
<file path=[Content_Types].xml><?xml version="1.0" encoding="utf-8"?>
<Types xmlns="http://schemas.openxmlformats.org/package/2006/content-types">
  <Default Extension="emf" ContentType="image/x-emf"/>
  <Default Extension="gif" ContentType="image/gif"/>
  <Default Extension="jpeg" ContentType="image/jpeg"/>
  <Default Extension="jp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worksheets/sheet3.xml" ContentType="application/vnd.openxmlformats-officedocument.spreadsheetml.worksheet+xml"/>
  <Override PartName="/xl/worksheets/sheet2.xml" ContentType="application/vnd.openxmlformats-officedocument.spreadsheetml.worksheet+xml"/>
  <Override PartName="/xl/worksheets/sheet1.xml" ContentType="application/vnd.openxmlformats-officedocument.spreadsheetml.worksheet+xml"/>
  <Override PartName="/docProps/app.xml" ContentType="application/vnd.openxmlformats-officedocument.extended-properties+xml"/>
  <Override PartName="/docProps/core.xml" ContentType="application/vnd.openxmlformats-package.core-properties+xml"/>
  <Override PartName="/xl/calcChain.xml" ContentType="application/vnd.openxmlformats-officedocument.spreadsheetml.calcChain+xml"/>
  <Override PartName="/xl/comments38.xml" ContentType="application/vnd.openxmlformats-officedocument.spreadsheetml.comments+xml"/>
  <Override PartName="/xl/comments37.xml" ContentType="application/vnd.openxmlformats-officedocument.spreadsheetml.comments+xml"/>
  <Override PartName="/xl/comments36.xml" ContentType="application/vnd.openxmlformats-officedocument.spreadsheetml.comments+xml"/>
  <Override PartName="/xl/comments35.xml" ContentType="application/vnd.openxmlformats-officedocument.spreadsheetml.comments+xml"/>
  <Override PartName="/xl/comments34.xml" ContentType="application/vnd.openxmlformats-officedocument.spreadsheetml.comments+xml"/>
  <Override PartName="/xl/comments33.xml" ContentType="application/vnd.openxmlformats-officedocument.spreadsheetml.comments+xml"/>
  <Override PartName="/xl/comments32.xml" ContentType="application/vnd.openxmlformats-officedocument.spreadsheetml.comments+xml"/>
  <Override PartName="/xl/comments31.xml" ContentType="application/vnd.openxmlformats-officedocument.spreadsheetml.comments+xml"/>
  <Override PartName="/xl/comments30.xml" ContentType="application/vnd.openxmlformats-officedocument.spreadsheetml.comments+xml"/>
  <Override PartName="/xl/comments29.xml" ContentType="application/vnd.openxmlformats-officedocument.spreadsheetml.comments+xml"/>
  <Override PartName="/xl/comments28.xml" ContentType="application/vnd.openxmlformats-officedocument.spreadsheetml.comments+xml"/>
  <Override PartName="/xl/comments27.xml" ContentType="application/vnd.openxmlformats-officedocument.spreadsheetml.comments+xml"/>
  <Override PartName="/xl/comments26.xml" ContentType="application/vnd.openxmlformats-officedocument.spreadsheetml.comments+xml"/>
  <Override PartName="/xl/comments25.xml" ContentType="application/vnd.openxmlformats-officedocument.spreadsheetml.comments+xml"/>
  <Override PartName="/xl/comments24.xml" ContentType="application/vnd.openxmlformats-officedocument.spreadsheetml.comments+xml"/>
  <Override PartName="/xl/comments23.xml" ContentType="application/vnd.openxmlformats-officedocument.spreadsheetml.comments+xml"/>
  <Override PartName="/xl/comments22.xml" ContentType="application/vnd.openxmlformats-officedocument.spreadsheetml.comments+xml"/>
  <Override PartName="/xl/comments21.xml" ContentType="application/vnd.openxmlformats-officedocument.spreadsheetml.comments+xml"/>
  <Override PartName="/xl/comments20.xml" ContentType="application/vnd.openxmlformats-officedocument.spreadsheetml.comments+xml"/>
  <Override PartName="/xl/comments19.xml" ContentType="application/vnd.openxmlformats-officedocument.spreadsheetml.comments+xml"/>
  <Override PartName="/xl/comments18.xml" ContentType="application/vnd.openxmlformats-officedocument.spreadsheetml.comments+xml"/>
  <Override PartName="/xl/comments17.xml" ContentType="application/vnd.openxmlformats-officedocument.spreadsheetml.comments+xml"/>
  <Override PartName="/xl/comments16.xml" ContentType="application/vnd.openxmlformats-officedocument.spreadsheetml.comments+xml"/>
  <Override PartName="/xl/comments15.xml" ContentType="application/vnd.openxmlformats-officedocument.spreadsheetml.comments+xml"/>
  <Override PartName="/xl/comments14.xml" ContentType="application/vnd.openxmlformats-officedocument.spreadsheetml.comments+xml"/>
  <Override PartName="/xl/comments12.xml" ContentType="application/vnd.openxmlformats-officedocument.spreadsheetml.comments+xml"/>
  <Override PartName="/xl/comments11.xml" ContentType="application/vnd.openxmlformats-officedocument.spreadsheetml.comments+xml"/>
  <Override PartName="/xl/comments10.xml" ContentType="application/vnd.openxmlformats-officedocument.spreadsheetml.comments+xml"/>
  <Override PartName="/xl/comments9.xml" ContentType="application/vnd.openxmlformats-officedocument.spreadsheetml.comments+xml"/>
  <Override PartName="/xl/comments8.xml" ContentType="application/vnd.openxmlformats-officedocument.spreadsheetml.comments+xml"/>
  <Override PartName="/xl/comments7.xml" ContentType="application/vnd.openxmlformats-officedocument.spreadsheetml.comments+xml"/>
  <Override PartName="/xl/comments6.xml" ContentType="application/vnd.openxmlformats-officedocument.spreadsheetml.comments+xml"/>
  <Override PartName="/xl/comments5.xml" ContentType="application/vnd.openxmlformats-officedocument.spreadsheetml.comments+xml"/>
  <Override PartName="/xl/comments4.xml" ContentType="application/vnd.openxmlformats-officedocument.spreadsheetml.comments+xml"/>
  <Override PartName="/xl/comments3.xml" ContentType="application/vnd.openxmlformats-officedocument.spreadsheetml.comments+xml"/>
  <Override PartName="/xl/comments2.xml" ContentType="application/vnd.openxmlformats-officedocument.spreadsheetml.comments+xml"/>
  <Override PartName="/xl/comments1.xml" ContentType="application/vnd.openxmlformats-officedocument.spreadsheetml.comments+xml"/>
  <Override PartName="/xl/comments13.xml" ContentType="application/vnd.openxmlformats-officedocument.spreadsheetml.comments+xml"/>
  <Override PartName="/customXml/itemProps1.xml" ContentType="application/vnd.openxmlformats-officedocument.customXmlProperties+xml"/>
  <Override PartName="/customXml/itemProps2.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10719"/>
  <workbookPr date1904="1" showInkAnnotation="0" codeName="ThisWorkbook" autoCompressPictures="0"/>
  <mc:AlternateContent xmlns:mc="http://schemas.openxmlformats.org/markup-compatibility/2006">
    <mc:Choice Requires="x15">
      <x15ac:absPath xmlns:x15ac="http://schemas.microsoft.com/office/spreadsheetml/2010/11/ac" url="/Users/maymauseth/Alviss Consulting Dropbox/Tariff-Tracking July 2023/NSW/NSW Workbooks/Locked/"/>
    </mc:Choice>
  </mc:AlternateContent>
  <xr:revisionPtr revIDLastSave="0" documentId="13_ncr:1_{B151B44F-CBDF-B841-8F4F-399FFF215E74}" xr6:coauthVersionLast="47" xr6:coauthVersionMax="47" xr10:uidLastSave="{00000000-0000-0000-0000-000000000000}"/>
  <workbookProtection workbookAlgorithmName="SHA-512" workbookHashValue="wI9eLhZMqbi8fSgnmFRN2e6nysX3YQbqnzgT0XlcVasn204BAQKietAsDpXi0soffuC4FkFxNuDF0skJdWD7dQ==" workbookSaltValue="wBGK/5WdYU3k1nzF9slFHQ==" workbookSpinCount="100000" lockStructure="1"/>
  <bookViews>
    <workbookView xWindow="2540" yWindow="500" windowWidth="38400" windowHeight="22140" tabRatio="514" activeTab="1" xr2:uid="{00000000-000D-0000-FFFF-FFFF00000000}"/>
  </bookViews>
  <sheets>
    <sheet name="Summary" sheetId="1" r:id="rId1"/>
    <sheet name="ESS Bills July2023" sheetId="67" r:id="rId2"/>
    <sheet name="AG Bills July2023" sheetId="68" r:id="rId3"/>
    <sheet name="END Bills July2023" sheetId="69" r:id="rId4"/>
    <sheet name="ESS Bills July2022" sheetId="61" r:id="rId5"/>
    <sheet name="AG Bills July2022" sheetId="62" r:id="rId6"/>
    <sheet name="END Bills July2022" sheetId="63" r:id="rId7"/>
    <sheet name="ESS Bills July2021" sheetId="53" r:id="rId8"/>
    <sheet name="AG Bills July2021" sheetId="55" r:id="rId9"/>
    <sheet name="END Bills July2021" sheetId="57" r:id="rId10"/>
    <sheet name="ESS Bills July2020" sheetId="47" r:id="rId11"/>
    <sheet name="AG Bills July2020" sheetId="50" r:id="rId12"/>
    <sheet name="END Bills July2020" sheetId="51" r:id="rId13"/>
    <sheet name="ESS Bills July2019" sheetId="43" r:id="rId14"/>
    <sheet name="AG Bills July2019" sheetId="44" r:id="rId15"/>
    <sheet name="END Bills July2019" sheetId="45" r:id="rId16"/>
    <sheet name="ESS Bills July2018" sheetId="37" r:id="rId17"/>
    <sheet name="AG Bills July2018" sheetId="38" r:id="rId18"/>
    <sheet name="END Bills July2018" sheetId="39" r:id="rId19"/>
    <sheet name="ESS Bills July2017" sheetId="28" r:id="rId20"/>
    <sheet name="AG Bills July2017" sheetId="29" r:id="rId21"/>
    <sheet name="END Bills July2017" sheetId="30" r:id="rId22"/>
    <sheet name="ESS Bills July2016" sheetId="25" r:id="rId23"/>
    <sheet name="AG Bills July2016" sheetId="26" r:id="rId24"/>
    <sheet name="END Bills July2016" sheetId="27" r:id="rId25"/>
    <sheet name="Bills July2015" sheetId="18" r:id="rId26"/>
    <sheet name="Bills July2014" sheetId="14" r:id="rId27"/>
    <sheet name="Bills July2013" sheetId="10" r:id="rId28"/>
    <sheet name="Bills July2012" sheetId="6" r:id="rId29"/>
    <sheet name="Bills July2011" sheetId="2" r:id="rId30"/>
    <sheet name="ESS Jul 2023" sheetId="64" state="hidden" r:id="rId31"/>
    <sheet name="AG Jul 2023" sheetId="65" state="hidden" r:id="rId32"/>
    <sheet name="END Jul 2023" sheetId="66" state="hidden" r:id="rId33"/>
    <sheet name="ESS Jul 2022" sheetId="58" state="hidden" r:id="rId34"/>
    <sheet name="AG Jul 2022" sheetId="59" state="hidden" r:id="rId35"/>
    <sheet name="END Jul 2022" sheetId="60" state="hidden" r:id="rId36"/>
    <sheet name="ESS Jul 2021" sheetId="52" state="hidden" r:id="rId37"/>
    <sheet name="AG Jul 2021" sheetId="54" state="hidden" r:id="rId38"/>
    <sheet name="END Jul 2021" sheetId="56" state="hidden" r:id="rId39"/>
    <sheet name="ESS Jul 2020" sheetId="46" state="hidden" r:id="rId40"/>
    <sheet name="ESS Jul 2019" sheetId="40" state="hidden" r:id="rId41"/>
    <sheet name="AG Jul 2020" sheetId="48" state="hidden" r:id="rId42"/>
    <sheet name="AG Jul 2019" sheetId="41" state="hidden" r:id="rId43"/>
    <sheet name="END Jul 2020" sheetId="49" state="hidden" r:id="rId44"/>
    <sheet name="END Jul 2019" sheetId="42" state="hidden" r:id="rId45"/>
    <sheet name="ESS Jul 2018" sheetId="34" state="hidden" r:id="rId46"/>
    <sheet name="AG Jul 2018" sheetId="35" state="hidden" r:id="rId47"/>
    <sheet name="END Jul 2018" sheetId="36" state="hidden" r:id="rId48"/>
    <sheet name="ESS Jul 2017" sheetId="31" state="hidden" r:id="rId49"/>
    <sheet name="AG Jul 2017" sheetId="32" state="hidden" r:id="rId50"/>
    <sheet name="END Jul 2017" sheetId="33" state="hidden" r:id="rId51"/>
    <sheet name="ESS Jul 2016" sheetId="22" state="hidden" r:id="rId52"/>
    <sheet name="AG Jul 2016" sheetId="23" state="hidden" r:id="rId53"/>
    <sheet name="END Jul 2016" sheetId="24" state="hidden" r:id="rId54"/>
    <sheet name="CE July2015" sheetId="19" state="hidden" r:id="rId55"/>
    <sheet name="EA July2015" sheetId="20" state="hidden" r:id="rId56"/>
    <sheet name="Inte July2015" sheetId="21" state="hidden" r:id="rId57"/>
    <sheet name="CE July2014" sheetId="15" state="hidden" r:id="rId58"/>
    <sheet name="EA July2014" sheetId="16" state="hidden" r:id="rId59"/>
    <sheet name="Inte July2014" sheetId="17" state="hidden" r:id="rId60"/>
    <sheet name="CE July2013" sheetId="11" state="hidden" r:id="rId61"/>
    <sheet name="EA July2013" sheetId="12" state="hidden" r:id="rId62"/>
    <sheet name="Inte July2013" sheetId="13" state="hidden" r:id="rId63"/>
    <sheet name="CE July2012" sheetId="7" state="hidden" r:id="rId64"/>
    <sheet name="EA July2012" sheetId="8" state="hidden" r:id="rId65"/>
    <sheet name="Inte July2012" sheetId="9" state="hidden" r:id="rId66"/>
    <sheet name="CE July2011" sheetId="3" state="hidden" r:id="rId67"/>
    <sheet name="EA July2011" sheetId="4" state="hidden" r:id="rId68"/>
    <sheet name="Inte July2011" sheetId="5" state="hidden" r:id="rId69"/>
  </sheets>
  <calcPr calcId="191029"/>
  <extLst>
    <ext xmlns:x14="http://schemas.microsoft.com/office/spreadsheetml/2009/9/main" uri="{79F54976-1DA5-4618-B147-4CDE4B953A38}">
      <x14:workbookPr defaultImageDpi="32767"/>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mx="http://schemas.microsoft.com/office/mac/excel/2008/main" uri="{7523E5D3-25F3-A5E0-1632-64F254C22452}">
      <mx:ArchID Flags="2"/>
    </ext>
  </extLst>
</workbook>
</file>

<file path=xl/calcChain.xml><?xml version="1.0" encoding="utf-8"?>
<calcChain xmlns="http://schemas.openxmlformats.org/spreadsheetml/2006/main">
  <c r="A72" i="67" l="1"/>
  <c r="B72" i="67"/>
  <c r="C72" i="67"/>
  <c r="D72" i="67"/>
  <c r="E72" i="67"/>
  <c r="F72" i="67"/>
  <c r="G72" i="67"/>
  <c r="H72" i="67"/>
  <c r="M72" i="67"/>
  <c r="N72" i="67"/>
  <c r="O72" i="67"/>
  <c r="P72" i="67"/>
  <c r="R72" i="67"/>
  <c r="A73" i="67"/>
  <c r="R73" i="67" s="1"/>
  <c r="B73" i="67"/>
  <c r="C73" i="67"/>
  <c r="D73" i="67"/>
  <c r="E73" i="67"/>
  <c r="F73" i="67"/>
  <c r="G73" i="67"/>
  <c r="H73" i="67"/>
  <c r="M73" i="67"/>
  <c r="N73" i="67"/>
  <c r="O73" i="67"/>
  <c r="P73" i="67"/>
  <c r="A74" i="67"/>
  <c r="R74" i="67" s="1"/>
  <c r="B74" i="67"/>
  <c r="C74" i="67"/>
  <c r="D74" i="67"/>
  <c r="E74" i="67"/>
  <c r="F74" i="67"/>
  <c r="G74" i="67"/>
  <c r="H74" i="67"/>
  <c r="M74" i="67"/>
  <c r="N74" i="67"/>
  <c r="O74" i="67"/>
  <c r="P74" i="67"/>
  <c r="A75" i="67"/>
  <c r="R75" i="67" s="1"/>
  <c r="B75" i="67"/>
  <c r="C75" i="67"/>
  <c r="D75" i="67"/>
  <c r="E75" i="67"/>
  <c r="F75" i="67"/>
  <c r="G75" i="67"/>
  <c r="H75" i="67"/>
  <c r="M75" i="67"/>
  <c r="N75" i="67"/>
  <c r="O75" i="67"/>
  <c r="P75" i="67"/>
  <c r="A76" i="67"/>
  <c r="R76" i="67" s="1"/>
  <c r="B76" i="67"/>
  <c r="C76" i="67"/>
  <c r="D76" i="67"/>
  <c r="E76" i="67"/>
  <c r="F76" i="67"/>
  <c r="G76" i="67"/>
  <c r="H76" i="67"/>
  <c r="M76" i="67"/>
  <c r="N76" i="67"/>
  <c r="O76" i="67"/>
  <c r="P76" i="67"/>
  <c r="A77" i="67"/>
  <c r="R77" i="67" s="1"/>
  <c r="B77" i="67"/>
  <c r="C77" i="67"/>
  <c r="D77" i="67"/>
  <c r="E77" i="67"/>
  <c r="F77" i="67"/>
  <c r="G77" i="67"/>
  <c r="H77" i="67"/>
  <c r="M77" i="67"/>
  <c r="N77" i="67"/>
  <c r="O77" i="67"/>
  <c r="P77" i="67"/>
  <c r="A47" i="67"/>
  <c r="R47" i="67" s="1"/>
  <c r="B47" i="67"/>
  <c r="C47" i="67"/>
  <c r="D47" i="67"/>
  <c r="E47" i="67"/>
  <c r="F47" i="67"/>
  <c r="G47" i="67"/>
  <c r="H47" i="67"/>
  <c r="M47" i="67"/>
  <c r="N47" i="67"/>
  <c r="O47" i="67"/>
  <c r="P47" i="67"/>
  <c r="A48" i="67"/>
  <c r="R48" i="67" s="1"/>
  <c r="B48" i="67"/>
  <c r="C48" i="67"/>
  <c r="D48" i="67"/>
  <c r="E48" i="67"/>
  <c r="F48" i="67"/>
  <c r="G48" i="67"/>
  <c r="H48" i="67"/>
  <c r="M48" i="67"/>
  <c r="N48" i="67"/>
  <c r="O48" i="67"/>
  <c r="P48" i="67"/>
  <c r="A49" i="67"/>
  <c r="R49" i="67" s="1"/>
  <c r="B49" i="67"/>
  <c r="C49" i="67"/>
  <c r="D49" i="67"/>
  <c r="E49" i="67"/>
  <c r="F49" i="67"/>
  <c r="G49" i="67"/>
  <c r="H49" i="67"/>
  <c r="M49" i="67"/>
  <c r="N49" i="67"/>
  <c r="O49" i="67"/>
  <c r="P49" i="67"/>
  <c r="A50" i="67"/>
  <c r="R50" i="67" s="1"/>
  <c r="B50" i="67"/>
  <c r="C50" i="67"/>
  <c r="D50" i="67"/>
  <c r="E50" i="67"/>
  <c r="F50" i="67"/>
  <c r="G50" i="67"/>
  <c r="H50" i="67"/>
  <c r="M50" i="67"/>
  <c r="N50" i="67"/>
  <c r="O50" i="67"/>
  <c r="P50" i="67"/>
  <c r="A51" i="67"/>
  <c r="R51" i="67" s="1"/>
  <c r="B51" i="67"/>
  <c r="C51" i="67"/>
  <c r="D51" i="67"/>
  <c r="E51" i="67"/>
  <c r="F51" i="67"/>
  <c r="G51" i="67"/>
  <c r="H51" i="67"/>
  <c r="M51" i="67"/>
  <c r="N51" i="67"/>
  <c r="O51" i="67"/>
  <c r="P51" i="67"/>
  <c r="A21" i="67"/>
  <c r="R21" i="67" s="1"/>
  <c r="B21" i="67"/>
  <c r="C21" i="67"/>
  <c r="D21" i="67"/>
  <c r="E21" i="67"/>
  <c r="F21" i="67"/>
  <c r="H21" i="67"/>
  <c r="M21" i="67"/>
  <c r="N21" i="67"/>
  <c r="O21" i="67"/>
  <c r="P21" i="67"/>
  <c r="A22" i="67"/>
  <c r="R22" i="67" s="1"/>
  <c r="B22" i="67"/>
  <c r="C22" i="67"/>
  <c r="D22" i="67"/>
  <c r="E22" i="67"/>
  <c r="F22" i="67"/>
  <c r="H22" i="67"/>
  <c r="M22" i="67"/>
  <c r="N22" i="67"/>
  <c r="O22" i="67"/>
  <c r="P22" i="67"/>
  <c r="A23" i="67"/>
  <c r="R23" i="67" s="1"/>
  <c r="B23" i="67"/>
  <c r="C23" i="67"/>
  <c r="D23" i="67"/>
  <c r="E23" i="67"/>
  <c r="F23" i="67"/>
  <c r="H23" i="67"/>
  <c r="M23" i="67"/>
  <c r="N23" i="67"/>
  <c r="O23" i="67"/>
  <c r="P23" i="67"/>
  <c r="A24" i="67"/>
  <c r="R24" i="67" s="1"/>
  <c r="B24" i="67"/>
  <c r="C24" i="67"/>
  <c r="D24" i="67"/>
  <c r="E24" i="67"/>
  <c r="F24" i="67"/>
  <c r="H24" i="67"/>
  <c r="M24" i="67"/>
  <c r="N24" i="67"/>
  <c r="O24" i="67"/>
  <c r="P24" i="67"/>
  <c r="A25" i="67"/>
  <c r="R25" i="67" s="1"/>
  <c r="B25" i="67"/>
  <c r="C25" i="67"/>
  <c r="D25" i="67"/>
  <c r="E25" i="67"/>
  <c r="F25" i="67"/>
  <c r="H25" i="67"/>
  <c r="M25" i="67"/>
  <c r="N25" i="67"/>
  <c r="O25" i="67"/>
  <c r="P25" i="67"/>
  <c r="A74" i="69"/>
  <c r="R74" i="69" s="1"/>
  <c r="B74" i="69"/>
  <c r="C74" i="69"/>
  <c r="D74" i="69"/>
  <c r="E74" i="69"/>
  <c r="F74" i="69"/>
  <c r="G74" i="69"/>
  <c r="H74" i="69"/>
  <c r="M74" i="69"/>
  <c r="N74" i="69"/>
  <c r="O74" i="69"/>
  <c r="P74" i="69"/>
  <c r="A75" i="69"/>
  <c r="R75" i="69" s="1"/>
  <c r="B75" i="69"/>
  <c r="C75" i="69"/>
  <c r="D75" i="69"/>
  <c r="E75" i="69"/>
  <c r="F75" i="69"/>
  <c r="G75" i="69"/>
  <c r="H75" i="69"/>
  <c r="M75" i="69"/>
  <c r="N75" i="69"/>
  <c r="O75" i="69"/>
  <c r="P75" i="69"/>
  <c r="A49" i="69"/>
  <c r="R49" i="69" s="1"/>
  <c r="B49" i="69"/>
  <c r="C49" i="69"/>
  <c r="D49" i="69"/>
  <c r="E49" i="69"/>
  <c r="F49" i="69"/>
  <c r="G49" i="69"/>
  <c r="H49" i="69"/>
  <c r="M49" i="69"/>
  <c r="N49" i="69"/>
  <c r="O49" i="69"/>
  <c r="P49" i="69"/>
  <c r="A50" i="69"/>
  <c r="B50" i="69"/>
  <c r="C50" i="69"/>
  <c r="D50" i="69"/>
  <c r="E50" i="69"/>
  <c r="F50" i="69"/>
  <c r="G50" i="69"/>
  <c r="H50" i="69"/>
  <c r="M50" i="69"/>
  <c r="N50" i="69"/>
  <c r="O50" i="69"/>
  <c r="P50" i="69"/>
  <c r="R50" i="69"/>
  <c r="A51" i="69"/>
  <c r="R51" i="69" s="1"/>
  <c r="B51" i="69"/>
  <c r="C51" i="69"/>
  <c r="D51" i="69"/>
  <c r="E51" i="69"/>
  <c r="F51" i="69"/>
  <c r="G51" i="69"/>
  <c r="H51" i="69"/>
  <c r="M51" i="69"/>
  <c r="N51" i="69"/>
  <c r="O51" i="69"/>
  <c r="P51" i="69"/>
  <c r="A52" i="69"/>
  <c r="R52" i="69" s="1"/>
  <c r="B52" i="69"/>
  <c r="C52" i="69"/>
  <c r="D52" i="69"/>
  <c r="E52" i="69"/>
  <c r="F52" i="69"/>
  <c r="G52" i="69"/>
  <c r="H52" i="69"/>
  <c r="M52" i="69"/>
  <c r="N52" i="69"/>
  <c r="O52" i="69"/>
  <c r="P52" i="69"/>
  <c r="A53" i="69"/>
  <c r="R53" i="69" s="1"/>
  <c r="B53" i="69"/>
  <c r="C53" i="69"/>
  <c r="D53" i="69"/>
  <c r="E53" i="69"/>
  <c r="F53" i="69"/>
  <c r="G53" i="69"/>
  <c r="H53" i="69"/>
  <c r="M53" i="69"/>
  <c r="N53" i="69"/>
  <c r="O53" i="69"/>
  <c r="P53" i="69"/>
  <c r="A22" i="69"/>
  <c r="R22" i="69" s="1"/>
  <c r="B22" i="69"/>
  <c r="C22" i="69"/>
  <c r="D22" i="69"/>
  <c r="E22" i="69"/>
  <c r="F22" i="69"/>
  <c r="H22" i="69"/>
  <c r="M22" i="69"/>
  <c r="N22" i="69"/>
  <c r="O22" i="69"/>
  <c r="P22" i="69"/>
  <c r="A23" i="69"/>
  <c r="R23" i="69" s="1"/>
  <c r="B23" i="69"/>
  <c r="C23" i="69"/>
  <c r="D23" i="69"/>
  <c r="E23" i="69"/>
  <c r="F23" i="69"/>
  <c r="H23" i="69"/>
  <c r="M23" i="69"/>
  <c r="Q23" i="69" s="1"/>
  <c r="N23" i="69"/>
  <c r="O23" i="69"/>
  <c r="P23" i="69"/>
  <c r="A24" i="69"/>
  <c r="R24" i="69" s="1"/>
  <c r="B24" i="69"/>
  <c r="C24" i="69"/>
  <c r="D24" i="69"/>
  <c r="E24" i="69"/>
  <c r="F24" i="69"/>
  <c r="H24" i="69"/>
  <c r="M24" i="69"/>
  <c r="N24" i="69"/>
  <c r="O24" i="69"/>
  <c r="P24" i="69"/>
  <c r="A25" i="69"/>
  <c r="R25" i="69" s="1"/>
  <c r="B25" i="69"/>
  <c r="C25" i="69"/>
  <c r="D25" i="69"/>
  <c r="E25" i="69"/>
  <c r="F25" i="69"/>
  <c r="H25" i="69"/>
  <c r="M25" i="69"/>
  <c r="N25" i="69"/>
  <c r="O25" i="69"/>
  <c r="P25" i="69"/>
  <c r="A26" i="69"/>
  <c r="R26" i="69" s="1"/>
  <c r="B26" i="69"/>
  <c r="C26" i="69"/>
  <c r="D26" i="69"/>
  <c r="E26" i="69"/>
  <c r="F26" i="69"/>
  <c r="H26" i="69"/>
  <c r="M26" i="69"/>
  <c r="N26" i="69"/>
  <c r="O26" i="69"/>
  <c r="P26" i="69"/>
  <c r="Q25" i="69" l="1"/>
  <c r="I49" i="69"/>
  <c r="I25" i="69"/>
  <c r="Q75" i="69"/>
  <c r="S75" i="69" s="1"/>
  <c r="U75" i="69" s="1"/>
  <c r="I75" i="69"/>
  <c r="K75" i="69" s="1"/>
  <c r="L75" i="69" s="1"/>
  <c r="I24" i="67"/>
  <c r="J24" i="67" s="1"/>
  <c r="I47" i="67"/>
  <c r="J47" i="67" s="1"/>
  <c r="I48" i="67"/>
  <c r="Q48" i="67"/>
  <c r="I21" i="67"/>
  <c r="J21" i="67" s="1"/>
  <c r="Q49" i="67"/>
  <c r="I73" i="67"/>
  <c r="K73" i="67" s="1"/>
  <c r="L73" i="67" s="1"/>
  <c r="Q21" i="67"/>
  <c r="Q50" i="67"/>
  <c r="Q74" i="67"/>
  <c r="I50" i="67"/>
  <c r="J50" i="67" s="1"/>
  <c r="Q24" i="67"/>
  <c r="I72" i="67"/>
  <c r="Q76" i="67"/>
  <c r="I25" i="67"/>
  <c r="J25" i="67" s="1"/>
  <c r="I22" i="67"/>
  <c r="K22" i="67" s="1"/>
  <c r="L22" i="67" s="1"/>
  <c r="K48" i="67"/>
  <c r="L48" i="67" s="1"/>
  <c r="J48" i="67"/>
  <c r="Q23" i="67"/>
  <c r="I74" i="67"/>
  <c r="J74" i="67" s="1"/>
  <c r="Q77" i="67"/>
  <c r="I75" i="67"/>
  <c r="J75" i="67" s="1"/>
  <c r="Q22" i="67"/>
  <c r="I51" i="67"/>
  <c r="J51" i="67" s="1"/>
  <c r="Q75" i="67"/>
  <c r="I23" i="67"/>
  <c r="J23" i="67" s="1"/>
  <c r="Q47" i="67"/>
  <c r="I77" i="67"/>
  <c r="J77" i="67" s="1"/>
  <c r="I76" i="67"/>
  <c r="K76" i="67" s="1"/>
  <c r="L76" i="67" s="1"/>
  <c r="Q25" i="67"/>
  <c r="Q51" i="67"/>
  <c r="I49" i="67"/>
  <c r="J49" i="67" s="1"/>
  <c r="Q73" i="67"/>
  <c r="Q72" i="67"/>
  <c r="J72" i="67"/>
  <c r="K72" i="67"/>
  <c r="L72" i="67" s="1"/>
  <c r="K47" i="67"/>
  <c r="L47" i="67" s="1"/>
  <c r="K21" i="67"/>
  <c r="L21" i="67" s="1"/>
  <c r="K25" i="69"/>
  <c r="L25" i="69" s="1"/>
  <c r="J25" i="69"/>
  <c r="I51" i="69"/>
  <c r="Q26" i="69"/>
  <c r="I24" i="69"/>
  <c r="K24" i="69" s="1"/>
  <c r="Q53" i="69"/>
  <c r="Q22" i="69"/>
  <c r="I50" i="69"/>
  <c r="K50" i="69" s="1"/>
  <c r="L50" i="69" s="1"/>
  <c r="Q24" i="69"/>
  <c r="I52" i="69"/>
  <c r="J52" i="69" s="1"/>
  <c r="Q49" i="69"/>
  <c r="I74" i="69"/>
  <c r="I26" i="69"/>
  <c r="K26" i="69" s="1"/>
  <c r="I23" i="69"/>
  <c r="J23" i="69" s="1"/>
  <c r="I22" i="69"/>
  <c r="J22" i="69" s="1"/>
  <c r="Q52" i="69"/>
  <c r="Q50" i="69"/>
  <c r="I53" i="69"/>
  <c r="K53" i="69" s="1"/>
  <c r="Q51" i="69"/>
  <c r="Q74" i="69"/>
  <c r="J74" i="69"/>
  <c r="K74" i="69"/>
  <c r="L74" i="69" s="1"/>
  <c r="S74" i="69"/>
  <c r="U74" i="69" s="1"/>
  <c r="J75" i="69"/>
  <c r="J49" i="69"/>
  <c r="K49" i="69"/>
  <c r="L49" i="69" s="1"/>
  <c r="J51" i="69"/>
  <c r="K51" i="69"/>
  <c r="L51" i="69" s="1"/>
  <c r="K52" i="69"/>
  <c r="L52" i="69" s="1"/>
  <c r="S49" i="69"/>
  <c r="U49" i="69" s="1"/>
  <c r="J26" i="69"/>
  <c r="J24" i="69"/>
  <c r="S25" i="69"/>
  <c r="U25" i="69" s="1"/>
  <c r="K24" i="67" l="1"/>
  <c r="L24" i="67" s="1"/>
  <c r="L53" i="69"/>
  <c r="S53" i="69"/>
  <c r="U53" i="69" s="1"/>
  <c r="J53" i="69"/>
  <c r="K23" i="69"/>
  <c r="S23" i="69" s="1"/>
  <c r="T74" i="69"/>
  <c r="V74" i="69" s="1"/>
  <c r="T75" i="69"/>
  <c r="V75" i="69" s="1"/>
  <c r="J50" i="69"/>
  <c r="S50" i="69" s="1"/>
  <c r="K25" i="67"/>
  <c r="L25" i="67" s="1"/>
  <c r="J73" i="67"/>
  <c r="K51" i="67"/>
  <c r="L51" i="67" s="1"/>
  <c r="K74" i="67"/>
  <c r="L74" i="67" s="1"/>
  <c r="J22" i="67"/>
  <c r="K50" i="67"/>
  <c r="L50" i="67" s="1"/>
  <c r="K75" i="67"/>
  <c r="L75" i="67" s="1"/>
  <c r="J76" i="67"/>
  <c r="S24" i="67"/>
  <c r="U24" i="67" s="1"/>
  <c r="S47" i="67"/>
  <c r="U47" i="67" s="1"/>
  <c r="S72" i="67"/>
  <c r="U72" i="67" s="1"/>
  <c r="K49" i="67"/>
  <c r="S73" i="67"/>
  <c r="U73" i="67" s="1"/>
  <c r="K77" i="67"/>
  <c r="L77" i="67" s="1"/>
  <c r="S48" i="67"/>
  <c r="T73" i="67"/>
  <c r="V73" i="67" s="1"/>
  <c r="K23" i="67"/>
  <c r="L23" i="67" s="1"/>
  <c r="S74" i="67"/>
  <c r="S76" i="67"/>
  <c r="S50" i="67"/>
  <c r="S51" i="67"/>
  <c r="S25" i="67"/>
  <c r="U25" i="67" s="1"/>
  <c r="S21" i="67"/>
  <c r="T24" i="67"/>
  <c r="V24" i="67" s="1"/>
  <c r="S22" i="67"/>
  <c r="L24" i="69"/>
  <c r="S24" i="69"/>
  <c r="L26" i="69"/>
  <c r="S26" i="69"/>
  <c r="K22" i="69"/>
  <c r="L22" i="69" s="1"/>
  <c r="S51" i="69"/>
  <c r="T49" i="69"/>
  <c r="V49" i="69" s="1"/>
  <c r="T53" i="69"/>
  <c r="V53" i="69" s="1"/>
  <c r="S52" i="69"/>
  <c r="T25" i="69"/>
  <c r="V25" i="69" s="1"/>
  <c r="L23" i="69"/>
  <c r="S22" i="69" l="1"/>
  <c r="U22" i="69" s="1"/>
  <c r="S75" i="67"/>
  <c r="S77" i="67"/>
  <c r="L49" i="67"/>
  <c r="S49" i="67"/>
  <c r="T72" i="67"/>
  <c r="V72" i="67" s="1"/>
  <c r="T47" i="67"/>
  <c r="V47" i="67" s="1"/>
  <c r="U48" i="67"/>
  <c r="T48" i="67"/>
  <c r="V48" i="67" s="1"/>
  <c r="S23" i="67"/>
  <c r="U23" i="67" s="1"/>
  <c r="U76" i="67"/>
  <c r="T76" i="67"/>
  <c r="V76" i="67" s="1"/>
  <c r="U74" i="67"/>
  <c r="T74" i="67"/>
  <c r="V74" i="67" s="1"/>
  <c r="U75" i="67"/>
  <c r="T75" i="67"/>
  <c r="V75" i="67" s="1"/>
  <c r="U77" i="67"/>
  <c r="T77" i="67"/>
  <c r="V77" i="67" s="1"/>
  <c r="U51" i="67"/>
  <c r="T51" i="67"/>
  <c r="V51" i="67" s="1"/>
  <c r="U50" i="67"/>
  <c r="T50" i="67"/>
  <c r="V50" i="67" s="1"/>
  <c r="T25" i="67"/>
  <c r="V25" i="67" s="1"/>
  <c r="U21" i="67"/>
  <c r="T21" i="67"/>
  <c r="V21" i="67" s="1"/>
  <c r="U22" i="67"/>
  <c r="T22" i="67"/>
  <c r="V22" i="67" s="1"/>
  <c r="U26" i="69"/>
  <c r="T26" i="69"/>
  <c r="V26" i="69" s="1"/>
  <c r="U24" i="69"/>
  <c r="T24" i="69"/>
  <c r="V24" i="69" s="1"/>
  <c r="U52" i="69"/>
  <c r="T52" i="69"/>
  <c r="V52" i="69" s="1"/>
  <c r="U50" i="69"/>
  <c r="T50" i="69"/>
  <c r="V50" i="69" s="1"/>
  <c r="U51" i="69"/>
  <c r="T51" i="69"/>
  <c r="V51" i="69" s="1"/>
  <c r="U23" i="69"/>
  <c r="T23" i="69"/>
  <c r="V23" i="69" s="1"/>
  <c r="T22" i="69"/>
  <c r="V22" i="69" s="1"/>
  <c r="T23" i="67" l="1"/>
  <c r="V23" i="67" s="1"/>
  <c r="U49" i="67"/>
  <c r="T49" i="67"/>
  <c r="V49" i="67" s="1"/>
  <c r="A76" i="68"/>
  <c r="R76" i="68" s="1"/>
  <c r="B76" i="68"/>
  <c r="C76" i="68"/>
  <c r="D76" i="68"/>
  <c r="E76" i="68"/>
  <c r="F76" i="68"/>
  <c r="G76" i="68"/>
  <c r="H76" i="68"/>
  <c r="M76" i="68"/>
  <c r="N76" i="68"/>
  <c r="O76" i="68"/>
  <c r="P76" i="68"/>
  <c r="A77" i="68"/>
  <c r="R77" i="68" s="1"/>
  <c r="B77" i="68"/>
  <c r="C77" i="68"/>
  <c r="D77" i="68"/>
  <c r="E77" i="68"/>
  <c r="F77" i="68"/>
  <c r="G77" i="68"/>
  <c r="H77" i="68"/>
  <c r="M77" i="68"/>
  <c r="N77" i="68"/>
  <c r="O77" i="68"/>
  <c r="P77" i="68"/>
  <c r="A78" i="68"/>
  <c r="R78" i="68" s="1"/>
  <c r="B78" i="68"/>
  <c r="C78" i="68"/>
  <c r="D78" i="68"/>
  <c r="E78" i="68"/>
  <c r="F78" i="68"/>
  <c r="G78" i="68"/>
  <c r="H78" i="68"/>
  <c r="M78" i="68"/>
  <c r="N78" i="68"/>
  <c r="O78" i="68"/>
  <c r="P78" i="68"/>
  <c r="A79" i="68"/>
  <c r="R79" i="68" s="1"/>
  <c r="B79" i="68"/>
  <c r="C79" i="68"/>
  <c r="D79" i="68"/>
  <c r="E79" i="68"/>
  <c r="F79" i="68"/>
  <c r="G79" i="68"/>
  <c r="H79" i="68"/>
  <c r="M79" i="68"/>
  <c r="N79" i="68"/>
  <c r="O79" i="68"/>
  <c r="P79" i="68"/>
  <c r="A80" i="68"/>
  <c r="R80" i="68" s="1"/>
  <c r="B80" i="68"/>
  <c r="C80" i="68"/>
  <c r="D80" i="68"/>
  <c r="E80" i="68"/>
  <c r="F80" i="68"/>
  <c r="G80" i="68"/>
  <c r="H80" i="68"/>
  <c r="M80" i="68"/>
  <c r="N80" i="68"/>
  <c r="O80" i="68"/>
  <c r="P80" i="68"/>
  <c r="A81" i="68"/>
  <c r="R81" i="68" s="1"/>
  <c r="B81" i="68"/>
  <c r="C81" i="68"/>
  <c r="D81" i="68"/>
  <c r="E81" i="68"/>
  <c r="F81" i="68"/>
  <c r="G81" i="68"/>
  <c r="H81" i="68"/>
  <c r="M81" i="68"/>
  <c r="N81" i="68"/>
  <c r="O81" i="68"/>
  <c r="P81" i="68"/>
  <c r="A82" i="68"/>
  <c r="R82" i="68" s="1"/>
  <c r="B82" i="68"/>
  <c r="C82" i="68"/>
  <c r="D82" i="68"/>
  <c r="E82" i="68"/>
  <c r="F82" i="68"/>
  <c r="G82" i="68"/>
  <c r="H82" i="68"/>
  <c r="M82" i="68"/>
  <c r="N82" i="68"/>
  <c r="O82" i="68"/>
  <c r="P82" i="68"/>
  <c r="A83" i="68"/>
  <c r="B83" i="68"/>
  <c r="C83" i="68"/>
  <c r="D83" i="68"/>
  <c r="E83" i="68"/>
  <c r="F83" i="68"/>
  <c r="G83" i="68"/>
  <c r="H83" i="68"/>
  <c r="M83" i="68"/>
  <c r="N83" i="68"/>
  <c r="O83" i="68"/>
  <c r="P83" i="68"/>
  <c r="R83" i="68"/>
  <c r="A50" i="68"/>
  <c r="R50" i="68" s="1"/>
  <c r="B50" i="68"/>
  <c r="C50" i="68"/>
  <c r="D50" i="68"/>
  <c r="E50" i="68"/>
  <c r="F50" i="68"/>
  <c r="G50" i="68"/>
  <c r="H50" i="68"/>
  <c r="M50" i="68"/>
  <c r="N50" i="68"/>
  <c r="O50" i="68"/>
  <c r="P50" i="68"/>
  <c r="A51" i="68"/>
  <c r="R51" i="68" s="1"/>
  <c r="B51" i="68"/>
  <c r="C51" i="68"/>
  <c r="D51" i="68"/>
  <c r="E51" i="68"/>
  <c r="F51" i="68"/>
  <c r="G51" i="68"/>
  <c r="H51" i="68"/>
  <c r="M51" i="68"/>
  <c r="N51" i="68"/>
  <c r="O51" i="68"/>
  <c r="P51" i="68"/>
  <c r="A52" i="68"/>
  <c r="R52" i="68" s="1"/>
  <c r="B52" i="68"/>
  <c r="C52" i="68"/>
  <c r="D52" i="68"/>
  <c r="E52" i="68"/>
  <c r="F52" i="68"/>
  <c r="G52" i="68"/>
  <c r="H52" i="68"/>
  <c r="M52" i="68"/>
  <c r="N52" i="68"/>
  <c r="O52" i="68"/>
  <c r="P52" i="68"/>
  <c r="A53" i="68"/>
  <c r="B53" i="68"/>
  <c r="C53" i="68"/>
  <c r="D53" i="68"/>
  <c r="E53" i="68"/>
  <c r="F53" i="68"/>
  <c r="G53" i="68"/>
  <c r="H53" i="68"/>
  <c r="M53" i="68"/>
  <c r="N53" i="68"/>
  <c r="O53" i="68"/>
  <c r="P53" i="68"/>
  <c r="R53" i="68"/>
  <c r="A54" i="68"/>
  <c r="R54" i="68" s="1"/>
  <c r="B54" i="68"/>
  <c r="C54" i="68"/>
  <c r="D54" i="68"/>
  <c r="E54" i="68"/>
  <c r="F54" i="68"/>
  <c r="G54" i="68"/>
  <c r="H54" i="68"/>
  <c r="M54" i="68"/>
  <c r="N54" i="68"/>
  <c r="O54" i="68"/>
  <c r="P54" i="68"/>
  <c r="A55" i="68"/>
  <c r="B55" i="68"/>
  <c r="C55" i="68"/>
  <c r="D55" i="68"/>
  <c r="E55" i="68"/>
  <c r="F55" i="68"/>
  <c r="G55" i="68"/>
  <c r="H55" i="68"/>
  <c r="M55" i="68"/>
  <c r="N55" i="68"/>
  <c r="O55" i="68"/>
  <c r="P55" i="68"/>
  <c r="R55" i="68"/>
  <c r="A22" i="68"/>
  <c r="R22" i="68" s="1"/>
  <c r="B22" i="68"/>
  <c r="C22" i="68"/>
  <c r="D22" i="68"/>
  <c r="E22" i="68"/>
  <c r="F22" i="68"/>
  <c r="H22" i="68"/>
  <c r="M22" i="68"/>
  <c r="Q22" i="68" s="1"/>
  <c r="N22" i="68"/>
  <c r="O22" i="68"/>
  <c r="P22" i="68"/>
  <c r="A23" i="68"/>
  <c r="R23" i="68" s="1"/>
  <c r="B23" i="68"/>
  <c r="C23" i="68"/>
  <c r="D23" i="68"/>
  <c r="E23" i="68"/>
  <c r="F23" i="68"/>
  <c r="H23" i="68"/>
  <c r="M23" i="68"/>
  <c r="N23" i="68"/>
  <c r="O23" i="68"/>
  <c r="P23" i="68"/>
  <c r="A24" i="68"/>
  <c r="R24" i="68" s="1"/>
  <c r="B24" i="68"/>
  <c r="C24" i="68"/>
  <c r="D24" i="68"/>
  <c r="E24" i="68"/>
  <c r="F24" i="68"/>
  <c r="H24" i="68"/>
  <c r="M24" i="68"/>
  <c r="N24" i="68"/>
  <c r="O24" i="68"/>
  <c r="P24" i="68"/>
  <c r="A25" i="68"/>
  <c r="R25" i="68" s="1"/>
  <c r="B25" i="68"/>
  <c r="C25" i="68"/>
  <c r="D25" i="68"/>
  <c r="E25" i="68"/>
  <c r="F25" i="68"/>
  <c r="H25" i="68"/>
  <c r="M25" i="68"/>
  <c r="N25" i="68"/>
  <c r="O25" i="68"/>
  <c r="P25" i="68"/>
  <c r="A26" i="68"/>
  <c r="R26" i="68" s="1"/>
  <c r="B26" i="68"/>
  <c r="C26" i="68"/>
  <c r="D26" i="68"/>
  <c r="E26" i="68"/>
  <c r="F26" i="68"/>
  <c r="H26" i="68"/>
  <c r="M26" i="68"/>
  <c r="N26" i="68"/>
  <c r="O26" i="68"/>
  <c r="P26" i="68"/>
  <c r="A27" i="68"/>
  <c r="R27" i="68" s="1"/>
  <c r="B27" i="68"/>
  <c r="C27" i="68"/>
  <c r="D27" i="68"/>
  <c r="E27" i="68"/>
  <c r="F27" i="68"/>
  <c r="H27" i="68"/>
  <c r="M27" i="68"/>
  <c r="N27" i="68"/>
  <c r="O27" i="68"/>
  <c r="P27" i="68"/>
  <c r="Q78" i="68" l="1"/>
  <c r="Q52" i="68"/>
  <c r="I82" i="68"/>
  <c r="K82" i="68" s="1"/>
  <c r="L82" i="68" s="1"/>
  <c r="I80" i="68"/>
  <c r="J80" i="68" s="1"/>
  <c r="Q50" i="68"/>
  <c r="I81" i="68"/>
  <c r="K81" i="68" s="1"/>
  <c r="L81" i="68" s="1"/>
  <c r="Q55" i="68"/>
  <c r="S55" i="68" s="1"/>
  <c r="U55" i="68" s="1"/>
  <c r="I55" i="68"/>
  <c r="K55" i="68" s="1"/>
  <c r="L55" i="68" s="1"/>
  <c r="I22" i="68"/>
  <c r="J22" i="68" s="1"/>
  <c r="Q27" i="68"/>
  <c r="I26" i="68"/>
  <c r="I54" i="68"/>
  <c r="Q79" i="68"/>
  <c r="I51" i="68"/>
  <c r="K51" i="68" s="1"/>
  <c r="L51" i="68" s="1"/>
  <c r="Q51" i="68"/>
  <c r="Q53" i="68"/>
  <c r="Q82" i="68"/>
  <c r="Q25" i="68"/>
  <c r="Q77" i="68"/>
  <c r="I24" i="68"/>
  <c r="K24" i="68" s="1"/>
  <c r="L24" i="68" s="1"/>
  <c r="Q54" i="68"/>
  <c r="I52" i="68"/>
  <c r="J52" i="68" s="1"/>
  <c r="I83" i="68"/>
  <c r="J83" i="68" s="1"/>
  <c r="I78" i="68"/>
  <c r="J78" i="68" s="1"/>
  <c r="I25" i="68"/>
  <c r="K25" i="68" s="1"/>
  <c r="L25" i="68" s="1"/>
  <c r="I77" i="68"/>
  <c r="I76" i="68"/>
  <c r="J76" i="68" s="1"/>
  <c r="Q80" i="68"/>
  <c r="Q26" i="68"/>
  <c r="Q24" i="68"/>
  <c r="I53" i="68"/>
  <c r="J53" i="68" s="1"/>
  <c r="I50" i="68"/>
  <c r="J50" i="68" s="1"/>
  <c r="Q83" i="68"/>
  <c r="Q81" i="68"/>
  <c r="I27" i="68"/>
  <c r="K27" i="68" s="1"/>
  <c r="L27" i="68" s="1"/>
  <c r="Q23" i="68"/>
  <c r="I23" i="68"/>
  <c r="J23" i="68" s="1"/>
  <c r="I79" i="68"/>
  <c r="K79" i="68" s="1"/>
  <c r="L79" i="68" s="1"/>
  <c r="Q76" i="68"/>
  <c r="J82" i="68"/>
  <c r="K77" i="68"/>
  <c r="L77" i="68" s="1"/>
  <c r="J77" i="68"/>
  <c r="J54" i="68"/>
  <c r="K54" i="68"/>
  <c r="L54" i="68" s="1"/>
  <c r="J26" i="68"/>
  <c r="K26" i="68"/>
  <c r="L26" i="68" s="1"/>
  <c r="J27" i="68" l="1"/>
  <c r="K80" i="68"/>
  <c r="L80" i="68" s="1"/>
  <c r="K78" i="68"/>
  <c r="L78" i="68" s="1"/>
  <c r="J55" i="68"/>
  <c r="J25" i="68"/>
  <c r="K50" i="68"/>
  <c r="L50" i="68" s="1"/>
  <c r="S77" i="68"/>
  <c r="U77" i="68" s="1"/>
  <c r="K83" i="68"/>
  <c r="L83" i="68" s="1"/>
  <c r="K53" i="68"/>
  <c r="L53" i="68" s="1"/>
  <c r="T55" i="68"/>
  <c r="V55" i="68" s="1"/>
  <c r="J81" i="68"/>
  <c r="K22" i="68"/>
  <c r="L22" i="68" s="1"/>
  <c r="J51" i="68"/>
  <c r="S51" i="68" s="1"/>
  <c r="U51" i="68" s="1"/>
  <c r="T51" i="68"/>
  <c r="V51" i="68" s="1"/>
  <c r="T77" i="68"/>
  <c r="V77" i="68" s="1"/>
  <c r="S27" i="68"/>
  <c r="U27" i="68" s="1"/>
  <c r="J79" i="68"/>
  <c r="J24" i="68"/>
  <c r="S50" i="68"/>
  <c r="U50" i="68" s="1"/>
  <c r="S81" i="68"/>
  <c r="K23" i="68"/>
  <c r="L23" i="68" s="1"/>
  <c r="K52" i="68"/>
  <c r="K76" i="68"/>
  <c r="S78" i="68"/>
  <c r="S79" i="68"/>
  <c r="S80" i="68"/>
  <c r="S82" i="68"/>
  <c r="S53" i="68"/>
  <c r="S54" i="68"/>
  <c r="S24" i="68"/>
  <c r="S26" i="68"/>
  <c r="S25" i="68"/>
  <c r="S83" i="68" l="1"/>
  <c r="S23" i="68"/>
  <c r="T27" i="68"/>
  <c r="V27" i="68" s="1"/>
  <c r="S22" i="68"/>
  <c r="U22" i="68" s="1"/>
  <c r="U81" i="68"/>
  <c r="T81" i="68"/>
  <c r="V81" i="68" s="1"/>
  <c r="U78" i="68"/>
  <c r="T78" i="68"/>
  <c r="V78" i="68" s="1"/>
  <c r="T50" i="68"/>
  <c r="V50" i="68" s="1"/>
  <c r="L76" i="68"/>
  <c r="S76" i="68"/>
  <c r="L52" i="68"/>
  <c r="S52" i="68"/>
  <c r="U82" i="68"/>
  <c r="T82" i="68"/>
  <c r="V82" i="68" s="1"/>
  <c r="U80" i="68"/>
  <c r="T80" i="68"/>
  <c r="V80" i="68" s="1"/>
  <c r="U83" i="68"/>
  <c r="T83" i="68"/>
  <c r="V83" i="68" s="1"/>
  <c r="U79" i="68"/>
  <c r="T79" i="68"/>
  <c r="V79" i="68" s="1"/>
  <c r="U54" i="68"/>
  <c r="T54" i="68"/>
  <c r="V54" i="68" s="1"/>
  <c r="U53" i="68"/>
  <c r="T53" i="68"/>
  <c r="V53" i="68" s="1"/>
  <c r="U24" i="68"/>
  <c r="T24" i="68"/>
  <c r="V24" i="68" s="1"/>
  <c r="U25" i="68"/>
  <c r="T25" i="68"/>
  <c r="V25" i="68" s="1"/>
  <c r="U23" i="68"/>
  <c r="T23" i="68"/>
  <c r="V23" i="68" s="1"/>
  <c r="U26" i="68"/>
  <c r="T26" i="68"/>
  <c r="V26" i="68" s="1"/>
  <c r="T22" i="68" l="1"/>
  <c r="V22" i="68" s="1"/>
  <c r="U76" i="68"/>
  <c r="T76" i="68"/>
  <c r="V76" i="68" s="1"/>
  <c r="U52" i="68"/>
  <c r="T52" i="68"/>
  <c r="V52" i="68" s="1"/>
  <c r="P73" i="69" l="1"/>
  <c r="O73" i="69"/>
  <c r="N73" i="69"/>
  <c r="M73" i="69"/>
  <c r="H73" i="69"/>
  <c r="G73" i="69"/>
  <c r="F73" i="69"/>
  <c r="E73" i="69"/>
  <c r="D73" i="69"/>
  <c r="C73" i="69"/>
  <c r="B73" i="69"/>
  <c r="A73" i="69"/>
  <c r="R73" i="69" s="1"/>
  <c r="P72" i="69"/>
  <c r="O72" i="69"/>
  <c r="N72" i="69"/>
  <c r="M72" i="69"/>
  <c r="H72" i="69"/>
  <c r="G72" i="69"/>
  <c r="F72" i="69"/>
  <c r="E72" i="69"/>
  <c r="D72" i="69"/>
  <c r="C72" i="69"/>
  <c r="B72" i="69"/>
  <c r="A72" i="69"/>
  <c r="R72" i="69" s="1"/>
  <c r="P71" i="69"/>
  <c r="O71" i="69"/>
  <c r="N71" i="69"/>
  <c r="M71" i="69"/>
  <c r="H71" i="69"/>
  <c r="G71" i="69"/>
  <c r="F71" i="69"/>
  <c r="E71" i="69"/>
  <c r="D71" i="69"/>
  <c r="C71" i="69"/>
  <c r="B71" i="69"/>
  <c r="A71" i="69"/>
  <c r="R71" i="69" s="1"/>
  <c r="P70" i="69"/>
  <c r="O70" i="69"/>
  <c r="N70" i="69"/>
  <c r="M70" i="69"/>
  <c r="H70" i="69"/>
  <c r="G70" i="69"/>
  <c r="F70" i="69"/>
  <c r="E70" i="69"/>
  <c r="D70" i="69"/>
  <c r="C70" i="69"/>
  <c r="B70" i="69"/>
  <c r="A70" i="69"/>
  <c r="R70" i="69" s="1"/>
  <c r="P69" i="69"/>
  <c r="O69" i="69"/>
  <c r="N69" i="69"/>
  <c r="M69" i="69"/>
  <c r="H69" i="69"/>
  <c r="G69" i="69"/>
  <c r="F69" i="69"/>
  <c r="E69" i="69"/>
  <c r="D69" i="69"/>
  <c r="C69" i="69"/>
  <c r="B69" i="69"/>
  <c r="A69" i="69"/>
  <c r="R69" i="69" s="1"/>
  <c r="P68" i="69"/>
  <c r="O68" i="69"/>
  <c r="N68" i="69"/>
  <c r="M68" i="69"/>
  <c r="H68" i="69"/>
  <c r="G68" i="69"/>
  <c r="F68" i="69"/>
  <c r="E68" i="69"/>
  <c r="D68" i="69"/>
  <c r="C68" i="69"/>
  <c r="B68" i="69"/>
  <c r="A68" i="69"/>
  <c r="R68" i="69" s="1"/>
  <c r="P67" i="69"/>
  <c r="O67" i="69"/>
  <c r="N67" i="69"/>
  <c r="M67" i="69"/>
  <c r="H67" i="69"/>
  <c r="G67" i="69"/>
  <c r="F67" i="69"/>
  <c r="E67" i="69"/>
  <c r="D67" i="69"/>
  <c r="C67" i="69"/>
  <c r="B67" i="69"/>
  <c r="A67" i="69"/>
  <c r="R67" i="69" s="1"/>
  <c r="P66" i="69"/>
  <c r="O66" i="69"/>
  <c r="N66" i="69"/>
  <c r="M66" i="69"/>
  <c r="H66" i="69"/>
  <c r="G66" i="69"/>
  <c r="F66" i="69"/>
  <c r="E66" i="69"/>
  <c r="D66" i="69"/>
  <c r="C66" i="69"/>
  <c r="B66" i="69"/>
  <c r="A66" i="69"/>
  <c r="R66" i="69" s="1"/>
  <c r="P65" i="69"/>
  <c r="O65" i="69"/>
  <c r="N65" i="69"/>
  <c r="M65" i="69"/>
  <c r="H65" i="69"/>
  <c r="G65" i="69"/>
  <c r="F65" i="69"/>
  <c r="E65" i="69"/>
  <c r="D65" i="69"/>
  <c r="C65" i="69"/>
  <c r="B65" i="69"/>
  <c r="A65" i="69"/>
  <c r="R65" i="69" s="1"/>
  <c r="P64" i="69"/>
  <c r="O64" i="69"/>
  <c r="N64" i="69"/>
  <c r="M64" i="69"/>
  <c r="H64" i="69"/>
  <c r="G64" i="69"/>
  <c r="F64" i="69"/>
  <c r="E64" i="69"/>
  <c r="D64" i="69"/>
  <c r="C64" i="69"/>
  <c r="B64" i="69"/>
  <c r="A64" i="69"/>
  <c r="R64" i="69" s="1"/>
  <c r="P63" i="69"/>
  <c r="O63" i="69"/>
  <c r="N63" i="69"/>
  <c r="M63" i="69"/>
  <c r="H63" i="69"/>
  <c r="G63" i="69"/>
  <c r="F63" i="69"/>
  <c r="E63" i="69"/>
  <c r="D63" i="69"/>
  <c r="C63" i="69"/>
  <c r="B63" i="69"/>
  <c r="A63" i="69"/>
  <c r="R63" i="69" s="1"/>
  <c r="P48" i="69"/>
  <c r="O48" i="69"/>
  <c r="N48" i="69"/>
  <c r="M48" i="69"/>
  <c r="H48" i="69"/>
  <c r="G48" i="69"/>
  <c r="F48" i="69"/>
  <c r="E48" i="69"/>
  <c r="D48" i="69"/>
  <c r="C48" i="69"/>
  <c r="B48" i="69"/>
  <c r="A48" i="69"/>
  <c r="R48" i="69" s="1"/>
  <c r="P47" i="69"/>
  <c r="O47" i="69"/>
  <c r="N47" i="69"/>
  <c r="M47" i="69"/>
  <c r="H47" i="69"/>
  <c r="G47" i="69"/>
  <c r="F47" i="69"/>
  <c r="E47" i="69"/>
  <c r="D47" i="69"/>
  <c r="C47" i="69"/>
  <c r="B47" i="69"/>
  <c r="A47" i="69"/>
  <c r="R47" i="69" s="1"/>
  <c r="P46" i="69"/>
  <c r="O46" i="69"/>
  <c r="N46" i="69"/>
  <c r="M46" i="69"/>
  <c r="H46" i="69"/>
  <c r="G46" i="69"/>
  <c r="F46" i="69"/>
  <c r="E46" i="69"/>
  <c r="D46" i="69"/>
  <c r="C46" i="69"/>
  <c r="B46" i="69"/>
  <c r="A46" i="69"/>
  <c r="R46" i="69" s="1"/>
  <c r="P45" i="69"/>
  <c r="O45" i="69"/>
  <c r="N45" i="69"/>
  <c r="M45" i="69"/>
  <c r="H45" i="69"/>
  <c r="G45" i="69"/>
  <c r="F45" i="69"/>
  <c r="E45" i="69"/>
  <c r="D45" i="69"/>
  <c r="C45" i="69"/>
  <c r="B45" i="69"/>
  <c r="A45" i="69"/>
  <c r="R45" i="69" s="1"/>
  <c r="P44" i="69"/>
  <c r="O44" i="69"/>
  <c r="N44" i="69"/>
  <c r="M44" i="69"/>
  <c r="H44" i="69"/>
  <c r="G44" i="69"/>
  <c r="F44" i="69"/>
  <c r="E44" i="69"/>
  <c r="D44" i="69"/>
  <c r="C44" i="69"/>
  <c r="B44" i="69"/>
  <c r="A44" i="69"/>
  <c r="R44" i="69" s="1"/>
  <c r="P43" i="69"/>
  <c r="O43" i="69"/>
  <c r="N43" i="69"/>
  <c r="M43" i="69"/>
  <c r="H43" i="69"/>
  <c r="G43" i="69"/>
  <c r="F43" i="69"/>
  <c r="E43" i="69"/>
  <c r="D43" i="69"/>
  <c r="C43" i="69"/>
  <c r="B43" i="69"/>
  <c r="A43" i="69"/>
  <c r="R43" i="69" s="1"/>
  <c r="P42" i="69"/>
  <c r="O42" i="69"/>
  <c r="N42" i="69"/>
  <c r="M42" i="69"/>
  <c r="H42" i="69"/>
  <c r="G42" i="69"/>
  <c r="F42" i="69"/>
  <c r="E42" i="69"/>
  <c r="D42" i="69"/>
  <c r="C42" i="69"/>
  <c r="B42" i="69"/>
  <c r="A42" i="69"/>
  <c r="R42" i="69" s="1"/>
  <c r="P41" i="69"/>
  <c r="O41" i="69"/>
  <c r="N41" i="69"/>
  <c r="M41" i="69"/>
  <c r="H41" i="69"/>
  <c r="G41" i="69"/>
  <c r="F41" i="69"/>
  <c r="E41" i="69"/>
  <c r="D41" i="69"/>
  <c r="C41" i="69"/>
  <c r="B41" i="69"/>
  <c r="A41" i="69"/>
  <c r="R41" i="69" s="1"/>
  <c r="P40" i="69"/>
  <c r="O40" i="69"/>
  <c r="N40" i="69"/>
  <c r="M40" i="69"/>
  <c r="H40" i="69"/>
  <c r="G40" i="69"/>
  <c r="F40" i="69"/>
  <c r="E40" i="69"/>
  <c r="D40" i="69"/>
  <c r="C40" i="69"/>
  <c r="B40" i="69"/>
  <c r="A40" i="69"/>
  <c r="R40" i="69" s="1"/>
  <c r="P39" i="69"/>
  <c r="O39" i="69"/>
  <c r="N39" i="69"/>
  <c r="M39" i="69"/>
  <c r="H39" i="69"/>
  <c r="G39" i="69"/>
  <c r="F39" i="69"/>
  <c r="E39" i="69"/>
  <c r="D39" i="69"/>
  <c r="C39" i="69"/>
  <c r="B39" i="69"/>
  <c r="A39" i="69"/>
  <c r="R39" i="69" s="1"/>
  <c r="P38" i="69"/>
  <c r="O38" i="69"/>
  <c r="N38" i="69"/>
  <c r="M38" i="69"/>
  <c r="H38" i="69"/>
  <c r="G38" i="69"/>
  <c r="F38" i="69"/>
  <c r="E38" i="69"/>
  <c r="D38" i="69"/>
  <c r="C38" i="69"/>
  <c r="B38" i="69"/>
  <c r="A38" i="69"/>
  <c r="R38" i="69" s="1"/>
  <c r="P37" i="69"/>
  <c r="O37" i="69"/>
  <c r="N37" i="69"/>
  <c r="M37" i="69"/>
  <c r="H37" i="69"/>
  <c r="G37" i="69"/>
  <c r="F37" i="69"/>
  <c r="E37" i="69"/>
  <c r="D37" i="69"/>
  <c r="C37" i="69"/>
  <c r="B37" i="69"/>
  <c r="A37" i="69"/>
  <c r="R37" i="69" s="1"/>
  <c r="P36" i="69"/>
  <c r="O36" i="69"/>
  <c r="N36" i="69"/>
  <c r="M36" i="69"/>
  <c r="H36" i="69"/>
  <c r="G36" i="69"/>
  <c r="F36" i="69"/>
  <c r="E36" i="69"/>
  <c r="D36" i="69"/>
  <c r="C36" i="69"/>
  <c r="B36" i="69"/>
  <c r="A36" i="69"/>
  <c r="R36" i="69" s="1"/>
  <c r="P35" i="69"/>
  <c r="O35" i="69"/>
  <c r="N35" i="69"/>
  <c r="M35" i="69"/>
  <c r="H35" i="69"/>
  <c r="G35" i="69"/>
  <c r="F35" i="69"/>
  <c r="E35" i="69"/>
  <c r="D35" i="69"/>
  <c r="C35" i="69"/>
  <c r="B35" i="69"/>
  <c r="A35" i="69"/>
  <c r="R35" i="69" s="1"/>
  <c r="P21" i="69"/>
  <c r="O21" i="69"/>
  <c r="N21" i="69"/>
  <c r="M21" i="69"/>
  <c r="H21" i="69"/>
  <c r="F21" i="69"/>
  <c r="E21" i="69"/>
  <c r="D21" i="69"/>
  <c r="C21" i="69"/>
  <c r="B21" i="69"/>
  <c r="A21" i="69"/>
  <c r="R21" i="69" s="1"/>
  <c r="P20" i="69"/>
  <c r="O20" i="69"/>
  <c r="N20" i="69"/>
  <c r="M20" i="69"/>
  <c r="H20" i="69"/>
  <c r="F20" i="69"/>
  <c r="E20" i="69"/>
  <c r="D20" i="69"/>
  <c r="C20" i="69"/>
  <c r="B20" i="69"/>
  <c r="A20" i="69"/>
  <c r="R20" i="69" s="1"/>
  <c r="P19" i="69"/>
  <c r="O19" i="69"/>
  <c r="N19" i="69"/>
  <c r="M19" i="69"/>
  <c r="H19" i="69"/>
  <c r="F19" i="69"/>
  <c r="E19" i="69"/>
  <c r="D19" i="69"/>
  <c r="C19" i="69"/>
  <c r="B19" i="69"/>
  <c r="A19" i="69"/>
  <c r="R19" i="69" s="1"/>
  <c r="P18" i="69"/>
  <c r="O18" i="69"/>
  <c r="N18" i="69"/>
  <c r="M18" i="69"/>
  <c r="H18" i="69"/>
  <c r="F18" i="69"/>
  <c r="E18" i="69"/>
  <c r="D18" i="69"/>
  <c r="C18" i="69"/>
  <c r="B18" i="69"/>
  <c r="A18" i="69"/>
  <c r="R18" i="69" s="1"/>
  <c r="P17" i="69"/>
  <c r="O17" i="69"/>
  <c r="N17" i="69"/>
  <c r="M17" i="69"/>
  <c r="H17" i="69"/>
  <c r="F17" i="69"/>
  <c r="E17" i="69"/>
  <c r="D17" i="69"/>
  <c r="C17" i="69"/>
  <c r="B17" i="69"/>
  <c r="A17" i="69"/>
  <c r="R17" i="69" s="1"/>
  <c r="P16" i="69"/>
  <c r="O16" i="69"/>
  <c r="N16" i="69"/>
  <c r="M16" i="69"/>
  <c r="H16" i="69"/>
  <c r="F16" i="69"/>
  <c r="E16" i="69"/>
  <c r="D16" i="69"/>
  <c r="C16" i="69"/>
  <c r="B16" i="69"/>
  <c r="A16" i="69"/>
  <c r="R16" i="69" s="1"/>
  <c r="P15" i="69"/>
  <c r="O15" i="69"/>
  <c r="N15" i="69"/>
  <c r="M15" i="69"/>
  <c r="H15" i="69"/>
  <c r="F15" i="69"/>
  <c r="E15" i="69"/>
  <c r="D15" i="69"/>
  <c r="C15" i="69"/>
  <c r="B15" i="69"/>
  <c r="A15" i="69"/>
  <c r="P14" i="69"/>
  <c r="O14" i="69"/>
  <c r="N14" i="69"/>
  <c r="M14" i="69"/>
  <c r="H14" i="69"/>
  <c r="F14" i="69"/>
  <c r="E14" i="69"/>
  <c r="D14" i="69"/>
  <c r="C14" i="69"/>
  <c r="B14" i="69"/>
  <c r="A14" i="69"/>
  <c r="R14" i="69" s="1"/>
  <c r="P13" i="69"/>
  <c r="O13" i="69"/>
  <c r="N13" i="69"/>
  <c r="M13" i="69"/>
  <c r="H13" i="69"/>
  <c r="F13" i="69"/>
  <c r="E13" i="69"/>
  <c r="D13" i="69"/>
  <c r="C13" i="69"/>
  <c r="B13" i="69"/>
  <c r="A13" i="69"/>
  <c r="R13" i="69" s="1"/>
  <c r="P12" i="69"/>
  <c r="O12" i="69"/>
  <c r="N12" i="69"/>
  <c r="M12" i="69"/>
  <c r="H12" i="69"/>
  <c r="F12" i="69"/>
  <c r="E12" i="69"/>
  <c r="D12" i="69"/>
  <c r="C12" i="69"/>
  <c r="B12" i="69"/>
  <c r="A12" i="69"/>
  <c r="R12" i="69" s="1"/>
  <c r="P11" i="69"/>
  <c r="O11" i="69"/>
  <c r="N11" i="69"/>
  <c r="M11" i="69"/>
  <c r="H11" i="69"/>
  <c r="F11" i="69"/>
  <c r="E11" i="69"/>
  <c r="D11" i="69"/>
  <c r="C11" i="69"/>
  <c r="B11" i="69"/>
  <c r="A11" i="69"/>
  <c r="R11" i="69" s="1"/>
  <c r="P10" i="69"/>
  <c r="O10" i="69"/>
  <c r="N10" i="69"/>
  <c r="M10" i="69"/>
  <c r="H10" i="69"/>
  <c r="F10" i="69"/>
  <c r="E10" i="69"/>
  <c r="D10" i="69"/>
  <c r="C10" i="69"/>
  <c r="B10" i="69"/>
  <c r="A10" i="69"/>
  <c r="R10" i="69" s="1"/>
  <c r="P9" i="69"/>
  <c r="O9" i="69"/>
  <c r="N9" i="69"/>
  <c r="M9" i="69"/>
  <c r="H9" i="69"/>
  <c r="F9" i="69"/>
  <c r="E9" i="69"/>
  <c r="D9" i="69"/>
  <c r="C9" i="69"/>
  <c r="B9" i="69"/>
  <c r="A9" i="69"/>
  <c r="R9" i="69" s="1"/>
  <c r="P8" i="69"/>
  <c r="O8" i="69"/>
  <c r="N8" i="69"/>
  <c r="M8" i="69"/>
  <c r="H8" i="69"/>
  <c r="F8" i="69"/>
  <c r="E8" i="69"/>
  <c r="D8" i="69"/>
  <c r="C8" i="69"/>
  <c r="B8" i="69"/>
  <c r="A8" i="69"/>
  <c r="R8" i="69" s="1"/>
  <c r="R15" i="69"/>
  <c r="P75" i="68"/>
  <c r="O75" i="68"/>
  <c r="N75" i="68"/>
  <c r="M75" i="68"/>
  <c r="H75" i="68"/>
  <c r="G75" i="68"/>
  <c r="F75" i="68"/>
  <c r="E75" i="68"/>
  <c r="D75" i="68"/>
  <c r="C75" i="68"/>
  <c r="B75" i="68"/>
  <c r="A75" i="68"/>
  <c r="R75" i="68" s="1"/>
  <c r="P74" i="68"/>
  <c r="O74" i="68"/>
  <c r="N74" i="68"/>
  <c r="M74" i="68"/>
  <c r="H74" i="68"/>
  <c r="G74" i="68"/>
  <c r="F74" i="68"/>
  <c r="E74" i="68"/>
  <c r="D74" i="68"/>
  <c r="C74" i="68"/>
  <c r="B74" i="68"/>
  <c r="A74" i="68"/>
  <c r="R74" i="68" s="1"/>
  <c r="P73" i="68"/>
  <c r="O73" i="68"/>
  <c r="N73" i="68"/>
  <c r="M73" i="68"/>
  <c r="H73" i="68"/>
  <c r="G73" i="68"/>
  <c r="F73" i="68"/>
  <c r="E73" i="68"/>
  <c r="D73" i="68"/>
  <c r="C73" i="68"/>
  <c r="B73" i="68"/>
  <c r="A73" i="68"/>
  <c r="R73" i="68" s="1"/>
  <c r="P72" i="68"/>
  <c r="O72" i="68"/>
  <c r="N72" i="68"/>
  <c r="M72" i="68"/>
  <c r="H72" i="68"/>
  <c r="G72" i="68"/>
  <c r="F72" i="68"/>
  <c r="E72" i="68"/>
  <c r="D72" i="68"/>
  <c r="C72" i="68"/>
  <c r="B72" i="68"/>
  <c r="A72" i="68"/>
  <c r="R72" i="68" s="1"/>
  <c r="P71" i="68"/>
  <c r="O71" i="68"/>
  <c r="N71" i="68"/>
  <c r="M71" i="68"/>
  <c r="H71" i="68"/>
  <c r="G71" i="68"/>
  <c r="F71" i="68"/>
  <c r="E71" i="68"/>
  <c r="D71" i="68"/>
  <c r="C71" i="68"/>
  <c r="B71" i="68"/>
  <c r="A71" i="68"/>
  <c r="R71" i="68" s="1"/>
  <c r="P70" i="68"/>
  <c r="O70" i="68"/>
  <c r="N70" i="68"/>
  <c r="M70" i="68"/>
  <c r="H70" i="68"/>
  <c r="G70" i="68"/>
  <c r="F70" i="68"/>
  <c r="E70" i="68"/>
  <c r="D70" i="68"/>
  <c r="C70" i="68"/>
  <c r="B70" i="68"/>
  <c r="A70" i="68"/>
  <c r="R70" i="68" s="1"/>
  <c r="P69" i="68"/>
  <c r="O69" i="68"/>
  <c r="N69" i="68"/>
  <c r="M69" i="68"/>
  <c r="H69" i="68"/>
  <c r="G69" i="68"/>
  <c r="F69" i="68"/>
  <c r="E69" i="68"/>
  <c r="D69" i="68"/>
  <c r="C69" i="68"/>
  <c r="B69" i="68"/>
  <c r="A69" i="68"/>
  <c r="R69" i="68" s="1"/>
  <c r="P68" i="68"/>
  <c r="O68" i="68"/>
  <c r="N68" i="68"/>
  <c r="M68" i="68"/>
  <c r="H68" i="68"/>
  <c r="G68" i="68"/>
  <c r="F68" i="68"/>
  <c r="E68" i="68"/>
  <c r="D68" i="68"/>
  <c r="C68" i="68"/>
  <c r="B68" i="68"/>
  <c r="A68" i="68"/>
  <c r="R68" i="68" s="1"/>
  <c r="P67" i="68"/>
  <c r="O67" i="68"/>
  <c r="N67" i="68"/>
  <c r="M67" i="68"/>
  <c r="H67" i="68"/>
  <c r="G67" i="68"/>
  <c r="F67" i="68"/>
  <c r="E67" i="68"/>
  <c r="D67" i="68"/>
  <c r="C67" i="68"/>
  <c r="B67" i="68"/>
  <c r="A67" i="68"/>
  <c r="R67" i="68" s="1"/>
  <c r="P66" i="68"/>
  <c r="O66" i="68"/>
  <c r="N66" i="68"/>
  <c r="M66" i="68"/>
  <c r="H66" i="68"/>
  <c r="G66" i="68"/>
  <c r="F66" i="68"/>
  <c r="E66" i="68"/>
  <c r="D66" i="68"/>
  <c r="C66" i="68"/>
  <c r="B66" i="68"/>
  <c r="A66" i="68"/>
  <c r="R66" i="68" s="1"/>
  <c r="P65" i="68"/>
  <c r="O65" i="68"/>
  <c r="N65" i="68"/>
  <c r="M65" i="68"/>
  <c r="H65" i="68"/>
  <c r="G65" i="68"/>
  <c r="F65" i="68"/>
  <c r="E65" i="68"/>
  <c r="D65" i="68"/>
  <c r="C65" i="68"/>
  <c r="B65" i="68"/>
  <c r="A65" i="68"/>
  <c r="R65" i="68" s="1"/>
  <c r="P49" i="68"/>
  <c r="O49" i="68"/>
  <c r="N49" i="68"/>
  <c r="M49" i="68"/>
  <c r="H49" i="68"/>
  <c r="G49" i="68"/>
  <c r="F49" i="68"/>
  <c r="E49" i="68"/>
  <c r="D49" i="68"/>
  <c r="C49" i="68"/>
  <c r="B49" i="68"/>
  <c r="A49" i="68"/>
  <c r="R49" i="68" s="1"/>
  <c r="P48" i="68"/>
  <c r="O48" i="68"/>
  <c r="N48" i="68"/>
  <c r="M48" i="68"/>
  <c r="H48" i="68"/>
  <c r="G48" i="68"/>
  <c r="F48" i="68"/>
  <c r="E48" i="68"/>
  <c r="D48" i="68"/>
  <c r="C48" i="68"/>
  <c r="B48" i="68"/>
  <c r="A48" i="68"/>
  <c r="R48" i="68" s="1"/>
  <c r="P47" i="68"/>
  <c r="O47" i="68"/>
  <c r="N47" i="68"/>
  <c r="M47" i="68"/>
  <c r="H47" i="68"/>
  <c r="G47" i="68"/>
  <c r="F47" i="68"/>
  <c r="E47" i="68"/>
  <c r="D47" i="68"/>
  <c r="C47" i="68"/>
  <c r="B47" i="68"/>
  <c r="A47" i="68"/>
  <c r="R47" i="68" s="1"/>
  <c r="P46" i="68"/>
  <c r="O46" i="68"/>
  <c r="N46" i="68"/>
  <c r="M46" i="68"/>
  <c r="H46" i="68"/>
  <c r="G46" i="68"/>
  <c r="F46" i="68"/>
  <c r="E46" i="68"/>
  <c r="D46" i="68"/>
  <c r="C46" i="68"/>
  <c r="B46" i="68"/>
  <c r="A46" i="68"/>
  <c r="R46" i="68" s="1"/>
  <c r="P45" i="68"/>
  <c r="O45" i="68"/>
  <c r="N45" i="68"/>
  <c r="M45" i="68"/>
  <c r="H45" i="68"/>
  <c r="G45" i="68"/>
  <c r="F45" i="68"/>
  <c r="E45" i="68"/>
  <c r="D45" i="68"/>
  <c r="C45" i="68"/>
  <c r="B45" i="68"/>
  <c r="A45" i="68"/>
  <c r="R45" i="68" s="1"/>
  <c r="P44" i="68"/>
  <c r="O44" i="68"/>
  <c r="N44" i="68"/>
  <c r="M44" i="68"/>
  <c r="H44" i="68"/>
  <c r="G44" i="68"/>
  <c r="F44" i="68"/>
  <c r="E44" i="68"/>
  <c r="D44" i="68"/>
  <c r="C44" i="68"/>
  <c r="B44" i="68"/>
  <c r="A44" i="68"/>
  <c r="R44" i="68" s="1"/>
  <c r="P43" i="68"/>
  <c r="O43" i="68"/>
  <c r="N43" i="68"/>
  <c r="M43" i="68"/>
  <c r="H43" i="68"/>
  <c r="G43" i="68"/>
  <c r="F43" i="68"/>
  <c r="E43" i="68"/>
  <c r="D43" i="68"/>
  <c r="C43" i="68"/>
  <c r="B43" i="68"/>
  <c r="A43" i="68"/>
  <c r="R43" i="68" s="1"/>
  <c r="P42" i="68"/>
  <c r="O42" i="68"/>
  <c r="N42" i="68"/>
  <c r="M42" i="68"/>
  <c r="H42" i="68"/>
  <c r="G42" i="68"/>
  <c r="F42" i="68"/>
  <c r="E42" i="68"/>
  <c r="D42" i="68"/>
  <c r="C42" i="68"/>
  <c r="B42" i="68"/>
  <c r="A42" i="68"/>
  <c r="R42" i="68" s="1"/>
  <c r="P41" i="68"/>
  <c r="O41" i="68"/>
  <c r="N41" i="68"/>
  <c r="M41" i="68"/>
  <c r="H41" i="68"/>
  <c r="G41" i="68"/>
  <c r="F41" i="68"/>
  <c r="E41" i="68"/>
  <c r="D41" i="68"/>
  <c r="C41" i="68"/>
  <c r="B41" i="68"/>
  <c r="A41" i="68"/>
  <c r="R41" i="68" s="1"/>
  <c r="P40" i="68"/>
  <c r="O40" i="68"/>
  <c r="N40" i="68"/>
  <c r="M40" i="68"/>
  <c r="H40" i="68"/>
  <c r="G40" i="68"/>
  <c r="F40" i="68"/>
  <c r="E40" i="68"/>
  <c r="D40" i="68"/>
  <c r="C40" i="68"/>
  <c r="B40" i="68"/>
  <c r="A40" i="68"/>
  <c r="R40" i="68" s="1"/>
  <c r="P39" i="68"/>
  <c r="O39" i="68"/>
  <c r="N39" i="68"/>
  <c r="M39" i="68"/>
  <c r="H39" i="68"/>
  <c r="G39" i="68"/>
  <c r="F39" i="68"/>
  <c r="E39" i="68"/>
  <c r="D39" i="68"/>
  <c r="C39" i="68"/>
  <c r="B39" i="68"/>
  <c r="A39" i="68"/>
  <c r="R39" i="68" s="1"/>
  <c r="P38" i="68"/>
  <c r="O38" i="68"/>
  <c r="N38" i="68"/>
  <c r="M38" i="68"/>
  <c r="H38" i="68"/>
  <c r="G38" i="68"/>
  <c r="F38" i="68"/>
  <c r="E38" i="68"/>
  <c r="D38" i="68"/>
  <c r="C38" i="68"/>
  <c r="B38" i="68"/>
  <c r="A38" i="68"/>
  <c r="R38" i="68" s="1"/>
  <c r="P37" i="68"/>
  <c r="O37" i="68"/>
  <c r="N37" i="68"/>
  <c r="M37" i="68"/>
  <c r="H37" i="68"/>
  <c r="G37" i="68"/>
  <c r="F37" i="68"/>
  <c r="E37" i="68"/>
  <c r="D37" i="68"/>
  <c r="C37" i="68"/>
  <c r="B37" i="68"/>
  <c r="A37" i="68"/>
  <c r="R37" i="68" s="1"/>
  <c r="P36" i="68"/>
  <c r="O36" i="68"/>
  <c r="N36" i="68"/>
  <c r="M36" i="68"/>
  <c r="H36" i="68"/>
  <c r="G36" i="68"/>
  <c r="F36" i="68"/>
  <c r="E36" i="68"/>
  <c r="D36" i="68"/>
  <c r="C36" i="68"/>
  <c r="B36" i="68"/>
  <c r="A36" i="68"/>
  <c r="R36" i="68" s="1"/>
  <c r="P21" i="68"/>
  <c r="O21" i="68"/>
  <c r="N21" i="68"/>
  <c r="M21" i="68"/>
  <c r="H21" i="68"/>
  <c r="F21" i="68"/>
  <c r="E21" i="68"/>
  <c r="D21" i="68"/>
  <c r="C21" i="68"/>
  <c r="B21" i="68"/>
  <c r="A21" i="68"/>
  <c r="R21" i="68" s="1"/>
  <c r="P20" i="68"/>
  <c r="O20" i="68"/>
  <c r="N20" i="68"/>
  <c r="M20" i="68"/>
  <c r="H20" i="68"/>
  <c r="F20" i="68"/>
  <c r="E20" i="68"/>
  <c r="D20" i="68"/>
  <c r="C20" i="68"/>
  <c r="B20" i="68"/>
  <c r="A20" i="68"/>
  <c r="R20" i="68" s="1"/>
  <c r="P19" i="68"/>
  <c r="O19" i="68"/>
  <c r="N19" i="68"/>
  <c r="M19" i="68"/>
  <c r="H19" i="68"/>
  <c r="F19" i="68"/>
  <c r="E19" i="68"/>
  <c r="D19" i="68"/>
  <c r="C19" i="68"/>
  <c r="B19" i="68"/>
  <c r="A19" i="68"/>
  <c r="R19" i="68" s="1"/>
  <c r="P18" i="68"/>
  <c r="O18" i="68"/>
  <c r="N18" i="68"/>
  <c r="M18" i="68"/>
  <c r="H18" i="68"/>
  <c r="F18" i="68"/>
  <c r="E18" i="68"/>
  <c r="D18" i="68"/>
  <c r="C18" i="68"/>
  <c r="B18" i="68"/>
  <c r="A18" i="68"/>
  <c r="R18" i="68" s="1"/>
  <c r="P17" i="68"/>
  <c r="O17" i="68"/>
  <c r="N17" i="68"/>
  <c r="M17" i="68"/>
  <c r="H17" i="68"/>
  <c r="F17" i="68"/>
  <c r="E17" i="68"/>
  <c r="D17" i="68"/>
  <c r="C17" i="68"/>
  <c r="B17" i="68"/>
  <c r="A17" i="68"/>
  <c r="R17" i="68" s="1"/>
  <c r="P16" i="68"/>
  <c r="O16" i="68"/>
  <c r="N16" i="68"/>
  <c r="M16" i="68"/>
  <c r="H16" i="68"/>
  <c r="F16" i="68"/>
  <c r="E16" i="68"/>
  <c r="D16" i="68"/>
  <c r="C16" i="68"/>
  <c r="B16" i="68"/>
  <c r="A16" i="68"/>
  <c r="R16" i="68" s="1"/>
  <c r="P15" i="68"/>
  <c r="O15" i="68"/>
  <c r="N15" i="68"/>
  <c r="M15" i="68"/>
  <c r="H15" i="68"/>
  <c r="F15" i="68"/>
  <c r="E15" i="68"/>
  <c r="D15" i="68"/>
  <c r="C15" i="68"/>
  <c r="B15" i="68"/>
  <c r="A15" i="68"/>
  <c r="R15" i="68" s="1"/>
  <c r="P14" i="68"/>
  <c r="O14" i="68"/>
  <c r="N14" i="68"/>
  <c r="M14" i="68"/>
  <c r="H14" i="68"/>
  <c r="F14" i="68"/>
  <c r="E14" i="68"/>
  <c r="D14" i="68"/>
  <c r="C14" i="68"/>
  <c r="B14" i="68"/>
  <c r="A14" i="68"/>
  <c r="R14" i="68" s="1"/>
  <c r="P13" i="68"/>
  <c r="O13" i="68"/>
  <c r="N13" i="68"/>
  <c r="M13" i="68"/>
  <c r="H13" i="68"/>
  <c r="F13" i="68"/>
  <c r="E13" i="68"/>
  <c r="D13" i="68"/>
  <c r="C13" i="68"/>
  <c r="B13" i="68"/>
  <c r="A13" i="68"/>
  <c r="R13" i="68" s="1"/>
  <c r="P12" i="68"/>
  <c r="O12" i="68"/>
  <c r="N12" i="68"/>
  <c r="M12" i="68"/>
  <c r="H12" i="68"/>
  <c r="F12" i="68"/>
  <c r="E12" i="68"/>
  <c r="D12" i="68"/>
  <c r="C12" i="68"/>
  <c r="B12" i="68"/>
  <c r="A12" i="68"/>
  <c r="R12" i="68" s="1"/>
  <c r="P11" i="68"/>
  <c r="O11" i="68"/>
  <c r="N11" i="68"/>
  <c r="M11" i="68"/>
  <c r="H11" i="68"/>
  <c r="F11" i="68"/>
  <c r="E11" i="68"/>
  <c r="D11" i="68"/>
  <c r="C11" i="68"/>
  <c r="B11" i="68"/>
  <c r="A11" i="68"/>
  <c r="R11" i="68" s="1"/>
  <c r="P10" i="68"/>
  <c r="O10" i="68"/>
  <c r="N10" i="68"/>
  <c r="M10" i="68"/>
  <c r="H10" i="68"/>
  <c r="F10" i="68"/>
  <c r="E10" i="68"/>
  <c r="D10" i="68"/>
  <c r="C10" i="68"/>
  <c r="B10" i="68"/>
  <c r="A10" i="68"/>
  <c r="R10" i="68" s="1"/>
  <c r="P9" i="68"/>
  <c r="O9" i="68"/>
  <c r="N9" i="68"/>
  <c r="M9" i="68"/>
  <c r="H9" i="68"/>
  <c r="F9" i="68"/>
  <c r="E9" i="68"/>
  <c r="D9" i="68"/>
  <c r="C9" i="68"/>
  <c r="B9" i="68"/>
  <c r="A9" i="68"/>
  <c r="R9" i="68" s="1"/>
  <c r="P8" i="68"/>
  <c r="O8" i="68"/>
  <c r="N8" i="68"/>
  <c r="M8" i="68"/>
  <c r="H8" i="68"/>
  <c r="F8" i="68"/>
  <c r="E8" i="68"/>
  <c r="D8" i="68"/>
  <c r="C8" i="68"/>
  <c r="B8" i="68"/>
  <c r="A8" i="68"/>
  <c r="R8" i="68" s="1"/>
  <c r="P71" i="67"/>
  <c r="O71" i="67"/>
  <c r="N71" i="67"/>
  <c r="M71" i="67"/>
  <c r="H71" i="67"/>
  <c r="G71" i="67"/>
  <c r="F71" i="67"/>
  <c r="E71" i="67"/>
  <c r="D71" i="67"/>
  <c r="C71" i="67"/>
  <c r="B71" i="67"/>
  <c r="A71" i="67"/>
  <c r="R71" i="67" s="1"/>
  <c r="P70" i="67"/>
  <c r="O70" i="67"/>
  <c r="N70" i="67"/>
  <c r="M70" i="67"/>
  <c r="H70" i="67"/>
  <c r="G70" i="67"/>
  <c r="F70" i="67"/>
  <c r="E70" i="67"/>
  <c r="D70" i="67"/>
  <c r="C70" i="67"/>
  <c r="B70" i="67"/>
  <c r="A70" i="67"/>
  <c r="R70" i="67" s="1"/>
  <c r="P69" i="67"/>
  <c r="O69" i="67"/>
  <c r="N69" i="67"/>
  <c r="M69" i="67"/>
  <c r="H69" i="67"/>
  <c r="G69" i="67"/>
  <c r="F69" i="67"/>
  <c r="E69" i="67"/>
  <c r="D69" i="67"/>
  <c r="C69" i="67"/>
  <c r="B69" i="67"/>
  <c r="A69" i="67"/>
  <c r="R69" i="67" s="1"/>
  <c r="P68" i="67"/>
  <c r="O68" i="67"/>
  <c r="N68" i="67"/>
  <c r="M68" i="67"/>
  <c r="H68" i="67"/>
  <c r="G68" i="67"/>
  <c r="F68" i="67"/>
  <c r="E68" i="67"/>
  <c r="D68" i="67"/>
  <c r="C68" i="67"/>
  <c r="B68" i="67"/>
  <c r="A68" i="67"/>
  <c r="R68" i="67" s="1"/>
  <c r="P67" i="67"/>
  <c r="O67" i="67"/>
  <c r="N67" i="67"/>
  <c r="M67" i="67"/>
  <c r="H67" i="67"/>
  <c r="G67" i="67"/>
  <c r="F67" i="67"/>
  <c r="E67" i="67"/>
  <c r="D67" i="67"/>
  <c r="C67" i="67"/>
  <c r="B67" i="67"/>
  <c r="A67" i="67"/>
  <c r="R67" i="67" s="1"/>
  <c r="P66" i="67"/>
  <c r="O66" i="67"/>
  <c r="N66" i="67"/>
  <c r="M66" i="67"/>
  <c r="H66" i="67"/>
  <c r="G66" i="67"/>
  <c r="F66" i="67"/>
  <c r="E66" i="67"/>
  <c r="D66" i="67"/>
  <c r="C66" i="67"/>
  <c r="B66" i="67"/>
  <c r="A66" i="67"/>
  <c r="R66" i="67" s="1"/>
  <c r="P65" i="67"/>
  <c r="O65" i="67"/>
  <c r="N65" i="67"/>
  <c r="M65" i="67"/>
  <c r="H65" i="67"/>
  <c r="G65" i="67"/>
  <c r="F65" i="67"/>
  <c r="E65" i="67"/>
  <c r="D65" i="67"/>
  <c r="C65" i="67"/>
  <c r="B65" i="67"/>
  <c r="A65" i="67"/>
  <c r="R65" i="67" s="1"/>
  <c r="P64" i="67"/>
  <c r="O64" i="67"/>
  <c r="N64" i="67"/>
  <c r="M64" i="67"/>
  <c r="H64" i="67"/>
  <c r="G64" i="67"/>
  <c r="F64" i="67"/>
  <c r="E64" i="67"/>
  <c r="D64" i="67"/>
  <c r="C64" i="67"/>
  <c r="B64" i="67"/>
  <c r="A64" i="67"/>
  <c r="P63" i="67"/>
  <c r="O63" i="67"/>
  <c r="N63" i="67"/>
  <c r="M63" i="67"/>
  <c r="H63" i="67"/>
  <c r="G63" i="67"/>
  <c r="F63" i="67"/>
  <c r="E63" i="67"/>
  <c r="D63" i="67"/>
  <c r="C63" i="67"/>
  <c r="B63" i="67"/>
  <c r="A63" i="67"/>
  <c r="R63" i="67" s="1"/>
  <c r="P62" i="67"/>
  <c r="O62" i="67"/>
  <c r="N62" i="67"/>
  <c r="M62" i="67"/>
  <c r="H62" i="67"/>
  <c r="G62" i="67"/>
  <c r="F62" i="67"/>
  <c r="E62" i="67"/>
  <c r="D62" i="67"/>
  <c r="C62" i="67"/>
  <c r="B62" i="67"/>
  <c r="A62" i="67"/>
  <c r="R62" i="67" s="1"/>
  <c r="P61" i="67"/>
  <c r="O61" i="67"/>
  <c r="N61" i="67"/>
  <c r="M61" i="67"/>
  <c r="H61" i="67"/>
  <c r="G61" i="67"/>
  <c r="F61" i="67"/>
  <c r="E61" i="67"/>
  <c r="D61" i="67"/>
  <c r="C61" i="67"/>
  <c r="B61" i="67"/>
  <c r="A61" i="67"/>
  <c r="R61" i="67" s="1"/>
  <c r="P46" i="67"/>
  <c r="O46" i="67"/>
  <c r="N46" i="67"/>
  <c r="M46" i="67"/>
  <c r="H46" i="67"/>
  <c r="G46" i="67"/>
  <c r="F46" i="67"/>
  <c r="E46" i="67"/>
  <c r="D46" i="67"/>
  <c r="C46" i="67"/>
  <c r="B46" i="67"/>
  <c r="A46" i="67"/>
  <c r="R46" i="67" s="1"/>
  <c r="P45" i="67"/>
  <c r="O45" i="67"/>
  <c r="N45" i="67"/>
  <c r="M45" i="67"/>
  <c r="H45" i="67"/>
  <c r="G45" i="67"/>
  <c r="F45" i="67"/>
  <c r="E45" i="67"/>
  <c r="D45" i="67"/>
  <c r="C45" i="67"/>
  <c r="B45" i="67"/>
  <c r="A45" i="67"/>
  <c r="R45" i="67" s="1"/>
  <c r="P44" i="67"/>
  <c r="O44" i="67"/>
  <c r="N44" i="67"/>
  <c r="M44" i="67"/>
  <c r="H44" i="67"/>
  <c r="G44" i="67"/>
  <c r="F44" i="67"/>
  <c r="E44" i="67"/>
  <c r="D44" i="67"/>
  <c r="C44" i="67"/>
  <c r="B44" i="67"/>
  <c r="A44" i="67"/>
  <c r="R44" i="67" s="1"/>
  <c r="P43" i="67"/>
  <c r="O43" i="67"/>
  <c r="N43" i="67"/>
  <c r="M43" i="67"/>
  <c r="H43" i="67"/>
  <c r="G43" i="67"/>
  <c r="F43" i="67"/>
  <c r="E43" i="67"/>
  <c r="D43" i="67"/>
  <c r="C43" i="67"/>
  <c r="B43" i="67"/>
  <c r="A43" i="67"/>
  <c r="R43" i="67" s="1"/>
  <c r="P42" i="67"/>
  <c r="O42" i="67"/>
  <c r="N42" i="67"/>
  <c r="M42" i="67"/>
  <c r="H42" i="67"/>
  <c r="G42" i="67"/>
  <c r="F42" i="67"/>
  <c r="E42" i="67"/>
  <c r="D42" i="67"/>
  <c r="C42" i="67"/>
  <c r="B42" i="67"/>
  <c r="A42" i="67"/>
  <c r="R42" i="67" s="1"/>
  <c r="P41" i="67"/>
  <c r="O41" i="67"/>
  <c r="N41" i="67"/>
  <c r="M41" i="67"/>
  <c r="H41" i="67"/>
  <c r="G41" i="67"/>
  <c r="F41" i="67"/>
  <c r="E41" i="67"/>
  <c r="D41" i="67"/>
  <c r="C41" i="67"/>
  <c r="B41" i="67"/>
  <c r="A41" i="67"/>
  <c r="R41" i="67" s="1"/>
  <c r="P40" i="67"/>
  <c r="O40" i="67"/>
  <c r="N40" i="67"/>
  <c r="M40" i="67"/>
  <c r="H40" i="67"/>
  <c r="G40" i="67"/>
  <c r="F40" i="67"/>
  <c r="E40" i="67"/>
  <c r="D40" i="67"/>
  <c r="C40" i="67"/>
  <c r="B40" i="67"/>
  <c r="A40" i="67"/>
  <c r="R40" i="67" s="1"/>
  <c r="P39" i="67"/>
  <c r="O39" i="67"/>
  <c r="N39" i="67"/>
  <c r="M39" i="67"/>
  <c r="H39" i="67"/>
  <c r="G39" i="67"/>
  <c r="F39" i="67"/>
  <c r="E39" i="67"/>
  <c r="D39" i="67"/>
  <c r="C39" i="67"/>
  <c r="B39" i="67"/>
  <c r="A39" i="67"/>
  <c r="P38" i="67"/>
  <c r="O38" i="67"/>
  <c r="N38" i="67"/>
  <c r="M38" i="67"/>
  <c r="H38" i="67"/>
  <c r="G38" i="67"/>
  <c r="F38" i="67"/>
  <c r="E38" i="67"/>
  <c r="D38" i="67"/>
  <c r="C38" i="67"/>
  <c r="B38" i="67"/>
  <c r="A38" i="67"/>
  <c r="R38" i="67" s="1"/>
  <c r="P37" i="67"/>
  <c r="O37" i="67"/>
  <c r="N37" i="67"/>
  <c r="M37" i="67"/>
  <c r="H37" i="67"/>
  <c r="G37" i="67"/>
  <c r="F37" i="67"/>
  <c r="E37" i="67"/>
  <c r="D37" i="67"/>
  <c r="C37" i="67"/>
  <c r="B37" i="67"/>
  <c r="A37" i="67"/>
  <c r="R37" i="67" s="1"/>
  <c r="P36" i="67"/>
  <c r="O36" i="67"/>
  <c r="N36" i="67"/>
  <c r="M36" i="67"/>
  <c r="H36" i="67"/>
  <c r="G36" i="67"/>
  <c r="F36" i="67"/>
  <c r="E36" i="67"/>
  <c r="D36" i="67"/>
  <c r="C36" i="67"/>
  <c r="B36" i="67"/>
  <c r="A36" i="67"/>
  <c r="R36" i="67" s="1"/>
  <c r="P35" i="67"/>
  <c r="O35" i="67"/>
  <c r="N35" i="67"/>
  <c r="M35" i="67"/>
  <c r="H35" i="67"/>
  <c r="G35" i="67"/>
  <c r="F35" i="67"/>
  <c r="E35" i="67"/>
  <c r="D35" i="67"/>
  <c r="C35" i="67"/>
  <c r="B35" i="67"/>
  <c r="A35" i="67"/>
  <c r="R35" i="67" s="1"/>
  <c r="P34" i="67"/>
  <c r="O34" i="67"/>
  <c r="N34" i="67"/>
  <c r="M34" i="67"/>
  <c r="H34" i="67"/>
  <c r="G34" i="67"/>
  <c r="F34" i="67"/>
  <c r="E34" i="67"/>
  <c r="D34" i="67"/>
  <c r="C34" i="67"/>
  <c r="B34" i="67"/>
  <c r="A34" i="67"/>
  <c r="R34" i="67" s="1"/>
  <c r="P20" i="67"/>
  <c r="O20" i="67"/>
  <c r="N20" i="67"/>
  <c r="M20" i="67"/>
  <c r="H20" i="67"/>
  <c r="F20" i="67"/>
  <c r="E20" i="67"/>
  <c r="D20" i="67"/>
  <c r="C20" i="67"/>
  <c r="B20" i="67"/>
  <c r="A20" i="67"/>
  <c r="R20" i="67" s="1"/>
  <c r="P19" i="67"/>
  <c r="O19" i="67"/>
  <c r="N19" i="67"/>
  <c r="M19" i="67"/>
  <c r="H19" i="67"/>
  <c r="F19" i="67"/>
  <c r="E19" i="67"/>
  <c r="D19" i="67"/>
  <c r="C19" i="67"/>
  <c r="B19" i="67"/>
  <c r="A19" i="67"/>
  <c r="R19" i="67" s="1"/>
  <c r="P18" i="67"/>
  <c r="O18" i="67"/>
  <c r="N18" i="67"/>
  <c r="M18" i="67"/>
  <c r="H18" i="67"/>
  <c r="F18" i="67"/>
  <c r="E18" i="67"/>
  <c r="D18" i="67"/>
  <c r="C18" i="67"/>
  <c r="B18" i="67"/>
  <c r="A18" i="67"/>
  <c r="R18" i="67" s="1"/>
  <c r="P17" i="67"/>
  <c r="O17" i="67"/>
  <c r="N17" i="67"/>
  <c r="M17" i="67"/>
  <c r="H17" i="67"/>
  <c r="F17" i="67"/>
  <c r="E17" i="67"/>
  <c r="D17" i="67"/>
  <c r="C17" i="67"/>
  <c r="B17" i="67"/>
  <c r="A17" i="67"/>
  <c r="R17" i="67" s="1"/>
  <c r="P16" i="67"/>
  <c r="O16" i="67"/>
  <c r="N16" i="67"/>
  <c r="M16" i="67"/>
  <c r="H16" i="67"/>
  <c r="F16" i="67"/>
  <c r="E16" i="67"/>
  <c r="D16" i="67"/>
  <c r="C16" i="67"/>
  <c r="B16" i="67"/>
  <c r="A16" i="67"/>
  <c r="R16" i="67" s="1"/>
  <c r="P15" i="67"/>
  <c r="O15" i="67"/>
  <c r="N15" i="67"/>
  <c r="M15" i="67"/>
  <c r="H15" i="67"/>
  <c r="F15" i="67"/>
  <c r="E15" i="67"/>
  <c r="D15" i="67"/>
  <c r="C15" i="67"/>
  <c r="B15" i="67"/>
  <c r="A15" i="67"/>
  <c r="R15" i="67" s="1"/>
  <c r="P14" i="67"/>
  <c r="O14" i="67"/>
  <c r="N14" i="67"/>
  <c r="M14" i="67"/>
  <c r="H14" i="67"/>
  <c r="F14" i="67"/>
  <c r="E14" i="67"/>
  <c r="D14" i="67"/>
  <c r="C14" i="67"/>
  <c r="B14" i="67"/>
  <c r="A14" i="67"/>
  <c r="R14" i="67" s="1"/>
  <c r="P13" i="67"/>
  <c r="O13" i="67"/>
  <c r="N13" i="67"/>
  <c r="M13" i="67"/>
  <c r="H13" i="67"/>
  <c r="F13" i="67"/>
  <c r="E13" i="67"/>
  <c r="D13" i="67"/>
  <c r="C13" i="67"/>
  <c r="B13" i="67"/>
  <c r="A13" i="67"/>
  <c r="R13" i="67" s="1"/>
  <c r="P12" i="67"/>
  <c r="O12" i="67"/>
  <c r="N12" i="67"/>
  <c r="M12" i="67"/>
  <c r="H12" i="67"/>
  <c r="F12" i="67"/>
  <c r="E12" i="67"/>
  <c r="D12" i="67"/>
  <c r="C12" i="67"/>
  <c r="B12" i="67"/>
  <c r="A12" i="67"/>
  <c r="R12" i="67" s="1"/>
  <c r="P11" i="67"/>
  <c r="O11" i="67"/>
  <c r="N11" i="67"/>
  <c r="M11" i="67"/>
  <c r="H11" i="67"/>
  <c r="F11" i="67"/>
  <c r="E11" i="67"/>
  <c r="D11" i="67"/>
  <c r="C11" i="67"/>
  <c r="B11" i="67"/>
  <c r="A11" i="67"/>
  <c r="R11" i="67" s="1"/>
  <c r="P10" i="67"/>
  <c r="O10" i="67"/>
  <c r="N10" i="67"/>
  <c r="M10" i="67"/>
  <c r="H10" i="67"/>
  <c r="F10" i="67"/>
  <c r="E10" i="67"/>
  <c r="D10" i="67"/>
  <c r="C10" i="67"/>
  <c r="B10" i="67"/>
  <c r="A10" i="67"/>
  <c r="R10" i="67" s="1"/>
  <c r="P9" i="67"/>
  <c r="O9" i="67"/>
  <c r="N9" i="67"/>
  <c r="M9" i="67"/>
  <c r="H9" i="67"/>
  <c r="F9" i="67"/>
  <c r="E9" i="67"/>
  <c r="D9" i="67"/>
  <c r="C9" i="67"/>
  <c r="B9" i="67"/>
  <c r="A9" i="67"/>
  <c r="R9" i="67" s="1"/>
  <c r="P8" i="67"/>
  <c r="O8" i="67"/>
  <c r="N8" i="67"/>
  <c r="M8" i="67"/>
  <c r="H8" i="67"/>
  <c r="F8" i="67"/>
  <c r="E8" i="67"/>
  <c r="D8" i="67"/>
  <c r="C8" i="67"/>
  <c r="B8" i="67"/>
  <c r="A8" i="67"/>
  <c r="R8" i="67" s="1"/>
  <c r="R64" i="67"/>
  <c r="R39" i="67"/>
  <c r="F60" i="61"/>
  <c r="F31" i="61"/>
  <c r="F32" i="61"/>
  <c r="F33" i="61"/>
  <c r="F34" i="61"/>
  <c r="F35" i="61"/>
  <c r="F36" i="61"/>
  <c r="F37" i="61"/>
  <c r="F38" i="61"/>
  <c r="F39" i="61"/>
  <c r="F40" i="61"/>
  <c r="F41" i="61"/>
  <c r="F42" i="61"/>
  <c r="F43" i="61"/>
  <c r="F30" i="61"/>
  <c r="F32" i="63"/>
  <c r="F33" i="63"/>
  <c r="F34" i="63"/>
  <c r="F35" i="63"/>
  <c r="F36" i="63"/>
  <c r="F37" i="63"/>
  <c r="F38" i="63"/>
  <c r="F39" i="63"/>
  <c r="F40" i="63"/>
  <c r="F41" i="63"/>
  <c r="F42" i="63"/>
  <c r="F43" i="63"/>
  <c r="F44" i="63"/>
  <c r="F45" i="63"/>
  <c r="F31" i="63"/>
  <c r="W56" i="62"/>
  <c r="X56" i="62"/>
  <c r="W57" i="62"/>
  <c r="X57" i="62"/>
  <c r="W58" i="62"/>
  <c r="X58" i="62"/>
  <c r="W59" i="62"/>
  <c r="X59" i="62"/>
  <c r="W60" i="62"/>
  <c r="X60" i="62"/>
  <c r="W61" i="62"/>
  <c r="X61" i="62"/>
  <c r="W62" i="62"/>
  <c r="X62" i="62"/>
  <c r="W63" i="62"/>
  <c r="X63" i="62"/>
  <c r="W64" i="62"/>
  <c r="X64" i="62"/>
  <c r="W65" i="62"/>
  <c r="X65" i="62"/>
  <c r="W66" i="62"/>
  <c r="X66" i="62"/>
  <c r="X55" i="62"/>
  <c r="W55" i="62"/>
  <c r="F32" i="62"/>
  <c r="F33" i="62"/>
  <c r="F34" i="62"/>
  <c r="F35" i="62"/>
  <c r="F36" i="62"/>
  <c r="F37" i="62"/>
  <c r="F38" i="62"/>
  <c r="F39" i="62"/>
  <c r="F40" i="62"/>
  <c r="F41" i="62"/>
  <c r="F42" i="62"/>
  <c r="F43" i="62"/>
  <c r="F44" i="62"/>
  <c r="F45" i="62"/>
  <c r="F31" i="62"/>
  <c r="Q19" i="67" l="1"/>
  <c r="I46" i="67"/>
  <c r="J46" i="67" s="1"/>
  <c r="Q71" i="67"/>
  <c r="I20" i="69"/>
  <c r="I64" i="69"/>
  <c r="K64" i="69" s="1"/>
  <c r="L64" i="69" s="1"/>
  <c r="Q19" i="69"/>
  <c r="Q37" i="69"/>
  <c r="Q48" i="69"/>
  <c r="Q70" i="69"/>
  <c r="Q12" i="69"/>
  <c r="I43" i="69"/>
  <c r="K43" i="69" s="1"/>
  <c r="L43" i="69" s="1"/>
  <c r="Q11" i="69"/>
  <c r="I13" i="69"/>
  <c r="K13" i="69" s="1"/>
  <c r="L13" i="69" s="1"/>
  <c r="Q16" i="67"/>
  <c r="Q37" i="67"/>
  <c r="Q18" i="67"/>
  <c r="Q11" i="67"/>
  <c r="I12" i="67"/>
  <c r="K12" i="67" s="1"/>
  <c r="L12" i="67" s="1"/>
  <c r="Q10" i="67"/>
  <c r="Q13" i="67"/>
  <c r="I19" i="67"/>
  <c r="J19" i="67" s="1"/>
  <c r="Q20" i="67"/>
  <c r="Q41" i="67"/>
  <c r="Q44" i="67"/>
  <c r="Q62" i="67"/>
  <c r="Q66" i="67"/>
  <c r="I67" i="67"/>
  <c r="J67" i="67" s="1"/>
  <c r="Q70" i="67"/>
  <c r="I64" i="67"/>
  <c r="J64" i="67" s="1"/>
  <c r="I14" i="67"/>
  <c r="J14" i="67" s="1"/>
  <c r="Q17" i="67"/>
  <c r="I34" i="67"/>
  <c r="J34" i="67" s="1"/>
  <c r="Q34" i="67"/>
  <c r="I41" i="67"/>
  <c r="K41" i="67" s="1"/>
  <c r="L41" i="67" s="1"/>
  <c r="Q61" i="67"/>
  <c r="Q65" i="67"/>
  <c r="Q67" i="67"/>
  <c r="Q69" i="67"/>
  <c r="I71" i="67"/>
  <c r="J71" i="67" s="1"/>
  <c r="I8" i="67"/>
  <c r="J8" i="67" s="1"/>
  <c r="I9" i="67"/>
  <c r="J9" i="67" s="1"/>
  <c r="I9" i="69"/>
  <c r="K9" i="69" s="1"/>
  <c r="L9" i="69" s="1"/>
  <c r="Q13" i="69"/>
  <c r="I15" i="69"/>
  <c r="J15" i="69" s="1"/>
  <c r="I19" i="69"/>
  <c r="K19" i="69" s="1"/>
  <c r="L19" i="69" s="1"/>
  <c r="Q20" i="69"/>
  <c r="I35" i="69"/>
  <c r="K35" i="69" s="1"/>
  <c r="L35" i="69" s="1"/>
  <c r="Q41" i="69"/>
  <c r="Q66" i="69"/>
  <c r="I72" i="69"/>
  <c r="K72" i="69" s="1"/>
  <c r="L72" i="69" s="1"/>
  <c r="Q46" i="68"/>
  <c r="Q49" i="68"/>
  <c r="Q68" i="68"/>
  <c r="I18" i="68"/>
  <c r="J18" i="68" s="1"/>
  <c r="I21" i="68"/>
  <c r="K21" i="68" s="1"/>
  <c r="L21" i="68" s="1"/>
  <c r="Q38" i="68"/>
  <c r="Q42" i="68"/>
  <c r="Q72" i="68"/>
  <c r="Q10" i="68"/>
  <c r="I9" i="68"/>
  <c r="K9" i="68" s="1"/>
  <c r="L9" i="68" s="1"/>
  <c r="I14" i="68"/>
  <c r="K14" i="68" s="1"/>
  <c r="L14" i="68" s="1"/>
  <c r="Q15" i="68"/>
  <c r="Q8" i="68"/>
  <c r="Q48" i="68"/>
  <c r="I75" i="68"/>
  <c r="K75" i="68" s="1"/>
  <c r="L75" i="68" s="1"/>
  <c r="Q13" i="68"/>
  <c r="Q37" i="68"/>
  <c r="Q75" i="68"/>
  <c r="I19" i="68"/>
  <c r="J19" i="68" s="1"/>
  <c r="Q20" i="68"/>
  <c r="I20" i="68"/>
  <c r="J20" i="68" s="1"/>
  <c r="I42" i="68"/>
  <c r="K42" i="68" s="1"/>
  <c r="L42" i="68" s="1"/>
  <c r="Q45" i="68"/>
  <c r="I11" i="68"/>
  <c r="K11" i="68" s="1"/>
  <c r="L11" i="68" s="1"/>
  <c r="Q11" i="68"/>
  <c r="I15" i="68"/>
  <c r="J15" i="68" s="1"/>
  <c r="Q18" i="68"/>
  <c r="I36" i="68"/>
  <c r="K36" i="68" s="1"/>
  <c r="L36" i="68" s="1"/>
  <c r="I40" i="68"/>
  <c r="K40" i="68" s="1"/>
  <c r="L40" i="68" s="1"/>
  <c r="I44" i="68"/>
  <c r="K44" i="68" s="1"/>
  <c r="L44" i="68" s="1"/>
  <c r="I47" i="68"/>
  <c r="J47" i="68" s="1"/>
  <c r="I66" i="68"/>
  <c r="K66" i="68" s="1"/>
  <c r="L66" i="68" s="1"/>
  <c r="I70" i="68"/>
  <c r="J70" i="68" s="1"/>
  <c r="Q41" i="68"/>
  <c r="Q67" i="68"/>
  <c r="Q71" i="68"/>
  <c r="Q73" i="68"/>
  <c r="Q74" i="68"/>
  <c r="I42" i="67"/>
  <c r="J42" i="67" s="1"/>
  <c r="I45" i="67"/>
  <c r="J45" i="67" s="1"/>
  <c r="I63" i="67"/>
  <c r="J63" i="67" s="1"/>
  <c r="Q12" i="67"/>
  <c r="I36" i="67"/>
  <c r="J36" i="67" s="1"/>
  <c r="Q36" i="67"/>
  <c r="I40" i="67"/>
  <c r="K40" i="67" s="1"/>
  <c r="L40" i="67" s="1"/>
  <c r="Q40" i="67"/>
  <c r="I61" i="67"/>
  <c r="J61" i="67" s="1"/>
  <c r="I65" i="67"/>
  <c r="K65" i="67" s="1"/>
  <c r="L65" i="67" s="1"/>
  <c r="I69" i="67"/>
  <c r="K69" i="67" s="1"/>
  <c r="I43" i="67"/>
  <c r="J43" i="67" s="1"/>
  <c r="Q15" i="67"/>
  <c r="I39" i="67"/>
  <c r="K39" i="67" s="1"/>
  <c r="I38" i="67"/>
  <c r="J38" i="67" s="1"/>
  <c r="Q43" i="67"/>
  <c r="I68" i="67"/>
  <c r="K68" i="67" s="1"/>
  <c r="L68" i="67" s="1"/>
  <c r="Q38" i="67"/>
  <c r="Q42" i="67"/>
  <c r="Q45" i="67"/>
  <c r="Q63" i="67"/>
  <c r="I11" i="67"/>
  <c r="K11" i="67" s="1"/>
  <c r="L11" i="67" s="1"/>
  <c r="I18" i="67"/>
  <c r="K18" i="67" s="1"/>
  <c r="L18" i="67" s="1"/>
  <c r="Q35" i="67"/>
  <c r="Q39" i="67"/>
  <c r="Q46" i="67"/>
  <c r="Q64" i="67"/>
  <c r="Q68" i="67"/>
  <c r="I10" i="67"/>
  <c r="J10" i="67" s="1"/>
  <c r="Q14" i="67"/>
  <c r="I13" i="67"/>
  <c r="K13" i="67" s="1"/>
  <c r="L13" i="67" s="1"/>
  <c r="I20" i="67"/>
  <c r="J20" i="67" s="1"/>
  <c r="I44" i="67"/>
  <c r="K44" i="67" s="1"/>
  <c r="L44" i="67" s="1"/>
  <c r="I62" i="67"/>
  <c r="K62" i="67" s="1"/>
  <c r="L62" i="67" s="1"/>
  <c r="I66" i="67"/>
  <c r="J66" i="67" s="1"/>
  <c r="I70" i="67"/>
  <c r="K70" i="67" s="1"/>
  <c r="L70" i="67" s="1"/>
  <c r="Q66" i="68"/>
  <c r="Q70" i="68"/>
  <c r="Q9" i="68"/>
  <c r="I13" i="68"/>
  <c r="J13" i="68" s="1"/>
  <c r="Q17" i="68"/>
  <c r="I49" i="68"/>
  <c r="K49" i="68" s="1"/>
  <c r="L49" i="68" s="1"/>
  <c r="I8" i="68"/>
  <c r="J8" i="68" s="1"/>
  <c r="I12" i="68"/>
  <c r="J12" i="68" s="1"/>
  <c r="I16" i="68"/>
  <c r="J16" i="68" s="1"/>
  <c r="Q19" i="68"/>
  <c r="I37" i="68"/>
  <c r="K37" i="68" s="1"/>
  <c r="L37" i="68" s="1"/>
  <c r="I41" i="68"/>
  <c r="K41" i="68" s="1"/>
  <c r="L41" i="68" s="1"/>
  <c r="I45" i="68"/>
  <c r="K45" i="68" s="1"/>
  <c r="L45" i="68" s="1"/>
  <c r="I48" i="68"/>
  <c r="K48" i="68" s="1"/>
  <c r="L48" i="68" s="1"/>
  <c r="I67" i="68"/>
  <c r="K67" i="68" s="1"/>
  <c r="L67" i="68" s="1"/>
  <c r="I71" i="68"/>
  <c r="J71" i="68" s="1"/>
  <c r="I74" i="68"/>
  <c r="K74" i="68" s="1"/>
  <c r="Q16" i="68"/>
  <c r="I38" i="68"/>
  <c r="K38" i="68" s="1"/>
  <c r="L38" i="68" s="1"/>
  <c r="I68" i="68"/>
  <c r="K68" i="68" s="1"/>
  <c r="I72" i="68"/>
  <c r="J72" i="68" s="1"/>
  <c r="Q40" i="68"/>
  <c r="Q44" i="68"/>
  <c r="Q47" i="68"/>
  <c r="I10" i="68"/>
  <c r="J10" i="68" s="1"/>
  <c r="Q14" i="68"/>
  <c r="Q21" i="68"/>
  <c r="Q39" i="68"/>
  <c r="Q43" i="68"/>
  <c r="Q65" i="68"/>
  <c r="Q69" i="68"/>
  <c r="Q36" i="68"/>
  <c r="I39" i="68"/>
  <c r="K39" i="68" s="1"/>
  <c r="L39" i="68" s="1"/>
  <c r="I43" i="68"/>
  <c r="K43" i="68" s="1"/>
  <c r="L43" i="68" s="1"/>
  <c r="I46" i="68"/>
  <c r="K46" i="68" s="1"/>
  <c r="L46" i="68" s="1"/>
  <c r="I65" i="68"/>
  <c r="K65" i="68" s="1"/>
  <c r="L65" i="68" s="1"/>
  <c r="I69" i="68"/>
  <c r="K69" i="68" s="1"/>
  <c r="L69" i="68" s="1"/>
  <c r="I73" i="68"/>
  <c r="J73" i="68" s="1"/>
  <c r="K20" i="69"/>
  <c r="L20" i="69" s="1"/>
  <c r="J20" i="69"/>
  <c r="I11" i="69"/>
  <c r="K11" i="69" s="1"/>
  <c r="L11" i="69" s="1"/>
  <c r="I40" i="69"/>
  <c r="K40" i="69" s="1"/>
  <c r="L40" i="69" s="1"/>
  <c r="Q42" i="69"/>
  <c r="Q63" i="69"/>
  <c r="Q71" i="69"/>
  <c r="Q14" i="69"/>
  <c r="Q16" i="69"/>
  <c r="I18" i="69"/>
  <c r="K18" i="69" s="1"/>
  <c r="L18" i="69" s="1"/>
  <c r="I37" i="69"/>
  <c r="K37" i="69" s="1"/>
  <c r="L37" i="69" s="1"/>
  <c r="Q39" i="69"/>
  <c r="Q46" i="69"/>
  <c r="I66" i="69"/>
  <c r="K66" i="69" s="1"/>
  <c r="L66" i="69" s="1"/>
  <c r="Q68" i="69"/>
  <c r="Q21" i="69"/>
  <c r="I47" i="69"/>
  <c r="K47" i="69" s="1"/>
  <c r="I69" i="69"/>
  <c r="K69" i="69" s="1"/>
  <c r="L69" i="69" s="1"/>
  <c r="Q36" i="69"/>
  <c r="I42" i="69"/>
  <c r="K42" i="69" s="1"/>
  <c r="L42" i="69" s="1"/>
  <c r="Q44" i="69"/>
  <c r="I63" i="69"/>
  <c r="K63" i="69" s="1"/>
  <c r="L63" i="69" s="1"/>
  <c r="Q65" i="69"/>
  <c r="I71" i="69"/>
  <c r="K71" i="69" s="1"/>
  <c r="Q73" i="69"/>
  <c r="I39" i="69"/>
  <c r="K39" i="69" s="1"/>
  <c r="L39" i="69" s="1"/>
  <c r="I68" i="69"/>
  <c r="K68" i="69" s="1"/>
  <c r="L68" i="69" s="1"/>
  <c r="I10" i="69"/>
  <c r="K10" i="69" s="1"/>
  <c r="L10" i="69" s="1"/>
  <c r="Q17" i="69"/>
  <c r="Q45" i="69"/>
  <c r="I73" i="69"/>
  <c r="K73" i="69" s="1"/>
  <c r="L73" i="69" s="1"/>
  <c r="I12" i="69"/>
  <c r="K12" i="69" s="1"/>
  <c r="Q35" i="69"/>
  <c r="I41" i="69"/>
  <c r="K41" i="69" s="1"/>
  <c r="L41" i="69" s="1"/>
  <c r="Q43" i="69"/>
  <c r="I48" i="69"/>
  <c r="K48" i="69" s="1"/>
  <c r="L48" i="69" s="1"/>
  <c r="Q64" i="69"/>
  <c r="I70" i="69"/>
  <c r="K70" i="69" s="1"/>
  <c r="L70" i="69" s="1"/>
  <c r="Q72" i="69"/>
  <c r="I21" i="69"/>
  <c r="K21" i="69" s="1"/>
  <c r="L21" i="69" s="1"/>
  <c r="I46" i="69"/>
  <c r="K46" i="69" s="1"/>
  <c r="L46" i="69" s="1"/>
  <c r="I8" i="69"/>
  <c r="J8" i="69" s="1"/>
  <c r="I14" i="69"/>
  <c r="J14" i="69" s="1"/>
  <c r="Q18" i="69"/>
  <c r="I36" i="69"/>
  <c r="K36" i="69" s="1"/>
  <c r="L36" i="69" s="1"/>
  <c r="Q38" i="69"/>
  <c r="I44" i="69"/>
  <c r="K44" i="69" s="1"/>
  <c r="L44" i="69" s="1"/>
  <c r="I65" i="69"/>
  <c r="K65" i="69" s="1"/>
  <c r="L65" i="69" s="1"/>
  <c r="Q67" i="69"/>
  <c r="Q15" i="69"/>
  <c r="I38" i="69"/>
  <c r="K38" i="69" s="1"/>
  <c r="L38" i="69" s="1"/>
  <c r="Q40" i="69"/>
  <c r="S40" i="69" s="1"/>
  <c r="U40" i="69" s="1"/>
  <c r="I45" i="69"/>
  <c r="K45" i="69" s="1"/>
  <c r="L45" i="69" s="1"/>
  <c r="Q47" i="69"/>
  <c r="I67" i="69"/>
  <c r="K67" i="69" s="1"/>
  <c r="Q69" i="69"/>
  <c r="I17" i="69"/>
  <c r="Q8" i="69"/>
  <c r="Q9" i="69"/>
  <c r="Q10" i="69"/>
  <c r="I16" i="69"/>
  <c r="Q12" i="68"/>
  <c r="I17" i="68"/>
  <c r="K70" i="68"/>
  <c r="L70" i="68" s="1"/>
  <c r="J69" i="67"/>
  <c r="K46" i="67"/>
  <c r="L46" i="67" s="1"/>
  <c r="J12" i="67"/>
  <c r="I17" i="67"/>
  <c r="Q8" i="67"/>
  <c r="Q9" i="67"/>
  <c r="I15" i="67"/>
  <c r="I35" i="67"/>
  <c r="I37" i="67"/>
  <c r="I16" i="67"/>
  <c r="X65" i="63"/>
  <c r="W65" i="63"/>
  <c r="P65" i="63"/>
  <c r="O65" i="63"/>
  <c r="N65" i="63"/>
  <c r="M65" i="63"/>
  <c r="H65" i="63"/>
  <c r="G65" i="63"/>
  <c r="F65" i="63"/>
  <c r="E65" i="63"/>
  <c r="D65" i="63"/>
  <c r="C65" i="63"/>
  <c r="B65" i="63"/>
  <c r="A65" i="63"/>
  <c r="R65" i="63" s="1"/>
  <c r="X64" i="63"/>
  <c r="W64" i="63"/>
  <c r="P64" i="63"/>
  <c r="O64" i="63"/>
  <c r="N64" i="63"/>
  <c r="M64" i="63"/>
  <c r="H64" i="63"/>
  <c r="G64" i="63"/>
  <c r="F64" i="63"/>
  <c r="E64" i="63"/>
  <c r="D64" i="63"/>
  <c r="C64" i="63"/>
  <c r="B64" i="63"/>
  <c r="A64" i="63"/>
  <c r="R64" i="63" s="1"/>
  <c r="X63" i="63"/>
  <c r="W63" i="63"/>
  <c r="P63" i="63"/>
  <c r="O63" i="63"/>
  <c r="N63" i="63"/>
  <c r="M63" i="63"/>
  <c r="H63" i="63"/>
  <c r="G63" i="63"/>
  <c r="F63" i="63"/>
  <c r="E63" i="63"/>
  <c r="D63" i="63"/>
  <c r="C63" i="63"/>
  <c r="B63" i="63"/>
  <c r="A63" i="63"/>
  <c r="X62" i="63"/>
  <c r="W62" i="63"/>
  <c r="P62" i="63"/>
  <c r="O62" i="63"/>
  <c r="N62" i="63"/>
  <c r="M62" i="63"/>
  <c r="H62" i="63"/>
  <c r="G62" i="63"/>
  <c r="F62" i="63"/>
  <c r="E62" i="63"/>
  <c r="D62" i="63"/>
  <c r="C62" i="63"/>
  <c r="B62" i="63"/>
  <c r="A62" i="63"/>
  <c r="X61" i="63"/>
  <c r="W61" i="63"/>
  <c r="P61" i="63"/>
  <c r="O61" i="63"/>
  <c r="N61" i="63"/>
  <c r="M61" i="63"/>
  <c r="H61" i="63"/>
  <c r="G61" i="63"/>
  <c r="F61" i="63"/>
  <c r="E61" i="63"/>
  <c r="D61" i="63"/>
  <c r="C61" i="63"/>
  <c r="B61" i="63"/>
  <c r="A61" i="63"/>
  <c r="R61" i="63" s="1"/>
  <c r="X60" i="63"/>
  <c r="W60" i="63"/>
  <c r="P60" i="63"/>
  <c r="O60" i="63"/>
  <c r="N60" i="63"/>
  <c r="M60" i="63"/>
  <c r="H60" i="63"/>
  <c r="G60" i="63"/>
  <c r="F60" i="63"/>
  <c r="E60" i="63"/>
  <c r="D60" i="63"/>
  <c r="C60" i="63"/>
  <c r="B60" i="63"/>
  <c r="A60" i="63"/>
  <c r="R60" i="63" s="1"/>
  <c r="X59" i="63"/>
  <c r="W59" i="63"/>
  <c r="P59" i="63"/>
  <c r="O59" i="63"/>
  <c r="N59" i="63"/>
  <c r="M59" i="63"/>
  <c r="H59" i="63"/>
  <c r="G59" i="63"/>
  <c r="F59" i="63"/>
  <c r="E59" i="63"/>
  <c r="D59" i="63"/>
  <c r="C59" i="63"/>
  <c r="B59" i="63"/>
  <c r="A59" i="63"/>
  <c r="R59" i="63" s="1"/>
  <c r="X58" i="63"/>
  <c r="W58" i="63"/>
  <c r="P58" i="63"/>
  <c r="O58" i="63"/>
  <c r="N58" i="63"/>
  <c r="M58" i="63"/>
  <c r="H58" i="63"/>
  <c r="G58" i="63"/>
  <c r="F58" i="63"/>
  <c r="E58" i="63"/>
  <c r="D58" i="63"/>
  <c r="C58" i="63"/>
  <c r="B58" i="63"/>
  <c r="A58" i="63"/>
  <c r="X57" i="63"/>
  <c r="W57" i="63"/>
  <c r="P57" i="63"/>
  <c r="O57" i="63"/>
  <c r="N57" i="63"/>
  <c r="M57" i="63"/>
  <c r="H57" i="63"/>
  <c r="G57" i="63"/>
  <c r="F57" i="63"/>
  <c r="E57" i="63"/>
  <c r="D57" i="63"/>
  <c r="C57" i="63"/>
  <c r="B57" i="63"/>
  <c r="A57" i="63"/>
  <c r="R57" i="63" s="1"/>
  <c r="X56" i="63"/>
  <c r="W56" i="63"/>
  <c r="P56" i="63"/>
  <c r="O56" i="63"/>
  <c r="N56" i="63"/>
  <c r="M56" i="63"/>
  <c r="H56" i="63"/>
  <c r="G56" i="63"/>
  <c r="F56" i="63"/>
  <c r="E56" i="63"/>
  <c r="D56" i="63"/>
  <c r="C56" i="63"/>
  <c r="B56" i="63"/>
  <c r="A56" i="63"/>
  <c r="R56" i="63" s="1"/>
  <c r="X55" i="63"/>
  <c r="W55" i="63"/>
  <c r="P55" i="63"/>
  <c r="O55" i="63"/>
  <c r="N55" i="63"/>
  <c r="M55" i="63"/>
  <c r="H55" i="63"/>
  <c r="G55" i="63"/>
  <c r="F55" i="63"/>
  <c r="E55" i="63"/>
  <c r="D55" i="63"/>
  <c r="C55" i="63"/>
  <c r="B55" i="63"/>
  <c r="A55" i="63"/>
  <c r="R55" i="63" s="1"/>
  <c r="X45" i="63"/>
  <c r="W45" i="63"/>
  <c r="P45" i="63"/>
  <c r="O45" i="63"/>
  <c r="N45" i="63"/>
  <c r="M45" i="63"/>
  <c r="H45" i="63"/>
  <c r="G45" i="63"/>
  <c r="E45" i="63"/>
  <c r="D45" i="63"/>
  <c r="C45" i="63"/>
  <c r="B45" i="63"/>
  <c r="A45" i="63"/>
  <c r="R45" i="63" s="1"/>
  <c r="X44" i="63"/>
  <c r="W44" i="63"/>
  <c r="P44" i="63"/>
  <c r="O44" i="63"/>
  <c r="N44" i="63"/>
  <c r="M44" i="63"/>
  <c r="H44" i="63"/>
  <c r="G44" i="63"/>
  <c r="E44" i="63"/>
  <c r="D44" i="63"/>
  <c r="C44" i="63"/>
  <c r="B44" i="63"/>
  <c r="A44" i="63"/>
  <c r="R44" i="63" s="1"/>
  <c r="X43" i="63"/>
  <c r="W43" i="63"/>
  <c r="P43" i="63"/>
  <c r="O43" i="63"/>
  <c r="N43" i="63"/>
  <c r="M43" i="63"/>
  <c r="H43" i="63"/>
  <c r="G43" i="63"/>
  <c r="E43" i="63"/>
  <c r="D43" i="63"/>
  <c r="C43" i="63"/>
  <c r="B43" i="63"/>
  <c r="A43" i="63"/>
  <c r="R43" i="63" s="1"/>
  <c r="X42" i="63"/>
  <c r="W42" i="63"/>
  <c r="P42" i="63"/>
  <c r="O42" i="63"/>
  <c r="N42" i="63"/>
  <c r="M42" i="63"/>
  <c r="H42" i="63"/>
  <c r="G42" i="63"/>
  <c r="E42" i="63"/>
  <c r="D42" i="63"/>
  <c r="C42" i="63"/>
  <c r="B42" i="63"/>
  <c r="A42" i="63"/>
  <c r="R42" i="63" s="1"/>
  <c r="X41" i="63"/>
  <c r="W41" i="63"/>
  <c r="P41" i="63"/>
  <c r="O41" i="63"/>
  <c r="N41" i="63"/>
  <c r="M41" i="63"/>
  <c r="H41" i="63"/>
  <c r="G41" i="63"/>
  <c r="E41" i="63"/>
  <c r="D41" i="63"/>
  <c r="C41" i="63"/>
  <c r="B41" i="63"/>
  <c r="A41" i="63"/>
  <c r="R41" i="63" s="1"/>
  <c r="X40" i="63"/>
  <c r="W40" i="63"/>
  <c r="P40" i="63"/>
  <c r="O40" i="63"/>
  <c r="N40" i="63"/>
  <c r="M40" i="63"/>
  <c r="H40" i="63"/>
  <c r="G40" i="63"/>
  <c r="E40" i="63"/>
  <c r="D40" i="63"/>
  <c r="C40" i="63"/>
  <c r="B40" i="63"/>
  <c r="A40" i="63"/>
  <c r="R40" i="63" s="1"/>
  <c r="X39" i="63"/>
  <c r="W39" i="63"/>
  <c r="P39" i="63"/>
  <c r="O39" i="63"/>
  <c r="N39" i="63"/>
  <c r="M39" i="63"/>
  <c r="H39" i="63"/>
  <c r="G39" i="63"/>
  <c r="E39" i="63"/>
  <c r="D39" i="63"/>
  <c r="C39" i="63"/>
  <c r="B39" i="63"/>
  <c r="A39" i="63"/>
  <c r="R39" i="63" s="1"/>
  <c r="X38" i="63"/>
  <c r="W38" i="63"/>
  <c r="P38" i="63"/>
  <c r="O38" i="63"/>
  <c r="N38" i="63"/>
  <c r="M38" i="63"/>
  <c r="H38" i="63"/>
  <c r="G38" i="63"/>
  <c r="E38" i="63"/>
  <c r="D38" i="63"/>
  <c r="C38" i="63"/>
  <c r="B38" i="63"/>
  <c r="A38" i="63"/>
  <c r="R38" i="63" s="1"/>
  <c r="X37" i="63"/>
  <c r="W37" i="63"/>
  <c r="P37" i="63"/>
  <c r="O37" i="63"/>
  <c r="N37" i="63"/>
  <c r="M37" i="63"/>
  <c r="H37" i="63"/>
  <c r="G37" i="63"/>
  <c r="E37" i="63"/>
  <c r="D37" i="63"/>
  <c r="C37" i="63"/>
  <c r="B37" i="63"/>
  <c r="A37" i="63"/>
  <c r="R37" i="63" s="1"/>
  <c r="X36" i="63"/>
  <c r="W36" i="63"/>
  <c r="P36" i="63"/>
  <c r="O36" i="63"/>
  <c r="N36" i="63"/>
  <c r="M36" i="63"/>
  <c r="H36" i="63"/>
  <c r="G36" i="63"/>
  <c r="E36" i="63"/>
  <c r="D36" i="63"/>
  <c r="C36" i="63"/>
  <c r="B36" i="63"/>
  <c r="A36" i="63"/>
  <c r="R36" i="63" s="1"/>
  <c r="X35" i="63"/>
  <c r="W35" i="63"/>
  <c r="P35" i="63"/>
  <c r="O35" i="63"/>
  <c r="N35" i="63"/>
  <c r="M35" i="63"/>
  <c r="H35" i="63"/>
  <c r="G35" i="63"/>
  <c r="E35" i="63"/>
  <c r="D35" i="63"/>
  <c r="C35" i="63"/>
  <c r="B35" i="63"/>
  <c r="A35" i="63"/>
  <c r="R35" i="63" s="1"/>
  <c r="X34" i="63"/>
  <c r="W34" i="63"/>
  <c r="P34" i="63"/>
  <c r="O34" i="63"/>
  <c r="N34" i="63"/>
  <c r="M34" i="63"/>
  <c r="H34" i="63"/>
  <c r="G34" i="63"/>
  <c r="E34" i="63"/>
  <c r="D34" i="63"/>
  <c r="C34" i="63"/>
  <c r="B34" i="63"/>
  <c r="A34" i="63"/>
  <c r="R34" i="63" s="1"/>
  <c r="X33" i="63"/>
  <c r="W33" i="63"/>
  <c r="P33" i="63"/>
  <c r="O33" i="63"/>
  <c r="N33" i="63"/>
  <c r="M33" i="63"/>
  <c r="H33" i="63"/>
  <c r="G33" i="63"/>
  <c r="E33" i="63"/>
  <c r="D33" i="63"/>
  <c r="C33" i="63"/>
  <c r="B33" i="63"/>
  <c r="A33" i="63"/>
  <c r="R33" i="63" s="1"/>
  <c r="X32" i="63"/>
  <c r="W32" i="63"/>
  <c r="P32" i="63"/>
  <c r="O32" i="63"/>
  <c r="N32" i="63"/>
  <c r="M32" i="63"/>
  <c r="H32" i="63"/>
  <c r="G32" i="63"/>
  <c r="E32" i="63"/>
  <c r="D32" i="63"/>
  <c r="C32" i="63"/>
  <c r="B32" i="63"/>
  <c r="A32" i="63"/>
  <c r="R32" i="63" s="1"/>
  <c r="X31" i="63"/>
  <c r="W31" i="63"/>
  <c r="P31" i="63"/>
  <c r="O31" i="63"/>
  <c r="N31" i="63"/>
  <c r="M31" i="63"/>
  <c r="H31" i="63"/>
  <c r="G31" i="63"/>
  <c r="E31" i="63"/>
  <c r="D31" i="63"/>
  <c r="C31" i="63"/>
  <c r="B31" i="63"/>
  <c r="A31" i="63"/>
  <c r="R31" i="63" s="1"/>
  <c r="X22" i="63"/>
  <c r="W22" i="63"/>
  <c r="P22" i="63"/>
  <c r="O22" i="63"/>
  <c r="N22" i="63"/>
  <c r="M22" i="63"/>
  <c r="H22" i="63"/>
  <c r="F22" i="63"/>
  <c r="E22" i="63"/>
  <c r="D22" i="63"/>
  <c r="C22" i="63"/>
  <c r="B22" i="63"/>
  <c r="A22" i="63"/>
  <c r="R22" i="63" s="1"/>
  <c r="X21" i="63"/>
  <c r="W21" i="63"/>
  <c r="P21" i="63"/>
  <c r="O21" i="63"/>
  <c r="N21" i="63"/>
  <c r="M21" i="63"/>
  <c r="H21" i="63"/>
  <c r="F21" i="63"/>
  <c r="E21" i="63"/>
  <c r="D21" i="63"/>
  <c r="C21" i="63"/>
  <c r="B21" i="63"/>
  <c r="A21" i="63"/>
  <c r="R21" i="63" s="1"/>
  <c r="X20" i="63"/>
  <c r="W20" i="63"/>
  <c r="P20" i="63"/>
  <c r="O20" i="63"/>
  <c r="N20" i="63"/>
  <c r="M20" i="63"/>
  <c r="H20" i="63"/>
  <c r="F20" i="63"/>
  <c r="E20" i="63"/>
  <c r="D20" i="63"/>
  <c r="C20" i="63"/>
  <c r="B20" i="63"/>
  <c r="A20" i="63"/>
  <c r="R20" i="63" s="1"/>
  <c r="X19" i="63"/>
  <c r="W19" i="63"/>
  <c r="P19" i="63"/>
  <c r="O19" i="63"/>
  <c r="N19" i="63"/>
  <c r="M19" i="63"/>
  <c r="H19" i="63"/>
  <c r="F19" i="63"/>
  <c r="E19" i="63"/>
  <c r="D19" i="63"/>
  <c r="C19" i="63"/>
  <c r="B19" i="63"/>
  <c r="A19" i="63"/>
  <c r="R19" i="63" s="1"/>
  <c r="X18" i="63"/>
  <c r="W18" i="63"/>
  <c r="P18" i="63"/>
  <c r="O18" i="63"/>
  <c r="N18" i="63"/>
  <c r="M18" i="63"/>
  <c r="H18" i="63"/>
  <c r="F18" i="63"/>
  <c r="E18" i="63"/>
  <c r="D18" i="63"/>
  <c r="C18" i="63"/>
  <c r="B18" i="63"/>
  <c r="A18" i="63"/>
  <c r="R18" i="63" s="1"/>
  <c r="X17" i="63"/>
  <c r="W17" i="63"/>
  <c r="P17" i="63"/>
  <c r="O17" i="63"/>
  <c r="N17" i="63"/>
  <c r="M17" i="63"/>
  <c r="H17" i="63"/>
  <c r="F17" i="63"/>
  <c r="E17" i="63"/>
  <c r="D17" i="63"/>
  <c r="C17" i="63"/>
  <c r="B17" i="63"/>
  <c r="A17" i="63"/>
  <c r="R17" i="63" s="1"/>
  <c r="X16" i="63"/>
  <c r="W16" i="63"/>
  <c r="P16" i="63"/>
  <c r="O16" i="63"/>
  <c r="N16" i="63"/>
  <c r="M16" i="63"/>
  <c r="H16" i="63"/>
  <c r="F16" i="63"/>
  <c r="E16" i="63"/>
  <c r="D16" i="63"/>
  <c r="C16" i="63"/>
  <c r="B16" i="63"/>
  <c r="A16" i="63"/>
  <c r="R16" i="63" s="1"/>
  <c r="X15" i="63"/>
  <c r="W15" i="63"/>
  <c r="P15" i="63"/>
  <c r="O15" i="63"/>
  <c r="N15" i="63"/>
  <c r="M15" i="63"/>
  <c r="H15" i="63"/>
  <c r="F15" i="63"/>
  <c r="E15" i="63"/>
  <c r="D15" i="63"/>
  <c r="C15" i="63"/>
  <c r="B15" i="63"/>
  <c r="A15" i="63"/>
  <c r="R15" i="63" s="1"/>
  <c r="X14" i="63"/>
  <c r="W14" i="63"/>
  <c r="P14" i="63"/>
  <c r="O14" i="63"/>
  <c r="N14" i="63"/>
  <c r="M14" i="63"/>
  <c r="H14" i="63"/>
  <c r="F14" i="63"/>
  <c r="E14" i="63"/>
  <c r="D14" i="63"/>
  <c r="C14" i="63"/>
  <c r="B14" i="63"/>
  <c r="A14" i="63"/>
  <c r="R14" i="63" s="1"/>
  <c r="X13" i="63"/>
  <c r="W13" i="63"/>
  <c r="P13" i="63"/>
  <c r="O13" i="63"/>
  <c r="N13" i="63"/>
  <c r="M13" i="63"/>
  <c r="H13" i="63"/>
  <c r="F13" i="63"/>
  <c r="E13" i="63"/>
  <c r="D13" i="63"/>
  <c r="C13" i="63"/>
  <c r="B13" i="63"/>
  <c r="A13" i="63"/>
  <c r="R13" i="63" s="1"/>
  <c r="X12" i="63"/>
  <c r="W12" i="63"/>
  <c r="P12" i="63"/>
  <c r="O12" i="63"/>
  <c r="N12" i="63"/>
  <c r="M12" i="63"/>
  <c r="H12" i="63"/>
  <c r="F12" i="63"/>
  <c r="E12" i="63"/>
  <c r="D12" i="63"/>
  <c r="C12" i="63"/>
  <c r="B12" i="63"/>
  <c r="A12" i="63"/>
  <c r="R12" i="63" s="1"/>
  <c r="X11" i="63"/>
  <c r="W11" i="63"/>
  <c r="P11" i="63"/>
  <c r="O11" i="63"/>
  <c r="N11" i="63"/>
  <c r="M11" i="63"/>
  <c r="H11" i="63"/>
  <c r="F11" i="63"/>
  <c r="E11" i="63"/>
  <c r="D11" i="63"/>
  <c r="C11" i="63"/>
  <c r="B11" i="63"/>
  <c r="A11" i="63"/>
  <c r="R11" i="63" s="1"/>
  <c r="X10" i="63"/>
  <c r="W10" i="63"/>
  <c r="P10" i="63"/>
  <c r="O10" i="63"/>
  <c r="N10" i="63"/>
  <c r="M10" i="63"/>
  <c r="H10" i="63"/>
  <c r="F10" i="63"/>
  <c r="E10" i="63"/>
  <c r="D10" i="63"/>
  <c r="C10" i="63"/>
  <c r="B10" i="63"/>
  <c r="A10" i="63"/>
  <c r="R10" i="63" s="1"/>
  <c r="X9" i="63"/>
  <c r="W9" i="63"/>
  <c r="P9" i="63"/>
  <c r="O9" i="63"/>
  <c r="N9" i="63"/>
  <c r="M9" i="63"/>
  <c r="H9" i="63"/>
  <c r="F9" i="63"/>
  <c r="E9" i="63"/>
  <c r="D9" i="63"/>
  <c r="C9" i="63"/>
  <c r="B9" i="63"/>
  <c r="A9" i="63"/>
  <c r="R9" i="63" s="1"/>
  <c r="X8" i="63"/>
  <c r="W8" i="63"/>
  <c r="P8" i="63"/>
  <c r="O8" i="63"/>
  <c r="N8" i="63"/>
  <c r="M8" i="63"/>
  <c r="H8" i="63"/>
  <c r="F8" i="63"/>
  <c r="E8" i="63"/>
  <c r="D8" i="63"/>
  <c r="C8" i="63"/>
  <c r="B8" i="63"/>
  <c r="A8" i="63"/>
  <c r="R8" i="63" s="1"/>
  <c r="P66" i="62"/>
  <c r="O66" i="62"/>
  <c r="N66" i="62"/>
  <c r="M66" i="62"/>
  <c r="H66" i="62"/>
  <c r="G66" i="62"/>
  <c r="F66" i="62"/>
  <c r="E66" i="62"/>
  <c r="D66" i="62"/>
  <c r="C66" i="62"/>
  <c r="B66" i="62"/>
  <c r="A66" i="62"/>
  <c r="R66" i="62" s="1"/>
  <c r="P65" i="62"/>
  <c r="O65" i="62"/>
  <c r="N65" i="62"/>
  <c r="M65" i="62"/>
  <c r="H65" i="62"/>
  <c r="G65" i="62"/>
  <c r="F65" i="62"/>
  <c r="E65" i="62"/>
  <c r="D65" i="62"/>
  <c r="C65" i="62"/>
  <c r="B65" i="62"/>
  <c r="A65" i="62"/>
  <c r="R65" i="62" s="1"/>
  <c r="P64" i="62"/>
  <c r="O64" i="62"/>
  <c r="N64" i="62"/>
  <c r="M64" i="62"/>
  <c r="H64" i="62"/>
  <c r="G64" i="62"/>
  <c r="F64" i="62"/>
  <c r="E64" i="62"/>
  <c r="D64" i="62"/>
  <c r="C64" i="62"/>
  <c r="B64" i="62"/>
  <c r="A64" i="62"/>
  <c r="R64" i="62" s="1"/>
  <c r="P63" i="62"/>
  <c r="O63" i="62"/>
  <c r="N63" i="62"/>
  <c r="M63" i="62"/>
  <c r="H63" i="62"/>
  <c r="G63" i="62"/>
  <c r="F63" i="62"/>
  <c r="E63" i="62"/>
  <c r="D63" i="62"/>
  <c r="C63" i="62"/>
  <c r="B63" i="62"/>
  <c r="A63" i="62"/>
  <c r="R63" i="62" s="1"/>
  <c r="P62" i="62"/>
  <c r="O62" i="62"/>
  <c r="N62" i="62"/>
  <c r="M62" i="62"/>
  <c r="H62" i="62"/>
  <c r="G62" i="62"/>
  <c r="F62" i="62"/>
  <c r="E62" i="62"/>
  <c r="D62" i="62"/>
  <c r="C62" i="62"/>
  <c r="B62" i="62"/>
  <c r="A62" i="62"/>
  <c r="R62" i="62" s="1"/>
  <c r="P61" i="62"/>
  <c r="O61" i="62"/>
  <c r="N61" i="62"/>
  <c r="M61" i="62"/>
  <c r="H61" i="62"/>
  <c r="G61" i="62"/>
  <c r="F61" i="62"/>
  <c r="E61" i="62"/>
  <c r="D61" i="62"/>
  <c r="C61" i="62"/>
  <c r="B61" i="62"/>
  <c r="A61" i="62"/>
  <c r="R61" i="62" s="1"/>
  <c r="P60" i="62"/>
  <c r="O60" i="62"/>
  <c r="N60" i="62"/>
  <c r="M60" i="62"/>
  <c r="H60" i="62"/>
  <c r="G60" i="62"/>
  <c r="F60" i="62"/>
  <c r="E60" i="62"/>
  <c r="D60" i="62"/>
  <c r="C60" i="62"/>
  <c r="B60" i="62"/>
  <c r="A60" i="62"/>
  <c r="R60" i="62" s="1"/>
  <c r="P59" i="62"/>
  <c r="O59" i="62"/>
  <c r="N59" i="62"/>
  <c r="M59" i="62"/>
  <c r="H59" i="62"/>
  <c r="G59" i="62"/>
  <c r="F59" i="62"/>
  <c r="E59" i="62"/>
  <c r="D59" i="62"/>
  <c r="C59" i="62"/>
  <c r="B59" i="62"/>
  <c r="A59" i="62"/>
  <c r="R59" i="62" s="1"/>
  <c r="P58" i="62"/>
  <c r="O58" i="62"/>
  <c r="N58" i="62"/>
  <c r="M58" i="62"/>
  <c r="H58" i="62"/>
  <c r="G58" i="62"/>
  <c r="F58" i="62"/>
  <c r="E58" i="62"/>
  <c r="D58" i="62"/>
  <c r="C58" i="62"/>
  <c r="B58" i="62"/>
  <c r="A58" i="62"/>
  <c r="R58" i="62" s="1"/>
  <c r="P57" i="62"/>
  <c r="O57" i="62"/>
  <c r="N57" i="62"/>
  <c r="M57" i="62"/>
  <c r="H57" i="62"/>
  <c r="G57" i="62"/>
  <c r="F57" i="62"/>
  <c r="E57" i="62"/>
  <c r="D57" i="62"/>
  <c r="C57" i="62"/>
  <c r="B57" i="62"/>
  <c r="A57" i="62"/>
  <c r="R57" i="62" s="1"/>
  <c r="P56" i="62"/>
  <c r="O56" i="62"/>
  <c r="N56" i="62"/>
  <c r="M56" i="62"/>
  <c r="H56" i="62"/>
  <c r="G56" i="62"/>
  <c r="F56" i="62"/>
  <c r="E56" i="62"/>
  <c r="D56" i="62"/>
  <c r="C56" i="62"/>
  <c r="B56" i="62"/>
  <c r="A56" i="62"/>
  <c r="R56" i="62" s="1"/>
  <c r="P55" i="62"/>
  <c r="O55" i="62"/>
  <c r="N55" i="62"/>
  <c r="M55" i="62"/>
  <c r="H55" i="62"/>
  <c r="G55" i="62"/>
  <c r="F55" i="62"/>
  <c r="E55" i="62"/>
  <c r="D55" i="62"/>
  <c r="C55" i="62"/>
  <c r="B55" i="62"/>
  <c r="A55" i="62"/>
  <c r="R55" i="62" s="1"/>
  <c r="X45" i="62"/>
  <c r="W45" i="62"/>
  <c r="P45" i="62"/>
  <c r="O45" i="62"/>
  <c r="N45" i="62"/>
  <c r="M45" i="62"/>
  <c r="H45" i="62"/>
  <c r="G45" i="62"/>
  <c r="E45" i="62"/>
  <c r="D45" i="62"/>
  <c r="C45" i="62"/>
  <c r="B45" i="62"/>
  <c r="A45" i="62"/>
  <c r="R45" i="62" s="1"/>
  <c r="X44" i="62"/>
  <c r="W44" i="62"/>
  <c r="P44" i="62"/>
  <c r="O44" i="62"/>
  <c r="N44" i="62"/>
  <c r="M44" i="62"/>
  <c r="H44" i="62"/>
  <c r="G44" i="62"/>
  <c r="E44" i="62"/>
  <c r="D44" i="62"/>
  <c r="C44" i="62"/>
  <c r="B44" i="62"/>
  <c r="A44" i="62"/>
  <c r="R44" i="62" s="1"/>
  <c r="X43" i="62"/>
  <c r="W43" i="62"/>
  <c r="P43" i="62"/>
  <c r="O43" i="62"/>
  <c r="N43" i="62"/>
  <c r="M43" i="62"/>
  <c r="H43" i="62"/>
  <c r="G43" i="62"/>
  <c r="E43" i="62"/>
  <c r="D43" i="62"/>
  <c r="C43" i="62"/>
  <c r="B43" i="62"/>
  <c r="A43" i="62"/>
  <c r="R43" i="62" s="1"/>
  <c r="X42" i="62"/>
  <c r="W42" i="62"/>
  <c r="P42" i="62"/>
  <c r="O42" i="62"/>
  <c r="N42" i="62"/>
  <c r="M42" i="62"/>
  <c r="H42" i="62"/>
  <c r="G42" i="62"/>
  <c r="E42" i="62"/>
  <c r="D42" i="62"/>
  <c r="C42" i="62"/>
  <c r="B42" i="62"/>
  <c r="A42" i="62"/>
  <c r="R42" i="62" s="1"/>
  <c r="X41" i="62"/>
  <c r="W41" i="62"/>
  <c r="P41" i="62"/>
  <c r="O41" i="62"/>
  <c r="N41" i="62"/>
  <c r="M41" i="62"/>
  <c r="H41" i="62"/>
  <c r="G41" i="62"/>
  <c r="E41" i="62"/>
  <c r="D41" i="62"/>
  <c r="C41" i="62"/>
  <c r="B41" i="62"/>
  <c r="A41" i="62"/>
  <c r="R41" i="62" s="1"/>
  <c r="X40" i="62"/>
  <c r="W40" i="62"/>
  <c r="P40" i="62"/>
  <c r="O40" i="62"/>
  <c r="N40" i="62"/>
  <c r="M40" i="62"/>
  <c r="H40" i="62"/>
  <c r="G40" i="62"/>
  <c r="E40" i="62"/>
  <c r="D40" i="62"/>
  <c r="C40" i="62"/>
  <c r="B40" i="62"/>
  <c r="A40" i="62"/>
  <c r="R40" i="62" s="1"/>
  <c r="X39" i="62"/>
  <c r="W39" i="62"/>
  <c r="P39" i="62"/>
  <c r="O39" i="62"/>
  <c r="N39" i="62"/>
  <c r="M39" i="62"/>
  <c r="H39" i="62"/>
  <c r="G39" i="62"/>
  <c r="E39" i="62"/>
  <c r="D39" i="62"/>
  <c r="C39" i="62"/>
  <c r="B39" i="62"/>
  <c r="A39" i="62"/>
  <c r="R39" i="62" s="1"/>
  <c r="X38" i="62"/>
  <c r="W38" i="62"/>
  <c r="P38" i="62"/>
  <c r="O38" i="62"/>
  <c r="N38" i="62"/>
  <c r="M38" i="62"/>
  <c r="H38" i="62"/>
  <c r="G38" i="62"/>
  <c r="E38" i="62"/>
  <c r="D38" i="62"/>
  <c r="C38" i="62"/>
  <c r="B38" i="62"/>
  <c r="A38" i="62"/>
  <c r="R38" i="62" s="1"/>
  <c r="X37" i="62"/>
  <c r="W37" i="62"/>
  <c r="P37" i="62"/>
  <c r="O37" i="62"/>
  <c r="N37" i="62"/>
  <c r="M37" i="62"/>
  <c r="H37" i="62"/>
  <c r="G37" i="62"/>
  <c r="E37" i="62"/>
  <c r="D37" i="62"/>
  <c r="C37" i="62"/>
  <c r="B37" i="62"/>
  <c r="A37" i="62"/>
  <c r="R37" i="62" s="1"/>
  <c r="X36" i="62"/>
  <c r="W36" i="62"/>
  <c r="P36" i="62"/>
  <c r="O36" i="62"/>
  <c r="N36" i="62"/>
  <c r="M36" i="62"/>
  <c r="H36" i="62"/>
  <c r="G36" i="62"/>
  <c r="E36" i="62"/>
  <c r="D36" i="62"/>
  <c r="C36" i="62"/>
  <c r="B36" i="62"/>
  <c r="A36" i="62"/>
  <c r="R36" i="62" s="1"/>
  <c r="X35" i="62"/>
  <c r="W35" i="62"/>
  <c r="P35" i="62"/>
  <c r="O35" i="62"/>
  <c r="N35" i="62"/>
  <c r="M35" i="62"/>
  <c r="H35" i="62"/>
  <c r="G35" i="62"/>
  <c r="E35" i="62"/>
  <c r="D35" i="62"/>
  <c r="C35" i="62"/>
  <c r="B35" i="62"/>
  <c r="A35" i="62"/>
  <c r="R35" i="62" s="1"/>
  <c r="X34" i="62"/>
  <c r="W34" i="62"/>
  <c r="P34" i="62"/>
  <c r="O34" i="62"/>
  <c r="N34" i="62"/>
  <c r="M34" i="62"/>
  <c r="H34" i="62"/>
  <c r="G34" i="62"/>
  <c r="E34" i="62"/>
  <c r="D34" i="62"/>
  <c r="C34" i="62"/>
  <c r="B34" i="62"/>
  <c r="A34" i="62"/>
  <c r="R34" i="62" s="1"/>
  <c r="X33" i="62"/>
  <c r="W33" i="62"/>
  <c r="P33" i="62"/>
  <c r="O33" i="62"/>
  <c r="N33" i="62"/>
  <c r="M33" i="62"/>
  <c r="H33" i="62"/>
  <c r="G33" i="62"/>
  <c r="E33" i="62"/>
  <c r="D33" i="62"/>
  <c r="C33" i="62"/>
  <c r="B33" i="62"/>
  <c r="A33" i="62"/>
  <c r="R33" i="62" s="1"/>
  <c r="X32" i="62"/>
  <c r="W32" i="62"/>
  <c r="P32" i="62"/>
  <c r="O32" i="62"/>
  <c r="N32" i="62"/>
  <c r="M32" i="62"/>
  <c r="H32" i="62"/>
  <c r="G32" i="62"/>
  <c r="E32" i="62"/>
  <c r="D32" i="62"/>
  <c r="C32" i="62"/>
  <c r="B32" i="62"/>
  <c r="A32" i="62"/>
  <c r="R32" i="62" s="1"/>
  <c r="X31" i="62"/>
  <c r="W31" i="62"/>
  <c r="P31" i="62"/>
  <c r="O31" i="62"/>
  <c r="N31" i="62"/>
  <c r="M31" i="62"/>
  <c r="H31" i="62"/>
  <c r="G31" i="62"/>
  <c r="E31" i="62"/>
  <c r="D31" i="62"/>
  <c r="C31" i="62"/>
  <c r="B31" i="62"/>
  <c r="A31" i="62"/>
  <c r="R31" i="62" s="1"/>
  <c r="X22" i="62"/>
  <c r="W22" i="62"/>
  <c r="P22" i="62"/>
  <c r="O22" i="62"/>
  <c r="N22" i="62"/>
  <c r="M22" i="62"/>
  <c r="H22" i="62"/>
  <c r="F22" i="62"/>
  <c r="E22" i="62"/>
  <c r="D22" i="62"/>
  <c r="C22" i="62"/>
  <c r="B22" i="62"/>
  <c r="A22" i="62"/>
  <c r="R22" i="62" s="1"/>
  <c r="X21" i="62"/>
  <c r="W21" i="62"/>
  <c r="P21" i="62"/>
  <c r="O21" i="62"/>
  <c r="N21" i="62"/>
  <c r="M21" i="62"/>
  <c r="H21" i="62"/>
  <c r="F21" i="62"/>
  <c r="E21" i="62"/>
  <c r="D21" i="62"/>
  <c r="C21" i="62"/>
  <c r="B21" i="62"/>
  <c r="A21" i="62"/>
  <c r="R21" i="62" s="1"/>
  <c r="X20" i="62"/>
  <c r="W20" i="62"/>
  <c r="P20" i="62"/>
  <c r="O20" i="62"/>
  <c r="N20" i="62"/>
  <c r="M20" i="62"/>
  <c r="H20" i="62"/>
  <c r="F20" i="62"/>
  <c r="E20" i="62"/>
  <c r="D20" i="62"/>
  <c r="C20" i="62"/>
  <c r="B20" i="62"/>
  <c r="A20" i="62"/>
  <c r="R20" i="62" s="1"/>
  <c r="X19" i="62"/>
  <c r="W19" i="62"/>
  <c r="P19" i="62"/>
  <c r="O19" i="62"/>
  <c r="N19" i="62"/>
  <c r="M19" i="62"/>
  <c r="H19" i="62"/>
  <c r="F19" i="62"/>
  <c r="E19" i="62"/>
  <c r="D19" i="62"/>
  <c r="C19" i="62"/>
  <c r="B19" i="62"/>
  <c r="A19" i="62"/>
  <c r="R19" i="62" s="1"/>
  <c r="X18" i="62"/>
  <c r="W18" i="62"/>
  <c r="P18" i="62"/>
  <c r="O18" i="62"/>
  <c r="N18" i="62"/>
  <c r="M18" i="62"/>
  <c r="H18" i="62"/>
  <c r="F18" i="62"/>
  <c r="E18" i="62"/>
  <c r="D18" i="62"/>
  <c r="C18" i="62"/>
  <c r="B18" i="62"/>
  <c r="A18" i="62"/>
  <c r="R18" i="62" s="1"/>
  <c r="X17" i="62"/>
  <c r="W17" i="62"/>
  <c r="P17" i="62"/>
  <c r="O17" i="62"/>
  <c r="N17" i="62"/>
  <c r="M17" i="62"/>
  <c r="H17" i="62"/>
  <c r="F17" i="62"/>
  <c r="E17" i="62"/>
  <c r="D17" i="62"/>
  <c r="C17" i="62"/>
  <c r="B17" i="62"/>
  <c r="A17" i="62"/>
  <c r="R17" i="62" s="1"/>
  <c r="X16" i="62"/>
  <c r="W16" i="62"/>
  <c r="P16" i="62"/>
  <c r="O16" i="62"/>
  <c r="N16" i="62"/>
  <c r="M16" i="62"/>
  <c r="H16" i="62"/>
  <c r="F16" i="62"/>
  <c r="E16" i="62"/>
  <c r="D16" i="62"/>
  <c r="C16" i="62"/>
  <c r="B16" i="62"/>
  <c r="A16" i="62"/>
  <c r="R16" i="62" s="1"/>
  <c r="X15" i="62"/>
  <c r="W15" i="62"/>
  <c r="P15" i="62"/>
  <c r="O15" i="62"/>
  <c r="N15" i="62"/>
  <c r="M15" i="62"/>
  <c r="H15" i="62"/>
  <c r="F15" i="62"/>
  <c r="E15" i="62"/>
  <c r="D15" i="62"/>
  <c r="C15" i="62"/>
  <c r="B15" i="62"/>
  <c r="A15" i="62"/>
  <c r="R15" i="62" s="1"/>
  <c r="X14" i="62"/>
  <c r="W14" i="62"/>
  <c r="P14" i="62"/>
  <c r="O14" i="62"/>
  <c r="N14" i="62"/>
  <c r="M14" i="62"/>
  <c r="H14" i="62"/>
  <c r="F14" i="62"/>
  <c r="E14" i="62"/>
  <c r="D14" i="62"/>
  <c r="C14" i="62"/>
  <c r="B14" i="62"/>
  <c r="A14" i="62"/>
  <c r="R14" i="62" s="1"/>
  <c r="X13" i="62"/>
  <c r="W13" i="62"/>
  <c r="P13" i="62"/>
  <c r="O13" i="62"/>
  <c r="N13" i="62"/>
  <c r="M13" i="62"/>
  <c r="H13" i="62"/>
  <c r="F13" i="62"/>
  <c r="E13" i="62"/>
  <c r="D13" i="62"/>
  <c r="C13" i="62"/>
  <c r="B13" i="62"/>
  <c r="A13" i="62"/>
  <c r="R13" i="62" s="1"/>
  <c r="X12" i="62"/>
  <c r="W12" i="62"/>
  <c r="P12" i="62"/>
  <c r="O12" i="62"/>
  <c r="N12" i="62"/>
  <c r="M12" i="62"/>
  <c r="H12" i="62"/>
  <c r="F12" i="62"/>
  <c r="E12" i="62"/>
  <c r="D12" i="62"/>
  <c r="C12" i="62"/>
  <c r="B12" i="62"/>
  <c r="A12" i="62"/>
  <c r="R12" i="62" s="1"/>
  <c r="X11" i="62"/>
  <c r="W11" i="62"/>
  <c r="P11" i="62"/>
  <c r="O11" i="62"/>
  <c r="N11" i="62"/>
  <c r="M11" i="62"/>
  <c r="H11" i="62"/>
  <c r="F11" i="62"/>
  <c r="E11" i="62"/>
  <c r="D11" i="62"/>
  <c r="C11" i="62"/>
  <c r="B11" i="62"/>
  <c r="A11" i="62"/>
  <c r="R11" i="62" s="1"/>
  <c r="X10" i="62"/>
  <c r="W10" i="62"/>
  <c r="P10" i="62"/>
  <c r="O10" i="62"/>
  <c r="N10" i="62"/>
  <c r="M10" i="62"/>
  <c r="H10" i="62"/>
  <c r="F10" i="62"/>
  <c r="E10" i="62"/>
  <c r="D10" i="62"/>
  <c r="C10" i="62"/>
  <c r="B10" i="62"/>
  <c r="A10" i="62"/>
  <c r="R10" i="62" s="1"/>
  <c r="X9" i="62"/>
  <c r="W9" i="62"/>
  <c r="P9" i="62"/>
  <c r="O9" i="62"/>
  <c r="N9" i="62"/>
  <c r="M9" i="62"/>
  <c r="H9" i="62"/>
  <c r="F9" i="62"/>
  <c r="E9" i="62"/>
  <c r="D9" i="62"/>
  <c r="C9" i="62"/>
  <c r="B9" i="62"/>
  <c r="A9" i="62"/>
  <c r="R9" i="62" s="1"/>
  <c r="X8" i="62"/>
  <c r="W8" i="62"/>
  <c r="P8" i="62"/>
  <c r="O8" i="62"/>
  <c r="N8" i="62"/>
  <c r="M8" i="62"/>
  <c r="H8" i="62"/>
  <c r="F8" i="62"/>
  <c r="E8" i="62"/>
  <c r="D8" i="62"/>
  <c r="C8" i="62"/>
  <c r="B8" i="62"/>
  <c r="A8" i="62"/>
  <c r="R8" i="62" s="1"/>
  <c r="X63" i="61"/>
  <c r="W63" i="61"/>
  <c r="P63" i="61"/>
  <c r="O63" i="61"/>
  <c r="N63" i="61"/>
  <c r="M63" i="61"/>
  <c r="Q63" i="61" s="1"/>
  <c r="H63" i="61"/>
  <c r="G63" i="61"/>
  <c r="F63" i="61"/>
  <c r="E63" i="61"/>
  <c r="D63" i="61"/>
  <c r="C63" i="61"/>
  <c r="B63" i="61"/>
  <c r="A63" i="61"/>
  <c r="R63" i="61" s="1"/>
  <c r="X62" i="61"/>
  <c r="W62" i="61"/>
  <c r="P62" i="61"/>
  <c r="O62" i="61"/>
  <c r="N62" i="61"/>
  <c r="M62" i="61"/>
  <c r="H62" i="61"/>
  <c r="G62" i="61"/>
  <c r="F62" i="61"/>
  <c r="E62" i="61"/>
  <c r="D62" i="61"/>
  <c r="C62" i="61"/>
  <c r="B62" i="61"/>
  <c r="A62" i="61"/>
  <c r="X61" i="61"/>
  <c r="W61" i="61"/>
  <c r="P61" i="61"/>
  <c r="O61" i="61"/>
  <c r="N61" i="61"/>
  <c r="M61" i="61"/>
  <c r="H61" i="61"/>
  <c r="G61" i="61"/>
  <c r="F61" i="61"/>
  <c r="E61" i="61"/>
  <c r="D61" i="61"/>
  <c r="C61" i="61"/>
  <c r="B61" i="61"/>
  <c r="A61" i="61"/>
  <c r="R61" i="61" s="1"/>
  <c r="X60" i="61"/>
  <c r="W60" i="61"/>
  <c r="P60" i="61"/>
  <c r="O60" i="61"/>
  <c r="N60" i="61"/>
  <c r="M60" i="61"/>
  <c r="H60" i="61"/>
  <c r="G60" i="61"/>
  <c r="E60" i="61"/>
  <c r="D60" i="61"/>
  <c r="C60" i="61"/>
  <c r="B60" i="61"/>
  <c r="A60" i="61"/>
  <c r="R60" i="61" s="1"/>
  <c r="X59" i="61"/>
  <c r="W59" i="61"/>
  <c r="P59" i="61"/>
  <c r="O59" i="61"/>
  <c r="N59" i="61"/>
  <c r="M59" i="61"/>
  <c r="Q59" i="61" s="1"/>
  <c r="H59" i="61"/>
  <c r="G59" i="61"/>
  <c r="F59" i="61"/>
  <c r="E59" i="61"/>
  <c r="D59" i="61"/>
  <c r="C59" i="61"/>
  <c r="B59" i="61"/>
  <c r="A59" i="61"/>
  <c r="R59" i="61" s="1"/>
  <c r="X58" i="61"/>
  <c r="W58" i="61"/>
  <c r="P58" i="61"/>
  <c r="O58" i="61"/>
  <c r="N58" i="61"/>
  <c r="M58" i="61"/>
  <c r="H58" i="61"/>
  <c r="G58" i="61"/>
  <c r="F58" i="61"/>
  <c r="E58" i="61"/>
  <c r="D58" i="61"/>
  <c r="C58" i="61"/>
  <c r="B58" i="61"/>
  <c r="A58" i="61"/>
  <c r="X57" i="61"/>
  <c r="W57" i="61"/>
  <c r="P57" i="61"/>
  <c r="O57" i="61"/>
  <c r="N57" i="61"/>
  <c r="M57" i="61"/>
  <c r="H57" i="61"/>
  <c r="G57" i="61"/>
  <c r="F57" i="61"/>
  <c r="E57" i="61"/>
  <c r="D57" i="61"/>
  <c r="C57" i="61"/>
  <c r="B57" i="61"/>
  <c r="A57" i="61"/>
  <c r="R57" i="61" s="1"/>
  <c r="X56" i="61"/>
  <c r="W56" i="61"/>
  <c r="P56" i="61"/>
  <c r="O56" i="61"/>
  <c r="N56" i="61"/>
  <c r="M56" i="61"/>
  <c r="H56" i="61"/>
  <c r="G56" i="61"/>
  <c r="F56" i="61"/>
  <c r="E56" i="61"/>
  <c r="D56" i="61"/>
  <c r="C56" i="61"/>
  <c r="B56" i="61"/>
  <c r="A56" i="61"/>
  <c r="R56" i="61" s="1"/>
  <c r="X55" i="61"/>
  <c r="W55" i="61"/>
  <c r="P55" i="61"/>
  <c r="O55" i="61"/>
  <c r="N55" i="61"/>
  <c r="M55" i="61"/>
  <c r="Q55" i="61" s="1"/>
  <c r="H55" i="61"/>
  <c r="G55" i="61"/>
  <c r="F55" i="61"/>
  <c r="E55" i="61"/>
  <c r="D55" i="61"/>
  <c r="C55" i="61"/>
  <c r="B55" i="61"/>
  <c r="A55" i="61"/>
  <c r="R55" i="61" s="1"/>
  <c r="X54" i="61"/>
  <c r="W54" i="61"/>
  <c r="P54" i="61"/>
  <c r="O54" i="61"/>
  <c r="N54" i="61"/>
  <c r="M54" i="61"/>
  <c r="H54" i="61"/>
  <c r="G54" i="61"/>
  <c r="F54" i="61"/>
  <c r="E54" i="61"/>
  <c r="D54" i="61"/>
  <c r="C54" i="61"/>
  <c r="B54" i="61"/>
  <c r="A54" i="61"/>
  <c r="X53" i="61"/>
  <c r="W53" i="61"/>
  <c r="P53" i="61"/>
  <c r="O53" i="61"/>
  <c r="N53" i="61"/>
  <c r="M53" i="61"/>
  <c r="H53" i="61"/>
  <c r="G53" i="61"/>
  <c r="F53" i="61"/>
  <c r="E53" i="61"/>
  <c r="D53" i="61"/>
  <c r="C53" i="61"/>
  <c r="B53" i="61"/>
  <c r="A53" i="61"/>
  <c r="X43" i="61"/>
  <c r="W43" i="61"/>
  <c r="P43" i="61"/>
  <c r="O43" i="61"/>
  <c r="N43" i="61"/>
  <c r="M43" i="61"/>
  <c r="H43" i="61"/>
  <c r="G43" i="61"/>
  <c r="E43" i="61"/>
  <c r="D43" i="61"/>
  <c r="C43" i="61"/>
  <c r="B43" i="61"/>
  <c r="A43" i="61"/>
  <c r="R43" i="61" s="1"/>
  <c r="X42" i="61"/>
  <c r="W42" i="61"/>
  <c r="P42" i="61"/>
  <c r="O42" i="61"/>
  <c r="N42" i="61"/>
  <c r="M42" i="61"/>
  <c r="H42" i="61"/>
  <c r="G42" i="61"/>
  <c r="E42" i="61"/>
  <c r="D42" i="61"/>
  <c r="C42" i="61"/>
  <c r="B42" i="61"/>
  <c r="A42" i="61"/>
  <c r="R42" i="61" s="1"/>
  <c r="X41" i="61"/>
  <c r="W41" i="61"/>
  <c r="P41" i="61"/>
  <c r="O41" i="61"/>
  <c r="N41" i="61"/>
  <c r="M41" i="61"/>
  <c r="H41" i="61"/>
  <c r="G41" i="61"/>
  <c r="E41" i="61"/>
  <c r="D41" i="61"/>
  <c r="C41" i="61"/>
  <c r="B41" i="61"/>
  <c r="A41" i="61"/>
  <c r="R41" i="61" s="1"/>
  <c r="X40" i="61"/>
  <c r="W40" i="61"/>
  <c r="P40" i="61"/>
  <c r="O40" i="61"/>
  <c r="N40" i="61"/>
  <c r="M40" i="61"/>
  <c r="H40" i="61"/>
  <c r="G40" i="61"/>
  <c r="E40" i="61"/>
  <c r="D40" i="61"/>
  <c r="C40" i="61"/>
  <c r="B40" i="61"/>
  <c r="A40" i="61"/>
  <c r="R40" i="61" s="1"/>
  <c r="X39" i="61"/>
  <c r="W39" i="61"/>
  <c r="P39" i="61"/>
  <c r="O39" i="61"/>
  <c r="N39" i="61"/>
  <c r="M39" i="61"/>
  <c r="H39" i="61"/>
  <c r="G39" i="61"/>
  <c r="E39" i="61"/>
  <c r="D39" i="61"/>
  <c r="C39" i="61"/>
  <c r="B39" i="61"/>
  <c r="A39" i="61"/>
  <c r="X38" i="61"/>
  <c r="W38" i="61"/>
  <c r="P38" i="61"/>
  <c r="O38" i="61"/>
  <c r="N38" i="61"/>
  <c r="M38" i="61"/>
  <c r="H38" i="61"/>
  <c r="G38" i="61"/>
  <c r="E38" i="61"/>
  <c r="D38" i="61"/>
  <c r="C38" i="61"/>
  <c r="B38" i="61"/>
  <c r="A38" i="61"/>
  <c r="R38" i="61" s="1"/>
  <c r="X37" i="61"/>
  <c r="W37" i="61"/>
  <c r="P37" i="61"/>
  <c r="O37" i="61"/>
  <c r="N37" i="61"/>
  <c r="M37" i="61"/>
  <c r="H37" i="61"/>
  <c r="G37" i="61"/>
  <c r="E37" i="61"/>
  <c r="D37" i="61"/>
  <c r="C37" i="61"/>
  <c r="B37" i="61"/>
  <c r="A37" i="61"/>
  <c r="R37" i="61" s="1"/>
  <c r="X36" i="61"/>
  <c r="W36" i="61"/>
  <c r="P36" i="61"/>
  <c r="O36" i="61"/>
  <c r="N36" i="61"/>
  <c r="M36" i="61"/>
  <c r="H36" i="61"/>
  <c r="G36" i="61"/>
  <c r="E36" i="61"/>
  <c r="D36" i="61"/>
  <c r="C36" i="61"/>
  <c r="B36" i="61"/>
  <c r="A36" i="61"/>
  <c r="X35" i="61"/>
  <c r="W35" i="61"/>
  <c r="P35" i="61"/>
  <c r="O35" i="61"/>
  <c r="N35" i="61"/>
  <c r="M35" i="61"/>
  <c r="H35" i="61"/>
  <c r="G35" i="61"/>
  <c r="E35" i="61"/>
  <c r="D35" i="61"/>
  <c r="C35" i="61"/>
  <c r="B35" i="61"/>
  <c r="A35" i="61"/>
  <c r="R35" i="61" s="1"/>
  <c r="X34" i="61"/>
  <c r="W34" i="61"/>
  <c r="P34" i="61"/>
  <c r="O34" i="61"/>
  <c r="N34" i="61"/>
  <c r="M34" i="61"/>
  <c r="H34" i="61"/>
  <c r="G34" i="61"/>
  <c r="E34" i="61"/>
  <c r="D34" i="61"/>
  <c r="C34" i="61"/>
  <c r="B34" i="61"/>
  <c r="A34" i="61"/>
  <c r="R34" i="61" s="1"/>
  <c r="X33" i="61"/>
  <c r="W33" i="61"/>
  <c r="P33" i="61"/>
  <c r="O33" i="61"/>
  <c r="N33" i="61"/>
  <c r="M33" i="61"/>
  <c r="H33" i="61"/>
  <c r="G33" i="61"/>
  <c r="E33" i="61"/>
  <c r="D33" i="61"/>
  <c r="C33" i="61"/>
  <c r="B33" i="61"/>
  <c r="A33" i="61"/>
  <c r="R33" i="61" s="1"/>
  <c r="X32" i="61"/>
  <c r="W32" i="61"/>
  <c r="P32" i="61"/>
  <c r="O32" i="61"/>
  <c r="N32" i="61"/>
  <c r="M32" i="61"/>
  <c r="H32" i="61"/>
  <c r="G32" i="61"/>
  <c r="E32" i="61"/>
  <c r="D32" i="61"/>
  <c r="C32" i="61"/>
  <c r="B32" i="61"/>
  <c r="A32" i="61"/>
  <c r="R32" i="61" s="1"/>
  <c r="X31" i="61"/>
  <c r="W31" i="61"/>
  <c r="P31" i="61"/>
  <c r="O31" i="61"/>
  <c r="N31" i="61"/>
  <c r="M31" i="61"/>
  <c r="H31" i="61"/>
  <c r="G31" i="61"/>
  <c r="E31" i="61"/>
  <c r="D31" i="61"/>
  <c r="C31" i="61"/>
  <c r="B31" i="61"/>
  <c r="A31" i="61"/>
  <c r="X30" i="61"/>
  <c r="W30" i="61"/>
  <c r="P30" i="61"/>
  <c r="O30" i="61"/>
  <c r="N30" i="61"/>
  <c r="M30" i="61"/>
  <c r="H30" i="61"/>
  <c r="G30" i="61"/>
  <c r="E30" i="61"/>
  <c r="D30" i="61"/>
  <c r="C30" i="61"/>
  <c r="I30" i="61" s="1"/>
  <c r="B30" i="61"/>
  <c r="A30" i="61"/>
  <c r="X21" i="61"/>
  <c r="W21" i="61"/>
  <c r="P21" i="61"/>
  <c r="O21" i="61"/>
  <c r="N21" i="61"/>
  <c r="M21" i="61"/>
  <c r="H21" i="61"/>
  <c r="F21" i="61"/>
  <c r="E21" i="61"/>
  <c r="D21" i="61"/>
  <c r="C21" i="61"/>
  <c r="B21" i="61"/>
  <c r="A21" i="61"/>
  <c r="X20" i="61"/>
  <c r="W20" i="61"/>
  <c r="P20" i="61"/>
  <c r="O20" i="61"/>
  <c r="N20" i="61"/>
  <c r="M20" i="61"/>
  <c r="H20" i="61"/>
  <c r="F20" i="61"/>
  <c r="E20" i="61"/>
  <c r="D20" i="61"/>
  <c r="C20" i="61"/>
  <c r="B20" i="61"/>
  <c r="A20" i="61"/>
  <c r="R20" i="61" s="1"/>
  <c r="X19" i="61"/>
  <c r="W19" i="61"/>
  <c r="P19" i="61"/>
  <c r="O19" i="61"/>
  <c r="N19" i="61"/>
  <c r="M19" i="61"/>
  <c r="H19" i="61"/>
  <c r="F19" i="61"/>
  <c r="E19" i="61"/>
  <c r="D19" i="61"/>
  <c r="C19" i="61"/>
  <c r="B19" i="61"/>
  <c r="A19" i="61"/>
  <c r="R19" i="61" s="1"/>
  <c r="X18" i="61"/>
  <c r="W18" i="61"/>
  <c r="P18" i="61"/>
  <c r="O18" i="61"/>
  <c r="N18" i="61"/>
  <c r="M18" i="61"/>
  <c r="H18" i="61"/>
  <c r="F18" i="61"/>
  <c r="E18" i="61"/>
  <c r="D18" i="61"/>
  <c r="C18" i="61"/>
  <c r="B18" i="61"/>
  <c r="A18" i="61"/>
  <c r="R18" i="61" s="1"/>
  <c r="X17" i="61"/>
  <c r="W17" i="61"/>
  <c r="P17" i="61"/>
  <c r="O17" i="61"/>
  <c r="N17" i="61"/>
  <c r="M17" i="61"/>
  <c r="H17" i="61"/>
  <c r="F17" i="61"/>
  <c r="E17" i="61"/>
  <c r="D17" i="61"/>
  <c r="C17" i="61"/>
  <c r="B17" i="61"/>
  <c r="A17" i="61"/>
  <c r="R17" i="61" s="1"/>
  <c r="X16" i="61"/>
  <c r="W16" i="61"/>
  <c r="P16" i="61"/>
  <c r="O16" i="61"/>
  <c r="N16" i="61"/>
  <c r="M16" i="61"/>
  <c r="H16" i="61"/>
  <c r="F16" i="61"/>
  <c r="E16" i="61"/>
  <c r="D16" i="61"/>
  <c r="C16" i="61"/>
  <c r="B16" i="61"/>
  <c r="A16" i="61"/>
  <c r="R16" i="61" s="1"/>
  <c r="X15" i="61"/>
  <c r="W15" i="61"/>
  <c r="P15" i="61"/>
  <c r="O15" i="61"/>
  <c r="N15" i="61"/>
  <c r="M15" i="61"/>
  <c r="H15" i="61"/>
  <c r="F15" i="61"/>
  <c r="E15" i="61"/>
  <c r="D15" i="61"/>
  <c r="C15" i="61"/>
  <c r="B15" i="61"/>
  <c r="A15" i="61"/>
  <c r="R15" i="61" s="1"/>
  <c r="X14" i="61"/>
  <c r="W14" i="61"/>
  <c r="P14" i="61"/>
  <c r="O14" i="61"/>
  <c r="N14" i="61"/>
  <c r="M14" i="61"/>
  <c r="H14" i="61"/>
  <c r="F14" i="61"/>
  <c r="E14" i="61"/>
  <c r="D14" i="61"/>
  <c r="C14" i="61"/>
  <c r="B14" i="61"/>
  <c r="A14" i="61"/>
  <c r="R14" i="61" s="1"/>
  <c r="X13" i="61"/>
  <c r="W13" i="61"/>
  <c r="P13" i="61"/>
  <c r="O13" i="61"/>
  <c r="N13" i="61"/>
  <c r="M13" i="61"/>
  <c r="H13" i="61"/>
  <c r="F13" i="61"/>
  <c r="E13" i="61"/>
  <c r="D13" i="61"/>
  <c r="C13" i="61"/>
  <c r="B13" i="61"/>
  <c r="A13" i="61"/>
  <c r="X12" i="61"/>
  <c r="W12" i="61"/>
  <c r="P12" i="61"/>
  <c r="O12" i="61"/>
  <c r="N12" i="61"/>
  <c r="M12" i="61"/>
  <c r="H12" i="61"/>
  <c r="F12" i="61"/>
  <c r="E12" i="61"/>
  <c r="D12" i="61"/>
  <c r="C12" i="61"/>
  <c r="B12" i="61"/>
  <c r="A12" i="61"/>
  <c r="R12" i="61" s="1"/>
  <c r="X11" i="61"/>
  <c r="W11" i="61"/>
  <c r="P11" i="61"/>
  <c r="O11" i="61"/>
  <c r="N11" i="61"/>
  <c r="M11" i="61"/>
  <c r="H11" i="61"/>
  <c r="F11" i="61"/>
  <c r="E11" i="61"/>
  <c r="D11" i="61"/>
  <c r="C11" i="61"/>
  <c r="B11" i="61"/>
  <c r="A11" i="61"/>
  <c r="R11" i="61" s="1"/>
  <c r="X10" i="61"/>
  <c r="W10" i="61"/>
  <c r="P10" i="61"/>
  <c r="O10" i="61"/>
  <c r="N10" i="61"/>
  <c r="M10" i="61"/>
  <c r="H10" i="61"/>
  <c r="F10" i="61"/>
  <c r="E10" i="61"/>
  <c r="D10" i="61"/>
  <c r="C10" i="61"/>
  <c r="B10" i="61"/>
  <c r="A10" i="61"/>
  <c r="R10" i="61" s="1"/>
  <c r="X9" i="61"/>
  <c r="W9" i="61"/>
  <c r="P9" i="61"/>
  <c r="O9" i="61"/>
  <c r="N9" i="61"/>
  <c r="M9" i="61"/>
  <c r="H9" i="61"/>
  <c r="F9" i="61"/>
  <c r="E9" i="61"/>
  <c r="D9" i="61"/>
  <c r="C9" i="61"/>
  <c r="B9" i="61"/>
  <c r="A9" i="61"/>
  <c r="R9" i="61" s="1"/>
  <c r="X8" i="61"/>
  <c r="W8" i="61"/>
  <c r="P8" i="61"/>
  <c r="O8" i="61"/>
  <c r="N8" i="61"/>
  <c r="M8" i="61"/>
  <c r="H8" i="61"/>
  <c r="F8" i="61"/>
  <c r="E8" i="61"/>
  <c r="D8" i="61"/>
  <c r="C8" i="61"/>
  <c r="B8" i="61"/>
  <c r="A8" i="61"/>
  <c r="R8" i="61" s="1"/>
  <c r="I65" i="63"/>
  <c r="R63" i="63"/>
  <c r="R62" i="63"/>
  <c r="R58" i="63"/>
  <c r="R62" i="61"/>
  <c r="R58" i="61"/>
  <c r="R54" i="61"/>
  <c r="R53" i="61"/>
  <c r="R39" i="61"/>
  <c r="R36" i="61"/>
  <c r="R31" i="61"/>
  <c r="R30" i="61"/>
  <c r="R21" i="61"/>
  <c r="R13" i="61"/>
  <c r="A105" i="57"/>
  <c r="B105" i="57"/>
  <c r="C105" i="57"/>
  <c r="D105" i="57"/>
  <c r="I105" i="57" s="1"/>
  <c r="E105" i="57"/>
  <c r="F105" i="57"/>
  <c r="G105" i="57"/>
  <c r="H105" i="57"/>
  <c r="M105" i="57"/>
  <c r="Q105" i="57" s="1"/>
  <c r="N105" i="57"/>
  <c r="O105" i="57"/>
  <c r="P105" i="57"/>
  <c r="R105" i="57"/>
  <c r="W105" i="57"/>
  <c r="X105" i="57"/>
  <c r="A106" i="57"/>
  <c r="B106" i="57"/>
  <c r="C106" i="57"/>
  <c r="D106" i="57"/>
  <c r="I106" i="57" s="1"/>
  <c r="E106" i="57"/>
  <c r="F106" i="57"/>
  <c r="G106" i="57"/>
  <c r="H106" i="57"/>
  <c r="M106" i="57"/>
  <c r="Q106" i="57" s="1"/>
  <c r="N106" i="57"/>
  <c r="O106" i="57"/>
  <c r="P106" i="57"/>
  <c r="R106" i="57"/>
  <c r="W106" i="57"/>
  <c r="X106" i="57"/>
  <c r="A107" i="57"/>
  <c r="B107" i="57"/>
  <c r="C107" i="57"/>
  <c r="D107" i="57"/>
  <c r="I107" i="57" s="1"/>
  <c r="E107" i="57"/>
  <c r="F107" i="57"/>
  <c r="G107" i="57"/>
  <c r="H107" i="57"/>
  <c r="M107" i="57"/>
  <c r="Q107" i="57" s="1"/>
  <c r="N107" i="57"/>
  <c r="O107" i="57"/>
  <c r="P107" i="57"/>
  <c r="R107" i="57"/>
  <c r="W107" i="57"/>
  <c r="X107" i="57"/>
  <c r="A108" i="57"/>
  <c r="B108" i="57"/>
  <c r="C108" i="57"/>
  <c r="D108" i="57"/>
  <c r="I108" i="57" s="1"/>
  <c r="E108" i="57"/>
  <c r="F108" i="57"/>
  <c r="G108" i="57"/>
  <c r="H108" i="57"/>
  <c r="M108" i="57"/>
  <c r="Q108" i="57" s="1"/>
  <c r="N108" i="57"/>
  <c r="O108" i="57"/>
  <c r="P108" i="57"/>
  <c r="R108" i="57"/>
  <c r="W108" i="57"/>
  <c r="X108" i="57"/>
  <c r="A75" i="57"/>
  <c r="B75" i="57"/>
  <c r="C75" i="57"/>
  <c r="I75" i="57" s="1"/>
  <c r="D75" i="57"/>
  <c r="E75" i="57"/>
  <c r="F75" i="57"/>
  <c r="G75" i="57"/>
  <c r="H75" i="57"/>
  <c r="M75" i="57"/>
  <c r="Q75" i="57" s="1"/>
  <c r="N75" i="57"/>
  <c r="O75" i="57"/>
  <c r="P75" i="57"/>
  <c r="R75" i="57"/>
  <c r="W75" i="57"/>
  <c r="X75" i="57"/>
  <c r="A76" i="57"/>
  <c r="B76" i="57"/>
  <c r="C76" i="57"/>
  <c r="I76" i="57" s="1"/>
  <c r="D76" i="57"/>
  <c r="E76" i="57"/>
  <c r="F76" i="57"/>
  <c r="G76" i="57"/>
  <c r="H76" i="57"/>
  <c r="M76" i="57"/>
  <c r="Q76" i="57" s="1"/>
  <c r="N76" i="57"/>
  <c r="O76" i="57"/>
  <c r="P76" i="57"/>
  <c r="R76" i="57"/>
  <c r="W76" i="57"/>
  <c r="X76" i="57"/>
  <c r="A77" i="57"/>
  <c r="B77" i="57"/>
  <c r="C77" i="57"/>
  <c r="I77" i="57" s="1"/>
  <c r="D77" i="57"/>
  <c r="E77" i="57"/>
  <c r="F77" i="57"/>
  <c r="G77" i="57"/>
  <c r="H77" i="57"/>
  <c r="M77" i="57"/>
  <c r="Q77" i="57" s="1"/>
  <c r="N77" i="57"/>
  <c r="O77" i="57"/>
  <c r="P77" i="57"/>
  <c r="R77" i="57"/>
  <c r="W77" i="57"/>
  <c r="X77" i="57"/>
  <c r="A36" i="57"/>
  <c r="B36" i="57"/>
  <c r="C36" i="57"/>
  <c r="D36" i="57"/>
  <c r="E36" i="57"/>
  <c r="F36" i="57"/>
  <c r="H36" i="57"/>
  <c r="M36" i="57"/>
  <c r="N36" i="57"/>
  <c r="O36" i="57"/>
  <c r="P36" i="57"/>
  <c r="Q36" i="57"/>
  <c r="R36" i="57"/>
  <c r="W36" i="57"/>
  <c r="X36" i="57"/>
  <c r="A37" i="57"/>
  <c r="B37" i="57"/>
  <c r="C37" i="57"/>
  <c r="D37" i="57"/>
  <c r="E37" i="57"/>
  <c r="F37" i="57"/>
  <c r="H37" i="57"/>
  <c r="M37" i="57"/>
  <c r="N37" i="57"/>
  <c r="O37" i="57"/>
  <c r="P37" i="57"/>
  <c r="Q37" i="57"/>
  <c r="R37" i="57"/>
  <c r="W37" i="57"/>
  <c r="X37" i="57"/>
  <c r="A38" i="57"/>
  <c r="B38" i="57"/>
  <c r="C38" i="57"/>
  <c r="D38" i="57"/>
  <c r="E38" i="57"/>
  <c r="F38" i="57"/>
  <c r="H38" i="57"/>
  <c r="M38" i="57"/>
  <c r="N38" i="57"/>
  <c r="O38" i="57"/>
  <c r="P38" i="57"/>
  <c r="Q38" i="57"/>
  <c r="R38" i="57"/>
  <c r="W38" i="57"/>
  <c r="X38" i="57"/>
  <c r="A39" i="57"/>
  <c r="B39" i="57"/>
  <c r="C39" i="57"/>
  <c r="D39" i="57"/>
  <c r="E39" i="57"/>
  <c r="F39" i="57"/>
  <c r="H39" i="57"/>
  <c r="M39" i="57"/>
  <c r="N39" i="57"/>
  <c r="O39" i="57"/>
  <c r="P39" i="57"/>
  <c r="Q39" i="57"/>
  <c r="R39" i="57"/>
  <c r="W39" i="57"/>
  <c r="X39" i="57"/>
  <c r="W92" i="57"/>
  <c r="X92" i="57"/>
  <c r="W98" i="57"/>
  <c r="X98" i="57"/>
  <c r="W89" i="57"/>
  <c r="X89" i="57"/>
  <c r="F63" i="57"/>
  <c r="F51" i="57"/>
  <c r="X104" i="57"/>
  <c r="W104" i="57"/>
  <c r="P104" i="57"/>
  <c r="O104" i="57"/>
  <c r="N104" i="57"/>
  <c r="M104" i="57"/>
  <c r="H104" i="57"/>
  <c r="G104" i="57"/>
  <c r="F104" i="57"/>
  <c r="E104" i="57"/>
  <c r="D104" i="57"/>
  <c r="C104" i="57"/>
  <c r="B104" i="57"/>
  <c r="A104" i="57"/>
  <c r="R104" i="57" s="1"/>
  <c r="X103" i="57"/>
  <c r="W103" i="57"/>
  <c r="P103" i="57"/>
  <c r="O103" i="57"/>
  <c r="N103" i="57"/>
  <c r="M103" i="57"/>
  <c r="H103" i="57"/>
  <c r="G103" i="57"/>
  <c r="F103" i="57"/>
  <c r="E103" i="57"/>
  <c r="D103" i="57"/>
  <c r="C103" i="57"/>
  <c r="B103" i="57"/>
  <c r="A103" i="57"/>
  <c r="R103" i="57" s="1"/>
  <c r="X102" i="57"/>
  <c r="W102" i="57"/>
  <c r="P102" i="57"/>
  <c r="O102" i="57"/>
  <c r="N102" i="57"/>
  <c r="M102" i="57"/>
  <c r="H102" i="57"/>
  <c r="G102" i="57"/>
  <c r="F102" i="57"/>
  <c r="E102" i="57"/>
  <c r="D102" i="57"/>
  <c r="C102" i="57"/>
  <c r="B102" i="57"/>
  <c r="A102" i="57"/>
  <c r="R102" i="57" s="1"/>
  <c r="X101" i="57"/>
  <c r="W101" i="57"/>
  <c r="P101" i="57"/>
  <c r="O101" i="57"/>
  <c r="N101" i="57"/>
  <c r="M101" i="57"/>
  <c r="H101" i="57"/>
  <c r="G101" i="57"/>
  <c r="F101" i="57"/>
  <c r="E101" i="57"/>
  <c r="D101" i="57"/>
  <c r="C101" i="57"/>
  <c r="B101" i="57"/>
  <c r="A101" i="57"/>
  <c r="R101" i="57" s="1"/>
  <c r="X100" i="57"/>
  <c r="W100" i="57"/>
  <c r="P100" i="57"/>
  <c r="O100" i="57"/>
  <c r="N100" i="57"/>
  <c r="M100" i="57"/>
  <c r="H100" i="57"/>
  <c r="G100" i="57"/>
  <c r="F100" i="57"/>
  <c r="E100" i="57"/>
  <c r="D100" i="57"/>
  <c r="C100" i="57"/>
  <c r="B100" i="57"/>
  <c r="A100" i="57"/>
  <c r="R100" i="57" s="1"/>
  <c r="X99" i="57"/>
  <c r="W99" i="57"/>
  <c r="P99" i="57"/>
  <c r="O99" i="57"/>
  <c r="N99" i="57"/>
  <c r="M99" i="57"/>
  <c r="H99" i="57"/>
  <c r="G99" i="57"/>
  <c r="F99" i="57"/>
  <c r="E99" i="57"/>
  <c r="D99" i="57"/>
  <c r="C99" i="57"/>
  <c r="B99" i="57"/>
  <c r="A99" i="57"/>
  <c r="R99" i="57" s="1"/>
  <c r="P98" i="57"/>
  <c r="O98" i="57"/>
  <c r="N98" i="57"/>
  <c r="M98" i="57"/>
  <c r="H98" i="57"/>
  <c r="G98" i="57"/>
  <c r="F98" i="57"/>
  <c r="E98" i="57"/>
  <c r="D98" i="57"/>
  <c r="C98" i="57"/>
  <c r="B98" i="57"/>
  <c r="A98" i="57"/>
  <c r="R98" i="57" s="1"/>
  <c r="X97" i="57"/>
  <c r="W97" i="57"/>
  <c r="P97" i="57"/>
  <c r="O97" i="57"/>
  <c r="N97" i="57"/>
  <c r="M97" i="57"/>
  <c r="H97" i="57"/>
  <c r="G97" i="57"/>
  <c r="F97" i="57"/>
  <c r="E97" i="57"/>
  <c r="D97" i="57"/>
  <c r="C97" i="57"/>
  <c r="B97" i="57"/>
  <c r="A97" i="57"/>
  <c r="R97" i="57" s="1"/>
  <c r="X96" i="57"/>
  <c r="W96" i="57"/>
  <c r="P96" i="57"/>
  <c r="O96" i="57"/>
  <c r="N96" i="57"/>
  <c r="M96" i="57"/>
  <c r="H96" i="57"/>
  <c r="G96" i="57"/>
  <c r="F96" i="57"/>
  <c r="E96" i="57"/>
  <c r="D96" i="57"/>
  <c r="C96" i="57"/>
  <c r="B96" i="57"/>
  <c r="A96" i="57"/>
  <c r="R96" i="57" s="1"/>
  <c r="X95" i="57"/>
  <c r="W95" i="57"/>
  <c r="P95" i="57"/>
  <c r="O95" i="57"/>
  <c r="N95" i="57"/>
  <c r="M95" i="57"/>
  <c r="H95" i="57"/>
  <c r="G95" i="57"/>
  <c r="F95" i="57"/>
  <c r="E95" i="57"/>
  <c r="D95" i="57"/>
  <c r="C95" i="57"/>
  <c r="B95" i="57"/>
  <c r="A95" i="57"/>
  <c r="R95" i="57" s="1"/>
  <c r="X94" i="57"/>
  <c r="W94" i="57"/>
  <c r="P94" i="57"/>
  <c r="O94" i="57"/>
  <c r="N94" i="57"/>
  <c r="M94" i="57"/>
  <c r="H94" i="57"/>
  <c r="G94" i="57"/>
  <c r="F94" i="57"/>
  <c r="E94" i="57"/>
  <c r="D94" i="57"/>
  <c r="C94" i="57"/>
  <c r="B94" i="57"/>
  <c r="A94" i="57"/>
  <c r="R94" i="57" s="1"/>
  <c r="X93" i="57"/>
  <c r="W93" i="57"/>
  <c r="P93" i="57"/>
  <c r="O93" i="57"/>
  <c r="N93" i="57"/>
  <c r="M93" i="57"/>
  <c r="H93" i="57"/>
  <c r="G93" i="57"/>
  <c r="F93" i="57"/>
  <c r="E93" i="57"/>
  <c r="D93" i="57"/>
  <c r="C93" i="57"/>
  <c r="B93" i="57"/>
  <c r="A93" i="57"/>
  <c r="R93" i="57" s="1"/>
  <c r="P92" i="57"/>
  <c r="O92" i="57"/>
  <c r="N92" i="57"/>
  <c r="M92" i="57"/>
  <c r="H92" i="57"/>
  <c r="G92" i="57"/>
  <c r="F92" i="57"/>
  <c r="E92" i="57"/>
  <c r="D92" i="57"/>
  <c r="C92" i="57"/>
  <c r="B92" i="57"/>
  <c r="A92" i="57"/>
  <c r="R92" i="57" s="1"/>
  <c r="X91" i="57"/>
  <c r="W91" i="57"/>
  <c r="P91" i="57"/>
  <c r="O91" i="57"/>
  <c r="N91" i="57"/>
  <c r="M91" i="57"/>
  <c r="H91" i="57"/>
  <c r="G91" i="57"/>
  <c r="F91" i="57"/>
  <c r="E91" i="57"/>
  <c r="D91" i="57"/>
  <c r="C91" i="57"/>
  <c r="B91" i="57"/>
  <c r="A91" i="57"/>
  <c r="R91" i="57" s="1"/>
  <c r="X90" i="57"/>
  <c r="W90" i="57"/>
  <c r="P90" i="57"/>
  <c r="O90" i="57"/>
  <c r="N90" i="57"/>
  <c r="M90" i="57"/>
  <c r="H90" i="57"/>
  <c r="G90" i="57"/>
  <c r="F90" i="57"/>
  <c r="E90" i="57"/>
  <c r="D90" i="57"/>
  <c r="C90" i="57"/>
  <c r="B90" i="57"/>
  <c r="A90" i="57"/>
  <c r="R90" i="57" s="1"/>
  <c r="P89" i="57"/>
  <c r="O89" i="57"/>
  <c r="N89" i="57"/>
  <c r="M89" i="57"/>
  <c r="H89" i="57"/>
  <c r="G89" i="57"/>
  <c r="F89" i="57"/>
  <c r="E89" i="57"/>
  <c r="D89" i="57"/>
  <c r="C89" i="57"/>
  <c r="B89" i="57"/>
  <c r="A89" i="57"/>
  <c r="R89" i="57" s="1"/>
  <c r="X88" i="57"/>
  <c r="W88" i="57"/>
  <c r="P88" i="57"/>
  <c r="O88" i="57"/>
  <c r="N88" i="57"/>
  <c r="M88" i="57"/>
  <c r="H88" i="57"/>
  <c r="G88" i="57"/>
  <c r="F88" i="57"/>
  <c r="E88" i="57"/>
  <c r="D88" i="57"/>
  <c r="C88" i="57"/>
  <c r="B88" i="57"/>
  <c r="A88" i="57"/>
  <c r="R88" i="57" s="1"/>
  <c r="X87" i="57"/>
  <c r="W87" i="57"/>
  <c r="P87" i="57"/>
  <c r="O87" i="57"/>
  <c r="N87" i="57"/>
  <c r="M87" i="57"/>
  <c r="H87" i="57"/>
  <c r="G87" i="57"/>
  <c r="F87" i="57"/>
  <c r="E87" i="57"/>
  <c r="D87" i="57"/>
  <c r="C87" i="57"/>
  <c r="B87" i="57"/>
  <c r="A87" i="57"/>
  <c r="R87" i="57" s="1"/>
  <c r="X74" i="57"/>
  <c r="W74" i="57"/>
  <c r="P74" i="57"/>
  <c r="O74" i="57"/>
  <c r="N74" i="57"/>
  <c r="M74" i="57"/>
  <c r="H74" i="57"/>
  <c r="G74" i="57"/>
  <c r="F74" i="57"/>
  <c r="E74" i="57"/>
  <c r="D74" i="57"/>
  <c r="C74" i="57"/>
  <c r="B74" i="57"/>
  <c r="A74" i="57"/>
  <c r="R74" i="57" s="1"/>
  <c r="X73" i="57"/>
  <c r="W73" i="57"/>
  <c r="P73" i="57"/>
  <c r="O73" i="57"/>
  <c r="N73" i="57"/>
  <c r="M73" i="57"/>
  <c r="H73" i="57"/>
  <c r="G73" i="57"/>
  <c r="F73" i="57"/>
  <c r="E73" i="57"/>
  <c r="D73" i="57"/>
  <c r="C73" i="57"/>
  <c r="B73" i="57"/>
  <c r="A73" i="57"/>
  <c r="R73" i="57" s="1"/>
  <c r="X72" i="57"/>
  <c r="W72" i="57"/>
  <c r="P72" i="57"/>
  <c r="O72" i="57"/>
  <c r="N72" i="57"/>
  <c r="M72" i="57"/>
  <c r="H72" i="57"/>
  <c r="G72" i="57"/>
  <c r="F72" i="57"/>
  <c r="E72" i="57"/>
  <c r="D72" i="57"/>
  <c r="C72" i="57"/>
  <c r="B72" i="57"/>
  <c r="A72" i="57"/>
  <c r="R72" i="57" s="1"/>
  <c r="X71" i="57"/>
  <c r="W71" i="57"/>
  <c r="P71" i="57"/>
  <c r="O71" i="57"/>
  <c r="N71" i="57"/>
  <c r="M71" i="57"/>
  <c r="H71" i="57"/>
  <c r="G71" i="57"/>
  <c r="F71" i="57"/>
  <c r="E71" i="57"/>
  <c r="D71" i="57"/>
  <c r="C71" i="57"/>
  <c r="B71" i="57"/>
  <c r="A71" i="57"/>
  <c r="R71" i="57" s="1"/>
  <c r="X70" i="57"/>
  <c r="W70" i="57"/>
  <c r="P70" i="57"/>
  <c r="O70" i="57"/>
  <c r="N70" i="57"/>
  <c r="M70" i="57"/>
  <c r="H70" i="57"/>
  <c r="G70" i="57"/>
  <c r="F70" i="57"/>
  <c r="E70" i="57"/>
  <c r="D70" i="57"/>
  <c r="C70" i="57"/>
  <c r="B70" i="57"/>
  <c r="A70" i="57"/>
  <c r="R70" i="57" s="1"/>
  <c r="X69" i="57"/>
  <c r="W69" i="57"/>
  <c r="P69" i="57"/>
  <c r="O69" i="57"/>
  <c r="N69" i="57"/>
  <c r="M69" i="57"/>
  <c r="H69" i="57"/>
  <c r="G69" i="57"/>
  <c r="F69" i="57"/>
  <c r="E69" i="57"/>
  <c r="D69" i="57"/>
  <c r="C69" i="57"/>
  <c r="B69" i="57"/>
  <c r="A69" i="57"/>
  <c r="R69" i="57" s="1"/>
  <c r="X68" i="57"/>
  <c r="W68" i="57"/>
  <c r="P68" i="57"/>
  <c r="O68" i="57"/>
  <c r="N68" i="57"/>
  <c r="M68" i="57"/>
  <c r="H68" i="57"/>
  <c r="G68" i="57"/>
  <c r="F68" i="57"/>
  <c r="E68" i="57"/>
  <c r="D68" i="57"/>
  <c r="C68" i="57"/>
  <c r="B68" i="57"/>
  <c r="A68" i="57"/>
  <c r="R68" i="57" s="1"/>
  <c r="X67" i="57"/>
  <c r="W67" i="57"/>
  <c r="P67" i="57"/>
  <c r="O67" i="57"/>
  <c r="N67" i="57"/>
  <c r="M67" i="57"/>
  <c r="H67" i="57"/>
  <c r="G67" i="57"/>
  <c r="F67" i="57"/>
  <c r="E67" i="57"/>
  <c r="D67" i="57"/>
  <c r="C67" i="57"/>
  <c r="B67" i="57"/>
  <c r="A67" i="57"/>
  <c r="R67" i="57" s="1"/>
  <c r="X66" i="57"/>
  <c r="W66" i="57"/>
  <c r="P66" i="57"/>
  <c r="O66" i="57"/>
  <c r="N66" i="57"/>
  <c r="M66" i="57"/>
  <c r="H66" i="57"/>
  <c r="G66" i="57"/>
  <c r="F66" i="57"/>
  <c r="E66" i="57"/>
  <c r="D66" i="57"/>
  <c r="C66" i="57"/>
  <c r="B66" i="57"/>
  <c r="A66" i="57"/>
  <c r="R66" i="57" s="1"/>
  <c r="X65" i="57"/>
  <c r="W65" i="57"/>
  <c r="P65" i="57"/>
  <c r="O65" i="57"/>
  <c r="N65" i="57"/>
  <c r="M65" i="57"/>
  <c r="H65" i="57"/>
  <c r="G65" i="57"/>
  <c r="F65" i="57"/>
  <c r="E65" i="57"/>
  <c r="D65" i="57"/>
  <c r="C65" i="57"/>
  <c r="B65" i="57"/>
  <c r="A65" i="57"/>
  <c r="R65" i="57" s="1"/>
  <c r="X64" i="57"/>
  <c r="W64" i="57"/>
  <c r="P64" i="57"/>
  <c r="O64" i="57"/>
  <c r="N64" i="57"/>
  <c r="M64" i="57"/>
  <c r="H64" i="57"/>
  <c r="G64" i="57"/>
  <c r="F64" i="57"/>
  <c r="E64" i="57"/>
  <c r="D64" i="57"/>
  <c r="C64" i="57"/>
  <c r="B64" i="57"/>
  <c r="A64" i="57"/>
  <c r="R64" i="57" s="1"/>
  <c r="X63" i="57"/>
  <c r="W63" i="57"/>
  <c r="P63" i="57"/>
  <c r="O63" i="57"/>
  <c r="N63" i="57"/>
  <c r="M63" i="57"/>
  <c r="H63" i="57"/>
  <c r="G63" i="57"/>
  <c r="E63" i="57"/>
  <c r="D63" i="57"/>
  <c r="C63" i="57"/>
  <c r="B63" i="57"/>
  <c r="A63" i="57"/>
  <c r="R63" i="57" s="1"/>
  <c r="X62" i="57"/>
  <c r="W62" i="57"/>
  <c r="P62" i="57"/>
  <c r="O62" i="57"/>
  <c r="N62" i="57"/>
  <c r="M62" i="57"/>
  <c r="H62" i="57"/>
  <c r="G62" i="57"/>
  <c r="F62" i="57"/>
  <c r="E62" i="57"/>
  <c r="D62" i="57"/>
  <c r="C62" i="57"/>
  <c r="B62" i="57"/>
  <c r="A62" i="57"/>
  <c r="R62" i="57" s="1"/>
  <c r="X61" i="57"/>
  <c r="W61" i="57"/>
  <c r="P61" i="57"/>
  <c r="O61" i="57"/>
  <c r="N61" i="57"/>
  <c r="M61" i="57"/>
  <c r="H61" i="57"/>
  <c r="G61" i="57"/>
  <c r="F61" i="57"/>
  <c r="E61" i="57"/>
  <c r="D61" i="57"/>
  <c r="C61" i="57"/>
  <c r="B61" i="57"/>
  <c r="A61" i="57"/>
  <c r="R61" i="57" s="1"/>
  <c r="X60" i="57"/>
  <c r="W60" i="57"/>
  <c r="P60" i="57"/>
  <c r="O60" i="57"/>
  <c r="N60" i="57"/>
  <c r="M60" i="57"/>
  <c r="H60" i="57"/>
  <c r="G60" i="57"/>
  <c r="F60" i="57"/>
  <c r="E60" i="57"/>
  <c r="D60" i="57"/>
  <c r="C60" i="57"/>
  <c r="B60" i="57"/>
  <c r="A60" i="57"/>
  <c r="R60" i="57" s="1"/>
  <c r="X59" i="57"/>
  <c r="W59" i="57"/>
  <c r="P59" i="57"/>
  <c r="O59" i="57"/>
  <c r="N59" i="57"/>
  <c r="M59" i="57"/>
  <c r="H59" i="57"/>
  <c r="G59" i="57"/>
  <c r="F59" i="57"/>
  <c r="E59" i="57"/>
  <c r="D59" i="57"/>
  <c r="C59" i="57"/>
  <c r="B59" i="57"/>
  <c r="A59" i="57"/>
  <c r="R59" i="57" s="1"/>
  <c r="X58" i="57"/>
  <c r="W58" i="57"/>
  <c r="P58" i="57"/>
  <c r="O58" i="57"/>
  <c r="N58" i="57"/>
  <c r="M58" i="57"/>
  <c r="H58" i="57"/>
  <c r="G58" i="57"/>
  <c r="F58" i="57"/>
  <c r="E58" i="57"/>
  <c r="D58" i="57"/>
  <c r="C58" i="57"/>
  <c r="B58" i="57"/>
  <c r="A58" i="57"/>
  <c r="R58" i="57" s="1"/>
  <c r="X57" i="57"/>
  <c r="W57" i="57"/>
  <c r="P57" i="57"/>
  <c r="O57" i="57"/>
  <c r="N57" i="57"/>
  <c r="M57" i="57"/>
  <c r="H57" i="57"/>
  <c r="G57" i="57"/>
  <c r="F57" i="57"/>
  <c r="E57" i="57"/>
  <c r="D57" i="57"/>
  <c r="C57" i="57"/>
  <c r="B57" i="57"/>
  <c r="A57" i="57"/>
  <c r="R57" i="57" s="1"/>
  <c r="X56" i="57"/>
  <c r="W56" i="57"/>
  <c r="P56" i="57"/>
  <c r="O56" i="57"/>
  <c r="N56" i="57"/>
  <c r="M56" i="57"/>
  <c r="H56" i="57"/>
  <c r="G56" i="57"/>
  <c r="F56" i="57"/>
  <c r="E56" i="57"/>
  <c r="D56" i="57"/>
  <c r="C56" i="57"/>
  <c r="B56" i="57"/>
  <c r="A56" i="57"/>
  <c r="R56" i="57" s="1"/>
  <c r="X55" i="57"/>
  <c r="W55" i="57"/>
  <c r="P55" i="57"/>
  <c r="O55" i="57"/>
  <c r="N55" i="57"/>
  <c r="M55" i="57"/>
  <c r="H55" i="57"/>
  <c r="G55" i="57"/>
  <c r="F55" i="57"/>
  <c r="E55" i="57"/>
  <c r="D55" i="57"/>
  <c r="C55" i="57"/>
  <c r="B55" i="57"/>
  <c r="A55" i="57"/>
  <c r="R55" i="57" s="1"/>
  <c r="X54" i="57"/>
  <c r="W54" i="57"/>
  <c r="P54" i="57"/>
  <c r="O54" i="57"/>
  <c r="N54" i="57"/>
  <c r="M54" i="57"/>
  <c r="H54" i="57"/>
  <c r="G54" i="57"/>
  <c r="F54" i="57"/>
  <c r="E54" i="57"/>
  <c r="D54" i="57"/>
  <c r="C54" i="57"/>
  <c r="B54" i="57"/>
  <c r="A54" i="57"/>
  <c r="R54" i="57" s="1"/>
  <c r="X53" i="57"/>
  <c r="W53" i="57"/>
  <c r="P53" i="57"/>
  <c r="O53" i="57"/>
  <c r="N53" i="57"/>
  <c r="M53" i="57"/>
  <c r="H53" i="57"/>
  <c r="G53" i="57"/>
  <c r="F53" i="57"/>
  <c r="E53" i="57"/>
  <c r="D53" i="57"/>
  <c r="C53" i="57"/>
  <c r="B53" i="57"/>
  <c r="A53" i="57"/>
  <c r="R53" i="57" s="1"/>
  <c r="X52" i="57"/>
  <c r="W52" i="57"/>
  <c r="P52" i="57"/>
  <c r="O52" i="57"/>
  <c r="N52" i="57"/>
  <c r="M52" i="57"/>
  <c r="H52" i="57"/>
  <c r="G52" i="57"/>
  <c r="F52" i="57"/>
  <c r="E52" i="57"/>
  <c r="D52" i="57"/>
  <c r="C52" i="57"/>
  <c r="B52" i="57"/>
  <c r="A52" i="57"/>
  <c r="R52" i="57" s="1"/>
  <c r="X51" i="57"/>
  <c r="W51" i="57"/>
  <c r="P51" i="57"/>
  <c r="O51" i="57"/>
  <c r="N51" i="57"/>
  <c r="M51" i="57"/>
  <c r="H51" i="57"/>
  <c r="G51" i="57"/>
  <c r="E51" i="57"/>
  <c r="D51" i="57"/>
  <c r="C51" i="57"/>
  <c r="B51" i="57"/>
  <c r="A51" i="57"/>
  <c r="R51" i="57" s="1"/>
  <c r="X50" i="57"/>
  <c r="W50" i="57"/>
  <c r="P50" i="57"/>
  <c r="O50" i="57"/>
  <c r="N50" i="57"/>
  <c r="M50" i="57"/>
  <c r="H50" i="57"/>
  <c r="G50" i="57"/>
  <c r="F50" i="57"/>
  <c r="E50" i="57"/>
  <c r="D50" i="57"/>
  <c r="C50" i="57"/>
  <c r="B50" i="57"/>
  <c r="A50" i="57"/>
  <c r="R50" i="57" s="1"/>
  <c r="X49" i="57"/>
  <c r="W49" i="57"/>
  <c r="P49" i="57"/>
  <c r="O49" i="57"/>
  <c r="N49" i="57"/>
  <c r="M49" i="57"/>
  <c r="H49" i="57"/>
  <c r="G49" i="57"/>
  <c r="F49" i="57"/>
  <c r="E49" i="57"/>
  <c r="D49" i="57"/>
  <c r="C49" i="57"/>
  <c r="B49" i="57"/>
  <c r="A49" i="57"/>
  <c r="R49" i="57" s="1"/>
  <c r="X48" i="57"/>
  <c r="W48" i="57"/>
  <c r="P48" i="57"/>
  <c r="O48" i="57"/>
  <c r="N48" i="57"/>
  <c r="M48" i="57"/>
  <c r="H48" i="57"/>
  <c r="G48" i="57"/>
  <c r="F48" i="57"/>
  <c r="E48" i="57"/>
  <c r="D48" i="57"/>
  <c r="C48" i="57"/>
  <c r="B48" i="57"/>
  <c r="A48" i="57"/>
  <c r="R48" i="57" s="1"/>
  <c r="X35" i="57"/>
  <c r="W35" i="57"/>
  <c r="P35" i="57"/>
  <c r="O35" i="57"/>
  <c r="N35" i="57"/>
  <c r="M35" i="57"/>
  <c r="H35" i="57"/>
  <c r="F35" i="57"/>
  <c r="E35" i="57"/>
  <c r="D35" i="57"/>
  <c r="C35" i="57"/>
  <c r="B35" i="57"/>
  <c r="A35" i="57"/>
  <c r="R35" i="57" s="1"/>
  <c r="X34" i="57"/>
  <c r="W34" i="57"/>
  <c r="P34" i="57"/>
  <c r="O34" i="57"/>
  <c r="N34" i="57"/>
  <c r="M34" i="57"/>
  <c r="H34" i="57"/>
  <c r="F34" i="57"/>
  <c r="E34" i="57"/>
  <c r="D34" i="57"/>
  <c r="C34" i="57"/>
  <c r="B34" i="57"/>
  <c r="A34" i="57"/>
  <c r="R34" i="57" s="1"/>
  <c r="X33" i="57"/>
  <c r="W33" i="57"/>
  <c r="P33" i="57"/>
  <c r="O33" i="57"/>
  <c r="N33" i="57"/>
  <c r="M33" i="57"/>
  <c r="H33" i="57"/>
  <c r="F33" i="57"/>
  <c r="E33" i="57"/>
  <c r="D33" i="57"/>
  <c r="C33" i="57"/>
  <c r="B33" i="57"/>
  <c r="A33" i="57"/>
  <c r="R33" i="57" s="1"/>
  <c r="X32" i="57"/>
  <c r="W32" i="57"/>
  <c r="P32" i="57"/>
  <c r="O32" i="57"/>
  <c r="N32" i="57"/>
  <c r="M32" i="57"/>
  <c r="H32" i="57"/>
  <c r="F32" i="57"/>
  <c r="E32" i="57"/>
  <c r="D32" i="57"/>
  <c r="C32" i="57"/>
  <c r="B32" i="57"/>
  <c r="A32" i="57"/>
  <c r="R32" i="57" s="1"/>
  <c r="X31" i="57"/>
  <c r="W31" i="57"/>
  <c r="P31" i="57"/>
  <c r="O31" i="57"/>
  <c r="N31" i="57"/>
  <c r="M31" i="57"/>
  <c r="H31" i="57"/>
  <c r="F31" i="57"/>
  <c r="E31" i="57"/>
  <c r="D31" i="57"/>
  <c r="C31" i="57"/>
  <c r="B31" i="57"/>
  <c r="A31" i="57"/>
  <c r="R31" i="57" s="1"/>
  <c r="X30" i="57"/>
  <c r="W30" i="57"/>
  <c r="P30" i="57"/>
  <c r="O30" i="57"/>
  <c r="N30" i="57"/>
  <c r="M30" i="57"/>
  <c r="H30" i="57"/>
  <c r="F30" i="57"/>
  <c r="E30" i="57"/>
  <c r="D30" i="57"/>
  <c r="C30" i="57"/>
  <c r="B30" i="57"/>
  <c r="A30" i="57"/>
  <c r="R30" i="57" s="1"/>
  <c r="X29" i="57"/>
  <c r="W29" i="57"/>
  <c r="P29" i="57"/>
  <c r="O29" i="57"/>
  <c r="N29" i="57"/>
  <c r="M29" i="57"/>
  <c r="H29" i="57"/>
  <c r="F29" i="57"/>
  <c r="E29" i="57"/>
  <c r="D29" i="57"/>
  <c r="C29" i="57"/>
  <c r="B29" i="57"/>
  <c r="A29" i="57"/>
  <c r="R29" i="57" s="1"/>
  <c r="X28" i="57"/>
  <c r="W28" i="57"/>
  <c r="P28" i="57"/>
  <c r="O28" i="57"/>
  <c r="N28" i="57"/>
  <c r="M28" i="57"/>
  <c r="H28" i="57"/>
  <c r="F28" i="57"/>
  <c r="E28" i="57"/>
  <c r="D28" i="57"/>
  <c r="C28" i="57"/>
  <c r="B28" i="57"/>
  <c r="A28" i="57"/>
  <c r="R28" i="57" s="1"/>
  <c r="X27" i="57"/>
  <c r="W27" i="57"/>
  <c r="P27" i="57"/>
  <c r="O27" i="57"/>
  <c r="N27" i="57"/>
  <c r="M27" i="57"/>
  <c r="H27" i="57"/>
  <c r="F27" i="57"/>
  <c r="E27" i="57"/>
  <c r="D27" i="57"/>
  <c r="C27" i="57"/>
  <c r="B27" i="57"/>
  <c r="A27" i="57"/>
  <c r="R27" i="57" s="1"/>
  <c r="X26" i="57"/>
  <c r="W26" i="57"/>
  <c r="P26" i="57"/>
  <c r="O26" i="57"/>
  <c r="N26" i="57"/>
  <c r="M26" i="57"/>
  <c r="H26" i="57"/>
  <c r="F26" i="57"/>
  <c r="E26" i="57"/>
  <c r="D26" i="57"/>
  <c r="C26" i="57"/>
  <c r="B26" i="57"/>
  <c r="A26" i="57"/>
  <c r="R26" i="57" s="1"/>
  <c r="X25" i="57"/>
  <c r="W25" i="57"/>
  <c r="P25" i="57"/>
  <c r="O25" i="57"/>
  <c r="N25" i="57"/>
  <c r="M25" i="57"/>
  <c r="H25" i="57"/>
  <c r="F25" i="57"/>
  <c r="E25" i="57"/>
  <c r="D25" i="57"/>
  <c r="C25" i="57"/>
  <c r="B25" i="57"/>
  <c r="A25" i="57"/>
  <c r="R25" i="57" s="1"/>
  <c r="X24" i="57"/>
  <c r="W24" i="57"/>
  <c r="P24" i="57"/>
  <c r="O24" i="57"/>
  <c r="N24" i="57"/>
  <c r="M24" i="57"/>
  <c r="H24" i="57"/>
  <c r="F24" i="57"/>
  <c r="E24" i="57"/>
  <c r="D24" i="57"/>
  <c r="C24" i="57"/>
  <c r="B24" i="57"/>
  <c r="A24" i="57"/>
  <c r="R24" i="57" s="1"/>
  <c r="X23" i="57"/>
  <c r="W23" i="57"/>
  <c r="P23" i="57"/>
  <c r="O23" i="57"/>
  <c r="N23" i="57"/>
  <c r="M23" i="57"/>
  <c r="H23" i="57"/>
  <c r="F23" i="57"/>
  <c r="E23" i="57"/>
  <c r="D23" i="57"/>
  <c r="C23" i="57"/>
  <c r="B23" i="57"/>
  <c r="A23" i="57"/>
  <c r="R23" i="57" s="1"/>
  <c r="X22" i="57"/>
  <c r="W22" i="57"/>
  <c r="P22" i="57"/>
  <c r="O22" i="57"/>
  <c r="N22" i="57"/>
  <c r="M22" i="57"/>
  <c r="H22" i="57"/>
  <c r="F22" i="57"/>
  <c r="E22" i="57"/>
  <c r="D22" i="57"/>
  <c r="C22" i="57"/>
  <c r="B22" i="57"/>
  <c r="A22" i="57"/>
  <c r="R22" i="57" s="1"/>
  <c r="X21" i="57"/>
  <c r="W21" i="57"/>
  <c r="P21" i="57"/>
  <c r="O21" i="57"/>
  <c r="N21" i="57"/>
  <c r="M21" i="57"/>
  <c r="H21" i="57"/>
  <c r="F21" i="57"/>
  <c r="E21" i="57"/>
  <c r="D21" i="57"/>
  <c r="C21" i="57"/>
  <c r="B21" i="57"/>
  <c r="A21" i="57"/>
  <c r="R21" i="57" s="1"/>
  <c r="X20" i="57"/>
  <c r="W20" i="57"/>
  <c r="P20" i="57"/>
  <c r="O20" i="57"/>
  <c r="N20" i="57"/>
  <c r="M20" i="57"/>
  <c r="H20" i="57"/>
  <c r="F20" i="57"/>
  <c r="E20" i="57"/>
  <c r="D20" i="57"/>
  <c r="C20" i="57"/>
  <c r="B20" i="57"/>
  <c r="A20" i="57"/>
  <c r="R20" i="57" s="1"/>
  <c r="X19" i="57"/>
  <c r="W19" i="57"/>
  <c r="P19" i="57"/>
  <c r="O19" i="57"/>
  <c r="N19" i="57"/>
  <c r="M19" i="57"/>
  <c r="H19" i="57"/>
  <c r="F19" i="57"/>
  <c r="E19" i="57"/>
  <c r="D19" i="57"/>
  <c r="C19" i="57"/>
  <c r="B19" i="57"/>
  <c r="A19" i="57"/>
  <c r="R19" i="57" s="1"/>
  <c r="X18" i="57"/>
  <c r="W18" i="57"/>
  <c r="P18" i="57"/>
  <c r="O18" i="57"/>
  <c r="N18" i="57"/>
  <c r="M18" i="57"/>
  <c r="H18" i="57"/>
  <c r="F18" i="57"/>
  <c r="E18" i="57"/>
  <c r="D18" i="57"/>
  <c r="C18" i="57"/>
  <c r="B18" i="57"/>
  <c r="A18" i="57"/>
  <c r="R18" i="57" s="1"/>
  <c r="X17" i="57"/>
  <c r="W17" i="57"/>
  <c r="P17" i="57"/>
  <c r="O17" i="57"/>
  <c r="N17" i="57"/>
  <c r="M17" i="57"/>
  <c r="H17" i="57"/>
  <c r="F17" i="57"/>
  <c r="E17" i="57"/>
  <c r="D17" i="57"/>
  <c r="C17" i="57"/>
  <c r="B17" i="57"/>
  <c r="A17" i="57"/>
  <c r="R17" i="57" s="1"/>
  <c r="X16" i="57"/>
  <c r="W16" i="57"/>
  <c r="P16" i="57"/>
  <c r="O16" i="57"/>
  <c r="N16" i="57"/>
  <c r="M16" i="57"/>
  <c r="H16" i="57"/>
  <c r="F16" i="57"/>
  <c r="E16" i="57"/>
  <c r="D16" i="57"/>
  <c r="C16" i="57"/>
  <c r="B16" i="57"/>
  <c r="A16" i="57"/>
  <c r="R16" i="57" s="1"/>
  <c r="X15" i="57"/>
  <c r="W15" i="57"/>
  <c r="P15" i="57"/>
  <c r="O15" i="57"/>
  <c r="N15" i="57"/>
  <c r="M15" i="57"/>
  <c r="H15" i="57"/>
  <c r="F15" i="57"/>
  <c r="E15" i="57"/>
  <c r="D15" i="57"/>
  <c r="C15" i="57"/>
  <c r="B15" i="57"/>
  <c r="A15" i="57"/>
  <c r="R15" i="57" s="1"/>
  <c r="X14" i="57"/>
  <c r="W14" i="57"/>
  <c r="P14" i="57"/>
  <c r="O14" i="57"/>
  <c r="N14" i="57"/>
  <c r="M14" i="57"/>
  <c r="H14" i="57"/>
  <c r="F14" i="57"/>
  <c r="E14" i="57"/>
  <c r="D14" i="57"/>
  <c r="C14" i="57"/>
  <c r="B14" i="57"/>
  <c r="A14" i="57"/>
  <c r="R14" i="57" s="1"/>
  <c r="X13" i="57"/>
  <c r="W13" i="57"/>
  <c r="P13" i="57"/>
  <c r="O13" i="57"/>
  <c r="N13" i="57"/>
  <c r="M13" i="57"/>
  <c r="H13" i="57"/>
  <c r="F13" i="57"/>
  <c r="E13" i="57"/>
  <c r="D13" i="57"/>
  <c r="C13" i="57"/>
  <c r="B13" i="57"/>
  <c r="A13" i="57"/>
  <c r="R13" i="57" s="1"/>
  <c r="X12" i="57"/>
  <c r="W12" i="57"/>
  <c r="P12" i="57"/>
  <c r="O12" i="57"/>
  <c r="N12" i="57"/>
  <c r="M12" i="57"/>
  <c r="H12" i="57"/>
  <c r="F12" i="57"/>
  <c r="E12" i="57"/>
  <c r="D12" i="57"/>
  <c r="C12" i="57"/>
  <c r="B12" i="57"/>
  <c r="A12" i="57"/>
  <c r="R12" i="57" s="1"/>
  <c r="X11" i="57"/>
  <c r="W11" i="57"/>
  <c r="P11" i="57"/>
  <c r="O11" i="57"/>
  <c r="N11" i="57"/>
  <c r="M11" i="57"/>
  <c r="H11" i="57"/>
  <c r="F11" i="57"/>
  <c r="E11" i="57"/>
  <c r="D11" i="57"/>
  <c r="C11" i="57"/>
  <c r="B11" i="57"/>
  <c r="A11" i="57"/>
  <c r="R11" i="57" s="1"/>
  <c r="X10" i="57"/>
  <c r="W10" i="57"/>
  <c r="P10" i="57"/>
  <c r="O10" i="57"/>
  <c r="N10" i="57"/>
  <c r="M10" i="57"/>
  <c r="H10" i="57"/>
  <c r="F10" i="57"/>
  <c r="E10" i="57"/>
  <c r="D10" i="57"/>
  <c r="C10" i="57"/>
  <c r="B10" i="57"/>
  <c r="A10" i="57"/>
  <c r="R10" i="57" s="1"/>
  <c r="X9" i="57"/>
  <c r="W9" i="57"/>
  <c r="P9" i="57"/>
  <c r="O9" i="57"/>
  <c r="N9" i="57"/>
  <c r="M9" i="57"/>
  <c r="H9" i="57"/>
  <c r="F9" i="57"/>
  <c r="E9" i="57"/>
  <c r="D9" i="57"/>
  <c r="C9" i="57"/>
  <c r="B9" i="57"/>
  <c r="A9" i="57"/>
  <c r="R9" i="57" s="1"/>
  <c r="X8" i="57"/>
  <c r="W8" i="57"/>
  <c r="P8" i="57"/>
  <c r="O8" i="57"/>
  <c r="N8" i="57"/>
  <c r="M8" i="57"/>
  <c r="H8" i="57"/>
  <c r="F8" i="57"/>
  <c r="E8" i="57"/>
  <c r="D8" i="57"/>
  <c r="C8" i="57"/>
  <c r="B8" i="57"/>
  <c r="A8" i="57"/>
  <c r="R8" i="57" s="1"/>
  <c r="C36" i="55"/>
  <c r="D36" i="55"/>
  <c r="E36" i="55"/>
  <c r="F36" i="55"/>
  <c r="H36" i="55"/>
  <c r="M36" i="55"/>
  <c r="N36" i="55"/>
  <c r="O36" i="55"/>
  <c r="P36" i="55"/>
  <c r="Q36" i="55"/>
  <c r="R36" i="55"/>
  <c r="W36" i="55"/>
  <c r="X36" i="55"/>
  <c r="C37" i="55"/>
  <c r="D37" i="55"/>
  <c r="E37" i="55"/>
  <c r="F37" i="55"/>
  <c r="H37" i="55"/>
  <c r="M37" i="55"/>
  <c r="Q37" i="55" s="1"/>
  <c r="N37" i="55"/>
  <c r="O37" i="55"/>
  <c r="P37" i="55"/>
  <c r="R37" i="55"/>
  <c r="W37" i="55"/>
  <c r="X37" i="55"/>
  <c r="C38" i="55"/>
  <c r="D38" i="55"/>
  <c r="E38" i="55"/>
  <c r="F38" i="55"/>
  <c r="H38" i="55"/>
  <c r="M38" i="55"/>
  <c r="N38" i="55"/>
  <c r="O38" i="55"/>
  <c r="P38" i="55"/>
  <c r="Q38" i="55"/>
  <c r="R38" i="55"/>
  <c r="W38" i="55"/>
  <c r="X38" i="55"/>
  <c r="C39" i="55"/>
  <c r="D39" i="55"/>
  <c r="E39" i="55"/>
  <c r="F39" i="55"/>
  <c r="H39" i="55"/>
  <c r="M39" i="55"/>
  <c r="N39" i="55"/>
  <c r="O39" i="55"/>
  <c r="P39" i="55"/>
  <c r="Q39" i="55" s="1"/>
  <c r="R39" i="55"/>
  <c r="W39" i="55"/>
  <c r="X39" i="55"/>
  <c r="C75" i="55"/>
  <c r="D75" i="55"/>
  <c r="E75" i="55"/>
  <c r="F75" i="55"/>
  <c r="I75" i="55" s="1"/>
  <c r="G75" i="55"/>
  <c r="H75" i="55"/>
  <c r="M75" i="55"/>
  <c r="N75" i="55"/>
  <c r="Q75" i="55" s="1"/>
  <c r="O75" i="55"/>
  <c r="P75" i="55"/>
  <c r="R75" i="55"/>
  <c r="W75" i="55"/>
  <c r="X75" i="55"/>
  <c r="C76" i="55"/>
  <c r="D76" i="55"/>
  <c r="I76" i="55" s="1"/>
  <c r="E76" i="55"/>
  <c r="F76" i="55"/>
  <c r="G76" i="55"/>
  <c r="H76" i="55"/>
  <c r="M76" i="55"/>
  <c r="N76" i="55"/>
  <c r="O76" i="55"/>
  <c r="P76" i="55"/>
  <c r="Q76" i="55"/>
  <c r="R76" i="55"/>
  <c r="W76" i="55"/>
  <c r="X76" i="55"/>
  <c r="C77" i="55"/>
  <c r="I77" i="55" s="1"/>
  <c r="D77" i="55"/>
  <c r="E77" i="55"/>
  <c r="F77" i="55"/>
  <c r="G77" i="55"/>
  <c r="H77" i="55"/>
  <c r="M77" i="55"/>
  <c r="Q77" i="55" s="1"/>
  <c r="N77" i="55"/>
  <c r="O77" i="55"/>
  <c r="P77" i="55"/>
  <c r="R77" i="55"/>
  <c r="W77" i="55"/>
  <c r="X77" i="55"/>
  <c r="C111" i="55"/>
  <c r="D111" i="55"/>
  <c r="E111" i="55"/>
  <c r="F111" i="55"/>
  <c r="I111" i="55" s="1"/>
  <c r="G111" i="55"/>
  <c r="H111" i="55"/>
  <c r="M111" i="55"/>
  <c r="N111" i="55"/>
  <c r="Q111" i="55" s="1"/>
  <c r="O111" i="55"/>
  <c r="P111" i="55"/>
  <c r="R111" i="55"/>
  <c r="W111" i="55"/>
  <c r="X111" i="55"/>
  <c r="C112" i="55"/>
  <c r="D112" i="55"/>
  <c r="I112" i="55" s="1"/>
  <c r="E112" i="55"/>
  <c r="F112" i="55"/>
  <c r="G112" i="55"/>
  <c r="H112" i="55"/>
  <c r="M112" i="55"/>
  <c r="N112" i="55"/>
  <c r="O112" i="55"/>
  <c r="P112" i="55"/>
  <c r="Q112" i="55"/>
  <c r="R112" i="55"/>
  <c r="W112" i="55"/>
  <c r="X112" i="55"/>
  <c r="C113" i="55"/>
  <c r="I113" i="55" s="1"/>
  <c r="D113" i="55"/>
  <c r="E113" i="55"/>
  <c r="F113" i="55"/>
  <c r="G113" i="55"/>
  <c r="H113" i="55"/>
  <c r="M113" i="55"/>
  <c r="Q113" i="55" s="1"/>
  <c r="N113" i="55"/>
  <c r="O113" i="55"/>
  <c r="P113" i="55"/>
  <c r="R113" i="55"/>
  <c r="W113" i="55"/>
  <c r="X113" i="55"/>
  <c r="C114" i="55"/>
  <c r="D114" i="55"/>
  <c r="I114" i="55" s="1"/>
  <c r="E114" i="55"/>
  <c r="F114" i="55"/>
  <c r="G114" i="55"/>
  <c r="H114" i="55"/>
  <c r="M114" i="55"/>
  <c r="Q114" i="55" s="1"/>
  <c r="N114" i="55"/>
  <c r="O114" i="55"/>
  <c r="P114" i="55"/>
  <c r="R114" i="55"/>
  <c r="W114" i="55"/>
  <c r="X114" i="55"/>
  <c r="A111" i="55"/>
  <c r="B111" i="55"/>
  <c r="A112" i="55"/>
  <c r="B112" i="55"/>
  <c r="A113" i="55"/>
  <c r="B113" i="55"/>
  <c r="A114" i="55"/>
  <c r="B114" i="55"/>
  <c r="W100" i="55"/>
  <c r="X100" i="55"/>
  <c r="W89" i="55"/>
  <c r="X89" i="55"/>
  <c r="A75" i="55"/>
  <c r="B75" i="55"/>
  <c r="A76" i="55"/>
  <c r="B76" i="55"/>
  <c r="A77" i="55"/>
  <c r="B77" i="55"/>
  <c r="A39" i="55"/>
  <c r="B39" i="55"/>
  <c r="A36" i="55"/>
  <c r="B36" i="55"/>
  <c r="A37" i="55"/>
  <c r="B37" i="55"/>
  <c r="A38" i="55"/>
  <c r="B38" i="55"/>
  <c r="A25" i="55"/>
  <c r="B25" i="55"/>
  <c r="C25" i="55"/>
  <c r="D25" i="55"/>
  <c r="E25" i="55"/>
  <c r="F25" i="55"/>
  <c r="H25" i="55"/>
  <c r="M25" i="55"/>
  <c r="N25" i="55"/>
  <c r="O25" i="55"/>
  <c r="P25" i="55"/>
  <c r="R25" i="55"/>
  <c r="W25" i="55"/>
  <c r="X25" i="55"/>
  <c r="F63" i="55"/>
  <c r="F51" i="55"/>
  <c r="X110" i="55"/>
  <c r="W110" i="55"/>
  <c r="P110" i="55"/>
  <c r="O110" i="55"/>
  <c r="N110" i="55"/>
  <c r="M110" i="55"/>
  <c r="H110" i="55"/>
  <c r="G110" i="55"/>
  <c r="F110" i="55"/>
  <c r="E110" i="55"/>
  <c r="D110" i="55"/>
  <c r="C110" i="55"/>
  <c r="B110" i="55"/>
  <c r="A110" i="55"/>
  <c r="R110" i="55" s="1"/>
  <c r="X109" i="55"/>
  <c r="W109" i="55"/>
  <c r="P109" i="55"/>
  <c r="O109" i="55"/>
  <c r="N109" i="55"/>
  <c r="M109" i="55"/>
  <c r="H109" i="55"/>
  <c r="G109" i="55"/>
  <c r="F109" i="55"/>
  <c r="E109" i="55"/>
  <c r="D109" i="55"/>
  <c r="C109" i="55"/>
  <c r="B109" i="55"/>
  <c r="A109" i="55"/>
  <c r="R109" i="55" s="1"/>
  <c r="X108" i="55"/>
  <c r="W108" i="55"/>
  <c r="P108" i="55"/>
  <c r="O108" i="55"/>
  <c r="N108" i="55"/>
  <c r="M108" i="55"/>
  <c r="H108" i="55"/>
  <c r="G108" i="55"/>
  <c r="F108" i="55"/>
  <c r="E108" i="55"/>
  <c r="D108" i="55"/>
  <c r="C108" i="55"/>
  <c r="B108" i="55"/>
  <c r="A108" i="55"/>
  <c r="R108" i="55" s="1"/>
  <c r="X107" i="55"/>
  <c r="W107" i="55"/>
  <c r="P107" i="55"/>
  <c r="O107" i="55"/>
  <c r="N107" i="55"/>
  <c r="M107" i="55"/>
  <c r="H107" i="55"/>
  <c r="G107" i="55"/>
  <c r="F107" i="55"/>
  <c r="E107" i="55"/>
  <c r="D107" i="55"/>
  <c r="C107" i="55"/>
  <c r="B107" i="55"/>
  <c r="A107" i="55"/>
  <c r="R107" i="55" s="1"/>
  <c r="X106" i="55"/>
  <c r="W106" i="55"/>
  <c r="P106" i="55"/>
  <c r="O106" i="55"/>
  <c r="N106" i="55"/>
  <c r="M106" i="55"/>
  <c r="H106" i="55"/>
  <c r="G106" i="55"/>
  <c r="F106" i="55"/>
  <c r="E106" i="55"/>
  <c r="D106" i="55"/>
  <c r="C106" i="55"/>
  <c r="B106" i="55"/>
  <c r="A106" i="55"/>
  <c r="R106" i="55" s="1"/>
  <c r="X105" i="55"/>
  <c r="W105" i="55"/>
  <c r="P105" i="55"/>
  <c r="O105" i="55"/>
  <c r="N105" i="55"/>
  <c r="M105" i="55"/>
  <c r="H105" i="55"/>
  <c r="G105" i="55"/>
  <c r="F105" i="55"/>
  <c r="E105" i="55"/>
  <c r="D105" i="55"/>
  <c r="C105" i="55"/>
  <c r="B105" i="55"/>
  <c r="A105" i="55"/>
  <c r="R105" i="55" s="1"/>
  <c r="X104" i="55"/>
  <c r="W104" i="55"/>
  <c r="P104" i="55"/>
  <c r="O104" i="55"/>
  <c r="N104" i="55"/>
  <c r="M104" i="55"/>
  <c r="H104" i="55"/>
  <c r="G104" i="55"/>
  <c r="F104" i="55"/>
  <c r="E104" i="55"/>
  <c r="D104" i="55"/>
  <c r="C104" i="55"/>
  <c r="B104" i="55"/>
  <c r="A104" i="55"/>
  <c r="R104" i="55" s="1"/>
  <c r="X103" i="55"/>
  <c r="W103" i="55"/>
  <c r="P103" i="55"/>
  <c r="O103" i="55"/>
  <c r="N103" i="55"/>
  <c r="M103" i="55"/>
  <c r="H103" i="55"/>
  <c r="G103" i="55"/>
  <c r="F103" i="55"/>
  <c r="E103" i="55"/>
  <c r="D103" i="55"/>
  <c r="C103" i="55"/>
  <c r="B103" i="55"/>
  <c r="A103" i="55"/>
  <c r="R103" i="55" s="1"/>
  <c r="X102" i="55"/>
  <c r="W102" i="55"/>
  <c r="P102" i="55"/>
  <c r="O102" i="55"/>
  <c r="N102" i="55"/>
  <c r="M102" i="55"/>
  <c r="H102" i="55"/>
  <c r="G102" i="55"/>
  <c r="F102" i="55"/>
  <c r="E102" i="55"/>
  <c r="D102" i="55"/>
  <c r="C102" i="55"/>
  <c r="B102" i="55"/>
  <c r="A102" i="55"/>
  <c r="R102" i="55" s="1"/>
  <c r="X101" i="55"/>
  <c r="W101" i="55"/>
  <c r="P101" i="55"/>
  <c r="O101" i="55"/>
  <c r="N101" i="55"/>
  <c r="M101" i="55"/>
  <c r="H101" i="55"/>
  <c r="G101" i="55"/>
  <c r="F101" i="55"/>
  <c r="E101" i="55"/>
  <c r="D101" i="55"/>
  <c r="C101" i="55"/>
  <c r="B101" i="55"/>
  <c r="A101" i="55"/>
  <c r="R101" i="55" s="1"/>
  <c r="P100" i="55"/>
  <c r="O100" i="55"/>
  <c r="N100" i="55"/>
  <c r="M100" i="55"/>
  <c r="H100" i="55"/>
  <c r="G100" i="55"/>
  <c r="F100" i="55"/>
  <c r="E100" i="55"/>
  <c r="D100" i="55"/>
  <c r="C100" i="55"/>
  <c r="B100" i="55"/>
  <c r="A100" i="55"/>
  <c r="R100" i="55" s="1"/>
  <c r="X99" i="55"/>
  <c r="W99" i="55"/>
  <c r="P99" i="55"/>
  <c r="O99" i="55"/>
  <c r="N99" i="55"/>
  <c r="M99" i="55"/>
  <c r="H99" i="55"/>
  <c r="G99" i="55"/>
  <c r="F99" i="55"/>
  <c r="E99" i="55"/>
  <c r="D99" i="55"/>
  <c r="C99" i="55"/>
  <c r="B99" i="55"/>
  <c r="A99" i="55"/>
  <c r="R99" i="55" s="1"/>
  <c r="X98" i="55"/>
  <c r="W98" i="55"/>
  <c r="P98" i="55"/>
  <c r="O98" i="55"/>
  <c r="N98" i="55"/>
  <c r="M98" i="55"/>
  <c r="H98" i="55"/>
  <c r="G98" i="55"/>
  <c r="F98" i="55"/>
  <c r="E98" i="55"/>
  <c r="D98" i="55"/>
  <c r="C98" i="55"/>
  <c r="B98" i="55"/>
  <c r="A98" i="55"/>
  <c r="R98" i="55" s="1"/>
  <c r="X97" i="55"/>
  <c r="W97" i="55"/>
  <c r="P97" i="55"/>
  <c r="O97" i="55"/>
  <c r="N97" i="55"/>
  <c r="M97" i="55"/>
  <c r="H97" i="55"/>
  <c r="G97" i="55"/>
  <c r="F97" i="55"/>
  <c r="E97" i="55"/>
  <c r="D97" i="55"/>
  <c r="C97" i="55"/>
  <c r="B97" i="55"/>
  <c r="A97" i="55"/>
  <c r="R97" i="55" s="1"/>
  <c r="X96" i="55"/>
  <c r="W96" i="55"/>
  <c r="P96" i="55"/>
  <c r="O96" i="55"/>
  <c r="N96" i="55"/>
  <c r="M96" i="55"/>
  <c r="H96" i="55"/>
  <c r="G96" i="55"/>
  <c r="F96" i="55"/>
  <c r="E96" i="55"/>
  <c r="D96" i="55"/>
  <c r="C96" i="55"/>
  <c r="B96" i="55"/>
  <c r="A96" i="55"/>
  <c r="R96" i="55" s="1"/>
  <c r="X95" i="55"/>
  <c r="W95" i="55"/>
  <c r="P95" i="55"/>
  <c r="O95" i="55"/>
  <c r="N95" i="55"/>
  <c r="M95" i="55"/>
  <c r="H95" i="55"/>
  <c r="G95" i="55"/>
  <c r="F95" i="55"/>
  <c r="E95" i="55"/>
  <c r="D95" i="55"/>
  <c r="C95" i="55"/>
  <c r="B95" i="55"/>
  <c r="A95" i="55"/>
  <c r="R95" i="55" s="1"/>
  <c r="X94" i="55"/>
  <c r="W94" i="55"/>
  <c r="P94" i="55"/>
  <c r="O94" i="55"/>
  <c r="N94" i="55"/>
  <c r="M94" i="55"/>
  <c r="H94" i="55"/>
  <c r="G94" i="55"/>
  <c r="F94" i="55"/>
  <c r="E94" i="55"/>
  <c r="D94" i="55"/>
  <c r="C94" i="55"/>
  <c r="B94" i="55"/>
  <c r="A94" i="55"/>
  <c r="R94" i="55" s="1"/>
  <c r="X93" i="55"/>
  <c r="W93" i="55"/>
  <c r="P93" i="55"/>
  <c r="O93" i="55"/>
  <c r="N93" i="55"/>
  <c r="M93" i="55"/>
  <c r="H93" i="55"/>
  <c r="G93" i="55"/>
  <c r="F93" i="55"/>
  <c r="E93" i="55"/>
  <c r="D93" i="55"/>
  <c r="C93" i="55"/>
  <c r="B93" i="55"/>
  <c r="A93" i="55"/>
  <c r="R93" i="55" s="1"/>
  <c r="X92" i="55"/>
  <c r="W92" i="55"/>
  <c r="P92" i="55"/>
  <c r="O92" i="55"/>
  <c r="N92" i="55"/>
  <c r="M92" i="55"/>
  <c r="H92" i="55"/>
  <c r="G92" i="55"/>
  <c r="F92" i="55"/>
  <c r="E92" i="55"/>
  <c r="D92" i="55"/>
  <c r="C92" i="55"/>
  <c r="B92" i="55"/>
  <c r="A92" i="55"/>
  <c r="R92" i="55" s="1"/>
  <c r="X91" i="55"/>
  <c r="W91" i="55"/>
  <c r="P91" i="55"/>
  <c r="O91" i="55"/>
  <c r="N91" i="55"/>
  <c r="M91" i="55"/>
  <c r="H91" i="55"/>
  <c r="G91" i="55"/>
  <c r="F91" i="55"/>
  <c r="E91" i="55"/>
  <c r="D91" i="55"/>
  <c r="C91" i="55"/>
  <c r="B91" i="55"/>
  <c r="A91" i="55"/>
  <c r="R91" i="55" s="1"/>
  <c r="X90" i="55"/>
  <c r="W90" i="55"/>
  <c r="P90" i="55"/>
  <c r="O90" i="55"/>
  <c r="N90" i="55"/>
  <c r="M90" i="55"/>
  <c r="H90" i="55"/>
  <c r="G90" i="55"/>
  <c r="F90" i="55"/>
  <c r="E90" i="55"/>
  <c r="D90" i="55"/>
  <c r="C90" i="55"/>
  <c r="B90" i="55"/>
  <c r="A90" i="55"/>
  <c r="R90" i="55" s="1"/>
  <c r="P89" i="55"/>
  <c r="O89" i="55"/>
  <c r="N89" i="55"/>
  <c r="M89" i="55"/>
  <c r="H89" i="55"/>
  <c r="G89" i="55"/>
  <c r="F89" i="55"/>
  <c r="E89" i="55"/>
  <c r="D89" i="55"/>
  <c r="C89" i="55"/>
  <c r="B89" i="55"/>
  <c r="A89" i="55"/>
  <c r="R89" i="55" s="1"/>
  <c r="X88" i="55"/>
  <c r="W88" i="55"/>
  <c r="P88" i="55"/>
  <c r="O88" i="55"/>
  <c r="N88" i="55"/>
  <c r="M88" i="55"/>
  <c r="H88" i="55"/>
  <c r="G88" i="55"/>
  <c r="F88" i="55"/>
  <c r="E88" i="55"/>
  <c r="D88" i="55"/>
  <c r="C88" i="55"/>
  <c r="B88" i="55"/>
  <c r="A88" i="55"/>
  <c r="R88" i="55" s="1"/>
  <c r="X87" i="55"/>
  <c r="W87" i="55"/>
  <c r="P87" i="55"/>
  <c r="O87" i="55"/>
  <c r="N87" i="55"/>
  <c r="M87" i="55"/>
  <c r="H87" i="55"/>
  <c r="G87" i="55"/>
  <c r="F87" i="55"/>
  <c r="E87" i="55"/>
  <c r="D87" i="55"/>
  <c r="C87" i="55"/>
  <c r="B87" i="55"/>
  <c r="A87" i="55"/>
  <c r="R87" i="55" s="1"/>
  <c r="X74" i="55"/>
  <c r="W74" i="55"/>
  <c r="P74" i="55"/>
  <c r="O74" i="55"/>
  <c r="N74" i="55"/>
  <c r="M74" i="55"/>
  <c r="H74" i="55"/>
  <c r="G74" i="55"/>
  <c r="F74" i="55"/>
  <c r="E74" i="55"/>
  <c r="D74" i="55"/>
  <c r="C74" i="55"/>
  <c r="B74" i="55"/>
  <c r="A74" i="55"/>
  <c r="R74" i="55" s="1"/>
  <c r="X73" i="55"/>
  <c r="W73" i="55"/>
  <c r="P73" i="55"/>
  <c r="O73" i="55"/>
  <c r="N73" i="55"/>
  <c r="M73" i="55"/>
  <c r="H73" i="55"/>
  <c r="G73" i="55"/>
  <c r="F73" i="55"/>
  <c r="E73" i="55"/>
  <c r="D73" i="55"/>
  <c r="C73" i="55"/>
  <c r="B73" i="55"/>
  <c r="A73" i="55"/>
  <c r="R73" i="55" s="1"/>
  <c r="X72" i="55"/>
  <c r="W72" i="55"/>
  <c r="P72" i="55"/>
  <c r="O72" i="55"/>
  <c r="N72" i="55"/>
  <c r="M72" i="55"/>
  <c r="H72" i="55"/>
  <c r="G72" i="55"/>
  <c r="F72" i="55"/>
  <c r="E72" i="55"/>
  <c r="D72" i="55"/>
  <c r="C72" i="55"/>
  <c r="B72" i="55"/>
  <c r="A72" i="55"/>
  <c r="R72" i="55" s="1"/>
  <c r="X71" i="55"/>
  <c r="W71" i="55"/>
  <c r="P71" i="55"/>
  <c r="O71" i="55"/>
  <c r="N71" i="55"/>
  <c r="M71" i="55"/>
  <c r="H71" i="55"/>
  <c r="G71" i="55"/>
  <c r="F71" i="55"/>
  <c r="E71" i="55"/>
  <c r="D71" i="55"/>
  <c r="C71" i="55"/>
  <c r="B71" i="55"/>
  <c r="A71" i="55"/>
  <c r="R71" i="55" s="1"/>
  <c r="X70" i="55"/>
  <c r="W70" i="55"/>
  <c r="P70" i="55"/>
  <c r="O70" i="55"/>
  <c r="N70" i="55"/>
  <c r="M70" i="55"/>
  <c r="H70" i="55"/>
  <c r="G70" i="55"/>
  <c r="F70" i="55"/>
  <c r="E70" i="55"/>
  <c r="D70" i="55"/>
  <c r="C70" i="55"/>
  <c r="B70" i="55"/>
  <c r="A70" i="55"/>
  <c r="R70" i="55" s="1"/>
  <c r="X69" i="55"/>
  <c r="W69" i="55"/>
  <c r="P69" i="55"/>
  <c r="O69" i="55"/>
  <c r="N69" i="55"/>
  <c r="M69" i="55"/>
  <c r="H69" i="55"/>
  <c r="G69" i="55"/>
  <c r="F69" i="55"/>
  <c r="E69" i="55"/>
  <c r="D69" i="55"/>
  <c r="C69" i="55"/>
  <c r="B69" i="55"/>
  <c r="A69" i="55"/>
  <c r="R69" i="55" s="1"/>
  <c r="X68" i="55"/>
  <c r="W68" i="55"/>
  <c r="P68" i="55"/>
  <c r="O68" i="55"/>
  <c r="N68" i="55"/>
  <c r="M68" i="55"/>
  <c r="H68" i="55"/>
  <c r="G68" i="55"/>
  <c r="F68" i="55"/>
  <c r="E68" i="55"/>
  <c r="D68" i="55"/>
  <c r="C68" i="55"/>
  <c r="B68" i="55"/>
  <c r="A68" i="55"/>
  <c r="R68" i="55" s="1"/>
  <c r="X67" i="55"/>
  <c r="W67" i="55"/>
  <c r="P67" i="55"/>
  <c r="O67" i="55"/>
  <c r="N67" i="55"/>
  <c r="M67" i="55"/>
  <c r="H67" i="55"/>
  <c r="G67" i="55"/>
  <c r="F67" i="55"/>
  <c r="E67" i="55"/>
  <c r="D67" i="55"/>
  <c r="C67" i="55"/>
  <c r="B67" i="55"/>
  <c r="A67" i="55"/>
  <c r="R67" i="55" s="1"/>
  <c r="X66" i="55"/>
  <c r="W66" i="55"/>
  <c r="P66" i="55"/>
  <c r="O66" i="55"/>
  <c r="N66" i="55"/>
  <c r="M66" i="55"/>
  <c r="H66" i="55"/>
  <c r="G66" i="55"/>
  <c r="F66" i="55"/>
  <c r="E66" i="55"/>
  <c r="D66" i="55"/>
  <c r="C66" i="55"/>
  <c r="B66" i="55"/>
  <c r="A66" i="55"/>
  <c r="R66" i="55" s="1"/>
  <c r="X65" i="55"/>
  <c r="W65" i="55"/>
  <c r="P65" i="55"/>
  <c r="O65" i="55"/>
  <c r="N65" i="55"/>
  <c r="M65" i="55"/>
  <c r="H65" i="55"/>
  <c r="G65" i="55"/>
  <c r="F65" i="55"/>
  <c r="E65" i="55"/>
  <c r="D65" i="55"/>
  <c r="C65" i="55"/>
  <c r="B65" i="55"/>
  <c r="A65" i="55"/>
  <c r="R65" i="55" s="1"/>
  <c r="X64" i="55"/>
  <c r="W64" i="55"/>
  <c r="P64" i="55"/>
  <c r="O64" i="55"/>
  <c r="N64" i="55"/>
  <c r="M64" i="55"/>
  <c r="H64" i="55"/>
  <c r="G64" i="55"/>
  <c r="F64" i="55"/>
  <c r="E64" i="55"/>
  <c r="D64" i="55"/>
  <c r="C64" i="55"/>
  <c r="B64" i="55"/>
  <c r="A64" i="55"/>
  <c r="R64" i="55" s="1"/>
  <c r="X63" i="55"/>
  <c r="W63" i="55"/>
  <c r="P63" i="55"/>
  <c r="O63" i="55"/>
  <c r="N63" i="55"/>
  <c r="M63" i="55"/>
  <c r="H63" i="55"/>
  <c r="G63" i="55"/>
  <c r="E63" i="55"/>
  <c r="D63" i="55"/>
  <c r="C63" i="55"/>
  <c r="B63" i="55"/>
  <c r="A63" i="55"/>
  <c r="R63" i="55" s="1"/>
  <c r="X62" i="55"/>
  <c r="W62" i="55"/>
  <c r="P62" i="55"/>
  <c r="O62" i="55"/>
  <c r="N62" i="55"/>
  <c r="M62" i="55"/>
  <c r="H62" i="55"/>
  <c r="G62" i="55"/>
  <c r="F62" i="55"/>
  <c r="E62" i="55"/>
  <c r="D62" i="55"/>
  <c r="C62" i="55"/>
  <c r="B62" i="55"/>
  <c r="A62" i="55"/>
  <c r="R62" i="55" s="1"/>
  <c r="X61" i="55"/>
  <c r="W61" i="55"/>
  <c r="P61" i="55"/>
  <c r="O61" i="55"/>
  <c r="N61" i="55"/>
  <c r="M61" i="55"/>
  <c r="H61" i="55"/>
  <c r="G61" i="55"/>
  <c r="F61" i="55"/>
  <c r="E61" i="55"/>
  <c r="D61" i="55"/>
  <c r="C61" i="55"/>
  <c r="B61" i="55"/>
  <c r="A61" i="55"/>
  <c r="R61" i="55" s="1"/>
  <c r="X60" i="55"/>
  <c r="W60" i="55"/>
  <c r="P60" i="55"/>
  <c r="O60" i="55"/>
  <c r="N60" i="55"/>
  <c r="M60" i="55"/>
  <c r="H60" i="55"/>
  <c r="G60" i="55"/>
  <c r="F60" i="55"/>
  <c r="E60" i="55"/>
  <c r="D60" i="55"/>
  <c r="C60" i="55"/>
  <c r="B60" i="55"/>
  <c r="A60" i="55"/>
  <c r="R60" i="55" s="1"/>
  <c r="X59" i="55"/>
  <c r="W59" i="55"/>
  <c r="P59" i="55"/>
  <c r="O59" i="55"/>
  <c r="N59" i="55"/>
  <c r="M59" i="55"/>
  <c r="H59" i="55"/>
  <c r="G59" i="55"/>
  <c r="F59" i="55"/>
  <c r="E59" i="55"/>
  <c r="D59" i="55"/>
  <c r="C59" i="55"/>
  <c r="B59" i="55"/>
  <c r="A59" i="55"/>
  <c r="R59" i="55" s="1"/>
  <c r="X58" i="55"/>
  <c r="W58" i="55"/>
  <c r="P58" i="55"/>
  <c r="O58" i="55"/>
  <c r="N58" i="55"/>
  <c r="M58" i="55"/>
  <c r="H58" i="55"/>
  <c r="G58" i="55"/>
  <c r="F58" i="55"/>
  <c r="E58" i="55"/>
  <c r="D58" i="55"/>
  <c r="C58" i="55"/>
  <c r="B58" i="55"/>
  <c r="A58" i="55"/>
  <c r="R58" i="55" s="1"/>
  <c r="X57" i="55"/>
  <c r="W57" i="55"/>
  <c r="P57" i="55"/>
  <c r="O57" i="55"/>
  <c r="N57" i="55"/>
  <c r="M57" i="55"/>
  <c r="H57" i="55"/>
  <c r="G57" i="55"/>
  <c r="F57" i="55"/>
  <c r="E57" i="55"/>
  <c r="D57" i="55"/>
  <c r="C57" i="55"/>
  <c r="B57" i="55"/>
  <c r="A57" i="55"/>
  <c r="R57" i="55" s="1"/>
  <c r="X56" i="55"/>
  <c r="W56" i="55"/>
  <c r="P56" i="55"/>
  <c r="O56" i="55"/>
  <c r="N56" i="55"/>
  <c r="M56" i="55"/>
  <c r="H56" i="55"/>
  <c r="G56" i="55"/>
  <c r="F56" i="55"/>
  <c r="E56" i="55"/>
  <c r="D56" i="55"/>
  <c r="C56" i="55"/>
  <c r="B56" i="55"/>
  <c r="A56" i="55"/>
  <c r="R56" i="55" s="1"/>
  <c r="X55" i="55"/>
  <c r="W55" i="55"/>
  <c r="P55" i="55"/>
  <c r="O55" i="55"/>
  <c r="N55" i="55"/>
  <c r="M55" i="55"/>
  <c r="H55" i="55"/>
  <c r="G55" i="55"/>
  <c r="F55" i="55"/>
  <c r="E55" i="55"/>
  <c r="D55" i="55"/>
  <c r="C55" i="55"/>
  <c r="B55" i="55"/>
  <c r="A55" i="55"/>
  <c r="R55" i="55" s="1"/>
  <c r="X54" i="55"/>
  <c r="W54" i="55"/>
  <c r="P54" i="55"/>
  <c r="O54" i="55"/>
  <c r="N54" i="55"/>
  <c r="M54" i="55"/>
  <c r="H54" i="55"/>
  <c r="G54" i="55"/>
  <c r="F54" i="55"/>
  <c r="E54" i="55"/>
  <c r="D54" i="55"/>
  <c r="C54" i="55"/>
  <c r="B54" i="55"/>
  <c r="A54" i="55"/>
  <c r="R54" i="55" s="1"/>
  <c r="X53" i="55"/>
  <c r="W53" i="55"/>
  <c r="P53" i="55"/>
  <c r="O53" i="55"/>
  <c r="N53" i="55"/>
  <c r="M53" i="55"/>
  <c r="H53" i="55"/>
  <c r="G53" i="55"/>
  <c r="F53" i="55"/>
  <c r="E53" i="55"/>
  <c r="D53" i="55"/>
  <c r="C53" i="55"/>
  <c r="B53" i="55"/>
  <c r="A53" i="55"/>
  <c r="R53" i="55" s="1"/>
  <c r="X52" i="55"/>
  <c r="W52" i="55"/>
  <c r="P52" i="55"/>
  <c r="O52" i="55"/>
  <c r="N52" i="55"/>
  <c r="M52" i="55"/>
  <c r="H52" i="55"/>
  <c r="G52" i="55"/>
  <c r="F52" i="55"/>
  <c r="E52" i="55"/>
  <c r="D52" i="55"/>
  <c r="C52" i="55"/>
  <c r="B52" i="55"/>
  <c r="A52" i="55"/>
  <c r="R52" i="55" s="1"/>
  <c r="X51" i="55"/>
  <c r="W51" i="55"/>
  <c r="P51" i="55"/>
  <c r="O51" i="55"/>
  <c r="N51" i="55"/>
  <c r="M51" i="55"/>
  <c r="H51" i="55"/>
  <c r="G51" i="55"/>
  <c r="E51" i="55"/>
  <c r="D51" i="55"/>
  <c r="C51" i="55"/>
  <c r="B51" i="55"/>
  <c r="A51" i="55"/>
  <c r="R51" i="55" s="1"/>
  <c r="X50" i="55"/>
  <c r="W50" i="55"/>
  <c r="P50" i="55"/>
  <c r="O50" i="55"/>
  <c r="N50" i="55"/>
  <c r="M50" i="55"/>
  <c r="H50" i="55"/>
  <c r="G50" i="55"/>
  <c r="F50" i="55"/>
  <c r="E50" i="55"/>
  <c r="D50" i="55"/>
  <c r="C50" i="55"/>
  <c r="B50" i="55"/>
  <c r="A50" i="55"/>
  <c r="R50" i="55" s="1"/>
  <c r="X49" i="55"/>
  <c r="W49" i="55"/>
  <c r="P49" i="55"/>
  <c r="O49" i="55"/>
  <c r="N49" i="55"/>
  <c r="M49" i="55"/>
  <c r="H49" i="55"/>
  <c r="G49" i="55"/>
  <c r="F49" i="55"/>
  <c r="E49" i="55"/>
  <c r="D49" i="55"/>
  <c r="C49" i="55"/>
  <c r="B49" i="55"/>
  <c r="A49" i="55"/>
  <c r="R49" i="55" s="1"/>
  <c r="X48" i="55"/>
  <c r="W48" i="55"/>
  <c r="P48" i="55"/>
  <c r="O48" i="55"/>
  <c r="N48" i="55"/>
  <c r="M48" i="55"/>
  <c r="H48" i="55"/>
  <c r="G48" i="55"/>
  <c r="F48" i="55"/>
  <c r="E48" i="55"/>
  <c r="D48" i="55"/>
  <c r="C48" i="55"/>
  <c r="B48" i="55"/>
  <c r="A48" i="55"/>
  <c r="R48" i="55" s="1"/>
  <c r="X35" i="55"/>
  <c r="W35" i="55"/>
  <c r="P35" i="55"/>
  <c r="O35" i="55"/>
  <c r="N35" i="55"/>
  <c r="M35" i="55"/>
  <c r="H35" i="55"/>
  <c r="F35" i="55"/>
  <c r="E35" i="55"/>
  <c r="D35" i="55"/>
  <c r="C35" i="55"/>
  <c r="B35" i="55"/>
  <c r="A35" i="55"/>
  <c r="R35" i="55" s="1"/>
  <c r="X34" i="55"/>
  <c r="W34" i="55"/>
  <c r="P34" i="55"/>
  <c r="O34" i="55"/>
  <c r="N34" i="55"/>
  <c r="M34" i="55"/>
  <c r="H34" i="55"/>
  <c r="F34" i="55"/>
  <c r="E34" i="55"/>
  <c r="D34" i="55"/>
  <c r="C34" i="55"/>
  <c r="B34" i="55"/>
  <c r="A34" i="55"/>
  <c r="R34" i="55" s="1"/>
  <c r="X33" i="55"/>
  <c r="W33" i="55"/>
  <c r="P33" i="55"/>
  <c r="O33" i="55"/>
  <c r="N33" i="55"/>
  <c r="M33" i="55"/>
  <c r="H33" i="55"/>
  <c r="F33" i="55"/>
  <c r="E33" i="55"/>
  <c r="D33" i="55"/>
  <c r="C33" i="55"/>
  <c r="B33" i="55"/>
  <c r="A33" i="55"/>
  <c r="R33" i="55" s="1"/>
  <c r="X32" i="55"/>
  <c r="W32" i="55"/>
  <c r="P32" i="55"/>
  <c r="O32" i="55"/>
  <c r="N32" i="55"/>
  <c r="M32" i="55"/>
  <c r="H32" i="55"/>
  <c r="F32" i="55"/>
  <c r="E32" i="55"/>
  <c r="D32" i="55"/>
  <c r="C32" i="55"/>
  <c r="B32" i="55"/>
  <c r="A32" i="55"/>
  <c r="R32" i="55" s="1"/>
  <c r="X31" i="55"/>
  <c r="W31" i="55"/>
  <c r="P31" i="55"/>
  <c r="O31" i="55"/>
  <c r="N31" i="55"/>
  <c r="M31" i="55"/>
  <c r="H31" i="55"/>
  <c r="F31" i="55"/>
  <c r="E31" i="55"/>
  <c r="D31" i="55"/>
  <c r="C31" i="55"/>
  <c r="B31" i="55"/>
  <c r="A31" i="55"/>
  <c r="R31" i="55" s="1"/>
  <c r="X30" i="55"/>
  <c r="W30" i="55"/>
  <c r="P30" i="55"/>
  <c r="O30" i="55"/>
  <c r="N30" i="55"/>
  <c r="M30" i="55"/>
  <c r="H30" i="55"/>
  <c r="F30" i="55"/>
  <c r="E30" i="55"/>
  <c r="D30" i="55"/>
  <c r="C30" i="55"/>
  <c r="B30" i="55"/>
  <c r="A30" i="55"/>
  <c r="R30" i="55" s="1"/>
  <c r="X29" i="55"/>
  <c r="W29" i="55"/>
  <c r="P29" i="55"/>
  <c r="O29" i="55"/>
  <c r="N29" i="55"/>
  <c r="M29" i="55"/>
  <c r="H29" i="55"/>
  <c r="F29" i="55"/>
  <c r="E29" i="55"/>
  <c r="D29" i="55"/>
  <c r="C29" i="55"/>
  <c r="B29" i="55"/>
  <c r="A29" i="55"/>
  <c r="R29" i="55" s="1"/>
  <c r="X28" i="55"/>
  <c r="W28" i="55"/>
  <c r="P28" i="55"/>
  <c r="O28" i="55"/>
  <c r="N28" i="55"/>
  <c r="M28" i="55"/>
  <c r="H28" i="55"/>
  <c r="F28" i="55"/>
  <c r="E28" i="55"/>
  <c r="D28" i="55"/>
  <c r="C28" i="55"/>
  <c r="B28" i="55"/>
  <c r="A28" i="55"/>
  <c r="R28" i="55" s="1"/>
  <c r="X27" i="55"/>
  <c r="W27" i="55"/>
  <c r="P27" i="55"/>
  <c r="O27" i="55"/>
  <c r="N27" i="55"/>
  <c r="M27" i="55"/>
  <c r="H27" i="55"/>
  <c r="F27" i="55"/>
  <c r="E27" i="55"/>
  <c r="D27" i="55"/>
  <c r="C27" i="55"/>
  <c r="B27" i="55"/>
  <c r="A27" i="55"/>
  <c r="R27" i="55" s="1"/>
  <c r="X26" i="55"/>
  <c r="W26" i="55"/>
  <c r="P26" i="55"/>
  <c r="O26" i="55"/>
  <c r="N26" i="55"/>
  <c r="M26" i="55"/>
  <c r="H26" i="55"/>
  <c r="F26" i="55"/>
  <c r="E26" i="55"/>
  <c r="D26" i="55"/>
  <c r="C26" i="55"/>
  <c r="B26" i="55"/>
  <c r="A26" i="55"/>
  <c r="R26" i="55" s="1"/>
  <c r="X24" i="55"/>
  <c r="W24" i="55"/>
  <c r="P24" i="55"/>
  <c r="O24" i="55"/>
  <c r="N24" i="55"/>
  <c r="M24" i="55"/>
  <c r="H24" i="55"/>
  <c r="F24" i="55"/>
  <c r="E24" i="55"/>
  <c r="D24" i="55"/>
  <c r="C24" i="55"/>
  <c r="B24" i="55"/>
  <c r="A24" i="55"/>
  <c r="R24" i="55" s="1"/>
  <c r="X23" i="55"/>
  <c r="W23" i="55"/>
  <c r="P23" i="55"/>
  <c r="O23" i="55"/>
  <c r="N23" i="55"/>
  <c r="M23" i="55"/>
  <c r="H23" i="55"/>
  <c r="F23" i="55"/>
  <c r="E23" i="55"/>
  <c r="D23" i="55"/>
  <c r="C23" i="55"/>
  <c r="B23" i="55"/>
  <c r="A23" i="55"/>
  <c r="R23" i="55" s="1"/>
  <c r="X22" i="55"/>
  <c r="W22" i="55"/>
  <c r="P22" i="55"/>
  <c r="O22" i="55"/>
  <c r="N22" i="55"/>
  <c r="M22" i="55"/>
  <c r="H22" i="55"/>
  <c r="F22" i="55"/>
  <c r="E22" i="55"/>
  <c r="D22" i="55"/>
  <c r="C22" i="55"/>
  <c r="B22" i="55"/>
  <c r="A22" i="55"/>
  <c r="R22" i="55" s="1"/>
  <c r="X21" i="55"/>
  <c r="W21" i="55"/>
  <c r="P21" i="55"/>
  <c r="O21" i="55"/>
  <c r="N21" i="55"/>
  <c r="M21" i="55"/>
  <c r="H21" i="55"/>
  <c r="F21" i="55"/>
  <c r="E21" i="55"/>
  <c r="D21" i="55"/>
  <c r="C21" i="55"/>
  <c r="B21" i="55"/>
  <c r="A21" i="55"/>
  <c r="R21" i="55" s="1"/>
  <c r="X20" i="55"/>
  <c r="W20" i="55"/>
  <c r="P20" i="55"/>
  <c r="O20" i="55"/>
  <c r="N20" i="55"/>
  <c r="M20" i="55"/>
  <c r="H20" i="55"/>
  <c r="F20" i="55"/>
  <c r="E20" i="55"/>
  <c r="D20" i="55"/>
  <c r="C20" i="55"/>
  <c r="B20" i="55"/>
  <c r="A20" i="55"/>
  <c r="R20" i="55" s="1"/>
  <c r="X19" i="55"/>
  <c r="W19" i="55"/>
  <c r="P19" i="55"/>
  <c r="O19" i="55"/>
  <c r="N19" i="55"/>
  <c r="M19" i="55"/>
  <c r="H19" i="55"/>
  <c r="F19" i="55"/>
  <c r="E19" i="55"/>
  <c r="D19" i="55"/>
  <c r="C19" i="55"/>
  <c r="B19" i="55"/>
  <c r="A19" i="55"/>
  <c r="R19" i="55" s="1"/>
  <c r="X18" i="55"/>
  <c r="W18" i="55"/>
  <c r="P18" i="55"/>
  <c r="O18" i="55"/>
  <c r="N18" i="55"/>
  <c r="M18" i="55"/>
  <c r="H18" i="55"/>
  <c r="F18" i="55"/>
  <c r="E18" i="55"/>
  <c r="D18" i="55"/>
  <c r="C18" i="55"/>
  <c r="B18" i="55"/>
  <c r="A18" i="55"/>
  <c r="R18" i="55" s="1"/>
  <c r="X17" i="55"/>
  <c r="W17" i="55"/>
  <c r="P17" i="55"/>
  <c r="O17" i="55"/>
  <c r="N17" i="55"/>
  <c r="M17" i="55"/>
  <c r="H17" i="55"/>
  <c r="F17" i="55"/>
  <c r="E17" i="55"/>
  <c r="D17" i="55"/>
  <c r="C17" i="55"/>
  <c r="B17" i="55"/>
  <c r="A17" i="55"/>
  <c r="R17" i="55" s="1"/>
  <c r="X16" i="55"/>
  <c r="W16" i="55"/>
  <c r="P16" i="55"/>
  <c r="O16" i="55"/>
  <c r="N16" i="55"/>
  <c r="M16" i="55"/>
  <c r="H16" i="55"/>
  <c r="F16" i="55"/>
  <c r="E16" i="55"/>
  <c r="D16" i="55"/>
  <c r="C16" i="55"/>
  <c r="B16" i="55"/>
  <c r="A16" i="55"/>
  <c r="R16" i="55" s="1"/>
  <c r="X15" i="55"/>
  <c r="W15" i="55"/>
  <c r="P15" i="55"/>
  <c r="O15" i="55"/>
  <c r="N15" i="55"/>
  <c r="M15" i="55"/>
  <c r="H15" i="55"/>
  <c r="F15" i="55"/>
  <c r="E15" i="55"/>
  <c r="D15" i="55"/>
  <c r="C15" i="55"/>
  <c r="B15" i="55"/>
  <c r="A15" i="55"/>
  <c r="R15" i="55" s="1"/>
  <c r="X14" i="55"/>
  <c r="W14" i="55"/>
  <c r="P14" i="55"/>
  <c r="O14" i="55"/>
  <c r="N14" i="55"/>
  <c r="M14" i="55"/>
  <c r="H14" i="55"/>
  <c r="F14" i="55"/>
  <c r="E14" i="55"/>
  <c r="D14" i="55"/>
  <c r="C14" i="55"/>
  <c r="B14" i="55"/>
  <c r="A14" i="55"/>
  <c r="R14" i="55" s="1"/>
  <c r="X13" i="55"/>
  <c r="W13" i="55"/>
  <c r="P13" i="55"/>
  <c r="O13" i="55"/>
  <c r="N13" i="55"/>
  <c r="M13" i="55"/>
  <c r="H13" i="55"/>
  <c r="F13" i="55"/>
  <c r="E13" i="55"/>
  <c r="D13" i="55"/>
  <c r="C13" i="55"/>
  <c r="B13" i="55"/>
  <c r="A13" i="55"/>
  <c r="R13" i="55" s="1"/>
  <c r="X12" i="55"/>
  <c r="W12" i="55"/>
  <c r="P12" i="55"/>
  <c r="O12" i="55"/>
  <c r="N12" i="55"/>
  <c r="M12" i="55"/>
  <c r="H12" i="55"/>
  <c r="F12" i="55"/>
  <c r="E12" i="55"/>
  <c r="D12" i="55"/>
  <c r="C12" i="55"/>
  <c r="B12" i="55"/>
  <c r="A12" i="55"/>
  <c r="R12" i="55" s="1"/>
  <c r="X11" i="55"/>
  <c r="W11" i="55"/>
  <c r="P11" i="55"/>
  <c r="O11" i="55"/>
  <c r="N11" i="55"/>
  <c r="M11" i="55"/>
  <c r="H11" i="55"/>
  <c r="F11" i="55"/>
  <c r="E11" i="55"/>
  <c r="D11" i="55"/>
  <c r="C11" i="55"/>
  <c r="B11" i="55"/>
  <c r="A11" i="55"/>
  <c r="R11" i="55" s="1"/>
  <c r="X10" i="55"/>
  <c r="W10" i="55"/>
  <c r="P10" i="55"/>
  <c r="O10" i="55"/>
  <c r="N10" i="55"/>
  <c r="M10" i="55"/>
  <c r="H10" i="55"/>
  <c r="F10" i="55"/>
  <c r="E10" i="55"/>
  <c r="D10" i="55"/>
  <c r="C10" i="55"/>
  <c r="B10" i="55"/>
  <c r="A10" i="55"/>
  <c r="R10" i="55" s="1"/>
  <c r="X9" i="55"/>
  <c r="W9" i="55"/>
  <c r="P9" i="55"/>
  <c r="O9" i="55"/>
  <c r="N9" i="55"/>
  <c r="M9" i="55"/>
  <c r="H9" i="55"/>
  <c r="F9" i="55"/>
  <c r="E9" i="55"/>
  <c r="D9" i="55"/>
  <c r="C9" i="55"/>
  <c r="B9" i="55"/>
  <c r="A9" i="55"/>
  <c r="R9" i="55" s="1"/>
  <c r="X8" i="55"/>
  <c r="W8" i="55"/>
  <c r="P8" i="55"/>
  <c r="O8" i="55"/>
  <c r="N8" i="55"/>
  <c r="M8" i="55"/>
  <c r="H8" i="55"/>
  <c r="F8" i="55"/>
  <c r="E8" i="55"/>
  <c r="D8" i="55"/>
  <c r="C8" i="55"/>
  <c r="B8" i="55"/>
  <c r="A8" i="55"/>
  <c r="R8" i="55" s="1"/>
  <c r="Q109" i="53"/>
  <c r="S109" i="53" s="1"/>
  <c r="R109" i="53"/>
  <c r="W109" i="53"/>
  <c r="X109" i="53"/>
  <c r="Q110" i="53"/>
  <c r="S110" i="53" s="1"/>
  <c r="R110" i="53"/>
  <c r="W110" i="53"/>
  <c r="X110" i="53"/>
  <c r="Q111" i="53"/>
  <c r="S111" i="53" s="1"/>
  <c r="R111" i="53"/>
  <c r="W111" i="53"/>
  <c r="X111" i="53"/>
  <c r="Q112" i="53"/>
  <c r="S112" i="53" s="1"/>
  <c r="R112" i="53"/>
  <c r="W112" i="53"/>
  <c r="X112" i="53"/>
  <c r="Q113" i="53"/>
  <c r="S113" i="53" s="1"/>
  <c r="R113" i="53"/>
  <c r="W113" i="53"/>
  <c r="X113" i="53"/>
  <c r="C109" i="53"/>
  <c r="D109" i="53"/>
  <c r="E109" i="53"/>
  <c r="F109" i="53"/>
  <c r="I109" i="53" s="1"/>
  <c r="G109" i="53"/>
  <c r="H109" i="53"/>
  <c r="M109" i="53"/>
  <c r="N109" i="53"/>
  <c r="O109" i="53"/>
  <c r="P109" i="53"/>
  <c r="C110" i="53"/>
  <c r="D110" i="53"/>
  <c r="E110" i="53"/>
  <c r="F110" i="53"/>
  <c r="G110" i="53"/>
  <c r="H110" i="53"/>
  <c r="I110" i="53"/>
  <c r="K110" i="53" s="1"/>
  <c r="L110" i="53" s="1"/>
  <c r="J110" i="53"/>
  <c r="M110" i="53"/>
  <c r="N110" i="53"/>
  <c r="O110" i="53"/>
  <c r="P110" i="53"/>
  <c r="C111" i="53"/>
  <c r="I111" i="53" s="1"/>
  <c r="D111" i="53"/>
  <c r="E111" i="53"/>
  <c r="F111" i="53"/>
  <c r="G111" i="53"/>
  <c r="H111" i="53"/>
  <c r="M111" i="53"/>
  <c r="N111" i="53"/>
  <c r="O111" i="53"/>
  <c r="P111" i="53"/>
  <c r="C112" i="53"/>
  <c r="D112" i="53"/>
  <c r="I112" i="53" s="1"/>
  <c r="E112" i="53"/>
  <c r="F112" i="53"/>
  <c r="G112" i="53"/>
  <c r="H112" i="53"/>
  <c r="M112" i="53"/>
  <c r="N112" i="53"/>
  <c r="O112" i="53"/>
  <c r="P112" i="53"/>
  <c r="C113" i="53"/>
  <c r="D113" i="53"/>
  <c r="E113" i="53"/>
  <c r="F113" i="53"/>
  <c r="I113" i="53" s="1"/>
  <c r="G113" i="53"/>
  <c r="H113" i="53"/>
  <c r="M113" i="53"/>
  <c r="N113" i="53"/>
  <c r="O113" i="53"/>
  <c r="P113" i="53"/>
  <c r="A109" i="53"/>
  <c r="B109" i="53"/>
  <c r="A110" i="53"/>
  <c r="B110" i="53"/>
  <c r="A111" i="53"/>
  <c r="B111" i="53"/>
  <c r="A112" i="53"/>
  <c r="B112" i="53"/>
  <c r="A113" i="53"/>
  <c r="B113" i="53"/>
  <c r="Q73" i="53"/>
  <c r="R73" i="53"/>
  <c r="S73" i="53"/>
  <c r="T73" i="53" s="1"/>
  <c r="V73" i="53" s="1"/>
  <c r="U73" i="53"/>
  <c r="W73" i="53"/>
  <c r="X73" i="53"/>
  <c r="Q74" i="53"/>
  <c r="R74" i="53"/>
  <c r="S74" i="53"/>
  <c r="T74" i="53"/>
  <c r="U74" i="53"/>
  <c r="V74" i="53"/>
  <c r="W74" i="53"/>
  <c r="X74" i="53"/>
  <c r="Q75" i="53"/>
  <c r="R75" i="53"/>
  <c r="S75" i="53"/>
  <c r="T75" i="53"/>
  <c r="U75" i="53"/>
  <c r="V75" i="53"/>
  <c r="W75" i="53"/>
  <c r="X75" i="53"/>
  <c r="Q76" i="53"/>
  <c r="R76" i="53"/>
  <c r="S76" i="53"/>
  <c r="T76" i="53"/>
  <c r="U76" i="53"/>
  <c r="V76" i="53"/>
  <c r="W76" i="53"/>
  <c r="X76" i="53"/>
  <c r="A73" i="53"/>
  <c r="B73" i="53"/>
  <c r="C73" i="53"/>
  <c r="I73" i="53" s="1"/>
  <c r="D73" i="53"/>
  <c r="E73" i="53"/>
  <c r="F73" i="53"/>
  <c r="G73" i="53"/>
  <c r="H73" i="53"/>
  <c r="M73" i="53"/>
  <c r="N73" i="53"/>
  <c r="O73" i="53"/>
  <c r="P73" i="53"/>
  <c r="A74" i="53"/>
  <c r="B74" i="53"/>
  <c r="C74" i="53"/>
  <c r="I74" i="53" s="1"/>
  <c r="D74" i="53"/>
  <c r="E74" i="53"/>
  <c r="F74" i="53"/>
  <c r="G74" i="53"/>
  <c r="H74" i="53"/>
  <c r="M74" i="53"/>
  <c r="N74" i="53"/>
  <c r="O74" i="53"/>
  <c r="P74" i="53"/>
  <c r="A75" i="53"/>
  <c r="B75" i="53"/>
  <c r="C75" i="53"/>
  <c r="I75" i="53" s="1"/>
  <c r="D75" i="53"/>
  <c r="E75" i="53"/>
  <c r="F75" i="53"/>
  <c r="G75" i="53"/>
  <c r="H75" i="53"/>
  <c r="M75" i="53"/>
  <c r="N75" i="53"/>
  <c r="O75" i="53"/>
  <c r="P75" i="53"/>
  <c r="A76" i="53"/>
  <c r="B76" i="53"/>
  <c r="C76" i="53"/>
  <c r="I76" i="53" s="1"/>
  <c r="D76" i="53"/>
  <c r="E76" i="53"/>
  <c r="F76" i="53"/>
  <c r="G76" i="53"/>
  <c r="H76" i="53"/>
  <c r="M76" i="53"/>
  <c r="N76" i="53"/>
  <c r="O76" i="53"/>
  <c r="P76" i="53"/>
  <c r="W35" i="53"/>
  <c r="X35" i="53"/>
  <c r="W36" i="53"/>
  <c r="X36" i="53"/>
  <c r="W37" i="53"/>
  <c r="X37" i="53"/>
  <c r="W38" i="53"/>
  <c r="X38" i="53"/>
  <c r="Q35" i="53"/>
  <c r="R35" i="53"/>
  <c r="Q36" i="53"/>
  <c r="R36" i="53"/>
  <c r="Q37" i="53"/>
  <c r="R37" i="53"/>
  <c r="Q38" i="53"/>
  <c r="R38" i="53"/>
  <c r="C35" i="53"/>
  <c r="D35" i="53"/>
  <c r="E35" i="53"/>
  <c r="F35" i="53"/>
  <c r="H35" i="53"/>
  <c r="M35" i="53"/>
  <c r="N35" i="53"/>
  <c r="O35" i="53"/>
  <c r="P35" i="53"/>
  <c r="C36" i="53"/>
  <c r="D36" i="53"/>
  <c r="E36" i="53"/>
  <c r="F36" i="53"/>
  <c r="H36" i="53"/>
  <c r="M36" i="53"/>
  <c r="N36" i="53"/>
  <c r="O36" i="53"/>
  <c r="P36" i="53"/>
  <c r="C37" i="53"/>
  <c r="D37" i="53"/>
  <c r="E37" i="53"/>
  <c r="F37" i="53"/>
  <c r="H37" i="53"/>
  <c r="M37" i="53"/>
  <c r="N37" i="53"/>
  <c r="O37" i="53"/>
  <c r="P37" i="53"/>
  <c r="C38" i="53"/>
  <c r="D38" i="53"/>
  <c r="E38" i="53"/>
  <c r="F38" i="53"/>
  <c r="H38" i="53"/>
  <c r="M38" i="53"/>
  <c r="N38" i="53"/>
  <c r="O38" i="53"/>
  <c r="P38" i="53"/>
  <c r="A35" i="53"/>
  <c r="B35" i="53"/>
  <c r="A36" i="53"/>
  <c r="B36" i="53"/>
  <c r="A37" i="53"/>
  <c r="B37" i="53"/>
  <c r="A38" i="53"/>
  <c r="B38" i="53"/>
  <c r="F62" i="53"/>
  <c r="F50" i="53"/>
  <c r="X108" i="53"/>
  <c r="W108" i="53"/>
  <c r="P108" i="53"/>
  <c r="O108" i="53"/>
  <c r="N108" i="53"/>
  <c r="M108" i="53"/>
  <c r="H108" i="53"/>
  <c r="G108" i="53"/>
  <c r="F108" i="53"/>
  <c r="E108" i="53"/>
  <c r="D108" i="53"/>
  <c r="C108" i="53"/>
  <c r="B108" i="53"/>
  <c r="A108" i="53"/>
  <c r="R108" i="53" s="1"/>
  <c r="X107" i="53"/>
  <c r="W107" i="53"/>
  <c r="P107" i="53"/>
  <c r="O107" i="53"/>
  <c r="N107" i="53"/>
  <c r="M107" i="53"/>
  <c r="H107" i="53"/>
  <c r="G107" i="53"/>
  <c r="F107" i="53"/>
  <c r="E107" i="53"/>
  <c r="D107" i="53"/>
  <c r="C107" i="53"/>
  <c r="B107" i="53"/>
  <c r="A107" i="53"/>
  <c r="R107" i="53" s="1"/>
  <c r="X106" i="53"/>
  <c r="W106" i="53"/>
  <c r="P106" i="53"/>
  <c r="O106" i="53"/>
  <c r="N106" i="53"/>
  <c r="M106" i="53"/>
  <c r="H106" i="53"/>
  <c r="G106" i="53"/>
  <c r="F106" i="53"/>
  <c r="E106" i="53"/>
  <c r="D106" i="53"/>
  <c r="C106" i="53"/>
  <c r="B106" i="53"/>
  <c r="A106" i="53"/>
  <c r="X105" i="53"/>
  <c r="W105" i="53"/>
  <c r="P105" i="53"/>
  <c r="O105" i="53"/>
  <c r="N105" i="53"/>
  <c r="M105" i="53"/>
  <c r="H105" i="53"/>
  <c r="G105" i="53"/>
  <c r="F105" i="53"/>
  <c r="E105" i="53"/>
  <c r="D105" i="53"/>
  <c r="C105" i="53"/>
  <c r="B105" i="53"/>
  <c r="A105" i="53"/>
  <c r="R105" i="53" s="1"/>
  <c r="X104" i="53"/>
  <c r="W104" i="53"/>
  <c r="P104" i="53"/>
  <c r="O104" i="53"/>
  <c r="N104" i="53"/>
  <c r="M104" i="53"/>
  <c r="H104" i="53"/>
  <c r="G104" i="53"/>
  <c r="F104" i="53"/>
  <c r="E104" i="53"/>
  <c r="D104" i="53"/>
  <c r="C104" i="53"/>
  <c r="B104" i="53"/>
  <c r="A104" i="53"/>
  <c r="R104" i="53" s="1"/>
  <c r="X103" i="53"/>
  <c r="W103" i="53"/>
  <c r="P103" i="53"/>
  <c r="O103" i="53"/>
  <c r="N103" i="53"/>
  <c r="M103" i="53"/>
  <c r="H103" i="53"/>
  <c r="G103" i="53"/>
  <c r="F103" i="53"/>
  <c r="E103" i="53"/>
  <c r="D103" i="53"/>
  <c r="C103" i="53"/>
  <c r="B103" i="53"/>
  <c r="A103" i="53"/>
  <c r="R103" i="53" s="1"/>
  <c r="X102" i="53"/>
  <c r="W102" i="53"/>
  <c r="P102" i="53"/>
  <c r="O102" i="53"/>
  <c r="N102" i="53"/>
  <c r="M102" i="53"/>
  <c r="H102" i="53"/>
  <c r="G102" i="53"/>
  <c r="F102" i="53"/>
  <c r="E102" i="53"/>
  <c r="D102" i="53"/>
  <c r="C102" i="53"/>
  <c r="B102" i="53"/>
  <c r="A102" i="53"/>
  <c r="X101" i="53"/>
  <c r="W101" i="53"/>
  <c r="P101" i="53"/>
  <c r="O101" i="53"/>
  <c r="N101" i="53"/>
  <c r="M101" i="53"/>
  <c r="H101" i="53"/>
  <c r="G101" i="53"/>
  <c r="F101" i="53"/>
  <c r="E101" i="53"/>
  <c r="D101" i="53"/>
  <c r="C101" i="53"/>
  <c r="B101" i="53"/>
  <c r="A101" i="53"/>
  <c r="R101" i="53" s="1"/>
  <c r="X100" i="53"/>
  <c r="W100" i="53"/>
  <c r="P100" i="53"/>
  <c r="O100" i="53"/>
  <c r="N100" i="53"/>
  <c r="M100" i="53"/>
  <c r="H100" i="53"/>
  <c r="G100" i="53"/>
  <c r="F100" i="53"/>
  <c r="E100" i="53"/>
  <c r="D100" i="53"/>
  <c r="C100" i="53"/>
  <c r="B100" i="53"/>
  <c r="A100" i="53"/>
  <c r="R100" i="53" s="1"/>
  <c r="X99" i="53"/>
  <c r="W99" i="53"/>
  <c r="P99" i="53"/>
  <c r="O99" i="53"/>
  <c r="N99" i="53"/>
  <c r="M99" i="53"/>
  <c r="H99" i="53"/>
  <c r="G99" i="53"/>
  <c r="F99" i="53"/>
  <c r="E99" i="53"/>
  <c r="D99" i="53"/>
  <c r="C99" i="53"/>
  <c r="B99" i="53"/>
  <c r="A99" i="53"/>
  <c r="R99" i="53" s="1"/>
  <c r="X98" i="53"/>
  <c r="W98" i="53"/>
  <c r="P98" i="53"/>
  <c r="O98" i="53"/>
  <c r="N98" i="53"/>
  <c r="M98" i="53"/>
  <c r="H98" i="53"/>
  <c r="G98" i="53"/>
  <c r="F98" i="53"/>
  <c r="E98" i="53"/>
  <c r="D98" i="53"/>
  <c r="C98" i="53"/>
  <c r="B98" i="53"/>
  <c r="A98" i="53"/>
  <c r="R98" i="53" s="1"/>
  <c r="X97" i="53"/>
  <c r="W97" i="53"/>
  <c r="P97" i="53"/>
  <c r="O97" i="53"/>
  <c r="N97" i="53"/>
  <c r="M97" i="53"/>
  <c r="H97" i="53"/>
  <c r="G97" i="53"/>
  <c r="F97" i="53"/>
  <c r="E97" i="53"/>
  <c r="D97" i="53"/>
  <c r="C97" i="53"/>
  <c r="B97" i="53"/>
  <c r="A97" i="53"/>
  <c r="R97" i="53" s="1"/>
  <c r="X96" i="53"/>
  <c r="W96" i="53"/>
  <c r="P96" i="53"/>
  <c r="O96" i="53"/>
  <c r="N96" i="53"/>
  <c r="M96" i="53"/>
  <c r="H96" i="53"/>
  <c r="G96" i="53"/>
  <c r="F96" i="53"/>
  <c r="E96" i="53"/>
  <c r="D96" i="53"/>
  <c r="C96" i="53"/>
  <c r="B96" i="53"/>
  <c r="A96" i="53"/>
  <c r="R96" i="53" s="1"/>
  <c r="X95" i="53"/>
  <c r="W95" i="53"/>
  <c r="P95" i="53"/>
  <c r="O95" i="53"/>
  <c r="N95" i="53"/>
  <c r="M95" i="53"/>
  <c r="H95" i="53"/>
  <c r="G95" i="53"/>
  <c r="F95" i="53"/>
  <c r="E95" i="53"/>
  <c r="D95" i="53"/>
  <c r="C95" i="53"/>
  <c r="B95" i="53"/>
  <c r="A95" i="53"/>
  <c r="R95" i="53" s="1"/>
  <c r="X94" i="53"/>
  <c r="W94" i="53"/>
  <c r="P94" i="53"/>
  <c r="O94" i="53"/>
  <c r="N94" i="53"/>
  <c r="M94" i="53"/>
  <c r="H94" i="53"/>
  <c r="G94" i="53"/>
  <c r="F94" i="53"/>
  <c r="E94" i="53"/>
  <c r="D94" i="53"/>
  <c r="C94" i="53"/>
  <c r="B94" i="53"/>
  <c r="A94" i="53"/>
  <c r="R94" i="53" s="1"/>
  <c r="X93" i="53"/>
  <c r="W93" i="53"/>
  <c r="P93" i="53"/>
  <c r="O93" i="53"/>
  <c r="N93" i="53"/>
  <c r="M93" i="53"/>
  <c r="H93" i="53"/>
  <c r="G93" i="53"/>
  <c r="F93" i="53"/>
  <c r="E93" i="53"/>
  <c r="D93" i="53"/>
  <c r="C93" i="53"/>
  <c r="B93" i="53"/>
  <c r="A93" i="53"/>
  <c r="R93" i="53" s="1"/>
  <c r="X92" i="53"/>
  <c r="W92" i="53"/>
  <c r="P92" i="53"/>
  <c r="O92" i="53"/>
  <c r="N92" i="53"/>
  <c r="M92" i="53"/>
  <c r="H92" i="53"/>
  <c r="G92" i="53"/>
  <c r="F92" i="53"/>
  <c r="E92" i="53"/>
  <c r="D92" i="53"/>
  <c r="C92" i="53"/>
  <c r="B92" i="53"/>
  <c r="A92" i="53"/>
  <c r="R92" i="53" s="1"/>
  <c r="X91" i="53"/>
  <c r="W91" i="53"/>
  <c r="P91" i="53"/>
  <c r="O91" i="53"/>
  <c r="N91" i="53"/>
  <c r="M91" i="53"/>
  <c r="H91" i="53"/>
  <c r="G91" i="53"/>
  <c r="F91" i="53"/>
  <c r="E91" i="53"/>
  <c r="D91" i="53"/>
  <c r="C91" i="53"/>
  <c r="B91" i="53"/>
  <c r="A91" i="53"/>
  <c r="R91" i="53" s="1"/>
  <c r="X90" i="53"/>
  <c r="W90" i="53"/>
  <c r="P90" i="53"/>
  <c r="O90" i="53"/>
  <c r="N90" i="53"/>
  <c r="M90" i="53"/>
  <c r="H90" i="53"/>
  <c r="G90" i="53"/>
  <c r="F90" i="53"/>
  <c r="E90" i="53"/>
  <c r="D90" i="53"/>
  <c r="C90" i="53"/>
  <c r="B90" i="53"/>
  <c r="A90" i="53"/>
  <c r="R90" i="53" s="1"/>
  <c r="X89" i="53"/>
  <c r="W89" i="53"/>
  <c r="P89" i="53"/>
  <c r="O89" i="53"/>
  <c r="N89" i="53"/>
  <c r="M89" i="53"/>
  <c r="H89" i="53"/>
  <c r="G89" i="53"/>
  <c r="F89" i="53"/>
  <c r="E89" i="53"/>
  <c r="D89" i="53"/>
  <c r="C89" i="53"/>
  <c r="B89" i="53"/>
  <c r="A89" i="53"/>
  <c r="R89" i="53" s="1"/>
  <c r="X88" i="53"/>
  <c r="W88" i="53"/>
  <c r="P88" i="53"/>
  <c r="O88" i="53"/>
  <c r="N88" i="53"/>
  <c r="M88" i="53"/>
  <c r="H88" i="53"/>
  <c r="G88" i="53"/>
  <c r="F88" i="53"/>
  <c r="E88" i="53"/>
  <c r="D88" i="53"/>
  <c r="C88" i="53"/>
  <c r="B88" i="53"/>
  <c r="A88" i="53"/>
  <c r="R88" i="53" s="1"/>
  <c r="X87" i="53"/>
  <c r="W87" i="53"/>
  <c r="P87" i="53"/>
  <c r="O87" i="53"/>
  <c r="N87" i="53"/>
  <c r="M87" i="53"/>
  <c r="H87" i="53"/>
  <c r="G87" i="53"/>
  <c r="F87" i="53"/>
  <c r="E87" i="53"/>
  <c r="D87" i="53"/>
  <c r="C87" i="53"/>
  <c r="B87" i="53"/>
  <c r="A87" i="53"/>
  <c r="R87" i="53" s="1"/>
  <c r="X86" i="53"/>
  <c r="W86" i="53"/>
  <c r="P86" i="53"/>
  <c r="O86" i="53"/>
  <c r="N86" i="53"/>
  <c r="M86" i="53"/>
  <c r="H86" i="53"/>
  <c r="G86" i="53"/>
  <c r="F86" i="53"/>
  <c r="E86" i="53"/>
  <c r="D86" i="53"/>
  <c r="C86" i="53"/>
  <c r="B86" i="53"/>
  <c r="A86" i="53"/>
  <c r="R86" i="53" s="1"/>
  <c r="X72" i="53"/>
  <c r="W72" i="53"/>
  <c r="P72" i="53"/>
  <c r="O72" i="53"/>
  <c r="N72" i="53"/>
  <c r="M72" i="53"/>
  <c r="H72" i="53"/>
  <c r="G72" i="53"/>
  <c r="F72" i="53"/>
  <c r="E72" i="53"/>
  <c r="D72" i="53"/>
  <c r="C72" i="53"/>
  <c r="B72" i="53"/>
  <c r="A72" i="53"/>
  <c r="R72" i="53" s="1"/>
  <c r="X71" i="53"/>
  <c r="W71" i="53"/>
  <c r="P71" i="53"/>
  <c r="O71" i="53"/>
  <c r="N71" i="53"/>
  <c r="M71" i="53"/>
  <c r="H71" i="53"/>
  <c r="G71" i="53"/>
  <c r="F71" i="53"/>
  <c r="E71" i="53"/>
  <c r="D71" i="53"/>
  <c r="C71" i="53"/>
  <c r="B71" i="53"/>
  <c r="A71" i="53"/>
  <c r="R71" i="53" s="1"/>
  <c r="X70" i="53"/>
  <c r="W70" i="53"/>
  <c r="P70" i="53"/>
  <c r="O70" i="53"/>
  <c r="N70" i="53"/>
  <c r="M70" i="53"/>
  <c r="H70" i="53"/>
  <c r="G70" i="53"/>
  <c r="F70" i="53"/>
  <c r="E70" i="53"/>
  <c r="D70" i="53"/>
  <c r="C70" i="53"/>
  <c r="B70" i="53"/>
  <c r="A70" i="53"/>
  <c r="R70" i="53" s="1"/>
  <c r="X69" i="53"/>
  <c r="W69" i="53"/>
  <c r="P69" i="53"/>
  <c r="O69" i="53"/>
  <c r="N69" i="53"/>
  <c r="M69" i="53"/>
  <c r="H69" i="53"/>
  <c r="G69" i="53"/>
  <c r="F69" i="53"/>
  <c r="E69" i="53"/>
  <c r="D69" i="53"/>
  <c r="C69" i="53"/>
  <c r="B69" i="53"/>
  <c r="A69" i="53"/>
  <c r="R69" i="53" s="1"/>
  <c r="X68" i="53"/>
  <c r="W68" i="53"/>
  <c r="P68" i="53"/>
  <c r="O68" i="53"/>
  <c r="N68" i="53"/>
  <c r="M68" i="53"/>
  <c r="H68" i="53"/>
  <c r="G68" i="53"/>
  <c r="F68" i="53"/>
  <c r="E68" i="53"/>
  <c r="D68" i="53"/>
  <c r="C68" i="53"/>
  <c r="B68" i="53"/>
  <c r="A68" i="53"/>
  <c r="R68" i="53" s="1"/>
  <c r="X67" i="53"/>
  <c r="W67" i="53"/>
  <c r="P67" i="53"/>
  <c r="O67" i="53"/>
  <c r="N67" i="53"/>
  <c r="M67" i="53"/>
  <c r="H67" i="53"/>
  <c r="G67" i="53"/>
  <c r="F67" i="53"/>
  <c r="E67" i="53"/>
  <c r="D67" i="53"/>
  <c r="C67" i="53"/>
  <c r="B67" i="53"/>
  <c r="A67" i="53"/>
  <c r="R67" i="53" s="1"/>
  <c r="X66" i="53"/>
  <c r="W66" i="53"/>
  <c r="P66" i="53"/>
  <c r="O66" i="53"/>
  <c r="N66" i="53"/>
  <c r="M66" i="53"/>
  <c r="H66" i="53"/>
  <c r="G66" i="53"/>
  <c r="F66" i="53"/>
  <c r="E66" i="53"/>
  <c r="D66" i="53"/>
  <c r="C66" i="53"/>
  <c r="B66" i="53"/>
  <c r="A66" i="53"/>
  <c r="R66" i="53" s="1"/>
  <c r="X65" i="53"/>
  <c r="W65" i="53"/>
  <c r="P65" i="53"/>
  <c r="O65" i="53"/>
  <c r="N65" i="53"/>
  <c r="M65" i="53"/>
  <c r="H65" i="53"/>
  <c r="G65" i="53"/>
  <c r="F65" i="53"/>
  <c r="E65" i="53"/>
  <c r="D65" i="53"/>
  <c r="C65" i="53"/>
  <c r="B65" i="53"/>
  <c r="A65" i="53"/>
  <c r="R65" i="53" s="1"/>
  <c r="X64" i="53"/>
  <c r="W64" i="53"/>
  <c r="P64" i="53"/>
  <c r="O64" i="53"/>
  <c r="N64" i="53"/>
  <c r="M64" i="53"/>
  <c r="H64" i="53"/>
  <c r="G64" i="53"/>
  <c r="F64" i="53"/>
  <c r="E64" i="53"/>
  <c r="D64" i="53"/>
  <c r="C64" i="53"/>
  <c r="B64" i="53"/>
  <c r="A64" i="53"/>
  <c r="R64" i="53" s="1"/>
  <c r="X63" i="53"/>
  <c r="W63" i="53"/>
  <c r="P63" i="53"/>
  <c r="O63" i="53"/>
  <c r="N63" i="53"/>
  <c r="M63" i="53"/>
  <c r="H63" i="53"/>
  <c r="G63" i="53"/>
  <c r="F63" i="53"/>
  <c r="E63" i="53"/>
  <c r="D63" i="53"/>
  <c r="C63" i="53"/>
  <c r="B63" i="53"/>
  <c r="A63" i="53"/>
  <c r="R63" i="53" s="1"/>
  <c r="X62" i="53"/>
  <c r="W62" i="53"/>
  <c r="P62" i="53"/>
  <c r="O62" i="53"/>
  <c r="N62" i="53"/>
  <c r="M62" i="53"/>
  <c r="H62" i="53"/>
  <c r="G62" i="53"/>
  <c r="E62" i="53"/>
  <c r="D62" i="53"/>
  <c r="C62" i="53"/>
  <c r="B62" i="53"/>
  <c r="A62" i="53"/>
  <c r="R62" i="53" s="1"/>
  <c r="X61" i="53"/>
  <c r="W61" i="53"/>
  <c r="P61" i="53"/>
  <c r="O61" i="53"/>
  <c r="N61" i="53"/>
  <c r="M61" i="53"/>
  <c r="H61" i="53"/>
  <c r="G61" i="53"/>
  <c r="F61" i="53"/>
  <c r="E61" i="53"/>
  <c r="D61" i="53"/>
  <c r="C61" i="53"/>
  <c r="B61" i="53"/>
  <c r="A61" i="53"/>
  <c r="R61" i="53" s="1"/>
  <c r="X60" i="53"/>
  <c r="W60" i="53"/>
  <c r="P60" i="53"/>
  <c r="O60" i="53"/>
  <c r="N60" i="53"/>
  <c r="M60" i="53"/>
  <c r="H60" i="53"/>
  <c r="G60" i="53"/>
  <c r="F60" i="53"/>
  <c r="E60" i="53"/>
  <c r="D60" i="53"/>
  <c r="C60" i="53"/>
  <c r="B60" i="53"/>
  <c r="A60" i="53"/>
  <c r="R60" i="53" s="1"/>
  <c r="X59" i="53"/>
  <c r="W59" i="53"/>
  <c r="P59" i="53"/>
  <c r="O59" i="53"/>
  <c r="N59" i="53"/>
  <c r="M59" i="53"/>
  <c r="H59" i="53"/>
  <c r="G59" i="53"/>
  <c r="F59" i="53"/>
  <c r="E59" i="53"/>
  <c r="D59" i="53"/>
  <c r="C59" i="53"/>
  <c r="B59" i="53"/>
  <c r="A59" i="53"/>
  <c r="R59" i="53" s="1"/>
  <c r="X58" i="53"/>
  <c r="W58" i="53"/>
  <c r="P58" i="53"/>
  <c r="O58" i="53"/>
  <c r="N58" i="53"/>
  <c r="M58" i="53"/>
  <c r="H58" i="53"/>
  <c r="G58" i="53"/>
  <c r="F58" i="53"/>
  <c r="E58" i="53"/>
  <c r="D58" i="53"/>
  <c r="C58" i="53"/>
  <c r="B58" i="53"/>
  <c r="A58" i="53"/>
  <c r="R58" i="53" s="1"/>
  <c r="X57" i="53"/>
  <c r="W57" i="53"/>
  <c r="P57" i="53"/>
  <c r="O57" i="53"/>
  <c r="N57" i="53"/>
  <c r="M57" i="53"/>
  <c r="H57" i="53"/>
  <c r="G57" i="53"/>
  <c r="F57" i="53"/>
  <c r="E57" i="53"/>
  <c r="D57" i="53"/>
  <c r="C57" i="53"/>
  <c r="B57" i="53"/>
  <c r="A57" i="53"/>
  <c r="R57" i="53" s="1"/>
  <c r="X56" i="53"/>
  <c r="W56" i="53"/>
  <c r="P56" i="53"/>
  <c r="O56" i="53"/>
  <c r="N56" i="53"/>
  <c r="M56" i="53"/>
  <c r="H56" i="53"/>
  <c r="G56" i="53"/>
  <c r="F56" i="53"/>
  <c r="E56" i="53"/>
  <c r="D56" i="53"/>
  <c r="C56" i="53"/>
  <c r="B56" i="53"/>
  <c r="A56" i="53"/>
  <c r="R56" i="53" s="1"/>
  <c r="X55" i="53"/>
  <c r="W55" i="53"/>
  <c r="P55" i="53"/>
  <c r="O55" i="53"/>
  <c r="N55" i="53"/>
  <c r="M55" i="53"/>
  <c r="H55" i="53"/>
  <c r="G55" i="53"/>
  <c r="F55" i="53"/>
  <c r="E55" i="53"/>
  <c r="D55" i="53"/>
  <c r="C55" i="53"/>
  <c r="B55" i="53"/>
  <c r="A55" i="53"/>
  <c r="R55" i="53" s="1"/>
  <c r="X54" i="53"/>
  <c r="W54" i="53"/>
  <c r="P54" i="53"/>
  <c r="O54" i="53"/>
  <c r="N54" i="53"/>
  <c r="M54" i="53"/>
  <c r="H54" i="53"/>
  <c r="G54" i="53"/>
  <c r="F54" i="53"/>
  <c r="E54" i="53"/>
  <c r="D54" i="53"/>
  <c r="C54" i="53"/>
  <c r="B54" i="53"/>
  <c r="A54" i="53"/>
  <c r="R54" i="53" s="1"/>
  <c r="X53" i="53"/>
  <c r="W53" i="53"/>
  <c r="P53" i="53"/>
  <c r="O53" i="53"/>
  <c r="N53" i="53"/>
  <c r="M53" i="53"/>
  <c r="H53" i="53"/>
  <c r="G53" i="53"/>
  <c r="F53" i="53"/>
  <c r="E53" i="53"/>
  <c r="D53" i="53"/>
  <c r="C53" i="53"/>
  <c r="B53" i="53"/>
  <c r="A53" i="53"/>
  <c r="R53" i="53" s="1"/>
  <c r="X52" i="53"/>
  <c r="W52" i="53"/>
  <c r="P52" i="53"/>
  <c r="O52" i="53"/>
  <c r="N52" i="53"/>
  <c r="M52" i="53"/>
  <c r="H52" i="53"/>
  <c r="G52" i="53"/>
  <c r="F52" i="53"/>
  <c r="E52" i="53"/>
  <c r="D52" i="53"/>
  <c r="C52" i="53"/>
  <c r="B52" i="53"/>
  <c r="A52" i="53"/>
  <c r="R52" i="53" s="1"/>
  <c r="X51" i="53"/>
  <c r="W51" i="53"/>
  <c r="P51" i="53"/>
  <c r="O51" i="53"/>
  <c r="N51" i="53"/>
  <c r="M51" i="53"/>
  <c r="H51" i="53"/>
  <c r="G51" i="53"/>
  <c r="F51" i="53"/>
  <c r="E51" i="53"/>
  <c r="D51" i="53"/>
  <c r="C51" i="53"/>
  <c r="B51" i="53"/>
  <c r="A51" i="53"/>
  <c r="R51" i="53" s="1"/>
  <c r="X50" i="53"/>
  <c r="W50" i="53"/>
  <c r="P50" i="53"/>
  <c r="O50" i="53"/>
  <c r="N50" i="53"/>
  <c r="M50" i="53"/>
  <c r="H50" i="53"/>
  <c r="G50" i="53"/>
  <c r="E50" i="53"/>
  <c r="D50" i="53"/>
  <c r="C50" i="53"/>
  <c r="B50" i="53"/>
  <c r="A50" i="53"/>
  <c r="R50" i="53" s="1"/>
  <c r="X49" i="53"/>
  <c r="W49" i="53"/>
  <c r="P49" i="53"/>
  <c r="O49" i="53"/>
  <c r="N49" i="53"/>
  <c r="M49" i="53"/>
  <c r="H49" i="53"/>
  <c r="G49" i="53"/>
  <c r="F49" i="53"/>
  <c r="E49" i="53"/>
  <c r="D49" i="53"/>
  <c r="C49" i="53"/>
  <c r="B49" i="53"/>
  <c r="A49" i="53"/>
  <c r="X48" i="53"/>
  <c r="W48" i="53"/>
  <c r="P48" i="53"/>
  <c r="O48" i="53"/>
  <c r="N48" i="53"/>
  <c r="M48" i="53"/>
  <c r="H48" i="53"/>
  <c r="G48" i="53"/>
  <c r="F48" i="53"/>
  <c r="E48" i="53"/>
  <c r="D48" i="53"/>
  <c r="C48" i="53"/>
  <c r="B48" i="53"/>
  <c r="A48" i="53"/>
  <c r="R48" i="53" s="1"/>
  <c r="X47" i="53"/>
  <c r="W47" i="53"/>
  <c r="P47" i="53"/>
  <c r="O47" i="53"/>
  <c r="N47" i="53"/>
  <c r="M47" i="53"/>
  <c r="H47" i="53"/>
  <c r="G47" i="53"/>
  <c r="F47" i="53"/>
  <c r="E47" i="53"/>
  <c r="D47" i="53"/>
  <c r="C47" i="53"/>
  <c r="B47" i="53"/>
  <c r="A47" i="53"/>
  <c r="R47" i="53" s="1"/>
  <c r="X34" i="53"/>
  <c r="W34" i="53"/>
  <c r="P34" i="53"/>
  <c r="O34" i="53"/>
  <c r="N34" i="53"/>
  <c r="M34" i="53"/>
  <c r="H34" i="53"/>
  <c r="F34" i="53"/>
  <c r="E34" i="53"/>
  <c r="D34" i="53"/>
  <c r="C34" i="53"/>
  <c r="B34" i="53"/>
  <c r="A34" i="53"/>
  <c r="R34" i="53" s="1"/>
  <c r="X33" i="53"/>
  <c r="W33" i="53"/>
  <c r="P33" i="53"/>
  <c r="O33" i="53"/>
  <c r="N33" i="53"/>
  <c r="M33" i="53"/>
  <c r="H33" i="53"/>
  <c r="F33" i="53"/>
  <c r="E33" i="53"/>
  <c r="D33" i="53"/>
  <c r="C33" i="53"/>
  <c r="B33" i="53"/>
  <c r="A33" i="53"/>
  <c r="R33" i="53" s="1"/>
  <c r="X32" i="53"/>
  <c r="W32" i="53"/>
  <c r="P32" i="53"/>
  <c r="O32" i="53"/>
  <c r="N32" i="53"/>
  <c r="M32" i="53"/>
  <c r="H32" i="53"/>
  <c r="F32" i="53"/>
  <c r="E32" i="53"/>
  <c r="D32" i="53"/>
  <c r="C32" i="53"/>
  <c r="B32" i="53"/>
  <c r="A32" i="53"/>
  <c r="R32" i="53" s="1"/>
  <c r="X31" i="53"/>
  <c r="W31" i="53"/>
  <c r="P31" i="53"/>
  <c r="O31" i="53"/>
  <c r="N31" i="53"/>
  <c r="M31" i="53"/>
  <c r="H31" i="53"/>
  <c r="F31" i="53"/>
  <c r="E31" i="53"/>
  <c r="D31" i="53"/>
  <c r="C31" i="53"/>
  <c r="B31" i="53"/>
  <c r="A31" i="53"/>
  <c r="R31" i="53" s="1"/>
  <c r="X30" i="53"/>
  <c r="W30" i="53"/>
  <c r="P30" i="53"/>
  <c r="O30" i="53"/>
  <c r="N30" i="53"/>
  <c r="M30" i="53"/>
  <c r="H30" i="53"/>
  <c r="F30" i="53"/>
  <c r="E30" i="53"/>
  <c r="D30" i="53"/>
  <c r="C30" i="53"/>
  <c r="B30" i="53"/>
  <c r="A30" i="53"/>
  <c r="R30" i="53" s="1"/>
  <c r="X29" i="53"/>
  <c r="W29" i="53"/>
  <c r="P29" i="53"/>
  <c r="O29" i="53"/>
  <c r="N29" i="53"/>
  <c r="M29" i="53"/>
  <c r="H29" i="53"/>
  <c r="F29" i="53"/>
  <c r="E29" i="53"/>
  <c r="D29" i="53"/>
  <c r="C29" i="53"/>
  <c r="B29" i="53"/>
  <c r="A29" i="53"/>
  <c r="R29" i="53" s="1"/>
  <c r="X28" i="53"/>
  <c r="W28" i="53"/>
  <c r="P28" i="53"/>
  <c r="O28" i="53"/>
  <c r="N28" i="53"/>
  <c r="M28" i="53"/>
  <c r="H28" i="53"/>
  <c r="F28" i="53"/>
  <c r="E28" i="53"/>
  <c r="D28" i="53"/>
  <c r="C28" i="53"/>
  <c r="B28" i="53"/>
  <c r="A28" i="53"/>
  <c r="R28" i="53" s="1"/>
  <c r="X27" i="53"/>
  <c r="W27" i="53"/>
  <c r="P27" i="53"/>
  <c r="O27" i="53"/>
  <c r="N27" i="53"/>
  <c r="M27" i="53"/>
  <c r="H27" i="53"/>
  <c r="F27" i="53"/>
  <c r="E27" i="53"/>
  <c r="D27" i="53"/>
  <c r="C27" i="53"/>
  <c r="B27" i="53"/>
  <c r="A27" i="53"/>
  <c r="R27" i="53" s="1"/>
  <c r="X26" i="53"/>
  <c r="W26" i="53"/>
  <c r="P26" i="53"/>
  <c r="O26" i="53"/>
  <c r="N26" i="53"/>
  <c r="M26" i="53"/>
  <c r="H26" i="53"/>
  <c r="F26" i="53"/>
  <c r="E26" i="53"/>
  <c r="D26" i="53"/>
  <c r="C26" i="53"/>
  <c r="B26" i="53"/>
  <c r="A26" i="53"/>
  <c r="R26" i="53" s="1"/>
  <c r="X25" i="53"/>
  <c r="W25" i="53"/>
  <c r="P25" i="53"/>
  <c r="O25" i="53"/>
  <c r="N25" i="53"/>
  <c r="M25" i="53"/>
  <c r="H25" i="53"/>
  <c r="F25" i="53"/>
  <c r="E25" i="53"/>
  <c r="D25" i="53"/>
  <c r="C25" i="53"/>
  <c r="B25" i="53"/>
  <c r="A25" i="53"/>
  <c r="R25" i="53" s="1"/>
  <c r="X24" i="53"/>
  <c r="W24" i="53"/>
  <c r="P24" i="53"/>
  <c r="O24" i="53"/>
  <c r="N24" i="53"/>
  <c r="M24" i="53"/>
  <c r="H24" i="53"/>
  <c r="F24" i="53"/>
  <c r="E24" i="53"/>
  <c r="D24" i="53"/>
  <c r="C24" i="53"/>
  <c r="B24" i="53"/>
  <c r="A24" i="53"/>
  <c r="R24" i="53" s="1"/>
  <c r="X23" i="53"/>
  <c r="W23" i="53"/>
  <c r="P23" i="53"/>
  <c r="O23" i="53"/>
  <c r="N23" i="53"/>
  <c r="M23" i="53"/>
  <c r="H23" i="53"/>
  <c r="F23" i="53"/>
  <c r="E23" i="53"/>
  <c r="D23" i="53"/>
  <c r="C23" i="53"/>
  <c r="B23" i="53"/>
  <c r="A23" i="53"/>
  <c r="R23" i="53" s="1"/>
  <c r="X22" i="53"/>
  <c r="W22" i="53"/>
  <c r="P22" i="53"/>
  <c r="O22" i="53"/>
  <c r="N22" i="53"/>
  <c r="M22" i="53"/>
  <c r="H22" i="53"/>
  <c r="F22" i="53"/>
  <c r="E22" i="53"/>
  <c r="D22" i="53"/>
  <c r="C22" i="53"/>
  <c r="B22" i="53"/>
  <c r="A22" i="53"/>
  <c r="R22" i="53" s="1"/>
  <c r="X21" i="53"/>
  <c r="W21" i="53"/>
  <c r="P21" i="53"/>
  <c r="O21" i="53"/>
  <c r="N21" i="53"/>
  <c r="M21" i="53"/>
  <c r="H21" i="53"/>
  <c r="F21" i="53"/>
  <c r="E21" i="53"/>
  <c r="D21" i="53"/>
  <c r="C21" i="53"/>
  <c r="B21" i="53"/>
  <c r="A21" i="53"/>
  <c r="R21" i="53" s="1"/>
  <c r="X20" i="53"/>
  <c r="W20" i="53"/>
  <c r="P20" i="53"/>
  <c r="O20" i="53"/>
  <c r="N20" i="53"/>
  <c r="M20" i="53"/>
  <c r="H20" i="53"/>
  <c r="F20" i="53"/>
  <c r="E20" i="53"/>
  <c r="D20" i="53"/>
  <c r="C20" i="53"/>
  <c r="B20" i="53"/>
  <c r="A20" i="53"/>
  <c r="R20" i="53" s="1"/>
  <c r="X19" i="53"/>
  <c r="W19" i="53"/>
  <c r="P19" i="53"/>
  <c r="O19" i="53"/>
  <c r="N19" i="53"/>
  <c r="M19" i="53"/>
  <c r="H19" i="53"/>
  <c r="F19" i="53"/>
  <c r="E19" i="53"/>
  <c r="D19" i="53"/>
  <c r="C19" i="53"/>
  <c r="B19" i="53"/>
  <c r="A19" i="53"/>
  <c r="R19" i="53" s="1"/>
  <c r="X18" i="53"/>
  <c r="W18" i="53"/>
  <c r="P18" i="53"/>
  <c r="O18" i="53"/>
  <c r="N18" i="53"/>
  <c r="M18" i="53"/>
  <c r="H18" i="53"/>
  <c r="F18" i="53"/>
  <c r="E18" i="53"/>
  <c r="D18" i="53"/>
  <c r="C18" i="53"/>
  <c r="B18" i="53"/>
  <c r="A18" i="53"/>
  <c r="R18" i="53" s="1"/>
  <c r="X17" i="53"/>
  <c r="W17" i="53"/>
  <c r="P17" i="53"/>
  <c r="O17" i="53"/>
  <c r="N17" i="53"/>
  <c r="M17" i="53"/>
  <c r="H17" i="53"/>
  <c r="F17" i="53"/>
  <c r="E17" i="53"/>
  <c r="D17" i="53"/>
  <c r="C17" i="53"/>
  <c r="B17" i="53"/>
  <c r="A17" i="53"/>
  <c r="R17" i="53" s="1"/>
  <c r="X16" i="53"/>
  <c r="W16" i="53"/>
  <c r="P16" i="53"/>
  <c r="O16" i="53"/>
  <c r="N16" i="53"/>
  <c r="M16" i="53"/>
  <c r="H16" i="53"/>
  <c r="F16" i="53"/>
  <c r="E16" i="53"/>
  <c r="D16" i="53"/>
  <c r="C16" i="53"/>
  <c r="B16" i="53"/>
  <c r="A16" i="53"/>
  <c r="R16" i="53" s="1"/>
  <c r="X15" i="53"/>
  <c r="W15" i="53"/>
  <c r="P15" i="53"/>
  <c r="O15" i="53"/>
  <c r="N15" i="53"/>
  <c r="M15" i="53"/>
  <c r="H15" i="53"/>
  <c r="F15" i="53"/>
  <c r="E15" i="53"/>
  <c r="D15" i="53"/>
  <c r="C15" i="53"/>
  <c r="B15" i="53"/>
  <c r="A15" i="53"/>
  <c r="R15" i="53" s="1"/>
  <c r="X14" i="53"/>
  <c r="W14" i="53"/>
  <c r="P14" i="53"/>
  <c r="O14" i="53"/>
  <c r="N14" i="53"/>
  <c r="M14" i="53"/>
  <c r="H14" i="53"/>
  <c r="F14" i="53"/>
  <c r="E14" i="53"/>
  <c r="D14" i="53"/>
  <c r="C14" i="53"/>
  <c r="B14" i="53"/>
  <c r="A14" i="53"/>
  <c r="R14" i="53" s="1"/>
  <c r="X13" i="53"/>
  <c r="W13" i="53"/>
  <c r="P13" i="53"/>
  <c r="O13" i="53"/>
  <c r="N13" i="53"/>
  <c r="M13" i="53"/>
  <c r="H13" i="53"/>
  <c r="F13" i="53"/>
  <c r="E13" i="53"/>
  <c r="D13" i="53"/>
  <c r="C13" i="53"/>
  <c r="B13" i="53"/>
  <c r="A13" i="53"/>
  <c r="R13" i="53" s="1"/>
  <c r="X12" i="53"/>
  <c r="W12" i="53"/>
  <c r="P12" i="53"/>
  <c r="O12" i="53"/>
  <c r="N12" i="53"/>
  <c r="M12" i="53"/>
  <c r="H12" i="53"/>
  <c r="F12" i="53"/>
  <c r="E12" i="53"/>
  <c r="D12" i="53"/>
  <c r="C12" i="53"/>
  <c r="B12" i="53"/>
  <c r="A12" i="53"/>
  <c r="R12" i="53" s="1"/>
  <c r="X11" i="53"/>
  <c r="W11" i="53"/>
  <c r="P11" i="53"/>
  <c r="O11" i="53"/>
  <c r="N11" i="53"/>
  <c r="M11" i="53"/>
  <c r="H11" i="53"/>
  <c r="F11" i="53"/>
  <c r="E11" i="53"/>
  <c r="D11" i="53"/>
  <c r="C11" i="53"/>
  <c r="B11" i="53"/>
  <c r="A11" i="53"/>
  <c r="R11" i="53" s="1"/>
  <c r="X10" i="53"/>
  <c r="W10" i="53"/>
  <c r="P10" i="53"/>
  <c r="O10" i="53"/>
  <c r="N10" i="53"/>
  <c r="M10" i="53"/>
  <c r="H10" i="53"/>
  <c r="F10" i="53"/>
  <c r="E10" i="53"/>
  <c r="D10" i="53"/>
  <c r="C10" i="53"/>
  <c r="B10" i="53"/>
  <c r="A10" i="53"/>
  <c r="R10" i="53" s="1"/>
  <c r="X9" i="53"/>
  <c r="W9" i="53"/>
  <c r="P9" i="53"/>
  <c r="O9" i="53"/>
  <c r="N9" i="53"/>
  <c r="M9" i="53"/>
  <c r="H9" i="53"/>
  <c r="F9" i="53"/>
  <c r="E9" i="53"/>
  <c r="D9" i="53"/>
  <c r="C9" i="53"/>
  <c r="B9" i="53"/>
  <c r="A9" i="53"/>
  <c r="R9" i="53" s="1"/>
  <c r="X8" i="53"/>
  <c r="W8" i="53"/>
  <c r="P8" i="53"/>
  <c r="O8" i="53"/>
  <c r="N8" i="53"/>
  <c r="M8" i="53"/>
  <c r="H8" i="53"/>
  <c r="F8" i="53"/>
  <c r="E8" i="53"/>
  <c r="D8" i="53"/>
  <c r="C8" i="53"/>
  <c r="B8" i="53"/>
  <c r="A8" i="53"/>
  <c r="R8" i="53" s="1"/>
  <c r="R106" i="53"/>
  <c r="R102" i="53"/>
  <c r="R49" i="53"/>
  <c r="C28" i="51"/>
  <c r="D28" i="51"/>
  <c r="E28" i="51"/>
  <c r="F28" i="51"/>
  <c r="H28" i="51"/>
  <c r="M28" i="51"/>
  <c r="N28" i="51"/>
  <c r="O28" i="51"/>
  <c r="P28" i="51"/>
  <c r="W28" i="51"/>
  <c r="X28" i="51"/>
  <c r="A28" i="51"/>
  <c r="R28" i="51" s="1"/>
  <c r="B28" i="51"/>
  <c r="C29" i="50"/>
  <c r="D29" i="50"/>
  <c r="E29" i="50"/>
  <c r="F29" i="50"/>
  <c r="H29" i="50"/>
  <c r="M29" i="50"/>
  <c r="N29" i="50"/>
  <c r="O29" i="50"/>
  <c r="P29" i="50"/>
  <c r="W29" i="50"/>
  <c r="X29" i="50"/>
  <c r="A29" i="50"/>
  <c r="R29" i="50" s="1"/>
  <c r="B29" i="50"/>
  <c r="C28" i="50"/>
  <c r="D28" i="50"/>
  <c r="E28" i="50"/>
  <c r="F28" i="50"/>
  <c r="H28" i="50"/>
  <c r="M28" i="50"/>
  <c r="N28" i="50"/>
  <c r="O28" i="50"/>
  <c r="P28" i="50"/>
  <c r="W28" i="50"/>
  <c r="X28" i="50"/>
  <c r="A28" i="50"/>
  <c r="R28" i="50" s="1"/>
  <c r="B28" i="50"/>
  <c r="S13" i="69" l="1"/>
  <c r="U13" i="69" s="1"/>
  <c r="K19" i="67"/>
  <c r="L19" i="67" s="1"/>
  <c r="K43" i="67"/>
  <c r="L43" i="67" s="1"/>
  <c r="J13" i="67"/>
  <c r="K14" i="67"/>
  <c r="L14" i="67" s="1"/>
  <c r="J64" i="69"/>
  <c r="J35" i="69"/>
  <c r="J9" i="69"/>
  <c r="S43" i="69"/>
  <c r="U43" i="69" s="1"/>
  <c r="J13" i="69"/>
  <c r="K15" i="69"/>
  <c r="L15" i="69" s="1"/>
  <c r="J43" i="69"/>
  <c r="J42" i="69"/>
  <c r="S20" i="69"/>
  <c r="U20" i="69" s="1"/>
  <c r="S12" i="67"/>
  <c r="U12" i="67" s="1"/>
  <c r="K9" i="67"/>
  <c r="L9" i="67" s="1"/>
  <c r="J44" i="67"/>
  <c r="S41" i="67"/>
  <c r="U41" i="67" s="1"/>
  <c r="J68" i="67"/>
  <c r="S68" i="67"/>
  <c r="U68" i="67" s="1"/>
  <c r="K34" i="67"/>
  <c r="L34" i="67" s="1"/>
  <c r="K66" i="67"/>
  <c r="L66" i="67" s="1"/>
  <c r="K64" i="67"/>
  <c r="L64" i="67" s="1"/>
  <c r="J65" i="67"/>
  <c r="J62" i="67"/>
  <c r="K8" i="67"/>
  <c r="L8" i="67" s="1"/>
  <c r="J40" i="67"/>
  <c r="J11" i="67"/>
  <c r="K36" i="67"/>
  <c r="L36" i="67" s="1"/>
  <c r="K71" i="67"/>
  <c r="L71" i="67" s="1"/>
  <c r="J18" i="67"/>
  <c r="J41" i="67"/>
  <c r="K67" i="67"/>
  <c r="L67" i="67" s="1"/>
  <c r="K45" i="67"/>
  <c r="L45" i="67" s="1"/>
  <c r="S40" i="67"/>
  <c r="U40" i="67" s="1"/>
  <c r="K42" i="67"/>
  <c r="L42" i="67" s="1"/>
  <c r="K10" i="67"/>
  <c r="J70" i="67"/>
  <c r="K38" i="67"/>
  <c r="L38" i="67" s="1"/>
  <c r="J63" i="69"/>
  <c r="J18" i="69"/>
  <c r="S19" i="69"/>
  <c r="U19" i="69" s="1"/>
  <c r="J19" i="69"/>
  <c r="J48" i="69"/>
  <c r="S35" i="69"/>
  <c r="U35" i="69" s="1"/>
  <c r="S41" i="69"/>
  <c r="U41" i="69" s="1"/>
  <c r="J37" i="69"/>
  <c r="J46" i="69"/>
  <c r="S42" i="69"/>
  <c r="U42" i="69" s="1"/>
  <c r="J41" i="69"/>
  <c r="J72" i="69"/>
  <c r="K8" i="69"/>
  <c r="L8" i="69" s="1"/>
  <c r="J39" i="69"/>
  <c r="J68" i="69"/>
  <c r="S38" i="69"/>
  <c r="U38" i="69" s="1"/>
  <c r="J38" i="69"/>
  <c r="S36" i="68"/>
  <c r="U36" i="68" s="1"/>
  <c r="K18" i="68"/>
  <c r="L18" i="68" s="1"/>
  <c r="J37" i="68"/>
  <c r="J42" i="68"/>
  <c r="K20" i="68"/>
  <c r="L20" i="68" s="1"/>
  <c r="S38" i="68"/>
  <c r="U38" i="68" s="1"/>
  <c r="J38" i="68"/>
  <c r="S21" i="68"/>
  <c r="U21" i="68" s="1"/>
  <c r="J67" i="68"/>
  <c r="K71" i="68"/>
  <c r="L71" i="68" s="1"/>
  <c r="S37" i="68"/>
  <c r="U37" i="68" s="1"/>
  <c r="J21" i="68"/>
  <c r="J75" i="68"/>
  <c r="S40" i="68"/>
  <c r="U40" i="68" s="1"/>
  <c r="J9" i="68"/>
  <c r="S42" i="68"/>
  <c r="U42" i="68" s="1"/>
  <c r="K47" i="68"/>
  <c r="L47" i="68" s="1"/>
  <c r="J44" i="68"/>
  <c r="J14" i="68"/>
  <c r="J40" i="68"/>
  <c r="S14" i="68"/>
  <c r="U14" i="68" s="1"/>
  <c r="J39" i="68"/>
  <c r="K19" i="68"/>
  <c r="L19" i="68" s="1"/>
  <c r="S39" i="68"/>
  <c r="U39" i="68" s="1"/>
  <c r="J36" i="68"/>
  <c r="K13" i="68"/>
  <c r="L13" i="68" s="1"/>
  <c r="J43" i="68"/>
  <c r="K15" i="68"/>
  <c r="L15" i="68" s="1"/>
  <c r="J41" i="68"/>
  <c r="S48" i="68"/>
  <c r="U48" i="68" s="1"/>
  <c r="S49" i="68"/>
  <c r="U49" i="68" s="1"/>
  <c r="J66" i="68"/>
  <c r="J74" i="68"/>
  <c r="S67" i="68"/>
  <c r="U67" i="68" s="1"/>
  <c r="K16" i="68"/>
  <c r="K73" i="68"/>
  <c r="L73" i="68" s="1"/>
  <c r="J11" i="68"/>
  <c r="J65" i="68"/>
  <c r="K72" i="68"/>
  <c r="L72" i="68" s="1"/>
  <c r="J46" i="68"/>
  <c r="K10" i="68"/>
  <c r="L10" i="68" s="1"/>
  <c r="J48" i="68"/>
  <c r="S41" i="68"/>
  <c r="U41" i="68" s="1"/>
  <c r="J49" i="68"/>
  <c r="S65" i="68"/>
  <c r="U65" i="68" s="1"/>
  <c r="L74" i="68"/>
  <c r="S74" i="68"/>
  <c r="U74" i="68" s="1"/>
  <c r="S44" i="68"/>
  <c r="U44" i="68" s="1"/>
  <c r="J69" i="68"/>
  <c r="S43" i="68"/>
  <c r="U43" i="68" s="1"/>
  <c r="S66" i="68"/>
  <c r="S45" i="68"/>
  <c r="U45" i="68" s="1"/>
  <c r="K8" i="68"/>
  <c r="L8" i="68" s="1"/>
  <c r="J71" i="69"/>
  <c r="S48" i="69"/>
  <c r="U48" i="69" s="1"/>
  <c r="J66" i="69"/>
  <c r="J12" i="69"/>
  <c r="S45" i="69"/>
  <c r="U45" i="69" s="1"/>
  <c r="S36" i="69"/>
  <c r="S39" i="69"/>
  <c r="U39" i="69" s="1"/>
  <c r="J70" i="69"/>
  <c r="J45" i="69"/>
  <c r="J36" i="69"/>
  <c r="J67" i="69"/>
  <c r="K14" i="69"/>
  <c r="L14" i="69" s="1"/>
  <c r="L39" i="67"/>
  <c r="S39" i="67"/>
  <c r="U39" i="67" s="1"/>
  <c r="L69" i="67"/>
  <c r="S69" i="67"/>
  <c r="U69" i="67" s="1"/>
  <c r="J39" i="67"/>
  <c r="K61" i="67"/>
  <c r="K20" i="67"/>
  <c r="L20" i="67" s="1"/>
  <c r="S65" i="67"/>
  <c r="S13" i="67"/>
  <c r="U13" i="67" s="1"/>
  <c r="K63" i="67"/>
  <c r="S44" i="67"/>
  <c r="U44" i="67" s="1"/>
  <c r="L68" i="68"/>
  <c r="S68" i="68"/>
  <c r="U68" i="68" s="1"/>
  <c r="J45" i="68"/>
  <c r="J68" i="68"/>
  <c r="S46" i="68"/>
  <c r="U46" i="68" s="1"/>
  <c r="K12" i="68"/>
  <c r="L12" i="68" s="1"/>
  <c r="L12" i="69"/>
  <c r="S12" i="69"/>
  <c r="U12" i="69" s="1"/>
  <c r="L47" i="69"/>
  <c r="S47" i="69"/>
  <c r="L71" i="69"/>
  <c r="S71" i="69"/>
  <c r="U71" i="69" s="1"/>
  <c r="L67" i="69"/>
  <c r="S67" i="69"/>
  <c r="J47" i="69"/>
  <c r="S37" i="69"/>
  <c r="U37" i="69" s="1"/>
  <c r="J40" i="69"/>
  <c r="J65" i="69"/>
  <c r="S66" i="69"/>
  <c r="J10" i="69"/>
  <c r="S46" i="69"/>
  <c r="U46" i="69" s="1"/>
  <c r="S18" i="69"/>
  <c r="U18" i="69" s="1"/>
  <c r="J69" i="69"/>
  <c r="S21" i="69"/>
  <c r="U21" i="69" s="1"/>
  <c r="J44" i="69"/>
  <c r="J11" i="69"/>
  <c r="S44" i="69"/>
  <c r="U44" i="69" s="1"/>
  <c r="J21" i="69"/>
  <c r="J73" i="69"/>
  <c r="T40" i="69"/>
  <c r="V40" i="69" s="1"/>
  <c r="S68" i="69"/>
  <c r="U68" i="69" s="1"/>
  <c r="S65" i="69"/>
  <c r="K17" i="69"/>
  <c r="J17" i="69"/>
  <c r="S63" i="69"/>
  <c r="J16" i="69"/>
  <c r="K16" i="69"/>
  <c r="S72" i="69"/>
  <c r="S10" i="69"/>
  <c r="U10" i="69" s="1"/>
  <c r="S73" i="69"/>
  <c r="S9" i="69"/>
  <c r="U9" i="69" s="1"/>
  <c r="S70" i="69"/>
  <c r="S11" i="69"/>
  <c r="S69" i="69"/>
  <c r="S64" i="69"/>
  <c r="S11" i="68"/>
  <c r="U11" i="68" s="1"/>
  <c r="S75" i="68"/>
  <c r="U75" i="68" s="1"/>
  <c r="S70" i="68"/>
  <c r="S73" i="68"/>
  <c r="S69" i="68"/>
  <c r="K17" i="68"/>
  <c r="J17" i="68"/>
  <c r="S9" i="68"/>
  <c r="S70" i="67"/>
  <c r="S46" i="67"/>
  <c r="S11" i="67"/>
  <c r="S34" i="67"/>
  <c r="S62" i="67"/>
  <c r="U62" i="67" s="1"/>
  <c r="S43" i="67"/>
  <c r="J15" i="67"/>
  <c r="K15" i="67"/>
  <c r="K16" i="67"/>
  <c r="J16" i="67"/>
  <c r="K17" i="67"/>
  <c r="J17" i="67"/>
  <c r="K37" i="67"/>
  <c r="J37" i="67"/>
  <c r="S18" i="67"/>
  <c r="K35" i="67"/>
  <c r="J35" i="67"/>
  <c r="S19" i="67"/>
  <c r="I37" i="57"/>
  <c r="I8" i="62"/>
  <c r="K8" i="62" s="1"/>
  <c r="L8" i="62" s="1"/>
  <c r="I36" i="55"/>
  <c r="J36" i="55" s="1"/>
  <c r="I14" i="62"/>
  <c r="I15" i="62"/>
  <c r="I35" i="61"/>
  <c r="Q53" i="61"/>
  <c r="Q54" i="61"/>
  <c r="Q57" i="61"/>
  <c r="Q58" i="61"/>
  <c r="I59" i="61"/>
  <c r="K59" i="61" s="1"/>
  <c r="L59" i="61" s="1"/>
  <c r="Q61" i="61"/>
  <c r="Q62" i="61"/>
  <c r="I63" i="61"/>
  <c r="Q9" i="61"/>
  <c r="Q33" i="61"/>
  <c r="Q35" i="61"/>
  <c r="Q42" i="61"/>
  <c r="Q10" i="61"/>
  <c r="I38" i="61"/>
  <c r="K38" i="61" s="1"/>
  <c r="L38" i="61" s="1"/>
  <c r="I10" i="61"/>
  <c r="J10" i="61" s="1"/>
  <c r="I13" i="61"/>
  <c r="J13" i="61" s="1"/>
  <c r="Q17" i="61"/>
  <c r="I18" i="61"/>
  <c r="K18" i="61" s="1"/>
  <c r="L18" i="61" s="1"/>
  <c r="I21" i="61"/>
  <c r="K21" i="61" s="1"/>
  <c r="L21" i="61" s="1"/>
  <c r="I61" i="61"/>
  <c r="J61" i="61" s="1"/>
  <c r="Q15" i="61"/>
  <c r="Q16" i="61"/>
  <c r="Q18" i="61"/>
  <c r="Q40" i="61"/>
  <c r="I8" i="61"/>
  <c r="J8" i="61" s="1"/>
  <c r="I11" i="61"/>
  <c r="K11" i="61" s="1"/>
  <c r="L11" i="61" s="1"/>
  <c r="I16" i="61"/>
  <c r="K16" i="61" s="1"/>
  <c r="L16" i="61" s="1"/>
  <c r="I19" i="61"/>
  <c r="K19" i="61" s="1"/>
  <c r="L19" i="61" s="1"/>
  <c r="Q30" i="61"/>
  <c r="I54" i="61"/>
  <c r="K54" i="61" s="1"/>
  <c r="L54" i="61" s="1"/>
  <c r="I62" i="61"/>
  <c r="K62" i="61" s="1"/>
  <c r="L62" i="61" s="1"/>
  <c r="I36" i="61"/>
  <c r="Q56" i="61"/>
  <c r="I41" i="61"/>
  <c r="K41" i="61" s="1"/>
  <c r="L41" i="61" s="1"/>
  <c r="I34" i="61"/>
  <c r="Q43" i="61"/>
  <c r="Q38" i="61"/>
  <c r="Q41" i="61"/>
  <c r="I42" i="61"/>
  <c r="J42" i="61" s="1"/>
  <c r="Q32" i="61"/>
  <c r="I33" i="61"/>
  <c r="J33" i="61" s="1"/>
  <c r="I53" i="61"/>
  <c r="K53" i="61" s="1"/>
  <c r="L53" i="61" s="1"/>
  <c r="I56" i="61"/>
  <c r="K56" i="61" s="1"/>
  <c r="L56" i="61" s="1"/>
  <c r="Q60" i="61"/>
  <c r="I43" i="61"/>
  <c r="J43" i="61" s="1"/>
  <c r="Q8" i="61"/>
  <c r="Q39" i="61"/>
  <c r="I40" i="61"/>
  <c r="J40" i="61" s="1"/>
  <c r="I9" i="61"/>
  <c r="J9" i="61" s="1"/>
  <c r="Q11" i="61"/>
  <c r="I12" i="61"/>
  <c r="K12" i="61" s="1"/>
  <c r="L12" i="61" s="1"/>
  <c r="Q13" i="61"/>
  <c r="I14" i="61"/>
  <c r="K14" i="61" s="1"/>
  <c r="L14" i="61" s="1"/>
  <c r="Q14" i="61"/>
  <c r="I15" i="61"/>
  <c r="J15" i="61" s="1"/>
  <c r="I17" i="61"/>
  <c r="J17" i="61" s="1"/>
  <c r="Q19" i="61"/>
  <c r="I20" i="61"/>
  <c r="J20" i="61" s="1"/>
  <c r="Q21" i="61"/>
  <c r="I55" i="61"/>
  <c r="J55" i="61" s="1"/>
  <c r="Q31" i="61"/>
  <c r="I32" i="61"/>
  <c r="J32" i="61" s="1"/>
  <c r="Q34" i="61"/>
  <c r="I57" i="61"/>
  <c r="K57" i="61" s="1"/>
  <c r="Q37" i="61"/>
  <c r="I31" i="61"/>
  <c r="K31" i="61" s="1"/>
  <c r="L31" i="61" s="1"/>
  <c r="Q36" i="61"/>
  <c r="I37" i="61"/>
  <c r="J37" i="61" s="1"/>
  <c r="Q12" i="61"/>
  <c r="Q20" i="61"/>
  <c r="I39" i="61"/>
  <c r="K39" i="61" s="1"/>
  <c r="L39" i="61" s="1"/>
  <c r="Q62" i="63"/>
  <c r="I9" i="63"/>
  <c r="J9" i="63" s="1"/>
  <c r="I20" i="63"/>
  <c r="K20" i="63" s="1"/>
  <c r="L20" i="63" s="1"/>
  <c r="Q39" i="63"/>
  <c r="Q55" i="63"/>
  <c r="Q59" i="63"/>
  <c r="I60" i="63"/>
  <c r="J60" i="63" s="1"/>
  <c r="Q63" i="63"/>
  <c r="Q16" i="63"/>
  <c r="Q56" i="63"/>
  <c r="I57" i="63"/>
  <c r="K57" i="63" s="1"/>
  <c r="L57" i="63" s="1"/>
  <c r="Q60" i="63"/>
  <c r="Q14" i="63"/>
  <c r="Q22" i="63"/>
  <c r="I41" i="63"/>
  <c r="J41" i="63" s="1"/>
  <c r="Q45" i="63"/>
  <c r="Q11" i="63"/>
  <c r="Q34" i="63"/>
  <c r="Q13" i="63"/>
  <c r="I16" i="63"/>
  <c r="K16" i="63" s="1"/>
  <c r="L16" i="63" s="1"/>
  <c r="Q33" i="63"/>
  <c r="Q36" i="63"/>
  <c r="Q44" i="63"/>
  <c r="I45" i="63"/>
  <c r="J45" i="63" s="1"/>
  <c r="Q9" i="63"/>
  <c r="I33" i="63"/>
  <c r="K33" i="63" s="1"/>
  <c r="L33" i="63" s="1"/>
  <c r="Q57" i="63"/>
  <c r="I35" i="63"/>
  <c r="K35" i="63" s="1"/>
  <c r="L35" i="63" s="1"/>
  <c r="I43" i="63"/>
  <c r="J43" i="63" s="1"/>
  <c r="I14" i="63"/>
  <c r="K14" i="63" s="1"/>
  <c r="L14" i="63" s="1"/>
  <c r="Q20" i="63"/>
  <c r="Q38" i="63"/>
  <c r="I61" i="63"/>
  <c r="J61" i="63" s="1"/>
  <c r="Q64" i="63"/>
  <c r="I39" i="63"/>
  <c r="K39" i="63" s="1"/>
  <c r="L39" i="63" s="1"/>
  <c r="I8" i="63"/>
  <c r="J8" i="63" s="1"/>
  <c r="Q12" i="63"/>
  <c r="I13" i="63"/>
  <c r="K13" i="63" s="1"/>
  <c r="L13" i="63" s="1"/>
  <c r="I19" i="63"/>
  <c r="J19" i="63" s="1"/>
  <c r="I21" i="63"/>
  <c r="K21" i="63" s="1"/>
  <c r="L21" i="63" s="1"/>
  <c r="Q35" i="63"/>
  <c r="Q43" i="63"/>
  <c r="I44" i="63"/>
  <c r="J44" i="63" s="1"/>
  <c r="I10" i="63"/>
  <c r="K10" i="63" s="1"/>
  <c r="L10" i="63" s="1"/>
  <c r="Q17" i="63"/>
  <c r="Q10" i="63"/>
  <c r="I11" i="63"/>
  <c r="J11" i="63" s="1"/>
  <c r="Q15" i="63"/>
  <c r="I31" i="63"/>
  <c r="K31" i="63" s="1"/>
  <c r="L31" i="63" s="1"/>
  <c r="I37" i="63"/>
  <c r="K37" i="63" s="1"/>
  <c r="L37" i="63" s="1"/>
  <c r="I55" i="63"/>
  <c r="J55" i="63" s="1"/>
  <c r="Q58" i="63"/>
  <c r="I59" i="63"/>
  <c r="K59" i="63" s="1"/>
  <c r="L59" i="63" s="1"/>
  <c r="Q61" i="63"/>
  <c r="I62" i="63"/>
  <c r="J62" i="63" s="1"/>
  <c r="I63" i="63"/>
  <c r="J63" i="63" s="1"/>
  <c r="Q65" i="63"/>
  <c r="Q37" i="63"/>
  <c r="Q32" i="63"/>
  <c r="Q40" i="63"/>
  <c r="I64" i="63"/>
  <c r="J64" i="63" s="1"/>
  <c r="Q31" i="63"/>
  <c r="Q8" i="63"/>
  <c r="I12" i="63"/>
  <c r="J12" i="63" s="1"/>
  <c r="I15" i="63"/>
  <c r="J15" i="63" s="1"/>
  <c r="I17" i="63"/>
  <c r="K17" i="63" s="1"/>
  <c r="L17" i="63" s="1"/>
  <c r="Q21" i="63"/>
  <c r="I22" i="63"/>
  <c r="J22" i="63" s="1"/>
  <c r="Q41" i="63"/>
  <c r="Q64" i="62"/>
  <c r="Q61" i="62"/>
  <c r="Q59" i="62"/>
  <c r="Q56" i="62"/>
  <c r="Q45" i="62"/>
  <c r="Q10" i="62"/>
  <c r="Q12" i="62"/>
  <c r="Q17" i="62"/>
  <c r="Q31" i="62"/>
  <c r="Q34" i="62"/>
  <c r="Q39" i="62"/>
  <c r="Q42" i="62"/>
  <c r="Q18" i="62"/>
  <c r="Q38" i="62"/>
  <c r="Q41" i="62"/>
  <c r="Q44" i="62"/>
  <c r="Q55" i="62"/>
  <c r="Q58" i="62"/>
  <c r="I13" i="62"/>
  <c r="J13" i="62" s="1"/>
  <c r="I16" i="62"/>
  <c r="K16" i="62" s="1"/>
  <c r="L16" i="62" s="1"/>
  <c r="I37" i="62"/>
  <c r="K37" i="62" s="1"/>
  <c r="L37" i="62" s="1"/>
  <c r="I62" i="62"/>
  <c r="J62" i="62" s="1"/>
  <c r="I11" i="62"/>
  <c r="K11" i="62" s="1"/>
  <c r="L11" i="62" s="1"/>
  <c r="Q32" i="62"/>
  <c r="Q37" i="62"/>
  <c r="K14" i="62"/>
  <c r="L14" i="62" s="1"/>
  <c r="I22" i="62"/>
  <c r="K22" i="62" s="1"/>
  <c r="L22" i="62" s="1"/>
  <c r="Q66" i="62"/>
  <c r="Q11" i="62"/>
  <c r="Q16" i="62"/>
  <c r="I32" i="62"/>
  <c r="K32" i="62" s="1"/>
  <c r="L32" i="62" s="1"/>
  <c r="I45" i="62"/>
  <c r="J45" i="62" s="1"/>
  <c r="I9" i="62"/>
  <c r="K9" i="62" s="1"/>
  <c r="L9" i="62" s="1"/>
  <c r="I36" i="62"/>
  <c r="J36" i="62" s="1"/>
  <c r="I58" i="62"/>
  <c r="J58" i="62" s="1"/>
  <c r="I60" i="62"/>
  <c r="J60" i="62" s="1"/>
  <c r="Q62" i="62"/>
  <c r="I65" i="62"/>
  <c r="J65" i="62" s="1"/>
  <c r="Q9" i="62"/>
  <c r="I10" i="62"/>
  <c r="K10" i="62" s="1"/>
  <c r="L10" i="62" s="1"/>
  <c r="I12" i="62"/>
  <c r="J12" i="62" s="1"/>
  <c r="Q13" i="62"/>
  <c r="Q14" i="62"/>
  <c r="I17" i="62"/>
  <c r="K17" i="62" s="1"/>
  <c r="L17" i="62" s="1"/>
  <c r="I18" i="62"/>
  <c r="K18" i="62" s="1"/>
  <c r="Q19" i="62"/>
  <c r="Q22" i="62"/>
  <c r="I31" i="62"/>
  <c r="K31" i="62" s="1"/>
  <c r="L31" i="62" s="1"/>
  <c r="Q33" i="62"/>
  <c r="I34" i="62"/>
  <c r="J34" i="62" s="1"/>
  <c r="Q36" i="62"/>
  <c r="I38" i="62"/>
  <c r="K38" i="62" s="1"/>
  <c r="L38" i="62" s="1"/>
  <c r="I39" i="62"/>
  <c r="J39" i="62" s="1"/>
  <c r="I41" i="62"/>
  <c r="K41" i="62" s="1"/>
  <c r="L41" i="62" s="1"/>
  <c r="I42" i="62"/>
  <c r="K42" i="62" s="1"/>
  <c r="L42" i="62" s="1"/>
  <c r="Q43" i="62"/>
  <c r="I44" i="62"/>
  <c r="J44" i="62" s="1"/>
  <c r="Q57" i="62"/>
  <c r="I59" i="62"/>
  <c r="K59" i="62" s="1"/>
  <c r="L59" i="62" s="1"/>
  <c r="Q60" i="62"/>
  <c r="I61" i="62"/>
  <c r="J61" i="62" s="1"/>
  <c r="Q63" i="62"/>
  <c r="I64" i="62"/>
  <c r="K64" i="62" s="1"/>
  <c r="Q65" i="62"/>
  <c r="I33" i="62"/>
  <c r="J33" i="62" s="1"/>
  <c r="Q35" i="62"/>
  <c r="Q40" i="62"/>
  <c r="I43" i="62"/>
  <c r="K43" i="62" s="1"/>
  <c r="L43" i="62" s="1"/>
  <c r="I63" i="62"/>
  <c r="J63" i="62" s="1"/>
  <c r="I57" i="62"/>
  <c r="J57" i="62" s="1"/>
  <c r="Q8" i="62"/>
  <c r="I19" i="62"/>
  <c r="J19" i="62" s="1"/>
  <c r="I66" i="62"/>
  <c r="J66" i="62" s="1"/>
  <c r="I35" i="62"/>
  <c r="J35" i="62" s="1"/>
  <c r="I40" i="62"/>
  <c r="J40" i="62" s="1"/>
  <c r="J56" i="61"/>
  <c r="Q18" i="63"/>
  <c r="I32" i="63"/>
  <c r="I34" i="63"/>
  <c r="I36" i="63"/>
  <c r="I38" i="63"/>
  <c r="I40" i="63"/>
  <c r="I42" i="63"/>
  <c r="I56" i="63"/>
  <c r="I18" i="63"/>
  <c r="I58" i="63"/>
  <c r="Q19" i="63"/>
  <c r="J65" i="63"/>
  <c r="K65" i="63"/>
  <c r="L65" i="63" s="1"/>
  <c r="Q42" i="63"/>
  <c r="Q20" i="62"/>
  <c r="I55" i="62"/>
  <c r="I20" i="62"/>
  <c r="Q15" i="62"/>
  <c r="I21" i="62"/>
  <c r="Q21" i="62"/>
  <c r="I56" i="62"/>
  <c r="K36" i="61"/>
  <c r="L36" i="61" s="1"/>
  <c r="J36" i="61"/>
  <c r="K30" i="61"/>
  <c r="L30" i="61" s="1"/>
  <c r="J30" i="61"/>
  <c r="K35" i="61"/>
  <c r="L35" i="61" s="1"/>
  <c r="J35" i="61"/>
  <c r="J41" i="61"/>
  <c r="I60" i="61"/>
  <c r="K34" i="61"/>
  <c r="L34" i="61" s="1"/>
  <c r="J34" i="61"/>
  <c r="K42" i="61"/>
  <c r="L42" i="61" s="1"/>
  <c r="I58" i="61"/>
  <c r="K63" i="61"/>
  <c r="L63" i="61" s="1"/>
  <c r="J63" i="61"/>
  <c r="I37" i="53"/>
  <c r="J37" i="53" s="1"/>
  <c r="I35" i="53"/>
  <c r="J35" i="53" s="1"/>
  <c r="I36" i="57"/>
  <c r="J36" i="57" s="1"/>
  <c r="I38" i="57"/>
  <c r="K38" i="57" s="1"/>
  <c r="I39" i="57"/>
  <c r="J39" i="57" s="1"/>
  <c r="I38" i="55"/>
  <c r="J38" i="55" s="1"/>
  <c r="I38" i="53"/>
  <c r="J38" i="53" s="1"/>
  <c r="I36" i="53"/>
  <c r="K37" i="57"/>
  <c r="L37" i="57" s="1"/>
  <c r="J37" i="57"/>
  <c r="J38" i="57"/>
  <c r="I37" i="55"/>
  <c r="J37" i="55" s="1"/>
  <c r="K36" i="55"/>
  <c r="I39" i="55"/>
  <c r="J39" i="55" s="1"/>
  <c r="J105" i="57"/>
  <c r="K105" i="57"/>
  <c r="L105" i="57" s="1"/>
  <c r="J106" i="57"/>
  <c r="K106" i="57"/>
  <c r="L106" i="57" s="1"/>
  <c r="J107" i="57"/>
  <c r="K107" i="57"/>
  <c r="L107" i="57" s="1"/>
  <c r="J108" i="57"/>
  <c r="K108" i="57"/>
  <c r="L108" i="57" s="1"/>
  <c r="S105" i="57"/>
  <c r="U105" i="57" s="1"/>
  <c r="T105" i="57"/>
  <c r="V105" i="57" s="1"/>
  <c r="S77" i="57"/>
  <c r="U77" i="57" s="1"/>
  <c r="J75" i="57"/>
  <c r="K75" i="57"/>
  <c r="L75" i="57" s="1"/>
  <c r="J76" i="57"/>
  <c r="K76" i="57"/>
  <c r="L76" i="57" s="1"/>
  <c r="J77" i="57"/>
  <c r="K77" i="57"/>
  <c r="L77" i="57" s="1"/>
  <c r="K39" i="57"/>
  <c r="Q31" i="57"/>
  <c r="Q91" i="57"/>
  <c r="Q97" i="57"/>
  <c r="Q103" i="57"/>
  <c r="Q69" i="57"/>
  <c r="Q73" i="57"/>
  <c r="Q89" i="57"/>
  <c r="Q51" i="57"/>
  <c r="Q55" i="57"/>
  <c r="Q17" i="57"/>
  <c r="I100" i="57"/>
  <c r="I53" i="57"/>
  <c r="J53" i="57" s="1"/>
  <c r="Q30" i="57"/>
  <c r="Q10" i="57"/>
  <c r="Q19" i="57"/>
  <c r="Q23" i="57"/>
  <c r="Q25" i="57"/>
  <c r="Q33" i="57"/>
  <c r="I58" i="57"/>
  <c r="J58" i="57" s="1"/>
  <c r="Q64" i="57"/>
  <c r="Q68" i="57"/>
  <c r="Q72" i="57"/>
  <c r="Q88" i="57"/>
  <c r="Q90" i="57"/>
  <c r="I94" i="57"/>
  <c r="K94" i="57" s="1"/>
  <c r="L94" i="57" s="1"/>
  <c r="Q96" i="57"/>
  <c r="Q102" i="57"/>
  <c r="Q9" i="57"/>
  <c r="Q12" i="57"/>
  <c r="I13" i="57"/>
  <c r="K13" i="57" s="1"/>
  <c r="L13" i="57" s="1"/>
  <c r="Q20" i="57"/>
  <c r="I21" i="57"/>
  <c r="K21" i="57" s="1"/>
  <c r="L21" i="57" s="1"/>
  <c r="Q66" i="57"/>
  <c r="Q94" i="57"/>
  <c r="Q98" i="57"/>
  <c r="Q100" i="57"/>
  <c r="Q104" i="57"/>
  <c r="Q93" i="57"/>
  <c r="Q15" i="57"/>
  <c r="I16" i="57"/>
  <c r="J16" i="57" s="1"/>
  <c r="I8" i="57"/>
  <c r="K8" i="57" s="1"/>
  <c r="L8" i="57" s="1"/>
  <c r="Q60" i="57"/>
  <c r="I61" i="57"/>
  <c r="K61" i="57" s="1"/>
  <c r="L61" i="57" s="1"/>
  <c r="I15" i="57"/>
  <c r="J15" i="57" s="1"/>
  <c r="I18" i="57"/>
  <c r="J18" i="57" s="1"/>
  <c r="Q8" i="57"/>
  <c r="I9" i="57"/>
  <c r="K9" i="57" s="1"/>
  <c r="Q11" i="57"/>
  <c r="Q13" i="57"/>
  <c r="I14" i="57"/>
  <c r="K14" i="57" s="1"/>
  <c r="L14" i="57" s="1"/>
  <c r="Q14" i="57"/>
  <c r="Q16" i="57"/>
  <c r="Q21" i="57"/>
  <c r="I22" i="57"/>
  <c r="K22" i="57" s="1"/>
  <c r="L22" i="57" s="1"/>
  <c r="Q22" i="57"/>
  <c r="I26" i="57"/>
  <c r="J26" i="57" s="1"/>
  <c r="Q27" i="57"/>
  <c r="I29" i="57"/>
  <c r="J29" i="57" s="1"/>
  <c r="I32" i="57"/>
  <c r="K32" i="57" s="1"/>
  <c r="L32" i="57" s="1"/>
  <c r="I34" i="57"/>
  <c r="J34" i="57" s="1"/>
  <c r="I54" i="57"/>
  <c r="J54" i="57" s="1"/>
  <c r="Q61" i="57"/>
  <c r="I62" i="57"/>
  <c r="J62" i="57" s="1"/>
  <c r="Q63" i="57"/>
  <c r="I64" i="57"/>
  <c r="K64" i="57" s="1"/>
  <c r="Q67" i="57"/>
  <c r="I69" i="57"/>
  <c r="J69" i="57" s="1"/>
  <c r="Q71" i="57"/>
  <c r="I72" i="57"/>
  <c r="K72" i="57" s="1"/>
  <c r="L72" i="57" s="1"/>
  <c r="Q87" i="57"/>
  <c r="I89" i="57"/>
  <c r="K89" i="57" s="1"/>
  <c r="L89" i="57" s="1"/>
  <c r="I90" i="57"/>
  <c r="J90" i="57" s="1"/>
  <c r="I93" i="57"/>
  <c r="K93" i="57" s="1"/>
  <c r="Q95" i="57"/>
  <c r="I96" i="57"/>
  <c r="J96" i="57" s="1"/>
  <c r="I99" i="57"/>
  <c r="J99" i="57" s="1"/>
  <c r="Q101" i="57"/>
  <c r="I102" i="57"/>
  <c r="K102" i="57" s="1"/>
  <c r="I25" i="57"/>
  <c r="J25" i="57" s="1"/>
  <c r="Q32" i="57"/>
  <c r="I33" i="57"/>
  <c r="K33" i="57" s="1"/>
  <c r="L33" i="57" s="1"/>
  <c r="I10" i="57"/>
  <c r="J10" i="57" s="1"/>
  <c r="I23" i="57"/>
  <c r="J23" i="57" s="1"/>
  <c r="I27" i="57"/>
  <c r="K27" i="57" s="1"/>
  <c r="L27" i="57" s="1"/>
  <c r="I30" i="57"/>
  <c r="J30" i="57" s="1"/>
  <c r="I63" i="57"/>
  <c r="J63" i="57" s="1"/>
  <c r="I67" i="57"/>
  <c r="J67" i="57" s="1"/>
  <c r="Q70" i="57"/>
  <c r="Q74" i="57"/>
  <c r="Q92" i="57"/>
  <c r="Q99" i="57"/>
  <c r="I31" i="57"/>
  <c r="K58" i="57"/>
  <c r="L58" i="57" s="1"/>
  <c r="Q18" i="57"/>
  <c r="Q24" i="57"/>
  <c r="I28" i="57"/>
  <c r="Q49" i="57"/>
  <c r="I57" i="57"/>
  <c r="J100" i="57"/>
  <c r="K100" i="57"/>
  <c r="L100" i="57" s="1"/>
  <c r="Q48" i="57"/>
  <c r="I11" i="57"/>
  <c r="I19" i="57"/>
  <c r="I24" i="57"/>
  <c r="Q26" i="57"/>
  <c r="Q29" i="57"/>
  <c r="I35" i="57"/>
  <c r="I48" i="57"/>
  <c r="Q58" i="57"/>
  <c r="Q62" i="57"/>
  <c r="I17" i="57"/>
  <c r="I87" i="57"/>
  <c r="I12" i="57"/>
  <c r="I20" i="57"/>
  <c r="Q54" i="57"/>
  <c r="Q28" i="57"/>
  <c r="I70" i="57"/>
  <c r="Q34" i="57"/>
  <c r="I49" i="57"/>
  <c r="Q50" i="57"/>
  <c r="I51" i="57"/>
  <c r="Q52" i="57"/>
  <c r="I55" i="57"/>
  <c r="Q56" i="57"/>
  <c r="Q35" i="57"/>
  <c r="I50" i="57"/>
  <c r="I52" i="57"/>
  <c r="Q53" i="57"/>
  <c r="I56" i="57"/>
  <c r="Q57" i="57"/>
  <c r="Q59" i="57"/>
  <c r="Q65" i="57"/>
  <c r="I73" i="57"/>
  <c r="I91" i="57"/>
  <c r="I97" i="57"/>
  <c r="I103" i="57"/>
  <c r="I60" i="57"/>
  <c r="I66" i="57"/>
  <c r="I74" i="57"/>
  <c r="I92" i="57"/>
  <c r="I98" i="57"/>
  <c r="I104" i="57"/>
  <c r="I71" i="57"/>
  <c r="I95" i="57"/>
  <c r="I101" i="57"/>
  <c r="I59" i="57"/>
  <c r="I65" i="57"/>
  <c r="I68" i="57"/>
  <c r="I88" i="57"/>
  <c r="J76" i="55"/>
  <c r="K76" i="55"/>
  <c r="L76" i="55" s="1"/>
  <c r="K75" i="55"/>
  <c r="L75" i="55" s="1"/>
  <c r="J75" i="55"/>
  <c r="J77" i="55"/>
  <c r="K77" i="55"/>
  <c r="L77" i="55" s="1"/>
  <c r="S77" i="55"/>
  <c r="U77" i="55" s="1"/>
  <c r="T77" i="55"/>
  <c r="V77" i="55" s="1"/>
  <c r="S114" i="55"/>
  <c r="U114" i="55" s="1"/>
  <c r="T114" i="55"/>
  <c r="V114" i="55" s="1"/>
  <c r="J112" i="55"/>
  <c r="K112" i="55"/>
  <c r="L112" i="55" s="1"/>
  <c r="K111" i="55"/>
  <c r="L111" i="55" s="1"/>
  <c r="J111" i="55"/>
  <c r="J114" i="55"/>
  <c r="K114" i="55"/>
  <c r="L114" i="55" s="1"/>
  <c r="J113" i="55"/>
  <c r="K113" i="55"/>
  <c r="L113" i="55" s="1"/>
  <c r="Q25" i="55"/>
  <c r="I25" i="55"/>
  <c r="J25" i="55" s="1"/>
  <c r="Q109" i="55"/>
  <c r="Q24" i="55"/>
  <c r="Q31" i="55"/>
  <c r="Q49" i="55"/>
  <c r="Q55" i="55"/>
  <c r="Q65" i="55"/>
  <c r="Q69" i="55"/>
  <c r="Q73" i="55"/>
  <c r="Q89" i="55"/>
  <c r="Q91" i="55"/>
  <c r="Q95" i="55"/>
  <c r="Q99" i="55"/>
  <c r="Q101" i="55"/>
  <c r="Q105" i="55"/>
  <c r="Q17" i="55"/>
  <c r="Q8" i="55"/>
  <c r="Q14" i="55"/>
  <c r="Q22" i="55"/>
  <c r="I104" i="55"/>
  <c r="J104" i="55" s="1"/>
  <c r="I107" i="55"/>
  <c r="J107" i="55" s="1"/>
  <c r="Q110" i="55"/>
  <c r="Q9" i="55"/>
  <c r="I10" i="55"/>
  <c r="K10" i="55" s="1"/>
  <c r="L10" i="55" s="1"/>
  <c r="Q15" i="55"/>
  <c r="I16" i="55"/>
  <c r="K16" i="55" s="1"/>
  <c r="L16" i="55" s="1"/>
  <c r="I23" i="55"/>
  <c r="K23" i="55" s="1"/>
  <c r="L23" i="55" s="1"/>
  <c r="Q29" i="55"/>
  <c r="I30" i="55"/>
  <c r="J30" i="55" s="1"/>
  <c r="Q50" i="55"/>
  <c r="I53" i="55"/>
  <c r="J53" i="55" s="1"/>
  <c r="Q56" i="55"/>
  <c r="I61" i="55"/>
  <c r="J61" i="55" s="1"/>
  <c r="I63" i="55"/>
  <c r="K63" i="55" s="1"/>
  <c r="L63" i="55" s="1"/>
  <c r="Q66" i="55"/>
  <c r="I67" i="55"/>
  <c r="K67" i="55" s="1"/>
  <c r="L67" i="55" s="1"/>
  <c r="I87" i="55"/>
  <c r="K87" i="55" s="1"/>
  <c r="L87" i="55" s="1"/>
  <c r="I93" i="55"/>
  <c r="J93" i="55" s="1"/>
  <c r="Q96" i="55"/>
  <c r="Q12" i="55"/>
  <c r="I13" i="55"/>
  <c r="K13" i="55" s="1"/>
  <c r="L13" i="55" s="1"/>
  <c r="Q20" i="55"/>
  <c r="I21" i="55"/>
  <c r="J21" i="55" s="1"/>
  <c r="I9" i="55"/>
  <c r="K9" i="55" s="1"/>
  <c r="L9" i="55" s="1"/>
  <c r="Q10" i="55"/>
  <c r="Q11" i="55"/>
  <c r="I12" i="55"/>
  <c r="K12" i="55" s="1"/>
  <c r="L12" i="55" s="1"/>
  <c r="Q13" i="55"/>
  <c r="I15" i="55"/>
  <c r="J15" i="55" s="1"/>
  <c r="Q16" i="55"/>
  <c r="I17" i="55"/>
  <c r="K17" i="55" s="1"/>
  <c r="L17" i="55" s="1"/>
  <c r="I18" i="55"/>
  <c r="K18" i="55" s="1"/>
  <c r="L18" i="55" s="1"/>
  <c r="Q19" i="55"/>
  <c r="Q21" i="55"/>
  <c r="I22" i="55"/>
  <c r="J22" i="55" s="1"/>
  <c r="I29" i="55"/>
  <c r="K29" i="55" s="1"/>
  <c r="L29" i="55" s="1"/>
  <c r="Q30" i="55"/>
  <c r="I31" i="55"/>
  <c r="K31" i="55" s="1"/>
  <c r="L31" i="55" s="1"/>
  <c r="I34" i="55"/>
  <c r="J34" i="55" s="1"/>
  <c r="Q48" i="55"/>
  <c r="I51" i="55"/>
  <c r="J51" i="55" s="1"/>
  <c r="I52" i="55"/>
  <c r="K52" i="55" s="1"/>
  <c r="L52" i="55" s="1"/>
  <c r="Q54" i="55"/>
  <c r="I59" i="55"/>
  <c r="J59" i="55" s="1"/>
  <c r="I62" i="55"/>
  <c r="K62" i="55" s="1"/>
  <c r="L62" i="55" s="1"/>
  <c r="Q62" i="55"/>
  <c r="Q63" i="55"/>
  <c r="Q64" i="55"/>
  <c r="I65" i="55"/>
  <c r="J65" i="55" s="1"/>
  <c r="Q67" i="55"/>
  <c r="Q68" i="55"/>
  <c r="I69" i="55"/>
  <c r="K69" i="55" s="1"/>
  <c r="L69" i="55" s="1"/>
  <c r="Q71" i="55"/>
  <c r="I72" i="55"/>
  <c r="K72" i="55" s="1"/>
  <c r="L72" i="55" s="1"/>
  <c r="Q72" i="55"/>
  <c r="I73" i="55"/>
  <c r="K73" i="55" s="1"/>
  <c r="L73" i="55" s="1"/>
  <c r="Q87" i="55"/>
  <c r="Q88" i="55"/>
  <c r="Q90" i="55"/>
  <c r="I91" i="55"/>
  <c r="K91" i="55" s="1"/>
  <c r="Q93" i="55"/>
  <c r="I94" i="55"/>
  <c r="K94" i="55" s="1"/>
  <c r="L94" i="55" s="1"/>
  <c r="Q94" i="55"/>
  <c r="I95" i="55"/>
  <c r="J95" i="55" s="1"/>
  <c r="I96" i="55"/>
  <c r="K96" i="55" s="1"/>
  <c r="L96" i="55" s="1"/>
  <c r="Q97" i="55"/>
  <c r="I98" i="55"/>
  <c r="J98" i="55" s="1"/>
  <c r="Q98" i="55"/>
  <c r="I99" i="55"/>
  <c r="K99" i="55" s="1"/>
  <c r="L99" i="55" s="1"/>
  <c r="I100" i="55"/>
  <c r="K100" i="55" s="1"/>
  <c r="L100" i="55" s="1"/>
  <c r="I101" i="55"/>
  <c r="J101" i="55" s="1"/>
  <c r="I102" i="55"/>
  <c r="J102" i="55" s="1"/>
  <c r="Q103" i="55"/>
  <c r="Q104" i="55"/>
  <c r="I105" i="55"/>
  <c r="K105" i="55" s="1"/>
  <c r="L105" i="55" s="1"/>
  <c r="Q107" i="55"/>
  <c r="I108" i="55"/>
  <c r="K108" i="55" s="1"/>
  <c r="L108" i="55" s="1"/>
  <c r="Q108" i="55"/>
  <c r="I109" i="55"/>
  <c r="K109" i="55" s="1"/>
  <c r="L109" i="55" s="1"/>
  <c r="I110" i="55"/>
  <c r="J110" i="55" s="1"/>
  <c r="Q18" i="55"/>
  <c r="Q32" i="55"/>
  <c r="I70" i="55"/>
  <c r="K70" i="55" s="1"/>
  <c r="L70" i="55" s="1"/>
  <c r="I106" i="55"/>
  <c r="K106" i="55" s="1"/>
  <c r="L106" i="55" s="1"/>
  <c r="Q23" i="55"/>
  <c r="I24" i="55"/>
  <c r="K24" i="55" s="1"/>
  <c r="L24" i="55" s="1"/>
  <c r="I28" i="55"/>
  <c r="K28" i="55" s="1"/>
  <c r="L28" i="55" s="1"/>
  <c r="Q70" i="55"/>
  <c r="Q74" i="55"/>
  <c r="Q92" i="55"/>
  <c r="Q100" i="55"/>
  <c r="Q102" i="55"/>
  <c r="I103" i="55"/>
  <c r="J103" i="55" s="1"/>
  <c r="Q106" i="55"/>
  <c r="Q26" i="55"/>
  <c r="Q34" i="55"/>
  <c r="I11" i="55"/>
  <c r="K11" i="55" s="1"/>
  <c r="L11" i="55" s="1"/>
  <c r="I19" i="55"/>
  <c r="J19" i="55" s="1"/>
  <c r="I14" i="55"/>
  <c r="J14" i="55" s="1"/>
  <c r="I20" i="55"/>
  <c r="K20" i="55" s="1"/>
  <c r="L20" i="55" s="1"/>
  <c r="I26" i="55"/>
  <c r="K26" i="55" s="1"/>
  <c r="L26" i="55" s="1"/>
  <c r="Q27" i="55"/>
  <c r="Q35" i="55"/>
  <c r="I8" i="55"/>
  <c r="J8" i="55" s="1"/>
  <c r="I88" i="55"/>
  <c r="K88" i="55" s="1"/>
  <c r="L88" i="55" s="1"/>
  <c r="I60" i="55"/>
  <c r="K60" i="55" s="1"/>
  <c r="L60" i="55" s="1"/>
  <c r="I66" i="55"/>
  <c r="K66" i="55" s="1"/>
  <c r="L66" i="55" s="1"/>
  <c r="I92" i="55"/>
  <c r="J92" i="55" s="1"/>
  <c r="Q28" i="55"/>
  <c r="I48" i="55"/>
  <c r="Q33" i="55"/>
  <c r="Q52" i="55"/>
  <c r="I58" i="55"/>
  <c r="Q60" i="55"/>
  <c r="I74" i="55"/>
  <c r="I97" i="55"/>
  <c r="I33" i="55"/>
  <c r="Q53" i="55"/>
  <c r="Q61" i="55"/>
  <c r="I71" i="55"/>
  <c r="I54" i="55"/>
  <c r="I27" i="55"/>
  <c r="I32" i="55"/>
  <c r="I35" i="55"/>
  <c r="I49" i="55"/>
  <c r="I55" i="55"/>
  <c r="Q57" i="55"/>
  <c r="I64" i="55"/>
  <c r="I68" i="55"/>
  <c r="I89" i="55"/>
  <c r="I50" i="55"/>
  <c r="I56" i="55"/>
  <c r="Q58" i="55"/>
  <c r="I90" i="55"/>
  <c r="Q51" i="55"/>
  <c r="I57" i="55"/>
  <c r="Q59" i="55"/>
  <c r="K107" i="55"/>
  <c r="L107" i="55" s="1"/>
  <c r="U112" i="53"/>
  <c r="T112" i="53"/>
  <c r="V112" i="53" s="1"/>
  <c r="U110" i="53"/>
  <c r="T110" i="53"/>
  <c r="V110" i="53" s="1"/>
  <c r="T113" i="53"/>
  <c r="V113" i="53" s="1"/>
  <c r="U113" i="53"/>
  <c r="U111" i="53"/>
  <c r="T111" i="53"/>
  <c r="V111" i="53" s="1"/>
  <c r="T109" i="53"/>
  <c r="V109" i="53" s="1"/>
  <c r="U109" i="53"/>
  <c r="J111" i="53"/>
  <c r="K111" i="53"/>
  <c r="L111" i="53" s="1"/>
  <c r="K113" i="53"/>
  <c r="L113" i="53" s="1"/>
  <c r="J113" i="53"/>
  <c r="J112" i="53"/>
  <c r="K112" i="53"/>
  <c r="L112" i="53" s="1"/>
  <c r="K109" i="53"/>
  <c r="L109" i="53" s="1"/>
  <c r="J109" i="53"/>
  <c r="J76" i="53"/>
  <c r="K76" i="53"/>
  <c r="L76" i="53" s="1"/>
  <c r="J74" i="53"/>
  <c r="K74" i="53"/>
  <c r="L74" i="53" s="1"/>
  <c r="J75" i="53"/>
  <c r="K75" i="53"/>
  <c r="L75" i="53" s="1"/>
  <c r="J73" i="53"/>
  <c r="K73" i="53"/>
  <c r="L73" i="53" s="1"/>
  <c r="K38" i="53"/>
  <c r="L38" i="53" s="1"/>
  <c r="J36" i="53"/>
  <c r="K36" i="53"/>
  <c r="L36" i="53" s="1"/>
  <c r="Q93" i="53"/>
  <c r="Q97" i="53"/>
  <c r="Q107" i="53"/>
  <c r="Q70" i="53"/>
  <c r="Q89" i="53"/>
  <c r="Q103" i="53"/>
  <c r="I68" i="53"/>
  <c r="K68" i="53" s="1"/>
  <c r="L68" i="53" s="1"/>
  <c r="Q12" i="53"/>
  <c r="Q20" i="53"/>
  <c r="Q26" i="53"/>
  <c r="Q29" i="53"/>
  <c r="Q60" i="53"/>
  <c r="Q62" i="53"/>
  <c r="Q66" i="53"/>
  <c r="Q87" i="53"/>
  <c r="I101" i="53"/>
  <c r="J101" i="53" s="1"/>
  <c r="Q17" i="53"/>
  <c r="I21" i="53"/>
  <c r="K21" i="53" s="1"/>
  <c r="L21" i="53" s="1"/>
  <c r="Q24" i="53"/>
  <c r="I26" i="53"/>
  <c r="J26" i="53" s="1"/>
  <c r="Q31" i="53"/>
  <c r="I87" i="53"/>
  <c r="K87" i="53" s="1"/>
  <c r="L87" i="53" s="1"/>
  <c r="I97" i="53"/>
  <c r="J97" i="53" s="1"/>
  <c r="Q106" i="53"/>
  <c r="Q18" i="53"/>
  <c r="I54" i="53"/>
  <c r="K54" i="53" s="1"/>
  <c r="L54" i="53" s="1"/>
  <c r="Q57" i="53"/>
  <c r="I11" i="53"/>
  <c r="K11" i="53" s="1"/>
  <c r="L11" i="53" s="1"/>
  <c r="I19" i="53"/>
  <c r="K19" i="53" s="1"/>
  <c r="L19" i="53" s="1"/>
  <c r="I33" i="53"/>
  <c r="J33" i="53" s="1"/>
  <c r="Q9" i="53"/>
  <c r="Q15" i="53"/>
  <c r="I30" i="53"/>
  <c r="K30" i="53" s="1"/>
  <c r="I91" i="53"/>
  <c r="J91" i="53" s="1"/>
  <c r="Q94" i="53"/>
  <c r="Q104" i="53"/>
  <c r="I105" i="53"/>
  <c r="J105" i="53" s="1"/>
  <c r="Q108" i="53"/>
  <c r="Q65" i="53"/>
  <c r="I94" i="53"/>
  <c r="J94" i="53" s="1"/>
  <c r="Q71" i="53"/>
  <c r="I72" i="53"/>
  <c r="J72" i="53" s="1"/>
  <c r="Q61" i="53"/>
  <c r="I61" i="53"/>
  <c r="J61" i="53" s="1"/>
  <c r="I71" i="53"/>
  <c r="J71" i="53" s="1"/>
  <c r="I12" i="53"/>
  <c r="K12" i="53" s="1"/>
  <c r="L12" i="53" s="1"/>
  <c r="I17" i="53"/>
  <c r="K17" i="53" s="1"/>
  <c r="L17" i="53" s="1"/>
  <c r="I18" i="53"/>
  <c r="J18" i="53" s="1"/>
  <c r="I20" i="53"/>
  <c r="J20" i="53" s="1"/>
  <c r="I24" i="53"/>
  <c r="K24" i="53" s="1"/>
  <c r="L24" i="53" s="1"/>
  <c r="I27" i="53"/>
  <c r="K27" i="53" s="1"/>
  <c r="L27" i="53" s="1"/>
  <c r="Q28" i="53"/>
  <c r="Q30" i="53"/>
  <c r="Q33" i="53"/>
  <c r="I47" i="53"/>
  <c r="K47" i="53" s="1"/>
  <c r="L47" i="53" s="1"/>
  <c r="Q48" i="53"/>
  <c r="Q50" i="53"/>
  <c r="Q55" i="53"/>
  <c r="Q58" i="53"/>
  <c r="I60" i="53"/>
  <c r="K60" i="53" s="1"/>
  <c r="L60" i="53" s="1"/>
  <c r="I62" i="53"/>
  <c r="K62" i="53" s="1"/>
  <c r="L62" i="53" s="1"/>
  <c r="I63" i="53"/>
  <c r="J63" i="53" s="1"/>
  <c r="Q64" i="53"/>
  <c r="I66" i="53"/>
  <c r="J66" i="53" s="1"/>
  <c r="I67" i="53"/>
  <c r="J67" i="53" s="1"/>
  <c r="Q68" i="53"/>
  <c r="Q69" i="53"/>
  <c r="I70" i="53"/>
  <c r="K70" i="53" s="1"/>
  <c r="L70" i="53" s="1"/>
  <c r="Q72" i="53"/>
  <c r="Q86" i="53"/>
  <c r="I88" i="53"/>
  <c r="J88" i="53" s="1"/>
  <c r="I89" i="53"/>
  <c r="J89" i="53" s="1"/>
  <c r="I90" i="53"/>
  <c r="J90" i="53" s="1"/>
  <c r="Q91" i="53"/>
  <c r="Q92" i="53"/>
  <c r="I93" i="53"/>
  <c r="K93" i="53" s="1"/>
  <c r="L93" i="53" s="1"/>
  <c r="Q95" i="53"/>
  <c r="Q96" i="53"/>
  <c r="Q99" i="53"/>
  <c r="I100" i="53"/>
  <c r="J100" i="53" s="1"/>
  <c r="Q101" i="53"/>
  <c r="Q102" i="53"/>
  <c r="I103" i="53"/>
  <c r="K103" i="53" s="1"/>
  <c r="L103" i="53" s="1"/>
  <c r="Q105" i="53"/>
  <c r="I106" i="53"/>
  <c r="J106" i="53" s="1"/>
  <c r="I107" i="53"/>
  <c r="K107" i="53" s="1"/>
  <c r="L107" i="53" s="1"/>
  <c r="I108" i="53"/>
  <c r="J108" i="53" s="1"/>
  <c r="I8" i="53"/>
  <c r="K8" i="53" s="1"/>
  <c r="L8" i="53" s="1"/>
  <c r="Q13" i="53"/>
  <c r="I14" i="53"/>
  <c r="K14" i="53" s="1"/>
  <c r="L14" i="53" s="1"/>
  <c r="Q21" i="53"/>
  <c r="I22" i="53"/>
  <c r="K22" i="53" s="1"/>
  <c r="L22" i="53" s="1"/>
  <c r="Q27" i="53"/>
  <c r="Q63" i="53"/>
  <c r="I64" i="53"/>
  <c r="K64" i="53" s="1"/>
  <c r="L64" i="53" s="1"/>
  <c r="Q67" i="53"/>
  <c r="Q88" i="53"/>
  <c r="Q90" i="53"/>
  <c r="I95" i="53"/>
  <c r="J95" i="53" s="1"/>
  <c r="Q98" i="53"/>
  <c r="I99" i="53"/>
  <c r="J99" i="53" s="1"/>
  <c r="Q100" i="53"/>
  <c r="I13" i="53"/>
  <c r="K13" i="53" s="1"/>
  <c r="L13" i="53" s="1"/>
  <c r="I32" i="53"/>
  <c r="J32" i="53" s="1"/>
  <c r="I9" i="53"/>
  <c r="Q10" i="53"/>
  <c r="I15" i="53"/>
  <c r="Q16" i="53"/>
  <c r="Q23" i="53"/>
  <c r="I28" i="53"/>
  <c r="I49" i="53"/>
  <c r="Q54" i="53"/>
  <c r="I10" i="53"/>
  <c r="I16" i="53"/>
  <c r="I23" i="53"/>
  <c r="I51" i="53"/>
  <c r="I52" i="53"/>
  <c r="I55" i="53"/>
  <c r="I59" i="53"/>
  <c r="I29" i="53"/>
  <c r="Q32" i="53"/>
  <c r="Q8" i="53"/>
  <c r="Q11" i="53"/>
  <c r="Q14" i="53"/>
  <c r="Q19" i="53"/>
  <c r="Q22" i="53"/>
  <c r="I31" i="53"/>
  <c r="Q34" i="53"/>
  <c r="I34" i="53"/>
  <c r="Q47" i="53"/>
  <c r="I53" i="53"/>
  <c r="Q56" i="53"/>
  <c r="I98" i="53"/>
  <c r="I102" i="53"/>
  <c r="Q51" i="53"/>
  <c r="I56" i="53"/>
  <c r="Q59" i="53"/>
  <c r="I25" i="53"/>
  <c r="Q25" i="53"/>
  <c r="I48" i="53"/>
  <c r="Q49" i="53"/>
  <c r="I50" i="53"/>
  <c r="Q52" i="53"/>
  <c r="I57" i="53"/>
  <c r="I104" i="53"/>
  <c r="Q53" i="53"/>
  <c r="I58" i="53"/>
  <c r="I65" i="53"/>
  <c r="I69" i="53"/>
  <c r="I86" i="53"/>
  <c r="I92" i="53"/>
  <c r="I96" i="53"/>
  <c r="Q28" i="51"/>
  <c r="I28" i="51"/>
  <c r="K28" i="51" s="1"/>
  <c r="L28" i="51" s="1"/>
  <c r="Q29" i="50"/>
  <c r="I29" i="50"/>
  <c r="K29" i="50" s="1"/>
  <c r="L29" i="50" s="1"/>
  <c r="I28" i="50"/>
  <c r="J28" i="50" s="1"/>
  <c r="Q28" i="50"/>
  <c r="S18" i="68" l="1"/>
  <c r="T13" i="69"/>
  <c r="V13" i="69" s="1"/>
  <c r="T44" i="67"/>
  <c r="V44" i="67" s="1"/>
  <c r="S9" i="67"/>
  <c r="U9" i="67" s="1"/>
  <c r="T12" i="67"/>
  <c r="V12" i="67" s="1"/>
  <c r="S8" i="67"/>
  <c r="U8" i="67" s="1"/>
  <c r="T13" i="67"/>
  <c r="V13" i="67" s="1"/>
  <c r="S66" i="67"/>
  <c r="U66" i="67" s="1"/>
  <c r="S14" i="67"/>
  <c r="T38" i="69"/>
  <c r="V38" i="69" s="1"/>
  <c r="T39" i="69"/>
  <c r="V39" i="69" s="1"/>
  <c r="T35" i="69"/>
  <c r="V35" i="69" s="1"/>
  <c r="S15" i="69"/>
  <c r="U15" i="69" s="1"/>
  <c r="T43" i="69"/>
  <c r="V43" i="69" s="1"/>
  <c r="T20" i="69"/>
  <c r="V20" i="69" s="1"/>
  <c r="S36" i="67"/>
  <c r="U36" i="67" s="1"/>
  <c r="T41" i="67"/>
  <c r="V41" i="67" s="1"/>
  <c r="S45" i="67"/>
  <c r="T45" i="67" s="1"/>
  <c r="V45" i="67" s="1"/>
  <c r="T68" i="67"/>
  <c r="V68" i="67" s="1"/>
  <c r="S20" i="67"/>
  <c r="T20" i="67" s="1"/>
  <c r="V20" i="67" s="1"/>
  <c r="T69" i="67"/>
  <c r="V69" i="67" s="1"/>
  <c r="S64" i="67"/>
  <c r="U64" i="67" s="1"/>
  <c r="S38" i="67"/>
  <c r="U38" i="67" s="1"/>
  <c r="S42" i="67"/>
  <c r="U42" i="67" s="1"/>
  <c r="S71" i="67"/>
  <c r="U71" i="67" s="1"/>
  <c r="T39" i="67"/>
  <c r="V39" i="67" s="1"/>
  <c r="S67" i="67"/>
  <c r="L10" i="67"/>
  <c r="S10" i="67"/>
  <c r="T40" i="67"/>
  <c r="V40" i="67" s="1"/>
  <c r="S8" i="69"/>
  <c r="U8" i="69" s="1"/>
  <c r="T19" i="69"/>
  <c r="V19" i="69" s="1"/>
  <c r="T41" i="69"/>
  <c r="V41" i="69" s="1"/>
  <c r="T18" i="69"/>
  <c r="V18" i="69" s="1"/>
  <c r="T48" i="69"/>
  <c r="V48" i="69" s="1"/>
  <c r="T42" i="69"/>
  <c r="V42" i="69" s="1"/>
  <c r="T71" i="69"/>
  <c r="V71" i="69" s="1"/>
  <c r="T9" i="69"/>
  <c r="V9" i="69" s="1"/>
  <c r="T8" i="69"/>
  <c r="V8" i="69" s="1"/>
  <c r="T36" i="68"/>
  <c r="V36" i="68" s="1"/>
  <c r="S20" i="68"/>
  <c r="U20" i="68" s="1"/>
  <c r="T38" i="68"/>
  <c r="V38" i="68" s="1"/>
  <c r="S13" i="68"/>
  <c r="T13" i="68" s="1"/>
  <c r="V13" i="68" s="1"/>
  <c r="S10" i="68"/>
  <c r="U10" i="68" s="1"/>
  <c r="S71" i="68"/>
  <c r="T71" i="68" s="1"/>
  <c r="V71" i="68" s="1"/>
  <c r="T21" i="68"/>
  <c r="V21" i="68" s="1"/>
  <c r="T37" i="68"/>
  <c r="V37" i="68" s="1"/>
  <c r="T46" i="68"/>
  <c r="V46" i="68" s="1"/>
  <c r="T41" i="68"/>
  <c r="V41" i="68" s="1"/>
  <c r="T42" i="68"/>
  <c r="V42" i="68" s="1"/>
  <c r="T39" i="68"/>
  <c r="V39" i="68" s="1"/>
  <c r="T40" i="68"/>
  <c r="V40" i="68" s="1"/>
  <c r="T14" i="68"/>
  <c r="V14" i="68" s="1"/>
  <c r="S15" i="68"/>
  <c r="U15" i="68" s="1"/>
  <c r="T43" i="68"/>
  <c r="V43" i="68" s="1"/>
  <c r="T67" i="68"/>
  <c r="V67" i="68" s="1"/>
  <c r="S19" i="68"/>
  <c r="S8" i="68"/>
  <c r="T8" i="68" s="1"/>
  <c r="V8" i="68" s="1"/>
  <c r="T48" i="68"/>
  <c r="V48" i="68" s="1"/>
  <c r="S47" i="68"/>
  <c r="T65" i="68"/>
  <c r="V65" i="68" s="1"/>
  <c r="T49" i="68"/>
  <c r="V49" i="68" s="1"/>
  <c r="L16" i="68"/>
  <c r="S16" i="68"/>
  <c r="T68" i="68"/>
  <c r="V68" i="68" s="1"/>
  <c r="S72" i="68"/>
  <c r="U72" i="68" s="1"/>
  <c r="T74" i="68"/>
  <c r="V74" i="68" s="1"/>
  <c r="U66" i="68"/>
  <c r="T66" i="68"/>
  <c r="V66" i="68" s="1"/>
  <c r="T45" i="68"/>
  <c r="V45" i="68" s="1"/>
  <c r="T44" i="68"/>
  <c r="V44" i="68" s="1"/>
  <c r="T46" i="69"/>
  <c r="V46" i="69" s="1"/>
  <c r="S14" i="69"/>
  <c r="T14" i="69" s="1"/>
  <c r="V14" i="69" s="1"/>
  <c r="T45" i="69"/>
  <c r="V45" i="69" s="1"/>
  <c r="T37" i="69"/>
  <c r="V37" i="69" s="1"/>
  <c r="U36" i="69"/>
  <c r="T36" i="69"/>
  <c r="V36" i="69" s="1"/>
  <c r="L61" i="67"/>
  <c r="S61" i="67"/>
  <c r="L63" i="67"/>
  <c r="S63" i="67"/>
  <c r="U65" i="67"/>
  <c r="T65" i="67"/>
  <c r="V65" i="67" s="1"/>
  <c r="S12" i="68"/>
  <c r="U12" i="68" s="1"/>
  <c r="U47" i="69"/>
  <c r="T47" i="69"/>
  <c r="V47" i="69" s="1"/>
  <c r="U67" i="69"/>
  <c r="T67" i="69"/>
  <c r="V67" i="69" s="1"/>
  <c r="T21" i="69"/>
  <c r="V21" i="69" s="1"/>
  <c r="T12" i="69"/>
  <c r="V12" i="69" s="1"/>
  <c r="T68" i="69"/>
  <c r="V68" i="69" s="1"/>
  <c r="U66" i="69"/>
  <c r="T66" i="69"/>
  <c r="V66" i="69" s="1"/>
  <c r="T44" i="69"/>
  <c r="V44" i="69" s="1"/>
  <c r="T10" i="69"/>
  <c r="V10" i="69" s="1"/>
  <c r="U11" i="69"/>
  <c r="T11" i="69"/>
  <c r="V11" i="69" s="1"/>
  <c r="U73" i="69"/>
  <c r="T73" i="69"/>
  <c r="V73" i="69" s="1"/>
  <c r="U70" i="69"/>
  <c r="T70" i="69"/>
  <c r="V70" i="69" s="1"/>
  <c r="U63" i="69"/>
  <c r="T63" i="69"/>
  <c r="V63" i="69" s="1"/>
  <c r="U64" i="69"/>
  <c r="T64" i="69"/>
  <c r="V64" i="69" s="1"/>
  <c r="U69" i="69"/>
  <c r="T69" i="69"/>
  <c r="V69" i="69" s="1"/>
  <c r="U72" i="69"/>
  <c r="T72" i="69"/>
  <c r="V72" i="69" s="1"/>
  <c r="L16" i="69"/>
  <c r="S16" i="69"/>
  <c r="L17" i="69"/>
  <c r="S17" i="69"/>
  <c r="U65" i="69"/>
  <c r="T65" i="69"/>
  <c r="V65" i="69" s="1"/>
  <c r="T75" i="68"/>
  <c r="V75" i="68" s="1"/>
  <c r="T11" i="68"/>
  <c r="V11" i="68" s="1"/>
  <c r="U13" i="68"/>
  <c r="T9" i="68"/>
  <c r="V9" i="68" s="1"/>
  <c r="U9" i="68"/>
  <c r="U69" i="68"/>
  <c r="T69" i="68"/>
  <c r="V69" i="68" s="1"/>
  <c r="U18" i="68"/>
  <c r="T18" i="68"/>
  <c r="V18" i="68" s="1"/>
  <c r="U73" i="68"/>
  <c r="T73" i="68"/>
  <c r="V73" i="68" s="1"/>
  <c r="L17" i="68"/>
  <c r="S17" i="68"/>
  <c r="U70" i="68"/>
  <c r="T70" i="68"/>
  <c r="V70" i="68" s="1"/>
  <c r="U43" i="67"/>
  <c r="T43" i="67"/>
  <c r="V43" i="67" s="1"/>
  <c r="U46" i="67"/>
  <c r="T46" i="67"/>
  <c r="V46" i="67" s="1"/>
  <c r="T62" i="67"/>
  <c r="V62" i="67" s="1"/>
  <c r="T34" i="67"/>
  <c r="V34" i="67" s="1"/>
  <c r="U34" i="67"/>
  <c r="U11" i="67"/>
  <c r="T11" i="67"/>
  <c r="V11" i="67" s="1"/>
  <c r="U70" i="67"/>
  <c r="T70" i="67"/>
  <c r="V70" i="67" s="1"/>
  <c r="U18" i="67"/>
  <c r="T18" i="67"/>
  <c r="V18" i="67" s="1"/>
  <c r="L37" i="67"/>
  <c r="S37" i="67"/>
  <c r="L35" i="67"/>
  <c r="S35" i="67"/>
  <c r="L16" i="67"/>
  <c r="S16" i="67"/>
  <c r="L15" i="67"/>
  <c r="S15" i="67"/>
  <c r="U19" i="67"/>
  <c r="T19" i="67"/>
  <c r="V19" i="67" s="1"/>
  <c r="L17" i="67"/>
  <c r="S17" i="67"/>
  <c r="T9" i="67"/>
  <c r="V9" i="67" s="1"/>
  <c r="K35" i="53"/>
  <c r="L35" i="53" s="1"/>
  <c r="K36" i="57"/>
  <c r="L36" i="57" s="1"/>
  <c r="S37" i="57"/>
  <c r="U37" i="57" s="1"/>
  <c r="K38" i="55"/>
  <c r="L38" i="55" s="1"/>
  <c r="K20" i="61"/>
  <c r="L20" i="61" s="1"/>
  <c r="K17" i="61"/>
  <c r="L17" i="61" s="1"/>
  <c r="J18" i="61"/>
  <c r="K13" i="61"/>
  <c r="L13" i="61" s="1"/>
  <c r="K37" i="53"/>
  <c r="K9" i="63"/>
  <c r="L9" i="63" s="1"/>
  <c r="J57" i="63"/>
  <c r="J20" i="63"/>
  <c r="K37" i="55"/>
  <c r="L37" i="55" s="1"/>
  <c r="K8" i="61"/>
  <c r="L8" i="61" s="1"/>
  <c r="J11" i="61"/>
  <c r="K9" i="61"/>
  <c r="L9" i="61" s="1"/>
  <c r="S14" i="61"/>
  <c r="U14" i="61" s="1"/>
  <c r="J38" i="61"/>
  <c r="J12" i="61"/>
  <c r="K61" i="61"/>
  <c r="L61" i="61" s="1"/>
  <c r="J21" i="61"/>
  <c r="J16" i="61"/>
  <c r="J59" i="61"/>
  <c r="S59" i="61"/>
  <c r="U59" i="61" s="1"/>
  <c r="K33" i="61"/>
  <c r="L33" i="61" s="1"/>
  <c r="K10" i="61"/>
  <c r="L10" i="61" s="1"/>
  <c r="J54" i="61"/>
  <c r="S54" i="61"/>
  <c r="U54" i="61" s="1"/>
  <c r="K55" i="61"/>
  <c r="L55" i="61" s="1"/>
  <c r="J14" i="61"/>
  <c r="K15" i="61"/>
  <c r="L15" i="61" s="1"/>
  <c r="J19" i="61"/>
  <c r="K43" i="61"/>
  <c r="L43" i="61" s="1"/>
  <c r="J62" i="61"/>
  <c r="L57" i="61"/>
  <c r="S57" i="61"/>
  <c r="K40" i="61"/>
  <c r="L40" i="61" s="1"/>
  <c r="S56" i="61"/>
  <c r="U56" i="61" s="1"/>
  <c r="J53" i="61"/>
  <c r="S41" i="61"/>
  <c r="U41" i="61" s="1"/>
  <c r="J39" i="61"/>
  <c r="J57" i="61"/>
  <c r="S63" i="61"/>
  <c r="U63" i="61" s="1"/>
  <c r="K32" i="61"/>
  <c r="L32" i="61" s="1"/>
  <c r="S21" i="61"/>
  <c r="U21" i="61" s="1"/>
  <c r="K37" i="61"/>
  <c r="L37" i="61" s="1"/>
  <c r="S11" i="61"/>
  <c r="U11" i="61" s="1"/>
  <c r="J31" i="61"/>
  <c r="S31" i="61"/>
  <c r="U31" i="61" s="1"/>
  <c r="S36" i="61"/>
  <c r="U36" i="61" s="1"/>
  <c r="S30" i="61"/>
  <c r="U30" i="61" s="1"/>
  <c r="S10" i="63"/>
  <c r="U10" i="63" s="1"/>
  <c r="K60" i="63"/>
  <c r="L60" i="63" s="1"/>
  <c r="K19" i="63"/>
  <c r="L19" i="63" s="1"/>
  <c r="K41" i="63"/>
  <c r="L41" i="63" s="1"/>
  <c r="J14" i="63"/>
  <c r="K43" i="63"/>
  <c r="L43" i="63" s="1"/>
  <c r="S13" i="63"/>
  <c r="U13" i="63" s="1"/>
  <c r="J13" i="63"/>
  <c r="S16" i="63"/>
  <c r="U16" i="63" s="1"/>
  <c r="J39" i="63"/>
  <c r="K45" i="63"/>
  <c r="L45" i="63" s="1"/>
  <c r="J37" i="63"/>
  <c r="K12" i="63"/>
  <c r="L12" i="63" s="1"/>
  <c r="J33" i="63"/>
  <c r="J16" i="63"/>
  <c r="S35" i="63"/>
  <c r="T35" i="63" s="1"/>
  <c r="V35" i="63" s="1"/>
  <c r="K63" i="63"/>
  <c r="L63" i="63" s="1"/>
  <c r="J59" i="63"/>
  <c r="S33" i="63"/>
  <c r="T33" i="63" s="1"/>
  <c r="V33" i="63" s="1"/>
  <c r="J10" i="63"/>
  <c r="J35" i="63"/>
  <c r="K8" i="63"/>
  <c r="L8" i="63" s="1"/>
  <c r="S31" i="63"/>
  <c r="U31" i="63" s="1"/>
  <c r="K61" i="63"/>
  <c r="L61" i="63" s="1"/>
  <c r="K44" i="63"/>
  <c r="L44" i="63" s="1"/>
  <c r="J31" i="63"/>
  <c r="S39" i="63"/>
  <c r="T39" i="63" s="1"/>
  <c r="V39" i="63" s="1"/>
  <c r="K11" i="63"/>
  <c r="L11" i="63" s="1"/>
  <c r="J21" i="63"/>
  <c r="K55" i="63"/>
  <c r="L55" i="63" s="1"/>
  <c r="K22" i="63"/>
  <c r="L22" i="63" s="1"/>
  <c r="S37" i="63"/>
  <c r="U37" i="63" s="1"/>
  <c r="S17" i="63"/>
  <c r="U17" i="63" s="1"/>
  <c r="K15" i="63"/>
  <c r="L15" i="63" s="1"/>
  <c r="K64" i="63"/>
  <c r="K62" i="63"/>
  <c r="J17" i="63"/>
  <c r="J14" i="62"/>
  <c r="K12" i="62"/>
  <c r="L12" i="62" s="1"/>
  <c r="J37" i="62"/>
  <c r="K58" i="62"/>
  <c r="L58" i="62" s="1"/>
  <c r="J32" i="62"/>
  <c r="K62" i="62"/>
  <c r="L62" i="62" s="1"/>
  <c r="J8" i="62"/>
  <c r="K36" i="62"/>
  <c r="L36" i="62" s="1"/>
  <c r="K33" i="62"/>
  <c r="L33" i="62" s="1"/>
  <c r="J31" i="62"/>
  <c r="K61" i="62"/>
  <c r="L61" i="62" s="1"/>
  <c r="K60" i="62"/>
  <c r="L60" i="62" s="1"/>
  <c r="S10" i="62"/>
  <c r="U10" i="62" s="1"/>
  <c r="J10" i="62"/>
  <c r="J9" i="62"/>
  <c r="K39" i="62"/>
  <c r="L39" i="62" s="1"/>
  <c r="K65" i="62"/>
  <c r="L65" i="62" s="1"/>
  <c r="J43" i="62"/>
  <c r="J22" i="62"/>
  <c r="K13" i="62"/>
  <c r="L13" i="62" s="1"/>
  <c r="J16" i="62"/>
  <c r="K40" i="62"/>
  <c r="L40" i="62" s="1"/>
  <c r="K34" i="62"/>
  <c r="L34" i="62" s="1"/>
  <c r="K57" i="62"/>
  <c r="L57" i="62" s="1"/>
  <c r="J38" i="62"/>
  <c r="J59" i="62"/>
  <c r="J42" i="62"/>
  <c r="J11" i="62"/>
  <c r="K44" i="62"/>
  <c r="L44" i="62" s="1"/>
  <c r="J41" i="62"/>
  <c r="K35" i="62"/>
  <c r="L35" i="62" s="1"/>
  <c r="J64" i="62"/>
  <c r="K19" i="62"/>
  <c r="S19" i="62" s="1"/>
  <c r="J17" i="62"/>
  <c r="J18" i="62"/>
  <c r="S17" i="62"/>
  <c r="U17" i="62" s="1"/>
  <c r="K45" i="62"/>
  <c r="L45" i="62" s="1"/>
  <c r="L18" i="62"/>
  <c r="S18" i="62"/>
  <c r="U18" i="62" s="1"/>
  <c r="L64" i="62"/>
  <c r="S64" i="62"/>
  <c r="U64" i="62" s="1"/>
  <c r="S31" i="62"/>
  <c r="U31" i="62" s="1"/>
  <c r="K66" i="62"/>
  <c r="L66" i="62" s="1"/>
  <c r="K63" i="62"/>
  <c r="L63" i="62" s="1"/>
  <c r="S38" i="62"/>
  <c r="U38" i="62" s="1"/>
  <c r="S59" i="62"/>
  <c r="U59" i="62" s="1"/>
  <c r="S57" i="63"/>
  <c r="S65" i="63"/>
  <c r="U65" i="63" s="1"/>
  <c r="S11" i="62"/>
  <c r="U11" i="62" s="1"/>
  <c r="S8" i="62"/>
  <c r="U8" i="62" s="1"/>
  <c r="S22" i="62"/>
  <c r="U22" i="62" s="1"/>
  <c r="S42" i="62"/>
  <c r="S61" i="61"/>
  <c r="S18" i="61"/>
  <c r="S20" i="61"/>
  <c r="U20" i="61" s="1"/>
  <c r="S35" i="61"/>
  <c r="U35" i="61" s="1"/>
  <c r="J42" i="63"/>
  <c r="K42" i="63"/>
  <c r="L42" i="63" s="1"/>
  <c r="J58" i="63"/>
  <c r="K58" i="63"/>
  <c r="K40" i="63"/>
  <c r="J40" i="63"/>
  <c r="K38" i="63"/>
  <c r="J38" i="63"/>
  <c r="K34" i="63"/>
  <c r="J34" i="63"/>
  <c r="S59" i="63"/>
  <c r="S21" i="63"/>
  <c r="J56" i="63"/>
  <c r="K56" i="63"/>
  <c r="K32" i="63"/>
  <c r="J32" i="63"/>
  <c r="J18" i="63"/>
  <c r="K18" i="63"/>
  <c r="L18" i="63" s="1"/>
  <c r="S14" i="63"/>
  <c r="K36" i="63"/>
  <c r="J36" i="63"/>
  <c r="S20" i="63"/>
  <c r="K21" i="62"/>
  <c r="L21" i="62" s="1"/>
  <c r="J21" i="62"/>
  <c r="J55" i="62"/>
  <c r="K55" i="62"/>
  <c r="S16" i="62"/>
  <c r="S14" i="62"/>
  <c r="J20" i="62"/>
  <c r="K20" i="62"/>
  <c r="L20" i="62" s="1"/>
  <c r="S37" i="62"/>
  <c r="S32" i="62"/>
  <c r="J15" i="62"/>
  <c r="K15" i="62"/>
  <c r="L15" i="62" s="1"/>
  <c r="J56" i="62"/>
  <c r="K56" i="62"/>
  <c r="S43" i="62"/>
  <c r="S9" i="62"/>
  <c r="S41" i="62"/>
  <c r="K58" i="61"/>
  <c r="J58" i="61"/>
  <c r="K60" i="61"/>
  <c r="J60" i="61"/>
  <c r="S53" i="61"/>
  <c r="S19" i="61"/>
  <c r="S16" i="61"/>
  <c r="S13" i="61"/>
  <c r="S42" i="61"/>
  <c r="S12" i="61"/>
  <c r="S39" i="61"/>
  <c r="S38" i="61"/>
  <c r="S62" i="61"/>
  <c r="S55" i="61"/>
  <c r="S17" i="61"/>
  <c r="S9" i="61"/>
  <c r="S34" i="61"/>
  <c r="S38" i="53"/>
  <c r="U38" i="53" s="1"/>
  <c r="S35" i="53"/>
  <c r="T35" i="53" s="1"/>
  <c r="V35" i="53" s="1"/>
  <c r="T37" i="57"/>
  <c r="V37" i="57" s="1"/>
  <c r="S37" i="55"/>
  <c r="S36" i="53"/>
  <c r="T38" i="53"/>
  <c r="V38" i="53" s="1"/>
  <c r="L38" i="57"/>
  <c r="S38" i="57"/>
  <c r="K39" i="55"/>
  <c r="L39" i="55" s="1"/>
  <c r="L36" i="55"/>
  <c r="S36" i="55"/>
  <c r="S108" i="57"/>
  <c r="S106" i="57"/>
  <c r="S107" i="57"/>
  <c r="T77" i="57"/>
  <c r="V77" i="57" s="1"/>
  <c r="S75" i="57"/>
  <c r="S76" i="57"/>
  <c r="S36" i="57"/>
  <c r="S39" i="57"/>
  <c r="L39" i="57"/>
  <c r="K53" i="57"/>
  <c r="L53" i="57" s="1"/>
  <c r="J8" i="57"/>
  <c r="S8" i="57"/>
  <c r="U8" i="57" s="1"/>
  <c r="K34" i="57"/>
  <c r="L34" i="57" s="1"/>
  <c r="J72" i="57"/>
  <c r="J33" i="57"/>
  <c r="J22" i="57"/>
  <c r="J94" i="57"/>
  <c r="J61" i="57"/>
  <c r="S14" i="57"/>
  <c r="U14" i="57" s="1"/>
  <c r="J21" i="57"/>
  <c r="S21" i="57" s="1"/>
  <c r="U21" i="57" s="1"/>
  <c r="J13" i="57"/>
  <c r="K30" i="57"/>
  <c r="L30" i="57" s="1"/>
  <c r="K18" i="57"/>
  <c r="L18" i="57" s="1"/>
  <c r="K26" i="57"/>
  <c r="L26" i="57" s="1"/>
  <c r="J14" i="57"/>
  <c r="K10" i="57"/>
  <c r="L10" i="57" s="1"/>
  <c r="J32" i="57"/>
  <c r="K23" i="57"/>
  <c r="L23" i="57" s="1"/>
  <c r="K62" i="57"/>
  <c r="L62" i="57" s="1"/>
  <c r="K99" i="57"/>
  <c r="L99" i="57" s="1"/>
  <c r="S32" i="57"/>
  <c r="U32" i="57" s="1"/>
  <c r="S22" i="57"/>
  <c r="U22" i="57" s="1"/>
  <c r="K69" i="57"/>
  <c r="L69" i="57" s="1"/>
  <c r="K16" i="57"/>
  <c r="L16" i="57" s="1"/>
  <c r="K67" i="57"/>
  <c r="L67" i="57" s="1"/>
  <c r="J9" i="57"/>
  <c r="J93" i="57"/>
  <c r="K54" i="57"/>
  <c r="L54" i="57" s="1"/>
  <c r="K25" i="57"/>
  <c r="J64" i="57"/>
  <c r="S100" i="57"/>
  <c r="U100" i="57" s="1"/>
  <c r="K63" i="57"/>
  <c r="L63" i="57" s="1"/>
  <c r="K96" i="57"/>
  <c r="L96" i="57" s="1"/>
  <c r="S27" i="57"/>
  <c r="U27" i="57" s="1"/>
  <c r="J27" i="57"/>
  <c r="S13" i="57"/>
  <c r="U13" i="57" s="1"/>
  <c r="K15" i="57"/>
  <c r="S61" i="57"/>
  <c r="T61" i="57" s="1"/>
  <c r="V61" i="57" s="1"/>
  <c r="K29" i="57"/>
  <c r="L29" i="57" s="1"/>
  <c r="L102" i="57"/>
  <c r="S102" i="57"/>
  <c r="T102" i="57" s="1"/>
  <c r="V102" i="57" s="1"/>
  <c r="L64" i="57"/>
  <c r="S64" i="57"/>
  <c r="U64" i="57" s="1"/>
  <c r="L93" i="57"/>
  <c r="S93" i="57"/>
  <c r="U93" i="57" s="1"/>
  <c r="L9" i="57"/>
  <c r="S9" i="57"/>
  <c r="U9" i="57" s="1"/>
  <c r="K90" i="57"/>
  <c r="L90" i="57" s="1"/>
  <c r="J102" i="57"/>
  <c r="J89" i="57"/>
  <c r="S89" i="57"/>
  <c r="S72" i="57"/>
  <c r="U72" i="57" s="1"/>
  <c r="K74" i="57"/>
  <c r="J74" i="57"/>
  <c r="K28" i="57"/>
  <c r="L28" i="57" s="1"/>
  <c r="J28" i="57"/>
  <c r="K101" i="57"/>
  <c r="J101" i="57"/>
  <c r="K24" i="57"/>
  <c r="L24" i="57" s="1"/>
  <c r="J24" i="57"/>
  <c r="K65" i="57"/>
  <c r="L65" i="57" s="1"/>
  <c r="J65" i="57"/>
  <c r="K92" i="57"/>
  <c r="J92" i="57"/>
  <c r="K73" i="57"/>
  <c r="J73" i="57"/>
  <c r="J55" i="57"/>
  <c r="K55" i="57"/>
  <c r="K20" i="57"/>
  <c r="J20" i="57"/>
  <c r="J48" i="57"/>
  <c r="K48" i="57"/>
  <c r="L48" i="57" s="1"/>
  <c r="S33" i="57"/>
  <c r="J50" i="57"/>
  <c r="K50" i="57"/>
  <c r="L50" i="57" s="1"/>
  <c r="J51" i="57"/>
  <c r="K51" i="57"/>
  <c r="J49" i="57"/>
  <c r="K49" i="57"/>
  <c r="L49" i="57" s="1"/>
  <c r="K71" i="57"/>
  <c r="J71" i="57"/>
  <c r="K103" i="57"/>
  <c r="J103" i="57"/>
  <c r="J56" i="57"/>
  <c r="K56" i="57"/>
  <c r="L56" i="57" s="1"/>
  <c r="K17" i="57"/>
  <c r="J17" i="57"/>
  <c r="J35" i="57"/>
  <c r="K35" i="57"/>
  <c r="L35" i="57" s="1"/>
  <c r="K59" i="57"/>
  <c r="L59" i="57" s="1"/>
  <c r="J59" i="57"/>
  <c r="K66" i="57"/>
  <c r="J66" i="57"/>
  <c r="K12" i="57"/>
  <c r="J12" i="57"/>
  <c r="J60" i="57"/>
  <c r="K60" i="57"/>
  <c r="S94" i="57"/>
  <c r="J87" i="57"/>
  <c r="K87" i="57"/>
  <c r="K88" i="57"/>
  <c r="J88" i="57"/>
  <c r="K104" i="57"/>
  <c r="J104" i="57"/>
  <c r="K97" i="57"/>
  <c r="J97" i="57"/>
  <c r="S53" i="57"/>
  <c r="U53" i="57" s="1"/>
  <c r="J70" i="57"/>
  <c r="K70" i="57"/>
  <c r="S58" i="57"/>
  <c r="U58" i="57" s="1"/>
  <c r="J19" i="57"/>
  <c r="K19" i="57"/>
  <c r="J57" i="57"/>
  <c r="K57" i="57"/>
  <c r="L57" i="57" s="1"/>
  <c r="K31" i="57"/>
  <c r="J31" i="57"/>
  <c r="K95" i="57"/>
  <c r="J95" i="57"/>
  <c r="K68" i="57"/>
  <c r="J68" i="57"/>
  <c r="K98" i="57"/>
  <c r="J98" i="57"/>
  <c r="K91" i="57"/>
  <c r="J91" i="57"/>
  <c r="J52" i="57"/>
  <c r="K52" i="57"/>
  <c r="L52" i="57" s="1"/>
  <c r="J11" i="57"/>
  <c r="K11" i="57"/>
  <c r="S38" i="55"/>
  <c r="S75" i="55"/>
  <c r="S76" i="55"/>
  <c r="S113" i="55"/>
  <c r="S111" i="55"/>
  <c r="S112" i="55"/>
  <c r="J23" i="55"/>
  <c r="K104" i="55"/>
  <c r="L104" i="55" s="1"/>
  <c r="S18" i="55"/>
  <c r="U18" i="55" s="1"/>
  <c r="S23" i="55"/>
  <c r="U23" i="55" s="1"/>
  <c r="K25" i="55"/>
  <c r="L25" i="55" s="1"/>
  <c r="S73" i="55"/>
  <c r="U73" i="55" s="1"/>
  <c r="J72" i="55"/>
  <c r="K30" i="55"/>
  <c r="L30" i="55" s="1"/>
  <c r="J87" i="55"/>
  <c r="K93" i="55"/>
  <c r="L93" i="55" s="1"/>
  <c r="K21" i="55"/>
  <c r="L21" i="55" s="1"/>
  <c r="K53" i="55"/>
  <c r="L53" i="55" s="1"/>
  <c r="J105" i="55"/>
  <c r="S105" i="55" s="1"/>
  <c r="U105" i="55" s="1"/>
  <c r="K51" i="55"/>
  <c r="L51" i="55" s="1"/>
  <c r="J100" i="55"/>
  <c r="S96" i="55"/>
  <c r="U96" i="55" s="1"/>
  <c r="S29" i="55"/>
  <c r="U29" i="55" s="1"/>
  <c r="J70" i="55"/>
  <c r="J12" i="55"/>
  <c r="S70" i="55"/>
  <c r="U70" i="55" s="1"/>
  <c r="K95" i="55"/>
  <c r="L95" i="55" s="1"/>
  <c r="J10" i="55"/>
  <c r="K59" i="55"/>
  <c r="L59" i="55" s="1"/>
  <c r="K61" i="55"/>
  <c r="L61" i="55" s="1"/>
  <c r="J52" i="55"/>
  <c r="J13" i="55"/>
  <c r="S63" i="55"/>
  <c r="U63" i="55" s="1"/>
  <c r="J63" i="55"/>
  <c r="J106" i="55"/>
  <c r="K15" i="55"/>
  <c r="L15" i="55" s="1"/>
  <c r="K22" i="55"/>
  <c r="L22" i="55" s="1"/>
  <c r="J16" i="55"/>
  <c r="J73" i="55"/>
  <c r="J60" i="55"/>
  <c r="J29" i="55"/>
  <c r="J18" i="55"/>
  <c r="K102" i="55"/>
  <c r="L102" i="55" s="1"/>
  <c r="K101" i="55"/>
  <c r="L101" i="55" s="1"/>
  <c r="J94" i="55"/>
  <c r="J108" i="55"/>
  <c r="K65" i="55"/>
  <c r="L65" i="55" s="1"/>
  <c r="J99" i="55"/>
  <c r="S99" i="55" s="1"/>
  <c r="U99" i="55" s="1"/>
  <c r="S67" i="55"/>
  <c r="U67" i="55" s="1"/>
  <c r="J62" i="55"/>
  <c r="J17" i="55"/>
  <c r="S66" i="55"/>
  <c r="U66" i="55" s="1"/>
  <c r="J26" i="55"/>
  <c r="K92" i="55"/>
  <c r="L92" i="55" s="1"/>
  <c r="K19" i="55"/>
  <c r="L19" i="55" s="1"/>
  <c r="L91" i="55"/>
  <c r="S91" i="55"/>
  <c r="U91" i="55" s="1"/>
  <c r="J20" i="55"/>
  <c r="K110" i="55"/>
  <c r="L110" i="55" s="1"/>
  <c r="K34" i="55"/>
  <c r="L34" i="55" s="1"/>
  <c r="J24" i="55"/>
  <c r="K103" i="55"/>
  <c r="L103" i="55" s="1"/>
  <c r="K98" i="55"/>
  <c r="L98" i="55" s="1"/>
  <c r="J9" i="55"/>
  <c r="J96" i="55"/>
  <c r="J109" i="55"/>
  <c r="J67" i="55"/>
  <c r="J91" i="55"/>
  <c r="J66" i="55"/>
  <c r="J88" i="55"/>
  <c r="S107" i="55"/>
  <c r="U107" i="55" s="1"/>
  <c r="J69" i="55"/>
  <c r="S69" i="55" s="1"/>
  <c r="J31" i="55"/>
  <c r="K8" i="55"/>
  <c r="L8" i="55" s="1"/>
  <c r="J28" i="55"/>
  <c r="J11" i="55"/>
  <c r="S11" i="55"/>
  <c r="U11" i="55" s="1"/>
  <c r="S31" i="55"/>
  <c r="U31" i="55" s="1"/>
  <c r="K14" i="55"/>
  <c r="L14" i="55" s="1"/>
  <c r="S13" i="55"/>
  <c r="U13" i="55" s="1"/>
  <c r="S108" i="55"/>
  <c r="U108" i="55" s="1"/>
  <c r="S9" i="55"/>
  <c r="U9" i="55" s="1"/>
  <c r="S109" i="55"/>
  <c r="U109" i="55" s="1"/>
  <c r="S94" i="55"/>
  <c r="U94" i="55" s="1"/>
  <c r="S87" i="55"/>
  <c r="S72" i="55"/>
  <c r="S62" i="55"/>
  <c r="U62" i="55" s="1"/>
  <c r="S26" i="55"/>
  <c r="U26" i="55" s="1"/>
  <c r="K32" i="55"/>
  <c r="J32" i="55"/>
  <c r="S28" i="55"/>
  <c r="S104" i="55"/>
  <c r="K89" i="55"/>
  <c r="J89" i="55"/>
  <c r="K68" i="55"/>
  <c r="J68" i="55"/>
  <c r="K35" i="55"/>
  <c r="J35" i="55"/>
  <c r="S88" i="55"/>
  <c r="J33" i="55"/>
  <c r="K33" i="55"/>
  <c r="L33" i="55" s="1"/>
  <c r="K48" i="55"/>
  <c r="J48" i="55"/>
  <c r="K56" i="55"/>
  <c r="J56" i="55"/>
  <c r="K57" i="55"/>
  <c r="L57" i="55" s="1"/>
  <c r="J57" i="55"/>
  <c r="K55" i="55"/>
  <c r="J55" i="55"/>
  <c r="K54" i="55"/>
  <c r="J54" i="55"/>
  <c r="K58" i="55"/>
  <c r="L58" i="55" s="1"/>
  <c r="J58" i="55"/>
  <c r="S20" i="55"/>
  <c r="S10" i="55"/>
  <c r="K64" i="55"/>
  <c r="J64" i="55"/>
  <c r="K71" i="55"/>
  <c r="J71" i="55"/>
  <c r="K74" i="55"/>
  <c r="J74" i="55"/>
  <c r="S106" i="55"/>
  <c r="S51" i="55"/>
  <c r="U51" i="55" s="1"/>
  <c r="K50" i="55"/>
  <c r="J50" i="55"/>
  <c r="S52" i="55"/>
  <c r="U52" i="55" s="1"/>
  <c r="S24" i="55"/>
  <c r="S16" i="55"/>
  <c r="K27" i="55"/>
  <c r="J27" i="55"/>
  <c r="K90" i="55"/>
  <c r="J90" i="55"/>
  <c r="S60" i="55"/>
  <c r="U60" i="55" s="1"/>
  <c r="S12" i="55"/>
  <c r="S100" i="55"/>
  <c r="K49" i="55"/>
  <c r="J49" i="55"/>
  <c r="K97" i="55"/>
  <c r="J97" i="55"/>
  <c r="S17" i="55"/>
  <c r="K101" i="53"/>
  <c r="L101" i="53" s="1"/>
  <c r="K33" i="53"/>
  <c r="L33" i="53" s="1"/>
  <c r="K26" i="53"/>
  <c r="L26" i="53" s="1"/>
  <c r="J11" i="53"/>
  <c r="J68" i="53"/>
  <c r="S68" i="53" s="1"/>
  <c r="K97" i="53"/>
  <c r="L97" i="53" s="1"/>
  <c r="K94" i="53"/>
  <c r="L94" i="53" s="1"/>
  <c r="K91" i="53"/>
  <c r="L91" i="53" s="1"/>
  <c r="J103" i="53"/>
  <c r="J22" i="53"/>
  <c r="J60" i="53"/>
  <c r="S60" i="53" s="1"/>
  <c r="U60" i="53" s="1"/>
  <c r="J17" i="53"/>
  <c r="J30" i="53"/>
  <c r="S30" i="53" s="1"/>
  <c r="J12" i="53"/>
  <c r="K32" i="53"/>
  <c r="L32" i="53" s="1"/>
  <c r="K63" i="53"/>
  <c r="L63" i="53" s="1"/>
  <c r="J62" i="53"/>
  <c r="J93" i="53"/>
  <c r="J19" i="53"/>
  <c r="J70" i="53"/>
  <c r="K18" i="53"/>
  <c r="L18" i="53" s="1"/>
  <c r="K67" i="53"/>
  <c r="L67" i="53" s="1"/>
  <c r="L30" i="53"/>
  <c r="K99" i="53"/>
  <c r="L99" i="53" s="1"/>
  <c r="K72" i="53"/>
  <c r="L72" i="53" s="1"/>
  <c r="J21" i="53"/>
  <c r="S21" i="53" s="1"/>
  <c r="U21" i="53" s="1"/>
  <c r="J54" i="53"/>
  <c r="K105" i="53"/>
  <c r="L105" i="53" s="1"/>
  <c r="K66" i="53"/>
  <c r="L66" i="53" s="1"/>
  <c r="J47" i="53"/>
  <c r="J13" i="53"/>
  <c r="J87" i="53"/>
  <c r="J24" i="53"/>
  <c r="J14" i="53"/>
  <c r="S70" i="53"/>
  <c r="U70" i="53" s="1"/>
  <c r="K100" i="53"/>
  <c r="L100" i="53" s="1"/>
  <c r="J8" i="53"/>
  <c r="K106" i="53"/>
  <c r="L106" i="53" s="1"/>
  <c r="S64" i="53"/>
  <c r="U64" i="53" s="1"/>
  <c r="S27" i="53"/>
  <c r="U27" i="53" s="1"/>
  <c r="K90" i="53"/>
  <c r="L90" i="53" s="1"/>
  <c r="K61" i="53"/>
  <c r="L61" i="53" s="1"/>
  <c r="J64" i="53"/>
  <c r="K20" i="53"/>
  <c r="K108" i="53"/>
  <c r="L108" i="53" s="1"/>
  <c r="K88" i="53"/>
  <c r="L88" i="53" s="1"/>
  <c r="K95" i="53"/>
  <c r="K71" i="53"/>
  <c r="L71" i="53" s="1"/>
  <c r="J27" i="53"/>
  <c r="J107" i="53"/>
  <c r="S17" i="53"/>
  <c r="U17" i="53" s="1"/>
  <c r="K89" i="53"/>
  <c r="L89" i="53" s="1"/>
  <c r="S13" i="53"/>
  <c r="S93" i="53"/>
  <c r="S87" i="53"/>
  <c r="U87" i="53" s="1"/>
  <c r="S103" i="53"/>
  <c r="J69" i="53"/>
  <c r="K69" i="53"/>
  <c r="J104" i="53"/>
  <c r="K104" i="53"/>
  <c r="K56" i="53"/>
  <c r="L56" i="53" s="1"/>
  <c r="J56" i="53"/>
  <c r="S11" i="53"/>
  <c r="U11" i="53" s="1"/>
  <c r="J86" i="53"/>
  <c r="K86" i="53"/>
  <c r="K50" i="53"/>
  <c r="J50" i="53"/>
  <c r="S8" i="53"/>
  <c r="U8" i="53" s="1"/>
  <c r="K59" i="53"/>
  <c r="L59" i="53" s="1"/>
  <c r="J59" i="53"/>
  <c r="K16" i="53"/>
  <c r="L16" i="53" s="1"/>
  <c r="J16" i="53"/>
  <c r="S54" i="53"/>
  <c r="U54" i="53" s="1"/>
  <c r="K53" i="53"/>
  <c r="L53" i="53" s="1"/>
  <c r="J53" i="53"/>
  <c r="K29" i="53"/>
  <c r="J29" i="53"/>
  <c r="J65" i="53"/>
  <c r="K65" i="53"/>
  <c r="K52" i="53"/>
  <c r="L52" i="53" s="1"/>
  <c r="J52" i="53"/>
  <c r="S105" i="53"/>
  <c r="J31" i="53"/>
  <c r="K31" i="53"/>
  <c r="K10" i="53"/>
  <c r="L10" i="53" s="1"/>
  <c r="J10" i="53"/>
  <c r="J9" i="53"/>
  <c r="K9" i="53"/>
  <c r="J102" i="53"/>
  <c r="K102" i="53"/>
  <c r="S47" i="53"/>
  <c r="U47" i="53" s="1"/>
  <c r="S22" i="53"/>
  <c r="U22" i="53" s="1"/>
  <c r="S100" i="53"/>
  <c r="S24" i="53"/>
  <c r="K55" i="53"/>
  <c r="J55" i="53"/>
  <c r="K49" i="53"/>
  <c r="L49" i="53" s="1"/>
  <c r="J49" i="53"/>
  <c r="K51" i="53"/>
  <c r="L51" i="53" s="1"/>
  <c r="J51" i="53"/>
  <c r="K58" i="53"/>
  <c r="J58" i="53"/>
  <c r="K25" i="53"/>
  <c r="L25" i="53" s="1"/>
  <c r="J25" i="53"/>
  <c r="J98" i="53"/>
  <c r="K98" i="53"/>
  <c r="K34" i="53"/>
  <c r="L34" i="53" s="1"/>
  <c r="J34" i="53"/>
  <c r="S19" i="53"/>
  <c r="U19" i="53" s="1"/>
  <c r="K23" i="53"/>
  <c r="L23" i="53" s="1"/>
  <c r="J23" i="53"/>
  <c r="K28" i="53"/>
  <c r="J28" i="53"/>
  <c r="S62" i="53"/>
  <c r="J15" i="53"/>
  <c r="K15" i="53"/>
  <c r="K48" i="53"/>
  <c r="J48" i="53"/>
  <c r="J96" i="53"/>
  <c r="K96" i="53"/>
  <c r="J92" i="53"/>
  <c r="K92" i="53"/>
  <c r="K57" i="53"/>
  <c r="J57" i="53"/>
  <c r="S107" i="53"/>
  <c r="S14" i="53"/>
  <c r="U14" i="53" s="1"/>
  <c r="S101" i="53"/>
  <c r="S12" i="53"/>
  <c r="J29" i="50"/>
  <c r="J28" i="51"/>
  <c r="S28" i="51"/>
  <c r="S29" i="50"/>
  <c r="U29" i="50" s="1"/>
  <c r="K28" i="50"/>
  <c r="L28" i="50" s="1"/>
  <c r="S9" i="63" l="1"/>
  <c r="U9" i="63" s="1"/>
  <c r="T20" i="68"/>
  <c r="V20" i="68" s="1"/>
  <c r="T8" i="67"/>
  <c r="V8" i="67" s="1"/>
  <c r="T42" i="67"/>
  <c r="V42" i="67" s="1"/>
  <c r="T66" i="67"/>
  <c r="V66" i="67" s="1"/>
  <c r="T36" i="67"/>
  <c r="V36" i="67" s="1"/>
  <c r="U45" i="67"/>
  <c r="T71" i="67"/>
  <c r="V71" i="67" s="1"/>
  <c r="U14" i="67"/>
  <c r="T14" i="67"/>
  <c r="V14" i="67" s="1"/>
  <c r="T15" i="69"/>
  <c r="V15" i="69" s="1"/>
  <c r="U20" i="67"/>
  <c r="T64" i="67"/>
  <c r="V64" i="67" s="1"/>
  <c r="T38" i="67"/>
  <c r="V38" i="67" s="1"/>
  <c r="U10" i="67"/>
  <c r="T10" i="67"/>
  <c r="V10" i="67" s="1"/>
  <c r="U67" i="67"/>
  <c r="T67" i="67"/>
  <c r="V67" i="67" s="1"/>
  <c r="U14" i="69"/>
  <c r="U71" i="68"/>
  <c r="T10" i="68"/>
  <c r="V10" i="68" s="1"/>
  <c r="U8" i="68"/>
  <c r="T15" i="68"/>
  <c r="V15" i="68" s="1"/>
  <c r="U47" i="68"/>
  <c r="T47" i="68"/>
  <c r="V47" i="68" s="1"/>
  <c r="U19" i="68"/>
  <c r="T19" i="68"/>
  <c r="V19" i="68" s="1"/>
  <c r="T72" i="68"/>
  <c r="V72" i="68" s="1"/>
  <c r="U16" i="68"/>
  <c r="T16" i="68"/>
  <c r="V16" i="68" s="1"/>
  <c r="T12" i="68"/>
  <c r="V12" i="68" s="1"/>
  <c r="U63" i="67"/>
  <c r="T63" i="67"/>
  <c r="V63" i="67" s="1"/>
  <c r="U61" i="67"/>
  <c r="T61" i="67"/>
  <c r="V61" i="67" s="1"/>
  <c r="U17" i="69"/>
  <c r="T17" i="69"/>
  <c r="V17" i="69" s="1"/>
  <c r="U16" i="69"/>
  <c r="T16" i="69"/>
  <c r="V16" i="69" s="1"/>
  <c r="U17" i="68"/>
  <c r="T17" i="68"/>
  <c r="V17" i="68" s="1"/>
  <c r="U35" i="67"/>
  <c r="T35" i="67"/>
  <c r="V35" i="67" s="1"/>
  <c r="U37" i="67"/>
  <c r="T37" i="67"/>
  <c r="V37" i="67" s="1"/>
  <c r="U15" i="67"/>
  <c r="T15" i="67"/>
  <c r="V15" i="67" s="1"/>
  <c r="U16" i="67"/>
  <c r="T16" i="67"/>
  <c r="V16" i="67" s="1"/>
  <c r="U17" i="67"/>
  <c r="T17" i="67"/>
  <c r="V17" i="67" s="1"/>
  <c r="T8" i="57"/>
  <c r="V8" i="57" s="1"/>
  <c r="S39" i="55"/>
  <c r="S10" i="61"/>
  <c r="U10" i="61" s="1"/>
  <c r="S8" i="61"/>
  <c r="U8" i="61" s="1"/>
  <c r="U35" i="53"/>
  <c r="L37" i="53"/>
  <c r="S37" i="53"/>
  <c r="S60" i="63"/>
  <c r="U60" i="63" s="1"/>
  <c r="S41" i="63"/>
  <c r="U41" i="63" s="1"/>
  <c r="S19" i="63"/>
  <c r="U19" i="63" s="1"/>
  <c r="S63" i="63"/>
  <c r="U63" i="63" s="1"/>
  <c r="U35" i="63"/>
  <c r="S55" i="63"/>
  <c r="T65" i="63"/>
  <c r="V65" i="63" s="1"/>
  <c r="T14" i="61"/>
  <c r="V14" i="61" s="1"/>
  <c r="S12" i="62"/>
  <c r="U12" i="62" s="1"/>
  <c r="T10" i="63"/>
  <c r="V10" i="63" s="1"/>
  <c r="T59" i="61"/>
  <c r="V59" i="61" s="1"/>
  <c r="S43" i="61"/>
  <c r="U43" i="61" s="1"/>
  <c r="S33" i="61"/>
  <c r="U33" i="61" s="1"/>
  <c r="S15" i="61"/>
  <c r="U15" i="61" s="1"/>
  <c r="T54" i="61"/>
  <c r="V54" i="61" s="1"/>
  <c r="T56" i="61"/>
  <c r="V56" i="61" s="1"/>
  <c r="T21" i="61"/>
  <c r="V21" i="61" s="1"/>
  <c r="S40" i="61"/>
  <c r="U40" i="61" s="1"/>
  <c r="T11" i="61"/>
  <c r="V11" i="61" s="1"/>
  <c r="T20" i="61"/>
  <c r="V20" i="61" s="1"/>
  <c r="T33" i="61"/>
  <c r="V33" i="61" s="1"/>
  <c r="T41" i="61"/>
  <c r="V41" i="61" s="1"/>
  <c r="T63" i="61"/>
  <c r="V63" i="61" s="1"/>
  <c r="T43" i="61"/>
  <c r="V43" i="61" s="1"/>
  <c r="S32" i="61"/>
  <c r="U32" i="61" s="1"/>
  <c r="U57" i="61"/>
  <c r="T57" i="61"/>
  <c r="V57" i="61" s="1"/>
  <c r="T30" i="61"/>
  <c r="V30" i="61" s="1"/>
  <c r="T36" i="61"/>
  <c r="V36" i="61" s="1"/>
  <c r="S37" i="61"/>
  <c r="T37" i="61" s="1"/>
  <c r="V37" i="61" s="1"/>
  <c r="T35" i="61"/>
  <c r="V35" i="61" s="1"/>
  <c r="T31" i="61"/>
  <c r="V31" i="61" s="1"/>
  <c r="T13" i="63"/>
  <c r="V13" i="63" s="1"/>
  <c r="S12" i="63"/>
  <c r="U12" i="63" s="1"/>
  <c r="T31" i="63"/>
  <c r="V31" i="63" s="1"/>
  <c r="T9" i="63"/>
  <c r="V9" i="63" s="1"/>
  <c r="S43" i="63"/>
  <c r="T43" i="63" s="1"/>
  <c r="V43" i="63" s="1"/>
  <c r="T16" i="63"/>
  <c r="V16" i="63" s="1"/>
  <c r="T60" i="63"/>
  <c r="V60" i="63" s="1"/>
  <c r="U39" i="63"/>
  <c r="T37" i="63"/>
  <c r="V37" i="63" s="1"/>
  <c r="S45" i="63"/>
  <c r="T45" i="63" s="1"/>
  <c r="V45" i="63" s="1"/>
  <c r="U33" i="63"/>
  <c r="S61" i="63"/>
  <c r="U61" i="63" s="1"/>
  <c r="S8" i="63"/>
  <c r="U8" i="63" s="1"/>
  <c r="S11" i="63"/>
  <c r="U11" i="63" s="1"/>
  <c r="S44" i="63"/>
  <c r="U44" i="63" s="1"/>
  <c r="S15" i="63"/>
  <c r="T15" i="63" s="1"/>
  <c r="V15" i="63" s="1"/>
  <c r="S22" i="63"/>
  <c r="U22" i="63" s="1"/>
  <c r="L62" i="63"/>
  <c r="S62" i="63"/>
  <c r="T17" i="63"/>
  <c r="V17" i="63" s="1"/>
  <c r="L64" i="63"/>
  <c r="S64" i="63"/>
  <c r="S58" i="62"/>
  <c r="S62" i="62"/>
  <c r="U62" i="62" s="1"/>
  <c r="S36" i="62"/>
  <c r="T36" i="62" s="1"/>
  <c r="V36" i="62" s="1"/>
  <c r="S65" i="62"/>
  <c r="T65" i="62" s="1"/>
  <c r="V65" i="62" s="1"/>
  <c r="S61" i="62"/>
  <c r="T61" i="62" s="1"/>
  <c r="V61" i="62" s="1"/>
  <c r="S33" i="62"/>
  <c r="U33" i="62" s="1"/>
  <c r="S13" i="62"/>
  <c r="U13" i="62" s="1"/>
  <c r="S60" i="62"/>
  <c r="U60" i="62" s="1"/>
  <c r="S40" i="62"/>
  <c r="U40" i="62" s="1"/>
  <c r="S39" i="62"/>
  <c r="U39" i="62" s="1"/>
  <c r="T10" i="62"/>
  <c r="V10" i="62" s="1"/>
  <c r="T8" i="62"/>
  <c r="V8" i="62" s="1"/>
  <c r="T18" i="62"/>
  <c r="V18" i="62" s="1"/>
  <c r="L19" i="62"/>
  <c r="S57" i="62"/>
  <c r="U57" i="62" s="1"/>
  <c r="S34" i="62"/>
  <c r="U34" i="62" s="1"/>
  <c r="S63" i="62"/>
  <c r="U63" i="62" s="1"/>
  <c r="S35" i="62"/>
  <c r="U35" i="62" s="1"/>
  <c r="S45" i="62"/>
  <c r="U45" i="62" s="1"/>
  <c r="T11" i="62"/>
  <c r="V11" i="62" s="1"/>
  <c r="S44" i="62"/>
  <c r="U44" i="62" s="1"/>
  <c r="T22" i="62"/>
  <c r="V22" i="62" s="1"/>
  <c r="T17" i="62"/>
  <c r="V17" i="62" s="1"/>
  <c r="T64" i="62"/>
  <c r="V64" i="62" s="1"/>
  <c r="S66" i="62"/>
  <c r="T66" i="62" s="1"/>
  <c r="V66" i="62" s="1"/>
  <c r="T59" i="62"/>
  <c r="V59" i="62" s="1"/>
  <c r="S21" i="62"/>
  <c r="U21" i="62" s="1"/>
  <c r="T31" i="62"/>
  <c r="V31" i="62" s="1"/>
  <c r="T38" i="62"/>
  <c r="V38" i="62" s="1"/>
  <c r="T63" i="63"/>
  <c r="V63" i="63" s="1"/>
  <c r="U57" i="63"/>
  <c r="T57" i="63"/>
  <c r="V57" i="63" s="1"/>
  <c r="S18" i="63"/>
  <c r="U42" i="62"/>
  <c r="T42" i="62"/>
  <c r="V42" i="62" s="1"/>
  <c r="S20" i="62"/>
  <c r="U20" i="62" s="1"/>
  <c r="U18" i="61"/>
  <c r="T18" i="61"/>
  <c r="V18" i="61" s="1"/>
  <c r="U61" i="61"/>
  <c r="T61" i="61"/>
  <c r="V61" i="61" s="1"/>
  <c r="S40" i="63"/>
  <c r="L40" i="63"/>
  <c r="L58" i="63"/>
  <c r="S58" i="63"/>
  <c r="L34" i="63"/>
  <c r="S34" i="63"/>
  <c r="U21" i="63"/>
  <c r="T21" i="63"/>
  <c r="V21" i="63" s="1"/>
  <c r="T41" i="63"/>
  <c r="V41" i="63" s="1"/>
  <c r="U20" i="63"/>
  <c r="T20" i="63"/>
  <c r="V20" i="63" s="1"/>
  <c r="L38" i="63"/>
  <c r="S38" i="63"/>
  <c r="U55" i="63"/>
  <c r="T55" i="63"/>
  <c r="V55" i="63" s="1"/>
  <c r="L36" i="63"/>
  <c r="S36" i="63"/>
  <c r="L32" i="63"/>
  <c r="S32" i="63"/>
  <c r="U59" i="63"/>
  <c r="T59" i="63"/>
  <c r="V59" i="63" s="1"/>
  <c r="U14" i="63"/>
  <c r="T14" i="63"/>
  <c r="V14" i="63" s="1"/>
  <c r="L56" i="63"/>
  <c r="S56" i="63"/>
  <c r="S42" i="63"/>
  <c r="L56" i="62"/>
  <c r="S56" i="62"/>
  <c r="U58" i="62"/>
  <c r="T58" i="62"/>
  <c r="V58" i="62" s="1"/>
  <c r="U19" i="62"/>
  <c r="T19" i="62"/>
  <c r="V19" i="62" s="1"/>
  <c r="U41" i="62"/>
  <c r="T41" i="62"/>
  <c r="V41" i="62" s="1"/>
  <c r="U16" i="62"/>
  <c r="T16" i="62"/>
  <c r="V16" i="62" s="1"/>
  <c r="S15" i="62"/>
  <c r="U9" i="62"/>
  <c r="T9" i="62"/>
  <c r="V9" i="62" s="1"/>
  <c r="U32" i="62"/>
  <c r="T32" i="62"/>
  <c r="V32" i="62" s="1"/>
  <c r="U14" i="62"/>
  <c r="T14" i="62"/>
  <c r="V14" i="62" s="1"/>
  <c r="U43" i="62"/>
  <c r="T43" i="62"/>
  <c r="V43" i="62" s="1"/>
  <c r="U37" i="62"/>
  <c r="T37" i="62"/>
  <c r="V37" i="62" s="1"/>
  <c r="L55" i="62"/>
  <c r="S55" i="62"/>
  <c r="U16" i="61"/>
  <c r="T16" i="61"/>
  <c r="V16" i="61" s="1"/>
  <c r="U13" i="61"/>
  <c r="T13" i="61"/>
  <c r="V13" i="61" s="1"/>
  <c r="U38" i="61"/>
  <c r="T38" i="61"/>
  <c r="V38" i="61" s="1"/>
  <c r="U55" i="61"/>
  <c r="T55" i="61"/>
  <c r="V55" i="61" s="1"/>
  <c r="U19" i="61"/>
  <c r="T19" i="61"/>
  <c r="V19" i="61" s="1"/>
  <c r="L60" i="61"/>
  <c r="S60" i="61"/>
  <c r="U62" i="61"/>
  <c r="T62" i="61"/>
  <c r="V62" i="61" s="1"/>
  <c r="U42" i="61"/>
  <c r="T42" i="61"/>
  <c r="V42" i="61" s="1"/>
  <c r="U53" i="61"/>
  <c r="T53" i="61"/>
  <c r="V53" i="61" s="1"/>
  <c r="U39" i="61"/>
  <c r="T39" i="61"/>
  <c r="V39" i="61" s="1"/>
  <c r="U17" i="61"/>
  <c r="T17" i="61"/>
  <c r="V17" i="61" s="1"/>
  <c r="U34" i="61"/>
  <c r="T34" i="61"/>
  <c r="V34" i="61" s="1"/>
  <c r="U9" i="61"/>
  <c r="T9" i="61"/>
  <c r="V9" i="61" s="1"/>
  <c r="U12" i="61"/>
  <c r="T12" i="61"/>
  <c r="V12" i="61" s="1"/>
  <c r="L58" i="61"/>
  <c r="S58" i="61"/>
  <c r="U37" i="55"/>
  <c r="T37" i="55"/>
  <c r="V37" i="55" s="1"/>
  <c r="S28" i="50"/>
  <c r="U36" i="53"/>
  <c r="T36" i="53"/>
  <c r="V36" i="53" s="1"/>
  <c r="S33" i="53"/>
  <c r="U33" i="53" s="1"/>
  <c r="S26" i="53"/>
  <c r="T26" i="53" s="1"/>
  <c r="V26" i="53" s="1"/>
  <c r="U38" i="57"/>
  <c r="T38" i="57"/>
  <c r="V38" i="57" s="1"/>
  <c r="T18" i="55"/>
  <c r="V18" i="55" s="1"/>
  <c r="U36" i="55"/>
  <c r="T36" i="55"/>
  <c r="V36" i="55" s="1"/>
  <c r="U107" i="57"/>
  <c r="T107" i="57"/>
  <c r="V107" i="57" s="1"/>
  <c r="U106" i="57"/>
  <c r="T106" i="57"/>
  <c r="V106" i="57" s="1"/>
  <c r="U108" i="57"/>
  <c r="T108" i="57"/>
  <c r="V108" i="57" s="1"/>
  <c r="U76" i="57"/>
  <c r="T76" i="57"/>
  <c r="V76" i="57" s="1"/>
  <c r="U75" i="57"/>
  <c r="T75" i="57"/>
  <c r="V75" i="57" s="1"/>
  <c r="U39" i="57"/>
  <c r="T39" i="57"/>
  <c r="V39" i="57" s="1"/>
  <c r="U36" i="57"/>
  <c r="T36" i="57"/>
  <c r="V36" i="57" s="1"/>
  <c r="T64" i="57"/>
  <c r="V64" i="57" s="1"/>
  <c r="S34" i="57"/>
  <c r="U34" i="57" s="1"/>
  <c r="S18" i="57"/>
  <c r="U18" i="57" s="1"/>
  <c r="S30" i="57"/>
  <c r="U30" i="57" s="1"/>
  <c r="T13" i="57"/>
  <c r="V13" i="57" s="1"/>
  <c r="T22" i="57"/>
  <c r="V22" i="57" s="1"/>
  <c r="T14" i="57"/>
  <c r="V14" i="57" s="1"/>
  <c r="S69" i="57"/>
  <c r="U69" i="57" s="1"/>
  <c r="S23" i="57"/>
  <c r="U23" i="57" s="1"/>
  <c r="S67" i="57"/>
  <c r="T67" i="57" s="1"/>
  <c r="V67" i="57" s="1"/>
  <c r="S99" i="57"/>
  <c r="T58" i="57"/>
  <c r="V58" i="57" s="1"/>
  <c r="S10" i="57"/>
  <c r="U10" i="57" s="1"/>
  <c r="S24" i="57"/>
  <c r="U24" i="57" s="1"/>
  <c r="S54" i="57"/>
  <c r="U54" i="57" s="1"/>
  <c r="S26" i="57"/>
  <c r="U26" i="57" s="1"/>
  <c r="S16" i="57"/>
  <c r="U16" i="57" s="1"/>
  <c r="U102" i="57"/>
  <c r="S28" i="57"/>
  <c r="U28" i="57" s="1"/>
  <c r="T27" i="57"/>
  <c r="V27" i="57" s="1"/>
  <c r="T32" i="57"/>
  <c r="V32" i="57" s="1"/>
  <c r="S29" i="57"/>
  <c r="U29" i="57" s="1"/>
  <c r="S62" i="57"/>
  <c r="U61" i="57"/>
  <c r="T100" i="57"/>
  <c r="V100" i="57" s="1"/>
  <c r="T21" i="57"/>
  <c r="V21" i="57" s="1"/>
  <c r="S63" i="57"/>
  <c r="U63" i="57" s="1"/>
  <c r="S96" i="57"/>
  <c r="U96" i="57" s="1"/>
  <c r="L25" i="57"/>
  <c r="S25" i="57"/>
  <c r="S90" i="57"/>
  <c r="U90" i="57" s="1"/>
  <c r="U67" i="57"/>
  <c r="T72" i="57"/>
  <c r="V72" i="57" s="1"/>
  <c r="L15" i="57"/>
  <c r="S15" i="57"/>
  <c r="S48" i="57"/>
  <c r="U48" i="57" s="1"/>
  <c r="T9" i="57"/>
  <c r="V9" i="57" s="1"/>
  <c r="T93" i="57"/>
  <c r="V93" i="57" s="1"/>
  <c r="S50" i="57"/>
  <c r="U50" i="57" s="1"/>
  <c r="S49" i="57"/>
  <c r="S35" i="57"/>
  <c r="S57" i="57"/>
  <c r="S65" i="57"/>
  <c r="U65" i="57" s="1"/>
  <c r="U89" i="57"/>
  <c r="T89" i="57"/>
  <c r="V89" i="57" s="1"/>
  <c r="L11" i="57"/>
  <c r="S11" i="57"/>
  <c r="L12" i="57"/>
  <c r="S12" i="57"/>
  <c r="T53" i="57"/>
  <c r="V53" i="57" s="1"/>
  <c r="L87" i="57"/>
  <c r="S87" i="57"/>
  <c r="L66" i="57"/>
  <c r="S66" i="57"/>
  <c r="L17" i="57"/>
  <c r="S17" i="57"/>
  <c r="L51" i="57"/>
  <c r="S51" i="57"/>
  <c r="U33" i="57"/>
  <c r="T33" i="57"/>
  <c r="V33" i="57" s="1"/>
  <c r="L20" i="57"/>
  <c r="S20" i="57"/>
  <c r="L73" i="57"/>
  <c r="S73" i="57"/>
  <c r="L103" i="57"/>
  <c r="S103" i="57"/>
  <c r="L19" i="57"/>
  <c r="S19" i="57"/>
  <c r="L92" i="57"/>
  <c r="S92" i="57"/>
  <c r="L55" i="57"/>
  <c r="S55" i="57"/>
  <c r="L101" i="57"/>
  <c r="S101" i="57"/>
  <c r="L31" i="57"/>
  <c r="S31" i="57"/>
  <c r="L97" i="57"/>
  <c r="S97" i="57"/>
  <c r="L98" i="57"/>
  <c r="S98" i="57"/>
  <c r="L104" i="57"/>
  <c r="S104" i="57"/>
  <c r="L60" i="57"/>
  <c r="S60" i="57"/>
  <c r="S59" i="57"/>
  <c r="L91" i="57"/>
  <c r="S91" i="57"/>
  <c r="L70" i="57"/>
  <c r="S70" i="57"/>
  <c r="L95" i="57"/>
  <c r="S95" i="57"/>
  <c r="U94" i="57"/>
  <c r="T94" i="57"/>
  <c r="V94" i="57" s="1"/>
  <c r="L71" i="57"/>
  <c r="S71" i="57"/>
  <c r="S56" i="57"/>
  <c r="L68" i="57"/>
  <c r="S68" i="57"/>
  <c r="L88" i="57"/>
  <c r="S88" i="57"/>
  <c r="S52" i="57"/>
  <c r="L74" i="57"/>
  <c r="S74" i="57"/>
  <c r="U38" i="55"/>
  <c r="T38" i="55"/>
  <c r="V38" i="55" s="1"/>
  <c r="U39" i="55"/>
  <c r="T39" i="55"/>
  <c r="V39" i="55" s="1"/>
  <c r="U76" i="55"/>
  <c r="T76" i="55"/>
  <c r="V76" i="55" s="1"/>
  <c r="U75" i="55"/>
  <c r="T75" i="55"/>
  <c r="V75" i="55" s="1"/>
  <c r="U112" i="55"/>
  <c r="T112" i="55"/>
  <c r="V112" i="55" s="1"/>
  <c r="U111" i="55"/>
  <c r="T111" i="55"/>
  <c r="V111" i="55" s="1"/>
  <c r="U113" i="55"/>
  <c r="T113" i="55"/>
  <c r="V113" i="55" s="1"/>
  <c r="T23" i="55"/>
  <c r="V23" i="55" s="1"/>
  <c r="T73" i="55"/>
  <c r="V73" i="55" s="1"/>
  <c r="S25" i="55"/>
  <c r="U25" i="55" s="1"/>
  <c r="S93" i="55"/>
  <c r="U93" i="55" s="1"/>
  <c r="S30" i="55"/>
  <c r="U30" i="55" s="1"/>
  <c r="S21" i="55"/>
  <c r="U21" i="55" s="1"/>
  <c r="S110" i="55"/>
  <c r="U110" i="55" s="1"/>
  <c r="S15" i="55"/>
  <c r="U15" i="55" s="1"/>
  <c r="S22" i="55"/>
  <c r="U22" i="55" s="1"/>
  <c r="T70" i="55"/>
  <c r="V70" i="55" s="1"/>
  <c r="S53" i="55"/>
  <c r="U53" i="55" s="1"/>
  <c r="T96" i="55"/>
  <c r="V96" i="55" s="1"/>
  <c r="T99" i="55"/>
  <c r="V99" i="55" s="1"/>
  <c r="S59" i="55"/>
  <c r="U59" i="55" s="1"/>
  <c r="S61" i="55"/>
  <c r="U61" i="55" s="1"/>
  <c r="S101" i="55"/>
  <c r="U101" i="55" s="1"/>
  <c r="T11" i="55"/>
  <c r="V11" i="55" s="1"/>
  <c r="T29" i="55"/>
  <c r="V29" i="55" s="1"/>
  <c r="S14" i="55"/>
  <c r="U14" i="55" s="1"/>
  <c r="S92" i="55"/>
  <c r="U92" i="55" s="1"/>
  <c r="S95" i="55"/>
  <c r="U95" i="55" s="1"/>
  <c r="S19" i="55"/>
  <c r="U19" i="55" s="1"/>
  <c r="T63" i="55"/>
  <c r="V63" i="55" s="1"/>
  <c r="S102" i="55"/>
  <c r="U102" i="55" s="1"/>
  <c r="S65" i="55"/>
  <c r="U65" i="55" s="1"/>
  <c r="S34" i="55"/>
  <c r="T34" i="55" s="1"/>
  <c r="V34" i="55" s="1"/>
  <c r="T9" i="55"/>
  <c r="V9" i="55" s="1"/>
  <c r="T109" i="55"/>
  <c r="V109" i="55" s="1"/>
  <c r="S98" i="55"/>
  <c r="U98" i="55" s="1"/>
  <c r="S103" i="55"/>
  <c r="T67" i="55"/>
  <c r="V67" i="55" s="1"/>
  <c r="T66" i="55"/>
  <c r="V66" i="55" s="1"/>
  <c r="T107" i="55"/>
  <c r="V107" i="55" s="1"/>
  <c r="S8" i="55"/>
  <c r="U8" i="55" s="1"/>
  <c r="T91" i="55"/>
  <c r="V91" i="55" s="1"/>
  <c r="U69" i="55"/>
  <c r="T69" i="55"/>
  <c r="V69" i="55" s="1"/>
  <c r="T26" i="55"/>
  <c r="V26" i="55" s="1"/>
  <c r="T13" i="55"/>
  <c r="V13" i="55" s="1"/>
  <c r="T105" i="55"/>
  <c r="V105" i="55" s="1"/>
  <c r="T108" i="55"/>
  <c r="V108" i="55" s="1"/>
  <c r="T31" i="55"/>
  <c r="V31" i="55" s="1"/>
  <c r="T62" i="55"/>
  <c r="V62" i="55" s="1"/>
  <c r="S58" i="55"/>
  <c r="U58" i="55" s="1"/>
  <c r="T51" i="55"/>
  <c r="V51" i="55" s="1"/>
  <c r="T94" i="55"/>
  <c r="V94" i="55" s="1"/>
  <c r="U72" i="55"/>
  <c r="T72" i="55"/>
  <c r="V72" i="55" s="1"/>
  <c r="U87" i="55"/>
  <c r="T87" i="55"/>
  <c r="V87" i="55" s="1"/>
  <c r="S33" i="55"/>
  <c r="U33" i="55" s="1"/>
  <c r="S57" i="55"/>
  <c r="U57" i="55" s="1"/>
  <c r="L68" i="55"/>
  <c r="S68" i="55"/>
  <c r="L56" i="55"/>
  <c r="S56" i="55"/>
  <c r="L50" i="55"/>
  <c r="S50" i="55"/>
  <c r="L97" i="55"/>
  <c r="S97" i="55"/>
  <c r="U20" i="55"/>
  <c r="T20" i="55"/>
  <c r="V20" i="55" s="1"/>
  <c r="L54" i="55"/>
  <c r="S54" i="55"/>
  <c r="U16" i="55"/>
  <c r="T16" i="55"/>
  <c r="V16" i="55" s="1"/>
  <c r="L74" i="55"/>
  <c r="S74" i="55"/>
  <c r="L48" i="55"/>
  <c r="S48" i="55"/>
  <c r="L89" i="55"/>
  <c r="S89" i="55"/>
  <c r="U88" i="55"/>
  <c r="T88" i="55"/>
  <c r="V88" i="55" s="1"/>
  <c r="L71" i="55"/>
  <c r="S71" i="55"/>
  <c r="T52" i="55"/>
  <c r="V52" i="55" s="1"/>
  <c r="U100" i="55"/>
  <c r="T100" i="55"/>
  <c r="V100" i="55" s="1"/>
  <c r="U104" i="55"/>
  <c r="T104" i="55"/>
  <c r="V104" i="55" s="1"/>
  <c r="U24" i="55"/>
  <c r="T24" i="55"/>
  <c r="V24" i="55" s="1"/>
  <c r="L90" i="55"/>
  <c r="S90" i="55"/>
  <c r="U12" i="55"/>
  <c r="T12" i="55"/>
  <c r="V12" i="55" s="1"/>
  <c r="U17" i="55"/>
  <c r="T17" i="55"/>
  <c r="V17" i="55" s="1"/>
  <c r="T60" i="55"/>
  <c r="V60" i="55" s="1"/>
  <c r="L27" i="55"/>
  <c r="S27" i="55"/>
  <c r="T53" i="55"/>
  <c r="V53" i="55" s="1"/>
  <c r="U106" i="55"/>
  <c r="T106" i="55"/>
  <c r="V106" i="55" s="1"/>
  <c r="L64" i="55"/>
  <c r="S64" i="55"/>
  <c r="L55" i="55"/>
  <c r="S55" i="55"/>
  <c r="U28" i="55"/>
  <c r="T28" i="55"/>
  <c r="V28" i="55" s="1"/>
  <c r="U10" i="55"/>
  <c r="T10" i="55"/>
  <c r="V10" i="55" s="1"/>
  <c r="L49" i="55"/>
  <c r="S49" i="55"/>
  <c r="L35" i="55"/>
  <c r="S35" i="55"/>
  <c r="L32" i="55"/>
  <c r="S32" i="55"/>
  <c r="S97" i="53"/>
  <c r="S106" i="53"/>
  <c r="S94" i="53"/>
  <c r="S63" i="53"/>
  <c r="U63" i="53" s="1"/>
  <c r="T87" i="53"/>
  <c r="V87" i="53" s="1"/>
  <c r="T17" i="53"/>
  <c r="V17" i="53" s="1"/>
  <c r="S108" i="53"/>
  <c r="U108" i="53" s="1"/>
  <c r="S91" i="53"/>
  <c r="S71" i="53"/>
  <c r="U71" i="53" s="1"/>
  <c r="S61" i="53"/>
  <c r="U61" i="53" s="1"/>
  <c r="S67" i="53"/>
  <c r="U67" i="53" s="1"/>
  <c r="S32" i="53"/>
  <c r="U32" i="53" s="1"/>
  <c r="S18" i="53"/>
  <c r="U18" i="53" s="1"/>
  <c r="U30" i="53"/>
  <c r="T30" i="53"/>
  <c r="V30" i="53" s="1"/>
  <c r="S72" i="53"/>
  <c r="S99" i="53"/>
  <c r="U99" i="53" s="1"/>
  <c r="S59" i="53"/>
  <c r="U59" i="53" s="1"/>
  <c r="S88" i="53"/>
  <c r="S89" i="53"/>
  <c r="T60" i="53"/>
  <c r="V60" i="53" s="1"/>
  <c r="T70" i="53"/>
  <c r="V70" i="53" s="1"/>
  <c r="S90" i="53"/>
  <c r="T90" i="53" s="1"/>
  <c r="V90" i="53" s="1"/>
  <c r="T21" i="53"/>
  <c r="V21" i="53" s="1"/>
  <c r="S66" i="53"/>
  <c r="U66" i="53" s="1"/>
  <c r="T22" i="53"/>
  <c r="V22" i="53" s="1"/>
  <c r="S34" i="53"/>
  <c r="U34" i="53" s="1"/>
  <c r="T64" i="53"/>
  <c r="V64" i="53" s="1"/>
  <c r="T27" i="53"/>
  <c r="V27" i="53" s="1"/>
  <c r="L20" i="53"/>
  <c r="S20" i="53"/>
  <c r="S53" i="53"/>
  <c r="U53" i="53" s="1"/>
  <c r="L95" i="53"/>
  <c r="S95" i="53"/>
  <c r="T33" i="53"/>
  <c r="V33" i="53" s="1"/>
  <c r="T47" i="53"/>
  <c r="V47" i="53" s="1"/>
  <c r="S16" i="53"/>
  <c r="U16" i="53" s="1"/>
  <c r="U13" i="53"/>
  <c r="T13" i="53"/>
  <c r="V13" i="53" s="1"/>
  <c r="T19" i="53"/>
  <c r="V19" i="53" s="1"/>
  <c r="S23" i="53"/>
  <c r="U23" i="53" s="1"/>
  <c r="T54" i="53"/>
  <c r="V54" i="53" s="1"/>
  <c r="U68" i="53"/>
  <c r="T68" i="53"/>
  <c r="V68" i="53" s="1"/>
  <c r="S56" i="53"/>
  <c r="U97" i="53"/>
  <c r="T97" i="53"/>
  <c r="V97" i="53" s="1"/>
  <c r="U93" i="53"/>
  <c r="T93" i="53"/>
  <c r="V93" i="53" s="1"/>
  <c r="S49" i="53"/>
  <c r="U49" i="53" s="1"/>
  <c r="S51" i="53"/>
  <c r="U51" i="53" s="1"/>
  <c r="S52" i="53"/>
  <c r="U103" i="53"/>
  <c r="T103" i="53"/>
  <c r="V103" i="53" s="1"/>
  <c r="L48" i="53"/>
  <c r="S48" i="53"/>
  <c r="L15" i="53"/>
  <c r="S15" i="53"/>
  <c r="L55" i="53"/>
  <c r="S55" i="53"/>
  <c r="U105" i="53"/>
  <c r="T105" i="53"/>
  <c r="V105" i="53" s="1"/>
  <c r="U101" i="53"/>
  <c r="T101" i="53"/>
  <c r="V101" i="53" s="1"/>
  <c r="L92" i="53"/>
  <c r="S92" i="53"/>
  <c r="U106" i="53"/>
  <c r="T106" i="53"/>
  <c r="V106" i="53" s="1"/>
  <c r="L98" i="53"/>
  <c r="S98" i="53"/>
  <c r="L50" i="53"/>
  <c r="S50" i="53"/>
  <c r="L104" i="53"/>
  <c r="S104" i="53"/>
  <c r="U24" i="53"/>
  <c r="T24" i="53"/>
  <c r="V24" i="53" s="1"/>
  <c r="U12" i="53"/>
  <c r="T12" i="53"/>
  <c r="V12" i="53" s="1"/>
  <c r="L96" i="53"/>
  <c r="S96" i="53"/>
  <c r="U62" i="53"/>
  <c r="T62" i="53"/>
  <c r="V62" i="53" s="1"/>
  <c r="U100" i="53"/>
  <c r="T100" i="53"/>
  <c r="V100" i="53" s="1"/>
  <c r="L31" i="53"/>
  <c r="S31" i="53"/>
  <c r="T11" i="53"/>
  <c r="V11" i="53" s="1"/>
  <c r="L28" i="53"/>
  <c r="S28" i="53"/>
  <c r="L57" i="53"/>
  <c r="S57" i="53"/>
  <c r="L102" i="53"/>
  <c r="S102" i="53"/>
  <c r="T8" i="53"/>
  <c r="V8" i="53" s="1"/>
  <c r="U107" i="53"/>
  <c r="T107" i="53"/>
  <c r="V107" i="53" s="1"/>
  <c r="S10" i="53"/>
  <c r="U94" i="53"/>
  <c r="T94" i="53"/>
  <c r="V94" i="53" s="1"/>
  <c r="L9" i="53"/>
  <c r="S9" i="53"/>
  <c r="L69" i="53"/>
  <c r="S69" i="53"/>
  <c r="L65" i="53"/>
  <c r="S65" i="53"/>
  <c r="L58" i="53"/>
  <c r="S58" i="53"/>
  <c r="S25" i="53"/>
  <c r="L29" i="53"/>
  <c r="S29" i="53"/>
  <c r="T14" i="53"/>
  <c r="V14" i="53" s="1"/>
  <c r="L86" i="53"/>
  <c r="S86" i="53"/>
  <c r="T29" i="50"/>
  <c r="V29" i="50" s="1"/>
  <c r="U28" i="51"/>
  <c r="T28" i="51"/>
  <c r="V28" i="51" s="1"/>
  <c r="U28" i="50"/>
  <c r="T28" i="50"/>
  <c r="V28" i="50" s="1"/>
  <c r="T10" i="61" l="1"/>
  <c r="V10" i="61" s="1"/>
  <c r="T8" i="61"/>
  <c r="V8" i="61" s="1"/>
  <c r="T19" i="63"/>
  <c r="V19" i="63" s="1"/>
  <c r="T12" i="62"/>
  <c r="V12" i="62" s="1"/>
  <c r="U37" i="53"/>
  <c r="T37" i="53"/>
  <c r="V37" i="53" s="1"/>
  <c r="T12" i="63"/>
  <c r="V12" i="63" s="1"/>
  <c r="U45" i="63"/>
  <c r="U36" i="62"/>
  <c r="T62" i="62"/>
  <c r="V62" i="62" s="1"/>
  <c r="T15" i="61"/>
  <c r="V15" i="61" s="1"/>
  <c r="U37" i="61"/>
  <c r="T40" i="61"/>
  <c r="V40" i="61" s="1"/>
  <c r="T32" i="61"/>
  <c r="V32" i="61" s="1"/>
  <c r="T61" i="63"/>
  <c r="V61" i="63" s="1"/>
  <c r="U43" i="63"/>
  <c r="T8" i="63"/>
  <c r="V8" i="63" s="1"/>
  <c r="T22" i="63"/>
  <c r="V22" i="63" s="1"/>
  <c r="T11" i="63"/>
  <c r="V11" i="63" s="1"/>
  <c r="T44" i="63"/>
  <c r="V44" i="63" s="1"/>
  <c r="U15" i="63"/>
  <c r="U62" i="63"/>
  <c r="T62" i="63"/>
  <c r="V62" i="63" s="1"/>
  <c r="U64" i="63"/>
  <c r="T64" i="63"/>
  <c r="V64" i="63" s="1"/>
  <c r="U65" i="62"/>
  <c r="U61" i="62"/>
  <c r="T40" i="62"/>
  <c r="V40" i="62" s="1"/>
  <c r="T33" i="62"/>
  <c r="V33" i="62" s="1"/>
  <c r="T13" i="62"/>
  <c r="V13" i="62" s="1"/>
  <c r="T60" i="62"/>
  <c r="V60" i="62" s="1"/>
  <c r="T34" i="62"/>
  <c r="V34" i="62" s="1"/>
  <c r="T39" i="62"/>
  <c r="V39" i="62" s="1"/>
  <c r="T57" i="62"/>
  <c r="V57" i="62" s="1"/>
  <c r="T63" i="62"/>
  <c r="V63" i="62" s="1"/>
  <c r="T35" i="62"/>
  <c r="V35" i="62" s="1"/>
  <c r="T45" i="62"/>
  <c r="V45" i="62" s="1"/>
  <c r="U66" i="62"/>
  <c r="T44" i="62"/>
  <c r="V44" i="62" s="1"/>
  <c r="T20" i="62"/>
  <c r="V20" i="62" s="1"/>
  <c r="T21" i="62"/>
  <c r="V21" i="62" s="1"/>
  <c r="U18" i="63"/>
  <c r="T18" i="63"/>
  <c r="V18" i="63" s="1"/>
  <c r="U34" i="63"/>
  <c r="T34" i="63"/>
  <c r="V34" i="63" s="1"/>
  <c r="U38" i="63"/>
  <c r="T38" i="63"/>
  <c r="V38" i="63" s="1"/>
  <c r="U42" i="63"/>
  <c r="T42" i="63"/>
  <c r="V42" i="63" s="1"/>
  <c r="U36" i="63"/>
  <c r="T36" i="63"/>
  <c r="V36" i="63" s="1"/>
  <c r="U58" i="63"/>
  <c r="T58" i="63"/>
  <c r="V58" i="63" s="1"/>
  <c r="U56" i="63"/>
  <c r="T56" i="63"/>
  <c r="V56" i="63" s="1"/>
  <c r="T40" i="63"/>
  <c r="V40" i="63" s="1"/>
  <c r="U40" i="63"/>
  <c r="U32" i="63"/>
  <c r="T32" i="63"/>
  <c r="V32" i="63" s="1"/>
  <c r="U15" i="62"/>
  <c r="T15" i="62"/>
  <c r="V15" i="62" s="1"/>
  <c r="U56" i="62"/>
  <c r="T56" i="62"/>
  <c r="V56" i="62" s="1"/>
  <c r="U55" i="62"/>
  <c r="T55" i="62"/>
  <c r="V55" i="62" s="1"/>
  <c r="U58" i="61"/>
  <c r="T58" i="61"/>
  <c r="V58" i="61" s="1"/>
  <c r="U60" i="61"/>
  <c r="T60" i="61"/>
  <c r="V60" i="61" s="1"/>
  <c r="U26" i="53"/>
  <c r="T34" i="57"/>
  <c r="V34" i="57" s="1"/>
  <c r="T18" i="57"/>
  <c r="V18" i="57" s="1"/>
  <c r="T69" i="57"/>
  <c r="V69" i="57" s="1"/>
  <c r="T16" i="57"/>
  <c r="V16" i="57" s="1"/>
  <c r="T30" i="57"/>
  <c r="V30" i="57" s="1"/>
  <c r="T24" i="57"/>
  <c r="V24" i="57" s="1"/>
  <c r="T23" i="57"/>
  <c r="V23" i="57" s="1"/>
  <c r="T29" i="57"/>
  <c r="V29" i="57" s="1"/>
  <c r="T54" i="57"/>
  <c r="V54" i="57" s="1"/>
  <c r="T10" i="57"/>
  <c r="V10" i="57" s="1"/>
  <c r="U99" i="57"/>
  <c r="T99" i="57"/>
  <c r="V99" i="57" s="1"/>
  <c r="T26" i="57"/>
  <c r="V26" i="57" s="1"/>
  <c r="T28" i="57"/>
  <c r="V28" i="57" s="1"/>
  <c r="U62" i="57"/>
  <c r="T62" i="57"/>
  <c r="V62" i="57" s="1"/>
  <c r="T63" i="57"/>
  <c r="V63" i="57" s="1"/>
  <c r="U25" i="57"/>
  <c r="T25" i="57"/>
  <c r="V25" i="57" s="1"/>
  <c r="T65" i="57"/>
  <c r="V65" i="57" s="1"/>
  <c r="T96" i="57"/>
  <c r="V96" i="57" s="1"/>
  <c r="T90" i="57"/>
  <c r="V90" i="57" s="1"/>
  <c r="U15" i="57"/>
  <c r="T15" i="57"/>
  <c r="V15" i="57" s="1"/>
  <c r="T48" i="57"/>
  <c r="V48" i="57" s="1"/>
  <c r="T50" i="57"/>
  <c r="V50" i="57" s="1"/>
  <c r="U57" i="57"/>
  <c r="T57" i="57"/>
  <c r="V57" i="57" s="1"/>
  <c r="U35" i="57"/>
  <c r="T35" i="57"/>
  <c r="V35" i="57" s="1"/>
  <c r="U49" i="57"/>
  <c r="T49" i="57"/>
  <c r="V49" i="57" s="1"/>
  <c r="U68" i="57"/>
  <c r="T68" i="57"/>
  <c r="V68" i="57" s="1"/>
  <c r="U92" i="57"/>
  <c r="T92" i="57"/>
  <c r="V92" i="57" s="1"/>
  <c r="U101" i="57"/>
  <c r="T101" i="57"/>
  <c r="V101" i="57" s="1"/>
  <c r="U74" i="57"/>
  <c r="T74" i="57"/>
  <c r="V74" i="57" s="1"/>
  <c r="U71" i="57"/>
  <c r="T71" i="57"/>
  <c r="V71" i="57" s="1"/>
  <c r="U51" i="57"/>
  <c r="T51" i="57"/>
  <c r="V51" i="57" s="1"/>
  <c r="U17" i="57"/>
  <c r="T17" i="57"/>
  <c r="V17" i="57" s="1"/>
  <c r="U12" i="57"/>
  <c r="T12" i="57"/>
  <c r="V12" i="57" s="1"/>
  <c r="U70" i="57"/>
  <c r="T70" i="57"/>
  <c r="V70" i="57" s="1"/>
  <c r="U98" i="57"/>
  <c r="T98" i="57"/>
  <c r="V98" i="57" s="1"/>
  <c r="U56" i="57"/>
  <c r="T56" i="57"/>
  <c r="V56" i="57" s="1"/>
  <c r="U19" i="57"/>
  <c r="T19" i="57"/>
  <c r="V19" i="57" s="1"/>
  <c r="U55" i="57"/>
  <c r="T55" i="57"/>
  <c r="V55" i="57" s="1"/>
  <c r="U66" i="57"/>
  <c r="T66" i="57"/>
  <c r="V66" i="57" s="1"/>
  <c r="U31" i="57"/>
  <c r="T31" i="57"/>
  <c r="V31" i="57" s="1"/>
  <c r="U73" i="57"/>
  <c r="T73" i="57"/>
  <c r="V73" i="57" s="1"/>
  <c r="U20" i="57"/>
  <c r="T20" i="57"/>
  <c r="V20" i="57" s="1"/>
  <c r="U88" i="57"/>
  <c r="T88" i="57"/>
  <c r="V88" i="57" s="1"/>
  <c r="U95" i="57"/>
  <c r="T95" i="57"/>
  <c r="V95" i="57" s="1"/>
  <c r="U59" i="57"/>
  <c r="T59" i="57"/>
  <c r="V59" i="57" s="1"/>
  <c r="U103" i="57"/>
  <c r="T103" i="57"/>
  <c r="V103" i="57" s="1"/>
  <c r="U11" i="57"/>
  <c r="T11" i="57"/>
  <c r="V11" i="57" s="1"/>
  <c r="U104" i="57"/>
  <c r="T104" i="57"/>
  <c r="V104" i="57" s="1"/>
  <c r="U52" i="57"/>
  <c r="T52" i="57"/>
  <c r="V52" i="57" s="1"/>
  <c r="U91" i="57"/>
  <c r="T91" i="57"/>
  <c r="V91" i="57" s="1"/>
  <c r="U60" i="57"/>
  <c r="T60" i="57"/>
  <c r="V60" i="57" s="1"/>
  <c r="U97" i="57"/>
  <c r="T97" i="57"/>
  <c r="V97" i="57" s="1"/>
  <c r="U87" i="57"/>
  <c r="T87" i="57"/>
  <c r="V87" i="57" s="1"/>
  <c r="T30" i="55"/>
  <c r="V30" i="55" s="1"/>
  <c r="T98" i="55"/>
  <c r="V98" i="55" s="1"/>
  <c r="T93" i="55"/>
  <c r="V93" i="55" s="1"/>
  <c r="T25" i="55"/>
  <c r="V25" i="55" s="1"/>
  <c r="T102" i="55"/>
  <c r="V102" i="55" s="1"/>
  <c r="T110" i="55"/>
  <c r="V110" i="55" s="1"/>
  <c r="T15" i="55"/>
  <c r="V15" i="55" s="1"/>
  <c r="T22" i="55"/>
  <c r="V22" i="55" s="1"/>
  <c r="T21" i="55"/>
  <c r="V21" i="55" s="1"/>
  <c r="T14" i="55"/>
  <c r="V14" i="55" s="1"/>
  <c r="T59" i="55"/>
  <c r="V59" i="55" s="1"/>
  <c r="T101" i="55"/>
  <c r="V101" i="55" s="1"/>
  <c r="T95" i="55"/>
  <c r="V95" i="55" s="1"/>
  <c r="T92" i="55"/>
  <c r="V92" i="55" s="1"/>
  <c r="T65" i="55"/>
  <c r="V65" i="55" s="1"/>
  <c r="T61" i="55"/>
  <c r="V61" i="55" s="1"/>
  <c r="T19" i="55"/>
  <c r="V19" i="55" s="1"/>
  <c r="U34" i="55"/>
  <c r="T8" i="55"/>
  <c r="V8" i="55" s="1"/>
  <c r="U103" i="55"/>
  <c r="T103" i="55"/>
  <c r="V103" i="55" s="1"/>
  <c r="T58" i="55"/>
  <c r="V58" i="55" s="1"/>
  <c r="T57" i="55"/>
  <c r="V57" i="55" s="1"/>
  <c r="T33" i="55"/>
  <c r="V33" i="55" s="1"/>
  <c r="U32" i="55"/>
  <c r="T32" i="55"/>
  <c r="V32" i="55" s="1"/>
  <c r="U90" i="55"/>
  <c r="T90" i="55"/>
  <c r="V90" i="55" s="1"/>
  <c r="U54" i="55"/>
  <c r="T54" i="55"/>
  <c r="V54" i="55" s="1"/>
  <c r="U27" i="55"/>
  <c r="T27" i="55"/>
  <c r="V27" i="55" s="1"/>
  <c r="U55" i="55"/>
  <c r="T55" i="55"/>
  <c r="V55" i="55" s="1"/>
  <c r="U89" i="55"/>
  <c r="T89" i="55"/>
  <c r="V89" i="55" s="1"/>
  <c r="U97" i="55"/>
  <c r="T97" i="55"/>
  <c r="V97" i="55" s="1"/>
  <c r="U48" i="55"/>
  <c r="T48" i="55"/>
  <c r="V48" i="55" s="1"/>
  <c r="U56" i="55"/>
  <c r="T56" i="55"/>
  <c r="V56" i="55" s="1"/>
  <c r="U64" i="55"/>
  <c r="T64" i="55"/>
  <c r="V64" i="55" s="1"/>
  <c r="U71" i="55"/>
  <c r="T71" i="55"/>
  <c r="V71" i="55" s="1"/>
  <c r="U35" i="55"/>
  <c r="T35" i="55"/>
  <c r="V35" i="55" s="1"/>
  <c r="U68" i="55"/>
  <c r="T68" i="55"/>
  <c r="V68" i="55" s="1"/>
  <c r="U49" i="55"/>
  <c r="T49" i="55"/>
  <c r="V49" i="55" s="1"/>
  <c r="U74" i="55"/>
  <c r="T74" i="55"/>
  <c r="V74" i="55" s="1"/>
  <c r="U50" i="55"/>
  <c r="T50" i="55"/>
  <c r="V50" i="55" s="1"/>
  <c r="T34" i="53"/>
  <c r="V34" i="53" s="1"/>
  <c r="T18" i="53"/>
  <c r="V18" i="53" s="1"/>
  <c r="T108" i="53"/>
  <c r="V108" i="53" s="1"/>
  <c r="T63" i="53"/>
  <c r="V63" i="53" s="1"/>
  <c r="T71" i="53"/>
  <c r="V71" i="53" s="1"/>
  <c r="T61" i="53"/>
  <c r="V61" i="53" s="1"/>
  <c r="T32" i="53"/>
  <c r="V32" i="53" s="1"/>
  <c r="U91" i="53"/>
  <c r="T91" i="53"/>
  <c r="V91" i="53" s="1"/>
  <c r="T99" i="53"/>
  <c r="V99" i="53" s="1"/>
  <c r="T67" i="53"/>
  <c r="V67" i="53" s="1"/>
  <c r="T49" i="53"/>
  <c r="V49" i="53" s="1"/>
  <c r="U72" i="53"/>
  <c r="T72" i="53"/>
  <c r="V72" i="53" s="1"/>
  <c r="T59" i="53"/>
  <c r="V59" i="53" s="1"/>
  <c r="U88" i="53"/>
  <c r="T88" i="53"/>
  <c r="V88" i="53" s="1"/>
  <c r="U90" i="53"/>
  <c r="T66" i="53"/>
  <c r="V66" i="53" s="1"/>
  <c r="U89" i="53"/>
  <c r="T89" i="53"/>
  <c r="V89" i="53" s="1"/>
  <c r="T51" i="53"/>
  <c r="V51" i="53" s="1"/>
  <c r="U95" i="53"/>
  <c r="T95" i="53"/>
  <c r="V95" i="53" s="1"/>
  <c r="T53" i="53"/>
  <c r="V53" i="53" s="1"/>
  <c r="U20" i="53"/>
  <c r="T20" i="53"/>
  <c r="V20" i="53" s="1"/>
  <c r="T16" i="53"/>
  <c r="V16" i="53" s="1"/>
  <c r="U52" i="53"/>
  <c r="T52" i="53"/>
  <c r="V52" i="53" s="1"/>
  <c r="U56" i="53"/>
  <c r="T56" i="53"/>
  <c r="V56" i="53" s="1"/>
  <c r="T23" i="53"/>
  <c r="V23" i="53" s="1"/>
  <c r="U9" i="53"/>
  <c r="T9" i="53"/>
  <c r="V9" i="53" s="1"/>
  <c r="U96" i="53"/>
  <c r="T96" i="53"/>
  <c r="V96" i="53" s="1"/>
  <c r="U104" i="53"/>
  <c r="T104" i="53"/>
  <c r="V104" i="53" s="1"/>
  <c r="U86" i="53"/>
  <c r="T86" i="53"/>
  <c r="V86" i="53" s="1"/>
  <c r="U15" i="53"/>
  <c r="T15" i="53"/>
  <c r="V15" i="53" s="1"/>
  <c r="U65" i="53"/>
  <c r="T65" i="53"/>
  <c r="V65" i="53" s="1"/>
  <c r="U50" i="53"/>
  <c r="T50" i="53"/>
  <c r="V50" i="53" s="1"/>
  <c r="U92" i="53"/>
  <c r="T92" i="53"/>
  <c r="V92" i="53" s="1"/>
  <c r="U48" i="53"/>
  <c r="T48" i="53"/>
  <c r="V48" i="53" s="1"/>
  <c r="U29" i="53"/>
  <c r="T29" i="53"/>
  <c r="V29" i="53" s="1"/>
  <c r="U10" i="53"/>
  <c r="T10" i="53"/>
  <c r="V10" i="53" s="1"/>
  <c r="U28" i="53"/>
  <c r="T28" i="53"/>
  <c r="V28" i="53" s="1"/>
  <c r="U98" i="53"/>
  <c r="T98" i="53"/>
  <c r="V98" i="53" s="1"/>
  <c r="U55" i="53"/>
  <c r="T55" i="53"/>
  <c r="V55" i="53" s="1"/>
  <c r="U58" i="53"/>
  <c r="T58" i="53"/>
  <c r="V58" i="53" s="1"/>
  <c r="U31" i="53"/>
  <c r="T31" i="53"/>
  <c r="V31" i="53" s="1"/>
  <c r="U102" i="53"/>
  <c r="T102" i="53"/>
  <c r="V102" i="53" s="1"/>
  <c r="U69" i="53"/>
  <c r="T69" i="53"/>
  <c r="V69" i="53" s="1"/>
  <c r="U57" i="53"/>
  <c r="T57" i="53"/>
  <c r="V57" i="53" s="1"/>
  <c r="U25" i="53"/>
  <c r="T25" i="53"/>
  <c r="V25" i="53" s="1"/>
  <c r="M29" i="47"/>
  <c r="N29" i="47"/>
  <c r="O29" i="47"/>
  <c r="P29" i="47"/>
  <c r="W29" i="47"/>
  <c r="X29" i="47"/>
  <c r="C29" i="47"/>
  <c r="D29" i="47"/>
  <c r="E29" i="47"/>
  <c r="F29" i="47"/>
  <c r="H29" i="47"/>
  <c r="A29" i="47"/>
  <c r="R29" i="47" s="1"/>
  <c r="B29" i="47"/>
  <c r="A24" i="47"/>
  <c r="I29" i="47" l="1"/>
  <c r="Q29" i="47"/>
  <c r="K29" i="47"/>
  <c r="L29" i="47" s="1"/>
  <c r="J29" i="47"/>
  <c r="A109" i="51"/>
  <c r="B109" i="51"/>
  <c r="C109" i="51"/>
  <c r="D109" i="51"/>
  <c r="E109" i="51"/>
  <c r="F109" i="51"/>
  <c r="G109" i="51"/>
  <c r="H109" i="51"/>
  <c r="M109" i="51"/>
  <c r="N109" i="51"/>
  <c r="O109" i="51"/>
  <c r="P109" i="51"/>
  <c r="R109" i="51"/>
  <c r="W109" i="51"/>
  <c r="X109" i="51"/>
  <c r="A110" i="51"/>
  <c r="B110" i="51"/>
  <c r="C110" i="51"/>
  <c r="D110" i="51"/>
  <c r="E110" i="51"/>
  <c r="F110" i="51"/>
  <c r="G110" i="51"/>
  <c r="H110" i="51"/>
  <c r="M110" i="51"/>
  <c r="N110" i="51"/>
  <c r="O110" i="51"/>
  <c r="P110" i="51"/>
  <c r="R110" i="51"/>
  <c r="W110" i="51"/>
  <c r="X110" i="51"/>
  <c r="A111" i="51"/>
  <c r="B111" i="51"/>
  <c r="C111" i="51"/>
  <c r="D111" i="51"/>
  <c r="E111" i="51"/>
  <c r="F111" i="51"/>
  <c r="G111" i="51"/>
  <c r="H111" i="51"/>
  <c r="M111" i="51"/>
  <c r="N111" i="51"/>
  <c r="O111" i="51"/>
  <c r="P111" i="51"/>
  <c r="R111" i="51"/>
  <c r="W111" i="51"/>
  <c r="X111" i="51"/>
  <c r="A68" i="51"/>
  <c r="B68" i="51"/>
  <c r="C68" i="51"/>
  <c r="D68" i="51"/>
  <c r="E68" i="51"/>
  <c r="F68" i="51"/>
  <c r="G68" i="51"/>
  <c r="H68" i="51"/>
  <c r="M68" i="51"/>
  <c r="N68" i="51"/>
  <c r="O68" i="51"/>
  <c r="P68" i="51"/>
  <c r="R68" i="51"/>
  <c r="W68" i="51"/>
  <c r="X68" i="51"/>
  <c r="A69" i="51"/>
  <c r="B69" i="51"/>
  <c r="C69" i="51"/>
  <c r="D69" i="51"/>
  <c r="E69" i="51"/>
  <c r="F69" i="51"/>
  <c r="G69" i="51"/>
  <c r="H69" i="51"/>
  <c r="M69" i="51"/>
  <c r="N69" i="51"/>
  <c r="O69" i="51"/>
  <c r="P69" i="51"/>
  <c r="R69" i="51"/>
  <c r="W69" i="51"/>
  <c r="X69" i="51"/>
  <c r="A70" i="51"/>
  <c r="R70" i="51" s="1"/>
  <c r="B70" i="51"/>
  <c r="C70" i="51"/>
  <c r="D70" i="51"/>
  <c r="E70" i="51"/>
  <c r="F70" i="51"/>
  <c r="G70" i="51"/>
  <c r="H70" i="51"/>
  <c r="M70" i="51"/>
  <c r="N70" i="51"/>
  <c r="O70" i="51"/>
  <c r="P70" i="51"/>
  <c r="W70" i="51"/>
  <c r="X70" i="51"/>
  <c r="A71" i="51"/>
  <c r="B71" i="51"/>
  <c r="C71" i="51"/>
  <c r="D71" i="51"/>
  <c r="E71" i="51"/>
  <c r="F71" i="51"/>
  <c r="G71" i="51"/>
  <c r="H71" i="51"/>
  <c r="M71" i="51"/>
  <c r="N71" i="51"/>
  <c r="O71" i="51"/>
  <c r="P71" i="51"/>
  <c r="R71" i="51"/>
  <c r="W71" i="51"/>
  <c r="X71" i="51"/>
  <c r="A72" i="51"/>
  <c r="B72" i="51"/>
  <c r="C72" i="51"/>
  <c r="D72" i="51"/>
  <c r="E72" i="51"/>
  <c r="F72" i="51"/>
  <c r="G72" i="51"/>
  <c r="H72" i="51"/>
  <c r="M72" i="51"/>
  <c r="N72" i="51"/>
  <c r="O72" i="51"/>
  <c r="P72" i="51"/>
  <c r="R72" i="51"/>
  <c r="W72" i="51"/>
  <c r="X72" i="51"/>
  <c r="A73" i="51"/>
  <c r="B73" i="51"/>
  <c r="C73" i="51"/>
  <c r="D73" i="51"/>
  <c r="E73" i="51"/>
  <c r="F73" i="51"/>
  <c r="G73" i="51"/>
  <c r="H73" i="51"/>
  <c r="M73" i="51"/>
  <c r="N73" i="51"/>
  <c r="O73" i="51"/>
  <c r="P73" i="51"/>
  <c r="R73" i="51"/>
  <c r="W73" i="51"/>
  <c r="X73" i="51"/>
  <c r="A74" i="51"/>
  <c r="B74" i="51"/>
  <c r="C74" i="51"/>
  <c r="D74" i="51"/>
  <c r="E74" i="51"/>
  <c r="F74" i="51"/>
  <c r="G74" i="51"/>
  <c r="H74" i="51"/>
  <c r="M74" i="51"/>
  <c r="N74" i="51"/>
  <c r="O74" i="51"/>
  <c r="P74" i="51"/>
  <c r="R74" i="51"/>
  <c r="W74" i="51"/>
  <c r="X74" i="51"/>
  <c r="A75" i="51"/>
  <c r="B75" i="51"/>
  <c r="C75" i="51"/>
  <c r="D75" i="51"/>
  <c r="E75" i="51"/>
  <c r="F75" i="51"/>
  <c r="G75" i="51"/>
  <c r="H75" i="51"/>
  <c r="M75" i="51"/>
  <c r="N75" i="51"/>
  <c r="O75" i="51"/>
  <c r="P75" i="51"/>
  <c r="R75" i="51"/>
  <c r="W75" i="51"/>
  <c r="X75" i="51"/>
  <c r="A76" i="51"/>
  <c r="B76" i="51"/>
  <c r="C76" i="51"/>
  <c r="D76" i="51"/>
  <c r="E76" i="51"/>
  <c r="F76" i="51"/>
  <c r="G76" i="51"/>
  <c r="H76" i="51"/>
  <c r="M76" i="51"/>
  <c r="N76" i="51"/>
  <c r="O76" i="51"/>
  <c r="P76" i="51"/>
  <c r="R76" i="51"/>
  <c r="W76" i="51"/>
  <c r="X76" i="51"/>
  <c r="A77" i="51"/>
  <c r="B77" i="51"/>
  <c r="C77" i="51"/>
  <c r="D77" i="51"/>
  <c r="E77" i="51"/>
  <c r="F77" i="51"/>
  <c r="G77" i="51"/>
  <c r="H77" i="51"/>
  <c r="M77" i="51"/>
  <c r="N77" i="51"/>
  <c r="O77" i="51"/>
  <c r="P77" i="51"/>
  <c r="R77" i="51"/>
  <c r="W77" i="51"/>
  <c r="X77" i="51"/>
  <c r="A78" i="51"/>
  <c r="R78" i="51" s="1"/>
  <c r="B78" i="51"/>
  <c r="C78" i="51"/>
  <c r="D78" i="51"/>
  <c r="E78" i="51"/>
  <c r="F78" i="51"/>
  <c r="G78" i="51"/>
  <c r="H78" i="51"/>
  <c r="M78" i="51"/>
  <c r="N78" i="51"/>
  <c r="O78" i="51"/>
  <c r="P78" i="51"/>
  <c r="W78" i="51"/>
  <c r="X78" i="51"/>
  <c r="A29" i="51"/>
  <c r="R29" i="51" s="1"/>
  <c r="B29" i="51"/>
  <c r="C29" i="51"/>
  <c r="D29" i="51"/>
  <c r="E29" i="51"/>
  <c r="F29" i="51"/>
  <c r="H29" i="51"/>
  <c r="M29" i="51"/>
  <c r="N29" i="51"/>
  <c r="O29" i="51"/>
  <c r="P29" i="51"/>
  <c r="W29" i="51"/>
  <c r="X29" i="51"/>
  <c r="A30" i="51"/>
  <c r="R30" i="51" s="1"/>
  <c r="B30" i="51"/>
  <c r="C30" i="51"/>
  <c r="D30" i="51"/>
  <c r="E30" i="51"/>
  <c r="F30" i="51"/>
  <c r="H30" i="51"/>
  <c r="M30" i="51"/>
  <c r="N30" i="51"/>
  <c r="O30" i="51"/>
  <c r="P30" i="51"/>
  <c r="W30" i="51"/>
  <c r="X30" i="51"/>
  <c r="A31" i="51"/>
  <c r="R31" i="51" s="1"/>
  <c r="B31" i="51"/>
  <c r="C31" i="51"/>
  <c r="D31" i="51"/>
  <c r="E31" i="51"/>
  <c r="F31" i="51"/>
  <c r="H31" i="51"/>
  <c r="M31" i="51"/>
  <c r="N31" i="51"/>
  <c r="O31" i="51"/>
  <c r="P31" i="51"/>
  <c r="W31" i="51"/>
  <c r="X31" i="51"/>
  <c r="A32" i="51"/>
  <c r="R32" i="51" s="1"/>
  <c r="B32" i="51"/>
  <c r="C32" i="51"/>
  <c r="D32" i="51"/>
  <c r="E32" i="51"/>
  <c r="F32" i="51"/>
  <c r="H32" i="51"/>
  <c r="M32" i="51"/>
  <c r="N32" i="51"/>
  <c r="O32" i="51"/>
  <c r="P32" i="51"/>
  <c r="W32" i="51"/>
  <c r="X32" i="51"/>
  <c r="A33" i="51"/>
  <c r="R33" i="51" s="1"/>
  <c r="B33" i="51"/>
  <c r="C33" i="51"/>
  <c r="D33" i="51"/>
  <c r="E33" i="51"/>
  <c r="F33" i="51"/>
  <c r="H33" i="51"/>
  <c r="M33" i="51"/>
  <c r="N33" i="51"/>
  <c r="O33" i="51"/>
  <c r="P33" i="51"/>
  <c r="W33" i="51"/>
  <c r="X33" i="51"/>
  <c r="A34" i="51"/>
  <c r="R34" i="51" s="1"/>
  <c r="B34" i="51"/>
  <c r="C34" i="51"/>
  <c r="D34" i="51"/>
  <c r="E34" i="51"/>
  <c r="F34" i="51"/>
  <c r="H34" i="51"/>
  <c r="M34" i="51"/>
  <c r="N34" i="51"/>
  <c r="O34" i="51"/>
  <c r="P34" i="51"/>
  <c r="W34" i="51"/>
  <c r="X34" i="51"/>
  <c r="A35" i="51"/>
  <c r="R35" i="51" s="1"/>
  <c r="B35" i="51"/>
  <c r="C35" i="51"/>
  <c r="D35" i="51"/>
  <c r="E35" i="51"/>
  <c r="F35" i="51"/>
  <c r="H35" i="51"/>
  <c r="M35" i="51"/>
  <c r="N35" i="51"/>
  <c r="O35" i="51"/>
  <c r="P35" i="51"/>
  <c r="W35" i="51"/>
  <c r="X35" i="51"/>
  <c r="A36" i="51"/>
  <c r="R36" i="51" s="1"/>
  <c r="B36" i="51"/>
  <c r="C36" i="51"/>
  <c r="D36" i="51"/>
  <c r="E36" i="51"/>
  <c r="F36" i="51"/>
  <c r="H36" i="51"/>
  <c r="M36" i="51"/>
  <c r="N36" i="51"/>
  <c r="O36" i="51"/>
  <c r="P36" i="51"/>
  <c r="W36" i="51"/>
  <c r="X36" i="51"/>
  <c r="A37" i="51"/>
  <c r="R37" i="51" s="1"/>
  <c r="B37" i="51"/>
  <c r="C37" i="51"/>
  <c r="D37" i="51"/>
  <c r="E37" i="51"/>
  <c r="F37" i="51"/>
  <c r="H37" i="51"/>
  <c r="M37" i="51"/>
  <c r="N37" i="51"/>
  <c r="O37" i="51"/>
  <c r="P37" i="51"/>
  <c r="W37" i="51"/>
  <c r="X37" i="51"/>
  <c r="A38" i="51"/>
  <c r="R38" i="51" s="1"/>
  <c r="B38" i="51"/>
  <c r="C38" i="51"/>
  <c r="D38" i="51"/>
  <c r="E38" i="51"/>
  <c r="F38" i="51"/>
  <c r="H38" i="51"/>
  <c r="M38" i="51"/>
  <c r="N38" i="51"/>
  <c r="O38" i="51"/>
  <c r="P38" i="51"/>
  <c r="W38" i="51"/>
  <c r="X38" i="51"/>
  <c r="A39" i="51"/>
  <c r="R39" i="51" s="1"/>
  <c r="B39" i="51"/>
  <c r="C39" i="51"/>
  <c r="D39" i="51"/>
  <c r="E39" i="51"/>
  <c r="F39" i="51"/>
  <c r="H39" i="51"/>
  <c r="M39" i="51"/>
  <c r="N39" i="51"/>
  <c r="O39" i="51"/>
  <c r="P39" i="51"/>
  <c r="W39" i="51"/>
  <c r="X39" i="51"/>
  <c r="C108" i="50"/>
  <c r="D108" i="50"/>
  <c r="E108" i="50"/>
  <c r="F108" i="50"/>
  <c r="G108" i="50"/>
  <c r="H108" i="50"/>
  <c r="M108" i="50"/>
  <c r="N108" i="50"/>
  <c r="O108" i="50"/>
  <c r="P108" i="50"/>
  <c r="W108" i="50"/>
  <c r="X108" i="50"/>
  <c r="C109" i="50"/>
  <c r="D109" i="50"/>
  <c r="E109" i="50"/>
  <c r="F109" i="50"/>
  <c r="G109" i="50"/>
  <c r="H109" i="50"/>
  <c r="M109" i="50"/>
  <c r="N109" i="50"/>
  <c r="O109" i="50"/>
  <c r="P109" i="50"/>
  <c r="W109" i="50"/>
  <c r="X109" i="50"/>
  <c r="C110" i="50"/>
  <c r="D110" i="50"/>
  <c r="E110" i="50"/>
  <c r="F110" i="50"/>
  <c r="G110" i="50"/>
  <c r="H110" i="50"/>
  <c r="M110" i="50"/>
  <c r="N110" i="50"/>
  <c r="O110" i="50"/>
  <c r="P110" i="50"/>
  <c r="W110" i="50"/>
  <c r="X110" i="50"/>
  <c r="C111" i="50"/>
  <c r="D111" i="50"/>
  <c r="E111" i="50"/>
  <c r="F111" i="50"/>
  <c r="G111" i="50"/>
  <c r="H111" i="50"/>
  <c r="M111" i="50"/>
  <c r="N111" i="50"/>
  <c r="O111" i="50"/>
  <c r="P111" i="50"/>
  <c r="W111" i="50"/>
  <c r="X111" i="50"/>
  <c r="C112" i="50"/>
  <c r="D112" i="50"/>
  <c r="E112" i="50"/>
  <c r="F112" i="50"/>
  <c r="G112" i="50"/>
  <c r="H112" i="50"/>
  <c r="M112" i="50"/>
  <c r="N112" i="50"/>
  <c r="O112" i="50"/>
  <c r="P112" i="50"/>
  <c r="W112" i="50"/>
  <c r="X112" i="50"/>
  <c r="C113" i="50"/>
  <c r="D113" i="50"/>
  <c r="E113" i="50"/>
  <c r="F113" i="50"/>
  <c r="G113" i="50"/>
  <c r="H113" i="50"/>
  <c r="M113" i="50"/>
  <c r="N113" i="50"/>
  <c r="O113" i="50"/>
  <c r="P113" i="50"/>
  <c r="W113" i="50"/>
  <c r="X113" i="50"/>
  <c r="C114" i="50"/>
  <c r="D114" i="50"/>
  <c r="E114" i="50"/>
  <c r="F114" i="50"/>
  <c r="G114" i="50"/>
  <c r="H114" i="50"/>
  <c r="M114" i="50"/>
  <c r="N114" i="50"/>
  <c r="O114" i="50"/>
  <c r="P114" i="50"/>
  <c r="W114" i="50"/>
  <c r="X114" i="50"/>
  <c r="C115" i="50"/>
  <c r="D115" i="50"/>
  <c r="E115" i="50"/>
  <c r="F115" i="50"/>
  <c r="G115" i="50"/>
  <c r="H115" i="50"/>
  <c r="M115" i="50"/>
  <c r="N115" i="50"/>
  <c r="O115" i="50"/>
  <c r="P115" i="50"/>
  <c r="W115" i="50"/>
  <c r="X115" i="50"/>
  <c r="C68" i="50"/>
  <c r="D68" i="50"/>
  <c r="E68" i="50"/>
  <c r="F68" i="50"/>
  <c r="G68" i="50"/>
  <c r="H68" i="50"/>
  <c r="M68" i="50"/>
  <c r="N68" i="50"/>
  <c r="O68" i="50"/>
  <c r="P68" i="50"/>
  <c r="W68" i="50"/>
  <c r="X68" i="50"/>
  <c r="C69" i="50"/>
  <c r="D69" i="50"/>
  <c r="E69" i="50"/>
  <c r="F69" i="50"/>
  <c r="G69" i="50"/>
  <c r="H69" i="50"/>
  <c r="M69" i="50"/>
  <c r="N69" i="50"/>
  <c r="O69" i="50"/>
  <c r="P69" i="50"/>
  <c r="W69" i="50"/>
  <c r="X69" i="50"/>
  <c r="C70" i="50"/>
  <c r="D70" i="50"/>
  <c r="E70" i="50"/>
  <c r="F70" i="50"/>
  <c r="G70" i="50"/>
  <c r="H70" i="50"/>
  <c r="M70" i="50"/>
  <c r="N70" i="50"/>
  <c r="O70" i="50"/>
  <c r="P70" i="50"/>
  <c r="W70" i="50"/>
  <c r="X70" i="50"/>
  <c r="C71" i="50"/>
  <c r="D71" i="50"/>
  <c r="E71" i="50"/>
  <c r="F71" i="50"/>
  <c r="G71" i="50"/>
  <c r="H71" i="50"/>
  <c r="M71" i="50"/>
  <c r="N71" i="50"/>
  <c r="O71" i="50"/>
  <c r="P71" i="50"/>
  <c r="W71" i="50"/>
  <c r="X71" i="50"/>
  <c r="C72" i="50"/>
  <c r="D72" i="50"/>
  <c r="E72" i="50"/>
  <c r="F72" i="50"/>
  <c r="G72" i="50"/>
  <c r="H72" i="50"/>
  <c r="M72" i="50"/>
  <c r="N72" i="50"/>
  <c r="O72" i="50"/>
  <c r="P72" i="50"/>
  <c r="W72" i="50"/>
  <c r="X72" i="50"/>
  <c r="C73" i="50"/>
  <c r="D73" i="50"/>
  <c r="E73" i="50"/>
  <c r="F73" i="50"/>
  <c r="G73" i="50"/>
  <c r="H73" i="50"/>
  <c r="M73" i="50"/>
  <c r="N73" i="50"/>
  <c r="O73" i="50"/>
  <c r="P73" i="50"/>
  <c r="W73" i="50"/>
  <c r="X73" i="50"/>
  <c r="C74" i="50"/>
  <c r="D74" i="50"/>
  <c r="E74" i="50"/>
  <c r="F74" i="50"/>
  <c r="G74" i="50"/>
  <c r="H74" i="50"/>
  <c r="M74" i="50"/>
  <c r="N74" i="50"/>
  <c r="O74" i="50"/>
  <c r="P74" i="50"/>
  <c r="W74" i="50"/>
  <c r="X74" i="50"/>
  <c r="C75" i="50"/>
  <c r="D75" i="50"/>
  <c r="E75" i="50"/>
  <c r="F75" i="50"/>
  <c r="G75" i="50"/>
  <c r="H75" i="50"/>
  <c r="M75" i="50"/>
  <c r="N75" i="50"/>
  <c r="O75" i="50"/>
  <c r="P75" i="50"/>
  <c r="W75" i="50"/>
  <c r="X75" i="50"/>
  <c r="C76" i="50"/>
  <c r="D76" i="50"/>
  <c r="E76" i="50"/>
  <c r="F76" i="50"/>
  <c r="G76" i="50"/>
  <c r="H76" i="50"/>
  <c r="M76" i="50"/>
  <c r="N76" i="50"/>
  <c r="O76" i="50"/>
  <c r="P76" i="50"/>
  <c r="W76" i="50"/>
  <c r="X76" i="50"/>
  <c r="C77" i="50"/>
  <c r="D77" i="50"/>
  <c r="E77" i="50"/>
  <c r="F77" i="50"/>
  <c r="G77" i="50"/>
  <c r="H77" i="50"/>
  <c r="M77" i="50"/>
  <c r="N77" i="50"/>
  <c r="O77" i="50"/>
  <c r="P77" i="50"/>
  <c r="W77" i="50"/>
  <c r="X77" i="50"/>
  <c r="C78" i="50"/>
  <c r="D78" i="50"/>
  <c r="E78" i="50"/>
  <c r="F78" i="50"/>
  <c r="G78" i="50"/>
  <c r="H78" i="50"/>
  <c r="M78" i="50"/>
  <c r="N78" i="50"/>
  <c r="O78" i="50"/>
  <c r="P78" i="50"/>
  <c r="W78" i="50"/>
  <c r="X78" i="50"/>
  <c r="C30" i="50"/>
  <c r="D30" i="50"/>
  <c r="E30" i="50"/>
  <c r="F30" i="50"/>
  <c r="H30" i="50"/>
  <c r="M30" i="50"/>
  <c r="N30" i="50"/>
  <c r="O30" i="50"/>
  <c r="P30" i="50"/>
  <c r="W30" i="50"/>
  <c r="X30" i="50"/>
  <c r="C31" i="50"/>
  <c r="D31" i="50"/>
  <c r="E31" i="50"/>
  <c r="F31" i="50"/>
  <c r="H31" i="50"/>
  <c r="M31" i="50"/>
  <c r="N31" i="50"/>
  <c r="O31" i="50"/>
  <c r="P31" i="50"/>
  <c r="W31" i="50"/>
  <c r="X31" i="50"/>
  <c r="C32" i="50"/>
  <c r="D32" i="50"/>
  <c r="E32" i="50"/>
  <c r="F32" i="50"/>
  <c r="H32" i="50"/>
  <c r="M32" i="50"/>
  <c r="N32" i="50"/>
  <c r="O32" i="50"/>
  <c r="P32" i="50"/>
  <c r="W32" i="50"/>
  <c r="X32" i="50"/>
  <c r="C33" i="50"/>
  <c r="D33" i="50"/>
  <c r="E33" i="50"/>
  <c r="F33" i="50"/>
  <c r="H33" i="50"/>
  <c r="M33" i="50"/>
  <c r="N33" i="50"/>
  <c r="O33" i="50"/>
  <c r="P33" i="50"/>
  <c r="W33" i="50"/>
  <c r="X33" i="50"/>
  <c r="C34" i="50"/>
  <c r="D34" i="50"/>
  <c r="E34" i="50"/>
  <c r="F34" i="50"/>
  <c r="H34" i="50"/>
  <c r="M34" i="50"/>
  <c r="N34" i="50"/>
  <c r="O34" i="50"/>
  <c r="P34" i="50"/>
  <c r="W34" i="50"/>
  <c r="X34" i="50"/>
  <c r="C35" i="50"/>
  <c r="D35" i="50"/>
  <c r="E35" i="50"/>
  <c r="F35" i="50"/>
  <c r="H35" i="50"/>
  <c r="M35" i="50"/>
  <c r="N35" i="50"/>
  <c r="O35" i="50"/>
  <c r="P35" i="50"/>
  <c r="W35" i="50"/>
  <c r="X35" i="50"/>
  <c r="C36" i="50"/>
  <c r="D36" i="50"/>
  <c r="E36" i="50"/>
  <c r="F36" i="50"/>
  <c r="H36" i="50"/>
  <c r="M36" i="50"/>
  <c r="N36" i="50"/>
  <c r="O36" i="50"/>
  <c r="P36" i="50"/>
  <c r="W36" i="50"/>
  <c r="X36" i="50"/>
  <c r="C37" i="50"/>
  <c r="D37" i="50"/>
  <c r="E37" i="50"/>
  <c r="F37" i="50"/>
  <c r="H37" i="50"/>
  <c r="M37" i="50"/>
  <c r="N37" i="50"/>
  <c r="O37" i="50"/>
  <c r="P37" i="50"/>
  <c r="W37" i="50"/>
  <c r="X37" i="50"/>
  <c r="C38" i="50"/>
  <c r="D38" i="50"/>
  <c r="E38" i="50"/>
  <c r="F38" i="50"/>
  <c r="H38" i="50"/>
  <c r="M38" i="50"/>
  <c r="N38" i="50"/>
  <c r="O38" i="50"/>
  <c r="P38" i="50"/>
  <c r="W38" i="50"/>
  <c r="X38" i="50"/>
  <c r="C39" i="50"/>
  <c r="D39" i="50"/>
  <c r="E39" i="50"/>
  <c r="F39" i="50"/>
  <c r="H39" i="50"/>
  <c r="M39" i="50"/>
  <c r="N39" i="50"/>
  <c r="O39" i="50"/>
  <c r="P39" i="50"/>
  <c r="W39" i="50"/>
  <c r="X39" i="50"/>
  <c r="A115" i="50"/>
  <c r="R115" i="50" s="1"/>
  <c r="B115" i="50"/>
  <c r="A108" i="50"/>
  <c r="R108" i="50" s="1"/>
  <c r="B108" i="50"/>
  <c r="A109" i="50"/>
  <c r="R109" i="50" s="1"/>
  <c r="B109" i="50"/>
  <c r="A110" i="50"/>
  <c r="R110" i="50" s="1"/>
  <c r="B110" i="50"/>
  <c r="A111" i="50"/>
  <c r="R111" i="50" s="1"/>
  <c r="B111" i="50"/>
  <c r="A112" i="50"/>
  <c r="R112" i="50" s="1"/>
  <c r="B112" i="50"/>
  <c r="A113" i="50"/>
  <c r="R113" i="50" s="1"/>
  <c r="B113" i="50"/>
  <c r="A114" i="50"/>
  <c r="R114" i="50" s="1"/>
  <c r="B114" i="50"/>
  <c r="A68" i="50"/>
  <c r="R68" i="50" s="1"/>
  <c r="B68" i="50"/>
  <c r="A69" i="50"/>
  <c r="R69" i="50" s="1"/>
  <c r="B69" i="50"/>
  <c r="A70" i="50"/>
  <c r="R70" i="50" s="1"/>
  <c r="B70" i="50"/>
  <c r="A71" i="50"/>
  <c r="R71" i="50" s="1"/>
  <c r="B71" i="50"/>
  <c r="A72" i="50"/>
  <c r="R72" i="50" s="1"/>
  <c r="B72" i="50"/>
  <c r="A73" i="50"/>
  <c r="R73" i="50" s="1"/>
  <c r="B73" i="50"/>
  <c r="A74" i="50"/>
  <c r="R74" i="50" s="1"/>
  <c r="B74" i="50"/>
  <c r="A75" i="50"/>
  <c r="R75" i="50" s="1"/>
  <c r="B75" i="50"/>
  <c r="A76" i="50"/>
  <c r="R76" i="50" s="1"/>
  <c r="B76" i="50"/>
  <c r="A77" i="50"/>
  <c r="R77" i="50" s="1"/>
  <c r="B77" i="50"/>
  <c r="A78" i="50"/>
  <c r="R78" i="50" s="1"/>
  <c r="B78" i="50"/>
  <c r="A30" i="50"/>
  <c r="R30" i="50" s="1"/>
  <c r="B30" i="50"/>
  <c r="A31" i="50"/>
  <c r="R31" i="50" s="1"/>
  <c r="B31" i="50"/>
  <c r="A32" i="50"/>
  <c r="R32" i="50" s="1"/>
  <c r="B32" i="50"/>
  <c r="A33" i="50"/>
  <c r="R33" i="50" s="1"/>
  <c r="B33" i="50"/>
  <c r="A34" i="50"/>
  <c r="R34" i="50" s="1"/>
  <c r="B34" i="50"/>
  <c r="A35" i="50"/>
  <c r="R35" i="50" s="1"/>
  <c r="B35" i="50"/>
  <c r="A36" i="50"/>
  <c r="R36" i="50" s="1"/>
  <c r="B36" i="50"/>
  <c r="A37" i="50"/>
  <c r="R37" i="50" s="1"/>
  <c r="B37" i="50"/>
  <c r="A38" i="50"/>
  <c r="R38" i="50" s="1"/>
  <c r="B38" i="50"/>
  <c r="A39" i="50"/>
  <c r="R39" i="50" s="1"/>
  <c r="B39" i="50"/>
  <c r="C108" i="47"/>
  <c r="D108" i="47"/>
  <c r="E108" i="47"/>
  <c r="F108" i="47"/>
  <c r="G108" i="47"/>
  <c r="H108" i="47"/>
  <c r="M108" i="47"/>
  <c r="N108" i="47"/>
  <c r="O108" i="47"/>
  <c r="P108" i="47"/>
  <c r="R108" i="47"/>
  <c r="W108" i="47"/>
  <c r="X108" i="47"/>
  <c r="C109" i="47"/>
  <c r="D109" i="47"/>
  <c r="E109" i="47"/>
  <c r="F109" i="47"/>
  <c r="G109" i="47"/>
  <c r="H109" i="47"/>
  <c r="M109" i="47"/>
  <c r="N109" i="47"/>
  <c r="O109" i="47"/>
  <c r="P109" i="47"/>
  <c r="W109" i="47"/>
  <c r="X109" i="47"/>
  <c r="C110" i="47"/>
  <c r="D110" i="47"/>
  <c r="E110" i="47"/>
  <c r="F110" i="47"/>
  <c r="G110" i="47"/>
  <c r="H110" i="47"/>
  <c r="M110" i="47"/>
  <c r="N110" i="47"/>
  <c r="O110" i="47"/>
  <c r="P110" i="47"/>
  <c r="W110" i="47"/>
  <c r="X110" i="47"/>
  <c r="C111" i="47"/>
  <c r="D111" i="47"/>
  <c r="E111" i="47"/>
  <c r="F111" i="47"/>
  <c r="G111" i="47"/>
  <c r="H111" i="47"/>
  <c r="M111" i="47"/>
  <c r="N111" i="47"/>
  <c r="O111" i="47"/>
  <c r="P111" i="47"/>
  <c r="W111" i="47"/>
  <c r="X111" i="47"/>
  <c r="C112" i="47"/>
  <c r="D112" i="47"/>
  <c r="E112" i="47"/>
  <c r="F112" i="47"/>
  <c r="G112" i="47"/>
  <c r="H112" i="47"/>
  <c r="M112" i="47"/>
  <c r="N112" i="47"/>
  <c r="O112" i="47"/>
  <c r="P112" i="47"/>
  <c r="W112" i="47"/>
  <c r="X112" i="47"/>
  <c r="C68" i="47"/>
  <c r="D68" i="47"/>
  <c r="E68" i="47"/>
  <c r="F68" i="47"/>
  <c r="G68" i="47"/>
  <c r="H68" i="47"/>
  <c r="M68" i="47"/>
  <c r="N68" i="47"/>
  <c r="O68" i="47"/>
  <c r="P68" i="47"/>
  <c r="W68" i="47"/>
  <c r="X68" i="47"/>
  <c r="C69" i="47"/>
  <c r="D69" i="47"/>
  <c r="E69" i="47"/>
  <c r="F69" i="47"/>
  <c r="G69" i="47"/>
  <c r="H69" i="47"/>
  <c r="M69" i="47"/>
  <c r="N69" i="47"/>
  <c r="O69" i="47"/>
  <c r="P69" i="47"/>
  <c r="W69" i="47"/>
  <c r="X69" i="47"/>
  <c r="C70" i="47"/>
  <c r="D70" i="47"/>
  <c r="E70" i="47"/>
  <c r="F70" i="47"/>
  <c r="G70" i="47"/>
  <c r="H70" i="47"/>
  <c r="M70" i="47"/>
  <c r="N70" i="47"/>
  <c r="O70" i="47"/>
  <c r="P70" i="47"/>
  <c r="W70" i="47"/>
  <c r="X70" i="47"/>
  <c r="C71" i="47"/>
  <c r="D71" i="47"/>
  <c r="E71" i="47"/>
  <c r="F71" i="47"/>
  <c r="G71" i="47"/>
  <c r="H71" i="47"/>
  <c r="M71" i="47"/>
  <c r="N71" i="47"/>
  <c r="O71" i="47"/>
  <c r="P71" i="47"/>
  <c r="W71" i="47"/>
  <c r="X71" i="47"/>
  <c r="C72" i="47"/>
  <c r="D72" i="47"/>
  <c r="E72" i="47"/>
  <c r="F72" i="47"/>
  <c r="G72" i="47"/>
  <c r="H72" i="47"/>
  <c r="M72" i="47"/>
  <c r="N72" i="47"/>
  <c r="O72" i="47"/>
  <c r="P72" i="47"/>
  <c r="W72" i="47"/>
  <c r="X72" i="47"/>
  <c r="C73" i="47"/>
  <c r="D73" i="47"/>
  <c r="E73" i="47"/>
  <c r="F73" i="47"/>
  <c r="G73" i="47"/>
  <c r="H73" i="47"/>
  <c r="M73" i="47"/>
  <c r="N73" i="47"/>
  <c r="O73" i="47"/>
  <c r="P73" i="47"/>
  <c r="W73" i="47"/>
  <c r="X73" i="47"/>
  <c r="C74" i="47"/>
  <c r="D74" i="47"/>
  <c r="E74" i="47"/>
  <c r="F74" i="47"/>
  <c r="G74" i="47"/>
  <c r="H74" i="47"/>
  <c r="M74" i="47"/>
  <c r="N74" i="47"/>
  <c r="O74" i="47"/>
  <c r="P74" i="47"/>
  <c r="W74" i="47"/>
  <c r="X74" i="47"/>
  <c r="C75" i="47"/>
  <c r="D75" i="47"/>
  <c r="E75" i="47"/>
  <c r="F75" i="47"/>
  <c r="G75" i="47"/>
  <c r="H75" i="47"/>
  <c r="M75" i="47"/>
  <c r="N75" i="47"/>
  <c r="O75" i="47"/>
  <c r="P75" i="47"/>
  <c r="W75" i="47"/>
  <c r="X75" i="47"/>
  <c r="C76" i="47"/>
  <c r="D76" i="47"/>
  <c r="E76" i="47"/>
  <c r="F76" i="47"/>
  <c r="G76" i="47"/>
  <c r="H76" i="47"/>
  <c r="M76" i="47"/>
  <c r="N76" i="47"/>
  <c r="O76" i="47"/>
  <c r="P76" i="47"/>
  <c r="W76" i="47"/>
  <c r="X76" i="47"/>
  <c r="C30" i="47"/>
  <c r="D30" i="47"/>
  <c r="E30" i="47"/>
  <c r="F30" i="47"/>
  <c r="H30" i="47"/>
  <c r="M30" i="47"/>
  <c r="N30" i="47"/>
  <c r="O30" i="47"/>
  <c r="P30" i="47"/>
  <c r="W30" i="47"/>
  <c r="X30" i="47"/>
  <c r="C31" i="47"/>
  <c r="D31" i="47"/>
  <c r="E31" i="47"/>
  <c r="F31" i="47"/>
  <c r="H31" i="47"/>
  <c r="M31" i="47"/>
  <c r="N31" i="47"/>
  <c r="O31" i="47"/>
  <c r="P31" i="47"/>
  <c r="W31" i="47"/>
  <c r="X31" i="47"/>
  <c r="C32" i="47"/>
  <c r="D32" i="47"/>
  <c r="E32" i="47"/>
  <c r="F32" i="47"/>
  <c r="H32" i="47"/>
  <c r="M32" i="47"/>
  <c r="N32" i="47"/>
  <c r="O32" i="47"/>
  <c r="P32" i="47"/>
  <c r="W32" i="47"/>
  <c r="X32" i="47"/>
  <c r="C33" i="47"/>
  <c r="D33" i="47"/>
  <c r="E33" i="47"/>
  <c r="F33" i="47"/>
  <c r="H33" i="47"/>
  <c r="M33" i="47"/>
  <c r="N33" i="47"/>
  <c r="O33" i="47"/>
  <c r="P33" i="47"/>
  <c r="W33" i="47"/>
  <c r="X33" i="47"/>
  <c r="C34" i="47"/>
  <c r="D34" i="47"/>
  <c r="E34" i="47"/>
  <c r="F34" i="47"/>
  <c r="H34" i="47"/>
  <c r="M34" i="47"/>
  <c r="N34" i="47"/>
  <c r="O34" i="47"/>
  <c r="P34" i="47"/>
  <c r="W34" i="47"/>
  <c r="X34" i="47"/>
  <c r="C35" i="47"/>
  <c r="D35" i="47"/>
  <c r="E35" i="47"/>
  <c r="F35" i="47"/>
  <c r="H35" i="47"/>
  <c r="M35" i="47"/>
  <c r="N35" i="47"/>
  <c r="O35" i="47"/>
  <c r="P35" i="47"/>
  <c r="W35" i="47"/>
  <c r="X35" i="47"/>
  <c r="C36" i="47"/>
  <c r="D36" i="47"/>
  <c r="E36" i="47"/>
  <c r="F36" i="47"/>
  <c r="H36" i="47"/>
  <c r="M36" i="47"/>
  <c r="N36" i="47"/>
  <c r="O36" i="47"/>
  <c r="P36" i="47"/>
  <c r="W36" i="47"/>
  <c r="X36" i="47"/>
  <c r="C37" i="47"/>
  <c r="D37" i="47"/>
  <c r="E37" i="47"/>
  <c r="F37" i="47"/>
  <c r="H37" i="47"/>
  <c r="M37" i="47"/>
  <c r="N37" i="47"/>
  <c r="O37" i="47"/>
  <c r="P37" i="47"/>
  <c r="W37" i="47"/>
  <c r="X37" i="47"/>
  <c r="C38" i="47"/>
  <c r="D38" i="47"/>
  <c r="E38" i="47"/>
  <c r="F38" i="47"/>
  <c r="H38" i="47"/>
  <c r="M38" i="47"/>
  <c r="N38" i="47"/>
  <c r="O38" i="47"/>
  <c r="P38" i="47"/>
  <c r="W38" i="47"/>
  <c r="X38" i="47"/>
  <c r="A108" i="47"/>
  <c r="B108" i="47"/>
  <c r="A109" i="47"/>
  <c r="R109" i="47" s="1"/>
  <c r="B109" i="47"/>
  <c r="A110" i="47"/>
  <c r="R110" i="47" s="1"/>
  <c r="B110" i="47"/>
  <c r="A111" i="47"/>
  <c r="R111" i="47" s="1"/>
  <c r="B111" i="47"/>
  <c r="A112" i="47"/>
  <c r="R112" i="47" s="1"/>
  <c r="B112" i="47"/>
  <c r="A68" i="47"/>
  <c r="R68" i="47" s="1"/>
  <c r="B68" i="47"/>
  <c r="A69" i="47"/>
  <c r="R69" i="47" s="1"/>
  <c r="B69" i="47"/>
  <c r="A70" i="47"/>
  <c r="R70" i="47" s="1"/>
  <c r="B70" i="47"/>
  <c r="A71" i="47"/>
  <c r="R71" i="47" s="1"/>
  <c r="B71" i="47"/>
  <c r="A72" i="47"/>
  <c r="R72" i="47" s="1"/>
  <c r="B72" i="47"/>
  <c r="A73" i="47"/>
  <c r="R73" i="47" s="1"/>
  <c r="B73" i="47"/>
  <c r="A74" i="47"/>
  <c r="R74" i="47" s="1"/>
  <c r="B74" i="47"/>
  <c r="A75" i="47"/>
  <c r="R75" i="47" s="1"/>
  <c r="B75" i="47"/>
  <c r="A76" i="47"/>
  <c r="R76" i="47" s="1"/>
  <c r="B76" i="47"/>
  <c r="A30" i="47"/>
  <c r="R30" i="47" s="1"/>
  <c r="B30" i="47"/>
  <c r="A31" i="47"/>
  <c r="R31" i="47" s="1"/>
  <c r="B31" i="47"/>
  <c r="A32" i="47"/>
  <c r="R32" i="47" s="1"/>
  <c r="B32" i="47"/>
  <c r="A33" i="47"/>
  <c r="R33" i="47" s="1"/>
  <c r="B33" i="47"/>
  <c r="A34" i="47"/>
  <c r="R34" i="47" s="1"/>
  <c r="B34" i="47"/>
  <c r="A35" i="47"/>
  <c r="R35" i="47" s="1"/>
  <c r="B35" i="47"/>
  <c r="A36" i="47"/>
  <c r="R36" i="47" s="1"/>
  <c r="B36" i="47"/>
  <c r="A37" i="47"/>
  <c r="R37" i="47" s="1"/>
  <c r="B37" i="47"/>
  <c r="A38" i="47"/>
  <c r="R38" i="47" s="1"/>
  <c r="B38" i="47"/>
  <c r="Q29" i="51" l="1"/>
  <c r="I29" i="51"/>
  <c r="J29" i="51" s="1"/>
  <c r="I33" i="51"/>
  <c r="J33" i="51" s="1"/>
  <c r="Q33" i="51"/>
  <c r="I31" i="50"/>
  <c r="K31" i="50" s="1"/>
  <c r="L31" i="50" s="1"/>
  <c r="Q37" i="50"/>
  <c r="Q36" i="50"/>
  <c r="Q32" i="50"/>
  <c r="Q31" i="50"/>
  <c r="Q70" i="50"/>
  <c r="I70" i="50"/>
  <c r="J70" i="50" s="1"/>
  <c r="Q114" i="50"/>
  <c r="Q110" i="50"/>
  <c r="I110" i="50"/>
  <c r="Q78" i="50"/>
  <c r="I78" i="50"/>
  <c r="K78" i="50" s="1"/>
  <c r="L78" i="50" s="1"/>
  <c r="Q73" i="50"/>
  <c r="I32" i="50"/>
  <c r="J32" i="50" s="1"/>
  <c r="Q30" i="50"/>
  <c r="I30" i="50"/>
  <c r="K30" i="50" s="1"/>
  <c r="L30" i="50" s="1"/>
  <c r="Q74" i="50"/>
  <c r="I74" i="50"/>
  <c r="K74" i="50" s="1"/>
  <c r="L74" i="50" s="1"/>
  <c r="Q69" i="50"/>
  <c r="Q77" i="50"/>
  <c r="S29" i="47"/>
  <c r="Q38" i="47"/>
  <c r="Q32" i="47"/>
  <c r="Q74" i="47"/>
  <c r="Q36" i="47"/>
  <c r="I76" i="47"/>
  <c r="Q70" i="47"/>
  <c r="Q33" i="47"/>
  <c r="I72" i="47"/>
  <c r="K72" i="47" s="1"/>
  <c r="L72" i="47" s="1"/>
  <c r="Q111" i="47"/>
  <c r="Q32" i="51"/>
  <c r="Q39" i="51"/>
  <c r="I39" i="51"/>
  <c r="Q37" i="51"/>
  <c r="Q75" i="51"/>
  <c r="Q71" i="51"/>
  <c r="Q68" i="51"/>
  <c r="Q111" i="51"/>
  <c r="I33" i="50"/>
  <c r="K33" i="50" s="1"/>
  <c r="L33" i="50" s="1"/>
  <c r="I69" i="50"/>
  <c r="J69" i="50" s="1"/>
  <c r="I113" i="50"/>
  <c r="J113" i="50" s="1"/>
  <c r="I112" i="50"/>
  <c r="K112" i="50" s="1"/>
  <c r="L112" i="50" s="1"/>
  <c r="I109" i="50"/>
  <c r="K109" i="50" s="1"/>
  <c r="L109" i="50" s="1"/>
  <c r="Q39" i="50"/>
  <c r="I39" i="50"/>
  <c r="Q38" i="50"/>
  <c r="I38" i="50"/>
  <c r="K38" i="50" s="1"/>
  <c r="L38" i="50" s="1"/>
  <c r="Q33" i="50"/>
  <c r="I75" i="50"/>
  <c r="K75" i="50" s="1"/>
  <c r="L75" i="50" s="1"/>
  <c r="Q113" i="50"/>
  <c r="Q109" i="50"/>
  <c r="Q35" i="50"/>
  <c r="I35" i="50"/>
  <c r="K35" i="50" s="1"/>
  <c r="L35" i="50" s="1"/>
  <c r="Q34" i="50"/>
  <c r="Q76" i="50"/>
  <c r="I76" i="50"/>
  <c r="K76" i="50" s="1"/>
  <c r="L76" i="50" s="1"/>
  <c r="Q75" i="50"/>
  <c r="Q72" i="50"/>
  <c r="I72" i="50"/>
  <c r="J72" i="50" s="1"/>
  <c r="Q71" i="50"/>
  <c r="I71" i="50"/>
  <c r="J71" i="50" s="1"/>
  <c r="Q68" i="50"/>
  <c r="I68" i="50"/>
  <c r="K68" i="50" s="1"/>
  <c r="L68" i="50" s="1"/>
  <c r="I115" i="50"/>
  <c r="J115" i="50" s="1"/>
  <c r="I114" i="50"/>
  <c r="J114" i="50" s="1"/>
  <c r="Q112" i="50"/>
  <c r="I111" i="50"/>
  <c r="J111" i="50" s="1"/>
  <c r="Q108" i="50"/>
  <c r="I108" i="50"/>
  <c r="J108" i="50" s="1"/>
  <c r="I34" i="50"/>
  <c r="K34" i="50" s="1"/>
  <c r="L34" i="50" s="1"/>
  <c r="I37" i="50"/>
  <c r="K37" i="50" s="1"/>
  <c r="L37" i="50" s="1"/>
  <c r="I36" i="50"/>
  <c r="J36" i="50" s="1"/>
  <c r="I77" i="50"/>
  <c r="K77" i="50" s="1"/>
  <c r="L77" i="50" s="1"/>
  <c r="I73" i="50"/>
  <c r="J73" i="50" s="1"/>
  <c r="Q115" i="50"/>
  <c r="Q111" i="50"/>
  <c r="I69" i="47"/>
  <c r="J69" i="47" s="1"/>
  <c r="Q35" i="47"/>
  <c r="I35" i="47"/>
  <c r="J35" i="47" s="1"/>
  <c r="Q34" i="47"/>
  <c r="Q73" i="47"/>
  <c r="I71" i="47"/>
  <c r="J71" i="47" s="1"/>
  <c r="Q69" i="47"/>
  <c r="I112" i="47"/>
  <c r="J112" i="47" s="1"/>
  <c r="Q110" i="47"/>
  <c r="I110" i="47"/>
  <c r="J110" i="47" s="1"/>
  <c r="I109" i="47"/>
  <c r="J109" i="47" s="1"/>
  <c r="I38" i="47"/>
  <c r="K38" i="47" s="1"/>
  <c r="L38" i="47" s="1"/>
  <c r="I37" i="47"/>
  <c r="K37" i="47" s="1"/>
  <c r="L37" i="47" s="1"/>
  <c r="I36" i="47"/>
  <c r="J36" i="47" s="1"/>
  <c r="Q31" i="47"/>
  <c r="I31" i="47"/>
  <c r="K31" i="47" s="1"/>
  <c r="L31" i="47" s="1"/>
  <c r="Q30" i="47"/>
  <c r="I30" i="47"/>
  <c r="J30" i="47" s="1"/>
  <c r="Q76" i="47"/>
  <c r="I75" i="47"/>
  <c r="J75" i="47" s="1"/>
  <c r="I74" i="47"/>
  <c r="K74" i="47" s="1"/>
  <c r="Q72" i="47"/>
  <c r="I70" i="47"/>
  <c r="J70" i="47" s="1"/>
  <c r="Q68" i="47"/>
  <c r="I68" i="47"/>
  <c r="J68" i="47" s="1"/>
  <c r="Q109" i="47"/>
  <c r="Q37" i="47"/>
  <c r="I34" i="47"/>
  <c r="J34" i="47" s="1"/>
  <c r="I33" i="47"/>
  <c r="K33" i="47" s="1"/>
  <c r="L33" i="47" s="1"/>
  <c r="I32" i="47"/>
  <c r="K32" i="47" s="1"/>
  <c r="L32" i="47" s="1"/>
  <c r="Q75" i="47"/>
  <c r="I73" i="47"/>
  <c r="K73" i="47" s="1"/>
  <c r="Q71" i="47"/>
  <c r="Q112" i="47"/>
  <c r="I111" i="47"/>
  <c r="J111" i="47" s="1"/>
  <c r="Q108" i="47"/>
  <c r="I108" i="47"/>
  <c r="J108" i="47" s="1"/>
  <c r="Q35" i="51"/>
  <c r="Q30" i="51"/>
  <c r="I73" i="51"/>
  <c r="J73" i="51" s="1"/>
  <c r="Q72" i="51"/>
  <c r="I69" i="51"/>
  <c r="K69" i="51" s="1"/>
  <c r="L69" i="51" s="1"/>
  <c r="I110" i="51"/>
  <c r="J110" i="51" s="1"/>
  <c r="Q38" i="51"/>
  <c r="I38" i="51"/>
  <c r="K38" i="51" s="1"/>
  <c r="L38" i="51" s="1"/>
  <c r="I37" i="51"/>
  <c r="K37" i="51" s="1"/>
  <c r="L37" i="51" s="1"/>
  <c r="I78" i="51"/>
  <c r="J78" i="51" s="1"/>
  <c r="Q77" i="51"/>
  <c r="I74" i="51"/>
  <c r="J74" i="51" s="1"/>
  <c r="Q73" i="51"/>
  <c r="I70" i="51"/>
  <c r="K70" i="51" s="1"/>
  <c r="L70" i="51" s="1"/>
  <c r="Q69" i="51"/>
  <c r="I111" i="51"/>
  <c r="J111" i="51" s="1"/>
  <c r="I76" i="51"/>
  <c r="J76" i="51" s="1"/>
  <c r="I72" i="51"/>
  <c r="K72" i="51" s="1"/>
  <c r="L72" i="51" s="1"/>
  <c r="I109" i="51"/>
  <c r="K109" i="51" s="1"/>
  <c r="L109" i="51" s="1"/>
  <c r="Q36" i="51"/>
  <c r="I36" i="51"/>
  <c r="J36" i="51" s="1"/>
  <c r="I35" i="51"/>
  <c r="J35" i="51" s="1"/>
  <c r="I30" i="51"/>
  <c r="J30" i="51" s="1"/>
  <c r="I77" i="51"/>
  <c r="J77" i="51" s="1"/>
  <c r="Q76" i="51"/>
  <c r="Q109" i="51"/>
  <c r="Q34" i="51"/>
  <c r="I34" i="51"/>
  <c r="J34" i="51" s="1"/>
  <c r="I32" i="51"/>
  <c r="K32" i="51" s="1"/>
  <c r="L32" i="51" s="1"/>
  <c r="Q31" i="51"/>
  <c r="I31" i="51"/>
  <c r="J31" i="51" s="1"/>
  <c r="Q78" i="51"/>
  <c r="I75" i="51"/>
  <c r="J75" i="51" s="1"/>
  <c r="Q74" i="51"/>
  <c r="I71" i="51"/>
  <c r="K71" i="51" s="1"/>
  <c r="L71" i="51" s="1"/>
  <c r="Q70" i="51"/>
  <c r="I68" i="51"/>
  <c r="K68" i="51" s="1"/>
  <c r="L68" i="51" s="1"/>
  <c r="Q110" i="51"/>
  <c r="J109" i="51"/>
  <c r="K77" i="51"/>
  <c r="L77" i="51" s="1"/>
  <c r="J69" i="51"/>
  <c r="K74" i="51"/>
  <c r="L74" i="51" s="1"/>
  <c r="J39" i="51"/>
  <c r="K39" i="51"/>
  <c r="L39" i="51" s="1"/>
  <c r="K114" i="50"/>
  <c r="L114" i="50" s="1"/>
  <c r="K113" i="50"/>
  <c r="L113" i="50" s="1"/>
  <c r="K110" i="50"/>
  <c r="L110" i="50" s="1"/>
  <c r="J110" i="50"/>
  <c r="J109" i="50"/>
  <c r="J68" i="50"/>
  <c r="J74" i="50"/>
  <c r="K39" i="50"/>
  <c r="L39" i="50" s="1"/>
  <c r="J39" i="50"/>
  <c r="K32" i="50"/>
  <c r="L32" i="50" s="1"/>
  <c r="K68" i="47"/>
  <c r="L68" i="47" s="1"/>
  <c r="J74" i="47"/>
  <c r="K76" i="47"/>
  <c r="L76" i="47" s="1"/>
  <c r="J76" i="47"/>
  <c r="K69" i="47"/>
  <c r="L69" i="47" s="1"/>
  <c r="K71" i="47"/>
  <c r="L71" i="47" s="1"/>
  <c r="J37" i="47"/>
  <c r="K36" i="47"/>
  <c r="L36" i="47" s="1"/>
  <c r="K30" i="47"/>
  <c r="L30" i="47" s="1"/>
  <c r="J32" i="47"/>
  <c r="D108" i="51"/>
  <c r="E108" i="51"/>
  <c r="F108" i="51"/>
  <c r="G108" i="51"/>
  <c r="H108" i="51"/>
  <c r="M108" i="51"/>
  <c r="N108" i="51"/>
  <c r="O108" i="51"/>
  <c r="P108" i="51"/>
  <c r="W108" i="51"/>
  <c r="X108" i="51"/>
  <c r="C108" i="51"/>
  <c r="A108" i="51"/>
  <c r="R108" i="51" s="1"/>
  <c r="B108" i="51"/>
  <c r="A8" i="51"/>
  <c r="R8" i="51" s="1"/>
  <c r="X107" i="51"/>
  <c r="X106" i="51"/>
  <c r="X105" i="51"/>
  <c r="X104" i="51"/>
  <c r="X103" i="51"/>
  <c r="X102" i="51"/>
  <c r="X101" i="51"/>
  <c r="X100" i="51"/>
  <c r="X99" i="51"/>
  <c r="X98" i="51"/>
  <c r="X97" i="51"/>
  <c r="X96" i="51"/>
  <c r="X95" i="51"/>
  <c r="X94" i="51"/>
  <c r="X93" i="51"/>
  <c r="X92" i="51"/>
  <c r="X91" i="51"/>
  <c r="X90" i="51"/>
  <c r="X89" i="51"/>
  <c r="X88" i="51"/>
  <c r="X67" i="51"/>
  <c r="X66" i="51"/>
  <c r="X65" i="51"/>
  <c r="X64" i="51"/>
  <c r="X63" i="51"/>
  <c r="X62" i="51"/>
  <c r="X61" i="51"/>
  <c r="X60" i="51"/>
  <c r="X59" i="51"/>
  <c r="X58" i="51"/>
  <c r="X57" i="51"/>
  <c r="X56" i="51"/>
  <c r="X55" i="51"/>
  <c r="X54" i="51"/>
  <c r="X53" i="51"/>
  <c r="X52" i="51"/>
  <c r="X51" i="51"/>
  <c r="X50" i="51"/>
  <c r="X49" i="51"/>
  <c r="X48" i="51"/>
  <c r="X27" i="51"/>
  <c r="X26" i="51"/>
  <c r="X25" i="51"/>
  <c r="X24" i="51"/>
  <c r="X23" i="51"/>
  <c r="X22" i="51"/>
  <c r="X21" i="51"/>
  <c r="X20" i="51"/>
  <c r="X19" i="51"/>
  <c r="X18" i="51"/>
  <c r="X17" i="51"/>
  <c r="X16" i="51"/>
  <c r="X15" i="51"/>
  <c r="X14" i="51"/>
  <c r="X13" i="51"/>
  <c r="X12" i="51"/>
  <c r="X11" i="51"/>
  <c r="X10" i="51"/>
  <c r="X9" i="51"/>
  <c r="X8" i="51"/>
  <c r="W107" i="51"/>
  <c r="W106" i="51"/>
  <c r="W105" i="51"/>
  <c r="W104" i="51"/>
  <c r="W103" i="51"/>
  <c r="W102" i="51"/>
  <c r="W101" i="51"/>
  <c r="W100" i="51"/>
  <c r="W99" i="51"/>
  <c r="W98" i="51"/>
  <c r="W97" i="51"/>
  <c r="W96" i="51"/>
  <c r="W95" i="51"/>
  <c r="W94" i="51"/>
  <c r="W93" i="51"/>
  <c r="W92" i="51"/>
  <c r="W91" i="51"/>
  <c r="W90" i="51"/>
  <c r="W89" i="51"/>
  <c r="W88" i="51"/>
  <c r="W67" i="51"/>
  <c r="W66" i="51"/>
  <c r="W65" i="51"/>
  <c r="W64" i="51"/>
  <c r="W63" i="51"/>
  <c r="W62" i="51"/>
  <c r="W61" i="51"/>
  <c r="W60" i="51"/>
  <c r="W59" i="51"/>
  <c r="W58" i="51"/>
  <c r="W57" i="51"/>
  <c r="W56" i="51"/>
  <c r="W55" i="51"/>
  <c r="W54" i="51"/>
  <c r="W53" i="51"/>
  <c r="W52" i="51"/>
  <c r="W51" i="51"/>
  <c r="W50" i="51"/>
  <c r="W49" i="51"/>
  <c r="W48" i="51"/>
  <c r="W27" i="51"/>
  <c r="W26" i="51"/>
  <c r="W25" i="51"/>
  <c r="W24" i="51"/>
  <c r="W23" i="51"/>
  <c r="W22" i="51"/>
  <c r="W21" i="51"/>
  <c r="W20" i="51"/>
  <c r="W19" i="51"/>
  <c r="W18" i="51"/>
  <c r="W17" i="51"/>
  <c r="W16" i="51"/>
  <c r="W15" i="51"/>
  <c r="W14" i="51"/>
  <c r="W13" i="51"/>
  <c r="W12" i="51"/>
  <c r="W11" i="51"/>
  <c r="W10" i="51"/>
  <c r="W9" i="51"/>
  <c r="W8" i="51"/>
  <c r="M107" i="51"/>
  <c r="N107" i="51"/>
  <c r="O107" i="51"/>
  <c r="P107" i="51"/>
  <c r="A107" i="51"/>
  <c r="R107" i="51" s="1"/>
  <c r="C107" i="51"/>
  <c r="D107" i="51"/>
  <c r="E107" i="51"/>
  <c r="F107" i="51"/>
  <c r="G107" i="51"/>
  <c r="H107" i="51"/>
  <c r="M106" i="51"/>
  <c r="N106" i="51"/>
  <c r="O106" i="51"/>
  <c r="P106" i="51"/>
  <c r="A106" i="51"/>
  <c r="R106" i="51" s="1"/>
  <c r="C106" i="51"/>
  <c r="D106" i="51"/>
  <c r="E106" i="51"/>
  <c r="F106" i="51"/>
  <c r="G106" i="51"/>
  <c r="H106" i="51"/>
  <c r="M105" i="51"/>
  <c r="N105" i="51"/>
  <c r="O105" i="51"/>
  <c r="P105" i="51"/>
  <c r="A105" i="51"/>
  <c r="R105" i="51" s="1"/>
  <c r="C105" i="51"/>
  <c r="D105" i="51"/>
  <c r="E105" i="51"/>
  <c r="F105" i="51"/>
  <c r="G105" i="51"/>
  <c r="H105" i="51"/>
  <c r="M104" i="51"/>
  <c r="N104" i="51"/>
  <c r="O104" i="51"/>
  <c r="P104" i="51"/>
  <c r="A104" i="51"/>
  <c r="R104" i="51" s="1"/>
  <c r="C104" i="51"/>
  <c r="D104" i="51"/>
  <c r="E104" i="51"/>
  <c r="F104" i="51"/>
  <c r="G104" i="51"/>
  <c r="H104" i="51"/>
  <c r="M103" i="51"/>
  <c r="N103" i="51"/>
  <c r="O103" i="51"/>
  <c r="P103" i="51"/>
  <c r="A103" i="51"/>
  <c r="R103" i="51" s="1"/>
  <c r="C103" i="51"/>
  <c r="D103" i="51"/>
  <c r="E103" i="51"/>
  <c r="F103" i="51"/>
  <c r="G103" i="51"/>
  <c r="H103" i="51"/>
  <c r="M102" i="51"/>
  <c r="N102" i="51"/>
  <c r="O102" i="51"/>
  <c r="P102" i="51"/>
  <c r="A102" i="51"/>
  <c r="R102" i="51" s="1"/>
  <c r="C102" i="51"/>
  <c r="D102" i="51"/>
  <c r="E102" i="51"/>
  <c r="F102" i="51"/>
  <c r="G102" i="51"/>
  <c r="H102" i="51"/>
  <c r="M101" i="51"/>
  <c r="N101" i="51"/>
  <c r="O101" i="51"/>
  <c r="P101" i="51"/>
  <c r="A101" i="51"/>
  <c r="R101" i="51" s="1"/>
  <c r="C101" i="51"/>
  <c r="D101" i="51"/>
  <c r="E101" i="51"/>
  <c r="F101" i="51"/>
  <c r="G101" i="51"/>
  <c r="H101" i="51"/>
  <c r="M100" i="51"/>
  <c r="N100" i="51"/>
  <c r="O100" i="51"/>
  <c r="P100" i="51"/>
  <c r="A100" i="51"/>
  <c r="R100" i="51" s="1"/>
  <c r="C100" i="51"/>
  <c r="D100" i="51"/>
  <c r="E100" i="51"/>
  <c r="F100" i="51"/>
  <c r="G100" i="51"/>
  <c r="H100" i="51"/>
  <c r="M99" i="51"/>
  <c r="N99" i="51"/>
  <c r="O99" i="51"/>
  <c r="P99" i="51"/>
  <c r="A99" i="51"/>
  <c r="R99" i="51" s="1"/>
  <c r="C99" i="51"/>
  <c r="D99" i="51"/>
  <c r="E99" i="51"/>
  <c r="F99" i="51"/>
  <c r="G99" i="51"/>
  <c r="H99" i="51"/>
  <c r="M98" i="51"/>
  <c r="N98" i="51"/>
  <c r="O98" i="51"/>
  <c r="P98" i="51"/>
  <c r="A98" i="51"/>
  <c r="R98" i="51" s="1"/>
  <c r="C98" i="51"/>
  <c r="D98" i="51"/>
  <c r="E98" i="51"/>
  <c r="F98" i="51"/>
  <c r="G98" i="51"/>
  <c r="H98" i="51"/>
  <c r="M97" i="51"/>
  <c r="N97" i="51"/>
  <c r="O97" i="51"/>
  <c r="P97" i="51"/>
  <c r="A97" i="51"/>
  <c r="R97" i="51" s="1"/>
  <c r="C97" i="51"/>
  <c r="D97" i="51"/>
  <c r="E97" i="51"/>
  <c r="F97" i="51"/>
  <c r="G97" i="51"/>
  <c r="H97" i="51"/>
  <c r="M96" i="51"/>
  <c r="N96" i="51"/>
  <c r="O96" i="51"/>
  <c r="P96" i="51"/>
  <c r="A96" i="51"/>
  <c r="R96" i="51" s="1"/>
  <c r="C96" i="51"/>
  <c r="D96" i="51"/>
  <c r="E96" i="51"/>
  <c r="F96" i="51"/>
  <c r="G96" i="51"/>
  <c r="H96" i="51"/>
  <c r="M95" i="51"/>
  <c r="N95" i="51"/>
  <c r="O95" i="51"/>
  <c r="P95" i="51"/>
  <c r="A95" i="51"/>
  <c r="R95" i="51" s="1"/>
  <c r="C95" i="51"/>
  <c r="D95" i="51"/>
  <c r="E95" i="51"/>
  <c r="F95" i="51"/>
  <c r="G95" i="51"/>
  <c r="H95" i="51"/>
  <c r="M94" i="51"/>
  <c r="N94" i="51"/>
  <c r="O94" i="51"/>
  <c r="P94" i="51"/>
  <c r="A94" i="51"/>
  <c r="R94" i="51" s="1"/>
  <c r="C94" i="51"/>
  <c r="D94" i="51"/>
  <c r="E94" i="51"/>
  <c r="F94" i="51"/>
  <c r="G94" i="51"/>
  <c r="H94" i="51"/>
  <c r="M93" i="51"/>
  <c r="N93" i="51"/>
  <c r="O93" i="51"/>
  <c r="P93" i="51"/>
  <c r="A93" i="51"/>
  <c r="R93" i="51" s="1"/>
  <c r="C93" i="51"/>
  <c r="D93" i="51"/>
  <c r="E93" i="51"/>
  <c r="F93" i="51"/>
  <c r="G93" i="51"/>
  <c r="H93" i="51"/>
  <c r="M92" i="51"/>
  <c r="N92" i="51"/>
  <c r="O92" i="51"/>
  <c r="P92" i="51"/>
  <c r="A92" i="51"/>
  <c r="R92" i="51" s="1"/>
  <c r="C92" i="51"/>
  <c r="D92" i="51"/>
  <c r="E92" i="51"/>
  <c r="F92" i="51"/>
  <c r="G92" i="51"/>
  <c r="H92" i="51"/>
  <c r="M91" i="51"/>
  <c r="N91" i="51"/>
  <c r="O91" i="51"/>
  <c r="P91" i="51"/>
  <c r="A91" i="51"/>
  <c r="R91" i="51" s="1"/>
  <c r="C91" i="51"/>
  <c r="D91" i="51"/>
  <c r="E91" i="51"/>
  <c r="F91" i="51"/>
  <c r="G91" i="51"/>
  <c r="H91" i="51"/>
  <c r="M90" i="51"/>
  <c r="N90" i="51"/>
  <c r="O90" i="51"/>
  <c r="P90" i="51"/>
  <c r="A90" i="51"/>
  <c r="R90" i="51" s="1"/>
  <c r="C90" i="51"/>
  <c r="D90" i="51"/>
  <c r="E90" i="51"/>
  <c r="F90" i="51"/>
  <c r="G90" i="51"/>
  <c r="H90" i="51"/>
  <c r="M89" i="51"/>
  <c r="N89" i="51"/>
  <c r="O89" i="51"/>
  <c r="P89" i="51"/>
  <c r="A89" i="51"/>
  <c r="R89" i="51" s="1"/>
  <c r="C89" i="51"/>
  <c r="D89" i="51"/>
  <c r="E89" i="51"/>
  <c r="F89" i="51"/>
  <c r="G89" i="51"/>
  <c r="H89" i="51"/>
  <c r="M88" i="51"/>
  <c r="N88" i="51"/>
  <c r="O88" i="51"/>
  <c r="P88" i="51"/>
  <c r="A88" i="51"/>
  <c r="R88" i="51" s="1"/>
  <c r="C88" i="51"/>
  <c r="D88" i="51"/>
  <c r="E88" i="51"/>
  <c r="F88" i="51"/>
  <c r="G88" i="51"/>
  <c r="H88" i="51"/>
  <c r="M67" i="51"/>
  <c r="N67" i="51"/>
  <c r="O67" i="51"/>
  <c r="P67" i="51"/>
  <c r="A67" i="51"/>
  <c r="R67" i="51" s="1"/>
  <c r="C67" i="51"/>
  <c r="D67" i="51"/>
  <c r="E67" i="51"/>
  <c r="F67" i="51"/>
  <c r="G67" i="51"/>
  <c r="H67" i="51"/>
  <c r="M66" i="51"/>
  <c r="N66" i="51"/>
  <c r="O66" i="51"/>
  <c r="P66" i="51"/>
  <c r="A66" i="51"/>
  <c r="R66" i="51" s="1"/>
  <c r="C66" i="51"/>
  <c r="D66" i="51"/>
  <c r="E66" i="51"/>
  <c r="F66" i="51"/>
  <c r="G66" i="51"/>
  <c r="H66" i="51"/>
  <c r="M65" i="51"/>
  <c r="N65" i="51"/>
  <c r="O65" i="51"/>
  <c r="P65" i="51"/>
  <c r="A65" i="51"/>
  <c r="R65" i="51" s="1"/>
  <c r="C65" i="51"/>
  <c r="D65" i="51"/>
  <c r="E65" i="51"/>
  <c r="F65" i="51"/>
  <c r="G65" i="51"/>
  <c r="H65" i="51"/>
  <c r="M64" i="51"/>
  <c r="N64" i="51"/>
  <c r="O64" i="51"/>
  <c r="P64" i="51"/>
  <c r="A64" i="51"/>
  <c r="R64" i="51" s="1"/>
  <c r="C64" i="51"/>
  <c r="D64" i="51"/>
  <c r="E64" i="51"/>
  <c r="F64" i="51"/>
  <c r="G64" i="51"/>
  <c r="H64" i="51"/>
  <c r="M63" i="51"/>
  <c r="N63" i="51"/>
  <c r="O63" i="51"/>
  <c r="P63" i="51"/>
  <c r="A63" i="51"/>
  <c r="R63" i="51" s="1"/>
  <c r="C63" i="51"/>
  <c r="D63" i="51"/>
  <c r="E63" i="51"/>
  <c r="F63" i="51"/>
  <c r="G63" i="51"/>
  <c r="H63" i="51"/>
  <c r="M62" i="51"/>
  <c r="N62" i="51"/>
  <c r="O62" i="51"/>
  <c r="P62" i="51"/>
  <c r="A62" i="51"/>
  <c r="R62" i="51" s="1"/>
  <c r="C62" i="51"/>
  <c r="D62" i="51"/>
  <c r="E62" i="51"/>
  <c r="F62" i="51"/>
  <c r="G62" i="51"/>
  <c r="H62" i="51"/>
  <c r="M61" i="51"/>
  <c r="N61" i="51"/>
  <c r="O61" i="51"/>
  <c r="P61" i="51"/>
  <c r="A61" i="51"/>
  <c r="R61" i="51" s="1"/>
  <c r="C61" i="51"/>
  <c r="D61" i="51"/>
  <c r="E61" i="51"/>
  <c r="F61" i="51"/>
  <c r="G61" i="51"/>
  <c r="H61" i="51"/>
  <c r="M60" i="51"/>
  <c r="N60" i="51"/>
  <c r="O60" i="51"/>
  <c r="P60" i="51"/>
  <c r="A60" i="51"/>
  <c r="R60" i="51" s="1"/>
  <c r="C60" i="51"/>
  <c r="D60" i="51"/>
  <c r="E60" i="51"/>
  <c r="F60" i="51"/>
  <c r="G60" i="51"/>
  <c r="H60" i="51"/>
  <c r="M59" i="51"/>
  <c r="N59" i="51"/>
  <c r="O59" i="51"/>
  <c r="P59" i="51"/>
  <c r="A59" i="51"/>
  <c r="R59" i="51" s="1"/>
  <c r="C59" i="51"/>
  <c r="D59" i="51"/>
  <c r="E59" i="51"/>
  <c r="F59" i="51"/>
  <c r="G59" i="51"/>
  <c r="H59" i="51"/>
  <c r="M58" i="51"/>
  <c r="N58" i="51"/>
  <c r="O58" i="51"/>
  <c r="P58" i="51"/>
  <c r="A58" i="51"/>
  <c r="R58" i="51" s="1"/>
  <c r="C58" i="51"/>
  <c r="D58" i="51"/>
  <c r="E58" i="51"/>
  <c r="F58" i="51"/>
  <c r="G58" i="51"/>
  <c r="H58" i="51"/>
  <c r="M57" i="51"/>
  <c r="N57" i="51"/>
  <c r="O57" i="51"/>
  <c r="P57" i="51"/>
  <c r="A57" i="51"/>
  <c r="R57" i="51" s="1"/>
  <c r="C57" i="51"/>
  <c r="D57" i="51"/>
  <c r="E57" i="51"/>
  <c r="F57" i="51"/>
  <c r="G57" i="51"/>
  <c r="H57" i="51"/>
  <c r="M56" i="51"/>
  <c r="N56" i="51"/>
  <c r="O56" i="51"/>
  <c r="P56" i="51"/>
  <c r="A56" i="51"/>
  <c r="R56" i="51" s="1"/>
  <c r="C56" i="51"/>
  <c r="D56" i="51"/>
  <c r="E56" i="51"/>
  <c r="F56" i="51"/>
  <c r="G56" i="51"/>
  <c r="H56" i="51"/>
  <c r="M55" i="51"/>
  <c r="N55" i="51"/>
  <c r="O55" i="51"/>
  <c r="P55" i="51"/>
  <c r="A55" i="51"/>
  <c r="R55" i="51" s="1"/>
  <c r="C55" i="51"/>
  <c r="D55" i="51"/>
  <c r="E55" i="51"/>
  <c r="F55" i="51"/>
  <c r="G55" i="51"/>
  <c r="H55" i="51"/>
  <c r="M54" i="51"/>
  <c r="N54" i="51"/>
  <c r="O54" i="51"/>
  <c r="P54" i="51"/>
  <c r="A54" i="51"/>
  <c r="R54" i="51" s="1"/>
  <c r="C54" i="51"/>
  <c r="D54" i="51"/>
  <c r="E54" i="51"/>
  <c r="F54" i="51"/>
  <c r="G54" i="51"/>
  <c r="H54" i="51"/>
  <c r="M53" i="51"/>
  <c r="N53" i="51"/>
  <c r="O53" i="51"/>
  <c r="P53" i="51"/>
  <c r="A53" i="51"/>
  <c r="R53" i="51" s="1"/>
  <c r="C53" i="51"/>
  <c r="D53" i="51"/>
  <c r="E53" i="51"/>
  <c r="F53" i="51"/>
  <c r="G53" i="51"/>
  <c r="H53" i="51"/>
  <c r="M52" i="51"/>
  <c r="N52" i="51"/>
  <c r="O52" i="51"/>
  <c r="P52" i="51"/>
  <c r="A52" i="51"/>
  <c r="R52" i="51" s="1"/>
  <c r="C52" i="51"/>
  <c r="D52" i="51"/>
  <c r="E52" i="51"/>
  <c r="F52" i="51"/>
  <c r="G52" i="51"/>
  <c r="H52" i="51"/>
  <c r="M51" i="51"/>
  <c r="N51" i="51"/>
  <c r="O51" i="51"/>
  <c r="P51" i="51"/>
  <c r="A51" i="51"/>
  <c r="R51" i="51" s="1"/>
  <c r="C51" i="51"/>
  <c r="D51" i="51"/>
  <c r="E51" i="51"/>
  <c r="F51" i="51"/>
  <c r="G51" i="51"/>
  <c r="H51" i="51"/>
  <c r="M50" i="51"/>
  <c r="N50" i="51"/>
  <c r="O50" i="51"/>
  <c r="P50" i="51"/>
  <c r="A50" i="51"/>
  <c r="R50" i="51" s="1"/>
  <c r="C50" i="51"/>
  <c r="D50" i="51"/>
  <c r="E50" i="51"/>
  <c r="F50" i="51"/>
  <c r="G50" i="51"/>
  <c r="H50" i="51"/>
  <c r="M49" i="51"/>
  <c r="N49" i="51"/>
  <c r="O49" i="51"/>
  <c r="P49" i="51"/>
  <c r="A49" i="51"/>
  <c r="R49" i="51" s="1"/>
  <c r="C49" i="51"/>
  <c r="D49" i="51"/>
  <c r="E49" i="51"/>
  <c r="F49" i="51"/>
  <c r="G49" i="51"/>
  <c r="H49" i="51"/>
  <c r="M48" i="51"/>
  <c r="N48" i="51"/>
  <c r="O48" i="51"/>
  <c r="P48" i="51"/>
  <c r="A48" i="51"/>
  <c r="R48" i="51" s="1"/>
  <c r="C48" i="51"/>
  <c r="D48" i="51"/>
  <c r="E48" i="51"/>
  <c r="F48" i="51"/>
  <c r="G48" i="51"/>
  <c r="H48" i="51"/>
  <c r="M27" i="51"/>
  <c r="N27" i="51"/>
  <c r="O27" i="51"/>
  <c r="P27" i="51"/>
  <c r="A27" i="51"/>
  <c r="R27" i="51" s="1"/>
  <c r="C27" i="51"/>
  <c r="D27" i="51"/>
  <c r="E27" i="51"/>
  <c r="F27" i="51"/>
  <c r="H27" i="51"/>
  <c r="M26" i="51"/>
  <c r="N26" i="51"/>
  <c r="O26" i="51"/>
  <c r="P26" i="51"/>
  <c r="A26" i="51"/>
  <c r="R26" i="51" s="1"/>
  <c r="C26" i="51"/>
  <c r="D26" i="51"/>
  <c r="E26" i="51"/>
  <c r="F26" i="51"/>
  <c r="H26" i="51"/>
  <c r="M25" i="51"/>
  <c r="N25" i="51"/>
  <c r="O25" i="51"/>
  <c r="P25" i="51"/>
  <c r="A25" i="51"/>
  <c r="R25" i="51" s="1"/>
  <c r="C25" i="51"/>
  <c r="D25" i="51"/>
  <c r="E25" i="51"/>
  <c r="F25" i="51"/>
  <c r="H25" i="51"/>
  <c r="M24" i="51"/>
  <c r="N24" i="51"/>
  <c r="O24" i="51"/>
  <c r="P24" i="51"/>
  <c r="A24" i="51"/>
  <c r="R24" i="51" s="1"/>
  <c r="C24" i="51"/>
  <c r="D24" i="51"/>
  <c r="E24" i="51"/>
  <c r="F24" i="51"/>
  <c r="H24" i="51"/>
  <c r="M23" i="51"/>
  <c r="N23" i="51"/>
  <c r="O23" i="51"/>
  <c r="P23" i="51"/>
  <c r="A23" i="51"/>
  <c r="R23" i="51" s="1"/>
  <c r="C23" i="51"/>
  <c r="D23" i="51"/>
  <c r="E23" i="51"/>
  <c r="F23" i="51"/>
  <c r="H23" i="51"/>
  <c r="M22" i="51"/>
  <c r="N22" i="51"/>
  <c r="O22" i="51"/>
  <c r="P22" i="51"/>
  <c r="A22" i="51"/>
  <c r="R22" i="51" s="1"/>
  <c r="C22" i="51"/>
  <c r="D22" i="51"/>
  <c r="E22" i="51"/>
  <c r="F22" i="51"/>
  <c r="H22" i="51"/>
  <c r="M21" i="51"/>
  <c r="N21" i="51"/>
  <c r="O21" i="51"/>
  <c r="P21" i="51"/>
  <c r="A21" i="51"/>
  <c r="R21" i="51" s="1"/>
  <c r="C21" i="51"/>
  <c r="D21" i="51"/>
  <c r="E21" i="51"/>
  <c r="F21" i="51"/>
  <c r="H21" i="51"/>
  <c r="M20" i="51"/>
  <c r="N20" i="51"/>
  <c r="O20" i="51"/>
  <c r="P20" i="51"/>
  <c r="A20" i="51"/>
  <c r="R20" i="51" s="1"/>
  <c r="C20" i="51"/>
  <c r="D20" i="51"/>
  <c r="E20" i="51"/>
  <c r="F20" i="51"/>
  <c r="H20" i="51"/>
  <c r="M19" i="51"/>
  <c r="N19" i="51"/>
  <c r="O19" i="51"/>
  <c r="P19" i="51"/>
  <c r="A19" i="51"/>
  <c r="R19" i="51" s="1"/>
  <c r="C19" i="51"/>
  <c r="D19" i="51"/>
  <c r="E19" i="51"/>
  <c r="F19" i="51"/>
  <c r="H19" i="51"/>
  <c r="M18" i="51"/>
  <c r="N18" i="51"/>
  <c r="O18" i="51"/>
  <c r="P18" i="51"/>
  <c r="A18" i="51"/>
  <c r="R18" i="51" s="1"/>
  <c r="C18" i="51"/>
  <c r="D18" i="51"/>
  <c r="E18" i="51"/>
  <c r="F18" i="51"/>
  <c r="H18" i="51"/>
  <c r="M17" i="51"/>
  <c r="N17" i="51"/>
  <c r="O17" i="51"/>
  <c r="P17" i="51"/>
  <c r="A17" i="51"/>
  <c r="R17" i="51" s="1"/>
  <c r="C17" i="51"/>
  <c r="D17" i="51"/>
  <c r="E17" i="51"/>
  <c r="F17" i="51"/>
  <c r="H17" i="51"/>
  <c r="M16" i="51"/>
  <c r="N16" i="51"/>
  <c r="O16" i="51"/>
  <c r="P16" i="51"/>
  <c r="A16" i="51"/>
  <c r="R16" i="51" s="1"/>
  <c r="C16" i="51"/>
  <c r="D16" i="51"/>
  <c r="E16" i="51"/>
  <c r="F16" i="51"/>
  <c r="H16" i="51"/>
  <c r="M15" i="51"/>
  <c r="N15" i="51"/>
  <c r="O15" i="51"/>
  <c r="P15" i="51"/>
  <c r="A15" i="51"/>
  <c r="R15" i="51" s="1"/>
  <c r="C15" i="51"/>
  <c r="D15" i="51"/>
  <c r="E15" i="51"/>
  <c r="F15" i="51"/>
  <c r="H15" i="51"/>
  <c r="M14" i="51"/>
  <c r="N14" i="51"/>
  <c r="O14" i="51"/>
  <c r="P14" i="51"/>
  <c r="A14" i="51"/>
  <c r="R14" i="51" s="1"/>
  <c r="C14" i="51"/>
  <c r="D14" i="51"/>
  <c r="E14" i="51"/>
  <c r="F14" i="51"/>
  <c r="H14" i="51"/>
  <c r="M13" i="51"/>
  <c r="N13" i="51"/>
  <c r="O13" i="51"/>
  <c r="P13" i="51"/>
  <c r="A13" i="51"/>
  <c r="R13" i="51" s="1"/>
  <c r="C13" i="51"/>
  <c r="D13" i="51"/>
  <c r="E13" i="51"/>
  <c r="F13" i="51"/>
  <c r="H13" i="51"/>
  <c r="M12" i="51"/>
  <c r="N12" i="51"/>
  <c r="O12" i="51"/>
  <c r="P12" i="51"/>
  <c r="A12" i="51"/>
  <c r="R12" i="51" s="1"/>
  <c r="C12" i="51"/>
  <c r="D12" i="51"/>
  <c r="E12" i="51"/>
  <c r="F12" i="51"/>
  <c r="H12" i="51"/>
  <c r="M11" i="51"/>
  <c r="N11" i="51"/>
  <c r="O11" i="51"/>
  <c r="P11" i="51"/>
  <c r="A11" i="51"/>
  <c r="R11" i="51" s="1"/>
  <c r="C11" i="51"/>
  <c r="D11" i="51"/>
  <c r="E11" i="51"/>
  <c r="F11" i="51"/>
  <c r="H11" i="51"/>
  <c r="M10" i="51"/>
  <c r="N10" i="51"/>
  <c r="O10" i="51"/>
  <c r="P10" i="51"/>
  <c r="A10" i="51"/>
  <c r="R10" i="51" s="1"/>
  <c r="C10" i="51"/>
  <c r="D10" i="51"/>
  <c r="E10" i="51"/>
  <c r="F10" i="51"/>
  <c r="H10" i="51"/>
  <c r="M9" i="51"/>
  <c r="N9" i="51"/>
  <c r="O9" i="51"/>
  <c r="P9" i="51"/>
  <c r="A9" i="51"/>
  <c r="R9" i="51" s="1"/>
  <c r="C9" i="51"/>
  <c r="D9" i="51"/>
  <c r="E9" i="51"/>
  <c r="F9" i="51"/>
  <c r="H9" i="51"/>
  <c r="M8" i="51"/>
  <c r="N8" i="51"/>
  <c r="O8" i="51"/>
  <c r="P8" i="51"/>
  <c r="C8" i="51"/>
  <c r="D8" i="51"/>
  <c r="E8" i="51"/>
  <c r="F8" i="51"/>
  <c r="H8" i="51"/>
  <c r="B107" i="51"/>
  <c r="B106" i="51"/>
  <c r="B105" i="51"/>
  <c r="B104" i="51"/>
  <c r="B103" i="51"/>
  <c r="B102" i="51"/>
  <c r="B101" i="51"/>
  <c r="B100" i="51"/>
  <c r="B99" i="51"/>
  <c r="B98" i="51"/>
  <c r="B97" i="51"/>
  <c r="B96" i="51"/>
  <c r="B95" i="51"/>
  <c r="B94" i="51"/>
  <c r="B93" i="51"/>
  <c r="B92" i="51"/>
  <c r="B91" i="51"/>
  <c r="B90" i="51"/>
  <c r="B89" i="51"/>
  <c r="B88" i="51"/>
  <c r="B67" i="51"/>
  <c r="B66" i="51"/>
  <c r="B65" i="51"/>
  <c r="B64" i="51"/>
  <c r="B63" i="51"/>
  <c r="B62" i="51"/>
  <c r="B61" i="51"/>
  <c r="B60" i="51"/>
  <c r="B59" i="51"/>
  <c r="B58" i="51"/>
  <c r="B57" i="51"/>
  <c r="B56" i="51"/>
  <c r="B55" i="51"/>
  <c r="B54" i="51"/>
  <c r="B53" i="51"/>
  <c r="B52" i="51"/>
  <c r="B51" i="51"/>
  <c r="B50" i="51"/>
  <c r="B49" i="51"/>
  <c r="B48" i="51"/>
  <c r="B27" i="51"/>
  <c r="B26" i="51"/>
  <c r="B25" i="51"/>
  <c r="B24" i="51"/>
  <c r="B23" i="51"/>
  <c r="B22" i="51"/>
  <c r="B21" i="51"/>
  <c r="B20" i="51"/>
  <c r="B19" i="51"/>
  <c r="B18" i="51"/>
  <c r="B17" i="51"/>
  <c r="B16" i="51"/>
  <c r="B15" i="51"/>
  <c r="B14" i="51"/>
  <c r="B13" i="51"/>
  <c r="B12" i="51"/>
  <c r="B11" i="51"/>
  <c r="B10" i="51"/>
  <c r="B9" i="51"/>
  <c r="B8" i="51"/>
  <c r="M89" i="50"/>
  <c r="N89" i="50"/>
  <c r="O89" i="50"/>
  <c r="P89" i="50"/>
  <c r="M90" i="50"/>
  <c r="N90" i="50"/>
  <c r="O90" i="50"/>
  <c r="P90" i="50"/>
  <c r="M91" i="50"/>
  <c r="N91" i="50"/>
  <c r="O91" i="50"/>
  <c r="P91" i="50"/>
  <c r="M92" i="50"/>
  <c r="N92" i="50"/>
  <c r="O92" i="50"/>
  <c r="P92" i="50"/>
  <c r="M93" i="50"/>
  <c r="N93" i="50"/>
  <c r="O93" i="50"/>
  <c r="P93" i="50"/>
  <c r="M94" i="50"/>
  <c r="N94" i="50"/>
  <c r="O94" i="50"/>
  <c r="P94" i="50"/>
  <c r="M95" i="50"/>
  <c r="N95" i="50"/>
  <c r="O95" i="50"/>
  <c r="P95" i="50"/>
  <c r="M96" i="50"/>
  <c r="N96" i="50"/>
  <c r="O96" i="50"/>
  <c r="P96" i="50"/>
  <c r="M97" i="50"/>
  <c r="N97" i="50"/>
  <c r="O97" i="50"/>
  <c r="P97" i="50"/>
  <c r="M98" i="50"/>
  <c r="N98" i="50"/>
  <c r="O98" i="50"/>
  <c r="P98" i="50"/>
  <c r="M99" i="50"/>
  <c r="N99" i="50"/>
  <c r="O99" i="50"/>
  <c r="P99" i="50"/>
  <c r="M100" i="50"/>
  <c r="N100" i="50"/>
  <c r="O100" i="50"/>
  <c r="P100" i="50"/>
  <c r="M101" i="50"/>
  <c r="N101" i="50"/>
  <c r="O101" i="50"/>
  <c r="P101" i="50"/>
  <c r="M102" i="50"/>
  <c r="N102" i="50"/>
  <c r="O102" i="50"/>
  <c r="P102" i="50"/>
  <c r="M103" i="50"/>
  <c r="N103" i="50"/>
  <c r="O103" i="50"/>
  <c r="P103" i="50"/>
  <c r="M104" i="50"/>
  <c r="N104" i="50"/>
  <c r="O104" i="50"/>
  <c r="P104" i="50"/>
  <c r="M105" i="50"/>
  <c r="N105" i="50"/>
  <c r="O105" i="50"/>
  <c r="P105" i="50"/>
  <c r="M106" i="50"/>
  <c r="N106" i="50"/>
  <c r="O106" i="50"/>
  <c r="P106" i="50"/>
  <c r="M107" i="50"/>
  <c r="N107" i="50"/>
  <c r="O107" i="50"/>
  <c r="P107" i="50"/>
  <c r="C89" i="50"/>
  <c r="D89" i="50"/>
  <c r="E89" i="50"/>
  <c r="F89" i="50"/>
  <c r="G89" i="50"/>
  <c r="H89" i="50"/>
  <c r="C90" i="50"/>
  <c r="D90" i="50"/>
  <c r="E90" i="50"/>
  <c r="F90" i="50"/>
  <c r="G90" i="50"/>
  <c r="H90" i="50"/>
  <c r="C91" i="50"/>
  <c r="D91" i="50"/>
  <c r="E91" i="50"/>
  <c r="F91" i="50"/>
  <c r="G91" i="50"/>
  <c r="H91" i="50"/>
  <c r="C92" i="50"/>
  <c r="D92" i="50"/>
  <c r="E92" i="50"/>
  <c r="F92" i="50"/>
  <c r="G92" i="50"/>
  <c r="H92" i="50"/>
  <c r="C93" i="50"/>
  <c r="D93" i="50"/>
  <c r="E93" i="50"/>
  <c r="F93" i="50"/>
  <c r="G93" i="50"/>
  <c r="H93" i="50"/>
  <c r="C94" i="50"/>
  <c r="D94" i="50"/>
  <c r="E94" i="50"/>
  <c r="F94" i="50"/>
  <c r="G94" i="50"/>
  <c r="H94" i="50"/>
  <c r="C95" i="50"/>
  <c r="D95" i="50"/>
  <c r="E95" i="50"/>
  <c r="F95" i="50"/>
  <c r="G95" i="50"/>
  <c r="H95" i="50"/>
  <c r="C96" i="50"/>
  <c r="D96" i="50"/>
  <c r="E96" i="50"/>
  <c r="F96" i="50"/>
  <c r="G96" i="50"/>
  <c r="H96" i="50"/>
  <c r="C97" i="50"/>
  <c r="D97" i="50"/>
  <c r="E97" i="50"/>
  <c r="F97" i="50"/>
  <c r="G97" i="50"/>
  <c r="H97" i="50"/>
  <c r="C98" i="50"/>
  <c r="D98" i="50"/>
  <c r="E98" i="50"/>
  <c r="F98" i="50"/>
  <c r="G98" i="50"/>
  <c r="H98" i="50"/>
  <c r="C99" i="50"/>
  <c r="D99" i="50"/>
  <c r="E99" i="50"/>
  <c r="F99" i="50"/>
  <c r="G99" i="50"/>
  <c r="H99" i="50"/>
  <c r="C100" i="50"/>
  <c r="D100" i="50"/>
  <c r="E100" i="50"/>
  <c r="F100" i="50"/>
  <c r="G100" i="50"/>
  <c r="H100" i="50"/>
  <c r="C101" i="50"/>
  <c r="D101" i="50"/>
  <c r="E101" i="50"/>
  <c r="F101" i="50"/>
  <c r="G101" i="50"/>
  <c r="H101" i="50"/>
  <c r="C102" i="50"/>
  <c r="D102" i="50"/>
  <c r="E102" i="50"/>
  <c r="F102" i="50"/>
  <c r="G102" i="50"/>
  <c r="H102" i="50"/>
  <c r="C103" i="50"/>
  <c r="D103" i="50"/>
  <c r="E103" i="50"/>
  <c r="F103" i="50"/>
  <c r="G103" i="50"/>
  <c r="H103" i="50"/>
  <c r="C104" i="50"/>
  <c r="D104" i="50"/>
  <c r="E104" i="50"/>
  <c r="F104" i="50"/>
  <c r="G104" i="50"/>
  <c r="H104" i="50"/>
  <c r="C105" i="50"/>
  <c r="D105" i="50"/>
  <c r="E105" i="50"/>
  <c r="F105" i="50"/>
  <c r="G105" i="50"/>
  <c r="H105" i="50"/>
  <c r="C106" i="50"/>
  <c r="D106" i="50"/>
  <c r="E106" i="50"/>
  <c r="F106" i="50"/>
  <c r="G106" i="50"/>
  <c r="H106" i="50"/>
  <c r="C107" i="50"/>
  <c r="D107" i="50"/>
  <c r="E107" i="50"/>
  <c r="F107" i="50"/>
  <c r="G107" i="50"/>
  <c r="H107" i="50"/>
  <c r="A89" i="50"/>
  <c r="R89" i="50" s="1"/>
  <c r="B89" i="50"/>
  <c r="A90" i="50"/>
  <c r="R90" i="50" s="1"/>
  <c r="B90" i="50"/>
  <c r="A91" i="50"/>
  <c r="R91" i="50" s="1"/>
  <c r="B91" i="50"/>
  <c r="A92" i="50"/>
  <c r="R92" i="50" s="1"/>
  <c r="B92" i="50"/>
  <c r="A93" i="50"/>
  <c r="R93" i="50" s="1"/>
  <c r="B93" i="50"/>
  <c r="A94" i="50"/>
  <c r="R94" i="50" s="1"/>
  <c r="B94" i="50"/>
  <c r="A95" i="50"/>
  <c r="R95" i="50" s="1"/>
  <c r="B95" i="50"/>
  <c r="A96" i="50"/>
  <c r="R96" i="50" s="1"/>
  <c r="B96" i="50"/>
  <c r="A97" i="50"/>
  <c r="R97" i="50" s="1"/>
  <c r="B97" i="50"/>
  <c r="A98" i="50"/>
  <c r="R98" i="50" s="1"/>
  <c r="B98" i="50"/>
  <c r="A99" i="50"/>
  <c r="R99" i="50" s="1"/>
  <c r="B99" i="50"/>
  <c r="A100" i="50"/>
  <c r="R100" i="50" s="1"/>
  <c r="B100" i="50"/>
  <c r="A101" i="50"/>
  <c r="R101" i="50" s="1"/>
  <c r="B101" i="50"/>
  <c r="A102" i="50"/>
  <c r="R102" i="50" s="1"/>
  <c r="B102" i="50"/>
  <c r="A103" i="50"/>
  <c r="R103" i="50" s="1"/>
  <c r="B103" i="50"/>
  <c r="A104" i="50"/>
  <c r="R104" i="50" s="1"/>
  <c r="B104" i="50"/>
  <c r="A105" i="50"/>
  <c r="R105" i="50" s="1"/>
  <c r="B105" i="50"/>
  <c r="A106" i="50"/>
  <c r="B106" i="50"/>
  <c r="A107" i="50"/>
  <c r="R107" i="50" s="1"/>
  <c r="B107" i="50"/>
  <c r="M88" i="50"/>
  <c r="N88" i="50"/>
  <c r="O88" i="50"/>
  <c r="P88" i="50"/>
  <c r="A88" i="50"/>
  <c r="R88" i="50" s="1"/>
  <c r="C88" i="50"/>
  <c r="D88" i="50"/>
  <c r="E88" i="50"/>
  <c r="F88" i="50"/>
  <c r="G88" i="50"/>
  <c r="H88" i="50"/>
  <c r="B88" i="50"/>
  <c r="F8" i="50"/>
  <c r="F8" i="47"/>
  <c r="A8" i="50"/>
  <c r="R8" i="50" s="1"/>
  <c r="X107" i="50"/>
  <c r="X106" i="50"/>
  <c r="X105" i="50"/>
  <c r="X104" i="50"/>
  <c r="X103" i="50"/>
  <c r="X102" i="50"/>
  <c r="X101" i="50"/>
  <c r="X100" i="50"/>
  <c r="X99" i="50"/>
  <c r="X98" i="50"/>
  <c r="X97" i="50"/>
  <c r="X96" i="50"/>
  <c r="X95" i="50"/>
  <c r="X94" i="50"/>
  <c r="X93" i="50"/>
  <c r="X92" i="50"/>
  <c r="X91" i="50"/>
  <c r="X90" i="50"/>
  <c r="X89" i="50"/>
  <c r="X88" i="50"/>
  <c r="X67" i="50"/>
  <c r="X66" i="50"/>
  <c r="X65" i="50"/>
  <c r="X64" i="50"/>
  <c r="X63" i="50"/>
  <c r="X62" i="50"/>
  <c r="X61" i="50"/>
  <c r="X60" i="50"/>
  <c r="X59" i="50"/>
  <c r="X58" i="50"/>
  <c r="X57" i="50"/>
  <c r="X56" i="50"/>
  <c r="X55" i="50"/>
  <c r="X54" i="50"/>
  <c r="X53" i="50"/>
  <c r="X52" i="50"/>
  <c r="X51" i="50"/>
  <c r="X50" i="50"/>
  <c r="X49" i="50"/>
  <c r="X48" i="50"/>
  <c r="X27" i="50"/>
  <c r="X26" i="50"/>
  <c r="X25" i="50"/>
  <c r="X24" i="50"/>
  <c r="X23" i="50"/>
  <c r="X22" i="50"/>
  <c r="X21" i="50"/>
  <c r="X20" i="50"/>
  <c r="X19" i="50"/>
  <c r="X18" i="50"/>
  <c r="X17" i="50"/>
  <c r="X16" i="50"/>
  <c r="X15" i="50"/>
  <c r="X14" i="50"/>
  <c r="X13" i="50"/>
  <c r="X12" i="50"/>
  <c r="X11" i="50"/>
  <c r="X10" i="50"/>
  <c r="X9" i="50"/>
  <c r="X8" i="50"/>
  <c r="W107" i="50"/>
  <c r="W106" i="50"/>
  <c r="W105" i="50"/>
  <c r="W104" i="50"/>
  <c r="W103" i="50"/>
  <c r="W102" i="50"/>
  <c r="W101" i="50"/>
  <c r="W100" i="50"/>
  <c r="W99" i="50"/>
  <c r="W98" i="50"/>
  <c r="W97" i="50"/>
  <c r="W96" i="50"/>
  <c r="W95" i="50"/>
  <c r="W94" i="50"/>
  <c r="W93" i="50"/>
  <c r="W92" i="50"/>
  <c r="W91" i="50"/>
  <c r="W90" i="50"/>
  <c r="W89" i="50"/>
  <c r="W88" i="50"/>
  <c r="W67" i="50"/>
  <c r="W66" i="50"/>
  <c r="W65" i="50"/>
  <c r="W64" i="50"/>
  <c r="W63" i="50"/>
  <c r="W62" i="50"/>
  <c r="W61" i="50"/>
  <c r="W60" i="50"/>
  <c r="W59" i="50"/>
  <c r="W58" i="50"/>
  <c r="W57" i="50"/>
  <c r="W56" i="50"/>
  <c r="W55" i="50"/>
  <c r="W54" i="50"/>
  <c r="W53" i="50"/>
  <c r="W52" i="50"/>
  <c r="W51" i="50"/>
  <c r="W50" i="50"/>
  <c r="W49" i="50"/>
  <c r="W48" i="50"/>
  <c r="W27" i="50"/>
  <c r="W26" i="50"/>
  <c r="W25" i="50"/>
  <c r="W24" i="50"/>
  <c r="W23" i="50"/>
  <c r="W22" i="50"/>
  <c r="W21" i="50"/>
  <c r="W20" i="50"/>
  <c r="W19" i="50"/>
  <c r="W18" i="50"/>
  <c r="W17" i="50"/>
  <c r="W16" i="50"/>
  <c r="W15" i="50"/>
  <c r="W14" i="50"/>
  <c r="W13" i="50"/>
  <c r="W12" i="50"/>
  <c r="W11" i="50"/>
  <c r="W10" i="50"/>
  <c r="W9" i="50"/>
  <c r="W8" i="50"/>
  <c r="P67" i="50"/>
  <c r="P66" i="50"/>
  <c r="P65" i="50"/>
  <c r="P64" i="50"/>
  <c r="P63" i="50"/>
  <c r="P62" i="50"/>
  <c r="P61" i="50"/>
  <c r="P60" i="50"/>
  <c r="P59" i="50"/>
  <c r="P58" i="50"/>
  <c r="P57" i="50"/>
  <c r="P56" i="50"/>
  <c r="P55" i="50"/>
  <c r="P54" i="50"/>
  <c r="P53" i="50"/>
  <c r="P52" i="50"/>
  <c r="P51" i="50"/>
  <c r="P50" i="50"/>
  <c r="P49" i="50"/>
  <c r="P48" i="50"/>
  <c r="P27" i="50"/>
  <c r="P26" i="50"/>
  <c r="P25" i="50"/>
  <c r="P24" i="50"/>
  <c r="P23" i="50"/>
  <c r="P22" i="50"/>
  <c r="P21" i="50"/>
  <c r="P20" i="50"/>
  <c r="P19" i="50"/>
  <c r="P18" i="50"/>
  <c r="P17" i="50"/>
  <c r="P16" i="50"/>
  <c r="P15" i="50"/>
  <c r="P14" i="50"/>
  <c r="P13" i="50"/>
  <c r="P12" i="50"/>
  <c r="P11" i="50"/>
  <c r="P10" i="50"/>
  <c r="P9" i="50"/>
  <c r="P8" i="50"/>
  <c r="O67" i="50"/>
  <c r="O66" i="50"/>
  <c r="O65" i="50"/>
  <c r="O64" i="50"/>
  <c r="O63" i="50"/>
  <c r="O62" i="50"/>
  <c r="O61" i="50"/>
  <c r="O60" i="50"/>
  <c r="O59" i="50"/>
  <c r="O58" i="50"/>
  <c r="O57" i="50"/>
  <c r="O56" i="50"/>
  <c r="O55" i="50"/>
  <c r="O54" i="50"/>
  <c r="O53" i="50"/>
  <c r="O52" i="50"/>
  <c r="O51" i="50"/>
  <c r="O50" i="50"/>
  <c r="O49" i="50"/>
  <c r="O48" i="50"/>
  <c r="O27" i="50"/>
  <c r="O26" i="50"/>
  <c r="O25" i="50"/>
  <c r="O24" i="50"/>
  <c r="O23" i="50"/>
  <c r="O22" i="50"/>
  <c r="O21" i="50"/>
  <c r="O20" i="50"/>
  <c r="O19" i="50"/>
  <c r="O18" i="50"/>
  <c r="O17" i="50"/>
  <c r="O16" i="50"/>
  <c r="O15" i="50"/>
  <c r="O14" i="50"/>
  <c r="O13" i="50"/>
  <c r="O12" i="50"/>
  <c r="O11" i="50"/>
  <c r="O10" i="50"/>
  <c r="O9" i="50"/>
  <c r="O8" i="50"/>
  <c r="N67" i="50"/>
  <c r="N66" i="50"/>
  <c r="N65" i="50"/>
  <c r="N64" i="50"/>
  <c r="N63" i="50"/>
  <c r="N62" i="50"/>
  <c r="N61" i="50"/>
  <c r="N60" i="50"/>
  <c r="N59" i="50"/>
  <c r="N58" i="50"/>
  <c r="N57" i="50"/>
  <c r="N56" i="50"/>
  <c r="N55" i="50"/>
  <c r="N54" i="50"/>
  <c r="N53" i="50"/>
  <c r="N52" i="50"/>
  <c r="N51" i="50"/>
  <c r="N50" i="50"/>
  <c r="N49" i="50"/>
  <c r="N48" i="50"/>
  <c r="N27" i="50"/>
  <c r="N26" i="50"/>
  <c r="N25" i="50"/>
  <c r="N24" i="50"/>
  <c r="N23" i="50"/>
  <c r="N22" i="50"/>
  <c r="N21" i="50"/>
  <c r="N20" i="50"/>
  <c r="N19" i="50"/>
  <c r="N18" i="50"/>
  <c r="N17" i="50"/>
  <c r="N16" i="50"/>
  <c r="N15" i="50"/>
  <c r="N14" i="50"/>
  <c r="N13" i="50"/>
  <c r="N12" i="50"/>
  <c r="N11" i="50"/>
  <c r="N10" i="50"/>
  <c r="N9" i="50"/>
  <c r="N8" i="50"/>
  <c r="M67" i="50"/>
  <c r="M66" i="50"/>
  <c r="M65" i="50"/>
  <c r="M64" i="50"/>
  <c r="M63" i="50"/>
  <c r="M62" i="50"/>
  <c r="M61" i="50"/>
  <c r="M60" i="50"/>
  <c r="M59" i="50"/>
  <c r="M58" i="50"/>
  <c r="M57" i="50"/>
  <c r="M56" i="50"/>
  <c r="M55" i="50"/>
  <c r="M54" i="50"/>
  <c r="M53" i="50"/>
  <c r="M52" i="50"/>
  <c r="M51" i="50"/>
  <c r="M50" i="50"/>
  <c r="M49" i="50"/>
  <c r="M48" i="50"/>
  <c r="M27" i="50"/>
  <c r="M26" i="50"/>
  <c r="M25" i="50"/>
  <c r="M24" i="50"/>
  <c r="M23" i="50"/>
  <c r="M22" i="50"/>
  <c r="M21" i="50"/>
  <c r="M20" i="50"/>
  <c r="M19" i="50"/>
  <c r="M18" i="50"/>
  <c r="M17" i="50"/>
  <c r="M16" i="50"/>
  <c r="M15" i="50"/>
  <c r="M14" i="50"/>
  <c r="M13" i="50"/>
  <c r="M12" i="50"/>
  <c r="M11" i="50"/>
  <c r="M10" i="50"/>
  <c r="M9" i="50"/>
  <c r="M8" i="50"/>
  <c r="H67" i="50"/>
  <c r="H66" i="50"/>
  <c r="H65" i="50"/>
  <c r="H64" i="50"/>
  <c r="H63" i="50"/>
  <c r="H62" i="50"/>
  <c r="H61" i="50"/>
  <c r="H60" i="50"/>
  <c r="H59" i="50"/>
  <c r="H58" i="50"/>
  <c r="H57" i="50"/>
  <c r="H56" i="50"/>
  <c r="H55" i="50"/>
  <c r="H54" i="50"/>
  <c r="H53" i="50"/>
  <c r="H52" i="50"/>
  <c r="H51" i="50"/>
  <c r="H50" i="50"/>
  <c r="H49" i="50"/>
  <c r="H48" i="50"/>
  <c r="H27" i="50"/>
  <c r="H26" i="50"/>
  <c r="H25" i="50"/>
  <c r="H24" i="50"/>
  <c r="H23" i="50"/>
  <c r="H22" i="50"/>
  <c r="H21" i="50"/>
  <c r="H20" i="50"/>
  <c r="H19" i="50"/>
  <c r="H18" i="50"/>
  <c r="H17" i="50"/>
  <c r="H16" i="50"/>
  <c r="H15" i="50"/>
  <c r="H14" i="50"/>
  <c r="H13" i="50"/>
  <c r="H12" i="50"/>
  <c r="H11" i="50"/>
  <c r="H10" i="50"/>
  <c r="H9" i="50"/>
  <c r="H8" i="50"/>
  <c r="G67" i="50"/>
  <c r="G66" i="50"/>
  <c r="G65" i="50"/>
  <c r="G64" i="50"/>
  <c r="G63" i="50"/>
  <c r="G62" i="50"/>
  <c r="G61" i="50"/>
  <c r="G60" i="50"/>
  <c r="G59" i="50"/>
  <c r="G58" i="50"/>
  <c r="G57" i="50"/>
  <c r="G56" i="50"/>
  <c r="G55" i="50"/>
  <c r="G54" i="50"/>
  <c r="G53" i="50"/>
  <c r="G52" i="50"/>
  <c r="G51" i="50"/>
  <c r="G50" i="50"/>
  <c r="G49" i="50"/>
  <c r="G48" i="50"/>
  <c r="F67" i="50"/>
  <c r="F66" i="50"/>
  <c r="F65" i="50"/>
  <c r="F64" i="50"/>
  <c r="F63" i="50"/>
  <c r="F62" i="50"/>
  <c r="F61" i="50"/>
  <c r="F60" i="50"/>
  <c r="F59" i="50"/>
  <c r="F58" i="50"/>
  <c r="F57" i="50"/>
  <c r="F56" i="50"/>
  <c r="F55" i="50"/>
  <c r="F54" i="50"/>
  <c r="F53" i="50"/>
  <c r="F52" i="50"/>
  <c r="F51" i="50"/>
  <c r="F50" i="50"/>
  <c r="F49" i="50"/>
  <c r="F48" i="50"/>
  <c r="F27" i="50"/>
  <c r="F26" i="50"/>
  <c r="F25" i="50"/>
  <c r="F24" i="50"/>
  <c r="F23" i="50"/>
  <c r="F22" i="50"/>
  <c r="F21" i="50"/>
  <c r="F20" i="50"/>
  <c r="F19" i="50"/>
  <c r="F18" i="50"/>
  <c r="F17" i="50"/>
  <c r="F16" i="50"/>
  <c r="F15" i="50"/>
  <c r="F14" i="50"/>
  <c r="F13" i="50"/>
  <c r="F12" i="50"/>
  <c r="F11" i="50"/>
  <c r="F10" i="50"/>
  <c r="F9" i="50"/>
  <c r="E67" i="50"/>
  <c r="E66" i="50"/>
  <c r="E65" i="50"/>
  <c r="E64" i="50"/>
  <c r="E63" i="50"/>
  <c r="E62" i="50"/>
  <c r="E61" i="50"/>
  <c r="E60" i="50"/>
  <c r="E59" i="50"/>
  <c r="E58" i="50"/>
  <c r="E57" i="50"/>
  <c r="E56" i="50"/>
  <c r="E55" i="50"/>
  <c r="E54" i="50"/>
  <c r="E53" i="50"/>
  <c r="E52" i="50"/>
  <c r="E51" i="50"/>
  <c r="E50" i="50"/>
  <c r="E49" i="50"/>
  <c r="E48" i="50"/>
  <c r="E27" i="50"/>
  <c r="E26" i="50"/>
  <c r="E25" i="50"/>
  <c r="E24" i="50"/>
  <c r="E23" i="50"/>
  <c r="E22" i="50"/>
  <c r="E21" i="50"/>
  <c r="E20" i="50"/>
  <c r="E19" i="50"/>
  <c r="E18" i="50"/>
  <c r="E17" i="50"/>
  <c r="E16" i="50"/>
  <c r="E15" i="50"/>
  <c r="E14" i="50"/>
  <c r="E13" i="50"/>
  <c r="E12" i="50"/>
  <c r="E11" i="50"/>
  <c r="E10" i="50"/>
  <c r="E9" i="50"/>
  <c r="E8" i="50"/>
  <c r="D67" i="50"/>
  <c r="D66" i="50"/>
  <c r="D65" i="50"/>
  <c r="D64" i="50"/>
  <c r="D63" i="50"/>
  <c r="D62" i="50"/>
  <c r="D61" i="50"/>
  <c r="D60" i="50"/>
  <c r="D59" i="50"/>
  <c r="D58" i="50"/>
  <c r="D57" i="50"/>
  <c r="D56" i="50"/>
  <c r="D55" i="50"/>
  <c r="D54" i="50"/>
  <c r="D53" i="50"/>
  <c r="D52" i="50"/>
  <c r="D51" i="50"/>
  <c r="D50" i="50"/>
  <c r="D49" i="50"/>
  <c r="D48" i="50"/>
  <c r="D27" i="50"/>
  <c r="D26" i="50"/>
  <c r="D25" i="50"/>
  <c r="D24" i="50"/>
  <c r="D23" i="50"/>
  <c r="D22" i="50"/>
  <c r="D21" i="50"/>
  <c r="D20" i="50"/>
  <c r="D19" i="50"/>
  <c r="D18" i="50"/>
  <c r="D17" i="50"/>
  <c r="D16" i="50"/>
  <c r="D15" i="50"/>
  <c r="D14" i="50"/>
  <c r="D13" i="50"/>
  <c r="D12" i="50"/>
  <c r="D11" i="50"/>
  <c r="D10" i="50"/>
  <c r="D9" i="50"/>
  <c r="D8" i="50"/>
  <c r="C67" i="50"/>
  <c r="C66" i="50"/>
  <c r="C65" i="50"/>
  <c r="C64" i="50"/>
  <c r="C63" i="50"/>
  <c r="C62" i="50"/>
  <c r="C61" i="50"/>
  <c r="C60" i="50"/>
  <c r="C59" i="50"/>
  <c r="C58" i="50"/>
  <c r="C57" i="50"/>
  <c r="C56" i="50"/>
  <c r="C55" i="50"/>
  <c r="C54" i="50"/>
  <c r="C53" i="50"/>
  <c r="C52" i="50"/>
  <c r="C51" i="50"/>
  <c r="C50" i="50"/>
  <c r="C49" i="50"/>
  <c r="C48" i="50"/>
  <c r="C27" i="50"/>
  <c r="C26" i="50"/>
  <c r="C25" i="50"/>
  <c r="C24" i="50"/>
  <c r="C23" i="50"/>
  <c r="C22" i="50"/>
  <c r="C21" i="50"/>
  <c r="C20" i="50"/>
  <c r="C19" i="50"/>
  <c r="C18" i="50"/>
  <c r="C17" i="50"/>
  <c r="C16" i="50"/>
  <c r="C15" i="50"/>
  <c r="C14" i="50"/>
  <c r="C13" i="50"/>
  <c r="C12" i="50"/>
  <c r="C11" i="50"/>
  <c r="C10" i="50"/>
  <c r="C9" i="50"/>
  <c r="C8" i="50"/>
  <c r="B67" i="50"/>
  <c r="B66" i="50"/>
  <c r="B65" i="50"/>
  <c r="B64" i="50"/>
  <c r="B63" i="50"/>
  <c r="B62" i="50"/>
  <c r="B61" i="50"/>
  <c r="B60" i="50"/>
  <c r="B59" i="50"/>
  <c r="B58" i="50"/>
  <c r="B57" i="50"/>
  <c r="B56" i="50"/>
  <c r="B55" i="50"/>
  <c r="B54" i="50"/>
  <c r="B53" i="50"/>
  <c r="B52" i="50"/>
  <c r="B51" i="50"/>
  <c r="B50" i="50"/>
  <c r="B49" i="50"/>
  <c r="B48" i="50"/>
  <c r="B27" i="50"/>
  <c r="B26" i="50"/>
  <c r="B25" i="50"/>
  <c r="B24" i="50"/>
  <c r="B23" i="50"/>
  <c r="B22" i="50"/>
  <c r="B21" i="50"/>
  <c r="B20" i="50"/>
  <c r="B19" i="50"/>
  <c r="B18" i="50"/>
  <c r="B17" i="50"/>
  <c r="B16" i="50"/>
  <c r="B15" i="50"/>
  <c r="B14" i="50"/>
  <c r="B13" i="50"/>
  <c r="B12" i="50"/>
  <c r="B11" i="50"/>
  <c r="B10" i="50"/>
  <c r="B9" i="50"/>
  <c r="B8" i="50"/>
  <c r="A67" i="50"/>
  <c r="R67" i="50" s="1"/>
  <c r="A66" i="50"/>
  <c r="R66" i="50" s="1"/>
  <c r="A65" i="50"/>
  <c r="R65" i="50" s="1"/>
  <c r="A64" i="50"/>
  <c r="R64" i="50" s="1"/>
  <c r="A63" i="50"/>
  <c r="R63" i="50" s="1"/>
  <c r="A62" i="50"/>
  <c r="R62" i="50" s="1"/>
  <c r="A61" i="50"/>
  <c r="R61" i="50" s="1"/>
  <c r="A60" i="50"/>
  <c r="R60" i="50" s="1"/>
  <c r="A59" i="50"/>
  <c r="R59" i="50" s="1"/>
  <c r="A58" i="50"/>
  <c r="R58" i="50" s="1"/>
  <c r="A57" i="50"/>
  <c r="R57" i="50" s="1"/>
  <c r="A56" i="50"/>
  <c r="R56" i="50" s="1"/>
  <c r="A55" i="50"/>
  <c r="R55" i="50" s="1"/>
  <c r="A54" i="50"/>
  <c r="R54" i="50" s="1"/>
  <c r="A53" i="50"/>
  <c r="R53" i="50" s="1"/>
  <c r="A52" i="50"/>
  <c r="R52" i="50" s="1"/>
  <c r="A51" i="50"/>
  <c r="R51" i="50" s="1"/>
  <c r="A50" i="50"/>
  <c r="R50" i="50" s="1"/>
  <c r="A49" i="50"/>
  <c r="R49" i="50" s="1"/>
  <c r="A48" i="50"/>
  <c r="R48" i="50" s="1"/>
  <c r="A27" i="50"/>
  <c r="R27" i="50" s="1"/>
  <c r="A26" i="50"/>
  <c r="R26" i="50" s="1"/>
  <c r="A25" i="50"/>
  <c r="R25" i="50" s="1"/>
  <c r="A24" i="50"/>
  <c r="R24" i="50" s="1"/>
  <c r="A23" i="50"/>
  <c r="R23" i="50" s="1"/>
  <c r="A22" i="50"/>
  <c r="R22" i="50" s="1"/>
  <c r="A21" i="50"/>
  <c r="R21" i="50" s="1"/>
  <c r="A20" i="50"/>
  <c r="R20" i="50" s="1"/>
  <c r="A19" i="50"/>
  <c r="R19" i="50" s="1"/>
  <c r="A18" i="50"/>
  <c r="R18" i="50" s="1"/>
  <c r="A17" i="50"/>
  <c r="R17" i="50" s="1"/>
  <c r="A16" i="50"/>
  <c r="R16" i="50" s="1"/>
  <c r="A15" i="50"/>
  <c r="R15" i="50" s="1"/>
  <c r="A14" i="50"/>
  <c r="R14" i="50" s="1"/>
  <c r="A13" i="50"/>
  <c r="R13" i="50" s="1"/>
  <c r="A12" i="50"/>
  <c r="R12" i="50" s="1"/>
  <c r="A11" i="50"/>
  <c r="R11" i="50" s="1"/>
  <c r="A10" i="50"/>
  <c r="R10" i="50" s="1"/>
  <c r="A9" i="50"/>
  <c r="R9" i="50" s="1"/>
  <c r="R106" i="50"/>
  <c r="X107" i="47"/>
  <c r="W107" i="47"/>
  <c r="P107" i="47"/>
  <c r="O107" i="47"/>
  <c r="N107" i="47"/>
  <c r="M107" i="47"/>
  <c r="H107" i="47"/>
  <c r="G107" i="47"/>
  <c r="F107" i="47"/>
  <c r="E107" i="47"/>
  <c r="D107" i="47"/>
  <c r="C107" i="47"/>
  <c r="B107" i="47"/>
  <c r="A107" i="47"/>
  <c r="R107" i="47" s="1"/>
  <c r="X106" i="47"/>
  <c r="W106" i="47"/>
  <c r="P106" i="47"/>
  <c r="O106" i="47"/>
  <c r="N106" i="47"/>
  <c r="M106" i="47"/>
  <c r="H106" i="47"/>
  <c r="G106" i="47"/>
  <c r="F106" i="47"/>
  <c r="E106" i="47"/>
  <c r="D106" i="47"/>
  <c r="C106" i="47"/>
  <c r="B106" i="47"/>
  <c r="A106" i="47"/>
  <c r="X105" i="47"/>
  <c r="W105" i="47"/>
  <c r="P105" i="47"/>
  <c r="O105" i="47"/>
  <c r="N105" i="47"/>
  <c r="M105" i="47"/>
  <c r="H105" i="47"/>
  <c r="G105" i="47"/>
  <c r="F105" i="47"/>
  <c r="E105" i="47"/>
  <c r="D105" i="47"/>
  <c r="C105" i="47"/>
  <c r="B105" i="47"/>
  <c r="A105" i="47"/>
  <c r="R105" i="47" s="1"/>
  <c r="X104" i="47"/>
  <c r="W104" i="47"/>
  <c r="P104" i="47"/>
  <c r="O104" i="47"/>
  <c r="N104" i="47"/>
  <c r="M104" i="47"/>
  <c r="H104" i="47"/>
  <c r="G104" i="47"/>
  <c r="F104" i="47"/>
  <c r="E104" i="47"/>
  <c r="D104" i="47"/>
  <c r="C104" i="47"/>
  <c r="B104" i="47"/>
  <c r="A104" i="47"/>
  <c r="R104" i="47" s="1"/>
  <c r="X103" i="47"/>
  <c r="W103" i="47"/>
  <c r="P103" i="47"/>
  <c r="O103" i="47"/>
  <c r="N103" i="47"/>
  <c r="M103" i="47"/>
  <c r="H103" i="47"/>
  <c r="G103" i="47"/>
  <c r="F103" i="47"/>
  <c r="E103" i="47"/>
  <c r="D103" i="47"/>
  <c r="C103" i="47"/>
  <c r="B103" i="47"/>
  <c r="A103" i="47"/>
  <c r="R103" i="47" s="1"/>
  <c r="X102" i="47"/>
  <c r="W102" i="47"/>
  <c r="P102" i="47"/>
  <c r="O102" i="47"/>
  <c r="N102" i="47"/>
  <c r="M102" i="47"/>
  <c r="H102" i="47"/>
  <c r="G102" i="47"/>
  <c r="F102" i="47"/>
  <c r="E102" i="47"/>
  <c r="D102" i="47"/>
  <c r="C102" i="47"/>
  <c r="B102" i="47"/>
  <c r="A102" i="47"/>
  <c r="R102" i="47" s="1"/>
  <c r="X101" i="47"/>
  <c r="W101" i="47"/>
  <c r="P101" i="47"/>
  <c r="O101" i="47"/>
  <c r="N101" i="47"/>
  <c r="M101" i="47"/>
  <c r="H101" i="47"/>
  <c r="G101" i="47"/>
  <c r="F101" i="47"/>
  <c r="E101" i="47"/>
  <c r="D101" i="47"/>
  <c r="C101" i="47"/>
  <c r="B101" i="47"/>
  <c r="A101" i="47"/>
  <c r="R101" i="47" s="1"/>
  <c r="X100" i="47"/>
  <c r="W100" i="47"/>
  <c r="P100" i="47"/>
  <c r="O100" i="47"/>
  <c r="N100" i="47"/>
  <c r="M100" i="47"/>
  <c r="H100" i="47"/>
  <c r="G100" i="47"/>
  <c r="F100" i="47"/>
  <c r="E100" i="47"/>
  <c r="D100" i="47"/>
  <c r="C100" i="47"/>
  <c r="B100" i="47"/>
  <c r="A100" i="47"/>
  <c r="R100" i="47" s="1"/>
  <c r="X99" i="47"/>
  <c r="W99" i="47"/>
  <c r="P99" i="47"/>
  <c r="O99" i="47"/>
  <c r="N99" i="47"/>
  <c r="M99" i="47"/>
  <c r="H99" i="47"/>
  <c r="G99" i="47"/>
  <c r="F99" i="47"/>
  <c r="E99" i="47"/>
  <c r="D99" i="47"/>
  <c r="C99" i="47"/>
  <c r="B99" i="47"/>
  <c r="A99" i="47"/>
  <c r="R99" i="47" s="1"/>
  <c r="X98" i="47"/>
  <c r="W98" i="47"/>
  <c r="P98" i="47"/>
  <c r="O98" i="47"/>
  <c r="N98" i="47"/>
  <c r="M98" i="47"/>
  <c r="H98" i="47"/>
  <c r="G98" i="47"/>
  <c r="F98" i="47"/>
  <c r="E98" i="47"/>
  <c r="D98" i="47"/>
  <c r="C98" i="47"/>
  <c r="B98" i="47"/>
  <c r="A98" i="47"/>
  <c r="R98" i="47" s="1"/>
  <c r="X97" i="47"/>
  <c r="W97" i="47"/>
  <c r="P97" i="47"/>
  <c r="O97" i="47"/>
  <c r="N97" i="47"/>
  <c r="M97" i="47"/>
  <c r="H97" i="47"/>
  <c r="G97" i="47"/>
  <c r="F97" i="47"/>
  <c r="E97" i="47"/>
  <c r="D97" i="47"/>
  <c r="C97" i="47"/>
  <c r="B97" i="47"/>
  <c r="A97" i="47"/>
  <c r="R97" i="47" s="1"/>
  <c r="X96" i="47"/>
  <c r="W96" i="47"/>
  <c r="P96" i="47"/>
  <c r="O96" i="47"/>
  <c r="N96" i="47"/>
  <c r="M96" i="47"/>
  <c r="H96" i="47"/>
  <c r="G96" i="47"/>
  <c r="F96" i="47"/>
  <c r="E96" i="47"/>
  <c r="D96" i="47"/>
  <c r="C96" i="47"/>
  <c r="B96" i="47"/>
  <c r="A96" i="47"/>
  <c r="R96" i="47" s="1"/>
  <c r="X95" i="47"/>
  <c r="W95" i="47"/>
  <c r="P95" i="47"/>
  <c r="O95" i="47"/>
  <c r="N95" i="47"/>
  <c r="M95" i="47"/>
  <c r="H95" i="47"/>
  <c r="G95" i="47"/>
  <c r="F95" i="47"/>
  <c r="E95" i="47"/>
  <c r="D95" i="47"/>
  <c r="C95" i="47"/>
  <c r="B95" i="47"/>
  <c r="A95" i="47"/>
  <c r="R95" i="47" s="1"/>
  <c r="X94" i="47"/>
  <c r="W94" i="47"/>
  <c r="P94" i="47"/>
  <c r="O94" i="47"/>
  <c r="N94" i="47"/>
  <c r="M94" i="47"/>
  <c r="H94" i="47"/>
  <c r="G94" i="47"/>
  <c r="F94" i="47"/>
  <c r="E94" i="47"/>
  <c r="D94" i="47"/>
  <c r="C94" i="47"/>
  <c r="B94" i="47"/>
  <c r="A94" i="47"/>
  <c r="R94" i="47" s="1"/>
  <c r="X93" i="47"/>
  <c r="W93" i="47"/>
  <c r="P93" i="47"/>
  <c r="O93" i="47"/>
  <c r="N93" i="47"/>
  <c r="M93" i="47"/>
  <c r="H93" i="47"/>
  <c r="G93" i="47"/>
  <c r="F93" i="47"/>
  <c r="E93" i="47"/>
  <c r="D93" i="47"/>
  <c r="C93" i="47"/>
  <c r="B93" i="47"/>
  <c r="A93" i="47"/>
  <c r="R93" i="47" s="1"/>
  <c r="X92" i="47"/>
  <c r="W92" i="47"/>
  <c r="P92" i="47"/>
  <c r="O92" i="47"/>
  <c r="N92" i="47"/>
  <c r="M92" i="47"/>
  <c r="H92" i="47"/>
  <c r="G92" i="47"/>
  <c r="F92" i="47"/>
  <c r="E92" i="47"/>
  <c r="D92" i="47"/>
  <c r="C92" i="47"/>
  <c r="B92" i="47"/>
  <c r="A92" i="47"/>
  <c r="R92" i="47" s="1"/>
  <c r="X91" i="47"/>
  <c r="W91" i="47"/>
  <c r="P91" i="47"/>
  <c r="O91" i="47"/>
  <c r="N91" i="47"/>
  <c r="M91" i="47"/>
  <c r="H91" i="47"/>
  <c r="G91" i="47"/>
  <c r="F91" i="47"/>
  <c r="E91" i="47"/>
  <c r="D91" i="47"/>
  <c r="C91" i="47"/>
  <c r="B91" i="47"/>
  <c r="A91" i="47"/>
  <c r="R91" i="47" s="1"/>
  <c r="X90" i="47"/>
  <c r="W90" i="47"/>
  <c r="P90" i="47"/>
  <c r="O90" i="47"/>
  <c r="N90" i="47"/>
  <c r="M90" i="47"/>
  <c r="H90" i="47"/>
  <c r="G90" i="47"/>
  <c r="F90" i="47"/>
  <c r="E90" i="47"/>
  <c r="D90" i="47"/>
  <c r="C90" i="47"/>
  <c r="B90" i="47"/>
  <c r="A90" i="47"/>
  <c r="R90" i="47" s="1"/>
  <c r="X89" i="47"/>
  <c r="W89" i="47"/>
  <c r="P89" i="47"/>
  <c r="O89" i="47"/>
  <c r="N89" i="47"/>
  <c r="M89" i="47"/>
  <c r="H89" i="47"/>
  <c r="G89" i="47"/>
  <c r="F89" i="47"/>
  <c r="E89" i="47"/>
  <c r="D89" i="47"/>
  <c r="C89" i="47"/>
  <c r="B89" i="47"/>
  <c r="A89" i="47"/>
  <c r="R89" i="47" s="1"/>
  <c r="X88" i="47"/>
  <c r="W88" i="47"/>
  <c r="P88" i="47"/>
  <c r="O88" i="47"/>
  <c r="N88" i="47"/>
  <c r="M88" i="47"/>
  <c r="H88" i="47"/>
  <c r="G88" i="47"/>
  <c r="F88" i="47"/>
  <c r="E88" i="47"/>
  <c r="D88" i="47"/>
  <c r="C88" i="47"/>
  <c r="B88" i="47"/>
  <c r="A88" i="47"/>
  <c r="R88" i="47" s="1"/>
  <c r="X87" i="47"/>
  <c r="W87" i="47"/>
  <c r="P87" i="47"/>
  <c r="O87" i="47"/>
  <c r="N87" i="47"/>
  <c r="M87" i="47"/>
  <c r="H87" i="47"/>
  <c r="G87" i="47"/>
  <c r="F87" i="47"/>
  <c r="E87" i="47"/>
  <c r="D87" i="47"/>
  <c r="C87" i="47"/>
  <c r="B87" i="47"/>
  <c r="A87" i="47"/>
  <c r="R87" i="47" s="1"/>
  <c r="X86" i="47"/>
  <c r="W86" i="47"/>
  <c r="P86" i="47"/>
  <c r="O86" i="47"/>
  <c r="N86" i="47"/>
  <c r="M86" i="47"/>
  <c r="H86" i="47"/>
  <c r="G86" i="47"/>
  <c r="F86" i="47"/>
  <c r="E86" i="47"/>
  <c r="D86" i="47"/>
  <c r="C86" i="47"/>
  <c r="B86" i="47"/>
  <c r="A86" i="47"/>
  <c r="R86" i="47" s="1"/>
  <c r="X67" i="47"/>
  <c r="W67" i="47"/>
  <c r="P67" i="47"/>
  <c r="O67" i="47"/>
  <c r="N67" i="47"/>
  <c r="M67" i="47"/>
  <c r="H67" i="47"/>
  <c r="G67" i="47"/>
  <c r="F67" i="47"/>
  <c r="E67" i="47"/>
  <c r="D67" i="47"/>
  <c r="C67" i="47"/>
  <c r="B67" i="47"/>
  <c r="A67" i="47"/>
  <c r="R67" i="47" s="1"/>
  <c r="X66" i="47"/>
  <c r="W66" i="47"/>
  <c r="P66" i="47"/>
  <c r="O66" i="47"/>
  <c r="N66" i="47"/>
  <c r="M66" i="47"/>
  <c r="H66" i="47"/>
  <c r="G66" i="47"/>
  <c r="F66" i="47"/>
  <c r="E66" i="47"/>
  <c r="D66" i="47"/>
  <c r="C66" i="47"/>
  <c r="B66" i="47"/>
  <c r="A66" i="47"/>
  <c r="X65" i="47"/>
  <c r="W65" i="47"/>
  <c r="P65" i="47"/>
  <c r="O65" i="47"/>
  <c r="N65" i="47"/>
  <c r="M65" i="47"/>
  <c r="H65" i="47"/>
  <c r="G65" i="47"/>
  <c r="F65" i="47"/>
  <c r="E65" i="47"/>
  <c r="D65" i="47"/>
  <c r="C65" i="47"/>
  <c r="B65" i="47"/>
  <c r="A65" i="47"/>
  <c r="R65" i="47" s="1"/>
  <c r="X64" i="47"/>
  <c r="W64" i="47"/>
  <c r="P64" i="47"/>
  <c r="O64" i="47"/>
  <c r="N64" i="47"/>
  <c r="M64" i="47"/>
  <c r="H64" i="47"/>
  <c r="G64" i="47"/>
  <c r="F64" i="47"/>
  <c r="E64" i="47"/>
  <c r="D64" i="47"/>
  <c r="C64" i="47"/>
  <c r="B64" i="47"/>
  <c r="A64" i="47"/>
  <c r="R64" i="47" s="1"/>
  <c r="X63" i="47"/>
  <c r="W63" i="47"/>
  <c r="P63" i="47"/>
  <c r="O63" i="47"/>
  <c r="N63" i="47"/>
  <c r="M63" i="47"/>
  <c r="H63" i="47"/>
  <c r="G63" i="47"/>
  <c r="F63" i="47"/>
  <c r="E63" i="47"/>
  <c r="D63" i="47"/>
  <c r="C63" i="47"/>
  <c r="B63" i="47"/>
  <c r="A63" i="47"/>
  <c r="R63" i="47" s="1"/>
  <c r="X62" i="47"/>
  <c r="W62" i="47"/>
  <c r="P62" i="47"/>
  <c r="O62" i="47"/>
  <c r="N62" i="47"/>
  <c r="M62" i="47"/>
  <c r="H62" i="47"/>
  <c r="G62" i="47"/>
  <c r="F62" i="47"/>
  <c r="E62" i="47"/>
  <c r="D62" i="47"/>
  <c r="C62" i="47"/>
  <c r="B62" i="47"/>
  <c r="A62" i="47"/>
  <c r="R62" i="47" s="1"/>
  <c r="X61" i="47"/>
  <c r="W61" i="47"/>
  <c r="P61" i="47"/>
  <c r="O61" i="47"/>
  <c r="N61" i="47"/>
  <c r="M61" i="47"/>
  <c r="H61" i="47"/>
  <c r="G61" i="47"/>
  <c r="F61" i="47"/>
  <c r="E61" i="47"/>
  <c r="D61" i="47"/>
  <c r="C61" i="47"/>
  <c r="B61" i="47"/>
  <c r="A61" i="47"/>
  <c r="R61" i="47" s="1"/>
  <c r="X60" i="47"/>
  <c r="W60" i="47"/>
  <c r="P60" i="47"/>
  <c r="O60" i="47"/>
  <c r="N60" i="47"/>
  <c r="M60" i="47"/>
  <c r="H60" i="47"/>
  <c r="G60" i="47"/>
  <c r="F60" i="47"/>
  <c r="E60" i="47"/>
  <c r="D60" i="47"/>
  <c r="C60" i="47"/>
  <c r="B60" i="47"/>
  <c r="A60" i="47"/>
  <c r="R60" i="47" s="1"/>
  <c r="X59" i="47"/>
  <c r="W59" i="47"/>
  <c r="P59" i="47"/>
  <c r="O59" i="47"/>
  <c r="N59" i="47"/>
  <c r="M59" i="47"/>
  <c r="H59" i="47"/>
  <c r="G59" i="47"/>
  <c r="F59" i="47"/>
  <c r="E59" i="47"/>
  <c r="D59" i="47"/>
  <c r="C59" i="47"/>
  <c r="B59" i="47"/>
  <c r="A59" i="47"/>
  <c r="R59" i="47" s="1"/>
  <c r="X58" i="47"/>
  <c r="W58" i="47"/>
  <c r="P58" i="47"/>
  <c r="O58" i="47"/>
  <c r="N58" i="47"/>
  <c r="M58" i="47"/>
  <c r="H58" i="47"/>
  <c r="G58" i="47"/>
  <c r="F58" i="47"/>
  <c r="E58" i="47"/>
  <c r="D58" i="47"/>
  <c r="C58" i="47"/>
  <c r="B58" i="47"/>
  <c r="A58" i="47"/>
  <c r="R58" i="47" s="1"/>
  <c r="X57" i="47"/>
  <c r="W57" i="47"/>
  <c r="P57" i="47"/>
  <c r="O57" i="47"/>
  <c r="N57" i="47"/>
  <c r="M57" i="47"/>
  <c r="H57" i="47"/>
  <c r="G57" i="47"/>
  <c r="F57" i="47"/>
  <c r="E57" i="47"/>
  <c r="D57" i="47"/>
  <c r="C57" i="47"/>
  <c r="B57" i="47"/>
  <c r="A57" i="47"/>
  <c r="R57" i="47" s="1"/>
  <c r="X56" i="47"/>
  <c r="W56" i="47"/>
  <c r="P56" i="47"/>
  <c r="O56" i="47"/>
  <c r="N56" i="47"/>
  <c r="M56" i="47"/>
  <c r="H56" i="47"/>
  <c r="G56" i="47"/>
  <c r="F56" i="47"/>
  <c r="E56" i="47"/>
  <c r="D56" i="47"/>
  <c r="C56" i="47"/>
  <c r="B56" i="47"/>
  <c r="A56" i="47"/>
  <c r="R56" i="47" s="1"/>
  <c r="X55" i="47"/>
  <c r="W55" i="47"/>
  <c r="P55" i="47"/>
  <c r="O55" i="47"/>
  <c r="N55" i="47"/>
  <c r="M55" i="47"/>
  <c r="H55" i="47"/>
  <c r="G55" i="47"/>
  <c r="F55" i="47"/>
  <c r="E55" i="47"/>
  <c r="D55" i="47"/>
  <c r="C55" i="47"/>
  <c r="B55" i="47"/>
  <c r="A55" i="47"/>
  <c r="R55" i="47" s="1"/>
  <c r="X54" i="47"/>
  <c r="W54" i="47"/>
  <c r="P54" i="47"/>
  <c r="O54" i="47"/>
  <c r="N54" i="47"/>
  <c r="M54" i="47"/>
  <c r="H54" i="47"/>
  <c r="G54" i="47"/>
  <c r="F54" i="47"/>
  <c r="E54" i="47"/>
  <c r="D54" i="47"/>
  <c r="C54" i="47"/>
  <c r="B54" i="47"/>
  <c r="A54" i="47"/>
  <c r="R54" i="47" s="1"/>
  <c r="X53" i="47"/>
  <c r="W53" i="47"/>
  <c r="P53" i="47"/>
  <c r="O53" i="47"/>
  <c r="N53" i="47"/>
  <c r="M53" i="47"/>
  <c r="H53" i="47"/>
  <c r="G53" i="47"/>
  <c r="F53" i="47"/>
  <c r="E53" i="47"/>
  <c r="D53" i="47"/>
  <c r="C53" i="47"/>
  <c r="B53" i="47"/>
  <c r="A53" i="47"/>
  <c r="R53" i="47" s="1"/>
  <c r="X52" i="47"/>
  <c r="W52" i="47"/>
  <c r="P52" i="47"/>
  <c r="O52" i="47"/>
  <c r="N52" i="47"/>
  <c r="M52" i="47"/>
  <c r="H52" i="47"/>
  <c r="G52" i="47"/>
  <c r="F52" i="47"/>
  <c r="E52" i="47"/>
  <c r="D52" i="47"/>
  <c r="C52" i="47"/>
  <c r="B52" i="47"/>
  <c r="A52" i="47"/>
  <c r="R52" i="47" s="1"/>
  <c r="X51" i="47"/>
  <c r="W51" i="47"/>
  <c r="P51" i="47"/>
  <c r="O51" i="47"/>
  <c r="N51" i="47"/>
  <c r="M51" i="47"/>
  <c r="H51" i="47"/>
  <c r="G51" i="47"/>
  <c r="F51" i="47"/>
  <c r="E51" i="47"/>
  <c r="D51" i="47"/>
  <c r="C51" i="47"/>
  <c r="B51" i="47"/>
  <c r="A51" i="47"/>
  <c r="R51" i="47" s="1"/>
  <c r="X50" i="47"/>
  <c r="W50" i="47"/>
  <c r="P50" i="47"/>
  <c r="O50" i="47"/>
  <c r="N50" i="47"/>
  <c r="M50" i="47"/>
  <c r="H50" i="47"/>
  <c r="G50" i="47"/>
  <c r="F50" i="47"/>
  <c r="E50" i="47"/>
  <c r="D50" i="47"/>
  <c r="C50" i="47"/>
  <c r="B50" i="47"/>
  <c r="A50" i="47"/>
  <c r="R50" i="47" s="1"/>
  <c r="X49" i="47"/>
  <c r="W49" i="47"/>
  <c r="P49" i="47"/>
  <c r="O49" i="47"/>
  <c r="N49" i="47"/>
  <c r="M49" i="47"/>
  <c r="H49" i="47"/>
  <c r="G49" i="47"/>
  <c r="F49" i="47"/>
  <c r="E49" i="47"/>
  <c r="D49" i="47"/>
  <c r="C49" i="47"/>
  <c r="B49" i="47"/>
  <c r="A49" i="47"/>
  <c r="R49" i="47" s="1"/>
  <c r="X48" i="47"/>
  <c r="W48" i="47"/>
  <c r="P48" i="47"/>
  <c r="O48" i="47"/>
  <c r="N48" i="47"/>
  <c r="M48" i="47"/>
  <c r="H48" i="47"/>
  <c r="G48" i="47"/>
  <c r="F48" i="47"/>
  <c r="E48" i="47"/>
  <c r="D48" i="47"/>
  <c r="C48" i="47"/>
  <c r="B48" i="47"/>
  <c r="A48" i="47"/>
  <c r="R48" i="47" s="1"/>
  <c r="X47" i="47"/>
  <c r="W47" i="47"/>
  <c r="P47" i="47"/>
  <c r="O47" i="47"/>
  <c r="N47" i="47"/>
  <c r="M47" i="47"/>
  <c r="H47" i="47"/>
  <c r="G47" i="47"/>
  <c r="F47" i="47"/>
  <c r="E47" i="47"/>
  <c r="D47" i="47"/>
  <c r="C47" i="47"/>
  <c r="B47" i="47"/>
  <c r="A47" i="47"/>
  <c r="R47" i="47" s="1"/>
  <c r="X28" i="47"/>
  <c r="W28" i="47"/>
  <c r="P28" i="47"/>
  <c r="O28" i="47"/>
  <c r="N28" i="47"/>
  <c r="M28" i="47"/>
  <c r="H28" i="47"/>
  <c r="F28" i="47"/>
  <c r="E28" i="47"/>
  <c r="D28" i="47"/>
  <c r="C28" i="47"/>
  <c r="B28" i="47"/>
  <c r="A28" i="47"/>
  <c r="X27" i="47"/>
  <c r="W27" i="47"/>
  <c r="P27" i="47"/>
  <c r="O27" i="47"/>
  <c r="N27" i="47"/>
  <c r="M27" i="47"/>
  <c r="H27" i="47"/>
  <c r="F27" i="47"/>
  <c r="E27" i="47"/>
  <c r="D27" i="47"/>
  <c r="C27" i="47"/>
  <c r="B27" i="47"/>
  <c r="A27" i="47"/>
  <c r="R27" i="47" s="1"/>
  <c r="X26" i="47"/>
  <c r="W26" i="47"/>
  <c r="P26" i="47"/>
  <c r="O26" i="47"/>
  <c r="N26" i="47"/>
  <c r="M26" i="47"/>
  <c r="H26" i="47"/>
  <c r="F26" i="47"/>
  <c r="E26" i="47"/>
  <c r="D26" i="47"/>
  <c r="C26" i="47"/>
  <c r="B26" i="47"/>
  <c r="A26" i="47"/>
  <c r="R26" i="47" s="1"/>
  <c r="X25" i="47"/>
  <c r="W25" i="47"/>
  <c r="P25" i="47"/>
  <c r="O25" i="47"/>
  <c r="N25" i="47"/>
  <c r="M25" i="47"/>
  <c r="H25" i="47"/>
  <c r="F25" i="47"/>
  <c r="E25" i="47"/>
  <c r="D25" i="47"/>
  <c r="C25" i="47"/>
  <c r="B25" i="47"/>
  <c r="A25" i="47"/>
  <c r="R25" i="47" s="1"/>
  <c r="X24" i="47"/>
  <c r="W24" i="47"/>
  <c r="P24" i="47"/>
  <c r="O24" i="47"/>
  <c r="N24" i="47"/>
  <c r="M24" i="47"/>
  <c r="H24" i="47"/>
  <c r="F24" i="47"/>
  <c r="E24" i="47"/>
  <c r="D24" i="47"/>
  <c r="C24" i="47"/>
  <c r="B24" i="47"/>
  <c r="R24" i="47"/>
  <c r="X23" i="47"/>
  <c r="W23" i="47"/>
  <c r="P23" i="47"/>
  <c r="O23" i="47"/>
  <c r="N23" i="47"/>
  <c r="M23" i="47"/>
  <c r="H23" i="47"/>
  <c r="F23" i="47"/>
  <c r="E23" i="47"/>
  <c r="D23" i="47"/>
  <c r="C23" i="47"/>
  <c r="B23" i="47"/>
  <c r="A23" i="47"/>
  <c r="R23" i="47" s="1"/>
  <c r="X22" i="47"/>
  <c r="W22" i="47"/>
  <c r="P22" i="47"/>
  <c r="O22" i="47"/>
  <c r="N22" i="47"/>
  <c r="M22" i="47"/>
  <c r="H22" i="47"/>
  <c r="F22" i="47"/>
  <c r="E22" i="47"/>
  <c r="D22" i="47"/>
  <c r="C22" i="47"/>
  <c r="B22" i="47"/>
  <c r="A22" i="47"/>
  <c r="R22" i="47" s="1"/>
  <c r="X21" i="47"/>
  <c r="W21" i="47"/>
  <c r="P21" i="47"/>
  <c r="O21" i="47"/>
  <c r="N21" i="47"/>
  <c r="M21" i="47"/>
  <c r="H21" i="47"/>
  <c r="F21" i="47"/>
  <c r="E21" i="47"/>
  <c r="D21" i="47"/>
  <c r="C21" i="47"/>
  <c r="B21" i="47"/>
  <c r="A21" i="47"/>
  <c r="R21" i="47" s="1"/>
  <c r="X20" i="47"/>
  <c r="W20" i="47"/>
  <c r="P20" i="47"/>
  <c r="O20" i="47"/>
  <c r="N20" i="47"/>
  <c r="M20" i="47"/>
  <c r="H20" i="47"/>
  <c r="F20" i="47"/>
  <c r="E20" i="47"/>
  <c r="D20" i="47"/>
  <c r="C20" i="47"/>
  <c r="B20" i="47"/>
  <c r="A20" i="47"/>
  <c r="R20" i="47" s="1"/>
  <c r="X19" i="47"/>
  <c r="W19" i="47"/>
  <c r="P19" i="47"/>
  <c r="O19" i="47"/>
  <c r="N19" i="47"/>
  <c r="M19" i="47"/>
  <c r="H19" i="47"/>
  <c r="F19" i="47"/>
  <c r="E19" i="47"/>
  <c r="D19" i="47"/>
  <c r="C19" i="47"/>
  <c r="B19" i="47"/>
  <c r="A19" i="47"/>
  <c r="R19" i="47" s="1"/>
  <c r="X18" i="47"/>
  <c r="W18" i="47"/>
  <c r="P18" i="47"/>
  <c r="O18" i="47"/>
  <c r="N18" i="47"/>
  <c r="M18" i="47"/>
  <c r="H18" i="47"/>
  <c r="F18" i="47"/>
  <c r="E18" i="47"/>
  <c r="D18" i="47"/>
  <c r="C18" i="47"/>
  <c r="B18" i="47"/>
  <c r="A18" i="47"/>
  <c r="R18" i="47" s="1"/>
  <c r="X17" i="47"/>
  <c r="W17" i="47"/>
  <c r="P17" i="47"/>
  <c r="O17" i="47"/>
  <c r="N17" i="47"/>
  <c r="M17" i="47"/>
  <c r="H17" i="47"/>
  <c r="F17" i="47"/>
  <c r="E17" i="47"/>
  <c r="D17" i="47"/>
  <c r="C17" i="47"/>
  <c r="B17" i="47"/>
  <c r="A17" i="47"/>
  <c r="R17" i="47" s="1"/>
  <c r="X16" i="47"/>
  <c r="W16" i="47"/>
  <c r="P16" i="47"/>
  <c r="O16" i="47"/>
  <c r="N16" i="47"/>
  <c r="M16" i="47"/>
  <c r="H16" i="47"/>
  <c r="F16" i="47"/>
  <c r="E16" i="47"/>
  <c r="D16" i="47"/>
  <c r="C16" i="47"/>
  <c r="B16" i="47"/>
  <c r="A16" i="47"/>
  <c r="R16" i="47" s="1"/>
  <c r="X15" i="47"/>
  <c r="W15" i="47"/>
  <c r="P15" i="47"/>
  <c r="O15" i="47"/>
  <c r="N15" i="47"/>
  <c r="M15" i="47"/>
  <c r="H15" i="47"/>
  <c r="F15" i="47"/>
  <c r="E15" i="47"/>
  <c r="D15" i="47"/>
  <c r="C15" i="47"/>
  <c r="B15" i="47"/>
  <c r="A15" i="47"/>
  <c r="R15" i="47" s="1"/>
  <c r="X14" i="47"/>
  <c r="W14" i="47"/>
  <c r="P14" i="47"/>
  <c r="O14" i="47"/>
  <c r="N14" i="47"/>
  <c r="M14" i="47"/>
  <c r="H14" i="47"/>
  <c r="F14" i="47"/>
  <c r="E14" i="47"/>
  <c r="D14" i="47"/>
  <c r="C14" i="47"/>
  <c r="B14" i="47"/>
  <c r="A14" i="47"/>
  <c r="R14" i="47" s="1"/>
  <c r="X13" i="47"/>
  <c r="W13" i="47"/>
  <c r="P13" i="47"/>
  <c r="O13" i="47"/>
  <c r="N13" i="47"/>
  <c r="M13" i="47"/>
  <c r="H13" i="47"/>
  <c r="F13" i="47"/>
  <c r="E13" i="47"/>
  <c r="D13" i="47"/>
  <c r="C13" i="47"/>
  <c r="B13" i="47"/>
  <c r="A13" i="47"/>
  <c r="R13" i="47" s="1"/>
  <c r="X12" i="47"/>
  <c r="W12" i="47"/>
  <c r="P12" i="47"/>
  <c r="O12" i="47"/>
  <c r="N12" i="47"/>
  <c r="M12" i="47"/>
  <c r="H12" i="47"/>
  <c r="F12" i="47"/>
  <c r="E12" i="47"/>
  <c r="D12" i="47"/>
  <c r="C12" i="47"/>
  <c r="B12" i="47"/>
  <c r="A12" i="47"/>
  <c r="R12" i="47" s="1"/>
  <c r="X11" i="47"/>
  <c r="W11" i="47"/>
  <c r="P11" i="47"/>
  <c r="O11" i="47"/>
  <c r="N11" i="47"/>
  <c r="M11" i="47"/>
  <c r="H11" i="47"/>
  <c r="F11" i="47"/>
  <c r="E11" i="47"/>
  <c r="D11" i="47"/>
  <c r="C11" i="47"/>
  <c r="B11" i="47"/>
  <c r="A11" i="47"/>
  <c r="R11" i="47" s="1"/>
  <c r="X10" i="47"/>
  <c r="W10" i="47"/>
  <c r="P10" i="47"/>
  <c r="O10" i="47"/>
  <c r="N10" i="47"/>
  <c r="M10" i="47"/>
  <c r="H10" i="47"/>
  <c r="F10" i="47"/>
  <c r="E10" i="47"/>
  <c r="D10" i="47"/>
  <c r="C10" i="47"/>
  <c r="B10" i="47"/>
  <c r="A10" i="47"/>
  <c r="R10" i="47" s="1"/>
  <c r="X9" i="47"/>
  <c r="W9" i="47"/>
  <c r="P9" i="47"/>
  <c r="O9" i="47"/>
  <c r="N9" i="47"/>
  <c r="M9" i="47"/>
  <c r="H9" i="47"/>
  <c r="F9" i="47"/>
  <c r="E9" i="47"/>
  <c r="D9" i="47"/>
  <c r="C9" i="47"/>
  <c r="B9" i="47"/>
  <c r="A9" i="47"/>
  <c r="R9" i="47" s="1"/>
  <c r="X8" i="47"/>
  <c r="W8" i="47"/>
  <c r="P8" i="47"/>
  <c r="O8" i="47"/>
  <c r="N8" i="47"/>
  <c r="M8" i="47"/>
  <c r="H8" i="47"/>
  <c r="E8" i="47"/>
  <c r="D8" i="47"/>
  <c r="C8" i="47"/>
  <c r="B8" i="47"/>
  <c r="A8" i="47"/>
  <c r="R8" i="47" s="1"/>
  <c r="R106" i="47"/>
  <c r="R66" i="47"/>
  <c r="R28" i="47"/>
  <c r="H18" i="43"/>
  <c r="D18" i="43"/>
  <c r="D53" i="45"/>
  <c r="H37" i="39"/>
  <c r="H38" i="39"/>
  <c r="H39" i="39"/>
  <c r="H40" i="39"/>
  <c r="H41" i="39"/>
  <c r="H42" i="39"/>
  <c r="H43" i="39"/>
  <c r="H44" i="39"/>
  <c r="H45" i="39"/>
  <c r="H46" i="39"/>
  <c r="H47" i="39"/>
  <c r="H48" i="39"/>
  <c r="H49" i="39"/>
  <c r="H50" i="39"/>
  <c r="H51" i="39"/>
  <c r="H52" i="39"/>
  <c r="H53" i="39"/>
  <c r="H54" i="39"/>
  <c r="H55" i="39"/>
  <c r="H36" i="39"/>
  <c r="C86" i="45"/>
  <c r="D86" i="45"/>
  <c r="G86" i="45"/>
  <c r="H86" i="45"/>
  <c r="I86" i="45"/>
  <c r="C84" i="45"/>
  <c r="C55" i="45"/>
  <c r="C28" i="45"/>
  <c r="C26" i="45"/>
  <c r="M86" i="45"/>
  <c r="N86" i="45"/>
  <c r="O86" i="45"/>
  <c r="P86" i="45"/>
  <c r="U86" i="45"/>
  <c r="V86" i="45"/>
  <c r="F80" i="45"/>
  <c r="D80" i="45"/>
  <c r="F72" i="45"/>
  <c r="D72" i="45"/>
  <c r="A86" i="45"/>
  <c r="B86" i="45"/>
  <c r="D55" i="45"/>
  <c r="D56" i="45"/>
  <c r="D54" i="45"/>
  <c r="D52" i="45"/>
  <c r="G53" i="45"/>
  <c r="G51" i="45"/>
  <c r="D51" i="45"/>
  <c r="D49" i="45"/>
  <c r="D50" i="45"/>
  <c r="D48" i="45"/>
  <c r="G47" i="45"/>
  <c r="D45" i="45"/>
  <c r="D46" i="45"/>
  <c r="D44" i="45"/>
  <c r="H43" i="45"/>
  <c r="H44" i="45"/>
  <c r="H45" i="45"/>
  <c r="H46" i="45"/>
  <c r="H47" i="45"/>
  <c r="H48" i="45"/>
  <c r="H49" i="45"/>
  <c r="H50" i="45"/>
  <c r="H51" i="45"/>
  <c r="H52" i="45"/>
  <c r="H53" i="45"/>
  <c r="H54" i="45"/>
  <c r="H55" i="45"/>
  <c r="H56" i="45"/>
  <c r="C38" i="45"/>
  <c r="D38" i="45"/>
  <c r="H38" i="45"/>
  <c r="C39" i="45"/>
  <c r="D39" i="45"/>
  <c r="H39" i="45"/>
  <c r="C40" i="45"/>
  <c r="D40" i="45"/>
  <c r="H40" i="45"/>
  <c r="C41" i="45"/>
  <c r="D41" i="45"/>
  <c r="H41" i="45"/>
  <c r="C42" i="45"/>
  <c r="D42" i="45"/>
  <c r="H42" i="45"/>
  <c r="H37" i="45"/>
  <c r="U28" i="45"/>
  <c r="V28" i="45"/>
  <c r="M28" i="45"/>
  <c r="N28" i="45"/>
  <c r="O28" i="45"/>
  <c r="P28" i="45"/>
  <c r="A28" i="45"/>
  <c r="B28" i="45"/>
  <c r="D26" i="45"/>
  <c r="D27" i="45"/>
  <c r="D28" i="45"/>
  <c r="I28" i="45"/>
  <c r="D25" i="45"/>
  <c r="H24" i="45"/>
  <c r="D24" i="45"/>
  <c r="D23" i="45"/>
  <c r="H22" i="45"/>
  <c r="D22" i="45"/>
  <c r="D20" i="45"/>
  <c r="D21" i="45"/>
  <c r="D19" i="45"/>
  <c r="D16" i="45"/>
  <c r="D17" i="45"/>
  <c r="D15" i="45"/>
  <c r="D9" i="45"/>
  <c r="D10" i="45"/>
  <c r="D11" i="45"/>
  <c r="D12" i="45"/>
  <c r="D13" i="45"/>
  <c r="U88" i="43"/>
  <c r="V88" i="43"/>
  <c r="U89" i="43"/>
  <c r="V89" i="43"/>
  <c r="U58" i="43"/>
  <c r="V58" i="43"/>
  <c r="U28" i="43"/>
  <c r="V28" i="43"/>
  <c r="U29" i="43"/>
  <c r="V29" i="43"/>
  <c r="C88" i="43"/>
  <c r="C86" i="43"/>
  <c r="C56" i="43"/>
  <c r="C28" i="43"/>
  <c r="C26" i="43"/>
  <c r="M88" i="43"/>
  <c r="N88" i="43"/>
  <c r="O88" i="43"/>
  <c r="P88" i="43"/>
  <c r="M89" i="43"/>
  <c r="N89" i="43"/>
  <c r="O89" i="43"/>
  <c r="P89" i="43"/>
  <c r="D88" i="43"/>
  <c r="I88" i="43"/>
  <c r="G88" i="43"/>
  <c r="H88" i="43"/>
  <c r="C89" i="43"/>
  <c r="D89" i="43"/>
  <c r="G89" i="43"/>
  <c r="H89" i="43"/>
  <c r="I89" i="43"/>
  <c r="F82" i="43"/>
  <c r="D82" i="43"/>
  <c r="F74" i="43"/>
  <c r="D74" i="43"/>
  <c r="A88" i="43"/>
  <c r="B88" i="43"/>
  <c r="A89" i="43"/>
  <c r="B89" i="43"/>
  <c r="M58" i="43"/>
  <c r="N58" i="43"/>
  <c r="O58" i="43"/>
  <c r="P58" i="43"/>
  <c r="G54" i="43"/>
  <c r="D54" i="43"/>
  <c r="G52" i="43"/>
  <c r="D52" i="43"/>
  <c r="G48" i="43"/>
  <c r="C58" i="43"/>
  <c r="D58" i="43"/>
  <c r="H58" i="43"/>
  <c r="I58" i="43"/>
  <c r="J58" i="43"/>
  <c r="A58" i="43"/>
  <c r="B58" i="43"/>
  <c r="H55" i="43"/>
  <c r="D55" i="43"/>
  <c r="H53" i="43"/>
  <c r="D53" i="43"/>
  <c r="D50" i="43"/>
  <c r="H50" i="43"/>
  <c r="D51" i="43"/>
  <c r="H51" i="43"/>
  <c r="H49" i="43"/>
  <c r="D49" i="43"/>
  <c r="D46" i="43"/>
  <c r="H46" i="43"/>
  <c r="D47" i="43"/>
  <c r="H47" i="43"/>
  <c r="H45" i="43"/>
  <c r="D45" i="43"/>
  <c r="C39" i="43"/>
  <c r="D39" i="43"/>
  <c r="H39" i="43"/>
  <c r="C40" i="43"/>
  <c r="D40" i="43"/>
  <c r="H40" i="43"/>
  <c r="C41" i="43"/>
  <c r="D41" i="43"/>
  <c r="H41" i="43"/>
  <c r="C42" i="43"/>
  <c r="D42" i="43"/>
  <c r="H42" i="43"/>
  <c r="C43" i="43"/>
  <c r="D43" i="43"/>
  <c r="H43" i="43"/>
  <c r="M28" i="43"/>
  <c r="N28" i="43"/>
  <c r="O28" i="43"/>
  <c r="P28" i="43"/>
  <c r="M29" i="43"/>
  <c r="N29" i="43"/>
  <c r="O29" i="43"/>
  <c r="P29" i="43"/>
  <c r="H24" i="43"/>
  <c r="D24" i="43"/>
  <c r="H22" i="43"/>
  <c r="D22" i="43"/>
  <c r="D28" i="43"/>
  <c r="I28" i="43"/>
  <c r="J28" i="43"/>
  <c r="C29" i="43"/>
  <c r="D29" i="43"/>
  <c r="I29" i="43"/>
  <c r="K29" i="43"/>
  <c r="S29" i="43"/>
  <c r="A28" i="43"/>
  <c r="B28" i="43"/>
  <c r="A29" i="43"/>
  <c r="B29" i="43"/>
  <c r="D26" i="43"/>
  <c r="I26" i="43"/>
  <c r="D27" i="43"/>
  <c r="D25" i="43"/>
  <c r="D23" i="43"/>
  <c r="D20" i="43"/>
  <c r="D21" i="43"/>
  <c r="D19" i="43"/>
  <c r="D16" i="43"/>
  <c r="D17" i="43"/>
  <c r="D15" i="43"/>
  <c r="D9" i="43"/>
  <c r="D10" i="43"/>
  <c r="D11" i="43"/>
  <c r="D12" i="43"/>
  <c r="D13" i="43"/>
  <c r="C85" i="44"/>
  <c r="C56" i="44"/>
  <c r="C29" i="44"/>
  <c r="C26" i="44"/>
  <c r="D26" i="44"/>
  <c r="I26" i="44"/>
  <c r="C27" i="44"/>
  <c r="D27" i="44"/>
  <c r="C28" i="44"/>
  <c r="D28" i="44"/>
  <c r="I28" i="44"/>
  <c r="D29" i="44"/>
  <c r="I29" i="44"/>
  <c r="D77" i="44"/>
  <c r="G81" i="44"/>
  <c r="F81" i="44"/>
  <c r="D81" i="44"/>
  <c r="H55" i="44"/>
  <c r="D55" i="44"/>
  <c r="H53" i="44"/>
  <c r="D53" i="44"/>
  <c r="H54" i="44"/>
  <c r="G54" i="44"/>
  <c r="D54" i="44"/>
  <c r="G52" i="44"/>
  <c r="D45" i="44"/>
  <c r="H45" i="44"/>
  <c r="C39" i="44"/>
  <c r="D39" i="44"/>
  <c r="H39" i="44"/>
  <c r="I39" i="44"/>
  <c r="C40" i="44"/>
  <c r="D40" i="44"/>
  <c r="H40" i="44"/>
  <c r="I40" i="44"/>
  <c r="C41" i="44"/>
  <c r="D41" i="44"/>
  <c r="H41" i="44"/>
  <c r="I41" i="44"/>
  <c r="C42" i="44"/>
  <c r="D42" i="44"/>
  <c r="H42" i="44"/>
  <c r="I42" i="44"/>
  <c r="C43" i="44"/>
  <c r="D43" i="44"/>
  <c r="H43" i="44"/>
  <c r="I43" i="44"/>
  <c r="U28" i="44"/>
  <c r="V28" i="44"/>
  <c r="U29" i="44"/>
  <c r="V29" i="44"/>
  <c r="M28" i="44"/>
  <c r="N28" i="44"/>
  <c r="O28" i="44"/>
  <c r="P28" i="44"/>
  <c r="M29" i="44"/>
  <c r="N29" i="44"/>
  <c r="O29" i="44"/>
  <c r="P29" i="44"/>
  <c r="A28" i="44"/>
  <c r="B28" i="44"/>
  <c r="A29" i="44"/>
  <c r="B29" i="44"/>
  <c r="D25" i="44"/>
  <c r="D23" i="44"/>
  <c r="H24" i="44"/>
  <c r="D24" i="44"/>
  <c r="H22" i="44"/>
  <c r="C15" i="44"/>
  <c r="D15" i="44"/>
  <c r="I15" i="44"/>
  <c r="C9" i="44"/>
  <c r="D9" i="44"/>
  <c r="I9" i="44"/>
  <c r="C10" i="44"/>
  <c r="D10" i="44"/>
  <c r="I10" i="44"/>
  <c r="C11" i="44"/>
  <c r="D11" i="44"/>
  <c r="I11" i="44"/>
  <c r="C12" i="44"/>
  <c r="D12" i="44"/>
  <c r="I12" i="44"/>
  <c r="C13" i="44"/>
  <c r="D13" i="44"/>
  <c r="I13" i="44"/>
  <c r="V87" i="43"/>
  <c r="U87" i="43"/>
  <c r="P87" i="43"/>
  <c r="O87" i="43"/>
  <c r="N87" i="43"/>
  <c r="M87" i="43"/>
  <c r="H87" i="43"/>
  <c r="G87" i="43"/>
  <c r="D87" i="43"/>
  <c r="C87" i="43"/>
  <c r="B87" i="43"/>
  <c r="A87" i="43"/>
  <c r="V86" i="43"/>
  <c r="U86" i="43"/>
  <c r="P86" i="43"/>
  <c r="O86" i="43"/>
  <c r="N86" i="43"/>
  <c r="M86" i="43"/>
  <c r="H86" i="43"/>
  <c r="G86" i="43"/>
  <c r="D86" i="43"/>
  <c r="B86" i="43"/>
  <c r="A86" i="43"/>
  <c r="V85" i="43"/>
  <c r="U85" i="43"/>
  <c r="P85" i="43"/>
  <c r="O85" i="43"/>
  <c r="N85" i="43"/>
  <c r="M85" i="43"/>
  <c r="H85" i="43"/>
  <c r="G85" i="43"/>
  <c r="D85" i="43"/>
  <c r="C85" i="43"/>
  <c r="B85" i="43"/>
  <c r="A85" i="43"/>
  <c r="V84" i="43"/>
  <c r="U84" i="43"/>
  <c r="P84" i="43"/>
  <c r="O84" i="43"/>
  <c r="N84" i="43"/>
  <c r="M84" i="43"/>
  <c r="H84" i="43"/>
  <c r="G84" i="43"/>
  <c r="D84" i="43"/>
  <c r="C84" i="43"/>
  <c r="B84" i="43"/>
  <c r="A84" i="43"/>
  <c r="V83" i="43"/>
  <c r="U83" i="43"/>
  <c r="P83" i="43"/>
  <c r="O83" i="43"/>
  <c r="N83" i="43"/>
  <c r="M83" i="43"/>
  <c r="H83" i="43"/>
  <c r="G83" i="43"/>
  <c r="D83" i="43"/>
  <c r="C83" i="43"/>
  <c r="B83" i="43"/>
  <c r="A83" i="43"/>
  <c r="V82" i="43"/>
  <c r="U82" i="43"/>
  <c r="P82" i="43"/>
  <c r="O82" i="43"/>
  <c r="N82" i="43"/>
  <c r="M82" i="43"/>
  <c r="H82" i="43"/>
  <c r="G82" i="43"/>
  <c r="C82" i="43"/>
  <c r="B82" i="43"/>
  <c r="A82" i="43"/>
  <c r="V81" i="43"/>
  <c r="U81" i="43"/>
  <c r="P81" i="43"/>
  <c r="O81" i="43"/>
  <c r="N81" i="43"/>
  <c r="M81" i="43"/>
  <c r="H81" i="43"/>
  <c r="G81" i="43"/>
  <c r="D81" i="43"/>
  <c r="C81" i="43"/>
  <c r="B81" i="43"/>
  <c r="A81" i="43"/>
  <c r="V80" i="43"/>
  <c r="U80" i="43"/>
  <c r="P80" i="43"/>
  <c r="O80" i="43"/>
  <c r="N80" i="43"/>
  <c r="M80" i="43"/>
  <c r="H80" i="43"/>
  <c r="G80" i="43"/>
  <c r="D80" i="43"/>
  <c r="C80" i="43"/>
  <c r="B80" i="43"/>
  <c r="A80" i="43"/>
  <c r="V79" i="43"/>
  <c r="U79" i="43"/>
  <c r="P79" i="43"/>
  <c r="O79" i="43"/>
  <c r="N79" i="43"/>
  <c r="M79" i="43"/>
  <c r="H79" i="43"/>
  <c r="G79" i="43"/>
  <c r="D79" i="43"/>
  <c r="C79" i="43"/>
  <c r="B79" i="43"/>
  <c r="A79" i="43"/>
  <c r="V78" i="43"/>
  <c r="U78" i="43"/>
  <c r="P78" i="43"/>
  <c r="O78" i="43"/>
  <c r="N78" i="43"/>
  <c r="M78" i="43"/>
  <c r="H78" i="43"/>
  <c r="G78" i="43"/>
  <c r="F78" i="43"/>
  <c r="D78" i="43"/>
  <c r="C78" i="43"/>
  <c r="B78" i="43"/>
  <c r="A78" i="43"/>
  <c r="V77" i="43"/>
  <c r="U77" i="43"/>
  <c r="P77" i="43"/>
  <c r="O77" i="43"/>
  <c r="N77" i="43"/>
  <c r="M77" i="43"/>
  <c r="H77" i="43"/>
  <c r="G77" i="43"/>
  <c r="D77" i="43"/>
  <c r="C77" i="43"/>
  <c r="B77" i="43"/>
  <c r="A77" i="43"/>
  <c r="V76" i="43"/>
  <c r="U76" i="43"/>
  <c r="P76" i="43"/>
  <c r="O76" i="43"/>
  <c r="N76" i="43"/>
  <c r="M76" i="43"/>
  <c r="H76" i="43"/>
  <c r="G76" i="43"/>
  <c r="D76" i="43"/>
  <c r="C76" i="43"/>
  <c r="B76" i="43"/>
  <c r="A76" i="43"/>
  <c r="V75" i="43"/>
  <c r="U75" i="43"/>
  <c r="P75" i="43"/>
  <c r="O75" i="43"/>
  <c r="N75" i="43"/>
  <c r="M75" i="43"/>
  <c r="H75" i="43"/>
  <c r="G75" i="43"/>
  <c r="D75" i="43"/>
  <c r="C75" i="43"/>
  <c r="B75" i="43"/>
  <c r="A75" i="43"/>
  <c r="V74" i="43"/>
  <c r="U74" i="43"/>
  <c r="P74" i="43"/>
  <c r="O74" i="43"/>
  <c r="N74" i="43"/>
  <c r="M74" i="43"/>
  <c r="H74" i="43"/>
  <c r="G74" i="43"/>
  <c r="C74" i="43"/>
  <c r="B74" i="43"/>
  <c r="A74" i="43"/>
  <c r="V73" i="43"/>
  <c r="U73" i="43"/>
  <c r="P73" i="43"/>
  <c r="O73" i="43"/>
  <c r="N73" i="43"/>
  <c r="M73" i="43"/>
  <c r="H73" i="43"/>
  <c r="G73" i="43"/>
  <c r="D73" i="43"/>
  <c r="C73" i="43"/>
  <c r="B73" i="43"/>
  <c r="A73" i="43"/>
  <c r="V72" i="43"/>
  <c r="U72" i="43"/>
  <c r="P72" i="43"/>
  <c r="O72" i="43"/>
  <c r="N72" i="43"/>
  <c r="M72" i="43"/>
  <c r="H72" i="43"/>
  <c r="G72" i="43"/>
  <c r="D72" i="43"/>
  <c r="C72" i="43"/>
  <c r="B72" i="43"/>
  <c r="A72" i="43"/>
  <c r="V71" i="43"/>
  <c r="U71" i="43"/>
  <c r="P71" i="43"/>
  <c r="O71" i="43"/>
  <c r="N71" i="43"/>
  <c r="M71" i="43"/>
  <c r="H71" i="43"/>
  <c r="G71" i="43"/>
  <c r="D71" i="43"/>
  <c r="C71" i="43"/>
  <c r="B71" i="43"/>
  <c r="A71" i="43"/>
  <c r="V70" i="43"/>
  <c r="U70" i="43"/>
  <c r="P70" i="43"/>
  <c r="O70" i="43"/>
  <c r="N70" i="43"/>
  <c r="M70" i="43"/>
  <c r="H70" i="43"/>
  <c r="G70" i="43"/>
  <c r="D70" i="43"/>
  <c r="C70" i="43"/>
  <c r="B70" i="43"/>
  <c r="A70" i="43"/>
  <c r="V69" i="43"/>
  <c r="U69" i="43"/>
  <c r="P69" i="43"/>
  <c r="O69" i="43"/>
  <c r="N69" i="43"/>
  <c r="M69" i="43"/>
  <c r="H69" i="43"/>
  <c r="G69" i="43"/>
  <c r="D69" i="43"/>
  <c r="C69" i="43"/>
  <c r="B69" i="43"/>
  <c r="A69" i="43"/>
  <c r="V68" i="43"/>
  <c r="U68" i="43"/>
  <c r="P68" i="43"/>
  <c r="O68" i="43"/>
  <c r="N68" i="43"/>
  <c r="M68" i="43"/>
  <c r="H68" i="43"/>
  <c r="G68" i="43"/>
  <c r="D68" i="43"/>
  <c r="C68" i="43"/>
  <c r="B68" i="43"/>
  <c r="A68" i="43"/>
  <c r="V57" i="43"/>
  <c r="U57" i="43"/>
  <c r="P57" i="43"/>
  <c r="O57" i="43"/>
  <c r="N57" i="43"/>
  <c r="M57" i="43"/>
  <c r="H57" i="43"/>
  <c r="D57" i="43"/>
  <c r="C57" i="43"/>
  <c r="B57" i="43"/>
  <c r="A57" i="43"/>
  <c r="V56" i="43"/>
  <c r="U56" i="43"/>
  <c r="P56" i="43"/>
  <c r="O56" i="43"/>
  <c r="N56" i="43"/>
  <c r="M56" i="43"/>
  <c r="H56" i="43"/>
  <c r="D56" i="43"/>
  <c r="B56" i="43"/>
  <c r="A56" i="43"/>
  <c r="V55" i="43"/>
  <c r="U55" i="43"/>
  <c r="P55" i="43"/>
  <c r="O55" i="43"/>
  <c r="N55" i="43"/>
  <c r="M55" i="43"/>
  <c r="C55" i="43"/>
  <c r="B55" i="43"/>
  <c r="A55" i="43"/>
  <c r="V54" i="43"/>
  <c r="U54" i="43"/>
  <c r="P54" i="43"/>
  <c r="O54" i="43"/>
  <c r="N54" i="43"/>
  <c r="M54" i="43"/>
  <c r="H54" i="43"/>
  <c r="C54" i="43"/>
  <c r="B54" i="43"/>
  <c r="A54" i="43"/>
  <c r="V53" i="43"/>
  <c r="U53" i="43"/>
  <c r="P53" i="43"/>
  <c r="O53" i="43"/>
  <c r="N53" i="43"/>
  <c r="M53" i="43"/>
  <c r="C53" i="43"/>
  <c r="B53" i="43"/>
  <c r="A53" i="43"/>
  <c r="V52" i="43"/>
  <c r="U52" i="43"/>
  <c r="P52" i="43"/>
  <c r="O52" i="43"/>
  <c r="N52" i="43"/>
  <c r="M52" i="43"/>
  <c r="H52" i="43"/>
  <c r="C52" i="43"/>
  <c r="B52" i="43"/>
  <c r="A52" i="43"/>
  <c r="V51" i="43"/>
  <c r="U51" i="43"/>
  <c r="P51" i="43"/>
  <c r="O51" i="43"/>
  <c r="N51" i="43"/>
  <c r="M51" i="43"/>
  <c r="C51" i="43"/>
  <c r="B51" i="43"/>
  <c r="A51" i="43"/>
  <c r="V50" i="43"/>
  <c r="U50" i="43"/>
  <c r="P50" i="43"/>
  <c r="O50" i="43"/>
  <c r="N50" i="43"/>
  <c r="M50" i="43"/>
  <c r="C50" i="43"/>
  <c r="B50" i="43"/>
  <c r="A50" i="43"/>
  <c r="V49" i="43"/>
  <c r="U49" i="43"/>
  <c r="P49" i="43"/>
  <c r="O49" i="43"/>
  <c r="N49" i="43"/>
  <c r="M49" i="43"/>
  <c r="C49" i="43"/>
  <c r="B49" i="43"/>
  <c r="A49" i="43"/>
  <c r="V48" i="43"/>
  <c r="U48" i="43"/>
  <c r="P48" i="43"/>
  <c r="O48" i="43"/>
  <c r="N48" i="43"/>
  <c r="M48" i="43"/>
  <c r="H48" i="43"/>
  <c r="D48" i="43"/>
  <c r="C48" i="43"/>
  <c r="B48" i="43"/>
  <c r="A48" i="43"/>
  <c r="V47" i="43"/>
  <c r="U47" i="43"/>
  <c r="P47" i="43"/>
  <c r="O47" i="43"/>
  <c r="N47" i="43"/>
  <c r="M47" i="43"/>
  <c r="C47" i="43"/>
  <c r="B47" i="43"/>
  <c r="A47" i="43"/>
  <c r="V46" i="43"/>
  <c r="U46" i="43"/>
  <c r="P46" i="43"/>
  <c r="O46" i="43"/>
  <c r="N46" i="43"/>
  <c r="M46" i="43"/>
  <c r="C46" i="43"/>
  <c r="B46" i="43"/>
  <c r="A46" i="43"/>
  <c r="V45" i="43"/>
  <c r="U45" i="43"/>
  <c r="P45" i="43"/>
  <c r="O45" i="43"/>
  <c r="N45" i="43"/>
  <c r="M45" i="43"/>
  <c r="C45" i="43"/>
  <c r="B45" i="43"/>
  <c r="A45" i="43"/>
  <c r="V44" i="43"/>
  <c r="U44" i="43"/>
  <c r="P44" i="43"/>
  <c r="O44" i="43"/>
  <c r="N44" i="43"/>
  <c r="M44" i="43"/>
  <c r="H44" i="43"/>
  <c r="G44" i="43"/>
  <c r="E44" i="43"/>
  <c r="D44" i="43"/>
  <c r="C44" i="43"/>
  <c r="B44" i="43"/>
  <c r="A44" i="43"/>
  <c r="V43" i="43"/>
  <c r="U43" i="43"/>
  <c r="P43" i="43"/>
  <c r="O43" i="43"/>
  <c r="N43" i="43"/>
  <c r="M43" i="43"/>
  <c r="B43" i="43"/>
  <c r="A43" i="43"/>
  <c r="V42" i="43"/>
  <c r="U42" i="43"/>
  <c r="P42" i="43"/>
  <c r="O42" i="43"/>
  <c r="N42" i="43"/>
  <c r="M42" i="43"/>
  <c r="B42" i="43"/>
  <c r="A42" i="43"/>
  <c r="V41" i="43"/>
  <c r="U41" i="43"/>
  <c r="P41" i="43"/>
  <c r="O41" i="43"/>
  <c r="N41" i="43"/>
  <c r="M41" i="43"/>
  <c r="B41" i="43"/>
  <c r="A41" i="43"/>
  <c r="V40" i="43"/>
  <c r="U40" i="43"/>
  <c r="P40" i="43"/>
  <c r="O40" i="43"/>
  <c r="N40" i="43"/>
  <c r="M40" i="43"/>
  <c r="B40" i="43"/>
  <c r="A40" i="43"/>
  <c r="V39" i="43"/>
  <c r="U39" i="43"/>
  <c r="P39" i="43"/>
  <c r="O39" i="43"/>
  <c r="N39" i="43"/>
  <c r="M39" i="43"/>
  <c r="B39" i="43"/>
  <c r="A39" i="43"/>
  <c r="V38" i="43"/>
  <c r="U38" i="43"/>
  <c r="P38" i="43"/>
  <c r="O38" i="43"/>
  <c r="N38" i="43"/>
  <c r="M38" i="43"/>
  <c r="H38" i="43"/>
  <c r="D38" i="43"/>
  <c r="C38" i="43"/>
  <c r="B38" i="43"/>
  <c r="A38" i="43"/>
  <c r="V27" i="43"/>
  <c r="U27" i="43"/>
  <c r="P27" i="43"/>
  <c r="O27" i="43"/>
  <c r="N27" i="43"/>
  <c r="M27" i="43"/>
  <c r="C27" i="43"/>
  <c r="I27" i="43"/>
  <c r="B27" i="43"/>
  <c r="A27" i="43"/>
  <c r="V26" i="43"/>
  <c r="U26" i="43"/>
  <c r="P26" i="43"/>
  <c r="O26" i="43"/>
  <c r="N26" i="43"/>
  <c r="M26" i="43"/>
  <c r="B26" i="43"/>
  <c r="A26" i="43"/>
  <c r="V25" i="43"/>
  <c r="U25" i="43"/>
  <c r="P25" i="43"/>
  <c r="O25" i="43"/>
  <c r="N25" i="43"/>
  <c r="M25" i="43"/>
  <c r="C25" i="43"/>
  <c r="I25" i="43"/>
  <c r="B25" i="43"/>
  <c r="A25" i="43"/>
  <c r="V24" i="43"/>
  <c r="U24" i="43"/>
  <c r="P24" i="43"/>
  <c r="O24" i="43"/>
  <c r="N24" i="43"/>
  <c r="M24" i="43"/>
  <c r="C24" i="43"/>
  <c r="B24" i="43"/>
  <c r="A24" i="43"/>
  <c r="V23" i="43"/>
  <c r="U23" i="43"/>
  <c r="P23" i="43"/>
  <c r="O23" i="43"/>
  <c r="N23" i="43"/>
  <c r="M23" i="43"/>
  <c r="C23" i="43"/>
  <c r="I23" i="43"/>
  <c r="B23" i="43"/>
  <c r="A23" i="43"/>
  <c r="V22" i="43"/>
  <c r="U22" i="43"/>
  <c r="P22" i="43"/>
  <c r="O22" i="43"/>
  <c r="N22" i="43"/>
  <c r="M22" i="43"/>
  <c r="C22" i="43"/>
  <c r="B22" i="43"/>
  <c r="A22" i="43"/>
  <c r="V21" i="43"/>
  <c r="U21" i="43"/>
  <c r="P21" i="43"/>
  <c r="O21" i="43"/>
  <c r="N21" i="43"/>
  <c r="M21" i="43"/>
  <c r="C21" i="43"/>
  <c r="I21" i="43"/>
  <c r="B21" i="43"/>
  <c r="A21" i="43"/>
  <c r="V20" i="43"/>
  <c r="U20" i="43"/>
  <c r="P20" i="43"/>
  <c r="O20" i="43"/>
  <c r="N20" i="43"/>
  <c r="M20" i="43"/>
  <c r="C20" i="43"/>
  <c r="I20" i="43"/>
  <c r="B20" i="43"/>
  <c r="A20" i="43"/>
  <c r="V19" i="43"/>
  <c r="U19" i="43"/>
  <c r="P19" i="43"/>
  <c r="O19" i="43"/>
  <c r="N19" i="43"/>
  <c r="M19" i="43"/>
  <c r="C19" i="43"/>
  <c r="I19" i="43"/>
  <c r="B19" i="43"/>
  <c r="A19" i="43"/>
  <c r="V18" i="43"/>
  <c r="U18" i="43"/>
  <c r="P18" i="43"/>
  <c r="O18" i="43"/>
  <c r="N18" i="43"/>
  <c r="M18" i="43"/>
  <c r="C18" i="43"/>
  <c r="B18" i="43"/>
  <c r="A18" i="43"/>
  <c r="V17" i="43"/>
  <c r="U17" i="43"/>
  <c r="P17" i="43"/>
  <c r="O17" i="43"/>
  <c r="N17" i="43"/>
  <c r="M17" i="43"/>
  <c r="C17" i="43"/>
  <c r="I17" i="43"/>
  <c r="B17" i="43"/>
  <c r="A17" i="43"/>
  <c r="V16" i="43"/>
  <c r="U16" i="43"/>
  <c r="P16" i="43"/>
  <c r="O16" i="43"/>
  <c r="N16" i="43"/>
  <c r="M16" i="43"/>
  <c r="C16" i="43"/>
  <c r="I16" i="43"/>
  <c r="B16" i="43"/>
  <c r="A16" i="43"/>
  <c r="V15" i="43"/>
  <c r="U15" i="43"/>
  <c r="P15" i="43"/>
  <c r="O15" i="43"/>
  <c r="N15" i="43"/>
  <c r="M15" i="43"/>
  <c r="C15" i="43"/>
  <c r="I15" i="43"/>
  <c r="B15" i="43"/>
  <c r="A15" i="43"/>
  <c r="V14" i="43"/>
  <c r="U14" i="43"/>
  <c r="P14" i="43"/>
  <c r="O14" i="43"/>
  <c r="N14" i="43"/>
  <c r="M14" i="43"/>
  <c r="H14" i="43"/>
  <c r="E14" i="43"/>
  <c r="D14" i="43"/>
  <c r="C14" i="43"/>
  <c r="B14" i="43"/>
  <c r="A14" i="43"/>
  <c r="V13" i="43"/>
  <c r="U13" i="43"/>
  <c r="P13" i="43"/>
  <c r="O13" i="43"/>
  <c r="N13" i="43"/>
  <c r="M13" i="43"/>
  <c r="C13" i="43"/>
  <c r="I13" i="43"/>
  <c r="B13" i="43"/>
  <c r="A13" i="43"/>
  <c r="V12" i="43"/>
  <c r="U12" i="43"/>
  <c r="P12" i="43"/>
  <c r="O12" i="43"/>
  <c r="N12" i="43"/>
  <c r="M12" i="43"/>
  <c r="C12" i="43"/>
  <c r="I12" i="43"/>
  <c r="B12" i="43"/>
  <c r="A12" i="43"/>
  <c r="V11" i="43"/>
  <c r="U11" i="43"/>
  <c r="P11" i="43"/>
  <c r="O11" i="43"/>
  <c r="N11" i="43"/>
  <c r="M11" i="43"/>
  <c r="C11" i="43"/>
  <c r="I11" i="43"/>
  <c r="B11" i="43"/>
  <c r="A11" i="43"/>
  <c r="V10" i="43"/>
  <c r="U10" i="43"/>
  <c r="P10" i="43"/>
  <c r="O10" i="43"/>
  <c r="N10" i="43"/>
  <c r="M10" i="43"/>
  <c r="C10" i="43"/>
  <c r="I10" i="43"/>
  <c r="B10" i="43"/>
  <c r="A10" i="43"/>
  <c r="V9" i="43"/>
  <c r="U9" i="43"/>
  <c r="P9" i="43"/>
  <c r="O9" i="43"/>
  <c r="N9" i="43"/>
  <c r="M9" i="43"/>
  <c r="C9" i="43"/>
  <c r="I9" i="43"/>
  <c r="B9" i="43"/>
  <c r="A9" i="43"/>
  <c r="V8" i="43"/>
  <c r="U8" i="43"/>
  <c r="P8" i="43"/>
  <c r="O8" i="43"/>
  <c r="N8" i="43"/>
  <c r="M8" i="43"/>
  <c r="D8" i="43"/>
  <c r="C8" i="43"/>
  <c r="B8" i="43"/>
  <c r="A8" i="43"/>
  <c r="V86" i="44"/>
  <c r="U86" i="44"/>
  <c r="P86" i="44"/>
  <c r="O86" i="44"/>
  <c r="N86" i="44"/>
  <c r="M86" i="44"/>
  <c r="H86" i="44"/>
  <c r="G86" i="44"/>
  <c r="D86" i="44"/>
  <c r="C86" i="44"/>
  <c r="B86" i="44"/>
  <c r="A86" i="44"/>
  <c r="V85" i="44"/>
  <c r="U85" i="44"/>
  <c r="P85" i="44"/>
  <c r="O85" i="44"/>
  <c r="N85" i="44"/>
  <c r="M85" i="44"/>
  <c r="H85" i="44"/>
  <c r="G85" i="44"/>
  <c r="D85" i="44"/>
  <c r="I85" i="44"/>
  <c r="B85" i="44"/>
  <c r="A85" i="44"/>
  <c r="V84" i="44"/>
  <c r="U84" i="44"/>
  <c r="P84" i="44"/>
  <c r="O84" i="44"/>
  <c r="N84" i="44"/>
  <c r="M84" i="44"/>
  <c r="H84" i="44"/>
  <c r="G84" i="44"/>
  <c r="D84" i="44"/>
  <c r="C84" i="44"/>
  <c r="B84" i="44"/>
  <c r="A84" i="44"/>
  <c r="V83" i="44"/>
  <c r="U83" i="44"/>
  <c r="P83" i="44"/>
  <c r="O83" i="44"/>
  <c r="N83" i="44"/>
  <c r="M83" i="44"/>
  <c r="H83" i="44"/>
  <c r="G83" i="44"/>
  <c r="D83" i="44"/>
  <c r="C83" i="44"/>
  <c r="B83" i="44"/>
  <c r="A83" i="44"/>
  <c r="V82" i="44"/>
  <c r="U82" i="44"/>
  <c r="P82" i="44"/>
  <c r="O82" i="44"/>
  <c r="N82" i="44"/>
  <c r="M82" i="44"/>
  <c r="H82" i="44"/>
  <c r="G82" i="44"/>
  <c r="D82" i="44"/>
  <c r="C82" i="44"/>
  <c r="B82" i="44"/>
  <c r="A82" i="44"/>
  <c r="V81" i="44"/>
  <c r="U81" i="44"/>
  <c r="P81" i="44"/>
  <c r="O81" i="44"/>
  <c r="N81" i="44"/>
  <c r="M81" i="44"/>
  <c r="H81" i="44"/>
  <c r="C81" i="44"/>
  <c r="B81" i="44"/>
  <c r="A81" i="44"/>
  <c r="V80" i="44"/>
  <c r="U80" i="44"/>
  <c r="P80" i="44"/>
  <c r="O80" i="44"/>
  <c r="N80" i="44"/>
  <c r="M80" i="44"/>
  <c r="H80" i="44"/>
  <c r="G80" i="44"/>
  <c r="D80" i="44"/>
  <c r="C80" i="44"/>
  <c r="B80" i="44"/>
  <c r="A80" i="44"/>
  <c r="V79" i="44"/>
  <c r="U79" i="44"/>
  <c r="P79" i="44"/>
  <c r="O79" i="44"/>
  <c r="N79" i="44"/>
  <c r="M79" i="44"/>
  <c r="H79" i="44"/>
  <c r="G79" i="44"/>
  <c r="D79" i="44"/>
  <c r="C79" i="44"/>
  <c r="B79" i="44"/>
  <c r="A79" i="44"/>
  <c r="V78" i="44"/>
  <c r="U78" i="44"/>
  <c r="P78" i="44"/>
  <c r="O78" i="44"/>
  <c r="N78" i="44"/>
  <c r="M78" i="44"/>
  <c r="H78" i="44"/>
  <c r="G78" i="44"/>
  <c r="D78" i="44"/>
  <c r="C78" i="44"/>
  <c r="B78" i="44"/>
  <c r="A78" i="44"/>
  <c r="V77" i="44"/>
  <c r="U77" i="44"/>
  <c r="P77" i="44"/>
  <c r="O77" i="44"/>
  <c r="N77" i="44"/>
  <c r="M77" i="44"/>
  <c r="H77" i="44"/>
  <c r="G77" i="44"/>
  <c r="C77" i="44"/>
  <c r="B77" i="44"/>
  <c r="A77" i="44"/>
  <c r="V76" i="44"/>
  <c r="U76" i="44"/>
  <c r="P76" i="44"/>
  <c r="O76" i="44"/>
  <c r="N76" i="44"/>
  <c r="M76" i="44"/>
  <c r="H76" i="44"/>
  <c r="G76" i="44"/>
  <c r="D76" i="44"/>
  <c r="C76" i="44"/>
  <c r="B76" i="44"/>
  <c r="A76" i="44"/>
  <c r="V75" i="44"/>
  <c r="U75" i="44"/>
  <c r="P75" i="44"/>
  <c r="O75" i="44"/>
  <c r="N75" i="44"/>
  <c r="M75" i="44"/>
  <c r="H75" i="44"/>
  <c r="G75" i="44"/>
  <c r="D75" i="44"/>
  <c r="C75" i="44"/>
  <c r="B75" i="44"/>
  <c r="A75" i="44"/>
  <c r="V74" i="44"/>
  <c r="U74" i="44"/>
  <c r="P74" i="44"/>
  <c r="O74" i="44"/>
  <c r="N74" i="44"/>
  <c r="M74" i="44"/>
  <c r="H74" i="44"/>
  <c r="G74" i="44"/>
  <c r="D74" i="44"/>
  <c r="C74" i="44"/>
  <c r="B74" i="44"/>
  <c r="A74" i="44"/>
  <c r="V73" i="44"/>
  <c r="U73" i="44"/>
  <c r="P73" i="44"/>
  <c r="O73" i="44"/>
  <c r="N73" i="44"/>
  <c r="M73" i="44"/>
  <c r="H73" i="44"/>
  <c r="G73" i="44"/>
  <c r="F73" i="44"/>
  <c r="D73" i="44"/>
  <c r="C73" i="44"/>
  <c r="B73" i="44"/>
  <c r="A73" i="44"/>
  <c r="V72" i="44"/>
  <c r="U72" i="44"/>
  <c r="P72" i="44"/>
  <c r="O72" i="44"/>
  <c r="N72" i="44"/>
  <c r="M72" i="44"/>
  <c r="H72" i="44"/>
  <c r="G72" i="44"/>
  <c r="D72" i="44"/>
  <c r="C72" i="44"/>
  <c r="I72" i="44"/>
  <c r="K72" i="44"/>
  <c r="B72" i="44"/>
  <c r="A72" i="44"/>
  <c r="V71" i="44"/>
  <c r="U71" i="44"/>
  <c r="P71" i="44"/>
  <c r="O71" i="44"/>
  <c r="N71" i="44"/>
  <c r="M71" i="44"/>
  <c r="H71" i="44"/>
  <c r="G71" i="44"/>
  <c r="D71" i="44"/>
  <c r="C71" i="44"/>
  <c r="B71" i="44"/>
  <c r="A71" i="44"/>
  <c r="V70" i="44"/>
  <c r="U70" i="44"/>
  <c r="P70" i="44"/>
  <c r="O70" i="44"/>
  <c r="N70" i="44"/>
  <c r="M70" i="44"/>
  <c r="H70" i="44"/>
  <c r="G70" i="44"/>
  <c r="D70" i="44"/>
  <c r="C70" i="44"/>
  <c r="B70" i="44"/>
  <c r="A70" i="44"/>
  <c r="V69" i="44"/>
  <c r="U69" i="44"/>
  <c r="P69" i="44"/>
  <c r="O69" i="44"/>
  <c r="N69" i="44"/>
  <c r="M69" i="44"/>
  <c r="H69" i="44"/>
  <c r="G69" i="44"/>
  <c r="D69" i="44"/>
  <c r="C69" i="44"/>
  <c r="B69" i="44"/>
  <c r="A69" i="44"/>
  <c r="V68" i="44"/>
  <c r="U68" i="44"/>
  <c r="P68" i="44"/>
  <c r="O68" i="44"/>
  <c r="N68" i="44"/>
  <c r="M68" i="44"/>
  <c r="H68" i="44"/>
  <c r="G68" i="44"/>
  <c r="D68" i="44"/>
  <c r="C68" i="44"/>
  <c r="B68" i="44"/>
  <c r="A68" i="44"/>
  <c r="V67" i="44"/>
  <c r="U67" i="44"/>
  <c r="P67" i="44"/>
  <c r="O67" i="44"/>
  <c r="N67" i="44"/>
  <c r="M67" i="44"/>
  <c r="H67" i="44"/>
  <c r="G67" i="44"/>
  <c r="D67" i="44"/>
  <c r="C67" i="44"/>
  <c r="B67" i="44"/>
  <c r="A67" i="44"/>
  <c r="V57" i="44"/>
  <c r="U57" i="44"/>
  <c r="P57" i="44"/>
  <c r="O57" i="44"/>
  <c r="N57" i="44"/>
  <c r="M57" i="44"/>
  <c r="H57" i="44"/>
  <c r="D57" i="44"/>
  <c r="C57" i="44"/>
  <c r="B57" i="44"/>
  <c r="A57" i="44"/>
  <c r="V56" i="44"/>
  <c r="U56" i="44"/>
  <c r="P56" i="44"/>
  <c r="O56" i="44"/>
  <c r="N56" i="44"/>
  <c r="M56" i="44"/>
  <c r="H56" i="44"/>
  <c r="D56" i="44"/>
  <c r="I56" i="44"/>
  <c r="B56" i="44"/>
  <c r="A56" i="44"/>
  <c r="V55" i="44"/>
  <c r="U55" i="44"/>
  <c r="P55" i="44"/>
  <c r="O55" i="44"/>
  <c r="N55" i="44"/>
  <c r="M55" i="44"/>
  <c r="C55" i="44"/>
  <c r="B55" i="44"/>
  <c r="A55" i="44"/>
  <c r="V54" i="44"/>
  <c r="U54" i="44"/>
  <c r="P54" i="44"/>
  <c r="O54" i="44"/>
  <c r="N54" i="44"/>
  <c r="M54" i="44"/>
  <c r="C54" i="44"/>
  <c r="B54" i="44"/>
  <c r="A54" i="44"/>
  <c r="V53" i="44"/>
  <c r="U53" i="44"/>
  <c r="P53" i="44"/>
  <c r="O53" i="44"/>
  <c r="N53" i="44"/>
  <c r="M53" i="44"/>
  <c r="C53" i="44"/>
  <c r="B53" i="44"/>
  <c r="A53" i="44"/>
  <c r="V52" i="44"/>
  <c r="U52" i="44"/>
  <c r="P52" i="44"/>
  <c r="O52" i="44"/>
  <c r="N52" i="44"/>
  <c r="M52" i="44"/>
  <c r="H52" i="44"/>
  <c r="D52" i="44"/>
  <c r="C52" i="44"/>
  <c r="B52" i="44"/>
  <c r="A52" i="44"/>
  <c r="V51" i="44"/>
  <c r="U51" i="44"/>
  <c r="P51" i="44"/>
  <c r="O51" i="44"/>
  <c r="N51" i="44"/>
  <c r="M51" i="44"/>
  <c r="H51" i="44"/>
  <c r="D51" i="44"/>
  <c r="C51" i="44"/>
  <c r="B51" i="44"/>
  <c r="A51" i="44"/>
  <c r="V50" i="44"/>
  <c r="U50" i="44"/>
  <c r="P50" i="44"/>
  <c r="O50" i="44"/>
  <c r="N50" i="44"/>
  <c r="M50" i="44"/>
  <c r="H50" i="44"/>
  <c r="D50" i="44"/>
  <c r="C50" i="44"/>
  <c r="B50" i="44"/>
  <c r="A50" i="44"/>
  <c r="V49" i="44"/>
  <c r="U49" i="44"/>
  <c r="P49" i="44"/>
  <c r="O49" i="44"/>
  <c r="N49" i="44"/>
  <c r="M49" i="44"/>
  <c r="H49" i="44"/>
  <c r="D49" i="44"/>
  <c r="C49" i="44"/>
  <c r="B49" i="44"/>
  <c r="A49" i="44"/>
  <c r="V48" i="44"/>
  <c r="U48" i="44"/>
  <c r="P48" i="44"/>
  <c r="O48" i="44"/>
  <c r="N48" i="44"/>
  <c r="M48" i="44"/>
  <c r="H48" i="44"/>
  <c r="G48" i="44"/>
  <c r="E48" i="44"/>
  <c r="D48" i="44"/>
  <c r="C48" i="44"/>
  <c r="B48" i="44"/>
  <c r="A48" i="44"/>
  <c r="V47" i="44"/>
  <c r="U47" i="44"/>
  <c r="P47" i="44"/>
  <c r="O47" i="44"/>
  <c r="N47" i="44"/>
  <c r="M47" i="44"/>
  <c r="H47" i="44"/>
  <c r="D47" i="44"/>
  <c r="C47" i="44"/>
  <c r="B47" i="44"/>
  <c r="A47" i="44"/>
  <c r="V46" i="44"/>
  <c r="U46" i="44"/>
  <c r="P46" i="44"/>
  <c r="O46" i="44"/>
  <c r="N46" i="44"/>
  <c r="M46" i="44"/>
  <c r="H46" i="44"/>
  <c r="D46" i="44"/>
  <c r="C46" i="44"/>
  <c r="B46" i="44"/>
  <c r="A46" i="44"/>
  <c r="V45" i="44"/>
  <c r="U45" i="44"/>
  <c r="P45" i="44"/>
  <c r="O45" i="44"/>
  <c r="N45" i="44"/>
  <c r="M45" i="44"/>
  <c r="C45" i="44"/>
  <c r="I45" i="44"/>
  <c r="B45" i="44"/>
  <c r="A45" i="44"/>
  <c r="V44" i="44"/>
  <c r="U44" i="44"/>
  <c r="P44" i="44"/>
  <c r="O44" i="44"/>
  <c r="N44" i="44"/>
  <c r="M44" i="44"/>
  <c r="H44" i="44"/>
  <c r="G44" i="44"/>
  <c r="E44" i="44"/>
  <c r="D44" i="44"/>
  <c r="C44" i="44"/>
  <c r="B44" i="44"/>
  <c r="A44" i="44"/>
  <c r="V43" i="44"/>
  <c r="U43" i="44"/>
  <c r="P43" i="44"/>
  <c r="O43" i="44"/>
  <c r="N43" i="44"/>
  <c r="M43" i="44"/>
  <c r="B43" i="44"/>
  <c r="A43" i="44"/>
  <c r="V42" i="44"/>
  <c r="U42" i="44"/>
  <c r="P42" i="44"/>
  <c r="O42" i="44"/>
  <c r="N42" i="44"/>
  <c r="M42" i="44"/>
  <c r="B42" i="44"/>
  <c r="A42" i="44"/>
  <c r="V41" i="44"/>
  <c r="U41" i="44"/>
  <c r="P41" i="44"/>
  <c r="O41" i="44"/>
  <c r="N41" i="44"/>
  <c r="M41" i="44"/>
  <c r="B41" i="44"/>
  <c r="A41" i="44"/>
  <c r="V40" i="44"/>
  <c r="U40" i="44"/>
  <c r="P40" i="44"/>
  <c r="O40" i="44"/>
  <c r="N40" i="44"/>
  <c r="M40" i="44"/>
  <c r="B40" i="44"/>
  <c r="A40" i="44"/>
  <c r="V39" i="44"/>
  <c r="U39" i="44"/>
  <c r="P39" i="44"/>
  <c r="O39" i="44"/>
  <c r="N39" i="44"/>
  <c r="M39" i="44"/>
  <c r="B39" i="44"/>
  <c r="A39" i="44"/>
  <c r="V38" i="44"/>
  <c r="U38" i="44"/>
  <c r="P38" i="44"/>
  <c r="O38" i="44"/>
  <c r="N38" i="44"/>
  <c r="M38" i="44"/>
  <c r="H38" i="44"/>
  <c r="D38" i="44"/>
  <c r="C38" i="44"/>
  <c r="B38" i="44"/>
  <c r="A38" i="44"/>
  <c r="V27" i="44"/>
  <c r="U27" i="44"/>
  <c r="P27" i="44"/>
  <c r="O27" i="44"/>
  <c r="N27" i="44"/>
  <c r="M27" i="44"/>
  <c r="B27" i="44"/>
  <c r="A27" i="44"/>
  <c r="V26" i="44"/>
  <c r="U26" i="44"/>
  <c r="P26" i="44"/>
  <c r="O26" i="44"/>
  <c r="N26" i="44"/>
  <c r="M26" i="44"/>
  <c r="B26" i="44"/>
  <c r="A26" i="44"/>
  <c r="V25" i="44"/>
  <c r="U25" i="44"/>
  <c r="P25" i="44"/>
  <c r="O25" i="44"/>
  <c r="N25" i="44"/>
  <c r="M25" i="44"/>
  <c r="C25" i="44"/>
  <c r="B25" i="44"/>
  <c r="A25" i="44"/>
  <c r="V24" i="44"/>
  <c r="U24" i="44"/>
  <c r="P24" i="44"/>
  <c r="O24" i="44"/>
  <c r="N24" i="44"/>
  <c r="M24" i="44"/>
  <c r="C24" i="44"/>
  <c r="B24" i="44"/>
  <c r="A24" i="44"/>
  <c r="V23" i="44"/>
  <c r="U23" i="44"/>
  <c r="P23" i="44"/>
  <c r="O23" i="44"/>
  <c r="N23" i="44"/>
  <c r="M23" i="44"/>
  <c r="C23" i="44"/>
  <c r="B23" i="44"/>
  <c r="A23" i="44"/>
  <c r="V22" i="44"/>
  <c r="U22" i="44"/>
  <c r="P22" i="44"/>
  <c r="O22" i="44"/>
  <c r="N22" i="44"/>
  <c r="M22" i="44"/>
  <c r="D22" i="44"/>
  <c r="C22" i="44"/>
  <c r="B22" i="44"/>
  <c r="A22" i="44"/>
  <c r="V21" i="44"/>
  <c r="U21" i="44"/>
  <c r="P21" i="44"/>
  <c r="O21" i="44"/>
  <c r="N21" i="44"/>
  <c r="M21" i="44"/>
  <c r="D21" i="44"/>
  <c r="C21" i="44"/>
  <c r="B21" i="44"/>
  <c r="A21" i="44"/>
  <c r="V20" i="44"/>
  <c r="U20" i="44"/>
  <c r="P20" i="44"/>
  <c r="O20" i="44"/>
  <c r="N20" i="44"/>
  <c r="M20" i="44"/>
  <c r="D20" i="44"/>
  <c r="C20" i="44"/>
  <c r="B20" i="44"/>
  <c r="A20" i="44"/>
  <c r="V19" i="44"/>
  <c r="U19" i="44"/>
  <c r="P19" i="44"/>
  <c r="O19" i="44"/>
  <c r="N19" i="44"/>
  <c r="M19" i="44"/>
  <c r="D19" i="44"/>
  <c r="C19" i="44"/>
  <c r="B19" i="44"/>
  <c r="A19" i="44"/>
  <c r="V18" i="44"/>
  <c r="U18" i="44"/>
  <c r="P18" i="44"/>
  <c r="O18" i="44"/>
  <c r="N18" i="44"/>
  <c r="M18" i="44"/>
  <c r="H18" i="44"/>
  <c r="E18" i="44"/>
  <c r="D18" i="44"/>
  <c r="C18" i="44"/>
  <c r="B18" i="44"/>
  <c r="A18" i="44"/>
  <c r="V17" i="44"/>
  <c r="U17" i="44"/>
  <c r="P17" i="44"/>
  <c r="O17" i="44"/>
  <c r="N17" i="44"/>
  <c r="M17" i="44"/>
  <c r="D17" i="44"/>
  <c r="C17" i="44"/>
  <c r="B17" i="44"/>
  <c r="A17" i="44"/>
  <c r="V16" i="44"/>
  <c r="U16" i="44"/>
  <c r="P16" i="44"/>
  <c r="O16" i="44"/>
  <c r="N16" i="44"/>
  <c r="M16" i="44"/>
  <c r="D16" i="44"/>
  <c r="C16" i="44"/>
  <c r="B16" i="44"/>
  <c r="A16" i="44"/>
  <c r="V15" i="44"/>
  <c r="U15" i="44"/>
  <c r="P15" i="44"/>
  <c r="O15" i="44"/>
  <c r="N15" i="44"/>
  <c r="M15" i="44"/>
  <c r="B15" i="44"/>
  <c r="A15" i="44"/>
  <c r="V14" i="44"/>
  <c r="U14" i="44"/>
  <c r="P14" i="44"/>
  <c r="O14" i="44"/>
  <c r="N14" i="44"/>
  <c r="M14" i="44"/>
  <c r="H14" i="44"/>
  <c r="E14" i="44"/>
  <c r="D14" i="44"/>
  <c r="C14" i="44"/>
  <c r="B14" i="44"/>
  <c r="A14" i="44"/>
  <c r="V13" i="44"/>
  <c r="U13" i="44"/>
  <c r="P13" i="44"/>
  <c r="O13" i="44"/>
  <c r="N13" i="44"/>
  <c r="M13" i="44"/>
  <c r="B13" i="44"/>
  <c r="A13" i="44"/>
  <c r="V12" i="44"/>
  <c r="U12" i="44"/>
  <c r="P12" i="44"/>
  <c r="O12" i="44"/>
  <c r="N12" i="44"/>
  <c r="M12" i="44"/>
  <c r="B12" i="44"/>
  <c r="A12" i="44"/>
  <c r="V11" i="44"/>
  <c r="U11" i="44"/>
  <c r="P11" i="44"/>
  <c r="O11" i="44"/>
  <c r="N11" i="44"/>
  <c r="M11" i="44"/>
  <c r="B11" i="44"/>
  <c r="A11" i="44"/>
  <c r="V10" i="44"/>
  <c r="U10" i="44"/>
  <c r="P10" i="44"/>
  <c r="O10" i="44"/>
  <c r="N10" i="44"/>
  <c r="M10" i="44"/>
  <c r="B10" i="44"/>
  <c r="A10" i="44"/>
  <c r="V9" i="44"/>
  <c r="U9" i="44"/>
  <c r="P9" i="44"/>
  <c r="O9" i="44"/>
  <c r="N9" i="44"/>
  <c r="M9" i="44"/>
  <c r="B9" i="44"/>
  <c r="A9" i="44"/>
  <c r="V8" i="44"/>
  <c r="U8" i="44"/>
  <c r="P8" i="44"/>
  <c r="O8" i="44"/>
  <c r="N8" i="44"/>
  <c r="M8" i="44"/>
  <c r="D8" i="44"/>
  <c r="C8" i="44"/>
  <c r="B8" i="44"/>
  <c r="A8" i="44"/>
  <c r="V85" i="45"/>
  <c r="U85" i="45"/>
  <c r="P85" i="45"/>
  <c r="O85" i="45"/>
  <c r="N85" i="45"/>
  <c r="M85" i="45"/>
  <c r="H85" i="45"/>
  <c r="G85" i="45"/>
  <c r="D85" i="45"/>
  <c r="C85" i="45"/>
  <c r="B85" i="45"/>
  <c r="A85" i="45"/>
  <c r="V84" i="45"/>
  <c r="U84" i="45"/>
  <c r="P84" i="45"/>
  <c r="O84" i="45"/>
  <c r="N84" i="45"/>
  <c r="M84" i="45"/>
  <c r="H84" i="45"/>
  <c r="G84" i="45"/>
  <c r="D84" i="45"/>
  <c r="B84" i="45"/>
  <c r="A84" i="45"/>
  <c r="V83" i="45"/>
  <c r="U83" i="45"/>
  <c r="P83" i="45"/>
  <c r="O83" i="45"/>
  <c r="N83" i="45"/>
  <c r="M83" i="45"/>
  <c r="H83" i="45"/>
  <c r="G83" i="45"/>
  <c r="D83" i="45"/>
  <c r="C83" i="45"/>
  <c r="B83" i="45"/>
  <c r="A83" i="45"/>
  <c r="V82" i="45"/>
  <c r="U82" i="45"/>
  <c r="P82" i="45"/>
  <c r="O82" i="45"/>
  <c r="N82" i="45"/>
  <c r="M82" i="45"/>
  <c r="H82" i="45"/>
  <c r="G82" i="45"/>
  <c r="D82" i="45"/>
  <c r="C82" i="45"/>
  <c r="B82" i="45"/>
  <c r="A82" i="45"/>
  <c r="V81" i="45"/>
  <c r="U81" i="45"/>
  <c r="P81" i="45"/>
  <c r="O81" i="45"/>
  <c r="N81" i="45"/>
  <c r="M81" i="45"/>
  <c r="H81" i="45"/>
  <c r="G81" i="45"/>
  <c r="D81" i="45"/>
  <c r="C81" i="45"/>
  <c r="B81" i="45"/>
  <c r="A81" i="45"/>
  <c r="V80" i="45"/>
  <c r="U80" i="45"/>
  <c r="P80" i="45"/>
  <c r="O80" i="45"/>
  <c r="N80" i="45"/>
  <c r="M80" i="45"/>
  <c r="H80" i="45"/>
  <c r="G80" i="45"/>
  <c r="C80" i="45"/>
  <c r="B80" i="45"/>
  <c r="A80" i="45"/>
  <c r="V79" i="45"/>
  <c r="U79" i="45"/>
  <c r="P79" i="45"/>
  <c r="O79" i="45"/>
  <c r="N79" i="45"/>
  <c r="M79" i="45"/>
  <c r="H79" i="45"/>
  <c r="G79" i="45"/>
  <c r="D79" i="45"/>
  <c r="C79" i="45"/>
  <c r="B79" i="45"/>
  <c r="A79" i="45"/>
  <c r="V78" i="45"/>
  <c r="U78" i="45"/>
  <c r="P78" i="45"/>
  <c r="O78" i="45"/>
  <c r="N78" i="45"/>
  <c r="M78" i="45"/>
  <c r="H78" i="45"/>
  <c r="G78" i="45"/>
  <c r="D78" i="45"/>
  <c r="C78" i="45"/>
  <c r="B78" i="45"/>
  <c r="A78" i="45"/>
  <c r="V77" i="45"/>
  <c r="U77" i="45"/>
  <c r="P77" i="45"/>
  <c r="O77" i="45"/>
  <c r="N77" i="45"/>
  <c r="M77" i="45"/>
  <c r="H77" i="45"/>
  <c r="G77" i="45"/>
  <c r="D77" i="45"/>
  <c r="C77" i="45"/>
  <c r="B77" i="45"/>
  <c r="A77" i="45"/>
  <c r="V76" i="45"/>
  <c r="U76" i="45"/>
  <c r="P76" i="45"/>
  <c r="O76" i="45"/>
  <c r="N76" i="45"/>
  <c r="M76" i="45"/>
  <c r="H76" i="45"/>
  <c r="G76" i="45"/>
  <c r="F76" i="45"/>
  <c r="D76" i="45"/>
  <c r="C76" i="45"/>
  <c r="B76" i="45"/>
  <c r="A76" i="45"/>
  <c r="V75" i="45"/>
  <c r="U75" i="45"/>
  <c r="P75" i="45"/>
  <c r="O75" i="45"/>
  <c r="N75" i="45"/>
  <c r="M75" i="45"/>
  <c r="H75" i="45"/>
  <c r="G75" i="45"/>
  <c r="D75" i="45"/>
  <c r="C75" i="45"/>
  <c r="B75" i="45"/>
  <c r="A75" i="45"/>
  <c r="V74" i="45"/>
  <c r="U74" i="45"/>
  <c r="P74" i="45"/>
  <c r="O74" i="45"/>
  <c r="N74" i="45"/>
  <c r="M74" i="45"/>
  <c r="H74" i="45"/>
  <c r="G74" i="45"/>
  <c r="D74" i="45"/>
  <c r="C74" i="45"/>
  <c r="B74" i="45"/>
  <c r="A74" i="45"/>
  <c r="V73" i="45"/>
  <c r="U73" i="45"/>
  <c r="P73" i="45"/>
  <c r="O73" i="45"/>
  <c r="N73" i="45"/>
  <c r="M73" i="45"/>
  <c r="H73" i="45"/>
  <c r="G73" i="45"/>
  <c r="D73" i="45"/>
  <c r="C73" i="45"/>
  <c r="B73" i="45"/>
  <c r="A73" i="45"/>
  <c r="V72" i="45"/>
  <c r="U72" i="45"/>
  <c r="P72" i="45"/>
  <c r="O72" i="45"/>
  <c r="N72" i="45"/>
  <c r="M72" i="45"/>
  <c r="H72" i="45"/>
  <c r="G72" i="45"/>
  <c r="C72" i="45"/>
  <c r="B72" i="45"/>
  <c r="A72" i="45"/>
  <c r="V71" i="45"/>
  <c r="U71" i="45"/>
  <c r="P71" i="45"/>
  <c r="O71" i="45"/>
  <c r="N71" i="45"/>
  <c r="M71" i="45"/>
  <c r="H71" i="45"/>
  <c r="G71" i="45"/>
  <c r="D71" i="45"/>
  <c r="C71" i="45"/>
  <c r="B71" i="45"/>
  <c r="A71" i="45"/>
  <c r="V70" i="45"/>
  <c r="U70" i="45"/>
  <c r="P70" i="45"/>
  <c r="O70" i="45"/>
  <c r="N70" i="45"/>
  <c r="M70" i="45"/>
  <c r="H70" i="45"/>
  <c r="G70" i="45"/>
  <c r="D70" i="45"/>
  <c r="C70" i="45"/>
  <c r="B70" i="45"/>
  <c r="A70" i="45"/>
  <c r="V69" i="45"/>
  <c r="U69" i="45"/>
  <c r="P69" i="45"/>
  <c r="O69" i="45"/>
  <c r="N69" i="45"/>
  <c r="M69" i="45"/>
  <c r="H69" i="45"/>
  <c r="G69" i="45"/>
  <c r="D69" i="45"/>
  <c r="C69" i="45"/>
  <c r="B69" i="45"/>
  <c r="A69" i="45"/>
  <c r="V68" i="45"/>
  <c r="U68" i="45"/>
  <c r="P68" i="45"/>
  <c r="O68" i="45"/>
  <c r="N68" i="45"/>
  <c r="M68" i="45"/>
  <c r="H68" i="45"/>
  <c r="G68" i="45"/>
  <c r="D68" i="45"/>
  <c r="C68" i="45"/>
  <c r="B68" i="45"/>
  <c r="A68" i="45"/>
  <c r="V67" i="45"/>
  <c r="U67" i="45"/>
  <c r="P67" i="45"/>
  <c r="O67" i="45"/>
  <c r="N67" i="45"/>
  <c r="M67" i="45"/>
  <c r="H67" i="45"/>
  <c r="G67" i="45"/>
  <c r="D67" i="45"/>
  <c r="C67" i="45"/>
  <c r="B67" i="45"/>
  <c r="A67" i="45"/>
  <c r="V66" i="45"/>
  <c r="U66" i="45"/>
  <c r="P66" i="45"/>
  <c r="O66" i="45"/>
  <c r="N66" i="45"/>
  <c r="M66" i="45"/>
  <c r="H66" i="45"/>
  <c r="G66" i="45"/>
  <c r="D66" i="45"/>
  <c r="C66" i="45"/>
  <c r="B66" i="45"/>
  <c r="A66" i="45"/>
  <c r="V56" i="45"/>
  <c r="U56" i="45"/>
  <c r="P56" i="45"/>
  <c r="O56" i="45"/>
  <c r="N56" i="45"/>
  <c r="M56" i="45"/>
  <c r="C56" i="45"/>
  <c r="B56" i="45"/>
  <c r="A56" i="45"/>
  <c r="V55" i="45"/>
  <c r="U55" i="45"/>
  <c r="P55" i="45"/>
  <c r="O55" i="45"/>
  <c r="N55" i="45"/>
  <c r="M55" i="45"/>
  <c r="B55" i="45"/>
  <c r="A55" i="45"/>
  <c r="V54" i="45"/>
  <c r="U54" i="45"/>
  <c r="P54" i="45"/>
  <c r="O54" i="45"/>
  <c r="N54" i="45"/>
  <c r="M54" i="45"/>
  <c r="C54" i="45"/>
  <c r="B54" i="45"/>
  <c r="A54" i="45"/>
  <c r="V53" i="45"/>
  <c r="U53" i="45"/>
  <c r="P53" i="45"/>
  <c r="O53" i="45"/>
  <c r="N53" i="45"/>
  <c r="M53" i="45"/>
  <c r="C53" i="45"/>
  <c r="B53" i="45"/>
  <c r="A53" i="45"/>
  <c r="V52" i="45"/>
  <c r="U52" i="45"/>
  <c r="P52" i="45"/>
  <c r="O52" i="45"/>
  <c r="N52" i="45"/>
  <c r="M52" i="45"/>
  <c r="C52" i="45"/>
  <c r="B52" i="45"/>
  <c r="A52" i="45"/>
  <c r="V51" i="45"/>
  <c r="U51" i="45"/>
  <c r="P51" i="45"/>
  <c r="O51" i="45"/>
  <c r="N51" i="45"/>
  <c r="M51" i="45"/>
  <c r="C51" i="45"/>
  <c r="B51" i="45"/>
  <c r="A51" i="45"/>
  <c r="V50" i="45"/>
  <c r="U50" i="45"/>
  <c r="P50" i="45"/>
  <c r="O50" i="45"/>
  <c r="N50" i="45"/>
  <c r="M50" i="45"/>
  <c r="C50" i="45"/>
  <c r="B50" i="45"/>
  <c r="A50" i="45"/>
  <c r="V49" i="45"/>
  <c r="U49" i="45"/>
  <c r="P49" i="45"/>
  <c r="O49" i="45"/>
  <c r="N49" i="45"/>
  <c r="M49" i="45"/>
  <c r="C49" i="45"/>
  <c r="B49" i="45"/>
  <c r="A49" i="45"/>
  <c r="V48" i="45"/>
  <c r="U48" i="45"/>
  <c r="P48" i="45"/>
  <c r="O48" i="45"/>
  <c r="N48" i="45"/>
  <c r="M48" i="45"/>
  <c r="C48" i="45"/>
  <c r="B48" i="45"/>
  <c r="A48" i="45"/>
  <c r="V47" i="45"/>
  <c r="U47" i="45"/>
  <c r="P47" i="45"/>
  <c r="O47" i="45"/>
  <c r="N47" i="45"/>
  <c r="M47" i="45"/>
  <c r="D47" i="45"/>
  <c r="C47" i="45"/>
  <c r="B47" i="45"/>
  <c r="A47" i="45"/>
  <c r="V46" i="45"/>
  <c r="U46" i="45"/>
  <c r="P46" i="45"/>
  <c r="O46" i="45"/>
  <c r="N46" i="45"/>
  <c r="M46" i="45"/>
  <c r="C46" i="45"/>
  <c r="B46" i="45"/>
  <c r="A46" i="45"/>
  <c r="V45" i="45"/>
  <c r="U45" i="45"/>
  <c r="P45" i="45"/>
  <c r="O45" i="45"/>
  <c r="N45" i="45"/>
  <c r="M45" i="45"/>
  <c r="C45" i="45"/>
  <c r="B45" i="45"/>
  <c r="A45" i="45"/>
  <c r="V44" i="45"/>
  <c r="U44" i="45"/>
  <c r="P44" i="45"/>
  <c r="O44" i="45"/>
  <c r="N44" i="45"/>
  <c r="M44" i="45"/>
  <c r="C44" i="45"/>
  <c r="B44" i="45"/>
  <c r="A44" i="45"/>
  <c r="V43" i="45"/>
  <c r="U43" i="45"/>
  <c r="P43" i="45"/>
  <c r="O43" i="45"/>
  <c r="N43" i="45"/>
  <c r="M43" i="45"/>
  <c r="G43" i="45"/>
  <c r="E43" i="45"/>
  <c r="D43" i="45"/>
  <c r="C43" i="45"/>
  <c r="B43" i="45"/>
  <c r="A43" i="45"/>
  <c r="V42" i="45"/>
  <c r="U42" i="45"/>
  <c r="P42" i="45"/>
  <c r="O42" i="45"/>
  <c r="N42" i="45"/>
  <c r="M42" i="45"/>
  <c r="B42" i="45"/>
  <c r="A42" i="45"/>
  <c r="V41" i="45"/>
  <c r="U41" i="45"/>
  <c r="P41" i="45"/>
  <c r="O41" i="45"/>
  <c r="N41" i="45"/>
  <c r="M41" i="45"/>
  <c r="B41" i="45"/>
  <c r="A41" i="45"/>
  <c r="V40" i="45"/>
  <c r="U40" i="45"/>
  <c r="P40" i="45"/>
  <c r="O40" i="45"/>
  <c r="N40" i="45"/>
  <c r="M40" i="45"/>
  <c r="B40" i="45"/>
  <c r="A40" i="45"/>
  <c r="V39" i="45"/>
  <c r="U39" i="45"/>
  <c r="P39" i="45"/>
  <c r="O39" i="45"/>
  <c r="N39" i="45"/>
  <c r="M39" i="45"/>
  <c r="B39" i="45"/>
  <c r="A39" i="45"/>
  <c r="V38" i="45"/>
  <c r="U38" i="45"/>
  <c r="P38" i="45"/>
  <c r="O38" i="45"/>
  <c r="N38" i="45"/>
  <c r="M38" i="45"/>
  <c r="B38" i="45"/>
  <c r="A38" i="45"/>
  <c r="V37" i="45"/>
  <c r="U37" i="45"/>
  <c r="P37" i="45"/>
  <c r="O37" i="45"/>
  <c r="N37" i="45"/>
  <c r="M37" i="45"/>
  <c r="D37" i="45"/>
  <c r="C37" i="45"/>
  <c r="B37" i="45"/>
  <c r="A37" i="45"/>
  <c r="V27" i="45"/>
  <c r="U27" i="45"/>
  <c r="P27" i="45"/>
  <c r="O27" i="45"/>
  <c r="N27" i="45"/>
  <c r="M27" i="45"/>
  <c r="C27" i="45"/>
  <c r="B27" i="45"/>
  <c r="A27" i="45"/>
  <c r="V26" i="45"/>
  <c r="U26" i="45"/>
  <c r="P26" i="45"/>
  <c r="O26" i="45"/>
  <c r="N26" i="45"/>
  <c r="M26" i="45"/>
  <c r="B26" i="45"/>
  <c r="A26" i="45"/>
  <c r="V25" i="45"/>
  <c r="U25" i="45"/>
  <c r="P25" i="45"/>
  <c r="O25" i="45"/>
  <c r="N25" i="45"/>
  <c r="M25" i="45"/>
  <c r="C25" i="45"/>
  <c r="B25" i="45"/>
  <c r="A25" i="45"/>
  <c r="V24" i="45"/>
  <c r="U24" i="45"/>
  <c r="P24" i="45"/>
  <c r="O24" i="45"/>
  <c r="N24" i="45"/>
  <c r="M24" i="45"/>
  <c r="C24" i="45"/>
  <c r="B24" i="45"/>
  <c r="A24" i="45"/>
  <c r="V23" i="45"/>
  <c r="U23" i="45"/>
  <c r="P23" i="45"/>
  <c r="O23" i="45"/>
  <c r="N23" i="45"/>
  <c r="M23" i="45"/>
  <c r="C23" i="45"/>
  <c r="B23" i="45"/>
  <c r="A23" i="45"/>
  <c r="V22" i="45"/>
  <c r="U22" i="45"/>
  <c r="P22" i="45"/>
  <c r="O22" i="45"/>
  <c r="N22" i="45"/>
  <c r="M22" i="45"/>
  <c r="C22" i="45"/>
  <c r="B22" i="45"/>
  <c r="A22" i="45"/>
  <c r="V21" i="45"/>
  <c r="U21" i="45"/>
  <c r="P21" i="45"/>
  <c r="O21" i="45"/>
  <c r="N21" i="45"/>
  <c r="M21" i="45"/>
  <c r="C21" i="45"/>
  <c r="B21" i="45"/>
  <c r="A21" i="45"/>
  <c r="V20" i="45"/>
  <c r="U20" i="45"/>
  <c r="P20" i="45"/>
  <c r="O20" i="45"/>
  <c r="N20" i="45"/>
  <c r="M20" i="45"/>
  <c r="C20" i="45"/>
  <c r="B20" i="45"/>
  <c r="A20" i="45"/>
  <c r="V19" i="45"/>
  <c r="U19" i="45"/>
  <c r="P19" i="45"/>
  <c r="O19" i="45"/>
  <c r="N19" i="45"/>
  <c r="M19" i="45"/>
  <c r="C19" i="45"/>
  <c r="B19" i="45"/>
  <c r="A19" i="45"/>
  <c r="V18" i="45"/>
  <c r="U18" i="45"/>
  <c r="P18" i="45"/>
  <c r="O18" i="45"/>
  <c r="N18" i="45"/>
  <c r="M18" i="45"/>
  <c r="H18" i="45"/>
  <c r="D18" i="45"/>
  <c r="C18" i="45"/>
  <c r="B18" i="45"/>
  <c r="A18" i="45"/>
  <c r="V17" i="45"/>
  <c r="U17" i="45"/>
  <c r="P17" i="45"/>
  <c r="O17" i="45"/>
  <c r="N17" i="45"/>
  <c r="M17" i="45"/>
  <c r="C17" i="45"/>
  <c r="B17" i="45"/>
  <c r="A17" i="45"/>
  <c r="V16" i="45"/>
  <c r="U16" i="45"/>
  <c r="P16" i="45"/>
  <c r="O16" i="45"/>
  <c r="N16" i="45"/>
  <c r="M16" i="45"/>
  <c r="C16" i="45"/>
  <c r="B16" i="45"/>
  <c r="A16" i="45"/>
  <c r="V15" i="45"/>
  <c r="U15" i="45"/>
  <c r="P15" i="45"/>
  <c r="O15" i="45"/>
  <c r="N15" i="45"/>
  <c r="M15" i="45"/>
  <c r="C15" i="45"/>
  <c r="B15" i="45"/>
  <c r="A15" i="45"/>
  <c r="V14" i="45"/>
  <c r="U14" i="45"/>
  <c r="P14" i="45"/>
  <c r="O14" i="45"/>
  <c r="N14" i="45"/>
  <c r="M14" i="45"/>
  <c r="H14" i="45"/>
  <c r="E14" i="45"/>
  <c r="D14" i="45"/>
  <c r="C14" i="45"/>
  <c r="B14" i="45"/>
  <c r="A14" i="45"/>
  <c r="V13" i="45"/>
  <c r="U13" i="45"/>
  <c r="P13" i="45"/>
  <c r="O13" i="45"/>
  <c r="N13" i="45"/>
  <c r="M13" i="45"/>
  <c r="C13" i="45"/>
  <c r="B13" i="45"/>
  <c r="A13" i="45"/>
  <c r="V12" i="45"/>
  <c r="U12" i="45"/>
  <c r="P12" i="45"/>
  <c r="O12" i="45"/>
  <c r="N12" i="45"/>
  <c r="M12" i="45"/>
  <c r="C12" i="45"/>
  <c r="B12" i="45"/>
  <c r="A12" i="45"/>
  <c r="V11" i="45"/>
  <c r="U11" i="45"/>
  <c r="P11" i="45"/>
  <c r="O11" i="45"/>
  <c r="N11" i="45"/>
  <c r="M11" i="45"/>
  <c r="C11" i="45"/>
  <c r="B11" i="45"/>
  <c r="A11" i="45"/>
  <c r="V10" i="45"/>
  <c r="U10" i="45"/>
  <c r="P10" i="45"/>
  <c r="O10" i="45"/>
  <c r="N10" i="45"/>
  <c r="M10" i="45"/>
  <c r="C10" i="45"/>
  <c r="B10" i="45"/>
  <c r="A10" i="45"/>
  <c r="V9" i="45"/>
  <c r="U9" i="45"/>
  <c r="P9" i="45"/>
  <c r="O9" i="45"/>
  <c r="N9" i="45"/>
  <c r="M9" i="45"/>
  <c r="C9" i="45"/>
  <c r="B9" i="45"/>
  <c r="A9" i="45"/>
  <c r="V8" i="45"/>
  <c r="U8" i="45"/>
  <c r="P8" i="45"/>
  <c r="O8" i="45"/>
  <c r="N8" i="45"/>
  <c r="M8" i="45"/>
  <c r="D8" i="45"/>
  <c r="C8" i="45"/>
  <c r="B8" i="45"/>
  <c r="A8" i="45"/>
  <c r="I85" i="45"/>
  <c r="K85" i="45"/>
  <c r="S85" i="45"/>
  <c r="I84" i="45"/>
  <c r="K84" i="45"/>
  <c r="J84" i="45"/>
  <c r="I83" i="45"/>
  <c r="K83" i="45"/>
  <c r="J83" i="45"/>
  <c r="I82" i="45"/>
  <c r="J82" i="45"/>
  <c r="I81" i="45"/>
  <c r="K81" i="45"/>
  <c r="I80" i="45"/>
  <c r="J80" i="45"/>
  <c r="I79" i="45"/>
  <c r="J79" i="45"/>
  <c r="K79" i="45"/>
  <c r="L79" i="45"/>
  <c r="Q79" i="45"/>
  <c r="I78" i="45"/>
  <c r="K78" i="45"/>
  <c r="J78" i="45"/>
  <c r="I77" i="45"/>
  <c r="K77" i="45"/>
  <c r="L77" i="45"/>
  <c r="Q77" i="45"/>
  <c r="J77" i="45"/>
  <c r="I76" i="45"/>
  <c r="K76" i="45"/>
  <c r="J76" i="45"/>
  <c r="I75" i="45"/>
  <c r="I74" i="45"/>
  <c r="K74" i="45"/>
  <c r="J74" i="45"/>
  <c r="I73" i="45"/>
  <c r="I72" i="45"/>
  <c r="K72" i="45"/>
  <c r="Q72" i="45"/>
  <c r="J72" i="45"/>
  <c r="I71" i="45"/>
  <c r="K71" i="45"/>
  <c r="Q71" i="45"/>
  <c r="R71" i="45"/>
  <c r="T71" i="45"/>
  <c r="J71" i="45"/>
  <c r="I70" i="45"/>
  <c r="K70" i="45"/>
  <c r="I69" i="45"/>
  <c r="K69" i="45"/>
  <c r="Q69" i="45"/>
  <c r="R69" i="45"/>
  <c r="T69" i="45"/>
  <c r="J69" i="45"/>
  <c r="I68" i="45"/>
  <c r="K68" i="45"/>
  <c r="I67" i="45"/>
  <c r="K67" i="45"/>
  <c r="Q67" i="45"/>
  <c r="R67" i="45"/>
  <c r="T67" i="45"/>
  <c r="J67" i="45"/>
  <c r="L67" i="45"/>
  <c r="I66" i="45"/>
  <c r="K66" i="45"/>
  <c r="I56" i="45"/>
  <c r="K56" i="45"/>
  <c r="Q56" i="45"/>
  <c r="R56" i="45"/>
  <c r="T56" i="45"/>
  <c r="J56" i="45"/>
  <c r="I55" i="45"/>
  <c r="K55" i="45"/>
  <c r="I54" i="45"/>
  <c r="K54" i="45"/>
  <c r="Q54" i="45"/>
  <c r="R54" i="45"/>
  <c r="T54" i="45"/>
  <c r="J54" i="45"/>
  <c r="L54" i="45"/>
  <c r="I53" i="45"/>
  <c r="K53" i="45"/>
  <c r="I52" i="45"/>
  <c r="K52" i="45"/>
  <c r="Q52" i="45"/>
  <c r="R52" i="45"/>
  <c r="T52" i="45"/>
  <c r="J52" i="45"/>
  <c r="L52" i="45"/>
  <c r="I51" i="45"/>
  <c r="K51" i="45"/>
  <c r="L51" i="45"/>
  <c r="Q51" i="45"/>
  <c r="I50" i="45"/>
  <c r="K50" i="45"/>
  <c r="L50" i="45"/>
  <c r="Q50" i="45"/>
  <c r="I49" i="45"/>
  <c r="K49" i="45"/>
  <c r="I48" i="45"/>
  <c r="K48" i="45"/>
  <c r="L48" i="45"/>
  <c r="Q48" i="45"/>
  <c r="I47" i="45"/>
  <c r="K47" i="45"/>
  <c r="I46" i="45"/>
  <c r="K46" i="45"/>
  <c r="Q46" i="45"/>
  <c r="R46" i="45"/>
  <c r="T46" i="45"/>
  <c r="J46" i="45"/>
  <c r="I45" i="45"/>
  <c r="K45" i="45"/>
  <c r="I44" i="45"/>
  <c r="K44" i="45"/>
  <c r="Q44" i="45"/>
  <c r="R44" i="45"/>
  <c r="T44" i="45"/>
  <c r="J44" i="45"/>
  <c r="I43" i="45"/>
  <c r="K43" i="45"/>
  <c r="I42" i="45"/>
  <c r="K42" i="45"/>
  <c r="Q42" i="45"/>
  <c r="R42" i="45"/>
  <c r="T42" i="45"/>
  <c r="J42" i="45"/>
  <c r="I41" i="45"/>
  <c r="K41" i="45"/>
  <c r="I40" i="45"/>
  <c r="K40" i="45"/>
  <c r="Q40" i="45"/>
  <c r="R40" i="45"/>
  <c r="T40" i="45"/>
  <c r="J40" i="45"/>
  <c r="I39" i="45"/>
  <c r="K39" i="45"/>
  <c r="I38" i="45"/>
  <c r="K38" i="45"/>
  <c r="Q38" i="45"/>
  <c r="R38" i="45"/>
  <c r="T38" i="45"/>
  <c r="J38" i="45"/>
  <c r="L38" i="45"/>
  <c r="I37" i="45"/>
  <c r="K37" i="45"/>
  <c r="I27" i="45"/>
  <c r="K27" i="45"/>
  <c r="I26" i="45"/>
  <c r="K26" i="45"/>
  <c r="I25" i="45"/>
  <c r="K25" i="45"/>
  <c r="I24" i="45"/>
  <c r="K24" i="45"/>
  <c r="I23" i="45"/>
  <c r="K23" i="45"/>
  <c r="I22" i="45"/>
  <c r="J22" i="45"/>
  <c r="I21" i="45"/>
  <c r="J21" i="45"/>
  <c r="I20" i="45"/>
  <c r="K20" i="45"/>
  <c r="J20" i="45"/>
  <c r="I19" i="45"/>
  <c r="K19" i="45"/>
  <c r="L19" i="45"/>
  <c r="Q19" i="45"/>
  <c r="J19" i="45"/>
  <c r="I18" i="45"/>
  <c r="K18" i="45"/>
  <c r="I17" i="45"/>
  <c r="K17" i="45"/>
  <c r="I16" i="45"/>
  <c r="K16" i="45"/>
  <c r="J16" i="45"/>
  <c r="I15" i="45"/>
  <c r="K15" i="45"/>
  <c r="I14" i="45"/>
  <c r="K14" i="45"/>
  <c r="I13" i="45"/>
  <c r="K13" i="45"/>
  <c r="I12" i="45"/>
  <c r="K12" i="45"/>
  <c r="J12" i="45"/>
  <c r="I11" i="45"/>
  <c r="K11" i="45"/>
  <c r="I10" i="45"/>
  <c r="J10" i="45"/>
  <c r="K10" i="45"/>
  <c r="I9" i="45"/>
  <c r="K9" i="45"/>
  <c r="I8" i="45"/>
  <c r="K8" i="45"/>
  <c r="I86" i="44"/>
  <c r="K86" i="44"/>
  <c r="I84" i="44"/>
  <c r="K84" i="44"/>
  <c r="I83" i="44"/>
  <c r="K83" i="44"/>
  <c r="J83" i="44"/>
  <c r="I82" i="44"/>
  <c r="K82" i="44"/>
  <c r="I81" i="44"/>
  <c r="J81" i="44"/>
  <c r="I80" i="44"/>
  <c r="J80" i="44"/>
  <c r="I79" i="44"/>
  <c r="J79" i="44"/>
  <c r="I78" i="44"/>
  <c r="K78" i="44"/>
  <c r="L78" i="44"/>
  <c r="Q78" i="44"/>
  <c r="J78" i="44"/>
  <c r="I77" i="44"/>
  <c r="K77" i="44"/>
  <c r="I76" i="44"/>
  <c r="K76" i="44"/>
  <c r="I75" i="44"/>
  <c r="J75" i="44"/>
  <c r="K75" i="44"/>
  <c r="I74" i="44"/>
  <c r="K74" i="44"/>
  <c r="I73" i="44"/>
  <c r="K73" i="44"/>
  <c r="I71" i="44"/>
  <c r="K71" i="44"/>
  <c r="J71" i="44"/>
  <c r="I70" i="44"/>
  <c r="K70" i="44"/>
  <c r="I69" i="44"/>
  <c r="J69" i="44"/>
  <c r="K69" i="44"/>
  <c r="I68" i="44"/>
  <c r="K68" i="44"/>
  <c r="I67" i="44"/>
  <c r="K67" i="44"/>
  <c r="I57" i="44"/>
  <c r="K57" i="44"/>
  <c r="I55" i="44"/>
  <c r="I54" i="44"/>
  <c r="K54" i="44"/>
  <c r="I53" i="44"/>
  <c r="K53" i="44"/>
  <c r="J53" i="44"/>
  <c r="I52" i="44"/>
  <c r="K52" i="44"/>
  <c r="L52" i="44"/>
  <c r="Q52" i="44"/>
  <c r="I51" i="44"/>
  <c r="K51" i="44"/>
  <c r="L51" i="44"/>
  <c r="Q51" i="44"/>
  <c r="I50" i="44"/>
  <c r="K50" i="44"/>
  <c r="I49" i="44"/>
  <c r="K49" i="44"/>
  <c r="L49" i="44"/>
  <c r="Q49" i="44"/>
  <c r="I48" i="44"/>
  <c r="K48" i="44"/>
  <c r="I47" i="44"/>
  <c r="K47" i="44"/>
  <c r="I46" i="44"/>
  <c r="K46" i="44"/>
  <c r="I44" i="44"/>
  <c r="K44" i="44"/>
  <c r="Q44" i="44"/>
  <c r="K43" i="44"/>
  <c r="J43" i="44"/>
  <c r="K42" i="44"/>
  <c r="Q42" i="44"/>
  <c r="J42" i="44"/>
  <c r="K41" i="44"/>
  <c r="J41" i="44"/>
  <c r="K40" i="44"/>
  <c r="Q40" i="44"/>
  <c r="J40" i="44"/>
  <c r="K39" i="44"/>
  <c r="Q39" i="44"/>
  <c r="J39" i="44"/>
  <c r="I38" i="44"/>
  <c r="K38" i="44"/>
  <c r="I25" i="44"/>
  <c r="K25" i="44"/>
  <c r="I24" i="44"/>
  <c r="K24" i="44"/>
  <c r="I23" i="44"/>
  <c r="K23" i="44"/>
  <c r="I22" i="44"/>
  <c r="J22" i="44"/>
  <c r="I21" i="44"/>
  <c r="J21" i="44"/>
  <c r="I20" i="44"/>
  <c r="K20" i="44"/>
  <c r="I19" i="44"/>
  <c r="K19" i="44"/>
  <c r="L19" i="44"/>
  <c r="Q19" i="44"/>
  <c r="I18" i="44"/>
  <c r="K18" i="44"/>
  <c r="I17" i="44"/>
  <c r="K17" i="44"/>
  <c r="I16" i="44"/>
  <c r="K16" i="44"/>
  <c r="I14" i="44"/>
  <c r="K14" i="44"/>
  <c r="K13" i="44"/>
  <c r="L13" i="44"/>
  <c r="J13" i="44"/>
  <c r="I8" i="44"/>
  <c r="J8" i="44"/>
  <c r="K8" i="44"/>
  <c r="Q8" i="44"/>
  <c r="I87" i="43"/>
  <c r="K87" i="43"/>
  <c r="Q87" i="43"/>
  <c r="R87" i="43"/>
  <c r="T87" i="43"/>
  <c r="S87" i="43"/>
  <c r="J87" i="43"/>
  <c r="I86" i="43"/>
  <c r="K86" i="43"/>
  <c r="L86" i="43"/>
  <c r="J86" i="43"/>
  <c r="I85" i="43"/>
  <c r="K85" i="43"/>
  <c r="Q85" i="43"/>
  <c r="R85" i="43"/>
  <c r="J85" i="43"/>
  <c r="T85" i="43"/>
  <c r="L85" i="43"/>
  <c r="I84" i="43"/>
  <c r="J84" i="43"/>
  <c r="K84" i="43"/>
  <c r="Q84" i="43"/>
  <c r="R84" i="43"/>
  <c r="T84" i="43"/>
  <c r="I83" i="43"/>
  <c r="K83" i="43"/>
  <c r="Q83" i="43"/>
  <c r="R83" i="43"/>
  <c r="J83" i="43"/>
  <c r="T83" i="43"/>
  <c r="L83" i="43"/>
  <c r="I82" i="43"/>
  <c r="J82" i="43"/>
  <c r="I81" i="43"/>
  <c r="J81" i="43"/>
  <c r="K81" i="43"/>
  <c r="L81" i="43"/>
  <c r="Q81" i="43"/>
  <c r="I80" i="43"/>
  <c r="J80" i="43"/>
  <c r="I79" i="43"/>
  <c r="J79" i="43"/>
  <c r="K79" i="43"/>
  <c r="L79" i="43"/>
  <c r="Q79" i="43"/>
  <c r="I78" i="43"/>
  <c r="K78" i="43"/>
  <c r="I77" i="43"/>
  <c r="K77" i="43"/>
  <c r="Q77" i="43"/>
  <c r="R77" i="43"/>
  <c r="T77" i="43"/>
  <c r="S77" i="43"/>
  <c r="J77" i="43"/>
  <c r="I76" i="43"/>
  <c r="J76" i="43"/>
  <c r="I75" i="43"/>
  <c r="K75" i="43"/>
  <c r="Q75" i="43"/>
  <c r="R75" i="43"/>
  <c r="T75" i="43"/>
  <c r="S75" i="43"/>
  <c r="J75" i="43"/>
  <c r="I74" i="43"/>
  <c r="K74" i="43"/>
  <c r="Q74" i="43"/>
  <c r="L74" i="43"/>
  <c r="J74" i="43"/>
  <c r="I73" i="43"/>
  <c r="K73" i="43"/>
  <c r="Q73" i="43"/>
  <c r="R73" i="43"/>
  <c r="T73" i="43"/>
  <c r="S73" i="43"/>
  <c r="J73" i="43"/>
  <c r="I72" i="43"/>
  <c r="J72" i="43"/>
  <c r="K72" i="43"/>
  <c r="Q72" i="43"/>
  <c r="R72" i="43"/>
  <c r="T72" i="43"/>
  <c r="I71" i="43"/>
  <c r="K71" i="43"/>
  <c r="Q71" i="43"/>
  <c r="R71" i="43"/>
  <c r="T71" i="43"/>
  <c r="S71" i="43"/>
  <c r="J71" i="43"/>
  <c r="I70" i="43"/>
  <c r="J70" i="43"/>
  <c r="I69" i="43"/>
  <c r="K69" i="43"/>
  <c r="Q69" i="43"/>
  <c r="R69" i="43"/>
  <c r="J69" i="43"/>
  <c r="T69" i="43"/>
  <c r="L69" i="43"/>
  <c r="I68" i="43"/>
  <c r="K68" i="43"/>
  <c r="J68" i="43"/>
  <c r="I57" i="43"/>
  <c r="K57" i="43"/>
  <c r="Q57" i="43"/>
  <c r="R57" i="43"/>
  <c r="T57" i="43"/>
  <c r="S57" i="43"/>
  <c r="J57" i="43"/>
  <c r="I56" i="43"/>
  <c r="K56" i="43"/>
  <c r="L56" i="43"/>
  <c r="J56" i="43"/>
  <c r="I55" i="43"/>
  <c r="K55" i="43"/>
  <c r="Q55" i="43"/>
  <c r="R55" i="43"/>
  <c r="J55" i="43"/>
  <c r="T55" i="43"/>
  <c r="L55" i="43"/>
  <c r="I54" i="43"/>
  <c r="J54" i="43"/>
  <c r="K54" i="43"/>
  <c r="Q54" i="43"/>
  <c r="R54" i="43"/>
  <c r="T54" i="43"/>
  <c r="I53" i="43"/>
  <c r="K53" i="43"/>
  <c r="Q53" i="43"/>
  <c r="R53" i="43"/>
  <c r="J53" i="43"/>
  <c r="T53" i="43"/>
  <c r="L53" i="43"/>
  <c r="I52" i="43"/>
  <c r="J52" i="43"/>
  <c r="I51" i="43"/>
  <c r="J51" i="43"/>
  <c r="K51" i="43"/>
  <c r="L51" i="43"/>
  <c r="Q51" i="43"/>
  <c r="I50" i="43"/>
  <c r="J50" i="43"/>
  <c r="I49" i="43"/>
  <c r="J49" i="43"/>
  <c r="K49" i="43"/>
  <c r="L49" i="43"/>
  <c r="Q49" i="43"/>
  <c r="I48" i="43"/>
  <c r="K48" i="43"/>
  <c r="I47" i="43"/>
  <c r="K47" i="43"/>
  <c r="Q47" i="43"/>
  <c r="R47" i="43"/>
  <c r="T47" i="43"/>
  <c r="S47" i="43"/>
  <c r="J47" i="43"/>
  <c r="I46" i="43"/>
  <c r="J46" i="43"/>
  <c r="I45" i="43"/>
  <c r="K45" i="43"/>
  <c r="Q45" i="43"/>
  <c r="R45" i="43"/>
  <c r="T45" i="43"/>
  <c r="S45" i="43"/>
  <c r="J45" i="43"/>
  <c r="I44" i="43"/>
  <c r="K44" i="43"/>
  <c r="Q44" i="43"/>
  <c r="L44" i="43"/>
  <c r="J44" i="43"/>
  <c r="I43" i="43"/>
  <c r="K43" i="43"/>
  <c r="Q43" i="43"/>
  <c r="R43" i="43"/>
  <c r="T43" i="43"/>
  <c r="S43" i="43"/>
  <c r="J43" i="43"/>
  <c r="I42" i="43"/>
  <c r="J42" i="43"/>
  <c r="K42" i="43"/>
  <c r="Q42" i="43"/>
  <c r="R42" i="43"/>
  <c r="T42" i="43"/>
  <c r="I41" i="43"/>
  <c r="K41" i="43"/>
  <c r="Q41" i="43"/>
  <c r="R41" i="43"/>
  <c r="T41" i="43"/>
  <c r="S41" i="43"/>
  <c r="J41" i="43"/>
  <c r="I40" i="43"/>
  <c r="J40" i="43"/>
  <c r="I39" i="43"/>
  <c r="K39" i="43"/>
  <c r="Q39" i="43"/>
  <c r="R39" i="43"/>
  <c r="J39" i="43"/>
  <c r="T39" i="43"/>
  <c r="L39" i="43"/>
  <c r="I38" i="43"/>
  <c r="K38" i="43"/>
  <c r="J38" i="43"/>
  <c r="I24" i="43"/>
  <c r="K24" i="43"/>
  <c r="I22" i="43"/>
  <c r="K22" i="43"/>
  <c r="L22" i="43"/>
  <c r="Q22" i="43"/>
  <c r="I18" i="43"/>
  <c r="J18" i="43"/>
  <c r="I14" i="43"/>
  <c r="K14" i="43"/>
  <c r="I8" i="43"/>
  <c r="K8" i="43"/>
  <c r="Q8" i="43"/>
  <c r="J8" i="43"/>
  <c r="C37" i="39"/>
  <c r="D37" i="39"/>
  <c r="I37" i="39"/>
  <c r="K37" i="39"/>
  <c r="L37" i="39"/>
  <c r="C38" i="39"/>
  <c r="D38" i="39"/>
  <c r="E38" i="39"/>
  <c r="G38" i="39"/>
  <c r="C39" i="39"/>
  <c r="D39" i="39"/>
  <c r="I39" i="39"/>
  <c r="K39" i="39"/>
  <c r="L39" i="39"/>
  <c r="C40" i="39"/>
  <c r="D40" i="39"/>
  <c r="I40" i="39"/>
  <c r="K40" i="39"/>
  <c r="L40" i="39"/>
  <c r="E40" i="39"/>
  <c r="G40" i="39"/>
  <c r="C41" i="39"/>
  <c r="D41" i="39"/>
  <c r="I41" i="39"/>
  <c r="K41" i="39"/>
  <c r="L41" i="39"/>
  <c r="C42" i="39"/>
  <c r="D42" i="39"/>
  <c r="E42" i="39"/>
  <c r="G42" i="39"/>
  <c r="C43" i="39"/>
  <c r="D43" i="39"/>
  <c r="I43" i="39"/>
  <c r="K43" i="39"/>
  <c r="L43" i="39"/>
  <c r="E43" i="39"/>
  <c r="G43" i="39"/>
  <c r="C44" i="39"/>
  <c r="I44" i="39"/>
  <c r="K44" i="39"/>
  <c r="L44" i="39"/>
  <c r="D44" i="39"/>
  <c r="C45" i="39"/>
  <c r="D45" i="39"/>
  <c r="I45" i="39"/>
  <c r="K45" i="39"/>
  <c r="L45" i="39"/>
  <c r="C46" i="39"/>
  <c r="D46" i="39"/>
  <c r="E46" i="39"/>
  <c r="G46" i="39"/>
  <c r="C47" i="39"/>
  <c r="D47" i="39"/>
  <c r="I47" i="39"/>
  <c r="K47" i="39"/>
  <c r="L47" i="39"/>
  <c r="C48" i="39"/>
  <c r="D48" i="39"/>
  <c r="I48" i="39"/>
  <c r="K48" i="39"/>
  <c r="L48" i="39"/>
  <c r="C49" i="39"/>
  <c r="I49" i="39"/>
  <c r="D49" i="39"/>
  <c r="K49" i="39"/>
  <c r="L49" i="39"/>
  <c r="C50" i="39"/>
  <c r="D50" i="39"/>
  <c r="E50" i="39"/>
  <c r="I50" i="39"/>
  <c r="K50" i="39"/>
  <c r="L50" i="39"/>
  <c r="G50" i="39"/>
  <c r="C51" i="39"/>
  <c r="D51" i="39"/>
  <c r="I51" i="39"/>
  <c r="K51" i="39"/>
  <c r="L51" i="39"/>
  <c r="E51" i="39"/>
  <c r="G51" i="39"/>
  <c r="C52" i="39"/>
  <c r="D52" i="39"/>
  <c r="E52" i="39"/>
  <c r="I52" i="39"/>
  <c r="K52" i="39"/>
  <c r="L52" i="39"/>
  <c r="G52" i="39"/>
  <c r="C53" i="39"/>
  <c r="D53" i="39"/>
  <c r="E53" i="39"/>
  <c r="G53" i="39"/>
  <c r="I53" i="39"/>
  <c r="K53" i="39"/>
  <c r="L53" i="39"/>
  <c r="C54" i="39"/>
  <c r="I54" i="39"/>
  <c r="K54" i="39"/>
  <c r="L54" i="39"/>
  <c r="D54" i="39"/>
  <c r="C55" i="39"/>
  <c r="I55" i="39"/>
  <c r="K55" i="39"/>
  <c r="L55" i="39"/>
  <c r="D55" i="39"/>
  <c r="C66" i="39"/>
  <c r="D66" i="39"/>
  <c r="I66" i="39"/>
  <c r="K66" i="39"/>
  <c r="L66" i="39"/>
  <c r="G66" i="39"/>
  <c r="H66" i="39"/>
  <c r="C67" i="39"/>
  <c r="D67" i="39"/>
  <c r="G67" i="39"/>
  <c r="H67" i="39"/>
  <c r="I67" i="39"/>
  <c r="K67" i="39"/>
  <c r="L67" i="39"/>
  <c r="C68" i="39"/>
  <c r="D68" i="39"/>
  <c r="I68" i="39"/>
  <c r="K68" i="39"/>
  <c r="L68" i="39"/>
  <c r="G68" i="39"/>
  <c r="H68" i="39"/>
  <c r="C69" i="39"/>
  <c r="D69" i="39"/>
  <c r="I69" i="39"/>
  <c r="K69" i="39"/>
  <c r="L69" i="39"/>
  <c r="G69" i="39"/>
  <c r="H69" i="39"/>
  <c r="C70" i="39"/>
  <c r="D70" i="39"/>
  <c r="G70" i="39"/>
  <c r="I70" i="39"/>
  <c r="K70" i="39"/>
  <c r="L70" i="39"/>
  <c r="H70" i="39"/>
  <c r="C71" i="39"/>
  <c r="I71" i="39"/>
  <c r="K71" i="39"/>
  <c r="L71" i="39"/>
  <c r="D71" i="39"/>
  <c r="F71" i="39"/>
  <c r="G71" i="39"/>
  <c r="H71" i="39"/>
  <c r="C72" i="39"/>
  <c r="D72" i="39"/>
  <c r="G72" i="39"/>
  <c r="H72" i="39"/>
  <c r="I72" i="39"/>
  <c r="K72" i="39"/>
  <c r="L72" i="39"/>
  <c r="C73" i="39"/>
  <c r="D73" i="39"/>
  <c r="I73" i="39"/>
  <c r="K73" i="39"/>
  <c r="L73" i="39"/>
  <c r="G73" i="39"/>
  <c r="H73" i="39"/>
  <c r="C74" i="39"/>
  <c r="D74" i="39"/>
  <c r="I74" i="39"/>
  <c r="K74" i="39"/>
  <c r="L74" i="39"/>
  <c r="G74" i="39"/>
  <c r="H74" i="39"/>
  <c r="C75" i="39"/>
  <c r="D75" i="39"/>
  <c r="F75" i="39"/>
  <c r="I75" i="39"/>
  <c r="K75" i="39"/>
  <c r="L75" i="39"/>
  <c r="G75" i="39"/>
  <c r="H75" i="39"/>
  <c r="C76" i="39"/>
  <c r="D76" i="39"/>
  <c r="I76" i="39"/>
  <c r="K76" i="39"/>
  <c r="L76" i="39"/>
  <c r="G76" i="39"/>
  <c r="H76" i="39"/>
  <c r="C77" i="39"/>
  <c r="D77" i="39"/>
  <c r="G77" i="39"/>
  <c r="H77" i="39"/>
  <c r="I77" i="39"/>
  <c r="K77" i="39"/>
  <c r="L77" i="39"/>
  <c r="C78" i="39"/>
  <c r="D78" i="39"/>
  <c r="I78" i="39"/>
  <c r="K78" i="39"/>
  <c r="L78" i="39"/>
  <c r="G78" i="39"/>
  <c r="H78" i="39"/>
  <c r="C79" i="39"/>
  <c r="D79" i="39"/>
  <c r="I79" i="39"/>
  <c r="K79" i="39"/>
  <c r="L79" i="39"/>
  <c r="G79" i="39"/>
  <c r="H79" i="39"/>
  <c r="C80" i="39"/>
  <c r="D80" i="39"/>
  <c r="I80" i="39"/>
  <c r="K80" i="39"/>
  <c r="L80" i="39"/>
  <c r="G80" i="39"/>
  <c r="H80" i="39"/>
  <c r="C81" i="39"/>
  <c r="D81" i="39"/>
  <c r="G81" i="39"/>
  <c r="H81" i="39"/>
  <c r="I81" i="39"/>
  <c r="K81" i="39"/>
  <c r="L81" i="39"/>
  <c r="C82" i="39"/>
  <c r="D82" i="39"/>
  <c r="I82" i="39"/>
  <c r="K82" i="39"/>
  <c r="L82" i="39"/>
  <c r="G82" i="39"/>
  <c r="H82" i="39"/>
  <c r="C83" i="39"/>
  <c r="D83" i="39"/>
  <c r="I83" i="39"/>
  <c r="K83" i="39"/>
  <c r="L83" i="39"/>
  <c r="G83" i="39"/>
  <c r="H83" i="39"/>
  <c r="C84" i="39"/>
  <c r="D84" i="39"/>
  <c r="G84" i="39"/>
  <c r="I84" i="39"/>
  <c r="K84" i="39"/>
  <c r="L84" i="39"/>
  <c r="H84" i="39"/>
  <c r="C65" i="39"/>
  <c r="D65" i="39"/>
  <c r="G65" i="39"/>
  <c r="H65" i="39"/>
  <c r="I65" i="39"/>
  <c r="K65" i="39"/>
  <c r="L65" i="39"/>
  <c r="C36" i="39"/>
  <c r="I36" i="39"/>
  <c r="K36" i="39"/>
  <c r="L36" i="39"/>
  <c r="D36" i="39"/>
  <c r="C66" i="37"/>
  <c r="D66" i="37"/>
  <c r="G66" i="37"/>
  <c r="H66" i="37"/>
  <c r="I66" i="37"/>
  <c r="K66" i="37"/>
  <c r="L66" i="37"/>
  <c r="C67" i="37"/>
  <c r="D67" i="37"/>
  <c r="I67" i="37"/>
  <c r="K67" i="37"/>
  <c r="L67" i="37"/>
  <c r="G67" i="37"/>
  <c r="H67" i="37"/>
  <c r="C68" i="37"/>
  <c r="D68" i="37"/>
  <c r="I68" i="37"/>
  <c r="K68" i="37"/>
  <c r="L68" i="37"/>
  <c r="G68" i="37"/>
  <c r="H68" i="37"/>
  <c r="C69" i="37"/>
  <c r="D69" i="37"/>
  <c r="I69" i="37"/>
  <c r="K69" i="37"/>
  <c r="L69" i="37"/>
  <c r="G69" i="37"/>
  <c r="H69" i="37"/>
  <c r="C70" i="37"/>
  <c r="D70" i="37"/>
  <c r="G70" i="37"/>
  <c r="H70" i="37"/>
  <c r="I70" i="37"/>
  <c r="K70" i="37"/>
  <c r="L70" i="37"/>
  <c r="C71" i="37"/>
  <c r="D71" i="37"/>
  <c r="F71" i="37"/>
  <c r="G71" i="37"/>
  <c r="H71" i="37"/>
  <c r="I71" i="37"/>
  <c r="K71" i="37"/>
  <c r="L71" i="37"/>
  <c r="C72" i="37"/>
  <c r="D72" i="37"/>
  <c r="I72" i="37"/>
  <c r="K72" i="37"/>
  <c r="L72" i="37"/>
  <c r="G72" i="37"/>
  <c r="H72" i="37"/>
  <c r="C73" i="37"/>
  <c r="D73" i="37"/>
  <c r="I73" i="37"/>
  <c r="K73" i="37"/>
  <c r="L73" i="37"/>
  <c r="G73" i="37"/>
  <c r="H73" i="37"/>
  <c r="C74" i="37"/>
  <c r="D74" i="37"/>
  <c r="G74" i="37"/>
  <c r="I74" i="37"/>
  <c r="K74" i="37"/>
  <c r="L74" i="37"/>
  <c r="H74" i="37"/>
  <c r="C75" i="37"/>
  <c r="I75" i="37"/>
  <c r="K75" i="37"/>
  <c r="L75" i="37"/>
  <c r="D75" i="37"/>
  <c r="F75" i="37"/>
  <c r="G75" i="37"/>
  <c r="H75" i="37"/>
  <c r="C76" i="37"/>
  <c r="D76" i="37"/>
  <c r="G76" i="37"/>
  <c r="H76" i="37"/>
  <c r="I76" i="37"/>
  <c r="K76" i="37"/>
  <c r="L76" i="37"/>
  <c r="C77" i="37"/>
  <c r="D77" i="37"/>
  <c r="I77" i="37"/>
  <c r="K77" i="37"/>
  <c r="L77" i="37"/>
  <c r="G77" i="37"/>
  <c r="H77" i="37"/>
  <c r="C78" i="37"/>
  <c r="D78" i="37"/>
  <c r="I78" i="37"/>
  <c r="K78" i="37"/>
  <c r="L78" i="37"/>
  <c r="G78" i="37"/>
  <c r="H78" i="37"/>
  <c r="C79" i="37"/>
  <c r="D79" i="37"/>
  <c r="G79" i="37"/>
  <c r="I79" i="37"/>
  <c r="K79" i="37"/>
  <c r="L79" i="37"/>
  <c r="H79" i="37"/>
  <c r="C80" i="37"/>
  <c r="D80" i="37"/>
  <c r="G80" i="37"/>
  <c r="H80" i="37"/>
  <c r="I80" i="37"/>
  <c r="K80" i="37"/>
  <c r="L80" i="37"/>
  <c r="C81" i="37"/>
  <c r="D81" i="37"/>
  <c r="I81" i="37"/>
  <c r="K81" i="37"/>
  <c r="L81" i="37"/>
  <c r="G81" i="37"/>
  <c r="H81" i="37"/>
  <c r="C82" i="37"/>
  <c r="D82" i="37"/>
  <c r="I82" i="37"/>
  <c r="K82" i="37"/>
  <c r="L82" i="37"/>
  <c r="G82" i="37"/>
  <c r="H82" i="37"/>
  <c r="C83" i="37"/>
  <c r="D83" i="37"/>
  <c r="G83" i="37"/>
  <c r="I83" i="37"/>
  <c r="K83" i="37"/>
  <c r="L83" i="37"/>
  <c r="H83" i="37"/>
  <c r="C84" i="37"/>
  <c r="D84" i="37"/>
  <c r="G84" i="37"/>
  <c r="H84" i="37"/>
  <c r="I84" i="37"/>
  <c r="K84" i="37"/>
  <c r="L84" i="37"/>
  <c r="C65" i="37"/>
  <c r="D65" i="37"/>
  <c r="I65" i="37"/>
  <c r="K65" i="37"/>
  <c r="L65" i="37"/>
  <c r="G65" i="37"/>
  <c r="H65" i="37"/>
  <c r="C66" i="38"/>
  <c r="D66" i="38"/>
  <c r="I66" i="38"/>
  <c r="K66" i="38"/>
  <c r="L66" i="38"/>
  <c r="G66" i="38"/>
  <c r="H66" i="38"/>
  <c r="C67" i="38"/>
  <c r="D67" i="38"/>
  <c r="I67" i="38"/>
  <c r="K67" i="38"/>
  <c r="L67" i="38"/>
  <c r="G67" i="38"/>
  <c r="H67" i="38"/>
  <c r="C68" i="38"/>
  <c r="D68" i="38"/>
  <c r="G68" i="38"/>
  <c r="H68" i="38"/>
  <c r="I68" i="38"/>
  <c r="K68" i="38"/>
  <c r="L68" i="38"/>
  <c r="C69" i="38"/>
  <c r="D69" i="38"/>
  <c r="I69" i="38"/>
  <c r="K69" i="38"/>
  <c r="L69" i="38"/>
  <c r="G69" i="38"/>
  <c r="H69" i="38"/>
  <c r="C70" i="38"/>
  <c r="D70" i="38"/>
  <c r="I70" i="38"/>
  <c r="K70" i="38"/>
  <c r="L70" i="38"/>
  <c r="G70" i="38"/>
  <c r="H70" i="38"/>
  <c r="C71" i="38"/>
  <c r="D71" i="38"/>
  <c r="F71" i="38"/>
  <c r="I71" i="38"/>
  <c r="K71" i="38"/>
  <c r="L71" i="38"/>
  <c r="G71" i="38"/>
  <c r="H71" i="38"/>
  <c r="C72" i="38"/>
  <c r="D72" i="38"/>
  <c r="G72" i="38"/>
  <c r="I72" i="38"/>
  <c r="K72" i="38"/>
  <c r="L72" i="38"/>
  <c r="H72" i="38"/>
  <c r="C73" i="38"/>
  <c r="D73" i="38"/>
  <c r="G73" i="38"/>
  <c r="H73" i="38"/>
  <c r="I73" i="38"/>
  <c r="K73" i="38"/>
  <c r="L73" i="38"/>
  <c r="C74" i="38"/>
  <c r="D74" i="38"/>
  <c r="I74" i="38"/>
  <c r="K74" i="38"/>
  <c r="L74" i="38"/>
  <c r="G74" i="38"/>
  <c r="H74" i="38"/>
  <c r="C75" i="38"/>
  <c r="D75" i="38"/>
  <c r="F75" i="38"/>
  <c r="I75" i="38"/>
  <c r="K75" i="38"/>
  <c r="L75" i="38"/>
  <c r="G75" i="38"/>
  <c r="H75" i="38"/>
  <c r="C76" i="38"/>
  <c r="D76" i="38"/>
  <c r="I76" i="38"/>
  <c r="K76" i="38"/>
  <c r="L76" i="38"/>
  <c r="G76" i="38"/>
  <c r="H76" i="38"/>
  <c r="C77" i="38"/>
  <c r="D77" i="38"/>
  <c r="I77" i="38"/>
  <c r="K77" i="38"/>
  <c r="L77" i="38"/>
  <c r="G77" i="38"/>
  <c r="H77" i="38"/>
  <c r="C78" i="38"/>
  <c r="D78" i="38"/>
  <c r="G78" i="38"/>
  <c r="H78" i="38"/>
  <c r="I78" i="38"/>
  <c r="K78" i="38"/>
  <c r="L78" i="38"/>
  <c r="C79" i="38"/>
  <c r="D79" i="38"/>
  <c r="I79" i="38"/>
  <c r="K79" i="38"/>
  <c r="L79" i="38"/>
  <c r="G79" i="38"/>
  <c r="H79" i="38"/>
  <c r="C80" i="38"/>
  <c r="D80" i="38"/>
  <c r="I80" i="38"/>
  <c r="K80" i="38"/>
  <c r="L80" i="38"/>
  <c r="G80" i="38"/>
  <c r="H80" i="38"/>
  <c r="C81" i="38"/>
  <c r="D81" i="38"/>
  <c r="G81" i="38"/>
  <c r="I81" i="38"/>
  <c r="K81" i="38"/>
  <c r="L81" i="38"/>
  <c r="H81" i="38"/>
  <c r="C82" i="38"/>
  <c r="D82" i="38"/>
  <c r="G82" i="38"/>
  <c r="H82" i="38"/>
  <c r="I82" i="38"/>
  <c r="K82" i="38"/>
  <c r="L82" i="38"/>
  <c r="C83" i="38"/>
  <c r="D83" i="38"/>
  <c r="I83" i="38"/>
  <c r="K83" i="38"/>
  <c r="L83" i="38"/>
  <c r="G83" i="38"/>
  <c r="H83" i="38"/>
  <c r="C84" i="38"/>
  <c r="D84" i="38"/>
  <c r="I84" i="38"/>
  <c r="K84" i="38"/>
  <c r="L84" i="38"/>
  <c r="G84" i="38"/>
  <c r="H84" i="38"/>
  <c r="C65" i="38"/>
  <c r="D65" i="38"/>
  <c r="G65" i="38"/>
  <c r="I65" i="38"/>
  <c r="K65" i="38"/>
  <c r="L65" i="38"/>
  <c r="H65" i="38"/>
  <c r="C37" i="38"/>
  <c r="I37" i="38"/>
  <c r="K37" i="38"/>
  <c r="L37" i="38"/>
  <c r="D37" i="38"/>
  <c r="H37" i="38"/>
  <c r="C38" i="38"/>
  <c r="D38" i="38"/>
  <c r="E38" i="38"/>
  <c r="I38" i="38"/>
  <c r="K38" i="38"/>
  <c r="L38" i="38"/>
  <c r="G38" i="38"/>
  <c r="H38" i="38"/>
  <c r="C39" i="38"/>
  <c r="D39" i="38"/>
  <c r="I39" i="38"/>
  <c r="K39" i="38"/>
  <c r="L39" i="38"/>
  <c r="H39" i="38"/>
  <c r="C40" i="38"/>
  <c r="D40" i="38"/>
  <c r="E40" i="38"/>
  <c r="G40" i="38"/>
  <c r="H40" i="38"/>
  <c r="C41" i="38"/>
  <c r="I41" i="38"/>
  <c r="D41" i="38"/>
  <c r="H41" i="38"/>
  <c r="K41" i="38"/>
  <c r="L41" i="38"/>
  <c r="C42" i="38"/>
  <c r="D42" i="38"/>
  <c r="E42" i="38"/>
  <c r="I42" i="38"/>
  <c r="K42" i="38"/>
  <c r="L42" i="38"/>
  <c r="G42" i="38"/>
  <c r="H42" i="38"/>
  <c r="C43" i="38"/>
  <c r="D43" i="38"/>
  <c r="E43" i="38"/>
  <c r="G43" i="38"/>
  <c r="H43" i="38"/>
  <c r="I43" i="38"/>
  <c r="K43" i="38"/>
  <c r="L43" i="38"/>
  <c r="C44" i="38"/>
  <c r="D44" i="38"/>
  <c r="H44" i="38"/>
  <c r="C45" i="38"/>
  <c r="D45" i="38"/>
  <c r="H45" i="38"/>
  <c r="I45" i="38"/>
  <c r="K45" i="38"/>
  <c r="L45" i="38"/>
  <c r="C46" i="38"/>
  <c r="D46" i="38"/>
  <c r="E46" i="38"/>
  <c r="I46" i="38"/>
  <c r="K46" i="38"/>
  <c r="L46" i="38"/>
  <c r="G46" i="38"/>
  <c r="H46" i="38"/>
  <c r="C47" i="38"/>
  <c r="D47" i="38"/>
  <c r="H47" i="38"/>
  <c r="C48" i="38"/>
  <c r="D48" i="38"/>
  <c r="H48" i="38"/>
  <c r="I48" i="38"/>
  <c r="K48" i="38"/>
  <c r="L48" i="38"/>
  <c r="C49" i="38"/>
  <c r="D49" i="38"/>
  <c r="I49" i="38"/>
  <c r="K49" i="38"/>
  <c r="L49" i="38"/>
  <c r="H49" i="38"/>
  <c r="C50" i="38"/>
  <c r="D50" i="38"/>
  <c r="E50" i="38"/>
  <c r="G50" i="38"/>
  <c r="H50" i="38"/>
  <c r="C51" i="38"/>
  <c r="I51" i="38"/>
  <c r="K51" i="38"/>
  <c r="D51" i="38"/>
  <c r="E51" i="38"/>
  <c r="G51" i="38"/>
  <c r="H51" i="38"/>
  <c r="C52" i="38"/>
  <c r="D52" i="38"/>
  <c r="H52" i="38"/>
  <c r="I52" i="38"/>
  <c r="K52" i="38"/>
  <c r="L52" i="38"/>
  <c r="C53" i="38"/>
  <c r="D53" i="38"/>
  <c r="E53" i="38"/>
  <c r="G53" i="38"/>
  <c r="H53" i="38"/>
  <c r="I53" i="38"/>
  <c r="K53" i="38"/>
  <c r="L53" i="38"/>
  <c r="C54" i="38"/>
  <c r="I54" i="38"/>
  <c r="K54" i="38"/>
  <c r="D54" i="38"/>
  <c r="H54" i="38"/>
  <c r="C55" i="38"/>
  <c r="D55" i="38"/>
  <c r="H55" i="38"/>
  <c r="I55" i="38"/>
  <c r="K55" i="38"/>
  <c r="L55" i="38"/>
  <c r="C36" i="38"/>
  <c r="I36" i="38"/>
  <c r="D36" i="38"/>
  <c r="H36" i="38"/>
  <c r="U82" i="37"/>
  <c r="V82" i="37"/>
  <c r="U83" i="37"/>
  <c r="V83" i="37"/>
  <c r="U84" i="37"/>
  <c r="V84" i="37"/>
  <c r="M82" i="37"/>
  <c r="N82" i="37"/>
  <c r="O82" i="37"/>
  <c r="P82" i="37"/>
  <c r="M83" i="37"/>
  <c r="N83" i="37"/>
  <c r="O83" i="37"/>
  <c r="P83" i="37"/>
  <c r="M84" i="37"/>
  <c r="N84" i="37"/>
  <c r="O84" i="37"/>
  <c r="P84" i="37"/>
  <c r="U53" i="37"/>
  <c r="V53" i="37"/>
  <c r="U54" i="37"/>
  <c r="V54" i="37"/>
  <c r="U55" i="37"/>
  <c r="V55" i="37"/>
  <c r="M53" i="37"/>
  <c r="N53" i="37"/>
  <c r="O53" i="37"/>
  <c r="P53" i="37"/>
  <c r="M54" i="37"/>
  <c r="N54" i="37"/>
  <c r="O54" i="37"/>
  <c r="P54" i="37"/>
  <c r="M55" i="37"/>
  <c r="N55" i="37"/>
  <c r="O55" i="37"/>
  <c r="P55" i="37"/>
  <c r="D55" i="37"/>
  <c r="H55" i="37"/>
  <c r="D54" i="37"/>
  <c r="H54" i="37"/>
  <c r="D53" i="37"/>
  <c r="E53" i="37"/>
  <c r="G53" i="37"/>
  <c r="H53" i="37"/>
  <c r="C53" i="37"/>
  <c r="C54" i="37"/>
  <c r="C55" i="37"/>
  <c r="U25" i="37"/>
  <c r="V25" i="37"/>
  <c r="U26" i="37"/>
  <c r="V26" i="37"/>
  <c r="U27" i="37"/>
  <c r="V27" i="37"/>
  <c r="M25" i="37"/>
  <c r="N25" i="37"/>
  <c r="O25" i="37"/>
  <c r="P25" i="37"/>
  <c r="M26" i="37"/>
  <c r="N26" i="37"/>
  <c r="O26" i="37"/>
  <c r="P26" i="37"/>
  <c r="M27" i="37"/>
  <c r="N27" i="37"/>
  <c r="O27" i="37"/>
  <c r="P27" i="37"/>
  <c r="D27" i="37"/>
  <c r="C27" i="37"/>
  <c r="I27" i="37"/>
  <c r="D26" i="37"/>
  <c r="D25" i="37"/>
  <c r="E25" i="37"/>
  <c r="H25" i="37"/>
  <c r="C25" i="37"/>
  <c r="C26" i="37"/>
  <c r="A27" i="37"/>
  <c r="B27" i="37"/>
  <c r="A55" i="37"/>
  <c r="B55" i="37"/>
  <c r="A84" i="37"/>
  <c r="B84" i="37"/>
  <c r="A82" i="37"/>
  <c r="B82" i="37"/>
  <c r="A83" i="37"/>
  <c r="B83" i="37"/>
  <c r="A53" i="37"/>
  <c r="B53" i="37"/>
  <c r="A54" i="37"/>
  <c r="B54" i="37"/>
  <c r="A25" i="37"/>
  <c r="B25" i="37"/>
  <c r="A26" i="37"/>
  <c r="B26" i="37"/>
  <c r="U66" i="39"/>
  <c r="V66" i="39"/>
  <c r="U67" i="39"/>
  <c r="V67" i="39"/>
  <c r="U68" i="39"/>
  <c r="V68" i="39"/>
  <c r="U69" i="39"/>
  <c r="V69" i="39"/>
  <c r="U70" i="39"/>
  <c r="V70" i="39"/>
  <c r="U71" i="39"/>
  <c r="V71" i="39"/>
  <c r="U72" i="39"/>
  <c r="V72" i="39"/>
  <c r="U73" i="39"/>
  <c r="V73" i="39"/>
  <c r="U74" i="39"/>
  <c r="V74" i="39"/>
  <c r="U75" i="39"/>
  <c r="V75" i="39"/>
  <c r="U76" i="39"/>
  <c r="V76" i="39"/>
  <c r="U77" i="39"/>
  <c r="V77" i="39"/>
  <c r="U78" i="39"/>
  <c r="V78" i="39"/>
  <c r="U79" i="39"/>
  <c r="V79" i="39"/>
  <c r="U80" i="39"/>
  <c r="V80" i="39"/>
  <c r="U81" i="39"/>
  <c r="V81" i="39"/>
  <c r="U82" i="39"/>
  <c r="V82" i="39"/>
  <c r="U83" i="39"/>
  <c r="V83" i="39"/>
  <c r="U84" i="39"/>
  <c r="V84" i="39"/>
  <c r="V65" i="39"/>
  <c r="U65" i="39"/>
  <c r="M81" i="39"/>
  <c r="N81" i="39"/>
  <c r="O81" i="39"/>
  <c r="P81" i="39"/>
  <c r="M82" i="39"/>
  <c r="N82" i="39"/>
  <c r="O82" i="39"/>
  <c r="P82" i="39"/>
  <c r="M83" i="39"/>
  <c r="N83" i="39"/>
  <c r="O83" i="39"/>
  <c r="P83" i="39"/>
  <c r="M84" i="39"/>
  <c r="N84" i="39"/>
  <c r="O84" i="39"/>
  <c r="P84" i="39"/>
  <c r="J81" i="39"/>
  <c r="A81" i="39"/>
  <c r="B81" i="39"/>
  <c r="A82" i="39"/>
  <c r="B82" i="39"/>
  <c r="A83" i="39"/>
  <c r="B83" i="39"/>
  <c r="A84" i="39"/>
  <c r="B84" i="39"/>
  <c r="M66" i="39"/>
  <c r="N66" i="39"/>
  <c r="O66" i="39"/>
  <c r="P66" i="39"/>
  <c r="M67" i="39"/>
  <c r="N67" i="39"/>
  <c r="O67" i="39"/>
  <c r="P67" i="39"/>
  <c r="M68" i="39"/>
  <c r="N68" i="39"/>
  <c r="O68" i="39"/>
  <c r="P68" i="39"/>
  <c r="M69" i="39"/>
  <c r="N69" i="39"/>
  <c r="O69" i="39"/>
  <c r="P69" i="39"/>
  <c r="M70" i="39"/>
  <c r="N70" i="39"/>
  <c r="O70" i="39"/>
  <c r="P70" i="39"/>
  <c r="M71" i="39"/>
  <c r="N71" i="39"/>
  <c r="O71" i="39"/>
  <c r="P71" i="39"/>
  <c r="M72" i="39"/>
  <c r="N72" i="39"/>
  <c r="O72" i="39"/>
  <c r="P72" i="39"/>
  <c r="M73" i="39"/>
  <c r="N73" i="39"/>
  <c r="O73" i="39"/>
  <c r="P73" i="39"/>
  <c r="M74" i="39"/>
  <c r="N74" i="39"/>
  <c r="O74" i="39"/>
  <c r="P74" i="39"/>
  <c r="M75" i="39"/>
  <c r="N75" i="39"/>
  <c r="O75" i="39"/>
  <c r="P75" i="39"/>
  <c r="M76" i="39"/>
  <c r="N76" i="39"/>
  <c r="O76" i="39"/>
  <c r="P76" i="39"/>
  <c r="M77" i="39"/>
  <c r="N77" i="39"/>
  <c r="O77" i="39"/>
  <c r="P77" i="39"/>
  <c r="M78" i="39"/>
  <c r="N78" i="39"/>
  <c r="O78" i="39"/>
  <c r="P78" i="39"/>
  <c r="M79" i="39"/>
  <c r="N79" i="39"/>
  <c r="O79" i="39"/>
  <c r="P79" i="39"/>
  <c r="M80" i="39"/>
  <c r="N80" i="39"/>
  <c r="O80" i="39"/>
  <c r="P80" i="39"/>
  <c r="N65" i="39"/>
  <c r="O65" i="39"/>
  <c r="P65" i="39"/>
  <c r="M65" i="39"/>
  <c r="A66" i="39"/>
  <c r="B66" i="39"/>
  <c r="A67" i="39"/>
  <c r="B67" i="39"/>
  <c r="A68" i="39"/>
  <c r="B68" i="39"/>
  <c r="A69" i="39"/>
  <c r="B69" i="39"/>
  <c r="A70" i="39"/>
  <c r="B70" i="39"/>
  <c r="A71" i="39"/>
  <c r="B71" i="39"/>
  <c r="A72" i="39"/>
  <c r="B72" i="39"/>
  <c r="A73" i="39"/>
  <c r="B73" i="39"/>
  <c r="A74" i="39"/>
  <c r="B74" i="39"/>
  <c r="A75" i="39"/>
  <c r="B75" i="39"/>
  <c r="A76" i="39"/>
  <c r="B76" i="39"/>
  <c r="A77" i="39"/>
  <c r="B77" i="39"/>
  <c r="A78" i="39"/>
  <c r="B78" i="39"/>
  <c r="A79" i="39"/>
  <c r="B79" i="39"/>
  <c r="A80" i="39"/>
  <c r="B80" i="39"/>
  <c r="B65" i="39"/>
  <c r="A65" i="39"/>
  <c r="U37" i="39"/>
  <c r="V37" i="39"/>
  <c r="U38" i="39"/>
  <c r="V38" i="39"/>
  <c r="U39" i="39"/>
  <c r="V39" i="39"/>
  <c r="U40" i="39"/>
  <c r="V40" i="39"/>
  <c r="U41" i="39"/>
  <c r="V41" i="39"/>
  <c r="U42" i="39"/>
  <c r="V42" i="39"/>
  <c r="U43" i="39"/>
  <c r="V43" i="39"/>
  <c r="U44" i="39"/>
  <c r="V44" i="39"/>
  <c r="U45" i="39"/>
  <c r="V45" i="39"/>
  <c r="U46" i="39"/>
  <c r="V46" i="39"/>
  <c r="U47" i="39"/>
  <c r="V47" i="39"/>
  <c r="U48" i="39"/>
  <c r="V48" i="39"/>
  <c r="U49" i="39"/>
  <c r="V49" i="39"/>
  <c r="U50" i="39"/>
  <c r="V50" i="39"/>
  <c r="U51" i="39"/>
  <c r="V51" i="39"/>
  <c r="U52" i="39"/>
  <c r="V52" i="39"/>
  <c r="U53" i="39"/>
  <c r="V53" i="39"/>
  <c r="U54" i="39"/>
  <c r="V54" i="39"/>
  <c r="U55" i="39"/>
  <c r="V55" i="39"/>
  <c r="V36" i="39"/>
  <c r="U36" i="39"/>
  <c r="S53" i="39"/>
  <c r="J53" i="39"/>
  <c r="P53" i="39"/>
  <c r="O54" i="39"/>
  <c r="P52" i="39"/>
  <c r="P51" i="39"/>
  <c r="O50" i="39"/>
  <c r="M49" i="39"/>
  <c r="O49" i="39"/>
  <c r="Q48" i="39"/>
  <c r="P48" i="39"/>
  <c r="P47" i="39"/>
  <c r="N44" i="39"/>
  <c r="Q43" i="39"/>
  <c r="O42" i="39"/>
  <c r="Q41" i="39"/>
  <c r="O41" i="39"/>
  <c r="P40" i="39"/>
  <c r="O39" i="39"/>
  <c r="P38" i="39"/>
  <c r="P37" i="39"/>
  <c r="M37" i="39"/>
  <c r="N37" i="39"/>
  <c r="O37" i="39"/>
  <c r="M38" i="39"/>
  <c r="N38" i="39"/>
  <c r="O38" i="39"/>
  <c r="M39" i="39"/>
  <c r="N39" i="39"/>
  <c r="P39" i="39"/>
  <c r="M40" i="39"/>
  <c r="N40" i="39"/>
  <c r="O40" i="39"/>
  <c r="M41" i="39"/>
  <c r="N41" i="39"/>
  <c r="P41" i="39"/>
  <c r="M42" i="39"/>
  <c r="N42" i="39"/>
  <c r="P42" i="39"/>
  <c r="M43" i="39"/>
  <c r="N43" i="39"/>
  <c r="O43" i="39"/>
  <c r="P43" i="39"/>
  <c r="M44" i="39"/>
  <c r="O44" i="39"/>
  <c r="P44" i="39"/>
  <c r="M45" i="39"/>
  <c r="N45" i="39"/>
  <c r="O45" i="39"/>
  <c r="P45" i="39"/>
  <c r="M46" i="39"/>
  <c r="N46" i="39"/>
  <c r="O46" i="39"/>
  <c r="P46" i="39"/>
  <c r="M47" i="39"/>
  <c r="N47" i="39"/>
  <c r="O47" i="39"/>
  <c r="M48" i="39"/>
  <c r="N48" i="39"/>
  <c r="O48" i="39"/>
  <c r="N49" i="39"/>
  <c r="P49" i="39"/>
  <c r="M50" i="39"/>
  <c r="N50" i="39"/>
  <c r="P50" i="39"/>
  <c r="M51" i="39"/>
  <c r="N51" i="39"/>
  <c r="O51" i="39"/>
  <c r="M52" i="39"/>
  <c r="N52" i="39"/>
  <c r="O52" i="39"/>
  <c r="M53" i="39"/>
  <c r="N53" i="39"/>
  <c r="O53" i="39"/>
  <c r="M54" i="39"/>
  <c r="N54" i="39"/>
  <c r="P54" i="39"/>
  <c r="M55" i="39"/>
  <c r="N55" i="39"/>
  <c r="O55" i="39"/>
  <c r="P55" i="39"/>
  <c r="N36" i="39"/>
  <c r="O36" i="39"/>
  <c r="P36" i="39"/>
  <c r="M36" i="39"/>
  <c r="J55" i="39"/>
  <c r="A37" i="39"/>
  <c r="B37" i="39"/>
  <c r="A38" i="39"/>
  <c r="B38" i="39"/>
  <c r="A39" i="39"/>
  <c r="B39" i="39"/>
  <c r="A40" i="39"/>
  <c r="B40" i="39"/>
  <c r="A41" i="39"/>
  <c r="B41" i="39"/>
  <c r="A42" i="39"/>
  <c r="B42" i="39"/>
  <c r="A43" i="39"/>
  <c r="B43" i="39"/>
  <c r="A44" i="39"/>
  <c r="B44" i="39"/>
  <c r="A45" i="39"/>
  <c r="B45" i="39"/>
  <c r="A46" i="39"/>
  <c r="B46" i="39"/>
  <c r="A47" i="39"/>
  <c r="B47" i="39"/>
  <c r="A48" i="39"/>
  <c r="B48" i="39"/>
  <c r="A49" i="39"/>
  <c r="B49" i="39"/>
  <c r="A50" i="39"/>
  <c r="B50" i="39"/>
  <c r="A51" i="39"/>
  <c r="B51" i="39"/>
  <c r="A52" i="39"/>
  <c r="B52" i="39"/>
  <c r="A53" i="39"/>
  <c r="B53" i="39"/>
  <c r="A54" i="39"/>
  <c r="B54" i="39"/>
  <c r="A55" i="39"/>
  <c r="B55" i="39"/>
  <c r="B36" i="39"/>
  <c r="A36" i="39"/>
  <c r="U25" i="39"/>
  <c r="V25" i="39"/>
  <c r="U26" i="39"/>
  <c r="V26" i="39"/>
  <c r="U27" i="39"/>
  <c r="V27" i="39"/>
  <c r="C25" i="39"/>
  <c r="I25" i="39"/>
  <c r="D25" i="39"/>
  <c r="H25" i="39"/>
  <c r="P25" i="39"/>
  <c r="C26" i="39"/>
  <c r="I26" i="39"/>
  <c r="D26" i="39"/>
  <c r="O26" i="39"/>
  <c r="C27" i="39"/>
  <c r="D27" i="39"/>
  <c r="I27" i="39"/>
  <c r="J27" i="39"/>
  <c r="C24" i="39"/>
  <c r="D24" i="39"/>
  <c r="H24" i="39"/>
  <c r="I24" i="39"/>
  <c r="P24" i="39"/>
  <c r="C23" i="39"/>
  <c r="D23" i="39"/>
  <c r="E23" i="39"/>
  <c r="H23" i="39"/>
  <c r="P23" i="39"/>
  <c r="C22" i="39"/>
  <c r="D22" i="39"/>
  <c r="E22" i="39"/>
  <c r="H22" i="39"/>
  <c r="O22" i="39"/>
  <c r="C21" i="39"/>
  <c r="I21" i="39"/>
  <c r="D21" i="39"/>
  <c r="M21" i="39"/>
  <c r="O21" i="39"/>
  <c r="C20" i="39"/>
  <c r="D20" i="39"/>
  <c r="I20" i="39"/>
  <c r="J20" i="39"/>
  <c r="P20" i="39"/>
  <c r="C19" i="39"/>
  <c r="D19" i="39"/>
  <c r="I19" i="39"/>
  <c r="J19" i="39"/>
  <c r="P19" i="39"/>
  <c r="C18" i="39"/>
  <c r="I18" i="39"/>
  <c r="D18" i="39"/>
  <c r="H18" i="39"/>
  <c r="C17" i="39"/>
  <c r="D17" i="39"/>
  <c r="C16" i="39"/>
  <c r="D16" i="39"/>
  <c r="I16" i="39"/>
  <c r="N16" i="39"/>
  <c r="C15" i="39"/>
  <c r="D15" i="39"/>
  <c r="E15" i="39"/>
  <c r="H15" i="39"/>
  <c r="C14" i="39"/>
  <c r="D14" i="39"/>
  <c r="E14" i="39"/>
  <c r="H14" i="39"/>
  <c r="O14" i="39"/>
  <c r="C13" i="39"/>
  <c r="D13" i="39"/>
  <c r="I13" i="39"/>
  <c r="O13" i="39"/>
  <c r="C12" i="39"/>
  <c r="D12" i="39"/>
  <c r="H12" i="39"/>
  <c r="P12" i="39"/>
  <c r="C11" i="39"/>
  <c r="D11" i="39"/>
  <c r="O11" i="39"/>
  <c r="C10" i="39"/>
  <c r="D10" i="39"/>
  <c r="E10" i="39"/>
  <c r="H10" i="39"/>
  <c r="P10" i="39"/>
  <c r="C9" i="39"/>
  <c r="D9" i="39"/>
  <c r="I9" i="39"/>
  <c r="P9" i="39"/>
  <c r="C8" i="39"/>
  <c r="D8" i="39"/>
  <c r="M25" i="39"/>
  <c r="N25" i="39"/>
  <c r="O25" i="39"/>
  <c r="M26" i="39"/>
  <c r="N26" i="39"/>
  <c r="P26" i="39"/>
  <c r="M27" i="39"/>
  <c r="N27" i="39"/>
  <c r="O27" i="39"/>
  <c r="P27" i="39"/>
  <c r="B25" i="39"/>
  <c r="B26" i="39"/>
  <c r="B27" i="39"/>
  <c r="A25" i="39"/>
  <c r="A26" i="39"/>
  <c r="A27" i="39"/>
  <c r="U82" i="38"/>
  <c r="V82" i="38"/>
  <c r="U83" i="38"/>
  <c r="V83" i="38"/>
  <c r="U84" i="38"/>
  <c r="V84" i="38"/>
  <c r="M82" i="38"/>
  <c r="N82" i="38"/>
  <c r="O82" i="38"/>
  <c r="P82" i="38"/>
  <c r="M83" i="38"/>
  <c r="N83" i="38"/>
  <c r="O83" i="38"/>
  <c r="P83" i="38"/>
  <c r="M84" i="38"/>
  <c r="N84" i="38"/>
  <c r="O84" i="38"/>
  <c r="P84" i="38"/>
  <c r="B82" i="38"/>
  <c r="B83" i="38"/>
  <c r="B84" i="38"/>
  <c r="A82" i="38"/>
  <c r="A83" i="38"/>
  <c r="A84" i="38"/>
  <c r="U51" i="38"/>
  <c r="V51" i="38"/>
  <c r="U52" i="38"/>
  <c r="V52" i="38"/>
  <c r="U53" i="38"/>
  <c r="V53" i="38"/>
  <c r="U54" i="38"/>
  <c r="V54" i="38"/>
  <c r="U55" i="38"/>
  <c r="V55" i="38"/>
  <c r="M51" i="38"/>
  <c r="N51" i="38"/>
  <c r="O51" i="38"/>
  <c r="P51" i="38"/>
  <c r="M52" i="38"/>
  <c r="N52" i="38"/>
  <c r="O52" i="38"/>
  <c r="P52" i="38"/>
  <c r="M53" i="38"/>
  <c r="N53" i="38"/>
  <c r="O53" i="38"/>
  <c r="P53" i="38"/>
  <c r="M54" i="38"/>
  <c r="N54" i="38"/>
  <c r="O54" i="38"/>
  <c r="P54" i="38"/>
  <c r="M55" i="38"/>
  <c r="N55" i="38"/>
  <c r="O55" i="38"/>
  <c r="P55" i="38"/>
  <c r="B53" i="38"/>
  <c r="B54" i="38"/>
  <c r="B55" i="38"/>
  <c r="B52" i="38"/>
  <c r="B51" i="38"/>
  <c r="A53" i="38"/>
  <c r="A54" i="38"/>
  <c r="A55" i="38"/>
  <c r="A51" i="38"/>
  <c r="A52" i="38"/>
  <c r="U25" i="38"/>
  <c r="V25" i="38"/>
  <c r="U26" i="38"/>
  <c r="V26" i="38"/>
  <c r="U27" i="38"/>
  <c r="V27" i="38"/>
  <c r="C25" i="38"/>
  <c r="D25" i="38"/>
  <c r="I25" i="38" s="1"/>
  <c r="E25" i="38"/>
  <c r="H25" i="38"/>
  <c r="P25" i="38"/>
  <c r="C26" i="38"/>
  <c r="D26" i="38"/>
  <c r="O26" i="38"/>
  <c r="C27" i="38"/>
  <c r="D27" i="38"/>
  <c r="I27" i="38"/>
  <c r="J27" i="38" s="1"/>
  <c r="C24" i="38"/>
  <c r="D24" i="38"/>
  <c r="P24" i="38"/>
  <c r="C23" i="38"/>
  <c r="D23" i="38"/>
  <c r="E23" i="38"/>
  <c r="H23" i="38"/>
  <c r="P23" i="38"/>
  <c r="C22" i="38"/>
  <c r="D22" i="38"/>
  <c r="E22" i="38"/>
  <c r="H22" i="38"/>
  <c r="O22" i="38"/>
  <c r="C21" i="38"/>
  <c r="I21" i="38"/>
  <c r="D21" i="38"/>
  <c r="M21" i="38"/>
  <c r="O21" i="38"/>
  <c r="C20" i="38"/>
  <c r="D20" i="38"/>
  <c r="P20" i="38"/>
  <c r="C19" i="38"/>
  <c r="D19" i="38"/>
  <c r="I19" i="38" s="1"/>
  <c r="P19" i="38"/>
  <c r="C16" i="38"/>
  <c r="D16" i="38"/>
  <c r="N16" i="38"/>
  <c r="C15" i="38"/>
  <c r="D15" i="38"/>
  <c r="E15" i="38"/>
  <c r="I15" i="38" s="1"/>
  <c r="H15" i="38"/>
  <c r="C14" i="38"/>
  <c r="D14" i="38"/>
  <c r="I14" i="38" s="1"/>
  <c r="E14" i="38"/>
  <c r="H14" i="38"/>
  <c r="O14" i="38"/>
  <c r="C13" i="38"/>
  <c r="D13" i="38"/>
  <c r="I13" i="38" s="1"/>
  <c r="O13" i="38"/>
  <c r="C12" i="38"/>
  <c r="D12" i="38"/>
  <c r="E12" i="38"/>
  <c r="H12" i="38"/>
  <c r="P12" i="38"/>
  <c r="C11" i="38"/>
  <c r="D11" i="38"/>
  <c r="I11" i="38"/>
  <c r="O11" i="38"/>
  <c r="C10" i="38"/>
  <c r="D10" i="38"/>
  <c r="E10" i="38"/>
  <c r="H10" i="38"/>
  <c r="P10" i="38"/>
  <c r="C9" i="38"/>
  <c r="I9" i="38"/>
  <c r="D9" i="38"/>
  <c r="P9" i="38"/>
  <c r="M25" i="38"/>
  <c r="N25" i="38"/>
  <c r="O25" i="38"/>
  <c r="M26" i="38"/>
  <c r="N26" i="38"/>
  <c r="P26" i="38"/>
  <c r="M27" i="38"/>
  <c r="N27" i="38"/>
  <c r="O27" i="38"/>
  <c r="P27" i="38"/>
  <c r="B25" i="38"/>
  <c r="B26" i="38"/>
  <c r="B27" i="38"/>
  <c r="A25" i="38"/>
  <c r="A26" i="38"/>
  <c r="A27" i="38"/>
  <c r="V8" i="37"/>
  <c r="U8" i="37"/>
  <c r="P8" i="37"/>
  <c r="O8" i="37"/>
  <c r="N8" i="37"/>
  <c r="M8" i="37"/>
  <c r="C8" i="37"/>
  <c r="D8" i="37"/>
  <c r="I8" i="37"/>
  <c r="B8" i="37"/>
  <c r="A8" i="37"/>
  <c r="A8" i="39"/>
  <c r="Q75" i="39"/>
  <c r="Q71" i="39"/>
  <c r="J70" i="39"/>
  <c r="Q65" i="39"/>
  <c r="V24" i="39"/>
  <c r="U24" i="39"/>
  <c r="O24" i="39"/>
  <c r="N24" i="39"/>
  <c r="M24" i="39"/>
  <c r="B24" i="39"/>
  <c r="A24" i="39"/>
  <c r="V23" i="39"/>
  <c r="U23" i="39"/>
  <c r="O23" i="39"/>
  <c r="N23" i="39"/>
  <c r="M23" i="39"/>
  <c r="B23" i="39"/>
  <c r="A23" i="39"/>
  <c r="V22" i="39"/>
  <c r="U22" i="39"/>
  <c r="P22" i="39"/>
  <c r="N22" i="39"/>
  <c r="M22" i="39"/>
  <c r="B22" i="39"/>
  <c r="A22" i="39"/>
  <c r="V21" i="39"/>
  <c r="U21" i="39"/>
  <c r="P21" i="39"/>
  <c r="N21" i="39"/>
  <c r="B21" i="39"/>
  <c r="A21" i="39"/>
  <c r="V20" i="39"/>
  <c r="U20" i="39"/>
  <c r="O20" i="39"/>
  <c r="N20" i="39"/>
  <c r="M20" i="39"/>
  <c r="B20" i="39"/>
  <c r="A20" i="39"/>
  <c r="V19" i="39"/>
  <c r="U19" i="39"/>
  <c r="O19" i="39"/>
  <c r="N19" i="39"/>
  <c r="M19" i="39"/>
  <c r="B19" i="39"/>
  <c r="A19" i="39"/>
  <c r="V18" i="39"/>
  <c r="U18" i="39"/>
  <c r="P18" i="39"/>
  <c r="O18" i="39"/>
  <c r="N18" i="39"/>
  <c r="M18" i="39"/>
  <c r="B18" i="39"/>
  <c r="A18" i="39"/>
  <c r="V17" i="39"/>
  <c r="U17" i="39"/>
  <c r="P17" i="39"/>
  <c r="O17" i="39"/>
  <c r="N17" i="39"/>
  <c r="M17" i="39"/>
  <c r="B17" i="39"/>
  <c r="A17" i="39"/>
  <c r="V16" i="39"/>
  <c r="U16" i="39"/>
  <c r="P16" i="39"/>
  <c r="O16" i="39"/>
  <c r="M16" i="39"/>
  <c r="B16" i="39"/>
  <c r="A16" i="39"/>
  <c r="V15" i="39"/>
  <c r="U15" i="39"/>
  <c r="P15" i="39"/>
  <c r="O15" i="39"/>
  <c r="N15" i="39"/>
  <c r="M15" i="39"/>
  <c r="B15" i="39"/>
  <c r="A15" i="39"/>
  <c r="V14" i="39"/>
  <c r="U14" i="39"/>
  <c r="P14" i="39"/>
  <c r="N14" i="39"/>
  <c r="M14" i="39"/>
  <c r="B14" i="39"/>
  <c r="A14" i="39"/>
  <c r="V13" i="39"/>
  <c r="U13" i="39"/>
  <c r="P13" i="39"/>
  <c r="N13" i="39"/>
  <c r="M13" i="39"/>
  <c r="B13" i="39"/>
  <c r="A13" i="39"/>
  <c r="V12" i="39"/>
  <c r="U12" i="39"/>
  <c r="O12" i="39"/>
  <c r="N12" i="39"/>
  <c r="M12" i="39"/>
  <c r="B12" i="39"/>
  <c r="A12" i="39"/>
  <c r="V11" i="39"/>
  <c r="U11" i="39"/>
  <c r="P11" i="39"/>
  <c r="N11" i="39"/>
  <c r="M11" i="39"/>
  <c r="B11" i="39"/>
  <c r="A11" i="39"/>
  <c r="V10" i="39"/>
  <c r="U10" i="39"/>
  <c r="O10" i="39"/>
  <c r="N10" i="39"/>
  <c r="M10" i="39"/>
  <c r="B10" i="39"/>
  <c r="A10" i="39"/>
  <c r="V9" i="39"/>
  <c r="U9" i="39"/>
  <c r="O9" i="39"/>
  <c r="N9" i="39"/>
  <c r="M9" i="39"/>
  <c r="B9" i="39"/>
  <c r="A9" i="39"/>
  <c r="V8" i="39"/>
  <c r="U8" i="39"/>
  <c r="P8" i="39"/>
  <c r="O8" i="39"/>
  <c r="N8" i="39"/>
  <c r="M8" i="39"/>
  <c r="B8" i="39"/>
  <c r="V81" i="38"/>
  <c r="U81" i="38"/>
  <c r="P81" i="38"/>
  <c r="O81" i="38"/>
  <c r="N81" i="38"/>
  <c r="M81" i="38"/>
  <c r="B81" i="38"/>
  <c r="A81" i="38"/>
  <c r="V80" i="38"/>
  <c r="U80" i="38"/>
  <c r="P80" i="38"/>
  <c r="O80" i="38"/>
  <c r="N80" i="38"/>
  <c r="M80" i="38"/>
  <c r="B80" i="38"/>
  <c r="A80" i="38"/>
  <c r="V79" i="38"/>
  <c r="U79" i="38"/>
  <c r="P79" i="38"/>
  <c r="O79" i="38"/>
  <c r="N79" i="38"/>
  <c r="M79" i="38"/>
  <c r="Q79" i="38"/>
  <c r="B79" i="38"/>
  <c r="A79" i="38"/>
  <c r="V78" i="38"/>
  <c r="U78" i="38"/>
  <c r="P78" i="38"/>
  <c r="O78" i="38"/>
  <c r="N78" i="38"/>
  <c r="M78" i="38"/>
  <c r="J78" i="38"/>
  <c r="B78" i="38"/>
  <c r="A78" i="38"/>
  <c r="V77" i="38"/>
  <c r="U77" i="38"/>
  <c r="P77" i="38"/>
  <c r="O77" i="38"/>
  <c r="N77" i="38"/>
  <c r="M77" i="38"/>
  <c r="B77" i="38"/>
  <c r="A77" i="38"/>
  <c r="V76" i="38"/>
  <c r="U76" i="38"/>
  <c r="P76" i="38"/>
  <c r="O76" i="38"/>
  <c r="N76" i="38"/>
  <c r="M76" i="38"/>
  <c r="Q76" i="38"/>
  <c r="B76" i="38"/>
  <c r="A76" i="38"/>
  <c r="V75" i="38"/>
  <c r="U75" i="38"/>
  <c r="P75" i="38"/>
  <c r="O75" i="38"/>
  <c r="N75" i="38"/>
  <c r="M75" i="38"/>
  <c r="B75" i="38"/>
  <c r="A75" i="38"/>
  <c r="V74" i="38"/>
  <c r="U74" i="38"/>
  <c r="P74" i="38"/>
  <c r="O74" i="38"/>
  <c r="N74" i="38"/>
  <c r="M74" i="38"/>
  <c r="B74" i="38"/>
  <c r="A74" i="38"/>
  <c r="V73" i="38"/>
  <c r="U73" i="38"/>
  <c r="P73" i="38"/>
  <c r="O73" i="38"/>
  <c r="N73" i="38"/>
  <c r="M73" i="38"/>
  <c r="B73" i="38"/>
  <c r="A73" i="38"/>
  <c r="V72" i="38"/>
  <c r="U72" i="38"/>
  <c r="P72" i="38"/>
  <c r="O72" i="38"/>
  <c r="N72" i="38"/>
  <c r="M72" i="38"/>
  <c r="J72" i="38"/>
  <c r="B72" i="38"/>
  <c r="A72" i="38"/>
  <c r="V71" i="38"/>
  <c r="U71" i="38"/>
  <c r="P71" i="38"/>
  <c r="O71" i="38"/>
  <c r="N71" i="38"/>
  <c r="M71" i="38"/>
  <c r="J71" i="38"/>
  <c r="B71" i="38"/>
  <c r="A71" i="38"/>
  <c r="V70" i="38"/>
  <c r="U70" i="38"/>
  <c r="P70" i="38"/>
  <c r="O70" i="38"/>
  <c r="N70" i="38"/>
  <c r="M70" i="38"/>
  <c r="B70" i="38"/>
  <c r="A70" i="38"/>
  <c r="V69" i="38"/>
  <c r="U69" i="38"/>
  <c r="P69" i="38"/>
  <c r="O69" i="38"/>
  <c r="N69" i="38"/>
  <c r="M69" i="38"/>
  <c r="Q69" i="38"/>
  <c r="B69" i="38"/>
  <c r="A69" i="38"/>
  <c r="V68" i="38"/>
  <c r="U68" i="38"/>
  <c r="P68" i="38"/>
  <c r="O68" i="38"/>
  <c r="N68" i="38"/>
  <c r="M68" i="38"/>
  <c r="B68" i="38"/>
  <c r="A68" i="38"/>
  <c r="V67" i="38"/>
  <c r="U67" i="38"/>
  <c r="P67" i="38"/>
  <c r="O67" i="38"/>
  <c r="N67" i="38"/>
  <c r="M67" i="38"/>
  <c r="B67" i="38"/>
  <c r="A67" i="38"/>
  <c r="V66" i="38"/>
  <c r="U66" i="38"/>
  <c r="P66" i="38"/>
  <c r="O66" i="38"/>
  <c r="N66" i="38"/>
  <c r="M66" i="38"/>
  <c r="B66" i="38"/>
  <c r="A66" i="38"/>
  <c r="V65" i="38"/>
  <c r="U65" i="38"/>
  <c r="P65" i="38"/>
  <c r="O65" i="38"/>
  <c r="N65" i="38"/>
  <c r="M65" i="38"/>
  <c r="B65" i="38"/>
  <c r="A65" i="38"/>
  <c r="V50" i="38"/>
  <c r="U50" i="38"/>
  <c r="P50" i="38"/>
  <c r="O50" i="38"/>
  <c r="N50" i="38"/>
  <c r="M50" i="38"/>
  <c r="B50" i="38"/>
  <c r="A50" i="38"/>
  <c r="V49" i="38"/>
  <c r="U49" i="38"/>
  <c r="P49" i="38"/>
  <c r="O49" i="38"/>
  <c r="N49" i="38"/>
  <c r="M49" i="38"/>
  <c r="B49" i="38"/>
  <c r="A49" i="38"/>
  <c r="V48" i="38"/>
  <c r="U48" i="38"/>
  <c r="P48" i="38"/>
  <c r="O48" i="38"/>
  <c r="N48" i="38"/>
  <c r="M48" i="38"/>
  <c r="J48" i="38"/>
  <c r="B48" i="38"/>
  <c r="A48" i="38"/>
  <c r="V47" i="38"/>
  <c r="U47" i="38"/>
  <c r="P47" i="38"/>
  <c r="O47" i="38"/>
  <c r="N47" i="38"/>
  <c r="M47" i="38"/>
  <c r="B47" i="38"/>
  <c r="A47" i="38"/>
  <c r="V46" i="38"/>
  <c r="U46" i="38"/>
  <c r="P46" i="38"/>
  <c r="O46" i="38"/>
  <c r="N46" i="38"/>
  <c r="M46" i="38"/>
  <c r="B46" i="38"/>
  <c r="A46" i="38"/>
  <c r="V45" i="38"/>
  <c r="U45" i="38"/>
  <c r="P45" i="38"/>
  <c r="O45" i="38"/>
  <c r="N45" i="38"/>
  <c r="M45" i="38"/>
  <c r="B45" i="38"/>
  <c r="A45" i="38"/>
  <c r="V44" i="38"/>
  <c r="U44" i="38"/>
  <c r="P44" i="38"/>
  <c r="O44" i="38"/>
  <c r="N44" i="38"/>
  <c r="M44" i="38"/>
  <c r="B44" i="38"/>
  <c r="A44" i="38"/>
  <c r="V43" i="38"/>
  <c r="U43" i="38"/>
  <c r="P43" i="38"/>
  <c r="O43" i="38"/>
  <c r="N43" i="38"/>
  <c r="M43" i="38"/>
  <c r="J43" i="38"/>
  <c r="B43" i="38"/>
  <c r="A43" i="38"/>
  <c r="V42" i="38"/>
  <c r="U42" i="38"/>
  <c r="P42" i="38"/>
  <c r="O42" i="38"/>
  <c r="N42" i="38"/>
  <c r="M42" i="38"/>
  <c r="B42" i="38"/>
  <c r="A42" i="38"/>
  <c r="V41" i="38"/>
  <c r="U41" i="38"/>
  <c r="P41" i="38"/>
  <c r="O41" i="38"/>
  <c r="N41" i="38"/>
  <c r="M41" i="38"/>
  <c r="Q41" i="38"/>
  <c r="B41" i="38"/>
  <c r="A41" i="38"/>
  <c r="V40" i="38"/>
  <c r="U40" i="38"/>
  <c r="P40" i="38"/>
  <c r="O40" i="38"/>
  <c r="N40" i="38"/>
  <c r="M40" i="38"/>
  <c r="B40" i="38"/>
  <c r="A40" i="38"/>
  <c r="V39" i="38"/>
  <c r="U39" i="38"/>
  <c r="P39" i="38"/>
  <c r="O39" i="38"/>
  <c r="N39" i="38"/>
  <c r="M39" i="38"/>
  <c r="B39" i="38"/>
  <c r="A39" i="38"/>
  <c r="V38" i="38"/>
  <c r="U38" i="38"/>
  <c r="P38" i="38"/>
  <c r="O38" i="38"/>
  <c r="N38" i="38"/>
  <c r="M38" i="38"/>
  <c r="B38" i="38"/>
  <c r="A38" i="38"/>
  <c r="V37" i="38"/>
  <c r="U37" i="38"/>
  <c r="P37" i="38"/>
  <c r="O37" i="38"/>
  <c r="N37" i="38"/>
  <c r="M37" i="38"/>
  <c r="B37" i="38"/>
  <c r="A37" i="38"/>
  <c r="V36" i="38"/>
  <c r="U36" i="38"/>
  <c r="P36" i="38"/>
  <c r="O36" i="38"/>
  <c r="N36" i="38"/>
  <c r="M36" i="38"/>
  <c r="B36" i="38"/>
  <c r="A36" i="38"/>
  <c r="V24" i="38"/>
  <c r="U24" i="38"/>
  <c r="O24" i="38"/>
  <c r="N24" i="38"/>
  <c r="M24" i="38"/>
  <c r="B24" i="38"/>
  <c r="A24" i="38"/>
  <c r="V23" i="38"/>
  <c r="U23" i="38"/>
  <c r="O23" i="38"/>
  <c r="N23" i="38"/>
  <c r="M23" i="38"/>
  <c r="B23" i="38"/>
  <c r="A23" i="38"/>
  <c r="V22" i="38"/>
  <c r="U22" i="38"/>
  <c r="P22" i="38"/>
  <c r="N22" i="38"/>
  <c r="M22" i="38"/>
  <c r="B22" i="38"/>
  <c r="A22" i="38"/>
  <c r="V21" i="38"/>
  <c r="U21" i="38"/>
  <c r="P21" i="38"/>
  <c r="N21" i="38"/>
  <c r="B21" i="38"/>
  <c r="A21" i="38"/>
  <c r="V20" i="38"/>
  <c r="U20" i="38"/>
  <c r="O20" i="38"/>
  <c r="N20" i="38"/>
  <c r="M20" i="38"/>
  <c r="B20" i="38"/>
  <c r="A20" i="38"/>
  <c r="V19" i="38"/>
  <c r="U19" i="38"/>
  <c r="O19" i="38"/>
  <c r="N19" i="38"/>
  <c r="M19" i="38"/>
  <c r="B19" i="38"/>
  <c r="A19" i="38"/>
  <c r="V18" i="38"/>
  <c r="U18" i="38"/>
  <c r="P18" i="38"/>
  <c r="O18" i="38"/>
  <c r="N18" i="38"/>
  <c r="M18" i="38"/>
  <c r="H18" i="38"/>
  <c r="E18" i="38"/>
  <c r="C18" i="38"/>
  <c r="D18" i="38"/>
  <c r="B18" i="38"/>
  <c r="A18" i="38"/>
  <c r="V17" i="38"/>
  <c r="U17" i="38"/>
  <c r="P17" i="38"/>
  <c r="O17" i="38"/>
  <c r="N17" i="38"/>
  <c r="M17" i="38"/>
  <c r="D17" i="38"/>
  <c r="C17" i="38"/>
  <c r="B17" i="38"/>
  <c r="A17" i="38"/>
  <c r="V16" i="38"/>
  <c r="U16" i="38"/>
  <c r="P16" i="38"/>
  <c r="O16" i="38"/>
  <c r="M16" i="38"/>
  <c r="B16" i="38"/>
  <c r="A16" i="38"/>
  <c r="V15" i="38"/>
  <c r="U15" i="38"/>
  <c r="P15" i="38"/>
  <c r="O15" i="38"/>
  <c r="N15" i="38"/>
  <c r="M15" i="38"/>
  <c r="B15" i="38"/>
  <c r="A15" i="38"/>
  <c r="V14" i="38"/>
  <c r="U14" i="38"/>
  <c r="P14" i="38"/>
  <c r="N14" i="38"/>
  <c r="M14" i="38"/>
  <c r="B14" i="38"/>
  <c r="A14" i="38"/>
  <c r="V13" i="38"/>
  <c r="U13" i="38"/>
  <c r="P13" i="38"/>
  <c r="N13" i="38"/>
  <c r="M13" i="38"/>
  <c r="B13" i="38"/>
  <c r="A13" i="38"/>
  <c r="V12" i="38"/>
  <c r="U12" i="38"/>
  <c r="O12" i="38"/>
  <c r="N12" i="38"/>
  <c r="M12" i="38"/>
  <c r="B12" i="38"/>
  <c r="A12" i="38"/>
  <c r="V11" i="38"/>
  <c r="U11" i="38"/>
  <c r="P11" i="38"/>
  <c r="N11" i="38"/>
  <c r="M11" i="38"/>
  <c r="B11" i="38"/>
  <c r="A11" i="38"/>
  <c r="V10" i="38"/>
  <c r="U10" i="38"/>
  <c r="O10" i="38"/>
  <c r="N10" i="38"/>
  <c r="M10" i="38"/>
  <c r="B10" i="38"/>
  <c r="A10" i="38"/>
  <c r="V9" i="38"/>
  <c r="U9" i="38"/>
  <c r="O9" i="38"/>
  <c r="N9" i="38"/>
  <c r="M9" i="38"/>
  <c r="B9" i="38"/>
  <c r="A9" i="38"/>
  <c r="V8" i="38"/>
  <c r="U8" i="38"/>
  <c r="P8" i="38"/>
  <c r="O8" i="38"/>
  <c r="N8" i="38"/>
  <c r="M8" i="38"/>
  <c r="D8" i="38"/>
  <c r="C8" i="38"/>
  <c r="B8" i="38"/>
  <c r="A8" i="38"/>
  <c r="V81" i="37"/>
  <c r="U81" i="37"/>
  <c r="P81" i="37"/>
  <c r="O81" i="37"/>
  <c r="N81" i="37"/>
  <c r="M81" i="37"/>
  <c r="B81" i="37"/>
  <c r="A81" i="37"/>
  <c r="V80" i="37"/>
  <c r="U80" i="37"/>
  <c r="P80" i="37"/>
  <c r="O80" i="37"/>
  <c r="N80" i="37"/>
  <c r="M80" i="37"/>
  <c r="Q80" i="37"/>
  <c r="B80" i="37"/>
  <c r="A80" i="37"/>
  <c r="V79" i="37"/>
  <c r="U79" i="37"/>
  <c r="P79" i="37"/>
  <c r="O79" i="37"/>
  <c r="N79" i="37"/>
  <c r="M79" i="37"/>
  <c r="B79" i="37"/>
  <c r="A79" i="37"/>
  <c r="V78" i="37"/>
  <c r="U78" i="37"/>
  <c r="P78" i="37"/>
  <c r="O78" i="37"/>
  <c r="N78" i="37"/>
  <c r="M78" i="37"/>
  <c r="B78" i="37"/>
  <c r="A78" i="37"/>
  <c r="V77" i="37"/>
  <c r="U77" i="37"/>
  <c r="P77" i="37"/>
  <c r="O77" i="37"/>
  <c r="N77" i="37"/>
  <c r="M77" i="37"/>
  <c r="B77" i="37"/>
  <c r="A77" i="37"/>
  <c r="V76" i="37"/>
  <c r="U76" i="37"/>
  <c r="P76" i="37"/>
  <c r="O76" i="37"/>
  <c r="N76" i="37"/>
  <c r="M76" i="37"/>
  <c r="B76" i="37"/>
  <c r="A76" i="37"/>
  <c r="V75" i="37"/>
  <c r="U75" i="37"/>
  <c r="P75" i="37"/>
  <c r="O75" i="37"/>
  <c r="N75" i="37"/>
  <c r="M75" i="37"/>
  <c r="B75" i="37"/>
  <c r="A75" i="37"/>
  <c r="V74" i="37"/>
  <c r="U74" i="37"/>
  <c r="P74" i="37"/>
  <c r="O74" i="37"/>
  <c r="N74" i="37"/>
  <c r="M74" i="37"/>
  <c r="B74" i="37"/>
  <c r="A74" i="37"/>
  <c r="V73" i="37"/>
  <c r="U73" i="37"/>
  <c r="P73" i="37"/>
  <c r="O73" i="37"/>
  <c r="N73" i="37"/>
  <c r="M73" i="37"/>
  <c r="B73" i="37"/>
  <c r="A73" i="37"/>
  <c r="V72" i="37"/>
  <c r="U72" i="37"/>
  <c r="P72" i="37"/>
  <c r="O72" i="37"/>
  <c r="N72" i="37"/>
  <c r="M72" i="37"/>
  <c r="B72" i="37"/>
  <c r="A72" i="37"/>
  <c r="V71" i="37"/>
  <c r="U71" i="37"/>
  <c r="P71" i="37"/>
  <c r="O71" i="37"/>
  <c r="N71" i="37"/>
  <c r="M71" i="37"/>
  <c r="B71" i="37"/>
  <c r="A71" i="37"/>
  <c r="V70" i="37"/>
  <c r="U70" i="37"/>
  <c r="P70" i="37"/>
  <c r="O70" i="37"/>
  <c r="N70" i="37"/>
  <c r="M70" i="37"/>
  <c r="B70" i="37"/>
  <c r="A70" i="37"/>
  <c r="V69" i="37"/>
  <c r="U69" i="37"/>
  <c r="P69" i="37"/>
  <c r="O69" i="37"/>
  <c r="N69" i="37"/>
  <c r="M69" i="37"/>
  <c r="B69" i="37"/>
  <c r="A69" i="37"/>
  <c r="V68" i="37"/>
  <c r="U68" i="37"/>
  <c r="P68" i="37"/>
  <c r="O68" i="37"/>
  <c r="N68" i="37"/>
  <c r="M68" i="37"/>
  <c r="B68" i="37"/>
  <c r="A68" i="37"/>
  <c r="V67" i="37"/>
  <c r="U67" i="37"/>
  <c r="P67" i="37"/>
  <c r="O67" i="37"/>
  <c r="N67" i="37"/>
  <c r="M67" i="37"/>
  <c r="Q67" i="37"/>
  <c r="B67" i="37"/>
  <c r="A67" i="37"/>
  <c r="V66" i="37"/>
  <c r="U66" i="37"/>
  <c r="P66" i="37"/>
  <c r="O66" i="37"/>
  <c r="N66" i="37"/>
  <c r="M66" i="37"/>
  <c r="B66" i="37"/>
  <c r="A66" i="37"/>
  <c r="V65" i="37"/>
  <c r="U65" i="37"/>
  <c r="P65" i="37"/>
  <c r="O65" i="37"/>
  <c r="N65" i="37"/>
  <c r="M65" i="37"/>
  <c r="B65" i="37"/>
  <c r="A65" i="37"/>
  <c r="V52" i="37"/>
  <c r="U52" i="37"/>
  <c r="P52" i="37"/>
  <c r="O52" i="37"/>
  <c r="N52" i="37"/>
  <c r="M52" i="37"/>
  <c r="H52" i="37"/>
  <c r="D52" i="37"/>
  <c r="C52" i="37"/>
  <c r="B52" i="37"/>
  <c r="A52" i="37"/>
  <c r="V51" i="37"/>
  <c r="U51" i="37"/>
  <c r="P51" i="37"/>
  <c r="O51" i="37"/>
  <c r="N51" i="37"/>
  <c r="M51" i="37"/>
  <c r="H51" i="37"/>
  <c r="G51" i="37"/>
  <c r="E51" i="37"/>
  <c r="C51" i="37"/>
  <c r="D51" i="37"/>
  <c r="I51" i="37"/>
  <c r="B51" i="37"/>
  <c r="A51" i="37"/>
  <c r="V50" i="37"/>
  <c r="U50" i="37"/>
  <c r="P50" i="37"/>
  <c r="O50" i="37"/>
  <c r="N50" i="37"/>
  <c r="M50" i="37"/>
  <c r="H50" i="37"/>
  <c r="G50" i="37"/>
  <c r="E50" i="37"/>
  <c r="D50" i="37"/>
  <c r="C50" i="37"/>
  <c r="B50" i="37"/>
  <c r="A50" i="37"/>
  <c r="V49" i="37"/>
  <c r="U49" i="37"/>
  <c r="P49" i="37"/>
  <c r="O49" i="37"/>
  <c r="N49" i="37"/>
  <c r="M49" i="37"/>
  <c r="H49" i="37"/>
  <c r="D49" i="37"/>
  <c r="C49" i="37"/>
  <c r="B49" i="37"/>
  <c r="A49" i="37"/>
  <c r="V48" i="37"/>
  <c r="U48" i="37"/>
  <c r="P48" i="37"/>
  <c r="O48" i="37"/>
  <c r="N48" i="37"/>
  <c r="M48" i="37"/>
  <c r="H48" i="37"/>
  <c r="D48" i="37"/>
  <c r="C48" i="37"/>
  <c r="I48" i="37"/>
  <c r="B48" i="37"/>
  <c r="A48" i="37"/>
  <c r="V47" i="37"/>
  <c r="U47" i="37"/>
  <c r="P47" i="37"/>
  <c r="O47" i="37"/>
  <c r="N47" i="37"/>
  <c r="M47" i="37"/>
  <c r="H47" i="37"/>
  <c r="D47" i="37"/>
  <c r="C47" i="37"/>
  <c r="B47" i="37"/>
  <c r="A47" i="37"/>
  <c r="V46" i="37"/>
  <c r="U46" i="37"/>
  <c r="P46" i="37"/>
  <c r="O46" i="37"/>
  <c r="N46" i="37"/>
  <c r="M46" i="37"/>
  <c r="H46" i="37"/>
  <c r="G46" i="37"/>
  <c r="E46" i="37"/>
  <c r="D46" i="37"/>
  <c r="C46" i="37"/>
  <c r="I46" i="37"/>
  <c r="B46" i="37"/>
  <c r="A46" i="37"/>
  <c r="V45" i="37"/>
  <c r="U45" i="37"/>
  <c r="P45" i="37"/>
  <c r="O45" i="37"/>
  <c r="N45" i="37"/>
  <c r="M45" i="37"/>
  <c r="H45" i="37"/>
  <c r="C45" i="37"/>
  <c r="D45" i="37"/>
  <c r="B45" i="37"/>
  <c r="A45" i="37"/>
  <c r="V44" i="37"/>
  <c r="U44" i="37"/>
  <c r="P44" i="37"/>
  <c r="O44" i="37"/>
  <c r="N44" i="37"/>
  <c r="M44" i="37"/>
  <c r="H44" i="37"/>
  <c r="D44" i="37"/>
  <c r="C44" i="37"/>
  <c r="B44" i="37"/>
  <c r="A44" i="37"/>
  <c r="V43" i="37"/>
  <c r="U43" i="37"/>
  <c r="P43" i="37"/>
  <c r="O43" i="37"/>
  <c r="N43" i="37"/>
  <c r="M43" i="37"/>
  <c r="H43" i="37"/>
  <c r="G43" i="37"/>
  <c r="E43" i="37"/>
  <c r="C43" i="37"/>
  <c r="D43" i="37"/>
  <c r="B43" i="37"/>
  <c r="A43" i="37"/>
  <c r="V42" i="37"/>
  <c r="U42" i="37"/>
  <c r="P42" i="37"/>
  <c r="O42" i="37"/>
  <c r="N42" i="37"/>
  <c r="M42" i="37"/>
  <c r="H42" i="37"/>
  <c r="G42" i="37"/>
  <c r="E42" i="37"/>
  <c r="D42" i="37"/>
  <c r="C42" i="37"/>
  <c r="I42" i="37"/>
  <c r="B42" i="37"/>
  <c r="A42" i="37"/>
  <c r="V41" i="37"/>
  <c r="U41" i="37"/>
  <c r="P41" i="37"/>
  <c r="O41" i="37"/>
  <c r="N41" i="37"/>
  <c r="M41" i="37"/>
  <c r="H41" i="37"/>
  <c r="C41" i="37"/>
  <c r="D41" i="37"/>
  <c r="B41" i="37"/>
  <c r="A41" i="37"/>
  <c r="V40" i="37"/>
  <c r="U40" i="37"/>
  <c r="P40" i="37"/>
  <c r="O40" i="37"/>
  <c r="N40" i="37"/>
  <c r="M40" i="37"/>
  <c r="H40" i="37"/>
  <c r="G40" i="37"/>
  <c r="E40" i="37"/>
  <c r="D40" i="37"/>
  <c r="I40" i="37"/>
  <c r="C40" i="37"/>
  <c r="B40" i="37"/>
  <c r="A40" i="37"/>
  <c r="V39" i="37"/>
  <c r="U39" i="37"/>
  <c r="P39" i="37"/>
  <c r="O39" i="37"/>
  <c r="N39" i="37"/>
  <c r="M39" i="37"/>
  <c r="H39" i="37"/>
  <c r="C39" i="37"/>
  <c r="D39" i="37"/>
  <c r="B39" i="37"/>
  <c r="A39" i="37"/>
  <c r="V38" i="37"/>
  <c r="U38" i="37"/>
  <c r="P38" i="37"/>
  <c r="O38" i="37"/>
  <c r="N38" i="37"/>
  <c r="M38" i="37"/>
  <c r="H38" i="37"/>
  <c r="G38" i="37"/>
  <c r="E38" i="37"/>
  <c r="D38" i="37"/>
  <c r="C38" i="37"/>
  <c r="I38" i="37"/>
  <c r="B38" i="37"/>
  <c r="A38" i="37"/>
  <c r="V37" i="37"/>
  <c r="U37" i="37"/>
  <c r="P37" i="37"/>
  <c r="O37" i="37"/>
  <c r="N37" i="37"/>
  <c r="M37" i="37"/>
  <c r="H37" i="37"/>
  <c r="C37" i="37"/>
  <c r="D37" i="37"/>
  <c r="B37" i="37"/>
  <c r="A37" i="37"/>
  <c r="V36" i="37"/>
  <c r="U36" i="37"/>
  <c r="P36" i="37"/>
  <c r="O36" i="37"/>
  <c r="N36" i="37"/>
  <c r="M36" i="37"/>
  <c r="H36" i="37"/>
  <c r="D36" i="37"/>
  <c r="C36" i="37"/>
  <c r="B36" i="37"/>
  <c r="A36" i="37"/>
  <c r="V24" i="37"/>
  <c r="U24" i="37"/>
  <c r="P24" i="37"/>
  <c r="O24" i="37"/>
  <c r="N24" i="37"/>
  <c r="M24" i="37"/>
  <c r="D24" i="37"/>
  <c r="C24" i="37"/>
  <c r="B24" i="37"/>
  <c r="A24" i="37"/>
  <c r="V23" i="37"/>
  <c r="U23" i="37"/>
  <c r="P23" i="37"/>
  <c r="O23" i="37"/>
  <c r="N23" i="37"/>
  <c r="M23" i="37"/>
  <c r="H23" i="37"/>
  <c r="E23" i="37"/>
  <c r="D23" i="37"/>
  <c r="C23" i="37"/>
  <c r="B23" i="37"/>
  <c r="A23" i="37"/>
  <c r="V22" i="37"/>
  <c r="U22" i="37"/>
  <c r="P22" i="37"/>
  <c r="O22" i="37"/>
  <c r="N22" i="37"/>
  <c r="M22" i="37"/>
  <c r="H22" i="37"/>
  <c r="E22" i="37"/>
  <c r="D22" i="37"/>
  <c r="C22" i="37"/>
  <c r="B22" i="37"/>
  <c r="A22" i="37"/>
  <c r="V21" i="37"/>
  <c r="U21" i="37"/>
  <c r="P21" i="37"/>
  <c r="O21" i="37"/>
  <c r="N21" i="37"/>
  <c r="M21" i="37"/>
  <c r="D21" i="37"/>
  <c r="C21" i="37"/>
  <c r="I21" i="37"/>
  <c r="K21" i="37"/>
  <c r="B21" i="37"/>
  <c r="A21" i="37"/>
  <c r="V20" i="37"/>
  <c r="U20" i="37"/>
  <c r="P20" i="37"/>
  <c r="O20" i="37"/>
  <c r="N20" i="37"/>
  <c r="M20" i="37"/>
  <c r="D20" i="37"/>
  <c r="C20" i="37"/>
  <c r="B20" i="37"/>
  <c r="A20" i="37"/>
  <c r="V19" i="37"/>
  <c r="U19" i="37"/>
  <c r="P19" i="37"/>
  <c r="O19" i="37"/>
  <c r="N19" i="37"/>
  <c r="M19" i="37"/>
  <c r="D19" i="37"/>
  <c r="C19" i="37"/>
  <c r="I19" i="37"/>
  <c r="B19" i="37"/>
  <c r="A19" i="37"/>
  <c r="V18" i="37"/>
  <c r="U18" i="37"/>
  <c r="P18" i="37"/>
  <c r="O18" i="37"/>
  <c r="N18" i="37"/>
  <c r="M18" i="37"/>
  <c r="H18" i="37"/>
  <c r="E18" i="37"/>
  <c r="D18" i="37"/>
  <c r="C18" i="37"/>
  <c r="B18" i="37"/>
  <c r="A18" i="37"/>
  <c r="V17" i="37"/>
  <c r="U17" i="37"/>
  <c r="P17" i="37"/>
  <c r="O17" i="37"/>
  <c r="N17" i="37"/>
  <c r="M17" i="37"/>
  <c r="D17" i="37"/>
  <c r="C17" i="37"/>
  <c r="B17" i="37"/>
  <c r="A17" i="37"/>
  <c r="V16" i="37"/>
  <c r="U16" i="37"/>
  <c r="P16" i="37"/>
  <c r="O16" i="37"/>
  <c r="N16" i="37"/>
  <c r="M16" i="37"/>
  <c r="D16" i="37"/>
  <c r="C16" i="37"/>
  <c r="I16" i="37"/>
  <c r="B16" i="37"/>
  <c r="A16" i="37"/>
  <c r="V15" i="37"/>
  <c r="U15" i="37"/>
  <c r="P15" i="37"/>
  <c r="O15" i="37"/>
  <c r="N15" i="37"/>
  <c r="M15" i="37"/>
  <c r="H15" i="37"/>
  <c r="E15" i="37"/>
  <c r="D15" i="37"/>
  <c r="C15" i="37"/>
  <c r="B15" i="37"/>
  <c r="A15" i="37"/>
  <c r="V14" i="37"/>
  <c r="U14" i="37"/>
  <c r="P14" i="37"/>
  <c r="O14" i="37"/>
  <c r="N14" i="37"/>
  <c r="M14" i="37"/>
  <c r="H14" i="37"/>
  <c r="E14" i="37"/>
  <c r="D14" i="37"/>
  <c r="C14" i="37"/>
  <c r="B14" i="37"/>
  <c r="A14" i="37"/>
  <c r="V13" i="37"/>
  <c r="U13" i="37"/>
  <c r="P13" i="37"/>
  <c r="O13" i="37"/>
  <c r="N13" i="37"/>
  <c r="M13" i="37"/>
  <c r="D13" i="37"/>
  <c r="C13" i="37"/>
  <c r="B13" i="37"/>
  <c r="A13" i="37"/>
  <c r="V12" i="37"/>
  <c r="U12" i="37"/>
  <c r="P12" i="37"/>
  <c r="O12" i="37"/>
  <c r="N12" i="37"/>
  <c r="M12" i="37"/>
  <c r="H12" i="37"/>
  <c r="C12" i="37"/>
  <c r="D12" i="37"/>
  <c r="E12" i="37"/>
  <c r="B12" i="37"/>
  <c r="A12" i="37"/>
  <c r="V11" i="37"/>
  <c r="U11" i="37"/>
  <c r="P11" i="37"/>
  <c r="O11" i="37"/>
  <c r="N11" i="37"/>
  <c r="M11" i="37"/>
  <c r="D11" i="37"/>
  <c r="C11" i="37"/>
  <c r="B11" i="37"/>
  <c r="A11" i="37"/>
  <c r="V10" i="37"/>
  <c r="U10" i="37"/>
  <c r="P10" i="37"/>
  <c r="O10" i="37"/>
  <c r="N10" i="37"/>
  <c r="M10" i="37"/>
  <c r="H10" i="37"/>
  <c r="E10" i="37"/>
  <c r="D10" i="37"/>
  <c r="C10" i="37"/>
  <c r="B10" i="37"/>
  <c r="A10" i="37"/>
  <c r="V9" i="37"/>
  <c r="U9" i="37"/>
  <c r="P9" i="37"/>
  <c r="O9" i="37"/>
  <c r="N9" i="37"/>
  <c r="M9" i="37"/>
  <c r="D9" i="37"/>
  <c r="C9" i="37"/>
  <c r="B9" i="37"/>
  <c r="A9" i="37"/>
  <c r="T9" i="26"/>
  <c r="U9" i="26"/>
  <c r="T10" i="26"/>
  <c r="U10" i="26"/>
  <c r="T11" i="26"/>
  <c r="U11" i="26"/>
  <c r="T12" i="26"/>
  <c r="U12" i="26"/>
  <c r="T13" i="26"/>
  <c r="U13" i="26"/>
  <c r="T14" i="26"/>
  <c r="U14" i="26"/>
  <c r="T15" i="26"/>
  <c r="U15" i="26"/>
  <c r="T16" i="26"/>
  <c r="U16" i="26"/>
  <c r="T17" i="26"/>
  <c r="U17" i="26"/>
  <c r="T18" i="26"/>
  <c r="U18" i="26"/>
  <c r="T19" i="26"/>
  <c r="U19" i="26"/>
  <c r="T20" i="26"/>
  <c r="U20" i="26"/>
  <c r="T21" i="26"/>
  <c r="U21" i="26"/>
  <c r="T22" i="26"/>
  <c r="U22" i="26"/>
  <c r="T23" i="26"/>
  <c r="U23" i="26"/>
  <c r="T24" i="26"/>
  <c r="U24" i="26"/>
  <c r="U8" i="26"/>
  <c r="T8" i="26"/>
  <c r="T33" i="26"/>
  <c r="E34" i="26"/>
  <c r="E35" i="26"/>
  <c r="E36" i="26"/>
  <c r="E37" i="26"/>
  <c r="E38" i="26"/>
  <c r="E39" i="26"/>
  <c r="E40" i="26"/>
  <c r="E41" i="26"/>
  <c r="E42" i="26"/>
  <c r="E43" i="26"/>
  <c r="E44" i="26"/>
  <c r="E45" i="26"/>
  <c r="E47" i="26"/>
  <c r="E48" i="26"/>
  <c r="E49" i="26"/>
  <c r="E33" i="26"/>
  <c r="E9" i="26"/>
  <c r="E10" i="26"/>
  <c r="E11" i="26"/>
  <c r="E12" i="26"/>
  <c r="E13" i="26"/>
  <c r="E14" i="26"/>
  <c r="E15" i="26"/>
  <c r="E16" i="26"/>
  <c r="E17" i="26"/>
  <c r="E18" i="26"/>
  <c r="E19" i="26"/>
  <c r="C19" i="26"/>
  <c r="D19" i="26"/>
  <c r="H19" i="26"/>
  <c r="I19" i="26"/>
  <c r="E20" i="26"/>
  <c r="E22" i="26"/>
  <c r="E23" i="26"/>
  <c r="E24" i="26"/>
  <c r="C24" i="26"/>
  <c r="D24" i="26"/>
  <c r="H24" i="26"/>
  <c r="I24" i="26"/>
  <c r="E8" i="26"/>
  <c r="C9" i="26"/>
  <c r="D9" i="26"/>
  <c r="H9" i="26"/>
  <c r="I9" i="26"/>
  <c r="O9" i="26"/>
  <c r="C75" i="26"/>
  <c r="D75" i="26"/>
  <c r="I75" i="26"/>
  <c r="G75" i="26"/>
  <c r="H75" i="26"/>
  <c r="O75" i="26"/>
  <c r="C74" i="26"/>
  <c r="D74" i="26"/>
  <c r="I74" i="26"/>
  <c r="G74" i="26"/>
  <c r="H74" i="26"/>
  <c r="O74" i="26"/>
  <c r="C73" i="26"/>
  <c r="D73" i="26"/>
  <c r="I73" i="26"/>
  <c r="G73" i="26"/>
  <c r="H73" i="26"/>
  <c r="N73" i="26"/>
  <c r="C72" i="26"/>
  <c r="D72" i="26"/>
  <c r="G72" i="26"/>
  <c r="I72" i="26"/>
  <c r="H72" i="26"/>
  <c r="L72" i="26"/>
  <c r="N72" i="26"/>
  <c r="C71" i="26"/>
  <c r="D71" i="26"/>
  <c r="G71" i="26"/>
  <c r="I71" i="26"/>
  <c r="H71" i="26"/>
  <c r="O71" i="26"/>
  <c r="C70" i="26"/>
  <c r="D70" i="26"/>
  <c r="G70" i="26"/>
  <c r="I70" i="26"/>
  <c r="H70" i="26"/>
  <c r="O70" i="26"/>
  <c r="C69" i="26"/>
  <c r="D69" i="26"/>
  <c r="F69" i="26"/>
  <c r="I69" i="26"/>
  <c r="G69" i="26"/>
  <c r="H69" i="26"/>
  <c r="N69" i="26"/>
  <c r="C68" i="26"/>
  <c r="D68" i="26"/>
  <c r="G68" i="26"/>
  <c r="I68" i="26"/>
  <c r="H68" i="26"/>
  <c r="N68" i="26"/>
  <c r="C67" i="26"/>
  <c r="D67" i="26"/>
  <c r="G67" i="26"/>
  <c r="H67" i="26"/>
  <c r="I67" i="26"/>
  <c r="K67" i="26"/>
  <c r="P67" i="26"/>
  <c r="O67" i="26"/>
  <c r="C66" i="26"/>
  <c r="D66" i="26"/>
  <c r="G66" i="26"/>
  <c r="H66" i="26"/>
  <c r="I66" i="26"/>
  <c r="K66" i="26"/>
  <c r="P66" i="26"/>
  <c r="O66" i="26"/>
  <c r="C65" i="26"/>
  <c r="I65" i="26"/>
  <c r="D65" i="26"/>
  <c r="F65" i="26"/>
  <c r="G65" i="26"/>
  <c r="H65" i="26"/>
  <c r="N65" i="26"/>
  <c r="C64" i="26"/>
  <c r="D64" i="26"/>
  <c r="G64" i="26"/>
  <c r="H64" i="26"/>
  <c r="I64" i="26"/>
  <c r="K64" i="26"/>
  <c r="P64" i="26"/>
  <c r="N64" i="26"/>
  <c r="C63" i="26"/>
  <c r="D63" i="26"/>
  <c r="I63" i="26"/>
  <c r="G63" i="26"/>
  <c r="H63" i="26"/>
  <c r="O63" i="26"/>
  <c r="C62" i="26"/>
  <c r="D62" i="26"/>
  <c r="I62" i="26"/>
  <c r="G62" i="26"/>
  <c r="H62" i="26"/>
  <c r="N62" i="26"/>
  <c r="C61" i="26"/>
  <c r="D61" i="26"/>
  <c r="I61" i="26"/>
  <c r="G61" i="26"/>
  <c r="H61" i="26"/>
  <c r="O61" i="26"/>
  <c r="C60" i="26"/>
  <c r="D60" i="26"/>
  <c r="I60" i="26"/>
  <c r="G60" i="26"/>
  <c r="H60" i="26"/>
  <c r="O60" i="26"/>
  <c r="C59" i="26"/>
  <c r="D59" i="26"/>
  <c r="I59" i="26"/>
  <c r="G59" i="26"/>
  <c r="H59" i="26"/>
  <c r="O59" i="26"/>
  <c r="C49" i="26"/>
  <c r="D49" i="26"/>
  <c r="I49" i="26"/>
  <c r="G49" i="26"/>
  <c r="H49" i="26"/>
  <c r="O49" i="26"/>
  <c r="C48" i="26"/>
  <c r="D48" i="26"/>
  <c r="I48" i="26"/>
  <c r="G48" i="26"/>
  <c r="H48" i="26"/>
  <c r="O48" i="26"/>
  <c r="C47" i="26"/>
  <c r="D47" i="26"/>
  <c r="I47" i="26"/>
  <c r="G47" i="26"/>
  <c r="H47" i="26"/>
  <c r="N47" i="26"/>
  <c r="C46" i="26"/>
  <c r="D46" i="26"/>
  <c r="H46" i="26"/>
  <c r="I46" i="26"/>
  <c r="L46" i="26"/>
  <c r="N46" i="26"/>
  <c r="C45" i="26"/>
  <c r="D45" i="26"/>
  <c r="G45" i="26"/>
  <c r="H45" i="26"/>
  <c r="I45" i="26"/>
  <c r="K45" i="26"/>
  <c r="P45" i="26"/>
  <c r="O45" i="26"/>
  <c r="C44" i="26"/>
  <c r="D44" i="26"/>
  <c r="G44" i="26"/>
  <c r="H44" i="26"/>
  <c r="I44" i="26"/>
  <c r="K44" i="26"/>
  <c r="P44" i="26"/>
  <c r="O44" i="26"/>
  <c r="C43" i="26"/>
  <c r="D43" i="26"/>
  <c r="G43" i="26"/>
  <c r="H43" i="26"/>
  <c r="I43" i="26"/>
  <c r="K43" i="26"/>
  <c r="P43" i="26"/>
  <c r="N43" i="26"/>
  <c r="C42" i="26"/>
  <c r="D42" i="26"/>
  <c r="I42" i="26"/>
  <c r="G42" i="26"/>
  <c r="H42" i="26"/>
  <c r="N42" i="26"/>
  <c r="C41" i="26"/>
  <c r="D41" i="26"/>
  <c r="I41" i="26"/>
  <c r="G41" i="26"/>
  <c r="H41" i="26"/>
  <c r="O41" i="26"/>
  <c r="C40" i="26"/>
  <c r="D40" i="26"/>
  <c r="I40" i="26"/>
  <c r="G40" i="26"/>
  <c r="H40" i="26"/>
  <c r="O40" i="26"/>
  <c r="C39" i="26"/>
  <c r="D39" i="26"/>
  <c r="I39" i="26"/>
  <c r="G39" i="26"/>
  <c r="H39" i="26"/>
  <c r="N39" i="26"/>
  <c r="C38" i="26"/>
  <c r="D38" i="26"/>
  <c r="I38" i="26"/>
  <c r="G38" i="26"/>
  <c r="H38" i="26"/>
  <c r="N38" i="26"/>
  <c r="C37" i="26"/>
  <c r="D37" i="26"/>
  <c r="G37" i="26"/>
  <c r="H37" i="26"/>
  <c r="I37" i="26"/>
  <c r="O37" i="26"/>
  <c r="C36" i="26"/>
  <c r="D36" i="26"/>
  <c r="G36" i="26"/>
  <c r="H36" i="26"/>
  <c r="I36" i="26"/>
  <c r="K36" i="26"/>
  <c r="P36" i="26"/>
  <c r="N36" i="26"/>
  <c r="C35" i="26"/>
  <c r="D35" i="26"/>
  <c r="I35" i="26"/>
  <c r="G35" i="26"/>
  <c r="H35" i="26"/>
  <c r="O35" i="26"/>
  <c r="C34" i="26"/>
  <c r="D34" i="26"/>
  <c r="I34" i="26"/>
  <c r="G34" i="26"/>
  <c r="H34" i="26"/>
  <c r="O34" i="26"/>
  <c r="C33" i="26"/>
  <c r="D33" i="26"/>
  <c r="I33" i="26"/>
  <c r="G33" i="26"/>
  <c r="H33" i="26"/>
  <c r="O33" i="26"/>
  <c r="C10" i="26"/>
  <c r="I10" i="26"/>
  <c r="K10" i="26"/>
  <c r="P10" i="26"/>
  <c r="D10" i="26"/>
  <c r="H10" i="26"/>
  <c r="O10" i="26"/>
  <c r="C11" i="26"/>
  <c r="D11" i="26"/>
  <c r="I11" i="26"/>
  <c r="H11" i="26"/>
  <c r="N11" i="26"/>
  <c r="C12" i="26"/>
  <c r="I12" i="26"/>
  <c r="D12" i="26"/>
  <c r="H12" i="26"/>
  <c r="O12" i="26"/>
  <c r="C13" i="26"/>
  <c r="I13" i="26"/>
  <c r="D13" i="26"/>
  <c r="H13" i="26"/>
  <c r="N13" i="26"/>
  <c r="C14" i="26"/>
  <c r="D14" i="26"/>
  <c r="H14" i="26"/>
  <c r="I14" i="26"/>
  <c r="N14" i="26"/>
  <c r="C15" i="26"/>
  <c r="D15" i="26"/>
  <c r="I15" i="26"/>
  <c r="H15" i="26"/>
  <c r="O15" i="26"/>
  <c r="C16" i="26"/>
  <c r="I16" i="26"/>
  <c r="D16" i="26"/>
  <c r="H16" i="26"/>
  <c r="O16" i="26"/>
  <c r="C17" i="26"/>
  <c r="I17" i="26"/>
  <c r="D17" i="26"/>
  <c r="H17" i="26"/>
  <c r="N17" i="26"/>
  <c r="C18" i="26"/>
  <c r="D18" i="26"/>
  <c r="H18" i="26"/>
  <c r="I18" i="26"/>
  <c r="K18" i="26"/>
  <c r="P18" i="26"/>
  <c r="N18" i="26"/>
  <c r="O19" i="26"/>
  <c r="C20" i="26"/>
  <c r="D20" i="26"/>
  <c r="H20" i="26"/>
  <c r="I20" i="26"/>
  <c r="O20" i="26"/>
  <c r="C21" i="26"/>
  <c r="D21" i="26"/>
  <c r="I21" i="26"/>
  <c r="K21" i="26"/>
  <c r="P21" i="26"/>
  <c r="L21" i="26"/>
  <c r="N21" i="26"/>
  <c r="C22" i="26"/>
  <c r="D22" i="26"/>
  <c r="H22" i="26"/>
  <c r="I22" i="26"/>
  <c r="N22" i="26"/>
  <c r="C23" i="26"/>
  <c r="I23" i="26"/>
  <c r="D23" i="26"/>
  <c r="H23" i="26"/>
  <c r="O23" i="26"/>
  <c r="O24" i="26"/>
  <c r="C8" i="26"/>
  <c r="D8" i="26"/>
  <c r="H8" i="26"/>
  <c r="I8" i="26"/>
  <c r="O8" i="26"/>
  <c r="J64" i="26"/>
  <c r="A8" i="26"/>
  <c r="O18" i="26"/>
  <c r="M18" i="26"/>
  <c r="L18" i="26"/>
  <c r="B18" i="26"/>
  <c r="A18" i="26"/>
  <c r="T60" i="26"/>
  <c r="U60" i="26"/>
  <c r="T61" i="26"/>
  <c r="U61" i="26"/>
  <c r="T62" i="26"/>
  <c r="U62" i="26"/>
  <c r="T63" i="26"/>
  <c r="U63" i="26"/>
  <c r="T64" i="26"/>
  <c r="U64" i="26"/>
  <c r="T65" i="26"/>
  <c r="U65" i="26"/>
  <c r="T66" i="26"/>
  <c r="U66" i="26"/>
  <c r="T67" i="26"/>
  <c r="U67" i="26"/>
  <c r="T68" i="26"/>
  <c r="U68" i="26"/>
  <c r="T69" i="26"/>
  <c r="U69" i="26"/>
  <c r="T70" i="26"/>
  <c r="U70" i="26"/>
  <c r="T71" i="26"/>
  <c r="U71" i="26"/>
  <c r="T72" i="26"/>
  <c r="U72" i="26"/>
  <c r="T73" i="26"/>
  <c r="U73" i="26"/>
  <c r="T74" i="26"/>
  <c r="U74" i="26"/>
  <c r="T75" i="26"/>
  <c r="U75" i="26"/>
  <c r="U59" i="26"/>
  <c r="T59" i="26"/>
  <c r="O64" i="26"/>
  <c r="L60" i="26"/>
  <c r="M60" i="26"/>
  <c r="N60" i="26"/>
  <c r="L61" i="26"/>
  <c r="M61" i="26"/>
  <c r="N61" i="26"/>
  <c r="L62" i="26"/>
  <c r="M62" i="26"/>
  <c r="O62" i="26"/>
  <c r="L63" i="26"/>
  <c r="M63" i="26"/>
  <c r="N63" i="26"/>
  <c r="L64" i="26"/>
  <c r="M64" i="26"/>
  <c r="L65" i="26"/>
  <c r="M65" i="26"/>
  <c r="O65" i="26"/>
  <c r="L66" i="26"/>
  <c r="M66" i="26"/>
  <c r="N66" i="26"/>
  <c r="L67" i="26"/>
  <c r="M67" i="26"/>
  <c r="N67" i="26"/>
  <c r="L68" i="26"/>
  <c r="M68" i="26"/>
  <c r="O68" i="26"/>
  <c r="L69" i="26"/>
  <c r="M69" i="26"/>
  <c r="O69" i="26"/>
  <c r="L70" i="26"/>
  <c r="M70" i="26"/>
  <c r="N70" i="26"/>
  <c r="L71" i="26"/>
  <c r="M71" i="26"/>
  <c r="N71" i="26"/>
  <c r="M72" i="26"/>
  <c r="O72" i="26"/>
  <c r="L73" i="26"/>
  <c r="M73" i="26"/>
  <c r="O73" i="26"/>
  <c r="L74" i="26"/>
  <c r="M74" i="26"/>
  <c r="N74" i="26"/>
  <c r="L75" i="26"/>
  <c r="M75" i="26"/>
  <c r="N75" i="26"/>
  <c r="M59" i="26"/>
  <c r="N59" i="26"/>
  <c r="L59" i="26"/>
  <c r="A75" i="26"/>
  <c r="B75" i="26"/>
  <c r="A60" i="26"/>
  <c r="B60" i="26"/>
  <c r="A61" i="26"/>
  <c r="B61" i="26"/>
  <c r="A62" i="26"/>
  <c r="B62" i="26"/>
  <c r="A63" i="26"/>
  <c r="B63" i="26"/>
  <c r="A64" i="26"/>
  <c r="B64" i="26"/>
  <c r="A65" i="26"/>
  <c r="B65" i="26"/>
  <c r="A66" i="26"/>
  <c r="B66" i="26"/>
  <c r="A67" i="26"/>
  <c r="B67" i="26"/>
  <c r="A68" i="26"/>
  <c r="B68" i="26"/>
  <c r="A69" i="26"/>
  <c r="B69" i="26"/>
  <c r="A70" i="26"/>
  <c r="B70" i="26"/>
  <c r="A71" i="26"/>
  <c r="B71" i="26"/>
  <c r="A72" i="26"/>
  <c r="B72" i="26"/>
  <c r="A73" i="26"/>
  <c r="B73" i="26"/>
  <c r="A74" i="26"/>
  <c r="B74" i="26"/>
  <c r="B59" i="26"/>
  <c r="A59" i="26"/>
  <c r="T34" i="26"/>
  <c r="U34" i="26"/>
  <c r="T35" i="26"/>
  <c r="U35" i="26"/>
  <c r="T36" i="26"/>
  <c r="U36" i="26"/>
  <c r="T37" i="26"/>
  <c r="U37" i="26"/>
  <c r="T38" i="26"/>
  <c r="U38" i="26"/>
  <c r="T39" i="26"/>
  <c r="U39" i="26"/>
  <c r="T40" i="26"/>
  <c r="U40" i="26"/>
  <c r="T41" i="26"/>
  <c r="U41" i="26"/>
  <c r="T42" i="26"/>
  <c r="U42" i="26"/>
  <c r="T43" i="26"/>
  <c r="U43" i="26"/>
  <c r="T44" i="26"/>
  <c r="U44" i="26"/>
  <c r="T45" i="26"/>
  <c r="U45" i="26"/>
  <c r="T46" i="26"/>
  <c r="U46" i="26"/>
  <c r="T47" i="26"/>
  <c r="U47" i="26"/>
  <c r="T48" i="26"/>
  <c r="U48" i="26"/>
  <c r="T49" i="26"/>
  <c r="U49" i="26"/>
  <c r="U33" i="26"/>
  <c r="O38" i="26"/>
  <c r="L34" i="26"/>
  <c r="M34" i="26"/>
  <c r="N34" i="26"/>
  <c r="L35" i="26"/>
  <c r="M35" i="26"/>
  <c r="N35" i="26"/>
  <c r="L36" i="26"/>
  <c r="M36" i="26"/>
  <c r="O36" i="26"/>
  <c r="L37" i="26"/>
  <c r="M37" i="26"/>
  <c r="N37" i="26"/>
  <c r="L38" i="26"/>
  <c r="M38" i="26"/>
  <c r="L39" i="26"/>
  <c r="M39" i="26"/>
  <c r="O39" i="26"/>
  <c r="L40" i="26"/>
  <c r="M40" i="26"/>
  <c r="N40" i="26"/>
  <c r="L41" i="26"/>
  <c r="M41" i="26"/>
  <c r="N41" i="26"/>
  <c r="L42" i="26"/>
  <c r="M42" i="26"/>
  <c r="O42" i="26"/>
  <c r="L43" i="26"/>
  <c r="M43" i="26"/>
  <c r="O43" i="26"/>
  <c r="L44" i="26"/>
  <c r="M44" i="26"/>
  <c r="N44" i="26"/>
  <c r="L45" i="26"/>
  <c r="M45" i="26"/>
  <c r="N45" i="26"/>
  <c r="M46" i="26"/>
  <c r="O46" i="26"/>
  <c r="L47" i="26"/>
  <c r="M47" i="26"/>
  <c r="O47" i="26"/>
  <c r="L48" i="26"/>
  <c r="M48" i="26"/>
  <c r="N48" i="26"/>
  <c r="L49" i="26"/>
  <c r="M49" i="26"/>
  <c r="N49" i="26"/>
  <c r="M33" i="26"/>
  <c r="N33" i="26"/>
  <c r="L33" i="26"/>
  <c r="A49" i="26"/>
  <c r="B49" i="26"/>
  <c r="A47" i="26"/>
  <c r="B47" i="26"/>
  <c r="A48" i="26"/>
  <c r="B48" i="26"/>
  <c r="A41" i="26"/>
  <c r="B41" i="26"/>
  <c r="A42" i="26"/>
  <c r="B42" i="26"/>
  <c r="A43" i="26"/>
  <c r="B43" i="26"/>
  <c r="A44" i="26"/>
  <c r="B44" i="26"/>
  <c r="A45" i="26"/>
  <c r="B45" i="26"/>
  <c r="A46" i="26"/>
  <c r="B46" i="26"/>
  <c r="A34" i="26"/>
  <c r="B34" i="26"/>
  <c r="A35" i="26"/>
  <c r="B35" i="26"/>
  <c r="A36" i="26"/>
  <c r="B36" i="26"/>
  <c r="A37" i="26"/>
  <c r="B37" i="26"/>
  <c r="A38" i="26"/>
  <c r="B38" i="26"/>
  <c r="A39" i="26"/>
  <c r="B39" i="26"/>
  <c r="A40" i="26"/>
  <c r="B40" i="26"/>
  <c r="B33" i="26"/>
  <c r="A33" i="26"/>
  <c r="O13" i="26"/>
  <c r="L9" i="26"/>
  <c r="M9" i="26"/>
  <c r="N9" i="26"/>
  <c r="L10" i="26"/>
  <c r="M10" i="26"/>
  <c r="N10" i="26"/>
  <c r="L11" i="26"/>
  <c r="M11" i="26"/>
  <c r="O11" i="26"/>
  <c r="L12" i="26"/>
  <c r="M12" i="26"/>
  <c r="N12" i="26"/>
  <c r="L13" i="26"/>
  <c r="M13" i="26"/>
  <c r="L14" i="26"/>
  <c r="M14" i="26"/>
  <c r="O14" i="26"/>
  <c r="L15" i="26"/>
  <c r="M15" i="26"/>
  <c r="N15" i="26"/>
  <c r="L16" i="26"/>
  <c r="M16" i="26"/>
  <c r="N16" i="26"/>
  <c r="L17" i="26"/>
  <c r="M17" i="26"/>
  <c r="O17" i="26"/>
  <c r="L19" i="26"/>
  <c r="M19" i="26"/>
  <c r="N19" i="26"/>
  <c r="L20" i="26"/>
  <c r="M20" i="26"/>
  <c r="N20" i="26"/>
  <c r="M21" i="26"/>
  <c r="O21" i="26"/>
  <c r="L22" i="26"/>
  <c r="M22" i="26"/>
  <c r="O22" i="26"/>
  <c r="L23" i="26"/>
  <c r="M23" i="26"/>
  <c r="N23" i="26"/>
  <c r="L24" i="26"/>
  <c r="M24" i="26"/>
  <c r="N24" i="26"/>
  <c r="M8" i="26"/>
  <c r="N8" i="26"/>
  <c r="L8" i="26"/>
  <c r="A24" i="26"/>
  <c r="B24" i="26"/>
  <c r="A22" i="26"/>
  <c r="B22" i="26"/>
  <c r="A23" i="26"/>
  <c r="B23" i="26"/>
  <c r="A9" i="26"/>
  <c r="B9" i="26"/>
  <c r="A10" i="26"/>
  <c r="B10" i="26"/>
  <c r="A11" i="26"/>
  <c r="B11" i="26"/>
  <c r="A12" i="26"/>
  <c r="B12" i="26"/>
  <c r="A13" i="26"/>
  <c r="B13" i="26"/>
  <c r="A14" i="26"/>
  <c r="B14" i="26"/>
  <c r="A15" i="26"/>
  <c r="B15" i="26"/>
  <c r="A16" i="26"/>
  <c r="B16" i="26"/>
  <c r="A17" i="26"/>
  <c r="B17" i="26"/>
  <c r="A19" i="26"/>
  <c r="B19" i="26"/>
  <c r="A20" i="26"/>
  <c r="B20" i="26"/>
  <c r="A21" i="26"/>
  <c r="B21" i="26"/>
  <c r="B8" i="26"/>
  <c r="C75" i="29"/>
  <c r="D75" i="29"/>
  <c r="I75" i="29"/>
  <c r="K75" i="29"/>
  <c r="P75" i="29"/>
  <c r="Q75" i="29"/>
  <c r="G75" i="29"/>
  <c r="H75" i="29"/>
  <c r="C74" i="29"/>
  <c r="D74" i="29"/>
  <c r="I74" i="29"/>
  <c r="G74" i="29"/>
  <c r="H74" i="29"/>
  <c r="O74" i="29"/>
  <c r="C73" i="29"/>
  <c r="D73" i="29"/>
  <c r="H73" i="29"/>
  <c r="G73" i="29"/>
  <c r="I73" i="29"/>
  <c r="K73" i="29"/>
  <c r="P73" i="29"/>
  <c r="Q73" i="29"/>
  <c r="N73" i="29"/>
  <c r="C72" i="29"/>
  <c r="D72" i="29"/>
  <c r="G72" i="29"/>
  <c r="I72" i="29"/>
  <c r="K72" i="29"/>
  <c r="P72" i="29"/>
  <c r="Q72" i="29"/>
  <c r="H72" i="29"/>
  <c r="L72" i="29"/>
  <c r="N72" i="29"/>
  <c r="C71" i="29"/>
  <c r="D71" i="29"/>
  <c r="I71" i="29"/>
  <c r="G71" i="29"/>
  <c r="H71" i="29"/>
  <c r="O71" i="29"/>
  <c r="C70" i="29"/>
  <c r="D70" i="29"/>
  <c r="G70" i="29"/>
  <c r="I70" i="29"/>
  <c r="H70" i="29"/>
  <c r="O70" i="29"/>
  <c r="C69" i="29"/>
  <c r="D69" i="29"/>
  <c r="F69" i="29"/>
  <c r="G69" i="29"/>
  <c r="H69" i="29"/>
  <c r="I69" i="29"/>
  <c r="K69" i="29"/>
  <c r="P69" i="29"/>
  <c r="Q69" i="29"/>
  <c r="C68" i="29"/>
  <c r="D68" i="29"/>
  <c r="G68" i="29"/>
  <c r="H68" i="29"/>
  <c r="I68" i="29"/>
  <c r="K68" i="29"/>
  <c r="P68" i="29"/>
  <c r="Q68" i="29"/>
  <c r="C67" i="29"/>
  <c r="D67" i="29"/>
  <c r="G67" i="29"/>
  <c r="H67" i="29"/>
  <c r="I67" i="29"/>
  <c r="K67" i="29"/>
  <c r="P67" i="29"/>
  <c r="O67" i="29"/>
  <c r="C66" i="29"/>
  <c r="D66" i="29"/>
  <c r="I66" i="29"/>
  <c r="K66" i="29"/>
  <c r="P66" i="29"/>
  <c r="Q66" i="29"/>
  <c r="G66" i="29"/>
  <c r="H66" i="29"/>
  <c r="C65" i="29"/>
  <c r="D65" i="29"/>
  <c r="F65" i="29"/>
  <c r="I65" i="29"/>
  <c r="K65" i="29"/>
  <c r="P65" i="29"/>
  <c r="Q65" i="29"/>
  <c r="G65" i="29"/>
  <c r="H65" i="29"/>
  <c r="N65" i="29"/>
  <c r="C64" i="29"/>
  <c r="D64" i="29"/>
  <c r="G64" i="29"/>
  <c r="H64" i="29"/>
  <c r="I64" i="29"/>
  <c r="K64" i="29"/>
  <c r="P64" i="29"/>
  <c r="Q64" i="29"/>
  <c r="N64" i="29"/>
  <c r="C63" i="29"/>
  <c r="D63" i="29"/>
  <c r="I63" i="29"/>
  <c r="G63" i="29"/>
  <c r="H63" i="29"/>
  <c r="O63" i="29"/>
  <c r="C62" i="29"/>
  <c r="D62" i="29"/>
  <c r="G62" i="29"/>
  <c r="H62" i="29"/>
  <c r="I62" i="29"/>
  <c r="K62" i="29"/>
  <c r="P62" i="29"/>
  <c r="Q62" i="29"/>
  <c r="S62" i="29"/>
  <c r="N62" i="29"/>
  <c r="C61" i="29"/>
  <c r="D61" i="29"/>
  <c r="G61" i="29"/>
  <c r="H61" i="29"/>
  <c r="I61" i="29"/>
  <c r="O61" i="29"/>
  <c r="C60" i="29"/>
  <c r="D60" i="29"/>
  <c r="I60" i="29"/>
  <c r="G60" i="29"/>
  <c r="H60" i="29"/>
  <c r="O60" i="29"/>
  <c r="C59" i="29"/>
  <c r="D59" i="29"/>
  <c r="H59" i="29"/>
  <c r="G59" i="29"/>
  <c r="I59" i="29"/>
  <c r="K59" i="29"/>
  <c r="P59" i="29"/>
  <c r="Q59" i="29"/>
  <c r="S59" i="29"/>
  <c r="C49" i="29"/>
  <c r="I49" i="29"/>
  <c r="K49" i="29"/>
  <c r="P49" i="29"/>
  <c r="Q49" i="29"/>
  <c r="D49" i="29"/>
  <c r="E49" i="29"/>
  <c r="G49" i="29"/>
  <c r="H49" i="29"/>
  <c r="C48" i="29"/>
  <c r="D48" i="29"/>
  <c r="E48" i="29"/>
  <c r="I48" i="29"/>
  <c r="J48" i="29"/>
  <c r="G48" i="29"/>
  <c r="H48" i="29"/>
  <c r="O48" i="29"/>
  <c r="C47" i="29"/>
  <c r="D47" i="29"/>
  <c r="E47" i="29"/>
  <c r="G47" i="29"/>
  <c r="H47" i="29"/>
  <c r="N47" i="29"/>
  <c r="C46" i="29"/>
  <c r="D46" i="29"/>
  <c r="H46" i="29"/>
  <c r="L46" i="29"/>
  <c r="N46" i="29"/>
  <c r="C45" i="29"/>
  <c r="I45" i="29"/>
  <c r="J45" i="29"/>
  <c r="D45" i="29"/>
  <c r="H45" i="29"/>
  <c r="O45" i="29"/>
  <c r="C44" i="29"/>
  <c r="I44" i="29"/>
  <c r="D44" i="29"/>
  <c r="H44" i="29"/>
  <c r="O44" i="29"/>
  <c r="C43" i="29"/>
  <c r="D43" i="29"/>
  <c r="E43" i="29"/>
  <c r="I43" i="29"/>
  <c r="J43" i="29"/>
  <c r="G43" i="29"/>
  <c r="H43" i="29"/>
  <c r="C42" i="29"/>
  <c r="I42" i="29"/>
  <c r="K42" i="29"/>
  <c r="D42" i="29"/>
  <c r="H42" i="29"/>
  <c r="P42" i="29"/>
  <c r="Q42" i="29"/>
  <c r="S42" i="29"/>
  <c r="C41" i="29"/>
  <c r="D41" i="29"/>
  <c r="H41" i="29"/>
  <c r="I41" i="29"/>
  <c r="O41" i="29"/>
  <c r="C40" i="29"/>
  <c r="D40" i="29"/>
  <c r="E40" i="29"/>
  <c r="G40" i="29"/>
  <c r="H40" i="29"/>
  <c r="I40" i="29"/>
  <c r="K40" i="29"/>
  <c r="P40" i="29"/>
  <c r="C39" i="29"/>
  <c r="D39" i="29"/>
  <c r="E39" i="29"/>
  <c r="G39" i="29"/>
  <c r="H39" i="29"/>
  <c r="I39" i="29"/>
  <c r="K39" i="29"/>
  <c r="P39" i="29"/>
  <c r="Q39" i="29"/>
  <c r="S39" i="29"/>
  <c r="N39" i="29"/>
  <c r="C38" i="29"/>
  <c r="D38" i="29"/>
  <c r="H38" i="29"/>
  <c r="I38" i="29"/>
  <c r="N38" i="29"/>
  <c r="C37" i="29"/>
  <c r="D37" i="29"/>
  <c r="E37" i="29"/>
  <c r="G37" i="29"/>
  <c r="H37" i="29"/>
  <c r="O37" i="29"/>
  <c r="C36" i="29"/>
  <c r="D36" i="29"/>
  <c r="H36" i="29"/>
  <c r="I36" i="29"/>
  <c r="K36" i="29"/>
  <c r="P36" i="29"/>
  <c r="N36" i="29"/>
  <c r="C35" i="29"/>
  <c r="D35" i="29"/>
  <c r="E35" i="29"/>
  <c r="G35" i="29"/>
  <c r="H35" i="29"/>
  <c r="O35" i="29"/>
  <c r="C34" i="29"/>
  <c r="I34" i="29"/>
  <c r="J34" i="29"/>
  <c r="D34" i="29"/>
  <c r="H34" i="29"/>
  <c r="K34" i="29"/>
  <c r="P34" i="29"/>
  <c r="O34" i="29"/>
  <c r="C33" i="29"/>
  <c r="I33" i="29"/>
  <c r="D33" i="29"/>
  <c r="H33" i="29"/>
  <c r="D24" i="29"/>
  <c r="E24" i="29"/>
  <c r="C24" i="29"/>
  <c r="H24" i="29"/>
  <c r="I24" i="29"/>
  <c r="D23" i="29"/>
  <c r="E23" i="29"/>
  <c r="C23" i="29"/>
  <c r="H23" i="29"/>
  <c r="I23" i="29"/>
  <c r="K23" i="29"/>
  <c r="P23" i="29"/>
  <c r="O23" i="29"/>
  <c r="C22" i="29"/>
  <c r="D22" i="29"/>
  <c r="E22" i="29"/>
  <c r="H22" i="29"/>
  <c r="N22" i="29"/>
  <c r="D21" i="29"/>
  <c r="C21" i="29"/>
  <c r="I21" i="29"/>
  <c r="K21" i="29"/>
  <c r="P21" i="29"/>
  <c r="L21" i="29"/>
  <c r="N21" i="29"/>
  <c r="D20" i="29"/>
  <c r="C20" i="29"/>
  <c r="I20" i="29"/>
  <c r="O20" i="29"/>
  <c r="D19" i="29"/>
  <c r="C19" i="29"/>
  <c r="I19" i="29"/>
  <c r="O19" i="29"/>
  <c r="D18" i="29"/>
  <c r="E18" i="29"/>
  <c r="H18" i="29"/>
  <c r="C18" i="29"/>
  <c r="D17" i="29"/>
  <c r="C17" i="29"/>
  <c r="D16" i="29"/>
  <c r="C16" i="29"/>
  <c r="I16" i="29"/>
  <c r="O16" i="29"/>
  <c r="D15" i="29"/>
  <c r="E15" i="29"/>
  <c r="C15" i="29"/>
  <c r="H15" i="29"/>
  <c r="D14" i="29"/>
  <c r="C14" i="29"/>
  <c r="E14" i="29"/>
  <c r="H14" i="29"/>
  <c r="N14" i="29"/>
  <c r="D13" i="29"/>
  <c r="C13" i="29"/>
  <c r="I13" i="29"/>
  <c r="N13" i="29"/>
  <c r="D12" i="29"/>
  <c r="E12" i="29"/>
  <c r="C12" i="29"/>
  <c r="H12" i="29"/>
  <c r="I12" i="29"/>
  <c r="K12" i="29"/>
  <c r="P12" i="29"/>
  <c r="O12" i="29"/>
  <c r="D10" i="29"/>
  <c r="E10" i="29"/>
  <c r="C10" i="29"/>
  <c r="H10" i="29"/>
  <c r="I10" i="29"/>
  <c r="O10" i="29"/>
  <c r="D11" i="29"/>
  <c r="C11" i="29"/>
  <c r="I11" i="29"/>
  <c r="N11" i="29"/>
  <c r="D9" i="29"/>
  <c r="I9" i="29"/>
  <c r="C9" i="29"/>
  <c r="O9" i="29"/>
  <c r="D8" i="29"/>
  <c r="I8" i="29"/>
  <c r="C8" i="29"/>
  <c r="U75" i="29"/>
  <c r="T75" i="29"/>
  <c r="O75" i="29"/>
  <c r="N75" i="29"/>
  <c r="M75" i="29"/>
  <c r="L75" i="29"/>
  <c r="B75" i="29"/>
  <c r="A75" i="29"/>
  <c r="U74" i="29"/>
  <c r="T74" i="29"/>
  <c r="N74" i="29"/>
  <c r="M74" i="29"/>
  <c r="L74" i="29"/>
  <c r="B74" i="29"/>
  <c r="A74" i="29"/>
  <c r="U73" i="29"/>
  <c r="T73" i="29"/>
  <c r="O73" i="29"/>
  <c r="M73" i="29"/>
  <c r="L73" i="29"/>
  <c r="B73" i="29"/>
  <c r="A73" i="29"/>
  <c r="U72" i="29"/>
  <c r="T72" i="29"/>
  <c r="O72" i="29"/>
  <c r="M72" i="29"/>
  <c r="B72" i="29"/>
  <c r="A72" i="29"/>
  <c r="U71" i="29"/>
  <c r="T71" i="29"/>
  <c r="N71" i="29"/>
  <c r="M71" i="29"/>
  <c r="L71" i="29"/>
  <c r="B71" i="29"/>
  <c r="A71" i="29"/>
  <c r="U70" i="29"/>
  <c r="T70" i="29"/>
  <c r="N70" i="29"/>
  <c r="M70" i="29"/>
  <c r="L70" i="29"/>
  <c r="B70" i="29"/>
  <c r="A70" i="29"/>
  <c r="U69" i="29"/>
  <c r="T69" i="29"/>
  <c r="O69" i="29"/>
  <c r="N69" i="29"/>
  <c r="M69" i="29"/>
  <c r="L69" i="29"/>
  <c r="B69" i="29"/>
  <c r="A69" i="29"/>
  <c r="U68" i="29"/>
  <c r="T68" i="29"/>
  <c r="O68" i="29"/>
  <c r="N68" i="29"/>
  <c r="M68" i="29"/>
  <c r="L68" i="29"/>
  <c r="B68" i="29"/>
  <c r="A68" i="29"/>
  <c r="U67" i="29"/>
  <c r="T67" i="29"/>
  <c r="N67" i="29"/>
  <c r="M67" i="29"/>
  <c r="L67" i="29"/>
  <c r="B67" i="29"/>
  <c r="A67" i="29"/>
  <c r="U66" i="29"/>
  <c r="T66" i="29"/>
  <c r="O66" i="29"/>
  <c r="N66" i="29"/>
  <c r="M66" i="29"/>
  <c r="L66" i="29"/>
  <c r="B66" i="29"/>
  <c r="A66" i="29"/>
  <c r="U65" i="29"/>
  <c r="T65" i="29"/>
  <c r="O65" i="29"/>
  <c r="M65" i="29"/>
  <c r="L65" i="29"/>
  <c r="B65" i="29"/>
  <c r="A65" i="29"/>
  <c r="U64" i="29"/>
  <c r="T64" i="29"/>
  <c r="O64" i="29"/>
  <c r="M64" i="29"/>
  <c r="L64" i="29"/>
  <c r="B64" i="29"/>
  <c r="A64" i="29"/>
  <c r="U63" i="29"/>
  <c r="T63" i="29"/>
  <c r="N63" i="29"/>
  <c r="M63" i="29"/>
  <c r="L63" i="29"/>
  <c r="B63" i="29"/>
  <c r="A63" i="29"/>
  <c r="U62" i="29"/>
  <c r="T62" i="29"/>
  <c r="O62" i="29"/>
  <c r="M62" i="29"/>
  <c r="L62" i="29"/>
  <c r="B62" i="29"/>
  <c r="A62" i="29"/>
  <c r="U61" i="29"/>
  <c r="T61" i="29"/>
  <c r="N61" i="29"/>
  <c r="M61" i="29"/>
  <c r="L61" i="29"/>
  <c r="B61" i="29"/>
  <c r="A61" i="29"/>
  <c r="U60" i="29"/>
  <c r="T60" i="29"/>
  <c r="N60" i="29"/>
  <c r="M60" i="29"/>
  <c r="L60" i="29"/>
  <c r="B60" i="29"/>
  <c r="A60" i="29"/>
  <c r="U59" i="29"/>
  <c r="T59" i="29"/>
  <c r="O59" i="29"/>
  <c r="N59" i="29"/>
  <c r="M59" i="29"/>
  <c r="L59" i="29"/>
  <c r="B59" i="29"/>
  <c r="A59" i="29"/>
  <c r="U49" i="29"/>
  <c r="T49" i="29"/>
  <c r="O49" i="29"/>
  <c r="N49" i="29"/>
  <c r="M49" i="29"/>
  <c r="L49" i="29"/>
  <c r="B49" i="29"/>
  <c r="A49" i="29"/>
  <c r="U48" i="29"/>
  <c r="T48" i="29"/>
  <c r="N48" i="29"/>
  <c r="M48" i="29"/>
  <c r="L48" i="29"/>
  <c r="B48" i="29"/>
  <c r="A48" i="29"/>
  <c r="U47" i="29"/>
  <c r="T47" i="29"/>
  <c r="O47" i="29"/>
  <c r="M47" i="29"/>
  <c r="L47" i="29"/>
  <c r="B47" i="29"/>
  <c r="A47" i="29"/>
  <c r="U46" i="29"/>
  <c r="T46" i="29"/>
  <c r="O46" i="29"/>
  <c r="M46" i="29"/>
  <c r="B46" i="29"/>
  <c r="A46" i="29"/>
  <c r="U45" i="29"/>
  <c r="T45" i="29"/>
  <c r="N45" i="29"/>
  <c r="M45" i="29"/>
  <c r="L45" i="29"/>
  <c r="B45" i="29"/>
  <c r="A45" i="29"/>
  <c r="U44" i="29"/>
  <c r="T44" i="29"/>
  <c r="N44" i="29"/>
  <c r="M44" i="29"/>
  <c r="L44" i="29"/>
  <c r="B44" i="29"/>
  <c r="A44" i="29"/>
  <c r="U43" i="29"/>
  <c r="T43" i="29"/>
  <c r="O43" i="29"/>
  <c r="N43" i="29"/>
  <c r="M43" i="29"/>
  <c r="L43" i="29"/>
  <c r="B43" i="29"/>
  <c r="A43" i="29"/>
  <c r="U42" i="29"/>
  <c r="T42" i="29"/>
  <c r="O42" i="29"/>
  <c r="N42" i="29"/>
  <c r="M42" i="29"/>
  <c r="L42" i="29"/>
  <c r="B42" i="29"/>
  <c r="A42" i="29"/>
  <c r="U41" i="29"/>
  <c r="T41" i="29"/>
  <c r="N41" i="29"/>
  <c r="M41" i="29"/>
  <c r="L41" i="29"/>
  <c r="B41" i="29"/>
  <c r="A41" i="29"/>
  <c r="U40" i="29"/>
  <c r="T40" i="29"/>
  <c r="O40" i="29"/>
  <c r="N40" i="29"/>
  <c r="M40" i="29"/>
  <c r="L40" i="29"/>
  <c r="B40" i="29"/>
  <c r="A40" i="29"/>
  <c r="U39" i="29"/>
  <c r="T39" i="29"/>
  <c r="O39" i="29"/>
  <c r="M39" i="29"/>
  <c r="L39" i="29"/>
  <c r="B39" i="29"/>
  <c r="A39" i="29"/>
  <c r="U38" i="29"/>
  <c r="T38" i="29"/>
  <c r="O38" i="29"/>
  <c r="M38" i="29"/>
  <c r="L38" i="29"/>
  <c r="B38" i="29"/>
  <c r="A38" i="29"/>
  <c r="U37" i="29"/>
  <c r="T37" i="29"/>
  <c r="N37" i="29"/>
  <c r="M37" i="29"/>
  <c r="L37" i="29"/>
  <c r="B37" i="29"/>
  <c r="A37" i="29"/>
  <c r="U36" i="29"/>
  <c r="T36" i="29"/>
  <c r="O36" i="29"/>
  <c r="M36" i="29"/>
  <c r="L36" i="29"/>
  <c r="B36" i="29"/>
  <c r="A36" i="29"/>
  <c r="U35" i="29"/>
  <c r="T35" i="29"/>
  <c r="N35" i="29"/>
  <c r="M35" i="29"/>
  <c r="L35" i="29"/>
  <c r="B35" i="29"/>
  <c r="A35" i="29"/>
  <c r="U34" i="29"/>
  <c r="T34" i="29"/>
  <c r="N34" i="29"/>
  <c r="M34" i="29"/>
  <c r="L34" i="29"/>
  <c r="B34" i="29"/>
  <c r="A34" i="29"/>
  <c r="U33" i="29"/>
  <c r="T33" i="29"/>
  <c r="O33" i="29"/>
  <c r="N33" i="29"/>
  <c r="M33" i="29"/>
  <c r="L33" i="29"/>
  <c r="B33" i="29"/>
  <c r="A33" i="29"/>
  <c r="U24" i="29"/>
  <c r="T24" i="29"/>
  <c r="O24" i="29"/>
  <c r="N24" i="29"/>
  <c r="M24" i="29"/>
  <c r="L24" i="29"/>
  <c r="B24" i="29"/>
  <c r="A24" i="29"/>
  <c r="U23" i="29"/>
  <c r="T23" i="29"/>
  <c r="N23" i="29"/>
  <c r="M23" i="29"/>
  <c r="L23" i="29"/>
  <c r="B23" i="29"/>
  <c r="A23" i="29"/>
  <c r="U22" i="29"/>
  <c r="T22" i="29"/>
  <c r="O22" i="29"/>
  <c r="M22" i="29"/>
  <c r="L22" i="29"/>
  <c r="B22" i="29"/>
  <c r="A22" i="29"/>
  <c r="U21" i="29"/>
  <c r="T21" i="29"/>
  <c r="O21" i="29"/>
  <c r="M21" i="29"/>
  <c r="B21" i="29"/>
  <c r="A21" i="29"/>
  <c r="U20" i="29"/>
  <c r="T20" i="29"/>
  <c r="N20" i="29"/>
  <c r="M20" i="29"/>
  <c r="L20" i="29"/>
  <c r="B20" i="29"/>
  <c r="A20" i="29"/>
  <c r="U19" i="29"/>
  <c r="T19" i="29"/>
  <c r="N19" i="29"/>
  <c r="M19" i="29"/>
  <c r="L19" i="29"/>
  <c r="B19" i="29"/>
  <c r="A19" i="29"/>
  <c r="U18" i="29"/>
  <c r="T18" i="29"/>
  <c r="O18" i="29"/>
  <c r="N18" i="29"/>
  <c r="M18" i="29"/>
  <c r="L18" i="29"/>
  <c r="B18" i="29"/>
  <c r="A18" i="29"/>
  <c r="U17" i="29"/>
  <c r="T17" i="29"/>
  <c r="O17" i="29"/>
  <c r="N17" i="29"/>
  <c r="M17" i="29"/>
  <c r="L17" i="29"/>
  <c r="B17" i="29"/>
  <c r="A17" i="29"/>
  <c r="U16" i="29"/>
  <c r="T16" i="29"/>
  <c r="N16" i="29"/>
  <c r="M16" i="29"/>
  <c r="L16" i="29"/>
  <c r="B16" i="29"/>
  <c r="A16" i="29"/>
  <c r="U15" i="29"/>
  <c r="T15" i="29"/>
  <c r="O15" i="29"/>
  <c r="N15" i="29"/>
  <c r="M15" i="29"/>
  <c r="L15" i="29"/>
  <c r="B15" i="29"/>
  <c r="A15" i="29"/>
  <c r="U14" i="29"/>
  <c r="T14" i="29"/>
  <c r="O14" i="29"/>
  <c r="M14" i="29"/>
  <c r="L14" i="29"/>
  <c r="B14" i="29"/>
  <c r="A14" i="29"/>
  <c r="U13" i="29"/>
  <c r="T13" i="29"/>
  <c r="O13" i="29"/>
  <c r="M13" i="29"/>
  <c r="L13" i="29"/>
  <c r="B13" i="29"/>
  <c r="A13" i="29"/>
  <c r="U12" i="29"/>
  <c r="T12" i="29"/>
  <c r="N12" i="29"/>
  <c r="M12" i="29"/>
  <c r="L12" i="29"/>
  <c r="B12" i="29"/>
  <c r="A12" i="29"/>
  <c r="U11" i="29"/>
  <c r="T11" i="29"/>
  <c r="O11" i="29"/>
  <c r="M11" i="29"/>
  <c r="L11" i="29"/>
  <c r="B11" i="29"/>
  <c r="A11" i="29"/>
  <c r="U10" i="29"/>
  <c r="T10" i="29"/>
  <c r="N10" i="29"/>
  <c r="M10" i="29"/>
  <c r="L10" i="29"/>
  <c r="B10" i="29"/>
  <c r="A10" i="29"/>
  <c r="U9" i="29"/>
  <c r="T9" i="29"/>
  <c r="N9" i="29"/>
  <c r="M9" i="29"/>
  <c r="L9" i="29"/>
  <c r="B9" i="29"/>
  <c r="A9" i="29"/>
  <c r="U8" i="29"/>
  <c r="T8" i="29"/>
  <c r="O8" i="29"/>
  <c r="N8" i="29"/>
  <c r="M8" i="29"/>
  <c r="L8" i="29"/>
  <c r="B8" i="29"/>
  <c r="A8" i="29"/>
  <c r="J75" i="29"/>
  <c r="S75" i="29"/>
  <c r="R75" i="29"/>
  <c r="S73" i="29"/>
  <c r="R73" i="29"/>
  <c r="J73" i="29"/>
  <c r="S72" i="29"/>
  <c r="R72" i="29"/>
  <c r="J72" i="29"/>
  <c r="S69" i="29"/>
  <c r="R69" i="29"/>
  <c r="J69" i="29"/>
  <c r="S68" i="29"/>
  <c r="R68" i="29"/>
  <c r="J68" i="29"/>
  <c r="R67" i="29"/>
  <c r="J66" i="29"/>
  <c r="S66" i="29"/>
  <c r="R66" i="29"/>
  <c r="S65" i="29"/>
  <c r="R65" i="29"/>
  <c r="J65" i="29"/>
  <c r="S64" i="29"/>
  <c r="R64" i="29"/>
  <c r="J64" i="29"/>
  <c r="R62" i="29"/>
  <c r="J62" i="29"/>
  <c r="J59" i="29"/>
  <c r="R59" i="29"/>
  <c r="J49" i="29"/>
  <c r="S49" i="29"/>
  <c r="R49" i="29"/>
  <c r="R42" i="29"/>
  <c r="J42" i="29"/>
  <c r="J40" i="29"/>
  <c r="R39" i="29"/>
  <c r="J39" i="29"/>
  <c r="J36" i="29"/>
  <c r="C81" i="2"/>
  <c r="C82" i="2"/>
  <c r="C83" i="2"/>
  <c r="C85" i="2"/>
  <c r="C84" i="2"/>
  <c r="K84" i="2"/>
  <c r="H82" i="2"/>
  <c r="H83" i="2"/>
  <c r="H84" i="2"/>
  <c r="H81" i="2"/>
  <c r="H85" i="2"/>
  <c r="H86" i="2"/>
  <c r="D81" i="2"/>
  <c r="D82" i="2"/>
  <c r="D83" i="2"/>
  <c r="D85" i="2"/>
  <c r="D86" i="2"/>
  <c r="D84" i="2"/>
  <c r="E81" i="2"/>
  <c r="E82" i="2"/>
  <c r="E83" i="2"/>
  <c r="E84" i="2"/>
  <c r="E85" i="2"/>
  <c r="E86" i="2"/>
  <c r="F81" i="2"/>
  <c r="F82" i="2"/>
  <c r="F83" i="2"/>
  <c r="F85" i="2"/>
  <c r="F86" i="2"/>
  <c r="F84" i="2"/>
  <c r="C74" i="2"/>
  <c r="C75" i="2"/>
  <c r="C76" i="2"/>
  <c r="C73" i="2"/>
  <c r="C77" i="2"/>
  <c r="H73" i="2"/>
  <c r="H74" i="2"/>
  <c r="H75" i="2"/>
  <c r="H76" i="2"/>
  <c r="H77" i="2"/>
  <c r="H78" i="2"/>
  <c r="D73" i="2"/>
  <c r="D74" i="2"/>
  <c r="D77" i="2"/>
  <c r="D78" i="2"/>
  <c r="D75" i="2"/>
  <c r="D76" i="2"/>
  <c r="E73" i="2"/>
  <c r="E74" i="2"/>
  <c r="E75" i="2"/>
  <c r="E76" i="2"/>
  <c r="E77" i="2"/>
  <c r="E78" i="2"/>
  <c r="F73" i="2"/>
  <c r="F74" i="2"/>
  <c r="F77" i="2"/>
  <c r="F78" i="2"/>
  <c r="F75" i="2"/>
  <c r="F76" i="2"/>
  <c r="J73" i="2"/>
  <c r="J74" i="2"/>
  <c r="J75" i="2"/>
  <c r="J76" i="2"/>
  <c r="J77" i="2"/>
  <c r="J78" i="2"/>
  <c r="K76" i="2"/>
  <c r="C65" i="2"/>
  <c r="C66" i="2"/>
  <c r="C67" i="2"/>
  <c r="C69" i="2"/>
  <c r="C68" i="2"/>
  <c r="K68" i="2"/>
  <c r="H65" i="2"/>
  <c r="H66" i="2"/>
  <c r="H69" i="2"/>
  <c r="H70" i="2"/>
  <c r="H67" i="2"/>
  <c r="H68" i="2"/>
  <c r="D65" i="2"/>
  <c r="D66" i="2"/>
  <c r="D67" i="2"/>
  <c r="D69" i="2"/>
  <c r="D70" i="2"/>
  <c r="D68" i="2"/>
  <c r="E65" i="2"/>
  <c r="E66" i="2"/>
  <c r="E67" i="2"/>
  <c r="E68" i="2"/>
  <c r="E69" i="2"/>
  <c r="E70" i="2"/>
  <c r="F65" i="2"/>
  <c r="F66" i="2"/>
  <c r="F67" i="2"/>
  <c r="F69" i="2"/>
  <c r="F70" i="2"/>
  <c r="F68" i="2"/>
  <c r="C105" i="2"/>
  <c r="C106" i="2"/>
  <c r="C107" i="2"/>
  <c r="C108" i="2"/>
  <c r="C109" i="2"/>
  <c r="C110" i="2"/>
  <c r="C111" i="2"/>
  <c r="D105" i="2"/>
  <c r="D106" i="2"/>
  <c r="D107" i="2"/>
  <c r="D110" i="2"/>
  <c r="D111" i="2"/>
  <c r="D108" i="2"/>
  <c r="D109" i="2"/>
  <c r="E105" i="2"/>
  <c r="E110" i="2"/>
  <c r="E111" i="2"/>
  <c r="E106" i="2"/>
  <c r="E107" i="2"/>
  <c r="E108" i="2"/>
  <c r="E109" i="2"/>
  <c r="F105" i="2"/>
  <c r="F106" i="2"/>
  <c r="F107" i="2"/>
  <c r="F108" i="2"/>
  <c r="F109" i="2"/>
  <c r="F110" i="2"/>
  <c r="F111" i="2"/>
  <c r="J105" i="2"/>
  <c r="J106" i="2"/>
  <c r="J107" i="2"/>
  <c r="J108" i="2"/>
  <c r="J109" i="2"/>
  <c r="J110" i="2"/>
  <c r="J111" i="2"/>
  <c r="K109" i="2"/>
  <c r="C114" i="2"/>
  <c r="C119" i="2"/>
  <c r="C115" i="2"/>
  <c r="C116" i="2"/>
  <c r="C117" i="2"/>
  <c r="C118" i="2"/>
  <c r="K118" i="2"/>
  <c r="D114" i="2"/>
  <c r="D115" i="2"/>
  <c r="D116" i="2"/>
  <c r="D117" i="2"/>
  <c r="D118" i="2"/>
  <c r="D119" i="2"/>
  <c r="D120" i="2"/>
  <c r="E114" i="2"/>
  <c r="E115" i="2"/>
  <c r="E116" i="2"/>
  <c r="E117" i="2"/>
  <c r="E118" i="2"/>
  <c r="E119" i="2"/>
  <c r="E120" i="2"/>
  <c r="F114" i="2"/>
  <c r="F115" i="2"/>
  <c r="F116" i="2"/>
  <c r="F119" i="2"/>
  <c r="F120" i="2"/>
  <c r="F117" i="2"/>
  <c r="F118" i="2"/>
  <c r="C96" i="2"/>
  <c r="C97" i="2"/>
  <c r="C98" i="2"/>
  <c r="C99" i="2"/>
  <c r="C100" i="2"/>
  <c r="K100" i="2"/>
  <c r="C101" i="2"/>
  <c r="C102" i="2"/>
  <c r="D96" i="2"/>
  <c r="D97" i="2"/>
  <c r="D98" i="2"/>
  <c r="D101" i="2"/>
  <c r="D99" i="2"/>
  <c r="D100" i="2"/>
  <c r="E96" i="2"/>
  <c r="E97" i="2"/>
  <c r="E98" i="2"/>
  <c r="E101" i="2"/>
  <c r="E102" i="2"/>
  <c r="E99" i="2"/>
  <c r="E100" i="2"/>
  <c r="F96" i="2"/>
  <c r="F101" i="2"/>
  <c r="F102" i="2"/>
  <c r="F97" i="2"/>
  <c r="F98" i="2"/>
  <c r="F99" i="2"/>
  <c r="F100" i="2"/>
  <c r="C42" i="2"/>
  <c r="C43" i="2"/>
  <c r="C46" i="2"/>
  <c r="C44" i="2"/>
  <c r="C45" i="2"/>
  <c r="D42" i="2"/>
  <c r="D43" i="2"/>
  <c r="D44" i="2"/>
  <c r="D45" i="2"/>
  <c r="D46" i="2"/>
  <c r="D47" i="2"/>
  <c r="E42" i="2"/>
  <c r="E43" i="2"/>
  <c r="E46" i="2"/>
  <c r="E47" i="2"/>
  <c r="E44" i="2"/>
  <c r="E45" i="2"/>
  <c r="F42" i="2"/>
  <c r="F43" i="2"/>
  <c r="F44" i="2"/>
  <c r="F45" i="2"/>
  <c r="F46" i="2"/>
  <c r="F47" i="2"/>
  <c r="G42" i="2"/>
  <c r="G43" i="2"/>
  <c r="G46" i="2"/>
  <c r="G47" i="2"/>
  <c r="G44" i="2"/>
  <c r="G45" i="2"/>
  <c r="H42" i="2"/>
  <c r="H43" i="2"/>
  <c r="H44" i="2"/>
  <c r="H45" i="2"/>
  <c r="H46" i="2"/>
  <c r="H47" i="2"/>
  <c r="I42" i="2"/>
  <c r="I43" i="2"/>
  <c r="I46" i="2"/>
  <c r="I47" i="2"/>
  <c r="I44" i="2"/>
  <c r="I45" i="2"/>
  <c r="J42" i="2"/>
  <c r="J43" i="2"/>
  <c r="J44" i="2"/>
  <c r="J45" i="2"/>
  <c r="J46" i="2"/>
  <c r="J47" i="2"/>
  <c r="K45" i="2"/>
  <c r="C50" i="2"/>
  <c r="C51" i="2"/>
  <c r="C54" i="2"/>
  <c r="C52" i="2"/>
  <c r="C53" i="2"/>
  <c r="K53" i="2"/>
  <c r="D50" i="2"/>
  <c r="D51" i="2"/>
  <c r="D54" i="2"/>
  <c r="D55" i="2"/>
  <c r="D52" i="2"/>
  <c r="D53" i="2"/>
  <c r="E50" i="2"/>
  <c r="E51" i="2"/>
  <c r="E54" i="2"/>
  <c r="E55" i="2"/>
  <c r="E52" i="2"/>
  <c r="E53" i="2"/>
  <c r="F50" i="2"/>
  <c r="F51" i="2"/>
  <c r="F54" i="2"/>
  <c r="F55" i="2"/>
  <c r="F52" i="2"/>
  <c r="F53" i="2"/>
  <c r="G50" i="2"/>
  <c r="G51" i="2"/>
  <c r="G54" i="2"/>
  <c r="G55" i="2"/>
  <c r="G52" i="2"/>
  <c r="G53" i="2"/>
  <c r="H50" i="2"/>
  <c r="H51" i="2"/>
  <c r="H54" i="2"/>
  <c r="H55" i="2"/>
  <c r="H52" i="2"/>
  <c r="H53" i="2"/>
  <c r="I50" i="2"/>
  <c r="I51" i="2"/>
  <c r="I52" i="2"/>
  <c r="I54" i="2"/>
  <c r="I55" i="2"/>
  <c r="I53" i="2"/>
  <c r="C34" i="2"/>
  <c r="C36" i="2"/>
  <c r="C38" i="2"/>
  <c r="C37" i="2"/>
  <c r="D34" i="2"/>
  <c r="D38" i="2"/>
  <c r="D39" i="2"/>
  <c r="D36" i="2"/>
  <c r="D37" i="2"/>
  <c r="E34" i="2"/>
  <c r="E38" i="2"/>
  <c r="E39" i="2"/>
  <c r="E36" i="2"/>
  <c r="E37" i="2"/>
  <c r="F34" i="2"/>
  <c r="F36" i="2"/>
  <c r="F37" i="2"/>
  <c r="F38" i="2"/>
  <c r="F39" i="2"/>
  <c r="G34" i="2"/>
  <c r="G36" i="2"/>
  <c r="G38" i="2"/>
  <c r="G39" i="2"/>
  <c r="G37" i="2"/>
  <c r="H34" i="2"/>
  <c r="H38" i="2"/>
  <c r="H39" i="2"/>
  <c r="H36" i="2"/>
  <c r="H37" i="2"/>
  <c r="I34" i="2"/>
  <c r="I38" i="2"/>
  <c r="I39" i="2"/>
  <c r="I36" i="2"/>
  <c r="I37" i="2"/>
  <c r="K37" i="2"/>
  <c r="C15" i="2"/>
  <c r="C18" i="2"/>
  <c r="C16" i="2"/>
  <c r="C17" i="2"/>
  <c r="D15" i="2"/>
  <c r="D16" i="2"/>
  <c r="D17" i="2"/>
  <c r="K17" i="2"/>
  <c r="D18" i="2"/>
  <c r="D19" i="2"/>
  <c r="E15" i="2"/>
  <c r="E16" i="2"/>
  <c r="E18" i="2"/>
  <c r="E19" i="2"/>
  <c r="E17" i="2"/>
  <c r="F15" i="2"/>
  <c r="F18" i="2"/>
  <c r="F19" i="2"/>
  <c r="F16" i="2"/>
  <c r="F17" i="2"/>
  <c r="G15" i="2"/>
  <c r="G18" i="2"/>
  <c r="G19" i="2"/>
  <c r="G16" i="2"/>
  <c r="G17" i="2"/>
  <c r="H15" i="2"/>
  <c r="H16" i="2"/>
  <c r="H17" i="2"/>
  <c r="H18" i="2"/>
  <c r="H19" i="2"/>
  <c r="I15" i="2"/>
  <c r="I16" i="2"/>
  <c r="I18" i="2"/>
  <c r="I19" i="2"/>
  <c r="I17" i="2"/>
  <c r="J15" i="2"/>
  <c r="J18" i="2"/>
  <c r="J19" i="2"/>
  <c r="J16" i="2"/>
  <c r="J17" i="2"/>
  <c r="C22" i="2"/>
  <c r="C25" i="2"/>
  <c r="C23" i="2"/>
  <c r="C24" i="2"/>
  <c r="D22" i="2"/>
  <c r="D25" i="2"/>
  <c r="D26" i="2"/>
  <c r="D23" i="2"/>
  <c r="D24" i="2"/>
  <c r="E22" i="2"/>
  <c r="E23" i="2"/>
  <c r="E24" i="2"/>
  <c r="E25" i="2"/>
  <c r="E26" i="2"/>
  <c r="F22" i="2"/>
  <c r="F23" i="2"/>
  <c r="F25" i="2"/>
  <c r="F26" i="2"/>
  <c r="F24" i="2"/>
  <c r="G22" i="2"/>
  <c r="G25" i="2"/>
  <c r="G26" i="2"/>
  <c r="G23" i="2"/>
  <c r="G24" i="2"/>
  <c r="H22" i="2"/>
  <c r="H25" i="2"/>
  <c r="H26" i="2"/>
  <c r="H23" i="2"/>
  <c r="H24" i="2"/>
  <c r="I22" i="2"/>
  <c r="I23" i="2"/>
  <c r="I24" i="2"/>
  <c r="I25" i="2"/>
  <c r="I26" i="2"/>
  <c r="K24" i="2"/>
  <c r="C8" i="2"/>
  <c r="C10" i="2"/>
  <c r="C11" i="2"/>
  <c r="K11" i="2"/>
  <c r="C12" i="2"/>
  <c r="D8" i="2"/>
  <c r="D10" i="2"/>
  <c r="D11" i="2"/>
  <c r="D12" i="2"/>
  <c r="E8" i="2"/>
  <c r="E10" i="2"/>
  <c r="E11" i="2"/>
  <c r="E12" i="2"/>
  <c r="F8" i="2"/>
  <c r="F10" i="2"/>
  <c r="F11" i="2"/>
  <c r="F12" i="2"/>
  <c r="G8" i="2"/>
  <c r="G10" i="2"/>
  <c r="G11" i="2"/>
  <c r="G12" i="2"/>
  <c r="H8" i="2"/>
  <c r="H10" i="2"/>
  <c r="H11" i="2"/>
  <c r="H12" i="2"/>
  <c r="I8" i="2"/>
  <c r="I10" i="2"/>
  <c r="I11" i="2"/>
  <c r="I12" i="2"/>
  <c r="K10" i="2"/>
  <c r="I45" i="6"/>
  <c r="I44" i="6"/>
  <c r="I17" i="6"/>
  <c r="I16" i="6"/>
  <c r="K47" i="6"/>
  <c r="K46" i="6"/>
  <c r="K45" i="6"/>
  <c r="K44" i="6"/>
  <c r="K43" i="6"/>
  <c r="K18" i="6"/>
  <c r="K17" i="6"/>
  <c r="K16" i="6"/>
  <c r="K15" i="6"/>
  <c r="I116" i="6"/>
  <c r="I117" i="6"/>
  <c r="I118" i="6"/>
  <c r="I121" i="6"/>
  <c r="I122" i="6"/>
  <c r="I119" i="6"/>
  <c r="I120" i="6"/>
  <c r="I107" i="6"/>
  <c r="I112" i="6"/>
  <c r="I113" i="6"/>
  <c r="I108" i="6"/>
  <c r="I109" i="6"/>
  <c r="I110" i="6"/>
  <c r="I111" i="6"/>
  <c r="I98" i="6"/>
  <c r="I99" i="6"/>
  <c r="I100" i="6"/>
  <c r="I101" i="6"/>
  <c r="I102" i="6"/>
  <c r="I103" i="6"/>
  <c r="I104" i="6"/>
  <c r="I83" i="6"/>
  <c r="I84" i="6"/>
  <c r="I87" i="6"/>
  <c r="I88" i="6"/>
  <c r="I85" i="6"/>
  <c r="I86" i="6"/>
  <c r="I75" i="6"/>
  <c r="I76" i="6"/>
  <c r="I77" i="6"/>
  <c r="I78" i="6"/>
  <c r="I79" i="6"/>
  <c r="I80" i="6"/>
  <c r="I67" i="6"/>
  <c r="I68" i="6"/>
  <c r="I71" i="6"/>
  <c r="I72" i="6"/>
  <c r="I69" i="6"/>
  <c r="I70" i="6"/>
  <c r="F45" i="6"/>
  <c r="F44" i="6"/>
  <c r="F17" i="6"/>
  <c r="F16" i="6"/>
  <c r="J45" i="6"/>
  <c r="J44" i="6"/>
  <c r="J17" i="6"/>
  <c r="J16" i="6"/>
  <c r="G45" i="6"/>
  <c r="G44" i="6"/>
  <c r="C45" i="6"/>
  <c r="C44" i="6"/>
  <c r="D45" i="6"/>
  <c r="D44" i="6"/>
  <c r="G17" i="6"/>
  <c r="G16" i="6"/>
  <c r="C17" i="6"/>
  <c r="C16" i="6"/>
  <c r="D17" i="6"/>
  <c r="D16" i="6"/>
  <c r="C98" i="6"/>
  <c r="C103" i="6"/>
  <c r="C99" i="6"/>
  <c r="C100" i="6"/>
  <c r="C101" i="6"/>
  <c r="C102" i="6"/>
  <c r="D15" i="6"/>
  <c r="J15" i="6"/>
  <c r="G83" i="6"/>
  <c r="G84" i="6"/>
  <c r="G85" i="6"/>
  <c r="G86" i="6"/>
  <c r="G87" i="6"/>
  <c r="G88" i="6"/>
  <c r="C116" i="6"/>
  <c r="C117" i="6"/>
  <c r="C118" i="6"/>
  <c r="C119" i="6"/>
  <c r="C120" i="6"/>
  <c r="C121" i="6"/>
  <c r="C122" i="6"/>
  <c r="D116" i="6"/>
  <c r="D121" i="6"/>
  <c r="D122" i="6"/>
  <c r="D117" i="6"/>
  <c r="D118" i="6"/>
  <c r="D119" i="6"/>
  <c r="D120" i="6"/>
  <c r="E116" i="6"/>
  <c r="E121" i="6"/>
  <c r="E122" i="6"/>
  <c r="E117" i="6"/>
  <c r="E118" i="6"/>
  <c r="E119" i="6"/>
  <c r="E120" i="6"/>
  <c r="F116" i="6"/>
  <c r="F121" i="6"/>
  <c r="F122" i="6"/>
  <c r="F117" i="6"/>
  <c r="F118" i="6"/>
  <c r="F119" i="6"/>
  <c r="F120" i="6"/>
  <c r="H116" i="6"/>
  <c r="H117" i="6"/>
  <c r="H118" i="6"/>
  <c r="H119" i="6"/>
  <c r="H120" i="6"/>
  <c r="H121" i="6"/>
  <c r="H122" i="6"/>
  <c r="L120" i="6"/>
  <c r="C107" i="6"/>
  <c r="C112" i="6"/>
  <c r="C108" i="6"/>
  <c r="C109" i="6"/>
  <c r="C110" i="6"/>
  <c r="C111" i="6"/>
  <c r="D107" i="6"/>
  <c r="D108" i="6"/>
  <c r="D109" i="6"/>
  <c r="D110" i="6"/>
  <c r="D111" i="6"/>
  <c r="D112" i="6"/>
  <c r="D113" i="6"/>
  <c r="E107" i="6"/>
  <c r="E112" i="6"/>
  <c r="E113" i="6"/>
  <c r="E108" i="6"/>
  <c r="E109" i="6"/>
  <c r="E110" i="6"/>
  <c r="E111" i="6"/>
  <c r="F107" i="6"/>
  <c r="F108" i="6"/>
  <c r="F109" i="6"/>
  <c r="F110" i="6"/>
  <c r="F111" i="6"/>
  <c r="F112" i="6"/>
  <c r="H107" i="6"/>
  <c r="H112" i="6"/>
  <c r="H113" i="6"/>
  <c r="H108" i="6"/>
  <c r="H109" i="6"/>
  <c r="H110" i="6"/>
  <c r="H111" i="6"/>
  <c r="J107" i="6"/>
  <c r="J108" i="6"/>
  <c r="J109" i="6"/>
  <c r="J110" i="6"/>
  <c r="J111" i="6"/>
  <c r="J112" i="6"/>
  <c r="J113" i="6"/>
  <c r="K107" i="6"/>
  <c r="K112" i="6"/>
  <c r="K113" i="6"/>
  <c r="K108" i="6"/>
  <c r="K109" i="6"/>
  <c r="K110" i="6"/>
  <c r="K111" i="6"/>
  <c r="L111" i="6"/>
  <c r="D98" i="6"/>
  <c r="D103" i="6"/>
  <c r="D104" i="6"/>
  <c r="D99" i="6"/>
  <c r="D100" i="6"/>
  <c r="D101" i="6"/>
  <c r="D102" i="6"/>
  <c r="L102" i="6"/>
  <c r="E98" i="6"/>
  <c r="E99" i="6"/>
  <c r="E100" i="6"/>
  <c r="E101" i="6"/>
  <c r="E102" i="6"/>
  <c r="E103" i="6"/>
  <c r="E104" i="6"/>
  <c r="F98" i="6"/>
  <c r="F103" i="6"/>
  <c r="F104" i="6"/>
  <c r="F99" i="6"/>
  <c r="F100" i="6"/>
  <c r="F101" i="6"/>
  <c r="F102" i="6"/>
  <c r="H98" i="6"/>
  <c r="H99" i="6"/>
  <c r="H100" i="6"/>
  <c r="H101" i="6"/>
  <c r="H102" i="6"/>
  <c r="H103" i="6"/>
  <c r="H104" i="6"/>
  <c r="F113" i="6"/>
  <c r="C43" i="6"/>
  <c r="C23" i="6"/>
  <c r="C83" i="6"/>
  <c r="C84" i="6"/>
  <c r="C87" i="6"/>
  <c r="C85" i="6"/>
  <c r="C86" i="6"/>
  <c r="D83" i="6"/>
  <c r="D84" i="6"/>
  <c r="D85" i="6"/>
  <c r="D86" i="6"/>
  <c r="D87" i="6"/>
  <c r="D88" i="6"/>
  <c r="E83" i="6"/>
  <c r="E84" i="6"/>
  <c r="E87" i="6"/>
  <c r="E88" i="6"/>
  <c r="E85" i="6"/>
  <c r="E86" i="6"/>
  <c r="F83" i="6"/>
  <c r="F84" i="6"/>
  <c r="F85" i="6"/>
  <c r="F86" i="6"/>
  <c r="F87" i="6"/>
  <c r="F88" i="6"/>
  <c r="H83" i="6"/>
  <c r="H84" i="6"/>
  <c r="H87" i="6"/>
  <c r="H88" i="6"/>
  <c r="H85" i="6"/>
  <c r="H86" i="6"/>
  <c r="J83" i="6"/>
  <c r="J84" i="6"/>
  <c r="J85" i="6"/>
  <c r="J86" i="6"/>
  <c r="J87" i="6"/>
  <c r="J88" i="6"/>
  <c r="C75" i="6"/>
  <c r="C76" i="6"/>
  <c r="C77" i="6"/>
  <c r="C79" i="6"/>
  <c r="C78" i="6"/>
  <c r="L78" i="6"/>
  <c r="D75" i="6"/>
  <c r="D76" i="6"/>
  <c r="D77" i="6"/>
  <c r="D78" i="6"/>
  <c r="D79" i="6"/>
  <c r="D80" i="6"/>
  <c r="E75" i="6"/>
  <c r="E76" i="6"/>
  <c r="E77" i="6"/>
  <c r="E79" i="6"/>
  <c r="E80" i="6"/>
  <c r="E78" i="6"/>
  <c r="F75" i="6"/>
  <c r="F76" i="6"/>
  <c r="F77" i="6"/>
  <c r="F78" i="6"/>
  <c r="F79" i="6"/>
  <c r="F80" i="6"/>
  <c r="H75" i="6"/>
  <c r="H76" i="6"/>
  <c r="H77" i="6"/>
  <c r="H79" i="6"/>
  <c r="H80" i="6"/>
  <c r="H78" i="6"/>
  <c r="J75" i="6"/>
  <c r="J76" i="6"/>
  <c r="J77" i="6"/>
  <c r="J78" i="6"/>
  <c r="J79" i="6"/>
  <c r="J80" i="6"/>
  <c r="K75" i="6"/>
  <c r="K76" i="6"/>
  <c r="K77" i="6"/>
  <c r="K79" i="6"/>
  <c r="K80" i="6"/>
  <c r="K78" i="6"/>
  <c r="C67" i="6"/>
  <c r="C68" i="6"/>
  <c r="C71" i="6"/>
  <c r="C69" i="6"/>
  <c r="C70" i="6"/>
  <c r="D67" i="6"/>
  <c r="D68" i="6"/>
  <c r="D69" i="6"/>
  <c r="D70" i="6"/>
  <c r="D71" i="6"/>
  <c r="D72" i="6"/>
  <c r="E67" i="6"/>
  <c r="E68" i="6"/>
  <c r="E71" i="6"/>
  <c r="E72" i="6"/>
  <c r="E69" i="6"/>
  <c r="E70" i="6"/>
  <c r="F67" i="6"/>
  <c r="F68" i="6"/>
  <c r="F69" i="6"/>
  <c r="F70" i="6"/>
  <c r="F71" i="6"/>
  <c r="F72" i="6"/>
  <c r="H67" i="6"/>
  <c r="H68" i="6"/>
  <c r="H71" i="6"/>
  <c r="H72" i="6"/>
  <c r="H69" i="6"/>
  <c r="H70" i="6"/>
  <c r="J67" i="6"/>
  <c r="J68" i="6"/>
  <c r="J69" i="6"/>
  <c r="J70" i="6"/>
  <c r="J71" i="6"/>
  <c r="J72" i="6"/>
  <c r="L70" i="6"/>
  <c r="C8" i="6"/>
  <c r="C10" i="6"/>
  <c r="C11" i="6"/>
  <c r="L11" i="6"/>
  <c r="D8" i="6"/>
  <c r="D11" i="6"/>
  <c r="D12" i="6"/>
  <c r="D10" i="6"/>
  <c r="E8" i="6"/>
  <c r="E11" i="6"/>
  <c r="E12" i="6"/>
  <c r="E10" i="6"/>
  <c r="F8" i="6"/>
  <c r="F10" i="6"/>
  <c r="F11" i="6"/>
  <c r="G8" i="6"/>
  <c r="G10" i="6"/>
  <c r="G11" i="6"/>
  <c r="H8" i="6"/>
  <c r="H11" i="6"/>
  <c r="H12" i="6"/>
  <c r="H10" i="6"/>
  <c r="I8" i="6"/>
  <c r="I11" i="6"/>
  <c r="I12" i="6"/>
  <c r="I10" i="6"/>
  <c r="J8" i="6"/>
  <c r="J10" i="6"/>
  <c r="J11" i="6"/>
  <c r="C35" i="6"/>
  <c r="C37" i="6"/>
  <c r="C39" i="6"/>
  <c r="C38" i="6"/>
  <c r="D35" i="6"/>
  <c r="D37" i="6"/>
  <c r="D39" i="6"/>
  <c r="D40" i="6"/>
  <c r="D38" i="6"/>
  <c r="E35" i="6"/>
  <c r="E37" i="6"/>
  <c r="E39" i="6"/>
  <c r="E40" i="6"/>
  <c r="E38" i="6"/>
  <c r="F35" i="6"/>
  <c r="F37" i="6"/>
  <c r="F39" i="6"/>
  <c r="F40" i="6"/>
  <c r="F38" i="6"/>
  <c r="G35" i="6"/>
  <c r="G37" i="6"/>
  <c r="G39" i="6"/>
  <c r="G40" i="6"/>
  <c r="G38" i="6"/>
  <c r="H35" i="6"/>
  <c r="H37" i="6"/>
  <c r="H39" i="6"/>
  <c r="H40" i="6"/>
  <c r="H38" i="6"/>
  <c r="I35" i="6"/>
  <c r="I37" i="6"/>
  <c r="I39" i="6"/>
  <c r="I40" i="6"/>
  <c r="I38" i="6"/>
  <c r="J35" i="6"/>
  <c r="J37" i="6"/>
  <c r="J39" i="6"/>
  <c r="J40" i="6"/>
  <c r="J38" i="6"/>
  <c r="L38" i="6"/>
  <c r="C52" i="6"/>
  <c r="C53" i="6"/>
  <c r="C54" i="6"/>
  <c r="C55" i="6"/>
  <c r="C56" i="6"/>
  <c r="D52" i="6"/>
  <c r="D53" i="6"/>
  <c r="D56" i="6"/>
  <c r="D57" i="6"/>
  <c r="D54" i="6"/>
  <c r="D55" i="6"/>
  <c r="E52" i="6"/>
  <c r="E53" i="6"/>
  <c r="E54" i="6"/>
  <c r="E55" i="6"/>
  <c r="E56" i="6"/>
  <c r="E57" i="6"/>
  <c r="F52" i="6"/>
  <c r="F53" i="6"/>
  <c r="F56" i="6"/>
  <c r="F57" i="6"/>
  <c r="F54" i="6"/>
  <c r="F55" i="6"/>
  <c r="G52" i="6"/>
  <c r="G53" i="6"/>
  <c r="G54" i="6"/>
  <c r="G55" i="6"/>
  <c r="G56" i="6"/>
  <c r="G57" i="6"/>
  <c r="H52" i="6"/>
  <c r="H53" i="6"/>
  <c r="H56" i="6"/>
  <c r="H57" i="6"/>
  <c r="H54" i="6"/>
  <c r="H55" i="6"/>
  <c r="I52" i="6"/>
  <c r="I53" i="6"/>
  <c r="I54" i="6"/>
  <c r="I55" i="6"/>
  <c r="I56" i="6"/>
  <c r="I57" i="6"/>
  <c r="J52" i="6"/>
  <c r="J53" i="6"/>
  <c r="J56" i="6"/>
  <c r="J57" i="6"/>
  <c r="J54" i="6"/>
  <c r="J55" i="6"/>
  <c r="K52" i="6"/>
  <c r="K53" i="6"/>
  <c r="K54" i="6"/>
  <c r="K55" i="6"/>
  <c r="K56" i="6"/>
  <c r="K57" i="6"/>
  <c r="L55" i="6"/>
  <c r="C46" i="6"/>
  <c r="C47" i="6"/>
  <c r="C48" i="6"/>
  <c r="C49" i="6"/>
  <c r="D43" i="6"/>
  <c r="D46" i="6"/>
  <c r="D47" i="6"/>
  <c r="L47" i="6"/>
  <c r="D48" i="6"/>
  <c r="D49" i="6"/>
  <c r="E43" i="6"/>
  <c r="E45" i="6"/>
  <c r="E48" i="6"/>
  <c r="E49" i="6"/>
  <c r="E46" i="6"/>
  <c r="E47" i="6"/>
  <c r="F43" i="6"/>
  <c r="F48" i="6"/>
  <c r="F49" i="6"/>
  <c r="F46" i="6"/>
  <c r="F47" i="6"/>
  <c r="G43" i="6"/>
  <c r="G46" i="6"/>
  <c r="G47" i="6"/>
  <c r="G48" i="6"/>
  <c r="G49" i="6"/>
  <c r="H43" i="6"/>
  <c r="H45" i="6"/>
  <c r="H48" i="6"/>
  <c r="H49" i="6"/>
  <c r="H46" i="6"/>
  <c r="H47" i="6"/>
  <c r="I43" i="6"/>
  <c r="I48" i="6"/>
  <c r="I49" i="6"/>
  <c r="I46" i="6"/>
  <c r="I47" i="6"/>
  <c r="J43" i="6"/>
  <c r="J46" i="6"/>
  <c r="J47" i="6"/>
  <c r="J48" i="6"/>
  <c r="J49" i="6"/>
  <c r="K48" i="6"/>
  <c r="K49" i="6"/>
  <c r="C24" i="6"/>
  <c r="C26" i="6"/>
  <c r="C25" i="6"/>
  <c r="D23" i="6"/>
  <c r="D26" i="6"/>
  <c r="D27" i="6"/>
  <c r="D24" i="6"/>
  <c r="D25" i="6"/>
  <c r="E23" i="6"/>
  <c r="E24" i="6"/>
  <c r="E25" i="6"/>
  <c r="L25" i="6"/>
  <c r="E26" i="6"/>
  <c r="E27" i="6"/>
  <c r="F23" i="6"/>
  <c r="F26" i="6"/>
  <c r="F27" i="6"/>
  <c r="F24" i="6"/>
  <c r="F25" i="6"/>
  <c r="G23" i="6"/>
  <c r="G26" i="6"/>
  <c r="G27" i="6"/>
  <c r="G24" i="6"/>
  <c r="G25" i="6"/>
  <c r="H23" i="6"/>
  <c r="H26" i="6"/>
  <c r="H27" i="6"/>
  <c r="H24" i="6"/>
  <c r="H25" i="6"/>
  <c r="I23" i="6"/>
  <c r="I24" i="6"/>
  <c r="I25" i="6"/>
  <c r="I26" i="6"/>
  <c r="I27" i="6"/>
  <c r="J23" i="6"/>
  <c r="J26" i="6"/>
  <c r="J27" i="6"/>
  <c r="J24" i="6"/>
  <c r="J25" i="6"/>
  <c r="K23" i="6"/>
  <c r="K26" i="6"/>
  <c r="K27" i="6"/>
  <c r="K24" i="6"/>
  <c r="K25" i="6"/>
  <c r="C15" i="6"/>
  <c r="C19" i="6"/>
  <c r="C18" i="6"/>
  <c r="D18" i="6"/>
  <c r="D19" i="6"/>
  <c r="D20" i="6"/>
  <c r="E15" i="6"/>
  <c r="E19" i="6"/>
  <c r="E20" i="6"/>
  <c r="E17" i="6"/>
  <c r="E18" i="6"/>
  <c r="F15" i="6"/>
  <c r="F19" i="6"/>
  <c r="F20" i="6"/>
  <c r="F18" i="6"/>
  <c r="G15" i="6"/>
  <c r="G19" i="6"/>
  <c r="G20" i="6"/>
  <c r="G18" i="6"/>
  <c r="H15" i="6"/>
  <c r="H19" i="6"/>
  <c r="H20" i="6"/>
  <c r="H17" i="6"/>
  <c r="H18" i="6"/>
  <c r="I15" i="6"/>
  <c r="I19" i="6"/>
  <c r="I20" i="6"/>
  <c r="I18" i="6"/>
  <c r="J18" i="6"/>
  <c r="J19" i="6"/>
  <c r="J20" i="6"/>
  <c r="K19" i="6"/>
  <c r="K20" i="6"/>
  <c r="C12" i="6"/>
  <c r="F12" i="6"/>
  <c r="G12" i="6"/>
  <c r="J12" i="6"/>
  <c r="L10" i="6"/>
  <c r="D38" i="10"/>
  <c r="D15" i="10"/>
  <c r="D16" i="10"/>
  <c r="D19" i="10"/>
  <c r="D17" i="10"/>
  <c r="D18" i="10"/>
  <c r="E15" i="10"/>
  <c r="E19" i="10"/>
  <c r="E20" i="10"/>
  <c r="O20" i="10"/>
  <c r="E17" i="10"/>
  <c r="E18" i="10"/>
  <c r="F15" i="10"/>
  <c r="F16" i="10"/>
  <c r="F17" i="10"/>
  <c r="F18" i="10"/>
  <c r="F19" i="10"/>
  <c r="G15" i="10"/>
  <c r="G16" i="10"/>
  <c r="G17" i="10"/>
  <c r="G19" i="10"/>
  <c r="G18" i="10"/>
  <c r="H15" i="10"/>
  <c r="H16" i="10"/>
  <c r="H19" i="10"/>
  <c r="H17" i="10"/>
  <c r="H18" i="10"/>
  <c r="I15" i="10"/>
  <c r="I16" i="10"/>
  <c r="I19" i="10"/>
  <c r="I17" i="10"/>
  <c r="I18" i="10"/>
  <c r="J15" i="10"/>
  <c r="J16" i="10"/>
  <c r="J17" i="10"/>
  <c r="J18" i="10"/>
  <c r="J19" i="10"/>
  <c r="K15" i="10"/>
  <c r="K16" i="10"/>
  <c r="K17" i="10"/>
  <c r="K19" i="10"/>
  <c r="K18" i="10"/>
  <c r="L15" i="10"/>
  <c r="L16" i="10"/>
  <c r="L19" i="10"/>
  <c r="L17" i="10"/>
  <c r="L18" i="10"/>
  <c r="M15" i="10"/>
  <c r="M16" i="10"/>
  <c r="M19" i="10"/>
  <c r="M17" i="10"/>
  <c r="M18" i="10"/>
  <c r="C15" i="10"/>
  <c r="C16" i="10"/>
  <c r="C17" i="10"/>
  <c r="C18" i="10"/>
  <c r="C19" i="10"/>
  <c r="C83" i="10"/>
  <c r="C84" i="10"/>
  <c r="C85" i="10"/>
  <c r="C87" i="10"/>
  <c r="C86" i="10"/>
  <c r="N86" i="10"/>
  <c r="D83" i="10"/>
  <c r="D84" i="10"/>
  <c r="D87" i="10"/>
  <c r="D88" i="10"/>
  <c r="D85" i="10"/>
  <c r="D86" i="10"/>
  <c r="E83" i="10"/>
  <c r="E84" i="10"/>
  <c r="E85" i="10"/>
  <c r="E87" i="10"/>
  <c r="E88" i="10"/>
  <c r="E86" i="10"/>
  <c r="F83" i="10"/>
  <c r="F84" i="10"/>
  <c r="F87" i="10"/>
  <c r="F88" i="10"/>
  <c r="F85" i="10"/>
  <c r="F86" i="10"/>
  <c r="G83" i="10"/>
  <c r="G84" i="10"/>
  <c r="G85" i="10"/>
  <c r="G87" i="10"/>
  <c r="G88" i="10"/>
  <c r="G86" i="10"/>
  <c r="H83" i="10"/>
  <c r="H84" i="10"/>
  <c r="H85" i="10"/>
  <c r="H86" i="10"/>
  <c r="H87" i="10"/>
  <c r="H88" i="10"/>
  <c r="I83" i="10"/>
  <c r="I84" i="10"/>
  <c r="I85" i="10"/>
  <c r="I87" i="10"/>
  <c r="I88" i="10"/>
  <c r="I86" i="10"/>
  <c r="J83" i="10"/>
  <c r="J84" i="10"/>
  <c r="J85" i="10"/>
  <c r="J86" i="10"/>
  <c r="J87" i="10"/>
  <c r="J88" i="10"/>
  <c r="K83" i="10"/>
  <c r="K84" i="10"/>
  <c r="K85" i="10"/>
  <c r="K87" i="10"/>
  <c r="K88" i="10"/>
  <c r="K86" i="10"/>
  <c r="L83" i="10"/>
  <c r="L84" i="10"/>
  <c r="L85" i="10"/>
  <c r="L86" i="10"/>
  <c r="L87" i="10"/>
  <c r="L88" i="10"/>
  <c r="M83" i="10"/>
  <c r="M84" i="10"/>
  <c r="M85" i="10"/>
  <c r="M87" i="10"/>
  <c r="M88" i="10"/>
  <c r="M86" i="10"/>
  <c r="C75" i="10"/>
  <c r="C76" i="10"/>
  <c r="C79" i="10"/>
  <c r="C77" i="10"/>
  <c r="C78" i="10"/>
  <c r="D75" i="10"/>
  <c r="D76" i="10"/>
  <c r="D77" i="10"/>
  <c r="D78" i="10"/>
  <c r="D79" i="10"/>
  <c r="D80" i="10"/>
  <c r="E75" i="10"/>
  <c r="E76" i="10"/>
  <c r="E79" i="10"/>
  <c r="E80" i="10"/>
  <c r="E77" i="10"/>
  <c r="E78" i="10"/>
  <c r="F75" i="10"/>
  <c r="F76" i="10"/>
  <c r="F77" i="10"/>
  <c r="F78" i="10"/>
  <c r="F79" i="10"/>
  <c r="F80" i="10"/>
  <c r="G75" i="10"/>
  <c r="G76" i="10"/>
  <c r="G79" i="10"/>
  <c r="G80" i="10"/>
  <c r="G77" i="10"/>
  <c r="G78" i="10"/>
  <c r="H75" i="10"/>
  <c r="H76" i="10"/>
  <c r="H77" i="10"/>
  <c r="H78" i="10"/>
  <c r="H79" i="10"/>
  <c r="H80" i="10"/>
  <c r="I75" i="10"/>
  <c r="I76" i="10"/>
  <c r="I79" i="10"/>
  <c r="I80" i="10"/>
  <c r="I77" i="10"/>
  <c r="I78" i="10"/>
  <c r="J75" i="10"/>
  <c r="J76" i="10"/>
  <c r="J77" i="10"/>
  <c r="J78" i="10"/>
  <c r="J79" i="10"/>
  <c r="J80" i="10"/>
  <c r="K75" i="10"/>
  <c r="K76" i="10"/>
  <c r="K79" i="10"/>
  <c r="K80" i="10"/>
  <c r="K77" i="10"/>
  <c r="K78" i="10"/>
  <c r="L75" i="10"/>
  <c r="L76" i="10"/>
  <c r="L77" i="10"/>
  <c r="L78" i="10"/>
  <c r="L79" i="10"/>
  <c r="L80" i="10"/>
  <c r="M75" i="10"/>
  <c r="M76" i="10"/>
  <c r="M79" i="10"/>
  <c r="M80" i="10"/>
  <c r="M77" i="10"/>
  <c r="M78" i="10"/>
  <c r="C67" i="10"/>
  <c r="C68" i="10"/>
  <c r="C71" i="10"/>
  <c r="C69" i="10"/>
  <c r="C70" i="10"/>
  <c r="D67" i="10"/>
  <c r="D68" i="10"/>
  <c r="D71" i="10"/>
  <c r="D72" i="10"/>
  <c r="D69" i="10"/>
  <c r="D70" i="10"/>
  <c r="N70" i="10"/>
  <c r="E67" i="10"/>
  <c r="E68" i="10"/>
  <c r="E71" i="10"/>
  <c r="E72" i="10"/>
  <c r="E69" i="10"/>
  <c r="E70" i="10"/>
  <c r="F67" i="10"/>
  <c r="F68" i="10"/>
  <c r="F71" i="10"/>
  <c r="F72" i="10"/>
  <c r="F69" i="10"/>
  <c r="F70" i="10"/>
  <c r="G67" i="10"/>
  <c r="G68" i="10"/>
  <c r="G69" i="10"/>
  <c r="G70" i="10"/>
  <c r="G71" i="10"/>
  <c r="G72" i="10"/>
  <c r="H67" i="10"/>
  <c r="H68" i="10"/>
  <c r="H71" i="10"/>
  <c r="H72" i="10"/>
  <c r="H69" i="10"/>
  <c r="H70" i="10"/>
  <c r="I67" i="10"/>
  <c r="I68" i="10"/>
  <c r="I69" i="10"/>
  <c r="I70" i="10"/>
  <c r="I71" i="10"/>
  <c r="I72" i="10"/>
  <c r="J67" i="10"/>
  <c r="J68" i="10"/>
  <c r="J69" i="10"/>
  <c r="J71" i="10"/>
  <c r="J72" i="10"/>
  <c r="J70" i="10"/>
  <c r="K67" i="10"/>
  <c r="K68" i="10"/>
  <c r="K69" i="10"/>
  <c r="K70" i="10"/>
  <c r="K71" i="10"/>
  <c r="K72" i="10"/>
  <c r="L67" i="10"/>
  <c r="L68" i="10"/>
  <c r="L69" i="10"/>
  <c r="L71" i="10"/>
  <c r="L72" i="10"/>
  <c r="L70" i="10"/>
  <c r="C52" i="10"/>
  <c r="C53" i="10"/>
  <c r="C56" i="10"/>
  <c r="C54" i="10"/>
  <c r="C55" i="10"/>
  <c r="D52" i="10"/>
  <c r="D53" i="10"/>
  <c r="D54" i="10"/>
  <c r="D55" i="10"/>
  <c r="D56" i="10"/>
  <c r="D57" i="10"/>
  <c r="E52" i="10"/>
  <c r="E53" i="10"/>
  <c r="E56" i="10"/>
  <c r="E57" i="10"/>
  <c r="E54" i="10"/>
  <c r="E55" i="10"/>
  <c r="F52" i="10"/>
  <c r="F53" i="10"/>
  <c r="F54" i="10"/>
  <c r="F55" i="10"/>
  <c r="F56" i="10"/>
  <c r="F57" i="10"/>
  <c r="G52" i="10"/>
  <c r="G53" i="10"/>
  <c r="G56" i="10"/>
  <c r="G57" i="10"/>
  <c r="G54" i="10"/>
  <c r="G55" i="10"/>
  <c r="H52" i="10"/>
  <c r="H53" i="10"/>
  <c r="H54" i="10"/>
  <c r="H55" i="10"/>
  <c r="H56" i="10"/>
  <c r="H57" i="10"/>
  <c r="I52" i="10"/>
  <c r="I53" i="10"/>
  <c r="I56" i="10"/>
  <c r="I57" i="10"/>
  <c r="I54" i="10"/>
  <c r="I55" i="10"/>
  <c r="J52" i="10"/>
  <c r="J53" i="10"/>
  <c r="J54" i="10"/>
  <c r="J55" i="10"/>
  <c r="J56" i="10"/>
  <c r="J57" i="10"/>
  <c r="K52" i="10"/>
  <c r="K53" i="10"/>
  <c r="K56" i="10"/>
  <c r="K57" i="10"/>
  <c r="K54" i="10"/>
  <c r="K55" i="10"/>
  <c r="L52" i="10"/>
  <c r="L53" i="10"/>
  <c r="L54" i="10"/>
  <c r="L55" i="10"/>
  <c r="L56" i="10"/>
  <c r="L57" i="10"/>
  <c r="M52" i="10"/>
  <c r="M53" i="10"/>
  <c r="M56" i="10"/>
  <c r="M57" i="10"/>
  <c r="M54" i="10"/>
  <c r="M55" i="10"/>
  <c r="C43" i="10"/>
  <c r="C44" i="10"/>
  <c r="C45" i="10"/>
  <c r="C46" i="10"/>
  <c r="C47" i="10"/>
  <c r="C48" i="10"/>
  <c r="C49" i="10"/>
  <c r="D43" i="10"/>
  <c r="D44" i="10"/>
  <c r="D45" i="10"/>
  <c r="D48" i="10"/>
  <c r="D49" i="10"/>
  <c r="D46" i="10"/>
  <c r="D47" i="10"/>
  <c r="E43" i="10"/>
  <c r="E45" i="10"/>
  <c r="E46" i="10"/>
  <c r="E47" i="10"/>
  <c r="F43" i="10"/>
  <c r="F48" i="10"/>
  <c r="F49" i="10"/>
  <c r="F44" i="10"/>
  <c r="F45" i="10"/>
  <c r="F46" i="10"/>
  <c r="F47" i="10"/>
  <c r="G43" i="10"/>
  <c r="G44" i="10"/>
  <c r="G45" i="10"/>
  <c r="G48" i="10"/>
  <c r="G49" i="10"/>
  <c r="G46" i="10"/>
  <c r="G47" i="10"/>
  <c r="H43" i="10"/>
  <c r="H44" i="10"/>
  <c r="H45" i="10"/>
  <c r="H46" i="10"/>
  <c r="H47" i="10"/>
  <c r="I43" i="10"/>
  <c r="I44" i="10"/>
  <c r="I45" i="10"/>
  <c r="I46" i="10"/>
  <c r="I47" i="10"/>
  <c r="J43" i="10"/>
  <c r="J48" i="10"/>
  <c r="J49" i="10"/>
  <c r="J44" i="10"/>
  <c r="J45" i="10"/>
  <c r="J46" i="10"/>
  <c r="J47" i="10"/>
  <c r="K43" i="10"/>
  <c r="K44" i="10"/>
  <c r="K45" i="10"/>
  <c r="K46" i="10"/>
  <c r="K47" i="10"/>
  <c r="K48" i="10"/>
  <c r="K49" i="10"/>
  <c r="L43" i="10"/>
  <c r="L44" i="10"/>
  <c r="L45" i="10"/>
  <c r="L48" i="10"/>
  <c r="L49" i="10"/>
  <c r="L46" i="10"/>
  <c r="L47" i="10"/>
  <c r="M43" i="10"/>
  <c r="M48" i="10"/>
  <c r="M49" i="10"/>
  <c r="M44" i="10"/>
  <c r="M45" i="10"/>
  <c r="M46" i="10"/>
  <c r="M47" i="10"/>
  <c r="N47" i="10"/>
  <c r="N48" i="10"/>
  <c r="C35" i="10"/>
  <c r="C37" i="10"/>
  <c r="C39" i="10"/>
  <c r="C38" i="10"/>
  <c r="N38" i="10"/>
  <c r="D35" i="10"/>
  <c r="D39" i="10"/>
  <c r="D40" i="10"/>
  <c r="D37" i="10"/>
  <c r="E35" i="10"/>
  <c r="E39" i="10"/>
  <c r="E40" i="10"/>
  <c r="E37" i="10"/>
  <c r="E38" i="10"/>
  <c r="F35" i="10"/>
  <c r="F37" i="10"/>
  <c r="F38" i="10"/>
  <c r="F39" i="10"/>
  <c r="F40" i="10"/>
  <c r="G35" i="10"/>
  <c r="G37" i="10"/>
  <c r="G38" i="10"/>
  <c r="G39" i="10"/>
  <c r="G40" i="10"/>
  <c r="H35" i="10"/>
  <c r="H37" i="10"/>
  <c r="H39" i="10"/>
  <c r="H40" i="10"/>
  <c r="H38" i="10"/>
  <c r="I35" i="10"/>
  <c r="I39" i="10"/>
  <c r="I40" i="10"/>
  <c r="I37" i="10"/>
  <c r="I38" i="10"/>
  <c r="J35" i="10"/>
  <c r="J39" i="10"/>
  <c r="J40" i="10"/>
  <c r="J37" i="10"/>
  <c r="J38" i="10"/>
  <c r="K35" i="10"/>
  <c r="K37" i="10"/>
  <c r="K38" i="10"/>
  <c r="K39" i="10"/>
  <c r="K40" i="10"/>
  <c r="L35" i="10"/>
  <c r="L37" i="10"/>
  <c r="L39" i="10"/>
  <c r="L40" i="10"/>
  <c r="L38" i="10"/>
  <c r="C23" i="10"/>
  <c r="C24" i="10"/>
  <c r="C26" i="10"/>
  <c r="C25" i="10"/>
  <c r="D23" i="10"/>
  <c r="D26" i="10"/>
  <c r="D27" i="10"/>
  <c r="D24" i="10"/>
  <c r="D25" i="10"/>
  <c r="E23" i="10"/>
  <c r="E24" i="10"/>
  <c r="E25" i="10"/>
  <c r="E26" i="10"/>
  <c r="E27" i="10"/>
  <c r="F23" i="10"/>
  <c r="F24" i="10"/>
  <c r="F25" i="10"/>
  <c r="F26" i="10"/>
  <c r="F27" i="10"/>
  <c r="G23" i="10"/>
  <c r="G26" i="10"/>
  <c r="G27" i="10"/>
  <c r="G24" i="10"/>
  <c r="G25" i="10"/>
  <c r="H23" i="10"/>
  <c r="H26" i="10"/>
  <c r="H27" i="10"/>
  <c r="H24" i="10"/>
  <c r="H25" i="10"/>
  <c r="I23" i="10"/>
  <c r="I24" i="10"/>
  <c r="I25" i="10"/>
  <c r="I26" i="10"/>
  <c r="I27" i="10"/>
  <c r="J23" i="10"/>
  <c r="J24" i="10"/>
  <c r="J25" i="10"/>
  <c r="J26" i="10"/>
  <c r="J27" i="10"/>
  <c r="K23" i="10"/>
  <c r="K26" i="10"/>
  <c r="K27" i="10"/>
  <c r="K24" i="10"/>
  <c r="K25" i="10"/>
  <c r="L23" i="10"/>
  <c r="L26" i="10"/>
  <c r="L27" i="10"/>
  <c r="L24" i="10"/>
  <c r="L25" i="10"/>
  <c r="M23" i="10"/>
  <c r="M24" i="10"/>
  <c r="M25" i="10"/>
  <c r="M26" i="10"/>
  <c r="M27" i="10"/>
  <c r="N25" i="10"/>
  <c r="C20" i="10"/>
  <c r="D20" i="10"/>
  <c r="F20" i="10"/>
  <c r="G20" i="10"/>
  <c r="H20" i="10"/>
  <c r="I20" i="10"/>
  <c r="J20" i="10"/>
  <c r="K20" i="10"/>
  <c r="L20" i="10"/>
  <c r="M20" i="10"/>
  <c r="N19" i="10"/>
  <c r="N18" i="10"/>
  <c r="C8" i="10"/>
  <c r="C10" i="10"/>
  <c r="C11" i="10"/>
  <c r="D8" i="10"/>
  <c r="D10" i="10"/>
  <c r="D11" i="10"/>
  <c r="D12" i="10"/>
  <c r="E8" i="10"/>
  <c r="E10" i="10"/>
  <c r="E11" i="10"/>
  <c r="E12" i="10"/>
  <c r="F8" i="10"/>
  <c r="F10" i="10"/>
  <c r="F11" i="10"/>
  <c r="F12" i="10"/>
  <c r="G8" i="10"/>
  <c r="G10" i="10"/>
  <c r="G11" i="10"/>
  <c r="G12" i="10"/>
  <c r="H8" i="10"/>
  <c r="H10" i="10"/>
  <c r="H11" i="10"/>
  <c r="H12" i="10"/>
  <c r="I8" i="10"/>
  <c r="I10" i="10"/>
  <c r="I11" i="10"/>
  <c r="I12" i="10"/>
  <c r="J8" i="10"/>
  <c r="J10" i="10"/>
  <c r="J11" i="10"/>
  <c r="J12" i="10"/>
  <c r="K8" i="10"/>
  <c r="K10" i="10"/>
  <c r="K11" i="10"/>
  <c r="K12" i="10"/>
  <c r="L8" i="10"/>
  <c r="L10" i="10"/>
  <c r="L11" i="10"/>
  <c r="L12" i="10"/>
  <c r="N10" i="10"/>
  <c r="E83" i="14"/>
  <c r="E84" i="14"/>
  <c r="E85" i="14"/>
  <c r="E87" i="14"/>
  <c r="E88" i="14"/>
  <c r="E86" i="14"/>
  <c r="N86" i="14"/>
  <c r="C83" i="14"/>
  <c r="C84" i="14"/>
  <c r="C87" i="14"/>
  <c r="C85" i="14"/>
  <c r="C86" i="14"/>
  <c r="D83" i="14"/>
  <c r="D84" i="14"/>
  <c r="D85" i="14"/>
  <c r="D86" i="14"/>
  <c r="D87" i="14"/>
  <c r="F83" i="14"/>
  <c r="F84" i="14"/>
  <c r="F85" i="14"/>
  <c r="F86" i="14"/>
  <c r="F87" i="14"/>
  <c r="F88" i="14"/>
  <c r="G83" i="14"/>
  <c r="G84" i="14"/>
  <c r="G87" i="14"/>
  <c r="G88" i="14"/>
  <c r="G85" i="14"/>
  <c r="G86" i="14"/>
  <c r="H83" i="14"/>
  <c r="H84" i="14"/>
  <c r="H87" i="14"/>
  <c r="H88" i="14"/>
  <c r="H85" i="14"/>
  <c r="H86" i="14"/>
  <c r="I83" i="14"/>
  <c r="I84" i="14"/>
  <c r="I85" i="14"/>
  <c r="I86" i="14"/>
  <c r="I87" i="14"/>
  <c r="J83" i="14"/>
  <c r="J84" i="14"/>
  <c r="J85" i="14"/>
  <c r="J86" i="14"/>
  <c r="J87" i="14"/>
  <c r="J88" i="14"/>
  <c r="K83" i="14"/>
  <c r="K84" i="14"/>
  <c r="K85" i="14"/>
  <c r="K87" i="14"/>
  <c r="K88" i="14"/>
  <c r="K86" i="14"/>
  <c r="L83" i="14"/>
  <c r="L84" i="14"/>
  <c r="L87" i="14"/>
  <c r="L88" i="14"/>
  <c r="L85" i="14"/>
  <c r="L86" i="14"/>
  <c r="M83" i="14"/>
  <c r="M84" i="14"/>
  <c r="M85" i="14"/>
  <c r="M86" i="14"/>
  <c r="M87" i="14"/>
  <c r="D88" i="14"/>
  <c r="I88" i="14"/>
  <c r="M88" i="14"/>
  <c r="E75" i="14"/>
  <c r="E76" i="14"/>
  <c r="E79" i="14"/>
  <c r="E80" i="14"/>
  <c r="E77" i="14"/>
  <c r="E78" i="14"/>
  <c r="C75" i="14"/>
  <c r="C76" i="14"/>
  <c r="C77" i="14"/>
  <c r="C78" i="14"/>
  <c r="C79" i="14"/>
  <c r="C80" i="14"/>
  <c r="D75" i="14"/>
  <c r="D76" i="14"/>
  <c r="D79" i="14"/>
  <c r="D77" i="14"/>
  <c r="D78" i="14"/>
  <c r="F75" i="14"/>
  <c r="F76" i="14"/>
  <c r="F77" i="14"/>
  <c r="F78" i="14"/>
  <c r="F79" i="14"/>
  <c r="F80" i="14"/>
  <c r="G75" i="14"/>
  <c r="G76" i="14"/>
  <c r="G79" i="14"/>
  <c r="G80" i="14"/>
  <c r="G77" i="14"/>
  <c r="G78" i="14"/>
  <c r="H75" i="14"/>
  <c r="H76" i="14"/>
  <c r="H77" i="14"/>
  <c r="H78" i="14"/>
  <c r="H79" i="14"/>
  <c r="H80" i="14"/>
  <c r="I75" i="14"/>
  <c r="I76" i="14"/>
  <c r="I79" i="14"/>
  <c r="I80" i="14"/>
  <c r="I77" i="14"/>
  <c r="I78" i="14"/>
  <c r="J75" i="14"/>
  <c r="J76" i="14"/>
  <c r="J77" i="14"/>
  <c r="J78" i="14"/>
  <c r="J79" i="14"/>
  <c r="J80" i="14"/>
  <c r="K75" i="14"/>
  <c r="K76" i="14"/>
  <c r="K79" i="14"/>
  <c r="K80" i="14"/>
  <c r="K77" i="14"/>
  <c r="K78" i="14"/>
  <c r="M75" i="14"/>
  <c r="M76" i="14"/>
  <c r="M77" i="14"/>
  <c r="M78" i="14"/>
  <c r="M79" i="14"/>
  <c r="M80" i="14"/>
  <c r="N78" i="14"/>
  <c r="E67" i="14"/>
  <c r="E68" i="14"/>
  <c r="E71" i="14"/>
  <c r="E72" i="14"/>
  <c r="E69" i="14"/>
  <c r="E70" i="14"/>
  <c r="C67" i="14"/>
  <c r="C68" i="14"/>
  <c r="C71" i="14"/>
  <c r="C69" i="14"/>
  <c r="C70" i="14"/>
  <c r="D67" i="14"/>
  <c r="D68" i="14"/>
  <c r="D69" i="14"/>
  <c r="D71" i="14"/>
  <c r="D72" i="14"/>
  <c r="D70" i="14"/>
  <c r="F67" i="14"/>
  <c r="F68" i="14"/>
  <c r="F71" i="14"/>
  <c r="F72" i="14"/>
  <c r="F69" i="14"/>
  <c r="F70" i="14"/>
  <c r="G67" i="14"/>
  <c r="G68" i="14"/>
  <c r="G69" i="14"/>
  <c r="G71" i="14"/>
  <c r="G72" i="14"/>
  <c r="G70" i="14"/>
  <c r="H67" i="14"/>
  <c r="H68" i="14"/>
  <c r="H71" i="14"/>
  <c r="H72" i="14"/>
  <c r="H69" i="14"/>
  <c r="H70" i="14"/>
  <c r="I67" i="14"/>
  <c r="I68" i="14"/>
  <c r="I69" i="14"/>
  <c r="I71" i="14"/>
  <c r="I72" i="14"/>
  <c r="I70" i="14"/>
  <c r="J67" i="14"/>
  <c r="J68" i="14"/>
  <c r="J71" i="14"/>
  <c r="J72" i="14"/>
  <c r="J69" i="14"/>
  <c r="J70" i="14"/>
  <c r="K67" i="14"/>
  <c r="K68" i="14"/>
  <c r="K69" i="14"/>
  <c r="K71" i="14"/>
  <c r="K72" i="14"/>
  <c r="K70" i="14"/>
  <c r="L67" i="14"/>
  <c r="L68" i="14"/>
  <c r="L71" i="14"/>
  <c r="L72" i="14"/>
  <c r="L69" i="14"/>
  <c r="L70" i="14"/>
  <c r="N70" i="14"/>
  <c r="E52" i="14"/>
  <c r="E53" i="14"/>
  <c r="E54" i="14"/>
  <c r="E55" i="14"/>
  <c r="E56" i="14"/>
  <c r="E57" i="14"/>
  <c r="C52" i="14"/>
  <c r="C53" i="14"/>
  <c r="C56" i="14"/>
  <c r="C54" i="14"/>
  <c r="C55" i="14"/>
  <c r="D52" i="14"/>
  <c r="D53" i="14"/>
  <c r="D54" i="14"/>
  <c r="D55" i="14"/>
  <c r="D56" i="14"/>
  <c r="D57" i="14"/>
  <c r="F52" i="14"/>
  <c r="F53" i="14"/>
  <c r="F56" i="14"/>
  <c r="F57" i="14"/>
  <c r="F54" i="14"/>
  <c r="F55" i="14"/>
  <c r="G52" i="14"/>
  <c r="G53" i="14"/>
  <c r="G54" i="14"/>
  <c r="G55" i="14"/>
  <c r="G56" i="14"/>
  <c r="G57" i="14"/>
  <c r="H52" i="14"/>
  <c r="H53" i="14"/>
  <c r="H56" i="14"/>
  <c r="H57" i="14"/>
  <c r="H54" i="14"/>
  <c r="H55" i="14"/>
  <c r="I52" i="14"/>
  <c r="I53" i="14"/>
  <c r="I54" i="14"/>
  <c r="I55" i="14"/>
  <c r="I56" i="14"/>
  <c r="I57" i="14"/>
  <c r="J52" i="14"/>
  <c r="J53" i="14"/>
  <c r="J56" i="14"/>
  <c r="J57" i="14"/>
  <c r="J54" i="14"/>
  <c r="J55" i="14"/>
  <c r="K52" i="14"/>
  <c r="K53" i="14"/>
  <c r="K54" i="14"/>
  <c r="K55" i="14"/>
  <c r="K56" i="14"/>
  <c r="K57" i="14"/>
  <c r="L52" i="14"/>
  <c r="L53" i="14"/>
  <c r="L56" i="14"/>
  <c r="L57" i="14"/>
  <c r="L54" i="14"/>
  <c r="L55" i="14"/>
  <c r="M52" i="14"/>
  <c r="M53" i="14"/>
  <c r="M54" i="14"/>
  <c r="M55" i="14"/>
  <c r="M56" i="14"/>
  <c r="M57" i="14"/>
  <c r="N55" i="14"/>
  <c r="E43" i="14"/>
  <c r="E45" i="14"/>
  <c r="E48" i="14"/>
  <c r="E49" i="14"/>
  <c r="E46" i="14"/>
  <c r="E47" i="14"/>
  <c r="C43" i="14"/>
  <c r="C44" i="14"/>
  <c r="C45" i="14"/>
  <c r="C46" i="14"/>
  <c r="C47" i="14"/>
  <c r="C48" i="14"/>
  <c r="C49" i="14"/>
  <c r="D43" i="14"/>
  <c r="D44" i="14"/>
  <c r="D45" i="14"/>
  <c r="D48" i="14"/>
  <c r="D46" i="14"/>
  <c r="D47" i="14"/>
  <c r="F43" i="14"/>
  <c r="F44" i="14"/>
  <c r="F45" i="14"/>
  <c r="F48" i="14"/>
  <c r="F49" i="14"/>
  <c r="F46" i="14"/>
  <c r="F47" i="14"/>
  <c r="G43" i="14"/>
  <c r="G48" i="14"/>
  <c r="G49" i="14"/>
  <c r="G44" i="14"/>
  <c r="G45" i="14"/>
  <c r="G46" i="14"/>
  <c r="G47" i="14"/>
  <c r="H43" i="14"/>
  <c r="H44" i="14"/>
  <c r="H45" i="14"/>
  <c r="H46" i="14"/>
  <c r="H47" i="14"/>
  <c r="H48" i="14"/>
  <c r="H49" i="14"/>
  <c r="I43" i="14"/>
  <c r="I44" i="14"/>
  <c r="I45" i="14"/>
  <c r="I48" i="14"/>
  <c r="I49" i="14"/>
  <c r="I46" i="14"/>
  <c r="I47" i="14"/>
  <c r="J43" i="14"/>
  <c r="J44" i="14"/>
  <c r="J45" i="14"/>
  <c r="J48" i="14"/>
  <c r="J49" i="14"/>
  <c r="J46" i="14"/>
  <c r="J47" i="14"/>
  <c r="K43" i="14"/>
  <c r="K48" i="14"/>
  <c r="K49" i="14"/>
  <c r="K44" i="14"/>
  <c r="K45" i="14"/>
  <c r="K46" i="14"/>
  <c r="K47" i="14"/>
  <c r="M43" i="14"/>
  <c r="M44" i="14"/>
  <c r="M45" i="14"/>
  <c r="M46" i="14"/>
  <c r="M47" i="14"/>
  <c r="M48" i="14"/>
  <c r="M49" i="14"/>
  <c r="N47" i="14"/>
  <c r="E35" i="14"/>
  <c r="E37" i="14"/>
  <c r="E38" i="14"/>
  <c r="E39" i="14"/>
  <c r="E40" i="14"/>
  <c r="C35" i="14"/>
  <c r="C37" i="14"/>
  <c r="C39" i="14"/>
  <c r="C38" i="14"/>
  <c r="N38" i="14"/>
  <c r="D35" i="14"/>
  <c r="D39" i="14"/>
  <c r="D40" i="14"/>
  <c r="D37" i="14"/>
  <c r="D38" i="14"/>
  <c r="F35" i="14"/>
  <c r="F39" i="14"/>
  <c r="F40" i="14"/>
  <c r="F37" i="14"/>
  <c r="F38" i="14"/>
  <c r="G35" i="14"/>
  <c r="G37" i="14"/>
  <c r="G38" i="14"/>
  <c r="G39" i="14"/>
  <c r="G40" i="14"/>
  <c r="H35" i="14"/>
  <c r="H37" i="14"/>
  <c r="H39" i="14"/>
  <c r="H40" i="14"/>
  <c r="H38" i="14"/>
  <c r="I35" i="14"/>
  <c r="I39" i="14"/>
  <c r="I40" i="14"/>
  <c r="I37" i="14"/>
  <c r="I38" i="14"/>
  <c r="J35" i="14"/>
  <c r="J39" i="14"/>
  <c r="J40" i="14"/>
  <c r="J37" i="14"/>
  <c r="J38" i="14"/>
  <c r="K35" i="14"/>
  <c r="K37" i="14"/>
  <c r="K38" i="14"/>
  <c r="K39" i="14"/>
  <c r="K40" i="14"/>
  <c r="L35" i="14"/>
  <c r="L37" i="14"/>
  <c r="L39" i="14"/>
  <c r="L40" i="14"/>
  <c r="L38" i="14"/>
  <c r="E23" i="14"/>
  <c r="E24" i="14"/>
  <c r="E26" i="14"/>
  <c r="E27" i="14"/>
  <c r="E25" i="14"/>
  <c r="C23" i="14"/>
  <c r="C26" i="14"/>
  <c r="C24" i="14"/>
  <c r="C25" i="14"/>
  <c r="D23" i="14"/>
  <c r="D26" i="14"/>
  <c r="D27" i="14"/>
  <c r="D24" i="14"/>
  <c r="D25" i="14"/>
  <c r="F23" i="14"/>
  <c r="F24" i="14"/>
  <c r="F25" i="14"/>
  <c r="F26" i="14"/>
  <c r="F27" i="14"/>
  <c r="G23" i="14"/>
  <c r="G24" i="14"/>
  <c r="G26" i="14"/>
  <c r="G27" i="14"/>
  <c r="G25" i="14"/>
  <c r="H23" i="14"/>
  <c r="H26" i="14"/>
  <c r="H27" i="14"/>
  <c r="H24" i="14"/>
  <c r="H25" i="14"/>
  <c r="I23" i="14"/>
  <c r="I26" i="14"/>
  <c r="I27" i="14"/>
  <c r="I24" i="14"/>
  <c r="I25" i="14"/>
  <c r="J23" i="14"/>
  <c r="J24" i="14"/>
  <c r="J25" i="14"/>
  <c r="J26" i="14"/>
  <c r="J27" i="14"/>
  <c r="K23" i="14"/>
  <c r="K24" i="14"/>
  <c r="K26" i="14"/>
  <c r="K27" i="14"/>
  <c r="K25" i="14"/>
  <c r="N25" i="14"/>
  <c r="L23" i="14"/>
  <c r="L26" i="14"/>
  <c r="L27" i="14"/>
  <c r="L24" i="14"/>
  <c r="L25" i="14"/>
  <c r="M23" i="14"/>
  <c r="M26" i="14"/>
  <c r="M27" i="14"/>
  <c r="M24" i="14"/>
  <c r="M25" i="14"/>
  <c r="E15" i="14"/>
  <c r="E19" i="14"/>
  <c r="E20" i="14"/>
  <c r="E17" i="14"/>
  <c r="E18" i="14"/>
  <c r="C15" i="14"/>
  <c r="C16" i="14"/>
  <c r="C17" i="14"/>
  <c r="C19" i="14"/>
  <c r="C18" i="14"/>
  <c r="N18" i="14"/>
  <c r="D15" i="14"/>
  <c r="D16" i="14"/>
  <c r="D19" i="14"/>
  <c r="D20" i="14"/>
  <c r="D17" i="14"/>
  <c r="D18" i="14"/>
  <c r="F15" i="14"/>
  <c r="F16" i="14"/>
  <c r="F17" i="14"/>
  <c r="F19" i="14"/>
  <c r="F20" i="14"/>
  <c r="F18" i="14"/>
  <c r="G15" i="14"/>
  <c r="G16" i="14"/>
  <c r="G19" i="14"/>
  <c r="G20" i="14"/>
  <c r="G17" i="14"/>
  <c r="G18" i="14"/>
  <c r="H15" i="14"/>
  <c r="H16" i="14"/>
  <c r="H17" i="14"/>
  <c r="H19" i="14"/>
  <c r="H20" i="14"/>
  <c r="H18" i="14"/>
  <c r="I15" i="14"/>
  <c r="I16" i="14"/>
  <c r="I19" i="14"/>
  <c r="I20" i="14"/>
  <c r="I17" i="14"/>
  <c r="I18" i="14"/>
  <c r="J15" i="14"/>
  <c r="J16" i="14"/>
  <c r="J17" i="14"/>
  <c r="J19" i="14"/>
  <c r="J20" i="14"/>
  <c r="J18" i="14"/>
  <c r="K15" i="14"/>
  <c r="K16" i="14"/>
  <c r="K19" i="14"/>
  <c r="K20" i="14"/>
  <c r="K17" i="14"/>
  <c r="K18" i="14"/>
  <c r="M15" i="14"/>
  <c r="M16" i="14"/>
  <c r="M17" i="14"/>
  <c r="M19" i="14"/>
  <c r="M20" i="14"/>
  <c r="M18" i="14"/>
  <c r="E8" i="14"/>
  <c r="E10" i="14"/>
  <c r="E11" i="14"/>
  <c r="E12" i="14"/>
  <c r="C8" i="14"/>
  <c r="C10" i="14"/>
  <c r="C11" i="14"/>
  <c r="C12" i="14"/>
  <c r="D8" i="14"/>
  <c r="D10" i="14"/>
  <c r="D11" i="14"/>
  <c r="D12" i="14"/>
  <c r="F8" i="14"/>
  <c r="F10" i="14"/>
  <c r="F11" i="14"/>
  <c r="F12" i="14"/>
  <c r="G8" i="14"/>
  <c r="G10" i="14"/>
  <c r="G11" i="14"/>
  <c r="G12" i="14"/>
  <c r="H8" i="14"/>
  <c r="H10" i="14"/>
  <c r="H11" i="14"/>
  <c r="H12" i="14"/>
  <c r="I8" i="14"/>
  <c r="I10" i="14"/>
  <c r="I11" i="14"/>
  <c r="I12" i="14"/>
  <c r="J8" i="14"/>
  <c r="J10" i="14"/>
  <c r="J11" i="14"/>
  <c r="J12" i="14"/>
  <c r="K8" i="14"/>
  <c r="K10" i="14"/>
  <c r="K11" i="14"/>
  <c r="K12" i="14"/>
  <c r="L8" i="14"/>
  <c r="L10" i="14"/>
  <c r="L11" i="14"/>
  <c r="L12" i="14"/>
  <c r="N10" i="14"/>
  <c r="K18" i="18"/>
  <c r="K17" i="18"/>
  <c r="K16" i="18"/>
  <c r="K80" i="18"/>
  <c r="K85" i="18"/>
  <c r="K86" i="18"/>
  <c r="K81" i="18"/>
  <c r="K82" i="18"/>
  <c r="K48" i="18"/>
  <c r="K47" i="18"/>
  <c r="K46" i="18"/>
  <c r="K37" i="18"/>
  <c r="K38" i="18"/>
  <c r="K39" i="18"/>
  <c r="N57" i="18"/>
  <c r="N56" i="18"/>
  <c r="N55" i="18"/>
  <c r="J57" i="18"/>
  <c r="J56" i="18"/>
  <c r="J55" i="18"/>
  <c r="D56" i="18"/>
  <c r="D57" i="18"/>
  <c r="C57" i="18"/>
  <c r="C56" i="18"/>
  <c r="N26" i="18"/>
  <c r="N25" i="18"/>
  <c r="N24" i="18"/>
  <c r="J26" i="18"/>
  <c r="J25" i="18"/>
  <c r="J24" i="18"/>
  <c r="D25" i="18"/>
  <c r="D26" i="18"/>
  <c r="C26" i="18"/>
  <c r="C25" i="18"/>
  <c r="N39" i="18"/>
  <c r="N38" i="18"/>
  <c r="N37" i="18"/>
  <c r="J39" i="18"/>
  <c r="J38" i="18"/>
  <c r="J37" i="18"/>
  <c r="D38" i="18"/>
  <c r="D39" i="18"/>
  <c r="C39" i="18"/>
  <c r="C38" i="18"/>
  <c r="N10" i="18"/>
  <c r="N9" i="18"/>
  <c r="N12" i="18"/>
  <c r="N13" i="18"/>
  <c r="N8" i="18"/>
  <c r="J10" i="18"/>
  <c r="J9" i="18"/>
  <c r="J8" i="18"/>
  <c r="J12" i="18"/>
  <c r="J13" i="18"/>
  <c r="D8" i="18"/>
  <c r="D9" i="18"/>
  <c r="D10" i="18"/>
  <c r="C10" i="18"/>
  <c r="C9" i="18"/>
  <c r="C8" i="18"/>
  <c r="C11" i="18"/>
  <c r="C12" i="18"/>
  <c r="C13" i="18"/>
  <c r="D11" i="18"/>
  <c r="D12" i="18"/>
  <c r="D13" i="18"/>
  <c r="E8" i="18"/>
  <c r="E11" i="18"/>
  <c r="E12" i="18"/>
  <c r="E13" i="18"/>
  <c r="F8" i="18"/>
  <c r="F11" i="18"/>
  <c r="F12" i="18"/>
  <c r="F13" i="18"/>
  <c r="G8" i="18"/>
  <c r="G11" i="18"/>
  <c r="G12" i="18"/>
  <c r="G13" i="18"/>
  <c r="H8" i="18"/>
  <c r="H11" i="18"/>
  <c r="H12" i="18"/>
  <c r="H13" i="18"/>
  <c r="I8" i="18"/>
  <c r="I11" i="18"/>
  <c r="I12" i="18"/>
  <c r="I13" i="18"/>
  <c r="J11" i="18"/>
  <c r="K8" i="18"/>
  <c r="K10" i="18"/>
  <c r="K11" i="18"/>
  <c r="K12" i="18"/>
  <c r="K13" i="18"/>
  <c r="M8" i="18"/>
  <c r="M11" i="18"/>
  <c r="M12" i="18"/>
  <c r="M13" i="18"/>
  <c r="N11" i="18"/>
  <c r="O8" i="18"/>
  <c r="O12" i="18"/>
  <c r="O13" i="18"/>
  <c r="O11" i="18"/>
  <c r="P8" i="18"/>
  <c r="P12" i="18"/>
  <c r="P13" i="18"/>
  <c r="P11" i="18"/>
  <c r="Q8" i="18"/>
  <c r="Q12" i="18"/>
  <c r="Q13" i="18"/>
  <c r="Q11" i="18"/>
  <c r="Q48" i="18"/>
  <c r="Q47" i="18"/>
  <c r="Q46" i="18"/>
  <c r="Q18" i="18"/>
  <c r="Q17" i="18"/>
  <c r="Q16" i="18"/>
  <c r="C80" i="18"/>
  <c r="C82" i="18"/>
  <c r="C83" i="18"/>
  <c r="C84" i="18"/>
  <c r="C85" i="18"/>
  <c r="C86" i="18"/>
  <c r="D80" i="18"/>
  <c r="D82" i="18"/>
  <c r="D83" i="18"/>
  <c r="D85" i="18"/>
  <c r="D84" i="18"/>
  <c r="R84" i="18"/>
  <c r="E80" i="18"/>
  <c r="E82" i="18"/>
  <c r="E83" i="18"/>
  <c r="E84" i="18"/>
  <c r="E85" i="18"/>
  <c r="E86" i="18"/>
  <c r="F80" i="18"/>
  <c r="F82" i="18"/>
  <c r="F83" i="18"/>
  <c r="F85" i="18"/>
  <c r="F86" i="18"/>
  <c r="F84" i="18"/>
  <c r="G80" i="18"/>
  <c r="G82" i="18"/>
  <c r="G83" i="18"/>
  <c r="G84" i="18"/>
  <c r="G85" i="18"/>
  <c r="G86" i="18"/>
  <c r="H80" i="18"/>
  <c r="H82" i="18"/>
  <c r="H83" i="18"/>
  <c r="H85" i="18"/>
  <c r="H86" i="18"/>
  <c r="H84" i="18"/>
  <c r="I80" i="18"/>
  <c r="I82" i="18"/>
  <c r="I83" i="18"/>
  <c r="I84" i="18"/>
  <c r="I85" i="18"/>
  <c r="I86" i="18"/>
  <c r="J80" i="18"/>
  <c r="J82" i="18"/>
  <c r="J83" i="18"/>
  <c r="J85" i="18"/>
  <c r="J86" i="18"/>
  <c r="J84" i="18"/>
  <c r="K83" i="18"/>
  <c r="K84" i="18"/>
  <c r="L80" i="18"/>
  <c r="L82" i="18"/>
  <c r="L83" i="18"/>
  <c r="L84" i="18"/>
  <c r="L85" i="18"/>
  <c r="L86" i="18"/>
  <c r="M80" i="18"/>
  <c r="M82" i="18"/>
  <c r="M83" i="18"/>
  <c r="M85" i="18"/>
  <c r="M86" i="18"/>
  <c r="M84" i="18"/>
  <c r="N80" i="18"/>
  <c r="N82" i="18"/>
  <c r="N83" i="18"/>
  <c r="N84" i="18"/>
  <c r="N85" i="18"/>
  <c r="N86" i="18"/>
  <c r="O80" i="18"/>
  <c r="O82" i="18"/>
  <c r="O83" i="18"/>
  <c r="O85" i="18"/>
  <c r="O86" i="18"/>
  <c r="O84" i="18"/>
  <c r="P80" i="18"/>
  <c r="P82" i="18"/>
  <c r="P83" i="18"/>
  <c r="P84" i="18"/>
  <c r="P85" i="18"/>
  <c r="P86" i="18"/>
  <c r="Q80" i="18"/>
  <c r="Q82" i="18"/>
  <c r="Q83" i="18"/>
  <c r="Q85" i="18"/>
  <c r="Q86" i="18"/>
  <c r="Q84" i="18"/>
  <c r="C89" i="18"/>
  <c r="C91" i="18"/>
  <c r="C94" i="18"/>
  <c r="C92" i="18"/>
  <c r="C93" i="18"/>
  <c r="D89" i="18"/>
  <c r="D91" i="18"/>
  <c r="D92" i="18"/>
  <c r="D93" i="18"/>
  <c r="R93" i="18"/>
  <c r="E89" i="18"/>
  <c r="E91" i="18"/>
  <c r="E94" i="18"/>
  <c r="E95" i="18"/>
  <c r="E92" i="18"/>
  <c r="E93" i="18"/>
  <c r="F89" i="18"/>
  <c r="F91" i="18"/>
  <c r="F92" i="18"/>
  <c r="F93" i="18"/>
  <c r="F94" i="18"/>
  <c r="F95" i="18"/>
  <c r="G89" i="18"/>
  <c r="G91" i="18"/>
  <c r="G94" i="18"/>
  <c r="G95" i="18"/>
  <c r="G92" i="18"/>
  <c r="G93" i="18"/>
  <c r="H89" i="18"/>
  <c r="H91" i="18"/>
  <c r="H92" i="18"/>
  <c r="H93" i="18"/>
  <c r="H94" i="18"/>
  <c r="H95" i="18"/>
  <c r="I89" i="18"/>
  <c r="I91" i="18"/>
  <c r="I94" i="18"/>
  <c r="I95" i="18"/>
  <c r="I92" i="18"/>
  <c r="I93" i="18"/>
  <c r="J89" i="18"/>
  <c r="J91" i="18"/>
  <c r="J92" i="18"/>
  <c r="J93" i="18"/>
  <c r="J94" i="18"/>
  <c r="J95" i="18"/>
  <c r="K89" i="18"/>
  <c r="K90" i="18"/>
  <c r="K91" i="18"/>
  <c r="K92" i="18"/>
  <c r="K93" i="18"/>
  <c r="K94" i="18"/>
  <c r="K95" i="18"/>
  <c r="M89" i="18"/>
  <c r="M91" i="18"/>
  <c r="M94" i="18"/>
  <c r="M95" i="18"/>
  <c r="M92" i="18"/>
  <c r="M93" i="18"/>
  <c r="N89" i="18"/>
  <c r="N91" i="18"/>
  <c r="N92" i="18"/>
  <c r="N93" i="18"/>
  <c r="N94" i="18"/>
  <c r="N95" i="18"/>
  <c r="O89" i="18"/>
  <c r="O91" i="18"/>
  <c r="O94" i="18"/>
  <c r="O95" i="18"/>
  <c r="O92" i="18"/>
  <c r="O93" i="18"/>
  <c r="P89" i="18"/>
  <c r="P91" i="18"/>
  <c r="P92" i="18"/>
  <c r="P93" i="18"/>
  <c r="P94" i="18"/>
  <c r="P95" i="18"/>
  <c r="Q89" i="18"/>
  <c r="Q91" i="18"/>
  <c r="Q92" i="18"/>
  <c r="Q94" i="18"/>
  <c r="Q95" i="18"/>
  <c r="Q93" i="18"/>
  <c r="C71" i="18"/>
  <c r="C73" i="18"/>
  <c r="C76" i="18"/>
  <c r="C74" i="18"/>
  <c r="C75" i="18"/>
  <c r="D71" i="18"/>
  <c r="D73" i="18"/>
  <c r="D74" i="18"/>
  <c r="D75" i="18"/>
  <c r="R75" i="18"/>
  <c r="E71" i="18"/>
  <c r="E73" i="18"/>
  <c r="E76" i="18"/>
  <c r="E77" i="18"/>
  <c r="E74" i="18"/>
  <c r="E75" i="18"/>
  <c r="F71" i="18"/>
  <c r="F73" i="18"/>
  <c r="F74" i="18"/>
  <c r="F75" i="18"/>
  <c r="F76" i="18"/>
  <c r="F77" i="18"/>
  <c r="G71" i="18"/>
  <c r="G73" i="18"/>
  <c r="G76" i="18"/>
  <c r="G77" i="18"/>
  <c r="G74" i="18"/>
  <c r="G75" i="18"/>
  <c r="H71" i="18"/>
  <c r="H73" i="18"/>
  <c r="H74" i="18"/>
  <c r="H75" i="18"/>
  <c r="H76" i="18"/>
  <c r="H77" i="18"/>
  <c r="I71" i="18"/>
  <c r="I73" i="18"/>
  <c r="I76" i="18"/>
  <c r="I77" i="18"/>
  <c r="I74" i="18"/>
  <c r="I75" i="18"/>
  <c r="J71" i="18"/>
  <c r="J73" i="18"/>
  <c r="J74" i="18"/>
  <c r="J75" i="18"/>
  <c r="J76" i="18"/>
  <c r="J77" i="18"/>
  <c r="K71" i="18"/>
  <c r="K72" i="18"/>
  <c r="K73" i="18"/>
  <c r="K74" i="18"/>
  <c r="K75" i="18"/>
  <c r="K76" i="18"/>
  <c r="K77" i="18"/>
  <c r="M71" i="18"/>
  <c r="M73" i="18"/>
  <c r="M76" i="18"/>
  <c r="M77" i="18"/>
  <c r="M74" i="18"/>
  <c r="M75" i="18"/>
  <c r="N71" i="18"/>
  <c r="N73" i="18"/>
  <c r="N74" i="18"/>
  <c r="N75" i="18"/>
  <c r="N76" i="18"/>
  <c r="N77" i="18"/>
  <c r="O71" i="18"/>
  <c r="O73" i="18"/>
  <c r="O76" i="18"/>
  <c r="O77" i="18"/>
  <c r="O74" i="18"/>
  <c r="O75" i="18"/>
  <c r="P71" i="18"/>
  <c r="P73" i="18"/>
  <c r="P74" i="18"/>
  <c r="P75" i="18"/>
  <c r="P76" i="18"/>
  <c r="P77" i="18"/>
  <c r="Q71" i="18"/>
  <c r="Q73" i="18"/>
  <c r="Q76" i="18"/>
  <c r="Q77" i="18"/>
  <c r="Q74" i="18"/>
  <c r="Q75" i="18"/>
  <c r="C55" i="18"/>
  <c r="C58" i="18"/>
  <c r="C60" i="18"/>
  <c r="C59" i="18"/>
  <c r="R59" i="18"/>
  <c r="D55" i="18"/>
  <c r="D60" i="18"/>
  <c r="D61" i="18"/>
  <c r="D58" i="18"/>
  <c r="D59" i="18"/>
  <c r="E55" i="18"/>
  <c r="E60" i="18"/>
  <c r="E61" i="18"/>
  <c r="E56" i="18"/>
  <c r="E57" i="18"/>
  <c r="E58" i="18"/>
  <c r="E59" i="18"/>
  <c r="F55" i="18"/>
  <c r="F56" i="18"/>
  <c r="F57" i="18"/>
  <c r="F58" i="18"/>
  <c r="F59" i="18"/>
  <c r="F60" i="18"/>
  <c r="F61" i="18"/>
  <c r="G55" i="18"/>
  <c r="G56" i="18"/>
  <c r="G57" i="18"/>
  <c r="G58" i="18"/>
  <c r="G59" i="18"/>
  <c r="G60" i="18"/>
  <c r="G61" i="18"/>
  <c r="H55" i="18"/>
  <c r="H56" i="18"/>
  <c r="H57" i="18"/>
  <c r="H60" i="18"/>
  <c r="H61" i="18"/>
  <c r="H58" i="18"/>
  <c r="H59" i="18"/>
  <c r="I55" i="18"/>
  <c r="I60" i="18"/>
  <c r="I61" i="18"/>
  <c r="I56" i="18"/>
  <c r="I57" i="18"/>
  <c r="I58" i="18"/>
  <c r="I59" i="18"/>
  <c r="J58" i="18"/>
  <c r="J60" i="18"/>
  <c r="J61" i="18"/>
  <c r="J59" i="18"/>
  <c r="K55" i="18"/>
  <c r="K56" i="18"/>
  <c r="K57" i="18"/>
  <c r="K58" i="18"/>
  <c r="K59" i="18"/>
  <c r="K60" i="18"/>
  <c r="K61" i="18"/>
  <c r="M55" i="18"/>
  <c r="M58" i="18"/>
  <c r="M60" i="18"/>
  <c r="M61" i="18"/>
  <c r="M59" i="18"/>
  <c r="N58" i="18"/>
  <c r="N60" i="18"/>
  <c r="N61" i="18"/>
  <c r="N59" i="18"/>
  <c r="O55" i="18"/>
  <c r="O56" i="18"/>
  <c r="O57" i="18"/>
  <c r="O58" i="18"/>
  <c r="O59" i="18"/>
  <c r="O60" i="18"/>
  <c r="O61" i="18"/>
  <c r="P55" i="18"/>
  <c r="P56" i="18"/>
  <c r="P57" i="18"/>
  <c r="P58" i="18"/>
  <c r="P59" i="18"/>
  <c r="P60" i="18"/>
  <c r="P61" i="18"/>
  <c r="Q55" i="18"/>
  <c r="Q60" i="18"/>
  <c r="Q61" i="18"/>
  <c r="Q56" i="18"/>
  <c r="Q57" i="18"/>
  <c r="Q58" i="18"/>
  <c r="Q59" i="18"/>
  <c r="C50" i="18"/>
  <c r="R50" i="18"/>
  <c r="D50" i="18"/>
  <c r="E50" i="18"/>
  <c r="F50" i="18"/>
  <c r="G50" i="18"/>
  <c r="H50" i="18"/>
  <c r="I50" i="18"/>
  <c r="J50" i="18"/>
  <c r="K50" i="18"/>
  <c r="L50" i="18"/>
  <c r="M50" i="18"/>
  <c r="N50" i="18"/>
  <c r="O50" i="18"/>
  <c r="P50" i="18"/>
  <c r="Q50" i="18"/>
  <c r="Q49" i="18"/>
  <c r="Q51" i="18"/>
  <c r="Q52" i="18"/>
  <c r="C46" i="18"/>
  <c r="C47" i="18"/>
  <c r="C51" i="18"/>
  <c r="C48" i="18"/>
  <c r="C49" i="18"/>
  <c r="D46" i="18"/>
  <c r="D47" i="18"/>
  <c r="D48" i="18"/>
  <c r="D49" i="18"/>
  <c r="D51" i="18"/>
  <c r="D52" i="18"/>
  <c r="E46" i="18"/>
  <c r="E47" i="18"/>
  <c r="E51" i="18"/>
  <c r="E52" i="18"/>
  <c r="E48" i="18"/>
  <c r="E49" i="18"/>
  <c r="F46" i="18"/>
  <c r="F47" i="18"/>
  <c r="F48" i="18"/>
  <c r="F49" i="18"/>
  <c r="F51" i="18"/>
  <c r="F52" i="18"/>
  <c r="G46" i="18"/>
  <c r="G47" i="18"/>
  <c r="G51" i="18"/>
  <c r="G52" i="18"/>
  <c r="G48" i="18"/>
  <c r="G49" i="18"/>
  <c r="H46" i="18"/>
  <c r="H47" i="18"/>
  <c r="H48" i="18"/>
  <c r="H49" i="18"/>
  <c r="H51" i="18"/>
  <c r="H52" i="18"/>
  <c r="I46" i="18"/>
  <c r="I47" i="18"/>
  <c r="I51" i="18"/>
  <c r="I52" i="18"/>
  <c r="I48" i="18"/>
  <c r="I49" i="18"/>
  <c r="J46" i="18"/>
  <c r="J47" i="18"/>
  <c r="J48" i="18"/>
  <c r="J49" i="18"/>
  <c r="J51" i="18"/>
  <c r="J52" i="18"/>
  <c r="K49" i="18"/>
  <c r="K51" i="18"/>
  <c r="K52" i="18"/>
  <c r="L46" i="18"/>
  <c r="L47" i="18"/>
  <c r="L51" i="18"/>
  <c r="L52" i="18"/>
  <c r="L48" i="18"/>
  <c r="L49" i="18"/>
  <c r="M46" i="18"/>
  <c r="M51" i="18"/>
  <c r="M52" i="18"/>
  <c r="M49" i="18"/>
  <c r="N46" i="18"/>
  <c r="N47" i="18"/>
  <c r="N48" i="18"/>
  <c r="N49" i="18"/>
  <c r="N51" i="18"/>
  <c r="N52" i="18"/>
  <c r="O46" i="18"/>
  <c r="O47" i="18"/>
  <c r="O51" i="18"/>
  <c r="O52" i="18"/>
  <c r="O48" i="18"/>
  <c r="O49" i="18"/>
  <c r="P46" i="18"/>
  <c r="P47" i="18"/>
  <c r="P48" i="18"/>
  <c r="P49" i="18"/>
  <c r="P51" i="18"/>
  <c r="P52" i="18"/>
  <c r="C37" i="18"/>
  <c r="C42" i="18"/>
  <c r="C40" i="18"/>
  <c r="C41" i="18"/>
  <c r="D37" i="18"/>
  <c r="D40" i="18"/>
  <c r="D41" i="18"/>
  <c r="D42" i="18"/>
  <c r="D43" i="18"/>
  <c r="E37" i="18"/>
  <c r="E40" i="18"/>
  <c r="E41" i="18"/>
  <c r="E42" i="18"/>
  <c r="E43" i="18"/>
  <c r="F37" i="18"/>
  <c r="F40" i="18"/>
  <c r="F42" i="18"/>
  <c r="F43" i="18"/>
  <c r="F41" i="18"/>
  <c r="G37" i="18"/>
  <c r="G42" i="18"/>
  <c r="G43" i="18"/>
  <c r="G40" i="18"/>
  <c r="G41" i="18"/>
  <c r="H37" i="18"/>
  <c r="H40" i="18"/>
  <c r="H41" i="18"/>
  <c r="H42" i="18"/>
  <c r="H43" i="18"/>
  <c r="I37" i="18"/>
  <c r="I40" i="18"/>
  <c r="I41" i="18"/>
  <c r="I42" i="18"/>
  <c r="I43" i="18"/>
  <c r="J40" i="18"/>
  <c r="J41" i="18"/>
  <c r="J42" i="18"/>
  <c r="J43" i="18"/>
  <c r="K40" i="18"/>
  <c r="K41" i="18"/>
  <c r="K42" i="18"/>
  <c r="K43" i="18"/>
  <c r="M37" i="18"/>
  <c r="M40" i="18"/>
  <c r="M42" i="18"/>
  <c r="M43" i="18"/>
  <c r="M41" i="18"/>
  <c r="N40" i="18"/>
  <c r="N42" i="18"/>
  <c r="N43" i="18"/>
  <c r="N41" i="18"/>
  <c r="O37" i="18"/>
  <c r="O42" i="18"/>
  <c r="O43" i="18"/>
  <c r="O40" i="18"/>
  <c r="O41" i="18"/>
  <c r="P37" i="18"/>
  <c r="P40" i="18"/>
  <c r="P41" i="18"/>
  <c r="P42" i="18"/>
  <c r="P43" i="18"/>
  <c r="Q37" i="18"/>
  <c r="Q40" i="18"/>
  <c r="Q41" i="18"/>
  <c r="Q42" i="18"/>
  <c r="Q43" i="18"/>
  <c r="R41" i="18"/>
  <c r="Q19" i="18"/>
  <c r="Q20" i="18"/>
  <c r="Q21" i="18"/>
  <c r="C16" i="18"/>
  <c r="C17" i="18"/>
  <c r="C18" i="18"/>
  <c r="C19" i="18"/>
  <c r="C20" i="18"/>
  <c r="C21" i="18"/>
  <c r="D16" i="18"/>
  <c r="D17" i="18"/>
  <c r="D20" i="18"/>
  <c r="D21" i="18"/>
  <c r="D18" i="18"/>
  <c r="D19" i="18"/>
  <c r="E16" i="18"/>
  <c r="E20" i="18"/>
  <c r="E21" i="18"/>
  <c r="E18" i="18"/>
  <c r="E19" i="18"/>
  <c r="F16" i="18"/>
  <c r="F17" i="18"/>
  <c r="F18" i="18"/>
  <c r="F20" i="18"/>
  <c r="F21" i="18"/>
  <c r="F19" i="18"/>
  <c r="G16" i="18"/>
  <c r="G17" i="18"/>
  <c r="G20" i="18"/>
  <c r="G21" i="18"/>
  <c r="G18" i="18"/>
  <c r="G19" i="18"/>
  <c r="H16" i="18"/>
  <c r="H17" i="18"/>
  <c r="H20" i="18"/>
  <c r="H21" i="18"/>
  <c r="H18" i="18"/>
  <c r="H19" i="18"/>
  <c r="I16" i="18"/>
  <c r="I17" i="18"/>
  <c r="I20" i="18"/>
  <c r="I21" i="18"/>
  <c r="I18" i="18"/>
  <c r="I19" i="18"/>
  <c r="J16" i="18"/>
  <c r="J17" i="18"/>
  <c r="J20" i="18"/>
  <c r="J21" i="18"/>
  <c r="J18" i="18"/>
  <c r="J19" i="18"/>
  <c r="K19" i="18"/>
  <c r="K20" i="18"/>
  <c r="K21" i="18"/>
  <c r="L16" i="18"/>
  <c r="L17" i="18"/>
  <c r="L20" i="18"/>
  <c r="L21" i="18"/>
  <c r="L18" i="18"/>
  <c r="L19" i="18"/>
  <c r="M16" i="18"/>
  <c r="M20" i="18"/>
  <c r="M21" i="18"/>
  <c r="M19" i="18"/>
  <c r="N16" i="18"/>
  <c r="N17" i="18"/>
  <c r="N18" i="18"/>
  <c r="N19" i="18"/>
  <c r="N20" i="18"/>
  <c r="N21" i="18"/>
  <c r="O16" i="18"/>
  <c r="O17" i="18"/>
  <c r="O20" i="18"/>
  <c r="O21" i="18"/>
  <c r="O18" i="18"/>
  <c r="O19" i="18"/>
  <c r="P16" i="18"/>
  <c r="P17" i="18"/>
  <c r="P18" i="18"/>
  <c r="P19" i="18"/>
  <c r="P20" i="18"/>
  <c r="P21" i="18"/>
  <c r="C24" i="18"/>
  <c r="C27" i="18"/>
  <c r="C28" i="18"/>
  <c r="C29" i="18"/>
  <c r="D24" i="18"/>
  <c r="D27" i="18"/>
  <c r="D28" i="18"/>
  <c r="D29" i="18"/>
  <c r="E24" i="18"/>
  <c r="E25" i="18"/>
  <c r="E26" i="18"/>
  <c r="E27" i="18"/>
  <c r="F24" i="18"/>
  <c r="F25" i="18"/>
  <c r="F26" i="18"/>
  <c r="F27" i="18"/>
  <c r="F28" i="18"/>
  <c r="F29" i="18"/>
  <c r="G24" i="18"/>
  <c r="G25" i="18"/>
  <c r="G26" i="18"/>
  <c r="G28" i="18"/>
  <c r="G29" i="18"/>
  <c r="G27" i="18"/>
  <c r="H24" i="18"/>
  <c r="H25" i="18"/>
  <c r="H28" i="18"/>
  <c r="H29" i="18"/>
  <c r="H26" i="18"/>
  <c r="H27" i="18"/>
  <c r="I24" i="18"/>
  <c r="I25" i="18"/>
  <c r="I26" i="18"/>
  <c r="I27" i="18"/>
  <c r="J27" i="18"/>
  <c r="J28" i="18"/>
  <c r="J29" i="18"/>
  <c r="K24" i="18"/>
  <c r="K25" i="18"/>
  <c r="K28" i="18"/>
  <c r="K29" i="18"/>
  <c r="K26" i="18"/>
  <c r="K27" i="18"/>
  <c r="M24" i="18"/>
  <c r="M28" i="18"/>
  <c r="M29" i="18"/>
  <c r="M27" i="18"/>
  <c r="N27" i="18"/>
  <c r="N28" i="18"/>
  <c r="N29" i="18"/>
  <c r="O24" i="18"/>
  <c r="O25" i="18"/>
  <c r="O26" i="18"/>
  <c r="O27" i="18"/>
  <c r="O28" i="18"/>
  <c r="O29" i="18"/>
  <c r="P24" i="18"/>
  <c r="P25" i="18"/>
  <c r="P26" i="18"/>
  <c r="P28" i="18"/>
  <c r="P29" i="18"/>
  <c r="P27" i="18"/>
  <c r="Q24" i="18"/>
  <c r="Q25" i="18"/>
  <c r="Q28" i="18"/>
  <c r="Q29" i="18"/>
  <c r="Q26" i="18"/>
  <c r="Q27" i="18"/>
  <c r="R27" i="18"/>
  <c r="R12" i="18"/>
  <c r="R11" i="18"/>
  <c r="E34" i="27"/>
  <c r="E35" i="27"/>
  <c r="E36" i="27"/>
  <c r="E37" i="27"/>
  <c r="E38" i="27"/>
  <c r="E39" i="27"/>
  <c r="E40" i="27"/>
  <c r="E41" i="27"/>
  <c r="E42" i="27"/>
  <c r="E43" i="27"/>
  <c r="E44" i="27"/>
  <c r="E45" i="27"/>
  <c r="E47" i="27"/>
  <c r="E48" i="27"/>
  <c r="E49" i="27"/>
  <c r="E33" i="27"/>
  <c r="E9" i="27"/>
  <c r="E10" i="27"/>
  <c r="E11" i="27"/>
  <c r="E12" i="27"/>
  <c r="E13" i="27"/>
  <c r="E14" i="27"/>
  <c r="E15" i="27"/>
  <c r="E16" i="27"/>
  <c r="E17" i="27"/>
  <c r="E18" i="27"/>
  <c r="E19" i="27"/>
  <c r="E20" i="27"/>
  <c r="E22" i="27"/>
  <c r="E23" i="27"/>
  <c r="E24" i="27"/>
  <c r="E8" i="27"/>
  <c r="C75" i="27"/>
  <c r="D75" i="27"/>
  <c r="I75" i="27"/>
  <c r="J75" i="27"/>
  <c r="G75" i="27"/>
  <c r="H75" i="27"/>
  <c r="O75" i="27"/>
  <c r="C74" i="27"/>
  <c r="D74" i="27"/>
  <c r="I74" i="27"/>
  <c r="J74" i="27"/>
  <c r="G74" i="27"/>
  <c r="H74" i="27"/>
  <c r="K74" i="27"/>
  <c r="P74" i="27"/>
  <c r="O74" i="27"/>
  <c r="C73" i="27"/>
  <c r="D73" i="27"/>
  <c r="G73" i="27"/>
  <c r="H73" i="27"/>
  <c r="N73" i="27"/>
  <c r="C72" i="27"/>
  <c r="D72" i="27"/>
  <c r="G72" i="27"/>
  <c r="I72" i="27"/>
  <c r="K72" i="27"/>
  <c r="P72" i="27"/>
  <c r="H72" i="27"/>
  <c r="L72" i="27"/>
  <c r="N72" i="27"/>
  <c r="C71" i="27"/>
  <c r="D71" i="27"/>
  <c r="G71" i="27"/>
  <c r="I71" i="27"/>
  <c r="K71" i="27"/>
  <c r="P71" i="27"/>
  <c r="H71" i="27"/>
  <c r="O71" i="27"/>
  <c r="C70" i="27"/>
  <c r="D70" i="27"/>
  <c r="G70" i="27"/>
  <c r="H70" i="27"/>
  <c r="O70" i="27"/>
  <c r="C69" i="27"/>
  <c r="D69" i="27"/>
  <c r="F69" i="27"/>
  <c r="G69" i="27"/>
  <c r="H69" i="27"/>
  <c r="N69" i="27"/>
  <c r="C68" i="27"/>
  <c r="D68" i="27"/>
  <c r="G68" i="27"/>
  <c r="I68" i="27"/>
  <c r="K68" i="27"/>
  <c r="P68" i="27"/>
  <c r="H68" i="27"/>
  <c r="N68" i="27"/>
  <c r="C67" i="27"/>
  <c r="D67" i="27"/>
  <c r="G67" i="27"/>
  <c r="H67" i="27"/>
  <c r="I67" i="27"/>
  <c r="O67" i="27"/>
  <c r="C66" i="27"/>
  <c r="D66" i="27"/>
  <c r="G66" i="27"/>
  <c r="H66" i="27"/>
  <c r="I66" i="27"/>
  <c r="O66" i="27"/>
  <c r="C65" i="27"/>
  <c r="D65" i="27"/>
  <c r="F65" i="27"/>
  <c r="G65" i="27"/>
  <c r="H65" i="27"/>
  <c r="I65" i="27"/>
  <c r="K65" i="27"/>
  <c r="P65" i="27"/>
  <c r="N65" i="27"/>
  <c r="C64" i="27"/>
  <c r="D64" i="27"/>
  <c r="I64" i="27"/>
  <c r="G64" i="27"/>
  <c r="H64" i="27"/>
  <c r="N64" i="27"/>
  <c r="C63" i="27"/>
  <c r="D63" i="27"/>
  <c r="I63" i="27"/>
  <c r="G63" i="27"/>
  <c r="H63" i="27"/>
  <c r="O63" i="27"/>
  <c r="C62" i="27"/>
  <c r="D62" i="27"/>
  <c r="I62" i="27"/>
  <c r="G62" i="27"/>
  <c r="H62" i="27"/>
  <c r="N62" i="27"/>
  <c r="C61" i="27"/>
  <c r="D61" i="27"/>
  <c r="I61" i="27"/>
  <c r="G61" i="27"/>
  <c r="H61" i="27"/>
  <c r="O61" i="27"/>
  <c r="C60" i="27"/>
  <c r="D60" i="27"/>
  <c r="I60" i="27"/>
  <c r="G60" i="27"/>
  <c r="H60" i="27"/>
  <c r="O60" i="27"/>
  <c r="C59" i="27"/>
  <c r="D59" i="27"/>
  <c r="I59" i="27"/>
  <c r="G59" i="27"/>
  <c r="H59" i="27"/>
  <c r="O59" i="27"/>
  <c r="C49" i="27"/>
  <c r="D49" i="27"/>
  <c r="I49" i="27"/>
  <c r="G49" i="27"/>
  <c r="H49" i="27"/>
  <c r="O49" i="27"/>
  <c r="C48" i="27"/>
  <c r="D48" i="27"/>
  <c r="I48" i="27"/>
  <c r="G48" i="27"/>
  <c r="H48" i="27"/>
  <c r="O48" i="27"/>
  <c r="C47" i="27"/>
  <c r="D47" i="27"/>
  <c r="I47" i="27"/>
  <c r="G47" i="27"/>
  <c r="H47" i="27"/>
  <c r="N47" i="27"/>
  <c r="C46" i="27"/>
  <c r="D46" i="27"/>
  <c r="H46" i="27"/>
  <c r="I46" i="27"/>
  <c r="K46" i="27"/>
  <c r="P46" i="27"/>
  <c r="L46" i="27"/>
  <c r="N46" i="27"/>
  <c r="C45" i="27"/>
  <c r="D45" i="27"/>
  <c r="I45" i="27"/>
  <c r="G45" i="27"/>
  <c r="H45" i="27"/>
  <c r="O45" i="27"/>
  <c r="C44" i="27"/>
  <c r="D44" i="27"/>
  <c r="I44" i="27"/>
  <c r="G44" i="27"/>
  <c r="H44" i="27"/>
  <c r="O44" i="27"/>
  <c r="C43" i="27"/>
  <c r="D43" i="27"/>
  <c r="I43" i="27"/>
  <c r="G43" i="27"/>
  <c r="H43" i="27"/>
  <c r="N43" i="27"/>
  <c r="C42" i="27"/>
  <c r="D42" i="27"/>
  <c r="I42" i="27"/>
  <c r="G42" i="27"/>
  <c r="H42" i="27"/>
  <c r="N42" i="27"/>
  <c r="C41" i="27"/>
  <c r="D41" i="27"/>
  <c r="I41" i="27"/>
  <c r="G41" i="27"/>
  <c r="H41" i="27"/>
  <c r="O41" i="27"/>
  <c r="C40" i="27"/>
  <c r="D40" i="27"/>
  <c r="I40" i="27"/>
  <c r="G40" i="27"/>
  <c r="H40" i="27"/>
  <c r="O40" i="27"/>
  <c r="C39" i="27"/>
  <c r="D39" i="27"/>
  <c r="I39" i="27"/>
  <c r="G39" i="27"/>
  <c r="H39" i="27"/>
  <c r="N39" i="27"/>
  <c r="C38" i="27"/>
  <c r="D38" i="27"/>
  <c r="G38" i="27"/>
  <c r="H38" i="27"/>
  <c r="I38" i="27"/>
  <c r="K38" i="27"/>
  <c r="P38" i="27"/>
  <c r="N38" i="27"/>
  <c r="C37" i="27"/>
  <c r="D37" i="27"/>
  <c r="I37" i="27"/>
  <c r="G37" i="27"/>
  <c r="H37" i="27"/>
  <c r="O37" i="27"/>
  <c r="C36" i="27"/>
  <c r="D36" i="27"/>
  <c r="I36" i="27"/>
  <c r="G36" i="27"/>
  <c r="H36" i="27"/>
  <c r="N36" i="27"/>
  <c r="C35" i="27"/>
  <c r="D35" i="27"/>
  <c r="I35" i="27"/>
  <c r="G35" i="27"/>
  <c r="H35" i="27"/>
  <c r="O35" i="27"/>
  <c r="C34" i="27"/>
  <c r="D34" i="27"/>
  <c r="I34" i="27"/>
  <c r="G34" i="27"/>
  <c r="H34" i="27"/>
  <c r="O34" i="27"/>
  <c r="C33" i="27"/>
  <c r="D33" i="27"/>
  <c r="I33" i="27"/>
  <c r="G33" i="27"/>
  <c r="H33" i="27"/>
  <c r="O33" i="27"/>
  <c r="C24" i="27"/>
  <c r="I24" i="27"/>
  <c r="D24" i="27"/>
  <c r="H24" i="27"/>
  <c r="O24" i="27"/>
  <c r="C23" i="27"/>
  <c r="I23" i="27"/>
  <c r="D23" i="27"/>
  <c r="H23" i="27"/>
  <c r="O23" i="27"/>
  <c r="C22" i="27"/>
  <c r="D22" i="27"/>
  <c r="H22" i="27"/>
  <c r="I22" i="27"/>
  <c r="N22" i="27"/>
  <c r="C21" i="27"/>
  <c r="D21" i="27"/>
  <c r="I21" i="27"/>
  <c r="L21" i="27"/>
  <c r="N21" i="27"/>
  <c r="C20" i="27"/>
  <c r="I20" i="27"/>
  <c r="D20" i="27"/>
  <c r="H20" i="27"/>
  <c r="O20" i="27"/>
  <c r="C19" i="27"/>
  <c r="I19" i="27"/>
  <c r="J19" i="27"/>
  <c r="D19" i="27"/>
  <c r="H19" i="27"/>
  <c r="O19" i="27"/>
  <c r="C18" i="27"/>
  <c r="D18" i="27"/>
  <c r="H18" i="27"/>
  <c r="I18" i="27"/>
  <c r="N18" i="27"/>
  <c r="C17" i="27"/>
  <c r="I17" i="27"/>
  <c r="D17" i="27"/>
  <c r="H17" i="27"/>
  <c r="N17" i="27"/>
  <c r="C16" i="27"/>
  <c r="I16" i="27"/>
  <c r="D16" i="27"/>
  <c r="H16" i="27"/>
  <c r="O16" i="27"/>
  <c r="C15" i="27"/>
  <c r="D15" i="27"/>
  <c r="H15" i="27"/>
  <c r="I15" i="27"/>
  <c r="O15" i="27"/>
  <c r="C14" i="27"/>
  <c r="D14" i="27"/>
  <c r="H14" i="27"/>
  <c r="I14" i="27"/>
  <c r="N14" i="27"/>
  <c r="C13" i="27"/>
  <c r="I13" i="27"/>
  <c r="D13" i="27"/>
  <c r="H13" i="27"/>
  <c r="N13" i="27"/>
  <c r="C12" i="27"/>
  <c r="I12" i="27"/>
  <c r="D12" i="27"/>
  <c r="H12" i="27"/>
  <c r="O12" i="27"/>
  <c r="C11" i="27"/>
  <c r="I11" i="27"/>
  <c r="D11" i="27"/>
  <c r="H11" i="27"/>
  <c r="N11" i="27"/>
  <c r="C10" i="27"/>
  <c r="I10" i="27"/>
  <c r="D10" i="27"/>
  <c r="H10" i="27"/>
  <c r="O10" i="27"/>
  <c r="C9" i="27"/>
  <c r="I9" i="27"/>
  <c r="D9" i="27"/>
  <c r="H9" i="27"/>
  <c r="O9" i="27"/>
  <c r="C8" i="27"/>
  <c r="D8" i="27"/>
  <c r="H8" i="27"/>
  <c r="I8" i="27"/>
  <c r="J8" i="27"/>
  <c r="O8" i="27"/>
  <c r="J72" i="27"/>
  <c r="J65" i="27"/>
  <c r="J46" i="27"/>
  <c r="J38" i="27"/>
  <c r="A8" i="27"/>
  <c r="T60" i="27"/>
  <c r="U60" i="27"/>
  <c r="T61" i="27"/>
  <c r="U61" i="27"/>
  <c r="T62" i="27"/>
  <c r="U62" i="27"/>
  <c r="T63" i="27"/>
  <c r="U63" i="27"/>
  <c r="T64" i="27"/>
  <c r="U64" i="27"/>
  <c r="T65" i="27"/>
  <c r="U65" i="27"/>
  <c r="T66" i="27"/>
  <c r="U66" i="27"/>
  <c r="T67" i="27"/>
  <c r="U67" i="27"/>
  <c r="T68" i="27"/>
  <c r="U68" i="27"/>
  <c r="T69" i="27"/>
  <c r="U69" i="27"/>
  <c r="T70" i="27"/>
  <c r="U70" i="27"/>
  <c r="T71" i="27"/>
  <c r="U71" i="27"/>
  <c r="T72" i="27"/>
  <c r="U72" i="27"/>
  <c r="T73" i="27"/>
  <c r="U73" i="27"/>
  <c r="T74" i="27"/>
  <c r="U74" i="27"/>
  <c r="T75" i="27"/>
  <c r="U75" i="27"/>
  <c r="U59" i="27"/>
  <c r="T59" i="27"/>
  <c r="O64" i="27"/>
  <c r="L60" i="27"/>
  <c r="M60" i="27"/>
  <c r="N60" i="27"/>
  <c r="L61" i="27"/>
  <c r="M61" i="27"/>
  <c r="N61" i="27"/>
  <c r="L62" i="27"/>
  <c r="M62" i="27"/>
  <c r="O62" i="27"/>
  <c r="L63" i="27"/>
  <c r="M63" i="27"/>
  <c r="N63" i="27"/>
  <c r="L64" i="27"/>
  <c r="M64" i="27"/>
  <c r="L65" i="27"/>
  <c r="M65" i="27"/>
  <c r="O65" i="27"/>
  <c r="L66" i="27"/>
  <c r="M66" i="27"/>
  <c r="N66" i="27"/>
  <c r="L67" i="27"/>
  <c r="M67" i="27"/>
  <c r="N67" i="27"/>
  <c r="L68" i="27"/>
  <c r="M68" i="27"/>
  <c r="O68" i="27"/>
  <c r="L69" i="27"/>
  <c r="M69" i="27"/>
  <c r="O69" i="27"/>
  <c r="L70" i="27"/>
  <c r="M70" i="27"/>
  <c r="N70" i="27"/>
  <c r="L71" i="27"/>
  <c r="M71" i="27"/>
  <c r="N71" i="27"/>
  <c r="M72" i="27"/>
  <c r="O72" i="27"/>
  <c r="L73" i="27"/>
  <c r="M73" i="27"/>
  <c r="O73" i="27"/>
  <c r="L74" i="27"/>
  <c r="M74" i="27"/>
  <c r="N74" i="27"/>
  <c r="L75" i="27"/>
  <c r="M75" i="27"/>
  <c r="N75" i="27"/>
  <c r="M59" i="27"/>
  <c r="N59" i="27"/>
  <c r="L59" i="27"/>
  <c r="A75" i="27"/>
  <c r="B75" i="27"/>
  <c r="A60" i="27"/>
  <c r="B60" i="27"/>
  <c r="A61" i="27"/>
  <c r="B61" i="27"/>
  <c r="A62" i="27"/>
  <c r="B62" i="27"/>
  <c r="A63" i="27"/>
  <c r="B63" i="27"/>
  <c r="A64" i="27"/>
  <c r="B64" i="27"/>
  <c r="A65" i="27"/>
  <c r="B65" i="27"/>
  <c r="A66" i="27"/>
  <c r="B66" i="27"/>
  <c r="A67" i="27"/>
  <c r="B67" i="27"/>
  <c r="A68" i="27"/>
  <c r="B68" i="27"/>
  <c r="A69" i="27"/>
  <c r="B69" i="27"/>
  <c r="A70" i="27"/>
  <c r="B70" i="27"/>
  <c r="A71" i="27"/>
  <c r="B71" i="27"/>
  <c r="A72" i="27"/>
  <c r="B72" i="27"/>
  <c r="A73" i="27"/>
  <c r="B73" i="27"/>
  <c r="A74" i="27"/>
  <c r="B74" i="27"/>
  <c r="B59" i="27"/>
  <c r="A59" i="27"/>
  <c r="T34" i="27"/>
  <c r="U34" i="27"/>
  <c r="T35" i="27"/>
  <c r="U35" i="27"/>
  <c r="T36" i="27"/>
  <c r="U36" i="27"/>
  <c r="T37" i="27"/>
  <c r="U37" i="27"/>
  <c r="T38" i="27"/>
  <c r="U38" i="27"/>
  <c r="T39" i="27"/>
  <c r="U39" i="27"/>
  <c r="T40" i="27"/>
  <c r="U40" i="27"/>
  <c r="T41" i="27"/>
  <c r="U41" i="27"/>
  <c r="T42" i="27"/>
  <c r="U42" i="27"/>
  <c r="T43" i="27"/>
  <c r="U43" i="27"/>
  <c r="T44" i="27"/>
  <c r="U44" i="27"/>
  <c r="T45" i="27"/>
  <c r="U45" i="27"/>
  <c r="T46" i="27"/>
  <c r="U46" i="27"/>
  <c r="T47" i="27"/>
  <c r="U47" i="27"/>
  <c r="T48" i="27"/>
  <c r="U48" i="27"/>
  <c r="T49" i="27"/>
  <c r="U49" i="27"/>
  <c r="U33" i="27"/>
  <c r="T33" i="27"/>
  <c r="O38" i="27"/>
  <c r="L34" i="27"/>
  <c r="M34" i="27"/>
  <c r="N34" i="27"/>
  <c r="L35" i="27"/>
  <c r="M35" i="27"/>
  <c r="N35" i="27"/>
  <c r="L36" i="27"/>
  <c r="M36" i="27"/>
  <c r="O36" i="27"/>
  <c r="L37" i="27"/>
  <c r="M37" i="27"/>
  <c r="N37" i="27"/>
  <c r="L38" i="27"/>
  <c r="M38" i="27"/>
  <c r="L39" i="27"/>
  <c r="M39" i="27"/>
  <c r="O39" i="27"/>
  <c r="L40" i="27"/>
  <c r="M40" i="27"/>
  <c r="N40" i="27"/>
  <c r="L41" i="27"/>
  <c r="M41" i="27"/>
  <c r="N41" i="27"/>
  <c r="L42" i="27"/>
  <c r="M42" i="27"/>
  <c r="O42" i="27"/>
  <c r="L43" i="27"/>
  <c r="M43" i="27"/>
  <c r="O43" i="27"/>
  <c r="L44" i="27"/>
  <c r="M44" i="27"/>
  <c r="N44" i="27"/>
  <c r="L45" i="27"/>
  <c r="M45" i="27"/>
  <c r="N45" i="27"/>
  <c r="M46" i="27"/>
  <c r="O46" i="27"/>
  <c r="L47" i="27"/>
  <c r="M47" i="27"/>
  <c r="O47" i="27"/>
  <c r="L48" i="27"/>
  <c r="M48" i="27"/>
  <c r="N48" i="27"/>
  <c r="L49" i="27"/>
  <c r="M49" i="27"/>
  <c r="N49" i="27"/>
  <c r="M33" i="27"/>
  <c r="N33" i="27"/>
  <c r="L33" i="27"/>
  <c r="A34" i="27"/>
  <c r="B34" i="27"/>
  <c r="A35" i="27"/>
  <c r="B35" i="27"/>
  <c r="A36" i="27"/>
  <c r="B36" i="27"/>
  <c r="A37" i="27"/>
  <c r="B37" i="27"/>
  <c r="A38" i="27"/>
  <c r="B38" i="27"/>
  <c r="A39" i="27"/>
  <c r="B39" i="27"/>
  <c r="A40" i="27"/>
  <c r="B40" i="27"/>
  <c r="A41" i="27"/>
  <c r="B41" i="27"/>
  <c r="A42" i="27"/>
  <c r="B42" i="27"/>
  <c r="A43" i="27"/>
  <c r="B43" i="27"/>
  <c r="A44" i="27"/>
  <c r="B44" i="27"/>
  <c r="A45" i="27"/>
  <c r="B45" i="27"/>
  <c r="A46" i="27"/>
  <c r="B46" i="27"/>
  <c r="A47" i="27"/>
  <c r="B47" i="27"/>
  <c r="A48" i="27"/>
  <c r="B48" i="27"/>
  <c r="A49" i="27"/>
  <c r="B49" i="27"/>
  <c r="B33" i="27"/>
  <c r="A33" i="27"/>
  <c r="O13" i="27"/>
  <c r="T9" i="27"/>
  <c r="U9" i="27"/>
  <c r="T10" i="27"/>
  <c r="U10" i="27"/>
  <c r="T11" i="27"/>
  <c r="U11" i="27"/>
  <c r="T12" i="27"/>
  <c r="U12" i="27"/>
  <c r="T13" i="27"/>
  <c r="U13" i="27"/>
  <c r="T14" i="27"/>
  <c r="U14" i="27"/>
  <c r="T15" i="27"/>
  <c r="U15" i="27"/>
  <c r="T16" i="27"/>
  <c r="U16" i="27"/>
  <c r="T17" i="27"/>
  <c r="U17" i="27"/>
  <c r="T18" i="27"/>
  <c r="U18" i="27"/>
  <c r="T19" i="27"/>
  <c r="U19" i="27"/>
  <c r="T20" i="27"/>
  <c r="U20" i="27"/>
  <c r="T21" i="27"/>
  <c r="U21" i="27"/>
  <c r="T22" i="27"/>
  <c r="U22" i="27"/>
  <c r="T23" i="27"/>
  <c r="U23" i="27"/>
  <c r="T24" i="27"/>
  <c r="U24" i="27"/>
  <c r="U8" i="27"/>
  <c r="T8" i="27"/>
  <c r="L9" i="27"/>
  <c r="M9" i="27"/>
  <c r="N9" i="27"/>
  <c r="L10" i="27"/>
  <c r="M10" i="27"/>
  <c r="N10" i="27"/>
  <c r="L11" i="27"/>
  <c r="M11" i="27"/>
  <c r="O11" i="27"/>
  <c r="L12" i="27"/>
  <c r="M12" i="27"/>
  <c r="N12" i="27"/>
  <c r="L13" i="27"/>
  <c r="M13" i="27"/>
  <c r="L14" i="27"/>
  <c r="M14" i="27"/>
  <c r="O14" i="27"/>
  <c r="L15" i="27"/>
  <c r="M15" i="27"/>
  <c r="N15" i="27"/>
  <c r="L16" i="27"/>
  <c r="M16" i="27"/>
  <c r="N16" i="27"/>
  <c r="L17" i="27"/>
  <c r="M17" i="27"/>
  <c r="O17" i="27"/>
  <c r="L18" i="27"/>
  <c r="M18" i="27"/>
  <c r="O18" i="27"/>
  <c r="L19" i="27"/>
  <c r="M19" i="27"/>
  <c r="N19" i="27"/>
  <c r="L20" i="27"/>
  <c r="M20" i="27"/>
  <c r="N20" i="27"/>
  <c r="M21" i="27"/>
  <c r="O21" i="27"/>
  <c r="L22" i="27"/>
  <c r="M22" i="27"/>
  <c r="O22" i="27"/>
  <c r="L23" i="27"/>
  <c r="M23" i="27"/>
  <c r="N23" i="27"/>
  <c r="L24" i="27"/>
  <c r="M24" i="27"/>
  <c r="N24" i="27"/>
  <c r="M8" i="27"/>
  <c r="N8" i="27"/>
  <c r="L8" i="27"/>
  <c r="A23" i="27"/>
  <c r="B23" i="27"/>
  <c r="A24" i="27"/>
  <c r="B24" i="27"/>
  <c r="A9" i="27"/>
  <c r="B9" i="27"/>
  <c r="A10" i="27"/>
  <c r="B10" i="27"/>
  <c r="A11" i="27"/>
  <c r="B11" i="27"/>
  <c r="A12" i="27"/>
  <c r="B12" i="27"/>
  <c r="A13" i="27"/>
  <c r="B13" i="27"/>
  <c r="A14" i="27"/>
  <c r="B14" i="27"/>
  <c r="A15" i="27"/>
  <c r="B15" i="27"/>
  <c r="A16" i="27"/>
  <c r="B16" i="27"/>
  <c r="A17" i="27"/>
  <c r="B17" i="27"/>
  <c r="A18" i="27"/>
  <c r="B18" i="27"/>
  <c r="A19" i="27"/>
  <c r="B19" i="27"/>
  <c r="A20" i="27"/>
  <c r="B20" i="27"/>
  <c r="A21" i="27"/>
  <c r="B21" i="27"/>
  <c r="A22" i="27"/>
  <c r="B22" i="27"/>
  <c r="B8" i="27"/>
  <c r="C75" i="30"/>
  <c r="D75" i="30"/>
  <c r="G75" i="30"/>
  <c r="H75" i="30"/>
  <c r="I75" i="30"/>
  <c r="K75" i="30"/>
  <c r="C74" i="30"/>
  <c r="D74" i="30"/>
  <c r="G74" i="30"/>
  <c r="H74" i="30"/>
  <c r="I74" i="30"/>
  <c r="K74" i="30"/>
  <c r="P74" i="30"/>
  <c r="O74" i="30"/>
  <c r="C73" i="30"/>
  <c r="D73" i="30"/>
  <c r="I73" i="30"/>
  <c r="H73" i="30"/>
  <c r="G73" i="30"/>
  <c r="N73" i="30"/>
  <c r="C72" i="30"/>
  <c r="D72" i="30"/>
  <c r="I72" i="30"/>
  <c r="G72" i="30"/>
  <c r="H72" i="30"/>
  <c r="L72" i="30"/>
  <c r="N72" i="30"/>
  <c r="C71" i="30"/>
  <c r="D71" i="30"/>
  <c r="G71" i="30"/>
  <c r="I71" i="30"/>
  <c r="H71" i="30"/>
  <c r="O71" i="30"/>
  <c r="C70" i="30"/>
  <c r="D70" i="30"/>
  <c r="G70" i="30"/>
  <c r="H70" i="30"/>
  <c r="I70" i="30"/>
  <c r="J70" i="30"/>
  <c r="O70" i="30"/>
  <c r="C69" i="30"/>
  <c r="D69" i="30"/>
  <c r="F69" i="30"/>
  <c r="I69" i="30"/>
  <c r="G69" i="30"/>
  <c r="H69" i="30"/>
  <c r="C68" i="30"/>
  <c r="D68" i="30"/>
  <c r="I68" i="30"/>
  <c r="G68" i="30"/>
  <c r="H68" i="30"/>
  <c r="C67" i="30"/>
  <c r="D67" i="30"/>
  <c r="I67" i="30"/>
  <c r="G67" i="30"/>
  <c r="H67" i="30"/>
  <c r="O67" i="30"/>
  <c r="C66" i="30"/>
  <c r="D66" i="30"/>
  <c r="G66" i="30"/>
  <c r="H66" i="30"/>
  <c r="I66" i="30"/>
  <c r="C65" i="30"/>
  <c r="I65" i="30"/>
  <c r="D65" i="30"/>
  <c r="F65" i="30"/>
  <c r="G65" i="30"/>
  <c r="H65" i="30"/>
  <c r="N65" i="30"/>
  <c r="C64" i="30"/>
  <c r="D64" i="30"/>
  <c r="I64" i="30"/>
  <c r="G64" i="30"/>
  <c r="H64" i="30"/>
  <c r="N64" i="30"/>
  <c r="C63" i="30"/>
  <c r="D63" i="30"/>
  <c r="G63" i="30"/>
  <c r="H63" i="30"/>
  <c r="I63" i="30"/>
  <c r="J63" i="30"/>
  <c r="O63" i="30"/>
  <c r="C62" i="30"/>
  <c r="D62" i="30"/>
  <c r="G62" i="30"/>
  <c r="I62" i="30"/>
  <c r="H62" i="30"/>
  <c r="N62" i="30"/>
  <c r="C61" i="30"/>
  <c r="D61" i="30"/>
  <c r="I61" i="30"/>
  <c r="G61" i="30"/>
  <c r="H61" i="30"/>
  <c r="O61" i="30"/>
  <c r="C60" i="30"/>
  <c r="D60" i="30"/>
  <c r="G60" i="30"/>
  <c r="H60" i="30"/>
  <c r="I60" i="30"/>
  <c r="O60" i="30"/>
  <c r="C59" i="30"/>
  <c r="D59" i="30"/>
  <c r="I59" i="30"/>
  <c r="H59" i="30"/>
  <c r="G59" i="30"/>
  <c r="C49" i="30"/>
  <c r="D49" i="30"/>
  <c r="I49" i="30"/>
  <c r="G49" i="30"/>
  <c r="H49" i="30"/>
  <c r="C48" i="30"/>
  <c r="D48" i="30"/>
  <c r="E48" i="30"/>
  <c r="G48" i="30"/>
  <c r="H48" i="30"/>
  <c r="I48" i="30"/>
  <c r="J48" i="30"/>
  <c r="O48" i="30"/>
  <c r="C47" i="30"/>
  <c r="D47" i="30"/>
  <c r="E47" i="30"/>
  <c r="I47" i="30"/>
  <c r="G47" i="30"/>
  <c r="H47" i="30"/>
  <c r="N47" i="30"/>
  <c r="C46" i="30"/>
  <c r="I46" i="30"/>
  <c r="D46" i="30"/>
  <c r="H46" i="30"/>
  <c r="L46" i="30"/>
  <c r="N46" i="30"/>
  <c r="C45" i="30"/>
  <c r="D45" i="30"/>
  <c r="H45" i="30"/>
  <c r="I45" i="30"/>
  <c r="J45" i="30"/>
  <c r="O45" i="30"/>
  <c r="C44" i="30"/>
  <c r="D44" i="30"/>
  <c r="H44" i="30"/>
  <c r="I44" i="30"/>
  <c r="O44" i="30"/>
  <c r="C43" i="30"/>
  <c r="D43" i="30"/>
  <c r="I43" i="30"/>
  <c r="G43" i="30"/>
  <c r="H43" i="30"/>
  <c r="C42" i="30"/>
  <c r="I42" i="30"/>
  <c r="D42" i="30"/>
  <c r="H42" i="30"/>
  <c r="C41" i="30"/>
  <c r="D41" i="30"/>
  <c r="H41" i="30"/>
  <c r="I41" i="30"/>
  <c r="O41" i="30"/>
  <c r="E40" i="30"/>
  <c r="G40" i="30"/>
  <c r="C40" i="30"/>
  <c r="D40" i="30"/>
  <c r="H40" i="30"/>
  <c r="I40" i="30"/>
  <c r="K40" i="30"/>
  <c r="P40" i="30"/>
  <c r="C39" i="30"/>
  <c r="D39" i="30"/>
  <c r="E39" i="30"/>
  <c r="G39" i="30"/>
  <c r="H39" i="30"/>
  <c r="I39" i="30"/>
  <c r="N39" i="30"/>
  <c r="C38" i="30"/>
  <c r="D38" i="30"/>
  <c r="H38" i="30"/>
  <c r="I38" i="30"/>
  <c r="N38" i="30"/>
  <c r="C37" i="30"/>
  <c r="D37" i="30"/>
  <c r="I37" i="30"/>
  <c r="G37" i="30"/>
  <c r="H37" i="30"/>
  <c r="O37" i="30"/>
  <c r="C36" i="30"/>
  <c r="I36" i="30"/>
  <c r="D36" i="30"/>
  <c r="H36" i="30"/>
  <c r="N36" i="30"/>
  <c r="C35" i="30"/>
  <c r="D35" i="30"/>
  <c r="E35" i="30"/>
  <c r="G35" i="30"/>
  <c r="H35" i="30"/>
  <c r="I35" i="30"/>
  <c r="K35" i="30"/>
  <c r="P35" i="30"/>
  <c r="O35" i="30"/>
  <c r="C34" i="30"/>
  <c r="D34" i="30"/>
  <c r="I34" i="30"/>
  <c r="H34" i="30"/>
  <c r="O34" i="30"/>
  <c r="C33" i="30"/>
  <c r="I33" i="30"/>
  <c r="D33" i="30"/>
  <c r="H33" i="30"/>
  <c r="D24" i="30"/>
  <c r="C24" i="30"/>
  <c r="I24" i="30"/>
  <c r="H24" i="30"/>
  <c r="D23" i="30"/>
  <c r="E23" i="30"/>
  <c r="C23" i="30"/>
  <c r="I23" i="30"/>
  <c r="H23" i="30"/>
  <c r="O23" i="30"/>
  <c r="C22" i="30"/>
  <c r="D22" i="30"/>
  <c r="E22" i="30"/>
  <c r="H22" i="30"/>
  <c r="I22" i="30"/>
  <c r="K22" i="30"/>
  <c r="P22" i="30"/>
  <c r="N22" i="30"/>
  <c r="D21" i="30"/>
  <c r="I21" i="30"/>
  <c r="C21" i="30"/>
  <c r="L21" i="30"/>
  <c r="N21" i="30"/>
  <c r="D20" i="30"/>
  <c r="C20" i="30"/>
  <c r="I20" i="30"/>
  <c r="O20" i="30"/>
  <c r="D19" i="30"/>
  <c r="C19" i="30"/>
  <c r="I19" i="30"/>
  <c r="O19" i="30"/>
  <c r="D18" i="30"/>
  <c r="H18" i="30"/>
  <c r="C18" i="30"/>
  <c r="I18" i="30"/>
  <c r="D17" i="30"/>
  <c r="C17" i="30"/>
  <c r="I17" i="30"/>
  <c r="D16" i="30"/>
  <c r="C16" i="30"/>
  <c r="I16" i="30"/>
  <c r="K16" i="30"/>
  <c r="P16" i="30"/>
  <c r="O16" i="30"/>
  <c r="E15" i="30"/>
  <c r="H15" i="30"/>
  <c r="D15" i="30"/>
  <c r="C15" i="30"/>
  <c r="D14" i="30"/>
  <c r="E14" i="30"/>
  <c r="H14" i="30"/>
  <c r="C14" i="30"/>
  <c r="N14" i="30"/>
  <c r="D13" i="30"/>
  <c r="C13" i="30"/>
  <c r="I13" i="30"/>
  <c r="N13" i="30"/>
  <c r="D12" i="30"/>
  <c r="C12" i="30"/>
  <c r="H12" i="30"/>
  <c r="I12" i="30"/>
  <c r="O12" i="30"/>
  <c r="D11" i="30"/>
  <c r="C11" i="30"/>
  <c r="I11" i="30"/>
  <c r="N11" i="30"/>
  <c r="D10" i="30"/>
  <c r="E10" i="30"/>
  <c r="C10" i="30"/>
  <c r="I10" i="30"/>
  <c r="H10" i="30"/>
  <c r="O10" i="30"/>
  <c r="D9" i="30"/>
  <c r="C9" i="30"/>
  <c r="I9" i="30"/>
  <c r="O9" i="30"/>
  <c r="D8" i="30"/>
  <c r="C8" i="30"/>
  <c r="I8" i="30"/>
  <c r="U75" i="30"/>
  <c r="T75" i="30"/>
  <c r="O75" i="30"/>
  <c r="N75" i="30"/>
  <c r="M75" i="30"/>
  <c r="L75" i="30"/>
  <c r="B75" i="30"/>
  <c r="A75" i="30"/>
  <c r="U74" i="30"/>
  <c r="T74" i="30"/>
  <c r="N74" i="30"/>
  <c r="M74" i="30"/>
  <c r="L74" i="30"/>
  <c r="B74" i="30"/>
  <c r="A74" i="30"/>
  <c r="U73" i="30"/>
  <c r="T73" i="30"/>
  <c r="O73" i="30"/>
  <c r="M73" i="30"/>
  <c r="L73" i="30"/>
  <c r="B73" i="30"/>
  <c r="A73" i="30"/>
  <c r="U72" i="30"/>
  <c r="T72" i="30"/>
  <c r="O72" i="30"/>
  <c r="M72" i="30"/>
  <c r="B72" i="30"/>
  <c r="A72" i="30"/>
  <c r="U71" i="30"/>
  <c r="T71" i="30"/>
  <c r="N71" i="30"/>
  <c r="M71" i="30"/>
  <c r="L71" i="30"/>
  <c r="B71" i="30"/>
  <c r="A71" i="30"/>
  <c r="U70" i="30"/>
  <c r="T70" i="30"/>
  <c r="N70" i="30"/>
  <c r="M70" i="30"/>
  <c r="L70" i="30"/>
  <c r="B70" i="30"/>
  <c r="A70" i="30"/>
  <c r="U69" i="30"/>
  <c r="T69" i="30"/>
  <c r="O69" i="30"/>
  <c r="N69" i="30"/>
  <c r="M69" i="30"/>
  <c r="L69" i="30"/>
  <c r="B69" i="30"/>
  <c r="A69" i="30"/>
  <c r="U68" i="30"/>
  <c r="T68" i="30"/>
  <c r="O68" i="30"/>
  <c r="N68" i="30"/>
  <c r="M68" i="30"/>
  <c r="L68" i="30"/>
  <c r="B68" i="30"/>
  <c r="A68" i="30"/>
  <c r="U67" i="30"/>
  <c r="T67" i="30"/>
  <c r="N67" i="30"/>
  <c r="M67" i="30"/>
  <c r="L67" i="30"/>
  <c r="B67" i="30"/>
  <c r="A67" i="30"/>
  <c r="U66" i="30"/>
  <c r="T66" i="30"/>
  <c r="O66" i="30"/>
  <c r="N66" i="30"/>
  <c r="M66" i="30"/>
  <c r="L66" i="30"/>
  <c r="B66" i="30"/>
  <c r="A66" i="30"/>
  <c r="U65" i="30"/>
  <c r="T65" i="30"/>
  <c r="O65" i="30"/>
  <c r="M65" i="30"/>
  <c r="L65" i="30"/>
  <c r="B65" i="30"/>
  <c r="A65" i="30"/>
  <c r="U64" i="30"/>
  <c r="T64" i="30"/>
  <c r="O64" i="30"/>
  <c r="M64" i="30"/>
  <c r="L64" i="30"/>
  <c r="B64" i="30"/>
  <c r="A64" i="30"/>
  <c r="U63" i="30"/>
  <c r="T63" i="30"/>
  <c r="N63" i="30"/>
  <c r="M63" i="30"/>
  <c r="L63" i="30"/>
  <c r="B63" i="30"/>
  <c r="A63" i="30"/>
  <c r="U62" i="30"/>
  <c r="T62" i="30"/>
  <c r="O62" i="30"/>
  <c r="M62" i="30"/>
  <c r="L62" i="30"/>
  <c r="B62" i="30"/>
  <c r="A62" i="30"/>
  <c r="U61" i="30"/>
  <c r="T61" i="30"/>
  <c r="N61" i="30"/>
  <c r="M61" i="30"/>
  <c r="L61" i="30"/>
  <c r="B61" i="30"/>
  <c r="A61" i="30"/>
  <c r="U60" i="30"/>
  <c r="T60" i="30"/>
  <c r="N60" i="30"/>
  <c r="M60" i="30"/>
  <c r="L60" i="30"/>
  <c r="B60" i="30"/>
  <c r="A60" i="30"/>
  <c r="U59" i="30"/>
  <c r="T59" i="30"/>
  <c r="O59" i="30"/>
  <c r="N59" i="30"/>
  <c r="M59" i="30"/>
  <c r="L59" i="30"/>
  <c r="B59" i="30"/>
  <c r="A59" i="30"/>
  <c r="U49" i="30"/>
  <c r="T49" i="30"/>
  <c r="O49" i="30"/>
  <c r="N49" i="30"/>
  <c r="M49" i="30"/>
  <c r="L49" i="30"/>
  <c r="B49" i="30"/>
  <c r="A49" i="30"/>
  <c r="U48" i="30"/>
  <c r="T48" i="30"/>
  <c r="N48" i="30"/>
  <c r="M48" i="30"/>
  <c r="L48" i="30"/>
  <c r="B48" i="30"/>
  <c r="A48" i="30"/>
  <c r="U47" i="30"/>
  <c r="T47" i="30"/>
  <c r="O47" i="30"/>
  <c r="M47" i="30"/>
  <c r="L47" i="30"/>
  <c r="B47" i="30"/>
  <c r="A47" i="30"/>
  <c r="U46" i="30"/>
  <c r="T46" i="30"/>
  <c r="O46" i="30"/>
  <c r="M46" i="30"/>
  <c r="B46" i="30"/>
  <c r="A46" i="30"/>
  <c r="U45" i="30"/>
  <c r="T45" i="30"/>
  <c r="N45" i="30"/>
  <c r="M45" i="30"/>
  <c r="L45" i="30"/>
  <c r="B45" i="30"/>
  <c r="A45" i="30"/>
  <c r="U44" i="30"/>
  <c r="T44" i="30"/>
  <c r="N44" i="30"/>
  <c r="M44" i="30"/>
  <c r="L44" i="30"/>
  <c r="B44" i="30"/>
  <c r="A44" i="30"/>
  <c r="U43" i="30"/>
  <c r="T43" i="30"/>
  <c r="O43" i="30"/>
  <c r="N43" i="30"/>
  <c r="M43" i="30"/>
  <c r="L43" i="30"/>
  <c r="B43" i="30"/>
  <c r="A43" i="30"/>
  <c r="U42" i="30"/>
  <c r="T42" i="30"/>
  <c r="O42" i="30"/>
  <c r="N42" i="30"/>
  <c r="M42" i="30"/>
  <c r="L42" i="30"/>
  <c r="B42" i="30"/>
  <c r="A42" i="30"/>
  <c r="U41" i="30"/>
  <c r="T41" i="30"/>
  <c r="N41" i="30"/>
  <c r="M41" i="30"/>
  <c r="L41" i="30"/>
  <c r="B41" i="30"/>
  <c r="A41" i="30"/>
  <c r="U40" i="30"/>
  <c r="T40" i="30"/>
  <c r="O40" i="30"/>
  <c r="N40" i="30"/>
  <c r="M40" i="30"/>
  <c r="L40" i="30"/>
  <c r="B40" i="30"/>
  <c r="A40" i="30"/>
  <c r="U39" i="30"/>
  <c r="T39" i="30"/>
  <c r="O39" i="30"/>
  <c r="M39" i="30"/>
  <c r="L39" i="30"/>
  <c r="B39" i="30"/>
  <c r="A39" i="30"/>
  <c r="U38" i="30"/>
  <c r="T38" i="30"/>
  <c r="O38" i="30"/>
  <c r="M38" i="30"/>
  <c r="L38" i="30"/>
  <c r="B38" i="30"/>
  <c r="A38" i="30"/>
  <c r="U37" i="30"/>
  <c r="T37" i="30"/>
  <c r="N37" i="30"/>
  <c r="M37" i="30"/>
  <c r="L37" i="30"/>
  <c r="B37" i="30"/>
  <c r="A37" i="30"/>
  <c r="U36" i="30"/>
  <c r="T36" i="30"/>
  <c r="O36" i="30"/>
  <c r="M36" i="30"/>
  <c r="L36" i="30"/>
  <c r="B36" i="30"/>
  <c r="A36" i="30"/>
  <c r="U35" i="30"/>
  <c r="T35" i="30"/>
  <c r="N35" i="30"/>
  <c r="M35" i="30"/>
  <c r="L35" i="30"/>
  <c r="B35" i="30"/>
  <c r="A35" i="30"/>
  <c r="U34" i="30"/>
  <c r="T34" i="30"/>
  <c r="N34" i="30"/>
  <c r="M34" i="30"/>
  <c r="L34" i="30"/>
  <c r="B34" i="30"/>
  <c r="A34" i="30"/>
  <c r="U33" i="30"/>
  <c r="T33" i="30"/>
  <c r="O33" i="30"/>
  <c r="N33" i="30"/>
  <c r="M33" i="30"/>
  <c r="L33" i="30"/>
  <c r="B33" i="30"/>
  <c r="A33" i="30"/>
  <c r="U24" i="30"/>
  <c r="T24" i="30"/>
  <c r="O24" i="30"/>
  <c r="N24" i="30"/>
  <c r="M24" i="30"/>
  <c r="L24" i="30"/>
  <c r="B24" i="30"/>
  <c r="A24" i="30"/>
  <c r="U23" i="30"/>
  <c r="T23" i="30"/>
  <c r="N23" i="30"/>
  <c r="M23" i="30"/>
  <c r="L23" i="30"/>
  <c r="B23" i="30"/>
  <c r="A23" i="30"/>
  <c r="U22" i="30"/>
  <c r="T22" i="30"/>
  <c r="O22" i="30"/>
  <c r="M22" i="30"/>
  <c r="L22" i="30"/>
  <c r="B22" i="30"/>
  <c r="A22" i="30"/>
  <c r="U21" i="30"/>
  <c r="T21" i="30"/>
  <c r="O21" i="30"/>
  <c r="M21" i="30"/>
  <c r="B21" i="30"/>
  <c r="A21" i="30"/>
  <c r="U20" i="30"/>
  <c r="T20" i="30"/>
  <c r="N20" i="30"/>
  <c r="M20" i="30"/>
  <c r="L20" i="30"/>
  <c r="B20" i="30"/>
  <c r="A20" i="30"/>
  <c r="U19" i="30"/>
  <c r="T19" i="30"/>
  <c r="N19" i="30"/>
  <c r="M19" i="30"/>
  <c r="L19" i="30"/>
  <c r="B19" i="30"/>
  <c r="A19" i="30"/>
  <c r="U18" i="30"/>
  <c r="T18" i="30"/>
  <c r="O18" i="30"/>
  <c r="N18" i="30"/>
  <c r="M18" i="30"/>
  <c r="L18" i="30"/>
  <c r="B18" i="30"/>
  <c r="A18" i="30"/>
  <c r="U17" i="30"/>
  <c r="T17" i="30"/>
  <c r="O17" i="30"/>
  <c r="N17" i="30"/>
  <c r="M17" i="30"/>
  <c r="L17" i="30"/>
  <c r="B17" i="30"/>
  <c r="A17" i="30"/>
  <c r="U16" i="30"/>
  <c r="T16" i="30"/>
  <c r="N16" i="30"/>
  <c r="M16" i="30"/>
  <c r="L16" i="30"/>
  <c r="B16" i="30"/>
  <c r="A16" i="30"/>
  <c r="U15" i="30"/>
  <c r="T15" i="30"/>
  <c r="O15" i="30"/>
  <c r="N15" i="30"/>
  <c r="M15" i="30"/>
  <c r="L15" i="30"/>
  <c r="B15" i="30"/>
  <c r="A15" i="30"/>
  <c r="U14" i="30"/>
  <c r="T14" i="30"/>
  <c r="O14" i="30"/>
  <c r="M14" i="30"/>
  <c r="L14" i="30"/>
  <c r="B14" i="30"/>
  <c r="A14" i="30"/>
  <c r="U13" i="30"/>
  <c r="T13" i="30"/>
  <c r="O13" i="30"/>
  <c r="M13" i="30"/>
  <c r="L13" i="30"/>
  <c r="B13" i="30"/>
  <c r="A13" i="30"/>
  <c r="U12" i="30"/>
  <c r="T12" i="30"/>
  <c r="N12" i="30"/>
  <c r="M12" i="30"/>
  <c r="L12" i="30"/>
  <c r="B12" i="30"/>
  <c r="A12" i="30"/>
  <c r="U11" i="30"/>
  <c r="T11" i="30"/>
  <c r="O11" i="30"/>
  <c r="M11" i="30"/>
  <c r="L11" i="30"/>
  <c r="B11" i="30"/>
  <c r="A11" i="30"/>
  <c r="U10" i="30"/>
  <c r="T10" i="30"/>
  <c r="N10" i="30"/>
  <c r="M10" i="30"/>
  <c r="L10" i="30"/>
  <c r="B10" i="30"/>
  <c r="A10" i="30"/>
  <c r="U9" i="30"/>
  <c r="T9" i="30"/>
  <c r="N9" i="30"/>
  <c r="M9" i="30"/>
  <c r="L9" i="30"/>
  <c r="B9" i="30"/>
  <c r="A9" i="30"/>
  <c r="U8" i="30"/>
  <c r="T8" i="30"/>
  <c r="O8" i="30"/>
  <c r="N8" i="30"/>
  <c r="M8" i="30"/>
  <c r="L8" i="30"/>
  <c r="B8" i="30"/>
  <c r="A8" i="30"/>
  <c r="J75" i="30"/>
  <c r="J40" i="30"/>
  <c r="E33" i="25"/>
  <c r="E8" i="25"/>
  <c r="E34" i="25"/>
  <c r="E35" i="25"/>
  <c r="E36" i="25"/>
  <c r="E37" i="25"/>
  <c r="E38" i="25"/>
  <c r="E39" i="25"/>
  <c r="I39" i="25"/>
  <c r="E40" i="25"/>
  <c r="E41" i="25"/>
  <c r="E42" i="25"/>
  <c r="E43" i="25"/>
  <c r="E44" i="25"/>
  <c r="E45" i="25"/>
  <c r="E47" i="25"/>
  <c r="E48" i="25"/>
  <c r="I48" i="25"/>
  <c r="E49" i="25"/>
  <c r="E9" i="25"/>
  <c r="E10" i="25"/>
  <c r="E11" i="25"/>
  <c r="E12" i="25"/>
  <c r="E13" i="25"/>
  <c r="C13" i="25"/>
  <c r="D13" i="25"/>
  <c r="I13" i="25"/>
  <c r="H13" i="25"/>
  <c r="E14" i="25"/>
  <c r="E15" i="25"/>
  <c r="E16" i="25"/>
  <c r="E17" i="25"/>
  <c r="E18" i="25"/>
  <c r="E19" i="25"/>
  <c r="E20" i="25"/>
  <c r="E22" i="25"/>
  <c r="C22" i="25"/>
  <c r="D22" i="25"/>
  <c r="I22" i="25"/>
  <c r="H22" i="25"/>
  <c r="E23" i="25"/>
  <c r="E24" i="25"/>
  <c r="C14" i="25"/>
  <c r="D14" i="25"/>
  <c r="H14" i="25"/>
  <c r="I14" i="25"/>
  <c r="N14" i="25"/>
  <c r="C21" i="25"/>
  <c r="D21" i="25"/>
  <c r="I21" i="25"/>
  <c r="L21" i="25"/>
  <c r="C75" i="25"/>
  <c r="D75" i="25"/>
  <c r="G75" i="25"/>
  <c r="I75" i="25"/>
  <c r="H75" i="25"/>
  <c r="O75" i="25"/>
  <c r="C74" i="25"/>
  <c r="D74" i="25"/>
  <c r="G74" i="25"/>
  <c r="I74" i="25"/>
  <c r="H74" i="25"/>
  <c r="O74" i="25"/>
  <c r="C73" i="25"/>
  <c r="D73" i="25"/>
  <c r="G73" i="25"/>
  <c r="I73" i="25"/>
  <c r="K73" i="25"/>
  <c r="P73" i="25"/>
  <c r="H73" i="25"/>
  <c r="N73" i="25"/>
  <c r="C72" i="25"/>
  <c r="D72" i="25"/>
  <c r="G72" i="25"/>
  <c r="H72" i="25"/>
  <c r="I72" i="25"/>
  <c r="K72" i="25"/>
  <c r="P72" i="25"/>
  <c r="L72" i="25"/>
  <c r="N72" i="25"/>
  <c r="C71" i="25"/>
  <c r="D71" i="25"/>
  <c r="G71" i="25"/>
  <c r="H71" i="25"/>
  <c r="I71" i="25"/>
  <c r="K71" i="25"/>
  <c r="P71" i="25"/>
  <c r="O71" i="25"/>
  <c r="C70" i="25"/>
  <c r="D70" i="25"/>
  <c r="G70" i="25"/>
  <c r="H70" i="25"/>
  <c r="I70" i="25"/>
  <c r="K70" i="25"/>
  <c r="P70" i="25"/>
  <c r="O70" i="25"/>
  <c r="C69" i="25"/>
  <c r="I69" i="25"/>
  <c r="D69" i="25"/>
  <c r="F69" i="25"/>
  <c r="G69" i="25"/>
  <c r="H69" i="25"/>
  <c r="N69" i="25"/>
  <c r="C68" i="25"/>
  <c r="D68" i="25"/>
  <c r="G68" i="25"/>
  <c r="H68" i="25"/>
  <c r="I68" i="25"/>
  <c r="K68" i="25"/>
  <c r="P68" i="25"/>
  <c r="N68" i="25"/>
  <c r="C67" i="25"/>
  <c r="D67" i="25"/>
  <c r="I67" i="25"/>
  <c r="G67" i="25"/>
  <c r="H67" i="25"/>
  <c r="O67" i="25"/>
  <c r="C66" i="25"/>
  <c r="D66" i="25"/>
  <c r="I66" i="25"/>
  <c r="G66" i="25"/>
  <c r="H66" i="25"/>
  <c r="O66" i="25"/>
  <c r="C65" i="25"/>
  <c r="D65" i="25"/>
  <c r="F65" i="25"/>
  <c r="G65" i="25"/>
  <c r="H65" i="25"/>
  <c r="I65" i="25"/>
  <c r="K65" i="25"/>
  <c r="P65" i="25"/>
  <c r="N65" i="25"/>
  <c r="C64" i="25"/>
  <c r="D64" i="25"/>
  <c r="I64" i="25"/>
  <c r="K64" i="25"/>
  <c r="P64" i="25"/>
  <c r="G64" i="25"/>
  <c r="H64" i="25"/>
  <c r="N64" i="25"/>
  <c r="C63" i="25"/>
  <c r="D63" i="25"/>
  <c r="I63" i="25"/>
  <c r="G63" i="25"/>
  <c r="H63" i="25"/>
  <c r="O63" i="25"/>
  <c r="C62" i="25"/>
  <c r="D62" i="25"/>
  <c r="I62" i="25"/>
  <c r="G62" i="25"/>
  <c r="H62" i="25"/>
  <c r="N62" i="25"/>
  <c r="C61" i="25"/>
  <c r="D61" i="25"/>
  <c r="G61" i="25"/>
  <c r="I61" i="25"/>
  <c r="H61" i="25"/>
  <c r="O61" i="25"/>
  <c r="C60" i="25"/>
  <c r="D60" i="25"/>
  <c r="G60" i="25"/>
  <c r="I60" i="25"/>
  <c r="H60" i="25"/>
  <c r="O60" i="25"/>
  <c r="C59" i="25"/>
  <c r="D59" i="25"/>
  <c r="G59" i="25"/>
  <c r="I59" i="25"/>
  <c r="H59" i="25"/>
  <c r="O59" i="25"/>
  <c r="C49" i="25"/>
  <c r="D49" i="25"/>
  <c r="I49" i="25"/>
  <c r="G49" i="25"/>
  <c r="H49" i="25"/>
  <c r="O49" i="25"/>
  <c r="C48" i="25"/>
  <c r="D48" i="25"/>
  <c r="G48" i="25"/>
  <c r="H48" i="25"/>
  <c r="O48" i="25"/>
  <c r="C47" i="25"/>
  <c r="D47" i="25"/>
  <c r="I47" i="25"/>
  <c r="G47" i="25"/>
  <c r="H47" i="25"/>
  <c r="N47" i="25"/>
  <c r="C46" i="25"/>
  <c r="D46" i="25"/>
  <c r="H46" i="25"/>
  <c r="I46" i="25"/>
  <c r="K46" i="25"/>
  <c r="P46" i="25"/>
  <c r="L46" i="25"/>
  <c r="N46" i="25"/>
  <c r="C45" i="25"/>
  <c r="D45" i="25"/>
  <c r="G45" i="25"/>
  <c r="H45" i="25"/>
  <c r="I45" i="25"/>
  <c r="J45" i="25"/>
  <c r="O45" i="25"/>
  <c r="C44" i="25"/>
  <c r="D44" i="25"/>
  <c r="G44" i="25"/>
  <c r="H44" i="25"/>
  <c r="I44" i="25"/>
  <c r="J44" i="25"/>
  <c r="O44" i="25"/>
  <c r="C43" i="25"/>
  <c r="D43" i="25"/>
  <c r="I43" i="25"/>
  <c r="K43" i="25"/>
  <c r="P43" i="25"/>
  <c r="G43" i="25"/>
  <c r="H43" i="25"/>
  <c r="N43" i="25"/>
  <c r="C42" i="25"/>
  <c r="D42" i="25"/>
  <c r="I42" i="25"/>
  <c r="G42" i="25"/>
  <c r="H42" i="25"/>
  <c r="N42" i="25"/>
  <c r="C41" i="25"/>
  <c r="D41" i="25"/>
  <c r="I41" i="25"/>
  <c r="G41" i="25"/>
  <c r="H41" i="25"/>
  <c r="O41" i="25"/>
  <c r="C40" i="25"/>
  <c r="D40" i="25"/>
  <c r="I40" i="25"/>
  <c r="G40" i="25"/>
  <c r="H40" i="25"/>
  <c r="O40" i="25"/>
  <c r="C39" i="25"/>
  <c r="D39" i="25"/>
  <c r="G39" i="25"/>
  <c r="H39" i="25"/>
  <c r="N39" i="25"/>
  <c r="C38" i="25"/>
  <c r="D38" i="25"/>
  <c r="G38" i="25"/>
  <c r="H38" i="25"/>
  <c r="I38" i="25"/>
  <c r="K38" i="25"/>
  <c r="P38" i="25"/>
  <c r="N38" i="25"/>
  <c r="C37" i="25"/>
  <c r="D37" i="25"/>
  <c r="G37" i="25"/>
  <c r="H37" i="25"/>
  <c r="I37" i="25"/>
  <c r="J37" i="25"/>
  <c r="O37" i="25"/>
  <c r="C36" i="25"/>
  <c r="D36" i="25"/>
  <c r="I36" i="25"/>
  <c r="K36" i="25"/>
  <c r="P36" i="25"/>
  <c r="G36" i="25"/>
  <c r="H36" i="25"/>
  <c r="N36" i="25"/>
  <c r="C35" i="25"/>
  <c r="D35" i="25"/>
  <c r="I35" i="25"/>
  <c r="G35" i="25"/>
  <c r="H35" i="25"/>
  <c r="O35" i="25"/>
  <c r="C34" i="25"/>
  <c r="D34" i="25"/>
  <c r="I34" i="25"/>
  <c r="J34" i="25"/>
  <c r="G34" i="25"/>
  <c r="H34" i="25"/>
  <c r="K34" i="25"/>
  <c r="P34" i="25"/>
  <c r="R34" i="25"/>
  <c r="O34" i="25"/>
  <c r="Q34" i="25"/>
  <c r="S34" i="25"/>
  <c r="C33" i="25"/>
  <c r="D33" i="25"/>
  <c r="G33" i="25"/>
  <c r="H33" i="25"/>
  <c r="O33" i="25"/>
  <c r="C24" i="25"/>
  <c r="D24" i="25"/>
  <c r="H24" i="25"/>
  <c r="O24" i="25"/>
  <c r="C23" i="25"/>
  <c r="D23" i="25"/>
  <c r="H23" i="25"/>
  <c r="O23" i="25"/>
  <c r="N22" i="25"/>
  <c r="N21" i="25"/>
  <c r="C20" i="25"/>
  <c r="D20" i="25"/>
  <c r="H20" i="25"/>
  <c r="I20" i="25"/>
  <c r="O20" i="25"/>
  <c r="C19" i="25"/>
  <c r="D19" i="25"/>
  <c r="H19" i="25"/>
  <c r="I19" i="25"/>
  <c r="O19" i="25"/>
  <c r="C18" i="25"/>
  <c r="D18" i="25"/>
  <c r="H18" i="25"/>
  <c r="I18" i="25"/>
  <c r="J18" i="25"/>
  <c r="N18" i="25"/>
  <c r="C17" i="25"/>
  <c r="D17" i="25"/>
  <c r="H17" i="25"/>
  <c r="N17" i="25"/>
  <c r="C16" i="25"/>
  <c r="I16" i="25"/>
  <c r="D16" i="25"/>
  <c r="H16" i="25"/>
  <c r="O16" i="25"/>
  <c r="C15" i="25"/>
  <c r="D15" i="25"/>
  <c r="H15" i="25"/>
  <c r="I15" i="25"/>
  <c r="O15" i="25"/>
  <c r="N13" i="25"/>
  <c r="C12" i="25"/>
  <c r="D12" i="25"/>
  <c r="I12" i="25"/>
  <c r="H12" i="25"/>
  <c r="O12" i="25"/>
  <c r="C11" i="25"/>
  <c r="D11" i="25"/>
  <c r="H11" i="25"/>
  <c r="N11" i="25"/>
  <c r="C10" i="25"/>
  <c r="D10" i="25"/>
  <c r="H10" i="25"/>
  <c r="O10" i="25"/>
  <c r="C9" i="25"/>
  <c r="I9" i="25"/>
  <c r="D9" i="25"/>
  <c r="H9" i="25"/>
  <c r="O9" i="25"/>
  <c r="C8" i="25"/>
  <c r="D8" i="25"/>
  <c r="H8" i="25"/>
  <c r="I8" i="25"/>
  <c r="K8" i="25"/>
  <c r="P8" i="25"/>
  <c r="O8" i="25"/>
  <c r="J73" i="25"/>
  <c r="J72" i="25"/>
  <c r="J65" i="25"/>
  <c r="J64" i="25"/>
  <c r="J46" i="25"/>
  <c r="J43" i="25"/>
  <c r="J38" i="25"/>
  <c r="A8" i="25"/>
  <c r="T60" i="25"/>
  <c r="U60" i="25"/>
  <c r="T61" i="25"/>
  <c r="U61" i="25"/>
  <c r="T62" i="25"/>
  <c r="U62" i="25"/>
  <c r="T63" i="25"/>
  <c r="U63" i="25"/>
  <c r="T64" i="25"/>
  <c r="U64" i="25"/>
  <c r="T65" i="25"/>
  <c r="U65" i="25"/>
  <c r="T66" i="25"/>
  <c r="U66" i="25"/>
  <c r="T67" i="25"/>
  <c r="U67" i="25"/>
  <c r="T68" i="25"/>
  <c r="U68" i="25"/>
  <c r="T69" i="25"/>
  <c r="U69" i="25"/>
  <c r="T70" i="25"/>
  <c r="U70" i="25"/>
  <c r="T71" i="25"/>
  <c r="U71" i="25"/>
  <c r="T72" i="25"/>
  <c r="U72" i="25"/>
  <c r="T73" i="25"/>
  <c r="U73" i="25"/>
  <c r="T74" i="25"/>
  <c r="U74" i="25"/>
  <c r="T75" i="25"/>
  <c r="U75" i="25"/>
  <c r="U59" i="25"/>
  <c r="T59" i="25"/>
  <c r="O64" i="25"/>
  <c r="L60" i="25"/>
  <c r="M60" i="25"/>
  <c r="N60" i="25"/>
  <c r="L61" i="25"/>
  <c r="M61" i="25"/>
  <c r="N61" i="25"/>
  <c r="L62" i="25"/>
  <c r="M62" i="25"/>
  <c r="O62" i="25"/>
  <c r="L63" i="25"/>
  <c r="M63" i="25"/>
  <c r="N63" i="25"/>
  <c r="L64" i="25"/>
  <c r="M64" i="25"/>
  <c r="L65" i="25"/>
  <c r="M65" i="25"/>
  <c r="O65" i="25"/>
  <c r="L66" i="25"/>
  <c r="M66" i="25"/>
  <c r="N66" i="25"/>
  <c r="L67" i="25"/>
  <c r="M67" i="25"/>
  <c r="N67" i="25"/>
  <c r="L68" i="25"/>
  <c r="M68" i="25"/>
  <c r="O68" i="25"/>
  <c r="L69" i="25"/>
  <c r="M69" i="25"/>
  <c r="O69" i="25"/>
  <c r="L70" i="25"/>
  <c r="M70" i="25"/>
  <c r="N70" i="25"/>
  <c r="L71" i="25"/>
  <c r="M71" i="25"/>
  <c r="N71" i="25"/>
  <c r="M72" i="25"/>
  <c r="O72" i="25"/>
  <c r="L73" i="25"/>
  <c r="M73" i="25"/>
  <c r="O73" i="25"/>
  <c r="L74" i="25"/>
  <c r="M74" i="25"/>
  <c r="N74" i="25"/>
  <c r="L75" i="25"/>
  <c r="M75" i="25"/>
  <c r="N75" i="25"/>
  <c r="M59" i="25"/>
  <c r="N59" i="25"/>
  <c r="L59" i="25"/>
  <c r="A74" i="25"/>
  <c r="B74" i="25"/>
  <c r="A75" i="25"/>
  <c r="B75" i="25"/>
  <c r="A60" i="25"/>
  <c r="B60" i="25"/>
  <c r="A61" i="25"/>
  <c r="B61" i="25"/>
  <c r="A62" i="25"/>
  <c r="B62" i="25"/>
  <c r="A63" i="25"/>
  <c r="B63" i="25"/>
  <c r="A64" i="25"/>
  <c r="B64" i="25"/>
  <c r="A65" i="25"/>
  <c r="B65" i="25"/>
  <c r="A66" i="25"/>
  <c r="B66" i="25"/>
  <c r="A67" i="25"/>
  <c r="B67" i="25"/>
  <c r="A68" i="25"/>
  <c r="B68" i="25"/>
  <c r="A69" i="25"/>
  <c r="B69" i="25"/>
  <c r="A70" i="25"/>
  <c r="B70" i="25"/>
  <c r="A71" i="25"/>
  <c r="B71" i="25"/>
  <c r="A72" i="25"/>
  <c r="B72" i="25"/>
  <c r="A73" i="25"/>
  <c r="B73" i="25"/>
  <c r="B59" i="25"/>
  <c r="A59" i="25"/>
  <c r="O38" i="25"/>
  <c r="T34" i="25"/>
  <c r="U34" i="25"/>
  <c r="T35" i="25"/>
  <c r="U35" i="25"/>
  <c r="T36" i="25"/>
  <c r="U36" i="25"/>
  <c r="T37" i="25"/>
  <c r="U37" i="25"/>
  <c r="T38" i="25"/>
  <c r="U38" i="25"/>
  <c r="T39" i="25"/>
  <c r="U39" i="25"/>
  <c r="T40" i="25"/>
  <c r="U40" i="25"/>
  <c r="T41" i="25"/>
  <c r="U41" i="25"/>
  <c r="T42" i="25"/>
  <c r="U42" i="25"/>
  <c r="T43" i="25"/>
  <c r="U43" i="25"/>
  <c r="T44" i="25"/>
  <c r="U44" i="25"/>
  <c r="T45" i="25"/>
  <c r="U45" i="25"/>
  <c r="T46" i="25"/>
  <c r="U46" i="25"/>
  <c r="T47" i="25"/>
  <c r="U47" i="25"/>
  <c r="T48" i="25"/>
  <c r="U48" i="25"/>
  <c r="T49" i="25"/>
  <c r="U49" i="25"/>
  <c r="U33" i="25"/>
  <c r="T33" i="25"/>
  <c r="L34" i="25"/>
  <c r="M34" i="25"/>
  <c r="N34" i="25"/>
  <c r="L35" i="25"/>
  <c r="M35" i="25"/>
  <c r="N35" i="25"/>
  <c r="L36" i="25"/>
  <c r="M36" i="25"/>
  <c r="O36" i="25"/>
  <c r="L37" i="25"/>
  <c r="M37" i="25"/>
  <c r="N37" i="25"/>
  <c r="L38" i="25"/>
  <c r="M38" i="25"/>
  <c r="L39" i="25"/>
  <c r="M39" i="25"/>
  <c r="O39" i="25"/>
  <c r="L40" i="25"/>
  <c r="M40" i="25"/>
  <c r="N40" i="25"/>
  <c r="L41" i="25"/>
  <c r="M41" i="25"/>
  <c r="N41" i="25"/>
  <c r="L42" i="25"/>
  <c r="M42" i="25"/>
  <c r="O42" i="25"/>
  <c r="L43" i="25"/>
  <c r="M43" i="25"/>
  <c r="O43" i="25"/>
  <c r="L44" i="25"/>
  <c r="M44" i="25"/>
  <c r="N44" i="25"/>
  <c r="L45" i="25"/>
  <c r="M45" i="25"/>
  <c r="N45" i="25"/>
  <c r="M46" i="25"/>
  <c r="O46" i="25"/>
  <c r="L47" i="25"/>
  <c r="M47" i="25"/>
  <c r="O47" i="25"/>
  <c r="L48" i="25"/>
  <c r="M48" i="25"/>
  <c r="N48" i="25"/>
  <c r="L49" i="25"/>
  <c r="M49" i="25"/>
  <c r="N49" i="25"/>
  <c r="M33" i="25"/>
  <c r="N33" i="25"/>
  <c r="L33" i="25"/>
  <c r="A48" i="25"/>
  <c r="B48" i="25"/>
  <c r="A49" i="25"/>
  <c r="B49" i="25"/>
  <c r="A34" i="25"/>
  <c r="B34" i="25"/>
  <c r="A35" i="25"/>
  <c r="B35" i="25"/>
  <c r="A36" i="25"/>
  <c r="B36" i="25"/>
  <c r="A37" i="25"/>
  <c r="B37" i="25"/>
  <c r="A38" i="25"/>
  <c r="B38" i="25"/>
  <c r="A39" i="25"/>
  <c r="B39" i="25"/>
  <c r="A40" i="25"/>
  <c r="B40" i="25"/>
  <c r="A41" i="25"/>
  <c r="B41" i="25"/>
  <c r="A42" i="25"/>
  <c r="B42" i="25"/>
  <c r="A43" i="25"/>
  <c r="B43" i="25"/>
  <c r="A44" i="25"/>
  <c r="B44" i="25"/>
  <c r="A45" i="25"/>
  <c r="B45" i="25"/>
  <c r="A46" i="25"/>
  <c r="B46" i="25"/>
  <c r="A47" i="25"/>
  <c r="B47" i="25"/>
  <c r="B33" i="25"/>
  <c r="A33" i="25"/>
  <c r="T9" i="25"/>
  <c r="U9" i="25"/>
  <c r="T10" i="25"/>
  <c r="U10" i="25"/>
  <c r="T11" i="25"/>
  <c r="U11" i="25"/>
  <c r="T12" i="25"/>
  <c r="U12" i="25"/>
  <c r="T13" i="25"/>
  <c r="U13" i="25"/>
  <c r="T14" i="25"/>
  <c r="U14" i="25"/>
  <c r="T15" i="25"/>
  <c r="U15" i="25"/>
  <c r="T16" i="25"/>
  <c r="U16" i="25"/>
  <c r="T17" i="25"/>
  <c r="U17" i="25"/>
  <c r="T18" i="25"/>
  <c r="U18" i="25"/>
  <c r="T19" i="25"/>
  <c r="U19" i="25"/>
  <c r="T20" i="25"/>
  <c r="U20" i="25"/>
  <c r="T21" i="25"/>
  <c r="U21" i="25"/>
  <c r="T22" i="25"/>
  <c r="U22" i="25"/>
  <c r="T23" i="25"/>
  <c r="U23" i="25"/>
  <c r="T24" i="25"/>
  <c r="U24" i="25"/>
  <c r="U8" i="25"/>
  <c r="T8" i="25"/>
  <c r="O13" i="25"/>
  <c r="L9" i="25"/>
  <c r="M9" i="25"/>
  <c r="N9" i="25"/>
  <c r="L10" i="25"/>
  <c r="M10" i="25"/>
  <c r="N10" i="25"/>
  <c r="L11" i="25"/>
  <c r="M11" i="25"/>
  <c r="O11" i="25"/>
  <c r="L12" i="25"/>
  <c r="M12" i="25"/>
  <c r="N12" i="25"/>
  <c r="L13" i="25"/>
  <c r="M13" i="25"/>
  <c r="L14" i="25"/>
  <c r="M14" i="25"/>
  <c r="O14" i="25"/>
  <c r="L15" i="25"/>
  <c r="M15" i="25"/>
  <c r="N15" i="25"/>
  <c r="L16" i="25"/>
  <c r="M16" i="25"/>
  <c r="N16" i="25"/>
  <c r="L17" i="25"/>
  <c r="M17" i="25"/>
  <c r="O17" i="25"/>
  <c r="L18" i="25"/>
  <c r="M18" i="25"/>
  <c r="O18" i="25"/>
  <c r="L19" i="25"/>
  <c r="M19" i="25"/>
  <c r="N19" i="25"/>
  <c r="L20" i="25"/>
  <c r="M20" i="25"/>
  <c r="N20" i="25"/>
  <c r="M21" i="25"/>
  <c r="O21" i="25"/>
  <c r="L22" i="25"/>
  <c r="M22" i="25"/>
  <c r="O22" i="25"/>
  <c r="L23" i="25"/>
  <c r="M23" i="25"/>
  <c r="N23" i="25"/>
  <c r="L24" i="25"/>
  <c r="M24" i="25"/>
  <c r="N24" i="25"/>
  <c r="M8" i="25"/>
  <c r="N8" i="25"/>
  <c r="L8" i="25"/>
  <c r="A23" i="25"/>
  <c r="B23" i="25"/>
  <c r="A24" i="25"/>
  <c r="B24" i="25"/>
  <c r="A9" i="25"/>
  <c r="B9" i="25"/>
  <c r="A10" i="25"/>
  <c r="B10" i="25"/>
  <c r="A11" i="25"/>
  <c r="B11" i="25"/>
  <c r="A12" i="25"/>
  <c r="B12" i="25"/>
  <c r="A13" i="25"/>
  <c r="B13" i="25"/>
  <c r="A14" i="25"/>
  <c r="B14" i="25"/>
  <c r="A15" i="25"/>
  <c r="B15" i="25"/>
  <c r="A16" i="25"/>
  <c r="B16" i="25"/>
  <c r="A17" i="25"/>
  <c r="B17" i="25"/>
  <c r="A18" i="25"/>
  <c r="B18" i="25"/>
  <c r="A19" i="25"/>
  <c r="B19" i="25"/>
  <c r="A20" i="25"/>
  <c r="B20" i="25"/>
  <c r="A21" i="25"/>
  <c r="B21" i="25"/>
  <c r="A22" i="25"/>
  <c r="B22" i="25"/>
  <c r="B8" i="25"/>
  <c r="C75" i="28"/>
  <c r="D75" i="28"/>
  <c r="G75" i="28"/>
  <c r="H75" i="28"/>
  <c r="I75" i="28"/>
  <c r="K75" i="28"/>
  <c r="O75" i="28"/>
  <c r="C74" i="28"/>
  <c r="D74" i="28"/>
  <c r="I74" i="28"/>
  <c r="G74" i="28"/>
  <c r="H74" i="28"/>
  <c r="O74" i="28"/>
  <c r="C73" i="28"/>
  <c r="D73" i="28"/>
  <c r="G73" i="28"/>
  <c r="H73" i="28"/>
  <c r="I73" i="28"/>
  <c r="K73" i="28"/>
  <c r="P73" i="28"/>
  <c r="N73" i="28"/>
  <c r="C72" i="28"/>
  <c r="D72" i="28"/>
  <c r="G72" i="28"/>
  <c r="I72" i="28"/>
  <c r="H72" i="28"/>
  <c r="L72" i="28"/>
  <c r="N72" i="28"/>
  <c r="C71" i="28"/>
  <c r="D71" i="28"/>
  <c r="G71" i="28"/>
  <c r="H71" i="28"/>
  <c r="I71" i="28"/>
  <c r="J71" i="28"/>
  <c r="O71" i="28"/>
  <c r="C70" i="28"/>
  <c r="D70" i="28"/>
  <c r="G70" i="28"/>
  <c r="I70" i="28"/>
  <c r="H70" i="28"/>
  <c r="O70" i="28"/>
  <c r="C69" i="28"/>
  <c r="D69" i="28"/>
  <c r="F69" i="28"/>
  <c r="G69" i="28"/>
  <c r="H69" i="28"/>
  <c r="I69" i="28"/>
  <c r="K69" i="28"/>
  <c r="P69" i="28"/>
  <c r="N69" i="28"/>
  <c r="C68" i="28"/>
  <c r="D68" i="28"/>
  <c r="G68" i="28"/>
  <c r="I68" i="28"/>
  <c r="H68" i="28"/>
  <c r="N68" i="28"/>
  <c r="C67" i="28"/>
  <c r="D67" i="28"/>
  <c r="I67" i="28"/>
  <c r="G67" i="28"/>
  <c r="H67" i="28"/>
  <c r="O67" i="28"/>
  <c r="C66" i="28"/>
  <c r="D66" i="28"/>
  <c r="G66" i="28"/>
  <c r="H66" i="28"/>
  <c r="I66" i="28"/>
  <c r="K66" i="28"/>
  <c r="P66" i="28"/>
  <c r="O66" i="28"/>
  <c r="C65" i="28"/>
  <c r="D65" i="28"/>
  <c r="F65" i="28"/>
  <c r="G65" i="28"/>
  <c r="H65" i="28"/>
  <c r="I65" i="28"/>
  <c r="J65" i="28"/>
  <c r="N65" i="28"/>
  <c r="C64" i="28"/>
  <c r="D64" i="28"/>
  <c r="G64" i="28"/>
  <c r="H64" i="28"/>
  <c r="I64" i="28"/>
  <c r="K64" i="28"/>
  <c r="P64" i="28"/>
  <c r="N64" i="28"/>
  <c r="C63" i="28"/>
  <c r="D63" i="28"/>
  <c r="G63" i="28"/>
  <c r="I63" i="28"/>
  <c r="H63" i="28"/>
  <c r="O63" i="28"/>
  <c r="C62" i="28"/>
  <c r="D62" i="28"/>
  <c r="G62" i="28"/>
  <c r="H62" i="28"/>
  <c r="I62" i="28"/>
  <c r="J62" i="28"/>
  <c r="N62" i="28"/>
  <c r="C61" i="28"/>
  <c r="D61" i="28"/>
  <c r="G61" i="28"/>
  <c r="H61" i="28"/>
  <c r="I61" i="28"/>
  <c r="O61" i="28"/>
  <c r="C60" i="28"/>
  <c r="D60" i="28"/>
  <c r="I60" i="28"/>
  <c r="G60" i="28"/>
  <c r="H60" i="28"/>
  <c r="O60" i="28"/>
  <c r="C59" i="28"/>
  <c r="D59" i="28"/>
  <c r="G59" i="28"/>
  <c r="H59" i="28"/>
  <c r="I59" i="28"/>
  <c r="K59" i="28"/>
  <c r="P59" i="28"/>
  <c r="C49" i="28"/>
  <c r="I49" i="28"/>
  <c r="D49" i="28"/>
  <c r="H49" i="28"/>
  <c r="O49" i="28"/>
  <c r="C48" i="28"/>
  <c r="D48" i="28"/>
  <c r="E48" i="28"/>
  <c r="I48" i="28"/>
  <c r="G48" i="28"/>
  <c r="H48" i="28"/>
  <c r="O48" i="28"/>
  <c r="C47" i="28"/>
  <c r="I47" i="28"/>
  <c r="D47" i="28"/>
  <c r="E47" i="28"/>
  <c r="G47" i="28"/>
  <c r="H47" i="28"/>
  <c r="N47" i="28"/>
  <c r="C46" i="28"/>
  <c r="I46" i="28"/>
  <c r="D46" i="28"/>
  <c r="H46" i="28"/>
  <c r="L46" i="28"/>
  <c r="N46" i="28"/>
  <c r="C45" i="28"/>
  <c r="I45" i="28"/>
  <c r="D45" i="28"/>
  <c r="H45" i="28"/>
  <c r="O45" i="28"/>
  <c r="C44" i="28"/>
  <c r="D44" i="28"/>
  <c r="H44" i="28"/>
  <c r="I44" i="28"/>
  <c r="J44" i="28"/>
  <c r="O44" i="28"/>
  <c r="C43" i="28"/>
  <c r="D43" i="28"/>
  <c r="E43" i="28"/>
  <c r="I43" i="28"/>
  <c r="G43" i="28"/>
  <c r="H43" i="28"/>
  <c r="N43" i="28"/>
  <c r="C42" i="28"/>
  <c r="I42" i="28"/>
  <c r="D42" i="28"/>
  <c r="H42" i="28"/>
  <c r="N42" i="28"/>
  <c r="C41" i="28"/>
  <c r="I41" i="28"/>
  <c r="D41" i="28"/>
  <c r="H41" i="28"/>
  <c r="O41" i="28"/>
  <c r="C40" i="28"/>
  <c r="I40" i="28"/>
  <c r="D40" i="28"/>
  <c r="E40" i="28"/>
  <c r="G40" i="28"/>
  <c r="H40" i="28"/>
  <c r="O40" i="28"/>
  <c r="C39" i="28"/>
  <c r="D39" i="28"/>
  <c r="E39" i="28"/>
  <c r="G39" i="28"/>
  <c r="H39" i="28"/>
  <c r="I39" i="28"/>
  <c r="N39" i="28"/>
  <c r="C38" i="28"/>
  <c r="D38" i="28"/>
  <c r="H38" i="28"/>
  <c r="I38" i="28"/>
  <c r="N38" i="28"/>
  <c r="C37" i="28"/>
  <c r="D37" i="28"/>
  <c r="E37" i="28"/>
  <c r="I37" i="28"/>
  <c r="G37" i="28"/>
  <c r="H37" i="28"/>
  <c r="O37" i="28"/>
  <c r="C36" i="28"/>
  <c r="D36" i="28"/>
  <c r="H36" i="28"/>
  <c r="I36" i="28"/>
  <c r="K36" i="28"/>
  <c r="P36" i="28"/>
  <c r="N36" i="28"/>
  <c r="C35" i="28"/>
  <c r="I35" i="28"/>
  <c r="D35" i="28"/>
  <c r="E35" i="28"/>
  <c r="G35" i="28"/>
  <c r="H35" i="28"/>
  <c r="O35" i="28"/>
  <c r="C34" i="28"/>
  <c r="I34" i="28"/>
  <c r="D34" i="28"/>
  <c r="H34" i="28"/>
  <c r="O34" i="28"/>
  <c r="C33" i="28"/>
  <c r="I33" i="28"/>
  <c r="D33" i="28"/>
  <c r="H33" i="28"/>
  <c r="C24" i="28"/>
  <c r="I24" i="28"/>
  <c r="D24" i="28"/>
  <c r="O24" i="28"/>
  <c r="C23" i="28"/>
  <c r="I23" i="28"/>
  <c r="J23" i="28"/>
  <c r="D23" i="28"/>
  <c r="E23" i="28"/>
  <c r="H23" i="28"/>
  <c r="O23" i="28"/>
  <c r="C22" i="28"/>
  <c r="D22" i="28"/>
  <c r="E22" i="28"/>
  <c r="H22" i="28"/>
  <c r="N22" i="28"/>
  <c r="C21" i="28"/>
  <c r="D21" i="28"/>
  <c r="I21" i="28"/>
  <c r="K21" i="28"/>
  <c r="P21" i="28"/>
  <c r="R21" i="28"/>
  <c r="L21" i="28"/>
  <c r="N21" i="28"/>
  <c r="C20" i="28"/>
  <c r="I20" i="28"/>
  <c r="D20" i="28"/>
  <c r="O20" i="28"/>
  <c r="C19" i="28"/>
  <c r="D19" i="28"/>
  <c r="I19" i="28"/>
  <c r="J19" i="28"/>
  <c r="O19" i="28"/>
  <c r="C16" i="28"/>
  <c r="D16" i="28"/>
  <c r="I16" i="28"/>
  <c r="O16" i="28"/>
  <c r="C15" i="28"/>
  <c r="D15" i="28"/>
  <c r="E15" i="28"/>
  <c r="H15" i="28"/>
  <c r="I15" i="28"/>
  <c r="O15" i="28"/>
  <c r="C14" i="28"/>
  <c r="D14" i="28"/>
  <c r="E14" i="28"/>
  <c r="I14" i="28"/>
  <c r="H14" i="28"/>
  <c r="N14" i="28"/>
  <c r="C13" i="28"/>
  <c r="D13" i="28"/>
  <c r="I13" i="28"/>
  <c r="J13" i="28"/>
  <c r="N13" i="28"/>
  <c r="C12" i="28"/>
  <c r="I12" i="28"/>
  <c r="J12" i="28"/>
  <c r="D12" i="28"/>
  <c r="E12" i="28"/>
  <c r="H12" i="28"/>
  <c r="O12" i="28"/>
  <c r="C11" i="28"/>
  <c r="I11" i="28"/>
  <c r="K11" i="28"/>
  <c r="P11" i="28"/>
  <c r="D11" i="28"/>
  <c r="N11" i="28"/>
  <c r="C10" i="28"/>
  <c r="D10" i="28"/>
  <c r="E10" i="28"/>
  <c r="H10" i="28"/>
  <c r="I10" i="28"/>
  <c r="K10" i="28"/>
  <c r="P10" i="28"/>
  <c r="O10" i="28"/>
  <c r="C9" i="28"/>
  <c r="D9" i="28"/>
  <c r="I9" i="28"/>
  <c r="K9" i="28"/>
  <c r="P9" i="28"/>
  <c r="R9" i="28"/>
  <c r="O9" i="28"/>
  <c r="C8" i="28"/>
  <c r="D8" i="28"/>
  <c r="I8" i="28"/>
  <c r="K8" i="28"/>
  <c r="D17" i="28"/>
  <c r="U75" i="28"/>
  <c r="T75" i="28"/>
  <c r="N75" i="28"/>
  <c r="M75" i="28"/>
  <c r="L75" i="28"/>
  <c r="B75" i="28"/>
  <c r="A75" i="28"/>
  <c r="U74" i="28"/>
  <c r="T74" i="28"/>
  <c r="N74" i="28"/>
  <c r="M74" i="28"/>
  <c r="L74" i="28"/>
  <c r="B74" i="28"/>
  <c r="A74" i="28"/>
  <c r="U73" i="28"/>
  <c r="T73" i="28"/>
  <c r="O73" i="28"/>
  <c r="M73" i="28"/>
  <c r="L73" i="28"/>
  <c r="B73" i="28"/>
  <c r="A73" i="28"/>
  <c r="U72" i="28"/>
  <c r="T72" i="28"/>
  <c r="O72" i="28"/>
  <c r="M72" i="28"/>
  <c r="B72" i="28"/>
  <c r="A72" i="28"/>
  <c r="U71" i="28"/>
  <c r="T71" i="28"/>
  <c r="N71" i="28"/>
  <c r="M71" i="28"/>
  <c r="L71" i="28"/>
  <c r="B71" i="28"/>
  <c r="A71" i="28"/>
  <c r="U70" i="28"/>
  <c r="T70" i="28"/>
  <c r="N70" i="28"/>
  <c r="M70" i="28"/>
  <c r="L70" i="28"/>
  <c r="B70" i="28"/>
  <c r="A70" i="28"/>
  <c r="U69" i="28"/>
  <c r="T69" i="28"/>
  <c r="O69" i="28"/>
  <c r="M69" i="28"/>
  <c r="L69" i="28"/>
  <c r="B69" i="28"/>
  <c r="A69" i="28"/>
  <c r="U68" i="28"/>
  <c r="T68" i="28"/>
  <c r="O68" i="28"/>
  <c r="M68" i="28"/>
  <c r="L68" i="28"/>
  <c r="B68" i="28"/>
  <c r="A68" i="28"/>
  <c r="U67" i="28"/>
  <c r="T67" i="28"/>
  <c r="N67" i="28"/>
  <c r="M67" i="28"/>
  <c r="L67" i="28"/>
  <c r="B67" i="28"/>
  <c r="A67" i="28"/>
  <c r="U66" i="28"/>
  <c r="T66" i="28"/>
  <c r="N66" i="28"/>
  <c r="M66" i="28"/>
  <c r="L66" i="28"/>
  <c r="B66" i="28"/>
  <c r="A66" i="28"/>
  <c r="U65" i="28"/>
  <c r="T65" i="28"/>
  <c r="O65" i="28"/>
  <c r="M65" i="28"/>
  <c r="L65" i="28"/>
  <c r="B65" i="28"/>
  <c r="A65" i="28"/>
  <c r="U64" i="28"/>
  <c r="T64" i="28"/>
  <c r="O64" i="28"/>
  <c r="M64" i="28"/>
  <c r="L64" i="28"/>
  <c r="B64" i="28"/>
  <c r="A64" i="28"/>
  <c r="U63" i="28"/>
  <c r="T63" i="28"/>
  <c r="N63" i="28"/>
  <c r="M63" i="28"/>
  <c r="L63" i="28"/>
  <c r="B63" i="28"/>
  <c r="A63" i="28"/>
  <c r="U62" i="28"/>
  <c r="T62" i="28"/>
  <c r="O62" i="28"/>
  <c r="M62" i="28"/>
  <c r="L62" i="28"/>
  <c r="B62" i="28"/>
  <c r="A62" i="28"/>
  <c r="U61" i="28"/>
  <c r="T61" i="28"/>
  <c r="N61" i="28"/>
  <c r="M61" i="28"/>
  <c r="L61" i="28"/>
  <c r="B61" i="28"/>
  <c r="A61" i="28"/>
  <c r="U60" i="28"/>
  <c r="T60" i="28"/>
  <c r="N60" i="28"/>
  <c r="M60" i="28"/>
  <c r="L60" i="28"/>
  <c r="B60" i="28"/>
  <c r="A60" i="28"/>
  <c r="U59" i="28"/>
  <c r="T59" i="28"/>
  <c r="O59" i="28"/>
  <c r="N59" i="28"/>
  <c r="M59" i="28"/>
  <c r="L59" i="28"/>
  <c r="B59" i="28"/>
  <c r="A59" i="28"/>
  <c r="U49" i="28"/>
  <c r="T49" i="28"/>
  <c r="N49" i="28"/>
  <c r="M49" i="28"/>
  <c r="L49" i="28"/>
  <c r="B49" i="28"/>
  <c r="A49" i="28"/>
  <c r="U48" i="28"/>
  <c r="T48" i="28"/>
  <c r="N48" i="28"/>
  <c r="M48" i="28"/>
  <c r="L48" i="28"/>
  <c r="B48" i="28"/>
  <c r="A48" i="28"/>
  <c r="U47" i="28"/>
  <c r="T47" i="28"/>
  <c r="O47" i="28"/>
  <c r="M47" i="28"/>
  <c r="L47" i="28"/>
  <c r="B47" i="28"/>
  <c r="A47" i="28"/>
  <c r="U46" i="28"/>
  <c r="T46" i="28"/>
  <c r="O46" i="28"/>
  <c r="M46" i="28"/>
  <c r="B46" i="28"/>
  <c r="A46" i="28"/>
  <c r="U45" i="28"/>
  <c r="T45" i="28"/>
  <c r="N45" i="28"/>
  <c r="M45" i="28"/>
  <c r="L45" i="28"/>
  <c r="B45" i="28"/>
  <c r="A45" i="28"/>
  <c r="U44" i="28"/>
  <c r="T44" i="28"/>
  <c r="N44" i="28"/>
  <c r="M44" i="28"/>
  <c r="L44" i="28"/>
  <c r="B44" i="28"/>
  <c r="A44" i="28"/>
  <c r="U43" i="28"/>
  <c r="T43" i="28"/>
  <c r="O43" i="28"/>
  <c r="M43" i="28"/>
  <c r="L43" i="28"/>
  <c r="B43" i="28"/>
  <c r="A43" i="28"/>
  <c r="U42" i="28"/>
  <c r="T42" i="28"/>
  <c r="O42" i="28"/>
  <c r="M42" i="28"/>
  <c r="L42" i="28"/>
  <c r="B42" i="28"/>
  <c r="A42" i="28"/>
  <c r="U41" i="28"/>
  <c r="T41" i="28"/>
  <c r="N41" i="28"/>
  <c r="M41" i="28"/>
  <c r="L41" i="28"/>
  <c r="B41" i="28"/>
  <c r="A41" i="28"/>
  <c r="U40" i="28"/>
  <c r="T40" i="28"/>
  <c r="N40" i="28"/>
  <c r="M40" i="28"/>
  <c r="L40" i="28"/>
  <c r="B40" i="28"/>
  <c r="A40" i="28"/>
  <c r="U39" i="28"/>
  <c r="T39" i="28"/>
  <c r="O39" i="28"/>
  <c r="M39" i="28"/>
  <c r="L39" i="28"/>
  <c r="B39" i="28"/>
  <c r="A39" i="28"/>
  <c r="U38" i="28"/>
  <c r="T38" i="28"/>
  <c r="O38" i="28"/>
  <c r="M38" i="28"/>
  <c r="L38" i="28"/>
  <c r="B38" i="28"/>
  <c r="A38" i="28"/>
  <c r="U37" i="28"/>
  <c r="T37" i="28"/>
  <c r="N37" i="28"/>
  <c r="M37" i="28"/>
  <c r="L37" i="28"/>
  <c r="B37" i="28"/>
  <c r="A37" i="28"/>
  <c r="U36" i="28"/>
  <c r="T36" i="28"/>
  <c r="O36" i="28"/>
  <c r="M36" i="28"/>
  <c r="L36" i="28"/>
  <c r="B36" i="28"/>
  <c r="A36" i="28"/>
  <c r="U35" i="28"/>
  <c r="T35" i="28"/>
  <c r="N35" i="28"/>
  <c r="M35" i="28"/>
  <c r="L35" i="28"/>
  <c r="B35" i="28"/>
  <c r="A35" i="28"/>
  <c r="U34" i="28"/>
  <c r="T34" i="28"/>
  <c r="N34" i="28"/>
  <c r="M34" i="28"/>
  <c r="L34" i="28"/>
  <c r="B34" i="28"/>
  <c r="A34" i="28"/>
  <c r="U33" i="28"/>
  <c r="T33" i="28"/>
  <c r="O33" i="28"/>
  <c r="N33" i="28"/>
  <c r="M33" i="28"/>
  <c r="L33" i="28"/>
  <c r="B33" i="28"/>
  <c r="A33" i="28"/>
  <c r="U24" i="28"/>
  <c r="T24" i="28"/>
  <c r="N24" i="28"/>
  <c r="M24" i="28"/>
  <c r="L24" i="28"/>
  <c r="B24" i="28"/>
  <c r="A24" i="28"/>
  <c r="U23" i="28"/>
  <c r="T23" i="28"/>
  <c r="N23" i="28"/>
  <c r="M23" i="28"/>
  <c r="L23" i="28"/>
  <c r="B23" i="28"/>
  <c r="A23" i="28"/>
  <c r="U22" i="28"/>
  <c r="T22" i="28"/>
  <c r="O22" i="28"/>
  <c r="M22" i="28"/>
  <c r="L22" i="28"/>
  <c r="B22" i="28"/>
  <c r="A22" i="28"/>
  <c r="U21" i="28"/>
  <c r="T21" i="28"/>
  <c r="O21" i="28"/>
  <c r="M21" i="28"/>
  <c r="B21" i="28"/>
  <c r="A21" i="28"/>
  <c r="U20" i="28"/>
  <c r="T20" i="28"/>
  <c r="N20" i="28"/>
  <c r="M20" i="28"/>
  <c r="L20" i="28"/>
  <c r="B20" i="28"/>
  <c r="A20" i="28"/>
  <c r="U19" i="28"/>
  <c r="T19" i="28"/>
  <c r="N19" i="28"/>
  <c r="M19" i="28"/>
  <c r="L19" i="28"/>
  <c r="B19" i="28"/>
  <c r="A19" i="28"/>
  <c r="U18" i="28"/>
  <c r="T18" i="28"/>
  <c r="O18" i="28"/>
  <c r="N18" i="28"/>
  <c r="M18" i="28"/>
  <c r="L18" i="28"/>
  <c r="H18" i="28"/>
  <c r="E18" i="28"/>
  <c r="C18" i="28"/>
  <c r="D18" i="28"/>
  <c r="I18" i="28"/>
  <c r="J18" i="28"/>
  <c r="B18" i="28"/>
  <c r="A18" i="28"/>
  <c r="U17" i="28"/>
  <c r="T17" i="28"/>
  <c r="O17" i="28"/>
  <c r="N17" i="28"/>
  <c r="M17" i="28"/>
  <c r="L17" i="28"/>
  <c r="C17" i="28"/>
  <c r="B17" i="28"/>
  <c r="A17" i="28"/>
  <c r="U16" i="28"/>
  <c r="T16" i="28"/>
  <c r="N16" i="28"/>
  <c r="M16" i="28"/>
  <c r="L16" i="28"/>
  <c r="B16" i="28"/>
  <c r="A16" i="28"/>
  <c r="U15" i="28"/>
  <c r="T15" i="28"/>
  <c r="N15" i="28"/>
  <c r="M15" i="28"/>
  <c r="L15" i="28"/>
  <c r="B15" i="28"/>
  <c r="A15" i="28"/>
  <c r="U14" i="28"/>
  <c r="T14" i="28"/>
  <c r="O14" i="28"/>
  <c r="M14" i="28"/>
  <c r="L14" i="28"/>
  <c r="B14" i="28"/>
  <c r="A14" i="28"/>
  <c r="U13" i="28"/>
  <c r="T13" i="28"/>
  <c r="O13" i="28"/>
  <c r="M13" i="28"/>
  <c r="L13" i="28"/>
  <c r="B13" i="28"/>
  <c r="A13" i="28"/>
  <c r="U12" i="28"/>
  <c r="T12" i="28"/>
  <c r="N12" i="28"/>
  <c r="M12" i="28"/>
  <c r="L12" i="28"/>
  <c r="B12" i="28"/>
  <c r="A12" i="28"/>
  <c r="U11" i="28"/>
  <c r="T11" i="28"/>
  <c r="O11" i="28"/>
  <c r="M11" i="28"/>
  <c r="L11" i="28"/>
  <c r="B11" i="28"/>
  <c r="A11" i="28"/>
  <c r="U10" i="28"/>
  <c r="T10" i="28"/>
  <c r="N10" i="28"/>
  <c r="M10" i="28"/>
  <c r="L10" i="28"/>
  <c r="B10" i="28"/>
  <c r="A10" i="28"/>
  <c r="U9" i="28"/>
  <c r="T9" i="28"/>
  <c r="N9" i="28"/>
  <c r="M9" i="28"/>
  <c r="L9" i="28"/>
  <c r="B9" i="28"/>
  <c r="A9" i="28"/>
  <c r="U8" i="28"/>
  <c r="T8" i="28"/>
  <c r="O8" i="28"/>
  <c r="N8" i="28"/>
  <c r="M8" i="28"/>
  <c r="L8" i="28"/>
  <c r="B8" i="28"/>
  <c r="A8" i="28"/>
  <c r="J73" i="28"/>
  <c r="J69" i="28"/>
  <c r="J59" i="28"/>
  <c r="J36" i="28"/>
  <c r="J21" i="28"/>
  <c r="I17" i="28"/>
  <c r="K17" i="28"/>
  <c r="P17" i="28"/>
  <c r="R17" i="28"/>
  <c r="I10" i="37"/>
  <c r="J10" i="37"/>
  <c r="I14" i="37"/>
  <c r="J14" i="37"/>
  <c r="I15" i="37"/>
  <c r="J15" i="37"/>
  <c r="I18" i="37"/>
  <c r="J18" i="37"/>
  <c r="Q70" i="39"/>
  <c r="R70" i="39"/>
  <c r="T70" i="39"/>
  <c r="J71" i="39"/>
  <c r="J75" i="39"/>
  <c r="J43" i="39"/>
  <c r="J65" i="39"/>
  <c r="Q69" i="39"/>
  <c r="R69" i="39"/>
  <c r="T69" i="39"/>
  <c r="J69" i="39"/>
  <c r="Q42" i="38"/>
  <c r="I8" i="38"/>
  <c r="K8" i="38" s="1"/>
  <c r="Q72" i="38"/>
  <c r="R72" i="38"/>
  <c r="T72" i="38"/>
  <c r="J76" i="38"/>
  <c r="R76" i="38"/>
  <c r="T76" i="38"/>
  <c r="Q45" i="38"/>
  <c r="R45" i="38"/>
  <c r="T45" i="38"/>
  <c r="Q49" i="38"/>
  <c r="Q48" i="38"/>
  <c r="R48" i="38"/>
  <c r="T48" i="38"/>
  <c r="J42" i="38"/>
  <c r="Q71" i="38"/>
  <c r="J79" i="38"/>
  <c r="J73" i="38"/>
  <c r="Q73" i="38"/>
  <c r="R73" i="38"/>
  <c r="T73" i="38"/>
  <c r="J41" i="38"/>
  <c r="J65" i="37"/>
  <c r="J66" i="37"/>
  <c r="Q68" i="37"/>
  <c r="S68" i="37"/>
  <c r="J69" i="37"/>
  <c r="R69" i="37"/>
  <c r="T69" i="37"/>
  <c r="J70" i="37"/>
  <c r="Q71" i="37"/>
  <c r="J80" i="37"/>
  <c r="I20" i="37"/>
  <c r="K20" i="37"/>
  <c r="I47" i="37"/>
  <c r="K47" i="37"/>
  <c r="L47" i="37"/>
  <c r="J67" i="37"/>
  <c r="R67" i="37"/>
  <c r="T67" i="37"/>
  <c r="I9" i="37"/>
  <c r="J9" i="37"/>
  <c r="I13" i="37"/>
  <c r="K13" i="37"/>
  <c r="I17" i="37"/>
  <c r="K17" i="37"/>
  <c r="I24" i="37"/>
  <c r="J24" i="37"/>
  <c r="I52" i="37"/>
  <c r="K52" i="37"/>
  <c r="J74" i="37"/>
  <c r="I23" i="37"/>
  <c r="J23" i="37"/>
  <c r="I22" i="37"/>
  <c r="K10" i="37"/>
  <c r="J21" i="37"/>
  <c r="Q65" i="37"/>
  <c r="K18" i="37"/>
  <c r="L18" i="37"/>
  <c r="K15" i="37"/>
  <c r="L15" i="37"/>
  <c r="Q70" i="37"/>
  <c r="K9" i="37"/>
  <c r="Q9" i="37"/>
  <c r="J20" i="37"/>
  <c r="J71" i="37"/>
  <c r="Q66" i="37"/>
  <c r="K24" i="37"/>
  <c r="J8" i="38"/>
  <c r="J41" i="39"/>
  <c r="J69" i="38"/>
  <c r="J45" i="38"/>
  <c r="J49" i="38"/>
  <c r="Q69" i="37"/>
  <c r="K23" i="37"/>
  <c r="Q23" i="37"/>
  <c r="R23" i="37"/>
  <c r="T23" i="37"/>
  <c r="J17" i="37"/>
  <c r="Q74" i="37"/>
  <c r="J73" i="37"/>
  <c r="Q73" i="37"/>
  <c r="S73" i="37"/>
  <c r="J22" i="37"/>
  <c r="K22" i="37"/>
  <c r="Q72" i="37"/>
  <c r="J72" i="37"/>
  <c r="S24" i="37"/>
  <c r="K40" i="37"/>
  <c r="J40" i="37"/>
  <c r="K46" i="37"/>
  <c r="L46" i="37"/>
  <c r="J46" i="37"/>
  <c r="J38" i="37"/>
  <c r="K38" i="37"/>
  <c r="Q38" i="37"/>
  <c r="R38" i="37"/>
  <c r="T38" i="37"/>
  <c r="K48" i="37"/>
  <c r="J48" i="37"/>
  <c r="I37" i="37"/>
  <c r="K37" i="37"/>
  <c r="Q37" i="37"/>
  <c r="I43" i="37"/>
  <c r="K43" i="37"/>
  <c r="Q43" i="37"/>
  <c r="I45" i="37"/>
  <c r="K45" i="37"/>
  <c r="Q45" i="37"/>
  <c r="I50" i="37"/>
  <c r="J50" i="37"/>
  <c r="I54" i="37"/>
  <c r="I41" i="37"/>
  <c r="K41" i="37"/>
  <c r="L41" i="37"/>
  <c r="I49" i="37"/>
  <c r="K49" i="37"/>
  <c r="I53" i="37"/>
  <c r="K53" i="37"/>
  <c r="I55" i="37"/>
  <c r="J47" i="37"/>
  <c r="J42" i="37"/>
  <c r="K42" i="37"/>
  <c r="Q42" i="37"/>
  <c r="R42" i="37"/>
  <c r="T42" i="37"/>
  <c r="Q47" i="37"/>
  <c r="Q48" i="37"/>
  <c r="L48" i="37"/>
  <c r="J52" i="37"/>
  <c r="Q40" i="37"/>
  <c r="S40" i="37"/>
  <c r="L40" i="37"/>
  <c r="I36" i="37"/>
  <c r="J36" i="37"/>
  <c r="I44" i="37"/>
  <c r="J44" i="37"/>
  <c r="I17" i="39"/>
  <c r="I23" i="38"/>
  <c r="I24" i="38"/>
  <c r="J24" i="38"/>
  <c r="Q18" i="37"/>
  <c r="S18" i="37"/>
  <c r="Q10" i="37"/>
  <c r="S10" i="37"/>
  <c r="L10" i="37"/>
  <c r="Q24" i="37"/>
  <c r="R24" i="37"/>
  <c r="T24" i="37"/>
  <c r="L24" i="37"/>
  <c r="Q21" i="37"/>
  <c r="R21" i="37"/>
  <c r="T21" i="37"/>
  <c r="L21" i="37"/>
  <c r="Q22" i="37"/>
  <c r="R22" i="37"/>
  <c r="T22" i="37"/>
  <c r="L22" i="37"/>
  <c r="Q15" i="37"/>
  <c r="S15" i="37"/>
  <c r="I12" i="37"/>
  <c r="I22" i="28"/>
  <c r="J22" i="28"/>
  <c r="K18" i="30"/>
  <c r="P18" i="30"/>
  <c r="R18" i="30"/>
  <c r="J18" i="30"/>
  <c r="J20" i="30"/>
  <c r="K20" i="30"/>
  <c r="P20" i="30"/>
  <c r="R20" i="30"/>
  <c r="I15" i="30"/>
  <c r="I14" i="30"/>
  <c r="K14" i="30"/>
  <c r="P14" i="30"/>
  <c r="R14" i="30"/>
  <c r="S65" i="39"/>
  <c r="R65" i="39"/>
  <c r="T65" i="39"/>
  <c r="R75" i="39"/>
  <c r="T75" i="39"/>
  <c r="S75" i="39"/>
  <c r="K21" i="39"/>
  <c r="L21" i="39"/>
  <c r="J21" i="39"/>
  <c r="R41" i="39"/>
  <c r="T41" i="39"/>
  <c r="S41" i="39"/>
  <c r="J50" i="39"/>
  <c r="Q50" i="39"/>
  <c r="S50" i="39"/>
  <c r="Q51" i="39"/>
  <c r="R51" i="39"/>
  <c r="J51" i="39"/>
  <c r="J54" i="39"/>
  <c r="J83" i="39"/>
  <c r="S70" i="39"/>
  <c r="K17" i="39"/>
  <c r="Q17" i="39"/>
  <c r="S17" i="39"/>
  <c r="J17" i="39"/>
  <c r="J37" i="39"/>
  <c r="Q37" i="39"/>
  <c r="Q55" i="39"/>
  <c r="R55" i="39"/>
  <c r="T55" i="39"/>
  <c r="S55" i="39"/>
  <c r="J74" i="39"/>
  <c r="Q74" i="39"/>
  <c r="J73" i="39"/>
  <c r="Q73" i="39"/>
  <c r="S73" i="39"/>
  <c r="J66" i="39"/>
  <c r="Q66" i="39"/>
  <c r="Q76" i="39"/>
  <c r="S76" i="39"/>
  <c r="J76" i="39"/>
  <c r="J80" i="39"/>
  <c r="Q80" i="39"/>
  <c r="J78" i="39"/>
  <c r="Q78" i="39"/>
  <c r="S78" i="39"/>
  <c r="Q77" i="39"/>
  <c r="J77" i="39"/>
  <c r="J84" i="39"/>
  <c r="Q36" i="39"/>
  <c r="R36" i="39"/>
  <c r="T36" i="39"/>
  <c r="J36" i="39"/>
  <c r="Q47" i="39"/>
  <c r="R47" i="39"/>
  <c r="T47" i="39"/>
  <c r="J47" i="39"/>
  <c r="S48" i="39"/>
  <c r="J49" i="39"/>
  <c r="Q49" i="39"/>
  <c r="S49" i="39"/>
  <c r="J52" i="39"/>
  <c r="S69" i="39"/>
  <c r="R71" i="39"/>
  <c r="T71" i="39"/>
  <c r="S71" i="39"/>
  <c r="J9" i="39"/>
  <c r="K9" i="39"/>
  <c r="J40" i="39"/>
  <c r="Q40" i="39"/>
  <c r="S40" i="39"/>
  <c r="R43" i="39"/>
  <c r="T43" i="39"/>
  <c r="S43" i="39"/>
  <c r="J44" i="39"/>
  <c r="J45" i="39"/>
  <c r="Q45" i="39"/>
  <c r="J72" i="39"/>
  <c r="Q72" i="39"/>
  <c r="S72" i="39"/>
  <c r="Q67" i="39"/>
  <c r="R67" i="39"/>
  <c r="J67" i="39"/>
  <c r="J79" i="39"/>
  <c r="Q79" i="39"/>
  <c r="R79" i="39"/>
  <c r="J82" i="39"/>
  <c r="I8" i="39"/>
  <c r="I22" i="39"/>
  <c r="K22" i="39"/>
  <c r="Q53" i="39"/>
  <c r="R53" i="39"/>
  <c r="T53" i="39"/>
  <c r="J48" i="39"/>
  <c r="R48" i="39"/>
  <c r="T48" i="39"/>
  <c r="I12" i="39"/>
  <c r="K12" i="39"/>
  <c r="I14" i="39"/>
  <c r="J14" i="39"/>
  <c r="I15" i="39"/>
  <c r="K15" i="39"/>
  <c r="I10" i="39"/>
  <c r="K10" i="39"/>
  <c r="I23" i="39"/>
  <c r="J19" i="37"/>
  <c r="K19" i="37"/>
  <c r="Q19" i="37"/>
  <c r="R19" i="37"/>
  <c r="J51" i="37"/>
  <c r="K51" i="37"/>
  <c r="R40" i="37"/>
  <c r="T40" i="37"/>
  <c r="K16" i="37"/>
  <c r="L16" i="37"/>
  <c r="J16" i="37"/>
  <c r="K36" i="37"/>
  <c r="L36" i="37"/>
  <c r="J37" i="37"/>
  <c r="J45" i="37"/>
  <c r="S80" i="37"/>
  <c r="R80" i="37"/>
  <c r="T80" i="37"/>
  <c r="K8" i="37"/>
  <c r="J8" i="37"/>
  <c r="K54" i="37"/>
  <c r="L54" i="37"/>
  <c r="J54" i="37"/>
  <c r="J84" i="37"/>
  <c r="J82" i="37"/>
  <c r="S70" i="37"/>
  <c r="R70" i="37"/>
  <c r="T70" i="37"/>
  <c r="R65" i="37"/>
  <c r="T65" i="37"/>
  <c r="S65" i="37"/>
  <c r="S71" i="37"/>
  <c r="R71" i="37"/>
  <c r="T71" i="37"/>
  <c r="J49" i="37"/>
  <c r="S67" i="37"/>
  <c r="Q75" i="37"/>
  <c r="J75" i="37"/>
  <c r="Q77" i="37"/>
  <c r="R77" i="37"/>
  <c r="T77" i="37"/>
  <c r="J77" i="37"/>
  <c r="Q79" i="37"/>
  <c r="J79" i="37"/>
  <c r="J55" i="37"/>
  <c r="K55" i="37"/>
  <c r="L55" i="37"/>
  <c r="S74" i="37"/>
  <c r="R74" i="37"/>
  <c r="T74" i="37"/>
  <c r="R72" i="37"/>
  <c r="T72" i="37"/>
  <c r="S72" i="37"/>
  <c r="S69" i="37"/>
  <c r="S66" i="37"/>
  <c r="R66" i="37"/>
  <c r="T66" i="37"/>
  <c r="J76" i="37"/>
  <c r="Q76" i="37"/>
  <c r="R76" i="37"/>
  <c r="T76" i="37"/>
  <c r="Q78" i="37"/>
  <c r="R78" i="37"/>
  <c r="T78" i="37"/>
  <c r="J78" i="37"/>
  <c r="J81" i="37"/>
  <c r="I39" i="37"/>
  <c r="J39" i="37"/>
  <c r="K39" i="37"/>
  <c r="L39" i="37"/>
  <c r="I25" i="37"/>
  <c r="K25" i="37"/>
  <c r="L25" i="37"/>
  <c r="I26" i="37"/>
  <c r="K26" i="37"/>
  <c r="S48" i="38"/>
  <c r="S41" i="38"/>
  <c r="R41" i="38"/>
  <c r="T41" i="38"/>
  <c r="R42" i="38"/>
  <c r="T42" i="38"/>
  <c r="S42" i="38"/>
  <c r="J67" i="38"/>
  <c r="Q67" i="38"/>
  <c r="R49" i="38"/>
  <c r="T49" i="38"/>
  <c r="S49" i="38"/>
  <c r="J65" i="38"/>
  <c r="Q65" i="38"/>
  <c r="R65" i="38"/>
  <c r="T65" i="38"/>
  <c r="Q70" i="38"/>
  <c r="S70" i="38"/>
  <c r="J70" i="38"/>
  <c r="I16" i="38"/>
  <c r="I20" i="38"/>
  <c r="I26" i="38"/>
  <c r="J26" i="38"/>
  <c r="Q54" i="38"/>
  <c r="R54" i="38"/>
  <c r="T54" i="38"/>
  <c r="J55" i="38"/>
  <c r="Q55" i="38"/>
  <c r="S72" i="38"/>
  <c r="Q43" i="38"/>
  <c r="J51" i="38"/>
  <c r="Q38" i="38"/>
  <c r="J38" i="38"/>
  <c r="Q39" i="38"/>
  <c r="R39" i="38"/>
  <c r="T39" i="38"/>
  <c r="J39" i="38"/>
  <c r="J68" i="38"/>
  <c r="Q68" i="38"/>
  <c r="R68" i="38"/>
  <c r="T68" i="38"/>
  <c r="R69" i="38"/>
  <c r="T69" i="38"/>
  <c r="S69" i="38"/>
  <c r="Q75" i="38"/>
  <c r="S75" i="38"/>
  <c r="J75" i="38"/>
  <c r="S76" i="38"/>
  <c r="Q77" i="38"/>
  <c r="S77" i="38"/>
  <c r="J77" i="38"/>
  <c r="Q78" i="38"/>
  <c r="J83" i="38"/>
  <c r="J82" i="38"/>
  <c r="R82" i="38"/>
  <c r="R71" i="38"/>
  <c r="T71" i="38"/>
  <c r="S71" i="38"/>
  <c r="Q66" i="38"/>
  <c r="S66" i="38"/>
  <c r="J66" i="38"/>
  <c r="J74" i="38"/>
  <c r="Q74" i="38"/>
  <c r="R74" i="38"/>
  <c r="S45" i="38"/>
  <c r="J37" i="38"/>
  <c r="R37" i="38"/>
  <c r="T37" i="38"/>
  <c r="Q37" i="38"/>
  <c r="Q46" i="38"/>
  <c r="J46" i="38"/>
  <c r="R79" i="38"/>
  <c r="T79" i="38"/>
  <c r="S79" i="38"/>
  <c r="J80" i="38"/>
  <c r="Q80" i="38"/>
  <c r="S80" i="38"/>
  <c r="J81" i="38"/>
  <c r="J54" i="38"/>
  <c r="I10" i="38"/>
  <c r="K10" i="38"/>
  <c r="L10" i="38" s="1"/>
  <c r="I17" i="38"/>
  <c r="J17" i="38" s="1"/>
  <c r="I18" i="38"/>
  <c r="K18" i="38" s="1"/>
  <c r="I12" i="38"/>
  <c r="J12" i="38" s="1"/>
  <c r="I22" i="38"/>
  <c r="J22" i="38"/>
  <c r="K19" i="29"/>
  <c r="P19" i="29"/>
  <c r="J19" i="29"/>
  <c r="Q19" i="29"/>
  <c r="S19" i="29"/>
  <c r="K24" i="29"/>
  <c r="P24" i="29"/>
  <c r="Q24" i="29"/>
  <c r="S24" i="29"/>
  <c r="J24" i="29"/>
  <c r="K20" i="29"/>
  <c r="P20" i="29"/>
  <c r="Q20" i="29"/>
  <c r="S20" i="29"/>
  <c r="J20" i="29"/>
  <c r="I22" i="29"/>
  <c r="J22" i="29"/>
  <c r="J21" i="29"/>
  <c r="I18" i="29"/>
  <c r="K18" i="29"/>
  <c r="P18" i="29"/>
  <c r="Q18" i="29"/>
  <c r="S18" i="29"/>
  <c r="J13" i="27"/>
  <c r="K13" i="27"/>
  <c r="P13" i="27"/>
  <c r="R13" i="27"/>
  <c r="K15" i="27"/>
  <c r="P15" i="27"/>
  <c r="R15" i="27"/>
  <c r="J15" i="27"/>
  <c r="K16" i="27"/>
  <c r="P16" i="27"/>
  <c r="Q16" i="27"/>
  <c r="S16" i="27"/>
  <c r="J16" i="27"/>
  <c r="K18" i="27"/>
  <c r="P18" i="27"/>
  <c r="R18" i="27"/>
  <c r="J18" i="27"/>
  <c r="J20" i="27"/>
  <c r="K20" i="27"/>
  <c r="P20" i="27"/>
  <c r="Q20" i="27"/>
  <c r="S20" i="27"/>
  <c r="K22" i="27"/>
  <c r="P22" i="27"/>
  <c r="R22" i="27"/>
  <c r="J22" i="27"/>
  <c r="K21" i="27"/>
  <c r="P21" i="27"/>
  <c r="Q21" i="27"/>
  <c r="J21" i="27"/>
  <c r="K23" i="27"/>
  <c r="P23" i="27"/>
  <c r="Q23" i="27"/>
  <c r="S23" i="27"/>
  <c r="J23" i="27"/>
  <c r="K24" i="27"/>
  <c r="R24" i="27"/>
  <c r="J24" i="27"/>
  <c r="J9" i="27"/>
  <c r="K9" i="27"/>
  <c r="P9" i="27"/>
  <c r="R9" i="27"/>
  <c r="K10" i="27"/>
  <c r="P10" i="27"/>
  <c r="R10" i="27"/>
  <c r="J10" i="27"/>
  <c r="J12" i="27"/>
  <c r="K12" i="27"/>
  <c r="P12" i="27"/>
  <c r="K14" i="27"/>
  <c r="P14" i="27"/>
  <c r="Q14" i="27"/>
  <c r="S14" i="27"/>
  <c r="J14" i="27"/>
  <c r="J17" i="27"/>
  <c r="K17" i="27"/>
  <c r="P17" i="27"/>
  <c r="R17" i="27"/>
  <c r="K8" i="27"/>
  <c r="P8" i="27"/>
  <c r="K19" i="27"/>
  <c r="P19" i="27"/>
  <c r="K21" i="25"/>
  <c r="P21" i="25"/>
  <c r="J21" i="25"/>
  <c r="K13" i="25"/>
  <c r="P13" i="25"/>
  <c r="J13" i="25"/>
  <c r="K12" i="25"/>
  <c r="P12" i="25"/>
  <c r="Q12" i="25"/>
  <c r="S12" i="25"/>
  <c r="J12" i="25"/>
  <c r="J15" i="25"/>
  <c r="K15" i="25"/>
  <c r="P15" i="25"/>
  <c r="R15" i="25"/>
  <c r="J14" i="25"/>
  <c r="K14" i="25"/>
  <c r="P14" i="25"/>
  <c r="R14" i="25"/>
  <c r="J20" i="25"/>
  <c r="K20" i="25"/>
  <c r="P20" i="25"/>
  <c r="Q20" i="25"/>
  <c r="S20" i="25"/>
  <c r="J9" i="25"/>
  <c r="K9" i="25"/>
  <c r="P9" i="25"/>
  <c r="R9" i="25"/>
  <c r="J22" i="25"/>
  <c r="K22" i="25"/>
  <c r="P22" i="25"/>
  <c r="R22" i="25"/>
  <c r="J8" i="25"/>
  <c r="K9" i="26"/>
  <c r="P9" i="26"/>
  <c r="Q9" i="26"/>
  <c r="S9" i="26"/>
  <c r="J9" i="26"/>
  <c r="K24" i="26"/>
  <c r="J24" i="26"/>
  <c r="K19" i="26"/>
  <c r="P19" i="26"/>
  <c r="J19" i="26"/>
  <c r="J8" i="26"/>
  <c r="K8" i="26"/>
  <c r="P8" i="26"/>
  <c r="J23" i="26"/>
  <c r="K23" i="26"/>
  <c r="P23" i="26"/>
  <c r="Q23" i="26"/>
  <c r="S23" i="26"/>
  <c r="J22" i="26"/>
  <c r="K22" i="26"/>
  <c r="P22" i="26"/>
  <c r="Q21" i="26"/>
  <c r="S21" i="26"/>
  <c r="R21" i="26"/>
  <c r="R18" i="26"/>
  <c r="Q18" i="26"/>
  <c r="S18" i="26"/>
  <c r="J20" i="26"/>
  <c r="K20" i="26"/>
  <c r="P20" i="26"/>
  <c r="Q20" i="26"/>
  <c r="S20" i="26"/>
  <c r="K16" i="26"/>
  <c r="P16" i="26"/>
  <c r="J16" i="26"/>
  <c r="R10" i="26"/>
  <c r="K17" i="26"/>
  <c r="P17" i="26"/>
  <c r="R17" i="26"/>
  <c r="J17" i="26"/>
  <c r="J15" i="26"/>
  <c r="K15" i="26"/>
  <c r="P15" i="26"/>
  <c r="R15" i="26"/>
  <c r="J14" i="26"/>
  <c r="K14" i="26"/>
  <c r="P14" i="26"/>
  <c r="K13" i="26"/>
  <c r="P13" i="26"/>
  <c r="J13" i="26"/>
  <c r="J12" i="26"/>
  <c r="K12" i="26"/>
  <c r="P12" i="26"/>
  <c r="K11" i="26"/>
  <c r="P11" i="26"/>
  <c r="J11" i="26"/>
  <c r="J18" i="26"/>
  <c r="J10" i="26"/>
  <c r="Q10" i="26"/>
  <c r="S10" i="26"/>
  <c r="J21" i="26"/>
  <c r="K13" i="30"/>
  <c r="P13" i="30"/>
  <c r="J13" i="30"/>
  <c r="J14" i="30"/>
  <c r="Q18" i="30"/>
  <c r="S18" i="30"/>
  <c r="J9" i="30"/>
  <c r="K9" i="30"/>
  <c r="P9" i="30"/>
  <c r="R9" i="30"/>
  <c r="J10" i="30"/>
  <c r="K10" i="30"/>
  <c r="P10" i="30"/>
  <c r="K11" i="30"/>
  <c r="P11" i="30"/>
  <c r="J11" i="30"/>
  <c r="K12" i="30"/>
  <c r="P12" i="30"/>
  <c r="R12" i="30"/>
  <c r="J12" i="30"/>
  <c r="R22" i="30"/>
  <c r="Q22" i="30"/>
  <c r="S22" i="30"/>
  <c r="J23" i="30"/>
  <c r="K23" i="30"/>
  <c r="P23" i="30"/>
  <c r="K24" i="30"/>
  <c r="J24" i="30"/>
  <c r="K8" i="30"/>
  <c r="P8" i="30"/>
  <c r="Q8" i="30"/>
  <c r="J8" i="30"/>
  <c r="J15" i="30"/>
  <c r="K15" i="30"/>
  <c r="P15" i="30"/>
  <c r="Q15" i="30"/>
  <c r="R16" i="30"/>
  <c r="K17" i="30"/>
  <c r="P17" i="30"/>
  <c r="R17" i="30"/>
  <c r="J17" i="30"/>
  <c r="J16" i="30"/>
  <c r="Q16" i="30"/>
  <c r="S16" i="30"/>
  <c r="J22" i="30"/>
  <c r="J9" i="28"/>
  <c r="J11" i="28"/>
  <c r="P8" i="28"/>
  <c r="J8" i="28"/>
  <c r="J10" i="28"/>
  <c r="K15" i="28"/>
  <c r="P15" i="28"/>
  <c r="J15" i="28"/>
  <c r="J17" i="28"/>
  <c r="K18" i="28"/>
  <c r="P18" i="28"/>
  <c r="K19" i="28"/>
  <c r="P19" i="28"/>
  <c r="K8" i="29"/>
  <c r="P8" i="29"/>
  <c r="J8" i="29"/>
  <c r="K13" i="29"/>
  <c r="P13" i="29"/>
  <c r="J13" i="29"/>
  <c r="J18" i="29"/>
  <c r="R19" i="29"/>
  <c r="R24" i="29"/>
  <c r="R12" i="29"/>
  <c r="R20" i="29"/>
  <c r="J11" i="29"/>
  <c r="K11" i="29"/>
  <c r="P11" i="29"/>
  <c r="R11" i="29"/>
  <c r="J10" i="29"/>
  <c r="K10" i="29"/>
  <c r="P10" i="29"/>
  <c r="R10" i="29"/>
  <c r="J16" i="29"/>
  <c r="K16" i="29"/>
  <c r="P16" i="29"/>
  <c r="Q21" i="29"/>
  <c r="S21" i="29"/>
  <c r="R21" i="29"/>
  <c r="J9" i="29"/>
  <c r="K9" i="29"/>
  <c r="P9" i="29"/>
  <c r="R9" i="29"/>
  <c r="R23" i="29"/>
  <c r="J12" i="29"/>
  <c r="Q12" i="29"/>
  <c r="S12" i="29"/>
  <c r="J23" i="29"/>
  <c r="Q23" i="29"/>
  <c r="S23" i="29"/>
  <c r="K9" i="38"/>
  <c r="L9" i="38" s="1"/>
  <c r="J9" i="38"/>
  <c r="K23" i="38"/>
  <c r="Q23" i="38" s="1"/>
  <c r="J23" i="38"/>
  <c r="K17" i="38"/>
  <c r="Q17" i="38"/>
  <c r="S17" i="38"/>
  <c r="J18" i="38"/>
  <c r="K22" i="38"/>
  <c r="Q22" i="38"/>
  <c r="S22" i="38"/>
  <c r="K24" i="38"/>
  <c r="K27" i="38"/>
  <c r="K13" i="39"/>
  <c r="Q13" i="39"/>
  <c r="R13" i="39"/>
  <c r="J13" i="39"/>
  <c r="K16" i="39"/>
  <c r="L16" i="39"/>
  <c r="J16" i="39"/>
  <c r="K14" i="39"/>
  <c r="L14" i="39"/>
  <c r="J15" i="39"/>
  <c r="K24" i="39"/>
  <c r="L24" i="39"/>
  <c r="J24" i="39"/>
  <c r="K25" i="39"/>
  <c r="L25" i="39"/>
  <c r="J25" i="39"/>
  <c r="K18" i="39"/>
  <c r="J18" i="39"/>
  <c r="J23" i="39"/>
  <c r="K23" i="39"/>
  <c r="J8" i="39"/>
  <c r="K8" i="39"/>
  <c r="Q8" i="39"/>
  <c r="R8" i="39"/>
  <c r="K19" i="39"/>
  <c r="L19" i="39"/>
  <c r="K20" i="39"/>
  <c r="K27" i="39"/>
  <c r="L27" i="39"/>
  <c r="I11" i="39"/>
  <c r="J11" i="39"/>
  <c r="K27" i="37"/>
  <c r="L27" i="37"/>
  <c r="J27" i="37"/>
  <c r="S9" i="37"/>
  <c r="R10" i="37"/>
  <c r="T10" i="37"/>
  <c r="K12" i="37"/>
  <c r="L12" i="37"/>
  <c r="J12" i="37"/>
  <c r="S22" i="37"/>
  <c r="S23" i="37"/>
  <c r="J25" i="37"/>
  <c r="J26" i="37"/>
  <c r="I11" i="37"/>
  <c r="R68" i="37"/>
  <c r="T68" i="37"/>
  <c r="J68" i="37"/>
  <c r="J68" i="39"/>
  <c r="Q68" i="39"/>
  <c r="R68" i="39"/>
  <c r="J39" i="39"/>
  <c r="Q39" i="39"/>
  <c r="K11" i="39"/>
  <c r="Q11" i="39"/>
  <c r="R47" i="37"/>
  <c r="T47" i="37"/>
  <c r="J43" i="37"/>
  <c r="L38" i="37"/>
  <c r="K44" i="37"/>
  <c r="L53" i="37"/>
  <c r="S47" i="37"/>
  <c r="R48" i="37"/>
  <c r="T48" i="37"/>
  <c r="S48" i="37"/>
  <c r="L43" i="37"/>
  <c r="Q41" i="37"/>
  <c r="R41" i="37"/>
  <c r="T41" i="37"/>
  <c r="Q39" i="37"/>
  <c r="S39" i="37"/>
  <c r="Q36" i="37"/>
  <c r="S36" i="37"/>
  <c r="R36" i="37"/>
  <c r="T36" i="37"/>
  <c r="Q51" i="37"/>
  <c r="R51" i="37"/>
  <c r="L51" i="37"/>
  <c r="Q49" i="37"/>
  <c r="R49" i="37"/>
  <c r="T49" i="37"/>
  <c r="L49" i="37"/>
  <c r="S45" i="37"/>
  <c r="L45" i="37"/>
  <c r="L37" i="37"/>
  <c r="Q22" i="39"/>
  <c r="R22" i="39"/>
  <c r="T22" i="39"/>
  <c r="L22" i="39"/>
  <c r="Q12" i="39"/>
  <c r="L12" i="39"/>
  <c r="Q20" i="39"/>
  <c r="L20" i="39"/>
  <c r="L11" i="39"/>
  <c r="T8" i="39"/>
  <c r="Q18" i="39"/>
  <c r="L18" i="39"/>
  <c r="Q14" i="39"/>
  <c r="S14" i="39"/>
  <c r="J22" i="39"/>
  <c r="Q23" i="39"/>
  <c r="S23" i="39"/>
  <c r="L23" i="39"/>
  <c r="J12" i="39"/>
  <c r="Q9" i="39"/>
  <c r="R9" i="39"/>
  <c r="T9" i="39"/>
  <c r="L9" i="39"/>
  <c r="L17" i="39"/>
  <c r="Q21" i="39"/>
  <c r="R21" i="39"/>
  <c r="L13" i="39"/>
  <c r="Q10" i="38"/>
  <c r="R10" i="38"/>
  <c r="T10" i="38" s="1"/>
  <c r="L23" i="38"/>
  <c r="Q9" i="38"/>
  <c r="S9" i="38" s="1"/>
  <c r="Q27" i="38"/>
  <c r="L27" i="38"/>
  <c r="L17" i="38"/>
  <c r="Q12" i="37"/>
  <c r="R12" i="37"/>
  <c r="T12" i="37"/>
  <c r="L19" i="37"/>
  <c r="R15" i="37"/>
  <c r="T15" i="37"/>
  <c r="Q8" i="37"/>
  <c r="L8" i="37"/>
  <c r="Q20" i="30"/>
  <c r="S20" i="30"/>
  <c r="T79" i="39"/>
  <c r="S79" i="39"/>
  <c r="R40" i="39"/>
  <c r="T40" i="39"/>
  <c r="S84" i="39"/>
  <c r="Q84" i="39"/>
  <c r="R84" i="39"/>
  <c r="T84" i="39"/>
  <c r="R78" i="39"/>
  <c r="T78" i="39"/>
  <c r="S37" i="39"/>
  <c r="R37" i="39"/>
  <c r="T37" i="39"/>
  <c r="Q81" i="39"/>
  <c r="R81" i="39"/>
  <c r="T81" i="39"/>
  <c r="S81" i="39"/>
  <c r="Q44" i="39"/>
  <c r="R44" i="39"/>
  <c r="T44" i="39"/>
  <c r="Q52" i="39"/>
  <c r="R52" i="39"/>
  <c r="T52" i="39"/>
  <c r="S52" i="39"/>
  <c r="R76" i="39"/>
  <c r="T76" i="39"/>
  <c r="S54" i="39"/>
  <c r="Q54" i="39"/>
  <c r="R54" i="39"/>
  <c r="T54" i="39"/>
  <c r="S82" i="39"/>
  <c r="Q82" i="39"/>
  <c r="R82" i="39"/>
  <c r="T82" i="39"/>
  <c r="S45" i="39"/>
  <c r="R45" i="39"/>
  <c r="T45" i="39"/>
  <c r="R49" i="39"/>
  <c r="T49" i="39"/>
  <c r="S80" i="39"/>
  <c r="R80" i="39"/>
  <c r="T80" i="39"/>
  <c r="R66" i="39"/>
  <c r="T66" i="39"/>
  <c r="S66" i="39"/>
  <c r="S74" i="39"/>
  <c r="R74" i="39"/>
  <c r="T74" i="39"/>
  <c r="Q83" i="39"/>
  <c r="R83" i="39"/>
  <c r="T83" i="39"/>
  <c r="S83" i="39"/>
  <c r="T67" i="39"/>
  <c r="S67" i="39"/>
  <c r="S47" i="39"/>
  <c r="S36" i="39"/>
  <c r="S77" i="39"/>
  <c r="R77" i="39"/>
  <c r="T77" i="39"/>
  <c r="T51" i="39"/>
  <c r="S51" i="39"/>
  <c r="S78" i="37"/>
  <c r="S77" i="37"/>
  <c r="S53" i="37"/>
  <c r="Q81" i="37"/>
  <c r="R81" i="37"/>
  <c r="T81" i="37"/>
  <c r="S81" i="37"/>
  <c r="S76" i="37"/>
  <c r="S55" i="37"/>
  <c r="S82" i="37"/>
  <c r="Q82" i="37"/>
  <c r="R82" i="37"/>
  <c r="T82" i="37"/>
  <c r="R45" i="37"/>
  <c r="T45" i="37"/>
  <c r="S84" i="37"/>
  <c r="Q84" i="37"/>
  <c r="R84" i="37"/>
  <c r="T84" i="37"/>
  <c r="T51" i="37"/>
  <c r="S83" i="37"/>
  <c r="Q83" i="37"/>
  <c r="R83" i="37"/>
  <c r="T83" i="37"/>
  <c r="S79" i="37"/>
  <c r="R79" i="37"/>
  <c r="T79" i="37"/>
  <c r="S75" i="37"/>
  <c r="R75" i="37"/>
  <c r="T75" i="37"/>
  <c r="Q83" i="38"/>
  <c r="R83" i="38"/>
  <c r="T83" i="38"/>
  <c r="S83" i="38"/>
  <c r="R75" i="38"/>
  <c r="T75" i="38"/>
  <c r="J10" i="38"/>
  <c r="R80" i="38"/>
  <c r="T80" i="38"/>
  <c r="J84" i="38"/>
  <c r="R55" i="38"/>
  <c r="T55" i="38"/>
  <c r="S55" i="38"/>
  <c r="J52" i="38"/>
  <c r="S37" i="38"/>
  <c r="S82" i="38"/>
  <c r="Q82" i="38"/>
  <c r="T82" i="38"/>
  <c r="R78" i="38"/>
  <c r="T78" i="38"/>
  <c r="S78" i="38"/>
  <c r="J20" i="38"/>
  <c r="K20" i="38"/>
  <c r="Q20" i="38"/>
  <c r="S20" i="38" s="1"/>
  <c r="S65" i="38"/>
  <c r="R67" i="38"/>
  <c r="T67" i="38"/>
  <c r="S67" i="38"/>
  <c r="Q81" i="38"/>
  <c r="R81" i="38"/>
  <c r="T81" i="38"/>
  <c r="S81" i="38"/>
  <c r="R77" i="38"/>
  <c r="T77" i="38"/>
  <c r="J53" i="38"/>
  <c r="Q53" i="38"/>
  <c r="S53" i="38"/>
  <c r="R46" i="38"/>
  <c r="T46" i="38"/>
  <c r="S46" i="38"/>
  <c r="R38" i="38"/>
  <c r="T38" i="38"/>
  <c r="S38" i="38"/>
  <c r="R70" i="38"/>
  <c r="T70" i="38"/>
  <c r="T74" i="38"/>
  <c r="S74" i="38"/>
  <c r="S68" i="38"/>
  <c r="S39" i="38"/>
  <c r="S43" i="38"/>
  <c r="R43" i="38"/>
  <c r="T43" i="38"/>
  <c r="K16" i="38"/>
  <c r="J16" i="38"/>
  <c r="Q16" i="38"/>
  <c r="S16" i="38" s="1"/>
  <c r="K22" i="29"/>
  <c r="P22" i="29"/>
  <c r="R19" i="27"/>
  <c r="Q19" i="27"/>
  <c r="S19" i="27"/>
  <c r="Q9" i="27"/>
  <c r="S9" i="27"/>
  <c r="R14" i="27"/>
  <c r="Q10" i="27"/>
  <c r="S10" i="27"/>
  <c r="R23" i="27"/>
  <c r="Q18" i="27"/>
  <c r="S18" i="27"/>
  <c r="Q15" i="27"/>
  <c r="S15" i="27"/>
  <c r="Q17" i="27"/>
  <c r="S17" i="27"/>
  <c r="R20" i="27"/>
  <c r="Q13" i="27"/>
  <c r="S13" i="27"/>
  <c r="S21" i="27"/>
  <c r="R21" i="27"/>
  <c r="R16" i="27"/>
  <c r="R21" i="25"/>
  <c r="Q21" i="25"/>
  <c r="S21" i="25"/>
  <c r="Q14" i="25"/>
  <c r="S14" i="25"/>
  <c r="R20" i="25"/>
  <c r="R13" i="25"/>
  <c r="Q13" i="25"/>
  <c r="S13" i="25"/>
  <c r="R12" i="26"/>
  <c r="Q12" i="26"/>
  <c r="S12" i="26"/>
  <c r="Q22" i="26"/>
  <c r="S22" i="26"/>
  <c r="R22" i="26"/>
  <c r="R24" i="26"/>
  <c r="P24" i="26"/>
  <c r="Q24" i="26"/>
  <c r="S24" i="26"/>
  <c r="Q15" i="26"/>
  <c r="S15" i="26"/>
  <c r="R20" i="26"/>
  <c r="R23" i="26"/>
  <c r="Q13" i="26"/>
  <c r="S13" i="26"/>
  <c r="R13" i="26"/>
  <c r="R9" i="26"/>
  <c r="R24" i="30"/>
  <c r="P24" i="30"/>
  <c r="Q24" i="30"/>
  <c r="S24" i="30"/>
  <c r="Q12" i="30"/>
  <c r="S12" i="30"/>
  <c r="Q14" i="30"/>
  <c r="S14" i="30"/>
  <c r="S15" i="30"/>
  <c r="R15" i="30"/>
  <c r="R23" i="30"/>
  <c r="Q9" i="30"/>
  <c r="S9" i="30"/>
  <c r="Q17" i="30"/>
  <c r="S17" i="30"/>
  <c r="S8" i="30"/>
  <c r="R8" i="30"/>
  <c r="R10" i="28"/>
  <c r="Q9" i="28"/>
  <c r="S9" i="28"/>
  <c r="R22" i="29"/>
  <c r="Q22" i="29"/>
  <c r="S22" i="29"/>
  <c r="Q11" i="29"/>
  <c r="S11" i="29"/>
  <c r="Q9" i="29"/>
  <c r="S9" i="29"/>
  <c r="R18" i="29"/>
  <c r="S27" i="38"/>
  <c r="R27" i="38"/>
  <c r="T27" i="38" s="1"/>
  <c r="S24" i="38"/>
  <c r="S10" i="38"/>
  <c r="S20" i="39"/>
  <c r="R20" i="39"/>
  <c r="T20" i="39"/>
  <c r="S8" i="39"/>
  <c r="R18" i="39"/>
  <c r="T18" i="39"/>
  <c r="S18" i="39"/>
  <c r="R14" i="39"/>
  <c r="T14" i="39"/>
  <c r="Q16" i="39"/>
  <c r="R16" i="39"/>
  <c r="T16" i="39"/>
  <c r="S27" i="39"/>
  <c r="Q27" i="39"/>
  <c r="R27" i="39"/>
  <c r="T27" i="39"/>
  <c r="S22" i="39"/>
  <c r="S25" i="39"/>
  <c r="Q25" i="39"/>
  <c r="R25" i="39"/>
  <c r="T25" i="39"/>
  <c r="T13" i="39"/>
  <c r="S13" i="39"/>
  <c r="Q27" i="37"/>
  <c r="R27" i="37"/>
  <c r="T27" i="37"/>
  <c r="S27" i="37"/>
  <c r="Q25" i="37"/>
  <c r="R25" i="37"/>
  <c r="T25" i="37"/>
  <c r="S25" i="37"/>
  <c r="S12" i="37"/>
  <c r="R39" i="37"/>
  <c r="T39" i="37"/>
  <c r="T68" i="39"/>
  <c r="S68" i="39"/>
  <c r="S39" i="39"/>
  <c r="R39" i="39"/>
  <c r="T39" i="39"/>
  <c r="S49" i="37"/>
  <c r="Q53" i="37"/>
  <c r="S42" i="37"/>
  <c r="R17" i="39"/>
  <c r="T17" i="39"/>
  <c r="T21" i="39"/>
  <c r="R17" i="38"/>
  <c r="T17" i="38" s="1"/>
  <c r="L20" i="38"/>
  <c r="L16" i="38"/>
  <c r="R8" i="37"/>
  <c r="T8" i="37"/>
  <c r="S8" i="37"/>
  <c r="T19" i="37"/>
  <c r="S19" i="37"/>
  <c r="S44" i="39"/>
  <c r="R73" i="39"/>
  <c r="T73" i="39"/>
  <c r="R53" i="38"/>
  <c r="T53" i="38"/>
  <c r="S52" i="38"/>
  <c r="Q52" i="38"/>
  <c r="R52" i="38"/>
  <c r="T52" i="38"/>
  <c r="S84" i="38"/>
  <c r="Q84" i="38"/>
  <c r="R84" i="38"/>
  <c r="T84" i="38"/>
  <c r="S16" i="39"/>
  <c r="R44" i="44"/>
  <c r="T44" i="44"/>
  <c r="S44" i="44"/>
  <c r="L48" i="44"/>
  <c r="Q48" i="44"/>
  <c r="R48" i="44"/>
  <c r="T48" i="44"/>
  <c r="R52" i="44"/>
  <c r="T52" i="44"/>
  <c r="S52" i="44"/>
  <c r="Q68" i="44"/>
  <c r="S68" i="44"/>
  <c r="L68" i="44"/>
  <c r="L74" i="44"/>
  <c r="Q74" i="44"/>
  <c r="L77" i="44"/>
  <c r="Q77" i="44"/>
  <c r="S77" i="44"/>
  <c r="K85" i="44"/>
  <c r="J85" i="44"/>
  <c r="R40" i="44"/>
  <c r="T40" i="44"/>
  <c r="S40" i="44"/>
  <c r="R49" i="44"/>
  <c r="T49" i="44"/>
  <c r="S49" i="44"/>
  <c r="Q71" i="44"/>
  <c r="L71" i="44"/>
  <c r="S83" i="44"/>
  <c r="Q83" i="44"/>
  <c r="R83" i="44"/>
  <c r="T83" i="44"/>
  <c r="L83" i="44"/>
  <c r="K9" i="44"/>
  <c r="J9" i="44"/>
  <c r="R39" i="44"/>
  <c r="T39" i="44"/>
  <c r="S39" i="44"/>
  <c r="Q46" i="44"/>
  <c r="R46" i="44"/>
  <c r="T46" i="44"/>
  <c r="L46" i="44"/>
  <c r="Q50" i="44"/>
  <c r="L50" i="44"/>
  <c r="Q53" i="44"/>
  <c r="R53" i="44"/>
  <c r="T53" i="44"/>
  <c r="L53" i="44"/>
  <c r="L57" i="44"/>
  <c r="Q57" i="44"/>
  <c r="S57" i="44"/>
  <c r="Q69" i="44"/>
  <c r="R69" i="44"/>
  <c r="T69" i="44"/>
  <c r="L69" i="44"/>
  <c r="L72" i="44"/>
  <c r="Q72" i="44"/>
  <c r="S72" i="44"/>
  <c r="Q75" i="44"/>
  <c r="S75" i="44"/>
  <c r="L75" i="44"/>
  <c r="R78" i="44"/>
  <c r="T78" i="44"/>
  <c r="S78" i="44"/>
  <c r="S84" i="44"/>
  <c r="Q84" i="44"/>
  <c r="R84" i="44"/>
  <c r="T84" i="44"/>
  <c r="L84" i="44"/>
  <c r="K45" i="44"/>
  <c r="J45" i="44"/>
  <c r="K12" i="44"/>
  <c r="L12" i="44"/>
  <c r="J12" i="44"/>
  <c r="J15" i="44"/>
  <c r="K15" i="44"/>
  <c r="Q15" i="44"/>
  <c r="Q38" i="44"/>
  <c r="S38" i="44"/>
  <c r="L38" i="44"/>
  <c r="S42" i="44"/>
  <c r="R42" i="44"/>
  <c r="T42" i="44"/>
  <c r="L47" i="44"/>
  <c r="Q47" i="44"/>
  <c r="R51" i="44"/>
  <c r="T51" i="44"/>
  <c r="S51" i="44"/>
  <c r="S54" i="44"/>
  <c r="Q54" i="44"/>
  <c r="R54" i="44"/>
  <c r="T54" i="44"/>
  <c r="L54" i="44"/>
  <c r="L67" i="44"/>
  <c r="Q67" i="44"/>
  <c r="R67" i="44"/>
  <c r="T67" i="44"/>
  <c r="L70" i="44"/>
  <c r="Q70" i="44"/>
  <c r="L73" i="44"/>
  <c r="Q73" i="44"/>
  <c r="S73" i="44"/>
  <c r="L76" i="44"/>
  <c r="Q76" i="44"/>
  <c r="Q82" i="44"/>
  <c r="L82" i="44"/>
  <c r="S86" i="44"/>
  <c r="L86" i="44"/>
  <c r="Q86" i="44"/>
  <c r="R86" i="44"/>
  <c r="T86" i="44"/>
  <c r="K29" i="44"/>
  <c r="J29" i="44"/>
  <c r="K56" i="44"/>
  <c r="J56" i="44"/>
  <c r="J23" i="44"/>
  <c r="J38" i="44"/>
  <c r="L44" i="44"/>
  <c r="J47" i="44"/>
  <c r="J51" i="44"/>
  <c r="J52" i="44"/>
  <c r="J67" i="44"/>
  <c r="J73" i="44"/>
  <c r="J77" i="44"/>
  <c r="K80" i="44"/>
  <c r="L80" i="44"/>
  <c r="Q80" i="44"/>
  <c r="K81" i="44"/>
  <c r="L81" i="44"/>
  <c r="Q81" i="44"/>
  <c r="J86" i="44"/>
  <c r="J46" i="44"/>
  <c r="J49" i="44"/>
  <c r="J50" i="44"/>
  <c r="J54" i="44"/>
  <c r="J68" i="44"/>
  <c r="J82" i="44"/>
  <c r="J84" i="44"/>
  <c r="J48" i="44"/>
  <c r="J57" i="44"/>
  <c r="J70" i="44"/>
  <c r="J72" i="44"/>
  <c r="J74" i="44"/>
  <c r="J76" i="44"/>
  <c r="I27" i="44"/>
  <c r="K11" i="38"/>
  <c r="J11" i="38"/>
  <c r="K21" i="38"/>
  <c r="J21" i="38"/>
  <c r="Q12" i="45"/>
  <c r="L12" i="45"/>
  <c r="Q24" i="45"/>
  <c r="R24" i="45"/>
  <c r="T24" i="45"/>
  <c r="S24" i="45"/>
  <c r="L24" i="45"/>
  <c r="Q10" i="45"/>
  <c r="L10" i="45"/>
  <c r="L13" i="45"/>
  <c r="Q13" i="45"/>
  <c r="R13" i="45"/>
  <c r="T13" i="45"/>
  <c r="Q16" i="45"/>
  <c r="L16" i="45"/>
  <c r="R19" i="45"/>
  <c r="T19" i="45"/>
  <c r="S19" i="45"/>
  <c r="S25" i="45"/>
  <c r="L25" i="45"/>
  <c r="Q25" i="45"/>
  <c r="R25" i="45"/>
  <c r="T25" i="45"/>
  <c r="Q8" i="45"/>
  <c r="S8" i="45"/>
  <c r="L8" i="45"/>
  <c r="L11" i="45"/>
  <c r="Q11" i="45"/>
  <c r="Q14" i="45"/>
  <c r="S14" i="45"/>
  <c r="L14" i="45"/>
  <c r="L17" i="45"/>
  <c r="Q17" i="45"/>
  <c r="L23" i="45"/>
  <c r="Q23" i="45"/>
  <c r="S23" i="45"/>
  <c r="Q26" i="45"/>
  <c r="R26" i="45"/>
  <c r="T26" i="45"/>
  <c r="S26" i="45"/>
  <c r="L26" i="45"/>
  <c r="L9" i="45"/>
  <c r="Q9" i="45"/>
  <c r="S9" i="45"/>
  <c r="L15" i="45"/>
  <c r="Q15" i="45"/>
  <c r="Q18" i="45"/>
  <c r="L18" i="45"/>
  <c r="Q20" i="45"/>
  <c r="R20" i="45"/>
  <c r="T20" i="45"/>
  <c r="L20" i="45"/>
  <c r="L27" i="45"/>
  <c r="Q27" i="45"/>
  <c r="R27" i="45"/>
  <c r="T27" i="45"/>
  <c r="S27" i="45"/>
  <c r="K28" i="45"/>
  <c r="J28" i="45"/>
  <c r="J8" i="45"/>
  <c r="J14" i="45"/>
  <c r="J18" i="45"/>
  <c r="K21" i="45"/>
  <c r="L21" i="45"/>
  <c r="Q21" i="45"/>
  <c r="K22" i="45"/>
  <c r="L22" i="45"/>
  <c r="Q22" i="45"/>
  <c r="J26" i="45"/>
  <c r="J9" i="45"/>
  <c r="J23" i="45"/>
  <c r="J25" i="45"/>
  <c r="J11" i="45"/>
  <c r="J13" i="45"/>
  <c r="J15" i="45"/>
  <c r="J17" i="45"/>
  <c r="J27" i="45"/>
  <c r="Q17" i="44"/>
  <c r="S17" i="44"/>
  <c r="L17" i="44"/>
  <c r="Q24" i="44"/>
  <c r="R24" i="44"/>
  <c r="T24" i="44"/>
  <c r="S24" i="44"/>
  <c r="L24" i="44"/>
  <c r="K28" i="44"/>
  <c r="J28" i="44"/>
  <c r="J26" i="44"/>
  <c r="K26" i="44"/>
  <c r="S8" i="44"/>
  <c r="R8" i="44"/>
  <c r="T8" i="44"/>
  <c r="Q18" i="44"/>
  <c r="L18" i="44"/>
  <c r="L25" i="44"/>
  <c r="Q25" i="44"/>
  <c r="S25" i="44"/>
  <c r="K10" i="44"/>
  <c r="J10" i="44"/>
  <c r="R19" i="44"/>
  <c r="T19" i="44"/>
  <c r="S19" i="44"/>
  <c r="L29" i="44"/>
  <c r="Q29" i="44"/>
  <c r="S29" i="44"/>
  <c r="J27" i="44"/>
  <c r="K27" i="44"/>
  <c r="Q14" i="44"/>
  <c r="L14" i="44"/>
  <c r="Q16" i="44"/>
  <c r="R16" i="44"/>
  <c r="T16" i="44"/>
  <c r="L16" i="44"/>
  <c r="Q20" i="44"/>
  <c r="L20" i="44"/>
  <c r="L23" i="44"/>
  <c r="Q23" i="44"/>
  <c r="K11" i="44"/>
  <c r="J11" i="44"/>
  <c r="J16" i="44"/>
  <c r="J19" i="44"/>
  <c r="J20" i="44"/>
  <c r="J24" i="44"/>
  <c r="J25" i="44"/>
  <c r="Q13" i="44"/>
  <c r="L8" i="44"/>
  <c r="J14" i="44"/>
  <c r="J18" i="44"/>
  <c r="K21" i="44"/>
  <c r="L21" i="44"/>
  <c r="Q21" i="44"/>
  <c r="S21" i="44"/>
  <c r="K22" i="44"/>
  <c r="L22" i="44"/>
  <c r="Q22" i="44"/>
  <c r="J17" i="44"/>
  <c r="R8" i="43"/>
  <c r="T8" i="43"/>
  <c r="S8" i="43"/>
  <c r="K10" i="43"/>
  <c r="J10" i="43"/>
  <c r="K16" i="43"/>
  <c r="L16" i="43"/>
  <c r="J16" i="43"/>
  <c r="J23" i="43"/>
  <c r="K23" i="43"/>
  <c r="Q23" i="43"/>
  <c r="K13" i="43"/>
  <c r="L13" i="43"/>
  <c r="J13" i="43"/>
  <c r="K9" i="43"/>
  <c r="J9" i="43"/>
  <c r="K19" i="43"/>
  <c r="L19" i="43"/>
  <c r="Q19" i="43"/>
  <c r="J19" i="43"/>
  <c r="K25" i="43"/>
  <c r="L25" i="43"/>
  <c r="J25" i="43"/>
  <c r="Q14" i="43"/>
  <c r="L14" i="43"/>
  <c r="R22" i="43"/>
  <c r="T22" i="43"/>
  <c r="S22" i="43"/>
  <c r="J12" i="43"/>
  <c r="K12" i="43"/>
  <c r="Q12" i="43"/>
  <c r="K15" i="43"/>
  <c r="J15" i="43"/>
  <c r="K21" i="43"/>
  <c r="L21" i="43"/>
  <c r="Q21" i="43"/>
  <c r="J21" i="43"/>
  <c r="K27" i="43"/>
  <c r="Q27" i="43"/>
  <c r="R27" i="43"/>
  <c r="T27" i="43"/>
  <c r="J27" i="43"/>
  <c r="S24" i="43"/>
  <c r="Q24" i="43"/>
  <c r="R24" i="43"/>
  <c r="T24" i="43"/>
  <c r="L24" i="43"/>
  <c r="K11" i="43"/>
  <c r="J11" i="43"/>
  <c r="K17" i="43"/>
  <c r="L17" i="43"/>
  <c r="J17" i="43"/>
  <c r="J20" i="43"/>
  <c r="K20" i="43"/>
  <c r="K26" i="43"/>
  <c r="S26" i="43"/>
  <c r="J26" i="43"/>
  <c r="L8" i="43"/>
  <c r="J22" i="43"/>
  <c r="J24" i="43"/>
  <c r="K28" i="43"/>
  <c r="Q29" i="43"/>
  <c r="L29" i="43"/>
  <c r="J14" i="43"/>
  <c r="S53" i="45"/>
  <c r="Q53" i="45"/>
  <c r="R53" i="45"/>
  <c r="T53" i="45"/>
  <c r="L53" i="45"/>
  <c r="J53" i="45"/>
  <c r="S82" i="44"/>
  <c r="R82" i="44"/>
  <c r="T82" i="44"/>
  <c r="R75" i="44"/>
  <c r="T75" i="44"/>
  <c r="S53" i="44"/>
  <c r="R76" i="44"/>
  <c r="T76" i="44"/>
  <c r="S76" i="44"/>
  <c r="R72" i="44"/>
  <c r="T72" i="44"/>
  <c r="R47" i="44"/>
  <c r="T47" i="44"/>
  <c r="S47" i="44"/>
  <c r="R50" i="44"/>
  <c r="T50" i="44"/>
  <c r="S50" i="44"/>
  <c r="Q9" i="44"/>
  <c r="L9" i="44"/>
  <c r="R77" i="44"/>
  <c r="T77" i="44"/>
  <c r="S48" i="44"/>
  <c r="S69" i="44"/>
  <c r="S46" i="44"/>
  <c r="R74" i="44"/>
  <c r="T74" i="44"/>
  <c r="S74" i="44"/>
  <c r="L56" i="44"/>
  <c r="Q56" i="44"/>
  <c r="R56" i="44"/>
  <c r="T56" i="44"/>
  <c r="S56" i="44"/>
  <c r="R70" i="44"/>
  <c r="T70" i="44"/>
  <c r="S70" i="44"/>
  <c r="L45" i="44"/>
  <c r="Q45" i="44"/>
  <c r="R45" i="44"/>
  <c r="T45" i="44"/>
  <c r="R57" i="44"/>
  <c r="T57" i="44"/>
  <c r="R73" i="44"/>
  <c r="T73" i="44"/>
  <c r="S67" i="44"/>
  <c r="Q12" i="44"/>
  <c r="S12" i="44"/>
  <c r="R71" i="44"/>
  <c r="T71" i="44"/>
  <c r="S71" i="44"/>
  <c r="S85" i="44"/>
  <c r="L85" i="44"/>
  <c r="Q85" i="44"/>
  <c r="R85" i="44"/>
  <c r="T85" i="44"/>
  <c r="R68" i="44"/>
  <c r="T68" i="44"/>
  <c r="L21" i="38"/>
  <c r="Q21" i="38"/>
  <c r="Q11" i="38"/>
  <c r="S11" i="38"/>
  <c r="L11" i="38"/>
  <c r="S20" i="45"/>
  <c r="R17" i="45"/>
  <c r="T17" i="45"/>
  <c r="S17" i="45"/>
  <c r="R11" i="45"/>
  <c r="T11" i="45"/>
  <c r="S11" i="45"/>
  <c r="R9" i="45"/>
  <c r="T9" i="45"/>
  <c r="R18" i="45"/>
  <c r="T18" i="45"/>
  <c r="S18" i="45"/>
  <c r="R23" i="45"/>
  <c r="T23" i="45"/>
  <c r="R16" i="45"/>
  <c r="T16" i="45"/>
  <c r="S16" i="45"/>
  <c r="R10" i="45"/>
  <c r="T10" i="45"/>
  <c r="S10" i="45"/>
  <c r="Q28" i="45"/>
  <c r="R28" i="45"/>
  <c r="T28" i="45"/>
  <c r="S28" i="45"/>
  <c r="L28" i="45"/>
  <c r="R15" i="45"/>
  <c r="T15" i="45"/>
  <c r="S15" i="45"/>
  <c r="R14" i="45"/>
  <c r="T14" i="45"/>
  <c r="R8" i="45"/>
  <c r="T8" i="45"/>
  <c r="S13" i="45"/>
  <c r="R12" i="45"/>
  <c r="T12" i="45"/>
  <c r="S12" i="45"/>
  <c r="S16" i="44"/>
  <c r="S18" i="44"/>
  <c r="R18" i="44"/>
  <c r="T18" i="44"/>
  <c r="L28" i="44"/>
  <c r="Q28" i="44"/>
  <c r="R28" i="44"/>
  <c r="T28" i="44"/>
  <c r="R29" i="44"/>
  <c r="T29" i="44"/>
  <c r="Q26" i="44"/>
  <c r="R26" i="44"/>
  <c r="T26" i="44"/>
  <c r="S26" i="44"/>
  <c r="L26" i="44"/>
  <c r="R17" i="44"/>
  <c r="T17" i="44"/>
  <c r="Q11" i="44"/>
  <c r="L11" i="44"/>
  <c r="R20" i="44"/>
  <c r="T20" i="44"/>
  <c r="S20" i="44"/>
  <c r="S14" i="44"/>
  <c r="R14" i="44"/>
  <c r="T14" i="44"/>
  <c r="Q10" i="44"/>
  <c r="L10" i="44"/>
  <c r="R21" i="44"/>
  <c r="T21" i="44"/>
  <c r="S13" i="44"/>
  <c r="R13" i="44"/>
  <c r="T13" i="44"/>
  <c r="R23" i="44"/>
  <c r="T23" i="44"/>
  <c r="S23" i="44"/>
  <c r="Q27" i="44"/>
  <c r="S27" i="44"/>
  <c r="L27" i="44"/>
  <c r="Q17" i="43"/>
  <c r="S17" i="43"/>
  <c r="Q20" i="43"/>
  <c r="S20" i="43"/>
  <c r="L20" i="43"/>
  <c r="R14" i="43"/>
  <c r="T14" i="43"/>
  <c r="S14" i="43"/>
  <c r="Q16" i="43"/>
  <c r="S16" i="43"/>
  <c r="L28" i="43"/>
  <c r="Q28" i="43"/>
  <c r="R28" i="43"/>
  <c r="T28" i="43"/>
  <c r="S28" i="43"/>
  <c r="Q11" i="43"/>
  <c r="S11" i="43"/>
  <c r="L11" i="43"/>
  <c r="S27" i="43"/>
  <c r="L27" i="43"/>
  <c r="Q15" i="43"/>
  <c r="S15" i="43"/>
  <c r="L15" i="43"/>
  <c r="Q9" i="43"/>
  <c r="L9" i="43"/>
  <c r="Q10" i="43"/>
  <c r="L10" i="43"/>
  <c r="S45" i="44"/>
  <c r="S9" i="44"/>
  <c r="R9" i="44"/>
  <c r="T9" i="44"/>
  <c r="R21" i="38"/>
  <c r="T21" i="38" s="1"/>
  <c r="S21" i="38"/>
  <c r="R27" i="44"/>
  <c r="T27" i="44"/>
  <c r="R10" i="44"/>
  <c r="T10" i="44"/>
  <c r="S10" i="44"/>
  <c r="R11" i="44"/>
  <c r="T11" i="44"/>
  <c r="S11" i="44"/>
  <c r="S28" i="44"/>
  <c r="R20" i="43"/>
  <c r="T20" i="43"/>
  <c r="S9" i="43"/>
  <c r="R9" i="43"/>
  <c r="T9" i="43"/>
  <c r="R11" i="43"/>
  <c r="T11" i="43"/>
  <c r="R16" i="43"/>
  <c r="T16" i="43"/>
  <c r="S10" i="43"/>
  <c r="R10" i="43"/>
  <c r="T10" i="43"/>
  <c r="R21" i="45"/>
  <c r="T21" i="45"/>
  <c r="S21" i="45"/>
  <c r="S11" i="39"/>
  <c r="R11" i="39"/>
  <c r="T11" i="39"/>
  <c r="Q11" i="26"/>
  <c r="S11" i="26"/>
  <c r="R11" i="26"/>
  <c r="R19" i="26"/>
  <c r="Q19" i="26"/>
  <c r="S19" i="26"/>
  <c r="R23" i="43"/>
  <c r="T23" i="43"/>
  <c r="S23" i="43"/>
  <c r="R22" i="44"/>
  <c r="T22" i="44"/>
  <c r="S22" i="44"/>
  <c r="R81" i="44"/>
  <c r="T81" i="44"/>
  <c r="S81" i="44"/>
  <c r="R16" i="38"/>
  <c r="T16" i="38" s="1"/>
  <c r="R8" i="29"/>
  <c r="Q8" i="29"/>
  <c r="S8" i="29"/>
  <c r="Q8" i="26"/>
  <c r="S8" i="26"/>
  <c r="R8" i="26"/>
  <c r="R19" i="43"/>
  <c r="T19" i="43"/>
  <c r="S19" i="43"/>
  <c r="S15" i="44"/>
  <c r="R15" i="44"/>
  <c r="T15" i="44"/>
  <c r="S21" i="43"/>
  <c r="R21" i="43"/>
  <c r="T21" i="43"/>
  <c r="S12" i="43"/>
  <c r="R12" i="43"/>
  <c r="T12" i="43"/>
  <c r="S22" i="45"/>
  <c r="R22" i="45"/>
  <c r="T22" i="45"/>
  <c r="S80" i="44"/>
  <c r="R80" i="44"/>
  <c r="T80" i="44"/>
  <c r="Q16" i="29"/>
  <c r="S16" i="29"/>
  <c r="R16" i="29"/>
  <c r="Q19" i="28"/>
  <c r="S19" i="28"/>
  <c r="R19" i="28"/>
  <c r="Q15" i="28"/>
  <c r="S15" i="28"/>
  <c r="R15" i="28"/>
  <c r="Q11" i="30"/>
  <c r="S11" i="30"/>
  <c r="R11" i="30"/>
  <c r="Q18" i="28"/>
  <c r="S18" i="28"/>
  <c r="R18" i="28"/>
  <c r="R13" i="30"/>
  <c r="Q13" i="30"/>
  <c r="S13" i="30"/>
  <c r="Q14" i="26"/>
  <c r="S14" i="26"/>
  <c r="R14" i="26"/>
  <c r="R43" i="37"/>
  <c r="T43" i="37"/>
  <c r="S43" i="37"/>
  <c r="Q13" i="43"/>
  <c r="R25" i="44"/>
  <c r="T25" i="44"/>
  <c r="Q44" i="37"/>
  <c r="L44" i="37"/>
  <c r="R8" i="28"/>
  <c r="Q8" i="28"/>
  <c r="S8" i="28"/>
  <c r="R10" i="30"/>
  <c r="Q10" i="30"/>
  <c r="S10" i="30"/>
  <c r="Q10" i="39"/>
  <c r="L10" i="39"/>
  <c r="R37" i="37"/>
  <c r="T37" i="37"/>
  <c r="S37" i="37"/>
  <c r="K35" i="28"/>
  <c r="P35" i="28"/>
  <c r="J35" i="28"/>
  <c r="R59" i="28"/>
  <c r="Q59" i="28"/>
  <c r="S59" i="28"/>
  <c r="J60" i="28"/>
  <c r="K60" i="28"/>
  <c r="P60" i="28"/>
  <c r="R66" i="28"/>
  <c r="J67" i="28"/>
  <c r="K67" i="28"/>
  <c r="P67" i="28"/>
  <c r="K68" i="28"/>
  <c r="P68" i="28"/>
  <c r="J68" i="28"/>
  <c r="R69" i="28"/>
  <c r="Q69" i="28"/>
  <c r="S69" i="28"/>
  <c r="K70" i="28"/>
  <c r="P70" i="28"/>
  <c r="J70" i="28"/>
  <c r="J72" i="28"/>
  <c r="K72" i="28"/>
  <c r="P72" i="28"/>
  <c r="R73" i="28"/>
  <c r="Q73" i="28"/>
  <c r="S73" i="28"/>
  <c r="J74" i="28"/>
  <c r="K74" i="28"/>
  <c r="P74" i="28"/>
  <c r="R17" i="43"/>
  <c r="T17" i="43"/>
  <c r="R12" i="44"/>
  <c r="T12" i="44"/>
  <c r="R15" i="43"/>
  <c r="T15" i="43"/>
  <c r="R11" i="38"/>
  <c r="T11" i="38"/>
  <c r="S25" i="43"/>
  <c r="Q25" i="43"/>
  <c r="R25" i="43"/>
  <c r="T25" i="43"/>
  <c r="L23" i="43"/>
  <c r="L12" i="43"/>
  <c r="L26" i="43"/>
  <c r="Q26" i="43"/>
  <c r="R26" i="43"/>
  <c r="T26" i="43"/>
  <c r="R38" i="44"/>
  <c r="T38" i="44"/>
  <c r="L15" i="44"/>
  <c r="R20" i="38"/>
  <c r="T20" i="38"/>
  <c r="S9" i="39"/>
  <c r="S24" i="39"/>
  <c r="Q15" i="25"/>
  <c r="S15" i="25"/>
  <c r="S73" i="38"/>
  <c r="S41" i="37"/>
  <c r="R9" i="38"/>
  <c r="T9" i="38"/>
  <c r="L22" i="38"/>
  <c r="Q19" i="39"/>
  <c r="S12" i="39"/>
  <c r="R12" i="39"/>
  <c r="T12" i="39"/>
  <c r="S51" i="37"/>
  <c r="S38" i="37"/>
  <c r="Q21" i="28"/>
  <c r="S21" i="28"/>
  <c r="Q23" i="30"/>
  <c r="S23" i="30"/>
  <c r="Q15" i="39"/>
  <c r="L15" i="39"/>
  <c r="R9" i="37"/>
  <c r="T9" i="37"/>
  <c r="Q17" i="37"/>
  <c r="L17" i="37"/>
  <c r="Q10" i="28"/>
  <c r="S10" i="28"/>
  <c r="J16" i="28"/>
  <c r="K16" i="28"/>
  <c r="P16" i="28"/>
  <c r="K20" i="28"/>
  <c r="P20" i="28"/>
  <c r="J20" i="28"/>
  <c r="J37" i="28"/>
  <c r="K37" i="28"/>
  <c r="P37" i="28"/>
  <c r="K38" i="28"/>
  <c r="P38" i="28"/>
  <c r="J38" i="28"/>
  <c r="K39" i="28"/>
  <c r="P39" i="28"/>
  <c r="J39" i="28"/>
  <c r="K47" i="28"/>
  <c r="P47" i="28"/>
  <c r="J47" i="28"/>
  <c r="J48" i="28"/>
  <c r="K48" i="28"/>
  <c r="P48" i="28"/>
  <c r="S21" i="39"/>
  <c r="R23" i="39"/>
  <c r="T23" i="39"/>
  <c r="Q24" i="39"/>
  <c r="R24" i="39"/>
  <c r="T24" i="39"/>
  <c r="R22" i="38"/>
  <c r="T22" i="38"/>
  <c r="Q10" i="29"/>
  <c r="S10" i="29"/>
  <c r="Q17" i="26"/>
  <c r="S17" i="26"/>
  <c r="R12" i="25"/>
  <c r="Q22" i="25"/>
  <c r="S22" i="25"/>
  <c r="L8" i="39"/>
  <c r="R13" i="29"/>
  <c r="Q13" i="29"/>
  <c r="S13" i="29"/>
  <c r="Q17" i="28"/>
  <c r="S17" i="28"/>
  <c r="K23" i="28"/>
  <c r="P23" i="28"/>
  <c r="K12" i="28"/>
  <c r="P12" i="28"/>
  <c r="R12" i="27"/>
  <c r="Q12" i="27"/>
  <c r="S12" i="27"/>
  <c r="Q13" i="37"/>
  <c r="L13" i="37"/>
  <c r="J33" i="28"/>
  <c r="K33" i="28"/>
  <c r="P33" i="28"/>
  <c r="J34" i="28"/>
  <c r="K34" i="28"/>
  <c r="P34" i="28"/>
  <c r="Q36" i="28"/>
  <c r="S36" i="28"/>
  <c r="R36" i="28"/>
  <c r="J45" i="28"/>
  <c r="K45" i="28"/>
  <c r="P45" i="28"/>
  <c r="R8" i="25"/>
  <c r="Q8" i="25"/>
  <c r="S8" i="25"/>
  <c r="K19" i="25"/>
  <c r="P19" i="25"/>
  <c r="J19" i="25"/>
  <c r="K11" i="37"/>
  <c r="J11" i="37"/>
  <c r="L24" i="38"/>
  <c r="Q24" i="38"/>
  <c r="R24" i="38" s="1"/>
  <c r="T24" i="38" s="1"/>
  <c r="R16" i="26"/>
  <c r="Q16" i="26"/>
  <c r="S16" i="26"/>
  <c r="R8" i="27"/>
  <c r="Q8" i="27"/>
  <c r="S8" i="27"/>
  <c r="S26" i="37"/>
  <c r="L26" i="37"/>
  <c r="Q26" i="37"/>
  <c r="R26" i="37"/>
  <c r="T26" i="37"/>
  <c r="S52" i="37"/>
  <c r="Q52" i="37"/>
  <c r="R52" i="37"/>
  <c r="T52" i="37"/>
  <c r="L52" i="37"/>
  <c r="L20" i="37"/>
  <c r="Q20" i="37"/>
  <c r="R11" i="28"/>
  <c r="Q11" i="28"/>
  <c r="S11" i="28"/>
  <c r="K14" i="28"/>
  <c r="P14" i="28"/>
  <c r="J14" i="28"/>
  <c r="K24" i="28"/>
  <c r="J24" i="28"/>
  <c r="K40" i="28"/>
  <c r="P40" i="28"/>
  <c r="J40" i="28"/>
  <c r="J41" i="28"/>
  <c r="K41" i="28"/>
  <c r="P41" i="28"/>
  <c r="J42" i="28"/>
  <c r="K42" i="28"/>
  <c r="P42" i="28"/>
  <c r="J43" i="28"/>
  <c r="K43" i="28"/>
  <c r="P43" i="28"/>
  <c r="K46" i="28"/>
  <c r="P46" i="28"/>
  <c r="J46" i="28"/>
  <c r="J49" i="28"/>
  <c r="K49" i="28"/>
  <c r="K61" i="28"/>
  <c r="P61" i="28"/>
  <c r="J61" i="28"/>
  <c r="K63" i="28"/>
  <c r="P63" i="28"/>
  <c r="J63" i="28"/>
  <c r="Q64" i="28"/>
  <c r="S64" i="28"/>
  <c r="R64" i="28"/>
  <c r="R75" i="28"/>
  <c r="P75" i="28"/>
  <c r="K16" i="25"/>
  <c r="P16" i="25"/>
  <c r="J16" i="25"/>
  <c r="J10" i="39"/>
  <c r="K22" i="28"/>
  <c r="P22" i="28"/>
  <c r="R18" i="37"/>
  <c r="T18" i="37"/>
  <c r="J53" i="37"/>
  <c r="R53" i="37"/>
  <c r="T53" i="37"/>
  <c r="J41" i="37"/>
  <c r="Q46" i="37"/>
  <c r="J13" i="37"/>
  <c r="K13" i="28"/>
  <c r="P13" i="28"/>
  <c r="K44" i="28"/>
  <c r="P44" i="28"/>
  <c r="K62" i="28"/>
  <c r="P62" i="28"/>
  <c r="K65" i="28"/>
  <c r="P65" i="28"/>
  <c r="K71" i="28"/>
  <c r="P71" i="28"/>
  <c r="K18" i="25"/>
  <c r="P18" i="25"/>
  <c r="R36" i="25"/>
  <c r="Q36" i="25"/>
  <c r="S36" i="25"/>
  <c r="R43" i="25"/>
  <c r="Q43" i="25"/>
  <c r="S43" i="25"/>
  <c r="R46" i="25"/>
  <c r="Q46" i="25"/>
  <c r="S46" i="25"/>
  <c r="J67" i="25"/>
  <c r="K67" i="25"/>
  <c r="P67" i="25"/>
  <c r="Q72" i="25"/>
  <c r="S72" i="25"/>
  <c r="R72" i="25"/>
  <c r="K74" i="25"/>
  <c r="P74" i="25"/>
  <c r="J74" i="25"/>
  <c r="K44" i="30"/>
  <c r="P44" i="30"/>
  <c r="J44" i="30"/>
  <c r="J46" i="30"/>
  <c r="K46" i="30"/>
  <c r="P46" i="30"/>
  <c r="J47" i="30"/>
  <c r="K47" i="30"/>
  <c r="P47" i="30"/>
  <c r="K49" i="30"/>
  <c r="J49" i="30"/>
  <c r="K59" i="30"/>
  <c r="P59" i="30"/>
  <c r="J59" i="30"/>
  <c r="K71" i="30"/>
  <c r="P71" i="30"/>
  <c r="J71" i="30"/>
  <c r="J73" i="30"/>
  <c r="K73" i="30"/>
  <c r="P73" i="30"/>
  <c r="R75" i="30"/>
  <c r="P75" i="30"/>
  <c r="Q75" i="30"/>
  <c r="S75" i="30"/>
  <c r="K36" i="27"/>
  <c r="P36" i="27"/>
  <c r="J36" i="27"/>
  <c r="R38" i="27"/>
  <c r="Q38" i="27"/>
  <c r="S38" i="27"/>
  <c r="K39" i="27"/>
  <c r="P39" i="27"/>
  <c r="J39" i="27"/>
  <c r="K43" i="27"/>
  <c r="P43" i="27"/>
  <c r="J43" i="27"/>
  <c r="K59" i="27"/>
  <c r="P59" i="27"/>
  <c r="J59" i="27"/>
  <c r="J63" i="27"/>
  <c r="K63" i="27"/>
  <c r="P63" i="27"/>
  <c r="R65" i="27"/>
  <c r="Q65" i="27"/>
  <c r="S65" i="27"/>
  <c r="K67" i="27"/>
  <c r="P67" i="27"/>
  <c r="J67" i="27"/>
  <c r="Q72" i="27"/>
  <c r="S72" i="27"/>
  <c r="R72" i="27"/>
  <c r="J66" i="28"/>
  <c r="Q66" i="28"/>
  <c r="S66" i="28"/>
  <c r="J75" i="28"/>
  <c r="R38" i="25"/>
  <c r="Q38" i="25"/>
  <c r="S38" i="25"/>
  <c r="K40" i="25"/>
  <c r="P40" i="25"/>
  <c r="J40" i="25"/>
  <c r="K49" i="25"/>
  <c r="J49" i="25"/>
  <c r="K59" i="25"/>
  <c r="P59" i="25"/>
  <c r="J59" i="25"/>
  <c r="J62" i="25"/>
  <c r="K62" i="25"/>
  <c r="P62" i="25"/>
  <c r="J69" i="25"/>
  <c r="K69" i="25"/>
  <c r="P69" i="25"/>
  <c r="R71" i="25"/>
  <c r="K75" i="25"/>
  <c r="J75" i="25"/>
  <c r="R35" i="30"/>
  <c r="K38" i="30"/>
  <c r="P38" i="30"/>
  <c r="J38" i="30"/>
  <c r="K39" i="30"/>
  <c r="P39" i="30"/>
  <c r="J39" i="30"/>
  <c r="K41" i="30"/>
  <c r="P41" i="30"/>
  <c r="J41" i="30"/>
  <c r="K43" i="30"/>
  <c r="P43" i="30"/>
  <c r="J43" i="30"/>
  <c r="K65" i="30"/>
  <c r="P65" i="30"/>
  <c r="J65" i="30"/>
  <c r="J67" i="30"/>
  <c r="K67" i="30"/>
  <c r="P67" i="30"/>
  <c r="K68" i="30"/>
  <c r="P68" i="30"/>
  <c r="J68" i="30"/>
  <c r="K69" i="30"/>
  <c r="P69" i="30"/>
  <c r="J69" i="30"/>
  <c r="J33" i="27"/>
  <c r="K33" i="27"/>
  <c r="P33" i="27"/>
  <c r="J37" i="27"/>
  <c r="K37" i="27"/>
  <c r="P37" i="27"/>
  <c r="K40" i="27"/>
  <c r="P40" i="27"/>
  <c r="J40" i="27"/>
  <c r="J44" i="27"/>
  <c r="K44" i="27"/>
  <c r="P44" i="27"/>
  <c r="K47" i="27"/>
  <c r="P47" i="27"/>
  <c r="J47" i="27"/>
  <c r="K60" i="27"/>
  <c r="P60" i="27"/>
  <c r="J60" i="27"/>
  <c r="K64" i="27"/>
  <c r="P64" i="27"/>
  <c r="J64" i="27"/>
  <c r="R74" i="27"/>
  <c r="Q74" i="27"/>
  <c r="S74" i="27"/>
  <c r="Q9" i="25"/>
  <c r="S9" i="25"/>
  <c r="P24" i="27"/>
  <c r="Q24" i="27"/>
  <c r="S24" i="27"/>
  <c r="Q22" i="27"/>
  <c r="S22" i="27"/>
  <c r="K26" i="38"/>
  <c r="L26" i="38" s="1"/>
  <c r="R66" i="38"/>
  <c r="T66" i="38"/>
  <c r="Q16" i="37"/>
  <c r="Q54" i="37"/>
  <c r="R54" i="37"/>
  <c r="T54" i="37"/>
  <c r="R50" i="39"/>
  <c r="T50" i="39"/>
  <c r="R72" i="39"/>
  <c r="T72" i="39"/>
  <c r="S21" i="37"/>
  <c r="L42" i="37"/>
  <c r="R73" i="37"/>
  <c r="T73" i="37"/>
  <c r="L23" i="37"/>
  <c r="L9" i="37"/>
  <c r="I11" i="25"/>
  <c r="I17" i="25"/>
  <c r="I23" i="25"/>
  <c r="I24" i="25"/>
  <c r="I33" i="25"/>
  <c r="K41" i="25"/>
  <c r="P41" i="25"/>
  <c r="J41" i="25"/>
  <c r="K60" i="25"/>
  <c r="P60" i="25"/>
  <c r="J60" i="25"/>
  <c r="J63" i="25"/>
  <c r="K63" i="25"/>
  <c r="P63" i="25"/>
  <c r="R65" i="25"/>
  <c r="Q65" i="25"/>
  <c r="S65" i="25"/>
  <c r="K34" i="30"/>
  <c r="P34" i="30"/>
  <c r="J34" i="30"/>
  <c r="K36" i="30"/>
  <c r="P36" i="30"/>
  <c r="J36" i="30"/>
  <c r="K37" i="30"/>
  <c r="P37" i="30"/>
  <c r="J37" i="30"/>
  <c r="Q40" i="30"/>
  <c r="S40" i="30"/>
  <c r="R40" i="30"/>
  <c r="K42" i="30"/>
  <c r="P42" i="30"/>
  <c r="J42" i="30"/>
  <c r="J61" i="30"/>
  <c r="K61" i="30"/>
  <c r="P61" i="30"/>
  <c r="K62" i="30"/>
  <c r="P62" i="30"/>
  <c r="J62" i="30"/>
  <c r="J64" i="30"/>
  <c r="K64" i="30"/>
  <c r="P64" i="30"/>
  <c r="K66" i="30"/>
  <c r="P66" i="30"/>
  <c r="J66" i="30"/>
  <c r="J11" i="27"/>
  <c r="K11" i="27"/>
  <c r="P11" i="27"/>
  <c r="J34" i="27"/>
  <c r="K34" i="27"/>
  <c r="P34" i="27"/>
  <c r="K41" i="27"/>
  <c r="P41" i="27"/>
  <c r="J41" i="27"/>
  <c r="J45" i="27"/>
  <c r="K45" i="27"/>
  <c r="P45" i="27"/>
  <c r="R46" i="27"/>
  <c r="Q46" i="27"/>
  <c r="S46" i="27"/>
  <c r="K48" i="27"/>
  <c r="P48" i="27"/>
  <c r="J48" i="27"/>
  <c r="K61" i="27"/>
  <c r="P61" i="27"/>
  <c r="J61" i="27"/>
  <c r="Q68" i="27"/>
  <c r="S68" i="27"/>
  <c r="R68" i="27"/>
  <c r="R71" i="27"/>
  <c r="S54" i="37"/>
  <c r="Q55" i="37"/>
  <c r="R55" i="37"/>
  <c r="T55" i="37"/>
  <c r="K50" i="37"/>
  <c r="K14" i="37"/>
  <c r="J64" i="28"/>
  <c r="J36" i="25"/>
  <c r="I10" i="25"/>
  <c r="J35" i="25"/>
  <c r="K35" i="25"/>
  <c r="P35" i="25"/>
  <c r="J42" i="25"/>
  <c r="K42" i="25"/>
  <c r="P42" i="25"/>
  <c r="K47" i="25"/>
  <c r="P47" i="25"/>
  <c r="J47" i="25"/>
  <c r="K61" i="25"/>
  <c r="P61" i="25"/>
  <c r="J61" i="25"/>
  <c r="R64" i="25"/>
  <c r="Q64" i="25"/>
  <c r="S64" i="25"/>
  <c r="J66" i="25"/>
  <c r="K66" i="25"/>
  <c r="P66" i="25"/>
  <c r="R68" i="25"/>
  <c r="Q68" i="25"/>
  <c r="S68" i="25"/>
  <c r="R70" i="25"/>
  <c r="Q73" i="25"/>
  <c r="S73" i="25"/>
  <c r="R73" i="25"/>
  <c r="K48" i="25"/>
  <c r="P48" i="25"/>
  <c r="J48" i="25"/>
  <c r="K39" i="25"/>
  <c r="P39" i="25"/>
  <c r="J39" i="25"/>
  <c r="J19" i="30"/>
  <c r="K19" i="30"/>
  <c r="P19" i="30"/>
  <c r="K21" i="30"/>
  <c r="P21" i="30"/>
  <c r="J21" i="30"/>
  <c r="K33" i="30"/>
  <c r="P33" i="30"/>
  <c r="J33" i="30"/>
  <c r="K60" i="30"/>
  <c r="P60" i="30"/>
  <c r="J60" i="30"/>
  <c r="J72" i="30"/>
  <c r="K72" i="30"/>
  <c r="P72" i="30"/>
  <c r="R74" i="30"/>
  <c r="J35" i="27"/>
  <c r="K35" i="27"/>
  <c r="P35" i="27"/>
  <c r="J42" i="27"/>
  <c r="K42" i="27"/>
  <c r="P42" i="27"/>
  <c r="K49" i="27"/>
  <c r="J49" i="27"/>
  <c r="J62" i="27"/>
  <c r="K62" i="27"/>
  <c r="P62" i="27"/>
  <c r="K66" i="27"/>
  <c r="P66" i="27"/>
  <c r="J66" i="27"/>
  <c r="K37" i="25"/>
  <c r="P37" i="25"/>
  <c r="K44" i="25"/>
  <c r="P44" i="25"/>
  <c r="K45" i="25"/>
  <c r="P45" i="25"/>
  <c r="K45" i="30"/>
  <c r="P45" i="30"/>
  <c r="K48" i="30"/>
  <c r="P48" i="30"/>
  <c r="K63" i="30"/>
  <c r="P63" i="30"/>
  <c r="K70" i="30"/>
  <c r="P70" i="30"/>
  <c r="R60" i="18"/>
  <c r="C61" i="18"/>
  <c r="S61" i="18"/>
  <c r="C95" i="18"/>
  <c r="C57" i="14"/>
  <c r="O57" i="14"/>
  <c r="N56" i="14"/>
  <c r="C12" i="10"/>
  <c r="O12" i="10"/>
  <c r="N11" i="10"/>
  <c r="J70" i="25"/>
  <c r="Q70" i="25"/>
  <c r="S70" i="25"/>
  <c r="J71" i="25"/>
  <c r="Q71" i="25"/>
  <c r="S71" i="25"/>
  <c r="J35" i="30"/>
  <c r="Q35" i="30"/>
  <c r="S35" i="30"/>
  <c r="J74" i="30"/>
  <c r="Q74" i="30"/>
  <c r="S74" i="30"/>
  <c r="J71" i="27"/>
  <c r="Q71" i="27"/>
  <c r="S71" i="27"/>
  <c r="R19" i="18"/>
  <c r="C43" i="18"/>
  <c r="S43" i="18"/>
  <c r="R42" i="18"/>
  <c r="C20" i="14"/>
  <c r="O20" i="14"/>
  <c r="N19" i="14"/>
  <c r="C40" i="14"/>
  <c r="O40" i="14"/>
  <c r="N39" i="14"/>
  <c r="C27" i="10"/>
  <c r="O27" i="10"/>
  <c r="N26" i="10"/>
  <c r="J68" i="25"/>
  <c r="J68" i="27"/>
  <c r="I69" i="27"/>
  <c r="K75" i="27"/>
  <c r="I28" i="18"/>
  <c r="I29" i="18"/>
  <c r="E28" i="18"/>
  <c r="E29" i="18"/>
  <c r="S29" i="18"/>
  <c r="R20" i="18"/>
  <c r="R51" i="18"/>
  <c r="C52" i="18"/>
  <c r="S52" i="18"/>
  <c r="S13" i="18"/>
  <c r="O12" i="14"/>
  <c r="N26" i="14"/>
  <c r="C27" i="14"/>
  <c r="O27" i="14"/>
  <c r="O49" i="14"/>
  <c r="N71" i="14"/>
  <c r="C72" i="14"/>
  <c r="O72" i="14"/>
  <c r="C88" i="14"/>
  <c r="O88" i="14"/>
  <c r="N87" i="14"/>
  <c r="I70" i="27"/>
  <c r="I73" i="27"/>
  <c r="S21" i="18"/>
  <c r="C77" i="18"/>
  <c r="D86" i="18"/>
  <c r="S86" i="18"/>
  <c r="R85" i="18"/>
  <c r="N48" i="14"/>
  <c r="D49" i="14"/>
  <c r="D80" i="14"/>
  <c r="O80" i="14"/>
  <c r="N79" i="14"/>
  <c r="C40" i="10"/>
  <c r="O40" i="10"/>
  <c r="N39" i="10"/>
  <c r="D76" i="18"/>
  <c r="D77" i="18"/>
  <c r="D94" i="18"/>
  <c r="D95" i="18"/>
  <c r="N56" i="10"/>
  <c r="C57" i="10"/>
  <c r="O57" i="10"/>
  <c r="N87" i="10"/>
  <c r="C88" i="10"/>
  <c r="O88" i="10"/>
  <c r="M12" i="6"/>
  <c r="C72" i="6"/>
  <c r="M72" i="6"/>
  <c r="L71" i="6"/>
  <c r="C113" i="6"/>
  <c r="M113" i="6"/>
  <c r="L112" i="6"/>
  <c r="C26" i="2"/>
  <c r="L26" i="2"/>
  <c r="K25" i="2"/>
  <c r="C39" i="2"/>
  <c r="L39" i="2"/>
  <c r="K38" i="2"/>
  <c r="K54" i="2"/>
  <c r="C55" i="2"/>
  <c r="L55" i="2"/>
  <c r="K119" i="2"/>
  <c r="C120" i="2"/>
  <c r="L120" i="2"/>
  <c r="K69" i="2"/>
  <c r="C70" i="2"/>
  <c r="L70" i="2"/>
  <c r="K85" i="2"/>
  <c r="C86" i="2"/>
  <c r="L86" i="2"/>
  <c r="N11" i="14"/>
  <c r="I48" i="10"/>
  <c r="I49" i="10"/>
  <c r="H48" i="10"/>
  <c r="H49" i="10"/>
  <c r="C20" i="6"/>
  <c r="M20" i="6"/>
  <c r="L19" i="6"/>
  <c r="L26" i="6"/>
  <c r="C27" i="6"/>
  <c r="M27" i="6"/>
  <c r="L12" i="2"/>
  <c r="C47" i="2"/>
  <c r="L47" i="2"/>
  <c r="K46" i="2"/>
  <c r="C78" i="2"/>
  <c r="L78" i="2"/>
  <c r="K77" i="2"/>
  <c r="J33" i="29"/>
  <c r="K33" i="29"/>
  <c r="P33" i="29"/>
  <c r="K38" i="29"/>
  <c r="P38" i="29"/>
  <c r="J38" i="29"/>
  <c r="J44" i="29"/>
  <c r="K44" i="29"/>
  <c r="P44" i="29"/>
  <c r="E48" i="10"/>
  <c r="E49" i="10"/>
  <c r="O49" i="10"/>
  <c r="N79" i="10"/>
  <c r="C80" i="10"/>
  <c r="O80" i="10"/>
  <c r="M49" i="6"/>
  <c r="L39" i="6"/>
  <c r="C40" i="6"/>
  <c r="M40" i="6"/>
  <c r="L79" i="6"/>
  <c r="C80" i="6"/>
  <c r="M80" i="6"/>
  <c r="C19" i="2"/>
  <c r="L19" i="2"/>
  <c r="K18" i="2"/>
  <c r="Q36" i="29"/>
  <c r="S36" i="29"/>
  <c r="R36" i="29"/>
  <c r="K41" i="29"/>
  <c r="P41" i="29"/>
  <c r="J41" i="29"/>
  <c r="C72" i="10"/>
  <c r="O72" i="10"/>
  <c r="N71" i="10"/>
  <c r="L48" i="6"/>
  <c r="C57" i="6"/>
  <c r="M57" i="6"/>
  <c r="L56" i="6"/>
  <c r="C88" i="6"/>
  <c r="M88" i="6"/>
  <c r="L87" i="6"/>
  <c r="M122" i="6"/>
  <c r="L103" i="6"/>
  <c r="C104" i="6"/>
  <c r="M104" i="6"/>
  <c r="D102" i="2"/>
  <c r="L102" i="2"/>
  <c r="K101" i="2"/>
  <c r="L111" i="2"/>
  <c r="R34" i="29"/>
  <c r="Q34" i="29"/>
  <c r="S34" i="29"/>
  <c r="Q40" i="29"/>
  <c r="S40" i="29"/>
  <c r="R40" i="29"/>
  <c r="L18" i="6"/>
  <c r="J60" i="29"/>
  <c r="K60" i="29"/>
  <c r="P60" i="29"/>
  <c r="K63" i="29"/>
  <c r="P63" i="29"/>
  <c r="J63" i="29"/>
  <c r="J74" i="29"/>
  <c r="K74" i="29"/>
  <c r="P74" i="29"/>
  <c r="J33" i="26"/>
  <c r="K33" i="26"/>
  <c r="P33" i="26"/>
  <c r="J40" i="26"/>
  <c r="K40" i="26"/>
  <c r="P40" i="26"/>
  <c r="K46" i="26"/>
  <c r="P46" i="26"/>
  <c r="J46" i="26"/>
  <c r="J49" i="26"/>
  <c r="K49" i="26"/>
  <c r="J62" i="26"/>
  <c r="K62" i="26"/>
  <c r="P62" i="26"/>
  <c r="R64" i="26"/>
  <c r="Q64" i="26"/>
  <c r="S64" i="26"/>
  <c r="R66" i="26"/>
  <c r="K70" i="26"/>
  <c r="P70" i="26"/>
  <c r="J70" i="26"/>
  <c r="K36" i="38"/>
  <c r="J36" i="38"/>
  <c r="N55" i="10"/>
  <c r="N78" i="10"/>
  <c r="L121" i="6"/>
  <c r="K110" i="2"/>
  <c r="I15" i="29"/>
  <c r="I37" i="29"/>
  <c r="K43" i="29"/>
  <c r="P43" i="29"/>
  <c r="K45" i="29"/>
  <c r="P45" i="29"/>
  <c r="I46" i="29"/>
  <c r="I47" i="29"/>
  <c r="K48" i="29"/>
  <c r="P48" i="29"/>
  <c r="K70" i="29"/>
  <c r="P70" i="29"/>
  <c r="J70" i="29"/>
  <c r="J34" i="26"/>
  <c r="K34" i="26"/>
  <c r="P34" i="26"/>
  <c r="R36" i="26"/>
  <c r="Q36" i="26"/>
  <c r="S36" i="26"/>
  <c r="J41" i="26"/>
  <c r="K41" i="26"/>
  <c r="P41" i="26"/>
  <c r="R43" i="26"/>
  <c r="Q43" i="26"/>
  <c r="S43" i="26"/>
  <c r="R45" i="26"/>
  <c r="J59" i="26"/>
  <c r="K59" i="26"/>
  <c r="P59" i="26"/>
  <c r="J63" i="26"/>
  <c r="K63" i="26"/>
  <c r="P63" i="26"/>
  <c r="K68" i="26"/>
  <c r="P68" i="26"/>
  <c r="J68" i="26"/>
  <c r="K71" i="26"/>
  <c r="P71" i="26"/>
  <c r="J71" i="26"/>
  <c r="J73" i="26"/>
  <c r="K73" i="26"/>
  <c r="P73" i="26"/>
  <c r="J26" i="39"/>
  <c r="K26" i="39"/>
  <c r="I14" i="29"/>
  <c r="I17" i="29"/>
  <c r="J35" i="26"/>
  <c r="K35" i="26"/>
  <c r="P35" i="26"/>
  <c r="J38" i="26"/>
  <c r="K38" i="26"/>
  <c r="P38" i="26"/>
  <c r="J42" i="26"/>
  <c r="K42" i="26"/>
  <c r="P42" i="26"/>
  <c r="K47" i="26"/>
  <c r="P47" i="26"/>
  <c r="J47" i="26"/>
  <c r="J60" i="26"/>
  <c r="K60" i="26"/>
  <c r="P60" i="26"/>
  <c r="J65" i="26"/>
  <c r="K65" i="26"/>
  <c r="P65" i="26"/>
  <c r="R67" i="26"/>
  <c r="J74" i="26"/>
  <c r="K74" i="26"/>
  <c r="P74" i="26"/>
  <c r="L51" i="38"/>
  <c r="Q51" i="38"/>
  <c r="L86" i="6"/>
  <c r="I35" i="29"/>
  <c r="K61" i="29"/>
  <c r="P61" i="29"/>
  <c r="J61" i="29"/>
  <c r="J71" i="29"/>
  <c r="K71" i="29"/>
  <c r="P71" i="29"/>
  <c r="K37" i="26"/>
  <c r="P37" i="26"/>
  <c r="J37" i="26"/>
  <c r="K39" i="26"/>
  <c r="P39" i="26"/>
  <c r="J39" i="26"/>
  <c r="R44" i="26"/>
  <c r="J48" i="26"/>
  <c r="K48" i="26"/>
  <c r="P48" i="26"/>
  <c r="J61" i="26"/>
  <c r="K61" i="26"/>
  <c r="P61" i="26"/>
  <c r="K69" i="26"/>
  <c r="P69" i="26"/>
  <c r="J69" i="26"/>
  <c r="K72" i="26"/>
  <c r="P72" i="26"/>
  <c r="J72" i="26"/>
  <c r="J75" i="26"/>
  <c r="K75" i="26"/>
  <c r="L54" i="38"/>
  <c r="S54" i="38"/>
  <c r="Q38" i="43"/>
  <c r="L38" i="43"/>
  <c r="J67" i="29"/>
  <c r="Q67" i="29"/>
  <c r="S67" i="29"/>
  <c r="J44" i="26"/>
  <c r="Q44" i="26"/>
  <c r="S44" i="26"/>
  <c r="J45" i="26"/>
  <c r="Q45" i="26"/>
  <c r="S45" i="26"/>
  <c r="J66" i="26"/>
  <c r="Q66" i="26"/>
  <c r="S66" i="26"/>
  <c r="J67" i="26"/>
  <c r="Q67" i="26"/>
  <c r="S67" i="26"/>
  <c r="I40" i="38"/>
  <c r="Q78" i="43"/>
  <c r="L78" i="43"/>
  <c r="J36" i="26"/>
  <c r="J43" i="26"/>
  <c r="J83" i="37"/>
  <c r="I50" i="38"/>
  <c r="I47" i="38"/>
  <c r="Q48" i="43"/>
  <c r="L48" i="43"/>
  <c r="I44" i="38"/>
  <c r="Q68" i="43"/>
  <c r="L68" i="43"/>
  <c r="Q39" i="45"/>
  <c r="L39" i="45"/>
  <c r="Q47" i="45"/>
  <c r="L47" i="45"/>
  <c r="R51" i="45"/>
  <c r="T51" i="45"/>
  <c r="S51" i="45"/>
  <c r="Q68" i="45"/>
  <c r="L68" i="45"/>
  <c r="R44" i="43"/>
  <c r="T44" i="43"/>
  <c r="S44" i="43"/>
  <c r="J48" i="43"/>
  <c r="R49" i="43"/>
  <c r="T49" i="43"/>
  <c r="S49" i="43"/>
  <c r="R51" i="43"/>
  <c r="T51" i="43"/>
  <c r="S51" i="43"/>
  <c r="Q56" i="43"/>
  <c r="R56" i="43"/>
  <c r="T56" i="43"/>
  <c r="S56" i="43"/>
  <c r="R74" i="43"/>
  <c r="T74" i="43"/>
  <c r="S74" i="43"/>
  <c r="J78" i="43"/>
  <c r="R79" i="43"/>
  <c r="T79" i="43"/>
  <c r="S79" i="43"/>
  <c r="R81" i="43"/>
  <c r="T81" i="43"/>
  <c r="S81" i="43"/>
  <c r="Q86" i="43"/>
  <c r="R86" i="43"/>
  <c r="T86" i="43"/>
  <c r="S86" i="43"/>
  <c r="L40" i="44"/>
  <c r="Q41" i="44"/>
  <c r="L41" i="44"/>
  <c r="Q41" i="45"/>
  <c r="L41" i="45"/>
  <c r="R48" i="45"/>
  <c r="T48" i="45"/>
  <c r="S48" i="45"/>
  <c r="Q70" i="45"/>
  <c r="L70" i="45"/>
  <c r="Q76" i="45"/>
  <c r="L76" i="45"/>
  <c r="I42" i="39"/>
  <c r="I38" i="39"/>
  <c r="K18" i="43"/>
  <c r="L42" i="43"/>
  <c r="K46" i="43"/>
  <c r="L54" i="43"/>
  <c r="L72" i="43"/>
  <c r="K76" i="43"/>
  <c r="L84" i="43"/>
  <c r="L39" i="44"/>
  <c r="L42" i="44"/>
  <c r="Q43" i="44"/>
  <c r="L43" i="44"/>
  <c r="K55" i="44"/>
  <c r="J55" i="44"/>
  <c r="K79" i="44"/>
  <c r="Q43" i="45"/>
  <c r="L43" i="45"/>
  <c r="Q49" i="45"/>
  <c r="L49" i="45"/>
  <c r="Q55" i="45"/>
  <c r="R55" i="45"/>
  <c r="T55" i="45"/>
  <c r="L55" i="45"/>
  <c r="S55" i="45"/>
  <c r="Q74" i="45"/>
  <c r="L74" i="45"/>
  <c r="I46" i="39"/>
  <c r="K40" i="43"/>
  <c r="S42" i="43"/>
  <c r="K50" i="43"/>
  <c r="K52" i="43"/>
  <c r="L52" i="43"/>
  <c r="Q52" i="43"/>
  <c r="S54" i="43"/>
  <c r="K70" i="43"/>
  <c r="S72" i="43"/>
  <c r="K80" i="43"/>
  <c r="K82" i="43"/>
  <c r="L82" i="43"/>
  <c r="Q82" i="43"/>
  <c r="S84" i="43"/>
  <c r="J44" i="44"/>
  <c r="Q37" i="45"/>
  <c r="L37" i="45"/>
  <c r="Q45" i="45"/>
  <c r="L45" i="45"/>
  <c r="R50" i="45"/>
  <c r="T50" i="45"/>
  <c r="S50" i="45"/>
  <c r="Q66" i="45"/>
  <c r="L66" i="45"/>
  <c r="R77" i="45"/>
  <c r="T77" i="45"/>
  <c r="S77" i="45"/>
  <c r="R79" i="45"/>
  <c r="T79" i="45"/>
  <c r="S79" i="45"/>
  <c r="S84" i="45"/>
  <c r="Q84" i="45"/>
  <c r="R84" i="45"/>
  <c r="T84" i="45"/>
  <c r="L84" i="45"/>
  <c r="J50" i="45"/>
  <c r="J51" i="45"/>
  <c r="R72" i="45"/>
  <c r="T72" i="45"/>
  <c r="S72" i="45"/>
  <c r="L78" i="45"/>
  <c r="Q78" i="45"/>
  <c r="J86" i="45"/>
  <c r="K86" i="45"/>
  <c r="J24" i="45"/>
  <c r="S38" i="45"/>
  <c r="J39" i="45"/>
  <c r="L40" i="45"/>
  <c r="J41" i="45"/>
  <c r="L42" i="45"/>
  <c r="L44" i="45"/>
  <c r="J45" i="45"/>
  <c r="L46" i="45"/>
  <c r="J48" i="45"/>
  <c r="J49" i="45"/>
  <c r="S52" i="45"/>
  <c r="S54" i="45"/>
  <c r="L56" i="45"/>
  <c r="S67" i="45"/>
  <c r="J68" i="45"/>
  <c r="L69" i="45"/>
  <c r="J70" i="45"/>
  <c r="L71" i="45"/>
  <c r="K73" i="45"/>
  <c r="J73" i="45"/>
  <c r="L85" i="45"/>
  <c r="Q85" i="45"/>
  <c r="R85" i="45"/>
  <c r="T85" i="45"/>
  <c r="J88" i="43"/>
  <c r="K88" i="43"/>
  <c r="S39" i="43"/>
  <c r="L41" i="43"/>
  <c r="L43" i="43"/>
  <c r="L45" i="43"/>
  <c r="L47" i="43"/>
  <c r="S53" i="43"/>
  <c r="S55" i="43"/>
  <c r="L57" i="43"/>
  <c r="S69" i="43"/>
  <c r="L71" i="43"/>
  <c r="L73" i="43"/>
  <c r="L75" i="43"/>
  <c r="L77" i="43"/>
  <c r="S83" i="43"/>
  <c r="S85" i="43"/>
  <c r="L87" i="43"/>
  <c r="J37" i="45"/>
  <c r="S40" i="45"/>
  <c r="S42" i="45"/>
  <c r="J43" i="45"/>
  <c r="S44" i="45"/>
  <c r="S46" i="45"/>
  <c r="J47" i="45"/>
  <c r="J55" i="45"/>
  <c r="S56" i="45"/>
  <c r="J66" i="45"/>
  <c r="S69" i="45"/>
  <c r="S71" i="45"/>
  <c r="L72" i="45"/>
  <c r="K75" i="45"/>
  <c r="J75" i="45"/>
  <c r="K80" i="45"/>
  <c r="L80" i="45"/>
  <c r="Q80" i="45"/>
  <c r="J81" i="45"/>
  <c r="K82" i="45"/>
  <c r="S83" i="45"/>
  <c r="Q83" i="45"/>
  <c r="R83" i="45"/>
  <c r="T83" i="45"/>
  <c r="L83" i="45"/>
  <c r="Q81" i="45"/>
  <c r="L81" i="45"/>
  <c r="J89" i="43"/>
  <c r="K89" i="43"/>
  <c r="J29" i="43"/>
  <c r="R29" i="43"/>
  <c r="T29" i="43"/>
  <c r="J85" i="45"/>
  <c r="K58" i="43"/>
  <c r="Q73" i="45"/>
  <c r="L73" i="45"/>
  <c r="S86" i="45"/>
  <c r="Q86" i="45"/>
  <c r="R86" i="45"/>
  <c r="T86" i="45"/>
  <c r="L86" i="45"/>
  <c r="R66" i="45"/>
  <c r="T66" i="45"/>
  <c r="S66" i="45"/>
  <c r="R45" i="45"/>
  <c r="T45" i="45"/>
  <c r="S45" i="45"/>
  <c r="Q70" i="43"/>
  <c r="L70" i="43"/>
  <c r="R74" i="45"/>
  <c r="T74" i="45"/>
  <c r="S74" i="45"/>
  <c r="Q79" i="44"/>
  <c r="L79" i="44"/>
  <c r="R43" i="44"/>
  <c r="T43" i="44"/>
  <c r="S43" i="44"/>
  <c r="Q76" i="43"/>
  <c r="L76" i="43"/>
  <c r="R39" i="45"/>
  <c r="T39" i="45"/>
  <c r="S39" i="45"/>
  <c r="R78" i="43"/>
  <c r="T78" i="43"/>
  <c r="S78" i="43"/>
  <c r="R38" i="43"/>
  <c r="T38" i="43"/>
  <c r="S38" i="43"/>
  <c r="Q69" i="26"/>
  <c r="S69" i="26"/>
  <c r="R69" i="26"/>
  <c r="Q39" i="26"/>
  <c r="S39" i="26"/>
  <c r="R39" i="26"/>
  <c r="K35" i="29"/>
  <c r="P35" i="29"/>
  <c r="J35" i="29"/>
  <c r="R74" i="26"/>
  <c r="Q74" i="26"/>
  <c r="S74" i="26"/>
  <c r="Q65" i="26"/>
  <c r="S65" i="26"/>
  <c r="R65" i="26"/>
  <c r="Q38" i="26"/>
  <c r="S38" i="26"/>
  <c r="R38" i="26"/>
  <c r="J17" i="29"/>
  <c r="K17" i="29"/>
  <c r="P17" i="29"/>
  <c r="Q73" i="26"/>
  <c r="S73" i="26"/>
  <c r="R73" i="26"/>
  <c r="R59" i="26"/>
  <c r="Q59" i="26"/>
  <c r="S59" i="26"/>
  <c r="K46" i="29"/>
  <c r="P46" i="29"/>
  <c r="J46" i="29"/>
  <c r="K15" i="29"/>
  <c r="P15" i="29"/>
  <c r="J15" i="29"/>
  <c r="Q70" i="26"/>
  <c r="S70" i="26"/>
  <c r="R70" i="26"/>
  <c r="Q41" i="29"/>
  <c r="S41" i="29"/>
  <c r="R41" i="29"/>
  <c r="S77" i="18"/>
  <c r="R28" i="18"/>
  <c r="K69" i="27"/>
  <c r="P69" i="27"/>
  <c r="J69" i="27"/>
  <c r="R94" i="18"/>
  <c r="R70" i="30"/>
  <c r="Q70" i="30"/>
  <c r="S70" i="30"/>
  <c r="R45" i="25"/>
  <c r="Q45" i="25"/>
  <c r="S45" i="25"/>
  <c r="R66" i="27"/>
  <c r="Q66" i="27"/>
  <c r="S66" i="27"/>
  <c r="P49" i="27"/>
  <c r="Q49" i="27"/>
  <c r="S49" i="27"/>
  <c r="R49" i="27"/>
  <c r="Q33" i="30"/>
  <c r="S33" i="30"/>
  <c r="R33" i="30"/>
  <c r="Q48" i="25"/>
  <c r="S48" i="25"/>
  <c r="R48" i="25"/>
  <c r="Q61" i="25"/>
  <c r="S61" i="25"/>
  <c r="R61" i="25"/>
  <c r="R45" i="27"/>
  <c r="Q45" i="27"/>
  <c r="S45" i="27"/>
  <c r="R34" i="27"/>
  <c r="Q34" i="27"/>
  <c r="S34" i="27"/>
  <c r="R63" i="25"/>
  <c r="Q63" i="25"/>
  <c r="S63" i="25"/>
  <c r="K23" i="25"/>
  <c r="P23" i="25"/>
  <c r="J23" i="25"/>
  <c r="R64" i="27"/>
  <c r="Q64" i="27"/>
  <c r="S64" i="27"/>
  <c r="Q47" i="27"/>
  <c r="S47" i="27"/>
  <c r="R47" i="27"/>
  <c r="Q40" i="27"/>
  <c r="S40" i="27"/>
  <c r="R40" i="27"/>
  <c r="Q68" i="30"/>
  <c r="S68" i="30"/>
  <c r="R68" i="30"/>
  <c r="Q65" i="30"/>
  <c r="S65" i="30"/>
  <c r="R65" i="30"/>
  <c r="Q41" i="30"/>
  <c r="S41" i="30"/>
  <c r="R41" i="30"/>
  <c r="R38" i="30"/>
  <c r="Q38" i="30"/>
  <c r="S38" i="30"/>
  <c r="P75" i="25"/>
  <c r="Q75" i="25"/>
  <c r="S75" i="25"/>
  <c r="R75" i="25"/>
  <c r="Q59" i="25"/>
  <c r="S59" i="25"/>
  <c r="R59" i="25"/>
  <c r="Q40" i="25"/>
  <c r="S40" i="25"/>
  <c r="R40" i="25"/>
  <c r="Q67" i="27"/>
  <c r="S67" i="27"/>
  <c r="R67" i="27"/>
  <c r="R43" i="27"/>
  <c r="Q43" i="27"/>
  <c r="S43" i="27"/>
  <c r="Q71" i="30"/>
  <c r="S71" i="30"/>
  <c r="R71" i="30"/>
  <c r="R49" i="30"/>
  <c r="P49" i="30"/>
  <c r="Q49" i="30"/>
  <c r="S49" i="30"/>
  <c r="Q74" i="25"/>
  <c r="S74" i="25"/>
  <c r="R74" i="25"/>
  <c r="R71" i="28"/>
  <c r="Q71" i="28"/>
  <c r="S71" i="28"/>
  <c r="Q13" i="28"/>
  <c r="S13" i="28"/>
  <c r="R13" i="28"/>
  <c r="Q42" i="28"/>
  <c r="S42" i="28"/>
  <c r="R42" i="28"/>
  <c r="R20" i="37"/>
  <c r="T20" i="37"/>
  <c r="S20" i="37"/>
  <c r="R45" i="28"/>
  <c r="Q45" i="28"/>
  <c r="S45" i="28"/>
  <c r="Q34" i="28"/>
  <c r="S34" i="28"/>
  <c r="R34" i="28"/>
  <c r="R12" i="28"/>
  <c r="Q12" i="28"/>
  <c r="S12" i="28"/>
  <c r="R19" i="39"/>
  <c r="T19" i="39"/>
  <c r="S19" i="39"/>
  <c r="R81" i="45"/>
  <c r="T81" i="45"/>
  <c r="S81" i="45"/>
  <c r="Q82" i="45"/>
  <c r="R82" i="45"/>
  <c r="T82" i="45"/>
  <c r="S82" i="45"/>
  <c r="L82" i="45"/>
  <c r="Q75" i="45"/>
  <c r="L75" i="45"/>
  <c r="R82" i="43"/>
  <c r="T82" i="43"/>
  <c r="S82" i="43"/>
  <c r="Q40" i="43"/>
  <c r="L40" i="43"/>
  <c r="R49" i="45"/>
  <c r="T49" i="45"/>
  <c r="S49" i="45"/>
  <c r="Q18" i="43"/>
  <c r="L18" i="43"/>
  <c r="R76" i="45"/>
  <c r="T76" i="45"/>
  <c r="S76" i="45"/>
  <c r="S41" i="44"/>
  <c r="R41" i="44"/>
  <c r="T41" i="44"/>
  <c r="R48" i="43"/>
  <c r="T48" i="43"/>
  <c r="S48" i="43"/>
  <c r="K40" i="38"/>
  <c r="J40" i="38"/>
  <c r="R61" i="26"/>
  <c r="Q61" i="26"/>
  <c r="S61" i="26"/>
  <c r="Q47" i="26"/>
  <c r="S47" i="26"/>
  <c r="R47" i="26"/>
  <c r="K14" i="29"/>
  <c r="P14" i="29"/>
  <c r="J14" i="29"/>
  <c r="Q68" i="26"/>
  <c r="S68" i="26"/>
  <c r="R68" i="26"/>
  <c r="Q70" i="29"/>
  <c r="S70" i="29"/>
  <c r="R70" i="29"/>
  <c r="R45" i="29"/>
  <c r="Q45" i="29"/>
  <c r="S45" i="29"/>
  <c r="R62" i="26"/>
  <c r="Q62" i="26"/>
  <c r="S62" i="26"/>
  <c r="R33" i="26"/>
  <c r="Q33" i="26"/>
  <c r="S33" i="26"/>
  <c r="R38" i="29"/>
  <c r="Q38" i="29"/>
  <c r="S38" i="29"/>
  <c r="S95" i="18"/>
  <c r="Q63" i="30"/>
  <c r="S63" i="30"/>
  <c r="R63" i="30"/>
  <c r="R44" i="25"/>
  <c r="Q44" i="25"/>
  <c r="S44" i="25"/>
  <c r="Q62" i="27"/>
  <c r="S62" i="27"/>
  <c r="R62" i="27"/>
  <c r="Q42" i="27"/>
  <c r="S42" i="27"/>
  <c r="R42" i="27"/>
  <c r="R35" i="25"/>
  <c r="Q35" i="25"/>
  <c r="S35" i="25"/>
  <c r="Q48" i="27"/>
  <c r="S48" i="27"/>
  <c r="R48" i="27"/>
  <c r="Q66" i="30"/>
  <c r="S66" i="30"/>
  <c r="R66" i="30"/>
  <c r="Q62" i="30"/>
  <c r="S62" i="30"/>
  <c r="R62" i="30"/>
  <c r="R42" i="30"/>
  <c r="Q42" i="30"/>
  <c r="S42" i="30"/>
  <c r="Q37" i="30"/>
  <c r="S37" i="30"/>
  <c r="R37" i="30"/>
  <c r="Q34" i="30"/>
  <c r="S34" i="30"/>
  <c r="R34" i="30"/>
  <c r="Q41" i="25"/>
  <c r="S41" i="25"/>
  <c r="R41" i="25"/>
  <c r="K17" i="25"/>
  <c r="P17" i="25"/>
  <c r="J17" i="25"/>
  <c r="Q26" i="38"/>
  <c r="R26" i="38" s="1"/>
  <c r="T26" i="38" s="1"/>
  <c r="R44" i="27"/>
  <c r="Q44" i="27"/>
  <c r="S44" i="27"/>
  <c r="R37" i="27"/>
  <c r="Q37" i="27"/>
  <c r="S37" i="27"/>
  <c r="R67" i="30"/>
  <c r="Q67" i="30"/>
  <c r="S67" i="30"/>
  <c r="Q62" i="25"/>
  <c r="S62" i="25"/>
  <c r="R62" i="25"/>
  <c r="R73" i="30"/>
  <c r="Q73" i="30"/>
  <c r="S73" i="30"/>
  <c r="R47" i="30"/>
  <c r="Q47" i="30"/>
  <c r="S47" i="30"/>
  <c r="R65" i="28"/>
  <c r="Q65" i="28"/>
  <c r="S65" i="28"/>
  <c r="Q16" i="25"/>
  <c r="S16" i="25"/>
  <c r="R16" i="25"/>
  <c r="Q61" i="28"/>
  <c r="S61" i="28"/>
  <c r="R61" i="28"/>
  <c r="Q46" i="28"/>
  <c r="S46" i="28"/>
  <c r="R46" i="28"/>
  <c r="R40" i="28"/>
  <c r="Q40" i="28"/>
  <c r="S40" i="28"/>
  <c r="Q14" i="28"/>
  <c r="S14" i="28"/>
  <c r="R14" i="28"/>
  <c r="Q19" i="25"/>
  <c r="S19" i="25"/>
  <c r="R19" i="25"/>
  <c r="S13" i="37"/>
  <c r="R13" i="37"/>
  <c r="T13" i="37"/>
  <c r="R23" i="28"/>
  <c r="Q23" i="28"/>
  <c r="S23" i="28"/>
  <c r="Q47" i="28"/>
  <c r="S47" i="28"/>
  <c r="R47" i="28"/>
  <c r="R38" i="28"/>
  <c r="Q38" i="28"/>
  <c r="S38" i="28"/>
  <c r="Q20" i="28"/>
  <c r="S20" i="28"/>
  <c r="R20" i="28"/>
  <c r="R15" i="39"/>
  <c r="T15" i="39"/>
  <c r="S15" i="39"/>
  <c r="R70" i="28"/>
  <c r="Q70" i="28"/>
  <c r="S70" i="28"/>
  <c r="Q68" i="28"/>
  <c r="S68" i="28"/>
  <c r="R68" i="28"/>
  <c r="R44" i="37"/>
  <c r="T44" i="37"/>
  <c r="S44" i="37"/>
  <c r="S89" i="43"/>
  <c r="Q89" i="43"/>
  <c r="R89" i="43"/>
  <c r="T89" i="43"/>
  <c r="L89" i="43"/>
  <c r="R78" i="45"/>
  <c r="T78" i="45"/>
  <c r="S78" i="45"/>
  <c r="R37" i="45"/>
  <c r="T37" i="45"/>
  <c r="S37" i="45"/>
  <c r="Q80" i="43"/>
  <c r="L80" i="43"/>
  <c r="R52" i="43"/>
  <c r="T52" i="43"/>
  <c r="S52" i="43"/>
  <c r="K46" i="39"/>
  <c r="J46" i="39"/>
  <c r="L55" i="44"/>
  <c r="Q55" i="44"/>
  <c r="K38" i="39"/>
  <c r="J38" i="39"/>
  <c r="R68" i="45"/>
  <c r="T68" i="45"/>
  <c r="S68" i="45"/>
  <c r="R47" i="45"/>
  <c r="T47" i="45"/>
  <c r="S47" i="45"/>
  <c r="R68" i="43"/>
  <c r="T68" i="43"/>
  <c r="S68" i="43"/>
  <c r="K47" i="38"/>
  <c r="J47" i="38"/>
  <c r="Q72" i="26"/>
  <c r="S72" i="26"/>
  <c r="R72" i="26"/>
  <c r="Q37" i="26"/>
  <c r="S37" i="26"/>
  <c r="R37" i="26"/>
  <c r="R51" i="38"/>
  <c r="T51" i="38"/>
  <c r="S51" i="38"/>
  <c r="R60" i="26"/>
  <c r="Q60" i="26"/>
  <c r="S60" i="26"/>
  <c r="R42" i="26"/>
  <c r="Q42" i="26"/>
  <c r="S42" i="26"/>
  <c r="R35" i="26"/>
  <c r="Q35" i="26"/>
  <c r="S35" i="26"/>
  <c r="L26" i="39"/>
  <c r="Q26" i="39"/>
  <c r="R26" i="39"/>
  <c r="T26" i="39"/>
  <c r="S26" i="39"/>
  <c r="R63" i="26"/>
  <c r="Q63" i="26"/>
  <c r="S63" i="26"/>
  <c r="R41" i="26"/>
  <c r="Q41" i="26"/>
  <c r="S41" i="26"/>
  <c r="R34" i="26"/>
  <c r="Q34" i="26"/>
  <c r="S34" i="26"/>
  <c r="R48" i="29"/>
  <c r="Q48" i="29"/>
  <c r="S48" i="29"/>
  <c r="Q43" i="29"/>
  <c r="S43" i="29"/>
  <c r="R43" i="29"/>
  <c r="L36" i="38"/>
  <c r="Q36" i="38"/>
  <c r="Q46" i="26"/>
  <c r="S46" i="26"/>
  <c r="R46" i="26"/>
  <c r="Q63" i="29"/>
  <c r="S63" i="29"/>
  <c r="R63" i="29"/>
  <c r="Q44" i="29"/>
  <c r="S44" i="29"/>
  <c r="R44" i="29"/>
  <c r="Q33" i="29"/>
  <c r="S33" i="29"/>
  <c r="R33" i="29"/>
  <c r="J73" i="27"/>
  <c r="K73" i="27"/>
  <c r="P73" i="27"/>
  <c r="R48" i="30"/>
  <c r="Q48" i="30"/>
  <c r="S48" i="30"/>
  <c r="R37" i="25"/>
  <c r="Q37" i="25"/>
  <c r="S37" i="25"/>
  <c r="Q60" i="30"/>
  <c r="S60" i="30"/>
  <c r="R60" i="30"/>
  <c r="Q21" i="30"/>
  <c r="S21" i="30"/>
  <c r="R21" i="30"/>
  <c r="Q39" i="25"/>
  <c r="S39" i="25"/>
  <c r="R39" i="25"/>
  <c r="Q47" i="25"/>
  <c r="S47" i="25"/>
  <c r="R47" i="25"/>
  <c r="Q14" i="37"/>
  <c r="L14" i="37"/>
  <c r="Q11" i="27"/>
  <c r="S11" i="27"/>
  <c r="R11" i="27"/>
  <c r="R64" i="30"/>
  <c r="Q64" i="30"/>
  <c r="S64" i="30"/>
  <c r="R61" i="30"/>
  <c r="Q61" i="30"/>
  <c r="S61" i="30"/>
  <c r="J33" i="25"/>
  <c r="K33" i="25"/>
  <c r="P33" i="25"/>
  <c r="K11" i="25"/>
  <c r="P11" i="25"/>
  <c r="J11" i="25"/>
  <c r="Q60" i="27"/>
  <c r="S60" i="27"/>
  <c r="R60" i="27"/>
  <c r="Q69" i="30"/>
  <c r="S69" i="30"/>
  <c r="R69" i="30"/>
  <c r="Q43" i="30"/>
  <c r="S43" i="30"/>
  <c r="R43" i="30"/>
  <c r="R39" i="30"/>
  <c r="Q39" i="30"/>
  <c r="S39" i="30"/>
  <c r="P49" i="25"/>
  <c r="Q49" i="25"/>
  <c r="S49" i="25"/>
  <c r="R49" i="25"/>
  <c r="Q59" i="27"/>
  <c r="S59" i="27"/>
  <c r="R59" i="27"/>
  <c r="Q39" i="27"/>
  <c r="S39" i="27"/>
  <c r="R39" i="27"/>
  <c r="R36" i="27"/>
  <c r="Q36" i="27"/>
  <c r="S36" i="27"/>
  <c r="Q59" i="30"/>
  <c r="S59" i="30"/>
  <c r="R59" i="30"/>
  <c r="Q44" i="30"/>
  <c r="S44" i="30"/>
  <c r="R44" i="30"/>
  <c r="R62" i="28"/>
  <c r="Q62" i="28"/>
  <c r="S62" i="28"/>
  <c r="R46" i="37"/>
  <c r="T46" i="37"/>
  <c r="S46" i="37"/>
  <c r="Q22" i="28"/>
  <c r="S22" i="28"/>
  <c r="R22" i="28"/>
  <c r="Q75" i="28"/>
  <c r="S75" i="28"/>
  <c r="P49" i="28"/>
  <c r="Q49" i="28"/>
  <c r="S49" i="28"/>
  <c r="R49" i="28"/>
  <c r="R43" i="28"/>
  <c r="Q43" i="28"/>
  <c r="S43" i="28"/>
  <c r="Q41" i="28"/>
  <c r="S41" i="28"/>
  <c r="R41" i="28"/>
  <c r="Q33" i="28"/>
  <c r="S33" i="28"/>
  <c r="R33" i="28"/>
  <c r="R48" i="28"/>
  <c r="Q48" i="28"/>
  <c r="S48" i="28"/>
  <c r="R37" i="28"/>
  <c r="Q37" i="28"/>
  <c r="S37" i="28"/>
  <c r="Q16" i="28"/>
  <c r="S16" i="28"/>
  <c r="R16" i="28"/>
  <c r="S17" i="37"/>
  <c r="R17" i="37"/>
  <c r="T17" i="37"/>
  <c r="Q74" i="28"/>
  <c r="S74" i="28"/>
  <c r="R74" i="28"/>
  <c r="Q72" i="28"/>
  <c r="S72" i="28"/>
  <c r="R72" i="28"/>
  <c r="R67" i="28"/>
  <c r="Q67" i="28"/>
  <c r="S67" i="28"/>
  <c r="R60" i="28"/>
  <c r="Q60" i="28"/>
  <c r="S60" i="28"/>
  <c r="S58" i="43"/>
  <c r="Q58" i="43"/>
  <c r="R58" i="43"/>
  <c r="T58" i="43"/>
  <c r="L58" i="43"/>
  <c r="R80" i="45"/>
  <c r="T80" i="45"/>
  <c r="S80" i="45"/>
  <c r="Q88" i="43"/>
  <c r="R88" i="43"/>
  <c r="T88" i="43"/>
  <c r="L88" i="43"/>
  <c r="S88" i="43"/>
  <c r="Q50" i="43"/>
  <c r="L50" i="43"/>
  <c r="R43" i="45"/>
  <c r="T43" i="45"/>
  <c r="S43" i="45"/>
  <c r="Q46" i="43"/>
  <c r="L46" i="43"/>
  <c r="K42" i="39"/>
  <c r="J42" i="39"/>
  <c r="R70" i="45"/>
  <c r="T70" i="45"/>
  <c r="S70" i="45"/>
  <c r="R41" i="45"/>
  <c r="T41" i="45"/>
  <c r="S41" i="45"/>
  <c r="K44" i="38"/>
  <c r="J44" i="38"/>
  <c r="K50" i="38"/>
  <c r="J50" i="38"/>
  <c r="R75" i="26"/>
  <c r="P75" i="26"/>
  <c r="Q75" i="26"/>
  <c r="S75" i="26"/>
  <c r="R48" i="26"/>
  <c r="Q48" i="26"/>
  <c r="S48" i="26"/>
  <c r="Q71" i="29"/>
  <c r="S71" i="29"/>
  <c r="R71" i="29"/>
  <c r="Q61" i="29"/>
  <c r="S61" i="29"/>
  <c r="R61" i="29"/>
  <c r="Q71" i="26"/>
  <c r="S71" i="26"/>
  <c r="R71" i="26"/>
  <c r="K47" i="29"/>
  <c r="P47" i="29"/>
  <c r="J47" i="29"/>
  <c r="J37" i="29"/>
  <c r="K37" i="29"/>
  <c r="P37" i="29"/>
  <c r="R49" i="26"/>
  <c r="P49" i="26"/>
  <c r="Q49" i="26"/>
  <c r="S49" i="26"/>
  <c r="R40" i="26"/>
  <c r="Q40" i="26"/>
  <c r="S40" i="26"/>
  <c r="Q74" i="29"/>
  <c r="S74" i="29"/>
  <c r="R74" i="29"/>
  <c r="Q60" i="29"/>
  <c r="S60" i="29"/>
  <c r="R60" i="29"/>
  <c r="R76" i="18"/>
  <c r="K70" i="27"/>
  <c r="P70" i="27"/>
  <c r="J70" i="27"/>
  <c r="R75" i="27"/>
  <c r="P75" i="27"/>
  <c r="Q75" i="27"/>
  <c r="S75" i="27"/>
  <c r="R45" i="30"/>
  <c r="Q45" i="30"/>
  <c r="S45" i="30"/>
  <c r="R35" i="27"/>
  <c r="Q35" i="27"/>
  <c r="S35" i="27"/>
  <c r="Q72" i="30"/>
  <c r="S72" i="30"/>
  <c r="R72" i="30"/>
  <c r="R19" i="30"/>
  <c r="Q19" i="30"/>
  <c r="S19" i="30"/>
  <c r="R66" i="25"/>
  <c r="Q66" i="25"/>
  <c r="S66" i="25"/>
  <c r="Q42" i="25"/>
  <c r="S42" i="25"/>
  <c r="R42" i="25"/>
  <c r="J10" i="25"/>
  <c r="K10" i="25"/>
  <c r="P10" i="25"/>
  <c r="Q50" i="37"/>
  <c r="L50" i="37"/>
  <c r="Q61" i="27"/>
  <c r="S61" i="27"/>
  <c r="R61" i="27"/>
  <c r="Q41" i="27"/>
  <c r="S41" i="27"/>
  <c r="R41" i="27"/>
  <c r="Q36" i="30"/>
  <c r="S36" i="30"/>
  <c r="R36" i="30"/>
  <c r="Q60" i="25"/>
  <c r="S60" i="25"/>
  <c r="R60" i="25"/>
  <c r="K24" i="25"/>
  <c r="J24" i="25"/>
  <c r="S16" i="37"/>
  <c r="R16" i="37"/>
  <c r="T16" i="37"/>
  <c r="R33" i="27"/>
  <c r="Q33" i="27"/>
  <c r="S33" i="27"/>
  <c r="Q69" i="25"/>
  <c r="S69" i="25"/>
  <c r="R69" i="25"/>
  <c r="R63" i="27"/>
  <c r="Q63" i="27"/>
  <c r="S63" i="27"/>
  <c r="Q46" i="30"/>
  <c r="S46" i="30"/>
  <c r="R46" i="30"/>
  <c r="R67" i="25"/>
  <c r="Q67" i="25"/>
  <c r="S67" i="25"/>
  <c r="R18" i="25"/>
  <c r="Q18" i="25"/>
  <c r="S18" i="25"/>
  <c r="R44" i="28"/>
  <c r="Q44" i="28"/>
  <c r="S44" i="28"/>
  <c r="Q63" i="28"/>
  <c r="S63" i="28"/>
  <c r="R63" i="28"/>
  <c r="P24" i="28"/>
  <c r="Q24" i="28"/>
  <c r="S24" i="28"/>
  <c r="R24" i="28"/>
  <c r="Q11" i="37"/>
  <c r="L11" i="37"/>
  <c r="R39" i="28"/>
  <c r="Q39" i="28"/>
  <c r="S39" i="28"/>
  <c r="Q35" i="28"/>
  <c r="S35" i="28"/>
  <c r="R35" i="28"/>
  <c r="S10" i="39"/>
  <c r="R10" i="39"/>
  <c r="T10" i="39"/>
  <c r="R13" i="43"/>
  <c r="T13" i="43"/>
  <c r="S13" i="43"/>
  <c r="Q11" i="25"/>
  <c r="S11" i="25"/>
  <c r="R11" i="25"/>
  <c r="Q14" i="29"/>
  <c r="S14" i="29"/>
  <c r="R14" i="29"/>
  <c r="Q46" i="29"/>
  <c r="S46" i="29"/>
  <c r="R46" i="29"/>
  <c r="Q70" i="27"/>
  <c r="S70" i="27"/>
  <c r="R70" i="27"/>
  <c r="L42" i="39"/>
  <c r="Q42" i="39"/>
  <c r="L47" i="38"/>
  <c r="Q47" i="38"/>
  <c r="L38" i="39"/>
  <c r="Q38" i="39"/>
  <c r="R17" i="25"/>
  <c r="Q17" i="25"/>
  <c r="S17" i="25"/>
  <c r="R17" i="29"/>
  <c r="Q17" i="29"/>
  <c r="S17" i="29"/>
  <c r="R24" i="25"/>
  <c r="P24" i="25"/>
  <c r="Q24" i="25"/>
  <c r="S24" i="25"/>
  <c r="R33" i="25"/>
  <c r="Q33" i="25"/>
  <c r="S33" i="25"/>
  <c r="L46" i="39"/>
  <c r="Q46" i="39"/>
  <c r="R11" i="37"/>
  <c r="T11" i="37"/>
  <c r="S11" i="37"/>
  <c r="R50" i="37"/>
  <c r="T50" i="37"/>
  <c r="S50" i="37"/>
  <c r="Q37" i="29"/>
  <c r="S37" i="29"/>
  <c r="R37" i="29"/>
  <c r="S14" i="37"/>
  <c r="R14" i="37"/>
  <c r="T14" i="37"/>
  <c r="S55" i="44"/>
  <c r="R55" i="44"/>
  <c r="T55" i="44"/>
  <c r="L40" i="38"/>
  <c r="Q40" i="38"/>
  <c r="S18" i="43"/>
  <c r="R18" i="43"/>
  <c r="T18" i="43"/>
  <c r="R40" i="43"/>
  <c r="T40" i="43"/>
  <c r="S40" i="43"/>
  <c r="R75" i="45"/>
  <c r="T75" i="45"/>
  <c r="S75" i="45"/>
  <c r="Q69" i="27"/>
  <c r="S69" i="27"/>
  <c r="R69" i="27"/>
  <c r="R15" i="29"/>
  <c r="Q15" i="29"/>
  <c r="S15" i="29"/>
  <c r="Q35" i="29"/>
  <c r="S35" i="29"/>
  <c r="R35" i="29"/>
  <c r="R76" i="43"/>
  <c r="T76" i="43"/>
  <c r="S76" i="43"/>
  <c r="R79" i="44"/>
  <c r="T79" i="44"/>
  <c r="S79" i="44"/>
  <c r="R70" i="43"/>
  <c r="T70" i="43"/>
  <c r="S70" i="43"/>
  <c r="Q47" i="29"/>
  <c r="S47" i="29"/>
  <c r="R47" i="29"/>
  <c r="L50" i="38"/>
  <c r="Q50" i="38"/>
  <c r="S36" i="38"/>
  <c r="R36" i="38"/>
  <c r="T36" i="38"/>
  <c r="R80" i="43"/>
  <c r="T80" i="43"/>
  <c r="S80" i="43"/>
  <c r="R10" i="25"/>
  <c r="Q10" i="25"/>
  <c r="S10" i="25"/>
  <c r="Q44" i="38"/>
  <c r="L44" i="38"/>
  <c r="R46" i="43"/>
  <c r="T46" i="43"/>
  <c r="S46" i="43"/>
  <c r="R50" i="43"/>
  <c r="T50" i="43"/>
  <c r="S50" i="43"/>
  <c r="Q73" i="27"/>
  <c r="S73" i="27"/>
  <c r="R73" i="27"/>
  <c r="Q23" i="25"/>
  <c r="S23" i="25"/>
  <c r="R23" i="25"/>
  <c r="R73" i="45"/>
  <c r="T73" i="45"/>
  <c r="S73" i="45"/>
  <c r="R40" i="38"/>
  <c r="T40" i="38"/>
  <c r="S40" i="38"/>
  <c r="R46" i="39"/>
  <c r="T46" i="39"/>
  <c r="S46" i="39"/>
  <c r="S47" i="38"/>
  <c r="R47" i="38"/>
  <c r="T47" i="38"/>
  <c r="S50" i="38"/>
  <c r="R50" i="38"/>
  <c r="T50" i="38"/>
  <c r="R38" i="39"/>
  <c r="T38" i="39"/>
  <c r="S38" i="39"/>
  <c r="S42" i="39"/>
  <c r="R42" i="39"/>
  <c r="T42" i="39"/>
  <c r="S44" i="38"/>
  <c r="R44" i="38"/>
  <c r="T44" i="38"/>
  <c r="J31" i="50" l="1"/>
  <c r="J34" i="50"/>
  <c r="L8" i="38"/>
  <c r="Q8" i="38"/>
  <c r="K14" i="38"/>
  <c r="J14" i="38"/>
  <c r="L18" i="38"/>
  <c r="Q18" i="38"/>
  <c r="K19" i="38"/>
  <c r="J19" i="38"/>
  <c r="J25" i="38"/>
  <c r="K25" i="38"/>
  <c r="S23" i="38"/>
  <c r="R23" i="38"/>
  <c r="T23" i="38" s="1"/>
  <c r="K13" i="38"/>
  <c r="J13" i="38"/>
  <c r="K15" i="38"/>
  <c r="J15" i="38"/>
  <c r="K12" i="38"/>
  <c r="S26" i="38"/>
  <c r="K30" i="51"/>
  <c r="L30" i="51" s="1"/>
  <c r="K31" i="51"/>
  <c r="L31" i="51" s="1"/>
  <c r="K75" i="51"/>
  <c r="L75" i="51" s="1"/>
  <c r="J37" i="51"/>
  <c r="K76" i="51"/>
  <c r="L76" i="51" s="1"/>
  <c r="K29" i="51"/>
  <c r="L29" i="51" s="1"/>
  <c r="K36" i="51"/>
  <c r="L36" i="51" s="1"/>
  <c r="J32" i="51"/>
  <c r="J70" i="51"/>
  <c r="J72" i="51"/>
  <c r="J68" i="51"/>
  <c r="K35" i="51"/>
  <c r="L35" i="51" s="1"/>
  <c r="K78" i="51"/>
  <c r="L78" i="51" s="1"/>
  <c r="K33" i="51"/>
  <c r="K110" i="51"/>
  <c r="L110" i="51" s="1"/>
  <c r="S33" i="50"/>
  <c r="T33" i="50" s="1"/>
  <c r="V33" i="50" s="1"/>
  <c r="Q66" i="50"/>
  <c r="J37" i="50"/>
  <c r="Q16" i="50"/>
  <c r="K73" i="50"/>
  <c r="L73" i="50" s="1"/>
  <c r="Q10" i="50"/>
  <c r="Q14" i="50"/>
  <c r="Q18" i="50"/>
  <c r="Q22" i="50"/>
  <c r="Q48" i="50"/>
  <c r="Q52" i="50"/>
  <c r="Q56" i="50"/>
  <c r="Q60" i="50"/>
  <c r="Q64" i="50"/>
  <c r="Q8" i="50"/>
  <c r="Q12" i="50"/>
  <c r="Q20" i="50"/>
  <c r="Q24" i="50"/>
  <c r="Q50" i="50"/>
  <c r="Q54" i="50"/>
  <c r="Q58" i="50"/>
  <c r="Q62" i="50"/>
  <c r="Q101" i="50"/>
  <c r="J38" i="50"/>
  <c r="K69" i="50"/>
  <c r="L69" i="50" s="1"/>
  <c r="K115" i="50"/>
  <c r="L115" i="50" s="1"/>
  <c r="J33" i="50"/>
  <c r="K70" i="50"/>
  <c r="L70" i="50" s="1"/>
  <c r="K72" i="50"/>
  <c r="L72" i="50" s="1"/>
  <c r="Q9" i="50"/>
  <c r="J30" i="50"/>
  <c r="J76" i="50"/>
  <c r="I10" i="50"/>
  <c r="J10" i="50" s="1"/>
  <c r="I14" i="50"/>
  <c r="J14" i="50" s="1"/>
  <c r="I18" i="50"/>
  <c r="J18" i="50" s="1"/>
  <c r="I22" i="50"/>
  <c r="K22" i="50" s="1"/>
  <c r="I48" i="50"/>
  <c r="K48" i="50" s="1"/>
  <c r="I52" i="50"/>
  <c r="K52" i="50" s="1"/>
  <c r="K36" i="50"/>
  <c r="L36" i="50" s="1"/>
  <c r="J78" i="50"/>
  <c r="K111" i="50"/>
  <c r="S68" i="50"/>
  <c r="U68" i="50" s="1"/>
  <c r="S73" i="50"/>
  <c r="U73" i="50" s="1"/>
  <c r="S34" i="50"/>
  <c r="U34" i="50" s="1"/>
  <c r="S113" i="50"/>
  <c r="U113" i="50" s="1"/>
  <c r="J35" i="50"/>
  <c r="J75" i="50"/>
  <c r="J77" i="50"/>
  <c r="K71" i="50"/>
  <c r="S114" i="50"/>
  <c r="K108" i="50"/>
  <c r="L108" i="50" s="1"/>
  <c r="S35" i="50"/>
  <c r="U35" i="50" s="1"/>
  <c r="S110" i="50"/>
  <c r="J112" i="50"/>
  <c r="K112" i="47"/>
  <c r="L112" i="47" s="1"/>
  <c r="J38" i="47"/>
  <c r="S36" i="47"/>
  <c r="U36" i="47" s="1"/>
  <c r="U29" i="47"/>
  <c r="T29" i="47"/>
  <c r="V29" i="47" s="1"/>
  <c r="L74" i="47"/>
  <c r="S74" i="47"/>
  <c r="U74" i="47" s="1"/>
  <c r="S68" i="47"/>
  <c r="T68" i="47" s="1"/>
  <c r="V68" i="47" s="1"/>
  <c r="J33" i="47"/>
  <c r="J72" i="47"/>
  <c r="K75" i="47"/>
  <c r="L75" i="47" s="1"/>
  <c r="K108" i="47"/>
  <c r="L108" i="47" s="1"/>
  <c r="S37" i="47"/>
  <c r="U37" i="47" s="1"/>
  <c r="S76" i="47"/>
  <c r="U76" i="47" s="1"/>
  <c r="S69" i="47"/>
  <c r="T69" i="47" s="1"/>
  <c r="V69" i="47" s="1"/>
  <c r="I63" i="47"/>
  <c r="K63" i="47" s="1"/>
  <c r="L63" i="47" s="1"/>
  <c r="K34" i="47"/>
  <c r="L34" i="47" s="1"/>
  <c r="J73" i="47"/>
  <c r="L73" i="47"/>
  <c r="S73" i="47"/>
  <c r="U73" i="47" s="1"/>
  <c r="J31" i="47"/>
  <c r="K109" i="47"/>
  <c r="L109" i="47" s="1"/>
  <c r="S112" i="47"/>
  <c r="U112" i="47" s="1"/>
  <c r="S71" i="47"/>
  <c r="U71" i="47" s="1"/>
  <c r="K34" i="51"/>
  <c r="L34" i="51" s="1"/>
  <c r="S39" i="51"/>
  <c r="U39" i="51" s="1"/>
  <c r="J71" i="51"/>
  <c r="S69" i="51"/>
  <c r="U69" i="51" s="1"/>
  <c r="S110" i="51"/>
  <c r="U110" i="51" s="1"/>
  <c r="I8" i="50"/>
  <c r="J8" i="50" s="1"/>
  <c r="I12" i="50"/>
  <c r="K12" i="50" s="1"/>
  <c r="L12" i="50" s="1"/>
  <c r="I16" i="50"/>
  <c r="J16" i="50" s="1"/>
  <c r="I20" i="50"/>
  <c r="K20" i="50" s="1"/>
  <c r="L20" i="50" s="1"/>
  <c r="I24" i="50"/>
  <c r="K24" i="50" s="1"/>
  <c r="L24" i="50" s="1"/>
  <c r="I50" i="50"/>
  <c r="K50" i="50" s="1"/>
  <c r="L50" i="50" s="1"/>
  <c r="I13" i="50"/>
  <c r="J13" i="50" s="1"/>
  <c r="I17" i="50"/>
  <c r="K17" i="50" s="1"/>
  <c r="L17" i="50" s="1"/>
  <c r="I21" i="50"/>
  <c r="J21" i="50" s="1"/>
  <c r="I25" i="50"/>
  <c r="J25" i="50" s="1"/>
  <c r="I27" i="50"/>
  <c r="J27" i="50" s="1"/>
  <c r="I51" i="50"/>
  <c r="J51" i="50" s="1"/>
  <c r="I67" i="50"/>
  <c r="K67" i="50" s="1"/>
  <c r="L67" i="50" s="1"/>
  <c r="Q88" i="50"/>
  <c r="I106" i="50"/>
  <c r="K106" i="50" s="1"/>
  <c r="L106" i="50" s="1"/>
  <c r="I104" i="50"/>
  <c r="K104" i="50" s="1"/>
  <c r="L104" i="50" s="1"/>
  <c r="I102" i="50"/>
  <c r="K102" i="50" s="1"/>
  <c r="L102" i="50" s="1"/>
  <c r="I100" i="50"/>
  <c r="J100" i="50" s="1"/>
  <c r="I98" i="50"/>
  <c r="K98" i="50" s="1"/>
  <c r="L98" i="50" s="1"/>
  <c r="I96" i="50"/>
  <c r="J96" i="50" s="1"/>
  <c r="I94" i="50"/>
  <c r="K94" i="50" s="1"/>
  <c r="L94" i="50" s="1"/>
  <c r="I92" i="50"/>
  <c r="K92" i="50" s="1"/>
  <c r="L92" i="50" s="1"/>
  <c r="I90" i="50"/>
  <c r="J90" i="50" s="1"/>
  <c r="Q107" i="50"/>
  <c r="Q106" i="50"/>
  <c r="Q105" i="50"/>
  <c r="Q104" i="50"/>
  <c r="Q103" i="50"/>
  <c r="Q102" i="50"/>
  <c r="Q100" i="50"/>
  <c r="Q99" i="50"/>
  <c r="Q98" i="50"/>
  <c r="Q97" i="50"/>
  <c r="Q96" i="50"/>
  <c r="Q95" i="50"/>
  <c r="Q94" i="50"/>
  <c r="Q93" i="50"/>
  <c r="Q92" i="50"/>
  <c r="S92" i="50" s="1"/>
  <c r="U92" i="50" s="1"/>
  <c r="Q91" i="50"/>
  <c r="Q90" i="50"/>
  <c r="Q89" i="50"/>
  <c r="Q18" i="47"/>
  <c r="I23" i="47"/>
  <c r="I48" i="47"/>
  <c r="K48" i="47" s="1"/>
  <c r="L48" i="47" s="1"/>
  <c r="I60" i="47"/>
  <c r="K60" i="47" s="1"/>
  <c r="L60" i="47" s="1"/>
  <c r="K35" i="47"/>
  <c r="K70" i="47"/>
  <c r="K110" i="47"/>
  <c r="K111" i="47"/>
  <c r="L111" i="47" s="1"/>
  <c r="J38" i="51"/>
  <c r="S109" i="51"/>
  <c r="Q108" i="51"/>
  <c r="S29" i="51"/>
  <c r="S32" i="51"/>
  <c r="U32" i="51" s="1"/>
  <c r="T69" i="51"/>
  <c r="V69" i="51" s="1"/>
  <c r="K73" i="51"/>
  <c r="K111" i="51"/>
  <c r="L111" i="51" s="1"/>
  <c r="Q104" i="51"/>
  <c r="S71" i="51"/>
  <c r="S75" i="51"/>
  <c r="S77" i="51"/>
  <c r="S74" i="51"/>
  <c r="S72" i="51"/>
  <c r="S68" i="51"/>
  <c r="S70" i="51"/>
  <c r="S30" i="51"/>
  <c r="S36" i="51"/>
  <c r="S37" i="51"/>
  <c r="S38" i="51"/>
  <c r="Q60" i="51"/>
  <c r="Q64" i="51"/>
  <c r="I65" i="51"/>
  <c r="J65" i="51" s="1"/>
  <c r="Q88" i="51"/>
  <c r="Q92" i="51"/>
  <c r="I49" i="51"/>
  <c r="K49" i="51" s="1"/>
  <c r="L49" i="51" s="1"/>
  <c r="I53" i="51"/>
  <c r="J53" i="51" s="1"/>
  <c r="Q55" i="51"/>
  <c r="I57" i="51"/>
  <c r="K57" i="51" s="1"/>
  <c r="Q96" i="51"/>
  <c r="Q48" i="51"/>
  <c r="I89" i="51"/>
  <c r="J89" i="51" s="1"/>
  <c r="I94" i="51"/>
  <c r="Q95" i="51"/>
  <c r="I101" i="51"/>
  <c r="K101" i="51" s="1"/>
  <c r="L101" i="51" s="1"/>
  <c r="Q101" i="51"/>
  <c r="I102" i="51"/>
  <c r="I11" i="51"/>
  <c r="J11" i="51" s="1"/>
  <c r="Q52" i="51"/>
  <c r="I61" i="51"/>
  <c r="K61" i="51" s="1"/>
  <c r="I93" i="51"/>
  <c r="K93" i="51" s="1"/>
  <c r="L93" i="51" s="1"/>
  <c r="Q100" i="51"/>
  <c r="Q56" i="51"/>
  <c r="I97" i="51"/>
  <c r="J97" i="51" s="1"/>
  <c r="Q97" i="51"/>
  <c r="I98" i="51"/>
  <c r="I105" i="51"/>
  <c r="J105" i="51" s="1"/>
  <c r="K89" i="51"/>
  <c r="L89" i="51" s="1"/>
  <c r="I10" i="51"/>
  <c r="J10" i="51" s="1"/>
  <c r="I14" i="51"/>
  <c r="J14" i="51" s="1"/>
  <c r="Q16" i="51"/>
  <c r="I17" i="51"/>
  <c r="J17" i="51" s="1"/>
  <c r="Q20" i="51"/>
  <c r="I9" i="51"/>
  <c r="K9" i="51" s="1"/>
  <c r="L9" i="51" s="1"/>
  <c r="I13" i="51"/>
  <c r="K13" i="51" s="1"/>
  <c r="L13" i="51" s="1"/>
  <c r="Q15" i="51"/>
  <c r="I16" i="51"/>
  <c r="K16" i="51" s="1"/>
  <c r="Q49" i="51"/>
  <c r="I50" i="51"/>
  <c r="Q53" i="51"/>
  <c r="I54" i="51"/>
  <c r="K54" i="51" s="1"/>
  <c r="L54" i="51" s="1"/>
  <c r="Q54" i="51"/>
  <c r="Q57" i="51"/>
  <c r="Q91" i="51"/>
  <c r="I12" i="51"/>
  <c r="K12" i="51" s="1"/>
  <c r="L12" i="51" s="1"/>
  <c r="Q14" i="51"/>
  <c r="I15" i="51"/>
  <c r="J15" i="51" s="1"/>
  <c r="I58" i="51"/>
  <c r="Q61" i="51"/>
  <c r="I62" i="51"/>
  <c r="Q65" i="51"/>
  <c r="I66" i="51"/>
  <c r="Q89" i="51"/>
  <c r="I90" i="51"/>
  <c r="K90" i="51" s="1"/>
  <c r="L90" i="51" s="1"/>
  <c r="Q90" i="51"/>
  <c r="Q93" i="51"/>
  <c r="I96" i="51"/>
  <c r="K96" i="51" s="1"/>
  <c r="Q107" i="51"/>
  <c r="Q105" i="51"/>
  <c r="I106" i="51"/>
  <c r="J106" i="51" s="1"/>
  <c r="Q106" i="51"/>
  <c r="I55" i="51"/>
  <c r="I18" i="51"/>
  <c r="I107" i="51"/>
  <c r="I108" i="51"/>
  <c r="J9" i="51"/>
  <c r="I8" i="51"/>
  <c r="Q8" i="51"/>
  <c r="Q9" i="51"/>
  <c r="Q10" i="51"/>
  <c r="Q11" i="51"/>
  <c r="Q12" i="51"/>
  <c r="Q13" i="51"/>
  <c r="I22" i="51"/>
  <c r="I56" i="51"/>
  <c r="I91" i="51"/>
  <c r="Q18" i="51"/>
  <c r="I19" i="51"/>
  <c r="Q19" i="51"/>
  <c r="Q22" i="51"/>
  <c r="I23" i="51"/>
  <c r="Q23" i="51"/>
  <c r="Q50" i="51"/>
  <c r="I51" i="51"/>
  <c r="Q51" i="51"/>
  <c r="Q66" i="51"/>
  <c r="I67" i="51"/>
  <c r="Q67" i="51"/>
  <c r="I92" i="51"/>
  <c r="Q102" i="51"/>
  <c r="I103" i="51"/>
  <c r="Q103" i="51"/>
  <c r="I20" i="51"/>
  <c r="I24" i="51"/>
  <c r="Q24" i="51"/>
  <c r="I25" i="51"/>
  <c r="I26" i="51"/>
  <c r="Q26" i="51"/>
  <c r="I27" i="51"/>
  <c r="Q27" i="51"/>
  <c r="I52" i="51"/>
  <c r="Q62" i="51"/>
  <c r="I63" i="51"/>
  <c r="Q63" i="51"/>
  <c r="I64" i="51"/>
  <c r="I88" i="51"/>
  <c r="Q98" i="51"/>
  <c r="I99" i="51"/>
  <c r="I104" i="51"/>
  <c r="Q17" i="51"/>
  <c r="I21" i="51"/>
  <c r="Q21" i="51"/>
  <c r="Q25" i="51"/>
  <c r="I48" i="51"/>
  <c r="Q58" i="51"/>
  <c r="I59" i="51"/>
  <c r="Q59" i="51"/>
  <c r="I60" i="51"/>
  <c r="Q94" i="51"/>
  <c r="I95" i="51"/>
  <c r="Q99" i="51"/>
  <c r="I100" i="51"/>
  <c r="S109" i="50"/>
  <c r="S112" i="50"/>
  <c r="S74" i="50"/>
  <c r="S77" i="50"/>
  <c r="S78" i="50"/>
  <c r="S75" i="50"/>
  <c r="S76" i="50"/>
  <c r="S38" i="47"/>
  <c r="S32" i="47"/>
  <c r="S30" i="47"/>
  <c r="U30" i="47" s="1"/>
  <c r="S38" i="50"/>
  <c r="S30" i="50"/>
  <c r="S32" i="50"/>
  <c r="S31" i="50"/>
  <c r="S39" i="50"/>
  <c r="S37" i="50"/>
  <c r="I11" i="50"/>
  <c r="J11" i="50" s="1"/>
  <c r="I15" i="50"/>
  <c r="K15" i="50" s="1"/>
  <c r="I19" i="50"/>
  <c r="K19" i="50" s="1"/>
  <c r="L19" i="50" s="1"/>
  <c r="I23" i="50"/>
  <c r="K23" i="50" s="1"/>
  <c r="L23" i="50" s="1"/>
  <c r="I26" i="50"/>
  <c r="K26" i="50" s="1"/>
  <c r="L26" i="50" s="1"/>
  <c r="I49" i="50"/>
  <c r="K49" i="50" s="1"/>
  <c r="L49" i="50" s="1"/>
  <c r="I53" i="50"/>
  <c r="K53" i="50" s="1"/>
  <c r="L53" i="50" s="1"/>
  <c r="I57" i="50"/>
  <c r="K57" i="50" s="1"/>
  <c r="L57" i="50" s="1"/>
  <c r="I61" i="50"/>
  <c r="K61" i="50" s="1"/>
  <c r="L61" i="50" s="1"/>
  <c r="I65" i="50"/>
  <c r="J65" i="50" s="1"/>
  <c r="I88" i="50"/>
  <c r="J88" i="50" s="1"/>
  <c r="I54" i="50"/>
  <c r="K54" i="50" s="1"/>
  <c r="L54" i="50" s="1"/>
  <c r="I58" i="50"/>
  <c r="K58" i="50" s="1"/>
  <c r="L58" i="50" s="1"/>
  <c r="I62" i="50"/>
  <c r="K62" i="50" s="1"/>
  <c r="L62" i="50" s="1"/>
  <c r="I66" i="50"/>
  <c r="J66" i="50" s="1"/>
  <c r="I56" i="50"/>
  <c r="J56" i="50" s="1"/>
  <c r="I60" i="50"/>
  <c r="K60" i="50" s="1"/>
  <c r="L60" i="50" s="1"/>
  <c r="I64" i="50"/>
  <c r="J64" i="50" s="1"/>
  <c r="Q11" i="50"/>
  <c r="Q15" i="50"/>
  <c r="Q19" i="50"/>
  <c r="Q23" i="50"/>
  <c r="Q26" i="50"/>
  <c r="Q49" i="50"/>
  <c r="Q53" i="50"/>
  <c r="Q57" i="50"/>
  <c r="Q61" i="50"/>
  <c r="Q65" i="50"/>
  <c r="Q13" i="50"/>
  <c r="Q17" i="50"/>
  <c r="Q21" i="50"/>
  <c r="Q25" i="50"/>
  <c r="Q27" i="50"/>
  <c r="I9" i="50"/>
  <c r="K9" i="50" s="1"/>
  <c r="L9" i="50" s="1"/>
  <c r="I55" i="50"/>
  <c r="J55" i="50" s="1"/>
  <c r="I59" i="50"/>
  <c r="I63" i="50"/>
  <c r="J63" i="50" s="1"/>
  <c r="Q51" i="50"/>
  <c r="Q55" i="50"/>
  <c r="Q59" i="50"/>
  <c r="Q63" i="50"/>
  <c r="Q67" i="50"/>
  <c r="I107" i="50"/>
  <c r="I105" i="50"/>
  <c r="I103" i="50"/>
  <c r="I101" i="50"/>
  <c r="I99" i="50"/>
  <c r="I97" i="50"/>
  <c r="I95" i="50"/>
  <c r="I93" i="50"/>
  <c r="I91" i="50"/>
  <c r="I89" i="50"/>
  <c r="S111" i="47"/>
  <c r="T76" i="47"/>
  <c r="V76" i="47" s="1"/>
  <c r="S72" i="47"/>
  <c r="T37" i="47"/>
  <c r="V37" i="47" s="1"/>
  <c r="S31" i="47"/>
  <c r="S34" i="47"/>
  <c r="S33" i="47"/>
  <c r="Q61" i="47"/>
  <c r="Q97" i="47"/>
  <c r="I100" i="47"/>
  <c r="K100" i="47" s="1"/>
  <c r="L100" i="47" s="1"/>
  <c r="Q12" i="47"/>
  <c r="Q24" i="47"/>
  <c r="J23" i="47"/>
  <c r="K23" i="47"/>
  <c r="L23" i="47" s="1"/>
  <c r="J48" i="47"/>
  <c r="Q20" i="47"/>
  <c r="I21" i="47"/>
  <c r="J21" i="47" s="1"/>
  <c r="Q21" i="47"/>
  <c r="I22" i="47"/>
  <c r="J22" i="47" s="1"/>
  <c r="I26" i="47"/>
  <c r="J26" i="47" s="1"/>
  <c r="Q102" i="47"/>
  <c r="I103" i="47"/>
  <c r="K103" i="47" s="1"/>
  <c r="L103" i="47" s="1"/>
  <c r="Q103" i="47"/>
  <c r="Q107" i="47"/>
  <c r="I27" i="47"/>
  <c r="K27" i="47" s="1"/>
  <c r="L27" i="47" s="1"/>
  <c r="Q48" i="47"/>
  <c r="S48" i="47" s="1"/>
  <c r="U48" i="47" s="1"/>
  <c r="I49" i="47"/>
  <c r="K49" i="47" s="1"/>
  <c r="Q49" i="47"/>
  <c r="Q50" i="47"/>
  <c r="Q86" i="47"/>
  <c r="I89" i="47"/>
  <c r="K89" i="47" s="1"/>
  <c r="Q89" i="47"/>
  <c r="I90" i="47"/>
  <c r="J90" i="47" s="1"/>
  <c r="I8" i="47"/>
  <c r="K8" i="47" s="1"/>
  <c r="I61" i="47"/>
  <c r="J61" i="47" s="1"/>
  <c r="Q63" i="47"/>
  <c r="I97" i="47"/>
  <c r="J97" i="47" s="1"/>
  <c r="Q98" i="47"/>
  <c r="Q26" i="47"/>
  <c r="Q27" i="47"/>
  <c r="I28" i="47"/>
  <c r="J28" i="47" s="1"/>
  <c r="Q47" i="47"/>
  <c r="I53" i="47"/>
  <c r="J53" i="47" s="1"/>
  <c r="I54" i="47"/>
  <c r="J54" i="47" s="1"/>
  <c r="I55" i="47"/>
  <c r="K55" i="47" s="1"/>
  <c r="L55" i="47" s="1"/>
  <c r="Q55" i="47"/>
  <c r="Q56" i="47"/>
  <c r="I67" i="47"/>
  <c r="K67" i="47" s="1"/>
  <c r="I92" i="47"/>
  <c r="J92" i="47" s="1"/>
  <c r="Q92" i="47"/>
  <c r="I93" i="47"/>
  <c r="K93" i="47" s="1"/>
  <c r="L93" i="47" s="1"/>
  <c r="Q95" i="47"/>
  <c r="I101" i="47"/>
  <c r="K101" i="47" s="1"/>
  <c r="L101" i="47" s="1"/>
  <c r="I102" i="47"/>
  <c r="K102" i="47" s="1"/>
  <c r="L102" i="47" s="1"/>
  <c r="I9" i="47"/>
  <c r="K9" i="47" s="1"/>
  <c r="Q13" i="47"/>
  <c r="I14" i="47"/>
  <c r="K14" i="47" s="1"/>
  <c r="L14" i="47" s="1"/>
  <c r="Q14" i="47"/>
  <c r="I15" i="47"/>
  <c r="K15" i="47" s="1"/>
  <c r="L15" i="47" s="1"/>
  <c r="Q16" i="47"/>
  <c r="Q17" i="47"/>
  <c r="I18" i="47"/>
  <c r="J18" i="47" s="1"/>
  <c r="I19" i="47"/>
  <c r="K19" i="47" s="1"/>
  <c r="L19" i="47" s="1"/>
  <c r="Q22" i="47"/>
  <c r="Q52" i="47"/>
  <c r="Q57" i="47"/>
  <c r="I65" i="47"/>
  <c r="J65" i="47" s="1"/>
  <c r="Q65" i="47"/>
  <c r="Q66" i="47"/>
  <c r="I91" i="47"/>
  <c r="K91" i="47" s="1"/>
  <c r="I99" i="47"/>
  <c r="J99" i="47" s="1"/>
  <c r="I105" i="47"/>
  <c r="J105" i="47" s="1"/>
  <c r="Q11" i="47"/>
  <c r="I51" i="47"/>
  <c r="K51" i="47" s="1"/>
  <c r="L51" i="47" s="1"/>
  <c r="Q104" i="47"/>
  <c r="Q8" i="47"/>
  <c r="Q60" i="47"/>
  <c r="Q87" i="47"/>
  <c r="I96" i="47"/>
  <c r="K96" i="47" s="1"/>
  <c r="I50" i="47"/>
  <c r="K50" i="47" s="1"/>
  <c r="I59" i="47"/>
  <c r="J59" i="47" s="1"/>
  <c r="J60" i="47"/>
  <c r="Q10" i="47"/>
  <c r="I12" i="47"/>
  <c r="J12" i="47" s="1"/>
  <c r="Q15" i="47"/>
  <c r="Q25" i="47"/>
  <c r="I47" i="47"/>
  <c r="J47" i="47" s="1"/>
  <c r="I56" i="47"/>
  <c r="J56" i="47" s="1"/>
  <c r="Q58" i="47"/>
  <c r="Q62" i="47"/>
  <c r="I87" i="47"/>
  <c r="J87" i="47" s="1"/>
  <c r="Q88" i="47"/>
  <c r="Q91" i="47"/>
  <c r="I95" i="47"/>
  <c r="J95" i="47" s="1"/>
  <c r="I98" i="47"/>
  <c r="J98" i="47" s="1"/>
  <c r="Q100" i="47"/>
  <c r="Q101" i="47"/>
  <c r="Q106" i="47"/>
  <c r="I107" i="47"/>
  <c r="K107" i="47" s="1"/>
  <c r="I13" i="47"/>
  <c r="K13" i="47" s="1"/>
  <c r="I16" i="47"/>
  <c r="K16" i="47" s="1"/>
  <c r="I17" i="47"/>
  <c r="K17" i="47" s="1"/>
  <c r="I20" i="47"/>
  <c r="K20" i="47" s="1"/>
  <c r="Q23" i="47"/>
  <c r="Q28" i="47"/>
  <c r="Q51" i="47"/>
  <c r="I52" i="47"/>
  <c r="K52" i="47" s="1"/>
  <c r="Q54" i="47"/>
  <c r="I58" i="47"/>
  <c r="J58" i="47" s="1"/>
  <c r="Q59" i="47"/>
  <c r="Q64" i="47"/>
  <c r="Q67" i="47"/>
  <c r="I86" i="47"/>
  <c r="J86" i="47" s="1"/>
  <c r="Q90" i="47"/>
  <c r="Q94" i="47"/>
  <c r="Q96" i="47"/>
  <c r="I104" i="47"/>
  <c r="J104" i="47" s="1"/>
  <c r="I11" i="47"/>
  <c r="K11" i="47" s="1"/>
  <c r="I64" i="47"/>
  <c r="K64" i="47" s="1"/>
  <c r="L64" i="47" s="1"/>
  <c r="I66" i="47"/>
  <c r="J66" i="47" s="1"/>
  <c r="Q9" i="47"/>
  <c r="I10" i="47"/>
  <c r="K10" i="47" s="1"/>
  <c r="L10" i="47" s="1"/>
  <c r="Q19" i="47"/>
  <c r="I24" i="47"/>
  <c r="J24" i="47" s="1"/>
  <c r="I25" i="47"/>
  <c r="K25" i="47" s="1"/>
  <c r="L25" i="47" s="1"/>
  <c r="Q53" i="47"/>
  <c r="I57" i="47"/>
  <c r="K57" i="47" s="1"/>
  <c r="I62" i="47"/>
  <c r="J62" i="47" s="1"/>
  <c r="I88" i="47"/>
  <c r="K88" i="47" s="1"/>
  <c r="L88" i="47" s="1"/>
  <c r="Q93" i="47"/>
  <c r="I94" i="47"/>
  <c r="K94" i="47" s="1"/>
  <c r="L94" i="47" s="1"/>
  <c r="Q99" i="47"/>
  <c r="Q105" i="47"/>
  <c r="I106" i="47"/>
  <c r="K106" i="47" s="1"/>
  <c r="L106" i="47" s="1"/>
  <c r="K24" i="47"/>
  <c r="L24" i="47" s="1"/>
  <c r="Q15" i="38" l="1"/>
  <c r="L15" i="38"/>
  <c r="Q19" i="38"/>
  <c r="L19" i="38"/>
  <c r="L14" i="38"/>
  <c r="Q14" i="38"/>
  <c r="L25" i="38"/>
  <c r="Q25" i="38"/>
  <c r="R18" i="38"/>
  <c r="T18" i="38" s="1"/>
  <c r="S18" i="38"/>
  <c r="R8" i="38"/>
  <c r="T8" i="38" s="1"/>
  <c r="S8" i="38"/>
  <c r="Q12" i="38"/>
  <c r="L12" i="38"/>
  <c r="Q13" i="38"/>
  <c r="L13" i="38"/>
  <c r="J25" i="47"/>
  <c r="T36" i="47"/>
  <c r="V36" i="47" s="1"/>
  <c r="S31" i="51"/>
  <c r="U33" i="50"/>
  <c r="K27" i="50"/>
  <c r="L27" i="50" s="1"/>
  <c r="S34" i="51"/>
  <c r="U34" i="51" s="1"/>
  <c r="S35" i="51"/>
  <c r="K65" i="51"/>
  <c r="L65" i="51" s="1"/>
  <c r="S78" i="51"/>
  <c r="T78" i="51" s="1"/>
  <c r="V78" i="51" s="1"/>
  <c r="K53" i="51"/>
  <c r="L53" i="51" s="1"/>
  <c r="K17" i="51"/>
  <c r="L17" i="51" s="1"/>
  <c r="J61" i="51"/>
  <c r="T39" i="51"/>
  <c r="V39" i="51" s="1"/>
  <c r="S76" i="51"/>
  <c r="S111" i="51"/>
  <c r="U111" i="51" s="1"/>
  <c r="J57" i="51"/>
  <c r="S89" i="51"/>
  <c r="U89" i="51" s="1"/>
  <c r="T110" i="51"/>
  <c r="V110" i="51" s="1"/>
  <c r="L33" i="51"/>
  <c r="S33" i="51"/>
  <c r="K8" i="50"/>
  <c r="L8" i="50" s="1"/>
  <c r="J104" i="50"/>
  <c r="J17" i="50"/>
  <c r="K96" i="50"/>
  <c r="L96" i="50" s="1"/>
  <c r="J24" i="50"/>
  <c r="K51" i="50"/>
  <c r="L51" i="50" s="1"/>
  <c r="K14" i="50"/>
  <c r="S14" i="50" s="1"/>
  <c r="T113" i="50"/>
  <c r="V113" i="50" s="1"/>
  <c r="S69" i="50"/>
  <c r="U69" i="50" s="1"/>
  <c r="S115" i="50"/>
  <c r="U115" i="50" s="1"/>
  <c r="K18" i="50"/>
  <c r="S18" i="50" s="1"/>
  <c r="J15" i="50"/>
  <c r="S94" i="50"/>
  <c r="U94" i="50" s="1"/>
  <c r="J52" i="50"/>
  <c r="S72" i="50"/>
  <c r="U72" i="50" s="1"/>
  <c r="J12" i="50"/>
  <c r="K21" i="50"/>
  <c r="L21" i="50" s="1"/>
  <c r="K100" i="50"/>
  <c r="L100" i="50" s="1"/>
  <c r="J49" i="50"/>
  <c r="S70" i="50"/>
  <c r="U70" i="50" s="1"/>
  <c r="T35" i="50"/>
  <c r="V35" i="50" s="1"/>
  <c r="J106" i="50"/>
  <c r="T115" i="50"/>
  <c r="V115" i="50" s="1"/>
  <c r="J23" i="50"/>
  <c r="J20" i="50"/>
  <c r="K90" i="50"/>
  <c r="L90" i="50" s="1"/>
  <c r="J22" i="50"/>
  <c r="K13" i="50"/>
  <c r="L13" i="50" s="1"/>
  <c r="J98" i="50"/>
  <c r="K88" i="50"/>
  <c r="L88" i="50" s="1"/>
  <c r="J50" i="50"/>
  <c r="J53" i="50"/>
  <c r="T34" i="50"/>
  <c r="V34" i="50" s="1"/>
  <c r="S36" i="50"/>
  <c r="K10" i="50"/>
  <c r="K64" i="50"/>
  <c r="L64" i="50" s="1"/>
  <c r="K65" i="50"/>
  <c r="L65" i="50" s="1"/>
  <c r="S12" i="50"/>
  <c r="U12" i="50" s="1"/>
  <c r="T73" i="50"/>
  <c r="V73" i="50" s="1"/>
  <c r="T68" i="50"/>
  <c r="V68" i="50" s="1"/>
  <c r="J48" i="50"/>
  <c r="J26" i="50"/>
  <c r="K16" i="50"/>
  <c r="S108" i="50"/>
  <c r="U108" i="50" s="1"/>
  <c r="L111" i="50"/>
  <c r="S111" i="50"/>
  <c r="J60" i="50"/>
  <c r="S60" i="50"/>
  <c r="U60" i="50" s="1"/>
  <c r="J61" i="50"/>
  <c r="S61" i="50"/>
  <c r="U61" i="50" s="1"/>
  <c r="S58" i="50"/>
  <c r="U58" i="50" s="1"/>
  <c r="K25" i="50"/>
  <c r="L25" i="50" s="1"/>
  <c r="J54" i="50"/>
  <c r="J94" i="50"/>
  <c r="J102" i="50"/>
  <c r="S102" i="50" s="1"/>
  <c r="U114" i="50"/>
  <c r="T114" i="50"/>
  <c r="V114" i="50" s="1"/>
  <c r="U110" i="50"/>
  <c r="T110" i="50"/>
  <c r="V110" i="50" s="1"/>
  <c r="J67" i="50"/>
  <c r="J92" i="50"/>
  <c r="J19" i="50"/>
  <c r="S67" i="50"/>
  <c r="U67" i="50" s="1"/>
  <c r="T69" i="50"/>
  <c r="V69" i="50" s="1"/>
  <c r="L71" i="50"/>
  <c r="S71" i="50"/>
  <c r="T30" i="47"/>
  <c r="V30" i="47" s="1"/>
  <c r="U69" i="47"/>
  <c r="S63" i="47"/>
  <c r="U63" i="47" s="1"/>
  <c r="S75" i="47"/>
  <c r="U75" i="47" s="1"/>
  <c r="K12" i="47"/>
  <c r="L12" i="47" s="1"/>
  <c r="J63" i="47"/>
  <c r="T73" i="47"/>
  <c r="V73" i="47" s="1"/>
  <c r="T74" i="47"/>
  <c r="V74" i="47" s="1"/>
  <c r="S108" i="47"/>
  <c r="U68" i="47"/>
  <c r="K59" i="47"/>
  <c r="L59" i="47" s="1"/>
  <c r="J13" i="47"/>
  <c r="K62" i="47"/>
  <c r="L62" i="47" s="1"/>
  <c r="K56" i="47"/>
  <c r="L56" i="47" s="1"/>
  <c r="T71" i="47"/>
  <c r="V71" i="47" s="1"/>
  <c r="S109" i="47"/>
  <c r="J9" i="47"/>
  <c r="T112" i="47"/>
  <c r="V112" i="47" s="1"/>
  <c r="K58" i="47"/>
  <c r="L58" i="47" s="1"/>
  <c r="T32" i="51"/>
  <c r="V32" i="51" s="1"/>
  <c r="L15" i="50"/>
  <c r="S15" i="50"/>
  <c r="U15" i="50" s="1"/>
  <c r="J58" i="50"/>
  <c r="K11" i="50"/>
  <c r="L11" i="50" s="1"/>
  <c r="S49" i="50"/>
  <c r="U49" i="50" s="1"/>
  <c r="L110" i="47"/>
  <c r="S110" i="47"/>
  <c r="L70" i="47"/>
  <c r="S70" i="47"/>
  <c r="L35" i="47"/>
  <c r="S35" i="47"/>
  <c r="J96" i="47"/>
  <c r="K26" i="47"/>
  <c r="L26" i="47" s="1"/>
  <c r="S60" i="47"/>
  <c r="U60" i="47" s="1"/>
  <c r="K104" i="47"/>
  <c r="L104" i="47" s="1"/>
  <c r="K95" i="47"/>
  <c r="S95" i="47" s="1"/>
  <c r="K21" i="47"/>
  <c r="L21" i="47" s="1"/>
  <c r="T75" i="47"/>
  <c r="V75" i="47" s="1"/>
  <c r="U71" i="51"/>
  <c r="T71" i="51"/>
  <c r="V71" i="51" s="1"/>
  <c r="L73" i="51"/>
  <c r="S73" i="51"/>
  <c r="K105" i="51"/>
  <c r="L105" i="51" s="1"/>
  <c r="J101" i="51"/>
  <c r="U109" i="51"/>
  <c r="T109" i="51"/>
  <c r="V109" i="51" s="1"/>
  <c r="K106" i="51"/>
  <c r="L106" i="51" s="1"/>
  <c r="J16" i="51"/>
  <c r="J12" i="51"/>
  <c r="J96" i="51"/>
  <c r="K10" i="51"/>
  <c r="L10" i="51" s="1"/>
  <c r="J49" i="51"/>
  <c r="J54" i="51"/>
  <c r="S49" i="51"/>
  <c r="U49" i="51" s="1"/>
  <c r="U75" i="51"/>
  <c r="T75" i="51"/>
  <c r="V75" i="51" s="1"/>
  <c r="U29" i="51"/>
  <c r="T29" i="51"/>
  <c r="V29" i="51" s="1"/>
  <c r="U76" i="51"/>
  <c r="T76" i="51"/>
  <c r="V76" i="51" s="1"/>
  <c r="U78" i="51"/>
  <c r="U70" i="51"/>
  <c r="T70" i="51"/>
  <c r="V70" i="51" s="1"/>
  <c r="U72" i="51"/>
  <c r="T72" i="51"/>
  <c r="V72" i="51" s="1"/>
  <c r="U74" i="51"/>
  <c r="T74" i="51"/>
  <c r="V74" i="51" s="1"/>
  <c r="U68" i="51"/>
  <c r="T68" i="51"/>
  <c r="V68" i="51" s="1"/>
  <c r="U77" i="51"/>
  <c r="T77" i="51"/>
  <c r="V77" i="51" s="1"/>
  <c r="U37" i="51"/>
  <c r="T37" i="51"/>
  <c r="V37" i="51" s="1"/>
  <c r="U35" i="51"/>
  <c r="T35" i="51"/>
  <c r="V35" i="51" s="1"/>
  <c r="U36" i="51"/>
  <c r="T36" i="51"/>
  <c r="V36" i="51" s="1"/>
  <c r="U38" i="51"/>
  <c r="T38" i="51"/>
  <c r="V38" i="51" s="1"/>
  <c r="U30" i="51"/>
  <c r="T30" i="51"/>
  <c r="V30" i="51" s="1"/>
  <c r="L61" i="51"/>
  <c r="S61" i="51"/>
  <c r="U61" i="51" s="1"/>
  <c r="J90" i="51"/>
  <c r="J93" i="51"/>
  <c r="S65" i="51"/>
  <c r="U65" i="51" s="1"/>
  <c r="L57" i="51"/>
  <c r="S57" i="51"/>
  <c r="U57" i="51" s="1"/>
  <c r="S53" i="51"/>
  <c r="U53" i="51" s="1"/>
  <c r="K14" i="51"/>
  <c r="S14" i="51" s="1"/>
  <c r="K97" i="51"/>
  <c r="L97" i="51" s="1"/>
  <c r="L96" i="51"/>
  <c r="S96" i="51"/>
  <c r="U96" i="51" s="1"/>
  <c r="K98" i="51"/>
  <c r="L98" i="51" s="1"/>
  <c r="J98" i="51"/>
  <c r="K102" i="51"/>
  <c r="L102" i="51" s="1"/>
  <c r="J102" i="51"/>
  <c r="K94" i="51"/>
  <c r="L94" i="51" s="1"/>
  <c r="J94" i="51"/>
  <c r="K15" i="51"/>
  <c r="L15" i="51" s="1"/>
  <c r="K11" i="51"/>
  <c r="L11" i="51" s="1"/>
  <c r="J13" i="51"/>
  <c r="S93" i="51"/>
  <c r="U93" i="51" s="1"/>
  <c r="K66" i="51"/>
  <c r="L66" i="51" s="1"/>
  <c r="J66" i="51"/>
  <c r="K58" i="51"/>
  <c r="L58" i="51" s="1"/>
  <c r="J58" i="51"/>
  <c r="K50" i="51"/>
  <c r="L50" i="51" s="1"/>
  <c r="J50" i="51"/>
  <c r="K62" i="51"/>
  <c r="L62" i="51" s="1"/>
  <c r="J62" i="51"/>
  <c r="S101" i="51"/>
  <c r="U101" i="51" s="1"/>
  <c r="K25" i="51"/>
  <c r="L25" i="51" s="1"/>
  <c r="J25" i="51"/>
  <c r="K22" i="51"/>
  <c r="L22" i="51" s="1"/>
  <c r="J22" i="51"/>
  <c r="S12" i="51"/>
  <c r="U12" i="51" s="1"/>
  <c r="K95" i="51"/>
  <c r="J95" i="51"/>
  <c r="K21" i="51"/>
  <c r="L21" i="51" s="1"/>
  <c r="J21" i="51"/>
  <c r="K88" i="51"/>
  <c r="J88" i="51"/>
  <c r="K52" i="51"/>
  <c r="J52" i="51"/>
  <c r="K26" i="51"/>
  <c r="L26" i="51" s="1"/>
  <c r="J26" i="51"/>
  <c r="K103" i="51"/>
  <c r="L103" i="51" s="1"/>
  <c r="J103" i="51"/>
  <c r="K19" i="51"/>
  <c r="L19" i="51" s="1"/>
  <c r="J19" i="51"/>
  <c r="K91" i="51"/>
  <c r="J91" i="51"/>
  <c r="J8" i="51"/>
  <c r="K8" i="51"/>
  <c r="L8" i="51" s="1"/>
  <c r="S90" i="51"/>
  <c r="K59" i="51"/>
  <c r="L59" i="51" s="1"/>
  <c r="J59" i="51"/>
  <c r="K99" i="51"/>
  <c r="L99" i="51" s="1"/>
  <c r="J99" i="51"/>
  <c r="K63" i="51"/>
  <c r="L63" i="51" s="1"/>
  <c r="J63" i="51"/>
  <c r="K60" i="51"/>
  <c r="J60" i="51"/>
  <c r="K48" i="51"/>
  <c r="J48" i="51"/>
  <c r="S17" i="51"/>
  <c r="U17" i="51" s="1"/>
  <c r="K64" i="51"/>
  <c r="J64" i="51"/>
  <c r="K24" i="51"/>
  <c r="L24" i="51" s="1"/>
  <c r="J24" i="51"/>
  <c r="K92" i="51"/>
  <c r="J92" i="51"/>
  <c r="K51" i="51"/>
  <c r="L51" i="51" s="1"/>
  <c r="J51" i="51"/>
  <c r="K23" i="51"/>
  <c r="L23" i="51" s="1"/>
  <c r="J23" i="51"/>
  <c r="K107" i="51"/>
  <c r="J107" i="51"/>
  <c r="K55" i="51"/>
  <c r="J55" i="51"/>
  <c r="K67" i="51"/>
  <c r="L67" i="51" s="1"/>
  <c r="J67" i="51"/>
  <c r="K100" i="51"/>
  <c r="J100" i="51"/>
  <c r="K104" i="51"/>
  <c r="J104" i="51"/>
  <c r="K27" i="51"/>
  <c r="L27" i="51" s="1"/>
  <c r="J27" i="51"/>
  <c r="K20" i="51"/>
  <c r="J20" i="51"/>
  <c r="K56" i="51"/>
  <c r="J56" i="51"/>
  <c r="L16" i="51"/>
  <c r="S16" i="51"/>
  <c r="S13" i="51"/>
  <c r="U13" i="51" s="1"/>
  <c r="S9" i="51"/>
  <c r="U9" i="51" s="1"/>
  <c r="K108" i="51"/>
  <c r="J108" i="51"/>
  <c r="S54" i="51"/>
  <c r="K18" i="51"/>
  <c r="L18" i="51" s="1"/>
  <c r="J18" i="51"/>
  <c r="U112" i="50"/>
  <c r="T112" i="50"/>
  <c r="V112" i="50" s="1"/>
  <c r="U109" i="50"/>
  <c r="T109" i="50"/>
  <c r="V109" i="50" s="1"/>
  <c r="U77" i="50"/>
  <c r="T77" i="50"/>
  <c r="V77" i="50" s="1"/>
  <c r="U76" i="50"/>
  <c r="T76" i="50"/>
  <c r="V76" i="50" s="1"/>
  <c r="U74" i="50"/>
  <c r="T74" i="50"/>
  <c r="V74" i="50" s="1"/>
  <c r="U75" i="50"/>
  <c r="T75" i="50"/>
  <c r="V75" i="50" s="1"/>
  <c r="U78" i="50"/>
  <c r="T78" i="50"/>
  <c r="V78" i="50" s="1"/>
  <c r="U32" i="47"/>
  <c r="T32" i="47"/>
  <c r="V32" i="47" s="1"/>
  <c r="U38" i="47"/>
  <c r="T38" i="47"/>
  <c r="V38" i="47" s="1"/>
  <c r="U31" i="50"/>
  <c r="T31" i="50"/>
  <c r="V31" i="50" s="1"/>
  <c r="U39" i="50"/>
  <c r="T39" i="50"/>
  <c r="V39" i="50" s="1"/>
  <c r="U30" i="50"/>
  <c r="T30" i="50"/>
  <c r="V30" i="50" s="1"/>
  <c r="U38" i="50"/>
  <c r="T38" i="50"/>
  <c r="V38" i="50" s="1"/>
  <c r="U37" i="50"/>
  <c r="T37" i="50"/>
  <c r="V37" i="50" s="1"/>
  <c r="U32" i="50"/>
  <c r="T32" i="50"/>
  <c r="V32" i="50" s="1"/>
  <c r="J57" i="50"/>
  <c r="S54" i="50"/>
  <c r="U54" i="50" s="1"/>
  <c r="K56" i="50"/>
  <c r="L56" i="50" s="1"/>
  <c r="J62" i="50"/>
  <c r="S53" i="50"/>
  <c r="U53" i="50" s="1"/>
  <c r="S98" i="50"/>
  <c r="U98" i="50" s="1"/>
  <c r="J9" i="50"/>
  <c r="S104" i="50"/>
  <c r="U104" i="50" s="1"/>
  <c r="K55" i="50"/>
  <c r="L55" i="50" s="1"/>
  <c r="S24" i="50"/>
  <c r="U24" i="50" s="1"/>
  <c r="K66" i="50"/>
  <c r="L66" i="50" s="1"/>
  <c r="S62" i="50"/>
  <c r="U62" i="50" s="1"/>
  <c r="T92" i="50"/>
  <c r="V92" i="50" s="1"/>
  <c r="S51" i="50"/>
  <c r="U51" i="50" s="1"/>
  <c r="K59" i="50"/>
  <c r="L59" i="50" s="1"/>
  <c r="J59" i="50"/>
  <c r="S23" i="50"/>
  <c r="U23" i="50" s="1"/>
  <c r="K63" i="50"/>
  <c r="S50" i="50"/>
  <c r="U50" i="50" s="1"/>
  <c r="S8" i="50"/>
  <c r="S9" i="50"/>
  <c r="J103" i="50"/>
  <c r="K103" i="50"/>
  <c r="S17" i="50"/>
  <c r="S48" i="50"/>
  <c r="L48" i="50"/>
  <c r="J99" i="50"/>
  <c r="K99" i="50"/>
  <c r="J105" i="50"/>
  <c r="K105" i="50"/>
  <c r="S106" i="50"/>
  <c r="J95" i="50"/>
  <c r="K95" i="50"/>
  <c r="J107" i="50"/>
  <c r="K107" i="50"/>
  <c r="S22" i="50"/>
  <c r="L22" i="50"/>
  <c r="S52" i="50"/>
  <c r="L52" i="50"/>
  <c r="S13" i="50"/>
  <c r="S26" i="50"/>
  <c r="S19" i="50"/>
  <c r="S20" i="50"/>
  <c r="J91" i="50"/>
  <c r="K91" i="50"/>
  <c r="J93" i="50"/>
  <c r="K93" i="50"/>
  <c r="S57" i="50"/>
  <c r="T94" i="50"/>
  <c r="V94" i="50" s="1"/>
  <c r="S96" i="50"/>
  <c r="J89" i="50"/>
  <c r="K89" i="50"/>
  <c r="J97" i="50"/>
  <c r="K97" i="50"/>
  <c r="J101" i="50"/>
  <c r="K101" i="50"/>
  <c r="U111" i="47"/>
  <c r="T111" i="47"/>
  <c r="V111" i="47" s="1"/>
  <c r="U72" i="47"/>
  <c r="T72" i="47"/>
  <c r="V72" i="47" s="1"/>
  <c r="U31" i="47"/>
  <c r="T31" i="47"/>
  <c r="V31" i="47" s="1"/>
  <c r="U33" i="47"/>
  <c r="T33" i="47"/>
  <c r="V33" i="47" s="1"/>
  <c r="U34" i="47"/>
  <c r="T34" i="47"/>
  <c r="V34" i="47" s="1"/>
  <c r="S27" i="47"/>
  <c r="U27" i="47" s="1"/>
  <c r="J101" i="47"/>
  <c r="K105" i="47"/>
  <c r="L105" i="47" s="1"/>
  <c r="K92" i="47"/>
  <c r="L92" i="47" s="1"/>
  <c r="J17" i="47"/>
  <c r="K90" i="47"/>
  <c r="L90" i="47" s="1"/>
  <c r="K97" i="47"/>
  <c r="L97" i="47" s="1"/>
  <c r="J55" i="47"/>
  <c r="J20" i="47"/>
  <c r="J103" i="47"/>
  <c r="J27" i="47"/>
  <c r="J100" i="47"/>
  <c r="S100" i="47" s="1"/>
  <c r="U100" i="47" s="1"/>
  <c r="J91" i="47"/>
  <c r="J52" i="47"/>
  <c r="J51" i="47"/>
  <c r="J19" i="47"/>
  <c r="J93" i="47"/>
  <c r="K53" i="47"/>
  <c r="L53" i="47" s="1"/>
  <c r="J10" i="47"/>
  <c r="J64" i="47"/>
  <c r="K18" i="47"/>
  <c r="K86" i="47"/>
  <c r="L86" i="47" s="1"/>
  <c r="J57" i="47"/>
  <c r="S93" i="47"/>
  <c r="T93" i="47" s="1"/>
  <c r="V93" i="47" s="1"/>
  <c r="K61" i="47"/>
  <c r="L61" i="47" s="1"/>
  <c r="J14" i="47"/>
  <c r="K28" i="47"/>
  <c r="L28" i="47" s="1"/>
  <c r="K22" i="47"/>
  <c r="L22" i="47" s="1"/>
  <c r="J102" i="47"/>
  <c r="J94" i="47"/>
  <c r="J16" i="47"/>
  <c r="K66" i="47"/>
  <c r="L66" i="47" s="1"/>
  <c r="L89" i="47"/>
  <c r="S89" i="47"/>
  <c r="U89" i="47" s="1"/>
  <c r="L49" i="47"/>
  <c r="S49" i="47"/>
  <c r="U49" i="47" s="1"/>
  <c r="L67" i="47"/>
  <c r="S67" i="47"/>
  <c r="U67" i="47" s="1"/>
  <c r="L96" i="47"/>
  <c r="S96" i="47"/>
  <c r="U96" i="47" s="1"/>
  <c r="L91" i="47"/>
  <c r="S91" i="47"/>
  <c r="U91" i="47" s="1"/>
  <c r="J88" i="47"/>
  <c r="K98" i="47"/>
  <c r="S98" i="47" s="1"/>
  <c r="J49" i="47"/>
  <c r="J89" i="47"/>
  <c r="K65" i="47"/>
  <c r="J67" i="47"/>
  <c r="K54" i="47"/>
  <c r="L54" i="47" s="1"/>
  <c r="J107" i="47"/>
  <c r="K87" i="47"/>
  <c r="L87" i="47" s="1"/>
  <c r="K47" i="47"/>
  <c r="L47" i="47" s="1"/>
  <c r="J50" i="47"/>
  <c r="J11" i="47"/>
  <c r="K99" i="47"/>
  <c r="J8" i="47"/>
  <c r="S64" i="47"/>
  <c r="U64" i="47" s="1"/>
  <c r="J15" i="47"/>
  <c r="L8" i="47"/>
  <c r="S8" i="47"/>
  <c r="U8" i="47" s="1"/>
  <c r="S15" i="47"/>
  <c r="U15" i="47" s="1"/>
  <c r="S21" i="47"/>
  <c r="U21" i="47" s="1"/>
  <c r="T63" i="47"/>
  <c r="V63" i="47" s="1"/>
  <c r="T48" i="47"/>
  <c r="V48" i="47" s="1"/>
  <c r="J106" i="47"/>
  <c r="S103" i="47"/>
  <c r="S102" i="47"/>
  <c r="U102" i="47" s="1"/>
  <c r="S104" i="47"/>
  <c r="T104" i="47" s="1"/>
  <c r="V104" i="47" s="1"/>
  <c r="S19" i="47"/>
  <c r="U19" i="47" s="1"/>
  <c r="S23" i="47"/>
  <c r="U23" i="47" s="1"/>
  <c r="S101" i="47"/>
  <c r="U101" i="47" s="1"/>
  <c r="S9" i="47"/>
  <c r="L9" i="47"/>
  <c r="S55" i="47"/>
  <c r="S10" i="47"/>
  <c r="U10" i="47" s="1"/>
  <c r="S105" i="47"/>
  <c r="U105" i="47" s="1"/>
  <c r="S51" i="47"/>
  <c r="U51" i="47" s="1"/>
  <c r="S14" i="47"/>
  <c r="S97" i="47"/>
  <c r="S58" i="47"/>
  <c r="S12" i="47"/>
  <c r="L11" i="47"/>
  <c r="S11" i="47"/>
  <c r="S94" i="47"/>
  <c r="S52" i="47"/>
  <c r="L52" i="47"/>
  <c r="L16" i="47"/>
  <c r="S16" i="47"/>
  <c r="L20" i="47"/>
  <c r="S20" i="47"/>
  <c r="S107" i="47"/>
  <c r="L107" i="47"/>
  <c r="L57" i="47"/>
  <c r="S57" i="47"/>
  <c r="S13" i="47"/>
  <c r="L13" i="47"/>
  <c r="S106" i="47"/>
  <c r="S62" i="47"/>
  <c r="S90" i="47"/>
  <c r="S59" i="47"/>
  <c r="L17" i="47"/>
  <c r="S17" i="47"/>
  <c r="L95" i="47"/>
  <c r="S88" i="47"/>
  <c r="S25" i="47"/>
  <c r="S50" i="47"/>
  <c r="L50" i="47"/>
  <c r="S24" i="47"/>
  <c r="S27" i="50" l="1"/>
  <c r="S13" i="38"/>
  <c r="R13" i="38"/>
  <c r="T13" i="38" s="1"/>
  <c r="S19" i="38"/>
  <c r="R19" i="38"/>
  <c r="T19" i="38" s="1"/>
  <c r="R25" i="38"/>
  <c r="T25" i="38" s="1"/>
  <c r="S25" i="38"/>
  <c r="S14" i="38"/>
  <c r="R14" i="38"/>
  <c r="T14" i="38" s="1"/>
  <c r="R12" i="38"/>
  <c r="T12" i="38" s="1"/>
  <c r="S12" i="38"/>
  <c r="S15" i="38"/>
  <c r="R15" i="38"/>
  <c r="T15" i="38" s="1"/>
  <c r="T34" i="51"/>
  <c r="V34" i="51" s="1"/>
  <c r="L14" i="51"/>
  <c r="U31" i="51"/>
  <c r="T31" i="51"/>
  <c r="V31" i="51" s="1"/>
  <c r="T12" i="50"/>
  <c r="V12" i="50" s="1"/>
  <c r="T89" i="51"/>
  <c r="V89" i="51" s="1"/>
  <c r="T111" i="51"/>
  <c r="V111" i="51" s="1"/>
  <c r="T49" i="51"/>
  <c r="V49" i="51" s="1"/>
  <c r="T65" i="51"/>
  <c r="V65" i="51" s="1"/>
  <c r="T96" i="51"/>
  <c r="V96" i="51" s="1"/>
  <c r="U33" i="51"/>
  <c r="T33" i="51"/>
  <c r="V33" i="51" s="1"/>
  <c r="T101" i="51"/>
  <c r="V101" i="51" s="1"/>
  <c r="S10" i="51"/>
  <c r="U10" i="51" s="1"/>
  <c r="S15" i="51"/>
  <c r="T53" i="50"/>
  <c r="V53" i="50" s="1"/>
  <c r="L14" i="50"/>
  <c r="L18" i="50"/>
  <c r="S88" i="50"/>
  <c r="U88" i="50" s="1"/>
  <c r="S21" i="50"/>
  <c r="U21" i="50" s="1"/>
  <c r="S100" i="50"/>
  <c r="T100" i="50" s="1"/>
  <c r="V100" i="50" s="1"/>
  <c r="T54" i="50"/>
  <c r="V54" i="50" s="1"/>
  <c r="S65" i="50"/>
  <c r="U65" i="50" s="1"/>
  <c r="T61" i="50"/>
  <c r="V61" i="50" s="1"/>
  <c r="T72" i="50"/>
  <c r="V72" i="50" s="1"/>
  <c r="T70" i="50"/>
  <c r="V70" i="50" s="1"/>
  <c r="T50" i="50"/>
  <c r="V50" i="50" s="1"/>
  <c r="S90" i="50"/>
  <c r="U90" i="50" s="1"/>
  <c r="S64" i="50"/>
  <c r="U64" i="50" s="1"/>
  <c r="T58" i="50"/>
  <c r="V58" i="50" s="1"/>
  <c r="T65" i="50"/>
  <c r="V65" i="50" s="1"/>
  <c r="T15" i="50"/>
  <c r="V15" i="50" s="1"/>
  <c r="T108" i="50"/>
  <c r="V108" i="50" s="1"/>
  <c r="L10" i="50"/>
  <c r="S10" i="50"/>
  <c r="U36" i="50"/>
  <c r="T36" i="50"/>
  <c r="V36" i="50" s="1"/>
  <c r="L16" i="50"/>
  <c r="S16" i="50"/>
  <c r="T60" i="50"/>
  <c r="V60" i="50" s="1"/>
  <c r="T104" i="50"/>
  <c r="V104" i="50" s="1"/>
  <c r="S25" i="50"/>
  <c r="U111" i="50"/>
  <c r="T111" i="50"/>
  <c r="V111" i="50" s="1"/>
  <c r="S66" i="50"/>
  <c r="T66" i="50" s="1"/>
  <c r="V66" i="50" s="1"/>
  <c r="T49" i="50"/>
  <c r="V49" i="50" s="1"/>
  <c r="T67" i="50"/>
  <c r="V67" i="50" s="1"/>
  <c r="U71" i="50"/>
  <c r="T71" i="50"/>
  <c r="V71" i="50" s="1"/>
  <c r="T62" i="50"/>
  <c r="V62" i="50" s="1"/>
  <c r="S56" i="50"/>
  <c r="T56" i="50" s="1"/>
  <c r="V56" i="50" s="1"/>
  <c r="S11" i="50"/>
  <c r="S56" i="47"/>
  <c r="T56" i="47" s="1"/>
  <c r="V56" i="47" s="1"/>
  <c r="U108" i="47"/>
  <c r="T108" i="47"/>
  <c r="V108" i="47" s="1"/>
  <c r="U109" i="47"/>
  <c r="T109" i="47"/>
  <c r="V109" i="47" s="1"/>
  <c r="T27" i="47"/>
  <c r="V27" i="47" s="1"/>
  <c r="S86" i="47"/>
  <c r="U86" i="47" s="1"/>
  <c r="T60" i="47"/>
  <c r="V60" i="47" s="1"/>
  <c r="U93" i="47"/>
  <c r="S47" i="47"/>
  <c r="T93" i="51"/>
  <c r="V93" i="51" s="1"/>
  <c r="T61" i="51"/>
  <c r="V61" i="51" s="1"/>
  <c r="S105" i="51"/>
  <c r="U105" i="51" s="1"/>
  <c r="S87" i="47"/>
  <c r="U35" i="47"/>
  <c r="T35" i="47"/>
  <c r="V35" i="47" s="1"/>
  <c r="U110" i="47"/>
  <c r="T110" i="47"/>
  <c r="V110" i="47" s="1"/>
  <c r="U70" i="47"/>
  <c r="T70" i="47"/>
  <c r="V70" i="47" s="1"/>
  <c r="U104" i="47"/>
  <c r="T21" i="47"/>
  <c r="V21" i="47" s="1"/>
  <c r="S26" i="47"/>
  <c r="S98" i="51"/>
  <c r="U98" i="51" s="1"/>
  <c r="S106" i="51"/>
  <c r="U73" i="51"/>
  <c r="T73" i="51"/>
  <c r="V73" i="51" s="1"/>
  <c r="S22" i="51"/>
  <c r="U22" i="51" s="1"/>
  <c r="T57" i="51"/>
  <c r="V57" i="51" s="1"/>
  <c r="S59" i="51"/>
  <c r="U59" i="51" s="1"/>
  <c r="T53" i="51"/>
  <c r="V53" i="51" s="1"/>
  <c r="S97" i="51"/>
  <c r="U97" i="51" s="1"/>
  <c r="S102" i="51"/>
  <c r="U102" i="51" s="1"/>
  <c r="S50" i="51"/>
  <c r="S25" i="51"/>
  <c r="U25" i="51" s="1"/>
  <c r="S11" i="51"/>
  <c r="U11" i="51" s="1"/>
  <c r="S67" i="51"/>
  <c r="U67" i="51" s="1"/>
  <c r="S63" i="51"/>
  <c r="U63" i="51" s="1"/>
  <c r="S94" i="51"/>
  <c r="U94" i="51" s="1"/>
  <c r="S66" i="51"/>
  <c r="U66" i="51" s="1"/>
  <c r="S24" i="51"/>
  <c r="U24" i="51" s="1"/>
  <c r="S19" i="51"/>
  <c r="U19" i="51" s="1"/>
  <c r="S103" i="51"/>
  <c r="S18" i="51"/>
  <c r="U18" i="51" s="1"/>
  <c r="S62" i="51"/>
  <c r="S58" i="51"/>
  <c r="L64" i="51"/>
  <c r="S64" i="51"/>
  <c r="L88" i="51"/>
  <c r="S88" i="51"/>
  <c r="L95" i="51"/>
  <c r="S95" i="51"/>
  <c r="L108" i="51"/>
  <c r="S108" i="51"/>
  <c r="T13" i="51"/>
  <c r="V13" i="51" s="1"/>
  <c r="L56" i="51"/>
  <c r="S56" i="51"/>
  <c r="L104" i="51"/>
  <c r="S104" i="51"/>
  <c r="S55" i="51"/>
  <c r="L55" i="51"/>
  <c r="U14" i="51"/>
  <c r="T14" i="51"/>
  <c r="V14" i="51" s="1"/>
  <c r="S51" i="51"/>
  <c r="T12" i="51"/>
  <c r="V12" i="51" s="1"/>
  <c r="S26" i="51"/>
  <c r="L48" i="51"/>
  <c r="S48" i="51"/>
  <c r="L52" i="51"/>
  <c r="S52" i="51"/>
  <c r="U54" i="51"/>
  <c r="T54" i="51"/>
  <c r="V54" i="51" s="1"/>
  <c r="U16" i="51"/>
  <c r="T16" i="51"/>
  <c r="V16" i="51" s="1"/>
  <c r="T25" i="51"/>
  <c r="V25" i="51" s="1"/>
  <c r="L92" i="51"/>
  <c r="S92" i="51"/>
  <c r="S27" i="51"/>
  <c r="T17" i="51"/>
  <c r="V17" i="51" s="1"/>
  <c r="L60" i="51"/>
  <c r="S60" i="51"/>
  <c r="S21" i="51"/>
  <c r="U15" i="51"/>
  <c r="T15" i="51"/>
  <c r="V15" i="51" s="1"/>
  <c r="S99" i="51"/>
  <c r="L91" i="51"/>
  <c r="S91" i="51"/>
  <c r="T9" i="51"/>
  <c r="V9" i="51" s="1"/>
  <c r="L20" i="51"/>
  <c r="S20" i="51"/>
  <c r="L100" i="51"/>
  <c r="S100" i="51"/>
  <c r="L107" i="51"/>
  <c r="S107" i="51"/>
  <c r="T94" i="51"/>
  <c r="V94" i="51" s="1"/>
  <c r="U90" i="51"/>
  <c r="T90" i="51"/>
  <c r="V90" i="51" s="1"/>
  <c r="S23" i="51"/>
  <c r="S8" i="51"/>
  <c r="T98" i="50"/>
  <c r="V98" i="50" s="1"/>
  <c r="S55" i="50"/>
  <c r="U55" i="50" s="1"/>
  <c r="T24" i="50"/>
  <c r="V24" i="50" s="1"/>
  <c r="T51" i="50"/>
  <c r="V51" i="50" s="1"/>
  <c r="T8" i="50"/>
  <c r="V8" i="50" s="1"/>
  <c r="U8" i="50"/>
  <c r="T23" i="50"/>
  <c r="V23" i="50" s="1"/>
  <c r="L63" i="50"/>
  <c r="S63" i="50"/>
  <c r="U9" i="50"/>
  <c r="T9" i="50"/>
  <c r="V9" i="50" s="1"/>
  <c r="U102" i="50"/>
  <c r="T102" i="50"/>
  <c r="V102" i="50" s="1"/>
  <c r="S59" i="50"/>
  <c r="U66" i="50"/>
  <c r="U27" i="50"/>
  <c r="T27" i="50"/>
  <c r="V27" i="50" s="1"/>
  <c r="L97" i="50"/>
  <c r="S97" i="50"/>
  <c r="S93" i="50"/>
  <c r="L93" i="50"/>
  <c r="U20" i="50"/>
  <c r="T20" i="50"/>
  <c r="V20" i="50" s="1"/>
  <c r="U13" i="50"/>
  <c r="T13" i="50"/>
  <c r="V13" i="50" s="1"/>
  <c r="L105" i="50"/>
  <c r="S105" i="50"/>
  <c r="U17" i="50"/>
  <c r="T17" i="50"/>
  <c r="V17" i="50" s="1"/>
  <c r="U100" i="50"/>
  <c r="L95" i="50"/>
  <c r="S95" i="50"/>
  <c r="U14" i="50"/>
  <c r="T14" i="50"/>
  <c r="V14" i="50" s="1"/>
  <c r="U18" i="50"/>
  <c r="T18" i="50"/>
  <c r="V18" i="50" s="1"/>
  <c r="L101" i="50"/>
  <c r="S101" i="50"/>
  <c r="L89" i="50"/>
  <c r="S89" i="50"/>
  <c r="U96" i="50"/>
  <c r="T96" i="50"/>
  <c r="V96" i="50" s="1"/>
  <c r="U57" i="50"/>
  <c r="T57" i="50"/>
  <c r="V57" i="50" s="1"/>
  <c r="L91" i="50"/>
  <c r="S91" i="50"/>
  <c r="U19" i="50"/>
  <c r="T19" i="50"/>
  <c r="V19" i="50" s="1"/>
  <c r="U52" i="50"/>
  <c r="T52" i="50"/>
  <c r="V52" i="50" s="1"/>
  <c r="U22" i="50"/>
  <c r="T22" i="50"/>
  <c r="V22" i="50" s="1"/>
  <c r="L99" i="50"/>
  <c r="S99" i="50"/>
  <c r="S103" i="50"/>
  <c r="L103" i="50"/>
  <c r="U26" i="50"/>
  <c r="T26" i="50"/>
  <c r="V26" i="50" s="1"/>
  <c r="L107" i="50"/>
  <c r="S107" i="50"/>
  <c r="U106" i="50"/>
  <c r="T106" i="50"/>
  <c r="V106" i="50" s="1"/>
  <c r="U48" i="50"/>
  <c r="T48" i="50"/>
  <c r="V48" i="50" s="1"/>
  <c r="S92" i="47"/>
  <c r="U92" i="47" s="1"/>
  <c r="S66" i="47"/>
  <c r="T100" i="47"/>
  <c r="V100" i="47" s="1"/>
  <c r="L98" i="47"/>
  <c r="S61" i="47"/>
  <c r="T61" i="47" s="1"/>
  <c r="V61" i="47" s="1"/>
  <c r="L18" i="47"/>
  <c r="S18" i="47"/>
  <c r="T10" i="47"/>
  <c r="V10" i="47" s="1"/>
  <c r="T15" i="47"/>
  <c r="V15" i="47" s="1"/>
  <c r="S53" i="47"/>
  <c r="U56" i="47"/>
  <c r="T91" i="47"/>
  <c r="V91" i="47" s="1"/>
  <c r="T89" i="47"/>
  <c r="V89" i="47" s="1"/>
  <c r="T67" i="47"/>
  <c r="V67" i="47" s="1"/>
  <c r="S54" i="47"/>
  <c r="S22" i="47"/>
  <c r="S28" i="47"/>
  <c r="L99" i="47"/>
  <c r="S99" i="47"/>
  <c r="T49" i="47"/>
  <c r="V49" i="47" s="1"/>
  <c r="T8" i="47"/>
  <c r="V8" i="47" s="1"/>
  <c r="L65" i="47"/>
  <c r="S65" i="47"/>
  <c r="T96" i="47"/>
  <c r="V96" i="47" s="1"/>
  <c r="T64" i="47"/>
  <c r="V64" i="47" s="1"/>
  <c r="T102" i="47"/>
  <c r="V102" i="47" s="1"/>
  <c r="T92" i="47"/>
  <c r="V92" i="47" s="1"/>
  <c r="T105" i="47"/>
  <c r="V105" i="47" s="1"/>
  <c r="T51" i="47"/>
  <c r="V51" i="47" s="1"/>
  <c r="U103" i="47"/>
  <c r="T103" i="47"/>
  <c r="V103" i="47" s="1"/>
  <c r="U97" i="47"/>
  <c r="T97" i="47"/>
  <c r="V97" i="47" s="1"/>
  <c r="U55" i="47"/>
  <c r="T55" i="47"/>
  <c r="V55" i="47" s="1"/>
  <c r="U14" i="47"/>
  <c r="T14" i="47"/>
  <c r="V14" i="47" s="1"/>
  <c r="T23" i="47"/>
  <c r="V23" i="47" s="1"/>
  <c r="U61" i="47"/>
  <c r="U9" i="47"/>
  <c r="T9" i="47"/>
  <c r="V9" i="47" s="1"/>
  <c r="T101" i="47"/>
  <c r="V101" i="47" s="1"/>
  <c r="T19" i="47"/>
  <c r="V19" i="47" s="1"/>
  <c r="U50" i="47"/>
  <c r="T50" i="47"/>
  <c r="V50" i="47" s="1"/>
  <c r="U88" i="47"/>
  <c r="T88" i="47"/>
  <c r="V88" i="47" s="1"/>
  <c r="U90" i="47"/>
  <c r="T90" i="47"/>
  <c r="V90" i="47" s="1"/>
  <c r="U62" i="47"/>
  <c r="T62" i="47"/>
  <c r="V62" i="47" s="1"/>
  <c r="T87" i="47"/>
  <c r="V87" i="47" s="1"/>
  <c r="U87" i="47"/>
  <c r="T98" i="47"/>
  <c r="V98" i="47" s="1"/>
  <c r="U98" i="47"/>
  <c r="U95" i="47"/>
  <c r="T95" i="47"/>
  <c r="V95" i="47" s="1"/>
  <c r="U106" i="47"/>
  <c r="T106" i="47"/>
  <c r="V106" i="47" s="1"/>
  <c r="U107" i="47"/>
  <c r="T107" i="47"/>
  <c r="V107" i="47" s="1"/>
  <c r="T52" i="47"/>
  <c r="V52" i="47" s="1"/>
  <c r="U52" i="47"/>
  <c r="T12" i="47"/>
  <c r="V12" i="47" s="1"/>
  <c r="U12" i="47"/>
  <c r="U24" i="47"/>
  <c r="T24" i="47"/>
  <c r="V24" i="47" s="1"/>
  <c r="T57" i="47"/>
  <c r="V57" i="47" s="1"/>
  <c r="U57" i="47"/>
  <c r="U47" i="47"/>
  <c r="T47" i="47"/>
  <c r="V47" i="47" s="1"/>
  <c r="T20" i="47"/>
  <c r="V20" i="47" s="1"/>
  <c r="U20" i="47"/>
  <c r="U16" i="47"/>
  <c r="T16" i="47"/>
  <c r="V16" i="47" s="1"/>
  <c r="T94" i="47"/>
  <c r="V94" i="47" s="1"/>
  <c r="U94" i="47"/>
  <c r="U25" i="47"/>
  <c r="T25" i="47"/>
  <c r="V25" i="47" s="1"/>
  <c r="U17" i="47"/>
  <c r="T17" i="47"/>
  <c r="V17" i="47" s="1"/>
  <c r="U59" i="47"/>
  <c r="T59" i="47"/>
  <c r="V59" i="47" s="1"/>
  <c r="T13" i="47"/>
  <c r="V13" i="47" s="1"/>
  <c r="U13" i="47"/>
  <c r="U11" i="47"/>
  <c r="T11" i="47"/>
  <c r="V11" i="47" s="1"/>
  <c r="T66" i="47"/>
  <c r="V66" i="47" s="1"/>
  <c r="U66" i="47"/>
  <c r="U58" i="47"/>
  <c r="T58" i="47"/>
  <c r="V58" i="47" s="1"/>
  <c r="T22" i="51" l="1"/>
  <c r="V22" i="51" s="1"/>
  <c r="T98" i="51"/>
  <c r="V98" i="51" s="1"/>
  <c r="T10" i="51"/>
  <c r="V10" i="51" s="1"/>
  <c r="T102" i="51"/>
  <c r="V102" i="51" s="1"/>
  <c r="T90" i="50"/>
  <c r="V90" i="50" s="1"/>
  <c r="T88" i="50"/>
  <c r="V88" i="50" s="1"/>
  <c r="T21" i="50"/>
  <c r="V21" i="50" s="1"/>
  <c r="T64" i="50"/>
  <c r="V64" i="50" s="1"/>
  <c r="U56" i="50"/>
  <c r="T10" i="50"/>
  <c r="V10" i="50" s="1"/>
  <c r="U10" i="50"/>
  <c r="U16" i="50"/>
  <c r="T16" i="50"/>
  <c r="V16" i="50" s="1"/>
  <c r="U25" i="50"/>
  <c r="T25" i="50"/>
  <c r="V25" i="50" s="1"/>
  <c r="U11" i="50"/>
  <c r="T11" i="50"/>
  <c r="V11" i="50" s="1"/>
  <c r="T86" i="47"/>
  <c r="V86" i="47" s="1"/>
  <c r="T24" i="51"/>
  <c r="V24" i="51" s="1"/>
  <c r="T19" i="51"/>
  <c r="V19" i="51" s="1"/>
  <c r="T59" i="51"/>
  <c r="V59" i="51" s="1"/>
  <c r="T97" i="51"/>
  <c r="V97" i="51" s="1"/>
  <c r="T105" i="51"/>
  <c r="V105" i="51" s="1"/>
  <c r="T55" i="50"/>
  <c r="V55" i="50" s="1"/>
  <c r="U26" i="47"/>
  <c r="T26" i="47"/>
  <c r="V26" i="47" s="1"/>
  <c r="U106" i="51"/>
  <c r="T106" i="51"/>
  <c r="V106" i="51" s="1"/>
  <c r="T66" i="51"/>
  <c r="V66" i="51" s="1"/>
  <c r="T67" i="51"/>
  <c r="V67" i="51" s="1"/>
  <c r="T18" i="51"/>
  <c r="V18" i="51" s="1"/>
  <c r="T11" i="51"/>
  <c r="V11" i="51" s="1"/>
  <c r="U50" i="51"/>
  <c r="T50" i="51"/>
  <c r="V50" i="51" s="1"/>
  <c r="T63" i="51"/>
  <c r="V63" i="51" s="1"/>
  <c r="U58" i="51"/>
  <c r="T58" i="51"/>
  <c r="V58" i="51" s="1"/>
  <c r="U103" i="51"/>
  <c r="T103" i="51"/>
  <c r="V103" i="51" s="1"/>
  <c r="U62" i="51"/>
  <c r="T62" i="51"/>
  <c r="V62" i="51" s="1"/>
  <c r="U100" i="51"/>
  <c r="T100" i="51"/>
  <c r="V100" i="51" s="1"/>
  <c r="U92" i="51"/>
  <c r="T92" i="51"/>
  <c r="V92" i="51" s="1"/>
  <c r="U26" i="51"/>
  <c r="T26" i="51"/>
  <c r="V26" i="51" s="1"/>
  <c r="U56" i="51"/>
  <c r="T56" i="51"/>
  <c r="V56" i="51" s="1"/>
  <c r="U8" i="51"/>
  <c r="T8" i="51"/>
  <c r="V8" i="51" s="1"/>
  <c r="U99" i="51"/>
  <c r="T99" i="51"/>
  <c r="V99" i="51" s="1"/>
  <c r="U88" i="51"/>
  <c r="T88" i="51"/>
  <c r="V88" i="51" s="1"/>
  <c r="T20" i="51"/>
  <c r="V20" i="51" s="1"/>
  <c r="U20" i="51"/>
  <c r="U60" i="51"/>
  <c r="T60" i="51"/>
  <c r="V60" i="51" s="1"/>
  <c r="T52" i="51"/>
  <c r="V52" i="51" s="1"/>
  <c r="U52" i="51"/>
  <c r="U55" i="51"/>
  <c r="T55" i="51"/>
  <c r="V55" i="51" s="1"/>
  <c r="U108" i="51"/>
  <c r="T108" i="51"/>
  <c r="V108" i="51" s="1"/>
  <c r="U107" i="51"/>
  <c r="T107" i="51"/>
  <c r="V107" i="51" s="1"/>
  <c r="U91" i="51"/>
  <c r="T91" i="51"/>
  <c r="V91" i="51" s="1"/>
  <c r="U48" i="51"/>
  <c r="T48" i="51"/>
  <c r="V48" i="51" s="1"/>
  <c r="U104" i="51"/>
  <c r="T104" i="51"/>
  <c r="V104" i="51" s="1"/>
  <c r="U95" i="51"/>
  <c r="T95" i="51"/>
  <c r="V95" i="51" s="1"/>
  <c r="U64" i="51"/>
  <c r="T64" i="51"/>
  <c r="V64" i="51" s="1"/>
  <c r="U23" i="51"/>
  <c r="T23" i="51"/>
  <c r="V23" i="51" s="1"/>
  <c r="U21" i="51"/>
  <c r="T21" i="51"/>
  <c r="V21" i="51" s="1"/>
  <c r="U27" i="51"/>
  <c r="T27" i="51"/>
  <c r="V27" i="51" s="1"/>
  <c r="U51" i="51"/>
  <c r="T51" i="51"/>
  <c r="V51" i="51" s="1"/>
  <c r="U59" i="50"/>
  <c r="T59" i="50"/>
  <c r="V59" i="50" s="1"/>
  <c r="U63" i="50"/>
  <c r="T63" i="50"/>
  <c r="V63" i="50" s="1"/>
  <c r="U99" i="50"/>
  <c r="T99" i="50"/>
  <c r="V99" i="50" s="1"/>
  <c r="U93" i="50"/>
  <c r="T93" i="50"/>
  <c r="V93" i="50" s="1"/>
  <c r="U91" i="50"/>
  <c r="T91" i="50"/>
  <c r="V91" i="50" s="1"/>
  <c r="U95" i="50"/>
  <c r="T95" i="50"/>
  <c r="V95" i="50" s="1"/>
  <c r="U105" i="50"/>
  <c r="T105" i="50"/>
  <c r="V105" i="50" s="1"/>
  <c r="U97" i="50"/>
  <c r="T97" i="50"/>
  <c r="V97" i="50" s="1"/>
  <c r="U101" i="50"/>
  <c r="T101" i="50"/>
  <c r="V101" i="50" s="1"/>
  <c r="U107" i="50"/>
  <c r="T107" i="50"/>
  <c r="V107" i="50" s="1"/>
  <c r="U89" i="50"/>
  <c r="T89" i="50"/>
  <c r="V89" i="50" s="1"/>
  <c r="U103" i="50"/>
  <c r="T103" i="50"/>
  <c r="V103" i="50" s="1"/>
  <c r="U18" i="47"/>
  <c r="T18" i="47"/>
  <c r="V18" i="47" s="1"/>
  <c r="U53" i="47"/>
  <c r="T53" i="47"/>
  <c r="V53" i="47" s="1"/>
  <c r="U28" i="47"/>
  <c r="T28" i="47"/>
  <c r="V28" i="47" s="1"/>
  <c r="U22" i="47"/>
  <c r="T22" i="47"/>
  <c r="V22" i="47" s="1"/>
  <c r="U54" i="47"/>
  <c r="T54" i="47"/>
  <c r="V54" i="47" s="1"/>
  <c r="U65" i="47"/>
  <c r="T65" i="47"/>
  <c r="V65" i="47" s="1"/>
  <c r="U99" i="47"/>
  <c r="T99" i="47"/>
  <c r="V99" i="4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Sophie Labaste</author>
    <author>May Mauseth</author>
  </authors>
  <commentList>
    <comment ref="R7" authorId="0" shapeId="0" xr:uid="{2FC7FE57-77F7-5A4C-BB46-B813332E4AFF}">
      <text>
        <r>
          <rPr>
            <b/>
            <sz val="10"/>
            <color rgb="FF000000"/>
            <rFont val="Tahoma"/>
            <family val="2"/>
          </rPr>
          <t>Sophie Labaste:</t>
        </r>
        <r>
          <rPr>
            <sz val="10"/>
            <color rgb="FF000000"/>
            <rFont val="Tahoma"/>
            <family val="2"/>
          </rPr>
          <t xml:space="preserve">
</t>
        </r>
        <r>
          <rPr>
            <sz val="10"/>
            <color rgb="FF000000"/>
            <rFont val="Tahoma"/>
            <family val="2"/>
          </rPr>
          <t xml:space="preserve">Discount formula is set up to have only Origin, Powershop and Red Energy with discounts inclusive of GST, </t>
        </r>
        <r>
          <rPr>
            <b/>
            <sz val="10"/>
            <color rgb="FF000000"/>
            <rFont val="Tahoma"/>
            <family val="2"/>
          </rPr>
          <t>change the formula if that is not longer the case</t>
        </r>
      </text>
    </comment>
    <comment ref="C8" authorId="1" shapeId="0" xr:uid="{CEDFF313-10DA-774A-985D-58D7D6D9235C}">
      <text>
        <r>
          <rPr>
            <b/>
            <sz val="10"/>
            <color rgb="FF000000"/>
            <rFont val="Tahoma"/>
            <family val="2"/>
          </rPr>
          <t>May Mauseth:</t>
        </r>
        <r>
          <rPr>
            <sz val="10"/>
            <color rgb="FF000000"/>
            <rFont val="Tahoma"/>
            <family val="2"/>
          </rPr>
          <t xml:space="preserve">
</t>
        </r>
        <r>
          <rPr>
            <sz val="10"/>
            <color rgb="FF000000"/>
            <rFont val="Verdana"/>
            <family val="2"/>
          </rPr>
          <t>Includes membership fee</t>
        </r>
        <r>
          <rPr>
            <sz val="10"/>
            <color rgb="FF000000"/>
            <rFont val="Verdana"/>
            <family val="2"/>
          </rPr>
          <t xml:space="preserve">
</t>
        </r>
      </text>
    </comment>
    <comment ref="R33" authorId="0" shapeId="0" xr:uid="{AD1E1810-A728-5A40-94F9-9F728730301E}">
      <text>
        <r>
          <rPr>
            <b/>
            <sz val="10"/>
            <color rgb="FF000000"/>
            <rFont val="Tahoma"/>
            <family val="2"/>
          </rPr>
          <t>Sophie Labaste:</t>
        </r>
        <r>
          <rPr>
            <sz val="10"/>
            <color rgb="FF000000"/>
            <rFont val="Tahoma"/>
            <family val="2"/>
          </rPr>
          <t xml:space="preserve">
</t>
        </r>
        <r>
          <rPr>
            <sz val="10"/>
            <color rgb="FF000000"/>
            <rFont val="Tahoma"/>
            <family val="2"/>
          </rPr>
          <t xml:space="preserve">Discount formula is set up to have only Origin, Powershop and Red Energy with discounts inclusive of GST, </t>
        </r>
        <r>
          <rPr>
            <b/>
            <sz val="10"/>
            <color rgb="FF000000"/>
            <rFont val="Tahoma"/>
            <family val="2"/>
          </rPr>
          <t>change the formula if that is not longer the case</t>
        </r>
      </text>
    </comment>
    <comment ref="C34" authorId="1" shapeId="0" xr:uid="{6DC1ED38-FD70-D640-A7F1-9F3CFCBBC2A0}">
      <text>
        <r>
          <rPr>
            <b/>
            <sz val="10"/>
            <color rgb="FF000000"/>
            <rFont val="Tahoma"/>
            <family val="2"/>
          </rPr>
          <t>May Mauseth:</t>
        </r>
        <r>
          <rPr>
            <sz val="10"/>
            <color rgb="FF000000"/>
            <rFont val="Tahoma"/>
            <family val="2"/>
          </rPr>
          <t xml:space="preserve">
</t>
        </r>
        <r>
          <rPr>
            <sz val="10"/>
            <color rgb="FF000000"/>
            <rFont val="Verdana"/>
            <family val="2"/>
          </rPr>
          <t>Includes membership fee</t>
        </r>
        <r>
          <rPr>
            <sz val="10"/>
            <color rgb="FF000000"/>
            <rFont val="Verdana"/>
            <family val="2"/>
          </rPr>
          <t xml:space="preserve">
</t>
        </r>
      </text>
    </comment>
    <comment ref="R60" authorId="0" shapeId="0" xr:uid="{4194E91A-601F-3749-82B5-BE9B471FCB00}">
      <text>
        <r>
          <rPr>
            <b/>
            <sz val="10"/>
            <color rgb="FF000000"/>
            <rFont val="Tahoma"/>
            <family val="2"/>
          </rPr>
          <t>Sophie Labaste:</t>
        </r>
        <r>
          <rPr>
            <sz val="10"/>
            <color rgb="FF000000"/>
            <rFont val="Tahoma"/>
            <family val="2"/>
          </rPr>
          <t xml:space="preserve">
</t>
        </r>
        <r>
          <rPr>
            <sz val="10"/>
            <color rgb="FF000000"/>
            <rFont val="Tahoma"/>
            <family val="2"/>
          </rPr>
          <t xml:space="preserve">Discount formula is set up to have only Origin, Powershop and Red Energy with discounts inclusive of GST, </t>
        </r>
        <r>
          <rPr>
            <b/>
            <sz val="10"/>
            <color rgb="FF000000"/>
            <rFont val="Tahoma"/>
            <family val="2"/>
          </rPr>
          <t>change the formula if that is not longer the case</t>
        </r>
      </text>
    </comment>
    <comment ref="C61" authorId="1" shapeId="0" xr:uid="{DB7E8088-A8B5-664A-AE52-86DBBF91F10B}">
      <text>
        <r>
          <rPr>
            <b/>
            <sz val="10"/>
            <color rgb="FF000000"/>
            <rFont val="Tahoma"/>
            <family val="2"/>
          </rPr>
          <t>May Mauseth:</t>
        </r>
        <r>
          <rPr>
            <sz val="10"/>
            <color rgb="FF000000"/>
            <rFont val="Tahoma"/>
            <family val="2"/>
          </rPr>
          <t xml:space="preserve">
</t>
        </r>
        <r>
          <rPr>
            <sz val="10"/>
            <color rgb="FF000000"/>
            <rFont val="Verdana"/>
            <family val="2"/>
          </rPr>
          <t>Includes membership fee</t>
        </r>
        <r>
          <rPr>
            <sz val="10"/>
            <color rgb="FF000000"/>
            <rFont val="Verdana"/>
            <family val="2"/>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Sophie Labaste</author>
    <author>May Mauseth</author>
  </authors>
  <commentList>
    <comment ref="R7" authorId="0" shapeId="0" xr:uid="{30EB0BF1-4719-5C42-8671-9C92E65A17B4}">
      <text>
        <r>
          <rPr>
            <b/>
            <sz val="10"/>
            <color rgb="FF000000"/>
            <rFont val="Tahoma"/>
            <family val="2"/>
          </rPr>
          <t>Sophie Labaste:</t>
        </r>
        <r>
          <rPr>
            <sz val="10"/>
            <color rgb="FF000000"/>
            <rFont val="Tahoma"/>
            <family val="2"/>
          </rPr>
          <t xml:space="preserve">
</t>
        </r>
        <r>
          <rPr>
            <sz val="10"/>
            <color rgb="FF000000"/>
            <rFont val="Tahoma"/>
            <family val="2"/>
          </rPr>
          <t xml:space="preserve">Discount formula is set up to have only Origin, Powershop and Red Energy with discounts inclusive of GST, </t>
        </r>
        <r>
          <rPr>
            <b/>
            <sz val="10"/>
            <color rgb="FF000000"/>
            <rFont val="Tahoma"/>
            <family val="2"/>
          </rPr>
          <t>change the formula if that is not longer the case</t>
        </r>
      </text>
    </comment>
    <comment ref="C8" authorId="1" shapeId="0" xr:uid="{275A73CD-7F03-1741-A2C5-2254A1B1AF80}">
      <text>
        <r>
          <rPr>
            <b/>
            <sz val="10"/>
            <color rgb="FF000000"/>
            <rFont val="Tahoma"/>
            <family val="2"/>
          </rPr>
          <t>May Mauseth:</t>
        </r>
        <r>
          <rPr>
            <sz val="10"/>
            <color rgb="FF000000"/>
            <rFont val="Tahoma"/>
            <family val="2"/>
          </rPr>
          <t xml:space="preserve">
</t>
        </r>
        <r>
          <rPr>
            <sz val="10"/>
            <color rgb="FF000000"/>
            <rFont val="Verdana"/>
            <family val="2"/>
          </rPr>
          <t>Includes membership fee</t>
        </r>
        <r>
          <rPr>
            <sz val="10"/>
            <color rgb="FF000000"/>
            <rFont val="Verdana"/>
            <family val="2"/>
          </rPr>
          <t xml:space="preserve">
</t>
        </r>
      </text>
    </comment>
    <comment ref="C27" authorId="1" shapeId="0" xr:uid="{B69CF908-48C3-3F4A-9E54-2351D4EEF8ED}">
      <text>
        <r>
          <rPr>
            <b/>
            <sz val="10"/>
            <color rgb="FF000000"/>
            <rFont val="Tahoma"/>
            <family val="2"/>
          </rPr>
          <t>May Mauseth:</t>
        </r>
        <r>
          <rPr>
            <sz val="10"/>
            <color rgb="FF000000"/>
            <rFont val="Tahoma"/>
            <family val="2"/>
          </rPr>
          <t xml:space="preserve">
</t>
        </r>
        <r>
          <rPr>
            <sz val="10"/>
            <color rgb="FF000000"/>
            <rFont val="Verdana"/>
            <family val="2"/>
          </rPr>
          <t xml:space="preserve">Includes membership fee
</t>
        </r>
      </text>
    </comment>
    <comment ref="C29" authorId="1" shapeId="0" xr:uid="{A001DAD8-EFA4-544A-B6E9-4D34C2CF11CF}">
      <text>
        <r>
          <rPr>
            <b/>
            <sz val="10"/>
            <color rgb="FF000000"/>
            <rFont val="Tahoma"/>
            <family val="2"/>
          </rPr>
          <t>May Mauseth:</t>
        </r>
        <r>
          <rPr>
            <sz val="10"/>
            <color rgb="FF000000"/>
            <rFont val="Tahoma"/>
            <family val="2"/>
          </rPr>
          <t xml:space="preserve">
</t>
        </r>
        <r>
          <rPr>
            <sz val="10"/>
            <color rgb="FF000000"/>
            <rFont val="Verdana"/>
            <family val="2"/>
          </rPr>
          <t>Includes membership fee</t>
        </r>
        <r>
          <rPr>
            <sz val="10"/>
            <color rgb="FF000000"/>
            <rFont val="Verdana"/>
            <family val="2"/>
          </rPr>
          <t xml:space="preserve">
</t>
        </r>
      </text>
    </comment>
    <comment ref="R46" authorId="0" shapeId="0" xr:uid="{9245C703-6B89-FA44-A375-CF86881AB744}">
      <text>
        <r>
          <rPr>
            <b/>
            <sz val="10"/>
            <color rgb="FF000000"/>
            <rFont val="Tahoma"/>
            <family val="2"/>
          </rPr>
          <t>Sophie Labaste:</t>
        </r>
        <r>
          <rPr>
            <sz val="10"/>
            <color rgb="FF000000"/>
            <rFont val="Tahoma"/>
            <family val="2"/>
          </rPr>
          <t xml:space="preserve">
</t>
        </r>
        <r>
          <rPr>
            <sz val="10"/>
            <color rgb="FF000000"/>
            <rFont val="Tahoma"/>
            <family val="2"/>
          </rPr>
          <t xml:space="preserve">Discount formula is set up to have only Origin, Powershop and Red Energy with discounts inclusive of GST, </t>
        </r>
        <r>
          <rPr>
            <b/>
            <sz val="10"/>
            <color rgb="FF000000"/>
            <rFont val="Tahoma"/>
            <family val="2"/>
          </rPr>
          <t>change the formula if that is not longer the case</t>
        </r>
      </text>
    </comment>
    <comment ref="C47" authorId="1" shapeId="0" xr:uid="{64B450B5-9D24-1F45-A2E1-0EA4188F0848}">
      <text>
        <r>
          <rPr>
            <b/>
            <sz val="10"/>
            <color rgb="FF000000"/>
            <rFont val="Tahoma"/>
            <family val="2"/>
          </rPr>
          <t>May Mauseth:</t>
        </r>
        <r>
          <rPr>
            <sz val="10"/>
            <color rgb="FF000000"/>
            <rFont val="Tahoma"/>
            <family val="2"/>
          </rPr>
          <t xml:space="preserve">
</t>
        </r>
        <r>
          <rPr>
            <sz val="10"/>
            <color rgb="FF000000"/>
            <rFont val="Verdana"/>
            <family val="2"/>
          </rPr>
          <t>Includes membership fee</t>
        </r>
        <r>
          <rPr>
            <sz val="10"/>
            <color rgb="FF000000"/>
            <rFont val="Verdana"/>
            <family val="2"/>
          </rPr>
          <t xml:space="preserve">
</t>
        </r>
      </text>
    </comment>
    <comment ref="C65" authorId="1" shapeId="0" xr:uid="{6DE1E2AA-32FD-834E-994B-A27BE6D27CDE}">
      <text>
        <r>
          <rPr>
            <b/>
            <sz val="10"/>
            <color rgb="FF000000"/>
            <rFont val="Tahoma"/>
            <family val="2"/>
          </rPr>
          <t>May Mauseth:</t>
        </r>
        <r>
          <rPr>
            <sz val="10"/>
            <color rgb="FF000000"/>
            <rFont val="Tahoma"/>
            <family val="2"/>
          </rPr>
          <t xml:space="preserve">
</t>
        </r>
        <r>
          <rPr>
            <sz val="10"/>
            <color rgb="FF000000"/>
            <rFont val="Verdana"/>
            <family val="2"/>
          </rPr>
          <t xml:space="preserve">Includes membership fee
</t>
        </r>
      </text>
    </comment>
    <comment ref="R85" authorId="0" shapeId="0" xr:uid="{8CE68376-D3DF-8646-B150-F2D19406F981}">
      <text>
        <r>
          <rPr>
            <b/>
            <sz val="10"/>
            <color rgb="FF000000"/>
            <rFont val="Tahoma"/>
            <family val="2"/>
          </rPr>
          <t>Sophie Labaste:</t>
        </r>
        <r>
          <rPr>
            <sz val="10"/>
            <color rgb="FF000000"/>
            <rFont val="Tahoma"/>
            <family val="2"/>
          </rPr>
          <t xml:space="preserve">
</t>
        </r>
        <r>
          <rPr>
            <sz val="10"/>
            <color rgb="FF000000"/>
            <rFont val="Tahoma"/>
            <family val="2"/>
          </rPr>
          <t xml:space="preserve">Discount formula is set up to have only Origin, Powershop and Red Energy with discounts inclusive of GST, </t>
        </r>
        <r>
          <rPr>
            <b/>
            <sz val="10"/>
            <color rgb="FF000000"/>
            <rFont val="Tahoma"/>
            <family val="2"/>
          </rPr>
          <t>change the formula if that is not longer the case</t>
        </r>
      </text>
    </comment>
    <comment ref="C86" authorId="1" shapeId="0" xr:uid="{8EC698DD-178A-374B-B299-CF5CA39CC0FF}">
      <text>
        <r>
          <rPr>
            <b/>
            <sz val="10"/>
            <color rgb="FF000000"/>
            <rFont val="Tahoma"/>
            <family val="2"/>
          </rPr>
          <t>May Mauseth:</t>
        </r>
        <r>
          <rPr>
            <sz val="10"/>
            <color rgb="FF000000"/>
            <rFont val="Tahoma"/>
            <family val="2"/>
          </rPr>
          <t xml:space="preserve">
</t>
        </r>
        <r>
          <rPr>
            <sz val="10"/>
            <color rgb="FF000000"/>
            <rFont val="Verdana"/>
            <family val="2"/>
          </rPr>
          <t>Includes membership fee</t>
        </r>
        <r>
          <rPr>
            <sz val="10"/>
            <color rgb="FF000000"/>
            <rFont val="Verdana"/>
            <family val="2"/>
          </rPr>
          <t xml:space="preserve">
</t>
        </r>
      </text>
    </comment>
    <comment ref="C104" authorId="1" shapeId="0" xr:uid="{9324C23A-E2DB-AF47-8683-8C155EC2863A}">
      <text>
        <r>
          <rPr>
            <b/>
            <sz val="10"/>
            <color rgb="FF000000"/>
            <rFont val="Tahoma"/>
            <family val="2"/>
          </rPr>
          <t>May Mauseth:</t>
        </r>
        <r>
          <rPr>
            <sz val="10"/>
            <color rgb="FF000000"/>
            <rFont val="Tahoma"/>
            <family val="2"/>
          </rPr>
          <t xml:space="preserve">
</t>
        </r>
        <r>
          <rPr>
            <sz val="10"/>
            <color rgb="FF000000"/>
            <rFont val="Verdana"/>
            <family val="2"/>
          </rPr>
          <t xml:space="preserve">Includes membership fee
</t>
        </r>
      </text>
    </comment>
    <comment ref="C106" authorId="1" shapeId="0" xr:uid="{EF1E6B9E-1E5D-1241-A181-8E605A8BCC60}">
      <text>
        <r>
          <rPr>
            <b/>
            <sz val="10"/>
            <color rgb="FF000000"/>
            <rFont val="Tahoma"/>
            <family val="2"/>
          </rPr>
          <t>May Mauseth:</t>
        </r>
        <r>
          <rPr>
            <sz val="10"/>
            <color rgb="FF000000"/>
            <rFont val="Tahoma"/>
            <family val="2"/>
          </rPr>
          <t xml:space="preserve">
</t>
        </r>
        <r>
          <rPr>
            <sz val="10"/>
            <color rgb="FF000000"/>
            <rFont val="Tahoma"/>
            <family val="2"/>
          </rPr>
          <t>Includes membership fee</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Sophie Labaste</author>
    <author>May Mauseth</author>
  </authors>
  <commentList>
    <comment ref="R7" authorId="0" shapeId="0" xr:uid="{9E8B8747-3D50-7247-A69E-32E4CED7E067}">
      <text>
        <r>
          <rPr>
            <b/>
            <sz val="10"/>
            <color rgb="FF000000"/>
            <rFont val="Tahoma"/>
            <family val="2"/>
          </rPr>
          <t>Sophie Labaste:</t>
        </r>
        <r>
          <rPr>
            <sz val="10"/>
            <color rgb="FF000000"/>
            <rFont val="Tahoma"/>
            <family val="2"/>
          </rPr>
          <t xml:space="preserve">
</t>
        </r>
        <r>
          <rPr>
            <sz val="10"/>
            <color rgb="FF000000"/>
            <rFont val="Tahoma"/>
            <family val="2"/>
          </rPr>
          <t xml:space="preserve">Discount formula is set up to have only Origin, Powershop and Red Energy with discounts inclusive of GST, </t>
        </r>
        <r>
          <rPr>
            <b/>
            <sz val="10"/>
            <color rgb="FF000000"/>
            <rFont val="Tahoma"/>
            <family val="2"/>
          </rPr>
          <t>change the formula if that is not longer the case</t>
        </r>
      </text>
    </comment>
    <comment ref="C8" authorId="1" shapeId="0" xr:uid="{41798875-6906-D847-A72D-002E7B170345}">
      <text>
        <r>
          <rPr>
            <b/>
            <sz val="10"/>
            <color rgb="FF000000"/>
            <rFont val="Tahoma"/>
            <family val="2"/>
          </rPr>
          <t>May Mauseth:</t>
        </r>
        <r>
          <rPr>
            <sz val="10"/>
            <color rgb="FF000000"/>
            <rFont val="Tahoma"/>
            <family val="2"/>
          </rPr>
          <t xml:space="preserve">
</t>
        </r>
        <r>
          <rPr>
            <sz val="10"/>
            <color rgb="FF000000"/>
            <rFont val="Verdana"/>
            <family val="2"/>
          </rPr>
          <t>Includes membership fee</t>
        </r>
        <r>
          <rPr>
            <sz val="10"/>
            <color rgb="FF000000"/>
            <rFont val="Verdana"/>
            <family val="2"/>
          </rPr>
          <t xml:space="preserve">
</t>
        </r>
      </text>
    </comment>
    <comment ref="C27" authorId="1" shapeId="0" xr:uid="{CF0F21D1-ACBA-6340-BF46-874AE73E9ABE}">
      <text>
        <r>
          <rPr>
            <b/>
            <sz val="10"/>
            <color rgb="FF000000"/>
            <rFont val="Tahoma"/>
            <family val="2"/>
          </rPr>
          <t>May Mauseth:</t>
        </r>
        <r>
          <rPr>
            <sz val="10"/>
            <color rgb="FF000000"/>
            <rFont val="Tahoma"/>
            <family val="2"/>
          </rPr>
          <t xml:space="preserve">
</t>
        </r>
        <r>
          <rPr>
            <sz val="10"/>
            <color rgb="FF000000"/>
            <rFont val="Verdana"/>
            <family val="2"/>
          </rPr>
          <t xml:space="preserve">Includes membership fee
</t>
        </r>
      </text>
    </comment>
    <comment ref="C28" authorId="1" shapeId="0" xr:uid="{E29ADAEF-C789-8A4B-A8A4-33397341C140}">
      <text>
        <r>
          <rPr>
            <b/>
            <sz val="10"/>
            <color rgb="FF000000"/>
            <rFont val="Tahoma"/>
            <family val="2"/>
          </rPr>
          <t>May Mauseth:</t>
        </r>
        <r>
          <rPr>
            <sz val="10"/>
            <color rgb="FF000000"/>
            <rFont val="Tahoma"/>
            <family val="2"/>
          </rPr>
          <t xml:space="preserve">
</t>
        </r>
        <r>
          <rPr>
            <sz val="10"/>
            <color rgb="FF000000"/>
            <rFont val="Verdana"/>
            <family val="2"/>
          </rPr>
          <t>Includes membership fee</t>
        </r>
        <r>
          <rPr>
            <sz val="10"/>
            <color rgb="FF000000"/>
            <rFont val="Verdana"/>
            <family val="2"/>
          </rPr>
          <t xml:space="preserve">
</t>
        </r>
      </text>
    </comment>
    <comment ref="R47" authorId="0" shapeId="0" xr:uid="{54EFDC76-77ED-CD43-A78A-19197F6C7313}">
      <text>
        <r>
          <rPr>
            <b/>
            <sz val="10"/>
            <color rgb="FF000000"/>
            <rFont val="Tahoma"/>
            <family val="2"/>
          </rPr>
          <t>Sophie Labaste:</t>
        </r>
        <r>
          <rPr>
            <sz val="10"/>
            <color rgb="FF000000"/>
            <rFont val="Tahoma"/>
            <family val="2"/>
          </rPr>
          <t xml:space="preserve">
</t>
        </r>
        <r>
          <rPr>
            <sz val="10"/>
            <color rgb="FF000000"/>
            <rFont val="Tahoma"/>
            <family val="2"/>
          </rPr>
          <t xml:space="preserve">Discount formula is set up to have only Origin, Powershop and Red Energy with discounts inclusive of GST, </t>
        </r>
        <r>
          <rPr>
            <b/>
            <sz val="10"/>
            <color rgb="FF000000"/>
            <rFont val="Tahoma"/>
            <family val="2"/>
          </rPr>
          <t>change the formula if that is not longer the case</t>
        </r>
      </text>
    </comment>
    <comment ref="C48" authorId="1" shapeId="0" xr:uid="{44484FAF-02CB-5349-99AE-9EC797D1C6F9}">
      <text>
        <r>
          <rPr>
            <b/>
            <sz val="10"/>
            <color rgb="FF000000"/>
            <rFont val="Tahoma"/>
            <family val="2"/>
          </rPr>
          <t>May Mauseth:</t>
        </r>
        <r>
          <rPr>
            <sz val="10"/>
            <color rgb="FF000000"/>
            <rFont val="Tahoma"/>
            <family val="2"/>
          </rPr>
          <t xml:space="preserve">
</t>
        </r>
        <r>
          <rPr>
            <sz val="10"/>
            <color rgb="FF000000"/>
            <rFont val="Verdana"/>
            <family val="2"/>
          </rPr>
          <t>Includes membership fee</t>
        </r>
        <r>
          <rPr>
            <sz val="10"/>
            <color rgb="FF000000"/>
            <rFont val="Verdana"/>
            <family val="2"/>
          </rPr>
          <t xml:space="preserve">
</t>
        </r>
      </text>
    </comment>
    <comment ref="C66" authorId="1" shapeId="0" xr:uid="{19331A53-CC6D-634C-8732-BFD1752E44D0}">
      <text>
        <r>
          <rPr>
            <b/>
            <sz val="10"/>
            <color rgb="FF000000"/>
            <rFont val="Tahoma"/>
            <family val="2"/>
          </rPr>
          <t>May Mauseth:</t>
        </r>
        <r>
          <rPr>
            <sz val="10"/>
            <color rgb="FF000000"/>
            <rFont val="Tahoma"/>
            <family val="2"/>
          </rPr>
          <t xml:space="preserve">
</t>
        </r>
        <r>
          <rPr>
            <sz val="10"/>
            <color rgb="FF000000"/>
            <rFont val="Verdana"/>
            <family val="2"/>
          </rPr>
          <t xml:space="preserve">Includes membership fee
</t>
        </r>
      </text>
    </comment>
    <comment ref="R87" authorId="0" shapeId="0" xr:uid="{E3361778-CFFE-4245-8DDF-99B16A9822FF}">
      <text>
        <r>
          <rPr>
            <b/>
            <sz val="10"/>
            <color rgb="FF000000"/>
            <rFont val="Tahoma"/>
            <family val="2"/>
          </rPr>
          <t>Sophie Labaste:</t>
        </r>
        <r>
          <rPr>
            <sz val="10"/>
            <color rgb="FF000000"/>
            <rFont val="Tahoma"/>
            <family val="2"/>
          </rPr>
          <t xml:space="preserve">
</t>
        </r>
        <r>
          <rPr>
            <sz val="10"/>
            <color rgb="FF000000"/>
            <rFont val="Tahoma"/>
            <family val="2"/>
          </rPr>
          <t xml:space="preserve">Discount formula is set up to have only Origin, Powershop and Red Energy with discounts inclusive of GST, </t>
        </r>
        <r>
          <rPr>
            <b/>
            <sz val="10"/>
            <color rgb="FF000000"/>
            <rFont val="Tahoma"/>
            <family val="2"/>
          </rPr>
          <t>change the formula if that is not longer the case</t>
        </r>
      </text>
    </comment>
    <comment ref="C88" authorId="1" shapeId="0" xr:uid="{2D72A808-8BB6-2F4E-B048-D543A401D4F0}">
      <text>
        <r>
          <rPr>
            <b/>
            <sz val="10"/>
            <color rgb="FF000000"/>
            <rFont val="Tahoma"/>
            <family val="2"/>
          </rPr>
          <t>May Mauseth:</t>
        </r>
        <r>
          <rPr>
            <sz val="10"/>
            <color rgb="FF000000"/>
            <rFont val="Tahoma"/>
            <family val="2"/>
          </rPr>
          <t xml:space="preserve">
</t>
        </r>
        <r>
          <rPr>
            <sz val="10"/>
            <color rgb="FF000000"/>
            <rFont val="Verdana"/>
            <family val="2"/>
          </rPr>
          <t>Includes membership fee</t>
        </r>
        <r>
          <rPr>
            <sz val="10"/>
            <color rgb="FF000000"/>
            <rFont val="Verdana"/>
            <family val="2"/>
          </rPr>
          <t xml:space="preserve">
</t>
        </r>
      </text>
    </comment>
    <comment ref="C106" authorId="1" shapeId="0" xr:uid="{A80EC496-7836-444D-A07F-248114DFF0EA}">
      <text>
        <r>
          <rPr>
            <b/>
            <sz val="10"/>
            <color rgb="FF000000"/>
            <rFont val="Tahoma"/>
            <family val="2"/>
          </rPr>
          <t>May Mauseth:</t>
        </r>
        <r>
          <rPr>
            <sz val="10"/>
            <color rgb="FF000000"/>
            <rFont val="Tahoma"/>
            <family val="2"/>
          </rPr>
          <t xml:space="preserve">
</t>
        </r>
        <r>
          <rPr>
            <sz val="10"/>
            <color rgb="FF000000"/>
            <rFont val="Verdana"/>
            <family val="2"/>
          </rPr>
          <t xml:space="preserve">Includes membership fee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Sophie Labaste</author>
    <author>May Mauseth</author>
  </authors>
  <commentList>
    <comment ref="R7" authorId="0" shapeId="0" xr:uid="{88D82858-2AFF-EA4A-87F8-9A9A51A4804F}">
      <text>
        <r>
          <rPr>
            <b/>
            <sz val="10"/>
            <color rgb="FF000000"/>
            <rFont val="Tahoma"/>
            <family val="2"/>
          </rPr>
          <t>Sophie Labaste:</t>
        </r>
        <r>
          <rPr>
            <sz val="10"/>
            <color rgb="FF000000"/>
            <rFont val="Tahoma"/>
            <family val="2"/>
          </rPr>
          <t xml:space="preserve">
</t>
        </r>
        <r>
          <rPr>
            <sz val="10"/>
            <color rgb="FF000000"/>
            <rFont val="Tahoma"/>
            <family val="2"/>
          </rPr>
          <t xml:space="preserve">Discount formula is set up to have only Origin, Powershop and Red Energy with discounts inclusive of GST, </t>
        </r>
        <r>
          <rPr>
            <b/>
            <sz val="10"/>
            <color rgb="FF000000"/>
            <rFont val="Tahoma"/>
            <family val="2"/>
          </rPr>
          <t>change the formula if that is not longer the case</t>
        </r>
      </text>
    </comment>
    <comment ref="C8" authorId="1" shapeId="0" xr:uid="{7074E436-3A5A-384D-A612-26F87706E6B7}">
      <text>
        <r>
          <rPr>
            <b/>
            <sz val="10"/>
            <color rgb="FF000000"/>
            <rFont val="Tahoma"/>
            <family val="2"/>
          </rPr>
          <t>May Mauseth:</t>
        </r>
        <r>
          <rPr>
            <sz val="10"/>
            <color rgb="FF000000"/>
            <rFont val="Tahoma"/>
            <family val="2"/>
          </rPr>
          <t xml:space="preserve">
</t>
        </r>
        <r>
          <rPr>
            <sz val="10"/>
            <color rgb="FF000000"/>
            <rFont val="Verdana"/>
            <family val="2"/>
          </rPr>
          <t>Includes membership fee</t>
        </r>
        <r>
          <rPr>
            <sz val="10"/>
            <color rgb="FF000000"/>
            <rFont val="Verdana"/>
            <family val="2"/>
          </rPr>
          <t xml:space="preserve">
</t>
        </r>
      </text>
    </comment>
    <comment ref="C27" authorId="1" shapeId="0" xr:uid="{D44F936F-4533-B248-92F3-595B9764B72D}">
      <text>
        <r>
          <rPr>
            <b/>
            <sz val="10"/>
            <color rgb="FF000000"/>
            <rFont val="Tahoma"/>
            <family val="2"/>
          </rPr>
          <t>May Mauseth:</t>
        </r>
        <r>
          <rPr>
            <sz val="10"/>
            <color rgb="FF000000"/>
            <rFont val="Tahoma"/>
            <family val="2"/>
          </rPr>
          <t xml:space="preserve">
</t>
        </r>
        <r>
          <rPr>
            <sz val="10"/>
            <color rgb="FF000000"/>
            <rFont val="Verdana"/>
            <family val="2"/>
          </rPr>
          <t xml:space="preserve">Includes membership fee
</t>
        </r>
      </text>
    </comment>
    <comment ref="C28" authorId="1" shapeId="0" xr:uid="{D35888C7-E8B1-C84C-B600-765770354157}">
      <text>
        <r>
          <rPr>
            <b/>
            <sz val="10"/>
            <color rgb="FF000000"/>
            <rFont val="Tahoma"/>
            <family val="2"/>
          </rPr>
          <t>May Mauseth:</t>
        </r>
        <r>
          <rPr>
            <sz val="10"/>
            <color rgb="FF000000"/>
            <rFont val="Tahoma"/>
            <family val="2"/>
          </rPr>
          <t xml:space="preserve">
</t>
        </r>
        <r>
          <rPr>
            <sz val="10"/>
            <color rgb="FF000000"/>
            <rFont val="Verdana"/>
            <family val="2"/>
          </rPr>
          <t>Includes membership fee</t>
        </r>
        <r>
          <rPr>
            <sz val="10"/>
            <color rgb="FF000000"/>
            <rFont val="Verdana"/>
            <family val="2"/>
          </rPr>
          <t xml:space="preserve">
</t>
        </r>
      </text>
    </comment>
    <comment ref="R47" authorId="0" shapeId="0" xr:uid="{95F368E5-DD01-E24F-A254-918ECBD0EAB1}">
      <text>
        <r>
          <rPr>
            <b/>
            <sz val="10"/>
            <color rgb="FF000000"/>
            <rFont val="Tahoma"/>
            <family val="2"/>
          </rPr>
          <t>Sophie Labaste:</t>
        </r>
        <r>
          <rPr>
            <sz val="10"/>
            <color rgb="FF000000"/>
            <rFont val="Tahoma"/>
            <family val="2"/>
          </rPr>
          <t xml:space="preserve">
</t>
        </r>
        <r>
          <rPr>
            <sz val="10"/>
            <color rgb="FF000000"/>
            <rFont val="Tahoma"/>
            <family val="2"/>
          </rPr>
          <t xml:space="preserve">Discount formula is set up to have only Origin, Powershop and Red Energy with discounts inclusive of GST, </t>
        </r>
        <r>
          <rPr>
            <b/>
            <sz val="10"/>
            <color rgb="FF000000"/>
            <rFont val="Tahoma"/>
            <family val="2"/>
          </rPr>
          <t>change the formula if that is not longer the case</t>
        </r>
      </text>
    </comment>
    <comment ref="C48" authorId="1" shapeId="0" xr:uid="{2530BCBB-97BB-C04E-9DAD-439A18D2E9CC}">
      <text>
        <r>
          <rPr>
            <b/>
            <sz val="10"/>
            <color rgb="FF000000"/>
            <rFont val="Tahoma"/>
            <family val="2"/>
          </rPr>
          <t>May Mauseth:</t>
        </r>
        <r>
          <rPr>
            <sz val="10"/>
            <color rgb="FF000000"/>
            <rFont val="Tahoma"/>
            <family val="2"/>
          </rPr>
          <t xml:space="preserve">
</t>
        </r>
        <r>
          <rPr>
            <sz val="10"/>
            <color rgb="FF000000"/>
            <rFont val="Verdana"/>
            <family val="2"/>
          </rPr>
          <t>Includes membership fee</t>
        </r>
        <r>
          <rPr>
            <sz val="10"/>
            <color rgb="FF000000"/>
            <rFont val="Verdana"/>
            <family val="2"/>
          </rPr>
          <t xml:space="preserve">
</t>
        </r>
      </text>
    </comment>
    <comment ref="C66" authorId="1" shapeId="0" xr:uid="{90607B9F-4BF9-8744-AEC4-CF484A774693}">
      <text>
        <r>
          <rPr>
            <b/>
            <sz val="10"/>
            <color rgb="FF000000"/>
            <rFont val="Tahoma"/>
            <family val="2"/>
          </rPr>
          <t>May Mauseth:</t>
        </r>
        <r>
          <rPr>
            <sz val="10"/>
            <color rgb="FF000000"/>
            <rFont val="Tahoma"/>
            <family val="2"/>
          </rPr>
          <t xml:space="preserve">
</t>
        </r>
        <r>
          <rPr>
            <sz val="10"/>
            <color rgb="FF000000"/>
            <rFont val="Verdana"/>
            <family val="2"/>
          </rPr>
          <t xml:space="preserve">Includes membership fee
</t>
        </r>
      </text>
    </comment>
    <comment ref="R87" authorId="0" shapeId="0" xr:uid="{A7440C41-D848-9748-9ACE-5B069C35E3E2}">
      <text>
        <r>
          <rPr>
            <b/>
            <sz val="10"/>
            <color rgb="FF000000"/>
            <rFont val="Tahoma"/>
            <family val="2"/>
          </rPr>
          <t>Sophie Labaste:</t>
        </r>
        <r>
          <rPr>
            <sz val="10"/>
            <color rgb="FF000000"/>
            <rFont val="Tahoma"/>
            <family val="2"/>
          </rPr>
          <t xml:space="preserve">
</t>
        </r>
        <r>
          <rPr>
            <sz val="10"/>
            <color rgb="FF000000"/>
            <rFont val="Tahoma"/>
            <family val="2"/>
          </rPr>
          <t xml:space="preserve">Discount formula is set up to have only Origin, Powershop and Red Energy with discounts inclusive of GST, </t>
        </r>
        <r>
          <rPr>
            <b/>
            <sz val="10"/>
            <color rgb="FF000000"/>
            <rFont val="Tahoma"/>
            <family val="2"/>
          </rPr>
          <t>change the formula if that is not longer the case</t>
        </r>
      </text>
    </comment>
    <comment ref="C88" authorId="1" shapeId="0" xr:uid="{0E51E391-A524-EB43-9A67-14F657CF4EF3}">
      <text>
        <r>
          <rPr>
            <b/>
            <sz val="10"/>
            <color rgb="FF000000"/>
            <rFont val="Tahoma"/>
            <family val="2"/>
          </rPr>
          <t>May Mauseth:</t>
        </r>
        <r>
          <rPr>
            <sz val="10"/>
            <color rgb="FF000000"/>
            <rFont val="Tahoma"/>
            <family val="2"/>
          </rPr>
          <t xml:space="preserve">
</t>
        </r>
        <r>
          <rPr>
            <sz val="10"/>
            <color rgb="FF000000"/>
            <rFont val="Verdana"/>
            <family val="2"/>
          </rPr>
          <t>Includes membership fee</t>
        </r>
        <r>
          <rPr>
            <sz val="10"/>
            <color rgb="FF000000"/>
            <rFont val="Verdana"/>
            <family val="2"/>
          </rPr>
          <t xml:space="preserve">
</t>
        </r>
      </text>
    </comment>
    <comment ref="C107" authorId="1" shapeId="0" xr:uid="{34546C84-522D-CB4F-9EF4-1F343CA791AF}">
      <text>
        <r>
          <rPr>
            <b/>
            <sz val="10"/>
            <color rgb="FF000000"/>
            <rFont val="Tahoma"/>
            <family val="2"/>
          </rPr>
          <t>May Mauseth:</t>
        </r>
        <r>
          <rPr>
            <sz val="10"/>
            <color rgb="FF000000"/>
            <rFont val="Tahoma"/>
            <family val="2"/>
          </rPr>
          <t xml:space="preserve">
</t>
        </r>
        <r>
          <rPr>
            <sz val="10"/>
            <color rgb="FF000000"/>
            <rFont val="Verdana"/>
            <family val="2"/>
          </rPr>
          <t>Includes membership fee</t>
        </r>
        <r>
          <rPr>
            <sz val="10"/>
            <color rgb="FF000000"/>
            <rFont val="Verdana"/>
            <family val="2"/>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May Mauseth</author>
  </authors>
  <commentList>
    <comment ref="Q19" authorId="0" shapeId="0" xr:uid="{746FF2E3-DD2B-AF4B-A0DF-FD343CA37C2B}">
      <text>
        <r>
          <rPr>
            <b/>
            <sz val="10"/>
            <color rgb="FF000000"/>
            <rFont val="Tahoma"/>
            <family val="2"/>
          </rPr>
          <t>May Mauseth:</t>
        </r>
        <r>
          <rPr>
            <sz val="10"/>
            <color rgb="FF000000"/>
            <rFont val="Tahoma"/>
            <family val="2"/>
          </rPr>
          <t xml:space="preserve">
</t>
        </r>
        <r>
          <rPr>
            <sz val="10"/>
            <color rgb="FF000000"/>
            <rFont val="Tahoma"/>
            <family val="2"/>
          </rPr>
          <t>Includes GST</t>
        </r>
      </text>
    </comment>
    <comment ref="R19" authorId="0" shapeId="0" xr:uid="{FDF9D74F-0F72-D04E-B56C-531AC2F67EC1}">
      <text>
        <r>
          <rPr>
            <b/>
            <sz val="10"/>
            <color rgb="FF000000"/>
            <rFont val="Tahoma"/>
            <family val="2"/>
          </rPr>
          <t>May Mauseth:</t>
        </r>
        <r>
          <rPr>
            <sz val="10"/>
            <color rgb="FF000000"/>
            <rFont val="Tahoma"/>
            <family val="2"/>
          </rPr>
          <t xml:space="preserve">
</t>
        </r>
        <r>
          <rPr>
            <sz val="10"/>
            <color rgb="FF000000"/>
            <rFont val="Verdana"/>
            <family val="2"/>
          </rPr>
          <t xml:space="preserve">Includes GST
</t>
        </r>
      </text>
    </comment>
    <comment ref="Q21" authorId="0" shapeId="0" xr:uid="{4A829B01-CB0E-9A42-8F2C-CD2F90392DBC}">
      <text>
        <r>
          <rPr>
            <b/>
            <sz val="10"/>
            <color rgb="FF000000"/>
            <rFont val="Tahoma"/>
            <family val="2"/>
          </rPr>
          <t>May Mauseth:</t>
        </r>
        <r>
          <rPr>
            <sz val="10"/>
            <color rgb="FF000000"/>
            <rFont val="Tahoma"/>
            <family val="2"/>
          </rPr>
          <t xml:space="preserve">
</t>
        </r>
        <r>
          <rPr>
            <sz val="10"/>
            <color rgb="FF000000"/>
            <rFont val="Verdana"/>
            <family val="2"/>
          </rPr>
          <t xml:space="preserve">Includes GST
</t>
        </r>
      </text>
    </comment>
    <comment ref="R21" authorId="0" shapeId="0" xr:uid="{867120E3-B70B-1447-965E-29CBB989DAA9}">
      <text>
        <r>
          <rPr>
            <b/>
            <sz val="10"/>
            <color rgb="FF000000"/>
            <rFont val="Tahoma"/>
            <family val="2"/>
          </rPr>
          <t>May Mauseth:</t>
        </r>
        <r>
          <rPr>
            <sz val="10"/>
            <color rgb="FF000000"/>
            <rFont val="Tahoma"/>
            <family val="2"/>
          </rPr>
          <t xml:space="preserve">
</t>
        </r>
        <r>
          <rPr>
            <sz val="10"/>
            <color rgb="FF000000"/>
            <rFont val="Verdana"/>
            <family val="2"/>
          </rPr>
          <t xml:space="preserve">Includes GST
</t>
        </r>
      </text>
    </comment>
    <comment ref="Q22" authorId="0" shapeId="0" xr:uid="{D7F07480-B647-4343-A9AD-F02CF17E452E}">
      <text>
        <r>
          <rPr>
            <b/>
            <sz val="10"/>
            <color rgb="FF000000"/>
            <rFont val="Tahoma"/>
            <family val="2"/>
          </rPr>
          <t>May Mauseth:</t>
        </r>
        <r>
          <rPr>
            <sz val="10"/>
            <color rgb="FF000000"/>
            <rFont val="Tahoma"/>
            <family val="2"/>
          </rPr>
          <t xml:space="preserve">
</t>
        </r>
        <r>
          <rPr>
            <sz val="10"/>
            <color rgb="FF000000"/>
            <rFont val="Verdana"/>
            <family val="2"/>
          </rPr>
          <t xml:space="preserve">Includes GST
</t>
        </r>
      </text>
    </comment>
    <comment ref="R22" authorId="0" shapeId="0" xr:uid="{3522AE8B-8A6A-A24B-83C5-7FDB0726C451}">
      <text>
        <r>
          <rPr>
            <b/>
            <sz val="10"/>
            <color rgb="FF000000"/>
            <rFont val="Tahoma"/>
            <family val="2"/>
          </rPr>
          <t>May Mauseth:</t>
        </r>
        <r>
          <rPr>
            <sz val="10"/>
            <color rgb="FF000000"/>
            <rFont val="Tahoma"/>
            <family val="2"/>
          </rPr>
          <t xml:space="preserve">
</t>
        </r>
        <r>
          <rPr>
            <sz val="10"/>
            <color rgb="FF000000"/>
            <rFont val="Verdana"/>
            <family val="2"/>
          </rPr>
          <t xml:space="preserve">Includes GST
</t>
        </r>
      </text>
    </comment>
    <comment ref="C26" authorId="0" shapeId="0" xr:uid="{CFF39337-A46B-0A47-ABBA-28EA985F14A9}">
      <text>
        <r>
          <rPr>
            <b/>
            <sz val="10"/>
            <color rgb="FF000000"/>
            <rFont val="Tahoma"/>
            <family val="2"/>
          </rPr>
          <t>May Mauseth:</t>
        </r>
        <r>
          <rPr>
            <sz val="10"/>
            <color rgb="FF000000"/>
            <rFont val="Tahoma"/>
            <family val="2"/>
          </rPr>
          <t xml:space="preserve">
</t>
        </r>
        <r>
          <rPr>
            <sz val="10"/>
            <color rgb="FF000000"/>
            <rFont val="Verdana"/>
            <family val="2"/>
          </rPr>
          <t xml:space="preserve">Includes membership fee
</t>
        </r>
      </text>
    </comment>
    <comment ref="C28" authorId="0" shapeId="0" xr:uid="{1F7139D2-DCB6-B941-AC56-0CE993FC8D88}">
      <text>
        <r>
          <rPr>
            <b/>
            <sz val="10"/>
            <color rgb="FF000000"/>
            <rFont val="Tahoma"/>
            <family val="2"/>
          </rPr>
          <t>May Mauseth:</t>
        </r>
        <r>
          <rPr>
            <sz val="10"/>
            <color rgb="FF000000"/>
            <rFont val="Tahoma"/>
            <family val="2"/>
          </rPr>
          <t xml:space="preserve">
</t>
        </r>
        <r>
          <rPr>
            <sz val="10"/>
            <color rgb="FF000000"/>
            <rFont val="Verdana"/>
            <family val="2"/>
          </rPr>
          <t xml:space="preserve">Includes membership fee
</t>
        </r>
      </text>
    </comment>
    <comment ref="Q49" authorId="0" shapeId="0" xr:uid="{F9FE1455-3F87-2946-AD7D-BDABF5D38FE9}">
      <text>
        <r>
          <rPr>
            <b/>
            <sz val="10"/>
            <color rgb="FF000000"/>
            <rFont val="Tahoma"/>
            <family val="2"/>
          </rPr>
          <t>May Mauseth:</t>
        </r>
        <r>
          <rPr>
            <sz val="10"/>
            <color rgb="FF000000"/>
            <rFont val="Tahoma"/>
            <family val="2"/>
          </rPr>
          <t xml:space="preserve">
</t>
        </r>
        <r>
          <rPr>
            <sz val="10"/>
            <color rgb="FF000000"/>
            <rFont val="Tahoma"/>
            <family val="2"/>
          </rPr>
          <t>Includes GST</t>
        </r>
      </text>
    </comment>
    <comment ref="R49" authorId="0" shapeId="0" xr:uid="{957AA6AD-7957-C549-8636-772CCC4211AA}">
      <text>
        <r>
          <rPr>
            <b/>
            <sz val="10"/>
            <color rgb="FF000000"/>
            <rFont val="Tahoma"/>
            <family val="2"/>
          </rPr>
          <t>May Mauseth:</t>
        </r>
        <r>
          <rPr>
            <sz val="10"/>
            <color rgb="FF000000"/>
            <rFont val="Tahoma"/>
            <family val="2"/>
          </rPr>
          <t xml:space="preserve">
</t>
        </r>
        <r>
          <rPr>
            <sz val="10"/>
            <color rgb="FF000000"/>
            <rFont val="Verdana"/>
            <family val="2"/>
          </rPr>
          <t xml:space="preserve">Includes GST
</t>
        </r>
      </text>
    </comment>
    <comment ref="Q51" authorId="0" shapeId="0" xr:uid="{6E138F1B-8805-7246-92A5-BC0FCBF41924}">
      <text>
        <r>
          <rPr>
            <b/>
            <sz val="10"/>
            <color rgb="FF000000"/>
            <rFont val="Tahoma"/>
            <family val="2"/>
          </rPr>
          <t>May Mauseth:</t>
        </r>
        <r>
          <rPr>
            <sz val="10"/>
            <color rgb="FF000000"/>
            <rFont val="Tahoma"/>
            <family val="2"/>
          </rPr>
          <t xml:space="preserve">
</t>
        </r>
        <r>
          <rPr>
            <sz val="10"/>
            <color rgb="FF000000"/>
            <rFont val="Verdana"/>
            <family val="2"/>
          </rPr>
          <t xml:space="preserve">Includes GST
</t>
        </r>
      </text>
    </comment>
    <comment ref="R51" authorId="0" shapeId="0" xr:uid="{0940AEB0-17CE-5F40-B987-EC7828EE874D}">
      <text>
        <r>
          <rPr>
            <b/>
            <sz val="10"/>
            <color rgb="FF000000"/>
            <rFont val="Tahoma"/>
            <family val="2"/>
          </rPr>
          <t>May Mauseth:</t>
        </r>
        <r>
          <rPr>
            <sz val="10"/>
            <color rgb="FF000000"/>
            <rFont val="Tahoma"/>
            <family val="2"/>
          </rPr>
          <t xml:space="preserve">
</t>
        </r>
        <r>
          <rPr>
            <sz val="10"/>
            <color rgb="FF000000"/>
            <rFont val="Verdana"/>
            <family val="2"/>
          </rPr>
          <t>Includes GST</t>
        </r>
        <r>
          <rPr>
            <sz val="10"/>
            <color rgb="FF000000"/>
            <rFont val="Verdana"/>
            <family val="2"/>
          </rPr>
          <t xml:space="preserve">
</t>
        </r>
      </text>
    </comment>
    <comment ref="Q52" authorId="0" shapeId="0" xr:uid="{3EBD7815-EB66-F14B-835A-A670B758269C}">
      <text>
        <r>
          <rPr>
            <b/>
            <sz val="10"/>
            <color rgb="FF000000"/>
            <rFont val="Tahoma"/>
            <family val="2"/>
          </rPr>
          <t>May Mauseth:</t>
        </r>
        <r>
          <rPr>
            <sz val="10"/>
            <color rgb="FF000000"/>
            <rFont val="Tahoma"/>
            <family val="2"/>
          </rPr>
          <t xml:space="preserve">
</t>
        </r>
        <r>
          <rPr>
            <sz val="10"/>
            <color rgb="FF000000"/>
            <rFont val="Verdana"/>
            <family val="2"/>
          </rPr>
          <t xml:space="preserve">Includes GST
</t>
        </r>
      </text>
    </comment>
    <comment ref="R52" authorId="0" shapeId="0" xr:uid="{FCE25BE9-9A49-BD4E-88D3-BA31FBD9DD81}">
      <text>
        <r>
          <rPr>
            <b/>
            <sz val="10"/>
            <color rgb="FF000000"/>
            <rFont val="Tahoma"/>
            <family val="2"/>
          </rPr>
          <t>May Mauseth:</t>
        </r>
        <r>
          <rPr>
            <sz val="10"/>
            <color rgb="FF000000"/>
            <rFont val="Tahoma"/>
            <family val="2"/>
          </rPr>
          <t xml:space="preserve">
</t>
        </r>
        <r>
          <rPr>
            <sz val="10"/>
            <color rgb="FF000000"/>
            <rFont val="Verdana"/>
            <family val="2"/>
          </rPr>
          <t>Includes GST</t>
        </r>
        <r>
          <rPr>
            <sz val="10"/>
            <color rgb="FF000000"/>
            <rFont val="Verdana"/>
            <family val="2"/>
          </rPr>
          <t xml:space="preserve">
</t>
        </r>
      </text>
    </comment>
    <comment ref="C56" authorId="0" shapeId="0" xr:uid="{C0FF81F6-E8C3-4F4E-9320-3126C9188B2D}">
      <text>
        <r>
          <rPr>
            <b/>
            <sz val="10"/>
            <color rgb="FF000000"/>
            <rFont val="Tahoma"/>
            <family val="2"/>
          </rPr>
          <t>May Mauseth:</t>
        </r>
        <r>
          <rPr>
            <sz val="10"/>
            <color rgb="FF000000"/>
            <rFont val="Tahoma"/>
            <family val="2"/>
          </rPr>
          <t xml:space="preserve">
</t>
        </r>
        <r>
          <rPr>
            <sz val="10"/>
            <color rgb="FF000000"/>
            <rFont val="Verdana"/>
            <family val="2"/>
          </rPr>
          <t xml:space="preserve">Includes membership fee
</t>
        </r>
      </text>
    </comment>
    <comment ref="Q79" authorId="0" shapeId="0" xr:uid="{6E6A9D47-C74A-AA46-8F2F-9E4151C69310}">
      <text>
        <r>
          <rPr>
            <b/>
            <sz val="10"/>
            <color rgb="FF000000"/>
            <rFont val="Tahoma"/>
            <family val="2"/>
          </rPr>
          <t>May Mauseth:</t>
        </r>
        <r>
          <rPr>
            <sz val="10"/>
            <color rgb="FF000000"/>
            <rFont val="Tahoma"/>
            <family val="2"/>
          </rPr>
          <t xml:space="preserve">
</t>
        </r>
        <r>
          <rPr>
            <sz val="10"/>
            <color rgb="FF000000"/>
            <rFont val="Tahoma"/>
            <family val="2"/>
          </rPr>
          <t>Includes GST</t>
        </r>
      </text>
    </comment>
    <comment ref="R79" authorId="0" shapeId="0" xr:uid="{7D181170-1ADA-4D4D-8A98-8BF6DC63BBB3}">
      <text>
        <r>
          <rPr>
            <b/>
            <sz val="10"/>
            <color rgb="FF000000"/>
            <rFont val="Tahoma"/>
            <family val="2"/>
          </rPr>
          <t>May Mauseth:</t>
        </r>
        <r>
          <rPr>
            <sz val="10"/>
            <color rgb="FF000000"/>
            <rFont val="Tahoma"/>
            <family val="2"/>
          </rPr>
          <t xml:space="preserve">
</t>
        </r>
        <r>
          <rPr>
            <sz val="10"/>
            <color rgb="FF000000"/>
            <rFont val="Verdana"/>
            <family val="2"/>
          </rPr>
          <t xml:space="preserve">Includes GST
</t>
        </r>
      </text>
    </comment>
    <comment ref="Q81" authorId="0" shapeId="0" xr:uid="{1EE43728-1B62-F64A-ACF0-79D7FA19CBB2}">
      <text>
        <r>
          <rPr>
            <b/>
            <sz val="10"/>
            <color rgb="FF000000"/>
            <rFont val="Tahoma"/>
            <family val="2"/>
          </rPr>
          <t>May Mauseth:</t>
        </r>
        <r>
          <rPr>
            <sz val="10"/>
            <color rgb="FF000000"/>
            <rFont val="Tahoma"/>
            <family val="2"/>
          </rPr>
          <t xml:space="preserve">
</t>
        </r>
        <r>
          <rPr>
            <sz val="10"/>
            <color rgb="FF000000"/>
            <rFont val="Verdana"/>
            <family val="2"/>
          </rPr>
          <t>Includes GST</t>
        </r>
        <r>
          <rPr>
            <sz val="10"/>
            <color rgb="FF000000"/>
            <rFont val="Verdana"/>
            <family val="2"/>
          </rPr>
          <t xml:space="preserve">
</t>
        </r>
      </text>
    </comment>
    <comment ref="R81" authorId="0" shapeId="0" xr:uid="{52741803-AA69-BA4E-8525-22AFA4559C1F}">
      <text>
        <r>
          <rPr>
            <b/>
            <sz val="10"/>
            <color rgb="FF000000"/>
            <rFont val="Tahoma"/>
            <family val="2"/>
          </rPr>
          <t>May Mauseth:</t>
        </r>
        <r>
          <rPr>
            <sz val="10"/>
            <color rgb="FF000000"/>
            <rFont val="Tahoma"/>
            <family val="2"/>
          </rPr>
          <t xml:space="preserve">
</t>
        </r>
        <r>
          <rPr>
            <sz val="10"/>
            <color rgb="FF000000"/>
            <rFont val="Verdana"/>
            <family val="2"/>
          </rPr>
          <t>Includes GST</t>
        </r>
        <r>
          <rPr>
            <sz val="10"/>
            <color rgb="FF000000"/>
            <rFont val="Verdana"/>
            <family val="2"/>
          </rPr>
          <t xml:space="preserve">
</t>
        </r>
      </text>
    </comment>
    <comment ref="Q82" authorId="0" shapeId="0" xr:uid="{FF91AE0C-4667-AB4D-9A8B-D7B0E0AC88BB}">
      <text>
        <r>
          <rPr>
            <b/>
            <sz val="10"/>
            <color rgb="FF000000"/>
            <rFont val="Tahoma"/>
            <family val="2"/>
          </rPr>
          <t>May Mauseth:</t>
        </r>
        <r>
          <rPr>
            <sz val="10"/>
            <color rgb="FF000000"/>
            <rFont val="Tahoma"/>
            <family val="2"/>
          </rPr>
          <t xml:space="preserve">
</t>
        </r>
        <r>
          <rPr>
            <sz val="10"/>
            <color rgb="FF000000"/>
            <rFont val="Verdana"/>
            <family val="2"/>
          </rPr>
          <t>Includes GST</t>
        </r>
        <r>
          <rPr>
            <sz val="10"/>
            <color rgb="FF000000"/>
            <rFont val="Verdana"/>
            <family val="2"/>
          </rPr>
          <t xml:space="preserve">
</t>
        </r>
      </text>
    </comment>
    <comment ref="R82" authorId="0" shapeId="0" xr:uid="{9D8217F2-69AE-4947-88A5-C00E8B244F00}">
      <text>
        <r>
          <rPr>
            <b/>
            <sz val="10"/>
            <color rgb="FF000000"/>
            <rFont val="Tahoma"/>
            <family val="2"/>
          </rPr>
          <t>May Mauseth:</t>
        </r>
        <r>
          <rPr>
            <sz val="10"/>
            <color rgb="FF000000"/>
            <rFont val="Tahoma"/>
            <family val="2"/>
          </rPr>
          <t xml:space="preserve">
</t>
        </r>
        <r>
          <rPr>
            <sz val="10"/>
            <color rgb="FF000000"/>
            <rFont val="Verdana"/>
            <family val="2"/>
          </rPr>
          <t>Includes GST</t>
        </r>
        <r>
          <rPr>
            <sz val="10"/>
            <color rgb="FF000000"/>
            <rFont val="Verdana"/>
            <family val="2"/>
          </rPr>
          <t xml:space="preserve">
</t>
        </r>
      </text>
    </comment>
    <comment ref="C86" authorId="0" shapeId="0" xr:uid="{A3199654-058C-364A-AE01-257205B3EE1A}">
      <text>
        <r>
          <rPr>
            <b/>
            <sz val="10"/>
            <color rgb="FF000000"/>
            <rFont val="Tahoma"/>
            <family val="2"/>
          </rPr>
          <t>May Mauseth:</t>
        </r>
        <r>
          <rPr>
            <sz val="10"/>
            <color rgb="FF000000"/>
            <rFont val="Tahoma"/>
            <family val="2"/>
          </rPr>
          <t xml:space="preserve">
</t>
        </r>
        <r>
          <rPr>
            <sz val="10"/>
            <color rgb="FF000000"/>
            <rFont val="Verdana"/>
            <family val="2"/>
          </rPr>
          <t>Includes membership fee</t>
        </r>
        <r>
          <rPr>
            <sz val="10"/>
            <color rgb="FF000000"/>
            <rFont val="Verdana"/>
            <family val="2"/>
          </rPr>
          <t xml:space="preserve">
</t>
        </r>
      </text>
    </comment>
    <comment ref="C88" authorId="0" shapeId="0" xr:uid="{8CA44B26-76F2-D44A-938D-F35D8B154CD2}">
      <text>
        <r>
          <rPr>
            <b/>
            <sz val="10"/>
            <color rgb="FF000000"/>
            <rFont val="Tahoma"/>
            <family val="2"/>
          </rPr>
          <t>May Mauseth:</t>
        </r>
        <r>
          <rPr>
            <sz val="10"/>
            <color rgb="FF000000"/>
            <rFont val="Tahoma"/>
            <family val="2"/>
          </rPr>
          <t xml:space="preserve">
</t>
        </r>
        <r>
          <rPr>
            <sz val="10"/>
            <color rgb="FF000000"/>
            <rFont val="Tahoma"/>
            <family val="2"/>
          </rPr>
          <t>Includes membership fee</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May Mauseth</author>
  </authors>
  <commentList>
    <comment ref="Q19" authorId="0" shapeId="0" xr:uid="{C08FCD1F-A8E3-7548-90F4-850C3D3A02AC}">
      <text>
        <r>
          <rPr>
            <b/>
            <sz val="10"/>
            <color rgb="FF000000"/>
            <rFont val="Tahoma"/>
            <family val="2"/>
          </rPr>
          <t>May Mauseth:</t>
        </r>
        <r>
          <rPr>
            <sz val="10"/>
            <color rgb="FF000000"/>
            <rFont val="Tahoma"/>
            <family val="2"/>
          </rPr>
          <t xml:space="preserve">
</t>
        </r>
        <r>
          <rPr>
            <sz val="10"/>
            <color rgb="FF000000"/>
            <rFont val="Tahoma"/>
            <family val="2"/>
          </rPr>
          <t>Includes GST</t>
        </r>
      </text>
    </comment>
    <comment ref="R19" authorId="0" shapeId="0" xr:uid="{39298B28-3F47-A74C-8331-9BBE8460D8D2}">
      <text>
        <r>
          <rPr>
            <b/>
            <sz val="10"/>
            <color rgb="FF000000"/>
            <rFont val="Tahoma"/>
            <family val="2"/>
          </rPr>
          <t>May Mauseth:</t>
        </r>
        <r>
          <rPr>
            <sz val="10"/>
            <color rgb="FF000000"/>
            <rFont val="Tahoma"/>
            <family val="2"/>
          </rPr>
          <t xml:space="preserve">
</t>
        </r>
        <r>
          <rPr>
            <sz val="10"/>
            <color rgb="FF000000"/>
            <rFont val="Verdana"/>
            <family val="2"/>
          </rPr>
          <t xml:space="preserve">Includes GST
</t>
        </r>
      </text>
    </comment>
    <comment ref="Q21" authorId="0" shapeId="0" xr:uid="{2DAF402E-8386-064B-BD4E-27A0ACC0056B}">
      <text>
        <r>
          <rPr>
            <b/>
            <sz val="10"/>
            <color rgb="FF000000"/>
            <rFont val="Tahoma"/>
            <family val="2"/>
          </rPr>
          <t>May Mauseth:</t>
        </r>
        <r>
          <rPr>
            <sz val="10"/>
            <color rgb="FF000000"/>
            <rFont val="Tahoma"/>
            <family val="2"/>
          </rPr>
          <t xml:space="preserve">
</t>
        </r>
        <r>
          <rPr>
            <sz val="10"/>
            <color rgb="FF000000"/>
            <rFont val="Verdana"/>
            <family val="2"/>
          </rPr>
          <t>Includes GST</t>
        </r>
        <r>
          <rPr>
            <sz val="10"/>
            <color rgb="FF000000"/>
            <rFont val="Verdana"/>
            <family val="2"/>
          </rPr>
          <t xml:space="preserve">
</t>
        </r>
      </text>
    </comment>
    <comment ref="R21" authorId="0" shapeId="0" xr:uid="{98CF2FD9-962F-F74C-86DC-5C5D8908BB71}">
      <text>
        <r>
          <rPr>
            <b/>
            <sz val="10"/>
            <color rgb="FF000000"/>
            <rFont val="Tahoma"/>
            <family val="2"/>
          </rPr>
          <t>May Mauseth:</t>
        </r>
        <r>
          <rPr>
            <sz val="10"/>
            <color rgb="FF000000"/>
            <rFont val="Tahoma"/>
            <family val="2"/>
          </rPr>
          <t xml:space="preserve">
</t>
        </r>
        <r>
          <rPr>
            <sz val="10"/>
            <color rgb="FF000000"/>
            <rFont val="Verdana"/>
            <family val="2"/>
          </rPr>
          <t>Includes GST</t>
        </r>
        <r>
          <rPr>
            <sz val="10"/>
            <color rgb="FF000000"/>
            <rFont val="Verdana"/>
            <family val="2"/>
          </rPr>
          <t xml:space="preserve">
</t>
        </r>
      </text>
    </comment>
    <comment ref="Q22" authorId="0" shapeId="0" xr:uid="{67A97119-6D41-8743-892D-6D09833B6EF0}">
      <text>
        <r>
          <rPr>
            <b/>
            <sz val="10"/>
            <color rgb="FF000000"/>
            <rFont val="Tahoma"/>
            <family val="2"/>
          </rPr>
          <t>May Mauseth:</t>
        </r>
        <r>
          <rPr>
            <sz val="10"/>
            <color rgb="FF000000"/>
            <rFont val="Tahoma"/>
            <family val="2"/>
          </rPr>
          <t xml:space="preserve">
</t>
        </r>
        <r>
          <rPr>
            <sz val="10"/>
            <color rgb="FF000000"/>
            <rFont val="Verdana"/>
            <family val="2"/>
          </rPr>
          <t>Includes GST</t>
        </r>
        <r>
          <rPr>
            <sz val="10"/>
            <color rgb="FF000000"/>
            <rFont val="Verdana"/>
            <family val="2"/>
          </rPr>
          <t xml:space="preserve">
</t>
        </r>
      </text>
    </comment>
    <comment ref="R22" authorId="0" shapeId="0" xr:uid="{555B7604-951D-2F40-9930-BC4ED49F72E6}">
      <text>
        <r>
          <rPr>
            <b/>
            <sz val="10"/>
            <color rgb="FF000000"/>
            <rFont val="Tahoma"/>
            <family val="2"/>
          </rPr>
          <t>May Mauseth:</t>
        </r>
        <r>
          <rPr>
            <sz val="10"/>
            <color rgb="FF000000"/>
            <rFont val="Tahoma"/>
            <family val="2"/>
          </rPr>
          <t xml:space="preserve">
</t>
        </r>
        <r>
          <rPr>
            <sz val="10"/>
            <color rgb="FF000000"/>
            <rFont val="Verdana"/>
            <family val="2"/>
          </rPr>
          <t>Includes GST</t>
        </r>
        <r>
          <rPr>
            <sz val="10"/>
            <color rgb="FF000000"/>
            <rFont val="Verdana"/>
            <family val="2"/>
          </rPr>
          <t xml:space="preserve">
</t>
        </r>
      </text>
    </comment>
    <comment ref="C26" authorId="0" shapeId="0" xr:uid="{9589BC2B-5009-1141-A5B3-37B320029CCF}">
      <text>
        <r>
          <rPr>
            <b/>
            <sz val="10"/>
            <color rgb="FF000000"/>
            <rFont val="Tahoma"/>
            <family val="2"/>
          </rPr>
          <t>May Mauseth:</t>
        </r>
        <r>
          <rPr>
            <sz val="10"/>
            <color rgb="FF000000"/>
            <rFont val="Tahoma"/>
            <family val="2"/>
          </rPr>
          <t xml:space="preserve">
</t>
        </r>
        <r>
          <rPr>
            <sz val="10"/>
            <color rgb="FF000000"/>
            <rFont val="Verdana"/>
            <family val="2"/>
          </rPr>
          <t>Includes membership fee</t>
        </r>
        <r>
          <rPr>
            <sz val="10"/>
            <color rgb="FF000000"/>
            <rFont val="Verdana"/>
            <family val="2"/>
          </rPr>
          <t xml:space="preserve">
</t>
        </r>
      </text>
    </comment>
    <comment ref="C29" authorId="0" shapeId="0" xr:uid="{EE9F8600-1F57-3042-A94F-E2614D0A5836}">
      <text>
        <r>
          <rPr>
            <b/>
            <sz val="10"/>
            <color rgb="FF000000"/>
            <rFont val="Tahoma"/>
            <family val="2"/>
          </rPr>
          <t>May Mauseth:</t>
        </r>
        <r>
          <rPr>
            <sz val="10"/>
            <color rgb="FF000000"/>
            <rFont val="Tahoma"/>
            <family val="2"/>
          </rPr>
          <t xml:space="preserve">
</t>
        </r>
        <r>
          <rPr>
            <sz val="10"/>
            <color rgb="FF000000"/>
            <rFont val="Verdana"/>
            <family val="2"/>
          </rPr>
          <t xml:space="preserve">Includes membership fee
</t>
        </r>
      </text>
    </comment>
    <comment ref="Q49" authorId="0" shapeId="0" xr:uid="{ADE4B654-394C-4F4F-A2A8-6921680C596E}">
      <text>
        <r>
          <rPr>
            <b/>
            <sz val="10"/>
            <color rgb="FF000000"/>
            <rFont val="Tahoma"/>
            <family val="2"/>
          </rPr>
          <t>May Mauseth:</t>
        </r>
        <r>
          <rPr>
            <sz val="10"/>
            <color rgb="FF000000"/>
            <rFont val="Tahoma"/>
            <family val="2"/>
          </rPr>
          <t xml:space="preserve">
</t>
        </r>
        <r>
          <rPr>
            <sz val="10"/>
            <color rgb="FF000000"/>
            <rFont val="Tahoma"/>
            <family val="2"/>
          </rPr>
          <t>Includes GST</t>
        </r>
      </text>
    </comment>
    <comment ref="R49" authorId="0" shapeId="0" xr:uid="{89973853-1357-7E47-8C6D-77D4E655FAA8}">
      <text>
        <r>
          <rPr>
            <b/>
            <sz val="10"/>
            <color rgb="FF000000"/>
            <rFont val="Tahoma"/>
            <family val="2"/>
          </rPr>
          <t>May Mauseth:</t>
        </r>
        <r>
          <rPr>
            <sz val="10"/>
            <color rgb="FF000000"/>
            <rFont val="Tahoma"/>
            <family val="2"/>
          </rPr>
          <t xml:space="preserve">
</t>
        </r>
        <r>
          <rPr>
            <sz val="10"/>
            <color rgb="FF000000"/>
            <rFont val="Verdana"/>
            <family val="2"/>
          </rPr>
          <t xml:space="preserve">Includes GST
</t>
        </r>
      </text>
    </comment>
    <comment ref="Q51" authorId="0" shapeId="0" xr:uid="{E6EA12C7-4A53-2D47-905C-E0D999463457}">
      <text>
        <r>
          <rPr>
            <b/>
            <sz val="10"/>
            <color rgb="FF000000"/>
            <rFont val="Tahoma"/>
            <family val="2"/>
          </rPr>
          <t>May Mauseth:</t>
        </r>
        <r>
          <rPr>
            <sz val="10"/>
            <color rgb="FF000000"/>
            <rFont val="Tahoma"/>
            <family val="2"/>
          </rPr>
          <t xml:space="preserve">
</t>
        </r>
        <r>
          <rPr>
            <sz val="10"/>
            <color rgb="FF000000"/>
            <rFont val="Verdana"/>
            <family val="2"/>
          </rPr>
          <t>Includes GST</t>
        </r>
        <r>
          <rPr>
            <sz val="10"/>
            <color rgb="FF000000"/>
            <rFont val="Verdana"/>
            <family val="2"/>
          </rPr>
          <t xml:space="preserve">
</t>
        </r>
      </text>
    </comment>
    <comment ref="R51" authorId="0" shapeId="0" xr:uid="{72007866-A016-404C-9B9B-821D4CCBBF8C}">
      <text>
        <r>
          <rPr>
            <b/>
            <sz val="10"/>
            <color rgb="FF000000"/>
            <rFont val="Tahoma"/>
            <family val="2"/>
          </rPr>
          <t>May Mauseth:</t>
        </r>
        <r>
          <rPr>
            <sz val="10"/>
            <color rgb="FF000000"/>
            <rFont val="Tahoma"/>
            <family val="2"/>
          </rPr>
          <t xml:space="preserve">
</t>
        </r>
        <r>
          <rPr>
            <sz val="10"/>
            <color rgb="FF000000"/>
            <rFont val="Verdana"/>
            <family val="2"/>
          </rPr>
          <t>Includes GST</t>
        </r>
        <r>
          <rPr>
            <sz val="10"/>
            <color rgb="FF000000"/>
            <rFont val="Verdana"/>
            <family val="2"/>
          </rPr>
          <t xml:space="preserve">
</t>
        </r>
      </text>
    </comment>
    <comment ref="Q52" authorId="0" shapeId="0" xr:uid="{3FD4211D-64F3-BD49-9472-9D93BAE7A58B}">
      <text>
        <r>
          <rPr>
            <b/>
            <sz val="10"/>
            <color rgb="FF000000"/>
            <rFont val="Tahoma"/>
            <family val="2"/>
          </rPr>
          <t>May Mauseth:</t>
        </r>
        <r>
          <rPr>
            <sz val="10"/>
            <color rgb="FF000000"/>
            <rFont val="Tahoma"/>
            <family val="2"/>
          </rPr>
          <t xml:space="preserve">
</t>
        </r>
        <r>
          <rPr>
            <sz val="10"/>
            <color rgb="FF000000"/>
            <rFont val="Verdana"/>
            <family val="2"/>
          </rPr>
          <t>Includes GST</t>
        </r>
        <r>
          <rPr>
            <sz val="10"/>
            <color rgb="FF000000"/>
            <rFont val="Verdana"/>
            <family val="2"/>
          </rPr>
          <t xml:space="preserve">
</t>
        </r>
      </text>
    </comment>
    <comment ref="R52" authorId="0" shapeId="0" xr:uid="{0209FE8F-1981-8242-8650-ABBBCBC97267}">
      <text>
        <r>
          <rPr>
            <b/>
            <sz val="10"/>
            <color rgb="FF000000"/>
            <rFont val="Tahoma"/>
            <family val="2"/>
          </rPr>
          <t>May Mauseth:</t>
        </r>
        <r>
          <rPr>
            <sz val="10"/>
            <color rgb="FF000000"/>
            <rFont val="Tahoma"/>
            <family val="2"/>
          </rPr>
          <t xml:space="preserve">
</t>
        </r>
        <r>
          <rPr>
            <sz val="10"/>
            <color rgb="FF000000"/>
            <rFont val="Verdana"/>
            <family val="2"/>
          </rPr>
          <t>Includes GST</t>
        </r>
        <r>
          <rPr>
            <sz val="10"/>
            <color rgb="FF000000"/>
            <rFont val="Verdana"/>
            <family val="2"/>
          </rPr>
          <t xml:space="preserve">
</t>
        </r>
      </text>
    </comment>
    <comment ref="C56" authorId="0" shapeId="0" xr:uid="{D9B8A732-FD8D-C344-A012-61FEEC628118}">
      <text>
        <r>
          <rPr>
            <b/>
            <sz val="10"/>
            <color rgb="FF000000"/>
            <rFont val="Tahoma"/>
            <family val="2"/>
          </rPr>
          <t>May Mauseth:</t>
        </r>
        <r>
          <rPr>
            <sz val="10"/>
            <color rgb="FF000000"/>
            <rFont val="Tahoma"/>
            <family val="2"/>
          </rPr>
          <t xml:space="preserve">
</t>
        </r>
        <r>
          <rPr>
            <sz val="10"/>
            <color rgb="FF000000"/>
            <rFont val="Verdana"/>
            <family val="2"/>
          </rPr>
          <t>Includes membership fee</t>
        </r>
        <r>
          <rPr>
            <sz val="10"/>
            <color rgb="FF000000"/>
            <rFont val="Verdana"/>
            <family val="2"/>
          </rPr>
          <t xml:space="preserve">
</t>
        </r>
      </text>
    </comment>
    <comment ref="Q78" authorId="0" shapeId="0" xr:uid="{417406D5-17E6-994F-AA8E-28FFC4540024}">
      <text>
        <r>
          <rPr>
            <b/>
            <sz val="10"/>
            <color rgb="FF000000"/>
            <rFont val="Tahoma"/>
            <family val="2"/>
          </rPr>
          <t>May Mauseth:</t>
        </r>
        <r>
          <rPr>
            <sz val="10"/>
            <color rgb="FF000000"/>
            <rFont val="Tahoma"/>
            <family val="2"/>
          </rPr>
          <t xml:space="preserve">
</t>
        </r>
        <r>
          <rPr>
            <sz val="10"/>
            <color rgb="FF000000"/>
            <rFont val="Tahoma"/>
            <family val="2"/>
          </rPr>
          <t>Includes GST</t>
        </r>
      </text>
    </comment>
    <comment ref="R78" authorId="0" shapeId="0" xr:uid="{EDC220C0-EB4D-974C-A7DB-95F5ABF0AE2D}">
      <text>
        <r>
          <rPr>
            <b/>
            <sz val="10"/>
            <color rgb="FF000000"/>
            <rFont val="Tahoma"/>
            <family val="2"/>
          </rPr>
          <t>May Mauseth:</t>
        </r>
        <r>
          <rPr>
            <sz val="10"/>
            <color rgb="FF000000"/>
            <rFont val="Tahoma"/>
            <family val="2"/>
          </rPr>
          <t xml:space="preserve">
</t>
        </r>
        <r>
          <rPr>
            <sz val="10"/>
            <color rgb="FF000000"/>
            <rFont val="Verdana"/>
            <family val="2"/>
          </rPr>
          <t xml:space="preserve">Includes GST
</t>
        </r>
      </text>
    </comment>
    <comment ref="Q80" authorId="0" shapeId="0" xr:uid="{3152E1B9-5815-764E-B064-CB1151B34D85}">
      <text>
        <r>
          <rPr>
            <b/>
            <sz val="10"/>
            <color rgb="FF000000"/>
            <rFont val="Tahoma"/>
            <family val="2"/>
          </rPr>
          <t>May Mauseth:</t>
        </r>
        <r>
          <rPr>
            <sz val="10"/>
            <color rgb="FF000000"/>
            <rFont val="Tahoma"/>
            <family val="2"/>
          </rPr>
          <t xml:space="preserve">
</t>
        </r>
        <r>
          <rPr>
            <sz val="10"/>
            <color rgb="FF000000"/>
            <rFont val="Verdana"/>
            <family val="2"/>
          </rPr>
          <t>Includes GST</t>
        </r>
        <r>
          <rPr>
            <sz val="10"/>
            <color rgb="FF000000"/>
            <rFont val="Verdana"/>
            <family val="2"/>
          </rPr>
          <t xml:space="preserve">
</t>
        </r>
      </text>
    </comment>
    <comment ref="R80" authorId="0" shapeId="0" xr:uid="{706889C2-0849-844F-919D-03EE320E4046}">
      <text>
        <r>
          <rPr>
            <b/>
            <sz val="10"/>
            <color rgb="FF000000"/>
            <rFont val="Tahoma"/>
            <family val="2"/>
          </rPr>
          <t>May Mauseth:</t>
        </r>
        <r>
          <rPr>
            <sz val="10"/>
            <color rgb="FF000000"/>
            <rFont val="Tahoma"/>
            <family val="2"/>
          </rPr>
          <t xml:space="preserve">
</t>
        </r>
        <r>
          <rPr>
            <sz val="10"/>
            <color rgb="FF000000"/>
            <rFont val="Verdana"/>
            <family val="2"/>
          </rPr>
          <t>Includes GST</t>
        </r>
        <r>
          <rPr>
            <sz val="10"/>
            <color rgb="FF000000"/>
            <rFont val="Verdana"/>
            <family val="2"/>
          </rPr>
          <t xml:space="preserve">
</t>
        </r>
      </text>
    </comment>
    <comment ref="Q81" authorId="0" shapeId="0" xr:uid="{CB45E640-6DAA-314A-8BE9-312C481B671D}">
      <text>
        <r>
          <rPr>
            <b/>
            <sz val="10"/>
            <color rgb="FF000000"/>
            <rFont val="Tahoma"/>
            <family val="2"/>
          </rPr>
          <t>May Mauseth:</t>
        </r>
        <r>
          <rPr>
            <sz val="10"/>
            <color rgb="FF000000"/>
            <rFont val="Tahoma"/>
            <family val="2"/>
          </rPr>
          <t xml:space="preserve">
</t>
        </r>
        <r>
          <rPr>
            <sz val="10"/>
            <color rgb="FF000000"/>
            <rFont val="Verdana"/>
            <family val="2"/>
          </rPr>
          <t>Includes GST</t>
        </r>
        <r>
          <rPr>
            <sz val="10"/>
            <color rgb="FF000000"/>
            <rFont val="Verdana"/>
            <family val="2"/>
          </rPr>
          <t xml:space="preserve">
</t>
        </r>
      </text>
    </comment>
    <comment ref="R81" authorId="0" shapeId="0" xr:uid="{B1F2DF42-A2A2-B149-B23E-1D07DF4ED6DA}">
      <text>
        <r>
          <rPr>
            <b/>
            <sz val="10"/>
            <color rgb="FF000000"/>
            <rFont val="Tahoma"/>
            <family val="2"/>
          </rPr>
          <t>May Mauseth:</t>
        </r>
        <r>
          <rPr>
            <sz val="10"/>
            <color rgb="FF000000"/>
            <rFont val="Tahoma"/>
            <family val="2"/>
          </rPr>
          <t xml:space="preserve">
</t>
        </r>
        <r>
          <rPr>
            <sz val="10"/>
            <color rgb="FF000000"/>
            <rFont val="Verdana"/>
            <family val="2"/>
          </rPr>
          <t>Includes GST</t>
        </r>
        <r>
          <rPr>
            <sz val="10"/>
            <color rgb="FF000000"/>
            <rFont val="Verdana"/>
            <family val="2"/>
          </rPr>
          <t xml:space="preserve">
</t>
        </r>
      </text>
    </comment>
    <comment ref="C85" authorId="0" shapeId="0" xr:uid="{75268C9E-F51C-7D40-B5C0-630B6C7022C3}">
      <text>
        <r>
          <rPr>
            <b/>
            <sz val="10"/>
            <color rgb="FF000000"/>
            <rFont val="Tahoma"/>
            <family val="2"/>
          </rPr>
          <t>May Mauseth:</t>
        </r>
        <r>
          <rPr>
            <sz val="10"/>
            <color rgb="FF000000"/>
            <rFont val="Tahoma"/>
            <family val="2"/>
          </rPr>
          <t xml:space="preserve">
</t>
        </r>
        <r>
          <rPr>
            <sz val="10"/>
            <color rgb="FF000000"/>
            <rFont val="Tahoma"/>
            <family val="2"/>
          </rPr>
          <t>Includes membership fee</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May Mauseth</author>
  </authors>
  <commentList>
    <comment ref="Q19" authorId="0" shapeId="0" xr:uid="{E90013D3-FA0E-DB42-9C98-965F8D50995D}">
      <text>
        <r>
          <rPr>
            <b/>
            <sz val="10"/>
            <color rgb="FF000000"/>
            <rFont val="Tahoma"/>
            <family val="2"/>
          </rPr>
          <t>May Mauseth:</t>
        </r>
        <r>
          <rPr>
            <sz val="10"/>
            <color rgb="FF000000"/>
            <rFont val="Tahoma"/>
            <family val="2"/>
          </rPr>
          <t xml:space="preserve">
</t>
        </r>
        <r>
          <rPr>
            <sz val="10"/>
            <color rgb="FF000000"/>
            <rFont val="Tahoma"/>
            <family val="2"/>
          </rPr>
          <t>Includes GST</t>
        </r>
      </text>
    </comment>
    <comment ref="R19" authorId="0" shapeId="0" xr:uid="{3FB9CCDE-55C2-4F48-9A21-176383E95451}">
      <text>
        <r>
          <rPr>
            <b/>
            <sz val="10"/>
            <color rgb="FF000000"/>
            <rFont val="Tahoma"/>
            <family val="2"/>
          </rPr>
          <t>May Mauseth:</t>
        </r>
        <r>
          <rPr>
            <sz val="10"/>
            <color rgb="FF000000"/>
            <rFont val="Tahoma"/>
            <family val="2"/>
          </rPr>
          <t xml:space="preserve">
</t>
        </r>
        <r>
          <rPr>
            <sz val="10"/>
            <color rgb="FF000000"/>
            <rFont val="Verdana"/>
            <family val="2"/>
          </rPr>
          <t xml:space="preserve">Includes GST
</t>
        </r>
      </text>
    </comment>
    <comment ref="Q21" authorId="0" shapeId="0" xr:uid="{5C7DC74E-E7A5-A146-9775-ECD2BD09A078}">
      <text>
        <r>
          <rPr>
            <b/>
            <sz val="10"/>
            <color rgb="FF000000"/>
            <rFont val="Tahoma"/>
            <family val="2"/>
          </rPr>
          <t>May Mauseth:</t>
        </r>
        <r>
          <rPr>
            <sz val="10"/>
            <color rgb="FF000000"/>
            <rFont val="Tahoma"/>
            <family val="2"/>
          </rPr>
          <t xml:space="preserve">
</t>
        </r>
        <r>
          <rPr>
            <sz val="10"/>
            <color rgb="FF000000"/>
            <rFont val="Verdana"/>
            <family val="2"/>
          </rPr>
          <t>Includes GST</t>
        </r>
        <r>
          <rPr>
            <sz val="10"/>
            <color rgb="FF000000"/>
            <rFont val="Verdana"/>
            <family val="2"/>
          </rPr>
          <t xml:space="preserve">
</t>
        </r>
      </text>
    </comment>
    <comment ref="R21" authorId="0" shapeId="0" xr:uid="{69AE0D83-394A-8D42-96CF-F13684CFB990}">
      <text>
        <r>
          <rPr>
            <b/>
            <sz val="10"/>
            <color rgb="FF000000"/>
            <rFont val="Tahoma"/>
            <family val="2"/>
          </rPr>
          <t>May Mauseth:</t>
        </r>
        <r>
          <rPr>
            <sz val="10"/>
            <color rgb="FF000000"/>
            <rFont val="Tahoma"/>
            <family val="2"/>
          </rPr>
          <t xml:space="preserve">
</t>
        </r>
        <r>
          <rPr>
            <sz val="10"/>
            <color rgb="FF000000"/>
            <rFont val="Verdana"/>
            <family val="2"/>
          </rPr>
          <t>Includes GST</t>
        </r>
        <r>
          <rPr>
            <sz val="10"/>
            <color rgb="FF000000"/>
            <rFont val="Verdana"/>
            <family val="2"/>
          </rPr>
          <t xml:space="preserve">
</t>
        </r>
      </text>
    </comment>
    <comment ref="Q22" authorId="0" shapeId="0" xr:uid="{3F67A4ED-14C1-C04A-A52B-2BB1BCF42503}">
      <text>
        <r>
          <rPr>
            <b/>
            <sz val="10"/>
            <color rgb="FF000000"/>
            <rFont val="Tahoma"/>
            <family val="2"/>
          </rPr>
          <t>May Mauseth:</t>
        </r>
        <r>
          <rPr>
            <sz val="10"/>
            <color rgb="FF000000"/>
            <rFont val="Tahoma"/>
            <family val="2"/>
          </rPr>
          <t xml:space="preserve">
</t>
        </r>
        <r>
          <rPr>
            <sz val="10"/>
            <color rgb="FF000000"/>
            <rFont val="Verdana"/>
            <family val="2"/>
          </rPr>
          <t>Includes GST</t>
        </r>
        <r>
          <rPr>
            <sz val="10"/>
            <color rgb="FF000000"/>
            <rFont val="Verdana"/>
            <family val="2"/>
          </rPr>
          <t xml:space="preserve">
</t>
        </r>
      </text>
    </comment>
    <comment ref="R22" authorId="0" shapeId="0" xr:uid="{45F25DE9-71E1-A046-90F3-ECB5B5F7C160}">
      <text>
        <r>
          <rPr>
            <b/>
            <sz val="10"/>
            <color rgb="FF000000"/>
            <rFont val="Tahoma"/>
            <family val="2"/>
          </rPr>
          <t>May Mauseth:</t>
        </r>
        <r>
          <rPr>
            <sz val="10"/>
            <color rgb="FF000000"/>
            <rFont val="Tahoma"/>
            <family val="2"/>
          </rPr>
          <t xml:space="preserve">
</t>
        </r>
        <r>
          <rPr>
            <sz val="10"/>
            <color rgb="FF000000"/>
            <rFont val="Verdana"/>
            <family val="2"/>
          </rPr>
          <t>Includes GST</t>
        </r>
        <r>
          <rPr>
            <sz val="10"/>
            <color rgb="FF000000"/>
            <rFont val="Verdana"/>
            <family val="2"/>
          </rPr>
          <t xml:space="preserve">
</t>
        </r>
      </text>
    </comment>
    <comment ref="C26" authorId="0" shapeId="0" xr:uid="{F1B324DD-3210-9742-A80D-1A31461221A0}">
      <text>
        <r>
          <rPr>
            <b/>
            <sz val="10"/>
            <color rgb="FF000000"/>
            <rFont val="Tahoma"/>
            <family val="2"/>
          </rPr>
          <t>May Mauseth:</t>
        </r>
        <r>
          <rPr>
            <sz val="10"/>
            <color rgb="FF000000"/>
            <rFont val="Tahoma"/>
            <family val="2"/>
          </rPr>
          <t xml:space="preserve">
</t>
        </r>
        <r>
          <rPr>
            <sz val="10"/>
            <color rgb="FF000000"/>
            <rFont val="Tahoma"/>
            <family val="2"/>
          </rPr>
          <t>Includes membership fee</t>
        </r>
      </text>
    </comment>
    <comment ref="C28" authorId="0" shapeId="0" xr:uid="{FD799855-D90E-B44C-9010-CD591BFBDCFA}">
      <text>
        <r>
          <rPr>
            <b/>
            <sz val="10"/>
            <color rgb="FF000000"/>
            <rFont val="Tahoma"/>
            <family val="2"/>
          </rPr>
          <t>May Mauseth:</t>
        </r>
        <r>
          <rPr>
            <sz val="10"/>
            <color rgb="FF000000"/>
            <rFont val="Tahoma"/>
            <family val="2"/>
          </rPr>
          <t xml:space="preserve">
</t>
        </r>
        <r>
          <rPr>
            <sz val="10"/>
            <color rgb="FF000000"/>
            <rFont val="Verdana"/>
            <family val="2"/>
          </rPr>
          <t xml:space="preserve">Includes membership fee
</t>
        </r>
      </text>
    </comment>
    <comment ref="Q48" authorId="0" shapeId="0" xr:uid="{DC785FFE-7F08-3846-9F34-F3DCCE12558B}">
      <text>
        <r>
          <rPr>
            <b/>
            <sz val="10"/>
            <color rgb="FF000000"/>
            <rFont val="Tahoma"/>
            <family val="2"/>
          </rPr>
          <t>May Mauseth:</t>
        </r>
        <r>
          <rPr>
            <sz val="10"/>
            <color rgb="FF000000"/>
            <rFont val="Tahoma"/>
            <family val="2"/>
          </rPr>
          <t xml:space="preserve">
</t>
        </r>
        <r>
          <rPr>
            <sz val="10"/>
            <color rgb="FF000000"/>
            <rFont val="Tahoma"/>
            <family val="2"/>
          </rPr>
          <t>Includes GST</t>
        </r>
      </text>
    </comment>
    <comment ref="R48" authorId="0" shapeId="0" xr:uid="{D90BC05A-1284-D148-9C53-82990D0F619C}">
      <text>
        <r>
          <rPr>
            <b/>
            <sz val="10"/>
            <color rgb="FF000000"/>
            <rFont val="Tahoma"/>
            <family val="2"/>
          </rPr>
          <t>May Mauseth:</t>
        </r>
        <r>
          <rPr>
            <sz val="10"/>
            <color rgb="FF000000"/>
            <rFont val="Tahoma"/>
            <family val="2"/>
          </rPr>
          <t xml:space="preserve">
</t>
        </r>
        <r>
          <rPr>
            <sz val="10"/>
            <color rgb="FF000000"/>
            <rFont val="Verdana"/>
            <family val="2"/>
          </rPr>
          <t xml:space="preserve">Includes GST
</t>
        </r>
      </text>
    </comment>
    <comment ref="Q50" authorId="0" shapeId="0" xr:uid="{641D48D0-D385-5644-9DE4-F5A029743853}">
      <text>
        <r>
          <rPr>
            <b/>
            <sz val="10"/>
            <color rgb="FF000000"/>
            <rFont val="Tahoma"/>
            <family val="2"/>
          </rPr>
          <t>May Mauseth:</t>
        </r>
        <r>
          <rPr>
            <sz val="10"/>
            <color rgb="FF000000"/>
            <rFont val="Tahoma"/>
            <family val="2"/>
          </rPr>
          <t xml:space="preserve">
</t>
        </r>
        <r>
          <rPr>
            <sz val="10"/>
            <color rgb="FF000000"/>
            <rFont val="Verdana"/>
            <family val="2"/>
          </rPr>
          <t>Includes GST</t>
        </r>
        <r>
          <rPr>
            <sz val="10"/>
            <color rgb="FF000000"/>
            <rFont val="Verdana"/>
            <family val="2"/>
          </rPr>
          <t xml:space="preserve">
</t>
        </r>
      </text>
    </comment>
    <comment ref="R50" authorId="0" shapeId="0" xr:uid="{58FD6320-9767-D449-A447-794E8E3BDECA}">
      <text>
        <r>
          <rPr>
            <b/>
            <sz val="10"/>
            <color rgb="FF000000"/>
            <rFont val="Tahoma"/>
            <family val="2"/>
          </rPr>
          <t>May Mauseth:</t>
        </r>
        <r>
          <rPr>
            <sz val="10"/>
            <color rgb="FF000000"/>
            <rFont val="Tahoma"/>
            <family val="2"/>
          </rPr>
          <t xml:space="preserve">
</t>
        </r>
        <r>
          <rPr>
            <sz val="10"/>
            <color rgb="FF000000"/>
            <rFont val="Verdana"/>
            <family val="2"/>
          </rPr>
          <t>Includes GST</t>
        </r>
        <r>
          <rPr>
            <sz val="10"/>
            <color rgb="FF000000"/>
            <rFont val="Verdana"/>
            <family val="2"/>
          </rPr>
          <t xml:space="preserve">
</t>
        </r>
      </text>
    </comment>
    <comment ref="Q51" authorId="0" shapeId="0" xr:uid="{0693C8CE-E3BE-214F-A493-53AC90A76360}">
      <text>
        <r>
          <rPr>
            <b/>
            <sz val="10"/>
            <color rgb="FF000000"/>
            <rFont val="Tahoma"/>
            <family val="2"/>
          </rPr>
          <t>May Mauseth:</t>
        </r>
        <r>
          <rPr>
            <sz val="10"/>
            <color rgb="FF000000"/>
            <rFont val="Tahoma"/>
            <family val="2"/>
          </rPr>
          <t xml:space="preserve">
</t>
        </r>
        <r>
          <rPr>
            <sz val="10"/>
            <color rgb="FF000000"/>
            <rFont val="Verdana"/>
            <family val="2"/>
          </rPr>
          <t>Includes GST</t>
        </r>
        <r>
          <rPr>
            <sz val="10"/>
            <color rgb="FF000000"/>
            <rFont val="Verdana"/>
            <family val="2"/>
          </rPr>
          <t xml:space="preserve">
</t>
        </r>
      </text>
    </comment>
    <comment ref="R51" authorId="0" shapeId="0" xr:uid="{EA9ED799-CED0-FA41-8E68-991F11A94618}">
      <text>
        <r>
          <rPr>
            <b/>
            <sz val="10"/>
            <color rgb="FF000000"/>
            <rFont val="Tahoma"/>
            <family val="2"/>
          </rPr>
          <t>May Mauseth:</t>
        </r>
        <r>
          <rPr>
            <sz val="10"/>
            <color rgb="FF000000"/>
            <rFont val="Tahoma"/>
            <family val="2"/>
          </rPr>
          <t xml:space="preserve">
</t>
        </r>
        <r>
          <rPr>
            <sz val="10"/>
            <color rgb="FF000000"/>
            <rFont val="Verdana"/>
            <family val="2"/>
          </rPr>
          <t>Includes GST</t>
        </r>
        <r>
          <rPr>
            <sz val="10"/>
            <color rgb="FF000000"/>
            <rFont val="Verdana"/>
            <family val="2"/>
          </rPr>
          <t xml:space="preserve">
</t>
        </r>
      </text>
    </comment>
    <comment ref="C55" authorId="0" shapeId="0" xr:uid="{886C3A4F-2744-8B45-ABCC-D522159E860B}">
      <text>
        <r>
          <rPr>
            <b/>
            <sz val="10"/>
            <color rgb="FF000000"/>
            <rFont val="Tahoma"/>
            <family val="2"/>
          </rPr>
          <t>May Mauseth:</t>
        </r>
        <r>
          <rPr>
            <sz val="10"/>
            <color rgb="FF000000"/>
            <rFont val="Tahoma"/>
            <family val="2"/>
          </rPr>
          <t xml:space="preserve">
</t>
        </r>
        <r>
          <rPr>
            <sz val="10"/>
            <color rgb="FF000000"/>
            <rFont val="Verdana"/>
            <family val="2"/>
          </rPr>
          <t>Includes membership fee</t>
        </r>
        <r>
          <rPr>
            <sz val="10"/>
            <color rgb="FF000000"/>
            <rFont val="Verdana"/>
            <family val="2"/>
          </rPr>
          <t xml:space="preserve">
</t>
        </r>
      </text>
    </comment>
    <comment ref="Q77" authorId="0" shapeId="0" xr:uid="{12AB1B3D-168E-2F48-AD41-06C76078CE22}">
      <text>
        <r>
          <rPr>
            <b/>
            <sz val="10"/>
            <color rgb="FF000000"/>
            <rFont val="Tahoma"/>
            <family val="2"/>
          </rPr>
          <t>May Mauseth:</t>
        </r>
        <r>
          <rPr>
            <sz val="10"/>
            <color rgb="FF000000"/>
            <rFont val="Tahoma"/>
            <family val="2"/>
          </rPr>
          <t xml:space="preserve">
</t>
        </r>
        <r>
          <rPr>
            <sz val="10"/>
            <color rgb="FF000000"/>
            <rFont val="Tahoma"/>
            <family val="2"/>
          </rPr>
          <t>Includes GST</t>
        </r>
      </text>
    </comment>
    <comment ref="R77" authorId="0" shapeId="0" xr:uid="{744B3880-EEFA-AE43-B934-34013CD7C9B5}">
      <text>
        <r>
          <rPr>
            <b/>
            <sz val="10"/>
            <color rgb="FF000000"/>
            <rFont val="Tahoma"/>
            <family val="2"/>
          </rPr>
          <t>May Mauseth:</t>
        </r>
        <r>
          <rPr>
            <sz val="10"/>
            <color rgb="FF000000"/>
            <rFont val="Tahoma"/>
            <family val="2"/>
          </rPr>
          <t xml:space="preserve">
</t>
        </r>
        <r>
          <rPr>
            <sz val="10"/>
            <color rgb="FF000000"/>
            <rFont val="Verdana"/>
            <family val="2"/>
          </rPr>
          <t xml:space="preserve">Includes GST
</t>
        </r>
      </text>
    </comment>
    <comment ref="Q79" authorId="0" shapeId="0" xr:uid="{1E1AEB15-CF61-0D42-AE76-E67470B1D5A2}">
      <text>
        <r>
          <rPr>
            <b/>
            <sz val="10"/>
            <color rgb="FF000000"/>
            <rFont val="Tahoma"/>
            <family val="2"/>
          </rPr>
          <t>May Mauseth:</t>
        </r>
        <r>
          <rPr>
            <sz val="10"/>
            <color rgb="FF000000"/>
            <rFont val="Tahoma"/>
            <family val="2"/>
          </rPr>
          <t xml:space="preserve">
</t>
        </r>
        <r>
          <rPr>
            <sz val="10"/>
            <color rgb="FF000000"/>
            <rFont val="Verdana"/>
            <family val="2"/>
          </rPr>
          <t>Includes GST</t>
        </r>
        <r>
          <rPr>
            <sz val="10"/>
            <color rgb="FF000000"/>
            <rFont val="Verdana"/>
            <family val="2"/>
          </rPr>
          <t xml:space="preserve">
</t>
        </r>
      </text>
    </comment>
    <comment ref="R79" authorId="0" shapeId="0" xr:uid="{2E1A44F3-95BE-AC48-B737-753613138B2F}">
      <text>
        <r>
          <rPr>
            <b/>
            <sz val="10"/>
            <color rgb="FF000000"/>
            <rFont val="Tahoma"/>
            <family val="2"/>
          </rPr>
          <t>May Mauseth:</t>
        </r>
        <r>
          <rPr>
            <sz val="10"/>
            <color rgb="FF000000"/>
            <rFont val="Tahoma"/>
            <family val="2"/>
          </rPr>
          <t xml:space="preserve">
</t>
        </r>
        <r>
          <rPr>
            <sz val="10"/>
            <color rgb="FF000000"/>
            <rFont val="Verdana"/>
            <family val="2"/>
          </rPr>
          <t>Includes GST</t>
        </r>
        <r>
          <rPr>
            <sz val="10"/>
            <color rgb="FF000000"/>
            <rFont val="Verdana"/>
            <family val="2"/>
          </rPr>
          <t xml:space="preserve">
</t>
        </r>
      </text>
    </comment>
    <comment ref="Q80" authorId="0" shapeId="0" xr:uid="{D5F12C26-D07F-2742-A73C-9F9E4E0A126B}">
      <text>
        <r>
          <rPr>
            <b/>
            <sz val="10"/>
            <color rgb="FF000000"/>
            <rFont val="Tahoma"/>
            <family val="2"/>
          </rPr>
          <t>May Mauseth:</t>
        </r>
        <r>
          <rPr>
            <sz val="10"/>
            <color rgb="FF000000"/>
            <rFont val="Tahoma"/>
            <family val="2"/>
          </rPr>
          <t xml:space="preserve">
</t>
        </r>
        <r>
          <rPr>
            <sz val="10"/>
            <color rgb="FF000000"/>
            <rFont val="Verdana"/>
            <family val="2"/>
          </rPr>
          <t>Includes GST</t>
        </r>
        <r>
          <rPr>
            <sz val="10"/>
            <color rgb="FF000000"/>
            <rFont val="Verdana"/>
            <family val="2"/>
          </rPr>
          <t xml:space="preserve">
</t>
        </r>
      </text>
    </comment>
    <comment ref="R80" authorId="0" shapeId="0" xr:uid="{04CF1EF4-EE46-E545-9FEA-EAAC62E75749}">
      <text>
        <r>
          <rPr>
            <b/>
            <sz val="10"/>
            <color rgb="FF000000"/>
            <rFont val="Tahoma"/>
            <family val="2"/>
          </rPr>
          <t>May Mauseth:</t>
        </r>
        <r>
          <rPr>
            <sz val="10"/>
            <color rgb="FF000000"/>
            <rFont val="Tahoma"/>
            <family val="2"/>
          </rPr>
          <t xml:space="preserve">
</t>
        </r>
        <r>
          <rPr>
            <sz val="10"/>
            <color rgb="FF000000"/>
            <rFont val="Verdana"/>
            <family val="2"/>
          </rPr>
          <t>Includes GST</t>
        </r>
        <r>
          <rPr>
            <sz val="10"/>
            <color rgb="FF000000"/>
            <rFont val="Verdana"/>
            <family val="2"/>
          </rPr>
          <t xml:space="preserve">
</t>
        </r>
      </text>
    </comment>
    <comment ref="C84" authorId="0" shapeId="0" xr:uid="{809732CC-5FFF-ED40-A86B-FFC367D217E6}">
      <text>
        <r>
          <rPr>
            <b/>
            <sz val="10"/>
            <color rgb="FF000000"/>
            <rFont val="Tahoma"/>
            <family val="2"/>
          </rPr>
          <t>May Mauseth:</t>
        </r>
        <r>
          <rPr>
            <sz val="10"/>
            <color rgb="FF000000"/>
            <rFont val="Tahoma"/>
            <family val="2"/>
          </rPr>
          <t xml:space="preserve">
</t>
        </r>
        <r>
          <rPr>
            <sz val="10"/>
            <color rgb="FF000000"/>
            <rFont val="Verdana"/>
            <family val="2"/>
          </rPr>
          <t>Includes membership fee</t>
        </r>
        <r>
          <rPr>
            <sz val="10"/>
            <color rgb="FF000000"/>
            <rFont val="Verdana"/>
            <family val="2"/>
          </rPr>
          <t xml:space="preserve">
</t>
        </r>
      </text>
    </comment>
    <comment ref="C86" authorId="0" shapeId="0" xr:uid="{2D786625-E8B1-4349-88A4-786914299EFE}">
      <text>
        <r>
          <rPr>
            <b/>
            <sz val="10"/>
            <color rgb="FF000000"/>
            <rFont val="Tahoma"/>
            <family val="2"/>
          </rPr>
          <t>May Mauseth:</t>
        </r>
        <r>
          <rPr>
            <sz val="10"/>
            <color rgb="FF000000"/>
            <rFont val="Tahoma"/>
            <family val="2"/>
          </rPr>
          <t xml:space="preserve">
</t>
        </r>
        <r>
          <rPr>
            <sz val="10"/>
            <color rgb="FF000000"/>
            <rFont val="Verdana"/>
            <family val="2"/>
          </rPr>
          <t>Includes membership fee</t>
        </r>
        <r>
          <rPr>
            <sz val="10"/>
            <color rgb="FF000000"/>
            <rFont val="Verdana"/>
            <family val="2"/>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May Johnston</author>
    <author>May Mauseth</author>
  </authors>
  <commentList>
    <comment ref="C7" authorId="0" shapeId="0" xr:uid="{00000000-0006-0000-0700-000001000000}">
      <text>
        <r>
          <rPr>
            <b/>
            <sz val="9"/>
            <color indexed="81"/>
            <rFont val="Verdana"/>
            <family val="2"/>
          </rPr>
          <t>May Johnston:</t>
        </r>
        <r>
          <rPr>
            <sz val="9"/>
            <color indexed="81"/>
            <rFont val="Verdana"/>
            <family val="2"/>
          </rPr>
          <t xml:space="preserve">
AGL Savers</t>
        </r>
      </text>
    </comment>
    <comment ref="D7" authorId="0" shapeId="0" xr:uid="{00000000-0006-0000-0700-000002000000}">
      <text>
        <r>
          <rPr>
            <b/>
            <sz val="9"/>
            <color indexed="81"/>
            <rFont val="Verdana"/>
            <family val="2"/>
          </rPr>
          <t>May Johnston:</t>
        </r>
        <r>
          <rPr>
            <sz val="9"/>
            <color indexed="81"/>
            <rFont val="Verdana"/>
            <family val="2"/>
          </rPr>
          <t xml:space="preserve">
Daily Saver Plus</t>
        </r>
      </text>
    </comment>
    <comment ref="E7" authorId="0" shapeId="0" xr:uid="{00000000-0006-0000-0700-000003000000}">
      <text>
        <r>
          <rPr>
            <b/>
            <sz val="9"/>
            <color indexed="81"/>
            <rFont val="Verdana"/>
            <family val="2"/>
          </rPr>
          <t>May Johnston:</t>
        </r>
        <r>
          <rPr>
            <sz val="9"/>
            <color indexed="81"/>
            <rFont val="Verdana"/>
            <family val="2"/>
          </rPr>
          <t xml:space="preserve">
Pay on time discount</t>
        </r>
      </text>
    </comment>
    <comment ref="F7" authorId="0" shapeId="0" xr:uid="{00000000-0006-0000-0700-000004000000}">
      <text>
        <r>
          <rPr>
            <b/>
            <sz val="9"/>
            <color indexed="81"/>
            <rFont val="Verdana"/>
            <family val="2"/>
          </rPr>
          <t>May Johnston:</t>
        </r>
        <r>
          <rPr>
            <sz val="9"/>
            <color indexed="81"/>
            <rFont val="Verdana"/>
            <family val="2"/>
          </rPr>
          <t xml:space="preserve">
Red Energy - Living Energy Saver</t>
        </r>
      </text>
    </comment>
    <comment ref="G7" authorId="0" shapeId="0" xr:uid="{00000000-0006-0000-0700-000005000000}">
      <text>
        <r>
          <rPr>
            <b/>
            <sz val="9"/>
            <color indexed="81"/>
            <rFont val="Verdana"/>
            <family val="2"/>
          </rPr>
          <t xml:space="preserve">May Johnston:
</t>
        </r>
        <r>
          <rPr>
            <sz val="9"/>
            <color indexed="81"/>
            <rFont val="Verdana"/>
            <family val="2"/>
          </rPr>
          <t>Click Easy</t>
        </r>
      </text>
    </comment>
    <comment ref="H7" authorId="0" shapeId="0" xr:uid="{00000000-0006-0000-0700-000006000000}">
      <text>
        <r>
          <rPr>
            <b/>
            <sz val="9"/>
            <color indexed="81"/>
            <rFont val="Verdana"/>
            <family val="2"/>
          </rPr>
          <t>May Johnston:
No f</t>
        </r>
        <r>
          <rPr>
            <sz val="9"/>
            <color indexed="81"/>
            <rFont val="Verdana"/>
            <family val="2"/>
          </rPr>
          <t>ixed term offer</t>
        </r>
      </text>
    </comment>
    <comment ref="I7" authorId="0" shapeId="0" xr:uid="{00000000-0006-0000-0700-000007000000}">
      <text>
        <r>
          <rPr>
            <b/>
            <sz val="9"/>
            <color indexed="81"/>
            <rFont val="Verdana"/>
            <family val="2"/>
          </rPr>
          <t>May Johnston:</t>
        </r>
        <r>
          <rPr>
            <sz val="9"/>
            <color indexed="81"/>
            <rFont val="Verdana"/>
            <family val="2"/>
          </rPr>
          <t xml:space="preserve">
LUMO Advantage</t>
        </r>
      </text>
    </comment>
    <comment ref="J7" authorId="0" shapeId="0" xr:uid="{00000000-0006-0000-0700-000008000000}">
      <text>
        <r>
          <rPr>
            <b/>
            <sz val="9"/>
            <color indexed="81"/>
            <rFont val="Verdana"/>
            <family val="2"/>
          </rPr>
          <t>May Johnston:</t>
        </r>
        <r>
          <rPr>
            <sz val="9"/>
            <color indexed="81"/>
            <rFont val="Verdana"/>
            <family val="2"/>
          </rPr>
          <t xml:space="preserve">
Flexi Saver</t>
        </r>
      </text>
    </comment>
    <comment ref="K7" authorId="0" shapeId="0" xr:uid="{00000000-0006-0000-0700-000009000000}">
      <text>
        <r>
          <rPr>
            <b/>
            <sz val="9"/>
            <color indexed="81"/>
            <rFont val="Verdana"/>
            <family val="2"/>
          </rPr>
          <t>May Johnston:</t>
        </r>
        <r>
          <rPr>
            <sz val="9"/>
            <color indexed="81"/>
            <rFont val="Verdana"/>
            <family val="2"/>
          </rPr>
          <t xml:space="preserve">
Smile Power</t>
        </r>
      </text>
    </comment>
    <comment ref="L7" authorId="1" shapeId="0" xr:uid="{00000000-0006-0000-0700-00000A000000}">
      <text>
        <r>
          <rPr>
            <b/>
            <sz val="9"/>
            <color indexed="81"/>
            <rFont val="Verdana"/>
            <family val="2"/>
          </rPr>
          <t>May Mauseth:</t>
        </r>
        <r>
          <rPr>
            <sz val="9"/>
            <color indexed="81"/>
            <rFont val="Verdana"/>
            <family val="2"/>
          </rPr>
          <t xml:space="preserve">
Guaranteed</t>
        </r>
      </text>
    </comment>
    <comment ref="M7" authorId="1" shapeId="0" xr:uid="{00000000-0006-0000-0700-00000B000000}">
      <text>
        <r>
          <rPr>
            <b/>
            <sz val="9"/>
            <color indexed="81"/>
            <rFont val="Verdana"/>
            <family val="2"/>
          </rPr>
          <t>May Mauseth:</t>
        </r>
        <r>
          <rPr>
            <sz val="9"/>
            <color indexed="81"/>
            <rFont val="Verdana"/>
            <family val="2"/>
          </rPr>
          <t xml:space="preserve">
Standard Saver</t>
        </r>
      </text>
    </comment>
    <comment ref="N7" authorId="1" shapeId="0" xr:uid="{00000000-0006-0000-0700-00000C000000}">
      <text>
        <r>
          <rPr>
            <b/>
            <sz val="9"/>
            <color indexed="81"/>
            <rFont val="Verdana"/>
            <family val="2"/>
          </rPr>
          <t>May Mauseth:</t>
        </r>
        <r>
          <rPr>
            <sz val="9"/>
            <color indexed="81"/>
            <rFont val="Verdana"/>
            <family val="2"/>
          </rPr>
          <t xml:space="preserve">
Freedom</t>
        </r>
      </text>
    </comment>
    <comment ref="O7" authorId="1" shapeId="0" xr:uid="{00000000-0006-0000-0700-00000D000000}">
      <text>
        <r>
          <rPr>
            <b/>
            <sz val="9"/>
            <color indexed="81"/>
            <rFont val="Verdana"/>
            <family val="2"/>
          </rPr>
          <t>May Mauseth:</t>
        </r>
        <r>
          <rPr>
            <sz val="9"/>
            <color indexed="81"/>
            <rFont val="Verdana"/>
            <family val="2"/>
          </rPr>
          <t xml:space="preserve">
Standard negotiated</t>
        </r>
      </text>
    </comment>
    <comment ref="P7" authorId="1" shapeId="0" xr:uid="{00000000-0006-0000-0700-00000E000000}">
      <text>
        <r>
          <rPr>
            <b/>
            <sz val="9"/>
            <color indexed="81"/>
            <rFont val="Verdana"/>
            <family val="2"/>
          </rPr>
          <t>May Mauseth:</t>
        </r>
        <r>
          <rPr>
            <sz val="9"/>
            <color indexed="81"/>
            <rFont val="Verdana"/>
            <family val="2"/>
          </rPr>
          <t xml:space="preserve">
No term market offer</t>
        </r>
      </text>
    </comment>
    <comment ref="Q7" authorId="1" shapeId="0" xr:uid="{00000000-0006-0000-0700-00000F000000}">
      <text>
        <r>
          <rPr>
            <b/>
            <sz val="9"/>
            <color indexed="81"/>
            <rFont val="Verdana"/>
            <family val="2"/>
          </rPr>
          <t>May Mauseth:</t>
        </r>
        <r>
          <rPr>
            <sz val="9"/>
            <color indexed="81"/>
            <rFont val="Verdana"/>
            <family val="2"/>
          </rPr>
          <t xml:space="preserve">
Market contract</t>
        </r>
      </text>
    </comment>
    <comment ref="C36" authorId="0" shapeId="0" xr:uid="{00000000-0006-0000-0700-000010000000}">
      <text>
        <r>
          <rPr>
            <b/>
            <sz val="9"/>
            <color indexed="81"/>
            <rFont val="Verdana"/>
            <family val="2"/>
          </rPr>
          <t>May Johnston:</t>
        </r>
        <r>
          <rPr>
            <sz val="9"/>
            <color indexed="81"/>
            <rFont val="Verdana"/>
            <family val="2"/>
          </rPr>
          <t xml:space="preserve">
AGL Savers</t>
        </r>
      </text>
    </comment>
    <comment ref="D36" authorId="0" shapeId="0" xr:uid="{00000000-0006-0000-0700-000011000000}">
      <text>
        <r>
          <rPr>
            <b/>
            <sz val="9"/>
            <color indexed="81"/>
            <rFont val="Verdana"/>
            <family val="2"/>
          </rPr>
          <t>May Johnston:</t>
        </r>
        <r>
          <rPr>
            <sz val="9"/>
            <color indexed="81"/>
            <rFont val="Verdana"/>
            <family val="2"/>
          </rPr>
          <t xml:space="preserve">
Daily Saver Plus</t>
        </r>
      </text>
    </comment>
    <comment ref="E36" authorId="0" shapeId="0" xr:uid="{00000000-0006-0000-0700-000012000000}">
      <text>
        <r>
          <rPr>
            <b/>
            <sz val="9"/>
            <color indexed="81"/>
            <rFont val="Verdana"/>
            <family val="2"/>
          </rPr>
          <t>May Johnston:</t>
        </r>
        <r>
          <rPr>
            <sz val="9"/>
            <color indexed="81"/>
            <rFont val="Verdana"/>
            <family val="2"/>
          </rPr>
          <t xml:space="preserve">
Pay on time discount</t>
        </r>
      </text>
    </comment>
    <comment ref="F36" authorId="0" shapeId="0" xr:uid="{00000000-0006-0000-0700-000013000000}">
      <text>
        <r>
          <rPr>
            <b/>
            <sz val="9"/>
            <color indexed="81"/>
            <rFont val="Verdana"/>
            <family val="2"/>
          </rPr>
          <t>May Johnston:</t>
        </r>
        <r>
          <rPr>
            <sz val="9"/>
            <color indexed="81"/>
            <rFont val="Verdana"/>
            <family val="2"/>
          </rPr>
          <t xml:space="preserve">
Red Energy - Living Energy Saver</t>
        </r>
      </text>
    </comment>
    <comment ref="G36" authorId="0" shapeId="0" xr:uid="{00000000-0006-0000-0700-000014000000}">
      <text>
        <r>
          <rPr>
            <b/>
            <sz val="9"/>
            <color indexed="81"/>
            <rFont val="Verdana"/>
            <family val="2"/>
          </rPr>
          <t xml:space="preserve">May Johnston:
</t>
        </r>
        <r>
          <rPr>
            <sz val="9"/>
            <color indexed="81"/>
            <rFont val="Verdana"/>
            <family val="2"/>
          </rPr>
          <t>Click Easy</t>
        </r>
      </text>
    </comment>
    <comment ref="H36" authorId="0" shapeId="0" xr:uid="{00000000-0006-0000-0700-000015000000}">
      <text>
        <r>
          <rPr>
            <b/>
            <sz val="9"/>
            <color indexed="81"/>
            <rFont val="Verdana"/>
            <family val="2"/>
          </rPr>
          <t>May Johnston:
No f</t>
        </r>
        <r>
          <rPr>
            <sz val="9"/>
            <color indexed="81"/>
            <rFont val="Verdana"/>
            <family val="2"/>
          </rPr>
          <t>ixed term offer</t>
        </r>
      </text>
    </comment>
    <comment ref="I36" authorId="0" shapeId="0" xr:uid="{00000000-0006-0000-0700-000016000000}">
      <text>
        <r>
          <rPr>
            <b/>
            <sz val="9"/>
            <color indexed="81"/>
            <rFont val="Verdana"/>
            <family val="2"/>
          </rPr>
          <t>May Johnston:</t>
        </r>
        <r>
          <rPr>
            <sz val="9"/>
            <color indexed="81"/>
            <rFont val="Verdana"/>
            <family val="2"/>
          </rPr>
          <t xml:space="preserve">
LUMO Advantage</t>
        </r>
      </text>
    </comment>
    <comment ref="J36" authorId="0" shapeId="0" xr:uid="{00000000-0006-0000-0700-000017000000}">
      <text>
        <r>
          <rPr>
            <b/>
            <sz val="9"/>
            <color indexed="81"/>
            <rFont val="Verdana"/>
            <family val="2"/>
          </rPr>
          <t>May Johnston:</t>
        </r>
        <r>
          <rPr>
            <sz val="9"/>
            <color indexed="81"/>
            <rFont val="Verdana"/>
            <family val="2"/>
          </rPr>
          <t xml:space="preserve">
Flexi Saver</t>
        </r>
      </text>
    </comment>
    <comment ref="K36" authorId="0" shapeId="0" xr:uid="{00000000-0006-0000-0700-000018000000}">
      <text>
        <r>
          <rPr>
            <b/>
            <sz val="9"/>
            <color indexed="81"/>
            <rFont val="Verdana"/>
            <family val="2"/>
          </rPr>
          <t>May Johnston:</t>
        </r>
        <r>
          <rPr>
            <sz val="9"/>
            <color indexed="81"/>
            <rFont val="Verdana"/>
            <family val="2"/>
          </rPr>
          <t xml:space="preserve">
Smile Power</t>
        </r>
      </text>
    </comment>
    <comment ref="L36" authorId="1" shapeId="0" xr:uid="{00000000-0006-0000-0700-000019000000}">
      <text>
        <r>
          <rPr>
            <b/>
            <sz val="9"/>
            <color indexed="81"/>
            <rFont val="Verdana"/>
            <family val="2"/>
          </rPr>
          <t>May Mauseth:</t>
        </r>
        <r>
          <rPr>
            <sz val="9"/>
            <color indexed="81"/>
            <rFont val="Verdana"/>
            <family val="2"/>
          </rPr>
          <t xml:space="preserve">
Guaranteed</t>
        </r>
      </text>
    </comment>
    <comment ref="M36" authorId="1" shapeId="0" xr:uid="{00000000-0006-0000-0700-00001A000000}">
      <text>
        <r>
          <rPr>
            <b/>
            <sz val="9"/>
            <color indexed="81"/>
            <rFont val="Verdana"/>
            <family val="2"/>
          </rPr>
          <t>May Mauseth:</t>
        </r>
        <r>
          <rPr>
            <sz val="9"/>
            <color indexed="81"/>
            <rFont val="Verdana"/>
            <family val="2"/>
          </rPr>
          <t xml:space="preserve">
Standard Saver</t>
        </r>
      </text>
    </comment>
    <comment ref="N36" authorId="1" shapeId="0" xr:uid="{00000000-0006-0000-0700-00001B000000}">
      <text>
        <r>
          <rPr>
            <b/>
            <sz val="9"/>
            <color indexed="81"/>
            <rFont val="Verdana"/>
            <family val="2"/>
          </rPr>
          <t>May Mauseth:</t>
        </r>
        <r>
          <rPr>
            <sz val="9"/>
            <color indexed="81"/>
            <rFont val="Verdana"/>
            <family val="2"/>
          </rPr>
          <t xml:space="preserve">
Freedom</t>
        </r>
      </text>
    </comment>
    <comment ref="O36" authorId="1" shapeId="0" xr:uid="{00000000-0006-0000-0700-00001C000000}">
      <text>
        <r>
          <rPr>
            <b/>
            <sz val="9"/>
            <color indexed="81"/>
            <rFont val="Verdana"/>
            <family val="2"/>
          </rPr>
          <t>May Mauseth:</t>
        </r>
        <r>
          <rPr>
            <sz val="9"/>
            <color indexed="81"/>
            <rFont val="Verdana"/>
            <family val="2"/>
          </rPr>
          <t xml:space="preserve">
Standard negotiated</t>
        </r>
      </text>
    </comment>
    <comment ref="P36" authorId="1" shapeId="0" xr:uid="{00000000-0006-0000-0700-00001D000000}">
      <text>
        <r>
          <rPr>
            <b/>
            <sz val="9"/>
            <color indexed="81"/>
            <rFont val="Verdana"/>
            <family val="2"/>
          </rPr>
          <t>May Mauseth:</t>
        </r>
        <r>
          <rPr>
            <sz val="9"/>
            <color indexed="81"/>
            <rFont val="Verdana"/>
            <family val="2"/>
          </rPr>
          <t xml:space="preserve">
No term market offer</t>
        </r>
      </text>
    </comment>
    <comment ref="Q36" authorId="1" shapeId="0" xr:uid="{00000000-0006-0000-0700-00001E000000}">
      <text>
        <r>
          <rPr>
            <b/>
            <sz val="9"/>
            <color indexed="81"/>
            <rFont val="Verdana"/>
            <family val="2"/>
          </rPr>
          <t>May Mauseth:</t>
        </r>
        <r>
          <rPr>
            <sz val="9"/>
            <color indexed="81"/>
            <rFont val="Verdana"/>
            <family val="2"/>
          </rPr>
          <t xml:space="preserve">
Market contract</t>
        </r>
      </text>
    </comment>
    <comment ref="C70" authorId="0" shapeId="0" xr:uid="{00000000-0006-0000-0700-00001F000000}">
      <text>
        <r>
          <rPr>
            <b/>
            <sz val="9"/>
            <color indexed="81"/>
            <rFont val="Verdana"/>
            <family val="2"/>
          </rPr>
          <t>May Johnston:</t>
        </r>
        <r>
          <rPr>
            <sz val="9"/>
            <color indexed="81"/>
            <rFont val="Verdana"/>
            <family val="2"/>
          </rPr>
          <t xml:space="preserve">
AGL Savers</t>
        </r>
      </text>
    </comment>
    <comment ref="D70" authorId="0" shapeId="0" xr:uid="{00000000-0006-0000-0700-000020000000}">
      <text>
        <r>
          <rPr>
            <b/>
            <sz val="9"/>
            <color indexed="81"/>
            <rFont val="Verdana"/>
            <family val="2"/>
          </rPr>
          <t>May Johnston:</t>
        </r>
        <r>
          <rPr>
            <sz val="9"/>
            <color indexed="81"/>
            <rFont val="Verdana"/>
            <family val="2"/>
          </rPr>
          <t xml:space="preserve">
Daily Saver Plus</t>
        </r>
      </text>
    </comment>
    <comment ref="E70" authorId="0" shapeId="0" xr:uid="{00000000-0006-0000-0700-000021000000}">
      <text>
        <r>
          <rPr>
            <b/>
            <sz val="9"/>
            <color indexed="81"/>
            <rFont val="Verdana"/>
            <family val="2"/>
          </rPr>
          <t>May Johnston:</t>
        </r>
        <r>
          <rPr>
            <sz val="9"/>
            <color indexed="81"/>
            <rFont val="Verdana"/>
            <family val="2"/>
          </rPr>
          <t xml:space="preserve">
Pay on time discount</t>
        </r>
      </text>
    </comment>
    <comment ref="F70" authorId="0" shapeId="0" xr:uid="{00000000-0006-0000-0700-000022000000}">
      <text>
        <r>
          <rPr>
            <b/>
            <sz val="9"/>
            <color indexed="81"/>
            <rFont val="Verdana"/>
            <family val="2"/>
          </rPr>
          <t>May Johnston:</t>
        </r>
        <r>
          <rPr>
            <sz val="9"/>
            <color indexed="81"/>
            <rFont val="Verdana"/>
            <family val="2"/>
          </rPr>
          <t xml:space="preserve">
Red Energy - Living Energy Saver</t>
        </r>
      </text>
    </comment>
    <comment ref="G70" authorId="0" shapeId="0" xr:uid="{00000000-0006-0000-0700-000023000000}">
      <text>
        <r>
          <rPr>
            <b/>
            <sz val="9"/>
            <color indexed="81"/>
            <rFont val="Verdana"/>
            <family val="2"/>
          </rPr>
          <t xml:space="preserve">May Johnston:
</t>
        </r>
        <r>
          <rPr>
            <sz val="9"/>
            <color indexed="81"/>
            <rFont val="Verdana"/>
            <family val="2"/>
          </rPr>
          <t>Click Easy</t>
        </r>
      </text>
    </comment>
    <comment ref="H70" authorId="0" shapeId="0" xr:uid="{00000000-0006-0000-0700-000024000000}">
      <text>
        <r>
          <rPr>
            <b/>
            <sz val="9"/>
            <color indexed="81"/>
            <rFont val="Verdana"/>
            <family val="2"/>
          </rPr>
          <t>May Johnston:
No f</t>
        </r>
        <r>
          <rPr>
            <sz val="9"/>
            <color indexed="81"/>
            <rFont val="Verdana"/>
            <family val="2"/>
          </rPr>
          <t>ixed term offer</t>
        </r>
      </text>
    </comment>
    <comment ref="I70" authorId="0" shapeId="0" xr:uid="{00000000-0006-0000-0700-000025000000}">
      <text>
        <r>
          <rPr>
            <b/>
            <sz val="9"/>
            <color indexed="81"/>
            <rFont val="Verdana"/>
            <family val="2"/>
          </rPr>
          <t>May Johnston:</t>
        </r>
        <r>
          <rPr>
            <sz val="9"/>
            <color indexed="81"/>
            <rFont val="Verdana"/>
            <family val="2"/>
          </rPr>
          <t xml:space="preserve">
LUMO Advantage</t>
        </r>
      </text>
    </comment>
    <comment ref="J70" authorId="0" shapeId="0" xr:uid="{00000000-0006-0000-0700-000026000000}">
      <text>
        <r>
          <rPr>
            <b/>
            <sz val="9"/>
            <color indexed="81"/>
            <rFont val="Verdana"/>
            <family val="2"/>
          </rPr>
          <t>May Johnston:</t>
        </r>
        <r>
          <rPr>
            <sz val="9"/>
            <color indexed="81"/>
            <rFont val="Verdana"/>
            <family val="2"/>
          </rPr>
          <t xml:space="preserve">
Flexi Saver</t>
        </r>
      </text>
    </comment>
    <comment ref="K70" authorId="0" shapeId="0" xr:uid="{00000000-0006-0000-0700-000027000000}">
      <text>
        <r>
          <rPr>
            <b/>
            <sz val="9"/>
            <color indexed="81"/>
            <rFont val="Verdana"/>
            <family val="2"/>
          </rPr>
          <t>May Johnston:</t>
        </r>
        <r>
          <rPr>
            <sz val="9"/>
            <color indexed="81"/>
            <rFont val="Verdana"/>
            <family val="2"/>
          </rPr>
          <t xml:space="preserve">
Smile Power</t>
        </r>
      </text>
    </comment>
    <comment ref="L70" authorId="1" shapeId="0" xr:uid="{00000000-0006-0000-0700-000028000000}">
      <text>
        <r>
          <rPr>
            <b/>
            <sz val="9"/>
            <color indexed="81"/>
            <rFont val="Verdana"/>
            <family val="2"/>
          </rPr>
          <t>May Mauseth:</t>
        </r>
        <r>
          <rPr>
            <sz val="9"/>
            <color indexed="81"/>
            <rFont val="Verdana"/>
            <family val="2"/>
          </rPr>
          <t xml:space="preserve">
Guaranteed</t>
        </r>
      </text>
    </comment>
    <comment ref="M70" authorId="1" shapeId="0" xr:uid="{00000000-0006-0000-0700-000029000000}">
      <text>
        <r>
          <rPr>
            <b/>
            <sz val="9"/>
            <color indexed="81"/>
            <rFont val="Verdana"/>
            <family val="2"/>
          </rPr>
          <t>May Mauseth:</t>
        </r>
        <r>
          <rPr>
            <sz val="9"/>
            <color indexed="81"/>
            <rFont val="Verdana"/>
            <family val="2"/>
          </rPr>
          <t xml:space="preserve">
Standard Saver</t>
        </r>
      </text>
    </comment>
    <comment ref="N70" authorId="1" shapeId="0" xr:uid="{00000000-0006-0000-0700-00002A000000}">
      <text>
        <r>
          <rPr>
            <b/>
            <sz val="9"/>
            <color indexed="81"/>
            <rFont val="Verdana"/>
            <family val="2"/>
          </rPr>
          <t>May Mauseth:</t>
        </r>
        <r>
          <rPr>
            <sz val="9"/>
            <color indexed="81"/>
            <rFont val="Verdana"/>
            <family val="2"/>
          </rPr>
          <t xml:space="preserve">
Freedom</t>
        </r>
      </text>
    </comment>
    <comment ref="O70" authorId="1" shapeId="0" xr:uid="{00000000-0006-0000-0700-00002B000000}">
      <text>
        <r>
          <rPr>
            <b/>
            <sz val="9"/>
            <color indexed="81"/>
            <rFont val="Verdana"/>
            <family val="2"/>
          </rPr>
          <t>May Mauseth:</t>
        </r>
        <r>
          <rPr>
            <sz val="9"/>
            <color indexed="81"/>
            <rFont val="Verdana"/>
            <family val="2"/>
          </rPr>
          <t xml:space="preserve">
Standard negotiated</t>
        </r>
      </text>
    </comment>
    <comment ref="P70" authorId="1" shapeId="0" xr:uid="{00000000-0006-0000-0700-00002C000000}">
      <text>
        <r>
          <rPr>
            <b/>
            <sz val="9"/>
            <color indexed="81"/>
            <rFont val="Verdana"/>
            <family val="2"/>
          </rPr>
          <t>May Mauseth:</t>
        </r>
        <r>
          <rPr>
            <sz val="9"/>
            <color indexed="81"/>
            <rFont val="Verdana"/>
            <family val="2"/>
          </rPr>
          <t xml:space="preserve">
No term market offer</t>
        </r>
      </text>
    </comment>
    <comment ref="Q70" authorId="1" shapeId="0" xr:uid="{00000000-0006-0000-0700-00002D000000}">
      <text>
        <r>
          <rPr>
            <b/>
            <sz val="9"/>
            <color indexed="81"/>
            <rFont val="Verdana"/>
            <family val="2"/>
          </rPr>
          <t>May Mauseth:</t>
        </r>
        <r>
          <rPr>
            <sz val="9"/>
            <color indexed="81"/>
            <rFont val="Verdana"/>
            <family val="2"/>
          </rPr>
          <t xml:space="preserve">
Market contract</t>
        </r>
      </text>
    </comment>
    <comment ref="C98" authorId="0" shapeId="0" xr:uid="{00000000-0006-0000-0700-00002E000000}">
      <text>
        <r>
          <rPr>
            <b/>
            <sz val="9"/>
            <color indexed="81"/>
            <rFont val="Verdana"/>
            <family val="2"/>
          </rPr>
          <t>May Johnston:</t>
        </r>
        <r>
          <rPr>
            <sz val="9"/>
            <color indexed="81"/>
            <rFont val="Verdana"/>
            <family val="2"/>
          </rPr>
          <t xml:space="preserve">
AGL Savers</t>
        </r>
      </text>
    </comment>
    <comment ref="D98" authorId="0" shapeId="0" xr:uid="{00000000-0006-0000-0700-00002F000000}">
      <text>
        <r>
          <rPr>
            <b/>
            <sz val="9"/>
            <color indexed="81"/>
            <rFont val="Verdana"/>
            <family val="2"/>
          </rPr>
          <t>May Johnston:</t>
        </r>
        <r>
          <rPr>
            <sz val="9"/>
            <color indexed="81"/>
            <rFont val="Verdana"/>
            <family val="2"/>
          </rPr>
          <t xml:space="preserve">
Daily Saver Plus</t>
        </r>
      </text>
    </comment>
    <comment ref="E98" authorId="0" shapeId="0" xr:uid="{00000000-0006-0000-0700-000030000000}">
      <text>
        <r>
          <rPr>
            <b/>
            <sz val="9"/>
            <color indexed="81"/>
            <rFont val="Verdana"/>
            <family val="2"/>
          </rPr>
          <t>May Johnston:</t>
        </r>
        <r>
          <rPr>
            <sz val="9"/>
            <color indexed="81"/>
            <rFont val="Verdana"/>
            <family val="2"/>
          </rPr>
          <t xml:space="preserve">
Pay on time discount</t>
        </r>
      </text>
    </comment>
    <comment ref="F98" authorId="0" shapeId="0" xr:uid="{00000000-0006-0000-0700-000031000000}">
      <text>
        <r>
          <rPr>
            <b/>
            <sz val="9"/>
            <color indexed="81"/>
            <rFont val="Verdana"/>
            <family val="2"/>
          </rPr>
          <t>May Johnston:</t>
        </r>
        <r>
          <rPr>
            <sz val="9"/>
            <color indexed="81"/>
            <rFont val="Verdana"/>
            <family val="2"/>
          </rPr>
          <t xml:space="preserve">
Red Energy - Living Energy Saver</t>
        </r>
      </text>
    </comment>
    <comment ref="G98" authorId="0" shapeId="0" xr:uid="{00000000-0006-0000-0700-000032000000}">
      <text>
        <r>
          <rPr>
            <b/>
            <sz val="9"/>
            <color indexed="81"/>
            <rFont val="Verdana"/>
            <family val="2"/>
          </rPr>
          <t xml:space="preserve">May Johnston:
</t>
        </r>
        <r>
          <rPr>
            <sz val="9"/>
            <color indexed="81"/>
            <rFont val="Verdana"/>
            <family val="2"/>
          </rPr>
          <t>Click Easy</t>
        </r>
      </text>
    </comment>
    <comment ref="H98" authorId="0" shapeId="0" xr:uid="{00000000-0006-0000-0700-000033000000}">
      <text>
        <r>
          <rPr>
            <b/>
            <sz val="9"/>
            <color indexed="81"/>
            <rFont val="Verdana"/>
            <family val="2"/>
          </rPr>
          <t>May Johnston:
No f</t>
        </r>
        <r>
          <rPr>
            <sz val="9"/>
            <color indexed="81"/>
            <rFont val="Verdana"/>
            <family val="2"/>
          </rPr>
          <t>ixed term offer</t>
        </r>
      </text>
    </comment>
    <comment ref="I98" authorId="0" shapeId="0" xr:uid="{00000000-0006-0000-0700-000034000000}">
      <text>
        <r>
          <rPr>
            <b/>
            <sz val="9"/>
            <color indexed="81"/>
            <rFont val="Verdana"/>
            <family val="2"/>
          </rPr>
          <t>May Johnston:</t>
        </r>
        <r>
          <rPr>
            <sz val="9"/>
            <color indexed="81"/>
            <rFont val="Verdana"/>
            <family val="2"/>
          </rPr>
          <t xml:space="preserve">
LUMO Advantage</t>
        </r>
      </text>
    </comment>
    <comment ref="J98" authorId="0" shapeId="0" xr:uid="{00000000-0006-0000-0700-000035000000}">
      <text>
        <r>
          <rPr>
            <b/>
            <sz val="9"/>
            <color indexed="81"/>
            <rFont val="Verdana"/>
            <family val="2"/>
          </rPr>
          <t>May Johnston:</t>
        </r>
        <r>
          <rPr>
            <sz val="9"/>
            <color indexed="81"/>
            <rFont val="Verdana"/>
            <family val="2"/>
          </rPr>
          <t xml:space="preserve">
Flexi Saver</t>
        </r>
      </text>
    </comment>
    <comment ref="K98" authorId="0" shapeId="0" xr:uid="{00000000-0006-0000-0700-000036000000}">
      <text>
        <r>
          <rPr>
            <b/>
            <sz val="9"/>
            <color indexed="81"/>
            <rFont val="Verdana"/>
            <family val="2"/>
          </rPr>
          <t>May Johnston:</t>
        </r>
        <r>
          <rPr>
            <sz val="9"/>
            <color indexed="81"/>
            <rFont val="Verdana"/>
            <family val="2"/>
          </rPr>
          <t xml:space="preserve">
Smile Power</t>
        </r>
      </text>
    </comment>
    <comment ref="L98" authorId="1" shapeId="0" xr:uid="{00000000-0006-0000-0700-000037000000}">
      <text>
        <r>
          <rPr>
            <b/>
            <sz val="9"/>
            <color indexed="81"/>
            <rFont val="Verdana"/>
            <family val="2"/>
          </rPr>
          <t>May Mauseth:</t>
        </r>
        <r>
          <rPr>
            <sz val="9"/>
            <color indexed="81"/>
            <rFont val="Verdana"/>
            <family val="2"/>
          </rPr>
          <t xml:space="preserve">
Guaranteed</t>
        </r>
      </text>
    </comment>
    <comment ref="M98" authorId="1" shapeId="0" xr:uid="{00000000-0006-0000-0700-000038000000}">
      <text>
        <r>
          <rPr>
            <b/>
            <sz val="9"/>
            <color indexed="81"/>
            <rFont val="Verdana"/>
            <family val="2"/>
          </rPr>
          <t>May Mauseth:</t>
        </r>
        <r>
          <rPr>
            <sz val="9"/>
            <color indexed="81"/>
            <rFont val="Verdana"/>
            <family val="2"/>
          </rPr>
          <t xml:space="preserve">
Standard Saver</t>
        </r>
      </text>
    </comment>
    <comment ref="N98" authorId="1" shapeId="0" xr:uid="{00000000-0006-0000-0700-000039000000}">
      <text>
        <r>
          <rPr>
            <b/>
            <sz val="9"/>
            <color indexed="81"/>
            <rFont val="Verdana"/>
            <family val="2"/>
          </rPr>
          <t>May Mauseth:</t>
        </r>
        <r>
          <rPr>
            <sz val="9"/>
            <color indexed="81"/>
            <rFont val="Verdana"/>
            <family val="2"/>
          </rPr>
          <t xml:space="preserve">
Freedom</t>
        </r>
      </text>
    </comment>
    <comment ref="O98" authorId="1" shapeId="0" xr:uid="{00000000-0006-0000-0700-00003A000000}">
      <text>
        <r>
          <rPr>
            <b/>
            <sz val="9"/>
            <color indexed="81"/>
            <rFont val="Verdana"/>
            <family val="2"/>
          </rPr>
          <t>May Mauseth:</t>
        </r>
        <r>
          <rPr>
            <sz val="9"/>
            <color indexed="81"/>
            <rFont val="Verdana"/>
            <family val="2"/>
          </rPr>
          <t xml:space="preserve">
Standard negotiated</t>
        </r>
      </text>
    </comment>
    <comment ref="P98" authorId="1" shapeId="0" xr:uid="{00000000-0006-0000-0700-00003B000000}">
      <text>
        <r>
          <rPr>
            <b/>
            <sz val="9"/>
            <color indexed="81"/>
            <rFont val="Verdana"/>
            <family val="2"/>
          </rPr>
          <t>May Mauseth:</t>
        </r>
        <r>
          <rPr>
            <sz val="9"/>
            <color indexed="81"/>
            <rFont val="Verdana"/>
            <family val="2"/>
          </rPr>
          <t xml:space="preserve">
No term market offer</t>
        </r>
      </text>
    </comment>
    <comment ref="Q98" authorId="1" shapeId="0" xr:uid="{00000000-0006-0000-0700-00003C000000}">
      <text>
        <r>
          <rPr>
            <b/>
            <sz val="9"/>
            <color indexed="81"/>
            <rFont val="Verdana"/>
            <family val="2"/>
          </rPr>
          <t>May Mauseth:</t>
        </r>
        <r>
          <rPr>
            <sz val="9"/>
            <color indexed="81"/>
            <rFont val="Verdana"/>
            <family val="2"/>
          </rPr>
          <t xml:space="preserve">
Market contract</t>
        </r>
      </text>
    </comment>
    <comment ref="B99" authorId="0" shapeId="0" xr:uid="{00000000-0006-0000-0700-00003D000000}">
      <text>
        <r>
          <rPr>
            <b/>
            <sz val="9"/>
            <color indexed="81"/>
            <rFont val="Verdana"/>
            <family val="2"/>
          </rPr>
          <t>May Johnston:</t>
        </r>
        <r>
          <rPr>
            <sz val="9"/>
            <color indexed="81"/>
            <rFont val="Verdana"/>
            <family val="2"/>
          </rPr>
          <t xml:space="preserve">
These discounts are applied to the energy consumption only and do not reduce the supply charge.</t>
        </r>
      </text>
    </comment>
    <comment ref="L99" authorId="1" shapeId="0" xr:uid="{00000000-0006-0000-0700-00003E000000}">
      <text>
        <r>
          <rPr>
            <b/>
            <sz val="9"/>
            <color indexed="81"/>
            <rFont val="Verdana"/>
            <family val="2"/>
          </rPr>
          <t>May Mauseth:</t>
        </r>
        <r>
          <rPr>
            <sz val="9"/>
            <color indexed="81"/>
            <rFont val="Verdana"/>
            <family val="2"/>
          </rPr>
          <t xml:space="preserve">
In Ausgrid only</t>
        </r>
      </text>
    </comment>
    <comment ref="B100" authorId="0" shapeId="0" xr:uid="{00000000-0006-0000-0700-00003F000000}">
      <text>
        <r>
          <rPr>
            <b/>
            <sz val="9"/>
            <color indexed="81"/>
            <rFont val="Verdana"/>
            <family val="2"/>
          </rPr>
          <t>May Johnston:</t>
        </r>
        <r>
          <rPr>
            <sz val="9"/>
            <color indexed="81"/>
            <rFont val="Verdana"/>
            <family val="2"/>
          </rPr>
          <t xml:space="preserve">
Length of contract</t>
        </r>
      </text>
    </comment>
    <comment ref="K100" authorId="1" shapeId="0" xr:uid="{00000000-0006-0000-0700-000040000000}">
      <text>
        <r>
          <rPr>
            <b/>
            <sz val="9"/>
            <color indexed="81"/>
            <rFont val="Verdana"/>
            <family val="2"/>
          </rPr>
          <t>May Mauseth:</t>
        </r>
        <r>
          <rPr>
            <sz val="9"/>
            <color indexed="81"/>
            <rFont val="Verdana"/>
            <family val="2"/>
          </rPr>
          <t xml:space="preserve">
3 years for TOU</t>
        </r>
      </text>
    </comment>
    <comment ref="B101" authorId="0" shapeId="0" xr:uid="{00000000-0006-0000-0700-000041000000}">
      <text>
        <r>
          <rPr>
            <b/>
            <sz val="9"/>
            <color indexed="81"/>
            <rFont val="Verdana"/>
            <family val="2"/>
          </rPr>
          <t>May Johnston:</t>
        </r>
        <r>
          <rPr>
            <sz val="9"/>
            <color indexed="81"/>
            <rFont val="Verdana"/>
            <family val="2"/>
          </rPr>
          <t xml:space="preserve">
These are max fees. The amount usually decreases for every year into the contract term. </t>
        </r>
      </text>
    </comment>
    <comment ref="K101" authorId="1" shapeId="0" xr:uid="{00000000-0006-0000-0700-000042000000}">
      <text>
        <r>
          <rPr>
            <b/>
            <sz val="9"/>
            <color indexed="81"/>
            <rFont val="Verdana"/>
            <family val="2"/>
          </rPr>
          <t>May Mauseth:</t>
        </r>
        <r>
          <rPr>
            <sz val="9"/>
            <color indexed="81"/>
            <rFont val="Verdana"/>
            <family val="2"/>
          </rPr>
          <t xml:space="preserve">
$99 for the first year</t>
        </r>
      </text>
    </comment>
    <comment ref="O101" authorId="1" shapeId="0" xr:uid="{00000000-0006-0000-0700-000043000000}">
      <text>
        <r>
          <rPr>
            <b/>
            <sz val="9"/>
            <color indexed="81"/>
            <rFont val="Verdana"/>
            <family val="2"/>
          </rPr>
          <t>May Mauseth:</t>
        </r>
        <r>
          <rPr>
            <sz val="9"/>
            <color indexed="81"/>
            <rFont val="Verdana"/>
            <family val="2"/>
          </rPr>
          <t xml:space="preserve">
Fact sheet does not mention ETF</t>
        </r>
      </text>
    </comment>
    <comment ref="B102" authorId="0" shapeId="0" xr:uid="{00000000-0006-0000-0700-000044000000}">
      <text>
        <r>
          <rPr>
            <b/>
            <sz val="9"/>
            <color indexed="81"/>
            <rFont val="Verdana"/>
            <family val="2"/>
          </rPr>
          <t>May Johnston:</t>
        </r>
        <r>
          <rPr>
            <sz val="9"/>
            <color indexed="81"/>
            <rFont val="Verdana"/>
            <family val="2"/>
          </rPr>
          <t xml:space="preserve">
Most retailers, but not all, apply these discounts to the whole bill (including supply charge).</t>
        </r>
      </text>
    </comment>
    <comment ref="G102" authorId="1" shapeId="0" xr:uid="{00000000-0006-0000-0700-000045000000}">
      <text>
        <r>
          <rPr>
            <b/>
            <sz val="9"/>
            <color indexed="81"/>
            <rFont val="Verdana"/>
            <family val="2"/>
          </rPr>
          <t>May Mauseth:</t>
        </r>
        <r>
          <rPr>
            <sz val="9"/>
            <color indexed="81"/>
            <rFont val="Verdana"/>
            <family val="2"/>
          </rPr>
          <t xml:space="preserve">
Must receive bills via email</t>
        </r>
      </text>
    </comment>
    <comment ref="B103" authorId="0" shapeId="0" xr:uid="{00000000-0006-0000-0700-000046000000}">
      <text>
        <r>
          <rPr>
            <b/>
            <sz val="9"/>
            <color indexed="81"/>
            <rFont val="Verdana"/>
            <family val="2"/>
          </rPr>
          <t>May Johnston:</t>
        </r>
        <r>
          <rPr>
            <sz val="9"/>
            <color indexed="81"/>
            <rFont val="Verdana"/>
            <family val="2"/>
          </rPr>
          <t xml:space="preserve">
Fee charged if bills have not been payed in full by due date.</t>
        </r>
      </text>
    </comment>
    <comment ref="N103" authorId="1" shapeId="0" xr:uid="{00000000-0006-0000-0700-000047000000}">
      <text>
        <r>
          <rPr>
            <b/>
            <sz val="9"/>
            <color indexed="81"/>
            <rFont val="Verdana"/>
            <family val="2"/>
          </rPr>
          <t>May Mauseth:</t>
        </r>
        <r>
          <rPr>
            <sz val="9"/>
            <color indexed="81"/>
            <rFont val="Verdana"/>
            <family val="2"/>
          </rPr>
          <t xml:space="preserve">
Fact sheet does not mention LPF</t>
        </r>
      </text>
    </comment>
    <comment ref="B104" authorId="0" shapeId="0" xr:uid="{00000000-0006-0000-0700-000048000000}">
      <text>
        <r>
          <rPr>
            <b/>
            <sz val="9"/>
            <color indexed="81"/>
            <rFont val="Verdana"/>
            <family val="2"/>
          </rPr>
          <t>May Johnston:</t>
        </r>
        <r>
          <rPr>
            <sz val="9"/>
            <color indexed="81"/>
            <rFont val="Verdana"/>
            <family val="2"/>
          </rPr>
          <t xml:space="preserve">
Examples of other features are: 1 month free electricity after 12 months, loyalty bonus every 6 months, credits to the account upon commencing a contract and vouchers.
</t>
        </r>
        <r>
          <rPr>
            <b/>
            <sz val="9"/>
            <color indexed="81"/>
            <rFont val="Verdana"/>
            <family val="2"/>
          </rPr>
          <t xml:space="preserve">Note </t>
        </r>
        <r>
          <rPr>
            <sz val="9"/>
            <color indexed="81"/>
            <rFont val="Verdana"/>
            <family val="2"/>
          </rPr>
          <t>Threre are currently no account establishment fee on electricity market offers</t>
        </r>
      </text>
    </comment>
    <comment ref="E104" authorId="0" shapeId="0" xr:uid="{00000000-0006-0000-0700-000049000000}">
      <text>
        <r>
          <rPr>
            <b/>
            <sz val="9"/>
            <color indexed="81"/>
            <rFont val="Verdana"/>
            <family val="2"/>
          </rPr>
          <t>May Johnston:</t>
        </r>
        <r>
          <rPr>
            <sz val="9"/>
            <color indexed="81"/>
            <rFont val="Verdana"/>
            <family val="2"/>
          </rPr>
          <t xml:space="preserve">
$20 account cred for customers agreeing to direct debit</t>
        </r>
      </text>
    </comment>
    <comment ref="G104" authorId="1" shapeId="0" xr:uid="{00000000-0006-0000-0700-00004A000000}">
      <text>
        <r>
          <rPr>
            <b/>
            <sz val="9"/>
            <color indexed="81"/>
            <rFont val="Verdana"/>
            <family val="2"/>
          </rPr>
          <t>May Mauseth:</t>
        </r>
        <r>
          <rPr>
            <sz val="9"/>
            <color indexed="81"/>
            <rFont val="Verdana"/>
            <family val="2"/>
          </rPr>
          <t xml:space="preserve">
Signup rebate: $25 off first bill and $25 off bill after 12 months</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May Johnston</author>
    <author>May Mauseth</author>
  </authors>
  <commentList>
    <comment ref="C7" authorId="0" shapeId="0" xr:uid="{00000000-0006-0000-0800-000001000000}">
      <text>
        <r>
          <rPr>
            <b/>
            <sz val="9"/>
            <color indexed="81"/>
            <rFont val="Verdana"/>
            <family val="2"/>
          </rPr>
          <t>May Johnston:</t>
        </r>
        <r>
          <rPr>
            <sz val="9"/>
            <color indexed="81"/>
            <rFont val="Verdana"/>
            <family val="2"/>
          </rPr>
          <t xml:space="preserve">
AGL select 14</t>
        </r>
      </text>
    </comment>
    <comment ref="D7" authorId="0" shapeId="0" xr:uid="{00000000-0006-0000-0800-000002000000}">
      <text>
        <r>
          <rPr>
            <b/>
            <sz val="9"/>
            <color indexed="81"/>
            <rFont val="Verdana"/>
            <family val="2"/>
          </rPr>
          <t>May Johnston:</t>
        </r>
        <r>
          <rPr>
            <sz val="9"/>
            <color indexed="81"/>
            <rFont val="Verdana"/>
            <family val="2"/>
          </rPr>
          <t xml:space="preserve">
Daily Saver</t>
        </r>
      </text>
    </comment>
    <comment ref="E7" authorId="0" shapeId="0" xr:uid="{00000000-0006-0000-0800-000003000000}">
      <text>
        <r>
          <rPr>
            <b/>
            <sz val="9"/>
            <color indexed="81"/>
            <rFont val="Verdana"/>
            <family val="2"/>
          </rPr>
          <t>May Johnston:</t>
        </r>
        <r>
          <rPr>
            <sz val="9"/>
            <color indexed="81"/>
            <rFont val="Verdana"/>
            <family val="2"/>
          </rPr>
          <t xml:space="preserve">
Powedirect 15%</t>
        </r>
      </text>
    </comment>
    <comment ref="F7" authorId="0" shapeId="0" xr:uid="{00000000-0006-0000-0800-000004000000}">
      <text>
        <r>
          <rPr>
            <b/>
            <sz val="9"/>
            <color indexed="81"/>
            <rFont val="Verdana"/>
            <family val="2"/>
          </rPr>
          <t>May Johnston:</t>
        </r>
        <r>
          <rPr>
            <sz val="9"/>
            <color indexed="81"/>
            <rFont val="Verdana"/>
            <family val="2"/>
          </rPr>
          <t xml:space="preserve">
Red Energy - Living Energy Saver</t>
        </r>
      </text>
    </comment>
    <comment ref="G7" authorId="0" shapeId="0" xr:uid="{00000000-0006-0000-0800-000005000000}">
      <text>
        <r>
          <rPr>
            <b/>
            <sz val="9"/>
            <color indexed="81"/>
            <rFont val="Verdana"/>
            <family val="2"/>
          </rPr>
          <t xml:space="preserve">May Johnston:
</t>
        </r>
        <r>
          <rPr>
            <sz val="9"/>
            <color indexed="81"/>
            <rFont val="Verdana"/>
            <family val="2"/>
          </rPr>
          <t>Click Easy</t>
        </r>
      </text>
    </comment>
    <comment ref="H7" authorId="0" shapeId="0" xr:uid="{00000000-0006-0000-0800-000006000000}">
      <text>
        <r>
          <rPr>
            <b/>
            <sz val="9"/>
            <color indexed="81"/>
            <rFont val="Verdana"/>
            <family val="2"/>
          </rPr>
          <t xml:space="preserve">May Johnston:
</t>
        </r>
        <r>
          <rPr>
            <sz val="9"/>
            <color indexed="81"/>
            <rFont val="Verdana"/>
            <family val="2"/>
          </rPr>
          <t>Fixed term offer</t>
        </r>
      </text>
    </comment>
    <comment ref="I7" authorId="0" shapeId="0" xr:uid="{00000000-0006-0000-0800-000007000000}">
      <text>
        <r>
          <rPr>
            <b/>
            <sz val="9"/>
            <color indexed="81"/>
            <rFont val="Verdana"/>
            <family val="2"/>
          </rPr>
          <t>May Johnston:</t>
        </r>
        <r>
          <rPr>
            <sz val="9"/>
            <color indexed="81"/>
            <rFont val="Verdana"/>
            <family val="2"/>
          </rPr>
          <t xml:space="preserve">
LUMO Advantage</t>
        </r>
      </text>
    </comment>
    <comment ref="J7" authorId="0" shapeId="0" xr:uid="{00000000-0006-0000-0800-000008000000}">
      <text>
        <r>
          <rPr>
            <b/>
            <sz val="9"/>
            <color indexed="81"/>
            <rFont val="Verdana"/>
            <family val="2"/>
          </rPr>
          <t>May Johnston:</t>
        </r>
        <r>
          <rPr>
            <sz val="9"/>
            <color indexed="81"/>
            <rFont val="Verdana"/>
            <family val="2"/>
          </rPr>
          <t xml:space="preserve">
Everyday Saver</t>
        </r>
      </text>
    </comment>
    <comment ref="K7" authorId="0" shapeId="0" xr:uid="{00000000-0006-0000-0800-000009000000}">
      <text>
        <r>
          <rPr>
            <b/>
            <sz val="9"/>
            <color indexed="81"/>
            <rFont val="Verdana"/>
            <family val="2"/>
          </rPr>
          <t>May Johnston:</t>
        </r>
        <r>
          <rPr>
            <sz val="9"/>
            <color indexed="81"/>
            <rFont val="Verdana"/>
            <family val="2"/>
          </rPr>
          <t xml:space="preserve">
Smile Power</t>
        </r>
      </text>
    </comment>
    <comment ref="M7" authorId="0" shapeId="0" xr:uid="{00000000-0006-0000-0800-00000A000000}">
      <text>
        <r>
          <rPr>
            <b/>
            <sz val="9"/>
            <color indexed="81"/>
            <rFont val="Verdana"/>
            <family val="2"/>
          </rPr>
          <t>May Johnston:</t>
        </r>
        <r>
          <rPr>
            <sz val="9"/>
            <color indexed="81"/>
            <rFont val="Verdana"/>
            <family val="2"/>
          </rPr>
          <t xml:space="preserve">
Home discounter</t>
        </r>
      </text>
    </comment>
    <comment ref="C34" authorId="0" shapeId="0" xr:uid="{00000000-0006-0000-0800-00000B000000}">
      <text>
        <r>
          <rPr>
            <b/>
            <sz val="9"/>
            <color indexed="81"/>
            <rFont val="Verdana"/>
            <family val="2"/>
          </rPr>
          <t>May Johnston:</t>
        </r>
        <r>
          <rPr>
            <sz val="9"/>
            <color indexed="81"/>
            <rFont val="Verdana"/>
            <family val="2"/>
          </rPr>
          <t xml:space="preserve">
AGL select 14</t>
        </r>
      </text>
    </comment>
    <comment ref="D34" authorId="0" shapeId="0" xr:uid="{00000000-0006-0000-0800-00000C000000}">
      <text>
        <r>
          <rPr>
            <b/>
            <sz val="9"/>
            <color indexed="81"/>
            <rFont val="Verdana"/>
            <family val="2"/>
          </rPr>
          <t>May Johnston:</t>
        </r>
        <r>
          <rPr>
            <sz val="9"/>
            <color indexed="81"/>
            <rFont val="Verdana"/>
            <family val="2"/>
          </rPr>
          <t xml:space="preserve">
Daily Saver</t>
        </r>
      </text>
    </comment>
    <comment ref="E34" authorId="0" shapeId="0" xr:uid="{00000000-0006-0000-0800-00000D000000}">
      <text>
        <r>
          <rPr>
            <b/>
            <sz val="9"/>
            <color indexed="81"/>
            <rFont val="Verdana"/>
            <family val="2"/>
          </rPr>
          <t>May Johnston:</t>
        </r>
        <r>
          <rPr>
            <sz val="9"/>
            <color indexed="81"/>
            <rFont val="Verdana"/>
            <family val="2"/>
          </rPr>
          <t xml:space="preserve">
Powedirect 15%</t>
        </r>
      </text>
    </comment>
    <comment ref="F34" authorId="0" shapeId="0" xr:uid="{00000000-0006-0000-0800-00000E000000}">
      <text>
        <r>
          <rPr>
            <b/>
            <sz val="9"/>
            <color indexed="81"/>
            <rFont val="Verdana"/>
            <family val="2"/>
          </rPr>
          <t>May Johnston:</t>
        </r>
        <r>
          <rPr>
            <sz val="9"/>
            <color indexed="81"/>
            <rFont val="Verdana"/>
            <family val="2"/>
          </rPr>
          <t xml:space="preserve">
Red Energy - Living Energy Saver</t>
        </r>
      </text>
    </comment>
    <comment ref="G34" authorId="0" shapeId="0" xr:uid="{00000000-0006-0000-0800-00000F000000}">
      <text>
        <r>
          <rPr>
            <b/>
            <sz val="9"/>
            <color indexed="81"/>
            <rFont val="Verdana"/>
            <family val="2"/>
          </rPr>
          <t xml:space="preserve">May Johnston:
</t>
        </r>
        <r>
          <rPr>
            <sz val="9"/>
            <color indexed="81"/>
            <rFont val="Verdana"/>
            <family val="2"/>
          </rPr>
          <t>Click Easy</t>
        </r>
      </text>
    </comment>
    <comment ref="H34" authorId="0" shapeId="0" xr:uid="{00000000-0006-0000-0800-000010000000}">
      <text>
        <r>
          <rPr>
            <b/>
            <sz val="9"/>
            <color indexed="81"/>
            <rFont val="Verdana"/>
            <family val="2"/>
          </rPr>
          <t xml:space="preserve">May Johnston:
</t>
        </r>
        <r>
          <rPr>
            <sz val="9"/>
            <color indexed="81"/>
            <rFont val="Verdana"/>
            <family val="2"/>
          </rPr>
          <t>Fixed term offer</t>
        </r>
      </text>
    </comment>
    <comment ref="I34" authorId="0" shapeId="0" xr:uid="{00000000-0006-0000-0800-000011000000}">
      <text>
        <r>
          <rPr>
            <b/>
            <sz val="9"/>
            <color indexed="81"/>
            <rFont val="Verdana"/>
            <family val="2"/>
          </rPr>
          <t>May Johnston:</t>
        </r>
        <r>
          <rPr>
            <sz val="9"/>
            <color indexed="81"/>
            <rFont val="Verdana"/>
            <family val="2"/>
          </rPr>
          <t xml:space="preserve">
LUMO Advantage</t>
        </r>
      </text>
    </comment>
    <comment ref="J34" authorId="0" shapeId="0" xr:uid="{00000000-0006-0000-0800-000012000000}">
      <text>
        <r>
          <rPr>
            <b/>
            <sz val="9"/>
            <color indexed="81"/>
            <rFont val="Verdana"/>
            <family val="2"/>
          </rPr>
          <t>May Johnston:</t>
        </r>
        <r>
          <rPr>
            <sz val="9"/>
            <color indexed="81"/>
            <rFont val="Verdana"/>
            <family val="2"/>
          </rPr>
          <t xml:space="preserve">
Everyday Saver</t>
        </r>
      </text>
    </comment>
    <comment ref="K34" authorId="0" shapeId="0" xr:uid="{00000000-0006-0000-0800-000013000000}">
      <text>
        <r>
          <rPr>
            <b/>
            <sz val="9"/>
            <color indexed="81"/>
            <rFont val="Verdana"/>
            <family val="2"/>
          </rPr>
          <t>May Johnston:</t>
        </r>
        <r>
          <rPr>
            <sz val="9"/>
            <color indexed="81"/>
            <rFont val="Verdana"/>
            <family val="2"/>
          </rPr>
          <t xml:space="preserve">
Smile Power</t>
        </r>
      </text>
    </comment>
    <comment ref="M34" authorId="0" shapeId="0" xr:uid="{00000000-0006-0000-0800-000014000000}">
      <text>
        <r>
          <rPr>
            <b/>
            <sz val="9"/>
            <color indexed="81"/>
            <rFont val="Verdana"/>
            <family val="2"/>
          </rPr>
          <t>May Johnston:</t>
        </r>
        <r>
          <rPr>
            <sz val="9"/>
            <color indexed="81"/>
            <rFont val="Verdana"/>
            <family val="2"/>
          </rPr>
          <t xml:space="preserve">
Home discounter</t>
        </r>
      </text>
    </comment>
    <comment ref="C66" authorId="0" shapeId="0" xr:uid="{00000000-0006-0000-0800-000015000000}">
      <text>
        <r>
          <rPr>
            <b/>
            <sz val="9"/>
            <color indexed="81"/>
            <rFont val="Verdana"/>
            <family val="2"/>
          </rPr>
          <t>May Johnston:</t>
        </r>
        <r>
          <rPr>
            <sz val="9"/>
            <color indexed="81"/>
            <rFont val="Verdana"/>
            <family val="2"/>
          </rPr>
          <t xml:space="preserve">
AGL select 14</t>
        </r>
      </text>
    </comment>
    <comment ref="D66" authorId="0" shapeId="0" xr:uid="{00000000-0006-0000-0800-000016000000}">
      <text>
        <r>
          <rPr>
            <b/>
            <sz val="9"/>
            <color indexed="81"/>
            <rFont val="Verdana"/>
            <family val="2"/>
          </rPr>
          <t>May Johnston:</t>
        </r>
        <r>
          <rPr>
            <sz val="9"/>
            <color indexed="81"/>
            <rFont val="Verdana"/>
            <family val="2"/>
          </rPr>
          <t xml:space="preserve">
Daily Saver</t>
        </r>
      </text>
    </comment>
    <comment ref="E66" authorId="0" shapeId="0" xr:uid="{00000000-0006-0000-0800-000017000000}">
      <text>
        <r>
          <rPr>
            <b/>
            <sz val="9"/>
            <color indexed="81"/>
            <rFont val="Verdana"/>
            <family val="2"/>
          </rPr>
          <t>May Johnston:</t>
        </r>
        <r>
          <rPr>
            <sz val="9"/>
            <color indexed="81"/>
            <rFont val="Verdana"/>
            <family val="2"/>
          </rPr>
          <t xml:space="preserve">
Powedirect 15%</t>
        </r>
      </text>
    </comment>
    <comment ref="F66" authorId="0" shapeId="0" xr:uid="{00000000-0006-0000-0800-000018000000}">
      <text>
        <r>
          <rPr>
            <b/>
            <sz val="9"/>
            <color indexed="81"/>
            <rFont val="Verdana"/>
            <family val="2"/>
          </rPr>
          <t>May Johnston:</t>
        </r>
        <r>
          <rPr>
            <sz val="9"/>
            <color indexed="81"/>
            <rFont val="Verdana"/>
            <family val="2"/>
          </rPr>
          <t xml:space="preserve">
Red Energy - Living Energy Saver</t>
        </r>
      </text>
    </comment>
    <comment ref="G66" authorId="0" shapeId="0" xr:uid="{00000000-0006-0000-0800-000019000000}">
      <text>
        <r>
          <rPr>
            <b/>
            <sz val="9"/>
            <color indexed="81"/>
            <rFont val="Verdana"/>
            <family val="2"/>
          </rPr>
          <t xml:space="preserve">May Johnston:
</t>
        </r>
        <r>
          <rPr>
            <sz val="9"/>
            <color indexed="81"/>
            <rFont val="Verdana"/>
            <family val="2"/>
          </rPr>
          <t>Click Easy</t>
        </r>
      </text>
    </comment>
    <comment ref="H66" authorId="0" shapeId="0" xr:uid="{00000000-0006-0000-0800-00001A000000}">
      <text>
        <r>
          <rPr>
            <b/>
            <sz val="9"/>
            <color indexed="81"/>
            <rFont val="Verdana"/>
            <family val="2"/>
          </rPr>
          <t xml:space="preserve">May Johnston:
</t>
        </r>
        <r>
          <rPr>
            <sz val="9"/>
            <color indexed="81"/>
            <rFont val="Verdana"/>
            <family val="2"/>
          </rPr>
          <t>Fixed term offer</t>
        </r>
      </text>
    </comment>
    <comment ref="I66" authorId="0" shapeId="0" xr:uid="{00000000-0006-0000-0800-00001B000000}">
      <text>
        <r>
          <rPr>
            <b/>
            <sz val="9"/>
            <color indexed="81"/>
            <rFont val="Verdana"/>
            <family val="2"/>
          </rPr>
          <t>May Johnston:</t>
        </r>
        <r>
          <rPr>
            <sz val="9"/>
            <color indexed="81"/>
            <rFont val="Verdana"/>
            <family val="2"/>
          </rPr>
          <t xml:space="preserve">
LUMO Advantage</t>
        </r>
      </text>
    </comment>
    <comment ref="J66" authorId="0" shapeId="0" xr:uid="{00000000-0006-0000-0800-00001C000000}">
      <text>
        <r>
          <rPr>
            <b/>
            <sz val="9"/>
            <color indexed="81"/>
            <rFont val="Verdana"/>
            <family val="2"/>
          </rPr>
          <t>May Johnston:</t>
        </r>
        <r>
          <rPr>
            <sz val="9"/>
            <color indexed="81"/>
            <rFont val="Verdana"/>
            <family val="2"/>
          </rPr>
          <t xml:space="preserve">
Everyday Saver</t>
        </r>
      </text>
    </comment>
    <comment ref="K66" authorId="0" shapeId="0" xr:uid="{00000000-0006-0000-0800-00001D000000}">
      <text>
        <r>
          <rPr>
            <b/>
            <sz val="9"/>
            <color indexed="81"/>
            <rFont val="Verdana"/>
            <family val="2"/>
          </rPr>
          <t>May Johnston:</t>
        </r>
        <r>
          <rPr>
            <sz val="9"/>
            <color indexed="81"/>
            <rFont val="Verdana"/>
            <family val="2"/>
          </rPr>
          <t xml:space="preserve">
Smile Power</t>
        </r>
      </text>
    </comment>
    <comment ref="M66" authorId="0" shapeId="0" xr:uid="{00000000-0006-0000-0800-00001E000000}">
      <text>
        <r>
          <rPr>
            <b/>
            <sz val="9"/>
            <color indexed="81"/>
            <rFont val="Verdana"/>
            <family val="2"/>
          </rPr>
          <t>May Johnston:</t>
        </r>
        <r>
          <rPr>
            <sz val="9"/>
            <color indexed="81"/>
            <rFont val="Verdana"/>
            <family val="2"/>
          </rPr>
          <t xml:space="preserve">
Home discounter</t>
        </r>
      </text>
    </comment>
    <comment ref="C91" authorId="0" shapeId="0" xr:uid="{00000000-0006-0000-0800-00001F000000}">
      <text>
        <r>
          <rPr>
            <b/>
            <sz val="9"/>
            <color indexed="81"/>
            <rFont val="Verdana"/>
            <family val="2"/>
          </rPr>
          <t>May Johnston:</t>
        </r>
        <r>
          <rPr>
            <sz val="9"/>
            <color indexed="81"/>
            <rFont val="Verdana"/>
            <family val="2"/>
          </rPr>
          <t xml:space="preserve">
AGL select 8</t>
        </r>
      </text>
    </comment>
    <comment ref="D91" authorId="0" shapeId="0" xr:uid="{00000000-0006-0000-0800-000020000000}">
      <text>
        <r>
          <rPr>
            <b/>
            <sz val="9"/>
            <color indexed="81"/>
            <rFont val="Verdana"/>
            <family val="2"/>
          </rPr>
          <t>May Johnston:</t>
        </r>
        <r>
          <rPr>
            <sz val="9"/>
            <color indexed="81"/>
            <rFont val="Verdana"/>
            <family val="2"/>
          </rPr>
          <t xml:space="preserve">
Daily Saver Plus</t>
        </r>
      </text>
    </comment>
    <comment ref="E91" authorId="0" shapeId="0" xr:uid="{00000000-0006-0000-0800-000021000000}">
      <text>
        <r>
          <rPr>
            <b/>
            <sz val="9"/>
            <color indexed="81"/>
            <rFont val="Verdana"/>
            <family val="2"/>
          </rPr>
          <t>May Johnston:</t>
        </r>
        <r>
          <rPr>
            <sz val="9"/>
            <color indexed="81"/>
            <rFont val="Verdana"/>
            <family val="2"/>
          </rPr>
          <t xml:space="preserve">
Powedirect 7%</t>
        </r>
      </text>
    </comment>
    <comment ref="F91" authorId="0" shapeId="0" xr:uid="{00000000-0006-0000-0800-000022000000}">
      <text>
        <r>
          <rPr>
            <b/>
            <sz val="9"/>
            <color indexed="81"/>
            <rFont val="Verdana"/>
            <family val="2"/>
          </rPr>
          <t>May Johnston:</t>
        </r>
        <r>
          <rPr>
            <sz val="9"/>
            <color indexed="81"/>
            <rFont val="Verdana"/>
            <family val="2"/>
          </rPr>
          <t xml:space="preserve">
Red Energy - Living Energy Saver</t>
        </r>
      </text>
    </comment>
    <comment ref="G91" authorId="0" shapeId="0" xr:uid="{00000000-0006-0000-0800-000023000000}">
      <text>
        <r>
          <rPr>
            <b/>
            <sz val="9"/>
            <color indexed="81"/>
            <rFont val="Verdana"/>
            <family val="2"/>
          </rPr>
          <t xml:space="preserve">May Johnston:
</t>
        </r>
        <r>
          <rPr>
            <sz val="9"/>
            <color indexed="81"/>
            <rFont val="Verdana"/>
            <family val="2"/>
          </rPr>
          <t>Click Easy</t>
        </r>
      </text>
    </comment>
    <comment ref="H91" authorId="0" shapeId="0" xr:uid="{00000000-0006-0000-0800-000024000000}">
      <text>
        <r>
          <rPr>
            <b/>
            <sz val="9"/>
            <color indexed="81"/>
            <rFont val="Verdana"/>
            <family val="2"/>
          </rPr>
          <t>May Johnston:
No f</t>
        </r>
        <r>
          <rPr>
            <sz val="9"/>
            <color indexed="81"/>
            <rFont val="Verdana"/>
            <family val="2"/>
          </rPr>
          <t>ixed term offer</t>
        </r>
      </text>
    </comment>
    <comment ref="I91" authorId="0" shapeId="0" xr:uid="{00000000-0006-0000-0800-000025000000}">
      <text>
        <r>
          <rPr>
            <b/>
            <sz val="9"/>
            <color indexed="81"/>
            <rFont val="Verdana"/>
            <family val="2"/>
          </rPr>
          <t>May Johnston:</t>
        </r>
        <r>
          <rPr>
            <sz val="9"/>
            <color indexed="81"/>
            <rFont val="Verdana"/>
            <family val="2"/>
          </rPr>
          <t xml:space="preserve">
LUMO Advantage</t>
        </r>
      </text>
    </comment>
    <comment ref="J91" authorId="0" shapeId="0" xr:uid="{00000000-0006-0000-0800-000026000000}">
      <text>
        <r>
          <rPr>
            <b/>
            <sz val="9"/>
            <color indexed="81"/>
            <rFont val="Verdana"/>
            <family val="2"/>
          </rPr>
          <t>May Johnston:</t>
        </r>
        <r>
          <rPr>
            <sz val="9"/>
            <color indexed="81"/>
            <rFont val="Verdana"/>
            <family val="2"/>
          </rPr>
          <t xml:space="preserve">
Everyday Saver</t>
        </r>
      </text>
    </comment>
    <comment ref="K91" authorId="0" shapeId="0" xr:uid="{00000000-0006-0000-0800-000027000000}">
      <text>
        <r>
          <rPr>
            <b/>
            <sz val="9"/>
            <color indexed="81"/>
            <rFont val="Verdana"/>
            <family val="2"/>
          </rPr>
          <t>May Johnston:</t>
        </r>
        <r>
          <rPr>
            <sz val="9"/>
            <color indexed="81"/>
            <rFont val="Verdana"/>
            <family val="2"/>
          </rPr>
          <t xml:space="preserve">
Smile Power</t>
        </r>
      </text>
    </comment>
    <comment ref="M91" authorId="0" shapeId="0" xr:uid="{00000000-0006-0000-0800-000028000000}">
      <text>
        <r>
          <rPr>
            <b/>
            <sz val="9"/>
            <color indexed="81"/>
            <rFont val="Verdana"/>
            <family val="2"/>
          </rPr>
          <t>May Johnston:</t>
        </r>
        <r>
          <rPr>
            <sz val="9"/>
            <color indexed="81"/>
            <rFont val="Verdana"/>
            <family val="2"/>
          </rPr>
          <t xml:space="preserve">
Freedom Home</t>
        </r>
      </text>
    </comment>
    <comment ref="B92" authorId="0" shapeId="0" xr:uid="{00000000-0006-0000-0800-000029000000}">
      <text>
        <r>
          <rPr>
            <b/>
            <sz val="9"/>
            <color indexed="81"/>
            <rFont val="Verdana"/>
            <family val="2"/>
          </rPr>
          <t>May Johnston:</t>
        </r>
        <r>
          <rPr>
            <sz val="9"/>
            <color indexed="81"/>
            <rFont val="Verdana"/>
            <family val="2"/>
          </rPr>
          <t xml:space="preserve">
These discounts are applied to the energy consumption only and do not reduce the supply charge.</t>
        </r>
      </text>
    </comment>
    <comment ref="E92" authorId="0" shapeId="0" xr:uid="{00000000-0006-0000-0800-00002A000000}">
      <text>
        <r>
          <rPr>
            <b/>
            <sz val="9"/>
            <color indexed="81"/>
            <rFont val="Verdana"/>
            <family val="2"/>
          </rPr>
          <t>May Johnston:</t>
        </r>
        <r>
          <rPr>
            <sz val="9"/>
            <color indexed="81"/>
            <rFont val="Verdana"/>
            <family val="2"/>
          </rPr>
          <t xml:space="preserve">
Does not apply to controlled off peak load</t>
        </r>
      </text>
    </comment>
    <comment ref="B93" authorId="0" shapeId="0" xr:uid="{00000000-0006-0000-0800-00002B000000}">
      <text>
        <r>
          <rPr>
            <b/>
            <sz val="9"/>
            <color indexed="81"/>
            <rFont val="Verdana"/>
            <family val="2"/>
          </rPr>
          <t>May Johnston:</t>
        </r>
        <r>
          <rPr>
            <sz val="9"/>
            <color indexed="81"/>
            <rFont val="Verdana"/>
            <family val="2"/>
          </rPr>
          <t xml:space="preserve">
Length of contract</t>
        </r>
      </text>
    </comment>
    <comment ref="K93" authorId="1" shapeId="0" xr:uid="{00000000-0006-0000-0800-00002C000000}">
      <text>
        <r>
          <rPr>
            <b/>
            <sz val="9"/>
            <color indexed="81"/>
            <rFont val="Verdana"/>
            <family val="2"/>
          </rPr>
          <t>May Mauseth:</t>
        </r>
        <r>
          <rPr>
            <sz val="9"/>
            <color indexed="81"/>
            <rFont val="Verdana"/>
            <family val="2"/>
          </rPr>
          <t xml:space="preserve">
Varies between the network areas - 1 year in Ausgrid (except TOU) and 3 in the others</t>
        </r>
      </text>
    </comment>
    <comment ref="B94" authorId="0" shapeId="0" xr:uid="{00000000-0006-0000-0800-00002D000000}">
      <text>
        <r>
          <rPr>
            <b/>
            <sz val="9"/>
            <color indexed="81"/>
            <rFont val="Verdana"/>
            <family val="2"/>
          </rPr>
          <t>May Johnston:</t>
        </r>
        <r>
          <rPr>
            <sz val="9"/>
            <color indexed="81"/>
            <rFont val="Verdana"/>
            <family val="2"/>
          </rPr>
          <t xml:space="preserve">
These are max fees. The amount usually decreases for every year into the contract term. </t>
        </r>
      </text>
    </comment>
    <comment ref="K94" authorId="1" shapeId="0" xr:uid="{00000000-0006-0000-0800-00002E000000}">
      <text>
        <r>
          <rPr>
            <b/>
            <sz val="9"/>
            <color indexed="81"/>
            <rFont val="Verdana"/>
            <family val="2"/>
          </rPr>
          <t>May Mauseth:</t>
        </r>
        <r>
          <rPr>
            <sz val="9"/>
            <color indexed="81"/>
            <rFont val="Verdana"/>
            <family val="2"/>
          </rPr>
          <t xml:space="preserve">
$75 for 1 year contracts and $99 for 3 year contracts</t>
        </r>
      </text>
    </comment>
    <comment ref="B95" authorId="0" shapeId="0" xr:uid="{00000000-0006-0000-0800-00002F000000}">
      <text>
        <r>
          <rPr>
            <b/>
            <sz val="9"/>
            <color indexed="81"/>
            <rFont val="Verdana"/>
            <family val="2"/>
          </rPr>
          <t>May Johnston:</t>
        </r>
        <r>
          <rPr>
            <sz val="9"/>
            <color indexed="81"/>
            <rFont val="Verdana"/>
            <family val="2"/>
          </rPr>
          <t xml:space="preserve">
Most retailers, but not all, apply these discounts to the whole bill (including supply charge).</t>
        </r>
      </text>
    </comment>
    <comment ref="G95" authorId="1" shapeId="0" xr:uid="{00000000-0006-0000-0800-000030000000}">
      <text>
        <r>
          <rPr>
            <b/>
            <sz val="9"/>
            <color indexed="81"/>
            <rFont val="Verdana"/>
            <family val="2"/>
          </rPr>
          <t>May Mauseth:</t>
        </r>
        <r>
          <rPr>
            <sz val="9"/>
            <color indexed="81"/>
            <rFont val="Verdana"/>
            <family val="2"/>
          </rPr>
          <t xml:space="preserve">
Must receive bills via email</t>
        </r>
      </text>
    </comment>
    <comment ref="L95" authorId="1" shapeId="0" xr:uid="{00000000-0006-0000-0800-000031000000}">
      <text>
        <r>
          <rPr>
            <b/>
            <sz val="9"/>
            <color indexed="81"/>
            <rFont val="Verdana"/>
            <family val="2"/>
          </rPr>
          <t>May Mauseth:</t>
        </r>
        <r>
          <rPr>
            <sz val="9"/>
            <color indexed="81"/>
            <rFont val="Verdana"/>
            <family val="2"/>
          </rPr>
          <t xml:space="preserve">
12% in Essential and 14% in Endeavour</t>
        </r>
      </text>
    </comment>
    <comment ref="B96" authorId="0" shapeId="0" xr:uid="{00000000-0006-0000-0800-000032000000}">
      <text>
        <r>
          <rPr>
            <b/>
            <sz val="9"/>
            <color indexed="81"/>
            <rFont val="Verdana"/>
            <family val="2"/>
          </rPr>
          <t>May Johnston:</t>
        </r>
        <r>
          <rPr>
            <sz val="9"/>
            <color indexed="81"/>
            <rFont val="Verdana"/>
            <family val="2"/>
          </rPr>
          <t xml:space="preserve">
Fee charged if bills have not been payed in full by due date.</t>
        </r>
      </text>
    </comment>
    <comment ref="B97" authorId="0" shapeId="0" xr:uid="{00000000-0006-0000-0800-000033000000}">
      <text>
        <r>
          <rPr>
            <b/>
            <sz val="9"/>
            <color indexed="81"/>
            <rFont val="Verdana"/>
            <family val="2"/>
          </rPr>
          <t>May Johnston:</t>
        </r>
        <r>
          <rPr>
            <sz val="9"/>
            <color indexed="81"/>
            <rFont val="Verdana"/>
            <family val="2"/>
          </rPr>
          <t xml:space="preserve">
Examples of other features are: 1 month free electricity after 12 months, loyalty bonus every 6 months, credits to the account upon commencing a contract and vouchers.
</t>
        </r>
        <r>
          <rPr>
            <b/>
            <sz val="9"/>
            <color indexed="81"/>
            <rFont val="Verdana"/>
            <family val="2"/>
          </rPr>
          <t xml:space="preserve">Note </t>
        </r>
        <r>
          <rPr>
            <sz val="9"/>
            <color indexed="81"/>
            <rFont val="Verdana"/>
            <family val="2"/>
          </rPr>
          <t>Threre are currently no account establishment fee on electricity market offers</t>
        </r>
      </text>
    </comment>
    <comment ref="C97" authorId="0" shapeId="0" xr:uid="{00000000-0006-0000-0800-000034000000}">
      <text>
        <r>
          <rPr>
            <b/>
            <sz val="9"/>
            <color indexed="81"/>
            <rFont val="Verdana"/>
            <family val="2"/>
          </rPr>
          <t>May Johnston:</t>
        </r>
        <r>
          <rPr>
            <sz val="9"/>
            <color indexed="81"/>
            <rFont val="Verdana"/>
            <family val="2"/>
          </rPr>
          <t xml:space="preserve">
2% Direct Debit discount on usageand q $70 smarter living voucher (for AGL stores)</t>
        </r>
      </text>
    </comment>
    <comment ref="D97" authorId="0" shapeId="0" xr:uid="{00000000-0006-0000-0800-000035000000}">
      <text>
        <r>
          <rPr>
            <b/>
            <sz val="9"/>
            <color indexed="81"/>
            <rFont val="Verdana"/>
            <family val="2"/>
          </rPr>
          <t>May Johnston:</t>
        </r>
        <r>
          <rPr>
            <sz val="9"/>
            <color indexed="81"/>
            <rFont val="Verdana"/>
            <family val="2"/>
          </rPr>
          <t xml:space="preserve">
1% off usage for direct debit </t>
        </r>
      </text>
    </comment>
    <comment ref="E97" authorId="0" shapeId="0" xr:uid="{00000000-0006-0000-0800-000036000000}">
      <text>
        <r>
          <rPr>
            <b/>
            <sz val="9"/>
            <color indexed="81"/>
            <rFont val="Verdana"/>
            <family val="2"/>
          </rPr>
          <t>May Johnston:</t>
        </r>
        <r>
          <rPr>
            <sz val="9"/>
            <color indexed="81"/>
            <rFont val="Verdana"/>
            <family val="2"/>
          </rPr>
          <t xml:space="preserve">
$20 account cred for customers agreeing to direct debit</t>
        </r>
      </text>
    </comment>
    <comment ref="G97" authorId="1" shapeId="0" xr:uid="{00000000-0006-0000-0800-000037000000}">
      <text>
        <r>
          <rPr>
            <b/>
            <sz val="9"/>
            <color indexed="81"/>
            <rFont val="Verdana"/>
            <family val="2"/>
          </rPr>
          <t>May Mauseth:</t>
        </r>
        <r>
          <rPr>
            <sz val="9"/>
            <color indexed="81"/>
            <rFont val="Verdana"/>
            <family val="2"/>
          </rPr>
          <t xml:space="preserve">
Signup rebate: $25 off first bill and $25 off bill after 12 months</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May Johnston</author>
    <author>May Mauseth</author>
  </authors>
  <commentList>
    <comment ref="C7" authorId="0" shapeId="0" xr:uid="{00000000-0006-0000-0900-000001000000}">
      <text>
        <r>
          <rPr>
            <b/>
            <sz val="9"/>
            <color indexed="81"/>
            <rFont val="Verdana"/>
            <family val="2"/>
          </rPr>
          <t>May Johnston:</t>
        </r>
        <r>
          <rPr>
            <sz val="9"/>
            <color indexed="81"/>
            <rFont val="Verdana"/>
            <family val="2"/>
          </rPr>
          <t xml:space="preserve">
AGL select 14</t>
        </r>
      </text>
    </comment>
    <comment ref="D7" authorId="0" shapeId="0" xr:uid="{00000000-0006-0000-0900-000002000000}">
      <text>
        <r>
          <rPr>
            <b/>
            <sz val="9"/>
            <color indexed="81"/>
            <rFont val="Verdana"/>
            <family val="2"/>
          </rPr>
          <t>May Johnston:</t>
        </r>
        <r>
          <rPr>
            <sz val="9"/>
            <color indexed="81"/>
            <rFont val="Verdana"/>
            <family val="2"/>
          </rPr>
          <t xml:space="preserve">
Daily Saver</t>
        </r>
      </text>
    </comment>
    <comment ref="E7" authorId="0" shapeId="0" xr:uid="{00000000-0006-0000-0900-000003000000}">
      <text>
        <r>
          <rPr>
            <b/>
            <sz val="9"/>
            <color indexed="81"/>
            <rFont val="Verdana"/>
            <family val="2"/>
          </rPr>
          <t>May Johnston:</t>
        </r>
        <r>
          <rPr>
            <sz val="9"/>
            <color indexed="81"/>
            <rFont val="Verdana"/>
            <family val="2"/>
          </rPr>
          <t xml:space="preserve">
Powedirect 15%</t>
        </r>
      </text>
    </comment>
    <comment ref="F7" authorId="0" shapeId="0" xr:uid="{00000000-0006-0000-0900-000004000000}">
      <text>
        <r>
          <rPr>
            <b/>
            <sz val="9"/>
            <color indexed="81"/>
            <rFont val="Verdana"/>
            <family val="2"/>
          </rPr>
          <t>May Johnston:</t>
        </r>
        <r>
          <rPr>
            <sz val="9"/>
            <color indexed="81"/>
            <rFont val="Verdana"/>
            <family val="2"/>
          </rPr>
          <t xml:space="preserve">
Red Energy - Living Energy Saver</t>
        </r>
      </text>
    </comment>
    <comment ref="G7" authorId="0" shapeId="0" xr:uid="{00000000-0006-0000-0900-000005000000}">
      <text>
        <r>
          <rPr>
            <b/>
            <sz val="9"/>
            <color indexed="81"/>
            <rFont val="Verdana"/>
            <family val="2"/>
          </rPr>
          <t xml:space="preserve">May Johnston:
</t>
        </r>
        <r>
          <rPr>
            <sz val="9"/>
            <color indexed="81"/>
            <rFont val="Verdana"/>
            <family val="2"/>
          </rPr>
          <t>Click Easy</t>
        </r>
      </text>
    </comment>
    <comment ref="H7" authorId="0" shapeId="0" xr:uid="{00000000-0006-0000-0900-000006000000}">
      <text>
        <r>
          <rPr>
            <b/>
            <sz val="9"/>
            <color indexed="81"/>
            <rFont val="Verdana"/>
            <family val="2"/>
          </rPr>
          <t xml:space="preserve">May Johnston:
</t>
        </r>
        <r>
          <rPr>
            <sz val="9"/>
            <color indexed="81"/>
            <rFont val="Verdana"/>
            <family val="2"/>
          </rPr>
          <t>Fixed term offer</t>
        </r>
      </text>
    </comment>
    <comment ref="I7" authorId="0" shapeId="0" xr:uid="{00000000-0006-0000-0900-000007000000}">
      <text>
        <r>
          <rPr>
            <b/>
            <sz val="9"/>
            <color indexed="81"/>
            <rFont val="Verdana"/>
            <family val="2"/>
          </rPr>
          <t>May Johnston:</t>
        </r>
        <r>
          <rPr>
            <sz val="9"/>
            <color indexed="81"/>
            <rFont val="Verdana"/>
            <family val="2"/>
          </rPr>
          <t xml:space="preserve">
LUMO Advantage</t>
        </r>
      </text>
    </comment>
    <comment ref="J7" authorId="0" shapeId="0" xr:uid="{00000000-0006-0000-0900-000008000000}">
      <text>
        <r>
          <rPr>
            <b/>
            <sz val="9"/>
            <color indexed="81"/>
            <rFont val="Verdana"/>
            <family val="2"/>
          </rPr>
          <t>May Johnston:</t>
        </r>
        <r>
          <rPr>
            <sz val="9"/>
            <color indexed="81"/>
            <rFont val="Verdana"/>
            <family val="2"/>
          </rPr>
          <t xml:space="preserve">
Simplicity Plus</t>
        </r>
      </text>
    </comment>
    <comment ref="K7" authorId="0" shapeId="0" xr:uid="{00000000-0006-0000-0900-000009000000}">
      <text>
        <r>
          <rPr>
            <b/>
            <sz val="9"/>
            <color indexed="81"/>
            <rFont val="Verdana"/>
            <family val="2"/>
          </rPr>
          <t>May Johnston:</t>
        </r>
        <r>
          <rPr>
            <sz val="9"/>
            <color indexed="81"/>
            <rFont val="Verdana"/>
            <family val="2"/>
          </rPr>
          <t xml:space="preserve">
Everyday Saver</t>
        </r>
      </text>
    </comment>
    <comment ref="L7" authorId="0" shapeId="0" xr:uid="{00000000-0006-0000-0900-00000A000000}">
      <text>
        <r>
          <rPr>
            <b/>
            <sz val="9"/>
            <color indexed="81"/>
            <rFont val="Verdana"/>
            <family val="2"/>
          </rPr>
          <t>May Johnston:</t>
        </r>
        <r>
          <rPr>
            <sz val="9"/>
            <color indexed="81"/>
            <rFont val="Verdana"/>
            <family val="2"/>
          </rPr>
          <t xml:space="preserve">
Smile Power</t>
        </r>
      </text>
    </comment>
    <comment ref="M7" authorId="0" shapeId="0" xr:uid="{00000000-0006-0000-0900-00000B000000}">
      <text>
        <r>
          <rPr>
            <b/>
            <sz val="9"/>
            <color indexed="81"/>
            <rFont val="Verdana"/>
            <family val="2"/>
          </rPr>
          <t>May Johnston:</t>
        </r>
        <r>
          <rPr>
            <sz val="9"/>
            <color indexed="81"/>
            <rFont val="Verdana"/>
            <family val="2"/>
          </rPr>
          <t xml:space="preserve">
Home discounter</t>
        </r>
      </text>
    </comment>
    <comment ref="C34" authorId="0" shapeId="0" xr:uid="{00000000-0006-0000-0900-00000C000000}">
      <text>
        <r>
          <rPr>
            <b/>
            <sz val="9"/>
            <color indexed="81"/>
            <rFont val="Verdana"/>
            <family val="2"/>
          </rPr>
          <t>May Johnston:</t>
        </r>
        <r>
          <rPr>
            <sz val="9"/>
            <color indexed="81"/>
            <rFont val="Verdana"/>
            <family val="2"/>
          </rPr>
          <t xml:space="preserve">
AGL select 14</t>
        </r>
      </text>
    </comment>
    <comment ref="D34" authorId="0" shapeId="0" xr:uid="{00000000-0006-0000-0900-00000D000000}">
      <text>
        <r>
          <rPr>
            <b/>
            <sz val="9"/>
            <color indexed="81"/>
            <rFont val="Verdana"/>
            <family val="2"/>
          </rPr>
          <t>May Johnston:</t>
        </r>
        <r>
          <rPr>
            <sz val="9"/>
            <color indexed="81"/>
            <rFont val="Verdana"/>
            <family val="2"/>
          </rPr>
          <t xml:space="preserve">
Daily Saver</t>
        </r>
      </text>
    </comment>
    <comment ref="E34" authorId="0" shapeId="0" xr:uid="{00000000-0006-0000-0900-00000E000000}">
      <text>
        <r>
          <rPr>
            <b/>
            <sz val="9"/>
            <color indexed="81"/>
            <rFont val="Verdana"/>
            <family val="2"/>
          </rPr>
          <t>May Johnston:</t>
        </r>
        <r>
          <rPr>
            <sz val="9"/>
            <color indexed="81"/>
            <rFont val="Verdana"/>
            <family val="2"/>
          </rPr>
          <t xml:space="preserve">
Powedirect 15%</t>
        </r>
      </text>
    </comment>
    <comment ref="F34" authorId="0" shapeId="0" xr:uid="{00000000-0006-0000-0900-00000F000000}">
      <text>
        <r>
          <rPr>
            <b/>
            <sz val="9"/>
            <color indexed="81"/>
            <rFont val="Verdana"/>
            <family val="2"/>
          </rPr>
          <t>May Johnston:</t>
        </r>
        <r>
          <rPr>
            <sz val="9"/>
            <color indexed="81"/>
            <rFont val="Verdana"/>
            <family val="2"/>
          </rPr>
          <t xml:space="preserve">
Red Energy - Living Energy Saver</t>
        </r>
      </text>
    </comment>
    <comment ref="G34" authorId="0" shapeId="0" xr:uid="{00000000-0006-0000-0900-000010000000}">
      <text>
        <r>
          <rPr>
            <b/>
            <sz val="9"/>
            <color indexed="81"/>
            <rFont val="Verdana"/>
            <family val="2"/>
          </rPr>
          <t xml:space="preserve">May Johnston:
</t>
        </r>
        <r>
          <rPr>
            <sz val="9"/>
            <color indexed="81"/>
            <rFont val="Verdana"/>
            <family val="2"/>
          </rPr>
          <t>Click Easy</t>
        </r>
      </text>
    </comment>
    <comment ref="H34" authorId="0" shapeId="0" xr:uid="{00000000-0006-0000-0900-000011000000}">
      <text>
        <r>
          <rPr>
            <b/>
            <sz val="9"/>
            <color indexed="81"/>
            <rFont val="Verdana"/>
            <family val="2"/>
          </rPr>
          <t xml:space="preserve">May Johnston:
</t>
        </r>
        <r>
          <rPr>
            <sz val="9"/>
            <color indexed="81"/>
            <rFont val="Verdana"/>
            <family val="2"/>
          </rPr>
          <t>Fixed term offer</t>
        </r>
      </text>
    </comment>
    <comment ref="I34" authorId="0" shapeId="0" xr:uid="{00000000-0006-0000-0900-000012000000}">
      <text>
        <r>
          <rPr>
            <b/>
            <sz val="9"/>
            <color indexed="81"/>
            <rFont val="Verdana"/>
            <family val="2"/>
          </rPr>
          <t>May Johnston:</t>
        </r>
        <r>
          <rPr>
            <sz val="9"/>
            <color indexed="81"/>
            <rFont val="Verdana"/>
            <family val="2"/>
          </rPr>
          <t xml:space="preserve">
LUMO Advantage</t>
        </r>
      </text>
    </comment>
    <comment ref="J34" authorId="0" shapeId="0" xr:uid="{00000000-0006-0000-0900-000013000000}">
      <text>
        <r>
          <rPr>
            <b/>
            <sz val="9"/>
            <color indexed="81"/>
            <rFont val="Verdana"/>
            <family val="2"/>
          </rPr>
          <t>May Johnston:</t>
        </r>
        <r>
          <rPr>
            <sz val="9"/>
            <color indexed="81"/>
            <rFont val="Verdana"/>
            <family val="2"/>
          </rPr>
          <t xml:space="preserve">
Simplicity Plus</t>
        </r>
      </text>
    </comment>
    <comment ref="K34" authorId="0" shapeId="0" xr:uid="{00000000-0006-0000-0900-000014000000}">
      <text>
        <r>
          <rPr>
            <b/>
            <sz val="9"/>
            <color indexed="81"/>
            <rFont val="Verdana"/>
            <family val="2"/>
          </rPr>
          <t>May Johnston:</t>
        </r>
        <r>
          <rPr>
            <sz val="9"/>
            <color indexed="81"/>
            <rFont val="Verdana"/>
            <family val="2"/>
          </rPr>
          <t xml:space="preserve">
Everyday Saver</t>
        </r>
      </text>
    </comment>
    <comment ref="L34" authorId="0" shapeId="0" xr:uid="{00000000-0006-0000-0900-000015000000}">
      <text>
        <r>
          <rPr>
            <b/>
            <sz val="9"/>
            <color indexed="81"/>
            <rFont val="Verdana"/>
            <family val="2"/>
          </rPr>
          <t>May Johnston:</t>
        </r>
        <r>
          <rPr>
            <sz val="9"/>
            <color indexed="81"/>
            <rFont val="Verdana"/>
            <family val="2"/>
          </rPr>
          <t xml:space="preserve">
Smile Power</t>
        </r>
      </text>
    </comment>
    <comment ref="M34" authorId="0" shapeId="0" xr:uid="{00000000-0006-0000-0900-000016000000}">
      <text>
        <r>
          <rPr>
            <b/>
            <sz val="9"/>
            <color indexed="81"/>
            <rFont val="Verdana"/>
            <family val="2"/>
          </rPr>
          <t>May Johnston:</t>
        </r>
        <r>
          <rPr>
            <sz val="9"/>
            <color indexed="81"/>
            <rFont val="Verdana"/>
            <family val="2"/>
          </rPr>
          <t xml:space="preserve">
Home discounter</t>
        </r>
      </text>
    </comment>
    <comment ref="C66" authorId="0" shapeId="0" xr:uid="{00000000-0006-0000-0900-000017000000}">
      <text>
        <r>
          <rPr>
            <b/>
            <sz val="9"/>
            <color indexed="81"/>
            <rFont val="Verdana"/>
            <family val="2"/>
          </rPr>
          <t>May Johnston:</t>
        </r>
        <r>
          <rPr>
            <sz val="9"/>
            <color indexed="81"/>
            <rFont val="Verdana"/>
            <family val="2"/>
          </rPr>
          <t xml:space="preserve">
AGL select 14</t>
        </r>
      </text>
    </comment>
    <comment ref="D66" authorId="0" shapeId="0" xr:uid="{00000000-0006-0000-0900-000018000000}">
      <text>
        <r>
          <rPr>
            <b/>
            <sz val="9"/>
            <color indexed="81"/>
            <rFont val="Verdana"/>
            <family val="2"/>
          </rPr>
          <t>May Johnston:</t>
        </r>
        <r>
          <rPr>
            <sz val="9"/>
            <color indexed="81"/>
            <rFont val="Verdana"/>
            <family val="2"/>
          </rPr>
          <t xml:space="preserve">
Daily Saver</t>
        </r>
      </text>
    </comment>
    <comment ref="E66" authorId="0" shapeId="0" xr:uid="{00000000-0006-0000-0900-000019000000}">
      <text>
        <r>
          <rPr>
            <b/>
            <sz val="9"/>
            <color indexed="81"/>
            <rFont val="Verdana"/>
            <family val="2"/>
          </rPr>
          <t>May Johnston:</t>
        </r>
        <r>
          <rPr>
            <sz val="9"/>
            <color indexed="81"/>
            <rFont val="Verdana"/>
            <family val="2"/>
          </rPr>
          <t xml:space="preserve">
Powedirect 15%</t>
        </r>
      </text>
    </comment>
    <comment ref="F66" authorId="0" shapeId="0" xr:uid="{00000000-0006-0000-0900-00001A000000}">
      <text>
        <r>
          <rPr>
            <b/>
            <sz val="9"/>
            <color indexed="81"/>
            <rFont val="Verdana"/>
            <family val="2"/>
          </rPr>
          <t>May Johnston:</t>
        </r>
        <r>
          <rPr>
            <sz val="9"/>
            <color indexed="81"/>
            <rFont val="Verdana"/>
            <family val="2"/>
          </rPr>
          <t xml:space="preserve">
Red Energy - Living Energy Saver</t>
        </r>
      </text>
    </comment>
    <comment ref="G66" authorId="0" shapeId="0" xr:uid="{00000000-0006-0000-0900-00001B000000}">
      <text>
        <r>
          <rPr>
            <b/>
            <sz val="9"/>
            <color indexed="81"/>
            <rFont val="Verdana"/>
            <family val="2"/>
          </rPr>
          <t xml:space="preserve">May Johnston:
</t>
        </r>
        <r>
          <rPr>
            <sz val="9"/>
            <color indexed="81"/>
            <rFont val="Verdana"/>
            <family val="2"/>
          </rPr>
          <t>Click Easy</t>
        </r>
      </text>
    </comment>
    <comment ref="H66" authorId="0" shapeId="0" xr:uid="{00000000-0006-0000-0900-00001C000000}">
      <text>
        <r>
          <rPr>
            <b/>
            <sz val="9"/>
            <color indexed="81"/>
            <rFont val="Verdana"/>
            <family val="2"/>
          </rPr>
          <t xml:space="preserve">May Johnston:
</t>
        </r>
        <r>
          <rPr>
            <sz val="9"/>
            <color indexed="81"/>
            <rFont val="Verdana"/>
            <family val="2"/>
          </rPr>
          <t>Fixed term offer</t>
        </r>
      </text>
    </comment>
    <comment ref="I66" authorId="0" shapeId="0" xr:uid="{00000000-0006-0000-0900-00001D000000}">
      <text>
        <r>
          <rPr>
            <b/>
            <sz val="9"/>
            <color indexed="81"/>
            <rFont val="Verdana"/>
            <family val="2"/>
          </rPr>
          <t>May Johnston:</t>
        </r>
        <r>
          <rPr>
            <sz val="9"/>
            <color indexed="81"/>
            <rFont val="Verdana"/>
            <family val="2"/>
          </rPr>
          <t xml:space="preserve">
LUMO Advantage</t>
        </r>
      </text>
    </comment>
    <comment ref="J66" authorId="0" shapeId="0" xr:uid="{00000000-0006-0000-0900-00001E000000}">
      <text>
        <r>
          <rPr>
            <b/>
            <sz val="9"/>
            <color indexed="81"/>
            <rFont val="Verdana"/>
            <family val="2"/>
          </rPr>
          <t>May Johnston:</t>
        </r>
        <r>
          <rPr>
            <sz val="9"/>
            <color indexed="81"/>
            <rFont val="Verdana"/>
            <family val="2"/>
          </rPr>
          <t xml:space="preserve">
Simplicity Plus</t>
        </r>
      </text>
    </comment>
    <comment ref="K66" authorId="0" shapeId="0" xr:uid="{00000000-0006-0000-0900-00001F000000}">
      <text>
        <r>
          <rPr>
            <b/>
            <sz val="9"/>
            <color indexed="81"/>
            <rFont val="Verdana"/>
            <family val="2"/>
          </rPr>
          <t>May Johnston:</t>
        </r>
        <r>
          <rPr>
            <sz val="9"/>
            <color indexed="81"/>
            <rFont val="Verdana"/>
            <family val="2"/>
          </rPr>
          <t xml:space="preserve">
Everyday Saver</t>
        </r>
      </text>
    </comment>
    <comment ref="L66" authorId="0" shapeId="0" xr:uid="{00000000-0006-0000-0900-000020000000}">
      <text>
        <r>
          <rPr>
            <b/>
            <sz val="9"/>
            <color indexed="81"/>
            <rFont val="Verdana"/>
            <family val="2"/>
          </rPr>
          <t>May Johnston:</t>
        </r>
        <r>
          <rPr>
            <sz val="9"/>
            <color indexed="81"/>
            <rFont val="Verdana"/>
            <family val="2"/>
          </rPr>
          <t xml:space="preserve">
Smile Power</t>
        </r>
      </text>
    </comment>
    <comment ref="M66" authorId="0" shapeId="0" xr:uid="{00000000-0006-0000-0900-000021000000}">
      <text>
        <r>
          <rPr>
            <b/>
            <sz val="9"/>
            <color indexed="81"/>
            <rFont val="Verdana"/>
            <family val="2"/>
          </rPr>
          <t>May Johnston:</t>
        </r>
        <r>
          <rPr>
            <sz val="9"/>
            <color indexed="81"/>
            <rFont val="Verdana"/>
            <family val="2"/>
          </rPr>
          <t xml:space="preserve">
Home discounter</t>
        </r>
      </text>
    </comment>
    <comment ref="C91" authorId="0" shapeId="0" xr:uid="{00000000-0006-0000-0900-000022000000}">
      <text>
        <r>
          <rPr>
            <b/>
            <sz val="9"/>
            <color indexed="81"/>
            <rFont val="Verdana"/>
            <family val="2"/>
          </rPr>
          <t>May Johnston:</t>
        </r>
        <r>
          <rPr>
            <sz val="9"/>
            <color indexed="81"/>
            <rFont val="Verdana"/>
            <family val="2"/>
          </rPr>
          <t xml:space="preserve">
AGL select 14</t>
        </r>
      </text>
    </comment>
    <comment ref="D91" authorId="0" shapeId="0" xr:uid="{00000000-0006-0000-0900-000023000000}">
      <text>
        <r>
          <rPr>
            <b/>
            <sz val="9"/>
            <color indexed="81"/>
            <rFont val="Verdana"/>
            <family val="2"/>
          </rPr>
          <t>May Johnston:</t>
        </r>
        <r>
          <rPr>
            <sz val="9"/>
            <color indexed="81"/>
            <rFont val="Verdana"/>
            <family val="2"/>
          </rPr>
          <t xml:space="preserve">
Daily Saver</t>
        </r>
      </text>
    </comment>
    <comment ref="E91" authorId="0" shapeId="0" xr:uid="{00000000-0006-0000-0900-000024000000}">
      <text>
        <r>
          <rPr>
            <b/>
            <sz val="9"/>
            <color indexed="81"/>
            <rFont val="Verdana"/>
            <family val="2"/>
          </rPr>
          <t>May Johnston:</t>
        </r>
        <r>
          <rPr>
            <sz val="9"/>
            <color indexed="81"/>
            <rFont val="Verdana"/>
            <family val="2"/>
          </rPr>
          <t xml:space="preserve">
Powedirect 15%</t>
        </r>
      </text>
    </comment>
    <comment ref="F91" authorId="0" shapeId="0" xr:uid="{00000000-0006-0000-0900-000025000000}">
      <text>
        <r>
          <rPr>
            <b/>
            <sz val="9"/>
            <color indexed="81"/>
            <rFont val="Verdana"/>
            <family val="2"/>
          </rPr>
          <t>May Johnston:</t>
        </r>
        <r>
          <rPr>
            <sz val="9"/>
            <color indexed="81"/>
            <rFont val="Verdana"/>
            <family val="2"/>
          </rPr>
          <t xml:space="preserve">
Red Energy - Living Energy Saver</t>
        </r>
      </text>
    </comment>
    <comment ref="G91" authorId="0" shapeId="0" xr:uid="{00000000-0006-0000-0900-000026000000}">
      <text>
        <r>
          <rPr>
            <b/>
            <sz val="9"/>
            <color indexed="81"/>
            <rFont val="Verdana"/>
            <family val="2"/>
          </rPr>
          <t xml:space="preserve">May Johnston:
</t>
        </r>
        <r>
          <rPr>
            <sz val="9"/>
            <color indexed="81"/>
            <rFont val="Verdana"/>
            <family val="2"/>
          </rPr>
          <t>Click Easy</t>
        </r>
      </text>
    </comment>
    <comment ref="H91" authorId="0" shapeId="0" xr:uid="{00000000-0006-0000-0900-000027000000}">
      <text>
        <r>
          <rPr>
            <b/>
            <sz val="9"/>
            <color indexed="81"/>
            <rFont val="Verdana"/>
            <family val="2"/>
          </rPr>
          <t xml:space="preserve">May Johnston:
</t>
        </r>
        <r>
          <rPr>
            <sz val="9"/>
            <color indexed="81"/>
            <rFont val="Verdana"/>
            <family val="2"/>
          </rPr>
          <t>Fixed term offer</t>
        </r>
      </text>
    </comment>
    <comment ref="I91" authorId="0" shapeId="0" xr:uid="{00000000-0006-0000-0900-000028000000}">
      <text>
        <r>
          <rPr>
            <b/>
            <sz val="9"/>
            <color indexed="81"/>
            <rFont val="Verdana"/>
            <family val="2"/>
          </rPr>
          <t>May Johnston:</t>
        </r>
        <r>
          <rPr>
            <sz val="9"/>
            <color indexed="81"/>
            <rFont val="Verdana"/>
            <family val="2"/>
          </rPr>
          <t xml:space="preserve">
LUMO Advantage</t>
        </r>
      </text>
    </comment>
    <comment ref="J91" authorId="0" shapeId="0" xr:uid="{00000000-0006-0000-0900-000029000000}">
      <text>
        <r>
          <rPr>
            <b/>
            <sz val="9"/>
            <color indexed="81"/>
            <rFont val="Verdana"/>
            <family val="2"/>
          </rPr>
          <t>May Johnston:</t>
        </r>
        <r>
          <rPr>
            <sz val="9"/>
            <color indexed="81"/>
            <rFont val="Verdana"/>
            <family val="2"/>
          </rPr>
          <t xml:space="preserve">
Simplicity Plus</t>
        </r>
      </text>
    </comment>
    <comment ref="K91" authorId="0" shapeId="0" xr:uid="{00000000-0006-0000-0900-00002A000000}">
      <text>
        <r>
          <rPr>
            <b/>
            <sz val="9"/>
            <color indexed="81"/>
            <rFont val="Verdana"/>
            <family val="2"/>
          </rPr>
          <t>May Johnston:</t>
        </r>
        <r>
          <rPr>
            <sz val="9"/>
            <color indexed="81"/>
            <rFont val="Verdana"/>
            <family val="2"/>
          </rPr>
          <t xml:space="preserve">
Everyday Saver</t>
        </r>
      </text>
    </comment>
    <comment ref="L91" authorId="0" shapeId="0" xr:uid="{00000000-0006-0000-0900-00002B000000}">
      <text>
        <r>
          <rPr>
            <b/>
            <sz val="9"/>
            <color indexed="81"/>
            <rFont val="Verdana"/>
            <family val="2"/>
          </rPr>
          <t>May Johnston:</t>
        </r>
        <r>
          <rPr>
            <sz val="9"/>
            <color indexed="81"/>
            <rFont val="Verdana"/>
            <family val="2"/>
          </rPr>
          <t xml:space="preserve">
Smile Power</t>
        </r>
      </text>
    </comment>
    <comment ref="M91" authorId="0" shapeId="0" xr:uid="{00000000-0006-0000-0900-00002C000000}">
      <text>
        <r>
          <rPr>
            <b/>
            <sz val="9"/>
            <color indexed="81"/>
            <rFont val="Verdana"/>
            <family val="2"/>
          </rPr>
          <t>May Johnston:</t>
        </r>
        <r>
          <rPr>
            <sz val="9"/>
            <color indexed="81"/>
            <rFont val="Verdana"/>
            <family val="2"/>
          </rPr>
          <t xml:space="preserve">
Home discounter</t>
        </r>
      </text>
    </comment>
    <comment ref="B92" authorId="0" shapeId="0" xr:uid="{00000000-0006-0000-0900-00002D000000}">
      <text>
        <r>
          <rPr>
            <b/>
            <sz val="9"/>
            <color indexed="81"/>
            <rFont val="Verdana"/>
            <family val="2"/>
          </rPr>
          <t>May Johnston:</t>
        </r>
        <r>
          <rPr>
            <sz val="9"/>
            <color indexed="81"/>
            <rFont val="Verdana"/>
            <family val="2"/>
          </rPr>
          <t xml:space="preserve">
These discounts are applied to the energy consumption only and do not reduce the supply charge.</t>
        </r>
      </text>
    </comment>
    <comment ref="D92" authorId="0" shapeId="0" xr:uid="{00000000-0006-0000-0900-00002E000000}">
      <text>
        <r>
          <rPr>
            <b/>
            <sz val="9"/>
            <color indexed="81"/>
            <rFont val="Verdana"/>
            <family val="2"/>
          </rPr>
          <t>May Johnston:</t>
        </r>
        <r>
          <rPr>
            <sz val="9"/>
            <color indexed="81"/>
            <rFont val="Verdana"/>
            <family val="2"/>
          </rPr>
          <t xml:space="preserve">
For 12 months</t>
        </r>
      </text>
    </comment>
    <comment ref="E92" authorId="0" shapeId="0" xr:uid="{00000000-0006-0000-0900-00002F000000}">
      <text>
        <r>
          <rPr>
            <b/>
            <sz val="9"/>
            <color indexed="81"/>
            <rFont val="Verdana"/>
            <family val="2"/>
          </rPr>
          <t>May Johnston:</t>
        </r>
        <r>
          <rPr>
            <sz val="9"/>
            <color indexed="81"/>
            <rFont val="Verdana"/>
            <family val="2"/>
          </rPr>
          <t xml:space="preserve">
Does not apply to controlled off peak load</t>
        </r>
      </text>
    </comment>
    <comment ref="B93" authorId="0" shapeId="0" xr:uid="{00000000-0006-0000-0900-000030000000}">
      <text>
        <r>
          <rPr>
            <b/>
            <sz val="9"/>
            <color indexed="81"/>
            <rFont val="Verdana"/>
            <family val="2"/>
          </rPr>
          <t>May Johnston:</t>
        </r>
        <r>
          <rPr>
            <sz val="9"/>
            <color indexed="81"/>
            <rFont val="Verdana"/>
            <family val="2"/>
          </rPr>
          <t xml:space="preserve">
Length of contract</t>
        </r>
      </text>
    </comment>
    <comment ref="B94" authorId="0" shapeId="0" xr:uid="{00000000-0006-0000-0900-000031000000}">
      <text>
        <r>
          <rPr>
            <b/>
            <sz val="9"/>
            <color indexed="81"/>
            <rFont val="Verdana"/>
            <family val="2"/>
          </rPr>
          <t>May Johnston:</t>
        </r>
        <r>
          <rPr>
            <sz val="9"/>
            <color indexed="81"/>
            <rFont val="Verdana"/>
            <family val="2"/>
          </rPr>
          <t xml:space="preserve">
These are max fees. The amount usually decreases for every year into the contract term. </t>
        </r>
      </text>
    </comment>
    <comment ref="B95" authorId="0" shapeId="0" xr:uid="{00000000-0006-0000-0900-000032000000}">
      <text>
        <r>
          <rPr>
            <b/>
            <sz val="9"/>
            <color indexed="81"/>
            <rFont val="Verdana"/>
            <family val="2"/>
          </rPr>
          <t>May Johnston:</t>
        </r>
        <r>
          <rPr>
            <sz val="9"/>
            <color indexed="81"/>
            <rFont val="Verdana"/>
            <family val="2"/>
          </rPr>
          <t xml:space="preserve">
Most retailers, but not all, apply these discounts to the whole bill (including supply charge).</t>
        </r>
      </text>
    </comment>
    <comment ref="G95" authorId="1" shapeId="0" xr:uid="{00000000-0006-0000-0900-000033000000}">
      <text>
        <r>
          <rPr>
            <b/>
            <sz val="9"/>
            <color indexed="81"/>
            <rFont val="Verdana"/>
            <family val="2"/>
          </rPr>
          <t>May Mauseth:</t>
        </r>
        <r>
          <rPr>
            <sz val="9"/>
            <color indexed="81"/>
            <rFont val="Verdana"/>
            <family val="2"/>
          </rPr>
          <t xml:space="preserve">
Must receive bills via email</t>
        </r>
      </text>
    </comment>
    <comment ref="B96" authorId="0" shapeId="0" xr:uid="{00000000-0006-0000-0900-000034000000}">
      <text>
        <r>
          <rPr>
            <b/>
            <sz val="9"/>
            <color indexed="81"/>
            <rFont val="Verdana"/>
            <family val="2"/>
          </rPr>
          <t>May Johnston:</t>
        </r>
        <r>
          <rPr>
            <sz val="9"/>
            <color indexed="81"/>
            <rFont val="Verdana"/>
            <family val="2"/>
          </rPr>
          <t xml:space="preserve">
Fee charged if bills have not been payed in full by due date.</t>
        </r>
      </text>
    </comment>
    <comment ref="B97" authorId="0" shapeId="0" xr:uid="{00000000-0006-0000-0900-000035000000}">
      <text>
        <r>
          <rPr>
            <b/>
            <sz val="9"/>
            <color indexed="81"/>
            <rFont val="Verdana"/>
            <family val="2"/>
          </rPr>
          <t>May Johnston:</t>
        </r>
        <r>
          <rPr>
            <sz val="9"/>
            <color indexed="81"/>
            <rFont val="Verdana"/>
            <family val="2"/>
          </rPr>
          <t xml:space="preserve">
Examples of other features are: 1 month free electricity after 12 months, loyalty bonus every 6 months, credits to the account upon commencing a contract and vouchers.
</t>
        </r>
        <r>
          <rPr>
            <b/>
            <sz val="9"/>
            <color indexed="81"/>
            <rFont val="Verdana"/>
            <family val="2"/>
          </rPr>
          <t xml:space="preserve">Note </t>
        </r>
        <r>
          <rPr>
            <sz val="9"/>
            <color indexed="81"/>
            <rFont val="Verdana"/>
            <family val="2"/>
          </rPr>
          <t>Threre are currently no account establishment fee on electricity market offers</t>
        </r>
      </text>
    </comment>
    <comment ref="C97" authorId="0" shapeId="0" xr:uid="{00000000-0006-0000-0900-000036000000}">
      <text>
        <r>
          <rPr>
            <b/>
            <sz val="9"/>
            <color indexed="81"/>
            <rFont val="Verdana"/>
            <family val="2"/>
          </rPr>
          <t>May Johnston:</t>
        </r>
        <r>
          <rPr>
            <sz val="9"/>
            <color indexed="81"/>
            <rFont val="Verdana"/>
            <family val="2"/>
          </rPr>
          <t xml:space="preserve">
2% Direct Debit discount on usageand q $70 smarter living voucher (for AGL stores)</t>
        </r>
      </text>
    </comment>
    <comment ref="D97" authorId="0" shapeId="0" xr:uid="{00000000-0006-0000-0900-000037000000}">
      <text>
        <r>
          <rPr>
            <b/>
            <sz val="9"/>
            <color indexed="81"/>
            <rFont val="Verdana"/>
            <family val="2"/>
          </rPr>
          <t>May Johnston:</t>
        </r>
        <r>
          <rPr>
            <sz val="9"/>
            <color indexed="81"/>
            <rFont val="Verdana"/>
            <family val="2"/>
          </rPr>
          <t xml:space="preserve">
1% off usage for direct debit and 1% off usage for dual fuel</t>
        </r>
      </text>
    </comment>
    <comment ref="E97" authorId="0" shapeId="0" xr:uid="{00000000-0006-0000-0900-000038000000}">
      <text>
        <r>
          <rPr>
            <b/>
            <sz val="9"/>
            <color indexed="81"/>
            <rFont val="Verdana"/>
            <family val="2"/>
          </rPr>
          <t>May Johnston:</t>
        </r>
        <r>
          <rPr>
            <sz val="9"/>
            <color indexed="81"/>
            <rFont val="Verdana"/>
            <family val="2"/>
          </rPr>
          <t xml:space="preserve">
$20 account cred for customers agreeing to direct debit</t>
        </r>
      </text>
    </comment>
    <comment ref="G97" authorId="1" shapeId="0" xr:uid="{00000000-0006-0000-0900-000039000000}">
      <text>
        <r>
          <rPr>
            <b/>
            <sz val="9"/>
            <color indexed="81"/>
            <rFont val="Verdana"/>
            <family val="2"/>
          </rPr>
          <t>May Mauseth:</t>
        </r>
        <r>
          <rPr>
            <sz val="9"/>
            <color indexed="81"/>
            <rFont val="Verdana"/>
            <family val="2"/>
          </rPr>
          <t xml:space="preserve">
Signup rebate: $25 off first bill and $25 off bill after 12 months</t>
        </r>
      </text>
    </comment>
    <comment ref="H97" authorId="1" shapeId="0" xr:uid="{00000000-0006-0000-0900-00003A000000}">
      <text>
        <r>
          <rPr>
            <b/>
            <sz val="9"/>
            <color indexed="81"/>
            <rFont val="Verdana"/>
            <family val="2"/>
          </rPr>
          <t>May Mauseth:</t>
        </r>
        <r>
          <rPr>
            <sz val="9"/>
            <color indexed="81"/>
            <rFont val="Verdana"/>
            <family val="2"/>
          </rPr>
          <t xml:space="preserve">
Rewards membership</t>
        </r>
      </text>
    </comment>
    <comment ref="M97" authorId="1" shapeId="0" xr:uid="{00000000-0006-0000-0900-00003B000000}">
      <text>
        <r>
          <rPr>
            <b/>
            <sz val="9"/>
            <color indexed="81"/>
            <rFont val="Verdana"/>
            <family val="2"/>
          </rPr>
          <t>May Mauseth:</t>
        </r>
        <r>
          <rPr>
            <sz val="9"/>
            <color indexed="81"/>
            <rFont val="Verdana"/>
            <family val="2"/>
          </rPr>
          <t xml:space="preserve">
Payment processing fee of $5.50</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May Johnston</author>
  </authors>
  <commentList>
    <comment ref="C7" authorId="0" shapeId="0" xr:uid="{00000000-0006-0000-0A00-000001000000}">
      <text>
        <r>
          <rPr>
            <b/>
            <sz val="9"/>
            <color indexed="81"/>
            <rFont val="Verdana"/>
            <family val="2"/>
          </rPr>
          <t>May Johnston:</t>
        </r>
        <r>
          <rPr>
            <sz val="9"/>
            <color indexed="81"/>
            <rFont val="Verdana"/>
            <family val="2"/>
          </rPr>
          <t xml:space="preserve">
AGL advantage 10</t>
        </r>
      </text>
    </comment>
    <comment ref="D7" authorId="0" shapeId="0" xr:uid="{00000000-0006-0000-0A00-000002000000}">
      <text>
        <r>
          <rPr>
            <b/>
            <sz val="9"/>
            <color indexed="81"/>
            <rFont val="Verdana"/>
            <family val="2"/>
          </rPr>
          <t>May Johnston:</t>
        </r>
        <r>
          <rPr>
            <sz val="9"/>
            <color indexed="81"/>
            <rFont val="Verdana"/>
            <family val="2"/>
          </rPr>
          <t xml:space="preserve">
Daily Saver</t>
        </r>
      </text>
    </comment>
    <comment ref="E7" authorId="0" shapeId="0" xr:uid="{00000000-0006-0000-0A00-000003000000}">
      <text>
        <r>
          <rPr>
            <b/>
            <sz val="9"/>
            <color indexed="81"/>
            <rFont val="Verdana"/>
            <family val="2"/>
          </rPr>
          <t>May Johnston:</t>
        </r>
        <r>
          <rPr>
            <sz val="9"/>
            <color indexed="81"/>
            <rFont val="Verdana"/>
            <family val="2"/>
          </rPr>
          <t xml:space="preserve">
Powedirect 15%</t>
        </r>
      </text>
    </comment>
    <comment ref="F7" authorId="0" shapeId="0" xr:uid="{00000000-0006-0000-0A00-000004000000}">
      <text>
        <r>
          <rPr>
            <b/>
            <sz val="9"/>
            <color indexed="81"/>
            <rFont val="Verdana"/>
            <family val="2"/>
          </rPr>
          <t>May Johnston:</t>
        </r>
        <r>
          <rPr>
            <sz val="9"/>
            <color indexed="81"/>
            <rFont val="Verdana"/>
            <family val="2"/>
          </rPr>
          <t xml:space="preserve">
Red Energy - Living Energy Saver</t>
        </r>
      </text>
    </comment>
    <comment ref="G7" authorId="0" shapeId="0" xr:uid="{00000000-0006-0000-0A00-000005000000}">
      <text>
        <r>
          <rPr>
            <b/>
            <sz val="9"/>
            <color indexed="81"/>
            <rFont val="Verdana"/>
            <family val="2"/>
          </rPr>
          <t>May Johnston:</t>
        </r>
        <r>
          <rPr>
            <sz val="9"/>
            <color indexed="81"/>
            <rFont val="Verdana"/>
            <family val="2"/>
          </rPr>
          <t xml:space="preserve">
Integral Inhome EasySaver</t>
        </r>
      </text>
    </comment>
    <comment ref="H7" authorId="0" shapeId="0" xr:uid="{00000000-0006-0000-0A00-000006000000}">
      <text>
        <r>
          <rPr>
            <b/>
            <sz val="9"/>
            <color indexed="81"/>
            <rFont val="Verdana"/>
            <family val="2"/>
          </rPr>
          <t xml:space="preserve">May Johnston:
</t>
        </r>
        <r>
          <rPr>
            <sz val="9"/>
            <color indexed="81"/>
            <rFont val="Verdana"/>
            <family val="2"/>
          </rPr>
          <t xml:space="preserve">Tru Go for More
</t>
        </r>
      </text>
    </comment>
    <comment ref="I7" authorId="0" shapeId="0" xr:uid="{00000000-0006-0000-0A00-000007000000}">
      <text>
        <r>
          <rPr>
            <b/>
            <sz val="9"/>
            <color indexed="81"/>
            <rFont val="Verdana"/>
            <family val="2"/>
          </rPr>
          <t>May Johnston:</t>
        </r>
        <r>
          <rPr>
            <sz val="9"/>
            <color indexed="81"/>
            <rFont val="Verdana"/>
            <family val="2"/>
          </rPr>
          <t xml:space="preserve">
LUMO Advantage</t>
        </r>
      </text>
    </comment>
    <comment ref="J7" authorId="0" shapeId="0" xr:uid="{00000000-0006-0000-0A00-000008000000}">
      <text>
        <r>
          <rPr>
            <b/>
            <sz val="9"/>
            <color indexed="81"/>
            <rFont val="Verdana"/>
            <family val="2"/>
          </rPr>
          <t>May Johnston:</t>
        </r>
        <r>
          <rPr>
            <sz val="9"/>
            <color indexed="81"/>
            <rFont val="Verdana"/>
            <family val="2"/>
          </rPr>
          <t xml:space="preserve">
Smart saver 10</t>
        </r>
      </text>
    </comment>
    <comment ref="K7" authorId="0" shapeId="0" xr:uid="{00000000-0006-0000-0A00-000009000000}">
      <text>
        <r>
          <rPr>
            <b/>
            <sz val="9"/>
            <color indexed="81"/>
            <rFont val="Verdana"/>
            <family val="2"/>
          </rPr>
          <t>May Johnston:</t>
        </r>
        <r>
          <rPr>
            <sz val="9"/>
            <color indexed="81"/>
            <rFont val="Verdana"/>
            <family val="2"/>
          </rPr>
          <t xml:space="preserve">
7% discount</t>
        </r>
      </text>
    </comment>
    <comment ref="C34" authorId="0" shapeId="0" xr:uid="{00000000-0006-0000-0A00-00000A000000}">
      <text>
        <r>
          <rPr>
            <b/>
            <sz val="9"/>
            <color indexed="81"/>
            <rFont val="Verdana"/>
            <family val="2"/>
          </rPr>
          <t>May Johnston:</t>
        </r>
        <r>
          <rPr>
            <sz val="9"/>
            <color indexed="81"/>
            <rFont val="Verdana"/>
            <family val="2"/>
          </rPr>
          <t xml:space="preserve">
AGL advantage 10</t>
        </r>
      </text>
    </comment>
    <comment ref="D34" authorId="0" shapeId="0" xr:uid="{00000000-0006-0000-0A00-00000B000000}">
      <text>
        <r>
          <rPr>
            <b/>
            <sz val="9"/>
            <color indexed="81"/>
            <rFont val="Verdana"/>
            <family val="2"/>
          </rPr>
          <t>May Johnston:</t>
        </r>
        <r>
          <rPr>
            <sz val="9"/>
            <color indexed="81"/>
            <rFont val="Verdana"/>
            <family val="2"/>
          </rPr>
          <t xml:space="preserve">
Daily Saver</t>
        </r>
      </text>
    </comment>
    <comment ref="E34" authorId="0" shapeId="0" xr:uid="{00000000-0006-0000-0A00-00000C000000}">
      <text>
        <r>
          <rPr>
            <b/>
            <sz val="9"/>
            <color indexed="81"/>
            <rFont val="Verdana"/>
            <family val="2"/>
          </rPr>
          <t>May Johnston:</t>
        </r>
        <r>
          <rPr>
            <sz val="9"/>
            <color indexed="81"/>
            <rFont val="Verdana"/>
            <family val="2"/>
          </rPr>
          <t xml:space="preserve">
Powedirect 15%</t>
        </r>
      </text>
    </comment>
    <comment ref="F34" authorId="0" shapeId="0" xr:uid="{00000000-0006-0000-0A00-00000D000000}">
      <text>
        <r>
          <rPr>
            <b/>
            <sz val="9"/>
            <color indexed="81"/>
            <rFont val="Verdana"/>
            <family val="2"/>
          </rPr>
          <t>May Johnston:</t>
        </r>
        <r>
          <rPr>
            <sz val="9"/>
            <color indexed="81"/>
            <rFont val="Verdana"/>
            <family val="2"/>
          </rPr>
          <t xml:space="preserve">
Red Energy - Living Energy Saver</t>
        </r>
      </text>
    </comment>
    <comment ref="G34" authorId="0" shapeId="0" xr:uid="{00000000-0006-0000-0A00-00000E000000}">
      <text>
        <r>
          <rPr>
            <b/>
            <sz val="9"/>
            <color indexed="81"/>
            <rFont val="Verdana"/>
            <family val="2"/>
          </rPr>
          <t>May Johnston:</t>
        </r>
        <r>
          <rPr>
            <sz val="9"/>
            <color indexed="81"/>
            <rFont val="Verdana"/>
            <family val="2"/>
          </rPr>
          <t xml:space="preserve">
Integral Inhome EasySaver</t>
        </r>
      </text>
    </comment>
    <comment ref="H34" authorId="0" shapeId="0" xr:uid="{00000000-0006-0000-0A00-00000F000000}">
      <text>
        <r>
          <rPr>
            <b/>
            <sz val="9"/>
            <color indexed="81"/>
            <rFont val="Verdana"/>
            <family val="2"/>
          </rPr>
          <t xml:space="preserve">May Johnston:
</t>
        </r>
        <r>
          <rPr>
            <sz val="9"/>
            <color indexed="81"/>
            <rFont val="Verdana"/>
            <family val="2"/>
          </rPr>
          <t xml:space="preserve">Tru Go for More
</t>
        </r>
      </text>
    </comment>
    <comment ref="I34" authorId="0" shapeId="0" xr:uid="{00000000-0006-0000-0A00-000010000000}">
      <text>
        <r>
          <rPr>
            <b/>
            <sz val="9"/>
            <color indexed="81"/>
            <rFont val="Verdana"/>
            <family val="2"/>
          </rPr>
          <t>May Johnston:</t>
        </r>
        <r>
          <rPr>
            <sz val="9"/>
            <color indexed="81"/>
            <rFont val="Verdana"/>
            <family val="2"/>
          </rPr>
          <t xml:space="preserve">
LUMO Advantage</t>
        </r>
      </text>
    </comment>
    <comment ref="J34" authorId="0" shapeId="0" xr:uid="{00000000-0006-0000-0A00-000011000000}">
      <text>
        <r>
          <rPr>
            <b/>
            <sz val="9"/>
            <color indexed="81"/>
            <rFont val="Verdana"/>
            <family val="2"/>
          </rPr>
          <t>May Johnston:</t>
        </r>
        <r>
          <rPr>
            <sz val="9"/>
            <color indexed="81"/>
            <rFont val="Verdana"/>
            <family val="2"/>
          </rPr>
          <t xml:space="preserve">
Smart saver 10</t>
        </r>
      </text>
    </comment>
    <comment ref="K34" authorId="0" shapeId="0" xr:uid="{00000000-0006-0000-0A00-000012000000}">
      <text>
        <r>
          <rPr>
            <b/>
            <sz val="9"/>
            <color indexed="81"/>
            <rFont val="Verdana"/>
            <family val="2"/>
          </rPr>
          <t>May Johnston:</t>
        </r>
        <r>
          <rPr>
            <sz val="9"/>
            <color indexed="81"/>
            <rFont val="Verdana"/>
            <family val="2"/>
          </rPr>
          <t xml:space="preserve">
7% discount</t>
        </r>
      </text>
    </comment>
    <comment ref="C66" authorId="0" shapeId="0" xr:uid="{00000000-0006-0000-0A00-000013000000}">
      <text>
        <r>
          <rPr>
            <b/>
            <sz val="9"/>
            <color indexed="81"/>
            <rFont val="Verdana"/>
            <family val="2"/>
          </rPr>
          <t>May Johnston:</t>
        </r>
        <r>
          <rPr>
            <sz val="9"/>
            <color indexed="81"/>
            <rFont val="Verdana"/>
            <family val="2"/>
          </rPr>
          <t xml:space="preserve">
AGL advantage 10</t>
        </r>
      </text>
    </comment>
    <comment ref="D66" authorId="0" shapeId="0" xr:uid="{00000000-0006-0000-0A00-000014000000}">
      <text>
        <r>
          <rPr>
            <b/>
            <sz val="9"/>
            <color indexed="81"/>
            <rFont val="Verdana"/>
            <family val="2"/>
          </rPr>
          <t>May Johnston:</t>
        </r>
        <r>
          <rPr>
            <sz val="9"/>
            <color indexed="81"/>
            <rFont val="Verdana"/>
            <family val="2"/>
          </rPr>
          <t xml:space="preserve">
Daily Saver</t>
        </r>
      </text>
    </comment>
    <comment ref="E66" authorId="0" shapeId="0" xr:uid="{00000000-0006-0000-0A00-000015000000}">
      <text>
        <r>
          <rPr>
            <b/>
            <sz val="9"/>
            <color indexed="81"/>
            <rFont val="Verdana"/>
            <family val="2"/>
          </rPr>
          <t>May Johnston:</t>
        </r>
        <r>
          <rPr>
            <sz val="9"/>
            <color indexed="81"/>
            <rFont val="Verdana"/>
            <family val="2"/>
          </rPr>
          <t xml:space="preserve">
Powedirect 15%</t>
        </r>
      </text>
    </comment>
    <comment ref="F66" authorId="0" shapeId="0" xr:uid="{00000000-0006-0000-0A00-000016000000}">
      <text>
        <r>
          <rPr>
            <b/>
            <sz val="9"/>
            <color indexed="81"/>
            <rFont val="Verdana"/>
            <family val="2"/>
          </rPr>
          <t>May Johnston:</t>
        </r>
        <r>
          <rPr>
            <sz val="9"/>
            <color indexed="81"/>
            <rFont val="Verdana"/>
            <family val="2"/>
          </rPr>
          <t xml:space="preserve">
Red Energy - Living Energy Saver</t>
        </r>
      </text>
    </comment>
    <comment ref="H66" authorId="0" shapeId="0" xr:uid="{00000000-0006-0000-0A00-000017000000}">
      <text>
        <r>
          <rPr>
            <b/>
            <sz val="9"/>
            <color indexed="81"/>
            <rFont val="Verdana"/>
            <family val="2"/>
          </rPr>
          <t xml:space="preserve">May Johnston:
</t>
        </r>
        <r>
          <rPr>
            <sz val="9"/>
            <color indexed="81"/>
            <rFont val="Verdana"/>
            <family val="2"/>
          </rPr>
          <t xml:space="preserve">Tru Go for More
</t>
        </r>
      </text>
    </comment>
    <comment ref="J66" authorId="0" shapeId="0" xr:uid="{00000000-0006-0000-0A00-000018000000}">
      <text>
        <r>
          <rPr>
            <b/>
            <sz val="9"/>
            <color indexed="81"/>
            <rFont val="Verdana"/>
            <family val="2"/>
          </rPr>
          <t>May Johnston:</t>
        </r>
        <r>
          <rPr>
            <sz val="9"/>
            <color indexed="81"/>
            <rFont val="Verdana"/>
            <family val="2"/>
          </rPr>
          <t xml:space="preserve">
Smart saver 10</t>
        </r>
      </text>
    </comment>
    <comment ref="K66" authorId="0" shapeId="0" xr:uid="{00000000-0006-0000-0A00-000019000000}">
      <text>
        <r>
          <rPr>
            <b/>
            <sz val="9"/>
            <color indexed="81"/>
            <rFont val="Verdana"/>
            <family val="2"/>
          </rPr>
          <t>May Johnston:</t>
        </r>
        <r>
          <rPr>
            <sz val="9"/>
            <color indexed="81"/>
            <rFont val="Verdana"/>
            <family val="2"/>
          </rPr>
          <t xml:space="preserve">
7% discount</t>
        </r>
      </text>
    </comment>
    <comment ref="C97" authorId="0" shapeId="0" xr:uid="{00000000-0006-0000-0A00-00001A000000}">
      <text>
        <r>
          <rPr>
            <b/>
            <sz val="9"/>
            <color indexed="81"/>
            <rFont val="Verdana"/>
            <family val="2"/>
          </rPr>
          <t>May Johnston:</t>
        </r>
        <r>
          <rPr>
            <sz val="9"/>
            <color indexed="81"/>
            <rFont val="Verdana"/>
            <family val="2"/>
          </rPr>
          <t xml:space="preserve">
AGL advantage 10</t>
        </r>
      </text>
    </comment>
    <comment ref="D97" authorId="0" shapeId="0" xr:uid="{00000000-0006-0000-0A00-00001B000000}">
      <text>
        <r>
          <rPr>
            <b/>
            <sz val="9"/>
            <color indexed="81"/>
            <rFont val="Verdana"/>
            <family val="2"/>
          </rPr>
          <t>May Johnston:</t>
        </r>
        <r>
          <rPr>
            <sz val="9"/>
            <color indexed="81"/>
            <rFont val="Verdana"/>
            <family val="2"/>
          </rPr>
          <t xml:space="preserve">
Daily Saver</t>
        </r>
      </text>
    </comment>
    <comment ref="E97" authorId="0" shapeId="0" xr:uid="{00000000-0006-0000-0A00-00001C000000}">
      <text>
        <r>
          <rPr>
            <b/>
            <sz val="9"/>
            <color indexed="81"/>
            <rFont val="Verdana"/>
            <family val="2"/>
          </rPr>
          <t>May Johnston:</t>
        </r>
        <r>
          <rPr>
            <sz val="9"/>
            <color indexed="81"/>
            <rFont val="Verdana"/>
            <family val="2"/>
          </rPr>
          <t xml:space="preserve">
Powedirect 15%</t>
        </r>
      </text>
    </comment>
    <comment ref="F97" authorId="0" shapeId="0" xr:uid="{00000000-0006-0000-0A00-00001D000000}">
      <text>
        <r>
          <rPr>
            <b/>
            <sz val="9"/>
            <color indexed="81"/>
            <rFont val="Verdana"/>
            <family val="2"/>
          </rPr>
          <t>May Johnston:</t>
        </r>
        <r>
          <rPr>
            <sz val="9"/>
            <color indexed="81"/>
            <rFont val="Verdana"/>
            <family val="2"/>
          </rPr>
          <t xml:space="preserve">
Red Energy - Living Energy Saver</t>
        </r>
      </text>
    </comment>
    <comment ref="J97" authorId="0" shapeId="0" xr:uid="{00000000-0006-0000-0A00-00001E000000}">
      <text>
        <r>
          <rPr>
            <b/>
            <sz val="9"/>
            <color indexed="81"/>
            <rFont val="Verdana"/>
            <family val="2"/>
          </rPr>
          <t>May Johnston:</t>
        </r>
        <r>
          <rPr>
            <sz val="9"/>
            <color indexed="81"/>
            <rFont val="Verdana"/>
            <family val="2"/>
          </rPr>
          <t xml:space="preserve">
Smart saver 10</t>
        </r>
      </text>
    </comment>
    <comment ref="K97" authorId="0" shapeId="0" xr:uid="{00000000-0006-0000-0A00-00001F000000}">
      <text>
        <r>
          <rPr>
            <b/>
            <sz val="9"/>
            <color indexed="81"/>
            <rFont val="Verdana"/>
            <family val="2"/>
          </rPr>
          <t>May Johnston:</t>
        </r>
        <r>
          <rPr>
            <sz val="9"/>
            <color indexed="81"/>
            <rFont val="Verdana"/>
            <family val="2"/>
          </rPr>
          <t xml:space="preserve">
7% discount</t>
        </r>
      </text>
    </comment>
    <comment ref="C125" authorId="0" shapeId="0" xr:uid="{00000000-0006-0000-0A00-000020000000}">
      <text>
        <r>
          <rPr>
            <b/>
            <sz val="9"/>
            <color indexed="81"/>
            <rFont val="Verdana"/>
            <family val="2"/>
          </rPr>
          <t>May Johnston:</t>
        </r>
        <r>
          <rPr>
            <sz val="9"/>
            <color indexed="81"/>
            <rFont val="Verdana"/>
            <family val="2"/>
          </rPr>
          <t xml:space="preserve">
AGL advantage 10</t>
        </r>
      </text>
    </comment>
    <comment ref="D125" authorId="0" shapeId="0" xr:uid="{00000000-0006-0000-0A00-000021000000}">
      <text>
        <r>
          <rPr>
            <b/>
            <sz val="9"/>
            <color indexed="81"/>
            <rFont val="Verdana"/>
            <family val="2"/>
          </rPr>
          <t>May Johnston:</t>
        </r>
        <r>
          <rPr>
            <sz val="9"/>
            <color indexed="81"/>
            <rFont val="Verdana"/>
            <family val="2"/>
          </rPr>
          <t xml:space="preserve">
Daily Saver</t>
        </r>
      </text>
    </comment>
    <comment ref="E125" authorId="0" shapeId="0" xr:uid="{00000000-0006-0000-0A00-000022000000}">
      <text>
        <r>
          <rPr>
            <b/>
            <sz val="9"/>
            <color indexed="81"/>
            <rFont val="Verdana"/>
            <family val="2"/>
          </rPr>
          <t>May Johnston:</t>
        </r>
        <r>
          <rPr>
            <sz val="9"/>
            <color indexed="81"/>
            <rFont val="Verdana"/>
            <family val="2"/>
          </rPr>
          <t xml:space="preserve">
Powedirect 15%</t>
        </r>
      </text>
    </comment>
    <comment ref="F125" authorId="0" shapeId="0" xr:uid="{00000000-0006-0000-0A00-000023000000}">
      <text>
        <r>
          <rPr>
            <b/>
            <sz val="9"/>
            <color indexed="81"/>
            <rFont val="Verdana"/>
            <family val="2"/>
          </rPr>
          <t>May Johnston:</t>
        </r>
        <r>
          <rPr>
            <sz val="9"/>
            <color indexed="81"/>
            <rFont val="Verdana"/>
            <family val="2"/>
          </rPr>
          <t xml:space="preserve">
Red Energy - Living Energy Saver</t>
        </r>
      </text>
    </comment>
    <comment ref="G125" authorId="0" shapeId="0" xr:uid="{00000000-0006-0000-0A00-000024000000}">
      <text>
        <r>
          <rPr>
            <b/>
            <sz val="9"/>
            <color indexed="81"/>
            <rFont val="Verdana"/>
            <family val="2"/>
          </rPr>
          <t>May Johnston:</t>
        </r>
        <r>
          <rPr>
            <sz val="9"/>
            <color indexed="81"/>
            <rFont val="Verdana"/>
            <family val="2"/>
          </rPr>
          <t xml:space="preserve">
Integral Inhome EasySaver</t>
        </r>
      </text>
    </comment>
    <comment ref="H125" authorId="0" shapeId="0" xr:uid="{00000000-0006-0000-0A00-000025000000}">
      <text>
        <r>
          <rPr>
            <b/>
            <sz val="9"/>
            <color indexed="81"/>
            <rFont val="Verdana"/>
            <family val="2"/>
          </rPr>
          <t xml:space="preserve">May Johnston:
</t>
        </r>
        <r>
          <rPr>
            <sz val="9"/>
            <color indexed="81"/>
            <rFont val="Verdana"/>
            <family val="2"/>
          </rPr>
          <t xml:space="preserve">Tru Go for More
</t>
        </r>
      </text>
    </comment>
    <comment ref="I125" authorId="0" shapeId="0" xr:uid="{00000000-0006-0000-0A00-000026000000}">
      <text>
        <r>
          <rPr>
            <b/>
            <sz val="9"/>
            <color indexed="81"/>
            <rFont val="Verdana"/>
            <family val="2"/>
          </rPr>
          <t>May Johnston:</t>
        </r>
        <r>
          <rPr>
            <sz val="9"/>
            <color indexed="81"/>
            <rFont val="Verdana"/>
            <family val="2"/>
          </rPr>
          <t xml:space="preserve">
LUMO Advantage</t>
        </r>
      </text>
    </comment>
    <comment ref="J125" authorId="0" shapeId="0" xr:uid="{00000000-0006-0000-0A00-000027000000}">
      <text>
        <r>
          <rPr>
            <b/>
            <sz val="9"/>
            <color indexed="81"/>
            <rFont val="Verdana"/>
            <family val="2"/>
          </rPr>
          <t>May Johnston:</t>
        </r>
        <r>
          <rPr>
            <sz val="9"/>
            <color indexed="81"/>
            <rFont val="Verdana"/>
            <family val="2"/>
          </rPr>
          <t xml:space="preserve">
Smart saver 10</t>
        </r>
      </text>
    </comment>
    <comment ref="K125" authorId="0" shapeId="0" xr:uid="{00000000-0006-0000-0A00-000028000000}">
      <text>
        <r>
          <rPr>
            <b/>
            <sz val="9"/>
            <color indexed="81"/>
            <rFont val="Verdana"/>
            <family val="2"/>
          </rPr>
          <t>May Johnston:</t>
        </r>
        <r>
          <rPr>
            <sz val="9"/>
            <color indexed="81"/>
            <rFont val="Verdana"/>
            <family val="2"/>
          </rPr>
          <t xml:space="preserve">
7% discount</t>
        </r>
      </text>
    </comment>
    <comment ref="B126" authorId="0" shapeId="0" xr:uid="{00000000-0006-0000-0A00-000029000000}">
      <text>
        <r>
          <rPr>
            <b/>
            <sz val="9"/>
            <color indexed="81"/>
            <rFont val="Verdana"/>
            <family val="2"/>
          </rPr>
          <t>May Johnston:</t>
        </r>
        <r>
          <rPr>
            <sz val="9"/>
            <color indexed="81"/>
            <rFont val="Verdana"/>
            <family val="2"/>
          </rPr>
          <t xml:space="preserve">
These discounts are applied to the energy consumption only and do not reduce the supply charge.</t>
        </r>
      </text>
    </comment>
    <comment ref="D126" authorId="0" shapeId="0" xr:uid="{00000000-0006-0000-0A00-00002A000000}">
      <text>
        <r>
          <rPr>
            <b/>
            <sz val="9"/>
            <color indexed="81"/>
            <rFont val="Verdana"/>
            <family val="2"/>
          </rPr>
          <t>May Johnston:</t>
        </r>
        <r>
          <rPr>
            <sz val="9"/>
            <color indexed="81"/>
            <rFont val="Verdana"/>
            <family val="2"/>
          </rPr>
          <t xml:space="preserve">
For 12 months</t>
        </r>
      </text>
    </comment>
    <comment ref="E126" authorId="0" shapeId="0" xr:uid="{00000000-0006-0000-0A00-00002B000000}">
      <text>
        <r>
          <rPr>
            <b/>
            <sz val="9"/>
            <color indexed="81"/>
            <rFont val="Verdana"/>
            <family val="2"/>
          </rPr>
          <t>May Johnston:</t>
        </r>
        <r>
          <rPr>
            <sz val="9"/>
            <color indexed="81"/>
            <rFont val="Verdana"/>
            <family val="2"/>
          </rPr>
          <t xml:space="preserve">
Does not apply to controlled off peak load</t>
        </r>
      </text>
    </comment>
    <comment ref="B127" authorId="0" shapeId="0" xr:uid="{00000000-0006-0000-0A00-00002C000000}">
      <text>
        <r>
          <rPr>
            <b/>
            <sz val="9"/>
            <color indexed="81"/>
            <rFont val="Verdana"/>
            <family val="2"/>
          </rPr>
          <t>May Johnston:</t>
        </r>
        <r>
          <rPr>
            <sz val="9"/>
            <color indexed="81"/>
            <rFont val="Verdana"/>
            <family val="2"/>
          </rPr>
          <t xml:space="preserve">
Length of contract</t>
        </r>
      </text>
    </comment>
    <comment ref="B128" authorId="0" shapeId="0" xr:uid="{00000000-0006-0000-0A00-00002D000000}">
      <text>
        <r>
          <rPr>
            <b/>
            <sz val="9"/>
            <color indexed="81"/>
            <rFont val="Verdana"/>
            <family val="2"/>
          </rPr>
          <t>May Johnston:</t>
        </r>
        <r>
          <rPr>
            <sz val="9"/>
            <color indexed="81"/>
            <rFont val="Verdana"/>
            <family val="2"/>
          </rPr>
          <t xml:space="preserve">
These are max fees. The amount usually decreases for every year into the contract term. </t>
        </r>
      </text>
    </comment>
    <comment ref="B129" authorId="0" shapeId="0" xr:uid="{00000000-0006-0000-0A00-00002E000000}">
      <text>
        <r>
          <rPr>
            <b/>
            <sz val="9"/>
            <color indexed="81"/>
            <rFont val="Verdana"/>
            <family val="2"/>
          </rPr>
          <t>May Johnston:</t>
        </r>
        <r>
          <rPr>
            <sz val="9"/>
            <color indexed="81"/>
            <rFont val="Verdana"/>
            <family val="2"/>
          </rPr>
          <t xml:space="preserve">
Most retailers, but not all, apply these discounts to the whole bill (including supply charge).</t>
        </r>
      </text>
    </comment>
    <comment ref="B130" authorId="0" shapeId="0" xr:uid="{00000000-0006-0000-0A00-00002F000000}">
      <text>
        <r>
          <rPr>
            <b/>
            <sz val="9"/>
            <color indexed="81"/>
            <rFont val="Verdana"/>
            <family val="2"/>
          </rPr>
          <t>May Johnston:</t>
        </r>
        <r>
          <rPr>
            <sz val="9"/>
            <color indexed="81"/>
            <rFont val="Verdana"/>
            <family val="2"/>
          </rPr>
          <t xml:space="preserve">
Fee charged if bills have not been payed in full by due date.</t>
        </r>
      </text>
    </comment>
    <comment ref="B131" authorId="0" shapeId="0" xr:uid="{00000000-0006-0000-0A00-000030000000}">
      <text>
        <r>
          <rPr>
            <b/>
            <sz val="9"/>
            <color indexed="81"/>
            <rFont val="Verdana"/>
            <family val="2"/>
          </rPr>
          <t>May Johnston:</t>
        </r>
        <r>
          <rPr>
            <sz val="9"/>
            <color indexed="81"/>
            <rFont val="Verdana"/>
            <family val="2"/>
          </rPr>
          <t xml:space="preserve">
Examples of other features are: 1 month free electricity after 12 months, loyalty bonus every 6 months, credits to the account upon commencing a contract and vouchers.
</t>
        </r>
        <r>
          <rPr>
            <b/>
            <sz val="9"/>
            <color indexed="81"/>
            <rFont val="Verdana"/>
            <family val="2"/>
          </rPr>
          <t xml:space="preserve">Note </t>
        </r>
        <r>
          <rPr>
            <sz val="9"/>
            <color indexed="81"/>
            <rFont val="Verdana"/>
            <family val="2"/>
          </rPr>
          <t>Threre are currently no account establishment fee on electricity market offers</t>
        </r>
      </text>
    </comment>
    <comment ref="C131" authorId="0" shapeId="0" xr:uid="{00000000-0006-0000-0A00-000031000000}">
      <text>
        <r>
          <rPr>
            <b/>
            <sz val="9"/>
            <color indexed="81"/>
            <rFont val="Verdana"/>
            <family val="2"/>
          </rPr>
          <t>May Johnston:</t>
        </r>
        <r>
          <rPr>
            <sz val="9"/>
            <color indexed="81"/>
            <rFont val="Verdana"/>
            <family val="2"/>
          </rPr>
          <t xml:space="preserve">
As of July 2012 AGL also offers a $175 credit to the first bill. Offer contains $50 voucher for AGL Shop</t>
        </r>
      </text>
    </comment>
    <comment ref="D131" authorId="0" shapeId="0" xr:uid="{00000000-0006-0000-0A00-000032000000}">
      <text>
        <r>
          <rPr>
            <b/>
            <sz val="9"/>
            <color indexed="81"/>
            <rFont val="Verdana"/>
            <family val="2"/>
          </rPr>
          <t>May Johnston:</t>
        </r>
        <r>
          <rPr>
            <sz val="9"/>
            <color indexed="81"/>
            <rFont val="Verdana"/>
            <family val="2"/>
          </rPr>
          <t xml:space="preserve">
1% off usage for direct debit and 1% off usage for dual fuel</t>
        </r>
      </text>
    </comment>
    <comment ref="E131" authorId="0" shapeId="0" xr:uid="{00000000-0006-0000-0A00-000033000000}">
      <text>
        <r>
          <rPr>
            <b/>
            <sz val="9"/>
            <color indexed="81"/>
            <rFont val="Verdana"/>
            <family val="2"/>
          </rPr>
          <t>May Johnston:</t>
        </r>
        <r>
          <rPr>
            <sz val="9"/>
            <color indexed="81"/>
            <rFont val="Verdana"/>
            <family val="2"/>
          </rPr>
          <t xml:space="preserve">
$20 account cred for customers agreeing to direct debit</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Sophie Labaste</author>
    <author>May Mauseth</author>
  </authors>
  <commentList>
    <comment ref="R7" authorId="0" shapeId="0" xr:uid="{79072DB6-3C24-F540-A10F-B2B0DAEEDC10}">
      <text>
        <r>
          <rPr>
            <b/>
            <sz val="10"/>
            <color rgb="FF000000"/>
            <rFont val="Tahoma"/>
            <family val="2"/>
          </rPr>
          <t>Sophie Labaste:</t>
        </r>
        <r>
          <rPr>
            <sz val="10"/>
            <color rgb="FF000000"/>
            <rFont val="Tahoma"/>
            <family val="2"/>
          </rPr>
          <t xml:space="preserve">
</t>
        </r>
        <r>
          <rPr>
            <sz val="10"/>
            <color rgb="FF000000"/>
            <rFont val="Tahoma"/>
            <family val="2"/>
          </rPr>
          <t xml:space="preserve">Discount formula is set up to have only Origin, Powershop and Red Energy with discounts inclusive of GST, </t>
        </r>
        <r>
          <rPr>
            <b/>
            <sz val="10"/>
            <color rgb="FF000000"/>
            <rFont val="Tahoma"/>
            <family val="2"/>
          </rPr>
          <t>change the formula if that is not longer the case</t>
        </r>
      </text>
    </comment>
    <comment ref="C8" authorId="1" shapeId="0" xr:uid="{FA29F849-96A1-C548-AA9B-75ACB9913ABD}">
      <text>
        <r>
          <rPr>
            <b/>
            <sz val="10"/>
            <color rgb="FF000000"/>
            <rFont val="Tahoma"/>
            <family val="2"/>
          </rPr>
          <t>May Mauseth:</t>
        </r>
        <r>
          <rPr>
            <sz val="10"/>
            <color rgb="FF000000"/>
            <rFont val="Tahoma"/>
            <family val="2"/>
          </rPr>
          <t xml:space="preserve">
</t>
        </r>
        <r>
          <rPr>
            <sz val="10"/>
            <color rgb="FF000000"/>
            <rFont val="Verdana"/>
            <family val="2"/>
          </rPr>
          <t xml:space="preserve">Includes membership fee
</t>
        </r>
      </text>
    </comment>
    <comment ref="R35" authorId="0" shapeId="0" xr:uid="{179B073C-94F4-0942-AF1F-1DC1C603DDBB}">
      <text>
        <r>
          <rPr>
            <b/>
            <sz val="10"/>
            <color rgb="FF000000"/>
            <rFont val="Tahoma"/>
            <family val="2"/>
          </rPr>
          <t>Sophie Labaste:</t>
        </r>
        <r>
          <rPr>
            <sz val="10"/>
            <color rgb="FF000000"/>
            <rFont val="Tahoma"/>
            <family val="2"/>
          </rPr>
          <t xml:space="preserve">
</t>
        </r>
        <r>
          <rPr>
            <sz val="10"/>
            <color rgb="FF000000"/>
            <rFont val="Tahoma"/>
            <family val="2"/>
          </rPr>
          <t xml:space="preserve">Discount formula is set up to have only Origin, Powershop and Red Energy with discounts inclusive of GST, </t>
        </r>
        <r>
          <rPr>
            <b/>
            <sz val="10"/>
            <color rgb="FF000000"/>
            <rFont val="Tahoma"/>
            <family val="2"/>
          </rPr>
          <t>change the formula if that is not longer the case</t>
        </r>
      </text>
    </comment>
    <comment ref="C36" authorId="1" shapeId="0" xr:uid="{DB9C7E31-9586-8B4B-A62A-DDDEE3ABDB26}">
      <text>
        <r>
          <rPr>
            <b/>
            <sz val="10"/>
            <color rgb="FF000000"/>
            <rFont val="Tahoma"/>
            <family val="2"/>
          </rPr>
          <t>May Mauseth:</t>
        </r>
        <r>
          <rPr>
            <sz val="10"/>
            <color rgb="FF000000"/>
            <rFont val="Tahoma"/>
            <family val="2"/>
          </rPr>
          <t xml:space="preserve">
</t>
        </r>
        <r>
          <rPr>
            <sz val="10"/>
            <color rgb="FF000000"/>
            <rFont val="Verdana"/>
            <family val="2"/>
          </rPr>
          <t xml:space="preserve">Includes membership fee
</t>
        </r>
      </text>
    </comment>
    <comment ref="R64" authorId="0" shapeId="0" xr:uid="{659B91E0-C333-EB43-9C83-2FC6DFA526C0}">
      <text>
        <r>
          <rPr>
            <b/>
            <sz val="10"/>
            <color rgb="FF000000"/>
            <rFont val="Tahoma"/>
            <family val="2"/>
          </rPr>
          <t>Sophie Labaste:</t>
        </r>
        <r>
          <rPr>
            <sz val="10"/>
            <color rgb="FF000000"/>
            <rFont val="Tahoma"/>
            <family val="2"/>
          </rPr>
          <t xml:space="preserve">
</t>
        </r>
        <r>
          <rPr>
            <sz val="10"/>
            <color rgb="FF000000"/>
            <rFont val="Tahoma"/>
            <family val="2"/>
          </rPr>
          <t xml:space="preserve">Discount formula is set up to have only Origin, Powershop and Red Energy with discounts inclusive of GST, </t>
        </r>
        <r>
          <rPr>
            <b/>
            <sz val="10"/>
            <color rgb="FF000000"/>
            <rFont val="Tahoma"/>
            <family val="2"/>
          </rPr>
          <t>change the formula if that is not longer the case</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May Johnston</author>
  </authors>
  <commentList>
    <comment ref="C7" authorId="0" shapeId="0" xr:uid="{00000000-0006-0000-0B00-000001000000}">
      <text>
        <r>
          <rPr>
            <b/>
            <sz val="9"/>
            <color indexed="81"/>
            <rFont val="Verdana"/>
            <family val="2"/>
          </rPr>
          <t>May Johnston:</t>
        </r>
        <r>
          <rPr>
            <sz val="9"/>
            <color indexed="81"/>
            <rFont val="Verdana"/>
            <family val="2"/>
          </rPr>
          <t xml:space="preserve">
AGL advantage 7
NOTE: Published on 5/8/11</t>
        </r>
      </text>
    </comment>
    <comment ref="D7" authorId="0" shapeId="0" xr:uid="{00000000-0006-0000-0B00-000002000000}">
      <text>
        <r>
          <rPr>
            <b/>
            <sz val="9"/>
            <color indexed="81"/>
            <rFont val="Verdana"/>
            <family val="2"/>
          </rPr>
          <t>May Johnston:</t>
        </r>
        <r>
          <rPr>
            <sz val="9"/>
            <color indexed="81"/>
            <rFont val="Verdana"/>
            <family val="2"/>
          </rPr>
          <t xml:space="preserve">
Daily Saver</t>
        </r>
      </text>
    </comment>
    <comment ref="E7" authorId="0" shapeId="0" xr:uid="{00000000-0006-0000-0B00-000003000000}">
      <text>
        <r>
          <rPr>
            <b/>
            <sz val="9"/>
            <color indexed="81"/>
            <rFont val="Verdana"/>
            <family val="2"/>
          </rPr>
          <t>May Johnston:</t>
        </r>
        <r>
          <rPr>
            <sz val="9"/>
            <color indexed="81"/>
            <rFont val="Verdana"/>
            <family val="2"/>
          </rPr>
          <t xml:space="preserve">
Powedirect 5%</t>
        </r>
      </text>
    </comment>
    <comment ref="F7" authorId="0" shapeId="0" xr:uid="{00000000-0006-0000-0B00-000004000000}">
      <text>
        <r>
          <rPr>
            <b/>
            <sz val="9"/>
            <color indexed="81"/>
            <rFont val="Verdana"/>
            <family val="2"/>
          </rPr>
          <t>May Johnston:</t>
        </r>
        <r>
          <rPr>
            <sz val="9"/>
            <color indexed="81"/>
            <rFont val="Verdana"/>
            <family val="2"/>
          </rPr>
          <t xml:space="preserve">
Red Energy - Living Energy Saver</t>
        </r>
      </text>
    </comment>
    <comment ref="G7" authorId="0" shapeId="0" xr:uid="{00000000-0006-0000-0B00-000005000000}">
      <text>
        <r>
          <rPr>
            <b/>
            <sz val="9"/>
            <color indexed="81"/>
            <rFont val="Verdana"/>
            <family val="2"/>
          </rPr>
          <t>May Johnston:</t>
        </r>
        <r>
          <rPr>
            <sz val="9"/>
            <color indexed="81"/>
            <rFont val="Verdana"/>
            <family val="2"/>
          </rPr>
          <t xml:space="preserve">
Integral Inhome EasySaver</t>
        </r>
      </text>
    </comment>
    <comment ref="H7" authorId="0" shapeId="0" xr:uid="{00000000-0006-0000-0B00-000006000000}">
      <text>
        <r>
          <rPr>
            <b/>
            <sz val="9"/>
            <color indexed="81"/>
            <rFont val="Verdana"/>
            <family val="2"/>
          </rPr>
          <t xml:space="preserve">May Johnston:
</t>
        </r>
        <r>
          <rPr>
            <sz val="9"/>
            <color indexed="81"/>
            <rFont val="Verdana"/>
            <family val="2"/>
          </rPr>
          <t xml:space="preserve">Tru Go for More
NOTE:To take effect on 5/9/11
</t>
        </r>
      </text>
    </comment>
    <comment ref="I7" authorId="0" shapeId="0" xr:uid="{00000000-0006-0000-0B00-000007000000}">
      <text>
        <r>
          <rPr>
            <b/>
            <sz val="9"/>
            <color indexed="81"/>
            <rFont val="Verdana"/>
            <family val="2"/>
          </rPr>
          <t>May Johnston:</t>
        </r>
        <r>
          <rPr>
            <sz val="9"/>
            <color indexed="81"/>
            <rFont val="Verdana"/>
            <family val="2"/>
          </rPr>
          <t xml:space="preserve">
LUMO Advantage</t>
        </r>
      </text>
    </comment>
    <comment ref="J7" authorId="0" shapeId="0" xr:uid="{00000000-0006-0000-0B00-000008000000}">
      <text>
        <r>
          <rPr>
            <b/>
            <sz val="9"/>
            <color indexed="81"/>
            <rFont val="Verdana"/>
            <family val="2"/>
          </rPr>
          <t>May Johnston:</t>
        </r>
        <r>
          <rPr>
            <sz val="9"/>
            <color indexed="81"/>
            <rFont val="Verdana"/>
            <family val="2"/>
          </rPr>
          <t xml:space="preserve">
Smart saver 8</t>
        </r>
      </text>
    </comment>
    <comment ref="C33" authorId="0" shapeId="0" xr:uid="{00000000-0006-0000-0B00-000009000000}">
      <text>
        <r>
          <rPr>
            <b/>
            <sz val="9"/>
            <color indexed="81"/>
            <rFont val="Verdana"/>
            <family val="2"/>
          </rPr>
          <t>May Johnston:</t>
        </r>
        <r>
          <rPr>
            <sz val="9"/>
            <color indexed="81"/>
            <rFont val="Verdana"/>
            <family val="2"/>
          </rPr>
          <t xml:space="preserve">
AGL advantage 7
NOTE: Published on 5/8/11</t>
        </r>
      </text>
    </comment>
    <comment ref="D33" authorId="0" shapeId="0" xr:uid="{00000000-0006-0000-0B00-00000A000000}">
      <text>
        <r>
          <rPr>
            <b/>
            <sz val="9"/>
            <color indexed="81"/>
            <rFont val="Verdana"/>
            <family val="2"/>
          </rPr>
          <t>May Johnston:</t>
        </r>
        <r>
          <rPr>
            <sz val="9"/>
            <color indexed="81"/>
            <rFont val="Verdana"/>
            <family val="2"/>
          </rPr>
          <t xml:space="preserve">
Daily Saver</t>
        </r>
      </text>
    </comment>
    <comment ref="E33" authorId="0" shapeId="0" xr:uid="{00000000-0006-0000-0B00-00000B000000}">
      <text>
        <r>
          <rPr>
            <b/>
            <sz val="9"/>
            <color indexed="81"/>
            <rFont val="Verdana"/>
            <family val="2"/>
          </rPr>
          <t>May Johnston:</t>
        </r>
        <r>
          <rPr>
            <sz val="9"/>
            <color indexed="81"/>
            <rFont val="Verdana"/>
            <family val="2"/>
          </rPr>
          <t xml:space="preserve">
Powedirect 5%</t>
        </r>
      </text>
    </comment>
    <comment ref="F33" authorId="0" shapeId="0" xr:uid="{00000000-0006-0000-0B00-00000C000000}">
      <text>
        <r>
          <rPr>
            <b/>
            <sz val="9"/>
            <color indexed="81"/>
            <rFont val="Verdana"/>
            <family val="2"/>
          </rPr>
          <t>May Johnston:</t>
        </r>
        <r>
          <rPr>
            <sz val="9"/>
            <color indexed="81"/>
            <rFont val="Verdana"/>
            <family val="2"/>
          </rPr>
          <t xml:space="preserve">
Red Energy - Living Energy Saver</t>
        </r>
      </text>
    </comment>
    <comment ref="G33" authorId="0" shapeId="0" xr:uid="{00000000-0006-0000-0B00-00000D000000}">
      <text>
        <r>
          <rPr>
            <b/>
            <sz val="9"/>
            <color indexed="81"/>
            <rFont val="Verdana"/>
            <family val="2"/>
          </rPr>
          <t>May Johnston:</t>
        </r>
        <r>
          <rPr>
            <sz val="9"/>
            <color indexed="81"/>
            <rFont val="Verdana"/>
            <family val="2"/>
          </rPr>
          <t xml:space="preserve">
Integral Inhome EasySaver</t>
        </r>
      </text>
    </comment>
    <comment ref="H33" authorId="0" shapeId="0" xr:uid="{00000000-0006-0000-0B00-00000E000000}">
      <text>
        <r>
          <rPr>
            <b/>
            <sz val="9"/>
            <color indexed="81"/>
            <rFont val="Verdana"/>
            <family val="2"/>
          </rPr>
          <t xml:space="preserve">May Johnston:
</t>
        </r>
        <r>
          <rPr>
            <sz val="9"/>
            <color indexed="81"/>
            <rFont val="Verdana"/>
            <family val="2"/>
          </rPr>
          <t xml:space="preserve">Tru Go for More
NOTE:To take effect on 5/9/11
</t>
        </r>
      </text>
    </comment>
    <comment ref="I33" authorId="0" shapeId="0" xr:uid="{00000000-0006-0000-0B00-00000F000000}">
      <text>
        <r>
          <rPr>
            <b/>
            <sz val="9"/>
            <color indexed="81"/>
            <rFont val="Verdana"/>
            <family val="2"/>
          </rPr>
          <t>May Johnston:</t>
        </r>
        <r>
          <rPr>
            <sz val="9"/>
            <color indexed="81"/>
            <rFont val="Verdana"/>
            <family val="2"/>
          </rPr>
          <t xml:space="preserve">
LUMO Advantage</t>
        </r>
      </text>
    </comment>
    <comment ref="J33" authorId="0" shapeId="0" xr:uid="{00000000-0006-0000-0B00-000010000000}">
      <text>
        <r>
          <rPr>
            <b/>
            <sz val="9"/>
            <color indexed="81"/>
            <rFont val="Verdana"/>
            <family val="2"/>
          </rPr>
          <t>May Johnston:</t>
        </r>
        <r>
          <rPr>
            <sz val="9"/>
            <color indexed="81"/>
            <rFont val="Verdana"/>
            <family val="2"/>
          </rPr>
          <t xml:space="preserve">
Smart saver 8</t>
        </r>
      </text>
    </comment>
    <comment ref="C64" authorId="0" shapeId="0" xr:uid="{00000000-0006-0000-0B00-000011000000}">
      <text>
        <r>
          <rPr>
            <b/>
            <sz val="9"/>
            <color indexed="81"/>
            <rFont val="Verdana"/>
            <family val="2"/>
          </rPr>
          <t>May Johnston:</t>
        </r>
        <r>
          <rPr>
            <sz val="9"/>
            <color indexed="81"/>
            <rFont val="Verdana"/>
            <family val="2"/>
          </rPr>
          <t xml:space="preserve">
AGL advantage 7
NOTE: Published on 5/8/11</t>
        </r>
      </text>
    </comment>
    <comment ref="D64" authorId="0" shapeId="0" xr:uid="{00000000-0006-0000-0B00-000012000000}">
      <text>
        <r>
          <rPr>
            <b/>
            <sz val="9"/>
            <color indexed="81"/>
            <rFont val="Verdana"/>
            <family val="2"/>
          </rPr>
          <t>May Johnston:</t>
        </r>
        <r>
          <rPr>
            <sz val="9"/>
            <color indexed="81"/>
            <rFont val="Verdana"/>
            <family val="2"/>
          </rPr>
          <t xml:space="preserve">
Daily Saver</t>
        </r>
      </text>
    </comment>
    <comment ref="E64" authorId="0" shapeId="0" xr:uid="{00000000-0006-0000-0B00-000013000000}">
      <text>
        <r>
          <rPr>
            <b/>
            <sz val="9"/>
            <color indexed="81"/>
            <rFont val="Verdana"/>
            <family val="2"/>
          </rPr>
          <t>May Johnston:</t>
        </r>
        <r>
          <rPr>
            <sz val="9"/>
            <color indexed="81"/>
            <rFont val="Verdana"/>
            <family val="2"/>
          </rPr>
          <t xml:space="preserve">
Powedirect 5%</t>
        </r>
      </text>
    </comment>
    <comment ref="F64" authorId="0" shapeId="0" xr:uid="{00000000-0006-0000-0B00-000014000000}">
      <text>
        <r>
          <rPr>
            <b/>
            <sz val="9"/>
            <color indexed="81"/>
            <rFont val="Verdana"/>
            <family val="2"/>
          </rPr>
          <t>May Johnston:</t>
        </r>
        <r>
          <rPr>
            <sz val="9"/>
            <color indexed="81"/>
            <rFont val="Verdana"/>
            <family val="2"/>
          </rPr>
          <t xml:space="preserve">
Red Energy - Living Energy Saver</t>
        </r>
      </text>
    </comment>
    <comment ref="H64" authorId="0" shapeId="0" xr:uid="{00000000-0006-0000-0B00-000015000000}">
      <text>
        <r>
          <rPr>
            <b/>
            <sz val="9"/>
            <color indexed="81"/>
            <rFont val="Verdana"/>
            <family val="2"/>
          </rPr>
          <t xml:space="preserve">May Johnston:
</t>
        </r>
        <r>
          <rPr>
            <sz val="9"/>
            <color indexed="81"/>
            <rFont val="Verdana"/>
            <family val="2"/>
          </rPr>
          <t xml:space="preserve">Tru Go for More
NOTE:To take effect on 5/9/11
</t>
        </r>
      </text>
    </comment>
    <comment ref="J64" authorId="0" shapeId="0" xr:uid="{00000000-0006-0000-0B00-000016000000}">
      <text>
        <r>
          <rPr>
            <b/>
            <sz val="9"/>
            <color indexed="81"/>
            <rFont val="Verdana"/>
            <family val="2"/>
          </rPr>
          <t>May Johnston:</t>
        </r>
        <r>
          <rPr>
            <sz val="9"/>
            <color indexed="81"/>
            <rFont val="Verdana"/>
            <family val="2"/>
          </rPr>
          <t xml:space="preserve">
Smart saver 8</t>
        </r>
      </text>
    </comment>
    <comment ref="C95" authorId="0" shapeId="0" xr:uid="{00000000-0006-0000-0B00-000017000000}">
      <text>
        <r>
          <rPr>
            <b/>
            <sz val="9"/>
            <color indexed="81"/>
            <rFont val="Verdana"/>
            <family val="2"/>
          </rPr>
          <t>May Johnston:</t>
        </r>
        <r>
          <rPr>
            <sz val="9"/>
            <color indexed="81"/>
            <rFont val="Verdana"/>
            <family val="2"/>
          </rPr>
          <t xml:space="preserve">
AGL advantage 7
NOTE: Published on 5/8/11</t>
        </r>
      </text>
    </comment>
    <comment ref="D95" authorId="0" shapeId="0" xr:uid="{00000000-0006-0000-0B00-000018000000}">
      <text>
        <r>
          <rPr>
            <b/>
            <sz val="9"/>
            <color indexed="81"/>
            <rFont val="Verdana"/>
            <family val="2"/>
          </rPr>
          <t>May Johnston:</t>
        </r>
        <r>
          <rPr>
            <sz val="9"/>
            <color indexed="81"/>
            <rFont val="Verdana"/>
            <family val="2"/>
          </rPr>
          <t xml:space="preserve">
Daily Saver</t>
        </r>
      </text>
    </comment>
    <comment ref="E95" authorId="0" shapeId="0" xr:uid="{00000000-0006-0000-0B00-000019000000}">
      <text>
        <r>
          <rPr>
            <b/>
            <sz val="9"/>
            <color indexed="81"/>
            <rFont val="Verdana"/>
            <family val="2"/>
          </rPr>
          <t>May Johnston:</t>
        </r>
        <r>
          <rPr>
            <sz val="9"/>
            <color indexed="81"/>
            <rFont val="Verdana"/>
            <family val="2"/>
          </rPr>
          <t xml:space="preserve">
Powedirect 5%</t>
        </r>
      </text>
    </comment>
    <comment ref="F95" authorId="0" shapeId="0" xr:uid="{00000000-0006-0000-0B00-00001A000000}">
      <text>
        <r>
          <rPr>
            <b/>
            <sz val="9"/>
            <color indexed="81"/>
            <rFont val="Verdana"/>
            <family val="2"/>
          </rPr>
          <t>May Johnston:</t>
        </r>
        <r>
          <rPr>
            <sz val="9"/>
            <color indexed="81"/>
            <rFont val="Verdana"/>
            <family val="2"/>
          </rPr>
          <t xml:space="preserve">
Red Energy - Living Energy Saver</t>
        </r>
      </text>
    </comment>
    <comment ref="C123" authorId="0" shapeId="0" xr:uid="{00000000-0006-0000-0B00-00001B000000}">
      <text>
        <r>
          <rPr>
            <b/>
            <sz val="9"/>
            <color indexed="81"/>
            <rFont val="Verdana"/>
            <family val="2"/>
          </rPr>
          <t>May Johnston:</t>
        </r>
        <r>
          <rPr>
            <sz val="9"/>
            <color indexed="81"/>
            <rFont val="Verdana"/>
            <family val="2"/>
          </rPr>
          <t xml:space="preserve">
AGL advantage 7
NOTE: Published on 5/8/11</t>
        </r>
      </text>
    </comment>
    <comment ref="D123" authorId="0" shapeId="0" xr:uid="{00000000-0006-0000-0B00-00001C000000}">
      <text>
        <r>
          <rPr>
            <b/>
            <sz val="9"/>
            <color indexed="81"/>
            <rFont val="Verdana"/>
            <family val="2"/>
          </rPr>
          <t>May Johnston:</t>
        </r>
        <r>
          <rPr>
            <sz val="9"/>
            <color indexed="81"/>
            <rFont val="Verdana"/>
            <family val="2"/>
          </rPr>
          <t xml:space="preserve">
Daily Saver</t>
        </r>
      </text>
    </comment>
    <comment ref="E123" authorId="0" shapeId="0" xr:uid="{00000000-0006-0000-0B00-00001D000000}">
      <text>
        <r>
          <rPr>
            <b/>
            <sz val="9"/>
            <color indexed="81"/>
            <rFont val="Verdana"/>
            <family val="2"/>
          </rPr>
          <t>May Johnston:</t>
        </r>
        <r>
          <rPr>
            <sz val="9"/>
            <color indexed="81"/>
            <rFont val="Verdana"/>
            <family val="2"/>
          </rPr>
          <t xml:space="preserve">
Powedirect 5%</t>
        </r>
      </text>
    </comment>
    <comment ref="F123" authorId="0" shapeId="0" xr:uid="{00000000-0006-0000-0B00-00001E000000}">
      <text>
        <r>
          <rPr>
            <b/>
            <sz val="9"/>
            <color indexed="81"/>
            <rFont val="Verdana"/>
            <family val="2"/>
          </rPr>
          <t>May Johnston:</t>
        </r>
        <r>
          <rPr>
            <sz val="9"/>
            <color indexed="81"/>
            <rFont val="Verdana"/>
            <family val="2"/>
          </rPr>
          <t xml:space="preserve">
Red Energy - Living Energy Saver</t>
        </r>
      </text>
    </comment>
    <comment ref="G123" authorId="0" shapeId="0" xr:uid="{00000000-0006-0000-0B00-00001F000000}">
      <text>
        <r>
          <rPr>
            <b/>
            <sz val="9"/>
            <color indexed="81"/>
            <rFont val="Verdana"/>
            <family val="2"/>
          </rPr>
          <t>May Johnston:</t>
        </r>
        <r>
          <rPr>
            <sz val="9"/>
            <color indexed="81"/>
            <rFont val="Verdana"/>
            <family val="2"/>
          </rPr>
          <t xml:space="preserve">
Integral Inhome EasySaver</t>
        </r>
      </text>
    </comment>
    <comment ref="H123" authorId="0" shapeId="0" xr:uid="{00000000-0006-0000-0B00-000020000000}">
      <text>
        <r>
          <rPr>
            <b/>
            <sz val="9"/>
            <color indexed="81"/>
            <rFont val="Verdana"/>
            <family val="2"/>
          </rPr>
          <t xml:space="preserve">May Johnston:
</t>
        </r>
        <r>
          <rPr>
            <sz val="9"/>
            <color indexed="81"/>
            <rFont val="Verdana"/>
            <family val="2"/>
          </rPr>
          <t xml:space="preserve">Tru Go for More
NOTE:To take effect on 5/9/11
</t>
        </r>
      </text>
    </comment>
    <comment ref="I123" authorId="0" shapeId="0" xr:uid="{00000000-0006-0000-0B00-000021000000}">
      <text>
        <r>
          <rPr>
            <b/>
            <sz val="9"/>
            <color indexed="81"/>
            <rFont val="Verdana"/>
            <family val="2"/>
          </rPr>
          <t>May Johnston:</t>
        </r>
        <r>
          <rPr>
            <sz val="9"/>
            <color indexed="81"/>
            <rFont val="Verdana"/>
            <family val="2"/>
          </rPr>
          <t xml:space="preserve">
LUMO Advantage</t>
        </r>
      </text>
    </comment>
    <comment ref="J123" authorId="0" shapeId="0" xr:uid="{00000000-0006-0000-0B00-000022000000}">
      <text>
        <r>
          <rPr>
            <b/>
            <sz val="9"/>
            <color indexed="81"/>
            <rFont val="Verdana"/>
            <family val="2"/>
          </rPr>
          <t>May Johnston:</t>
        </r>
        <r>
          <rPr>
            <sz val="9"/>
            <color indexed="81"/>
            <rFont val="Verdana"/>
            <family val="2"/>
          </rPr>
          <t xml:space="preserve">
Smart saver 8</t>
        </r>
      </text>
    </comment>
    <comment ref="B124" authorId="0" shapeId="0" xr:uid="{00000000-0006-0000-0B00-000023000000}">
      <text>
        <r>
          <rPr>
            <b/>
            <sz val="9"/>
            <color indexed="81"/>
            <rFont val="Verdana"/>
            <family val="2"/>
          </rPr>
          <t>May Johnston:</t>
        </r>
        <r>
          <rPr>
            <sz val="9"/>
            <color indexed="81"/>
            <rFont val="Verdana"/>
            <family val="2"/>
          </rPr>
          <t xml:space="preserve">
These discounts are applied to the energy consumption only and do not reduce the supply charge.</t>
        </r>
      </text>
    </comment>
    <comment ref="D124" authorId="0" shapeId="0" xr:uid="{00000000-0006-0000-0B00-000024000000}">
      <text>
        <r>
          <rPr>
            <b/>
            <sz val="9"/>
            <color indexed="81"/>
            <rFont val="Verdana"/>
            <family val="2"/>
          </rPr>
          <t>May Johnston:</t>
        </r>
        <r>
          <rPr>
            <sz val="9"/>
            <color indexed="81"/>
            <rFont val="Verdana"/>
            <family val="2"/>
          </rPr>
          <t xml:space="preserve">
For 12 months</t>
        </r>
      </text>
    </comment>
    <comment ref="B125" authorId="0" shapeId="0" xr:uid="{00000000-0006-0000-0B00-000025000000}">
      <text>
        <r>
          <rPr>
            <b/>
            <sz val="9"/>
            <color indexed="81"/>
            <rFont val="Verdana"/>
            <family val="2"/>
          </rPr>
          <t>May Johnston:</t>
        </r>
        <r>
          <rPr>
            <sz val="9"/>
            <color indexed="81"/>
            <rFont val="Verdana"/>
            <family val="2"/>
          </rPr>
          <t xml:space="preserve">
Length of contract</t>
        </r>
      </text>
    </comment>
    <comment ref="B126" authorId="0" shapeId="0" xr:uid="{00000000-0006-0000-0B00-000026000000}">
      <text>
        <r>
          <rPr>
            <b/>
            <sz val="9"/>
            <color indexed="81"/>
            <rFont val="Verdana"/>
            <family val="2"/>
          </rPr>
          <t>May Johnston:</t>
        </r>
        <r>
          <rPr>
            <sz val="9"/>
            <color indexed="81"/>
            <rFont val="Verdana"/>
            <family val="2"/>
          </rPr>
          <t xml:space="preserve">
These are max fees. The amount usually decreases for every year into the contract term. </t>
        </r>
      </text>
    </comment>
    <comment ref="B127" authorId="0" shapeId="0" xr:uid="{00000000-0006-0000-0B00-000027000000}">
      <text>
        <r>
          <rPr>
            <b/>
            <sz val="9"/>
            <color indexed="81"/>
            <rFont val="Verdana"/>
            <family val="2"/>
          </rPr>
          <t>May Johnston:</t>
        </r>
        <r>
          <rPr>
            <sz val="9"/>
            <color indexed="81"/>
            <rFont val="Verdana"/>
            <family val="2"/>
          </rPr>
          <t xml:space="preserve">
Most retailers, but not all, apply these discounts to the whole bill (including supply charge).</t>
        </r>
      </text>
    </comment>
    <comment ref="B128" authorId="0" shapeId="0" xr:uid="{00000000-0006-0000-0B00-000028000000}">
      <text>
        <r>
          <rPr>
            <b/>
            <sz val="9"/>
            <color indexed="81"/>
            <rFont val="Verdana"/>
            <family val="2"/>
          </rPr>
          <t>May Johnston:</t>
        </r>
        <r>
          <rPr>
            <sz val="9"/>
            <color indexed="81"/>
            <rFont val="Verdana"/>
            <family val="2"/>
          </rPr>
          <t xml:space="preserve">
Fee charged if bills have not been payed in full by due date.</t>
        </r>
      </text>
    </comment>
    <comment ref="B129" authorId="0" shapeId="0" xr:uid="{00000000-0006-0000-0B00-000029000000}">
      <text>
        <r>
          <rPr>
            <b/>
            <sz val="9"/>
            <color indexed="81"/>
            <rFont val="Verdana"/>
            <family val="2"/>
          </rPr>
          <t>May Johnston:</t>
        </r>
        <r>
          <rPr>
            <sz val="9"/>
            <color indexed="81"/>
            <rFont val="Verdana"/>
            <family val="2"/>
          </rPr>
          <t xml:space="preserve">
These are maximum possible fees.</t>
        </r>
      </text>
    </comment>
    <comment ref="B130" authorId="0" shapeId="0" xr:uid="{00000000-0006-0000-0B00-00002A000000}">
      <text>
        <r>
          <rPr>
            <b/>
            <sz val="9"/>
            <color indexed="81"/>
            <rFont val="Verdana"/>
            <family val="2"/>
          </rPr>
          <t>May Johnston:</t>
        </r>
        <r>
          <rPr>
            <sz val="9"/>
            <color indexed="81"/>
            <rFont val="Verdana"/>
            <family val="2"/>
          </rPr>
          <t xml:space="preserve">
Examples of other features are: 1 month free electricity after 12 months, loyalty bonus every 6 months, credits to the account upon commencing a contract and vouchers.
</t>
        </r>
        <r>
          <rPr>
            <b/>
            <sz val="9"/>
            <color indexed="81"/>
            <rFont val="Verdana"/>
            <family val="2"/>
          </rPr>
          <t xml:space="preserve">Note </t>
        </r>
        <r>
          <rPr>
            <sz val="9"/>
            <color indexed="81"/>
            <rFont val="Verdana"/>
            <family val="2"/>
          </rPr>
          <t>Threre are currently no account establishment fee on electricity market offers</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May Mauseth</author>
  </authors>
  <commentList>
    <comment ref="BP2" authorId="0" shapeId="0" xr:uid="{D6D774CA-726C-4B44-B297-A14E293174D7}">
      <text>
        <r>
          <rPr>
            <b/>
            <sz val="10"/>
            <color rgb="FF000000"/>
            <rFont val="Tahoma"/>
            <family val="2"/>
          </rPr>
          <t>May Mauseth:</t>
        </r>
        <r>
          <rPr>
            <sz val="10"/>
            <color rgb="FF000000"/>
            <rFont val="Tahoma"/>
            <family val="2"/>
          </rPr>
          <t xml:space="preserve">
</t>
        </r>
        <r>
          <rPr>
            <sz val="10"/>
            <color rgb="FF000000"/>
            <rFont val="Tahoma"/>
            <family val="2"/>
          </rPr>
          <t xml:space="preserve">Includes 6 months free membership
</t>
        </r>
      </text>
    </comment>
    <comment ref="BP20" authorId="0" shapeId="0" xr:uid="{8336E973-0B8D-F248-A268-7A7C417D46FA}">
      <text>
        <r>
          <rPr>
            <b/>
            <sz val="10"/>
            <color rgb="FF000000"/>
            <rFont val="Tahoma"/>
            <family val="2"/>
          </rPr>
          <t>May Mauseth:</t>
        </r>
        <r>
          <rPr>
            <sz val="10"/>
            <color rgb="FF000000"/>
            <rFont val="Tahoma"/>
            <family val="2"/>
          </rPr>
          <t xml:space="preserve">
</t>
        </r>
        <r>
          <rPr>
            <sz val="10"/>
            <color rgb="FF000000"/>
            <rFont val="Tahoma"/>
            <family val="2"/>
          </rPr>
          <t xml:space="preserve">Includes 6 months free membership
</t>
        </r>
      </text>
    </comment>
    <comment ref="BP49" authorId="0" shapeId="0" xr:uid="{76FA406F-8C24-E540-B1BB-CEEEF91E86C2}">
      <text>
        <r>
          <rPr>
            <b/>
            <sz val="10"/>
            <color rgb="FF000000"/>
            <rFont val="Tahoma"/>
            <family val="2"/>
          </rPr>
          <t>May Mauseth:</t>
        </r>
        <r>
          <rPr>
            <sz val="10"/>
            <color rgb="FF000000"/>
            <rFont val="Tahoma"/>
            <family val="2"/>
          </rPr>
          <t xml:space="preserve">
</t>
        </r>
        <r>
          <rPr>
            <sz val="10"/>
            <color rgb="FF000000"/>
            <rFont val="Tahoma"/>
            <family val="2"/>
          </rPr>
          <t xml:space="preserve">Includes 6 months free membership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May Mauseth</author>
  </authors>
  <commentList>
    <comment ref="BP2" authorId="0" shapeId="0" xr:uid="{5514D889-8978-DC4C-8280-052F35EE0F36}">
      <text>
        <r>
          <rPr>
            <b/>
            <sz val="10"/>
            <color rgb="FF000000"/>
            <rFont val="Tahoma"/>
            <family val="2"/>
          </rPr>
          <t>May Mauseth:</t>
        </r>
        <r>
          <rPr>
            <sz val="10"/>
            <color rgb="FF000000"/>
            <rFont val="Tahoma"/>
            <family val="2"/>
          </rPr>
          <t xml:space="preserve">
</t>
        </r>
        <r>
          <rPr>
            <sz val="10"/>
            <color rgb="FF000000"/>
            <rFont val="Tahoma"/>
            <family val="2"/>
          </rPr>
          <t>Includes six month free membership</t>
        </r>
      </text>
    </comment>
    <comment ref="BP22" authorId="0" shapeId="0" xr:uid="{3D49DC88-E5A7-1D40-986A-C134CEE8B11B}">
      <text>
        <r>
          <rPr>
            <b/>
            <sz val="10"/>
            <color rgb="FF000000"/>
            <rFont val="Tahoma"/>
            <family val="2"/>
          </rPr>
          <t>May Mauseth:</t>
        </r>
        <r>
          <rPr>
            <sz val="10"/>
            <color rgb="FF000000"/>
            <rFont val="Tahoma"/>
            <family val="2"/>
          </rPr>
          <t xml:space="preserve">
</t>
        </r>
        <r>
          <rPr>
            <sz val="10"/>
            <color rgb="FF000000"/>
            <rFont val="Tahoma"/>
            <family val="2"/>
          </rPr>
          <t>Includes six month free membership</t>
        </r>
      </text>
    </comment>
    <comment ref="BP53" authorId="0" shapeId="0" xr:uid="{55C8F14F-C2B8-6D4A-A244-F9B877A35C54}">
      <text>
        <r>
          <rPr>
            <b/>
            <sz val="10"/>
            <color rgb="FF000000"/>
            <rFont val="Tahoma"/>
            <family val="2"/>
          </rPr>
          <t>May Mauseth:</t>
        </r>
        <r>
          <rPr>
            <sz val="10"/>
            <color rgb="FF000000"/>
            <rFont val="Tahoma"/>
            <family val="2"/>
          </rPr>
          <t xml:space="preserve">
</t>
        </r>
        <r>
          <rPr>
            <sz val="10"/>
            <color rgb="FF000000"/>
            <rFont val="Tahoma"/>
            <family val="2"/>
          </rPr>
          <t>Includes six month free membership</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May Mauseth</author>
  </authors>
  <commentList>
    <comment ref="BP2" authorId="0" shapeId="0" xr:uid="{0AE703F9-6BE5-404D-B719-30AEC14F5196}">
      <text>
        <r>
          <rPr>
            <b/>
            <sz val="10"/>
            <color rgb="FF000000"/>
            <rFont val="Tahoma"/>
            <family val="2"/>
          </rPr>
          <t>May Mauseth:</t>
        </r>
        <r>
          <rPr>
            <sz val="10"/>
            <color rgb="FF000000"/>
            <rFont val="Tahoma"/>
            <family val="2"/>
          </rPr>
          <t xml:space="preserve">
</t>
        </r>
        <r>
          <rPr>
            <sz val="10"/>
            <color rgb="FF000000"/>
            <rFont val="Tahoma"/>
            <family val="2"/>
          </rPr>
          <t>Includes 6 months free membership</t>
        </r>
      </text>
    </comment>
    <comment ref="BP21" authorId="0" shapeId="0" xr:uid="{3E2660C8-64A5-AA4B-B1CB-8DD46F25AE2D}">
      <text>
        <r>
          <rPr>
            <b/>
            <sz val="10"/>
            <color rgb="FF000000"/>
            <rFont val="Tahoma"/>
            <family val="2"/>
          </rPr>
          <t>May Mauseth:</t>
        </r>
        <r>
          <rPr>
            <sz val="10"/>
            <color rgb="FF000000"/>
            <rFont val="Tahoma"/>
            <family val="2"/>
          </rPr>
          <t xml:space="preserve">
</t>
        </r>
        <r>
          <rPr>
            <sz val="10"/>
            <color rgb="FF000000"/>
            <rFont val="Tahoma"/>
            <family val="2"/>
          </rPr>
          <t>Includes 6 months free membership</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May Johnston</author>
    <author>May Mauseth</author>
  </authors>
  <commentList>
    <comment ref="E6" authorId="0" shapeId="0" xr:uid="{00000000-0006-0000-1200-000001000000}">
      <text>
        <r>
          <rPr>
            <b/>
            <sz val="9"/>
            <color indexed="81"/>
            <rFont val="Verdana"/>
            <family val="2"/>
          </rPr>
          <t>May Johnston:</t>
        </r>
        <r>
          <rPr>
            <sz val="9"/>
            <color indexed="81"/>
            <rFont val="Verdana"/>
            <family val="2"/>
          </rPr>
          <t xml:space="preserve">
AGL Savers</t>
        </r>
      </text>
    </comment>
    <comment ref="F6" authorId="0" shapeId="0" xr:uid="{00000000-0006-0000-1200-000002000000}">
      <text>
        <r>
          <rPr>
            <b/>
            <sz val="9"/>
            <color indexed="81"/>
            <rFont val="Verdana"/>
            <family val="2"/>
          </rPr>
          <t>May Johnston:</t>
        </r>
        <r>
          <rPr>
            <sz val="9"/>
            <color indexed="81"/>
            <rFont val="Verdana"/>
            <family val="2"/>
          </rPr>
          <t xml:space="preserve">
Daily Saver Plus</t>
        </r>
      </text>
    </comment>
    <comment ref="G6" authorId="0" shapeId="0" xr:uid="{00000000-0006-0000-1200-000003000000}">
      <text>
        <r>
          <rPr>
            <b/>
            <sz val="9"/>
            <color indexed="81"/>
            <rFont val="Verdana"/>
            <family val="2"/>
          </rPr>
          <t>May Johnston:</t>
        </r>
        <r>
          <rPr>
            <sz val="9"/>
            <color indexed="81"/>
            <rFont val="Verdana"/>
            <family val="2"/>
          </rPr>
          <t xml:space="preserve">
Pay on time discount</t>
        </r>
      </text>
    </comment>
    <comment ref="H6" authorId="0" shapeId="0" xr:uid="{00000000-0006-0000-1200-000004000000}">
      <text>
        <r>
          <rPr>
            <b/>
            <sz val="9"/>
            <color indexed="81"/>
            <rFont val="Verdana"/>
            <family val="2"/>
          </rPr>
          <t>May Johnston:</t>
        </r>
        <r>
          <rPr>
            <sz val="9"/>
            <color indexed="81"/>
            <rFont val="Verdana"/>
            <family val="2"/>
          </rPr>
          <t xml:space="preserve">
Red Energy - Living Energy Saver</t>
        </r>
      </text>
    </comment>
    <comment ref="I6" authorId="0" shapeId="0" xr:uid="{00000000-0006-0000-1200-000005000000}">
      <text>
        <r>
          <rPr>
            <b/>
            <sz val="9"/>
            <color indexed="81"/>
            <rFont val="Verdana"/>
            <family val="2"/>
          </rPr>
          <t xml:space="preserve">May Johnston:
</t>
        </r>
        <r>
          <rPr>
            <sz val="9"/>
            <color indexed="81"/>
            <rFont val="Verdana"/>
            <family val="2"/>
          </rPr>
          <t>Click Easy</t>
        </r>
      </text>
    </comment>
    <comment ref="J6" authorId="0" shapeId="0" xr:uid="{00000000-0006-0000-1200-000006000000}">
      <text>
        <r>
          <rPr>
            <b/>
            <sz val="9"/>
            <color indexed="81"/>
            <rFont val="Verdana"/>
            <family val="2"/>
          </rPr>
          <t>May Johnston:
No f</t>
        </r>
        <r>
          <rPr>
            <sz val="9"/>
            <color indexed="81"/>
            <rFont val="Verdana"/>
            <family val="2"/>
          </rPr>
          <t>ixed term offer</t>
        </r>
      </text>
    </comment>
    <comment ref="K6" authorId="0" shapeId="0" xr:uid="{00000000-0006-0000-1200-000007000000}">
      <text>
        <r>
          <rPr>
            <b/>
            <sz val="9"/>
            <color indexed="81"/>
            <rFont val="Verdana"/>
            <family val="2"/>
          </rPr>
          <t>May Johnston:</t>
        </r>
        <r>
          <rPr>
            <sz val="9"/>
            <color indexed="81"/>
            <rFont val="Verdana"/>
            <family val="2"/>
          </rPr>
          <t xml:space="preserve">
LUMO Advantage</t>
        </r>
      </text>
    </comment>
    <comment ref="L6" authorId="0" shapeId="0" xr:uid="{00000000-0006-0000-1200-000008000000}">
      <text>
        <r>
          <rPr>
            <b/>
            <sz val="9"/>
            <color indexed="81"/>
            <rFont val="Verdana"/>
            <family val="2"/>
          </rPr>
          <t>May Johnston:</t>
        </r>
        <r>
          <rPr>
            <sz val="9"/>
            <color indexed="81"/>
            <rFont val="Verdana"/>
            <family val="2"/>
          </rPr>
          <t xml:space="preserve">
Flexi Saver</t>
        </r>
      </text>
    </comment>
    <comment ref="M6" authorId="0" shapeId="0" xr:uid="{00000000-0006-0000-1200-000009000000}">
      <text>
        <r>
          <rPr>
            <b/>
            <sz val="9"/>
            <color indexed="81"/>
            <rFont val="Verdana"/>
            <family val="2"/>
          </rPr>
          <t>May Johnston:</t>
        </r>
        <r>
          <rPr>
            <sz val="9"/>
            <color indexed="81"/>
            <rFont val="Verdana"/>
            <family val="2"/>
          </rPr>
          <t xml:space="preserve">
Smile Power</t>
        </r>
      </text>
    </comment>
    <comment ref="N6" authorId="1" shapeId="0" xr:uid="{00000000-0006-0000-1200-00000A000000}">
      <text>
        <r>
          <rPr>
            <b/>
            <sz val="9"/>
            <color indexed="81"/>
            <rFont val="Verdana"/>
            <family val="2"/>
          </rPr>
          <t>May Mauseth:</t>
        </r>
        <r>
          <rPr>
            <sz val="9"/>
            <color indexed="81"/>
            <rFont val="Verdana"/>
            <family val="2"/>
          </rPr>
          <t xml:space="preserve">
Guaranteed</t>
        </r>
      </text>
    </comment>
    <comment ref="O6" authorId="1" shapeId="0" xr:uid="{00000000-0006-0000-1200-00000B000000}">
      <text>
        <r>
          <rPr>
            <b/>
            <sz val="9"/>
            <color indexed="81"/>
            <rFont val="Verdana"/>
            <family val="2"/>
          </rPr>
          <t>May Mauseth:</t>
        </r>
        <r>
          <rPr>
            <sz val="9"/>
            <color indexed="81"/>
            <rFont val="Verdana"/>
            <family val="2"/>
          </rPr>
          <t xml:space="preserve">
Standard Saver</t>
        </r>
      </text>
    </comment>
    <comment ref="P6" authorId="1" shapeId="0" xr:uid="{00000000-0006-0000-1200-00000C000000}">
      <text>
        <r>
          <rPr>
            <b/>
            <sz val="9"/>
            <color indexed="81"/>
            <rFont val="Verdana"/>
            <family val="2"/>
          </rPr>
          <t>May Mauseth:</t>
        </r>
        <r>
          <rPr>
            <sz val="9"/>
            <color indexed="81"/>
            <rFont val="Verdana"/>
            <family val="2"/>
          </rPr>
          <t xml:space="preserve">
Freedom</t>
        </r>
      </text>
    </comment>
    <comment ref="Q6" authorId="1" shapeId="0" xr:uid="{00000000-0006-0000-1200-00000D000000}">
      <text>
        <r>
          <rPr>
            <b/>
            <sz val="9"/>
            <color indexed="81"/>
            <rFont val="Verdana"/>
            <family val="2"/>
          </rPr>
          <t>May Mauseth:</t>
        </r>
        <r>
          <rPr>
            <sz val="9"/>
            <color indexed="81"/>
            <rFont val="Verdana"/>
            <family val="2"/>
          </rPr>
          <t xml:space="preserve">
Standard negotiated</t>
        </r>
      </text>
    </comment>
    <comment ref="R6" authorId="1" shapeId="0" xr:uid="{00000000-0006-0000-1200-00000E000000}">
      <text>
        <r>
          <rPr>
            <b/>
            <sz val="9"/>
            <color indexed="81"/>
            <rFont val="Verdana"/>
            <family val="2"/>
          </rPr>
          <t>May Mauseth:</t>
        </r>
        <r>
          <rPr>
            <sz val="9"/>
            <color indexed="81"/>
            <rFont val="Verdana"/>
            <family val="2"/>
          </rPr>
          <t xml:space="preserve">
No term market offer</t>
        </r>
      </text>
    </comment>
    <comment ref="S6" authorId="1" shapeId="0" xr:uid="{00000000-0006-0000-1200-00000F000000}">
      <text>
        <r>
          <rPr>
            <b/>
            <sz val="9"/>
            <color indexed="81"/>
            <rFont val="Verdana"/>
            <family val="2"/>
          </rPr>
          <t>May Mauseth:</t>
        </r>
        <r>
          <rPr>
            <sz val="9"/>
            <color indexed="81"/>
            <rFont val="Verdana"/>
            <family val="2"/>
          </rPr>
          <t xml:space="preserve">
Market contract</t>
        </r>
      </text>
    </comment>
    <comment ref="E8" authorId="1" shapeId="0" xr:uid="{00000000-0006-0000-1200-000010000000}">
      <text>
        <r>
          <rPr>
            <b/>
            <sz val="9"/>
            <color indexed="81"/>
            <rFont val="Verdana"/>
            <family val="2"/>
          </rPr>
          <t>May Mauseth:</t>
        </r>
        <r>
          <rPr>
            <sz val="9"/>
            <color indexed="81"/>
            <rFont val="Verdana"/>
            <family val="2"/>
          </rPr>
          <t xml:space="preserve">
1000 + 750</t>
        </r>
      </text>
    </comment>
    <comment ref="F8" authorId="1" shapeId="0" xr:uid="{00000000-0006-0000-1200-000011000000}">
      <text>
        <r>
          <rPr>
            <b/>
            <sz val="9"/>
            <color indexed="81"/>
            <rFont val="Verdana"/>
            <family val="2"/>
          </rPr>
          <t>May Mauseth:</t>
        </r>
        <r>
          <rPr>
            <sz val="9"/>
            <color indexed="81"/>
            <rFont val="Verdana"/>
            <family val="2"/>
          </rPr>
          <t xml:space="preserve">
1000 + 750</t>
        </r>
      </text>
    </comment>
    <comment ref="L8" authorId="1" shapeId="0" xr:uid="{00000000-0006-0000-1200-000012000000}">
      <text>
        <r>
          <rPr>
            <b/>
            <sz val="9"/>
            <color indexed="81"/>
            <rFont val="Verdana"/>
            <family val="2"/>
          </rPr>
          <t>May Mauseth:</t>
        </r>
        <r>
          <rPr>
            <sz val="9"/>
            <color indexed="81"/>
            <rFont val="Verdana"/>
            <family val="2"/>
          </rPr>
          <t xml:space="preserve">
1000 + 750</t>
        </r>
      </text>
    </comment>
    <comment ref="P8" authorId="1" shapeId="0" xr:uid="{00000000-0006-0000-1200-000013000000}">
      <text>
        <r>
          <rPr>
            <b/>
            <sz val="9"/>
            <color indexed="81"/>
            <rFont val="Verdana"/>
            <family val="2"/>
          </rPr>
          <t>May Mauseth:</t>
        </r>
        <r>
          <rPr>
            <sz val="9"/>
            <color indexed="81"/>
            <rFont val="Verdana"/>
            <family val="2"/>
          </rPr>
          <t xml:space="preserve">
1000 + 750</t>
        </r>
      </text>
    </comment>
    <comment ref="S15" authorId="1" shapeId="0" xr:uid="{00000000-0006-0000-1200-000014000000}">
      <text>
        <r>
          <rPr>
            <b/>
            <sz val="9"/>
            <color indexed="81"/>
            <rFont val="Verdana"/>
            <family val="2"/>
          </rPr>
          <t>May Mauseth:</t>
        </r>
        <r>
          <rPr>
            <sz val="9"/>
            <color indexed="81"/>
            <rFont val="Verdana"/>
            <family val="2"/>
          </rPr>
          <t xml:space="preserve">
Market contract</t>
        </r>
      </text>
    </comment>
    <comment ref="E17" authorId="1" shapeId="0" xr:uid="{00000000-0006-0000-1200-000015000000}">
      <text>
        <r>
          <rPr>
            <b/>
            <sz val="9"/>
            <color indexed="81"/>
            <rFont val="Verdana"/>
            <family val="2"/>
          </rPr>
          <t>May Mauseth:</t>
        </r>
        <r>
          <rPr>
            <sz val="9"/>
            <color indexed="81"/>
            <rFont val="Verdana"/>
            <family val="2"/>
          </rPr>
          <t xml:space="preserve">
1000 + 750</t>
        </r>
      </text>
    </comment>
    <comment ref="F17" authorId="1" shapeId="0" xr:uid="{00000000-0006-0000-1200-000016000000}">
      <text>
        <r>
          <rPr>
            <b/>
            <sz val="9"/>
            <color indexed="81"/>
            <rFont val="Verdana"/>
            <family val="2"/>
          </rPr>
          <t>May Mauseth:</t>
        </r>
        <r>
          <rPr>
            <sz val="9"/>
            <color indexed="81"/>
            <rFont val="Verdana"/>
            <family val="2"/>
          </rPr>
          <t xml:space="preserve">
1000 + 750</t>
        </r>
      </text>
    </comment>
    <comment ref="L17" authorId="1" shapeId="0" xr:uid="{00000000-0006-0000-1200-000017000000}">
      <text>
        <r>
          <rPr>
            <b/>
            <sz val="9"/>
            <color indexed="81"/>
            <rFont val="Verdana"/>
            <family val="2"/>
          </rPr>
          <t>May Mauseth:</t>
        </r>
        <r>
          <rPr>
            <sz val="9"/>
            <color indexed="81"/>
            <rFont val="Verdana"/>
            <family val="2"/>
          </rPr>
          <t xml:space="preserve">
1000 + 750</t>
        </r>
      </text>
    </comment>
    <comment ref="P17" authorId="1" shapeId="0" xr:uid="{00000000-0006-0000-1200-000018000000}">
      <text>
        <r>
          <rPr>
            <b/>
            <sz val="9"/>
            <color indexed="81"/>
            <rFont val="Verdana"/>
            <family val="2"/>
          </rPr>
          <t>May Mauseth:</t>
        </r>
        <r>
          <rPr>
            <sz val="9"/>
            <color indexed="81"/>
            <rFont val="Verdana"/>
            <family val="2"/>
          </rPr>
          <t xml:space="preserve">
1000 + 750</t>
        </r>
      </text>
    </comment>
    <comment ref="S25" authorId="1" shapeId="0" xr:uid="{00000000-0006-0000-1200-000019000000}">
      <text>
        <r>
          <rPr>
            <b/>
            <sz val="9"/>
            <color indexed="81"/>
            <rFont val="Verdana"/>
            <family val="2"/>
          </rPr>
          <t>May Mauseth:</t>
        </r>
        <r>
          <rPr>
            <sz val="9"/>
            <color indexed="81"/>
            <rFont val="Verdana"/>
            <family val="2"/>
          </rPr>
          <t xml:space="preserve">
Market contract</t>
        </r>
      </text>
    </comment>
    <comment ref="E34" authorId="0" shapeId="0" xr:uid="{00000000-0006-0000-1200-00001A000000}">
      <text>
        <r>
          <rPr>
            <b/>
            <sz val="9"/>
            <color indexed="81"/>
            <rFont val="Verdana"/>
            <family val="2"/>
          </rPr>
          <t>May Johnston:</t>
        </r>
        <r>
          <rPr>
            <sz val="9"/>
            <color indexed="81"/>
            <rFont val="Verdana"/>
            <family val="2"/>
          </rPr>
          <t xml:space="preserve">
AGL Savers</t>
        </r>
      </text>
    </comment>
    <comment ref="F34" authorId="0" shapeId="0" xr:uid="{00000000-0006-0000-1200-00001B000000}">
      <text>
        <r>
          <rPr>
            <b/>
            <sz val="9"/>
            <color indexed="81"/>
            <rFont val="Verdana"/>
            <family val="2"/>
          </rPr>
          <t>May Johnston:</t>
        </r>
        <r>
          <rPr>
            <sz val="9"/>
            <color indexed="81"/>
            <rFont val="Verdana"/>
            <family val="2"/>
          </rPr>
          <t xml:space="preserve">
Daily Saver Plus</t>
        </r>
      </text>
    </comment>
    <comment ref="G34" authorId="0" shapeId="0" xr:uid="{00000000-0006-0000-1200-00001C000000}">
      <text>
        <r>
          <rPr>
            <b/>
            <sz val="9"/>
            <color indexed="81"/>
            <rFont val="Verdana"/>
            <family val="2"/>
          </rPr>
          <t>May Johnston:</t>
        </r>
        <r>
          <rPr>
            <sz val="9"/>
            <color indexed="81"/>
            <rFont val="Verdana"/>
            <family val="2"/>
          </rPr>
          <t xml:space="preserve">
Pay on time discount</t>
        </r>
      </text>
    </comment>
    <comment ref="H34" authorId="0" shapeId="0" xr:uid="{00000000-0006-0000-1200-00001D000000}">
      <text>
        <r>
          <rPr>
            <b/>
            <sz val="9"/>
            <color indexed="81"/>
            <rFont val="Verdana"/>
            <family val="2"/>
          </rPr>
          <t>May Johnston:</t>
        </r>
        <r>
          <rPr>
            <sz val="9"/>
            <color indexed="81"/>
            <rFont val="Verdana"/>
            <family val="2"/>
          </rPr>
          <t xml:space="preserve">
Red Energy - Living Energy Saver</t>
        </r>
      </text>
    </comment>
    <comment ref="I34" authorId="0" shapeId="0" xr:uid="{00000000-0006-0000-1200-00001E000000}">
      <text>
        <r>
          <rPr>
            <b/>
            <sz val="9"/>
            <color indexed="81"/>
            <rFont val="Verdana"/>
            <family val="2"/>
          </rPr>
          <t xml:space="preserve">May Johnston:
</t>
        </r>
        <r>
          <rPr>
            <sz val="9"/>
            <color indexed="81"/>
            <rFont val="Verdana"/>
            <family val="2"/>
          </rPr>
          <t>Click Easy</t>
        </r>
      </text>
    </comment>
    <comment ref="J34" authorId="0" shapeId="0" xr:uid="{00000000-0006-0000-1200-00001F000000}">
      <text>
        <r>
          <rPr>
            <b/>
            <sz val="9"/>
            <color indexed="81"/>
            <rFont val="Verdana"/>
            <family val="2"/>
          </rPr>
          <t>May Johnston:
No f</t>
        </r>
        <r>
          <rPr>
            <sz val="9"/>
            <color indexed="81"/>
            <rFont val="Verdana"/>
            <family val="2"/>
          </rPr>
          <t>ixed term offer</t>
        </r>
      </text>
    </comment>
    <comment ref="K34" authorId="0" shapeId="0" xr:uid="{00000000-0006-0000-1200-000020000000}">
      <text>
        <r>
          <rPr>
            <b/>
            <sz val="9"/>
            <color indexed="81"/>
            <rFont val="Verdana"/>
            <family val="2"/>
          </rPr>
          <t>May Johnston:</t>
        </r>
        <r>
          <rPr>
            <sz val="9"/>
            <color indexed="81"/>
            <rFont val="Verdana"/>
            <family val="2"/>
          </rPr>
          <t xml:space="preserve">
LUMO Advantage</t>
        </r>
      </text>
    </comment>
    <comment ref="L34" authorId="0" shapeId="0" xr:uid="{00000000-0006-0000-1200-000021000000}">
      <text>
        <r>
          <rPr>
            <b/>
            <sz val="9"/>
            <color indexed="81"/>
            <rFont val="Verdana"/>
            <family val="2"/>
          </rPr>
          <t>May Johnston:</t>
        </r>
        <r>
          <rPr>
            <sz val="9"/>
            <color indexed="81"/>
            <rFont val="Verdana"/>
            <family val="2"/>
          </rPr>
          <t xml:space="preserve">
Flexi Saver</t>
        </r>
      </text>
    </comment>
    <comment ref="M34" authorId="0" shapeId="0" xr:uid="{00000000-0006-0000-1200-000022000000}">
      <text>
        <r>
          <rPr>
            <b/>
            <sz val="9"/>
            <color indexed="81"/>
            <rFont val="Verdana"/>
            <family val="2"/>
          </rPr>
          <t>May Johnston:</t>
        </r>
        <r>
          <rPr>
            <sz val="9"/>
            <color indexed="81"/>
            <rFont val="Verdana"/>
            <family val="2"/>
          </rPr>
          <t xml:space="preserve">
Smile Power</t>
        </r>
      </text>
    </comment>
    <comment ref="N34" authorId="1" shapeId="0" xr:uid="{00000000-0006-0000-1200-000023000000}">
      <text>
        <r>
          <rPr>
            <b/>
            <sz val="9"/>
            <color indexed="81"/>
            <rFont val="Verdana"/>
            <family val="2"/>
          </rPr>
          <t>May Mauseth:</t>
        </r>
        <r>
          <rPr>
            <sz val="9"/>
            <color indexed="81"/>
            <rFont val="Verdana"/>
            <family val="2"/>
          </rPr>
          <t xml:space="preserve">
Guaranteed</t>
        </r>
      </text>
    </comment>
    <comment ref="O34" authorId="1" shapeId="0" xr:uid="{00000000-0006-0000-1200-000024000000}">
      <text>
        <r>
          <rPr>
            <b/>
            <sz val="9"/>
            <color indexed="81"/>
            <rFont val="Verdana"/>
            <family val="2"/>
          </rPr>
          <t>May Mauseth:</t>
        </r>
        <r>
          <rPr>
            <sz val="9"/>
            <color indexed="81"/>
            <rFont val="Verdana"/>
            <family val="2"/>
          </rPr>
          <t xml:space="preserve">
Standard Saver</t>
        </r>
      </text>
    </comment>
    <comment ref="P34" authorId="1" shapeId="0" xr:uid="{00000000-0006-0000-1200-000025000000}">
      <text>
        <r>
          <rPr>
            <b/>
            <sz val="9"/>
            <color indexed="81"/>
            <rFont val="Verdana"/>
            <family val="2"/>
          </rPr>
          <t>May Mauseth:</t>
        </r>
        <r>
          <rPr>
            <sz val="9"/>
            <color indexed="81"/>
            <rFont val="Verdana"/>
            <family val="2"/>
          </rPr>
          <t xml:space="preserve">
Freedom</t>
        </r>
      </text>
    </comment>
    <comment ref="Q34" authorId="1" shapeId="0" xr:uid="{00000000-0006-0000-1200-000026000000}">
      <text>
        <r>
          <rPr>
            <b/>
            <sz val="9"/>
            <color indexed="81"/>
            <rFont val="Verdana"/>
            <family val="2"/>
          </rPr>
          <t>May Mauseth:</t>
        </r>
        <r>
          <rPr>
            <sz val="9"/>
            <color indexed="81"/>
            <rFont val="Verdana"/>
            <family val="2"/>
          </rPr>
          <t xml:space="preserve">
Standard negotiated</t>
        </r>
      </text>
    </comment>
    <comment ref="R34" authorId="1" shapeId="0" xr:uid="{00000000-0006-0000-1200-000027000000}">
      <text>
        <r>
          <rPr>
            <b/>
            <sz val="9"/>
            <color indexed="81"/>
            <rFont val="Verdana"/>
            <family val="2"/>
          </rPr>
          <t>May Mauseth:</t>
        </r>
        <r>
          <rPr>
            <sz val="9"/>
            <color indexed="81"/>
            <rFont val="Verdana"/>
            <family val="2"/>
          </rPr>
          <t xml:space="preserve">
No term market offer</t>
        </r>
      </text>
    </comment>
    <comment ref="S34" authorId="1" shapeId="0" xr:uid="{00000000-0006-0000-1200-000028000000}">
      <text>
        <r>
          <rPr>
            <b/>
            <sz val="9"/>
            <color indexed="81"/>
            <rFont val="Verdana"/>
            <family val="2"/>
          </rPr>
          <t>May Mauseth:</t>
        </r>
        <r>
          <rPr>
            <sz val="9"/>
            <color indexed="81"/>
            <rFont val="Verdana"/>
            <family val="2"/>
          </rPr>
          <t xml:space="preserve">
Market contract</t>
        </r>
      </text>
    </comment>
    <comment ref="M36" authorId="1" shapeId="0" xr:uid="{00000000-0006-0000-1200-000029000000}">
      <text>
        <r>
          <rPr>
            <b/>
            <sz val="9"/>
            <color indexed="81"/>
            <rFont val="Verdana"/>
            <family val="2"/>
          </rPr>
          <t>May Mauseth:</t>
        </r>
        <r>
          <rPr>
            <sz val="9"/>
            <color indexed="81"/>
            <rFont val="Verdana"/>
            <family val="2"/>
          </rPr>
          <t xml:space="preserve">
3 years for TOU</t>
        </r>
      </text>
    </comment>
    <comment ref="M37" authorId="1" shapeId="0" xr:uid="{00000000-0006-0000-1200-00002A000000}">
      <text>
        <r>
          <rPr>
            <b/>
            <sz val="9"/>
            <color indexed="81"/>
            <rFont val="Verdana"/>
            <family val="2"/>
          </rPr>
          <t>May Mauseth:</t>
        </r>
        <r>
          <rPr>
            <sz val="9"/>
            <color indexed="81"/>
            <rFont val="Verdana"/>
            <family val="2"/>
          </rPr>
          <t xml:space="preserve">
$99 for the first year</t>
        </r>
      </text>
    </comment>
    <comment ref="Q37" authorId="1" shapeId="0" xr:uid="{00000000-0006-0000-1200-00002B000000}">
      <text>
        <r>
          <rPr>
            <b/>
            <sz val="9"/>
            <color indexed="81"/>
            <rFont val="Verdana"/>
            <family val="2"/>
          </rPr>
          <t>May Mauseth:</t>
        </r>
        <r>
          <rPr>
            <sz val="9"/>
            <color indexed="81"/>
            <rFont val="Verdana"/>
            <family val="2"/>
          </rPr>
          <t xml:space="preserve">
Fact sheet does not mention ETF</t>
        </r>
      </text>
    </comment>
    <comment ref="I38" authorId="1" shapeId="0" xr:uid="{00000000-0006-0000-1200-00002C000000}">
      <text>
        <r>
          <rPr>
            <b/>
            <sz val="9"/>
            <color indexed="81"/>
            <rFont val="Verdana"/>
            <family val="2"/>
          </rPr>
          <t>May Mauseth:</t>
        </r>
        <r>
          <rPr>
            <sz val="9"/>
            <color indexed="81"/>
            <rFont val="Verdana"/>
            <family val="2"/>
          </rPr>
          <t xml:space="preserve">
Must receive bills via email</t>
        </r>
      </text>
    </comment>
    <comment ref="P39" authorId="1" shapeId="0" xr:uid="{00000000-0006-0000-1200-00002D000000}">
      <text>
        <r>
          <rPr>
            <b/>
            <sz val="9"/>
            <color indexed="81"/>
            <rFont val="Verdana"/>
            <family val="2"/>
          </rPr>
          <t>May Mauseth:</t>
        </r>
        <r>
          <rPr>
            <sz val="9"/>
            <color indexed="81"/>
            <rFont val="Verdana"/>
            <family val="2"/>
          </rPr>
          <t xml:space="preserve">
Fact sheet does not mention LPF</t>
        </r>
      </text>
    </comment>
    <comment ref="A40" authorId="0" shapeId="0" xr:uid="{00000000-0006-0000-1200-00002E000000}">
      <text>
        <r>
          <rPr>
            <b/>
            <sz val="9"/>
            <color indexed="81"/>
            <rFont val="Verdana"/>
            <family val="2"/>
          </rPr>
          <t>May Johnston:</t>
        </r>
        <r>
          <rPr>
            <sz val="9"/>
            <color indexed="81"/>
            <rFont val="Verdana"/>
            <family val="2"/>
          </rPr>
          <t xml:space="preserve">
Examples of other features are: 1 month free electricity after 12 months, loyalty bonus every 6 months, credits to the account upon commencing a contract and vouchers.
</t>
        </r>
        <r>
          <rPr>
            <b/>
            <sz val="9"/>
            <color indexed="81"/>
            <rFont val="Verdana"/>
            <family val="2"/>
          </rPr>
          <t xml:space="preserve">Note </t>
        </r>
        <r>
          <rPr>
            <sz val="9"/>
            <color indexed="81"/>
            <rFont val="Verdana"/>
            <family val="2"/>
          </rPr>
          <t>Threre are currently no account establishment fee on electricity market offers</t>
        </r>
      </text>
    </comment>
    <comment ref="G40" authorId="0" shapeId="0" xr:uid="{00000000-0006-0000-1200-00002F000000}">
      <text>
        <r>
          <rPr>
            <b/>
            <sz val="9"/>
            <color indexed="81"/>
            <rFont val="Verdana"/>
            <family val="2"/>
          </rPr>
          <t>May Johnston:</t>
        </r>
        <r>
          <rPr>
            <sz val="9"/>
            <color indexed="81"/>
            <rFont val="Verdana"/>
            <family val="2"/>
          </rPr>
          <t xml:space="preserve">
$20 account cred for customers agreeing to direct debit</t>
        </r>
      </text>
    </comment>
    <comment ref="I40" authorId="1" shapeId="0" xr:uid="{00000000-0006-0000-1200-000030000000}">
      <text>
        <r>
          <rPr>
            <b/>
            <sz val="9"/>
            <color indexed="81"/>
            <rFont val="Verdana"/>
            <family val="2"/>
          </rPr>
          <t>May Mauseth:</t>
        </r>
        <r>
          <rPr>
            <sz val="9"/>
            <color indexed="81"/>
            <rFont val="Verdana"/>
            <family val="2"/>
          </rPr>
          <t xml:space="preserve">
Signup rebate: $25 off first bill and $25 off bill after 12 months</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May Johnston</author>
    <author>May Mauseth</author>
  </authors>
  <commentList>
    <comment ref="E6" authorId="0" shapeId="0" xr:uid="{00000000-0006-0000-1300-000001000000}">
      <text>
        <r>
          <rPr>
            <b/>
            <sz val="9"/>
            <color indexed="81"/>
            <rFont val="Verdana"/>
            <family val="2"/>
          </rPr>
          <t>May Johnston:</t>
        </r>
        <r>
          <rPr>
            <sz val="9"/>
            <color indexed="81"/>
            <rFont val="Verdana"/>
            <family val="2"/>
          </rPr>
          <t xml:space="preserve">
AGL Savers</t>
        </r>
      </text>
    </comment>
    <comment ref="F6" authorId="0" shapeId="0" xr:uid="{00000000-0006-0000-1300-000002000000}">
      <text>
        <r>
          <rPr>
            <b/>
            <sz val="9"/>
            <color indexed="81"/>
            <rFont val="Verdana"/>
            <family val="2"/>
          </rPr>
          <t>May Johnston:</t>
        </r>
        <r>
          <rPr>
            <sz val="9"/>
            <color indexed="81"/>
            <rFont val="Verdana"/>
            <family val="2"/>
          </rPr>
          <t xml:space="preserve">
Daily Saver Plus</t>
        </r>
      </text>
    </comment>
    <comment ref="G6" authorId="0" shapeId="0" xr:uid="{00000000-0006-0000-1300-000003000000}">
      <text>
        <r>
          <rPr>
            <b/>
            <sz val="9"/>
            <color indexed="81"/>
            <rFont val="Verdana"/>
            <family val="2"/>
          </rPr>
          <t>May Johnston:</t>
        </r>
        <r>
          <rPr>
            <sz val="9"/>
            <color indexed="81"/>
            <rFont val="Verdana"/>
            <family val="2"/>
          </rPr>
          <t xml:space="preserve">
Pay on time discount</t>
        </r>
      </text>
    </comment>
    <comment ref="H6" authorId="0" shapeId="0" xr:uid="{00000000-0006-0000-1300-000004000000}">
      <text>
        <r>
          <rPr>
            <b/>
            <sz val="9"/>
            <color indexed="81"/>
            <rFont val="Verdana"/>
            <family val="2"/>
          </rPr>
          <t>May Johnston:</t>
        </r>
        <r>
          <rPr>
            <sz val="9"/>
            <color indexed="81"/>
            <rFont val="Verdana"/>
            <family val="2"/>
          </rPr>
          <t xml:space="preserve">
Red Energy - Living Energy Saver</t>
        </r>
      </text>
    </comment>
    <comment ref="I6" authorId="0" shapeId="0" xr:uid="{00000000-0006-0000-1300-000005000000}">
      <text>
        <r>
          <rPr>
            <b/>
            <sz val="9"/>
            <color indexed="81"/>
            <rFont val="Verdana"/>
            <family val="2"/>
          </rPr>
          <t xml:space="preserve">May Johnston:
</t>
        </r>
        <r>
          <rPr>
            <sz val="9"/>
            <color indexed="81"/>
            <rFont val="Verdana"/>
            <family val="2"/>
          </rPr>
          <t>Click Easy</t>
        </r>
      </text>
    </comment>
    <comment ref="J6" authorId="0" shapeId="0" xr:uid="{00000000-0006-0000-1300-000006000000}">
      <text>
        <r>
          <rPr>
            <b/>
            <sz val="9"/>
            <color indexed="81"/>
            <rFont val="Verdana"/>
            <family val="2"/>
          </rPr>
          <t>May Johnston:
No f</t>
        </r>
        <r>
          <rPr>
            <sz val="9"/>
            <color indexed="81"/>
            <rFont val="Verdana"/>
            <family val="2"/>
          </rPr>
          <t>ixed term offer</t>
        </r>
      </text>
    </comment>
    <comment ref="K6" authorId="0" shapeId="0" xr:uid="{00000000-0006-0000-1300-000007000000}">
      <text>
        <r>
          <rPr>
            <b/>
            <sz val="9"/>
            <color indexed="81"/>
            <rFont val="Verdana"/>
            <family val="2"/>
          </rPr>
          <t>May Johnston:</t>
        </r>
        <r>
          <rPr>
            <sz val="9"/>
            <color indexed="81"/>
            <rFont val="Verdana"/>
            <family val="2"/>
          </rPr>
          <t xml:space="preserve">
LUMO Advantage</t>
        </r>
      </text>
    </comment>
    <comment ref="L6" authorId="0" shapeId="0" xr:uid="{00000000-0006-0000-1300-000008000000}">
      <text>
        <r>
          <rPr>
            <b/>
            <sz val="9"/>
            <color indexed="81"/>
            <rFont val="Verdana"/>
            <family val="2"/>
          </rPr>
          <t>May Johnston:</t>
        </r>
        <r>
          <rPr>
            <sz val="9"/>
            <color indexed="81"/>
            <rFont val="Verdana"/>
            <family val="2"/>
          </rPr>
          <t xml:space="preserve">
Flexi Saver</t>
        </r>
      </text>
    </comment>
    <comment ref="M6" authorId="0" shapeId="0" xr:uid="{00000000-0006-0000-1300-000009000000}">
      <text>
        <r>
          <rPr>
            <b/>
            <sz val="9"/>
            <color indexed="81"/>
            <rFont val="Verdana"/>
            <family val="2"/>
          </rPr>
          <t>May Johnston:</t>
        </r>
        <r>
          <rPr>
            <sz val="9"/>
            <color indexed="81"/>
            <rFont val="Verdana"/>
            <family val="2"/>
          </rPr>
          <t xml:space="preserve">
Smile Power</t>
        </r>
      </text>
    </comment>
    <comment ref="N6" authorId="1" shapeId="0" xr:uid="{00000000-0006-0000-1300-00000A000000}">
      <text>
        <r>
          <rPr>
            <b/>
            <sz val="9"/>
            <color indexed="81"/>
            <rFont val="Verdana"/>
            <family val="2"/>
          </rPr>
          <t>May Mauseth:</t>
        </r>
        <r>
          <rPr>
            <sz val="9"/>
            <color indexed="81"/>
            <rFont val="Verdana"/>
            <family val="2"/>
          </rPr>
          <t xml:space="preserve">
Guaranteed</t>
        </r>
      </text>
    </comment>
    <comment ref="O6" authorId="1" shapeId="0" xr:uid="{00000000-0006-0000-1300-00000B000000}">
      <text>
        <r>
          <rPr>
            <b/>
            <sz val="9"/>
            <color indexed="81"/>
            <rFont val="Verdana"/>
            <family val="2"/>
          </rPr>
          <t>May Mauseth:</t>
        </r>
        <r>
          <rPr>
            <sz val="9"/>
            <color indexed="81"/>
            <rFont val="Verdana"/>
            <family val="2"/>
          </rPr>
          <t xml:space="preserve">
Standard Saver</t>
        </r>
      </text>
    </comment>
    <comment ref="P6" authorId="1" shapeId="0" xr:uid="{00000000-0006-0000-1300-00000C000000}">
      <text>
        <r>
          <rPr>
            <b/>
            <sz val="9"/>
            <color indexed="81"/>
            <rFont val="Verdana"/>
            <family val="2"/>
          </rPr>
          <t>May Mauseth:</t>
        </r>
        <r>
          <rPr>
            <sz val="9"/>
            <color indexed="81"/>
            <rFont val="Verdana"/>
            <family val="2"/>
          </rPr>
          <t xml:space="preserve">
Freedom</t>
        </r>
      </text>
    </comment>
    <comment ref="Q6" authorId="1" shapeId="0" xr:uid="{00000000-0006-0000-1300-00000D000000}">
      <text>
        <r>
          <rPr>
            <b/>
            <sz val="9"/>
            <color indexed="81"/>
            <rFont val="Verdana"/>
            <family val="2"/>
          </rPr>
          <t>May Mauseth:</t>
        </r>
        <r>
          <rPr>
            <sz val="9"/>
            <color indexed="81"/>
            <rFont val="Verdana"/>
            <family val="2"/>
          </rPr>
          <t xml:space="preserve">
Standard negotiated</t>
        </r>
      </text>
    </comment>
    <comment ref="R6" authorId="1" shapeId="0" xr:uid="{00000000-0006-0000-1300-00000E000000}">
      <text>
        <r>
          <rPr>
            <b/>
            <sz val="9"/>
            <color indexed="81"/>
            <rFont val="Verdana"/>
            <family val="2"/>
          </rPr>
          <t>May Mauseth:</t>
        </r>
        <r>
          <rPr>
            <sz val="9"/>
            <color indexed="81"/>
            <rFont val="Verdana"/>
            <family val="2"/>
          </rPr>
          <t xml:space="preserve">
No term market offer</t>
        </r>
      </text>
    </comment>
    <comment ref="S6" authorId="1" shapeId="0" xr:uid="{00000000-0006-0000-1300-00000F000000}">
      <text>
        <r>
          <rPr>
            <b/>
            <sz val="9"/>
            <color indexed="81"/>
            <rFont val="Verdana"/>
            <family val="2"/>
          </rPr>
          <t>May Mauseth:</t>
        </r>
        <r>
          <rPr>
            <sz val="9"/>
            <color indexed="81"/>
            <rFont val="Verdana"/>
            <family val="2"/>
          </rPr>
          <t xml:space="preserve">
Market contract</t>
        </r>
      </text>
    </comment>
    <comment ref="M8" authorId="1" shapeId="0" xr:uid="{00000000-0006-0000-1300-000010000000}">
      <text>
        <r>
          <rPr>
            <b/>
            <sz val="9"/>
            <color indexed="81"/>
            <rFont val="Verdana"/>
            <family val="2"/>
          </rPr>
          <t>May Mauseth:</t>
        </r>
        <r>
          <rPr>
            <sz val="9"/>
            <color indexed="81"/>
            <rFont val="Verdana"/>
            <family val="2"/>
          </rPr>
          <t xml:space="preserve">
600+1400</t>
        </r>
      </text>
    </comment>
    <comment ref="S8" authorId="1" shapeId="0" xr:uid="{00000000-0006-0000-1300-000011000000}">
      <text>
        <r>
          <rPr>
            <b/>
            <sz val="9"/>
            <color indexed="81"/>
            <rFont val="Verdana"/>
            <family val="2"/>
          </rPr>
          <t>May Mauseth:</t>
        </r>
        <r>
          <rPr>
            <sz val="9"/>
            <color indexed="81"/>
            <rFont val="Verdana"/>
            <family val="2"/>
          </rPr>
          <t xml:space="preserve">
300 + 720
</t>
        </r>
      </text>
    </comment>
    <comment ref="M17" authorId="1" shapeId="0" xr:uid="{00000000-0006-0000-1300-000012000000}">
      <text>
        <r>
          <rPr>
            <b/>
            <sz val="9"/>
            <color indexed="81"/>
            <rFont val="Verdana"/>
            <family val="2"/>
          </rPr>
          <t>May Mauseth:</t>
        </r>
        <r>
          <rPr>
            <sz val="9"/>
            <color indexed="81"/>
            <rFont val="Verdana"/>
            <family val="2"/>
          </rPr>
          <t xml:space="preserve">
600+1400</t>
        </r>
      </text>
    </comment>
    <comment ref="S17" authorId="1" shapeId="0" xr:uid="{00000000-0006-0000-1300-000013000000}">
      <text>
        <r>
          <rPr>
            <b/>
            <sz val="9"/>
            <color indexed="81"/>
            <rFont val="Verdana"/>
            <family val="2"/>
          </rPr>
          <t>May Mauseth:</t>
        </r>
        <r>
          <rPr>
            <sz val="9"/>
            <color indexed="81"/>
            <rFont val="Verdana"/>
            <family val="2"/>
          </rPr>
          <t xml:space="preserve">
300 + 720
</t>
        </r>
      </text>
    </comment>
    <comment ref="E34" authorId="0" shapeId="0" xr:uid="{00000000-0006-0000-1300-000014000000}">
      <text>
        <r>
          <rPr>
            <b/>
            <sz val="9"/>
            <color indexed="81"/>
            <rFont val="Verdana"/>
            <family val="2"/>
          </rPr>
          <t>May Johnston:</t>
        </r>
        <r>
          <rPr>
            <sz val="9"/>
            <color indexed="81"/>
            <rFont val="Verdana"/>
            <family val="2"/>
          </rPr>
          <t xml:space="preserve">
AGL Savers</t>
        </r>
      </text>
    </comment>
    <comment ref="F34" authorId="0" shapeId="0" xr:uid="{00000000-0006-0000-1300-000015000000}">
      <text>
        <r>
          <rPr>
            <b/>
            <sz val="9"/>
            <color indexed="81"/>
            <rFont val="Verdana"/>
            <family val="2"/>
          </rPr>
          <t>May Johnston:</t>
        </r>
        <r>
          <rPr>
            <sz val="9"/>
            <color indexed="81"/>
            <rFont val="Verdana"/>
            <family val="2"/>
          </rPr>
          <t xml:space="preserve">
Daily Saver Plus</t>
        </r>
      </text>
    </comment>
    <comment ref="G34" authorId="0" shapeId="0" xr:uid="{00000000-0006-0000-1300-000016000000}">
      <text>
        <r>
          <rPr>
            <b/>
            <sz val="9"/>
            <color indexed="81"/>
            <rFont val="Verdana"/>
            <family val="2"/>
          </rPr>
          <t>May Johnston:</t>
        </r>
        <r>
          <rPr>
            <sz val="9"/>
            <color indexed="81"/>
            <rFont val="Verdana"/>
            <family val="2"/>
          </rPr>
          <t xml:space="preserve">
Pay on time discount</t>
        </r>
      </text>
    </comment>
    <comment ref="H34" authorId="0" shapeId="0" xr:uid="{00000000-0006-0000-1300-000017000000}">
      <text>
        <r>
          <rPr>
            <b/>
            <sz val="9"/>
            <color indexed="81"/>
            <rFont val="Verdana"/>
            <family val="2"/>
          </rPr>
          <t>May Johnston:</t>
        </r>
        <r>
          <rPr>
            <sz val="9"/>
            <color indexed="81"/>
            <rFont val="Verdana"/>
            <family val="2"/>
          </rPr>
          <t xml:space="preserve">
Red Energy - Living Energy Saver</t>
        </r>
      </text>
    </comment>
    <comment ref="I34" authorId="0" shapeId="0" xr:uid="{00000000-0006-0000-1300-000018000000}">
      <text>
        <r>
          <rPr>
            <b/>
            <sz val="9"/>
            <color indexed="81"/>
            <rFont val="Verdana"/>
            <family val="2"/>
          </rPr>
          <t xml:space="preserve">May Johnston:
</t>
        </r>
        <r>
          <rPr>
            <sz val="9"/>
            <color indexed="81"/>
            <rFont val="Verdana"/>
            <family val="2"/>
          </rPr>
          <t>Click Easy</t>
        </r>
      </text>
    </comment>
    <comment ref="J34" authorId="0" shapeId="0" xr:uid="{00000000-0006-0000-1300-000019000000}">
      <text>
        <r>
          <rPr>
            <b/>
            <sz val="9"/>
            <color indexed="81"/>
            <rFont val="Verdana"/>
            <family val="2"/>
          </rPr>
          <t>May Johnston:
No f</t>
        </r>
        <r>
          <rPr>
            <sz val="9"/>
            <color indexed="81"/>
            <rFont val="Verdana"/>
            <family val="2"/>
          </rPr>
          <t>ixed term offer</t>
        </r>
      </text>
    </comment>
    <comment ref="K34" authorId="0" shapeId="0" xr:uid="{00000000-0006-0000-1300-00001A000000}">
      <text>
        <r>
          <rPr>
            <b/>
            <sz val="9"/>
            <color indexed="81"/>
            <rFont val="Verdana"/>
            <family val="2"/>
          </rPr>
          <t>May Johnston:</t>
        </r>
        <r>
          <rPr>
            <sz val="9"/>
            <color indexed="81"/>
            <rFont val="Verdana"/>
            <family val="2"/>
          </rPr>
          <t xml:space="preserve">
LUMO Advantage</t>
        </r>
      </text>
    </comment>
    <comment ref="L34" authorId="0" shapeId="0" xr:uid="{00000000-0006-0000-1300-00001B000000}">
      <text>
        <r>
          <rPr>
            <b/>
            <sz val="9"/>
            <color indexed="81"/>
            <rFont val="Verdana"/>
            <family val="2"/>
          </rPr>
          <t>May Johnston:</t>
        </r>
        <r>
          <rPr>
            <sz val="9"/>
            <color indexed="81"/>
            <rFont val="Verdana"/>
            <family val="2"/>
          </rPr>
          <t xml:space="preserve">
Flexi Saver</t>
        </r>
      </text>
    </comment>
    <comment ref="M34" authorId="0" shapeId="0" xr:uid="{00000000-0006-0000-1300-00001C000000}">
      <text>
        <r>
          <rPr>
            <b/>
            <sz val="9"/>
            <color indexed="81"/>
            <rFont val="Verdana"/>
            <family val="2"/>
          </rPr>
          <t>May Johnston:</t>
        </r>
        <r>
          <rPr>
            <sz val="9"/>
            <color indexed="81"/>
            <rFont val="Verdana"/>
            <family val="2"/>
          </rPr>
          <t xml:space="preserve">
Smile Power</t>
        </r>
      </text>
    </comment>
    <comment ref="N34" authorId="1" shapeId="0" xr:uid="{00000000-0006-0000-1300-00001D000000}">
      <text>
        <r>
          <rPr>
            <b/>
            <sz val="9"/>
            <color indexed="81"/>
            <rFont val="Verdana"/>
            <family val="2"/>
          </rPr>
          <t>May Mauseth:</t>
        </r>
        <r>
          <rPr>
            <sz val="9"/>
            <color indexed="81"/>
            <rFont val="Verdana"/>
            <family val="2"/>
          </rPr>
          <t xml:space="preserve">
Guaranteed</t>
        </r>
      </text>
    </comment>
    <comment ref="O34" authorId="1" shapeId="0" xr:uid="{00000000-0006-0000-1300-00001E000000}">
      <text>
        <r>
          <rPr>
            <b/>
            <sz val="9"/>
            <color indexed="81"/>
            <rFont val="Verdana"/>
            <family val="2"/>
          </rPr>
          <t>May Mauseth:</t>
        </r>
        <r>
          <rPr>
            <sz val="9"/>
            <color indexed="81"/>
            <rFont val="Verdana"/>
            <family val="2"/>
          </rPr>
          <t xml:space="preserve">
Standard Saver</t>
        </r>
      </text>
    </comment>
    <comment ref="P34" authorId="1" shapeId="0" xr:uid="{00000000-0006-0000-1300-00001F000000}">
      <text>
        <r>
          <rPr>
            <b/>
            <sz val="9"/>
            <color indexed="81"/>
            <rFont val="Verdana"/>
            <family val="2"/>
          </rPr>
          <t>May Mauseth:</t>
        </r>
        <r>
          <rPr>
            <sz val="9"/>
            <color indexed="81"/>
            <rFont val="Verdana"/>
            <family val="2"/>
          </rPr>
          <t xml:space="preserve">
Freedom</t>
        </r>
      </text>
    </comment>
    <comment ref="Q34" authorId="1" shapeId="0" xr:uid="{00000000-0006-0000-1300-000020000000}">
      <text>
        <r>
          <rPr>
            <b/>
            <sz val="9"/>
            <color indexed="81"/>
            <rFont val="Verdana"/>
            <family val="2"/>
          </rPr>
          <t>May Mauseth:</t>
        </r>
        <r>
          <rPr>
            <sz val="9"/>
            <color indexed="81"/>
            <rFont val="Verdana"/>
            <family val="2"/>
          </rPr>
          <t xml:space="preserve">
Standard negotiated</t>
        </r>
      </text>
    </comment>
    <comment ref="R34" authorId="1" shapeId="0" xr:uid="{00000000-0006-0000-1300-000021000000}">
      <text>
        <r>
          <rPr>
            <b/>
            <sz val="9"/>
            <color indexed="81"/>
            <rFont val="Verdana"/>
            <family val="2"/>
          </rPr>
          <t>May Mauseth:</t>
        </r>
        <r>
          <rPr>
            <sz val="9"/>
            <color indexed="81"/>
            <rFont val="Verdana"/>
            <family val="2"/>
          </rPr>
          <t xml:space="preserve">
No term market offer</t>
        </r>
      </text>
    </comment>
    <comment ref="S34" authorId="1" shapeId="0" xr:uid="{00000000-0006-0000-1300-000022000000}">
      <text>
        <r>
          <rPr>
            <b/>
            <sz val="9"/>
            <color indexed="81"/>
            <rFont val="Verdana"/>
            <family val="2"/>
          </rPr>
          <t>May Mauseth:</t>
        </r>
        <r>
          <rPr>
            <sz val="9"/>
            <color indexed="81"/>
            <rFont val="Verdana"/>
            <family val="2"/>
          </rPr>
          <t xml:space="preserve">
Market contract</t>
        </r>
      </text>
    </comment>
    <comment ref="M36" authorId="1" shapeId="0" xr:uid="{00000000-0006-0000-1300-000023000000}">
      <text>
        <r>
          <rPr>
            <b/>
            <sz val="9"/>
            <color indexed="81"/>
            <rFont val="Verdana"/>
            <family val="2"/>
          </rPr>
          <t>May Mauseth:</t>
        </r>
        <r>
          <rPr>
            <sz val="9"/>
            <color indexed="81"/>
            <rFont val="Verdana"/>
            <family val="2"/>
          </rPr>
          <t xml:space="preserve">
3 years for TOU</t>
        </r>
      </text>
    </comment>
    <comment ref="M37" authorId="1" shapeId="0" xr:uid="{00000000-0006-0000-1300-000024000000}">
      <text>
        <r>
          <rPr>
            <b/>
            <sz val="9"/>
            <color indexed="81"/>
            <rFont val="Verdana"/>
            <family val="2"/>
          </rPr>
          <t>May Mauseth:</t>
        </r>
        <r>
          <rPr>
            <sz val="9"/>
            <color indexed="81"/>
            <rFont val="Verdana"/>
            <family val="2"/>
          </rPr>
          <t xml:space="preserve">
$99 for the first year</t>
        </r>
      </text>
    </comment>
    <comment ref="Q37" authorId="1" shapeId="0" xr:uid="{00000000-0006-0000-1300-000025000000}">
      <text>
        <r>
          <rPr>
            <b/>
            <sz val="9"/>
            <color indexed="81"/>
            <rFont val="Verdana"/>
            <family val="2"/>
          </rPr>
          <t>May Mauseth:</t>
        </r>
        <r>
          <rPr>
            <sz val="9"/>
            <color indexed="81"/>
            <rFont val="Verdana"/>
            <family val="2"/>
          </rPr>
          <t xml:space="preserve">
Fact sheet does not mention ETF</t>
        </r>
      </text>
    </comment>
    <comment ref="I38" authorId="1" shapeId="0" xr:uid="{00000000-0006-0000-1300-000026000000}">
      <text>
        <r>
          <rPr>
            <b/>
            <sz val="9"/>
            <color indexed="81"/>
            <rFont val="Verdana"/>
            <family val="2"/>
          </rPr>
          <t>May Mauseth:</t>
        </r>
        <r>
          <rPr>
            <sz val="9"/>
            <color indexed="81"/>
            <rFont val="Verdana"/>
            <family val="2"/>
          </rPr>
          <t xml:space="preserve">
Must receive bills via email</t>
        </r>
      </text>
    </comment>
    <comment ref="P39" authorId="1" shapeId="0" xr:uid="{00000000-0006-0000-1300-000027000000}">
      <text>
        <r>
          <rPr>
            <b/>
            <sz val="9"/>
            <color indexed="81"/>
            <rFont val="Verdana"/>
            <family val="2"/>
          </rPr>
          <t>May Mauseth:</t>
        </r>
        <r>
          <rPr>
            <sz val="9"/>
            <color indexed="81"/>
            <rFont val="Verdana"/>
            <family val="2"/>
          </rPr>
          <t xml:space="preserve">
Fact sheet does not mention LPF</t>
        </r>
      </text>
    </comment>
    <comment ref="A40" authorId="0" shapeId="0" xr:uid="{00000000-0006-0000-1300-000028000000}">
      <text>
        <r>
          <rPr>
            <b/>
            <sz val="9"/>
            <color indexed="81"/>
            <rFont val="Verdana"/>
            <family val="2"/>
          </rPr>
          <t>May Johnston:</t>
        </r>
        <r>
          <rPr>
            <sz val="9"/>
            <color indexed="81"/>
            <rFont val="Verdana"/>
            <family val="2"/>
          </rPr>
          <t xml:space="preserve">
Examples of other features are: 1 month free electricity after 12 months, loyalty bonus every 6 months, credits to the account upon commencing a contract and vouchers.
</t>
        </r>
        <r>
          <rPr>
            <b/>
            <sz val="9"/>
            <color indexed="81"/>
            <rFont val="Verdana"/>
            <family val="2"/>
          </rPr>
          <t xml:space="preserve">Note </t>
        </r>
        <r>
          <rPr>
            <sz val="9"/>
            <color indexed="81"/>
            <rFont val="Verdana"/>
            <family val="2"/>
          </rPr>
          <t>Threre are currently no account establishment fee on electricity market offers</t>
        </r>
      </text>
    </comment>
    <comment ref="G40" authorId="0" shapeId="0" xr:uid="{00000000-0006-0000-1300-000029000000}">
      <text>
        <r>
          <rPr>
            <b/>
            <sz val="9"/>
            <color indexed="81"/>
            <rFont val="Verdana"/>
            <family val="2"/>
          </rPr>
          <t>May Johnston:</t>
        </r>
        <r>
          <rPr>
            <sz val="9"/>
            <color indexed="81"/>
            <rFont val="Verdana"/>
            <family val="2"/>
          </rPr>
          <t xml:space="preserve">
$20 account cred for customers agreeing to direct debit</t>
        </r>
      </text>
    </comment>
    <comment ref="I40" authorId="1" shapeId="0" xr:uid="{00000000-0006-0000-1300-00002A000000}">
      <text>
        <r>
          <rPr>
            <b/>
            <sz val="9"/>
            <color indexed="81"/>
            <rFont val="Verdana"/>
            <family val="2"/>
          </rPr>
          <t>May Mauseth:</t>
        </r>
        <r>
          <rPr>
            <sz val="9"/>
            <color indexed="81"/>
            <rFont val="Verdana"/>
            <family val="2"/>
          </rPr>
          <t xml:space="preserve">
Signup rebate: $25 off first bill and $25 off bill after 12 months</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May Johnston</author>
    <author>May Mauseth</author>
  </authors>
  <commentList>
    <comment ref="E6" authorId="0" shapeId="0" xr:uid="{00000000-0006-0000-1400-000001000000}">
      <text>
        <r>
          <rPr>
            <b/>
            <sz val="9"/>
            <color indexed="81"/>
            <rFont val="Verdana"/>
            <family val="2"/>
          </rPr>
          <t>May Johnston:</t>
        </r>
        <r>
          <rPr>
            <sz val="9"/>
            <color indexed="81"/>
            <rFont val="Verdana"/>
            <family val="2"/>
          </rPr>
          <t xml:space="preserve">
AGL Savers</t>
        </r>
      </text>
    </comment>
    <comment ref="F6" authorId="0" shapeId="0" xr:uid="{00000000-0006-0000-1400-000002000000}">
      <text>
        <r>
          <rPr>
            <b/>
            <sz val="9"/>
            <color indexed="81"/>
            <rFont val="Verdana"/>
            <family val="2"/>
          </rPr>
          <t>May Johnston:</t>
        </r>
        <r>
          <rPr>
            <sz val="9"/>
            <color indexed="81"/>
            <rFont val="Verdana"/>
            <family val="2"/>
          </rPr>
          <t xml:space="preserve">
Daily Saver Plus</t>
        </r>
      </text>
    </comment>
    <comment ref="G6" authorId="0" shapeId="0" xr:uid="{00000000-0006-0000-1400-000003000000}">
      <text>
        <r>
          <rPr>
            <b/>
            <sz val="9"/>
            <color indexed="81"/>
            <rFont val="Verdana"/>
            <family val="2"/>
          </rPr>
          <t>May Johnston:</t>
        </r>
        <r>
          <rPr>
            <sz val="9"/>
            <color indexed="81"/>
            <rFont val="Verdana"/>
            <family val="2"/>
          </rPr>
          <t xml:space="preserve">
Pay on time discount</t>
        </r>
      </text>
    </comment>
    <comment ref="H6" authorId="0" shapeId="0" xr:uid="{00000000-0006-0000-1400-000004000000}">
      <text>
        <r>
          <rPr>
            <b/>
            <sz val="9"/>
            <color indexed="81"/>
            <rFont val="Verdana"/>
            <family val="2"/>
          </rPr>
          <t>May Johnston:</t>
        </r>
        <r>
          <rPr>
            <sz val="9"/>
            <color indexed="81"/>
            <rFont val="Verdana"/>
            <family val="2"/>
          </rPr>
          <t xml:space="preserve">
Red Energy - Living Energy Saver</t>
        </r>
      </text>
    </comment>
    <comment ref="I6" authorId="0" shapeId="0" xr:uid="{00000000-0006-0000-1400-000005000000}">
      <text>
        <r>
          <rPr>
            <b/>
            <sz val="9"/>
            <color indexed="81"/>
            <rFont val="Verdana"/>
            <family val="2"/>
          </rPr>
          <t xml:space="preserve">May Johnston:
</t>
        </r>
        <r>
          <rPr>
            <sz val="9"/>
            <color indexed="81"/>
            <rFont val="Verdana"/>
            <family val="2"/>
          </rPr>
          <t>Click Easy</t>
        </r>
      </text>
    </comment>
    <comment ref="J6" authorId="0" shapeId="0" xr:uid="{00000000-0006-0000-1400-000006000000}">
      <text>
        <r>
          <rPr>
            <b/>
            <sz val="9"/>
            <color indexed="81"/>
            <rFont val="Verdana"/>
            <family val="2"/>
          </rPr>
          <t>May Johnston:
No f</t>
        </r>
        <r>
          <rPr>
            <sz val="9"/>
            <color indexed="81"/>
            <rFont val="Verdana"/>
            <family val="2"/>
          </rPr>
          <t>ixed term offer</t>
        </r>
      </text>
    </comment>
    <comment ref="K6" authorId="0" shapeId="0" xr:uid="{00000000-0006-0000-1400-000007000000}">
      <text>
        <r>
          <rPr>
            <b/>
            <sz val="9"/>
            <color indexed="81"/>
            <rFont val="Verdana"/>
            <family val="2"/>
          </rPr>
          <t>May Johnston:</t>
        </r>
        <r>
          <rPr>
            <sz val="9"/>
            <color indexed="81"/>
            <rFont val="Verdana"/>
            <family val="2"/>
          </rPr>
          <t xml:space="preserve">
LUMO Advantage</t>
        </r>
      </text>
    </comment>
    <comment ref="L6" authorId="0" shapeId="0" xr:uid="{00000000-0006-0000-1400-000008000000}">
      <text>
        <r>
          <rPr>
            <b/>
            <sz val="9"/>
            <color indexed="81"/>
            <rFont val="Verdana"/>
            <family val="2"/>
          </rPr>
          <t>May Johnston:</t>
        </r>
        <r>
          <rPr>
            <sz val="9"/>
            <color indexed="81"/>
            <rFont val="Verdana"/>
            <family val="2"/>
          </rPr>
          <t xml:space="preserve">
Flexi Saver</t>
        </r>
      </text>
    </comment>
    <comment ref="M6" authorId="0" shapeId="0" xr:uid="{00000000-0006-0000-1400-000009000000}">
      <text>
        <r>
          <rPr>
            <b/>
            <sz val="9"/>
            <color indexed="81"/>
            <rFont val="Verdana"/>
            <family val="2"/>
          </rPr>
          <t>May Johnston:</t>
        </r>
        <r>
          <rPr>
            <sz val="9"/>
            <color indexed="81"/>
            <rFont val="Verdana"/>
            <family val="2"/>
          </rPr>
          <t xml:space="preserve">
Smile Power</t>
        </r>
      </text>
    </comment>
    <comment ref="O6" authorId="1" shapeId="0" xr:uid="{00000000-0006-0000-1400-00000A000000}">
      <text>
        <r>
          <rPr>
            <b/>
            <sz val="9"/>
            <color indexed="81"/>
            <rFont val="Verdana"/>
            <family val="2"/>
          </rPr>
          <t>May Mauseth:</t>
        </r>
        <r>
          <rPr>
            <sz val="9"/>
            <color indexed="81"/>
            <rFont val="Verdana"/>
            <family val="2"/>
          </rPr>
          <t xml:space="preserve">
Standard Saver</t>
        </r>
      </text>
    </comment>
    <comment ref="P6" authorId="1" shapeId="0" xr:uid="{00000000-0006-0000-1400-00000B000000}">
      <text>
        <r>
          <rPr>
            <b/>
            <sz val="9"/>
            <color indexed="81"/>
            <rFont val="Verdana"/>
            <family val="2"/>
          </rPr>
          <t>May Mauseth:</t>
        </r>
        <r>
          <rPr>
            <sz val="9"/>
            <color indexed="81"/>
            <rFont val="Verdana"/>
            <family val="2"/>
          </rPr>
          <t xml:space="preserve">
Freedom</t>
        </r>
      </text>
    </comment>
    <comment ref="Q6" authorId="1" shapeId="0" xr:uid="{00000000-0006-0000-1400-00000C000000}">
      <text>
        <r>
          <rPr>
            <b/>
            <sz val="9"/>
            <color indexed="81"/>
            <rFont val="Verdana"/>
            <family val="2"/>
          </rPr>
          <t>May Mauseth:</t>
        </r>
        <r>
          <rPr>
            <sz val="9"/>
            <color indexed="81"/>
            <rFont val="Verdana"/>
            <family val="2"/>
          </rPr>
          <t xml:space="preserve">
Standard negotiated</t>
        </r>
      </text>
    </comment>
    <comment ref="R6" authorId="1" shapeId="0" xr:uid="{00000000-0006-0000-1400-00000D000000}">
      <text>
        <r>
          <rPr>
            <b/>
            <sz val="9"/>
            <color indexed="81"/>
            <rFont val="Verdana"/>
            <family val="2"/>
          </rPr>
          <t>May Mauseth:</t>
        </r>
        <r>
          <rPr>
            <sz val="9"/>
            <color indexed="81"/>
            <rFont val="Verdana"/>
            <family val="2"/>
          </rPr>
          <t xml:space="preserve">
No term market offer</t>
        </r>
      </text>
    </comment>
    <comment ref="S6" authorId="1" shapeId="0" xr:uid="{00000000-0006-0000-1400-00000E000000}">
      <text>
        <r>
          <rPr>
            <b/>
            <sz val="9"/>
            <color indexed="81"/>
            <rFont val="Verdana"/>
            <family val="2"/>
          </rPr>
          <t>May Mauseth:</t>
        </r>
        <r>
          <rPr>
            <sz val="9"/>
            <color indexed="81"/>
            <rFont val="Verdana"/>
            <family val="2"/>
          </rPr>
          <t xml:space="preserve">
Market contract</t>
        </r>
      </text>
    </comment>
    <comment ref="E8" authorId="1" shapeId="0" xr:uid="{00000000-0006-0000-1400-00000F000000}">
      <text>
        <r>
          <rPr>
            <b/>
            <sz val="9"/>
            <color indexed="81"/>
            <rFont val="Verdana"/>
            <family val="2"/>
          </rPr>
          <t>May Mauseth:</t>
        </r>
        <r>
          <rPr>
            <sz val="9"/>
            <color indexed="81"/>
            <rFont val="Verdana"/>
            <family val="2"/>
          </rPr>
          <t xml:space="preserve">
1000 + 750</t>
        </r>
      </text>
    </comment>
    <comment ref="F8" authorId="1" shapeId="0" xr:uid="{00000000-0006-0000-1400-000010000000}">
      <text>
        <r>
          <rPr>
            <b/>
            <sz val="9"/>
            <color indexed="81"/>
            <rFont val="Verdana"/>
            <family val="2"/>
          </rPr>
          <t>May Mauseth:</t>
        </r>
        <r>
          <rPr>
            <sz val="9"/>
            <color indexed="81"/>
            <rFont val="Verdana"/>
            <family val="2"/>
          </rPr>
          <t xml:space="preserve">
1000 + 750</t>
        </r>
      </text>
    </comment>
    <comment ref="L8" authorId="1" shapeId="0" xr:uid="{00000000-0006-0000-1400-000011000000}">
      <text>
        <r>
          <rPr>
            <b/>
            <sz val="9"/>
            <color indexed="81"/>
            <rFont val="Verdana"/>
            <family val="2"/>
          </rPr>
          <t>May Mauseth:</t>
        </r>
        <r>
          <rPr>
            <sz val="9"/>
            <color indexed="81"/>
            <rFont val="Verdana"/>
            <family val="2"/>
          </rPr>
          <t xml:space="preserve">
1000 + 750</t>
        </r>
      </text>
    </comment>
    <comment ref="P8" authorId="1" shapeId="0" xr:uid="{00000000-0006-0000-1400-000012000000}">
      <text>
        <r>
          <rPr>
            <b/>
            <sz val="9"/>
            <color indexed="81"/>
            <rFont val="Verdana"/>
            <family val="2"/>
          </rPr>
          <t>May Mauseth:</t>
        </r>
        <r>
          <rPr>
            <sz val="9"/>
            <color indexed="81"/>
            <rFont val="Verdana"/>
            <family val="2"/>
          </rPr>
          <t xml:space="preserve">
1000 + 750</t>
        </r>
      </text>
    </comment>
    <comment ref="S15" authorId="1" shapeId="0" xr:uid="{00000000-0006-0000-1400-000013000000}">
      <text>
        <r>
          <rPr>
            <b/>
            <sz val="9"/>
            <color indexed="81"/>
            <rFont val="Verdana"/>
            <family val="2"/>
          </rPr>
          <t>May Mauseth:</t>
        </r>
        <r>
          <rPr>
            <sz val="9"/>
            <color indexed="81"/>
            <rFont val="Verdana"/>
            <family val="2"/>
          </rPr>
          <t xml:space="preserve">
Market contract</t>
        </r>
      </text>
    </comment>
    <comment ref="E17" authorId="1" shapeId="0" xr:uid="{00000000-0006-0000-1400-000014000000}">
      <text>
        <r>
          <rPr>
            <b/>
            <sz val="9"/>
            <color indexed="81"/>
            <rFont val="Verdana"/>
            <family val="2"/>
          </rPr>
          <t>May Mauseth:</t>
        </r>
        <r>
          <rPr>
            <sz val="9"/>
            <color indexed="81"/>
            <rFont val="Verdana"/>
            <family val="2"/>
          </rPr>
          <t xml:space="preserve">
1000 + 750</t>
        </r>
      </text>
    </comment>
    <comment ref="F17" authorId="1" shapeId="0" xr:uid="{00000000-0006-0000-1400-000015000000}">
      <text>
        <r>
          <rPr>
            <b/>
            <sz val="9"/>
            <color indexed="81"/>
            <rFont val="Verdana"/>
            <family val="2"/>
          </rPr>
          <t>May Mauseth:</t>
        </r>
        <r>
          <rPr>
            <sz val="9"/>
            <color indexed="81"/>
            <rFont val="Verdana"/>
            <family val="2"/>
          </rPr>
          <t xml:space="preserve">
1000 + 750</t>
        </r>
      </text>
    </comment>
    <comment ref="L17" authorId="1" shapeId="0" xr:uid="{00000000-0006-0000-1400-000016000000}">
      <text>
        <r>
          <rPr>
            <b/>
            <sz val="9"/>
            <color indexed="81"/>
            <rFont val="Verdana"/>
            <family val="2"/>
          </rPr>
          <t>May Mauseth:</t>
        </r>
        <r>
          <rPr>
            <sz val="9"/>
            <color indexed="81"/>
            <rFont val="Verdana"/>
            <family val="2"/>
          </rPr>
          <t xml:space="preserve">
1000 + 750</t>
        </r>
      </text>
    </comment>
    <comment ref="P17" authorId="1" shapeId="0" xr:uid="{00000000-0006-0000-1400-000017000000}">
      <text>
        <r>
          <rPr>
            <b/>
            <sz val="9"/>
            <color indexed="81"/>
            <rFont val="Verdana"/>
            <family val="2"/>
          </rPr>
          <t>May Mauseth:</t>
        </r>
        <r>
          <rPr>
            <sz val="9"/>
            <color indexed="81"/>
            <rFont val="Verdana"/>
            <family val="2"/>
          </rPr>
          <t xml:space="preserve">
1000 + 750</t>
        </r>
      </text>
    </comment>
    <comment ref="S25" authorId="1" shapeId="0" xr:uid="{00000000-0006-0000-1400-000018000000}">
      <text>
        <r>
          <rPr>
            <b/>
            <sz val="9"/>
            <color indexed="81"/>
            <rFont val="Verdana"/>
            <family val="2"/>
          </rPr>
          <t>May Mauseth:</t>
        </r>
        <r>
          <rPr>
            <sz val="9"/>
            <color indexed="81"/>
            <rFont val="Verdana"/>
            <family val="2"/>
          </rPr>
          <t xml:space="preserve">
Market contract</t>
        </r>
      </text>
    </comment>
    <comment ref="E34" authorId="0" shapeId="0" xr:uid="{00000000-0006-0000-1400-000019000000}">
      <text>
        <r>
          <rPr>
            <b/>
            <sz val="9"/>
            <color indexed="81"/>
            <rFont val="Verdana"/>
            <family val="2"/>
          </rPr>
          <t>May Johnston:</t>
        </r>
        <r>
          <rPr>
            <sz val="9"/>
            <color indexed="81"/>
            <rFont val="Verdana"/>
            <family val="2"/>
          </rPr>
          <t xml:space="preserve">
AGL Savers</t>
        </r>
      </text>
    </comment>
    <comment ref="F34" authorId="0" shapeId="0" xr:uid="{00000000-0006-0000-1400-00001A000000}">
      <text>
        <r>
          <rPr>
            <b/>
            <sz val="9"/>
            <color indexed="81"/>
            <rFont val="Verdana"/>
            <family val="2"/>
          </rPr>
          <t>May Johnston:</t>
        </r>
        <r>
          <rPr>
            <sz val="9"/>
            <color indexed="81"/>
            <rFont val="Verdana"/>
            <family val="2"/>
          </rPr>
          <t xml:space="preserve">
Daily Saver Plus</t>
        </r>
      </text>
    </comment>
    <comment ref="G34" authorId="0" shapeId="0" xr:uid="{00000000-0006-0000-1400-00001B000000}">
      <text>
        <r>
          <rPr>
            <b/>
            <sz val="9"/>
            <color indexed="81"/>
            <rFont val="Verdana"/>
            <family val="2"/>
          </rPr>
          <t>May Johnston:</t>
        </r>
        <r>
          <rPr>
            <sz val="9"/>
            <color indexed="81"/>
            <rFont val="Verdana"/>
            <family val="2"/>
          </rPr>
          <t xml:space="preserve">
Pay on time discount</t>
        </r>
      </text>
    </comment>
    <comment ref="H34" authorId="0" shapeId="0" xr:uid="{00000000-0006-0000-1400-00001C000000}">
      <text>
        <r>
          <rPr>
            <b/>
            <sz val="9"/>
            <color indexed="81"/>
            <rFont val="Verdana"/>
            <family val="2"/>
          </rPr>
          <t>May Johnston:</t>
        </r>
        <r>
          <rPr>
            <sz val="9"/>
            <color indexed="81"/>
            <rFont val="Verdana"/>
            <family val="2"/>
          </rPr>
          <t xml:space="preserve">
Red Energy - Living Energy Saver</t>
        </r>
      </text>
    </comment>
    <comment ref="I34" authorId="0" shapeId="0" xr:uid="{00000000-0006-0000-1400-00001D000000}">
      <text>
        <r>
          <rPr>
            <b/>
            <sz val="9"/>
            <color indexed="81"/>
            <rFont val="Verdana"/>
            <family val="2"/>
          </rPr>
          <t xml:space="preserve">May Johnston:
</t>
        </r>
        <r>
          <rPr>
            <sz val="9"/>
            <color indexed="81"/>
            <rFont val="Verdana"/>
            <family val="2"/>
          </rPr>
          <t>Click Easy</t>
        </r>
      </text>
    </comment>
    <comment ref="J34" authorId="0" shapeId="0" xr:uid="{00000000-0006-0000-1400-00001E000000}">
      <text>
        <r>
          <rPr>
            <b/>
            <sz val="9"/>
            <color indexed="81"/>
            <rFont val="Verdana"/>
            <family val="2"/>
          </rPr>
          <t>May Johnston:
No f</t>
        </r>
        <r>
          <rPr>
            <sz val="9"/>
            <color indexed="81"/>
            <rFont val="Verdana"/>
            <family val="2"/>
          </rPr>
          <t>ixed term offer</t>
        </r>
      </text>
    </comment>
    <comment ref="K34" authorId="0" shapeId="0" xr:uid="{00000000-0006-0000-1400-00001F000000}">
      <text>
        <r>
          <rPr>
            <b/>
            <sz val="9"/>
            <color indexed="81"/>
            <rFont val="Verdana"/>
            <family val="2"/>
          </rPr>
          <t>May Johnston:</t>
        </r>
        <r>
          <rPr>
            <sz val="9"/>
            <color indexed="81"/>
            <rFont val="Verdana"/>
            <family val="2"/>
          </rPr>
          <t xml:space="preserve">
LUMO Advantage</t>
        </r>
      </text>
    </comment>
    <comment ref="L34" authorId="0" shapeId="0" xr:uid="{00000000-0006-0000-1400-000020000000}">
      <text>
        <r>
          <rPr>
            <b/>
            <sz val="9"/>
            <color indexed="81"/>
            <rFont val="Verdana"/>
            <family val="2"/>
          </rPr>
          <t>May Johnston:</t>
        </r>
        <r>
          <rPr>
            <sz val="9"/>
            <color indexed="81"/>
            <rFont val="Verdana"/>
            <family val="2"/>
          </rPr>
          <t xml:space="preserve">
Flexi Saver</t>
        </r>
      </text>
    </comment>
    <comment ref="M34" authorId="0" shapeId="0" xr:uid="{00000000-0006-0000-1400-000021000000}">
      <text>
        <r>
          <rPr>
            <b/>
            <sz val="9"/>
            <color indexed="81"/>
            <rFont val="Verdana"/>
            <family val="2"/>
          </rPr>
          <t>May Johnston:</t>
        </r>
        <r>
          <rPr>
            <sz val="9"/>
            <color indexed="81"/>
            <rFont val="Verdana"/>
            <family val="2"/>
          </rPr>
          <t xml:space="preserve">
Smile Power</t>
        </r>
      </text>
    </comment>
    <comment ref="N34" authorId="1" shapeId="0" xr:uid="{00000000-0006-0000-1400-000022000000}">
      <text>
        <r>
          <rPr>
            <b/>
            <sz val="9"/>
            <color indexed="81"/>
            <rFont val="Verdana"/>
            <family val="2"/>
          </rPr>
          <t>May Mauseth:</t>
        </r>
        <r>
          <rPr>
            <sz val="9"/>
            <color indexed="81"/>
            <rFont val="Verdana"/>
            <family val="2"/>
          </rPr>
          <t xml:space="preserve">
Guaranteed</t>
        </r>
      </text>
    </comment>
    <comment ref="O34" authorId="1" shapeId="0" xr:uid="{00000000-0006-0000-1400-000023000000}">
      <text>
        <r>
          <rPr>
            <b/>
            <sz val="9"/>
            <color indexed="81"/>
            <rFont val="Verdana"/>
            <family val="2"/>
          </rPr>
          <t>May Mauseth:</t>
        </r>
        <r>
          <rPr>
            <sz val="9"/>
            <color indexed="81"/>
            <rFont val="Verdana"/>
            <family val="2"/>
          </rPr>
          <t xml:space="preserve">
Standard Saver</t>
        </r>
      </text>
    </comment>
    <comment ref="P34" authorId="1" shapeId="0" xr:uid="{00000000-0006-0000-1400-000024000000}">
      <text>
        <r>
          <rPr>
            <b/>
            <sz val="9"/>
            <color indexed="81"/>
            <rFont val="Verdana"/>
            <family val="2"/>
          </rPr>
          <t>May Mauseth:</t>
        </r>
        <r>
          <rPr>
            <sz val="9"/>
            <color indexed="81"/>
            <rFont val="Verdana"/>
            <family val="2"/>
          </rPr>
          <t xml:space="preserve">
Freedom</t>
        </r>
      </text>
    </comment>
    <comment ref="Q34" authorId="1" shapeId="0" xr:uid="{00000000-0006-0000-1400-000025000000}">
      <text>
        <r>
          <rPr>
            <b/>
            <sz val="9"/>
            <color indexed="81"/>
            <rFont val="Verdana"/>
            <family val="2"/>
          </rPr>
          <t>May Mauseth:</t>
        </r>
        <r>
          <rPr>
            <sz val="9"/>
            <color indexed="81"/>
            <rFont val="Verdana"/>
            <family val="2"/>
          </rPr>
          <t xml:space="preserve">
Standard negotiated</t>
        </r>
      </text>
    </comment>
    <comment ref="R34" authorId="1" shapeId="0" xr:uid="{00000000-0006-0000-1400-000026000000}">
      <text>
        <r>
          <rPr>
            <b/>
            <sz val="9"/>
            <color indexed="81"/>
            <rFont val="Verdana"/>
            <family val="2"/>
          </rPr>
          <t>May Mauseth:</t>
        </r>
        <r>
          <rPr>
            <sz val="9"/>
            <color indexed="81"/>
            <rFont val="Verdana"/>
            <family val="2"/>
          </rPr>
          <t xml:space="preserve">
No term market offer</t>
        </r>
      </text>
    </comment>
    <comment ref="S34" authorId="1" shapeId="0" xr:uid="{00000000-0006-0000-1400-000027000000}">
      <text>
        <r>
          <rPr>
            <b/>
            <sz val="9"/>
            <color indexed="81"/>
            <rFont val="Verdana"/>
            <family val="2"/>
          </rPr>
          <t>May Mauseth:</t>
        </r>
        <r>
          <rPr>
            <sz val="9"/>
            <color indexed="81"/>
            <rFont val="Verdana"/>
            <family val="2"/>
          </rPr>
          <t xml:space="preserve">
Market contract</t>
        </r>
      </text>
    </comment>
    <comment ref="M36" authorId="1" shapeId="0" xr:uid="{00000000-0006-0000-1400-000028000000}">
      <text>
        <r>
          <rPr>
            <b/>
            <sz val="9"/>
            <color indexed="81"/>
            <rFont val="Verdana"/>
            <family val="2"/>
          </rPr>
          <t>May Mauseth:</t>
        </r>
        <r>
          <rPr>
            <sz val="9"/>
            <color indexed="81"/>
            <rFont val="Verdana"/>
            <family val="2"/>
          </rPr>
          <t xml:space="preserve">
3 years for TOU</t>
        </r>
      </text>
    </comment>
    <comment ref="M37" authorId="1" shapeId="0" xr:uid="{00000000-0006-0000-1400-000029000000}">
      <text>
        <r>
          <rPr>
            <b/>
            <sz val="9"/>
            <color indexed="81"/>
            <rFont val="Verdana"/>
            <family val="2"/>
          </rPr>
          <t>May Mauseth:</t>
        </r>
        <r>
          <rPr>
            <sz val="9"/>
            <color indexed="81"/>
            <rFont val="Verdana"/>
            <family val="2"/>
          </rPr>
          <t xml:space="preserve">
$99 for the first year</t>
        </r>
      </text>
    </comment>
    <comment ref="Q37" authorId="1" shapeId="0" xr:uid="{00000000-0006-0000-1400-00002A000000}">
      <text>
        <r>
          <rPr>
            <b/>
            <sz val="9"/>
            <color indexed="81"/>
            <rFont val="Verdana"/>
            <family val="2"/>
          </rPr>
          <t>May Mauseth:</t>
        </r>
        <r>
          <rPr>
            <sz val="9"/>
            <color indexed="81"/>
            <rFont val="Verdana"/>
            <family val="2"/>
          </rPr>
          <t xml:space="preserve">
Fact sheet does not mention ETF</t>
        </r>
      </text>
    </comment>
    <comment ref="I38" authorId="1" shapeId="0" xr:uid="{00000000-0006-0000-1400-00002B000000}">
      <text>
        <r>
          <rPr>
            <b/>
            <sz val="9"/>
            <color indexed="81"/>
            <rFont val="Verdana"/>
            <family val="2"/>
          </rPr>
          <t>May Mauseth:</t>
        </r>
        <r>
          <rPr>
            <sz val="9"/>
            <color indexed="81"/>
            <rFont val="Verdana"/>
            <family val="2"/>
          </rPr>
          <t xml:space="preserve">
Must receive bills via email</t>
        </r>
      </text>
    </comment>
    <comment ref="P39" authorId="1" shapeId="0" xr:uid="{00000000-0006-0000-1400-00002C000000}">
      <text>
        <r>
          <rPr>
            <b/>
            <sz val="9"/>
            <color indexed="81"/>
            <rFont val="Verdana"/>
            <family val="2"/>
          </rPr>
          <t>May Mauseth:</t>
        </r>
        <r>
          <rPr>
            <sz val="9"/>
            <color indexed="81"/>
            <rFont val="Verdana"/>
            <family val="2"/>
          </rPr>
          <t xml:space="preserve">
Fact sheet does not mention LPF</t>
        </r>
      </text>
    </comment>
    <comment ref="G40" authorId="0" shapeId="0" xr:uid="{00000000-0006-0000-1400-00002D000000}">
      <text>
        <r>
          <rPr>
            <b/>
            <sz val="9"/>
            <color indexed="81"/>
            <rFont val="Verdana"/>
            <family val="2"/>
          </rPr>
          <t>May Johnston:</t>
        </r>
        <r>
          <rPr>
            <sz val="9"/>
            <color indexed="81"/>
            <rFont val="Verdana"/>
            <family val="2"/>
          </rPr>
          <t xml:space="preserve">
$20 account cred for customers agreeing to direct debit</t>
        </r>
      </text>
    </comment>
    <comment ref="I40" authorId="1" shapeId="0" xr:uid="{00000000-0006-0000-1400-00002E000000}">
      <text>
        <r>
          <rPr>
            <b/>
            <sz val="9"/>
            <color indexed="81"/>
            <rFont val="Verdana"/>
            <family val="2"/>
          </rPr>
          <t>May Mauseth:</t>
        </r>
        <r>
          <rPr>
            <sz val="9"/>
            <color indexed="81"/>
            <rFont val="Verdana"/>
            <family val="2"/>
          </rPr>
          <t xml:space="preserve">
Signup rebate: $25 off first bill and $25 off bill after 12 months</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May Johnston</author>
    <author>May Mauseth</author>
  </authors>
  <commentList>
    <comment ref="E6" authorId="0" shapeId="0" xr:uid="{00000000-0006-0000-1500-000001000000}">
      <text>
        <r>
          <rPr>
            <b/>
            <sz val="9"/>
            <color indexed="81"/>
            <rFont val="Verdana"/>
            <family val="2"/>
          </rPr>
          <t>May Johnston:</t>
        </r>
        <r>
          <rPr>
            <sz val="9"/>
            <color indexed="81"/>
            <rFont val="Verdana"/>
            <family val="2"/>
          </rPr>
          <t xml:space="preserve">
AGL select 8</t>
        </r>
      </text>
    </comment>
    <comment ref="F6" authorId="0" shapeId="0" xr:uid="{00000000-0006-0000-1500-000002000000}">
      <text>
        <r>
          <rPr>
            <b/>
            <sz val="9"/>
            <color indexed="81"/>
            <rFont val="Verdana"/>
            <family val="2"/>
          </rPr>
          <t>May Johnston:</t>
        </r>
        <r>
          <rPr>
            <sz val="9"/>
            <color indexed="81"/>
            <rFont val="Verdana"/>
            <family val="2"/>
          </rPr>
          <t xml:space="preserve">
Daily Saver Plus</t>
        </r>
      </text>
    </comment>
    <comment ref="G6" authorId="0" shapeId="0" xr:uid="{00000000-0006-0000-1500-000003000000}">
      <text>
        <r>
          <rPr>
            <b/>
            <sz val="9"/>
            <color indexed="81"/>
            <rFont val="Verdana"/>
            <family val="2"/>
          </rPr>
          <t>May Johnston:</t>
        </r>
        <r>
          <rPr>
            <sz val="9"/>
            <color indexed="81"/>
            <rFont val="Verdana"/>
            <family val="2"/>
          </rPr>
          <t xml:space="preserve">
Powedirect 7%</t>
        </r>
      </text>
    </comment>
    <comment ref="H6" authorId="0" shapeId="0" xr:uid="{00000000-0006-0000-1500-000004000000}">
      <text>
        <r>
          <rPr>
            <b/>
            <sz val="9"/>
            <color indexed="81"/>
            <rFont val="Verdana"/>
            <family val="2"/>
          </rPr>
          <t>May Johnston:</t>
        </r>
        <r>
          <rPr>
            <sz val="9"/>
            <color indexed="81"/>
            <rFont val="Verdana"/>
            <family val="2"/>
          </rPr>
          <t xml:space="preserve">
Red Energy - Living Energy Saver</t>
        </r>
      </text>
    </comment>
    <comment ref="I6" authorId="0" shapeId="0" xr:uid="{00000000-0006-0000-1500-000005000000}">
      <text>
        <r>
          <rPr>
            <b/>
            <sz val="9"/>
            <color indexed="81"/>
            <rFont val="Verdana"/>
            <family val="2"/>
          </rPr>
          <t xml:space="preserve">May Johnston:
</t>
        </r>
        <r>
          <rPr>
            <sz val="9"/>
            <color indexed="81"/>
            <rFont val="Verdana"/>
            <family val="2"/>
          </rPr>
          <t>Click Easy</t>
        </r>
      </text>
    </comment>
    <comment ref="J6" authorId="0" shapeId="0" xr:uid="{00000000-0006-0000-1500-000006000000}">
      <text>
        <r>
          <rPr>
            <b/>
            <sz val="9"/>
            <color indexed="81"/>
            <rFont val="Verdana"/>
            <family val="2"/>
          </rPr>
          <t>May Johnston:
No f</t>
        </r>
        <r>
          <rPr>
            <sz val="9"/>
            <color indexed="81"/>
            <rFont val="Verdana"/>
            <family val="2"/>
          </rPr>
          <t>ixed term offer</t>
        </r>
      </text>
    </comment>
    <comment ref="K6" authorId="0" shapeId="0" xr:uid="{00000000-0006-0000-1500-000007000000}">
      <text>
        <r>
          <rPr>
            <b/>
            <sz val="9"/>
            <color indexed="81"/>
            <rFont val="Verdana"/>
            <family val="2"/>
          </rPr>
          <t>May Johnston:</t>
        </r>
        <r>
          <rPr>
            <sz val="9"/>
            <color indexed="81"/>
            <rFont val="Verdana"/>
            <family val="2"/>
          </rPr>
          <t xml:space="preserve">
LUMO Advantage</t>
        </r>
      </text>
    </comment>
    <comment ref="L6" authorId="0" shapeId="0" xr:uid="{00000000-0006-0000-1500-000008000000}">
      <text>
        <r>
          <rPr>
            <b/>
            <sz val="9"/>
            <color indexed="81"/>
            <rFont val="Verdana"/>
            <family val="2"/>
          </rPr>
          <t>May Johnston:</t>
        </r>
        <r>
          <rPr>
            <sz val="9"/>
            <color indexed="81"/>
            <rFont val="Verdana"/>
            <family val="2"/>
          </rPr>
          <t xml:space="preserve">
Everyday Saver</t>
        </r>
      </text>
    </comment>
    <comment ref="M6" authorId="0" shapeId="0" xr:uid="{00000000-0006-0000-1500-000009000000}">
      <text>
        <r>
          <rPr>
            <b/>
            <sz val="9"/>
            <color indexed="81"/>
            <rFont val="Verdana"/>
            <family val="2"/>
          </rPr>
          <t>May Johnston:</t>
        </r>
        <r>
          <rPr>
            <sz val="9"/>
            <color indexed="81"/>
            <rFont val="Verdana"/>
            <family val="2"/>
          </rPr>
          <t xml:space="preserve">
Smile Power</t>
        </r>
      </text>
    </comment>
    <comment ref="O6" authorId="0" shapeId="0" xr:uid="{00000000-0006-0000-1500-00000A000000}">
      <text>
        <r>
          <rPr>
            <b/>
            <sz val="9"/>
            <color indexed="81"/>
            <rFont val="Verdana"/>
            <family val="2"/>
          </rPr>
          <t>May Johnston:</t>
        </r>
        <r>
          <rPr>
            <sz val="9"/>
            <color indexed="81"/>
            <rFont val="Verdana"/>
            <family val="2"/>
          </rPr>
          <t xml:space="preserve">
Freedom Home</t>
        </r>
      </text>
    </comment>
    <comment ref="E28" authorId="0" shapeId="0" xr:uid="{00000000-0006-0000-1500-00000B000000}">
      <text>
        <r>
          <rPr>
            <b/>
            <sz val="9"/>
            <color indexed="81"/>
            <rFont val="Verdana"/>
            <family val="2"/>
          </rPr>
          <t>May Johnston:</t>
        </r>
        <r>
          <rPr>
            <sz val="9"/>
            <color indexed="81"/>
            <rFont val="Verdana"/>
            <family val="2"/>
          </rPr>
          <t xml:space="preserve">
AGL select 8</t>
        </r>
      </text>
    </comment>
    <comment ref="F28" authorId="0" shapeId="0" xr:uid="{00000000-0006-0000-1500-00000C000000}">
      <text>
        <r>
          <rPr>
            <b/>
            <sz val="9"/>
            <color indexed="81"/>
            <rFont val="Verdana"/>
            <family val="2"/>
          </rPr>
          <t>May Johnston:</t>
        </r>
        <r>
          <rPr>
            <sz val="9"/>
            <color indexed="81"/>
            <rFont val="Verdana"/>
            <family val="2"/>
          </rPr>
          <t xml:space="preserve">
Daily Saver Plus</t>
        </r>
      </text>
    </comment>
    <comment ref="G28" authorId="0" shapeId="0" xr:uid="{00000000-0006-0000-1500-00000D000000}">
      <text>
        <r>
          <rPr>
            <b/>
            <sz val="9"/>
            <color indexed="81"/>
            <rFont val="Verdana"/>
            <family val="2"/>
          </rPr>
          <t>May Johnston:</t>
        </r>
        <r>
          <rPr>
            <sz val="9"/>
            <color indexed="81"/>
            <rFont val="Verdana"/>
            <family val="2"/>
          </rPr>
          <t xml:space="preserve">
Powedirect 7%</t>
        </r>
      </text>
    </comment>
    <comment ref="H28" authorId="0" shapeId="0" xr:uid="{00000000-0006-0000-1500-00000E000000}">
      <text>
        <r>
          <rPr>
            <b/>
            <sz val="9"/>
            <color indexed="81"/>
            <rFont val="Verdana"/>
            <family val="2"/>
          </rPr>
          <t>May Johnston:</t>
        </r>
        <r>
          <rPr>
            <sz val="9"/>
            <color indexed="81"/>
            <rFont val="Verdana"/>
            <family val="2"/>
          </rPr>
          <t xml:space="preserve">
Red Energy - Living Energy Saver</t>
        </r>
      </text>
    </comment>
    <comment ref="I28" authorId="0" shapeId="0" xr:uid="{00000000-0006-0000-1500-00000F000000}">
      <text>
        <r>
          <rPr>
            <b/>
            <sz val="9"/>
            <color indexed="81"/>
            <rFont val="Verdana"/>
            <family val="2"/>
          </rPr>
          <t xml:space="preserve">May Johnston:
</t>
        </r>
        <r>
          <rPr>
            <sz val="9"/>
            <color indexed="81"/>
            <rFont val="Verdana"/>
            <family val="2"/>
          </rPr>
          <t>Click Easy</t>
        </r>
      </text>
    </comment>
    <comment ref="J28" authorId="0" shapeId="0" xr:uid="{00000000-0006-0000-1500-000010000000}">
      <text>
        <r>
          <rPr>
            <b/>
            <sz val="9"/>
            <color indexed="81"/>
            <rFont val="Verdana"/>
            <family val="2"/>
          </rPr>
          <t>May Johnston:
No f</t>
        </r>
        <r>
          <rPr>
            <sz val="9"/>
            <color indexed="81"/>
            <rFont val="Verdana"/>
            <family val="2"/>
          </rPr>
          <t>ixed term offer</t>
        </r>
      </text>
    </comment>
    <comment ref="K28" authorId="0" shapeId="0" xr:uid="{00000000-0006-0000-1500-000011000000}">
      <text>
        <r>
          <rPr>
            <b/>
            <sz val="9"/>
            <color indexed="81"/>
            <rFont val="Verdana"/>
            <family val="2"/>
          </rPr>
          <t>May Johnston:</t>
        </r>
        <r>
          <rPr>
            <sz val="9"/>
            <color indexed="81"/>
            <rFont val="Verdana"/>
            <family val="2"/>
          </rPr>
          <t xml:space="preserve">
LUMO Advantage</t>
        </r>
      </text>
    </comment>
    <comment ref="L28" authorId="0" shapeId="0" xr:uid="{00000000-0006-0000-1500-000012000000}">
      <text>
        <r>
          <rPr>
            <b/>
            <sz val="9"/>
            <color indexed="81"/>
            <rFont val="Verdana"/>
            <family val="2"/>
          </rPr>
          <t>May Johnston:</t>
        </r>
        <r>
          <rPr>
            <sz val="9"/>
            <color indexed="81"/>
            <rFont val="Verdana"/>
            <family val="2"/>
          </rPr>
          <t xml:space="preserve">
Everyday Saver</t>
        </r>
      </text>
    </comment>
    <comment ref="M28" authorId="0" shapeId="0" xr:uid="{00000000-0006-0000-1500-000013000000}">
      <text>
        <r>
          <rPr>
            <b/>
            <sz val="9"/>
            <color indexed="81"/>
            <rFont val="Verdana"/>
            <family val="2"/>
          </rPr>
          <t>May Johnston:</t>
        </r>
        <r>
          <rPr>
            <sz val="9"/>
            <color indexed="81"/>
            <rFont val="Verdana"/>
            <family val="2"/>
          </rPr>
          <t xml:space="preserve">
Smile Power</t>
        </r>
      </text>
    </comment>
    <comment ref="G29" authorId="0" shapeId="0" xr:uid="{00000000-0006-0000-1500-000014000000}">
      <text>
        <r>
          <rPr>
            <b/>
            <sz val="9"/>
            <color indexed="81"/>
            <rFont val="Verdana"/>
            <family val="2"/>
          </rPr>
          <t>May Johnston:</t>
        </r>
        <r>
          <rPr>
            <sz val="9"/>
            <color indexed="81"/>
            <rFont val="Verdana"/>
            <family val="2"/>
          </rPr>
          <t xml:space="preserve">
Does not apply to controlled off peak load</t>
        </r>
      </text>
    </comment>
    <comment ref="M30" authorId="1" shapeId="0" xr:uid="{00000000-0006-0000-1500-000015000000}">
      <text>
        <r>
          <rPr>
            <b/>
            <sz val="9"/>
            <color indexed="81"/>
            <rFont val="Verdana"/>
            <family val="2"/>
          </rPr>
          <t>May Mauseth:</t>
        </r>
        <r>
          <rPr>
            <sz val="9"/>
            <color indexed="81"/>
            <rFont val="Verdana"/>
            <family val="2"/>
          </rPr>
          <t xml:space="preserve">
Varies between the netwirk areas</t>
        </r>
      </text>
    </comment>
    <comment ref="M31" authorId="1" shapeId="0" xr:uid="{00000000-0006-0000-1500-000016000000}">
      <text>
        <r>
          <rPr>
            <b/>
            <sz val="9"/>
            <color indexed="81"/>
            <rFont val="Verdana"/>
            <family val="2"/>
          </rPr>
          <t>May Mauseth:</t>
        </r>
        <r>
          <rPr>
            <sz val="9"/>
            <color indexed="81"/>
            <rFont val="Verdana"/>
            <family val="2"/>
          </rPr>
          <t xml:space="preserve">
Varies between the netwirk areas</t>
        </r>
      </text>
    </comment>
    <comment ref="I32" authorId="1" shapeId="0" xr:uid="{00000000-0006-0000-1500-000017000000}">
      <text>
        <r>
          <rPr>
            <b/>
            <sz val="9"/>
            <color indexed="81"/>
            <rFont val="Verdana"/>
            <family val="2"/>
          </rPr>
          <t>May Mauseth:</t>
        </r>
        <r>
          <rPr>
            <sz val="9"/>
            <color indexed="81"/>
            <rFont val="Verdana"/>
            <family val="2"/>
          </rPr>
          <t xml:space="preserve">
Must receive bills via email</t>
        </r>
      </text>
    </comment>
    <comment ref="N32" authorId="1" shapeId="0" xr:uid="{00000000-0006-0000-1500-000018000000}">
      <text>
        <r>
          <rPr>
            <b/>
            <sz val="9"/>
            <color indexed="81"/>
            <rFont val="Verdana"/>
            <family val="2"/>
          </rPr>
          <t>May Mauseth:</t>
        </r>
        <r>
          <rPr>
            <sz val="9"/>
            <color indexed="81"/>
            <rFont val="Verdana"/>
            <family val="2"/>
          </rPr>
          <t xml:space="preserve">
Less than in Endeavour</t>
        </r>
      </text>
    </comment>
    <comment ref="A34" authorId="0" shapeId="0" xr:uid="{00000000-0006-0000-1500-000019000000}">
      <text>
        <r>
          <rPr>
            <b/>
            <sz val="9"/>
            <color indexed="81"/>
            <rFont val="Verdana"/>
            <family val="2"/>
          </rPr>
          <t>May Johnston:</t>
        </r>
        <r>
          <rPr>
            <sz val="9"/>
            <color indexed="81"/>
            <rFont val="Verdana"/>
            <family val="2"/>
          </rPr>
          <t xml:space="preserve">
Examples of other features are: 1 month free electricity after 12 months, loyalty bonus every 6 months, credits to the account upon commencing a contract and vouchers.
</t>
        </r>
        <r>
          <rPr>
            <b/>
            <sz val="9"/>
            <color indexed="81"/>
            <rFont val="Verdana"/>
            <family val="2"/>
          </rPr>
          <t xml:space="preserve">Note </t>
        </r>
        <r>
          <rPr>
            <sz val="9"/>
            <color indexed="81"/>
            <rFont val="Verdana"/>
            <family val="2"/>
          </rPr>
          <t>Threre are currently no account establishment fee on electricity market offers</t>
        </r>
      </text>
    </comment>
    <comment ref="E34" authorId="0" shapeId="0" xr:uid="{00000000-0006-0000-1500-00001A000000}">
      <text>
        <r>
          <rPr>
            <b/>
            <sz val="9"/>
            <color indexed="81"/>
            <rFont val="Verdana"/>
            <family val="2"/>
          </rPr>
          <t>May Johnston:</t>
        </r>
        <r>
          <rPr>
            <sz val="9"/>
            <color indexed="81"/>
            <rFont val="Verdana"/>
            <family val="2"/>
          </rPr>
          <t xml:space="preserve">
2% Direct Debit discount on usageand q $70 smarter living voucher (for AGL stores)</t>
        </r>
      </text>
    </comment>
    <comment ref="F34" authorId="0" shapeId="0" xr:uid="{00000000-0006-0000-1500-00001B000000}">
      <text>
        <r>
          <rPr>
            <b/>
            <sz val="9"/>
            <color indexed="81"/>
            <rFont val="Verdana"/>
            <family val="2"/>
          </rPr>
          <t>May Johnston:</t>
        </r>
        <r>
          <rPr>
            <sz val="9"/>
            <color indexed="81"/>
            <rFont val="Verdana"/>
            <family val="2"/>
          </rPr>
          <t xml:space="preserve">
1% off usage for direct debit </t>
        </r>
      </text>
    </comment>
    <comment ref="G34" authorId="0" shapeId="0" xr:uid="{00000000-0006-0000-1500-00001C000000}">
      <text>
        <r>
          <rPr>
            <b/>
            <sz val="9"/>
            <color indexed="81"/>
            <rFont val="Verdana"/>
            <family val="2"/>
          </rPr>
          <t>May Johnston:</t>
        </r>
        <r>
          <rPr>
            <sz val="9"/>
            <color indexed="81"/>
            <rFont val="Verdana"/>
            <family val="2"/>
          </rPr>
          <t xml:space="preserve">
$20 account cred for customers agreeing to direct debit</t>
        </r>
      </text>
    </comment>
    <comment ref="I34" authorId="1" shapeId="0" xr:uid="{00000000-0006-0000-1500-00001D000000}">
      <text>
        <r>
          <rPr>
            <b/>
            <sz val="9"/>
            <color indexed="81"/>
            <rFont val="Verdana"/>
            <family val="2"/>
          </rPr>
          <t>May Mauseth:</t>
        </r>
        <r>
          <rPr>
            <sz val="9"/>
            <color indexed="81"/>
            <rFont val="Verdana"/>
            <family val="2"/>
          </rPr>
          <t xml:space="preserve">
Signup rebate: $25 off first bill and $25 off bill after 12 months</t>
        </r>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May Johnston</author>
    <author>May Mauseth</author>
  </authors>
  <commentList>
    <comment ref="E6" authorId="0" shapeId="0" xr:uid="{00000000-0006-0000-1600-000001000000}">
      <text>
        <r>
          <rPr>
            <b/>
            <sz val="9"/>
            <color indexed="81"/>
            <rFont val="Verdana"/>
            <family val="2"/>
          </rPr>
          <t>May Johnston:</t>
        </r>
        <r>
          <rPr>
            <sz val="9"/>
            <color indexed="81"/>
            <rFont val="Verdana"/>
            <family val="2"/>
          </rPr>
          <t xml:space="preserve">
AGL select 8</t>
        </r>
      </text>
    </comment>
    <comment ref="F6" authorId="0" shapeId="0" xr:uid="{00000000-0006-0000-1600-000002000000}">
      <text>
        <r>
          <rPr>
            <b/>
            <sz val="9"/>
            <color indexed="81"/>
            <rFont val="Verdana"/>
            <family val="2"/>
          </rPr>
          <t>May Johnston:</t>
        </r>
        <r>
          <rPr>
            <sz val="9"/>
            <color indexed="81"/>
            <rFont val="Verdana"/>
            <family val="2"/>
          </rPr>
          <t xml:space="preserve">
Daily Saver Plus</t>
        </r>
      </text>
    </comment>
    <comment ref="G6" authorId="0" shapeId="0" xr:uid="{00000000-0006-0000-1600-000003000000}">
      <text>
        <r>
          <rPr>
            <b/>
            <sz val="9"/>
            <color indexed="81"/>
            <rFont val="Verdana"/>
            <family val="2"/>
          </rPr>
          <t>May Johnston:</t>
        </r>
        <r>
          <rPr>
            <sz val="9"/>
            <color indexed="81"/>
            <rFont val="Verdana"/>
            <family val="2"/>
          </rPr>
          <t xml:space="preserve">
Powedirect 7%</t>
        </r>
      </text>
    </comment>
    <comment ref="H6" authorId="0" shapeId="0" xr:uid="{00000000-0006-0000-1600-000004000000}">
      <text>
        <r>
          <rPr>
            <b/>
            <sz val="9"/>
            <color indexed="81"/>
            <rFont val="Verdana"/>
            <family val="2"/>
          </rPr>
          <t>May Johnston:</t>
        </r>
        <r>
          <rPr>
            <sz val="9"/>
            <color indexed="81"/>
            <rFont val="Verdana"/>
            <family val="2"/>
          </rPr>
          <t xml:space="preserve">
Red Energy - Living Energy Saver</t>
        </r>
      </text>
    </comment>
    <comment ref="I6" authorId="0" shapeId="0" xr:uid="{00000000-0006-0000-1600-000005000000}">
      <text>
        <r>
          <rPr>
            <b/>
            <sz val="9"/>
            <color indexed="81"/>
            <rFont val="Verdana"/>
            <family val="2"/>
          </rPr>
          <t xml:space="preserve">May Johnston:
</t>
        </r>
        <r>
          <rPr>
            <sz val="9"/>
            <color indexed="81"/>
            <rFont val="Verdana"/>
            <family val="2"/>
          </rPr>
          <t>Click Easy</t>
        </r>
      </text>
    </comment>
    <comment ref="J6" authorId="0" shapeId="0" xr:uid="{00000000-0006-0000-1600-000006000000}">
      <text>
        <r>
          <rPr>
            <b/>
            <sz val="9"/>
            <color indexed="81"/>
            <rFont val="Verdana"/>
            <family val="2"/>
          </rPr>
          <t>May Johnston:
No f</t>
        </r>
        <r>
          <rPr>
            <sz val="9"/>
            <color indexed="81"/>
            <rFont val="Verdana"/>
            <family val="2"/>
          </rPr>
          <t>ixed term offer</t>
        </r>
      </text>
    </comment>
    <comment ref="K6" authorId="0" shapeId="0" xr:uid="{00000000-0006-0000-1600-000007000000}">
      <text>
        <r>
          <rPr>
            <b/>
            <sz val="9"/>
            <color indexed="81"/>
            <rFont val="Verdana"/>
            <family val="2"/>
          </rPr>
          <t>May Johnston:</t>
        </r>
        <r>
          <rPr>
            <sz val="9"/>
            <color indexed="81"/>
            <rFont val="Verdana"/>
            <family val="2"/>
          </rPr>
          <t xml:space="preserve">
LUMO Advantage</t>
        </r>
      </text>
    </comment>
    <comment ref="L6" authorId="0" shapeId="0" xr:uid="{00000000-0006-0000-1600-000008000000}">
      <text>
        <r>
          <rPr>
            <b/>
            <sz val="9"/>
            <color indexed="81"/>
            <rFont val="Verdana"/>
            <family val="2"/>
          </rPr>
          <t>May Johnston:</t>
        </r>
        <r>
          <rPr>
            <sz val="9"/>
            <color indexed="81"/>
            <rFont val="Verdana"/>
            <family val="2"/>
          </rPr>
          <t xml:space="preserve">
Everyday Saver</t>
        </r>
      </text>
    </comment>
    <comment ref="M6" authorId="0" shapeId="0" xr:uid="{00000000-0006-0000-1600-000009000000}">
      <text>
        <r>
          <rPr>
            <b/>
            <sz val="9"/>
            <color indexed="81"/>
            <rFont val="Verdana"/>
            <family val="2"/>
          </rPr>
          <t>May Johnston:</t>
        </r>
        <r>
          <rPr>
            <sz val="9"/>
            <color indexed="81"/>
            <rFont val="Verdana"/>
            <family val="2"/>
          </rPr>
          <t xml:space="preserve">
Smile Power
Released 14 April 2014</t>
        </r>
      </text>
    </comment>
    <comment ref="O6" authorId="0" shapeId="0" xr:uid="{00000000-0006-0000-1600-00000A000000}">
      <text>
        <r>
          <rPr>
            <b/>
            <sz val="9"/>
            <color indexed="81"/>
            <rFont val="Verdana"/>
            <family val="2"/>
          </rPr>
          <t>May Johnston:</t>
        </r>
        <r>
          <rPr>
            <sz val="9"/>
            <color indexed="81"/>
            <rFont val="Verdana"/>
            <family val="2"/>
          </rPr>
          <t xml:space="preserve">
Freedom Home</t>
        </r>
      </text>
    </comment>
    <comment ref="E32" authorId="0" shapeId="0" xr:uid="{00000000-0006-0000-1600-00000B000000}">
      <text>
        <r>
          <rPr>
            <b/>
            <sz val="9"/>
            <color indexed="81"/>
            <rFont val="Verdana"/>
            <family val="2"/>
          </rPr>
          <t>May Johnston:</t>
        </r>
        <r>
          <rPr>
            <sz val="9"/>
            <color indexed="81"/>
            <rFont val="Verdana"/>
            <family val="2"/>
          </rPr>
          <t xml:space="preserve">
AGL select 8</t>
        </r>
      </text>
    </comment>
    <comment ref="F32" authorId="0" shapeId="0" xr:uid="{00000000-0006-0000-1600-00000C000000}">
      <text>
        <r>
          <rPr>
            <b/>
            <sz val="9"/>
            <color indexed="81"/>
            <rFont val="Verdana"/>
            <family val="2"/>
          </rPr>
          <t>May Johnston:</t>
        </r>
        <r>
          <rPr>
            <sz val="9"/>
            <color indexed="81"/>
            <rFont val="Verdana"/>
            <family val="2"/>
          </rPr>
          <t xml:space="preserve">
Daily Saver Plus</t>
        </r>
      </text>
    </comment>
    <comment ref="G32" authorId="0" shapeId="0" xr:uid="{00000000-0006-0000-1600-00000D000000}">
      <text>
        <r>
          <rPr>
            <b/>
            <sz val="9"/>
            <color indexed="81"/>
            <rFont val="Verdana"/>
            <family val="2"/>
          </rPr>
          <t>May Johnston:</t>
        </r>
        <r>
          <rPr>
            <sz val="9"/>
            <color indexed="81"/>
            <rFont val="Verdana"/>
            <family val="2"/>
          </rPr>
          <t xml:space="preserve">
Powedirect 7%</t>
        </r>
      </text>
    </comment>
    <comment ref="H32" authorId="0" shapeId="0" xr:uid="{00000000-0006-0000-1600-00000E000000}">
      <text>
        <r>
          <rPr>
            <b/>
            <sz val="9"/>
            <color indexed="81"/>
            <rFont val="Verdana"/>
            <family val="2"/>
          </rPr>
          <t>May Johnston:</t>
        </r>
        <r>
          <rPr>
            <sz val="9"/>
            <color indexed="81"/>
            <rFont val="Verdana"/>
            <family val="2"/>
          </rPr>
          <t xml:space="preserve">
Red Energy - Living Energy Saver</t>
        </r>
      </text>
    </comment>
    <comment ref="I32" authorId="0" shapeId="0" xr:uid="{00000000-0006-0000-1600-00000F000000}">
      <text>
        <r>
          <rPr>
            <b/>
            <sz val="9"/>
            <color indexed="81"/>
            <rFont val="Verdana"/>
            <family val="2"/>
          </rPr>
          <t xml:space="preserve">May Johnston:
</t>
        </r>
        <r>
          <rPr>
            <sz val="9"/>
            <color indexed="81"/>
            <rFont val="Verdana"/>
            <family val="2"/>
          </rPr>
          <t>Click Easy</t>
        </r>
      </text>
    </comment>
    <comment ref="J32" authorId="0" shapeId="0" xr:uid="{00000000-0006-0000-1600-000010000000}">
      <text>
        <r>
          <rPr>
            <b/>
            <sz val="9"/>
            <color indexed="81"/>
            <rFont val="Verdana"/>
            <family val="2"/>
          </rPr>
          <t>May Johnston:
No f</t>
        </r>
        <r>
          <rPr>
            <sz val="9"/>
            <color indexed="81"/>
            <rFont val="Verdana"/>
            <family val="2"/>
          </rPr>
          <t>ixed term offer</t>
        </r>
      </text>
    </comment>
    <comment ref="K32" authorId="0" shapeId="0" xr:uid="{00000000-0006-0000-1600-000011000000}">
      <text>
        <r>
          <rPr>
            <b/>
            <sz val="9"/>
            <color indexed="81"/>
            <rFont val="Verdana"/>
            <family val="2"/>
          </rPr>
          <t>May Johnston:</t>
        </r>
        <r>
          <rPr>
            <sz val="9"/>
            <color indexed="81"/>
            <rFont val="Verdana"/>
            <family val="2"/>
          </rPr>
          <t xml:space="preserve">
LUMO Advantage</t>
        </r>
      </text>
    </comment>
    <comment ref="L32" authorId="0" shapeId="0" xr:uid="{00000000-0006-0000-1600-000012000000}">
      <text>
        <r>
          <rPr>
            <b/>
            <sz val="9"/>
            <color indexed="81"/>
            <rFont val="Verdana"/>
            <family val="2"/>
          </rPr>
          <t>May Johnston:</t>
        </r>
        <r>
          <rPr>
            <sz val="9"/>
            <color indexed="81"/>
            <rFont val="Verdana"/>
            <family val="2"/>
          </rPr>
          <t xml:space="preserve">
Everyday Saver</t>
        </r>
      </text>
    </comment>
    <comment ref="M32" authorId="0" shapeId="0" xr:uid="{00000000-0006-0000-1600-000013000000}">
      <text>
        <r>
          <rPr>
            <b/>
            <sz val="9"/>
            <color indexed="81"/>
            <rFont val="Verdana"/>
            <family val="2"/>
          </rPr>
          <t>May Johnston:</t>
        </r>
        <r>
          <rPr>
            <sz val="9"/>
            <color indexed="81"/>
            <rFont val="Verdana"/>
            <family val="2"/>
          </rPr>
          <t xml:space="preserve">
Smile Power</t>
        </r>
      </text>
    </comment>
    <comment ref="O32" authorId="0" shapeId="0" xr:uid="{00000000-0006-0000-1600-000014000000}">
      <text>
        <r>
          <rPr>
            <b/>
            <sz val="9"/>
            <color indexed="81"/>
            <rFont val="Verdana"/>
            <family val="2"/>
          </rPr>
          <t>May Johnston:</t>
        </r>
        <r>
          <rPr>
            <sz val="9"/>
            <color indexed="81"/>
            <rFont val="Verdana"/>
            <family val="2"/>
          </rPr>
          <t xml:space="preserve">
Freedom Home</t>
        </r>
      </text>
    </comment>
    <comment ref="G33" authorId="0" shapeId="0" xr:uid="{00000000-0006-0000-1600-000015000000}">
      <text>
        <r>
          <rPr>
            <b/>
            <sz val="9"/>
            <color indexed="81"/>
            <rFont val="Verdana"/>
            <family val="2"/>
          </rPr>
          <t>May Johnston:</t>
        </r>
        <r>
          <rPr>
            <sz val="9"/>
            <color indexed="81"/>
            <rFont val="Verdana"/>
            <family val="2"/>
          </rPr>
          <t xml:space="preserve">
Does not apply to controlled off peak load</t>
        </r>
      </text>
    </comment>
    <comment ref="M34" authorId="1" shapeId="0" xr:uid="{00000000-0006-0000-1600-000016000000}">
      <text>
        <r>
          <rPr>
            <b/>
            <sz val="9"/>
            <color indexed="81"/>
            <rFont val="Verdana"/>
            <family val="2"/>
          </rPr>
          <t>May Mauseth:</t>
        </r>
        <r>
          <rPr>
            <sz val="9"/>
            <color indexed="81"/>
            <rFont val="Verdana"/>
            <family val="2"/>
          </rPr>
          <t xml:space="preserve">
3 years for TOU</t>
        </r>
      </text>
    </comment>
    <comment ref="M35" authorId="1" shapeId="0" xr:uid="{00000000-0006-0000-1600-000017000000}">
      <text>
        <r>
          <rPr>
            <b/>
            <sz val="9"/>
            <color indexed="81"/>
            <rFont val="Verdana"/>
            <family val="2"/>
          </rPr>
          <t>May Mauseth:</t>
        </r>
        <r>
          <rPr>
            <sz val="9"/>
            <color indexed="81"/>
            <rFont val="Verdana"/>
            <family val="2"/>
          </rPr>
          <t xml:space="preserve">
$75 for 1 year contracts and $99 for 3 year contracts</t>
        </r>
      </text>
    </comment>
    <comment ref="I36" authorId="1" shapeId="0" xr:uid="{00000000-0006-0000-1600-000018000000}">
      <text>
        <r>
          <rPr>
            <b/>
            <sz val="9"/>
            <color indexed="81"/>
            <rFont val="Verdana"/>
            <family val="2"/>
          </rPr>
          <t>May Mauseth:</t>
        </r>
        <r>
          <rPr>
            <sz val="9"/>
            <color indexed="81"/>
            <rFont val="Verdana"/>
            <family val="2"/>
          </rPr>
          <t xml:space="preserve">
Must receive bills via email</t>
        </r>
      </text>
    </comment>
    <comment ref="A38" authorId="0" shapeId="0" xr:uid="{00000000-0006-0000-1600-000019000000}">
      <text>
        <r>
          <rPr>
            <b/>
            <sz val="9"/>
            <color indexed="81"/>
            <rFont val="Verdana"/>
            <family val="2"/>
          </rPr>
          <t>May Johnston:</t>
        </r>
        <r>
          <rPr>
            <sz val="9"/>
            <color indexed="81"/>
            <rFont val="Verdana"/>
            <family val="2"/>
          </rPr>
          <t xml:space="preserve">
Examples of other features are: 1 month free electricity after 12 months, loyalty bonus every 6 months, credits to the account upon commencing a contract and vouchers.
</t>
        </r>
        <r>
          <rPr>
            <b/>
            <sz val="9"/>
            <color indexed="81"/>
            <rFont val="Verdana"/>
            <family val="2"/>
          </rPr>
          <t xml:space="preserve">Note </t>
        </r>
        <r>
          <rPr>
            <sz val="9"/>
            <color indexed="81"/>
            <rFont val="Verdana"/>
            <family val="2"/>
          </rPr>
          <t>Threre are currently no account establishment fee on electricity market offers</t>
        </r>
      </text>
    </comment>
    <comment ref="E38" authorId="0" shapeId="0" xr:uid="{00000000-0006-0000-1600-00001A000000}">
      <text>
        <r>
          <rPr>
            <b/>
            <sz val="9"/>
            <color indexed="81"/>
            <rFont val="Verdana"/>
            <family val="2"/>
          </rPr>
          <t>May Johnston:</t>
        </r>
        <r>
          <rPr>
            <sz val="9"/>
            <color indexed="81"/>
            <rFont val="Verdana"/>
            <family val="2"/>
          </rPr>
          <t xml:space="preserve">
2% Direct Debit discount on usageand q $70 smarter living voucher (for AGL stores)</t>
        </r>
      </text>
    </comment>
    <comment ref="F38" authorId="0" shapeId="0" xr:uid="{00000000-0006-0000-1600-00001B000000}">
      <text>
        <r>
          <rPr>
            <b/>
            <sz val="9"/>
            <color indexed="81"/>
            <rFont val="Verdana"/>
            <family val="2"/>
          </rPr>
          <t>May Johnston:</t>
        </r>
        <r>
          <rPr>
            <sz val="9"/>
            <color indexed="81"/>
            <rFont val="Verdana"/>
            <family val="2"/>
          </rPr>
          <t xml:space="preserve">
1% off usage for direct debit </t>
        </r>
      </text>
    </comment>
    <comment ref="G38" authorId="0" shapeId="0" xr:uid="{00000000-0006-0000-1600-00001C000000}">
      <text>
        <r>
          <rPr>
            <b/>
            <sz val="9"/>
            <color indexed="81"/>
            <rFont val="Verdana"/>
            <family val="2"/>
          </rPr>
          <t>May Johnston:</t>
        </r>
        <r>
          <rPr>
            <sz val="9"/>
            <color indexed="81"/>
            <rFont val="Verdana"/>
            <family val="2"/>
          </rPr>
          <t xml:space="preserve">
$20 account cred for customers agreeing to direct debit</t>
        </r>
      </text>
    </comment>
    <comment ref="I38" authorId="1" shapeId="0" xr:uid="{00000000-0006-0000-1600-00001D000000}">
      <text>
        <r>
          <rPr>
            <b/>
            <sz val="9"/>
            <color indexed="81"/>
            <rFont val="Verdana"/>
            <family val="2"/>
          </rPr>
          <t>May Mauseth:</t>
        </r>
        <r>
          <rPr>
            <sz val="9"/>
            <color indexed="81"/>
            <rFont val="Verdana"/>
            <family val="2"/>
          </rPr>
          <t xml:space="preserve">
Signup rebate: $25 off first bill and $25 off bill after 12 months</t>
        </r>
      </text>
    </comment>
  </commentList>
</comments>
</file>

<file path=xl/comments29.xml><?xml version="1.0" encoding="utf-8"?>
<comments xmlns="http://schemas.openxmlformats.org/spreadsheetml/2006/main" xmlns:mc="http://schemas.openxmlformats.org/markup-compatibility/2006" xmlns:xr="http://schemas.microsoft.com/office/spreadsheetml/2014/revision" mc:Ignorable="xr">
  <authors>
    <author>May Johnston</author>
    <author>May Mauseth</author>
  </authors>
  <commentList>
    <comment ref="E6" authorId="0" shapeId="0" xr:uid="{00000000-0006-0000-1700-000001000000}">
      <text>
        <r>
          <rPr>
            <b/>
            <sz val="9"/>
            <color indexed="81"/>
            <rFont val="Verdana"/>
            <family val="2"/>
          </rPr>
          <t>May Johnston:</t>
        </r>
        <r>
          <rPr>
            <sz val="9"/>
            <color indexed="81"/>
            <rFont val="Verdana"/>
            <family val="2"/>
          </rPr>
          <t xml:space="preserve">
AGL select 8</t>
        </r>
      </text>
    </comment>
    <comment ref="F6" authorId="0" shapeId="0" xr:uid="{00000000-0006-0000-1700-000002000000}">
      <text>
        <r>
          <rPr>
            <b/>
            <sz val="9"/>
            <color indexed="81"/>
            <rFont val="Verdana"/>
            <family val="2"/>
          </rPr>
          <t>May Johnston:</t>
        </r>
        <r>
          <rPr>
            <sz val="9"/>
            <color indexed="81"/>
            <rFont val="Verdana"/>
            <family val="2"/>
          </rPr>
          <t xml:space="preserve">
Daily Saver Plus</t>
        </r>
      </text>
    </comment>
    <comment ref="G6" authorId="0" shapeId="0" xr:uid="{00000000-0006-0000-1700-000003000000}">
      <text>
        <r>
          <rPr>
            <b/>
            <sz val="9"/>
            <color indexed="81"/>
            <rFont val="Verdana"/>
            <family val="2"/>
          </rPr>
          <t>May Johnston:</t>
        </r>
        <r>
          <rPr>
            <sz val="9"/>
            <color indexed="81"/>
            <rFont val="Verdana"/>
            <family val="2"/>
          </rPr>
          <t xml:space="preserve">
Powedirect 7%</t>
        </r>
      </text>
    </comment>
    <comment ref="H6" authorId="0" shapeId="0" xr:uid="{00000000-0006-0000-1700-000004000000}">
      <text>
        <r>
          <rPr>
            <b/>
            <sz val="9"/>
            <color indexed="81"/>
            <rFont val="Verdana"/>
            <family val="2"/>
          </rPr>
          <t>May Johnston:</t>
        </r>
        <r>
          <rPr>
            <sz val="9"/>
            <color indexed="81"/>
            <rFont val="Verdana"/>
            <family val="2"/>
          </rPr>
          <t xml:space="preserve">
Red Energy - Living Energy Saver</t>
        </r>
      </text>
    </comment>
    <comment ref="I6" authorId="0" shapeId="0" xr:uid="{00000000-0006-0000-1700-000005000000}">
      <text>
        <r>
          <rPr>
            <b/>
            <sz val="9"/>
            <color indexed="81"/>
            <rFont val="Verdana"/>
            <family val="2"/>
          </rPr>
          <t xml:space="preserve">May Johnston:
</t>
        </r>
        <r>
          <rPr>
            <sz val="9"/>
            <color indexed="81"/>
            <rFont val="Verdana"/>
            <family val="2"/>
          </rPr>
          <t>Click Easy</t>
        </r>
      </text>
    </comment>
    <comment ref="J6" authorId="0" shapeId="0" xr:uid="{00000000-0006-0000-1700-000006000000}">
      <text>
        <r>
          <rPr>
            <b/>
            <sz val="9"/>
            <color indexed="81"/>
            <rFont val="Verdana"/>
            <family val="2"/>
          </rPr>
          <t>May Johnston:
No f</t>
        </r>
        <r>
          <rPr>
            <sz val="9"/>
            <color indexed="81"/>
            <rFont val="Verdana"/>
            <family val="2"/>
          </rPr>
          <t>ixed term offer</t>
        </r>
      </text>
    </comment>
    <comment ref="K6" authorId="0" shapeId="0" xr:uid="{00000000-0006-0000-1700-000007000000}">
      <text>
        <r>
          <rPr>
            <b/>
            <sz val="9"/>
            <color indexed="81"/>
            <rFont val="Verdana"/>
            <family val="2"/>
          </rPr>
          <t>May Johnston:</t>
        </r>
        <r>
          <rPr>
            <sz val="9"/>
            <color indexed="81"/>
            <rFont val="Verdana"/>
            <family val="2"/>
          </rPr>
          <t xml:space="preserve">
LUMO Advantage</t>
        </r>
      </text>
    </comment>
    <comment ref="L6" authorId="0" shapeId="0" xr:uid="{00000000-0006-0000-1700-000008000000}">
      <text>
        <r>
          <rPr>
            <b/>
            <sz val="9"/>
            <color indexed="81"/>
            <rFont val="Verdana"/>
            <family val="2"/>
          </rPr>
          <t>May Johnston:</t>
        </r>
        <r>
          <rPr>
            <sz val="9"/>
            <color indexed="81"/>
            <rFont val="Verdana"/>
            <family val="2"/>
          </rPr>
          <t xml:space="preserve">
Everyday Saver</t>
        </r>
      </text>
    </comment>
    <comment ref="M6" authorId="0" shapeId="0" xr:uid="{00000000-0006-0000-1700-000009000000}">
      <text>
        <r>
          <rPr>
            <b/>
            <sz val="9"/>
            <color indexed="81"/>
            <rFont val="Verdana"/>
            <family val="2"/>
          </rPr>
          <t>May Johnston:</t>
        </r>
        <r>
          <rPr>
            <sz val="9"/>
            <color indexed="81"/>
            <rFont val="Verdana"/>
            <family val="2"/>
          </rPr>
          <t xml:space="preserve">
Smile Power</t>
        </r>
      </text>
    </comment>
    <comment ref="O6" authorId="0" shapeId="0" xr:uid="{00000000-0006-0000-1700-00000A000000}">
      <text>
        <r>
          <rPr>
            <b/>
            <sz val="9"/>
            <color indexed="81"/>
            <rFont val="Verdana"/>
            <family val="2"/>
          </rPr>
          <t>May Johnston:</t>
        </r>
        <r>
          <rPr>
            <sz val="9"/>
            <color indexed="81"/>
            <rFont val="Verdana"/>
            <family val="2"/>
          </rPr>
          <t xml:space="preserve">
Freedom Home</t>
        </r>
      </text>
    </comment>
    <comment ref="E28" authorId="0" shapeId="0" xr:uid="{00000000-0006-0000-1700-00000B000000}">
      <text>
        <r>
          <rPr>
            <b/>
            <sz val="9"/>
            <color indexed="81"/>
            <rFont val="Verdana"/>
            <family val="2"/>
          </rPr>
          <t>May Johnston:</t>
        </r>
        <r>
          <rPr>
            <sz val="9"/>
            <color indexed="81"/>
            <rFont val="Verdana"/>
            <family val="2"/>
          </rPr>
          <t xml:space="preserve">
AGL select 8</t>
        </r>
      </text>
    </comment>
    <comment ref="F28" authorId="0" shapeId="0" xr:uid="{00000000-0006-0000-1700-00000C000000}">
      <text>
        <r>
          <rPr>
            <b/>
            <sz val="9"/>
            <color indexed="81"/>
            <rFont val="Verdana"/>
            <family val="2"/>
          </rPr>
          <t>May Johnston:</t>
        </r>
        <r>
          <rPr>
            <sz val="9"/>
            <color indexed="81"/>
            <rFont val="Verdana"/>
            <family val="2"/>
          </rPr>
          <t xml:space="preserve">
Daily Saver Plus</t>
        </r>
      </text>
    </comment>
    <comment ref="G28" authorId="0" shapeId="0" xr:uid="{00000000-0006-0000-1700-00000D000000}">
      <text>
        <r>
          <rPr>
            <b/>
            <sz val="9"/>
            <color indexed="81"/>
            <rFont val="Verdana"/>
            <family val="2"/>
          </rPr>
          <t>May Johnston:</t>
        </r>
        <r>
          <rPr>
            <sz val="9"/>
            <color indexed="81"/>
            <rFont val="Verdana"/>
            <family val="2"/>
          </rPr>
          <t xml:space="preserve">
Powedirect 7%</t>
        </r>
      </text>
    </comment>
    <comment ref="H28" authorId="0" shapeId="0" xr:uid="{00000000-0006-0000-1700-00000E000000}">
      <text>
        <r>
          <rPr>
            <b/>
            <sz val="9"/>
            <color indexed="81"/>
            <rFont val="Verdana"/>
            <family val="2"/>
          </rPr>
          <t>May Johnston:</t>
        </r>
        <r>
          <rPr>
            <sz val="9"/>
            <color indexed="81"/>
            <rFont val="Verdana"/>
            <family val="2"/>
          </rPr>
          <t xml:space="preserve">
Red Energy - Living Energy Saver</t>
        </r>
      </text>
    </comment>
    <comment ref="I28" authorId="0" shapeId="0" xr:uid="{00000000-0006-0000-1700-00000F000000}">
      <text>
        <r>
          <rPr>
            <b/>
            <sz val="9"/>
            <color indexed="81"/>
            <rFont val="Verdana"/>
            <family val="2"/>
          </rPr>
          <t xml:space="preserve">May Johnston:
</t>
        </r>
        <r>
          <rPr>
            <sz val="9"/>
            <color indexed="81"/>
            <rFont val="Verdana"/>
            <family val="2"/>
          </rPr>
          <t>Click Easy</t>
        </r>
      </text>
    </comment>
    <comment ref="J28" authorId="0" shapeId="0" xr:uid="{00000000-0006-0000-1700-000010000000}">
      <text>
        <r>
          <rPr>
            <b/>
            <sz val="9"/>
            <color indexed="81"/>
            <rFont val="Verdana"/>
            <family val="2"/>
          </rPr>
          <t>May Johnston:
No f</t>
        </r>
        <r>
          <rPr>
            <sz val="9"/>
            <color indexed="81"/>
            <rFont val="Verdana"/>
            <family val="2"/>
          </rPr>
          <t>ixed term offer</t>
        </r>
      </text>
    </comment>
    <comment ref="K28" authorId="0" shapeId="0" xr:uid="{00000000-0006-0000-1700-000011000000}">
      <text>
        <r>
          <rPr>
            <b/>
            <sz val="9"/>
            <color indexed="81"/>
            <rFont val="Verdana"/>
            <family val="2"/>
          </rPr>
          <t>May Johnston:</t>
        </r>
        <r>
          <rPr>
            <sz val="9"/>
            <color indexed="81"/>
            <rFont val="Verdana"/>
            <family val="2"/>
          </rPr>
          <t xml:space="preserve">
LUMO Advantage</t>
        </r>
      </text>
    </comment>
    <comment ref="L28" authorId="0" shapeId="0" xr:uid="{00000000-0006-0000-1700-000012000000}">
      <text>
        <r>
          <rPr>
            <b/>
            <sz val="9"/>
            <color indexed="81"/>
            <rFont val="Verdana"/>
            <family val="2"/>
          </rPr>
          <t>May Johnston:</t>
        </r>
        <r>
          <rPr>
            <sz val="9"/>
            <color indexed="81"/>
            <rFont val="Verdana"/>
            <family val="2"/>
          </rPr>
          <t xml:space="preserve">
Everyday Saver</t>
        </r>
      </text>
    </comment>
    <comment ref="M28" authorId="0" shapeId="0" xr:uid="{00000000-0006-0000-1700-000013000000}">
      <text>
        <r>
          <rPr>
            <b/>
            <sz val="9"/>
            <color indexed="81"/>
            <rFont val="Verdana"/>
            <family val="2"/>
          </rPr>
          <t>May Johnston:</t>
        </r>
        <r>
          <rPr>
            <sz val="9"/>
            <color indexed="81"/>
            <rFont val="Verdana"/>
            <family val="2"/>
          </rPr>
          <t xml:space="preserve">
Smile Power</t>
        </r>
      </text>
    </comment>
    <comment ref="O28" authorId="0" shapeId="0" xr:uid="{00000000-0006-0000-1700-000014000000}">
      <text>
        <r>
          <rPr>
            <b/>
            <sz val="9"/>
            <color indexed="81"/>
            <rFont val="Verdana"/>
            <family val="2"/>
          </rPr>
          <t>May Johnston:</t>
        </r>
        <r>
          <rPr>
            <sz val="9"/>
            <color indexed="81"/>
            <rFont val="Verdana"/>
            <family val="2"/>
          </rPr>
          <t xml:space="preserve">
Freedom Home</t>
        </r>
      </text>
    </comment>
    <comment ref="G29" authorId="0" shapeId="0" xr:uid="{00000000-0006-0000-1700-000015000000}">
      <text>
        <r>
          <rPr>
            <b/>
            <sz val="9"/>
            <color indexed="81"/>
            <rFont val="Verdana"/>
            <family val="2"/>
          </rPr>
          <t>May Johnston:</t>
        </r>
        <r>
          <rPr>
            <sz val="9"/>
            <color indexed="81"/>
            <rFont val="Verdana"/>
            <family val="2"/>
          </rPr>
          <t xml:space="preserve">
Does not apply to controlled off peak load</t>
        </r>
      </text>
    </comment>
    <comment ref="M30" authorId="1" shapeId="0" xr:uid="{00000000-0006-0000-1700-000016000000}">
      <text>
        <r>
          <rPr>
            <b/>
            <sz val="9"/>
            <color indexed="81"/>
            <rFont val="Verdana"/>
            <family val="2"/>
          </rPr>
          <t>May Mauseth:</t>
        </r>
        <r>
          <rPr>
            <sz val="9"/>
            <color indexed="81"/>
            <rFont val="Verdana"/>
            <family val="2"/>
          </rPr>
          <t xml:space="preserve">
Varies between the netwirk areas</t>
        </r>
      </text>
    </comment>
    <comment ref="M31" authorId="1" shapeId="0" xr:uid="{00000000-0006-0000-1700-000017000000}">
      <text>
        <r>
          <rPr>
            <b/>
            <sz val="9"/>
            <color indexed="81"/>
            <rFont val="Verdana"/>
            <family val="2"/>
          </rPr>
          <t>May Mauseth:</t>
        </r>
        <r>
          <rPr>
            <sz val="9"/>
            <color indexed="81"/>
            <rFont val="Verdana"/>
            <family val="2"/>
          </rPr>
          <t xml:space="preserve">
Varies between the netwirk areas</t>
        </r>
      </text>
    </comment>
    <comment ref="I32" authorId="1" shapeId="0" xr:uid="{00000000-0006-0000-1700-000018000000}">
      <text>
        <r>
          <rPr>
            <b/>
            <sz val="9"/>
            <color indexed="81"/>
            <rFont val="Verdana"/>
            <family val="2"/>
          </rPr>
          <t>May Mauseth:</t>
        </r>
        <r>
          <rPr>
            <sz val="9"/>
            <color indexed="81"/>
            <rFont val="Verdana"/>
            <family val="2"/>
          </rPr>
          <t xml:space="preserve">
Must receive bills via email</t>
        </r>
      </text>
    </comment>
    <comment ref="N32" authorId="1" shapeId="0" xr:uid="{00000000-0006-0000-1700-000019000000}">
      <text>
        <r>
          <rPr>
            <b/>
            <sz val="9"/>
            <color indexed="81"/>
            <rFont val="Verdana"/>
            <family val="2"/>
          </rPr>
          <t>May Mauseth:</t>
        </r>
        <r>
          <rPr>
            <sz val="9"/>
            <color indexed="81"/>
            <rFont val="Verdana"/>
            <family val="2"/>
          </rPr>
          <t xml:space="preserve">
Higher discount than Essential</t>
        </r>
      </text>
    </comment>
    <comment ref="E34" authorId="0" shapeId="0" xr:uid="{00000000-0006-0000-1700-00001A000000}">
      <text>
        <r>
          <rPr>
            <b/>
            <sz val="9"/>
            <color indexed="81"/>
            <rFont val="Verdana"/>
            <family val="2"/>
          </rPr>
          <t>May Johnston:</t>
        </r>
        <r>
          <rPr>
            <sz val="9"/>
            <color indexed="81"/>
            <rFont val="Verdana"/>
            <family val="2"/>
          </rPr>
          <t xml:space="preserve">
2% Direct Debit discount on usageand q $70 smarter living voucher (for AGL stores)</t>
        </r>
      </text>
    </comment>
    <comment ref="F34" authorId="0" shapeId="0" xr:uid="{00000000-0006-0000-1700-00001B000000}">
      <text>
        <r>
          <rPr>
            <b/>
            <sz val="9"/>
            <color indexed="81"/>
            <rFont val="Verdana"/>
            <family val="2"/>
          </rPr>
          <t>May Johnston:</t>
        </r>
        <r>
          <rPr>
            <sz val="9"/>
            <color indexed="81"/>
            <rFont val="Verdana"/>
            <family val="2"/>
          </rPr>
          <t xml:space="preserve">
1% off usage for direct debit </t>
        </r>
      </text>
    </comment>
    <comment ref="G34" authorId="0" shapeId="0" xr:uid="{00000000-0006-0000-1700-00001C000000}">
      <text>
        <r>
          <rPr>
            <b/>
            <sz val="9"/>
            <color indexed="81"/>
            <rFont val="Verdana"/>
            <family val="2"/>
          </rPr>
          <t>May Johnston:</t>
        </r>
        <r>
          <rPr>
            <sz val="9"/>
            <color indexed="81"/>
            <rFont val="Verdana"/>
            <family val="2"/>
          </rPr>
          <t xml:space="preserve">
$20 account cred for customers agreeing to direct debit</t>
        </r>
      </text>
    </comment>
    <comment ref="I34" authorId="1" shapeId="0" xr:uid="{00000000-0006-0000-1700-00001D000000}">
      <text>
        <r>
          <rPr>
            <b/>
            <sz val="9"/>
            <color indexed="81"/>
            <rFont val="Verdana"/>
            <family val="2"/>
          </rPr>
          <t>May Mauseth:</t>
        </r>
        <r>
          <rPr>
            <sz val="9"/>
            <color indexed="81"/>
            <rFont val="Verdana"/>
            <family val="2"/>
          </rPr>
          <t xml:space="preserve">
Signup rebate: $25 off first bill and $25 off bill after 12 months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Sophie Labaste</author>
    <author>May Mauseth</author>
  </authors>
  <commentList>
    <comment ref="R7" authorId="0" shapeId="0" xr:uid="{0483FC27-3F70-6044-9BDB-ADFFC81772A2}">
      <text>
        <r>
          <rPr>
            <b/>
            <sz val="10"/>
            <color rgb="FF000000"/>
            <rFont val="Tahoma"/>
            <family val="2"/>
          </rPr>
          <t>Sophie Labaste:</t>
        </r>
        <r>
          <rPr>
            <sz val="10"/>
            <color rgb="FF000000"/>
            <rFont val="Tahoma"/>
            <family val="2"/>
          </rPr>
          <t xml:space="preserve">
</t>
        </r>
        <r>
          <rPr>
            <sz val="10"/>
            <color rgb="FF000000"/>
            <rFont val="Tahoma"/>
            <family val="2"/>
          </rPr>
          <t xml:space="preserve">Discount formula is set up to have only Origin, Powershop and Red Energy with discounts inclusive of GST, </t>
        </r>
        <r>
          <rPr>
            <b/>
            <sz val="10"/>
            <color rgb="FF000000"/>
            <rFont val="Tahoma"/>
            <family val="2"/>
          </rPr>
          <t>change the formula if that is not longer the case</t>
        </r>
      </text>
    </comment>
    <comment ref="C8" authorId="1" shapeId="0" xr:uid="{0184628D-DB4A-4248-91D6-0260B28A45F5}">
      <text>
        <r>
          <rPr>
            <b/>
            <sz val="10"/>
            <color rgb="FF000000"/>
            <rFont val="Tahoma"/>
            <family val="2"/>
          </rPr>
          <t>May Mauseth:</t>
        </r>
        <r>
          <rPr>
            <sz val="10"/>
            <color rgb="FF000000"/>
            <rFont val="Tahoma"/>
            <family val="2"/>
          </rPr>
          <t xml:space="preserve">
</t>
        </r>
        <r>
          <rPr>
            <sz val="10"/>
            <color rgb="FF000000"/>
            <rFont val="Verdana"/>
            <family val="2"/>
          </rPr>
          <t>Includes membership fee</t>
        </r>
        <r>
          <rPr>
            <sz val="10"/>
            <color rgb="FF000000"/>
            <rFont val="Verdana"/>
            <family val="2"/>
          </rPr>
          <t xml:space="preserve">
</t>
        </r>
      </text>
    </comment>
    <comment ref="R34" authorId="0" shapeId="0" xr:uid="{14423C69-249A-6D45-951E-D8794CC3B0EC}">
      <text>
        <r>
          <rPr>
            <b/>
            <sz val="10"/>
            <color rgb="FF000000"/>
            <rFont val="Tahoma"/>
            <family val="2"/>
          </rPr>
          <t>Sophie Labaste:</t>
        </r>
        <r>
          <rPr>
            <sz val="10"/>
            <color rgb="FF000000"/>
            <rFont val="Tahoma"/>
            <family val="2"/>
          </rPr>
          <t xml:space="preserve">
</t>
        </r>
        <r>
          <rPr>
            <sz val="10"/>
            <color rgb="FF000000"/>
            <rFont val="Tahoma"/>
            <family val="2"/>
          </rPr>
          <t xml:space="preserve">Discount formula is set up to have only Origin, Powershop and Red Energy with discounts inclusive of GST, </t>
        </r>
        <r>
          <rPr>
            <b/>
            <sz val="10"/>
            <color rgb="FF000000"/>
            <rFont val="Tahoma"/>
            <family val="2"/>
          </rPr>
          <t>change the formula if that is not longer the case</t>
        </r>
      </text>
    </comment>
    <comment ref="C35" authorId="1" shapeId="0" xr:uid="{539CC946-CDAD-2540-8C5A-8A962DB702E6}">
      <text>
        <r>
          <rPr>
            <b/>
            <sz val="10"/>
            <color rgb="FF000000"/>
            <rFont val="Tahoma"/>
            <family val="2"/>
          </rPr>
          <t>May Mauseth:</t>
        </r>
        <r>
          <rPr>
            <sz val="10"/>
            <color rgb="FF000000"/>
            <rFont val="Tahoma"/>
            <family val="2"/>
          </rPr>
          <t xml:space="preserve">
</t>
        </r>
        <r>
          <rPr>
            <sz val="10"/>
            <color rgb="FF000000"/>
            <rFont val="Verdana"/>
            <family val="2"/>
          </rPr>
          <t>Includes membership fee</t>
        </r>
        <r>
          <rPr>
            <sz val="10"/>
            <color rgb="FF000000"/>
            <rFont val="Verdana"/>
            <family val="2"/>
          </rPr>
          <t xml:space="preserve">
</t>
        </r>
      </text>
    </comment>
    <comment ref="R62" authorId="0" shapeId="0" xr:uid="{4B0C32AB-2FD4-0E43-A835-F75BE87C0D59}">
      <text>
        <r>
          <rPr>
            <b/>
            <sz val="10"/>
            <color rgb="FF000000"/>
            <rFont val="Tahoma"/>
            <family val="2"/>
          </rPr>
          <t>Sophie Labaste:</t>
        </r>
        <r>
          <rPr>
            <sz val="10"/>
            <color rgb="FF000000"/>
            <rFont val="Tahoma"/>
            <family val="2"/>
          </rPr>
          <t xml:space="preserve">
</t>
        </r>
        <r>
          <rPr>
            <sz val="10"/>
            <color rgb="FF000000"/>
            <rFont val="Tahoma"/>
            <family val="2"/>
          </rPr>
          <t xml:space="preserve">Discount formula is set up to have only Origin, Powershop and Red Energy with discounts inclusive of GST, </t>
        </r>
        <r>
          <rPr>
            <b/>
            <sz val="10"/>
            <color rgb="FF000000"/>
            <rFont val="Tahoma"/>
            <family val="2"/>
          </rPr>
          <t>change the formula if that is not longer the case</t>
        </r>
      </text>
    </comment>
    <comment ref="C63" authorId="1" shapeId="0" xr:uid="{673562B4-3D6E-F047-A71C-47FB91B09FE5}">
      <text>
        <r>
          <rPr>
            <b/>
            <sz val="10"/>
            <color rgb="FF000000"/>
            <rFont val="Tahoma"/>
            <family val="2"/>
          </rPr>
          <t>May Mauseth:</t>
        </r>
        <r>
          <rPr>
            <sz val="10"/>
            <color rgb="FF000000"/>
            <rFont val="Tahoma"/>
            <family val="2"/>
          </rPr>
          <t xml:space="preserve">
</t>
        </r>
        <r>
          <rPr>
            <sz val="10"/>
            <color rgb="FF000000"/>
            <rFont val="Verdana"/>
            <family val="2"/>
          </rPr>
          <t>Includes membership fee</t>
        </r>
        <r>
          <rPr>
            <sz val="10"/>
            <color rgb="FF000000"/>
            <rFont val="Verdana"/>
            <family val="2"/>
          </rPr>
          <t xml:space="preserve">
</t>
        </r>
      </text>
    </comment>
  </commentList>
</comments>
</file>

<file path=xl/comments30.xml><?xml version="1.0" encoding="utf-8"?>
<comments xmlns="http://schemas.openxmlformats.org/spreadsheetml/2006/main" xmlns:mc="http://schemas.openxmlformats.org/markup-compatibility/2006" xmlns:xr="http://schemas.microsoft.com/office/spreadsheetml/2014/revision" mc:Ignorable="xr">
  <authors>
    <author>May Johnston</author>
    <author>May Mauseth</author>
  </authors>
  <commentList>
    <comment ref="E6" authorId="0" shapeId="0" xr:uid="{00000000-0006-0000-1800-000001000000}">
      <text>
        <r>
          <rPr>
            <b/>
            <sz val="9"/>
            <color indexed="81"/>
            <rFont val="Verdana"/>
            <family val="2"/>
          </rPr>
          <t>May Johnston:</t>
        </r>
        <r>
          <rPr>
            <sz val="9"/>
            <color indexed="81"/>
            <rFont val="Verdana"/>
            <family val="2"/>
          </rPr>
          <t xml:space="preserve">
AGL advantage 10</t>
        </r>
      </text>
    </comment>
    <comment ref="F6" authorId="0" shapeId="0" xr:uid="{00000000-0006-0000-1800-000002000000}">
      <text>
        <r>
          <rPr>
            <b/>
            <sz val="9"/>
            <color indexed="81"/>
            <rFont val="Verdana"/>
            <family val="2"/>
          </rPr>
          <t>May Johnston:</t>
        </r>
        <r>
          <rPr>
            <sz val="9"/>
            <color indexed="81"/>
            <rFont val="Verdana"/>
            <family val="2"/>
          </rPr>
          <t xml:space="preserve">
Daily Saver</t>
        </r>
      </text>
    </comment>
    <comment ref="G6" authorId="0" shapeId="0" xr:uid="{00000000-0006-0000-1800-000003000000}">
      <text>
        <r>
          <rPr>
            <b/>
            <sz val="9"/>
            <color indexed="81"/>
            <rFont val="Verdana"/>
            <family val="2"/>
          </rPr>
          <t>May Johnston:</t>
        </r>
        <r>
          <rPr>
            <sz val="9"/>
            <color indexed="81"/>
            <rFont val="Verdana"/>
            <family val="2"/>
          </rPr>
          <t xml:space="preserve">
Powedirect 15%</t>
        </r>
      </text>
    </comment>
    <comment ref="H6" authorId="0" shapeId="0" xr:uid="{00000000-0006-0000-1800-000004000000}">
      <text>
        <r>
          <rPr>
            <b/>
            <sz val="9"/>
            <color indexed="81"/>
            <rFont val="Verdana"/>
            <family val="2"/>
          </rPr>
          <t>May Johnston:</t>
        </r>
        <r>
          <rPr>
            <sz val="9"/>
            <color indexed="81"/>
            <rFont val="Verdana"/>
            <family val="2"/>
          </rPr>
          <t xml:space="preserve">
Red Energy - Living Energy Saver</t>
        </r>
      </text>
    </comment>
    <comment ref="I6" authorId="0" shapeId="0" xr:uid="{00000000-0006-0000-1800-000005000000}">
      <text>
        <r>
          <rPr>
            <b/>
            <sz val="9"/>
            <color indexed="81"/>
            <rFont val="Verdana"/>
            <family val="2"/>
          </rPr>
          <t xml:space="preserve">May Johnston:
</t>
        </r>
        <r>
          <rPr>
            <sz val="9"/>
            <color indexed="81"/>
            <rFont val="Verdana"/>
            <family val="2"/>
          </rPr>
          <t>Click Easy</t>
        </r>
      </text>
    </comment>
    <comment ref="J6" authorId="0" shapeId="0" xr:uid="{00000000-0006-0000-1800-000006000000}">
      <text>
        <r>
          <rPr>
            <b/>
            <sz val="9"/>
            <color indexed="81"/>
            <rFont val="Verdana"/>
            <family val="2"/>
          </rPr>
          <t xml:space="preserve">May Johnston:
</t>
        </r>
        <r>
          <rPr>
            <sz val="9"/>
            <color indexed="81"/>
            <rFont val="Verdana"/>
            <family val="2"/>
          </rPr>
          <t>Fixed term offer</t>
        </r>
      </text>
    </comment>
    <comment ref="K6" authorId="0" shapeId="0" xr:uid="{00000000-0006-0000-1800-000007000000}">
      <text>
        <r>
          <rPr>
            <b/>
            <sz val="9"/>
            <color indexed="81"/>
            <rFont val="Verdana"/>
            <family val="2"/>
          </rPr>
          <t>May Johnston:</t>
        </r>
        <r>
          <rPr>
            <sz val="9"/>
            <color indexed="81"/>
            <rFont val="Verdana"/>
            <family val="2"/>
          </rPr>
          <t xml:space="preserve">
LUMO Advantage</t>
        </r>
      </text>
    </comment>
    <comment ref="L6" authorId="0" shapeId="0" xr:uid="{00000000-0006-0000-1800-000008000000}">
      <text>
        <r>
          <rPr>
            <b/>
            <sz val="9"/>
            <color indexed="81"/>
            <rFont val="Verdana"/>
            <family val="2"/>
          </rPr>
          <t>May Johnston:</t>
        </r>
        <r>
          <rPr>
            <sz val="9"/>
            <color indexed="81"/>
            <rFont val="Verdana"/>
            <family val="2"/>
          </rPr>
          <t xml:space="preserve">
Simplicity Plus</t>
        </r>
      </text>
    </comment>
    <comment ref="M6" authorId="0" shapeId="0" xr:uid="{00000000-0006-0000-1800-000009000000}">
      <text>
        <r>
          <rPr>
            <b/>
            <sz val="9"/>
            <color indexed="81"/>
            <rFont val="Verdana"/>
            <family val="2"/>
          </rPr>
          <t>May Johnston:</t>
        </r>
        <r>
          <rPr>
            <sz val="9"/>
            <color indexed="81"/>
            <rFont val="Verdana"/>
            <family val="2"/>
          </rPr>
          <t xml:space="preserve">
7% discount</t>
        </r>
      </text>
    </comment>
    <comment ref="N6" authorId="0" shapeId="0" xr:uid="{00000000-0006-0000-1800-00000A000000}">
      <text>
        <r>
          <rPr>
            <b/>
            <sz val="9"/>
            <color indexed="81"/>
            <rFont val="Verdana"/>
            <family val="2"/>
          </rPr>
          <t>May Johnston:</t>
        </r>
        <r>
          <rPr>
            <sz val="9"/>
            <color indexed="81"/>
            <rFont val="Verdana"/>
            <family val="2"/>
          </rPr>
          <t xml:space="preserve">
Smile Power
Released 14 April 2014</t>
        </r>
      </text>
    </comment>
    <comment ref="E28" authorId="0" shapeId="0" xr:uid="{00000000-0006-0000-1800-00000B000000}">
      <text>
        <r>
          <rPr>
            <b/>
            <sz val="9"/>
            <color indexed="81"/>
            <rFont val="Verdana"/>
            <family val="2"/>
          </rPr>
          <t>May Johnston:</t>
        </r>
        <r>
          <rPr>
            <sz val="9"/>
            <color indexed="81"/>
            <rFont val="Verdana"/>
            <family val="2"/>
          </rPr>
          <t xml:space="preserve">
AGL select 14</t>
        </r>
      </text>
    </comment>
    <comment ref="F28" authorId="0" shapeId="0" xr:uid="{00000000-0006-0000-1800-00000C000000}">
      <text>
        <r>
          <rPr>
            <b/>
            <sz val="9"/>
            <color indexed="81"/>
            <rFont val="Verdana"/>
            <family val="2"/>
          </rPr>
          <t>May Johnston:</t>
        </r>
        <r>
          <rPr>
            <sz val="9"/>
            <color indexed="81"/>
            <rFont val="Verdana"/>
            <family val="2"/>
          </rPr>
          <t xml:space="preserve">
Daily Saver</t>
        </r>
      </text>
    </comment>
    <comment ref="G28" authorId="0" shapeId="0" xr:uid="{00000000-0006-0000-1800-00000D000000}">
      <text>
        <r>
          <rPr>
            <b/>
            <sz val="9"/>
            <color indexed="81"/>
            <rFont val="Verdana"/>
            <family val="2"/>
          </rPr>
          <t>May Johnston:</t>
        </r>
        <r>
          <rPr>
            <sz val="9"/>
            <color indexed="81"/>
            <rFont val="Verdana"/>
            <family val="2"/>
          </rPr>
          <t xml:space="preserve">
Powedirect 15%</t>
        </r>
      </text>
    </comment>
    <comment ref="H28" authorId="0" shapeId="0" xr:uid="{00000000-0006-0000-1800-00000E000000}">
      <text>
        <r>
          <rPr>
            <b/>
            <sz val="9"/>
            <color indexed="81"/>
            <rFont val="Verdana"/>
            <family val="2"/>
          </rPr>
          <t>May Johnston:</t>
        </r>
        <r>
          <rPr>
            <sz val="9"/>
            <color indexed="81"/>
            <rFont val="Verdana"/>
            <family val="2"/>
          </rPr>
          <t xml:space="preserve">
Red Energy - Living Energy Saver</t>
        </r>
      </text>
    </comment>
    <comment ref="I28" authorId="0" shapeId="0" xr:uid="{00000000-0006-0000-1800-00000F000000}">
      <text>
        <r>
          <rPr>
            <b/>
            <sz val="9"/>
            <color indexed="81"/>
            <rFont val="Verdana"/>
            <family val="2"/>
          </rPr>
          <t xml:space="preserve">May Johnston:
</t>
        </r>
        <r>
          <rPr>
            <sz val="9"/>
            <color indexed="81"/>
            <rFont val="Verdana"/>
            <family val="2"/>
          </rPr>
          <t>Click Easy</t>
        </r>
      </text>
    </comment>
    <comment ref="J28" authorId="0" shapeId="0" xr:uid="{00000000-0006-0000-1800-000010000000}">
      <text>
        <r>
          <rPr>
            <b/>
            <sz val="9"/>
            <color indexed="81"/>
            <rFont val="Verdana"/>
            <family val="2"/>
          </rPr>
          <t xml:space="preserve">May Johnston:
</t>
        </r>
        <r>
          <rPr>
            <sz val="9"/>
            <color indexed="81"/>
            <rFont val="Verdana"/>
            <family val="2"/>
          </rPr>
          <t>Fixed term offer</t>
        </r>
      </text>
    </comment>
    <comment ref="K28" authorId="0" shapeId="0" xr:uid="{00000000-0006-0000-1800-000011000000}">
      <text>
        <r>
          <rPr>
            <b/>
            <sz val="9"/>
            <color indexed="81"/>
            <rFont val="Verdana"/>
            <family val="2"/>
          </rPr>
          <t>May Johnston:</t>
        </r>
        <r>
          <rPr>
            <sz val="9"/>
            <color indexed="81"/>
            <rFont val="Verdana"/>
            <family val="2"/>
          </rPr>
          <t xml:space="preserve">
LUMO Advantage</t>
        </r>
      </text>
    </comment>
    <comment ref="L28" authorId="0" shapeId="0" xr:uid="{00000000-0006-0000-1800-000012000000}">
      <text>
        <r>
          <rPr>
            <b/>
            <sz val="9"/>
            <color indexed="81"/>
            <rFont val="Verdana"/>
            <family val="2"/>
          </rPr>
          <t>May Johnston:</t>
        </r>
        <r>
          <rPr>
            <sz val="9"/>
            <color indexed="81"/>
            <rFont val="Verdana"/>
            <family val="2"/>
          </rPr>
          <t xml:space="preserve">
Simplicity Plus</t>
        </r>
      </text>
    </comment>
    <comment ref="M28" authorId="0" shapeId="0" xr:uid="{00000000-0006-0000-1800-000013000000}">
      <text>
        <r>
          <rPr>
            <b/>
            <sz val="9"/>
            <color indexed="81"/>
            <rFont val="Verdana"/>
            <family val="2"/>
          </rPr>
          <t>May Johnston:</t>
        </r>
        <r>
          <rPr>
            <sz val="9"/>
            <color indexed="81"/>
            <rFont val="Verdana"/>
            <family val="2"/>
          </rPr>
          <t xml:space="preserve">
Everyday Saver</t>
        </r>
      </text>
    </comment>
    <comment ref="N28" authorId="0" shapeId="0" xr:uid="{00000000-0006-0000-1800-000014000000}">
      <text>
        <r>
          <rPr>
            <b/>
            <sz val="9"/>
            <color indexed="81"/>
            <rFont val="Verdana"/>
            <family val="2"/>
          </rPr>
          <t>May Johnston:</t>
        </r>
        <r>
          <rPr>
            <sz val="9"/>
            <color indexed="81"/>
            <rFont val="Verdana"/>
            <family val="2"/>
          </rPr>
          <t xml:space="preserve">
Smile Power</t>
        </r>
      </text>
    </comment>
    <comment ref="F29" authorId="0" shapeId="0" xr:uid="{00000000-0006-0000-1800-000015000000}">
      <text>
        <r>
          <rPr>
            <b/>
            <sz val="9"/>
            <color indexed="81"/>
            <rFont val="Verdana"/>
            <family val="2"/>
          </rPr>
          <t>May Johnston:</t>
        </r>
        <r>
          <rPr>
            <sz val="9"/>
            <color indexed="81"/>
            <rFont val="Verdana"/>
            <family val="2"/>
          </rPr>
          <t xml:space="preserve">
For 12 months</t>
        </r>
      </text>
    </comment>
    <comment ref="G29" authorId="0" shapeId="0" xr:uid="{00000000-0006-0000-1800-000016000000}">
      <text>
        <r>
          <rPr>
            <b/>
            <sz val="9"/>
            <color indexed="81"/>
            <rFont val="Verdana"/>
            <family val="2"/>
          </rPr>
          <t>May Johnston:</t>
        </r>
        <r>
          <rPr>
            <sz val="9"/>
            <color indexed="81"/>
            <rFont val="Verdana"/>
            <family val="2"/>
          </rPr>
          <t xml:space="preserve">
Does not apply to controlled off peak load</t>
        </r>
      </text>
    </comment>
    <comment ref="N31" authorId="1" shapeId="0" xr:uid="{00000000-0006-0000-1800-000017000000}">
      <text>
        <r>
          <rPr>
            <b/>
            <sz val="9"/>
            <color indexed="81"/>
            <rFont val="Verdana"/>
            <family val="2"/>
          </rPr>
          <t>May Mauseth:</t>
        </r>
        <r>
          <rPr>
            <sz val="9"/>
            <color indexed="81"/>
            <rFont val="Verdana"/>
            <family val="2"/>
          </rPr>
          <t xml:space="preserve">
Varies between the meter types</t>
        </r>
      </text>
    </comment>
    <comment ref="I32" authorId="1" shapeId="0" xr:uid="{00000000-0006-0000-1800-000018000000}">
      <text>
        <r>
          <rPr>
            <b/>
            <sz val="9"/>
            <color indexed="81"/>
            <rFont val="Verdana"/>
            <family val="2"/>
          </rPr>
          <t>May Mauseth:</t>
        </r>
        <r>
          <rPr>
            <sz val="9"/>
            <color indexed="81"/>
            <rFont val="Verdana"/>
            <family val="2"/>
          </rPr>
          <t xml:space="preserve">
Must receive bills via email</t>
        </r>
      </text>
    </comment>
    <comment ref="A34" authorId="0" shapeId="0" xr:uid="{00000000-0006-0000-1800-000019000000}">
      <text>
        <r>
          <rPr>
            <b/>
            <sz val="9"/>
            <color indexed="81"/>
            <rFont val="Verdana"/>
            <family val="2"/>
          </rPr>
          <t>May Johnston:</t>
        </r>
        <r>
          <rPr>
            <sz val="9"/>
            <color indexed="81"/>
            <rFont val="Verdana"/>
            <family val="2"/>
          </rPr>
          <t xml:space="preserve">
Examples of other features are: 1 month free electricity after 12 months, loyalty bonus every 6 months, credits to the account upon commencing a contract and vouchers.
</t>
        </r>
        <r>
          <rPr>
            <b/>
            <sz val="9"/>
            <color indexed="81"/>
            <rFont val="Verdana"/>
            <family val="2"/>
          </rPr>
          <t xml:space="preserve">Note </t>
        </r>
        <r>
          <rPr>
            <sz val="9"/>
            <color indexed="81"/>
            <rFont val="Verdana"/>
            <family val="2"/>
          </rPr>
          <t>Threre are currently no account establishment fee on electricity market offers</t>
        </r>
      </text>
    </comment>
    <comment ref="E34" authorId="0" shapeId="0" xr:uid="{00000000-0006-0000-1800-00001A000000}">
      <text>
        <r>
          <rPr>
            <b/>
            <sz val="9"/>
            <color indexed="81"/>
            <rFont val="Verdana"/>
            <family val="2"/>
          </rPr>
          <t>May Johnston:</t>
        </r>
        <r>
          <rPr>
            <sz val="9"/>
            <color indexed="81"/>
            <rFont val="Verdana"/>
            <family val="2"/>
          </rPr>
          <t xml:space="preserve">
2% Direct Debit discount on usageand q $70 smarter living voucher (for AGL stores)</t>
        </r>
      </text>
    </comment>
    <comment ref="F34" authorId="0" shapeId="0" xr:uid="{00000000-0006-0000-1800-00001B000000}">
      <text>
        <r>
          <rPr>
            <b/>
            <sz val="9"/>
            <color indexed="81"/>
            <rFont val="Verdana"/>
            <family val="2"/>
          </rPr>
          <t>May Johnston:</t>
        </r>
        <r>
          <rPr>
            <sz val="9"/>
            <color indexed="81"/>
            <rFont val="Verdana"/>
            <family val="2"/>
          </rPr>
          <t xml:space="preserve">
1% off usage for direct debit and 1% off usage for dual fuel</t>
        </r>
      </text>
    </comment>
    <comment ref="G34" authorId="0" shapeId="0" xr:uid="{00000000-0006-0000-1800-00001C000000}">
      <text>
        <r>
          <rPr>
            <b/>
            <sz val="9"/>
            <color indexed="81"/>
            <rFont val="Verdana"/>
            <family val="2"/>
          </rPr>
          <t>May Johnston:</t>
        </r>
        <r>
          <rPr>
            <sz val="9"/>
            <color indexed="81"/>
            <rFont val="Verdana"/>
            <family val="2"/>
          </rPr>
          <t xml:space="preserve">
$20 account cred for customers agreeing to direct debit</t>
        </r>
      </text>
    </comment>
    <comment ref="I34" authorId="1" shapeId="0" xr:uid="{00000000-0006-0000-1800-00001D000000}">
      <text>
        <r>
          <rPr>
            <b/>
            <sz val="9"/>
            <color indexed="81"/>
            <rFont val="Verdana"/>
            <family val="2"/>
          </rPr>
          <t>May Mauseth:</t>
        </r>
        <r>
          <rPr>
            <sz val="9"/>
            <color indexed="81"/>
            <rFont val="Verdana"/>
            <family val="2"/>
          </rPr>
          <t xml:space="preserve">
Signup rebate: $25 off first bill and $25 off bill after 12 months</t>
        </r>
      </text>
    </comment>
    <comment ref="J34" authorId="1" shapeId="0" xr:uid="{00000000-0006-0000-1800-00001E000000}">
      <text>
        <r>
          <rPr>
            <b/>
            <sz val="9"/>
            <color indexed="81"/>
            <rFont val="Verdana"/>
            <family val="2"/>
          </rPr>
          <t>May Mauseth:</t>
        </r>
        <r>
          <rPr>
            <sz val="9"/>
            <color indexed="81"/>
            <rFont val="Verdana"/>
            <family val="2"/>
          </rPr>
          <t xml:space="preserve">
Rewards membership</t>
        </r>
      </text>
    </comment>
  </commentList>
</comments>
</file>

<file path=xl/comments31.xml><?xml version="1.0" encoding="utf-8"?>
<comments xmlns="http://schemas.openxmlformats.org/spreadsheetml/2006/main" xmlns:mc="http://schemas.openxmlformats.org/markup-compatibility/2006" xmlns:xr="http://schemas.microsoft.com/office/spreadsheetml/2014/revision" mc:Ignorable="xr">
  <authors>
    <author>May Johnston</author>
    <author>May Mauseth</author>
  </authors>
  <commentList>
    <comment ref="E6" authorId="0" shapeId="0" xr:uid="{00000000-0006-0000-1900-000001000000}">
      <text>
        <r>
          <rPr>
            <b/>
            <sz val="9"/>
            <color indexed="81"/>
            <rFont val="Verdana"/>
            <family val="2"/>
          </rPr>
          <t>May Johnston:</t>
        </r>
        <r>
          <rPr>
            <sz val="9"/>
            <color indexed="81"/>
            <rFont val="Verdana"/>
            <family val="2"/>
          </rPr>
          <t xml:space="preserve">
AGL select 14</t>
        </r>
      </text>
    </comment>
    <comment ref="F6" authorId="0" shapeId="0" xr:uid="{00000000-0006-0000-1900-000002000000}">
      <text>
        <r>
          <rPr>
            <b/>
            <sz val="9"/>
            <color indexed="81"/>
            <rFont val="Verdana"/>
            <family val="2"/>
          </rPr>
          <t>May Johnston:</t>
        </r>
        <r>
          <rPr>
            <sz val="9"/>
            <color indexed="81"/>
            <rFont val="Verdana"/>
            <family val="2"/>
          </rPr>
          <t xml:space="preserve">
Daily Saver</t>
        </r>
      </text>
    </comment>
    <comment ref="G6" authorId="0" shapeId="0" xr:uid="{00000000-0006-0000-1900-000003000000}">
      <text>
        <r>
          <rPr>
            <b/>
            <sz val="9"/>
            <color indexed="81"/>
            <rFont val="Verdana"/>
            <family val="2"/>
          </rPr>
          <t>May Johnston:</t>
        </r>
        <r>
          <rPr>
            <sz val="9"/>
            <color indexed="81"/>
            <rFont val="Verdana"/>
            <family val="2"/>
          </rPr>
          <t xml:space="preserve">
Powedirect 15%</t>
        </r>
      </text>
    </comment>
    <comment ref="H6" authorId="0" shapeId="0" xr:uid="{00000000-0006-0000-1900-000004000000}">
      <text>
        <r>
          <rPr>
            <b/>
            <sz val="9"/>
            <color indexed="81"/>
            <rFont val="Verdana"/>
            <family val="2"/>
          </rPr>
          <t>May Johnston:</t>
        </r>
        <r>
          <rPr>
            <sz val="9"/>
            <color indexed="81"/>
            <rFont val="Verdana"/>
            <family val="2"/>
          </rPr>
          <t xml:space="preserve">
Red Energy - Living Energy Saver</t>
        </r>
      </text>
    </comment>
    <comment ref="I6" authorId="0" shapeId="0" xr:uid="{00000000-0006-0000-1900-000005000000}">
      <text>
        <r>
          <rPr>
            <b/>
            <sz val="9"/>
            <color indexed="81"/>
            <rFont val="Verdana"/>
            <family val="2"/>
          </rPr>
          <t xml:space="preserve">May Johnston:
</t>
        </r>
        <r>
          <rPr>
            <sz val="9"/>
            <color indexed="81"/>
            <rFont val="Verdana"/>
            <family val="2"/>
          </rPr>
          <t>Click Easy</t>
        </r>
      </text>
    </comment>
    <comment ref="J6" authorId="0" shapeId="0" xr:uid="{00000000-0006-0000-1900-000006000000}">
      <text>
        <r>
          <rPr>
            <b/>
            <sz val="9"/>
            <color indexed="81"/>
            <rFont val="Verdana"/>
            <family val="2"/>
          </rPr>
          <t xml:space="preserve">May Johnston:
</t>
        </r>
        <r>
          <rPr>
            <sz val="9"/>
            <color indexed="81"/>
            <rFont val="Verdana"/>
            <family val="2"/>
          </rPr>
          <t>Fixed term offer</t>
        </r>
      </text>
    </comment>
    <comment ref="K6" authorId="0" shapeId="0" xr:uid="{00000000-0006-0000-1900-000007000000}">
      <text>
        <r>
          <rPr>
            <b/>
            <sz val="9"/>
            <color indexed="81"/>
            <rFont val="Verdana"/>
            <family val="2"/>
          </rPr>
          <t>May Johnston:</t>
        </r>
        <r>
          <rPr>
            <sz val="9"/>
            <color indexed="81"/>
            <rFont val="Verdana"/>
            <family val="2"/>
          </rPr>
          <t xml:space="preserve">
LUMO Advantage</t>
        </r>
      </text>
    </comment>
    <comment ref="L6" authorId="0" shapeId="0" xr:uid="{00000000-0006-0000-1900-000008000000}">
      <text>
        <r>
          <rPr>
            <b/>
            <sz val="9"/>
            <color indexed="81"/>
            <rFont val="Verdana"/>
            <family val="2"/>
          </rPr>
          <t>May Johnston:</t>
        </r>
        <r>
          <rPr>
            <sz val="9"/>
            <color indexed="81"/>
            <rFont val="Verdana"/>
            <family val="2"/>
          </rPr>
          <t xml:space="preserve">
Simplicity Plus</t>
        </r>
      </text>
    </comment>
    <comment ref="M6" authorId="0" shapeId="0" xr:uid="{00000000-0006-0000-1900-000009000000}">
      <text>
        <r>
          <rPr>
            <b/>
            <sz val="9"/>
            <color indexed="81"/>
            <rFont val="Verdana"/>
            <family val="2"/>
          </rPr>
          <t>May Johnston:</t>
        </r>
        <r>
          <rPr>
            <sz val="9"/>
            <color indexed="81"/>
            <rFont val="Verdana"/>
            <family val="2"/>
          </rPr>
          <t xml:space="preserve">
Everyday Saver</t>
        </r>
      </text>
    </comment>
    <comment ref="N6" authorId="0" shapeId="0" xr:uid="{00000000-0006-0000-1900-00000A000000}">
      <text>
        <r>
          <rPr>
            <b/>
            <sz val="9"/>
            <color indexed="81"/>
            <rFont val="Verdana"/>
            <family val="2"/>
          </rPr>
          <t>May Johnston:</t>
        </r>
        <r>
          <rPr>
            <sz val="9"/>
            <color indexed="81"/>
            <rFont val="Verdana"/>
            <family val="2"/>
          </rPr>
          <t xml:space="preserve">
Smile Power</t>
        </r>
      </text>
    </comment>
    <comment ref="O6" authorId="0" shapeId="0" xr:uid="{00000000-0006-0000-1900-00000B000000}">
      <text>
        <r>
          <rPr>
            <b/>
            <sz val="9"/>
            <color indexed="81"/>
            <rFont val="Verdana"/>
            <family val="2"/>
          </rPr>
          <t>May Johnston:</t>
        </r>
        <r>
          <rPr>
            <sz val="9"/>
            <color indexed="81"/>
            <rFont val="Verdana"/>
            <family val="2"/>
          </rPr>
          <t xml:space="preserve">
Home discounter</t>
        </r>
      </text>
    </comment>
    <comment ref="E32" authorId="0" shapeId="0" xr:uid="{00000000-0006-0000-1900-00000C000000}">
      <text>
        <r>
          <rPr>
            <b/>
            <sz val="9"/>
            <color indexed="81"/>
            <rFont val="Verdana"/>
            <family val="2"/>
          </rPr>
          <t>May Johnston:</t>
        </r>
        <r>
          <rPr>
            <sz val="9"/>
            <color indexed="81"/>
            <rFont val="Verdana"/>
            <family val="2"/>
          </rPr>
          <t xml:space="preserve">
AGL select 14</t>
        </r>
      </text>
    </comment>
    <comment ref="F32" authorId="0" shapeId="0" xr:uid="{00000000-0006-0000-1900-00000D000000}">
      <text>
        <r>
          <rPr>
            <b/>
            <sz val="9"/>
            <color indexed="81"/>
            <rFont val="Verdana"/>
            <family val="2"/>
          </rPr>
          <t>May Johnston:</t>
        </r>
        <r>
          <rPr>
            <sz val="9"/>
            <color indexed="81"/>
            <rFont val="Verdana"/>
            <family val="2"/>
          </rPr>
          <t xml:space="preserve">
Daily Saver</t>
        </r>
      </text>
    </comment>
    <comment ref="G32" authorId="0" shapeId="0" xr:uid="{00000000-0006-0000-1900-00000E000000}">
      <text>
        <r>
          <rPr>
            <b/>
            <sz val="9"/>
            <color indexed="81"/>
            <rFont val="Verdana"/>
            <family val="2"/>
          </rPr>
          <t>May Johnston:</t>
        </r>
        <r>
          <rPr>
            <sz val="9"/>
            <color indexed="81"/>
            <rFont val="Verdana"/>
            <family val="2"/>
          </rPr>
          <t xml:space="preserve">
Powedirect 15%</t>
        </r>
      </text>
    </comment>
    <comment ref="H32" authorId="0" shapeId="0" xr:uid="{00000000-0006-0000-1900-00000F000000}">
      <text>
        <r>
          <rPr>
            <b/>
            <sz val="9"/>
            <color indexed="81"/>
            <rFont val="Verdana"/>
            <family val="2"/>
          </rPr>
          <t>May Johnston:</t>
        </r>
        <r>
          <rPr>
            <sz val="9"/>
            <color indexed="81"/>
            <rFont val="Verdana"/>
            <family val="2"/>
          </rPr>
          <t xml:space="preserve">
Red Energy - Living Energy Saver</t>
        </r>
      </text>
    </comment>
    <comment ref="I32" authorId="0" shapeId="0" xr:uid="{00000000-0006-0000-1900-000010000000}">
      <text>
        <r>
          <rPr>
            <b/>
            <sz val="9"/>
            <color indexed="81"/>
            <rFont val="Verdana"/>
            <family val="2"/>
          </rPr>
          <t xml:space="preserve">May Johnston:
</t>
        </r>
        <r>
          <rPr>
            <sz val="9"/>
            <color indexed="81"/>
            <rFont val="Verdana"/>
            <family val="2"/>
          </rPr>
          <t>Click Easy</t>
        </r>
      </text>
    </comment>
    <comment ref="J32" authorId="0" shapeId="0" xr:uid="{00000000-0006-0000-1900-000011000000}">
      <text>
        <r>
          <rPr>
            <b/>
            <sz val="9"/>
            <color indexed="81"/>
            <rFont val="Verdana"/>
            <family val="2"/>
          </rPr>
          <t xml:space="preserve">May Johnston:
</t>
        </r>
        <r>
          <rPr>
            <sz val="9"/>
            <color indexed="81"/>
            <rFont val="Verdana"/>
            <family val="2"/>
          </rPr>
          <t>Fixed term offer</t>
        </r>
      </text>
    </comment>
    <comment ref="K32" authorId="0" shapeId="0" xr:uid="{00000000-0006-0000-1900-000012000000}">
      <text>
        <r>
          <rPr>
            <b/>
            <sz val="9"/>
            <color indexed="81"/>
            <rFont val="Verdana"/>
            <family val="2"/>
          </rPr>
          <t>May Johnston:</t>
        </r>
        <r>
          <rPr>
            <sz val="9"/>
            <color indexed="81"/>
            <rFont val="Verdana"/>
            <family val="2"/>
          </rPr>
          <t xml:space="preserve">
LUMO Advantage</t>
        </r>
      </text>
    </comment>
    <comment ref="L32" authorId="0" shapeId="0" xr:uid="{00000000-0006-0000-1900-000013000000}">
      <text>
        <r>
          <rPr>
            <b/>
            <sz val="9"/>
            <color indexed="81"/>
            <rFont val="Verdana"/>
            <family val="2"/>
          </rPr>
          <t>May Johnston:</t>
        </r>
        <r>
          <rPr>
            <sz val="9"/>
            <color indexed="81"/>
            <rFont val="Verdana"/>
            <family val="2"/>
          </rPr>
          <t xml:space="preserve">
Simplicity Plus</t>
        </r>
      </text>
    </comment>
    <comment ref="M32" authorId="0" shapeId="0" xr:uid="{00000000-0006-0000-1900-000014000000}">
      <text>
        <r>
          <rPr>
            <b/>
            <sz val="9"/>
            <color indexed="81"/>
            <rFont val="Verdana"/>
            <family val="2"/>
          </rPr>
          <t>May Johnston:</t>
        </r>
        <r>
          <rPr>
            <sz val="9"/>
            <color indexed="81"/>
            <rFont val="Verdana"/>
            <family val="2"/>
          </rPr>
          <t xml:space="preserve">
Everyday Saver</t>
        </r>
      </text>
    </comment>
    <comment ref="N32" authorId="0" shapeId="0" xr:uid="{00000000-0006-0000-1900-000015000000}">
      <text>
        <r>
          <rPr>
            <b/>
            <sz val="9"/>
            <color indexed="81"/>
            <rFont val="Verdana"/>
            <family val="2"/>
          </rPr>
          <t>May Johnston:</t>
        </r>
        <r>
          <rPr>
            <sz val="9"/>
            <color indexed="81"/>
            <rFont val="Verdana"/>
            <family val="2"/>
          </rPr>
          <t xml:space="preserve">
Smile Power</t>
        </r>
      </text>
    </comment>
    <comment ref="O32" authorId="0" shapeId="0" xr:uid="{00000000-0006-0000-1900-000016000000}">
      <text>
        <r>
          <rPr>
            <b/>
            <sz val="9"/>
            <color indexed="81"/>
            <rFont val="Verdana"/>
            <family val="2"/>
          </rPr>
          <t>May Johnston:</t>
        </r>
        <r>
          <rPr>
            <sz val="9"/>
            <color indexed="81"/>
            <rFont val="Verdana"/>
            <family val="2"/>
          </rPr>
          <t xml:space="preserve">
Home discounter</t>
        </r>
      </text>
    </comment>
    <comment ref="F33" authorId="0" shapeId="0" xr:uid="{00000000-0006-0000-1900-000017000000}">
      <text>
        <r>
          <rPr>
            <b/>
            <sz val="9"/>
            <color indexed="81"/>
            <rFont val="Verdana"/>
            <family val="2"/>
          </rPr>
          <t>May Johnston:</t>
        </r>
        <r>
          <rPr>
            <sz val="9"/>
            <color indexed="81"/>
            <rFont val="Verdana"/>
            <family val="2"/>
          </rPr>
          <t xml:space="preserve">
For 12 months</t>
        </r>
      </text>
    </comment>
    <comment ref="G33" authorId="0" shapeId="0" xr:uid="{00000000-0006-0000-1900-000018000000}">
      <text>
        <r>
          <rPr>
            <b/>
            <sz val="9"/>
            <color indexed="81"/>
            <rFont val="Verdana"/>
            <family val="2"/>
          </rPr>
          <t>May Johnston:</t>
        </r>
        <r>
          <rPr>
            <sz val="9"/>
            <color indexed="81"/>
            <rFont val="Verdana"/>
            <family val="2"/>
          </rPr>
          <t xml:space="preserve">
Does not apply to controlled off peak load</t>
        </r>
      </text>
    </comment>
    <comment ref="I36" authorId="1" shapeId="0" xr:uid="{00000000-0006-0000-1900-000019000000}">
      <text>
        <r>
          <rPr>
            <b/>
            <sz val="9"/>
            <color indexed="81"/>
            <rFont val="Verdana"/>
            <family val="2"/>
          </rPr>
          <t>May Mauseth:</t>
        </r>
        <r>
          <rPr>
            <sz val="9"/>
            <color indexed="81"/>
            <rFont val="Verdana"/>
            <family val="2"/>
          </rPr>
          <t xml:space="preserve">
Must receive bills via email</t>
        </r>
      </text>
    </comment>
    <comment ref="A38" authorId="0" shapeId="0" xr:uid="{00000000-0006-0000-1900-00001A000000}">
      <text>
        <r>
          <rPr>
            <b/>
            <sz val="9"/>
            <color indexed="81"/>
            <rFont val="Verdana"/>
            <family val="2"/>
          </rPr>
          <t>May Johnston:</t>
        </r>
        <r>
          <rPr>
            <sz val="9"/>
            <color indexed="81"/>
            <rFont val="Verdana"/>
            <family val="2"/>
          </rPr>
          <t xml:space="preserve">
Examples of other features are: 1 month free electricity after 12 months, loyalty bonus every 6 months, credits to the account upon commencing a contract and vouchers.
</t>
        </r>
        <r>
          <rPr>
            <b/>
            <sz val="9"/>
            <color indexed="81"/>
            <rFont val="Verdana"/>
            <family val="2"/>
          </rPr>
          <t xml:space="preserve">Note </t>
        </r>
        <r>
          <rPr>
            <sz val="9"/>
            <color indexed="81"/>
            <rFont val="Verdana"/>
            <family val="2"/>
          </rPr>
          <t>Threre are currently no account establishment fee on electricity market offers</t>
        </r>
      </text>
    </comment>
    <comment ref="E38" authorId="0" shapeId="0" xr:uid="{00000000-0006-0000-1900-00001B000000}">
      <text>
        <r>
          <rPr>
            <b/>
            <sz val="9"/>
            <color indexed="81"/>
            <rFont val="Verdana"/>
            <family val="2"/>
          </rPr>
          <t>May Johnston:</t>
        </r>
        <r>
          <rPr>
            <sz val="9"/>
            <color indexed="81"/>
            <rFont val="Verdana"/>
            <family val="2"/>
          </rPr>
          <t xml:space="preserve">
2% Direct Debit discount on usageand q $70 smarter living voucher (for AGL stores)</t>
        </r>
      </text>
    </comment>
    <comment ref="F38" authorId="0" shapeId="0" xr:uid="{00000000-0006-0000-1900-00001C000000}">
      <text>
        <r>
          <rPr>
            <b/>
            <sz val="9"/>
            <color indexed="81"/>
            <rFont val="Verdana"/>
            <family val="2"/>
          </rPr>
          <t>May Johnston:</t>
        </r>
        <r>
          <rPr>
            <sz val="9"/>
            <color indexed="81"/>
            <rFont val="Verdana"/>
            <family val="2"/>
          </rPr>
          <t xml:space="preserve">
1% off usage for direct debit and 1% off usage for dual fuel</t>
        </r>
      </text>
    </comment>
    <comment ref="G38" authorId="0" shapeId="0" xr:uid="{00000000-0006-0000-1900-00001D000000}">
      <text>
        <r>
          <rPr>
            <b/>
            <sz val="9"/>
            <color indexed="81"/>
            <rFont val="Verdana"/>
            <family val="2"/>
          </rPr>
          <t>May Johnston:</t>
        </r>
        <r>
          <rPr>
            <sz val="9"/>
            <color indexed="81"/>
            <rFont val="Verdana"/>
            <family val="2"/>
          </rPr>
          <t xml:space="preserve">
$20 account cred for customers agreeing to direct debit</t>
        </r>
      </text>
    </comment>
    <comment ref="I38" authorId="1" shapeId="0" xr:uid="{00000000-0006-0000-1900-00001E000000}">
      <text>
        <r>
          <rPr>
            <b/>
            <sz val="9"/>
            <color indexed="81"/>
            <rFont val="Verdana"/>
            <family val="2"/>
          </rPr>
          <t>May Mauseth:</t>
        </r>
        <r>
          <rPr>
            <sz val="9"/>
            <color indexed="81"/>
            <rFont val="Verdana"/>
            <family val="2"/>
          </rPr>
          <t xml:space="preserve">
Signup rebate: $25 off first bill and $25 off bill after 12 months</t>
        </r>
      </text>
    </comment>
    <comment ref="J38" authorId="1" shapeId="0" xr:uid="{00000000-0006-0000-1900-00001F000000}">
      <text>
        <r>
          <rPr>
            <b/>
            <sz val="9"/>
            <color indexed="81"/>
            <rFont val="Verdana"/>
            <family val="2"/>
          </rPr>
          <t>May Mauseth:</t>
        </r>
        <r>
          <rPr>
            <sz val="9"/>
            <color indexed="81"/>
            <rFont val="Verdana"/>
            <family val="2"/>
          </rPr>
          <t xml:space="preserve">
Rewards membership</t>
        </r>
      </text>
    </comment>
    <comment ref="O38" authorId="1" shapeId="0" xr:uid="{00000000-0006-0000-1900-000020000000}">
      <text>
        <r>
          <rPr>
            <b/>
            <sz val="9"/>
            <color indexed="81"/>
            <rFont val="Verdana"/>
            <family val="2"/>
          </rPr>
          <t>May Mauseth:</t>
        </r>
        <r>
          <rPr>
            <sz val="9"/>
            <color indexed="81"/>
            <rFont val="Verdana"/>
            <family val="2"/>
          </rPr>
          <t xml:space="preserve">
Payment processing fee of $5.50</t>
        </r>
      </text>
    </comment>
  </commentList>
</comments>
</file>

<file path=xl/comments32.xml><?xml version="1.0" encoding="utf-8"?>
<comments xmlns="http://schemas.openxmlformats.org/spreadsheetml/2006/main" xmlns:mc="http://schemas.openxmlformats.org/markup-compatibility/2006" xmlns:xr="http://schemas.microsoft.com/office/spreadsheetml/2014/revision" mc:Ignorable="xr">
  <authors>
    <author>May Johnston</author>
    <author>May Mauseth</author>
  </authors>
  <commentList>
    <comment ref="E6" authorId="0" shapeId="0" xr:uid="{00000000-0006-0000-1A00-000001000000}">
      <text>
        <r>
          <rPr>
            <b/>
            <sz val="9"/>
            <color indexed="81"/>
            <rFont val="Verdana"/>
            <family val="2"/>
          </rPr>
          <t>May Johnston:</t>
        </r>
        <r>
          <rPr>
            <sz val="9"/>
            <color indexed="81"/>
            <rFont val="Verdana"/>
            <family val="2"/>
          </rPr>
          <t xml:space="preserve">
AGL advantage 10</t>
        </r>
      </text>
    </comment>
    <comment ref="F6" authorId="0" shapeId="0" xr:uid="{00000000-0006-0000-1A00-000002000000}">
      <text>
        <r>
          <rPr>
            <b/>
            <sz val="9"/>
            <color indexed="81"/>
            <rFont val="Verdana"/>
            <family val="2"/>
          </rPr>
          <t>May Johnston:</t>
        </r>
        <r>
          <rPr>
            <sz val="9"/>
            <color indexed="81"/>
            <rFont val="Verdana"/>
            <family val="2"/>
          </rPr>
          <t xml:space="preserve">
Daily Saver</t>
        </r>
      </text>
    </comment>
    <comment ref="G6" authorId="0" shapeId="0" xr:uid="{00000000-0006-0000-1A00-000003000000}">
      <text>
        <r>
          <rPr>
            <b/>
            <sz val="9"/>
            <color indexed="81"/>
            <rFont val="Verdana"/>
            <family val="2"/>
          </rPr>
          <t>May Johnston:</t>
        </r>
        <r>
          <rPr>
            <sz val="9"/>
            <color indexed="81"/>
            <rFont val="Verdana"/>
            <family val="2"/>
          </rPr>
          <t xml:space="preserve">
Powedirect 15%</t>
        </r>
      </text>
    </comment>
    <comment ref="H6" authorId="0" shapeId="0" xr:uid="{00000000-0006-0000-1A00-000004000000}">
      <text>
        <r>
          <rPr>
            <b/>
            <sz val="9"/>
            <color indexed="81"/>
            <rFont val="Verdana"/>
            <family val="2"/>
          </rPr>
          <t>May Johnston:</t>
        </r>
        <r>
          <rPr>
            <sz val="9"/>
            <color indexed="81"/>
            <rFont val="Verdana"/>
            <family val="2"/>
          </rPr>
          <t xml:space="preserve">
Red Energy - Living Energy Saver</t>
        </r>
      </text>
    </comment>
    <comment ref="I6" authorId="0" shapeId="0" xr:uid="{00000000-0006-0000-1A00-000005000000}">
      <text>
        <r>
          <rPr>
            <b/>
            <sz val="9"/>
            <color indexed="81"/>
            <rFont val="Verdana"/>
            <family val="2"/>
          </rPr>
          <t xml:space="preserve">May Johnston:
</t>
        </r>
        <r>
          <rPr>
            <sz val="9"/>
            <color indexed="81"/>
            <rFont val="Verdana"/>
            <family val="2"/>
          </rPr>
          <t>Click Easy</t>
        </r>
      </text>
    </comment>
    <comment ref="J6" authorId="0" shapeId="0" xr:uid="{00000000-0006-0000-1A00-000006000000}">
      <text>
        <r>
          <rPr>
            <b/>
            <sz val="9"/>
            <color indexed="81"/>
            <rFont val="Verdana"/>
            <family val="2"/>
          </rPr>
          <t xml:space="preserve">May Johnston:
</t>
        </r>
        <r>
          <rPr>
            <sz val="9"/>
            <color indexed="81"/>
            <rFont val="Verdana"/>
            <family val="2"/>
          </rPr>
          <t>Fixed term offer</t>
        </r>
      </text>
    </comment>
    <comment ref="K6" authorId="0" shapeId="0" xr:uid="{00000000-0006-0000-1A00-000007000000}">
      <text>
        <r>
          <rPr>
            <b/>
            <sz val="9"/>
            <color indexed="81"/>
            <rFont val="Verdana"/>
            <family val="2"/>
          </rPr>
          <t>May Johnston:</t>
        </r>
        <r>
          <rPr>
            <sz val="9"/>
            <color indexed="81"/>
            <rFont val="Verdana"/>
            <family val="2"/>
          </rPr>
          <t xml:space="preserve">
LUMO Advantage</t>
        </r>
      </text>
    </comment>
    <comment ref="L6" authorId="0" shapeId="0" xr:uid="{00000000-0006-0000-1A00-000008000000}">
      <text>
        <r>
          <rPr>
            <b/>
            <sz val="9"/>
            <color indexed="81"/>
            <rFont val="Verdana"/>
            <family val="2"/>
          </rPr>
          <t>May Johnston:</t>
        </r>
        <r>
          <rPr>
            <sz val="9"/>
            <color indexed="81"/>
            <rFont val="Verdana"/>
            <family val="2"/>
          </rPr>
          <t xml:space="preserve">
Simplicity Plus</t>
        </r>
      </text>
    </comment>
    <comment ref="M6" authorId="0" shapeId="0" xr:uid="{00000000-0006-0000-1A00-000009000000}">
      <text>
        <r>
          <rPr>
            <b/>
            <sz val="9"/>
            <color indexed="81"/>
            <rFont val="Verdana"/>
            <family val="2"/>
          </rPr>
          <t>May Johnston:</t>
        </r>
        <r>
          <rPr>
            <sz val="9"/>
            <color indexed="81"/>
            <rFont val="Verdana"/>
            <family val="2"/>
          </rPr>
          <t xml:space="preserve">
7% discount</t>
        </r>
      </text>
    </comment>
    <comment ref="N6" authorId="0" shapeId="0" xr:uid="{00000000-0006-0000-1A00-00000A000000}">
      <text>
        <r>
          <rPr>
            <b/>
            <sz val="9"/>
            <color indexed="81"/>
            <rFont val="Verdana"/>
            <family val="2"/>
          </rPr>
          <t>May Johnston:</t>
        </r>
        <r>
          <rPr>
            <sz val="9"/>
            <color indexed="81"/>
            <rFont val="Verdana"/>
            <family val="2"/>
          </rPr>
          <t xml:space="preserve">
Smile Power</t>
        </r>
      </text>
    </comment>
    <comment ref="O6" authorId="0" shapeId="0" xr:uid="{00000000-0006-0000-1A00-00000B000000}">
      <text>
        <r>
          <rPr>
            <b/>
            <sz val="9"/>
            <color indexed="81"/>
            <rFont val="Verdana"/>
            <family val="2"/>
          </rPr>
          <t>May Johnston:</t>
        </r>
        <r>
          <rPr>
            <sz val="9"/>
            <color indexed="81"/>
            <rFont val="Verdana"/>
            <family val="2"/>
          </rPr>
          <t xml:space="preserve">
Home discounter</t>
        </r>
      </text>
    </comment>
    <comment ref="E28" authorId="0" shapeId="0" xr:uid="{00000000-0006-0000-1A00-00000C000000}">
      <text>
        <r>
          <rPr>
            <b/>
            <sz val="9"/>
            <color indexed="81"/>
            <rFont val="Verdana"/>
            <family val="2"/>
          </rPr>
          <t>May Johnston:</t>
        </r>
        <r>
          <rPr>
            <sz val="9"/>
            <color indexed="81"/>
            <rFont val="Verdana"/>
            <family val="2"/>
          </rPr>
          <t xml:space="preserve">
AGL select 14</t>
        </r>
      </text>
    </comment>
    <comment ref="F28" authorId="0" shapeId="0" xr:uid="{00000000-0006-0000-1A00-00000D000000}">
      <text>
        <r>
          <rPr>
            <b/>
            <sz val="9"/>
            <color indexed="81"/>
            <rFont val="Verdana"/>
            <family val="2"/>
          </rPr>
          <t>May Johnston:</t>
        </r>
        <r>
          <rPr>
            <sz val="9"/>
            <color indexed="81"/>
            <rFont val="Verdana"/>
            <family val="2"/>
          </rPr>
          <t xml:space="preserve">
Daily Saver</t>
        </r>
      </text>
    </comment>
    <comment ref="G28" authorId="0" shapeId="0" xr:uid="{00000000-0006-0000-1A00-00000E000000}">
      <text>
        <r>
          <rPr>
            <b/>
            <sz val="9"/>
            <color indexed="81"/>
            <rFont val="Verdana"/>
            <family val="2"/>
          </rPr>
          <t>May Johnston:</t>
        </r>
        <r>
          <rPr>
            <sz val="9"/>
            <color indexed="81"/>
            <rFont val="Verdana"/>
            <family val="2"/>
          </rPr>
          <t xml:space="preserve">
Powedirect 15%</t>
        </r>
      </text>
    </comment>
    <comment ref="H28" authorId="0" shapeId="0" xr:uid="{00000000-0006-0000-1A00-00000F000000}">
      <text>
        <r>
          <rPr>
            <b/>
            <sz val="9"/>
            <color indexed="81"/>
            <rFont val="Verdana"/>
            <family val="2"/>
          </rPr>
          <t>May Johnston:</t>
        </r>
        <r>
          <rPr>
            <sz val="9"/>
            <color indexed="81"/>
            <rFont val="Verdana"/>
            <family val="2"/>
          </rPr>
          <t xml:space="preserve">
Red Energy - Living Energy Saver</t>
        </r>
      </text>
    </comment>
    <comment ref="I28" authorId="0" shapeId="0" xr:uid="{00000000-0006-0000-1A00-000010000000}">
      <text>
        <r>
          <rPr>
            <b/>
            <sz val="9"/>
            <color indexed="81"/>
            <rFont val="Verdana"/>
            <family val="2"/>
          </rPr>
          <t xml:space="preserve">May Johnston:
</t>
        </r>
        <r>
          <rPr>
            <sz val="9"/>
            <color indexed="81"/>
            <rFont val="Verdana"/>
            <family val="2"/>
          </rPr>
          <t>Click Easy</t>
        </r>
      </text>
    </comment>
    <comment ref="J28" authorId="0" shapeId="0" xr:uid="{00000000-0006-0000-1A00-000011000000}">
      <text>
        <r>
          <rPr>
            <b/>
            <sz val="9"/>
            <color indexed="81"/>
            <rFont val="Verdana"/>
            <family val="2"/>
          </rPr>
          <t xml:space="preserve">May Johnston:
</t>
        </r>
        <r>
          <rPr>
            <sz val="9"/>
            <color indexed="81"/>
            <rFont val="Verdana"/>
            <family val="2"/>
          </rPr>
          <t>Fixed term offer</t>
        </r>
      </text>
    </comment>
    <comment ref="K28" authorId="0" shapeId="0" xr:uid="{00000000-0006-0000-1A00-000012000000}">
      <text>
        <r>
          <rPr>
            <b/>
            <sz val="9"/>
            <color indexed="81"/>
            <rFont val="Verdana"/>
            <family val="2"/>
          </rPr>
          <t>May Johnston:</t>
        </r>
        <r>
          <rPr>
            <sz val="9"/>
            <color indexed="81"/>
            <rFont val="Verdana"/>
            <family val="2"/>
          </rPr>
          <t xml:space="preserve">
LUMO Advantage</t>
        </r>
      </text>
    </comment>
    <comment ref="L28" authorId="0" shapeId="0" xr:uid="{00000000-0006-0000-1A00-000013000000}">
      <text>
        <r>
          <rPr>
            <b/>
            <sz val="9"/>
            <color indexed="81"/>
            <rFont val="Verdana"/>
            <family val="2"/>
          </rPr>
          <t>May Johnston:</t>
        </r>
        <r>
          <rPr>
            <sz val="9"/>
            <color indexed="81"/>
            <rFont val="Verdana"/>
            <family val="2"/>
          </rPr>
          <t xml:space="preserve">
Simplicity Plus</t>
        </r>
      </text>
    </comment>
    <comment ref="M28" authorId="0" shapeId="0" xr:uid="{00000000-0006-0000-1A00-000014000000}">
      <text>
        <r>
          <rPr>
            <b/>
            <sz val="9"/>
            <color indexed="81"/>
            <rFont val="Verdana"/>
            <family val="2"/>
          </rPr>
          <t>May Johnston:</t>
        </r>
        <r>
          <rPr>
            <sz val="9"/>
            <color indexed="81"/>
            <rFont val="Verdana"/>
            <family val="2"/>
          </rPr>
          <t xml:space="preserve">
Everyday Saver</t>
        </r>
      </text>
    </comment>
    <comment ref="N28" authorId="0" shapeId="0" xr:uid="{00000000-0006-0000-1A00-000015000000}">
      <text>
        <r>
          <rPr>
            <b/>
            <sz val="9"/>
            <color indexed="81"/>
            <rFont val="Verdana"/>
            <family val="2"/>
          </rPr>
          <t>May Johnston:</t>
        </r>
        <r>
          <rPr>
            <sz val="9"/>
            <color indexed="81"/>
            <rFont val="Verdana"/>
            <family val="2"/>
          </rPr>
          <t xml:space="preserve">
Smile Power</t>
        </r>
      </text>
    </comment>
    <comment ref="O28" authorId="0" shapeId="0" xr:uid="{00000000-0006-0000-1A00-000016000000}">
      <text>
        <r>
          <rPr>
            <b/>
            <sz val="9"/>
            <color indexed="81"/>
            <rFont val="Verdana"/>
            <family val="2"/>
          </rPr>
          <t>May Johnston:</t>
        </r>
        <r>
          <rPr>
            <sz val="9"/>
            <color indexed="81"/>
            <rFont val="Verdana"/>
            <family val="2"/>
          </rPr>
          <t xml:space="preserve">
Home discounter</t>
        </r>
      </text>
    </comment>
    <comment ref="F29" authorId="0" shapeId="0" xr:uid="{00000000-0006-0000-1A00-000017000000}">
      <text>
        <r>
          <rPr>
            <b/>
            <sz val="9"/>
            <color indexed="81"/>
            <rFont val="Verdana"/>
            <family val="2"/>
          </rPr>
          <t>May Johnston:</t>
        </r>
        <r>
          <rPr>
            <sz val="9"/>
            <color indexed="81"/>
            <rFont val="Verdana"/>
            <family val="2"/>
          </rPr>
          <t xml:space="preserve">
For 12 months</t>
        </r>
      </text>
    </comment>
    <comment ref="G29" authorId="0" shapeId="0" xr:uid="{00000000-0006-0000-1A00-000018000000}">
      <text>
        <r>
          <rPr>
            <b/>
            <sz val="9"/>
            <color indexed="81"/>
            <rFont val="Verdana"/>
            <family val="2"/>
          </rPr>
          <t>May Johnston:</t>
        </r>
        <r>
          <rPr>
            <sz val="9"/>
            <color indexed="81"/>
            <rFont val="Verdana"/>
            <family val="2"/>
          </rPr>
          <t xml:space="preserve">
Does not apply to controlled off peak load</t>
        </r>
      </text>
    </comment>
    <comment ref="I32" authorId="1" shapeId="0" xr:uid="{00000000-0006-0000-1A00-000019000000}">
      <text>
        <r>
          <rPr>
            <b/>
            <sz val="9"/>
            <color indexed="81"/>
            <rFont val="Verdana"/>
            <family val="2"/>
          </rPr>
          <t>May Mauseth:</t>
        </r>
        <r>
          <rPr>
            <sz val="9"/>
            <color indexed="81"/>
            <rFont val="Verdana"/>
            <family val="2"/>
          </rPr>
          <t xml:space="preserve">
Must receive bills via email</t>
        </r>
      </text>
    </comment>
    <comment ref="A34" authorId="0" shapeId="0" xr:uid="{00000000-0006-0000-1A00-00001A000000}">
      <text>
        <r>
          <rPr>
            <b/>
            <sz val="9"/>
            <color indexed="81"/>
            <rFont val="Verdana"/>
            <family val="2"/>
          </rPr>
          <t>May Johnston:</t>
        </r>
        <r>
          <rPr>
            <sz val="9"/>
            <color indexed="81"/>
            <rFont val="Verdana"/>
            <family val="2"/>
          </rPr>
          <t xml:space="preserve">
Examples of other features are: 1 month free electricity after 12 months, loyalty bonus every 6 months, credits to the account upon commencing a contract and vouchers.
</t>
        </r>
        <r>
          <rPr>
            <b/>
            <sz val="9"/>
            <color indexed="81"/>
            <rFont val="Verdana"/>
            <family val="2"/>
          </rPr>
          <t xml:space="preserve">Note </t>
        </r>
        <r>
          <rPr>
            <sz val="9"/>
            <color indexed="81"/>
            <rFont val="Verdana"/>
            <family val="2"/>
          </rPr>
          <t>Threre are currently no account establishment fee on electricity market offers</t>
        </r>
      </text>
    </comment>
    <comment ref="E34" authorId="0" shapeId="0" xr:uid="{00000000-0006-0000-1A00-00001B000000}">
      <text>
        <r>
          <rPr>
            <b/>
            <sz val="9"/>
            <color indexed="81"/>
            <rFont val="Verdana"/>
            <family val="2"/>
          </rPr>
          <t>May Johnston:</t>
        </r>
        <r>
          <rPr>
            <sz val="9"/>
            <color indexed="81"/>
            <rFont val="Verdana"/>
            <family val="2"/>
          </rPr>
          <t xml:space="preserve">
2% Direct Debit discount on usageand q $70 smarter living voucher (for AGL stores)</t>
        </r>
      </text>
    </comment>
    <comment ref="F34" authorId="0" shapeId="0" xr:uid="{00000000-0006-0000-1A00-00001C000000}">
      <text>
        <r>
          <rPr>
            <b/>
            <sz val="9"/>
            <color indexed="81"/>
            <rFont val="Verdana"/>
            <family val="2"/>
          </rPr>
          <t>May Johnston:</t>
        </r>
        <r>
          <rPr>
            <sz val="9"/>
            <color indexed="81"/>
            <rFont val="Verdana"/>
            <family val="2"/>
          </rPr>
          <t xml:space="preserve">
1% off usage for direct debit and 1% off usage for dual fuel</t>
        </r>
      </text>
    </comment>
    <comment ref="G34" authorId="0" shapeId="0" xr:uid="{00000000-0006-0000-1A00-00001D000000}">
      <text>
        <r>
          <rPr>
            <b/>
            <sz val="9"/>
            <color indexed="81"/>
            <rFont val="Verdana"/>
            <family val="2"/>
          </rPr>
          <t>May Johnston:</t>
        </r>
        <r>
          <rPr>
            <sz val="9"/>
            <color indexed="81"/>
            <rFont val="Verdana"/>
            <family val="2"/>
          </rPr>
          <t xml:space="preserve">
$20 account cred for customers agreeing to direct debit</t>
        </r>
      </text>
    </comment>
    <comment ref="I34" authorId="1" shapeId="0" xr:uid="{00000000-0006-0000-1A00-00001E000000}">
      <text>
        <r>
          <rPr>
            <b/>
            <sz val="9"/>
            <color indexed="81"/>
            <rFont val="Verdana"/>
            <family val="2"/>
          </rPr>
          <t>May Mauseth:</t>
        </r>
        <r>
          <rPr>
            <sz val="9"/>
            <color indexed="81"/>
            <rFont val="Verdana"/>
            <family val="2"/>
          </rPr>
          <t xml:space="preserve">
Signup rebate: $25 off first bill and $25 off bill after 12 months</t>
        </r>
      </text>
    </comment>
    <comment ref="J34" authorId="1" shapeId="0" xr:uid="{00000000-0006-0000-1A00-00001F000000}">
      <text>
        <r>
          <rPr>
            <b/>
            <sz val="9"/>
            <color indexed="81"/>
            <rFont val="Verdana"/>
            <family val="2"/>
          </rPr>
          <t>May Mauseth:</t>
        </r>
        <r>
          <rPr>
            <sz val="9"/>
            <color indexed="81"/>
            <rFont val="Verdana"/>
            <family val="2"/>
          </rPr>
          <t xml:space="preserve">
Rewards membership</t>
        </r>
      </text>
    </comment>
    <comment ref="O34" authorId="1" shapeId="0" xr:uid="{00000000-0006-0000-1A00-000020000000}">
      <text>
        <r>
          <rPr>
            <b/>
            <sz val="9"/>
            <color indexed="81"/>
            <rFont val="Verdana"/>
            <family val="2"/>
          </rPr>
          <t>May Mauseth:</t>
        </r>
        <r>
          <rPr>
            <sz val="9"/>
            <color indexed="81"/>
            <rFont val="Verdana"/>
            <family val="2"/>
          </rPr>
          <t xml:space="preserve">
Payment processing fee of $5.50</t>
        </r>
      </text>
    </comment>
  </commentList>
</comments>
</file>

<file path=xl/comments33.xml><?xml version="1.0" encoding="utf-8"?>
<comments xmlns="http://schemas.openxmlformats.org/spreadsheetml/2006/main" xmlns:mc="http://schemas.openxmlformats.org/markup-compatibility/2006" xmlns:xr="http://schemas.microsoft.com/office/spreadsheetml/2014/revision" mc:Ignorable="xr">
  <authors>
    <author>May Johnston</author>
  </authors>
  <commentList>
    <comment ref="E6" authorId="0" shapeId="0" xr:uid="{00000000-0006-0000-1B00-000001000000}">
      <text>
        <r>
          <rPr>
            <b/>
            <sz val="9"/>
            <color indexed="81"/>
            <rFont val="Verdana"/>
            <family val="2"/>
          </rPr>
          <t>May Johnston:</t>
        </r>
        <r>
          <rPr>
            <sz val="9"/>
            <color indexed="81"/>
            <rFont val="Verdana"/>
            <family val="2"/>
          </rPr>
          <t xml:space="preserve">
AGL advantage 10</t>
        </r>
      </text>
    </comment>
    <comment ref="F6" authorId="0" shapeId="0" xr:uid="{00000000-0006-0000-1B00-000002000000}">
      <text>
        <r>
          <rPr>
            <b/>
            <sz val="9"/>
            <color indexed="81"/>
            <rFont val="Verdana"/>
            <family val="2"/>
          </rPr>
          <t>May Johnston:</t>
        </r>
        <r>
          <rPr>
            <sz val="9"/>
            <color indexed="81"/>
            <rFont val="Verdana"/>
            <family val="2"/>
          </rPr>
          <t xml:space="preserve">
Daily Saver</t>
        </r>
      </text>
    </comment>
    <comment ref="G6" authorId="0" shapeId="0" xr:uid="{00000000-0006-0000-1B00-000003000000}">
      <text>
        <r>
          <rPr>
            <b/>
            <sz val="9"/>
            <color indexed="81"/>
            <rFont val="Verdana"/>
            <family val="2"/>
          </rPr>
          <t>May Johnston:</t>
        </r>
        <r>
          <rPr>
            <sz val="9"/>
            <color indexed="81"/>
            <rFont val="Verdana"/>
            <family val="2"/>
          </rPr>
          <t xml:space="preserve">
Powedirect 15%</t>
        </r>
      </text>
    </comment>
    <comment ref="H6" authorId="0" shapeId="0" xr:uid="{00000000-0006-0000-1B00-000004000000}">
      <text>
        <r>
          <rPr>
            <b/>
            <sz val="9"/>
            <color indexed="81"/>
            <rFont val="Verdana"/>
            <family val="2"/>
          </rPr>
          <t>May Johnston:</t>
        </r>
        <r>
          <rPr>
            <sz val="9"/>
            <color indexed="81"/>
            <rFont val="Verdana"/>
            <family val="2"/>
          </rPr>
          <t xml:space="preserve">
Red Energy - Living Energy Saver</t>
        </r>
      </text>
    </comment>
    <comment ref="I6" authorId="0" shapeId="0" xr:uid="{00000000-0006-0000-1B00-000005000000}">
      <text>
        <r>
          <rPr>
            <b/>
            <sz val="9"/>
            <color indexed="81"/>
            <rFont val="Verdana"/>
            <family val="2"/>
          </rPr>
          <t>May Johnston:</t>
        </r>
        <r>
          <rPr>
            <sz val="9"/>
            <color indexed="81"/>
            <rFont val="Verdana"/>
            <family val="2"/>
          </rPr>
          <t xml:space="preserve">
Integral Inhome EasySaver</t>
        </r>
      </text>
    </comment>
    <comment ref="J6" authorId="0" shapeId="0" xr:uid="{00000000-0006-0000-1B00-000006000000}">
      <text>
        <r>
          <rPr>
            <b/>
            <sz val="9"/>
            <color indexed="81"/>
            <rFont val="Verdana"/>
            <family val="2"/>
          </rPr>
          <t xml:space="preserve">May Johnston:
</t>
        </r>
        <r>
          <rPr>
            <sz val="9"/>
            <color indexed="81"/>
            <rFont val="Verdana"/>
            <family val="2"/>
          </rPr>
          <t xml:space="preserve">Tru Go for More
</t>
        </r>
      </text>
    </comment>
    <comment ref="K6" authorId="0" shapeId="0" xr:uid="{00000000-0006-0000-1B00-000007000000}">
      <text>
        <r>
          <rPr>
            <b/>
            <sz val="9"/>
            <color indexed="81"/>
            <rFont val="Verdana"/>
            <family val="2"/>
          </rPr>
          <t>May Johnston:</t>
        </r>
        <r>
          <rPr>
            <sz val="9"/>
            <color indexed="81"/>
            <rFont val="Verdana"/>
            <family val="2"/>
          </rPr>
          <t xml:space="preserve">
LUMO Advantage</t>
        </r>
      </text>
    </comment>
    <comment ref="L6" authorId="0" shapeId="0" xr:uid="{00000000-0006-0000-1B00-000008000000}">
      <text>
        <r>
          <rPr>
            <b/>
            <sz val="9"/>
            <color indexed="81"/>
            <rFont val="Verdana"/>
            <family val="2"/>
          </rPr>
          <t>May Johnston:</t>
        </r>
        <r>
          <rPr>
            <sz val="9"/>
            <color indexed="81"/>
            <rFont val="Verdana"/>
            <family val="2"/>
          </rPr>
          <t xml:space="preserve">
Smart saver 10</t>
        </r>
      </text>
    </comment>
    <comment ref="E35" authorId="0" shapeId="0" xr:uid="{00000000-0006-0000-1B00-000009000000}">
      <text>
        <r>
          <rPr>
            <b/>
            <sz val="9"/>
            <color indexed="81"/>
            <rFont val="Verdana"/>
            <family val="2"/>
          </rPr>
          <t>May Johnston:</t>
        </r>
        <r>
          <rPr>
            <sz val="9"/>
            <color indexed="81"/>
            <rFont val="Verdana"/>
            <family val="2"/>
          </rPr>
          <t xml:space="preserve">
AGL advantage 10</t>
        </r>
      </text>
    </comment>
    <comment ref="F35" authorId="0" shapeId="0" xr:uid="{00000000-0006-0000-1B00-00000A000000}">
      <text>
        <r>
          <rPr>
            <b/>
            <sz val="9"/>
            <color indexed="81"/>
            <rFont val="Verdana"/>
            <family val="2"/>
          </rPr>
          <t>May Johnston:</t>
        </r>
        <r>
          <rPr>
            <sz val="9"/>
            <color indexed="81"/>
            <rFont val="Verdana"/>
            <family val="2"/>
          </rPr>
          <t xml:space="preserve">
Daily Saver</t>
        </r>
      </text>
    </comment>
    <comment ref="G35" authorId="0" shapeId="0" xr:uid="{00000000-0006-0000-1B00-00000B000000}">
      <text>
        <r>
          <rPr>
            <b/>
            <sz val="9"/>
            <color indexed="81"/>
            <rFont val="Verdana"/>
            <family val="2"/>
          </rPr>
          <t>May Johnston:</t>
        </r>
        <r>
          <rPr>
            <sz val="9"/>
            <color indexed="81"/>
            <rFont val="Verdana"/>
            <family val="2"/>
          </rPr>
          <t xml:space="preserve">
Powedirect 15%</t>
        </r>
      </text>
    </comment>
    <comment ref="H35" authorId="0" shapeId="0" xr:uid="{00000000-0006-0000-1B00-00000C000000}">
      <text>
        <r>
          <rPr>
            <b/>
            <sz val="9"/>
            <color indexed="81"/>
            <rFont val="Verdana"/>
            <family val="2"/>
          </rPr>
          <t>May Johnston:</t>
        </r>
        <r>
          <rPr>
            <sz val="9"/>
            <color indexed="81"/>
            <rFont val="Verdana"/>
            <family val="2"/>
          </rPr>
          <t xml:space="preserve">
Red Energy - Living Energy Saver</t>
        </r>
      </text>
    </comment>
    <comment ref="I35" authorId="0" shapeId="0" xr:uid="{00000000-0006-0000-1B00-00000D000000}">
      <text>
        <r>
          <rPr>
            <b/>
            <sz val="9"/>
            <color indexed="81"/>
            <rFont val="Verdana"/>
            <family val="2"/>
          </rPr>
          <t>May Johnston:</t>
        </r>
        <r>
          <rPr>
            <sz val="9"/>
            <color indexed="81"/>
            <rFont val="Verdana"/>
            <family val="2"/>
          </rPr>
          <t xml:space="preserve">
Integral Inhome EasySaver</t>
        </r>
      </text>
    </comment>
    <comment ref="J35" authorId="0" shapeId="0" xr:uid="{00000000-0006-0000-1B00-00000E000000}">
      <text>
        <r>
          <rPr>
            <b/>
            <sz val="9"/>
            <color indexed="81"/>
            <rFont val="Verdana"/>
            <family val="2"/>
          </rPr>
          <t xml:space="preserve">May Johnston:
</t>
        </r>
        <r>
          <rPr>
            <sz val="9"/>
            <color indexed="81"/>
            <rFont val="Verdana"/>
            <family val="2"/>
          </rPr>
          <t xml:space="preserve">Tru Go for More
</t>
        </r>
      </text>
    </comment>
    <comment ref="K35" authorId="0" shapeId="0" xr:uid="{00000000-0006-0000-1B00-00000F000000}">
      <text>
        <r>
          <rPr>
            <b/>
            <sz val="9"/>
            <color indexed="81"/>
            <rFont val="Verdana"/>
            <family val="2"/>
          </rPr>
          <t>May Johnston:</t>
        </r>
        <r>
          <rPr>
            <sz val="9"/>
            <color indexed="81"/>
            <rFont val="Verdana"/>
            <family val="2"/>
          </rPr>
          <t xml:space="preserve">
LUMO Advantage</t>
        </r>
      </text>
    </comment>
    <comment ref="L35" authorId="0" shapeId="0" xr:uid="{00000000-0006-0000-1B00-000010000000}">
      <text>
        <r>
          <rPr>
            <b/>
            <sz val="9"/>
            <color indexed="81"/>
            <rFont val="Verdana"/>
            <family val="2"/>
          </rPr>
          <t>May Johnston:</t>
        </r>
        <r>
          <rPr>
            <sz val="9"/>
            <color indexed="81"/>
            <rFont val="Verdana"/>
            <family val="2"/>
          </rPr>
          <t xml:space="preserve">
Smart saver 10</t>
        </r>
      </text>
    </comment>
    <comment ref="F36" authorId="0" shapeId="0" xr:uid="{00000000-0006-0000-1B00-000011000000}">
      <text>
        <r>
          <rPr>
            <b/>
            <sz val="9"/>
            <color indexed="81"/>
            <rFont val="Verdana"/>
            <family val="2"/>
          </rPr>
          <t>May Johnston:</t>
        </r>
        <r>
          <rPr>
            <sz val="9"/>
            <color indexed="81"/>
            <rFont val="Verdana"/>
            <family val="2"/>
          </rPr>
          <t xml:space="preserve">
For 12 months</t>
        </r>
      </text>
    </comment>
    <comment ref="G36" authorId="0" shapeId="0" xr:uid="{00000000-0006-0000-1B00-000012000000}">
      <text>
        <r>
          <rPr>
            <b/>
            <sz val="9"/>
            <color indexed="81"/>
            <rFont val="Verdana"/>
            <family val="2"/>
          </rPr>
          <t>May Johnston:</t>
        </r>
        <r>
          <rPr>
            <sz val="9"/>
            <color indexed="81"/>
            <rFont val="Verdana"/>
            <family val="2"/>
          </rPr>
          <t xml:space="preserve">
Does not apply to controlled off peak load</t>
        </r>
      </text>
    </comment>
    <comment ref="A41" authorId="0" shapeId="0" xr:uid="{00000000-0006-0000-1B00-000013000000}">
      <text>
        <r>
          <rPr>
            <b/>
            <sz val="9"/>
            <color indexed="81"/>
            <rFont val="Verdana"/>
            <family val="2"/>
          </rPr>
          <t>May Johnston:</t>
        </r>
        <r>
          <rPr>
            <sz val="9"/>
            <color indexed="81"/>
            <rFont val="Verdana"/>
            <family val="2"/>
          </rPr>
          <t xml:space="preserve">
Examples of other features are: 1 month free electricity after 12 months, loyalty bonus every 6 months, credits to the account upon commencing a contract and vouchers.
</t>
        </r>
        <r>
          <rPr>
            <b/>
            <sz val="9"/>
            <color indexed="81"/>
            <rFont val="Verdana"/>
            <family val="2"/>
          </rPr>
          <t xml:space="preserve">Note </t>
        </r>
        <r>
          <rPr>
            <sz val="9"/>
            <color indexed="81"/>
            <rFont val="Verdana"/>
            <family val="2"/>
          </rPr>
          <t>Threre are currently no account establishment fee on electricity market offers</t>
        </r>
      </text>
    </comment>
    <comment ref="E41" authorId="0" shapeId="0" xr:uid="{00000000-0006-0000-1B00-000014000000}">
      <text>
        <r>
          <rPr>
            <b/>
            <sz val="9"/>
            <color indexed="81"/>
            <rFont val="Verdana"/>
            <family val="2"/>
          </rPr>
          <t>May Johnston:</t>
        </r>
        <r>
          <rPr>
            <sz val="9"/>
            <color indexed="81"/>
            <rFont val="Verdana"/>
            <family val="2"/>
          </rPr>
          <t xml:space="preserve">
As of July 2012 AGL also offers a $175 credit to the first bill. Offer contains $50 voucher for AGL Shop</t>
        </r>
      </text>
    </comment>
    <comment ref="F41" authorId="0" shapeId="0" xr:uid="{00000000-0006-0000-1B00-000015000000}">
      <text>
        <r>
          <rPr>
            <b/>
            <sz val="9"/>
            <color indexed="81"/>
            <rFont val="Verdana"/>
            <family val="2"/>
          </rPr>
          <t>May Johnston:</t>
        </r>
        <r>
          <rPr>
            <sz val="9"/>
            <color indexed="81"/>
            <rFont val="Verdana"/>
            <family val="2"/>
          </rPr>
          <t xml:space="preserve">
1% off usage for direct debit and 1% off usage for dual fuel</t>
        </r>
      </text>
    </comment>
    <comment ref="G41" authorId="0" shapeId="0" xr:uid="{00000000-0006-0000-1B00-000016000000}">
      <text>
        <r>
          <rPr>
            <b/>
            <sz val="9"/>
            <color indexed="81"/>
            <rFont val="Verdana"/>
            <family val="2"/>
          </rPr>
          <t>May Johnston:</t>
        </r>
        <r>
          <rPr>
            <sz val="9"/>
            <color indexed="81"/>
            <rFont val="Verdana"/>
            <family val="2"/>
          </rPr>
          <t xml:space="preserve">
$20 account cred for customers agreeing to direct debit</t>
        </r>
      </text>
    </comment>
  </commentList>
</comments>
</file>

<file path=xl/comments34.xml><?xml version="1.0" encoding="utf-8"?>
<comments xmlns="http://schemas.openxmlformats.org/spreadsheetml/2006/main" xmlns:mc="http://schemas.openxmlformats.org/markup-compatibility/2006" xmlns:xr="http://schemas.microsoft.com/office/spreadsheetml/2014/revision" mc:Ignorable="xr">
  <authors>
    <author>May Johnston</author>
  </authors>
  <commentList>
    <comment ref="E6" authorId="0" shapeId="0" xr:uid="{00000000-0006-0000-1C00-000001000000}">
      <text>
        <r>
          <rPr>
            <b/>
            <sz val="9"/>
            <color indexed="81"/>
            <rFont val="Verdana"/>
            <family val="2"/>
          </rPr>
          <t>May Johnston:</t>
        </r>
        <r>
          <rPr>
            <sz val="9"/>
            <color indexed="81"/>
            <rFont val="Verdana"/>
            <family val="2"/>
          </rPr>
          <t xml:space="preserve">
AGL advantage 10</t>
        </r>
      </text>
    </comment>
    <comment ref="F6" authorId="0" shapeId="0" xr:uid="{00000000-0006-0000-1C00-000002000000}">
      <text>
        <r>
          <rPr>
            <b/>
            <sz val="9"/>
            <color indexed="81"/>
            <rFont val="Verdana"/>
            <family val="2"/>
          </rPr>
          <t>May Johnston:</t>
        </r>
        <r>
          <rPr>
            <sz val="9"/>
            <color indexed="81"/>
            <rFont val="Verdana"/>
            <family val="2"/>
          </rPr>
          <t xml:space="preserve">
Daily Saver</t>
        </r>
      </text>
    </comment>
    <comment ref="G6" authorId="0" shapeId="0" xr:uid="{00000000-0006-0000-1C00-000003000000}">
      <text>
        <r>
          <rPr>
            <b/>
            <sz val="9"/>
            <color indexed="81"/>
            <rFont val="Verdana"/>
            <family val="2"/>
          </rPr>
          <t>May Johnston:</t>
        </r>
        <r>
          <rPr>
            <sz val="9"/>
            <color indexed="81"/>
            <rFont val="Verdana"/>
            <family val="2"/>
          </rPr>
          <t xml:space="preserve">
Powedirect 15%</t>
        </r>
      </text>
    </comment>
    <comment ref="H6" authorId="0" shapeId="0" xr:uid="{00000000-0006-0000-1C00-000004000000}">
      <text>
        <r>
          <rPr>
            <b/>
            <sz val="9"/>
            <color indexed="81"/>
            <rFont val="Verdana"/>
            <family val="2"/>
          </rPr>
          <t>May Johnston:</t>
        </r>
        <r>
          <rPr>
            <sz val="9"/>
            <color indexed="81"/>
            <rFont val="Verdana"/>
            <family val="2"/>
          </rPr>
          <t xml:space="preserve">
Red Energy - Living Energy Saver</t>
        </r>
      </text>
    </comment>
    <comment ref="I6" authorId="0" shapeId="0" xr:uid="{00000000-0006-0000-1C00-000005000000}">
      <text>
        <r>
          <rPr>
            <b/>
            <sz val="9"/>
            <color indexed="81"/>
            <rFont val="Verdana"/>
            <family val="2"/>
          </rPr>
          <t>May Johnston:</t>
        </r>
        <r>
          <rPr>
            <sz val="9"/>
            <color indexed="81"/>
            <rFont val="Verdana"/>
            <family val="2"/>
          </rPr>
          <t xml:space="preserve">
Integral Inhome EasySaver</t>
        </r>
      </text>
    </comment>
    <comment ref="J6" authorId="0" shapeId="0" xr:uid="{00000000-0006-0000-1C00-000006000000}">
      <text>
        <r>
          <rPr>
            <b/>
            <sz val="9"/>
            <color indexed="81"/>
            <rFont val="Verdana"/>
            <family val="2"/>
          </rPr>
          <t xml:space="preserve">May Johnston:
</t>
        </r>
        <r>
          <rPr>
            <sz val="9"/>
            <color indexed="81"/>
            <rFont val="Verdana"/>
            <family val="2"/>
          </rPr>
          <t xml:space="preserve">Tru Go for More
</t>
        </r>
      </text>
    </comment>
    <comment ref="K6" authorId="0" shapeId="0" xr:uid="{00000000-0006-0000-1C00-000007000000}">
      <text>
        <r>
          <rPr>
            <b/>
            <sz val="9"/>
            <color indexed="81"/>
            <rFont val="Verdana"/>
            <family val="2"/>
          </rPr>
          <t>May Johnston:</t>
        </r>
        <r>
          <rPr>
            <sz val="9"/>
            <color indexed="81"/>
            <rFont val="Verdana"/>
            <family val="2"/>
          </rPr>
          <t xml:space="preserve">
LUMO Advantage</t>
        </r>
      </text>
    </comment>
    <comment ref="L6" authorId="0" shapeId="0" xr:uid="{00000000-0006-0000-1C00-000008000000}">
      <text>
        <r>
          <rPr>
            <b/>
            <sz val="9"/>
            <color indexed="81"/>
            <rFont val="Verdana"/>
            <family val="2"/>
          </rPr>
          <t>May Johnston:</t>
        </r>
        <r>
          <rPr>
            <sz val="9"/>
            <color indexed="81"/>
            <rFont val="Verdana"/>
            <family val="2"/>
          </rPr>
          <t xml:space="preserve">
Smart saver 10</t>
        </r>
      </text>
    </comment>
    <comment ref="M6" authorId="0" shapeId="0" xr:uid="{00000000-0006-0000-1C00-000009000000}">
      <text>
        <r>
          <rPr>
            <b/>
            <sz val="9"/>
            <color indexed="81"/>
            <rFont val="Verdana"/>
            <family val="2"/>
          </rPr>
          <t>May Johnston:</t>
        </r>
        <r>
          <rPr>
            <sz val="9"/>
            <color indexed="81"/>
            <rFont val="Verdana"/>
            <family val="2"/>
          </rPr>
          <t xml:space="preserve">
7% discount</t>
        </r>
      </text>
    </comment>
    <comment ref="G11" authorId="0" shapeId="0" xr:uid="{00000000-0006-0000-1C00-00000A000000}">
      <text>
        <r>
          <rPr>
            <b/>
            <sz val="9"/>
            <color indexed="81"/>
            <rFont val="Verdana"/>
            <family val="2"/>
          </rPr>
          <t>May Johnston:</t>
        </r>
        <r>
          <rPr>
            <sz val="9"/>
            <color indexed="81"/>
            <rFont val="Verdana"/>
            <family val="2"/>
          </rPr>
          <t xml:space="preserve">
Rate calculated based on Price and Product Information statement that contained discounts</t>
        </r>
      </text>
    </comment>
    <comment ref="G20" authorId="0" shapeId="0" xr:uid="{00000000-0006-0000-1C00-00000B000000}">
      <text>
        <r>
          <rPr>
            <b/>
            <sz val="9"/>
            <color indexed="81"/>
            <rFont val="Verdana"/>
            <family val="2"/>
          </rPr>
          <t>May Johnston:</t>
        </r>
        <r>
          <rPr>
            <sz val="9"/>
            <color indexed="81"/>
            <rFont val="Verdana"/>
            <family val="2"/>
          </rPr>
          <t xml:space="preserve">
Rate calculated based on Price and Product Information statement that contained discounts</t>
        </r>
      </text>
    </comment>
    <comment ref="E39" authorId="0" shapeId="0" xr:uid="{00000000-0006-0000-1C00-00000C000000}">
      <text>
        <r>
          <rPr>
            <b/>
            <sz val="9"/>
            <color indexed="81"/>
            <rFont val="Verdana"/>
            <family val="2"/>
          </rPr>
          <t>May Johnston:</t>
        </r>
        <r>
          <rPr>
            <sz val="9"/>
            <color indexed="81"/>
            <rFont val="Verdana"/>
            <family val="2"/>
          </rPr>
          <t xml:space="preserve">
AGL advantage 10</t>
        </r>
      </text>
    </comment>
    <comment ref="F39" authorId="0" shapeId="0" xr:uid="{00000000-0006-0000-1C00-00000D000000}">
      <text>
        <r>
          <rPr>
            <b/>
            <sz val="9"/>
            <color indexed="81"/>
            <rFont val="Verdana"/>
            <family val="2"/>
          </rPr>
          <t>May Johnston:</t>
        </r>
        <r>
          <rPr>
            <sz val="9"/>
            <color indexed="81"/>
            <rFont val="Verdana"/>
            <family val="2"/>
          </rPr>
          <t xml:space="preserve">
Daily Saver</t>
        </r>
      </text>
    </comment>
    <comment ref="G39" authorId="0" shapeId="0" xr:uid="{00000000-0006-0000-1C00-00000E000000}">
      <text>
        <r>
          <rPr>
            <b/>
            <sz val="9"/>
            <color indexed="81"/>
            <rFont val="Verdana"/>
            <family val="2"/>
          </rPr>
          <t>May Johnston:</t>
        </r>
        <r>
          <rPr>
            <sz val="9"/>
            <color indexed="81"/>
            <rFont val="Verdana"/>
            <family val="2"/>
          </rPr>
          <t xml:space="preserve">
Powedirect 15%</t>
        </r>
      </text>
    </comment>
    <comment ref="H39" authorId="0" shapeId="0" xr:uid="{00000000-0006-0000-1C00-00000F000000}">
      <text>
        <r>
          <rPr>
            <b/>
            <sz val="9"/>
            <color indexed="81"/>
            <rFont val="Verdana"/>
            <family val="2"/>
          </rPr>
          <t>May Johnston:</t>
        </r>
        <r>
          <rPr>
            <sz val="9"/>
            <color indexed="81"/>
            <rFont val="Verdana"/>
            <family val="2"/>
          </rPr>
          <t xml:space="preserve">
Red Energy - Living Energy Saver</t>
        </r>
      </text>
    </comment>
    <comment ref="I39" authorId="0" shapeId="0" xr:uid="{00000000-0006-0000-1C00-000010000000}">
      <text>
        <r>
          <rPr>
            <b/>
            <sz val="9"/>
            <color indexed="81"/>
            <rFont val="Verdana"/>
            <family val="2"/>
          </rPr>
          <t>May Johnston:</t>
        </r>
        <r>
          <rPr>
            <sz val="9"/>
            <color indexed="81"/>
            <rFont val="Verdana"/>
            <family val="2"/>
          </rPr>
          <t xml:space="preserve">
Integral Inhome EasySaver</t>
        </r>
      </text>
    </comment>
    <comment ref="J39" authorId="0" shapeId="0" xr:uid="{00000000-0006-0000-1C00-000011000000}">
      <text>
        <r>
          <rPr>
            <b/>
            <sz val="9"/>
            <color indexed="81"/>
            <rFont val="Verdana"/>
            <family val="2"/>
          </rPr>
          <t xml:space="preserve">May Johnston:
</t>
        </r>
        <r>
          <rPr>
            <sz val="9"/>
            <color indexed="81"/>
            <rFont val="Verdana"/>
            <family val="2"/>
          </rPr>
          <t xml:space="preserve">Tru Go for More
</t>
        </r>
      </text>
    </comment>
    <comment ref="K39" authorId="0" shapeId="0" xr:uid="{00000000-0006-0000-1C00-000012000000}">
      <text>
        <r>
          <rPr>
            <b/>
            <sz val="9"/>
            <color indexed="81"/>
            <rFont val="Verdana"/>
            <family val="2"/>
          </rPr>
          <t>May Johnston:</t>
        </r>
        <r>
          <rPr>
            <sz val="9"/>
            <color indexed="81"/>
            <rFont val="Verdana"/>
            <family val="2"/>
          </rPr>
          <t xml:space="preserve">
LUMO Advantage</t>
        </r>
      </text>
    </comment>
    <comment ref="L39" authorId="0" shapeId="0" xr:uid="{00000000-0006-0000-1C00-000013000000}">
      <text>
        <r>
          <rPr>
            <b/>
            <sz val="9"/>
            <color indexed="81"/>
            <rFont val="Verdana"/>
            <family val="2"/>
          </rPr>
          <t>May Johnston:</t>
        </r>
        <r>
          <rPr>
            <sz val="9"/>
            <color indexed="81"/>
            <rFont val="Verdana"/>
            <family val="2"/>
          </rPr>
          <t xml:space="preserve">
Smart saver 10</t>
        </r>
      </text>
    </comment>
    <comment ref="M39" authorId="0" shapeId="0" xr:uid="{00000000-0006-0000-1C00-000014000000}">
      <text>
        <r>
          <rPr>
            <b/>
            <sz val="9"/>
            <color indexed="81"/>
            <rFont val="Verdana"/>
            <family val="2"/>
          </rPr>
          <t>May Johnston:</t>
        </r>
        <r>
          <rPr>
            <sz val="9"/>
            <color indexed="81"/>
            <rFont val="Verdana"/>
            <family val="2"/>
          </rPr>
          <t xml:space="preserve">
7% discount</t>
        </r>
      </text>
    </comment>
    <comment ref="F40" authorId="0" shapeId="0" xr:uid="{00000000-0006-0000-1C00-000015000000}">
      <text>
        <r>
          <rPr>
            <b/>
            <sz val="9"/>
            <color indexed="81"/>
            <rFont val="Verdana"/>
            <family val="2"/>
          </rPr>
          <t>May Johnston:</t>
        </r>
        <r>
          <rPr>
            <sz val="9"/>
            <color indexed="81"/>
            <rFont val="Verdana"/>
            <family val="2"/>
          </rPr>
          <t xml:space="preserve">
For 12 months</t>
        </r>
      </text>
    </comment>
    <comment ref="G40" authorId="0" shapeId="0" xr:uid="{00000000-0006-0000-1C00-000016000000}">
      <text>
        <r>
          <rPr>
            <b/>
            <sz val="9"/>
            <color indexed="81"/>
            <rFont val="Verdana"/>
            <family val="2"/>
          </rPr>
          <t>May Johnston:</t>
        </r>
        <r>
          <rPr>
            <sz val="9"/>
            <color indexed="81"/>
            <rFont val="Verdana"/>
            <family val="2"/>
          </rPr>
          <t xml:space="preserve">
Does not apply to controlled off peak load</t>
        </r>
      </text>
    </comment>
    <comment ref="A45" authorId="0" shapeId="0" xr:uid="{00000000-0006-0000-1C00-000017000000}">
      <text>
        <r>
          <rPr>
            <b/>
            <sz val="9"/>
            <color indexed="81"/>
            <rFont val="Verdana"/>
            <family val="2"/>
          </rPr>
          <t>May Johnston:</t>
        </r>
        <r>
          <rPr>
            <sz val="9"/>
            <color indexed="81"/>
            <rFont val="Verdana"/>
            <family val="2"/>
          </rPr>
          <t xml:space="preserve">
Examples of other features are: 1 month free electricity after 12 months, loyalty bonus every 6 months, credits to the account upon commencing a contract and vouchers.
</t>
        </r>
        <r>
          <rPr>
            <b/>
            <sz val="9"/>
            <color indexed="81"/>
            <rFont val="Verdana"/>
            <family val="2"/>
          </rPr>
          <t xml:space="preserve">Note </t>
        </r>
        <r>
          <rPr>
            <sz val="9"/>
            <color indexed="81"/>
            <rFont val="Verdana"/>
            <family val="2"/>
          </rPr>
          <t>Threre are currently no account establishment fee on electricity market offers</t>
        </r>
      </text>
    </comment>
    <comment ref="E45" authorId="0" shapeId="0" xr:uid="{00000000-0006-0000-1C00-000018000000}">
      <text>
        <r>
          <rPr>
            <b/>
            <sz val="9"/>
            <color indexed="81"/>
            <rFont val="Verdana"/>
            <family val="2"/>
          </rPr>
          <t>May Johnston:</t>
        </r>
        <r>
          <rPr>
            <sz val="9"/>
            <color indexed="81"/>
            <rFont val="Verdana"/>
            <family val="2"/>
          </rPr>
          <t xml:space="preserve">
As of July 2012 AGL also offers a $175 credit to the first bill. Offer contains $50 voucher for AGL Shop</t>
        </r>
      </text>
    </comment>
    <comment ref="F45" authorId="0" shapeId="0" xr:uid="{00000000-0006-0000-1C00-000019000000}">
      <text>
        <r>
          <rPr>
            <b/>
            <sz val="9"/>
            <color indexed="81"/>
            <rFont val="Verdana"/>
            <family val="2"/>
          </rPr>
          <t>May Johnston:</t>
        </r>
        <r>
          <rPr>
            <sz val="9"/>
            <color indexed="81"/>
            <rFont val="Verdana"/>
            <family val="2"/>
          </rPr>
          <t xml:space="preserve">
1% off usage for direct debit and 1% off usage for dual fuel</t>
        </r>
      </text>
    </comment>
    <comment ref="G45" authorId="0" shapeId="0" xr:uid="{00000000-0006-0000-1C00-00001A000000}">
      <text>
        <r>
          <rPr>
            <b/>
            <sz val="9"/>
            <color indexed="81"/>
            <rFont val="Verdana"/>
            <family val="2"/>
          </rPr>
          <t>May Johnston:</t>
        </r>
        <r>
          <rPr>
            <sz val="9"/>
            <color indexed="81"/>
            <rFont val="Verdana"/>
            <family val="2"/>
          </rPr>
          <t xml:space="preserve">
$20 account cred for customers agreeing to direct debit</t>
        </r>
      </text>
    </comment>
  </commentList>
</comments>
</file>

<file path=xl/comments35.xml><?xml version="1.0" encoding="utf-8"?>
<comments xmlns="http://schemas.openxmlformats.org/spreadsheetml/2006/main" xmlns:mc="http://schemas.openxmlformats.org/markup-compatibility/2006" xmlns:xr="http://schemas.microsoft.com/office/spreadsheetml/2014/revision" mc:Ignorable="xr">
  <authors>
    <author>May Johnston</author>
  </authors>
  <commentList>
    <comment ref="E6" authorId="0" shapeId="0" xr:uid="{00000000-0006-0000-1D00-000001000000}">
      <text>
        <r>
          <rPr>
            <b/>
            <sz val="9"/>
            <color indexed="81"/>
            <rFont val="Verdana"/>
            <family val="2"/>
          </rPr>
          <t>May Johnston:</t>
        </r>
        <r>
          <rPr>
            <sz val="9"/>
            <color indexed="81"/>
            <rFont val="Verdana"/>
            <family val="2"/>
          </rPr>
          <t xml:space="preserve">
AGL advantage 10</t>
        </r>
      </text>
    </comment>
    <comment ref="F6" authorId="0" shapeId="0" xr:uid="{00000000-0006-0000-1D00-000002000000}">
      <text>
        <r>
          <rPr>
            <b/>
            <sz val="9"/>
            <color indexed="81"/>
            <rFont val="Verdana"/>
            <family val="2"/>
          </rPr>
          <t>May Johnston:</t>
        </r>
        <r>
          <rPr>
            <sz val="9"/>
            <color indexed="81"/>
            <rFont val="Verdana"/>
            <family val="2"/>
          </rPr>
          <t xml:space="preserve">
Daily Saver</t>
        </r>
      </text>
    </comment>
    <comment ref="G6" authorId="0" shapeId="0" xr:uid="{00000000-0006-0000-1D00-000003000000}">
      <text>
        <r>
          <rPr>
            <b/>
            <sz val="9"/>
            <color indexed="81"/>
            <rFont val="Verdana"/>
            <family val="2"/>
          </rPr>
          <t>May Johnston:</t>
        </r>
        <r>
          <rPr>
            <sz val="9"/>
            <color indexed="81"/>
            <rFont val="Verdana"/>
            <family val="2"/>
          </rPr>
          <t xml:space="preserve">
Powedirect 15%</t>
        </r>
      </text>
    </comment>
    <comment ref="H6" authorId="0" shapeId="0" xr:uid="{00000000-0006-0000-1D00-000004000000}">
      <text>
        <r>
          <rPr>
            <b/>
            <sz val="9"/>
            <color indexed="81"/>
            <rFont val="Verdana"/>
            <family val="2"/>
          </rPr>
          <t>May Johnston:</t>
        </r>
        <r>
          <rPr>
            <sz val="9"/>
            <color indexed="81"/>
            <rFont val="Verdana"/>
            <family val="2"/>
          </rPr>
          <t xml:space="preserve">
Red Energy - Living Energy Saver</t>
        </r>
      </text>
    </comment>
    <comment ref="I6" authorId="0" shapeId="0" xr:uid="{00000000-0006-0000-1D00-000005000000}">
      <text>
        <r>
          <rPr>
            <b/>
            <sz val="9"/>
            <color indexed="81"/>
            <rFont val="Verdana"/>
            <family val="2"/>
          </rPr>
          <t>May Johnston:</t>
        </r>
        <r>
          <rPr>
            <sz val="9"/>
            <color indexed="81"/>
            <rFont val="Verdana"/>
            <family val="2"/>
          </rPr>
          <t xml:space="preserve">
Integral Inhome EasySaver</t>
        </r>
      </text>
    </comment>
    <comment ref="J6" authorId="0" shapeId="0" xr:uid="{00000000-0006-0000-1D00-000006000000}">
      <text>
        <r>
          <rPr>
            <b/>
            <sz val="9"/>
            <color indexed="81"/>
            <rFont val="Verdana"/>
            <family val="2"/>
          </rPr>
          <t xml:space="preserve">May Johnston:
</t>
        </r>
        <r>
          <rPr>
            <sz val="9"/>
            <color indexed="81"/>
            <rFont val="Verdana"/>
            <family val="2"/>
          </rPr>
          <t xml:space="preserve">Tru Go for More
</t>
        </r>
      </text>
    </comment>
    <comment ref="K6" authorId="0" shapeId="0" xr:uid="{00000000-0006-0000-1D00-000007000000}">
      <text>
        <r>
          <rPr>
            <b/>
            <sz val="9"/>
            <color indexed="81"/>
            <rFont val="Verdana"/>
            <family val="2"/>
          </rPr>
          <t>May Johnston:</t>
        </r>
        <r>
          <rPr>
            <sz val="9"/>
            <color indexed="81"/>
            <rFont val="Verdana"/>
            <family val="2"/>
          </rPr>
          <t xml:space="preserve">
LUMO Advantage</t>
        </r>
      </text>
    </comment>
    <comment ref="L6" authorId="0" shapeId="0" xr:uid="{00000000-0006-0000-1D00-000008000000}">
      <text>
        <r>
          <rPr>
            <b/>
            <sz val="9"/>
            <color indexed="81"/>
            <rFont val="Verdana"/>
            <family val="2"/>
          </rPr>
          <t>May Johnston:</t>
        </r>
        <r>
          <rPr>
            <sz val="9"/>
            <color indexed="81"/>
            <rFont val="Verdana"/>
            <family val="2"/>
          </rPr>
          <t xml:space="preserve">
Smart saver 10</t>
        </r>
      </text>
    </comment>
    <comment ref="M6" authorId="0" shapeId="0" xr:uid="{00000000-0006-0000-1D00-000009000000}">
      <text>
        <r>
          <rPr>
            <b/>
            <sz val="9"/>
            <color indexed="81"/>
            <rFont val="Verdana"/>
            <family val="2"/>
          </rPr>
          <t>May Johnston:</t>
        </r>
        <r>
          <rPr>
            <sz val="9"/>
            <color indexed="81"/>
            <rFont val="Verdana"/>
            <family val="2"/>
          </rPr>
          <t xml:space="preserve">
7% discount</t>
        </r>
      </text>
    </comment>
    <comment ref="E35" authorId="0" shapeId="0" xr:uid="{00000000-0006-0000-1D00-00000A000000}">
      <text>
        <r>
          <rPr>
            <b/>
            <sz val="9"/>
            <color indexed="81"/>
            <rFont val="Verdana"/>
            <family val="2"/>
          </rPr>
          <t>May Johnston:</t>
        </r>
        <r>
          <rPr>
            <sz val="9"/>
            <color indexed="81"/>
            <rFont val="Verdana"/>
            <family val="2"/>
          </rPr>
          <t xml:space="preserve">
AGL advantage 10</t>
        </r>
      </text>
    </comment>
    <comment ref="F35" authorId="0" shapeId="0" xr:uid="{00000000-0006-0000-1D00-00000B000000}">
      <text>
        <r>
          <rPr>
            <b/>
            <sz val="9"/>
            <color indexed="81"/>
            <rFont val="Verdana"/>
            <family val="2"/>
          </rPr>
          <t>May Johnston:</t>
        </r>
        <r>
          <rPr>
            <sz val="9"/>
            <color indexed="81"/>
            <rFont val="Verdana"/>
            <family val="2"/>
          </rPr>
          <t xml:space="preserve">
Daily Saver</t>
        </r>
      </text>
    </comment>
    <comment ref="G35" authorId="0" shapeId="0" xr:uid="{00000000-0006-0000-1D00-00000C000000}">
      <text>
        <r>
          <rPr>
            <b/>
            <sz val="9"/>
            <color indexed="81"/>
            <rFont val="Verdana"/>
            <family val="2"/>
          </rPr>
          <t>May Johnston:</t>
        </r>
        <r>
          <rPr>
            <sz val="9"/>
            <color indexed="81"/>
            <rFont val="Verdana"/>
            <family val="2"/>
          </rPr>
          <t xml:space="preserve">
Powedirect 15%</t>
        </r>
      </text>
    </comment>
    <comment ref="H35" authorId="0" shapeId="0" xr:uid="{00000000-0006-0000-1D00-00000D000000}">
      <text>
        <r>
          <rPr>
            <b/>
            <sz val="9"/>
            <color indexed="81"/>
            <rFont val="Verdana"/>
            <family val="2"/>
          </rPr>
          <t>May Johnston:</t>
        </r>
        <r>
          <rPr>
            <sz val="9"/>
            <color indexed="81"/>
            <rFont val="Verdana"/>
            <family val="2"/>
          </rPr>
          <t xml:space="preserve">
Red Energy - Living Energy Saver</t>
        </r>
      </text>
    </comment>
    <comment ref="I35" authorId="0" shapeId="0" xr:uid="{00000000-0006-0000-1D00-00000E000000}">
      <text>
        <r>
          <rPr>
            <b/>
            <sz val="9"/>
            <color indexed="81"/>
            <rFont val="Verdana"/>
            <family val="2"/>
          </rPr>
          <t>May Johnston:</t>
        </r>
        <r>
          <rPr>
            <sz val="9"/>
            <color indexed="81"/>
            <rFont val="Verdana"/>
            <family val="2"/>
          </rPr>
          <t xml:space="preserve">
Integral Inhome EasySaver</t>
        </r>
      </text>
    </comment>
    <comment ref="J35" authorId="0" shapeId="0" xr:uid="{00000000-0006-0000-1D00-00000F000000}">
      <text>
        <r>
          <rPr>
            <b/>
            <sz val="9"/>
            <color indexed="81"/>
            <rFont val="Verdana"/>
            <family val="2"/>
          </rPr>
          <t xml:space="preserve">May Johnston:
</t>
        </r>
        <r>
          <rPr>
            <sz val="9"/>
            <color indexed="81"/>
            <rFont val="Verdana"/>
            <family val="2"/>
          </rPr>
          <t xml:space="preserve">Tru Go for More
</t>
        </r>
      </text>
    </comment>
    <comment ref="K35" authorId="0" shapeId="0" xr:uid="{00000000-0006-0000-1D00-000010000000}">
      <text>
        <r>
          <rPr>
            <b/>
            <sz val="9"/>
            <color indexed="81"/>
            <rFont val="Verdana"/>
            <family val="2"/>
          </rPr>
          <t>May Johnston:</t>
        </r>
        <r>
          <rPr>
            <sz val="9"/>
            <color indexed="81"/>
            <rFont val="Verdana"/>
            <family val="2"/>
          </rPr>
          <t xml:space="preserve">
LUMO Advantage</t>
        </r>
      </text>
    </comment>
    <comment ref="L35" authorId="0" shapeId="0" xr:uid="{00000000-0006-0000-1D00-000011000000}">
      <text>
        <r>
          <rPr>
            <b/>
            <sz val="9"/>
            <color indexed="81"/>
            <rFont val="Verdana"/>
            <family val="2"/>
          </rPr>
          <t>May Johnston:</t>
        </r>
        <r>
          <rPr>
            <sz val="9"/>
            <color indexed="81"/>
            <rFont val="Verdana"/>
            <family val="2"/>
          </rPr>
          <t xml:space="preserve">
Smart saver 10</t>
        </r>
      </text>
    </comment>
    <comment ref="M35" authorId="0" shapeId="0" xr:uid="{00000000-0006-0000-1D00-000012000000}">
      <text>
        <r>
          <rPr>
            <b/>
            <sz val="9"/>
            <color indexed="81"/>
            <rFont val="Verdana"/>
            <family val="2"/>
          </rPr>
          <t>May Johnston:</t>
        </r>
        <r>
          <rPr>
            <sz val="9"/>
            <color indexed="81"/>
            <rFont val="Verdana"/>
            <family val="2"/>
          </rPr>
          <t xml:space="preserve">
7% discount</t>
        </r>
      </text>
    </comment>
    <comment ref="F36" authorId="0" shapeId="0" xr:uid="{00000000-0006-0000-1D00-000013000000}">
      <text>
        <r>
          <rPr>
            <b/>
            <sz val="9"/>
            <color indexed="81"/>
            <rFont val="Verdana"/>
            <family val="2"/>
          </rPr>
          <t>May Johnston:</t>
        </r>
        <r>
          <rPr>
            <sz val="9"/>
            <color indexed="81"/>
            <rFont val="Verdana"/>
            <family val="2"/>
          </rPr>
          <t xml:space="preserve">
For 12 months</t>
        </r>
      </text>
    </comment>
    <comment ref="G36" authorId="0" shapeId="0" xr:uid="{00000000-0006-0000-1D00-000014000000}">
      <text>
        <r>
          <rPr>
            <b/>
            <sz val="9"/>
            <color indexed="81"/>
            <rFont val="Verdana"/>
            <family val="2"/>
          </rPr>
          <t>May Johnston:</t>
        </r>
        <r>
          <rPr>
            <sz val="9"/>
            <color indexed="81"/>
            <rFont val="Verdana"/>
            <family val="2"/>
          </rPr>
          <t xml:space="preserve">
Does not apply to controlled off peak load</t>
        </r>
      </text>
    </comment>
    <comment ref="A41" authorId="0" shapeId="0" xr:uid="{00000000-0006-0000-1D00-000015000000}">
      <text>
        <r>
          <rPr>
            <b/>
            <sz val="9"/>
            <color indexed="81"/>
            <rFont val="Verdana"/>
            <family val="2"/>
          </rPr>
          <t>May Johnston:</t>
        </r>
        <r>
          <rPr>
            <sz val="9"/>
            <color indexed="81"/>
            <rFont val="Verdana"/>
            <family val="2"/>
          </rPr>
          <t xml:space="preserve">
Examples of other features are: 1 month free electricity after 12 months, loyalty bonus every 6 months, credits to the account upon commencing a contract and vouchers.
</t>
        </r>
        <r>
          <rPr>
            <b/>
            <sz val="9"/>
            <color indexed="81"/>
            <rFont val="Verdana"/>
            <family val="2"/>
          </rPr>
          <t xml:space="preserve">Note </t>
        </r>
        <r>
          <rPr>
            <sz val="9"/>
            <color indexed="81"/>
            <rFont val="Verdana"/>
            <family val="2"/>
          </rPr>
          <t>Threre are currently no account establishment fee on electricity market offers</t>
        </r>
      </text>
    </comment>
    <comment ref="E41" authorId="0" shapeId="0" xr:uid="{00000000-0006-0000-1D00-000016000000}">
      <text>
        <r>
          <rPr>
            <b/>
            <sz val="9"/>
            <color indexed="81"/>
            <rFont val="Verdana"/>
            <family val="2"/>
          </rPr>
          <t>May Johnston:</t>
        </r>
        <r>
          <rPr>
            <sz val="9"/>
            <color indexed="81"/>
            <rFont val="Verdana"/>
            <family val="2"/>
          </rPr>
          <t xml:space="preserve">
As of July 2012 AGL also offers a $175 credit to the first bill. Offer contains $50 voucher for AGL Shop</t>
        </r>
      </text>
    </comment>
    <comment ref="F41" authorId="0" shapeId="0" xr:uid="{00000000-0006-0000-1D00-000017000000}">
      <text>
        <r>
          <rPr>
            <b/>
            <sz val="9"/>
            <color indexed="81"/>
            <rFont val="Verdana"/>
            <family val="2"/>
          </rPr>
          <t>May Johnston:</t>
        </r>
        <r>
          <rPr>
            <sz val="9"/>
            <color indexed="81"/>
            <rFont val="Verdana"/>
            <family val="2"/>
          </rPr>
          <t xml:space="preserve">
1% off usage for direct debit and 1% off usage for dual fuel</t>
        </r>
      </text>
    </comment>
    <comment ref="G41" authorId="0" shapeId="0" xr:uid="{00000000-0006-0000-1D00-000018000000}">
      <text>
        <r>
          <rPr>
            <b/>
            <sz val="9"/>
            <color indexed="81"/>
            <rFont val="Verdana"/>
            <family val="2"/>
          </rPr>
          <t>May Johnston:</t>
        </r>
        <r>
          <rPr>
            <sz val="9"/>
            <color indexed="81"/>
            <rFont val="Verdana"/>
            <family val="2"/>
          </rPr>
          <t xml:space="preserve">
$20 account cred for customers agreeing to direct debit</t>
        </r>
      </text>
    </comment>
  </commentList>
</comments>
</file>

<file path=xl/comments36.xml><?xml version="1.0" encoding="utf-8"?>
<comments xmlns="http://schemas.openxmlformats.org/spreadsheetml/2006/main" xmlns:mc="http://schemas.openxmlformats.org/markup-compatibility/2006" xmlns:xr="http://schemas.microsoft.com/office/spreadsheetml/2014/revision" mc:Ignorable="xr">
  <authors>
    <author>May Johnston</author>
  </authors>
  <commentList>
    <comment ref="E6" authorId="0" shapeId="0" xr:uid="{00000000-0006-0000-1E00-000001000000}">
      <text>
        <r>
          <rPr>
            <b/>
            <sz val="9"/>
            <color indexed="81"/>
            <rFont val="Verdana"/>
            <family val="2"/>
          </rPr>
          <t>May Johnston:</t>
        </r>
        <r>
          <rPr>
            <sz val="9"/>
            <color indexed="81"/>
            <rFont val="Verdana"/>
            <family val="2"/>
          </rPr>
          <t xml:space="preserve">
AGL advantage 7
NOTE: Published on 5/8/11</t>
        </r>
      </text>
    </comment>
    <comment ref="F6" authorId="0" shapeId="0" xr:uid="{00000000-0006-0000-1E00-000002000000}">
      <text>
        <r>
          <rPr>
            <b/>
            <sz val="9"/>
            <color indexed="81"/>
            <rFont val="Verdana"/>
            <family val="2"/>
          </rPr>
          <t>May Johnston:</t>
        </r>
        <r>
          <rPr>
            <sz val="9"/>
            <color indexed="81"/>
            <rFont val="Verdana"/>
            <family val="2"/>
          </rPr>
          <t xml:space="preserve">
Daily Saver</t>
        </r>
      </text>
    </comment>
    <comment ref="G6" authorId="0" shapeId="0" xr:uid="{00000000-0006-0000-1E00-000003000000}">
      <text>
        <r>
          <rPr>
            <b/>
            <sz val="9"/>
            <color indexed="81"/>
            <rFont val="Verdana"/>
            <family val="2"/>
          </rPr>
          <t>May Johnston:</t>
        </r>
        <r>
          <rPr>
            <sz val="9"/>
            <color indexed="81"/>
            <rFont val="Verdana"/>
            <family val="2"/>
          </rPr>
          <t xml:space="preserve">
Powedirect 5%</t>
        </r>
      </text>
    </comment>
    <comment ref="H6" authorId="0" shapeId="0" xr:uid="{00000000-0006-0000-1E00-000004000000}">
      <text>
        <r>
          <rPr>
            <b/>
            <sz val="9"/>
            <color indexed="81"/>
            <rFont val="Verdana"/>
            <family val="2"/>
          </rPr>
          <t>May Johnston:</t>
        </r>
        <r>
          <rPr>
            <sz val="9"/>
            <color indexed="81"/>
            <rFont val="Verdana"/>
            <family val="2"/>
          </rPr>
          <t xml:space="preserve">
Red Energy - Living Energy Saver</t>
        </r>
      </text>
    </comment>
    <comment ref="I6" authorId="0" shapeId="0" xr:uid="{00000000-0006-0000-1E00-000005000000}">
      <text>
        <r>
          <rPr>
            <b/>
            <sz val="9"/>
            <color indexed="81"/>
            <rFont val="Verdana"/>
            <family val="2"/>
          </rPr>
          <t>May Johnston:</t>
        </r>
        <r>
          <rPr>
            <sz val="9"/>
            <color indexed="81"/>
            <rFont val="Verdana"/>
            <family val="2"/>
          </rPr>
          <t xml:space="preserve">
Integral Inhome EasySaver</t>
        </r>
      </text>
    </comment>
    <comment ref="J6" authorId="0" shapeId="0" xr:uid="{00000000-0006-0000-1E00-000006000000}">
      <text>
        <r>
          <rPr>
            <b/>
            <sz val="9"/>
            <color indexed="81"/>
            <rFont val="Verdana"/>
            <family val="2"/>
          </rPr>
          <t xml:space="preserve">May Johnston:
</t>
        </r>
        <r>
          <rPr>
            <sz val="9"/>
            <color indexed="81"/>
            <rFont val="Verdana"/>
            <family val="2"/>
          </rPr>
          <t xml:space="preserve">Tru Go for More
NOTE:To take effect on 5/9/11
</t>
        </r>
      </text>
    </comment>
    <comment ref="K6" authorId="0" shapeId="0" xr:uid="{00000000-0006-0000-1E00-000007000000}">
      <text>
        <r>
          <rPr>
            <b/>
            <sz val="9"/>
            <color indexed="81"/>
            <rFont val="Verdana"/>
            <family val="2"/>
          </rPr>
          <t>May Johnston:</t>
        </r>
        <r>
          <rPr>
            <sz val="9"/>
            <color indexed="81"/>
            <rFont val="Verdana"/>
            <family val="2"/>
          </rPr>
          <t xml:space="preserve">
LUMO Advantage</t>
        </r>
      </text>
    </comment>
    <comment ref="E35" authorId="0" shapeId="0" xr:uid="{00000000-0006-0000-1E00-000008000000}">
      <text>
        <r>
          <rPr>
            <b/>
            <sz val="9"/>
            <color indexed="81"/>
            <rFont val="Verdana"/>
            <family val="2"/>
          </rPr>
          <t>May Johnston:</t>
        </r>
        <r>
          <rPr>
            <sz val="9"/>
            <color indexed="81"/>
            <rFont val="Verdana"/>
            <family val="2"/>
          </rPr>
          <t xml:space="preserve">
AGL advantage 7
NOTE: Published on 5/8/11</t>
        </r>
      </text>
    </comment>
    <comment ref="F35" authorId="0" shapeId="0" xr:uid="{00000000-0006-0000-1E00-000009000000}">
      <text>
        <r>
          <rPr>
            <b/>
            <sz val="9"/>
            <color indexed="81"/>
            <rFont val="Verdana"/>
            <family val="2"/>
          </rPr>
          <t>May Johnston:</t>
        </r>
        <r>
          <rPr>
            <sz val="9"/>
            <color indexed="81"/>
            <rFont val="Verdana"/>
            <family val="2"/>
          </rPr>
          <t xml:space="preserve">
Daily Saver</t>
        </r>
      </text>
    </comment>
    <comment ref="G35" authorId="0" shapeId="0" xr:uid="{00000000-0006-0000-1E00-00000A000000}">
      <text>
        <r>
          <rPr>
            <b/>
            <sz val="9"/>
            <color indexed="81"/>
            <rFont val="Verdana"/>
            <family val="2"/>
          </rPr>
          <t>May Johnston:</t>
        </r>
        <r>
          <rPr>
            <sz val="9"/>
            <color indexed="81"/>
            <rFont val="Verdana"/>
            <family val="2"/>
          </rPr>
          <t xml:space="preserve">
Powedirect 5%</t>
        </r>
      </text>
    </comment>
    <comment ref="H35" authorId="0" shapeId="0" xr:uid="{00000000-0006-0000-1E00-00000B000000}">
      <text>
        <r>
          <rPr>
            <b/>
            <sz val="9"/>
            <color indexed="81"/>
            <rFont val="Verdana"/>
            <family val="2"/>
          </rPr>
          <t>May Johnston:</t>
        </r>
        <r>
          <rPr>
            <sz val="9"/>
            <color indexed="81"/>
            <rFont val="Verdana"/>
            <family val="2"/>
          </rPr>
          <t xml:space="preserve">
Red Energy - Living Energy Saver</t>
        </r>
      </text>
    </comment>
    <comment ref="I35" authorId="0" shapeId="0" xr:uid="{00000000-0006-0000-1E00-00000C000000}">
      <text>
        <r>
          <rPr>
            <b/>
            <sz val="9"/>
            <color indexed="81"/>
            <rFont val="Verdana"/>
            <family val="2"/>
          </rPr>
          <t>May Johnston:</t>
        </r>
        <r>
          <rPr>
            <sz val="9"/>
            <color indexed="81"/>
            <rFont val="Verdana"/>
            <family val="2"/>
          </rPr>
          <t xml:space="preserve">
Integral Inhome EasySaver</t>
        </r>
      </text>
    </comment>
    <comment ref="J35" authorId="0" shapeId="0" xr:uid="{00000000-0006-0000-1E00-00000D000000}">
      <text>
        <r>
          <rPr>
            <b/>
            <sz val="9"/>
            <color indexed="81"/>
            <rFont val="Verdana"/>
            <family val="2"/>
          </rPr>
          <t xml:space="preserve">May Johnston:
</t>
        </r>
        <r>
          <rPr>
            <sz val="9"/>
            <color indexed="81"/>
            <rFont val="Verdana"/>
            <family val="2"/>
          </rPr>
          <t xml:space="preserve">Tru Go for More
NOTE:To take effect on 5/9/11
</t>
        </r>
      </text>
    </comment>
    <comment ref="K35" authorId="0" shapeId="0" xr:uid="{00000000-0006-0000-1E00-00000E000000}">
      <text>
        <r>
          <rPr>
            <b/>
            <sz val="9"/>
            <color indexed="81"/>
            <rFont val="Verdana"/>
            <family val="2"/>
          </rPr>
          <t>May Johnston:</t>
        </r>
        <r>
          <rPr>
            <sz val="9"/>
            <color indexed="81"/>
            <rFont val="Verdana"/>
            <family val="2"/>
          </rPr>
          <t xml:space="preserve">
LUMO Advantage</t>
        </r>
      </text>
    </comment>
    <comment ref="F36" authorId="0" shapeId="0" xr:uid="{00000000-0006-0000-1E00-00000F000000}">
      <text>
        <r>
          <rPr>
            <b/>
            <sz val="9"/>
            <color indexed="81"/>
            <rFont val="Verdana"/>
            <family val="2"/>
          </rPr>
          <t>May Johnston:</t>
        </r>
        <r>
          <rPr>
            <sz val="9"/>
            <color indexed="81"/>
            <rFont val="Verdana"/>
            <family val="2"/>
          </rPr>
          <t xml:space="preserve">
For 12 months</t>
        </r>
      </text>
    </comment>
    <comment ref="A42" authorId="0" shapeId="0" xr:uid="{00000000-0006-0000-1E00-000010000000}">
      <text>
        <r>
          <rPr>
            <b/>
            <sz val="9"/>
            <color indexed="81"/>
            <rFont val="Verdana"/>
            <family val="2"/>
          </rPr>
          <t>May Johnston:</t>
        </r>
        <r>
          <rPr>
            <sz val="9"/>
            <color indexed="81"/>
            <rFont val="Verdana"/>
            <family val="2"/>
          </rPr>
          <t xml:space="preserve">
Examples of other features are: 1 month free electricity after 12 months, loyalty bonus every 6 months, credits to the account upon commencing a contract and vouchers.
</t>
        </r>
        <r>
          <rPr>
            <b/>
            <sz val="9"/>
            <color indexed="81"/>
            <rFont val="Verdana"/>
            <family val="2"/>
          </rPr>
          <t xml:space="preserve">Note </t>
        </r>
        <r>
          <rPr>
            <sz val="9"/>
            <color indexed="81"/>
            <rFont val="Verdana"/>
            <family val="2"/>
          </rPr>
          <t>Threre are currently no account establishment fee on electricity market offers</t>
        </r>
      </text>
    </comment>
  </commentList>
</comments>
</file>

<file path=xl/comments37.xml><?xml version="1.0" encoding="utf-8"?>
<comments xmlns="http://schemas.openxmlformats.org/spreadsheetml/2006/main" xmlns:mc="http://schemas.openxmlformats.org/markup-compatibility/2006" xmlns:xr="http://schemas.microsoft.com/office/spreadsheetml/2014/revision" mc:Ignorable="xr">
  <authors>
    <author>May Johnston</author>
  </authors>
  <commentList>
    <comment ref="E6" authorId="0" shapeId="0" xr:uid="{00000000-0006-0000-1F00-000001000000}">
      <text>
        <r>
          <rPr>
            <b/>
            <sz val="9"/>
            <color indexed="81"/>
            <rFont val="Verdana"/>
            <family val="2"/>
          </rPr>
          <t>May Johnston:</t>
        </r>
        <r>
          <rPr>
            <sz val="9"/>
            <color indexed="81"/>
            <rFont val="Verdana"/>
            <family val="2"/>
          </rPr>
          <t xml:space="preserve">
AGL advantage 7 NOTE: Published on 5/8/11</t>
        </r>
      </text>
    </comment>
    <comment ref="F6" authorId="0" shapeId="0" xr:uid="{00000000-0006-0000-1F00-000002000000}">
      <text>
        <r>
          <rPr>
            <b/>
            <sz val="9"/>
            <color indexed="81"/>
            <rFont val="Verdana"/>
            <family val="2"/>
          </rPr>
          <t>May Johnston:</t>
        </r>
        <r>
          <rPr>
            <sz val="9"/>
            <color indexed="81"/>
            <rFont val="Verdana"/>
            <family val="2"/>
          </rPr>
          <t xml:space="preserve">
Daily Saver</t>
        </r>
      </text>
    </comment>
    <comment ref="G6" authorId="0" shapeId="0" xr:uid="{00000000-0006-0000-1F00-000003000000}">
      <text>
        <r>
          <rPr>
            <b/>
            <sz val="9"/>
            <color indexed="81"/>
            <rFont val="Verdana"/>
            <family val="2"/>
          </rPr>
          <t>May Johnston:</t>
        </r>
        <r>
          <rPr>
            <sz val="9"/>
            <color indexed="81"/>
            <rFont val="Verdana"/>
            <family val="2"/>
          </rPr>
          <t xml:space="preserve">
Powedirect 5%</t>
        </r>
      </text>
    </comment>
    <comment ref="H6" authorId="0" shapeId="0" xr:uid="{00000000-0006-0000-1F00-000004000000}">
      <text>
        <r>
          <rPr>
            <b/>
            <sz val="9"/>
            <color indexed="81"/>
            <rFont val="Verdana"/>
            <family val="2"/>
          </rPr>
          <t>May Johnston:</t>
        </r>
        <r>
          <rPr>
            <sz val="9"/>
            <color indexed="81"/>
            <rFont val="Verdana"/>
            <family val="2"/>
          </rPr>
          <t xml:space="preserve">
Red Energy - Living Energy Saver</t>
        </r>
      </text>
    </comment>
    <comment ref="I6" authorId="0" shapeId="0" xr:uid="{00000000-0006-0000-1F00-000005000000}">
      <text>
        <r>
          <rPr>
            <b/>
            <sz val="9"/>
            <color indexed="81"/>
            <rFont val="Verdana"/>
            <family val="2"/>
          </rPr>
          <t>May Johnston:</t>
        </r>
        <r>
          <rPr>
            <sz val="9"/>
            <color indexed="81"/>
            <rFont val="Verdana"/>
            <family val="2"/>
          </rPr>
          <t xml:space="preserve">
Integral Inhome EasySaver</t>
        </r>
      </text>
    </comment>
    <comment ref="J6" authorId="0" shapeId="0" xr:uid="{00000000-0006-0000-1F00-000006000000}">
      <text>
        <r>
          <rPr>
            <b/>
            <sz val="9"/>
            <color indexed="81"/>
            <rFont val="Verdana"/>
            <family val="2"/>
          </rPr>
          <t xml:space="preserve">May Johnston:
</t>
        </r>
        <r>
          <rPr>
            <sz val="9"/>
            <color indexed="81"/>
            <rFont val="Verdana"/>
            <family val="2"/>
          </rPr>
          <t xml:space="preserve">Tru Go for More
NOTE:To take effect on 5/9/11
</t>
        </r>
      </text>
    </comment>
    <comment ref="K6" authorId="0" shapeId="0" xr:uid="{00000000-0006-0000-1F00-000007000000}">
      <text>
        <r>
          <rPr>
            <b/>
            <sz val="9"/>
            <color indexed="81"/>
            <rFont val="Verdana"/>
            <family val="2"/>
          </rPr>
          <t>May Johnston:</t>
        </r>
        <r>
          <rPr>
            <sz val="9"/>
            <color indexed="81"/>
            <rFont val="Verdana"/>
            <family val="2"/>
          </rPr>
          <t xml:space="preserve">
LUMO Advantage</t>
        </r>
      </text>
    </comment>
    <comment ref="L6" authorId="0" shapeId="0" xr:uid="{00000000-0006-0000-1F00-000008000000}">
      <text>
        <r>
          <rPr>
            <b/>
            <sz val="9"/>
            <color indexed="81"/>
            <rFont val="Verdana"/>
            <family val="2"/>
          </rPr>
          <t>May Johnston:</t>
        </r>
        <r>
          <rPr>
            <sz val="9"/>
            <color indexed="81"/>
            <rFont val="Verdana"/>
            <family val="2"/>
          </rPr>
          <t xml:space="preserve">
Smart saver 8</t>
        </r>
      </text>
    </comment>
    <comment ref="E35" authorId="0" shapeId="0" xr:uid="{00000000-0006-0000-1F00-000009000000}">
      <text>
        <r>
          <rPr>
            <b/>
            <sz val="9"/>
            <color indexed="81"/>
            <rFont val="Verdana"/>
            <family val="2"/>
          </rPr>
          <t>May Johnston:</t>
        </r>
        <r>
          <rPr>
            <sz val="9"/>
            <color indexed="81"/>
            <rFont val="Verdana"/>
            <family val="2"/>
          </rPr>
          <t xml:space="preserve">
AGL advantage 7
NOTE: Published on 5/8/11</t>
        </r>
      </text>
    </comment>
    <comment ref="F35" authorId="0" shapeId="0" xr:uid="{00000000-0006-0000-1F00-00000A000000}">
      <text>
        <r>
          <rPr>
            <b/>
            <sz val="9"/>
            <color indexed="81"/>
            <rFont val="Verdana"/>
            <family val="2"/>
          </rPr>
          <t>May Johnston:</t>
        </r>
        <r>
          <rPr>
            <sz val="9"/>
            <color indexed="81"/>
            <rFont val="Verdana"/>
            <family val="2"/>
          </rPr>
          <t xml:space="preserve">
Daily Saver</t>
        </r>
      </text>
    </comment>
    <comment ref="G35" authorId="0" shapeId="0" xr:uid="{00000000-0006-0000-1F00-00000B000000}">
      <text>
        <r>
          <rPr>
            <b/>
            <sz val="9"/>
            <color indexed="81"/>
            <rFont val="Verdana"/>
            <family val="2"/>
          </rPr>
          <t>May Johnston:</t>
        </r>
        <r>
          <rPr>
            <sz val="9"/>
            <color indexed="81"/>
            <rFont val="Verdana"/>
            <family val="2"/>
          </rPr>
          <t xml:space="preserve">
Powedirect 5%</t>
        </r>
      </text>
    </comment>
    <comment ref="H35" authorId="0" shapeId="0" xr:uid="{00000000-0006-0000-1F00-00000C000000}">
      <text>
        <r>
          <rPr>
            <b/>
            <sz val="9"/>
            <color indexed="81"/>
            <rFont val="Verdana"/>
            <family val="2"/>
          </rPr>
          <t>May Johnston:</t>
        </r>
        <r>
          <rPr>
            <sz val="9"/>
            <color indexed="81"/>
            <rFont val="Verdana"/>
            <family val="2"/>
          </rPr>
          <t xml:space="preserve">
Red Energy - Living Energy Saver</t>
        </r>
      </text>
    </comment>
    <comment ref="I35" authorId="0" shapeId="0" xr:uid="{00000000-0006-0000-1F00-00000D000000}">
      <text>
        <r>
          <rPr>
            <b/>
            <sz val="9"/>
            <color indexed="81"/>
            <rFont val="Verdana"/>
            <family val="2"/>
          </rPr>
          <t>May Johnston:</t>
        </r>
        <r>
          <rPr>
            <sz val="9"/>
            <color indexed="81"/>
            <rFont val="Verdana"/>
            <family val="2"/>
          </rPr>
          <t xml:space="preserve">
Integral Inhome EasySaver</t>
        </r>
      </text>
    </comment>
    <comment ref="J35" authorId="0" shapeId="0" xr:uid="{00000000-0006-0000-1F00-00000E000000}">
      <text>
        <r>
          <rPr>
            <b/>
            <sz val="9"/>
            <color indexed="81"/>
            <rFont val="Verdana"/>
            <family val="2"/>
          </rPr>
          <t xml:space="preserve">May Johnston:
</t>
        </r>
        <r>
          <rPr>
            <sz val="9"/>
            <color indexed="81"/>
            <rFont val="Verdana"/>
            <family val="2"/>
          </rPr>
          <t xml:space="preserve">Tru Go for More
NOTE:To take effect on 5/9/11
</t>
        </r>
      </text>
    </comment>
    <comment ref="K35" authorId="0" shapeId="0" xr:uid="{00000000-0006-0000-1F00-00000F000000}">
      <text>
        <r>
          <rPr>
            <b/>
            <sz val="9"/>
            <color indexed="81"/>
            <rFont val="Verdana"/>
            <family val="2"/>
          </rPr>
          <t>May Johnston:</t>
        </r>
        <r>
          <rPr>
            <sz val="9"/>
            <color indexed="81"/>
            <rFont val="Verdana"/>
            <family val="2"/>
          </rPr>
          <t xml:space="preserve">
LUMO Advantage</t>
        </r>
      </text>
    </comment>
    <comment ref="L35" authorId="0" shapeId="0" xr:uid="{00000000-0006-0000-1F00-000010000000}">
      <text>
        <r>
          <rPr>
            <b/>
            <sz val="9"/>
            <color indexed="81"/>
            <rFont val="Verdana"/>
            <family val="2"/>
          </rPr>
          <t>May Johnston:</t>
        </r>
        <r>
          <rPr>
            <sz val="9"/>
            <color indexed="81"/>
            <rFont val="Verdana"/>
            <family val="2"/>
          </rPr>
          <t xml:space="preserve">
Smart saver 8</t>
        </r>
      </text>
    </comment>
    <comment ref="F36" authorId="0" shapeId="0" xr:uid="{00000000-0006-0000-1F00-000011000000}">
      <text>
        <r>
          <rPr>
            <b/>
            <sz val="9"/>
            <color indexed="81"/>
            <rFont val="Verdana"/>
            <family val="2"/>
          </rPr>
          <t>May Johnston:</t>
        </r>
        <r>
          <rPr>
            <sz val="9"/>
            <color indexed="81"/>
            <rFont val="Verdana"/>
            <family val="2"/>
          </rPr>
          <t xml:space="preserve">
For 12 months</t>
        </r>
      </text>
    </comment>
    <comment ref="A42" authorId="0" shapeId="0" xr:uid="{00000000-0006-0000-1F00-000012000000}">
      <text>
        <r>
          <rPr>
            <b/>
            <sz val="9"/>
            <color indexed="81"/>
            <rFont val="Verdana"/>
            <family val="2"/>
          </rPr>
          <t>May Johnston:</t>
        </r>
        <r>
          <rPr>
            <sz val="9"/>
            <color indexed="81"/>
            <rFont val="Verdana"/>
            <family val="2"/>
          </rPr>
          <t xml:space="preserve">
Examples of other features are: 1 month free electricity after 12 months, loyalty bonus every 6 months, credits to the account upon commencing a contract and vouchers.
</t>
        </r>
        <r>
          <rPr>
            <b/>
            <sz val="9"/>
            <color indexed="81"/>
            <rFont val="Verdana"/>
            <family val="2"/>
          </rPr>
          <t xml:space="preserve">Note </t>
        </r>
        <r>
          <rPr>
            <sz val="9"/>
            <color indexed="81"/>
            <rFont val="Verdana"/>
            <family val="2"/>
          </rPr>
          <t>Threre are currently no account establishment fee on electricity market offers</t>
        </r>
      </text>
    </comment>
  </commentList>
</comments>
</file>

<file path=xl/comments38.xml><?xml version="1.0" encoding="utf-8"?>
<comments xmlns="http://schemas.openxmlformats.org/spreadsheetml/2006/main" xmlns:mc="http://schemas.openxmlformats.org/markup-compatibility/2006" xmlns:xr="http://schemas.microsoft.com/office/spreadsheetml/2014/revision" mc:Ignorable="xr">
  <authors>
    <author>May Johnston</author>
  </authors>
  <commentList>
    <comment ref="E6" authorId="0" shapeId="0" xr:uid="{00000000-0006-0000-2000-000001000000}">
      <text>
        <r>
          <rPr>
            <b/>
            <sz val="9"/>
            <color indexed="81"/>
            <rFont val="Verdana"/>
            <family val="2"/>
          </rPr>
          <t>May Johnston:</t>
        </r>
        <r>
          <rPr>
            <sz val="9"/>
            <color indexed="81"/>
            <rFont val="Verdana"/>
            <family val="2"/>
          </rPr>
          <t xml:space="preserve">
AGL advantage 7
NOTE: Published on 5/8/11</t>
        </r>
      </text>
    </comment>
    <comment ref="F6" authorId="0" shapeId="0" xr:uid="{00000000-0006-0000-2000-000002000000}">
      <text>
        <r>
          <rPr>
            <b/>
            <sz val="9"/>
            <color indexed="81"/>
            <rFont val="Verdana"/>
            <family val="2"/>
          </rPr>
          <t>May Johnston:</t>
        </r>
        <r>
          <rPr>
            <sz val="9"/>
            <color indexed="81"/>
            <rFont val="Verdana"/>
            <family val="2"/>
          </rPr>
          <t xml:space="preserve">
Daily Saver</t>
        </r>
      </text>
    </comment>
    <comment ref="G6" authorId="0" shapeId="0" xr:uid="{00000000-0006-0000-2000-000003000000}">
      <text>
        <r>
          <rPr>
            <b/>
            <sz val="9"/>
            <color indexed="81"/>
            <rFont val="Verdana"/>
            <family val="2"/>
          </rPr>
          <t>May Johnston:</t>
        </r>
        <r>
          <rPr>
            <sz val="9"/>
            <color indexed="81"/>
            <rFont val="Verdana"/>
            <family val="2"/>
          </rPr>
          <t xml:space="preserve">
Powedirect 5%</t>
        </r>
      </text>
    </comment>
    <comment ref="H6" authorId="0" shapeId="0" xr:uid="{00000000-0006-0000-2000-000004000000}">
      <text>
        <r>
          <rPr>
            <b/>
            <sz val="9"/>
            <color indexed="81"/>
            <rFont val="Verdana"/>
            <family val="2"/>
          </rPr>
          <t>May Johnston:</t>
        </r>
        <r>
          <rPr>
            <sz val="9"/>
            <color indexed="81"/>
            <rFont val="Verdana"/>
            <family val="2"/>
          </rPr>
          <t xml:space="preserve">
Red Energy - Living Energy Saver</t>
        </r>
      </text>
    </comment>
    <comment ref="I6" authorId="0" shapeId="0" xr:uid="{00000000-0006-0000-2000-000005000000}">
      <text>
        <r>
          <rPr>
            <b/>
            <sz val="9"/>
            <color indexed="81"/>
            <rFont val="Verdana"/>
            <family val="2"/>
          </rPr>
          <t>May Johnston:</t>
        </r>
        <r>
          <rPr>
            <sz val="9"/>
            <color indexed="81"/>
            <rFont val="Verdana"/>
            <family val="2"/>
          </rPr>
          <t xml:space="preserve">
Integral Inhome EasySaver</t>
        </r>
      </text>
    </comment>
    <comment ref="J6" authorId="0" shapeId="0" xr:uid="{00000000-0006-0000-2000-000006000000}">
      <text>
        <r>
          <rPr>
            <b/>
            <sz val="9"/>
            <color indexed="81"/>
            <rFont val="Verdana"/>
            <family val="2"/>
          </rPr>
          <t xml:space="preserve">May Johnston:
</t>
        </r>
        <r>
          <rPr>
            <sz val="9"/>
            <color indexed="81"/>
            <rFont val="Verdana"/>
            <family val="2"/>
          </rPr>
          <t xml:space="preserve">Tru Go for More
NOTE:To take effect on 5/9/11
</t>
        </r>
      </text>
    </comment>
    <comment ref="K6" authorId="0" shapeId="0" xr:uid="{00000000-0006-0000-2000-000007000000}">
      <text>
        <r>
          <rPr>
            <b/>
            <sz val="9"/>
            <color indexed="81"/>
            <rFont val="Verdana"/>
            <family val="2"/>
          </rPr>
          <t>May Johnston:</t>
        </r>
        <r>
          <rPr>
            <sz val="9"/>
            <color indexed="81"/>
            <rFont val="Verdana"/>
            <family val="2"/>
          </rPr>
          <t xml:space="preserve">
LUMO Advantage</t>
        </r>
      </text>
    </comment>
    <comment ref="E35" authorId="0" shapeId="0" xr:uid="{00000000-0006-0000-2000-000008000000}">
      <text>
        <r>
          <rPr>
            <b/>
            <sz val="9"/>
            <color indexed="81"/>
            <rFont val="Verdana"/>
            <family val="2"/>
          </rPr>
          <t>May Johnston:</t>
        </r>
        <r>
          <rPr>
            <sz val="9"/>
            <color indexed="81"/>
            <rFont val="Verdana"/>
            <family val="2"/>
          </rPr>
          <t xml:space="preserve">
AGL advantage 7
NOTE: Published on 5/8/11</t>
        </r>
      </text>
    </comment>
    <comment ref="F35" authorId="0" shapeId="0" xr:uid="{00000000-0006-0000-2000-000009000000}">
      <text>
        <r>
          <rPr>
            <b/>
            <sz val="9"/>
            <color indexed="81"/>
            <rFont val="Verdana"/>
            <family val="2"/>
          </rPr>
          <t>May Johnston:</t>
        </r>
        <r>
          <rPr>
            <sz val="9"/>
            <color indexed="81"/>
            <rFont val="Verdana"/>
            <family val="2"/>
          </rPr>
          <t xml:space="preserve">
Daily Saver</t>
        </r>
      </text>
    </comment>
    <comment ref="G35" authorId="0" shapeId="0" xr:uid="{00000000-0006-0000-2000-00000A000000}">
      <text>
        <r>
          <rPr>
            <b/>
            <sz val="9"/>
            <color indexed="81"/>
            <rFont val="Verdana"/>
            <family val="2"/>
          </rPr>
          <t>May Johnston:</t>
        </r>
        <r>
          <rPr>
            <sz val="9"/>
            <color indexed="81"/>
            <rFont val="Verdana"/>
            <family val="2"/>
          </rPr>
          <t xml:space="preserve">
Powedirect 5%</t>
        </r>
      </text>
    </comment>
    <comment ref="H35" authorId="0" shapeId="0" xr:uid="{00000000-0006-0000-2000-00000B000000}">
      <text>
        <r>
          <rPr>
            <b/>
            <sz val="9"/>
            <color indexed="81"/>
            <rFont val="Verdana"/>
            <family val="2"/>
          </rPr>
          <t>May Johnston:</t>
        </r>
        <r>
          <rPr>
            <sz val="9"/>
            <color indexed="81"/>
            <rFont val="Verdana"/>
            <family val="2"/>
          </rPr>
          <t xml:space="preserve">
Red Energy - Living Energy Saver</t>
        </r>
      </text>
    </comment>
    <comment ref="I35" authorId="0" shapeId="0" xr:uid="{00000000-0006-0000-2000-00000C000000}">
      <text>
        <r>
          <rPr>
            <b/>
            <sz val="9"/>
            <color indexed="81"/>
            <rFont val="Verdana"/>
            <family val="2"/>
          </rPr>
          <t>May Johnston:</t>
        </r>
        <r>
          <rPr>
            <sz val="9"/>
            <color indexed="81"/>
            <rFont val="Verdana"/>
            <family val="2"/>
          </rPr>
          <t xml:space="preserve">
Integral Inhome EasySaver</t>
        </r>
      </text>
    </comment>
    <comment ref="J35" authorId="0" shapeId="0" xr:uid="{00000000-0006-0000-2000-00000D000000}">
      <text>
        <r>
          <rPr>
            <b/>
            <sz val="9"/>
            <color indexed="81"/>
            <rFont val="Verdana"/>
            <family val="2"/>
          </rPr>
          <t xml:space="preserve">May Johnston:
</t>
        </r>
        <r>
          <rPr>
            <sz val="9"/>
            <color indexed="81"/>
            <rFont val="Verdana"/>
            <family val="2"/>
          </rPr>
          <t xml:space="preserve">Tru Go for More
NOTE:To take effect on 5/9/11
</t>
        </r>
      </text>
    </comment>
    <comment ref="K35" authorId="0" shapeId="0" xr:uid="{00000000-0006-0000-2000-00000E000000}">
      <text>
        <r>
          <rPr>
            <b/>
            <sz val="9"/>
            <color indexed="81"/>
            <rFont val="Verdana"/>
            <family val="2"/>
          </rPr>
          <t>May Johnston:</t>
        </r>
        <r>
          <rPr>
            <sz val="9"/>
            <color indexed="81"/>
            <rFont val="Verdana"/>
            <family val="2"/>
          </rPr>
          <t xml:space="preserve">
LUMO Advantage</t>
        </r>
      </text>
    </comment>
    <comment ref="F36" authorId="0" shapeId="0" xr:uid="{00000000-0006-0000-2000-00000F000000}">
      <text>
        <r>
          <rPr>
            <b/>
            <sz val="9"/>
            <color indexed="81"/>
            <rFont val="Verdana"/>
            <family val="2"/>
          </rPr>
          <t>May Johnston:</t>
        </r>
        <r>
          <rPr>
            <sz val="9"/>
            <color indexed="81"/>
            <rFont val="Verdana"/>
            <family val="2"/>
          </rPr>
          <t xml:space="preserve">
For 12 months</t>
        </r>
      </text>
    </comment>
    <comment ref="A42" authorId="0" shapeId="0" xr:uid="{00000000-0006-0000-2000-000010000000}">
      <text>
        <r>
          <rPr>
            <b/>
            <sz val="9"/>
            <color indexed="81"/>
            <rFont val="Verdana"/>
            <family val="2"/>
          </rPr>
          <t>May Johnston:</t>
        </r>
        <r>
          <rPr>
            <sz val="9"/>
            <color indexed="81"/>
            <rFont val="Verdana"/>
            <family val="2"/>
          </rPr>
          <t xml:space="preserve">
Examples of other features are: 1 month free electricity after 12 months, loyalty bonus every 6 months, credits to the account upon commencing a contract and vouchers.
</t>
        </r>
        <r>
          <rPr>
            <b/>
            <sz val="9"/>
            <color indexed="81"/>
            <rFont val="Verdana"/>
            <family val="2"/>
          </rPr>
          <t xml:space="preserve">Note </t>
        </r>
        <r>
          <rPr>
            <sz val="9"/>
            <color indexed="81"/>
            <rFont val="Verdana"/>
            <family val="2"/>
          </rPr>
          <t>Threre are currently no account establishment fee on electricity market offers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Sophie Labaste</author>
    <author>May Mauseth</author>
  </authors>
  <commentList>
    <comment ref="R7" authorId="0" shapeId="0" xr:uid="{13326731-028F-B04B-918E-0E7C3E964F43}">
      <text>
        <r>
          <rPr>
            <b/>
            <sz val="10"/>
            <color rgb="FF000000"/>
            <rFont val="Tahoma"/>
            <family val="2"/>
          </rPr>
          <t>Sophie Labaste:</t>
        </r>
        <r>
          <rPr>
            <sz val="10"/>
            <color rgb="FF000000"/>
            <rFont val="Tahoma"/>
            <family val="2"/>
          </rPr>
          <t xml:space="preserve">
</t>
        </r>
        <r>
          <rPr>
            <sz val="10"/>
            <color rgb="FF000000"/>
            <rFont val="Tahoma"/>
            <family val="2"/>
          </rPr>
          <t xml:space="preserve">Discount formula is set up to have only Origin, Powershop and Red Energy with discounts inclusive of GST, </t>
        </r>
        <r>
          <rPr>
            <b/>
            <sz val="10"/>
            <color rgb="FF000000"/>
            <rFont val="Tahoma"/>
            <family val="2"/>
          </rPr>
          <t>change the formula if that is not longer the case</t>
        </r>
      </text>
    </comment>
    <comment ref="C8" authorId="1" shapeId="0" xr:uid="{E2FED439-1DB9-D647-BC2A-9E18CCC26DF9}">
      <text>
        <r>
          <rPr>
            <b/>
            <sz val="10"/>
            <color rgb="FF000000"/>
            <rFont val="Tahoma"/>
            <family val="2"/>
          </rPr>
          <t>May Mauseth:</t>
        </r>
        <r>
          <rPr>
            <sz val="10"/>
            <color rgb="FF000000"/>
            <rFont val="Tahoma"/>
            <family val="2"/>
          </rPr>
          <t xml:space="preserve">
</t>
        </r>
        <r>
          <rPr>
            <sz val="10"/>
            <color rgb="FF000000"/>
            <rFont val="Verdana"/>
            <family val="2"/>
          </rPr>
          <t>Includes membership fee</t>
        </r>
        <r>
          <rPr>
            <sz val="10"/>
            <color rgb="FF000000"/>
            <rFont val="Verdana"/>
            <family val="2"/>
          </rPr>
          <t xml:space="preserve">
</t>
        </r>
      </text>
    </comment>
    <comment ref="R29" authorId="0" shapeId="0" xr:uid="{88DD28AE-3F22-1945-9594-966E28954E18}">
      <text>
        <r>
          <rPr>
            <b/>
            <sz val="10"/>
            <color rgb="FF000000"/>
            <rFont val="Tahoma"/>
            <family val="2"/>
          </rPr>
          <t>Sophie Labaste:</t>
        </r>
        <r>
          <rPr>
            <sz val="10"/>
            <color rgb="FF000000"/>
            <rFont val="Tahoma"/>
            <family val="2"/>
          </rPr>
          <t xml:space="preserve">
</t>
        </r>
        <r>
          <rPr>
            <sz val="10"/>
            <color rgb="FF000000"/>
            <rFont val="Tahoma"/>
            <family val="2"/>
          </rPr>
          <t xml:space="preserve">Discount formula is set up to have only Origin, Powershop and Red Energy with discounts inclusive of GST, </t>
        </r>
        <r>
          <rPr>
            <b/>
            <sz val="10"/>
            <color rgb="FF000000"/>
            <rFont val="Tahoma"/>
            <family val="2"/>
          </rPr>
          <t>change the formula if that is not longer the case</t>
        </r>
      </text>
    </comment>
    <comment ref="C30" authorId="1" shapeId="0" xr:uid="{13ABBD69-71FB-F141-B297-6E414955768E}">
      <text>
        <r>
          <rPr>
            <b/>
            <sz val="10"/>
            <color rgb="FF000000"/>
            <rFont val="Tahoma"/>
            <family val="2"/>
          </rPr>
          <t>May Mauseth:</t>
        </r>
        <r>
          <rPr>
            <sz val="10"/>
            <color rgb="FF000000"/>
            <rFont val="Tahoma"/>
            <family val="2"/>
          </rPr>
          <t xml:space="preserve">
</t>
        </r>
        <r>
          <rPr>
            <sz val="10"/>
            <color rgb="FF000000"/>
            <rFont val="Verdana"/>
            <family val="2"/>
          </rPr>
          <t>Includes membership fee</t>
        </r>
        <r>
          <rPr>
            <sz val="10"/>
            <color rgb="FF000000"/>
            <rFont val="Verdana"/>
            <family val="2"/>
          </rPr>
          <t xml:space="preserve">
</t>
        </r>
      </text>
    </comment>
    <comment ref="R52" authorId="0" shapeId="0" xr:uid="{7FC3E4BD-B42A-B440-930E-BAFCE22BD9D0}">
      <text>
        <r>
          <rPr>
            <b/>
            <sz val="10"/>
            <color rgb="FF000000"/>
            <rFont val="Tahoma"/>
            <family val="2"/>
          </rPr>
          <t>Sophie Labaste:</t>
        </r>
        <r>
          <rPr>
            <sz val="10"/>
            <color rgb="FF000000"/>
            <rFont val="Tahoma"/>
            <family val="2"/>
          </rPr>
          <t xml:space="preserve">
</t>
        </r>
        <r>
          <rPr>
            <sz val="10"/>
            <color rgb="FF000000"/>
            <rFont val="Tahoma"/>
            <family val="2"/>
          </rPr>
          <t xml:space="preserve">Discount formula is set up to have only Origin, Powershop and Red Energy with discounts inclusive of GST, </t>
        </r>
        <r>
          <rPr>
            <b/>
            <sz val="10"/>
            <color rgb="FF000000"/>
            <rFont val="Tahoma"/>
            <family val="2"/>
          </rPr>
          <t>change the formula if that is not longer the case</t>
        </r>
      </text>
    </comment>
    <comment ref="C53" authorId="1" shapeId="0" xr:uid="{4650A444-DC03-0442-9E43-C75AF0390797}">
      <text>
        <r>
          <rPr>
            <b/>
            <sz val="10"/>
            <color rgb="FF000000"/>
            <rFont val="Tahoma"/>
            <family val="2"/>
          </rPr>
          <t>May Mauseth:</t>
        </r>
        <r>
          <rPr>
            <sz val="10"/>
            <color rgb="FF000000"/>
            <rFont val="Tahoma"/>
            <family val="2"/>
          </rPr>
          <t xml:space="preserve">
</t>
        </r>
        <r>
          <rPr>
            <sz val="10"/>
            <color rgb="FF000000"/>
            <rFont val="Verdana"/>
            <family val="2"/>
          </rPr>
          <t>Includes membership fee</t>
        </r>
        <r>
          <rPr>
            <sz val="10"/>
            <color rgb="FF000000"/>
            <rFont val="Verdana"/>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Sophie Labaste</author>
    <author>May Mauseth</author>
  </authors>
  <commentList>
    <comment ref="R7" authorId="0" shapeId="0" xr:uid="{E0A9DEF0-71BA-B24F-AF2A-22FD7193234D}">
      <text>
        <r>
          <rPr>
            <b/>
            <sz val="10"/>
            <color rgb="FF000000"/>
            <rFont val="Tahoma"/>
            <family val="2"/>
          </rPr>
          <t>Sophie Labaste:</t>
        </r>
        <r>
          <rPr>
            <sz val="10"/>
            <color rgb="FF000000"/>
            <rFont val="Tahoma"/>
            <family val="2"/>
          </rPr>
          <t xml:space="preserve">
</t>
        </r>
        <r>
          <rPr>
            <sz val="10"/>
            <color rgb="FF000000"/>
            <rFont val="Tahoma"/>
            <family val="2"/>
          </rPr>
          <t xml:space="preserve">Discount formula is set up to have only Origin, Powershop and Red Energy with discounts inclusive of GST, </t>
        </r>
        <r>
          <rPr>
            <b/>
            <sz val="10"/>
            <color rgb="FF000000"/>
            <rFont val="Tahoma"/>
            <family val="2"/>
          </rPr>
          <t>change the formula if that is not longer the case</t>
        </r>
      </text>
    </comment>
    <comment ref="C8" authorId="1" shapeId="0" xr:uid="{3E42873C-6C20-AE4D-8231-8098B59FE9A9}">
      <text>
        <r>
          <rPr>
            <b/>
            <sz val="10"/>
            <color rgb="FF000000"/>
            <rFont val="Tahoma"/>
            <family val="2"/>
          </rPr>
          <t>May Mauseth:</t>
        </r>
        <r>
          <rPr>
            <sz val="10"/>
            <color rgb="FF000000"/>
            <rFont val="Tahoma"/>
            <family val="2"/>
          </rPr>
          <t xml:space="preserve">
</t>
        </r>
        <r>
          <rPr>
            <sz val="10"/>
            <color rgb="FF000000"/>
            <rFont val="Verdana"/>
            <family val="2"/>
          </rPr>
          <t xml:space="preserve">Includes membership fee
</t>
        </r>
      </text>
    </comment>
    <comment ref="R30" authorId="0" shapeId="0" xr:uid="{B4CD82A6-43C5-C243-B82A-BA44F66BD891}">
      <text>
        <r>
          <rPr>
            <b/>
            <sz val="10"/>
            <color rgb="FF000000"/>
            <rFont val="Tahoma"/>
            <family val="2"/>
          </rPr>
          <t>Sophie Labaste:</t>
        </r>
        <r>
          <rPr>
            <sz val="10"/>
            <color rgb="FF000000"/>
            <rFont val="Tahoma"/>
            <family val="2"/>
          </rPr>
          <t xml:space="preserve">
</t>
        </r>
        <r>
          <rPr>
            <sz val="10"/>
            <color rgb="FF000000"/>
            <rFont val="Tahoma"/>
            <family val="2"/>
          </rPr>
          <t xml:space="preserve">Discount formula is set up to have only Origin, Powershop and Red Energy with discounts inclusive of GST, </t>
        </r>
        <r>
          <rPr>
            <b/>
            <sz val="10"/>
            <color rgb="FF000000"/>
            <rFont val="Tahoma"/>
            <family val="2"/>
          </rPr>
          <t>change the formula if that is not longer the case</t>
        </r>
      </text>
    </comment>
    <comment ref="C31" authorId="1" shapeId="0" xr:uid="{4E4AA8EF-50CA-294C-9D28-5671587B48FB}">
      <text>
        <r>
          <rPr>
            <b/>
            <sz val="10"/>
            <color rgb="FF000000"/>
            <rFont val="Tahoma"/>
            <family val="2"/>
          </rPr>
          <t>May Mauseth:</t>
        </r>
        <r>
          <rPr>
            <sz val="10"/>
            <color rgb="FF000000"/>
            <rFont val="Tahoma"/>
            <family val="2"/>
          </rPr>
          <t xml:space="preserve">
</t>
        </r>
        <r>
          <rPr>
            <sz val="10"/>
            <color rgb="FF000000"/>
            <rFont val="Verdana"/>
            <family val="2"/>
          </rPr>
          <t xml:space="preserve">Includes membership fee
</t>
        </r>
      </text>
    </comment>
    <comment ref="R54" authorId="0" shapeId="0" xr:uid="{AF6F032B-D3BB-6F41-80BC-BD212652DA0C}">
      <text>
        <r>
          <rPr>
            <b/>
            <sz val="10"/>
            <color rgb="FF000000"/>
            <rFont val="Tahoma"/>
            <family val="2"/>
          </rPr>
          <t>Sophie Labaste:</t>
        </r>
        <r>
          <rPr>
            <sz val="10"/>
            <color rgb="FF000000"/>
            <rFont val="Tahoma"/>
            <family val="2"/>
          </rPr>
          <t xml:space="preserve">
</t>
        </r>
        <r>
          <rPr>
            <sz val="10"/>
            <color rgb="FF000000"/>
            <rFont val="Tahoma"/>
            <family val="2"/>
          </rPr>
          <t xml:space="preserve">Discount formula is set up to have only Origin, Powershop and Red Energy with discounts inclusive of GST, </t>
        </r>
        <r>
          <rPr>
            <b/>
            <sz val="10"/>
            <color rgb="FF000000"/>
            <rFont val="Tahoma"/>
            <family val="2"/>
          </rPr>
          <t>change the formula if that is not longer the case</t>
        </r>
      </text>
    </comment>
    <comment ref="C64" authorId="1" shapeId="0" xr:uid="{9D23488F-DA82-B042-A3AB-FD5E2C84A41A}">
      <text>
        <r>
          <rPr>
            <b/>
            <sz val="10"/>
            <color rgb="FF000000"/>
            <rFont val="Tahoma"/>
            <family val="2"/>
          </rPr>
          <t>May Mauseth:</t>
        </r>
        <r>
          <rPr>
            <sz val="10"/>
            <color rgb="FF000000"/>
            <rFont val="Tahoma"/>
            <family val="2"/>
          </rPr>
          <t xml:space="preserve">
</t>
        </r>
        <r>
          <rPr>
            <sz val="10"/>
            <color rgb="FF000000"/>
            <rFont val="Verdana"/>
            <family val="2"/>
          </rPr>
          <t xml:space="preserve">Includes membership fee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Sophie Labaste</author>
    <author>May Mauseth</author>
  </authors>
  <commentList>
    <comment ref="R7" authorId="0" shapeId="0" xr:uid="{4092F5D7-B094-544D-A606-DF28999F6013}">
      <text>
        <r>
          <rPr>
            <b/>
            <sz val="10"/>
            <color rgb="FF000000"/>
            <rFont val="Tahoma"/>
            <family val="2"/>
          </rPr>
          <t>Sophie Labaste:</t>
        </r>
        <r>
          <rPr>
            <sz val="10"/>
            <color rgb="FF000000"/>
            <rFont val="Tahoma"/>
            <family val="2"/>
          </rPr>
          <t xml:space="preserve">
</t>
        </r>
        <r>
          <rPr>
            <sz val="10"/>
            <color rgb="FF000000"/>
            <rFont val="Tahoma"/>
            <family val="2"/>
          </rPr>
          <t xml:space="preserve">Discount formula is set up to have only Origin, Powershop and Red Energy with discounts inclusive of GST, </t>
        </r>
        <r>
          <rPr>
            <b/>
            <sz val="10"/>
            <color rgb="FF000000"/>
            <rFont val="Tahoma"/>
            <family val="2"/>
          </rPr>
          <t>change the formula if that is not longer the case</t>
        </r>
      </text>
    </comment>
    <comment ref="C8" authorId="1" shapeId="0" xr:uid="{E4995C1D-6CDD-4544-81F1-32179462A9A1}">
      <text>
        <r>
          <rPr>
            <b/>
            <sz val="10"/>
            <color rgb="FF000000"/>
            <rFont val="Tahoma"/>
            <family val="2"/>
          </rPr>
          <t>May Mauseth:</t>
        </r>
        <r>
          <rPr>
            <sz val="10"/>
            <color rgb="FF000000"/>
            <rFont val="Tahoma"/>
            <family val="2"/>
          </rPr>
          <t xml:space="preserve">
</t>
        </r>
        <r>
          <rPr>
            <sz val="10"/>
            <color rgb="FF000000"/>
            <rFont val="Verdana"/>
            <family val="2"/>
          </rPr>
          <t>Includes membership fee</t>
        </r>
        <r>
          <rPr>
            <sz val="10"/>
            <color rgb="FF000000"/>
            <rFont val="Verdana"/>
            <family val="2"/>
          </rPr>
          <t xml:space="preserve">
</t>
        </r>
      </text>
    </comment>
    <comment ref="R30" authorId="0" shapeId="0" xr:uid="{524B4D8D-256C-3D47-A0E2-87DF7AB43872}">
      <text>
        <r>
          <rPr>
            <b/>
            <sz val="10"/>
            <color rgb="FF000000"/>
            <rFont val="Tahoma"/>
            <family val="2"/>
          </rPr>
          <t>Sophie Labaste:</t>
        </r>
        <r>
          <rPr>
            <sz val="10"/>
            <color rgb="FF000000"/>
            <rFont val="Tahoma"/>
            <family val="2"/>
          </rPr>
          <t xml:space="preserve">
</t>
        </r>
        <r>
          <rPr>
            <sz val="10"/>
            <color rgb="FF000000"/>
            <rFont val="Tahoma"/>
            <family val="2"/>
          </rPr>
          <t xml:space="preserve">Discount formula is set up to have only Origin, Powershop and Red Energy with discounts inclusive of GST, </t>
        </r>
        <r>
          <rPr>
            <b/>
            <sz val="10"/>
            <color rgb="FF000000"/>
            <rFont val="Tahoma"/>
            <family val="2"/>
          </rPr>
          <t>change the formula if that is not longer the case</t>
        </r>
      </text>
    </comment>
    <comment ref="C31" authorId="1" shapeId="0" xr:uid="{FD245934-AF07-5345-B68B-2D1F761FB5FD}">
      <text>
        <r>
          <rPr>
            <b/>
            <sz val="10"/>
            <color rgb="FF000000"/>
            <rFont val="Tahoma"/>
            <family val="2"/>
          </rPr>
          <t>May Mauseth:</t>
        </r>
        <r>
          <rPr>
            <sz val="10"/>
            <color rgb="FF000000"/>
            <rFont val="Tahoma"/>
            <family val="2"/>
          </rPr>
          <t xml:space="preserve">
</t>
        </r>
        <r>
          <rPr>
            <sz val="10"/>
            <color rgb="FF000000"/>
            <rFont val="Verdana"/>
            <family val="2"/>
          </rPr>
          <t>Includes membership fee</t>
        </r>
        <r>
          <rPr>
            <sz val="10"/>
            <color rgb="FF000000"/>
            <rFont val="Verdana"/>
            <family val="2"/>
          </rPr>
          <t xml:space="preserve">
</t>
        </r>
      </text>
    </comment>
    <comment ref="R54" authorId="0" shapeId="0" xr:uid="{AB47EA05-F1DB-5444-A3EA-90B5D416867D}">
      <text>
        <r>
          <rPr>
            <b/>
            <sz val="10"/>
            <color rgb="FF000000"/>
            <rFont val="Tahoma"/>
            <family val="2"/>
          </rPr>
          <t>Sophie Labaste:</t>
        </r>
        <r>
          <rPr>
            <sz val="10"/>
            <color rgb="FF000000"/>
            <rFont val="Tahoma"/>
            <family val="2"/>
          </rPr>
          <t xml:space="preserve">
</t>
        </r>
        <r>
          <rPr>
            <sz val="10"/>
            <color rgb="FF000000"/>
            <rFont val="Tahoma"/>
            <family val="2"/>
          </rPr>
          <t xml:space="preserve">Discount formula is set up to have only Origin, Powershop and Red Energy with discounts inclusive of GST, </t>
        </r>
        <r>
          <rPr>
            <b/>
            <sz val="10"/>
            <color rgb="FF000000"/>
            <rFont val="Tahoma"/>
            <family val="2"/>
          </rPr>
          <t>change the formula if that is not longer the case</t>
        </r>
      </text>
    </comment>
    <comment ref="C55" authorId="1" shapeId="0" xr:uid="{EB73ECF5-2056-5643-BCD9-3726FCADB09F}">
      <text>
        <r>
          <rPr>
            <b/>
            <sz val="10"/>
            <color rgb="FF000000"/>
            <rFont val="Tahoma"/>
            <family val="2"/>
          </rPr>
          <t>May Mauseth:</t>
        </r>
        <r>
          <rPr>
            <sz val="10"/>
            <color rgb="FF000000"/>
            <rFont val="Tahoma"/>
            <family val="2"/>
          </rPr>
          <t xml:space="preserve">
</t>
        </r>
        <r>
          <rPr>
            <sz val="10"/>
            <color rgb="FF000000"/>
            <rFont val="Verdana"/>
            <family val="2"/>
          </rPr>
          <t>Includes membership fee</t>
        </r>
        <r>
          <rPr>
            <sz val="10"/>
            <color rgb="FF000000"/>
            <rFont val="Verdana"/>
            <family val="2"/>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Sophie Labaste</author>
    <author>May Mauseth</author>
  </authors>
  <commentList>
    <comment ref="R7" authorId="0" shapeId="0" xr:uid="{01E1FF9A-2B9E-0F44-9117-3B868EFE4CEA}">
      <text>
        <r>
          <rPr>
            <b/>
            <sz val="10"/>
            <color rgb="FF000000"/>
            <rFont val="Tahoma"/>
            <family val="2"/>
          </rPr>
          <t>Sophie Labaste:</t>
        </r>
        <r>
          <rPr>
            <sz val="10"/>
            <color rgb="FF000000"/>
            <rFont val="Tahoma"/>
            <family val="2"/>
          </rPr>
          <t xml:space="preserve">
</t>
        </r>
        <r>
          <rPr>
            <sz val="10"/>
            <color rgb="FF000000"/>
            <rFont val="Tahoma"/>
            <family val="2"/>
          </rPr>
          <t xml:space="preserve">Discount formula is set up to have only Origin, Powershop and Red Energy with discounts inclusive of GST, </t>
        </r>
        <r>
          <rPr>
            <b/>
            <sz val="10"/>
            <color rgb="FF000000"/>
            <rFont val="Tahoma"/>
            <family val="2"/>
          </rPr>
          <t>change the formula if that is not longer the case</t>
        </r>
      </text>
    </comment>
    <comment ref="C8" authorId="1" shapeId="0" xr:uid="{1EEA06E7-3F80-2041-959D-7F71F2E99DF6}">
      <text>
        <r>
          <rPr>
            <b/>
            <sz val="10"/>
            <color rgb="FF000000"/>
            <rFont val="Tahoma"/>
            <family val="2"/>
          </rPr>
          <t>May Mauseth:</t>
        </r>
        <r>
          <rPr>
            <sz val="10"/>
            <color rgb="FF000000"/>
            <rFont val="Tahoma"/>
            <family val="2"/>
          </rPr>
          <t xml:space="preserve">
</t>
        </r>
        <r>
          <rPr>
            <sz val="10"/>
            <color rgb="FF000000"/>
            <rFont val="Verdana"/>
            <family val="2"/>
          </rPr>
          <t>Includes membership fee</t>
        </r>
        <r>
          <rPr>
            <sz val="10"/>
            <color rgb="FF000000"/>
            <rFont val="Verdana"/>
            <family val="2"/>
          </rPr>
          <t xml:space="preserve">
</t>
        </r>
      </text>
    </comment>
    <comment ref="C24" authorId="1" shapeId="0" xr:uid="{FF0F2BB9-3370-9D4B-A60C-64887560FCF4}">
      <text>
        <r>
          <rPr>
            <b/>
            <sz val="10"/>
            <color rgb="FF000000"/>
            <rFont val="Tahoma"/>
            <family val="2"/>
          </rPr>
          <t>May Mauseth:</t>
        </r>
        <r>
          <rPr>
            <sz val="10"/>
            <color rgb="FF000000"/>
            <rFont val="Tahoma"/>
            <family val="2"/>
          </rPr>
          <t xml:space="preserve">
</t>
        </r>
        <r>
          <rPr>
            <sz val="10"/>
            <color rgb="FF000000"/>
            <rFont val="Verdana"/>
            <family val="2"/>
          </rPr>
          <t xml:space="preserve">Includes membership fee
</t>
        </r>
      </text>
    </comment>
    <comment ref="R46" authorId="0" shapeId="0" xr:uid="{2757F7B7-449D-1548-B0E6-EE5C7A4EDA52}">
      <text>
        <r>
          <rPr>
            <b/>
            <sz val="10"/>
            <color rgb="FF000000"/>
            <rFont val="Tahoma"/>
            <family val="2"/>
          </rPr>
          <t>Sophie Labaste:</t>
        </r>
        <r>
          <rPr>
            <sz val="10"/>
            <color rgb="FF000000"/>
            <rFont val="Tahoma"/>
            <family val="2"/>
          </rPr>
          <t xml:space="preserve">
</t>
        </r>
        <r>
          <rPr>
            <sz val="10"/>
            <color rgb="FF000000"/>
            <rFont val="Tahoma"/>
            <family val="2"/>
          </rPr>
          <t xml:space="preserve">Discount formula is set up to have only Origin, Powershop and Red Energy with discounts inclusive of GST, </t>
        </r>
        <r>
          <rPr>
            <b/>
            <sz val="10"/>
            <color rgb="FF000000"/>
            <rFont val="Tahoma"/>
            <family val="2"/>
          </rPr>
          <t>change the formula if that is not longer the case</t>
        </r>
      </text>
    </comment>
    <comment ref="C47" authorId="1" shapeId="0" xr:uid="{400EA4D6-5DE4-D64B-A7C3-10321917ED38}">
      <text>
        <r>
          <rPr>
            <b/>
            <sz val="10"/>
            <color rgb="FF000000"/>
            <rFont val="Tahoma"/>
            <family val="2"/>
          </rPr>
          <t>May Mauseth:</t>
        </r>
        <r>
          <rPr>
            <sz val="10"/>
            <color rgb="FF000000"/>
            <rFont val="Tahoma"/>
            <family val="2"/>
          </rPr>
          <t xml:space="preserve">
</t>
        </r>
        <r>
          <rPr>
            <sz val="10"/>
            <color rgb="FF000000"/>
            <rFont val="Verdana"/>
            <family val="2"/>
          </rPr>
          <t>Includes membership fee</t>
        </r>
        <r>
          <rPr>
            <sz val="10"/>
            <color rgb="FF000000"/>
            <rFont val="Verdana"/>
            <family val="2"/>
          </rPr>
          <t xml:space="preserve">
</t>
        </r>
      </text>
    </comment>
    <comment ref="R85" authorId="0" shapeId="0" xr:uid="{27F679E3-55D3-6740-ABF0-4460E8506B64}">
      <text>
        <r>
          <rPr>
            <b/>
            <sz val="10"/>
            <color rgb="FF000000"/>
            <rFont val="Tahoma"/>
            <family val="2"/>
          </rPr>
          <t>Sophie Labaste:</t>
        </r>
        <r>
          <rPr>
            <sz val="10"/>
            <color rgb="FF000000"/>
            <rFont val="Tahoma"/>
            <family val="2"/>
          </rPr>
          <t xml:space="preserve">
</t>
        </r>
        <r>
          <rPr>
            <sz val="10"/>
            <color rgb="FF000000"/>
            <rFont val="Tahoma"/>
            <family val="2"/>
          </rPr>
          <t xml:space="preserve">Discount formula is set up to have only Origin, Powershop and Red Energy with discounts inclusive of GST, </t>
        </r>
        <r>
          <rPr>
            <b/>
            <sz val="10"/>
            <color rgb="FF000000"/>
            <rFont val="Tahoma"/>
            <family val="2"/>
          </rPr>
          <t>change the formula if that is not longer the case</t>
        </r>
      </text>
    </comment>
    <comment ref="C86" authorId="1" shapeId="0" xr:uid="{9E3CCFF2-65E6-8D48-82FE-5D3290C0C566}">
      <text>
        <r>
          <rPr>
            <b/>
            <sz val="10"/>
            <color rgb="FF000000"/>
            <rFont val="Tahoma"/>
            <family val="2"/>
          </rPr>
          <t>May Mauseth:</t>
        </r>
        <r>
          <rPr>
            <sz val="10"/>
            <color rgb="FF000000"/>
            <rFont val="Tahoma"/>
            <family val="2"/>
          </rPr>
          <t xml:space="preserve">
</t>
        </r>
        <r>
          <rPr>
            <sz val="10"/>
            <color rgb="FF000000"/>
            <rFont val="Verdana"/>
            <family val="2"/>
          </rPr>
          <t>Includes membership fee</t>
        </r>
        <r>
          <rPr>
            <sz val="10"/>
            <color rgb="FF000000"/>
            <rFont val="Verdana"/>
            <family val="2"/>
          </rPr>
          <t xml:space="preserve">
</t>
        </r>
      </text>
    </comment>
    <comment ref="C100" authorId="1" shapeId="0" xr:uid="{69B8A2F7-7479-E140-BC79-3A7B1EC365E1}">
      <text>
        <r>
          <rPr>
            <b/>
            <sz val="10"/>
            <color rgb="FF000000"/>
            <rFont val="Tahoma"/>
            <family val="2"/>
          </rPr>
          <t>May Mauseth:</t>
        </r>
        <r>
          <rPr>
            <sz val="10"/>
            <color rgb="FF000000"/>
            <rFont val="Tahoma"/>
            <family val="2"/>
          </rPr>
          <t xml:space="preserve">
</t>
        </r>
        <r>
          <rPr>
            <sz val="10"/>
            <color rgb="FF000000"/>
            <rFont val="Verdana"/>
            <family val="2"/>
          </rPr>
          <t xml:space="preserve">Includes membership fee
</t>
        </r>
      </text>
    </comment>
    <comment ref="C102" authorId="1" shapeId="0" xr:uid="{29DEC63B-F96C-E748-8B8B-AAC85945DB42}">
      <text>
        <r>
          <rPr>
            <b/>
            <sz val="10"/>
            <color rgb="FF000000"/>
            <rFont val="Tahoma"/>
            <family val="2"/>
          </rPr>
          <t>May Mauseth:</t>
        </r>
        <r>
          <rPr>
            <sz val="10"/>
            <color rgb="FF000000"/>
            <rFont val="Tahoma"/>
            <family val="2"/>
          </rPr>
          <t xml:space="preserve">
</t>
        </r>
        <r>
          <rPr>
            <sz val="10"/>
            <color rgb="FF000000"/>
            <rFont val="Tahoma"/>
            <family val="2"/>
          </rPr>
          <t>Includes membership fee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Sophie Labaste</author>
    <author>May Mauseth</author>
  </authors>
  <commentList>
    <comment ref="R7" authorId="0" shapeId="0" xr:uid="{34F3AD1B-2094-784B-A81D-F287ED7D5AAC}">
      <text>
        <r>
          <rPr>
            <b/>
            <sz val="10"/>
            <color rgb="FF000000"/>
            <rFont val="Tahoma"/>
            <family val="2"/>
          </rPr>
          <t>Sophie Labaste:</t>
        </r>
        <r>
          <rPr>
            <sz val="10"/>
            <color rgb="FF000000"/>
            <rFont val="Tahoma"/>
            <family val="2"/>
          </rPr>
          <t xml:space="preserve">
</t>
        </r>
        <r>
          <rPr>
            <sz val="10"/>
            <color rgb="FF000000"/>
            <rFont val="Tahoma"/>
            <family val="2"/>
          </rPr>
          <t xml:space="preserve">Discount formula is set up to have only Origin, Powershop and Red Energy with discounts inclusive of GST, </t>
        </r>
        <r>
          <rPr>
            <b/>
            <sz val="10"/>
            <color rgb="FF000000"/>
            <rFont val="Tahoma"/>
            <family val="2"/>
          </rPr>
          <t>change the formula if that is not longer the case</t>
        </r>
      </text>
    </comment>
    <comment ref="C8" authorId="1" shapeId="0" xr:uid="{4E79F8C0-EBD8-B64E-90F2-587A8F00F22C}">
      <text>
        <r>
          <rPr>
            <b/>
            <sz val="10"/>
            <color rgb="FF000000"/>
            <rFont val="Tahoma"/>
            <family val="2"/>
          </rPr>
          <t>May Mauseth:</t>
        </r>
        <r>
          <rPr>
            <sz val="10"/>
            <color rgb="FF000000"/>
            <rFont val="Tahoma"/>
            <family val="2"/>
          </rPr>
          <t xml:space="preserve">
</t>
        </r>
        <r>
          <rPr>
            <sz val="10"/>
            <color rgb="FF000000"/>
            <rFont val="Verdana"/>
            <family val="2"/>
          </rPr>
          <t xml:space="preserve">Includes membership fee
</t>
        </r>
      </text>
    </comment>
    <comment ref="C24" authorId="1" shapeId="0" xr:uid="{E671ACA0-9122-E645-B61D-873AC78BCEFA}">
      <text>
        <r>
          <rPr>
            <b/>
            <sz val="10"/>
            <color rgb="FF000000"/>
            <rFont val="Tahoma"/>
            <family val="2"/>
          </rPr>
          <t>May Mauseth:</t>
        </r>
        <r>
          <rPr>
            <sz val="10"/>
            <color rgb="FF000000"/>
            <rFont val="Tahoma"/>
            <family val="2"/>
          </rPr>
          <t xml:space="preserve">
</t>
        </r>
        <r>
          <rPr>
            <sz val="10"/>
            <color rgb="FF000000"/>
            <rFont val="Verdana"/>
            <family val="2"/>
          </rPr>
          <t xml:space="preserve">Includes membership fee
</t>
        </r>
      </text>
    </comment>
    <comment ref="R47" authorId="0" shapeId="0" xr:uid="{467061E0-82F3-694C-9697-78346C565FCB}">
      <text>
        <r>
          <rPr>
            <b/>
            <sz val="10"/>
            <color rgb="FF000000"/>
            <rFont val="Tahoma"/>
            <family val="2"/>
          </rPr>
          <t>Sophie Labaste:</t>
        </r>
        <r>
          <rPr>
            <sz val="10"/>
            <color rgb="FF000000"/>
            <rFont val="Tahoma"/>
            <family val="2"/>
          </rPr>
          <t xml:space="preserve">
</t>
        </r>
        <r>
          <rPr>
            <sz val="10"/>
            <color rgb="FF000000"/>
            <rFont val="Tahoma"/>
            <family val="2"/>
          </rPr>
          <t xml:space="preserve">Discount formula is set up to have only Origin, Powershop and Red Energy with discounts inclusive of GST, </t>
        </r>
        <r>
          <rPr>
            <b/>
            <sz val="10"/>
            <color rgb="FF000000"/>
            <rFont val="Tahoma"/>
            <family val="2"/>
          </rPr>
          <t>change the formula if that is not longer the case</t>
        </r>
      </text>
    </comment>
    <comment ref="C48" authorId="1" shapeId="0" xr:uid="{85D26983-5610-3B4F-BD6D-EB45919C76F9}">
      <text>
        <r>
          <rPr>
            <b/>
            <sz val="10"/>
            <color rgb="FF000000"/>
            <rFont val="Tahoma"/>
            <family val="2"/>
          </rPr>
          <t>May Mauseth:</t>
        </r>
        <r>
          <rPr>
            <sz val="10"/>
            <color rgb="FF000000"/>
            <rFont val="Tahoma"/>
            <family val="2"/>
          </rPr>
          <t xml:space="preserve">
</t>
        </r>
        <r>
          <rPr>
            <sz val="10"/>
            <color rgb="FF000000"/>
            <rFont val="Verdana"/>
            <family val="2"/>
          </rPr>
          <t xml:space="preserve">Includes membership fee
</t>
        </r>
      </text>
    </comment>
    <comment ref="R86" authorId="0" shapeId="0" xr:uid="{C7026E10-DB6B-DD48-9F68-C740C563F3FE}">
      <text>
        <r>
          <rPr>
            <b/>
            <sz val="10"/>
            <color rgb="FF000000"/>
            <rFont val="Tahoma"/>
            <family val="2"/>
          </rPr>
          <t>Sophie Labaste:</t>
        </r>
        <r>
          <rPr>
            <sz val="10"/>
            <color rgb="FF000000"/>
            <rFont val="Tahoma"/>
            <family val="2"/>
          </rPr>
          <t xml:space="preserve">
</t>
        </r>
        <r>
          <rPr>
            <sz val="10"/>
            <color rgb="FF000000"/>
            <rFont val="Tahoma"/>
            <family val="2"/>
          </rPr>
          <t xml:space="preserve">Discount formula is set up to have only Origin, Powershop and Red Energy with discounts inclusive of GST, </t>
        </r>
        <r>
          <rPr>
            <b/>
            <sz val="10"/>
            <color rgb="FF000000"/>
            <rFont val="Tahoma"/>
            <family val="2"/>
          </rPr>
          <t>change the formula if that is not longer the case</t>
        </r>
      </text>
    </comment>
    <comment ref="C87" authorId="1" shapeId="0" xr:uid="{1E161B7A-6C59-9643-93A1-01F1C6B21FDC}">
      <text>
        <r>
          <rPr>
            <b/>
            <sz val="10"/>
            <color rgb="FF000000"/>
            <rFont val="Tahoma"/>
            <family val="2"/>
          </rPr>
          <t>May Mauseth:</t>
        </r>
        <r>
          <rPr>
            <sz val="10"/>
            <color rgb="FF000000"/>
            <rFont val="Tahoma"/>
            <family val="2"/>
          </rPr>
          <t xml:space="preserve">
</t>
        </r>
        <r>
          <rPr>
            <sz val="10"/>
            <color rgb="FF000000"/>
            <rFont val="Verdana"/>
            <family val="2"/>
          </rPr>
          <t>Includes membership fee</t>
        </r>
        <r>
          <rPr>
            <sz val="10"/>
            <color rgb="FF000000"/>
            <rFont val="Verdana"/>
            <family val="2"/>
          </rPr>
          <t xml:space="preserve">
</t>
        </r>
      </text>
    </comment>
    <comment ref="C101" authorId="1" shapeId="0" xr:uid="{E4CFF207-CC01-B14E-82DC-17F9B961CE5B}">
      <text>
        <r>
          <rPr>
            <b/>
            <sz val="10"/>
            <color rgb="FF000000"/>
            <rFont val="Tahoma"/>
            <family val="2"/>
          </rPr>
          <t>May Mauseth:</t>
        </r>
        <r>
          <rPr>
            <sz val="10"/>
            <color rgb="FF000000"/>
            <rFont val="Tahoma"/>
            <family val="2"/>
          </rPr>
          <t xml:space="preserve">
</t>
        </r>
        <r>
          <rPr>
            <sz val="10"/>
            <color rgb="FF000000"/>
            <rFont val="Verdana"/>
            <family val="2"/>
          </rPr>
          <t xml:space="preserve">Includes membership fee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Sophie Labaste</author>
    <author>May Mauseth</author>
  </authors>
  <commentList>
    <comment ref="R7" authorId="0" shapeId="0" xr:uid="{C0FF34E7-8C4A-9F4E-A64D-75D757ECE635}">
      <text>
        <r>
          <rPr>
            <b/>
            <sz val="10"/>
            <color rgb="FF000000"/>
            <rFont val="Tahoma"/>
            <family val="2"/>
          </rPr>
          <t>Sophie Labaste:</t>
        </r>
        <r>
          <rPr>
            <sz val="10"/>
            <color rgb="FF000000"/>
            <rFont val="Tahoma"/>
            <family val="2"/>
          </rPr>
          <t xml:space="preserve">
</t>
        </r>
        <r>
          <rPr>
            <sz val="10"/>
            <color rgb="FF000000"/>
            <rFont val="Tahoma"/>
            <family val="2"/>
          </rPr>
          <t xml:space="preserve">Discount formula is set up to have only Origin, Powershop and Red Energy with discounts inclusive of GST, </t>
        </r>
        <r>
          <rPr>
            <b/>
            <sz val="10"/>
            <color rgb="FF000000"/>
            <rFont val="Tahoma"/>
            <family val="2"/>
          </rPr>
          <t>change the formula if that is not longer the case</t>
        </r>
      </text>
    </comment>
    <comment ref="C8" authorId="1" shapeId="0" xr:uid="{30F9F80D-5B4F-5341-912E-71B02773B358}">
      <text>
        <r>
          <rPr>
            <b/>
            <sz val="10"/>
            <color rgb="FF000000"/>
            <rFont val="Tahoma"/>
            <family val="2"/>
          </rPr>
          <t>May Mauseth:</t>
        </r>
        <r>
          <rPr>
            <sz val="10"/>
            <color rgb="FF000000"/>
            <rFont val="Tahoma"/>
            <family val="2"/>
          </rPr>
          <t xml:space="preserve">
</t>
        </r>
        <r>
          <rPr>
            <sz val="10"/>
            <color rgb="FF000000"/>
            <rFont val="Verdana"/>
            <family val="2"/>
          </rPr>
          <t>Includes membership fee</t>
        </r>
        <r>
          <rPr>
            <sz val="10"/>
            <color rgb="FF000000"/>
            <rFont val="Verdana"/>
            <family val="2"/>
          </rPr>
          <t xml:space="preserve">
</t>
        </r>
      </text>
    </comment>
    <comment ref="C24" authorId="1" shapeId="0" xr:uid="{AC74415A-75E1-084D-857C-C69DAE352420}">
      <text>
        <r>
          <rPr>
            <b/>
            <sz val="10"/>
            <color rgb="FF000000"/>
            <rFont val="Tahoma"/>
            <family val="2"/>
          </rPr>
          <t>May Mauseth:</t>
        </r>
        <r>
          <rPr>
            <sz val="10"/>
            <color rgb="FF000000"/>
            <rFont val="Tahoma"/>
            <family val="2"/>
          </rPr>
          <t xml:space="preserve">
</t>
        </r>
        <r>
          <rPr>
            <sz val="10"/>
            <color rgb="FF000000"/>
            <rFont val="Verdana"/>
            <family val="2"/>
          </rPr>
          <t xml:space="preserve">Includes membership fee
</t>
        </r>
      </text>
    </comment>
    <comment ref="R47" authorId="0" shapeId="0" xr:uid="{11741F85-4AC2-844B-B426-3DCF9049389C}">
      <text>
        <r>
          <rPr>
            <b/>
            <sz val="10"/>
            <color rgb="FF000000"/>
            <rFont val="Tahoma"/>
            <family val="2"/>
          </rPr>
          <t>Sophie Labaste:</t>
        </r>
        <r>
          <rPr>
            <sz val="10"/>
            <color rgb="FF000000"/>
            <rFont val="Tahoma"/>
            <family val="2"/>
          </rPr>
          <t xml:space="preserve">
</t>
        </r>
        <r>
          <rPr>
            <sz val="10"/>
            <color rgb="FF000000"/>
            <rFont val="Tahoma"/>
            <family val="2"/>
          </rPr>
          <t xml:space="preserve">Discount formula is set up to have only Origin, Powershop and Red Energy with discounts inclusive of GST, </t>
        </r>
        <r>
          <rPr>
            <b/>
            <sz val="10"/>
            <color rgb="FF000000"/>
            <rFont val="Tahoma"/>
            <family val="2"/>
          </rPr>
          <t>change the formula if that is not longer the case</t>
        </r>
      </text>
    </comment>
    <comment ref="C48" authorId="1" shapeId="0" xr:uid="{F6F7C556-672B-2142-A8E9-5CC707D3E1AC}">
      <text>
        <r>
          <rPr>
            <b/>
            <sz val="10"/>
            <color rgb="FF000000"/>
            <rFont val="Tahoma"/>
            <family val="2"/>
          </rPr>
          <t>May Mauseth:</t>
        </r>
        <r>
          <rPr>
            <sz val="10"/>
            <color rgb="FF000000"/>
            <rFont val="Tahoma"/>
            <family val="2"/>
          </rPr>
          <t xml:space="preserve">
</t>
        </r>
        <r>
          <rPr>
            <sz val="10"/>
            <color rgb="FF000000"/>
            <rFont val="Verdana"/>
            <family val="2"/>
          </rPr>
          <t>Includes membership fee</t>
        </r>
        <r>
          <rPr>
            <sz val="10"/>
            <color rgb="FF000000"/>
            <rFont val="Verdana"/>
            <family val="2"/>
          </rPr>
          <t xml:space="preserve">
</t>
        </r>
      </text>
    </comment>
    <comment ref="R86" authorId="0" shapeId="0" xr:uid="{F0B42A4E-8CB3-D441-B458-43ED5212136C}">
      <text>
        <r>
          <rPr>
            <b/>
            <sz val="10"/>
            <color rgb="FF000000"/>
            <rFont val="Tahoma"/>
            <family val="2"/>
          </rPr>
          <t>Sophie Labaste:</t>
        </r>
        <r>
          <rPr>
            <sz val="10"/>
            <color rgb="FF000000"/>
            <rFont val="Tahoma"/>
            <family val="2"/>
          </rPr>
          <t xml:space="preserve">
</t>
        </r>
        <r>
          <rPr>
            <sz val="10"/>
            <color rgb="FF000000"/>
            <rFont val="Tahoma"/>
            <family val="2"/>
          </rPr>
          <t xml:space="preserve">Discount formula is set up to have only Origin, Powershop and Red Energy with discounts inclusive of GST, </t>
        </r>
        <r>
          <rPr>
            <b/>
            <sz val="10"/>
            <color rgb="FF000000"/>
            <rFont val="Tahoma"/>
            <family val="2"/>
          </rPr>
          <t>change the formula if that is not longer the case</t>
        </r>
      </text>
    </comment>
    <comment ref="C87" authorId="1" shapeId="0" xr:uid="{5D805520-9A7F-4C4C-8648-F0E9D489AE46}">
      <text>
        <r>
          <rPr>
            <b/>
            <sz val="10"/>
            <color rgb="FF000000"/>
            <rFont val="Tahoma"/>
            <family val="2"/>
          </rPr>
          <t>May Mauseth:</t>
        </r>
        <r>
          <rPr>
            <sz val="10"/>
            <color rgb="FF000000"/>
            <rFont val="Tahoma"/>
            <family val="2"/>
          </rPr>
          <t xml:space="preserve">
</t>
        </r>
        <r>
          <rPr>
            <sz val="10"/>
            <color rgb="FF000000"/>
            <rFont val="Verdana"/>
            <family val="2"/>
          </rPr>
          <t>Includes membership fee</t>
        </r>
        <r>
          <rPr>
            <sz val="10"/>
            <color rgb="FF000000"/>
            <rFont val="Verdana"/>
            <family val="2"/>
          </rPr>
          <t xml:space="preserve">
</t>
        </r>
      </text>
    </comment>
    <comment ref="C100" authorId="1" shapeId="0" xr:uid="{CDC19E4B-D49A-184E-B43B-EB2EF152F325}">
      <text>
        <r>
          <rPr>
            <b/>
            <sz val="10"/>
            <color rgb="FF000000"/>
            <rFont val="Tahoma"/>
            <family val="2"/>
          </rPr>
          <t>May Mauseth:</t>
        </r>
        <r>
          <rPr>
            <sz val="10"/>
            <color rgb="FF000000"/>
            <rFont val="Tahoma"/>
            <family val="2"/>
          </rPr>
          <t xml:space="preserve">
</t>
        </r>
        <r>
          <rPr>
            <sz val="10"/>
            <color rgb="FF000000"/>
            <rFont val="Verdana"/>
            <family val="2"/>
          </rPr>
          <t>Includes membership fee</t>
        </r>
        <r>
          <rPr>
            <sz val="10"/>
            <color rgb="FF000000"/>
            <rFont val="Verdana"/>
            <family val="2"/>
          </rPr>
          <t xml:space="preserve">
</t>
        </r>
      </text>
    </comment>
  </commentList>
</comments>
</file>

<file path=xl/sharedStrings.xml><?xml version="1.0" encoding="utf-8"?>
<sst xmlns="http://schemas.openxmlformats.org/spreadsheetml/2006/main" count="32900" uniqueCount="2139">
  <si>
    <t>https://s3-ap-southeast-2.amazonaws.com/mojo-support-website/NSW+Market+rates/July+2017/NSW_Essential_-_Energy_With_Benefits_(Effective_14_July_2017).pdf</t>
  </si>
  <si>
    <t>Essential-TOU</t>
    <phoneticPr fontId="11" type="noConversion"/>
  </si>
  <si>
    <t>http://www.momentumenergy.com.au/docs/default-source/price-sheets/nsw-smilepower-resi-essential.pdf?sfvrsn=40</t>
  </si>
  <si>
    <t>Essential-TOU</t>
    <phoneticPr fontId="11" type="noConversion"/>
  </si>
  <si>
    <t>Origin Energy</t>
    <phoneticPr fontId="11" type="noConversion"/>
  </si>
  <si>
    <t>Saver</t>
    <phoneticPr fontId="11" type="noConversion"/>
  </si>
  <si>
    <t>n</t>
    <phoneticPr fontId="11" type="noConversion"/>
  </si>
  <si>
    <t>https://www.originenergy.com.au/content/dam/origin/residential/docs/energy-price-fact-sheets/nsw/1July2017/NSW_Electricity_Residential_Essential%20Energy_OriginSaver13.PDF</t>
  </si>
  <si>
    <t>Powershop</t>
    <phoneticPr fontId="11" type="noConversion"/>
  </si>
  <si>
    <t>https://www.powershop.com.au/content/prices/nsw/Essential/Residential/PSH-MarketOffer-EssentialResidential-70701.pdf</t>
  </si>
  <si>
    <t>NSW-Single</t>
    <phoneticPr fontId="11" type="noConversion"/>
  </si>
  <si>
    <t>https://www.redenergy.com.au/docs/nsw_price_fact_sheets/Red-Energy-NSW-Living-Energy-Saver-Residential-Essential-Energy.pdf</t>
  </si>
  <si>
    <t>n</t>
    <phoneticPr fontId="11" type="noConversion"/>
  </si>
  <si>
    <t>http://www.sanctuaryenergy.com.au/pdf/2017_Updates/PriceFactSheet_SAN370474MR.pdf</t>
  </si>
  <si>
    <t>http://www.sanctuaryenergy.com.au/pdf/2017_Updates/PriceFactSheet_SAN371037MR.pdf</t>
  </si>
  <si>
    <t>Click Energy</t>
    <phoneticPr fontId="12" type="noConversion"/>
  </si>
  <si>
    <t>Monthly E-billing</t>
    <phoneticPr fontId="12" type="noConversion"/>
  </si>
  <si>
    <t>Rate Saver</t>
    <phoneticPr fontId="12" type="noConversion"/>
  </si>
  <si>
    <t>No ETF after 12 months</t>
    <phoneticPr fontId="12" type="noConversion"/>
  </si>
  <si>
    <t>Origin Energy</t>
    <phoneticPr fontId="12" type="noConversion"/>
  </si>
  <si>
    <t>https://www.redenergy.com.au/docs/nsw_price_fact_sheets/Red-Energy-NSW-Living-Energy-Saver-Residential-Endeavour.pdf</t>
  </si>
  <si>
    <t>Unchanged</t>
    <phoneticPr fontId="11" type="noConversion"/>
  </si>
  <si>
    <t>Endeavour</t>
    <phoneticPr fontId="11" type="noConversion"/>
  </si>
  <si>
    <t>Not available</t>
  </si>
  <si>
    <t>Sanctuary Energy</t>
    <phoneticPr fontId="11" type="noConversion"/>
  </si>
  <si>
    <t>Negotiated offer</t>
    <phoneticPr fontId="11" type="noConversion"/>
  </si>
  <si>
    <t>http://www.sanctuaryenergy.com.au/pdf/2017_Updates/PriceFactSheet_SAN370473MR.pdf</t>
  </si>
  <si>
    <t>http://www.sanctuaryenergy.com.au/pdf/2017_Updates/PriceFactSheet_SAN371038MR.pdf</t>
  </si>
  <si>
    <t xml:space="preserve">12th month free + $50 credit if signing up online </t>
  </si>
  <si>
    <t>One month free + Account credit</t>
  </si>
  <si>
    <t>Essential-TOU</t>
    <phoneticPr fontId="11" type="noConversion"/>
  </si>
  <si>
    <t>Essential-TOU</t>
    <phoneticPr fontId="11" type="noConversion"/>
  </si>
  <si>
    <t>Essential Energy</t>
    <phoneticPr fontId="11" type="noConversion"/>
  </si>
  <si>
    <t>https://www.clickenergy.com.au/energy-price-fact-sheets/essential/click-superior/100/</t>
  </si>
  <si>
    <t>https://cpg.commander.com/GeneralPricingInfo/ViewFile/Essential%20Residential%20Electricity%20Market%20Offer%2026-05-2017-pdf</t>
  </si>
  <si>
    <t>Essential-TOU</t>
    <phoneticPr fontId="11" type="noConversion"/>
  </si>
  <si>
    <t>Essential Energy</t>
    <phoneticPr fontId="11" type="noConversion"/>
  </si>
  <si>
    <t>https://www.covau.com.au/Portals/29/pdf/PriceFactSheet/2017-2018/Essential_Residential_Offer_July2017_Freedom.pdf</t>
  </si>
  <si>
    <t>o</t>
    <phoneticPr fontId="11" type="noConversion"/>
  </si>
  <si>
    <t>http://diamondenergy.com.au/wp-content/uploads/2017/06/DER-Energy-Price-Fact-Sheet-Essential.pdf</t>
  </si>
  <si>
    <t>https://connectto.dodo.com/EnergySignup2015/pricefactsheet/GetPdfDocument?filepath=PriceFactSheets%5cEssentialEnergy%5cConsumer%5cPower%5cEssential+Residential+Electricity+Market+Offer+26-05-2017.pdf</t>
  </si>
  <si>
    <t>https://energylocals.com.au/media/1923/epfs-essential_residential_single_lock_down.pdf</t>
  </si>
  <si>
    <t>https://energylocals.com.au/media/1922/epfs-essential_residential_other_lock_down.pdf</t>
  </si>
  <si>
    <t xml:space="preserve">Flexi Saver </t>
    <phoneticPr fontId="11" type="noConversion"/>
  </si>
  <si>
    <t>https://secure.energyaustralia.com.au/EnergyPriceFactSheets/Docs/EPFS/PriceFactSheet_ENE378532MR.pdf</t>
  </si>
  <si>
    <t>https://secure.energyaustralia.com.au/EnergyPriceFactSheets/Docs/EPFS/PriceFactSheet_ENE378533MR.pdf</t>
  </si>
  <si>
    <t>https://secure.energyaustralia.com.au/EnergyPriceFactSheets/Docs/EPFS/PriceFactSheet_ENE378658MR.pdf</t>
  </si>
  <si>
    <t>Essential Energy</t>
    <phoneticPr fontId="11" type="noConversion"/>
  </si>
  <si>
    <t>https://www.agl.com.au/-/media/AGLData/DistributorData/PDFs/PriceFactSheet_AGL367095MR.pdf</t>
  </si>
  <si>
    <t>Endeavour</t>
    <phoneticPr fontId="11" type="noConversion"/>
  </si>
  <si>
    <t>Endeavour-TOU</t>
    <phoneticPr fontId="11" type="noConversion"/>
  </si>
  <si>
    <t>https://www.clickenergy.com.au/energy-price-fact-sheets/endeavour/click-superior/91/</t>
  </si>
  <si>
    <t>https://www.covau.com.au/Portals/29/pdf/PriceFactSheet/2017-2018/Endeavour_Residential_Offer_July2017_Freedom.pdf</t>
  </si>
  <si>
    <t>https://cpg.commander.com/GeneralPricingInfo/ViewFile/Endeavour%20Residential%20Electricity%20Market%20Offer%2026-05-2017-pdf</t>
  </si>
  <si>
    <t>http://diamondenergy.com.au/wp-content/uploads/2017/06/DER-Energy-Price-Fact-Sheet-Endeavour.pdf</t>
  </si>
  <si>
    <t>No ETF after 12 months</t>
    <phoneticPr fontId="11" type="noConversion"/>
  </si>
  <si>
    <t>https://connectto.dodo.com/EnergySignup2015/pricefactsheet/GetPdfDocument?filepath=PriceFactSheets%5cEndeavourEnergy%5cConsumer%5cPower%5cEndeavour+Residential+Electricity+Market+Offer+26-05-2017.pdf</t>
  </si>
  <si>
    <t>https://energylocals.com.au/media/1915/epfs-endeavour_residential_single_lock_down.pdf</t>
  </si>
  <si>
    <t>Controlled</t>
    <phoneticPr fontId="11" type="noConversion"/>
  </si>
  <si>
    <t>https://energylocals.com.au/media/1914/epfs-endeavour_residential_other_lock_down.pdf</t>
  </si>
  <si>
    <t>EnergyAustralia</t>
    <phoneticPr fontId="11" type="noConversion"/>
  </si>
  <si>
    <t>Flexi Saver</t>
    <phoneticPr fontId="11" type="noConversion"/>
  </si>
  <si>
    <t>https://secure.energyaustralia.com.au/EnergyPriceFactSheets/Docs/EPFS/PriceFactSheet_ENE378466MR.pdf</t>
  </si>
  <si>
    <t>https://secure.energyaustralia.com.au/EnergyPriceFactSheets/Docs/EPFS/PriceFactSheet_ENE378465MR.pdf</t>
  </si>
  <si>
    <t>https://secure.energyaustralia.com.au/EnergyPriceFactSheets/Docs/EPFS/PriceFactSheet_ENE378634MR.pdf</t>
  </si>
  <si>
    <t>Endeavour</t>
    <phoneticPr fontId="11" type="noConversion"/>
  </si>
  <si>
    <t>https://s3-ap-southeast-2.amazonaws.com/mojo-support-website/NSW+Market+rates/July+2017/NSW_Endeavour_-_Energy_With_Benefits_(Effective_14_July_2017).pdf</t>
  </si>
  <si>
    <t>Endeavour-TOU</t>
    <phoneticPr fontId="11" type="noConversion"/>
  </si>
  <si>
    <t>24 &amp; 36 month contracts available</t>
  </si>
  <si>
    <t>http://www.momentumenergy.com.au/docs/default-source/price-sheets/nsw-smilepower-resi-endeavour.pdf?sfvrsn=38</t>
  </si>
  <si>
    <t>https://www.powershop.com.au/content/prices/nsw/Endeavour/Residential/PSH-MarketOffer-EndeavourResidential-70701.pdf</t>
  </si>
  <si>
    <t>net</t>
    <phoneticPr fontId="11" type="noConversion"/>
  </si>
  <si>
    <t>https://s3-ap-southeast-2.amazonaws.com/mojo-support-website/NSW+Market+rates/July+2017/NSW_Ausgrid_-_Energy_With_Benefits_(Effective_14_July_2017).pdf</t>
  </si>
  <si>
    <t>AusGrid</t>
    <phoneticPr fontId="11" type="noConversion"/>
  </si>
  <si>
    <t>Momentum Energy</t>
    <phoneticPr fontId="11" type="noConversion"/>
  </si>
  <si>
    <t>SmilePower</t>
    <phoneticPr fontId="11" type="noConversion"/>
  </si>
  <si>
    <t>24 &amp; 36 month contracts available</t>
    <phoneticPr fontId="11" type="noConversion"/>
  </si>
  <si>
    <t>http://www.momentumenergy.com.au/docs/default-source/price-sheets/nsw-smilepower-resi-ausgrid.pdf?sfvrsn=44</t>
  </si>
  <si>
    <t>NSW</t>
    <phoneticPr fontId="11" type="noConversion"/>
  </si>
  <si>
    <t>Powerdirect</t>
    <phoneticPr fontId="11" type="noConversion"/>
  </si>
  <si>
    <t>http://www.powerdirect.com.au/src/</t>
  </si>
  <si>
    <t>AusGrid</t>
  </si>
  <si>
    <t>Powershop</t>
    <phoneticPr fontId="11" type="noConversion"/>
  </si>
  <si>
    <t>Standard Saver</t>
    <phoneticPr fontId="11" type="noConversion"/>
  </si>
  <si>
    <t>Monthly billing.</t>
    <phoneticPr fontId="11" type="noConversion"/>
  </si>
  <si>
    <t>https://www.powershop.com.au/content/prices/nsw/Ausgrid/Residential/PSH-MarketOffer-AusgridResidential-70701.pdf</t>
  </si>
  <si>
    <t>Red Energy</t>
    <phoneticPr fontId="11" type="noConversion"/>
  </si>
  <si>
    <t>Living Energy Saver</t>
    <phoneticPr fontId="11" type="noConversion"/>
  </si>
  <si>
    <t>https://www.redenergy.com.au/docs/nsw_price_fact_sheets/Red-Energy-NSW-Living-Energy-Saver-Residential-Ausgrid.pdf</t>
  </si>
  <si>
    <t>Unchanged</t>
  </si>
  <si>
    <t>y</t>
    <phoneticPr fontId="11" type="noConversion"/>
  </si>
  <si>
    <t>n</t>
    <phoneticPr fontId="11" type="noConversion"/>
  </si>
  <si>
    <t>NSW</t>
    <phoneticPr fontId="11" type="noConversion"/>
  </si>
  <si>
    <t>Simply Energy</t>
    <phoneticPr fontId="11" type="noConversion"/>
  </si>
  <si>
    <t>Plus</t>
    <phoneticPr fontId="11" type="noConversion"/>
  </si>
  <si>
    <t>quarter</t>
    <phoneticPr fontId="11" type="noConversion"/>
  </si>
  <si>
    <t>$25 account credit if signing up online</t>
    <phoneticPr fontId="11" type="noConversion"/>
  </si>
  <si>
    <t>Account credit</t>
    <phoneticPr fontId="11" type="noConversion"/>
  </si>
  <si>
    <t>https://www.simplyenergy.com.au/docs/default-source/epfs_pdf_data/pricefactsheet_sim383691mr.pdf?sfvrsn=2</t>
  </si>
  <si>
    <t>NSW</t>
    <phoneticPr fontId="11" type="noConversion"/>
  </si>
  <si>
    <t>NSW-Controlled 1</t>
    <phoneticPr fontId="11" type="noConversion"/>
  </si>
  <si>
    <t>Not available</t>
    <phoneticPr fontId="11" type="noConversion"/>
  </si>
  <si>
    <t>Sanctuary Energy</t>
    <phoneticPr fontId="11" type="noConversion"/>
  </si>
  <si>
    <t>Negotiated offer</t>
    <phoneticPr fontId="11" type="noConversion"/>
  </si>
  <si>
    <t>Contains account establishment fee</t>
    <phoneticPr fontId="11" type="noConversion"/>
  </si>
  <si>
    <t>http://www.sanctuaryenergy.com.au/pdf/2017_Updates/PriceFactSheet_SAN370472MR.pdf</t>
  </si>
  <si>
    <t>Sanctuary Energy</t>
    <phoneticPr fontId="11" type="noConversion"/>
  </si>
  <si>
    <t>quarter</t>
    <phoneticPr fontId="11" type="noConversion"/>
  </si>
  <si>
    <t>http://www.sanctuaryenergy.com.au/pdf/2017_Updates/PriceFactSheet_SAN371036MR.pdf</t>
  </si>
  <si>
    <t>Endeavour</t>
    <phoneticPr fontId="11" type="noConversion"/>
  </si>
  <si>
    <t>y</t>
    <phoneticPr fontId="11" type="noConversion"/>
  </si>
  <si>
    <t>net</t>
    <phoneticPr fontId="11" type="noConversion"/>
  </si>
  <si>
    <t>o</t>
    <phoneticPr fontId="11" type="noConversion"/>
  </si>
  <si>
    <t>N</t>
    <phoneticPr fontId="11" type="noConversion"/>
  </si>
  <si>
    <t>https://www.agl.com.au/-/media/AGLData/DistributorData/PDFs/PriceFactSheet_AGL366965MR.pdf</t>
  </si>
  <si>
    <t>NSW-Controlled 1</t>
    <phoneticPr fontId="11" type="noConversion"/>
  </si>
  <si>
    <t>https://www.agl.com.au/-/media/AGLData/DistributorData/PDFs/PriceFactSheet_AGL366961MR.pdf</t>
  </si>
  <si>
    <t>Endeavour-TOU</t>
    <phoneticPr fontId="11" type="noConversion"/>
  </si>
  <si>
    <t>https://cpg.commander.com/GeneralPricingInfo/ViewFile/Ausgrid%20Residential%20Electricity%20Market%20Offer%2026-05-2017-pdf</t>
  </si>
  <si>
    <t>Unchanged</t>
    <phoneticPr fontId="11" type="noConversion"/>
  </si>
  <si>
    <t>Market offer</t>
    <phoneticPr fontId="11" type="noConversion"/>
  </si>
  <si>
    <t>Commander</t>
    <phoneticPr fontId="11" type="noConversion"/>
  </si>
  <si>
    <t>Market offer</t>
    <phoneticPr fontId="11" type="noConversion"/>
  </si>
  <si>
    <t>y</t>
    <phoneticPr fontId="11" type="noConversion"/>
  </si>
  <si>
    <t>CovaU</t>
    <phoneticPr fontId="11" type="noConversion"/>
  </si>
  <si>
    <t>Freedom</t>
  </si>
  <si>
    <t>y</t>
  </si>
  <si>
    <t>N</t>
    <phoneticPr fontId="11" type="noConversion"/>
  </si>
  <si>
    <t>Also available as 24 month contract</t>
  </si>
  <si>
    <t>https://www.covau.com.au/Portals/29/pdf/PriceFactSheet/2017-2018/Ausgrid_Residential_Offer_July2017_Freedom.pdf</t>
  </si>
  <si>
    <t>New</t>
  </si>
  <si>
    <t>Diamond Energy</t>
    <phoneticPr fontId="11" type="noConversion"/>
  </si>
  <si>
    <t>Pay on time discount</t>
    <phoneticPr fontId="11" type="noConversion"/>
  </si>
  <si>
    <t>quarter</t>
    <phoneticPr fontId="11" type="noConversion"/>
  </si>
  <si>
    <t>No ETF after 12 months</t>
    <phoneticPr fontId="11" type="noConversion"/>
  </si>
  <si>
    <t>http://diamondenergy.com.au/wp-content/uploads/2017/06/DER-Energy-Price-Fact-Sheet-Ausgrid.pdf</t>
  </si>
  <si>
    <t>No ETF after 12 months</t>
    <phoneticPr fontId="11" type="noConversion"/>
  </si>
  <si>
    <t>Diamond Energy</t>
    <phoneticPr fontId="11" type="noConversion"/>
  </si>
  <si>
    <t>Dodo Power &amp; Gas</t>
    <phoneticPr fontId="11" type="noConversion"/>
  </si>
  <si>
    <t>https://connectto.dodo.com/EnergySignup2015/pricefactsheet/GetPdfDocument?filepath=PriceFactSheets%5cAusgrid%5cConsumer%5cPower%5cAusgrid+Residential+Electricity+Market+Offer+26-05-2017.pdf</t>
  </si>
  <si>
    <t>Unchanged</t>
    <phoneticPr fontId="11" type="noConversion"/>
  </si>
  <si>
    <t>Energy Locals</t>
    <phoneticPr fontId="11" type="noConversion"/>
  </si>
  <si>
    <t>Prices fixed until 1 July 2018</t>
  </si>
  <si>
    <t>https://energylocals.com.au/media/1911/epfs-ausgrid_residential_single_lock_down.pdf</t>
  </si>
  <si>
    <t>https://energylocals.com.au/media/1910/epfs-ausgrid_residential_other_lock_down.pdf</t>
  </si>
  <si>
    <t>TOU</t>
    <phoneticPr fontId="11" type="noConversion"/>
  </si>
  <si>
    <t>EnergyAustralia</t>
    <phoneticPr fontId="11" type="noConversion"/>
  </si>
  <si>
    <t>NSW-Single</t>
    <phoneticPr fontId="11" type="noConversion"/>
  </si>
  <si>
    <t>https://secure.energyaustralia.com.au/EnergyPriceFactSheets/Docs/EPFS/PriceFactSheet_ENE378469MR.pdf</t>
  </si>
  <si>
    <t>NSW</t>
    <phoneticPr fontId="11" type="noConversion"/>
  </si>
  <si>
    <t>AusGrid</t>
    <phoneticPr fontId="11" type="noConversion"/>
  </si>
  <si>
    <t>https://secure.energyaustralia.com.au/EnergyPriceFactSheets/Docs/EPFS/PriceFactSheet_ENE378468MR.pdf</t>
  </si>
  <si>
    <t>TOU</t>
    <phoneticPr fontId="11" type="noConversion"/>
  </si>
  <si>
    <t>AusGrid-TOU</t>
    <phoneticPr fontId="11" type="noConversion"/>
  </si>
  <si>
    <t>https://secure.energyaustralia.com.au/EnergyPriceFactSheets/Docs/EPFS/PriceFactSheet_ENE378635MR.pdf</t>
  </si>
  <si>
    <t>Mojo Power</t>
    <phoneticPr fontId="11" type="noConversion"/>
  </si>
  <si>
    <t>Basic Energy Pass</t>
    <phoneticPr fontId="11" type="noConversion"/>
  </si>
  <si>
    <t>n</t>
    <phoneticPr fontId="11" type="noConversion"/>
  </si>
  <si>
    <t>Access to wholesale rates, web chat and self service</t>
    <phoneticPr fontId="11" type="noConversion"/>
  </si>
  <si>
    <t xml:space="preserve">Monthly e-billing </t>
    <phoneticPr fontId="11" type="noConversion"/>
  </si>
  <si>
    <t>http://diamondenergy.com.au/wp-content/uploads/2016/07/DE-Energy-Price-Fact-Sheet-R-ES-16.pdf</t>
  </si>
  <si>
    <t>y</t>
    <phoneticPr fontId="12" type="noConversion"/>
  </si>
  <si>
    <t>n</t>
    <phoneticPr fontId="12" type="noConversion"/>
  </si>
  <si>
    <t>o</t>
    <phoneticPr fontId="12" type="noConversion"/>
  </si>
  <si>
    <t>N</t>
    <phoneticPr fontId="12" type="noConversion"/>
  </si>
  <si>
    <t>yes</t>
    <phoneticPr fontId="12" type="noConversion"/>
  </si>
  <si>
    <t>Rate Saver</t>
    <phoneticPr fontId="12" type="noConversion"/>
  </si>
  <si>
    <t>y</t>
    <phoneticPr fontId="12" type="noConversion"/>
  </si>
  <si>
    <t>1st Energy</t>
  </si>
  <si>
    <t>Essential Energy</t>
  </si>
  <si>
    <t>NSW</t>
    <phoneticPr fontId="11" type="noConversion"/>
  </si>
  <si>
    <t>AusGrid</t>
    <phoneticPr fontId="11" type="noConversion"/>
  </si>
  <si>
    <t>Single</t>
    <phoneticPr fontId="11" type="noConversion"/>
  </si>
  <si>
    <t>y</t>
    <phoneticPr fontId="11" type="noConversion"/>
  </si>
  <si>
    <t>n</t>
    <phoneticPr fontId="11" type="noConversion"/>
  </si>
  <si>
    <t>AGL</t>
    <phoneticPr fontId="11" type="noConversion"/>
  </si>
  <si>
    <t xml:space="preserve">Savers </t>
    <phoneticPr fontId="11" type="noConversion"/>
  </si>
  <si>
    <t>NSW-Single</t>
    <phoneticPr fontId="11" type="noConversion"/>
  </si>
  <si>
    <t>n</t>
    <phoneticPr fontId="11" type="noConversion"/>
  </si>
  <si>
    <t>net</t>
    <phoneticPr fontId="11" type="noConversion"/>
  </si>
  <si>
    <t>o</t>
    <phoneticPr fontId="11" type="noConversion"/>
  </si>
  <si>
    <t xml:space="preserve">$50 credit if signing up online </t>
  </si>
  <si>
    <t>N</t>
    <phoneticPr fontId="11" type="noConversion"/>
  </si>
  <si>
    <t>https://www.agl.com.au/-/media/AGLData/DistributorData/PDFs/PriceFactSheet_AGL366964MR.pdf</t>
  </si>
  <si>
    <t>Changed</t>
  </si>
  <si>
    <t>Minimum monthly demand charged (kW)</t>
    <phoneticPr fontId="11" type="noConversion"/>
  </si>
  <si>
    <t>Peak or single Capacity charge  (c/kVA/day)</t>
    <phoneticPr fontId="11" type="noConversion"/>
  </si>
  <si>
    <t>Off-peak Capacity charge  (c/kVA/day)</t>
    <phoneticPr fontId="11" type="noConversion"/>
  </si>
  <si>
    <t>Controlled</t>
    <phoneticPr fontId="11" type="noConversion"/>
  </si>
  <si>
    <t>y</t>
    <phoneticPr fontId="11" type="noConversion"/>
  </si>
  <si>
    <t>n</t>
    <phoneticPr fontId="11" type="noConversion"/>
  </si>
  <si>
    <t>NSW-Controlled 1</t>
    <phoneticPr fontId="11" type="noConversion"/>
  </si>
  <si>
    <t>o</t>
    <phoneticPr fontId="11" type="noConversion"/>
  </si>
  <si>
    <t>N</t>
    <phoneticPr fontId="11" type="noConversion"/>
  </si>
  <si>
    <t>https://www.agl.com.au/-/media/AGLData/DistributorData/PDFs/PriceFactSheet_AGL366963MR.pdf</t>
  </si>
  <si>
    <t>TOU</t>
    <phoneticPr fontId="11" type="noConversion"/>
  </si>
  <si>
    <t>AusGrid-TOU</t>
    <phoneticPr fontId="11" type="noConversion"/>
  </si>
  <si>
    <t>https://www.agl.com.au/-/media/AGLData/DistributorData/PDFs/PriceFactSheet_AGL367097MR.pdf</t>
  </si>
  <si>
    <t>Single</t>
    <phoneticPr fontId="11" type="noConversion"/>
  </si>
  <si>
    <t>nso</t>
    <phoneticPr fontId="11" type="noConversion"/>
  </si>
  <si>
    <t>Alinta Energy</t>
    <phoneticPr fontId="11" type="noConversion"/>
  </si>
  <si>
    <t>Fair Deal</t>
    <phoneticPr fontId="11" type="noConversion"/>
  </si>
  <si>
    <t>quarter</t>
    <phoneticPr fontId="11" type="noConversion"/>
  </si>
  <si>
    <t>NSW-Single</t>
    <phoneticPr fontId="11" type="noConversion"/>
  </si>
  <si>
    <t>https://www.alintaenergy.com.au/nsw/energy-products/electricity-gas/nsw-electricity-prices</t>
  </si>
  <si>
    <t>Controlled</t>
    <phoneticPr fontId="11" type="noConversion"/>
  </si>
  <si>
    <t>quarter</t>
    <phoneticPr fontId="11" type="noConversion"/>
  </si>
  <si>
    <t>NSW-Controlled 1</t>
    <phoneticPr fontId="11" type="noConversion"/>
  </si>
  <si>
    <t>AusGrid-TOU</t>
    <phoneticPr fontId="11" type="noConversion"/>
  </si>
  <si>
    <t>NSW</t>
    <phoneticPr fontId="11" type="noConversion"/>
  </si>
  <si>
    <t>AusGrid</t>
    <phoneticPr fontId="11" type="noConversion"/>
  </si>
  <si>
    <t>Single</t>
    <phoneticPr fontId="11" type="noConversion"/>
  </si>
  <si>
    <t>n</t>
    <phoneticPr fontId="11" type="noConversion"/>
  </si>
  <si>
    <t>nso</t>
    <phoneticPr fontId="11" type="noConversion"/>
  </si>
  <si>
    <t>Click Energy</t>
    <phoneticPr fontId="11" type="noConversion"/>
  </si>
  <si>
    <t>Superior</t>
    <phoneticPr fontId="11" type="noConversion"/>
  </si>
  <si>
    <t>N</t>
    <phoneticPr fontId="11" type="noConversion"/>
  </si>
  <si>
    <t>Monthly e-billing only</t>
    <phoneticPr fontId="11" type="noConversion"/>
  </si>
  <si>
    <t>https://www.clickenergy.com.au/energy-price-fact-sheets/ausgrid/click-superior/89/</t>
  </si>
  <si>
    <t>Controlled</t>
    <phoneticPr fontId="11" type="noConversion"/>
  </si>
  <si>
    <t>Click Energy</t>
    <phoneticPr fontId="11" type="noConversion"/>
  </si>
  <si>
    <t>TOU</t>
    <phoneticPr fontId="11" type="noConversion"/>
  </si>
  <si>
    <t>Commander</t>
    <phoneticPr fontId="11" type="noConversion"/>
  </si>
  <si>
    <t>Market offer</t>
    <phoneticPr fontId="11" type="noConversion"/>
  </si>
  <si>
    <t>net</t>
    <phoneticPr fontId="11" type="noConversion"/>
  </si>
  <si>
    <t>Bundling options to receive further discounts</t>
    <phoneticPr fontId="11" type="noConversion"/>
  </si>
  <si>
    <t>N</t>
    <phoneticPr fontId="12" type="noConversion"/>
  </si>
  <si>
    <t>y</t>
    <phoneticPr fontId="12" type="noConversion"/>
  </si>
  <si>
    <t>n</t>
    <phoneticPr fontId="12" type="noConversion"/>
  </si>
  <si>
    <t>Up to $95</t>
    <phoneticPr fontId="12" type="noConversion"/>
  </si>
  <si>
    <t>Up to $48</t>
    <phoneticPr fontId="12" type="noConversion"/>
  </si>
  <si>
    <t>Ausgrid's network area 2013</t>
    <phoneticPr fontId="12" type="noConversion"/>
  </si>
  <si>
    <t>Electricity market offers post 1 July 2013</t>
    <phoneticPr fontId="12" type="noConversion"/>
  </si>
  <si>
    <t>Electricity market offers post 1 July 2013</t>
    <phoneticPr fontId="12" type="noConversion"/>
  </si>
  <si>
    <t>Incentive type</t>
    <phoneticPr fontId="12" type="noConversion"/>
  </si>
  <si>
    <t>E-bill discount off usage (%)</t>
    <phoneticPr fontId="12" type="noConversion"/>
  </si>
  <si>
    <t>ETF (Y/N)</t>
    <phoneticPr fontId="12" type="noConversion"/>
  </si>
  <si>
    <t>Limited benefit period? (months)</t>
    <phoneticPr fontId="12" type="noConversion"/>
  </si>
  <si>
    <t>Dual fuel condition? (Y/N)</t>
    <phoneticPr fontId="12" type="noConversion"/>
  </si>
  <si>
    <t>Annual bill incl guaranteed discounts (EXC GST)</t>
    <phoneticPr fontId="12" type="noConversion"/>
  </si>
  <si>
    <t>Annual bill incl conditional discounts (EXC GST)</t>
    <phoneticPr fontId="12" type="noConversion"/>
  </si>
  <si>
    <t>Monthly E-billing</t>
    <phoneticPr fontId="12" type="noConversion"/>
  </si>
  <si>
    <t>Market offer</t>
    <phoneticPr fontId="12" type="noConversion"/>
  </si>
  <si>
    <t>Click Energy</t>
    <phoneticPr fontId="12" type="noConversion"/>
  </si>
  <si>
    <t>Dual Fuel discount off usage (%)</t>
    <phoneticPr fontId="12" type="noConversion"/>
  </si>
  <si>
    <t>2) Controlled load (also known as dedicated circuit and controlled off-peak 1). Typically used for hot water and heating where no gas is available.</t>
    <phoneticPr fontId="12" type="noConversion"/>
  </si>
  <si>
    <t>TRU</t>
  </si>
  <si>
    <t>Insert quarterly consumption (kWh):</t>
  </si>
  <si>
    <t>Retailer</t>
  </si>
  <si>
    <t>Offer</t>
  </si>
  <si>
    <t>Supply charge</t>
  </si>
  <si>
    <t>1st block</t>
  </si>
  <si>
    <t xml:space="preserve">The energy offers, tariffs and bill calculations presented in this workbook should be used as a general guide only and should not be </t>
  </si>
  <si>
    <t>DD discount off bill (%)</t>
    <phoneticPr fontId="12" type="noConversion"/>
  </si>
  <si>
    <t>8% off usage</t>
    <phoneticPr fontId="12" type="noConversion"/>
  </si>
  <si>
    <t>10% off bill</t>
    <phoneticPr fontId="12" type="noConversion"/>
  </si>
  <si>
    <t>POT discount off bill (%)</t>
    <phoneticPr fontId="12" type="noConversion"/>
  </si>
  <si>
    <t>Summer or winter peak (s/w)</t>
    <phoneticPr fontId="12" type="noConversion"/>
  </si>
  <si>
    <t>Number of peak months</t>
    <phoneticPr fontId="12" type="noConversion"/>
  </si>
  <si>
    <t>Endeavour's network area 2012</t>
    <phoneticPr fontId="12" type="noConversion"/>
  </si>
  <si>
    <t>July 2013</t>
    <phoneticPr fontId="12" type="noConversion"/>
  </si>
  <si>
    <t>Powershop</t>
    <phoneticPr fontId="12" type="noConversion"/>
  </si>
  <si>
    <t>Peak balance</t>
    <phoneticPr fontId="12" type="noConversion"/>
  </si>
  <si>
    <t>no</t>
    <phoneticPr fontId="12" type="noConversion"/>
  </si>
  <si>
    <t>Up to 50%</t>
    <phoneticPr fontId="12" type="noConversion"/>
  </si>
  <si>
    <t>no</t>
    <phoneticPr fontId="12" type="noConversion"/>
  </si>
  <si>
    <t>Lumo</t>
    <phoneticPr fontId="12" type="noConversion"/>
  </si>
  <si>
    <t>By May Mauseth Johnston, Alviss Consulting Pty Ltd</t>
    <phoneticPr fontId="12" type="noConversion"/>
  </si>
  <si>
    <t>Diamond</t>
    <phoneticPr fontId="12" type="noConversion"/>
  </si>
  <si>
    <t>3% off bill</t>
    <phoneticPr fontId="12" type="noConversion"/>
  </si>
  <si>
    <t>Peak - 2nd block</t>
    <phoneticPr fontId="12" type="noConversion"/>
  </si>
  <si>
    <t>Moving home fee</t>
    <phoneticPr fontId="12" type="noConversion"/>
  </si>
  <si>
    <t>Up to $96.80</t>
    <phoneticPr fontId="12" type="noConversion"/>
  </si>
  <si>
    <t>Bill impacts for all network areas post July 2011</t>
    <phoneticPr fontId="12" type="noConversion"/>
  </si>
  <si>
    <t>Changed</t>
    <phoneticPr fontId="12" type="noConversion"/>
  </si>
  <si>
    <t>POT discount off bill (%)</t>
  </si>
  <si>
    <t>Contract length (months)</t>
  </si>
  <si>
    <t>Simply Energy</t>
    <phoneticPr fontId="12" type="noConversion"/>
  </si>
  <si>
    <t>Controlled</t>
    <phoneticPr fontId="12" type="noConversion"/>
  </si>
  <si>
    <t xml:space="preserve">1) Inform the community about changes to energy retail prices and increase consumer awareness </t>
  </si>
  <si>
    <t>https://www.simplyenergy.com.au/docs/default-source/epfs_pdf_data/pricefactsheet_sim153262mr62413990453464788f06ff0000ae2471.pdf?Status=Master&amp;sfvrsn=2</t>
  </si>
  <si>
    <t>c/kWh off-peak</t>
  </si>
  <si>
    <t>AusGrid</t>
    <phoneticPr fontId="12" type="noConversion"/>
  </si>
  <si>
    <t>2 years</t>
    <phoneticPr fontId="12" type="noConversion"/>
  </si>
  <si>
    <t>Up to $48.40</t>
    <phoneticPr fontId="12" type="noConversion"/>
  </si>
  <si>
    <t>c/kWh controlled off-peak</t>
    <phoneticPr fontId="12" type="noConversion"/>
  </si>
  <si>
    <t>south of Batemans Bay and east of Lithgow.</t>
    <phoneticPr fontId="12" type="noConversion"/>
  </si>
  <si>
    <t>Guaranteed discount off usage (%)</t>
    <phoneticPr fontId="12" type="noConversion"/>
  </si>
  <si>
    <t>Endeavour</t>
    <phoneticPr fontId="12" type="noConversion"/>
  </si>
  <si>
    <t>Electricity market offers post 1 July 2015 (exc GST)</t>
    <phoneticPr fontId="12" type="noConversion"/>
  </si>
  <si>
    <t>Ausgrid's network area 2015</t>
    <phoneticPr fontId="12" type="noConversion"/>
  </si>
  <si>
    <t>Red Energy</t>
  </si>
  <si>
    <t>n/a</t>
    <phoneticPr fontId="12" type="noConversion"/>
  </si>
  <si>
    <t>Up to $90</t>
    <phoneticPr fontId="12" type="noConversion"/>
  </si>
  <si>
    <t>Up to $75</t>
    <phoneticPr fontId="12" type="noConversion"/>
  </si>
  <si>
    <t>7% off bill</t>
    <phoneticPr fontId="12" type="noConversion"/>
  </si>
  <si>
    <t>Simply</t>
    <phoneticPr fontId="12" type="noConversion"/>
  </si>
  <si>
    <t>n</t>
    <phoneticPr fontId="12" type="noConversion"/>
  </si>
  <si>
    <t>o</t>
    <phoneticPr fontId="12" type="noConversion"/>
  </si>
  <si>
    <t xml:space="preserve">The St Vincent de Paul Society and Alviss Consulting Pty Ltd do not accept liability for any action taken based on the information provided in  </t>
    <phoneticPr fontId="26" type="noConversion"/>
  </si>
  <si>
    <t>July 2015</t>
    <phoneticPr fontId="12" type="noConversion"/>
  </si>
  <si>
    <t>Aus P &amp; G</t>
    <phoneticPr fontId="12" type="noConversion"/>
  </si>
  <si>
    <t>*Some smaller retailers not included in this analysis may operate in the market.  This analysis only contains retailers</t>
  </si>
  <si>
    <t>Annual consumption only</t>
    <phoneticPr fontId="12" type="noConversion"/>
  </si>
  <si>
    <t>Off peak 2nd rate (c/kWh)</t>
    <phoneticPr fontId="12" type="noConversion"/>
  </si>
  <si>
    <t>Qenergy</t>
    <phoneticPr fontId="12" type="noConversion"/>
  </si>
  <si>
    <t>This workbook contains:</t>
  </si>
  <si>
    <t>Off peak 2nd step (kWh)</t>
    <phoneticPr fontId="12" type="noConversion"/>
  </si>
  <si>
    <t>Fair Deal</t>
    <phoneticPr fontId="12" type="noConversion"/>
  </si>
  <si>
    <t>3% off usage</t>
    <phoneticPr fontId="12" type="noConversion"/>
  </si>
  <si>
    <t>Electricity market offers post 1 July 2012</t>
    <phoneticPr fontId="12" type="noConversion"/>
  </si>
  <si>
    <t>16% off usage</t>
    <phoneticPr fontId="12" type="noConversion"/>
  </si>
  <si>
    <t>7% off bill</t>
    <phoneticPr fontId="12" type="noConversion"/>
  </si>
  <si>
    <t>Rural and regional NSW, the area north of Port Stephens and Murrundi,</t>
    <phoneticPr fontId="12" type="noConversion"/>
  </si>
  <si>
    <t>First block peak (kWh)</t>
    <phoneticPr fontId="12" type="noConversion"/>
  </si>
  <si>
    <t>c/kWh peak balance</t>
    <phoneticPr fontId="12" type="noConversion"/>
  </si>
  <si>
    <t>no</t>
    <phoneticPr fontId="12" type="noConversion"/>
  </si>
  <si>
    <t>1 year</t>
    <phoneticPr fontId="12" type="noConversion"/>
  </si>
  <si>
    <t>NSW</t>
    <phoneticPr fontId="12" type="noConversion"/>
  </si>
  <si>
    <t>n</t>
    <phoneticPr fontId="12" type="noConversion"/>
  </si>
  <si>
    <t>o</t>
    <phoneticPr fontId="12" type="noConversion"/>
  </si>
  <si>
    <t>N</t>
    <phoneticPr fontId="12" type="noConversion"/>
  </si>
  <si>
    <t>Ausgrid's area:</t>
    <phoneticPr fontId="12" type="noConversion"/>
  </si>
  <si>
    <t>NSW-Controlled 1</t>
    <phoneticPr fontId="12" type="noConversion"/>
  </si>
  <si>
    <t>NSW</t>
    <phoneticPr fontId="12" type="noConversion"/>
  </si>
  <si>
    <t>Essential Energy</t>
    <phoneticPr fontId="12" type="noConversion"/>
  </si>
  <si>
    <t>Endeavour's network area 2015</t>
    <phoneticPr fontId="12" type="noConversion"/>
  </si>
  <si>
    <t>Other incentives</t>
    <phoneticPr fontId="12" type="noConversion"/>
  </si>
  <si>
    <t>https://www.simplyenergy.com.au/docs/default-source/epfs_pdf_data/pricefactsheet_sim153325mr55423990453464788f06ff0000ae2471.pdf?Status=Master&amp;sfvrsn=2</t>
  </si>
  <si>
    <t>Controlled</t>
    <phoneticPr fontId="12" type="noConversion"/>
  </si>
  <si>
    <t>NSW-Single</t>
    <phoneticPr fontId="12" type="noConversion"/>
  </si>
  <si>
    <t>o</t>
    <phoneticPr fontId="12" type="noConversion"/>
  </si>
  <si>
    <t>N</t>
    <phoneticPr fontId="12" type="noConversion"/>
  </si>
  <si>
    <t>Flexi Saver</t>
  </si>
  <si>
    <t>Annual bill incl guaranteed discounts (incl GST)</t>
    <phoneticPr fontId="12" type="noConversion"/>
  </si>
  <si>
    <t>POT discount off usage (%)</t>
    <phoneticPr fontId="12" type="noConversion"/>
  </si>
  <si>
    <t>Up to $54.60</t>
    <phoneticPr fontId="12" type="noConversion"/>
  </si>
  <si>
    <t>1 year</t>
    <phoneticPr fontId="12" type="noConversion"/>
  </si>
  <si>
    <t>no</t>
    <phoneticPr fontId="12" type="noConversion"/>
  </si>
  <si>
    <t>http://www.powerdirect.com.au/www/326/1001127/1036625.asp?frombox=true&amp;page=&amp;lastobjectid=&amp;lastsourceid=&amp;getobjecttype=1000039&amp;searchstring=2780&amp;selecttype=11</t>
  </si>
  <si>
    <t>n</t>
    <phoneticPr fontId="12" type="noConversion"/>
  </si>
  <si>
    <t>NSW</t>
    <phoneticPr fontId="12" type="noConversion"/>
  </si>
  <si>
    <t>AusGrid</t>
    <phoneticPr fontId="12" type="noConversion"/>
  </si>
  <si>
    <t>Distribution businesses:</t>
  </si>
  <si>
    <t>Insert off-peak proportion (%):</t>
  </si>
  <si>
    <t>Off peak 4th rate (c/kWh)</t>
    <phoneticPr fontId="12" type="noConversion"/>
  </si>
  <si>
    <t>Seasonal Off-peak: Off-peak rate (c/kWh)</t>
    <phoneticPr fontId="12" type="noConversion"/>
  </si>
  <si>
    <t>Dodo</t>
    <phoneticPr fontId="12" type="noConversion"/>
  </si>
  <si>
    <t>Up to $143</t>
    <phoneticPr fontId="12" type="noConversion"/>
  </si>
  <si>
    <t>Annual bill</t>
  </si>
  <si>
    <t xml:space="preserve">Controlled </t>
  </si>
  <si>
    <t>Load</t>
  </si>
  <si>
    <t>no</t>
    <phoneticPr fontId="12" type="noConversion"/>
  </si>
  <si>
    <t xml:space="preserve">without prior written permission from the St Vincent de Paul Society. </t>
  </si>
  <si>
    <t>Tab colours:</t>
    <phoneticPr fontId="12" type="noConversion"/>
  </si>
  <si>
    <t>Dual Fuel discount off bill (%)</t>
    <phoneticPr fontId="12" type="noConversion"/>
  </si>
  <si>
    <t>2% off usage</t>
    <phoneticPr fontId="12" type="noConversion"/>
  </si>
  <si>
    <t>6% off usage</t>
    <phoneticPr fontId="12" type="noConversion"/>
  </si>
  <si>
    <t>http://www.powerdirect.com.au/www/326/1001127/1036625.asp?frombox=true&amp;page=&amp;lastobjectid=&amp;lastsourceid=&amp;getobjecttype=1000039&amp;searchstring=2644&amp;selecttype=11</t>
  </si>
  <si>
    <t>y</t>
    <phoneticPr fontId="12" type="noConversion"/>
  </si>
  <si>
    <t>Up to $50</t>
    <phoneticPr fontId="12" type="noConversion"/>
  </si>
  <si>
    <t>Guaranteed discount off bill (%)</t>
  </si>
  <si>
    <t>https://secure.energyaustralia.com.au/EnergyPriceFactSheets/Docs/EPFS/E_R_N_GEASY_CE_18_28-07-2016.pdf</t>
  </si>
  <si>
    <t>No ETF after 12 months</t>
    <phoneticPr fontId="12" type="noConversion"/>
  </si>
  <si>
    <t>Additional discounts</t>
    <phoneticPr fontId="12" type="noConversion"/>
  </si>
  <si>
    <t>Retailers:</t>
  </si>
  <si>
    <t>First block (kWh)</t>
  </si>
  <si>
    <t>c/kWh - first block</t>
  </si>
  <si>
    <t>c/kWh balance</t>
  </si>
  <si>
    <t>1 year</t>
    <phoneticPr fontId="12" type="noConversion"/>
  </si>
  <si>
    <t>Electricity market offers post 1 July 2011</t>
    <phoneticPr fontId="12" type="noConversion"/>
  </si>
  <si>
    <t>Essential Energy's network area 2012</t>
    <phoneticPr fontId="12" type="noConversion"/>
  </si>
  <si>
    <t>Controlled load</t>
  </si>
  <si>
    <t>c/kWh second block</t>
    <phoneticPr fontId="12" type="noConversion"/>
  </si>
  <si>
    <t>12 or 14% off usage</t>
    <phoneticPr fontId="12" type="noConversion"/>
  </si>
  <si>
    <t>3) Time of Use (TOU). Three part tariff with Peak, shoulder and off-peak rates. Most common in Ausgrid's area.</t>
    <phoneticPr fontId="12" type="noConversion"/>
  </si>
  <si>
    <t>15% off usage</t>
    <phoneticPr fontId="12" type="noConversion"/>
  </si>
  <si>
    <t>http://www.urthenergy.com.au/client_images/1811662.pdf</t>
  </si>
  <si>
    <t>Unchanged</t>
    <phoneticPr fontId="12" type="noConversion"/>
  </si>
  <si>
    <t>o</t>
    <phoneticPr fontId="12" type="noConversion"/>
  </si>
  <si>
    <t>N</t>
    <phoneticPr fontId="12" type="noConversion"/>
  </si>
  <si>
    <t>Electricity market offers post 1 July 2011</t>
    <phoneticPr fontId="12" type="noConversion"/>
  </si>
  <si>
    <t>N</t>
    <phoneticPr fontId="12" type="noConversion"/>
  </si>
  <si>
    <t>Electricity market offers post 1 July 2014</t>
    <phoneticPr fontId="12" type="noConversion"/>
  </si>
  <si>
    <t>Endeavour's network area 2014</t>
    <phoneticPr fontId="12" type="noConversion"/>
  </si>
  <si>
    <t>*As domestic electricity offers currently depend on the type of metering installed at the premises,</t>
  </si>
  <si>
    <t>AGL</t>
  </si>
  <si>
    <t>Off-peak</t>
  </si>
  <si>
    <t>Origin</t>
  </si>
  <si>
    <t>N</t>
    <phoneticPr fontId="12" type="noConversion"/>
  </si>
  <si>
    <t>NSW</t>
    <phoneticPr fontId="12" type="noConversion"/>
  </si>
  <si>
    <t>AusGrid</t>
    <phoneticPr fontId="12" type="noConversion"/>
  </si>
  <si>
    <t>Single</t>
    <phoneticPr fontId="12" type="noConversion"/>
  </si>
  <si>
    <t>Simply Energy</t>
    <phoneticPr fontId="12" type="noConversion"/>
  </si>
  <si>
    <t>quarter</t>
    <phoneticPr fontId="12" type="noConversion"/>
  </si>
  <si>
    <t>Other</t>
    <phoneticPr fontId="12" type="noConversion"/>
  </si>
  <si>
    <t>10% off bill</t>
    <phoneticPr fontId="12" type="noConversion"/>
  </si>
  <si>
    <t>AUSGRID/ENERGY AUSTRALIA</t>
    <phoneticPr fontId="12" type="noConversion"/>
  </si>
  <si>
    <t>Peak balance</t>
  </si>
  <si>
    <t>Endeavour's network area 2011</t>
    <phoneticPr fontId="12" type="noConversion"/>
  </si>
  <si>
    <t xml:space="preserve">relied upon. The workbook is not an appropriate substitute for obtaining an offer from an energy retailer.  The information presented </t>
  </si>
  <si>
    <t>Endeavour</t>
    <phoneticPr fontId="12" type="noConversion"/>
  </si>
  <si>
    <t>1st Energy</t>
    <phoneticPr fontId="12" type="noConversion"/>
  </si>
  <si>
    <t>N</t>
    <phoneticPr fontId="12" type="noConversion"/>
  </si>
  <si>
    <t>http://www.1stenergy.com.au/wp-content/uploads/2015/08/Essential-RES-20-1.pdf</t>
  </si>
  <si>
    <t>1 year</t>
    <phoneticPr fontId="12" type="noConversion"/>
  </si>
  <si>
    <t>yes</t>
    <phoneticPr fontId="12" type="noConversion"/>
  </si>
  <si>
    <t>Momentum</t>
    <phoneticPr fontId="12" type="noConversion"/>
  </si>
  <si>
    <t>http://diamondenergy.com.au/wp-content/uploads/2016/07/DE-Energy-Price-Fact-Sheet-R-AU-16.pdf</t>
  </si>
  <si>
    <t>http://www.momentumenergy.com.au/docs/default-source/price-sheets/nsw-smilepower-resi-ausgrid.pdf?sfvrsn=26</t>
  </si>
  <si>
    <t>AusGrid</t>
    <phoneticPr fontId="12" type="noConversion"/>
  </si>
  <si>
    <t>Controlled</t>
    <phoneticPr fontId="12" type="noConversion"/>
  </si>
  <si>
    <t>y</t>
    <phoneticPr fontId="12" type="noConversion"/>
  </si>
  <si>
    <t>If you would like to obtain information about energy offers available to you as a customer, go to AER’s "Energy Made Easy" website</t>
    <phoneticPr fontId="12" type="noConversion"/>
  </si>
  <si>
    <t>TOU with controlled load</t>
    <phoneticPr fontId="12" type="noConversion"/>
  </si>
  <si>
    <t>no</t>
    <phoneticPr fontId="12" type="noConversion"/>
  </si>
  <si>
    <t>http://www.powerdirect.com.au/www/326/1001127/1036625.asp?frombox=true&amp;page=&amp;lastobjectid=&amp;lastsourceid=&amp;getobjecttype=1000039&amp;searchstring=2780&amp;selecttype=9</t>
  </si>
  <si>
    <t>Endeavour-TOU</t>
    <phoneticPr fontId="12" type="noConversion"/>
  </si>
  <si>
    <t>12% off bill</t>
    <phoneticPr fontId="12" type="noConversion"/>
  </si>
  <si>
    <t>Momentum Energy</t>
    <phoneticPr fontId="12" type="noConversion"/>
  </si>
  <si>
    <t>SmilePower</t>
    <phoneticPr fontId="12" type="noConversion"/>
  </si>
  <si>
    <t>http://www.momentumenergy.com.au/docs/default-source/price-sheets/nsw-smilepower-resi-essential.pdf?sfvrsn=22</t>
  </si>
  <si>
    <t>Powershop</t>
    <phoneticPr fontId="12" type="noConversion"/>
  </si>
  <si>
    <t>http://www.1stenergy.com.au/wp-content/uploads/2015/08/Endeavour-RES-20-1.pdf</t>
  </si>
  <si>
    <t>n</t>
    <phoneticPr fontId="12" type="noConversion"/>
  </si>
  <si>
    <t>o</t>
    <phoneticPr fontId="12" type="noConversion"/>
  </si>
  <si>
    <t>y</t>
    <phoneticPr fontId="12" type="noConversion"/>
  </si>
  <si>
    <t>n</t>
    <phoneticPr fontId="12" type="noConversion"/>
  </si>
  <si>
    <t>Annual bill incl conditional discounts (incl GST)</t>
    <phoneticPr fontId="12" type="noConversion"/>
  </si>
  <si>
    <t>Controlled Load</t>
    <phoneticPr fontId="12" type="noConversion"/>
  </si>
  <si>
    <t>proportions (%) can be adjusted. All red cells contain variables for the user to insert</t>
  </si>
  <si>
    <t>Fixed charges</t>
  </si>
  <si>
    <t>solar (net/gross)</t>
  </si>
  <si>
    <t>FIT (c/kWh)</t>
    <phoneticPr fontId="12" type="noConversion"/>
  </si>
  <si>
    <t>Comments</t>
    <phoneticPr fontId="12" type="noConversion"/>
  </si>
  <si>
    <t>Source</t>
    <phoneticPr fontId="12" type="noConversion"/>
  </si>
  <si>
    <t>NA</t>
    <phoneticPr fontId="12" type="noConversion"/>
  </si>
  <si>
    <t>NA</t>
    <phoneticPr fontId="12" type="noConversion"/>
  </si>
  <si>
    <t>Approx. incentive value ($)</t>
    <phoneticPr fontId="12" type="noConversion"/>
  </si>
  <si>
    <t>Dual fuel condition? (Y/N)</t>
    <phoneticPr fontId="12" type="noConversion"/>
  </si>
  <si>
    <t>Standard Saver</t>
    <phoneticPr fontId="12" type="noConversion"/>
  </si>
  <si>
    <t>no</t>
    <phoneticPr fontId="12" type="noConversion"/>
  </si>
  <si>
    <t>NA</t>
    <phoneticPr fontId="12" type="noConversion"/>
  </si>
  <si>
    <t>NA</t>
    <phoneticPr fontId="12" type="noConversion"/>
  </si>
  <si>
    <t>Simply</t>
    <phoneticPr fontId="12" type="noConversion"/>
  </si>
  <si>
    <t>Controlled off-peak</t>
    <phoneticPr fontId="12" type="noConversion"/>
  </si>
  <si>
    <t>Peak 1st block</t>
    <phoneticPr fontId="12" type="noConversion"/>
  </si>
  <si>
    <t>Shoulder</t>
    <phoneticPr fontId="12" type="noConversion"/>
  </si>
  <si>
    <t>Single</t>
    <phoneticPr fontId="12" type="noConversion"/>
  </si>
  <si>
    <t>n</t>
    <phoneticPr fontId="12" type="noConversion"/>
  </si>
  <si>
    <t>Simply Energy</t>
    <phoneticPr fontId="12" type="noConversion"/>
  </si>
  <si>
    <t>quarter</t>
    <phoneticPr fontId="12" type="noConversion"/>
  </si>
  <si>
    <t>NSW-Single</t>
    <phoneticPr fontId="12" type="noConversion"/>
  </si>
  <si>
    <t>y</t>
    <phoneticPr fontId="12" type="noConversion"/>
  </si>
  <si>
    <t>N</t>
    <phoneticPr fontId="12" type="noConversion"/>
  </si>
  <si>
    <t>Essential Energy's network area 2015</t>
    <phoneticPr fontId="12" type="noConversion"/>
  </si>
  <si>
    <t>10% off usage</t>
    <phoneticPr fontId="12" type="noConversion"/>
  </si>
  <si>
    <t>5% off bill</t>
    <phoneticPr fontId="12" type="noConversion"/>
  </si>
  <si>
    <t>Dodo</t>
    <phoneticPr fontId="12" type="noConversion"/>
  </si>
  <si>
    <t>8% off usage</t>
    <phoneticPr fontId="12" type="noConversion"/>
  </si>
  <si>
    <t>ENDEAVOUR ENERGY/INTEGRAL</t>
    <phoneticPr fontId="12" type="noConversion"/>
  </si>
  <si>
    <t>9% off bill</t>
    <phoneticPr fontId="12" type="noConversion"/>
  </si>
  <si>
    <t>yes</t>
    <phoneticPr fontId="12" type="noConversion"/>
  </si>
  <si>
    <t>Other Direct Debit Incentive (y/n)</t>
    <phoneticPr fontId="12" type="noConversion"/>
  </si>
  <si>
    <t>this analysis include the three most common electricity offers based on meter type:</t>
  </si>
  <si>
    <t>Off peak 3rd rate (c/kWh)</t>
    <phoneticPr fontId="12" type="noConversion"/>
  </si>
  <si>
    <t>Off peak 3rd step (kWh)</t>
    <phoneticPr fontId="12" type="noConversion"/>
  </si>
  <si>
    <t>Single or peak rate (c/kWh)</t>
    <phoneticPr fontId="12" type="noConversion"/>
  </si>
  <si>
    <t>block type</t>
  </si>
  <si>
    <t>Peak 1st step (kWh)</t>
    <phoneticPr fontId="12" type="noConversion"/>
  </si>
  <si>
    <t>o</t>
    <phoneticPr fontId="12" type="noConversion"/>
  </si>
  <si>
    <t>y</t>
    <phoneticPr fontId="12" type="noConversion"/>
  </si>
  <si>
    <t xml:space="preserve">This workbook is copyright. All works contained in it are St Vincent de Paul Society and Alviss Consulting’s  </t>
    <phoneticPr fontId="26" type="noConversion"/>
  </si>
  <si>
    <t>8% off bill</t>
    <phoneticPr fontId="12" type="noConversion"/>
  </si>
  <si>
    <t>https://www.agl.com.au/-/media/AGLData/DistributorData/PDFs/PriceFactSheet_AGL199914MR.pdf</t>
  </si>
  <si>
    <t>n</t>
    <phoneticPr fontId="12" type="noConversion"/>
  </si>
  <si>
    <t>Commander</t>
    <phoneticPr fontId="12" type="noConversion"/>
  </si>
  <si>
    <t>Market offer</t>
    <phoneticPr fontId="12" type="noConversion"/>
  </si>
  <si>
    <t>Bundling options to receive further discounts</t>
    <phoneticPr fontId="12" type="noConversion"/>
  </si>
  <si>
    <t>https://cpg.commander.com/GeneralPricingInfo/ViewFile/Essential%20Residential%20Electricity%20Market%20Offer%202016-09-01-pdf</t>
  </si>
  <si>
    <t>n</t>
    <phoneticPr fontId="12" type="noConversion"/>
  </si>
  <si>
    <t>Endeavour</t>
    <phoneticPr fontId="12" type="noConversion"/>
  </si>
  <si>
    <t>http://www.powershop.com.au/content/prices/nsw/Endeavour/Residential/PSH-StandardSaver-EndeavourResidential-60701.pdf</t>
  </si>
  <si>
    <t>y</t>
    <phoneticPr fontId="12" type="noConversion"/>
  </si>
  <si>
    <t>n</t>
    <phoneticPr fontId="12" type="noConversion"/>
  </si>
  <si>
    <t>https://www.agl.com.au/-/media/AGLData/DistributorData/PDFs/PriceFactSheet_AGL199916MR.pdf</t>
  </si>
  <si>
    <t>Changed</t>
    <phoneticPr fontId="12" type="noConversion"/>
  </si>
  <si>
    <t>Fair Deal</t>
    <phoneticPr fontId="12" type="noConversion"/>
  </si>
  <si>
    <t>Unchanged</t>
    <phoneticPr fontId="12" type="noConversion"/>
  </si>
  <si>
    <t>http://assistly-production.s3.amazonaws.com/231380/kb_article_attachments/91625/NSW_Ausgrid_-_Market_Offer_%28effective_1_September%29_original.pdf?AWSAccessKeyId=AKIAJNSFWOZ6ZS23BMKQ&amp;Expires=1473652861&amp;Signature=xDCpCOv77mHywO5%2FwBU4nOwqqoo%3D&amp;response-content-disposition=filename%3D%22NSW_Ausgrid_-_Market_Offer_%28effective_1_September%29.pdf%22&amp;response-content-type=application%2Fpdf</t>
  </si>
  <si>
    <t>Controlled</t>
    <phoneticPr fontId="12" type="noConversion"/>
  </si>
  <si>
    <r>
      <t>www.energymadeeasy.gov.au</t>
    </r>
    <r>
      <rPr>
        <sz val="10"/>
        <rFont val="Arial"/>
        <family val="2"/>
      </rPr>
      <t xml:space="preserve"> or contact the energy retailers directly.</t>
    </r>
    <phoneticPr fontId="12" type="noConversion"/>
  </si>
  <si>
    <t>NSW-Single</t>
    <phoneticPr fontId="12" type="noConversion"/>
  </si>
  <si>
    <t>n</t>
    <phoneticPr fontId="12" type="noConversion"/>
  </si>
  <si>
    <t>y</t>
    <phoneticPr fontId="12" type="noConversion"/>
  </si>
  <si>
    <t>N</t>
    <phoneticPr fontId="12" type="noConversion"/>
  </si>
  <si>
    <t>20% off usage</t>
    <phoneticPr fontId="12" type="noConversion"/>
  </si>
  <si>
    <t>Dodo</t>
    <phoneticPr fontId="12" type="noConversion"/>
  </si>
  <si>
    <t>Commander</t>
  </si>
  <si>
    <t>Seasonal? (y/n)</t>
    <phoneticPr fontId="12" type="noConversion"/>
  </si>
  <si>
    <t>Commander</t>
    <phoneticPr fontId="12" type="noConversion"/>
  </si>
  <si>
    <t>https://www.simplyenergy.com.au/docs/default-source/epfs_pdf_data/pricefactsheet_sim153316mr16423990453464788f06ff0000ae2471.pdf?Status=Master&amp;sfvrsn=2</t>
  </si>
  <si>
    <t>n</t>
    <phoneticPr fontId="12" type="noConversion"/>
  </si>
  <si>
    <t>net</t>
    <phoneticPr fontId="12" type="noConversion"/>
  </si>
  <si>
    <t>c/kWh shoulder</t>
    <phoneticPr fontId="12" type="noConversion"/>
  </si>
  <si>
    <t>c/kWh - peak</t>
    <phoneticPr fontId="12" type="noConversion"/>
  </si>
  <si>
    <t>7% off bill</t>
    <phoneticPr fontId="12" type="noConversion"/>
  </si>
  <si>
    <t>no</t>
    <phoneticPr fontId="12" type="noConversion"/>
  </si>
  <si>
    <t>*Additional contract features (discounts, fees, contract term etc) are listed below the bill calculations.</t>
    <phoneticPr fontId="12" type="noConversion"/>
  </si>
  <si>
    <t>Exit fee (yes/no)</t>
  </si>
  <si>
    <t>Electricity market offers post 1 July 2014</t>
    <phoneticPr fontId="12" type="noConversion"/>
  </si>
  <si>
    <t>NSW, AUSGRID NETWORK</t>
    <phoneticPr fontId="12" type="noConversion"/>
  </si>
  <si>
    <t>Insert shoulder proportion (%):</t>
  </si>
  <si>
    <t>Off peak 1st step (kWh)</t>
    <phoneticPr fontId="12" type="noConversion"/>
  </si>
  <si>
    <t>http://www.powershop.com.au/content/prices/nsw/Ausgrid/Residential/PSH-StandardSaver-AusgridResidential-60701.pdf</t>
  </si>
  <si>
    <t>Endeavour</t>
    <phoneticPr fontId="12" type="noConversion"/>
  </si>
  <si>
    <t>Endeavour</t>
    <phoneticPr fontId="12" type="noConversion"/>
  </si>
  <si>
    <t>Controlled</t>
    <phoneticPr fontId="12" type="noConversion"/>
  </si>
  <si>
    <t>Single</t>
    <phoneticPr fontId="12" type="noConversion"/>
  </si>
  <si>
    <t>quarter</t>
    <phoneticPr fontId="12" type="noConversion"/>
  </si>
  <si>
    <t>net</t>
    <phoneticPr fontId="12" type="noConversion"/>
  </si>
  <si>
    <t>quarter</t>
    <phoneticPr fontId="12" type="noConversion"/>
  </si>
  <si>
    <t>y</t>
    <phoneticPr fontId="12" type="noConversion"/>
  </si>
  <si>
    <t>n</t>
    <phoneticPr fontId="12" type="noConversion"/>
  </si>
  <si>
    <t>https://connectto.dodo.com/EnergySignup2015/pricefactsheet/GetPdfDocument?filepath=PriceFactSheets%5cAusgrid%5cConsumer%5cPower%5cAusgrid+Residential+Electricity+Market+Offer+01-09-2016.pdf</t>
  </si>
  <si>
    <t>o</t>
    <phoneticPr fontId="12" type="noConversion"/>
  </si>
  <si>
    <t>10% off bill</t>
    <phoneticPr fontId="12" type="noConversion"/>
  </si>
  <si>
    <t>no</t>
    <phoneticPr fontId="12" type="noConversion"/>
  </si>
  <si>
    <t>Controlled off-peak</t>
  </si>
  <si>
    <t>Up to $175</t>
    <phoneticPr fontId="12" type="noConversion"/>
  </si>
  <si>
    <t>July 2012</t>
    <phoneticPr fontId="12" type="noConversion"/>
  </si>
  <si>
    <t>NSW</t>
    <phoneticPr fontId="12" type="noConversion"/>
  </si>
  <si>
    <t>TOU</t>
    <phoneticPr fontId="12" type="noConversion"/>
  </si>
  <si>
    <t>Single</t>
    <phoneticPr fontId="12" type="noConversion"/>
  </si>
  <si>
    <t>y</t>
    <phoneticPr fontId="12" type="noConversion"/>
  </si>
  <si>
    <t>http://www.powerdirect.com.au/www/326/1001127/1036625.asp?frombox=true&amp;page=&amp;lastobjectid=&amp;lastsourceid=&amp;getobjecttype=1000039&amp;searchstring=2000&amp;selecttype=5</t>
  </si>
  <si>
    <t>https://www.redenergy.com.au/docs/nsw_price_fact_sheets/Red-Energy-NSW-Easy-Saver-10%25-Residential-Ausgrid.pdf</t>
  </si>
  <si>
    <t>n</t>
    <phoneticPr fontId="12" type="noConversion"/>
  </si>
  <si>
    <t>o</t>
    <phoneticPr fontId="12" type="noConversion"/>
  </si>
  <si>
    <t>N</t>
    <phoneticPr fontId="12" type="noConversion"/>
  </si>
  <si>
    <t>https://www.agl.com.au/-/media/AGLData/DistributorData/PDFs/PriceFactSheet_AGL199919MR.pdf</t>
  </si>
  <si>
    <t>Aus P &amp; G</t>
    <phoneticPr fontId="12" type="noConversion"/>
  </si>
  <si>
    <t>Aus P &amp; G</t>
    <phoneticPr fontId="12" type="noConversion"/>
  </si>
  <si>
    <t>5% off usage</t>
    <phoneticPr fontId="12" type="noConversion"/>
  </si>
  <si>
    <t>3% off bill</t>
    <phoneticPr fontId="12" type="noConversion"/>
  </si>
  <si>
    <t>NA</t>
    <phoneticPr fontId="12" type="noConversion"/>
  </si>
  <si>
    <t xml:space="preserve">in the workbook is not provided as financial advice. While we have taken great care to ensure accuracy of the information provided in this </t>
  </si>
  <si>
    <t>E-bill discount off bill (%)</t>
    <phoneticPr fontId="12" type="noConversion"/>
  </si>
  <si>
    <t>Superior</t>
  </si>
  <si>
    <t>Peak 2nd step (kWh)</t>
    <phoneticPr fontId="12" type="noConversion"/>
  </si>
  <si>
    <t>Peak 3rd rate (c/kWh)</t>
    <phoneticPr fontId="12" type="noConversion"/>
  </si>
  <si>
    <t>Peak 3rd step (kWh)</t>
    <phoneticPr fontId="12" type="noConversion"/>
  </si>
  <si>
    <t>Timestamp</t>
    <phoneticPr fontId="12" type="noConversion"/>
  </si>
  <si>
    <t>State</t>
    <phoneticPr fontId="12" type="noConversion"/>
  </si>
  <si>
    <t>Annual average</t>
  </si>
  <si>
    <t>no</t>
    <phoneticPr fontId="12" type="noConversion"/>
  </si>
  <si>
    <t>yes</t>
    <phoneticPr fontId="12" type="noConversion"/>
  </si>
  <si>
    <t>Monthly billing</t>
    <phoneticPr fontId="12" type="noConversion"/>
  </si>
  <si>
    <t>Superior</t>
    <phoneticPr fontId="12" type="noConversion"/>
  </si>
  <si>
    <t>Additional discounts offered</t>
  </si>
  <si>
    <t>ETF</t>
  </si>
  <si>
    <t>St Vincent de Paul Society, NSW Tariff-Tracking Project, Workbook 3: Electricity Market Offers</t>
    <phoneticPr fontId="12" type="noConversion"/>
  </si>
  <si>
    <t>ID</t>
  </si>
  <si>
    <t>CovaU</t>
    <phoneticPr fontId="12" type="noConversion"/>
  </si>
  <si>
    <t>Cont' off peak</t>
    <phoneticPr fontId="12" type="noConversion"/>
  </si>
  <si>
    <t>Contract length (months)</t>
    <phoneticPr fontId="12" type="noConversion"/>
  </si>
  <si>
    <t xml:space="preserve">no parts may be adapted, reproduced, copied, stored, distributed, published or put to commercial use </t>
    <phoneticPr fontId="26" type="noConversion"/>
  </si>
  <si>
    <t>4% off usage</t>
    <phoneticPr fontId="12" type="noConversion"/>
  </si>
  <si>
    <t>c/per day fixed charges</t>
  </si>
  <si>
    <t>DISCLAIMER:</t>
  </si>
  <si>
    <t>no</t>
    <phoneticPr fontId="12" type="noConversion"/>
  </si>
  <si>
    <t>2 years</t>
    <phoneticPr fontId="12" type="noConversion"/>
  </si>
  <si>
    <t>NA</t>
    <phoneticPr fontId="12" type="noConversion"/>
  </si>
  <si>
    <t>4% off usage</t>
    <phoneticPr fontId="12" type="noConversion"/>
  </si>
  <si>
    <t>Up to $90</t>
    <phoneticPr fontId="12" type="noConversion"/>
  </si>
  <si>
    <t>3% off bill</t>
    <phoneticPr fontId="12" type="noConversion"/>
  </si>
  <si>
    <t>Simply Plus</t>
    <phoneticPr fontId="12" type="noConversion"/>
  </si>
  <si>
    <t>net</t>
    <phoneticPr fontId="12" type="noConversion"/>
  </si>
  <si>
    <t>Restricted eligibility? (n/so/nso)</t>
    <phoneticPr fontId="12" type="noConversion"/>
  </si>
  <si>
    <t>Solar meter fee (c/day)</t>
    <phoneticPr fontId="12" type="noConversion"/>
  </si>
  <si>
    <t>Name</t>
    <phoneticPr fontId="12" type="noConversion"/>
  </si>
  <si>
    <t>Supply (c/day)</t>
  </si>
  <si>
    <t>Update status</t>
    <phoneticPr fontId="12" type="noConversion"/>
  </si>
  <si>
    <t>http://assistly-production.s3.amazonaws.com/231380/kb_article_attachments/93840/NSW_Endeavour_-_Energy_with_benefits_%28Effective_1_September_2016%29_original.pdf?AWSAccessKeyId=AKIAJNSFWOZ6ZS23BMKQ&amp;Expires=1473654230&amp;Signature=DXF0TRFcRcdZJJM9WNsOPg%2B12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t>
  </si>
  <si>
    <t>https://www.originenergy.com.au/content/dam/origin/residential/docs/energy-price-fact-sheets/nsw/20160616/NSW_Electricity_Residential_AusGrid_OriginSaver13.PDF</t>
  </si>
  <si>
    <t>https://secure.energyaustralia.com.au/EnergyPriceFactSheets/Docs/EPFS/E_R_N_GEASY_IE_18_28-07-2016.pdf</t>
  </si>
  <si>
    <t>Endeavour-TOU</t>
    <phoneticPr fontId="12" type="noConversion"/>
  </si>
  <si>
    <t>o</t>
    <phoneticPr fontId="12" type="noConversion"/>
  </si>
  <si>
    <t>http://www.powerdirect.com.au/www/326/1001127/1036625.asp?frombox=true&amp;page=&amp;lastobjectid=&amp;lastsourceid=&amp;getobjecttype=1000039&amp;searchstring=2000&amp;selecttype=3</t>
  </si>
  <si>
    <t>https://www.simplyenergy.com.au/docs/default-source/epfs_pdf_data/pricefactsheet_sim153253mr57413990453464788f06ff0000ae2471.pdf?Status=Master&amp;sfvrsn=2</t>
  </si>
  <si>
    <t>Cont' off peak 1st step (kWh)</t>
    <phoneticPr fontId="12" type="noConversion"/>
  </si>
  <si>
    <t>Cont' off peak 2nd rate</t>
    <phoneticPr fontId="12" type="noConversion"/>
  </si>
  <si>
    <t>NSW, ESSENTIAL NETWORK</t>
    <phoneticPr fontId="12" type="noConversion"/>
  </si>
  <si>
    <t xml:space="preserve">St Vincent de Paul Society, NSW Tariff-Tracking Project, Workbook 3: Electricity Market Offers </t>
    <phoneticPr fontId="12" type="noConversion"/>
  </si>
  <si>
    <t>Single</t>
    <phoneticPr fontId="12" type="noConversion"/>
  </si>
  <si>
    <t>n</t>
    <phoneticPr fontId="12" type="noConversion"/>
  </si>
  <si>
    <t>Bill impacts for all network areas post July 2015</t>
    <phoneticPr fontId="12" type="noConversion"/>
  </si>
  <si>
    <t>2nd block</t>
  </si>
  <si>
    <t>3rd block</t>
  </si>
  <si>
    <t>4th block</t>
  </si>
  <si>
    <t>Annual bill (excl GST)</t>
  </si>
  <si>
    <t>Lithgow, Kandos, Moss Vale, Nowra, Ulladulla</t>
  </si>
  <si>
    <t>POT discount off usage (%)</t>
    <phoneticPr fontId="12" type="noConversion"/>
  </si>
  <si>
    <t>Endeavour-TOU</t>
    <phoneticPr fontId="12" type="noConversion"/>
  </si>
  <si>
    <t>AusGrid-TOU</t>
    <phoneticPr fontId="12" type="noConversion"/>
  </si>
  <si>
    <t>Time structure Code</t>
    <phoneticPr fontId="12" type="noConversion"/>
  </si>
  <si>
    <t>Green (y/n/o)</t>
    <phoneticPr fontId="12" type="noConversion"/>
  </si>
  <si>
    <t>Green note</t>
    <phoneticPr fontId="12" type="noConversion"/>
  </si>
  <si>
    <t>Guaranteed discount off bill (%)</t>
    <phoneticPr fontId="12" type="noConversion"/>
  </si>
  <si>
    <t>Update status</t>
    <phoneticPr fontId="12" type="noConversion"/>
  </si>
  <si>
    <t>no</t>
    <phoneticPr fontId="12" type="noConversion"/>
  </si>
  <si>
    <t>7% off usage</t>
    <phoneticPr fontId="12" type="noConversion"/>
  </si>
  <si>
    <t>10% off bill</t>
    <phoneticPr fontId="12" type="noConversion"/>
  </si>
  <si>
    <t>5% off bill</t>
    <phoneticPr fontId="12" type="noConversion"/>
  </si>
  <si>
    <t>Powershop</t>
  </si>
  <si>
    <t>Covau</t>
  </si>
  <si>
    <t>that have published their offers on AER's website.</t>
    <phoneticPr fontId="12" type="noConversion"/>
  </si>
  <si>
    <t>Essential's area</t>
    <phoneticPr fontId="12" type="noConversion"/>
  </si>
  <si>
    <t>no</t>
    <phoneticPr fontId="12" type="noConversion"/>
  </si>
  <si>
    <t>NSW-Controlled 1</t>
    <phoneticPr fontId="12" type="noConversion"/>
  </si>
  <si>
    <t>http://www.powerdirect.com.au/www/326/1001127/1036625.asp?frombox=true&amp;page=&amp;lastobjectid=&amp;lastsourceid=&amp;getobjecttype=1000039&amp;searchstring=2000&amp;selecttype=2</t>
  </si>
  <si>
    <t>Mojo Power</t>
    <phoneticPr fontId="12" type="noConversion"/>
  </si>
  <si>
    <t>Standard Energy Pass</t>
    <phoneticPr fontId="12" type="noConversion"/>
  </si>
  <si>
    <t>Access to wholesale rates, web chat and self service</t>
    <phoneticPr fontId="12" type="noConversion"/>
  </si>
  <si>
    <t>Single</t>
    <phoneticPr fontId="12" type="noConversion"/>
  </si>
  <si>
    <t>Flexi Saver</t>
    <phoneticPr fontId="12" type="noConversion"/>
  </si>
  <si>
    <t>Dodo Power &amp; Gas</t>
    <phoneticPr fontId="12" type="noConversion"/>
  </si>
  <si>
    <t xml:space="preserve">Peak </t>
    <phoneticPr fontId="12" type="noConversion"/>
  </si>
  <si>
    <t>1 or 3 years</t>
    <phoneticPr fontId="12" type="noConversion"/>
  </si>
  <si>
    <t>no</t>
    <phoneticPr fontId="12" type="noConversion"/>
  </si>
  <si>
    <t>Late payment fee</t>
    <phoneticPr fontId="12" type="noConversion"/>
  </si>
  <si>
    <t>yes</t>
    <phoneticPr fontId="12" type="noConversion"/>
  </si>
  <si>
    <t>10% off usage</t>
    <phoneticPr fontId="12" type="noConversion"/>
  </si>
  <si>
    <t>DB</t>
    <phoneticPr fontId="12" type="noConversion"/>
  </si>
  <si>
    <t>DB Zone</t>
    <phoneticPr fontId="12" type="noConversion"/>
  </si>
  <si>
    <t>Meter type</t>
    <phoneticPr fontId="12" type="noConversion"/>
  </si>
  <si>
    <t>Effective from</t>
    <phoneticPr fontId="12" type="noConversion"/>
  </si>
  <si>
    <t>DD discount off usage (%)</t>
    <phoneticPr fontId="12" type="noConversion"/>
  </si>
  <si>
    <t>3 years</t>
    <phoneticPr fontId="12" type="noConversion"/>
  </si>
  <si>
    <t>Single rate</t>
  </si>
  <si>
    <t>7% off usage</t>
    <phoneticPr fontId="12" type="noConversion"/>
  </si>
  <si>
    <t>no</t>
    <phoneticPr fontId="12" type="noConversion"/>
  </si>
  <si>
    <t>Peak 2nd rate (c/kWh)</t>
    <phoneticPr fontId="12" type="noConversion"/>
  </si>
  <si>
    <t>Purpose of project</t>
  </si>
  <si>
    <t>TOU</t>
  </si>
  <si>
    <t>Peak 4th rate (c/kWh)</t>
    <phoneticPr fontId="12" type="noConversion"/>
  </si>
  <si>
    <t>Seasonal peak: off-peak rate (c/kWh)</t>
    <phoneticPr fontId="12" type="noConversion"/>
  </si>
  <si>
    <t>Off-peak rate (c/kWh)</t>
    <phoneticPr fontId="12" type="noConversion"/>
  </si>
  <si>
    <t>NSW Electricity network areas:</t>
    <phoneticPr fontId="12" type="noConversion"/>
  </si>
  <si>
    <t>intellectual property and subject to copyright. Apart from any use permitted under the Copyright Act 1968 (Ctw),</t>
    <phoneticPr fontId="26" type="noConversion"/>
  </si>
  <si>
    <t>Simply</t>
    <phoneticPr fontId="12" type="noConversion"/>
  </si>
  <si>
    <t>http://www.powerdirect.com.au/www/326/1001127/1036625.asp?frombox=true&amp;page=&amp;lastobjectid=&amp;lastsourceid=&amp;getobjecttype=1000039&amp;searchstring=2644&amp;selecttype=9</t>
  </si>
  <si>
    <t>Insert peak proportion (%):</t>
  </si>
  <si>
    <t>Comments</t>
    <phoneticPr fontId="12" type="noConversion"/>
  </si>
  <si>
    <t>Source</t>
    <phoneticPr fontId="12" type="noConversion"/>
  </si>
  <si>
    <t>Bill impacts for all network areas post July 2013</t>
    <phoneticPr fontId="12" type="noConversion"/>
  </si>
  <si>
    <t>Account credit</t>
  </si>
  <si>
    <t xml:space="preserve">St Vincent de Paul Society, NSW Tariff-Tracking Project, Workbook 3: Electricity Market Offers </t>
    <phoneticPr fontId="12" type="noConversion"/>
  </si>
  <si>
    <t>Project outputs</t>
  </si>
  <si>
    <t>no</t>
    <phoneticPr fontId="12" type="noConversion"/>
  </si>
  <si>
    <t>18% off usage</t>
    <phoneticPr fontId="12" type="noConversion"/>
  </si>
  <si>
    <t>10% off usage</t>
    <phoneticPr fontId="12" type="noConversion"/>
  </si>
  <si>
    <t>12% off usage</t>
    <phoneticPr fontId="12" type="noConversion"/>
  </si>
  <si>
    <t>5% off bill</t>
    <phoneticPr fontId="12" type="noConversion"/>
  </si>
  <si>
    <t>Essential Energy's network area 2013</t>
    <phoneticPr fontId="12" type="noConversion"/>
  </si>
  <si>
    <t>Click</t>
    <phoneticPr fontId="12" type="noConversion"/>
  </si>
  <si>
    <t>no</t>
    <phoneticPr fontId="12" type="noConversion"/>
  </si>
  <si>
    <t>no</t>
    <phoneticPr fontId="12" type="noConversion"/>
  </si>
  <si>
    <t>Dodo</t>
    <phoneticPr fontId="12" type="noConversion"/>
  </si>
  <si>
    <t>Ausgrid's network area 2012</t>
    <phoneticPr fontId="12" type="noConversion"/>
  </si>
  <si>
    <t xml:space="preserve">Savers </t>
    <phoneticPr fontId="12" type="noConversion"/>
  </si>
  <si>
    <t>quarter</t>
    <phoneticPr fontId="12" type="noConversion"/>
  </si>
  <si>
    <t>https://connectto.dodo.com/EnergySignup2015/pricefactsheet/GetPdfDocument?filepath=PriceFactSheets%5cEndeavourEnergy%5cConsumer%5cPower%5cEndeavour+Residential+Electricity+Market+Offer+01-09-2016.pdf</t>
  </si>
  <si>
    <t>Endeavour</t>
    <phoneticPr fontId="12" type="noConversion"/>
  </si>
  <si>
    <t>Single</t>
    <phoneticPr fontId="12" type="noConversion"/>
  </si>
  <si>
    <t>https://secure.energyaustralia.com.au/EnergyPriceFactSheets/Docs/EPFS/E_R_N_GEASY_EA_18_28-07-2016.pdf</t>
  </si>
  <si>
    <t>AusGrid-TOU</t>
    <phoneticPr fontId="12" type="noConversion"/>
  </si>
  <si>
    <t>o</t>
    <phoneticPr fontId="12" type="noConversion"/>
  </si>
  <si>
    <t>http://www.urthenergy.com.au/client_images/1811629.pdf</t>
  </si>
  <si>
    <t>https://www.simplyenergy.com.au/docs/default-source/epfs_pdf_data/pricefactsheet_sim153328mr6a423990453464788f06ff0000ae2471.pdf?Status=Master&amp;sfvrsn=2</t>
  </si>
  <si>
    <t>Off-peak</t>
    <phoneticPr fontId="12" type="noConversion"/>
  </si>
  <si>
    <t>N</t>
    <phoneticPr fontId="12" type="noConversion"/>
  </si>
  <si>
    <t>$49.50 or $99</t>
    <phoneticPr fontId="12" type="noConversion"/>
  </si>
  <si>
    <t>Electricity market offers post 1 July 2012</t>
    <phoneticPr fontId="12" type="noConversion"/>
  </si>
  <si>
    <t>yes</t>
    <phoneticPr fontId="12" type="noConversion"/>
  </si>
  <si>
    <t>no</t>
    <phoneticPr fontId="12" type="noConversion"/>
  </si>
  <si>
    <t>3 years</t>
    <phoneticPr fontId="12" type="noConversion"/>
  </si>
  <si>
    <t>TOU</t>
    <phoneticPr fontId="12" type="noConversion"/>
  </si>
  <si>
    <t>Essential-TOU</t>
    <phoneticPr fontId="12" type="noConversion"/>
  </si>
  <si>
    <t>AusGrid</t>
    <phoneticPr fontId="12" type="noConversion"/>
  </si>
  <si>
    <t>N</t>
    <phoneticPr fontId="12" type="noConversion"/>
  </si>
  <si>
    <t>NSW</t>
    <phoneticPr fontId="12" type="noConversion"/>
  </si>
  <si>
    <t>Insert quarterly consumption (KWh):</t>
  </si>
  <si>
    <t>Peak - 1st block</t>
  </si>
  <si>
    <t>NSW, ENDEAVOUR NETWORK</t>
    <phoneticPr fontId="12" type="noConversion"/>
  </si>
  <si>
    <t>Guaranteed discount off usage (%)</t>
    <phoneticPr fontId="12" type="noConversion"/>
  </si>
  <si>
    <t>quarter</t>
    <phoneticPr fontId="12" type="noConversion"/>
  </si>
  <si>
    <t>NSW-Single</t>
    <phoneticPr fontId="12" type="noConversion"/>
  </si>
  <si>
    <t>net</t>
    <phoneticPr fontId="12" type="noConversion"/>
  </si>
  <si>
    <t>nso</t>
    <phoneticPr fontId="12" type="noConversion"/>
  </si>
  <si>
    <t>Shoulder (c/kWh)</t>
    <phoneticPr fontId="12" type="noConversion"/>
  </si>
  <si>
    <t>Split week tariff: Shoulder - weekdays (c/kWh)</t>
    <phoneticPr fontId="12" type="noConversion"/>
  </si>
  <si>
    <t>Split week tariff: Shoulder - weekends (c/kWh)</t>
    <phoneticPr fontId="12" type="noConversion"/>
  </si>
  <si>
    <t>Seasonal shoulder: off peak season rate (c/kWh)</t>
    <phoneticPr fontId="12" type="noConversion"/>
  </si>
  <si>
    <t>NSW-Controlled 1</t>
    <phoneticPr fontId="12" type="noConversion"/>
  </si>
  <si>
    <t>10% off usage</t>
    <phoneticPr fontId="12" type="noConversion"/>
  </si>
  <si>
    <t>Urth Energy</t>
    <phoneticPr fontId="12" type="noConversion"/>
  </si>
  <si>
    <t>Market offer</t>
    <phoneticPr fontId="12" type="noConversion"/>
  </si>
  <si>
    <t>AusGrid</t>
    <phoneticPr fontId="12" type="noConversion"/>
  </si>
  <si>
    <t>nso</t>
    <phoneticPr fontId="12" type="noConversion"/>
  </si>
  <si>
    <t>http://www.powerdirect.com.au/www/326/1001127/1036625.asp?frombox=true&amp;page=&amp;lastobjectid=&amp;lastsourceid=&amp;getobjecttype=1000039&amp;searchstring=2644&amp;selecttype=8</t>
  </si>
  <si>
    <t>n</t>
    <phoneticPr fontId="12" type="noConversion"/>
  </si>
  <si>
    <t>o</t>
    <phoneticPr fontId="12" type="noConversion"/>
  </si>
  <si>
    <t>Single</t>
    <phoneticPr fontId="12" type="noConversion"/>
  </si>
  <si>
    <t>Essential Energy's network area 2014</t>
    <phoneticPr fontId="12" type="noConversion"/>
  </si>
  <si>
    <t>Peak - 2nd block</t>
  </si>
  <si>
    <t>no</t>
    <phoneticPr fontId="12" type="noConversion"/>
  </si>
  <si>
    <t>no</t>
    <phoneticPr fontId="12" type="noConversion"/>
  </si>
  <si>
    <t>Up to $150</t>
    <phoneticPr fontId="12" type="noConversion"/>
  </si>
  <si>
    <t>2% off usage</t>
    <phoneticPr fontId="12" type="noConversion"/>
  </si>
  <si>
    <t>15% off bill</t>
    <phoneticPr fontId="12" type="noConversion"/>
  </si>
  <si>
    <t>Changed</t>
    <phoneticPr fontId="12" type="noConversion"/>
  </si>
  <si>
    <t>EnergyAustralia</t>
    <phoneticPr fontId="12" type="noConversion"/>
  </si>
  <si>
    <t xml:space="preserve">Flexi Saver </t>
    <phoneticPr fontId="12" type="noConversion"/>
  </si>
  <si>
    <t>quarter</t>
    <phoneticPr fontId="12" type="noConversion"/>
  </si>
  <si>
    <t>http://assistly-production.s3.amazonaws.com/231380/kb_article_attachments/93840/NSW_Endeavour_-_Energy_with_benefits_%28Effective_1_September_2016%29_original.pdf?AWSAccessKeyId=AKIAJNSFWOZ6ZS23BMKQ&amp;Expires=1473654230&amp;Signature=DXF0TRFcRcdZJJM9WNsOPg%2B15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t>
  </si>
  <si>
    <t>AusGrid-TOU</t>
    <phoneticPr fontId="12" type="noConversion"/>
  </si>
  <si>
    <t>n</t>
    <phoneticPr fontId="12" type="noConversion"/>
  </si>
  <si>
    <t>o</t>
    <phoneticPr fontId="12" type="noConversion"/>
  </si>
  <si>
    <t>N</t>
    <phoneticPr fontId="12" type="noConversion"/>
  </si>
  <si>
    <t>NSW</t>
    <phoneticPr fontId="12" type="noConversion"/>
  </si>
  <si>
    <t>Endeavour</t>
    <phoneticPr fontId="12" type="noConversion"/>
  </si>
  <si>
    <t>TOU</t>
    <phoneticPr fontId="12" type="noConversion"/>
  </si>
  <si>
    <t>https://www.originenergy.com.au/content/dam/origin/residential/docs/energy-price-fact-sheets/nsw/20160616/NSW_Electricity_Residential_Endeavour%20Energy_OriginSaver13.PDF</t>
  </si>
  <si>
    <t>Saver</t>
    <phoneticPr fontId="12" type="noConversion"/>
  </si>
  <si>
    <t>https://www.agl.com.au/-/media/AGLData/DistributorData/PDFs/PriceFactSheet_AGL199927MR.pdf</t>
  </si>
  <si>
    <t>https://customer.alintaenergy.com.au/AlintaCustomer/media/EnergyPlans/NSW-PFS-FD20-1AUG2016-Ausgrid.pdf?ext=.pdf</t>
  </si>
  <si>
    <t>Shoulder</t>
  </si>
  <si>
    <t>Powerdirect</t>
  </si>
  <si>
    <t>Integral</t>
    <phoneticPr fontId="12" type="noConversion"/>
  </si>
  <si>
    <t>Energy Aus</t>
    <phoneticPr fontId="12" type="noConversion"/>
  </si>
  <si>
    <t>QEnergy</t>
    <phoneticPr fontId="12" type="noConversion"/>
  </si>
  <si>
    <t>AusGrid-TOU</t>
    <phoneticPr fontId="12" type="noConversion"/>
  </si>
  <si>
    <t xml:space="preserve">  </t>
  </si>
  <si>
    <t>Ausgrid's network area 2014</t>
    <phoneticPr fontId="12" type="noConversion"/>
  </si>
  <si>
    <t>Sanctuary</t>
  </si>
  <si>
    <t>Quarterly bill</t>
  </si>
  <si>
    <t>Integral</t>
    <phoneticPr fontId="12" type="noConversion"/>
  </si>
  <si>
    <t>$25 or $75</t>
    <phoneticPr fontId="12" type="noConversion"/>
  </si>
  <si>
    <t>1 or 2 years</t>
    <phoneticPr fontId="12" type="noConversion"/>
  </si>
  <si>
    <t>yes</t>
    <phoneticPr fontId="12" type="noConversion"/>
  </si>
  <si>
    <t>July 2014</t>
    <phoneticPr fontId="12" type="noConversion"/>
  </si>
  <si>
    <t>no</t>
    <phoneticPr fontId="12" type="noConversion"/>
  </si>
  <si>
    <t>18% off usage</t>
    <phoneticPr fontId="12" type="noConversion"/>
  </si>
  <si>
    <t>NSW-Single</t>
    <phoneticPr fontId="12" type="noConversion"/>
  </si>
  <si>
    <t>net</t>
    <phoneticPr fontId="12" type="noConversion"/>
  </si>
  <si>
    <t xml:space="preserve">$50 credit if signing up online </t>
    <phoneticPr fontId="12" type="noConversion"/>
  </si>
  <si>
    <t>Alinta Energy</t>
    <phoneticPr fontId="12" type="noConversion"/>
  </si>
  <si>
    <t>y</t>
    <phoneticPr fontId="12" type="noConversion"/>
  </si>
  <si>
    <t>n</t>
    <phoneticPr fontId="12" type="noConversion"/>
  </si>
  <si>
    <t>N</t>
    <phoneticPr fontId="12" type="noConversion"/>
  </si>
  <si>
    <t>Dodo Power &amp; Gas</t>
    <phoneticPr fontId="12" type="noConversion"/>
  </si>
  <si>
    <t>o</t>
    <phoneticPr fontId="12" type="noConversion"/>
  </si>
  <si>
    <t>Solar (y/n)</t>
    <phoneticPr fontId="12" type="noConversion"/>
  </si>
  <si>
    <t>The main purpose of this workbook is to provide consumer advocates with a tool to track and analyse</t>
  </si>
  <si>
    <t>Qtr average</t>
  </si>
  <si>
    <t>7% off bill</t>
    <phoneticPr fontId="12" type="noConversion"/>
  </si>
  <si>
    <t>no</t>
    <phoneticPr fontId="12" type="noConversion"/>
  </si>
  <si>
    <t>14% off usage</t>
    <phoneticPr fontId="12" type="noConversion"/>
  </si>
  <si>
    <t>Bill impacts for all network areas post July 2012</t>
    <phoneticPr fontId="12" type="noConversion"/>
  </si>
  <si>
    <t>3 years</t>
    <phoneticPr fontId="12" type="noConversion"/>
  </si>
  <si>
    <t>1 or 3 years</t>
    <phoneticPr fontId="12" type="noConversion"/>
  </si>
  <si>
    <t xml:space="preserve">Western Sydney, Wollongong, Blue Mountains, </t>
    <phoneticPr fontId="12" type="noConversion"/>
  </si>
  <si>
    <t>July 2011</t>
    <phoneticPr fontId="12" type="noConversion"/>
  </si>
  <si>
    <t>http://www.powershop.com.au/content/prices/nsw/Essential/Residential/PSH-StandardSaver-EssentialResidential-60701.pdf</t>
  </si>
  <si>
    <t>Diamond Energy</t>
    <phoneticPr fontId="12" type="noConversion"/>
  </si>
  <si>
    <t>Pay on time discount</t>
    <phoneticPr fontId="12" type="noConversion"/>
  </si>
  <si>
    <t>http://www.powerdirect.com.au/www/326/1001127/1036625.asp?frombox=true&amp;page=&amp;lastobjectid=&amp;lastsourceid=&amp;getobjecttype=1000039&amp;searchstring=2780&amp;selecttype=8</t>
  </si>
  <si>
    <t>AusGrid</t>
    <phoneticPr fontId="12" type="noConversion"/>
  </si>
  <si>
    <t>NSW</t>
    <phoneticPr fontId="12" type="noConversion"/>
  </si>
  <si>
    <t>y</t>
    <phoneticPr fontId="12" type="noConversion"/>
  </si>
  <si>
    <t>NSW</t>
    <phoneticPr fontId="12" type="noConversion"/>
  </si>
  <si>
    <t>https://cpg.commander.com/GeneralPricingInfo/ViewFile/Ausgrid%20Residential%20Electricity%20Market%20Offer%202016-09-01-pdf</t>
  </si>
  <si>
    <t>TOU</t>
    <phoneticPr fontId="12" type="noConversion"/>
  </si>
  <si>
    <t>http://www.1stenergy.com.au/wp-content/uploads/2015/08/Ausgrid-RES-20-1.pdf</t>
  </si>
  <si>
    <t>y</t>
    <phoneticPr fontId="12" type="noConversion"/>
  </si>
  <si>
    <t>n</t>
    <phoneticPr fontId="12" type="noConversion"/>
  </si>
  <si>
    <t>N</t>
    <phoneticPr fontId="12" type="noConversion"/>
  </si>
  <si>
    <t>http://www.momentumenergy.com.au/docs/default-source/price-sheets/nsw-smilepower-resi-endeavour.pdf?sfvrsn=22</t>
  </si>
  <si>
    <t>https://www.agl.com.au/-/media/AGLData/DistributorData/PDFs/PriceFactSheet_AGL199921MR.pdf</t>
  </si>
  <si>
    <t>NSW</t>
    <phoneticPr fontId="12" type="noConversion"/>
  </si>
  <si>
    <t>AusGrid</t>
    <phoneticPr fontId="12" type="noConversion"/>
  </si>
  <si>
    <t>https://www.agl.com.au/-/media/AGLData/DistributorData/PDFs/PriceFactSheet_AGL199920MR.pdf</t>
  </si>
  <si>
    <t>Monthly e-billing and direct debit payment only + Account establishment fee ($99) may apply.</t>
    <phoneticPr fontId="12" type="noConversion"/>
  </si>
  <si>
    <t>https://www.simplyenergy.com.au/docs/default-source/epfs_pdf_data/pricefactsheet_sim153331mr7f423990453464788f06ff0000ae2471.pdf?Status=Master&amp;sfvrsn=2</t>
  </si>
  <si>
    <t>Changed</t>
    <phoneticPr fontId="12" type="noConversion"/>
  </si>
  <si>
    <t>Ausgrid's network area 2011</t>
    <phoneticPr fontId="12" type="noConversion"/>
  </si>
  <si>
    <t>Up to $110</t>
    <phoneticPr fontId="12" type="noConversion"/>
  </si>
  <si>
    <t>$75 or $99</t>
    <phoneticPr fontId="12" type="noConversion"/>
  </si>
  <si>
    <t>12% off usage</t>
    <phoneticPr fontId="12" type="noConversion"/>
  </si>
  <si>
    <t>12% off bill</t>
    <phoneticPr fontId="12" type="noConversion"/>
  </si>
  <si>
    <t>Service fee ($ per month)</t>
    <phoneticPr fontId="12" type="noConversion"/>
  </si>
  <si>
    <t>https://customer.alintaenergy.com.au/AlintaCustomer/media/EnergyPlans/NSW-PFS-FD20-1AUG2016-Endeavour.pdf?ext=.pdf</t>
  </si>
  <si>
    <t>n</t>
    <phoneticPr fontId="12" type="noConversion"/>
  </si>
  <si>
    <t>N</t>
    <phoneticPr fontId="12" type="noConversion"/>
  </si>
  <si>
    <t xml:space="preserve">Inner Sydney, Northern Sydney, Swansea, Newcastle, </t>
    <phoneticPr fontId="12" type="noConversion"/>
  </si>
  <si>
    <t>http://assistly-production.s3.amazonaws.com/231380/kb_article_attachments/93840/NSW_Endeavour_-_Energy_with_benefits_%28Effective_1_September_2016%29_original.pdf?AWSAccessKeyId=AKIAJNSFWOZ6ZS23BMKQ&amp;Expires=1473654230&amp;Signature=DXF0TRFcRcdZJJM9WNsOPg%2B13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t>
  </si>
  <si>
    <t>n</t>
    <phoneticPr fontId="12" type="noConversion"/>
  </si>
  <si>
    <t>2) Monitor the impact tariff changes have on household bills and energy affordability</t>
  </si>
  <si>
    <t>Up to $95</t>
    <phoneticPr fontId="12" type="noConversion"/>
  </si>
  <si>
    <t xml:space="preserve">*Analysis of bills (consumption level/pattern variable) across networks and retailers (inc GST) </t>
  </si>
  <si>
    <t>Up to $75</t>
    <phoneticPr fontId="12" type="noConversion"/>
  </si>
  <si>
    <t>2 years</t>
    <phoneticPr fontId="12" type="noConversion"/>
  </si>
  <si>
    <t>ESSENTIAL ENERGT/COUNTRY ENERGY</t>
    <phoneticPr fontId="12" type="noConversion"/>
  </si>
  <si>
    <t>18% off usage</t>
    <phoneticPr fontId="12" type="noConversion"/>
  </si>
  <si>
    <t>16% off usage</t>
    <phoneticPr fontId="12" type="noConversion"/>
  </si>
  <si>
    <t>n</t>
    <phoneticPr fontId="12" type="noConversion"/>
  </si>
  <si>
    <t>N</t>
    <phoneticPr fontId="12" type="noConversion"/>
  </si>
  <si>
    <t>Endeavour-TOU</t>
    <phoneticPr fontId="12" type="noConversion"/>
  </si>
  <si>
    <t>https://www.simplyenergy.com.au/docs/default-source/epfs_pdf_data/pricefactsheet_sim153313mr01423990453464788f06ff0000ae2471.pdf?Status=Master&amp;sfvrsn=2</t>
  </si>
  <si>
    <t>y</t>
    <phoneticPr fontId="12" type="noConversion"/>
  </si>
  <si>
    <t>N</t>
    <phoneticPr fontId="12" type="noConversion"/>
  </si>
  <si>
    <t>AusGrid</t>
    <phoneticPr fontId="12" type="noConversion"/>
  </si>
  <si>
    <t>Controlled</t>
    <phoneticPr fontId="12" type="noConversion"/>
  </si>
  <si>
    <t>http://assistly-production.s3.amazonaws.com/231380/kb_article_attachments/93839/NSW_Essential-_Energy_with_benefits_%28Effective_1_September_2016%29_original.pdf?AWSAccessKeyId=AKIAJNSFWOZ6ZS23BMKQ&amp;Expires=1473654281&amp;Signature=f0ecUub0TnGjxtmPlTniwxwvRzk%3D&amp;response-content-disposition=filename%3D%22NSW_Essential-_Energy_with_benefits_%28Effective_1_September_2016%29.pdf%22&amp;response-content-type=application%2Fpdf</t>
  </si>
  <si>
    <t>n</t>
    <phoneticPr fontId="12" type="noConversion"/>
  </si>
  <si>
    <t>net</t>
    <phoneticPr fontId="12" type="noConversion"/>
  </si>
  <si>
    <t>Bill impacts for all network areas post July 2014</t>
    <phoneticPr fontId="12" type="noConversion"/>
  </si>
  <si>
    <t xml:space="preserve">this workbook or for any loss, economic or otherwise, suffered as a result of reliance on the information presented in this workbook.  </t>
    <phoneticPr fontId="26" type="noConversion"/>
  </si>
  <si>
    <t>w/controlled</t>
    <phoneticPr fontId="12" type="noConversion"/>
  </si>
  <si>
    <t>load</t>
    <phoneticPr fontId="12" type="noConversion"/>
  </si>
  <si>
    <t>1) Single rate (also known as flat rate). Typically used in dual fuel households.</t>
  </si>
  <si>
    <t>changes to domestic energy offers in NSW.  If regularly updated, this tariff-tracking tool can be used to:</t>
    <phoneticPr fontId="12" type="noConversion"/>
  </si>
  <si>
    <t>*All supply charges published as quarterly charges have been divided by 91 days.</t>
  </si>
  <si>
    <t xml:space="preserve">St Vincent de Paul Society, NSW Tariff-Tracking Project, Workbook 3: Electricity Market Offers </t>
    <phoneticPr fontId="12" type="noConversion"/>
  </si>
  <si>
    <t>Other features</t>
  </si>
  <si>
    <t>2nd block (KWh)</t>
    <phoneticPr fontId="12" type="noConversion"/>
  </si>
  <si>
    <t>Energy Aus</t>
    <phoneticPr fontId="12" type="noConversion"/>
  </si>
  <si>
    <t>10% off bill</t>
    <phoneticPr fontId="12" type="noConversion"/>
  </si>
  <si>
    <t>15% off usage</t>
    <phoneticPr fontId="12" type="noConversion"/>
  </si>
  <si>
    <t>n</t>
    <phoneticPr fontId="12" type="noConversion"/>
  </si>
  <si>
    <t>Insert controlled load proportion (%):</t>
    <phoneticPr fontId="12" type="noConversion"/>
  </si>
  <si>
    <t>Controlled off-peak</t>
    <phoneticPr fontId="12" type="noConversion"/>
  </si>
  <si>
    <r>
      <t>Acknowledgement:</t>
    </r>
    <r>
      <rPr>
        <sz val="11"/>
        <rFont val="Arial"/>
        <family val="2"/>
      </rPr>
      <t xml:space="preserve"> The St Vincent de Paul Society received funding from Energy Consumers Australia (ECA)</t>
    </r>
    <phoneticPr fontId="12" type="noConversion"/>
  </si>
  <si>
    <t>AusGrid-TOU</t>
    <phoneticPr fontId="12" type="noConversion"/>
  </si>
  <si>
    <t>http://www.urthenergy.com.au/client_images/1811642.pdf</t>
  </si>
  <si>
    <t>http://diamondenergy.com.au/wp-content/uploads/2016/07/DE-Energy-Price-Fact-Sheet-R-EV-16.pdf</t>
  </si>
  <si>
    <t>NSW</t>
    <phoneticPr fontId="12" type="noConversion"/>
  </si>
  <si>
    <t>AusGrid</t>
    <phoneticPr fontId="12" type="noConversion"/>
  </si>
  <si>
    <t>Single</t>
    <phoneticPr fontId="12" type="noConversion"/>
  </si>
  <si>
    <t>NSW-Single</t>
    <phoneticPr fontId="12" type="noConversion"/>
  </si>
  <si>
    <t>o</t>
    <phoneticPr fontId="12" type="noConversion"/>
  </si>
  <si>
    <t>Market offer</t>
    <phoneticPr fontId="12" type="noConversion"/>
  </si>
  <si>
    <t>Endeavour-TOU</t>
    <phoneticPr fontId="12" type="noConversion"/>
  </si>
  <si>
    <t>o</t>
    <phoneticPr fontId="12" type="noConversion"/>
  </si>
  <si>
    <t>Endeavour</t>
    <phoneticPr fontId="12" type="noConversion"/>
  </si>
  <si>
    <t>https://www.simplyenergy.com.au/docs/default-source/epfs_pdf_data/pricefactsheet_sim153319mr2b423990453464788f06ff0000ae2471.pdf?Status=Master&amp;sfvrsn=2</t>
  </si>
  <si>
    <t>https://www.agl.com.au/-/media/AGLData/DistributorData/PDFs/PriceFactSheet_AGL187865MR.pdf</t>
  </si>
  <si>
    <t>y</t>
    <phoneticPr fontId="12" type="noConversion"/>
  </si>
  <si>
    <t>n</t>
    <phoneticPr fontId="12" type="noConversion"/>
  </si>
  <si>
    <t>o</t>
    <phoneticPr fontId="12" type="noConversion"/>
  </si>
  <si>
    <t>N</t>
    <phoneticPr fontId="12" type="noConversion"/>
  </si>
  <si>
    <t xml:space="preserve">Maitland, Cessnock Singleton and Upper Hunter </t>
  </si>
  <si>
    <t>Endeavour's area</t>
    <phoneticPr fontId="12" type="noConversion"/>
  </si>
  <si>
    <t>9% off usage</t>
    <phoneticPr fontId="12" type="noConversion"/>
  </si>
  <si>
    <t>2 years</t>
    <phoneticPr fontId="12" type="noConversion"/>
  </si>
  <si>
    <t>Up to $104.50</t>
    <phoneticPr fontId="12" type="noConversion"/>
  </si>
  <si>
    <t>9% off usage</t>
    <phoneticPr fontId="12" type="noConversion"/>
  </si>
  <si>
    <t>Endeavour's network area 2013</t>
    <phoneticPr fontId="12" type="noConversion"/>
  </si>
  <si>
    <t>3 years</t>
    <phoneticPr fontId="12" type="noConversion"/>
  </si>
  <si>
    <t>https://www.redenergy.com.au/docs/nsw_price_fact_sheets/Red-Energy-NSW-Easy-Saver-10%25-Residential-Essential-Energy.pdf</t>
  </si>
  <si>
    <t>https://www.agl.com.au/-/media/AGLData/DistributorData/PDFs/PriceFactSheet_AGL199922MR.pdf</t>
  </si>
  <si>
    <t>Powerdirect</t>
    <phoneticPr fontId="12" type="noConversion"/>
  </si>
  <si>
    <t>20 percent</t>
    <phoneticPr fontId="12" type="noConversion"/>
  </si>
  <si>
    <t>no</t>
    <phoneticPr fontId="12" type="noConversion"/>
  </si>
  <si>
    <t>https://www.simplyenergy.com.au/docs/default-source/epfs_pdf_data/pricefactsheet_sim153271mrc2413990453464788f06ff0000ae2471.pdf?Status=Master&amp;sfvrsn=2</t>
  </si>
  <si>
    <t>Essential Energy's network area 2011</t>
    <phoneticPr fontId="12" type="noConversion"/>
  </si>
  <si>
    <t>https://www.redenergy.com.au/docs/nsw_price_fact_sheets/Red-Energy-NSW-Easy-Saver-10%25-Residential-Endeavour.pdf</t>
  </si>
  <si>
    <t>Endeavour-TOU</t>
    <phoneticPr fontId="12" type="noConversion"/>
  </si>
  <si>
    <t>n</t>
    <phoneticPr fontId="12" type="noConversion"/>
  </si>
  <si>
    <t>o</t>
    <phoneticPr fontId="12" type="noConversion"/>
  </si>
  <si>
    <t>N</t>
    <phoneticPr fontId="12" type="noConversion"/>
  </si>
  <si>
    <t>https://www.agl.com.au/-/media/AGLData/DistributorData/PDFs/PriceFactSheet_AGL199924MR.pdf</t>
  </si>
  <si>
    <t>https://cpg.commander.com/GeneralPricingInfo/ViewFile/Endeavour%20Residential%20Electricity%20Market%20Offer%202016-09-01-pdf</t>
  </si>
  <si>
    <t>y</t>
    <phoneticPr fontId="12" type="noConversion"/>
  </si>
  <si>
    <t>n</t>
    <phoneticPr fontId="12" type="noConversion"/>
  </si>
  <si>
    <t>Endeavour</t>
    <phoneticPr fontId="12" type="noConversion"/>
  </si>
  <si>
    <t>TOU</t>
    <phoneticPr fontId="12" type="noConversion"/>
  </si>
  <si>
    <t>© St Vincent de Paul Society and Alviss Consulting Pty Ltd</t>
  </si>
  <si>
    <t>NSW</t>
    <phoneticPr fontId="12" type="noConversion"/>
  </si>
  <si>
    <t>Single</t>
    <phoneticPr fontId="12" type="noConversion"/>
  </si>
  <si>
    <t>AGL</t>
    <phoneticPr fontId="12" type="noConversion"/>
  </si>
  <si>
    <t>y</t>
    <phoneticPr fontId="12" type="noConversion"/>
  </si>
  <si>
    <t>n</t>
    <phoneticPr fontId="12" type="noConversion"/>
  </si>
  <si>
    <t>N</t>
    <phoneticPr fontId="12" type="noConversion"/>
  </si>
  <si>
    <t>The rates are average as they vary every quarter.</t>
    <phoneticPr fontId="12" type="noConversion"/>
  </si>
  <si>
    <t>https://customer.alintaenergy.com.au/AlintaCustomer/media/EnergyPlans/NSW-PFS-FD20-1AUG2016-Essential.pdf?ext=.pdf</t>
  </si>
  <si>
    <t xml:space="preserve">*The spreadsheets (bills) are interactive spreadsheet where quarterly consumption (kWh) and peak/off peak  </t>
    <phoneticPr fontId="12" type="noConversion"/>
  </si>
  <si>
    <t>*All spreadsheet are locked so that tariff rates cannot accidentally be changed.</t>
    <phoneticPr fontId="12" type="noConversion"/>
  </si>
  <si>
    <t>Alinta Energy</t>
  </si>
  <si>
    <t>Click Energy</t>
  </si>
  <si>
    <t>CovaU</t>
  </si>
  <si>
    <t>Diamond Energy</t>
  </si>
  <si>
    <t>Dodo Power &amp; Gas</t>
  </si>
  <si>
    <t>EnergyAustralia</t>
  </si>
  <si>
    <t>Mojo Power</t>
  </si>
  <si>
    <t>https://www.originenergy.com.au/content/dam/origin/residential/docs/energy-price-fact-sheets/nsw/20160616/NSW_Electricity_Residential_Essential%20Energy_OriginSaver13.PDF</t>
  </si>
  <si>
    <t>Origin Energy</t>
    <phoneticPr fontId="12" type="noConversion"/>
  </si>
  <si>
    <t>Saver</t>
    <phoneticPr fontId="12" type="noConversion"/>
  </si>
  <si>
    <t xml:space="preserve">workbook, it is suitable for use only as a research and advocacy tool. We do not accept any legal responsibility for errors or inaccuracies. </t>
  </si>
  <si>
    <t>Fixed term</t>
  </si>
  <si>
    <t>Pay on time discount</t>
  </si>
  <si>
    <t xml:space="preserve">Other </t>
  </si>
  <si>
    <t>no</t>
    <phoneticPr fontId="12" type="noConversion"/>
  </si>
  <si>
    <t>Changed</t>
    <phoneticPr fontId="12" type="noConversion"/>
  </si>
  <si>
    <t>Red Energy</t>
    <phoneticPr fontId="12" type="noConversion"/>
  </si>
  <si>
    <t>Easy Saver</t>
    <phoneticPr fontId="12" type="noConversion"/>
  </si>
  <si>
    <t>y</t>
    <phoneticPr fontId="12" type="noConversion"/>
  </si>
  <si>
    <t>n</t>
    <phoneticPr fontId="12" type="noConversion"/>
  </si>
  <si>
    <t>n</t>
    <phoneticPr fontId="12" type="noConversion"/>
  </si>
  <si>
    <t>o</t>
    <phoneticPr fontId="12" type="noConversion"/>
  </si>
  <si>
    <t>quarter</t>
    <phoneticPr fontId="12" type="noConversion"/>
  </si>
  <si>
    <t>NSW-Controlled 1</t>
    <phoneticPr fontId="12" type="noConversion"/>
  </si>
  <si>
    <t>NSW</t>
    <phoneticPr fontId="12" type="noConversion"/>
  </si>
  <si>
    <t>Endeavour</t>
    <phoneticPr fontId="12" type="noConversion"/>
  </si>
  <si>
    <t>TOU</t>
    <phoneticPr fontId="12" type="noConversion"/>
  </si>
  <si>
    <t>y</t>
    <phoneticPr fontId="12" type="noConversion"/>
  </si>
  <si>
    <t>n</t>
    <phoneticPr fontId="12" type="noConversion"/>
  </si>
  <si>
    <t>o</t>
    <phoneticPr fontId="12" type="noConversion"/>
  </si>
  <si>
    <t>N</t>
    <phoneticPr fontId="12" type="noConversion"/>
  </si>
  <si>
    <t>y</t>
    <phoneticPr fontId="12" type="noConversion"/>
  </si>
  <si>
    <t>https://connectto.dodo.com/EnergySignup2015/pricefactsheet/GetPdfDocument?filepath=PriceFactSheets%5cEssentialEnergy%5cConsumer%5cPower%5cEssential+Residential+Electricity+Market+Offer+01-09-2016.pdf</t>
  </si>
  <si>
    <t>Essential Energy</t>
    <phoneticPr fontId="12" type="noConversion"/>
  </si>
  <si>
    <t>Momentum Energy</t>
  </si>
  <si>
    <t>Origin Energy</t>
  </si>
  <si>
    <t>Simply Energy</t>
  </si>
  <si>
    <r>
      <t xml:space="preserve">Essential/Country Energy </t>
    </r>
    <r>
      <rPr>
        <b/>
        <sz val="10"/>
        <rFont val="Verdana"/>
        <family val="2"/>
      </rPr>
      <t>(ESS/CE)</t>
    </r>
    <phoneticPr fontId="12" type="noConversion"/>
  </si>
  <si>
    <r>
      <t>Ausgrid/Energy Australia</t>
    </r>
    <r>
      <rPr>
        <b/>
        <sz val="10"/>
        <rFont val="Verdana"/>
        <family val="2"/>
      </rPr>
      <t xml:space="preserve"> (AG/EA)</t>
    </r>
    <phoneticPr fontId="12" type="noConversion"/>
  </si>
  <si>
    <r>
      <t xml:space="preserve">Endeavour Energy/Integral </t>
    </r>
    <r>
      <rPr>
        <b/>
        <sz val="10"/>
        <rFont val="Verdana"/>
        <family val="2"/>
      </rPr>
      <t>(END/Inte)</t>
    </r>
    <phoneticPr fontId="12" type="noConversion"/>
  </si>
  <si>
    <r>
      <t xml:space="preserve">The reports and workbooks are available at </t>
    </r>
    <r>
      <rPr>
        <b/>
        <sz val="11"/>
        <rFont val="Arial"/>
        <family val="2"/>
      </rPr>
      <t>www.vinnies.org.au/energy</t>
    </r>
  </si>
  <si>
    <t>Energy Locals</t>
  </si>
  <si>
    <t>July 2017</t>
  </si>
  <si>
    <t>July 2016</t>
  </si>
  <si>
    <t>July 2018</t>
  </si>
  <si>
    <t>NSW</t>
    <phoneticPr fontId="9" type="noConversion"/>
  </si>
  <si>
    <t>Single</t>
    <phoneticPr fontId="9" type="noConversion"/>
  </si>
  <si>
    <t>y</t>
    <phoneticPr fontId="9" type="noConversion"/>
  </si>
  <si>
    <t>n</t>
    <phoneticPr fontId="9" type="noConversion"/>
  </si>
  <si>
    <t>Energy Locals</t>
    <phoneticPr fontId="9" type="noConversion"/>
  </si>
  <si>
    <t>NSW-Single</t>
    <phoneticPr fontId="9" type="noConversion"/>
  </si>
  <si>
    <t>o</t>
    <phoneticPr fontId="9" type="noConversion"/>
  </si>
  <si>
    <t>N</t>
    <phoneticPr fontId="9" type="noConversion"/>
  </si>
  <si>
    <t>AGL</t>
    <phoneticPr fontId="9" type="noConversion"/>
  </si>
  <si>
    <t xml:space="preserve">Savers </t>
    <phoneticPr fontId="9" type="noConversion"/>
  </si>
  <si>
    <t xml:space="preserve">$25 credit if signing up online </t>
  </si>
  <si>
    <t>Alinta Energy</t>
    <phoneticPr fontId="9" type="noConversion"/>
  </si>
  <si>
    <t>Fair Deal</t>
    <phoneticPr fontId="9" type="noConversion"/>
  </si>
  <si>
    <t>quarter</t>
    <phoneticPr fontId="9" type="noConversion"/>
  </si>
  <si>
    <t>Essential Energy</t>
    <phoneticPr fontId="9" type="noConversion"/>
  </si>
  <si>
    <t>nso</t>
    <phoneticPr fontId="9" type="noConversion"/>
  </si>
  <si>
    <t>Click Energy</t>
    <phoneticPr fontId="9" type="noConversion"/>
  </si>
  <si>
    <t>Agate</t>
    <phoneticPr fontId="9" type="noConversion"/>
  </si>
  <si>
    <t>Monthly e-billing only</t>
    <phoneticPr fontId="9" type="noConversion"/>
  </si>
  <si>
    <t>Not available</t>
    <phoneticPr fontId="9" type="noConversion"/>
  </si>
  <si>
    <t>Commander</t>
    <phoneticPr fontId="9" type="noConversion"/>
  </si>
  <si>
    <t>Market offer</t>
    <phoneticPr fontId="9" type="noConversion"/>
  </si>
  <si>
    <t>Bundling options to receive further discounts</t>
    <phoneticPr fontId="9" type="noConversion"/>
  </si>
  <si>
    <t>https://cpg.commander.com/GeneralPricingInfo/ViewFile/Essential%20Residential%20Electricity%20Market%20Offer%2001-01-2018-pdf</t>
  </si>
  <si>
    <t>CovaU</t>
    <phoneticPr fontId="9" type="noConversion"/>
  </si>
  <si>
    <t>Diamond Energy</t>
    <phoneticPr fontId="9" type="noConversion"/>
  </si>
  <si>
    <t>Pay on time discount</t>
    <phoneticPr fontId="9" type="noConversion"/>
  </si>
  <si>
    <t>n</t>
  </si>
  <si>
    <t>Dodo Power &amp; Gas</t>
    <phoneticPr fontId="9" type="noConversion"/>
  </si>
  <si>
    <t>EnergyAustralia</t>
    <phoneticPr fontId="9" type="noConversion"/>
  </si>
  <si>
    <t>Mojo Power</t>
    <phoneticPr fontId="9" type="noConversion"/>
  </si>
  <si>
    <t>Connect</t>
  </si>
  <si>
    <t>The FIT rate applies to 2,000 kWh per annum only. Other solar export attracts a FIT rate of 10 c/kWh. Monthly e-billing</t>
  </si>
  <si>
    <t>Momentum Energy</t>
    <phoneticPr fontId="9" type="noConversion"/>
  </si>
  <si>
    <t>SmilePower</t>
    <phoneticPr fontId="9" type="noConversion"/>
  </si>
  <si>
    <t>Origin Energy</t>
    <phoneticPr fontId="9" type="noConversion"/>
  </si>
  <si>
    <t>Saver</t>
    <phoneticPr fontId="9" type="noConversion"/>
  </si>
  <si>
    <t>Powerdirect</t>
    <phoneticPr fontId="9" type="noConversion"/>
  </si>
  <si>
    <t>Powershop</t>
    <phoneticPr fontId="9" type="noConversion"/>
  </si>
  <si>
    <t>Power Saver</t>
  </si>
  <si>
    <t>Free smart meter</t>
  </si>
  <si>
    <t>To qualify for Pay on Time discount you must log in to Powershop at least once a month and buy enough of the Power Saver to cover your usage for your Account Review period. Monthly online payment</t>
  </si>
  <si>
    <t>Red Energy</t>
    <phoneticPr fontId="9" type="noConversion"/>
  </si>
  <si>
    <t>Living Energy Saver</t>
    <phoneticPr fontId="9" type="noConversion"/>
  </si>
  <si>
    <t>Simply Energy</t>
    <phoneticPr fontId="9" type="noConversion"/>
  </si>
  <si>
    <t>Plus</t>
    <phoneticPr fontId="9" type="noConversion"/>
  </si>
  <si>
    <t>$50 account credit if signing up online</t>
  </si>
  <si>
    <t>Account credit</t>
    <phoneticPr fontId="9" type="noConversion"/>
  </si>
  <si>
    <t>quarter</t>
  </si>
  <si>
    <t>Monthly billing.</t>
  </si>
  <si>
    <t>Amaysim</t>
  </si>
  <si>
    <t>Q Energy</t>
  </si>
  <si>
    <t>Flexi Saver Home</t>
  </si>
  <si>
    <t>o</t>
  </si>
  <si>
    <t>Controlled</t>
    <phoneticPr fontId="9" type="noConversion"/>
  </si>
  <si>
    <t>NSW-Controlled 1</t>
    <phoneticPr fontId="9" type="noConversion"/>
  </si>
  <si>
    <t>TOU</t>
    <phoneticPr fontId="9" type="noConversion"/>
  </si>
  <si>
    <t>Essential-TOU</t>
    <phoneticPr fontId="9" type="noConversion"/>
  </si>
  <si>
    <t>AusGrid</t>
    <phoneticPr fontId="9" type="noConversion"/>
  </si>
  <si>
    <t>https://cpg.commander.com/GeneralPricingInfo/ViewFile/Ausgrid%20Residential%20Electricity%20Market%20Offer%2001-01-2018-pdf</t>
  </si>
  <si>
    <t>https://www.simplyenergy.com.au/docs/default-source/epfs_pdf_data/epfs_nsw_simply_plus_18_online_39_2018-05-14_dom-single_sim493610mr.pdf?sfvrsn=e3f86cea_0</t>
  </si>
  <si>
    <t>1st Energy</t>
    <phoneticPr fontId="9" type="noConversion"/>
  </si>
  <si>
    <t>AusGrid-TOU</t>
    <phoneticPr fontId="9" type="noConversion"/>
  </si>
  <si>
    <t>Endeavour</t>
    <phoneticPr fontId="9" type="noConversion"/>
  </si>
  <si>
    <t>https://cpg.commander.com/GeneralPricingInfo/ViewFile/Endeavour%20Residential%20Electricity%20Market%20Offer%2001-01-2018-pdf</t>
  </si>
  <si>
    <t>Endeavour-TOU</t>
    <phoneticPr fontId="9" type="noConversion"/>
  </si>
  <si>
    <t>Dual Fuel discount off bill (%)</t>
    <phoneticPr fontId="9" type="noConversion"/>
  </si>
  <si>
    <t>Dual Fuel discount off usage (%)</t>
    <phoneticPr fontId="9" type="noConversion"/>
  </si>
  <si>
    <t>Contract length (months)</t>
    <phoneticPr fontId="9" type="noConversion"/>
  </si>
  <si>
    <t>ETF (Y/N)</t>
    <phoneticPr fontId="9" type="noConversion"/>
  </si>
  <si>
    <t>Home office product? (y/blank)</t>
  </si>
  <si>
    <t>Price fix (months)</t>
  </si>
  <si>
    <t>Price fix (date)</t>
  </si>
  <si>
    <t>Online sign up discount off bill (%)</t>
  </si>
  <si>
    <t>Online sign up discount off usage (%)</t>
  </si>
  <si>
    <t>Electricity 2</t>
  </si>
  <si>
    <t>Changed</t>
    <phoneticPr fontId="9" type="noConversion"/>
  </si>
  <si>
    <t>Simple Saver</t>
  </si>
  <si>
    <t>New</t>
    <phoneticPr fontId="9" type="noConversion"/>
  </si>
  <si>
    <t>Anytime Saver</t>
    <phoneticPr fontId="9" type="noConversion"/>
  </si>
  <si>
    <t>NSW</t>
    <phoneticPr fontId="5" type="noConversion"/>
  </si>
  <si>
    <t>AusGrid</t>
    <phoneticPr fontId="5" type="noConversion"/>
  </si>
  <si>
    <t>Single</t>
    <phoneticPr fontId="5" type="noConversion"/>
  </si>
  <si>
    <t>Sumo Power</t>
    <phoneticPr fontId="5" type="noConversion"/>
  </si>
  <si>
    <t xml:space="preserve">Pay on time </t>
    <phoneticPr fontId="5" type="noConversion"/>
  </si>
  <si>
    <t>NSW-Single</t>
    <phoneticPr fontId="5" type="noConversion"/>
  </si>
  <si>
    <t>n</t>
    <phoneticPr fontId="5" type="noConversion"/>
  </si>
  <si>
    <t>N</t>
    <phoneticPr fontId="5" type="noConversion"/>
  </si>
  <si>
    <t>New</t>
    <phoneticPr fontId="5" type="noConversion"/>
  </si>
  <si>
    <t>Controlled</t>
    <phoneticPr fontId="5" type="noConversion"/>
  </si>
  <si>
    <t>NSW-Controlled 1</t>
    <phoneticPr fontId="5" type="noConversion"/>
  </si>
  <si>
    <t>TOU</t>
    <phoneticPr fontId="5" type="noConversion"/>
  </si>
  <si>
    <t>AusGrid-3 seasons-TOU</t>
  </si>
  <si>
    <t>NSW</t>
    <phoneticPr fontId="0" type="noConversion"/>
  </si>
  <si>
    <t>Endeavour</t>
    <phoneticPr fontId="0" type="noConversion"/>
  </si>
  <si>
    <t>Controlled</t>
    <phoneticPr fontId="0" type="noConversion"/>
  </si>
  <si>
    <t>y</t>
    <phoneticPr fontId="0" type="noConversion"/>
  </si>
  <si>
    <t>n</t>
    <phoneticPr fontId="0" type="noConversion"/>
  </si>
  <si>
    <t>AGL</t>
    <phoneticPr fontId="0" type="noConversion"/>
  </si>
  <si>
    <t xml:space="preserve">Savers </t>
    <phoneticPr fontId="0" type="noConversion"/>
  </si>
  <si>
    <t>NSW-Controlled 1</t>
    <phoneticPr fontId="0" type="noConversion"/>
  </si>
  <si>
    <t>o</t>
    <phoneticPr fontId="0" type="noConversion"/>
  </si>
  <si>
    <t>N</t>
    <phoneticPr fontId="0" type="noConversion"/>
  </si>
  <si>
    <t>CovaU</t>
    <phoneticPr fontId="0" type="noConversion"/>
  </si>
  <si>
    <t>Diamond Energy</t>
    <phoneticPr fontId="0" type="noConversion"/>
  </si>
  <si>
    <t>Pay on time discount</t>
    <phoneticPr fontId="0" type="noConversion"/>
  </si>
  <si>
    <t>quarter</t>
    <phoneticPr fontId="0" type="noConversion"/>
  </si>
  <si>
    <t>Single</t>
    <phoneticPr fontId="0" type="noConversion"/>
  </si>
  <si>
    <t>Momentum Energy</t>
    <phoneticPr fontId="0" type="noConversion"/>
  </si>
  <si>
    <t>SmilePower</t>
    <phoneticPr fontId="0" type="noConversion"/>
  </si>
  <si>
    <t>NSW-Single</t>
    <phoneticPr fontId="0" type="noConversion"/>
  </si>
  <si>
    <t>Origin Energy</t>
    <phoneticPr fontId="0" type="noConversion"/>
  </si>
  <si>
    <t>Saver</t>
    <phoneticPr fontId="0" type="noConversion"/>
  </si>
  <si>
    <t>TOU</t>
    <phoneticPr fontId="0" type="noConversion"/>
  </si>
  <si>
    <t>Endeavour-TOU</t>
    <phoneticPr fontId="0" type="noConversion"/>
  </si>
  <si>
    <t>Powershop</t>
    <phoneticPr fontId="0" type="noConversion"/>
  </si>
  <si>
    <t>Red Energy</t>
    <phoneticPr fontId="0" type="noConversion"/>
  </si>
  <si>
    <t>Living Energy Saver</t>
    <phoneticPr fontId="0" type="noConversion"/>
  </si>
  <si>
    <t>Simply Energy</t>
    <phoneticPr fontId="0" type="noConversion"/>
  </si>
  <si>
    <t>Plus</t>
    <phoneticPr fontId="0" type="noConversion"/>
  </si>
  <si>
    <t>Account credit</t>
    <phoneticPr fontId="0" type="noConversion"/>
  </si>
  <si>
    <t>Not available</t>
    <phoneticPr fontId="0" type="noConversion"/>
  </si>
  <si>
    <t>Market offer</t>
    <phoneticPr fontId="0" type="noConversion"/>
  </si>
  <si>
    <t>Endeavour</t>
    <phoneticPr fontId="5" type="noConversion"/>
  </si>
  <si>
    <t>Endeavour-TOU</t>
    <phoneticPr fontId="5" type="noConversion"/>
  </si>
  <si>
    <t>Essential-TOU</t>
    <phoneticPr fontId="5" type="noConversion"/>
  </si>
  <si>
    <t>Annual bill (incl GST)</t>
  </si>
  <si>
    <t xml:space="preserve">Report 1: NSW Energy Prices July 2009- July 2011 (July 2011).  </t>
  </si>
  <si>
    <t xml:space="preserve">Report 2: NSW Energy Prices July 2011- July 2012 An update report (July 2012).  </t>
  </si>
  <si>
    <t xml:space="preserve">Report 3: NSW Energy Prices July 2012- July 2013 An update report (August 2013).  </t>
  </si>
  <si>
    <t xml:space="preserve">Report 4: NSW Energy Prices July 2013- July 2014 An update report (August 2014).  </t>
  </si>
  <si>
    <t xml:space="preserve">Report 5: NSW Energy Prices July 2014- July 2015 An update report (July 2015).  </t>
  </si>
  <si>
    <t xml:space="preserve">Report 6: NSW Energy Prices 2016 An update report (October 2016).  </t>
  </si>
  <si>
    <t xml:space="preserve">Report 7: NSW Energy Prices 2017 An update report (July 2017).  </t>
  </si>
  <si>
    <t xml:space="preserve">Report 8: NSW Energy Prices 2018 An update report (July 2018).  </t>
  </si>
  <si>
    <t xml:space="preserve">Report 9: NSW Energy Prices 2019 An update report (July 2019).  </t>
  </si>
  <si>
    <t>July 2019</t>
  </si>
  <si>
    <t>NSW</t>
    <phoneticPr fontId="7" type="noConversion"/>
  </si>
  <si>
    <t>Ausgrid</t>
  </si>
  <si>
    <t>Single</t>
    <phoneticPr fontId="7" type="noConversion"/>
  </si>
  <si>
    <t>y</t>
    <phoneticPr fontId="7" type="noConversion"/>
  </si>
  <si>
    <t>n</t>
    <phoneticPr fontId="7" type="noConversion"/>
  </si>
  <si>
    <t>Energy Locals</t>
    <phoneticPr fontId="7" type="noConversion"/>
  </si>
  <si>
    <t>Super Saver</t>
  </si>
  <si>
    <t/>
  </si>
  <si>
    <t>NSW-Single</t>
    <phoneticPr fontId="7" type="noConversion"/>
  </si>
  <si>
    <t>o</t>
    <phoneticPr fontId="7" type="noConversion"/>
  </si>
  <si>
    <t>Free Energy Bonus of up to $165/annum applied to next bill when bills are payed on time</t>
  </si>
  <si>
    <t>N</t>
    <phoneticPr fontId="7" type="noConversion"/>
  </si>
  <si>
    <t>Free energy bonus calculated based on days in billing period</t>
  </si>
  <si>
    <t>https://www.energymadeeasy.gov.au/offer/974283?postcode=2000</t>
  </si>
  <si>
    <t>Smart Saver</t>
  </si>
  <si>
    <t>https://www.energymadeeasy.gov.au/offer/977798?postcode=2000</t>
  </si>
  <si>
    <t>Alinta Energy</t>
    <phoneticPr fontId="0" type="noConversion"/>
  </si>
  <si>
    <t>No fuss</t>
  </si>
  <si>
    <t>Click Energy</t>
    <phoneticPr fontId="0" type="noConversion"/>
  </si>
  <si>
    <t>Banksia</t>
  </si>
  <si>
    <t>$50 gift card when switching to Click Energy</t>
  </si>
  <si>
    <t>Gift card</t>
  </si>
  <si>
    <t>https://www.energymadeeasy.gov.au/offer/982055?postcode=2000</t>
  </si>
  <si>
    <t>Commander</t>
    <phoneticPr fontId="0" type="noConversion"/>
  </si>
  <si>
    <t>Bundling options to receive further discounts</t>
    <phoneticPr fontId="0" type="noConversion"/>
  </si>
  <si>
    <t>https://www.energymadeeasy.gov.au/offer/930638?postcode=2000</t>
  </si>
  <si>
    <t>https://www.energymadeeasy.gov.au/offer/937346?postcode=2000</t>
  </si>
  <si>
    <t>NSW</t>
    <phoneticPr fontId="10" type="noConversion"/>
  </si>
  <si>
    <t>Single</t>
    <phoneticPr fontId="10" type="noConversion"/>
  </si>
  <si>
    <t>y</t>
    <phoneticPr fontId="10" type="noConversion"/>
  </si>
  <si>
    <t>n</t>
    <phoneticPr fontId="10" type="noConversion"/>
  </si>
  <si>
    <t>Diamond Energy</t>
    <phoneticPr fontId="10" type="noConversion"/>
  </si>
  <si>
    <t>Pay on time discount</t>
    <phoneticPr fontId="10" type="noConversion"/>
  </si>
  <si>
    <t>quarter</t>
    <phoneticPr fontId="10" type="noConversion"/>
  </si>
  <si>
    <t>NSW-Single</t>
    <phoneticPr fontId="10" type="noConversion"/>
  </si>
  <si>
    <t>o</t>
    <phoneticPr fontId="10" type="noConversion"/>
  </si>
  <si>
    <t>N</t>
    <phoneticPr fontId="10" type="noConversion"/>
  </si>
  <si>
    <t>https://diamondenergy.com.au/epfs/resi/market/ausgrid.pdf</t>
  </si>
  <si>
    <t>Dodo Power &amp; Gas</t>
    <phoneticPr fontId="10" type="noConversion"/>
  </si>
  <si>
    <t>Market offer</t>
    <phoneticPr fontId="10" type="noConversion"/>
  </si>
  <si>
    <t>https://www.energymadeeasy.gov.au/offer/929184?postcode=2000</t>
  </si>
  <si>
    <t>EnergyAustralia</t>
    <phoneticPr fontId="0" type="noConversion"/>
  </si>
  <si>
    <t>Total Plan Home</t>
  </si>
  <si>
    <t>https://www.energymadeeasy.gov.au/offer/900888?utm_source=EnergyAustralia&amp;utm_campaign=bpi-retailer&amp;utm_medium=retailer&amp;postcode=2000</t>
  </si>
  <si>
    <t>Mojo Power</t>
    <phoneticPr fontId="10" type="noConversion"/>
  </si>
  <si>
    <t>SmilePower Flexi</t>
  </si>
  <si>
    <t>$50 welcome credit when signing up online</t>
  </si>
  <si>
    <t>Flexi</t>
  </si>
  <si>
    <t>Powerdirect</t>
    <phoneticPr fontId="10" type="noConversion"/>
  </si>
  <si>
    <t>Discount Saver</t>
  </si>
  <si>
    <t>https://www.energymadeeasy.gov.au/offer/911815?postcode=2000</t>
  </si>
  <si>
    <t>NSW</t>
    <phoneticPr fontId="8" type="noConversion"/>
  </si>
  <si>
    <t>Single</t>
    <phoneticPr fontId="8" type="noConversion"/>
  </si>
  <si>
    <t>y</t>
    <phoneticPr fontId="8" type="noConversion"/>
  </si>
  <si>
    <t>n</t>
    <phoneticPr fontId="8" type="noConversion"/>
  </si>
  <si>
    <t>Powershop</t>
    <phoneticPr fontId="8" type="noConversion"/>
  </si>
  <si>
    <t>Shopper with Mega Pack</t>
  </si>
  <si>
    <t>NSW-Single</t>
    <phoneticPr fontId="8" type="noConversion"/>
  </si>
  <si>
    <t>o</t>
    <phoneticPr fontId="8" type="noConversion"/>
  </si>
  <si>
    <t>N</t>
    <phoneticPr fontId="8" type="noConversion"/>
  </si>
  <si>
    <t>To qualify for Pay on Time discount you must purchase 3 months worth of power in advance</t>
  </si>
  <si>
    <t>https://s3-ap-southeast-2.amazonaws.com/psau-wordpress/wp-content/uploads/2019/06/30204341/PSH-AG-90701-MR.pdf</t>
  </si>
  <si>
    <t>Red Energy</t>
    <phoneticPr fontId="10" type="noConversion"/>
  </si>
  <si>
    <t>Living Energy Saver</t>
    <phoneticPr fontId="10" type="noConversion"/>
  </si>
  <si>
    <t>https://www.energymadeeasy.gov.au/offer/927298/print?postcode=2000&amp;fuelType=E&amp;distributor-E=11</t>
  </si>
  <si>
    <t>Simply Energy</t>
    <phoneticPr fontId="7" type="noConversion"/>
  </si>
  <si>
    <t>Plus</t>
    <phoneticPr fontId="7" type="noConversion"/>
  </si>
  <si>
    <t xml:space="preserve">$30 account anniversary credit </t>
  </si>
  <si>
    <t>Account credit</t>
    <phoneticPr fontId="7" type="noConversion"/>
  </si>
  <si>
    <t>Not available</t>
    <phoneticPr fontId="7" type="noConversion"/>
  </si>
  <si>
    <t>1st Energy</t>
    <phoneticPr fontId="0" type="noConversion"/>
  </si>
  <si>
    <t>1st Saver</t>
  </si>
  <si>
    <t>https://www.energymadeeasy.gov.au/offer/909650?postcode=2000</t>
  </si>
  <si>
    <t>nso</t>
    <phoneticPr fontId="0" type="noConversion"/>
  </si>
  <si>
    <t>Electricity as you go</t>
  </si>
  <si>
    <t>https://www.energymadeeasy.gov.au/offer/922948?utm_source=amaysim+Energy&amp;utm_campaign=bpi-retailer&amp;utm_medium=retailer&amp;postcode=2000</t>
  </si>
  <si>
    <t>Amber Electric</t>
  </si>
  <si>
    <t>Market offer</t>
  </si>
  <si>
    <t>Available to smart meter customers only. Customer will be charged wholesale rates + network charges but monthly average will not exceed stipulated rates. Monthly billing.</t>
  </si>
  <si>
    <t>https://uploads-ssl.webflow.com/5be398fec98f64eddec9df1c/5be398fec98f645091c9df5e_LCL711478MR_CZ5.pdf</t>
  </si>
  <si>
    <t>DC Power Co</t>
  </si>
  <si>
    <t>n</t>
    <phoneticPr fontId="14" type="noConversion"/>
  </si>
  <si>
    <t>Monthly billing</t>
  </si>
  <si>
    <t>https://www.dcpowerco.com.au/wp-content/uploads/2019/06/DCP-AG-90701-MR.pdf</t>
  </si>
  <si>
    <t>NSW</t>
    <phoneticPr fontId="6" type="noConversion"/>
  </si>
  <si>
    <t>Single</t>
    <phoneticPr fontId="6" type="noConversion"/>
  </si>
  <si>
    <t>nso</t>
  </si>
  <si>
    <t>Powerclub</t>
    <phoneticPr fontId="10" type="noConversion"/>
  </si>
  <si>
    <t>Powerbank Home</t>
  </si>
  <si>
    <t>NSW-Single</t>
    <phoneticPr fontId="6" type="noConversion"/>
  </si>
  <si>
    <t>n</t>
    <phoneticPr fontId="6" type="noConversion"/>
  </si>
  <si>
    <t>N</t>
    <phoneticPr fontId="6" type="noConversion"/>
  </si>
  <si>
    <t>A refundable contribution to your powerbank of $40 per 1,000 kWh of annual consumption must be paid. Monthly billing.</t>
  </si>
  <si>
    <t>https://www.energymadeeasy.gov.au/offer/959129?postcode=2000</t>
  </si>
  <si>
    <t>ReAmped Energy</t>
  </si>
  <si>
    <t>Controlled</t>
    <phoneticPr fontId="7" type="noConversion"/>
  </si>
  <si>
    <t>NSW-Controlled 1</t>
    <phoneticPr fontId="7" type="noConversion"/>
  </si>
  <si>
    <t>https://www.energymadeeasy.gov.au/offer/977797?postcode=2000</t>
  </si>
  <si>
    <t>https://www.energymadeeasy.gov.au/offer/982049?postcode=2000</t>
  </si>
  <si>
    <t>https://www.energymadeeasy.gov.au/offer/930637?postcode=2000</t>
  </si>
  <si>
    <t>https://www.energymadeeasy.gov.au/offer/937349?postcode=2000</t>
  </si>
  <si>
    <t>Controlled</t>
    <phoneticPr fontId="10" type="noConversion"/>
  </si>
  <si>
    <t>NSW-Controlled 1</t>
    <phoneticPr fontId="10" type="noConversion"/>
  </si>
  <si>
    <t>https://www.energymadeeasy.gov.au/offer/929183?postcode=2000</t>
  </si>
  <si>
    <t>https://www.energymadeeasy.gov.au/offer/900891?utm_source=EnergyAustralia&amp;utm_campaign=bpi-retailer&amp;utm_medium=retailer&amp;postcode=2000</t>
  </si>
  <si>
    <t>NSW</t>
  </si>
  <si>
    <t>https://www.energymadeeasy.gov.au/offer/911814?postcode=2000</t>
  </si>
  <si>
    <t>Controlled</t>
    <phoneticPr fontId="8" type="noConversion"/>
  </si>
  <si>
    <t>NSW-Controlled 1</t>
    <phoneticPr fontId="8" type="noConversion"/>
  </si>
  <si>
    <t>https://www.energymadeeasy.gov.au/offer/927299/print?postcode=2000&amp;fuelType=E&amp;distributor-E=11</t>
  </si>
  <si>
    <t>https://www.energymadeeasy.gov.au/offer/909653?postcode=2000</t>
  </si>
  <si>
    <t>https://www.energymadeeasy.gov.au/offer/922957?utm_source=amaysim+Energy&amp;utm_campaign=bpi-retailer&amp;utm_medium=retailer&amp;postcode=2000</t>
  </si>
  <si>
    <t>TOU</t>
    <phoneticPr fontId="7" type="noConversion"/>
  </si>
  <si>
    <t>AusGrid-TOU</t>
    <phoneticPr fontId="7" type="noConversion"/>
  </si>
  <si>
    <t>AusGrid-TOU</t>
    <phoneticPr fontId="0" type="noConversion"/>
  </si>
  <si>
    <t>https://www.energymadeeasy.gov.au/offer/977884?postcode=2000</t>
  </si>
  <si>
    <t>https://www.energymadeeasy.gov.au/offer/982314?postcode=2000</t>
  </si>
  <si>
    <t>https://www.energymadeeasy.gov.au/offer/930647?postcode=2000</t>
  </si>
  <si>
    <t>https://www.energymadeeasy.gov.au/offer/937380?postcode=2000</t>
  </si>
  <si>
    <t>TOU</t>
    <phoneticPr fontId="10" type="noConversion"/>
  </si>
  <si>
    <t>AusGrid-TOU</t>
    <phoneticPr fontId="10" type="noConversion"/>
  </si>
  <si>
    <t>https://www.energymadeeasy.gov.au/offer/929193?postcode=2000</t>
  </si>
  <si>
    <t>https://www.energymadeeasy.gov.au/offer/901401?utm_source=EnergyAustralia&amp;utm_campaign=bpi-retailer&amp;utm_medium=retailer&amp;postcode=2000</t>
  </si>
  <si>
    <t>https://www.energymadeeasy.gov.au/offer/911823?postcode=2000</t>
  </si>
  <si>
    <t>TOU</t>
    <phoneticPr fontId="8" type="noConversion"/>
  </si>
  <si>
    <t>AusGrid-PS-TOU</t>
  </si>
  <si>
    <t>https://www.energymadeeasy.gov.au/offer/927413/print?postcode=2000&amp;fuelType=E&amp;distributor-E=11</t>
  </si>
  <si>
    <t>https://www.energymadeeasy.gov.au/offer/909749?postcode=2000</t>
  </si>
  <si>
    <t>https://www.energymadeeasy.gov.au/offer/923256?utm_source=amaysim+Energy&amp;utm_campaign=bpi-retailer&amp;utm_medium=retailer&amp;postcode=2000</t>
  </si>
  <si>
    <t>sw</t>
  </si>
  <si>
    <t>Membership fee ($ per year ex. GST)</t>
  </si>
  <si>
    <t>Single</t>
  </si>
  <si>
    <t>https://www.energymadeeasy.gov.au/offer/977802?postcode=2644</t>
  </si>
  <si>
    <t>https://www.energymadeeasy.gov.au/offer/981962?postcode=2644</t>
  </si>
  <si>
    <t>https://www.energymadeeasy.gov.au/offer/930642?postcode=2644</t>
  </si>
  <si>
    <t>https://www.energymadeeasy.gov.au/offer/936231?postcode=2644</t>
  </si>
  <si>
    <t>https://www.energymadeeasy.gov.au/offer/929188?postcode=2644</t>
  </si>
  <si>
    <t>https://www.energymadeeasy.gov.au/offer/900852?utm_source=EnergyAustralia&amp;utm_campaign=bpi-retailer&amp;utm_medium=retailer&amp;postcode=2644</t>
  </si>
  <si>
    <t>https://www.energymadeeasy.gov.au/offer/911809?postcode=2644</t>
  </si>
  <si>
    <t>https://s3-ap-southeast-2.amazonaws.com/psau-wordpress/wp-content/uploads/2019/07/12132300/PSH-ES-90701-MR.pdf</t>
  </si>
  <si>
    <t>https://www.energymadeeasy.gov.au/offer/927297/print?postcode=2644&amp;fuelType=E&amp;distributor-E=40</t>
  </si>
  <si>
    <t>https://www.energymadeeasy.gov.au/offer/922969?utm_source=amaysim+Energy&amp;utm_campaign=bpi-retailer&amp;utm_medium=retailer&amp;postcode=2644</t>
  </si>
  <si>
    <t>https://www.dcpowerco.com.au/wp-content/uploads/2019/06/DCP-ES-90701-MR.pdf</t>
  </si>
  <si>
    <t>https://www.energymadeeasy.gov.au/offer/959225?postcode=2644</t>
  </si>
  <si>
    <t>Enova Energy</t>
    <phoneticPr fontId="0" type="noConversion"/>
  </si>
  <si>
    <t>Community Plus</t>
  </si>
  <si>
    <t>https://www.energymadeeasy.gov.au/offer/933974?postcode=2644</t>
  </si>
  <si>
    <t>https://www.energymadeeasy.gov.au/offer/977801?postcode=2644</t>
  </si>
  <si>
    <t>https://www.energymadeeasy.gov.au/offer/981971?postcode=2644</t>
  </si>
  <si>
    <t>https://www.energymadeeasy.gov.au/offer/930641?postcode=2644</t>
  </si>
  <si>
    <t>https://www.energymadeeasy.gov.au/offer/936234?postcode=2644</t>
  </si>
  <si>
    <t>https://www.energymadeeasy.gov.au/offer/929187?postcode=2644</t>
  </si>
  <si>
    <t>https://www.energymadeeasy.gov.au/offer/900861?utm_source=EnergyAustralia&amp;utm_campaign=bpi-retailer&amp;utm_medium=retailer&amp;postcode=2644</t>
  </si>
  <si>
    <t>https://www.energymadeeasy.gov.au/offer/911808?postcode=2644</t>
  </si>
  <si>
    <t>https://www.energymadeeasy.gov.au/offer/927296/print?postcode=2644&amp;fuelType=E&amp;distributor-E=40</t>
  </si>
  <si>
    <t>https://www.energymadeeasy.gov.au/offer/922978?utm_source=amaysim+Energy&amp;utm_campaign=bpi-retailer&amp;utm_medium=retailer&amp;postcode=2644</t>
  </si>
  <si>
    <t>https://www.energymadeeasy.gov.au/offer/933975?postcode=2644</t>
  </si>
  <si>
    <t>Essential-TOU</t>
    <phoneticPr fontId="7" type="noConversion"/>
  </si>
  <si>
    <t>Essential-TOU</t>
    <phoneticPr fontId="0" type="noConversion"/>
  </si>
  <si>
    <t>https://www.energymadeeasy.gov.au/offer/977887?postcode=2644</t>
  </si>
  <si>
    <t>https://www.energymadeeasy.gov.au/offer/982227?postcode=2644</t>
  </si>
  <si>
    <t>https://www.energymadeeasy.gov.au/offer/930651?postcode=2644</t>
  </si>
  <si>
    <t>https://www.energymadeeasy.gov.au/offer/936245?postcode=2644</t>
  </si>
  <si>
    <t>Essential-TOU</t>
    <phoneticPr fontId="10" type="noConversion"/>
  </si>
  <si>
    <t>https://www.energymadeeasy.gov.au/offer/929197?postcode=2644</t>
  </si>
  <si>
    <t>https://www.energymadeeasy.gov.au/offer/901407?utm_source=EnergyAustralia&amp;utm_campaign=bpi-retailer&amp;utm_medium=retailer&amp;postcode=2644</t>
  </si>
  <si>
    <t>https://www.energymadeeasy.gov.au/offer/911817?postcode=2644</t>
  </si>
  <si>
    <t>Essential-TOU</t>
    <phoneticPr fontId="8" type="noConversion"/>
  </si>
  <si>
    <t>https://www.energymadeeasy.gov.au/offer/927405/print?postcode=2644&amp;fuelType=E&amp;distributor-E=40</t>
  </si>
  <si>
    <t>https://www.energymadeeasy.gov.au/offer/923262?utm_source=amaysim+Energy&amp;utm_campaign=bpi-retailer&amp;utm_medium=retailer&amp;postcode=2644</t>
  </si>
  <si>
    <t>TOU</t>
    <phoneticPr fontId="6" type="noConversion"/>
  </si>
  <si>
    <t>Essential-TOU</t>
    <phoneticPr fontId="6" type="noConversion"/>
  </si>
  <si>
    <t>https://www.energymadeeasy.gov.au/offer/959916?postcode=2644</t>
  </si>
  <si>
    <t>https://www.energymadeeasy.gov.au/offer/933949?postcode=2644</t>
  </si>
  <si>
    <t>Endeavour</t>
  </si>
  <si>
    <t>https://www.energymadeeasy.gov.au/offer/977800?postcode=2780</t>
  </si>
  <si>
    <t>https://www.energymadeeasy.gov.au/offer/982103?postcode=2780</t>
  </si>
  <si>
    <t>https://www.energymadeeasy.gov.au/offer/930640?postcode=2541</t>
  </si>
  <si>
    <t>https://www.energymadeeasy.gov.au/offer/936731?postcode=2780</t>
  </si>
  <si>
    <t>https://www.energymadeeasy.gov.au/offer/929161?postcode=2780</t>
  </si>
  <si>
    <t>https://www.energymadeeasy.gov.au/offer/900876?utm_source=EnergyAustralia&amp;utm_campaign=bpi-retailer&amp;utm_medium=retailer&amp;postcode=2780</t>
  </si>
  <si>
    <t>https://www.energymadeeasy.gov.au/offer/911813?postcode=2780</t>
  </si>
  <si>
    <t>https://s3-ap-southeast-2.amazonaws.com/psau-wordpress/wp-content/uploads/2019/06/30205755/PSH-EN-90701-MR.pdf</t>
  </si>
  <si>
    <t>https://www.energymadeeasy.gov.au/offer/927293/print?postcode=2780&amp;fuelType=E&amp;distributor-E=13</t>
  </si>
  <si>
    <t>https://www.energymadeeasy.gov.au/offer/922945?utm_source=amaysim+Energy&amp;utm_campaign=bpi-retailer&amp;utm_medium=retailer&amp;postcode=2780</t>
  </si>
  <si>
    <t>https://www.dcpowerco.com.au/wp-content/uploads/2019/06/DCP-EN-90701-MR.pdf</t>
  </si>
  <si>
    <t>https://www.energymadeeasy.gov.au/offer/959177?postcode=2780</t>
  </si>
  <si>
    <t>https://www.energymadeeasy.gov.au/offer/977799?postcode=2780</t>
  </si>
  <si>
    <t>https://www.energymadeeasy.gov.au/offer/982097?postcode=2780</t>
  </si>
  <si>
    <t>https://www.energymadeeasy.gov.au/offer/930639?postcode=2541</t>
  </si>
  <si>
    <t>https://www.energymadeeasy.gov.au/offer/936734?postcode=2780</t>
  </si>
  <si>
    <t>https://www.energymadeeasy.gov.au/offer/929185?postcode=2780</t>
  </si>
  <si>
    <t>https://www.energymadeeasy.gov.au/offer/900879?utm_source=EnergyAustralia&amp;utm_campaign=bpi-retailer&amp;utm_medium=retailer&amp;postcode=2780</t>
  </si>
  <si>
    <t>https://www.energymadeeasy.gov.au/offer/911812?postcode=2780</t>
  </si>
  <si>
    <t>https://www.energymadeeasy.gov.au/offer/927292/print?postcode=2780&amp;fuelType=E&amp;distributor-E=13</t>
  </si>
  <si>
    <t>https://www.energymadeeasy.gov.au/offer/922966?utm_source=amaysim+Energy&amp;utm_campaign=bpi-retailer&amp;utm_medium=retailer&amp;postcode=2780</t>
  </si>
  <si>
    <t>Endeavour-TOU</t>
    <phoneticPr fontId="7" type="noConversion"/>
  </si>
  <si>
    <t>https://www.energymadeeasy.gov.au/offer/977886?postcode=2780</t>
  </si>
  <si>
    <t>https://www.energymadeeasy.gov.au/offer/982362?postcode=2780</t>
  </si>
  <si>
    <t>https://www.energymadeeasy.gov.au/offer/930649?postcode=2780</t>
  </si>
  <si>
    <t>https://www.energymadeeasy.gov.au/offer/936768?postcode=2780</t>
  </si>
  <si>
    <t>Endeavour-TOU</t>
    <phoneticPr fontId="10" type="noConversion"/>
  </si>
  <si>
    <t>https://www.energymadeeasy.gov.au/offer/929195?postcode=2780</t>
  </si>
  <si>
    <t>https://www.energymadeeasy.gov.au/offer/901380?utm_source=EnergyAustralia&amp;utm_campaign=bpi-retailer&amp;utm_medium=retailer&amp;postcode=2780</t>
  </si>
  <si>
    <t>https://www.energymadeeasy.gov.au/offer/911821?postcode=2780</t>
  </si>
  <si>
    <t>Endeavour-TOU</t>
    <phoneticPr fontId="8" type="noConversion"/>
  </si>
  <si>
    <t>https://www.energymadeeasy.gov.au/offer/927409/print?postcode=2780&amp;fuelType=E&amp;distributor-E=13</t>
  </si>
  <si>
    <t>Endeavour-TOU</t>
    <phoneticPr fontId="6" type="noConversion"/>
  </si>
  <si>
    <t>https://www.energymadeeasy.gov.au/offer/959868?postcode=2780</t>
  </si>
  <si>
    <t>Powerclub</t>
  </si>
  <si>
    <t>Enova Energy</t>
  </si>
  <si>
    <t>Timestamp</t>
    <phoneticPr fontId="11" type="noConversion"/>
  </si>
  <si>
    <t>State</t>
    <phoneticPr fontId="11" type="noConversion"/>
  </si>
  <si>
    <t>DB</t>
    <phoneticPr fontId="11" type="noConversion"/>
  </si>
  <si>
    <t>DB Zone</t>
    <phoneticPr fontId="11" type="noConversion"/>
  </si>
  <si>
    <t>Meter type</t>
    <phoneticPr fontId="11" type="noConversion"/>
  </si>
  <si>
    <t>Effective from</t>
    <phoneticPr fontId="11" type="noConversion"/>
  </si>
  <si>
    <t>Solar (y/n)</t>
    <phoneticPr fontId="11" type="noConversion"/>
  </si>
  <si>
    <t>Restricted eligibility? (n/so/nso)</t>
    <phoneticPr fontId="11" type="noConversion"/>
  </si>
  <si>
    <t>Solar meter fee (c/day)</t>
    <phoneticPr fontId="11" type="noConversion"/>
  </si>
  <si>
    <t>Name</t>
    <phoneticPr fontId="11" type="noConversion"/>
  </si>
  <si>
    <t>Single or peak rate (c/kWh)</t>
    <phoneticPr fontId="11" type="noConversion"/>
  </si>
  <si>
    <t>Peak 1st step (kWh)</t>
    <phoneticPr fontId="11" type="noConversion"/>
  </si>
  <si>
    <t>Peak 2nd rate (c/kWh)</t>
    <phoneticPr fontId="11" type="noConversion"/>
  </si>
  <si>
    <t>Peak 2nd step (kWh)</t>
    <phoneticPr fontId="11" type="noConversion"/>
  </si>
  <si>
    <t>Peak 3rd rate (c/kWh)</t>
    <phoneticPr fontId="11" type="noConversion"/>
  </si>
  <si>
    <t>Peak 3rd step (kWh)</t>
    <phoneticPr fontId="11" type="noConversion"/>
  </si>
  <si>
    <t>Peak 4th rate (c/kWh)</t>
    <phoneticPr fontId="11" type="noConversion"/>
  </si>
  <si>
    <t>Seasonal peak: off-peak rate (c/kWh)</t>
    <phoneticPr fontId="11" type="noConversion"/>
  </si>
  <si>
    <t>Off-peak rate (c/kWh)</t>
    <phoneticPr fontId="11" type="noConversion"/>
  </si>
  <si>
    <t>Off peak 1st step (kWh)</t>
    <phoneticPr fontId="11" type="noConversion"/>
  </si>
  <si>
    <t>Off peak 2nd rate (c/kWh)</t>
    <phoneticPr fontId="11" type="noConversion"/>
  </si>
  <si>
    <t>Off peak 2nd step (kWh)</t>
    <phoneticPr fontId="11" type="noConversion"/>
  </si>
  <si>
    <t>Off peak 3rd rate (c/kWh)</t>
    <phoneticPr fontId="11" type="noConversion"/>
  </si>
  <si>
    <t>Off peak 3rd step (kWh)</t>
    <phoneticPr fontId="11" type="noConversion"/>
  </si>
  <si>
    <t>Off peak 4th rate (c/kWh)</t>
    <phoneticPr fontId="11" type="noConversion"/>
  </si>
  <si>
    <t>Seasonal Off-peak: Off-peak rate (c/kWh)</t>
    <phoneticPr fontId="11" type="noConversion"/>
  </si>
  <si>
    <t>Cont' off peak</t>
    <phoneticPr fontId="11" type="noConversion"/>
  </si>
  <si>
    <t>Cont' off peak 1st step (kWh)</t>
    <phoneticPr fontId="11" type="noConversion"/>
  </si>
  <si>
    <t>Cont' off peak 2nd rate</t>
    <phoneticPr fontId="11" type="noConversion"/>
  </si>
  <si>
    <t>Shoulder (c/kWh)</t>
    <phoneticPr fontId="11" type="noConversion"/>
  </si>
  <si>
    <t>Split week tariff: Shoulder - weekdays (c/kWh)</t>
    <phoneticPr fontId="11" type="noConversion"/>
  </si>
  <si>
    <t>Split week tariff: Shoulder - weekends (c/kWh)</t>
    <phoneticPr fontId="11" type="noConversion"/>
  </si>
  <si>
    <t>Seasonal shoulder: off peak season rate (c/kWh)</t>
    <phoneticPr fontId="11" type="noConversion"/>
  </si>
  <si>
    <t>Minimum monthly demand charged (kW)</t>
    <phoneticPr fontId="10" type="noConversion"/>
  </si>
  <si>
    <t>Peak or single Capacity charge  (c/kVA/day)</t>
    <phoneticPr fontId="10" type="noConversion"/>
  </si>
  <si>
    <t>Off-peak Capacity charge  (c/kVA/day)</t>
    <phoneticPr fontId="10" type="noConversion"/>
  </si>
  <si>
    <t>Time structure Code</t>
    <phoneticPr fontId="11" type="noConversion"/>
  </si>
  <si>
    <t>Seasonal? (y/n)</t>
    <phoneticPr fontId="11" type="noConversion"/>
  </si>
  <si>
    <t>Summer or winter peak (s/w)</t>
    <phoneticPr fontId="11" type="noConversion"/>
  </si>
  <si>
    <t>Number of peak months</t>
    <phoneticPr fontId="11" type="noConversion"/>
  </si>
  <si>
    <t>Max. system capacity (kW)</t>
  </si>
  <si>
    <t>FIT (c/kWh)</t>
    <phoneticPr fontId="6" type="noConversion"/>
  </si>
  <si>
    <t>Peak FIT (c/kWh)</t>
    <phoneticPr fontId="6" type="noConversion"/>
  </si>
  <si>
    <t>Off-peak FIT (c/kWh)</t>
    <phoneticPr fontId="6" type="noConversion"/>
  </si>
  <si>
    <t>Shoulder FIT (c/kWh)</t>
    <phoneticPr fontId="6" type="noConversion"/>
  </si>
  <si>
    <t>Green (y/n/o)</t>
    <phoneticPr fontId="11" type="noConversion"/>
  </si>
  <si>
    <t>Green note</t>
    <phoneticPr fontId="11" type="noConversion"/>
  </si>
  <si>
    <t>Guaranteed discount off bill (%)</t>
    <phoneticPr fontId="11" type="noConversion"/>
  </si>
  <si>
    <t>Guaranteed discount off usage (%)</t>
    <phoneticPr fontId="11" type="noConversion"/>
  </si>
  <si>
    <t>POT discount off bill (%)</t>
    <phoneticPr fontId="11" type="noConversion"/>
  </si>
  <si>
    <t>POT discount off usage (%)</t>
    <phoneticPr fontId="11" type="noConversion"/>
  </si>
  <si>
    <t>DD discount off bill (%)</t>
    <phoneticPr fontId="11" type="noConversion"/>
  </si>
  <si>
    <t>DD discount off usage (%)</t>
    <phoneticPr fontId="11" type="noConversion"/>
  </si>
  <si>
    <t>E-bill discount off bill (%)</t>
    <phoneticPr fontId="11" type="noConversion"/>
  </si>
  <si>
    <t>E-bill discount off usage (%)</t>
    <phoneticPr fontId="11" type="noConversion"/>
  </si>
  <si>
    <t>Dual Fuel discount off bill (%)</t>
    <phoneticPr fontId="8" type="noConversion"/>
  </si>
  <si>
    <t>Dual Fuel discount off usage (%)</t>
    <phoneticPr fontId="8" type="noConversion"/>
  </si>
  <si>
    <t>Contract length (months)</t>
    <phoneticPr fontId="8" type="noConversion"/>
  </si>
  <si>
    <t>ETF (Y/N)</t>
    <phoneticPr fontId="8" type="noConversion"/>
  </si>
  <si>
    <t>Limited benefit period? (months)</t>
    <phoneticPr fontId="11" type="noConversion"/>
  </si>
  <si>
    <t>Other Direct Debit Incentive (y/n)</t>
    <phoneticPr fontId="11" type="noConversion"/>
  </si>
  <si>
    <t>Other incentives</t>
    <phoneticPr fontId="11" type="noConversion"/>
  </si>
  <si>
    <t>Incentive type</t>
    <phoneticPr fontId="11" type="noConversion"/>
  </si>
  <si>
    <t>Approx. incentive value ($)</t>
    <phoneticPr fontId="11" type="noConversion"/>
  </si>
  <si>
    <t>Dual fuel condition? (Y/N)</t>
    <phoneticPr fontId="11" type="noConversion"/>
  </si>
  <si>
    <t>Mandatory shortened billing cycle (months)</t>
  </si>
  <si>
    <t>Comments</t>
    <phoneticPr fontId="11" type="noConversion"/>
  </si>
  <si>
    <t>Source</t>
    <phoneticPr fontId="11" type="noConversion"/>
  </si>
  <si>
    <t>Update status</t>
    <phoneticPr fontId="11" type="noConversion"/>
  </si>
  <si>
    <t>St Vincent de Paul Society, NSW Tariff-Tracking Project, Workbook 3: Electricity Market Offers</t>
    <phoneticPr fontId="11" type="noConversion"/>
  </si>
  <si>
    <t>NSW, ESSENTIAL NETWORK</t>
    <phoneticPr fontId="11" type="noConversion"/>
  </si>
  <si>
    <t>Annual consumption only</t>
    <phoneticPr fontId="11" type="noConversion"/>
  </si>
  <si>
    <t>Type of discount</t>
  </si>
  <si>
    <t>Discount is inclusive or exclusive of GST</t>
  </si>
  <si>
    <t>Annual bill incl guaranteed discounts (EXC GST)</t>
    <phoneticPr fontId="11" type="noConversion"/>
  </si>
  <si>
    <t>Annual bill incl conditional discounts (EXC GST)</t>
    <phoneticPr fontId="11" type="noConversion"/>
  </si>
  <si>
    <t>Annual bill incl guaranteed discounts (incl GST)</t>
    <phoneticPr fontId="11" type="noConversion"/>
  </si>
  <si>
    <t>Annual bill incl conditional discounts (incl GST)</t>
    <phoneticPr fontId="11" type="noConversion"/>
  </si>
  <si>
    <t>Controlled Load</t>
    <phoneticPr fontId="11" type="noConversion"/>
  </si>
  <si>
    <t>Controlled off-peak</t>
    <phoneticPr fontId="11" type="noConversion"/>
  </si>
  <si>
    <t>Peak 1st block</t>
    <phoneticPr fontId="11" type="noConversion"/>
  </si>
  <si>
    <t>Shoulder</t>
    <phoneticPr fontId="11" type="noConversion"/>
  </si>
  <si>
    <t>Off-peak</t>
    <phoneticPr fontId="11" type="noConversion"/>
  </si>
  <si>
    <t>July 2020</t>
  </si>
  <si>
    <t>NSW, AUSGRID NETWORK</t>
  </si>
  <si>
    <t>NSW, ENDEAVOUR NETWORK</t>
  </si>
  <si>
    <t>POT discount off usENDe (%)</t>
  </si>
  <si>
    <t>NSW-Single</t>
  </si>
  <si>
    <t>N</t>
  </si>
  <si>
    <t>Essentials Saver</t>
  </si>
  <si>
    <t>https://www.energymadeeasy.gov.au/plan?id=AGL15226MRE&amp;postcode=2644</t>
  </si>
  <si>
    <t>Home Deal</t>
  </si>
  <si>
    <t>https://www.energymadeeasy.gov.au/plan?id=ALI13036MRE&amp;postcode=2644</t>
  </si>
  <si>
    <t>so</t>
  </si>
  <si>
    <t>Flora</t>
  </si>
  <si>
    <t>https://www.energymadeeasy.gov.au/plan?id=CLI65217MRE&amp;postcode=2644</t>
  </si>
  <si>
    <t>https://www.energymadeeasy.gov.au/plan?id=M2E13252MRE&amp;postcode=2644</t>
  </si>
  <si>
    <t>Freedom Plus</t>
  </si>
  <si>
    <t>https://www.energymadeeasy.gov.au/plan?id=COV76252MRE&amp;postcode=2644</t>
  </si>
  <si>
    <t>Renewable Saver POT</t>
  </si>
  <si>
    <t>https://diamondenergy.com.au/epfs/resi/market/essential.pdf</t>
  </si>
  <si>
    <t>Discontinued</t>
  </si>
  <si>
    <t>https://www.energymadeeasy.gov.au/plan?id=DOD13820MRE&amp;postcode=2644</t>
  </si>
  <si>
    <t>https://www.energymadeeasy.gov.au/plan?id=ENE19247MRE&amp;utm_source=EnergyAustralia&amp;utm_campaign=bpi-retailer&amp;utm_medium=retailer&amp;postcode=2644</t>
  </si>
  <si>
    <t>All Day Breakfast</t>
  </si>
  <si>
    <t>https://www.energymadeeasy.gov.au/plan?id=MOJ49659MRE&amp;postcode=2644</t>
  </si>
  <si>
    <t>https://www.energymadeeasy.gov.au/plan?id=MOM58634MRE&amp;postcode=2644</t>
  </si>
  <si>
    <t>https://www.energymadeeasy.gov.au/plan?id=ORI25024MRE&amp;postcode=2644</t>
  </si>
  <si>
    <t>Rate Saver</t>
  </si>
  <si>
    <t>https://www.energymadeeasy.gov.au/plan?id=POW15456MRE&amp;postcode=2644</t>
  </si>
  <si>
    <t>https://www.powershop.com.au/app/rates/resi/elec/essential/resi-elec-essential-market-offer-tariff-all.pdf?v=1</t>
  </si>
  <si>
    <t>Living Energy Saver</t>
  </si>
  <si>
    <t>Access to Red Energy Rewards</t>
  </si>
  <si>
    <t>https://www.energymadeeasy.gov.au/plan?id=RED21432MRE&amp;postcode=2644</t>
  </si>
  <si>
    <t>Saver</t>
  </si>
  <si>
    <t>https://www.energymadeeasy.gov.au/plan?id=SIM61706MRE2&amp;postcode=2644</t>
  </si>
  <si>
    <t>https://www.energymadeeasy.gov.au/plan?id=1ST82946MRE&amp;postcode=2644</t>
  </si>
  <si>
    <t>Post-paid Electricity</t>
  </si>
  <si>
    <t>https://www.energymadeeasy.gov.au/plan?id=AMA62424MRE&amp;utm_source=amaysim%20Energy&amp;utm_campaign=bpi-retailer&amp;utm_medium=retailer&amp;postcode=2644</t>
  </si>
  <si>
    <t>https://www.energymadeeasy.gov.au/plan?postcode=2644&amp;id=REA53089MRE</t>
  </si>
  <si>
    <t>A refundable contribution to your powerbank of $40 per 1,000 kWh of annual consumption must be paid.</t>
  </si>
  <si>
    <t>https://www.energymadeeasy.gov.au/plan?id=PWR93222MRE&amp;postcode=2644</t>
  </si>
  <si>
    <t>https://www.energymadeeasy.gov.au/plan?id=ENO12627MRE&amp;postcode=2644</t>
  </si>
  <si>
    <t>Sumo Power</t>
  </si>
  <si>
    <t>Lite</t>
  </si>
  <si>
    <t>https://www.energymadeeasy.gov.au/plan?id=SUM29676MRE2&amp;postcode=2830</t>
  </si>
  <si>
    <t>Future X Power</t>
  </si>
  <si>
    <t>https://www.energymadeeasy.gov.au/plan?id=FXP14717MRE&amp;postcode=2644</t>
  </si>
  <si>
    <t>Available to smart meter customers only. Customer will be charged wholesale rates + network charges but monthly average will not exceed stipulated rates. Direct debit.</t>
  </si>
  <si>
    <t>https://www.energymadeeasy.gov.au/plan?id=AMB48850MRE1&amp;postcode=2644</t>
  </si>
  <si>
    <t>Bright Spark Power</t>
  </si>
  <si>
    <t>No Contract</t>
  </si>
  <si>
    <t>Direct debit and credit card only</t>
  </si>
  <si>
    <t>https://www.energymadeeasy.gov.au/plan?id=BSP50326MRE1&amp;postcode=2644</t>
  </si>
  <si>
    <t>Discover Energy</t>
  </si>
  <si>
    <t>Economy Saver</t>
  </si>
  <si>
    <t>Online sign-up via Discover Energy website only and new customer of Discover Energy</t>
  </si>
  <si>
    <t>https://www.energymadeeasy.gov.au/plan?id=DEN36168MRE2&amp;postcode=2644</t>
  </si>
  <si>
    <t>GloBird Energy</t>
  </si>
  <si>
    <t>GloSave</t>
  </si>
  <si>
    <t>https://www.energymadeeasy.gov.au/plan?id=GLO50457MRE&amp;postcode=2644</t>
  </si>
  <si>
    <t>Kogan Energy</t>
  </si>
  <si>
    <t>https://www.energymadeeasy.gov.au/plan?id=KOG58271MRE1&amp;postcode=2644</t>
  </si>
  <si>
    <t>Nectr</t>
  </si>
  <si>
    <t>Friends Clean</t>
  </si>
  <si>
    <t>$100 sign-on bonus applied to 2nd bill</t>
  </si>
  <si>
    <t>https://www.energymadeeasy.gov.au/plan?id=NTR52278MRE&amp;postcode=2644</t>
  </si>
  <si>
    <t>OVO Energy</t>
  </si>
  <si>
    <t>The One Plan</t>
  </si>
  <si>
    <t>10% GreenPower</t>
  </si>
  <si>
    <t>3% interest paid on credit balances. Direct debit only.</t>
  </si>
  <si>
    <t>https://www.energymadeeasy.gov.au/plan?id=OVO15509MRE&amp;utm_source=OVO%20Energy&amp;utm_campaign=bpi-retailer&amp;utm_medium=retailer&amp;postcode=2644</t>
  </si>
  <si>
    <t>Controlled</t>
  </si>
  <si>
    <t>NSW-Controlled 1</t>
  </si>
  <si>
    <t>https://www.energymadeeasy.gov.au/plan?id=AGL15225MRE&amp;utm_source=AGL&amp;utm_campaign=bpi-retailer&amp;utm_medium=retailer&amp;postcode=2644</t>
  </si>
  <si>
    <t>https://www.energymadeeasy.gov.au/plan?id=ALI13054MRE&amp;postcode=2644</t>
  </si>
  <si>
    <t>https://www.energymadeeasy.gov.au/plan?id=CLI65255MRE&amp;postcode=2644</t>
  </si>
  <si>
    <t>https://www.energymadeeasy.gov.au/plan?id=M2E13251MRE&amp;amp%3Butm_source=Commander%20Power%20%26%20Gas&amp;amp%3Butm_campaign=bpi-retailer&amp;postcode=2644</t>
  </si>
  <si>
    <t>https://www.energymadeeasy.gov.au/plan?id=COV76246MRE&amp;postcode=2644</t>
  </si>
  <si>
    <t>https://www.energymadeeasy.gov.au/plan?id=DOD13819MRE&amp;postcode=2644</t>
  </si>
  <si>
    <t>https://www.energymadeeasy.gov.au/plan?id=ENE19244MRE&amp;utm_source=EnergyAustralia&amp;utm_campaign=bpi-retailer&amp;utm_medium=retailer&amp;postcode=2644</t>
  </si>
  <si>
    <t>https://www.energymadeeasy.gov.au/plan?id=MOJ49663MRE&amp;postcode=2644</t>
  </si>
  <si>
    <t>https://www.energymadeeasy.gov.au/plan?id=MOM58645MRE&amp;utm_source=Momentum%20Energy&amp;utm_campaign=bpi-retailer&amp;utm_medium=retailer&amp;postcode=2644</t>
  </si>
  <si>
    <t>https://www.energymadeeasy.gov.au/plan?id=ORI25022MRE&amp;postcode=2644</t>
  </si>
  <si>
    <t>https://www.energymadeeasy.gov.au/plan?id=POW15457MRE&amp;postcode=2644</t>
  </si>
  <si>
    <t>https://www.energymadeeasy.gov.au/plan?id=PSH65699MRE2&amp;postcode=2644</t>
  </si>
  <si>
    <t>https://www.energymadeeasy.gov.au/plan?id=RED21431MRE&amp;postcode=2644</t>
  </si>
  <si>
    <t>https://www.energymadeeasy.gov.au/plan?id=SIM61653MRE2&amp;postcode=2644</t>
  </si>
  <si>
    <t>https://www.energymadeeasy.gov.au/plan?id=1ST82947MRE&amp;postcode=2644</t>
  </si>
  <si>
    <t>https://www.energymadeeasy.gov.au/plan?id=AMA62443MRE&amp;utm_source=amaysim%20Energy&amp;utm_campaign=bpi-retailer&amp;utm_medium=retailer&amp;postcode=2644</t>
  </si>
  <si>
    <t>https://www.energymadeeasy.gov.au/plan?postcode=2644&amp;id=REA53090MRE</t>
  </si>
  <si>
    <t>https://www.energymadeeasy.gov.au/plan?id=ENO12625MRE&amp;utm_source=Enova%20Energy&amp;utm_campaign=bpi-retailer&amp;utm_medium=retailer&amp;postcode=2644</t>
  </si>
  <si>
    <t>https://www.energymadeeasy.gov.au/plan?id=SUM29688MRE2&amp;postcode=2830</t>
  </si>
  <si>
    <t>https://www.energymadeeasy.gov.au/plan?id=FXP13769MRE&amp;utm_source=Future%20X%20Power&amp;utm_campaign=bpi-retailer&amp;utm_medium=retailer&amp;postcode=2644</t>
  </si>
  <si>
    <t>https://www.energymadeeasy.gov.au/plan?id=AMB48849MRE1&amp;postcode=2644</t>
  </si>
  <si>
    <t>https://www.energymadeeasy.gov.au/plan?id=BSP50320MRE1&amp;postcode=2644</t>
  </si>
  <si>
    <t>For new customers only that sign up online</t>
  </si>
  <si>
    <t>https://www.energymadeeasy.gov.au/plan?id=DEN36172MRE2&amp;postcode=2644</t>
  </si>
  <si>
    <t>https://www.energymadeeasy.gov.au/plan?id=GLO50460MRE&amp;utm_source=Globird%20Energy&amp;utm_campaign=bpi-retailer&amp;utm_medium=retailer&amp;postcode=2644</t>
  </si>
  <si>
    <t>https://www.energymadeeasy.gov.au/plan?id=KOG58272MRE1&amp;postcode=2644</t>
  </si>
  <si>
    <t>https://www.energymadeeasy.gov.au/plan?id=NTR52274MRE&amp;postcode=2644</t>
  </si>
  <si>
    <t>https://www.energymadeeasy.gov.au/plan?id=OVO15510MRE&amp;postcode=2644</t>
  </si>
  <si>
    <t>Essential-TOU</t>
  </si>
  <si>
    <t>https://www.energymadeeasy.gov.au/plan?id=AGL15085MRE&amp;utm_source=AGL&amp;utm_campaign=bpi-retailer&amp;utm_medium=retailer&amp;postcode=2644</t>
  </si>
  <si>
    <t>https://www.energymadeeasy.gov.au/plan?id=ALI13030MRE&amp;utm_source=Alinta%20Energy&amp;utm_campaign=bpi-retailer&amp;utm_medium=retailer&amp;postcode=2644</t>
  </si>
  <si>
    <t>https://www.energymadeeasy.gov.au/plan?id=CLI65235MRE&amp;postcode=2644</t>
  </si>
  <si>
    <t>https://www.energymadeeasy.gov.au/plan?id=M2E14443MRE&amp;amp%3Butm_source=Commander%20Power%20%26%20Gas&amp;amp%3Butm_campaign=bpi-retailer&amp;postcode=2644</t>
  </si>
  <si>
    <t>https://www.energymadeeasy.gov.au/plan?id=COV76253MRE&amp;postcode=2644</t>
  </si>
  <si>
    <t>https://www.energymadeeasy.gov.au/plan?id=DOD14419MRE&amp;postcode=2644</t>
  </si>
  <si>
    <t>https://www.energymadeeasy.gov.au/plan?id=ENE19197MRE&amp;utm_source=EnergyAustralia&amp;utm_campaign=bpi-retailer&amp;utm_medium=retailer&amp;postcode=2644</t>
  </si>
  <si>
    <t>https://www.energymadeeasy.gov.au/plan?id=MOM58930MRE&amp;utm_source=Momentum%20Energy&amp;utm_campaign=bpi-retailer&amp;utm_medium=retailer&amp;postcode=2644</t>
  </si>
  <si>
    <t>https://www.energymadeeasy.gov.au/plan?id=ORI25560MRE&amp;postcode=2644</t>
  </si>
  <si>
    <t>https://www.energymadeeasy.gov.au/plan?id=POW15476MRE&amp;postcode=2644</t>
  </si>
  <si>
    <t>https://www.energymadeeasy.gov.au/plan?id=RED21727MRE&amp;postcode=2644</t>
  </si>
  <si>
    <t>https://www.energymadeeasy.gov.au/plan?id=SIM62229MRE2&amp;postcode=2644</t>
  </si>
  <si>
    <t>https://www.energymadeeasy.gov.au/plan?id=1ST82969MRE&amp;postcode=2644</t>
  </si>
  <si>
    <t>https://www.energymadeeasy.gov.au/plan?id=AMA62432MRE&amp;utm_source=amaysim%20Energy&amp;utm_campaign=bpi-retailer&amp;utm_medium=retailer&amp;postcode=2644</t>
  </si>
  <si>
    <t>https://www.energymadeeasy.gov.au/plan?postcode=2644&amp;id=REA53258MRE</t>
  </si>
  <si>
    <t>https://www.energymadeeasy.gov.au/plan?id=ENO12617MRE&amp;utm_source=Enova%20Energy&amp;utm_campaign=bpi-retailer&amp;utm_medium=retailer&amp;postcode=2644</t>
  </si>
  <si>
    <t>https://www.energymadeeasy.gov.au/plan?id=SUM29763MRE2&amp;postcode=2830</t>
  </si>
  <si>
    <t>https://www.energymadeeasy.gov.au/plan?id=FXP48898MRE&amp;postcode=2644</t>
  </si>
  <si>
    <t>https://www.energymadeeasy.gov.au/plan?id=DEN36128MRE2&amp;postcode=2644</t>
  </si>
  <si>
    <t>https://www.energymadeeasy.gov.au/plan?id=GLO50465MRE&amp;utm_source=Globird%20Energy&amp;utm_campaign=bpi-retailer&amp;utm_medium=retailer&amp;postcode=2644</t>
  </si>
  <si>
    <t>https://www.energymadeeasy.gov.au/plan?id=KOG58273MRE1&amp;postcode=2644</t>
  </si>
  <si>
    <t>https://www.energymadeeasy.gov.au/plan?id=NTR52282MRE&amp;postcode=2644</t>
  </si>
  <si>
    <t>https://www.energymadeeasy.gov.au/plan?id=OVO15506MRE&amp;utm_source=OVO%20Energy&amp;utm_campaign=bpi-retailer&amp;utm_medium=retailer&amp;postcode=2644</t>
  </si>
  <si>
    <t>https://www.energymadeeasy.gov.au/plan?id=AGL15218MRE&amp;postcode=2000</t>
  </si>
  <si>
    <t>https://www.energymadeeasy.gov.au/plan?id=ALI13073MRE&amp;postcode=2000</t>
  </si>
  <si>
    <t>https://www.energymadeeasy.gov.au/plan?id=CLI65156MRE&amp;postcode=2000</t>
  </si>
  <si>
    <t>https://www.energymadeeasy.gov.au/plan?id=M2E13248MRE&amp;postcode=2000</t>
  </si>
  <si>
    <t>https://www.energymadeeasy.gov.au/plan?id=COV71718MRE&amp;postcode=2000</t>
  </si>
  <si>
    <t>https://www.energymadeeasy.gov.au/plan?id=DIA34670MRE&amp;postcode=2000</t>
  </si>
  <si>
    <t>https://www.energymadeeasy.gov.au/plan?id=DOD13816MRE&amp;postcode=2000</t>
  </si>
  <si>
    <t>https://www.energymadeeasy.gov.au/plan?id=ENE19250MRE&amp;utm_source=EnergyAustralia&amp;utm_campaign=bpi-retailer&amp;utm_medium=retailer&amp;postcode=2000</t>
  </si>
  <si>
    <t>https://www.energymadeeasy.gov.au/plan?id=MOJ49661MRE&amp;postcode=2000</t>
  </si>
  <si>
    <t>https://www.energymadeeasy.gov.au/plan?id=MOM58649MRE&amp;postcode=2000</t>
  </si>
  <si>
    <t>https://www.energymadeeasy.gov.au/plan?id=ORI25018MRE&amp;postcode=2000</t>
  </si>
  <si>
    <t>https://www.energymadeeasy.gov.au/plan?id=POW15462MRE&amp;postcode=2000</t>
  </si>
  <si>
    <t>https://www.powershop.com.au/app/rates/resi/elec/ausgrid/resi-elec-ausgrid-market-offer-tariff-all.pdf?v=1</t>
  </si>
  <si>
    <t>https://www.energymadeeasy.gov.au/plan?id=RED21433MRE&amp;postcode=2000</t>
  </si>
  <si>
    <t>https://www.energymadeeasy.gov.au/plan?id=SIM61721MRE2&amp;postcode=2000</t>
  </si>
  <si>
    <t>https://www.energymadeeasy.gov.au/plan?id=1ST82934MRE&amp;postcode=2000</t>
  </si>
  <si>
    <t>https://www.energymadeeasy.gov.au/plan?id=AMA62401MRE&amp;utm_source=amaysim%20Energy&amp;utm_campaign=bpi-retailer&amp;utm_medium=retailer&amp;postcode=2000</t>
  </si>
  <si>
    <t>https://www.energymadeeasy.gov.au/plan?postcode=2000&amp;id=REA53073MRE</t>
  </si>
  <si>
    <t>https://www.energymadeeasy.gov.au/plan?id=AMB48854MRE1&amp;postcode=2000</t>
  </si>
  <si>
    <t>https://www.energymadeeasy.gov.au/plan?id=PWR93165MRE&amp;postcode=2000</t>
  </si>
  <si>
    <t>https://www.energymadeeasy.gov.au/plan?id=ENO12587MRE&amp;postcode=2000</t>
  </si>
  <si>
    <t>https://www.energymadeeasy.gov.au/plan?id=SUM29678MRE&amp;postcode=2000</t>
  </si>
  <si>
    <t>Tango Energy</t>
  </si>
  <si>
    <t>Home Select</t>
  </si>
  <si>
    <t>https://www.energymadeeasy.gov.au/plan?id=TAN21896MRE&amp;postcode=2000</t>
  </si>
  <si>
    <t>https://www.energymadeeasy.gov.au/plan?id=BSP50321MRE1&amp;postcode=2000</t>
  </si>
  <si>
    <t>https://www.energymadeeasy.gov.au/plan?id=DEN35706MRE2&amp;postcode=2000</t>
  </si>
  <si>
    <t>https://www.energymadeeasy.gov.au/plan?id=FXP14711MRE&amp;postcode=2000</t>
  </si>
  <si>
    <t>https://www.energymadeeasy.gov.au/plan?id=GLO50463MRE&amp;postcode=2000</t>
  </si>
  <si>
    <t>https://assets.kogan.com/files/energy/pdf/KE-AG-200701-market-e.pdf</t>
  </si>
  <si>
    <t>Friends</t>
  </si>
  <si>
    <t>$50 e-gift card provided on your 12 month anniversary date with Nectr + $200 e-gift card once we start supplying your power</t>
  </si>
  <si>
    <t>https://www.energymadeeasy.gov.au/plan?id=NTR24634MRE&amp;postcode=2000</t>
  </si>
  <si>
    <t>https://www.energymadeeasy.gov.au/plan?id=OVO51050MRE&amp;postcode=2000</t>
  </si>
  <si>
    <t>https://www.energymadeeasy.gov.au/plan?id=AGL15217MRE&amp;utm_source=AGL&amp;utm_campaign=bpi-retailer&amp;utm_medium=retailer&amp;postcode=2000</t>
  </si>
  <si>
    <t>https://www.energymadeeasy.gov.au/plan?id=ALI13045MRE&amp;utm_source=Alinta%20Energy&amp;utm_campaign=bpi-retailer&amp;utm_medium=retailer&amp;postcode=2000</t>
  </si>
  <si>
    <t>https://www.energymadeeasy.gov.au/plan?id=CLI65191MRE&amp;postcode=2000</t>
  </si>
  <si>
    <t>https://www.energymadeeasy.gov.au/plan?id=M2E13247MRE&amp;postcode=2000</t>
  </si>
  <si>
    <t>https://www.energymadeeasy.gov.au/plan?id=COV71730MRE&amp;postcode=2000</t>
  </si>
  <si>
    <t>https://www.energymadeeasy.gov.au/plan?id=DIA34669MRE&amp;postcode=2000</t>
  </si>
  <si>
    <t>https://www.energymadeeasy.gov.au/plan?id=DOD13815MRE&amp;postcode=2000</t>
  </si>
  <si>
    <t>https://www.energymadeeasy.gov.au/plan?id=ENE19186MRE&amp;utm_source=EnergyAustralia&amp;utm_campaign=bpi-retailer&amp;utm_medium=retailer&amp;postcode=2000</t>
  </si>
  <si>
    <t>https://www.energymadeeasy.gov.au/plan?id=MOJ49665MRE&amp;postcode=2000</t>
  </si>
  <si>
    <t>https://www.energymadeeasy.gov.au/plan?id=MOM58652MRE&amp;utm_source=Momentum%20Energy&amp;utm_campaign=bpi-retailer&amp;utm_medium=retailer&amp;postcode=2000</t>
  </si>
  <si>
    <t>https://www.energymadeeasy.gov.au/plan?id=ORI25019MRE&amp;postcode=2000</t>
  </si>
  <si>
    <t>https://www.energymadeeasy.gov.au/plan?id=POW15463MRE&amp;postcode=2000</t>
  </si>
  <si>
    <t>https://www.energymadeeasy.gov.au/plan?id=RED21434MRE&amp;postcode=2000</t>
  </si>
  <si>
    <t>https://www.energymadeeasy.gov.au/plan?id=SIM61657MRE2&amp;postcode=2000</t>
  </si>
  <si>
    <t>https://www.energymadeeasy.gov.au/plan?id=1ST82936MRE&amp;postcode=2000</t>
  </si>
  <si>
    <t>https://www.energymadeeasy.gov.au/plan?id=AMA62418MRE&amp;utm_source=amaysim%20Energy&amp;utm_campaign=bpi-retailer&amp;utm_medium=retailer&amp;postcode=2000</t>
  </si>
  <si>
    <t>https://www.energymadeeasy.gov.au/plan?postcode=2000&amp;id=REA53074MRE</t>
  </si>
  <si>
    <t>https://www.energymadeeasy.gov.au/plan?id=AMB48853MRE1&amp;postcode=2000</t>
  </si>
  <si>
    <t>https://www.energymadeeasy.gov.au/plan?id=ENO12591MRE&amp;postcode=2000</t>
  </si>
  <si>
    <t>https://www.energymadeeasy.gov.au/plan?id=SUM29675MRE&amp;utm_source=Sumo&amp;utm_campaign=bpi-retailer&amp;utm_medium=retailer&amp;postcode=2000</t>
  </si>
  <si>
    <t>https://www.energymadeeasy.gov.au/plan?id=TAN21901MRE&amp;postcode=2000</t>
  </si>
  <si>
    <t>https://www.energymadeeasy.gov.au/plan?id=BSP50318MRE1&amp;postcode=2000</t>
  </si>
  <si>
    <t>https://www.energymadeeasy.gov.au/plan?id=DEN35698MRE2&amp;postcode=2000</t>
  </si>
  <si>
    <t>https://www.energymadeeasy.gov.au/plan?id=FXP13757MRE&amp;postcode=2000</t>
  </si>
  <si>
    <t>https://www.energymadeeasy.gov.au/plan?id=GLO50458MRE&amp;postcode=2000</t>
  </si>
  <si>
    <t>https://www.energymadeeasy.gov.au/plan?id=KOG58243MRE1&amp;postcode=2000</t>
  </si>
  <si>
    <t>https://www.energymadeeasy.gov.au/plan?id=NTR24638MRE&amp;postcode=2000</t>
  </si>
  <si>
    <t>https://www.energymadeeasy.gov.au/plan?id=OVO51051MRE&amp;postcode=2000</t>
  </si>
  <si>
    <t>AusGrid-TOU</t>
  </si>
  <si>
    <t>https://www.energymadeeasy.gov.au/plan?id=AGL15082MRE&amp;utm_source=AGL&amp;utm_campaign=bpi-retailer&amp;utm_medium=retailer&amp;postcode=2000</t>
  </si>
  <si>
    <t>https://www.energymadeeasy.gov.au/plan?id=ALI13091MRE&amp;utm_source=Alinta%20Energy&amp;utm_campaign=bpi-retailer&amp;utm_medium=retailer&amp;postcode=2000</t>
  </si>
  <si>
    <t>https://www.energymadeeasy.gov.au/plan?id=CLI65381MRE&amp;postcode=2000</t>
  </si>
  <si>
    <t>https://www.energymadeeasy.gov.au/plan?id=M2E14439MRE&amp;postcode=2000</t>
  </si>
  <si>
    <t>https://www.energymadeeasy.gov.au/plan?id=COV71724MRE&amp;postcode=2000</t>
  </si>
  <si>
    <t>https://www.energymadeeasy.gov.au/plan?id=DIA50239MRE&amp;postcode=2000</t>
  </si>
  <si>
    <t>https://www.energymadeeasy.gov.au/plan?id=DOD14415MRE&amp;postcode=2000</t>
  </si>
  <si>
    <t>https://www.energymadeeasy.gov.au/plan?id=ENE19332MRE&amp;utm_source=EnergyAustralia&amp;utm_campaign=bpi-retailer&amp;utm_medium=retailer&amp;postcode=2000</t>
  </si>
  <si>
    <t>https://www.energymadeeasy.gov.au/plan?id=MOM58933MRE&amp;utm_source=Momentum%20Energy&amp;utm_campaign=bpi-retailer&amp;utm_medium=retailer&amp;postcode=2000</t>
  </si>
  <si>
    <t>https://www.energymadeeasy.gov.au/plan?id=ORI25562MRE&amp;postcode=2000</t>
  </si>
  <si>
    <t>https://www.energymadeeasy.gov.au/plan?id=POW15482MRE&amp;postcode=2000</t>
  </si>
  <si>
    <t>https://www.energymadeeasy.gov.au/plan?id=RED21735MRE&amp;postcode=2000</t>
  </si>
  <si>
    <t>https://www.energymadeeasy.gov.au/plan?id=SIM62230MRE2&amp;postcode=2000</t>
  </si>
  <si>
    <t>https://www.energymadeeasy.gov.au/plan?id=1ST82954MRE&amp;postcode=2000</t>
  </si>
  <si>
    <t>https://www.energymadeeasy.gov.au/plan?id=AMA62374MRE&amp;utm_source=amaysim%20Energy&amp;utm_campaign=bpi-retailer&amp;utm_medium=retailer&amp;postcode=2000</t>
  </si>
  <si>
    <t>https://www.energymadeeasy.gov.au/plan?postcode=2000&amp;id=REA53968MRE</t>
  </si>
  <si>
    <t>Ausgrid-TOU</t>
  </si>
  <si>
    <t>https://www.energymadeeasy.gov.au/plan?id=ENO12601MRE&amp;postcode=2000</t>
  </si>
  <si>
    <t>https://www.energymadeeasy.gov.au/plan?id=SUM29765MRE&amp;utm_source=Sumo&amp;utm_campaign=bpi-retailer&amp;utm_medium=retailer&amp;postcode=2000</t>
  </si>
  <si>
    <t>https://www.energymadeeasy.gov.au/plan?id=TAN22261MRE&amp;postcode=2000</t>
  </si>
  <si>
    <t>https://www.energymadeeasy.gov.au/plan?id=DEN35740MRE2&amp;postcode=2000</t>
  </si>
  <si>
    <t>https://www.energymadeeasy.gov.au/plan?id=FXP48910MRE&amp;postcode=2000</t>
  </si>
  <si>
    <t>https://www.energymadeeasy.gov.au/plan?id=GLO50464MRE&amp;postcode=2000</t>
  </si>
  <si>
    <t>https://www.energymadeeasy.gov.au/plan?id=KOG58319MRE1&amp;postcode=2000</t>
  </si>
  <si>
    <t>https://www.energymadeeasy.gov.au/plan?id=NTR23704MRE&amp;postcode=2000</t>
  </si>
  <si>
    <t>https://www.energymadeeasy.gov.au/plan?id=OVO15497MRE&amp;postcode=2000</t>
  </si>
  <si>
    <t>https://www.energymadeeasy.gov.au/plan?id=AGL15227MRE&amp;postcode=2780</t>
  </si>
  <si>
    <t>https://www.energymadeeasy.gov.au/plan?id=ALI13117MRE&amp;postcode=2780</t>
  </si>
  <si>
    <t>Billed monthly, either actual meter reads, or, an instalment amount of $130 (or as otherwise agreed) which is then reconciled against  actual or estimated usage every quarter.</t>
  </si>
  <si>
    <t>https://www.energymadeeasy.gov.au/plan?id=CLI65283MRE&amp;postcode=2780</t>
  </si>
  <si>
    <t>https://www.energymadeeasy.gov.au/plan?id=M2E13250MRE&amp;postcode=2780</t>
  </si>
  <si>
    <t>https://www.energymadeeasy.gov.au/plan?id=COV75229MRE&amp;postcode=2780</t>
  </si>
  <si>
    <t>https://www.energymadeeasy.gov.au/plan?id=DIA34672MRE&amp;postcode=2780</t>
  </si>
  <si>
    <t>https://www.energymadeeasy.gov.au/plan?id=DOD13818MRE&amp;postcode=2780</t>
  </si>
  <si>
    <t>https://www.energymadeeasy.gov.au/plan?id=ENE19167MRE&amp;utm_source=EnergyAustralia&amp;utm_campaign=bpi-retailer&amp;utm_medium=retailer&amp;postcode=2780</t>
  </si>
  <si>
    <t>https://www.energymadeeasy.gov.au/plan?id=MOJ49660MRE&amp;postcode=2780</t>
  </si>
  <si>
    <t>https://www.energymadeeasy.gov.au/plan?id=MOM58646MRE&amp;postcode=2780</t>
  </si>
  <si>
    <t>https://www.energymadeeasy.gov.au/plan?id=ORI25174MRE&amp;postcode=2780</t>
  </si>
  <si>
    <t>https://www.energymadeeasy.gov.au/plan?id=POW15460MRE&amp;postcode=2780</t>
  </si>
  <si>
    <t>https://www.powershop.com.au/app/rates/resi/elec/endeavour/resi-elec-endeavour-market-offer-tariff-all.pdf?v=1</t>
  </si>
  <si>
    <t>https://www.energymadeeasy.gov.au/plan?id=RED21428MRE&amp;postcode=2780</t>
  </si>
  <si>
    <t>https://www.energymadeeasy.gov.au/plan?id=SIM61648MRE2&amp;postcode=2780</t>
  </si>
  <si>
    <t>https://www.energymadeeasy.gov.au/plan?id=1ST82942MRE&amp;postcode=2780</t>
  </si>
  <si>
    <t>https://www.energymadeeasy.gov.au/plan?id=AMA62453MRE&amp;utm_source=amaysim%20Energy&amp;utm_campaign=bpi-retailer&amp;utm_medium=retailer&amp;postcode=2780</t>
  </si>
  <si>
    <t>https://www.energymadeeasy.gov.au/plan?postcode=2780&amp;id=REA53077MRE</t>
  </si>
  <si>
    <t>https://www.energymadeeasy.gov.au/plan?id=PWR86470MRE1&amp;postcode=2780</t>
  </si>
  <si>
    <t>https://www.energymadeeasy.gov.au/plan?id=ENO12635MRE&amp;postcode=2780</t>
  </si>
  <si>
    <t>https://www.energymadeeasy.gov.au/plan?id=SUM29677MRE2&amp;postcode=2780</t>
  </si>
  <si>
    <t>https://www.energymadeeasy.gov.au/plan?id=TAN21898MRE&amp;postcode=2780</t>
  </si>
  <si>
    <t>https://www.energymadeeasy.gov.au/plan?id=AMB48852MRE1&amp;postcode=2780</t>
  </si>
  <si>
    <t>https://www.energymadeeasy.gov.au/plan?id=BSP50325MRE1&amp;postcode=2780</t>
  </si>
  <si>
    <t>https://www.energymadeeasy.gov.au/plan?id=DEN35992MRE2&amp;postcode=2780</t>
  </si>
  <si>
    <t>https://www.energymadeeasy.gov.au/plan?id=FXP14712MRE&amp;postcode=2780</t>
  </si>
  <si>
    <t>https://www.energymadeeasy.gov.au/plan?id=GLO50456MRE&amp;postcode=2780</t>
  </si>
  <si>
    <t>https://www.energymadeeasy.gov.au/plan?id=KOG58252MRE1&amp;postcode=2780</t>
  </si>
  <si>
    <t>https://www.energymadeeasy.gov.au/plan?id=NTR50283MRE&amp;postcode=2780</t>
  </si>
  <si>
    <t>https://www.energymadeeasy.gov.au/plan?id=OVO51053MRE&amp;postcode=2780</t>
  </si>
  <si>
    <t>https://www.energymadeeasy.gov.au/plan?id=AGL15228MRE&amp;utm_source=AGL&amp;utm_campaign=bpi-retailer&amp;utm_medium=retailer&amp;postcode=2780</t>
  </si>
  <si>
    <t>https://www.energymadeeasy.gov.au/plan?id=ALI13113MRE&amp;utm_source=Alinta%20Energy&amp;utm_campaign=bpi-retailer&amp;utm_medium=retailer&amp;postcode=2780</t>
  </si>
  <si>
    <t>https://www.energymadeeasy.gov.au/plan?id=CLI65334MRE&amp;postcode=2780</t>
  </si>
  <si>
    <t>https://www.energymadeeasy.gov.au/plan?id=M2E13249MRE&amp;amp%3Butm_source=Commander%20Power%20%26%20Gas&amp;amp%3Butm_campaign=bpi-retailer&amp;postcode=2780</t>
  </si>
  <si>
    <t>https://www.energymadeeasy.gov.au/plan?id=COV75225MRE&amp;postcode=2780</t>
  </si>
  <si>
    <t>https://www.energymadeeasy.gov.au/plan?id=DIA34671MRE&amp;postcode=2780</t>
  </si>
  <si>
    <t>https://www.energymadeeasy.gov.au/plan?id=DOD13817MRE&amp;postcode=2780</t>
  </si>
  <si>
    <t>https://www.energymadeeasy.gov.au/plan?id=ENE19192MRE&amp;utm_source=EnergyAustralia&amp;utm_campaign=bpi-retailer&amp;utm_medium=retailer&amp;postcode=2780</t>
  </si>
  <si>
    <t>https://www.energymadeeasy.gov.au/plan?id=MOJ49664MRE&amp;postcode=2780</t>
  </si>
  <si>
    <t>https://www.energymadeeasy.gov.au/plan?id=MOM58651MRE&amp;utm_source=Momentum%20Energy&amp;utm_campaign=bpi-retailer&amp;utm_medium=retailer&amp;postcode=2780</t>
  </si>
  <si>
    <t>https://www.energymadeeasy.gov.au/plan?id=ORI25173MRE&amp;postcode=2780</t>
  </si>
  <si>
    <t>https://www.energymadeeasy.gov.au/plan?id=POW15461MRE&amp;postcode=2780</t>
  </si>
  <si>
    <t>https://www.energymadeeasy.gov.au/plan?id=RED21427MRE&amp;postcode=2780</t>
  </si>
  <si>
    <t>https://www.energymadeeasy.gov.au/plan?id=SIM61655MRE2&amp;postcode=2780</t>
  </si>
  <si>
    <t>https://www.energymadeeasy.gov.au/plan?id=1ST82943MRE&amp;postcode=2780</t>
  </si>
  <si>
    <t>https://www.energymadeeasy.gov.au/plan?id=AMA62466MRE&amp;utm_source=amaysim%20Energy&amp;utm_campaign=bpi-retailer&amp;utm_medium=retailer&amp;postcode=2780</t>
  </si>
  <si>
    <t>https://www.energymadeeasy.gov.au/plan?postcode=2780&amp;id=REA53078MRE</t>
  </si>
  <si>
    <t>https://www.energymadeeasy.gov.au/plan?id=ENO12643MRE&amp;postcode=2780</t>
  </si>
  <si>
    <t>https://www.energymadeeasy.gov.au/plan?id=SUM29674MRE2&amp;postcode=2780</t>
  </si>
  <si>
    <t>https://www.energymadeeasy.gov.au/plan?id=TAN21899MRE&amp;utm_source=Tango%20Energy&amp;utm_campaign=bpi-retailer&amp;utm_medium=retailer&amp;postcode=2780</t>
  </si>
  <si>
    <t>https://www.energymadeeasy.gov.au/plan?id=AMB48851MRE1&amp;postcode=2780</t>
  </si>
  <si>
    <t>https://www.energymadeeasy.gov.au/plan?id=BSP50319MRE1&amp;postcode=2780</t>
  </si>
  <si>
    <t>https://www.energymadeeasy.gov.au/plan?id=DEN35996MRE2&amp;postcode=2780</t>
  </si>
  <si>
    <t>https://www.energymadeeasy.gov.au/plan?id=FXP13777MRE&amp;utm_source=Future%20X%20Power&amp;utm_campaign=bpi-retailer&amp;utm_medium=retailer&amp;postcode=2780</t>
  </si>
  <si>
    <t>https://www.energymadeeasy.gov.au/plan?id=GLO50459MRE&amp;postcode=2780</t>
  </si>
  <si>
    <t>https://www.energymadeeasy.gov.au/plan?id=KOG58254MRE1&amp;postcode=2780</t>
  </si>
  <si>
    <t>https://www.energymadeeasy.gov.au/plan?id=NTR50285MRE&amp;postcode=2780</t>
  </si>
  <si>
    <t>https://www.energymadeeasy.gov.au/plan?id=OVO51054MRE&amp;utm_source=OVO%20Energy&amp;utm_campaign=bpi-retailer&amp;utm_medium=retailer&amp;postcode=2780</t>
  </si>
  <si>
    <t>Endeavour-TOU</t>
  </si>
  <si>
    <t>https://www.energymadeeasy.gov.au/plan?id=AGL15087MRE&amp;utm_source=AGL&amp;utm_campaign=bpi-retailer&amp;utm_medium=retailer&amp;postcode=2780</t>
  </si>
  <si>
    <t>https://www.energymadeeasy.gov.au/plan?id=ALI13015MRE&amp;utm_source=Alinta%20Energy&amp;utm_campaign=bpi-retailer&amp;utm_medium=retailer&amp;postcode=2780</t>
  </si>
  <si>
    <t>https://www.energymadeeasy.gov.au/plan?id=CLI65121MRE&amp;postcode=2780</t>
  </si>
  <si>
    <t>https://www.energymadeeasy.gov.au/plan?id=M2E14441MRE&amp;amp%3Butm_source=Commander%20Power%20%26%20Gas&amp;amp%3Butm_campaign=bpi-retailer&amp;postcode=2780</t>
  </si>
  <si>
    <t>https://www.energymadeeasy.gov.au/plan?id=COV75230MRE&amp;postcode=2780</t>
  </si>
  <si>
    <t>https://www.energymadeeasy.gov.au/plan?id=DIA49502MRE&amp;postcode=2780</t>
  </si>
  <si>
    <t>https://www.energymadeeasy.gov.au/plan?id=DOD14417MRE&amp;postcode=2780</t>
  </si>
  <si>
    <t>https://www.energymadeeasy.gov.au/plan?id=ENE19327MRE&amp;utm_source=EnergyAustralia&amp;utm_campaign=bpi-retailer&amp;utm_medium=retailer&amp;postcode=2780</t>
  </si>
  <si>
    <t>https://www.energymadeeasy.gov.au/plan?id=MOM58982MRE&amp;utm_source=Momentum%20Energy&amp;utm_campaign=bpi-retailer&amp;utm_medium=retailer&amp;postcode=2780</t>
  </si>
  <si>
    <t>https://www.energymadeeasy.gov.au/plan?id=ORI25704MRE&amp;postcode=2780</t>
  </si>
  <si>
    <t>https://www.energymadeeasy.gov.au/plan?id=POW15480MRE&amp;postcode=2780</t>
  </si>
  <si>
    <t>https://www.energymadeeasy.gov.au/plan?id=RED21731MRE&amp;postcode=2780</t>
  </si>
  <si>
    <t>https://www.energymadeeasy.gov.au/plan?id=SIM62235MRE2&amp;postcode=2780</t>
  </si>
  <si>
    <t>https://www.energymadeeasy.gov.au/plan?id=1ST82963MRE&amp;postcode=2780</t>
  </si>
  <si>
    <t>https://www.energymadeeasy.gov.au/plan?id=AMA62394MRE&amp;utm_source=amaysim%20Energy&amp;utm_campaign=bpi-retailer&amp;utm_medium=retailer&amp;postcode=2780</t>
  </si>
  <si>
    <t>https://www.energymadeeasy.gov.au/plan?postcode=2780&amp;id=REA53250MRE</t>
  </si>
  <si>
    <t>https://www.energymadeeasy.gov.au/plan?id=ENO22362MRE&amp;postcode=2780</t>
  </si>
  <si>
    <t>https://www.energymadeeasy.gov.au/plan?id=SUM29764MRE2&amp;postcode=2780</t>
  </si>
  <si>
    <t>https://www.energymadeeasy.gov.au/plan?id=TAN22262MRE&amp;utm_source=Tango%20Energy&amp;utm_campaign=bpi-retailer&amp;utm_medium=retailer&amp;postcode=2780</t>
  </si>
  <si>
    <t>https://www.energymadeeasy.gov.au/plan?id=FXP48906MRE&amp;postcode=2780</t>
  </si>
  <si>
    <t>https://www.energymadeeasy.gov.au/plan?id=KOG58257MRE1&amp;postcode=2780</t>
  </si>
  <si>
    <t>Local Saver</t>
  </si>
  <si>
    <t>16 cents FIT rate for first 10kWh/day, 11 cents after</t>
  </si>
  <si>
    <t>https://www.energymadeeasy.gov.au/plan?id=LCL32937MRE&amp;postcode=2644</t>
  </si>
  <si>
    <t>https://www.energymadeeasy.gov.au/plan?id=LCL32938MRE&amp;postcode=2644</t>
  </si>
  <si>
    <t>https://www.energymadeeasy.gov.au/plan?id=LCL33000MRE&amp;postcode=2644</t>
  </si>
  <si>
    <t>https://www.energymadeeasy.gov.au/plan?id=LCL32933MRE&amp;postcode=2000</t>
  </si>
  <si>
    <t>https://www.energymadeeasy.gov.au/plan?id=LCL32934MRE&amp;postcode=2000</t>
  </si>
  <si>
    <t>https://www.energymadeeasy.gov.au/plan?id=LCL32996MRE&amp;postcode=2000</t>
  </si>
  <si>
    <t>https://www.energymadeeasy.gov.au/plan?id=LCL32935MRE&amp;postcode=2780</t>
  </si>
  <si>
    <t>https://www.energymadeeasy.gov.au/plan?id=LCL32936MRE&amp;postcode=2780</t>
  </si>
  <si>
    <t>https://www.energymadeeasy.gov.au/plan?id=LCL32998MRE&amp;postcode=2780</t>
  </si>
  <si>
    <t>Guaranteed discount off usage (%)</t>
  </si>
  <si>
    <t xml:space="preserve">Report 10: NSW Energy Prices 2020 An update report (September 2020).  </t>
  </si>
  <si>
    <t>Energy Locals</t>
    <phoneticPr fontId="0" type="noConversion"/>
  </si>
  <si>
    <t>Online Member</t>
  </si>
  <si>
    <t>Free membership for first 4 months, which is credited to the account if your account is up to date at the end of your first 4 months</t>
  </si>
  <si>
    <t>Direct debit only.</t>
  </si>
  <si>
    <t>E-billing only</t>
  </si>
  <si>
    <t>https://www.energymadeeasy.gov.au/plan?id=AGL208228MRE&amp;postcode=2644</t>
  </si>
  <si>
    <t>Online sign-up required to receive the additional 5% discount</t>
  </si>
  <si>
    <t>https://www.energymadeeasy.gov.au/plan?id=COV203083MRE1&amp;postcode=2644</t>
  </si>
  <si>
    <t>Dodo Power &amp; Gas</t>
    <phoneticPr fontId="0" type="noConversion"/>
  </si>
  <si>
    <t>You may be eligible for our PowerResponse program, and by participating in events, you may be eligible for rebates which may change over time.</t>
  </si>
  <si>
    <t>Single Minded</t>
  </si>
  <si>
    <t>When you sign up to Mojo Power and you bring a friend with you, you both get $50 credit. The credit will be applied once the friend signs up with your referral code and completes the onboarding process to become a Mojo Power customer.</t>
  </si>
  <si>
    <t>https://www.energymadeeasy.gov.au/plan?id=MOJ49651MRE&amp;postcode=2644</t>
  </si>
  <si>
    <t>https://www.energymadeeasy.gov.au/plan?id=MOM242837MRE&amp;utm_source=Momentum%20Energy&amp;utm_campaign=bpi-retailer&amp;utm_medium=retailer&amp;postcode=2644</t>
  </si>
  <si>
    <t>Go</t>
  </si>
  <si>
    <t>https://www.energymadeeasy.gov.au/plan?id=ORI25027MRE&amp;postcode=2644</t>
  </si>
  <si>
    <t>Carbon neutral</t>
  </si>
  <si>
    <t>https://www.powershop.com.au/app/rates/aer/electricity/residential/market/essential/combined-all.pdf?v=1.1.0</t>
  </si>
  <si>
    <t>Energy Saver</t>
  </si>
  <si>
    <t>https://www.energymadeeasy.gov.au/plan?id=SIM240638MRE&amp;utm_source=Simply%20Energy&amp;utm_campaign=bpi-retailer&amp;utm_medium=retailer&amp;postcode=2644</t>
  </si>
  <si>
    <t>https://www.energymadeeasy.gov.au/plan?id=1ST252829MRE&amp;postcode=2644</t>
  </si>
  <si>
    <t>Advance</t>
  </si>
  <si>
    <t>Get a non-refundable $50 (incl GST) credit when you sign up to ReAmped Energy using a refer a friend link from an existing ReAmped Energy customer.  </t>
  </si>
  <si>
    <t>https://www.energymadeeasy.gov.au/plan?postcode=2644&amp;id=REA276932MRE</t>
  </si>
  <si>
    <t>Powerclub</t>
    <phoneticPr fontId="0" type="noConversion"/>
  </si>
  <si>
    <t>https://www.energymadeeasy.gov.au/plan?id=PWR258970MRE&amp;postcode=2644</t>
  </si>
  <si>
    <t>Assure</t>
  </si>
  <si>
    <t>https://www.energymadeeasy.gov.au/plan?id=SUM93650MRE&amp;postcode=2830</t>
  </si>
  <si>
    <t>https://www.energymadeeasy.gov.au/plan?id=FXP98041MRE&amp;postcode=2644</t>
  </si>
  <si>
    <t>Amber Plan</t>
  </si>
  <si>
    <t>Available to smart meter customers only. Direct debit.</t>
  </si>
  <si>
    <t>https://amber-website-documents.s3.ap-southeast-2.amazonaws.com/Basic+Plan+Information+Documents/2021-07-01/EssentialEnergy_AMB260000MRE1_NSW_CZ2.pdf</t>
  </si>
  <si>
    <t>12 Month Contract</t>
  </si>
  <si>
    <t>https://www.energymadeeasy.gov.au/plan?id=BSP239768MRE1&amp;postcode=2644</t>
  </si>
  <si>
    <t>For new customers only that sign up online. E-billing, direct debit and credit payment only.</t>
  </si>
  <si>
    <t>https://www.energymadeeasy.gov.au/plan?id=DEN254163MRE1&amp;postcode=2644</t>
  </si>
  <si>
    <t>UltraSave</t>
  </si>
  <si>
    <t>$50 online sign-up credit on your second bill</t>
  </si>
  <si>
    <t>Account credits</t>
  </si>
  <si>
    <t>https://www.energymadeeasy.gov.au/plan?id=GLO250851MRE&amp;postcode=2644</t>
  </si>
  <si>
    <t>https://assets.kogan.com/files/energy/pdf/rates/2021june/KE-ES-combined-market2.pdf</t>
  </si>
  <si>
    <t>$50 credit on your 2nd bill, if you sign up using a Refer a Friend link from an existing Nectr customer. Applies to new customers only. </t>
  </si>
  <si>
    <t>https://www.energymadeeasy.gov.au/plan?id=NTR251077MRE&amp;postcode=2644</t>
  </si>
  <si>
    <t>https://www.energymadeeasy.gov.au/plan?id=OVO205943MRE&amp;postcode=2644</t>
  </si>
  <si>
    <t>Glow Power</t>
  </si>
  <si>
    <t>Everyday Saver</t>
  </si>
  <si>
    <t>https://www.energymadeeasy.gov.au/plan?id=ESM197616MRE1&amp;postcode=2644</t>
  </si>
  <si>
    <t>Locality Planning Energy</t>
  </si>
  <si>
    <t>Principal Offer</t>
  </si>
  <si>
    <t>https://localityenergy.com.au/uploads/images/NSW/Essential/Essential-Residential/LPE14775MRE.pdf</t>
  </si>
  <si>
    <t>Radian Energy</t>
  </si>
  <si>
    <t>Grid to Go</t>
  </si>
  <si>
    <t>https://www.energymadeeasy.gov.au/plan?id=RAD213054SRE4&amp;postcode=2644</t>
  </si>
  <si>
    <t>https://www.energymadeeasy.gov.au/plan?id=TAN149007MRE2&amp;postcode=2644</t>
  </si>
  <si>
    <t>https://www.energymadeeasy.gov.au/plan?id=AGL208233MRE&amp;postcode=2644</t>
  </si>
  <si>
    <t>https://www.energymadeeasy.gov.au/plan?id=MOJ233298MRE&amp;postcode=2644</t>
  </si>
  <si>
    <t>https://www.energymadeeasy.gov.au/plan?id=MOM242847MRE&amp;utm_source=Momentum%20Energy&amp;utm_campaign=bpi-retailer&amp;utm_medium=retailer&amp;postcode=2644</t>
  </si>
  <si>
    <t>https://www.energymadeeasy.gov.au/plan?id=SIM240639MRE&amp;utm_source=Simply%20Energy&amp;utm_campaign=bpi-retailer&amp;utm_medium=retailer&amp;postcode=2644</t>
  </si>
  <si>
    <t>https://www.energymadeeasy.gov.au/plan?id=1ST252830MRE&amp;postcode=2644</t>
  </si>
  <si>
    <t>https://www.energymadeeasy.gov.au/plan?postcode=2644&amp;id=REA276935MRE</t>
  </si>
  <si>
    <t>https://www.energymadeeasy.gov.au/plan?id=SUM93640MRE&amp;postcode=2830</t>
  </si>
  <si>
    <t>https://www.energymadeeasy.gov.au/plan?id=FXP98045MRE&amp;utm_source=Future%20X%20Power&amp;utm_campaign=bpi-retailer&amp;utm_medium=retailer&amp;postcode=2644</t>
  </si>
  <si>
    <t>https://amber-website-documents.s3.ap-southeast-2.amazonaws.com/Basic+Plan+Information+Documents/2021-07-01/EssentialEnergy%2BCL_AMB260001MRE1_NSW_CZ2.pdf</t>
  </si>
  <si>
    <t>https://www.energymadeeasy.gov.au/plan?id=BSP239767MRE1&amp;postcode=2644</t>
  </si>
  <si>
    <t>https://www.energymadeeasy.gov.au/plan?id=DEN254164MRE1&amp;postcode=2644</t>
  </si>
  <si>
    <t>https://www.energymadeeasy.gov.au/plan?id=GLO250852MRE&amp;postcode=2644</t>
  </si>
  <si>
    <t>https://www.energymadeeasy.gov.au/plan?id=NTR251080MRE&amp;postcode=2644</t>
  </si>
  <si>
    <t>https://www.energymadeeasy.gov.au/plan?id=OVO205944MRE&amp;postcode=2644</t>
  </si>
  <si>
    <t>https://www.energymadeeasy.gov.au/plan?id=ESM197577MRE1&amp;postcode=2644</t>
  </si>
  <si>
    <t>https://localityenergy.com.au/uploads/images/NSW/Essential/Essential-Residential/LPE14777MRE.pdf</t>
  </si>
  <si>
    <t>https://www.energymadeeasy.gov.au/plan?id=RAD213055SRE4&amp;postcode=2644</t>
  </si>
  <si>
    <t>https://www.energymadeeasy.gov.au/plan?id=TAN149008MRE2&amp;postcode=2644</t>
  </si>
  <si>
    <t>https://www.energymadeeasy.gov.au/plan?id=LCL112460MRE&amp;postcode=2644</t>
  </si>
  <si>
    <t>https://www.energymadeeasy.gov.au/plan?id=AGL208224MRE&amp;postcode=2644</t>
  </si>
  <si>
    <t>https://www.energymadeeasy.gov.au/plan?id=MOM243193MRE&amp;utm_source=Momentum%20Energy&amp;utm_campaign=bpi-retailer&amp;utm_medium=retailer&amp;postcode=2644</t>
  </si>
  <si>
    <t>https://www.energymadeeasy.gov.au/plan?id=SIM241705MRE&amp;utm_source=Simply%20Energy&amp;utm_campaign=bpi-retailer&amp;utm_medium=retailer&amp;postcode=2644</t>
  </si>
  <si>
    <t>https://www.energymadeeasy.gov.au/plan?id=1ST252883MRE&amp;postcode=2644</t>
  </si>
  <si>
    <t>https://www.energymadeeasy.gov.au/plan?postcode=2644&amp;id=REA275026MRE</t>
  </si>
  <si>
    <t>https://www.energymadeeasy.gov.au/plan?id=SUM93652MRE&amp;postcode=2830</t>
  </si>
  <si>
    <t>https://www.energymadeeasy.gov.au/plan?id=FXP102967MRE&amp;utm_source=Future%20X%20Power&amp;utm_campaign=bpi-retailer&amp;utm_medium=retailer&amp;postcode=2644</t>
  </si>
  <si>
    <t>https://www.energymadeeasy.gov.au/plan?id=DEN254171MRE1&amp;postcode=2644</t>
  </si>
  <si>
    <t>https://www.energymadeeasy.gov.au/plan?id=GLO250859MRE&amp;postcode=2644</t>
  </si>
  <si>
    <t>https://www.energymadeeasy.gov.au/plan?id=NTR251110MRE&amp;postcode=2644</t>
  </si>
  <si>
    <t>https://www.energymadeeasy.gov.au/plan?id=OVO205946MRE&amp;postcode=2644</t>
  </si>
  <si>
    <t>https://www.energymadeeasy.gov.au/plan?id=ESM197602MRE1&amp;postcode=2644</t>
  </si>
  <si>
    <t xml:space="preserve">Principal Offer </t>
  </si>
  <si>
    <t>https://localityenergy.com.au/uploads/images/NSW/Essential/Essential-Residential/LPE14819MRE.pdf</t>
  </si>
  <si>
    <t>https://www.energymadeeasy.gov.au/plan?id=RAD213057SRE4&amp;postcode=2644</t>
  </si>
  <si>
    <t>https://www.energymadeeasy.gov.au/plan?id=TAN149011MRE2&amp;postcode=2644</t>
  </si>
  <si>
    <t>G'day Sunshine</t>
  </si>
  <si>
    <t>https://www.energymadeeasy.gov.au/plan?id=AGL208230MRE&amp;postcode=2000</t>
  </si>
  <si>
    <t>https://www.energymadeeasy.gov.au/plan?id=COV71718MRE1&amp;postcode=2000</t>
  </si>
  <si>
    <t>https://www.energymadeeasy.gov.au/plan?id=MOJ49653MRE&amp;postcode=2000</t>
  </si>
  <si>
    <t>https://www.energymadeeasy.gov.au/plan?id=MOM243005MRE&amp;utm_source=Momentum%20Energy&amp;utm_campaign=bpi-retailer&amp;utm_medium=retailer&amp;postcode=2000</t>
  </si>
  <si>
    <t>https://www.energymadeeasy.gov.au/plan?id=ORI25036MRE&amp;postcode=2000</t>
  </si>
  <si>
    <t>Powerdirect</t>
    <phoneticPr fontId="0" type="noConversion"/>
  </si>
  <si>
    <t>https://www.powershop.com.au/app/rates/aer/electricity/residential/market/ausgrid/combined-all.pdf?v=1.1.0</t>
  </si>
  <si>
    <t>https://www.energymadeeasy.gov.au/plan?id=SIM240641MRE&amp;utm_source=Simply%20Energy&amp;utm_campaign=bpi-retailer&amp;utm_medium=retailer&amp;postcode=2000</t>
  </si>
  <si>
    <t>https://www.energymadeeasy.gov.au/plan?id=1ST252805MRE&amp;postcode=2000</t>
  </si>
  <si>
    <t>https://www.energymadeeasy.gov.au/plan?postcode=2000&amp;id=REA275053MRE</t>
  </si>
  <si>
    <t>https://www.energymadeeasy.gov.au/plan?id=PWR258959MRE&amp;postcode=2000</t>
  </si>
  <si>
    <t>https://amber-website-documents.s3.ap-southeast-2.amazonaws.com/Basic+Plan+Information+Documents/2021-07-01/Ausgrid_AMB259996MRE1_NSW_CZ5.pdf</t>
  </si>
  <si>
    <t>https://www.energymadeeasy.gov.au/plan?id=SUM93632MRE&amp;postcode=2000</t>
  </si>
  <si>
    <t>https://www.energymadeeasy.gov.au/plan?id=TAN21896MRE&amp;postcode=2000&amp;utm_source=Tango%20Energy&amp;utm_campaign=bpi-retailer&amp;utm_medium=retailer</t>
  </si>
  <si>
    <t>https://www.energymadeeasy.gov.au/plan?id=BSP237439MRE1&amp;postcode=2000</t>
  </si>
  <si>
    <t>https://www.energymadeeasy.gov.au/plan?id=DEN254172MRE1&amp;postcode=2000</t>
  </si>
  <si>
    <t>https://www.energymadeeasy.gov.au/plan?id=FXP98043MRE&amp;postcode=2000</t>
  </si>
  <si>
    <t>https://www.energymadeeasy.gov.au/plan?id=GLO250856MRE&amp;postcode=2000</t>
  </si>
  <si>
    <t>https://assets.kogan.com/files/energy/pdf/rates/2021june/KE-AG-combined-market2.pdf</t>
  </si>
  <si>
    <t>https://www.energymadeeasy.gov.au/plan?id=NTR251073MRE&amp;postcode=2000</t>
  </si>
  <si>
    <t>https://www.energymadeeasy.gov.au/plan?id=OVO205928MRE&amp;postcode=2000</t>
  </si>
  <si>
    <t>Arc Energy Group</t>
  </si>
  <si>
    <t>https://www.arcenergygroup.com.au/wp-content/uploads/2021/05/Arc-Energy-Group-Ausgrid-NSW-Energy-Price-Fact-Sheet-01-Jun-2021.pdf</t>
  </si>
  <si>
    <t>https://www.energymadeeasy.gov.au/plan?id=ESM197659MRE1&amp;postcode=2000</t>
  </si>
  <si>
    <t>https://localityenergy.com.au/uploads/images/NSW/Ausgrid/Ausgrid-Residential/LPE14766MRE.pdf</t>
  </si>
  <si>
    <t>https://www.energymadeeasy.gov.au/plan?id=RAD213046SRE&amp;postcode=2000&amp;utm_source=Radian%20Energy&amp;utm_campaign=bpi-retailer&amp;utm_medium=retailer</t>
  </si>
  <si>
    <t>https://www.energymadeeasy.gov.au/plan?id=LCL112237MRE9&amp;postcode=2000</t>
  </si>
  <si>
    <t>https://www.energymadeeasy.gov.au/plan?id=AGL208236MRE&amp;postcode=2000</t>
  </si>
  <si>
    <t>https://www.energymadeeasy.gov.au/plan?id=ALI13045MRE&amp;postcode=2000</t>
  </si>
  <si>
    <t>https://www.energymadeeasy.gov.au/plan?id=MOJ233295MRE&amp;postcode=2000</t>
  </si>
  <si>
    <t>https://www.energymadeeasy.gov.au/plan?id=MOM242815MRE&amp;utm_source=Momentum%20Energy&amp;utm_campaign=bpi-retailer&amp;utm_medium=retailer&amp;postcode=2000</t>
  </si>
  <si>
    <t>https://www.energymadeeasy.gov.au/plan?id=SIM240642MRE&amp;utm_source=Simply%20Energy&amp;utm_campaign=bpi-retailer&amp;utm_medium=retailer&amp;postcode=2000</t>
  </si>
  <si>
    <t>https://www.energymadeeasy.gov.au/plan?id=1ST252806MRE&amp;postcode=2000</t>
  </si>
  <si>
    <t>https://www.energymadeeasy.gov.au/plan?postcode=2000&amp;id=REA275054MRE</t>
  </si>
  <si>
    <t>https://amber-website-documents.s3.ap-southeast-2.amazonaws.com/Basic+Plan+Information+Documents/2021-07-01/Ausgrid%2BCL_AMB259997MRE1_NSW_CZ5.pdf</t>
  </si>
  <si>
    <t>https://www.energymadeeasy.gov.au/plan?id=ENO12591MRE&amp;utm_source=Enova%20Energy&amp;utm_campaign=bpi-retailer&amp;utm_medium=retailer&amp;postcode=2000</t>
  </si>
  <si>
    <t>https://www.energymadeeasy.gov.au/plan?id=SUM93623MRE&amp;postcode=2000</t>
  </si>
  <si>
    <t>https://www.energymadeeasy.gov.au/plan?id=BSP237436MRE1&amp;postcode=2000</t>
  </si>
  <si>
    <t>https://www.energymadeeasy.gov.au/plan?id=DEN254173MRE1&amp;postcode=2000</t>
  </si>
  <si>
    <t>https://www.energymadeeasy.gov.au/plan?id=FXP98049MRE&amp;utm_source=Future%20X%20Power&amp;utm_campaign=bpi-retailer&amp;utm_medium=retailer&amp;postcode=2000</t>
  </si>
  <si>
    <t>https://www.energymadeeasy.gov.au/plan?id=GLO250857MRE&amp;postcode=2000</t>
  </si>
  <si>
    <t>https://www.energymadeeasy.gov.au/plan?id=NTR251078MRE&amp;postcode=2000</t>
  </si>
  <si>
    <t>https://www.energymadeeasy.gov.au/plan?id=OVO205930MRE&amp;postcode=2000</t>
  </si>
  <si>
    <t>https://www.energymadeeasy.gov.au/plan?id=ESM197565MRE1&amp;postcode=2000</t>
  </si>
  <si>
    <t>https://localityenergy.com.au/uploads/images/NSW/Ausgrid/Ausgrid-Residential/LPE14768MRE.pdf</t>
  </si>
  <si>
    <t>https://www.energymadeeasy.gov.au/plan?id=RAD213047SRE4&amp;postcode=2000</t>
  </si>
  <si>
    <t>https://www.energymadeeasy.gov.au/plan?id=LCL112462MRE&amp;postcode=2000</t>
  </si>
  <si>
    <t>https://www.energymadeeasy.gov.au/plan?id=AGL208235MRE&amp;postcode=2000</t>
  </si>
  <si>
    <t>AusGrid-TOU-OF-Weekend</t>
  </si>
  <si>
    <t>https://www.energymadeeasy.gov.au/plan?id=ALI13091MRE&amp;postcode=2000</t>
  </si>
  <si>
    <t>AusGrid-TOU-Covau</t>
  </si>
  <si>
    <t>AusGrid-TOU-Seasonal-OF-Weekend</t>
  </si>
  <si>
    <t>AusGrid-TOU-Seasonal-Simple</t>
  </si>
  <si>
    <t>https://www.energymadeeasy.gov.au/plan?id=MOM243295MRE&amp;utm_source=Momentum%20Energy&amp;utm_campaign=bpi-retailer&amp;utm_medium=retailer&amp;postcode=2000</t>
  </si>
  <si>
    <t>https://www.energymadeeasy.gov.au/plan?id=SIM241711MRE&amp;utm_source=Simply%20Energy&amp;utm_campaign=bpi-retailer&amp;utm_medium=retailer&amp;postcode=2000</t>
  </si>
  <si>
    <t>https://www.energymadeeasy.gov.au/plan?id=1ST252865MRE&amp;postcode=2000</t>
  </si>
  <si>
    <t>https://www.energymadeeasy.gov.au/plan?postcode=2000&amp;id=REA275061MRE</t>
  </si>
  <si>
    <t>https://www.energymadeeasy.gov.au/plan?id=ENO12601MRE&amp;utm_source=Enova%20Energy&amp;utm_campaign=bpi-retailer&amp;utm_medium=retailer&amp;postcode=2000</t>
  </si>
  <si>
    <t>https://www.energymadeeasy.gov.au/plan?id=SUM93637MRE&amp;postcode=2000</t>
  </si>
  <si>
    <t>https://www.energymadeeasy.gov.au/plan?id=DEN254174MRE1&amp;postcode=2000</t>
  </si>
  <si>
    <t>https://www.energymadeeasy.gov.au/plan?id=FXP102968MRE&amp;utm_source=Future%20X%20Power&amp;utm_campaign=bpi-retailer&amp;utm_medium=retailer&amp;postcode=2000</t>
  </si>
  <si>
    <t>https://www.energymadeeasy.gov.au/plan?id=GLO250866MRE&amp;postcode=2000</t>
  </si>
  <si>
    <t>https://www.energymadeeasy.gov.au/plan?id=NTR251111MRE&amp;postcode=2000</t>
  </si>
  <si>
    <t>https://www.energymadeeasy.gov.au/plan?id=OVO205931MRE&amp;postcode=2000</t>
  </si>
  <si>
    <t>AusGrid-TOU-Seasonal-Glow</t>
  </si>
  <si>
    <t>https://www.energymadeeasy.gov.au/plan?id=ESM197592MRE1&amp;postcode=2000</t>
  </si>
  <si>
    <t>AusGrid-TOU-Seasonal-Ext-Peak</t>
  </si>
  <si>
    <t>https://localityenergy.com.au/uploads/images/NSW/Ausgrid/Ausgrid-Residential/LPE14826MRE.pdf</t>
  </si>
  <si>
    <t>AusGrid-TOU-Seasonal-OF-Weekend-Radian</t>
  </si>
  <si>
    <t>https://www.energymadeeasy.gov.au/plan?id=RAD213049SRE4&amp;postcode=2000</t>
  </si>
  <si>
    <t>https://www.energymadeeasy.gov.au/plan?id=MOJ182628MRE&amp;postcode=2000</t>
  </si>
  <si>
    <t>https://www.energymadeeasy.gov.au/plan?id=AGL208231MRE&amp;postcode=2780</t>
  </si>
  <si>
    <t>https://www.energymadeeasy.gov.au/plan?id=COV203072MRE1&amp;postcode=2780</t>
  </si>
  <si>
    <t>https://diamondenergy.com.au/epfs/resi/market/endeavour.pdf</t>
  </si>
  <si>
    <t>https://www.energymadeeasy.gov.au/plan?id=MOJ49652MRE&amp;postcode=2780</t>
  </si>
  <si>
    <t>https://www.energymadeeasy.gov.au/plan?id=MOM243002MRE&amp;utm_source=Momentum%20Energy&amp;utm_campaign=bpi-retailer&amp;utm_medium=retailer&amp;postcode=2780</t>
  </si>
  <si>
    <t>https://www.originenergy.com.au/pricing.html</t>
  </si>
  <si>
    <t>https://www.powershop.com.au/app/rates/aer/electricity/residential/market/endeavour/combined-all.pdf?v=1.1.0</t>
  </si>
  <si>
    <t>https://www.energymadeeasy.gov.au/plan?id=SIM240635MRE&amp;utm_source=Simply%20Energy&amp;utm_campaign=bpi-retailer&amp;utm_medium=retailer&amp;postcode=2780</t>
  </si>
  <si>
    <t>https://www.energymadeeasy.gov.au/plan?id=1ST252817MRE&amp;postcode=2780</t>
  </si>
  <si>
    <t>https://www.energymadeeasy.gov.au/plan?postcode=2780&amp;id=REA276922MRE</t>
  </si>
  <si>
    <t>https://www.energymadeeasy.gov.au/plan?id=PWR258963MRE&amp;postcode=2780</t>
  </si>
  <si>
    <t>https://www.energymadeeasy.gov.au/plan?id=SUM93641MRE&amp;postcode=2780</t>
  </si>
  <si>
    <t>https://www.energymadeeasy.gov.au/plan?id=TAN21898MRE6&amp;postcode=2780</t>
  </si>
  <si>
    <t>https://amber-website-documents.s3.ap-southeast-2.amazonaws.com/Basic+Plan+Information+Documents/2021-07-01/EndeavourEnergy_AMB259998MRE1_NSW_CZ5.pdf</t>
  </si>
  <si>
    <t>https://www.energymadeeasy.gov.au/plan?id=BSP237440MRE1&amp;postcode=2780</t>
  </si>
  <si>
    <t>https://www.energymadeeasy.gov.au/plan?id=DEN255502MRE1&amp;postcode=2780</t>
  </si>
  <si>
    <t>https://www.energymadeeasy.gov.au/plan?id=FXP98047MRE&amp;postcode=2780</t>
  </si>
  <si>
    <t>https://www.energymadeeasy.gov.au/plan?id=GLO250854MRE&amp;postcode=2780</t>
  </si>
  <si>
    <t>https://assets.kogan.com/files/energy/pdf/rates/2021june/KE-EN-combined-market2.pdf</t>
  </si>
  <si>
    <t>https://www.energymadeeasy.gov.au/plan?id=NTR251076MRE&amp;postcode=2780</t>
  </si>
  <si>
    <t>https://www.energymadeeasy.gov.au/plan?id=OVO205937MRE&amp;postcode=2780</t>
  </si>
  <si>
    <t>https://www.arcenergygroup.com.au/wp-content/uploads/2021/05/Arc-Energy-Group-Endeavour-Energy-NSW-Energy-Price-Fact-Sheet-1-01-Jun-2021.pdf</t>
  </si>
  <si>
    <t>https://www.energymadeeasy.gov.au/plan?id=ESM197606MRE1&amp;postcode=2780</t>
  </si>
  <si>
    <t>https://localityenergy.com.au/uploads/images/NSW/Endeavour/Endeavour-Residential/LPE14783MRE.pdf</t>
  </si>
  <si>
    <t>https://www.energymadeeasy.gov.au/plan?id=RAD213062SRE4&amp;postcode=2780</t>
  </si>
  <si>
    <t>https://www.energymadeeasy.gov.au/plan?id=AGL208225MRE&amp;postcode=2780</t>
  </si>
  <si>
    <t>https://www.energymadeeasy.gov.au/plan?id=MOJ233292MRE&amp;postcode=2780</t>
  </si>
  <si>
    <t>https://www.energymadeeasy.gov.au/plan?id=MOM242997MRE&amp;utm_source=Momentum%20Energy&amp;utm_campaign=bpi-retailer&amp;utm_medium=retailer&amp;postcode=2780</t>
  </si>
  <si>
    <t>https://www.energymadeeasy.gov.au/plan?id=SIM240636MRE&amp;utm_source=Simply%20Energy&amp;utm_campaign=bpi-retailer&amp;utm_medium=retailer&amp;postcode=2780</t>
  </si>
  <si>
    <t>https://www.energymadeeasy.gov.au/plan?id=1ST252818MRE&amp;postcode=2780</t>
  </si>
  <si>
    <t>https://www.energymadeeasy.gov.au/plan?postcode=2780&amp;id=REA276923MRE</t>
  </si>
  <si>
    <t>https://www.energymadeeasy.gov.au/plan?id=ENO12643MRE&amp;utm_source=Enova%20Energy&amp;utm_campaign=bpi-retailer&amp;utm_medium=retailer&amp;postcode=2780</t>
  </si>
  <si>
    <t>https://www.energymadeeasy.gov.au/plan?id=SUM93629MRE&amp;postcode=2780</t>
  </si>
  <si>
    <t>https://www.energymadeeasy.gov.au/plan?id=TAN21899MRE6&amp;postcode=2780</t>
  </si>
  <si>
    <t>https://amber-website-documents.s3.ap-southeast-2.amazonaws.com/Basic+Plan+Information+Documents/2021-07-01/EndeavourEnergy%2BCL_AMB259999MRE1_NSW_CZ5.pdf</t>
  </si>
  <si>
    <t>https://www.energymadeeasy.gov.au/plan?id=BSP237437MRE1&amp;postcode=2780</t>
  </si>
  <si>
    <t>https://www.energymadeeasy.gov.au/plan?id=DEN255484MRE1&amp;postcode=2780</t>
  </si>
  <si>
    <t>https://www.energymadeeasy.gov.au/plan?id=FXP98042MRE&amp;utm_source=Future%20X%20Power&amp;utm_campaign=bpi-retailer&amp;utm_medium=retailer&amp;postcode=2780</t>
  </si>
  <si>
    <t>https://www.energymadeeasy.gov.au/plan?id=GLO250855MRE&amp;postcode=2780</t>
  </si>
  <si>
    <t>https://www.energymadeeasy.gov.au/plan?id=NTR251082MRE&amp;postcode=2780</t>
  </si>
  <si>
    <t>https://www.energymadeeasy.gov.au/plan?id=OVO205938MRE&amp;postcode=2780</t>
  </si>
  <si>
    <t>https://www.energymadeeasy.gov.au/plan?id=ESM197613MRE1&amp;postcode=2780</t>
  </si>
  <si>
    <t>https://localityenergy.com.au/uploads/images/NSW/Endeavour/Endeavour-Residential/LPE14785MRE.pdf</t>
  </si>
  <si>
    <t>https://www.energymadeeasy.gov.au/plan?id=RAD213063SRE4&amp;postcode=2780</t>
  </si>
  <si>
    <t>https://www.energymadeeasy.gov.au/plan?id=LCL112459MRE&amp;postcode=2780</t>
  </si>
  <si>
    <t>https://www.energymadeeasy.gov.au/plan?id=AGL208229MRE&amp;postcode=2780</t>
  </si>
  <si>
    <t>https://www.energymadeeasy.gov.au/plan?id=SIM241706MRE&amp;utm_source=Simply%20Energy&amp;utm_campaign=bpi-retailer&amp;utm_medium=retailer&amp;postcode=2780</t>
  </si>
  <si>
    <t>https://www.energymadeeasy.gov.au/plan?id=1ST252874MRE&amp;postcode=2780</t>
  </si>
  <si>
    <t>https://www.energymadeeasy.gov.au/plan?postcode=2780&amp;id=REA275069MRE</t>
  </si>
  <si>
    <t>https://www.energymadeeasy.gov.au/plan?id=ENO22362MRE&amp;utm_source=Enova%20Energy&amp;utm_campaign=bpi-retailer&amp;utm_medium=retailer&amp;postcode=2780</t>
  </si>
  <si>
    <t>https://www.energymadeeasy.gov.au/plan?id=SUM93644MRE&amp;postcode=2780</t>
  </si>
  <si>
    <t>https://www.energymadeeasy.gov.au/plan?id=TAN149968MRE1&amp;postcode=2780</t>
  </si>
  <si>
    <t>https://www.energymadeeasy.gov.au/plan?id=FXP102976MRE&amp;utm_source=Future%20X%20Power&amp;utm_campaign=bpi-retailer&amp;utm_medium=retailer&amp;postcode=2780</t>
  </si>
  <si>
    <t>https://www.energymadeeasy.gov.au/plan?id=GLO250862MRE&amp;postcode=2780</t>
  </si>
  <si>
    <t>https://www.energymadeeasy.gov.au/plan?id=ESM197612MRE1&amp;postcode=2780</t>
  </si>
  <si>
    <t>https://www.energymadeeasy.gov.au/plan?id=RAD213065SRE4&amp;postcode=2780</t>
  </si>
  <si>
    <t>https://www.energymadeeasy.gov.au/plan?id=MOJ182638MRE&amp;postcode=2780</t>
  </si>
  <si>
    <t>July 2021</t>
  </si>
  <si>
    <t xml:space="preserve">Report 11: NSW Energy Prices 2021 An update report (October 2021).  </t>
  </si>
  <si>
    <t>July 2022</t>
  </si>
  <si>
    <t>Workbook 3: Electricity Market offers in NSW</t>
  </si>
  <si>
    <t xml:space="preserve">Report 12: NSW Energy Prices 2022 An update report (September 2022).  </t>
  </si>
  <si>
    <t xml:space="preserve">NSW Tariff-Tracking Project, St Vincent de Paul Society </t>
  </si>
  <si>
    <t>Value Saver</t>
  </si>
  <si>
    <t>$75 sign up credit for new customers</t>
  </si>
  <si>
    <t>https://www.energymadeeasy.gov.au/plan?id=AGL376461MRE&amp;postcode=2000</t>
  </si>
  <si>
    <t>https://www.energymadeeasy.gov.au/plan?id=ALI463691MRE1&amp;postcode=2000</t>
  </si>
  <si>
    <t>Renewable Saver</t>
  </si>
  <si>
    <t>https://www.energymadeeasy.gov.au/plan?id=DOD13816MRE6&amp;postcode=2000</t>
  </si>
  <si>
    <t>Flexi Plan</t>
  </si>
  <si>
    <t>$25 online sign-up credit</t>
  </si>
  <si>
    <t>Offer available to eligible residential customers who sign up to an electricity or gas offer via energyaustralia.com.au. Limit of one $25 credit per new energy account, per customer address.  You may be eligible for our PowerResponse program, and by participating in events, you may be eligible for rebates which may change over time.</t>
  </si>
  <si>
    <t>Go Variable</t>
  </si>
  <si>
    <t>https://www.energymadeeasy.gov.au/plan?id=PSH65672MRE&amp;postcode=2000</t>
  </si>
  <si>
    <t>NRMA 1% discount</t>
  </si>
  <si>
    <t>Available to NRMA members only</t>
    <phoneticPr fontId="0" type="noConversion"/>
  </si>
  <si>
    <t>https://www.energymadeeasy.gov.au/plan?id=SIM422562MRE&amp;utm_source=Simply%20Energy&amp;utm_campaign=bpi-retailer&amp;utm_medium=retailer&amp;postcode=2000</t>
  </si>
  <si>
    <t>75% GP also available @ 3c per kWh. Get a non-refundable $50 (incl GST) credit when you sign up to ReAmped Energy using a refer a friend link from an existing ReAmped Energy customer.  </t>
  </si>
  <si>
    <t>https://www.reampedenergy.com.au/docs/REA391962MRE1.pdf</t>
  </si>
  <si>
    <t>https://assets.website-files.com/5be398fec98f64eddec9df1c/62ba90bec4b90c0aac643f24_Ausgrid%20CZ6.pdf</t>
  </si>
  <si>
    <t>You must also sign up online and agree to receive bills and other communications from us by email and to pay by direct debit/credit.</t>
  </si>
  <si>
    <t>GloBird Energy</t>
    <phoneticPr fontId="0" type="noConversion"/>
  </si>
  <si>
    <t>https://www.energymadeeasy.gov.au/plan?id=GLO394558MRE&amp;postcode=2000</t>
  </si>
  <si>
    <t>Free Kogan First Membership</t>
  </si>
  <si>
    <t>You must agree to a Kogan First membership</t>
  </si>
  <si>
    <t>https://www.energymadeeasy.gov.au/plan?id=KOG365936MRE&amp;postcode=2000</t>
  </si>
  <si>
    <t>https://www.energymadeeasy.gov.au/plan?id=LCL459515MRE4&amp;postcode=2000</t>
  </si>
  <si>
    <t>https://www.energymadeeasy.gov.au/plan?id=ORI431104MRE&amp;postcode=2000</t>
  </si>
  <si>
    <t>https://www.energymadeeasy.gov.au/plan?id=AGL376464MRE&amp;postcode=2780</t>
  </si>
  <si>
    <t>https://www.energymadeeasy.gov.au/results</t>
  </si>
  <si>
    <t xml:space="preserve">Renewable Saver </t>
  </si>
  <si>
    <t>https://www.energymadeeasy.gov.au/plan?id=DOD13817MRE6&amp;postcode=2780</t>
  </si>
  <si>
    <t>If you take up Origin Go Zero, we will offset 100% of the greenhouse gas emissions from your electricity or gas supply through Climate Active, a government-backed carbon neutral certification scheme. The cost is $1.50 per week.</t>
  </si>
  <si>
    <t>https://www.energymadeeasy.gov.au/plan?id=PSH65680MRE&amp;postcode=2780</t>
  </si>
  <si>
    <t>https://www.reampedenergy.com.au/docs/REA391961MRE1.pdf</t>
  </si>
  <si>
    <t>https://www.energymadeeasy.gov.au/plan?id=SUM395759MRE1&amp;postcode=2780</t>
  </si>
  <si>
    <t>https://assets.website-files.com/5be398fec98f64eddec9df1c/62ba90be6632b3668d10194e_Endeavour%20CL%20CZ6.pdf</t>
  </si>
  <si>
    <t>https://www.energymadeeasy.gov.au/plan?id=GLO394556MRE&amp;postcode=2780</t>
  </si>
  <si>
    <t>https://www.energymadeeasy.gov.au/plan?id=KOG365876MRE&amp;postcode=2780</t>
  </si>
  <si>
    <t>https://www.energymadeeasy.gov.au/plan?id=LCL459609MRE4&amp;postcode=2780</t>
  </si>
  <si>
    <t>https://www.energymadeeasy.gov.au/plan?id=ORI431078MRE&amp;postcode=2780</t>
  </si>
  <si>
    <t>https://www.reampedenergy.com.au/docs/REA391905MRE1.pdf</t>
  </si>
  <si>
    <t>https://www.energymadeeasy.gov.au/plan?id=ALI463719MRE1&amp;postcode=2644</t>
  </si>
  <si>
    <t>https://www.energymadeeasy.gov.au/plan?id=DIA34673MRE5&amp;postcode=2644</t>
  </si>
  <si>
    <t>https://www.energymadeeasy.gov.au/plan?id=DOD13819MRE6&amp;postcode=2644</t>
  </si>
  <si>
    <t>https://www.energymadeeasy.gov.au/plan?id=PSH65700MRE&amp;postcode=2644</t>
  </si>
  <si>
    <t>Available to NRMA members only</t>
  </si>
  <si>
    <t>https://www.energymadeeasy.gov.au/plan?id=SIM422552MRE&amp;utm_source=Simply%20Energy&amp;utm_campaign=bpi-retailer&amp;utm_medium=retailer&amp;postcode=2644</t>
  </si>
  <si>
    <t>https://www.reampedenergy.com.au/docs/REA392032MRE1.pdf</t>
  </si>
  <si>
    <t>https://assets.website-files.com/5be398fec98f64eddec9df1c/62ba90be0e807545ac4554be_Essential%20CL%20ACT%20CZ7.pdf</t>
  </si>
  <si>
    <t>https://www.energymadeeasy.gov.au/plan?id=GLO394553MRE&amp;postcode=2644</t>
  </si>
  <si>
    <t>https://www.energymadeeasy.gov.au/plan?id=KOG365871MRE&amp;postcode=2644</t>
  </si>
  <si>
    <t>https://www.energymadeeasy.gov.au/plan?id=ENE379599MR&amp;utm_source=EnergyAustralia&amp;utm_campaign=bpi-retailer&amp;utm_medium=retailer&amp;postcode=2644</t>
  </si>
  <si>
    <t>https://www.reampedenergy.com.au/docs/REA391978MRE1.pdf</t>
  </si>
  <si>
    <t>https://www.energymadeeasy.gov.au/plan?id=GLO394554MRE&amp;postcode=2644</t>
  </si>
  <si>
    <t>Essential-TOU-Late peak</t>
  </si>
  <si>
    <t>https://www.energymadeeasy.gov.au/plan?id=GLO394562MRE&amp;postcode=2644</t>
  </si>
  <si>
    <t>*Electricity market offers from July 2011 to July 2023 (inc GST)</t>
  </si>
  <si>
    <t xml:space="preserve">The Tariff-Tracking project has produced 5 workbooks and 13 reports: </t>
  </si>
  <si>
    <t>Workbook 1: Regulated electricity offers July 2008 - July 2023</t>
  </si>
  <si>
    <t>Workbook 2: Regulated gas offers July 2009 - July 2023</t>
  </si>
  <si>
    <t>Workbook 3: Published electricity market offers post July 2011 - July 2023</t>
  </si>
  <si>
    <t>Workbook 4: Published gas market offers post July 2011 - July 2023</t>
  </si>
  <si>
    <t>Workbook 5: Solar offers post July 2016 - July 2023</t>
  </si>
  <si>
    <t xml:space="preserve">Report 13: NSW Energy Prices 2023 An update report (August 2023).  </t>
  </si>
  <si>
    <t>July 2023</t>
  </si>
  <si>
    <t>https://www.energymadeeasy.gov.au/plan?id=LCL569465MRE2&amp;postcode=2000</t>
  </si>
  <si>
    <t>https://www.energymadeeasy.gov.au/plan?id=LCL569466MRE2&amp;postcode=2000</t>
  </si>
  <si>
    <t>NEW</t>
  </si>
  <si>
    <t>https://www.energymadeeasy.gov.au/plan?id=LCL569481MRE2&amp;postcode=2000</t>
  </si>
  <si>
    <t>https://www.energymadeeasy.gov.au/plan?id=AGL359269MRE8&amp;postcode=2000</t>
  </si>
  <si>
    <t>https://www.energymadeeasy.gov.au/plan?id=AGL359266MRE10&amp;postcode=2000</t>
  </si>
  <si>
    <t>https://www.energymadeeasy.gov.au/plan?id=AGL359259MRE10&amp;postcode=2000</t>
  </si>
  <si>
    <t>https://www.energymadeeasy.gov.au/plan?id=ALI463691MRE4&amp;postcode=2000</t>
  </si>
  <si>
    <t>https://www.energymadeeasy.gov.au/plan?id=ALI463692MRE4&amp;postcode=2000</t>
  </si>
  <si>
    <t>https://www.energymadeeasy.gov.au/plan?id=ALI463697MRE4&amp;postcode=2000</t>
  </si>
  <si>
    <t>https://www.energymadeeasy.gov.au/plan?id=DIA34670MRE6&amp;postcode=2000</t>
  </si>
  <si>
    <t>https://www.energymadeeasy.gov.au/plan?id=DIA34669MRE6&amp;postcode=2000</t>
  </si>
  <si>
    <t>https://www.energymadeeasy.gov.au/plan?id=DIA50239MRE6&amp;postcode=2000</t>
  </si>
  <si>
    <t>https://www.energymadeeasy.gov.au/plan?id=DOD13816MRE8&amp;postcode=2000</t>
  </si>
  <si>
    <t>https://www.energymadeeasy.gov.au/plan?id=DOD13815MRE8&amp;postcode=2000</t>
  </si>
  <si>
    <t>https://www.energymadeeasy.gov.au/plan?id=DOD14415MRE7&amp;postcode=2000</t>
  </si>
  <si>
    <t>https://www.energymadeeasy.gov.au/plan?id=ENE379607MRE16&amp;postcode=2000</t>
  </si>
  <si>
    <t>https://www.energymadeeasy.gov.au/plan?id=ENE379619MRE16&amp;postcode=2000</t>
  </si>
  <si>
    <t>https://www.energymadeeasy.gov.au/plan?id=ENE379622MRE16&amp;postcode=2000</t>
  </si>
  <si>
    <t>https://www.energymadeeasy.gov.au/plan?id=ORI542325MRE4&amp;postcode=2000</t>
  </si>
  <si>
    <t>https://www.energymadeeasy.gov.au/plan?id=ORI542331MRE4&amp;postcode=2000</t>
  </si>
  <si>
    <t>https://www.energymadeeasy.gov.au/plan?id=ORI542332MRE4&amp;postcode=2000</t>
  </si>
  <si>
    <t>https://www.energymadeeasy.gov.au/plan?id=PSH612090MRE1&amp;postcode=2000</t>
  </si>
  <si>
    <t>https://www.energymadeeasy.gov.au/plan?id=PSH612042MRE1&amp;postcode=2000</t>
  </si>
  <si>
    <t>https://www.energymadeeasy.gov.au/plan?id=PSH612050MRE1&amp;postcode=2000</t>
  </si>
  <si>
    <t>https://www.energymadeeasy.gov.au/plan?id=RED552163MRE2&amp;postcode=2000</t>
  </si>
  <si>
    <t>https://www.energymadeeasy.gov.au/plan?id=RED552166MRE2&amp;postcode=2000</t>
  </si>
  <si>
    <t>https://www.energymadeeasy.gov.au/plan?id=RED552261MRE2&amp;postcode=2000</t>
  </si>
  <si>
    <t>Blue Perks</t>
  </si>
  <si>
    <t>You will receive complimentary access to the My NRMA membership program for 12 months.</t>
  </si>
  <si>
    <t>https://www.energymadeeasy.gov.au/plan?id=SIM590607MRE2&amp;postcode=2000</t>
  </si>
  <si>
    <t>https://www.energymadeeasy.gov.au/plan?id=SIM590609MRE2&amp;postcode=2000</t>
  </si>
  <si>
    <t>https://www.energymadeeasy.gov.au/plan?id=SIM590622MRE2&amp;postcode=2000</t>
  </si>
  <si>
    <t>https://www.energymadeeasy.gov.au/plan?id=AMB611109MRE1&amp;postcode=2000</t>
  </si>
  <si>
    <t>https://www.energymadeeasy.gov.au/plan?id=AMB611115MRE1&amp;postcode=2000</t>
  </si>
  <si>
    <t>https://www.energymadeeasy.gov.au/plan?id=SUM635031MRE1&amp;postcode=2000</t>
  </si>
  <si>
    <t>https://www.energymadeeasy.gov.au/plan?id=SUM635032MRE1&amp;postcode=2000</t>
  </si>
  <si>
    <t>https://www.energymadeeasy.gov.au/plan?id=SUM635033MRE1&amp;postcode=2000</t>
  </si>
  <si>
    <t>https://www.energymadeeasy.gov.au/plan?id=GLO634977MRE1&amp;postcode=2000</t>
  </si>
  <si>
    <t>https://www.energymadeeasy.gov.au/plan?id=GLO634978MRE1&amp;postcode=2000</t>
  </si>
  <si>
    <t>https://www.energymadeeasy.gov.au/plan?id=GLO634985MRE1&amp;postcode=2000</t>
  </si>
  <si>
    <t>https://www.energymadeeasy.gov.au/plan?id=KOG611940MRE1&amp;postcode=2000</t>
  </si>
  <si>
    <t>https://www.energymadeeasy.gov.au/plan?id=KOG611936MRE1&amp;postcode=2000</t>
  </si>
  <si>
    <t>https://www.energymadeeasy.gov.au/plan?id=KOG611910MRE1&amp;postcode=2000</t>
  </si>
  <si>
    <t>https://www.energymadeeasy.gov.au/plan?id=1ST613641MRE1&amp;postcode=2000</t>
  </si>
  <si>
    <t>https://www.energymadeeasy.gov.au/plan?id=1ST613642MRE1&amp;postcode=2000</t>
  </si>
  <si>
    <t>https://www.energymadeeasy.gov.au/plan?id=1ST613645MRE1&amp;postcode=2000</t>
  </si>
  <si>
    <t>Momentum</t>
  </si>
  <si>
    <t>Suit Yourself</t>
  </si>
  <si>
    <t>https://www.energymadeeasy.gov.au/plan?id=MOM546811MRE4&amp;postcode=2000</t>
  </si>
  <si>
    <t>https://www.energymadeeasy.gov.au/plan?id=MOM546866MRE4&amp;postcode=2000</t>
  </si>
  <si>
    <t>https://www.energymadeeasy.gov.au/plan?id=MOM546824MRE4&amp;postcode=2000</t>
  </si>
  <si>
    <t>100% Clean</t>
  </si>
  <si>
    <t>https://www.energymadeeasy.gov.au/plan?id=NTR611080MRE1&amp;postcode=2000</t>
  </si>
  <si>
    <t>https://www.energymadeeasy.gov.au/plan?id=NTR611081MRE1&amp;postcode=2000</t>
  </si>
  <si>
    <t>https://www.energymadeeasy.gov.au/plan?id=NTR611083MRE1&amp;postcode=2000</t>
  </si>
  <si>
    <t>OVO</t>
  </si>
  <si>
    <t>https://www.energymadeeasy.gov.au/plan?id=OVO612507MRE2&amp;postcode=2000</t>
  </si>
  <si>
    <t>https://www.energymadeeasy.gov.au/plan?id=OVO612508MRE2&amp;postcode=2000</t>
  </si>
  <si>
    <t>https://www.energymadeeasy.gov.au/plan?id=OVO612513MRE2&amp;postcode=2000</t>
  </si>
  <si>
    <t>https://www.energymadeeasy.gov.au/plan?id=TAN560089MRE2&amp;postcode=2000</t>
  </si>
  <si>
    <t>https://www.energymadeeasy.gov.au/plan?id=TAN560090MRE2&amp;postcode=2000</t>
  </si>
  <si>
    <t>https://www.energymadeeasy.gov.au/plan?id=TAN560091MRE2&amp;postcode=2000</t>
  </si>
  <si>
    <t>https://www.energymadeeasy.gov.au/plan?id=LCL569485MRE2&amp;postcode=2780</t>
  </si>
  <si>
    <t>https://www.energymadeeasy.gov.au/plan?id=LCL569486MRE2&amp;postcode=2780</t>
  </si>
  <si>
    <t>https://www.energymadeeasy.gov.au/plan?id=AGL359261MRE10&amp;postcode=2780</t>
  </si>
  <si>
    <t>https://www.energymadeeasy.gov.au/plan?id=AGL359263MRE10&amp;postcode=2780</t>
  </si>
  <si>
    <t>https://www.energymadeeasy.gov.au/plan?id=AGL359262MRE10&amp;postcode=2780</t>
  </si>
  <si>
    <t>https://www.energymadeeasy.gov.au/plan?id=ALI463707MRE4&amp;postcode=2780</t>
  </si>
  <si>
    <t>https://www.energymadeeasy.gov.au/plan?id=ALI463708MRE4&amp;postcode=2780</t>
  </si>
  <si>
    <t>https://www.energymadeeasy.gov.au/plan?id=ALI463711MRE4&amp;postcode=2780</t>
  </si>
  <si>
    <t>https://www.energymadeeasy.gov.au/plan?id=DIA34672MRE6&amp;postcode=2780</t>
  </si>
  <si>
    <t>https://www.energymadeeasy.gov.au/plan?id=DIA34671MRE6&amp;postcode=2780</t>
  </si>
  <si>
    <t>https://www.energymadeeasy.gov.au/plan?id=DIA626670MRE1&amp;postcode=2780</t>
  </si>
  <si>
    <t>https://www.energymadeeasy.gov.au/plan?id=DOD13818MRE7&amp;postcode=2780</t>
  </si>
  <si>
    <t>https://www.energymadeeasy.gov.au/plan?id=DOD13817MRE7&amp;postcode=2780</t>
  </si>
  <si>
    <t>https://www.energymadeeasy.gov.au/plan?id=DOD14417MRE7&amp;postcode=2780</t>
  </si>
  <si>
    <t>https://www.energymadeeasy.gov.au/plan?id=ENE379601MRE17&amp;postcode=2780</t>
  </si>
  <si>
    <t>https://www.energymadeeasy.gov.au/plan?id=ENE379610MRE17&amp;postcode=2780</t>
  </si>
  <si>
    <t>https://www.energymadeeasy.gov.au/plan?id=ORI542354MRE4&amp;postcode=2780</t>
  </si>
  <si>
    <t>https://www.energymadeeasy.gov.au/plan?id=ORI542337MRE4&amp;postcode=2780</t>
  </si>
  <si>
    <t>https://www.energymadeeasy.gov.au/plan?id=ORI542334MRE4&amp;postcode=2780</t>
  </si>
  <si>
    <t>https://www.energymadeeasy.gov.au/plan?id=PSH612091MRE1&amp;postcode=2780</t>
  </si>
  <si>
    <t>https://www.energymadeeasy.gov.au/plan?id=PSH612048MRE1&amp;postcode=2780</t>
  </si>
  <si>
    <t>https://www.energymadeeasy.gov.au/plan?id=PSH612083MRE1&amp;postcode=2780</t>
  </si>
  <si>
    <t>https://www.energymadeeasy.gov.au/plan?id=RED552169MRE2&amp;postcode=2780</t>
  </si>
  <si>
    <t>https://www.energymadeeasy.gov.au/plan?id=RED552165MRE2&amp;postcode=2780</t>
  </si>
  <si>
    <t>https://www.energymadeeasy.gov.au/plan?id=RED552264MRE2&amp;postcode=2780</t>
  </si>
  <si>
    <t xml:space="preserve">You will receive complimentary access to the My NRMA membership program for 12 months. </t>
  </si>
  <si>
    <t>https://www.energymadeeasy.gov.au/plan?id=SIM590591MRE2&amp;postcode=2780</t>
  </si>
  <si>
    <t>https://www.energymadeeasy.gov.au/plan?id=SIM590593MRE2&amp;postcode=2780</t>
  </si>
  <si>
    <t>https://www.energymadeeasy.gov.au/plan?id=SIM590605MRE2&amp;postcode=2780</t>
  </si>
  <si>
    <t>https://www.energymadeeasy.gov.au/plan?id=SUM635043MRE1&amp;postcode=2780</t>
  </si>
  <si>
    <t>https://www.energymadeeasy.gov.au/plan?id=SUM635044MRE1&amp;postcode=2780</t>
  </si>
  <si>
    <t>https://www.energymadeeasy.gov.au/plan?id=SUM635051MRE1&amp;postcode=2780</t>
  </si>
  <si>
    <t>https://www.energymadeeasy.gov.au/plan?id=AMB611110MRE1&amp;postcode=2780</t>
  </si>
  <si>
    <t>https://www.energymadeeasy.gov.au/plan?id=AMB611116MRE1&amp;postcode=2780</t>
  </si>
  <si>
    <t>https://www.energymadeeasy.gov.au/plan?id=GLO634976MRE1&amp;postcode=2780</t>
  </si>
  <si>
    <t>https://www.energymadeeasy.gov.au/plan?id=GLO634979MRE1&amp;postcode=2780</t>
  </si>
  <si>
    <t>https://www.energymadeeasy.gov.au/plan?id=GLO634982MRE1&amp;postcode=2780</t>
  </si>
  <si>
    <t>https://www.energymadeeasy.gov.au/plan?id=KOG611918MRE1&amp;postcode=2780</t>
  </si>
  <si>
    <t>https://www.energymadeeasy.gov.au/plan?id=KOG611898MRE1&amp;postcode=2780</t>
  </si>
  <si>
    <t>https://www.energymadeeasy.gov.au/plan?id=KOG611946MRE1&amp;postcode=2780</t>
  </si>
  <si>
    <t>https://www.energymadeeasy.gov.au/plan?id=1ST613655MRE1&amp;postcode=2780</t>
  </si>
  <si>
    <t>https://www.energymadeeasy.gov.au/plan?id=1ST613656MRE1&amp;postcode=2780</t>
  </si>
  <si>
    <t>https://www.energymadeeasy.gov.au/plan?id=1ST613659MRE1&amp;postcode=2780</t>
  </si>
  <si>
    <t>https://www.energymadeeasy.gov.au/plan?id=MOM546789MRE4&amp;postcode=2780</t>
  </si>
  <si>
    <t>https://www.energymadeeasy.gov.au/plan?id=MOM546855MRE4&amp;postcode=2780</t>
  </si>
  <si>
    <t>https://www.energymadeeasy.gov.au/plan?id=NTR611089MRE1&amp;postcode=2780</t>
  </si>
  <si>
    <t>https://www.energymadeeasy.gov.au/plan?id=NTR611090MRE1&amp;postcode=2780</t>
  </si>
  <si>
    <t>https://www.energymadeeasy.gov.au/plan?id=OVO612522MRE2&amp;postcode=2780</t>
  </si>
  <si>
    <t>https://www.energymadeeasy.gov.au/plan?id=OVO612523MRE2&amp;postcode=2780</t>
  </si>
  <si>
    <t>https://www.energymadeeasy.gov.au/plan?id=LCL569494MRE2&amp;postcode=2644</t>
  </si>
  <si>
    <t>https://www.energymadeeasy.gov.au/plan?id=LCL569500MRE2&amp;postcode=2644</t>
  </si>
  <si>
    <t>https://www.energymadeeasy.gov.au/plan?id=LCL569496MRE2&amp;postcode=2644</t>
  </si>
  <si>
    <t>https://www.energymadeeasy.gov.au/plan?id=AGL359273MRE10&amp;postcode=2644</t>
  </si>
  <si>
    <t>https://www.energymadeeasy.gov.au/plan?id=AGL359258MRE10&amp;postcode=2644</t>
  </si>
  <si>
    <t>https://www.energymadeeasy.gov.au/plan?id=AGL359257MRE10&amp;postcode=2644</t>
  </si>
  <si>
    <t>https://www.energymadeeasy.gov.au/plan?id=ALI463719MRE4&amp;postcode=2644</t>
  </si>
  <si>
    <t>https://www.energymadeeasy.gov.au/plan?id=ALI463720MRE4&amp;postcode=2644</t>
  </si>
  <si>
    <t>https://www.energymadeeasy.gov.au/plan?id=ALI463721MRE4&amp;postcode=2644</t>
  </si>
  <si>
    <t>https://www.energymadeeasy.gov.au/plan?id=DIA34674MRE6&amp;postcode=2644</t>
  </si>
  <si>
    <t>https://www.energymadeeasy.gov.au/plan?id=DIA34673MRE6&amp;postcode=2644</t>
  </si>
  <si>
    <t>https://www.energymadeeasy.gov.au/plan?id=DIA49019MRE8&amp;postcode=2644</t>
  </si>
  <si>
    <t>https://www.energymadeeasy.gov.au/plan?id=DOD13820MRE7&amp;postcode=2644</t>
  </si>
  <si>
    <t>https://www.energymadeeasy.gov.au/plan?id=DOD13819MRE7&amp;postcode=2644</t>
  </si>
  <si>
    <t>https://www.energymadeeasy.gov.au/plan?id=DOD14419MRE7&amp;postcode=2644</t>
  </si>
  <si>
    <t>https://www.energymadeeasy.gov.au/plan?id=ENE379608MRE17&amp;postcode=2644</t>
  </si>
  <si>
    <t>https://www.energymadeeasy.gov.au/plan?id=ENE379602MRE17&amp;postcode=2644</t>
  </si>
  <si>
    <t>https://www.energymadeeasy.gov.au/plan?id=ENE379609MRE17&amp;postcode=2644</t>
  </si>
  <si>
    <t>https://www.energymadeeasy.gov.au/plan?id=ORI542356MRE4&amp;postcode=2644</t>
  </si>
  <si>
    <t>https://www.energymadeeasy.gov.au/plan?id=ORI542328MRE4&amp;postcode=2644</t>
  </si>
  <si>
    <t>https://www.energymadeeasy.gov.au/plan?id=ORI542327MRE4&amp;postcode=2644</t>
  </si>
  <si>
    <t>https://www.energymadeeasy.gov.au/plan?id=PSH612035MRE1&amp;postcode=2644</t>
  </si>
  <si>
    <t>https://www.energymadeeasy.gov.au/plan?id=PSH612026MRE1&amp;postcode=2644</t>
  </si>
  <si>
    <t>https://www.energymadeeasy.gov.au/plan?id=PSH612054MRE1&amp;postcode=2644</t>
  </si>
  <si>
    <t>https://www.energymadeeasy.gov.au/plan?id=RED552171MRE2&amp;postcode=2644</t>
  </si>
  <si>
    <t>https://www.energymadeeasy.gov.au/plan?id=RED552167MRE2&amp;postcode=2644</t>
  </si>
  <si>
    <t>https://www.energymadeeasy.gov.au/plan?id=RED552274MRE2&amp;postcode=2644</t>
  </si>
  <si>
    <t>https://www.energymadeeasy.gov.au/plan?id=SIM590597MRE2&amp;postcode=2644</t>
  </si>
  <si>
    <t>https://www.energymadeeasy.gov.au/plan?id=SIM590599MRE2&amp;postcode=2644</t>
  </si>
  <si>
    <t>https://www.energymadeeasy.gov.au/plan?id=SIM590603MRE2&amp;postcode=2644</t>
  </si>
  <si>
    <t>https://www.energymadeeasy.gov.au/plan?id=AMB611112MRE1&amp;postcode=2644</t>
  </si>
  <si>
    <t>https://www.energymadeeasy.gov.au/plan?id=AMB611118MRE1&amp;postcode=2644</t>
  </si>
  <si>
    <t>https://www.energymadeeasy.gov.au/plan?id=GLO634975MRE1&amp;postcode=2644</t>
  </si>
  <si>
    <t>https://www.energymadeeasy.gov.au/plan?id=GLO634980MRE1&amp;postcode=2644</t>
  </si>
  <si>
    <t>https://www.energymadeeasy.gov.au/plan?id=GLO634981MRE1&amp;postcode=2644</t>
  </si>
  <si>
    <t>https://www.energymadeeasy.gov.au/plan?id=KOG611942MRE1&amp;postcode=2644</t>
  </si>
  <si>
    <t>https://www.energymadeeasy.gov.au/plan?id=KOG611920MRE1&amp;postcode=2644</t>
  </si>
  <si>
    <t>https://www.energymadeeasy.gov.au/plan?id=KOG611889MRE1&amp;postcode=2644</t>
  </si>
  <si>
    <t>https://www.energymadeeasy.gov.au/plan?id=1ST613669MRE1&amp;postcode=2644</t>
  </si>
  <si>
    <t>https://www.energymadeeasy.gov.au/plan?id=1ST613670MRE1&amp;postcode=2644</t>
  </si>
  <si>
    <t>https://www.energymadeeasy.gov.au/plan?id=1ST613673MRE1&amp;postcode=2644</t>
  </si>
  <si>
    <t>https://www.energymadeeasy.gov.au/plan?id=MOM546850MRE4&amp;postcode=2644</t>
  </si>
  <si>
    <t>https://www.energymadeeasy.gov.au/plan?id=MOM546848MRE4&amp;postcode=2644</t>
  </si>
  <si>
    <t>https://www.energymadeeasy.gov.au/plan?id=MOM546771MRE4&amp;postcode=2644</t>
  </si>
  <si>
    <t>https://www.energymadeeasy.gov.au/plan?id=NTR611103MRE1&amp;postcode=2644</t>
  </si>
  <si>
    <t>https://www.energymadeeasy.gov.au/plan?id=NTR611104MRE1&amp;postcode=2644</t>
  </si>
  <si>
    <t>https://www.energymadeeasy.gov.au/plan?id=NTR611106MRE1&amp;postcode=2644</t>
  </si>
  <si>
    <t>https://www.energymadeeasy.gov.au/plan?id=OVO612540MRE2&amp;postcode=2644</t>
  </si>
  <si>
    <t>https://www.energymadeeasy.gov.au/plan?id=OVO612541MRE2&amp;postcode=2644</t>
  </si>
  <si>
    <t>https://www.energymadeeasy.gov.au/plan?id=OVO612543MRE2&amp;postcode=2644</t>
  </si>
  <si>
    <t>https://www.energymadeeasy.gov.au/plan?id=COV638046MRE2&amp;postcode=2644</t>
  </si>
  <si>
    <t>https://www.energymadeeasy.gov.au/plan?id=COV638047MRE2&amp;postcode=2644</t>
  </si>
  <si>
    <t>https://www.energymadeeasy.gov.au/plan?id=COV638045MRE2&amp;postcode=2644</t>
  </si>
  <si>
    <t>https://www.energymadeeasy.gov.au/plan?id=COV638036MRE2&amp;postcode=2000</t>
  </si>
  <si>
    <t>https://www.energymadeeasy.gov.au/plan?id=COV638037MRE2&amp;postcode=2000</t>
  </si>
  <si>
    <t>https://www.energymadeeasy.gov.au/plan?id=COV638033MRE2&amp;postcode=2000</t>
  </si>
  <si>
    <t>https://www.energymadeeasy.gov.au/plan?id=COV638039MRE2&amp;postcode=2780</t>
  </si>
  <si>
    <t>https://www.energymadeeasy.gov.au/plan?id=COV638040MRE2&amp;postcode=2780</t>
  </si>
  <si>
    <t>https://www.energymadeeasy.gov.au/plan?id=COV638032MRE2&amp;postcode=2780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</si>
</sst>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6" formatCode="&quot;$&quot;#,##0_);[Red]\(&quot;$&quot;#,##0\)"/>
    <numFmt numFmtId="8" formatCode="&quot;$&quot;#,##0.00_);[Red]\(&quot;$&quot;#,##0.00\)"/>
    <numFmt numFmtId="164" formatCode="0.0"/>
  </numFmts>
  <fonts count="52" x14ac:knownFonts="1">
    <font>
      <sz val="10"/>
      <name val="Verdana"/>
    </font>
    <font>
      <sz val="12"/>
      <color theme="1"/>
      <name val="Calibri"/>
      <family val="2"/>
      <scheme val="minor"/>
    </font>
    <font>
      <sz val="12"/>
      <color theme="1"/>
      <name val="Calibri"/>
      <family val="2"/>
      <scheme val="minor"/>
    </font>
    <font>
      <sz val="12"/>
      <color theme="1"/>
      <name val="Calibri"/>
      <family val="2"/>
      <scheme val="minor"/>
    </font>
    <font>
      <b/>
      <sz val="10"/>
      <name val="Verdana"/>
      <family val="2"/>
    </font>
    <font>
      <sz val="10"/>
      <name val="Verdana"/>
      <family val="2"/>
    </font>
    <font>
      <sz val="10"/>
      <name val="Verdana"/>
      <family val="2"/>
    </font>
    <font>
      <b/>
      <sz val="10"/>
      <name val="Verdana"/>
      <family val="2"/>
    </font>
    <font>
      <sz val="10"/>
      <name val="Verdana"/>
      <family val="2"/>
    </font>
    <font>
      <sz val="10"/>
      <name val="Verdana"/>
      <family val="2"/>
    </font>
    <font>
      <sz val="10"/>
      <name val="Verdana"/>
      <family val="2"/>
    </font>
    <font>
      <sz val="10"/>
      <name val="Verdana"/>
      <family val="2"/>
    </font>
    <font>
      <sz val="8"/>
      <name val="Verdana"/>
      <family val="2"/>
    </font>
    <font>
      <b/>
      <sz val="11"/>
      <color indexed="12"/>
      <name val="Arial"/>
      <family val="2"/>
    </font>
    <font>
      <b/>
      <sz val="10"/>
      <name val="Arial"/>
      <family val="2"/>
    </font>
    <font>
      <b/>
      <sz val="11"/>
      <color indexed="57"/>
      <name val="Arial"/>
      <family val="2"/>
    </font>
    <font>
      <b/>
      <sz val="10"/>
      <color indexed="45"/>
      <name val="Arial"/>
      <family val="2"/>
    </font>
    <font>
      <sz val="10"/>
      <color indexed="45"/>
      <name val="Arial"/>
      <family val="2"/>
    </font>
    <font>
      <sz val="10"/>
      <name val="Arial"/>
      <family val="2"/>
    </font>
    <font>
      <b/>
      <sz val="10"/>
      <color indexed="17"/>
      <name val="Arial"/>
      <family val="2"/>
    </font>
    <font>
      <b/>
      <sz val="10"/>
      <color indexed="10"/>
      <name val="Arial"/>
      <family val="2"/>
    </font>
    <font>
      <sz val="10"/>
      <color indexed="10"/>
      <name val="Arial"/>
      <family val="2"/>
    </font>
    <font>
      <sz val="10"/>
      <color indexed="18"/>
      <name val="Arial"/>
      <family val="2"/>
    </font>
    <font>
      <b/>
      <sz val="10"/>
      <color indexed="18"/>
      <name val="Arial"/>
      <family val="2"/>
    </font>
    <font>
      <sz val="9"/>
      <color indexed="81"/>
      <name val="Verdana"/>
      <family val="2"/>
    </font>
    <font>
      <b/>
      <sz val="9"/>
      <color indexed="81"/>
      <name val="Verdana"/>
      <family val="2"/>
    </font>
    <font>
      <sz val="8"/>
      <name val="Arial"/>
      <family val="2"/>
    </font>
    <font>
      <sz val="10"/>
      <color indexed="12"/>
      <name val="Arial"/>
      <family val="2"/>
    </font>
    <font>
      <b/>
      <sz val="11"/>
      <name val="Arial"/>
      <family val="2"/>
    </font>
    <font>
      <sz val="11"/>
      <name val="Arial"/>
      <family val="2"/>
    </font>
    <font>
      <sz val="10"/>
      <color indexed="9"/>
      <name val="Arial"/>
      <family val="2"/>
    </font>
    <font>
      <sz val="10"/>
      <name val="Verdana"/>
      <family val="2"/>
    </font>
    <font>
      <b/>
      <sz val="11"/>
      <color indexed="18"/>
      <name val="Arial"/>
      <family val="2"/>
    </font>
    <font>
      <u/>
      <sz val="10"/>
      <color indexed="12"/>
      <name val="Verdana"/>
      <family val="2"/>
    </font>
    <font>
      <u/>
      <sz val="10"/>
      <color indexed="20"/>
      <name val="Verdana"/>
      <family val="2"/>
    </font>
    <font>
      <sz val="10"/>
      <name val="Verdana"/>
      <family val="2"/>
    </font>
    <font>
      <u/>
      <sz val="10"/>
      <color theme="10"/>
      <name val="Verdana"/>
      <family val="2"/>
    </font>
    <font>
      <sz val="12"/>
      <color rgb="FF000000"/>
      <name val="Calibri"/>
      <family val="2"/>
      <scheme val="minor"/>
    </font>
    <font>
      <sz val="12"/>
      <name val="Calibri"/>
      <family val="2"/>
      <scheme val="minor"/>
    </font>
    <font>
      <sz val="10"/>
      <color rgb="FF000000"/>
      <name val="Tahoma"/>
      <family val="2"/>
    </font>
    <font>
      <b/>
      <sz val="10"/>
      <color rgb="FF000000"/>
      <name val="Tahoma"/>
      <family val="2"/>
    </font>
    <font>
      <sz val="10"/>
      <color rgb="FF000000"/>
      <name val="Verdana"/>
      <family val="2"/>
    </font>
    <font>
      <sz val="11"/>
      <color rgb="FFFF0000"/>
      <name val="Arial"/>
      <family val="2"/>
    </font>
    <font>
      <sz val="11"/>
      <color theme="1"/>
      <name val="Arial"/>
      <family val="2"/>
    </font>
    <font>
      <sz val="10"/>
      <color theme="1"/>
      <name val="Verdana"/>
      <family val="2"/>
    </font>
    <font>
      <b/>
      <sz val="10"/>
      <color theme="1"/>
      <name val="Verdana"/>
      <family val="2"/>
    </font>
    <font>
      <b/>
      <sz val="10"/>
      <color rgb="FF000000"/>
      <name val="Verdana"/>
      <family val="2"/>
    </font>
    <font>
      <sz val="10"/>
      <color indexed="8"/>
      <name val="Verdana"/>
      <family val="2"/>
    </font>
    <font>
      <sz val="10"/>
      <color theme="0"/>
      <name val="Verdana"/>
      <family val="2"/>
    </font>
    <font>
      <b/>
      <sz val="10"/>
      <color theme="0"/>
      <name val="Verdana"/>
      <family val="2"/>
    </font>
    <font>
      <sz val="10"/>
      <color theme="0"/>
      <name val="Arial"/>
      <family val="2"/>
    </font>
    <font>
      <u/>
      <sz val="10"/>
      <color rgb="FF0563C1"/>
      <name val="Verdana"/>
      <family val="2"/>
    </font>
  </fonts>
  <fills count="40">
    <fill>
      <patternFill patternType="none"/>
    </fill>
    <fill>
      <patternFill patternType="gray125"/>
    </fill>
    <fill>
      <patternFill patternType="solid">
        <fgColor indexed="13"/>
        <bgColor indexed="64"/>
      </patternFill>
    </fill>
    <fill>
      <patternFill patternType="solid">
        <fgColor indexed="10"/>
        <bgColor indexed="64"/>
      </patternFill>
    </fill>
    <fill>
      <patternFill patternType="solid">
        <fgColor indexed="22"/>
        <bgColor indexed="64"/>
      </patternFill>
    </fill>
    <fill>
      <patternFill patternType="solid">
        <fgColor indexed="30"/>
        <bgColor indexed="64"/>
      </patternFill>
    </fill>
    <fill>
      <patternFill patternType="solid">
        <fgColor indexed="9"/>
        <bgColor indexed="64"/>
      </patternFill>
    </fill>
    <fill>
      <patternFill patternType="solid">
        <fgColor indexed="59"/>
        <bgColor indexed="64"/>
      </patternFill>
    </fill>
    <fill>
      <patternFill patternType="solid">
        <fgColor indexed="60"/>
        <bgColor indexed="64"/>
      </patternFill>
    </fill>
    <fill>
      <patternFill patternType="solid">
        <fgColor indexed="42"/>
        <bgColor indexed="64"/>
      </patternFill>
    </fill>
    <fill>
      <patternFill patternType="solid">
        <fgColor indexed="21"/>
        <bgColor indexed="64"/>
      </patternFill>
    </fill>
    <fill>
      <patternFill patternType="solid">
        <fgColor indexed="43"/>
        <bgColor indexed="64"/>
      </patternFill>
    </fill>
    <fill>
      <patternFill patternType="solid">
        <fgColor indexed="41"/>
        <bgColor indexed="64"/>
      </patternFill>
    </fill>
    <fill>
      <patternFill patternType="solid">
        <fgColor indexed="53"/>
        <bgColor indexed="64"/>
      </patternFill>
    </fill>
    <fill>
      <patternFill patternType="solid">
        <fgColor indexed="50"/>
        <bgColor indexed="64"/>
      </patternFill>
    </fill>
    <fill>
      <patternFill patternType="solid">
        <fgColor indexed="52"/>
        <bgColor indexed="64"/>
      </patternFill>
    </fill>
    <fill>
      <patternFill patternType="solid">
        <fgColor indexed="47"/>
        <bgColor indexed="64"/>
      </patternFill>
    </fill>
    <fill>
      <patternFill patternType="solid">
        <fgColor indexed="44"/>
        <bgColor indexed="64"/>
      </patternFill>
    </fill>
    <fill>
      <patternFill patternType="solid">
        <fgColor indexed="57"/>
        <bgColor indexed="64"/>
      </patternFill>
    </fill>
    <fill>
      <patternFill patternType="solid">
        <fgColor indexed="49"/>
        <bgColor indexed="64"/>
      </patternFill>
    </fill>
    <fill>
      <patternFill patternType="solid">
        <fgColor theme="9"/>
        <bgColor indexed="64"/>
      </patternFill>
    </fill>
    <fill>
      <patternFill patternType="solid">
        <fgColor theme="6" tint="0.59999389629810485"/>
        <bgColor indexed="64"/>
      </patternFill>
    </fill>
    <fill>
      <patternFill patternType="solid">
        <fgColor theme="6" tint="0.79998168889431442"/>
        <bgColor indexed="64"/>
      </patternFill>
    </fill>
    <fill>
      <patternFill patternType="solid">
        <fgColor theme="0"/>
        <bgColor indexed="64"/>
      </patternFill>
    </fill>
    <fill>
      <patternFill patternType="solid">
        <fgColor theme="3" tint="0.79998168889431442"/>
        <bgColor indexed="64"/>
      </patternFill>
    </fill>
    <fill>
      <patternFill patternType="solid">
        <fgColor theme="9" tint="0.39997558519241921"/>
        <bgColor indexed="64"/>
      </patternFill>
    </fill>
    <fill>
      <patternFill patternType="solid">
        <fgColor theme="6"/>
        <bgColor indexed="64"/>
      </patternFill>
    </fill>
    <fill>
      <patternFill patternType="solid">
        <fgColor rgb="FFFF0000"/>
        <bgColor indexed="64"/>
      </patternFill>
    </fill>
    <fill>
      <patternFill patternType="solid">
        <fgColor rgb="FFFFFF00"/>
        <bgColor indexed="64"/>
      </patternFill>
    </fill>
    <fill>
      <patternFill patternType="solid">
        <fgColor rgb="FFFFA9A6"/>
        <bgColor indexed="64"/>
      </patternFill>
    </fill>
    <fill>
      <patternFill patternType="solid">
        <fgColor rgb="FF92D050"/>
        <bgColor indexed="64"/>
      </patternFill>
    </fill>
    <fill>
      <patternFill patternType="solid">
        <fgColor rgb="FF00B050"/>
        <bgColor indexed="64"/>
      </patternFill>
    </fill>
    <fill>
      <patternFill patternType="solid">
        <fgColor theme="7" tint="0.39997558519241921"/>
        <bgColor indexed="64"/>
      </patternFill>
    </fill>
    <fill>
      <patternFill patternType="solid">
        <fgColor theme="0" tint="-0.249977111117893"/>
        <bgColor indexed="64"/>
      </patternFill>
    </fill>
    <fill>
      <patternFill patternType="solid">
        <fgColor rgb="FFFFC000"/>
        <bgColor indexed="64"/>
      </patternFill>
    </fill>
    <fill>
      <patternFill patternType="solid">
        <fgColor theme="4"/>
        <bgColor indexed="64"/>
      </patternFill>
    </fill>
    <fill>
      <patternFill patternType="solid">
        <fgColor rgb="FFA9D08E"/>
        <bgColor rgb="FF000000"/>
      </patternFill>
    </fill>
    <fill>
      <patternFill patternType="solid">
        <fgColor theme="0" tint="-0.499984740745262"/>
        <bgColor indexed="64"/>
      </patternFill>
    </fill>
    <fill>
      <patternFill patternType="solid">
        <fgColor rgb="FF00B0F0"/>
        <bgColor indexed="64"/>
      </patternFill>
    </fill>
    <fill>
      <patternFill patternType="solid">
        <fgColor rgb="FFFFFF00"/>
        <bgColor rgb="FF000000"/>
      </patternFill>
    </fill>
  </fills>
  <borders count="27">
    <border>
      <left/>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medium">
        <color auto="1"/>
      </left>
      <right/>
      <top/>
      <bottom/>
      <diagonal/>
    </border>
    <border>
      <left/>
      <right style="medium">
        <color auto="1"/>
      </right>
      <top/>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right/>
      <top style="thin">
        <color auto="1"/>
      </top>
      <bottom style="thin">
        <color auto="1"/>
      </bottom>
      <diagonal/>
    </border>
    <border>
      <left/>
      <right/>
      <top/>
      <bottom style="thin">
        <color auto="1"/>
      </bottom>
      <diagonal/>
    </border>
    <border>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style="thin">
        <color auto="1"/>
      </right>
      <top/>
      <bottom/>
      <diagonal/>
    </border>
    <border>
      <left style="thin">
        <color auto="1"/>
      </left>
      <right/>
      <top/>
      <bottom/>
      <diagonal/>
    </border>
    <border>
      <left/>
      <right style="thin">
        <color auto="1"/>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style="thin">
        <color auto="1"/>
      </right>
      <top style="thin">
        <color auto="1"/>
      </top>
      <bottom style="thin">
        <color auto="1"/>
      </bottom>
      <diagonal/>
    </border>
    <border>
      <left style="medium">
        <color auto="1"/>
      </left>
      <right/>
      <top style="thin">
        <color auto="1"/>
      </top>
      <bottom style="thin">
        <color indexed="64"/>
      </bottom>
      <diagonal/>
    </border>
    <border>
      <left/>
      <right style="medium">
        <color auto="1"/>
      </right>
      <top style="thin">
        <color auto="1"/>
      </top>
      <bottom style="thin">
        <color indexed="64"/>
      </bottom>
      <diagonal/>
    </border>
    <border>
      <left style="thin">
        <color auto="1"/>
      </left>
      <right style="thin">
        <color auto="1"/>
      </right>
      <top/>
      <bottom style="medium">
        <color auto="1"/>
      </bottom>
      <diagonal/>
    </border>
    <border>
      <left style="thin">
        <color auto="1"/>
      </left>
      <right/>
      <top/>
      <bottom style="medium">
        <color auto="1"/>
      </bottom>
      <diagonal/>
    </border>
    <border>
      <left style="thin">
        <color auto="1"/>
      </left>
      <right/>
      <top style="thin">
        <color auto="1"/>
      </top>
      <bottom style="thin">
        <color auto="1"/>
      </bottom>
      <diagonal/>
    </border>
  </borders>
  <cellStyleXfs count="5">
    <xf numFmtId="0" fontId="0" fillId="0" borderId="0"/>
    <xf numFmtId="0" fontId="33" fillId="0" borderId="0" applyNumberFormat="0" applyFill="0" applyBorder="0" applyAlignment="0" applyProtection="0"/>
    <xf numFmtId="0" fontId="34" fillId="0" borderId="0" applyNumberFormat="0" applyFill="0" applyBorder="0" applyAlignment="0" applyProtection="0"/>
    <xf numFmtId="0" fontId="36" fillId="0" borderId="0" applyNumberFormat="0" applyFill="0" applyBorder="0" applyAlignment="0" applyProtection="0"/>
    <xf numFmtId="0" fontId="18" fillId="0" borderId="0"/>
  </cellStyleXfs>
  <cellXfs count="478">
    <xf numFmtId="0" fontId="0" fillId="0" borderId="0" xfId="0"/>
    <xf numFmtId="0" fontId="18" fillId="0" borderId="0" xfId="0" applyFont="1"/>
    <xf numFmtId="0" fontId="20" fillId="0" borderId="0" xfId="0" applyFont="1"/>
    <xf numFmtId="0" fontId="22" fillId="0" borderId="0" xfId="0" applyFont="1"/>
    <xf numFmtId="0" fontId="0" fillId="4" borderId="0" xfId="0" applyFill="1"/>
    <xf numFmtId="0" fontId="19" fillId="0" borderId="0" xfId="0" applyFont="1"/>
    <xf numFmtId="0" fontId="18" fillId="2" borderId="0" xfId="0" applyFont="1" applyFill="1"/>
    <xf numFmtId="0" fontId="0" fillId="2" borderId="0" xfId="0" applyFill="1"/>
    <xf numFmtId="0" fontId="20" fillId="0" borderId="11" xfId="0" applyFont="1" applyBorder="1"/>
    <xf numFmtId="0" fontId="0" fillId="0" borderId="11" xfId="0" applyBorder="1"/>
    <xf numFmtId="0" fontId="0" fillId="4" borderId="11" xfId="0" applyFill="1" applyBorder="1"/>
    <xf numFmtId="0" fontId="0" fillId="0" borderId="0" xfId="0" applyAlignment="1">
      <alignment horizontal="left"/>
    </xf>
    <xf numFmtId="6" fontId="0" fillId="0" borderId="0" xfId="0" applyNumberFormat="1" applyAlignment="1">
      <alignment horizontal="left"/>
    </xf>
    <xf numFmtId="0" fontId="0" fillId="0" borderId="0" xfId="0" applyAlignment="1">
      <alignment horizontal="right"/>
    </xf>
    <xf numFmtId="0" fontId="18" fillId="0" borderId="0" xfId="0" applyFont="1" applyProtection="1">
      <protection hidden="1"/>
    </xf>
    <xf numFmtId="0" fontId="0" fillId="0" borderId="0" xfId="0" applyProtection="1">
      <protection hidden="1"/>
    </xf>
    <xf numFmtId="0" fontId="0" fillId="2" borderId="10" xfId="0" applyFill="1" applyBorder="1" applyProtection="1">
      <protection hidden="1"/>
    </xf>
    <xf numFmtId="0" fontId="14" fillId="0" borderId="0" xfId="0" applyFont="1" applyProtection="1">
      <protection hidden="1"/>
    </xf>
    <xf numFmtId="0" fontId="19" fillId="0" borderId="0" xfId="0" applyFont="1" applyProtection="1">
      <protection hidden="1"/>
    </xf>
    <xf numFmtId="0" fontId="20" fillId="0" borderId="0" xfId="0" applyFont="1" applyProtection="1">
      <protection hidden="1"/>
    </xf>
    <xf numFmtId="0" fontId="21" fillId="0" borderId="0" xfId="0" applyFont="1" applyProtection="1">
      <protection hidden="1"/>
    </xf>
    <xf numFmtId="0" fontId="22" fillId="0" borderId="0" xfId="0" applyFont="1" applyProtection="1">
      <protection hidden="1"/>
    </xf>
    <xf numFmtId="0" fontId="23" fillId="4" borderId="0" xfId="0" applyFont="1" applyFill="1" applyProtection="1">
      <protection hidden="1"/>
    </xf>
    <xf numFmtId="4" fontId="0" fillId="0" borderId="0" xfId="0" applyNumberFormat="1" applyProtection="1">
      <protection hidden="1"/>
    </xf>
    <xf numFmtId="4" fontId="0" fillId="0" borderId="0" xfId="0" applyNumberFormat="1" applyAlignment="1" applyProtection="1">
      <alignment horizontal="right"/>
      <protection hidden="1"/>
    </xf>
    <xf numFmtId="0" fontId="0" fillId="4" borderId="0" xfId="0" applyFill="1" applyProtection="1">
      <protection hidden="1"/>
    </xf>
    <xf numFmtId="3" fontId="0" fillId="4" borderId="0" xfId="0" applyNumberFormat="1" applyFill="1" applyProtection="1">
      <protection hidden="1"/>
    </xf>
    <xf numFmtId="0" fontId="14" fillId="4" borderId="0" xfId="0" applyFont="1" applyFill="1" applyProtection="1">
      <protection hidden="1"/>
    </xf>
    <xf numFmtId="0" fontId="18" fillId="4" borderId="0" xfId="0" applyFont="1" applyFill="1" applyProtection="1">
      <protection hidden="1"/>
    </xf>
    <xf numFmtId="3" fontId="18" fillId="4" borderId="0" xfId="0" applyNumberFormat="1" applyFont="1" applyFill="1" applyProtection="1">
      <protection hidden="1"/>
    </xf>
    <xf numFmtId="3" fontId="18" fillId="4" borderId="0" xfId="0" applyNumberFormat="1" applyFont="1" applyFill="1" applyAlignment="1" applyProtection="1">
      <alignment horizontal="right"/>
      <protection hidden="1"/>
    </xf>
    <xf numFmtId="3" fontId="0" fillId="4" borderId="9" xfId="0" applyNumberFormat="1" applyFill="1" applyBorder="1" applyProtection="1">
      <protection hidden="1"/>
    </xf>
    <xf numFmtId="3" fontId="14" fillId="4" borderId="9" xfId="0" applyNumberFormat="1" applyFont="1" applyFill="1" applyBorder="1" applyProtection="1">
      <protection hidden="1"/>
    </xf>
    <xf numFmtId="0" fontId="0" fillId="0" borderId="0" xfId="0" applyAlignment="1" applyProtection="1">
      <alignment horizontal="left"/>
      <protection hidden="1"/>
    </xf>
    <xf numFmtId="6" fontId="0" fillId="0" borderId="0" xfId="0" applyNumberFormat="1" applyAlignment="1" applyProtection="1">
      <alignment horizontal="left"/>
      <protection hidden="1"/>
    </xf>
    <xf numFmtId="0" fontId="0" fillId="2" borderId="0" xfId="0" applyFill="1" applyProtection="1">
      <protection hidden="1"/>
    </xf>
    <xf numFmtId="3" fontId="18" fillId="2" borderId="0" xfId="0" applyNumberFormat="1" applyFont="1" applyFill="1" applyProtection="1">
      <protection hidden="1"/>
    </xf>
    <xf numFmtId="3" fontId="0" fillId="2" borderId="0" xfId="0" applyNumberFormat="1" applyFill="1" applyProtection="1">
      <protection hidden="1"/>
    </xf>
    <xf numFmtId="0" fontId="14" fillId="3" borderId="0" xfId="0" applyFont="1" applyFill="1" applyAlignment="1" applyProtection="1">
      <alignment horizontal="left"/>
      <protection locked="0"/>
    </xf>
    <xf numFmtId="10" fontId="14" fillId="3" borderId="0" xfId="0" applyNumberFormat="1" applyFont="1" applyFill="1" applyAlignment="1" applyProtection="1">
      <alignment horizontal="left"/>
      <protection locked="0"/>
    </xf>
    <xf numFmtId="0" fontId="0" fillId="5" borderId="0" xfId="0" applyFill="1" applyProtection="1">
      <protection hidden="1"/>
    </xf>
    <xf numFmtId="3" fontId="18" fillId="5" borderId="0" xfId="0" applyNumberFormat="1" applyFont="1" applyFill="1" applyProtection="1">
      <protection hidden="1"/>
    </xf>
    <xf numFmtId="3" fontId="0" fillId="5" borderId="0" xfId="0" applyNumberFormat="1" applyFill="1" applyProtection="1">
      <protection hidden="1"/>
    </xf>
    <xf numFmtId="0" fontId="18" fillId="5" borderId="0" xfId="0" applyFont="1" applyFill="1"/>
    <xf numFmtId="0" fontId="0" fillId="5" borderId="0" xfId="0" applyFill="1"/>
    <xf numFmtId="0" fontId="0" fillId="0" borderId="10" xfId="0" applyBorder="1"/>
    <xf numFmtId="0" fontId="0" fillId="4" borderId="10" xfId="0" applyFill="1" applyBorder="1"/>
    <xf numFmtId="0" fontId="11" fillId="0" borderId="0" xfId="0" applyFont="1"/>
    <xf numFmtId="0" fontId="11" fillId="0" borderId="10" xfId="0" applyFont="1" applyBorder="1"/>
    <xf numFmtId="0" fontId="31" fillId="0" borderId="0" xfId="0" applyFont="1"/>
    <xf numFmtId="0" fontId="31" fillId="0" borderId="10" xfId="0" applyFont="1" applyBorder="1"/>
    <xf numFmtId="3" fontId="18" fillId="0" borderId="0" xfId="0" applyNumberFormat="1" applyFont="1" applyProtection="1">
      <protection hidden="1"/>
    </xf>
    <xf numFmtId="0" fontId="0" fillId="7" borderId="10" xfId="0" applyFill="1" applyBorder="1" applyProtection="1">
      <protection hidden="1"/>
    </xf>
    <xf numFmtId="0" fontId="0" fillId="7" borderId="0" xfId="0" applyFill="1" applyProtection="1">
      <protection hidden="1"/>
    </xf>
    <xf numFmtId="3" fontId="18" fillId="7" borderId="0" xfId="0" applyNumberFormat="1" applyFont="1" applyFill="1" applyProtection="1">
      <protection hidden="1"/>
    </xf>
    <xf numFmtId="3" fontId="0" fillId="7" borderId="0" xfId="0" applyNumberFormat="1" applyFill="1" applyProtection="1">
      <protection hidden="1"/>
    </xf>
    <xf numFmtId="0" fontId="18" fillId="7" borderId="0" xfId="0" applyFont="1" applyFill="1"/>
    <xf numFmtId="0" fontId="0" fillId="7" borderId="0" xfId="0" applyFill="1"/>
    <xf numFmtId="3" fontId="14" fillId="4" borderId="0" xfId="0" applyNumberFormat="1" applyFont="1" applyFill="1" applyProtection="1">
      <protection hidden="1"/>
    </xf>
    <xf numFmtId="3" fontId="14" fillId="4" borderId="0" xfId="0" applyNumberFormat="1" applyFont="1" applyFill="1" applyAlignment="1" applyProtection="1">
      <alignment horizontal="right"/>
      <protection hidden="1"/>
    </xf>
    <xf numFmtId="8" fontId="0" fillId="0" borderId="0" xfId="0" applyNumberFormat="1" applyAlignment="1">
      <alignment horizontal="left"/>
    </xf>
    <xf numFmtId="0" fontId="0" fillId="8" borderId="0" xfId="0" applyFill="1"/>
    <xf numFmtId="0" fontId="18" fillId="8" borderId="0" xfId="0" applyFont="1" applyFill="1"/>
    <xf numFmtId="0" fontId="0" fillId="8" borderId="10" xfId="0" applyFill="1" applyBorder="1" applyProtection="1">
      <protection hidden="1"/>
    </xf>
    <xf numFmtId="8" fontId="0" fillId="0" borderId="0" xfId="0" applyNumberFormat="1" applyAlignment="1" applyProtection="1">
      <alignment horizontal="left"/>
      <protection hidden="1"/>
    </xf>
    <xf numFmtId="0" fontId="13" fillId="6" borderId="0" xfId="0" applyFont="1" applyFill="1" applyProtection="1">
      <protection hidden="1"/>
    </xf>
    <xf numFmtId="0" fontId="14" fillId="6" borderId="0" xfId="0" applyFont="1" applyFill="1" applyProtection="1">
      <protection hidden="1"/>
    </xf>
    <xf numFmtId="0" fontId="0" fillId="6" borderId="0" xfId="0" applyFill="1" applyProtection="1">
      <protection hidden="1"/>
    </xf>
    <xf numFmtId="0" fontId="16" fillId="6" borderId="0" xfId="0" applyFont="1" applyFill="1" applyProtection="1">
      <protection hidden="1"/>
    </xf>
    <xf numFmtId="0" fontId="17" fillId="6" borderId="0" xfId="0" applyFont="1" applyFill="1" applyProtection="1">
      <protection hidden="1"/>
    </xf>
    <xf numFmtId="0" fontId="20" fillId="6" borderId="6" xfId="0" applyFont="1" applyFill="1" applyBorder="1" applyProtection="1">
      <protection hidden="1"/>
    </xf>
    <xf numFmtId="0" fontId="18" fillId="6" borderId="7" xfId="0" applyFont="1" applyFill="1" applyBorder="1" applyProtection="1">
      <protection hidden="1"/>
    </xf>
    <xf numFmtId="0" fontId="18" fillId="6" borderId="8" xfId="0" applyFont="1" applyFill="1" applyBorder="1" applyProtection="1">
      <protection hidden="1"/>
    </xf>
    <xf numFmtId="0" fontId="15" fillId="6" borderId="0" xfId="0" applyFont="1" applyFill="1" applyProtection="1">
      <protection hidden="1"/>
    </xf>
    <xf numFmtId="0" fontId="18" fillId="6" borderId="4" xfId="0" applyFont="1" applyFill="1" applyBorder="1" applyProtection="1">
      <protection hidden="1"/>
    </xf>
    <xf numFmtId="0" fontId="18" fillId="6" borderId="0" xfId="0" applyFont="1" applyFill="1" applyProtection="1">
      <protection hidden="1"/>
    </xf>
    <xf numFmtId="0" fontId="18" fillId="6" borderId="5" xfId="0" applyFont="1" applyFill="1" applyBorder="1" applyProtection="1">
      <protection hidden="1"/>
    </xf>
    <xf numFmtId="0" fontId="28" fillId="6" borderId="0" xfId="0" applyFont="1" applyFill="1" applyProtection="1">
      <protection hidden="1"/>
    </xf>
    <xf numFmtId="0" fontId="29" fillId="6" borderId="0" xfId="0" applyFont="1" applyFill="1" applyProtection="1">
      <protection hidden="1"/>
    </xf>
    <xf numFmtId="49" fontId="0" fillId="6" borderId="0" xfId="0" applyNumberFormat="1" applyFill="1" applyProtection="1">
      <protection hidden="1"/>
    </xf>
    <xf numFmtId="0" fontId="18" fillId="6" borderId="1" xfId="0" applyFont="1" applyFill="1" applyBorder="1" applyProtection="1">
      <protection hidden="1"/>
    </xf>
    <xf numFmtId="0" fontId="18" fillId="6" borderId="2" xfId="0" applyFont="1" applyFill="1" applyBorder="1" applyProtection="1">
      <protection hidden="1"/>
    </xf>
    <xf numFmtId="0" fontId="18" fillId="6" borderId="3" xfId="0" applyFont="1" applyFill="1" applyBorder="1" applyProtection="1">
      <protection hidden="1"/>
    </xf>
    <xf numFmtId="0" fontId="0" fillId="6" borderId="7" xfId="0" applyFill="1" applyBorder="1" applyProtection="1">
      <protection hidden="1"/>
    </xf>
    <xf numFmtId="0" fontId="0" fillId="6" borderId="8" xfId="0" applyFill="1" applyBorder="1" applyProtection="1">
      <protection hidden="1"/>
    </xf>
    <xf numFmtId="0" fontId="0" fillId="6" borderId="5" xfId="0" applyFill="1" applyBorder="1" applyProtection="1">
      <protection hidden="1"/>
    </xf>
    <xf numFmtId="0" fontId="18" fillId="0" borderId="12" xfId="0" applyFont="1" applyBorder="1" applyProtection="1">
      <protection hidden="1"/>
    </xf>
    <xf numFmtId="49" fontId="30" fillId="7" borderId="13" xfId="0" applyNumberFormat="1" applyFont="1" applyFill="1" applyBorder="1" applyProtection="1">
      <protection hidden="1"/>
    </xf>
    <xf numFmtId="49" fontId="30" fillId="5" borderId="13" xfId="0" applyNumberFormat="1" applyFont="1" applyFill="1" applyBorder="1" applyProtection="1">
      <protection hidden="1"/>
    </xf>
    <xf numFmtId="0" fontId="27" fillId="6" borderId="1" xfId="0" applyFont="1" applyFill="1" applyBorder="1" applyProtection="1">
      <protection hidden="1"/>
    </xf>
    <xf numFmtId="0" fontId="0" fillId="6" borderId="2" xfId="0" applyFill="1" applyBorder="1" applyProtection="1">
      <protection hidden="1"/>
    </xf>
    <xf numFmtId="0" fontId="0" fillId="6" borderId="3" xfId="0" applyFill="1" applyBorder="1" applyProtection="1">
      <protection hidden="1"/>
    </xf>
    <xf numFmtId="49" fontId="18" fillId="2" borderId="14" xfId="0" applyNumberFormat="1" applyFont="1" applyFill="1" applyBorder="1" applyProtection="1">
      <protection hidden="1"/>
    </xf>
    <xf numFmtId="0" fontId="14" fillId="6" borderId="6" xfId="0" applyFont="1" applyFill="1" applyBorder="1" applyProtection="1">
      <protection hidden="1"/>
    </xf>
    <xf numFmtId="0" fontId="0" fillId="6" borderId="4" xfId="0" applyFill="1" applyBorder="1" applyProtection="1">
      <protection hidden="1"/>
    </xf>
    <xf numFmtId="0" fontId="0" fillId="6" borderId="4" xfId="0" applyFill="1" applyBorder="1" applyAlignment="1" applyProtection="1">
      <alignment horizontal="left"/>
      <protection hidden="1"/>
    </xf>
    <xf numFmtId="0" fontId="0" fillId="6" borderId="1" xfId="0" applyFill="1" applyBorder="1" applyProtection="1">
      <protection hidden="1"/>
    </xf>
    <xf numFmtId="0" fontId="18" fillId="7" borderId="0" xfId="0" applyFont="1" applyFill="1" applyProtection="1">
      <protection hidden="1"/>
    </xf>
    <xf numFmtId="0" fontId="20" fillId="0" borderId="11" xfId="0" applyFont="1" applyBorder="1" applyProtection="1">
      <protection hidden="1"/>
    </xf>
    <xf numFmtId="0" fontId="0" fillId="0" borderId="11" xfId="0" applyBorder="1" applyProtection="1">
      <protection hidden="1"/>
    </xf>
    <xf numFmtId="0" fontId="0" fillId="4" borderId="11" xfId="0" applyFill="1" applyBorder="1" applyProtection="1">
      <protection hidden="1"/>
    </xf>
    <xf numFmtId="0" fontId="0" fillId="0" borderId="10" xfId="0" applyBorder="1" applyProtection="1">
      <protection hidden="1"/>
    </xf>
    <xf numFmtId="0" fontId="0" fillId="4" borderId="10" xfId="0" applyFill="1" applyBorder="1" applyProtection="1">
      <protection hidden="1"/>
    </xf>
    <xf numFmtId="0" fontId="0" fillId="0" borderId="0" xfId="0" applyAlignment="1" applyProtection="1">
      <alignment horizontal="right"/>
      <protection hidden="1"/>
    </xf>
    <xf numFmtId="49" fontId="18" fillId="9" borderId="13" xfId="0" applyNumberFormat="1" applyFont="1" applyFill="1" applyBorder="1" applyProtection="1">
      <protection hidden="1"/>
    </xf>
    <xf numFmtId="0" fontId="0" fillId="9" borderId="10" xfId="0" applyFill="1" applyBorder="1" applyProtection="1">
      <protection hidden="1"/>
    </xf>
    <xf numFmtId="0" fontId="0" fillId="9" borderId="0" xfId="0" applyFill="1" applyProtection="1">
      <protection hidden="1"/>
    </xf>
    <xf numFmtId="3" fontId="18" fillId="9" borderId="0" xfId="0" applyNumberFormat="1" applyFont="1" applyFill="1" applyProtection="1">
      <protection hidden="1"/>
    </xf>
    <xf numFmtId="3" fontId="0" fillId="9" borderId="0" xfId="0" applyNumberFormat="1" applyFill="1" applyProtection="1">
      <protection hidden="1"/>
    </xf>
    <xf numFmtId="0" fontId="18" fillId="9" borderId="0" xfId="0" applyFont="1" applyFill="1"/>
    <xf numFmtId="0" fontId="0" fillId="9" borderId="0" xfId="0" applyFill="1"/>
    <xf numFmtId="0" fontId="0" fillId="9" borderId="10" xfId="0" applyFill="1" applyBorder="1"/>
    <xf numFmtId="0" fontId="18" fillId="9" borderId="0" xfId="0" applyFont="1" applyFill="1" applyProtection="1">
      <protection hidden="1"/>
    </xf>
    <xf numFmtId="0" fontId="10" fillId="0" borderId="0" xfId="0" applyFont="1"/>
    <xf numFmtId="49" fontId="30" fillId="10" borderId="13" xfId="0" applyNumberFormat="1" applyFont="1" applyFill="1" applyBorder="1" applyProtection="1">
      <protection hidden="1"/>
    </xf>
    <xf numFmtId="0" fontId="18" fillId="10" borderId="0" xfId="0" applyFont="1" applyFill="1"/>
    <xf numFmtId="0" fontId="0" fillId="10" borderId="0" xfId="0" applyFill="1"/>
    <xf numFmtId="0" fontId="0" fillId="10" borderId="10" xfId="0" applyFill="1" applyBorder="1"/>
    <xf numFmtId="0" fontId="0" fillId="10" borderId="0" xfId="0" applyFill="1" applyProtection="1">
      <protection hidden="1"/>
    </xf>
    <xf numFmtId="3" fontId="18" fillId="10" borderId="0" xfId="0" applyNumberFormat="1" applyFont="1" applyFill="1" applyProtection="1">
      <protection hidden="1"/>
    </xf>
    <xf numFmtId="3" fontId="0" fillId="10" borderId="0" xfId="0" applyNumberFormat="1" applyFill="1" applyProtection="1">
      <protection hidden="1"/>
    </xf>
    <xf numFmtId="0" fontId="0" fillId="10" borderId="10" xfId="0" applyFill="1" applyBorder="1" applyProtection="1">
      <protection hidden="1"/>
    </xf>
    <xf numFmtId="0" fontId="18" fillId="0" borderId="10" xfId="0" applyFont="1" applyBorder="1"/>
    <xf numFmtId="0" fontId="8" fillId="0" borderId="0" xfId="0" applyFont="1"/>
    <xf numFmtId="0" fontId="8" fillId="0" borderId="10" xfId="0" applyFont="1" applyBorder="1"/>
    <xf numFmtId="0" fontId="9" fillId="0" borderId="0" xfId="0" applyFont="1"/>
    <xf numFmtId="0" fontId="0" fillId="12" borderId="0" xfId="0" applyFill="1" applyAlignment="1">
      <alignment horizontal="right" wrapText="1"/>
    </xf>
    <xf numFmtId="0" fontId="0" fillId="12" borderId="0" xfId="0" applyFill="1" applyAlignment="1">
      <alignment horizontal="left" wrapText="1"/>
    </xf>
    <xf numFmtId="0" fontId="0" fillId="12" borderId="0" xfId="0" applyFill="1" applyAlignment="1">
      <alignment wrapText="1"/>
    </xf>
    <xf numFmtId="0" fontId="0" fillId="12" borderId="0" xfId="0" applyFill="1" applyAlignment="1">
      <alignment horizontal="center" wrapText="1"/>
    </xf>
    <xf numFmtId="0" fontId="0" fillId="12" borderId="17" xfId="0" applyFill="1" applyBorder="1" applyAlignment="1">
      <alignment wrapText="1"/>
    </xf>
    <xf numFmtId="0" fontId="0" fillId="4" borderId="15" xfId="0" applyFill="1" applyBorder="1" applyAlignment="1">
      <alignment horizontal="right" wrapText="1"/>
    </xf>
    <xf numFmtId="0" fontId="0" fillId="13" borderId="0" xfId="0" applyFill="1" applyAlignment="1">
      <alignment horizontal="right" wrapText="1"/>
    </xf>
    <xf numFmtId="0" fontId="0" fillId="13" borderId="17" xfId="0" applyFill="1" applyBorder="1" applyAlignment="1">
      <alignment horizontal="right" wrapText="1"/>
    </xf>
    <xf numFmtId="0" fontId="0" fillId="9" borderId="0" xfId="0" applyFill="1" applyAlignment="1">
      <alignment horizontal="right" wrapText="1"/>
    </xf>
    <xf numFmtId="0" fontId="0" fillId="14" borderId="16" xfId="0" applyFill="1" applyBorder="1" applyAlignment="1">
      <alignment horizontal="right" wrapText="1"/>
    </xf>
    <xf numFmtId="0" fontId="0" fillId="14" borderId="0" xfId="0" applyFill="1" applyAlignment="1">
      <alignment horizontal="right" wrapText="1"/>
    </xf>
    <xf numFmtId="0" fontId="0" fillId="15" borderId="0" xfId="0" applyFill="1" applyAlignment="1">
      <alignment horizontal="right" wrapText="1"/>
    </xf>
    <xf numFmtId="0" fontId="0" fillId="16" borderId="15" xfId="0" applyFill="1" applyBorder="1" applyAlignment="1">
      <alignment horizontal="right" wrapText="1"/>
    </xf>
    <xf numFmtId="0" fontId="0" fillId="17" borderId="0" xfId="0" applyFill="1" applyAlignment="1">
      <alignment horizontal="center" wrapText="1"/>
    </xf>
    <xf numFmtId="0" fontId="0" fillId="17" borderId="17" xfId="0" applyFill="1" applyBorder="1" applyAlignment="1">
      <alignment horizontal="center" wrapText="1"/>
    </xf>
    <xf numFmtId="0" fontId="0" fillId="2" borderId="0" xfId="0" applyFill="1" applyAlignment="1">
      <alignment horizontal="right" wrapText="1"/>
    </xf>
    <xf numFmtId="0" fontId="0" fillId="2" borderId="17" xfId="0" applyFill="1" applyBorder="1" applyAlignment="1">
      <alignment horizontal="center" wrapText="1"/>
    </xf>
    <xf numFmtId="0" fontId="0" fillId="18" borderId="0" xfId="0" applyFill="1" applyAlignment="1">
      <alignment horizontal="center" wrapText="1"/>
    </xf>
    <xf numFmtId="0" fontId="0" fillId="18" borderId="17" xfId="0" applyFill="1" applyBorder="1" applyAlignment="1">
      <alignment horizontal="right" wrapText="1"/>
    </xf>
    <xf numFmtId="0" fontId="0" fillId="15" borderId="0" xfId="0" applyFill="1" applyAlignment="1">
      <alignment horizontal="center" wrapText="1"/>
    </xf>
    <xf numFmtId="0" fontId="0" fillId="13" borderId="0" xfId="0" applyFill="1" applyAlignment="1">
      <alignment horizontal="center" wrapText="1"/>
    </xf>
    <xf numFmtId="0" fontId="0" fillId="13" borderId="17" xfId="0" applyFill="1" applyBorder="1" applyAlignment="1">
      <alignment horizontal="center" wrapText="1"/>
    </xf>
    <xf numFmtId="0" fontId="0" fillId="12" borderId="18" xfId="0" applyFill="1" applyBorder="1"/>
    <xf numFmtId="14" fontId="0" fillId="2" borderId="18" xfId="0" applyNumberFormat="1" applyFill="1" applyBorder="1"/>
    <xf numFmtId="14" fontId="0" fillId="0" borderId="18" xfId="0" applyNumberFormat="1" applyBorder="1" applyAlignment="1">
      <alignment horizontal="left"/>
    </xf>
    <xf numFmtId="0" fontId="0" fillId="0" borderId="18" xfId="0" applyBorder="1"/>
    <xf numFmtId="14" fontId="0" fillId="0" borderId="18" xfId="0" applyNumberFormat="1" applyBorder="1"/>
    <xf numFmtId="0" fontId="0" fillId="0" borderId="18" xfId="0" applyBorder="1" applyAlignment="1">
      <alignment horizontal="center"/>
    </xf>
    <xf numFmtId="1" fontId="0" fillId="0" borderId="18" xfId="0" applyNumberFormat="1" applyBorder="1"/>
    <xf numFmtId="0" fontId="0" fillId="0" borderId="18" xfId="0" applyBorder="1" applyAlignment="1">
      <alignment horizontal="right"/>
    </xf>
    <xf numFmtId="0" fontId="0" fillId="0" borderId="18" xfId="0" applyBorder="1" applyAlignment="1">
      <alignment horizontal="left"/>
    </xf>
    <xf numFmtId="14" fontId="0" fillId="0" borderId="18" xfId="0" applyNumberFormat="1" applyBorder="1" applyAlignment="1">
      <alignment horizontal="right"/>
    </xf>
    <xf numFmtId="0" fontId="29" fillId="0" borderId="0" xfId="0" applyFont="1" applyProtection="1">
      <protection hidden="1"/>
    </xf>
    <xf numFmtId="0" fontId="0" fillId="9" borderId="18" xfId="0" applyFill="1" applyBorder="1"/>
    <xf numFmtId="0" fontId="6" fillId="0" borderId="0" xfId="0" applyFont="1"/>
    <xf numFmtId="0" fontId="5" fillId="0" borderId="0" xfId="0" applyFont="1"/>
    <xf numFmtId="49" fontId="18" fillId="11" borderId="13" xfId="0" applyNumberFormat="1" applyFont="1" applyFill="1" applyBorder="1" applyProtection="1">
      <protection hidden="1"/>
    </xf>
    <xf numFmtId="0" fontId="29" fillId="0" borderId="4" xfId="0" applyFont="1" applyBorder="1" applyProtection="1">
      <protection hidden="1"/>
    </xf>
    <xf numFmtId="3" fontId="28" fillId="3" borderId="0" xfId="0" applyNumberFormat="1" applyFont="1" applyFill="1" applyAlignment="1" applyProtection="1">
      <alignment horizontal="left"/>
      <protection locked="0"/>
    </xf>
    <xf numFmtId="10" fontId="28" fillId="3" borderId="0" xfId="0" applyNumberFormat="1" applyFont="1" applyFill="1" applyAlignment="1" applyProtection="1">
      <alignment horizontal="left"/>
      <protection locked="0"/>
    </xf>
    <xf numFmtId="0" fontId="32" fillId="6" borderId="6" xfId="0" applyFont="1" applyFill="1" applyBorder="1" applyProtection="1">
      <protection hidden="1"/>
    </xf>
    <xf numFmtId="0" fontId="29" fillId="6" borderId="7" xfId="0" applyFont="1" applyFill="1" applyBorder="1" applyProtection="1">
      <protection hidden="1"/>
    </xf>
    <xf numFmtId="0" fontId="29" fillId="6" borderId="4" xfId="0" applyFont="1" applyFill="1" applyBorder="1" applyProtection="1">
      <protection hidden="1"/>
    </xf>
    <xf numFmtId="0" fontId="29" fillId="11" borderId="0" xfId="0" applyFont="1" applyFill="1" applyProtection="1">
      <protection hidden="1"/>
    </xf>
    <xf numFmtId="0" fontId="0" fillId="11" borderId="0" xfId="0" applyFill="1" applyProtection="1">
      <protection hidden="1"/>
    </xf>
    <xf numFmtId="0" fontId="28" fillId="11" borderId="0" xfId="0" applyFont="1" applyFill="1" applyProtection="1">
      <protection hidden="1"/>
    </xf>
    <xf numFmtId="0" fontId="29" fillId="11" borderId="2" xfId="0" applyFont="1" applyFill="1" applyBorder="1" applyProtection="1">
      <protection hidden="1"/>
    </xf>
    <xf numFmtId="0" fontId="29" fillId="6" borderId="8" xfId="0" applyFont="1" applyFill="1" applyBorder="1" applyProtection="1">
      <protection hidden="1"/>
    </xf>
    <xf numFmtId="0" fontId="29" fillId="6" borderId="5" xfId="0" applyFont="1" applyFill="1" applyBorder="1" applyProtection="1">
      <protection hidden="1"/>
    </xf>
    <xf numFmtId="0" fontId="0" fillId="0" borderId="4" xfId="0" applyBorder="1" applyProtection="1">
      <protection hidden="1"/>
    </xf>
    <xf numFmtId="2" fontId="0" fillId="0" borderId="0" xfId="0" applyNumberFormat="1" applyProtection="1">
      <protection hidden="1"/>
    </xf>
    <xf numFmtId="1" fontId="0" fillId="2" borderId="0" xfId="0" applyNumberFormat="1" applyFill="1" applyProtection="1">
      <protection hidden="1"/>
    </xf>
    <xf numFmtId="3" fontId="7" fillId="0" borderId="0" xfId="0" applyNumberFormat="1" applyFont="1" applyProtection="1">
      <protection hidden="1"/>
    </xf>
    <xf numFmtId="3" fontId="0" fillId="0" borderId="0" xfId="0" applyNumberFormat="1" applyProtection="1">
      <protection hidden="1"/>
    </xf>
    <xf numFmtId="3" fontId="29" fillId="2" borderId="0" xfId="0" applyNumberFormat="1" applyFont="1" applyFill="1" applyProtection="1">
      <protection hidden="1"/>
    </xf>
    <xf numFmtId="3" fontId="28" fillId="0" borderId="0" xfId="0" applyNumberFormat="1" applyFont="1" applyProtection="1">
      <protection hidden="1"/>
    </xf>
    <xf numFmtId="3" fontId="0" fillId="0" borderId="0" xfId="0" applyNumberFormat="1" applyAlignment="1" applyProtection="1">
      <alignment horizontal="center" vertical="center"/>
      <protection hidden="1"/>
    </xf>
    <xf numFmtId="3" fontId="0" fillId="0" borderId="5" xfId="0" applyNumberFormat="1" applyBorder="1" applyAlignment="1" applyProtection="1">
      <alignment horizontal="center" vertical="center"/>
      <protection hidden="1"/>
    </xf>
    <xf numFmtId="0" fontId="0" fillId="0" borderId="1" xfId="0" applyBorder="1" applyProtection="1">
      <protection hidden="1"/>
    </xf>
    <xf numFmtId="0" fontId="0" fillId="0" borderId="2" xfId="0" applyBorder="1" applyProtection="1">
      <protection hidden="1"/>
    </xf>
    <xf numFmtId="2" fontId="0" fillId="0" borderId="2" xfId="0" applyNumberFormat="1" applyBorder="1" applyProtection="1">
      <protection hidden="1"/>
    </xf>
    <xf numFmtId="1" fontId="0" fillId="2" borderId="2" xfId="0" applyNumberFormat="1" applyFill="1" applyBorder="1" applyProtection="1">
      <protection hidden="1"/>
    </xf>
    <xf numFmtId="3" fontId="7" fillId="0" borderId="2" xfId="0" applyNumberFormat="1" applyFont="1" applyBorder="1" applyProtection="1">
      <protection hidden="1"/>
    </xf>
    <xf numFmtId="3" fontId="0" fillId="0" borderId="2" xfId="0" applyNumberFormat="1" applyBorder="1" applyProtection="1">
      <protection hidden="1"/>
    </xf>
    <xf numFmtId="3" fontId="29" fillId="2" borderId="2" xfId="0" applyNumberFormat="1" applyFont="1" applyFill="1" applyBorder="1" applyProtection="1">
      <protection hidden="1"/>
    </xf>
    <xf numFmtId="3" fontId="28" fillId="0" borderId="2" xfId="0" applyNumberFormat="1" applyFont="1" applyBorder="1" applyProtection="1">
      <protection hidden="1"/>
    </xf>
    <xf numFmtId="3" fontId="0" fillId="0" borderId="2" xfId="0" applyNumberFormat="1" applyBorder="1" applyAlignment="1" applyProtection="1">
      <alignment horizontal="center" vertical="center"/>
      <protection hidden="1"/>
    </xf>
    <xf numFmtId="3" fontId="0" fillId="0" borderId="3" xfId="0" applyNumberFormat="1" applyBorder="1" applyAlignment="1" applyProtection="1">
      <alignment horizontal="center" vertical="center"/>
      <protection hidden="1"/>
    </xf>
    <xf numFmtId="3" fontId="0" fillId="0" borderId="0" xfId="0" applyNumberFormat="1" applyAlignment="1" applyProtection="1">
      <alignment horizontal="center"/>
      <protection hidden="1"/>
    </xf>
    <xf numFmtId="3" fontId="0" fillId="0" borderId="5" xfId="0" applyNumberFormat="1" applyBorder="1" applyAlignment="1" applyProtection="1">
      <alignment horizontal="center"/>
      <protection hidden="1"/>
    </xf>
    <xf numFmtId="3" fontId="0" fillId="0" borderId="2" xfId="0" applyNumberFormat="1" applyBorder="1" applyAlignment="1" applyProtection="1">
      <alignment horizontal="center"/>
      <protection hidden="1"/>
    </xf>
    <xf numFmtId="3" fontId="0" fillId="0" borderId="3" xfId="0" applyNumberFormat="1" applyBorder="1" applyAlignment="1" applyProtection="1">
      <alignment horizontal="center"/>
      <protection hidden="1"/>
    </xf>
    <xf numFmtId="3" fontId="0" fillId="11" borderId="0" xfId="0" applyNumberFormat="1" applyFill="1" applyProtection="1">
      <protection hidden="1"/>
    </xf>
    <xf numFmtId="3" fontId="28" fillId="3" borderId="0" xfId="0" applyNumberFormat="1" applyFont="1" applyFill="1" applyProtection="1">
      <protection locked="0"/>
    </xf>
    <xf numFmtId="9" fontId="28" fillId="3" borderId="0" xfId="0" applyNumberFormat="1" applyFont="1" applyFill="1" applyProtection="1">
      <protection locked="0"/>
    </xf>
    <xf numFmtId="4" fontId="29" fillId="0" borderId="0" xfId="0" applyNumberFormat="1" applyFont="1" applyProtection="1">
      <protection hidden="1"/>
    </xf>
    <xf numFmtId="0" fontId="29" fillId="0" borderId="0" xfId="0" applyFont="1" applyAlignment="1" applyProtection="1">
      <alignment horizontal="center"/>
      <protection hidden="1"/>
    </xf>
    <xf numFmtId="0" fontId="29" fillId="0" borderId="5" xfId="0" applyFont="1" applyBorder="1" applyAlignment="1" applyProtection="1">
      <alignment horizontal="center"/>
      <protection hidden="1"/>
    </xf>
    <xf numFmtId="0" fontId="29" fillId="0" borderId="1" xfId="0" applyFont="1" applyBorder="1" applyProtection="1">
      <protection hidden="1"/>
    </xf>
    <xf numFmtId="0" fontId="29" fillId="0" borderId="2" xfId="0" applyFont="1" applyBorder="1" applyProtection="1">
      <protection hidden="1"/>
    </xf>
    <xf numFmtId="4" fontId="29" fillId="0" borderId="2" xfId="0" applyNumberFormat="1" applyFont="1" applyBorder="1" applyProtection="1">
      <protection hidden="1"/>
    </xf>
    <xf numFmtId="0" fontId="29" fillId="0" borderId="2" xfId="0" applyFont="1" applyBorder="1" applyAlignment="1" applyProtection="1">
      <alignment horizontal="center"/>
      <protection hidden="1"/>
    </xf>
    <xf numFmtId="0" fontId="29" fillId="0" borderId="3" xfId="0" applyFont="1" applyBorder="1" applyAlignment="1" applyProtection="1">
      <alignment horizontal="center"/>
      <protection hidden="1"/>
    </xf>
    <xf numFmtId="3" fontId="29" fillId="0" borderId="0" xfId="0" applyNumberFormat="1" applyFont="1" applyProtection="1">
      <protection hidden="1"/>
    </xf>
    <xf numFmtId="3" fontId="29" fillId="0" borderId="0" xfId="0" applyNumberFormat="1" applyFont="1" applyAlignment="1" applyProtection="1">
      <alignment horizontal="center"/>
      <protection hidden="1"/>
    </xf>
    <xf numFmtId="3" fontId="29" fillId="0" borderId="5" xfId="0" applyNumberFormat="1" applyFont="1" applyBorder="1" applyAlignment="1" applyProtection="1">
      <alignment horizontal="center"/>
      <protection hidden="1"/>
    </xf>
    <xf numFmtId="3" fontId="29" fillId="0" borderId="2" xfId="0" applyNumberFormat="1" applyFont="1" applyBorder="1" applyProtection="1">
      <protection hidden="1"/>
    </xf>
    <xf numFmtId="3" fontId="29" fillId="0" borderId="2" xfId="0" applyNumberFormat="1" applyFont="1" applyBorder="1" applyAlignment="1" applyProtection="1">
      <alignment horizontal="center"/>
      <protection hidden="1"/>
    </xf>
    <xf numFmtId="3" fontId="29" fillId="0" borderId="3" xfId="0" applyNumberFormat="1" applyFont="1" applyBorder="1" applyAlignment="1" applyProtection="1">
      <alignment horizontal="center"/>
      <protection hidden="1"/>
    </xf>
    <xf numFmtId="2" fontId="29" fillId="0" borderId="0" xfId="0" applyNumberFormat="1" applyFont="1" applyProtection="1">
      <protection hidden="1"/>
    </xf>
    <xf numFmtId="2" fontId="29" fillId="0" borderId="2" xfId="0" applyNumberFormat="1" applyFont="1" applyBorder="1" applyProtection="1">
      <protection hidden="1"/>
    </xf>
    <xf numFmtId="0" fontId="0" fillId="19" borderId="0" xfId="0" applyFill="1" applyAlignment="1">
      <alignment horizontal="right" wrapText="1"/>
    </xf>
    <xf numFmtId="14" fontId="0" fillId="20" borderId="18" xfId="0" applyNumberFormat="1" applyFill="1" applyBorder="1"/>
    <xf numFmtId="14" fontId="0" fillId="20" borderId="19" xfId="0" applyNumberFormat="1" applyFill="1" applyBorder="1"/>
    <xf numFmtId="0" fontId="0" fillId="21" borderId="18" xfId="0" applyFill="1" applyBorder="1"/>
    <xf numFmtId="0" fontId="0" fillId="22" borderId="18" xfId="0" applyFill="1" applyBorder="1"/>
    <xf numFmtId="0" fontId="29" fillId="23" borderId="0" xfId="0" applyFont="1" applyFill="1" applyProtection="1">
      <protection hidden="1"/>
    </xf>
    <xf numFmtId="0" fontId="0" fillId="23" borderId="0" xfId="0" applyFill="1" applyProtection="1">
      <protection hidden="1"/>
    </xf>
    <xf numFmtId="49" fontId="18" fillId="24" borderId="13" xfId="0" applyNumberFormat="1" applyFont="1" applyFill="1" applyBorder="1" applyProtection="1">
      <protection hidden="1"/>
    </xf>
    <xf numFmtId="0" fontId="29" fillId="24" borderId="0" xfId="0" applyFont="1" applyFill="1" applyProtection="1">
      <protection hidden="1"/>
    </xf>
    <xf numFmtId="0" fontId="0" fillId="24" borderId="0" xfId="0" applyFill="1" applyProtection="1">
      <protection hidden="1"/>
    </xf>
    <xf numFmtId="0" fontId="28" fillId="24" borderId="0" xfId="0" applyFont="1" applyFill="1" applyProtection="1">
      <protection hidden="1"/>
    </xf>
    <xf numFmtId="0" fontId="29" fillId="24" borderId="2" xfId="0" applyFont="1" applyFill="1" applyBorder="1" applyProtection="1">
      <protection hidden="1"/>
    </xf>
    <xf numFmtId="3" fontId="0" fillId="24" borderId="0" xfId="0" applyNumberFormat="1" applyFill="1" applyProtection="1">
      <protection hidden="1"/>
    </xf>
    <xf numFmtId="49" fontId="18" fillId="25" borderId="13" xfId="0" applyNumberFormat="1" applyFont="1" applyFill="1" applyBorder="1" applyProtection="1">
      <protection hidden="1"/>
    </xf>
    <xf numFmtId="0" fontId="29" fillId="25" borderId="0" xfId="0" applyFont="1" applyFill="1" applyProtection="1">
      <protection hidden="1"/>
    </xf>
    <xf numFmtId="0" fontId="0" fillId="25" borderId="0" xfId="0" applyFill="1" applyProtection="1">
      <protection hidden="1"/>
    </xf>
    <xf numFmtId="0" fontId="28" fillId="25" borderId="0" xfId="0" applyFont="1" applyFill="1" applyProtection="1">
      <protection hidden="1"/>
    </xf>
    <xf numFmtId="0" fontId="29" fillId="25" borderId="2" xfId="0" applyFont="1" applyFill="1" applyBorder="1" applyProtection="1">
      <protection hidden="1"/>
    </xf>
    <xf numFmtId="14" fontId="5" fillId="0" borderId="18" xfId="0" applyNumberFormat="1" applyFont="1" applyBorder="1"/>
    <xf numFmtId="0" fontId="5" fillId="0" borderId="18" xfId="0" applyFont="1" applyBorder="1"/>
    <xf numFmtId="0" fontId="5" fillId="0" borderId="0" xfId="0" applyFont="1" applyAlignment="1">
      <alignment horizontal="left"/>
    </xf>
    <xf numFmtId="0" fontId="5" fillId="0" borderId="18" xfId="0" applyFont="1" applyBorder="1" applyAlignment="1">
      <alignment horizontal="center"/>
    </xf>
    <xf numFmtId="3" fontId="0" fillId="0" borderId="18" xfId="0" applyNumberFormat="1" applyBorder="1" applyAlignment="1">
      <alignment horizontal="center"/>
    </xf>
    <xf numFmtId="0" fontId="0" fillId="0" borderId="19" xfId="0" applyBorder="1" applyAlignment="1">
      <alignment horizontal="center"/>
    </xf>
    <xf numFmtId="0" fontId="0" fillId="0" borderId="20" xfId="0" applyBorder="1" applyAlignment="1">
      <alignment horizontal="center"/>
    </xf>
    <xf numFmtId="0" fontId="0" fillId="0" borderId="21" xfId="0" applyBorder="1" applyAlignment="1">
      <alignment horizontal="center"/>
    </xf>
    <xf numFmtId="0" fontId="5" fillId="15" borderId="0" xfId="0" applyFont="1" applyFill="1" applyAlignment="1">
      <alignment horizontal="center" wrapText="1"/>
    </xf>
    <xf numFmtId="0" fontId="5" fillId="13" borderId="17" xfId="0" applyFont="1" applyFill="1" applyBorder="1" applyAlignment="1">
      <alignment horizontal="center" wrapText="1"/>
    </xf>
    <xf numFmtId="14" fontId="0" fillId="26" borderId="18" xfId="0" applyNumberFormat="1" applyFill="1" applyBorder="1"/>
    <xf numFmtId="14" fontId="5" fillId="26" borderId="18" xfId="0" applyNumberFormat="1" applyFont="1" applyFill="1" applyBorder="1"/>
    <xf numFmtId="14" fontId="0" fillId="26" borderId="18" xfId="0" applyNumberFormat="1" applyFill="1" applyBorder="1" applyAlignment="1">
      <alignment horizontal="right"/>
    </xf>
    <xf numFmtId="14" fontId="35" fillId="0" borderId="18" xfId="0" applyNumberFormat="1" applyFont="1" applyBorder="1"/>
    <xf numFmtId="0" fontId="35" fillId="0" borderId="0" xfId="0" applyFont="1"/>
    <xf numFmtId="14" fontId="0" fillId="20" borderId="18" xfId="0" applyNumberFormat="1" applyFill="1" applyBorder="1" applyAlignment="1">
      <alignment horizontal="right"/>
    </xf>
    <xf numFmtId="0" fontId="35" fillId="0" borderId="0" xfId="0" applyFont="1" applyAlignment="1">
      <alignment horizontal="left"/>
    </xf>
    <xf numFmtId="0" fontId="35" fillId="0" borderId="18" xfId="0" applyFont="1" applyBorder="1" applyAlignment="1">
      <alignment horizontal="left"/>
    </xf>
    <xf numFmtId="14" fontId="35" fillId="20" borderId="18" xfId="0" applyNumberFormat="1" applyFont="1" applyFill="1" applyBorder="1"/>
    <xf numFmtId="0" fontId="35" fillId="0" borderId="18" xfId="0" applyFont="1" applyBorder="1"/>
    <xf numFmtId="14" fontId="0" fillId="27" borderId="18" xfId="0" applyNumberFormat="1" applyFill="1" applyBorder="1"/>
    <xf numFmtId="1" fontId="0" fillId="26" borderId="18" xfId="0" applyNumberFormat="1" applyFill="1" applyBorder="1"/>
    <xf numFmtId="0" fontId="0" fillId="26" borderId="18" xfId="0" applyFill="1" applyBorder="1"/>
    <xf numFmtId="0" fontId="0" fillId="26" borderId="0" xfId="0" applyFill="1"/>
    <xf numFmtId="14" fontId="35" fillId="0" borderId="19" xfId="0" applyNumberFormat="1" applyFont="1" applyBorder="1"/>
    <xf numFmtId="14" fontId="0" fillId="0" borderId="19" xfId="0" applyNumberFormat="1" applyBorder="1"/>
    <xf numFmtId="3" fontId="28" fillId="28" borderId="0" xfId="0" applyNumberFormat="1" applyFont="1" applyFill="1" applyProtection="1">
      <protection hidden="1"/>
    </xf>
    <xf numFmtId="3" fontId="7" fillId="28" borderId="0" xfId="0" applyNumberFormat="1" applyFont="1" applyFill="1" applyProtection="1">
      <protection hidden="1"/>
    </xf>
    <xf numFmtId="3" fontId="7" fillId="28" borderId="2" xfId="0" applyNumberFormat="1" applyFont="1" applyFill="1" applyBorder="1" applyProtection="1">
      <protection hidden="1"/>
    </xf>
    <xf numFmtId="3" fontId="28" fillId="28" borderId="2" xfId="0" applyNumberFormat="1" applyFont="1" applyFill="1" applyBorder="1" applyProtection="1">
      <protection hidden="1"/>
    </xf>
    <xf numFmtId="0" fontId="29" fillId="29" borderId="0" xfId="0" applyFont="1" applyFill="1" applyProtection="1">
      <protection hidden="1"/>
    </xf>
    <xf numFmtId="0" fontId="0" fillId="29" borderId="0" xfId="0" applyFill="1" applyProtection="1">
      <protection hidden="1"/>
    </xf>
    <xf numFmtId="0" fontId="28" fillId="29" borderId="0" xfId="0" applyFont="1" applyFill="1" applyProtection="1">
      <protection hidden="1"/>
    </xf>
    <xf numFmtId="0" fontId="29" fillId="29" borderId="2" xfId="0" applyFont="1" applyFill="1" applyBorder="1" applyProtection="1">
      <protection hidden="1"/>
    </xf>
    <xf numFmtId="49" fontId="18" fillId="29" borderId="13" xfId="0" applyNumberFormat="1" applyFont="1" applyFill="1" applyBorder="1" applyProtection="1">
      <protection hidden="1"/>
    </xf>
    <xf numFmtId="0" fontId="0" fillId="23" borderId="18" xfId="0" applyFill="1" applyBorder="1"/>
    <xf numFmtId="14" fontId="5" fillId="23" borderId="18" xfId="0" applyNumberFormat="1" applyFont="1" applyFill="1" applyBorder="1"/>
    <xf numFmtId="14" fontId="0" fillId="23" borderId="18" xfId="0" applyNumberFormat="1" applyFill="1" applyBorder="1" applyAlignment="1">
      <alignment horizontal="left"/>
    </xf>
    <xf numFmtId="0" fontId="5" fillId="23" borderId="18" xfId="0" applyFont="1" applyFill="1" applyBorder="1"/>
    <xf numFmtId="0" fontId="0" fillId="23" borderId="18" xfId="0" applyFill="1" applyBorder="1" applyAlignment="1">
      <alignment horizontal="center"/>
    </xf>
    <xf numFmtId="2" fontId="5" fillId="23" borderId="18" xfId="0" applyNumberFormat="1" applyFont="1" applyFill="1" applyBorder="1"/>
    <xf numFmtId="0" fontId="0" fillId="23" borderId="18" xfId="0" applyFill="1" applyBorder="1" applyAlignment="1">
      <alignment horizontal="right"/>
    </xf>
    <xf numFmtId="0" fontId="5" fillId="23" borderId="18" xfId="0" applyFont="1" applyFill="1" applyBorder="1" applyAlignment="1">
      <alignment horizontal="left"/>
    </xf>
    <xf numFmtId="0" fontId="0" fillId="23" borderId="18" xfId="0" applyFill="1" applyBorder="1" applyAlignment="1">
      <alignment horizontal="left"/>
    </xf>
    <xf numFmtId="14" fontId="0" fillId="23" borderId="18" xfId="0" applyNumberFormat="1" applyFill="1" applyBorder="1" applyAlignment="1">
      <alignment horizontal="right"/>
    </xf>
    <xf numFmtId="14" fontId="0" fillId="23" borderId="18" xfId="0" applyNumberFormat="1" applyFill="1" applyBorder="1"/>
    <xf numFmtId="0" fontId="5" fillId="23" borderId="18" xfId="0" applyFont="1" applyFill="1" applyBorder="1" applyAlignment="1">
      <alignment horizontal="center"/>
    </xf>
    <xf numFmtId="0" fontId="36" fillId="23" borderId="18" xfId="3" applyFill="1" applyBorder="1"/>
    <xf numFmtId="14" fontId="0" fillId="23" borderId="18" xfId="0" applyNumberFormat="1" applyFill="1" applyBorder="1" applyAlignment="1">
      <alignment horizontal="center"/>
    </xf>
    <xf numFmtId="0" fontId="37" fillId="23" borderId="18" xfId="0" applyFont="1" applyFill="1" applyBorder="1" applyAlignment="1">
      <alignment horizontal="left"/>
    </xf>
    <xf numFmtId="0" fontId="38" fillId="23" borderId="18" xfId="0" applyFont="1" applyFill="1" applyBorder="1"/>
    <xf numFmtId="0" fontId="38" fillId="23" borderId="18" xfId="0" applyFont="1" applyFill="1" applyBorder="1" applyAlignment="1">
      <alignment horizontal="center"/>
    </xf>
    <xf numFmtId="0" fontId="38" fillId="23" borderId="18" xfId="0" applyFont="1" applyFill="1" applyBorder="1" applyAlignment="1">
      <alignment horizontal="right"/>
    </xf>
    <xf numFmtId="0" fontId="0" fillId="30" borderId="18" xfId="0" applyFill="1" applyBorder="1"/>
    <xf numFmtId="3" fontId="0" fillId="23" borderId="18" xfId="0" applyNumberFormat="1" applyFill="1" applyBorder="1" applyAlignment="1">
      <alignment horizontal="center"/>
    </xf>
    <xf numFmtId="2" fontId="0" fillId="23" borderId="18" xfId="0" applyNumberFormat="1" applyFill="1" applyBorder="1"/>
    <xf numFmtId="0" fontId="0" fillId="0" borderId="5" xfId="0" applyBorder="1" applyProtection="1">
      <protection hidden="1"/>
    </xf>
    <xf numFmtId="0" fontId="29" fillId="12" borderId="0" xfId="0" applyFont="1" applyFill="1" applyAlignment="1">
      <alignment horizontal="right" wrapText="1"/>
    </xf>
    <xf numFmtId="0" fontId="29" fillId="12" borderId="0" xfId="0" applyFont="1" applyFill="1" applyAlignment="1">
      <alignment horizontal="left" wrapText="1"/>
    </xf>
    <xf numFmtId="0" fontId="29" fillId="12" borderId="0" xfId="0" applyFont="1" applyFill="1" applyAlignment="1">
      <alignment wrapText="1"/>
    </xf>
    <xf numFmtId="0" fontId="29" fillId="12" borderId="0" xfId="0" applyFont="1" applyFill="1" applyAlignment="1">
      <alignment horizontal="center" wrapText="1"/>
    </xf>
    <xf numFmtId="0" fontId="29" fillId="12" borderId="17" xfId="0" applyFont="1" applyFill="1" applyBorder="1" applyAlignment="1">
      <alignment wrapText="1"/>
    </xf>
    <xf numFmtId="0" fontId="29" fillId="4" borderId="15" xfId="0" applyFont="1" applyFill="1" applyBorder="1" applyAlignment="1">
      <alignment horizontal="right" wrapText="1"/>
    </xf>
    <xf numFmtId="0" fontId="29" fillId="13" borderId="0" xfId="0" applyFont="1" applyFill="1" applyAlignment="1">
      <alignment horizontal="right" wrapText="1"/>
    </xf>
    <xf numFmtId="0" fontId="29" fillId="13" borderId="17" xfId="0" applyFont="1" applyFill="1" applyBorder="1" applyAlignment="1">
      <alignment horizontal="right" wrapText="1"/>
    </xf>
    <xf numFmtId="0" fontId="29" fillId="9" borderId="0" xfId="0" applyFont="1" applyFill="1" applyAlignment="1">
      <alignment horizontal="right" wrapText="1"/>
    </xf>
    <xf numFmtId="0" fontId="29" fillId="14" borderId="16" xfId="0" applyFont="1" applyFill="1" applyBorder="1" applyAlignment="1">
      <alignment horizontal="right" wrapText="1"/>
    </xf>
    <xf numFmtId="0" fontId="29" fillId="14" borderId="0" xfId="0" applyFont="1" applyFill="1" applyAlignment="1">
      <alignment horizontal="right" wrapText="1"/>
    </xf>
    <xf numFmtId="0" fontId="29" fillId="15" borderId="0" xfId="0" applyFont="1" applyFill="1" applyAlignment="1">
      <alignment horizontal="right" wrapText="1"/>
    </xf>
    <xf numFmtId="0" fontId="29" fillId="19" borderId="0" xfId="0" applyFont="1" applyFill="1" applyAlignment="1">
      <alignment horizontal="right" wrapText="1"/>
    </xf>
    <xf numFmtId="0" fontId="29" fillId="16" borderId="15" xfId="0" applyFont="1" applyFill="1" applyBorder="1" applyAlignment="1">
      <alignment horizontal="right" wrapText="1"/>
    </xf>
    <xf numFmtId="0" fontId="29" fillId="17" borderId="0" xfId="0" applyFont="1" applyFill="1" applyAlignment="1">
      <alignment horizontal="center" wrapText="1"/>
    </xf>
    <xf numFmtId="0" fontId="29" fillId="17" borderId="17" xfId="0" applyFont="1" applyFill="1" applyBorder="1" applyAlignment="1">
      <alignment horizontal="center" wrapText="1"/>
    </xf>
    <xf numFmtId="0" fontId="29" fillId="2" borderId="0" xfId="4" applyFont="1" applyFill="1" applyAlignment="1">
      <alignment horizontal="right" wrapText="1"/>
    </xf>
    <xf numFmtId="0" fontId="29" fillId="2" borderId="17" xfId="4" applyFont="1" applyFill="1" applyBorder="1" applyAlignment="1">
      <alignment horizontal="center" wrapText="1"/>
    </xf>
    <xf numFmtId="0" fontId="29" fillId="2" borderId="0" xfId="4" applyFont="1" applyFill="1" applyAlignment="1">
      <alignment horizontal="center" wrapText="1"/>
    </xf>
    <xf numFmtId="0" fontId="29" fillId="18" borderId="0" xfId="0" applyFont="1" applyFill="1" applyAlignment="1">
      <alignment horizontal="center" wrapText="1"/>
    </xf>
    <xf numFmtId="0" fontId="29" fillId="18" borderId="17" xfId="0" applyFont="1" applyFill="1" applyBorder="1" applyAlignment="1">
      <alignment horizontal="right" wrapText="1"/>
    </xf>
    <xf numFmtId="0" fontId="29" fillId="15" borderId="0" xfId="0" applyFont="1" applyFill="1" applyAlignment="1">
      <alignment horizontal="center" wrapText="1"/>
    </xf>
    <xf numFmtId="0" fontId="29" fillId="13" borderId="0" xfId="0" applyFont="1" applyFill="1" applyAlignment="1">
      <alignment horizontal="center" wrapText="1"/>
    </xf>
    <xf numFmtId="0" fontId="29" fillId="13" borderId="17" xfId="0" applyFont="1" applyFill="1" applyBorder="1" applyAlignment="1">
      <alignment horizontal="center" wrapText="1"/>
    </xf>
    <xf numFmtId="0" fontId="43" fillId="12" borderId="0" xfId="0" applyFont="1" applyFill="1" applyAlignment="1">
      <alignment horizontal="center" vertical="center" wrapText="1"/>
    </xf>
    <xf numFmtId="49" fontId="18" fillId="32" borderId="13" xfId="0" applyNumberFormat="1" applyFont="1" applyFill="1" applyBorder="1" applyProtection="1">
      <protection hidden="1"/>
    </xf>
    <xf numFmtId="0" fontId="29" fillId="32" borderId="0" xfId="0" applyFont="1" applyFill="1" applyProtection="1">
      <protection hidden="1"/>
    </xf>
    <xf numFmtId="0" fontId="28" fillId="32" borderId="0" xfId="0" applyFont="1" applyFill="1" applyProtection="1">
      <protection hidden="1"/>
    </xf>
    <xf numFmtId="0" fontId="29" fillId="32" borderId="2" xfId="0" applyFont="1" applyFill="1" applyBorder="1" applyProtection="1">
      <protection hidden="1"/>
    </xf>
    <xf numFmtId="2" fontId="0" fillId="0" borderId="18" xfId="0" applyNumberFormat="1" applyBorder="1"/>
    <xf numFmtId="164" fontId="0" fillId="0" borderId="18" xfId="0" applyNumberFormat="1" applyBorder="1"/>
    <xf numFmtId="0" fontId="44" fillId="0" borderId="18" xfId="0" applyFont="1" applyBorder="1" applyAlignment="1">
      <alignment vertical="center"/>
    </xf>
    <xf numFmtId="14" fontId="44" fillId="0" borderId="18" xfId="0" applyNumberFormat="1" applyFont="1" applyBorder="1" applyAlignment="1">
      <alignment vertical="center"/>
    </xf>
    <xf numFmtId="14" fontId="44" fillId="0" borderId="18" xfId="0" applyNumberFormat="1" applyFont="1" applyBorder="1" applyAlignment="1">
      <alignment horizontal="left" vertical="center"/>
    </xf>
    <xf numFmtId="0" fontId="44" fillId="0" borderId="18" xfId="0" applyFont="1" applyBorder="1" applyAlignment="1">
      <alignment horizontal="center" vertical="center"/>
    </xf>
    <xf numFmtId="0" fontId="44" fillId="0" borderId="18" xfId="0" applyFont="1" applyBorder="1" applyAlignment="1">
      <alignment horizontal="right" vertical="center"/>
    </xf>
    <xf numFmtId="14" fontId="44" fillId="0" borderId="18" xfId="0" applyNumberFormat="1" applyFont="1" applyBorder="1" applyAlignment="1">
      <alignment horizontal="center" vertical="center"/>
    </xf>
    <xf numFmtId="0" fontId="44" fillId="0" borderId="18" xfId="0" applyFont="1" applyBorder="1" applyAlignment="1">
      <alignment horizontal="left" vertical="center"/>
    </xf>
    <xf numFmtId="0" fontId="36" fillId="0" borderId="0" xfId="3" applyFill="1" applyBorder="1" applyAlignment="1">
      <alignment vertical="center"/>
    </xf>
    <xf numFmtId="0" fontId="36" fillId="0" borderId="0" xfId="3" applyBorder="1"/>
    <xf numFmtId="14" fontId="41" fillId="0" borderId="18" xfId="0" applyNumberFormat="1" applyFont="1" applyBorder="1" applyAlignment="1">
      <alignment vertical="center"/>
    </xf>
    <xf numFmtId="14" fontId="44" fillId="0" borderId="18" xfId="0" applyNumberFormat="1" applyFont="1" applyBorder="1" applyAlignment="1">
      <alignment horizontal="right" vertical="center"/>
    </xf>
    <xf numFmtId="0" fontId="37" fillId="0" borderId="18" xfId="0" applyFont="1" applyBorder="1" applyAlignment="1">
      <alignment horizontal="left" vertical="center"/>
    </xf>
    <xf numFmtId="14" fontId="44" fillId="0" borderId="20" xfId="0" applyNumberFormat="1" applyFont="1" applyBorder="1" applyAlignment="1">
      <alignment horizontal="left" vertical="center"/>
    </xf>
    <xf numFmtId="0" fontId="44" fillId="0" borderId="20" xfId="0" applyFont="1" applyBorder="1" applyAlignment="1">
      <alignment vertical="center"/>
    </xf>
    <xf numFmtId="0" fontId="44" fillId="0" borderId="20" xfId="0" applyFont="1" applyBorder="1" applyAlignment="1">
      <alignment horizontal="center" vertical="center"/>
    </xf>
    <xf numFmtId="0" fontId="44" fillId="0" borderId="21" xfId="0" applyFont="1" applyBorder="1" applyAlignment="1">
      <alignment vertical="center"/>
    </xf>
    <xf numFmtId="0" fontId="44" fillId="0" borderId="20" xfId="0" applyFont="1" applyBorder="1" applyAlignment="1">
      <alignment horizontal="right" vertical="center"/>
    </xf>
    <xf numFmtId="0" fontId="44" fillId="0" borderId="21" xfId="0" applyFont="1" applyBorder="1" applyAlignment="1">
      <alignment horizontal="left" vertical="center"/>
    </xf>
    <xf numFmtId="0" fontId="44" fillId="0" borderId="20" xfId="0" applyFont="1" applyBorder="1" applyAlignment="1">
      <alignment horizontal="left" vertical="center"/>
    </xf>
    <xf numFmtId="0" fontId="36" fillId="0" borderId="0" xfId="3"/>
    <xf numFmtId="0" fontId="44" fillId="0" borderId="0" xfId="0" applyFont="1" applyAlignment="1">
      <alignment vertical="center"/>
    </xf>
    <xf numFmtId="14" fontId="41" fillId="0" borderId="18" xfId="0" applyNumberFormat="1" applyFont="1" applyBorder="1" applyAlignment="1">
      <alignment horizontal="left" vertical="center"/>
    </xf>
    <xf numFmtId="0" fontId="41" fillId="0" borderId="18" xfId="0" applyFont="1" applyBorder="1" applyAlignment="1">
      <alignment vertical="center"/>
    </xf>
    <xf numFmtId="0" fontId="41" fillId="0" borderId="18" xfId="0" applyFont="1" applyBorder="1" applyAlignment="1">
      <alignment horizontal="center" vertical="center"/>
    </xf>
    <xf numFmtId="0" fontId="41" fillId="0" borderId="18" xfId="0" applyFont="1" applyBorder="1" applyAlignment="1">
      <alignment horizontal="right" vertical="center"/>
    </xf>
    <xf numFmtId="0" fontId="41" fillId="0" borderId="21" xfId="0" applyFont="1" applyBorder="1" applyAlignment="1">
      <alignment horizontal="left" vertical="center"/>
    </xf>
    <xf numFmtId="0" fontId="41" fillId="0" borderId="18" xfId="0" applyFont="1" applyBorder="1" applyAlignment="1">
      <alignment horizontal="left" vertical="center"/>
    </xf>
    <xf numFmtId="0" fontId="36" fillId="0" borderId="18" xfId="3" applyBorder="1"/>
    <xf numFmtId="0" fontId="36" fillId="0" borderId="0" xfId="3" applyBorder="1" applyAlignment="1">
      <alignment vertical="center"/>
    </xf>
    <xf numFmtId="0" fontId="44" fillId="0" borderId="18" xfId="0" applyFont="1" applyBorder="1"/>
    <xf numFmtId="2" fontId="44" fillId="0" borderId="18" xfId="0" applyNumberFormat="1" applyFont="1" applyBorder="1" applyAlignment="1">
      <alignment vertical="center"/>
    </xf>
    <xf numFmtId="2" fontId="45" fillId="0" borderId="18" xfId="0" applyNumberFormat="1" applyFont="1" applyBorder="1" applyAlignment="1">
      <alignment vertical="center"/>
    </xf>
    <xf numFmtId="2" fontId="44" fillId="0" borderId="18" xfId="0" applyNumberFormat="1" applyFont="1" applyBorder="1" applyAlignment="1">
      <alignment horizontal="center" vertical="center"/>
    </xf>
    <xf numFmtId="2" fontId="45" fillId="0" borderId="18" xfId="0" applyNumberFormat="1" applyFont="1" applyBorder="1" applyAlignment="1">
      <alignment horizontal="center" vertical="center"/>
    </xf>
    <xf numFmtId="0" fontId="36" fillId="0" borderId="18" xfId="3" applyFill="1" applyBorder="1" applyAlignment="1">
      <alignment vertical="center"/>
    </xf>
    <xf numFmtId="0" fontId="3" fillId="0" borderId="18" xfId="0" applyFont="1" applyBorder="1" applyAlignment="1">
      <alignment vertical="center"/>
    </xf>
    <xf numFmtId="0" fontId="3" fillId="0" borderId="18" xfId="0" applyFont="1" applyBorder="1" applyAlignment="1">
      <alignment horizontal="center" vertical="center"/>
    </xf>
    <xf numFmtId="0" fontId="3" fillId="0" borderId="18" xfId="0" applyFont="1" applyBorder="1" applyAlignment="1">
      <alignment horizontal="right" vertical="center"/>
    </xf>
    <xf numFmtId="2" fontId="46" fillId="0" borderId="18" xfId="0" applyNumberFormat="1" applyFont="1" applyBorder="1" applyAlignment="1">
      <alignment horizontal="center" vertical="center"/>
    </xf>
    <xf numFmtId="0" fontId="36" fillId="0" borderId="0" xfId="3" applyAlignment="1">
      <alignment vertical="center"/>
    </xf>
    <xf numFmtId="0" fontId="32" fillId="4" borderId="22" xfId="0" applyFont="1" applyFill="1" applyBorder="1" applyAlignment="1" applyProtection="1">
      <alignment wrapText="1"/>
      <protection hidden="1"/>
    </xf>
    <xf numFmtId="0" fontId="32" fillId="4" borderId="9" xfId="0" applyFont="1" applyFill="1" applyBorder="1" applyAlignment="1" applyProtection="1">
      <alignment wrapText="1"/>
      <protection hidden="1"/>
    </xf>
    <xf numFmtId="0" fontId="32" fillId="4" borderId="18" xfId="0" applyFont="1" applyFill="1" applyBorder="1" applyAlignment="1" applyProtection="1">
      <alignment wrapText="1"/>
      <protection hidden="1"/>
    </xf>
    <xf numFmtId="0" fontId="32" fillId="4" borderId="21" xfId="0" applyFont="1" applyFill="1" applyBorder="1" applyAlignment="1" applyProtection="1">
      <alignment wrapText="1"/>
      <protection hidden="1"/>
    </xf>
    <xf numFmtId="0" fontId="28" fillId="4" borderId="18" xfId="0" applyFont="1" applyFill="1" applyBorder="1" applyAlignment="1" applyProtection="1">
      <alignment wrapText="1"/>
      <protection hidden="1"/>
    </xf>
    <xf numFmtId="0" fontId="29" fillId="4" borderId="18" xfId="0" applyFont="1" applyFill="1" applyBorder="1" applyAlignment="1" applyProtection="1">
      <alignment horizontal="center" wrapText="1"/>
      <protection hidden="1"/>
    </xf>
    <xf numFmtId="0" fontId="28" fillId="4" borderId="18" xfId="0" applyFont="1" applyFill="1" applyBorder="1" applyAlignment="1" applyProtection="1">
      <alignment horizontal="center" wrapText="1"/>
      <protection hidden="1"/>
    </xf>
    <xf numFmtId="0" fontId="29" fillId="4" borderId="23" xfId="0" applyFont="1" applyFill="1" applyBorder="1" applyAlignment="1" applyProtection="1">
      <alignment horizontal="center" wrapText="1"/>
      <protection hidden="1"/>
    </xf>
    <xf numFmtId="0" fontId="29" fillId="23" borderId="4" xfId="0" applyFont="1" applyFill="1" applyBorder="1" applyProtection="1">
      <protection hidden="1"/>
    </xf>
    <xf numFmtId="0" fontId="29" fillId="23" borderId="5" xfId="0" applyFont="1" applyFill="1" applyBorder="1" applyProtection="1">
      <protection hidden="1"/>
    </xf>
    <xf numFmtId="0" fontId="32" fillId="31" borderId="21" xfId="0" applyFont="1" applyFill="1" applyBorder="1" applyAlignment="1" applyProtection="1">
      <alignment wrapText="1"/>
      <protection hidden="1"/>
    </xf>
    <xf numFmtId="0" fontId="28" fillId="31" borderId="18" xfId="0" applyFont="1" applyFill="1" applyBorder="1" applyAlignment="1" applyProtection="1">
      <alignment wrapText="1"/>
      <protection hidden="1"/>
    </xf>
    <xf numFmtId="0" fontId="29" fillId="31" borderId="18" xfId="0" applyFont="1" applyFill="1" applyBorder="1" applyAlignment="1" applyProtection="1">
      <alignment horizontal="center" wrapText="1"/>
      <protection hidden="1"/>
    </xf>
    <xf numFmtId="0" fontId="28" fillId="31" borderId="18" xfId="0" applyFont="1" applyFill="1" applyBorder="1" applyAlignment="1" applyProtection="1">
      <alignment horizontal="center" wrapText="1"/>
      <protection hidden="1"/>
    </xf>
    <xf numFmtId="1" fontId="29" fillId="0" borderId="0" xfId="0" applyNumberFormat="1" applyFont="1" applyProtection="1">
      <protection hidden="1"/>
    </xf>
    <xf numFmtId="0" fontId="29" fillId="0" borderId="15" xfId="0" applyFont="1" applyBorder="1" applyProtection="1">
      <protection hidden="1"/>
    </xf>
    <xf numFmtId="3" fontId="29" fillId="0" borderId="16" xfId="0" applyNumberFormat="1" applyFont="1" applyBorder="1" applyProtection="1">
      <protection hidden="1"/>
    </xf>
    <xf numFmtId="1" fontId="29" fillId="0" borderId="2" xfId="0" applyNumberFormat="1" applyFont="1" applyBorder="1" applyProtection="1">
      <protection hidden="1"/>
    </xf>
    <xf numFmtId="3" fontId="28" fillId="33" borderId="0" xfId="0" applyNumberFormat="1" applyFont="1" applyFill="1" applyProtection="1">
      <protection hidden="1"/>
    </xf>
    <xf numFmtId="3" fontId="28" fillId="33" borderId="2" xfId="0" applyNumberFormat="1" applyFont="1" applyFill="1" applyBorder="1" applyProtection="1">
      <protection hidden="1"/>
    </xf>
    <xf numFmtId="3" fontId="28" fillId="33" borderId="11" xfId="0" applyNumberFormat="1" applyFont="1" applyFill="1" applyBorder="1" applyProtection="1">
      <protection hidden="1"/>
    </xf>
    <xf numFmtId="0" fontId="29" fillId="0" borderId="24" xfId="0" applyFont="1" applyBorder="1" applyProtection="1">
      <protection hidden="1"/>
    </xf>
    <xf numFmtId="3" fontId="29" fillId="0" borderId="25" xfId="0" applyNumberFormat="1" applyFont="1" applyBorder="1" applyProtection="1">
      <protection hidden="1"/>
    </xf>
    <xf numFmtId="0" fontId="29" fillId="0" borderId="16" xfId="0" applyFont="1" applyBorder="1" applyProtection="1">
      <protection hidden="1"/>
    </xf>
    <xf numFmtId="3" fontId="29" fillId="0" borderId="11" xfId="0" applyNumberFormat="1" applyFont="1" applyBorder="1" applyProtection="1">
      <protection hidden="1"/>
    </xf>
    <xf numFmtId="0" fontId="32" fillId="4" borderId="26" xfId="0" applyFont="1" applyFill="1" applyBorder="1" applyAlignment="1" applyProtection="1">
      <alignment wrapText="1"/>
      <protection hidden="1"/>
    </xf>
    <xf numFmtId="1" fontId="0" fillId="0" borderId="0" xfId="0" applyNumberFormat="1" applyProtection="1">
      <protection hidden="1"/>
    </xf>
    <xf numFmtId="3" fontId="42" fillId="0" borderId="0" xfId="0" applyNumberFormat="1" applyFont="1" applyProtection="1">
      <protection hidden="1"/>
    </xf>
    <xf numFmtId="1" fontId="0" fillId="0" borderId="2" xfId="0" applyNumberFormat="1" applyBorder="1" applyProtection="1">
      <protection hidden="1"/>
    </xf>
    <xf numFmtId="1" fontId="44" fillId="0" borderId="18" xfId="0" applyNumberFormat="1" applyFont="1" applyBorder="1" applyAlignment="1">
      <alignment vertical="center"/>
    </xf>
    <xf numFmtId="0" fontId="36" fillId="0" borderId="0" xfId="3" applyFill="1" applyBorder="1"/>
    <xf numFmtId="1" fontId="41" fillId="0" borderId="18" xfId="0" applyNumberFormat="1" applyFont="1" applyBorder="1" applyAlignment="1">
      <alignment vertical="center"/>
    </xf>
    <xf numFmtId="2" fontId="46" fillId="0" borderId="18" xfId="0" applyNumberFormat="1" applyFont="1" applyBorder="1" applyAlignment="1">
      <alignment vertical="center"/>
    </xf>
    <xf numFmtId="2" fontId="41" fillId="0" borderId="18" xfId="0" applyNumberFormat="1" applyFont="1" applyBorder="1" applyAlignment="1">
      <alignment vertical="center"/>
    </xf>
    <xf numFmtId="0" fontId="36" fillId="0" borderId="18" xfId="3" applyFill="1" applyBorder="1"/>
    <xf numFmtId="14" fontId="44" fillId="0" borderId="21" xfId="0" applyNumberFormat="1" applyFont="1" applyBorder="1" applyAlignment="1">
      <alignment horizontal="left" vertical="center"/>
    </xf>
    <xf numFmtId="0" fontId="44" fillId="0" borderId="21" xfId="0" applyFont="1" applyBorder="1" applyAlignment="1">
      <alignment horizontal="center" vertical="center"/>
    </xf>
    <xf numFmtId="2" fontId="44" fillId="0" borderId="21" xfId="0" applyNumberFormat="1" applyFont="1" applyBorder="1" applyAlignment="1">
      <alignment vertical="center"/>
    </xf>
    <xf numFmtId="0" fontId="44" fillId="0" borderId="21" xfId="0" applyFont="1" applyBorder="1" applyAlignment="1">
      <alignment horizontal="right" vertical="center"/>
    </xf>
    <xf numFmtId="2" fontId="45" fillId="0" borderId="21" xfId="0" applyNumberFormat="1" applyFont="1" applyBorder="1" applyAlignment="1">
      <alignment horizontal="center" vertical="center"/>
    </xf>
    <xf numFmtId="0" fontId="36" fillId="0" borderId="21" xfId="3" applyBorder="1"/>
    <xf numFmtId="2" fontId="44" fillId="0" borderId="20" xfId="0" applyNumberFormat="1" applyFont="1" applyBorder="1" applyAlignment="1">
      <alignment vertical="center"/>
    </xf>
    <xf numFmtId="2" fontId="45" fillId="0" borderId="20" xfId="0" applyNumberFormat="1" applyFont="1" applyBorder="1" applyAlignment="1">
      <alignment horizontal="center" vertical="center"/>
    </xf>
    <xf numFmtId="0" fontId="36" fillId="0" borderId="20" xfId="3" applyFill="1" applyBorder="1"/>
    <xf numFmtId="2" fontId="45" fillId="0" borderId="21" xfId="0" applyNumberFormat="1" applyFont="1" applyBorder="1" applyAlignment="1">
      <alignment vertical="center"/>
    </xf>
    <xf numFmtId="1" fontId="44" fillId="0" borderId="21" xfId="0" applyNumberFormat="1" applyFont="1" applyBorder="1" applyAlignment="1">
      <alignment vertical="center"/>
    </xf>
    <xf numFmtId="0" fontId="44" fillId="0" borderId="0" xfId="0" applyFont="1" applyAlignment="1">
      <alignment horizontal="left" vertical="center"/>
    </xf>
    <xf numFmtId="0" fontId="41" fillId="0" borderId="0" xfId="0" applyFont="1" applyAlignment="1">
      <alignment vertical="center"/>
    </xf>
    <xf numFmtId="0" fontId="29" fillId="34" borderId="0" xfId="0" applyFont="1" applyFill="1" applyProtection="1">
      <protection hidden="1"/>
    </xf>
    <xf numFmtId="0" fontId="44" fillId="0" borderId="0" xfId="0" applyFont="1" applyAlignment="1">
      <alignment horizontal="center" vertical="center"/>
    </xf>
    <xf numFmtId="0" fontId="2" fillId="0" borderId="18" xfId="0" applyFont="1" applyBorder="1" applyAlignment="1">
      <alignment horizontal="right" vertical="center"/>
    </xf>
    <xf numFmtId="0" fontId="44" fillId="0" borderId="19" xfId="0" applyFont="1" applyBorder="1" applyAlignment="1">
      <alignment horizontal="left" vertical="center"/>
    </xf>
    <xf numFmtId="0" fontId="47" fillId="0" borderId="0" xfId="0" applyFont="1"/>
    <xf numFmtId="0" fontId="44" fillId="0" borderId="19" xfId="0" applyFont="1" applyBorder="1" applyAlignment="1">
      <alignment vertical="center"/>
    </xf>
    <xf numFmtId="0" fontId="41" fillId="0" borderId="19" xfId="0" applyFont="1" applyBorder="1" applyAlignment="1">
      <alignment vertical="center"/>
    </xf>
    <xf numFmtId="0" fontId="44" fillId="0" borderId="19" xfId="0" applyFont="1" applyBorder="1"/>
    <xf numFmtId="0" fontId="0" fillId="34" borderId="0" xfId="0" applyFill="1"/>
    <xf numFmtId="49" fontId="18" fillId="34" borderId="13" xfId="0" applyNumberFormat="1" applyFont="1" applyFill="1" applyBorder="1" applyProtection="1">
      <protection hidden="1"/>
    </xf>
    <xf numFmtId="0" fontId="0" fillId="0" borderId="3" xfId="0" applyBorder="1" applyProtection="1">
      <protection hidden="1"/>
    </xf>
    <xf numFmtId="0" fontId="4" fillId="34" borderId="0" xfId="0" applyFont="1" applyFill="1"/>
    <xf numFmtId="0" fontId="0" fillId="35" borderId="0" xfId="0" applyFill="1"/>
    <xf numFmtId="0" fontId="48" fillId="35" borderId="0" xfId="0" applyFont="1" applyFill="1"/>
    <xf numFmtId="0" fontId="49" fillId="35" borderId="0" xfId="0" applyFont="1" applyFill="1"/>
    <xf numFmtId="0" fontId="29" fillId="35" borderId="0" xfId="0" applyFont="1" applyFill="1" applyProtection="1">
      <protection hidden="1"/>
    </xf>
    <xf numFmtId="49" fontId="50" fillId="35" borderId="13" xfId="0" applyNumberFormat="1" applyFont="1" applyFill="1" applyBorder="1" applyProtection="1">
      <protection hidden="1"/>
    </xf>
    <xf numFmtId="0" fontId="29" fillId="27" borderId="0" xfId="0" applyFont="1" applyFill="1" applyProtection="1">
      <protection hidden="1"/>
    </xf>
    <xf numFmtId="14" fontId="44" fillId="25" borderId="18" xfId="0" applyNumberFormat="1" applyFont="1" applyFill="1" applyBorder="1" applyAlignment="1">
      <alignment vertical="center"/>
    </xf>
    <xf numFmtId="0" fontId="1" fillId="0" borderId="18" xfId="0" applyFont="1" applyBorder="1" applyAlignment="1">
      <alignment horizontal="right" vertical="center"/>
    </xf>
    <xf numFmtId="0" fontId="18" fillId="0" borderId="18" xfId="4" applyBorder="1"/>
    <xf numFmtId="0" fontId="41" fillId="0" borderId="15" xfId="0" applyFont="1" applyBorder="1" applyAlignment="1">
      <alignment horizontal="center" vertical="center"/>
    </xf>
    <xf numFmtId="14" fontId="41" fillId="36" borderId="20" xfId="0" applyNumberFormat="1" applyFont="1" applyFill="1" applyBorder="1" applyAlignment="1">
      <alignment vertical="center"/>
    </xf>
    <xf numFmtId="14" fontId="41" fillId="0" borderId="20" xfId="0" applyNumberFormat="1" applyFont="1" applyBorder="1" applyAlignment="1">
      <alignment horizontal="left" vertical="center"/>
    </xf>
    <xf numFmtId="0" fontId="41" fillId="0" borderId="20" xfId="0" applyFont="1" applyBorder="1" applyAlignment="1">
      <alignment vertical="center"/>
    </xf>
    <xf numFmtId="14" fontId="41" fillId="0" borderId="20" xfId="0" applyNumberFormat="1" applyFont="1" applyBorder="1" applyAlignment="1">
      <alignment vertical="center"/>
    </xf>
    <xf numFmtId="0" fontId="41" fillId="0" borderId="20" xfId="0" applyFont="1" applyBorder="1" applyAlignment="1">
      <alignment horizontal="center" vertical="center"/>
    </xf>
    <xf numFmtId="2" fontId="41" fillId="0" borderId="20" xfId="0" applyNumberFormat="1" applyFont="1" applyBorder="1" applyAlignment="1">
      <alignment vertical="center"/>
    </xf>
    <xf numFmtId="0" fontId="41" fillId="0" borderId="20" xfId="0" applyFont="1" applyBorder="1" applyAlignment="1">
      <alignment horizontal="left" vertical="center"/>
    </xf>
    <xf numFmtId="2" fontId="46" fillId="0" borderId="20" xfId="0" applyNumberFormat="1" applyFont="1" applyBorder="1" applyAlignment="1">
      <alignment vertical="center"/>
    </xf>
    <xf numFmtId="1" fontId="41" fillId="0" borderId="20" xfId="0" applyNumberFormat="1" applyFont="1" applyBorder="1" applyAlignment="1">
      <alignment vertical="center"/>
    </xf>
    <xf numFmtId="0" fontId="41" fillId="0" borderId="20" xfId="0" applyFont="1" applyBorder="1" applyAlignment="1">
      <alignment horizontal="right" vertical="center"/>
    </xf>
    <xf numFmtId="2" fontId="41" fillId="0" borderId="20" xfId="0" applyNumberFormat="1" applyFont="1" applyBorder="1" applyAlignment="1">
      <alignment horizontal="center" vertical="center"/>
    </xf>
    <xf numFmtId="0" fontId="5" fillId="0" borderId="20" xfId="0" applyFont="1" applyBorder="1"/>
    <xf numFmtId="0" fontId="41" fillId="0" borderId="0" xfId="0" applyFont="1" applyAlignment="1">
      <alignment horizontal="left" vertical="center"/>
    </xf>
    <xf numFmtId="0" fontId="37" fillId="0" borderId="0" xfId="0" applyFont="1"/>
    <xf numFmtId="2" fontId="46" fillId="0" borderId="20" xfId="0" applyNumberFormat="1" applyFont="1" applyBorder="1" applyAlignment="1">
      <alignment horizontal="center" vertical="center"/>
    </xf>
    <xf numFmtId="0" fontId="41" fillId="0" borderId="21" xfId="0" applyFont="1" applyBorder="1" applyAlignment="1">
      <alignment vertical="center"/>
    </xf>
    <xf numFmtId="0" fontId="41" fillId="0" borderId="19" xfId="0" applyFont="1" applyBorder="1" applyAlignment="1">
      <alignment horizontal="left" vertical="center"/>
    </xf>
    <xf numFmtId="14" fontId="41" fillId="0" borderId="20" xfId="0" applyNumberFormat="1" applyFont="1" applyBorder="1" applyAlignment="1">
      <alignment horizontal="right" vertical="center"/>
    </xf>
    <xf numFmtId="0" fontId="51" fillId="0" borderId="0" xfId="0" applyFont="1"/>
    <xf numFmtId="14" fontId="41" fillId="0" borderId="21" xfId="0" applyNumberFormat="1" applyFont="1" applyBorder="1" applyAlignment="1">
      <alignment horizontal="left" vertical="center"/>
    </xf>
    <xf numFmtId="14" fontId="41" fillId="0" borderId="19" xfId="0" applyNumberFormat="1" applyFont="1" applyBorder="1" applyAlignment="1">
      <alignment horizontal="right" vertical="center"/>
    </xf>
    <xf numFmtId="0" fontId="41" fillId="0" borderId="21" xfId="0" applyFont="1" applyBorder="1" applyAlignment="1">
      <alignment horizontal="center" vertical="center"/>
    </xf>
    <xf numFmtId="2" fontId="46" fillId="0" borderId="21" xfId="0" applyNumberFormat="1" applyFont="1" applyBorder="1" applyAlignment="1">
      <alignment vertical="center"/>
    </xf>
    <xf numFmtId="2" fontId="41" fillId="0" borderId="21" xfId="0" applyNumberFormat="1" applyFont="1" applyBorder="1" applyAlignment="1">
      <alignment vertical="center"/>
    </xf>
    <xf numFmtId="0" fontId="41" fillId="0" borderId="21" xfId="0" applyFont="1" applyBorder="1" applyAlignment="1">
      <alignment horizontal="right" vertical="center"/>
    </xf>
    <xf numFmtId="0" fontId="41" fillId="0" borderId="19" xfId="0" applyFont="1" applyBorder="1" applyAlignment="1">
      <alignment horizontal="center" vertical="center"/>
    </xf>
    <xf numFmtId="2" fontId="46" fillId="0" borderId="21" xfId="0" applyNumberFormat="1" applyFont="1" applyBorder="1" applyAlignment="1">
      <alignment horizontal="center" vertical="center"/>
    </xf>
    <xf numFmtId="14" fontId="41" fillId="0" borderId="21" xfId="0" applyNumberFormat="1" applyFont="1" applyBorder="1" applyAlignment="1">
      <alignment horizontal="center" vertical="center"/>
    </xf>
    <xf numFmtId="14" fontId="41" fillId="0" borderId="19" xfId="0" applyNumberFormat="1" applyFont="1" applyBorder="1" applyAlignment="1">
      <alignment vertical="center"/>
    </xf>
    <xf numFmtId="14" fontId="41" fillId="0" borderId="20" xfId="0" applyNumberFormat="1" applyFont="1" applyBorder="1" applyAlignment="1">
      <alignment horizontal="center" vertical="center"/>
    </xf>
    <xf numFmtId="0" fontId="37" fillId="0" borderId="21" xfId="0" applyFont="1" applyBorder="1"/>
    <xf numFmtId="0" fontId="51" fillId="0" borderId="20" xfId="0" applyFont="1" applyBorder="1"/>
    <xf numFmtId="0" fontId="48" fillId="37" borderId="0" xfId="0" applyFont="1" applyFill="1"/>
    <xf numFmtId="0" fontId="49" fillId="37" borderId="0" xfId="0" applyFont="1" applyFill="1"/>
    <xf numFmtId="0" fontId="29" fillId="37" borderId="0" xfId="0" applyFont="1" applyFill="1" applyProtection="1">
      <protection hidden="1"/>
    </xf>
    <xf numFmtId="0" fontId="0" fillId="37" borderId="0" xfId="0" applyFill="1"/>
    <xf numFmtId="49" fontId="48" fillId="37" borderId="13" xfId="0" applyNumberFormat="1" applyFont="1" applyFill="1" applyBorder="1" applyProtection="1">
      <protection hidden="1"/>
    </xf>
    <xf numFmtId="14" fontId="44" fillId="28" borderId="18" xfId="0" applyNumberFormat="1" applyFont="1" applyFill="1" applyBorder="1" applyAlignment="1">
      <alignment vertical="center"/>
    </xf>
    <xf numFmtId="0" fontId="44" fillId="38" borderId="18" xfId="0" applyFont="1" applyFill="1" applyBorder="1" applyAlignment="1">
      <alignment horizontal="left" vertical="center"/>
    </xf>
    <xf numFmtId="0" fontId="44" fillId="38" borderId="18" xfId="0" applyFont="1" applyFill="1" applyBorder="1" applyAlignment="1">
      <alignment vertical="center"/>
    </xf>
    <xf numFmtId="2" fontId="45" fillId="38" borderId="18" xfId="0" applyNumberFormat="1" applyFont="1" applyFill="1" applyBorder="1" applyAlignment="1">
      <alignment vertical="center"/>
    </xf>
    <xf numFmtId="14" fontId="41" fillId="39" borderId="20" xfId="0" applyNumberFormat="1" applyFont="1" applyFill="1" applyBorder="1" applyAlignment="1">
      <alignment vertical="center"/>
    </xf>
    <xf numFmtId="0" fontId="41" fillId="38" borderId="21" xfId="0" applyFont="1" applyFill="1" applyBorder="1" applyAlignment="1">
      <alignment horizontal="left" vertical="center"/>
    </xf>
    <xf numFmtId="0" fontId="41" fillId="38" borderId="21" xfId="0" applyFont="1" applyFill="1" applyBorder="1" applyAlignment="1">
      <alignment vertical="center"/>
    </xf>
    <xf numFmtId="2" fontId="46" fillId="38" borderId="20" xfId="0" applyNumberFormat="1" applyFont="1" applyFill="1" applyBorder="1" applyAlignment="1">
      <alignment vertical="center"/>
    </xf>
  </cellXfs>
  <cellStyles count="5">
    <cellStyle name="Followed Hyperlink" xfId="2" builtinId="9" hidden="1"/>
    <cellStyle name="Hyperlink" xfId="1" builtinId="8" hidden="1"/>
    <cellStyle name="Hyperlink" xfId="3" builtinId="8"/>
    <cellStyle name="Normal" xfId="0" builtinId="0"/>
    <cellStyle name="Normal 2" xfId="4" xr:uid="{6E53290E-BBDD-0F4F-84D2-51DA9A6A9B2F}"/>
  </cellStyles>
  <dxfs count="0"/>
  <tableStyles count="0" defaultTableStyle="TableStyleMedium9" defaultPivotStyle="PivotStyleMedium7"/>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customXml" Target="../customXml/item1.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theme" Target="theme/theme1.xml"/><Relationship Id="rId75"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7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gif"/><Relationship Id="rId1" Type="http://schemas.openxmlformats.org/officeDocument/2006/relationships/image" Target="../media/image1.jpeg"/><Relationship Id="rId5" Type="http://schemas.openxmlformats.org/officeDocument/2006/relationships/image" Target="../media/image5.jpg"/><Relationship Id="rId4"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editAs="oneCell">
    <xdr:from>
      <xdr:col>12</xdr:col>
      <xdr:colOff>0</xdr:colOff>
      <xdr:row>52</xdr:row>
      <xdr:rowOff>25400</xdr:rowOff>
    </xdr:from>
    <xdr:to>
      <xdr:col>16</xdr:col>
      <xdr:colOff>711201</xdr:colOff>
      <xdr:row>80</xdr:row>
      <xdr:rowOff>34121</xdr:rowOff>
    </xdr:to>
    <xdr:pic>
      <xdr:nvPicPr>
        <xdr:cNvPr id="2" name="Picture 1" descr="Ausgrid map.ashx.jpg">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10160000" y="9347200"/>
          <a:ext cx="4013201" cy="4771221"/>
        </a:xfrm>
        <a:prstGeom prst="rect">
          <a:avLst/>
        </a:prstGeom>
      </xdr:spPr>
    </xdr:pic>
    <xdr:clientData/>
  </xdr:twoCellAnchor>
  <xdr:twoCellAnchor editAs="oneCell">
    <xdr:from>
      <xdr:col>5</xdr:col>
      <xdr:colOff>1028700</xdr:colOff>
      <xdr:row>52</xdr:row>
      <xdr:rowOff>38100</xdr:rowOff>
    </xdr:from>
    <xdr:to>
      <xdr:col>10</xdr:col>
      <xdr:colOff>418862</xdr:colOff>
      <xdr:row>89</xdr:row>
      <xdr:rowOff>50800</xdr:rowOff>
    </xdr:to>
    <xdr:pic>
      <xdr:nvPicPr>
        <xdr:cNvPr id="4" name="Picture 3" descr="Integral map.gif">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2"/>
        <a:stretch>
          <a:fillRect/>
        </a:stretch>
      </xdr:blipFill>
      <xdr:spPr>
        <a:xfrm>
          <a:off x="5156200" y="9359900"/>
          <a:ext cx="3771662" cy="6261100"/>
        </a:xfrm>
        <a:prstGeom prst="rect">
          <a:avLst/>
        </a:prstGeom>
      </xdr:spPr>
    </xdr:pic>
    <xdr:clientData/>
  </xdr:twoCellAnchor>
  <xdr:twoCellAnchor editAs="oneCell">
    <xdr:from>
      <xdr:col>0</xdr:col>
      <xdr:colOff>0</xdr:colOff>
      <xdr:row>64</xdr:row>
      <xdr:rowOff>88900</xdr:rowOff>
    </xdr:from>
    <xdr:to>
      <xdr:col>4</xdr:col>
      <xdr:colOff>673100</xdr:colOff>
      <xdr:row>85</xdr:row>
      <xdr:rowOff>50800</xdr:rowOff>
    </xdr:to>
    <xdr:pic>
      <xdr:nvPicPr>
        <xdr:cNvPr id="5" name="Picture 4">
          <a:extLst>
            <a:ext uri="{FF2B5EF4-FFF2-40B4-BE49-F238E27FC236}">
              <a16:creationId xmlns:a16="http://schemas.microsoft.com/office/drawing/2014/main" id="{00000000-0008-0000-0000-000005000000}"/>
            </a:ext>
          </a:extLst>
        </xdr:cNvPr>
        <xdr:cNvPicPr/>
      </xdr:nvPicPr>
      <xdr:blipFill>
        <a:blip xmlns:r="http://schemas.openxmlformats.org/officeDocument/2006/relationships" r:embed="rId3"/>
        <a:srcRect/>
        <a:stretch>
          <a:fillRect/>
        </a:stretch>
      </xdr:blipFill>
      <xdr:spPr bwMode="auto">
        <a:xfrm>
          <a:off x="0" y="11506200"/>
          <a:ext cx="3975100" cy="3429000"/>
        </a:xfrm>
        <a:prstGeom prst="rect">
          <a:avLst/>
        </a:prstGeom>
        <a:noFill/>
        <a:ln w="9525">
          <a:noFill/>
          <a:miter lim="800000"/>
          <a:headEnd/>
          <a:tailEnd/>
        </a:ln>
      </xdr:spPr>
    </xdr:pic>
    <xdr:clientData/>
  </xdr:twoCellAnchor>
  <xdr:twoCellAnchor editAs="oneCell">
    <xdr:from>
      <xdr:col>11</xdr:col>
      <xdr:colOff>406400</xdr:colOff>
      <xdr:row>0</xdr:row>
      <xdr:rowOff>0</xdr:rowOff>
    </xdr:from>
    <xdr:to>
      <xdr:col>13</xdr:col>
      <xdr:colOff>342900</xdr:colOff>
      <xdr:row>4</xdr:row>
      <xdr:rowOff>45085</xdr:rowOff>
    </xdr:to>
    <xdr:pic>
      <xdr:nvPicPr>
        <xdr:cNvPr id="6" name="Picture 5" descr="Alviss-Consulting-Logo-Inline.jpg">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4"/>
        <a:stretch>
          <a:fillRect/>
        </a:stretch>
      </xdr:blipFill>
      <xdr:spPr>
        <a:xfrm>
          <a:off x="10883900" y="0"/>
          <a:ext cx="1841500" cy="718185"/>
        </a:xfrm>
        <a:prstGeom prst="rect">
          <a:avLst/>
        </a:prstGeom>
      </xdr:spPr>
    </xdr:pic>
    <xdr:clientData/>
  </xdr:twoCellAnchor>
  <xdr:twoCellAnchor editAs="oneCell">
    <xdr:from>
      <xdr:col>6</xdr:col>
      <xdr:colOff>0</xdr:colOff>
      <xdr:row>0</xdr:row>
      <xdr:rowOff>1</xdr:rowOff>
    </xdr:from>
    <xdr:to>
      <xdr:col>11</xdr:col>
      <xdr:colOff>241300</xdr:colOff>
      <xdr:row>3</xdr:row>
      <xdr:rowOff>159121</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5207000" y="1"/>
          <a:ext cx="4368800" cy="70522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9.vml"/></Relationships>
</file>

<file path=xl/worksheets/_rels/sheet11.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0.vml"/></Relationships>
</file>

<file path=xl/worksheets/_rels/sheet12.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1.vml"/></Relationships>
</file>

<file path=xl/worksheets/_rels/sheet13.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2.vml"/></Relationships>
</file>

<file path=xl/worksheets/_rels/sheet14.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3.vml"/></Relationships>
</file>

<file path=xl/worksheets/_rels/sheet15.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4.vml"/></Relationships>
</file>

<file path=xl/worksheets/_rels/sheet16.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15.vml"/></Relationships>
</file>

<file path=xl/worksheets/_rels/sheet2.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26.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16.vml"/></Relationships>
</file>

<file path=xl/worksheets/_rels/sheet27.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17.vml"/></Relationships>
</file>

<file path=xl/worksheets/_rels/sheet28.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18.vml"/></Relationships>
</file>

<file path=xl/worksheets/_rels/sheet2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19.vml"/></Relationships>
</file>

<file path=xl/worksheets/_rels/sheet3.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30.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0.vml"/></Relationships>
</file>

<file path=xl/worksheets/_rels/sheet31.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1.vml"/><Relationship Id="rId1" Type="http://schemas.openxmlformats.org/officeDocument/2006/relationships/hyperlink" Target="https://www.energymadeeasy.gov.au/plan?id=AGL359258MRE10&amp;postcode=2644" TargetMode="External"/></Relationships>
</file>

<file path=xl/worksheets/_rels/sheet32.xml.rels><?xml version="1.0" encoding="UTF-8" standalone="yes"?>
<Relationships xmlns="http://schemas.openxmlformats.org/package/2006/relationships"><Relationship Id="rId8" Type="http://schemas.openxmlformats.org/officeDocument/2006/relationships/hyperlink" Target="https://www.energymadeeasy.gov.au/plan?id=TAN560089MRE2&amp;postcode=2000" TargetMode="External"/><Relationship Id="rId3" Type="http://schemas.openxmlformats.org/officeDocument/2006/relationships/hyperlink" Target="https://www.energymadeeasy.gov.au/plan?id=SIM590607MRE2&amp;postcode=2000" TargetMode="External"/><Relationship Id="rId7" Type="http://schemas.openxmlformats.org/officeDocument/2006/relationships/hyperlink" Target="https://www.energymadeeasy.gov.au/plan?id=OVO612507MRE2&amp;postcode=2000" TargetMode="External"/><Relationship Id="rId2" Type="http://schemas.openxmlformats.org/officeDocument/2006/relationships/hyperlink" Target="https://www.energymadeeasy.gov.au/plan?id=DIA34670MRE6&amp;postcode=2000" TargetMode="External"/><Relationship Id="rId1" Type="http://schemas.openxmlformats.org/officeDocument/2006/relationships/hyperlink" Target="https://www.energymadeeasy.gov.au/plan?id=LCL569465MRE2&amp;postcode=2000" TargetMode="External"/><Relationship Id="rId6" Type="http://schemas.openxmlformats.org/officeDocument/2006/relationships/hyperlink" Target="https://www.energymadeeasy.gov.au/plan?id=NTR611080MRE1&amp;postcode=2000" TargetMode="External"/><Relationship Id="rId5" Type="http://schemas.openxmlformats.org/officeDocument/2006/relationships/hyperlink" Target="https://www.energymadeeasy.gov.au/plan?id=COV638036MRE2&amp;postcode=2000" TargetMode="External"/><Relationship Id="rId10" Type="http://schemas.openxmlformats.org/officeDocument/2006/relationships/comments" Target="../comments22.xml"/><Relationship Id="rId4" Type="http://schemas.openxmlformats.org/officeDocument/2006/relationships/hyperlink" Target="https://www.energymadeeasy.gov.au/plan?id=1ST613641MRE1&amp;postcode=2000" TargetMode="External"/><Relationship Id="rId9" Type="http://schemas.openxmlformats.org/officeDocument/2006/relationships/vmlDrawing" Target="../drawings/vmlDrawing22.vml"/></Relationships>
</file>

<file path=xl/worksheets/_rels/sheet33.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3.vml"/></Relationships>
</file>

<file path=xl/worksheets/_rels/sheet37.xml.rels><?xml version="1.0" encoding="UTF-8" standalone="yes"?>
<Relationships xmlns="http://schemas.openxmlformats.org/package/2006/relationships"><Relationship Id="rId3" Type="http://schemas.openxmlformats.org/officeDocument/2006/relationships/hyperlink" Target="https://www.energymadeeasy.gov.au/plan?id=FXP102967MRE&amp;utm_source=Future%20X%20Power&amp;utm_campaign=bpi-retailer&amp;utm_medium=retailer&amp;postcode=2644" TargetMode="External"/><Relationship Id="rId2" Type="http://schemas.openxmlformats.org/officeDocument/2006/relationships/hyperlink" Target="https://www.energymadeeasy.gov.au/plan?id=FXP98045MRE&amp;utm_source=Future%20X%20Power&amp;utm_campaign=bpi-retailer&amp;utm_medium=retailer&amp;postcode=2644" TargetMode="External"/><Relationship Id="rId1" Type="http://schemas.openxmlformats.org/officeDocument/2006/relationships/hyperlink" Target="https://www.energymadeeasy.gov.au/plan?id=FXP98041MRE&amp;postcode=2644" TargetMode="External"/></Relationships>
</file>

<file path=xl/worksheets/_rels/sheet38.xml.rels><?xml version="1.0" encoding="UTF-8" standalone="yes"?>
<Relationships xmlns="http://schemas.openxmlformats.org/package/2006/relationships"><Relationship Id="rId3" Type="http://schemas.openxmlformats.org/officeDocument/2006/relationships/hyperlink" Target="https://www.energymadeeasy.gov.au/plan?id=FXP102968MRE&amp;utm_source=Future%20X%20Power&amp;utm_campaign=bpi-retailer&amp;utm_medium=retailer&amp;postcode=2000" TargetMode="External"/><Relationship Id="rId2" Type="http://schemas.openxmlformats.org/officeDocument/2006/relationships/hyperlink" Target="https://www.energymadeeasy.gov.au/plan?id=FXP98049MRE&amp;utm_source=Future%20X%20Power&amp;utm_campaign=bpi-retailer&amp;utm_medium=retailer&amp;postcode=2000" TargetMode="External"/><Relationship Id="rId1" Type="http://schemas.openxmlformats.org/officeDocument/2006/relationships/hyperlink" Target="https://www.energymadeeasy.gov.au/plan?id=FXP98043MRE&amp;postcode=2000" TargetMode="External"/><Relationship Id="rId5" Type="http://schemas.openxmlformats.org/officeDocument/2006/relationships/hyperlink" Target="https://www.energymadeeasy.gov.au/plan?id=RAD213049SRE4&amp;postcode=2000" TargetMode="External"/><Relationship Id="rId4" Type="http://schemas.openxmlformats.org/officeDocument/2006/relationships/hyperlink" Target="https://www.energymadeeasy.gov.au/plan?id=ENO12601MRE&amp;utm_source=Enova%20Energy&amp;utm_campaign=bpi-retailer&amp;utm_medium=retailer&amp;postcode=2000" TargetMode="External"/></Relationships>
</file>

<file path=xl/worksheets/_rels/sheet39.xml.rels><?xml version="1.0" encoding="UTF-8" standalone="yes"?>
<Relationships xmlns="http://schemas.openxmlformats.org/package/2006/relationships"><Relationship Id="rId3" Type="http://schemas.openxmlformats.org/officeDocument/2006/relationships/hyperlink" Target="https://www.energymadeeasy.gov.au/plan?id=FXP102976MRE&amp;utm_source=Future%20X%20Power&amp;utm_campaign=bpi-retailer&amp;utm_medium=retailer&amp;postcode=2780" TargetMode="External"/><Relationship Id="rId2" Type="http://schemas.openxmlformats.org/officeDocument/2006/relationships/hyperlink" Target="https://www.energymadeeasy.gov.au/plan?id=FXP98042MRE&amp;utm_source=Future%20X%20Power&amp;utm_campaign=bpi-retailer&amp;utm_medium=retailer&amp;postcode=2780" TargetMode="External"/><Relationship Id="rId1" Type="http://schemas.openxmlformats.org/officeDocument/2006/relationships/hyperlink" Target="https://www.energymadeeasy.gov.au/plan?id=FXP98047MRE&amp;postcode=2780" TargetMode="External"/></Relationships>
</file>

<file path=xl/worksheets/_rels/sheet4.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40.xml.rels><?xml version="1.0" encoding="UTF-8" standalone="yes"?>
<Relationships xmlns="http://schemas.openxmlformats.org/package/2006/relationships"><Relationship Id="rId13" Type="http://schemas.openxmlformats.org/officeDocument/2006/relationships/hyperlink" Target="https://www.energymadeeasy.gov.au/plan?id=AGL15225MRE&amp;utm_source=AGL&amp;utm_campaign=bpi-retailer&amp;utm_medium=retailer&amp;postcode=2644" TargetMode="External"/><Relationship Id="rId18" Type="http://schemas.openxmlformats.org/officeDocument/2006/relationships/hyperlink" Target="https://www.energymadeeasy.gov.au/plan?id=RED21727MRE&amp;postcode=2644" TargetMode="External"/><Relationship Id="rId26" Type="http://schemas.openxmlformats.org/officeDocument/2006/relationships/hyperlink" Target="https://www.energymadeeasy.gov.au/plan?id=KOG58273MRE1&amp;postcode=2644" TargetMode="External"/><Relationship Id="rId39" Type="http://schemas.openxmlformats.org/officeDocument/2006/relationships/hyperlink" Target="https://www.energymadeeasy.gov.au/plan?postcode=2644&amp;id=REA53258MRE" TargetMode="External"/><Relationship Id="rId21" Type="http://schemas.openxmlformats.org/officeDocument/2006/relationships/hyperlink" Target="https://www.powershop.com.au/app/rates/resi/elec/essential/resi-elec-essential-market-offer-tariff-all.pdf?v=1" TargetMode="External"/><Relationship Id="rId34" Type="http://schemas.openxmlformats.org/officeDocument/2006/relationships/hyperlink" Target="https://www.energymadeeasy.gov.au/plan?id=ENE19247MRE&amp;utm_source=EnergyAustralia&amp;utm_campaign=bpi-retailer&amp;utm_medium=retailer&amp;postcode=2644" TargetMode="External"/><Relationship Id="rId42" Type="http://schemas.openxmlformats.org/officeDocument/2006/relationships/hyperlink" Target="https://www.energymadeeasy.gov.au/plan?id=OVO15506MRE&amp;utm_source=OVO%20Energy&amp;utm_campaign=bpi-retailer&amp;utm_medium=retailer&amp;postcode=2644" TargetMode="External"/><Relationship Id="rId47" Type="http://schemas.openxmlformats.org/officeDocument/2006/relationships/hyperlink" Target="https://www.energymadeeasy.gov.au/plan?id=GLO50465MRE&amp;utm_source=Globird%20Energy&amp;utm_campaign=bpi-retailer&amp;utm_medium=retailer&amp;postcode=2644" TargetMode="External"/><Relationship Id="rId50" Type="http://schemas.openxmlformats.org/officeDocument/2006/relationships/hyperlink" Target="https://www.energymadeeasy.gov.au/plan?id=BSP50320MRE1&amp;postcode=2644" TargetMode="External"/><Relationship Id="rId55" Type="http://schemas.openxmlformats.org/officeDocument/2006/relationships/hyperlink" Target="https://www.energymadeeasy.gov.au/plan?id=FXP13769MRE&amp;utm_source=Future%20X%20Power&amp;utm_campaign=bpi-retailer&amp;utm_medium=retailer&amp;postcode=2644" TargetMode="External"/><Relationship Id="rId7" Type="http://schemas.openxmlformats.org/officeDocument/2006/relationships/hyperlink" Target="https://www.energymadeeasy.gov.au/plan?id=ALI13036MRE&amp;postcode=2644" TargetMode="External"/><Relationship Id="rId2" Type="http://schemas.openxmlformats.org/officeDocument/2006/relationships/hyperlink" Target="https://www.energymadeeasy.gov.au/plan?id=M2E14443MRE&amp;amp%3Butm_source=Commander%20Power%20%26%20Gas&amp;amp%3Butm_campaign=bpi-retailer&amp;postcode=2644" TargetMode="External"/><Relationship Id="rId16" Type="http://schemas.openxmlformats.org/officeDocument/2006/relationships/hyperlink" Target="https://www.energymadeeasy.gov.au/plan?id=SIM61653MRE2&amp;postcode=2644" TargetMode="External"/><Relationship Id="rId29" Type="http://schemas.openxmlformats.org/officeDocument/2006/relationships/hyperlink" Target="https://www.energymadeeasy.gov.au/plan?id=ENO12617MRE&amp;utm_source=Enova%20Energy&amp;utm_campaign=bpi-retailer&amp;utm_medium=retailer&amp;postcode=2644" TargetMode="External"/><Relationship Id="rId11" Type="http://schemas.openxmlformats.org/officeDocument/2006/relationships/hyperlink" Target="https://www.energymadeeasy.gov.au/plan?id=AMB48850MRE1&amp;postcode=2644" TargetMode="External"/><Relationship Id="rId24" Type="http://schemas.openxmlformats.org/officeDocument/2006/relationships/hyperlink" Target="https://www.energymadeeasy.gov.au/plan?id=MOM58645MRE&amp;utm_source=Momentum%20Energy&amp;utm_campaign=bpi-retailer&amp;utm_medium=retailer&amp;postcode=2644" TargetMode="External"/><Relationship Id="rId32" Type="http://schemas.openxmlformats.org/officeDocument/2006/relationships/hyperlink" Target="https://www.energymadeeasy.gov.au/plan?id=ENE19197MRE&amp;utm_source=EnergyAustralia&amp;utm_campaign=bpi-retailer&amp;utm_medium=retailer&amp;postcode=2644" TargetMode="External"/><Relationship Id="rId37" Type="http://schemas.openxmlformats.org/officeDocument/2006/relationships/hyperlink" Target="https://www.energymadeeasy.gov.au/plan?id=DOD13819MRE&amp;postcode=2644" TargetMode="External"/><Relationship Id="rId40" Type="http://schemas.openxmlformats.org/officeDocument/2006/relationships/hyperlink" Target="https://www.energymadeeasy.gov.au/plan?postcode=2644&amp;id=REA53090MRE" TargetMode="External"/><Relationship Id="rId45" Type="http://schemas.openxmlformats.org/officeDocument/2006/relationships/hyperlink" Target="https://www.energymadeeasy.gov.au/plan?id=MOJ49663MRE&amp;postcode=2644" TargetMode="External"/><Relationship Id="rId53" Type="http://schemas.openxmlformats.org/officeDocument/2006/relationships/hyperlink" Target="https://www.energymadeeasy.gov.au/plan?id=SUM29688MRE2&amp;postcode=2830" TargetMode="External"/><Relationship Id="rId58" Type="http://schemas.openxmlformats.org/officeDocument/2006/relationships/hyperlink" Target="https://www.dcpowerco.com.au/wp-content/uploads/2019/06/DCP-ES-90701-MR.pdf" TargetMode="External"/><Relationship Id="rId5" Type="http://schemas.openxmlformats.org/officeDocument/2006/relationships/hyperlink" Target="https://www.energymadeeasy.gov.au/plan?id=ALI13030MRE&amp;utm_source=Alinta%20Energy&amp;utm_campaign=bpi-retailer&amp;utm_medium=retailer&amp;postcode=2644" TargetMode="External"/><Relationship Id="rId19" Type="http://schemas.openxmlformats.org/officeDocument/2006/relationships/hyperlink" Target="https://www.energymadeeasy.gov.au/plan?id=RED21431MRE&amp;postcode=2644" TargetMode="External"/><Relationship Id="rId4" Type="http://schemas.openxmlformats.org/officeDocument/2006/relationships/hyperlink" Target="https://www.energymadeeasy.gov.au/plan?id=M2E13252MRE&amp;postcode=2644" TargetMode="External"/><Relationship Id="rId9" Type="http://schemas.openxmlformats.org/officeDocument/2006/relationships/hyperlink" Target="https://www.energymadeeasy.gov.au/plan?id=DEN36172MRE2&amp;postcode=2644" TargetMode="External"/><Relationship Id="rId14" Type="http://schemas.openxmlformats.org/officeDocument/2006/relationships/hyperlink" Target="https://www.energymadeeasy.gov.au/plan?id=AGL15226MRE&amp;postcode=2644" TargetMode="External"/><Relationship Id="rId22" Type="http://schemas.openxmlformats.org/officeDocument/2006/relationships/hyperlink" Target="https://www.powershop.com.au/app/rates/resi/elec/essential/resi-elec-essential-market-offer-tariff-all.pdf?v=1" TargetMode="External"/><Relationship Id="rId27" Type="http://schemas.openxmlformats.org/officeDocument/2006/relationships/hyperlink" Target="https://www.energymadeeasy.gov.au/plan?id=KOG58272MRE1&amp;postcode=2644" TargetMode="External"/><Relationship Id="rId30" Type="http://schemas.openxmlformats.org/officeDocument/2006/relationships/hyperlink" Target="https://www.energymadeeasy.gov.au/plan?id=ENO12625MRE&amp;utm_source=Enova%20Energy&amp;utm_campaign=bpi-retailer&amp;utm_medium=retailer&amp;postcode=2644" TargetMode="External"/><Relationship Id="rId35" Type="http://schemas.openxmlformats.org/officeDocument/2006/relationships/hyperlink" Target="https://www.energymadeeasy.gov.au/plan?id=DEN36168MRE2&amp;postcode=2644" TargetMode="External"/><Relationship Id="rId43" Type="http://schemas.openxmlformats.org/officeDocument/2006/relationships/hyperlink" Target="https://www.energymadeeasy.gov.au/plan?id=OVO15510MRE&amp;postcode=2644" TargetMode="External"/><Relationship Id="rId48" Type="http://schemas.openxmlformats.org/officeDocument/2006/relationships/hyperlink" Target="https://www.energymadeeasy.gov.au/plan?id=GLO50460MRE&amp;utm_source=Globird%20Energy&amp;utm_campaign=bpi-retailer&amp;utm_medium=retailer&amp;postcode=2644" TargetMode="External"/><Relationship Id="rId56" Type="http://schemas.openxmlformats.org/officeDocument/2006/relationships/hyperlink" Target="https://www.energymadeeasy.gov.au/plan?id=FXP14717MRE&amp;postcode=2644" TargetMode="External"/><Relationship Id="rId8" Type="http://schemas.openxmlformats.org/officeDocument/2006/relationships/hyperlink" Target="https://www.energymadeeasy.gov.au/plan?id=DEN36128MRE2&amp;postcode=2644" TargetMode="External"/><Relationship Id="rId51" Type="http://schemas.openxmlformats.org/officeDocument/2006/relationships/hyperlink" Target="https://www.energymadeeasy.gov.au/plan?id=BSP50326MRE1&amp;postcode=2644" TargetMode="External"/><Relationship Id="rId3" Type="http://schemas.openxmlformats.org/officeDocument/2006/relationships/hyperlink" Target="https://www.energymadeeasy.gov.au/plan?id=M2E13251MRE&amp;amp%3Butm_source=Commander%20Power%20%26%20Gas&amp;amp%3Butm_campaign=bpi-retailer&amp;postcode=2644" TargetMode="External"/><Relationship Id="rId12" Type="http://schemas.openxmlformats.org/officeDocument/2006/relationships/hyperlink" Target="https://www.energymadeeasy.gov.au/plan?id=AGL15085MRE&amp;utm_source=AGL&amp;utm_campaign=bpi-retailer&amp;utm_medium=retailer&amp;postcode=2644" TargetMode="External"/><Relationship Id="rId17" Type="http://schemas.openxmlformats.org/officeDocument/2006/relationships/hyperlink" Target="https://www.energymadeeasy.gov.au/plan?id=SIM61706MRE2&amp;postcode=2644" TargetMode="External"/><Relationship Id="rId25" Type="http://schemas.openxmlformats.org/officeDocument/2006/relationships/hyperlink" Target="https://www.energymadeeasy.gov.au/plan?id=MOM58634MRE&amp;postcode=2644" TargetMode="External"/><Relationship Id="rId33" Type="http://schemas.openxmlformats.org/officeDocument/2006/relationships/hyperlink" Target="https://www.energymadeeasy.gov.au/plan?id=ENE19244MRE&amp;utm_source=EnergyAustralia&amp;utm_campaign=bpi-retailer&amp;utm_medium=retailer&amp;postcode=2644" TargetMode="External"/><Relationship Id="rId38" Type="http://schemas.openxmlformats.org/officeDocument/2006/relationships/hyperlink" Target="https://www.energymadeeasy.gov.au/plan?id=DOD13820MRE&amp;postcode=2644" TargetMode="External"/><Relationship Id="rId46" Type="http://schemas.openxmlformats.org/officeDocument/2006/relationships/hyperlink" Target="https://www.energymadeeasy.gov.au/plan?id=MOJ49659MRE&amp;postcode=2644" TargetMode="External"/><Relationship Id="rId59" Type="http://schemas.openxmlformats.org/officeDocument/2006/relationships/hyperlink" Target="https://diamondenergy.com.au/epfs/resi/market/essential.pdf" TargetMode="External"/><Relationship Id="rId20" Type="http://schemas.openxmlformats.org/officeDocument/2006/relationships/hyperlink" Target="https://www.energymadeeasy.gov.au/plan?id=RED21432MRE&amp;postcode=2644" TargetMode="External"/><Relationship Id="rId41" Type="http://schemas.openxmlformats.org/officeDocument/2006/relationships/hyperlink" Target="https://www.energymadeeasy.gov.au/plan?postcode=2644&amp;id=REA53089MRE" TargetMode="External"/><Relationship Id="rId54" Type="http://schemas.openxmlformats.org/officeDocument/2006/relationships/hyperlink" Target="https://www.energymadeeasy.gov.au/plan?id=SUM29676MRE2&amp;postcode=2830" TargetMode="External"/><Relationship Id="rId1" Type="http://schemas.openxmlformats.org/officeDocument/2006/relationships/hyperlink" Target="https://www.energymadeeasy.gov.au/plan?id=PSH65699MRE2&amp;postcode=2644" TargetMode="External"/><Relationship Id="rId6" Type="http://schemas.openxmlformats.org/officeDocument/2006/relationships/hyperlink" Target="https://www.energymadeeasy.gov.au/plan?id=ALI13054MRE&amp;postcode=2644" TargetMode="External"/><Relationship Id="rId15" Type="http://schemas.openxmlformats.org/officeDocument/2006/relationships/hyperlink" Target="https://www.energymadeeasy.gov.au/plan?id=SIM62229MRE2&amp;postcode=2644" TargetMode="External"/><Relationship Id="rId23" Type="http://schemas.openxmlformats.org/officeDocument/2006/relationships/hyperlink" Target="https://www.energymadeeasy.gov.au/plan?id=MOM58930MRE&amp;utm_source=Momentum%20Energy&amp;utm_campaign=bpi-retailer&amp;utm_medium=retailer&amp;postcode=2644" TargetMode="External"/><Relationship Id="rId28" Type="http://schemas.openxmlformats.org/officeDocument/2006/relationships/hyperlink" Target="https://www.energymadeeasy.gov.au/plan?id=KOG58271MRE1&amp;postcode=2644" TargetMode="External"/><Relationship Id="rId36" Type="http://schemas.openxmlformats.org/officeDocument/2006/relationships/hyperlink" Target="https://www.energymadeeasy.gov.au/plan?id=DOD14419MRE&amp;postcode=2644" TargetMode="External"/><Relationship Id="rId49" Type="http://schemas.openxmlformats.org/officeDocument/2006/relationships/hyperlink" Target="https://www.energymadeeasy.gov.au/plan?id=GLO50457MRE&amp;postcode=2644" TargetMode="External"/><Relationship Id="rId57" Type="http://schemas.openxmlformats.org/officeDocument/2006/relationships/hyperlink" Target="https://www.dcpowerco.com.au/wp-content/uploads/2019/06/DCP-ES-90701-MR.pdf" TargetMode="External"/><Relationship Id="rId10" Type="http://schemas.openxmlformats.org/officeDocument/2006/relationships/hyperlink" Target="https://www.energymadeeasy.gov.au/plan?id=AMB48849MRE1&amp;postcode=2644" TargetMode="External"/><Relationship Id="rId31" Type="http://schemas.openxmlformats.org/officeDocument/2006/relationships/hyperlink" Target="https://www.energymadeeasy.gov.au/plan?id=ENO12627MRE&amp;postcode=2644" TargetMode="External"/><Relationship Id="rId44" Type="http://schemas.openxmlformats.org/officeDocument/2006/relationships/hyperlink" Target="https://www.energymadeeasy.gov.au/plan?id=OVO15509MRE&amp;utm_source=OVO%20Energy&amp;utm_campaign=bpi-retailer&amp;utm_medium=retailer&amp;postcode=2644" TargetMode="External"/><Relationship Id="rId52" Type="http://schemas.openxmlformats.org/officeDocument/2006/relationships/hyperlink" Target="https://www.energymadeeasy.gov.au/plan?id=SUM29763MRE2&amp;postcode=2830" TargetMode="External"/><Relationship Id="rId60" Type="http://schemas.openxmlformats.org/officeDocument/2006/relationships/hyperlink" Target="https://www.dcpowerco.com.au/wp-content/uploads/2019/06/DCP-ES-90701-MR.pdf" TargetMode="External"/></Relationships>
</file>

<file path=xl/worksheets/_rels/sheet41.xml.rels><?xml version="1.0" encoding="UTF-8" standalone="yes"?>
<Relationships xmlns="http://schemas.openxmlformats.org/package/2006/relationships"><Relationship Id="rId8" Type="http://schemas.openxmlformats.org/officeDocument/2006/relationships/hyperlink" Target="https://s3-ap-southeast-2.amazonaws.com/psau-wordpress/wp-content/uploads/2019/07/12132300/PSH-ES-90701-MR.pdf" TargetMode="External"/><Relationship Id="rId13" Type="http://schemas.openxmlformats.org/officeDocument/2006/relationships/hyperlink" Target="https://www.energymadeeasy.gov.au/offer/930642?postcode=2644" TargetMode="External"/><Relationship Id="rId18" Type="http://schemas.openxmlformats.org/officeDocument/2006/relationships/hyperlink" Target="https://www.energymadeeasy.gov.au/offer/936231?postcode=2644" TargetMode="External"/><Relationship Id="rId3" Type="http://schemas.openxmlformats.org/officeDocument/2006/relationships/hyperlink" Target="https://www.energymadeeasy.gov.au/offer/911817?postcode=2644" TargetMode="External"/><Relationship Id="rId7" Type="http://schemas.openxmlformats.org/officeDocument/2006/relationships/hyperlink" Target="https://s3-ap-southeast-2.amazonaws.com/psau-wordpress/wp-content/uploads/2019/07/12132300/PSH-ES-90701-MR.pdf" TargetMode="External"/><Relationship Id="rId12" Type="http://schemas.openxmlformats.org/officeDocument/2006/relationships/hyperlink" Target="https://www.energymadeeasy.gov.au/offer/923262?utm_source=amaysim+Energy&amp;utm_campaign=bpi-retailer&amp;utm_medium=retailer&amp;postcode=2644" TargetMode="External"/><Relationship Id="rId17" Type="http://schemas.openxmlformats.org/officeDocument/2006/relationships/hyperlink" Target="https://www.energymadeeasy.gov.au/offer/981962?postcode=2644" TargetMode="External"/><Relationship Id="rId2" Type="http://schemas.openxmlformats.org/officeDocument/2006/relationships/hyperlink" Target="https://www.energymadeeasy.gov.au/offer/911808?postcode=2644" TargetMode="External"/><Relationship Id="rId16" Type="http://schemas.openxmlformats.org/officeDocument/2006/relationships/hyperlink" Target="https://www.energymadeeasy.gov.au/offer/977802?postcode=2644" TargetMode="External"/><Relationship Id="rId20" Type="http://schemas.openxmlformats.org/officeDocument/2006/relationships/hyperlink" Target="https://www.energymadeeasy.gov.au/offer/900852?utm_source=EnergyAustralia&amp;utm_campaign=bpi-retailer&amp;utm_medium=retailer&amp;postcode=2644" TargetMode="External"/><Relationship Id="rId1" Type="http://schemas.openxmlformats.org/officeDocument/2006/relationships/hyperlink" Target="https://www.energymadeeasy.gov.au/offer/911809?postcode=2644" TargetMode="External"/><Relationship Id="rId6" Type="http://schemas.openxmlformats.org/officeDocument/2006/relationships/hyperlink" Target="https://www.energymadeeasy.gov.au/offer/927405/print?postcode=2644&amp;fuelType=E&amp;distributor-E=40" TargetMode="External"/><Relationship Id="rId11" Type="http://schemas.openxmlformats.org/officeDocument/2006/relationships/hyperlink" Target="https://www.energymadeeasy.gov.au/offer/922978?utm_source=amaysim+Energy&amp;utm_campaign=bpi-retailer&amp;utm_medium=retailer&amp;postcode=2644" TargetMode="External"/><Relationship Id="rId5" Type="http://schemas.openxmlformats.org/officeDocument/2006/relationships/hyperlink" Target="https://www.energymadeeasy.gov.au/offer/927296/print?postcode=2644&amp;fuelType=E&amp;distributor-E=40" TargetMode="External"/><Relationship Id="rId15" Type="http://schemas.openxmlformats.org/officeDocument/2006/relationships/hyperlink" Target="https://www.energymadeeasy.gov.au/offer/930651?postcode=2644" TargetMode="External"/><Relationship Id="rId10" Type="http://schemas.openxmlformats.org/officeDocument/2006/relationships/hyperlink" Target="https://www.energymadeeasy.gov.au/offer/922969?utm_source=amaysim+Energy&amp;utm_campaign=bpi-retailer&amp;utm_medium=retailer&amp;postcode=2644" TargetMode="External"/><Relationship Id="rId19" Type="http://schemas.openxmlformats.org/officeDocument/2006/relationships/hyperlink" Target="https://www.energymadeeasy.gov.au/offer/929188?postcode=2644" TargetMode="External"/><Relationship Id="rId4" Type="http://schemas.openxmlformats.org/officeDocument/2006/relationships/hyperlink" Target="https://www.energymadeeasy.gov.au/offer/927297/print?postcode=2644&amp;fuelType=E&amp;distributor-E=40" TargetMode="External"/><Relationship Id="rId9" Type="http://schemas.openxmlformats.org/officeDocument/2006/relationships/hyperlink" Target="https://s3-ap-southeast-2.amazonaws.com/psau-wordpress/wp-content/uploads/2019/07/12132300/PSH-ES-90701-MR.pdf" TargetMode="External"/><Relationship Id="rId14" Type="http://schemas.openxmlformats.org/officeDocument/2006/relationships/hyperlink" Target="https://www.energymadeeasy.gov.au/offer/930641?postcode=2644" TargetMode="External"/></Relationships>
</file>

<file path=xl/worksheets/_rels/sheet42.xml.rels><?xml version="1.0" encoding="UTF-8" standalone="yes"?>
<Relationships xmlns="http://schemas.openxmlformats.org/package/2006/relationships"><Relationship Id="rId26" Type="http://schemas.openxmlformats.org/officeDocument/2006/relationships/hyperlink" Target="https://www.energymadeeasy.gov.au/plan?id=DOD14415MRE&amp;postcode=2000" TargetMode="External"/><Relationship Id="rId21" Type="http://schemas.openxmlformats.org/officeDocument/2006/relationships/hyperlink" Target="https://www.energymadeeasy.gov.au/plan?postcode=2000&amp;id=REA53073MRE" TargetMode="External"/><Relationship Id="rId42" Type="http://schemas.openxmlformats.org/officeDocument/2006/relationships/hyperlink" Target="https://www.powershop.com.au/app/rates/resi/elec/ausgrid/resi-elec-ausgrid-market-offer-tariff-all.pdf?v=1" TargetMode="External"/><Relationship Id="rId47" Type="http://schemas.openxmlformats.org/officeDocument/2006/relationships/hyperlink" Target="https://www.energymadeeasy.gov.au/plan?id=SIM61721MRE2&amp;postcode=2000" TargetMode="External"/><Relationship Id="rId63" Type="http://schemas.openxmlformats.org/officeDocument/2006/relationships/hyperlink" Target="https://www.energymadeeasy.gov.au/plan?id=DIA50239MRE&amp;postcode=2000" TargetMode="External"/><Relationship Id="rId68" Type="http://schemas.openxmlformats.org/officeDocument/2006/relationships/hyperlink" Target="https://www.energymadeeasy.gov.au/plan?id=CLI65156MRE&amp;postcode=2000" TargetMode="External"/><Relationship Id="rId7" Type="http://schemas.openxmlformats.org/officeDocument/2006/relationships/hyperlink" Target="https://www.energymadeeasy.gov.au/plan?id=TAN22261MRE&amp;postcode=2000" TargetMode="External"/><Relationship Id="rId71" Type="http://schemas.openxmlformats.org/officeDocument/2006/relationships/hyperlink" Target="https://www.energymadeeasy.gov.au/plan?id=ORI25018MRE&amp;postcode=2000" TargetMode="External"/><Relationship Id="rId2" Type="http://schemas.openxmlformats.org/officeDocument/2006/relationships/hyperlink" Target="https://www.dcpowerco.com.au/wp-content/uploads/2019/06/DCP-AG-90701-MR.pdf" TargetMode="External"/><Relationship Id="rId16" Type="http://schemas.openxmlformats.org/officeDocument/2006/relationships/hyperlink" Target="https://www.energymadeeasy.gov.au/plan?id=MOJ49661MRE&amp;postcode=2000" TargetMode="External"/><Relationship Id="rId29" Type="http://schemas.openxmlformats.org/officeDocument/2006/relationships/hyperlink" Target="https://www.energymadeeasy.gov.au/plan?id=ENE19186MRE&amp;utm_source=EnergyAustralia&amp;utm_campaign=bpi-retailer&amp;utm_medium=retailer&amp;postcode=2000" TargetMode="External"/><Relationship Id="rId11" Type="http://schemas.openxmlformats.org/officeDocument/2006/relationships/hyperlink" Target="https://www.energymadeeasy.gov.au/plan?id=BSP50321MRE1&amp;postcode=2000" TargetMode="External"/><Relationship Id="rId24" Type="http://schemas.openxmlformats.org/officeDocument/2006/relationships/hyperlink" Target="https://www.energymadeeasy.gov.au/plan?id=DOD13816MRE&amp;postcode=2000" TargetMode="External"/><Relationship Id="rId32" Type="http://schemas.openxmlformats.org/officeDocument/2006/relationships/hyperlink" Target="https://www.energymadeeasy.gov.au/plan?id=ENO12591MRE&amp;postcode=2000" TargetMode="External"/><Relationship Id="rId37" Type="http://schemas.openxmlformats.org/officeDocument/2006/relationships/hyperlink" Target="https://www.energymadeeasy.gov.au/plan?id=MOM58649MRE&amp;postcode=2000" TargetMode="External"/><Relationship Id="rId40" Type="http://schemas.openxmlformats.org/officeDocument/2006/relationships/hyperlink" Target="https://www.energymadeeasy.gov.au/plan?id=ORI25562MRE&amp;postcode=2000" TargetMode="External"/><Relationship Id="rId45" Type="http://schemas.openxmlformats.org/officeDocument/2006/relationships/hyperlink" Target="https://www.energymadeeasy.gov.au/plan?id=RED21434MRE&amp;postcode=2000" TargetMode="External"/><Relationship Id="rId53" Type="http://schemas.openxmlformats.org/officeDocument/2006/relationships/hyperlink" Target="https://www.energymadeeasy.gov.au/plan?id=AMB48853MRE1&amp;postcode=2000" TargetMode="External"/><Relationship Id="rId58" Type="http://schemas.openxmlformats.org/officeDocument/2006/relationships/hyperlink" Target="https://www.energymadeeasy.gov.au/plan?id=ALI13091MRE&amp;utm_source=Alinta%20Energy&amp;utm_campaign=bpi-retailer&amp;utm_medium=retailer&amp;postcode=2000" TargetMode="External"/><Relationship Id="rId66" Type="http://schemas.openxmlformats.org/officeDocument/2006/relationships/hyperlink" Target="https://www.energymadeeasy.gov.au/plan?id=AMB48854MRE1&amp;postcode=2000" TargetMode="External"/><Relationship Id="rId5" Type="http://schemas.openxmlformats.org/officeDocument/2006/relationships/hyperlink" Target="https://www.energymadeeasy.gov.au/plan?id=TAN21896MRE&amp;postcode=2000" TargetMode="External"/><Relationship Id="rId61" Type="http://schemas.openxmlformats.org/officeDocument/2006/relationships/hyperlink" Target="https://www.energymadeeasy.gov.au/plan?id=M2E14439MRE&amp;postcode=2000" TargetMode="External"/><Relationship Id="rId19" Type="http://schemas.openxmlformats.org/officeDocument/2006/relationships/hyperlink" Target="https://www.energymadeeasy.gov.au/plan?id=OVO51051MRE&amp;postcode=2000" TargetMode="External"/><Relationship Id="rId14" Type="http://schemas.openxmlformats.org/officeDocument/2006/relationships/hyperlink" Target="https://www.energymadeeasy.gov.au/plan?id=GLO50458MRE&amp;postcode=2000" TargetMode="External"/><Relationship Id="rId22" Type="http://schemas.openxmlformats.org/officeDocument/2006/relationships/hyperlink" Target="https://www.energymadeeasy.gov.au/plan?postcode=2000&amp;id=REA53074MRE" TargetMode="External"/><Relationship Id="rId27" Type="http://schemas.openxmlformats.org/officeDocument/2006/relationships/hyperlink" Target="https://www.energymadeeasy.gov.au/plan?id=DEN35706MRE2&amp;postcode=2000" TargetMode="External"/><Relationship Id="rId30" Type="http://schemas.openxmlformats.org/officeDocument/2006/relationships/hyperlink" Target="https://www.energymadeeasy.gov.au/plan?id=ENE19332MRE&amp;utm_source=EnergyAustralia&amp;utm_campaign=bpi-retailer&amp;utm_medium=retailer&amp;postcode=2000" TargetMode="External"/><Relationship Id="rId35" Type="http://schemas.openxmlformats.org/officeDocument/2006/relationships/hyperlink" Target="https://www.energymadeeasy.gov.au/plan?id=KOG58243MRE1&amp;postcode=2000" TargetMode="External"/><Relationship Id="rId43" Type="http://schemas.openxmlformats.org/officeDocument/2006/relationships/hyperlink" Target="https://www.powershop.com.au/app/rates/resi/elec/ausgrid/resi-elec-ausgrid-market-offer-tariff-all.pdf?v=1" TargetMode="External"/><Relationship Id="rId48" Type="http://schemas.openxmlformats.org/officeDocument/2006/relationships/hyperlink" Target="https://www.energymadeeasy.gov.au/plan?id=SIM61657MRE2&amp;postcode=2000" TargetMode="External"/><Relationship Id="rId56" Type="http://schemas.openxmlformats.org/officeDocument/2006/relationships/hyperlink" Target="https://www.energymadeeasy.gov.au/plan?id=ALI13073MRE&amp;postcode=2000" TargetMode="External"/><Relationship Id="rId64" Type="http://schemas.openxmlformats.org/officeDocument/2006/relationships/hyperlink" Target="https://www.energymadeeasy.gov.au/plan?id=NTR24634MRE&amp;postcode=2000" TargetMode="External"/><Relationship Id="rId69" Type="http://schemas.openxmlformats.org/officeDocument/2006/relationships/hyperlink" Target="https://www.energymadeeasy.gov.au/plan?id=COV71718MRE&amp;postcode=2000" TargetMode="External"/><Relationship Id="rId8" Type="http://schemas.openxmlformats.org/officeDocument/2006/relationships/hyperlink" Target="https://www.energymadeeasy.gov.au/plan?id=SUM29678MRE&amp;postcode=2000" TargetMode="External"/><Relationship Id="rId51" Type="http://schemas.openxmlformats.org/officeDocument/2006/relationships/hyperlink" Target="https://www.energymadeeasy.gov.au/plan?id=AGL15217MRE&amp;utm_source=AGL&amp;utm_campaign=bpi-retailer&amp;utm_medium=retailer&amp;postcode=2000" TargetMode="External"/><Relationship Id="rId72" Type="http://schemas.openxmlformats.org/officeDocument/2006/relationships/hyperlink" Target="https://www.energymadeeasy.gov.au/plan?id=AMA62401MRE&amp;utm_source=amaysim%20Energy&amp;utm_campaign=bpi-retailer&amp;utm_medium=retailer&amp;postcode=2000" TargetMode="External"/><Relationship Id="rId3" Type="http://schemas.openxmlformats.org/officeDocument/2006/relationships/hyperlink" Target="https://www.energymadeeasy.gov.au/plan?id=FXP14711MRE&amp;postcode=2000" TargetMode="External"/><Relationship Id="rId12" Type="http://schemas.openxmlformats.org/officeDocument/2006/relationships/hyperlink" Target="https://www.energymadeeasy.gov.au/plan?id=BSP50318MRE1&amp;postcode=2000" TargetMode="External"/><Relationship Id="rId17" Type="http://schemas.openxmlformats.org/officeDocument/2006/relationships/hyperlink" Target="https://www.energymadeeasy.gov.au/plan?id=MOJ49665MRE&amp;postcode=2000" TargetMode="External"/><Relationship Id="rId25" Type="http://schemas.openxmlformats.org/officeDocument/2006/relationships/hyperlink" Target="https://www.energymadeeasy.gov.au/plan?id=DOD13815MRE&amp;postcode=2000" TargetMode="External"/><Relationship Id="rId33" Type="http://schemas.openxmlformats.org/officeDocument/2006/relationships/hyperlink" Target="https://www.energymadeeasy.gov.au/plan?id=ENO12601MRE&amp;postcode=2000" TargetMode="External"/><Relationship Id="rId38" Type="http://schemas.openxmlformats.org/officeDocument/2006/relationships/hyperlink" Target="https://www.energymadeeasy.gov.au/plan?id=MOM58652MRE&amp;utm_source=Momentum%20Energy&amp;utm_campaign=bpi-retailer&amp;utm_medium=retailer&amp;postcode=2000" TargetMode="External"/><Relationship Id="rId46" Type="http://schemas.openxmlformats.org/officeDocument/2006/relationships/hyperlink" Target="https://www.energymadeeasy.gov.au/plan?id=RED21735MRE&amp;postcode=2000" TargetMode="External"/><Relationship Id="rId59" Type="http://schemas.openxmlformats.org/officeDocument/2006/relationships/hyperlink" Target="https://www.energymadeeasy.gov.au/plan?id=M2E13248MRE&amp;postcode=2000" TargetMode="External"/><Relationship Id="rId67" Type="http://schemas.openxmlformats.org/officeDocument/2006/relationships/hyperlink" Target="https://www.energymadeeasy.gov.au/plan?id=LCL32933MRE&amp;postcode=2000" TargetMode="External"/><Relationship Id="rId20" Type="http://schemas.openxmlformats.org/officeDocument/2006/relationships/hyperlink" Target="https://www.energymadeeasy.gov.au/plan?id=OVO15497MRE&amp;postcode=2000" TargetMode="External"/><Relationship Id="rId41" Type="http://schemas.openxmlformats.org/officeDocument/2006/relationships/hyperlink" Target="https://www.powershop.com.au/app/rates/resi/elec/ausgrid/resi-elec-ausgrid-market-offer-tariff-all.pdf?v=1" TargetMode="External"/><Relationship Id="rId54" Type="http://schemas.openxmlformats.org/officeDocument/2006/relationships/hyperlink" Target="https://www.energymadeeasy.gov.au/plan?id=DEN35698MRE2&amp;postcode=2000" TargetMode="External"/><Relationship Id="rId62" Type="http://schemas.openxmlformats.org/officeDocument/2006/relationships/hyperlink" Target="https://www.energymadeeasy.gov.au/plan?id=DIA34669MRE&amp;postcode=2000" TargetMode="External"/><Relationship Id="rId70" Type="http://schemas.openxmlformats.org/officeDocument/2006/relationships/hyperlink" Target="https://www.energymadeeasy.gov.au/plan?id=DIA34670MRE&amp;postcode=2000" TargetMode="External"/><Relationship Id="rId1" Type="http://schemas.openxmlformats.org/officeDocument/2006/relationships/hyperlink" Target="https://www.dcpowerco.com.au/wp-content/uploads/2019/06/DCP-AG-90701-MR.pdf" TargetMode="External"/><Relationship Id="rId6" Type="http://schemas.openxmlformats.org/officeDocument/2006/relationships/hyperlink" Target="https://www.energymadeeasy.gov.au/plan?id=TAN21901MRE&amp;postcode=2000" TargetMode="External"/><Relationship Id="rId15" Type="http://schemas.openxmlformats.org/officeDocument/2006/relationships/hyperlink" Target="https://www.energymadeeasy.gov.au/plan?id=GLO50464MRE&amp;postcode=2000" TargetMode="External"/><Relationship Id="rId23" Type="http://schemas.openxmlformats.org/officeDocument/2006/relationships/hyperlink" Target="https://www.energymadeeasy.gov.au/plan?postcode=2000&amp;id=REA53968MRE" TargetMode="External"/><Relationship Id="rId28" Type="http://schemas.openxmlformats.org/officeDocument/2006/relationships/hyperlink" Target="https://www.energymadeeasy.gov.au/plan?id=ENE19250MRE&amp;utm_source=EnergyAustralia&amp;utm_campaign=bpi-retailer&amp;utm_medium=retailer&amp;postcode=2000" TargetMode="External"/><Relationship Id="rId36" Type="http://schemas.openxmlformats.org/officeDocument/2006/relationships/hyperlink" Target="https://www.energymadeeasy.gov.au/plan?id=KOG58319MRE1&amp;postcode=2000" TargetMode="External"/><Relationship Id="rId49" Type="http://schemas.openxmlformats.org/officeDocument/2006/relationships/hyperlink" Target="https://www.energymadeeasy.gov.au/plan?id=SIM62230MRE2&amp;postcode=2000" TargetMode="External"/><Relationship Id="rId57" Type="http://schemas.openxmlformats.org/officeDocument/2006/relationships/hyperlink" Target="https://www.energymadeeasy.gov.au/plan?id=ALI13045MRE&amp;utm_source=Alinta%20Energy&amp;utm_campaign=bpi-retailer&amp;utm_medium=retailer&amp;postcode=2000" TargetMode="External"/><Relationship Id="rId10" Type="http://schemas.openxmlformats.org/officeDocument/2006/relationships/hyperlink" Target="https://www.energymadeeasy.gov.au/plan?id=SUM29765MRE&amp;utm_source=Sumo&amp;utm_campaign=bpi-retailer&amp;utm_medium=retailer&amp;postcode=2000" TargetMode="External"/><Relationship Id="rId31" Type="http://schemas.openxmlformats.org/officeDocument/2006/relationships/hyperlink" Target="https://www.energymadeeasy.gov.au/plan?id=ENO12587MRE&amp;postcode=2000" TargetMode="External"/><Relationship Id="rId44" Type="http://schemas.openxmlformats.org/officeDocument/2006/relationships/hyperlink" Target="https://www.energymadeeasy.gov.au/plan?id=RED21433MRE&amp;postcode=2000" TargetMode="External"/><Relationship Id="rId52" Type="http://schemas.openxmlformats.org/officeDocument/2006/relationships/hyperlink" Target="https://www.energymadeeasy.gov.au/plan?id=AGL15082MRE&amp;utm_source=AGL&amp;utm_campaign=bpi-retailer&amp;utm_medium=retailer&amp;postcode=2000" TargetMode="External"/><Relationship Id="rId60" Type="http://schemas.openxmlformats.org/officeDocument/2006/relationships/hyperlink" Target="https://www.energymadeeasy.gov.au/plan?id=M2E13247MRE&amp;postcode=2000" TargetMode="External"/><Relationship Id="rId65" Type="http://schemas.openxmlformats.org/officeDocument/2006/relationships/hyperlink" Target="https://www.dcpowerco.com.au/wp-content/uploads/2019/06/DCP-AG-90701-MR.pdf" TargetMode="External"/><Relationship Id="rId4" Type="http://schemas.openxmlformats.org/officeDocument/2006/relationships/hyperlink" Target="https://www.energymadeeasy.gov.au/plan?id=FXP13757MRE&amp;postcode=2000" TargetMode="External"/><Relationship Id="rId9" Type="http://schemas.openxmlformats.org/officeDocument/2006/relationships/hyperlink" Target="https://www.energymadeeasy.gov.au/plan?id=SUM29675MRE&amp;utm_source=Sumo&amp;utm_campaign=bpi-retailer&amp;utm_medium=retailer&amp;postcode=2000" TargetMode="External"/><Relationship Id="rId13" Type="http://schemas.openxmlformats.org/officeDocument/2006/relationships/hyperlink" Target="https://www.energymadeeasy.gov.au/plan?id=GLO50463MRE&amp;postcode=2000" TargetMode="External"/><Relationship Id="rId18" Type="http://schemas.openxmlformats.org/officeDocument/2006/relationships/hyperlink" Target="https://www.energymadeeasy.gov.au/plan?id=OVO51050MRE&amp;postcode=2000" TargetMode="External"/><Relationship Id="rId39" Type="http://schemas.openxmlformats.org/officeDocument/2006/relationships/hyperlink" Target="https://www.energymadeeasy.gov.au/plan?id=MOM58933MRE&amp;utm_source=Momentum%20Energy&amp;utm_campaign=bpi-retailer&amp;utm_medium=retailer&amp;postcode=2000" TargetMode="External"/><Relationship Id="rId34" Type="http://schemas.openxmlformats.org/officeDocument/2006/relationships/hyperlink" Target="https://assets.kogan.com/files/energy/pdf/KE-AG-200701-market-e.pdf" TargetMode="External"/><Relationship Id="rId50" Type="http://schemas.openxmlformats.org/officeDocument/2006/relationships/hyperlink" Target="https://www.energymadeeasy.gov.au/plan?id=AGL15218MRE&amp;postcode=2000" TargetMode="External"/><Relationship Id="rId55" Type="http://schemas.openxmlformats.org/officeDocument/2006/relationships/hyperlink" Target="https://www.energymadeeasy.gov.au/plan?id=DEN35740MRE2&amp;postcode=2000" TargetMode="External"/></Relationships>
</file>

<file path=xl/worksheets/_rels/sheet43.xml.rels><?xml version="1.0" encoding="UTF-8" standalone="yes"?>
<Relationships xmlns="http://schemas.openxmlformats.org/package/2006/relationships"><Relationship Id="rId8" Type="http://schemas.openxmlformats.org/officeDocument/2006/relationships/hyperlink" Target="https://www.energymadeeasy.gov.au/offer/922948?utm_source=amaysim+Energy&amp;utm_campaign=bpi-retailer&amp;utm_medium=retailer&amp;postcode=2000" TargetMode="External"/><Relationship Id="rId13" Type="http://schemas.openxmlformats.org/officeDocument/2006/relationships/hyperlink" Target="https://www.energymadeeasy.gov.au/offer/930647?postcode=2000" TargetMode="External"/><Relationship Id="rId3" Type="http://schemas.openxmlformats.org/officeDocument/2006/relationships/hyperlink" Target="https://www.energymadeeasy.gov.au/offer/927413/print?postcode=2000&amp;fuelType=E&amp;distributor-E=11" TargetMode="External"/><Relationship Id="rId7" Type="http://schemas.openxmlformats.org/officeDocument/2006/relationships/hyperlink" Target="https://www.dcpowerco.com.au/wp-content/uploads/2019/06/DCP-AG-90701-MR.pdf" TargetMode="External"/><Relationship Id="rId12" Type="http://schemas.openxmlformats.org/officeDocument/2006/relationships/hyperlink" Target="https://www.energymadeeasy.gov.au/offer/930637?postcode=2000" TargetMode="External"/><Relationship Id="rId2" Type="http://schemas.openxmlformats.org/officeDocument/2006/relationships/hyperlink" Target="https://www.energymadeeasy.gov.au/offer/927299/print?postcode=2000&amp;fuelType=E&amp;distributor-E=11" TargetMode="External"/><Relationship Id="rId1" Type="http://schemas.openxmlformats.org/officeDocument/2006/relationships/hyperlink" Target="https://www.energymadeeasy.gov.au/offer/927298/print?postcode=2000&amp;fuelType=E&amp;distributor-E=11" TargetMode="External"/><Relationship Id="rId6" Type="http://schemas.openxmlformats.org/officeDocument/2006/relationships/hyperlink" Target="https://s3-ap-southeast-2.amazonaws.com/psau-wordpress/wp-content/uploads/2019/06/30204341/PSH-AG-90701-MR.pdf" TargetMode="External"/><Relationship Id="rId11" Type="http://schemas.openxmlformats.org/officeDocument/2006/relationships/hyperlink" Target="https://www.energymadeeasy.gov.au/offer/930638?postcode=2000" TargetMode="External"/><Relationship Id="rId5" Type="http://schemas.openxmlformats.org/officeDocument/2006/relationships/hyperlink" Target="https://s3-ap-southeast-2.amazonaws.com/psau-wordpress/wp-content/uploads/2019/06/30204341/PSH-AG-90701-MR.pdf" TargetMode="External"/><Relationship Id="rId10" Type="http://schemas.openxmlformats.org/officeDocument/2006/relationships/hyperlink" Target="https://www.energymadeeasy.gov.au/offer/923256?utm_source=amaysim+Energy&amp;utm_campaign=bpi-retailer&amp;utm_medium=retailer&amp;postcode=2000" TargetMode="External"/><Relationship Id="rId4" Type="http://schemas.openxmlformats.org/officeDocument/2006/relationships/hyperlink" Target="https://s3-ap-southeast-2.amazonaws.com/psau-wordpress/wp-content/uploads/2019/06/30204341/PSH-AG-90701-MR.pdf" TargetMode="External"/><Relationship Id="rId9" Type="http://schemas.openxmlformats.org/officeDocument/2006/relationships/hyperlink" Target="https://www.energymadeeasy.gov.au/offer/922957?utm_source=amaysim+Energy&amp;utm_campaign=bpi-retailer&amp;utm_medium=retailer&amp;postcode=2000" TargetMode="External"/><Relationship Id="rId14" Type="http://schemas.openxmlformats.org/officeDocument/2006/relationships/hyperlink" Target="https://uploads-ssl.webflow.com/5be398fec98f64eddec9df1c/5be398fec98f645091c9df5e_LCL711478MR_CZ5.pdf" TargetMode="External"/></Relationships>
</file>

<file path=xl/worksheets/_rels/sheet45.xml.rels><?xml version="1.0" encoding="UTF-8" standalone="yes"?>
<Relationships xmlns="http://schemas.openxmlformats.org/package/2006/relationships"><Relationship Id="rId8" Type="http://schemas.openxmlformats.org/officeDocument/2006/relationships/hyperlink" Target="https://s3-ap-southeast-2.amazonaws.com/psau-wordpress/wp-content/uploads/2019/06/30205755/PSH-EN-90701-MR.pdf" TargetMode="External"/><Relationship Id="rId13" Type="http://schemas.openxmlformats.org/officeDocument/2006/relationships/hyperlink" Target="https://www.energymadeeasy.gov.au/offer/923256?utm_source=amaysim+Energy&amp;utm_campaign=bpi-retailer&amp;utm_medium=retailer&amp;postcode=2000" TargetMode="External"/><Relationship Id="rId3" Type="http://schemas.openxmlformats.org/officeDocument/2006/relationships/hyperlink" Target="https://www.energymadeeasy.gov.au/offer/911821?postcode=2780" TargetMode="External"/><Relationship Id="rId7" Type="http://schemas.openxmlformats.org/officeDocument/2006/relationships/hyperlink" Target="https://www.energymadeeasy.gov.au/offer/927409/print?postcode=2780&amp;fuelType=E&amp;distributor-E=13" TargetMode="External"/><Relationship Id="rId12" Type="http://schemas.openxmlformats.org/officeDocument/2006/relationships/hyperlink" Target="https://www.energymadeeasy.gov.au/offer/922966?utm_source=amaysim+Energy&amp;utm_campaign=bpi-retailer&amp;utm_medium=retailer&amp;postcode=2780" TargetMode="External"/><Relationship Id="rId2" Type="http://schemas.openxmlformats.org/officeDocument/2006/relationships/hyperlink" Target="https://www.energymadeeasy.gov.au/offer/911813?postcode=2780" TargetMode="External"/><Relationship Id="rId16" Type="http://schemas.openxmlformats.org/officeDocument/2006/relationships/hyperlink" Target="https://www.energymadeeasy.gov.au/offer/930649?postcode=2780" TargetMode="External"/><Relationship Id="rId1" Type="http://schemas.openxmlformats.org/officeDocument/2006/relationships/hyperlink" Target="https://www.energymadeeasy.gov.au/offer/959177?postcode=2780" TargetMode="External"/><Relationship Id="rId6" Type="http://schemas.openxmlformats.org/officeDocument/2006/relationships/hyperlink" Target="https://www.energymadeeasy.gov.au/offer/927292/print?postcode=2780&amp;fuelType=E&amp;distributor-E=13" TargetMode="External"/><Relationship Id="rId11" Type="http://schemas.openxmlformats.org/officeDocument/2006/relationships/hyperlink" Target="https://www.energymadeeasy.gov.au/offer/922945?utm_source=amaysim+Energy&amp;utm_campaign=bpi-retailer&amp;utm_medium=retailer&amp;postcode=2780" TargetMode="External"/><Relationship Id="rId5" Type="http://schemas.openxmlformats.org/officeDocument/2006/relationships/hyperlink" Target="https://www.energymadeeasy.gov.au/offer/927293/print?postcode=2780&amp;fuelType=E&amp;distributor-E=13" TargetMode="External"/><Relationship Id="rId15" Type="http://schemas.openxmlformats.org/officeDocument/2006/relationships/hyperlink" Target="https://www.energymadeeasy.gov.au/offer/930639?postcode=2541" TargetMode="External"/><Relationship Id="rId10" Type="http://schemas.openxmlformats.org/officeDocument/2006/relationships/hyperlink" Target="https://s3-ap-southeast-2.amazonaws.com/psau-wordpress/wp-content/uploads/2019/06/30205755/PSH-EN-90701-MR.pdf" TargetMode="External"/><Relationship Id="rId4" Type="http://schemas.openxmlformats.org/officeDocument/2006/relationships/hyperlink" Target="https://www.energymadeeasy.gov.au/offer/911812?postcode=2780" TargetMode="External"/><Relationship Id="rId9" Type="http://schemas.openxmlformats.org/officeDocument/2006/relationships/hyperlink" Target="https://s3-ap-southeast-2.amazonaws.com/psau-wordpress/wp-content/uploads/2019/06/30205755/PSH-EN-90701-MR.pdf" TargetMode="External"/><Relationship Id="rId14" Type="http://schemas.openxmlformats.org/officeDocument/2006/relationships/hyperlink" Target="https://www.energymadeeasy.gov.au/offer/930640?postcode=2541" TargetMode="External"/></Relationships>
</file>

<file path=xl/worksheets/_rels/sheet5.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55.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4.vml"/></Relationships>
</file>

<file path=xl/worksheets/_rels/sheet56.xml.rels><?xml version="1.0" encoding="UTF-8" standalone="yes"?>
<Relationships xmlns="http://schemas.openxmlformats.org/package/2006/relationships"><Relationship Id="rId2" Type="http://schemas.openxmlformats.org/officeDocument/2006/relationships/comments" Target="../comments25.xml"/><Relationship Id="rId1" Type="http://schemas.openxmlformats.org/officeDocument/2006/relationships/vmlDrawing" Target="../drawings/vmlDrawing25.vml"/></Relationships>
</file>

<file path=xl/worksheets/_rels/sheet57.xml.rels><?xml version="1.0" encoding="UTF-8" standalone="yes"?>
<Relationships xmlns="http://schemas.openxmlformats.org/package/2006/relationships"><Relationship Id="rId2" Type="http://schemas.openxmlformats.org/officeDocument/2006/relationships/comments" Target="../comments26.xml"/><Relationship Id="rId1" Type="http://schemas.openxmlformats.org/officeDocument/2006/relationships/vmlDrawing" Target="../drawings/vmlDrawing26.vml"/></Relationships>
</file>

<file path=xl/worksheets/_rels/sheet58.xml.rels><?xml version="1.0" encoding="UTF-8" standalone="yes"?>
<Relationships xmlns="http://schemas.openxmlformats.org/package/2006/relationships"><Relationship Id="rId2" Type="http://schemas.openxmlformats.org/officeDocument/2006/relationships/comments" Target="../comments27.xml"/><Relationship Id="rId1" Type="http://schemas.openxmlformats.org/officeDocument/2006/relationships/vmlDrawing" Target="../drawings/vmlDrawing27.vml"/></Relationships>
</file>

<file path=xl/worksheets/_rels/sheet59.xml.rels><?xml version="1.0" encoding="UTF-8" standalone="yes"?>
<Relationships xmlns="http://schemas.openxmlformats.org/package/2006/relationships"><Relationship Id="rId2" Type="http://schemas.openxmlformats.org/officeDocument/2006/relationships/comments" Target="../comments28.xml"/><Relationship Id="rId1" Type="http://schemas.openxmlformats.org/officeDocument/2006/relationships/vmlDrawing" Target="../drawings/vmlDrawing28.vml"/></Relationships>
</file>

<file path=xl/worksheets/_rels/sheet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60.xml.rels><?xml version="1.0" encoding="UTF-8" standalone="yes"?>
<Relationships xmlns="http://schemas.openxmlformats.org/package/2006/relationships"><Relationship Id="rId2" Type="http://schemas.openxmlformats.org/officeDocument/2006/relationships/comments" Target="../comments29.xml"/><Relationship Id="rId1" Type="http://schemas.openxmlformats.org/officeDocument/2006/relationships/vmlDrawing" Target="../drawings/vmlDrawing29.vml"/></Relationships>
</file>

<file path=xl/worksheets/_rels/sheet61.xml.rels><?xml version="1.0" encoding="UTF-8" standalone="yes"?>
<Relationships xmlns="http://schemas.openxmlformats.org/package/2006/relationships"><Relationship Id="rId2" Type="http://schemas.openxmlformats.org/officeDocument/2006/relationships/comments" Target="../comments30.xml"/><Relationship Id="rId1" Type="http://schemas.openxmlformats.org/officeDocument/2006/relationships/vmlDrawing" Target="../drawings/vmlDrawing30.vml"/></Relationships>
</file>

<file path=xl/worksheets/_rels/sheet62.xml.rels><?xml version="1.0" encoding="UTF-8" standalone="yes"?>
<Relationships xmlns="http://schemas.openxmlformats.org/package/2006/relationships"><Relationship Id="rId2" Type="http://schemas.openxmlformats.org/officeDocument/2006/relationships/comments" Target="../comments31.xml"/><Relationship Id="rId1" Type="http://schemas.openxmlformats.org/officeDocument/2006/relationships/vmlDrawing" Target="../drawings/vmlDrawing31.vml"/></Relationships>
</file>

<file path=xl/worksheets/_rels/sheet63.xml.rels><?xml version="1.0" encoding="UTF-8" standalone="yes"?>
<Relationships xmlns="http://schemas.openxmlformats.org/package/2006/relationships"><Relationship Id="rId2" Type="http://schemas.openxmlformats.org/officeDocument/2006/relationships/comments" Target="../comments32.xml"/><Relationship Id="rId1" Type="http://schemas.openxmlformats.org/officeDocument/2006/relationships/vmlDrawing" Target="../drawings/vmlDrawing32.vml"/></Relationships>
</file>

<file path=xl/worksheets/_rels/sheet64.xml.rels><?xml version="1.0" encoding="UTF-8" standalone="yes"?>
<Relationships xmlns="http://schemas.openxmlformats.org/package/2006/relationships"><Relationship Id="rId2" Type="http://schemas.openxmlformats.org/officeDocument/2006/relationships/comments" Target="../comments33.xml"/><Relationship Id="rId1" Type="http://schemas.openxmlformats.org/officeDocument/2006/relationships/vmlDrawing" Target="../drawings/vmlDrawing33.vml"/></Relationships>
</file>

<file path=xl/worksheets/_rels/sheet65.xml.rels><?xml version="1.0" encoding="UTF-8" standalone="yes"?>
<Relationships xmlns="http://schemas.openxmlformats.org/package/2006/relationships"><Relationship Id="rId2" Type="http://schemas.openxmlformats.org/officeDocument/2006/relationships/comments" Target="../comments34.xml"/><Relationship Id="rId1" Type="http://schemas.openxmlformats.org/officeDocument/2006/relationships/vmlDrawing" Target="../drawings/vmlDrawing34.vml"/></Relationships>
</file>

<file path=xl/worksheets/_rels/sheet66.xml.rels><?xml version="1.0" encoding="UTF-8" standalone="yes"?>
<Relationships xmlns="http://schemas.openxmlformats.org/package/2006/relationships"><Relationship Id="rId2" Type="http://schemas.openxmlformats.org/officeDocument/2006/relationships/comments" Target="../comments35.xml"/><Relationship Id="rId1" Type="http://schemas.openxmlformats.org/officeDocument/2006/relationships/vmlDrawing" Target="../drawings/vmlDrawing35.vml"/></Relationships>
</file>

<file path=xl/worksheets/_rels/sheet67.xml.rels><?xml version="1.0" encoding="UTF-8" standalone="yes"?>
<Relationships xmlns="http://schemas.openxmlformats.org/package/2006/relationships"><Relationship Id="rId2" Type="http://schemas.openxmlformats.org/officeDocument/2006/relationships/comments" Target="../comments36.xml"/><Relationship Id="rId1" Type="http://schemas.openxmlformats.org/officeDocument/2006/relationships/vmlDrawing" Target="../drawings/vmlDrawing36.vml"/></Relationships>
</file>

<file path=xl/worksheets/_rels/sheet68.xml.rels><?xml version="1.0" encoding="UTF-8" standalone="yes"?>
<Relationships xmlns="http://schemas.openxmlformats.org/package/2006/relationships"><Relationship Id="rId2" Type="http://schemas.openxmlformats.org/officeDocument/2006/relationships/comments" Target="../comments37.xml"/><Relationship Id="rId1" Type="http://schemas.openxmlformats.org/officeDocument/2006/relationships/vmlDrawing" Target="../drawings/vmlDrawing37.vml"/></Relationships>
</file>

<file path=xl/worksheets/_rels/sheet69.xml.rels><?xml version="1.0" encoding="UTF-8" standalone="yes"?>
<Relationships xmlns="http://schemas.openxmlformats.org/package/2006/relationships"><Relationship Id="rId2" Type="http://schemas.openxmlformats.org/officeDocument/2006/relationships/comments" Target="../comments38.xml"/><Relationship Id="rId1" Type="http://schemas.openxmlformats.org/officeDocument/2006/relationships/vmlDrawing" Target="../drawings/vmlDrawing38.vml"/></Relationships>
</file>

<file path=xl/worksheets/_rels/sheet7.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6.vml"/></Relationships>
</file>

<file path=xl/worksheets/_rels/sheet8.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7.vml"/></Relationships>
</file>

<file path=xl/worksheets/_rels/sheet9.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8.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AI327"/>
  <sheetViews>
    <sheetView showGridLines="0" workbookViewId="0">
      <selection activeCell="E15" sqref="E15"/>
    </sheetView>
  </sheetViews>
  <sheetFormatPr baseColWidth="10" defaultRowHeight="13" x14ac:dyDescent="0.15"/>
  <cols>
    <col min="1" max="5" width="10.83203125" style="15"/>
    <col min="6" max="6" width="14.1640625" style="15" customWidth="1"/>
    <col min="7" max="16" width="10.83203125" style="15"/>
    <col min="17" max="17" width="14" style="15" customWidth="1"/>
    <col min="18" max="20" width="10.83203125" style="15"/>
    <col min="21" max="21" width="19.5" style="15" customWidth="1"/>
    <col min="22" max="22" width="10.83203125" style="15"/>
    <col min="23" max="23" width="14.33203125" style="15" customWidth="1"/>
    <col min="24" max="16384" width="10.83203125" style="15"/>
  </cols>
  <sheetData>
    <row r="1" spans="1:35" ht="15" thickBot="1" x14ac:dyDescent="0.2">
      <c r="A1" s="65" t="s">
        <v>1904</v>
      </c>
      <c r="B1" s="66"/>
      <c r="C1" s="66"/>
      <c r="D1" s="66"/>
      <c r="E1" s="66"/>
      <c r="F1" s="66"/>
      <c r="G1" s="67"/>
      <c r="H1" s="67"/>
      <c r="I1" s="67"/>
      <c r="J1" s="67"/>
      <c r="K1" s="67"/>
      <c r="L1" s="67"/>
      <c r="M1" s="67"/>
      <c r="N1" s="67"/>
      <c r="O1" s="67"/>
      <c r="P1" s="67"/>
      <c r="Q1" s="67"/>
      <c r="R1" s="67"/>
      <c r="S1" s="67"/>
      <c r="T1" s="67"/>
      <c r="U1" s="67"/>
      <c r="V1" s="67"/>
      <c r="W1" s="67"/>
      <c r="X1" s="67"/>
      <c r="Y1" s="67"/>
      <c r="Z1" s="67"/>
      <c r="AA1" s="67"/>
      <c r="AB1" s="67"/>
      <c r="AC1" s="67"/>
      <c r="AD1" s="67"/>
      <c r="AE1" s="67"/>
      <c r="AF1" s="67"/>
      <c r="AG1" s="67"/>
      <c r="AH1" s="67"/>
      <c r="AI1" s="67"/>
    </row>
    <row r="2" spans="1:35" ht="14" x14ac:dyDescent="0.15">
      <c r="A2" s="65" t="s">
        <v>267</v>
      </c>
      <c r="B2" s="68"/>
      <c r="C2" s="68"/>
      <c r="D2" s="68"/>
      <c r="E2" s="68"/>
      <c r="F2" s="69"/>
      <c r="G2" s="67"/>
      <c r="H2" s="67"/>
      <c r="I2" s="67"/>
      <c r="J2" s="67"/>
      <c r="K2" s="67"/>
      <c r="L2" s="67"/>
      <c r="M2" s="67"/>
      <c r="N2" s="67"/>
      <c r="O2" s="70" t="s">
        <v>888</v>
      </c>
      <c r="P2" s="71"/>
      <c r="Q2" s="71"/>
      <c r="R2" s="71"/>
      <c r="S2" s="71"/>
      <c r="T2" s="71"/>
      <c r="U2" s="72"/>
      <c r="V2" s="67"/>
      <c r="W2" s="67"/>
      <c r="X2" s="67"/>
      <c r="Y2" s="67"/>
      <c r="Z2" s="67"/>
      <c r="AA2" s="67"/>
      <c r="AB2" s="67"/>
      <c r="AC2" s="67"/>
      <c r="AD2" s="67"/>
      <c r="AE2" s="67"/>
      <c r="AF2" s="67"/>
      <c r="AG2" s="67"/>
      <c r="AH2" s="67"/>
      <c r="AI2" s="67"/>
    </row>
    <row r="3" spans="1:35" ht="14" x14ac:dyDescent="0.15">
      <c r="A3" s="73" t="s">
        <v>1902</v>
      </c>
      <c r="B3" s="66"/>
      <c r="C3" s="66"/>
      <c r="D3" s="66"/>
      <c r="E3" s="66"/>
      <c r="F3" s="67"/>
      <c r="G3" s="67"/>
      <c r="H3" s="67"/>
      <c r="I3" s="67"/>
      <c r="J3" s="67"/>
      <c r="K3" s="67"/>
      <c r="L3" s="67"/>
      <c r="M3" s="67"/>
      <c r="N3" s="67"/>
      <c r="O3" s="74" t="s">
        <v>472</v>
      </c>
      <c r="P3" s="75"/>
      <c r="Q3" s="75"/>
      <c r="R3" s="75"/>
      <c r="S3" s="75"/>
      <c r="T3" s="75"/>
      <c r="U3" s="76"/>
      <c r="V3" s="67"/>
      <c r="W3" s="67"/>
      <c r="X3" s="67"/>
      <c r="Y3" s="67"/>
      <c r="Z3" s="67"/>
      <c r="AA3" s="67"/>
      <c r="AB3" s="67"/>
      <c r="AC3" s="67"/>
      <c r="AD3" s="67"/>
      <c r="AE3" s="67"/>
      <c r="AF3" s="67"/>
      <c r="AG3" s="67"/>
      <c r="AH3" s="67"/>
      <c r="AI3" s="67"/>
    </row>
    <row r="4" spans="1:35" x14ac:dyDescent="0.15">
      <c r="A4" s="67"/>
      <c r="B4" s="67"/>
      <c r="C4" s="67"/>
      <c r="D4" s="67"/>
      <c r="E4" s="67"/>
      <c r="F4" s="67"/>
      <c r="G4" s="67"/>
      <c r="H4" s="67"/>
      <c r="I4" s="67"/>
      <c r="J4" s="67"/>
      <c r="K4" s="67"/>
      <c r="L4" s="67"/>
      <c r="M4" s="67"/>
      <c r="N4" s="67"/>
      <c r="O4" s="74" t="s">
        <v>649</v>
      </c>
      <c r="P4" s="75"/>
      <c r="Q4" s="75"/>
      <c r="R4" s="75"/>
      <c r="S4" s="75"/>
      <c r="T4" s="75"/>
      <c r="U4" s="76"/>
      <c r="V4" s="67"/>
      <c r="W4" s="67"/>
      <c r="X4" s="67"/>
      <c r="Y4" s="67"/>
      <c r="Z4" s="67"/>
      <c r="AA4" s="67"/>
      <c r="AB4" s="67"/>
      <c r="AC4" s="67"/>
      <c r="AD4" s="67"/>
      <c r="AE4" s="67"/>
      <c r="AF4" s="67"/>
      <c r="AG4" s="67"/>
      <c r="AH4" s="67"/>
      <c r="AI4" s="67"/>
    </row>
    <row r="5" spans="1:35" ht="14" x14ac:dyDescent="0.15">
      <c r="A5" s="77" t="s">
        <v>643</v>
      </c>
      <c r="B5" s="78"/>
      <c r="C5" s="78"/>
      <c r="D5" s="78"/>
      <c r="E5" s="78"/>
      <c r="F5" s="78"/>
      <c r="G5" s="78"/>
      <c r="H5" s="78"/>
      <c r="I5" s="67"/>
      <c r="J5" s="67"/>
      <c r="K5" s="67"/>
      <c r="L5" s="67"/>
      <c r="M5" s="67"/>
      <c r="N5" s="67"/>
      <c r="O5" s="74" t="s">
        <v>566</v>
      </c>
      <c r="P5" s="75"/>
      <c r="Q5" s="75"/>
      <c r="R5" s="75"/>
      <c r="S5" s="75"/>
      <c r="T5" s="75"/>
      <c r="U5" s="76"/>
      <c r="V5" s="67"/>
      <c r="W5" s="67"/>
      <c r="X5" s="67"/>
      <c r="Y5" s="67"/>
      <c r="Z5" s="67"/>
      <c r="AA5" s="67"/>
      <c r="AB5" s="67"/>
      <c r="AC5" s="67"/>
      <c r="AD5" s="67"/>
      <c r="AE5" s="67"/>
      <c r="AF5" s="67"/>
      <c r="AG5" s="67"/>
      <c r="AH5" s="67"/>
      <c r="AI5" s="67"/>
    </row>
    <row r="6" spans="1:35" ht="15" thickBot="1" x14ac:dyDescent="0.2">
      <c r="A6" s="78" t="s">
        <v>764</v>
      </c>
      <c r="B6" s="78"/>
      <c r="C6" s="78"/>
      <c r="D6" s="78"/>
      <c r="E6" s="78"/>
      <c r="F6" s="78"/>
      <c r="G6" s="78"/>
      <c r="H6" s="78"/>
      <c r="I6" s="67"/>
      <c r="J6" s="67"/>
      <c r="K6" s="79"/>
      <c r="L6" s="67"/>
      <c r="M6" s="67"/>
      <c r="N6" s="67"/>
      <c r="O6" s="80" t="s">
        <v>353</v>
      </c>
      <c r="P6" s="81"/>
      <c r="Q6" s="81"/>
      <c r="R6" s="81"/>
      <c r="S6" s="81"/>
      <c r="T6" s="81"/>
      <c r="U6" s="82"/>
      <c r="V6" s="67"/>
      <c r="W6" s="67"/>
      <c r="X6" s="67"/>
      <c r="Y6" s="67"/>
      <c r="Z6" s="67"/>
      <c r="AA6" s="67"/>
      <c r="AB6" s="67"/>
      <c r="AC6" s="67"/>
      <c r="AD6" s="67"/>
      <c r="AE6" s="67"/>
      <c r="AF6" s="67"/>
      <c r="AG6" s="67"/>
      <c r="AH6" s="67"/>
      <c r="AI6" s="67"/>
    </row>
    <row r="7" spans="1:35" ht="14" x14ac:dyDescent="0.15">
      <c r="A7" s="78" t="s">
        <v>832</v>
      </c>
      <c r="B7" s="78"/>
      <c r="C7" s="78"/>
      <c r="D7" s="78"/>
      <c r="E7" s="78"/>
      <c r="F7" s="78"/>
      <c r="G7" s="78"/>
      <c r="H7" s="78"/>
      <c r="I7" s="67"/>
      <c r="J7" s="67"/>
      <c r="K7" s="79"/>
      <c r="L7" s="79"/>
      <c r="M7" s="67"/>
      <c r="N7" s="67"/>
      <c r="O7" s="67"/>
      <c r="P7" s="67"/>
      <c r="Q7" s="67"/>
      <c r="R7" s="67"/>
      <c r="S7" s="67"/>
      <c r="T7" s="67"/>
      <c r="U7" s="67"/>
      <c r="V7" s="67"/>
      <c r="W7" s="67"/>
      <c r="X7" s="67"/>
      <c r="Y7" s="67"/>
      <c r="Z7" s="67"/>
      <c r="AA7" s="67"/>
      <c r="AB7" s="67"/>
      <c r="AC7" s="67"/>
      <c r="AD7" s="67"/>
      <c r="AE7" s="67"/>
      <c r="AF7" s="67"/>
      <c r="AG7" s="67"/>
      <c r="AH7" s="67"/>
      <c r="AI7" s="67"/>
    </row>
    <row r="8" spans="1:35" ht="15" thickBot="1" x14ac:dyDescent="0.2">
      <c r="A8" s="78" t="s">
        <v>279</v>
      </c>
      <c r="B8" s="78"/>
      <c r="C8" s="78"/>
      <c r="D8" s="78"/>
      <c r="E8" s="78"/>
      <c r="F8" s="78"/>
      <c r="G8" s="78"/>
      <c r="H8" s="78"/>
      <c r="I8" s="67"/>
      <c r="J8" s="67"/>
      <c r="K8" s="79"/>
      <c r="L8" s="79"/>
      <c r="M8" s="67"/>
      <c r="N8" s="67"/>
      <c r="O8" s="67"/>
      <c r="P8" s="67"/>
      <c r="Q8" s="67"/>
      <c r="R8" s="67"/>
      <c r="S8" s="67"/>
      <c r="T8" s="67"/>
      <c r="U8" s="67"/>
      <c r="V8" s="67"/>
      <c r="W8" s="67"/>
      <c r="X8" s="67"/>
      <c r="Y8" s="67"/>
      <c r="Z8" s="67"/>
      <c r="AA8" s="67"/>
      <c r="AB8" s="67"/>
      <c r="AC8" s="67"/>
      <c r="AD8" s="67"/>
      <c r="AE8" s="67"/>
      <c r="AF8" s="67"/>
      <c r="AG8" s="67"/>
      <c r="AH8" s="67"/>
      <c r="AI8" s="67"/>
    </row>
    <row r="9" spans="1:35" ht="14" x14ac:dyDescent="0.15">
      <c r="A9" s="78" t="s">
        <v>808</v>
      </c>
      <c r="B9" s="78"/>
      <c r="C9" s="78"/>
      <c r="D9" s="78"/>
      <c r="E9" s="78"/>
      <c r="F9" s="78"/>
      <c r="G9" s="78"/>
      <c r="H9" s="78"/>
      <c r="I9" s="67"/>
      <c r="J9" s="93" t="s">
        <v>365</v>
      </c>
      <c r="K9" s="84"/>
      <c r="L9" s="79"/>
      <c r="M9" s="86" t="s">
        <v>354</v>
      </c>
      <c r="N9" s="67"/>
      <c r="O9" s="70" t="s">
        <v>569</v>
      </c>
      <c r="P9" s="71"/>
      <c r="Q9" s="71"/>
      <c r="R9" s="71"/>
      <c r="S9" s="83"/>
      <c r="T9" s="83"/>
      <c r="U9" s="83"/>
      <c r="V9" s="83"/>
      <c r="W9" s="84"/>
      <c r="X9" s="67"/>
      <c r="Y9" s="67"/>
      <c r="Z9" s="67"/>
      <c r="AA9" s="67"/>
      <c r="AB9" s="67"/>
      <c r="AC9" s="67"/>
      <c r="AD9" s="67"/>
      <c r="AE9" s="67"/>
      <c r="AF9" s="67"/>
      <c r="AG9" s="67"/>
      <c r="AH9" s="67"/>
      <c r="AI9" s="67"/>
    </row>
    <row r="10" spans="1:35" ht="14" x14ac:dyDescent="0.15">
      <c r="A10" s="78"/>
      <c r="B10" s="78"/>
      <c r="C10" s="78"/>
      <c r="D10" s="78"/>
      <c r="E10" s="78"/>
      <c r="F10" s="78"/>
      <c r="G10" s="78"/>
      <c r="H10" s="78"/>
      <c r="I10" s="67"/>
      <c r="J10" s="94" t="s">
        <v>940</v>
      </c>
      <c r="K10" s="85"/>
      <c r="L10" s="79"/>
      <c r="M10" s="469" t="s">
        <v>1967</v>
      </c>
      <c r="N10" s="67"/>
      <c r="O10" s="74" t="s">
        <v>252</v>
      </c>
      <c r="P10" s="75"/>
      <c r="Q10" s="75"/>
      <c r="R10" s="75"/>
      <c r="S10" s="75"/>
      <c r="T10" s="75"/>
      <c r="U10" s="75"/>
      <c r="V10" s="75"/>
      <c r="W10" s="76"/>
      <c r="X10" s="75"/>
      <c r="Y10" s="67"/>
      <c r="Z10" s="67"/>
      <c r="AA10" s="67"/>
      <c r="AB10" s="67"/>
      <c r="AC10" s="67"/>
      <c r="AD10" s="67"/>
      <c r="AE10" s="67"/>
      <c r="AF10" s="67"/>
      <c r="AG10" s="67"/>
      <c r="AH10" s="67"/>
      <c r="AI10" s="67"/>
    </row>
    <row r="11" spans="1:35" ht="14" x14ac:dyDescent="0.15">
      <c r="A11" s="77" t="s">
        <v>843</v>
      </c>
      <c r="B11" s="78"/>
      <c r="C11" s="78"/>
      <c r="D11" s="78"/>
      <c r="E11" s="78"/>
      <c r="F11" s="78"/>
      <c r="G11" s="78"/>
      <c r="H11" s="78"/>
      <c r="I11" s="67"/>
      <c r="J11" s="94" t="s">
        <v>386</v>
      </c>
      <c r="K11" s="85"/>
      <c r="L11" s="79"/>
      <c r="M11" s="427" t="s">
        <v>1901</v>
      </c>
      <c r="N11" s="67"/>
      <c r="O11" s="74" t="s">
        <v>400</v>
      </c>
      <c r="P11" s="75"/>
      <c r="Q11" s="75"/>
      <c r="R11" s="75"/>
      <c r="S11" s="75"/>
      <c r="T11" s="75"/>
      <c r="U11" s="75"/>
      <c r="V11" s="75"/>
      <c r="W11" s="76"/>
      <c r="X11" s="75"/>
      <c r="Y11" s="67"/>
      <c r="Z11" s="67"/>
      <c r="AA11" s="67"/>
      <c r="AB11" s="67"/>
      <c r="AC11" s="67"/>
      <c r="AD11" s="67"/>
      <c r="AE11" s="67"/>
      <c r="AF11" s="67"/>
      <c r="AG11" s="67"/>
      <c r="AH11" s="67"/>
      <c r="AI11" s="67"/>
    </row>
    <row r="12" spans="1:35" ht="14" x14ac:dyDescent="0.15">
      <c r="A12" s="78"/>
      <c r="B12" s="78"/>
      <c r="C12" s="78"/>
      <c r="D12" s="78"/>
      <c r="E12" s="78"/>
      <c r="F12" s="78"/>
      <c r="G12" s="78"/>
      <c r="H12" s="78"/>
      <c r="I12" s="67"/>
      <c r="J12" s="94" t="s">
        <v>899</v>
      </c>
      <c r="K12" s="85"/>
      <c r="L12" s="79"/>
      <c r="M12" s="420" t="s">
        <v>1899</v>
      </c>
      <c r="N12" s="67"/>
      <c r="O12" s="74" t="s">
        <v>546</v>
      </c>
      <c r="P12" s="75"/>
      <c r="Q12" s="75"/>
      <c r="R12" s="75"/>
      <c r="S12" s="75"/>
      <c r="T12" s="75"/>
      <c r="U12" s="75"/>
      <c r="V12" s="75"/>
      <c r="W12" s="76"/>
      <c r="X12" s="75"/>
      <c r="Y12" s="67"/>
      <c r="Z12" s="67"/>
      <c r="AA12" s="67"/>
      <c r="AB12" s="67"/>
      <c r="AC12" s="67"/>
      <c r="AD12" s="67"/>
      <c r="AE12" s="67"/>
      <c r="AF12" s="67"/>
      <c r="AG12" s="67"/>
      <c r="AH12" s="67"/>
      <c r="AI12" s="67"/>
    </row>
    <row r="13" spans="1:35" ht="14" x14ac:dyDescent="0.15">
      <c r="A13" s="77" t="s">
        <v>658</v>
      </c>
      <c r="B13" s="78"/>
      <c r="C13" s="78"/>
      <c r="D13" s="78"/>
      <c r="E13" s="78"/>
      <c r="F13" s="75"/>
      <c r="G13" s="78"/>
      <c r="H13" s="78"/>
      <c r="I13" s="67"/>
      <c r="J13" s="94" t="s">
        <v>901</v>
      </c>
      <c r="K13" s="85"/>
      <c r="L13" s="79"/>
      <c r="M13" s="317" t="s">
        <v>1375</v>
      </c>
      <c r="N13" s="67"/>
      <c r="O13" s="74" t="s">
        <v>909</v>
      </c>
      <c r="P13" s="75"/>
      <c r="Q13" s="75"/>
      <c r="R13" s="75"/>
      <c r="S13" s="67"/>
      <c r="T13" s="67"/>
      <c r="U13" s="67"/>
      <c r="V13" s="67"/>
      <c r="W13" s="85"/>
      <c r="X13" s="67"/>
      <c r="Y13" s="67"/>
      <c r="Z13" s="67"/>
      <c r="AA13" s="67"/>
      <c r="AB13" s="67"/>
      <c r="AC13" s="67"/>
      <c r="AD13" s="67"/>
      <c r="AE13" s="67"/>
      <c r="AF13" s="67"/>
      <c r="AG13" s="67"/>
      <c r="AH13" s="67"/>
      <c r="AI13" s="67"/>
    </row>
    <row r="14" spans="1:35" ht="14" x14ac:dyDescent="0.15">
      <c r="A14" s="78" t="s">
        <v>1960</v>
      </c>
      <c r="B14" s="78"/>
      <c r="C14" s="78"/>
      <c r="D14" s="78"/>
      <c r="E14" s="78"/>
      <c r="F14" s="75"/>
      <c r="G14" s="78"/>
      <c r="H14" s="222"/>
      <c r="I14" s="67"/>
      <c r="J14" s="94" t="s">
        <v>902</v>
      </c>
      <c r="K14" s="85"/>
      <c r="L14" s="79"/>
      <c r="M14" s="269" t="s">
        <v>1080</v>
      </c>
      <c r="N14" s="67"/>
      <c r="O14" s="74" t="s">
        <v>299</v>
      </c>
      <c r="P14" s="75"/>
      <c r="Q14" s="75"/>
      <c r="R14" s="75"/>
      <c r="S14" s="67"/>
      <c r="T14" s="67"/>
      <c r="U14" s="67"/>
      <c r="V14" s="67"/>
      <c r="W14" s="85"/>
      <c r="X14" s="67"/>
      <c r="Y14" s="67"/>
      <c r="Z14" s="67"/>
      <c r="AA14" s="67"/>
      <c r="AB14" s="67"/>
      <c r="AC14" s="67"/>
      <c r="AD14" s="67"/>
      <c r="AE14" s="67"/>
      <c r="AF14" s="67"/>
      <c r="AG14" s="67"/>
      <c r="AH14" s="67"/>
      <c r="AI14" s="67"/>
    </row>
    <row r="15" spans="1:35" ht="14" x14ac:dyDescent="0.15">
      <c r="A15" s="78" t="s">
        <v>1961</v>
      </c>
      <c r="B15" s="78"/>
      <c r="C15" s="78"/>
      <c r="D15" s="78"/>
      <c r="E15" s="78"/>
      <c r="F15" s="75"/>
      <c r="G15" s="67"/>
      <c r="H15" s="223"/>
      <c r="I15" s="67"/>
      <c r="J15" s="94" t="s">
        <v>903</v>
      </c>
      <c r="K15" s="85"/>
      <c r="L15" s="79"/>
      <c r="M15" s="230" t="s">
        <v>943</v>
      </c>
      <c r="N15" s="67"/>
      <c r="O15" s="74" t="s">
        <v>828</v>
      </c>
      <c r="P15" s="75"/>
      <c r="Q15" s="75"/>
      <c r="R15" s="75"/>
      <c r="S15" s="67"/>
      <c r="T15" s="67"/>
      <c r="U15" s="67"/>
      <c r="V15" s="67"/>
      <c r="W15" s="85"/>
      <c r="X15" s="67"/>
      <c r="Y15" s="67"/>
      <c r="Z15" s="67"/>
      <c r="AA15" s="67"/>
      <c r="AB15" s="67"/>
      <c r="AC15" s="67"/>
      <c r="AD15" s="67"/>
      <c r="AE15" s="67"/>
      <c r="AF15" s="67"/>
      <c r="AG15" s="67"/>
      <c r="AH15" s="67"/>
      <c r="AI15" s="67"/>
    </row>
    <row r="16" spans="1:35" ht="14" x14ac:dyDescent="0.15">
      <c r="A16" s="78" t="s">
        <v>1962</v>
      </c>
      <c r="B16" s="78"/>
      <c r="C16" s="78"/>
      <c r="D16" s="78"/>
      <c r="E16" s="78"/>
      <c r="F16" s="75"/>
      <c r="G16" s="67"/>
      <c r="H16" s="223"/>
      <c r="I16" s="67"/>
      <c r="J16" s="94" t="s">
        <v>904</v>
      </c>
      <c r="K16" s="85"/>
      <c r="L16" s="79"/>
      <c r="M16" s="224" t="s">
        <v>941</v>
      </c>
      <c r="N16" s="67"/>
      <c r="O16" s="74" t="s">
        <v>413</v>
      </c>
      <c r="P16" s="75"/>
      <c r="Q16" s="75"/>
      <c r="R16" s="75"/>
      <c r="S16" s="67"/>
      <c r="T16" s="67"/>
      <c r="U16" s="67"/>
      <c r="V16" s="67"/>
      <c r="W16" s="85"/>
      <c r="X16" s="67"/>
      <c r="Y16" s="67"/>
      <c r="Z16" s="67"/>
      <c r="AA16" s="67"/>
      <c r="AB16" s="67"/>
      <c r="AC16" s="67"/>
      <c r="AD16" s="67"/>
      <c r="AE16" s="67"/>
      <c r="AF16" s="67"/>
      <c r="AG16" s="67"/>
      <c r="AH16" s="67"/>
      <c r="AI16" s="67"/>
    </row>
    <row r="17" spans="1:35" ht="15" thickBot="1" x14ac:dyDescent="0.2">
      <c r="A17" s="78" t="s">
        <v>1963</v>
      </c>
      <c r="B17" s="78"/>
      <c r="C17" s="78"/>
      <c r="D17" s="78"/>
      <c r="E17" s="78"/>
      <c r="F17" s="75"/>
      <c r="G17" s="67"/>
      <c r="H17" s="223"/>
      <c r="I17" s="67"/>
      <c r="J17" s="94" t="s">
        <v>905</v>
      </c>
      <c r="K17" s="85"/>
      <c r="L17" s="79"/>
      <c r="M17" s="162" t="s">
        <v>942</v>
      </c>
      <c r="N17" s="67"/>
      <c r="O17" s="89" t="s">
        <v>491</v>
      </c>
      <c r="P17" s="81"/>
      <c r="Q17" s="81"/>
      <c r="R17" s="81"/>
      <c r="S17" s="90"/>
      <c r="T17" s="90"/>
      <c r="U17" s="90"/>
      <c r="V17" s="90"/>
      <c r="W17" s="91"/>
      <c r="X17" s="67"/>
      <c r="Y17" s="67"/>
      <c r="Z17" s="67"/>
      <c r="AA17" s="67"/>
      <c r="AB17" s="67"/>
      <c r="AC17" s="67"/>
      <c r="AD17" s="67"/>
      <c r="AE17" s="67"/>
      <c r="AF17" s="67"/>
      <c r="AG17" s="67"/>
      <c r="AH17" s="67"/>
      <c r="AI17" s="67"/>
    </row>
    <row r="18" spans="1:35" ht="14" x14ac:dyDescent="0.15">
      <c r="A18" s="78" t="s">
        <v>1964</v>
      </c>
      <c r="B18" s="78"/>
      <c r="C18" s="78"/>
      <c r="D18" s="78"/>
      <c r="E18" s="78"/>
      <c r="F18" s="75"/>
      <c r="G18" s="67"/>
      <c r="H18" s="223"/>
      <c r="I18" s="67"/>
      <c r="J18" s="94" t="s">
        <v>933</v>
      </c>
      <c r="K18" s="85"/>
      <c r="L18" s="67"/>
      <c r="M18" s="114" t="s">
        <v>300</v>
      </c>
      <c r="N18" s="67"/>
      <c r="O18" s="67"/>
      <c r="P18" s="67"/>
      <c r="Q18" s="67"/>
      <c r="R18" s="67"/>
      <c r="S18" s="67"/>
      <c r="T18" s="67"/>
      <c r="U18" s="67"/>
      <c r="V18" s="67"/>
      <c r="W18" s="67"/>
      <c r="X18" s="67"/>
      <c r="Y18" s="67"/>
      <c r="Z18" s="67"/>
      <c r="AA18" s="67"/>
      <c r="AB18" s="67"/>
      <c r="AC18" s="67"/>
      <c r="AD18" s="67"/>
      <c r="AE18" s="67"/>
      <c r="AF18" s="67"/>
      <c r="AG18" s="67"/>
      <c r="AH18" s="67"/>
      <c r="AI18" s="67"/>
    </row>
    <row r="19" spans="1:35" ht="14" x14ac:dyDescent="0.15">
      <c r="A19" s="78" t="s">
        <v>1965</v>
      </c>
      <c r="B19" s="78"/>
      <c r="C19" s="78"/>
      <c r="D19" s="78"/>
      <c r="E19" s="78"/>
      <c r="F19" s="75"/>
      <c r="G19" s="67"/>
      <c r="H19" s="223"/>
      <c r="I19" s="67"/>
      <c r="J19" s="94" t="s">
        <v>934</v>
      </c>
      <c r="K19" s="85"/>
      <c r="L19" s="67"/>
      <c r="M19" s="104" t="s">
        <v>751</v>
      </c>
      <c r="N19" s="67"/>
      <c r="O19" s="67"/>
      <c r="P19" s="67"/>
      <c r="Q19" s="67"/>
      <c r="R19" s="67"/>
      <c r="S19" s="67"/>
      <c r="T19" s="67"/>
      <c r="U19" s="67"/>
      <c r="V19" s="67"/>
      <c r="W19" s="67"/>
      <c r="X19" s="67"/>
      <c r="Y19" s="67"/>
      <c r="Z19" s="67"/>
      <c r="AA19" s="67"/>
      <c r="AB19" s="67"/>
      <c r="AC19" s="67"/>
      <c r="AD19" s="67"/>
      <c r="AE19" s="67"/>
      <c r="AF19" s="67"/>
      <c r="AG19" s="67"/>
      <c r="AH19" s="67"/>
      <c r="AI19" s="67"/>
    </row>
    <row r="20" spans="1:35" ht="15" thickBot="1" x14ac:dyDescent="0.2">
      <c r="A20" s="78" t="s">
        <v>1071</v>
      </c>
      <c r="B20" s="78"/>
      <c r="C20" s="78"/>
      <c r="D20" s="78"/>
      <c r="E20" s="78"/>
      <c r="F20" s="75"/>
      <c r="H20" s="223"/>
      <c r="I20" s="67"/>
      <c r="J20" s="94" t="s">
        <v>738</v>
      </c>
      <c r="K20" s="85"/>
      <c r="L20" s="67"/>
      <c r="M20" s="87" t="s">
        <v>260</v>
      </c>
      <c r="N20" s="67"/>
      <c r="O20" s="67"/>
      <c r="P20" s="67"/>
      <c r="Q20" s="67"/>
      <c r="R20" s="67"/>
      <c r="S20" s="67"/>
      <c r="T20" s="67"/>
      <c r="U20" s="67"/>
      <c r="V20" s="67"/>
      <c r="W20" s="67"/>
      <c r="X20" s="67"/>
      <c r="Y20" s="67"/>
      <c r="Z20" s="67"/>
      <c r="AA20" s="67"/>
      <c r="AB20" s="67"/>
      <c r="AC20" s="67"/>
      <c r="AD20" s="67"/>
      <c r="AE20" s="67"/>
      <c r="AF20" s="67"/>
      <c r="AG20" s="67"/>
      <c r="AH20" s="67"/>
      <c r="AI20" s="67"/>
    </row>
    <row r="21" spans="1:35" ht="14" x14ac:dyDescent="0.15">
      <c r="A21" s="78" t="s">
        <v>1072</v>
      </c>
      <c r="B21" s="78"/>
      <c r="C21" s="78"/>
      <c r="D21" s="78"/>
      <c r="E21" s="78"/>
      <c r="F21" s="75"/>
      <c r="G21" s="78"/>
      <c r="H21" s="223"/>
      <c r="I21" s="67"/>
      <c r="J21" s="94" t="s">
        <v>614</v>
      </c>
      <c r="K21" s="85"/>
      <c r="L21" s="67"/>
      <c r="M21" s="88" t="s">
        <v>530</v>
      </c>
      <c r="N21" s="67"/>
      <c r="O21" s="93" t="s">
        <v>343</v>
      </c>
      <c r="P21" s="83"/>
      <c r="Q21" s="84"/>
      <c r="R21" s="67"/>
      <c r="S21" s="67"/>
      <c r="T21" s="67"/>
      <c r="U21" s="67"/>
      <c r="V21" s="67"/>
      <c r="W21" s="67"/>
      <c r="X21" s="67"/>
      <c r="Y21" s="67"/>
      <c r="Z21" s="67"/>
      <c r="AA21" s="67"/>
      <c r="AB21" s="67"/>
      <c r="AC21" s="67"/>
      <c r="AD21" s="67"/>
      <c r="AE21" s="67"/>
      <c r="AF21" s="67"/>
      <c r="AG21" s="67"/>
      <c r="AH21" s="67"/>
      <c r="AI21" s="67"/>
    </row>
    <row r="22" spans="1:35" ht="15" thickBot="1" x14ac:dyDescent="0.2">
      <c r="A22" s="78" t="s">
        <v>1073</v>
      </c>
      <c r="B22" s="78"/>
      <c r="C22" s="78"/>
      <c r="D22" s="78"/>
      <c r="E22" s="78"/>
      <c r="F22" s="75"/>
      <c r="G22" s="78"/>
      <c r="H22" s="78"/>
      <c r="I22" s="67"/>
      <c r="J22" s="94" t="s">
        <v>291</v>
      </c>
      <c r="K22" s="85"/>
      <c r="L22" s="67"/>
      <c r="M22" s="92" t="s">
        <v>773</v>
      </c>
      <c r="N22" s="67"/>
      <c r="O22" s="94" t="s">
        <v>936</v>
      </c>
      <c r="P22" s="67"/>
      <c r="Q22" s="85"/>
      <c r="R22" s="67"/>
      <c r="S22" s="67"/>
      <c r="T22" s="67"/>
      <c r="U22" s="67"/>
      <c r="V22" s="67"/>
      <c r="W22" s="67"/>
      <c r="X22" s="67"/>
      <c r="Y22" s="67"/>
      <c r="Z22" s="67"/>
      <c r="AA22" s="67"/>
      <c r="AB22" s="67"/>
      <c r="AC22" s="67"/>
      <c r="AD22" s="67"/>
      <c r="AE22" s="67"/>
      <c r="AF22" s="67"/>
      <c r="AG22" s="67"/>
      <c r="AH22" s="67"/>
      <c r="AI22" s="67"/>
    </row>
    <row r="23" spans="1:35" ht="14" x14ac:dyDescent="0.15">
      <c r="A23" s="78" t="s">
        <v>1074</v>
      </c>
      <c r="B23" s="78"/>
      <c r="C23" s="78"/>
      <c r="D23" s="78"/>
      <c r="E23" s="78"/>
      <c r="F23" s="75"/>
      <c r="G23" s="78"/>
      <c r="H23" s="78"/>
      <c r="I23" s="67"/>
      <c r="J23" s="94" t="s">
        <v>935</v>
      </c>
      <c r="K23" s="85"/>
      <c r="L23" s="67"/>
      <c r="M23" s="67"/>
      <c r="N23" s="67"/>
      <c r="O23" s="95" t="s">
        <v>937</v>
      </c>
      <c r="P23" s="67"/>
      <c r="Q23" s="85"/>
      <c r="R23" s="67"/>
      <c r="S23" s="67"/>
      <c r="T23" s="67"/>
      <c r="U23" s="67"/>
      <c r="V23" s="67"/>
      <c r="W23" s="67"/>
      <c r="X23" s="67"/>
      <c r="Y23" s="67"/>
      <c r="Z23" s="67"/>
      <c r="AA23" s="67"/>
      <c r="AB23" s="67"/>
      <c r="AC23" s="67"/>
      <c r="AD23" s="67"/>
      <c r="AE23" s="67"/>
      <c r="AF23" s="67"/>
      <c r="AG23" s="67"/>
      <c r="AH23" s="67"/>
      <c r="AI23" s="67"/>
    </row>
    <row r="24" spans="1:35" ht="15" thickBot="1" x14ac:dyDescent="0.2">
      <c r="A24" s="78" t="s">
        <v>1075</v>
      </c>
      <c r="B24" s="78"/>
      <c r="C24" s="78"/>
      <c r="D24" s="78"/>
      <c r="E24" s="78"/>
      <c r="F24" s="75"/>
      <c r="G24" s="78"/>
      <c r="H24" s="78"/>
      <c r="I24" s="67"/>
      <c r="J24" s="94" t="s">
        <v>168</v>
      </c>
      <c r="K24" s="85"/>
      <c r="L24" s="67"/>
      <c r="M24" s="67"/>
      <c r="N24" s="67"/>
      <c r="O24" s="96" t="s">
        <v>938</v>
      </c>
      <c r="P24" s="90"/>
      <c r="Q24" s="91"/>
      <c r="R24" s="67"/>
      <c r="S24" s="67"/>
      <c r="T24" s="67"/>
      <c r="U24" s="67"/>
      <c r="V24" s="67"/>
      <c r="W24" s="67"/>
      <c r="X24" s="67"/>
      <c r="Y24" s="67"/>
      <c r="Z24" s="67"/>
      <c r="AA24" s="67"/>
      <c r="AB24" s="67"/>
      <c r="AC24" s="67"/>
      <c r="AD24" s="67"/>
      <c r="AE24" s="67"/>
      <c r="AF24" s="67"/>
      <c r="AG24" s="67"/>
      <c r="AH24" s="67"/>
      <c r="AI24" s="67"/>
    </row>
    <row r="25" spans="1:35" ht="14" x14ac:dyDescent="0.15">
      <c r="A25" s="78" t="s">
        <v>1076</v>
      </c>
      <c r="B25" s="78"/>
      <c r="C25" s="78"/>
      <c r="D25" s="78"/>
      <c r="E25" s="78"/>
      <c r="F25" s="75"/>
      <c r="G25" s="67"/>
      <c r="H25" s="78"/>
      <c r="I25" s="67"/>
      <c r="J25" s="94" t="s">
        <v>1175</v>
      </c>
      <c r="K25" s="85"/>
      <c r="L25" s="67"/>
      <c r="M25" s="67"/>
      <c r="N25" s="67"/>
      <c r="O25" s="67"/>
      <c r="P25" s="67"/>
      <c r="Q25" s="67"/>
      <c r="R25" s="67"/>
      <c r="S25" s="67"/>
      <c r="T25" s="67"/>
      <c r="U25" s="67"/>
      <c r="V25" s="67"/>
      <c r="W25" s="67"/>
      <c r="X25" s="67"/>
      <c r="Y25" s="67"/>
      <c r="Z25" s="67"/>
      <c r="AA25" s="67"/>
      <c r="AB25" s="67"/>
      <c r="AC25" s="67"/>
      <c r="AD25" s="67"/>
      <c r="AE25" s="67"/>
      <c r="AF25" s="67"/>
      <c r="AG25" s="67"/>
      <c r="AH25" s="67"/>
      <c r="AI25" s="67"/>
    </row>
    <row r="26" spans="1:35" ht="14" x14ac:dyDescent="0.15">
      <c r="A26" s="78" t="s">
        <v>1077</v>
      </c>
      <c r="B26" s="78"/>
      <c r="C26" s="78"/>
      <c r="D26" s="78"/>
      <c r="E26" s="78"/>
      <c r="F26" s="75"/>
      <c r="G26" s="78"/>
      <c r="H26" s="78"/>
      <c r="I26" s="67"/>
      <c r="J26" s="94" t="s">
        <v>1290</v>
      </c>
      <c r="K26" s="85"/>
      <c r="L26" s="67"/>
      <c r="M26" s="67"/>
      <c r="N26" s="67"/>
      <c r="O26" s="67"/>
      <c r="P26" s="67"/>
      <c r="Q26" s="67"/>
      <c r="R26" s="67"/>
      <c r="S26" s="67"/>
      <c r="T26" s="67"/>
      <c r="U26" s="67"/>
      <c r="V26" s="67"/>
      <c r="W26" s="67"/>
      <c r="X26" s="67"/>
      <c r="Y26" s="67"/>
      <c r="Z26" s="67"/>
      <c r="AA26" s="67"/>
      <c r="AB26" s="67"/>
      <c r="AC26" s="67"/>
      <c r="AD26" s="67"/>
      <c r="AE26" s="67"/>
      <c r="AF26" s="67"/>
      <c r="AG26" s="67"/>
      <c r="AH26" s="67"/>
      <c r="AI26" s="67"/>
    </row>
    <row r="27" spans="1:35" ht="14" x14ac:dyDescent="0.15">
      <c r="A27" s="78" t="s">
        <v>1078</v>
      </c>
      <c r="B27" s="67"/>
      <c r="C27" s="67"/>
      <c r="D27" s="67"/>
      <c r="E27" s="67"/>
      <c r="F27" s="67"/>
      <c r="G27" s="78"/>
      <c r="H27" s="78"/>
      <c r="I27" s="67"/>
      <c r="J27" s="94" t="s">
        <v>1157</v>
      </c>
      <c r="K27" s="291"/>
      <c r="L27" s="67"/>
      <c r="M27" s="67"/>
      <c r="N27" s="67"/>
      <c r="O27" s="67"/>
      <c r="P27" s="67"/>
      <c r="Q27" s="67"/>
      <c r="R27" s="67"/>
      <c r="S27" s="67"/>
      <c r="T27" s="67"/>
      <c r="U27" s="67"/>
      <c r="V27" s="67"/>
      <c r="W27" s="67"/>
      <c r="X27" s="67"/>
      <c r="Y27" s="67"/>
      <c r="Z27" s="67"/>
      <c r="AA27" s="67"/>
      <c r="AB27" s="67"/>
      <c r="AC27" s="67"/>
      <c r="AD27" s="67"/>
      <c r="AE27" s="67"/>
      <c r="AF27" s="67"/>
      <c r="AG27" s="67"/>
      <c r="AH27" s="67"/>
      <c r="AI27" s="67"/>
    </row>
    <row r="28" spans="1:35" ht="14" x14ac:dyDescent="0.15">
      <c r="A28" s="78" t="s">
        <v>1079</v>
      </c>
      <c r="B28" s="67"/>
      <c r="C28" s="67"/>
      <c r="D28" s="67"/>
      <c r="E28" s="67"/>
      <c r="G28" s="78"/>
      <c r="H28" s="78"/>
      <c r="I28" s="67"/>
      <c r="J28" s="94" t="s">
        <v>1291</v>
      </c>
      <c r="K28" s="85"/>
      <c r="L28" s="67"/>
      <c r="M28" s="67"/>
      <c r="N28" s="67"/>
      <c r="O28" s="67"/>
      <c r="P28" s="67"/>
      <c r="Q28" s="67"/>
      <c r="R28" s="67"/>
      <c r="S28" s="67"/>
      <c r="T28" s="67"/>
      <c r="U28" s="67"/>
      <c r="V28" s="67"/>
      <c r="W28" s="67"/>
      <c r="X28" s="67"/>
      <c r="Y28" s="67"/>
      <c r="Z28" s="67"/>
      <c r="AA28" s="67"/>
      <c r="AB28" s="67"/>
      <c r="AC28" s="67"/>
      <c r="AD28" s="67"/>
      <c r="AE28" s="67"/>
      <c r="AF28" s="67"/>
      <c r="AG28" s="67"/>
      <c r="AH28" s="67"/>
      <c r="AI28" s="67"/>
    </row>
    <row r="29" spans="1:35" ht="14" x14ac:dyDescent="0.15">
      <c r="A29" s="222" t="s">
        <v>1680</v>
      </c>
      <c r="B29" s="78"/>
      <c r="C29" s="78"/>
      <c r="D29" s="78"/>
      <c r="E29" s="78"/>
      <c r="F29" s="78"/>
      <c r="G29" s="78"/>
      <c r="H29" s="78"/>
      <c r="I29" s="67"/>
      <c r="J29" s="94" t="s">
        <v>1415</v>
      </c>
      <c r="K29" s="85"/>
      <c r="L29" s="67"/>
      <c r="M29" s="67"/>
      <c r="N29" s="67"/>
      <c r="O29" s="67"/>
      <c r="P29" s="67"/>
      <c r="Q29" s="67"/>
      <c r="R29" s="67"/>
      <c r="S29" s="67"/>
      <c r="T29" s="67"/>
      <c r="U29" s="67"/>
      <c r="V29" s="67"/>
      <c r="W29" s="67"/>
      <c r="X29" s="67"/>
      <c r="Y29" s="67"/>
      <c r="Z29" s="67"/>
      <c r="AA29" s="67"/>
      <c r="AB29" s="67"/>
      <c r="AC29" s="67"/>
      <c r="AD29" s="67"/>
      <c r="AE29" s="67"/>
      <c r="AF29" s="67"/>
      <c r="AG29" s="67"/>
      <c r="AH29" s="67"/>
      <c r="AI29" s="67"/>
    </row>
    <row r="30" spans="1:35" ht="14" x14ac:dyDescent="0.15">
      <c r="A30" s="222" t="s">
        <v>1900</v>
      </c>
      <c r="B30" s="78"/>
      <c r="C30" s="78"/>
      <c r="D30" s="78"/>
      <c r="E30" s="78"/>
      <c r="F30" s="78"/>
      <c r="G30" s="78"/>
      <c r="H30" s="78"/>
      <c r="I30" s="67"/>
      <c r="J30" s="94" t="s">
        <v>1520</v>
      </c>
      <c r="K30" s="85"/>
      <c r="L30" s="67"/>
      <c r="M30" s="67"/>
      <c r="N30" s="67"/>
      <c r="O30" s="67"/>
      <c r="P30" s="67"/>
      <c r="Q30" s="67"/>
      <c r="R30" s="67"/>
      <c r="S30" s="67"/>
      <c r="T30" s="67"/>
      <c r="U30" s="67"/>
      <c r="V30" s="67"/>
      <c r="W30" s="67"/>
      <c r="X30" s="67"/>
      <c r="Y30" s="67"/>
      <c r="Z30" s="67"/>
      <c r="AA30" s="67"/>
      <c r="AB30" s="67"/>
      <c r="AC30" s="67"/>
      <c r="AD30" s="67"/>
      <c r="AE30" s="67"/>
      <c r="AF30" s="67"/>
      <c r="AG30" s="67"/>
      <c r="AH30" s="67"/>
      <c r="AI30" s="67"/>
    </row>
    <row r="31" spans="1:35" ht="14" x14ac:dyDescent="0.15">
      <c r="A31" s="222" t="s">
        <v>1903</v>
      </c>
      <c r="B31" s="78"/>
      <c r="C31" s="78"/>
      <c r="D31" s="78"/>
      <c r="E31" s="78"/>
      <c r="F31" s="78"/>
      <c r="G31" s="78"/>
      <c r="H31" s="78"/>
      <c r="I31" s="67"/>
      <c r="J31" s="94" t="s">
        <v>1422</v>
      </c>
      <c r="K31" s="85"/>
      <c r="L31" s="67"/>
      <c r="M31" s="67"/>
      <c r="N31" s="67"/>
      <c r="O31" s="67"/>
      <c r="P31" s="67"/>
      <c r="Q31" s="67"/>
      <c r="R31" s="67"/>
      <c r="S31" s="67"/>
      <c r="T31" s="67"/>
      <c r="U31" s="67"/>
      <c r="V31" s="67"/>
      <c r="W31" s="67"/>
      <c r="X31" s="67"/>
      <c r="Y31" s="67"/>
      <c r="Z31" s="67"/>
      <c r="AA31" s="67"/>
      <c r="AB31" s="67"/>
      <c r="AC31" s="67"/>
      <c r="AD31" s="67"/>
      <c r="AE31" s="67"/>
      <c r="AF31" s="67"/>
      <c r="AG31" s="67"/>
      <c r="AH31" s="67"/>
      <c r="AI31" s="67"/>
    </row>
    <row r="32" spans="1:35" ht="14" x14ac:dyDescent="0.15">
      <c r="A32" s="222" t="s">
        <v>1966</v>
      </c>
      <c r="I32" s="67"/>
      <c r="J32" s="94" t="s">
        <v>1426</v>
      </c>
      <c r="K32" s="85"/>
      <c r="L32" s="67"/>
      <c r="M32" s="67"/>
      <c r="N32" s="67"/>
      <c r="O32" s="67"/>
      <c r="P32" s="67"/>
      <c r="Q32" s="67"/>
      <c r="R32" s="67"/>
      <c r="S32" s="67"/>
      <c r="T32" s="67"/>
      <c r="U32" s="67"/>
      <c r="V32" s="67"/>
      <c r="W32" s="67"/>
      <c r="X32" s="67"/>
      <c r="Y32" s="67"/>
      <c r="Z32" s="67"/>
      <c r="AA32" s="67"/>
      <c r="AB32" s="67"/>
      <c r="AC32" s="67"/>
      <c r="AD32" s="67"/>
      <c r="AE32" s="67"/>
      <c r="AF32" s="67"/>
      <c r="AG32" s="67"/>
      <c r="AH32" s="67"/>
      <c r="AI32" s="67"/>
    </row>
    <row r="33" spans="1:35" ht="14" x14ac:dyDescent="0.15">
      <c r="A33" s="222" t="s">
        <v>939</v>
      </c>
      <c r="B33" s="78"/>
      <c r="C33" s="78"/>
      <c r="D33" s="78"/>
      <c r="E33" s="78"/>
      <c r="F33" s="78"/>
      <c r="G33" s="78"/>
      <c r="H33" s="78"/>
      <c r="I33" s="67"/>
      <c r="J33" s="94" t="s">
        <v>1418</v>
      </c>
      <c r="K33" s="85"/>
      <c r="L33" s="67"/>
      <c r="N33" s="67"/>
      <c r="O33" s="67"/>
      <c r="P33" s="67"/>
      <c r="Q33" s="67"/>
      <c r="R33" s="67"/>
      <c r="S33" s="67"/>
      <c r="T33" s="67"/>
      <c r="U33" s="67"/>
      <c r="V33" s="67"/>
      <c r="W33" s="67"/>
      <c r="X33" s="67"/>
      <c r="Y33" s="67"/>
      <c r="Z33" s="67"/>
      <c r="AA33" s="67"/>
      <c r="AB33" s="67"/>
      <c r="AC33" s="67"/>
      <c r="AD33" s="67"/>
      <c r="AE33" s="67"/>
      <c r="AF33" s="67"/>
      <c r="AG33" s="67"/>
      <c r="AH33" s="67"/>
      <c r="AI33" s="67"/>
    </row>
    <row r="34" spans="1:35" ht="14" x14ac:dyDescent="0.15">
      <c r="A34" s="77"/>
      <c r="B34" s="78"/>
      <c r="C34" s="78"/>
      <c r="D34" s="78"/>
      <c r="E34" s="78"/>
      <c r="F34" s="78"/>
      <c r="G34" s="78"/>
      <c r="H34" s="78"/>
      <c r="I34" s="67"/>
      <c r="J34" s="94" t="s">
        <v>1430</v>
      </c>
      <c r="K34" s="85"/>
      <c r="L34" s="67"/>
      <c r="M34" s="67"/>
      <c r="N34" s="67"/>
      <c r="O34" s="67"/>
      <c r="P34" s="67"/>
      <c r="Q34" s="67"/>
      <c r="R34" s="67"/>
      <c r="S34" s="67"/>
      <c r="T34" s="67"/>
      <c r="U34" s="67"/>
      <c r="V34" s="67"/>
      <c r="W34" s="67"/>
      <c r="X34" s="67"/>
      <c r="Y34" s="67"/>
      <c r="Z34" s="67"/>
      <c r="AA34" s="67"/>
      <c r="AB34" s="67"/>
      <c r="AC34" s="67"/>
      <c r="AD34" s="67"/>
      <c r="AE34" s="67"/>
      <c r="AF34" s="67"/>
      <c r="AG34" s="67"/>
      <c r="AH34" s="67"/>
      <c r="AI34" s="67"/>
    </row>
    <row r="35" spans="1:35" ht="14" x14ac:dyDescent="0.15">
      <c r="A35" s="77" t="s">
        <v>306</v>
      </c>
      <c r="B35" s="78"/>
      <c r="C35" s="78"/>
      <c r="D35" s="78"/>
      <c r="E35" s="78"/>
      <c r="F35" s="78"/>
      <c r="G35" s="78"/>
      <c r="H35" s="78"/>
      <c r="I35" s="67"/>
      <c r="J35" s="94" t="s">
        <v>1433</v>
      </c>
      <c r="K35" s="85"/>
      <c r="L35" s="67"/>
      <c r="M35" s="67"/>
      <c r="N35" s="67"/>
      <c r="O35" s="67"/>
      <c r="P35" s="67"/>
      <c r="Q35" s="67"/>
      <c r="R35" s="67"/>
      <c r="S35" s="67"/>
      <c r="T35" s="67"/>
      <c r="U35" s="67"/>
      <c r="V35" s="67"/>
      <c r="W35" s="67"/>
      <c r="X35" s="67"/>
      <c r="Y35" s="67"/>
      <c r="Z35" s="67"/>
      <c r="AA35" s="67"/>
      <c r="AB35" s="67"/>
      <c r="AC35" s="67"/>
      <c r="AD35" s="67"/>
      <c r="AE35" s="67"/>
      <c r="AF35" s="67"/>
      <c r="AG35" s="67"/>
      <c r="AH35" s="67"/>
      <c r="AI35" s="67"/>
    </row>
    <row r="36" spans="1:35" ht="14" x14ac:dyDescent="0.15">
      <c r="A36" s="78" t="s">
        <v>1959</v>
      </c>
      <c r="B36" s="78"/>
      <c r="C36" s="78"/>
      <c r="D36" s="78"/>
      <c r="E36" s="78"/>
      <c r="F36" s="78"/>
      <c r="G36" s="78"/>
      <c r="I36" s="67"/>
      <c r="J36" s="94" t="s">
        <v>1435</v>
      </c>
      <c r="K36" s="85"/>
      <c r="L36" s="67"/>
      <c r="M36" s="67"/>
      <c r="N36" s="67"/>
      <c r="O36" s="67"/>
      <c r="P36" s="67"/>
      <c r="Q36" s="67"/>
      <c r="R36" s="67"/>
      <c r="S36" s="67"/>
      <c r="T36" s="67"/>
      <c r="U36" s="67"/>
      <c r="V36" s="67"/>
      <c r="W36" s="67"/>
      <c r="X36" s="67"/>
      <c r="Y36" s="67"/>
      <c r="Z36" s="67"/>
      <c r="AA36" s="67"/>
      <c r="AB36" s="67"/>
      <c r="AC36" s="67"/>
      <c r="AD36" s="67"/>
      <c r="AE36" s="67"/>
      <c r="AF36" s="67"/>
      <c r="AG36" s="67"/>
      <c r="AH36" s="67"/>
      <c r="AI36" s="67"/>
    </row>
    <row r="37" spans="1:35" ht="14" x14ac:dyDescent="0.15">
      <c r="A37" s="78" t="s">
        <v>810</v>
      </c>
      <c r="B37" s="78"/>
      <c r="C37" s="78"/>
      <c r="D37" s="78"/>
      <c r="E37" s="78"/>
      <c r="F37" s="78"/>
      <c r="G37" s="78"/>
      <c r="H37" s="78"/>
      <c r="I37" s="67"/>
      <c r="J37" s="94" t="s">
        <v>1439</v>
      </c>
      <c r="K37" s="85"/>
      <c r="L37" s="67"/>
      <c r="M37" s="67"/>
      <c r="N37" s="67"/>
      <c r="O37" s="67"/>
      <c r="P37" s="67"/>
      <c r="Q37" s="67"/>
      <c r="R37" s="67"/>
      <c r="S37" s="67"/>
      <c r="T37" s="67"/>
      <c r="U37" s="67"/>
      <c r="V37" s="67"/>
      <c r="W37" s="67"/>
      <c r="X37" s="67"/>
      <c r="Y37" s="67"/>
      <c r="Z37" s="67"/>
      <c r="AA37" s="67"/>
      <c r="AB37" s="67"/>
      <c r="AC37" s="67"/>
      <c r="AD37" s="67"/>
      <c r="AE37" s="67"/>
      <c r="AF37" s="67"/>
      <c r="AG37" s="67"/>
      <c r="AH37" s="67"/>
      <c r="AI37" s="67"/>
    </row>
    <row r="38" spans="1:35" ht="14" x14ac:dyDescent="0.15">
      <c r="A38" s="78" t="s">
        <v>508</v>
      </c>
      <c r="B38" s="78"/>
      <c r="C38" s="78"/>
      <c r="D38" s="78"/>
      <c r="E38" s="78"/>
      <c r="F38" s="78"/>
      <c r="G38" s="78"/>
      <c r="H38" s="78"/>
      <c r="I38" s="67"/>
      <c r="J38" s="94" t="s">
        <v>1792</v>
      </c>
      <c r="K38" s="85"/>
      <c r="L38" s="67"/>
      <c r="M38" s="67"/>
      <c r="N38" s="67"/>
      <c r="O38" s="67"/>
      <c r="P38" s="67"/>
      <c r="Q38" s="67"/>
      <c r="R38" s="67"/>
      <c r="S38" s="67"/>
      <c r="T38" s="67"/>
      <c r="U38" s="67"/>
      <c r="V38" s="67"/>
      <c r="W38" s="67"/>
      <c r="X38" s="67"/>
      <c r="Y38" s="67"/>
      <c r="Z38" s="67"/>
      <c r="AA38" s="67"/>
      <c r="AB38" s="67"/>
      <c r="AC38" s="67"/>
      <c r="AD38" s="67"/>
      <c r="AE38" s="67"/>
      <c r="AF38" s="67"/>
      <c r="AG38" s="67"/>
      <c r="AH38" s="67"/>
      <c r="AI38" s="67"/>
    </row>
    <row r="39" spans="1:35" ht="14" x14ac:dyDescent="0.15">
      <c r="A39" s="78" t="s">
        <v>897</v>
      </c>
      <c r="B39" s="78"/>
      <c r="C39" s="78"/>
      <c r="D39" s="78"/>
      <c r="E39" s="78"/>
      <c r="F39" s="78"/>
      <c r="G39" s="222"/>
      <c r="H39" s="78"/>
      <c r="I39" s="67"/>
      <c r="J39" s="94" t="s">
        <v>1725</v>
      </c>
      <c r="K39" s="85"/>
      <c r="L39" s="67"/>
      <c r="M39" s="67"/>
      <c r="N39" s="67"/>
      <c r="O39" s="67"/>
      <c r="P39" s="67"/>
      <c r="Q39" s="67"/>
      <c r="R39" s="67"/>
      <c r="S39" s="67"/>
      <c r="T39" s="67"/>
      <c r="U39" s="67"/>
      <c r="V39" s="67"/>
      <c r="W39" s="67"/>
      <c r="X39" s="67"/>
      <c r="Y39" s="67"/>
      <c r="Z39" s="67"/>
      <c r="AA39" s="67"/>
      <c r="AB39" s="67"/>
      <c r="AC39" s="67"/>
      <c r="AD39" s="67"/>
      <c r="AE39" s="67"/>
      <c r="AF39" s="67"/>
      <c r="AG39" s="67"/>
      <c r="AH39" s="67"/>
      <c r="AI39" s="67"/>
    </row>
    <row r="40" spans="1:35" ht="14" x14ac:dyDescent="0.15">
      <c r="A40" s="78" t="s">
        <v>430</v>
      </c>
      <c r="B40" s="78"/>
      <c r="C40" s="78"/>
      <c r="D40" s="78"/>
      <c r="E40" s="78"/>
      <c r="F40" s="78"/>
      <c r="G40" s="428"/>
      <c r="H40" s="78"/>
      <c r="I40" s="67"/>
      <c r="J40" s="94" t="s">
        <v>1728</v>
      </c>
      <c r="K40" s="85"/>
      <c r="L40" s="67"/>
      <c r="M40" s="67"/>
      <c r="N40" s="67"/>
      <c r="O40" s="67"/>
      <c r="P40" s="67"/>
      <c r="Q40" s="67"/>
      <c r="R40" s="67"/>
      <c r="S40" s="67"/>
      <c r="T40" s="67"/>
      <c r="U40" s="67"/>
      <c r="V40" s="67"/>
      <c r="W40" s="67"/>
      <c r="X40" s="67"/>
      <c r="Y40" s="67"/>
      <c r="Z40" s="67"/>
      <c r="AA40" s="67"/>
      <c r="AB40" s="67"/>
      <c r="AC40" s="67"/>
      <c r="AD40" s="67"/>
      <c r="AE40" s="67"/>
      <c r="AF40" s="67"/>
      <c r="AG40" s="67"/>
      <c r="AH40" s="67"/>
      <c r="AI40" s="67"/>
    </row>
    <row r="41" spans="1:35" ht="15" thickBot="1" x14ac:dyDescent="0.2">
      <c r="A41" s="78" t="s">
        <v>743</v>
      </c>
      <c r="B41" s="78"/>
      <c r="C41" s="78"/>
      <c r="D41" s="78"/>
      <c r="E41" s="78"/>
      <c r="F41" s="78"/>
      <c r="G41" s="78"/>
      <c r="H41" s="78"/>
      <c r="I41" s="67"/>
      <c r="J41" s="184" t="s">
        <v>1731</v>
      </c>
      <c r="K41" s="421"/>
      <c r="L41" s="67"/>
      <c r="M41" s="67"/>
      <c r="N41" s="67"/>
      <c r="O41" s="67"/>
      <c r="P41" s="67"/>
      <c r="Q41" s="67"/>
      <c r="R41" s="67"/>
      <c r="S41" s="67"/>
      <c r="T41" s="67"/>
      <c r="U41" s="67"/>
      <c r="V41" s="67"/>
      <c r="W41" s="67"/>
      <c r="X41" s="67"/>
      <c r="Y41" s="67"/>
      <c r="Z41" s="67"/>
      <c r="AA41" s="67"/>
      <c r="AB41" s="67"/>
      <c r="AC41" s="67"/>
      <c r="AD41" s="67"/>
      <c r="AE41" s="67"/>
      <c r="AF41" s="67"/>
      <c r="AG41" s="67"/>
      <c r="AH41" s="67"/>
      <c r="AI41" s="67"/>
    </row>
    <row r="42" spans="1:35" ht="14" x14ac:dyDescent="0.15">
      <c r="A42" s="78" t="s">
        <v>385</v>
      </c>
      <c r="B42" s="78"/>
      <c r="C42" s="78"/>
      <c r="D42" s="78"/>
      <c r="E42" s="78"/>
      <c r="F42" s="78"/>
      <c r="G42" s="78"/>
      <c r="H42" s="78"/>
      <c r="I42" s="67"/>
      <c r="L42" s="67"/>
      <c r="M42" s="67"/>
      <c r="N42" s="67"/>
      <c r="O42" s="67"/>
      <c r="P42" s="67"/>
      <c r="Q42" s="67"/>
      <c r="R42" s="67"/>
      <c r="S42" s="67"/>
      <c r="T42" s="67"/>
      <c r="U42" s="67"/>
      <c r="V42" s="67"/>
      <c r="W42" s="67"/>
      <c r="X42" s="67"/>
      <c r="Y42" s="67"/>
      <c r="Z42" s="67"/>
      <c r="AA42" s="67"/>
      <c r="AB42" s="67"/>
      <c r="AC42" s="67"/>
      <c r="AD42" s="67"/>
      <c r="AE42" s="67"/>
      <c r="AF42" s="67"/>
      <c r="AG42" s="67"/>
      <c r="AH42" s="67"/>
      <c r="AI42" s="67"/>
    </row>
    <row r="43" spans="1:35" ht="14" x14ac:dyDescent="0.15">
      <c r="A43" s="78" t="s">
        <v>464</v>
      </c>
      <c r="B43" s="78"/>
      <c r="C43" s="78"/>
      <c r="D43" s="78"/>
      <c r="E43" s="78"/>
      <c r="F43" s="78"/>
      <c r="G43" s="78"/>
      <c r="H43" s="78"/>
      <c r="I43" s="67"/>
      <c r="J43" s="67"/>
      <c r="K43" s="67"/>
      <c r="L43" s="67"/>
      <c r="M43" s="67"/>
      <c r="N43" s="67"/>
      <c r="O43" s="67"/>
      <c r="P43" s="67"/>
      <c r="Q43" s="67"/>
      <c r="R43" s="67"/>
      <c r="S43" s="67"/>
      <c r="T43" s="67"/>
      <c r="U43" s="67"/>
      <c r="V43" s="67"/>
      <c r="W43" s="67"/>
      <c r="X43" s="67"/>
      <c r="Y43" s="67"/>
      <c r="Z43" s="67"/>
      <c r="AA43" s="67"/>
      <c r="AB43" s="67"/>
      <c r="AC43" s="67"/>
      <c r="AD43" s="67"/>
      <c r="AE43" s="67"/>
      <c r="AF43" s="67"/>
      <c r="AG43" s="67"/>
      <c r="AH43" s="67"/>
      <c r="AI43" s="67"/>
    </row>
    <row r="44" spans="1:35" ht="14" x14ac:dyDescent="0.15">
      <c r="A44" s="78" t="s">
        <v>831</v>
      </c>
      <c r="B44" s="78"/>
      <c r="C44" s="78"/>
      <c r="D44" s="78"/>
      <c r="E44" s="78"/>
      <c r="F44" s="78"/>
      <c r="G44" s="78"/>
      <c r="H44" s="78"/>
      <c r="I44" s="67"/>
      <c r="J44" s="67"/>
      <c r="K44" s="67"/>
      <c r="L44" s="67"/>
      <c r="M44" s="67"/>
      <c r="N44" s="67"/>
      <c r="O44" s="67"/>
      <c r="P44" s="67"/>
      <c r="Q44" s="67"/>
      <c r="R44" s="67"/>
      <c r="S44" s="67"/>
      <c r="T44" s="67"/>
      <c r="U44" s="67"/>
      <c r="V44" s="67"/>
      <c r="W44" s="67"/>
      <c r="X44" s="67"/>
      <c r="Y44" s="67"/>
      <c r="Z44" s="67"/>
      <c r="AA44" s="67"/>
      <c r="AB44" s="67"/>
      <c r="AC44" s="67"/>
      <c r="AD44" s="67"/>
      <c r="AE44" s="67"/>
      <c r="AF44" s="67"/>
      <c r="AG44" s="67"/>
      <c r="AH44" s="67"/>
      <c r="AI44" s="67"/>
    </row>
    <row r="45" spans="1:35" ht="14" x14ac:dyDescent="0.15">
      <c r="A45" s="78" t="s">
        <v>245</v>
      </c>
      <c r="B45" s="78"/>
      <c r="C45" s="78"/>
      <c r="D45" s="78"/>
      <c r="E45" s="78"/>
      <c r="F45" s="78"/>
      <c r="G45" s="78"/>
      <c r="H45" s="78"/>
      <c r="I45" s="67"/>
      <c r="J45" s="67"/>
      <c r="K45" s="67"/>
      <c r="L45" s="67"/>
      <c r="M45" s="67"/>
      <c r="N45" s="67"/>
      <c r="O45" s="67"/>
      <c r="P45" s="67"/>
      <c r="Q45" s="67"/>
      <c r="R45" s="67"/>
      <c r="S45" s="67"/>
      <c r="T45" s="67"/>
      <c r="U45" s="67"/>
      <c r="V45" s="67"/>
      <c r="W45" s="67"/>
      <c r="X45" s="67"/>
      <c r="Y45" s="67"/>
      <c r="Z45" s="67"/>
      <c r="AA45" s="67"/>
      <c r="AB45" s="67"/>
      <c r="AC45" s="67"/>
      <c r="AD45" s="67"/>
      <c r="AE45" s="67"/>
      <c r="AF45" s="67"/>
      <c r="AG45" s="67"/>
      <c r="AH45" s="67"/>
      <c r="AI45" s="67"/>
    </row>
    <row r="46" spans="1:35" ht="14" x14ac:dyDescent="0.15">
      <c r="A46" s="78" t="s">
        <v>375</v>
      </c>
      <c r="B46" s="78"/>
      <c r="C46" s="78"/>
      <c r="D46" s="78"/>
      <c r="E46" s="78"/>
      <c r="F46" s="78"/>
      <c r="G46" s="78"/>
      <c r="H46" s="78"/>
      <c r="I46" s="67"/>
      <c r="J46" s="67"/>
      <c r="K46" s="67"/>
      <c r="L46" s="67"/>
      <c r="M46" s="67"/>
      <c r="N46" s="67"/>
      <c r="O46" s="67"/>
      <c r="P46" s="67"/>
      <c r="Q46" s="67"/>
      <c r="R46" s="67"/>
      <c r="S46" s="67"/>
      <c r="T46" s="67"/>
      <c r="U46" s="67"/>
      <c r="V46" s="67"/>
      <c r="W46" s="67"/>
      <c r="X46" s="67"/>
      <c r="Y46" s="67"/>
      <c r="Z46" s="67"/>
      <c r="AA46" s="67"/>
      <c r="AB46" s="67"/>
      <c r="AC46" s="67"/>
      <c r="AD46" s="67"/>
      <c r="AE46" s="67"/>
      <c r="AF46" s="67"/>
      <c r="AG46" s="67"/>
      <c r="AH46" s="67"/>
      <c r="AI46" s="67"/>
    </row>
    <row r="47" spans="1:35" ht="14" x14ac:dyDescent="0.15">
      <c r="A47" s="78"/>
      <c r="B47" s="78"/>
      <c r="C47" s="78"/>
      <c r="D47" s="78"/>
      <c r="E47" s="78"/>
      <c r="F47" s="78"/>
      <c r="G47" s="78"/>
      <c r="H47" s="75"/>
      <c r="I47" s="67"/>
      <c r="J47" s="67"/>
      <c r="K47" s="67"/>
      <c r="L47" s="67"/>
      <c r="M47" s="67"/>
      <c r="N47" s="67"/>
      <c r="O47" s="67"/>
      <c r="P47" s="67"/>
      <c r="Q47" s="67"/>
      <c r="R47" s="67"/>
      <c r="S47" s="67"/>
      <c r="T47" s="67"/>
      <c r="U47" s="67"/>
      <c r="V47" s="67"/>
      <c r="W47" s="67"/>
      <c r="X47" s="67"/>
      <c r="Y47" s="67"/>
      <c r="Z47" s="67"/>
      <c r="AA47" s="67"/>
      <c r="AB47" s="67"/>
      <c r="AC47" s="67"/>
      <c r="AD47" s="67"/>
      <c r="AE47" s="67"/>
      <c r="AF47" s="67"/>
      <c r="AG47" s="67"/>
      <c r="AH47" s="67"/>
      <c r="AI47" s="67"/>
    </row>
    <row r="48" spans="1:35" ht="14" x14ac:dyDescent="0.15">
      <c r="A48" s="78" t="s">
        <v>898</v>
      </c>
      <c r="B48" s="78"/>
      <c r="C48" s="78"/>
      <c r="D48" s="78"/>
      <c r="E48" s="78"/>
      <c r="F48" s="78"/>
      <c r="G48" s="78"/>
      <c r="H48" s="75"/>
      <c r="I48" s="67"/>
      <c r="J48" s="67"/>
      <c r="K48" s="67"/>
      <c r="L48" s="67"/>
      <c r="M48" s="67"/>
      <c r="N48" s="67"/>
      <c r="O48" s="67"/>
      <c r="P48" s="67"/>
      <c r="Q48" s="67"/>
      <c r="R48" s="67"/>
      <c r="S48" s="67"/>
      <c r="T48" s="67"/>
      <c r="U48" s="67"/>
      <c r="V48" s="67"/>
      <c r="W48" s="67"/>
      <c r="X48" s="67"/>
      <c r="Y48" s="67"/>
      <c r="Z48" s="67"/>
      <c r="AA48" s="67"/>
      <c r="AB48" s="67"/>
      <c r="AC48" s="67"/>
      <c r="AD48" s="67"/>
      <c r="AE48" s="67"/>
      <c r="AF48" s="67"/>
      <c r="AG48" s="67"/>
      <c r="AH48" s="67"/>
      <c r="AI48" s="67"/>
    </row>
    <row r="49" spans="1:35" ht="14" x14ac:dyDescent="0.15">
      <c r="A49" s="78" t="s">
        <v>833</v>
      </c>
      <c r="B49" s="78"/>
      <c r="C49" s="75"/>
      <c r="D49" s="75"/>
      <c r="E49" s="75"/>
      <c r="F49" s="75"/>
      <c r="G49" s="75"/>
      <c r="H49" s="67"/>
      <c r="I49" s="67"/>
      <c r="J49" s="67"/>
      <c r="K49" s="67"/>
      <c r="L49" s="67"/>
      <c r="N49" s="67"/>
      <c r="O49" s="67"/>
      <c r="P49" s="67"/>
      <c r="Q49" s="67"/>
      <c r="R49" s="67"/>
      <c r="S49" s="67"/>
      <c r="T49" s="67"/>
      <c r="U49" s="67"/>
      <c r="V49" s="67"/>
      <c r="W49" s="67"/>
      <c r="X49" s="67"/>
      <c r="Y49" s="67"/>
      <c r="Z49" s="67"/>
      <c r="AA49" s="67"/>
      <c r="AB49" s="67"/>
      <c r="AC49" s="67"/>
      <c r="AD49" s="67"/>
      <c r="AE49" s="67"/>
      <c r="AF49" s="67"/>
      <c r="AG49" s="67"/>
      <c r="AH49" s="67"/>
      <c r="AI49" s="67"/>
    </row>
    <row r="50" spans="1:35" ht="14" x14ac:dyDescent="0.15">
      <c r="A50" s="78" t="s">
        <v>302</v>
      </c>
      <c r="B50" s="75"/>
      <c r="C50" s="75"/>
      <c r="D50" s="75"/>
      <c r="E50" s="75"/>
      <c r="F50" s="75"/>
      <c r="G50" s="75"/>
      <c r="H50" s="67"/>
      <c r="I50" s="67"/>
      <c r="J50" s="67"/>
      <c r="K50" s="67"/>
      <c r="L50" s="67"/>
      <c r="M50" s="67"/>
      <c r="N50" s="67"/>
      <c r="O50" s="67"/>
      <c r="P50" s="67"/>
      <c r="Q50" s="67"/>
      <c r="R50" s="67"/>
      <c r="S50" s="67"/>
      <c r="T50" s="67"/>
      <c r="U50" s="67"/>
      <c r="V50" s="67"/>
      <c r="W50" s="67"/>
      <c r="X50" s="67"/>
      <c r="Y50" s="67"/>
      <c r="Z50" s="67"/>
      <c r="AA50" s="67"/>
      <c r="AB50" s="67"/>
      <c r="AC50" s="67"/>
      <c r="AD50" s="67"/>
      <c r="AE50" s="67"/>
      <c r="AF50" s="67"/>
      <c r="AG50" s="67"/>
      <c r="AH50" s="67"/>
      <c r="AI50" s="67"/>
    </row>
    <row r="51" spans="1:35" ht="14" x14ac:dyDescent="0.15">
      <c r="A51" s="78" t="s">
        <v>616</v>
      </c>
      <c r="B51" s="78"/>
      <c r="C51" s="78"/>
      <c r="D51" s="78"/>
      <c r="E51" s="67"/>
      <c r="F51" s="67"/>
      <c r="G51" s="67"/>
      <c r="H51" s="67"/>
      <c r="I51" s="67"/>
      <c r="J51" s="67"/>
      <c r="K51" s="67"/>
      <c r="L51" s="67"/>
      <c r="M51" s="67"/>
      <c r="N51" s="67"/>
      <c r="O51" s="67"/>
      <c r="P51" s="67"/>
      <c r="Q51" s="67"/>
      <c r="R51" s="67"/>
      <c r="S51" s="67"/>
      <c r="T51" s="67"/>
      <c r="U51" s="67"/>
      <c r="V51" s="67"/>
      <c r="W51" s="67"/>
      <c r="X51" s="67"/>
      <c r="Y51" s="67"/>
      <c r="Z51" s="67"/>
      <c r="AA51" s="67"/>
      <c r="AB51" s="67"/>
      <c r="AC51" s="67"/>
      <c r="AD51" s="67"/>
      <c r="AE51" s="67"/>
      <c r="AF51" s="67"/>
      <c r="AG51" s="67"/>
      <c r="AH51" s="67"/>
      <c r="AI51" s="67"/>
    </row>
    <row r="52" spans="1:35" ht="14" x14ac:dyDescent="0.15">
      <c r="A52" s="77" t="s">
        <v>648</v>
      </c>
      <c r="B52" s="78"/>
      <c r="C52" s="78"/>
      <c r="D52" s="78"/>
      <c r="E52" s="67"/>
      <c r="F52" s="67"/>
      <c r="G52" s="67" t="s">
        <v>460</v>
      </c>
      <c r="H52" s="67"/>
      <c r="I52" s="67"/>
      <c r="J52" s="67"/>
      <c r="K52" s="67"/>
      <c r="L52" s="67"/>
      <c r="M52" s="67" t="s">
        <v>397</v>
      </c>
      <c r="N52" s="67"/>
      <c r="O52" s="67"/>
      <c r="P52" s="67"/>
      <c r="Q52" s="67"/>
      <c r="R52" s="67"/>
      <c r="S52" s="67"/>
      <c r="T52" s="67"/>
      <c r="U52" s="67"/>
      <c r="V52" s="67"/>
      <c r="W52" s="67"/>
      <c r="X52" s="67"/>
      <c r="Y52" s="67"/>
      <c r="Z52" s="67"/>
      <c r="AA52" s="67"/>
      <c r="AB52" s="67"/>
      <c r="AC52" s="67"/>
      <c r="AD52" s="67"/>
      <c r="AE52" s="67"/>
      <c r="AF52" s="67"/>
      <c r="AG52" s="67"/>
      <c r="AH52" s="67"/>
      <c r="AI52" s="67"/>
    </row>
    <row r="53" spans="1:35" ht="14" x14ac:dyDescent="0.15">
      <c r="A53" s="78" t="s">
        <v>322</v>
      </c>
      <c r="B53" s="78"/>
      <c r="C53" s="78"/>
      <c r="D53" s="78"/>
      <c r="E53" s="67"/>
      <c r="F53" s="67"/>
      <c r="G53" s="67"/>
      <c r="H53" s="67"/>
      <c r="I53" s="67"/>
      <c r="J53" s="67"/>
      <c r="K53" s="67"/>
      <c r="L53" s="67"/>
      <c r="M53" s="67"/>
      <c r="N53" s="67"/>
      <c r="O53" s="67"/>
      <c r="P53" s="67"/>
      <c r="Q53" s="67"/>
      <c r="R53" s="67"/>
      <c r="S53" s="67"/>
      <c r="T53" s="67"/>
      <c r="U53" s="67"/>
      <c r="V53" s="67"/>
      <c r="W53" s="67"/>
      <c r="X53" s="67"/>
      <c r="Y53" s="67"/>
      <c r="Z53" s="67"/>
      <c r="AA53" s="67"/>
      <c r="AB53" s="67"/>
      <c r="AC53" s="67"/>
      <c r="AD53" s="67"/>
      <c r="AE53" s="67"/>
      <c r="AF53" s="67"/>
      <c r="AG53" s="67"/>
      <c r="AH53" s="67"/>
      <c r="AI53" s="67"/>
    </row>
    <row r="54" spans="1:35" ht="14" x14ac:dyDescent="0.15">
      <c r="A54" s="78" t="s">
        <v>805</v>
      </c>
      <c r="B54" s="78"/>
      <c r="C54" s="78"/>
      <c r="D54" s="78"/>
      <c r="E54" s="67"/>
      <c r="F54" s="67"/>
      <c r="G54" s="67"/>
      <c r="H54" s="67"/>
      <c r="I54" s="67"/>
      <c r="J54" s="67"/>
      <c r="K54" s="67"/>
      <c r="L54" s="67"/>
      <c r="M54" s="67"/>
      <c r="N54" s="67"/>
      <c r="O54" s="67"/>
      <c r="P54" s="67"/>
      <c r="Q54" s="67"/>
      <c r="R54" s="67"/>
      <c r="S54" s="67"/>
      <c r="T54" s="67"/>
      <c r="U54" s="67"/>
      <c r="V54" s="67"/>
      <c r="W54" s="67"/>
      <c r="X54" s="67"/>
      <c r="Y54" s="67"/>
      <c r="Z54" s="67"/>
      <c r="AA54" s="67"/>
      <c r="AB54" s="67"/>
      <c r="AC54" s="67"/>
      <c r="AD54" s="67"/>
      <c r="AE54" s="67"/>
      <c r="AF54" s="67"/>
      <c r="AG54" s="67"/>
      <c r="AH54" s="67"/>
      <c r="AI54" s="67"/>
    </row>
    <row r="55" spans="1:35" ht="14" x14ac:dyDescent="0.15">
      <c r="A55" s="78" t="s">
        <v>862</v>
      </c>
      <c r="B55" s="78"/>
      <c r="C55" s="78"/>
      <c r="D55" s="78"/>
      <c r="E55" s="67"/>
      <c r="F55" s="67"/>
      <c r="G55" s="67"/>
      <c r="H55" s="67"/>
      <c r="I55" s="67"/>
      <c r="J55" s="67"/>
      <c r="K55" s="67"/>
      <c r="L55" s="67"/>
      <c r="M55" s="67"/>
      <c r="N55" s="67"/>
      <c r="O55" s="67"/>
      <c r="P55" s="67"/>
      <c r="Q55" s="67"/>
      <c r="R55" s="67"/>
      <c r="S55" s="67"/>
      <c r="T55" s="67"/>
      <c r="U55" s="67"/>
      <c r="V55" s="67"/>
      <c r="W55" s="67"/>
      <c r="X55" s="67"/>
      <c r="Y55" s="67"/>
      <c r="Z55" s="67"/>
      <c r="AA55" s="67"/>
      <c r="AB55" s="67"/>
      <c r="AC55" s="67"/>
      <c r="AD55" s="67"/>
      <c r="AE55" s="67"/>
      <c r="AF55" s="67"/>
      <c r="AG55" s="67"/>
      <c r="AH55" s="67"/>
      <c r="AI55" s="67"/>
    </row>
    <row r="56" spans="1:35" ht="14" x14ac:dyDescent="0.15">
      <c r="A56" s="78"/>
      <c r="B56" s="78"/>
      <c r="C56" s="78"/>
      <c r="D56" s="78"/>
      <c r="E56" s="67"/>
      <c r="F56" s="67"/>
      <c r="G56" s="67"/>
      <c r="H56" s="67"/>
      <c r="I56" s="67"/>
      <c r="J56" s="67"/>
      <c r="K56" s="67"/>
      <c r="L56" s="67"/>
      <c r="M56" s="67"/>
      <c r="N56" s="67"/>
      <c r="O56" s="67"/>
      <c r="P56" s="67"/>
      <c r="Q56" s="67"/>
      <c r="R56" s="67"/>
      <c r="S56" s="67"/>
      <c r="T56" s="67"/>
      <c r="U56" s="67"/>
      <c r="V56" s="67"/>
      <c r="W56" s="67"/>
      <c r="X56" s="67"/>
      <c r="Y56" s="67"/>
      <c r="Z56" s="67"/>
      <c r="AA56" s="67"/>
      <c r="AB56" s="67"/>
      <c r="AC56" s="67"/>
      <c r="AD56" s="67"/>
      <c r="AE56" s="67"/>
      <c r="AF56" s="67"/>
      <c r="AG56" s="67"/>
      <c r="AH56" s="67"/>
      <c r="AI56" s="67"/>
    </row>
    <row r="57" spans="1:35" ht="14" x14ac:dyDescent="0.15">
      <c r="A57" s="78" t="s">
        <v>863</v>
      </c>
      <c r="B57" s="78"/>
      <c r="C57" s="78"/>
      <c r="D57" s="78"/>
      <c r="E57" s="67"/>
      <c r="F57" s="67"/>
      <c r="G57" s="67"/>
      <c r="H57" s="67"/>
      <c r="I57" s="67"/>
      <c r="J57" s="67"/>
      <c r="K57" s="67"/>
      <c r="L57" s="67"/>
      <c r="M57" s="67"/>
      <c r="N57" s="67"/>
      <c r="O57" s="67"/>
      <c r="P57" s="67"/>
      <c r="Q57" s="67"/>
      <c r="R57" s="67"/>
      <c r="S57" s="67"/>
      <c r="T57" s="67"/>
      <c r="U57" s="67"/>
      <c r="V57" s="67"/>
      <c r="W57" s="67"/>
      <c r="X57" s="67"/>
      <c r="Y57" s="67"/>
      <c r="Z57" s="67"/>
      <c r="AA57" s="67"/>
      <c r="AB57" s="67"/>
      <c r="AC57" s="67"/>
      <c r="AD57" s="67"/>
      <c r="AE57" s="67"/>
      <c r="AF57" s="67"/>
      <c r="AG57" s="67"/>
      <c r="AH57" s="67"/>
      <c r="AI57" s="67"/>
    </row>
    <row r="58" spans="1:35" ht="14" x14ac:dyDescent="0.15">
      <c r="A58" s="78" t="s">
        <v>772</v>
      </c>
      <c r="B58" s="78"/>
      <c r="C58" s="78"/>
      <c r="D58" s="78"/>
      <c r="E58" s="67"/>
      <c r="F58" s="67"/>
      <c r="G58" s="67"/>
      <c r="H58" s="67"/>
      <c r="I58" s="67"/>
      <c r="J58" s="67"/>
      <c r="K58" s="67"/>
      <c r="L58" s="67"/>
      <c r="M58" s="67"/>
      <c r="N58" s="67"/>
      <c r="O58" s="67"/>
      <c r="P58" s="67"/>
      <c r="Q58" s="67"/>
      <c r="R58" s="67"/>
      <c r="S58" s="67"/>
      <c r="T58" s="67"/>
      <c r="U58" s="67"/>
      <c r="V58" s="67"/>
      <c r="W58" s="67"/>
      <c r="X58" s="67"/>
      <c r="Y58" s="67"/>
      <c r="Z58" s="67"/>
      <c r="AA58" s="67"/>
      <c r="AB58" s="67"/>
      <c r="AC58" s="67"/>
      <c r="AD58" s="67"/>
      <c r="AE58" s="67"/>
      <c r="AF58" s="67"/>
      <c r="AG58" s="67"/>
      <c r="AH58" s="67"/>
      <c r="AI58" s="67"/>
    </row>
    <row r="59" spans="1:35" ht="14" x14ac:dyDescent="0.15">
      <c r="A59" s="78" t="s">
        <v>601</v>
      </c>
      <c r="B59" s="78"/>
      <c r="C59" s="78"/>
      <c r="D59" s="78"/>
      <c r="E59" s="67"/>
      <c r="F59" s="67"/>
      <c r="G59" s="67"/>
      <c r="H59" s="67"/>
      <c r="I59" s="67"/>
      <c r="J59" s="67"/>
      <c r="K59" s="67"/>
      <c r="L59" s="67"/>
      <c r="M59" s="67"/>
      <c r="N59" s="67"/>
      <c r="O59" s="67"/>
      <c r="P59" s="67"/>
      <c r="Q59" s="67"/>
      <c r="R59" s="67"/>
      <c r="S59" s="67"/>
      <c r="T59" s="67"/>
      <c r="U59" s="67"/>
      <c r="V59" s="67"/>
      <c r="W59" s="67"/>
      <c r="X59" s="67"/>
      <c r="Y59" s="67"/>
      <c r="Z59" s="67"/>
      <c r="AA59" s="67"/>
      <c r="AB59" s="67"/>
      <c r="AC59" s="67"/>
      <c r="AD59" s="67"/>
      <c r="AE59" s="67"/>
      <c r="AF59" s="67"/>
      <c r="AG59" s="67"/>
      <c r="AH59" s="67"/>
      <c r="AI59" s="67"/>
    </row>
    <row r="60" spans="1:35" ht="14" x14ac:dyDescent="0.15">
      <c r="A60" s="78"/>
      <c r="B60" s="78"/>
      <c r="C60" s="78"/>
      <c r="D60" s="78"/>
      <c r="E60" s="67"/>
      <c r="F60" s="67"/>
      <c r="G60" s="67"/>
      <c r="H60" s="67"/>
      <c r="I60" s="67"/>
      <c r="J60" s="67"/>
      <c r="K60" s="67"/>
      <c r="L60" s="67"/>
      <c r="M60" s="67"/>
      <c r="N60" s="67"/>
      <c r="O60" s="67"/>
      <c r="P60" s="67"/>
      <c r="Q60" s="67"/>
      <c r="R60" s="67"/>
      <c r="S60" s="67"/>
      <c r="T60" s="67"/>
      <c r="U60" s="67"/>
      <c r="V60" s="67"/>
      <c r="W60" s="67"/>
      <c r="X60" s="67"/>
      <c r="Y60" s="67"/>
      <c r="Z60" s="67"/>
      <c r="AA60" s="67"/>
      <c r="AB60" s="67"/>
      <c r="AC60" s="67"/>
      <c r="AD60" s="67"/>
      <c r="AE60" s="67"/>
      <c r="AF60" s="67"/>
      <c r="AG60" s="67"/>
      <c r="AH60" s="67"/>
      <c r="AI60" s="67"/>
    </row>
    <row r="61" spans="1:35" ht="14" x14ac:dyDescent="0.15">
      <c r="A61" s="78" t="s">
        <v>617</v>
      </c>
      <c r="B61" s="78"/>
      <c r="C61" s="67"/>
      <c r="D61" s="67"/>
      <c r="E61" s="67"/>
      <c r="F61" s="67"/>
      <c r="G61" s="67"/>
      <c r="H61" s="67"/>
      <c r="I61" s="67"/>
      <c r="J61" s="67"/>
      <c r="K61" s="67"/>
      <c r="L61" s="67"/>
      <c r="M61" s="67"/>
      <c r="N61" s="67"/>
      <c r="O61" s="67"/>
      <c r="P61" s="67"/>
      <c r="Q61" s="67"/>
      <c r="R61" s="67"/>
      <c r="S61" s="67"/>
      <c r="T61" s="67"/>
      <c r="U61" s="67"/>
      <c r="V61" s="67"/>
      <c r="W61" s="67"/>
      <c r="X61" s="67"/>
      <c r="Y61" s="67"/>
      <c r="Z61" s="67"/>
      <c r="AA61" s="67"/>
      <c r="AB61" s="67"/>
      <c r="AC61" s="67"/>
      <c r="AD61" s="67"/>
      <c r="AE61" s="67"/>
      <c r="AF61" s="67"/>
      <c r="AG61" s="67"/>
      <c r="AH61" s="67"/>
      <c r="AI61" s="67"/>
    </row>
    <row r="62" spans="1:35" ht="14" x14ac:dyDescent="0.15">
      <c r="A62" s="78" t="s">
        <v>313</v>
      </c>
      <c r="B62" s="67"/>
      <c r="C62" s="67"/>
      <c r="D62" s="67"/>
      <c r="E62" s="67"/>
      <c r="F62" s="67"/>
      <c r="G62" s="67"/>
      <c r="H62" s="67"/>
      <c r="I62" s="67"/>
      <c r="J62" s="67"/>
      <c r="K62" s="67"/>
      <c r="L62" s="67"/>
      <c r="N62" s="67"/>
      <c r="O62" s="67"/>
      <c r="P62" s="67"/>
      <c r="Q62" s="67"/>
      <c r="R62" s="67"/>
      <c r="S62" s="67"/>
      <c r="T62" s="67"/>
      <c r="U62" s="67"/>
      <c r="V62" s="67"/>
      <c r="W62" s="67"/>
      <c r="X62" s="67"/>
      <c r="Y62" s="67"/>
      <c r="Z62" s="67"/>
      <c r="AA62" s="67"/>
      <c r="AB62" s="67"/>
      <c r="AC62" s="67"/>
      <c r="AD62" s="67"/>
      <c r="AE62" s="67"/>
      <c r="AF62" s="67"/>
      <c r="AG62" s="67"/>
      <c r="AH62" s="67"/>
      <c r="AI62" s="67"/>
    </row>
    <row r="63" spans="1:35" ht="14" x14ac:dyDescent="0.15">
      <c r="A63" s="78" t="s">
        <v>286</v>
      </c>
      <c r="B63" s="67"/>
      <c r="C63" s="67"/>
      <c r="D63" s="67"/>
      <c r="E63" s="67"/>
      <c r="F63" s="67"/>
      <c r="G63" s="67"/>
      <c r="H63" s="67"/>
      <c r="I63" s="67"/>
      <c r="J63" s="67"/>
      <c r="K63" s="67"/>
      <c r="L63" s="67"/>
      <c r="M63" s="67"/>
      <c r="N63" s="67"/>
      <c r="O63" s="67"/>
      <c r="P63" s="67"/>
      <c r="Q63" s="67"/>
      <c r="R63" s="67"/>
      <c r="S63" s="67"/>
      <c r="T63" s="67"/>
      <c r="U63" s="67"/>
      <c r="V63" s="67"/>
      <c r="W63" s="67"/>
      <c r="X63" s="67"/>
      <c r="Y63" s="67"/>
      <c r="Z63" s="67"/>
      <c r="AA63" s="67"/>
      <c r="AB63" s="67"/>
      <c r="AC63" s="67"/>
      <c r="AD63" s="67"/>
      <c r="AE63" s="67"/>
      <c r="AF63" s="67"/>
      <c r="AG63" s="67"/>
      <c r="AH63" s="67"/>
      <c r="AI63" s="67"/>
    </row>
    <row r="64" spans="1:35" x14ac:dyDescent="0.15">
      <c r="A64" s="67"/>
      <c r="B64" s="67"/>
      <c r="C64" s="67"/>
      <c r="D64" s="67"/>
      <c r="E64" s="67"/>
      <c r="F64" s="67"/>
      <c r="G64" s="67"/>
      <c r="H64" s="67"/>
      <c r="I64" s="67"/>
      <c r="J64" s="67"/>
      <c r="K64" s="67"/>
      <c r="L64" s="67"/>
      <c r="M64" s="67"/>
      <c r="N64" s="67"/>
      <c r="O64" s="67"/>
      <c r="P64" s="67"/>
      <c r="Q64" s="67"/>
      <c r="R64" s="67"/>
      <c r="S64" s="67"/>
      <c r="T64" s="67"/>
      <c r="U64" s="67"/>
      <c r="V64" s="67"/>
      <c r="W64" s="67"/>
      <c r="X64" s="67"/>
      <c r="Y64" s="67"/>
      <c r="Z64" s="67"/>
      <c r="AA64" s="67"/>
      <c r="AB64" s="67"/>
      <c r="AC64" s="67"/>
      <c r="AD64" s="67"/>
      <c r="AE64" s="67"/>
      <c r="AF64" s="67"/>
      <c r="AG64" s="67"/>
      <c r="AH64" s="67"/>
      <c r="AI64" s="67"/>
    </row>
    <row r="65" spans="1:35" x14ac:dyDescent="0.15">
      <c r="A65" s="67" t="s">
        <v>813</v>
      </c>
      <c r="B65" s="67"/>
      <c r="C65" s="67"/>
      <c r="D65" s="67"/>
      <c r="E65" s="67"/>
      <c r="F65" s="67"/>
      <c r="G65" s="67"/>
      <c r="H65" s="67"/>
      <c r="I65" s="67"/>
      <c r="J65" s="67"/>
      <c r="K65" s="67"/>
      <c r="L65" s="67"/>
      <c r="M65" s="67"/>
      <c r="N65" s="67"/>
      <c r="O65" s="67"/>
      <c r="P65" s="67"/>
      <c r="Q65" s="67"/>
      <c r="R65" s="67"/>
      <c r="S65" s="67"/>
      <c r="T65" s="67"/>
      <c r="U65" s="67"/>
      <c r="V65" s="67"/>
      <c r="W65" s="67"/>
      <c r="X65" s="67"/>
      <c r="Y65" s="67"/>
      <c r="Z65" s="67"/>
      <c r="AA65" s="67"/>
      <c r="AB65" s="67"/>
      <c r="AC65" s="67"/>
      <c r="AD65" s="67"/>
      <c r="AE65" s="67"/>
      <c r="AF65" s="67"/>
      <c r="AG65" s="67"/>
      <c r="AH65" s="67"/>
      <c r="AI65" s="67"/>
    </row>
    <row r="66" spans="1:35" x14ac:dyDescent="0.15">
      <c r="A66" s="67"/>
      <c r="B66" s="67"/>
      <c r="C66" s="67"/>
      <c r="D66" s="67"/>
      <c r="E66" s="67"/>
      <c r="F66" s="67"/>
      <c r="G66" s="67"/>
      <c r="H66" s="67"/>
      <c r="I66" s="67"/>
      <c r="J66" s="67"/>
      <c r="K66" s="67"/>
      <c r="L66" s="67"/>
      <c r="M66" s="67"/>
      <c r="N66" s="67"/>
      <c r="O66" s="67"/>
      <c r="P66" s="67"/>
      <c r="Q66" s="67"/>
      <c r="R66" s="67"/>
      <c r="S66" s="67"/>
      <c r="T66" s="67"/>
      <c r="U66" s="67"/>
      <c r="V66" s="67"/>
      <c r="W66" s="67"/>
      <c r="X66" s="67"/>
      <c r="Y66" s="67"/>
      <c r="Z66" s="67"/>
      <c r="AA66" s="67"/>
      <c r="AB66" s="67"/>
      <c r="AC66" s="67"/>
      <c r="AD66" s="67"/>
      <c r="AE66" s="67"/>
      <c r="AF66" s="67"/>
      <c r="AG66" s="67"/>
      <c r="AH66" s="67"/>
      <c r="AI66" s="67"/>
    </row>
    <row r="67" spans="1:35" x14ac:dyDescent="0.15">
      <c r="A67" s="67"/>
      <c r="B67" s="67"/>
      <c r="C67" s="67"/>
      <c r="D67" s="67"/>
      <c r="E67" s="67"/>
      <c r="F67" s="67"/>
      <c r="G67" s="67"/>
      <c r="H67" s="67"/>
      <c r="I67" s="67"/>
      <c r="J67" s="67"/>
      <c r="K67" s="67"/>
      <c r="L67" s="67"/>
      <c r="M67" s="67"/>
      <c r="N67" s="67"/>
      <c r="O67" s="67"/>
      <c r="P67" s="67"/>
      <c r="Q67" s="67"/>
      <c r="R67" s="67"/>
      <c r="S67" s="67"/>
      <c r="T67" s="67"/>
      <c r="U67" s="67"/>
      <c r="V67" s="67"/>
      <c r="W67" s="67"/>
      <c r="X67" s="67"/>
      <c r="Y67" s="67"/>
      <c r="Z67" s="67"/>
      <c r="AA67" s="67"/>
      <c r="AB67" s="67"/>
      <c r="AC67" s="67"/>
      <c r="AD67" s="67"/>
      <c r="AE67" s="67"/>
      <c r="AF67" s="67"/>
      <c r="AG67" s="67"/>
      <c r="AH67" s="67"/>
      <c r="AI67" s="67"/>
    </row>
    <row r="68" spans="1:35" x14ac:dyDescent="0.15">
      <c r="A68" s="67"/>
      <c r="B68" s="67"/>
      <c r="C68" s="67"/>
      <c r="D68" s="67"/>
      <c r="E68" s="67"/>
      <c r="F68" s="67"/>
      <c r="G68" s="67"/>
      <c r="H68" s="67"/>
      <c r="I68" s="67"/>
      <c r="J68" s="67"/>
      <c r="K68" s="67"/>
      <c r="L68" s="67"/>
      <c r="M68" s="67"/>
      <c r="N68" s="67"/>
      <c r="O68" s="67"/>
      <c r="P68" s="67"/>
      <c r="Q68" s="67"/>
      <c r="R68" s="67"/>
      <c r="S68" s="67"/>
      <c r="T68" s="67"/>
      <c r="U68" s="67"/>
      <c r="V68" s="67"/>
      <c r="W68" s="67"/>
      <c r="X68" s="67"/>
      <c r="Y68" s="67"/>
      <c r="Z68" s="67"/>
      <c r="AA68" s="67"/>
      <c r="AB68" s="67"/>
      <c r="AC68" s="67"/>
      <c r="AD68" s="67"/>
      <c r="AE68" s="67"/>
      <c r="AF68" s="67"/>
      <c r="AG68" s="67"/>
      <c r="AH68" s="67"/>
      <c r="AI68" s="67"/>
    </row>
    <row r="69" spans="1:35" x14ac:dyDescent="0.15">
      <c r="A69" s="67"/>
      <c r="B69" s="67"/>
      <c r="C69" s="67"/>
      <c r="D69" s="67"/>
      <c r="E69" s="67"/>
      <c r="F69" s="67"/>
      <c r="G69" s="67"/>
      <c r="H69" s="67"/>
      <c r="I69" s="67"/>
      <c r="J69" s="67"/>
      <c r="K69" s="67"/>
      <c r="L69" s="67"/>
      <c r="M69" s="67"/>
      <c r="N69" s="67"/>
      <c r="O69" s="67"/>
      <c r="P69" s="67"/>
      <c r="Q69" s="67"/>
      <c r="R69" s="67"/>
      <c r="S69" s="67"/>
      <c r="T69" s="67"/>
      <c r="U69" s="67"/>
      <c r="V69" s="67"/>
      <c r="W69" s="67"/>
      <c r="X69" s="67"/>
      <c r="Y69" s="67"/>
      <c r="Z69" s="67"/>
      <c r="AA69" s="67"/>
      <c r="AB69" s="67"/>
      <c r="AC69" s="67"/>
      <c r="AD69" s="67"/>
      <c r="AE69" s="67"/>
      <c r="AF69" s="67"/>
      <c r="AG69" s="67"/>
      <c r="AH69" s="67"/>
      <c r="AI69" s="67"/>
    </row>
    <row r="70" spans="1:35" x14ac:dyDescent="0.15">
      <c r="A70" s="67"/>
      <c r="B70" s="67"/>
      <c r="C70" s="67"/>
      <c r="D70" s="67"/>
      <c r="E70" s="67"/>
      <c r="F70" s="67"/>
      <c r="G70" s="67"/>
      <c r="H70" s="67"/>
      <c r="I70" s="67"/>
      <c r="J70" s="67"/>
      <c r="K70" s="67"/>
      <c r="L70" s="67"/>
      <c r="M70" s="67"/>
      <c r="N70" s="67"/>
      <c r="O70" s="67"/>
      <c r="P70" s="67"/>
      <c r="Q70" s="67"/>
      <c r="R70" s="67"/>
      <c r="S70" s="67"/>
      <c r="T70" s="67"/>
      <c r="U70" s="67"/>
      <c r="V70" s="67"/>
      <c r="W70" s="67"/>
      <c r="X70" s="67"/>
      <c r="Y70" s="67"/>
      <c r="Z70" s="67"/>
      <c r="AA70" s="67"/>
      <c r="AB70" s="67"/>
      <c r="AC70" s="67"/>
      <c r="AD70" s="67"/>
      <c r="AE70" s="67"/>
      <c r="AF70" s="67"/>
      <c r="AG70" s="67"/>
      <c r="AH70" s="67"/>
      <c r="AI70" s="67"/>
    </row>
    <row r="71" spans="1:35" x14ac:dyDescent="0.15">
      <c r="A71" s="67"/>
      <c r="B71" s="67"/>
      <c r="C71" s="67"/>
      <c r="D71" s="67"/>
      <c r="E71" s="67"/>
      <c r="F71" s="67"/>
      <c r="G71" s="67"/>
      <c r="H71" s="67"/>
      <c r="I71" s="67"/>
      <c r="J71" s="67"/>
      <c r="K71" s="67"/>
      <c r="L71" s="67"/>
      <c r="M71" s="67"/>
      <c r="N71" s="67"/>
      <c r="O71" s="67"/>
      <c r="P71" s="67"/>
      <c r="Q71" s="67"/>
      <c r="R71" s="67"/>
      <c r="S71" s="67"/>
      <c r="T71" s="67"/>
      <c r="U71" s="67"/>
      <c r="V71" s="67"/>
      <c r="W71" s="67"/>
      <c r="X71" s="67"/>
      <c r="Y71" s="67"/>
      <c r="Z71" s="67"/>
      <c r="AA71" s="67"/>
      <c r="AB71" s="67"/>
      <c r="AC71" s="67"/>
      <c r="AD71" s="67"/>
      <c r="AE71" s="67"/>
      <c r="AF71" s="67"/>
      <c r="AG71" s="67"/>
      <c r="AH71" s="67"/>
      <c r="AI71" s="67"/>
    </row>
    <row r="72" spans="1:35" x14ac:dyDescent="0.15">
      <c r="A72" s="67"/>
      <c r="B72" s="67"/>
      <c r="C72" s="67"/>
      <c r="D72" s="67"/>
      <c r="E72" s="67"/>
      <c r="F72" s="67"/>
      <c r="G72" s="67"/>
      <c r="H72" s="67"/>
      <c r="I72" s="67"/>
      <c r="J72" s="67"/>
      <c r="K72" s="67"/>
      <c r="L72" s="67"/>
      <c r="M72" s="67"/>
      <c r="N72" s="67"/>
      <c r="O72" s="67"/>
      <c r="P72" s="67"/>
      <c r="Q72" s="67"/>
      <c r="R72" s="67"/>
      <c r="S72" s="67"/>
      <c r="T72" s="67"/>
      <c r="U72" s="67"/>
      <c r="V72" s="67"/>
      <c r="W72" s="67"/>
      <c r="X72" s="67"/>
      <c r="Y72" s="67"/>
      <c r="Z72" s="67"/>
      <c r="AA72" s="67"/>
      <c r="AB72" s="67"/>
      <c r="AC72" s="67"/>
      <c r="AD72" s="67"/>
      <c r="AE72" s="67"/>
      <c r="AF72" s="67"/>
      <c r="AG72" s="67"/>
      <c r="AH72" s="67"/>
      <c r="AI72" s="67"/>
    </row>
    <row r="73" spans="1:35" x14ac:dyDescent="0.15">
      <c r="A73" s="67"/>
      <c r="B73" s="67"/>
      <c r="C73" s="67"/>
      <c r="D73" s="67"/>
      <c r="E73" s="67"/>
      <c r="F73" s="67"/>
      <c r="G73" s="67"/>
      <c r="H73" s="67"/>
      <c r="I73" s="67"/>
      <c r="J73" s="67"/>
      <c r="K73" s="67"/>
      <c r="L73" s="67"/>
      <c r="M73" s="67"/>
      <c r="N73" s="67"/>
      <c r="O73" s="67"/>
      <c r="P73" s="67"/>
      <c r="Q73" s="67"/>
      <c r="R73" s="67"/>
      <c r="S73" s="67"/>
      <c r="T73" s="67"/>
      <c r="U73" s="67"/>
      <c r="V73" s="67"/>
      <c r="W73" s="67"/>
      <c r="X73" s="67"/>
      <c r="Y73" s="67"/>
      <c r="Z73" s="67"/>
      <c r="AA73" s="67"/>
      <c r="AB73" s="67"/>
      <c r="AC73" s="67"/>
      <c r="AD73" s="67"/>
      <c r="AE73" s="67"/>
      <c r="AF73" s="67"/>
      <c r="AG73" s="67"/>
      <c r="AH73" s="67"/>
      <c r="AI73" s="67"/>
    </row>
    <row r="74" spans="1:35" x14ac:dyDescent="0.15">
      <c r="A74" s="67"/>
      <c r="B74" s="67"/>
      <c r="C74" s="67"/>
      <c r="D74" s="67"/>
      <c r="E74" s="67"/>
      <c r="F74" s="67"/>
      <c r="G74" s="67"/>
      <c r="H74" s="67"/>
      <c r="I74" s="67"/>
      <c r="J74" s="67"/>
      <c r="K74" s="67"/>
      <c r="L74" s="67"/>
      <c r="M74" s="67"/>
      <c r="N74" s="67"/>
      <c r="O74" s="67"/>
      <c r="P74" s="67"/>
      <c r="Q74" s="67"/>
      <c r="R74" s="67"/>
      <c r="S74" s="67"/>
      <c r="T74" s="67"/>
      <c r="U74" s="67"/>
      <c r="V74" s="67"/>
      <c r="W74" s="67"/>
      <c r="X74" s="67"/>
      <c r="Y74" s="67"/>
      <c r="Z74" s="67"/>
      <c r="AA74" s="67"/>
      <c r="AB74" s="67"/>
      <c r="AC74" s="67"/>
      <c r="AD74" s="67"/>
      <c r="AE74" s="67"/>
      <c r="AF74" s="67"/>
      <c r="AG74" s="67"/>
      <c r="AH74" s="67"/>
      <c r="AI74" s="67"/>
    </row>
    <row r="75" spans="1:35" x14ac:dyDescent="0.15">
      <c r="A75" s="67"/>
      <c r="B75" s="67"/>
      <c r="C75" s="67"/>
      <c r="D75" s="67"/>
      <c r="E75" s="67"/>
      <c r="F75" s="67"/>
      <c r="G75" s="67"/>
      <c r="H75" s="67"/>
      <c r="I75" s="67"/>
      <c r="J75" s="67"/>
      <c r="K75" s="67"/>
      <c r="L75" s="67"/>
      <c r="M75" s="67"/>
      <c r="N75" s="67"/>
      <c r="O75" s="67"/>
      <c r="P75" s="67"/>
      <c r="Q75" s="67"/>
      <c r="R75" s="67"/>
      <c r="S75" s="67"/>
      <c r="T75" s="67"/>
      <c r="U75" s="67"/>
      <c r="V75" s="67"/>
      <c r="W75" s="67"/>
      <c r="X75" s="67"/>
      <c r="Y75" s="67"/>
      <c r="Z75" s="67"/>
      <c r="AA75" s="67"/>
      <c r="AB75" s="67"/>
      <c r="AC75" s="67"/>
      <c r="AD75" s="67"/>
      <c r="AE75" s="67"/>
      <c r="AF75" s="67"/>
      <c r="AG75" s="67"/>
      <c r="AH75" s="67"/>
      <c r="AI75" s="67"/>
    </row>
    <row r="76" spans="1:35" x14ac:dyDescent="0.15">
      <c r="A76" s="67"/>
      <c r="B76" s="67"/>
      <c r="C76" s="67"/>
      <c r="D76" s="67"/>
      <c r="E76" s="67"/>
      <c r="F76" s="67"/>
      <c r="G76" s="67"/>
      <c r="H76" s="67"/>
      <c r="I76" s="67"/>
      <c r="J76" s="67"/>
      <c r="K76" s="67"/>
      <c r="L76" s="67"/>
      <c r="M76" s="67"/>
      <c r="N76" s="67"/>
      <c r="O76" s="67"/>
      <c r="P76" s="67"/>
      <c r="Q76" s="67"/>
      <c r="R76" s="67"/>
      <c r="S76" s="67"/>
      <c r="T76" s="67"/>
      <c r="U76" s="67"/>
      <c r="V76" s="67"/>
      <c r="W76" s="67"/>
      <c r="X76" s="67"/>
      <c r="Y76" s="67"/>
      <c r="Z76" s="67"/>
      <c r="AA76" s="67"/>
      <c r="AB76" s="67"/>
      <c r="AC76" s="67"/>
      <c r="AD76" s="67"/>
      <c r="AE76" s="67"/>
      <c r="AF76" s="67"/>
      <c r="AG76" s="67"/>
      <c r="AH76" s="67"/>
      <c r="AI76" s="67"/>
    </row>
    <row r="77" spans="1:35" x14ac:dyDescent="0.15">
      <c r="A77" s="67"/>
      <c r="B77" s="67"/>
      <c r="C77" s="67"/>
      <c r="D77" s="67"/>
      <c r="E77" s="67"/>
      <c r="F77" s="67"/>
      <c r="G77" s="67"/>
      <c r="H77" s="67"/>
      <c r="I77" s="67"/>
      <c r="J77" s="67"/>
      <c r="K77" s="67"/>
      <c r="L77" s="67"/>
      <c r="M77" s="67"/>
      <c r="N77" s="67"/>
      <c r="O77" s="67"/>
      <c r="P77" s="67"/>
      <c r="Q77" s="67"/>
      <c r="R77" s="67"/>
      <c r="S77" s="67"/>
      <c r="T77" s="67"/>
      <c r="U77" s="67"/>
      <c r="V77" s="67"/>
      <c r="W77" s="67"/>
      <c r="X77" s="67"/>
      <c r="Y77" s="67"/>
      <c r="Z77" s="67"/>
      <c r="AA77" s="67"/>
      <c r="AB77" s="67"/>
      <c r="AC77" s="67"/>
      <c r="AD77" s="67"/>
      <c r="AE77" s="67"/>
      <c r="AF77" s="67"/>
      <c r="AG77" s="67"/>
      <c r="AH77" s="67"/>
      <c r="AI77" s="67"/>
    </row>
    <row r="78" spans="1:35" x14ac:dyDescent="0.15">
      <c r="A78" s="67"/>
      <c r="B78" s="67"/>
      <c r="C78" s="67"/>
      <c r="D78" s="67"/>
      <c r="E78" s="67"/>
      <c r="F78" s="67"/>
      <c r="G78" s="67"/>
      <c r="H78" s="67"/>
      <c r="I78" s="67"/>
      <c r="J78" s="67"/>
      <c r="K78" s="67"/>
      <c r="L78" s="67"/>
      <c r="M78" s="67"/>
      <c r="N78" s="67"/>
      <c r="O78" s="67"/>
      <c r="P78" s="67"/>
      <c r="Q78" s="67"/>
      <c r="R78" s="67"/>
      <c r="S78" s="67"/>
      <c r="T78" s="67"/>
      <c r="U78" s="67"/>
      <c r="V78" s="67"/>
      <c r="W78" s="67"/>
      <c r="X78" s="67"/>
      <c r="Y78" s="67"/>
      <c r="Z78" s="67"/>
      <c r="AA78" s="67"/>
      <c r="AB78" s="67"/>
      <c r="AC78" s="67"/>
      <c r="AD78" s="67"/>
      <c r="AE78" s="67"/>
      <c r="AF78" s="67"/>
      <c r="AG78" s="67"/>
      <c r="AH78" s="67"/>
      <c r="AI78" s="67"/>
    </row>
    <row r="79" spans="1:35" x14ac:dyDescent="0.15">
      <c r="A79" s="67"/>
      <c r="B79" s="67"/>
      <c r="C79" s="67"/>
      <c r="D79" s="67"/>
      <c r="E79" s="67"/>
      <c r="F79" s="67"/>
      <c r="G79" s="67"/>
      <c r="H79" s="67"/>
      <c r="I79" s="67"/>
      <c r="J79" s="67"/>
      <c r="K79" s="67"/>
      <c r="L79" s="67"/>
      <c r="M79" s="67"/>
      <c r="N79" s="67"/>
      <c r="O79" s="67"/>
      <c r="P79" s="67"/>
      <c r="Q79" s="67"/>
      <c r="R79" s="67"/>
      <c r="S79" s="67"/>
      <c r="T79" s="67"/>
      <c r="U79" s="67"/>
      <c r="V79" s="67"/>
      <c r="W79" s="67"/>
      <c r="X79" s="67"/>
      <c r="Y79" s="67"/>
      <c r="Z79" s="67"/>
      <c r="AA79" s="67"/>
      <c r="AB79" s="67"/>
      <c r="AC79" s="67"/>
      <c r="AD79" s="67"/>
      <c r="AE79" s="67"/>
      <c r="AF79" s="67"/>
      <c r="AG79" s="67"/>
      <c r="AH79" s="67"/>
      <c r="AI79" s="67"/>
    </row>
    <row r="80" spans="1:35" x14ac:dyDescent="0.15">
      <c r="A80" s="67"/>
      <c r="B80" s="67"/>
      <c r="C80" s="67"/>
      <c r="D80" s="67"/>
      <c r="E80" s="67"/>
      <c r="F80" s="67"/>
      <c r="G80" s="67"/>
      <c r="H80" s="67"/>
      <c r="I80" s="67"/>
      <c r="J80" s="67"/>
      <c r="K80" s="67"/>
      <c r="L80" s="67"/>
      <c r="M80" s="67"/>
      <c r="N80" s="67"/>
      <c r="O80" s="67"/>
      <c r="P80" s="67"/>
      <c r="Q80" s="67"/>
      <c r="R80" s="67"/>
      <c r="S80" s="67"/>
      <c r="T80" s="67"/>
      <c r="U80" s="67"/>
      <c r="V80" s="67"/>
      <c r="W80" s="67"/>
      <c r="X80" s="67"/>
      <c r="Y80" s="67"/>
      <c r="Z80" s="67"/>
      <c r="AA80" s="67"/>
      <c r="AB80" s="67"/>
      <c r="AC80" s="67"/>
      <c r="AD80" s="67"/>
      <c r="AE80" s="67"/>
      <c r="AF80" s="67"/>
      <c r="AG80" s="67"/>
      <c r="AH80" s="67"/>
      <c r="AI80" s="67"/>
    </row>
    <row r="81" spans="1:35" x14ac:dyDescent="0.15">
      <c r="A81" s="67"/>
      <c r="B81" s="67"/>
      <c r="C81" s="67"/>
      <c r="D81" s="67"/>
      <c r="E81" s="67"/>
      <c r="F81" s="67"/>
      <c r="G81" s="67"/>
      <c r="H81" s="67"/>
      <c r="I81" s="67"/>
      <c r="J81" s="67"/>
      <c r="K81" s="67"/>
      <c r="L81" s="67"/>
      <c r="M81" s="67"/>
      <c r="N81" s="67"/>
      <c r="O81" s="67"/>
      <c r="P81" s="67"/>
      <c r="Q81" s="67"/>
      <c r="R81" s="67"/>
      <c r="S81" s="67"/>
      <c r="T81" s="67"/>
      <c r="U81" s="67"/>
      <c r="V81" s="67"/>
      <c r="W81" s="67"/>
      <c r="X81" s="67"/>
      <c r="Y81" s="67"/>
      <c r="Z81" s="67"/>
      <c r="AA81" s="67"/>
      <c r="AB81" s="67"/>
      <c r="AC81" s="67"/>
      <c r="AD81" s="67"/>
      <c r="AE81" s="67"/>
      <c r="AF81" s="67"/>
      <c r="AG81" s="67"/>
      <c r="AH81" s="67"/>
      <c r="AI81" s="67"/>
    </row>
    <row r="82" spans="1:35" x14ac:dyDescent="0.15">
      <c r="A82" s="67"/>
      <c r="B82" s="67"/>
      <c r="C82" s="67"/>
      <c r="D82" s="67"/>
      <c r="E82" s="67"/>
      <c r="F82" s="67"/>
      <c r="G82" s="67"/>
      <c r="H82" s="67"/>
      <c r="I82" s="67"/>
      <c r="J82" s="67"/>
      <c r="K82" s="67"/>
      <c r="L82" s="67"/>
      <c r="M82" s="67"/>
      <c r="N82" s="67"/>
      <c r="O82" s="67"/>
      <c r="P82" s="67"/>
      <c r="Q82" s="67"/>
      <c r="R82" s="67"/>
      <c r="S82" s="67"/>
      <c r="T82" s="67"/>
      <c r="U82" s="67"/>
      <c r="V82" s="67"/>
      <c r="W82" s="67"/>
      <c r="X82" s="67"/>
      <c r="Y82" s="67"/>
      <c r="Z82" s="67"/>
      <c r="AA82" s="67"/>
      <c r="AB82" s="67"/>
      <c r="AC82" s="67"/>
      <c r="AD82" s="67"/>
      <c r="AE82" s="67"/>
      <c r="AF82" s="67"/>
      <c r="AG82" s="67"/>
      <c r="AH82" s="67"/>
      <c r="AI82" s="67"/>
    </row>
    <row r="83" spans="1:35" x14ac:dyDescent="0.15">
      <c r="A83" s="67"/>
      <c r="B83" s="67"/>
      <c r="C83" s="67"/>
      <c r="D83" s="67"/>
      <c r="E83" s="67"/>
      <c r="F83" s="67"/>
      <c r="G83" s="67"/>
      <c r="H83" s="67"/>
      <c r="I83" s="67"/>
      <c r="J83" s="67"/>
      <c r="K83" s="67"/>
      <c r="L83" s="67"/>
      <c r="M83" s="67"/>
      <c r="N83" s="67"/>
      <c r="O83" s="67"/>
      <c r="P83" s="67"/>
      <c r="Q83" s="67"/>
      <c r="R83" s="67"/>
      <c r="S83" s="67"/>
      <c r="T83" s="67"/>
      <c r="U83" s="67"/>
      <c r="V83" s="67"/>
      <c r="W83" s="67"/>
      <c r="X83" s="67"/>
      <c r="Y83" s="67"/>
      <c r="Z83" s="67"/>
      <c r="AA83" s="67"/>
      <c r="AB83" s="67"/>
      <c r="AC83" s="67"/>
      <c r="AD83" s="67"/>
      <c r="AE83" s="67"/>
      <c r="AF83" s="67"/>
      <c r="AG83" s="67"/>
      <c r="AH83" s="67"/>
      <c r="AI83" s="67"/>
    </row>
    <row r="84" spans="1:35" x14ac:dyDescent="0.15">
      <c r="A84" s="67"/>
      <c r="B84" s="67"/>
      <c r="C84" s="67"/>
      <c r="D84" s="67"/>
      <c r="E84" s="67"/>
      <c r="F84" s="67"/>
      <c r="G84" s="67"/>
      <c r="H84" s="67"/>
      <c r="I84" s="67"/>
      <c r="J84" s="67"/>
      <c r="K84" s="67"/>
      <c r="L84" s="67"/>
      <c r="M84" s="67"/>
      <c r="N84" s="67"/>
      <c r="O84" s="67"/>
      <c r="P84" s="67"/>
      <c r="Q84" s="67"/>
      <c r="R84" s="67"/>
      <c r="S84" s="67"/>
      <c r="T84" s="67"/>
      <c r="U84" s="67"/>
      <c r="V84" s="67"/>
      <c r="W84" s="67"/>
      <c r="X84" s="67"/>
      <c r="Y84" s="67"/>
      <c r="Z84" s="67"/>
      <c r="AA84" s="67"/>
      <c r="AB84" s="67"/>
      <c r="AC84" s="67"/>
      <c r="AD84" s="67"/>
      <c r="AE84" s="67"/>
      <c r="AF84" s="67"/>
      <c r="AG84" s="67"/>
      <c r="AH84" s="67"/>
      <c r="AI84" s="67"/>
    </row>
    <row r="85" spans="1:35" x14ac:dyDescent="0.15">
      <c r="A85" s="67"/>
      <c r="B85" s="67"/>
      <c r="C85" s="67"/>
      <c r="D85" s="67"/>
      <c r="E85" s="67"/>
      <c r="F85" s="67"/>
      <c r="G85" s="67"/>
      <c r="H85" s="67"/>
      <c r="I85" s="67"/>
      <c r="J85" s="67"/>
      <c r="K85" s="67"/>
      <c r="L85" s="67"/>
      <c r="M85" s="67"/>
      <c r="N85" s="67"/>
      <c r="O85" s="67"/>
      <c r="P85" s="67"/>
      <c r="Q85" s="67"/>
      <c r="R85" s="67"/>
      <c r="S85" s="67"/>
      <c r="T85" s="67"/>
      <c r="U85" s="67"/>
      <c r="V85" s="67"/>
      <c r="W85" s="67"/>
      <c r="X85" s="67"/>
      <c r="Y85" s="67"/>
      <c r="Z85" s="67"/>
      <c r="AA85" s="67"/>
      <c r="AB85" s="67"/>
      <c r="AC85" s="67"/>
      <c r="AD85" s="67"/>
      <c r="AE85" s="67"/>
      <c r="AF85" s="67"/>
      <c r="AG85" s="67"/>
      <c r="AH85" s="67"/>
      <c r="AI85" s="67"/>
    </row>
    <row r="86" spans="1:35" x14ac:dyDescent="0.15">
      <c r="A86" s="67"/>
      <c r="B86" s="67"/>
      <c r="C86" s="67"/>
      <c r="D86" s="67"/>
      <c r="E86" s="67"/>
      <c r="F86" s="67"/>
      <c r="G86" s="67"/>
      <c r="H86" s="67"/>
      <c r="I86" s="67"/>
      <c r="J86" s="67"/>
      <c r="K86" s="67"/>
      <c r="L86" s="67"/>
      <c r="M86" s="67"/>
      <c r="N86" s="67"/>
      <c r="O86" s="67"/>
      <c r="P86" s="67"/>
      <c r="Q86" s="67"/>
      <c r="R86" s="67"/>
      <c r="S86" s="67"/>
      <c r="T86" s="67"/>
      <c r="U86" s="67"/>
      <c r="V86" s="67"/>
      <c r="W86" s="67"/>
      <c r="X86" s="67"/>
      <c r="Y86" s="67"/>
      <c r="Z86" s="67"/>
      <c r="AA86" s="67"/>
      <c r="AB86" s="67"/>
      <c r="AC86" s="67"/>
      <c r="AD86" s="67"/>
      <c r="AE86" s="67"/>
      <c r="AF86" s="67"/>
      <c r="AG86" s="67"/>
      <c r="AH86" s="67"/>
      <c r="AI86" s="67"/>
    </row>
    <row r="87" spans="1:35" x14ac:dyDescent="0.15">
      <c r="A87" s="67"/>
      <c r="B87" s="67"/>
      <c r="C87" s="67"/>
      <c r="D87" s="67"/>
      <c r="E87" s="67"/>
      <c r="F87" s="67"/>
      <c r="G87" s="67"/>
      <c r="H87" s="67"/>
      <c r="I87" s="67"/>
      <c r="J87" s="67"/>
      <c r="K87" s="67"/>
      <c r="L87" s="67"/>
      <c r="M87" s="67"/>
      <c r="N87" s="67"/>
      <c r="O87" s="67"/>
      <c r="P87" s="67"/>
      <c r="Q87" s="67"/>
      <c r="R87" s="67"/>
      <c r="S87" s="67"/>
      <c r="T87" s="67"/>
      <c r="U87" s="67"/>
      <c r="V87" s="67"/>
      <c r="W87" s="67"/>
      <c r="X87" s="67"/>
      <c r="Y87" s="67"/>
      <c r="Z87" s="67"/>
      <c r="AA87" s="67"/>
      <c r="AB87" s="67"/>
      <c r="AC87" s="67"/>
      <c r="AD87" s="67"/>
      <c r="AE87" s="67"/>
      <c r="AF87" s="67"/>
      <c r="AG87" s="67"/>
      <c r="AH87" s="67"/>
      <c r="AI87" s="67"/>
    </row>
    <row r="88" spans="1:35" x14ac:dyDescent="0.15">
      <c r="A88" s="67"/>
      <c r="B88" s="67"/>
      <c r="C88" s="67"/>
      <c r="D88" s="67"/>
      <c r="E88" s="67"/>
      <c r="F88" s="67"/>
      <c r="G88" s="67"/>
      <c r="H88" s="67"/>
      <c r="I88" s="67"/>
      <c r="J88" s="67"/>
      <c r="K88" s="67"/>
      <c r="L88" s="67"/>
      <c r="M88" s="67"/>
      <c r="N88" s="67"/>
      <c r="O88" s="67"/>
      <c r="P88" s="67"/>
      <c r="Q88" s="67"/>
      <c r="R88" s="67"/>
      <c r="S88" s="67"/>
      <c r="T88" s="67"/>
      <c r="U88" s="67"/>
      <c r="V88" s="67"/>
      <c r="W88" s="67"/>
      <c r="X88" s="67"/>
      <c r="Y88" s="67"/>
      <c r="Z88" s="67"/>
      <c r="AA88" s="67"/>
      <c r="AB88" s="67"/>
      <c r="AC88" s="67"/>
      <c r="AD88" s="67"/>
      <c r="AE88" s="67"/>
      <c r="AF88" s="67"/>
      <c r="AG88" s="67"/>
      <c r="AH88" s="67"/>
      <c r="AI88" s="67"/>
    </row>
    <row r="89" spans="1:35" x14ac:dyDescent="0.15">
      <c r="A89" s="67"/>
      <c r="B89" s="67"/>
      <c r="C89" s="67"/>
      <c r="D89" s="67"/>
      <c r="E89" s="67"/>
      <c r="F89" s="67"/>
      <c r="G89" s="67"/>
      <c r="H89" s="67"/>
      <c r="I89" s="67"/>
      <c r="J89" s="67"/>
      <c r="K89" s="67"/>
      <c r="L89" s="67"/>
      <c r="M89" s="67"/>
      <c r="N89" s="67"/>
      <c r="O89" s="67"/>
      <c r="P89" s="67"/>
      <c r="Q89" s="67"/>
      <c r="R89" s="67"/>
      <c r="S89" s="67"/>
      <c r="T89" s="67"/>
      <c r="U89" s="67"/>
      <c r="V89" s="67"/>
      <c r="W89" s="67"/>
      <c r="X89" s="67"/>
      <c r="Y89" s="67"/>
      <c r="Z89" s="67"/>
      <c r="AA89" s="67"/>
      <c r="AB89" s="67"/>
      <c r="AC89" s="67"/>
      <c r="AD89" s="67"/>
      <c r="AE89" s="67"/>
      <c r="AF89" s="67"/>
      <c r="AG89" s="67"/>
      <c r="AH89" s="67"/>
      <c r="AI89" s="67"/>
    </row>
    <row r="90" spans="1:35" x14ac:dyDescent="0.15">
      <c r="A90" s="67"/>
      <c r="B90" s="67"/>
      <c r="C90" s="67"/>
      <c r="D90" s="67"/>
      <c r="E90" s="67"/>
      <c r="F90" s="67"/>
      <c r="G90" s="67"/>
      <c r="H90" s="67"/>
      <c r="I90" s="67"/>
      <c r="J90" s="67"/>
      <c r="K90" s="67"/>
      <c r="L90" s="67"/>
      <c r="M90" s="67"/>
      <c r="N90" s="67"/>
      <c r="O90" s="67"/>
      <c r="P90" s="67"/>
      <c r="Q90" s="67"/>
      <c r="R90" s="67"/>
      <c r="S90" s="67"/>
      <c r="T90" s="67"/>
      <c r="U90" s="67"/>
      <c r="V90" s="67"/>
      <c r="W90" s="67"/>
      <c r="X90" s="67"/>
      <c r="Y90" s="67"/>
      <c r="Z90" s="67"/>
      <c r="AA90" s="67"/>
      <c r="AB90" s="67"/>
      <c r="AC90" s="67"/>
      <c r="AD90" s="67"/>
      <c r="AE90" s="67"/>
      <c r="AF90" s="67"/>
      <c r="AG90" s="67"/>
      <c r="AH90" s="67"/>
      <c r="AI90" s="67"/>
    </row>
    <row r="91" spans="1:35" x14ac:dyDescent="0.15">
      <c r="A91" s="67"/>
      <c r="B91" s="67"/>
      <c r="C91" s="67"/>
      <c r="D91" s="67"/>
      <c r="E91" s="67"/>
      <c r="F91" s="67"/>
      <c r="G91" s="67"/>
      <c r="H91" s="67"/>
      <c r="I91" s="67"/>
      <c r="J91" s="67"/>
      <c r="K91" s="67"/>
      <c r="L91" s="67"/>
      <c r="M91" s="67"/>
      <c r="N91" s="67"/>
      <c r="O91" s="67"/>
      <c r="P91" s="67"/>
      <c r="Q91" s="67"/>
      <c r="R91" s="67"/>
      <c r="S91" s="67"/>
      <c r="T91" s="67"/>
      <c r="U91" s="67"/>
      <c r="V91" s="67"/>
      <c r="W91" s="67"/>
      <c r="X91" s="67"/>
      <c r="Y91" s="67"/>
      <c r="Z91" s="67"/>
      <c r="AA91" s="67"/>
      <c r="AB91" s="67"/>
      <c r="AC91" s="67"/>
      <c r="AD91" s="67"/>
      <c r="AE91" s="67"/>
      <c r="AF91" s="67"/>
      <c r="AG91" s="67"/>
      <c r="AH91" s="67"/>
      <c r="AI91" s="67"/>
    </row>
    <row r="92" spans="1:35" x14ac:dyDescent="0.15">
      <c r="A92" s="67"/>
      <c r="B92" s="67"/>
      <c r="C92" s="67"/>
      <c r="D92" s="67"/>
      <c r="E92" s="67"/>
      <c r="F92" s="67"/>
      <c r="G92" s="67"/>
      <c r="H92" s="67"/>
      <c r="I92" s="67"/>
      <c r="J92" s="67"/>
      <c r="K92" s="67"/>
      <c r="L92" s="67"/>
      <c r="M92" s="67"/>
      <c r="N92" s="67"/>
      <c r="O92" s="67"/>
      <c r="P92" s="67"/>
      <c r="Q92" s="67"/>
      <c r="R92" s="67"/>
      <c r="S92" s="67"/>
      <c r="T92" s="67"/>
      <c r="U92" s="67"/>
      <c r="V92" s="67"/>
      <c r="W92" s="67"/>
      <c r="X92" s="67"/>
      <c r="Y92" s="67"/>
      <c r="Z92" s="67"/>
      <c r="AA92" s="67"/>
      <c r="AB92" s="67"/>
      <c r="AC92" s="67"/>
      <c r="AD92" s="67"/>
      <c r="AE92" s="67"/>
      <c r="AF92" s="67"/>
      <c r="AG92" s="67"/>
      <c r="AH92" s="67"/>
      <c r="AI92" s="67"/>
    </row>
    <row r="93" spans="1:35" x14ac:dyDescent="0.15">
      <c r="A93" s="67"/>
      <c r="B93" s="67"/>
      <c r="C93" s="67"/>
      <c r="D93" s="67"/>
      <c r="E93" s="67"/>
      <c r="F93" s="67"/>
      <c r="G93" s="67"/>
      <c r="H93" s="67"/>
      <c r="I93" s="67"/>
      <c r="J93" s="67"/>
      <c r="K93" s="67"/>
      <c r="L93" s="67"/>
      <c r="M93" s="67"/>
      <c r="N93" s="67"/>
      <c r="O93" s="67"/>
      <c r="P93" s="67"/>
      <c r="Q93" s="67"/>
      <c r="R93" s="67"/>
      <c r="S93" s="67"/>
      <c r="T93" s="67"/>
      <c r="U93" s="67"/>
      <c r="V93" s="67"/>
      <c r="W93" s="67"/>
      <c r="X93" s="67"/>
      <c r="Y93" s="67"/>
      <c r="Z93" s="67"/>
      <c r="AA93" s="67"/>
      <c r="AB93" s="67"/>
      <c r="AC93" s="67"/>
      <c r="AD93" s="67"/>
      <c r="AE93" s="67"/>
      <c r="AF93" s="67"/>
      <c r="AG93" s="67"/>
      <c r="AH93" s="67"/>
      <c r="AI93" s="67"/>
    </row>
    <row r="94" spans="1:35" x14ac:dyDescent="0.15">
      <c r="A94" s="67"/>
      <c r="B94" s="67"/>
      <c r="C94" s="67"/>
      <c r="D94" s="67"/>
      <c r="E94" s="67"/>
      <c r="F94" s="67"/>
      <c r="G94" s="67"/>
      <c r="H94" s="67"/>
      <c r="I94" s="67"/>
      <c r="J94" s="67"/>
      <c r="K94" s="67"/>
      <c r="L94" s="67"/>
      <c r="M94" s="67"/>
      <c r="N94" s="67"/>
      <c r="O94" s="67"/>
      <c r="P94" s="67"/>
      <c r="Q94" s="67"/>
      <c r="R94" s="67"/>
      <c r="S94" s="67"/>
      <c r="T94" s="67"/>
      <c r="U94" s="67"/>
      <c r="V94" s="67"/>
      <c r="W94" s="67"/>
      <c r="X94" s="67"/>
      <c r="Y94" s="67"/>
      <c r="Z94" s="67"/>
      <c r="AA94" s="67"/>
      <c r="AB94" s="67"/>
      <c r="AC94" s="67"/>
      <c r="AD94" s="67"/>
      <c r="AE94" s="67"/>
      <c r="AF94" s="67"/>
      <c r="AG94" s="67"/>
      <c r="AH94" s="67"/>
      <c r="AI94" s="67"/>
    </row>
    <row r="95" spans="1:35" x14ac:dyDescent="0.15">
      <c r="A95" s="67"/>
      <c r="B95" s="67"/>
      <c r="C95" s="67"/>
      <c r="D95" s="67"/>
      <c r="E95" s="67"/>
      <c r="F95" s="67"/>
      <c r="G95" s="67"/>
      <c r="H95" s="67"/>
      <c r="I95" s="67"/>
      <c r="J95" s="67"/>
      <c r="K95" s="67"/>
      <c r="L95" s="67"/>
      <c r="M95" s="67"/>
      <c r="N95" s="67"/>
      <c r="O95" s="67"/>
      <c r="P95" s="67"/>
      <c r="Q95" s="67"/>
      <c r="R95" s="67"/>
      <c r="S95" s="67"/>
      <c r="T95" s="67"/>
      <c r="U95" s="67"/>
      <c r="V95" s="67"/>
      <c r="W95" s="67"/>
      <c r="X95" s="67"/>
      <c r="Y95" s="67"/>
      <c r="Z95" s="67"/>
      <c r="AA95" s="67"/>
      <c r="AB95" s="67"/>
      <c r="AC95" s="67"/>
      <c r="AD95" s="67"/>
      <c r="AE95" s="67"/>
      <c r="AF95" s="67"/>
      <c r="AG95" s="67"/>
      <c r="AH95" s="67"/>
      <c r="AI95" s="67"/>
    </row>
    <row r="96" spans="1:35" x14ac:dyDescent="0.15">
      <c r="A96" s="67"/>
      <c r="B96" s="67"/>
      <c r="C96" s="67"/>
      <c r="D96" s="67"/>
      <c r="E96" s="67"/>
      <c r="F96" s="67"/>
      <c r="G96" s="67"/>
      <c r="H96" s="67"/>
      <c r="I96" s="67"/>
      <c r="J96" s="67"/>
      <c r="K96" s="67"/>
      <c r="L96" s="67"/>
      <c r="M96" s="67"/>
      <c r="N96" s="67"/>
      <c r="O96" s="67"/>
      <c r="P96" s="67"/>
      <c r="Q96" s="67"/>
      <c r="R96" s="67"/>
      <c r="S96" s="67"/>
      <c r="T96" s="67"/>
      <c r="U96" s="67"/>
      <c r="V96" s="67"/>
      <c r="W96" s="67"/>
      <c r="X96" s="67"/>
      <c r="Y96" s="67"/>
      <c r="Z96" s="67"/>
      <c r="AA96" s="67"/>
      <c r="AB96" s="67"/>
      <c r="AC96" s="67"/>
      <c r="AD96" s="67"/>
      <c r="AE96" s="67"/>
      <c r="AF96" s="67"/>
      <c r="AG96" s="67"/>
      <c r="AH96" s="67"/>
      <c r="AI96" s="67"/>
    </row>
    <row r="97" spans="1:35" x14ac:dyDescent="0.15">
      <c r="A97" s="67"/>
      <c r="B97" s="67"/>
      <c r="C97" s="67"/>
      <c r="D97" s="67"/>
      <c r="E97" s="67"/>
      <c r="F97" s="67"/>
      <c r="G97" s="67"/>
      <c r="H97" s="67"/>
      <c r="I97" s="67"/>
      <c r="J97" s="67"/>
      <c r="K97" s="67"/>
      <c r="L97" s="67"/>
      <c r="M97" s="67"/>
      <c r="N97" s="67"/>
      <c r="O97" s="67"/>
      <c r="P97" s="67"/>
      <c r="Q97" s="67"/>
      <c r="R97" s="67"/>
      <c r="S97" s="67"/>
      <c r="T97" s="67"/>
      <c r="U97" s="67"/>
      <c r="V97" s="67"/>
      <c r="W97" s="67"/>
      <c r="X97" s="67"/>
      <c r="Y97" s="67"/>
      <c r="Z97" s="67"/>
      <c r="AA97" s="67"/>
      <c r="AB97" s="67"/>
      <c r="AC97" s="67"/>
      <c r="AD97" s="67"/>
      <c r="AE97" s="67"/>
      <c r="AF97" s="67"/>
      <c r="AG97" s="67"/>
      <c r="AH97" s="67"/>
      <c r="AI97" s="67"/>
    </row>
    <row r="98" spans="1:35" x14ac:dyDescent="0.15">
      <c r="A98" s="67"/>
      <c r="B98" s="67"/>
      <c r="C98" s="67"/>
      <c r="D98" s="67"/>
      <c r="E98" s="67"/>
      <c r="F98" s="67"/>
      <c r="G98" s="67"/>
      <c r="H98" s="67"/>
      <c r="I98" s="67"/>
      <c r="J98" s="67"/>
      <c r="K98" s="67"/>
      <c r="L98" s="67"/>
      <c r="M98" s="67"/>
      <c r="N98" s="67"/>
      <c r="O98" s="67"/>
      <c r="P98" s="67"/>
      <c r="Q98" s="67"/>
      <c r="R98" s="67"/>
      <c r="S98" s="67"/>
      <c r="T98" s="67"/>
      <c r="U98" s="67"/>
      <c r="V98" s="67"/>
      <c r="W98" s="67"/>
      <c r="X98" s="67"/>
      <c r="Y98" s="67"/>
      <c r="Z98" s="67"/>
      <c r="AA98" s="67"/>
      <c r="AB98" s="67"/>
      <c r="AC98" s="67"/>
      <c r="AD98" s="67"/>
      <c r="AE98" s="67"/>
      <c r="AF98" s="67"/>
      <c r="AG98" s="67"/>
      <c r="AH98" s="67"/>
      <c r="AI98" s="67"/>
    </row>
    <row r="99" spans="1:35" x14ac:dyDescent="0.15">
      <c r="A99" s="67"/>
      <c r="B99" s="67"/>
      <c r="C99" s="67"/>
      <c r="D99" s="67"/>
      <c r="E99" s="67"/>
      <c r="F99" s="67"/>
      <c r="G99" s="67"/>
      <c r="H99" s="67"/>
      <c r="I99" s="67"/>
      <c r="J99" s="67"/>
      <c r="K99" s="67"/>
      <c r="L99" s="67"/>
      <c r="M99" s="67"/>
      <c r="N99" s="67"/>
      <c r="O99" s="67"/>
      <c r="P99" s="67"/>
      <c r="Q99" s="67"/>
      <c r="R99" s="67"/>
      <c r="S99" s="67"/>
      <c r="T99" s="67"/>
      <c r="U99" s="67"/>
      <c r="V99" s="67"/>
      <c r="W99" s="67"/>
      <c r="X99" s="67"/>
      <c r="Y99" s="67"/>
      <c r="Z99" s="67"/>
      <c r="AA99" s="67"/>
      <c r="AB99" s="67"/>
      <c r="AC99" s="67"/>
      <c r="AD99" s="67"/>
      <c r="AE99" s="67"/>
      <c r="AF99" s="67"/>
      <c r="AG99" s="67"/>
      <c r="AH99" s="67"/>
      <c r="AI99" s="67"/>
    </row>
    <row r="100" spans="1:35" x14ac:dyDescent="0.15">
      <c r="A100" s="67"/>
      <c r="B100" s="67"/>
      <c r="C100" s="67"/>
      <c r="D100" s="67"/>
      <c r="E100" s="67"/>
      <c r="F100" s="67"/>
      <c r="G100" s="67"/>
      <c r="H100" s="67"/>
      <c r="I100" s="67"/>
      <c r="J100" s="67"/>
      <c r="K100" s="67"/>
      <c r="L100" s="67"/>
      <c r="M100" s="67"/>
      <c r="N100" s="67"/>
      <c r="O100" s="67"/>
      <c r="P100" s="67"/>
      <c r="Q100" s="67"/>
      <c r="R100" s="67"/>
      <c r="S100" s="67"/>
      <c r="T100" s="67"/>
      <c r="U100" s="67"/>
      <c r="V100" s="67"/>
      <c r="W100" s="67"/>
      <c r="X100" s="67"/>
      <c r="Y100" s="67"/>
      <c r="Z100" s="67"/>
      <c r="AA100" s="67"/>
      <c r="AB100" s="67"/>
      <c r="AC100" s="67"/>
      <c r="AD100" s="67"/>
      <c r="AE100" s="67"/>
      <c r="AF100" s="67"/>
      <c r="AG100" s="67"/>
      <c r="AH100" s="67"/>
      <c r="AI100" s="67"/>
    </row>
    <row r="101" spans="1:35" x14ac:dyDescent="0.15">
      <c r="A101" s="67"/>
      <c r="B101" s="67"/>
      <c r="C101" s="67"/>
      <c r="D101" s="67"/>
      <c r="E101" s="67"/>
      <c r="F101" s="67"/>
      <c r="G101" s="67"/>
      <c r="H101" s="67"/>
      <c r="I101" s="67"/>
      <c r="J101" s="67"/>
      <c r="K101" s="67"/>
      <c r="L101" s="67"/>
      <c r="M101" s="67"/>
      <c r="N101" s="67"/>
      <c r="O101" s="67"/>
      <c r="P101" s="67"/>
      <c r="Q101" s="67"/>
      <c r="R101" s="67"/>
      <c r="S101" s="67"/>
      <c r="T101" s="67"/>
      <c r="U101" s="67"/>
      <c r="V101" s="67"/>
      <c r="W101" s="67"/>
      <c r="X101" s="67"/>
      <c r="Y101" s="67"/>
      <c r="Z101" s="67"/>
      <c r="AA101" s="67"/>
      <c r="AB101" s="67"/>
      <c r="AC101" s="67"/>
      <c r="AD101" s="67"/>
      <c r="AE101" s="67"/>
      <c r="AF101" s="67"/>
      <c r="AG101" s="67"/>
      <c r="AH101" s="67"/>
      <c r="AI101" s="67"/>
    </row>
    <row r="102" spans="1:35" x14ac:dyDescent="0.15">
      <c r="A102" s="67"/>
      <c r="B102" s="67"/>
      <c r="C102" s="67"/>
      <c r="D102" s="67"/>
      <c r="E102" s="67"/>
      <c r="F102" s="67"/>
      <c r="G102" s="67"/>
      <c r="H102" s="67"/>
      <c r="I102" s="67"/>
      <c r="J102" s="67"/>
      <c r="K102" s="67"/>
      <c r="L102" s="67"/>
      <c r="M102" s="67"/>
      <c r="N102" s="67"/>
      <c r="O102" s="67"/>
      <c r="P102" s="67"/>
      <c r="Q102" s="67"/>
      <c r="R102" s="67"/>
      <c r="S102" s="67"/>
      <c r="T102" s="67"/>
      <c r="U102" s="67"/>
      <c r="V102" s="67"/>
      <c r="W102" s="67"/>
      <c r="X102" s="67"/>
      <c r="Y102" s="67"/>
      <c r="Z102" s="67"/>
      <c r="AA102" s="67"/>
      <c r="AB102" s="67"/>
      <c r="AC102" s="67"/>
      <c r="AD102" s="67"/>
      <c r="AE102" s="67"/>
      <c r="AF102" s="67"/>
      <c r="AG102" s="67"/>
      <c r="AH102" s="67"/>
      <c r="AI102" s="67"/>
    </row>
    <row r="103" spans="1:35" x14ac:dyDescent="0.15">
      <c r="A103" s="67"/>
      <c r="B103" s="67"/>
      <c r="C103" s="67"/>
      <c r="D103" s="67"/>
      <c r="E103" s="67"/>
      <c r="F103" s="67"/>
      <c r="G103" s="67"/>
      <c r="H103" s="67"/>
      <c r="I103" s="67"/>
      <c r="J103" s="67"/>
      <c r="K103" s="67"/>
      <c r="L103" s="67"/>
      <c r="M103" s="67"/>
      <c r="N103" s="67"/>
      <c r="O103" s="67"/>
      <c r="P103" s="67"/>
      <c r="Q103" s="67"/>
      <c r="R103" s="67"/>
      <c r="S103" s="67"/>
      <c r="T103" s="67"/>
      <c r="U103" s="67"/>
      <c r="V103" s="67"/>
      <c r="W103" s="67"/>
      <c r="X103" s="67"/>
      <c r="Y103" s="67"/>
      <c r="Z103" s="67"/>
      <c r="AA103" s="67"/>
      <c r="AB103" s="67"/>
      <c r="AC103" s="67"/>
      <c r="AD103" s="67"/>
      <c r="AE103" s="67"/>
      <c r="AF103" s="67"/>
      <c r="AG103" s="67"/>
      <c r="AH103" s="67"/>
      <c r="AI103" s="67"/>
    </row>
    <row r="104" spans="1:35" x14ac:dyDescent="0.15">
      <c r="A104" s="67"/>
      <c r="B104" s="67"/>
      <c r="C104" s="67"/>
      <c r="D104" s="67"/>
      <c r="E104" s="67"/>
      <c r="F104" s="67"/>
      <c r="G104" s="67"/>
      <c r="H104" s="67"/>
      <c r="I104" s="67"/>
      <c r="J104" s="67"/>
      <c r="K104" s="67"/>
      <c r="L104" s="67"/>
      <c r="M104" s="67"/>
      <c r="N104" s="67"/>
      <c r="O104" s="67"/>
      <c r="P104" s="67"/>
      <c r="Q104" s="67"/>
      <c r="R104" s="67"/>
      <c r="S104" s="67"/>
      <c r="T104" s="67"/>
      <c r="U104" s="67"/>
      <c r="V104" s="67"/>
      <c r="W104" s="67"/>
      <c r="X104" s="67"/>
      <c r="Y104" s="67"/>
      <c r="Z104" s="67"/>
      <c r="AA104" s="67"/>
      <c r="AB104" s="67"/>
      <c r="AC104" s="67"/>
      <c r="AD104" s="67"/>
      <c r="AE104" s="67"/>
      <c r="AF104" s="67"/>
      <c r="AG104" s="67"/>
      <c r="AH104" s="67"/>
      <c r="AI104" s="67"/>
    </row>
    <row r="105" spans="1:35" x14ac:dyDescent="0.15">
      <c r="A105" s="67"/>
      <c r="B105" s="67"/>
      <c r="C105" s="67"/>
      <c r="D105" s="67"/>
      <c r="E105" s="67"/>
      <c r="F105" s="67"/>
      <c r="G105" s="67"/>
      <c r="H105" s="67"/>
      <c r="I105" s="67"/>
      <c r="J105" s="67"/>
      <c r="K105" s="67"/>
      <c r="L105" s="67"/>
      <c r="M105" s="67"/>
      <c r="N105" s="67"/>
      <c r="O105" s="67"/>
      <c r="P105" s="67"/>
      <c r="Q105" s="67"/>
      <c r="R105" s="67"/>
      <c r="S105" s="67"/>
      <c r="T105" s="67"/>
      <c r="U105" s="67"/>
      <c r="V105" s="67"/>
      <c r="W105" s="67"/>
      <c r="X105" s="67"/>
      <c r="Y105" s="67"/>
      <c r="Z105" s="67"/>
      <c r="AA105" s="67"/>
      <c r="AB105" s="67"/>
      <c r="AC105" s="67"/>
      <c r="AD105" s="67"/>
      <c r="AE105" s="67"/>
      <c r="AF105" s="67"/>
      <c r="AG105" s="67"/>
      <c r="AH105" s="67"/>
      <c r="AI105" s="67"/>
    </row>
    <row r="106" spans="1:35" x14ac:dyDescent="0.15">
      <c r="A106" s="67"/>
      <c r="B106" s="67"/>
      <c r="C106" s="67"/>
      <c r="D106" s="67"/>
      <c r="E106" s="67"/>
      <c r="F106" s="67"/>
      <c r="G106" s="67"/>
      <c r="H106" s="67"/>
      <c r="I106" s="67"/>
      <c r="J106" s="67"/>
      <c r="K106" s="67"/>
      <c r="L106" s="67"/>
      <c r="M106" s="67"/>
      <c r="N106" s="67"/>
      <c r="O106" s="67"/>
      <c r="P106" s="67"/>
      <c r="Q106" s="67"/>
      <c r="R106" s="67"/>
      <c r="S106" s="67"/>
      <c r="T106" s="67"/>
      <c r="U106" s="67"/>
      <c r="V106" s="67"/>
      <c r="W106" s="67"/>
      <c r="X106" s="67"/>
      <c r="Y106" s="67"/>
      <c r="Z106" s="67"/>
      <c r="AA106" s="67"/>
      <c r="AB106" s="67"/>
      <c r="AC106" s="67"/>
      <c r="AD106" s="67"/>
      <c r="AE106" s="67"/>
      <c r="AF106" s="67"/>
      <c r="AG106" s="67"/>
      <c r="AH106" s="67"/>
      <c r="AI106" s="67"/>
    </row>
    <row r="107" spans="1:35" x14ac:dyDescent="0.15">
      <c r="A107" s="67"/>
      <c r="B107" s="67"/>
      <c r="C107" s="67"/>
      <c r="D107" s="67"/>
      <c r="E107" s="67"/>
      <c r="F107" s="67"/>
      <c r="G107" s="67"/>
      <c r="H107" s="67"/>
      <c r="I107" s="67"/>
      <c r="J107" s="67"/>
      <c r="K107" s="67"/>
      <c r="L107" s="67"/>
      <c r="M107" s="67"/>
      <c r="N107" s="67"/>
      <c r="O107" s="67"/>
      <c r="P107" s="67"/>
      <c r="Q107" s="67"/>
      <c r="R107" s="67"/>
      <c r="S107" s="67"/>
      <c r="T107" s="67"/>
      <c r="U107" s="67"/>
      <c r="V107" s="67"/>
      <c r="W107" s="67"/>
      <c r="X107" s="67"/>
      <c r="Y107" s="67"/>
      <c r="Z107" s="67"/>
      <c r="AA107" s="67"/>
      <c r="AB107" s="67"/>
      <c r="AC107" s="67"/>
      <c r="AD107" s="67"/>
      <c r="AE107" s="67"/>
      <c r="AF107" s="67"/>
      <c r="AG107" s="67"/>
      <c r="AH107" s="67"/>
      <c r="AI107" s="67"/>
    </row>
    <row r="108" spans="1:35" x14ac:dyDescent="0.15">
      <c r="A108" s="67"/>
      <c r="B108" s="67"/>
      <c r="C108" s="67"/>
      <c r="D108" s="67"/>
      <c r="E108" s="67"/>
      <c r="F108" s="67"/>
      <c r="G108" s="67"/>
      <c r="H108" s="67"/>
      <c r="I108" s="67"/>
      <c r="J108" s="67"/>
      <c r="K108" s="67"/>
      <c r="L108" s="67"/>
      <c r="M108" s="67"/>
      <c r="N108" s="67"/>
      <c r="O108" s="67"/>
      <c r="P108" s="67"/>
      <c r="Q108" s="67"/>
      <c r="R108" s="67"/>
      <c r="S108" s="67"/>
      <c r="T108" s="67"/>
      <c r="U108" s="67"/>
      <c r="V108" s="67"/>
      <c r="W108" s="67"/>
      <c r="X108" s="67"/>
      <c r="Y108" s="67"/>
      <c r="Z108" s="67"/>
      <c r="AA108" s="67"/>
      <c r="AB108" s="67"/>
      <c r="AC108" s="67"/>
      <c r="AD108" s="67"/>
      <c r="AE108" s="67"/>
      <c r="AF108" s="67"/>
      <c r="AG108" s="67"/>
      <c r="AH108" s="67"/>
      <c r="AI108" s="67"/>
    </row>
    <row r="109" spans="1:35" x14ac:dyDescent="0.15">
      <c r="A109" s="67"/>
      <c r="B109" s="67"/>
      <c r="C109" s="67"/>
      <c r="D109" s="67"/>
      <c r="E109" s="67"/>
      <c r="F109" s="67"/>
      <c r="G109" s="67"/>
      <c r="H109" s="67"/>
      <c r="I109" s="67"/>
      <c r="J109" s="67"/>
      <c r="K109" s="67"/>
      <c r="L109" s="67"/>
      <c r="M109" s="67"/>
      <c r="N109" s="67"/>
      <c r="O109" s="67"/>
      <c r="P109" s="67"/>
      <c r="Q109" s="67"/>
      <c r="R109" s="67"/>
      <c r="S109" s="67"/>
      <c r="T109" s="67"/>
      <c r="U109" s="67"/>
      <c r="V109" s="67"/>
      <c r="W109" s="67"/>
      <c r="X109" s="67"/>
      <c r="Y109" s="67"/>
      <c r="Z109" s="67"/>
      <c r="AA109" s="67"/>
      <c r="AB109" s="67"/>
      <c r="AC109" s="67"/>
      <c r="AD109" s="67"/>
      <c r="AE109" s="67"/>
      <c r="AF109" s="67"/>
      <c r="AG109" s="67"/>
      <c r="AH109" s="67"/>
      <c r="AI109" s="67"/>
    </row>
    <row r="110" spans="1:35" x14ac:dyDescent="0.15">
      <c r="A110" s="67"/>
      <c r="B110" s="67"/>
      <c r="C110" s="67"/>
      <c r="D110" s="67"/>
      <c r="E110" s="67"/>
      <c r="F110" s="67"/>
      <c r="G110" s="67"/>
      <c r="H110" s="67"/>
      <c r="I110" s="67"/>
      <c r="J110" s="67"/>
      <c r="K110" s="67"/>
      <c r="L110" s="67"/>
      <c r="M110" s="67"/>
      <c r="N110" s="67"/>
      <c r="O110" s="67"/>
      <c r="P110" s="67"/>
      <c r="Q110" s="67"/>
      <c r="R110" s="67"/>
      <c r="S110" s="67"/>
      <c r="T110" s="67"/>
      <c r="U110" s="67"/>
      <c r="V110" s="67"/>
      <c r="W110" s="67"/>
      <c r="X110" s="67"/>
      <c r="Y110" s="67"/>
      <c r="Z110" s="67"/>
      <c r="AA110" s="67"/>
      <c r="AB110" s="67"/>
      <c r="AC110" s="67"/>
      <c r="AD110" s="67"/>
      <c r="AE110" s="67"/>
      <c r="AF110" s="67"/>
      <c r="AG110" s="67"/>
      <c r="AH110" s="67"/>
      <c r="AI110" s="67"/>
    </row>
    <row r="111" spans="1:35" x14ac:dyDescent="0.15">
      <c r="A111" s="67"/>
      <c r="B111" s="67"/>
      <c r="C111" s="67"/>
      <c r="D111" s="67"/>
      <c r="E111" s="67"/>
      <c r="F111" s="67"/>
      <c r="G111" s="67"/>
      <c r="H111" s="67"/>
      <c r="I111" s="67"/>
      <c r="J111" s="67"/>
      <c r="K111" s="67"/>
      <c r="L111" s="67"/>
      <c r="M111" s="67"/>
      <c r="N111" s="67"/>
      <c r="O111" s="67"/>
      <c r="P111" s="67"/>
      <c r="Q111" s="67"/>
      <c r="R111" s="67"/>
      <c r="S111" s="67"/>
      <c r="T111" s="67"/>
      <c r="U111" s="67"/>
      <c r="V111" s="67"/>
      <c r="W111" s="67"/>
      <c r="X111" s="67"/>
      <c r="Y111" s="67"/>
      <c r="Z111" s="67"/>
      <c r="AA111" s="67"/>
      <c r="AB111" s="67"/>
      <c r="AC111" s="67"/>
      <c r="AD111" s="67"/>
      <c r="AE111" s="67"/>
      <c r="AF111" s="67"/>
      <c r="AG111" s="67"/>
      <c r="AH111" s="67"/>
      <c r="AI111" s="67"/>
    </row>
    <row r="112" spans="1:35" x14ac:dyDescent="0.15">
      <c r="A112" s="67"/>
      <c r="B112" s="67"/>
      <c r="C112" s="67"/>
      <c r="D112" s="67"/>
      <c r="E112" s="67"/>
      <c r="F112" s="67"/>
      <c r="G112" s="67"/>
      <c r="H112" s="67"/>
      <c r="I112" s="67"/>
      <c r="J112" s="67"/>
      <c r="K112" s="67"/>
      <c r="L112" s="67"/>
      <c r="M112" s="67"/>
      <c r="N112" s="67"/>
      <c r="O112" s="67"/>
      <c r="P112" s="67"/>
      <c r="Q112" s="67"/>
      <c r="R112" s="67"/>
      <c r="S112" s="67"/>
      <c r="T112" s="67"/>
      <c r="U112" s="67"/>
      <c r="V112" s="67"/>
      <c r="W112" s="67"/>
      <c r="X112" s="67"/>
      <c r="Y112" s="67"/>
      <c r="Z112" s="67"/>
      <c r="AA112" s="67"/>
      <c r="AB112" s="67"/>
      <c r="AC112" s="67"/>
      <c r="AD112" s="67"/>
      <c r="AE112" s="67"/>
      <c r="AF112" s="67"/>
      <c r="AG112" s="67"/>
      <c r="AH112" s="67"/>
      <c r="AI112" s="67"/>
    </row>
    <row r="113" spans="1:35" x14ac:dyDescent="0.15">
      <c r="A113" s="67"/>
      <c r="B113" s="67"/>
      <c r="C113" s="67"/>
      <c r="D113" s="67"/>
      <c r="E113" s="67"/>
      <c r="F113" s="67"/>
      <c r="G113" s="67"/>
      <c r="H113" s="67"/>
      <c r="I113" s="67"/>
      <c r="J113" s="67"/>
      <c r="K113" s="67"/>
      <c r="L113" s="67"/>
      <c r="M113" s="67"/>
      <c r="N113" s="67"/>
      <c r="O113" s="67"/>
      <c r="P113" s="67"/>
      <c r="Q113" s="67"/>
      <c r="R113" s="67"/>
      <c r="S113" s="67"/>
      <c r="T113" s="67"/>
      <c r="U113" s="67"/>
      <c r="V113" s="67"/>
      <c r="W113" s="67"/>
      <c r="X113" s="67"/>
      <c r="Y113" s="67"/>
      <c r="Z113" s="67"/>
      <c r="AA113" s="67"/>
      <c r="AB113" s="67"/>
      <c r="AC113" s="67"/>
      <c r="AD113" s="67"/>
      <c r="AE113" s="67"/>
      <c r="AF113" s="67"/>
      <c r="AG113" s="67"/>
      <c r="AH113" s="67"/>
      <c r="AI113" s="67"/>
    </row>
    <row r="114" spans="1:35" x14ac:dyDescent="0.15">
      <c r="A114" s="67"/>
      <c r="B114" s="67"/>
      <c r="C114" s="67"/>
      <c r="D114" s="67"/>
      <c r="E114" s="67"/>
      <c r="F114" s="67"/>
      <c r="G114" s="67"/>
      <c r="H114" s="67"/>
      <c r="I114" s="67"/>
      <c r="J114" s="67"/>
      <c r="K114" s="67"/>
      <c r="L114" s="67"/>
      <c r="M114" s="67"/>
      <c r="N114" s="67"/>
      <c r="O114" s="67"/>
      <c r="P114" s="67"/>
      <c r="Q114" s="67"/>
      <c r="R114" s="67"/>
      <c r="S114" s="67"/>
      <c r="T114" s="67"/>
      <c r="U114" s="67"/>
      <c r="V114" s="67"/>
      <c r="W114" s="67"/>
      <c r="X114" s="67"/>
      <c r="Y114" s="67"/>
      <c r="Z114" s="67"/>
      <c r="AA114" s="67"/>
      <c r="AB114" s="67"/>
      <c r="AC114" s="67"/>
      <c r="AD114" s="67"/>
      <c r="AE114" s="67"/>
      <c r="AF114" s="67"/>
      <c r="AG114" s="67"/>
      <c r="AH114" s="67"/>
      <c r="AI114" s="67"/>
    </row>
    <row r="115" spans="1:35" x14ac:dyDescent="0.15">
      <c r="A115" s="67"/>
      <c r="B115" s="67"/>
      <c r="C115" s="67"/>
      <c r="D115" s="67"/>
      <c r="E115" s="67"/>
      <c r="F115" s="67"/>
      <c r="G115" s="67"/>
      <c r="H115" s="67"/>
      <c r="I115" s="67"/>
      <c r="J115" s="67"/>
      <c r="K115" s="67"/>
      <c r="L115" s="67"/>
      <c r="M115" s="67"/>
      <c r="N115" s="67"/>
      <c r="O115" s="67"/>
      <c r="P115" s="67"/>
      <c r="Q115" s="67"/>
      <c r="R115" s="67"/>
      <c r="S115" s="67"/>
      <c r="T115" s="67"/>
      <c r="U115" s="67"/>
      <c r="V115" s="67"/>
      <c r="W115" s="67"/>
      <c r="X115" s="67"/>
      <c r="Y115" s="67"/>
      <c r="Z115" s="67"/>
      <c r="AA115" s="67"/>
      <c r="AB115" s="67"/>
      <c r="AC115" s="67"/>
      <c r="AD115" s="67"/>
      <c r="AE115" s="67"/>
      <c r="AF115" s="67"/>
      <c r="AG115" s="67"/>
      <c r="AH115" s="67"/>
      <c r="AI115" s="67"/>
    </row>
    <row r="116" spans="1:35" x14ac:dyDescent="0.15">
      <c r="A116" s="67"/>
      <c r="B116" s="67"/>
      <c r="C116" s="67"/>
      <c r="D116" s="67"/>
      <c r="E116" s="67"/>
      <c r="F116" s="67"/>
      <c r="G116" s="67"/>
      <c r="H116" s="67"/>
      <c r="I116" s="67"/>
      <c r="J116" s="67"/>
      <c r="K116" s="67"/>
      <c r="L116" s="67"/>
      <c r="M116" s="67"/>
      <c r="N116" s="67"/>
      <c r="O116" s="67"/>
      <c r="P116" s="67"/>
      <c r="Q116" s="67"/>
      <c r="R116" s="67"/>
      <c r="S116" s="67"/>
      <c r="T116" s="67"/>
      <c r="U116" s="67"/>
      <c r="V116" s="67"/>
      <c r="W116" s="67"/>
      <c r="X116" s="67"/>
      <c r="Y116" s="67"/>
      <c r="Z116" s="67"/>
      <c r="AA116" s="67"/>
      <c r="AB116" s="67"/>
      <c r="AC116" s="67"/>
      <c r="AD116" s="67"/>
      <c r="AE116" s="67"/>
      <c r="AF116" s="67"/>
      <c r="AG116" s="67"/>
      <c r="AH116" s="67"/>
      <c r="AI116" s="67"/>
    </row>
    <row r="117" spans="1:35" x14ac:dyDescent="0.15">
      <c r="A117" s="67"/>
      <c r="B117" s="67"/>
      <c r="C117" s="67"/>
      <c r="D117" s="67"/>
      <c r="E117" s="67"/>
      <c r="F117" s="67"/>
      <c r="G117" s="67"/>
      <c r="H117" s="67"/>
      <c r="I117" s="67"/>
      <c r="J117" s="67"/>
      <c r="K117" s="67"/>
      <c r="L117" s="67"/>
      <c r="M117" s="67"/>
      <c r="N117" s="67"/>
      <c r="O117" s="67"/>
      <c r="P117" s="67"/>
      <c r="Q117" s="67"/>
      <c r="R117" s="67"/>
      <c r="S117" s="67"/>
      <c r="T117" s="67"/>
      <c r="U117" s="67"/>
      <c r="V117" s="67"/>
      <c r="W117" s="67"/>
      <c r="X117" s="67"/>
      <c r="Y117" s="67"/>
      <c r="Z117" s="67"/>
      <c r="AA117" s="67"/>
      <c r="AB117" s="67"/>
      <c r="AC117" s="67"/>
      <c r="AD117" s="67"/>
      <c r="AE117" s="67"/>
      <c r="AF117" s="67"/>
      <c r="AG117" s="67"/>
      <c r="AH117" s="67"/>
      <c r="AI117" s="67"/>
    </row>
    <row r="118" spans="1:35" x14ac:dyDescent="0.15">
      <c r="A118" s="67"/>
      <c r="B118" s="67"/>
      <c r="C118" s="67"/>
      <c r="D118" s="67"/>
      <c r="E118" s="67"/>
      <c r="F118" s="67"/>
      <c r="G118" s="67"/>
      <c r="H118" s="67"/>
      <c r="I118" s="67"/>
      <c r="J118" s="67"/>
      <c r="K118" s="67"/>
      <c r="L118" s="67"/>
      <c r="M118" s="67"/>
      <c r="N118" s="67"/>
      <c r="O118" s="67"/>
      <c r="P118" s="67"/>
      <c r="Q118" s="67"/>
      <c r="R118" s="67"/>
      <c r="S118" s="67"/>
      <c r="T118" s="67"/>
      <c r="U118" s="67"/>
      <c r="V118" s="67"/>
      <c r="W118" s="67"/>
      <c r="X118" s="67"/>
      <c r="Y118" s="67"/>
      <c r="Z118" s="67"/>
      <c r="AA118" s="67"/>
      <c r="AB118" s="67"/>
      <c r="AC118" s="67"/>
      <c r="AD118" s="67"/>
      <c r="AE118" s="67"/>
      <c r="AF118" s="67"/>
      <c r="AG118" s="67"/>
      <c r="AH118" s="67"/>
      <c r="AI118" s="67"/>
    </row>
    <row r="119" spans="1:35" x14ac:dyDescent="0.15">
      <c r="A119" s="67"/>
      <c r="B119" s="67"/>
      <c r="C119" s="67"/>
      <c r="D119" s="67"/>
      <c r="E119" s="67"/>
      <c r="F119" s="67"/>
      <c r="G119" s="67"/>
      <c r="H119" s="67"/>
      <c r="I119" s="67"/>
      <c r="J119" s="67"/>
      <c r="K119" s="67"/>
      <c r="L119" s="67"/>
      <c r="M119" s="67"/>
      <c r="N119" s="67"/>
      <c r="O119" s="67"/>
      <c r="P119" s="67"/>
      <c r="Q119" s="67"/>
      <c r="R119" s="67"/>
      <c r="S119" s="67"/>
      <c r="T119" s="67"/>
      <c r="U119" s="67"/>
      <c r="V119" s="67"/>
      <c r="W119" s="67"/>
      <c r="X119" s="67"/>
      <c r="Y119" s="67"/>
      <c r="Z119" s="67"/>
      <c r="AA119" s="67"/>
      <c r="AB119" s="67"/>
      <c r="AC119" s="67"/>
      <c r="AD119" s="67"/>
      <c r="AE119" s="67"/>
      <c r="AF119" s="67"/>
      <c r="AG119" s="67"/>
      <c r="AH119" s="67"/>
      <c r="AI119" s="67"/>
    </row>
    <row r="120" spans="1:35" x14ac:dyDescent="0.15">
      <c r="A120" s="67"/>
      <c r="B120" s="67"/>
      <c r="C120" s="67"/>
      <c r="D120" s="67"/>
      <c r="E120" s="67"/>
      <c r="F120" s="67"/>
      <c r="G120" s="67"/>
      <c r="H120" s="67"/>
      <c r="I120" s="67"/>
      <c r="J120" s="67"/>
      <c r="K120" s="67"/>
      <c r="L120" s="67"/>
      <c r="M120" s="67"/>
      <c r="N120" s="67"/>
      <c r="O120" s="67"/>
      <c r="P120" s="67"/>
      <c r="Q120" s="67"/>
      <c r="R120" s="67"/>
      <c r="S120" s="67"/>
      <c r="T120" s="67"/>
      <c r="U120" s="67"/>
      <c r="V120" s="67"/>
      <c r="W120" s="67"/>
      <c r="X120" s="67"/>
      <c r="Y120" s="67"/>
      <c r="Z120" s="67"/>
      <c r="AA120" s="67"/>
      <c r="AB120" s="67"/>
      <c r="AC120" s="67"/>
      <c r="AD120" s="67"/>
      <c r="AE120" s="67"/>
      <c r="AF120" s="67"/>
      <c r="AG120" s="67"/>
      <c r="AH120" s="67"/>
      <c r="AI120" s="67"/>
    </row>
    <row r="121" spans="1:35" x14ac:dyDescent="0.15">
      <c r="A121" s="67"/>
      <c r="B121" s="67"/>
      <c r="C121" s="67"/>
      <c r="D121" s="67"/>
      <c r="E121" s="67"/>
      <c r="F121" s="67"/>
      <c r="G121" s="67"/>
      <c r="H121" s="67"/>
      <c r="I121" s="67"/>
      <c r="J121" s="67"/>
      <c r="K121" s="67"/>
      <c r="L121" s="67"/>
      <c r="M121" s="67"/>
      <c r="N121" s="67"/>
      <c r="O121" s="67"/>
      <c r="P121" s="67"/>
      <c r="Q121" s="67"/>
      <c r="R121" s="67"/>
      <c r="S121" s="67"/>
      <c r="T121" s="67"/>
      <c r="U121" s="67"/>
      <c r="V121" s="67"/>
      <c r="W121" s="67"/>
      <c r="X121" s="67"/>
      <c r="Y121" s="67"/>
      <c r="Z121" s="67"/>
      <c r="AA121" s="67"/>
      <c r="AB121" s="67"/>
      <c r="AC121" s="67"/>
      <c r="AD121" s="67"/>
      <c r="AE121" s="67"/>
      <c r="AF121" s="67"/>
      <c r="AG121" s="67"/>
      <c r="AH121" s="67"/>
      <c r="AI121" s="67"/>
    </row>
    <row r="122" spans="1:35" x14ac:dyDescent="0.15">
      <c r="A122" s="67"/>
      <c r="B122" s="67"/>
      <c r="C122" s="67"/>
      <c r="D122" s="67"/>
      <c r="E122" s="67"/>
      <c r="F122" s="67"/>
      <c r="G122" s="67"/>
      <c r="H122" s="67"/>
      <c r="I122" s="67"/>
      <c r="J122" s="67"/>
      <c r="K122" s="67"/>
      <c r="L122" s="67"/>
      <c r="M122" s="67"/>
      <c r="N122" s="67"/>
      <c r="O122" s="67"/>
      <c r="P122" s="67"/>
      <c r="Q122" s="67"/>
      <c r="R122" s="67"/>
      <c r="S122" s="67"/>
      <c r="T122" s="67"/>
      <c r="U122" s="67"/>
      <c r="V122" s="67"/>
      <c r="W122" s="67"/>
      <c r="X122" s="67"/>
      <c r="Y122" s="67"/>
      <c r="Z122" s="67"/>
      <c r="AA122" s="67"/>
      <c r="AB122" s="67"/>
      <c r="AC122" s="67"/>
      <c r="AD122" s="67"/>
      <c r="AE122" s="67"/>
      <c r="AF122" s="67"/>
      <c r="AG122" s="67"/>
      <c r="AH122" s="67"/>
      <c r="AI122" s="67"/>
    </row>
    <row r="123" spans="1:35" x14ac:dyDescent="0.15">
      <c r="A123" s="67"/>
      <c r="B123" s="67"/>
      <c r="C123" s="67"/>
      <c r="D123" s="67"/>
      <c r="E123" s="67"/>
      <c r="F123" s="67"/>
      <c r="G123" s="67"/>
      <c r="H123" s="67"/>
      <c r="I123" s="67"/>
      <c r="J123" s="67"/>
      <c r="K123" s="67"/>
      <c r="L123" s="67"/>
      <c r="M123" s="67"/>
      <c r="N123" s="67"/>
      <c r="O123" s="67"/>
      <c r="P123" s="67"/>
      <c r="Q123" s="67"/>
      <c r="R123" s="67"/>
      <c r="S123" s="67"/>
      <c r="T123" s="67"/>
      <c r="U123" s="67"/>
      <c r="V123" s="67"/>
      <c r="W123" s="67"/>
      <c r="X123" s="67"/>
      <c r="Y123" s="67"/>
      <c r="Z123" s="67"/>
      <c r="AA123" s="67"/>
      <c r="AB123" s="67"/>
      <c r="AC123" s="67"/>
      <c r="AD123" s="67"/>
      <c r="AE123" s="67"/>
      <c r="AF123" s="67"/>
      <c r="AG123" s="67"/>
      <c r="AH123" s="67"/>
      <c r="AI123" s="67"/>
    </row>
    <row r="124" spans="1:35" x14ac:dyDescent="0.15">
      <c r="A124" s="67"/>
      <c r="B124" s="67"/>
      <c r="C124" s="67"/>
      <c r="D124" s="67"/>
      <c r="E124" s="67"/>
      <c r="F124" s="67"/>
      <c r="G124" s="67"/>
      <c r="H124" s="67"/>
      <c r="I124" s="67"/>
      <c r="J124" s="67"/>
      <c r="K124" s="67"/>
      <c r="L124" s="67"/>
      <c r="M124" s="67"/>
      <c r="N124" s="67"/>
      <c r="O124" s="67"/>
      <c r="P124" s="67"/>
      <c r="Q124" s="67"/>
      <c r="R124" s="67"/>
      <c r="S124" s="67"/>
      <c r="T124" s="67"/>
      <c r="U124" s="67"/>
      <c r="V124" s="67"/>
      <c r="W124" s="67"/>
      <c r="X124" s="67"/>
      <c r="Y124" s="67"/>
      <c r="Z124" s="67"/>
      <c r="AA124" s="67"/>
      <c r="AB124" s="67"/>
      <c r="AC124" s="67"/>
      <c r="AD124" s="67"/>
      <c r="AE124" s="67"/>
      <c r="AF124" s="67"/>
      <c r="AG124" s="67"/>
      <c r="AH124" s="67"/>
      <c r="AI124" s="67"/>
    </row>
    <row r="125" spans="1:35" x14ac:dyDescent="0.15">
      <c r="A125" s="67"/>
      <c r="B125" s="67"/>
      <c r="C125" s="67"/>
      <c r="D125" s="67"/>
      <c r="E125" s="67"/>
      <c r="F125" s="67"/>
      <c r="G125" s="67"/>
      <c r="H125" s="67"/>
      <c r="I125" s="67"/>
      <c r="J125" s="67"/>
      <c r="K125" s="67"/>
      <c r="L125" s="67"/>
      <c r="M125" s="67"/>
      <c r="N125" s="67"/>
      <c r="O125" s="67"/>
      <c r="P125" s="67"/>
      <c r="Q125" s="67"/>
      <c r="R125" s="67"/>
      <c r="S125" s="67"/>
      <c r="T125" s="67"/>
      <c r="U125" s="67"/>
      <c r="V125" s="67"/>
      <c r="W125" s="67"/>
      <c r="X125" s="67"/>
      <c r="Y125" s="67"/>
      <c r="Z125" s="67"/>
      <c r="AA125" s="67"/>
      <c r="AB125" s="67"/>
      <c r="AC125" s="67"/>
      <c r="AD125" s="67"/>
      <c r="AE125" s="67"/>
      <c r="AF125" s="67"/>
      <c r="AG125" s="67"/>
      <c r="AH125" s="67"/>
      <c r="AI125" s="67"/>
    </row>
    <row r="126" spans="1:35" x14ac:dyDescent="0.15">
      <c r="A126" s="67"/>
      <c r="B126" s="67"/>
      <c r="C126" s="67"/>
      <c r="D126" s="67"/>
      <c r="E126" s="67"/>
      <c r="F126" s="67"/>
      <c r="G126" s="67"/>
      <c r="H126" s="67"/>
      <c r="I126" s="67"/>
      <c r="J126" s="67"/>
      <c r="K126" s="67"/>
      <c r="L126" s="67"/>
      <c r="M126" s="67"/>
      <c r="N126" s="67"/>
      <c r="O126" s="67"/>
      <c r="P126" s="67"/>
      <c r="Q126" s="67"/>
      <c r="R126" s="67"/>
      <c r="S126" s="67"/>
      <c r="T126" s="67"/>
      <c r="U126" s="67"/>
      <c r="V126" s="67"/>
      <c r="W126" s="67"/>
      <c r="X126" s="67"/>
      <c r="Y126" s="67"/>
      <c r="Z126" s="67"/>
      <c r="AA126" s="67"/>
      <c r="AB126" s="67"/>
      <c r="AC126" s="67"/>
      <c r="AD126" s="67"/>
      <c r="AE126" s="67"/>
      <c r="AF126" s="67"/>
      <c r="AG126" s="67"/>
      <c r="AH126" s="67"/>
      <c r="AI126" s="67"/>
    </row>
    <row r="127" spans="1:35" x14ac:dyDescent="0.15">
      <c r="A127" s="67"/>
      <c r="B127" s="67"/>
      <c r="C127" s="67"/>
      <c r="D127" s="67"/>
      <c r="E127" s="67"/>
      <c r="F127" s="67"/>
      <c r="G127" s="67"/>
      <c r="H127" s="67"/>
      <c r="I127" s="67"/>
      <c r="J127" s="67"/>
      <c r="K127" s="67"/>
      <c r="L127" s="67"/>
      <c r="M127" s="67"/>
      <c r="N127" s="67"/>
      <c r="O127" s="67"/>
      <c r="P127" s="67"/>
      <c r="Q127" s="67"/>
      <c r="R127" s="67"/>
      <c r="S127" s="67"/>
      <c r="T127" s="67"/>
      <c r="U127" s="67"/>
      <c r="V127" s="67"/>
      <c r="W127" s="67"/>
      <c r="X127" s="67"/>
      <c r="Y127" s="67"/>
      <c r="Z127" s="67"/>
      <c r="AA127" s="67"/>
      <c r="AB127" s="67"/>
      <c r="AC127" s="67"/>
      <c r="AD127" s="67"/>
      <c r="AE127" s="67"/>
      <c r="AF127" s="67"/>
      <c r="AG127" s="67"/>
      <c r="AH127" s="67"/>
      <c r="AI127" s="67"/>
    </row>
    <row r="128" spans="1:35" x14ac:dyDescent="0.15">
      <c r="A128" s="67"/>
      <c r="B128" s="67"/>
      <c r="C128" s="67"/>
      <c r="D128" s="67"/>
      <c r="E128" s="67"/>
      <c r="F128" s="67"/>
      <c r="G128" s="67"/>
      <c r="H128" s="67"/>
      <c r="I128" s="67"/>
      <c r="J128" s="67"/>
      <c r="K128" s="67"/>
      <c r="L128" s="67"/>
      <c r="M128" s="67"/>
      <c r="N128" s="67"/>
      <c r="O128" s="67"/>
      <c r="P128" s="67"/>
      <c r="Q128" s="67"/>
      <c r="R128" s="67"/>
      <c r="S128" s="67"/>
      <c r="T128" s="67"/>
      <c r="U128" s="67"/>
      <c r="V128" s="67"/>
      <c r="W128" s="67"/>
      <c r="X128" s="67"/>
      <c r="Y128" s="67"/>
      <c r="Z128" s="67"/>
      <c r="AA128" s="67"/>
      <c r="AB128" s="67"/>
      <c r="AC128" s="67"/>
      <c r="AD128" s="67"/>
      <c r="AE128" s="67"/>
      <c r="AF128" s="67"/>
      <c r="AG128" s="67"/>
      <c r="AH128" s="67"/>
      <c r="AI128" s="67"/>
    </row>
    <row r="129" spans="1:35" x14ac:dyDescent="0.15">
      <c r="A129" s="67"/>
      <c r="B129" s="67"/>
      <c r="C129" s="67"/>
      <c r="D129" s="67"/>
      <c r="E129" s="67"/>
      <c r="F129" s="67"/>
      <c r="G129" s="67"/>
      <c r="H129" s="67"/>
      <c r="I129" s="67"/>
      <c r="J129" s="67"/>
      <c r="K129" s="67"/>
      <c r="L129" s="67"/>
      <c r="M129" s="67"/>
      <c r="N129" s="67"/>
      <c r="O129" s="67"/>
      <c r="P129" s="67"/>
      <c r="Q129" s="67"/>
      <c r="R129" s="67"/>
      <c r="S129" s="67"/>
      <c r="T129" s="67"/>
      <c r="U129" s="67"/>
      <c r="V129" s="67"/>
      <c r="W129" s="67"/>
      <c r="X129" s="67"/>
      <c r="Y129" s="67"/>
      <c r="Z129" s="67"/>
      <c r="AA129" s="67"/>
      <c r="AB129" s="67"/>
      <c r="AC129" s="67"/>
      <c r="AD129" s="67"/>
      <c r="AE129" s="67"/>
      <c r="AF129" s="67"/>
      <c r="AG129" s="67"/>
      <c r="AH129" s="67"/>
      <c r="AI129" s="67"/>
    </row>
    <row r="130" spans="1:35" x14ac:dyDescent="0.15">
      <c r="A130" s="67"/>
      <c r="B130" s="67"/>
      <c r="C130" s="67"/>
      <c r="D130" s="67"/>
      <c r="E130" s="67"/>
      <c r="F130" s="67"/>
      <c r="G130" s="67"/>
      <c r="H130" s="67"/>
      <c r="I130" s="67"/>
      <c r="J130" s="67"/>
      <c r="K130" s="67"/>
      <c r="L130" s="67"/>
      <c r="M130" s="67"/>
      <c r="N130" s="67"/>
      <c r="O130" s="67"/>
      <c r="P130" s="67"/>
      <c r="Q130" s="67"/>
      <c r="R130" s="67"/>
      <c r="S130" s="67"/>
      <c r="T130" s="67"/>
      <c r="U130" s="67"/>
      <c r="V130" s="67"/>
      <c r="W130" s="67"/>
      <c r="X130" s="67"/>
      <c r="Y130" s="67"/>
      <c r="Z130" s="67"/>
      <c r="AA130" s="67"/>
      <c r="AB130" s="67"/>
      <c r="AC130" s="67"/>
      <c r="AD130" s="67"/>
      <c r="AE130" s="67"/>
      <c r="AF130" s="67"/>
      <c r="AG130" s="67"/>
      <c r="AH130" s="67"/>
      <c r="AI130" s="67"/>
    </row>
    <row r="131" spans="1:35" x14ac:dyDescent="0.15">
      <c r="A131" s="67"/>
      <c r="B131" s="67"/>
      <c r="C131" s="67"/>
      <c r="D131" s="67"/>
      <c r="E131" s="67"/>
      <c r="F131" s="67"/>
      <c r="G131" s="67"/>
      <c r="H131" s="67"/>
      <c r="I131" s="67"/>
      <c r="J131" s="67"/>
      <c r="K131" s="67"/>
      <c r="L131" s="67"/>
      <c r="M131" s="67"/>
      <c r="N131" s="67"/>
      <c r="O131" s="67"/>
      <c r="P131" s="67"/>
      <c r="Q131" s="67"/>
      <c r="R131" s="67"/>
      <c r="S131" s="67"/>
      <c r="T131" s="67"/>
      <c r="U131" s="67"/>
      <c r="V131" s="67"/>
      <c r="W131" s="67"/>
      <c r="X131" s="67"/>
      <c r="Y131" s="67"/>
      <c r="Z131" s="67"/>
      <c r="AA131" s="67"/>
      <c r="AB131" s="67"/>
      <c r="AC131" s="67"/>
      <c r="AD131" s="67"/>
      <c r="AE131" s="67"/>
      <c r="AF131" s="67"/>
      <c r="AG131" s="67"/>
      <c r="AH131" s="67"/>
      <c r="AI131" s="67"/>
    </row>
    <row r="132" spans="1:35" x14ac:dyDescent="0.15">
      <c r="A132" s="67"/>
      <c r="B132" s="67"/>
      <c r="C132" s="67"/>
      <c r="D132" s="67"/>
      <c r="E132" s="67"/>
      <c r="F132" s="67"/>
      <c r="G132" s="67"/>
      <c r="H132" s="67"/>
      <c r="I132" s="67"/>
      <c r="J132" s="67"/>
      <c r="K132" s="67"/>
      <c r="L132" s="67"/>
      <c r="M132" s="67"/>
      <c r="N132" s="67"/>
      <c r="O132" s="67"/>
      <c r="P132" s="67"/>
      <c r="Q132" s="67"/>
      <c r="R132" s="67"/>
      <c r="S132" s="67"/>
      <c r="T132" s="67"/>
      <c r="U132" s="67"/>
      <c r="V132" s="67"/>
      <c r="W132" s="67"/>
      <c r="X132" s="67"/>
      <c r="Y132" s="67"/>
      <c r="Z132" s="67"/>
      <c r="AA132" s="67"/>
      <c r="AB132" s="67"/>
      <c r="AC132" s="67"/>
      <c r="AD132" s="67"/>
      <c r="AE132" s="67"/>
      <c r="AF132" s="67"/>
      <c r="AG132" s="67"/>
      <c r="AH132" s="67"/>
      <c r="AI132" s="67"/>
    </row>
    <row r="133" spans="1:35" x14ac:dyDescent="0.15">
      <c r="A133" s="67"/>
      <c r="B133" s="67"/>
      <c r="C133" s="67"/>
      <c r="D133" s="67"/>
      <c r="E133" s="67"/>
      <c r="F133" s="67"/>
      <c r="G133" s="67"/>
      <c r="H133" s="67"/>
      <c r="I133" s="67"/>
      <c r="J133" s="67"/>
      <c r="K133" s="67"/>
      <c r="L133" s="67"/>
      <c r="M133" s="67"/>
      <c r="N133" s="67"/>
      <c r="O133" s="67"/>
      <c r="P133" s="67"/>
      <c r="Q133" s="67"/>
      <c r="R133" s="67"/>
      <c r="S133" s="67"/>
      <c r="T133" s="67"/>
      <c r="U133" s="67"/>
      <c r="V133" s="67"/>
      <c r="W133" s="67"/>
      <c r="X133" s="67"/>
      <c r="Y133" s="67"/>
      <c r="Z133" s="67"/>
      <c r="AA133" s="67"/>
      <c r="AB133" s="67"/>
      <c r="AC133" s="67"/>
      <c r="AD133" s="67"/>
      <c r="AE133" s="67"/>
      <c r="AF133" s="67"/>
      <c r="AG133" s="67"/>
      <c r="AH133" s="67"/>
      <c r="AI133" s="67"/>
    </row>
    <row r="134" spans="1:35" x14ac:dyDescent="0.15">
      <c r="A134" s="67"/>
      <c r="B134" s="67"/>
      <c r="C134" s="67"/>
      <c r="D134" s="67"/>
      <c r="E134" s="67"/>
      <c r="F134" s="67"/>
      <c r="G134" s="67"/>
      <c r="H134" s="67"/>
      <c r="I134" s="67"/>
      <c r="J134" s="67"/>
      <c r="K134" s="67"/>
      <c r="L134" s="67"/>
      <c r="M134" s="67"/>
      <c r="N134" s="67"/>
      <c r="O134" s="67"/>
      <c r="P134" s="67"/>
      <c r="Q134" s="67"/>
      <c r="R134" s="67"/>
      <c r="S134" s="67"/>
      <c r="T134" s="67"/>
      <c r="U134" s="67"/>
      <c r="V134" s="67"/>
      <c r="W134" s="67"/>
      <c r="X134" s="67"/>
      <c r="Y134" s="67"/>
      <c r="Z134" s="67"/>
      <c r="AA134" s="67"/>
      <c r="AB134" s="67"/>
      <c r="AC134" s="67"/>
      <c r="AD134" s="67"/>
      <c r="AE134" s="67"/>
      <c r="AF134" s="67"/>
      <c r="AG134" s="67"/>
      <c r="AH134" s="67"/>
      <c r="AI134" s="67"/>
    </row>
    <row r="135" spans="1:35" x14ac:dyDescent="0.15">
      <c r="A135" s="67"/>
      <c r="B135" s="67"/>
      <c r="C135" s="67"/>
      <c r="D135" s="67"/>
      <c r="E135" s="67"/>
      <c r="F135" s="67"/>
      <c r="G135" s="67"/>
      <c r="H135" s="67"/>
      <c r="I135" s="67"/>
      <c r="J135" s="67"/>
      <c r="K135" s="67"/>
      <c r="L135" s="67"/>
      <c r="M135" s="67"/>
      <c r="N135" s="67"/>
      <c r="O135" s="67"/>
      <c r="P135" s="67"/>
      <c r="Q135" s="67"/>
      <c r="R135" s="67"/>
      <c r="S135" s="67"/>
      <c r="T135" s="67"/>
      <c r="U135" s="67"/>
      <c r="V135" s="67"/>
      <c r="W135" s="67"/>
      <c r="X135" s="67"/>
      <c r="Y135" s="67"/>
      <c r="Z135" s="67"/>
      <c r="AA135" s="67"/>
      <c r="AB135" s="67"/>
      <c r="AC135" s="67"/>
      <c r="AD135" s="67"/>
      <c r="AE135" s="67"/>
      <c r="AF135" s="67"/>
      <c r="AG135" s="67"/>
      <c r="AH135" s="67"/>
      <c r="AI135" s="67"/>
    </row>
    <row r="136" spans="1:35" x14ac:dyDescent="0.15">
      <c r="A136" s="67"/>
      <c r="B136" s="67"/>
      <c r="C136" s="67"/>
      <c r="D136" s="67"/>
      <c r="E136" s="67"/>
      <c r="F136" s="67"/>
      <c r="G136" s="67"/>
      <c r="H136" s="67"/>
      <c r="I136" s="67"/>
      <c r="J136" s="67"/>
      <c r="K136" s="67"/>
      <c r="L136" s="67"/>
      <c r="M136" s="67"/>
      <c r="N136" s="67"/>
      <c r="O136" s="67"/>
      <c r="P136" s="67"/>
      <c r="Q136" s="67"/>
      <c r="R136" s="67"/>
      <c r="S136" s="67"/>
      <c r="T136" s="67"/>
      <c r="U136" s="67"/>
      <c r="V136" s="67"/>
      <c r="W136" s="67"/>
      <c r="X136" s="67"/>
      <c r="Y136" s="67"/>
      <c r="Z136" s="67"/>
      <c r="AA136" s="67"/>
      <c r="AB136" s="67"/>
      <c r="AC136" s="67"/>
      <c r="AD136" s="67"/>
      <c r="AE136" s="67"/>
      <c r="AF136" s="67"/>
      <c r="AG136" s="67"/>
      <c r="AH136" s="67"/>
      <c r="AI136" s="67"/>
    </row>
    <row r="137" spans="1:35" x14ac:dyDescent="0.15">
      <c r="A137" s="67"/>
      <c r="B137" s="67"/>
      <c r="C137" s="67"/>
      <c r="D137" s="67"/>
      <c r="E137" s="67"/>
      <c r="F137" s="67"/>
      <c r="G137" s="67"/>
      <c r="H137" s="67"/>
      <c r="I137" s="67"/>
      <c r="J137" s="67"/>
      <c r="K137" s="67"/>
      <c r="L137" s="67"/>
      <c r="M137" s="67"/>
      <c r="N137" s="67"/>
      <c r="O137" s="67"/>
      <c r="P137" s="67"/>
      <c r="Q137" s="67"/>
      <c r="R137" s="67"/>
      <c r="S137" s="67"/>
      <c r="T137" s="67"/>
      <c r="U137" s="67"/>
      <c r="V137" s="67"/>
      <c r="W137" s="67"/>
      <c r="X137" s="67"/>
      <c r="Y137" s="67"/>
      <c r="Z137" s="67"/>
      <c r="AA137" s="67"/>
      <c r="AB137" s="67"/>
      <c r="AC137" s="67"/>
      <c r="AD137" s="67"/>
      <c r="AE137" s="67"/>
      <c r="AF137" s="67"/>
      <c r="AG137" s="67"/>
      <c r="AH137" s="67"/>
      <c r="AI137" s="67"/>
    </row>
    <row r="138" spans="1:35" x14ac:dyDescent="0.15">
      <c r="A138" s="67"/>
      <c r="B138" s="67"/>
      <c r="C138" s="67"/>
      <c r="D138" s="67"/>
      <c r="E138" s="67"/>
      <c r="F138" s="67"/>
      <c r="G138" s="67"/>
      <c r="H138" s="67"/>
      <c r="I138" s="67"/>
      <c r="J138" s="67"/>
      <c r="K138" s="67"/>
      <c r="L138" s="67"/>
      <c r="M138" s="67"/>
      <c r="N138" s="67"/>
      <c r="O138" s="67"/>
      <c r="P138" s="67"/>
      <c r="Q138" s="67"/>
      <c r="R138" s="67"/>
      <c r="S138" s="67"/>
      <c r="T138" s="67"/>
      <c r="U138" s="67"/>
      <c r="V138" s="67"/>
      <c r="W138" s="67"/>
      <c r="X138" s="67"/>
      <c r="Y138" s="67"/>
      <c r="Z138" s="67"/>
      <c r="AA138" s="67"/>
      <c r="AB138" s="67"/>
      <c r="AC138" s="67"/>
      <c r="AD138" s="67"/>
      <c r="AE138" s="67"/>
      <c r="AF138" s="67"/>
      <c r="AG138" s="67"/>
      <c r="AH138" s="67"/>
      <c r="AI138" s="67"/>
    </row>
    <row r="139" spans="1:35" x14ac:dyDescent="0.15">
      <c r="A139" s="67"/>
      <c r="B139" s="67"/>
      <c r="C139" s="67"/>
      <c r="D139" s="67"/>
      <c r="E139" s="67"/>
      <c r="F139" s="67"/>
      <c r="G139" s="67"/>
      <c r="H139" s="67"/>
      <c r="I139" s="67"/>
      <c r="J139" s="67"/>
      <c r="K139" s="67"/>
      <c r="L139" s="67"/>
      <c r="M139" s="67"/>
      <c r="N139" s="67"/>
      <c r="O139" s="67"/>
      <c r="P139" s="67"/>
      <c r="Q139" s="67"/>
      <c r="R139" s="67"/>
      <c r="S139" s="67"/>
      <c r="T139" s="67"/>
      <c r="U139" s="67"/>
      <c r="V139" s="67"/>
      <c r="W139" s="67"/>
      <c r="X139" s="67"/>
      <c r="Y139" s="67"/>
      <c r="Z139" s="67"/>
      <c r="AA139" s="67"/>
      <c r="AB139" s="67"/>
      <c r="AC139" s="67"/>
      <c r="AD139" s="67"/>
      <c r="AE139" s="67"/>
      <c r="AF139" s="67"/>
      <c r="AG139" s="67"/>
      <c r="AH139" s="67"/>
      <c r="AI139" s="67"/>
    </row>
    <row r="140" spans="1:35" x14ac:dyDescent="0.15">
      <c r="A140" s="67"/>
      <c r="B140" s="67"/>
      <c r="C140" s="67"/>
      <c r="D140" s="67"/>
      <c r="E140" s="67"/>
      <c r="F140" s="67"/>
      <c r="G140" s="67"/>
      <c r="H140" s="67"/>
      <c r="I140" s="67"/>
      <c r="J140" s="67"/>
      <c r="K140" s="67"/>
      <c r="L140" s="67"/>
      <c r="M140" s="67"/>
      <c r="N140" s="67"/>
      <c r="O140" s="67"/>
      <c r="P140" s="67"/>
      <c r="Q140" s="67"/>
      <c r="R140" s="67"/>
      <c r="S140" s="67"/>
      <c r="T140" s="67"/>
      <c r="U140" s="67"/>
      <c r="V140" s="67"/>
      <c r="W140" s="67"/>
      <c r="X140" s="67"/>
      <c r="Y140" s="67"/>
      <c r="Z140" s="67"/>
      <c r="AA140" s="67"/>
      <c r="AB140" s="67"/>
      <c r="AC140" s="67"/>
      <c r="AD140" s="67"/>
      <c r="AE140" s="67"/>
      <c r="AF140" s="67"/>
      <c r="AG140" s="67"/>
      <c r="AH140" s="67"/>
      <c r="AI140" s="67"/>
    </row>
    <row r="141" spans="1:35" x14ac:dyDescent="0.15">
      <c r="A141" s="67"/>
      <c r="B141" s="67"/>
      <c r="C141" s="67"/>
      <c r="D141" s="67"/>
      <c r="E141" s="67"/>
      <c r="F141" s="67"/>
      <c r="G141" s="67"/>
      <c r="H141" s="67"/>
      <c r="I141" s="67"/>
      <c r="J141" s="67"/>
      <c r="K141" s="67"/>
      <c r="L141" s="67"/>
      <c r="M141" s="67"/>
      <c r="N141" s="67"/>
      <c r="O141" s="67"/>
      <c r="P141" s="67"/>
      <c r="Q141" s="67"/>
      <c r="R141" s="67"/>
      <c r="S141" s="67"/>
      <c r="T141" s="67"/>
      <c r="U141" s="67"/>
      <c r="V141" s="67"/>
      <c r="W141" s="67"/>
      <c r="X141" s="67"/>
      <c r="Y141" s="67"/>
      <c r="Z141" s="67"/>
      <c r="AA141" s="67"/>
      <c r="AB141" s="67"/>
      <c r="AC141" s="67"/>
      <c r="AD141" s="67"/>
      <c r="AE141" s="67"/>
      <c r="AF141" s="67"/>
      <c r="AG141" s="67"/>
      <c r="AH141" s="67"/>
      <c r="AI141" s="67"/>
    </row>
    <row r="142" spans="1:35" x14ac:dyDescent="0.15">
      <c r="A142" s="67"/>
      <c r="B142" s="67"/>
      <c r="C142" s="67"/>
      <c r="D142" s="67"/>
      <c r="E142" s="67"/>
      <c r="F142" s="67"/>
      <c r="G142" s="67"/>
      <c r="H142" s="67"/>
      <c r="I142" s="67"/>
      <c r="J142" s="67"/>
      <c r="K142" s="67"/>
      <c r="L142" s="67"/>
      <c r="M142" s="67"/>
      <c r="N142" s="67"/>
      <c r="O142" s="67"/>
      <c r="P142" s="67"/>
      <c r="Q142" s="67"/>
      <c r="R142" s="67"/>
      <c r="S142" s="67"/>
      <c r="T142" s="67"/>
      <c r="U142" s="67"/>
      <c r="V142" s="67"/>
      <c r="W142" s="67"/>
      <c r="X142" s="67"/>
      <c r="Y142" s="67"/>
      <c r="Z142" s="67"/>
      <c r="AA142" s="67"/>
      <c r="AB142" s="67"/>
      <c r="AC142" s="67"/>
      <c r="AD142" s="67"/>
      <c r="AE142" s="67"/>
      <c r="AF142" s="67"/>
      <c r="AG142" s="67"/>
      <c r="AH142" s="67"/>
      <c r="AI142" s="67"/>
    </row>
    <row r="143" spans="1:35" x14ac:dyDescent="0.15">
      <c r="A143" s="67"/>
      <c r="B143" s="67"/>
      <c r="C143" s="67"/>
      <c r="D143" s="67"/>
      <c r="E143" s="67"/>
      <c r="F143" s="67"/>
      <c r="G143" s="67"/>
      <c r="H143" s="67"/>
      <c r="I143" s="67"/>
      <c r="J143" s="67"/>
      <c r="K143" s="67"/>
      <c r="L143" s="67"/>
      <c r="M143" s="67"/>
      <c r="N143" s="67"/>
      <c r="O143" s="67"/>
      <c r="P143" s="67"/>
      <c r="Q143" s="67"/>
      <c r="R143" s="67"/>
      <c r="S143" s="67"/>
      <c r="T143" s="67"/>
      <c r="U143" s="67"/>
      <c r="V143" s="67"/>
      <c r="W143" s="67"/>
      <c r="X143" s="67"/>
      <c r="Y143" s="67"/>
      <c r="Z143" s="67"/>
      <c r="AA143" s="67"/>
      <c r="AB143" s="67"/>
      <c r="AC143" s="67"/>
      <c r="AD143" s="67"/>
      <c r="AE143" s="67"/>
      <c r="AF143" s="67"/>
      <c r="AG143" s="67"/>
      <c r="AH143" s="67"/>
      <c r="AI143" s="67"/>
    </row>
    <row r="144" spans="1:35" x14ac:dyDescent="0.15">
      <c r="A144" s="67"/>
      <c r="B144" s="67"/>
      <c r="C144" s="67"/>
      <c r="D144" s="67"/>
      <c r="E144" s="67"/>
      <c r="F144" s="67"/>
      <c r="G144" s="67"/>
      <c r="H144" s="67"/>
      <c r="I144" s="67"/>
      <c r="J144" s="67"/>
      <c r="K144" s="67"/>
      <c r="L144" s="67"/>
      <c r="M144" s="67"/>
      <c r="N144" s="67"/>
      <c r="O144" s="67"/>
      <c r="P144" s="67"/>
      <c r="Q144" s="67"/>
      <c r="R144" s="67"/>
      <c r="S144" s="67"/>
      <c r="T144" s="67"/>
      <c r="U144" s="67"/>
      <c r="V144" s="67"/>
      <c r="W144" s="67"/>
      <c r="X144" s="67"/>
      <c r="Y144" s="67"/>
      <c r="Z144" s="67"/>
      <c r="AA144" s="67"/>
      <c r="AB144" s="67"/>
      <c r="AC144" s="67"/>
      <c r="AD144" s="67"/>
      <c r="AE144" s="67"/>
      <c r="AF144" s="67"/>
      <c r="AG144" s="67"/>
      <c r="AH144" s="67"/>
      <c r="AI144" s="67"/>
    </row>
    <row r="145" spans="1:35" x14ac:dyDescent="0.15">
      <c r="A145" s="67"/>
      <c r="B145" s="67"/>
      <c r="C145" s="67"/>
      <c r="D145" s="67"/>
      <c r="E145" s="67"/>
      <c r="F145" s="67"/>
      <c r="G145" s="67"/>
      <c r="H145" s="67"/>
      <c r="I145" s="67"/>
      <c r="J145" s="67"/>
      <c r="K145" s="67"/>
      <c r="L145" s="67"/>
      <c r="M145" s="67"/>
      <c r="N145" s="67"/>
      <c r="O145" s="67"/>
      <c r="P145" s="67"/>
      <c r="Q145" s="67"/>
      <c r="R145" s="67"/>
      <c r="S145" s="67"/>
      <c r="T145" s="67"/>
      <c r="U145" s="67"/>
      <c r="V145" s="67"/>
      <c r="W145" s="67"/>
      <c r="X145" s="67"/>
      <c r="Y145" s="67"/>
      <c r="Z145" s="67"/>
      <c r="AA145" s="67"/>
      <c r="AB145" s="67"/>
      <c r="AC145" s="67"/>
      <c r="AD145" s="67"/>
      <c r="AE145" s="67"/>
      <c r="AF145" s="67"/>
      <c r="AG145" s="67"/>
      <c r="AH145" s="67"/>
      <c r="AI145" s="67"/>
    </row>
    <row r="146" spans="1:35" x14ac:dyDescent="0.15">
      <c r="A146" s="67"/>
      <c r="B146" s="67"/>
      <c r="C146" s="67"/>
      <c r="D146" s="67"/>
      <c r="E146" s="67"/>
      <c r="F146" s="67"/>
      <c r="G146" s="67"/>
      <c r="H146" s="67"/>
      <c r="I146" s="67"/>
      <c r="J146" s="67"/>
      <c r="K146" s="67"/>
      <c r="L146" s="67"/>
      <c r="M146" s="67"/>
      <c r="N146" s="67"/>
      <c r="O146" s="67"/>
      <c r="P146" s="67"/>
      <c r="Q146" s="67"/>
      <c r="R146" s="67"/>
      <c r="S146" s="67"/>
      <c r="T146" s="67"/>
      <c r="U146" s="67"/>
      <c r="V146" s="67"/>
      <c r="W146" s="67"/>
      <c r="X146" s="67"/>
      <c r="Y146" s="67"/>
      <c r="Z146" s="67"/>
      <c r="AA146" s="67"/>
      <c r="AB146" s="67"/>
      <c r="AC146" s="67"/>
      <c r="AD146" s="67"/>
      <c r="AE146" s="67"/>
      <c r="AF146" s="67"/>
      <c r="AG146" s="67"/>
      <c r="AH146" s="67"/>
      <c r="AI146" s="67"/>
    </row>
    <row r="147" spans="1:35" x14ac:dyDescent="0.15">
      <c r="A147" s="67"/>
      <c r="B147" s="67"/>
      <c r="C147" s="67"/>
      <c r="D147" s="67"/>
      <c r="E147" s="67"/>
      <c r="F147" s="67"/>
      <c r="G147" s="67"/>
      <c r="H147" s="67"/>
      <c r="I147" s="67"/>
      <c r="J147" s="67"/>
      <c r="K147" s="67"/>
      <c r="L147" s="67"/>
      <c r="M147" s="67"/>
      <c r="N147" s="67"/>
      <c r="O147" s="67"/>
      <c r="P147" s="67"/>
      <c r="Q147" s="67"/>
      <c r="R147" s="67"/>
      <c r="S147" s="67"/>
      <c r="T147" s="67"/>
      <c r="U147" s="67"/>
      <c r="V147" s="67"/>
      <c r="W147" s="67"/>
      <c r="X147" s="67"/>
      <c r="Y147" s="67"/>
      <c r="Z147" s="67"/>
      <c r="AA147" s="67"/>
      <c r="AB147" s="67"/>
      <c r="AC147" s="67"/>
      <c r="AD147" s="67"/>
      <c r="AE147" s="67"/>
      <c r="AF147" s="67"/>
      <c r="AG147" s="67"/>
      <c r="AH147" s="67"/>
      <c r="AI147" s="67"/>
    </row>
    <row r="148" spans="1:35" x14ac:dyDescent="0.15">
      <c r="A148" s="67"/>
      <c r="B148" s="67"/>
      <c r="C148" s="67"/>
      <c r="D148" s="67"/>
      <c r="E148" s="67"/>
      <c r="F148" s="67"/>
      <c r="G148" s="67"/>
      <c r="H148" s="67"/>
      <c r="I148" s="67"/>
      <c r="J148" s="67"/>
      <c r="K148" s="67"/>
      <c r="L148" s="67"/>
      <c r="M148" s="67"/>
      <c r="N148" s="67"/>
      <c r="O148" s="67"/>
      <c r="P148" s="67"/>
      <c r="Q148" s="67"/>
      <c r="R148" s="67"/>
      <c r="S148" s="67"/>
      <c r="T148" s="67"/>
      <c r="U148" s="67"/>
      <c r="V148" s="67"/>
      <c r="W148" s="67"/>
      <c r="X148" s="67"/>
      <c r="Y148" s="67"/>
      <c r="Z148" s="67"/>
      <c r="AA148" s="67"/>
      <c r="AB148" s="67"/>
      <c r="AC148" s="67"/>
      <c r="AD148" s="67"/>
      <c r="AE148" s="67"/>
      <c r="AF148" s="67"/>
      <c r="AG148" s="67"/>
      <c r="AH148" s="67"/>
      <c r="AI148" s="67"/>
    </row>
    <row r="149" spans="1:35" x14ac:dyDescent="0.15">
      <c r="A149" s="67"/>
      <c r="B149" s="67"/>
      <c r="C149" s="67"/>
      <c r="D149" s="67"/>
      <c r="E149" s="67"/>
      <c r="F149" s="67"/>
      <c r="G149" s="67"/>
      <c r="H149" s="67"/>
      <c r="I149" s="67"/>
      <c r="J149" s="67"/>
      <c r="K149" s="67"/>
      <c r="L149" s="67"/>
      <c r="M149" s="67"/>
      <c r="N149" s="67"/>
      <c r="O149" s="67"/>
      <c r="P149" s="67"/>
      <c r="Q149" s="67"/>
      <c r="R149" s="67"/>
      <c r="S149" s="67"/>
      <c r="T149" s="67"/>
      <c r="U149" s="67"/>
      <c r="V149" s="67"/>
      <c r="W149" s="67"/>
      <c r="X149" s="67"/>
      <c r="Y149" s="67"/>
      <c r="Z149" s="67"/>
      <c r="AA149" s="67"/>
      <c r="AB149" s="67"/>
      <c r="AC149" s="67"/>
      <c r="AD149" s="67"/>
      <c r="AE149" s="67"/>
      <c r="AF149" s="67"/>
      <c r="AG149" s="67"/>
      <c r="AH149" s="67"/>
      <c r="AI149" s="67"/>
    </row>
    <row r="150" spans="1:35" x14ac:dyDescent="0.15">
      <c r="A150" s="67"/>
      <c r="B150" s="67"/>
      <c r="C150" s="67"/>
      <c r="D150" s="67"/>
      <c r="E150" s="67"/>
      <c r="F150" s="67"/>
      <c r="G150" s="67"/>
      <c r="H150" s="67"/>
      <c r="I150" s="67"/>
      <c r="J150" s="67"/>
      <c r="K150" s="67"/>
      <c r="L150" s="67"/>
      <c r="M150" s="67"/>
      <c r="N150" s="67"/>
      <c r="O150" s="67"/>
      <c r="P150" s="67"/>
      <c r="Q150" s="67"/>
      <c r="R150" s="67"/>
      <c r="S150" s="67"/>
      <c r="T150" s="67"/>
      <c r="U150" s="67"/>
      <c r="V150" s="67"/>
      <c r="W150" s="67"/>
      <c r="X150" s="67"/>
      <c r="Y150" s="67"/>
      <c r="Z150" s="67"/>
      <c r="AA150" s="67"/>
      <c r="AB150" s="67"/>
      <c r="AC150" s="67"/>
      <c r="AD150" s="67"/>
      <c r="AE150" s="67"/>
      <c r="AF150" s="67"/>
      <c r="AG150" s="67"/>
      <c r="AH150" s="67"/>
      <c r="AI150" s="67"/>
    </row>
    <row r="151" spans="1:35" x14ac:dyDescent="0.15">
      <c r="A151" s="67"/>
      <c r="B151" s="67"/>
      <c r="C151" s="67"/>
      <c r="D151" s="67"/>
      <c r="E151" s="67"/>
      <c r="F151" s="67"/>
      <c r="G151" s="67"/>
      <c r="H151" s="67"/>
      <c r="I151" s="67"/>
      <c r="J151" s="67"/>
      <c r="K151" s="67"/>
      <c r="L151" s="67"/>
      <c r="M151" s="67"/>
      <c r="N151" s="67"/>
      <c r="O151" s="67"/>
      <c r="P151" s="67"/>
      <c r="Q151" s="67"/>
      <c r="R151" s="67"/>
      <c r="S151" s="67"/>
      <c r="T151" s="67"/>
      <c r="U151" s="67"/>
      <c r="V151" s="67"/>
      <c r="W151" s="67"/>
      <c r="X151" s="67"/>
      <c r="Y151" s="67"/>
      <c r="Z151" s="67"/>
      <c r="AA151" s="67"/>
      <c r="AB151" s="67"/>
      <c r="AC151" s="67"/>
      <c r="AD151" s="67"/>
      <c r="AE151" s="67"/>
      <c r="AF151" s="67"/>
      <c r="AG151" s="67"/>
      <c r="AH151" s="67"/>
      <c r="AI151" s="67"/>
    </row>
    <row r="152" spans="1:35" x14ac:dyDescent="0.15">
      <c r="A152" s="67"/>
      <c r="B152" s="67"/>
      <c r="C152" s="67"/>
      <c r="D152" s="67"/>
      <c r="E152" s="67"/>
      <c r="F152" s="67"/>
      <c r="G152" s="67"/>
      <c r="H152" s="67"/>
      <c r="I152" s="67"/>
      <c r="J152" s="67"/>
      <c r="K152" s="67"/>
      <c r="L152" s="67"/>
      <c r="M152" s="67"/>
      <c r="N152" s="67"/>
      <c r="O152" s="67"/>
      <c r="P152" s="67"/>
      <c r="Q152" s="67"/>
      <c r="R152" s="67"/>
      <c r="S152" s="67"/>
      <c r="T152" s="67"/>
      <c r="U152" s="67"/>
      <c r="V152" s="67"/>
      <c r="W152" s="67"/>
      <c r="X152" s="67"/>
      <c r="Y152" s="67"/>
      <c r="Z152" s="67"/>
      <c r="AA152" s="67"/>
      <c r="AB152" s="67"/>
      <c r="AC152" s="67"/>
      <c r="AD152" s="67"/>
      <c r="AE152" s="67"/>
      <c r="AF152" s="67"/>
      <c r="AG152" s="67"/>
      <c r="AH152" s="67"/>
      <c r="AI152" s="67"/>
    </row>
    <row r="153" spans="1:35" x14ac:dyDescent="0.15">
      <c r="A153" s="67"/>
      <c r="B153" s="67"/>
      <c r="C153" s="67"/>
      <c r="D153" s="67"/>
      <c r="E153" s="67"/>
      <c r="F153" s="67"/>
      <c r="G153" s="67"/>
      <c r="H153" s="67"/>
      <c r="I153" s="67"/>
      <c r="J153" s="67"/>
      <c r="K153" s="67"/>
      <c r="L153" s="67"/>
      <c r="M153" s="67"/>
      <c r="N153" s="67"/>
      <c r="O153" s="67"/>
      <c r="P153" s="67"/>
      <c r="Q153" s="67"/>
      <c r="R153" s="67"/>
      <c r="S153" s="67"/>
      <c r="T153" s="67"/>
      <c r="U153" s="67"/>
      <c r="V153" s="67"/>
      <c r="W153" s="67"/>
      <c r="X153" s="67"/>
      <c r="Y153" s="67"/>
      <c r="Z153" s="67"/>
      <c r="AA153" s="67"/>
      <c r="AB153" s="67"/>
      <c r="AC153" s="67"/>
      <c r="AD153" s="67"/>
      <c r="AE153" s="67"/>
      <c r="AF153" s="67"/>
      <c r="AG153" s="67"/>
      <c r="AH153" s="67"/>
      <c r="AI153" s="67"/>
    </row>
    <row r="154" spans="1:35" x14ac:dyDescent="0.15">
      <c r="A154" s="67"/>
      <c r="B154" s="67"/>
      <c r="C154" s="67"/>
      <c r="D154" s="67"/>
      <c r="E154" s="67"/>
      <c r="F154" s="67"/>
      <c r="G154" s="67"/>
      <c r="H154" s="67"/>
      <c r="I154" s="67"/>
      <c r="J154" s="67"/>
      <c r="K154" s="67"/>
      <c r="L154" s="67"/>
      <c r="M154" s="67"/>
      <c r="N154" s="67"/>
      <c r="O154" s="67"/>
      <c r="P154" s="67"/>
      <c r="Q154" s="67"/>
      <c r="R154" s="67"/>
      <c r="S154" s="67"/>
      <c r="T154" s="67"/>
      <c r="U154" s="67"/>
      <c r="V154" s="67"/>
      <c r="W154" s="67"/>
      <c r="X154" s="67"/>
      <c r="Y154" s="67"/>
      <c r="Z154" s="67"/>
      <c r="AA154" s="67"/>
      <c r="AB154" s="67"/>
      <c r="AC154" s="67"/>
      <c r="AD154" s="67"/>
      <c r="AE154" s="67"/>
      <c r="AF154" s="67"/>
      <c r="AG154" s="67"/>
      <c r="AH154" s="67"/>
      <c r="AI154" s="67"/>
    </row>
    <row r="155" spans="1:35" x14ac:dyDescent="0.15">
      <c r="A155" s="67"/>
      <c r="B155" s="67"/>
      <c r="C155" s="67"/>
      <c r="D155" s="67"/>
      <c r="E155" s="67"/>
      <c r="F155" s="67"/>
      <c r="G155" s="67"/>
      <c r="H155" s="67"/>
      <c r="I155" s="67"/>
      <c r="J155" s="67"/>
      <c r="K155" s="67"/>
      <c r="L155" s="67"/>
      <c r="M155" s="67"/>
      <c r="N155" s="67"/>
      <c r="O155" s="67"/>
      <c r="P155" s="67"/>
      <c r="Q155" s="67"/>
      <c r="R155" s="67"/>
      <c r="S155" s="67"/>
      <c r="T155" s="67"/>
      <c r="U155" s="67"/>
      <c r="V155" s="67"/>
      <c r="W155" s="67"/>
      <c r="X155" s="67"/>
      <c r="Y155" s="67"/>
      <c r="Z155" s="67"/>
      <c r="AA155" s="67"/>
      <c r="AB155" s="67"/>
      <c r="AC155" s="67"/>
      <c r="AD155" s="67"/>
      <c r="AE155" s="67"/>
      <c r="AF155" s="67"/>
      <c r="AG155" s="67"/>
      <c r="AH155" s="67"/>
      <c r="AI155" s="67"/>
    </row>
    <row r="156" spans="1:35" x14ac:dyDescent="0.15">
      <c r="A156" s="67"/>
      <c r="B156" s="67"/>
      <c r="C156" s="67"/>
      <c r="D156" s="67"/>
      <c r="E156" s="67"/>
      <c r="F156" s="67"/>
      <c r="G156" s="67"/>
      <c r="H156" s="67"/>
      <c r="I156" s="67"/>
      <c r="J156" s="67"/>
      <c r="K156" s="67"/>
      <c r="L156" s="67"/>
      <c r="M156" s="67"/>
      <c r="N156" s="67"/>
      <c r="O156" s="67"/>
      <c r="P156" s="67"/>
      <c r="Q156" s="67"/>
      <c r="R156" s="67"/>
      <c r="S156" s="67"/>
      <c r="T156" s="67"/>
      <c r="U156" s="67"/>
      <c r="V156" s="67"/>
      <c r="W156" s="67"/>
      <c r="X156" s="67"/>
      <c r="Y156" s="67"/>
      <c r="Z156" s="67"/>
      <c r="AA156" s="67"/>
      <c r="AB156" s="67"/>
      <c r="AC156" s="67"/>
      <c r="AD156" s="67"/>
      <c r="AE156" s="67"/>
      <c r="AF156" s="67"/>
      <c r="AG156" s="67"/>
      <c r="AH156" s="67"/>
      <c r="AI156" s="67"/>
    </row>
    <row r="157" spans="1:35" x14ac:dyDescent="0.15">
      <c r="A157" s="67"/>
      <c r="B157" s="67"/>
      <c r="C157" s="67"/>
      <c r="D157" s="67"/>
      <c r="E157" s="67"/>
      <c r="F157" s="67"/>
      <c r="G157" s="67"/>
      <c r="H157" s="67"/>
      <c r="I157" s="67"/>
      <c r="J157" s="67"/>
      <c r="K157" s="67"/>
      <c r="L157" s="67"/>
      <c r="M157" s="67"/>
      <c r="N157" s="67"/>
      <c r="O157" s="67"/>
      <c r="P157" s="67"/>
      <c r="Q157" s="67"/>
      <c r="R157" s="67"/>
      <c r="S157" s="67"/>
      <c r="T157" s="67"/>
      <c r="U157" s="67"/>
      <c r="V157" s="67"/>
      <c r="W157" s="67"/>
      <c r="X157" s="67"/>
      <c r="Y157" s="67"/>
      <c r="Z157" s="67"/>
      <c r="AA157" s="67"/>
      <c r="AB157" s="67"/>
      <c r="AC157" s="67"/>
      <c r="AD157" s="67"/>
      <c r="AE157" s="67"/>
      <c r="AF157" s="67"/>
      <c r="AG157" s="67"/>
      <c r="AH157" s="67"/>
      <c r="AI157" s="67"/>
    </row>
    <row r="158" spans="1:35" x14ac:dyDescent="0.15">
      <c r="A158" s="67"/>
      <c r="B158" s="67"/>
      <c r="C158" s="67"/>
      <c r="D158" s="67"/>
      <c r="E158" s="67"/>
      <c r="F158" s="67"/>
      <c r="G158" s="67"/>
      <c r="H158" s="67"/>
      <c r="I158" s="67"/>
      <c r="J158" s="67"/>
      <c r="K158" s="67"/>
      <c r="L158" s="67"/>
      <c r="M158" s="67"/>
      <c r="N158" s="67"/>
      <c r="O158" s="67"/>
      <c r="P158" s="67"/>
      <c r="Q158" s="67"/>
      <c r="R158" s="67"/>
      <c r="S158" s="67"/>
      <c r="T158" s="67"/>
      <c r="U158" s="67"/>
      <c r="V158" s="67"/>
      <c r="W158" s="67"/>
      <c r="X158" s="67"/>
      <c r="Y158" s="67"/>
      <c r="Z158" s="67"/>
      <c r="AA158" s="67"/>
      <c r="AB158" s="67"/>
      <c r="AC158" s="67"/>
      <c r="AD158" s="67"/>
      <c r="AE158" s="67"/>
      <c r="AF158" s="67"/>
      <c r="AG158" s="67"/>
      <c r="AH158" s="67"/>
      <c r="AI158" s="67"/>
    </row>
    <row r="159" spans="1:35" x14ac:dyDescent="0.15">
      <c r="A159" s="67"/>
      <c r="B159" s="67"/>
      <c r="C159" s="67"/>
      <c r="D159" s="67"/>
      <c r="E159" s="67"/>
      <c r="F159" s="67"/>
      <c r="G159" s="67"/>
      <c r="H159" s="67"/>
      <c r="I159" s="67"/>
      <c r="J159" s="67"/>
      <c r="K159" s="67"/>
      <c r="L159" s="67"/>
      <c r="M159" s="67"/>
      <c r="N159" s="67"/>
      <c r="O159" s="67"/>
      <c r="P159" s="67"/>
      <c r="Q159" s="67"/>
      <c r="R159" s="67"/>
      <c r="S159" s="67"/>
      <c r="T159" s="67"/>
      <c r="U159" s="67"/>
      <c r="V159" s="67"/>
      <c r="W159" s="67"/>
      <c r="X159" s="67"/>
      <c r="Y159" s="67"/>
      <c r="Z159" s="67"/>
      <c r="AA159" s="67"/>
      <c r="AB159" s="67"/>
      <c r="AC159" s="67"/>
      <c r="AD159" s="67"/>
      <c r="AE159" s="67"/>
      <c r="AF159" s="67"/>
      <c r="AG159" s="67"/>
      <c r="AH159" s="67"/>
      <c r="AI159" s="67"/>
    </row>
    <row r="160" spans="1:35" x14ac:dyDescent="0.15">
      <c r="A160" s="67"/>
      <c r="B160" s="67"/>
      <c r="C160" s="67"/>
      <c r="D160" s="67"/>
      <c r="E160" s="67"/>
      <c r="F160" s="67"/>
      <c r="G160" s="67"/>
      <c r="H160" s="67"/>
      <c r="I160" s="67"/>
      <c r="J160" s="67"/>
      <c r="K160" s="67"/>
      <c r="L160" s="67"/>
      <c r="M160" s="67"/>
      <c r="N160" s="67"/>
      <c r="O160" s="67"/>
      <c r="P160" s="67"/>
      <c r="Q160" s="67"/>
      <c r="R160" s="67"/>
      <c r="S160" s="67"/>
      <c r="T160" s="67"/>
      <c r="U160" s="67"/>
      <c r="V160" s="67"/>
      <c r="W160" s="67"/>
      <c r="X160" s="67"/>
      <c r="Y160" s="67"/>
      <c r="Z160" s="67"/>
      <c r="AA160" s="67"/>
      <c r="AB160" s="67"/>
      <c r="AC160" s="67"/>
      <c r="AD160" s="67"/>
      <c r="AE160" s="67"/>
      <c r="AF160" s="67"/>
      <c r="AG160" s="67"/>
      <c r="AH160" s="67"/>
      <c r="AI160" s="67"/>
    </row>
    <row r="161" spans="1:35" x14ac:dyDescent="0.15">
      <c r="A161" s="67"/>
      <c r="B161" s="67"/>
      <c r="C161" s="67"/>
      <c r="D161" s="67"/>
      <c r="E161" s="67"/>
      <c r="F161" s="67"/>
      <c r="G161" s="67"/>
      <c r="H161" s="67"/>
      <c r="I161" s="67"/>
      <c r="J161" s="67"/>
      <c r="K161" s="67"/>
      <c r="L161" s="67"/>
      <c r="M161" s="67"/>
      <c r="N161" s="67"/>
      <c r="O161" s="67"/>
      <c r="P161" s="67"/>
      <c r="Q161" s="67"/>
      <c r="R161" s="67"/>
      <c r="S161" s="67"/>
      <c r="T161" s="67"/>
      <c r="U161" s="67"/>
      <c r="V161" s="67"/>
      <c r="W161" s="67"/>
      <c r="X161" s="67"/>
      <c r="Y161" s="67"/>
      <c r="Z161" s="67"/>
      <c r="AA161" s="67"/>
      <c r="AB161" s="67"/>
      <c r="AC161" s="67"/>
      <c r="AD161" s="67"/>
      <c r="AE161" s="67"/>
      <c r="AF161" s="67"/>
      <c r="AG161" s="67"/>
      <c r="AH161" s="67"/>
      <c r="AI161" s="67"/>
    </row>
    <row r="162" spans="1:35" x14ac:dyDescent="0.15">
      <c r="A162" s="67"/>
      <c r="B162" s="67"/>
      <c r="C162" s="67"/>
      <c r="D162" s="67"/>
      <c r="E162" s="67"/>
      <c r="F162" s="67"/>
      <c r="G162" s="67"/>
      <c r="H162" s="67"/>
      <c r="I162" s="67"/>
      <c r="J162" s="67"/>
      <c r="K162" s="67"/>
      <c r="L162" s="67"/>
      <c r="M162" s="67"/>
      <c r="N162" s="67"/>
      <c r="O162" s="67"/>
      <c r="P162" s="67"/>
      <c r="Q162" s="67"/>
      <c r="R162" s="67"/>
      <c r="S162" s="67"/>
      <c r="T162" s="67"/>
      <c r="U162" s="67"/>
      <c r="V162" s="67"/>
      <c r="W162" s="67"/>
      <c r="X162" s="67"/>
      <c r="Y162" s="67"/>
      <c r="Z162" s="67"/>
      <c r="AA162" s="67"/>
      <c r="AB162" s="67"/>
      <c r="AC162" s="67"/>
      <c r="AD162" s="67"/>
      <c r="AE162" s="67"/>
      <c r="AF162" s="67"/>
      <c r="AG162" s="67"/>
      <c r="AH162" s="67"/>
      <c r="AI162" s="67"/>
    </row>
    <row r="163" spans="1:35" x14ac:dyDescent="0.15">
      <c r="A163" s="67"/>
      <c r="B163" s="67"/>
      <c r="C163" s="67"/>
      <c r="D163" s="67"/>
      <c r="E163" s="67"/>
      <c r="F163" s="67"/>
      <c r="G163" s="67"/>
      <c r="H163" s="67"/>
      <c r="I163" s="67"/>
      <c r="J163" s="67"/>
      <c r="K163" s="67"/>
      <c r="L163" s="67"/>
      <c r="M163" s="67"/>
      <c r="N163" s="67"/>
      <c r="O163" s="67"/>
      <c r="P163" s="67"/>
      <c r="Q163" s="67"/>
      <c r="R163" s="67"/>
      <c r="S163" s="67"/>
      <c r="T163" s="67"/>
      <c r="U163" s="67"/>
      <c r="V163" s="67"/>
      <c r="W163" s="67"/>
      <c r="X163" s="67"/>
      <c r="Y163" s="67"/>
      <c r="Z163" s="67"/>
      <c r="AA163" s="67"/>
      <c r="AB163" s="67"/>
      <c r="AC163" s="67"/>
      <c r="AD163" s="67"/>
      <c r="AE163" s="67"/>
      <c r="AF163" s="67"/>
      <c r="AG163" s="67"/>
      <c r="AH163" s="67"/>
      <c r="AI163" s="67"/>
    </row>
    <row r="164" spans="1:35" x14ac:dyDescent="0.15">
      <c r="A164" s="67"/>
      <c r="B164" s="67"/>
      <c r="C164" s="67"/>
      <c r="D164" s="67"/>
      <c r="E164" s="67"/>
      <c r="F164" s="67"/>
      <c r="G164" s="67"/>
      <c r="H164" s="67"/>
      <c r="I164" s="67"/>
      <c r="J164" s="67"/>
      <c r="K164" s="67"/>
      <c r="L164" s="67"/>
      <c r="M164" s="67"/>
      <c r="N164" s="67"/>
      <c r="O164" s="67"/>
      <c r="P164" s="67"/>
      <c r="Q164" s="67"/>
      <c r="R164" s="67"/>
      <c r="S164" s="67"/>
      <c r="T164" s="67"/>
      <c r="U164" s="67"/>
      <c r="V164" s="67"/>
      <c r="W164" s="67"/>
      <c r="X164" s="67"/>
      <c r="Y164" s="67"/>
      <c r="Z164" s="67"/>
      <c r="AA164" s="67"/>
      <c r="AB164" s="67"/>
      <c r="AC164" s="67"/>
      <c r="AD164" s="67"/>
      <c r="AE164" s="67"/>
      <c r="AF164" s="67"/>
      <c r="AG164" s="67"/>
      <c r="AH164" s="67"/>
      <c r="AI164" s="67"/>
    </row>
    <row r="165" spans="1:35" x14ac:dyDescent="0.15">
      <c r="A165" s="67"/>
      <c r="B165" s="67"/>
      <c r="C165" s="67"/>
      <c r="D165" s="67"/>
      <c r="E165" s="67"/>
      <c r="F165" s="67"/>
      <c r="G165" s="67"/>
      <c r="H165" s="67"/>
      <c r="I165" s="67"/>
      <c r="J165" s="67"/>
      <c r="K165" s="67"/>
      <c r="L165" s="67"/>
      <c r="M165" s="67"/>
      <c r="N165" s="67"/>
      <c r="O165" s="67"/>
      <c r="P165" s="67"/>
      <c r="Q165" s="67"/>
      <c r="R165" s="67"/>
      <c r="S165" s="67"/>
      <c r="T165" s="67"/>
      <c r="U165" s="67"/>
      <c r="V165" s="67"/>
      <c r="W165" s="67"/>
      <c r="X165" s="67"/>
      <c r="Y165" s="67"/>
      <c r="Z165" s="67"/>
      <c r="AA165" s="67"/>
      <c r="AB165" s="67"/>
      <c r="AC165" s="67"/>
      <c r="AD165" s="67"/>
      <c r="AE165" s="67"/>
      <c r="AF165" s="67"/>
      <c r="AG165" s="67"/>
      <c r="AH165" s="67"/>
      <c r="AI165" s="67"/>
    </row>
    <row r="166" spans="1:35" x14ac:dyDescent="0.15">
      <c r="A166" s="67"/>
      <c r="B166" s="67"/>
      <c r="C166" s="67"/>
      <c r="D166" s="67"/>
      <c r="E166" s="67"/>
      <c r="F166" s="67"/>
      <c r="G166" s="67"/>
      <c r="H166" s="67"/>
      <c r="I166" s="67"/>
      <c r="J166" s="67"/>
      <c r="K166" s="67"/>
      <c r="L166" s="67"/>
      <c r="M166" s="67"/>
      <c r="N166" s="67"/>
      <c r="O166" s="67"/>
      <c r="P166" s="67"/>
      <c r="Q166" s="67"/>
      <c r="R166" s="67"/>
      <c r="S166" s="67"/>
      <c r="T166" s="67"/>
      <c r="U166" s="67"/>
      <c r="V166" s="67"/>
      <c r="W166" s="67"/>
      <c r="X166" s="67"/>
      <c r="Y166" s="67"/>
      <c r="Z166" s="67"/>
      <c r="AA166" s="67"/>
      <c r="AB166" s="67"/>
      <c r="AC166" s="67"/>
      <c r="AD166" s="67"/>
      <c r="AE166" s="67"/>
      <c r="AF166" s="67"/>
      <c r="AG166" s="67"/>
      <c r="AH166" s="67"/>
      <c r="AI166" s="67"/>
    </row>
    <row r="167" spans="1:35" x14ac:dyDescent="0.15">
      <c r="A167" s="67"/>
      <c r="B167" s="67"/>
      <c r="C167" s="67"/>
      <c r="D167" s="67"/>
      <c r="E167" s="67"/>
      <c r="F167" s="67"/>
      <c r="G167" s="67"/>
      <c r="H167" s="67"/>
      <c r="I167" s="67"/>
      <c r="J167" s="67"/>
      <c r="K167" s="67"/>
      <c r="L167" s="67"/>
      <c r="M167" s="67"/>
      <c r="N167" s="67"/>
      <c r="O167" s="67"/>
      <c r="P167" s="67"/>
      <c r="Q167" s="67"/>
      <c r="R167" s="67"/>
      <c r="S167" s="67"/>
      <c r="T167" s="67"/>
      <c r="U167" s="67"/>
      <c r="V167" s="67"/>
      <c r="W167" s="67"/>
      <c r="X167" s="67"/>
      <c r="Y167" s="67"/>
      <c r="Z167" s="67"/>
      <c r="AA167" s="67"/>
      <c r="AB167" s="67"/>
      <c r="AC167" s="67"/>
      <c r="AD167" s="67"/>
      <c r="AE167" s="67"/>
      <c r="AF167" s="67"/>
      <c r="AG167" s="67"/>
      <c r="AH167" s="67"/>
      <c r="AI167" s="67"/>
    </row>
    <row r="168" spans="1:35" x14ac:dyDescent="0.15">
      <c r="A168" s="67"/>
      <c r="B168" s="67"/>
      <c r="C168" s="67"/>
      <c r="D168" s="67"/>
      <c r="E168" s="67"/>
      <c r="F168" s="67"/>
      <c r="G168" s="67"/>
      <c r="H168" s="67"/>
      <c r="I168" s="67"/>
      <c r="J168" s="67"/>
      <c r="K168" s="67"/>
      <c r="L168" s="67"/>
      <c r="M168" s="67"/>
      <c r="N168" s="67"/>
      <c r="O168" s="67"/>
      <c r="P168" s="67"/>
      <c r="Q168" s="67"/>
      <c r="R168" s="67"/>
      <c r="S168" s="67"/>
      <c r="T168" s="67"/>
      <c r="U168" s="67"/>
      <c r="V168" s="67"/>
      <c r="W168" s="67"/>
      <c r="X168" s="67"/>
      <c r="Y168" s="67"/>
      <c r="Z168" s="67"/>
      <c r="AA168" s="67"/>
      <c r="AB168" s="67"/>
      <c r="AC168" s="67"/>
      <c r="AD168" s="67"/>
      <c r="AE168" s="67"/>
      <c r="AF168" s="67"/>
      <c r="AG168" s="67"/>
      <c r="AH168" s="67"/>
      <c r="AI168" s="67"/>
    </row>
    <row r="169" spans="1:35" x14ac:dyDescent="0.15">
      <c r="A169" s="67"/>
      <c r="B169" s="67"/>
      <c r="C169" s="67"/>
      <c r="D169" s="67"/>
      <c r="E169" s="67"/>
      <c r="F169" s="67"/>
      <c r="G169" s="67"/>
      <c r="H169" s="67"/>
      <c r="I169" s="67"/>
      <c r="J169" s="67"/>
      <c r="K169" s="67"/>
      <c r="L169" s="67"/>
      <c r="M169" s="67"/>
      <c r="N169" s="67"/>
      <c r="O169" s="67"/>
      <c r="P169" s="67"/>
      <c r="Q169" s="67"/>
      <c r="R169" s="67"/>
      <c r="S169" s="67"/>
      <c r="T169" s="67"/>
      <c r="U169" s="67"/>
      <c r="V169" s="67"/>
      <c r="W169" s="67"/>
      <c r="X169" s="67"/>
      <c r="Y169" s="67"/>
      <c r="Z169" s="67"/>
      <c r="AA169" s="67"/>
      <c r="AB169" s="67"/>
      <c r="AC169" s="67"/>
      <c r="AD169" s="67"/>
      <c r="AE169" s="67"/>
      <c r="AF169" s="67"/>
      <c r="AG169" s="67"/>
      <c r="AH169" s="67"/>
      <c r="AI169" s="67"/>
    </row>
    <row r="170" spans="1:35" x14ac:dyDescent="0.15">
      <c r="A170" s="67"/>
      <c r="B170" s="67"/>
      <c r="C170" s="67"/>
      <c r="D170" s="67"/>
      <c r="E170" s="67"/>
      <c r="F170" s="67"/>
      <c r="G170" s="67"/>
      <c r="H170" s="67"/>
      <c r="I170" s="67"/>
      <c r="J170" s="67"/>
      <c r="K170" s="67"/>
      <c r="L170" s="67"/>
      <c r="M170" s="67"/>
      <c r="N170" s="67"/>
      <c r="O170" s="67"/>
      <c r="P170" s="67"/>
      <c r="Q170" s="67"/>
      <c r="R170" s="67"/>
      <c r="S170" s="67"/>
      <c r="T170" s="67"/>
      <c r="U170" s="67"/>
      <c r="V170" s="67"/>
      <c r="W170" s="67"/>
      <c r="X170" s="67"/>
      <c r="Y170" s="67"/>
      <c r="Z170" s="67"/>
      <c r="AA170" s="67"/>
      <c r="AB170" s="67"/>
      <c r="AC170" s="67"/>
      <c r="AD170" s="67"/>
      <c r="AE170" s="67"/>
      <c r="AF170" s="67"/>
      <c r="AG170" s="67"/>
      <c r="AH170" s="67"/>
      <c r="AI170" s="67"/>
    </row>
    <row r="171" spans="1:35" x14ac:dyDescent="0.15">
      <c r="A171" s="67"/>
      <c r="B171" s="67"/>
      <c r="C171" s="67"/>
      <c r="D171" s="67"/>
      <c r="E171" s="67"/>
      <c r="F171" s="67"/>
      <c r="G171" s="67"/>
      <c r="H171" s="67"/>
      <c r="I171" s="67"/>
      <c r="J171" s="67"/>
      <c r="K171" s="67"/>
      <c r="L171" s="67"/>
      <c r="M171" s="67"/>
      <c r="N171" s="67"/>
      <c r="O171" s="67"/>
      <c r="P171" s="67"/>
      <c r="Q171" s="67"/>
      <c r="R171" s="67"/>
      <c r="S171" s="67"/>
      <c r="T171" s="67"/>
      <c r="U171" s="67"/>
      <c r="V171" s="67"/>
      <c r="W171" s="67"/>
      <c r="X171" s="67"/>
      <c r="Y171" s="67"/>
      <c r="Z171" s="67"/>
      <c r="AA171" s="67"/>
      <c r="AB171" s="67"/>
      <c r="AC171" s="67"/>
      <c r="AD171" s="67"/>
      <c r="AE171" s="67"/>
      <c r="AF171" s="67"/>
      <c r="AG171" s="67"/>
      <c r="AH171" s="67"/>
      <c r="AI171" s="67"/>
    </row>
    <row r="172" spans="1:35" x14ac:dyDescent="0.15">
      <c r="A172" s="67"/>
      <c r="B172" s="67"/>
      <c r="C172" s="67"/>
      <c r="D172" s="67"/>
      <c r="E172" s="67"/>
      <c r="F172" s="67"/>
      <c r="G172" s="67"/>
      <c r="H172" s="67"/>
      <c r="I172" s="67"/>
      <c r="J172" s="67"/>
      <c r="K172" s="67"/>
      <c r="L172" s="67"/>
      <c r="M172" s="67"/>
      <c r="N172" s="67"/>
      <c r="O172" s="67"/>
      <c r="P172" s="67"/>
      <c r="Q172" s="67"/>
      <c r="R172" s="67"/>
      <c r="S172" s="67"/>
      <c r="T172" s="67"/>
      <c r="U172" s="67"/>
      <c r="V172" s="67"/>
      <c r="W172" s="67"/>
      <c r="X172" s="67"/>
      <c r="Y172" s="67"/>
      <c r="Z172" s="67"/>
      <c r="AA172" s="67"/>
      <c r="AB172" s="67"/>
      <c r="AC172" s="67"/>
      <c r="AD172" s="67"/>
      <c r="AE172" s="67"/>
      <c r="AF172" s="67"/>
      <c r="AG172" s="67"/>
      <c r="AH172" s="67"/>
      <c r="AI172" s="67"/>
    </row>
    <row r="173" spans="1:35" x14ac:dyDescent="0.15">
      <c r="A173" s="67"/>
      <c r="B173" s="67"/>
      <c r="C173" s="67"/>
      <c r="D173" s="67"/>
      <c r="E173" s="67"/>
      <c r="F173" s="67"/>
      <c r="G173" s="67"/>
      <c r="H173" s="67"/>
      <c r="I173" s="67"/>
      <c r="J173" s="67"/>
      <c r="K173" s="67"/>
      <c r="L173" s="67"/>
      <c r="M173" s="67"/>
      <c r="N173" s="67"/>
      <c r="O173" s="67"/>
      <c r="P173" s="67"/>
      <c r="Q173" s="67"/>
      <c r="R173" s="67"/>
      <c r="S173" s="67"/>
      <c r="T173" s="67"/>
      <c r="U173" s="67"/>
      <c r="V173" s="67"/>
      <c r="W173" s="67"/>
      <c r="X173" s="67"/>
      <c r="Y173" s="67"/>
      <c r="Z173" s="67"/>
      <c r="AA173" s="67"/>
      <c r="AB173" s="67"/>
      <c r="AC173" s="67"/>
      <c r="AD173" s="67"/>
      <c r="AE173" s="67"/>
      <c r="AF173" s="67"/>
      <c r="AG173" s="67"/>
      <c r="AH173" s="67"/>
      <c r="AI173" s="67"/>
    </row>
    <row r="174" spans="1:35" x14ac:dyDescent="0.15">
      <c r="A174" s="67"/>
      <c r="B174" s="67"/>
      <c r="C174" s="67"/>
      <c r="D174" s="67"/>
      <c r="E174" s="67"/>
      <c r="F174" s="67"/>
      <c r="G174" s="67"/>
      <c r="H174" s="67"/>
      <c r="I174" s="67"/>
      <c r="J174" s="67"/>
      <c r="K174" s="67"/>
      <c r="L174" s="67"/>
      <c r="M174" s="67"/>
      <c r="N174" s="67"/>
      <c r="O174" s="67"/>
      <c r="P174" s="67"/>
      <c r="Q174" s="67"/>
      <c r="R174" s="67"/>
      <c r="S174" s="67"/>
      <c r="T174" s="67"/>
      <c r="U174" s="67"/>
      <c r="V174" s="67"/>
      <c r="W174" s="67"/>
      <c r="X174" s="67"/>
      <c r="Y174" s="67"/>
      <c r="Z174" s="67"/>
      <c r="AA174" s="67"/>
      <c r="AB174" s="67"/>
      <c r="AC174" s="67"/>
      <c r="AD174" s="67"/>
      <c r="AE174" s="67"/>
      <c r="AF174" s="67"/>
      <c r="AG174" s="67"/>
      <c r="AH174" s="67"/>
      <c r="AI174" s="67"/>
    </row>
    <row r="175" spans="1:35" x14ac:dyDescent="0.15">
      <c r="A175" s="67"/>
      <c r="B175" s="67"/>
      <c r="C175" s="67"/>
      <c r="D175" s="67"/>
      <c r="E175" s="67"/>
      <c r="F175" s="67"/>
      <c r="G175" s="67"/>
      <c r="H175" s="67"/>
      <c r="I175" s="67"/>
      <c r="J175" s="67"/>
      <c r="K175" s="67"/>
      <c r="L175" s="67"/>
      <c r="M175" s="67"/>
      <c r="N175" s="67"/>
      <c r="O175" s="67"/>
      <c r="P175" s="67"/>
      <c r="Q175" s="67"/>
      <c r="R175" s="67"/>
      <c r="S175" s="67"/>
      <c r="T175" s="67"/>
      <c r="U175" s="67"/>
      <c r="V175" s="67"/>
      <c r="W175" s="67"/>
      <c r="X175" s="67"/>
      <c r="Y175" s="67"/>
      <c r="Z175" s="67"/>
      <c r="AA175" s="67"/>
      <c r="AB175" s="67"/>
      <c r="AC175" s="67"/>
      <c r="AD175" s="67"/>
      <c r="AE175" s="67"/>
      <c r="AF175" s="67"/>
      <c r="AG175" s="67"/>
      <c r="AH175" s="67"/>
      <c r="AI175" s="67"/>
    </row>
    <row r="176" spans="1:35" x14ac:dyDescent="0.15">
      <c r="A176" s="67"/>
      <c r="B176" s="67"/>
      <c r="C176" s="67"/>
      <c r="D176" s="67"/>
      <c r="E176" s="67"/>
      <c r="F176" s="67"/>
      <c r="G176" s="67"/>
      <c r="H176" s="67"/>
      <c r="I176" s="67"/>
      <c r="J176" s="67"/>
      <c r="K176" s="67"/>
      <c r="L176" s="67"/>
      <c r="M176" s="67"/>
      <c r="N176" s="67"/>
      <c r="O176" s="67"/>
      <c r="P176" s="67"/>
      <c r="Q176" s="67"/>
      <c r="R176" s="67"/>
      <c r="S176" s="67"/>
      <c r="T176" s="67"/>
      <c r="U176" s="67"/>
      <c r="V176" s="67"/>
      <c r="W176" s="67"/>
      <c r="X176" s="67"/>
      <c r="Y176" s="67"/>
      <c r="Z176" s="67"/>
      <c r="AA176" s="67"/>
      <c r="AB176" s="67"/>
      <c r="AC176" s="67"/>
      <c r="AD176" s="67"/>
      <c r="AE176" s="67"/>
      <c r="AF176" s="67"/>
      <c r="AG176" s="67"/>
      <c r="AH176" s="67"/>
      <c r="AI176" s="67"/>
    </row>
    <row r="177" spans="1:35" x14ac:dyDescent="0.15">
      <c r="A177" s="67"/>
      <c r="B177" s="67"/>
      <c r="C177" s="67"/>
      <c r="D177" s="67"/>
      <c r="E177" s="67"/>
      <c r="F177" s="67"/>
      <c r="G177" s="67"/>
      <c r="H177" s="67"/>
      <c r="I177" s="67"/>
      <c r="J177" s="67"/>
      <c r="K177" s="67"/>
      <c r="L177" s="67"/>
      <c r="M177" s="67"/>
      <c r="N177" s="67"/>
      <c r="O177" s="67"/>
      <c r="P177" s="67"/>
      <c r="Q177" s="67"/>
      <c r="R177" s="67"/>
      <c r="S177" s="67"/>
      <c r="T177" s="67"/>
      <c r="U177" s="67"/>
      <c r="V177" s="67"/>
      <c r="W177" s="67"/>
      <c r="X177" s="67"/>
      <c r="Y177" s="67"/>
      <c r="Z177" s="67"/>
      <c r="AA177" s="67"/>
      <c r="AB177" s="67"/>
      <c r="AC177" s="67"/>
      <c r="AD177" s="67"/>
      <c r="AE177" s="67"/>
      <c r="AF177" s="67"/>
      <c r="AG177" s="67"/>
      <c r="AH177" s="67"/>
      <c r="AI177" s="67"/>
    </row>
    <row r="178" spans="1:35" x14ac:dyDescent="0.15">
      <c r="A178" s="67"/>
      <c r="B178" s="67"/>
      <c r="C178" s="67"/>
      <c r="D178" s="67"/>
      <c r="E178" s="67"/>
      <c r="F178" s="67"/>
      <c r="G178" s="67"/>
      <c r="H178" s="67"/>
      <c r="I178" s="67"/>
      <c r="J178" s="67"/>
      <c r="K178" s="67"/>
      <c r="L178" s="67"/>
      <c r="M178" s="67"/>
      <c r="N178" s="67"/>
      <c r="O178" s="67"/>
      <c r="P178" s="67"/>
      <c r="Q178" s="67"/>
      <c r="R178" s="67"/>
      <c r="S178" s="67"/>
      <c r="T178" s="67"/>
      <c r="U178" s="67"/>
      <c r="V178" s="67"/>
      <c r="W178" s="67"/>
      <c r="X178" s="67"/>
      <c r="Y178" s="67"/>
      <c r="Z178" s="67"/>
      <c r="AA178" s="67"/>
      <c r="AB178" s="67"/>
      <c r="AC178" s="67"/>
      <c r="AD178" s="67"/>
      <c r="AE178" s="67"/>
      <c r="AF178" s="67"/>
      <c r="AG178" s="67"/>
      <c r="AH178" s="67"/>
      <c r="AI178" s="67"/>
    </row>
    <row r="179" spans="1:35" x14ac:dyDescent="0.15">
      <c r="A179" s="67"/>
      <c r="B179" s="67"/>
      <c r="C179" s="67"/>
      <c r="D179" s="67"/>
      <c r="E179" s="67"/>
      <c r="F179" s="67"/>
      <c r="G179" s="67"/>
      <c r="H179" s="67"/>
      <c r="I179" s="67"/>
      <c r="J179" s="67"/>
      <c r="K179" s="67"/>
      <c r="L179" s="67"/>
      <c r="M179" s="67"/>
      <c r="N179" s="67"/>
      <c r="O179" s="67"/>
      <c r="P179" s="67"/>
      <c r="Q179" s="67"/>
      <c r="R179" s="67"/>
      <c r="S179" s="67"/>
      <c r="T179" s="67"/>
      <c r="U179" s="67"/>
      <c r="V179" s="67"/>
      <c r="W179" s="67"/>
      <c r="X179" s="67"/>
      <c r="Y179" s="67"/>
      <c r="Z179" s="67"/>
      <c r="AA179" s="67"/>
      <c r="AB179" s="67"/>
      <c r="AC179" s="67"/>
      <c r="AD179" s="67"/>
      <c r="AE179" s="67"/>
      <c r="AF179" s="67"/>
      <c r="AG179" s="67"/>
      <c r="AH179" s="67"/>
      <c r="AI179" s="67"/>
    </row>
    <row r="180" spans="1:35" x14ac:dyDescent="0.15">
      <c r="A180" s="67"/>
      <c r="B180" s="67"/>
      <c r="C180" s="67"/>
      <c r="D180" s="67"/>
      <c r="E180" s="67"/>
      <c r="F180" s="67"/>
      <c r="G180" s="67"/>
      <c r="H180" s="67"/>
      <c r="I180" s="67"/>
      <c r="J180" s="67"/>
      <c r="K180" s="67"/>
      <c r="L180" s="67"/>
      <c r="M180" s="67"/>
      <c r="N180" s="67"/>
      <c r="O180" s="67"/>
      <c r="P180" s="67"/>
      <c r="Q180" s="67"/>
      <c r="R180" s="67"/>
      <c r="S180" s="67"/>
      <c r="T180" s="67"/>
      <c r="U180" s="67"/>
      <c r="V180" s="67"/>
      <c r="W180" s="67"/>
      <c r="X180" s="67"/>
      <c r="Y180" s="67"/>
      <c r="Z180" s="67"/>
      <c r="AA180" s="67"/>
      <c r="AB180" s="67"/>
      <c r="AC180" s="67"/>
      <c r="AD180" s="67"/>
      <c r="AE180" s="67"/>
      <c r="AF180" s="67"/>
      <c r="AG180" s="67"/>
      <c r="AH180" s="67"/>
      <c r="AI180" s="67"/>
    </row>
    <row r="181" spans="1:35" x14ac:dyDescent="0.15">
      <c r="A181" s="67"/>
      <c r="B181" s="67"/>
      <c r="C181" s="67"/>
      <c r="D181" s="67"/>
      <c r="E181" s="67"/>
      <c r="F181" s="67"/>
      <c r="G181" s="67"/>
      <c r="H181" s="67"/>
      <c r="I181" s="67"/>
      <c r="J181" s="67"/>
      <c r="K181" s="67"/>
      <c r="L181" s="67"/>
      <c r="M181" s="67"/>
      <c r="N181" s="67"/>
      <c r="O181" s="67"/>
      <c r="P181" s="67"/>
      <c r="Q181" s="67"/>
      <c r="R181" s="67"/>
      <c r="S181" s="67"/>
      <c r="T181" s="67"/>
      <c r="U181" s="67"/>
      <c r="V181" s="67"/>
      <c r="W181" s="67"/>
      <c r="X181" s="67"/>
      <c r="Y181" s="67"/>
      <c r="Z181" s="67"/>
      <c r="AA181" s="67"/>
      <c r="AB181" s="67"/>
      <c r="AC181" s="67"/>
      <c r="AD181" s="67"/>
      <c r="AE181" s="67"/>
      <c r="AF181" s="67"/>
      <c r="AG181" s="67"/>
      <c r="AH181" s="67"/>
      <c r="AI181" s="67"/>
    </row>
    <row r="182" spans="1:35" x14ac:dyDescent="0.15">
      <c r="A182" s="67"/>
      <c r="B182" s="67"/>
      <c r="C182" s="67"/>
      <c r="D182" s="67"/>
      <c r="E182" s="67"/>
      <c r="F182" s="67"/>
      <c r="G182" s="67"/>
      <c r="H182" s="67"/>
      <c r="I182" s="67"/>
      <c r="J182" s="67"/>
      <c r="K182" s="67"/>
      <c r="L182" s="67"/>
      <c r="M182" s="67"/>
      <c r="N182" s="67"/>
      <c r="O182" s="67"/>
      <c r="P182" s="67"/>
      <c r="Q182" s="67"/>
      <c r="R182" s="67"/>
      <c r="S182" s="67"/>
      <c r="T182" s="67"/>
      <c r="U182" s="67"/>
      <c r="V182" s="67"/>
      <c r="W182" s="67"/>
      <c r="X182" s="67"/>
      <c r="Y182" s="67"/>
      <c r="Z182" s="67"/>
      <c r="AA182" s="67"/>
      <c r="AB182" s="67"/>
      <c r="AC182" s="67"/>
      <c r="AD182" s="67"/>
      <c r="AE182" s="67"/>
      <c r="AF182" s="67"/>
      <c r="AG182" s="67"/>
      <c r="AH182" s="67"/>
      <c r="AI182" s="67"/>
    </row>
    <row r="183" spans="1:35" x14ac:dyDescent="0.15">
      <c r="A183" s="67"/>
      <c r="B183" s="67"/>
      <c r="C183" s="67"/>
      <c r="D183" s="67"/>
      <c r="E183" s="67"/>
      <c r="F183" s="67"/>
      <c r="G183" s="67"/>
      <c r="H183" s="67"/>
      <c r="I183" s="67"/>
      <c r="J183" s="67"/>
      <c r="K183" s="67"/>
      <c r="L183" s="67"/>
      <c r="M183" s="67"/>
      <c r="N183" s="67"/>
      <c r="O183" s="67"/>
      <c r="P183" s="67"/>
      <c r="Q183" s="67"/>
      <c r="R183" s="67"/>
      <c r="S183" s="67"/>
      <c r="T183" s="67"/>
      <c r="U183" s="67"/>
      <c r="V183" s="67"/>
      <c r="W183" s="67"/>
      <c r="X183" s="67"/>
      <c r="Y183" s="67"/>
      <c r="Z183" s="67"/>
      <c r="AA183" s="67"/>
      <c r="AB183" s="67"/>
      <c r="AC183" s="67"/>
      <c r="AD183" s="67"/>
      <c r="AE183" s="67"/>
      <c r="AF183" s="67"/>
      <c r="AG183" s="67"/>
      <c r="AH183" s="67"/>
      <c r="AI183" s="67"/>
    </row>
    <row r="184" spans="1:35" x14ac:dyDescent="0.15">
      <c r="A184" s="67"/>
      <c r="B184" s="67"/>
      <c r="C184" s="67"/>
      <c r="D184" s="67"/>
      <c r="E184" s="67"/>
      <c r="F184" s="67"/>
      <c r="G184" s="67"/>
      <c r="H184" s="67"/>
      <c r="I184" s="67"/>
      <c r="J184" s="67"/>
      <c r="K184" s="67"/>
      <c r="L184" s="67"/>
      <c r="M184" s="67"/>
      <c r="N184" s="67"/>
      <c r="O184" s="67"/>
      <c r="P184" s="67"/>
      <c r="Q184" s="67"/>
      <c r="R184" s="67"/>
      <c r="S184" s="67"/>
      <c r="T184" s="67"/>
      <c r="U184" s="67"/>
      <c r="V184" s="67"/>
      <c r="W184" s="67"/>
      <c r="X184" s="67"/>
      <c r="Y184" s="67"/>
      <c r="Z184" s="67"/>
      <c r="AA184" s="67"/>
      <c r="AB184" s="67"/>
      <c r="AC184" s="67"/>
      <c r="AD184" s="67"/>
      <c r="AE184" s="67"/>
      <c r="AF184" s="67"/>
      <c r="AG184" s="67"/>
      <c r="AH184" s="67"/>
      <c r="AI184" s="67"/>
    </row>
    <row r="185" spans="1:35" x14ac:dyDescent="0.15">
      <c r="A185" s="67"/>
      <c r="B185" s="67"/>
      <c r="C185" s="67"/>
      <c r="D185" s="67"/>
      <c r="E185" s="67"/>
      <c r="F185" s="67"/>
      <c r="G185" s="67"/>
      <c r="H185" s="67"/>
      <c r="I185" s="67"/>
      <c r="J185" s="67"/>
      <c r="K185" s="67"/>
      <c r="L185" s="67"/>
      <c r="M185" s="67"/>
      <c r="N185" s="67"/>
      <c r="O185" s="67"/>
      <c r="P185" s="67"/>
      <c r="Q185" s="67"/>
      <c r="R185" s="67"/>
      <c r="S185" s="67"/>
      <c r="T185" s="67"/>
      <c r="U185" s="67"/>
      <c r="V185" s="67"/>
      <c r="W185" s="67"/>
      <c r="X185" s="67"/>
      <c r="Y185" s="67"/>
      <c r="Z185" s="67"/>
      <c r="AA185" s="67"/>
      <c r="AB185" s="67"/>
      <c r="AC185" s="67"/>
      <c r="AD185" s="67"/>
      <c r="AE185" s="67"/>
      <c r="AF185" s="67"/>
      <c r="AG185" s="67"/>
      <c r="AH185" s="67"/>
      <c r="AI185" s="67"/>
    </row>
    <row r="186" spans="1:35" x14ac:dyDescent="0.15">
      <c r="A186" s="67"/>
      <c r="B186" s="67"/>
      <c r="C186" s="67"/>
      <c r="D186" s="67"/>
      <c r="E186" s="67"/>
      <c r="F186" s="67"/>
      <c r="G186" s="67"/>
      <c r="H186" s="67"/>
      <c r="I186" s="67"/>
      <c r="J186" s="67"/>
      <c r="K186" s="67"/>
      <c r="L186" s="67"/>
      <c r="M186" s="67"/>
      <c r="N186" s="67"/>
      <c r="O186" s="67"/>
      <c r="P186" s="67"/>
      <c r="Q186" s="67"/>
      <c r="R186" s="67"/>
      <c r="S186" s="67"/>
      <c r="T186" s="67"/>
      <c r="U186" s="67"/>
      <c r="V186" s="67"/>
      <c r="W186" s="67"/>
      <c r="X186" s="67"/>
      <c r="Y186" s="67"/>
      <c r="Z186" s="67"/>
      <c r="AA186" s="67"/>
      <c r="AB186" s="67"/>
      <c r="AC186" s="67"/>
      <c r="AD186" s="67"/>
      <c r="AE186" s="67"/>
      <c r="AF186" s="67"/>
      <c r="AG186" s="67"/>
      <c r="AH186" s="67"/>
      <c r="AI186" s="67"/>
    </row>
    <row r="187" spans="1:35" x14ac:dyDescent="0.15">
      <c r="A187" s="67"/>
      <c r="B187" s="67"/>
      <c r="C187" s="67"/>
      <c r="D187" s="67"/>
      <c r="E187" s="67"/>
      <c r="F187" s="67"/>
      <c r="G187" s="67"/>
      <c r="H187" s="67"/>
      <c r="I187" s="67"/>
      <c r="J187" s="67"/>
      <c r="K187" s="67"/>
      <c r="L187" s="67"/>
      <c r="M187" s="67"/>
      <c r="N187" s="67"/>
      <c r="O187" s="67"/>
      <c r="P187" s="67"/>
      <c r="Q187" s="67"/>
      <c r="R187" s="67"/>
      <c r="S187" s="67"/>
      <c r="T187" s="67"/>
      <c r="U187" s="67"/>
      <c r="V187" s="67"/>
      <c r="W187" s="67"/>
      <c r="X187" s="67"/>
      <c r="Y187" s="67"/>
      <c r="Z187" s="67"/>
      <c r="AA187" s="67"/>
      <c r="AB187" s="67"/>
      <c r="AC187" s="67"/>
      <c r="AD187" s="67"/>
      <c r="AE187" s="67"/>
      <c r="AF187" s="67"/>
      <c r="AG187" s="67"/>
      <c r="AH187" s="67"/>
      <c r="AI187" s="67"/>
    </row>
    <row r="188" spans="1:35" x14ac:dyDescent="0.15">
      <c r="A188" s="67"/>
      <c r="B188" s="67"/>
      <c r="C188" s="67"/>
      <c r="D188" s="67"/>
      <c r="E188" s="67"/>
      <c r="F188" s="67"/>
      <c r="G188" s="67"/>
      <c r="H188" s="67"/>
      <c r="I188" s="67"/>
      <c r="J188" s="67"/>
      <c r="K188" s="67"/>
      <c r="L188" s="67"/>
      <c r="M188" s="67"/>
      <c r="N188" s="67"/>
      <c r="O188" s="67"/>
      <c r="P188" s="67"/>
      <c r="Q188" s="67"/>
      <c r="R188" s="67"/>
      <c r="S188" s="67"/>
      <c r="T188" s="67"/>
      <c r="U188" s="67"/>
      <c r="V188" s="67"/>
      <c r="W188" s="67"/>
      <c r="X188" s="67"/>
      <c r="Y188" s="67"/>
      <c r="Z188" s="67"/>
      <c r="AA188" s="67"/>
      <c r="AB188" s="67"/>
      <c r="AC188" s="67"/>
      <c r="AD188" s="67"/>
      <c r="AE188" s="67"/>
      <c r="AF188" s="67"/>
      <c r="AG188" s="67"/>
      <c r="AH188" s="67"/>
      <c r="AI188" s="67"/>
    </row>
    <row r="189" spans="1:35" x14ac:dyDescent="0.15">
      <c r="A189" s="67"/>
      <c r="B189" s="67"/>
      <c r="C189" s="67"/>
      <c r="D189" s="67"/>
      <c r="E189" s="67"/>
      <c r="F189" s="67"/>
      <c r="G189" s="67"/>
      <c r="H189" s="67"/>
      <c r="I189" s="67"/>
      <c r="J189" s="67"/>
      <c r="K189" s="67"/>
      <c r="L189" s="67"/>
      <c r="M189" s="67"/>
      <c r="N189" s="67"/>
      <c r="O189" s="67"/>
      <c r="P189" s="67"/>
      <c r="Q189" s="67"/>
      <c r="R189" s="67"/>
      <c r="S189" s="67"/>
      <c r="T189" s="67"/>
      <c r="U189" s="67"/>
      <c r="V189" s="67"/>
      <c r="W189" s="67"/>
      <c r="X189" s="67"/>
      <c r="Y189" s="67"/>
      <c r="Z189" s="67"/>
      <c r="AA189" s="67"/>
      <c r="AB189" s="67"/>
      <c r="AC189" s="67"/>
      <c r="AD189" s="67"/>
      <c r="AE189" s="67"/>
      <c r="AF189" s="67"/>
      <c r="AG189" s="67"/>
      <c r="AH189" s="67"/>
      <c r="AI189" s="67"/>
    </row>
    <row r="190" spans="1:35" x14ac:dyDescent="0.15">
      <c r="A190" s="67"/>
      <c r="B190" s="67"/>
      <c r="C190" s="67"/>
      <c r="D190" s="67"/>
      <c r="E190" s="67"/>
      <c r="F190" s="67"/>
      <c r="G190" s="67"/>
      <c r="H190" s="67"/>
      <c r="I190" s="67"/>
      <c r="J190" s="67"/>
      <c r="K190" s="67"/>
      <c r="L190" s="67"/>
      <c r="M190" s="67"/>
      <c r="N190" s="67"/>
      <c r="O190" s="67"/>
      <c r="P190" s="67"/>
      <c r="Q190" s="67"/>
      <c r="R190" s="67"/>
      <c r="S190" s="67"/>
      <c r="T190" s="67"/>
      <c r="U190" s="67"/>
      <c r="V190" s="67"/>
      <c r="W190" s="67"/>
      <c r="X190" s="67"/>
      <c r="Y190" s="67"/>
      <c r="Z190" s="67"/>
      <c r="AA190" s="67"/>
      <c r="AB190" s="67"/>
      <c r="AC190" s="67"/>
      <c r="AD190" s="67"/>
      <c r="AE190" s="67"/>
      <c r="AF190" s="67"/>
      <c r="AG190" s="67"/>
      <c r="AH190" s="67"/>
      <c r="AI190" s="67"/>
    </row>
    <row r="191" spans="1:35" x14ac:dyDescent="0.15">
      <c r="A191" s="67"/>
      <c r="B191" s="67"/>
      <c r="C191" s="67"/>
      <c r="D191" s="67"/>
      <c r="E191" s="67"/>
      <c r="F191" s="67"/>
      <c r="G191" s="67"/>
      <c r="H191" s="67"/>
      <c r="I191" s="67"/>
      <c r="J191" s="67"/>
      <c r="K191" s="67"/>
      <c r="L191" s="67"/>
      <c r="M191" s="67"/>
      <c r="N191" s="67"/>
      <c r="O191" s="67"/>
      <c r="P191" s="67"/>
      <c r="Q191" s="67"/>
      <c r="R191" s="67"/>
      <c r="S191" s="67"/>
      <c r="T191" s="67"/>
      <c r="U191" s="67"/>
      <c r="V191" s="67"/>
      <c r="W191" s="67"/>
      <c r="X191" s="67"/>
      <c r="Y191" s="67"/>
      <c r="Z191" s="67"/>
      <c r="AA191" s="67"/>
      <c r="AB191" s="67"/>
      <c r="AC191" s="67"/>
      <c r="AD191" s="67"/>
      <c r="AE191" s="67"/>
      <c r="AF191" s="67"/>
      <c r="AG191" s="67"/>
      <c r="AH191" s="67"/>
      <c r="AI191" s="67"/>
    </row>
    <row r="192" spans="1:35" x14ac:dyDescent="0.15">
      <c r="A192" s="67"/>
      <c r="B192" s="67"/>
      <c r="C192" s="67"/>
      <c r="D192" s="67"/>
      <c r="E192" s="67"/>
      <c r="F192" s="67"/>
      <c r="G192" s="67"/>
      <c r="H192" s="67"/>
      <c r="I192" s="67"/>
      <c r="J192" s="67"/>
      <c r="K192" s="67"/>
      <c r="L192" s="67"/>
      <c r="M192" s="67"/>
      <c r="N192" s="67"/>
      <c r="O192" s="67"/>
      <c r="P192" s="67"/>
      <c r="Q192" s="67"/>
      <c r="R192" s="67"/>
      <c r="S192" s="67"/>
      <c r="T192" s="67"/>
      <c r="U192" s="67"/>
      <c r="V192" s="67"/>
      <c r="W192" s="67"/>
      <c r="X192" s="67"/>
      <c r="Y192" s="67"/>
      <c r="Z192" s="67"/>
      <c r="AA192" s="67"/>
      <c r="AB192" s="67"/>
      <c r="AC192" s="67"/>
      <c r="AD192" s="67"/>
      <c r="AE192" s="67"/>
      <c r="AF192" s="67"/>
      <c r="AG192" s="67"/>
      <c r="AH192" s="67"/>
      <c r="AI192" s="67"/>
    </row>
    <row r="193" spans="1:35" x14ac:dyDescent="0.15">
      <c r="A193" s="67"/>
      <c r="B193" s="67"/>
      <c r="C193" s="67"/>
      <c r="D193" s="67"/>
      <c r="E193" s="67"/>
      <c r="F193" s="67"/>
      <c r="G193" s="67"/>
      <c r="H193" s="67"/>
      <c r="I193" s="67"/>
      <c r="J193" s="67"/>
      <c r="K193" s="67"/>
      <c r="L193" s="67"/>
      <c r="M193" s="67"/>
      <c r="N193" s="67"/>
      <c r="O193" s="67"/>
      <c r="P193" s="67"/>
      <c r="Q193" s="67"/>
      <c r="R193" s="67"/>
      <c r="S193" s="67"/>
      <c r="T193" s="67"/>
      <c r="U193" s="67"/>
      <c r="V193" s="67"/>
      <c r="W193" s="67"/>
      <c r="X193" s="67"/>
      <c r="Y193" s="67"/>
      <c r="Z193" s="67"/>
      <c r="AA193" s="67"/>
      <c r="AB193" s="67"/>
      <c r="AC193" s="67"/>
      <c r="AD193" s="67"/>
      <c r="AE193" s="67"/>
      <c r="AF193" s="67"/>
      <c r="AG193" s="67"/>
      <c r="AH193" s="67"/>
      <c r="AI193" s="67"/>
    </row>
    <row r="194" spans="1:35" x14ac:dyDescent="0.15">
      <c r="A194" s="67"/>
      <c r="B194" s="67"/>
      <c r="C194" s="67"/>
      <c r="D194" s="67"/>
      <c r="E194" s="67"/>
      <c r="F194" s="67"/>
      <c r="G194" s="67"/>
      <c r="H194" s="67"/>
      <c r="I194" s="67"/>
      <c r="J194" s="67"/>
      <c r="K194" s="67"/>
      <c r="L194" s="67"/>
      <c r="M194" s="67"/>
      <c r="N194" s="67"/>
      <c r="O194" s="67"/>
      <c r="P194" s="67"/>
      <c r="Q194" s="67"/>
      <c r="R194" s="67"/>
      <c r="S194" s="67"/>
      <c r="T194" s="67"/>
      <c r="U194" s="67"/>
      <c r="V194" s="67"/>
      <c r="W194" s="67"/>
      <c r="X194" s="67"/>
      <c r="Y194" s="67"/>
      <c r="Z194" s="67"/>
      <c r="AA194" s="67"/>
      <c r="AB194" s="67"/>
      <c r="AC194" s="67"/>
      <c r="AD194" s="67"/>
      <c r="AE194" s="67"/>
      <c r="AF194" s="67"/>
      <c r="AG194" s="67"/>
      <c r="AH194" s="67"/>
      <c r="AI194" s="67"/>
    </row>
    <row r="195" spans="1:35" x14ac:dyDescent="0.15">
      <c r="A195" s="67"/>
      <c r="B195" s="67"/>
      <c r="C195" s="67"/>
      <c r="D195" s="67"/>
      <c r="E195" s="67"/>
      <c r="F195" s="67"/>
      <c r="G195" s="67"/>
      <c r="H195" s="67"/>
      <c r="I195" s="67"/>
      <c r="J195" s="67"/>
      <c r="K195" s="67"/>
      <c r="L195" s="67"/>
      <c r="M195" s="67"/>
      <c r="N195" s="67"/>
      <c r="O195" s="67"/>
      <c r="P195" s="67"/>
      <c r="Q195" s="67"/>
      <c r="R195" s="67"/>
      <c r="S195" s="67"/>
      <c r="T195" s="67"/>
      <c r="U195" s="67"/>
      <c r="V195" s="67"/>
      <c r="W195" s="67"/>
      <c r="X195" s="67"/>
      <c r="Y195" s="67"/>
      <c r="Z195" s="67"/>
      <c r="AA195" s="67"/>
      <c r="AB195" s="67"/>
      <c r="AC195" s="67"/>
      <c r="AD195" s="67"/>
      <c r="AE195" s="67"/>
      <c r="AF195" s="67"/>
      <c r="AG195" s="67"/>
      <c r="AH195" s="67"/>
      <c r="AI195" s="67"/>
    </row>
    <row r="196" spans="1:35" x14ac:dyDescent="0.15">
      <c r="A196" s="67"/>
      <c r="B196" s="67"/>
      <c r="C196" s="67"/>
      <c r="D196" s="67"/>
      <c r="E196" s="67"/>
      <c r="F196" s="67"/>
      <c r="G196" s="67"/>
      <c r="H196" s="67"/>
      <c r="I196" s="67"/>
      <c r="J196" s="67"/>
      <c r="K196" s="67"/>
      <c r="L196" s="67"/>
      <c r="M196" s="67"/>
      <c r="N196" s="67"/>
      <c r="O196" s="67"/>
      <c r="P196" s="67"/>
      <c r="Q196" s="67"/>
      <c r="R196" s="67"/>
      <c r="S196" s="67"/>
      <c r="T196" s="67"/>
      <c r="U196" s="67"/>
      <c r="V196" s="67"/>
      <c r="W196" s="67"/>
      <c r="X196" s="67"/>
      <c r="Y196" s="67"/>
      <c r="Z196" s="67"/>
      <c r="AA196" s="67"/>
      <c r="AB196" s="67"/>
      <c r="AC196" s="67"/>
      <c r="AD196" s="67"/>
      <c r="AE196" s="67"/>
      <c r="AF196" s="67"/>
      <c r="AG196" s="67"/>
      <c r="AH196" s="67"/>
      <c r="AI196" s="67"/>
    </row>
    <row r="197" spans="1:35" x14ac:dyDescent="0.15">
      <c r="A197" s="67"/>
      <c r="B197" s="67"/>
      <c r="C197" s="67"/>
      <c r="D197" s="67"/>
      <c r="E197" s="67"/>
      <c r="F197" s="67"/>
      <c r="G197" s="67"/>
      <c r="H197" s="67"/>
      <c r="I197" s="67"/>
      <c r="J197" s="67"/>
      <c r="K197" s="67"/>
      <c r="L197" s="67"/>
      <c r="M197" s="67"/>
      <c r="N197" s="67"/>
      <c r="O197" s="67"/>
      <c r="P197" s="67"/>
      <c r="Q197" s="67"/>
      <c r="R197" s="67"/>
      <c r="S197" s="67"/>
      <c r="T197" s="67"/>
      <c r="U197" s="67"/>
      <c r="V197" s="67"/>
      <c r="W197" s="67"/>
      <c r="X197" s="67"/>
      <c r="Y197" s="67"/>
      <c r="Z197" s="67"/>
      <c r="AA197" s="67"/>
      <c r="AB197" s="67"/>
      <c r="AC197" s="67"/>
      <c r="AD197" s="67"/>
      <c r="AE197" s="67"/>
      <c r="AF197" s="67"/>
      <c r="AG197" s="67"/>
      <c r="AH197" s="67"/>
      <c r="AI197" s="67"/>
    </row>
    <row r="198" spans="1:35" x14ac:dyDescent="0.15">
      <c r="A198" s="67"/>
      <c r="B198" s="67"/>
      <c r="C198" s="67"/>
      <c r="D198" s="67"/>
      <c r="E198" s="67"/>
      <c r="F198" s="67"/>
      <c r="G198" s="67"/>
      <c r="H198" s="67"/>
      <c r="I198" s="67"/>
      <c r="J198" s="67"/>
      <c r="K198" s="67"/>
      <c r="L198" s="67"/>
      <c r="M198" s="67"/>
      <c r="N198" s="67"/>
      <c r="O198" s="67"/>
      <c r="P198" s="67"/>
      <c r="Q198" s="67"/>
      <c r="R198" s="67"/>
      <c r="S198" s="67"/>
      <c r="T198" s="67"/>
      <c r="U198" s="67"/>
      <c r="V198" s="67"/>
      <c r="W198" s="67"/>
      <c r="X198" s="67"/>
      <c r="Y198" s="67"/>
      <c r="Z198" s="67"/>
      <c r="AA198" s="67"/>
      <c r="AB198" s="67"/>
      <c r="AC198" s="67"/>
      <c r="AD198" s="67"/>
      <c r="AE198" s="67"/>
      <c r="AF198" s="67"/>
      <c r="AG198" s="67"/>
      <c r="AH198" s="67"/>
      <c r="AI198" s="67"/>
    </row>
    <row r="199" spans="1:35" x14ac:dyDescent="0.15">
      <c r="A199" s="67"/>
      <c r="B199" s="67"/>
      <c r="C199" s="67"/>
      <c r="D199" s="67"/>
      <c r="E199" s="67"/>
      <c r="F199" s="67"/>
      <c r="G199" s="67"/>
      <c r="H199" s="67"/>
      <c r="I199" s="67"/>
      <c r="J199" s="67"/>
      <c r="K199" s="67"/>
      <c r="L199" s="67"/>
      <c r="M199" s="67"/>
      <c r="N199" s="67"/>
      <c r="O199" s="67"/>
      <c r="P199" s="67"/>
      <c r="Q199" s="67"/>
      <c r="R199" s="67"/>
      <c r="S199" s="67"/>
      <c r="T199" s="67"/>
      <c r="U199" s="67"/>
      <c r="V199" s="67"/>
      <c r="W199" s="67"/>
      <c r="X199" s="67"/>
      <c r="Y199" s="67"/>
      <c r="Z199" s="67"/>
      <c r="AA199" s="67"/>
      <c r="AB199" s="67"/>
      <c r="AC199" s="67"/>
      <c r="AD199" s="67"/>
      <c r="AE199" s="67"/>
      <c r="AF199" s="67"/>
      <c r="AG199" s="67"/>
      <c r="AH199" s="67"/>
      <c r="AI199" s="67"/>
    </row>
    <row r="200" spans="1:35" x14ac:dyDescent="0.15">
      <c r="A200" s="67"/>
      <c r="B200" s="67"/>
      <c r="C200" s="67"/>
      <c r="D200" s="67"/>
      <c r="E200" s="67"/>
      <c r="F200" s="67"/>
      <c r="G200" s="67"/>
      <c r="H200" s="67"/>
      <c r="I200" s="67"/>
      <c r="J200" s="67"/>
      <c r="K200" s="67"/>
      <c r="L200" s="67"/>
      <c r="M200" s="67"/>
      <c r="N200" s="67"/>
      <c r="O200" s="67"/>
      <c r="P200" s="67"/>
      <c r="Q200" s="67"/>
      <c r="R200" s="67"/>
      <c r="S200" s="67"/>
      <c r="T200" s="67"/>
      <c r="U200" s="67"/>
      <c r="V200" s="67"/>
      <c r="W200" s="67"/>
      <c r="X200" s="67"/>
      <c r="Y200" s="67"/>
      <c r="Z200" s="67"/>
      <c r="AA200" s="67"/>
      <c r="AB200" s="67"/>
      <c r="AC200" s="67"/>
      <c r="AD200" s="67"/>
      <c r="AE200" s="67"/>
      <c r="AF200" s="67"/>
      <c r="AG200" s="67"/>
      <c r="AH200" s="67"/>
      <c r="AI200" s="67"/>
    </row>
    <row r="201" spans="1:35" x14ac:dyDescent="0.15">
      <c r="A201" s="67"/>
      <c r="B201" s="67"/>
      <c r="C201" s="67"/>
      <c r="D201" s="67"/>
      <c r="E201" s="67"/>
      <c r="F201" s="67"/>
      <c r="G201" s="67"/>
      <c r="H201" s="67"/>
      <c r="I201" s="67"/>
      <c r="J201" s="67"/>
      <c r="K201" s="67"/>
      <c r="L201" s="67"/>
      <c r="M201" s="67"/>
      <c r="N201" s="67"/>
      <c r="O201" s="67"/>
      <c r="P201" s="67"/>
      <c r="Q201" s="67"/>
      <c r="R201" s="67"/>
      <c r="S201" s="67"/>
      <c r="T201" s="67"/>
      <c r="U201" s="67"/>
      <c r="V201" s="67"/>
      <c r="W201" s="67"/>
      <c r="X201" s="67"/>
      <c r="Y201" s="67"/>
      <c r="Z201" s="67"/>
      <c r="AA201" s="67"/>
      <c r="AB201" s="67"/>
      <c r="AC201" s="67"/>
      <c r="AD201" s="67"/>
      <c r="AE201" s="67"/>
      <c r="AF201" s="67"/>
      <c r="AG201" s="67"/>
      <c r="AH201" s="67"/>
      <c r="AI201" s="67"/>
    </row>
    <row r="202" spans="1:35" x14ac:dyDescent="0.15">
      <c r="A202" s="67"/>
      <c r="B202" s="67"/>
      <c r="C202" s="67"/>
      <c r="D202" s="67"/>
      <c r="E202" s="67"/>
      <c r="F202" s="67"/>
      <c r="G202" s="67"/>
      <c r="H202" s="67"/>
      <c r="I202" s="67"/>
      <c r="J202" s="67"/>
      <c r="K202" s="67"/>
      <c r="L202" s="67"/>
      <c r="M202" s="67"/>
      <c r="N202" s="67"/>
      <c r="O202" s="67"/>
      <c r="P202" s="67"/>
      <c r="Q202" s="67"/>
      <c r="R202" s="67"/>
      <c r="S202" s="67"/>
      <c r="T202" s="67"/>
      <c r="U202" s="67"/>
      <c r="V202" s="67"/>
      <c r="W202" s="67"/>
      <c r="X202" s="67"/>
      <c r="Y202" s="67"/>
      <c r="Z202" s="67"/>
      <c r="AA202" s="67"/>
      <c r="AB202" s="67"/>
      <c r="AC202" s="67"/>
      <c r="AD202" s="67"/>
      <c r="AE202" s="67"/>
      <c r="AF202" s="67"/>
      <c r="AG202" s="67"/>
      <c r="AH202" s="67"/>
      <c r="AI202" s="67"/>
    </row>
    <row r="203" spans="1:35" x14ac:dyDescent="0.15">
      <c r="A203" s="67"/>
      <c r="B203" s="67"/>
      <c r="C203" s="67"/>
      <c r="D203" s="67"/>
      <c r="E203" s="67"/>
      <c r="F203" s="67"/>
      <c r="G203" s="67"/>
      <c r="H203" s="67"/>
      <c r="I203" s="67"/>
      <c r="J203" s="67"/>
      <c r="K203" s="67"/>
      <c r="L203" s="67"/>
      <c r="M203" s="67"/>
      <c r="N203" s="67"/>
      <c r="O203" s="67"/>
      <c r="P203" s="67"/>
      <c r="Q203" s="67"/>
      <c r="R203" s="67"/>
      <c r="S203" s="67"/>
      <c r="T203" s="67"/>
      <c r="U203" s="67"/>
      <c r="V203" s="67"/>
      <c r="W203" s="67"/>
      <c r="X203" s="67"/>
      <c r="Y203" s="67"/>
      <c r="Z203" s="67"/>
      <c r="AA203" s="67"/>
      <c r="AB203" s="67"/>
      <c r="AC203" s="67"/>
      <c r="AD203" s="67"/>
      <c r="AE203" s="67"/>
      <c r="AF203" s="67"/>
      <c r="AG203" s="67"/>
      <c r="AH203" s="67"/>
      <c r="AI203" s="67"/>
    </row>
    <row r="204" spans="1:35" x14ac:dyDescent="0.15">
      <c r="A204" s="67"/>
      <c r="B204" s="67"/>
      <c r="C204" s="67"/>
      <c r="D204" s="67"/>
      <c r="E204" s="67"/>
      <c r="F204" s="67"/>
      <c r="G204" s="67"/>
      <c r="H204" s="67"/>
      <c r="I204" s="67"/>
      <c r="J204" s="67"/>
      <c r="K204" s="67"/>
      <c r="L204" s="67"/>
      <c r="M204" s="67"/>
      <c r="N204" s="67"/>
      <c r="O204" s="67"/>
      <c r="P204" s="67"/>
      <c r="Q204" s="67"/>
      <c r="R204" s="67"/>
      <c r="S204" s="67"/>
      <c r="T204" s="67"/>
      <c r="U204" s="67"/>
      <c r="V204" s="67"/>
      <c r="W204" s="67"/>
      <c r="X204" s="67"/>
      <c r="Y204" s="67"/>
      <c r="Z204" s="67"/>
      <c r="AA204" s="67"/>
      <c r="AB204" s="67"/>
      <c r="AC204" s="67"/>
      <c r="AD204" s="67"/>
      <c r="AE204" s="67"/>
      <c r="AF204" s="67"/>
      <c r="AG204" s="67"/>
      <c r="AH204" s="67"/>
      <c r="AI204" s="67"/>
    </row>
    <row r="205" spans="1:35" x14ac:dyDescent="0.15">
      <c r="A205" s="67"/>
      <c r="B205" s="67"/>
      <c r="C205" s="67"/>
      <c r="D205" s="67"/>
      <c r="E205" s="67"/>
      <c r="F205" s="67"/>
      <c r="G205" s="67"/>
      <c r="H205" s="67"/>
      <c r="I205" s="67"/>
      <c r="J205" s="67"/>
      <c r="K205" s="67"/>
      <c r="L205" s="67"/>
      <c r="M205" s="67"/>
      <c r="N205" s="67"/>
      <c r="O205" s="67"/>
      <c r="P205" s="67"/>
      <c r="Q205" s="67"/>
      <c r="R205" s="67"/>
      <c r="S205" s="67"/>
      <c r="T205" s="67"/>
      <c r="U205" s="67"/>
      <c r="V205" s="67"/>
      <c r="W205" s="67"/>
      <c r="X205" s="67"/>
      <c r="Y205" s="67"/>
      <c r="Z205" s="67"/>
      <c r="AA205" s="67"/>
      <c r="AB205" s="67"/>
      <c r="AC205" s="67"/>
      <c r="AD205" s="67"/>
      <c r="AE205" s="67"/>
      <c r="AF205" s="67"/>
      <c r="AG205" s="67"/>
      <c r="AH205" s="67"/>
      <c r="AI205" s="67"/>
    </row>
    <row r="206" spans="1:35" x14ac:dyDescent="0.15">
      <c r="A206" s="67"/>
      <c r="B206" s="67"/>
      <c r="C206" s="67"/>
      <c r="D206" s="67"/>
      <c r="E206" s="67"/>
      <c r="F206" s="67"/>
      <c r="G206" s="67"/>
      <c r="H206" s="67"/>
      <c r="I206" s="67"/>
      <c r="J206" s="67"/>
      <c r="K206" s="67"/>
      <c r="L206" s="67"/>
      <c r="M206" s="67"/>
      <c r="N206" s="67"/>
      <c r="O206" s="67"/>
      <c r="P206" s="67"/>
      <c r="Q206" s="67"/>
      <c r="R206" s="67"/>
      <c r="S206" s="67"/>
      <c r="T206" s="67"/>
      <c r="U206" s="67"/>
      <c r="V206" s="67"/>
      <c r="W206" s="67"/>
      <c r="X206" s="67"/>
      <c r="Y206" s="67"/>
      <c r="Z206" s="67"/>
      <c r="AA206" s="67"/>
      <c r="AB206" s="67"/>
      <c r="AC206" s="67"/>
      <c r="AD206" s="67"/>
      <c r="AE206" s="67"/>
      <c r="AF206" s="67"/>
      <c r="AG206" s="67"/>
      <c r="AH206" s="67"/>
      <c r="AI206" s="67"/>
    </row>
    <row r="207" spans="1:35" x14ac:dyDescent="0.15">
      <c r="A207" s="67"/>
      <c r="B207" s="67"/>
      <c r="C207" s="67"/>
      <c r="D207" s="67"/>
      <c r="E207" s="67"/>
      <c r="F207" s="67"/>
      <c r="G207" s="67"/>
      <c r="H207" s="67"/>
      <c r="I207" s="67"/>
      <c r="J207" s="67"/>
      <c r="K207" s="67"/>
      <c r="L207" s="67"/>
      <c r="M207" s="67"/>
      <c r="N207" s="67"/>
      <c r="O207" s="67"/>
      <c r="P207" s="67"/>
      <c r="Q207" s="67"/>
      <c r="R207" s="67"/>
      <c r="S207" s="67"/>
      <c r="T207" s="67"/>
      <c r="U207" s="67"/>
      <c r="V207" s="67"/>
      <c r="W207" s="67"/>
      <c r="X207" s="67"/>
      <c r="Y207" s="67"/>
      <c r="Z207" s="67"/>
      <c r="AA207" s="67"/>
      <c r="AB207" s="67"/>
      <c r="AC207" s="67"/>
      <c r="AD207" s="67"/>
      <c r="AE207" s="67"/>
      <c r="AF207" s="67"/>
      <c r="AG207" s="67"/>
      <c r="AH207" s="67"/>
      <c r="AI207" s="67"/>
    </row>
    <row r="208" spans="1:35" x14ac:dyDescent="0.15">
      <c r="A208" s="67"/>
      <c r="B208" s="67"/>
      <c r="C208" s="67"/>
      <c r="D208" s="67"/>
      <c r="E208" s="67"/>
      <c r="F208" s="67"/>
      <c r="G208" s="67"/>
      <c r="H208" s="67"/>
      <c r="I208" s="67"/>
      <c r="J208" s="67"/>
      <c r="K208" s="67"/>
      <c r="L208" s="67"/>
      <c r="M208" s="67"/>
      <c r="N208" s="67"/>
      <c r="O208" s="67"/>
      <c r="P208" s="67"/>
      <c r="Q208" s="67"/>
      <c r="R208" s="67"/>
      <c r="S208" s="67"/>
      <c r="T208" s="67"/>
      <c r="U208" s="67"/>
      <c r="V208" s="67"/>
      <c r="W208" s="67"/>
      <c r="X208" s="67"/>
      <c r="Y208" s="67"/>
      <c r="Z208" s="67"/>
      <c r="AA208" s="67"/>
      <c r="AB208" s="67"/>
      <c r="AC208" s="67"/>
      <c r="AD208" s="67"/>
      <c r="AE208" s="67"/>
      <c r="AF208" s="67"/>
      <c r="AG208" s="67"/>
      <c r="AH208" s="67"/>
      <c r="AI208" s="67"/>
    </row>
    <row r="209" spans="1:35" x14ac:dyDescent="0.15">
      <c r="A209" s="67"/>
      <c r="B209" s="67"/>
      <c r="C209" s="67"/>
      <c r="D209" s="67"/>
      <c r="E209" s="67"/>
      <c r="F209" s="67"/>
      <c r="G209" s="67"/>
      <c r="H209" s="67"/>
      <c r="I209" s="67"/>
      <c r="J209" s="67"/>
      <c r="K209" s="67"/>
      <c r="L209" s="67"/>
      <c r="M209" s="67"/>
      <c r="N209" s="67"/>
      <c r="O209" s="67"/>
      <c r="P209" s="67"/>
      <c r="Q209" s="67"/>
      <c r="R209" s="67"/>
      <c r="S209" s="67"/>
      <c r="T209" s="67"/>
      <c r="U209" s="67"/>
      <c r="V209" s="67"/>
      <c r="W209" s="67"/>
      <c r="X209" s="67"/>
      <c r="Y209" s="67"/>
      <c r="Z209" s="67"/>
      <c r="AA209" s="67"/>
      <c r="AB209" s="67"/>
      <c r="AC209" s="67"/>
      <c r="AD209" s="67"/>
      <c r="AE209" s="67"/>
      <c r="AF209" s="67"/>
      <c r="AG209" s="67"/>
      <c r="AH209" s="67"/>
      <c r="AI209" s="67"/>
    </row>
    <row r="210" spans="1:35" x14ac:dyDescent="0.15">
      <c r="A210" s="67"/>
      <c r="B210" s="67"/>
      <c r="C210" s="67"/>
      <c r="D210" s="67"/>
      <c r="E210" s="67"/>
      <c r="F210" s="67"/>
      <c r="G210" s="67"/>
      <c r="H210" s="67"/>
      <c r="I210" s="67"/>
      <c r="J210" s="67"/>
      <c r="K210" s="67"/>
      <c r="L210" s="67"/>
      <c r="M210" s="67"/>
      <c r="N210" s="67"/>
      <c r="O210" s="67"/>
      <c r="P210" s="67"/>
      <c r="Q210" s="67"/>
      <c r="R210" s="67"/>
      <c r="S210" s="67"/>
      <c r="T210" s="67"/>
      <c r="U210" s="67"/>
      <c r="V210" s="67"/>
      <c r="W210" s="67"/>
      <c r="X210" s="67"/>
      <c r="Y210" s="67"/>
      <c r="Z210" s="67"/>
      <c r="AA210" s="67"/>
      <c r="AB210" s="67"/>
      <c r="AC210" s="67"/>
      <c r="AD210" s="67"/>
      <c r="AE210" s="67"/>
      <c r="AF210" s="67"/>
      <c r="AG210" s="67"/>
      <c r="AH210" s="67"/>
      <c r="AI210" s="67"/>
    </row>
    <row r="211" spans="1:35" x14ac:dyDescent="0.15">
      <c r="A211" s="67"/>
      <c r="B211" s="67"/>
      <c r="C211" s="67"/>
      <c r="D211" s="67"/>
      <c r="E211" s="67"/>
      <c r="F211" s="67"/>
      <c r="G211" s="67"/>
      <c r="H211" s="67"/>
      <c r="I211" s="67"/>
      <c r="J211" s="67"/>
      <c r="K211" s="67"/>
      <c r="L211" s="67"/>
      <c r="M211" s="67"/>
      <c r="N211" s="67"/>
      <c r="O211" s="67"/>
      <c r="P211" s="67"/>
      <c r="Q211" s="67"/>
      <c r="R211" s="67"/>
      <c r="S211" s="67"/>
      <c r="T211" s="67"/>
      <c r="U211" s="67"/>
      <c r="V211" s="67"/>
      <c r="W211" s="67"/>
      <c r="X211" s="67"/>
      <c r="Y211" s="67"/>
      <c r="Z211" s="67"/>
      <c r="AA211" s="67"/>
      <c r="AB211" s="67"/>
      <c r="AC211" s="67"/>
      <c r="AD211" s="67"/>
      <c r="AE211" s="67"/>
      <c r="AF211" s="67"/>
      <c r="AG211" s="67"/>
      <c r="AH211" s="67"/>
      <c r="AI211" s="67"/>
    </row>
    <row r="212" spans="1:35" x14ac:dyDescent="0.15">
      <c r="A212" s="67"/>
      <c r="B212" s="67"/>
      <c r="C212" s="67"/>
      <c r="D212" s="67"/>
      <c r="E212" s="67"/>
      <c r="F212" s="67"/>
      <c r="G212" s="67"/>
      <c r="H212" s="67"/>
      <c r="I212" s="67"/>
      <c r="J212" s="67"/>
      <c r="K212" s="67"/>
      <c r="L212" s="67"/>
      <c r="M212" s="67"/>
      <c r="N212" s="67"/>
      <c r="O212" s="67"/>
      <c r="P212" s="67"/>
      <c r="Q212" s="67"/>
      <c r="R212" s="67"/>
      <c r="S212" s="67"/>
      <c r="T212" s="67"/>
      <c r="U212" s="67"/>
      <c r="V212" s="67"/>
      <c r="W212" s="67"/>
      <c r="X212" s="67"/>
      <c r="Y212" s="67"/>
      <c r="Z212" s="67"/>
      <c r="AA212" s="67"/>
      <c r="AB212" s="67"/>
      <c r="AC212" s="67"/>
      <c r="AD212" s="67"/>
      <c r="AE212" s="67"/>
      <c r="AF212" s="67"/>
      <c r="AG212" s="67"/>
      <c r="AH212" s="67"/>
      <c r="AI212" s="67"/>
    </row>
    <row r="213" spans="1:35" x14ac:dyDescent="0.15">
      <c r="A213" s="67"/>
      <c r="B213" s="67"/>
      <c r="C213" s="67"/>
      <c r="D213" s="67"/>
      <c r="E213" s="67"/>
      <c r="F213" s="67"/>
      <c r="G213" s="67"/>
      <c r="H213" s="67"/>
      <c r="I213" s="67"/>
      <c r="J213" s="67"/>
      <c r="K213" s="67"/>
      <c r="L213" s="67"/>
      <c r="M213" s="67"/>
      <c r="N213" s="67"/>
      <c r="O213" s="67"/>
      <c r="P213" s="67"/>
      <c r="Q213" s="67"/>
      <c r="R213" s="67"/>
      <c r="S213" s="67"/>
      <c r="T213" s="67"/>
      <c r="U213" s="67"/>
      <c r="V213" s="67"/>
      <c r="W213" s="67"/>
      <c r="X213" s="67"/>
      <c r="Y213" s="67"/>
      <c r="Z213" s="67"/>
      <c r="AA213" s="67"/>
      <c r="AB213" s="67"/>
      <c r="AC213" s="67"/>
      <c r="AD213" s="67"/>
      <c r="AE213" s="67"/>
      <c r="AF213" s="67"/>
      <c r="AG213" s="67"/>
      <c r="AH213" s="67"/>
      <c r="AI213" s="67"/>
    </row>
    <row r="214" spans="1:35" x14ac:dyDescent="0.15">
      <c r="A214" s="67"/>
      <c r="B214" s="67"/>
      <c r="C214" s="67"/>
      <c r="D214" s="67"/>
      <c r="E214" s="67"/>
      <c r="F214" s="67"/>
      <c r="G214" s="67"/>
      <c r="H214" s="67"/>
      <c r="I214" s="67"/>
      <c r="J214" s="67"/>
      <c r="K214" s="67"/>
      <c r="L214" s="67"/>
      <c r="M214" s="67"/>
      <c r="N214" s="67"/>
      <c r="O214" s="67"/>
      <c r="P214" s="67"/>
      <c r="Q214" s="67"/>
      <c r="R214" s="67"/>
      <c r="S214" s="67"/>
      <c r="T214" s="67"/>
      <c r="U214" s="67"/>
      <c r="V214" s="67"/>
      <c r="W214" s="67"/>
      <c r="X214" s="67"/>
      <c r="Y214" s="67"/>
      <c r="Z214" s="67"/>
      <c r="AA214" s="67"/>
      <c r="AB214" s="67"/>
      <c r="AC214" s="67"/>
      <c r="AD214" s="67"/>
      <c r="AE214" s="67"/>
      <c r="AF214" s="67"/>
      <c r="AG214" s="67"/>
      <c r="AH214" s="67"/>
      <c r="AI214" s="67"/>
    </row>
    <row r="215" spans="1:35" x14ac:dyDescent="0.15">
      <c r="A215" s="67"/>
      <c r="B215" s="67"/>
      <c r="C215" s="67"/>
      <c r="D215" s="67"/>
      <c r="E215" s="67"/>
      <c r="F215" s="67"/>
      <c r="G215" s="67"/>
      <c r="H215" s="67"/>
      <c r="I215" s="67"/>
      <c r="J215" s="67"/>
      <c r="K215" s="67"/>
      <c r="L215" s="67"/>
      <c r="M215" s="67"/>
      <c r="N215" s="67"/>
      <c r="O215" s="67"/>
      <c r="P215" s="67"/>
      <c r="Q215" s="67"/>
      <c r="R215" s="67"/>
      <c r="S215" s="67"/>
      <c r="T215" s="67"/>
      <c r="U215" s="67"/>
      <c r="V215" s="67"/>
      <c r="W215" s="67"/>
      <c r="X215" s="67"/>
      <c r="Y215" s="67"/>
      <c r="Z215" s="67"/>
      <c r="AA215" s="67"/>
      <c r="AB215" s="67"/>
      <c r="AC215" s="67"/>
      <c r="AD215" s="67"/>
      <c r="AE215" s="67"/>
      <c r="AF215" s="67"/>
      <c r="AG215" s="67"/>
      <c r="AH215" s="67"/>
      <c r="AI215" s="67"/>
    </row>
    <row r="216" spans="1:35" x14ac:dyDescent="0.15">
      <c r="A216" s="67"/>
      <c r="B216" s="67"/>
      <c r="C216" s="67"/>
      <c r="D216" s="67"/>
      <c r="E216" s="67"/>
      <c r="F216" s="67"/>
      <c r="G216" s="67"/>
      <c r="H216" s="67"/>
      <c r="I216" s="67"/>
      <c r="J216" s="67"/>
      <c r="K216" s="67"/>
      <c r="L216" s="67"/>
      <c r="M216" s="67"/>
      <c r="N216" s="67"/>
      <c r="O216" s="67"/>
      <c r="P216" s="67"/>
      <c r="Q216" s="67"/>
      <c r="R216" s="67"/>
      <c r="S216" s="67"/>
      <c r="T216" s="67"/>
      <c r="U216" s="67"/>
      <c r="V216" s="67"/>
      <c r="W216" s="67"/>
      <c r="X216" s="67"/>
      <c r="Y216" s="67"/>
      <c r="Z216" s="67"/>
      <c r="AA216" s="67"/>
      <c r="AB216" s="67"/>
      <c r="AC216" s="67"/>
      <c r="AD216" s="67"/>
      <c r="AE216" s="67"/>
      <c r="AF216" s="67"/>
      <c r="AG216" s="67"/>
      <c r="AH216" s="67"/>
      <c r="AI216" s="67"/>
    </row>
    <row r="217" spans="1:35" x14ac:dyDescent="0.15">
      <c r="A217" s="67"/>
      <c r="B217" s="67"/>
      <c r="C217" s="67"/>
      <c r="D217" s="67"/>
      <c r="E217" s="67"/>
      <c r="F217" s="67"/>
      <c r="G217" s="67"/>
      <c r="H217" s="67"/>
      <c r="I217" s="67"/>
      <c r="J217" s="67"/>
      <c r="K217" s="67"/>
      <c r="L217" s="67"/>
      <c r="M217" s="67"/>
      <c r="N217" s="67"/>
      <c r="O217" s="67"/>
      <c r="P217" s="67"/>
      <c r="Q217" s="67"/>
      <c r="R217" s="67"/>
      <c r="S217" s="67"/>
      <c r="T217" s="67"/>
      <c r="U217" s="67"/>
      <c r="V217" s="67"/>
      <c r="W217" s="67"/>
      <c r="X217" s="67"/>
      <c r="Y217" s="67"/>
      <c r="Z217" s="67"/>
      <c r="AA217" s="67"/>
      <c r="AB217" s="67"/>
      <c r="AC217" s="67"/>
      <c r="AD217" s="67"/>
      <c r="AE217" s="67"/>
      <c r="AF217" s="67"/>
      <c r="AG217" s="67"/>
      <c r="AH217" s="67"/>
      <c r="AI217" s="67"/>
    </row>
    <row r="218" spans="1:35" x14ac:dyDescent="0.15">
      <c r="A218" s="67"/>
      <c r="B218" s="67"/>
      <c r="C218" s="67"/>
      <c r="D218" s="67"/>
      <c r="E218" s="67"/>
      <c r="F218" s="67"/>
      <c r="G218" s="67"/>
      <c r="H218" s="67"/>
      <c r="I218" s="67"/>
      <c r="J218" s="67"/>
      <c r="K218" s="67"/>
      <c r="L218" s="67"/>
      <c r="M218" s="67"/>
      <c r="N218" s="67"/>
      <c r="O218" s="67"/>
      <c r="P218" s="67"/>
      <c r="Q218" s="67"/>
      <c r="R218" s="67"/>
      <c r="S218" s="67"/>
      <c r="T218" s="67"/>
      <c r="U218" s="67"/>
      <c r="V218" s="67"/>
      <c r="W218" s="67"/>
      <c r="X218" s="67"/>
      <c r="Y218" s="67"/>
      <c r="Z218" s="67"/>
      <c r="AA218" s="67"/>
      <c r="AB218" s="67"/>
      <c r="AC218" s="67"/>
      <c r="AD218" s="67"/>
      <c r="AE218" s="67"/>
      <c r="AF218" s="67"/>
      <c r="AG218" s="67"/>
      <c r="AH218" s="67"/>
      <c r="AI218" s="67"/>
    </row>
    <row r="219" spans="1:35" x14ac:dyDescent="0.15">
      <c r="A219" s="67"/>
      <c r="B219" s="67"/>
      <c r="C219" s="67"/>
      <c r="D219" s="67"/>
      <c r="E219" s="67"/>
      <c r="F219" s="67"/>
      <c r="G219" s="67"/>
      <c r="H219" s="67"/>
      <c r="I219" s="67"/>
      <c r="J219" s="67"/>
      <c r="K219" s="67"/>
      <c r="L219" s="67"/>
      <c r="M219" s="67"/>
      <c r="N219" s="67"/>
      <c r="O219" s="67"/>
      <c r="P219" s="67"/>
      <c r="Q219" s="67"/>
      <c r="R219" s="67"/>
      <c r="S219" s="67"/>
      <c r="T219" s="67"/>
      <c r="U219" s="67"/>
      <c r="V219" s="67"/>
      <c r="W219" s="67"/>
      <c r="X219" s="67"/>
      <c r="Y219" s="67"/>
      <c r="Z219" s="67"/>
      <c r="AA219" s="67"/>
      <c r="AB219" s="67"/>
      <c r="AC219" s="67"/>
      <c r="AD219" s="67"/>
      <c r="AE219" s="67"/>
      <c r="AF219" s="67"/>
      <c r="AG219" s="67"/>
      <c r="AH219" s="67"/>
      <c r="AI219" s="67"/>
    </row>
    <row r="220" spans="1:35" x14ac:dyDescent="0.15">
      <c r="A220" s="67"/>
      <c r="B220" s="67"/>
      <c r="C220" s="67"/>
      <c r="D220" s="67"/>
      <c r="E220" s="67"/>
      <c r="F220" s="67"/>
      <c r="G220" s="67"/>
      <c r="H220" s="67"/>
      <c r="I220" s="67"/>
      <c r="J220" s="67"/>
      <c r="K220" s="67"/>
      <c r="L220" s="67"/>
      <c r="M220" s="67"/>
      <c r="N220" s="67"/>
      <c r="O220" s="67"/>
      <c r="P220" s="67"/>
      <c r="Q220" s="67"/>
      <c r="R220" s="67"/>
      <c r="S220" s="67"/>
      <c r="T220" s="67"/>
      <c r="U220" s="67"/>
      <c r="V220" s="67"/>
      <c r="W220" s="67"/>
      <c r="X220" s="67"/>
      <c r="Y220" s="67"/>
      <c r="Z220" s="67"/>
      <c r="AA220" s="67"/>
      <c r="AB220" s="67"/>
      <c r="AC220" s="67"/>
      <c r="AD220" s="67"/>
      <c r="AE220" s="67"/>
      <c r="AF220" s="67"/>
      <c r="AG220" s="67"/>
      <c r="AH220" s="67"/>
      <c r="AI220" s="67"/>
    </row>
    <row r="221" spans="1:35" x14ac:dyDescent="0.15">
      <c r="A221" s="67"/>
      <c r="B221" s="67"/>
      <c r="C221" s="67"/>
      <c r="D221" s="67"/>
      <c r="E221" s="67"/>
      <c r="F221" s="67"/>
      <c r="G221" s="67"/>
      <c r="H221" s="67"/>
      <c r="I221" s="67"/>
      <c r="J221" s="67"/>
      <c r="K221" s="67"/>
      <c r="L221" s="67"/>
      <c r="M221" s="67"/>
      <c r="N221" s="67"/>
      <c r="O221" s="67"/>
      <c r="P221" s="67"/>
      <c r="Q221" s="67"/>
      <c r="R221" s="67"/>
      <c r="S221" s="67"/>
      <c r="T221" s="67"/>
      <c r="U221" s="67"/>
      <c r="V221" s="67"/>
      <c r="W221" s="67"/>
      <c r="X221" s="67"/>
      <c r="Y221" s="67"/>
      <c r="Z221" s="67"/>
      <c r="AA221" s="67"/>
      <c r="AB221" s="67"/>
      <c r="AC221" s="67"/>
      <c r="AD221" s="67"/>
      <c r="AE221" s="67"/>
      <c r="AF221" s="67"/>
      <c r="AG221" s="67"/>
      <c r="AH221" s="67"/>
      <c r="AI221" s="67"/>
    </row>
    <row r="222" spans="1:35" x14ac:dyDescent="0.15">
      <c r="A222" s="67"/>
      <c r="B222" s="67"/>
      <c r="C222" s="67"/>
      <c r="D222" s="67"/>
      <c r="E222" s="67"/>
      <c r="F222" s="67"/>
      <c r="G222" s="67"/>
      <c r="H222" s="67"/>
      <c r="I222" s="67"/>
      <c r="J222" s="67"/>
      <c r="K222" s="67"/>
      <c r="L222" s="67"/>
      <c r="M222" s="67"/>
      <c r="N222" s="67"/>
      <c r="O222" s="67"/>
      <c r="P222" s="67"/>
      <c r="Q222" s="67"/>
      <c r="R222" s="67"/>
      <c r="S222" s="67"/>
      <c r="T222" s="67"/>
      <c r="U222" s="67"/>
      <c r="V222" s="67"/>
      <c r="W222" s="67"/>
      <c r="X222" s="67"/>
      <c r="Y222" s="67"/>
      <c r="Z222" s="67"/>
      <c r="AA222" s="67"/>
      <c r="AB222" s="67"/>
      <c r="AC222" s="67"/>
      <c r="AD222" s="67"/>
      <c r="AE222" s="67"/>
      <c r="AF222" s="67"/>
      <c r="AG222" s="67"/>
      <c r="AH222" s="67"/>
      <c r="AI222" s="67"/>
    </row>
    <row r="223" spans="1:35" x14ac:dyDescent="0.15">
      <c r="A223" s="67"/>
      <c r="B223" s="67"/>
      <c r="C223" s="67"/>
      <c r="D223" s="67"/>
      <c r="E223" s="67"/>
      <c r="F223" s="67"/>
      <c r="G223" s="67"/>
      <c r="H223" s="67"/>
      <c r="I223" s="67"/>
      <c r="J223" s="67"/>
      <c r="K223" s="67"/>
      <c r="L223" s="67"/>
      <c r="M223" s="67"/>
      <c r="N223" s="67"/>
      <c r="O223" s="67"/>
      <c r="P223" s="67"/>
      <c r="Q223" s="67"/>
      <c r="R223" s="67"/>
      <c r="S223" s="67"/>
      <c r="T223" s="67"/>
      <c r="U223" s="67"/>
      <c r="V223" s="67"/>
      <c r="W223" s="67"/>
      <c r="X223" s="67"/>
      <c r="Y223" s="67"/>
      <c r="Z223" s="67"/>
      <c r="AA223" s="67"/>
      <c r="AB223" s="67"/>
      <c r="AC223" s="67"/>
      <c r="AD223" s="67"/>
      <c r="AE223" s="67"/>
      <c r="AF223" s="67"/>
      <c r="AG223" s="67"/>
      <c r="AH223" s="67"/>
      <c r="AI223" s="67"/>
    </row>
    <row r="224" spans="1:35" x14ac:dyDescent="0.15">
      <c r="A224" s="67"/>
      <c r="B224" s="67"/>
      <c r="C224" s="67"/>
      <c r="D224" s="67"/>
      <c r="E224" s="67"/>
      <c r="F224" s="67"/>
      <c r="G224" s="67"/>
      <c r="H224" s="67"/>
      <c r="I224" s="67"/>
      <c r="J224" s="67"/>
      <c r="K224" s="67"/>
      <c r="L224" s="67"/>
      <c r="M224" s="67"/>
      <c r="N224" s="67"/>
      <c r="O224" s="67"/>
      <c r="P224" s="67"/>
      <c r="Q224" s="67"/>
      <c r="R224" s="67"/>
      <c r="S224" s="67"/>
      <c r="T224" s="67"/>
      <c r="U224" s="67"/>
      <c r="V224" s="67"/>
      <c r="W224" s="67"/>
      <c r="X224" s="67"/>
      <c r="Y224" s="67"/>
      <c r="Z224" s="67"/>
      <c r="AA224" s="67"/>
      <c r="AB224" s="67"/>
      <c r="AC224" s="67"/>
      <c r="AD224" s="67"/>
      <c r="AE224" s="67"/>
      <c r="AF224" s="67"/>
      <c r="AG224" s="67"/>
      <c r="AH224" s="67"/>
      <c r="AI224" s="67"/>
    </row>
    <row r="225" spans="1:35" x14ac:dyDescent="0.15">
      <c r="A225" s="67"/>
      <c r="B225" s="67"/>
      <c r="C225" s="67"/>
      <c r="D225" s="67"/>
      <c r="E225" s="67"/>
      <c r="F225" s="67"/>
      <c r="G225" s="67"/>
      <c r="H225" s="67"/>
      <c r="I225" s="67"/>
      <c r="J225" s="67"/>
      <c r="K225" s="67"/>
      <c r="L225" s="67"/>
      <c r="M225" s="67"/>
      <c r="N225" s="67"/>
      <c r="O225" s="67"/>
      <c r="P225" s="67"/>
      <c r="Q225" s="67"/>
      <c r="R225" s="67"/>
      <c r="S225" s="67"/>
      <c r="T225" s="67"/>
      <c r="U225" s="67"/>
      <c r="V225" s="67"/>
      <c r="W225" s="67"/>
      <c r="X225" s="67"/>
      <c r="Y225" s="67"/>
      <c r="Z225" s="67"/>
      <c r="AA225" s="67"/>
      <c r="AB225" s="67"/>
      <c r="AC225" s="67"/>
      <c r="AD225" s="67"/>
      <c r="AE225" s="67"/>
      <c r="AF225" s="67"/>
      <c r="AG225" s="67"/>
      <c r="AH225" s="67"/>
      <c r="AI225" s="67"/>
    </row>
    <row r="226" spans="1:35" x14ac:dyDescent="0.15">
      <c r="A226" s="67"/>
      <c r="B226" s="67"/>
      <c r="C226" s="67"/>
      <c r="D226" s="67"/>
      <c r="E226" s="67"/>
      <c r="F226" s="67"/>
      <c r="G226" s="67"/>
      <c r="H226" s="67"/>
      <c r="I226" s="67"/>
      <c r="J226" s="67"/>
      <c r="K226" s="67"/>
      <c r="L226" s="67"/>
      <c r="M226" s="67"/>
      <c r="N226" s="67"/>
      <c r="O226" s="67"/>
      <c r="P226" s="67"/>
      <c r="Q226" s="67"/>
      <c r="R226" s="67"/>
      <c r="S226" s="67"/>
      <c r="T226" s="67"/>
      <c r="U226" s="67"/>
      <c r="V226" s="67"/>
      <c r="W226" s="67"/>
      <c r="X226" s="67"/>
      <c r="Y226" s="67"/>
      <c r="Z226" s="67"/>
      <c r="AA226" s="67"/>
      <c r="AB226" s="67"/>
      <c r="AC226" s="67"/>
      <c r="AD226" s="67"/>
      <c r="AE226" s="67"/>
      <c r="AF226" s="67"/>
      <c r="AG226" s="67"/>
      <c r="AH226" s="67"/>
      <c r="AI226" s="67"/>
    </row>
    <row r="227" spans="1:35" x14ac:dyDescent="0.15">
      <c r="A227" s="67"/>
      <c r="B227" s="67"/>
      <c r="C227" s="67"/>
      <c r="D227" s="67"/>
      <c r="E227" s="67"/>
      <c r="F227" s="67"/>
      <c r="G227" s="67"/>
      <c r="H227" s="67"/>
      <c r="I227" s="67"/>
      <c r="J227" s="67"/>
      <c r="K227" s="67"/>
      <c r="L227" s="67"/>
      <c r="M227" s="67"/>
      <c r="N227" s="67"/>
      <c r="O227" s="67"/>
      <c r="P227" s="67"/>
      <c r="Q227" s="67"/>
      <c r="R227" s="67"/>
      <c r="S227" s="67"/>
      <c r="T227" s="67"/>
      <c r="U227" s="67"/>
      <c r="V227" s="67"/>
      <c r="W227" s="67"/>
      <c r="X227" s="67"/>
      <c r="Y227" s="67"/>
      <c r="Z227" s="67"/>
      <c r="AA227" s="67"/>
      <c r="AB227" s="67"/>
      <c r="AC227" s="67"/>
      <c r="AD227" s="67"/>
      <c r="AE227" s="67"/>
      <c r="AF227" s="67"/>
      <c r="AG227" s="67"/>
      <c r="AH227" s="67"/>
      <c r="AI227" s="67"/>
    </row>
    <row r="228" spans="1:35" x14ac:dyDescent="0.15">
      <c r="A228" s="67"/>
      <c r="B228" s="67"/>
      <c r="C228" s="67"/>
      <c r="D228" s="67"/>
      <c r="E228" s="67"/>
      <c r="F228" s="67"/>
      <c r="G228" s="67"/>
      <c r="H228" s="67"/>
      <c r="I228" s="67"/>
      <c r="J228" s="67"/>
      <c r="K228" s="67"/>
      <c r="L228" s="67"/>
      <c r="M228" s="67"/>
      <c r="N228" s="67"/>
      <c r="O228" s="67"/>
      <c r="P228" s="67"/>
      <c r="Q228" s="67"/>
      <c r="R228" s="67"/>
      <c r="S228" s="67"/>
      <c r="T228" s="67"/>
      <c r="U228" s="67"/>
      <c r="V228" s="67"/>
      <c r="W228" s="67"/>
      <c r="X228" s="67"/>
      <c r="Y228" s="67"/>
      <c r="Z228" s="67"/>
      <c r="AA228" s="67"/>
      <c r="AB228" s="67"/>
      <c r="AC228" s="67"/>
      <c r="AD228" s="67"/>
      <c r="AE228" s="67"/>
      <c r="AF228" s="67"/>
      <c r="AG228" s="67"/>
      <c r="AH228" s="67"/>
      <c r="AI228" s="67"/>
    </row>
    <row r="229" spans="1:35" x14ac:dyDescent="0.15">
      <c r="A229" s="67"/>
      <c r="B229" s="67"/>
      <c r="C229" s="67"/>
      <c r="D229" s="67"/>
      <c r="E229" s="67"/>
      <c r="F229" s="67"/>
      <c r="G229" s="67"/>
      <c r="H229" s="67"/>
      <c r="I229" s="67"/>
      <c r="J229" s="67"/>
      <c r="K229" s="67"/>
      <c r="L229" s="67"/>
      <c r="M229" s="67"/>
      <c r="N229" s="67"/>
      <c r="O229" s="67"/>
      <c r="P229" s="67"/>
      <c r="Q229" s="67"/>
      <c r="R229" s="67"/>
      <c r="S229" s="67"/>
      <c r="T229" s="67"/>
      <c r="U229" s="67"/>
      <c r="V229" s="67"/>
      <c r="W229" s="67"/>
      <c r="X229" s="67"/>
      <c r="Y229" s="67"/>
      <c r="Z229" s="67"/>
      <c r="AA229" s="67"/>
      <c r="AB229" s="67"/>
      <c r="AC229" s="67"/>
      <c r="AD229" s="67"/>
      <c r="AE229" s="67"/>
      <c r="AF229" s="67"/>
      <c r="AG229" s="67"/>
      <c r="AH229" s="67"/>
      <c r="AI229" s="67"/>
    </row>
    <row r="230" spans="1:35" x14ac:dyDescent="0.15">
      <c r="A230" s="67"/>
      <c r="B230" s="67"/>
      <c r="C230" s="67"/>
      <c r="D230" s="67"/>
      <c r="E230" s="67"/>
      <c r="F230" s="67"/>
      <c r="G230" s="67"/>
      <c r="H230" s="67"/>
      <c r="I230" s="67"/>
      <c r="J230" s="67"/>
      <c r="K230" s="67"/>
      <c r="L230" s="67"/>
      <c r="M230" s="67"/>
      <c r="N230" s="67"/>
      <c r="O230" s="67"/>
      <c r="P230" s="67"/>
      <c r="Q230" s="67"/>
      <c r="R230" s="67"/>
      <c r="S230" s="67"/>
      <c r="T230" s="67"/>
      <c r="U230" s="67"/>
      <c r="V230" s="67"/>
      <c r="W230" s="67"/>
      <c r="X230" s="67"/>
      <c r="Y230" s="67"/>
      <c r="Z230" s="67"/>
      <c r="AA230" s="67"/>
      <c r="AB230" s="67"/>
      <c r="AC230" s="67"/>
      <c r="AD230" s="67"/>
      <c r="AE230" s="67"/>
      <c r="AF230" s="67"/>
      <c r="AG230" s="67"/>
      <c r="AH230" s="67"/>
      <c r="AI230" s="67"/>
    </row>
    <row r="231" spans="1:35" x14ac:dyDescent="0.15">
      <c r="A231" s="67"/>
      <c r="B231" s="67"/>
      <c r="C231" s="67"/>
      <c r="D231" s="67"/>
      <c r="E231" s="67"/>
      <c r="F231" s="67"/>
      <c r="G231" s="67"/>
      <c r="H231" s="67"/>
      <c r="I231" s="67"/>
      <c r="J231" s="67"/>
      <c r="K231" s="67"/>
      <c r="L231" s="67"/>
      <c r="M231" s="67"/>
      <c r="N231" s="67"/>
      <c r="O231" s="67"/>
      <c r="P231" s="67"/>
      <c r="Q231" s="67"/>
      <c r="R231" s="67"/>
      <c r="S231" s="67"/>
      <c r="T231" s="67"/>
      <c r="U231" s="67"/>
      <c r="V231" s="67"/>
      <c r="W231" s="67"/>
      <c r="X231" s="67"/>
      <c r="Y231" s="67"/>
      <c r="Z231" s="67"/>
      <c r="AA231" s="67"/>
      <c r="AB231" s="67"/>
      <c r="AC231" s="67"/>
      <c r="AD231" s="67"/>
      <c r="AE231" s="67"/>
      <c r="AF231" s="67"/>
      <c r="AG231" s="67"/>
      <c r="AH231" s="67"/>
      <c r="AI231" s="67"/>
    </row>
    <row r="232" spans="1:35" x14ac:dyDescent="0.15">
      <c r="A232" s="67"/>
      <c r="B232" s="67"/>
      <c r="C232" s="67"/>
      <c r="D232" s="67"/>
      <c r="E232" s="67"/>
      <c r="F232" s="67"/>
      <c r="G232" s="67"/>
      <c r="H232" s="67"/>
      <c r="I232" s="67"/>
      <c r="J232" s="67"/>
      <c r="K232" s="67"/>
      <c r="L232" s="67"/>
      <c r="M232" s="67"/>
      <c r="N232" s="67"/>
      <c r="O232" s="67"/>
      <c r="P232" s="67"/>
      <c r="Q232" s="67"/>
      <c r="R232" s="67"/>
      <c r="S232" s="67"/>
      <c r="T232" s="67"/>
      <c r="U232" s="67"/>
      <c r="V232" s="67"/>
      <c r="W232" s="67"/>
      <c r="X232" s="67"/>
      <c r="Y232" s="67"/>
      <c r="Z232" s="67"/>
      <c r="AA232" s="67"/>
      <c r="AB232" s="67"/>
      <c r="AC232" s="67"/>
      <c r="AD232" s="67"/>
      <c r="AE232" s="67"/>
      <c r="AF232" s="67"/>
      <c r="AG232" s="67"/>
      <c r="AH232" s="67"/>
      <c r="AI232" s="67"/>
    </row>
    <row r="233" spans="1:35" x14ac:dyDescent="0.15">
      <c r="A233" s="67"/>
      <c r="B233" s="67"/>
      <c r="C233" s="67"/>
      <c r="D233" s="67"/>
      <c r="E233" s="67"/>
      <c r="F233" s="67"/>
      <c r="G233" s="67"/>
      <c r="H233" s="67"/>
      <c r="I233" s="67"/>
      <c r="J233" s="67"/>
      <c r="K233" s="67"/>
      <c r="L233" s="67"/>
      <c r="M233" s="67"/>
      <c r="N233" s="67"/>
      <c r="O233" s="67"/>
      <c r="P233" s="67"/>
      <c r="Q233" s="67"/>
      <c r="R233" s="67"/>
      <c r="S233" s="67"/>
      <c r="T233" s="67"/>
      <c r="U233" s="67"/>
      <c r="V233" s="67"/>
      <c r="W233" s="67"/>
      <c r="X233" s="67"/>
      <c r="Y233" s="67"/>
      <c r="Z233" s="67"/>
      <c r="AA233" s="67"/>
      <c r="AB233" s="67"/>
      <c r="AC233" s="67"/>
      <c r="AD233" s="67"/>
      <c r="AE233" s="67"/>
      <c r="AF233" s="67"/>
      <c r="AG233" s="67"/>
      <c r="AH233" s="67"/>
      <c r="AI233" s="67"/>
    </row>
    <row r="234" spans="1:35" x14ac:dyDescent="0.15">
      <c r="A234" s="67"/>
      <c r="B234" s="67"/>
      <c r="C234" s="67"/>
      <c r="D234" s="67"/>
      <c r="E234" s="67"/>
      <c r="F234" s="67"/>
      <c r="G234" s="67"/>
      <c r="H234" s="67"/>
      <c r="I234" s="67"/>
      <c r="J234" s="67"/>
      <c r="K234" s="67"/>
      <c r="L234" s="67"/>
      <c r="M234" s="67"/>
      <c r="N234" s="67"/>
      <c r="O234" s="67"/>
      <c r="P234" s="67"/>
      <c r="Q234" s="67"/>
      <c r="R234" s="67"/>
      <c r="S234" s="67"/>
      <c r="T234" s="67"/>
      <c r="U234" s="67"/>
      <c r="V234" s="67"/>
      <c r="W234" s="67"/>
      <c r="X234" s="67"/>
      <c r="Y234" s="67"/>
      <c r="Z234" s="67"/>
      <c r="AA234" s="67"/>
      <c r="AB234" s="67"/>
      <c r="AC234" s="67"/>
      <c r="AD234" s="67"/>
      <c r="AE234" s="67"/>
      <c r="AF234" s="67"/>
      <c r="AG234" s="67"/>
      <c r="AH234" s="67"/>
      <c r="AI234" s="67"/>
    </row>
    <row r="235" spans="1:35" x14ac:dyDescent="0.15">
      <c r="A235" s="67"/>
      <c r="B235" s="67"/>
      <c r="C235" s="67"/>
      <c r="D235" s="67"/>
      <c r="E235" s="67"/>
      <c r="F235" s="67"/>
      <c r="G235" s="67"/>
      <c r="H235" s="67"/>
      <c r="I235" s="67"/>
      <c r="J235" s="67"/>
      <c r="K235" s="67"/>
      <c r="L235" s="67"/>
      <c r="M235" s="67"/>
      <c r="N235" s="67"/>
      <c r="O235" s="67"/>
      <c r="P235" s="67"/>
      <c r="Q235" s="67"/>
      <c r="R235" s="67"/>
      <c r="S235" s="67"/>
      <c r="T235" s="67"/>
      <c r="U235" s="67"/>
      <c r="V235" s="67"/>
      <c r="W235" s="67"/>
      <c r="X235" s="67"/>
      <c r="Y235" s="67"/>
      <c r="Z235" s="67"/>
      <c r="AA235" s="67"/>
      <c r="AB235" s="67"/>
      <c r="AC235" s="67"/>
      <c r="AD235" s="67"/>
      <c r="AE235" s="67"/>
      <c r="AF235" s="67"/>
      <c r="AG235" s="67"/>
      <c r="AH235" s="67"/>
      <c r="AI235" s="67"/>
    </row>
    <row r="236" spans="1:35" x14ac:dyDescent="0.15">
      <c r="A236" s="67"/>
      <c r="B236" s="67"/>
      <c r="C236" s="67"/>
      <c r="D236" s="67"/>
      <c r="E236" s="67"/>
      <c r="F236" s="67"/>
      <c r="G236" s="67"/>
      <c r="H236" s="67"/>
      <c r="I236" s="67"/>
      <c r="J236" s="67"/>
      <c r="K236" s="67"/>
      <c r="L236" s="67"/>
      <c r="M236" s="67"/>
      <c r="N236" s="67"/>
      <c r="O236" s="67"/>
      <c r="P236" s="67"/>
      <c r="Q236" s="67"/>
      <c r="R236" s="67"/>
      <c r="S236" s="67"/>
      <c r="T236" s="67"/>
      <c r="U236" s="67"/>
      <c r="V236" s="67"/>
      <c r="W236" s="67"/>
      <c r="X236" s="67"/>
      <c r="Y236" s="67"/>
      <c r="Z236" s="67"/>
      <c r="AA236" s="67"/>
      <c r="AB236" s="67"/>
      <c r="AC236" s="67"/>
      <c r="AD236" s="67"/>
      <c r="AE236" s="67"/>
      <c r="AF236" s="67"/>
      <c r="AG236" s="67"/>
      <c r="AH236" s="67"/>
      <c r="AI236" s="67"/>
    </row>
    <row r="237" spans="1:35" x14ac:dyDescent="0.15">
      <c r="A237" s="67"/>
      <c r="B237" s="67"/>
      <c r="C237" s="67"/>
      <c r="D237" s="67"/>
      <c r="E237" s="67"/>
      <c r="F237" s="67"/>
      <c r="G237" s="67"/>
      <c r="H237" s="67"/>
      <c r="I237" s="67"/>
      <c r="J237" s="67"/>
      <c r="K237" s="67"/>
      <c r="L237" s="67"/>
      <c r="M237" s="67"/>
      <c r="N237" s="67"/>
      <c r="O237" s="67"/>
      <c r="P237" s="67"/>
      <c r="Q237" s="67"/>
      <c r="R237" s="67"/>
      <c r="S237" s="67"/>
      <c r="T237" s="67"/>
      <c r="U237" s="67"/>
      <c r="V237" s="67"/>
      <c r="W237" s="67"/>
      <c r="X237" s="67"/>
      <c r="Y237" s="67"/>
      <c r="Z237" s="67"/>
      <c r="AA237" s="67"/>
      <c r="AB237" s="67"/>
      <c r="AC237" s="67"/>
      <c r="AD237" s="67"/>
      <c r="AE237" s="67"/>
      <c r="AF237" s="67"/>
      <c r="AG237" s="67"/>
      <c r="AH237" s="67"/>
      <c r="AI237" s="67"/>
    </row>
    <row r="238" spans="1:35" x14ac:dyDescent="0.15">
      <c r="A238" s="67"/>
      <c r="B238" s="67"/>
      <c r="C238" s="67"/>
      <c r="D238" s="67"/>
      <c r="E238" s="67"/>
      <c r="F238" s="67"/>
      <c r="G238" s="67"/>
      <c r="H238" s="67"/>
      <c r="I238" s="67"/>
      <c r="J238" s="67"/>
      <c r="K238" s="67"/>
      <c r="L238" s="67"/>
      <c r="M238" s="67"/>
      <c r="N238" s="67"/>
      <c r="O238" s="67"/>
      <c r="P238" s="67"/>
      <c r="Q238" s="67"/>
      <c r="R238" s="67"/>
      <c r="S238" s="67"/>
      <c r="T238" s="67"/>
      <c r="U238" s="67"/>
      <c r="V238" s="67"/>
      <c r="W238" s="67"/>
      <c r="X238" s="67"/>
      <c r="Y238" s="67"/>
      <c r="Z238" s="67"/>
      <c r="AA238" s="67"/>
      <c r="AB238" s="67"/>
      <c r="AC238" s="67"/>
      <c r="AD238" s="67"/>
      <c r="AE238" s="67"/>
      <c r="AF238" s="67"/>
      <c r="AG238" s="67"/>
      <c r="AH238" s="67"/>
      <c r="AI238" s="67"/>
    </row>
    <row r="239" spans="1:35" x14ac:dyDescent="0.15">
      <c r="A239" s="67"/>
      <c r="B239" s="67"/>
      <c r="C239" s="67"/>
      <c r="D239" s="67"/>
      <c r="E239" s="67"/>
      <c r="F239" s="67"/>
      <c r="G239" s="67"/>
      <c r="H239" s="67"/>
      <c r="I239" s="67"/>
      <c r="J239" s="67"/>
      <c r="K239" s="67"/>
      <c r="L239" s="67"/>
      <c r="M239" s="67"/>
      <c r="N239" s="67"/>
      <c r="O239" s="67"/>
      <c r="P239" s="67"/>
      <c r="Q239" s="67"/>
      <c r="R239" s="67"/>
      <c r="S239" s="67"/>
      <c r="T239" s="67"/>
      <c r="U239" s="67"/>
      <c r="V239" s="67"/>
      <c r="W239" s="67"/>
      <c r="X239" s="67"/>
      <c r="Y239" s="67"/>
      <c r="Z239" s="67"/>
      <c r="AA239" s="67"/>
      <c r="AB239" s="67"/>
      <c r="AC239" s="67"/>
      <c r="AD239" s="67"/>
      <c r="AE239" s="67"/>
      <c r="AF239" s="67"/>
      <c r="AG239" s="67"/>
      <c r="AH239" s="67"/>
      <c r="AI239" s="67"/>
    </row>
    <row r="240" spans="1:35" x14ac:dyDescent="0.15">
      <c r="A240" s="67"/>
      <c r="B240" s="67"/>
      <c r="C240" s="67"/>
      <c r="D240" s="67"/>
      <c r="E240" s="67"/>
      <c r="F240" s="67"/>
      <c r="G240" s="67"/>
      <c r="H240" s="67"/>
      <c r="I240" s="67"/>
      <c r="J240" s="67"/>
      <c r="K240" s="67"/>
      <c r="L240" s="67"/>
      <c r="M240" s="67"/>
      <c r="N240" s="67"/>
      <c r="O240" s="67"/>
      <c r="P240" s="67"/>
      <c r="Q240" s="67"/>
      <c r="R240" s="67"/>
      <c r="S240" s="67"/>
      <c r="T240" s="67"/>
      <c r="U240" s="67"/>
      <c r="V240" s="67"/>
      <c r="W240" s="67"/>
      <c r="X240" s="67"/>
      <c r="Y240" s="67"/>
      <c r="Z240" s="67"/>
      <c r="AA240" s="67"/>
      <c r="AB240" s="67"/>
      <c r="AC240" s="67"/>
      <c r="AD240" s="67"/>
      <c r="AE240" s="67"/>
      <c r="AF240" s="67"/>
      <c r="AG240" s="67"/>
      <c r="AH240" s="67"/>
      <c r="AI240" s="67"/>
    </row>
    <row r="241" spans="1:35" x14ac:dyDescent="0.15">
      <c r="A241" s="67"/>
      <c r="B241" s="67"/>
      <c r="C241" s="67"/>
      <c r="D241" s="67"/>
      <c r="E241" s="67"/>
      <c r="F241" s="67"/>
      <c r="G241" s="67"/>
      <c r="H241" s="67"/>
      <c r="I241" s="67"/>
      <c r="J241" s="67"/>
      <c r="K241" s="67"/>
      <c r="L241" s="67"/>
      <c r="M241" s="67"/>
      <c r="N241" s="67"/>
      <c r="O241" s="67"/>
      <c r="P241" s="67"/>
      <c r="Q241" s="67"/>
      <c r="R241" s="67"/>
      <c r="S241" s="67"/>
      <c r="T241" s="67"/>
      <c r="U241" s="67"/>
      <c r="V241" s="67"/>
      <c r="W241" s="67"/>
      <c r="X241" s="67"/>
      <c r="Y241" s="67"/>
      <c r="Z241" s="67"/>
      <c r="AA241" s="67"/>
      <c r="AB241" s="67"/>
      <c r="AC241" s="67"/>
      <c r="AD241" s="67"/>
      <c r="AE241" s="67"/>
      <c r="AF241" s="67"/>
      <c r="AG241" s="67"/>
      <c r="AH241" s="67"/>
      <c r="AI241" s="67"/>
    </row>
    <row r="242" spans="1:35" x14ac:dyDescent="0.15">
      <c r="A242" s="67"/>
      <c r="B242" s="67"/>
      <c r="C242" s="67"/>
      <c r="D242" s="67"/>
      <c r="E242" s="67"/>
      <c r="F242" s="67"/>
      <c r="G242" s="67"/>
      <c r="H242" s="67"/>
      <c r="I242" s="67"/>
      <c r="J242" s="67"/>
      <c r="K242" s="67"/>
      <c r="L242" s="67"/>
      <c r="M242" s="67"/>
      <c r="N242" s="67"/>
      <c r="O242" s="67"/>
      <c r="P242" s="67"/>
      <c r="Q242" s="67"/>
      <c r="R242" s="67"/>
      <c r="S242" s="67"/>
      <c r="T242" s="67"/>
      <c r="U242" s="67"/>
      <c r="V242" s="67"/>
      <c r="W242" s="67"/>
      <c r="X242" s="67"/>
      <c r="Y242" s="67"/>
      <c r="Z242" s="67"/>
      <c r="AA242" s="67"/>
      <c r="AB242" s="67"/>
      <c r="AC242" s="67"/>
      <c r="AD242" s="67"/>
      <c r="AE242" s="67"/>
      <c r="AF242" s="67"/>
      <c r="AG242" s="67"/>
      <c r="AH242" s="67"/>
      <c r="AI242" s="67"/>
    </row>
    <row r="243" spans="1:35" x14ac:dyDescent="0.15">
      <c r="A243" s="67"/>
      <c r="B243" s="67"/>
      <c r="C243" s="67"/>
      <c r="D243" s="67"/>
      <c r="E243" s="67"/>
      <c r="F243" s="67"/>
      <c r="G243" s="67"/>
      <c r="H243" s="67"/>
      <c r="I243" s="67"/>
      <c r="J243" s="67"/>
      <c r="K243" s="67"/>
      <c r="L243" s="67"/>
      <c r="M243" s="67"/>
      <c r="N243" s="67"/>
      <c r="O243" s="67"/>
      <c r="P243" s="67"/>
      <c r="Q243" s="67"/>
      <c r="R243" s="67"/>
      <c r="S243" s="67"/>
      <c r="T243" s="67"/>
      <c r="U243" s="67"/>
      <c r="V243" s="67"/>
      <c r="W243" s="67"/>
      <c r="X243" s="67"/>
      <c r="Y243" s="67"/>
      <c r="Z243" s="67"/>
      <c r="AA243" s="67"/>
      <c r="AB243" s="67"/>
      <c r="AC243" s="67"/>
      <c r="AD243" s="67"/>
      <c r="AE243" s="67"/>
      <c r="AF243" s="67"/>
      <c r="AG243" s="67"/>
      <c r="AH243" s="67"/>
      <c r="AI243" s="67"/>
    </row>
    <row r="244" spans="1:35" x14ac:dyDescent="0.15">
      <c r="A244" s="67"/>
      <c r="B244" s="67"/>
      <c r="C244" s="67"/>
      <c r="D244" s="67"/>
      <c r="E244" s="67"/>
      <c r="F244" s="67"/>
      <c r="G244" s="67"/>
      <c r="H244" s="67"/>
      <c r="I244" s="67"/>
      <c r="J244" s="67"/>
      <c r="K244" s="67"/>
      <c r="L244" s="67"/>
      <c r="M244" s="67"/>
      <c r="N244" s="67"/>
      <c r="O244" s="67"/>
      <c r="P244" s="67"/>
      <c r="Q244" s="67"/>
      <c r="R244" s="67"/>
      <c r="S244" s="67"/>
      <c r="T244" s="67"/>
      <c r="U244" s="67"/>
      <c r="V244" s="67"/>
      <c r="W244" s="67"/>
      <c r="X244" s="67"/>
      <c r="Y244" s="67"/>
      <c r="Z244" s="67"/>
      <c r="AA244" s="67"/>
      <c r="AB244" s="67"/>
      <c r="AC244" s="67"/>
      <c r="AD244" s="67"/>
      <c r="AE244" s="67"/>
      <c r="AF244" s="67"/>
      <c r="AG244" s="67"/>
      <c r="AH244" s="67"/>
      <c r="AI244" s="67"/>
    </row>
    <row r="245" spans="1:35" x14ac:dyDescent="0.15">
      <c r="A245" s="67"/>
      <c r="B245" s="67"/>
      <c r="C245" s="67"/>
      <c r="D245" s="67"/>
      <c r="E245" s="67"/>
      <c r="F245" s="67"/>
      <c r="G245" s="67"/>
      <c r="H245" s="67"/>
      <c r="I245" s="67"/>
      <c r="J245" s="67"/>
      <c r="K245" s="67"/>
      <c r="L245" s="67"/>
      <c r="M245" s="67"/>
      <c r="N245" s="67"/>
      <c r="O245" s="67"/>
      <c r="P245" s="67"/>
      <c r="Q245" s="67"/>
      <c r="R245" s="67"/>
      <c r="S245" s="67"/>
      <c r="T245" s="67"/>
      <c r="U245" s="67"/>
      <c r="V245" s="67"/>
      <c r="W245" s="67"/>
      <c r="X245" s="67"/>
      <c r="Y245" s="67"/>
      <c r="Z245" s="67"/>
      <c r="AA245" s="67"/>
      <c r="AB245" s="67"/>
      <c r="AC245" s="67"/>
      <c r="AD245" s="67"/>
      <c r="AE245" s="67"/>
      <c r="AF245" s="67"/>
      <c r="AG245" s="67"/>
      <c r="AH245" s="67"/>
      <c r="AI245" s="67"/>
    </row>
    <row r="246" spans="1:35" x14ac:dyDescent="0.15">
      <c r="A246" s="67"/>
      <c r="B246" s="67"/>
      <c r="C246" s="67"/>
      <c r="D246" s="67"/>
      <c r="E246" s="67"/>
      <c r="F246" s="67"/>
      <c r="G246" s="67"/>
      <c r="H246" s="67"/>
      <c r="I246" s="67"/>
      <c r="J246" s="67"/>
      <c r="K246" s="67"/>
      <c r="L246" s="67"/>
      <c r="M246" s="67"/>
      <c r="N246" s="67"/>
      <c r="O246" s="67"/>
      <c r="P246" s="67"/>
      <c r="Q246" s="67"/>
      <c r="R246" s="67"/>
      <c r="S246" s="67"/>
      <c r="T246" s="67"/>
      <c r="U246" s="67"/>
      <c r="V246" s="67"/>
      <c r="W246" s="67"/>
      <c r="X246" s="67"/>
      <c r="Y246" s="67"/>
      <c r="Z246" s="67"/>
      <c r="AA246" s="67"/>
      <c r="AB246" s="67"/>
      <c r="AC246" s="67"/>
      <c r="AD246" s="67"/>
      <c r="AE246" s="67"/>
      <c r="AF246" s="67"/>
      <c r="AG246" s="67"/>
      <c r="AH246" s="67"/>
      <c r="AI246" s="67"/>
    </row>
    <row r="247" spans="1:35" x14ac:dyDescent="0.15">
      <c r="A247" s="67"/>
      <c r="B247" s="67"/>
      <c r="C247" s="67"/>
      <c r="D247" s="67"/>
      <c r="E247" s="67"/>
      <c r="F247" s="67"/>
      <c r="G247" s="67"/>
      <c r="H247" s="67"/>
      <c r="I247" s="67"/>
      <c r="J247" s="67"/>
      <c r="K247" s="67"/>
      <c r="L247" s="67"/>
      <c r="M247" s="67"/>
      <c r="N247" s="67"/>
      <c r="O247" s="67"/>
      <c r="P247" s="67"/>
      <c r="Q247" s="67"/>
      <c r="R247" s="67"/>
      <c r="S247" s="67"/>
      <c r="T247" s="67"/>
      <c r="U247" s="67"/>
      <c r="V247" s="67"/>
      <c r="W247" s="67"/>
      <c r="X247" s="67"/>
      <c r="Y247" s="67"/>
      <c r="Z247" s="67"/>
      <c r="AA247" s="67"/>
      <c r="AB247" s="67"/>
      <c r="AC247" s="67"/>
      <c r="AD247" s="67"/>
      <c r="AE247" s="67"/>
      <c r="AF247" s="67"/>
      <c r="AG247" s="67"/>
      <c r="AH247" s="67"/>
      <c r="AI247" s="67"/>
    </row>
    <row r="248" spans="1:35" x14ac:dyDescent="0.15">
      <c r="A248" s="67"/>
      <c r="B248" s="67"/>
      <c r="C248" s="67"/>
      <c r="D248" s="67"/>
      <c r="E248" s="67"/>
      <c r="F248" s="67"/>
      <c r="G248" s="67"/>
      <c r="H248" s="67"/>
      <c r="I248" s="67"/>
      <c r="J248" s="67"/>
      <c r="K248" s="67"/>
      <c r="L248" s="67"/>
      <c r="M248" s="67"/>
      <c r="N248" s="67"/>
      <c r="O248" s="67"/>
      <c r="P248" s="67"/>
      <c r="Q248" s="67"/>
      <c r="R248" s="67"/>
      <c r="S248" s="67"/>
      <c r="T248" s="67"/>
      <c r="U248" s="67"/>
      <c r="V248" s="67"/>
      <c r="W248" s="67"/>
      <c r="X248" s="67"/>
      <c r="Y248" s="67"/>
      <c r="Z248" s="67"/>
      <c r="AA248" s="67"/>
      <c r="AB248" s="67"/>
      <c r="AC248" s="67"/>
      <c r="AD248" s="67"/>
      <c r="AE248" s="67"/>
      <c r="AF248" s="67"/>
      <c r="AG248" s="67"/>
      <c r="AH248" s="67"/>
      <c r="AI248" s="67"/>
    </row>
    <row r="249" spans="1:35" x14ac:dyDescent="0.15">
      <c r="A249" s="67"/>
      <c r="B249" s="67"/>
      <c r="C249" s="67"/>
      <c r="D249" s="67"/>
      <c r="E249" s="67"/>
      <c r="F249" s="67"/>
      <c r="G249" s="67"/>
      <c r="H249" s="67"/>
      <c r="I249" s="67"/>
      <c r="J249" s="67"/>
      <c r="K249" s="67"/>
      <c r="L249" s="67"/>
      <c r="M249" s="67"/>
      <c r="N249" s="67"/>
      <c r="O249" s="67"/>
      <c r="P249" s="67"/>
      <c r="Q249" s="67"/>
      <c r="R249" s="67"/>
      <c r="S249" s="67"/>
      <c r="T249" s="67"/>
      <c r="U249" s="67"/>
      <c r="V249" s="67"/>
      <c r="W249" s="67"/>
      <c r="X249" s="67"/>
      <c r="Y249" s="67"/>
      <c r="Z249" s="67"/>
      <c r="AA249" s="67"/>
      <c r="AB249" s="67"/>
      <c r="AC249" s="67"/>
      <c r="AD249" s="67"/>
      <c r="AE249" s="67"/>
      <c r="AF249" s="67"/>
      <c r="AG249" s="67"/>
      <c r="AH249" s="67"/>
      <c r="AI249" s="67"/>
    </row>
    <row r="250" spans="1:35" x14ac:dyDescent="0.15">
      <c r="A250" s="67"/>
      <c r="B250" s="67"/>
      <c r="C250" s="67"/>
      <c r="D250" s="67"/>
      <c r="E250" s="67"/>
      <c r="F250" s="67"/>
      <c r="G250" s="67"/>
      <c r="H250" s="67"/>
      <c r="I250" s="67"/>
      <c r="J250" s="67"/>
      <c r="K250" s="67"/>
      <c r="L250" s="67"/>
      <c r="M250" s="67"/>
      <c r="N250" s="67"/>
      <c r="O250" s="67"/>
      <c r="P250" s="67"/>
      <c r="Q250" s="67"/>
      <c r="R250" s="67"/>
      <c r="S250" s="67"/>
      <c r="T250" s="67"/>
      <c r="U250" s="67"/>
      <c r="V250" s="67"/>
      <c r="W250" s="67"/>
      <c r="X250" s="67"/>
      <c r="Y250" s="67"/>
      <c r="Z250" s="67"/>
      <c r="AA250" s="67"/>
      <c r="AB250" s="67"/>
      <c r="AC250" s="67"/>
      <c r="AD250" s="67"/>
      <c r="AE250" s="67"/>
      <c r="AF250" s="67"/>
      <c r="AG250" s="67"/>
      <c r="AH250" s="67"/>
      <c r="AI250" s="67"/>
    </row>
    <row r="251" spans="1:35" x14ac:dyDescent="0.15">
      <c r="A251" s="67"/>
      <c r="B251" s="67"/>
      <c r="C251" s="67"/>
      <c r="D251" s="67"/>
      <c r="E251" s="67"/>
      <c r="F251" s="67"/>
      <c r="G251" s="67"/>
      <c r="H251" s="67"/>
      <c r="I251" s="67"/>
      <c r="J251" s="67"/>
      <c r="K251" s="67"/>
      <c r="L251" s="67"/>
      <c r="M251" s="67"/>
      <c r="N251" s="67"/>
      <c r="O251" s="67"/>
      <c r="P251" s="67"/>
      <c r="Q251" s="67"/>
      <c r="R251" s="67"/>
      <c r="S251" s="67"/>
      <c r="T251" s="67"/>
      <c r="U251" s="67"/>
      <c r="V251" s="67"/>
      <c r="W251" s="67"/>
      <c r="X251" s="67"/>
      <c r="Y251" s="67"/>
      <c r="Z251" s="67"/>
      <c r="AA251" s="67"/>
      <c r="AB251" s="67"/>
      <c r="AC251" s="67"/>
      <c r="AD251" s="67"/>
      <c r="AE251" s="67"/>
      <c r="AF251" s="67"/>
      <c r="AG251" s="67"/>
      <c r="AH251" s="67"/>
      <c r="AI251" s="67"/>
    </row>
    <row r="252" spans="1:35" x14ac:dyDescent="0.15">
      <c r="A252" s="67"/>
      <c r="B252" s="67"/>
      <c r="C252" s="67"/>
      <c r="D252" s="67"/>
      <c r="E252" s="67"/>
      <c r="F252" s="67"/>
      <c r="G252" s="67"/>
      <c r="H252" s="67"/>
      <c r="I252" s="67"/>
      <c r="J252" s="67"/>
      <c r="K252" s="67"/>
      <c r="L252" s="67"/>
      <c r="M252" s="67"/>
      <c r="N252" s="67"/>
      <c r="O252" s="67"/>
      <c r="P252" s="67"/>
      <c r="Q252" s="67"/>
      <c r="R252" s="67"/>
      <c r="S252" s="67"/>
      <c r="T252" s="67"/>
      <c r="U252" s="67"/>
      <c r="V252" s="67"/>
      <c r="W252" s="67"/>
      <c r="X252" s="67"/>
      <c r="Y252" s="67"/>
      <c r="Z252" s="67"/>
      <c r="AA252" s="67"/>
      <c r="AB252" s="67"/>
      <c r="AC252" s="67"/>
      <c r="AD252" s="67"/>
      <c r="AE252" s="67"/>
      <c r="AF252" s="67"/>
      <c r="AG252" s="67"/>
      <c r="AH252" s="67"/>
      <c r="AI252" s="67"/>
    </row>
    <row r="253" spans="1:35" x14ac:dyDescent="0.15">
      <c r="A253" s="67"/>
      <c r="B253" s="67"/>
      <c r="C253" s="67"/>
      <c r="D253" s="67"/>
      <c r="E253" s="67"/>
      <c r="F253" s="67"/>
      <c r="G253" s="67"/>
      <c r="H253" s="67"/>
      <c r="I253" s="67"/>
      <c r="J253" s="67"/>
      <c r="K253" s="67"/>
      <c r="L253" s="67"/>
      <c r="M253" s="67"/>
      <c r="N253" s="67"/>
      <c r="O253" s="67"/>
      <c r="P253" s="67"/>
      <c r="Q253" s="67"/>
      <c r="R253" s="67"/>
      <c r="S253" s="67"/>
      <c r="T253" s="67"/>
      <c r="U253" s="67"/>
      <c r="V253" s="67"/>
      <c r="W253" s="67"/>
      <c r="X253" s="67"/>
      <c r="Y253" s="67"/>
      <c r="Z253" s="67"/>
      <c r="AA253" s="67"/>
      <c r="AB253" s="67"/>
      <c r="AC253" s="67"/>
      <c r="AD253" s="67"/>
      <c r="AE253" s="67"/>
      <c r="AF253" s="67"/>
      <c r="AG253" s="67"/>
      <c r="AH253" s="67"/>
      <c r="AI253" s="67"/>
    </row>
    <row r="254" spans="1:35" x14ac:dyDescent="0.15">
      <c r="A254" s="67"/>
      <c r="B254" s="67"/>
      <c r="C254" s="67"/>
      <c r="D254" s="67"/>
      <c r="E254" s="67"/>
      <c r="F254" s="67"/>
      <c r="G254" s="67"/>
      <c r="H254" s="67"/>
      <c r="I254" s="67"/>
      <c r="J254" s="67"/>
      <c r="K254" s="67"/>
      <c r="L254" s="67"/>
      <c r="M254" s="67"/>
      <c r="N254" s="67"/>
      <c r="O254" s="67"/>
      <c r="P254" s="67"/>
      <c r="Q254" s="67"/>
      <c r="R254" s="67"/>
      <c r="S254" s="67"/>
      <c r="T254" s="67"/>
      <c r="U254" s="67"/>
      <c r="V254" s="67"/>
      <c r="W254" s="67"/>
      <c r="X254" s="67"/>
      <c r="Y254" s="67"/>
      <c r="Z254" s="67"/>
      <c r="AA254" s="67"/>
      <c r="AB254" s="67"/>
      <c r="AC254" s="67"/>
      <c r="AD254" s="67"/>
      <c r="AE254" s="67"/>
      <c r="AF254" s="67"/>
      <c r="AG254" s="67"/>
      <c r="AH254" s="67"/>
      <c r="AI254" s="67"/>
    </row>
    <row r="255" spans="1:35" x14ac:dyDescent="0.15">
      <c r="A255" s="67"/>
      <c r="B255" s="67"/>
      <c r="C255" s="67"/>
      <c r="D255" s="67"/>
      <c r="E255" s="67"/>
      <c r="F255" s="67"/>
      <c r="G255" s="67"/>
      <c r="H255" s="67"/>
      <c r="I255" s="67"/>
      <c r="J255" s="67"/>
      <c r="K255" s="67"/>
      <c r="L255" s="67"/>
      <c r="M255" s="67"/>
      <c r="N255" s="67"/>
      <c r="O255" s="67"/>
      <c r="P255" s="67"/>
      <c r="Q255" s="67"/>
      <c r="R255" s="67"/>
      <c r="S255" s="67"/>
      <c r="T255" s="67"/>
      <c r="U255" s="67"/>
      <c r="V255" s="67"/>
      <c r="W255" s="67"/>
      <c r="X255" s="67"/>
      <c r="Y255" s="67"/>
      <c r="Z255" s="67"/>
      <c r="AA255" s="67"/>
      <c r="AB255" s="67"/>
      <c r="AC255" s="67"/>
      <c r="AD255" s="67"/>
      <c r="AE255" s="67"/>
      <c r="AF255" s="67"/>
      <c r="AG255" s="67"/>
      <c r="AH255" s="67"/>
      <c r="AI255" s="67"/>
    </row>
    <row r="256" spans="1:35" x14ac:dyDescent="0.15">
      <c r="A256" s="67"/>
      <c r="B256" s="67"/>
      <c r="C256" s="67"/>
      <c r="D256" s="67"/>
      <c r="E256" s="67"/>
      <c r="F256" s="67"/>
      <c r="G256" s="67"/>
      <c r="H256" s="67"/>
      <c r="I256" s="67"/>
      <c r="J256" s="67"/>
      <c r="K256" s="67"/>
      <c r="L256" s="67"/>
      <c r="M256" s="67"/>
      <c r="N256" s="67"/>
      <c r="O256" s="67"/>
      <c r="P256" s="67"/>
      <c r="Q256" s="67"/>
      <c r="R256" s="67"/>
      <c r="S256" s="67"/>
      <c r="T256" s="67"/>
      <c r="U256" s="67"/>
      <c r="V256" s="67"/>
      <c r="W256" s="67"/>
      <c r="X256" s="67"/>
      <c r="Y256" s="67"/>
      <c r="Z256" s="67"/>
      <c r="AA256" s="67"/>
      <c r="AB256" s="67"/>
      <c r="AC256" s="67"/>
      <c r="AD256" s="67"/>
      <c r="AE256" s="67"/>
      <c r="AF256" s="67"/>
      <c r="AG256" s="67"/>
      <c r="AH256" s="67"/>
      <c r="AI256" s="67"/>
    </row>
    <row r="257" spans="1:35" x14ac:dyDescent="0.15">
      <c r="A257" s="67"/>
      <c r="B257" s="67"/>
      <c r="C257" s="67"/>
      <c r="D257" s="67"/>
      <c r="E257" s="67"/>
      <c r="F257" s="67"/>
      <c r="G257" s="67"/>
      <c r="H257" s="67"/>
      <c r="I257" s="67"/>
      <c r="J257" s="67"/>
      <c r="K257" s="67"/>
      <c r="L257" s="67"/>
      <c r="M257" s="67"/>
      <c r="N257" s="67"/>
      <c r="O257" s="67"/>
      <c r="P257" s="67"/>
      <c r="Q257" s="67"/>
      <c r="R257" s="67"/>
      <c r="S257" s="67"/>
      <c r="T257" s="67"/>
      <c r="U257" s="67"/>
      <c r="V257" s="67"/>
      <c r="W257" s="67"/>
      <c r="X257" s="67"/>
      <c r="Y257" s="67"/>
      <c r="Z257" s="67"/>
      <c r="AA257" s="67"/>
      <c r="AB257" s="67"/>
      <c r="AC257" s="67"/>
      <c r="AD257" s="67"/>
      <c r="AE257" s="67"/>
      <c r="AF257" s="67"/>
      <c r="AG257" s="67"/>
      <c r="AH257" s="67"/>
      <c r="AI257" s="67"/>
    </row>
    <row r="258" spans="1:35" x14ac:dyDescent="0.15">
      <c r="A258" s="67"/>
      <c r="B258" s="67"/>
      <c r="C258" s="67"/>
      <c r="D258" s="67"/>
      <c r="E258" s="67"/>
      <c r="F258" s="67"/>
      <c r="G258" s="67"/>
      <c r="H258" s="67"/>
      <c r="I258" s="67"/>
      <c r="J258" s="67"/>
      <c r="K258" s="67"/>
      <c r="L258" s="67"/>
      <c r="M258" s="67"/>
      <c r="N258" s="67"/>
      <c r="O258" s="67"/>
      <c r="P258" s="67"/>
      <c r="Q258" s="67"/>
      <c r="R258" s="67"/>
      <c r="S258" s="67"/>
      <c r="T258" s="67"/>
      <c r="U258" s="67"/>
      <c r="V258" s="67"/>
      <c r="W258" s="67"/>
      <c r="X258" s="67"/>
      <c r="Y258" s="67"/>
      <c r="Z258" s="67"/>
      <c r="AA258" s="67"/>
      <c r="AB258" s="67"/>
      <c r="AC258" s="67"/>
      <c r="AD258" s="67"/>
      <c r="AE258" s="67"/>
      <c r="AF258" s="67"/>
      <c r="AG258" s="67"/>
      <c r="AH258" s="67"/>
      <c r="AI258" s="67"/>
    </row>
    <row r="259" spans="1:35" x14ac:dyDescent="0.15">
      <c r="A259" s="67"/>
      <c r="B259" s="67"/>
      <c r="C259" s="67"/>
      <c r="D259" s="67"/>
      <c r="E259" s="67"/>
      <c r="F259" s="67"/>
      <c r="G259" s="67"/>
      <c r="H259" s="67"/>
      <c r="I259" s="67"/>
      <c r="J259" s="67"/>
      <c r="K259" s="67"/>
      <c r="L259" s="67"/>
      <c r="M259" s="67"/>
      <c r="N259" s="67"/>
      <c r="O259" s="67"/>
      <c r="P259" s="67"/>
      <c r="Q259" s="67"/>
      <c r="R259" s="67"/>
      <c r="S259" s="67"/>
      <c r="T259" s="67"/>
      <c r="U259" s="67"/>
      <c r="V259" s="67"/>
      <c r="W259" s="67"/>
      <c r="X259" s="67"/>
      <c r="Y259" s="67"/>
      <c r="Z259" s="67"/>
      <c r="AA259" s="67"/>
      <c r="AB259" s="67"/>
      <c r="AC259" s="67"/>
      <c r="AD259" s="67"/>
      <c r="AE259" s="67"/>
      <c r="AF259" s="67"/>
      <c r="AG259" s="67"/>
      <c r="AH259" s="67"/>
      <c r="AI259" s="67"/>
    </row>
    <row r="260" spans="1:35" x14ac:dyDescent="0.15">
      <c r="A260" s="67"/>
      <c r="B260" s="67"/>
      <c r="C260" s="67"/>
      <c r="D260" s="67"/>
      <c r="E260" s="67"/>
      <c r="F260" s="67"/>
      <c r="G260" s="67"/>
      <c r="H260" s="67"/>
      <c r="I260" s="67"/>
      <c r="J260" s="67"/>
      <c r="K260" s="67"/>
      <c r="L260" s="67"/>
      <c r="M260" s="67"/>
      <c r="N260" s="67"/>
      <c r="O260" s="67"/>
      <c r="P260" s="67"/>
      <c r="Q260" s="67"/>
      <c r="R260" s="67"/>
      <c r="S260" s="67"/>
      <c r="T260" s="67"/>
      <c r="U260" s="67"/>
      <c r="V260" s="67"/>
      <c r="W260" s="67"/>
      <c r="X260" s="67"/>
      <c r="Y260" s="67"/>
      <c r="Z260" s="67"/>
      <c r="AA260" s="67"/>
      <c r="AB260" s="67"/>
      <c r="AC260" s="67"/>
      <c r="AD260" s="67"/>
      <c r="AE260" s="67"/>
      <c r="AF260" s="67"/>
      <c r="AG260" s="67"/>
      <c r="AH260" s="67"/>
      <c r="AI260" s="67"/>
    </row>
    <row r="261" spans="1:35" x14ac:dyDescent="0.15">
      <c r="A261" s="67"/>
      <c r="B261" s="67"/>
      <c r="C261" s="67"/>
      <c r="D261" s="67"/>
      <c r="E261" s="67"/>
      <c r="F261" s="67"/>
      <c r="G261" s="67"/>
      <c r="H261" s="67"/>
      <c r="I261" s="67"/>
      <c r="J261" s="67"/>
      <c r="K261" s="67"/>
      <c r="L261" s="67"/>
      <c r="M261" s="67"/>
      <c r="N261" s="67"/>
      <c r="O261" s="67"/>
      <c r="P261" s="67"/>
      <c r="Q261" s="67"/>
      <c r="R261" s="67"/>
      <c r="S261" s="67"/>
      <c r="T261" s="67"/>
      <c r="U261" s="67"/>
      <c r="V261" s="67"/>
      <c r="W261" s="67"/>
      <c r="X261" s="67"/>
      <c r="Y261" s="67"/>
      <c r="Z261" s="67"/>
      <c r="AA261" s="67"/>
      <c r="AB261" s="67"/>
      <c r="AC261" s="67"/>
      <c r="AD261" s="67"/>
      <c r="AE261" s="67"/>
      <c r="AF261" s="67"/>
      <c r="AG261" s="67"/>
      <c r="AH261" s="67"/>
      <c r="AI261" s="67"/>
    </row>
    <row r="262" spans="1:35" x14ac:dyDescent="0.15">
      <c r="A262" s="67"/>
      <c r="B262" s="67"/>
      <c r="C262" s="67"/>
      <c r="D262" s="67"/>
      <c r="E262" s="67"/>
      <c r="F262" s="67"/>
      <c r="G262" s="67"/>
      <c r="H262" s="67"/>
      <c r="I262" s="67"/>
      <c r="J262" s="67"/>
      <c r="K262" s="67"/>
      <c r="L262" s="67"/>
      <c r="M262" s="67"/>
      <c r="N262" s="67"/>
      <c r="O262" s="67"/>
      <c r="P262" s="67"/>
      <c r="Q262" s="67"/>
      <c r="R262" s="67"/>
      <c r="S262" s="67"/>
      <c r="T262" s="67"/>
      <c r="U262" s="67"/>
      <c r="V262" s="67"/>
      <c r="W262" s="67"/>
      <c r="X262" s="67"/>
      <c r="Y262" s="67"/>
      <c r="Z262" s="67"/>
      <c r="AA262" s="67"/>
      <c r="AB262" s="67"/>
      <c r="AC262" s="67"/>
      <c r="AD262" s="67"/>
      <c r="AE262" s="67"/>
      <c r="AF262" s="67"/>
      <c r="AG262" s="67"/>
      <c r="AH262" s="67"/>
      <c r="AI262" s="67"/>
    </row>
    <row r="263" spans="1:35" x14ac:dyDescent="0.15">
      <c r="A263" s="67"/>
      <c r="B263" s="67"/>
      <c r="C263" s="67"/>
      <c r="D263" s="67"/>
      <c r="E263" s="67"/>
      <c r="F263" s="67"/>
      <c r="G263" s="67"/>
      <c r="H263" s="67"/>
      <c r="I263" s="67"/>
      <c r="J263" s="67"/>
      <c r="K263" s="67"/>
      <c r="L263" s="67"/>
      <c r="M263" s="67"/>
      <c r="N263" s="67"/>
      <c r="O263" s="67"/>
      <c r="P263" s="67"/>
      <c r="Q263" s="67"/>
      <c r="R263" s="67"/>
      <c r="S263" s="67"/>
      <c r="T263" s="67"/>
      <c r="U263" s="67"/>
      <c r="V263" s="67"/>
      <c r="W263" s="67"/>
      <c r="X263" s="67"/>
      <c r="Y263" s="67"/>
      <c r="Z263" s="67"/>
      <c r="AA263" s="67"/>
      <c r="AB263" s="67"/>
      <c r="AC263" s="67"/>
      <c r="AD263" s="67"/>
      <c r="AE263" s="67"/>
      <c r="AF263" s="67"/>
      <c r="AG263" s="67"/>
      <c r="AH263" s="67"/>
      <c r="AI263" s="67"/>
    </row>
    <row r="264" spans="1:35" x14ac:dyDescent="0.15">
      <c r="A264" s="67"/>
      <c r="B264" s="67"/>
      <c r="C264" s="67"/>
      <c r="D264" s="67"/>
      <c r="E264" s="67"/>
      <c r="F264" s="67"/>
      <c r="G264" s="67"/>
      <c r="H264" s="67"/>
      <c r="I264" s="67"/>
      <c r="J264" s="67"/>
      <c r="K264" s="67"/>
      <c r="L264" s="67"/>
      <c r="M264" s="67"/>
      <c r="N264" s="67"/>
      <c r="O264" s="67"/>
      <c r="P264" s="67"/>
      <c r="Q264" s="67"/>
      <c r="R264" s="67"/>
      <c r="S264" s="67"/>
      <c r="T264" s="67"/>
      <c r="U264" s="67"/>
      <c r="V264" s="67"/>
      <c r="W264" s="67"/>
      <c r="X264" s="67"/>
      <c r="Y264" s="67"/>
      <c r="Z264" s="67"/>
      <c r="AA264" s="67"/>
      <c r="AB264" s="67"/>
      <c r="AC264" s="67"/>
      <c r="AD264" s="67"/>
      <c r="AE264" s="67"/>
      <c r="AF264" s="67"/>
      <c r="AG264" s="67"/>
      <c r="AH264" s="67"/>
      <c r="AI264" s="67"/>
    </row>
    <row r="265" spans="1:35" x14ac:dyDescent="0.15">
      <c r="A265" s="67"/>
      <c r="B265" s="67"/>
      <c r="C265" s="67"/>
      <c r="D265" s="67"/>
      <c r="E265" s="67"/>
      <c r="F265" s="67"/>
      <c r="G265" s="67"/>
      <c r="H265" s="67"/>
      <c r="I265" s="67"/>
      <c r="J265" s="67"/>
      <c r="K265" s="67"/>
      <c r="L265" s="67"/>
      <c r="M265" s="67"/>
      <c r="N265" s="67"/>
      <c r="O265" s="67"/>
      <c r="P265" s="67"/>
      <c r="Q265" s="67"/>
      <c r="R265" s="67"/>
      <c r="S265" s="67"/>
      <c r="T265" s="67"/>
      <c r="U265" s="67"/>
      <c r="V265" s="67"/>
      <c r="W265" s="67"/>
      <c r="X265" s="67"/>
      <c r="Y265" s="67"/>
      <c r="Z265" s="67"/>
      <c r="AA265" s="67"/>
      <c r="AB265" s="67"/>
      <c r="AC265" s="67"/>
      <c r="AD265" s="67"/>
      <c r="AE265" s="67"/>
      <c r="AF265" s="67"/>
      <c r="AG265" s="67"/>
      <c r="AH265" s="67"/>
      <c r="AI265" s="67"/>
    </row>
    <row r="266" spans="1:35" x14ac:dyDescent="0.15">
      <c r="A266" s="67"/>
      <c r="B266" s="67"/>
      <c r="C266" s="67"/>
      <c r="D266" s="67"/>
      <c r="E266" s="67"/>
      <c r="F266" s="67"/>
      <c r="G266" s="67"/>
      <c r="H266" s="67"/>
      <c r="I266" s="67"/>
      <c r="J266" s="67"/>
      <c r="K266" s="67"/>
      <c r="L266" s="67"/>
      <c r="M266" s="67"/>
      <c r="N266" s="67"/>
      <c r="O266" s="67"/>
      <c r="P266" s="67"/>
      <c r="Q266" s="67"/>
      <c r="R266" s="67"/>
      <c r="S266" s="67"/>
      <c r="T266" s="67"/>
      <c r="U266" s="67"/>
      <c r="V266" s="67"/>
      <c r="W266" s="67"/>
      <c r="X266" s="67"/>
      <c r="Y266" s="67"/>
      <c r="Z266" s="67"/>
      <c r="AA266" s="67"/>
      <c r="AB266" s="67"/>
      <c r="AC266" s="67"/>
      <c r="AD266" s="67"/>
      <c r="AE266" s="67"/>
      <c r="AF266" s="67"/>
      <c r="AG266" s="67"/>
      <c r="AH266" s="67"/>
      <c r="AI266" s="67"/>
    </row>
    <row r="267" spans="1:35" x14ac:dyDescent="0.15">
      <c r="A267" s="67"/>
      <c r="B267" s="67"/>
      <c r="C267" s="67"/>
      <c r="D267" s="67"/>
      <c r="E267" s="67"/>
      <c r="F267" s="67"/>
      <c r="G267" s="67"/>
      <c r="H267" s="67"/>
      <c r="I267" s="67"/>
      <c r="J267" s="67"/>
      <c r="K267" s="67"/>
      <c r="L267" s="67"/>
      <c r="M267" s="67"/>
      <c r="N267" s="67"/>
      <c r="O267" s="67"/>
      <c r="P267" s="67"/>
      <c r="Q267" s="67"/>
      <c r="R267" s="67"/>
      <c r="S267" s="67"/>
      <c r="T267" s="67"/>
      <c r="U267" s="67"/>
      <c r="V267" s="67"/>
      <c r="W267" s="67"/>
      <c r="X267" s="67"/>
      <c r="Y267" s="67"/>
      <c r="Z267" s="67"/>
      <c r="AA267" s="67"/>
      <c r="AB267" s="67"/>
      <c r="AC267" s="67"/>
      <c r="AD267" s="67"/>
      <c r="AE267" s="67"/>
      <c r="AF267" s="67"/>
      <c r="AG267" s="67"/>
      <c r="AH267" s="67"/>
      <c r="AI267" s="67"/>
    </row>
    <row r="268" spans="1:35" x14ac:dyDescent="0.15">
      <c r="A268" s="67"/>
      <c r="B268" s="67"/>
      <c r="C268" s="67"/>
      <c r="D268" s="67"/>
      <c r="E268" s="67"/>
      <c r="F268" s="67"/>
      <c r="G268" s="67"/>
      <c r="H268" s="67"/>
      <c r="I268" s="67"/>
      <c r="J268" s="67"/>
      <c r="K268" s="67"/>
      <c r="L268" s="67"/>
      <c r="M268" s="67"/>
      <c r="N268" s="67"/>
      <c r="O268" s="67"/>
      <c r="P268" s="67"/>
      <c r="Q268" s="67"/>
      <c r="R268" s="67"/>
      <c r="S268" s="67"/>
      <c r="T268" s="67"/>
      <c r="U268" s="67"/>
      <c r="V268" s="67"/>
      <c r="W268" s="67"/>
      <c r="X268" s="67"/>
      <c r="Y268" s="67"/>
      <c r="Z268" s="67"/>
      <c r="AA268" s="67"/>
      <c r="AB268" s="67"/>
      <c r="AC268" s="67"/>
      <c r="AD268" s="67"/>
      <c r="AE268" s="67"/>
      <c r="AF268" s="67"/>
      <c r="AG268" s="67"/>
      <c r="AH268" s="67"/>
      <c r="AI268" s="67"/>
    </row>
    <row r="269" spans="1:35" x14ac:dyDescent="0.15">
      <c r="A269" s="67"/>
      <c r="B269" s="67"/>
      <c r="C269" s="67"/>
      <c r="D269" s="67"/>
      <c r="E269" s="67"/>
      <c r="F269" s="67"/>
      <c r="G269" s="67"/>
      <c r="H269" s="67"/>
      <c r="I269" s="67"/>
      <c r="J269" s="67"/>
      <c r="K269" s="67"/>
      <c r="L269" s="67"/>
      <c r="M269" s="67"/>
      <c r="N269" s="67"/>
      <c r="O269" s="67"/>
      <c r="P269" s="67"/>
      <c r="Q269" s="67"/>
      <c r="R269" s="67"/>
      <c r="S269" s="67"/>
      <c r="T269" s="67"/>
      <c r="U269" s="67"/>
      <c r="V269" s="67"/>
      <c r="W269" s="67"/>
      <c r="X269" s="67"/>
      <c r="Y269" s="67"/>
      <c r="Z269" s="67"/>
      <c r="AA269" s="67"/>
      <c r="AB269" s="67"/>
      <c r="AC269" s="67"/>
      <c r="AD269" s="67"/>
      <c r="AE269" s="67"/>
      <c r="AF269" s="67"/>
      <c r="AG269" s="67"/>
      <c r="AH269" s="67"/>
      <c r="AI269" s="67"/>
    </row>
    <row r="270" spans="1:35" x14ac:dyDescent="0.15">
      <c r="A270" s="67"/>
      <c r="B270" s="67"/>
      <c r="C270" s="67"/>
      <c r="D270" s="67"/>
      <c r="E270" s="67"/>
      <c r="F270" s="67"/>
      <c r="G270" s="67"/>
      <c r="H270" s="67"/>
      <c r="I270" s="67"/>
      <c r="J270" s="67"/>
      <c r="K270" s="67"/>
      <c r="L270" s="67"/>
      <c r="M270" s="67"/>
      <c r="N270" s="67"/>
      <c r="O270" s="67"/>
      <c r="P270" s="67"/>
      <c r="Q270" s="67"/>
      <c r="R270" s="67"/>
      <c r="S270" s="67"/>
      <c r="T270" s="67"/>
      <c r="U270" s="67"/>
      <c r="V270" s="67"/>
      <c r="W270" s="67"/>
      <c r="X270" s="67"/>
      <c r="Y270" s="67"/>
      <c r="Z270" s="67"/>
      <c r="AA270" s="67"/>
      <c r="AB270" s="67"/>
      <c r="AC270" s="67"/>
      <c r="AD270" s="67"/>
      <c r="AE270" s="67"/>
      <c r="AF270" s="67"/>
      <c r="AG270" s="67"/>
      <c r="AH270" s="67"/>
      <c r="AI270" s="67"/>
    </row>
    <row r="271" spans="1:35" x14ac:dyDescent="0.15">
      <c r="A271" s="67"/>
      <c r="B271" s="67"/>
      <c r="C271" s="67"/>
      <c r="D271" s="67"/>
      <c r="E271" s="67"/>
      <c r="F271" s="67"/>
      <c r="G271" s="67"/>
      <c r="H271" s="67"/>
      <c r="I271" s="67"/>
      <c r="J271" s="67"/>
      <c r="K271" s="67"/>
      <c r="L271" s="67"/>
      <c r="M271" s="67"/>
      <c r="N271" s="67"/>
      <c r="O271" s="67"/>
      <c r="P271" s="67"/>
      <c r="Q271" s="67"/>
      <c r="R271" s="67"/>
      <c r="S271" s="67"/>
      <c r="T271" s="67"/>
      <c r="U271" s="67"/>
      <c r="V271" s="67"/>
      <c r="W271" s="67"/>
      <c r="X271" s="67"/>
      <c r="Y271" s="67"/>
      <c r="Z271" s="67"/>
      <c r="AA271" s="67"/>
      <c r="AB271" s="67"/>
      <c r="AC271" s="67"/>
      <c r="AD271" s="67"/>
      <c r="AE271" s="67"/>
      <c r="AF271" s="67"/>
      <c r="AG271" s="67"/>
      <c r="AH271" s="67"/>
      <c r="AI271" s="67"/>
    </row>
    <row r="272" spans="1:35" x14ac:dyDescent="0.15">
      <c r="A272" s="67"/>
      <c r="B272" s="67"/>
      <c r="C272" s="67"/>
      <c r="D272" s="67"/>
      <c r="E272" s="67"/>
      <c r="F272" s="67"/>
      <c r="G272" s="67"/>
      <c r="H272" s="67"/>
      <c r="I272" s="67"/>
      <c r="J272" s="67"/>
      <c r="K272" s="67"/>
      <c r="L272" s="67"/>
      <c r="M272" s="67"/>
      <c r="N272" s="67"/>
      <c r="O272" s="67"/>
      <c r="P272" s="67"/>
      <c r="Q272" s="67"/>
      <c r="R272" s="67"/>
      <c r="S272" s="67"/>
      <c r="T272" s="67"/>
      <c r="U272" s="67"/>
      <c r="V272" s="67"/>
      <c r="W272" s="67"/>
      <c r="X272" s="67"/>
      <c r="Y272" s="67"/>
      <c r="Z272" s="67"/>
      <c r="AA272" s="67"/>
      <c r="AB272" s="67"/>
      <c r="AC272" s="67"/>
      <c r="AD272" s="67"/>
      <c r="AE272" s="67"/>
      <c r="AF272" s="67"/>
      <c r="AG272" s="67"/>
      <c r="AH272" s="67"/>
      <c r="AI272" s="67"/>
    </row>
    <row r="273" spans="1:35" x14ac:dyDescent="0.15">
      <c r="A273" s="67"/>
      <c r="B273" s="67"/>
      <c r="C273" s="67"/>
      <c r="D273" s="67"/>
      <c r="E273" s="67"/>
      <c r="F273" s="67"/>
      <c r="G273" s="67"/>
      <c r="H273" s="67"/>
      <c r="I273" s="67"/>
      <c r="J273" s="67"/>
      <c r="K273" s="67"/>
      <c r="L273" s="67"/>
      <c r="M273" s="67"/>
      <c r="N273" s="67"/>
      <c r="O273" s="67"/>
      <c r="P273" s="67"/>
      <c r="Q273" s="67"/>
      <c r="R273" s="67"/>
      <c r="S273" s="67"/>
      <c r="T273" s="67"/>
      <c r="U273" s="67"/>
      <c r="V273" s="67"/>
      <c r="W273" s="67"/>
      <c r="X273" s="67"/>
      <c r="Y273" s="67"/>
      <c r="Z273" s="67"/>
      <c r="AA273" s="67"/>
      <c r="AB273" s="67"/>
      <c r="AC273" s="67"/>
      <c r="AD273" s="67"/>
      <c r="AE273" s="67"/>
      <c r="AF273" s="67"/>
      <c r="AG273" s="67"/>
      <c r="AH273" s="67"/>
      <c r="AI273" s="67"/>
    </row>
    <row r="274" spans="1:35" x14ac:dyDescent="0.15">
      <c r="A274" s="67"/>
      <c r="B274" s="67"/>
      <c r="C274" s="67"/>
      <c r="D274" s="67"/>
      <c r="E274" s="67"/>
      <c r="F274" s="67"/>
      <c r="G274" s="67"/>
      <c r="H274" s="67"/>
      <c r="I274" s="67"/>
      <c r="J274" s="67"/>
      <c r="K274" s="67"/>
      <c r="L274" s="67"/>
      <c r="M274" s="67"/>
      <c r="N274" s="67"/>
      <c r="O274" s="67"/>
      <c r="P274" s="67"/>
      <c r="Q274" s="67"/>
      <c r="R274" s="67"/>
      <c r="S274" s="67"/>
      <c r="T274" s="67"/>
      <c r="U274" s="67"/>
      <c r="V274" s="67"/>
      <c r="W274" s="67"/>
      <c r="X274" s="67"/>
      <c r="Y274" s="67"/>
      <c r="Z274" s="67"/>
      <c r="AA274" s="67"/>
      <c r="AB274" s="67"/>
      <c r="AC274" s="67"/>
      <c r="AD274" s="67"/>
      <c r="AE274" s="67"/>
      <c r="AF274" s="67"/>
      <c r="AG274" s="67"/>
      <c r="AH274" s="67"/>
      <c r="AI274" s="67"/>
    </row>
    <row r="275" spans="1:35" x14ac:dyDescent="0.15">
      <c r="A275" s="67"/>
      <c r="B275" s="67"/>
      <c r="C275" s="67"/>
      <c r="D275" s="67"/>
      <c r="E275" s="67"/>
      <c r="F275" s="67"/>
      <c r="G275" s="67"/>
      <c r="H275" s="67"/>
      <c r="I275" s="67"/>
      <c r="J275" s="67"/>
      <c r="K275" s="67"/>
      <c r="L275" s="67"/>
      <c r="M275" s="67"/>
      <c r="N275" s="67"/>
      <c r="O275" s="67"/>
      <c r="P275" s="67"/>
      <c r="Q275" s="67"/>
      <c r="R275" s="67"/>
      <c r="S275" s="67"/>
      <c r="T275" s="67"/>
      <c r="U275" s="67"/>
      <c r="V275" s="67"/>
      <c r="W275" s="67"/>
      <c r="X275" s="67"/>
      <c r="Y275" s="67"/>
      <c r="Z275" s="67"/>
      <c r="AA275" s="67"/>
      <c r="AB275" s="67"/>
      <c r="AC275" s="67"/>
      <c r="AD275" s="67"/>
      <c r="AE275" s="67"/>
      <c r="AF275" s="67"/>
      <c r="AG275" s="67"/>
      <c r="AH275" s="67"/>
      <c r="AI275" s="67"/>
    </row>
    <row r="276" spans="1:35" x14ac:dyDescent="0.15">
      <c r="A276" s="67"/>
      <c r="B276" s="67"/>
      <c r="C276" s="67"/>
      <c r="D276" s="67"/>
      <c r="E276" s="67"/>
      <c r="F276" s="67"/>
      <c r="G276" s="67"/>
      <c r="H276" s="67"/>
      <c r="I276" s="67"/>
      <c r="J276" s="67"/>
      <c r="K276" s="67"/>
      <c r="L276" s="67"/>
      <c r="M276" s="67"/>
      <c r="N276" s="67"/>
      <c r="O276" s="67"/>
      <c r="P276" s="67"/>
      <c r="Q276" s="67"/>
      <c r="R276" s="67"/>
      <c r="S276" s="67"/>
      <c r="T276" s="67"/>
      <c r="U276" s="67"/>
      <c r="V276" s="67"/>
      <c r="W276" s="67"/>
      <c r="X276" s="67"/>
      <c r="Y276" s="67"/>
      <c r="Z276" s="67"/>
      <c r="AA276" s="67"/>
      <c r="AB276" s="67"/>
      <c r="AC276" s="67"/>
      <c r="AD276" s="67"/>
      <c r="AE276" s="67"/>
      <c r="AF276" s="67"/>
      <c r="AG276" s="67"/>
      <c r="AH276" s="67"/>
      <c r="AI276" s="67"/>
    </row>
    <row r="277" spans="1:35" x14ac:dyDescent="0.15">
      <c r="A277" s="67"/>
      <c r="B277" s="67"/>
      <c r="C277" s="67"/>
      <c r="D277" s="67"/>
      <c r="E277" s="67"/>
      <c r="F277" s="67"/>
      <c r="G277" s="67"/>
      <c r="H277" s="67"/>
      <c r="I277" s="67"/>
      <c r="J277" s="67"/>
      <c r="K277" s="67"/>
      <c r="L277" s="67"/>
      <c r="M277" s="67"/>
      <c r="N277" s="67"/>
      <c r="O277" s="67"/>
      <c r="P277" s="67"/>
      <c r="Q277" s="67"/>
      <c r="R277" s="67"/>
      <c r="S277" s="67"/>
      <c r="T277" s="67"/>
      <c r="U277" s="67"/>
      <c r="V277" s="67"/>
      <c r="W277" s="67"/>
      <c r="X277" s="67"/>
      <c r="Y277" s="67"/>
      <c r="Z277" s="67"/>
      <c r="AA277" s="67"/>
      <c r="AB277" s="67"/>
      <c r="AC277" s="67"/>
      <c r="AD277" s="67"/>
      <c r="AE277" s="67"/>
      <c r="AF277" s="67"/>
      <c r="AG277" s="67"/>
      <c r="AH277" s="67"/>
      <c r="AI277" s="67"/>
    </row>
    <row r="278" spans="1:35" x14ac:dyDescent="0.15">
      <c r="A278" s="67"/>
      <c r="B278" s="67"/>
      <c r="C278" s="67"/>
      <c r="D278" s="67"/>
      <c r="E278" s="67"/>
      <c r="F278" s="67"/>
      <c r="G278" s="67"/>
      <c r="H278" s="67"/>
      <c r="I278" s="67"/>
      <c r="J278" s="67"/>
      <c r="K278" s="67"/>
      <c r="L278" s="67"/>
      <c r="M278" s="67"/>
      <c r="N278" s="67"/>
      <c r="O278" s="67"/>
      <c r="P278" s="67"/>
      <c r="Q278" s="67"/>
      <c r="R278" s="67"/>
      <c r="S278" s="67"/>
      <c r="T278" s="67"/>
      <c r="U278" s="67"/>
      <c r="V278" s="67"/>
      <c r="W278" s="67"/>
      <c r="X278" s="67"/>
      <c r="Y278" s="67"/>
      <c r="Z278" s="67"/>
      <c r="AA278" s="67"/>
      <c r="AB278" s="67"/>
      <c r="AC278" s="67"/>
      <c r="AD278" s="67"/>
      <c r="AE278" s="67"/>
      <c r="AF278" s="67"/>
      <c r="AG278" s="67"/>
      <c r="AH278" s="67"/>
      <c r="AI278" s="67"/>
    </row>
    <row r="279" spans="1:35" x14ac:dyDescent="0.15">
      <c r="A279" s="67"/>
      <c r="B279" s="67"/>
      <c r="C279" s="67"/>
      <c r="D279" s="67"/>
      <c r="E279" s="67"/>
      <c r="F279" s="67"/>
      <c r="G279" s="67"/>
      <c r="H279" s="67"/>
      <c r="I279" s="67"/>
      <c r="J279" s="67"/>
      <c r="K279" s="67"/>
      <c r="L279" s="67"/>
      <c r="M279" s="67"/>
      <c r="N279" s="67"/>
      <c r="O279" s="67"/>
      <c r="P279" s="67"/>
      <c r="Q279" s="67"/>
      <c r="R279" s="67"/>
      <c r="S279" s="67"/>
      <c r="T279" s="67"/>
      <c r="U279" s="67"/>
      <c r="V279" s="67"/>
      <c r="W279" s="67"/>
      <c r="X279" s="67"/>
      <c r="Y279" s="67"/>
      <c r="Z279" s="67"/>
      <c r="AA279" s="67"/>
      <c r="AB279" s="67"/>
      <c r="AC279" s="67"/>
      <c r="AD279" s="67"/>
      <c r="AE279" s="67"/>
      <c r="AF279" s="67"/>
      <c r="AG279" s="67"/>
      <c r="AH279" s="67"/>
      <c r="AI279" s="67"/>
    </row>
    <row r="280" spans="1:35" x14ac:dyDescent="0.15">
      <c r="A280" s="67"/>
      <c r="B280" s="67"/>
      <c r="C280" s="67"/>
      <c r="D280" s="67"/>
      <c r="E280" s="67"/>
      <c r="F280" s="67"/>
      <c r="G280" s="67"/>
      <c r="H280" s="67"/>
      <c r="I280" s="67"/>
      <c r="J280" s="67"/>
      <c r="K280" s="67"/>
      <c r="L280" s="67"/>
      <c r="M280" s="67"/>
      <c r="N280" s="67"/>
      <c r="O280" s="67"/>
      <c r="P280" s="67"/>
      <c r="Q280" s="67"/>
      <c r="R280" s="67"/>
      <c r="S280" s="67"/>
      <c r="T280" s="67"/>
      <c r="U280" s="67"/>
      <c r="V280" s="67"/>
      <c r="W280" s="67"/>
      <c r="X280" s="67"/>
      <c r="Y280" s="67"/>
      <c r="Z280" s="67"/>
      <c r="AA280" s="67"/>
      <c r="AB280" s="67"/>
      <c r="AC280" s="67"/>
      <c r="AD280" s="67"/>
      <c r="AE280" s="67"/>
      <c r="AF280" s="67"/>
      <c r="AG280" s="67"/>
      <c r="AH280" s="67"/>
      <c r="AI280" s="67"/>
    </row>
    <row r="281" spans="1:35" x14ac:dyDescent="0.15">
      <c r="A281" s="67"/>
      <c r="B281" s="67"/>
      <c r="C281" s="67"/>
      <c r="D281" s="67"/>
      <c r="E281" s="67"/>
      <c r="F281" s="67"/>
      <c r="G281" s="67"/>
      <c r="H281" s="67"/>
      <c r="I281" s="67"/>
      <c r="J281" s="67"/>
      <c r="K281" s="67"/>
      <c r="L281" s="67"/>
      <c r="M281" s="67"/>
      <c r="N281" s="67"/>
      <c r="O281" s="67"/>
      <c r="P281" s="67"/>
      <c r="Q281" s="67"/>
      <c r="R281" s="67"/>
      <c r="S281" s="67"/>
      <c r="T281" s="67"/>
      <c r="U281" s="67"/>
      <c r="V281" s="67"/>
      <c r="W281" s="67"/>
      <c r="X281" s="67"/>
      <c r="Y281" s="67"/>
      <c r="Z281" s="67"/>
      <c r="AA281" s="67"/>
      <c r="AB281" s="67"/>
      <c r="AC281" s="67"/>
      <c r="AD281" s="67"/>
      <c r="AE281" s="67"/>
      <c r="AF281" s="67"/>
      <c r="AG281" s="67"/>
      <c r="AH281" s="67"/>
      <c r="AI281" s="67"/>
    </row>
    <row r="282" spans="1:35" x14ac:dyDescent="0.15">
      <c r="A282" s="67"/>
      <c r="B282" s="67"/>
      <c r="C282" s="67"/>
      <c r="D282" s="67"/>
      <c r="E282" s="67"/>
      <c r="F282" s="67"/>
      <c r="G282" s="67"/>
      <c r="H282" s="67"/>
      <c r="I282" s="67"/>
      <c r="J282" s="67"/>
      <c r="K282" s="67"/>
      <c r="L282" s="67"/>
      <c r="M282" s="67"/>
      <c r="N282" s="67"/>
      <c r="O282" s="67"/>
      <c r="P282" s="67"/>
      <c r="Q282" s="67"/>
      <c r="R282" s="67"/>
      <c r="S282" s="67"/>
      <c r="T282" s="67"/>
      <c r="U282" s="67"/>
      <c r="V282" s="67"/>
      <c r="W282" s="67"/>
      <c r="X282" s="67"/>
      <c r="Y282" s="67"/>
      <c r="Z282" s="67"/>
      <c r="AA282" s="67"/>
      <c r="AB282" s="67"/>
      <c r="AC282" s="67"/>
      <c r="AD282" s="67"/>
      <c r="AE282" s="67"/>
      <c r="AF282" s="67"/>
      <c r="AG282" s="67"/>
      <c r="AH282" s="67"/>
      <c r="AI282" s="67"/>
    </row>
    <row r="283" spans="1:35" x14ac:dyDescent="0.15">
      <c r="A283" s="67"/>
      <c r="B283" s="67"/>
      <c r="C283" s="67"/>
      <c r="D283" s="67"/>
      <c r="E283" s="67"/>
      <c r="F283" s="67"/>
      <c r="G283" s="67"/>
      <c r="H283" s="67"/>
      <c r="I283" s="67"/>
      <c r="J283" s="67"/>
      <c r="K283" s="67"/>
      <c r="L283" s="67"/>
      <c r="M283" s="67"/>
      <c r="N283" s="67"/>
      <c r="O283" s="67"/>
      <c r="P283" s="67"/>
      <c r="Q283" s="67"/>
      <c r="R283" s="67"/>
      <c r="S283" s="67"/>
      <c r="T283" s="67"/>
      <c r="U283" s="67"/>
      <c r="V283" s="67"/>
      <c r="W283" s="67"/>
      <c r="X283" s="67"/>
      <c r="Y283" s="67"/>
      <c r="Z283" s="67"/>
      <c r="AA283" s="67"/>
      <c r="AB283" s="67"/>
      <c r="AC283" s="67"/>
      <c r="AD283" s="67"/>
      <c r="AE283" s="67"/>
      <c r="AF283" s="67"/>
      <c r="AG283" s="67"/>
      <c r="AH283" s="67"/>
      <c r="AI283" s="67"/>
    </row>
    <row r="284" spans="1:35" x14ac:dyDescent="0.15">
      <c r="A284" s="67"/>
      <c r="B284" s="67"/>
      <c r="C284" s="67"/>
      <c r="D284" s="67"/>
      <c r="E284" s="67"/>
      <c r="F284" s="67"/>
      <c r="G284" s="67"/>
      <c r="H284" s="67"/>
      <c r="I284" s="67"/>
      <c r="J284" s="67"/>
      <c r="K284" s="67"/>
      <c r="L284" s="67"/>
      <c r="M284" s="67"/>
      <c r="N284" s="67"/>
      <c r="O284" s="67"/>
      <c r="P284" s="67"/>
      <c r="Q284" s="67"/>
      <c r="R284" s="67"/>
      <c r="S284" s="67"/>
      <c r="T284" s="67"/>
      <c r="U284" s="67"/>
      <c r="V284" s="67"/>
      <c r="W284" s="67"/>
      <c r="X284" s="67"/>
      <c r="Y284" s="67"/>
      <c r="Z284" s="67"/>
      <c r="AA284" s="67"/>
      <c r="AB284" s="67"/>
      <c r="AC284" s="67"/>
      <c r="AD284" s="67"/>
      <c r="AE284" s="67"/>
      <c r="AF284" s="67"/>
      <c r="AG284" s="67"/>
      <c r="AH284" s="67"/>
      <c r="AI284" s="67"/>
    </row>
    <row r="285" spans="1:35" x14ac:dyDescent="0.15">
      <c r="A285" s="67"/>
      <c r="B285" s="67"/>
      <c r="C285" s="67"/>
      <c r="D285" s="67"/>
      <c r="E285" s="67"/>
      <c r="F285" s="67"/>
      <c r="G285" s="67"/>
      <c r="H285" s="67"/>
      <c r="I285" s="67"/>
      <c r="J285" s="67"/>
      <c r="K285" s="67"/>
      <c r="L285" s="67"/>
      <c r="M285" s="67"/>
      <c r="N285" s="67"/>
      <c r="O285" s="67"/>
      <c r="P285" s="67"/>
      <c r="Q285" s="67"/>
      <c r="R285" s="67"/>
      <c r="S285" s="67"/>
      <c r="T285" s="67"/>
      <c r="U285" s="67"/>
      <c r="V285" s="67"/>
      <c r="W285" s="67"/>
      <c r="X285" s="67"/>
      <c r="Y285" s="67"/>
      <c r="Z285" s="67"/>
      <c r="AA285" s="67"/>
      <c r="AB285" s="67"/>
      <c r="AC285" s="67"/>
      <c r="AD285" s="67"/>
      <c r="AE285" s="67"/>
      <c r="AF285" s="67"/>
      <c r="AG285" s="67"/>
      <c r="AH285" s="67"/>
      <c r="AI285" s="67"/>
    </row>
    <row r="286" spans="1:35" x14ac:dyDescent="0.15">
      <c r="A286" s="67"/>
      <c r="B286" s="67"/>
      <c r="C286" s="67"/>
      <c r="D286" s="67"/>
      <c r="E286" s="67"/>
      <c r="F286" s="67"/>
      <c r="G286" s="67"/>
      <c r="H286" s="67"/>
      <c r="I286" s="67"/>
      <c r="J286" s="67"/>
      <c r="K286" s="67"/>
      <c r="L286" s="67"/>
      <c r="M286" s="67"/>
      <c r="N286" s="67"/>
      <c r="O286" s="67"/>
      <c r="P286" s="67"/>
      <c r="Q286" s="67"/>
      <c r="R286" s="67"/>
      <c r="S286" s="67"/>
      <c r="T286" s="67"/>
      <c r="U286" s="67"/>
      <c r="V286" s="67"/>
      <c r="W286" s="67"/>
      <c r="X286" s="67"/>
      <c r="Y286" s="67"/>
      <c r="Z286" s="67"/>
      <c r="AA286" s="67"/>
      <c r="AB286" s="67"/>
      <c r="AC286" s="67"/>
      <c r="AD286" s="67"/>
      <c r="AE286" s="67"/>
      <c r="AF286" s="67"/>
      <c r="AG286" s="67"/>
      <c r="AH286" s="67"/>
      <c r="AI286" s="67"/>
    </row>
    <row r="287" spans="1:35" x14ac:dyDescent="0.15">
      <c r="A287" s="67"/>
      <c r="B287" s="67"/>
      <c r="C287" s="67"/>
      <c r="D287" s="67"/>
      <c r="E287" s="67"/>
      <c r="F287" s="67"/>
      <c r="G287" s="67"/>
      <c r="H287" s="67"/>
      <c r="I287" s="67"/>
      <c r="J287" s="67"/>
      <c r="K287" s="67"/>
      <c r="L287" s="67"/>
      <c r="M287" s="67"/>
      <c r="N287" s="67"/>
      <c r="O287" s="67"/>
      <c r="P287" s="67"/>
      <c r="Q287" s="67"/>
      <c r="R287" s="67"/>
      <c r="S287" s="67"/>
      <c r="T287" s="67"/>
      <c r="U287" s="67"/>
      <c r="V287" s="67"/>
      <c r="W287" s="67"/>
      <c r="X287" s="67"/>
      <c r="Y287" s="67"/>
      <c r="Z287" s="67"/>
      <c r="AA287" s="67"/>
      <c r="AB287" s="67"/>
      <c r="AC287" s="67"/>
      <c r="AD287" s="67"/>
      <c r="AE287" s="67"/>
      <c r="AF287" s="67"/>
      <c r="AG287" s="67"/>
      <c r="AH287" s="67"/>
      <c r="AI287" s="67"/>
    </row>
    <row r="288" spans="1:35" x14ac:dyDescent="0.15">
      <c r="A288" s="67"/>
      <c r="B288" s="67"/>
      <c r="C288" s="67"/>
      <c r="D288" s="67"/>
      <c r="E288" s="67"/>
      <c r="F288" s="67"/>
      <c r="G288" s="67"/>
      <c r="H288" s="67"/>
      <c r="I288" s="67"/>
      <c r="J288" s="67"/>
      <c r="K288" s="67"/>
      <c r="L288" s="67"/>
      <c r="M288" s="67"/>
      <c r="N288" s="67"/>
      <c r="O288" s="67"/>
      <c r="P288" s="67"/>
      <c r="Q288" s="67"/>
      <c r="R288" s="67"/>
      <c r="S288" s="67"/>
      <c r="T288" s="67"/>
      <c r="U288" s="67"/>
      <c r="V288" s="67"/>
      <c r="W288" s="67"/>
      <c r="X288" s="67"/>
      <c r="Y288" s="67"/>
      <c r="Z288" s="67"/>
      <c r="AA288" s="67"/>
      <c r="AB288" s="67"/>
      <c r="AC288" s="67"/>
      <c r="AD288" s="67"/>
      <c r="AE288" s="67"/>
      <c r="AF288" s="67"/>
      <c r="AG288" s="67"/>
      <c r="AH288" s="67"/>
      <c r="AI288" s="67"/>
    </row>
    <row r="289" spans="1:35" x14ac:dyDescent="0.15">
      <c r="A289" s="67"/>
      <c r="B289" s="67"/>
      <c r="C289" s="67"/>
      <c r="D289" s="67"/>
      <c r="E289" s="67"/>
      <c r="F289" s="67"/>
      <c r="G289" s="67"/>
      <c r="H289" s="67"/>
      <c r="I289" s="67"/>
      <c r="J289" s="67"/>
      <c r="K289" s="67"/>
      <c r="L289" s="67"/>
      <c r="M289" s="67"/>
      <c r="N289" s="67"/>
      <c r="O289" s="67"/>
      <c r="P289" s="67"/>
      <c r="Q289" s="67"/>
      <c r="R289" s="67"/>
      <c r="S289" s="67"/>
      <c r="T289" s="67"/>
      <c r="U289" s="67"/>
      <c r="V289" s="67"/>
      <c r="W289" s="67"/>
      <c r="X289" s="67"/>
      <c r="Y289" s="67"/>
      <c r="Z289" s="67"/>
      <c r="AA289" s="67"/>
      <c r="AB289" s="67"/>
      <c r="AC289" s="67"/>
      <c r="AD289" s="67"/>
      <c r="AE289" s="67"/>
      <c r="AF289" s="67"/>
      <c r="AG289" s="67"/>
      <c r="AH289" s="67"/>
      <c r="AI289" s="67"/>
    </row>
    <row r="290" spans="1:35" x14ac:dyDescent="0.15">
      <c r="A290" s="67"/>
      <c r="B290" s="67"/>
      <c r="C290" s="67"/>
      <c r="D290" s="67"/>
      <c r="E290" s="67"/>
      <c r="F290" s="67"/>
      <c r="G290" s="67"/>
      <c r="H290" s="67"/>
      <c r="I290" s="67"/>
      <c r="J290" s="67"/>
      <c r="K290" s="67"/>
      <c r="L290" s="67"/>
      <c r="M290" s="67"/>
      <c r="N290" s="67"/>
      <c r="O290" s="67"/>
      <c r="P290" s="67"/>
      <c r="Q290" s="67"/>
      <c r="R290" s="67"/>
      <c r="S290" s="67"/>
      <c r="T290" s="67"/>
      <c r="U290" s="67"/>
      <c r="V290" s="67"/>
      <c r="W290" s="67"/>
      <c r="X290" s="67"/>
      <c r="Y290" s="67"/>
      <c r="Z290" s="67"/>
      <c r="AA290" s="67"/>
      <c r="AB290" s="67"/>
      <c r="AC290" s="67"/>
      <c r="AD290" s="67"/>
      <c r="AE290" s="67"/>
      <c r="AF290" s="67"/>
      <c r="AG290" s="67"/>
      <c r="AH290" s="67"/>
      <c r="AI290" s="67"/>
    </row>
    <row r="291" spans="1:35" x14ac:dyDescent="0.15">
      <c r="A291" s="67"/>
      <c r="B291" s="67"/>
      <c r="C291" s="67"/>
      <c r="D291" s="67"/>
      <c r="E291" s="67"/>
      <c r="F291" s="67"/>
      <c r="G291" s="67"/>
      <c r="H291" s="67"/>
      <c r="I291" s="67"/>
      <c r="J291" s="67"/>
      <c r="K291" s="67"/>
      <c r="L291" s="67"/>
      <c r="M291" s="67"/>
      <c r="N291" s="67"/>
      <c r="O291" s="67"/>
      <c r="P291" s="67"/>
      <c r="Q291" s="67"/>
      <c r="R291" s="67"/>
      <c r="S291" s="67"/>
      <c r="T291" s="67"/>
      <c r="U291" s="67"/>
      <c r="V291" s="67"/>
      <c r="W291" s="67"/>
      <c r="X291" s="67"/>
      <c r="Y291" s="67"/>
      <c r="Z291" s="67"/>
      <c r="AA291" s="67"/>
      <c r="AB291" s="67"/>
      <c r="AC291" s="67"/>
      <c r="AD291" s="67"/>
      <c r="AE291" s="67"/>
      <c r="AF291" s="67"/>
      <c r="AG291" s="67"/>
      <c r="AH291" s="67"/>
      <c r="AI291" s="67"/>
    </row>
    <row r="292" spans="1:35" x14ac:dyDescent="0.15">
      <c r="A292" s="67"/>
      <c r="B292" s="67"/>
      <c r="C292" s="67"/>
      <c r="D292" s="67"/>
      <c r="E292" s="67"/>
      <c r="F292" s="67"/>
      <c r="G292" s="67"/>
      <c r="H292" s="67"/>
      <c r="I292" s="67"/>
      <c r="J292" s="67"/>
      <c r="K292" s="67"/>
      <c r="L292" s="67"/>
      <c r="M292" s="67"/>
      <c r="N292" s="67"/>
      <c r="O292" s="67"/>
      <c r="P292" s="67"/>
      <c r="Q292" s="67"/>
      <c r="R292" s="67"/>
      <c r="S292" s="67"/>
      <c r="T292" s="67"/>
      <c r="U292" s="67"/>
      <c r="V292" s="67"/>
      <c r="W292" s="67"/>
      <c r="X292" s="67"/>
      <c r="Y292" s="67"/>
      <c r="Z292" s="67"/>
      <c r="AA292" s="67"/>
      <c r="AB292" s="67"/>
      <c r="AC292" s="67"/>
      <c r="AD292" s="67"/>
      <c r="AE292" s="67"/>
      <c r="AF292" s="67"/>
      <c r="AG292" s="67"/>
      <c r="AH292" s="67"/>
      <c r="AI292" s="67"/>
    </row>
    <row r="293" spans="1:35" x14ac:dyDescent="0.15">
      <c r="A293" s="67"/>
      <c r="B293" s="67"/>
      <c r="C293" s="67"/>
      <c r="D293" s="67"/>
      <c r="E293" s="67"/>
      <c r="F293" s="67"/>
      <c r="G293" s="67"/>
      <c r="H293" s="67"/>
      <c r="I293" s="67"/>
      <c r="J293" s="67"/>
      <c r="K293" s="67"/>
      <c r="L293" s="67"/>
      <c r="M293" s="67"/>
      <c r="N293" s="67"/>
      <c r="O293" s="67"/>
      <c r="P293" s="67"/>
      <c r="Q293" s="67"/>
      <c r="R293" s="67"/>
      <c r="S293" s="67"/>
      <c r="T293" s="67"/>
      <c r="U293" s="67"/>
      <c r="V293" s="67"/>
      <c r="W293" s="67"/>
      <c r="X293" s="67"/>
      <c r="Y293" s="67"/>
      <c r="Z293" s="67"/>
      <c r="AA293" s="67"/>
      <c r="AB293" s="67"/>
      <c r="AC293" s="67"/>
      <c r="AD293" s="67"/>
      <c r="AE293" s="67"/>
      <c r="AF293" s="67"/>
      <c r="AG293" s="67"/>
      <c r="AH293" s="67"/>
      <c r="AI293" s="67"/>
    </row>
    <row r="294" spans="1:35" x14ac:dyDescent="0.15">
      <c r="A294" s="67"/>
      <c r="B294" s="67"/>
      <c r="C294" s="67"/>
      <c r="D294" s="67"/>
      <c r="E294" s="67"/>
      <c r="F294" s="67"/>
      <c r="G294" s="67"/>
      <c r="H294" s="67"/>
      <c r="I294" s="67"/>
      <c r="J294" s="67"/>
      <c r="K294" s="67"/>
      <c r="L294" s="67"/>
      <c r="M294" s="67"/>
      <c r="N294" s="67"/>
      <c r="O294" s="67"/>
      <c r="P294" s="67"/>
      <c r="Q294" s="67"/>
      <c r="R294" s="67"/>
      <c r="S294" s="67"/>
      <c r="T294" s="67"/>
      <c r="U294" s="67"/>
      <c r="V294" s="67"/>
      <c r="W294" s="67"/>
      <c r="X294" s="67"/>
      <c r="Y294" s="67"/>
      <c r="Z294" s="67"/>
      <c r="AA294" s="67"/>
      <c r="AB294" s="67"/>
      <c r="AC294" s="67"/>
      <c r="AD294" s="67"/>
      <c r="AE294" s="67"/>
      <c r="AF294" s="67"/>
      <c r="AG294" s="67"/>
      <c r="AH294" s="67"/>
      <c r="AI294" s="67"/>
    </row>
    <row r="295" spans="1:35" x14ac:dyDescent="0.15">
      <c r="A295" s="67"/>
      <c r="B295" s="67"/>
      <c r="C295" s="67"/>
      <c r="D295" s="67"/>
      <c r="E295" s="67"/>
      <c r="F295" s="67"/>
      <c r="G295" s="67"/>
      <c r="H295" s="67"/>
      <c r="I295" s="67"/>
      <c r="J295" s="67"/>
      <c r="K295" s="67"/>
      <c r="L295" s="67"/>
      <c r="M295" s="67"/>
      <c r="N295" s="67"/>
      <c r="O295" s="67"/>
      <c r="P295" s="67"/>
      <c r="Q295" s="67"/>
      <c r="R295" s="67"/>
      <c r="S295" s="67"/>
      <c r="T295" s="67"/>
      <c r="U295" s="67"/>
      <c r="V295" s="67"/>
      <c r="W295" s="67"/>
      <c r="X295" s="67"/>
      <c r="Y295" s="67"/>
      <c r="Z295" s="67"/>
      <c r="AA295" s="67"/>
      <c r="AB295" s="67"/>
      <c r="AC295" s="67"/>
      <c r="AD295" s="67"/>
      <c r="AE295" s="67"/>
      <c r="AF295" s="67"/>
      <c r="AG295" s="67"/>
      <c r="AH295" s="67"/>
      <c r="AI295" s="67"/>
    </row>
    <row r="296" spans="1:35" x14ac:dyDescent="0.15">
      <c r="A296" s="67"/>
      <c r="B296" s="67"/>
      <c r="C296" s="67"/>
      <c r="D296" s="67"/>
      <c r="E296" s="67"/>
      <c r="F296" s="67"/>
      <c r="G296" s="67"/>
      <c r="H296" s="67"/>
      <c r="I296" s="67"/>
      <c r="J296" s="67"/>
      <c r="K296" s="67"/>
      <c r="L296" s="67"/>
      <c r="M296" s="67"/>
      <c r="N296" s="67"/>
      <c r="O296" s="67"/>
      <c r="P296" s="67"/>
      <c r="Q296" s="67"/>
      <c r="R296" s="67"/>
      <c r="S296" s="67"/>
      <c r="T296" s="67"/>
      <c r="U296" s="67"/>
      <c r="V296" s="67"/>
      <c r="W296" s="67"/>
      <c r="X296" s="67"/>
      <c r="Y296" s="67"/>
      <c r="Z296" s="67"/>
      <c r="AA296" s="67"/>
      <c r="AB296" s="67"/>
      <c r="AC296" s="67"/>
      <c r="AD296" s="67"/>
      <c r="AE296" s="67"/>
      <c r="AF296" s="67"/>
      <c r="AG296" s="67"/>
      <c r="AH296" s="67"/>
      <c r="AI296" s="67"/>
    </row>
    <row r="297" spans="1:35" x14ac:dyDescent="0.15">
      <c r="A297" s="67"/>
      <c r="B297" s="67"/>
      <c r="C297" s="67"/>
      <c r="D297" s="67"/>
      <c r="E297" s="67"/>
      <c r="F297" s="67"/>
      <c r="G297" s="67"/>
      <c r="H297" s="67"/>
      <c r="I297" s="67"/>
      <c r="J297" s="67"/>
      <c r="K297" s="67"/>
      <c r="L297" s="67"/>
      <c r="M297" s="67"/>
      <c r="N297" s="67"/>
      <c r="O297" s="67"/>
      <c r="P297" s="67"/>
      <c r="Q297" s="67"/>
      <c r="R297" s="67"/>
      <c r="S297" s="67"/>
      <c r="T297" s="67"/>
      <c r="U297" s="67"/>
      <c r="V297" s="67"/>
      <c r="W297" s="67"/>
      <c r="X297" s="67"/>
      <c r="Y297" s="67"/>
      <c r="Z297" s="67"/>
      <c r="AA297" s="67"/>
      <c r="AB297" s="67"/>
      <c r="AC297" s="67"/>
      <c r="AD297" s="67"/>
      <c r="AE297" s="67"/>
      <c r="AF297" s="67"/>
      <c r="AG297" s="67"/>
      <c r="AH297" s="67"/>
      <c r="AI297" s="67"/>
    </row>
    <row r="298" spans="1:35" x14ac:dyDescent="0.15">
      <c r="A298" s="67"/>
      <c r="B298" s="67"/>
      <c r="C298" s="67"/>
      <c r="D298" s="67"/>
      <c r="E298" s="67"/>
      <c r="F298" s="67"/>
      <c r="G298" s="67"/>
      <c r="H298" s="67"/>
      <c r="I298" s="67"/>
      <c r="J298" s="67"/>
      <c r="K298" s="67"/>
      <c r="L298" s="67"/>
      <c r="M298" s="67"/>
      <c r="N298" s="67"/>
      <c r="O298" s="67"/>
      <c r="P298" s="67"/>
      <c r="Q298" s="67"/>
      <c r="R298" s="67"/>
      <c r="S298" s="67"/>
      <c r="T298" s="67"/>
      <c r="U298" s="67"/>
      <c r="V298" s="67"/>
      <c r="W298" s="67"/>
      <c r="X298" s="67"/>
      <c r="Y298" s="67"/>
      <c r="Z298" s="67"/>
      <c r="AA298" s="67"/>
      <c r="AB298" s="67"/>
      <c r="AC298" s="67"/>
      <c r="AD298" s="67"/>
      <c r="AE298" s="67"/>
      <c r="AF298" s="67"/>
      <c r="AG298" s="67"/>
      <c r="AH298" s="67"/>
      <c r="AI298" s="67"/>
    </row>
    <row r="299" spans="1:35" x14ac:dyDescent="0.15">
      <c r="A299" s="67"/>
      <c r="B299" s="67"/>
      <c r="C299" s="67"/>
      <c r="D299" s="67"/>
      <c r="E299" s="67"/>
      <c r="F299" s="67"/>
      <c r="G299" s="67"/>
      <c r="H299" s="67"/>
      <c r="I299" s="67"/>
      <c r="J299" s="67"/>
      <c r="K299" s="67"/>
      <c r="L299" s="67"/>
      <c r="M299" s="67"/>
      <c r="N299" s="67"/>
      <c r="O299" s="67"/>
      <c r="P299" s="67"/>
      <c r="Q299" s="67"/>
      <c r="R299" s="67"/>
      <c r="S299" s="67"/>
      <c r="T299" s="67"/>
      <c r="U299" s="67"/>
      <c r="V299" s="67"/>
      <c r="W299" s="67"/>
      <c r="X299" s="67"/>
      <c r="Y299" s="67"/>
      <c r="Z299" s="67"/>
      <c r="AA299" s="67"/>
      <c r="AB299" s="67"/>
      <c r="AC299" s="67"/>
      <c r="AD299" s="67"/>
      <c r="AE299" s="67"/>
      <c r="AF299" s="67"/>
      <c r="AG299" s="67"/>
      <c r="AH299" s="67"/>
      <c r="AI299" s="67"/>
    </row>
    <row r="300" spans="1:35" x14ac:dyDescent="0.15">
      <c r="A300" s="67"/>
      <c r="B300" s="67"/>
      <c r="C300" s="67"/>
      <c r="D300" s="67"/>
      <c r="E300" s="67"/>
      <c r="F300" s="67"/>
      <c r="G300" s="67"/>
      <c r="H300" s="67"/>
      <c r="I300" s="67"/>
      <c r="J300" s="67"/>
      <c r="K300" s="67"/>
      <c r="L300" s="67"/>
      <c r="M300" s="67"/>
      <c r="N300" s="67"/>
      <c r="O300" s="67"/>
      <c r="P300" s="67"/>
      <c r="Q300" s="67"/>
      <c r="R300" s="67"/>
      <c r="S300" s="67"/>
      <c r="T300" s="67"/>
      <c r="U300" s="67"/>
      <c r="V300" s="67"/>
      <c r="W300" s="67"/>
      <c r="X300" s="67"/>
      <c r="Y300" s="67"/>
      <c r="Z300" s="67"/>
      <c r="AA300" s="67"/>
      <c r="AB300" s="67"/>
      <c r="AC300" s="67"/>
      <c r="AD300" s="67"/>
      <c r="AE300" s="67"/>
      <c r="AF300" s="67"/>
      <c r="AG300" s="67"/>
      <c r="AH300" s="67"/>
      <c r="AI300" s="67"/>
    </row>
    <row r="301" spans="1:35" x14ac:dyDescent="0.15">
      <c r="A301" s="67"/>
      <c r="B301" s="67"/>
      <c r="C301" s="67"/>
      <c r="D301" s="67"/>
      <c r="E301" s="67"/>
      <c r="F301" s="67"/>
      <c r="G301" s="67"/>
      <c r="H301" s="67"/>
      <c r="I301" s="67"/>
      <c r="J301" s="67"/>
      <c r="K301" s="67"/>
      <c r="L301" s="67"/>
      <c r="M301" s="67"/>
      <c r="N301" s="67"/>
      <c r="O301" s="67"/>
      <c r="P301" s="67"/>
      <c r="Q301" s="67"/>
      <c r="R301" s="67"/>
      <c r="S301" s="67"/>
      <c r="T301" s="67"/>
      <c r="U301" s="67"/>
      <c r="V301" s="67"/>
      <c r="W301" s="67"/>
      <c r="X301" s="67"/>
      <c r="Y301" s="67"/>
      <c r="Z301" s="67"/>
      <c r="AA301" s="67"/>
      <c r="AB301" s="67"/>
      <c r="AC301" s="67"/>
      <c r="AD301" s="67"/>
      <c r="AE301" s="67"/>
      <c r="AF301" s="67"/>
      <c r="AG301" s="67"/>
      <c r="AH301" s="67"/>
      <c r="AI301" s="67"/>
    </row>
    <row r="302" spans="1:35" x14ac:dyDescent="0.15">
      <c r="A302" s="67"/>
      <c r="B302" s="67"/>
      <c r="C302" s="67"/>
      <c r="D302" s="67"/>
      <c r="E302" s="67"/>
      <c r="F302" s="67"/>
      <c r="G302" s="67"/>
      <c r="H302" s="67"/>
      <c r="I302" s="67"/>
      <c r="J302" s="67"/>
      <c r="K302" s="67"/>
      <c r="L302" s="67"/>
      <c r="M302" s="67"/>
      <c r="N302" s="67"/>
      <c r="O302" s="67"/>
      <c r="P302" s="67"/>
      <c r="Q302" s="67"/>
      <c r="R302" s="67"/>
      <c r="S302" s="67"/>
      <c r="T302" s="67"/>
      <c r="U302" s="67"/>
      <c r="V302" s="67"/>
      <c r="W302" s="67"/>
      <c r="X302" s="67"/>
      <c r="Y302" s="67"/>
      <c r="Z302" s="67"/>
      <c r="AA302" s="67"/>
      <c r="AB302" s="67"/>
      <c r="AC302" s="67"/>
      <c r="AD302" s="67"/>
      <c r="AE302" s="67"/>
      <c r="AF302" s="67"/>
      <c r="AG302" s="67"/>
      <c r="AH302" s="67"/>
      <c r="AI302" s="67"/>
    </row>
    <row r="303" spans="1:35" x14ac:dyDescent="0.15">
      <c r="A303" s="67"/>
      <c r="B303" s="67"/>
      <c r="C303" s="67"/>
      <c r="D303" s="67"/>
      <c r="E303" s="67"/>
      <c r="F303" s="67"/>
      <c r="G303" s="67"/>
      <c r="H303" s="67"/>
      <c r="I303" s="67"/>
      <c r="J303" s="67"/>
      <c r="K303" s="67"/>
      <c r="L303" s="67"/>
      <c r="M303" s="67"/>
      <c r="N303" s="67"/>
      <c r="O303" s="67"/>
      <c r="P303" s="67"/>
      <c r="Q303" s="67"/>
      <c r="R303" s="67"/>
      <c r="S303" s="67"/>
      <c r="T303" s="67"/>
      <c r="U303" s="67"/>
      <c r="V303" s="67"/>
      <c r="W303" s="67"/>
      <c r="X303" s="67"/>
      <c r="Y303" s="67"/>
      <c r="Z303" s="67"/>
      <c r="AA303" s="67"/>
      <c r="AB303" s="67"/>
      <c r="AC303" s="67"/>
      <c r="AD303" s="67"/>
      <c r="AE303" s="67"/>
      <c r="AF303" s="67"/>
      <c r="AG303" s="67"/>
      <c r="AH303" s="67"/>
      <c r="AI303" s="67"/>
    </row>
    <row r="304" spans="1:35" x14ac:dyDescent="0.15">
      <c r="A304" s="67"/>
      <c r="B304" s="67"/>
      <c r="C304" s="67"/>
      <c r="D304" s="67"/>
      <c r="E304" s="67"/>
      <c r="F304" s="67"/>
      <c r="G304" s="67"/>
      <c r="H304" s="67"/>
      <c r="I304" s="67"/>
      <c r="J304" s="67"/>
      <c r="K304" s="67"/>
      <c r="L304" s="67"/>
      <c r="M304" s="67"/>
      <c r="N304" s="67"/>
      <c r="O304" s="67"/>
      <c r="P304" s="67"/>
      <c r="Q304" s="67"/>
      <c r="R304" s="67"/>
      <c r="S304" s="67"/>
      <c r="T304" s="67"/>
      <c r="U304" s="67"/>
      <c r="V304" s="67"/>
      <c r="W304" s="67"/>
      <c r="X304" s="67"/>
      <c r="Y304" s="67"/>
      <c r="Z304" s="67"/>
      <c r="AA304" s="67"/>
      <c r="AB304" s="67"/>
      <c r="AC304" s="67"/>
      <c r="AD304" s="67"/>
      <c r="AE304" s="67"/>
      <c r="AF304" s="67"/>
      <c r="AG304" s="67"/>
      <c r="AH304" s="67"/>
      <c r="AI304" s="67"/>
    </row>
    <row r="305" spans="1:35" x14ac:dyDescent="0.15">
      <c r="A305" s="67"/>
      <c r="B305" s="67"/>
      <c r="C305" s="67"/>
      <c r="D305" s="67"/>
      <c r="E305" s="67"/>
      <c r="F305" s="67"/>
      <c r="G305" s="67"/>
      <c r="H305" s="67"/>
      <c r="I305" s="67"/>
      <c r="J305" s="67"/>
      <c r="K305" s="67"/>
      <c r="L305" s="67"/>
      <c r="M305" s="67"/>
      <c r="N305" s="67"/>
      <c r="O305" s="67"/>
      <c r="P305" s="67"/>
      <c r="Q305" s="67"/>
      <c r="R305" s="67"/>
      <c r="S305" s="67"/>
      <c r="T305" s="67"/>
      <c r="U305" s="67"/>
      <c r="V305" s="67"/>
      <c r="W305" s="67"/>
      <c r="X305" s="67"/>
      <c r="Y305" s="67"/>
      <c r="Z305" s="67"/>
      <c r="AA305" s="67"/>
      <c r="AB305" s="67"/>
      <c r="AC305" s="67"/>
      <c r="AD305" s="67"/>
      <c r="AE305" s="67"/>
      <c r="AF305" s="67"/>
      <c r="AG305" s="67"/>
      <c r="AH305" s="67"/>
      <c r="AI305" s="67"/>
    </row>
    <row r="306" spans="1:35" x14ac:dyDescent="0.15">
      <c r="A306" s="67"/>
      <c r="B306" s="67"/>
      <c r="C306" s="67"/>
      <c r="D306" s="67"/>
      <c r="E306" s="67"/>
      <c r="F306" s="67"/>
      <c r="G306" s="67"/>
      <c r="H306" s="67"/>
      <c r="I306" s="67"/>
      <c r="J306" s="67"/>
      <c r="K306" s="67"/>
      <c r="L306" s="67"/>
      <c r="M306" s="67"/>
      <c r="N306" s="67"/>
      <c r="O306" s="67"/>
      <c r="P306" s="67"/>
      <c r="Q306" s="67"/>
      <c r="R306" s="67"/>
      <c r="S306" s="67"/>
      <c r="T306" s="67"/>
      <c r="U306" s="67"/>
      <c r="V306" s="67"/>
      <c r="W306" s="67"/>
      <c r="X306" s="67"/>
      <c r="Y306" s="67"/>
      <c r="Z306" s="67"/>
      <c r="AA306" s="67"/>
      <c r="AB306" s="67"/>
      <c r="AC306" s="67"/>
      <c r="AD306" s="67"/>
      <c r="AE306" s="67"/>
      <c r="AF306" s="67"/>
      <c r="AG306" s="67"/>
      <c r="AH306" s="67"/>
      <c r="AI306" s="67"/>
    </row>
    <row r="307" spans="1:35" x14ac:dyDescent="0.15">
      <c r="A307" s="67"/>
      <c r="B307" s="67"/>
      <c r="C307" s="67"/>
      <c r="D307" s="67"/>
      <c r="E307" s="67"/>
      <c r="F307" s="67"/>
      <c r="G307" s="67"/>
      <c r="H307" s="67"/>
      <c r="I307" s="67"/>
      <c r="J307" s="67"/>
      <c r="K307" s="67"/>
      <c r="L307" s="67"/>
      <c r="M307" s="67"/>
      <c r="N307" s="67"/>
      <c r="O307" s="67"/>
      <c r="P307" s="67"/>
      <c r="Q307" s="67"/>
      <c r="R307" s="67"/>
      <c r="S307" s="67"/>
      <c r="T307" s="67"/>
      <c r="U307" s="67"/>
      <c r="V307" s="67"/>
      <c r="W307" s="67"/>
      <c r="X307" s="67"/>
      <c r="Y307" s="67"/>
      <c r="Z307" s="67"/>
      <c r="AA307" s="67"/>
      <c r="AB307" s="67"/>
      <c r="AC307" s="67"/>
      <c r="AD307" s="67"/>
      <c r="AE307" s="67"/>
      <c r="AF307" s="67"/>
      <c r="AG307" s="67"/>
      <c r="AH307" s="67"/>
      <c r="AI307" s="67"/>
    </row>
    <row r="308" spans="1:35" x14ac:dyDescent="0.15">
      <c r="A308" s="67"/>
      <c r="B308" s="67"/>
      <c r="C308" s="67"/>
      <c r="D308" s="67"/>
      <c r="E308" s="67"/>
      <c r="F308" s="67"/>
      <c r="G308" s="67"/>
      <c r="H308" s="67"/>
      <c r="I308" s="67"/>
      <c r="J308" s="67"/>
      <c r="K308" s="67"/>
      <c r="L308" s="67"/>
      <c r="M308" s="67"/>
      <c r="N308" s="67"/>
      <c r="O308" s="67"/>
      <c r="P308" s="67"/>
      <c r="Q308" s="67"/>
      <c r="R308" s="67"/>
      <c r="S308" s="67"/>
      <c r="T308" s="67"/>
      <c r="U308" s="67"/>
      <c r="V308" s="67"/>
      <c r="W308" s="67"/>
      <c r="X308" s="67"/>
      <c r="Y308" s="67"/>
      <c r="Z308" s="67"/>
      <c r="AA308" s="67"/>
      <c r="AB308" s="67"/>
      <c r="AC308" s="67"/>
      <c r="AD308" s="67"/>
      <c r="AE308" s="67"/>
      <c r="AF308" s="67"/>
      <c r="AG308" s="67"/>
      <c r="AH308" s="67"/>
      <c r="AI308" s="67"/>
    </row>
    <row r="309" spans="1:35" x14ac:dyDescent="0.15">
      <c r="A309" s="67"/>
      <c r="B309" s="67"/>
      <c r="C309" s="67"/>
      <c r="D309" s="67"/>
      <c r="E309" s="67"/>
      <c r="F309" s="67"/>
      <c r="G309" s="67"/>
      <c r="H309" s="67"/>
      <c r="I309" s="67"/>
      <c r="J309" s="67"/>
      <c r="K309" s="67"/>
      <c r="L309" s="67"/>
      <c r="M309" s="67"/>
      <c r="N309" s="67"/>
      <c r="O309" s="67"/>
      <c r="P309" s="67"/>
      <c r="Q309" s="67"/>
      <c r="R309" s="67"/>
      <c r="S309" s="67"/>
      <c r="T309" s="67"/>
      <c r="U309" s="67"/>
      <c r="V309" s="67"/>
      <c r="W309" s="67"/>
      <c r="X309" s="67"/>
      <c r="Y309" s="67"/>
      <c r="Z309" s="67"/>
      <c r="AA309" s="67"/>
      <c r="AB309" s="67"/>
      <c r="AC309" s="67"/>
      <c r="AD309" s="67"/>
      <c r="AE309" s="67"/>
      <c r="AF309" s="67"/>
      <c r="AG309" s="67"/>
      <c r="AH309" s="67"/>
      <c r="AI309" s="67"/>
    </row>
    <row r="310" spans="1:35" x14ac:dyDescent="0.15">
      <c r="A310" s="67"/>
      <c r="B310" s="67"/>
      <c r="C310" s="67"/>
      <c r="D310" s="67"/>
      <c r="E310" s="67"/>
      <c r="F310" s="67"/>
      <c r="G310" s="67"/>
      <c r="H310" s="67"/>
      <c r="I310" s="67"/>
      <c r="J310" s="67"/>
      <c r="K310" s="67"/>
      <c r="L310" s="67"/>
      <c r="M310" s="67"/>
      <c r="N310" s="67"/>
      <c r="O310" s="67"/>
      <c r="P310" s="67"/>
      <c r="Q310" s="67"/>
      <c r="R310" s="67"/>
      <c r="S310" s="67"/>
      <c r="T310" s="67"/>
      <c r="U310" s="67"/>
      <c r="V310" s="67"/>
      <c r="W310" s="67"/>
      <c r="X310" s="67"/>
      <c r="Y310" s="67"/>
      <c r="Z310" s="67"/>
      <c r="AA310" s="67"/>
      <c r="AB310" s="67"/>
      <c r="AC310" s="67"/>
      <c r="AD310" s="67"/>
      <c r="AE310" s="67"/>
      <c r="AF310" s="67"/>
      <c r="AG310" s="67"/>
      <c r="AH310" s="67"/>
      <c r="AI310" s="67"/>
    </row>
    <row r="311" spans="1:35" x14ac:dyDescent="0.15">
      <c r="A311" s="67"/>
      <c r="B311" s="67"/>
      <c r="C311" s="67"/>
      <c r="D311" s="67"/>
      <c r="E311" s="67"/>
      <c r="F311" s="67"/>
      <c r="G311" s="67"/>
      <c r="H311" s="67"/>
      <c r="I311" s="67"/>
      <c r="J311" s="67"/>
      <c r="K311" s="67"/>
      <c r="L311" s="67"/>
      <c r="M311" s="67"/>
      <c r="N311" s="67"/>
      <c r="O311" s="67"/>
      <c r="P311" s="67"/>
      <c r="Q311" s="67"/>
      <c r="R311" s="67"/>
      <c r="S311" s="67"/>
      <c r="T311" s="67"/>
      <c r="U311" s="67"/>
      <c r="V311" s="67"/>
      <c r="W311" s="67"/>
      <c r="X311" s="67"/>
      <c r="Y311" s="67"/>
      <c r="Z311" s="67"/>
      <c r="AA311" s="67"/>
      <c r="AB311" s="67"/>
      <c r="AC311" s="67"/>
      <c r="AD311" s="67"/>
      <c r="AE311" s="67"/>
      <c r="AF311" s="67"/>
      <c r="AG311" s="67"/>
      <c r="AH311" s="67"/>
      <c r="AI311" s="67"/>
    </row>
    <row r="312" spans="1:35" x14ac:dyDescent="0.15">
      <c r="A312" s="67"/>
      <c r="B312" s="67"/>
      <c r="C312" s="67"/>
      <c r="D312" s="67"/>
      <c r="E312" s="67"/>
      <c r="F312" s="67"/>
      <c r="G312" s="67"/>
      <c r="H312" s="67"/>
      <c r="I312" s="67"/>
      <c r="J312" s="67"/>
      <c r="K312" s="67"/>
      <c r="L312" s="67"/>
      <c r="M312" s="67"/>
      <c r="N312" s="67"/>
      <c r="O312" s="67"/>
      <c r="P312" s="67"/>
      <c r="Q312" s="67"/>
      <c r="R312" s="67"/>
      <c r="S312" s="67"/>
      <c r="T312" s="67"/>
      <c r="U312" s="67"/>
      <c r="V312" s="67"/>
      <c r="W312" s="67"/>
      <c r="X312" s="67"/>
      <c r="Y312" s="67"/>
      <c r="Z312" s="67"/>
      <c r="AA312" s="67"/>
      <c r="AB312" s="67"/>
      <c r="AC312" s="67"/>
      <c r="AD312" s="67"/>
      <c r="AE312" s="67"/>
      <c r="AF312" s="67"/>
      <c r="AG312" s="67"/>
      <c r="AH312" s="67"/>
      <c r="AI312" s="67"/>
    </row>
    <row r="313" spans="1:35" x14ac:dyDescent="0.15">
      <c r="A313" s="67"/>
      <c r="B313" s="67"/>
      <c r="C313" s="67"/>
      <c r="D313" s="67"/>
      <c r="E313" s="67"/>
      <c r="F313" s="67"/>
      <c r="G313" s="67"/>
      <c r="H313" s="67"/>
      <c r="I313" s="67"/>
      <c r="J313" s="67"/>
      <c r="K313" s="67"/>
      <c r="L313" s="67"/>
      <c r="M313" s="67"/>
      <c r="N313" s="67"/>
      <c r="O313" s="67"/>
      <c r="P313" s="67"/>
      <c r="Q313" s="67"/>
      <c r="R313" s="67"/>
      <c r="S313" s="67"/>
      <c r="T313" s="67"/>
      <c r="U313" s="67"/>
      <c r="V313" s="67"/>
      <c r="W313" s="67"/>
      <c r="X313" s="67"/>
      <c r="Y313" s="67"/>
      <c r="Z313" s="67"/>
      <c r="AA313" s="67"/>
      <c r="AB313" s="67"/>
      <c r="AC313" s="67"/>
      <c r="AD313" s="67"/>
      <c r="AE313" s="67"/>
      <c r="AF313" s="67"/>
      <c r="AG313" s="67"/>
      <c r="AH313" s="67"/>
      <c r="AI313" s="67"/>
    </row>
    <row r="314" spans="1:35" x14ac:dyDescent="0.15">
      <c r="A314" s="67"/>
      <c r="B314" s="67"/>
      <c r="C314" s="67"/>
      <c r="D314" s="67"/>
      <c r="E314" s="67"/>
      <c r="F314" s="67"/>
      <c r="G314" s="67"/>
      <c r="H314" s="67"/>
      <c r="I314" s="67"/>
      <c r="J314" s="67"/>
      <c r="K314" s="67"/>
      <c r="L314" s="67"/>
      <c r="M314" s="67"/>
      <c r="N314" s="67"/>
      <c r="O314" s="67"/>
      <c r="P314" s="67"/>
      <c r="Q314" s="67"/>
      <c r="R314" s="67"/>
      <c r="S314" s="67"/>
      <c r="T314" s="67"/>
      <c r="U314" s="67"/>
      <c r="V314" s="67"/>
      <c r="W314" s="67"/>
      <c r="X314" s="67"/>
      <c r="Y314" s="67"/>
      <c r="Z314" s="67"/>
      <c r="AA314" s="67"/>
      <c r="AB314" s="67"/>
      <c r="AC314" s="67"/>
      <c r="AD314" s="67"/>
      <c r="AE314" s="67"/>
      <c r="AF314" s="67"/>
      <c r="AG314" s="67"/>
      <c r="AH314" s="67"/>
      <c r="AI314" s="67"/>
    </row>
    <row r="315" spans="1:35" x14ac:dyDescent="0.15">
      <c r="A315" s="67"/>
      <c r="B315" s="67"/>
      <c r="C315" s="67"/>
      <c r="D315" s="67"/>
      <c r="E315" s="67"/>
      <c r="F315" s="67"/>
      <c r="G315" s="67"/>
      <c r="H315" s="67"/>
      <c r="I315" s="67"/>
      <c r="J315" s="67"/>
      <c r="K315" s="67"/>
      <c r="L315" s="67"/>
      <c r="M315" s="67"/>
      <c r="N315" s="67"/>
      <c r="O315" s="67"/>
      <c r="P315" s="67"/>
      <c r="Q315" s="67"/>
      <c r="R315" s="67"/>
      <c r="S315" s="67"/>
      <c r="T315" s="67"/>
      <c r="U315" s="67"/>
      <c r="V315" s="67"/>
      <c r="W315" s="67"/>
      <c r="X315" s="67"/>
      <c r="Y315" s="67"/>
      <c r="Z315" s="67"/>
      <c r="AA315" s="67"/>
      <c r="AB315" s="67"/>
      <c r="AC315" s="67"/>
      <c r="AD315" s="67"/>
      <c r="AE315" s="67"/>
      <c r="AF315" s="67"/>
      <c r="AG315" s="67"/>
      <c r="AH315" s="67"/>
      <c r="AI315" s="67"/>
    </row>
    <row r="316" spans="1:35" x14ac:dyDescent="0.15">
      <c r="A316" s="67"/>
      <c r="B316" s="67"/>
      <c r="C316" s="67"/>
      <c r="D316" s="67"/>
      <c r="E316" s="67"/>
      <c r="F316" s="67"/>
      <c r="G316" s="67"/>
      <c r="H316" s="67"/>
      <c r="I316" s="67"/>
      <c r="J316" s="67"/>
      <c r="K316" s="67"/>
      <c r="L316" s="67"/>
      <c r="M316" s="67"/>
      <c r="N316" s="67"/>
      <c r="O316" s="67"/>
      <c r="P316" s="67"/>
      <c r="Q316" s="67"/>
      <c r="R316" s="67"/>
      <c r="S316" s="67"/>
      <c r="T316" s="67"/>
      <c r="U316" s="67"/>
      <c r="V316" s="67"/>
      <c r="W316" s="67"/>
      <c r="X316" s="67"/>
      <c r="Y316" s="67"/>
      <c r="Z316" s="67"/>
      <c r="AA316" s="67"/>
      <c r="AB316" s="67"/>
      <c r="AC316" s="67"/>
      <c r="AD316" s="67"/>
      <c r="AE316" s="67"/>
      <c r="AF316" s="67"/>
      <c r="AG316" s="67"/>
      <c r="AH316" s="67"/>
      <c r="AI316" s="67"/>
    </row>
    <row r="317" spans="1:35" x14ac:dyDescent="0.15">
      <c r="A317" s="67"/>
      <c r="B317" s="67"/>
      <c r="C317" s="67"/>
      <c r="D317" s="67"/>
      <c r="E317" s="67"/>
      <c r="F317" s="67"/>
      <c r="G317" s="67"/>
      <c r="H317" s="67"/>
      <c r="I317" s="67"/>
      <c r="J317" s="67"/>
      <c r="K317" s="67"/>
      <c r="L317" s="67"/>
      <c r="M317" s="67"/>
      <c r="N317" s="67"/>
      <c r="O317" s="67"/>
      <c r="P317" s="67"/>
      <c r="Q317" s="67"/>
      <c r="R317" s="67"/>
      <c r="S317" s="67"/>
      <c r="T317" s="67"/>
      <c r="U317" s="67"/>
      <c r="V317" s="67"/>
      <c r="W317" s="67"/>
      <c r="X317" s="67"/>
      <c r="Y317" s="67"/>
      <c r="Z317" s="67"/>
      <c r="AA317" s="67"/>
      <c r="AB317" s="67"/>
      <c r="AC317" s="67"/>
      <c r="AD317" s="67"/>
      <c r="AE317" s="67"/>
      <c r="AF317" s="67"/>
      <c r="AG317" s="67"/>
      <c r="AH317" s="67"/>
      <c r="AI317" s="67"/>
    </row>
    <row r="318" spans="1:35" x14ac:dyDescent="0.15">
      <c r="A318" s="67"/>
      <c r="B318" s="67"/>
      <c r="C318" s="67"/>
      <c r="D318" s="67"/>
      <c r="E318" s="67"/>
      <c r="F318" s="67"/>
      <c r="G318" s="67"/>
      <c r="H318" s="67"/>
      <c r="I318" s="67"/>
      <c r="J318" s="67"/>
      <c r="K318" s="67"/>
      <c r="L318" s="67"/>
      <c r="M318" s="67"/>
      <c r="N318" s="67"/>
      <c r="O318" s="67"/>
      <c r="P318" s="67"/>
      <c r="Q318" s="67"/>
      <c r="R318" s="67"/>
      <c r="S318" s="67"/>
      <c r="T318" s="67"/>
      <c r="U318" s="67"/>
      <c r="V318" s="67"/>
      <c r="W318" s="67"/>
      <c r="X318" s="67"/>
      <c r="Y318" s="67"/>
      <c r="Z318" s="67"/>
      <c r="AA318" s="67"/>
      <c r="AB318" s="67"/>
      <c r="AC318" s="67"/>
      <c r="AD318" s="67"/>
      <c r="AE318" s="67"/>
      <c r="AF318" s="67"/>
      <c r="AG318" s="67"/>
      <c r="AH318" s="67"/>
      <c r="AI318" s="67"/>
    </row>
    <row r="319" spans="1:35" x14ac:dyDescent="0.15">
      <c r="A319" s="67"/>
      <c r="B319" s="67"/>
      <c r="C319" s="67"/>
      <c r="D319" s="67"/>
      <c r="E319" s="67"/>
      <c r="F319" s="67"/>
      <c r="G319" s="67"/>
      <c r="H319" s="67"/>
      <c r="I319" s="67"/>
      <c r="J319" s="67"/>
      <c r="K319" s="67"/>
      <c r="L319" s="67"/>
      <c r="M319" s="67"/>
      <c r="N319" s="67"/>
      <c r="O319" s="67"/>
      <c r="P319" s="67"/>
      <c r="Q319" s="67"/>
      <c r="R319" s="67"/>
      <c r="S319" s="67"/>
      <c r="T319" s="67"/>
      <c r="U319" s="67"/>
      <c r="V319" s="67"/>
      <c r="W319" s="67"/>
      <c r="X319" s="67"/>
      <c r="Y319" s="67"/>
      <c r="Z319" s="67"/>
      <c r="AA319" s="67"/>
      <c r="AB319" s="67"/>
      <c r="AC319" s="67"/>
      <c r="AD319" s="67"/>
      <c r="AE319" s="67"/>
      <c r="AF319" s="67"/>
      <c r="AG319" s="67"/>
      <c r="AH319" s="67"/>
      <c r="AI319" s="67"/>
    </row>
    <row r="320" spans="1:35" x14ac:dyDescent="0.15">
      <c r="A320" s="67"/>
      <c r="B320" s="67"/>
      <c r="C320" s="67"/>
      <c r="D320" s="67"/>
      <c r="E320" s="67"/>
      <c r="F320" s="67"/>
      <c r="G320" s="67"/>
      <c r="H320" s="67"/>
      <c r="I320" s="67"/>
      <c r="J320" s="67"/>
      <c r="K320" s="67"/>
      <c r="L320" s="67"/>
      <c r="M320" s="67"/>
      <c r="N320" s="67"/>
      <c r="O320" s="67"/>
      <c r="P320" s="67"/>
      <c r="Q320" s="67"/>
      <c r="R320" s="67"/>
      <c r="S320" s="67"/>
      <c r="T320" s="67"/>
      <c r="U320" s="67"/>
      <c r="V320" s="67"/>
      <c r="W320" s="67"/>
      <c r="X320" s="67"/>
      <c r="Y320" s="67"/>
      <c r="Z320" s="67"/>
      <c r="AA320" s="67"/>
      <c r="AB320" s="67"/>
      <c r="AC320" s="67"/>
      <c r="AD320" s="67"/>
      <c r="AE320" s="67"/>
      <c r="AF320" s="67"/>
      <c r="AG320" s="67"/>
      <c r="AH320" s="67"/>
      <c r="AI320" s="67"/>
    </row>
    <row r="321" spans="1:35" x14ac:dyDescent="0.15">
      <c r="A321" s="67"/>
      <c r="B321" s="67"/>
      <c r="C321" s="67"/>
      <c r="D321" s="67"/>
      <c r="E321" s="67"/>
      <c r="F321" s="67"/>
      <c r="G321" s="67"/>
      <c r="H321" s="67"/>
      <c r="I321" s="67"/>
      <c r="J321" s="67"/>
      <c r="K321" s="67"/>
      <c r="L321" s="67"/>
      <c r="M321" s="67"/>
      <c r="N321" s="67"/>
      <c r="O321" s="67"/>
      <c r="P321" s="67"/>
      <c r="Q321" s="67"/>
      <c r="R321" s="67"/>
      <c r="S321" s="67"/>
      <c r="T321" s="67"/>
      <c r="U321" s="67"/>
      <c r="V321" s="67"/>
      <c r="W321" s="67"/>
      <c r="X321" s="67"/>
      <c r="Y321" s="67"/>
      <c r="Z321" s="67"/>
      <c r="AA321" s="67"/>
      <c r="AB321" s="67"/>
      <c r="AC321" s="67"/>
      <c r="AD321" s="67"/>
      <c r="AE321" s="67"/>
      <c r="AF321" s="67"/>
      <c r="AG321" s="67"/>
      <c r="AH321" s="67"/>
      <c r="AI321" s="67"/>
    </row>
    <row r="322" spans="1:35" x14ac:dyDescent="0.15">
      <c r="A322" s="67"/>
      <c r="B322" s="67"/>
      <c r="C322" s="67"/>
      <c r="D322" s="67"/>
      <c r="E322" s="67"/>
      <c r="F322" s="67"/>
      <c r="G322" s="67"/>
      <c r="H322" s="67"/>
      <c r="I322" s="67"/>
      <c r="J322" s="67"/>
      <c r="K322" s="67"/>
      <c r="L322" s="67"/>
      <c r="M322" s="67"/>
      <c r="N322" s="67"/>
      <c r="O322" s="67"/>
      <c r="P322" s="67"/>
      <c r="Q322" s="67"/>
      <c r="R322" s="67"/>
      <c r="S322" s="67"/>
      <c r="T322" s="67"/>
      <c r="U322" s="67"/>
      <c r="V322" s="67"/>
      <c r="W322" s="67"/>
      <c r="X322" s="67"/>
      <c r="Y322" s="67"/>
      <c r="Z322" s="67"/>
      <c r="AA322" s="67"/>
      <c r="AB322" s="67"/>
      <c r="AC322" s="67"/>
      <c r="AD322" s="67"/>
      <c r="AE322" s="67"/>
      <c r="AF322" s="67"/>
      <c r="AG322" s="67"/>
      <c r="AH322" s="67"/>
      <c r="AI322" s="67"/>
    </row>
    <row r="323" spans="1:35" x14ac:dyDescent="0.15">
      <c r="A323" s="67"/>
      <c r="B323" s="67"/>
      <c r="C323" s="67"/>
      <c r="D323" s="67"/>
      <c r="E323" s="67"/>
      <c r="F323" s="67"/>
      <c r="G323" s="67"/>
      <c r="H323" s="67"/>
      <c r="I323" s="67"/>
      <c r="J323" s="67"/>
      <c r="K323" s="67"/>
      <c r="L323" s="67"/>
      <c r="M323" s="67"/>
      <c r="N323" s="67"/>
      <c r="O323" s="67"/>
      <c r="P323" s="67"/>
      <c r="Q323" s="67"/>
      <c r="R323" s="67"/>
      <c r="S323" s="67"/>
      <c r="T323" s="67"/>
      <c r="U323" s="67"/>
      <c r="V323" s="67"/>
      <c r="W323" s="67"/>
      <c r="X323" s="67"/>
      <c r="Y323" s="67"/>
      <c r="Z323" s="67"/>
      <c r="AA323" s="67"/>
      <c r="AB323" s="67"/>
      <c r="AC323" s="67"/>
      <c r="AD323" s="67"/>
      <c r="AE323" s="67"/>
      <c r="AF323" s="67"/>
      <c r="AG323" s="67"/>
      <c r="AH323" s="67"/>
      <c r="AI323" s="67"/>
    </row>
    <row r="324" spans="1:35" x14ac:dyDescent="0.15">
      <c r="A324" s="67"/>
      <c r="B324" s="67"/>
      <c r="C324" s="67"/>
      <c r="D324" s="67"/>
      <c r="E324" s="67"/>
      <c r="F324" s="67"/>
      <c r="G324" s="67"/>
      <c r="H324" s="67"/>
      <c r="I324" s="67"/>
      <c r="J324" s="67"/>
      <c r="K324" s="67"/>
      <c r="L324" s="67"/>
      <c r="M324" s="67"/>
      <c r="N324" s="67"/>
      <c r="O324" s="67"/>
      <c r="P324" s="67"/>
      <c r="Q324" s="67"/>
      <c r="R324" s="67"/>
      <c r="S324" s="67"/>
      <c r="T324" s="67"/>
      <c r="U324" s="67"/>
      <c r="V324" s="67"/>
      <c r="W324" s="67"/>
      <c r="X324" s="67"/>
      <c r="Y324" s="67"/>
      <c r="Z324" s="67"/>
      <c r="AA324" s="67"/>
      <c r="AB324" s="67"/>
      <c r="AC324" s="67"/>
      <c r="AD324" s="67"/>
      <c r="AE324" s="67"/>
      <c r="AF324" s="67"/>
      <c r="AG324" s="67"/>
      <c r="AH324" s="67"/>
      <c r="AI324" s="67"/>
    </row>
    <row r="325" spans="1:35" x14ac:dyDescent="0.15">
      <c r="A325" s="67"/>
      <c r="B325" s="67"/>
      <c r="C325" s="67"/>
      <c r="D325" s="67"/>
      <c r="E325" s="67"/>
      <c r="F325" s="67"/>
      <c r="G325" s="67"/>
      <c r="H325" s="67"/>
    </row>
    <row r="326" spans="1:35" x14ac:dyDescent="0.15">
      <c r="A326" s="67"/>
      <c r="B326" s="67"/>
      <c r="C326" s="67"/>
      <c r="D326" s="67"/>
      <c r="E326" s="67"/>
      <c r="F326" s="67"/>
      <c r="G326" s="67"/>
      <c r="H326" s="67"/>
    </row>
    <row r="327" spans="1:35" x14ac:dyDescent="0.15">
      <c r="A327" s="67"/>
      <c r="B327" s="67"/>
      <c r="C327" s="67"/>
      <c r="D327" s="67"/>
      <c r="E327" s="67"/>
      <c r="F327" s="67"/>
      <c r="G327" s="67"/>
      <c r="H327" s="67"/>
    </row>
  </sheetData>
  <sheetProtection algorithmName="SHA-512" hashValue="Dlhg+DYYbp340MoxC9PeI/bWrRv3PjaDTbiGc0YWGyuYy+nXHw1IX5Rbi8EKEVM1YwpQ0KJShkDEeWMyAkM1yg==" saltValue="gTutCcOvs04xtKnURZjBKg==" spinCount="100000" sheet="1" objects="1" scenarios="1"/>
  <phoneticPr fontId="12" type="noConversion"/>
  <pageMargins left="0.75" right="0.75" top="1" bottom="1" header="0.5" footer="0.5"/>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AE4F06-6E63-2944-A59A-3C43D056F80A}">
  <sheetPr codeName="Sheet57"/>
  <dimension ref="A1:BSJ14111"/>
  <sheetViews>
    <sheetView topLeftCell="A2" workbookViewId="0">
      <selection activeCell="L8" sqref="L8:L39"/>
    </sheetView>
  </sheetViews>
  <sheetFormatPr baseColWidth="10" defaultRowHeight="14" x14ac:dyDescent="0.15"/>
  <cols>
    <col min="1" max="2" width="20.33203125" style="318" customWidth="1"/>
    <col min="3" max="9" width="12.1640625" style="318" customWidth="1"/>
    <col min="10" max="11" width="12.1640625" style="318" hidden="1" customWidth="1"/>
    <col min="12" max="16" width="12.1640625" style="318" customWidth="1"/>
    <col min="17" max="20" width="12.1640625" style="318" hidden="1" customWidth="1"/>
    <col min="21" max="24" width="12.1640625" style="318" customWidth="1"/>
    <col min="1857" max="16384" width="10.83203125" style="318"/>
  </cols>
  <sheetData>
    <row r="1" spans="1:43" customFormat="1" ht="13" x14ac:dyDescent="0.15">
      <c r="A1" s="419" t="s">
        <v>1361</v>
      </c>
      <c r="B1" s="419"/>
      <c r="C1" s="419"/>
      <c r="D1" s="419"/>
      <c r="E1" s="419"/>
      <c r="F1" s="419"/>
      <c r="G1" s="419"/>
      <c r="H1" s="419"/>
      <c r="I1" s="419"/>
      <c r="J1" s="419"/>
      <c r="K1" s="419"/>
      <c r="L1" s="419"/>
      <c r="M1" s="419"/>
      <c r="N1" s="419"/>
      <c r="O1" s="419"/>
      <c r="P1" s="419"/>
      <c r="Q1" s="419"/>
      <c r="R1" s="419"/>
      <c r="S1" s="419"/>
      <c r="T1" s="419"/>
      <c r="U1" s="419"/>
      <c r="V1" s="419"/>
      <c r="W1" s="419"/>
      <c r="X1" s="419"/>
      <c r="Y1" s="419"/>
      <c r="Z1" s="419"/>
      <c r="AA1" s="419"/>
      <c r="AB1" s="419"/>
      <c r="AC1" s="419"/>
      <c r="AD1" s="419"/>
      <c r="AE1" s="419"/>
      <c r="AF1" s="419"/>
      <c r="AG1" s="419"/>
      <c r="AH1" s="419"/>
      <c r="AI1" s="419"/>
      <c r="AJ1" s="419"/>
      <c r="AK1" s="419"/>
      <c r="AL1" s="419"/>
      <c r="AM1" s="419"/>
      <c r="AN1" s="419"/>
      <c r="AO1" s="419"/>
      <c r="AP1" s="419"/>
      <c r="AQ1" s="419"/>
    </row>
    <row r="2" spans="1:43" customFormat="1" ht="13" x14ac:dyDescent="0.15">
      <c r="A2" s="422" t="s">
        <v>1377</v>
      </c>
      <c r="B2" s="419"/>
      <c r="C2" s="419"/>
      <c r="D2" s="419"/>
      <c r="E2" s="419"/>
      <c r="F2" s="419"/>
      <c r="G2" s="419"/>
      <c r="H2" s="419"/>
      <c r="I2" s="419"/>
      <c r="J2" s="419"/>
      <c r="K2" s="419"/>
      <c r="L2" s="419"/>
      <c r="M2" s="419"/>
      <c r="N2" s="419"/>
      <c r="O2" s="419"/>
      <c r="P2" s="419"/>
      <c r="Q2" s="419"/>
      <c r="R2" s="419"/>
      <c r="S2" s="419"/>
      <c r="T2" s="419"/>
      <c r="U2" s="419"/>
      <c r="V2" s="419"/>
      <c r="W2" s="419"/>
      <c r="X2" s="419"/>
      <c r="Y2" s="419"/>
      <c r="Z2" s="419"/>
      <c r="AA2" s="419"/>
      <c r="AB2" s="419"/>
      <c r="AC2" s="419"/>
      <c r="AD2" s="419"/>
      <c r="AE2" s="419"/>
      <c r="AF2" s="419"/>
      <c r="AG2" s="419"/>
      <c r="AH2" s="419"/>
      <c r="AI2" s="419"/>
      <c r="AJ2" s="419"/>
      <c r="AK2" s="419"/>
      <c r="AL2" s="419"/>
      <c r="AM2" s="419"/>
      <c r="AN2" s="419"/>
      <c r="AO2" s="419"/>
      <c r="AP2" s="419"/>
      <c r="AQ2" s="419"/>
    </row>
    <row r="3" spans="1:43" customFormat="1" thickBot="1" x14ac:dyDescent="0.2">
      <c r="A3" s="419"/>
      <c r="B3" s="419"/>
      <c r="C3" s="419"/>
      <c r="D3" s="419"/>
      <c r="E3" s="419"/>
      <c r="F3" s="419"/>
      <c r="G3" s="419"/>
      <c r="H3" s="419"/>
      <c r="I3" s="419"/>
      <c r="J3" s="419"/>
      <c r="K3" s="419"/>
      <c r="L3" s="419"/>
      <c r="M3" s="419"/>
      <c r="N3" s="419"/>
      <c r="O3" s="419"/>
      <c r="P3" s="419"/>
      <c r="Q3" s="419"/>
      <c r="R3" s="419"/>
      <c r="S3" s="419"/>
      <c r="T3" s="419"/>
      <c r="U3" s="419"/>
      <c r="V3" s="419"/>
      <c r="W3" s="419"/>
      <c r="X3" s="419"/>
      <c r="Y3" s="419"/>
      <c r="Z3" s="419"/>
      <c r="AA3" s="419"/>
      <c r="AB3" s="419"/>
      <c r="AC3" s="419"/>
      <c r="AD3" s="419"/>
      <c r="AE3" s="419"/>
      <c r="AF3" s="419"/>
      <c r="AG3" s="419"/>
      <c r="AH3" s="419"/>
      <c r="AI3" s="419"/>
      <c r="AJ3" s="419"/>
      <c r="AK3" s="419"/>
      <c r="AL3" s="419"/>
      <c r="AM3" s="419"/>
      <c r="AN3" s="419"/>
      <c r="AO3" s="419"/>
      <c r="AP3" s="419"/>
      <c r="AQ3" s="419"/>
    </row>
    <row r="4" spans="1:43" x14ac:dyDescent="0.15">
      <c r="A4" s="166" t="s">
        <v>639</v>
      </c>
      <c r="B4" s="167"/>
      <c r="C4" s="167"/>
      <c r="D4" s="167"/>
      <c r="E4" s="167"/>
      <c r="F4" s="167"/>
      <c r="G4" s="167"/>
      <c r="H4" s="167"/>
      <c r="I4" s="167"/>
      <c r="J4" s="167"/>
      <c r="K4" s="167"/>
      <c r="L4" s="167"/>
      <c r="M4" s="167"/>
      <c r="N4" s="167"/>
      <c r="O4" s="167"/>
      <c r="P4" s="167"/>
      <c r="Q4" s="167"/>
      <c r="R4" s="167"/>
      <c r="S4" s="167"/>
      <c r="T4" s="167"/>
      <c r="U4" s="167"/>
      <c r="V4" s="167"/>
      <c r="W4" s="167"/>
      <c r="X4" s="173"/>
      <c r="Y4" s="419"/>
      <c r="Z4" s="419"/>
      <c r="AA4" s="419"/>
      <c r="AB4" s="419"/>
      <c r="AC4" s="419"/>
      <c r="AD4" s="419"/>
      <c r="AE4" s="419"/>
      <c r="AF4" s="419"/>
      <c r="AG4" s="419"/>
      <c r="AH4" s="419"/>
      <c r="AI4" s="419"/>
      <c r="AJ4" s="419"/>
      <c r="AK4" s="419"/>
      <c r="AL4" s="419"/>
      <c r="AM4" s="419"/>
      <c r="AN4" s="419"/>
      <c r="AO4" s="419"/>
      <c r="AP4" s="419"/>
      <c r="AQ4" s="419"/>
    </row>
    <row r="5" spans="1:43" x14ac:dyDescent="0.15">
      <c r="A5" s="168" t="s">
        <v>247</v>
      </c>
      <c r="B5" s="78"/>
      <c r="C5" s="164">
        <v>1500</v>
      </c>
      <c r="D5" s="78"/>
      <c r="E5" s="78"/>
      <c r="F5" s="78"/>
      <c r="G5" s="78"/>
      <c r="H5" s="78"/>
      <c r="I5" s="78"/>
      <c r="J5" s="78"/>
      <c r="K5" s="78"/>
      <c r="L5" s="78"/>
      <c r="M5" s="78"/>
      <c r="N5" s="78"/>
      <c r="O5" s="78"/>
      <c r="P5" s="78"/>
      <c r="Q5" s="78"/>
      <c r="R5" s="78"/>
      <c r="S5" s="78"/>
      <c r="T5" s="78"/>
      <c r="U5" s="78"/>
      <c r="V5" s="78"/>
      <c r="W5" s="78"/>
      <c r="X5" s="174"/>
      <c r="Y5" s="419"/>
      <c r="Z5" s="419"/>
      <c r="AA5" s="419"/>
      <c r="AB5" s="419"/>
      <c r="AC5" s="419"/>
      <c r="AD5" s="419"/>
      <c r="AE5" s="419"/>
      <c r="AF5" s="419"/>
      <c r="AG5" s="419"/>
      <c r="AH5" s="419"/>
      <c r="AI5" s="419"/>
      <c r="AJ5" s="419"/>
      <c r="AK5" s="419"/>
      <c r="AL5" s="419"/>
      <c r="AM5" s="419"/>
      <c r="AN5" s="419"/>
      <c r="AO5" s="419"/>
      <c r="AP5" s="419"/>
      <c r="AQ5" s="419"/>
    </row>
    <row r="6" spans="1:43" x14ac:dyDescent="0.15">
      <c r="A6" s="168"/>
      <c r="B6" s="78"/>
      <c r="C6" s="78"/>
      <c r="D6" s="78"/>
      <c r="E6" s="78"/>
      <c r="F6" s="78"/>
      <c r="G6" s="78"/>
      <c r="H6" s="78"/>
      <c r="I6" s="78"/>
      <c r="J6" s="78"/>
      <c r="K6" s="78"/>
      <c r="L6" s="78"/>
      <c r="M6" s="78"/>
      <c r="N6" s="78"/>
      <c r="O6" s="78"/>
      <c r="P6" s="78"/>
      <c r="Q6" s="78"/>
      <c r="R6" s="78"/>
      <c r="S6" s="78"/>
      <c r="T6" s="78"/>
      <c r="U6" s="78"/>
      <c r="V6" s="78"/>
      <c r="W6" s="78"/>
      <c r="X6" s="174"/>
      <c r="Y6" s="419"/>
      <c r="Z6" s="419"/>
      <c r="AA6" s="419"/>
      <c r="AB6" s="419"/>
      <c r="AC6" s="419"/>
      <c r="AD6" s="419"/>
      <c r="AE6" s="419"/>
      <c r="AF6" s="419"/>
      <c r="AG6" s="419"/>
      <c r="AH6" s="419"/>
      <c r="AI6" s="419"/>
      <c r="AJ6" s="419"/>
      <c r="AK6" s="419"/>
      <c r="AL6" s="419"/>
      <c r="AM6" s="419"/>
      <c r="AN6" s="419"/>
      <c r="AO6" s="419"/>
      <c r="AP6" s="419"/>
      <c r="AQ6" s="419"/>
    </row>
    <row r="7" spans="1:43" ht="75" x14ac:dyDescent="0.15">
      <c r="A7" s="363" t="s">
        <v>248</v>
      </c>
      <c r="B7" s="364" t="s">
        <v>249</v>
      </c>
      <c r="C7" s="365" t="s">
        <v>250</v>
      </c>
      <c r="D7" s="365" t="s">
        <v>251</v>
      </c>
      <c r="E7" s="365" t="s">
        <v>597</v>
      </c>
      <c r="F7" s="365" t="s">
        <v>598</v>
      </c>
      <c r="G7" s="365" t="s">
        <v>599</v>
      </c>
      <c r="H7" s="365" t="s">
        <v>398</v>
      </c>
      <c r="I7" s="365" t="s">
        <v>746</v>
      </c>
      <c r="J7" s="373" t="s">
        <v>1363</v>
      </c>
      <c r="K7" s="374" t="s">
        <v>600</v>
      </c>
      <c r="L7" s="367" t="s">
        <v>1070</v>
      </c>
      <c r="M7" s="368" t="s">
        <v>361</v>
      </c>
      <c r="N7" s="368" t="s">
        <v>1679</v>
      </c>
      <c r="O7" s="368" t="s">
        <v>275</v>
      </c>
      <c r="P7" s="368" t="s">
        <v>1378</v>
      </c>
      <c r="Q7" s="375" t="s">
        <v>1364</v>
      </c>
      <c r="R7" s="375" t="s">
        <v>1365</v>
      </c>
      <c r="S7" s="376" t="s">
        <v>1366</v>
      </c>
      <c r="T7" s="376" t="s">
        <v>1367</v>
      </c>
      <c r="U7" s="369" t="s">
        <v>1368</v>
      </c>
      <c r="V7" s="369" t="s">
        <v>1369</v>
      </c>
      <c r="W7" s="368" t="s">
        <v>276</v>
      </c>
      <c r="X7" s="370" t="s">
        <v>509</v>
      </c>
      <c r="Y7" s="419"/>
      <c r="Z7" s="419"/>
      <c r="AA7" s="419"/>
      <c r="AB7" s="419"/>
      <c r="AC7" s="419"/>
      <c r="AD7" s="419"/>
      <c r="AE7" s="419"/>
      <c r="AF7" s="419"/>
      <c r="AG7" s="419"/>
      <c r="AH7" s="419"/>
      <c r="AI7" s="419"/>
      <c r="AJ7" s="419"/>
      <c r="AK7" s="419"/>
      <c r="AL7" s="419"/>
      <c r="AM7" s="419"/>
      <c r="AN7" s="419"/>
      <c r="AO7" s="419"/>
      <c r="AP7" s="419"/>
      <c r="AQ7" s="419"/>
    </row>
    <row r="8" spans="1:43" x14ac:dyDescent="0.15">
      <c r="A8" s="163" t="str">
        <f>'END Jul 2021'!K2</f>
        <v>Energy Locals</v>
      </c>
      <c r="B8" s="158" t="str">
        <f>'END Jul 2021'!L2</f>
        <v>Online Member</v>
      </c>
      <c r="C8" s="215">
        <f>IF('END Jul 2021'!BP2=0,91*'END Jul 2021'!M2/100,(91*'END Jul 2021'!M2/100)+'END Jul 2021'!BP2/4)</f>
        <v>66.636363636363626</v>
      </c>
      <c r="D8" s="215">
        <f>IF('END Jul 2021'!O2="",$C$5*'END Jul 2021'!N2/100,IF($C$5&gt;='END Jul 2021'!P2,('END Jul 2021'!P2*'END Jul 2021'!N2/100),($C$5*'END Jul 2021'!N2/100)))</f>
        <v>264.5454545454545</v>
      </c>
      <c r="E8" s="215">
        <f>IF(AND('END Jul 2021'!P2&gt;0,'END Jul 2021'!R2&gt;0),IF($C$5&lt;'END Jul 2021'!P2,0,IF($C$5&lt;=('END Jul 2021'!R2+'END Jul 2021'!P2),(($C$5-'END Jul 2021'!P2)*'END Jul 2021'!Q2/100),(('END Jul 2021'!R2)*'END Jul 2021'!Q2/100))),0)</f>
        <v>0</v>
      </c>
      <c r="F8" s="215">
        <f>IF(AND('END Jul 2021'!Q2&gt;0,'END Jul 2021'!S2&gt;0),IF($C$5&lt;('END Jul 2021'!R2+'END Jul 2021'!P2),0,IF($C$5&lt;=('END Jul 2021'!T2+'END Jul 2021'!R2+'END Jul 2021'!P2),(($C$5-('END Jul 2021'!R2+'END Jul 2021'!P2))*'END Jul 2021'!S2/100),('END Jul 2021'!T2*'END Jul 2021'!S2/100))),0)</f>
        <v>0</v>
      </c>
      <c r="G8" s="215">
        <v>0</v>
      </c>
      <c r="H8" s="215">
        <f>IF(AND('END Jul 2021'!R2&gt;0,'END Jul 2021'!T2&gt;0),IF(($C$5&lt;'END Jul 2021'!T2),(0),($C$5-'END Jul 2021'!T2)*'END Jul 2021'!U2/100),IF(AND('END Jul 2021'!R2&gt;0,'END Jul 2021'!T2=""),IF(($C$5&lt;'END Jul 2021'!R2+'END Jul 2021'!P2),(0),(($C$5-('END Jul 2021'!R2+'END Jul 2021'!P2))*'END Jul 2021'!S2/100)),IF(AND('END Jul 2021'!P2&gt;0,'END Jul 2021'!R2=""&gt;0),IF(($C$5&lt;'END Jul 2021'!P2),(0),($C$5-'END Jul 2021'!P2)*'END Jul 2021'!Q2/100),0)))</f>
        <v>0</v>
      </c>
      <c r="I8" s="215">
        <f t="shared" ref="I8:I22" si="0">SUM(C8:H8)</f>
        <v>331.18181818181813</v>
      </c>
      <c r="J8" s="377">
        <f t="shared" ref="J8:J35" si="1">(I8-C8)*4</f>
        <v>1058.181818181818</v>
      </c>
      <c r="K8" s="209">
        <f t="shared" ref="K8:K35" si="2">I8*4</f>
        <v>1324.7272727272725</v>
      </c>
      <c r="L8" s="181">
        <f>K8*1.1</f>
        <v>1457.1999999999998</v>
      </c>
      <c r="M8" s="209">
        <f>'END Jul 2021'!AZ2</f>
        <v>0</v>
      </c>
      <c r="N8" s="209">
        <f>'END Jul 2021'!BA2</f>
        <v>0</v>
      </c>
      <c r="O8" s="209">
        <f>'END Jul 2021'!BB2</f>
        <v>0</v>
      </c>
      <c r="P8" s="209">
        <f>'END Jul 2021'!BC2</f>
        <v>0</v>
      </c>
      <c r="Q8" s="378" t="str">
        <f t="shared" ref="Q8:Q35" si="3">IF(SUM(M8:P8)=0,"No discount",IF(M8&gt;0,"Guaranteed off bill",IF(N8&gt;0,"Guaranteed off usENDe",IF(O8&gt;0,"Pay-on-time off bill","Pay-on-time off usENDe"))))</f>
        <v>No discount</v>
      </c>
      <c r="R8" s="378" t="str">
        <f t="shared" ref="R8:R35" si="4">IF(OR(A8="Origin Energy",A8="Red Energy",A8="Powershop"),"Inclusive","Exclusive")</f>
        <v>Exclusive</v>
      </c>
      <c r="S8" s="209">
        <f t="shared" ref="S8:S35" si="5">IF(AND(Q8="Guaranteed off bill",R8="Inclusive"),((K8*1.1)-((K8*1.1)*M8/100))/1.1,IF(AND(Q8="Guaranteed off usENDe",R8="Inclusive"),((K8*1.1)-((J8*1.1)*N8/100))/1.1,IF(AND(Q8="Guaranteed off bill",R8="Exclusive"),K8-(K8*M8/100),IF(AND(Q8="Guaranteed off usENDe",R8="Exclusive"),K8-(J8*N8/100),IF(R8="Inclusive",((K8*1.1))/1.1,K8)))))</f>
        <v>1324.7272727272725</v>
      </c>
      <c r="T8" s="209">
        <f t="shared" ref="T8:T35" si="6">IF(AND(Q8="Pay-on-time off bill",R8="Inclusive"),((S8*1.1)-((S8*1.1)*O8/100))/1.1,IF(AND(Q8="Pay-on-time off usENDe",R8="Inclusive"),((S8*1.1)-((J8*1.1)*P8/100))/1.1,IF(AND(Q8="Pay-on-time off bill",R8="Exclusive"),S8-(S8*O8/100),IF(AND(Q8="Pay-on-time off usENDe",R8="Exclusive"),S8-(J8*P8/100),IF(R8="Inclusive",((S8*1.1))/1.1,S8)))))</f>
        <v>1324.7272727272725</v>
      </c>
      <c r="U8" s="383">
        <f>S8*1.1</f>
        <v>1457.1999999999998</v>
      </c>
      <c r="V8" s="383">
        <f>T8*1.1</f>
        <v>1457.1999999999998</v>
      </c>
      <c r="W8" s="210">
        <f>'END Jul 2021'!BL2</f>
        <v>0</v>
      </c>
      <c r="X8" s="211" t="str">
        <f>'END Jul 2021'!BM2</f>
        <v>n</v>
      </c>
      <c r="Y8" s="419"/>
      <c r="Z8" s="419"/>
      <c r="AA8" s="419"/>
      <c r="AB8" s="419"/>
      <c r="AC8" s="419"/>
      <c r="AD8" s="419"/>
      <c r="AE8" s="419"/>
      <c r="AF8" s="419"/>
      <c r="AG8" s="419"/>
      <c r="AH8" s="419"/>
      <c r="AI8" s="419"/>
      <c r="AJ8" s="419"/>
      <c r="AK8" s="419"/>
      <c r="AL8" s="419"/>
      <c r="AM8" s="419"/>
      <c r="AN8" s="419"/>
      <c r="AO8" s="419"/>
      <c r="AP8" s="419"/>
      <c r="AQ8" s="419"/>
    </row>
    <row r="9" spans="1:43" x14ac:dyDescent="0.15">
      <c r="A9" s="163" t="str">
        <f>'END Jul 2021'!K3</f>
        <v>AGL</v>
      </c>
      <c r="B9" s="158" t="str">
        <f>'END Jul 2021'!L3</f>
        <v>Super Saver</v>
      </c>
      <c r="C9" s="215">
        <f>IF('END Jul 2021'!BP3=0,91*'END Jul 2021'!M3/100,(91*'END Jul 2021'!M3/100)+'END Jul 2021'!BP3/4)</f>
        <v>70.392636363636356</v>
      </c>
      <c r="D9" s="215">
        <f>IF('END Jul 2021'!O3="",$C$5*'END Jul 2021'!N3/100,IF($C$5&gt;='END Jul 2021'!P3,('END Jul 2021'!P3*'END Jul 2021'!N3/100),($C$5*'END Jul 2021'!N3/100)))</f>
        <v>280.63636363636363</v>
      </c>
      <c r="E9" s="215">
        <f>IF(AND('END Jul 2021'!P3&gt;0,'END Jul 2021'!R3&gt;0),IF($C$5&lt;'END Jul 2021'!P3,0,IF($C$5&lt;=('END Jul 2021'!R3+'END Jul 2021'!P3),(($C$5-'END Jul 2021'!P3)*'END Jul 2021'!Q3/100),(('END Jul 2021'!R3)*'END Jul 2021'!Q3/100))),0)</f>
        <v>0</v>
      </c>
      <c r="F9" s="215">
        <f>IF(AND('END Jul 2021'!Q3&gt;0,'END Jul 2021'!S3&gt;0),IF($C$5&lt;('END Jul 2021'!R3+'END Jul 2021'!P3),0,IF($C$5&lt;=('END Jul 2021'!T3+'END Jul 2021'!R3+'END Jul 2021'!P3),(($C$5-('END Jul 2021'!R3+'END Jul 2021'!P3))*'END Jul 2021'!S3/100),('END Jul 2021'!T3*'END Jul 2021'!S3/100))),0)</f>
        <v>0</v>
      </c>
      <c r="G9" s="215">
        <v>0</v>
      </c>
      <c r="H9" s="215">
        <f>IF(AND('END Jul 2021'!R3&gt;0,'END Jul 2021'!T3&gt;0),IF(($C$5&lt;'END Jul 2021'!T3),(0),($C$5-'END Jul 2021'!T3)*'END Jul 2021'!U3/100),IF(AND('END Jul 2021'!R3&gt;0,'END Jul 2021'!T3=""),IF(($C$5&lt;'END Jul 2021'!R3+'END Jul 2021'!P3),(0),(($C$5-('END Jul 2021'!R3+'END Jul 2021'!P3))*'END Jul 2021'!S3/100)),IF(AND('END Jul 2021'!P3&gt;0,'END Jul 2021'!R3=""&gt;0),IF(($C$5&lt;'END Jul 2021'!P3),(0),($C$5-'END Jul 2021'!P3)*'END Jul 2021'!Q3/100),0)))</f>
        <v>0</v>
      </c>
      <c r="I9" s="215">
        <f t="shared" ref="I9:I11" si="7">SUM(C9:H9)</f>
        <v>351.029</v>
      </c>
      <c r="J9" s="377">
        <f t="shared" si="1"/>
        <v>1122.5454545454545</v>
      </c>
      <c r="K9" s="209">
        <f t="shared" si="2"/>
        <v>1404.116</v>
      </c>
      <c r="L9" s="181">
        <f t="shared" ref="L9:L35" si="8">K9*1.1</f>
        <v>1544.5276000000001</v>
      </c>
      <c r="M9" s="209">
        <f>'END Jul 2021'!AZ3</f>
        <v>0</v>
      </c>
      <c r="N9" s="209">
        <f>'END Jul 2021'!BA3</f>
        <v>0</v>
      </c>
      <c r="O9" s="209">
        <f>'END Jul 2021'!BB3</f>
        <v>0</v>
      </c>
      <c r="P9" s="209">
        <f>'END Jul 2021'!BC3</f>
        <v>0</v>
      </c>
      <c r="Q9" s="378" t="str">
        <f t="shared" si="3"/>
        <v>No discount</v>
      </c>
      <c r="R9" s="378" t="str">
        <f t="shared" si="4"/>
        <v>Exclusive</v>
      </c>
      <c r="S9" s="379">
        <f t="shared" si="5"/>
        <v>1404.116</v>
      </c>
      <c r="T9" s="209">
        <f t="shared" si="6"/>
        <v>1404.116</v>
      </c>
      <c r="U9" s="381">
        <f t="shared" ref="U9:V24" si="9">S9*1.1</f>
        <v>1544.5276000000001</v>
      </c>
      <c r="V9" s="381">
        <f t="shared" si="9"/>
        <v>1544.5276000000001</v>
      </c>
      <c r="W9" s="210">
        <f>'END Jul 2021'!BL3</f>
        <v>0</v>
      </c>
      <c r="X9" s="211" t="str">
        <f>'END Jul 2021'!BM3</f>
        <v>n</v>
      </c>
      <c r="Y9" s="419"/>
      <c r="Z9" s="419"/>
      <c r="AA9" s="419"/>
      <c r="AB9" s="419"/>
      <c r="AC9" s="419"/>
      <c r="AD9" s="419"/>
      <c r="AE9" s="419"/>
      <c r="AF9" s="419"/>
      <c r="AG9" s="419"/>
      <c r="AH9" s="419"/>
      <c r="AI9" s="419"/>
      <c r="AJ9" s="419"/>
      <c r="AK9" s="419"/>
      <c r="AL9" s="419"/>
      <c r="AM9" s="419"/>
      <c r="AN9" s="419"/>
      <c r="AO9" s="419"/>
      <c r="AP9" s="419"/>
      <c r="AQ9" s="419"/>
    </row>
    <row r="10" spans="1:43" x14ac:dyDescent="0.15">
      <c r="A10" s="163" t="str">
        <f>'END Jul 2021'!K4</f>
        <v>Alinta Energy</v>
      </c>
      <c r="B10" s="158" t="str">
        <f>'END Jul 2021'!L4</f>
        <v>Home Deal</v>
      </c>
      <c r="C10" s="215">
        <f>IF('END Jul 2021'!BP4=0,91*'END Jul 2021'!M4/100,(91*'END Jul 2021'!M4/100)+'END Jul 2021'!BP4/4)</f>
        <v>52.779999999999994</v>
      </c>
      <c r="D10" s="215">
        <f>IF('END Jul 2021'!O4="",$C$5*'END Jul 2021'!N4/100,IF($C$5&gt;='END Jul 2021'!P4,('END Jul 2021'!P4*'END Jul 2021'!N4/100),($C$5*'END Jul 2021'!N4/100)))</f>
        <v>295.77272727272725</v>
      </c>
      <c r="E10" s="215">
        <f>IF(AND('END Jul 2021'!P4&gt;0,'END Jul 2021'!R4&gt;0),IF($C$5&lt;'END Jul 2021'!P4,0,IF($C$5&lt;=('END Jul 2021'!R4+'END Jul 2021'!P4),(($C$5-'END Jul 2021'!P4)*'END Jul 2021'!Q4/100),(('END Jul 2021'!R4)*'END Jul 2021'!Q4/100))),0)</f>
        <v>0</v>
      </c>
      <c r="F10" s="215">
        <f>IF(AND('END Jul 2021'!Q4&gt;0,'END Jul 2021'!S4&gt;0),IF($C$5&lt;('END Jul 2021'!R4+'END Jul 2021'!P4),0,IF($C$5&lt;=('END Jul 2021'!T4+'END Jul 2021'!R4+'END Jul 2021'!P4),(($C$5-('END Jul 2021'!R4+'END Jul 2021'!P4))*'END Jul 2021'!S4/100),('END Jul 2021'!T4*'END Jul 2021'!S4/100))),0)</f>
        <v>0</v>
      </c>
      <c r="G10" s="215">
        <v>0</v>
      </c>
      <c r="H10" s="215">
        <f>IF(AND('END Jul 2021'!R4&gt;0,'END Jul 2021'!T4&gt;0),IF(($C$5&lt;'END Jul 2021'!T4),(0),($C$5-'END Jul 2021'!T4)*'END Jul 2021'!U4/100),IF(AND('END Jul 2021'!R4&gt;0,'END Jul 2021'!T4=""),IF(($C$5&lt;'END Jul 2021'!R4+'END Jul 2021'!P4),(0),(($C$5-('END Jul 2021'!R4+'END Jul 2021'!P4))*'END Jul 2021'!S4/100)),IF(AND('END Jul 2021'!P4&gt;0,'END Jul 2021'!R4=""&gt;0),IF(($C$5&lt;'END Jul 2021'!P4),(0),($C$5-'END Jul 2021'!P4)*'END Jul 2021'!Q4/100),0)))</f>
        <v>0</v>
      </c>
      <c r="I10" s="215">
        <f t="shared" si="7"/>
        <v>348.55272727272722</v>
      </c>
      <c r="J10" s="377">
        <f t="shared" si="1"/>
        <v>1183.090909090909</v>
      </c>
      <c r="K10" s="209">
        <f t="shared" si="2"/>
        <v>1394.2109090909089</v>
      </c>
      <c r="L10" s="181">
        <f t="shared" si="8"/>
        <v>1533.6319999999998</v>
      </c>
      <c r="M10" s="209">
        <f>'END Jul 2021'!AZ4</f>
        <v>0</v>
      </c>
      <c r="N10" s="209">
        <f>'END Jul 2021'!BA4</f>
        <v>0</v>
      </c>
      <c r="O10" s="209">
        <f>'END Jul 2021'!BB4</f>
        <v>0</v>
      </c>
      <c r="P10" s="209">
        <f>'END Jul 2021'!BC4</f>
        <v>0</v>
      </c>
      <c r="Q10" s="378" t="str">
        <f t="shared" si="3"/>
        <v>No discount</v>
      </c>
      <c r="R10" s="378" t="str">
        <f t="shared" si="4"/>
        <v>Exclusive</v>
      </c>
      <c r="S10" s="379">
        <f t="shared" si="5"/>
        <v>1394.2109090909089</v>
      </c>
      <c r="T10" s="209">
        <f t="shared" si="6"/>
        <v>1394.2109090909089</v>
      </c>
      <c r="U10" s="381">
        <f t="shared" si="9"/>
        <v>1533.6319999999998</v>
      </c>
      <c r="V10" s="381">
        <f t="shared" si="9"/>
        <v>1533.6319999999998</v>
      </c>
      <c r="W10" s="210">
        <f>'END Jul 2021'!BL4</f>
        <v>0</v>
      </c>
      <c r="X10" s="211" t="str">
        <f>'END Jul 2021'!BM4</f>
        <v>n</v>
      </c>
      <c r="Y10" s="419"/>
      <c r="Z10" s="419"/>
      <c r="AA10" s="419"/>
      <c r="AB10" s="419"/>
      <c r="AC10" s="419"/>
      <c r="AD10" s="419"/>
      <c r="AE10" s="419"/>
      <c r="AF10" s="419"/>
      <c r="AG10" s="419"/>
      <c r="AH10" s="419"/>
      <c r="AI10" s="419"/>
      <c r="AJ10" s="419"/>
      <c r="AK10" s="419"/>
      <c r="AL10" s="419"/>
      <c r="AM10" s="419"/>
      <c r="AN10" s="419"/>
      <c r="AO10" s="419"/>
      <c r="AP10" s="419"/>
      <c r="AQ10" s="419"/>
    </row>
    <row r="11" spans="1:43" x14ac:dyDescent="0.15">
      <c r="A11" s="163" t="str">
        <f>'END Jul 2021'!K5</f>
        <v>CovaU</v>
      </c>
      <c r="B11" s="158" t="str">
        <f>'END Jul 2021'!L5</f>
        <v>Freedom Plus</v>
      </c>
      <c r="C11" s="215">
        <f>IF('END Jul 2021'!BP5=0,91*'END Jul 2021'!M5/100,(91*'END Jul 2021'!M5/100)+'END Jul 2021'!BP5/4)</f>
        <v>98.28</v>
      </c>
      <c r="D11" s="215">
        <f>IF('END Jul 2021'!O5="",$C$5*'END Jul 2021'!N5/100,IF($C$5&gt;='END Jul 2021'!P5,('END Jul 2021'!P5*'END Jul 2021'!N5/100),($C$5*'END Jul 2021'!N5/100)))</f>
        <v>420</v>
      </c>
      <c r="E11" s="215">
        <f>IF(AND('END Jul 2021'!P5&gt;0,'END Jul 2021'!R5&gt;0),IF($C$5&lt;'END Jul 2021'!P5,0,IF($C$5&lt;=('END Jul 2021'!R5+'END Jul 2021'!P5),(($C$5-'END Jul 2021'!P5)*'END Jul 2021'!Q5/100),(('END Jul 2021'!R5)*'END Jul 2021'!Q5/100))),0)</f>
        <v>0</v>
      </c>
      <c r="F11" s="215">
        <f>IF(AND('END Jul 2021'!Q5&gt;0,'END Jul 2021'!S5&gt;0),IF($C$5&lt;('END Jul 2021'!R5+'END Jul 2021'!P5),0,IF($C$5&lt;=('END Jul 2021'!T5+'END Jul 2021'!R5+'END Jul 2021'!P5),(($C$5-('END Jul 2021'!R5+'END Jul 2021'!P5))*'END Jul 2021'!S5/100),('END Jul 2021'!T5*'END Jul 2021'!S5/100))),0)</f>
        <v>0</v>
      </c>
      <c r="G11" s="215">
        <v>0</v>
      </c>
      <c r="H11" s="215">
        <f>IF(AND('END Jul 2021'!R5&gt;0,'END Jul 2021'!T5&gt;0),IF(($C$5&lt;'END Jul 2021'!T5),(0),($C$5-'END Jul 2021'!T5)*'END Jul 2021'!U5/100),IF(AND('END Jul 2021'!R5&gt;0,'END Jul 2021'!T5=""),IF(($C$5&lt;'END Jul 2021'!R5+'END Jul 2021'!P5),(0),(($C$5-('END Jul 2021'!R5+'END Jul 2021'!P5))*'END Jul 2021'!S5/100)),IF(AND('END Jul 2021'!P5&gt;0,'END Jul 2021'!R5=""&gt;0),IF(($C$5&lt;'END Jul 2021'!P5),(0),($C$5-'END Jul 2021'!P5)*'END Jul 2021'!Q5/100),0)))</f>
        <v>0</v>
      </c>
      <c r="I11" s="215">
        <f t="shared" si="7"/>
        <v>518.28</v>
      </c>
      <c r="J11" s="377">
        <f t="shared" si="1"/>
        <v>1680</v>
      </c>
      <c r="K11" s="209">
        <f t="shared" si="2"/>
        <v>2073.12</v>
      </c>
      <c r="L11" s="181">
        <f t="shared" si="8"/>
        <v>2280.4320000000002</v>
      </c>
      <c r="M11" s="209">
        <f>'END Jul 2021'!AZ5</f>
        <v>20</v>
      </c>
      <c r="N11" s="209">
        <f>'END Jul 2021'!BA5</f>
        <v>0</v>
      </c>
      <c r="O11" s="209">
        <f>'END Jul 2021'!BB5</f>
        <v>0</v>
      </c>
      <c r="P11" s="209">
        <f>'END Jul 2021'!BC5</f>
        <v>0</v>
      </c>
      <c r="Q11" s="378" t="str">
        <f t="shared" si="3"/>
        <v>Guaranteed off bill</v>
      </c>
      <c r="R11" s="378" t="str">
        <f t="shared" si="4"/>
        <v>Exclusive</v>
      </c>
      <c r="S11" s="379">
        <f t="shared" si="5"/>
        <v>1658.4959999999999</v>
      </c>
      <c r="T11" s="209">
        <f t="shared" si="6"/>
        <v>1658.4959999999999</v>
      </c>
      <c r="U11" s="381">
        <f t="shared" si="9"/>
        <v>1824.3456000000001</v>
      </c>
      <c r="V11" s="381">
        <f t="shared" si="9"/>
        <v>1824.3456000000001</v>
      </c>
      <c r="W11" s="210">
        <f>'END Jul 2021'!BL5</f>
        <v>0</v>
      </c>
      <c r="X11" s="211" t="str">
        <f>'END Jul 2021'!BM5</f>
        <v>n</v>
      </c>
      <c r="Y11" s="419"/>
      <c r="Z11" s="419"/>
      <c r="AA11" s="419"/>
      <c r="AB11" s="419"/>
      <c r="AC11" s="419"/>
      <c r="AD11" s="419"/>
      <c r="AE11" s="419"/>
      <c r="AF11" s="419"/>
      <c r="AG11" s="419"/>
      <c r="AH11" s="419"/>
      <c r="AI11" s="419"/>
      <c r="AJ11" s="419"/>
      <c r="AK11" s="419"/>
      <c r="AL11" s="419"/>
      <c r="AM11" s="419"/>
      <c r="AN11" s="419"/>
      <c r="AO11" s="419"/>
      <c r="AP11" s="419"/>
      <c r="AQ11" s="419"/>
    </row>
    <row r="12" spans="1:43" x14ac:dyDescent="0.15">
      <c r="A12" s="163" t="str">
        <f>'END Jul 2021'!K6</f>
        <v>Diamond Energy</v>
      </c>
      <c r="B12" s="158" t="str">
        <f>'END Jul 2021'!L6</f>
        <v>Renewable Saver POT</v>
      </c>
      <c r="C12" s="215">
        <f>IF('END Jul 2021'!BP6=0,91*'END Jul 2021'!M6/100,(91*'END Jul 2021'!M6/100)+'END Jul 2021'!BP6/4)</f>
        <v>72.709000000000003</v>
      </c>
      <c r="D12" s="215">
        <f>IF('END Jul 2021'!O6="",$C$5*'END Jul 2021'!N6/100,IF($C$5&gt;='END Jul 2021'!P6,('END Jul 2021'!P6*'END Jul 2021'!N6/100),($C$5*'END Jul 2021'!N6/100)))</f>
        <v>74.86363636363636</v>
      </c>
      <c r="E12" s="215">
        <f>IF(AND('END Jul 2021'!P6&gt;0,'END Jul 2021'!R6&gt;0),IF($C$5&lt;'END Jul 2021'!P6,0,IF($C$5&lt;=('END Jul 2021'!R6+'END Jul 2021'!P6),(($C$5-'END Jul 2021'!P6)*'END Jul 2021'!Q6/100),(('END Jul 2021'!R6)*'END Jul 2021'!Q6/100))),0)</f>
        <v>0</v>
      </c>
      <c r="F12" s="215">
        <f>IF(AND('END Jul 2021'!Q6&gt;0,'END Jul 2021'!S6&gt;0),IF($C$5&lt;('END Jul 2021'!R6+'END Jul 2021'!P6),0,IF($C$5&lt;=('END Jul 2021'!T6+'END Jul 2021'!R6+'END Jul 2021'!P6),(($C$5-('END Jul 2021'!R6+'END Jul 2021'!P6))*'END Jul 2021'!S6/100),('END Jul 2021'!T6*'END Jul 2021'!S6/100))),0)</f>
        <v>0</v>
      </c>
      <c r="G12" s="215">
        <v>0</v>
      </c>
      <c r="H12" s="215">
        <f>IF(AND('END Jul 2021'!R6&gt;0,'END Jul 2021'!T6&gt;0),IF(($C$5&lt;'END Jul 2021'!T6),(0),($C$5-'END Jul 2021'!T6)*'END Jul 2021'!U6/100),IF(AND('END Jul 2021'!R6&gt;0,'END Jul 2021'!T6=""),IF(($C$5&lt;'END Jul 2021'!R6+'END Jul 2021'!P6),(0),(($C$5-('END Jul 2021'!R6+'END Jul 2021'!P6))*'END Jul 2021'!S6/100)),IF(AND('END Jul 2021'!P6&gt;0,'END Jul 2021'!R6=""&gt;0),IF(($C$5&lt;'END Jul 2021'!P6),(0),($C$5-'END Jul 2021'!P6)*'END Jul 2021'!Q6/100),0)))</f>
        <v>323.45454545454538</v>
      </c>
      <c r="I12" s="215">
        <f t="shared" si="0"/>
        <v>471.02718181818176</v>
      </c>
      <c r="J12" s="377">
        <f t="shared" si="1"/>
        <v>1593.272727272727</v>
      </c>
      <c r="K12" s="209">
        <f t="shared" si="2"/>
        <v>1884.108727272727</v>
      </c>
      <c r="L12" s="181">
        <f t="shared" si="8"/>
        <v>2072.5196000000001</v>
      </c>
      <c r="M12" s="209">
        <f>'END Jul 2021'!AZ6</f>
        <v>0</v>
      </c>
      <c r="N12" s="209">
        <f>'END Jul 2021'!BA6</f>
        <v>0</v>
      </c>
      <c r="O12" s="209">
        <f>'END Jul 2021'!BB6</f>
        <v>7</v>
      </c>
      <c r="P12" s="209">
        <f>'END Jul 2021'!BC6</f>
        <v>0</v>
      </c>
      <c r="Q12" s="378" t="str">
        <f t="shared" si="3"/>
        <v>Pay-on-time off bill</v>
      </c>
      <c r="R12" s="378" t="str">
        <f t="shared" si="4"/>
        <v>Exclusive</v>
      </c>
      <c r="S12" s="379">
        <f t="shared" si="5"/>
        <v>1884.108727272727</v>
      </c>
      <c r="T12" s="209">
        <f t="shared" si="6"/>
        <v>1752.2211163636362</v>
      </c>
      <c r="U12" s="381">
        <f t="shared" si="9"/>
        <v>2072.5196000000001</v>
      </c>
      <c r="V12" s="381">
        <f t="shared" si="9"/>
        <v>1927.4432279999999</v>
      </c>
      <c r="W12" s="210">
        <f>'END Jul 2021'!BL6</f>
        <v>0</v>
      </c>
      <c r="X12" s="211" t="str">
        <f>'END Jul 2021'!BM6</f>
        <v>n</v>
      </c>
      <c r="Y12" s="419"/>
      <c r="Z12" s="419"/>
      <c r="AA12" s="419"/>
      <c r="AB12" s="419"/>
      <c r="AC12" s="419"/>
      <c r="AD12" s="419"/>
      <c r="AE12" s="419"/>
      <c r="AF12" s="419"/>
      <c r="AG12" s="419"/>
      <c r="AH12" s="419"/>
      <c r="AI12" s="419"/>
      <c r="AJ12" s="419"/>
      <c r="AK12" s="419"/>
      <c r="AL12" s="419"/>
      <c r="AM12" s="419"/>
      <c r="AN12" s="419"/>
      <c r="AO12" s="419"/>
      <c r="AP12" s="419"/>
      <c r="AQ12" s="419"/>
    </row>
    <row r="13" spans="1:43" x14ac:dyDescent="0.15">
      <c r="A13" s="163" t="str">
        <f>'END Jul 2021'!K7</f>
        <v>Dodo Power &amp; Gas</v>
      </c>
      <c r="B13" s="158" t="str">
        <f>'END Jul 2021'!L7</f>
        <v>Market offer</v>
      </c>
      <c r="C13" s="215">
        <f>IF('END Jul 2021'!BP7=0,91*'END Jul 2021'!M7/100,(91*'END Jul 2021'!M7/100)+'END Jul 2021'!BP7/4)</f>
        <v>76.812272727272713</v>
      </c>
      <c r="D13" s="215">
        <f>IF('END Jul 2021'!O7="",$C$5*'END Jul 2021'!N7/100,IF($C$5&gt;='END Jul 2021'!P7,('END Jul 2021'!P7*'END Jul 2021'!N7/100),($C$5*'END Jul 2021'!N7/100)))</f>
        <v>301.63636363636363</v>
      </c>
      <c r="E13" s="215">
        <f>IF(AND('END Jul 2021'!P7&gt;0,'END Jul 2021'!R7&gt;0),IF($C$5&lt;'END Jul 2021'!P7,0,IF($C$5&lt;=('END Jul 2021'!R7+'END Jul 2021'!P7),(($C$5-'END Jul 2021'!P7)*'END Jul 2021'!Q7/100),(('END Jul 2021'!R7)*'END Jul 2021'!Q7/100))),0)</f>
        <v>0</v>
      </c>
      <c r="F13" s="215">
        <f>IF(AND('END Jul 2021'!Q7&gt;0,'END Jul 2021'!S7&gt;0),IF($C$5&lt;('END Jul 2021'!R7+'END Jul 2021'!P7),0,IF($C$5&lt;=('END Jul 2021'!T7+'END Jul 2021'!R7+'END Jul 2021'!P7),(($C$5-('END Jul 2021'!R7+'END Jul 2021'!P7))*'END Jul 2021'!S7/100),('END Jul 2021'!T7*'END Jul 2021'!S7/100))),0)</f>
        <v>0</v>
      </c>
      <c r="G13" s="215">
        <v>0</v>
      </c>
      <c r="H13" s="215">
        <f>IF(AND('END Jul 2021'!R7&gt;0,'END Jul 2021'!T7&gt;0),IF(($C$5&lt;'END Jul 2021'!T7),(0),($C$5-'END Jul 2021'!T7)*'END Jul 2021'!U7/100),IF(AND('END Jul 2021'!R7&gt;0,'END Jul 2021'!T7=""),IF(($C$5&lt;'END Jul 2021'!R7+'END Jul 2021'!P7),(0),(($C$5-('END Jul 2021'!R7+'END Jul 2021'!P7))*'END Jul 2021'!S7/100)),IF(AND('END Jul 2021'!P7&gt;0,'END Jul 2021'!R7=""&gt;0),IF(($C$5&lt;'END Jul 2021'!P7),(0),($C$5-'END Jul 2021'!P7)*'END Jul 2021'!Q7/100),0)))</f>
        <v>0</v>
      </c>
      <c r="I13" s="215">
        <f t="shared" ref="I13" si="10">SUM(C13:H13)</f>
        <v>378.44863636363635</v>
      </c>
      <c r="J13" s="377">
        <f t="shared" si="1"/>
        <v>1206.5454545454545</v>
      </c>
      <c r="K13" s="209">
        <f t="shared" si="2"/>
        <v>1513.7945454545454</v>
      </c>
      <c r="L13" s="181">
        <f t="shared" si="8"/>
        <v>1665.174</v>
      </c>
      <c r="M13" s="209">
        <f>'END Jul 2021'!AZ7</f>
        <v>0</v>
      </c>
      <c r="N13" s="209">
        <f>'END Jul 2021'!BA7</f>
        <v>0</v>
      </c>
      <c r="O13" s="209">
        <f>'END Jul 2021'!BB7</f>
        <v>0</v>
      </c>
      <c r="P13" s="209">
        <f>'END Jul 2021'!BC7</f>
        <v>0</v>
      </c>
      <c r="Q13" s="378" t="str">
        <f t="shared" si="3"/>
        <v>No discount</v>
      </c>
      <c r="R13" s="378" t="str">
        <f t="shared" si="4"/>
        <v>Exclusive</v>
      </c>
      <c r="S13" s="379">
        <f t="shared" si="5"/>
        <v>1513.7945454545454</v>
      </c>
      <c r="T13" s="209">
        <f t="shared" si="6"/>
        <v>1513.7945454545454</v>
      </c>
      <c r="U13" s="381">
        <f t="shared" si="9"/>
        <v>1665.174</v>
      </c>
      <c r="V13" s="381">
        <f t="shared" si="9"/>
        <v>1665.174</v>
      </c>
      <c r="W13" s="210">
        <f>'END Jul 2021'!BL7</f>
        <v>0</v>
      </c>
      <c r="X13" s="211" t="str">
        <f>'END Jul 2021'!BM7</f>
        <v>n</v>
      </c>
      <c r="Y13" s="419"/>
      <c r="Z13" s="419"/>
      <c r="AA13" s="419"/>
      <c r="AB13" s="419"/>
      <c r="AC13" s="419"/>
      <c r="AD13" s="419"/>
      <c r="AE13" s="419"/>
      <c r="AF13" s="419"/>
      <c r="AG13" s="419"/>
      <c r="AH13" s="419"/>
      <c r="AI13" s="419"/>
      <c r="AJ13" s="419"/>
      <c r="AK13" s="419"/>
      <c r="AL13" s="419"/>
      <c r="AM13" s="419"/>
      <c r="AN13" s="419"/>
      <c r="AO13" s="419"/>
      <c r="AP13" s="419"/>
      <c r="AQ13" s="419"/>
    </row>
    <row r="14" spans="1:43" x14ac:dyDescent="0.15">
      <c r="A14" s="163" t="str">
        <f>'END Jul 2021'!K8</f>
        <v>EnergyAustralia</v>
      </c>
      <c r="B14" s="158" t="str">
        <f>'END Jul 2021'!L8</f>
        <v>Total Plan Home</v>
      </c>
      <c r="C14" s="215">
        <f>IF('END Jul 2021'!BP8=0,91*'END Jul 2021'!M8/100,(91*'END Jul 2021'!M8/100)+'END Jul 2021'!BP8/4)</f>
        <v>71.89</v>
      </c>
      <c r="D14" s="215">
        <f>IF('END Jul 2021'!O8="",$C$5*'END Jul 2021'!N8/100,IF($C$5&gt;='END Jul 2021'!P8,('END Jul 2021'!P8*'END Jul 2021'!N8/100),($C$5*'END Jul 2021'!N8/100)))</f>
        <v>359.45454545454544</v>
      </c>
      <c r="E14" s="215">
        <f>IF(AND('END Jul 2021'!P8&gt;0,'END Jul 2021'!R8&gt;0),IF($C$5&lt;'END Jul 2021'!P8,0,IF($C$5&lt;=('END Jul 2021'!R8+'END Jul 2021'!P8),(($C$5-'END Jul 2021'!P8)*'END Jul 2021'!Q8/100),(('END Jul 2021'!R8)*'END Jul 2021'!Q8/100))),0)</f>
        <v>0</v>
      </c>
      <c r="F14" s="215">
        <f>IF(AND('END Jul 2021'!Q8&gt;0,'END Jul 2021'!S8&gt;0),IF($C$5&lt;('END Jul 2021'!R8+'END Jul 2021'!P8),0,IF($C$5&lt;=('END Jul 2021'!T8+'END Jul 2021'!R8+'END Jul 2021'!P8),(($C$5-('END Jul 2021'!R8+'END Jul 2021'!P8))*'END Jul 2021'!S8/100),('END Jul 2021'!T8*'END Jul 2021'!S8/100))),0)</f>
        <v>0</v>
      </c>
      <c r="G14" s="215">
        <v>0</v>
      </c>
      <c r="H14" s="215">
        <f>IF(AND('END Jul 2021'!R8&gt;0,'END Jul 2021'!T8&gt;0),IF(($C$5&lt;'END Jul 2021'!T8),(0),($C$5-'END Jul 2021'!T8)*'END Jul 2021'!U8/100),IF(AND('END Jul 2021'!R8&gt;0,'END Jul 2021'!T8=""),IF(($C$5&lt;'END Jul 2021'!R8+'END Jul 2021'!P8),(0),(($C$5-('END Jul 2021'!R8+'END Jul 2021'!P8))*'END Jul 2021'!S8/100)),IF(AND('END Jul 2021'!P8&gt;0,'END Jul 2021'!R8=""&gt;0),IF(($C$5&lt;'END Jul 2021'!P8),(0),($C$5-'END Jul 2021'!P8)*'END Jul 2021'!Q8/100),0)))</f>
        <v>0</v>
      </c>
      <c r="I14" s="215">
        <f t="shared" ref="I14:I15" si="11">SUM(C14:H14)</f>
        <v>431.34454545454543</v>
      </c>
      <c r="J14" s="377">
        <f t="shared" si="1"/>
        <v>1437.8181818181818</v>
      </c>
      <c r="K14" s="209">
        <f t="shared" si="2"/>
        <v>1725.3781818181817</v>
      </c>
      <c r="L14" s="181">
        <f t="shared" si="8"/>
        <v>1897.9159999999999</v>
      </c>
      <c r="M14" s="209">
        <f>'END Jul 2021'!AZ8</f>
        <v>16</v>
      </c>
      <c r="N14" s="209">
        <f>'END Jul 2021'!BA8</f>
        <v>0</v>
      </c>
      <c r="O14" s="209">
        <f>'END Jul 2021'!BB8</f>
        <v>0</v>
      </c>
      <c r="P14" s="209">
        <f>'END Jul 2021'!BC8</f>
        <v>0</v>
      </c>
      <c r="Q14" s="378" t="str">
        <f t="shared" si="3"/>
        <v>Guaranteed off bill</v>
      </c>
      <c r="R14" s="378" t="str">
        <f t="shared" si="4"/>
        <v>Exclusive</v>
      </c>
      <c r="S14" s="379">
        <f t="shared" si="5"/>
        <v>1449.3176727272726</v>
      </c>
      <c r="T14" s="209">
        <f t="shared" si="6"/>
        <v>1449.3176727272726</v>
      </c>
      <c r="U14" s="381">
        <f t="shared" si="9"/>
        <v>1594.24944</v>
      </c>
      <c r="V14" s="381">
        <f t="shared" si="9"/>
        <v>1594.24944</v>
      </c>
      <c r="W14" s="210">
        <f>'END Jul 2021'!BL8</f>
        <v>0</v>
      </c>
      <c r="X14" s="211" t="str">
        <f>'END Jul 2021'!BM8</f>
        <v>n</v>
      </c>
      <c r="Y14" s="419"/>
      <c r="Z14" s="419"/>
      <c r="AA14" s="419"/>
      <c r="AB14" s="419"/>
      <c r="AC14" s="419"/>
      <c r="AD14" s="419"/>
      <c r="AE14" s="419"/>
      <c r="AF14" s="419"/>
      <c r="AG14" s="419"/>
      <c r="AH14" s="419"/>
      <c r="AI14" s="419"/>
      <c r="AJ14" s="419"/>
      <c r="AK14" s="419"/>
      <c r="AL14" s="419"/>
      <c r="AM14" s="419"/>
      <c r="AN14" s="419"/>
      <c r="AO14" s="419"/>
      <c r="AP14" s="419"/>
      <c r="AQ14" s="419"/>
    </row>
    <row r="15" spans="1:43" x14ac:dyDescent="0.15">
      <c r="A15" s="163" t="str">
        <f>'END Jul 2021'!K9</f>
        <v>Mojo Power</v>
      </c>
      <c r="B15" s="158" t="str">
        <f>'END Jul 2021'!L9</f>
        <v>Single Minded</v>
      </c>
      <c r="C15" s="215">
        <f>IF('END Jul 2021'!BP9=0,91*'END Jul 2021'!M9/100,(91*'END Jul 2021'!M9/100)+'END Jul 2021'!BP9/4)</f>
        <v>70.086545454545444</v>
      </c>
      <c r="D15" s="215">
        <f>IF('END Jul 2021'!O9="",$C$5*'END Jul 2021'!N9/100,IF($C$5&gt;='END Jul 2021'!P9,('END Jul 2021'!P9*'END Jul 2021'!N9/100),($C$5*'END Jul 2021'!N9/100)))</f>
        <v>305.0454545454545</v>
      </c>
      <c r="E15" s="215">
        <f>IF(AND('END Jul 2021'!P9&gt;0,'END Jul 2021'!R9&gt;0),IF($C$5&lt;'END Jul 2021'!P9,0,IF($C$5&lt;=('END Jul 2021'!R9+'END Jul 2021'!P9),(($C$5-'END Jul 2021'!P9)*'END Jul 2021'!Q9/100),(('END Jul 2021'!R9)*'END Jul 2021'!Q9/100))),0)</f>
        <v>0</v>
      </c>
      <c r="F15" s="215">
        <f>IF(AND('END Jul 2021'!Q9&gt;0,'END Jul 2021'!S9&gt;0),IF($C$5&lt;('END Jul 2021'!R9+'END Jul 2021'!P9),0,IF($C$5&lt;=('END Jul 2021'!T9+'END Jul 2021'!R9+'END Jul 2021'!P9),(($C$5-('END Jul 2021'!R9+'END Jul 2021'!P9))*'END Jul 2021'!S9/100),('END Jul 2021'!T9*'END Jul 2021'!S9/100))),0)</f>
        <v>0</v>
      </c>
      <c r="G15" s="215">
        <v>0</v>
      </c>
      <c r="H15" s="215">
        <f>IF(AND('END Jul 2021'!R9&gt;0,'END Jul 2021'!T9&gt;0),IF(($C$5&lt;'END Jul 2021'!T9),(0),($C$5-'END Jul 2021'!T9)*'END Jul 2021'!U9/100),IF(AND('END Jul 2021'!R9&gt;0,'END Jul 2021'!T9=""),IF(($C$5&lt;'END Jul 2021'!R9+'END Jul 2021'!P9),(0),(($C$5-('END Jul 2021'!R9+'END Jul 2021'!P9))*'END Jul 2021'!S9/100)),IF(AND('END Jul 2021'!P9&gt;0,'END Jul 2021'!R9=""&gt;0),IF(($C$5&lt;'END Jul 2021'!P9),(0),($C$5-'END Jul 2021'!P9)*'END Jul 2021'!Q9/100),0)))</f>
        <v>0</v>
      </c>
      <c r="I15" s="215">
        <f t="shared" si="11"/>
        <v>375.13199999999995</v>
      </c>
      <c r="J15" s="377">
        <f t="shared" si="1"/>
        <v>1220.181818181818</v>
      </c>
      <c r="K15" s="209">
        <f t="shared" si="2"/>
        <v>1500.5279999999998</v>
      </c>
      <c r="L15" s="181">
        <f t="shared" si="8"/>
        <v>1650.5808</v>
      </c>
      <c r="M15" s="209">
        <f>'END Jul 2021'!AZ9</f>
        <v>0</v>
      </c>
      <c r="N15" s="209">
        <f>'END Jul 2021'!BA9</f>
        <v>0</v>
      </c>
      <c r="O15" s="209">
        <f>'END Jul 2021'!BB9</f>
        <v>0</v>
      </c>
      <c r="P15" s="209">
        <f>'END Jul 2021'!BC9</f>
        <v>0</v>
      </c>
      <c r="Q15" s="378" t="str">
        <f t="shared" si="3"/>
        <v>No discount</v>
      </c>
      <c r="R15" s="378" t="str">
        <f t="shared" si="4"/>
        <v>Exclusive</v>
      </c>
      <c r="S15" s="379">
        <f t="shared" si="5"/>
        <v>1500.5279999999998</v>
      </c>
      <c r="T15" s="209">
        <f t="shared" si="6"/>
        <v>1500.5279999999998</v>
      </c>
      <c r="U15" s="381">
        <f t="shared" si="9"/>
        <v>1650.5808</v>
      </c>
      <c r="V15" s="381">
        <f t="shared" si="9"/>
        <v>1650.5808</v>
      </c>
      <c r="W15" s="210">
        <f>'END Jul 2021'!BL9</f>
        <v>0</v>
      </c>
      <c r="X15" s="211" t="str">
        <f>'END Jul 2021'!BM9</f>
        <v>n</v>
      </c>
      <c r="Y15" s="419"/>
      <c r="Z15" s="419"/>
      <c r="AA15" s="419"/>
      <c r="AB15" s="419"/>
      <c r="AC15" s="419"/>
      <c r="AD15" s="419"/>
      <c r="AE15" s="419"/>
      <c r="AF15" s="419"/>
      <c r="AG15" s="419"/>
      <c r="AH15" s="419"/>
      <c r="AI15" s="419"/>
      <c r="AJ15" s="419"/>
      <c r="AK15" s="419"/>
      <c r="AL15" s="419"/>
      <c r="AM15" s="419"/>
      <c r="AN15" s="419"/>
      <c r="AO15" s="419"/>
      <c r="AP15" s="419"/>
      <c r="AQ15" s="419"/>
    </row>
    <row r="16" spans="1:43" x14ac:dyDescent="0.15">
      <c r="A16" s="163" t="str">
        <f>'END Jul 2021'!K10</f>
        <v>Momentum Energy</v>
      </c>
      <c r="B16" s="158" t="str">
        <f>'END Jul 2021'!L10</f>
        <v>SmilePower Flexi</v>
      </c>
      <c r="C16" s="215">
        <f>IF('END Jul 2021'!BP10=0,91*'END Jul 2021'!M10/100,(91*'END Jul 2021'!M10/100)+'END Jul 2021'!BP10/4)</f>
        <v>81.899999999999991</v>
      </c>
      <c r="D16" s="215">
        <f>IF('END Jul 2021'!O10="",$C$5*'END Jul 2021'!N10/100,IF($C$5&gt;='END Jul 2021'!P10,('END Jul 2021'!P10*'END Jul 2021'!N10/100),($C$5*'END Jul 2021'!N10/100)))</f>
        <v>315.95454545454544</v>
      </c>
      <c r="E16" s="215">
        <f>IF(AND('END Jul 2021'!P10&gt;0,'END Jul 2021'!R10&gt;0),IF($C$5&lt;'END Jul 2021'!P10,0,IF($C$5&lt;=('END Jul 2021'!R10+'END Jul 2021'!P10),(($C$5-'END Jul 2021'!P10)*'END Jul 2021'!Q10/100),(('END Jul 2021'!R10)*'END Jul 2021'!Q10/100))),0)</f>
        <v>0</v>
      </c>
      <c r="F16" s="215">
        <f>IF(AND('END Jul 2021'!Q10&gt;0,'END Jul 2021'!S10&gt;0),IF($C$5&lt;('END Jul 2021'!R10+'END Jul 2021'!P10),0,IF($C$5&lt;=('END Jul 2021'!T10+'END Jul 2021'!R10+'END Jul 2021'!P10),(($C$5-('END Jul 2021'!R10+'END Jul 2021'!P10))*'END Jul 2021'!S10/100),('END Jul 2021'!T10*'END Jul 2021'!S10/100))),0)</f>
        <v>0</v>
      </c>
      <c r="G16" s="215">
        <v>0</v>
      </c>
      <c r="H16" s="215">
        <f>IF(AND('END Jul 2021'!R10&gt;0,'END Jul 2021'!T10&gt;0),IF(($C$5&lt;'END Jul 2021'!T10),(0),($C$5-'END Jul 2021'!T10)*'END Jul 2021'!U10/100),IF(AND('END Jul 2021'!R10&gt;0,'END Jul 2021'!T10=""),IF(($C$5&lt;'END Jul 2021'!R10+'END Jul 2021'!P10),(0),(($C$5-('END Jul 2021'!R10+'END Jul 2021'!P10))*'END Jul 2021'!S10/100)),IF(AND('END Jul 2021'!P10&gt;0,'END Jul 2021'!R10=""&gt;0),IF(($C$5&lt;'END Jul 2021'!P10),(0),($C$5-'END Jul 2021'!P10)*'END Jul 2021'!Q10/100),0)))</f>
        <v>0</v>
      </c>
      <c r="I16" s="215">
        <f t="shared" si="0"/>
        <v>397.85454545454542</v>
      </c>
      <c r="J16" s="377">
        <f t="shared" si="1"/>
        <v>1263.8181818181818</v>
      </c>
      <c r="K16" s="209">
        <f t="shared" si="2"/>
        <v>1591.4181818181817</v>
      </c>
      <c r="L16" s="181">
        <f t="shared" si="8"/>
        <v>1750.56</v>
      </c>
      <c r="M16" s="209">
        <f>'END Jul 2021'!AZ10</f>
        <v>0</v>
      </c>
      <c r="N16" s="209">
        <f>'END Jul 2021'!BA10</f>
        <v>0</v>
      </c>
      <c r="O16" s="209">
        <f>'END Jul 2021'!BB10</f>
        <v>0</v>
      </c>
      <c r="P16" s="209">
        <f>'END Jul 2021'!BC10</f>
        <v>0</v>
      </c>
      <c r="Q16" s="378" t="str">
        <f t="shared" si="3"/>
        <v>No discount</v>
      </c>
      <c r="R16" s="378" t="str">
        <f t="shared" si="4"/>
        <v>Exclusive</v>
      </c>
      <c r="S16" s="379">
        <f t="shared" si="5"/>
        <v>1591.4181818181817</v>
      </c>
      <c r="T16" s="209">
        <f t="shared" si="6"/>
        <v>1591.4181818181817</v>
      </c>
      <c r="U16" s="381">
        <f t="shared" si="9"/>
        <v>1750.56</v>
      </c>
      <c r="V16" s="381">
        <f t="shared" si="9"/>
        <v>1750.56</v>
      </c>
      <c r="W16" s="210">
        <f>'END Jul 2021'!BL10</f>
        <v>0</v>
      </c>
      <c r="X16" s="211" t="str">
        <f>'END Jul 2021'!BM10</f>
        <v>n</v>
      </c>
      <c r="Y16" s="419"/>
      <c r="Z16" s="419"/>
      <c r="AA16" s="419"/>
      <c r="AB16" s="419"/>
      <c r="AC16" s="419"/>
      <c r="AD16" s="419"/>
      <c r="AE16" s="419"/>
      <c r="AF16" s="419"/>
      <c r="AG16" s="419"/>
      <c r="AH16" s="419"/>
      <c r="AI16" s="419"/>
      <c r="AJ16" s="419"/>
      <c r="AK16" s="419"/>
      <c r="AL16" s="419"/>
      <c r="AM16" s="419"/>
      <c r="AN16" s="419"/>
      <c r="AO16" s="419"/>
      <c r="AP16" s="419"/>
      <c r="AQ16" s="419"/>
    </row>
    <row r="17" spans="1:43" x14ac:dyDescent="0.15">
      <c r="A17" s="163" t="str">
        <f>'END Jul 2021'!K11</f>
        <v>Origin Energy</v>
      </c>
      <c r="B17" s="158" t="str">
        <f>'END Jul 2021'!L11</f>
        <v>Go</v>
      </c>
      <c r="C17" s="215">
        <f>IF('END Jul 2021'!BP11=0,91*'END Jul 2021'!M11/100,(91*'END Jul 2021'!M11/100)+'END Jul 2021'!BP11/4)</f>
        <v>64.916090909090897</v>
      </c>
      <c r="D17" s="215">
        <f>IF('END Jul 2021'!O11="",$C$5*'END Jul 2021'!N11/100,IF($C$5&gt;='END Jul 2021'!P11,('END Jul 2021'!P11*'END Jul 2021'!N11/100),($C$5*'END Jul 2021'!N11/100)))</f>
        <v>305.31818181818176</v>
      </c>
      <c r="E17" s="215">
        <f>IF(AND('END Jul 2021'!P11&gt;0,'END Jul 2021'!R11&gt;0),IF($C$5&lt;'END Jul 2021'!P11,0,IF($C$5&lt;=('END Jul 2021'!R11+'END Jul 2021'!P11),(($C$5-'END Jul 2021'!P11)*'END Jul 2021'!Q11/100),(('END Jul 2021'!R11)*'END Jul 2021'!Q11/100))),0)</f>
        <v>0</v>
      </c>
      <c r="F17" s="215">
        <f>IF(AND('END Jul 2021'!Q11&gt;0,'END Jul 2021'!S11&gt;0),IF($C$5&lt;('END Jul 2021'!R11+'END Jul 2021'!P11),0,IF($C$5&lt;=('END Jul 2021'!T11+'END Jul 2021'!R11+'END Jul 2021'!P11),(($C$5-('END Jul 2021'!R11+'END Jul 2021'!P11))*'END Jul 2021'!S11/100),('END Jul 2021'!T11*'END Jul 2021'!S11/100))),0)</f>
        <v>0</v>
      </c>
      <c r="G17" s="215">
        <v>0</v>
      </c>
      <c r="H17" s="215">
        <f>IF(AND('END Jul 2021'!R11&gt;0,'END Jul 2021'!T11&gt;0),IF(($C$5&lt;'END Jul 2021'!T11),(0),($C$5-'END Jul 2021'!T11)*'END Jul 2021'!U11/100),IF(AND('END Jul 2021'!R11&gt;0,'END Jul 2021'!T11=""),IF(($C$5&lt;'END Jul 2021'!R11+'END Jul 2021'!P11),(0),(($C$5-('END Jul 2021'!R11+'END Jul 2021'!P11))*'END Jul 2021'!S11/100)),IF(AND('END Jul 2021'!P11&gt;0,'END Jul 2021'!R11=""&gt;0),IF(($C$5&lt;'END Jul 2021'!P11),(0),($C$5-'END Jul 2021'!P11)*'END Jul 2021'!Q11/100),0)))</f>
        <v>0</v>
      </c>
      <c r="I17" s="215">
        <f t="shared" si="0"/>
        <v>370.23427272727264</v>
      </c>
      <c r="J17" s="377">
        <f t="shared" si="1"/>
        <v>1221.272727272727</v>
      </c>
      <c r="K17" s="209">
        <f t="shared" si="2"/>
        <v>1480.9370909090906</v>
      </c>
      <c r="L17" s="181">
        <f t="shared" si="8"/>
        <v>1629.0307999999998</v>
      </c>
      <c r="M17" s="209">
        <f>'END Jul 2021'!AZ11</f>
        <v>0</v>
      </c>
      <c r="N17" s="209">
        <f>'END Jul 2021'!BA11</f>
        <v>0</v>
      </c>
      <c r="O17" s="209">
        <f>'END Jul 2021'!BB11</f>
        <v>0</v>
      </c>
      <c r="P17" s="209">
        <f>'END Jul 2021'!BC11</f>
        <v>0</v>
      </c>
      <c r="Q17" s="378" t="str">
        <f t="shared" si="3"/>
        <v>No discount</v>
      </c>
      <c r="R17" s="378" t="str">
        <f t="shared" si="4"/>
        <v>Inclusive</v>
      </c>
      <c r="S17" s="379">
        <f t="shared" si="5"/>
        <v>1480.9370909090906</v>
      </c>
      <c r="T17" s="209">
        <f t="shared" si="6"/>
        <v>1480.9370909090906</v>
      </c>
      <c r="U17" s="381">
        <f t="shared" si="9"/>
        <v>1629.0307999999998</v>
      </c>
      <c r="V17" s="381">
        <f t="shared" si="9"/>
        <v>1629.0307999999998</v>
      </c>
      <c r="W17" s="210">
        <f>'END Jul 2021'!BL11</f>
        <v>0</v>
      </c>
      <c r="X17" s="211" t="str">
        <f>'END Jul 2021'!BM11</f>
        <v>n</v>
      </c>
      <c r="Y17" s="419"/>
      <c r="Z17" s="419"/>
      <c r="AA17" s="419"/>
      <c r="AB17" s="419"/>
      <c r="AC17" s="419"/>
      <c r="AD17" s="419"/>
      <c r="AE17" s="419"/>
      <c r="AF17" s="419"/>
      <c r="AG17" s="419"/>
      <c r="AH17" s="419"/>
      <c r="AI17" s="419"/>
      <c r="AJ17" s="419"/>
      <c r="AK17" s="419"/>
      <c r="AL17" s="419"/>
      <c r="AM17" s="419"/>
      <c r="AN17" s="419"/>
      <c r="AO17" s="419"/>
      <c r="AP17" s="419"/>
      <c r="AQ17" s="419"/>
    </row>
    <row r="18" spans="1:43" x14ac:dyDescent="0.15">
      <c r="A18" s="163" t="str">
        <f>'END Jul 2021'!K12</f>
        <v>Powerdirect</v>
      </c>
      <c r="B18" s="158" t="str">
        <f>'END Jul 2021'!L12</f>
        <v>Rate Saver</v>
      </c>
      <c r="C18" s="215">
        <f>IF('END Jul 2021'!BP12=0,91*'END Jul 2021'!M12/100,(91*'END Jul 2021'!M12/100)+'END Jul 2021'!BP12/4)</f>
        <v>51.505999999999993</v>
      </c>
      <c r="D18" s="215">
        <f>IF('END Jul 2021'!O12="",$C$5*'END Jul 2021'!N12/100,IF($C$5&gt;='END Jul 2021'!P12,('END Jul 2021'!P12*'END Jul 2021'!N12/100),($C$5*'END Jul 2021'!N12/100)))</f>
        <v>191.27727272727267</v>
      </c>
      <c r="E18" s="215">
        <f>IF(AND('END Jul 2021'!P12&gt;0,'END Jul 2021'!R12&gt;0),IF($C$5&lt;'END Jul 2021'!P12,0,IF($C$5&lt;=('END Jul 2021'!R12+'END Jul 2021'!P12),(($C$5-'END Jul 2021'!P12)*'END Jul 2021'!Q12/100),(('END Jul 2021'!R12)*'END Jul 2021'!Q12/100))),0)</f>
        <v>0</v>
      </c>
      <c r="F18" s="215">
        <f>IF(AND('END Jul 2021'!Q12&gt;0,'END Jul 2021'!S12&gt;0),IF($C$5&lt;('END Jul 2021'!R12+'END Jul 2021'!P12),0,IF($C$5&lt;=('END Jul 2021'!T12+'END Jul 2021'!R12+'END Jul 2021'!P12),(($C$5-('END Jul 2021'!R12+'END Jul 2021'!P12))*'END Jul 2021'!S12/100),('END Jul 2021'!T12*'END Jul 2021'!S12/100))),0)</f>
        <v>0</v>
      </c>
      <c r="G18" s="215">
        <v>0</v>
      </c>
      <c r="H18" s="215">
        <f>IF(AND('END Jul 2021'!R12&gt;0,'END Jul 2021'!T12&gt;0),IF(($C$5&lt;'END Jul 2021'!T12),(0),($C$5-'END Jul 2021'!T12)*'END Jul 2021'!U12/100),IF(AND('END Jul 2021'!R12&gt;0,'END Jul 2021'!T12=""),IF(($C$5&lt;'END Jul 2021'!R12+'END Jul 2021'!P12),(0),(($C$5-('END Jul 2021'!R12+'END Jul 2021'!P12))*'END Jul 2021'!S12/100)),IF(AND('END Jul 2021'!P12&gt;0,'END Jul 2021'!R12=""&gt;0),IF(($C$5&lt;'END Jul 2021'!P12),(0),($C$5-'END Jul 2021'!P12)*'END Jul 2021'!Q12/100),0)))</f>
        <v>102.7090909090909</v>
      </c>
      <c r="I18" s="215">
        <f t="shared" ref="I18:I19" si="12">SUM(C18:H18)</f>
        <v>345.49236363636356</v>
      </c>
      <c r="J18" s="377">
        <f t="shared" si="1"/>
        <v>1175.9454545454544</v>
      </c>
      <c r="K18" s="209">
        <f t="shared" si="2"/>
        <v>1381.9694545454543</v>
      </c>
      <c r="L18" s="181">
        <f t="shared" si="8"/>
        <v>1520.1663999999998</v>
      </c>
      <c r="M18" s="209">
        <f>'END Jul 2021'!AZ12</f>
        <v>0</v>
      </c>
      <c r="N18" s="209">
        <f>'END Jul 2021'!BA12</f>
        <v>0</v>
      </c>
      <c r="O18" s="209">
        <f>'END Jul 2021'!BB12</f>
        <v>0</v>
      </c>
      <c r="P18" s="209">
        <f>'END Jul 2021'!BC12</f>
        <v>0</v>
      </c>
      <c r="Q18" s="378" t="str">
        <f t="shared" si="3"/>
        <v>No discount</v>
      </c>
      <c r="R18" s="378" t="str">
        <f t="shared" si="4"/>
        <v>Exclusive</v>
      </c>
      <c r="S18" s="379">
        <f t="shared" si="5"/>
        <v>1381.9694545454543</v>
      </c>
      <c r="T18" s="209">
        <f t="shared" si="6"/>
        <v>1381.9694545454543</v>
      </c>
      <c r="U18" s="381">
        <f t="shared" si="9"/>
        <v>1520.1663999999998</v>
      </c>
      <c r="V18" s="381">
        <f t="shared" si="9"/>
        <v>1520.1663999999998</v>
      </c>
      <c r="W18" s="210">
        <f>'END Jul 2021'!BL12</f>
        <v>0</v>
      </c>
      <c r="X18" s="211" t="str">
        <f>'END Jul 2021'!BM12</f>
        <v>n</v>
      </c>
      <c r="Y18" s="419"/>
      <c r="Z18" s="419"/>
      <c r="AA18" s="419"/>
      <c r="AB18" s="419"/>
      <c r="AC18" s="419"/>
      <c r="AD18" s="419"/>
      <c r="AE18" s="419"/>
      <c r="AF18" s="419"/>
      <c r="AG18" s="419"/>
      <c r="AH18" s="419"/>
      <c r="AI18" s="419"/>
      <c r="AJ18" s="419"/>
      <c r="AK18" s="419"/>
      <c r="AL18" s="419"/>
      <c r="AM18" s="419"/>
      <c r="AN18" s="419"/>
      <c r="AO18" s="419"/>
      <c r="AP18" s="419"/>
      <c r="AQ18" s="419"/>
    </row>
    <row r="19" spans="1:43" x14ac:dyDescent="0.15">
      <c r="A19" s="163" t="str">
        <f>'END Jul 2021'!K13</f>
        <v>Powershop</v>
      </c>
      <c r="B19" s="158" t="str">
        <f>'END Jul 2021'!L13</f>
        <v>Carbon neutral</v>
      </c>
      <c r="C19" s="215">
        <f>IF('END Jul 2021'!BP13=0,91*'END Jul 2021'!M13/100,(91*'END Jul 2021'!M13/100)+'END Jul 2021'!BP13/4)</f>
        <v>80.989999999999995</v>
      </c>
      <c r="D19" s="215">
        <f>IF('END Jul 2021'!O13="",$C$5*'END Jul 2021'!N13/100,IF($C$5&gt;='END Jul 2021'!P13,('END Jul 2021'!P13*'END Jul 2021'!N13/100),($C$5*'END Jul 2021'!N13/100)))</f>
        <v>273</v>
      </c>
      <c r="E19" s="215">
        <f>IF(AND('END Jul 2021'!P13&gt;0,'END Jul 2021'!R13&gt;0),IF($C$5&lt;'END Jul 2021'!P13,0,IF($C$5&lt;=('END Jul 2021'!R13+'END Jul 2021'!P13),(($C$5-'END Jul 2021'!P13)*'END Jul 2021'!Q13/100),(('END Jul 2021'!R13)*'END Jul 2021'!Q13/100))),0)</f>
        <v>0</v>
      </c>
      <c r="F19" s="215">
        <f>IF(AND('END Jul 2021'!Q13&gt;0,'END Jul 2021'!S13&gt;0),IF($C$5&lt;('END Jul 2021'!R13+'END Jul 2021'!P13),0,IF($C$5&lt;=('END Jul 2021'!T13+'END Jul 2021'!R13+'END Jul 2021'!P13),(($C$5-('END Jul 2021'!R13+'END Jul 2021'!P13))*'END Jul 2021'!S13/100),('END Jul 2021'!T13*'END Jul 2021'!S13/100))),0)</f>
        <v>0</v>
      </c>
      <c r="G19" s="215">
        <v>0</v>
      </c>
      <c r="H19" s="215">
        <f>IF(AND('END Jul 2021'!R13&gt;0,'END Jul 2021'!T13&gt;0),IF(($C$5&lt;'END Jul 2021'!T13),(0),($C$5-'END Jul 2021'!T13)*'END Jul 2021'!U13/100),IF(AND('END Jul 2021'!R13&gt;0,'END Jul 2021'!T13=""),IF(($C$5&lt;'END Jul 2021'!R13+'END Jul 2021'!P13),(0),(($C$5-('END Jul 2021'!R13+'END Jul 2021'!P13))*'END Jul 2021'!S13/100)),IF(AND('END Jul 2021'!P13&gt;0,'END Jul 2021'!R13=""&gt;0),IF(($C$5&lt;'END Jul 2021'!P13),(0),($C$5-'END Jul 2021'!P13)*'END Jul 2021'!Q13/100),0)))</f>
        <v>0</v>
      </c>
      <c r="I19" s="215">
        <f t="shared" si="12"/>
        <v>353.99</v>
      </c>
      <c r="J19" s="377">
        <f t="shared" si="1"/>
        <v>1092</v>
      </c>
      <c r="K19" s="209">
        <f t="shared" si="2"/>
        <v>1415.96</v>
      </c>
      <c r="L19" s="181">
        <f t="shared" si="8"/>
        <v>1557.5560000000003</v>
      </c>
      <c r="M19" s="209">
        <f>'END Jul 2021'!AZ13</f>
        <v>0</v>
      </c>
      <c r="N19" s="209">
        <f>'END Jul 2021'!BA13</f>
        <v>0</v>
      </c>
      <c r="O19" s="209">
        <f>'END Jul 2021'!BB13</f>
        <v>0</v>
      </c>
      <c r="P19" s="209">
        <f>'END Jul 2021'!BC13</f>
        <v>0</v>
      </c>
      <c r="Q19" s="378" t="str">
        <f t="shared" si="3"/>
        <v>No discount</v>
      </c>
      <c r="R19" s="378" t="str">
        <f t="shared" si="4"/>
        <v>Inclusive</v>
      </c>
      <c r="S19" s="379">
        <f t="shared" si="5"/>
        <v>1415.96</v>
      </c>
      <c r="T19" s="209">
        <f t="shared" si="6"/>
        <v>1415.96</v>
      </c>
      <c r="U19" s="381">
        <f t="shared" si="9"/>
        <v>1557.5560000000003</v>
      </c>
      <c r="V19" s="381">
        <f t="shared" si="9"/>
        <v>1557.5560000000003</v>
      </c>
      <c r="W19" s="210">
        <f>'END Jul 2021'!BL13</f>
        <v>0</v>
      </c>
      <c r="X19" s="211" t="str">
        <f>'END Jul 2021'!BM13</f>
        <v>n</v>
      </c>
      <c r="Y19" s="419"/>
      <c r="Z19" s="419"/>
      <c r="AA19" s="419"/>
      <c r="AB19" s="419"/>
      <c r="AC19" s="419"/>
      <c r="AD19" s="419"/>
      <c r="AE19" s="419"/>
      <c r="AF19" s="419"/>
      <c r="AG19" s="419"/>
      <c r="AH19" s="419"/>
      <c r="AI19" s="419"/>
      <c r="AJ19" s="419"/>
      <c r="AK19" s="419"/>
      <c r="AL19" s="419"/>
      <c r="AM19" s="419"/>
      <c r="AN19" s="419"/>
      <c r="AO19" s="419"/>
      <c r="AP19" s="419"/>
      <c r="AQ19" s="419"/>
    </row>
    <row r="20" spans="1:43" x14ac:dyDescent="0.15">
      <c r="A20" s="163" t="str">
        <f>'END Jul 2021'!K14</f>
        <v>Red Energy</v>
      </c>
      <c r="B20" s="158" t="str">
        <f>'END Jul 2021'!L14</f>
        <v>Living Energy Saver</v>
      </c>
      <c r="C20" s="215">
        <f>IF('END Jul 2021'!BP14=0,91*'END Jul 2021'!M14/100,(91*'END Jul 2021'!M14/100)+'END Jul 2021'!BP14/4)</f>
        <v>64.750636363636346</v>
      </c>
      <c r="D20" s="215">
        <f>IF('END Jul 2021'!O14="",$C$5*'END Jul 2021'!N14/100,IF($C$5&gt;='END Jul 2021'!P14,('END Jul 2021'!P14*'END Jul 2021'!N14/100),($C$5*'END Jul 2021'!N14/100)))</f>
        <v>276.78181818181815</v>
      </c>
      <c r="E20" s="215">
        <f>IF(AND('END Jul 2021'!P14&gt;0,'END Jul 2021'!R14&gt;0),IF($C$5&lt;'END Jul 2021'!P14,0,IF($C$5&lt;=('END Jul 2021'!R14+'END Jul 2021'!P14),(($C$5-'END Jul 2021'!P14)*'END Jul 2021'!Q14/100),(('END Jul 2021'!R14)*'END Jul 2021'!Q14/100))),0)</f>
        <v>0</v>
      </c>
      <c r="F20" s="215">
        <f>IF(AND('END Jul 2021'!Q14&gt;0,'END Jul 2021'!S14&gt;0),IF($C$5&lt;('END Jul 2021'!R14+'END Jul 2021'!P14),0,IF($C$5&lt;=('END Jul 2021'!T14+'END Jul 2021'!R14+'END Jul 2021'!P14),(($C$5-('END Jul 2021'!R14+'END Jul 2021'!P14))*'END Jul 2021'!S14/100),('END Jul 2021'!T14*'END Jul 2021'!S14/100))),0)</f>
        <v>0</v>
      </c>
      <c r="G20" s="215">
        <v>0</v>
      </c>
      <c r="H20" s="215">
        <f>IF(AND('END Jul 2021'!R14&gt;0,'END Jul 2021'!T14&gt;0),IF(($C$5&lt;'END Jul 2021'!T14),(0),($C$5-'END Jul 2021'!T14)*'END Jul 2021'!U14/100),IF(AND('END Jul 2021'!R14&gt;0,'END Jul 2021'!T14=""),IF(($C$5&lt;'END Jul 2021'!R14+'END Jul 2021'!P14),(0),(($C$5-('END Jul 2021'!R14+'END Jul 2021'!P14))*'END Jul 2021'!S14/100)),IF(AND('END Jul 2021'!P14&gt;0,'END Jul 2021'!R14=""&gt;0),IF(($C$5&lt;'END Jul 2021'!P14),(0),($C$5-'END Jul 2021'!P14)*'END Jul 2021'!Q14/100),0)))</f>
        <v>41.963636363636354</v>
      </c>
      <c r="I20" s="215">
        <f t="shared" si="0"/>
        <v>383.49609090909081</v>
      </c>
      <c r="J20" s="377">
        <f t="shared" si="1"/>
        <v>1274.9818181818177</v>
      </c>
      <c r="K20" s="209">
        <f t="shared" si="2"/>
        <v>1533.9843636363632</v>
      </c>
      <c r="L20" s="181">
        <f t="shared" si="8"/>
        <v>1687.3827999999996</v>
      </c>
      <c r="M20" s="209">
        <f>'END Jul 2021'!AZ14</f>
        <v>0</v>
      </c>
      <c r="N20" s="209">
        <f>'END Jul 2021'!BA14</f>
        <v>0</v>
      </c>
      <c r="O20" s="209">
        <f>'END Jul 2021'!BB14</f>
        <v>0</v>
      </c>
      <c r="P20" s="209">
        <f>'END Jul 2021'!BC14</f>
        <v>0</v>
      </c>
      <c r="Q20" s="378" t="str">
        <f t="shared" si="3"/>
        <v>No discount</v>
      </c>
      <c r="R20" s="378" t="str">
        <f t="shared" si="4"/>
        <v>Inclusive</v>
      </c>
      <c r="S20" s="379">
        <f t="shared" si="5"/>
        <v>1533.9843636363632</v>
      </c>
      <c r="T20" s="209">
        <f t="shared" si="6"/>
        <v>1533.9843636363632</v>
      </c>
      <c r="U20" s="381">
        <f t="shared" si="9"/>
        <v>1687.3827999999996</v>
      </c>
      <c r="V20" s="381">
        <f t="shared" si="9"/>
        <v>1687.3827999999996</v>
      </c>
      <c r="W20" s="210">
        <f>'END Jul 2021'!BL14</f>
        <v>0</v>
      </c>
      <c r="X20" s="211" t="str">
        <f>'END Jul 2021'!BM14</f>
        <v>n</v>
      </c>
      <c r="Y20" s="419"/>
      <c r="Z20" s="419"/>
      <c r="AA20" s="419"/>
      <c r="AB20" s="419"/>
      <c r="AC20" s="419"/>
      <c r="AD20" s="419"/>
      <c r="AE20" s="419"/>
      <c r="AF20" s="419"/>
      <c r="AG20" s="419"/>
      <c r="AH20" s="419"/>
      <c r="AI20" s="419"/>
      <c r="AJ20" s="419"/>
      <c r="AK20" s="419"/>
      <c r="AL20" s="419"/>
      <c r="AM20" s="419"/>
      <c r="AN20" s="419"/>
      <c r="AO20" s="419"/>
      <c r="AP20" s="419"/>
      <c r="AQ20" s="419"/>
    </row>
    <row r="21" spans="1:43" x14ac:dyDescent="0.15">
      <c r="A21" s="163" t="str">
        <f>'END Jul 2021'!K15</f>
        <v>Simply Energy</v>
      </c>
      <c r="B21" s="158" t="str">
        <f>'END Jul 2021'!L15</f>
        <v>Energy Saver</v>
      </c>
      <c r="C21" s="215">
        <f>IF('END Jul 2021'!BP15=0,91*'END Jul 2021'!M15/100,(91*'END Jul 2021'!M15/100)+'END Jul 2021'!BP15/4)</f>
        <v>74.611727272727265</v>
      </c>
      <c r="D21" s="215">
        <f>IF('END Jul 2021'!O15="",$C$5*'END Jul 2021'!N15/100,IF($C$5&gt;='END Jul 2021'!P15,('END Jul 2021'!P15*'END Jul 2021'!N15/100),($C$5*'END Jul 2021'!N15/100)))</f>
        <v>302.40127272727273</v>
      </c>
      <c r="E21" s="215">
        <f>IF(AND('END Jul 2021'!P15&gt;0,'END Jul 2021'!R15&gt;0),IF($C$5&lt;'END Jul 2021'!P15,0,IF($C$5&lt;=('END Jul 2021'!R15+'END Jul 2021'!P15),(($C$5-'END Jul 2021'!P15)*'END Jul 2021'!Q15/100),(('END Jul 2021'!R15)*'END Jul 2021'!Q15/100))),0)</f>
        <v>0</v>
      </c>
      <c r="F21" s="215">
        <f>IF(AND('END Jul 2021'!Q15&gt;0,'END Jul 2021'!S15&gt;0),IF($C$5&lt;('END Jul 2021'!R15+'END Jul 2021'!P15),0,IF($C$5&lt;=('END Jul 2021'!T15+'END Jul 2021'!R15+'END Jul 2021'!P15),(($C$5-('END Jul 2021'!R15+'END Jul 2021'!P15))*'END Jul 2021'!S15/100),('END Jul 2021'!T15*'END Jul 2021'!S15/100))),0)</f>
        <v>0</v>
      </c>
      <c r="G21" s="215">
        <v>0</v>
      </c>
      <c r="H21" s="215">
        <f>IF(AND('END Jul 2021'!R15&gt;0,'END Jul 2021'!T15&gt;0),IF(($C$5&lt;'END Jul 2021'!T15),(0),($C$5-'END Jul 2021'!T15)*'END Jul 2021'!U15/100),IF(AND('END Jul 2021'!R15&gt;0,'END Jul 2021'!T15=""),IF(($C$5&lt;'END Jul 2021'!R15+'END Jul 2021'!P15),(0),(($C$5-('END Jul 2021'!R15+'END Jul 2021'!P15))*'END Jul 2021'!S15/100)),IF(AND('END Jul 2021'!P15&gt;0,'END Jul 2021'!R15=""&gt;0),IF(($C$5&lt;'END Jul 2021'!P15),(0),($C$5-'END Jul 2021'!P15)*'END Jul 2021'!Q15/100),0)))</f>
        <v>56.499999999999993</v>
      </c>
      <c r="I21" s="215">
        <f t="shared" si="0"/>
        <v>433.51299999999998</v>
      </c>
      <c r="J21" s="377">
        <f t="shared" si="1"/>
        <v>1435.6050909090909</v>
      </c>
      <c r="K21" s="209">
        <f t="shared" si="2"/>
        <v>1734.0519999999999</v>
      </c>
      <c r="L21" s="181">
        <f t="shared" si="8"/>
        <v>1907.4572000000001</v>
      </c>
      <c r="M21" s="209">
        <f>'END Jul 2021'!AZ15</f>
        <v>19</v>
      </c>
      <c r="N21" s="209">
        <f>'END Jul 2021'!BA15</f>
        <v>0</v>
      </c>
      <c r="O21" s="209">
        <f>'END Jul 2021'!BB15</f>
        <v>0</v>
      </c>
      <c r="P21" s="209">
        <f>'END Jul 2021'!BC15</f>
        <v>0</v>
      </c>
      <c r="Q21" s="378" t="str">
        <f t="shared" si="3"/>
        <v>Guaranteed off bill</v>
      </c>
      <c r="R21" s="378" t="str">
        <f t="shared" si="4"/>
        <v>Exclusive</v>
      </c>
      <c r="S21" s="379">
        <f t="shared" si="5"/>
        <v>1404.58212</v>
      </c>
      <c r="T21" s="209">
        <f t="shared" si="6"/>
        <v>1404.58212</v>
      </c>
      <c r="U21" s="381">
        <f t="shared" si="9"/>
        <v>1545.0403320000003</v>
      </c>
      <c r="V21" s="381">
        <f t="shared" si="9"/>
        <v>1545.0403320000003</v>
      </c>
      <c r="W21" s="210">
        <f>'END Jul 2021'!BL15</f>
        <v>0</v>
      </c>
      <c r="X21" s="211" t="str">
        <f>'END Jul 2021'!BM15</f>
        <v>n</v>
      </c>
      <c r="Y21" s="419"/>
      <c r="Z21" s="419"/>
      <c r="AA21" s="419"/>
      <c r="AB21" s="419"/>
      <c r="AC21" s="419"/>
      <c r="AD21" s="419"/>
      <c r="AE21" s="419"/>
      <c r="AF21" s="419"/>
      <c r="AG21" s="419"/>
      <c r="AH21" s="419"/>
      <c r="AI21" s="419"/>
      <c r="AJ21" s="419"/>
      <c r="AK21" s="419"/>
      <c r="AL21" s="419"/>
      <c r="AM21" s="419"/>
      <c r="AN21" s="419"/>
      <c r="AO21" s="419"/>
      <c r="AP21" s="419"/>
      <c r="AQ21" s="419"/>
    </row>
    <row r="22" spans="1:43" x14ac:dyDescent="0.15">
      <c r="A22" s="163" t="str">
        <f>'END Jul 2021'!K16</f>
        <v>1st Energy</v>
      </c>
      <c r="B22" s="158" t="str">
        <f>'END Jul 2021'!L16</f>
        <v>1st Saver</v>
      </c>
      <c r="C22" s="215">
        <f>IF('END Jul 2021'!BP16=0,91*'END Jul 2021'!M16/100,(91*'END Jul 2021'!M16/100)+'END Jul 2021'!BP16/4)</f>
        <v>90.09</v>
      </c>
      <c r="D22" s="215">
        <f>IF('END Jul 2021'!O16="",$C$5*'END Jul 2021'!N16/100,IF($C$5&gt;='END Jul 2021'!P16,('END Jul 2021'!P16*'END Jul 2021'!N16/100),($C$5*'END Jul 2021'!N16/100)))</f>
        <v>301.17272727272723</v>
      </c>
      <c r="E22" s="215">
        <f>IF(AND('END Jul 2021'!P16&gt;0,'END Jul 2021'!R16&gt;0),IF($C$5&lt;'END Jul 2021'!P16,0,IF($C$5&lt;=('END Jul 2021'!R16+'END Jul 2021'!P16),(($C$5-'END Jul 2021'!P16)*'END Jul 2021'!Q16/100),(('END Jul 2021'!R16)*'END Jul 2021'!Q16/100))),0)</f>
        <v>0</v>
      </c>
      <c r="F22" s="215">
        <f>IF(AND('END Jul 2021'!Q16&gt;0,'END Jul 2021'!S16&gt;0),IF($C$5&lt;('END Jul 2021'!R16+'END Jul 2021'!P16),0,IF($C$5&lt;=('END Jul 2021'!T16+'END Jul 2021'!R16+'END Jul 2021'!P16),(($C$5-('END Jul 2021'!R16+'END Jul 2021'!P16))*'END Jul 2021'!S16/100),('END Jul 2021'!T16*'END Jul 2021'!S16/100))),0)</f>
        <v>0</v>
      </c>
      <c r="G22" s="215">
        <v>0</v>
      </c>
      <c r="H22" s="215">
        <f>IF(AND('END Jul 2021'!R16&gt;0,'END Jul 2021'!T16&gt;0),IF(($C$5&lt;'END Jul 2021'!T16),(0),($C$5-'END Jul 2021'!T16)*'END Jul 2021'!U16/100),IF(AND('END Jul 2021'!R16&gt;0,'END Jul 2021'!T16=""),IF(($C$5&lt;'END Jul 2021'!R16+'END Jul 2021'!P16),(0),(($C$5-('END Jul 2021'!R16+'END Jul 2021'!P16))*'END Jul 2021'!S16/100)),IF(AND('END Jul 2021'!P16&gt;0,'END Jul 2021'!R16=""&gt;0),IF(($C$5&lt;'END Jul 2021'!P16),(0),($C$5-'END Jul 2021'!P16)*'END Jul 2021'!Q16/100),0)))</f>
        <v>39.122727272727275</v>
      </c>
      <c r="I22" s="215">
        <f t="shared" si="0"/>
        <v>430.38545454545454</v>
      </c>
      <c r="J22" s="377">
        <f t="shared" si="1"/>
        <v>1361.181818181818</v>
      </c>
      <c r="K22" s="209">
        <f t="shared" si="2"/>
        <v>1721.5418181818181</v>
      </c>
      <c r="L22" s="181">
        <f t="shared" si="8"/>
        <v>1893.6960000000001</v>
      </c>
      <c r="M22" s="209">
        <f>'END Jul 2021'!AZ16</f>
        <v>0</v>
      </c>
      <c r="N22" s="209">
        <f>'END Jul 2021'!BA16</f>
        <v>0</v>
      </c>
      <c r="O22" s="209">
        <f>'END Jul 2021'!BB16</f>
        <v>10</v>
      </c>
      <c r="P22" s="209">
        <f>'END Jul 2021'!BC16</f>
        <v>0</v>
      </c>
      <c r="Q22" s="378" t="str">
        <f t="shared" si="3"/>
        <v>Pay-on-time off bill</v>
      </c>
      <c r="R22" s="378" t="str">
        <f t="shared" si="4"/>
        <v>Exclusive</v>
      </c>
      <c r="S22" s="379">
        <f t="shared" si="5"/>
        <v>1721.5418181818181</v>
      </c>
      <c r="T22" s="209">
        <f t="shared" si="6"/>
        <v>1549.3876363636364</v>
      </c>
      <c r="U22" s="381">
        <f t="shared" si="9"/>
        <v>1893.6960000000001</v>
      </c>
      <c r="V22" s="381">
        <f t="shared" si="9"/>
        <v>1704.3264000000001</v>
      </c>
      <c r="W22" s="210">
        <f>'END Jul 2021'!BL16</f>
        <v>0</v>
      </c>
      <c r="X22" s="211" t="str">
        <f>'END Jul 2021'!BM16</f>
        <v>n</v>
      </c>
      <c r="Y22" s="419"/>
      <c r="Z22" s="419"/>
      <c r="AA22" s="419"/>
      <c r="AB22" s="419"/>
      <c r="AC22" s="419"/>
      <c r="AD22" s="419"/>
      <c r="AE22" s="419"/>
      <c r="AF22" s="419"/>
      <c r="AG22" s="419"/>
      <c r="AH22" s="419"/>
      <c r="AI22" s="419"/>
      <c r="AJ22" s="419"/>
      <c r="AK22" s="419"/>
      <c r="AL22" s="419"/>
      <c r="AM22" s="419"/>
      <c r="AN22" s="419"/>
      <c r="AO22" s="419"/>
      <c r="AP22" s="419"/>
      <c r="AQ22" s="419"/>
    </row>
    <row r="23" spans="1:43" x14ac:dyDescent="0.15">
      <c r="A23" s="163" t="str">
        <f>'END Jul 2021'!K17</f>
        <v>ReAmped Energy</v>
      </c>
      <c r="B23" s="158" t="str">
        <f>'END Jul 2021'!L17</f>
        <v>Advance</v>
      </c>
      <c r="C23" s="215">
        <f>IF('END Jul 2021'!BP17=0,91*'END Jul 2021'!M17/100,(91*'END Jul 2021'!M17/100)+'END Jul 2021'!BP17/4)</f>
        <v>53.359090909090909</v>
      </c>
      <c r="D23" s="215">
        <f>IF('END Jul 2021'!O17="",$C$5*'END Jul 2021'!N17/100,IF($C$5&gt;='END Jul 2021'!P17,('END Jul 2021'!P17*'END Jul 2021'!N17/100),($C$5*'END Jul 2021'!N17/100)))</f>
        <v>258.13636363636363</v>
      </c>
      <c r="E23" s="215">
        <f>IF(AND('END Jul 2021'!P17&gt;0,'END Jul 2021'!R17&gt;0),IF($C$5&lt;'END Jul 2021'!P17,0,IF($C$5&lt;=('END Jul 2021'!R17+'END Jul 2021'!P17),(($C$5-'END Jul 2021'!P17)*'END Jul 2021'!Q17/100),(('END Jul 2021'!R17)*'END Jul 2021'!Q17/100))),0)</f>
        <v>0</v>
      </c>
      <c r="F23" s="215">
        <f>IF(AND('END Jul 2021'!Q17&gt;0,'END Jul 2021'!S17&gt;0),IF($C$5&lt;('END Jul 2021'!R17+'END Jul 2021'!P17),0,IF($C$5&lt;=('END Jul 2021'!T17+'END Jul 2021'!R17+'END Jul 2021'!P17),(($C$5-('END Jul 2021'!R17+'END Jul 2021'!P17))*'END Jul 2021'!S17/100),('END Jul 2021'!T17*'END Jul 2021'!S17/100))),0)</f>
        <v>0</v>
      </c>
      <c r="G23" s="215">
        <v>0</v>
      </c>
      <c r="H23" s="215">
        <f>IF(AND('END Jul 2021'!R17&gt;0,'END Jul 2021'!T17&gt;0),IF(($C$5&lt;'END Jul 2021'!T17),(0),($C$5-'END Jul 2021'!T17)*'END Jul 2021'!U17/100),IF(AND('END Jul 2021'!R17&gt;0,'END Jul 2021'!T17=""),IF(($C$5&lt;'END Jul 2021'!R17+'END Jul 2021'!P17),(0),(($C$5-('END Jul 2021'!R17+'END Jul 2021'!P17))*'END Jul 2021'!S17/100)),IF(AND('END Jul 2021'!P17&gt;0,'END Jul 2021'!R17=""&gt;0),IF(($C$5&lt;'END Jul 2021'!P17),(0),($C$5-'END Jul 2021'!P17)*'END Jul 2021'!Q17/100),0)))</f>
        <v>0</v>
      </c>
      <c r="I23" s="215">
        <f t="shared" ref="I23" si="13">SUM(C23:H23)</f>
        <v>311.49545454545455</v>
      </c>
      <c r="J23" s="377">
        <f t="shared" si="1"/>
        <v>1032.5454545454545</v>
      </c>
      <c r="K23" s="209">
        <f t="shared" si="2"/>
        <v>1245.9818181818182</v>
      </c>
      <c r="L23" s="181">
        <f t="shared" si="8"/>
        <v>1370.5800000000002</v>
      </c>
      <c r="M23" s="209">
        <f>'END Jul 2021'!AZ17</f>
        <v>0</v>
      </c>
      <c r="N23" s="209">
        <f>'END Jul 2021'!BA17</f>
        <v>0</v>
      </c>
      <c r="O23" s="209">
        <f>'END Jul 2021'!BB17</f>
        <v>0</v>
      </c>
      <c r="P23" s="209">
        <f>'END Jul 2021'!BC17</f>
        <v>0</v>
      </c>
      <c r="Q23" s="378" t="str">
        <f t="shared" si="3"/>
        <v>No discount</v>
      </c>
      <c r="R23" s="378" t="str">
        <f t="shared" si="4"/>
        <v>Exclusive</v>
      </c>
      <c r="S23" s="379">
        <f t="shared" si="5"/>
        <v>1245.9818181818182</v>
      </c>
      <c r="T23" s="209">
        <f t="shared" si="6"/>
        <v>1245.9818181818182</v>
      </c>
      <c r="U23" s="381">
        <f t="shared" si="9"/>
        <v>1370.5800000000002</v>
      </c>
      <c r="V23" s="381">
        <f t="shared" si="9"/>
        <v>1370.5800000000002</v>
      </c>
      <c r="W23" s="210">
        <f>'END Jul 2021'!BL17</f>
        <v>0</v>
      </c>
      <c r="X23" s="211" t="str">
        <f>'END Jul 2021'!BM17</f>
        <v>n</v>
      </c>
      <c r="Y23" s="419"/>
      <c r="Z23" s="419"/>
      <c r="AA23" s="419"/>
      <c r="AB23" s="419"/>
      <c r="AC23" s="419"/>
      <c r="AD23" s="419"/>
      <c r="AE23" s="419"/>
      <c r="AF23" s="419"/>
      <c r="AG23" s="419"/>
      <c r="AH23" s="419"/>
      <c r="AI23" s="419"/>
      <c r="AJ23" s="419"/>
      <c r="AK23" s="419"/>
      <c r="AL23" s="419"/>
      <c r="AM23" s="419"/>
      <c r="AN23" s="419"/>
      <c r="AO23" s="419"/>
      <c r="AP23" s="419"/>
      <c r="AQ23" s="419"/>
    </row>
    <row r="24" spans="1:43" x14ac:dyDescent="0.15">
      <c r="A24" s="163" t="str">
        <f>'END Jul 2021'!K18</f>
        <v>Powerclub</v>
      </c>
      <c r="B24" s="158" t="str">
        <f>'END Jul 2021'!L18</f>
        <v>Powerbank Home</v>
      </c>
      <c r="C24" s="215">
        <f>IF('END Jul 2021'!BP18=0,91*'END Jul 2021'!M18/100,(91*'END Jul 2021'!M18/100)+'END Jul 2021'!BP18/4)</f>
        <v>73.870727272727251</v>
      </c>
      <c r="D24" s="215">
        <f>IF('END Jul 2021'!O18="",$C$5*'END Jul 2021'!N18/100,IF($C$5&gt;='END Jul 2021'!P18,('END Jul 2021'!P18*'END Jul 2021'!N18/100),($C$5*'END Jul 2021'!N18/100)))</f>
        <v>272.18181818181819</v>
      </c>
      <c r="E24" s="215">
        <f>IF(AND('END Jul 2021'!P18&gt;0,'END Jul 2021'!R18&gt;0),IF($C$5&lt;'END Jul 2021'!P18,0,IF($C$5&lt;=('END Jul 2021'!R18+'END Jul 2021'!P18),(($C$5-'END Jul 2021'!P18)*'END Jul 2021'!Q18/100),(('END Jul 2021'!R18)*'END Jul 2021'!Q18/100))),0)</f>
        <v>0</v>
      </c>
      <c r="F24" s="215">
        <f>IF(AND('END Jul 2021'!Q18&gt;0,'END Jul 2021'!S18&gt;0),IF($C$5&lt;('END Jul 2021'!R18+'END Jul 2021'!P18),0,IF($C$5&lt;=('END Jul 2021'!T18+'END Jul 2021'!R18+'END Jul 2021'!P18),(($C$5-('END Jul 2021'!R18+'END Jul 2021'!P18))*'END Jul 2021'!S18/100),('END Jul 2021'!T18*'END Jul 2021'!S18/100))),0)</f>
        <v>0</v>
      </c>
      <c r="G24" s="215">
        <v>0</v>
      </c>
      <c r="H24" s="215">
        <f>IF(AND('END Jul 2021'!R18&gt;0,'END Jul 2021'!T18&gt;0),IF(($C$5&lt;'END Jul 2021'!T18),(0),($C$5-'END Jul 2021'!T18)*'END Jul 2021'!U18/100),IF(AND('END Jul 2021'!R18&gt;0,'END Jul 2021'!T18=""),IF(($C$5&lt;'END Jul 2021'!R18+'END Jul 2021'!P18),(0),(($C$5-('END Jul 2021'!R18+'END Jul 2021'!P18))*'END Jul 2021'!S18/100)),IF(AND('END Jul 2021'!P18&gt;0,'END Jul 2021'!R18=""&gt;0),IF(($C$5&lt;'END Jul 2021'!P18),(0),($C$5-'END Jul 2021'!P18)*'END Jul 2021'!Q18/100),0)))</f>
        <v>0</v>
      </c>
      <c r="I24" s="215">
        <f t="shared" ref="I24" si="14">SUM(C24:H24)</f>
        <v>346.05254545454545</v>
      </c>
      <c r="J24" s="377">
        <f t="shared" si="1"/>
        <v>1088.7272727272727</v>
      </c>
      <c r="K24" s="209">
        <f t="shared" si="2"/>
        <v>1384.2101818181818</v>
      </c>
      <c r="L24" s="181">
        <f t="shared" si="8"/>
        <v>1522.6312</v>
      </c>
      <c r="M24" s="209">
        <f>'END Jul 2021'!AZ18</f>
        <v>0</v>
      </c>
      <c r="N24" s="209">
        <f>'END Jul 2021'!BA18</f>
        <v>0</v>
      </c>
      <c r="O24" s="209">
        <f>'END Jul 2021'!BB18</f>
        <v>0</v>
      </c>
      <c r="P24" s="209">
        <f>'END Jul 2021'!BC18</f>
        <v>0</v>
      </c>
      <c r="Q24" s="378" t="str">
        <f t="shared" si="3"/>
        <v>No discount</v>
      </c>
      <c r="R24" s="378" t="str">
        <f t="shared" si="4"/>
        <v>Exclusive</v>
      </c>
      <c r="S24" s="379">
        <f t="shared" si="5"/>
        <v>1384.2101818181818</v>
      </c>
      <c r="T24" s="209">
        <f t="shared" si="6"/>
        <v>1384.2101818181818</v>
      </c>
      <c r="U24" s="381">
        <f t="shared" si="9"/>
        <v>1522.6312</v>
      </c>
      <c r="V24" s="381">
        <f t="shared" si="9"/>
        <v>1522.6312</v>
      </c>
      <c r="W24" s="210">
        <f>'END Jul 2021'!BL18</f>
        <v>0</v>
      </c>
      <c r="X24" s="211" t="str">
        <f>'END Jul 2021'!BM18</f>
        <v>n</v>
      </c>
      <c r="Y24" s="419"/>
      <c r="Z24" s="419"/>
      <c r="AA24" s="419"/>
      <c r="AB24" s="419"/>
      <c r="AC24" s="419"/>
      <c r="AD24" s="419"/>
      <c r="AE24" s="419"/>
      <c r="AF24" s="419"/>
      <c r="AG24" s="419"/>
      <c r="AH24" s="419"/>
      <c r="AI24" s="419"/>
      <c r="AJ24" s="419"/>
      <c r="AK24" s="419"/>
      <c r="AL24" s="419"/>
      <c r="AM24" s="419"/>
      <c r="AN24" s="419"/>
      <c r="AO24" s="419"/>
      <c r="AP24" s="419"/>
      <c r="AQ24" s="419"/>
    </row>
    <row r="25" spans="1:43" x14ac:dyDescent="0.15">
      <c r="A25" s="163" t="str">
        <f>'END Jul 2021'!K19</f>
        <v>Enova Energy</v>
      </c>
      <c r="B25" s="158" t="str">
        <f>'END Jul 2021'!L19</f>
        <v>Community Plus</v>
      </c>
      <c r="C25" s="215">
        <f>IF('END Jul 2021'!BP19=0,91*'END Jul 2021'!M19/100,(91*'END Jul 2021'!M19/100)+'END Jul 2021'!BP19/4)</f>
        <v>71.89</v>
      </c>
      <c r="D25" s="215">
        <f>IF('END Jul 2021'!O19="",$C$5*'END Jul 2021'!N19/100,IF($C$5&gt;='END Jul 2021'!P19,('END Jul 2021'!P19*'END Jul 2021'!N19/100),($C$5*'END Jul 2021'!N19/100)))</f>
        <v>322.49999999999994</v>
      </c>
      <c r="E25" s="215">
        <f>IF(AND('END Jul 2021'!P19&gt;0,'END Jul 2021'!R19&gt;0),IF($C$5&lt;'END Jul 2021'!P19,0,IF($C$5&lt;=('END Jul 2021'!R19+'END Jul 2021'!P19),(($C$5-'END Jul 2021'!P19)*'END Jul 2021'!Q19/100),(('END Jul 2021'!R19)*'END Jul 2021'!Q19/100))),0)</f>
        <v>0</v>
      </c>
      <c r="F25" s="215">
        <f>IF(AND('END Jul 2021'!Q19&gt;0,'END Jul 2021'!S19&gt;0),IF($C$5&lt;('END Jul 2021'!R19+'END Jul 2021'!P19),0,IF($C$5&lt;=('END Jul 2021'!T19+'END Jul 2021'!R19+'END Jul 2021'!P19),(($C$5-('END Jul 2021'!R19+'END Jul 2021'!P19))*'END Jul 2021'!S19/100),('END Jul 2021'!T19*'END Jul 2021'!S19/100))),0)</f>
        <v>0</v>
      </c>
      <c r="G25" s="215">
        <v>0</v>
      </c>
      <c r="H25" s="215">
        <f>IF(AND('END Jul 2021'!R19&gt;0,'END Jul 2021'!T19&gt;0),IF(($C$5&lt;'END Jul 2021'!T19),(0),($C$5-'END Jul 2021'!T19)*'END Jul 2021'!U19/100),IF(AND('END Jul 2021'!R19&gt;0,'END Jul 2021'!T19=""),IF(($C$5&lt;'END Jul 2021'!R19+'END Jul 2021'!P19),(0),(($C$5-('END Jul 2021'!R19+'END Jul 2021'!P19))*'END Jul 2021'!S19/100)),IF(AND('END Jul 2021'!P19&gt;0,'END Jul 2021'!R19=""&gt;0),IF(($C$5&lt;'END Jul 2021'!P19),(0),($C$5-'END Jul 2021'!P19)*'END Jul 2021'!Q19/100),0)))</f>
        <v>0</v>
      </c>
      <c r="I25" s="215">
        <f t="shared" ref="I25:I35" si="15">SUM(C25:H25)</f>
        <v>394.38999999999993</v>
      </c>
      <c r="J25" s="377">
        <f t="shared" si="1"/>
        <v>1289.9999999999998</v>
      </c>
      <c r="K25" s="209">
        <f t="shared" si="2"/>
        <v>1577.5599999999997</v>
      </c>
      <c r="L25" s="181">
        <f t="shared" si="8"/>
        <v>1735.3159999999998</v>
      </c>
      <c r="M25" s="209">
        <f>'END Jul 2021'!AZ19</f>
        <v>0</v>
      </c>
      <c r="N25" s="209">
        <f>'END Jul 2021'!BA19</f>
        <v>0</v>
      </c>
      <c r="O25" s="209">
        <f>'END Jul 2021'!BB19</f>
        <v>0</v>
      </c>
      <c r="P25" s="209">
        <f>'END Jul 2021'!BC19</f>
        <v>3</v>
      </c>
      <c r="Q25" s="378" t="str">
        <f t="shared" si="3"/>
        <v>Pay-on-time off usENDe</v>
      </c>
      <c r="R25" s="378" t="str">
        <f t="shared" si="4"/>
        <v>Exclusive</v>
      </c>
      <c r="S25" s="379">
        <f t="shared" si="5"/>
        <v>1577.5599999999997</v>
      </c>
      <c r="T25" s="209">
        <f t="shared" si="6"/>
        <v>1538.8599999999997</v>
      </c>
      <c r="U25" s="381">
        <f t="shared" ref="U25:V35" si="16">S25*1.1</f>
        <v>1735.3159999999998</v>
      </c>
      <c r="V25" s="381">
        <f t="shared" si="16"/>
        <v>1692.7459999999999</v>
      </c>
      <c r="W25" s="210">
        <f>'END Jul 2021'!BL19</f>
        <v>0</v>
      </c>
      <c r="X25" s="211" t="str">
        <f>'END Jul 2021'!BM19</f>
        <v>n</v>
      </c>
      <c r="Y25" s="419"/>
      <c r="Z25" s="419"/>
      <c r="AA25" s="419"/>
      <c r="AB25" s="419"/>
      <c r="AC25" s="419"/>
      <c r="AD25" s="419"/>
      <c r="AE25" s="419"/>
      <c r="AF25" s="419"/>
      <c r="AG25" s="419"/>
      <c r="AH25" s="419"/>
      <c r="AI25" s="419"/>
      <c r="AJ25" s="419"/>
      <c r="AK25" s="419"/>
      <c r="AL25" s="419"/>
      <c r="AM25" s="419"/>
      <c r="AN25" s="419"/>
      <c r="AO25" s="419"/>
      <c r="AP25" s="419"/>
      <c r="AQ25" s="419"/>
    </row>
    <row r="26" spans="1:43" x14ac:dyDescent="0.15">
      <c r="A26" s="163" t="str">
        <f>'END Jul 2021'!K20</f>
        <v>Sumo Power</v>
      </c>
      <c r="B26" s="158" t="str">
        <f>'END Jul 2021'!L20</f>
        <v>Assure</v>
      </c>
      <c r="C26" s="215">
        <f>IF('END Jul 2021'!BP20=0,91*'END Jul 2021'!M20/100,(91*'END Jul 2021'!M20/100)+'END Jul 2021'!BP20/4)</f>
        <v>75.529999999999987</v>
      </c>
      <c r="D26" s="215">
        <f>IF('END Jul 2021'!O20="",$C$5*'END Jul 2021'!N20/100,IF($C$5&gt;='END Jul 2021'!P20,('END Jul 2021'!P20*'END Jul 2021'!N20/100),($C$5*'END Jul 2021'!N20/100)))</f>
        <v>289.49999999999994</v>
      </c>
      <c r="E26" s="215">
        <f>IF(AND('END Jul 2021'!P20&gt;0,'END Jul 2021'!R20&gt;0),IF($C$5&lt;'END Jul 2021'!P20,0,IF($C$5&lt;=('END Jul 2021'!R20+'END Jul 2021'!P20),(($C$5-'END Jul 2021'!P20)*'END Jul 2021'!Q20/100),(('END Jul 2021'!R20)*'END Jul 2021'!Q20/100))),0)</f>
        <v>0</v>
      </c>
      <c r="F26" s="215">
        <f>IF(AND('END Jul 2021'!Q20&gt;0,'END Jul 2021'!S20&gt;0),IF($C$5&lt;('END Jul 2021'!R20+'END Jul 2021'!P20),0,IF($C$5&lt;=('END Jul 2021'!T20+'END Jul 2021'!R20+'END Jul 2021'!P20),(($C$5-('END Jul 2021'!R20+'END Jul 2021'!P20))*'END Jul 2021'!S20/100),('END Jul 2021'!T20*'END Jul 2021'!S20/100))),0)</f>
        <v>0</v>
      </c>
      <c r="G26" s="215">
        <v>0</v>
      </c>
      <c r="H26" s="215">
        <f>IF(AND('END Jul 2021'!R20&gt;0,'END Jul 2021'!T20&gt;0),IF(($C$5&lt;'END Jul 2021'!T20),(0),($C$5-'END Jul 2021'!T20)*'END Jul 2021'!U20/100),IF(AND('END Jul 2021'!R20&gt;0,'END Jul 2021'!T20=""),IF(($C$5&lt;'END Jul 2021'!R20+'END Jul 2021'!P20),(0),(($C$5-('END Jul 2021'!R20+'END Jul 2021'!P20))*'END Jul 2021'!S20/100)),IF(AND('END Jul 2021'!P20&gt;0,'END Jul 2021'!R20=""&gt;0),IF(($C$5&lt;'END Jul 2021'!P20),(0),($C$5-'END Jul 2021'!P20)*'END Jul 2021'!Q20/100),0)))</f>
        <v>0</v>
      </c>
      <c r="I26" s="215">
        <f t="shared" si="15"/>
        <v>365.02999999999992</v>
      </c>
      <c r="J26" s="377">
        <f t="shared" si="1"/>
        <v>1157.9999999999998</v>
      </c>
      <c r="K26" s="209">
        <f t="shared" si="2"/>
        <v>1460.1199999999997</v>
      </c>
      <c r="L26" s="181">
        <f t="shared" si="8"/>
        <v>1606.1319999999998</v>
      </c>
      <c r="M26" s="209">
        <f>'END Jul 2021'!AZ20</f>
        <v>0</v>
      </c>
      <c r="N26" s="209">
        <f>'END Jul 2021'!BA20</f>
        <v>0</v>
      </c>
      <c r="O26" s="209">
        <f>'END Jul 2021'!BB20</f>
        <v>0</v>
      </c>
      <c r="P26" s="209">
        <f>'END Jul 2021'!BC20</f>
        <v>0</v>
      </c>
      <c r="Q26" s="378" t="str">
        <f t="shared" si="3"/>
        <v>No discount</v>
      </c>
      <c r="R26" s="378" t="str">
        <f t="shared" si="4"/>
        <v>Exclusive</v>
      </c>
      <c r="S26" s="379">
        <f t="shared" si="5"/>
        <v>1460.1199999999997</v>
      </c>
      <c r="T26" s="209">
        <f t="shared" si="6"/>
        <v>1460.1199999999997</v>
      </c>
      <c r="U26" s="381">
        <f t="shared" si="16"/>
        <v>1606.1319999999998</v>
      </c>
      <c r="V26" s="381">
        <f t="shared" si="16"/>
        <v>1606.1319999999998</v>
      </c>
      <c r="W26" s="210">
        <f>'END Jul 2021'!BL20</f>
        <v>0</v>
      </c>
      <c r="X26" s="211" t="str">
        <f>'END Jul 2021'!BM20</f>
        <v>n</v>
      </c>
      <c r="Y26" s="419"/>
      <c r="Z26" s="419"/>
      <c r="AA26" s="419"/>
      <c r="AB26" s="419"/>
      <c r="AC26" s="419"/>
      <c r="AD26" s="419"/>
      <c r="AE26" s="419"/>
      <c r="AF26" s="419"/>
      <c r="AG26" s="419"/>
      <c r="AH26" s="419"/>
      <c r="AI26" s="419"/>
      <c r="AJ26" s="419"/>
      <c r="AK26" s="419"/>
      <c r="AL26" s="419"/>
      <c r="AM26" s="419"/>
      <c r="AN26" s="419"/>
      <c r="AO26" s="419"/>
      <c r="AP26" s="419"/>
      <c r="AQ26" s="419"/>
    </row>
    <row r="27" spans="1:43" x14ac:dyDescent="0.15">
      <c r="A27" s="163" t="str">
        <f>'END Jul 2021'!K21</f>
        <v>Tango Energy</v>
      </c>
      <c r="B27" s="158" t="str">
        <f>'END Jul 2021'!L21</f>
        <v>Home Select</v>
      </c>
      <c r="C27" s="215">
        <f>IF('END Jul 2021'!BP21=0,91*'END Jul 2021'!M21/100,(91*'END Jul 2021'!M21/100)+'END Jul 2021'!BP21/4)</f>
        <v>76.109090909090895</v>
      </c>
      <c r="D27" s="215">
        <f>IF('END Jul 2021'!O21="",$C$5*'END Jul 2021'!N21/100,IF($C$5&gt;='END Jul 2021'!P21,('END Jul 2021'!P21*'END Jul 2021'!N21/100),($C$5*'END Jul 2021'!N21/100)))</f>
        <v>272.72727272727269</v>
      </c>
      <c r="E27" s="215">
        <f>IF(AND('END Jul 2021'!P21&gt;0,'END Jul 2021'!R21&gt;0),IF($C$5&lt;'END Jul 2021'!P21,0,IF($C$5&lt;=('END Jul 2021'!R21+'END Jul 2021'!P21),(($C$5-'END Jul 2021'!P21)*'END Jul 2021'!Q21/100),(('END Jul 2021'!R21)*'END Jul 2021'!Q21/100))),0)</f>
        <v>0</v>
      </c>
      <c r="F27" s="215">
        <f>IF(AND('END Jul 2021'!Q21&gt;0,'END Jul 2021'!S21&gt;0),IF($C$5&lt;('END Jul 2021'!R21+'END Jul 2021'!P21),0,IF($C$5&lt;=('END Jul 2021'!T21+'END Jul 2021'!R21+'END Jul 2021'!P21),(($C$5-('END Jul 2021'!R21+'END Jul 2021'!P21))*'END Jul 2021'!S21/100),('END Jul 2021'!T21*'END Jul 2021'!S21/100))),0)</f>
        <v>0</v>
      </c>
      <c r="G27" s="215">
        <v>0</v>
      </c>
      <c r="H27" s="215">
        <f>IF(AND('END Jul 2021'!R21&gt;0,'END Jul 2021'!T21&gt;0),IF(($C$5&lt;'END Jul 2021'!T21),(0),($C$5-'END Jul 2021'!T21)*'END Jul 2021'!U21/100),IF(AND('END Jul 2021'!R21&gt;0,'END Jul 2021'!T21=""),IF(($C$5&lt;'END Jul 2021'!R21+'END Jul 2021'!P21),(0),(($C$5-('END Jul 2021'!R21+'END Jul 2021'!P21))*'END Jul 2021'!S21/100)),IF(AND('END Jul 2021'!P21&gt;0,'END Jul 2021'!R21=""&gt;0),IF(($C$5&lt;'END Jul 2021'!P21),(0),($C$5-'END Jul 2021'!P21)*'END Jul 2021'!Q21/100),0)))</f>
        <v>0</v>
      </c>
      <c r="I27" s="215">
        <f t="shared" si="15"/>
        <v>348.83636363636356</v>
      </c>
      <c r="J27" s="377">
        <f t="shared" si="1"/>
        <v>1090.9090909090905</v>
      </c>
      <c r="K27" s="209">
        <f t="shared" si="2"/>
        <v>1395.3454545454542</v>
      </c>
      <c r="L27" s="181">
        <f t="shared" si="8"/>
        <v>1534.8799999999999</v>
      </c>
      <c r="M27" s="209">
        <f>'END Jul 2021'!AZ21</f>
        <v>0</v>
      </c>
      <c r="N27" s="209">
        <f>'END Jul 2021'!BA21</f>
        <v>0</v>
      </c>
      <c r="O27" s="209">
        <f>'END Jul 2021'!BB21</f>
        <v>0</v>
      </c>
      <c r="P27" s="209">
        <f>'END Jul 2021'!BC21</f>
        <v>0</v>
      </c>
      <c r="Q27" s="378" t="str">
        <f t="shared" si="3"/>
        <v>No discount</v>
      </c>
      <c r="R27" s="378" t="str">
        <f t="shared" si="4"/>
        <v>Exclusive</v>
      </c>
      <c r="S27" s="379">
        <f t="shared" si="5"/>
        <v>1395.3454545454542</v>
      </c>
      <c r="T27" s="209">
        <f t="shared" si="6"/>
        <v>1395.3454545454542</v>
      </c>
      <c r="U27" s="381">
        <f t="shared" si="16"/>
        <v>1534.8799999999999</v>
      </c>
      <c r="V27" s="381">
        <f t="shared" si="16"/>
        <v>1534.8799999999999</v>
      </c>
      <c r="W27" s="210">
        <f>'END Jul 2021'!BL21</f>
        <v>0</v>
      </c>
      <c r="X27" s="211" t="str">
        <f>'END Jul 2021'!BM21</f>
        <v>n</v>
      </c>
      <c r="Y27" s="419"/>
      <c r="Z27" s="419"/>
      <c r="AA27" s="419"/>
      <c r="AB27" s="419"/>
      <c r="AC27" s="419"/>
      <c r="AD27" s="419"/>
      <c r="AE27" s="419"/>
      <c r="AF27" s="419"/>
      <c r="AG27" s="419"/>
      <c r="AH27" s="419"/>
      <c r="AI27" s="419"/>
      <c r="AJ27" s="419"/>
      <c r="AK27" s="419"/>
      <c r="AL27" s="419"/>
      <c r="AM27" s="419"/>
      <c r="AN27" s="419"/>
      <c r="AO27" s="419"/>
      <c r="AP27" s="419"/>
      <c r="AQ27" s="419"/>
    </row>
    <row r="28" spans="1:43" x14ac:dyDescent="0.15">
      <c r="A28" s="163" t="str">
        <f>'END Jul 2021'!K22</f>
        <v>Amber Electric</v>
      </c>
      <c r="B28" s="158" t="str">
        <f>'END Jul 2021'!L22</f>
        <v>Amber Plan</v>
      </c>
      <c r="C28" s="215">
        <f>IF('END Jul 2021'!BP22=0,91*'END Jul 2021'!M22/100,(91*'END Jul 2021'!M22/100)+'END Jul 2021'!BP22/4)</f>
        <v>114.58599999999998</v>
      </c>
      <c r="D28" s="215">
        <f>IF('END Jul 2021'!O22="",$C$5*'END Jul 2021'!N22/100,IF($C$5&gt;='END Jul 2021'!P22,('END Jul 2021'!P22*'END Jul 2021'!N22/100),($C$5*'END Jul 2021'!N22/100)))</f>
        <v>307.22727272727275</v>
      </c>
      <c r="E28" s="215">
        <f>IF(AND('END Jul 2021'!P22&gt;0,'END Jul 2021'!R22&gt;0),IF($C$5&lt;'END Jul 2021'!P22,0,IF($C$5&lt;=('END Jul 2021'!R22+'END Jul 2021'!P22),(($C$5-'END Jul 2021'!P22)*'END Jul 2021'!Q22/100),(('END Jul 2021'!R22)*'END Jul 2021'!Q22/100))),0)</f>
        <v>0</v>
      </c>
      <c r="F28" s="215">
        <f>IF(AND('END Jul 2021'!Q22&gt;0,'END Jul 2021'!S22&gt;0),IF($C$5&lt;('END Jul 2021'!R22+'END Jul 2021'!P22),0,IF($C$5&lt;=('END Jul 2021'!T22+'END Jul 2021'!R22+'END Jul 2021'!P22),(($C$5-('END Jul 2021'!R22+'END Jul 2021'!P22))*'END Jul 2021'!S22/100),('END Jul 2021'!T22*'END Jul 2021'!S22/100))),0)</f>
        <v>0</v>
      </c>
      <c r="G28" s="215">
        <v>0</v>
      </c>
      <c r="H28" s="215">
        <f>IF(AND('END Jul 2021'!R22&gt;0,'END Jul 2021'!T22&gt;0),IF(($C$5&lt;'END Jul 2021'!T22),(0),($C$5-'END Jul 2021'!T22)*'END Jul 2021'!U22/100),IF(AND('END Jul 2021'!R22&gt;0,'END Jul 2021'!T22=""),IF(($C$5&lt;'END Jul 2021'!R22+'END Jul 2021'!P22),(0),(($C$5-('END Jul 2021'!R22+'END Jul 2021'!P22))*'END Jul 2021'!S22/100)),IF(AND('END Jul 2021'!P22&gt;0,'END Jul 2021'!R22=""&gt;0),IF(($C$5&lt;'END Jul 2021'!P22),(0),($C$5-'END Jul 2021'!P22)*'END Jul 2021'!Q22/100),0)))</f>
        <v>0</v>
      </c>
      <c r="I28" s="215">
        <f t="shared" si="15"/>
        <v>421.81327272727276</v>
      </c>
      <c r="J28" s="377">
        <f t="shared" si="1"/>
        <v>1228.909090909091</v>
      </c>
      <c r="K28" s="209">
        <f t="shared" si="2"/>
        <v>1687.253090909091</v>
      </c>
      <c r="L28" s="181">
        <f t="shared" si="8"/>
        <v>1855.9784000000002</v>
      </c>
      <c r="M28" s="209">
        <f>'END Jul 2021'!AZ22</f>
        <v>0</v>
      </c>
      <c r="N28" s="209">
        <f>'END Jul 2021'!BA22</f>
        <v>0</v>
      </c>
      <c r="O28" s="209">
        <f>'END Jul 2021'!BB22</f>
        <v>0</v>
      </c>
      <c r="P28" s="209">
        <f>'END Jul 2021'!BC22</f>
        <v>0</v>
      </c>
      <c r="Q28" s="378" t="str">
        <f t="shared" si="3"/>
        <v>No discount</v>
      </c>
      <c r="R28" s="378" t="str">
        <f t="shared" si="4"/>
        <v>Exclusive</v>
      </c>
      <c r="S28" s="379">
        <f t="shared" si="5"/>
        <v>1687.253090909091</v>
      </c>
      <c r="T28" s="209">
        <f t="shared" si="6"/>
        <v>1687.253090909091</v>
      </c>
      <c r="U28" s="381">
        <f t="shared" si="16"/>
        <v>1855.9784000000002</v>
      </c>
      <c r="V28" s="381">
        <f t="shared" si="16"/>
        <v>1855.9784000000002</v>
      </c>
      <c r="W28" s="210">
        <f>'END Jul 2021'!BL22</f>
        <v>0</v>
      </c>
      <c r="X28" s="211" t="str">
        <f>'END Jul 2021'!BM22</f>
        <v>n</v>
      </c>
      <c r="Y28" s="419"/>
      <c r="Z28" s="419"/>
      <c r="AA28" s="419"/>
      <c r="AB28" s="419"/>
      <c r="AC28" s="419"/>
      <c r="AD28" s="419"/>
      <c r="AE28" s="419"/>
      <c r="AF28" s="419"/>
      <c r="AG28" s="419"/>
      <c r="AH28" s="419"/>
      <c r="AI28" s="419"/>
      <c r="AJ28" s="419"/>
      <c r="AK28" s="419"/>
      <c r="AL28" s="419"/>
      <c r="AM28" s="419"/>
      <c r="AN28" s="419"/>
      <c r="AO28" s="419"/>
      <c r="AP28" s="419"/>
      <c r="AQ28" s="419"/>
    </row>
    <row r="29" spans="1:43" x14ac:dyDescent="0.15">
      <c r="A29" s="163" t="str">
        <f>'END Jul 2021'!K23</f>
        <v>Bright Spark Power</v>
      </c>
      <c r="B29" s="158" t="str">
        <f>'END Jul 2021'!L23</f>
        <v>12 Month Contract</v>
      </c>
      <c r="C29" s="215">
        <f>IF('END Jul 2021'!BP23=0,91*'END Jul 2021'!M23/100,(91*'END Jul 2021'!M23/100)+'END Jul 2021'!BP23/4)</f>
        <v>81.899999999999991</v>
      </c>
      <c r="D29" s="215">
        <f>IF('END Jul 2021'!O23="",$C$5*'END Jul 2021'!N23/100,IF($C$5&gt;='END Jul 2021'!P23,('END Jul 2021'!P23*'END Jul 2021'!N23/100),($C$5*'END Jul 2021'!N23/100)))</f>
        <v>272.59090909090901</v>
      </c>
      <c r="E29" s="215">
        <f>IF(AND('END Jul 2021'!P23&gt;0,'END Jul 2021'!R23&gt;0),IF($C$5&lt;'END Jul 2021'!P23,0,IF($C$5&lt;=('END Jul 2021'!R23+'END Jul 2021'!P23),(($C$5-'END Jul 2021'!P23)*'END Jul 2021'!Q23/100),(('END Jul 2021'!R23)*'END Jul 2021'!Q23/100))),0)</f>
        <v>0</v>
      </c>
      <c r="F29" s="215">
        <f>IF(AND('END Jul 2021'!Q23&gt;0,'END Jul 2021'!S23&gt;0),IF($C$5&lt;('END Jul 2021'!R23+'END Jul 2021'!P23),0,IF($C$5&lt;=('END Jul 2021'!T23+'END Jul 2021'!R23+'END Jul 2021'!P23),(($C$5-('END Jul 2021'!R23+'END Jul 2021'!P23))*'END Jul 2021'!S23/100),('END Jul 2021'!T23*'END Jul 2021'!S23/100))),0)</f>
        <v>0</v>
      </c>
      <c r="G29" s="215">
        <v>0</v>
      </c>
      <c r="H29" s="215">
        <f>IF(AND('END Jul 2021'!R23&gt;0,'END Jul 2021'!T23&gt;0),IF(($C$5&lt;'END Jul 2021'!T23),(0),($C$5-'END Jul 2021'!T23)*'END Jul 2021'!U23/100),IF(AND('END Jul 2021'!R23&gt;0,'END Jul 2021'!T23=""),IF(($C$5&lt;'END Jul 2021'!R23+'END Jul 2021'!P23),(0),(($C$5-('END Jul 2021'!R23+'END Jul 2021'!P23))*'END Jul 2021'!S23/100)),IF(AND('END Jul 2021'!P23&gt;0,'END Jul 2021'!R23=""&gt;0),IF(($C$5&lt;'END Jul 2021'!P23),(0),($C$5-'END Jul 2021'!P23)*'END Jul 2021'!Q23/100),0)))</f>
        <v>0</v>
      </c>
      <c r="I29" s="215">
        <f t="shared" si="15"/>
        <v>354.49090909090899</v>
      </c>
      <c r="J29" s="377">
        <f t="shared" si="1"/>
        <v>1090.363636363636</v>
      </c>
      <c r="K29" s="209">
        <f t="shared" si="2"/>
        <v>1417.9636363636359</v>
      </c>
      <c r="L29" s="181">
        <f t="shared" si="8"/>
        <v>1559.7599999999998</v>
      </c>
      <c r="M29" s="209">
        <f>'END Jul 2021'!AZ23</f>
        <v>0</v>
      </c>
      <c r="N29" s="209">
        <f>'END Jul 2021'!BA23</f>
        <v>0</v>
      </c>
      <c r="O29" s="209">
        <f>'END Jul 2021'!BB23</f>
        <v>0</v>
      </c>
      <c r="P29" s="209">
        <f>'END Jul 2021'!BC23</f>
        <v>0</v>
      </c>
      <c r="Q29" s="378" t="str">
        <f t="shared" si="3"/>
        <v>No discount</v>
      </c>
      <c r="R29" s="378" t="str">
        <f t="shared" si="4"/>
        <v>Exclusive</v>
      </c>
      <c r="S29" s="379">
        <f t="shared" si="5"/>
        <v>1417.9636363636359</v>
      </c>
      <c r="T29" s="209">
        <f t="shared" si="6"/>
        <v>1417.9636363636359</v>
      </c>
      <c r="U29" s="381">
        <f t="shared" si="16"/>
        <v>1559.7599999999998</v>
      </c>
      <c r="V29" s="381">
        <f t="shared" si="16"/>
        <v>1559.7599999999998</v>
      </c>
      <c r="W29" s="210">
        <f>'END Jul 2021'!BL23</f>
        <v>12</v>
      </c>
      <c r="X29" s="211" t="str">
        <f>'END Jul 2021'!BM23</f>
        <v>n</v>
      </c>
      <c r="Y29" s="419"/>
      <c r="Z29" s="419"/>
      <c r="AA29" s="419"/>
      <c r="AB29" s="419"/>
      <c r="AC29" s="419"/>
      <c r="AD29" s="419"/>
      <c r="AE29" s="419"/>
      <c r="AF29" s="419"/>
      <c r="AG29" s="419"/>
      <c r="AH29" s="419"/>
      <c r="AI29" s="419"/>
      <c r="AJ29" s="419"/>
      <c r="AK29" s="419"/>
      <c r="AL29" s="419"/>
      <c r="AM29" s="419"/>
      <c r="AN29" s="419"/>
      <c r="AO29" s="419"/>
      <c r="AP29" s="419"/>
      <c r="AQ29" s="419"/>
    </row>
    <row r="30" spans="1:43" x14ac:dyDescent="0.15">
      <c r="A30" s="163" t="str">
        <f>'END Jul 2021'!K24</f>
        <v>Discover Energy</v>
      </c>
      <c r="B30" s="158" t="str">
        <f>'END Jul 2021'!L24</f>
        <v>Smart Saver</v>
      </c>
      <c r="C30" s="215">
        <f>IF('END Jul 2021'!BP24=0,91*'END Jul 2021'!M24/100,(91*'END Jul 2021'!M24/100)+'END Jul 2021'!BP24/4)</f>
        <v>58.802545454545445</v>
      </c>
      <c r="D30" s="215">
        <f>IF('END Jul 2021'!O24="",$C$5*'END Jul 2021'!N24/100,IF($C$5&gt;='END Jul 2021'!P24,('END Jul 2021'!P24*'END Jul 2021'!N24/100),($C$5*'END Jul 2021'!N24/100)))</f>
        <v>371.72727272727275</v>
      </c>
      <c r="E30" s="215">
        <f>IF(AND('END Jul 2021'!P24&gt;0,'END Jul 2021'!R24&gt;0),IF($C$5&lt;'END Jul 2021'!P24,0,IF($C$5&lt;=('END Jul 2021'!R24+'END Jul 2021'!P24),(($C$5-'END Jul 2021'!P24)*'END Jul 2021'!Q24/100),(('END Jul 2021'!R24)*'END Jul 2021'!Q24/100))),0)</f>
        <v>0</v>
      </c>
      <c r="F30" s="215">
        <f>IF(AND('END Jul 2021'!Q24&gt;0,'END Jul 2021'!S24&gt;0),IF($C$5&lt;('END Jul 2021'!R24+'END Jul 2021'!P24),0,IF($C$5&lt;=('END Jul 2021'!T24+'END Jul 2021'!R24+'END Jul 2021'!P24),(($C$5-('END Jul 2021'!R24+'END Jul 2021'!P24))*'END Jul 2021'!S24/100),('END Jul 2021'!T24*'END Jul 2021'!S24/100))),0)</f>
        <v>0</v>
      </c>
      <c r="G30" s="215">
        <v>0</v>
      </c>
      <c r="H30" s="215">
        <f>IF(AND('END Jul 2021'!R24&gt;0,'END Jul 2021'!T24&gt;0),IF(($C$5&lt;'END Jul 2021'!T24),(0),($C$5-'END Jul 2021'!T24)*'END Jul 2021'!U24/100),IF(AND('END Jul 2021'!R24&gt;0,'END Jul 2021'!T24=""),IF(($C$5&lt;'END Jul 2021'!R24+'END Jul 2021'!P24),(0),(($C$5-('END Jul 2021'!R24+'END Jul 2021'!P24))*'END Jul 2021'!S24/100)),IF(AND('END Jul 2021'!P24&gt;0,'END Jul 2021'!R24=""&gt;0),IF(($C$5&lt;'END Jul 2021'!P24),(0),($C$5-'END Jul 2021'!P24)*'END Jul 2021'!Q24/100),0)))</f>
        <v>0</v>
      </c>
      <c r="I30" s="215">
        <f t="shared" si="15"/>
        <v>430.5298181818182</v>
      </c>
      <c r="J30" s="377">
        <f t="shared" si="1"/>
        <v>1486.909090909091</v>
      </c>
      <c r="K30" s="209">
        <f t="shared" si="2"/>
        <v>1722.1192727272728</v>
      </c>
      <c r="L30" s="181">
        <f t="shared" si="8"/>
        <v>1894.3312000000003</v>
      </c>
      <c r="M30" s="209">
        <f>'END Jul 2021'!AZ24</f>
        <v>0</v>
      </c>
      <c r="N30" s="209">
        <f>'END Jul 2021'!BA24</f>
        <v>21</v>
      </c>
      <c r="O30" s="209">
        <f>'END Jul 2021'!BB24</f>
        <v>0</v>
      </c>
      <c r="P30" s="209">
        <f>'END Jul 2021'!BC24</f>
        <v>0</v>
      </c>
      <c r="Q30" s="378" t="str">
        <f t="shared" si="3"/>
        <v>Guaranteed off usENDe</v>
      </c>
      <c r="R30" s="378" t="str">
        <f t="shared" si="4"/>
        <v>Exclusive</v>
      </c>
      <c r="S30" s="379">
        <f t="shared" si="5"/>
        <v>1409.8683636363637</v>
      </c>
      <c r="T30" s="209">
        <f t="shared" si="6"/>
        <v>1409.8683636363637</v>
      </c>
      <c r="U30" s="381">
        <f t="shared" si="16"/>
        <v>1550.8552000000002</v>
      </c>
      <c r="V30" s="381">
        <f t="shared" si="16"/>
        <v>1550.8552000000002</v>
      </c>
      <c r="W30" s="210">
        <f>'END Jul 2021'!BL24</f>
        <v>0</v>
      </c>
      <c r="X30" s="211" t="str">
        <f>'END Jul 2021'!BM24</f>
        <v>n</v>
      </c>
      <c r="Y30" s="419"/>
      <c r="Z30" s="419"/>
      <c r="AA30" s="419"/>
      <c r="AB30" s="419"/>
      <c r="AC30" s="419"/>
      <c r="AD30" s="419"/>
      <c r="AE30" s="419"/>
      <c r="AF30" s="419"/>
      <c r="AG30" s="419"/>
      <c r="AH30" s="419"/>
      <c r="AI30" s="419"/>
      <c r="AJ30" s="419"/>
      <c r="AK30" s="419"/>
      <c r="AL30" s="419"/>
      <c r="AM30" s="419"/>
      <c r="AN30" s="419"/>
      <c r="AO30" s="419"/>
      <c r="AP30" s="419"/>
      <c r="AQ30" s="419"/>
    </row>
    <row r="31" spans="1:43" x14ac:dyDescent="0.15">
      <c r="A31" s="163" t="str">
        <f>'END Jul 2021'!K25</f>
        <v>Future X Power</v>
      </c>
      <c r="B31" s="158" t="str">
        <f>'END Jul 2021'!L25</f>
        <v>Flexi Saver</v>
      </c>
      <c r="C31" s="215">
        <f>IF('END Jul 2021'!BP25=0,91*'END Jul 2021'!M25/100,(91*'END Jul 2021'!M25/100)+'END Jul 2021'!BP25/4)</f>
        <v>75.000545454545446</v>
      </c>
      <c r="D31" s="215">
        <f>IF('END Jul 2021'!O25="",$C$5*'END Jul 2021'!N25/100,IF($C$5&gt;='END Jul 2021'!P25,('END Jul 2021'!P25*'END Jul 2021'!N25/100),($C$5*'END Jul 2021'!N25/100)))</f>
        <v>291.13636363636363</v>
      </c>
      <c r="E31" s="215">
        <f>IF(AND('END Jul 2021'!P25&gt;0,'END Jul 2021'!R25&gt;0),IF($C$5&lt;'END Jul 2021'!P25,0,IF($C$5&lt;=('END Jul 2021'!R25+'END Jul 2021'!P25),(($C$5-'END Jul 2021'!P25)*'END Jul 2021'!Q25/100),(('END Jul 2021'!R25)*'END Jul 2021'!Q25/100))),0)</f>
        <v>0</v>
      </c>
      <c r="F31" s="215">
        <f>IF(AND('END Jul 2021'!Q25&gt;0,'END Jul 2021'!S25&gt;0),IF($C$5&lt;('END Jul 2021'!R25+'END Jul 2021'!P25),0,IF($C$5&lt;=('END Jul 2021'!T25+'END Jul 2021'!R25+'END Jul 2021'!P25),(($C$5-('END Jul 2021'!R25+'END Jul 2021'!P25))*'END Jul 2021'!S25/100),('END Jul 2021'!T25*'END Jul 2021'!S25/100))),0)</f>
        <v>0</v>
      </c>
      <c r="G31" s="215">
        <v>0</v>
      </c>
      <c r="H31" s="215">
        <f>IF(AND('END Jul 2021'!R25&gt;0,'END Jul 2021'!T25&gt;0),IF(($C$5&lt;'END Jul 2021'!T25),(0),($C$5-'END Jul 2021'!T25)*'END Jul 2021'!U25/100),IF(AND('END Jul 2021'!R25&gt;0,'END Jul 2021'!T25=""),IF(($C$5&lt;'END Jul 2021'!R25+'END Jul 2021'!P25),(0),(($C$5-('END Jul 2021'!R25+'END Jul 2021'!P25))*'END Jul 2021'!S25/100)),IF(AND('END Jul 2021'!P25&gt;0,'END Jul 2021'!R25=""&gt;0),IF(($C$5&lt;'END Jul 2021'!P25),(0),($C$5-'END Jul 2021'!P25)*'END Jul 2021'!Q25/100),0)))</f>
        <v>0</v>
      </c>
      <c r="I31" s="215">
        <f t="shared" si="15"/>
        <v>366.13690909090906</v>
      </c>
      <c r="J31" s="377">
        <f t="shared" si="1"/>
        <v>1164.5454545454545</v>
      </c>
      <c r="K31" s="209">
        <f t="shared" si="2"/>
        <v>1464.5476363636362</v>
      </c>
      <c r="L31" s="181">
        <f t="shared" si="8"/>
        <v>1611.0024000000001</v>
      </c>
      <c r="M31" s="209">
        <f>'END Jul 2021'!AZ25</f>
        <v>0</v>
      </c>
      <c r="N31" s="209">
        <f>'END Jul 2021'!BA25</f>
        <v>0</v>
      </c>
      <c r="O31" s="209">
        <f>'END Jul 2021'!BB25</f>
        <v>0</v>
      </c>
      <c r="P31" s="209">
        <f>'END Jul 2021'!BC25</f>
        <v>0</v>
      </c>
      <c r="Q31" s="378" t="str">
        <f t="shared" si="3"/>
        <v>No discount</v>
      </c>
      <c r="R31" s="378" t="str">
        <f t="shared" si="4"/>
        <v>Exclusive</v>
      </c>
      <c r="S31" s="379">
        <f t="shared" si="5"/>
        <v>1464.5476363636362</v>
      </c>
      <c r="T31" s="209">
        <f t="shared" si="6"/>
        <v>1464.5476363636362</v>
      </c>
      <c r="U31" s="381">
        <f t="shared" si="16"/>
        <v>1611.0024000000001</v>
      </c>
      <c r="V31" s="381">
        <f t="shared" si="16"/>
        <v>1611.0024000000001</v>
      </c>
      <c r="W31" s="210">
        <f>'END Jul 2021'!BL25</f>
        <v>0</v>
      </c>
      <c r="X31" s="211" t="str">
        <f>'END Jul 2021'!BM25</f>
        <v>n</v>
      </c>
      <c r="Y31" s="419"/>
      <c r="Z31" s="419"/>
      <c r="AA31" s="419"/>
      <c r="AB31" s="419"/>
      <c r="AC31" s="419"/>
      <c r="AD31" s="419"/>
      <c r="AE31" s="419"/>
      <c r="AF31" s="419"/>
      <c r="AG31" s="419"/>
      <c r="AH31" s="419"/>
      <c r="AI31" s="419"/>
      <c r="AJ31" s="419"/>
      <c r="AK31" s="419"/>
      <c r="AL31" s="419"/>
      <c r="AM31" s="419"/>
      <c r="AN31" s="419"/>
      <c r="AO31" s="419"/>
      <c r="AP31" s="419"/>
      <c r="AQ31" s="419"/>
    </row>
    <row r="32" spans="1:43" x14ac:dyDescent="0.15">
      <c r="A32" s="163" t="str">
        <f>'END Jul 2021'!K26</f>
        <v>GloBird Energy</v>
      </c>
      <c r="B32" s="158" t="str">
        <f>'END Jul 2021'!L26</f>
        <v>UltraSave</v>
      </c>
      <c r="C32" s="215">
        <f>IF('END Jul 2021'!BP26=0,91*'END Jul 2021'!M26/100,(91*'END Jul 2021'!M26/100)+'END Jul 2021'!BP26/4)</f>
        <v>81.899999999999991</v>
      </c>
      <c r="D32" s="215">
        <f>IF('END Jul 2021'!O26="",$C$5*'END Jul 2021'!N26/100,IF($C$5&gt;='END Jul 2021'!P26,('END Jul 2021'!P26*'END Jul 2021'!N26/100),($C$5*'END Jul 2021'!N26/100)))</f>
        <v>302.99999999999994</v>
      </c>
      <c r="E32" s="215">
        <f>IF(AND('END Jul 2021'!P26&gt;0,'END Jul 2021'!R26&gt;0),IF($C$5&lt;'END Jul 2021'!P26,0,IF($C$5&lt;=('END Jul 2021'!R26+'END Jul 2021'!P26),(($C$5-'END Jul 2021'!P26)*'END Jul 2021'!Q26/100),(('END Jul 2021'!R26)*'END Jul 2021'!Q26/100))),0)</f>
        <v>0</v>
      </c>
      <c r="F32" s="215">
        <f>IF(AND('END Jul 2021'!Q26&gt;0,'END Jul 2021'!S26&gt;0),IF($C$5&lt;('END Jul 2021'!R26+'END Jul 2021'!P26),0,IF($C$5&lt;=('END Jul 2021'!T26+'END Jul 2021'!R26+'END Jul 2021'!P26),(($C$5-('END Jul 2021'!R26+'END Jul 2021'!P26))*'END Jul 2021'!S26/100),('END Jul 2021'!T26*'END Jul 2021'!S26/100))),0)</f>
        <v>0</v>
      </c>
      <c r="G32" s="215">
        <v>0</v>
      </c>
      <c r="H32" s="215">
        <f>IF(AND('END Jul 2021'!R26&gt;0,'END Jul 2021'!T26&gt;0),IF(($C$5&lt;'END Jul 2021'!T26),(0),($C$5-'END Jul 2021'!T26)*'END Jul 2021'!U26/100),IF(AND('END Jul 2021'!R26&gt;0,'END Jul 2021'!T26=""),IF(($C$5&lt;'END Jul 2021'!R26+'END Jul 2021'!P26),(0),(($C$5-('END Jul 2021'!R26+'END Jul 2021'!P26))*'END Jul 2021'!S26/100)),IF(AND('END Jul 2021'!P26&gt;0,'END Jul 2021'!R26=""&gt;0),IF(($C$5&lt;'END Jul 2021'!P26),(0),($C$5-'END Jul 2021'!P26)*'END Jul 2021'!Q26/100),0)))</f>
        <v>0</v>
      </c>
      <c r="I32" s="215">
        <f t="shared" si="15"/>
        <v>384.89999999999992</v>
      </c>
      <c r="J32" s="377">
        <f t="shared" si="1"/>
        <v>1211.9999999999998</v>
      </c>
      <c r="K32" s="209">
        <f t="shared" si="2"/>
        <v>1539.5999999999997</v>
      </c>
      <c r="L32" s="181">
        <f t="shared" si="8"/>
        <v>1693.5599999999997</v>
      </c>
      <c r="M32" s="209">
        <f>'END Jul 2021'!AZ26</f>
        <v>0</v>
      </c>
      <c r="N32" s="209">
        <f>'END Jul 2021'!BA26</f>
        <v>0</v>
      </c>
      <c r="O32" s="209">
        <f>'END Jul 2021'!BB26</f>
        <v>0</v>
      </c>
      <c r="P32" s="209">
        <f>'END Jul 2021'!BC26</f>
        <v>0</v>
      </c>
      <c r="Q32" s="378" t="str">
        <f t="shared" si="3"/>
        <v>No discount</v>
      </c>
      <c r="R32" s="378" t="str">
        <f t="shared" si="4"/>
        <v>Exclusive</v>
      </c>
      <c r="S32" s="379">
        <f t="shared" si="5"/>
        <v>1539.5999999999997</v>
      </c>
      <c r="T32" s="209">
        <f t="shared" si="6"/>
        <v>1539.5999999999997</v>
      </c>
      <c r="U32" s="381">
        <f t="shared" si="16"/>
        <v>1693.5599999999997</v>
      </c>
      <c r="V32" s="381">
        <f t="shared" si="16"/>
        <v>1693.5599999999997</v>
      </c>
      <c r="W32" s="210">
        <f>'END Jul 2021'!BL26</f>
        <v>0</v>
      </c>
      <c r="X32" s="211" t="str">
        <f>'END Jul 2021'!BM26</f>
        <v>n</v>
      </c>
      <c r="Y32" s="419"/>
      <c r="Z32" s="419"/>
      <c r="AA32" s="419"/>
      <c r="AB32" s="419"/>
      <c r="AC32" s="419"/>
      <c r="AD32" s="419"/>
      <c r="AE32" s="419"/>
      <c r="AF32" s="419"/>
      <c r="AG32" s="419"/>
      <c r="AH32" s="419"/>
      <c r="AI32" s="419"/>
      <c r="AJ32" s="419"/>
      <c r="AK32" s="419"/>
      <c r="AL32" s="419"/>
      <c r="AM32" s="419"/>
      <c r="AN32" s="419"/>
      <c r="AO32" s="419"/>
      <c r="AP32" s="419"/>
      <c r="AQ32" s="419"/>
    </row>
    <row r="33" spans="1:43" x14ac:dyDescent="0.15">
      <c r="A33" s="163" t="str">
        <f>'END Jul 2021'!K27</f>
        <v>Kogan Energy</v>
      </c>
      <c r="B33" s="158" t="str">
        <f>'END Jul 2021'!L27</f>
        <v>Market offer</v>
      </c>
      <c r="C33" s="215">
        <f>IF('END Jul 2021'!BP27=0,91*'END Jul 2021'!M27/100,(91*'END Jul 2021'!M27/100)+'END Jul 2021'!BP27/4)</f>
        <v>75.306636363636358</v>
      </c>
      <c r="D33" s="215">
        <f>IF('END Jul 2021'!O27="",$C$5*'END Jul 2021'!N27/100,IF($C$5&gt;='END Jul 2021'!P27,('END Jul 2021'!P27*'END Jul 2021'!N27/100),($C$5*'END Jul 2021'!N27/100)))</f>
        <v>256.63636363636363</v>
      </c>
      <c r="E33" s="215">
        <f>IF(AND('END Jul 2021'!P27&gt;0,'END Jul 2021'!R27&gt;0),IF($C$5&lt;'END Jul 2021'!P27,0,IF($C$5&lt;=('END Jul 2021'!R27+'END Jul 2021'!P27),(($C$5-'END Jul 2021'!P27)*'END Jul 2021'!Q27/100),(('END Jul 2021'!R27)*'END Jul 2021'!Q27/100))),0)</f>
        <v>0</v>
      </c>
      <c r="F33" s="215">
        <f>IF(AND('END Jul 2021'!Q27&gt;0,'END Jul 2021'!S27&gt;0),IF($C$5&lt;('END Jul 2021'!R27+'END Jul 2021'!P27),0,IF($C$5&lt;=('END Jul 2021'!T27+'END Jul 2021'!R27+'END Jul 2021'!P27),(($C$5-('END Jul 2021'!R27+'END Jul 2021'!P27))*'END Jul 2021'!S27/100),('END Jul 2021'!T27*'END Jul 2021'!S27/100))),0)</f>
        <v>0</v>
      </c>
      <c r="G33" s="215">
        <v>0</v>
      </c>
      <c r="H33" s="215">
        <f>IF(AND('END Jul 2021'!R27&gt;0,'END Jul 2021'!T27&gt;0),IF(($C$5&lt;'END Jul 2021'!T27),(0),($C$5-'END Jul 2021'!T27)*'END Jul 2021'!U27/100),IF(AND('END Jul 2021'!R27&gt;0,'END Jul 2021'!T27=""),IF(($C$5&lt;'END Jul 2021'!R27+'END Jul 2021'!P27),(0),(($C$5-('END Jul 2021'!R27+'END Jul 2021'!P27))*'END Jul 2021'!S27/100)),IF(AND('END Jul 2021'!P27&gt;0,'END Jul 2021'!R27=""&gt;0),IF(($C$5&lt;'END Jul 2021'!P27),(0),($C$5-'END Jul 2021'!P27)*'END Jul 2021'!Q27/100),0)))</f>
        <v>0</v>
      </c>
      <c r="I33" s="215">
        <f t="shared" si="15"/>
        <v>331.94299999999998</v>
      </c>
      <c r="J33" s="377">
        <f t="shared" si="1"/>
        <v>1026.5454545454545</v>
      </c>
      <c r="K33" s="209">
        <f t="shared" si="2"/>
        <v>1327.7719999999999</v>
      </c>
      <c r="L33" s="181">
        <f t="shared" si="8"/>
        <v>1460.5492000000002</v>
      </c>
      <c r="M33" s="209">
        <f>'END Jul 2021'!AZ27</f>
        <v>0</v>
      </c>
      <c r="N33" s="209">
        <f>'END Jul 2021'!BA27</f>
        <v>0</v>
      </c>
      <c r="O33" s="209">
        <f>'END Jul 2021'!BB27</f>
        <v>0</v>
      </c>
      <c r="P33" s="209">
        <f>'END Jul 2021'!BC27</f>
        <v>0</v>
      </c>
      <c r="Q33" s="378" t="str">
        <f t="shared" si="3"/>
        <v>No discount</v>
      </c>
      <c r="R33" s="378" t="str">
        <f t="shared" si="4"/>
        <v>Exclusive</v>
      </c>
      <c r="S33" s="379">
        <f t="shared" si="5"/>
        <v>1327.7719999999999</v>
      </c>
      <c r="T33" s="209">
        <f t="shared" si="6"/>
        <v>1327.7719999999999</v>
      </c>
      <c r="U33" s="381">
        <f t="shared" si="16"/>
        <v>1460.5492000000002</v>
      </c>
      <c r="V33" s="381">
        <f t="shared" si="16"/>
        <v>1460.5492000000002</v>
      </c>
      <c r="W33" s="210">
        <f>'END Jul 2021'!BL27</f>
        <v>0</v>
      </c>
      <c r="X33" s="211" t="str">
        <f>'END Jul 2021'!BM27</f>
        <v>n</v>
      </c>
      <c r="Y33" s="419"/>
      <c r="Z33" s="419"/>
      <c r="AA33" s="419"/>
      <c r="AB33" s="419"/>
      <c r="AC33" s="419"/>
      <c r="AD33" s="419"/>
      <c r="AE33" s="419"/>
      <c r="AF33" s="419"/>
      <c r="AG33" s="419"/>
      <c r="AH33" s="419"/>
      <c r="AI33" s="419"/>
      <c r="AJ33" s="419"/>
      <c r="AK33" s="419"/>
      <c r="AL33" s="419"/>
      <c r="AM33" s="419"/>
      <c r="AN33" s="419"/>
      <c r="AO33" s="419"/>
      <c r="AP33" s="419"/>
      <c r="AQ33" s="419"/>
    </row>
    <row r="34" spans="1:43" x14ac:dyDescent="0.15">
      <c r="A34" s="163" t="str">
        <f>'END Jul 2021'!K28</f>
        <v>Nectr</v>
      </c>
      <c r="B34" s="158" t="str">
        <f>'END Jul 2021'!L28</f>
        <v>Friends Clean</v>
      </c>
      <c r="C34" s="215">
        <f>IF('END Jul 2021'!BP28=0,91*'END Jul 2021'!M28/100,(91*'END Jul 2021'!M28/100)+'END Jul 2021'!BP28/4)</f>
        <v>66.338999999999999</v>
      </c>
      <c r="D34" s="215">
        <f>IF('END Jul 2021'!O28="",$C$5*'END Jul 2021'!N28/100,IF($C$5&gt;='END Jul 2021'!P28,('END Jul 2021'!P28*'END Jul 2021'!N28/100),($C$5*'END Jul 2021'!N28/100)))</f>
        <v>302.99999999999994</v>
      </c>
      <c r="E34" s="215">
        <f>IF(AND('END Jul 2021'!P28&gt;0,'END Jul 2021'!R28&gt;0),IF($C$5&lt;'END Jul 2021'!P28,0,IF($C$5&lt;=('END Jul 2021'!R28+'END Jul 2021'!P28),(($C$5-'END Jul 2021'!P28)*'END Jul 2021'!Q28/100),(('END Jul 2021'!R28)*'END Jul 2021'!Q28/100))),0)</f>
        <v>0</v>
      </c>
      <c r="F34" s="215">
        <f>IF(AND('END Jul 2021'!Q28&gt;0,'END Jul 2021'!S28&gt;0),IF($C$5&lt;('END Jul 2021'!R28+'END Jul 2021'!P28),0,IF($C$5&lt;=('END Jul 2021'!T28+'END Jul 2021'!R28+'END Jul 2021'!P28),(($C$5-('END Jul 2021'!R28+'END Jul 2021'!P28))*'END Jul 2021'!S28/100),('END Jul 2021'!T28*'END Jul 2021'!S28/100))),0)</f>
        <v>0</v>
      </c>
      <c r="G34" s="215">
        <v>0</v>
      </c>
      <c r="H34" s="215">
        <f>IF(AND('END Jul 2021'!R28&gt;0,'END Jul 2021'!T28&gt;0),IF(($C$5&lt;'END Jul 2021'!T28),(0),($C$5-'END Jul 2021'!T28)*'END Jul 2021'!U28/100),IF(AND('END Jul 2021'!R28&gt;0,'END Jul 2021'!T28=""),IF(($C$5&lt;'END Jul 2021'!R28+'END Jul 2021'!P28),(0),(($C$5-('END Jul 2021'!R28+'END Jul 2021'!P28))*'END Jul 2021'!S28/100)),IF(AND('END Jul 2021'!P28&gt;0,'END Jul 2021'!R28=""&gt;0),IF(($C$5&lt;'END Jul 2021'!P28),(0),($C$5-'END Jul 2021'!P28)*'END Jul 2021'!Q28/100),0)))</f>
        <v>0</v>
      </c>
      <c r="I34" s="215">
        <f t="shared" si="15"/>
        <v>369.33899999999994</v>
      </c>
      <c r="J34" s="377">
        <f t="shared" si="1"/>
        <v>1211.9999999999998</v>
      </c>
      <c r="K34" s="209">
        <f t="shared" si="2"/>
        <v>1477.3559999999998</v>
      </c>
      <c r="L34" s="181">
        <f t="shared" si="8"/>
        <v>1625.0916</v>
      </c>
      <c r="M34" s="209">
        <f>'END Jul 2021'!AZ28</f>
        <v>0</v>
      </c>
      <c r="N34" s="209">
        <f>'END Jul 2021'!BA28</f>
        <v>0</v>
      </c>
      <c r="O34" s="209">
        <f>'END Jul 2021'!BB28</f>
        <v>0</v>
      </c>
      <c r="P34" s="209">
        <f>'END Jul 2021'!BC28</f>
        <v>0</v>
      </c>
      <c r="Q34" s="378" t="str">
        <f t="shared" si="3"/>
        <v>No discount</v>
      </c>
      <c r="R34" s="378" t="str">
        <f t="shared" si="4"/>
        <v>Exclusive</v>
      </c>
      <c r="S34" s="379">
        <f t="shared" si="5"/>
        <v>1477.3559999999998</v>
      </c>
      <c r="T34" s="209">
        <f t="shared" si="6"/>
        <v>1477.3559999999998</v>
      </c>
      <c r="U34" s="381">
        <f t="shared" si="16"/>
        <v>1625.0916</v>
      </c>
      <c r="V34" s="381">
        <f t="shared" si="16"/>
        <v>1625.0916</v>
      </c>
      <c r="W34" s="210">
        <f>'END Jul 2021'!BL28</f>
        <v>0</v>
      </c>
      <c r="X34" s="211" t="str">
        <f>'END Jul 2021'!BM28</f>
        <v>n</v>
      </c>
      <c r="Y34" s="419"/>
      <c r="Z34" s="419"/>
      <c r="AA34" s="419"/>
      <c r="AB34" s="419"/>
      <c r="AC34" s="419"/>
      <c r="AD34" s="419"/>
      <c r="AE34" s="419"/>
      <c r="AF34" s="419"/>
      <c r="AG34" s="419"/>
      <c r="AH34" s="419"/>
      <c r="AI34" s="419"/>
      <c r="AJ34" s="419"/>
      <c r="AK34" s="419"/>
      <c r="AL34" s="419"/>
      <c r="AM34" s="419"/>
      <c r="AN34" s="419"/>
      <c r="AO34" s="419"/>
      <c r="AP34" s="419"/>
      <c r="AQ34" s="419"/>
    </row>
    <row r="35" spans="1:43" x14ac:dyDescent="0.15">
      <c r="A35" s="163" t="str">
        <f>'END Jul 2021'!K29</f>
        <v>OVO Energy</v>
      </c>
      <c r="B35" s="158" t="str">
        <f>'END Jul 2021'!L29</f>
        <v>The One Plan</v>
      </c>
      <c r="C35" s="215">
        <f>IF('END Jul 2021'!BP29=0,91*'END Jul 2021'!M29/100,(91*'END Jul 2021'!M29/100)+'END Jul 2021'!BP29/4)</f>
        <v>50.04999999999999</v>
      </c>
      <c r="D35" s="215">
        <f>IF('END Jul 2021'!O29="",$C$5*'END Jul 2021'!N29/100,IF($C$5&gt;='END Jul 2021'!P29,('END Jul 2021'!P29*'END Jul 2021'!N29/100),($C$5*'END Jul 2021'!N29/100)))</f>
        <v>300</v>
      </c>
      <c r="E35" s="215">
        <f>IF(AND('END Jul 2021'!P29&gt;0,'END Jul 2021'!R29&gt;0),IF($C$5&lt;'END Jul 2021'!P29,0,IF($C$5&lt;=('END Jul 2021'!R29+'END Jul 2021'!P29),(($C$5-'END Jul 2021'!P29)*'END Jul 2021'!Q29/100),(('END Jul 2021'!R29)*'END Jul 2021'!Q29/100))),0)</f>
        <v>0</v>
      </c>
      <c r="F35" s="215">
        <f>IF(AND('END Jul 2021'!Q29&gt;0,'END Jul 2021'!S29&gt;0),IF($C$5&lt;('END Jul 2021'!R29+'END Jul 2021'!P29),0,IF($C$5&lt;=('END Jul 2021'!T29+'END Jul 2021'!R29+'END Jul 2021'!P29),(($C$5-('END Jul 2021'!R29+'END Jul 2021'!P29))*'END Jul 2021'!S29/100),('END Jul 2021'!T29*'END Jul 2021'!S29/100))),0)</f>
        <v>0</v>
      </c>
      <c r="G35" s="215">
        <v>0</v>
      </c>
      <c r="H35" s="215">
        <f>IF(AND('END Jul 2021'!R29&gt;0,'END Jul 2021'!T29&gt;0),IF(($C$5&lt;'END Jul 2021'!T29),(0),($C$5-'END Jul 2021'!T29)*'END Jul 2021'!U29/100),IF(AND('END Jul 2021'!R29&gt;0,'END Jul 2021'!T29=""),IF(($C$5&lt;'END Jul 2021'!R29+'END Jul 2021'!P29),(0),(($C$5-('END Jul 2021'!R29+'END Jul 2021'!P29))*'END Jul 2021'!S29/100)),IF(AND('END Jul 2021'!P29&gt;0,'END Jul 2021'!R29=""&gt;0),IF(($C$5&lt;'END Jul 2021'!P29),(0),($C$5-'END Jul 2021'!P29)*'END Jul 2021'!Q29/100),0)))</f>
        <v>0</v>
      </c>
      <c r="I35" s="215">
        <f t="shared" si="15"/>
        <v>350.05</v>
      </c>
      <c r="J35" s="377">
        <f t="shared" si="1"/>
        <v>1200</v>
      </c>
      <c r="K35" s="209">
        <f t="shared" si="2"/>
        <v>1400.2</v>
      </c>
      <c r="L35" s="181">
        <f t="shared" si="8"/>
        <v>1540.2200000000003</v>
      </c>
      <c r="M35" s="209">
        <f>'END Jul 2021'!AZ29</f>
        <v>0</v>
      </c>
      <c r="N35" s="209">
        <f>'END Jul 2021'!BA29</f>
        <v>0</v>
      </c>
      <c r="O35" s="209">
        <f>'END Jul 2021'!BB29</f>
        <v>0</v>
      </c>
      <c r="P35" s="209">
        <f>'END Jul 2021'!BC29</f>
        <v>0</v>
      </c>
      <c r="Q35" s="378" t="str">
        <f t="shared" si="3"/>
        <v>No discount</v>
      </c>
      <c r="R35" s="378" t="str">
        <f t="shared" si="4"/>
        <v>Exclusive</v>
      </c>
      <c r="S35" s="379">
        <f t="shared" si="5"/>
        <v>1400.2</v>
      </c>
      <c r="T35" s="209">
        <f t="shared" si="6"/>
        <v>1400.2</v>
      </c>
      <c r="U35" s="381">
        <f t="shared" si="16"/>
        <v>1540.2200000000003</v>
      </c>
      <c r="V35" s="381">
        <f t="shared" si="16"/>
        <v>1540.2200000000003</v>
      </c>
      <c r="W35" s="210">
        <f>'END Jul 2021'!BL29</f>
        <v>0</v>
      </c>
      <c r="X35" s="211" t="str">
        <f>'END Jul 2021'!BM29</f>
        <v>n</v>
      </c>
      <c r="Y35" s="419"/>
      <c r="Z35" s="419"/>
      <c r="AA35" s="419"/>
      <c r="AB35" s="419"/>
      <c r="AC35" s="419"/>
      <c r="AD35" s="419"/>
      <c r="AE35" s="419"/>
      <c r="AF35" s="419"/>
      <c r="AG35" s="419"/>
      <c r="AH35" s="419"/>
      <c r="AI35" s="419"/>
      <c r="AJ35" s="419"/>
      <c r="AK35" s="419"/>
      <c r="AL35" s="419"/>
      <c r="AM35" s="419"/>
      <c r="AN35" s="419"/>
      <c r="AO35" s="419"/>
      <c r="AP35" s="419"/>
      <c r="AQ35" s="419"/>
    </row>
    <row r="36" spans="1:43" x14ac:dyDescent="0.15">
      <c r="A36" s="163" t="str">
        <f>'END Jul 2021'!K30</f>
        <v>Arc Energy Group</v>
      </c>
      <c r="B36" s="158" t="str">
        <f>'END Jul 2021'!L30</f>
        <v>Saver</v>
      </c>
      <c r="C36" s="215">
        <f>IF('END Jul 2021'!BP30=0,91*'END Jul 2021'!M30/100,(91*'END Jul 2021'!M30/100)+'END Jul 2021'!BP30/4)</f>
        <v>75.438999999999993</v>
      </c>
      <c r="D36" s="215">
        <f>IF('END Jul 2021'!O30="",$C$5*'END Jul 2021'!N30/100,IF($C$5&gt;='END Jul 2021'!P30,('END Jul 2021'!P30*'END Jul 2021'!N30/100),($C$5*'END Jul 2021'!N30/100)))</f>
        <v>283.49999999999994</v>
      </c>
      <c r="E36" s="215">
        <f>IF(AND('END Jul 2021'!P30&gt;0,'END Jul 2021'!R30&gt;0),IF($C$5&lt;'END Jul 2021'!P30,0,IF($C$5&lt;=('END Jul 2021'!R30+'END Jul 2021'!P30),(($C$5-'END Jul 2021'!P30)*'END Jul 2021'!Q30/100),(('END Jul 2021'!R30)*'END Jul 2021'!Q30/100))),0)</f>
        <v>0</v>
      </c>
      <c r="F36" s="215">
        <f>IF(AND('END Jul 2021'!Q30&gt;0,'END Jul 2021'!S30&gt;0),IF($C$5&lt;('END Jul 2021'!R30+'END Jul 2021'!P30),0,IF($C$5&lt;=('END Jul 2021'!T30+'END Jul 2021'!R30+'END Jul 2021'!P30),(($C$5-('END Jul 2021'!R30+'END Jul 2021'!P30))*'END Jul 2021'!S30/100),('END Jul 2021'!T30*'END Jul 2021'!S30/100))),0)</f>
        <v>0</v>
      </c>
      <c r="G36" s="215">
        <v>0</v>
      </c>
      <c r="H36" s="215">
        <f>IF(AND('END Jul 2021'!R30&gt;0,'END Jul 2021'!T30&gt;0),IF(($C$5&lt;'END Jul 2021'!T30),(0),($C$5-'END Jul 2021'!T30)*'END Jul 2021'!U30/100),IF(AND('END Jul 2021'!R30&gt;0,'END Jul 2021'!T30=""),IF(($C$5&lt;'END Jul 2021'!R30+'END Jul 2021'!P30),(0),(($C$5-('END Jul 2021'!R30+'END Jul 2021'!P30))*'END Jul 2021'!S30/100)),IF(AND('END Jul 2021'!P30&gt;0,'END Jul 2021'!R30=""&gt;0),IF(($C$5&lt;'END Jul 2021'!P30),(0),($C$5-'END Jul 2021'!P30)*'END Jul 2021'!Q30/100),0)))</f>
        <v>0</v>
      </c>
      <c r="I36" s="215">
        <f t="shared" ref="I36:I39" si="17">SUM(C36:H36)</f>
        <v>358.93899999999996</v>
      </c>
      <c r="J36" s="377">
        <f t="shared" ref="J36:J39" si="18">(I36-C36)*4</f>
        <v>1134</v>
      </c>
      <c r="K36" s="209">
        <f t="shared" ref="K36:K39" si="19">I36*4</f>
        <v>1435.7559999999999</v>
      </c>
      <c r="L36" s="181">
        <f t="shared" ref="L36:L39" si="20">K36*1.1</f>
        <v>1579.3316</v>
      </c>
      <c r="M36" s="209">
        <f>'END Jul 2021'!AZ30</f>
        <v>0</v>
      </c>
      <c r="N36" s="209">
        <f>'END Jul 2021'!BA30</f>
        <v>0</v>
      </c>
      <c r="O36" s="209">
        <f>'END Jul 2021'!BB30</f>
        <v>0</v>
      </c>
      <c r="P36" s="209">
        <f>'END Jul 2021'!BC30</f>
        <v>0</v>
      </c>
      <c r="Q36" s="378" t="str">
        <f t="shared" ref="Q36:Q39" si="21">IF(SUM(M36:P36)=0,"No discount",IF(M36&gt;0,"Guaranteed off bill",IF(N36&gt;0,"Guaranteed off usENDe",IF(O36&gt;0,"Pay-on-time off bill","Pay-on-time off usENDe"))))</f>
        <v>No discount</v>
      </c>
      <c r="R36" s="378" t="str">
        <f t="shared" ref="R36:R39" si="22">IF(OR(A36="Origin Energy",A36="Red Energy",A36="Powershop"),"Inclusive","Exclusive")</f>
        <v>Exclusive</v>
      </c>
      <c r="S36" s="379">
        <f t="shared" ref="S36:S39" si="23">IF(AND(Q36="Guaranteed off bill",R36="Inclusive"),((K36*1.1)-((K36*1.1)*M36/100))/1.1,IF(AND(Q36="Guaranteed off usENDe",R36="Inclusive"),((K36*1.1)-((J36*1.1)*N36/100))/1.1,IF(AND(Q36="Guaranteed off bill",R36="Exclusive"),K36-(K36*M36/100),IF(AND(Q36="Guaranteed off usENDe",R36="Exclusive"),K36-(J36*N36/100),IF(R36="Inclusive",((K36*1.1))/1.1,K36)))))</f>
        <v>1435.7559999999999</v>
      </c>
      <c r="T36" s="209">
        <f t="shared" ref="T36:T39" si="24">IF(AND(Q36="Pay-on-time off bill",R36="Inclusive"),((S36*1.1)-((S36*1.1)*O36/100))/1.1,IF(AND(Q36="Pay-on-time off usENDe",R36="Inclusive"),((S36*1.1)-((J36*1.1)*P36/100))/1.1,IF(AND(Q36="Pay-on-time off bill",R36="Exclusive"),S36-(S36*O36/100),IF(AND(Q36="Pay-on-time off usENDe",R36="Exclusive"),S36-(J36*P36/100),IF(R36="Inclusive",((S36*1.1))/1.1,S36)))))</f>
        <v>1435.7559999999999</v>
      </c>
      <c r="U36" s="381">
        <f t="shared" ref="U36:U39" si="25">S36*1.1</f>
        <v>1579.3316</v>
      </c>
      <c r="V36" s="381">
        <f t="shared" ref="V36:V39" si="26">T36*1.1</f>
        <v>1579.3316</v>
      </c>
      <c r="W36" s="210">
        <f>'END Jul 2021'!BL30</f>
        <v>0</v>
      </c>
      <c r="X36" s="211" t="str">
        <f>'END Jul 2021'!BM30</f>
        <v>n</v>
      </c>
      <c r="Y36" s="419"/>
      <c r="Z36" s="419"/>
      <c r="AA36" s="419"/>
      <c r="AB36" s="419"/>
      <c r="AC36" s="419"/>
      <c r="AD36" s="419"/>
      <c r="AE36" s="419"/>
      <c r="AF36" s="419"/>
      <c r="AG36" s="419"/>
      <c r="AH36" s="419"/>
      <c r="AI36" s="419"/>
      <c r="AJ36" s="419"/>
      <c r="AK36" s="419"/>
      <c r="AL36" s="419"/>
      <c r="AM36" s="419"/>
      <c r="AN36" s="419"/>
      <c r="AO36" s="419"/>
      <c r="AP36" s="419"/>
      <c r="AQ36" s="419"/>
    </row>
    <row r="37" spans="1:43" x14ac:dyDescent="0.15">
      <c r="A37" s="163" t="str">
        <f>'END Jul 2021'!K31</f>
        <v>Glow Power</v>
      </c>
      <c r="B37" s="158" t="str">
        <f>'END Jul 2021'!L31</f>
        <v>Everyday Saver</v>
      </c>
      <c r="C37" s="215">
        <f>IF('END Jul 2021'!BP31=0,91*'END Jul 2021'!M31/100,(91*'END Jul 2021'!M31/100)+'END Jul 2021'!BP31/4)</f>
        <v>75.529999999999987</v>
      </c>
      <c r="D37" s="215">
        <f>IF('END Jul 2021'!O31="",$C$5*'END Jul 2021'!N31/100,IF($C$5&gt;='END Jul 2021'!P31,('END Jul 2021'!P31*'END Jul 2021'!N31/100),($C$5*'END Jul 2021'!N31/100)))</f>
        <v>289.49999999999994</v>
      </c>
      <c r="E37" s="215">
        <f>IF(AND('END Jul 2021'!P31&gt;0,'END Jul 2021'!R31&gt;0),IF($C$5&lt;'END Jul 2021'!P31,0,IF($C$5&lt;=('END Jul 2021'!R31+'END Jul 2021'!P31),(($C$5-'END Jul 2021'!P31)*'END Jul 2021'!Q31/100),(('END Jul 2021'!R31)*'END Jul 2021'!Q31/100))),0)</f>
        <v>0</v>
      </c>
      <c r="F37" s="215">
        <f>IF(AND('END Jul 2021'!Q31&gt;0,'END Jul 2021'!S31&gt;0),IF($C$5&lt;('END Jul 2021'!R31+'END Jul 2021'!P31),0,IF($C$5&lt;=('END Jul 2021'!T31+'END Jul 2021'!R31+'END Jul 2021'!P31),(($C$5-('END Jul 2021'!R31+'END Jul 2021'!P31))*'END Jul 2021'!S31/100),('END Jul 2021'!T31*'END Jul 2021'!S31/100))),0)</f>
        <v>0</v>
      </c>
      <c r="G37" s="215">
        <v>0</v>
      </c>
      <c r="H37" s="215">
        <f>IF(AND('END Jul 2021'!R31&gt;0,'END Jul 2021'!T31&gt;0),IF(($C$5&lt;'END Jul 2021'!T31),(0),($C$5-'END Jul 2021'!T31)*'END Jul 2021'!U31/100),IF(AND('END Jul 2021'!R31&gt;0,'END Jul 2021'!T31=""),IF(($C$5&lt;'END Jul 2021'!R31+'END Jul 2021'!P31),(0),(($C$5-('END Jul 2021'!R31+'END Jul 2021'!P31))*'END Jul 2021'!S31/100)),IF(AND('END Jul 2021'!P31&gt;0,'END Jul 2021'!R31=""&gt;0),IF(($C$5&lt;'END Jul 2021'!P31),(0),($C$5-'END Jul 2021'!P31)*'END Jul 2021'!Q31/100),0)))</f>
        <v>0</v>
      </c>
      <c r="I37" s="215">
        <f t="shared" si="17"/>
        <v>365.02999999999992</v>
      </c>
      <c r="J37" s="377">
        <f t="shared" si="18"/>
        <v>1157.9999999999998</v>
      </c>
      <c r="K37" s="209">
        <f t="shared" si="19"/>
        <v>1460.1199999999997</v>
      </c>
      <c r="L37" s="181">
        <f t="shared" si="20"/>
        <v>1606.1319999999998</v>
      </c>
      <c r="M37" s="209">
        <f>'END Jul 2021'!AZ31</f>
        <v>0</v>
      </c>
      <c r="N37" s="209">
        <f>'END Jul 2021'!BA31</f>
        <v>0</v>
      </c>
      <c r="O37" s="209">
        <f>'END Jul 2021'!BB31</f>
        <v>0</v>
      </c>
      <c r="P37" s="209">
        <f>'END Jul 2021'!BC31</f>
        <v>0</v>
      </c>
      <c r="Q37" s="378" t="str">
        <f t="shared" si="21"/>
        <v>No discount</v>
      </c>
      <c r="R37" s="378" t="str">
        <f t="shared" si="22"/>
        <v>Exclusive</v>
      </c>
      <c r="S37" s="379">
        <f t="shared" si="23"/>
        <v>1460.1199999999997</v>
      </c>
      <c r="T37" s="209">
        <f t="shared" si="24"/>
        <v>1460.1199999999997</v>
      </c>
      <c r="U37" s="381">
        <f t="shared" si="25"/>
        <v>1606.1319999999998</v>
      </c>
      <c r="V37" s="381">
        <f t="shared" si="26"/>
        <v>1606.1319999999998</v>
      </c>
      <c r="W37" s="210">
        <f>'END Jul 2021'!BL31</f>
        <v>0</v>
      </c>
      <c r="X37" s="211" t="str">
        <f>'END Jul 2021'!BM31</f>
        <v>n</v>
      </c>
      <c r="Y37" s="419"/>
      <c r="Z37" s="419"/>
      <c r="AA37" s="419"/>
      <c r="AB37" s="419"/>
      <c r="AC37" s="419"/>
      <c r="AD37" s="419"/>
      <c r="AE37" s="419"/>
      <c r="AF37" s="419"/>
      <c r="AG37" s="419"/>
      <c r="AH37" s="419"/>
      <c r="AI37" s="419"/>
      <c r="AJ37" s="419"/>
      <c r="AK37" s="419"/>
      <c r="AL37" s="419"/>
      <c r="AM37" s="419"/>
      <c r="AN37" s="419"/>
      <c r="AO37" s="419"/>
      <c r="AP37" s="419"/>
      <c r="AQ37" s="419"/>
    </row>
    <row r="38" spans="1:43" x14ac:dyDescent="0.15">
      <c r="A38" s="163" t="str">
        <f>'END Jul 2021'!K32</f>
        <v>Locality Planning Energy</v>
      </c>
      <c r="B38" s="158" t="str">
        <f>'END Jul 2021'!L32</f>
        <v>Principal Offer</v>
      </c>
      <c r="C38" s="215">
        <f>IF('END Jul 2021'!BP32=0,91*'END Jul 2021'!M32/100,(91*'END Jul 2021'!M32/100)+'END Jul 2021'!BP32/4)</f>
        <v>72.642818181818186</v>
      </c>
      <c r="D38" s="215">
        <f>IF('END Jul 2021'!O32="",$C$5*'END Jul 2021'!N32/100,IF($C$5&gt;='END Jul 2021'!P32,('END Jul 2021'!P32*'END Jul 2021'!N32/100),($C$5*'END Jul 2021'!N32/100)))</f>
        <v>274.36363636363632</v>
      </c>
      <c r="E38" s="215">
        <f>IF(AND('END Jul 2021'!P32&gt;0,'END Jul 2021'!R32&gt;0),IF($C$5&lt;'END Jul 2021'!P32,0,IF($C$5&lt;=('END Jul 2021'!R32+'END Jul 2021'!P32),(($C$5-'END Jul 2021'!P32)*'END Jul 2021'!Q32/100),(('END Jul 2021'!R32)*'END Jul 2021'!Q32/100))),0)</f>
        <v>0</v>
      </c>
      <c r="F38" s="215">
        <f>IF(AND('END Jul 2021'!Q32&gt;0,'END Jul 2021'!S32&gt;0),IF($C$5&lt;('END Jul 2021'!R32+'END Jul 2021'!P32),0,IF($C$5&lt;=('END Jul 2021'!T32+'END Jul 2021'!R32+'END Jul 2021'!P32),(($C$5-('END Jul 2021'!R32+'END Jul 2021'!P32))*'END Jul 2021'!S32/100),('END Jul 2021'!T32*'END Jul 2021'!S32/100))),0)</f>
        <v>0</v>
      </c>
      <c r="G38" s="215">
        <v>0</v>
      </c>
      <c r="H38" s="215">
        <f>IF(AND('END Jul 2021'!R32&gt;0,'END Jul 2021'!T32&gt;0),IF(($C$5&lt;'END Jul 2021'!T32),(0),($C$5-'END Jul 2021'!T32)*'END Jul 2021'!U32/100),IF(AND('END Jul 2021'!R32&gt;0,'END Jul 2021'!T32=""),IF(($C$5&lt;'END Jul 2021'!R32+'END Jul 2021'!P32),(0),(($C$5-('END Jul 2021'!R32+'END Jul 2021'!P32))*'END Jul 2021'!S32/100)),IF(AND('END Jul 2021'!P32&gt;0,'END Jul 2021'!R32=""&gt;0),IF(($C$5&lt;'END Jul 2021'!P32),(0),($C$5-'END Jul 2021'!P32)*'END Jul 2021'!Q32/100),0)))</f>
        <v>0</v>
      </c>
      <c r="I38" s="215">
        <f t="shared" si="17"/>
        <v>347.00645454545452</v>
      </c>
      <c r="J38" s="377">
        <f t="shared" si="18"/>
        <v>1097.4545454545453</v>
      </c>
      <c r="K38" s="209">
        <f t="shared" si="19"/>
        <v>1388.0258181818181</v>
      </c>
      <c r="L38" s="181">
        <f t="shared" si="20"/>
        <v>1526.8284000000001</v>
      </c>
      <c r="M38" s="209">
        <f>'END Jul 2021'!AZ32</f>
        <v>0</v>
      </c>
      <c r="N38" s="209">
        <f>'END Jul 2021'!BA32</f>
        <v>0</v>
      </c>
      <c r="O38" s="209">
        <f>'END Jul 2021'!BB32</f>
        <v>0</v>
      </c>
      <c r="P38" s="209">
        <f>'END Jul 2021'!BC32</f>
        <v>0</v>
      </c>
      <c r="Q38" s="378" t="str">
        <f t="shared" si="21"/>
        <v>No discount</v>
      </c>
      <c r="R38" s="378" t="str">
        <f t="shared" si="22"/>
        <v>Exclusive</v>
      </c>
      <c r="S38" s="379">
        <f t="shared" si="23"/>
        <v>1388.0258181818181</v>
      </c>
      <c r="T38" s="209">
        <f t="shared" si="24"/>
        <v>1388.0258181818181</v>
      </c>
      <c r="U38" s="381">
        <f t="shared" si="25"/>
        <v>1526.8284000000001</v>
      </c>
      <c r="V38" s="381">
        <f t="shared" si="26"/>
        <v>1526.8284000000001</v>
      </c>
      <c r="W38" s="210">
        <f>'END Jul 2021'!BL32</f>
        <v>0</v>
      </c>
      <c r="X38" s="211" t="str">
        <f>'END Jul 2021'!BM32</f>
        <v>n</v>
      </c>
      <c r="Y38" s="419"/>
      <c r="Z38" s="419"/>
      <c r="AA38" s="419"/>
      <c r="AB38" s="419"/>
      <c r="AC38" s="419"/>
      <c r="AD38" s="419"/>
      <c r="AE38" s="419"/>
      <c r="AF38" s="419"/>
      <c r="AG38" s="419"/>
      <c r="AH38" s="419"/>
      <c r="AI38" s="419"/>
      <c r="AJ38" s="419"/>
      <c r="AK38" s="419"/>
      <c r="AL38" s="419"/>
      <c r="AM38" s="419"/>
      <c r="AN38" s="419"/>
      <c r="AO38" s="419"/>
      <c r="AP38" s="419"/>
      <c r="AQ38" s="419"/>
    </row>
    <row r="39" spans="1:43" ht="15" thickBot="1" x14ac:dyDescent="0.2">
      <c r="A39" s="204" t="str">
        <f>'END Jul 2021'!K33</f>
        <v>Radian Energy</v>
      </c>
      <c r="B39" s="205" t="str">
        <f>'END Jul 2021'!L33</f>
        <v>Grid to Go</v>
      </c>
      <c r="C39" s="216">
        <f>IF('END Jul 2021'!BP33=0,91*'END Jul 2021'!M33/100,(91*'END Jul 2021'!M33/100)+'END Jul 2021'!BP33/4)</f>
        <v>72.11336363636363</v>
      </c>
      <c r="D39" s="216">
        <f>IF('END Jul 2021'!O33="",$C$5*'END Jul 2021'!N33/100,IF($C$5&gt;='END Jul 2021'!P33,('END Jul 2021'!P33*'END Jul 2021'!N33/100),($C$5*'END Jul 2021'!N33/100)))</f>
        <v>297</v>
      </c>
      <c r="E39" s="216">
        <f>IF(AND('END Jul 2021'!P33&gt;0,'END Jul 2021'!R33&gt;0),IF($C$5&lt;'END Jul 2021'!P33,0,IF($C$5&lt;=('END Jul 2021'!R33+'END Jul 2021'!P33),(($C$5-'END Jul 2021'!P33)*'END Jul 2021'!Q33/100),(('END Jul 2021'!R33)*'END Jul 2021'!Q33/100))),0)</f>
        <v>0</v>
      </c>
      <c r="F39" s="216">
        <f>IF(AND('END Jul 2021'!Q33&gt;0,'END Jul 2021'!S33&gt;0),IF($C$5&lt;('END Jul 2021'!R33+'END Jul 2021'!P33),0,IF($C$5&lt;=('END Jul 2021'!T33+'END Jul 2021'!R33+'END Jul 2021'!P33),(($C$5-('END Jul 2021'!R33+'END Jul 2021'!P33))*'END Jul 2021'!S33/100),('END Jul 2021'!T33*'END Jul 2021'!S33/100))),0)</f>
        <v>0</v>
      </c>
      <c r="G39" s="216">
        <v>0</v>
      </c>
      <c r="H39" s="216">
        <f>IF(AND('END Jul 2021'!R33&gt;0,'END Jul 2021'!T33&gt;0),IF(($C$5&lt;'END Jul 2021'!T33),(0),($C$5-'END Jul 2021'!T33)*'END Jul 2021'!U33/100),IF(AND('END Jul 2021'!R33&gt;0,'END Jul 2021'!T33=""),IF(($C$5&lt;'END Jul 2021'!R33+'END Jul 2021'!P33),(0),(($C$5-('END Jul 2021'!R33+'END Jul 2021'!P33))*'END Jul 2021'!S33/100)),IF(AND('END Jul 2021'!P33&gt;0,'END Jul 2021'!R33=""&gt;0),IF(($C$5&lt;'END Jul 2021'!P33),(0),($C$5-'END Jul 2021'!P33)*'END Jul 2021'!Q33/100),0)))</f>
        <v>0</v>
      </c>
      <c r="I39" s="216">
        <f t="shared" si="17"/>
        <v>369.1133636363636</v>
      </c>
      <c r="J39" s="380">
        <f t="shared" si="18"/>
        <v>1188</v>
      </c>
      <c r="K39" s="212">
        <f t="shared" si="19"/>
        <v>1476.4534545454544</v>
      </c>
      <c r="L39" s="191">
        <f t="shared" si="20"/>
        <v>1624.0988</v>
      </c>
      <c r="M39" s="212">
        <f>'END Jul 2021'!AZ33</f>
        <v>0</v>
      </c>
      <c r="N39" s="212">
        <f>'END Jul 2021'!BA33</f>
        <v>0</v>
      </c>
      <c r="O39" s="212">
        <f>'END Jul 2021'!BB33</f>
        <v>0</v>
      </c>
      <c r="P39" s="212">
        <f>'END Jul 2021'!BC33</f>
        <v>0</v>
      </c>
      <c r="Q39" s="384" t="str">
        <f t="shared" si="21"/>
        <v>No discount</v>
      </c>
      <c r="R39" s="384" t="str">
        <f t="shared" si="22"/>
        <v>Exclusive</v>
      </c>
      <c r="S39" s="385">
        <f t="shared" si="23"/>
        <v>1476.4534545454544</v>
      </c>
      <c r="T39" s="212">
        <f t="shared" si="24"/>
        <v>1476.4534545454544</v>
      </c>
      <c r="U39" s="382">
        <f t="shared" si="25"/>
        <v>1624.0988</v>
      </c>
      <c r="V39" s="382">
        <f t="shared" si="26"/>
        <v>1624.0988</v>
      </c>
      <c r="W39" s="213">
        <f>'END Jul 2021'!BL33</f>
        <v>0</v>
      </c>
      <c r="X39" s="214" t="str">
        <f>'END Jul 2021'!BM33</f>
        <v>n</v>
      </c>
      <c r="Y39" s="419"/>
      <c r="Z39" s="419"/>
      <c r="AA39" s="419"/>
      <c r="AB39" s="419"/>
      <c r="AC39" s="419"/>
      <c r="AD39" s="419"/>
      <c r="AE39" s="419"/>
      <c r="AF39" s="419"/>
      <c r="AG39" s="419"/>
      <c r="AH39" s="419"/>
      <c r="AI39" s="419"/>
      <c r="AJ39" s="419"/>
      <c r="AK39" s="419"/>
      <c r="AL39" s="419"/>
      <c r="AM39" s="419"/>
      <c r="AN39" s="419"/>
      <c r="AO39" s="419"/>
      <c r="AP39" s="419"/>
      <c r="AQ39" s="419"/>
    </row>
    <row r="40" spans="1:43" customFormat="1" x14ac:dyDescent="0.15">
      <c r="A40" s="411"/>
      <c r="B40" s="411"/>
      <c r="C40" s="411"/>
      <c r="D40" s="411"/>
      <c r="E40" s="411"/>
      <c r="F40" s="411"/>
      <c r="G40" s="411"/>
      <c r="H40" s="411"/>
      <c r="I40" s="411"/>
      <c r="J40" s="411"/>
      <c r="K40" s="411"/>
      <c r="L40" s="411"/>
      <c r="M40" s="411"/>
      <c r="N40" s="411"/>
      <c r="O40" s="411"/>
      <c r="P40" s="411"/>
      <c r="Q40" s="411"/>
      <c r="R40" s="411"/>
      <c r="S40" s="411"/>
      <c r="T40" s="411"/>
      <c r="U40" s="411"/>
      <c r="V40" s="411"/>
      <c r="W40" s="411"/>
      <c r="X40" s="411"/>
      <c r="Y40" s="419"/>
      <c r="Z40" s="419"/>
      <c r="AA40" s="419"/>
      <c r="AB40" s="419"/>
      <c r="AC40" s="419"/>
      <c r="AD40" s="419"/>
      <c r="AE40" s="419"/>
      <c r="AF40" s="419"/>
      <c r="AG40" s="419"/>
      <c r="AH40" s="419"/>
      <c r="AI40" s="419"/>
      <c r="AJ40" s="419"/>
      <c r="AK40" s="419"/>
      <c r="AL40" s="419"/>
      <c r="AM40" s="419"/>
      <c r="AN40" s="419"/>
      <c r="AO40" s="419"/>
      <c r="AP40" s="419"/>
      <c r="AQ40" s="419"/>
    </row>
    <row r="41" spans="1:43" customFormat="1" ht="15" thickBot="1" x14ac:dyDescent="0.2">
      <c r="A41" s="411"/>
      <c r="B41" s="411"/>
      <c r="C41" s="411"/>
      <c r="D41" s="411"/>
      <c r="E41" s="411"/>
      <c r="F41" s="411"/>
      <c r="G41" s="411"/>
      <c r="H41" s="411"/>
      <c r="I41" s="411"/>
      <c r="J41" s="411"/>
      <c r="K41" s="411"/>
      <c r="L41" s="411"/>
      <c r="M41" s="411"/>
      <c r="N41" s="411"/>
      <c r="O41" s="411"/>
      <c r="P41" s="411"/>
      <c r="Q41" s="411"/>
      <c r="R41" s="411"/>
      <c r="S41" s="411"/>
      <c r="T41" s="411"/>
      <c r="U41" s="411"/>
      <c r="V41" s="411"/>
      <c r="W41" s="411"/>
      <c r="X41" s="411"/>
      <c r="Y41" s="419"/>
      <c r="Z41" s="419"/>
      <c r="AA41" s="419"/>
      <c r="AB41" s="419"/>
      <c r="AC41" s="419"/>
      <c r="AD41" s="419"/>
      <c r="AE41" s="419"/>
      <c r="AF41" s="419"/>
      <c r="AG41" s="419"/>
      <c r="AH41" s="419"/>
      <c r="AI41" s="419"/>
      <c r="AJ41" s="419"/>
      <c r="AK41" s="419"/>
      <c r="AL41" s="419"/>
      <c r="AM41" s="419"/>
      <c r="AN41" s="419"/>
      <c r="AO41" s="419"/>
      <c r="AP41" s="419"/>
      <c r="AQ41" s="419"/>
    </row>
    <row r="42" spans="1:43" x14ac:dyDescent="0.15">
      <c r="A42" s="166" t="s">
        <v>1370</v>
      </c>
      <c r="B42" s="167"/>
      <c r="C42" s="167"/>
      <c r="D42" s="167"/>
      <c r="E42" s="167"/>
      <c r="F42" s="167"/>
      <c r="G42" s="167"/>
      <c r="H42" s="167"/>
      <c r="I42" s="167"/>
      <c r="J42" s="167"/>
      <c r="K42" s="167"/>
      <c r="L42" s="167"/>
      <c r="M42" s="167"/>
      <c r="N42" s="167"/>
      <c r="O42" s="167"/>
      <c r="P42" s="167"/>
      <c r="Q42" s="167"/>
      <c r="R42" s="167"/>
      <c r="S42" s="167"/>
      <c r="T42" s="167"/>
      <c r="U42" s="167"/>
      <c r="V42" s="167"/>
      <c r="W42" s="167"/>
      <c r="X42" s="173"/>
      <c r="Y42" s="419"/>
      <c r="Z42" s="419"/>
      <c r="AA42" s="419"/>
      <c r="AB42" s="419"/>
      <c r="AC42" s="419"/>
      <c r="AD42" s="419"/>
      <c r="AE42" s="419"/>
      <c r="AF42" s="419"/>
      <c r="AG42" s="419"/>
      <c r="AH42" s="419"/>
      <c r="AI42" s="419"/>
      <c r="AJ42" s="419"/>
      <c r="AK42" s="419"/>
      <c r="AL42" s="419"/>
      <c r="AM42" s="419"/>
      <c r="AN42" s="419"/>
      <c r="AO42" s="419"/>
      <c r="AP42" s="419"/>
      <c r="AQ42" s="419"/>
    </row>
    <row r="43" spans="1:43" x14ac:dyDescent="0.15">
      <c r="A43" s="168" t="s">
        <v>692</v>
      </c>
      <c r="B43" s="78"/>
      <c r="C43" s="164">
        <v>2000</v>
      </c>
      <c r="D43" s="78"/>
      <c r="E43" s="78"/>
      <c r="F43" s="78"/>
      <c r="G43" s="78"/>
      <c r="H43" s="78"/>
      <c r="I43" s="78"/>
      <c r="J43" s="78"/>
      <c r="K43" s="78"/>
      <c r="L43" s="78"/>
      <c r="M43" s="78"/>
      <c r="N43" s="78"/>
      <c r="O43" s="78"/>
      <c r="P43" s="78"/>
      <c r="Q43" s="78"/>
      <c r="R43" s="78"/>
      <c r="S43" s="78"/>
      <c r="T43" s="78"/>
      <c r="U43" s="78"/>
      <c r="V43" s="78"/>
      <c r="W43" s="78"/>
      <c r="X43" s="174"/>
      <c r="Y43" s="419"/>
      <c r="Z43" s="419"/>
      <c r="AA43" s="419"/>
      <c r="AB43" s="419"/>
      <c r="AC43" s="419"/>
      <c r="AD43" s="419"/>
      <c r="AE43" s="419"/>
      <c r="AF43" s="419"/>
      <c r="AG43" s="419"/>
      <c r="AH43" s="419"/>
      <c r="AI43" s="419"/>
      <c r="AJ43" s="419"/>
      <c r="AK43" s="419"/>
      <c r="AL43" s="419"/>
      <c r="AM43" s="419"/>
      <c r="AN43" s="419"/>
      <c r="AO43" s="419"/>
      <c r="AP43" s="419"/>
      <c r="AQ43" s="419"/>
    </row>
    <row r="44" spans="1:43" x14ac:dyDescent="0.15">
      <c r="A44" s="168" t="s">
        <v>652</v>
      </c>
      <c r="B44" s="78"/>
      <c r="C44" s="165">
        <v>0.7</v>
      </c>
      <c r="D44" s="78"/>
      <c r="E44" s="78"/>
      <c r="F44" s="78"/>
      <c r="G44" s="78"/>
      <c r="H44" s="78"/>
      <c r="I44" s="78"/>
      <c r="J44" s="78"/>
      <c r="K44" s="78"/>
      <c r="L44" s="78"/>
      <c r="M44" s="78"/>
      <c r="N44" s="78"/>
      <c r="O44" s="78"/>
      <c r="P44" s="78"/>
      <c r="Q44" s="78"/>
      <c r="R44" s="78"/>
      <c r="S44" s="78"/>
      <c r="T44" s="78"/>
      <c r="U44" s="78"/>
      <c r="V44" s="78"/>
      <c r="W44" s="78"/>
      <c r="X44" s="174"/>
      <c r="Y44" s="419"/>
      <c r="Z44" s="419"/>
      <c r="AA44" s="419"/>
      <c r="AB44" s="419"/>
      <c r="AC44" s="419"/>
      <c r="AD44" s="419"/>
      <c r="AE44" s="419"/>
      <c r="AF44" s="419"/>
      <c r="AG44" s="419"/>
      <c r="AH44" s="419"/>
      <c r="AI44" s="419"/>
      <c r="AJ44" s="419"/>
      <c r="AK44" s="419"/>
      <c r="AL44" s="419"/>
      <c r="AM44" s="419"/>
      <c r="AN44" s="419"/>
      <c r="AO44" s="419"/>
      <c r="AP44" s="419"/>
      <c r="AQ44" s="419"/>
    </row>
    <row r="45" spans="1:43" x14ac:dyDescent="0.15">
      <c r="A45" s="168" t="s">
        <v>344</v>
      </c>
      <c r="B45" s="78"/>
      <c r="C45" s="165">
        <v>0.3</v>
      </c>
      <c r="D45" s="78"/>
      <c r="E45" s="78"/>
      <c r="F45" s="78"/>
      <c r="G45" s="78"/>
      <c r="H45" s="78"/>
      <c r="I45" s="78"/>
      <c r="J45" s="78"/>
      <c r="K45" s="78"/>
      <c r="L45" s="78"/>
      <c r="M45" s="78"/>
      <c r="N45" s="78"/>
      <c r="O45" s="78"/>
      <c r="P45" s="78"/>
      <c r="Q45" s="78"/>
      <c r="R45" s="78"/>
      <c r="S45" s="78"/>
      <c r="T45" s="78"/>
      <c r="U45" s="78"/>
      <c r="V45" s="78"/>
      <c r="W45" s="78"/>
      <c r="X45" s="174"/>
      <c r="Y45" s="419"/>
      <c r="Z45" s="419"/>
      <c r="AA45" s="419"/>
      <c r="AB45" s="419"/>
      <c r="AC45" s="419"/>
      <c r="AD45" s="419"/>
      <c r="AE45" s="419"/>
      <c r="AF45" s="419"/>
      <c r="AG45" s="419"/>
      <c r="AH45" s="419"/>
      <c r="AI45" s="419"/>
      <c r="AJ45" s="419"/>
      <c r="AK45" s="419"/>
      <c r="AL45" s="419"/>
      <c r="AM45" s="419"/>
      <c r="AN45" s="419"/>
      <c r="AO45" s="419"/>
      <c r="AP45" s="419"/>
      <c r="AQ45" s="419"/>
    </row>
    <row r="46" spans="1:43" x14ac:dyDescent="0.15">
      <c r="A46" s="371"/>
      <c r="B46" s="222"/>
      <c r="C46" s="222"/>
      <c r="D46" s="222"/>
      <c r="E46" s="222"/>
      <c r="F46" s="222"/>
      <c r="G46" s="222"/>
      <c r="H46" s="222"/>
      <c r="I46" s="222"/>
      <c r="J46" s="222"/>
      <c r="K46" s="222"/>
      <c r="L46" s="222"/>
      <c r="M46" s="222"/>
      <c r="N46" s="222"/>
      <c r="O46" s="222"/>
      <c r="P46" s="222"/>
      <c r="Q46" s="222"/>
      <c r="R46" s="222"/>
      <c r="S46" s="222"/>
      <c r="T46" s="222"/>
      <c r="U46" s="222"/>
      <c r="V46" s="222"/>
      <c r="W46" s="222"/>
      <c r="X46" s="372"/>
      <c r="Y46" s="419"/>
      <c r="Z46" s="419"/>
      <c r="AA46" s="419"/>
      <c r="AB46" s="419"/>
      <c r="AC46" s="419"/>
      <c r="AD46" s="419"/>
      <c r="AE46" s="419"/>
      <c r="AF46" s="419"/>
      <c r="AG46" s="419"/>
      <c r="AH46" s="419"/>
      <c r="AI46" s="419"/>
      <c r="AJ46" s="419"/>
      <c r="AK46" s="419"/>
      <c r="AL46" s="419"/>
      <c r="AM46" s="419"/>
      <c r="AN46" s="419"/>
      <c r="AO46" s="419"/>
      <c r="AP46" s="419"/>
      <c r="AQ46" s="419"/>
    </row>
    <row r="47" spans="1:43" ht="75" x14ac:dyDescent="0.15">
      <c r="A47" s="363" t="s">
        <v>248</v>
      </c>
      <c r="B47" s="364" t="s">
        <v>249</v>
      </c>
      <c r="C47" s="365" t="s">
        <v>250</v>
      </c>
      <c r="D47" s="365" t="s">
        <v>251</v>
      </c>
      <c r="E47" s="365" t="s">
        <v>597</v>
      </c>
      <c r="F47" s="365" t="s">
        <v>598</v>
      </c>
      <c r="G47" s="365" t="s">
        <v>398</v>
      </c>
      <c r="H47" s="365" t="s">
        <v>1371</v>
      </c>
      <c r="I47" s="365" t="s">
        <v>746</v>
      </c>
      <c r="J47" s="373" t="s">
        <v>1363</v>
      </c>
      <c r="K47" s="374" t="s">
        <v>600</v>
      </c>
      <c r="L47" s="367" t="s">
        <v>1070</v>
      </c>
      <c r="M47" s="368" t="s">
        <v>361</v>
      </c>
      <c r="N47" s="368" t="s">
        <v>1679</v>
      </c>
      <c r="O47" s="368" t="s">
        <v>275</v>
      </c>
      <c r="P47" s="368" t="s">
        <v>1378</v>
      </c>
      <c r="Q47" s="375" t="s">
        <v>1364</v>
      </c>
      <c r="R47" s="375" t="s">
        <v>1365</v>
      </c>
      <c r="S47" s="376" t="s">
        <v>1366</v>
      </c>
      <c r="T47" s="376" t="s">
        <v>1367</v>
      </c>
      <c r="U47" s="369" t="s">
        <v>1368</v>
      </c>
      <c r="V47" s="369" t="s">
        <v>1369</v>
      </c>
      <c r="W47" s="368" t="s">
        <v>276</v>
      </c>
      <c r="X47" s="370" t="s">
        <v>509</v>
      </c>
      <c r="Y47" s="419"/>
      <c r="Z47" s="419"/>
      <c r="AA47" s="419"/>
      <c r="AB47" s="419"/>
      <c r="AC47" s="419"/>
      <c r="AD47" s="419"/>
      <c r="AE47" s="419"/>
      <c r="AF47" s="419"/>
      <c r="AG47" s="419"/>
      <c r="AH47" s="419"/>
      <c r="AI47" s="419"/>
      <c r="AJ47" s="419"/>
      <c r="AK47" s="419"/>
      <c r="AL47" s="419"/>
      <c r="AM47" s="419"/>
      <c r="AN47" s="419"/>
      <c r="AO47" s="419"/>
      <c r="AP47" s="419"/>
      <c r="AQ47" s="419"/>
    </row>
    <row r="48" spans="1:43" x14ac:dyDescent="0.15">
      <c r="A48" s="163" t="str">
        <f>'END Jul 2021'!K34</f>
        <v>Energy Locals</v>
      </c>
      <c r="B48" s="158" t="str">
        <f>'END Jul 2021'!L34</f>
        <v>Online Member</v>
      </c>
      <c r="C48" s="215">
        <f>IF('END Jul 2021'!BP34=0,91*'END Jul 2021'!M34/100,(91*'END Jul 2021'!M34/100)+'END Jul 2021'!BP34/4)</f>
        <v>71.599999999999994</v>
      </c>
      <c r="D48" s="215">
        <f>IF('END Jul 2021'!O34="",$C$43*$C$44*'END Jul 2021'!N34/100,IF($C$43*$C$44&gt;='END Jul 2021'!P34,('END Jul 2021'!P34*'END Jul 2021'!N34/100),($C$43*$C$44*'END Jul 2021'!N34/100)))</f>
        <v>246.90909090909085</v>
      </c>
      <c r="E48" s="215">
        <f>IF(AND('END Jul 2021'!P34&gt;0,'END Jul 2021'!R34&gt;0),IF($C$43*$C$44&lt;'END Jul 2021'!P34,0,IF($C$43*$C$44&lt;=('END Jul 2021'!R34+'END Jul 2021'!P34),(($C$43*$C$44-'END Jul 2021'!P34)*'END Jul 2021'!Q34/100),(('END Jul 2021'!R34)*'END Jul 2021'!Q34/100))),0)</f>
        <v>0</v>
      </c>
      <c r="F48" s="215">
        <f>IF(AND('END Jul 2021'!Q29&gt;0,'END Jul 2021'!S29&gt;0),IF($C$43*$C$44&lt;('END Jul 2021'!R29+'END Jul 2021'!P29),0,IF($C$43*$C$44&lt;=('END Jul 2021'!T29+'END Jul 2021'!R29+'END Jul 2021'!P29),(($C$43*$C$44-('END Jul 2021'!R29+'END Jul 2021'!P29))*'END Jul 2021'!S29/100),('END Jul 2021'!T29*'END Jul 2021'!S29/100))),0)</f>
        <v>0</v>
      </c>
      <c r="G48" s="215">
        <f>IF(AND('END Jul 2021'!R34&gt;0,'END Jul 2021'!T34&gt;0),IF(($C$43*$C$44&lt;'END Jul 2021'!T34),(0),($C$43*$C$44*'END Jul 2021'!T34)*'END Jul 2021'!U34/100),IF(AND('END Jul 2021'!R34&gt;0,'END Jul 2021'!T34=""),IF(($C$43*$C$44&lt;'END Jul 2021'!R34+'END Jul 2021'!P34),(0),(($C$43*$C$44-('END Jul 2021'!R34+'END Jul 2021'!P34))*'END Jul 2021'!S34/100)),IF(AND('END Jul 2021'!P34&gt;0,'END Jul 2021'!R34=""&gt;0),IF(($C$43*$C$44&lt;'END Jul 2021'!P34),(0),($C$43*$C$44-'END Jul 2021'!P34)*'END Jul 2021'!Q34/100),0)))</f>
        <v>0</v>
      </c>
      <c r="H48" s="215">
        <f>($C$43*$C$45)*'END Jul 2021'!AE34/100</f>
        <v>60</v>
      </c>
      <c r="I48" s="215">
        <f>SUM(C48:H48)</f>
        <v>378.50909090909084</v>
      </c>
      <c r="J48" s="377">
        <f>(I48-C48)*4</f>
        <v>1227.6363636363635</v>
      </c>
      <c r="K48" s="209">
        <f>I48*4</f>
        <v>1514.0363636363634</v>
      </c>
      <c r="L48" s="181">
        <f t="shared" ref="L48:L74" si="27">K48*1.1</f>
        <v>1665.4399999999998</v>
      </c>
      <c r="M48" s="209">
        <f>'END Jul 2021'!AZ34</f>
        <v>0</v>
      </c>
      <c r="N48" s="209">
        <f>'END Jul 2021'!BA34</f>
        <v>0</v>
      </c>
      <c r="O48" s="209">
        <f>'END Jul 2021'!BB34</f>
        <v>0</v>
      </c>
      <c r="P48" s="209">
        <f>'END Jul 2021'!BC34</f>
        <v>0</v>
      </c>
      <c r="Q48" s="378" t="str">
        <f t="shared" ref="Q48:Q74" si="28">IF(SUM(M48:P48)=0,"No discount",IF(M48&gt;0,"Guaranteed off bill",IF(N48&gt;0,"Guaranteed off usENDe",IF(O48&gt;0,"Pay-on-time off bill","Pay-on-time off usENDe"))))</f>
        <v>No discount</v>
      </c>
      <c r="R48" s="378" t="str">
        <f t="shared" ref="R48:R74" si="29">IF(OR(A48="Origin Energy",A48="Red Energy",A48="Powershop"),"Inclusive","Exclusive")</f>
        <v>Exclusive</v>
      </c>
      <c r="S48" s="379">
        <f t="shared" ref="S48:S74" si="30">IF(AND(Q48="Guaranteed off bill",R48="Inclusive"),((K48*1.1)-((K48*1.1)*M48/100))/1.1,IF(AND(Q48="Guaranteed off usENDe",R48="Inclusive"),((K48*1.1)-((J48*1.1)*N48/100))/1.1,IF(AND(Q48="Guaranteed off bill",R48="Exclusive"),K48-(K48*M48/100),IF(AND(Q48="Guaranteed off usENDe",R48="Exclusive"),K48-(J48*N48/100),IF(R48="Inclusive",((K48*1.1))/1.1,K48)))))</f>
        <v>1514.0363636363634</v>
      </c>
      <c r="T48" s="209">
        <f t="shared" ref="T48:T74" si="31">IF(AND(Q48="Pay-on-time off bill",R48="Inclusive"),((S48*1.1)-((S48*1.1)*O48/100))/1.1,IF(AND(Q48="Pay-on-time off usENDe",R48="Inclusive"),((S48*1.1)-((J48*1.1)*P48/100))/1.1,IF(AND(Q48="Pay-on-time off bill",R48="Exclusive"),S48-(S48*O48/100),IF(AND(Q48="Pay-on-time off usENDe",R48="Exclusive"),S48-(J48*P48/100),IF(R48="Inclusive",((S48*1.1))/1.1,S48)))))</f>
        <v>1514.0363636363634</v>
      </c>
      <c r="U48" s="383">
        <f>S48*1.1</f>
        <v>1665.4399999999998</v>
      </c>
      <c r="V48" s="383">
        <f>T48*1.1</f>
        <v>1665.4399999999998</v>
      </c>
      <c r="W48" s="210">
        <f>'END Jul 2021'!BL34</f>
        <v>0</v>
      </c>
      <c r="X48" s="211" t="str">
        <f>'END Jul 2021'!BM34</f>
        <v>n</v>
      </c>
      <c r="Y48" s="419"/>
      <c r="Z48" s="419"/>
      <c r="AA48" s="419"/>
      <c r="AB48" s="419"/>
      <c r="AC48" s="419"/>
      <c r="AD48" s="419"/>
      <c r="AE48" s="419"/>
      <c r="AF48" s="419"/>
      <c r="AG48" s="419"/>
      <c r="AH48" s="419"/>
      <c r="AI48" s="419"/>
      <c r="AJ48" s="419"/>
      <c r="AK48" s="419"/>
      <c r="AL48" s="419"/>
      <c r="AM48" s="419"/>
      <c r="AN48" s="419"/>
      <c r="AO48" s="419"/>
      <c r="AP48" s="419"/>
      <c r="AQ48" s="419"/>
    </row>
    <row r="49" spans="1:43" x14ac:dyDescent="0.15">
      <c r="A49" s="163" t="str">
        <f>'END Jul 2021'!K35</f>
        <v>AGL</v>
      </c>
      <c r="B49" s="158" t="str">
        <f>'END Jul 2021'!L35</f>
        <v>Super Saver</v>
      </c>
      <c r="C49" s="215">
        <f>IF('END Jul 2021'!BP35=0,91*'END Jul 2021'!M35/100,(91*'END Jul 2021'!M35/100)+'END Jul 2021'!BP35/4)</f>
        <v>74.86818181818181</v>
      </c>
      <c r="D49" s="215">
        <f>IF('END Jul 2021'!O35="",$C$43*$C$44*'END Jul 2021'!N35/100,IF($C$43*$C$44&gt;='END Jul 2021'!P35,('END Jul 2021'!P35*'END Jul 2021'!N35/100),($C$43*$C$44*'END Jul 2021'!N35/100)))</f>
        <v>261.92727272727268</v>
      </c>
      <c r="E49" s="215">
        <f>IF(AND('END Jul 2021'!P35&gt;0,'END Jul 2021'!R35&gt;0),IF($C$43*$C$44&lt;'END Jul 2021'!P35,0,IF($C$43*$C$44&lt;=('END Jul 2021'!R35+'END Jul 2021'!P35),(($C$43*$C$44-'END Jul 2021'!P35)*'END Jul 2021'!Q35/100),(('END Jul 2021'!R35)*'END Jul 2021'!Q35/100))),0)</f>
        <v>0</v>
      </c>
      <c r="F49" s="215">
        <f>IF(AND('END Jul 2021'!Q34&gt;0,'END Jul 2021'!S34&gt;0),IF($C$43*$C$44&lt;('END Jul 2021'!R34+'END Jul 2021'!P34),0,IF($C$43*$C$44&lt;=('END Jul 2021'!T34+'END Jul 2021'!R34+'END Jul 2021'!P34),(($C$43*$C$44-('END Jul 2021'!R34+'END Jul 2021'!P34))*'END Jul 2021'!S34/100),('END Jul 2021'!T34*'END Jul 2021'!S34/100))),0)</f>
        <v>0</v>
      </c>
      <c r="G49" s="215">
        <f>IF(AND('END Jul 2021'!R35&gt;0,'END Jul 2021'!T35&gt;0),IF(($C$43*$C$44&lt;'END Jul 2021'!T35),(0),($C$43*$C$44*'END Jul 2021'!T35)*'END Jul 2021'!U35/100),IF(AND('END Jul 2021'!R35&gt;0,'END Jul 2021'!T35=""),IF(($C$43*$C$44&lt;'END Jul 2021'!R35+'END Jul 2021'!P35),(0),(($C$43*$C$44-('END Jul 2021'!R35+'END Jul 2021'!P35))*'END Jul 2021'!S35/100)),IF(AND('END Jul 2021'!P35&gt;0,'END Jul 2021'!R35=""&gt;0),IF(($C$43*$C$44&lt;'END Jul 2021'!P35),(0),($C$43*$C$44-'END Jul 2021'!P35)*'END Jul 2021'!Q35/100),0)))</f>
        <v>0</v>
      </c>
      <c r="H49" s="215">
        <f>($C$43*$C$45)*'END Jul 2021'!AE35/100</f>
        <v>61.690909090909088</v>
      </c>
      <c r="I49" s="215">
        <f t="shared" ref="I49:I62" si="32">SUM(C49:H49)</f>
        <v>398.48636363636359</v>
      </c>
      <c r="J49" s="377">
        <f t="shared" ref="J49:J74" si="33">(I49-C49)*4</f>
        <v>1294.4727272727271</v>
      </c>
      <c r="K49" s="209">
        <f t="shared" ref="K49:K74" si="34">I49*4</f>
        <v>1593.9454545454544</v>
      </c>
      <c r="L49" s="181">
        <f t="shared" si="27"/>
        <v>1753.34</v>
      </c>
      <c r="M49" s="209">
        <f>'END Jul 2021'!AZ35</f>
        <v>0</v>
      </c>
      <c r="N49" s="209">
        <f>'END Jul 2021'!BA35</f>
        <v>0</v>
      </c>
      <c r="O49" s="209">
        <f>'END Jul 2021'!BB35</f>
        <v>0</v>
      </c>
      <c r="P49" s="209">
        <f>'END Jul 2021'!BC35</f>
        <v>0</v>
      </c>
      <c r="Q49" s="378" t="str">
        <f t="shared" si="28"/>
        <v>No discount</v>
      </c>
      <c r="R49" s="378" t="str">
        <f t="shared" si="29"/>
        <v>Exclusive</v>
      </c>
      <c r="S49" s="379">
        <f t="shared" si="30"/>
        <v>1593.9454545454544</v>
      </c>
      <c r="T49" s="209">
        <f t="shared" si="31"/>
        <v>1593.9454545454544</v>
      </c>
      <c r="U49" s="381">
        <f t="shared" ref="U49:V63" si="35">S49*1.1</f>
        <v>1753.34</v>
      </c>
      <c r="V49" s="381">
        <f t="shared" si="35"/>
        <v>1753.34</v>
      </c>
      <c r="W49" s="210">
        <f>'END Jul 2021'!BL35</f>
        <v>0</v>
      </c>
      <c r="X49" s="211" t="str">
        <f>'END Jul 2021'!BM35</f>
        <v>n</v>
      </c>
      <c r="Y49" s="419"/>
      <c r="Z49" s="419"/>
      <c r="AA49" s="419"/>
      <c r="AB49" s="419"/>
      <c r="AC49" s="419"/>
      <c r="AD49" s="419"/>
      <c r="AE49" s="419"/>
      <c r="AF49" s="419"/>
      <c r="AG49" s="419"/>
      <c r="AH49" s="419"/>
      <c r="AI49" s="419"/>
      <c r="AJ49" s="419"/>
      <c r="AK49" s="419"/>
      <c r="AL49" s="419"/>
      <c r="AM49" s="419"/>
      <c r="AN49" s="419"/>
      <c r="AO49" s="419"/>
      <c r="AP49" s="419"/>
      <c r="AQ49" s="419"/>
    </row>
    <row r="50" spans="1:43" x14ac:dyDescent="0.15">
      <c r="A50" s="163" t="str">
        <f>'END Jul 2021'!K36</f>
        <v>Alinta Energy</v>
      </c>
      <c r="B50" s="158" t="str">
        <f>'END Jul 2021'!L36</f>
        <v>Home Deal</v>
      </c>
      <c r="C50" s="215">
        <f>IF('END Jul 2021'!BP36=0,91*'END Jul 2021'!M36/100,(91*'END Jul 2021'!M36/100)+'END Jul 2021'!BP36/4)</f>
        <v>58.364090909090898</v>
      </c>
      <c r="D50" s="215">
        <f>IF('END Jul 2021'!O36="",$C$43*$C$44*'END Jul 2021'!N36/100,IF($C$43*$C$44&gt;='END Jul 2021'!P36,('END Jul 2021'!P36*'END Jul 2021'!N36/100),($C$43*$C$44*'END Jul 2021'!N36/100)))</f>
        <v>276.05454545454546</v>
      </c>
      <c r="E50" s="215">
        <f>IF(AND('END Jul 2021'!P36&gt;0,'END Jul 2021'!R36&gt;0),IF($C$43*$C$44&lt;'END Jul 2021'!P36,0,IF($C$43*$C$44&lt;=('END Jul 2021'!R36+'END Jul 2021'!P36),(($C$43*$C$44-'END Jul 2021'!P36)*'END Jul 2021'!Q36/100),(('END Jul 2021'!R36)*'END Jul 2021'!Q36/100))),0)</f>
        <v>0</v>
      </c>
      <c r="F50" s="215">
        <f>IF(AND('END Jul 2021'!Q35&gt;0,'END Jul 2021'!S35&gt;0),IF($C$43*$C$44&lt;('END Jul 2021'!R35+'END Jul 2021'!P35),0,IF($C$43*$C$44&lt;=('END Jul 2021'!T35+'END Jul 2021'!R35+'END Jul 2021'!P35),(($C$43*$C$44-('END Jul 2021'!R35+'END Jul 2021'!P35))*'END Jul 2021'!S35/100),('END Jul 2021'!T35*'END Jul 2021'!S35/100))),0)</f>
        <v>0</v>
      </c>
      <c r="G50" s="215">
        <f>IF(AND('END Jul 2021'!R36&gt;0,'END Jul 2021'!T36&gt;0),IF(($C$43*$C$44&lt;'END Jul 2021'!T36),(0),($C$43*$C$44*'END Jul 2021'!T36)*'END Jul 2021'!U36/100),IF(AND('END Jul 2021'!R36&gt;0,'END Jul 2021'!T36=""),IF(($C$43*$C$44&lt;'END Jul 2021'!R36+'END Jul 2021'!P36),(0),(($C$43*$C$44-('END Jul 2021'!R36+'END Jul 2021'!P36))*'END Jul 2021'!S36/100)),IF(AND('END Jul 2021'!P36&gt;0,'END Jul 2021'!R36=""&gt;0),IF(($C$43*$C$44&lt;'END Jul 2021'!P36),(0),($C$43*$C$44-'END Jul 2021'!P36)*'END Jul 2021'!Q36/100),0)))</f>
        <v>0</v>
      </c>
      <c r="H50" s="215">
        <f>($C$43*$C$45)*'END Jul 2021'!AE36/100</f>
        <v>49.418181818181822</v>
      </c>
      <c r="I50" s="215">
        <f t="shared" si="32"/>
        <v>383.83681818181822</v>
      </c>
      <c r="J50" s="377">
        <f t="shared" si="33"/>
        <v>1301.8909090909092</v>
      </c>
      <c r="K50" s="209">
        <f t="shared" si="34"/>
        <v>1535.3472727272729</v>
      </c>
      <c r="L50" s="181">
        <f t="shared" si="27"/>
        <v>1688.8820000000003</v>
      </c>
      <c r="M50" s="209">
        <f>'END Jul 2021'!AZ36</f>
        <v>0</v>
      </c>
      <c r="N50" s="209">
        <f>'END Jul 2021'!BA36</f>
        <v>0</v>
      </c>
      <c r="O50" s="209">
        <f>'END Jul 2021'!BB36</f>
        <v>0</v>
      </c>
      <c r="P50" s="209">
        <f>'END Jul 2021'!BC36</f>
        <v>0</v>
      </c>
      <c r="Q50" s="378" t="str">
        <f t="shared" si="28"/>
        <v>No discount</v>
      </c>
      <c r="R50" s="378" t="str">
        <f t="shared" si="29"/>
        <v>Exclusive</v>
      </c>
      <c r="S50" s="379">
        <f t="shared" si="30"/>
        <v>1535.3472727272729</v>
      </c>
      <c r="T50" s="209">
        <f t="shared" si="31"/>
        <v>1535.3472727272729</v>
      </c>
      <c r="U50" s="381">
        <f t="shared" si="35"/>
        <v>1688.8820000000003</v>
      </c>
      <c r="V50" s="381">
        <f t="shared" si="35"/>
        <v>1688.8820000000003</v>
      </c>
      <c r="W50" s="210">
        <f>'END Jul 2021'!BL36</f>
        <v>0</v>
      </c>
      <c r="X50" s="211" t="str">
        <f>'END Jul 2021'!BM36</f>
        <v>n</v>
      </c>
      <c r="Y50" s="419"/>
      <c r="Z50" s="419"/>
      <c r="AA50" s="419"/>
      <c r="AB50" s="419"/>
      <c r="AC50" s="419"/>
      <c r="AD50" s="419"/>
      <c r="AE50" s="419"/>
      <c r="AF50" s="419"/>
      <c r="AG50" s="419"/>
      <c r="AH50" s="419"/>
      <c r="AI50" s="419"/>
      <c r="AJ50" s="419"/>
      <c r="AK50" s="419"/>
      <c r="AL50" s="419"/>
      <c r="AM50" s="419"/>
      <c r="AN50" s="419"/>
      <c r="AO50" s="419"/>
      <c r="AP50" s="419"/>
      <c r="AQ50" s="419"/>
    </row>
    <row r="51" spans="1:43" x14ac:dyDescent="0.15">
      <c r="A51" s="163" t="str">
        <f>'END Jul 2021'!K37</f>
        <v>CovaU</v>
      </c>
      <c r="B51" s="158" t="str">
        <f>'END Jul 2021'!L37</f>
        <v>Freedom Plus</v>
      </c>
      <c r="C51" s="215">
        <f>IF('END Jul 2021'!BP37=0,91*'END Jul 2021'!M37/100,(91*'END Jul 2021'!M37/100)+'END Jul 2021'!BP37/4)</f>
        <v>103.68176000000001</v>
      </c>
      <c r="D51" s="215">
        <f>IF('END Jul 2021'!O37="",$C$43*$C$44*'END Jul 2021'!N37/100,IF($C$43*$C$44&gt;='END Jul 2021'!P37,('END Jul 2021'!P37*'END Jul 2021'!N37/100),($C$43*$C$44*'END Jul 2021'!N37/100)))</f>
        <v>392</v>
      </c>
      <c r="E51" s="215">
        <f>IF(AND('END Jul 2021'!P37&gt;0,'END Jul 2021'!R37&gt;0),IF($C$43*$C$44&lt;'END Jul 2021'!P37,0,IF($C$43*$C$44&lt;=('END Jul 2021'!R37+'END Jul 2021'!P37),(($C$43*$C$44-'END Jul 2021'!P37)*'END Jul 2021'!Q37/100),(('END Jul 2021'!R37)*'END Jul 2021'!Q37/100))),0)</f>
        <v>0</v>
      </c>
      <c r="F51" s="215">
        <f>IF(AND('END Jul 2021'!Q36&gt;0,'END Jul 2021'!S36&gt;0),IF($C$43*$C$44&lt;('END Jul 2021'!R36+'END Jul 2021'!P36),0,IF($C$43*$C$44&lt;=('END Jul 2021'!T36+'END Jul 2021'!R36+'END Jul 2021'!P36),(($C$43*$C$44-('END Jul 2021'!R36+'END Jul 2021'!P36))*'END Jul 2021'!S36/100),('END Jul 2021'!T36*'END Jul 2021'!S36/100))),0)</f>
        <v>0</v>
      </c>
      <c r="G51" s="215">
        <f>IF(AND('END Jul 2021'!R37&gt;0,'END Jul 2021'!T37&gt;0),IF(($C$43*$C$44&lt;'END Jul 2021'!T37),(0),($C$43*$C$44*'END Jul 2021'!T37)*'END Jul 2021'!U37/100),IF(AND('END Jul 2021'!R37&gt;0,'END Jul 2021'!T37=""),IF(($C$43*$C$44&lt;'END Jul 2021'!R37+'END Jul 2021'!P37),(0),(($C$43*$C$44-('END Jul 2021'!R37+'END Jul 2021'!P37))*'END Jul 2021'!S37/100)),IF(AND('END Jul 2021'!P37&gt;0,'END Jul 2021'!R37=""&gt;0),IF(($C$43*$C$44&lt;'END Jul 2021'!P37),(0),($C$43*$C$44-'END Jul 2021'!P37)*'END Jul 2021'!Q37/100),0)))</f>
        <v>0</v>
      </c>
      <c r="H51" s="215">
        <f>($C$43*$C$45)*'END Jul 2021'!AE37/100</f>
        <v>108</v>
      </c>
      <c r="I51" s="215">
        <f t="shared" si="32"/>
        <v>603.68175999999994</v>
      </c>
      <c r="J51" s="377">
        <f t="shared" si="33"/>
        <v>1999.9999999999998</v>
      </c>
      <c r="K51" s="209">
        <f t="shared" si="34"/>
        <v>2414.7270399999998</v>
      </c>
      <c r="L51" s="181">
        <f t="shared" si="27"/>
        <v>2656.199744</v>
      </c>
      <c r="M51" s="209">
        <f>'END Jul 2021'!AZ37</f>
        <v>20</v>
      </c>
      <c r="N51" s="209">
        <f>'END Jul 2021'!BA37</f>
        <v>0</v>
      </c>
      <c r="O51" s="209">
        <f>'END Jul 2021'!BB37</f>
        <v>0</v>
      </c>
      <c r="P51" s="209">
        <f>'END Jul 2021'!BC37</f>
        <v>0</v>
      </c>
      <c r="Q51" s="378" t="str">
        <f t="shared" si="28"/>
        <v>Guaranteed off bill</v>
      </c>
      <c r="R51" s="378" t="str">
        <f t="shared" si="29"/>
        <v>Exclusive</v>
      </c>
      <c r="S51" s="379">
        <f t="shared" si="30"/>
        <v>1931.7816319999997</v>
      </c>
      <c r="T51" s="209">
        <f t="shared" si="31"/>
        <v>1931.7816319999997</v>
      </c>
      <c r="U51" s="381">
        <f t="shared" si="35"/>
        <v>2124.9597951999999</v>
      </c>
      <c r="V51" s="381">
        <f t="shared" si="35"/>
        <v>2124.9597951999999</v>
      </c>
      <c r="W51" s="210">
        <f>'END Jul 2021'!BL37</f>
        <v>0</v>
      </c>
      <c r="X51" s="211" t="str">
        <f>'END Jul 2021'!BM37</f>
        <v>n</v>
      </c>
      <c r="Y51" s="419"/>
      <c r="Z51" s="419"/>
      <c r="AA51" s="419"/>
      <c r="AB51" s="419"/>
      <c r="AC51" s="419"/>
      <c r="AD51" s="419"/>
      <c r="AE51" s="419"/>
      <c r="AF51" s="419"/>
      <c r="AG51" s="419"/>
      <c r="AH51" s="419"/>
      <c r="AI51" s="419"/>
      <c r="AJ51" s="419"/>
      <c r="AK51" s="419"/>
      <c r="AL51" s="419"/>
      <c r="AM51" s="419"/>
      <c r="AN51" s="419"/>
      <c r="AO51" s="419"/>
      <c r="AP51" s="419"/>
      <c r="AQ51" s="419"/>
    </row>
    <row r="52" spans="1:43" x14ac:dyDescent="0.15">
      <c r="A52" s="163" t="str">
        <f>'END Jul 2021'!K38</f>
        <v>Diamond Energy</v>
      </c>
      <c r="B52" s="158" t="str">
        <f>'END Jul 2021'!L38</f>
        <v>Renewable Saver POT</v>
      </c>
      <c r="C52" s="215">
        <f>IF('END Jul 2021'!BP38=0,91*'END Jul 2021'!M38/100,(91*'END Jul 2021'!M38/100)+'END Jul 2021'!BP38/4)</f>
        <v>80.899000000000001</v>
      </c>
      <c r="D52" s="215">
        <f>IF('END Jul 2021'!O38="",$C$43*$C$44*'END Jul 2021'!N38/100,IF($C$43*$C$44&gt;='END Jul 2021'!P38,('END Jul 2021'!P38*'END Jul 2021'!N38/100),($C$43*$C$44*'END Jul 2021'!N38/100)))</f>
        <v>74.86363636363636</v>
      </c>
      <c r="E52" s="215">
        <f>IF(AND('END Jul 2021'!P38&gt;0,'END Jul 2021'!R38&gt;0),IF($C$43*$C$44&lt;'END Jul 2021'!P38,0,IF($C$43*$C$44&lt;=('END Jul 2021'!R38+'END Jul 2021'!P38),(($C$43*$C$44-'END Jul 2021'!P38)*'END Jul 2021'!Q38/100),(('END Jul 2021'!R38)*'END Jul 2021'!Q38/100))),0)</f>
        <v>0</v>
      </c>
      <c r="F52" s="215">
        <f>IF(AND('END Jul 2021'!Q37&gt;0,'END Jul 2021'!S37&gt;0),IF($C$43*$C$44&lt;('END Jul 2021'!R37+'END Jul 2021'!P37),0,IF($C$43*$C$44&lt;=('END Jul 2021'!T37+'END Jul 2021'!R37+'END Jul 2021'!P37),(($C$43*$C$44-('END Jul 2021'!R37+'END Jul 2021'!P37))*'END Jul 2021'!S37/100),('END Jul 2021'!T37*'END Jul 2021'!S37/100))),0)</f>
        <v>0</v>
      </c>
      <c r="G52" s="215">
        <f>IF(AND('END Jul 2021'!R38&gt;0,'END Jul 2021'!T38&gt;0),IF(($C$43*$C$44&lt;'END Jul 2021'!T38),(0),($C$43*$C$44*'END Jul 2021'!T38)*'END Jul 2021'!U38/100),IF(AND('END Jul 2021'!R38&gt;0,'END Jul 2021'!T38=""),IF(($C$43*$C$44&lt;'END Jul 2021'!R38+'END Jul 2021'!P38),(0),(($C$43*$C$44-('END Jul 2021'!R38+'END Jul 2021'!P38))*'END Jul 2021'!S38/100)),IF(AND('END Jul 2021'!P38&gt;0,'END Jul 2021'!R38=""&gt;0),IF(($C$43*$C$44&lt;'END Jul 2021'!P38),(0),($C$43*$C$44-'END Jul 2021'!P38)*'END Jul 2021'!Q38/100),0)))</f>
        <v>296.49999999999994</v>
      </c>
      <c r="H52" s="215">
        <f>($C$43*$C$45)*'END Jul 2021'!AE38/100</f>
        <v>80.399999999999991</v>
      </c>
      <c r="I52" s="215">
        <f t="shared" si="32"/>
        <v>532.66263636363635</v>
      </c>
      <c r="J52" s="377">
        <f t="shared" si="33"/>
        <v>1807.0545454545454</v>
      </c>
      <c r="K52" s="209">
        <f t="shared" si="34"/>
        <v>2130.6505454545454</v>
      </c>
      <c r="L52" s="181">
        <f t="shared" si="27"/>
        <v>2343.7156</v>
      </c>
      <c r="M52" s="209">
        <f>'END Jul 2021'!AZ38</f>
        <v>0</v>
      </c>
      <c r="N52" s="209">
        <f>'END Jul 2021'!BA38</f>
        <v>0</v>
      </c>
      <c r="O52" s="209">
        <f>'END Jul 2021'!BB38</f>
        <v>7</v>
      </c>
      <c r="P52" s="209">
        <f>'END Jul 2021'!BC38</f>
        <v>0</v>
      </c>
      <c r="Q52" s="378" t="str">
        <f t="shared" si="28"/>
        <v>Pay-on-time off bill</v>
      </c>
      <c r="R52" s="378" t="str">
        <f t="shared" si="29"/>
        <v>Exclusive</v>
      </c>
      <c r="S52" s="379">
        <f t="shared" si="30"/>
        <v>2130.6505454545454</v>
      </c>
      <c r="T52" s="209">
        <f t="shared" si="31"/>
        <v>1981.5050072727272</v>
      </c>
      <c r="U52" s="381">
        <f t="shared" si="35"/>
        <v>2343.7156</v>
      </c>
      <c r="V52" s="381">
        <f t="shared" si="35"/>
        <v>2179.6555080000003</v>
      </c>
      <c r="W52" s="210">
        <f>'END Jul 2021'!BL38</f>
        <v>0</v>
      </c>
      <c r="X52" s="211" t="str">
        <f>'END Jul 2021'!BM38</f>
        <v>n</v>
      </c>
      <c r="Y52" s="419"/>
      <c r="Z52" s="419"/>
      <c r="AA52" s="419"/>
      <c r="AB52" s="419"/>
      <c r="AC52" s="419"/>
      <c r="AD52" s="419"/>
      <c r="AE52" s="419"/>
      <c r="AF52" s="419"/>
      <c r="AG52" s="419"/>
      <c r="AH52" s="419"/>
      <c r="AI52" s="419"/>
      <c r="AJ52" s="419"/>
      <c r="AK52" s="419"/>
      <c r="AL52" s="419"/>
      <c r="AM52" s="419"/>
      <c r="AN52" s="419"/>
      <c r="AO52" s="419"/>
      <c r="AP52" s="419"/>
      <c r="AQ52" s="419"/>
    </row>
    <row r="53" spans="1:43" x14ac:dyDescent="0.15">
      <c r="A53" s="163" t="str">
        <f>'END Jul 2021'!K39</f>
        <v>Dodo Power &amp; Gas</v>
      </c>
      <c r="B53" s="158" t="str">
        <f>'END Jul 2021'!L39</f>
        <v>Market offer</v>
      </c>
      <c r="C53" s="215">
        <f>IF('END Jul 2021'!BP39=0,91*'END Jul 2021'!M39/100,(91*'END Jul 2021'!M39/100)+'END Jul 2021'!BP39/4)</f>
        <v>85.920545454545447</v>
      </c>
      <c r="D53" s="215">
        <f>IF('END Jul 2021'!O39="",$C$43*$C$44*'END Jul 2021'!N39/100,IF($C$43*$C$44&gt;='END Jul 2021'!P39,('END Jul 2021'!P39*'END Jul 2021'!N39/100),($C$43*$C$44*'END Jul 2021'!N39/100)))</f>
        <v>281.5272727272727</v>
      </c>
      <c r="E53" s="215">
        <f>IF(AND('END Jul 2021'!P39&gt;0,'END Jul 2021'!R39&gt;0),IF($C$43*$C$44&lt;'END Jul 2021'!P39,0,IF($C$43*$C$44&lt;=('END Jul 2021'!R39+'END Jul 2021'!P39),(($C$43*$C$44-'END Jul 2021'!P39)*'END Jul 2021'!Q39/100),(('END Jul 2021'!R39)*'END Jul 2021'!Q39/100))),0)</f>
        <v>0</v>
      </c>
      <c r="F53" s="215">
        <f>IF(AND('END Jul 2021'!Q38&gt;0,'END Jul 2021'!S38&gt;0),IF($C$43*$C$44&lt;('END Jul 2021'!R38+'END Jul 2021'!P38),0,IF($C$43*$C$44&lt;=('END Jul 2021'!T38+'END Jul 2021'!R38+'END Jul 2021'!P38),(($C$43*$C$44-('END Jul 2021'!R38+'END Jul 2021'!P38))*'END Jul 2021'!S38/100),('END Jul 2021'!T38*'END Jul 2021'!S38/100))),0)</f>
        <v>0</v>
      </c>
      <c r="G53" s="215">
        <f>IF(AND('END Jul 2021'!R39&gt;0,'END Jul 2021'!T39&gt;0),IF(($C$43*$C$44&lt;'END Jul 2021'!T39),(0),($C$43*$C$44*'END Jul 2021'!T39)*'END Jul 2021'!U39/100),IF(AND('END Jul 2021'!R39&gt;0,'END Jul 2021'!T39=""),IF(($C$43*$C$44&lt;'END Jul 2021'!R39+'END Jul 2021'!P39),(0),(($C$43*$C$44-('END Jul 2021'!R39+'END Jul 2021'!P39))*'END Jul 2021'!S39/100)),IF(AND('END Jul 2021'!P39&gt;0,'END Jul 2021'!R39=""&gt;0),IF(($C$43*$C$44&lt;'END Jul 2021'!P39),(0),($C$43*$C$44-'END Jul 2021'!P39)*'END Jul 2021'!Q39/100),0)))</f>
        <v>0</v>
      </c>
      <c r="H53" s="215">
        <f>($C$43*$C$45)*'END Jul 2021'!AE39/100</f>
        <v>77.127272727272725</v>
      </c>
      <c r="I53" s="215">
        <f t="shared" si="32"/>
        <v>444.57509090909087</v>
      </c>
      <c r="J53" s="377">
        <f t="shared" si="33"/>
        <v>1434.6181818181817</v>
      </c>
      <c r="K53" s="209">
        <f t="shared" si="34"/>
        <v>1778.3003636363635</v>
      </c>
      <c r="L53" s="181">
        <f t="shared" si="27"/>
        <v>1956.1304</v>
      </c>
      <c r="M53" s="209">
        <f>'END Jul 2021'!AZ39</f>
        <v>0</v>
      </c>
      <c r="N53" s="209">
        <f>'END Jul 2021'!BA39</f>
        <v>0</v>
      </c>
      <c r="O53" s="209">
        <f>'END Jul 2021'!BB39</f>
        <v>0</v>
      </c>
      <c r="P53" s="209">
        <f>'END Jul 2021'!BC39</f>
        <v>0</v>
      </c>
      <c r="Q53" s="378" t="str">
        <f t="shared" si="28"/>
        <v>No discount</v>
      </c>
      <c r="R53" s="378" t="str">
        <f t="shared" si="29"/>
        <v>Exclusive</v>
      </c>
      <c r="S53" s="379">
        <f t="shared" si="30"/>
        <v>1778.3003636363635</v>
      </c>
      <c r="T53" s="209">
        <f t="shared" si="31"/>
        <v>1778.3003636363635</v>
      </c>
      <c r="U53" s="381">
        <f t="shared" si="35"/>
        <v>1956.1304</v>
      </c>
      <c r="V53" s="381">
        <f t="shared" si="35"/>
        <v>1956.1304</v>
      </c>
      <c r="W53" s="210">
        <f>'END Jul 2021'!BL39</f>
        <v>0</v>
      </c>
      <c r="X53" s="211" t="str">
        <f>'END Jul 2021'!BM39</f>
        <v>n</v>
      </c>
      <c r="Y53" s="419"/>
      <c r="Z53" s="419"/>
      <c r="AA53" s="419"/>
      <c r="AB53" s="419"/>
      <c r="AC53" s="419"/>
      <c r="AD53" s="419"/>
      <c r="AE53" s="419"/>
      <c r="AF53" s="419"/>
      <c r="AG53" s="419"/>
      <c r="AH53" s="419"/>
      <c r="AI53" s="419"/>
      <c r="AJ53" s="419"/>
      <c r="AK53" s="419"/>
      <c r="AL53" s="419"/>
      <c r="AM53" s="419"/>
      <c r="AN53" s="419"/>
      <c r="AO53" s="419"/>
      <c r="AP53" s="419"/>
      <c r="AQ53" s="419"/>
    </row>
    <row r="54" spans="1:43" x14ac:dyDescent="0.15">
      <c r="A54" s="163" t="str">
        <f>'END Jul 2021'!K40</f>
        <v>EnergyAustralia</v>
      </c>
      <c r="B54" s="158" t="str">
        <f>'END Jul 2021'!L40</f>
        <v>Total Plan Home</v>
      </c>
      <c r="C54" s="215">
        <f>IF('END Jul 2021'!BP40=0,91*'END Jul 2021'!M40/100,(91*'END Jul 2021'!M40/100)+'END Jul 2021'!BP40/4)</f>
        <v>73.709999999999994</v>
      </c>
      <c r="D54" s="215">
        <f>IF('END Jul 2021'!O40="",$C$43*$C$44*'END Jul 2021'!N40/100,IF($C$43*$C$44&gt;='END Jul 2021'!P40,('END Jul 2021'!P40*'END Jul 2021'!N40/100),($C$43*$C$44*'END Jul 2021'!N40/100)))</f>
        <v>335.49090909090904</v>
      </c>
      <c r="E54" s="215">
        <f>IF(AND('END Jul 2021'!P40&gt;0,'END Jul 2021'!R40&gt;0),IF($C$43*$C$44&lt;'END Jul 2021'!P40,0,IF($C$43*$C$44&lt;=('END Jul 2021'!R40+'END Jul 2021'!P40),(($C$43*$C$44-'END Jul 2021'!P40)*'END Jul 2021'!Q40/100),(('END Jul 2021'!R40)*'END Jul 2021'!Q40/100))),0)</f>
        <v>0</v>
      </c>
      <c r="F54" s="215">
        <f>IF(AND('END Jul 2021'!Q39&gt;0,'END Jul 2021'!S39&gt;0),IF($C$43*$C$44&lt;('END Jul 2021'!R39+'END Jul 2021'!P39),0,IF($C$43*$C$44&lt;=('END Jul 2021'!T39+'END Jul 2021'!R39+'END Jul 2021'!P39),(($C$43*$C$44-('END Jul 2021'!R39+'END Jul 2021'!P39))*'END Jul 2021'!S39/100),('END Jul 2021'!T39*'END Jul 2021'!S39/100))),0)</f>
        <v>0</v>
      </c>
      <c r="G54" s="215">
        <f>IF(AND('END Jul 2021'!R40&gt;0,'END Jul 2021'!T40&gt;0),IF(($C$43*$C$44&lt;'END Jul 2021'!T40),(0),($C$43*$C$44*'END Jul 2021'!T40)*'END Jul 2021'!U40/100),IF(AND('END Jul 2021'!R40&gt;0,'END Jul 2021'!T40=""),IF(($C$43*$C$44&lt;'END Jul 2021'!R40+'END Jul 2021'!P40),(0),(($C$43*$C$44-('END Jul 2021'!R40+'END Jul 2021'!P40))*'END Jul 2021'!S40/100)),IF(AND('END Jul 2021'!P40&gt;0,'END Jul 2021'!R40=""&gt;0),IF(($C$43*$C$44&lt;'END Jul 2021'!P40),(0),($C$43*$C$44-'END Jul 2021'!P40)*'END Jul 2021'!Q40/100),0)))</f>
        <v>0</v>
      </c>
      <c r="H54" s="215">
        <f>($C$43*$C$45)*'END Jul 2021'!AE40/100</f>
        <v>67.145454545454541</v>
      </c>
      <c r="I54" s="215">
        <f t="shared" si="32"/>
        <v>476.34636363636355</v>
      </c>
      <c r="J54" s="377">
        <f t="shared" si="33"/>
        <v>1610.5454545454543</v>
      </c>
      <c r="K54" s="209">
        <f t="shared" si="34"/>
        <v>1905.3854545454542</v>
      </c>
      <c r="L54" s="181">
        <f t="shared" si="27"/>
        <v>2095.924</v>
      </c>
      <c r="M54" s="209">
        <f>'END Jul 2021'!AZ40</f>
        <v>16</v>
      </c>
      <c r="N54" s="209">
        <f>'END Jul 2021'!BA40</f>
        <v>0</v>
      </c>
      <c r="O54" s="209">
        <f>'END Jul 2021'!BB40</f>
        <v>0</v>
      </c>
      <c r="P54" s="209">
        <f>'END Jul 2021'!BC40</f>
        <v>0</v>
      </c>
      <c r="Q54" s="378" t="str">
        <f t="shared" si="28"/>
        <v>Guaranteed off bill</v>
      </c>
      <c r="R54" s="378" t="str">
        <f t="shared" si="29"/>
        <v>Exclusive</v>
      </c>
      <c r="S54" s="379">
        <f t="shared" si="30"/>
        <v>1600.5237818181815</v>
      </c>
      <c r="T54" s="209">
        <f t="shared" si="31"/>
        <v>1600.5237818181815</v>
      </c>
      <c r="U54" s="381">
        <f t="shared" si="35"/>
        <v>1760.5761599999998</v>
      </c>
      <c r="V54" s="381">
        <f t="shared" si="35"/>
        <v>1760.5761599999998</v>
      </c>
      <c r="W54" s="210">
        <f>'END Jul 2021'!BL40</f>
        <v>0</v>
      </c>
      <c r="X54" s="211" t="str">
        <f>'END Jul 2021'!BM40</f>
        <v>n</v>
      </c>
      <c r="Y54" s="419"/>
      <c r="Z54" s="419"/>
      <c r="AA54" s="419"/>
      <c r="AB54" s="419"/>
      <c r="AC54" s="419"/>
      <c r="AD54" s="419"/>
      <c r="AE54" s="419"/>
      <c r="AF54" s="419"/>
      <c r="AG54" s="419"/>
      <c r="AH54" s="419"/>
      <c r="AI54" s="419"/>
      <c r="AJ54" s="419"/>
      <c r="AK54" s="419"/>
      <c r="AL54" s="419"/>
      <c r="AM54" s="419"/>
      <c r="AN54" s="419"/>
      <c r="AO54" s="419"/>
      <c r="AP54" s="419"/>
      <c r="AQ54" s="419"/>
    </row>
    <row r="55" spans="1:43" x14ac:dyDescent="0.15">
      <c r="A55" s="163" t="str">
        <f>'END Jul 2021'!K41</f>
        <v>Mojo Power</v>
      </c>
      <c r="B55" s="158" t="str">
        <f>'END Jul 2021'!L41</f>
        <v>Single Minded</v>
      </c>
      <c r="C55" s="215">
        <f>IF('END Jul 2021'!BP41=0,91*'END Jul 2021'!M41/100,(91*'END Jul 2021'!M41/100)+'END Jul 2021'!BP41/4)</f>
        <v>73.983000000000004</v>
      </c>
      <c r="D55" s="215">
        <f>IF('END Jul 2021'!O41="",$C$43*$C$44*'END Jul 2021'!N41/100,IF($C$43*$C$44&gt;='END Jul 2021'!P41,('END Jul 2021'!P41*'END Jul 2021'!N41/100),($C$43*$C$44*'END Jul 2021'!N41/100)))</f>
        <v>284.70909090909095</v>
      </c>
      <c r="E55" s="215">
        <f>IF(AND('END Jul 2021'!P41&gt;0,'END Jul 2021'!R41&gt;0),IF($C$43*$C$44&lt;'END Jul 2021'!P41,0,IF($C$43*$C$44&lt;=('END Jul 2021'!R41+'END Jul 2021'!P41),(($C$43*$C$44-'END Jul 2021'!P41)*'END Jul 2021'!Q41/100),(('END Jul 2021'!R41)*'END Jul 2021'!Q41/100))),0)</f>
        <v>0</v>
      </c>
      <c r="F55" s="215">
        <f>IF(AND('END Jul 2021'!Q40&gt;0,'END Jul 2021'!S40&gt;0),IF($C$43*$C$44&lt;('END Jul 2021'!R40+'END Jul 2021'!P40),0,IF($C$43*$C$44&lt;=('END Jul 2021'!T40+'END Jul 2021'!R40+'END Jul 2021'!P40),(($C$43*$C$44-('END Jul 2021'!R40+'END Jul 2021'!P40))*'END Jul 2021'!S40/100),('END Jul 2021'!T40*'END Jul 2021'!S40/100))),0)</f>
        <v>0</v>
      </c>
      <c r="G55" s="215">
        <f>IF(AND('END Jul 2021'!R41&gt;0,'END Jul 2021'!T41&gt;0),IF(($C$43*$C$44&lt;'END Jul 2021'!T41),(0),($C$43*$C$44*'END Jul 2021'!T41)*'END Jul 2021'!U41/100),IF(AND('END Jul 2021'!R41&gt;0,'END Jul 2021'!T41=""),IF(($C$43*$C$44&lt;'END Jul 2021'!R41+'END Jul 2021'!P41),(0),(($C$43*$C$44-('END Jul 2021'!R41+'END Jul 2021'!P41))*'END Jul 2021'!S41/100)),IF(AND('END Jul 2021'!P41&gt;0,'END Jul 2021'!R41=""&gt;0),IF(($C$43*$C$44&lt;'END Jul 2021'!P41),(0),($C$43*$C$44-'END Jul 2021'!P41)*'END Jul 2021'!Q41/100),0)))</f>
        <v>0</v>
      </c>
      <c r="H55" s="215">
        <f>($C$43*$C$45)*'END Jul 2021'!AE41/100</f>
        <v>71.890909090909076</v>
      </c>
      <c r="I55" s="215">
        <f t="shared" si="32"/>
        <v>430.58300000000003</v>
      </c>
      <c r="J55" s="377">
        <f t="shared" si="33"/>
        <v>1426.4</v>
      </c>
      <c r="K55" s="209">
        <f t="shared" si="34"/>
        <v>1722.3320000000001</v>
      </c>
      <c r="L55" s="181">
        <f t="shared" si="27"/>
        <v>1894.5652000000002</v>
      </c>
      <c r="M55" s="209">
        <f>'END Jul 2021'!AZ41</f>
        <v>0</v>
      </c>
      <c r="N55" s="209">
        <f>'END Jul 2021'!BA41</f>
        <v>0</v>
      </c>
      <c r="O55" s="209">
        <f>'END Jul 2021'!BB41</f>
        <v>0</v>
      </c>
      <c r="P55" s="209">
        <f>'END Jul 2021'!BC41</f>
        <v>0</v>
      </c>
      <c r="Q55" s="378" t="str">
        <f t="shared" si="28"/>
        <v>No discount</v>
      </c>
      <c r="R55" s="378" t="str">
        <f t="shared" si="29"/>
        <v>Exclusive</v>
      </c>
      <c r="S55" s="379">
        <f t="shared" si="30"/>
        <v>1722.3320000000001</v>
      </c>
      <c r="T55" s="209">
        <f t="shared" si="31"/>
        <v>1722.3320000000001</v>
      </c>
      <c r="U55" s="381">
        <f t="shared" si="35"/>
        <v>1894.5652000000002</v>
      </c>
      <c r="V55" s="381">
        <f t="shared" si="35"/>
        <v>1894.5652000000002</v>
      </c>
      <c r="W55" s="210">
        <f>'END Jul 2021'!BL41</f>
        <v>0</v>
      </c>
      <c r="X55" s="211" t="str">
        <f>'END Jul 2021'!BM41</f>
        <v>n</v>
      </c>
      <c r="Y55" s="419"/>
      <c r="Z55" s="419"/>
      <c r="AA55" s="419"/>
      <c r="AB55" s="419"/>
      <c r="AC55" s="419"/>
      <c r="AD55" s="419"/>
      <c r="AE55" s="419"/>
      <c r="AF55" s="419"/>
      <c r="AG55" s="419"/>
      <c r="AH55" s="419"/>
      <c r="AI55" s="419"/>
      <c r="AJ55" s="419"/>
      <c r="AK55" s="419"/>
      <c r="AL55" s="419"/>
      <c r="AM55" s="419"/>
      <c r="AN55" s="419"/>
      <c r="AO55" s="419"/>
      <c r="AP55" s="419"/>
      <c r="AQ55" s="419"/>
    </row>
    <row r="56" spans="1:43" x14ac:dyDescent="0.15">
      <c r="A56" s="163" t="str">
        <f>'END Jul 2021'!K42</f>
        <v>Momentum Energy</v>
      </c>
      <c r="B56" s="158" t="str">
        <f>'END Jul 2021'!L42</f>
        <v>SmilePower Flexi</v>
      </c>
      <c r="C56" s="215">
        <f>IF('END Jul 2021'!BP42=0,91*'END Jul 2021'!M42/100,(91*'END Jul 2021'!M42/100)+'END Jul 2021'!BP42/4)</f>
        <v>84.960909090909084</v>
      </c>
      <c r="D56" s="215">
        <f>IF('END Jul 2021'!O42="",$C$43*$C$44*'END Jul 2021'!N42/100,IF($C$43*$C$44&gt;='END Jul 2021'!P42,('END Jul 2021'!P42*'END Jul 2021'!N42/100),($C$43*$C$44*'END Jul 2021'!N42/100)))</f>
        <v>300.36363636363637</v>
      </c>
      <c r="E56" s="215">
        <f>IF(AND('END Jul 2021'!P42&gt;0,'END Jul 2021'!R42&gt;0),IF($C$43*$C$44&lt;'END Jul 2021'!P42,0,IF($C$43*$C$44&lt;=('END Jul 2021'!R42+'END Jul 2021'!P42),(($C$43*$C$44-'END Jul 2021'!P42)*'END Jul 2021'!Q42/100),(('END Jul 2021'!R42)*'END Jul 2021'!Q42/100))),0)</f>
        <v>0</v>
      </c>
      <c r="F56" s="215">
        <f>IF(AND('END Jul 2021'!Q41&gt;0,'END Jul 2021'!S41&gt;0),IF($C$43*$C$44&lt;('END Jul 2021'!R41+'END Jul 2021'!P41),0,IF($C$43*$C$44&lt;=('END Jul 2021'!T41+'END Jul 2021'!R41+'END Jul 2021'!P41),(($C$43*$C$44-('END Jul 2021'!R41+'END Jul 2021'!P41))*'END Jul 2021'!S41/100),('END Jul 2021'!T41*'END Jul 2021'!S41/100))),0)</f>
        <v>0</v>
      </c>
      <c r="G56" s="215">
        <f>IF(AND('END Jul 2021'!R42&gt;0,'END Jul 2021'!T42&gt;0),IF(($C$43*$C$44&lt;'END Jul 2021'!T42),(0),($C$43*$C$44*'END Jul 2021'!T42)*'END Jul 2021'!U42/100),IF(AND('END Jul 2021'!R42&gt;0,'END Jul 2021'!T42=""),IF(($C$43*$C$44&lt;'END Jul 2021'!R42+'END Jul 2021'!P42),(0),(($C$43*$C$44-('END Jul 2021'!R42+'END Jul 2021'!P42))*'END Jul 2021'!S42/100)),IF(AND('END Jul 2021'!P42&gt;0,'END Jul 2021'!R42=""&gt;0),IF(($C$43*$C$44&lt;'END Jul 2021'!P42),(0),($C$43*$C$44-'END Jul 2021'!P42)*'END Jul 2021'!Q42/100),0)))</f>
        <v>0</v>
      </c>
      <c r="H56" s="215">
        <f>($C$43*$C$45)*'END Jul 2021'!AE42/100</f>
        <v>67.2</v>
      </c>
      <c r="I56" s="215">
        <f t="shared" si="32"/>
        <v>452.52454545454543</v>
      </c>
      <c r="J56" s="377">
        <f t="shared" si="33"/>
        <v>1470.2545454545455</v>
      </c>
      <c r="K56" s="209">
        <f t="shared" si="34"/>
        <v>1810.0981818181817</v>
      </c>
      <c r="L56" s="181">
        <f t="shared" si="27"/>
        <v>1991.1080000000002</v>
      </c>
      <c r="M56" s="209">
        <f>'END Jul 2021'!AZ42</f>
        <v>0</v>
      </c>
      <c r="N56" s="209">
        <f>'END Jul 2021'!BA42</f>
        <v>0</v>
      </c>
      <c r="O56" s="209">
        <f>'END Jul 2021'!BB42</f>
        <v>0</v>
      </c>
      <c r="P56" s="209">
        <f>'END Jul 2021'!BC42</f>
        <v>0</v>
      </c>
      <c r="Q56" s="378" t="str">
        <f t="shared" si="28"/>
        <v>No discount</v>
      </c>
      <c r="R56" s="378" t="str">
        <f t="shared" si="29"/>
        <v>Exclusive</v>
      </c>
      <c r="S56" s="379">
        <f t="shared" si="30"/>
        <v>1810.0981818181817</v>
      </c>
      <c r="T56" s="209">
        <f t="shared" si="31"/>
        <v>1810.0981818181817</v>
      </c>
      <c r="U56" s="381">
        <f t="shared" si="35"/>
        <v>1991.1080000000002</v>
      </c>
      <c r="V56" s="381">
        <f t="shared" si="35"/>
        <v>1991.1080000000002</v>
      </c>
      <c r="W56" s="210">
        <f>'END Jul 2021'!BL42</f>
        <v>0</v>
      </c>
      <c r="X56" s="211" t="str">
        <f>'END Jul 2021'!BM42</f>
        <v>n</v>
      </c>
      <c r="Y56" s="419"/>
      <c r="Z56" s="419"/>
      <c r="AA56" s="419"/>
      <c r="AB56" s="419"/>
      <c r="AC56" s="419"/>
      <c r="AD56" s="419"/>
      <c r="AE56" s="419"/>
      <c r="AF56" s="419"/>
      <c r="AG56" s="419"/>
      <c r="AH56" s="419"/>
      <c r="AI56" s="419"/>
      <c r="AJ56" s="419"/>
      <c r="AK56" s="419"/>
      <c r="AL56" s="419"/>
      <c r="AM56" s="419"/>
      <c r="AN56" s="419"/>
      <c r="AO56" s="419"/>
      <c r="AP56" s="419"/>
      <c r="AQ56" s="419"/>
    </row>
    <row r="57" spans="1:43" x14ac:dyDescent="0.15">
      <c r="A57" s="163" t="str">
        <f>'END Jul 2021'!K43</f>
        <v>Origin Energy</v>
      </c>
      <c r="B57" s="158" t="str">
        <f>'END Jul 2021'!L43</f>
        <v>Go</v>
      </c>
      <c r="C57" s="215">
        <f>IF('END Jul 2021'!BP43=0,91*'END Jul 2021'!M43/100,(91*'END Jul 2021'!M43/100)+'END Jul 2021'!BP43/4)</f>
        <v>69.87145454545454</v>
      </c>
      <c r="D57" s="215">
        <f>IF('END Jul 2021'!O43="",$C$43*$C$44*'END Jul 2021'!N43/100,IF($C$43*$C$44&gt;='END Jul 2021'!P43,('END Jul 2021'!P43*'END Jul 2021'!N43/100),($C$43*$C$44*'END Jul 2021'!N43/100)))</f>
        <v>284.96363636363634</v>
      </c>
      <c r="E57" s="215">
        <f>IF(AND('END Jul 2021'!P43&gt;0,'END Jul 2021'!R43&gt;0),IF($C$43*$C$44&lt;'END Jul 2021'!P43,0,IF($C$43*$C$44&lt;=('END Jul 2021'!R43+'END Jul 2021'!P43),(($C$43*$C$44-'END Jul 2021'!P43)*'END Jul 2021'!Q43/100),(('END Jul 2021'!R43)*'END Jul 2021'!Q43/100))),0)</f>
        <v>0</v>
      </c>
      <c r="F57" s="215">
        <f>IF(AND('END Jul 2021'!Q42&gt;0,'END Jul 2021'!S42&gt;0),IF($C$43*$C$44&lt;('END Jul 2021'!R42+'END Jul 2021'!P42),0,IF($C$43*$C$44&lt;=('END Jul 2021'!T42+'END Jul 2021'!R42+'END Jul 2021'!P42),(($C$43*$C$44-('END Jul 2021'!R42+'END Jul 2021'!P42))*'END Jul 2021'!S42/100),('END Jul 2021'!T42*'END Jul 2021'!S42/100))),0)</f>
        <v>0</v>
      </c>
      <c r="G57" s="215">
        <f>IF(AND('END Jul 2021'!R43&gt;0,'END Jul 2021'!T43&gt;0),IF(($C$43*$C$44&lt;'END Jul 2021'!T43),(0),($C$43*$C$44*'END Jul 2021'!T43)*'END Jul 2021'!U43/100),IF(AND('END Jul 2021'!R43&gt;0,'END Jul 2021'!T43=""),IF(($C$43*$C$44&lt;'END Jul 2021'!R43+'END Jul 2021'!P43),(0),(($C$43*$C$44-('END Jul 2021'!R43+'END Jul 2021'!P43))*'END Jul 2021'!S43/100)),IF(AND('END Jul 2021'!P43&gt;0,'END Jul 2021'!R43=""&gt;0),IF(($C$43*$C$44&lt;'END Jul 2021'!P43),(0),($C$43*$C$44-'END Jul 2021'!P43)*'END Jul 2021'!Q43/100),0)))</f>
        <v>0</v>
      </c>
      <c r="H57" s="215">
        <f>($C$43*$C$45)*'END Jul 2021'!AE43/100</f>
        <v>64.254545454545436</v>
      </c>
      <c r="I57" s="215">
        <f t="shared" si="32"/>
        <v>419.08963636363632</v>
      </c>
      <c r="J57" s="377">
        <f t="shared" si="33"/>
        <v>1396.8727272727272</v>
      </c>
      <c r="K57" s="209">
        <f t="shared" si="34"/>
        <v>1676.3585454545453</v>
      </c>
      <c r="L57" s="181">
        <f t="shared" si="27"/>
        <v>1843.9944</v>
      </c>
      <c r="M57" s="209">
        <f>'END Jul 2021'!AZ43</f>
        <v>0</v>
      </c>
      <c r="N57" s="209">
        <f>'END Jul 2021'!BA43</f>
        <v>0</v>
      </c>
      <c r="O57" s="209">
        <f>'END Jul 2021'!BB43</f>
        <v>0</v>
      </c>
      <c r="P57" s="209">
        <f>'END Jul 2021'!BC43</f>
        <v>0</v>
      </c>
      <c r="Q57" s="378" t="str">
        <f t="shared" si="28"/>
        <v>No discount</v>
      </c>
      <c r="R57" s="378" t="str">
        <f t="shared" si="29"/>
        <v>Inclusive</v>
      </c>
      <c r="S57" s="379">
        <f t="shared" si="30"/>
        <v>1676.3585454545453</v>
      </c>
      <c r="T57" s="209">
        <f t="shared" si="31"/>
        <v>1676.3585454545453</v>
      </c>
      <c r="U57" s="381">
        <f t="shared" si="35"/>
        <v>1843.9944</v>
      </c>
      <c r="V57" s="381">
        <f t="shared" si="35"/>
        <v>1843.9944</v>
      </c>
      <c r="W57" s="210">
        <f>'END Jul 2021'!BL43</f>
        <v>0</v>
      </c>
      <c r="X57" s="211" t="str">
        <f>'END Jul 2021'!BM43</f>
        <v>n</v>
      </c>
      <c r="Y57" s="419"/>
      <c r="Z57" s="419"/>
      <c r="AA57" s="419"/>
      <c r="AB57" s="419"/>
      <c r="AC57" s="419"/>
      <c r="AD57" s="419"/>
      <c r="AE57" s="419"/>
      <c r="AF57" s="419"/>
      <c r="AG57" s="419"/>
      <c r="AH57" s="419"/>
      <c r="AI57" s="419"/>
      <c r="AJ57" s="419"/>
      <c r="AK57" s="419"/>
      <c r="AL57" s="419"/>
      <c r="AM57" s="419"/>
      <c r="AN57" s="419"/>
      <c r="AO57" s="419"/>
      <c r="AP57" s="419"/>
      <c r="AQ57" s="419"/>
    </row>
    <row r="58" spans="1:43" x14ac:dyDescent="0.15">
      <c r="A58" s="163" t="str">
        <f>'END Jul 2021'!K44</f>
        <v>Powerdirect</v>
      </c>
      <c r="B58" s="158" t="str">
        <f>'END Jul 2021'!L44</f>
        <v>Rate Saver</v>
      </c>
      <c r="C58" s="215">
        <f>IF('END Jul 2021'!BP44=0,91*'END Jul 2021'!M44/100,(91*'END Jul 2021'!M44/100)+'END Jul 2021'!BP44/4)</f>
        <v>54.773727272727264</v>
      </c>
      <c r="D58" s="215">
        <f>IF('END Jul 2021'!O44="",$C$43*$C$44*'END Jul 2021'!N44/100,IF($C$43*$C$44&gt;='END Jul 2021'!P44,('END Jul 2021'!P44*'END Jul 2021'!N44/100),($C$43*$C$44*'END Jul 2021'!N44/100)))</f>
        <v>191.27727272727267</v>
      </c>
      <c r="E58" s="215">
        <f>IF(AND('END Jul 2021'!P44&gt;0,'END Jul 2021'!R44&gt;0),IF($C$43*$C$44&lt;'END Jul 2021'!P44,0,IF($C$43*$C$44&lt;=('END Jul 2021'!R44+'END Jul 2021'!P44),(($C$43*$C$44-'END Jul 2021'!P44)*'END Jul 2021'!Q44/100),(('END Jul 2021'!R44)*'END Jul 2021'!Q44/100))),0)</f>
        <v>0</v>
      </c>
      <c r="F58" s="215">
        <f>IF(AND('END Jul 2021'!Q43&gt;0,'END Jul 2021'!S43&gt;0),IF($C$43*$C$44&lt;('END Jul 2021'!R43+'END Jul 2021'!P43),0,IF($C$43*$C$44&lt;=('END Jul 2021'!T43+'END Jul 2021'!R43+'END Jul 2021'!P43),(($C$43*$C$44-('END Jul 2021'!R43+'END Jul 2021'!P43))*'END Jul 2021'!S43/100),('END Jul 2021'!T43*'END Jul 2021'!S43/100))),0)</f>
        <v>0</v>
      </c>
      <c r="G58" s="215">
        <f>IF(AND('END Jul 2021'!R44&gt;0,'END Jul 2021'!T44&gt;0),IF(($C$43*$C$44&lt;'END Jul 2021'!T44),(0),($C$43*$C$44*'END Jul 2021'!T44)*'END Jul 2021'!U44/100),IF(AND('END Jul 2021'!R44&gt;0,'END Jul 2021'!T44=""),IF(($C$43*$C$44&lt;'END Jul 2021'!R44+'END Jul 2021'!P44),(0),(($C$43*$C$44-('END Jul 2021'!R44+'END Jul 2021'!P44))*'END Jul 2021'!S44/100)),IF(AND('END Jul 2021'!P44&gt;0,'END Jul 2021'!R44=""&gt;0),IF(($C$43*$C$44&lt;'END Jul 2021'!P44),(0),($C$43*$C$44-'END Jul 2021'!P44)*'END Jul 2021'!Q44/100),0)))</f>
        <v>83.145454545454541</v>
      </c>
      <c r="H58" s="215">
        <f>($C$43*$C$45)*'END Jul 2021'!AE44/100</f>
        <v>64.690909090909088</v>
      </c>
      <c r="I58" s="215">
        <f t="shared" si="32"/>
        <v>393.88736363636355</v>
      </c>
      <c r="J58" s="377">
        <f t="shared" si="33"/>
        <v>1356.454545454545</v>
      </c>
      <c r="K58" s="209">
        <f t="shared" si="34"/>
        <v>1575.5494545454542</v>
      </c>
      <c r="L58" s="181">
        <f t="shared" si="27"/>
        <v>1733.1043999999997</v>
      </c>
      <c r="M58" s="209">
        <f>'END Jul 2021'!AZ44</f>
        <v>0</v>
      </c>
      <c r="N58" s="209">
        <f>'END Jul 2021'!BA44</f>
        <v>0</v>
      </c>
      <c r="O58" s="209">
        <f>'END Jul 2021'!BB44</f>
        <v>0</v>
      </c>
      <c r="P58" s="209">
        <f>'END Jul 2021'!BC44</f>
        <v>0</v>
      </c>
      <c r="Q58" s="378" t="str">
        <f t="shared" si="28"/>
        <v>No discount</v>
      </c>
      <c r="R58" s="378" t="str">
        <f t="shared" si="29"/>
        <v>Exclusive</v>
      </c>
      <c r="S58" s="379">
        <f t="shared" si="30"/>
        <v>1575.5494545454542</v>
      </c>
      <c r="T58" s="209">
        <f t="shared" si="31"/>
        <v>1575.5494545454542</v>
      </c>
      <c r="U58" s="381">
        <f t="shared" si="35"/>
        <v>1733.1043999999997</v>
      </c>
      <c r="V58" s="381">
        <f t="shared" si="35"/>
        <v>1733.1043999999997</v>
      </c>
      <c r="W58" s="210">
        <f>'END Jul 2021'!BL44</f>
        <v>0</v>
      </c>
      <c r="X58" s="211" t="str">
        <f>'END Jul 2021'!BM44</f>
        <v>n</v>
      </c>
      <c r="Y58" s="419"/>
      <c r="Z58" s="419"/>
      <c r="AA58" s="419"/>
      <c r="AB58" s="419"/>
      <c r="AC58" s="419"/>
      <c r="AD58" s="419"/>
      <c r="AE58" s="419"/>
      <c r="AF58" s="419"/>
      <c r="AG58" s="419"/>
      <c r="AH58" s="419"/>
      <c r="AI58" s="419"/>
      <c r="AJ58" s="419"/>
      <c r="AK58" s="419"/>
      <c r="AL58" s="419"/>
      <c r="AM58" s="419"/>
      <c r="AN58" s="419"/>
      <c r="AO58" s="419"/>
      <c r="AP58" s="419"/>
      <c r="AQ58" s="419"/>
    </row>
    <row r="59" spans="1:43" x14ac:dyDescent="0.15">
      <c r="A59" s="163" t="str">
        <f>'END Jul 2021'!K45</f>
        <v>Powershop</v>
      </c>
      <c r="B59" s="158" t="str">
        <f>'END Jul 2021'!L45</f>
        <v>Carbon neutral</v>
      </c>
      <c r="C59" s="215">
        <f>IF('END Jul 2021'!BP45=0,91*'END Jul 2021'!M45/100,(91*'END Jul 2021'!M45/100)+'END Jul 2021'!BP45/4)</f>
        <v>85.54</v>
      </c>
      <c r="D59" s="215">
        <f>IF('END Jul 2021'!O45="",$C$43*$C$44*'END Jul 2021'!N45/100,IF($C$43*$C$44&gt;='END Jul 2021'!P45,('END Jul 2021'!P45*'END Jul 2021'!N45/100),($C$43*$C$44*'END Jul 2021'!N45/100)))</f>
        <v>254.8</v>
      </c>
      <c r="E59" s="215">
        <f>IF(AND('END Jul 2021'!P45&gt;0,'END Jul 2021'!R45&gt;0),IF($C$43*$C$44&lt;'END Jul 2021'!P45,0,IF($C$43*$C$44&lt;=('END Jul 2021'!R45+'END Jul 2021'!P45),(($C$43*$C$44-'END Jul 2021'!P45)*'END Jul 2021'!Q45/100),(('END Jul 2021'!R45)*'END Jul 2021'!Q45/100))),0)</f>
        <v>0</v>
      </c>
      <c r="F59" s="215">
        <f>IF(AND('END Jul 2021'!Q44&gt;0,'END Jul 2021'!S44&gt;0),IF($C$43*$C$44&lt;('END Jul 2021'!R44+'END Jul 2021'!P44),0,IF($C$43*$C$44&lt;=('END Jul 2021'!T44+'END Jul 2021'!R44+'END Jul 2021'!P44),(($C$43*$C$44-('END Jul 2021'!R44+'END Jul 2021'!P44))*'END Jul 2021'!S44/100),('END Jul 2021'!T44*'END Jul 2021'!S44/100))),0)</f>
        <v>0</v>
      </c>
      <c r="G59" s="215">
        <f>IF(AND('END Jul 2021'!R45&gt;0,'END Jul 2021'!T45&gt;0),IF(($C$43*$C$44&lt;'END Jul 2021'!T45),(0),($C$43*$C$44*'END Jul 2021'!T45)*'END Jul 2021'!U45/100),IF(AND('END Jul 2021'!R45&gt;0,'END Jul 2021'!T45=""),IF(($C$43*$C$44&lt;'END Jul 2021'!R45+'END Jul 2021'!P45),(0),(($C$43*$C$44-('END Jul 2021'!R45+'END Jul 2021'!P45))*'END Jul 2021'!S45/100)),IF(AND('END Jul 2021'!P45&gt;0,'END Jul 2021'!R45=""&gt;0),IF(($C$43*$C$44&lt;'END Jul 2021'!P45),(0),($C$43*$C$44-'END Jul 2021'!P45)*'END Jul 2021'!Q45/100),0)))</f>
        <v>0</v>
      </c>
      <c r="H59" s="215">
        <f>($C$43*$C$45)*'END Jul 2021'!AE45/100</f>
        <v>69</v>
      </c>
      <c r="I59" s="215">
        <f t="shared" si="32"/>
        <v>409.34000000000003</v>
      </c>
      <c r="J59" s="377">
        <f t="shared" si="33"/>
        <v>1295.2</v>
      </c>
      <c r="K59" s="209">
        <f t="shared" si="34"/>
        <v>1637.3600000000001</v>
      </c>
      <c r="L59" s="181">
        <f t="shared" si="27"/>
        <v>1801.0960000000002</v>
      </c>
      <c r="M59" s="209">
        <f>'END Jul 2021'!AZ45</f>
        <v>0</v>
      </c>
      <c r="N59" s="209">
        <f>'END Jul 2021'!BA45</f>
        <v>0</v>
      </c>
      <c r="O59" s="209">
        <f>'END Jul 2021'!BB45</f>
        <v>0</v>
      </c>
      <c r="P59" s="209">
        <f>'END Jul 2021'!BC45</f>
        <v>0</v>
      </c>
      <c r="Q59" s="378" t="str">
        <f t="shared" si="28"/>
        <v>No discount</v>
      </c>
      <c r="R59" s="378" t="str">
        <f t="shared" si="29"/>
        <v>Inclusive</v>
      </c>
      <c r="S59" s="379">
        <f t="shared" si="30"/>
        <v>1637.3600000000001</v>
      </c>
      <c r="T59" s="209">
        <f t="shared" si="31"/>
        <v>1637.3600000000001</v>
      </c>
      <c r="U59" s="381">
        <f t="shared" si="35"/>
        <v>1801.0960000000002</v>
      </c>
      <c r="V59" s="381">
        <f t="shared" si="35"/>
        <v>1801.0960000000002</v>
      </c>
      <c r="W59" s="210">
        <f>'END Jul 2021'!BL45</f>
        <v>0</v>
      </c>
      <c r="X59" s="211" t="str">
        <f>'END Jul 2021'!BM45</f>
        <v>n</v>
      </c>
      <c r="Y59" s="419"/>
      <c r="Z59" s="419"/>
      <c r="AA59" s="419"/>
      <c r="AB59" s="419"/>
      <c r="AC59" s="419"/>
      <c r="AD59" s="419"/>
      <c r="AE59" s="419"/>
      <c r="AF59" s="419"/>
      <c r="AG59" s="419"/>
      <c r="AH59" s="419"/>
      <c r="AI59" s="419"/>
      <c r="AJ59" s="419"/>
      <c r="AK59" s="419"/>
      <c r="AL59" s="419"/>
      <c r="AM59" s="419"/>
      <c r="AN59" s="419"/>
      <c r="AO59" s="419"/>
      <c r="AP59" s="419"/>
      <c r="AQ59" s="419"/>
    </row>
    <row r="60" spans="1:43" x14ac:dyDescent="0.15">
      <c r="A60" s="163" t="str">
        <f>'END Jul 2021'!K46</f>
        <v>Red Energy</v>
      </c>
      <c r="B60" s="158" t="str">
        <f>'END Jul 2021'!L46</f>
        <v>Living Energy Saver</v>
      </c>
      <c r="C60" s="215">
        <f>IF('END Jul 2021'!BP46=0,91*'END Jul 2021'!M46/100,(91*'END Jul 2021'!M46/100)+'END Jul 2021'!BP46/4)</f>
        <v>64.750636363636346</v>
      </c>
      <c r="D60" s="215">
        <f>IF('END Jul 2021'!O46="",$C$43*$C$44*'END Jul 2021'!N46/100,IF($C$43*$C$44&gt;='END Jul 2021'!P46,('END Jul 2021'!P46*'END Jul 2021'!N46/100),($C$43*$C$44*'END Jul 2021'!N46/100)))</f>
        <v>276.78181818181815</v>
      </c>
      <c r="E60" s="215">
        <f>IF(AND('END Jul 2021'!P46&gt;0,'END Jul 2021'!R46&gt;0),IF($C$43*$C$44&lt;'END Jul 2021'!P46,0,IF($C$43*$C$44&lt;=('END Jul 2021'!R46+'END Jul 2021'!P46),(($C$43*$C$44-'END Jul 2021'!P46)*'END Jul 2021'!Q46/100),(('END Jul 2021'!R46)*'END Jul 2021'!Q46/100))),0)</f>
        <v>0</v>
      </c>
      <c r="F60" s="215">
        <f>IF(AND('END Jul 2021'!Q45&gt;0,'END Jul 2021'!S45&gt;0),IF($C$43*$C$44&lt;('END Jul 2021'!R45+'END Jul 2021'!P45),0,IF($C$43*$C$44&lt;=('END Jul 2021'!T45+'END Jul 2021'!R45+'END Jul 2021'!P45),(($C$43*$C$44-('END Jul 2021'!R45+'END Jul 2021'!P45))*'END Jul 2021'!S45/100),('END Jul 2021'!T45*'END Jul 2021'!S45/100))),0)</f>
        <v>0</v>
      </c>
      <c r="G60" s="215">
        <f>IF(AND('END Jul 2021'!R46&gt;0,'END Jul 2021'!T46&gt;0),IF(($C$43*$C$44&lt;'END Jul 2021'!T46),(0),($C$43*$C$44*'END Jul 2021'!T46)*'END Jul 2021'!U46/100),IF(AND('END Jul 2021'!R46&gt;0,'END Jul 2021'!T46=""),IF(($C$43*$C$44&lt;'END Jul 2021'!R46+'END Jul 2021'!P46),(0),(($C$43*$C$44-('END Jul 2021'!R46+'END Jul 2021'!P46))*'END Jul 2021'!S46/100)),IF(AND('END Jul 2021'!P46&gt;0,'END Jul 2021'!R46=""&gt;0),IF(($C$43*$C$44&lt;'END Jul 2021'!P46),(0),($C$43*$C$44-'END Jul 2021'!P46)*'END Jul 2021'!Q46/100),0)))</f>
        <v>20.981818181818177</v>
      </c>
      <c r="H60" s="215">
        <f>($C$43*$C$45)*'END Jul 2021'!AE46/100</f>
        <v>52.2</v>
      </c>
      <c r="I60" s="215">
        <f t="shared" si="32"/>
        <v>414.71427272727266</v>
      </c>
      <c r="J60" s="377">
        <f t="shared" si="33"/>
        <v>1399.8545454545451</v>
      </c>
      <c r="K60" s="209">
        <f t="shared" si="34"/>
        <v>1658.8570909090906</v>
      </c>
      <c r="L60" s="181">
        <f t="shared" si="27"/>
        <v>1824.7427999999998</v>
      </c>
      <c r="M60" s="209">
        <f>'END Jul 2021'!AZ46</f>
        <v>0</v>
      </c>
      <c r="N60" s="209">
        <f>'END Jul 2021'!BA46</f>
        <v>0</v>
      </c>
      <c r="O60" s="209">
        <f>'END Jul 2021'!BB46</f>
        <v>0</v>
      </c>
      <c r="P60" s="209">
        <f>'END Jul 2021'!BC46</f>
        <v>0</v>
      </c>
      <c r="Q60" s="378" t="str">
        <f t="shared" si="28"/>
        <v>No discount</v>
      </c>
      <c r="R60" s="378" t="str">
        <f t="shared" si="29"/>
        <v>Inclusive</v>
      </c>
      <c r="S60" s="379">
        <f t="shared" si="30"/>
        <v>1658.8570909090906</v>
      </c>
      <c r="T60" s="209">
        <f t="shared" si="31"/>
        <v>1658.8570909090906</v>
      </c>
      <c r="U60" s="381">
        <f t="shared" si="35"/>
        <v>1824.7427999999998</v>
      </c>
      <c r="V60" s="381">
        <f t="shared" si="35"/>
        <v>1824.7427999999998</v>
      </c>
      <c r="W60" s="210">
        <f>'END Jul 2021'!BL46</f>
        <v>0</v>
      </c>
      <c r="X60" s="211" t="str">
        <f>'END Jul 2021'!BM46</f>
        <v>n</v>
      </c>
      <c r="Y60" s="419"/>
      <c r="Z60" s="419"/>
      <c r="AA60" s="419"/>
      <c r="AB60" s="419"/>
      <c r="AC60" s="419"/>
      <c r="AD60" s="419"/>
      <c r="AE60" s="419"/>
      <c r="AF60" s="419"/>
      <c r="AG60" s="419"/>
      <c r="AH60" s="419"/>
      <c r="AI60" s="419"/>
      <c r="AJ60" s="419"/>
      <c r="AK60" s="419"/>
      <c r="AL60" s="419"/>
      <c r="AM60" s="419"/>
      <c r="AN60" s="419"/>
      <c r="AO60" s="419"/>
      <c r="AP60" s="419"/>
      <c r="AQ60" s="419"/>
    </row>
    <row r="61" spans="1:43" x14ac:dyDescent="0.15">
      <c r="A61" s="163" t="str">
        <f>'END Jul 2021'!K47</f>
        <v>Simply Energy</v>
      </c>
      <c r="B61" s="158" t="str">
        <f>'END Jul 2021'!L47</f>
        <v>Energy Saver</v>
      </c>
      <c r="C61" s="215">
        <f>IF('END Jul 2021'!BP47=0,91*'END Jul 2021'!M47/100,(91*'END Jul 2021'!M47/100)+'END Jul 2021'!BP47/4)</f>
        <v>77.838090909090909</v>
      </c>
      <c r="D61" s="215">
        <f>IF('END Jul 2021'!O47="",$C$43*$C$44*'END Jul 2021'!N47/100,IF($C$43*$C$44&gt;='END Jul 2021'!P47,('END Jul 2021'!P47*'END Jul 2021'!N47/100),($C$43*$C$44*'END Jul 2021'!N47/100)))</f>
        <v>302.40127272727273</v>
      </c>
      <c r="E61" s="215">
        <f>IF(AND('END Jul 2021'!P47&gt;0,'END Jul 2021'!R47&gt;0),IF($C$43*$C$44&lt;'END Jul 2021'!P47,0,IF($C$43*$C$44&lt;=('END Jul 2021'!R47+'END Jul 2021'!P47),(($C$43*$C$44-'END Jul 2021'!P47)*'END Jul 2021'!Q47/100),(('END Jul 2021'!R47)*'END Jul 2021'!Q47/100))),0)</f>
        <v>0</v>
      </c>
      <c r="F61" s="215">
        <f>IF(AND('END Jul 2021'!Q46&gt;0,'END Jul 2021'!S46&gt;0),IF($C$43*$C$44&lt;('END Jul 2021'!R46+'END Jul 2021'!P46),0,IF($C$43*$C$44&lt;=('END Jul 2021'!T46+'END Jul 2021'!R46+'END Jul 2021'!P46),(($C$43*$C$44-('END Jul 2021'!R46+'END Jul 2021'!P46))*'END Jul 2021'!S46/100),('END Jul 2021'!T46*'END Jul 2021'!S46/100))),0)</f>
        <v>0</v>
      </c>
      <c r="G61" s="215">
        <f>IF(AND('END Jul 2021'!R47&gt;0,'END Jul 2021'!T47&gt;0),IF(($C$43*$C$44&lt;'END Jul 2021'!T47),(0),($C$43*$C$44*'END Jul 2021'!T47)*'END Jul 2021'!U47/100),IF(AND('END Jul 2021'!R47&gt;0,'END Jul 2021'!T47=""),IF(($C$43*$C$44&lt;'END Jul 2021'!R47+'END Jul 2021'!P47),(0),(($C$43*$C$44-('END Jul 2021'!R47+'END Jul 2021'!P47))*'END Jul 2021'!S47/100)),IF(AND('END Jul 2021'!P47&gt;0,'END Jul 2021'!R47=""&gt;0),IF(($C$43*$C$44&lt;'END Jul 2021'!P47),(0),($C$43*$C$44-'END Jul 2021'!P47)*'END Jul 2021'!Q47/100),0)))</f>
        <v>31.499999999999996</v>
      </c>
      <c r="H61" s="215">
        <f>($C$43*$C$45)*'END Jul 2021'!AE47/100</f>
        <v>77.236363636363635</v>
      </c>
      <c r="I61" s="215">
        <f t="shared" si="32"/>
        <v>488.97572727272728</v>
      </c>
      <c r="J61" s="377">
        <f t="shared" si="33"/>
        <v>1644.5505454545455</v>
      </c>
      <c r="K61" s="209">
        <f t="shared" si="34"/>
        <v>1955.9029090909091</v>
      </c>
      <c r="L61" s="181">
        <f t="shared" si="27"/>
        <v>2151.4932000000003</v>
      </c>
      <c r="M61" s="209">
        <f>'END Jul 2021'!AZ47</f>
        <v>19</v>
      </c>
      <c r="N61" s="209">
        <f>'END Jul 2021'!BA47</f>
        <v>0</v>
      </c>
      <c r="O61" s="209">
        <f>'END Jul 2021'!BB47</f>
        <v>0</v>
      </c>
      <c r="P61" s="209">
        <f>'END Jul 2021'!BC47</f>
        <v>0</v>
      </c>
      <c r="Q61" s="378" t="str">
        <f t="shared" si="28"/>
        <v>Guaranteed off bill</v>
      </c>
      <c r="R61" s="378" t="str">
        <f t="shared" si="29"/>
        <v>Exclusive</v>
      </c>
      <c r="S61" s="379">
        <f t="shared" si="30"/>
        <v>1584.2813563636364</v>
      </c>
      <c r="T61" s="209">
        <f t="shared" si="31"/>
        <v>1584.2813563636364</v>
      </c>
      <c r="U61" s="381">
        <f t="shared" si="35"/>
        <v>1742.7094920000002</v>
      </c>
      <c r="V61" s="381">
        <f t="shared" si="35"/>
        <v>1742.7094920000002</v>
      </c>
      <c r="W61" s="210">
        <f>'END Jul 2021'!BL47</f>
        <v>0</v>
      </c>
      <c r="X61" s="211" t="str">
        <f>'END Jul 2021'!BM47</f>
        <v>n</v>
      </c>
      <c r="Y61" s="419"/>
      <c r="Z61" s="419"/>
      <c r="AA61" s="419"/>
      <c r="AB61" s="419"/>
      <c r="AC61" s="419"/>
      <c r="AD61" s="419"/>
      <c r="AE61" s="419"/>
      <c r="AF61" s="419"/>
      <c r="AG61" s="419"/>
      <c r="AH61" s="419"/>
      <c r="AI61" s="419"/>
      <c r="AJ61" s="419"/>
      <c r="AK61" s="419"/>
      <c r="AL61" s="419"/>
      <c r="AM61" s="419"/>
      <c r="AN61" s="419"/>
      <c r="AO61" s="419"/>
      <c r="AP61" s="419"/>
      <c r="AQ61" s="419"/>
    </row>
    <row r="62" spans="1:43" x14ac:dyDescent="0.15">
      <c r="A62" s="163" t="str">
        <f>'END Jul 2021'!K48</f>
        <v>1st Energy</v>
      </c>
      <c r="B62" s="158" t="str">
        <f>'END Jul 2021'!L48</f>
        <v>1st Saver</v>
      </c>
      <c r="C62" s="215">
        <f>IF('END Jul 2021'!BP48=0,91*'END Jul 2021'!M48/100,(91*'END Jul 2021'!M48/100)+'END Jul 2021'!BP48/4)</f>
        <v>94.64</v>
      </c>
      <c r="D62" s="215">
        <f>IF('END Jul 2021'!O48="",$C$43*$C$44*'END Jul 2021'!N48/100,IF($C$43*$C$44&gt;='END Jul 2021'!P48,('END Jul 2021'!P48*'END Jul 2021'!N48/100),($C$43*$C$44*'END Jul 2021'!N48/100)))</f>
        <v>301.17272727272723</v>
      </c>
      <c r="E62" s="215">
        <f>IF(AND('END Jul 2021'!P48&gt;0,'END Jul 2021'!R48&gt;0),IF($C$43*$C$44&lt;'END Jul 2021'!P48,0,IF($C$43*$C$44&lt;=('END Jul 2021'!R48+'END Jul 2021'!P48),(($C$43*$C$44-'END Jul 2021'!P48)*'END Jul 2021'!Q48/100),(('END Jul 2021'!R48)*'END Jul 2021'!Q48/100))),0)</f>
        <v>0</v>
      </c>
      <c r="F62" s="215">
        <f>IF(AND('END Jul 2021'!Q47&gt;0,'END Jul 2021'!S47&gt;0),IF($C$43*$C$44&lt;('END Jul 2021'!R47+'END Jul 2021'!P47),0,IF($C$43*$C$44&lt;=('END Jul 2021'!T47+'END Jul 2021'!R47+'END Jul 2021'!P47),(($C$43*$C$44-('END Jul 2021'!R47+'END Jul 2021'!P47))*'END Jul 2021'!S47/100),('END Jul 2021'!T47*'END Jul 2021'!S47/100))),0)</f>
        <v>0</v>
      </c>
      <c r="G62" s="215">
        <f>IF(AND('END Jul 2021'!R48&gt;0,'END Jul 2021'!T48&gt;0),IF(($C$43*$C$44&lt;'END Jul 2021'!T48),(0),($C$43*$C$44*'END Jul 2021'!T48)*'END Jul 2021'!U48/100),IF(AND('END Jul 2021'!R48&gt;0,'END Jul 2021'!T48=""),IF(($C$43*$C$44&lt;'END Jul 2021'!R48+'END Jul 2021'!P48),(0),(($C$43*$C$44-('END Jul 2021'!R48+'END Jul 2021'!P48))*'END Jul 2021'!S48/100)),IF(AND('END Jul 2021'!P48&gt;0,'END Jul 2021'!R48=""&gt;0),IF(($C$43*$C$44&lt;'END Jul 2021'!P48),(0),($C$43*$C$44-'END Jul 2021'!P48)*'END Jul 2021'!Q48/100),0)))</f>
        <v>13.040909090909089</v>
      </c>
      <c r="H62" s="215">
        <f>($C$43*$C$45)*'END Jul 2021'!AE48/100</f>
        <v>67.636363636363626</v>
      </c>
      <c r="I62" s="215">
        <f t="shared" si="32"/>
        <v>476.48999999999995</v>
      </c>
      <c r="J62" s="377">
        <f t="shared" si="33"/>
        <v>1527.3999999999999</v>
      </c>
      <c r="K62" s="209">
        <f t="shared" si="34"/>
        <v>1905.9599999999998</v>
      </c>
      <c r="L62" s="181">
        <f t="shared" si="27"/>
        <v>2096.556</v>
      </c>
      <c r="M62" s="209">
        <f>'END Jul 2021'!AZ48</f>
        <v>0</v>
      </c>
      <c r="N62" s="209">
        <f>'END Jul 2021'!BA48</f>
        <v>0</v>
      </c>
      <c r="O62" s="209">
        <f>'END Jul 2021'!BB48</f>
        <v>10</v>
      </c>
      <c r="P62" s="209">
        <f>'END Jul 2021'!BC48</f>
        <v>0</v>
      </c>
      <c r="Q62" s="378" t="str">
        <f t="shared" si="28"/>
        <v>Pay-on-time off bill</v>
      </c>
      <c r="R62" s="378" t="str">
        <f t="shared" si="29"/>
        <v>Exclusive</v>
      </c>
      <c r="S62" s="379">
        <f t="shared" si="30"/>
        <v>1905.9599999999998</v>
      </c>
      <c r="T62" s="209">
        <f t="shared" si="31"/>
        <v>1715.3639999999998</v>
      </c>
      <c r="U62" s="381">
        <f t="shared" si="35"/>
        <v>2096.556</v>
      </c>
      <c r="V62" s="381">
        <f t="shared" si="35"/>
        <v>1886.9004</v>
      </c>
      <c r="W62" s="210">
        <f>'END Jul 2021'!BL48</f>
        <v>0</v>
      </c>
      <c r="X62" s="211" t="str">
        <f>'END Jul 2021'!BM48</f>
        <v>n</v>
      </c>
      <c r="Y62" s="419"/>
      <c r="Z62" s="419"/>
      <c r="AA62" s="419"/>
      <c r="AB62" s="419"/>
      <c r="AC62" s="419"/>
      <c r="AD62" s="419"/>
      <c r="AE62" s="419"/>
      <c r="AF62" s="419"/>
      <c r="AG62" s="419"/>
      <c r="AH62" s="419"/>
      <c r="AI62" s="419"/>
      <c r="AJ62" s="419"/>
      <c r="AK62" s="419"/>
      <c r="AL62" s="419"/>
      <c r="AM62" s="419"/>
      <c r="AN62" s="419"/>
      <c r="AO62" s="419"/>
      <c r="AP62" s="419"/>
      <c r="AQ62" s="419"/>
    </row>
    <row r="63" spans="1:43" x14ac:dyDescent="0.15">
      <c r="A63" s="163" t="str">
        <f>'END Jul 2021'!K49</f>
        <v>ReAmped Energy</v>
      </c>
      <c r="B63" s="158" t="str">
        <f>'END Jul 2021'!L49</f>
        <v>Advance</v>
      </c>
      <c r="C63" s="215">
        <f>IF('END Jul 2021'!BP49=0,91*'END Jul 2021'!M49/100,(91*'END Jul 2021'!M49/100)+'END Jul 2021'!BP49/4)</f>
        <v>64.279090909090911</v>
      </c>
      <c r="D63" s="215">
        <f>IF('END Jul 2021'!O49="",$C$43*$C$44*'END Jul 2021'!N49/100,IF($C$43*$C$44&gt;='END Jul 2021'!P49,('END Jul 2021'!P49*'END Jul 2021'!N49/100),($C$43*$C$44*'END Jul 2021'!N49/100)))</f>
        <v>240.92727272727268</v>
      </c>
      <c r="E63" s="215">
        <f>IF(AND('END Jul 2021'!P49&gt;0,'END Jul 2021'!R49&gt;0),IF($C$43*$C$44&lt;'END Jul 2021'!P49,0,IF($C$43*$C$44&lt;=('END Jul 2021'!R49+'END Jul 2021'!P49),(($C$43*$C$44-'END Jul 2021'!P49)*'END Jul 2021'!Q49/100),(('END Jul 2021'!R49)*'END Jul 2021'!Q49/100))),0)</f>
        <v>0</v>
      </c>
      <c r="F63" s="215">
        <f>IF(AND('END Jul 2021'!Q48&gt;0,'END Jul 2021'!S48&gt;0),IF($C$43*$C$44&lt;('END Jul 2021'!R48+'END Jul 2021'!P48),0,IF($C$43*$C$44&lt;=('END Jul 2021'!T48+'END Jul 2021'!R48+'END Jul 2021'!P48),(($C$43*$C$44-('END Jul 2021'!R48+'END Jul 2021'!P48))*'END Jul 2021'!S48/100),('END Jul 2021'!T48*'END Jul 2021'!S48/100))),0)</f>
        <v>0</v>
      </c>
      <c r="G63" s="215">
        <f>IF(AND('END Jul 2021'!R49&gt;0,'END Jul 2021'!T49&gt;0),IF(($C$43*$C$44&lt;'END Jul 2021'!T49),(0),($C$43*$C$44*'END Jul 2021'!T49)*'END Jul 2021'!U49/100),IF(AND('END Jul 2021'!R49&gt;0,'END Jul 2021'!T49=""),IF(($C$43*$C$44&lt;'END Jul 2021'!R49+'END Jul 2021'!P49),(0),(($C$43*$C$44-('END Jul 2021'!R49+'END Jul 2021'!P49))*'END Jul 2021'!S49/100)),IF(AND('END Jul 2021'!P49&gt;0,'END Jul 2021'!R49=""&gt;0),IF(($C$43*$C$44&lt;'END Jul 2021'!P49),(0),($C$43*$C$44-'END Jul 2021'!P49)*'END Jul 2021'!Q49/100),0)))</f>
        <v>0</v>
      </c>
      <c r="H63" s="215">
        <f>($C$43*$C$45)*'END Jul 2021'!AE49/100</f>
        <v>61.74545454545455</v>
      </c>
      <c r="I63" s="215">
        <f>SUM(C63:H63)</f>
        <v>366.95181818181811</v>
      </c>
      <c r="J63" s="377">
        <f t="shared" si="33"/>
        <v>1210.6909090909089</v>
      </c>
      <c r="K63" s="209">
        <f t="shared" si="34"/>
        <v>1467.8072727272724</v>
      </c>
      <c r="L63" s="181">
        <f t="shared" si="27"/>
        <v>1614.5879999999997</v>
      </c>
      <c r="M63" s="209">
        <f>'END Jul 2021'!AZ49</f>
        <v>0</v>
      </c>
      <c r="N63" s="209">
        <f>'END Jul 2021'!BA49</f>
        <v>0</v>
      </c>
      <c r="O63" s="209">
        <f>'END Jul 2021'!BB49</f>
        <v>0</v>
      </c>
      <c r="P63" s="209">
        <f>'END Jul 2021'!BC49</f>
        <v>0</v>
      </c>
      <c r="Q63" s="378" t="str">
        <f t="shared" si="28"/>
        <v>No discount</v>
      </c>
      <c r="R63" s="378" t="str">
        <f t="shared" si="29"/>
        <v>Exclusive</v>
      </c>
      <c r="S63" s="379">
        <f t="shared" si="30"/>
        <v>1467.8072727272724</v>
      </c>
      <c r="T63" s="209">
        <f t="shared" si="31"/>
        <v>1467.8072727272724</v>
      </c>
      <c r="U63" s="381">
        <f t="shared" si="35"/>
        <v>1614.5879999999997</v>
      </c>
      <c r="V63" s="381">
        <f t="shared" si="35"/>
        <v>1614.5879999999997</v>
      </c>
      <c r="W63" s="210">
        <f>'END Jul 2021'!BL49</f>
        <v>0</v>
      </c>
      <c r="X63" s="211" t="str">
        <f>'END Jul 2021'!BM49</f>
        <v>n</v>
      </c>
      <c r="Y63" s="419"/>
      <c r="Z63" s="419"/>
      <c r="AA63" s="419"/>
      <c r="AB63" s="419"/>
      <c r="AC63" s="419"/>
      <c r="AD63" s="419"/>
      <c r="AE63" s="419"/>
      <c r="AF63" s="419"/>
      <c r="AG63" s="419"/>
      <c r="AH63" s="419"/>
      <c r="AI63" s="419"/>
      <c r="AJ63" s="419"/>
      <c r="AK63" s="419"/>
      <c r="AL63" s="419"/>
      <c r="AM63" s="419"/>
      <c r="AN63" s="419"/>
      <c r="AO63" s="419"/>
      <c r="AP63" s="419"/>
      <c r="AQ63" s="419"/>
    </row>
    <row r="64" spans="1:43" x14ac:dyDescent="0.15">
      <c r="A64" s="163" t="str">
        <f>'END Jul 2021'!K50</f>
        <v>Enova Energy</v>
      </c>
      <c r="B64" s="158" t="str">
        <f>'END Jul 2021'!L50</f>
        <v>Community Plus</v>
      </c>
      <c r="C64" s="215">
        <f>IF('END Jul 2021'!BP50=0,91*'END Jul 2021'!M50/100,(91*'END Jul 2021'!M50/100)+'END Jul 2021'!BP50/4)</f>
        <v>77.349999999999994</v>
      </c>
      <c r="D64" s="215">
        <f>IF('END Jul 2021'!O50="",$C$43*$C$44*'END Jul 2021'!N50/100,IF($C$43*$C$44&gt;='END Jul 2021'!P50,('END Jul 2021'!P50*'END Jul 2021'!N50/100),($C$43*$C$44*'END Jul 2021'!N50/100)))</f>
        <v>300.99999999999994</v>
      </c>
      <c r="E64" s="215">
        <f>IF(AND('END Jul 2021'!P50&gt;0,'END Jul 2021'!R50&gt;0),IF($C$43*$C$44&lt;'END Jul 2021'!P50,0,IF($C$43*$C$44&lt;=('END Jul 2021'!R50+'END Jul 2021'!P50),(($C$43*$C$44-'END Jul 2021'!P50)*'END Jul 2021'!Q50/100),(('END Jul 2021'!R50)*'END Jul 2021'!Q50/100))),0)</f>
        <v>0</v>
      </c>
      <c r="F64" s="215">
        <f>IF(AND('END Jul 2021'!Q49&gt;0,'END Jul 2021'!S49&gt;0),IF($C$43*$C$44&lt;('END Jul 2021'!R49+'END Jul 2021'!P49),0,IF($C$43*$C$44&lt;=('END Jul 2021'!T49+'END Jul 2021'!R49+'END Jul 2021'!P49),(($C$43*$C$44-('END Jul 2021'!R49+'END Jul 2021'!P49))*'END Jul 2021'!S49/100),('END Jul 2021'!T49*'END Jul 2021'!S49/100))),0)</f>
        <v>0</v>
      </c>
      <c r="G64" s="215">
        <f>IF(AND('END Jul 2021'!R50&gt;0,'END Jul 2021'!T50&gt;0),IF(($C$43*$C$44&lt;'END Jul 2021'!T50),(0),($C$43*$C$44*'END Jul 2021'!T50)*'END Jul 2021'!U50/100),IF(AND('END Jul 2021'!R50&gt;0,'END Jul 2021'!T50=""),IF(($C$43*$C$44&lt;'END Jul 2021'!R50+'END Jul 2021'!P50),(0),(($C$43*$C$44-('END Jul 2021'!R50+'END Jul 2021'!P50))*'END Jul 2021'!S50/100)),IF(AND('END Jul 2021'!P50&gt;0,'END Jul 2021'!R50=""&gt;0),IF(($C$43*$C$44&lt;'END Jul 2021'!P50),(0),($C$43*$C$44-'END Jul 2021'!P50)*'END Jul 2021'!Q50/100),0)))</f>
        <v>0</v>
      </c>
      <c r="H64" s="215">
        <f>($C$43*$C$45)*'END Jul 2021'!AE50/100</f>
        <v>84</v>
      </c>
      <c r="I64" s="215">
        <f t="shared" ref="I64:I74" si="36">SUM(C64:H64)</f>
        <v>462.34999999999991</v>
      </c>
      <c r="J64" s="377">
        <f t="shared" si="33"/>
        <v>1539.9999999999995</v>
      </c>
      <c r="K64" s="209">
        <f t="shared" si="34"/>
        <v>1849.3999999999996</v>
      </c>
      <c r="L64" s="181">
        <f t="shared" si="27"/>
        <v>2034.3399999999997</v>
      </c>
      <c r="M64" s="209">
        <f>'END Jul 2021'!AZ50</f>
        <v>0</v>
      </c>
      <c r="N64" s="209">
        <f>'END Jul 2021'!BA50</f>
        <v>0</v>
      </c>
      <c r="O64" s="209">
        <f>'END Jul 2021'!BB50</f>
        <v>0</v>
      </c>
      <c r="P64" s="209">
        <f>'END Jul 2021'!BC50</f>
        <v>3</v>
      </c>
      <c r="Q64" s="378" t="str">
        <f t="shared" si="28"/>
        <v>Pay-on-time off usENDe</v>
      </c>
      <c r="R64" s="378" t="str">
        <f t="shared" si="29"/>
        <v>Exclusive</v>
      </c>
      <c r="S64" s="379">
        <f t="shared" si="30"/>
        <v>1849.3999999999996</v>
      </c>
      <c r="T64" s="209">
        <f t="shared" si="31"/>
        <v>1803.1999999999996</v>
      </c>
      <c r="U64" s="381">
        <f t="shared" ref="U64:V74" si="37">S64*1.1</f>
        <v>2034.3399999999997</v>
      </c>
      <c r="V64" s="381">
        <f t="shared" si="37"/>
        <v>1983.5199999999998</v>
      </c>
      <c r="W64" s="210">
        <f>'END Jul 2021'!BL50</f>
        <v>0</v>
      </c>
      <c r="X64" s="211" t="str">
        <f>'END Jul 2021'!BM50</f>
        <v>n</v>
      </c>
      <c r="Y64" s="419"/>
      <c r="Z64" s="419"/>
      <c r="AA64" s="419"/>
      <c r="AB64" s="419"/>
      <c r="AC64" s="419"/>
      <c r="AD64" s="419"/>
      <c r="AE64" s="419"/>
      <c r="AF64" s="419"/>
      <c r="AG64" s="419"/>
      <c r="AH64" s="419"/>
      <c r="AI64" s="419"/>
      <c r="AJ64" s="419"/>
      <c r="AK64" s="419"/>
      <c r="AL64" s="419"/>
      <c r="AM64" s="419"/>
      <c r="AN64" s="419"/>
      <c r="AO64" s="419"/>
      <c r="AP64" s="419"/>
      <c r="AQ64" s="419"/>
    </row>
    <row r="65" spans="1:43" x14ac:dyDescent="0.15">
      <c r="A65" s="163" t="str">
        <f>'END Jul 2021'!K51</f>
        <v>Sumo Power</v>
      </c>
      <c r="B65" s="158" t="str">
        <f>'END Jul 2021'!L51</f>
        <v>Assure</v>
      </c>
      <c r="C65" s="215">
        <f>IF('END Jul 2021'!BP51=0,91*'END Jul 2021'!M51/100,(91*'END Jul 2021'!M51/100)+'END Jul 2021'!BP51/4)</f>
        <v>80.079999999999984</v>
      </c>
      <c r="D65" s="215">
        <f>IF('END Jul 2021'!O51="",$C$43*$C$44*'END Jul 2021'!N51/100,IF($C$43*$C$44&gt;='END Jul 2021'!P51,('END Jul 2021'!P51*'END Jul 2021'!N51/100),($C$43*$C$44*'END Jul 2021'!N51/100)))</f>
        <v>270.2</v>
      </c>
      <c r="E65" s="215">
        <f>IF(AND('END Jul 2021'!P51&gt;0,'END Jul 2021'!R51&gt;0),IF($C$43*$C$44&lt;'END Jul 2021'!P51,0,IF($C$43*$C$44&lt;=('END Jul 2021'!R51+'END Jul 2021'!P51),(($C$43*$C$44-'END Jul 2021'!P51)*'END Jul 2021'!Q51/100),(('END Jul 2021'!R51)*'END Jul 2021'!Q51/100))),0)</f>
        <v>0</v>
      </c>
      <c r="F65" s="215">
        <f>IF(AND('END Jul 2021'!Q50&gt;0,'END Jul 2021'!S50&gt;0),IF($C$43*$C$44&lt;('END Jul 2021'!R50+'END Jul 2021'!P50),0,IF($C$43*$C$44&lt;=('END Jul 2021'!T50+'END Jul 2021'!R50+'END Jul 2021'!P50),(($C$43*$C$44-('END Jul 2021'!R50+'END Jul 2021'!P50))*'END Jul 2021'!S50/100),('END Jul 2021'!T50*'END Jul 2021'!S50/100))),0)</f>
        <v>0</v>
      </c>
      <c r="G65" s="215">
        <f>IF(AND('END Jul 2021'!R51&gt;0,'END Jul 2021'!T51&gt;0),IF(($C$43*$C$44&lt;'END Jul 2021'!T51),(0),($C$43*$C$44*'END Jul 2021'!T51)*'END Jul 2021'!U51/100),IF(AND('END Jul 2021'!R51&gt;0,'END Jul 2021'!T51=""),IF(($C$43*$C$44&lt;'END Jul 2021'!R51+'END Jul 2021'!P51),(0),(($C$43*$C$44-('END Jul 2021'!R51+'END Jul 2021'!P51))*'END Jul 2021'!S51/100)),IF(AND('END Jul 2021'!P51&gt;0,'END Jul 2021'!R51=""&gt;0),IF(($C$43*$C$44&lt;'END Jul 2021'!P51),(0),($C$43*$C$44-'END Jul 2021'!P51)*'END Jul 2021'!Q51/100),0)))</f>
        <v>0</v>
      </c>
      <c r="H65" s="215">
        <f>($C$43*$C$45)*'END Jul 2021'!AE51/100</f>
        <v>71.999999999999986</v>
      </c>
      <c r="I65" s="215">
        <f t="shared" si="36"/>
        <v>422.28</v>
      </c>
      <c r="J65" s="377">
        <f t="shared" si="33"/>
        <v>1368.8</v>
      </c>
      <c r="K65" s="209">
        <f t="shared" si="34"/>
        <v>1689.12</v>
      </c>
      <c r="L65" s="181">
        <f t="shared" si="27"/>
        <v>1858.0319999999999</v>
      </c>
      <c r="M65" s="209">
        <f>'END Jul 2021'!AZ51</f>
        <v>0</v>
      </c>
      <c r="N65" s="209">
        <f>'END Jul 2021'!BA51</f>
        <v>0</v>
      </c>
      <c r="O65" s="209">
        <f>'END Jul 2021'!BB51</f>
        <v>0</v>
      </c>
      <c r="P65" s="209">
        <f>'END Jul 2021'!BC51</f>
        <v>0</v>
      </c>
      <c r="Q65" s="378" t="str">
        <f t="shared" si="28"/>
        <v>No discount</v>
      </c>
      <c r="R65" s="378" t="str">
        <f t="shared" si="29"/>
        <v>Exclusive</v>
      </c>
      <c r="S65" s="379">
        <f t="shared" si="30"/>
        <v>1689.12</v>
      </c>
      <c r="T65" s="209">
        <f t="shared" si="31"/>
        <v>1689.12</v>
      </c>
      <c r="U65" s="381">
        <f t="shared" si="37"/>
        <v>1858.0319999999999</v>
      </c>
      <c r="V65" s="381">
        <f t="shared" si="37"/>
        <v>1858.0319999999999</v>
      </c>
      <c r="W65" s="210">
        <f>'END Jul 2021'!BL51</f>
        <v>0</v>
      </c>
      <c r="X65" s="211" t="str">
        <f>'END Jul 2021'!BM51</f>
        <v>n</v>
      </c>
      <c r="Y65" s="419"/>
      <c r="Z65" s="419"/>
      <c r="AA65" s="419"/>
      <c r="AB65" s="419"/>
      <c r="AC65" s="419"/>
      <c r="AD65" s="419"/>
      <c r="AE65" s="419"/>
      <c r="AF65" s="419"/>
      <c r="AG65" s="419"/>
      <c r="AH65" s="419"/>
      <c r="AI65" s="419"/>
      <c r="AJ65" s="419"/>
      <c r="AK65" s="419"/>
      <c r="AL65" s="419"/>
      <c r="AM65" s="419"/>
      <c r="AN65" s="419"/>
      <c r="AO65" s="419"/>
      <c r="AP65" s="419"/>
      <c r="AQ65" s="419"/>
    </row>
    <row r="66" spans="1:43" x14ac:dyDescent="0.15">
      <c r="A66" s="163" t="str">
        <f>'END Jul 2021'!K52</f>
        <v>Tango Energy</v>
      </c>
      <c r="B66" s="158" t="str">
        <f>'END Jul 2021'!L52</f>
        <v>Home Select</v>
      </c>
      <c r="C66" s="215">
        <f>IF('END Jul 2021'!BP52=0,91*'END Jul 2021'!M52/100,(91*'END Jul 2021'!M52/100)+'END Jul 2021'!BP52/4)</f>
        <v>79.418181818181807</v>
      </c>
      <c r="D66" s="215">
        <f>IF('END Jul 2021'!O52="",$C$43*$C$44*'END Jul 2021'!N52/100,IF($C$43*$C$44&gt;='END Jul 2021'!P52,('END Jul 2021'!P52*'END Jul 2021'!N52/100),($C$43*$C$44*'END Jul 2021'!N52/100)))</f>
        <v>254.54545454545453</v>
      </c>
      <c r="E66" s="215">
        <f>IF(AND('END Jul 2021'!P52&gt;0,'END Jul 2021'!R52&gt;0),IF($C$43*$C$44&lt;'END Jul 2021'!P52,0,IF($C$43*$C$44&lt;=('END Jul 2021'!R52+'END Jul 2021'!P52),(($C$43*$C$44-'END Jul 2021'!P52)*'END Jul 2021'!Q52/100),(('END Jul 2021'!R52)*'END Jul 2021'!Q52/100))),0)</f>
        <v>0</v>
      </c>
      <c r="F66" s="215">
        <f>IF(AND('END Jul 2021'!Q51&gt;0,'END Jul 2021'!S51&gt;0),IF($C$43*$C$44&lt;('END Jul 2021'!R51+'END Jul 2021'!P51),0,IF($C$43*$C$44&lt;=('END Jul 2021'!T51+'END Jul 2021'!R51+'END Jul 2021'!P51),(($C$43*$C$44-('END Jul 2021'!R51+'END Jul 2021'!P51))*'END Jul 2021'!S51/100),('END Jul 2021'!T51*'END Jul 2021'!S51/100))),0)</f>
        <v>0</v>
      </c>
      <c r="G66" s="215">
        <f>IF(AND('END Jul 2021'!R52&gt;0,'END Jul 2021'!T52&gt;0),IF(($C$43*$C$44&lt;'END Jul 2021'!T52),(0),($C$43*$C$44*'END Jul 2021'!T52)*'END Jul 2021'!U52/100),IF(AND('END Jul 2021'!R52&gt;0,'END Jul 2021'!T52=""),IF(($C$43*$C$44&lt;'END Jul 2021'!R52+'END Jul 2021'!P52),(0),(($C$43*$C$44-('END Jul 2021'!R52+'END Jul 2021'!P52))*'END Jul 2021'!S52/100)),IF(AND('END Jul 2021'!P52&gt;0,'END Jul 2021'!R52=""&gt;0),IF(($C$43*$C$44&lt;'END Jul 2021'!P52),(0),($C$43*$C$44-'END Jul 2021'!P52)*'END Jul 2021'!Q52/100),0)))</f>
        <v>0</v>
      </c>
      <c r="H66" s="215">
        <f>($C$43*$C$45)*'END Jul 2021'!AE52/100</f>
        <v>65.454545454545453</v>
      </c>
      <c r="I66" s="215">
        <f t="shared" si="36"/>
        <v>399.41818181818178</v>
      </c>
      <c r="J66" s="377">
        <f t="shared" si="33"/>
        <v>1280</v>
      </c>
      <c r="K66" s="209">
        <f t="shared" si="34"/>
        <v>1597.6727272727271</v>
      </c>
      <c r="L66" s="181">
        <f t="shared" si="27"/>
        <v>1757.44</v>
      </c>
      <c r="M66" s="209">
        <f>'END Jul 2021'!AZ52</f>
        <v>0</v>
      </c>
      <c r="N66" s="209">
        <f>'END Jul 2021'!BA52</f>
        <v>0</v>
      </c>
      <c r="O66" s="209">
        <f>'END Jul 2021'!BB52</f>
        <v>0</v>
      </c>
      <c r="P66" s="209">
        <f>'END Jul 2021'!BC52</f>
        <v>0</v>
      </c>
      <c r="Q66" s="378" t="str">
        <f t="shared" si="28"/>
        <v>No discount</v>
      </c>
      <c r="R66" s="378" t="str">
        <f t="shared" si="29"/>
        <v>Exclusive</v>
      </c>
      <c r="S66" s="379">
        <f t="shared" si="30"/>
        <v>1597.6727272727271</v>
      </c>
      <c r="T66" s="209">
        <f t="shared" si="31"/>
        <v>1597.6727272727271</v>
      </c>
      <c r="U66" s="381">
        <f t="shared" si="37"/>
        <v>1757.44</v>
      </c>
      <c r="V66" s="381">
        <f t="shared" si="37"/>
        <v>1757.44</v>
      </c>
      <c r="W66" s="210">
        <f>'END Jul 2021'!BL52</f>
        <v>0</v>
      </c>
      <c r="X66" s="211" t="str">
        <f>'END Jul 2021'!BM52</f>
        <v>n</v>
      </c>
      <c r="Y66" s="419"/>
      <c r="Z66" s="419"/>
      <c r="AA66" s="419"/>
      <c r="AB66" s="419"/>
      <c r="AC66" s="419"/>
      <c r="AD66" s="419"/>
      <c r="AE66" s="419"/>
      <c r="AF66" s="419"/>
      <c r="AG66" s="419"/>
      <c r="AH66" s="419"/>
      <c r="AI66" s="419"/>
      <c r="AJ66" s="419"/>
      <c r="AK66" s="419"/>
      <c r="AL66" s="419"/>
      <c r="AM66" s="419"/>
      <c r="AN66" s="419"/>
      <c r="AO66" s="419"/>
      <c r="AP66" s="419"/>
      <c r="AQ66" s="419"/>
    </row>
    <row r="67" spans="1:43" x14ac:dyDescent="0.15">
      <c r="A67" s="163" t="str">
        <f>'END Jul 2021'!K53</f>
        <v>Amber Electric</v>
      </c>
      <c r="B67" s="158" t="str">
        <f>'END Jul 2021'!L53</f>
        <v>Amber Plan</v>
      </c>
      <c r="C67" s="215">
        <f>IF('END Jul 2021'!BP53=0,91*'END Jul 2021'!M53/100,(91*'END Jul 2021'!M53/100)+'END Jul 2021'!BP53/4)</f>
        <v>117.96954545454545</v>
      </c>
      <c r="D67" s="215">
        <f>IF('END Jul 2021'!O53="",$C$43*$C$44*'END Jul 2021'!N53/100,IF($C$43*$C$44&gt;='END Jul 2021'!P53,('END Jul 2021'!P53*'END Jul 2021'!N53/100),($C$43*$C$44*'END Jul 2021'!N53/100)))</f>
        <v>286.74545454545455</v>
      </c>
      <c r="E67" s="215">
        <f>IF(AND('END Jul 2021'!P53&gt;0,'END Jul 2021'!R53&gt;0),IF($C$43*$C$44&lt;'END Jul 2021'!P53,0,IF($C$43*$C$44&lt;=('END Jul 2021'!R53+'END Jul 2021'!P53),(($C$43*$C$44-'END Jul 2021'!P53)*'END Jul 2021'!Q53/100),(('END Jul 2021'!R53)*'END Jul 2021'!Q53/100))),0)</f>
        <v>0</v>
      </c>
      <c r="F67" s="215">
        <f>IF(AND('END Jul 2021'!Q52&gt;0,'END Jul 2021'!S52&gt;0),IF($C$43*$C$44&lt;('END Jul 2021'!R52+'END Jul 2021'!P52),0,IF($C$43*$C$44&lt;=('END Jul 2021'!T52+'END Jul 2021'!R52+'END Jul 2021'!P52),(($C$43*$C$44-('END Jul 2021'!R52+'END Jul 2021'!P52))*'END Jul 2021'!S52/100),('END Jul 2021'!T52*'END Jul 2021'!S52/100))),0)</f>
        <v>0</v>
      </c>
      <c r="G67" s="215">
        <f>IF(AND('END Jul 2021'!R53&gt;0,'END Jul 2021'!T53&gt;0),IF(($C$43*$C$44&lt;'END Jul 2021'!T53),(0),($C$43*$C$44*'END Jul 2021'!T53)*'END Jul 2021'!U53/100),IF(AND('END Jul 2021'!R53&gt;0,'END Jul 2021'!T53=""),IF(($C$43*$C$44&lt;'END Jul 2021'!R53+'END Jul 2021'!P53),(0),(($C$43*$C$44-('END Jul 2021'!R53+'END Jul 2021'!P53))*'END Jul 2021'!S53/100)),IF(AND('END Jul 2021'!P53&gt;0,'END Jul 2021'!R53=""&gt;0),IF(($C$43*$C$44&lt;'END Jul 2021'!P53),(0),($C$43*$C$44-'END Jul 2021'!P53)*'END Jul 2021'!Q53/100),0)))</f>
        <v>0</v>
      </c>
      <c r="H67" s="215">
        <f>($C$43*$C$45)*'END Jul 2021'!AE53/100</f>
        <v>79.963636363636354</v>
      </c>
      <c r="I67" s="215">
        <f t="shared" si="36"/>
        <v>484.67863636363637</v>
      </c>
      <c r="J67" s="377">
        <f t="shared" si="33"/>
        <v>1466.8363636363638</v>
      </c>
      <c r="K67" s="209">
        <f t="shared" si="34"/>
        <v>1938.7145454545455</v>
      </c>
      <c r="L67" s="181">
        <f t="shared" si="27"/>
        <v>2132.5860000000002</v>
      </c>
      <c r="M67" s="209">
        <f>'END Jul 2021'!AZ53</f>
        <v>0</v>
      </c>
      <c r="N67" s="209">
        <f>'END Jul 2021'!BA53</f>
        <v>0</v>
      </c>
      <c r="O67" s="209">
        <f>'END Jul 2021'!BB53</f>
        <v>0</v>
      </c>
      <c r="P67" s="209">
        <f>'END Jul 2021'!BC53</f>
        <v>0</v>
      </c>
      <c r="Q67" s="378" t="str">
        <f t="shared" si="28"/>
        <v>No discount</v>
      </c>
      <c r="R67" s="378" t="str">
        <f t="shared" si="29"/>
        <v>Exclusive</v>
      </c>
      <c r="S67" s="379">
        <f t="shared" si="30"/>
        <v>1938.7145454545455</v>
      </c>
      <c r="T67" s="209">
        <f t="shared" si="31"/>
        <v>1938.7145454545455</v>
      </c>
      <c r="U67" s="381">
        <f t="shared" si="37"/>
        <v>2132.5860000000002</v>
      </c>
      <c r="V67" s="381">
        <f t="shared" si="37"/>
        <v>2132.5860000000002</v>
      </c>
      <c r="W67" s="210">
        <f>'END Jul 2021'!BL53</f>
        <v>0</v>
      </c>
      <c r="X67" s="211" t="str">
        <f>'END Jul 2021'!BM53</f>
        <v>n</v>
      </c>
      <c r="Y67" s="419"/>
      <c r="Z67" s="419"/>
      <c r="AA67" s="419"/>
      <c r="AB67" s="419"/>
      <c r="AC67" s="419"/>
      <c r="AD67" s="419"/>
      <c r="AE67" s="419"/>
      <c r="AF67" s="419"/>
      <c r="AG67" s="419"/>
      <c r="AH67" s="419"/>
      <c r="AI67" s="419"/>
      <c r="AJ67" s="419"/>
      <c r="AK67" s="419"/>
      <c r="AL67" s="419"/>
      <c r="AM67" s="419"/>
      <c r="AN67" s="419"/>
      <c r="AO67" s="419"/>
      <c r="AP67" s="419"/>
      <c r="AQ67" s="419"/>
    </row>
    <row r="68" spans="1:43" x14ac:dyDescent="0.15">
      <c r="A68" s="163" t="str">
        <f>'END Jul 2021'!K54</f>
        <v>Bright Spark Power</v>
      </c>
      <c r="B68" s="158" t="str">
        <f>'END Jul 2021'!L54</f>
        <v>12 Month Contract</v>
      </c>
      <c r="C68" s="215">
        <f>IF('END Jul 2021'!BP54=0,91*'END Jul 2021'!M54/100,(91*'END Jul 2021'!M54/100)+'END Jul 2021'!BP54/4)</f>
        <v>81.899999999999991</v>
      </c>
      <c r="D68" s="215">
        <f>IF('END Jul 2021'!O54="",$C$43*$C$44*'END Jul 2021'!N54/100,IF($C$43*$C$44&gt;='END Jul 2021'!P54,('END Jul 2021'!P54*'END Jul 2021'!N54/100),($C$43*$C$44*'END Jul 2021'!N54/100)))</f>
        <v>254.41818181818178</v>
      </c>
      <c r="E68" s="215">
        <f>IF(AND('END Jul 2021'!P54&gt;0,'END Jul 2021'!R54&gt;0),IF($C$43*$C$44&lt;'END Jul 2021'!P54,0,IF($C$43*$C$44&lt;=('END Jul 2021'!R54+'END Jul 2021'!P54),(($C$43*$C$44-'END Jul 2021'!P54)*'END Jul 2021'!Q54/100),(('END Jul 2021'!R54)*'END Jul 2021'!Q54/100))),0)</f>
        <v>0</v>
      </c>
      <c r="F68" s="215">
        <f>IF(AND('END Jul 2021'!Q53&gt;0,'END Jul 2021'!S53&gt;0),IF($C$43*$C$44&lt;('END Jul 2021'!R53+'END Jul 2021'!P53),0,IF($C$43*$C$44&lt;=('END Jul 2021'!T53+'END Jul 2021'!R53+'END Jul 2021'!P53),(($C$43*$C$44-('END Jul 2021'!R53+'END Jul 2021'!P53))*'END Jul 2021'!S53/100),('END Jul 2021'!T53*'END Jul 2021'!S53/100))),0)</f>
        <v>0</v>
      </c>
      <c r="G68" s="215">
        <f>IF(AND('END Jul 2021'!R54&gt;0,'END Jul 2021'!T54&gt;0),IF(($C$43*$C$44&lt;'END Jul 2021'!T54),(0),($C$43*$C$44*'END Jul 2021'!T54)*'END Jul 2021'!U54/100),IF(AND('END Jul 2021'!R54&gt;0,'END Jul 2021'!T54=""),IF(($C$43*$C$44&lt;'END Jul 2021'!R54+'END Jul 2021'!P54),(0),(($C$43*$C$44-('END Jul 2021'!R54+'END Jul 2021'!P54))*'END Jul 2021'!S54/100)),IF(AND('END Jul 2021'!P54&gt;0,'END Jul 2021'!R54=""&gt;0),IF(($C$43*$C$44&lt;'END Jul 2021'!P54),(0),($C$43*$C$44-'END Jul 2021'!P54)*'END Jul 2021'!Q54/100),0)))</f>
        <v>0</v>
      </c>
      <c r="H68" s="215">
        <f>($C$43*$C$45)*'END Jul 2021'!AE54/100</f>
        <v>81.763636363636365</v>
      </c>
      <c r="I68" s="215">
        <f t="shared" si="36"/>
        <v>418.08181818181811</v>
      </c>
      <c r="J68" s="377">
        <f t="shared" si="33"/>
        <v>1344.7272727272725</v>
      </c>
      <c r="K68" s="209">
        <f t="shared" si="34"/>
        <v>1672.3272727272724</v>
      </c>
      <c r="L68" s="181">
        <f t="shared" si="27"/>
        <v>1839.5599999999997</v>
      </c>
      <c r="M68" s="209">
        <f>'END Jul 2021'!AZ54</f>
        <v>0</v>
      </c>
      <c r="N68" s="209">
        <f>'END Jul 2021'!BA54</f>
        <v>0</v>
      </c>
      <c r="O68" s="209">
        <f>'END Jul 2021'!BB54</f>
        <v>0</v>
      </c>
      <c r="P68" s="209">
        <f>'END Jul 2021'!BC54</f>
        <v>0</v>
      </c>
      <c r="Q68" s="378" t="str">
        <f t="shared" si="28"/>
        <v>No discount</v>
      </c>
      <c r="R68" s="378" t="str">
        <f t="shared" si="29"/>
        <v>Exclusive</v>
      </c>
      <c r="S68" s="379">
        <f t="shared" si="30"/>
        <v>1672.3272727272724</v>
      </c>
      <c r="T68" s="209">
        <f t="shared" si="31"/>
        <v>1672.3272727272724</v>
      </c>
      <c r="U68" s="381">
        <f t="shared" si="37"/>
        <v>1839.5599999999997</v>
      </c>
      <c r="V68" s="381">
        <f t="shared" si="37"/>
        <v>1839.5599999999997</v>
      </c>
      <c r="W68" s="210">
        <f>'END Jul 2021'!BL54</f>
        <v>12</v>
      </c>
      <c r="X68" s="211" t="str">
        <f>'END Jul 2021'!BM54</f>
        <v>n</v>
      </c>
      <c r="Y68" s="419"/>
      <c r="Z68" s="419"/>
      <c r="AA68" s="419"/>
      <c r="AB68" s="419"/>
      <c r="AC68" s="419"/>
      <c r="AD68" s="419"/>
      <c r="AE68" s="419"/>
      <c r="AF68" s="419"/>
      <c r="AG68" s="419"/>
      <c r="AH68" s="419"/>
      <c r="AI68" s="419"/>
      <c r="AJ68" s="419"/>
      <c r="AK68" s="419"/>
      <c r="AL68" s="419"/>
      <c r="AM68" s="419"/>
      <c r="AN68" s="419"/>
      <c r="AO68" s="419"/>
      <c r="AP68" s="419"/>
      <c r="AQ68" s="419"/>
    </row>
    <row r="69" spans="1:43" x14ac:dyDescent="0.15">
      <c r="A69" s="163" t="str">
        <f>'END Jul 2021'!K55</f>
        <v>Discover Energy</v>
      </c>
      <c r="B69" s="158" t="str">
        <f>'END Jul 2021'!L55</f>
        <v>Smart Saver</v>
      </c>
      <c r="C69" s="215">
        <f>IF('END Jul 2021'!BP55=0,91*'END Jul 2021'!M55/100,(91*'END Jul 2021'!M55/100)+'END Jul 2021'!BP55/4)</f>
        <v>63.824090909090913</v>
      </c>
      <c r="D69" s="215">
        <f>IF('END Jul 2021'!O55="",$C$43*$C$44*'END Jul 2021'!N55/100,IF($C$43*$C$44&gt;='END Jul 2021'!P55,('END Jul 2021'!P55*'END Jul 2021'!N55/100),($C$43*$C$44*'END Jul 2021'!N55/100)))</f>
        <v>346.94545454545454</v>
      </c>
      <c r="E69" s="215">
        <f>IF(AND('END Jul 2021'!P55&gt;0,'END Jul 2021'!R55&gt;0),IF($C$43*$C$44&lt;'END Jul 2021'!P55,0,IF($C$43*$C$44&lt;=('END Jul 2021'!R55+'END Jul 2021'!P55),(($C$43*$C$44-'END Jul 2021'!P55)*'END Jul 2021'!Q55/100),(('END Jul 2021'!R55)*'END Jul 2021'!Q55/100))),0)</f>
        <v>0</v>
      </c>
      <c r="F69" s="215">
        <f>IF(AND('END Jul 2021'!Q54&gt;0,'END Jul 2021'!S54&gt;0),IF($C$43*$C$44&lt;('END Jul 2021'!R54+'END Jul 2021'!P54),0,IF($C$43*$C$44&lt;=('END Jul 2021'!T54+'END Jul 2021'!R54+'END Jul 2021'!P54),(($C$43*$C$44-('END Jul 2021'!R54+'END Jul 2021'!P54))*'END Jul 2021'!S54/100),('END Jul 2021'!T54*'END Jul 2021'!S54/100))),0)</f>
        <v>0</v>
      </c>
      <c r="G69" s="215">
        <f>IF(AND('END Jul 2021'!R55&gt;0,'END Jul 2021'!T55&gt;0),IF(($C$43*$C$44&lt;'END Jul 2021'!T55),(0),($C$43*$C$44*'END Jul 2021'!T55)*'END Jul 2021'!U55/100),IF(AND('END Jul 2021'!R55&gt;0,'END Jul 2021'!T55=""),IF(($C$43*$C$44&lt;'END Jul 2021'!R55+'END Jul 2021'!P55),(0),(($C$43*$C$44-('END Jul 2021'!R55+'END Jul 2021'!P55))*'END Jul 2021'!S55/100)),IF(AND('END Jul 2021'!P55&gt;0,'END Jul 2021'!R55=""&gt;0),IF(($C$43*$C$44&lt;'END Jul 2021'!P55),(0),($C$43*$C$44-'END Jul 2021'!P55)*'END Jul 2021'!Q55/100),0)))</f>
        <v>0</v>
      </c>
      <c r="H69" s="215">
        <f>($C$43*$C$45)*'END Jul 2021'!AE55/100</f>
        <v>74.563636363636348</v>
      </c>
      <c r="I69" s="215">
        <f t="shared" si="36"/>
        <v>485.3331818181818</v>
      </c>
      <c r="J69" s="377">
        <f t="shared" si="33"/>
        <v>1686.0363636363636</v>
      </c>
      <c r="K69" s="209">
        <f t="shared" si="34"/>
        <v>1941.3327272727272</v>
      </c>
      <c r="L69" s="181">
        <f t="shared" si="27"/>
        <v>2135.4659999999999</v>
      </c>
      <c r="M69" s="209">
        <f>'END Jul 2021'!AZ55</f>
        <v>0</v>
      </c>
      <c r="N69" s="209">
        <f>'END Jul 2021'!BA55</f>
        <v>21</v>
      </c>
      <c r="O69" s="209">
        <f>'END Jul 2021'!BB55</f>
        <v>0</v>
      </c>
      <c r="P69" s="209">
        <f>'END Jul 2021'!BC55</f>
        <v>0</v>
      </c>
      <c r="Q69" s="378" t="str">
        <f t="shared" si="28"/>
        <v>Guaranteed off usENDe</v>
      </c>
      <c r="R69" s="378" t="str">
        <f t="shared" si="29"/>
        <v>Exclusive</v>
      </c>
      <c r="S69" s="379">
        <f t="shared" si="30"/>
        <v>1587.2650909090908</v>
      </c>
      <c r="T69" s="209">
        <f t="shared" si="31"/>
        <v>1587.2650909090908</v>
      </c>
      <c r="U69" s="381">
        <f t="shared" si="37"/>
        <v>1745.9916000000001</v>
      </c>
      <c r="V69" s="381">
        <f t="shared" si="37"/>
        <v>1745.9916000000001</v>
      </c>
      <c r="W69" s="210">
        <f>'END Jul 2021'!BL55</f>
        <v>0</v>
      </c>
      <c r="X69" s="211" t="str">
        <f>'END Jul 2021'!BM55</f>
        <v>n</v>
      </c>
      <c r="Y69" s="419"/>
      <c r="Z69" s="419"/>
      <c r="AA69" s="419"/>
      <c r="AB69" s="419"/>
      <c r="AC69" s="419"/>
      <c r="AD69" s="419"/>
      <c r="AE69" s="419"/>
      <c r="AF69" s="419"/>
      <c r="AG69" s="419"/>
      <c r="AH69" s="419"/>
      <c r="AI69" s="419"/>
      <c r="AJ69" s="419"/>
      <c r="AK69" s="419"/>
      <c r="AL69" s="419"/>
      <c r="AM69" s="419"/>
      <c r="AN69" s="419"/>
      <c r="AO69" s="419"/>
      <c r="AP69" s="419"/>
      <c r="AQ69" s="419"/>
    </row>
    <row r="70" spans="1:43" x14ac:dyDescent="0.15">
      <c r="A70" s="163" t="str">
        <f>'END Jul 2021'!K56</f>
        <v>Future X Power</v>
      </c>
      <c r="B70" s="158" t="str">
        <f>'END Jul 2021'!L56</f>
        <v>Flexi Saver</v>
      </c>
      <c r="C70" s="215">
        <f>IF('END Jul 2021'!BP56=0,91*'END Jul 2021'!M56/100,(91*'END Jul 2021'!M56/100)+'END Jul 2021'!BP56/4)</f>
        <v>80.766636363636337</v>
      </c>
      <c r="D70" s="215">
        <f>IF('END Jul 2021'!O56="",$C$43*$C$44*'END Jul 2021'!N56/100,IF($C$43*$C$44&gt;='END Jul 2021'!P56,('END Jul 2021'!P56*'END Jul 2021'!N56/100),($C$43*$C$44*'END Jul 2021'!N56/100)))</f>
        <v>271.72727272727275</v>
      </c>
      <c r="E70" s="215">
        <f>IF(AND('END Jul 2021'!P56&gt;0,'END Jul 2021'!R56&gt;0),IF($C$43*$C$44&lt;'END Jul 2021'!P56,0,IF($C$43*$C$44&lt;=('END Jul 2021'!R56+'END Jul 2021'!P56),(($C$43*$C$44-'END Jul 2021'!P56)*'END Jul 2021'!Q56/100),(('END Jul 2021'!R56)*'END Jul 2021'!Q56/100))),0)</f>
        <v>0</v>
      </c>
      <c r="F70" s="215">
        <f>IF(AND('END Jul 2021'!Q55&gt;0,'END Jul 2021'!S55&gt;0),IF($C$43*$C$44&lt;('END Jul 2021'!R55+'END Jul 2021'!P55),0,IF($C$43*$C$44&lt;=('END Jul 2021'!T55+'END Jul 2021'!R55+'END Jul 2021'!P55),(($C$43*$C$44-('END Jul 2021'!R55+'END Jul 2021'!P55))*'END Jul 2021'!S55/100),('END Jul 2021'!T55*'END Jul 2021'!S55/100))),0)</f>
        <v>0</v>
      </c>
      <c r="G70" s="215">
        <f>IF(AND('END Jul 2021'!R56&gt;0,'END Jul 2021'!T56&gt;0),IF(($C$43*$C$44&lt;'END Jul 2021'!T56),(0),($C$43*$C$44*'END Jul 2021'!T56)*'END Jul 2021'!U56/100),IF(AND('END Jul 2021'!R56&gt;0,'END Jul 2021'!T56=""),IF(($C$43*$C$44&lt;'END Jul 2021'!R56+'END Jul 2021'!P56),(0),(($C$43*$C$44-('END Jul 2021'!R56+'END Jul 2021'!P56))*'END Jul 2021'!S56/100)),IF(AND('END Jul 2021'!P56&gt;0,'END Jul 2021'!R56=""&gt;0),IF(($C$43*$C$44&lt;'END Jul 2021'!P56),(0),($C$43*$C$44-'END Jul 2021'!P56)*'END Jul 2021'!Q56/100),0)))</f>
        <v>0</v>
      </c>
      <c r="H70" s="215">
        <f>($C$43*$C$45)*'END Jul 2021'!AE56/100</f>
        <v>83.23636363636362</v>
      </c>
      <c r="I70" s="215">
        <f t="shared" si="36"/>
        <v>435.73027272727268</v>
      </c>
      <c r="J70" s="377">
        <f t="shared" si="33"/>
        <v>1419.8545454545454</v>
      </c>
      <c r="K70" s="209">
        <f t="shared" si="34"/>
        <v>1742.9210909090907</v>
      </c>
      <c r="L70" s="181">
        <f t="shared" si="27"/>
        <v>1917.2131999999999</v>
      </c>
      <c r="M70" s="209">
        <f>'END Jul 2021'!AZ56</f>
        <v>0</v>
      </c>
      <c r="N70" s="209">
        <f>'END Jul 2021'!BA56</f>
        <v>0</v>
      </c>
      <c r="O70" s="209">
        <f>'END Jul 2021'!BB56</f>
        <v>0</v>
      </c>
      <c r="P70" s="209">
        <f>'END Jul 2021'!BC56</f>
        <v>0</v>
      </c>
      <c r="Q70" s="378" t="str">
        <f t="shared" si="28"/>
        <v>No discount</v>
      </c>
      <c r="R70" s="378" t="str">
        <f t="shared" si="29"/>
        <v>Exclusive</v>
      </c>
      <c r="S70" s="379">
        <f t="shared" si="30"/>
        <v>1742.9210909090907</v>
      </c>
      <c r="T70" s="209">
        <f t="shared" si="31"/>
        <v>1742.9210909090907</v>
      </c>
      <c r="U70" s="381">
        <f t="shared" si="37"/>
        <v>1917.2131999999999</v>
      </c>
      <c r="V70" s="381">
        <f t="shared" si="37"/>
        <v>1917.2131999999999</v>
      </c>
      <c r="W70" s="210">
        <f>'END Jul 2021'!BL56</f>
        <v>0</v>
      </c>
      <c r="X70" s="211" t="str">
        <f>'END Jul 2021'!BM56</f>
        <v>n</v>
      </c>
      <c r="Y70" s="419"/>
      <c r="Z70" s="419"/>
      <c r="AA70" s="419"/>
      <c r="AB70" s="419"/>
      <c r="AC70" s="419"/>
      <c r="AD70" s="419"/>
      <c r="AE70" s="419"/>
      <c r="AF70" s="419"/>
      <c r="AG70" s="419"/>
      <c r="AH70" s="419"/>
      <c r="AI70" s="419"/>
      <c r="AJ70" s="419"/>
      <c r="AK70" s="419"/>
      <c r="AL70" s="419"/>
      <c r="AM70" s="419"/>
      <c r="AN70" s="419"/>
      <c r="AO70" s="419"/>
      <c r="AP70" s="419"/>
      <c r="AQ70" s="419"/>
    </row>
    <row r="71" spans="1:43" x14ac:dyDescent="0.15">
      <c r="A71" s="163" t="str">
        <f>'END Jul 2021'!K57</f>
        <v>GloBird Energy</v>
      </c>
      <c r="B71" s="158" t="str">
        <f>'END Jul 2021'!L57</f>
        <v>UltraSave</v>
      </c>
      <c r="C71" s="215">
        <f>IF('END Jul 2021'!BP57=0,91*'END Jul 2021'!M57/100,(91*'END Jul 2021'!M57/100)+'END Jul 2021'!BP57/4)</f>
        <v>81.899999999999991</v>
      </c>
      <c r="D71" s="215">
        <f>IF('END Jul 2021'!O57="",$C$43*$C$44*'END Jul 2021'!N57/100,IF($C$43*$C$44&gt;='END Jul 2021'!P57,('END Jul 2021'!P57*'END Jul 2021'!N57/100),($C$43*$C$44*'END Jul 2021'!N57/100)))</f>
        <v>282.79999999999995</v>
      </c>
      <c r="E71" s="215">
        <f>IF(AND('END Jul 2021'!P57&gt;0,'END Jul 2021'!R57&gt;0),IF($C$43*$C$44&lt;'END Jul 2021'!P57,0,IF($C$43*$C$44&lt;=('END Jul 2021'!R57+'END Jul 2021'!P57),(($C$43*$C$44-'END Jul 2021'!P57)*'END Jul 2021'!Q57/100),(('END Jul 2021'!R57)*'END Jul 2021'!Q57/100))),0)</f>
        <v>0</v>
      </c>
      <c r="F71" s="215">
        <f>IF(AND('END Jul 2021'!Q56&gt;0,'END Jul 2021'!S56&gt;0),IF($C$43*$C$44&lt;('END Jul 2021'!R56+'END Jul 2021'!P56),0,IF($C$43*$C$44&lt;=('END Jul 2021'!T56+'END Jul 2021'!R56+'END Jul 2021'!P56),(($C$43*$C$44-('END Jul 2021'!R56+'END Jul 2021'!P56))*'END Jul 2021'!S56/100),('END Jul 2021'!T56*'END Jul 2021'!S56/100))),0)</f>
        <v>0</v>
      </c>
      <c r="G71" s="215">
        <f>IF(AND('END Jul 2021'!R57&gt;0,'END Jul 2021'!T57&gt;0),IF(($C$43*$C$44&lt;'END Jul 2021'!T57),(0),($C$43*$C$44*'END Jul 2021'!T57)*'END Jul 2021'!U57/100),IF(AND('END Jul 2021'!R57&gt;0,'END Jul 2021'!T57=""),IF(($C$43*$C$44&lt;'END Jul 2021'!R57+'END Jul 2021'!P57),(0),(($C$43*$C$44-('END Jul 2021'!R57+'END Jul 2021'!P57))*'END Jul 2021'!S57/100)),IF(AND('END Jul 2021'!P57&gt;0,'END Jul 2021'!R57=""&gt;0),IF(($C$43*$C$44&lt;'END Jul 2021'!P57),(0),($C$43*$C$44-'END Jul 2021'!P57)*'END Jul 2021'!Q57/100),0)))</f>
        <v>0</v>
      </c>
      <c r="H71" s="215">
        <f>($C$43*$C$45)*'END Jul 2021'!AE57/100</f>
        <v>86.4</v>
      </c>
      <c r="I71" s="215">
        <f t="shared" si="36"/>
        <v>451.09999999999991</v>
      </c>
      <c r="J71" s="377">
        <f t="shared" si="33"/>
        <v>1476.7999999999997</v>
      </c>
      <c r="K71" s="209">
        <f t="shared" si="34"/>
        <v>1804.3999999999996</v>
      </c>
      <c r="L71" s="181">
        <f t="shared" si="27"/>
        <v>1984.8399999999997</v>
      </c>
      <c r="M71" s="209">
        <f>'END Jul 2021'!AZ57</f>
        <v>0</v>
      </c>
      <c r="N71" s="209">
        <f>'END Jul 2021'!BA57</f>
        <v>0</v>
      </c>
      <c r="O71" s="209">
        <f>'END Jul 2021'!BB57</f>
        <v>0</v>
      </c>
      <c r="P71" s="209">
        <f>'END Jul 2021'!BC57</f>
        <v>0</v>
      </c>
      <c r="Q71" s="378" t="str">
        <f t="shared" si="28"/>
        <v>No discount</v>
      </c>
      <c r="R71" s="378" t="str">
        <f t="shared" si="29"/>
        <v>Exclusive</v>
      </c>
      <c r="S71" s="379">
        <f t="shared" si="30"/>
        <v>1804.3999999999996</v>
      </c>
      <c r="T71" s="209">
        <f t="shared" si="31"/>
        <v>1804.3999999999996</v>
      </c>
      <c r="U71" s="381">
        <f t="shared" si="37"/>
        <v>1984.8399999999997</v>
      </c>
      <c r="V71" s="381">
        <f t="shared" si="37"/>
        <v>1984.8399999999997</v>
      </c>
      <c r="W71" s="210">
        <f>'END Jul 2021'!BL57</f>
        <v>0</v>
      </c>
      <c r="X71" s="211" t="str">
        <f>'END Jul 2021'!BM57</f>
        <v>n</v>
      </c>
      <c r="Y71" s="419"/>
      <c r="Z71" s="419"/>
      <c r="AA71" s="419"/>
      <c r="AB71" s="419"/>
      <c r="AC71" s="419"/>
      <c r="AD71" s="419"/>
      <c r="AE71" s="419"/>
      <c r="AF71" s="419"/>
      <c r="AG71" s="419"/>
      <c r="AH71" s="419"/>
      <c r="AI71" s="419"/>
      <c r="AJ71" s="419"/>
      <c r="AK71" s="419"/>
      <c r="AL71" s="419"/>
      <c r="AM71" s="419"/>
      <c r="AN71" s="419"/>
      <c r="AO71" s="419"/>
      <c r="AP71" s="419"/>
      <c r="AQ71" s="419"/>
    </row>
    <row r="72" spans="1:43" x14ac:dyDescent="0.15">
      <c r="A72" s="163" t="str">
        <f>'END Jul 2021'!K58</f>
        <v>Kogan Energy</v>
      </c>
      <c r="B72" s="158" t="str">
        <f>'END Jul 2021'!L58</f>
        <v>Market offer</v>
      </c>
      <c r="C72" s="215">
        <f>IF('END Jul 2021'!BP58=0,91*'END Jul 2021'!M58/100,(91*'END Jul 2021'!M58/100)+'END Jul 2021'!BP58/4)</f>
        <v>78.698454545454538</v>
      </c>
      <c r="D72" s="215">
        <f>IF('END Jul 2021'!O58="",$C$43*$C$44*'END Jul 2021'!N58/100,IF($C$43*$C$44&gt;='END Jul 2021'!P58,('END Jul 2021'!P58*'END Jul 2021'!N58/100),($C$43*$C$44*'END Jul 2021'!N58/100)))</f>
        <v>239.52727272727273</v>
      </c>
      <c r="E72" s="215">
        <f>IF(AND('END Jul 2021'!P58&gt;0,'END Jul 2021'!R58&gt;0),IF($C$43*$C$44&lt;'END Jul 2021'!P58,0,IF($C$43*$C$44&lt;=('END Jul 2021'!R58+'END Jul 2021'!P58),(($C$43*$C$44-'END Jul 2021'!P58)*'END Jul 2021'!Q58/100),(('END Jul 2021'!R58)*'END Jul 2021'!Q58/100))),0)</f>
        <v>0</v>
      </c>
      <c r="F72" s="215">
        <f>IF(AND('END Jul 2021'!Q57&gt;0,'END Jul 2021'!S57&gt;0),IF($C$43*$C$44&lt;('END Jul 2021'!R57+'END Jul 2021'!P57),0,IF($C$43*$C$44&lt;=('END Jul 2021'!T57+'END Jul 2021'!R57+'END Jul 2021'!P57),(($C$43*$C$44-('END Jul 2021'!R57+'END Jul 2021'!P57))*'END Jul 2021'!S57/100),('END Jul 2021'!T57*'END Jul 2021'!S57/100))),0)</f>
        <v>0</v>
      </c>
      <c r="G72" s="215">
        <f>IF(AND('END Jul 2021'!R58&gt;0,'END Jul 2021'!T58&gt;0),IF(($C$43*$C$44&lt;'END Jul 2021'!T58),(0),($C$43*$C$44*'END Jul 2021'!T58)*'END Jul 2021'!U58/100),IF(AND('END Jul 2021'!R58&gt;0,'END Jul 2021'!T58=""),IF(($C$43*$C$44&lt;'END Jul 2021'!R58+'END Jul 2021'!P58),(0),(($C$43*$C$44-('END Jul 2021'!R58+'END Jul 2021'!P58))*'END Jul 2021'!S58/100)),IF(AND('END Jul 2021'!P58&gt;0,'END Jul 2021'!R58=""&gt;0),IF(($C$43*$C$44&lt;'END Jul 2021'!P58),(0),($C$43*$C$44-'END Jul 2021'!P58)*'END Jul 2021'!Q58/100),0)))</f>
        <v>0</v>
      </c>
      <c r="H72" s="215">
        <f>($C$43*$C$45)*'END Jul 2021'!AE58/100</f>
        <v>63.763636363636351</v>
      </c>
      <c r="I72" s="215">
        <f t="shared" si="36"/>
        <v>381.98936363636363</v>
      </c>
      <c r="J72" s="377">
        <f t="shared" si="33"/>
        <v>1213.1636363636364</v>
      </c>
      <c r="K72" s="209">
        <f t="shared" si="34"/>
        <v>1527.9574545454545</v>
      </c>
      <c r="L72" s="181">
        <f t="shared" si="27"/>
        <v>1680.7532000000001</v>
      </c>
      <c r="M72" s="209">
        <f>'END Jul 2021'!AZ58</f>
        <v>0</v>
      </c>
      <c r="N72" s="209">
        <f>'END Jul 2021'!BA58</f>
        <v>0</v>
      </c>
      <c r="O72" s="209">
        <f>'END Jul 2021'!BB58</f>
        <v>0</v>
      </c>
      <c r="P72" s="209">
        <f>'END Jul 2021'!BC58</f>
        <v>0</v>
      </c>
      <c r="Q72" s="378" t="str">
        <f t="shared" si="28"/>
        <v>No discount</v>
      </c>
      <c r="R72" s="378" t="str">
        <f t="shared" si="29"/>
        <v>Exclusive</v>
      </c>
      <c r="S72" s="379">
        <f t="shared" si="30"/>
        <v>1527.9574545454545</v>
      </c>
      <c r="T72" s="209">
        <f t="shared" si="31"/>
        <v>1527.9574545454545</v>
      </c>
      <c r="U72" s="381">
        <f t="shared" si="37"/>
        <v>1680.7532000000001</v>
      </c>
      <c r="V72" s="381">
        <f t="shared" si="37"/>
        <v>1680.7532000000001</v>
      </c>
      <c r="W72" s="210">
        <f>'END Jul 2021'!BL58</f>
        <v>0</v>
      </c>
      <c r="X72" s="211" t="str">
        <f>'END Jul 2021'!BM58</f>
        <v>n</v>
      </c>
      <c r="Y72" s="419"/>
      <c r="Z72" s="419"/>
      <c r="AA72" s="419"/>
      <c r="AB72" s="419"/>
      <c r="AC72" s="419"/>
      <c r="AD72" s="419"/>
      <c r="AE72" s="419"/>
      <c r="AF72" s="419"/>
      <c r="AG72" s="419"/>
      <c r="AH72" s="419"/>
      <c r="AI72" s="419"/>
      <c r="AJ72" s="419"/>
      <c r="AK72" s="419"/>
      <c r="AL72" s="419"/>
      <c r="AM72" s="419"/>
      <c r="AN72" s="419"/>
      <c r="AO72" s="419"/>
      <c r="AP72" s="419"/>
      <c r="AQ72" s="419"/>
    </row>
    <row r="73" spans="1:43" x14ac:dyDescent="0.15">
      <c r="A73" s="163" t="str">
        <f>'END Jul 2021'!K59</f>
        <v>Nectr</v>
      </c>
      <c r="B73" s="158" t="str">
        <f>'END Jul 2021'!L59</f>
        <v>Friends Clean</v>
      </c>
      <c r="C73" s="215">
        <f>IF('END Jul 2021'!BP59=0,91*'END Jul 2021'!M59/100,(91*'END Jul 2021'!M59/100)+'END Jul 2021'!BP59/4)</f>
        <v>66.338999999999999</v>
      </c>
      <c r="D73" s="215">
        <f>IF('END Jul 2021'!O59="",$C$43*$C$44*'END Jul 2021'!N59/100,IF($C$43*$C$44&gt;='END Jul 2021'!P59,('END Jul 2021'!P59*'END Jul 2021'!N59/100),($C$43*$C$44*'END Jul 2021'!N59/100)))</f>
        <v>282.79999999999995</v>
      </c>
      <c r="E73" s="215">
        <f>IF(AND('END Jul 2021'!P59&gt;0,'END Jul 2021'!R59&gt;0),IF($C$43*$C$44&lt;'END Jul 2021'!P59,0,IF($C$43*$C$44&lt;=('END Jul 2021'!R59+'END Jul 2021'!P59),(($C$43*$C$44-'END Jul 2021'!P59)*'END Jul 2021'!Q59/100),(('END Jul 2021'!R59)*'END Jul 2021'!Q59/100))),0)</f>
        <v>0</v>
      </c>
      <c r="F73" s="215">
        <f>IF(AND('END Jul 2021'!Q58&gt;0,'END Jul 2021'!S58&gt;0),IF($C$43*$C$44&lt;('END Jul 2021'!R58+'END Jul 2021'!P58),0,IF($C$43*$C$44&lt;=('END Jul 2021'!T58+'END Jul 2021'!R58+'END Jul 2021'!P58),(($C$43*$C$44-('END Jul 2021'!R58+'END Jul 2021'!P58))*'END Jul 2021'!S58/100),('END Jul 2021'!T58*'END Jul 2021'!S58/100))),0)</f>
        <v>0</v>
      </c>
      <c r="G73" s="215">
        <f>IF(AND('END Jul 2021'!R59&gt;0,'END Jul 2021'!T59&gt;0),IF(($C$43*$C$44&lt;'END Jul 2021'!T59),(0),($C$43*$C$44*'END Jul 2021'!T59)*'END Jul 2021'!U59/100),IF(AND('END Jul 2021'!R59&gt;0,'END Jul 2021'!T59=""),IF(($C$43*$C$44&lt;'END Jul 2021'!R59+'END Jul 2021'!P59),(0),(($C$43*$C$44-('END Jul 2021'!R59+'END Jul 2021'!P59))*'END Jul 2021'!S59/100)),IF(AND('END Jul 2021'!P59&gt;0,'END Jul 2021'!R59=""&gt;0),IF(($C$43*$C$44&lt;'END Jul 2021'!P59),(0),($C$43*$C$44-'END Jul 2021'!P59)*'END Jul 2021'!Q59/100),0)))</f>
        <v>0</v>
      </c>
      <c r="H73" s="215">
        <f>($C$43*$C$45)*'END Jul 2021'!AE59/100</f>
        <v>89.4</v>
      </c>
      <c r="I73" s="215">
        <f t="shared" si="36"/>
        <v>438.53899999999999</v>
      </c>
      <c r="J73" s="377">
        <f t="shared" si="33"/>
        <v>1488.8</v>
      </c>
      <c r="K73" s="209">
        <f t="shared" si="34"/>
        <v>1754.1559999999999</v>
      </c>
      <c r="L73" s="181">
        <f t="shared" si="27"/>
        <v>1929.5716</v>
      </c>
      <c r="M73" s="209">
        <f>'END Jul 2021'!AZ59</f>
        <v>0</v>
      </c>
      <c r="N73" s="209">
        <f>'END Jul 2021'!BA59</f>
        <v>0</v>
      </c>
      <c r="O73" s="209">
        <f>'END Jul 2021'!BB59</f>
        <v>0</v>
      </c>
      <c r="P73" s="209">
        <f>'END Jul 2021'!BC59</f>
        <v>0</v>
      </c>
      <c r="Q73" s="378" t="str">
        <f t="shared" si="28"/>
        <v>No discount</v>
      </c>
      <c r="R73" s="378" t="str">
        <f t="shared" si="29"/>
        <v>Exclusive</v>
      </c>
      <c r="S73" s="379">
        <f t="shared" si="30"/>
        <v>1754.1559999999999</v>
      </c>
      <c r="T73" s="209">
        <f t="shared" si="31"/>
        <v>1754.1559999999999</v>
      </c>
      <c r="U73" s="381">
        <f t="shared" si="37"/>
        <v>1929.5716</v>
      </c>
      <c r="V73" s="381">
        <f t="shared" si="37"/>
        <v>1929.5716</v>
      </c>
      <c r="W73" s="210">
        <f>'END Jul 2021'!BL59</f>
        <v>0</v>
      </c>
      <c r="X73" s="211" t="str">
        <f>'END Jul 2021'!BM59</f>
        <v>n</v>
      </c>
      <c r="Y73" s="419"/>
      <c r="Z73" s="419"/>
      <c r="AA73" s="419"/>
      <c r="AB73" s="419"/>
      <c r="AC73" s="419"/>
      <c r="AD73" s="419"/>
      <c r="AE73" s="419"/>
      <c r="AF73" s="419"/>
      <c r="AG73" s="419"/>
      <c r="AH73" s="419"/>
      <c r="AI73" s="419"/>
      <c r="AJ73" s="419"/>
      <c r="AK73" s="419"/>
      <c r="AL73" s="419"/>
      <c r="AM73" s="419"/>
      <c r="AN73" s="419"/>
      <c r="AO73" s="419"/>
      <c r="AP73" s="419"/>
      <c r="AQ73" s="419"/>
    </row>
    <row r="74" spans="1:43" x14ac:dyDescent="0.15">
      <c r="A74" s="163" t="str">
        <f>'END Jul 2021'!K60</f>
        <v>OVO Energy</v>
      </c>
      <c r="B74" s="158" t="str">
        <f>'END Jul 2021'!L60</f>
        <v>The One Plan</v>
      </c>
      <c r="C74" s="215">
        <f>IF('END Jul 2021'!BP60=0,91*'END Jul 2021'!M60/100,(91*'END Jul 2021'!M60/100)+'END Jul 2021'!BP60/4)</f>
        <v>71.89</v>
      </c>
      <c r="D74" s="215">
        <f>IF('END Jul 2021'!O60="",$C$43*$C$44*'END Jul 2021'!N60/100,IF($C$43*$C$44&gt;='END Jul 2021'!P60,('END Jul 2021'!P60*'END Jul 2021'!N60/100),($C$43*$C$44*'END Jul 2021'!N60/100)))</f>
        <v>280</v>
      </c>
      <c r="E74" s="215">
        <f>IF(AND('END Jul 2021'!P60&gt;0,'END Jul 2021'!R60&gt;0),IF($C$43*$C$44&lt;'END Jul 2021'!P60,0,IF($C$43*$C$44&lt;=('END Jul 2021'!R60+'END Jul 2021'!P60),(($C$43*$C$44-'END Jul 2021'!P60)*'END Jul 2021'!Q60/100),(('END Jul 2021'!R60)*'END Jul 2021'!Q60/100))),0)</f>
        <v>0</v>
      </c>
      <c r="F74" s="215">
        <f>IF(AND('END Jul 2021'!Q59&gt;0,'END Jul 2021'!S59&gt;0),IF($C$43*$C$44&lt;('END Jul 2021'!R59+'END Jul 2021'!P59),0,IF($C$43*$C$44&lt;=('END Jul 2021'!T59+'END Jul 2021'!R59+'END Jul 2021'!P59),(($C$43*$C$44-('END Jul 2021'!R59+'END Jul 2021'!P59))*'END Jul 2021'!S59/100),('END Jul 2021'!T59*'END Jul 2021'!S59/100))),0)</f>
        <v>0</v>
      </c>
      <c r="G74" s="215">
        <f>IF(AND('END Jul 2021'!R60&gt;0,'END Jul 2021'!T60&gt;0),IF(($C$43*$C$44&lt;'END Jul 2021'!T60),(0),($C$43*$C$44*'END Jul 2021'!T60)*'END Jul 2021'!U60/100),IF(AND('END Jul 2021'!R60&gt;0,'END Jul 2021'!T60=""),IF(($C$43*$C$44&lt;'END Jul 2021'!R60+'END Jul 2021'!P60),(0),(($C$43*$C$44-('END Jul 2021'!R60+'END Jul 2021'!P60))*'END Jul 2021'!S60/100)),IF(AND('END Jul 2021'!P60&gt;0,'END Jul 2021'!R60=""&gt;0),IF(($C$43*$C$44&lt;'END Jul 2021'!P60),(0),($C$43*$C$44-'END Jul 2021'!P60)*'END Jul 2021'!Q60/100),0)))</f>
        <v>0</v>
      </c>
      <c r="H74" s="215">
        <f>($C$43*$C$45)*'END Jul 2021'!AE60/100</f>
        <v>77.699999999999989</v>
      </c>
      <c r="I74" s="215">
        <f t="shared" si="36"/>
        <v>429.59</v>
      </c>
      <c r="J74" s="377">
        <f t="shared" si="33"/>
        <v>1430.8</v>
      </c>
      <c r="K74" s="209">
        <f t="shared" si="34"/>
        <v>1718.36</v>
      </c>
      <c r="L74" s="181">
        <f t="shared" si="27"/>
        <v>1890.1960000000001</v>
      </c>
      <c r="M74" s="209">
        <f>'END Jul 2021'!AZ60</f>
        <v>0</v>
      </c>
      <c r="N74" s="209">
        <f>'END Jul 2021'!BA60</f>
        <v>0</v>
      </c>
      <c r="O74" s="209">
        <f>'END Jul 2021'!BB60</f>
        <v>0</v>
      </c>
      <c r="P74" s="209">
        <f>'END Jul 2021'!BC60</f>
        <v>0</v>
      </c>
      <c r="Q74" s="378" t="str">
        <f t="shared" si="28"/>
        <v>No discount</v>
      </c>
      <c r="R74" s="378" t="str">
        <f t="shared" si="29"/>
        <v>Exclusive</v>
      </c>
      <c r="S74" s="379">
        <f t="shared" si="30"/>
        <v>1718.36</v>
      </c>
      <c r="T74" s="209">
        <f t="shared" si="31"/>
        <v>1718.36</v>
      </c>
      <c r="U74" s="381">
        <f t="shared" si="37"/>
        <v>1890.1960000000001</v>
      </c>
      <c r="V74" s="381">
        <f t="shared" si="37"/>
        <v>1890.1960000000001</v>
      </c>
      <c r="W74" s="210">
        <f>'END Jul 2021'!BL60</f>
        <v>0</v>
      </c>
      <c r="X74" s="211" t="str">
        <f>'END Jul 2021'!BM60</f>
        <v>n</v>
      </c>
      <c r="Y74" s="419"/>
      <c r="Z74" s="419"/>
      <c r="AA74" s="419"/>
      <c r="AB74" s="419"/>
      <c r="AC74" s="419"/>
      <c r="AD74" s="419"/>
      <c r="AE74" s="419"/>
      <c r="AF74" s="419"/>
      <c r="AG74" s="419"/>
      <c r="AH74" s="419"/>
      <c r="AI74" s="419"/>
      <c r="AJ74" s="419"/>
      <c r="AK74" s="419"/>
      <c r="AL74" s="419"/>
      <c r="AM74" s="419"/>
      <c r="AN74" s="419"/>
      <c r="AO74" s="419"/>
      <c r="AP74" s="419"/>
      <c r="AQ74" s="419"/>
    </row>
    <row r="75" spans="1:43" x14ac:dyDescent="0.15">
      <c r="A75" s="163" t="str">
        <f>'END Jul 2021'!K61</f>
        <v>Glow Power</v>
      </c>
      <c r="B75" s="158" t="str">
        <f>'END Jul 2021'!L61</f>
        <v>Everyday Saver</v>
      </c>
      <c r="C75" s="215">
        <f>IF('END Jul 2021'!BP61=0,91*'END Jul 2021'!M61/100,(91*'END Jul 2021'!M61/100)+'END Jul 2021'!BP61/4)</f>
        <v>81.296090909090893</v>
      </c>
      <c r="D75" s="215">
        <f>IF('END Jul 2021'!O61="",$C$43*$C$44*'END Jul 2021'!N61/100,IF($C$43*$C$44&gt;='END Jul 2021'!P61,('END Jul 2021'!P61*'END Jul 2021'!N61/100),($C$43*$C$44*'END Jul 2021'!N61/100)))</f>
        <v>270.2</v>
      </c>
      <c r="E75" s="215">
        <f>IF(AND('END Jul 2021'!P61&gt;0,'END Jul 2021'!R61&gt;0),IF($C$43*$C$44&lt;'END Jul 2021'!P61,0,IF($C$43*$C$44&lt;=('END Jul 2021'!R61+'END Jul 2021'!P61),(($C$43*$C$44-'END Jul 2021'!P61)*'END Jul 2021'!Q61/100),(('END Jul 2021'!R61)*'END Jul 2021'!Q61/100))),0)</f>
        <v>0</v>
      </c>
      <c r="F75" s="215">
        <f>IF(AND('END Jul 2021'!Q60&gt;0,'END Jul 2021'!S60&gt;0),IF($C$43*$C$44&lt;('END Jul 2021'!R60+'END Jul 2021'!P60),0,IF($C$43*$C$44&lt;=('END Jul 2021'!T60+'END Jul 2021'!R60+'END Jul 2021'!P60),(($C$43*$C$44-('END Jul 2021'!R60+'END Jul 2021'!P60))*'END Jul 2021'!S60/100),('END Jul 2021'!T60*'END Jul 2021'!S60/100))),0)</f>
        <v>0</v>
      </c>
      <c r="G75" s="215">
        <f>IF(AND('END Jul 2021'!R61&gt;0,'END Jul 2021'!T61&gt;0),IF(($C$43*$C$44&lt;'END Jul 2021'!T61),(0),($C$43*$C$44*'END Jul 2021'!T61)*'END Jul 2021'!U61/100),IF(AND('END Jul 2021'!R61&gt;0,'END Jul 2021'!T61=""),IF(($C$43*$C$44&lt;'END Jul 2021'!R61+'END Jul 2021'!P61),(0),(($C$43*$C$44-('END Jul 2021'!R61+'END Jul 2021'!P61))*'END Jul 2021'!S61/100)),IF(AND('END Jul 2021'!P61&gt;0,'END Jul 2021'!R61=""&gt;0),IF(($C$43*$C$44&lt;'END Jul 2021'!P61),(0),($C$43*$C$44-'END Jul 2021'!P61)*'END Jul 2021'!Q61/100),0)))</f>
        <v>0</v>
      </c>
      <c r="H75" s="215">
        <f>($C$43*$C$45)*'END Jul 2021'!AE61/100</f>
        <v>83.23636363636362</v>
      </c>
      <c r="I75" s="215">
        <f t="shared" ref="I75:I77" si="38">SUM(C75:H75)</f>
        <v>434.73245454545452</v>
      </c>
      <c r="J75" s="377">
        <f t="shared" ref="J75:J77" si="39">(I75-C75)*4</f>
        <v>1413.7454545454545</v>
      </c>
      <c r="K75" s="209">
        <f t="shared" ref="K75:K77" si="40">I75*4</f>
        <v>1738.9298181818181</v>
      </c>
      <c r="L75" s="181">
        <f t="shared" ref="L75:L77" si="41">K75*1.1</f>
        <v>1912.8227999999999</v>
      </c>
      <c r="M75" s="209">
        <f>'END Jul 2021'!AZ61</f>
        <v>0</v>
      </c>
      <c r="N75" s="209">
        <f>'END Jul 2021'!BA61</f>
        <v>0</v>
      </c>
      <c r="O75" s="209">
        <f>'END Jul 2021'!BB61</f>
        <v>0</v>
      </c>
      <c r="P75" s="209">
        <f>'END Jul 2021'!BC61</f>
        <v>0</v>
      </c>
      <c r="Q75" s="378" t="str">
        <f t="shared" ref="Q75:Q77" si="42">IF(SUM(M75:P75)=0,"No discount",IF(M75&gt;0,"Guaranteed off bill",IF(N75&gt;0,"Guaranteed off usENDe",IF(O75&gt;0,"Pay-on-time off bill","Pay-on-time off usENDe"))))</f>
        <v>No discount</v>
      </c>
      <c r="R75" s="378" t="str">
        <f t="shared" ref="R75:R77" si="43">IF(OR(A75="Origin Energy",A75="Red Energy",A75="Powershop"),"Inclusive","Exclusive")</f>
        <v>Exclusive</v>
      </c>
      <c r="S75" s="379">
        <f t="shared" ref="S75:S77" si="44">IF(AND(Q75="Guaranteed off bill",R75="Inclusive"),((K75*1.1)-((K75*1.1)*M75/100))/1.1,IF(AND(Q75="Guaranteed off usENDe",R75="Inclusive"),((K75*1.1)-((J75*1.1)*N75/100))/1.1,IF(AND(Q75="Guaranteed off bill",R75="Exclusive"),K75-(K75*M75/100),IF(AND(Q75="Guaranteed off usENDe",R75="Exclusive"),K75-(J75*N75/100),IF(R75="Inclusive",((K75*1.1))/1.1,K75)))))</f>
        <v>1738.9298181818181</v>
      </c>
      <c r="T75" s="209">
        <f t="shared" ref="T75:T77" si="45">IF(AND(Q75="Pay-on-time off bill",R75="Inclusive"),((S75*1.1)-((S75*1.1)*O75/100))/1.1,IF(AND(Q75="Pay-on-time off usENDe",R75="Inclusive"),((S75*1.1)-((J75*1.1)*P75/100))/1.1,IF(AND(Q75="Pay-on-time off bill",R75="Exclusive"),S75-(S75*O75/100),IF(AND(Q75="Pay-on-time off usENDe",R75="Exclusive"),S75-(J75*P75/100),IF(R75="Inclusive",((S75*1.1))/1.1,S75)))))</f>
        <v>1738.9298181818181</v>
      </c>
      <c r="U75" s="381">
        <f t="shared" ref="U75:U77" si="46">S75*1.1</f>
        <v>1912.8227999999999</v>
      </c>
      <c r="V75" s="381">
        <f t="shared" ref="V75:V77" si="47">T75*1.1</f>
        <v>1912.8227999999999</v>
      </c>
      <c r="W75" s="210">
        <f>'END Jul 2021'!BL61</f>
        <v>0</v>
      </c>
      <c r="X75" s="211" t="str">
        <f>'END Jul 2021'!BM61</f>
        <v>n</v>
      </c>
      <c r="Y75" s="419"/>
      <c r="Z75" s="419"/>
      <c r="AA75" s="419"/>
      <c r="AB75" s="419"/>
      <c r="AC75" s="419"/>
      <c r="AD75" s="419"/>
      <c r="AE75" s="419"/>
      <c r="AF75" s="419"/>
      <c r="AG75" s="419"/>
      <c r="AH75" s="419"/>
      <c r="AI75" s="419"/>
      <c r="AJ75" s="419"/>
      <c r="AK75" s="419"/>
      <c r="AL75" s="419"/>
      <c r="AM75" s="419"/>
      <c r="AN75" s="419"/>
      <c r="AO75" s="419"/>
      <c r="AP75" s="419"/>
      <c r="AQ75" s="419"/>
    </row>
    <row r="76" spans="1:43" x14ac:dyDescent="0.15">
      <c r="A76" s="163" t="str">
        <f>'END Jul 2021'!K62</f>
        <v>Locality Planning Energy</v>
      </c>
      <c r="B76" s="158" t="str">
        <f>'END Jul 2021'!L62</f>
        <v>Principal Offer</v>
      </c>
      <c r="C76" s="215">
        <f>IF('END Jul 2021'!BP62=0,91*'END Jul 2021'!M62/100,(91*'END Jul 2021'!M62/100)+'END Jul 2021'!BP62/4)</f>
        <v>79.567090909090908</v>
      </c>
      <c r="D76" s="215">
        <f>IF('END Jul 2021'!O62="",$C$43*$C$44*'END Jul 2021'!N62/100,IF($C$43*$C$44&gt;='END Jul 2021'!P62,('END Jul 2021'!P62*'END Jul 2021'!N62/100),($C$43*$C$44*'END Jul 2021'!N62/100)))</f>
        <v>256.07272727272726</v>
      </c>
      <c r="E76" s="215">
        <f>IF(AND('END Jul 2021'!P62&gt;0,'END Jul 2021'!R62&gt;0),IF($C$43*$C$44&lt;'END Jul 2021'!P62,0,IF($C$43*$C$44&lt;=('END Jul 2021'!R62+'END Jul 2021'!P62),(($C$43*$C$44-'END Jul 2021'!P62)*'END Jul 2021'!Q62/100),(('END Jul 2021'!R62)*'END Jul 2021'!Q62/100))),0)</f>
        <v>0</v>
      </c>
      <c r="F76" s="215">
        <f>IF(AND('END Jul 2021'!Q61&gt;0,'END Jul 2021'!S61&gt;0),IF($C$43*$C$44&lt;('END Jul 2021'!R61+'END Jul 2021'!P61),0,IF($C$43*$C$44&lt;=('END Jul 2021'!T61+'END Jul 2021'!R61+'END Jul 2021'!P61),(($C$43*$C$44-('END Jul 2021'!R61+'END Jul 2021'!P61))*'END Jul 2021'!S61/100),('END Jul 2021'!T61*'END Jul 2021'!S61/100))),0)</f>
        <v>0</v>
      </c>
      <c r="G76" s="215">
        <f>IF(AND('END Jul 2021'!R62&gt;0,'END Jul 2021'!T62&gt;0),IF(($C$43*$C$44&lt;'END Jul 2021'!T62),(0),($C$43*$C$44*'END Jul 2021'!T62)*'END Jul 2021'!U62/100),IF(AND('END Jul 2021'!R62&gt;0,'END Jul 2021'!T62=""),IF(($C$43*$C$44&lt;'END Jul 2021'!R62+'END Jul 2021'!P62),(0),(($C$43*$C$44-('END Jul 2021'!R62+'END Jul 2021'!P62))*'END Jul 2021'!S62/100)),IF(AND('END Jul 2021'!P62&gt;0,'END Jul 2021'!R62=""&gt;0),IF(($C$43*$C$44&lt;'END Jul 2021'!P62),(0),($C$43*$C$44-'END Jul 2021'!P62)*'END Jul 2021'!Q62/100),0)))</f>
        <v>0</v>
      </c>
      <c r="H76" s="215">
        <f>($C$43*$C$45)*'END Jul 2021'!AE62/100</f>
        <v>77.127272727272725</v>
      </c>
      <c r="I76" s="215">
        <f t="shared" si="38"/>
        <v>412.76709090909088</v>
      </c>
      <c r="J76" s="377">
        <f t="shared" si="39"/>
        <v>1332.8</v>
      </c>
      <c r="K76" s="209">
        <f t="shared" si="40"/>
        <v>1651.0683636363635</v>
      </c>
      <c r="L76" s="181">
        <f t="shared" si="41"/>
        <v>1816.1752000000001</v>
      </c>
      <c r="M76" s="209">
        <f>'END Jul 2021'!AZ62</f>
        <v>0</v>
      </c>
      <c r="N76" s="209">
        <f>'END Jul 2021'!BA62</f>
        <v>0</v>
      </c>
      <c r="O76" s="209">
        <f>'END Jul 2021'!BB62</f>
        <v>0</v>
      </c>
      <c r="P76" s="209">
        <f>'END Jul 2021'!BC62</f>
        <v>0</v>
      </c>
      <c r="Q76" s="378" t="str">
        <f t="shared" si="42"/>
        <v>No discount</v>
      </c>
      <c r="R76" s="378" t="str">
        <f t="shared" si="43"/>
        <v>Exclusive</v>
      </c>
      <c r="S76" s="379">
        <f t="shared" si="44"/>
        <v>1651.0683636363635</v>
      </c>
      <c r="T76" s="209">
        <f t="shared" si="45"/>
        <v>1651.0683636363635</v>
      </c>
      <c r="U76" s="381">
        <f t="shared" si="46"/>
        <v>1816.1752000000001</v>
      </c>
      <c r="V76" s="381">
        <f t="shared" si="47"/>
        <v>1816.1752000000001</v>
      </c>
      <c r="W76" s="210">
        <f>'END Jul 2021'!BL62</f>
        <v>0</v>
      </c>
      <c r="X76" s="211" t="str">
        <f>'END Jul 2021'!BM62</f>
        <v>n</v>
      </c>
      <c r="Y76" s="419"/>
      <c r="Z76" s="419"/>
      <c r="AA76" s="419"/>
      <c r="AB76" s="419"/>
      <c r="AC76" s="419"/>
      <c r="AD76" s="419"/>
      <c r="AE76" s="419"/>
      <c r="AF76" s="419"/>
      <c r="AG76" s="419"/>
      <c r="AH76" s="419"/>
      <c r="AI76" s="419"/>
      <c r="AJ76" s="419"/>
      <c r="AK76" s="419"/>
      <c r="AL76" s="419"/>
      <c r="AM76" s="419"/>
      <c r="AN76" s="419"/>
      <c r="AO76" s="419"/>
      <c r="AP76" s="419"/>
      <c r="AQ76" s="419"/>
    </row>
    <row r="77" spans="1:43" ht="15" thickBot="1" x14ac:dyDescent="0.2">
      <c r="A77" s="204" t="str">
        <f>'END Jul 2021'!K63</f>
        <v>Radian Energy</v>
      </c>
      <c r="B77" s="205" t="str">
        <f>'END Jul 2021'!L63</f>
        <v>Grid to Go</v>
      </c>
      <c r="C77" s="216">
        <f>IF('END Jul 2021'!BP63=0,91*'END Jul 2021'!M63/100,(91*'END Jul 2021'!M63/100)+'END Jul 2021'!BP63/4)</f>
        <v>72.11336363636363</v>
      </c>
      <c r="D77" s="216">
        <f>IF('END Jul 2021'!O63="",$C$43*$C$44*'END Jul 2021'!N63/100,IF($C$43*$C$44&gt;='END Jul 2021'!P63,('END Jul 2021'!P63*'END Jul 2021'!N63/100),($C$43*$C$44*'END Jul 2021'!N63/100)))</f>
        <v>277.2</v>
      </c>
      <c r="E77" s="216">
        <f>IF(AND('END Jul 2021'!P63&gt;0,'END Jul 2021'!R63&gt;0),IF($C$43*$C$44&lt;'END Jul 2021'!P63,0,IF($C$43*$C$44&lt;=('END Jul 2021'!R63+'END Jul 2021'!P63),(($C$43*$C$44-'END Jul 2021'!P63)*'END Jul 2021'!Q63/100),(('END Jul 2021'!R63)*'END Jul 2021'!Q63/100))),0)</f>
        <v>0</v>
      </c>
      <c r="F77" s="216">
        <f>IF(AND('END Jul 2021'!Q62&gt;0,'END Jul 2021'!S62&gt;0),IF($C$43*$C$44&lt;('END Jul 2021'!R62+'END Jul 2021'!P62),0,IF($C$43*$C$44&lt;=('END Jul 2021'!T62+'END Jul 2021'!R62+'END Jul 2021'!P62),(($C$43*$C$44-('END Jul 2021'!R62+'END Jul 2021'!P62))*'END Jul 2021'!S62/100),('END Jul 2021'!T62*'END Jul 2021'!S62/100))),0)</f>
        <v>0</v>
      </c>
      <c r="G77" s="216">
        <f>IF(AND('END Jul 2021'!R63&gt;0,'END Jul 2021'!T63&gt;0),IF(($C$43*$C$44&lt;'END Jul 2021'!T63),(0),($C$43*$C$44*'END Jul 2021'!T63)*'END Jul 2021'!U63/100),IF(AND('END Jul 2021'!R63&gt;0,'END Jul 2021'!T63=""),IF(($C$43*$C$44&lt;'END Jul 2021'!R63+'END Jul 2021'!P63),(0),(($C$43*$C$44-('END Jul 2021'!R63+'END Jul 2021'!P63))*'END Jul 2021'!S63/100)),IF(AND('END Jul 2021'!P63&gt;0,'END Jul 2021'!R63=""&gt;0),IF(($C$43*$C$44&lt;'END Jul 2021'!P63),(0),($C$43*$C$44-'END Jul 2021'!P63)*'END Jul 2021'!Q63/100),0)))</f>
        <v>0</v>
      </c>
      <c r="H77" s="216">
        <f>($C$43*$C$45)*'END Jul 2021'!AE63/100</f>
        <v>74.345454545454544</v>
      </c>
      <c r="I77" s="216">
        <f t="shared" si="38"/>
        <v>423.65881818181822</v>
      </c>
      <c r="J77" s="380">
        <f t="shared" si="39"/>
        <v>1406.1818181818185</v>
      </c>
      <c r="K77" s="212">
        <f t="shared" si="40"/>
        <v>1694.6352727272729</v>
      </c>
      <c r="L77" s="191">
        <f t="shared" si="41"/>
        <v>1864.0988000000002</v>
      </c>
      <c r="M77" s="212">
        <f>'END Jul 2021'!AZ63</f>
        <v>0</v>
      </c>
      <c r="N77" s="212">
        <f>'END Jul 2021'!BA63</f>
        <v>0</v>
      </c>
      <c r="O77" s="212">
        <f>'END Jul 2021'!BB63</f>
        <v>0</v>
      </c>
      <c r="P77" s="212">
        <f>'END Jul 2021'!BC63</f>
        <v>0</v>
      </c>
      <c r="Q77" s="384" t="str">
        <f t="shared" si="42"/>
        <v>No discount</v>
      </c>
      <c r="R77" s="384" t="str">
        <f t="shared" si="43"/>
        <v>Exclusive</v>
      </c>
      <c r="S77" s="385">
        <f t="shared" si="44"/>
        <v>1694.6352727272729</v>
      </c>
      <c r="T77" s="212">
        <f t="shared" si="45"/>
        <v>1694.6352727272729</v>
      </c>
      <c r="U77" s="382">
        <f t="shared" si="46"/>
        <v>1864.0988000000002</v>
      </c>
      <c r="V77" s="382">
        <f t="shared" si="47"/>
        <v>1864.0988000000002</v>
      </c>
      <c r="W77" s="213">
        <f>'END Jul 2021'!BL63</f>
        <v>0</v>
      </c>
      <c r="X77" s="214" t="str">
        <f>'END Jul 2021'!BM63</f>
        <v>n</v>
      </c>
      <c r="Y77" s="419"/>
      <c r="Z77" s="419"/>
      <c r="AA77" s="419"/>
      <c r="AB77" s="419"/>
      <c r="AC77" s="419"/>
      <c r="AD77" s="419"/>
      <c r="AE77" s="419"/>
      <c r="AF77" s="419"/>
      <c r="AG77" s="419"/>
      <c r="AH77" s="419"/>
      <c r="AI77" s="419"/>
      <c r="AJ77" s="419"/>
      <c r="AK77" s="419"/>
      <c r="AL77" s="419"/>
      <c r="AM77" s="419"/>
      <c r="AN77" s="419"/>
      <c r="AO77" s="419"/>
      <c r="AP77" s="419"/>
      <c r="AQ77" s="419"/>
    </row>
    <row r="78" spans="1:43" customFormat="1" x14ac:dyDescent="0.15">
      <c r="A78" s="411"/>
      <c r="B78" s="411"/>
      <c r="C78" s="411"/>
      <c r="D78" s="411"/>
      <c r="E78" s="411"/>
      <c r="F78" s="411"/>
      <c r="G78" s="411"/>
      <c r="H78" s="411"/>
      <c r="I78" s="411"/>
      <c r="J78" s="411"/>
      <c r="K78" s="411"/>
      <c r="L78" s="411"/>
      <c r="M78" s="411"/>
      <c r="N78" s="411"/>
      <c r="O78" s="411"/>
      <c r="P78" s="411"/>
      <c r="Q78" s="411"/>
      <c r="R78" s="411"/>
      <c r="S78" s="411"/>
      <c r="T78" s="411"/>
      <c r="U78" s="411"/>
      <c r="V78" s="411"/>
      <c r="W78" s="411"/>
      <c r="X78" s="411"/>
      <c r="Y78" s="419"/>
      <c r="Z78" s="419"/>
      <c r="AA78" s="419"/>
      <c r="AB78" s="419"/>
      <c r="AC78" s="419"/>
      <c r="AD78" s="419"/>
      <c r="AE78" s="419"/>
      <c r="AF78" s="419"/>
      <c r="AG78" s="419"/>
      <c r="AH78" s="419"/>
      <c r="AI78" s="419"/>
      <c r="AJ78" s="419"/>
      <c r="AK78" s="419"/>
      <c r="AL78" s="419"/>
      <c r="AM78" s="419"/>
      <c r="AN78" s="419"/>
      <c r="AO78" s="419"/>
      <c r="AP78" s="419"/>
      <c r="AQ78" s="419"/>
    </row>
    <row r="79" spans="1:43" customFormat="1" ht="15" thickBot="1" x14ac:dyDescent="0.2">
      <c r="A79" s="411"/>
      <c r="B79" s="411"/>
      <c r="C79" s="411"/>
      <c r="D79" s="411"/>
      <c r="E79" s="411"/>
      <c r="F79" s="411"/>
      <c r="G79" s="411"/>
      <c r="H79" s="411"/>
      <c r="I79" s="411"/>
      <c r="J79" s="411"/>
      <c r="K79" s="411"/>
      <c r="L79" s="411"/>
      <c r="M79" s="411"/>
      <c r="N79" s="411"/>
      <c r="O79" s="411"/>
      <c r="P79" s="411"/>
      <c r="Q79" s="411"/>
      <c r="R79" s="411"/>
      <c r="S79" s="411"/>
      <c r="T79" s="411"/>
      <c r="U79" s="411"/>
      <c r="V79" s="411"/>
      <c r="W79" s="411"/>
      <c r="X79" s="411"/>
      <c r="Y79" s="419"/>
      <c r="Z79" s="419"/>
      <c r="AA79" s="419"/>
      <c r="AB79" s="419"/>
      <c r="AC79" s="419"/>
      <c r="AD79" s="419"/>
      <c r="AE79" s="419"/>
      <c r="AF79" s="419"/>
      <c r="AG79" s="419"/>
      <c r="AH79" s="419"/>
      <c r="AI79" s="419"/>
      <c r="AJ79" s="419"/>
      <c r="AK79" s="419"/>
      <c r="AL79" s="419"/>
      <c r="AM79" s="419"/>
      <c r="AN79" s="419"/>
      <c r="AO79" s="419"/>
      <c r="AP79" s="419"/>
      <c r="AQ79" s="419"/>
    </row>
    <row r="80" spans="1:43" x14ac:dyDescent="0.15">
      <c r="A80" s="166" t="s">
        <v>644</v>
      </c>
      <c r="B80" s="167"/>
      <c r="C80" s="167"/>
      <c r="D80" s="167"/>
      <c r="E80" s="167"/>
      <c r="F80" s="167"/>
      <c r="G80" s="167"/>
      <c r="H80" s="167"/>
      <c r="I80" s="167"/>
      <c r="J80" s="167"/>
      <c r="K80" s="167"/>
      <c r="L80" s="167"/>
      <c r="M80" s="167"/>
      <c r="N80" s="167"/>
      <c r="O80" s="167"/>
      <c r="P80" s="167"/>
      <c r="Q80" s="167"/>
      <c r="R80" s="167"/>
      <c r="S80" s="167"/>
      <c r="T80" s="167"/>
      <c r="U80" s="167"/>
      <c r="V80" s="167"/>
      <c r="W80" s="167"/>
      <c r="X80" s="173"/>
      <c r="Y80" s="419"/>
      <c r="Z80" s="419"/>
      <c r="AA80" s="419"/>
      <c r="AB80" s="419"/>
      <c r="AC80" s="419"/>
      <c r="AD80" s="419"/>
      <c r="AE80" s="419"/>
      <c r="AF80" s="419"/>
      <c r="AG80" s="419"/>
      <c r="AH80" s="419"/>
      <c r="AI80" s="419"/>
      <c r="AJ80" s="419"/>
      <c r="AK80" s="419"/>
      <c r="AL80" s="419"/>
      <c r="AM80" s="419"/>
      <c r="AN80" s="419"/>
      <c r="AO80" s="419"/>
      <c r="AP80" s="419"/>
      <c r="AQ80" s="419"/>
    </row>
    <row r="81" spans="1:43" x14ac:dyDescent="0.15">
      <c r="A81" s="168" t="s">
        <v>247</v>
      </c>
      <c r="B81" s="78"/>
      <c r="C81" s="199">
        <v>1800</v>
      </c>
      <c r="D81" s="78"/>
      <c r="E81" s="78"/>
      <c r="F81" s="78"/>
      <c r="G81" s="78"/>
      <c r="H81" s="78"/>
      <c r="I81" s="78"/>
      <c r="J81" s="78"/>
      <c r="K81" s="78"/>
      <c r="L81" s="78"/>
      <c r="M81" s="78"/>
      <c r="N81" s="78"/>
      <c r="O81" s="78"/>
      <c r="P81" s="78"/>
      <c r="Q81" s="78"/>
      <c r="R81" s="78"/>
      <c r="S81" s="78"/>
      <c r="T81" s="78"/>
      <c r="U81" s="78"/>
      <c r="V81" s="78"/>
      <c r="W81" s="78"/>
      <c r="X81" s="174"/>
      <c r="Y81" s="419"/>
      <c r="Z81" s="419"/>
      <c r="AA81" s="419"/>
      <c r="AB81" s="419"/>
      <c r="AC81" s="419"/>
      <c r="AD81" s="419"/>
      <c r="AE81" s="419"/>
      <c r="AF81" s="419"/>
      <c r="AG81" s="419"/>
      <c r="AH81" s="419"/>
      <c r="AI81" s="419"/>
      <c r="AJ81" s="419"/>
      <c r="AK81" s="419"/>
      <c r="AL81" s="419"/>
      <c r="AM81" s="419"/>
      <c r="AN81" s="419"/>
      <c r="AO81" s="419"/>
      <c r="AP81" s="419"/>
      <c r="AQ81" s="419"/>
    </row>
    <row r="82" spans="1:43" x14ac:dyDescent="0.15">
      <c r="A82" s="168" t="s">
        <v>652</v>
      </c>
      <c r="B82" s="78"/>
      <c r="C82" s="200">
        <v>0.5</v>
      </c>
      <c r="D82" s="78"/>
      <c r="E82" s="78"/>
      <c r="F82" s="78"/>
      <c r="G82" s="78"/>
      <c r="H82" s="78"/>
      <c r="I82" s="78"/>
      <c r="J82" s="78"/>
      <c r="K82" s="78"/>
      <c r="L82" s="78"/>
      <c r="M82" s="78"/>
      <c r="N82" s="78"/>
      <c r="O82" s="78"/>
      <c r="P82" s="78"/>
      <c r="Q82" s="78"/>
      <c r="R82" s="78"/>
      <c r="S82" s="78"/>
      <c r="T82" s="78"/>
      <c r="U82" s="78"/>
      <c r="V82" s="78"/>
      <c r="W82" s="78"/>
      <c r="X82" s="174"/>
      <c r="Y82" s="419"/>
      <c r="Z82" s="419"/>
      <c r="AA82" s="419"/>
      <c r="AB82" s="419"/>
      <c r="AC82" s="419"/>
      <c r="AD82" s="419"/>
      <c r="AE82" s="419"/>
      <c r="AF82" s="419"/>
      <c r="AG82" s="419"/>
      <c r="AH82" s="419"/>
      <c r="AI82" s="419"/>
      <c r="AJ82" s="419"/>
      <c r="AK82" s="419"/>
      <c r="AL82" s="419"/>
      <c r="AM82" s="419"/>
      <c r="AN82" s="419"/>
      <c r="AO82" s="419"/>
      <c r="AP82" s="419"/>
      <c r="AQ82" s="419"/>
    </row>
    <row r="83" spans="1:43" x14ac:dyDescent="0.15">
      <c r="A83" s="168" t="s">
        <v>512</v>
      </c>
      <c r="B83" s="78"/>
      <c r="C83" s="200">
        <v>0.3</v>
      </c>
      <c r="D83" s="78"/>
      <c r="E83" s="78"/>
      <c r="F83" s="78"/>
      <c r="G83" s="78"/>
      <c r="H83" s="78"/>
      <c r="I83" s="78"/>
      <c r="J83" s="78"/>
      <c r="K83" s="78"/>
      <c r="L83" s="78"/>
      <c r="M83" s="78"/>
      <c r="N83" s="78"/>
      <c r="O83" s="78"/>
      <c r="P83" s="78"/>
      <c r="Q83" s="78"/>
      <c r="R83" s="78"/>
      <c r="S83" s="78"/>
      <c r="T83" s="78"/>
      <c r="U83" s="78"/>
      <c r="V83" s="78"/>
      <c r="W83" s="78"/>
      <c r="X83" s="174"/>
      <c r="Y83" s="419"/>
      <c r="Z83" s="419"/>
      <c r="AA83" s="419"/>
      <c r="AB83" s="419"/>
      <c r="AC83" s="419"/>
      <c r="AD83" s="419"/>
      <c r="AE83" s="419"/>
      <c r="AF83" s="419"/>
      <c r="AG83" s="419"/>
      <c r="AH83" s="419"/>
      <c r="AI83" s="419"/>
      <c r="AJ83" s="419"/>
      <c r="AK83" s="419"/>
      <c r="AL83" s="419"/>
      <c r="AM83" s="419"/>
      <c r="AN83" s="419"/>
      <c r="AO83" s="419"/>
      <c r="AP83" s="419"/>
      <c r="AQ83" s="419"/>
    </row>
    <row r="84" spans="1:43" x14ac:dyDescent="0.15">
      <c r="A84" s="168" t="s">
        <v>344</v>
      </c>
      <c r="B84" s="78"/>
      <c r="C84" s="200">
        <v>0.2</v>
      </c>
      <c r="D84" s="78"/>
      <c r="E84" s="78"/>
      <c r="F84" s="78"/>
      <c r="G84" s="78"/>
      <c r="H84" s="78"/>
      <c r="I84" s="78"/>
      <c r="J84" s="78"/>
      <c r="K84" s="78"/>
      <c r="L84" s="78"/>
      <c r="M84" s="78"/>
      <c r="N84" s="78"/>
      <c r="O84" s="78"/>
      <c r="P84" s="78"/>
      <c r="Q84" s="78"/>
      <c r="R84" s="78"/>
      <c r="S84" s="78"/>
      <c r="T84" s="78"/>
      <c r="U84" s="78"/>
      <c r="V84" s="78"/>
      <c r="W84" s="78"/>
      <c r="X84" s="174"/>
      <c r="Y84" s="419"/>
      <c r="Z84" s="419"/>
      <c r="AA84" s="419"/>
      <c r="AB84" s="419"/>
      <c r="AC84" s="419"/>
      <c r="AD84" s="419"/>
      <c r="AE84" s="419"/>
      <c r="AF84" s="419"/>
      <c r="AG84" s="419"/>
      <c r="AH84" s="419"/>
      <c r="AI84" s="419"/>
      <c r="AJ84" s="419"/>
      <c r="AK84" s="419"/>
      <c r="AL84" s="419"/>
      <c r="AM84" s="419"/>
      <c r="AN84" s="419"/>
      <c r="AO84" s="419"/>
      <c r="AP84" s="419"/>
      <c r="AQ84" s="419"/>
    </row>
    <row r="85" spans="1:43" x14ac:dyDescent="0.15">
      <c r="A85" s="371"/>
      <c r="B85" s="222"/>
      <c r="C85" s="222"/>
      <c r="D85" s="222"/>
      <c r="E85" s="222"/>
      <c r="F85" s="222"/>
      <c r="G85" s="222"/>
      <c r="H85" s="222"/>
      <c r="I85" s="222"/>
      <c r="J85" s="222"/>
      <c r="K85" s="222"/>
      <c r="L85" s="222"/>
      <c r="M85" s="222"/>
      <c r="N85" s="222"/>
      <c r="O85" s="222"/>
      <c r="P85" s="222"/>
      <c r="Q85" s="222"/>
      <c r="R85" s="222"/>
      <c r="S85" s="222"/>
      <c r="T85" s="222"/>
      <c r="U85" s="222"/>
      <c r="V85" s="222"/>
      <c r="W85" s="222"/>
      <c r="X85" s="372"/>
      <c r="Y85" s="419"/>
      <c r="Z85" s="419"/>
      <c r="AA85" s="419"/>
      <c r="AB85" s="419"/>
      <c r="AC85" s="419"/>
      <c r="AD85" s="419"/>
      <c r="AE85" s="419"/>
      <c r="AF85" s="419"/>
      <c r="AG85" s="419"/>
      <c r="AH85" s="419"/>
      <c r="AI85" s="419"/>
      <c r="AJ85" s="419"/>
      <c r="AK85" s="419"/>
      <c r="AL85" s="419"/>
      <c r="AM85" s="419"/>
      <c r="AN85" s="419"/>
      <c r="AO85" s="419"/>
      <c r="AP85" s="419"/>
      <c r="AQ85" s="419"/>
    </row>
    <row r="86" spans="1:43" ht="75" x14ac:dyDescent="0.15">
      <c r="A86" s="363" t="s">
        <v>248</v>
      </c>
      <c r="B86" s="364" t="s">
        <v>249</v>
      </c>
      <c r="C86" s="365" t="s">
        <v>250</v>
      </c>
      <c r="D86" s="365" t="s">
        <v>1372</v>
      </c>
      <c r="E86" s="365" t="s">
        <v>597</v>
      </c>
      <c r="F86" s="365" t="s">
        <v>398</v>
      </c>
      <c r="G86" s="365" t="s">
        <v>1373</v>
      </c>
      <c r="H86" s="366" t="s">
        <v>1374</v>
      </c>
      <c r="I86" s="365" t="s">
        <v>746</v>
      </c>
      <c r="J86" s="373" t="s">
        <v>1363</v>
      </c>
      <c r="K86" s="374" t="s">
        <v>600</v>
      </c>
      <c r="L86" s="367" t="s">
        <v>1070</v>
      </c>
      <c r="M86" s="368" t="s">
        <v>361</v>
      </c>
      <c r="N86" s="368" t="s">
        <v>1679</v>
      </c>
      <c r="O86" s="368" t="s">
        <v>275</v>
      </c>
      <c r="P86" s="368" t="s">
        <v>1378</v>
      </c>
      <c r="Q86" s="375" t="s">
        <v>1364</v>
      </c>
      <c r="R86" s="375" t="s">
        <v>1365</v>
      </c>
      <c r="S86" s="376" t="s">
        <v>1366</v>
      </c>
      <c r="T86" s="376" t="s">
        <v>1367</v>
      </c>
      <c r="U86" s="369" t="s">
        <v>1368</v>
      </c>
      <c r="V86" s="369" t="s">
        <v>1369</v>
      </c>
      <c r="W86" s="368" t="s">
        <v>276</v>
      </c>
      <c r="X86" s="370" t="s">
        <v>509</v>
      </c>
      <c r="Y86" s="419"/>
      <c r="Z86" s="419"/>
      <c r="AA86" s="419"/>
      <c r="AB86" s="419"/>
      <c r="AC86" s="419"/>
      <c r="AD86" s="419"/>
      <c r="AE86" s="419"/>
      <c r="AF86" s="419"/>
      <c r="AG86" s="419"/>
      <c r="AH86" s="419"/>
      <c r="AI86" s="419"/>
      <c r="AJ86" s="419"/>
      <c r="AK86" s="419"/>
      <c r="AL86" s="419"/>
      <c r="AM86" s="419"/>
      <c r="AN86" s="419"/>
      <c r="AO86" s="419"/>
      <c r="AP86" s="419"/>
      <c r="AQ86" s="419"/>
    </row>
    <row r="87" spans="1:43" x14ac:dyDescent="0.15">
      <c r="A87" s="163" t="str">
        <f>'END Jul 2021'!K64</f>
        <v>Energy Locals</v>
      </c>
      <c r="B87" s="158" t="str">
        <f>'END Jul 2021'!L64</f>
        <v>Online Member</v>
      </c>
      <c r="C87" s="215">
        <f>IF('END Jul 2021'!BP64=0,91*'END Jul 2021'!M64/100,(91*'END Jul 2021'!M64/100)+'END Jul 2021'!BP64/4)</f>
        <v>91.462818181818164</v>
      </c>
      <c r="D87" s="215">
        <f>IF('END Jul 2021'!O64="",$C$81*$C$82*'END Jul 2021'!N64/100,IF($C$81*$C$82&gt;='END Jul 2021'!P64,('END Jul 2021'!P64*'END Jul 2021'!N64/100),($C$81*$C$82*'END Jul 2021'!N64/100)))</f>
        <v>237.27272727272725</v>
      </c>
      <c r="E87" s="215">
        <f>IF(AND('END Jul 2021'!P64&gt;0,'END Jul 2021'!R64&gt;0),IF($C$81*$C$82&lt;'END Jul 2021'!P64,0,IF($C$81*$C$82&lt;=('END Jul 2021'!R64+'END Jul 2021'!P64),(($C$81*$C$82-'END Jul 2021'!P64)*'END Jul 2021'!Q64/100),(('END Jul 2021'!R64)*'END Jul 2021'!Q64/100))),0)</f>
        <v>0</v>
      </c>
      <c r="F87" s="215">
        <f>IF(AND('END Jul 2021'!R64&gt;0,'END Jul 2021'!T64&gt;0),IF(($C$81*$C$82&lt;'END Jul 2021'!T64),(0),($C$81*$C$82*'END Jul 2021'!T64)*'END Jul 2021'!U64/100),IF(AND('END Jul 2021'!R64&gt;0,'END Jul 2021'!T64=""),IF(($C$81*$C$82&lt;'END Jul 2021'!R64+'END Jul 2021'!P64),(0),(($C$81*$C$82-('END Jul 2021'!R64+'END Jul 2021'!P64))*'END Jul 2021'!S64/100)),IF(AND('END Jul 2021'!P64&gt;0,'END Jul 2021'!R64=""&gt;0),IF(($C$81*$C$82&lt;'END Jul 2021'!P64),(0),($C$81*$C$82-'END Jul 2021'!P64)*'END Jul 2021'!Q64/100),0)))</f>
        <v>0</v>
      </c>
      <c r="G87" s="215">
        <f>($C$81*$C$83)*'END Jul 2021'!AH64/100</f>
        <v>122.72727272727272</v>
      </c>
      <c r="H87" s="215">
        <f>($C$81*$C$84)*'END Jul 2021'!W64/100</f>
        <v>62.181818181818173</v>
      </c>
      <c r="I87" s="215">
        <f>SUM(C87:H87)</f>
        <v>513.64463636363632</v>
      </c>
      <c r="J87" s="377">
        <f>(I87-C87)*4</f>
        <v>1688.7272727272725</v>
      </c>
      <c r="K87" s="209">
        <f>I87*4</f>
        <v>2054.5785454545453</v>
      </c>
      <c r="L87" s="181">
        <f t="shared" ref="L87:L104" si="48">K87*1.1</f>
        <v>2260.0364</v>
      </c>
      <c r="M87" s="209">
        <f>'END Jul 2021'!AZ64</f>
        <v>0</v>
      </c>
      <c r="N87" s="209">
        <f>'END Jul 2021'!BA64</f>
        <v>0</v>
      </c>
      <c r="O87" s="209">
        <f>'END Jul 2021'!BB64</f>
        <v>0</v>
      </c>
      <c r="P87" s="209">
        <f>'END Jul 2021'!BC64</f>
        <v>0</v>
      </c>
      <c r="Q87" s="378" t="str">
        <f t="shared" ref="Q87:Q104" si="49">IF(SUM(M87:P87)=0,"No discount",IF(M87&gt;0,"Guaranteed off bill",IF(N87&gt;0,"Guaranteed off usENDe",IF(O87&gt;0,"Pay-on-time off bill","Pay-on-time off usENDe"))))</f>
        <v>No discount</v>
      </c>
      <c r="R87" s="378" t="str">
        <f t="shared" ref="R87:R104" si="50">IF(OR(A87="Origin Energy",A87="Red Energy",A87="Powershop"),"Inclusive","Exclusive")</f>
        <v>Exclusive</v>
      </c>
      <c r="S87" s="379">
        <f t="shared" ref="S87:S104" si="51">IF(AND(Q87="Guaranteed off bill",R87="Inclusive"),((K87*1.1)-((K87*1.1)*M87/100))/1.1,IF(AND(Q87="Guaranteed off usENDe",R87="Inclusive"),((K87*1.1)-((J87*1.1)*N87/100))/1.1,IF(AND(Q87="Guaranteed off bill",R87="Exclusive"),K87-(K87*M87/100),IF(AND(Q87="Guaranteed off usENDe",R87="Exclusive"),K87-(J87*N87/100),IF(R87="Inclusive",((K87*1.1))/1.1,K87)))))</f>
        <v>2054.5785454545453</v>
      </c>
      <c r="T87" s="209">
        <f t="shared" ref="T87:T104" si="52">IF(AND(Q87="Pay-on-time off bill",R87="Inclusive"),((S87*1.1)-((S87*1.1)*O87/100))/1.1,IF(AND(Q87="Pay-on-time off usENDe",R87="Inclusive"),((S87*1.1)-((J87*1.1)*P87/100))/1.1,IF(AND(Q87="Pay-on-time off bill",R87="Exclusive"),S87-(S87*O87/100),IF(AND(Q87="Pay-on-time off usENDe",R87="Exclusive"),S87-(J87*P87/100),IF(R87="Inclusive",((S87*1.1))/1.1,S87)))))</f>
        <v>2054.5785454545453</v>
      </c>
      <c r="U87" s="383">
        <f>S87*1.1</f>
        <v>2260.0364</v>
      </c>
      <c r="V87" s="383">
        <f>T87*1.1</f>
        <v>2260.0364</v>
      </c>
      <c r="W87" s="210">
        <f>'END Jul 2021'!BL65</f>
        <v>0</v>
      </c>
      <c r="X87" s="211" t="str">
        <f>'END Jul 2021'!BM65</f>
        <v>n</v>
      </c>
      <c r="Y87" s="419"/>
      <c r="Z87" s="419"/>
      <c r="AA87" s="419"/>
      <c r="AB87" s="419"/>
      <c r="AC87" s="419"/>
      <c r="AD87" s="419"/>
      <c r="AE87" s="419"/>
      <c r="AF87" s="419"/>
      <c r="AG87" s="419"/>
      <c r="AH87" s="419"/>
      <c r="AI87" s="419"/>
      <c r="AJ87" s="419"/>
      <c r="AK87" s="419"/>
      <c r="AL87" s="419"/>
      <c r="AM87" s="419"/>
      <c r="AN87" s="419"/>
      <c r="AO87" s="419"/>
      <c r="AP87" s="419"/>
      <c r="AQ87" s="419"/>
    </row>
    <row r="88" spans="1:43" x14ac:dyDescent="0.15">
      <c r="A88" s="163" t="str">
        <f>'END Jul 2021'!K65</f>
        <v>AGL</v>
      </c>
      <c r="B88" s="158" t="str">
        <f>'END Jul 2021'!L65</f>
        <v>Super Saver</v>
      </c>
      <c r="C88" s="215">
        <f>IF('END Jul 2021'!BP65=0,91*'END Jul 2021'!M65/100,(91*'END Jul 2021'!M65/100)+'END Jul 2021'!BP65/4)</f>
        <v>71.914818181818177</v>
      </c>
      <c r="D88" s="215">
        <f>IF('END Jul 2021'!O65="",$C$81*$C$82*'END Jul 2021'!N65/100,IF($C$81*$C$82&gt;='END Jul 2021'!P65,('END Jul 2021'!P65*'END Jul 2021'!N65/100),($C$81*$C$82*'END Jul 2021'!N65/100)))</f>
        <v>252.16363636363636</v>
      </c>
      <c r="E88" s="215">
        <f>IF(AND('END Jul 2021'!P65&gt;0,'END Jul 2021'!R65&gt;0),IF($C$81*$C$82&lt;'END Jul 2021'!P65,0,IF($C$81*$C$82&lt;=('END Jul 2021'!R65+'END Jul 2021'!P65),(($C$81*$C$82-'END Jul 2021'!P65)*'END Jul 2021'!Q65/100),(('END Jul 2021'!R65)*'END Jul 2021'!Q65/100))),0)</f>
        <v>0</v>
      </c>
      <c r="F88" s="215">
        <f>IF(AND('END Jul 2021'!R65&gt;0,'END Jul 2021'!T65&gt;0),IF(($C$81*$C$82&lt;'END Jul 2021'!T65),(0),($C$81*$C$82*'END Jul 2021'!T65)*'END Jul 2021'!U65/100),IF(AND('END Jul 2021'!R65&gt;0,'END Jul 2021'!T65=""),IF(($C$81*$C$82&lt;'END Jul 2021'!R65+'END Jul 2021'!P65),(0),(($C$81*$C$82-('END Jul 2021'!R65+'END Jul 2021'!P65))*'END Jul 2021'!S65/100)),IF(AND('END Jul 2021'!P65&gt;0,'END Jul 2021'!R65=""&gt;0),IF(($C$81*$C$82&lt;'END Jul 2021'!P65),(0),($C$81*$C$82-'END Jul 2021'!P65)*'END Jul 2021'!Q65/100),0)))</f>
        <v>0</v>
      </c>
      <c r="G88" s="215">
        <f>($C$81*$C$83)*'END Jul 2021'!AH65/100</f>
        <v>127.63636363636363</v>
      </c>
      <c r="H88" s="215">
        <f>($C$81*$C$84)*'END Jul 2021'!W65/100</f>
        <v>43.06909090909091</v>
      </c>
      <c r="I88" s="215">
        <f t="shared" ref="I88:I104" si="53">SUM(C88:H88)</f>
        <v>494.78390909090905</v>
      </c>
      <c r="J88" s="377">
        <f t="shared" ref="J88:J104" si="54">(I88-C88)*4</f>
        <v>1691.4763636363634</v>
      </c>
      <c r="K88" s="209">
        <f t="shared" ref="K88:K104" si="55">I88*4</f>
        <v>1979.1356363636362</v>
      </c>
      <c r="L88" s="181">
        <f t="shared" si="48"/>
        <v>2177.0491999999999</v>
      </c>
      <c r="M88" s="209">
        <f>'END Jul 2021'!AZ65</f>
        <v>0</v>
      </c>
      <c r="N88" s="209">
        <f>'END Jul 2021'!BA65</f>
        <v>0</v>
      </c>
      <c r="O88" s="209">
        <f>'END Jul 2021'!BB65</f>
        <v>0</v>
      </c>
      <c r="P88" s="209">
        <f>'END Jul 2021'!BC65</f>
        <v>0</v>
      </c>
      <c r="Q88" s="378" t="str">
        <f t="shared" si="49"/>
        <v>No discount</v>
      </c>
      <c r="R88" s="378" t="str">
        <f t="shared" si="50"/>
        <v>Exclusive</v>
      </c>
      <c r="S88" s="379">
        <f t="shared" si="51"/>
        <v>1979.1356363636362</v>
      </c>
      <c r="T88" s="209">
        <f t="shared" si="52"/>
        <v>1979.1356363636362</v>
      </c>
      <c r="U88" s="381">
        <f t="shared" ref="U88:V100" si="56">S88*1.1</f>
        <v>2177.0491999999999</v>
      </c>
      <c r="V88" s="381">
        <f t="shared" si="56"/>
        <v>2177.0491999999999</v>
      </c>
      <c r="W88" s="210">
        <f>'END Jul 2021'!BL66</f>
        <v>0</v>
      </c>
      <c r="X88" s="211" t="str">
        <f>'END Jul 2021'!BM66</f>
        <v>n</v>
      </c>
      <c r="Y88" s="419"/>
      <c r="Z88" s="419"/>
      <c r="AA88" s="419"/>
      <c r="AB88" s="419"/>
      <c r="AC88" s="419"/>
      <c r="AD88" s="419"/>
      <c r="AE88" s="419"/>
      <c r="AF88" s="419"/>
      <c r="AG88" s="419"/>
      <c r="AH88" s="419"/>
      <c r="AI88" s="419"/>
      <c r="AJ88" s="419"/>
      <c r="AK88" s="419"/>
      <c r="AL88" s="419"/>
      <c r="AM88" s="419"/>
      <c r="AN88" s="419"/>
      <c r="AO88" s="419"/>
      <c r="AP88" s="419"/>
      <c r="AQ88" s="419"/>
    </row>
    <row r="89" spans="1:43" x14ac:dyDescent="0.15">
      <c r="A89" s="163" t="str">
        <f>'END Jul 2021'!K66</f>
        <v>Alinta Energy</v>
      </c>
      <c r="B89" s="158" t="str">
        <f>'END Jul 2021'!L66</f>
        <v>Home Deal</v>
      </c>
      <c r="C89" s="215">
        <f>IF('END Jul 2021'!BP66=0,91*'END Jul 2021'!M66/100,(91*'END Jul 2021'!M66/100)+'END Jul 2021'!BP66/4)</f>
        <v>79.045909090909092</v>
      </c>
      <c r="D89" s="215">
        <f>IF('END Jul 2021'!O66="",$C$81*$C$82*'END Jul 2021'!N66/100,IF($C$81*$C$82&gt;='END Jul 2021'!P66,('END Jul 2021'!P66*'END Jul 2021'!N66/100),($C$81*$C$82*'END Jul 2021'!N66/100)))</f>
        <v>260.99999999999994</v>
      </c>
      <c r="E89" s="215">
        <f>IF(AND('END Jul 2021'!P66&gt;0,'END Jul 2021'!R66&gt;0),IF($C$81*$C$82&lt;'END Jul 2021'!P66,0,IF($C$81*$C$82&lt;=('END Jul 2021'!R66+'END Jul 2021'!P66),(($C$81*$C$82-'END Jul 2021'!P66)*'END Jul 2021'!Q66/100),(('END Jul 2021'!R66)*'END Jul 2021'!Q66/100))),0)</f>
        <v>0</v>
      </c>
      <c r="F89" s="215">
        <f>IF(AND('END Jul 2021'!R66&gt;0,'END Jul 2021'!T66&gt;0),IF(($C$81*$C$82&lt;'END Jul 2021'!T66),(0),($C$81*$C$82*'END Jul 2021'!T66)*'END Jul 2021'!U66/100),IF(AND('END Jul 2021'!R66&gt;0,'END Jul 2021'!T66=""),IF(($C$81*$C$82&lt;'END Jul 2021'!R66+'END Jul 2021'!P66),(0),(($C$81*$C$82-('END Jul 2021'!R66+'END Jul 2021'!P66))*'END Jul 2021'!S66/100)),IF(AND('END Jul 2021'!P66&gt;0,'END Jul 2021'!R66=""&gt;0),IF(($C$81*$C$82&lt;'END Jul 2021'!P66),(0),($C$81*$C$82-'END Jul 2021'!P66)*'END Jul 2021'!Q66/100),0)))</f>
        <v>0</v>
      </c>
      <c r="G89" s="215">
        <f>($C$81*$C$83)*'END Jul 2021'!AH66/100</f>
        <v>134.99999999999997</v>
      </c>
      <c r="H89" s="215">
        <f>($C$81*$C$84)*'END Jul 2021'!W66/100</f>
        <v>59.399999999999991</v>
      </c>
      <c r="I89" s="215">
        <f t="shared" si="53"/>
        <v>534.44590909090903</v>
      </c>
      <c r="J89" s="377">
        <f t="shared" si="54"/>
        <v>1821.5999999999997</v>
      </c>
      <c r="K89" s="209">
        <f t="shared" si="55"/>
        <v>2137.7836363636361</v>
      </c>
      <c r="L89" s="181">
        <f t="shared" si="48"/>
        <v>2351.5619999999999</v>
      </c>
      <c r="M89" s="209">
        <f>'END Jul 2021'!AZ66</f>
        <v>0</v>
      </c>
      <c r="N89" s="209">
        <f>'END Jul 2021'!BA66</f>
        <v>0</v>
      </c>
      <c r="O89" s="209">
        <f>'END Jul 2021'!BB66</f>
        <v>0</v>
      </c>
      <c r="P89" s="209">
        <f>'END Jul 2021'!BC66</f>
        <v>0</v>
      </c>
      <c r="Q89" s="378" t="str">
        <f t="shared" si="49"/>
        <v>No discount</v>
      </c>
      <c r="R89" s="378" t="str">
        <f t="shared" si="50"/>
        <v>Exclusive</v>
      </c>
      <c r="S89" s="379">
        <f t="shared" si="51"/>
        <v>2137.7836363636361</v>
      </c>
      <c r="T89" s="209">
        <f t="shared" si="52"/>
        <v>2137.7836363636361</v>
      </c>
      <c r="U89" s="381">
        <f t="shared" si="56"/>
        <v>2351.5619999999999</v>
      </c>
      <c r="V89" s="381">
        <f t="shared" si="56"/>
        <v>2351.5619999999999</v>
      </c>
      <c r="W89" s="210">
        <f>'END Jul 2021'!BL67</f>
        <v>0</v>
      </c>
      <c r="X89" s="211" t="str">
        <f>'END Jul 2021'!BM67</f>
        <v>n</v>
      </c>
      <c r="Y89" s="419"/>
      <c r="Z89" s="419"/>
      <c r="AA89" s="419"/>
      <c r="AB89" s="419"/>
      <c r="AC89" s="419"/>
      <c r="AD89" s="419"/>
      <c r="AE89" s="419"/>
      <c r="AF89" s="419"/>
      <c r="AG89" s="419"/>
      <c r="AH89" s="419"/>
      <c r="AI89" s="419"/>
      <c r="AJ89" s="419"/>
      <c r="AK89" s="419"/>
      <c r="AL89" s="419"/>
      <c r="AM89" s="419"/>
      <c r="AN89" s="419"/>
      <c r="AO89" s="419"/>
      <c r="AP89" s="419"/>
      <c r="AQ89" s="419"/>
    </row>
    <row r="90" spans="1:43" x14ac:dyDescent="0.15">
      <c r="A90" s="163" t="str">
        <f>'END Jul 2021'!K67</f>
        <v>CovaU</v>
      </c>
      <c r="B90" s="158" t="str">
        <f>'END Jul 2021'!L67</f>
        <v>Freedom Plus</v>
      </c>
      <c r="C90" s="215">
        <f>IF('END Jul 2021'!BP67=0,91*'END Jul 2021'!M67/100,(91*'END Jul 2021'!M67/100)+'END Jul 2021'!BP67/4)</f>
        <v>113.74999999999999</v>
      </c>
      <c r="D90" s="215">
        <f>IF('END Jul 2021'!O67="",$C$81*$C$82*'END Jul 2021'!N67/100,IF($C$81*$C$82&gt;='END Jul 2021'!P67,('END Jul 2021'!P67*'END Jul 2021'!N67/100),($C$81*$C$82*'END Jul 2021'!N67/100)))</f>
        <v>333</v>
      </c>
      <c r="E90" s="215">
        <f>IF(AND('END Jul 2021'!P67&gt;0,'END Jul 2021'!R67&gt;0),IF($C$81*$C$82&lt;'END Jul 2021'!P67,0,IF($C$81*$C$82&lt;=('END Jul 2021'!R67+'END Jul 2021'!P67),(($C$81*$C$82-'END Jul 2021'!P67)*'END Jul 2021'!Q67/100),(('END Jul 2021'!R67)*'END Jul 2021'!Q67/100))),0)</f>
        <v>0</v>
      </c>
      <c r="F90" s="215">
        <f>IF(AND('END Jul 2021'!R67&gt;0,'END Jul 2021'!T67&gt;0),IF(($C$81*$C$82&lt;'END Jul 2021'!T67),(0),($C$81*$C$82*'END Jul 2021'!T67)*'END Jul 2021'!U67/100),IF(AND('END Jul 2021'!R67&gt;0,'END Jul 2021'!T67=""),IF(($C$81*$C$82&lt;'END Jul 2021'!R67+'END Jul 2021'!P67),(0),(($C$81*$C$82-('END Jul 2021'!R67+'END Jul 2021'!P67))*'END Jul 2021'!S67/100)),IF(AND('END Jul 2021'!P67&gt;0,'END Jul 2021'!R67=""&gt;0),IF(($C$81*$C$82&lt;'END Jul 2021'!P67),(0),($C$81*$C$82-'END Jul 2021'!P67)*'END Jul 2021'!Q67/100),0)))</f>
        <v>0</v>
      </c>
      <c r="G90" s="215">
        <f>($C$81*$C$83)*'END Jul 2021'!AH67/100</f>
        <v>161.99999999999997</v>
      </c>
      <c r="H90" s="215">
        <f>($C$81*$C$84)*'END Jul 2021'!W67/100</f>
        <v>95.269090909090906</v>
      </c>
      <c r="I90" s="215">
        <f t="shared" si="53"/>
        <v>704.01909090909089</v>
      </c>
      <c r="J90" s="377">
        <f t="shared" si="54"/>
        <v>2361.0763636363636</v>
      </c>
      <c r="K90" s="209">
        <f t="shared" si="55"/>
        <v>2816.0763636363636</v>
      </c>
      <c r="L90" s="181">
        <f t="shared" si="48"/>
        <v>3097.6840000000002</v>
      </c>
      <c r="M90" s="209">
        <f>'END Jul 2021'!AZ67</f>
        <v>20</v>
      </c>
      <c r="N90" s="209">
        <f>'END Jul 2021'!BA67</f>
        <v>0</v>
      </c>
      <c r="O90" s="209">
        <f>'END Jul 2021'!BB67</f>
        <v>0</v>
      </c>
      <c r="P90" s="209">
        <f>'END Jul 2021'!BC67</f>
        <v>0</v>
      </c>
      <c r="Q90" s="378" t="str">
        <f t="shared" si="49"/>
        <v>Guaranteed off bill</v>
      </c>
      <c r="R90" s="378" t="str">
        <f t="shared" si="50"/>
        <v>Exclusive</v>
      </c>
      <c r="S90" s="379">
        <f t="shared" si="51"/>
        <v>2252.8610909090908</v>
      </c>
      <c r="T90" s="209">
        <f t="shared" si="52"/>
        <v>2252.8610909090908</v>
      </c>
      <c r="U90" s="381">
        <f t="shared" si="56"/>
        <v>2478.1471999999999</v>
      </c>
      <c r="V90" s="381">
        <f t="shared" si="56"/>
        <v>2478.1471999999999</v>
      </c>
      <c r="W90" s="210">
        <f>'END Jul 2021'!BL68</f>
        <v>0</v>
      </c>
      <c r="X90" s="211" t="str">
        <f>'END Jul 2021'!BM68</f>
        <v>n</v>
      </c>
      <c r="Y90" s="419"/>
      <c r="Z90" s="419"/>
      <c r="AA90" s="419"/>
      <c r="AB90" s="419"/>
      <c r="AC90" s="419"/>
      <c r="AD90" s="419"/>
      <c r="AE90" s="419"/>
      <c r="AF90" s="419"/>
      <c r="AG90" s="419"/>
      <c r="AH90" s="419"/>
      <c r="AI90" s="419"/>
      <c r="AJ90" s="419"/>
      <c r="AK90" s="419"/>
      <c r="AL90" s="419"/>
      <c r="AM90" s="419"/>
      <c r="AN90" s="419"/>
      <c r="AO90" s="419"/>
      <c r="AP90" s="419"/>
      <c r="AQ90" s="419"/>
    </row>
    <row r="91" spans="1:43" x14ac:dyDescent="0.15">
      <c r="A91" s="163" t="str">
        <f>'END Jul 2021'!K68</f>
        <v>Diamond Energy</v>
      </c>
      <c r="B91" s="158" t="str">
        <f>'END Jul 2021'!L68</f>
        <v>Renewable Saver POT</v>
      </c>
      <c r="C91" s="215">
        <f>IF('END Jul 2021'!BP68=0,91*'END Jul 2021'!M68/100,(91*'END Jul 2021'!M68/100)+'END Jul 2021'!BP68/4)</f>
        <v>84.174999999999983</v>
      </c>
      <c r="D91" s="215">
        <f>IF('END Jul 2021'!O68="",$C$81*$C$82*'END Jul 2021'!N68/100,IF($C$81*$C$82&gt;='END Jul 2021'!P68,('END Jul 2021'!P68*'END Jul 2021'!N68/100),($C$81*$C$82*'END Jul 2021'!N68/100)))</f>
        <v>319.9909090909091</v>
      </c>
      <c r="E91" s="215">
        <f>IF(AND('END Jul 2021'!P68&gt;0,'END Jul 2021'!R68&gt;0),IF($C$81*$C$82&lt;'END Jul 2021'!P68,0,IF($C$81*$C$82&lt;=('END Jul 2021'!R68+'END Jul 2021'!P68),(($C$81*$C$82-'END Jul 2021'!P68)*'END Jul 2021'!Q68/100),(('END Jul 2021'!R68)*'END Jul 2021'!Q68/100))),0)</f>
        <v>0</v>
      </c>
      <c r="F91" s="215">
        <f>IF(AND('END Jul 2021'!R68&gt;0,'END Jul 2021'!T68&gt;0),IF(($C$81*$C$82&lt;'END Jul 2021'!T68),(0),($C$81*$C$82*'END Jul 2021'!T68)*'END Jul 2021'!U68/100),IF(AND('END Jul 2021'!R68&gt;0,'END Jul 2021'!T68=""),IF(($C$81*$C$82&lt;'END Jul 2021'!R68+'END Jul 2021'!P68),(0),(($C$81*$C$82-('END Jul 2021'!R68+'END Jul 2021'!P68))*'END Jul 2021'!S68/100)),IF(AND('END Jul 2021'!P68&gt;0,'END Jul 2021'!R68=""&gt;0),IF(($C$81*$C$82&lt;'END Jul 2021'!P68),(0),($C$81*$C$82-'END Jul 2021'!P68)*'END Jul 2021'!Q68/100),0)))</f>
        <v>0</v>
      </c>
      <c r="G91" s="215">
        <f>($C$81*$C$83)*'END Jul 2021'!AH68/100</f>
        <v>136.07999999999998</v>
      </c>
      <c r="H91" s="215">
        <f>($C$81*$C$84)*'END Jul 2021'!W68/100</f>
        <v>59.596363636363641</v>
      </c>
      <c r="I91" s="215">
        <f t="shared" si="53"/>
        <v>599.84227272727264</v>
      </c>
      <c r="J91" s="377">
        <f t="shared" si="54"/>
        <v>2062.6690909090908</v>
      </c>
      <c r="K91" s="209">
        <f t="shared" si="55"/>
        <v>2399.3690909090906</v>
      </c>
      <c r="L91" s="181">
        <f t="shared" si="48"/>
        <v>2639.306</v>
      </c>
      <c r="M91" s="209">
        <f>'END Jul 2021'!AZ68</f>
        <v>0</v>
      </c>
      <c r="N91" s="209">
        <f>'END Jul 2021'!BA68</f>
        <v>0</v>
      </c>
      <c r="O91" s="209">
        <f>'END Jul 2021'!BB68</f>
        <v>7</v>
      </c>
      <c r="P91" s="209">
        <f>'END Jul 2021'!BC68</f>
        <v>0</v>
      </c>
      <c r="Q91" s="378" t="str">
        <f t="shared" si="49"/>
        <v>Pay-on-time off bill</v>
      </c>
      <c r="R91" s="378" t="str">
        <f t="shared" si="50"/>
        <v>Exclusive</v>
      </c>
      <c r="S91" s="379">
        <f t="shared" si="51"/>
        <v>2399.3690909090906</v>
      </c>
      <c r="T91" s="209">
        <f t="shared" si="52"/>
        <v>2231.413254545454</v>
      </c>
      <c r="U91" s="381">
        <f t="shared" si="56"/>
        <v>2639.306</v>
      </c>
      <c r="V91" s="381">
        <f t="shared" si="56"/>
        <v>2454.5545799999995</v>
      </c>
      <c r="W91" s="210">
        <f>'END Jul 2021'!BL69</f>
        <v>0</v>
      </c>
      <c r="X91" s="211" t="str">
        <f>'END Jul 2021'!BM69</f>
        <v>n</v>
      </c>
      <c r="Y91" s="419"/>
      <c r="Z91" s="419"/>
      <c r="AA91" s="419"/>
      <c r="AB91" s="419"/>
      <c r="AC91" s="419"/>
      <c r="AD91" s="419"/>
      <c r="AE91" s="419"/>
      <c r="AF91" s="419"/>
      <c r="AG91" s="419"/>
      <c r="AH91" s="419"/>
      <c r="AI91" s="419"/>
      <c r="AJ91" s="419"/>
      <c r="AK91" s="419"/>
      <c r="AL91" s="419"/>
      <c r="AM91" s="419"/>
      <c r="AN91" s="419"/>
      <c r="AO91" s="419"/>
      <c r="AP91" s="419"/>
      <c r="AQ91" s="419"/>
    </row>
    <row r="92" spans="1:43" x14ac:dyDescent="0.15">
      <c r="A92" s="163" t="str">
        <f>'END Jul 2021'!K69</f>
        <v>Dodo Power &amp; Gas</v>
      </c>
      <c r="B92" s="158" t="str">
        <f>'END Jul 2021'!L69</f>
        <v>Market offer</v>
      </c>
      <c r="C92" s="215">
        <f>IF('END Jul 2021'!BP69=0,91*'END Jul 2021'!M69/100,(91*'END Jul 2021'!M69/100)+'END Jul 2021'!BP69/4)</f>
        <v>90.23890909090909</v>
      </c>
      <c r="D92" s="215">
        <f>IF('END Jul 2021'!O69="",$C$81*$C$82*'END Jul 2021'!N69/100,IF($C$81*$C$82&gt;='END Jul 2021'!P69,('END Jul 2021'!P69*'END Jul 2021'!N69/100),($C$81*$C$82*'END Jul 2021'!N69/100)))</f>
        <v>227.78181818181815</v>
      </c>
      <c r="E92" s="215">
        <f>IF(AND('END Jul 2021'!P69&gt;0,'END Jul 2021'!R69&gt;0),IF($C$81*$C$82&lt;'END Jul 2021'!P69,0,IF($C$81*$C$82&lt;=('END Jul 2021'!R69+'END Jul 2021'!P69),(($C$81*$C$82-'END Jul 2021'!P69)*'END Jul 2021'!Q69/100),(('END Jul 2021'!R69)*'END Jul 2021'!Q69/100))),0)</f>
        <v>0</v>
      </c>
      <c r="F92" s="215">
        <f>IF(AND('END Jul 2021'!R69&gt;0,'END Jul 2021'!T69&gt;0),IF(($C$81*$C$82&lt;'END Jul 2021'!T69),(0),($C$81*$C$82*'END Jul 2021'!T69)*'END Jul 2021'!U69/100),IF(AND('END Jul 2021'!R69&gt;0,'END Jul 2021'!T69=""),IF(($C$81*$C$82&lt;'END Jul 2021'!R69+'END Jul 2021'!P69),(0),(($C$81*$C$82-('END Jul 2021'!R69+'END Jul 2021'!P69))*'END Jul 2021'!S69/100)),IF(AND('END Jul 2021'!P69&gt;0,'END Jul 2021'!R69=""&gt;0),IF(($C$81*$C$82&lt;'END Jul 2021'!P69),(0),($C$81*$C$82-'END Jul 2021'!P69)*'END Jul 2021'!Q69/100),0)))</f>
        <v>0</v>
      </c>
      <c r="G92" s="215">
        <f>($C$81*$C$83)*'END Jul 2021'!AH69/100</f>
        <v>112.3690909090909</v>
      </c>
      <c r="H92" s="215">
        <f>($C$81*$C$84)*'END Jul 2021'!W69/100</f>
        <v>73.178181818181812</v>
      </c>
      <c r="I92" s="215">
        <f t="shared" si="53"/>
        <v>503.56799999999998</v>
      </c>
      <c r="J92" s="377">
        <f t="shared" si="54"/>
        <v>1653.3163636363636</v>
      </c>
      <c r="K92" s="209">
        <f t="shared" si="55"/>
        <v>2014.2719999999999</v>
      </c>
      <c r="L92" s="181">
        <f t="shared" si="48"/>
        <v>2215.6992</v>
      </c>
      <c r="M92" s="209">
        <f>'END Jul 2021'!AZ69</f>
        <v>0</v>
      </c>
      <c r="N92" s="209">
        <f>'END Jul 2021'!BA69</f>
        <v>0</v>
      </c>
      <c r="O92" s="209">
        <f>'END Jul 2021'!BB69</f>
        <v>0</v>
      </c>
      <c r="P92" s="209">
        <f>'END Jul 2021'!BC69</f>
        <v>0</v>
      </c>
      <c r="Q92" s="378" t="str">
        <f t="shared" si="49"/>
        <v>No discount</v>
      </c>
      <c r="R92" s="378" t="str">
        <f t="shared" si="50"/>
        <v>Exclusive</v>
      </c>
      <c r="S92" s="379">
        <f t="shared" si="51"/>
        <v>2014.2719999999999</v>
      </c>
      <c r="T92" s="209">
        <f t="shared" si="52"/>
        <v>2014.2719999999999</v>
      </c>
      <c r="U92" s="381">
        <f t="shared" si="56"/>
        <v>2215.6992</v>
      </c>
      <c r="V92" s="381">
        <f t="shared" si="56"/>
        <v>2215.6992</v>
      </c>
      <c r="W92" s="210">
        <f>'END Jul 2021'!BL70</f>
        <v>0</v>
      </c>
      <c r="X92" s="211" t="str">
        <f>'END Jul 2021'!BM70</f>
        <v>n</v>
      </c>
      <c r="Y92" s="419"/>
      <c r="Z92" s="419"/>
      <c r="AA92" s="419"/>
      <c r="AB92" s="419"/>
      <c r="AC92" s="419"/>
      <c r="AD92" s="419"/>
      <c r="AE92" s="419"/>
      <c r="AF92" s="419"/>
      <c r="AG92" s="419"/>
      <c r="AH92" s="419"/>
      <c r="AI92" s="419"/>
      <c r="AJ92" s="419"/>
      <c r="AK92" s="419"/>
      <c r="AL92" s="419"/>
      <c r="AM92" s="419"/>
      <c r="AN92" s="419"/>
      <c r="AO92" s="419"/>
      <c r="AP92" s="419"/>
      <c r="AQ92" s="419"/>
    </row>
    <row r="93" spans="1:43" x14ac:dyDescent="0.15">
      <c r="A93" s="163" t="str">
        <f>'END Jul 2021'!K70</f>
        <v>Origin Energy</v>
      </c>
      <c r="B93" s="158" t="str">
        <f>'END Jul 2021'!L70</f>
        <v>Go</v>
      </c>
      <c r="C93" s="215">
        <f>IF('END Jul 2021'!BP70=0,91*'END Jul 2021'!M70/100,(91*'END Jul 2021'!M70/100)+'END Jul 2021'!BP70/4)</f>
        <v>77.209363636363634</v>
      </c>
      <c r="D93" s="215">
        <f>IF('END Jul 2021'!O70="",$C$81*$C$82*'END Jul 2021'!N70/100,IF($C$81*$C$82&gt;='END Jul 2021'!P70,('END Jul 2021'!P70*'END Jul 2021'!N70/100),($C$81*$C$82*'END Jul 2021'!N70/100)))</f>
        <v>256.99090909090904</v>
      </c>
      <c r="E93" s="215">
        <f>IF(AND('END Jul 2021'!P70&gt;0,'END Jul 2021'!R70&gt;0),IF($C$81*$C$82&lt;'END Jul 2021'!P70,0,IF($C$81*$C$82&lt;=('END Jul 2021'!R70+'END Jul 2021'!P70),(($C$81*$C$82-'END Jul 2021'!P70)*'END Jul 2021'!Q70/100),(('END Jul 2021'!R70)*'END Jul 2021'!Q70/100))),0)</f>
        <v>0</v>
      </c>
      <c r="F93" s="215">
        <f>IF(AND('END Jul 2021'!R70&gt;0,'END Jul 2021'!T70&gt;0),IF(($C$81*$C$82&lt;'END Jul 2021'!T70),(0),($C$81*$C$82*'END Jul 2021'!T70)*'END Jul 2021'!U70/100),IF(AND('END Jul 2021'!R70&gt;0,'END Jul 2021'!T70=""),IF(($C$81*$C$82&lt;'END Jul 2021'!R70+'END Jul 2021'!P70),(0),(($C$81*$C$82-('END Jul 2021'!R70+'END Jul 2021'!P70))*'END Jul 2021'!S70/100)),IF(AND('END Jul 2021'!P70&gt;0,'END Jul 2021'!R70=""&gt;0),IF(($C$81*$C$82&lt;'END Jul 2021'!P70),(0),($C$81*$C$82-'END Jul 2021'!P70)*'END Jul 2021'!Q70/100),0)))</f>
        <v>0</v>
      </c>
      <c r="G93" s="215">
        <f>($C$81*$C$83)*'END Jul 2021'!AH70/100</f>
        <v>120.46909090909088</v>
      </c>
      <c r="H93" s="215">
        <f>($C$81*$C$84)*'END Jul 2021'!W70/100</f>
        <v>47.585454545454539</v>
      </c>
      <c r="I93" s="215">
        <f t="shared" si="53"/>
        <v>502.25481818181811</v>
      </c>
      <c r="J93" s="377">
        <f t="shared" si="54"/>
        <v>1700.181818181818</v>
      </c>
      <c r="K93" s="209">
        <f t="shared" si="55"/>
        <v>2009.0192727272724</v>
      </c>
      <c r="L93" s="181">
        <f t="shared" si="48"/>
        <v>2209.9211999999998</v>
      </c>
      <c r="M93" s="209">
        <f>'END Jul 2021'!AZ70</f>
        <v>0</v>
      </c>
      <c r="N93" s="209">
        <f>'END Jul 2021'!BA70</f>
        <v>0</v>
      </c>
      <c r="O93" s="209">
        <f>'END Jul 2021'!BB70</f>
        <v>0</v>
      </c>
      <c r="P93" s="209">
        <f>'END Jul 2021'!BC70</f>
        <v>0</v>
      </c>
      <c r="Q93" s="378" t="str">
        <f t="shared" si="49"/>
        <v>No discount</v>
      </c>
      <c r="R93" s="378" t="str">
        <f t="shared" si="50"/>
        <v>Inclusive</v>
      </c>
      <c r="S93" s="379">
        <f t="shared" si="51"/>
        <v>2009.0192727272724</v>
      </c>
      <c r="T93" s="209">
        <f t="shared" si="52"/>
        <v>2009.0192727272724</v>
      </c>
      <c r="U93" s="381">
        <f t="shared" si="56"/>
        <v>2209.9211999999998</v>
      </c>
      <c r="V93" s="381">
        <f t="shared" si="56"/>
        <v>2209.9211999999998</v>
      </c>
      <c r="W93" s="210">
        <f>'END Jul 2021'!BL71</f>
        <v>0</v>
      </c>
      <c r="X93" s="211" t="str">
        <f>'END Jul 2021'!BM71</f>
        <v>n</v>
      </c>
      <c r="Y93" s="419"/>
      <c r="Z93" s="419"/>
      <c r="AA93" s="419"/>
      <c r="AB93" s="419"/>
      <c r="AC93" s="419"/>
      <c r="AD93" s="419"/>
      <c r="AE93" s="419"/>
      <c r="AF93" s="419"/>
      <c r="AG93" s="419"/>
      <c r="AH93" s="419"/>
      <c r="AI93" s="419"/>
      <c r="AJ93" s="419"/>
      <c r="AK93" s="419"/>
      <c r="AL93" s="419"/>
      <c r="AM93" s="419"/>
      <c r="AN93" s="419"/>
      <c r="AO93" s="419"/>
      <c r="AP93" s="419"/>
      <c r="AQ93" s="419"/>
    </row>
    <row r="94" spans="1:43" x14ac:dyDescent="0.15">
      <c r="A94" s="163" t="str">
        <f>'END Jul 2021'!K71</f>
        <v>Powerdirect</v>
      </c>
      <c r="B94" s="158" t="str">
        <f>'END Jul 2021'!L71</f>
        <v>Rate Saver</v>
      </c>
      <c r="C94" s="215">
        <f>IF('END Jul 2021'!BP71=0,91*'END Jul 2021'!M71/100,(91*'END Jul 2021'!M71/100)+'END Jul 2021'!BP71/4)</f>
        <v>52.622818181818175</v>
      </c>
      <c r="D94" s="215">
        <f>IF('END Jul 2021'!O71="",$C$81*$C$82*'END Jul 2021'!N71/100,IF($C$81*$C$82&gt;='END Jul 2021'!P71,('END Jul 2021'!P71*'END Jul 2021'!N71/100),($C$81*$C$82*'END Jul 2021'!N71/100)))</f>
        <v>264.5181818181818</v>
      </c>
      <c r="E94" s="215">
        <f>IF(AND('END Jul 2021'!P71&gt;0,'END Jul 2021'!R71&gt;0),IF($C$81*$C$82&lt;'END Jul 2021'!P71,0,IF($C$81*$C$82&lt;=('END Jul 2021'!R71+'END Jul 2021'!P71),(($C$81*$C$82-'END Jul 2021'!P71)*'END Jul 2021'!Q71/100),(('END Jul 2021'!R71)*'END Jul 2021'!Q71/100))),0)</f>
        <v>0</v>
      </c>
      <c r="F94" s="215">
        <f>IF(AND('END Jul 2021'!R71&gt;0,'END Jul 2021'!T71&gt;0),IF(($C$81*$C$82&lt;'END Jul 2021'!T71),(0),($C$81*$C$82*'END Jul 2021'!T71)*'END Jul 2021'!U71/100),IF(AND('END Jul 2021'!R71&gt;0,'END Jul 2021'!T71=""),IF(($C$81*$C$82&lt;'END Jul 2021'!R71+'END Jul 2021'!P71),(0),(($C$81*$C$82-('END Jul 2021'!R71+'END Jul 2021'!P71))*'END Jul 2021'!S71/100)),IF(AND('END Jul 2021'!P71&gt;0,'END Jul 2021'!R71=""&gt;0),IF(($C$81*$C$82&lt;'END Jul 2021'!P71),(0),($C$81*$C$82-'END Jul 2021'!P71)*'END Jul 2021'!Q71/100),0)))</f>
        <v>0</v>
      </c>
      <c r="G94" s="215">
        <f>($C$81*$C$83)*'END Jul 2021'!AH71/100</f>
        <v>133.91999999999999</v>
      </c>
      <c r="H94" s="215">
        <f>($C$81*$C$84)*'END Jul 2021'!W71/100</f>
        <v>45.130909090909093</v>
      </c>
      <c r="I94" s="215">
        <f t="shared" si="53"/>
        <v>496.19190909090901</v>
      </c>
      <c r="J94" s="377">
        <f t="shared" si="54"/>
        <v>1774.2763636363634</v>
      </c>
      <c r="K94" s="209">
        <f t="shared" si="55"/>
        <v>1984.767636363636</v>
      </c>
      <c r="L94" s="181">
        <f t="shared" si="48"/>
        <v>2183.2443999999996</v>
      </c>
      <c r="M94" s="209">
        <f>'END Jul 2021'!AZ71</f>
        <v>0</v>
      </c>
      <c r="N94" s="209">
        <f>'END Jul 2021'!BA71</f>
        <v>0</v>
      </c>
      <c r="O94" s="209">
        <f>'END Jul 2021'!BB71</f>
        <v>0</v>
      </c>
      <c r="P94" s="209">
        <f>'END Jul 2021'!BC71</f>
        <v>0</v>
      </c>
      <c r="Q94" s="378" t="str">
        <f t="shared" si="49"/>
        <v>No discount</v>
      </c>
      <c r="R94" s="378" t="str">
        <f t="shared" si="50"/>
        <v>Exclusive</v>
      </c>
      <c r="S94" s="379">
        <f t="shared" si="51"/>
        <v>1984.767636363636</v>
      </c>
      <c r="T94" s="209">
        <f t="shared" si="52"/>
        <v>1984.767636363636</v>
      </c>
      <c r="U94" s="381">
        <f t="shared" si="56"/>
        <v>2183.2443999999996</v>
      </c>
      <c r="V94" s="381">
        <f t="shared" si="56"/>
        <v>2183.2443999999996</v>
      </c>
      <c r="W94" s="210">
        <f>'END Jul 2021'!BL72</f>
        <v>0</v>
      </c>
      <c r="X94" s="211" t="str">
        <f>'END Jul 2021'!BM72</f>
        <v>n</v>
      </c>
      <c r="Y94" s="419"/>
      <c r="Z94" s="419"/>
      <c r="AA94" s="419"/>
      <c r="AB94" s="419"/>
      <c r="AC94" s="419"/>
      <c r="AD94" s="419"/>
      <c r="AE94" s="419"/>
      <c r="AF94" s="419"/>
      <c r="AG94" s="419"/>
      <c r="AH94" s="419"/>
      <c r="AI94" s="419"/>
      <c r="AJ94" s="419"/>
      <c r="AK94" s="419"/>
      <c r="AL94" s="419"/>
      <c r="AM94" s="419"/>
      <c r="AN94" s="419"/>
      <c r="AO94" s="419"/>
      <c r="AP94" s="419"/>
      <c r="AQ94" s="419"/>
    </row>
    <row r="95" spans="1:43" x14ac:dyDescent="0.15">
      <c r="A95" s="163" t="str">
        <f>'END Jul 2021'!K72</f>
        <v>Powershop</v>
      </c>
      <c r="B95" s="158" t="str">
        <f>'END Jul 2021'!L72</f>
        <v>Carbon neutral</v>
      </c>
      <c r="C95" s="215">
        <f>IF('END Jul 2021'!BP72=0,91*'END Jul 2021'!M72/100,(91*'END Jul 2021'!M72/100)+'END Jul 2021'!BP72/4)</f>
        <v>94.64</v>
      </c>
      <c r="D95" s="215">
        <f>IF('END Jul 2021'!O72="",$C$81*$C$82*'END Jul 2021'!N72/100,IF($C$81*$C$82&gt;='END Jul 2021'!P72,('END Jul 2021'!P72*'END Jul 2021'!N72/100),($C$81*$C$82*'END Jul 2021'!N72/100)))</f>
        <v>240.54545454545453</v>
      </c>
      <c r="E95" s="215">
        <f>IF(AND('END Jul 2021'!P72&gt;0,'END Jul 2021'!R72&gt;0),IF($C$81*$C$82&lt;'END Jul 2021'!P72,0,IF($C$81*$C$82&lt;=('END Jul 2021'!R72+'END Jul 2021'!P72),(($C$81*$C$82-'END Jul 2021'!P72)*'END Jul 2021'!Q72/100),(('END Jul 2021'!R72)*'END Jul 2021'!Q72/100))),0)</f>
        <v>0</v>
      </c>
      <c r="F95" s="215">
        <f>IF(AND('END Jul 2021'!R72&gt;0,'END Jul 2021'!T72&gt;0),IF(($C$81*$C$82&lt;'END Jul 2021'!T72),(0),($C$81*$C$82*'END Jul 2021'!T72)*'END Jul 2021'!U72/100),IF(AND('END Jul 2021'!R72&gt;0,'END Jul 2021'!T72=""),IF(($C$81*$C$82&lt;'END Jul 2021'!R72+'END Jul 2021'!P72),(0),(($C$81*$C$82-('END Jul 2021'!R72+'END Jul 2021'!P72))*'END Jul 2021'!S72/100)),IF(AND('END Jul 2021'!P72&gt;0,'END Jul 2021'!R72=""&gt;0),IF(($C$81*$C$82&lt;'END Jul 2021'!P72),(0),($C$81*$C$82-'END Jul 2021'!P72)*'END Jul 2021'!Q72/100),0)))</f>
        <v>0</v>
      </c>
      <c r="G95" s="215">
        <f>($C$81*$C$83)*'END Jul 2021'!AH72/100</f>
        <v>105.29999999999998</v>
      </c>
      <c r="H95" s="215">
        <f>($C$81*$C$84)*'END Jul 2021'!W72/100</f>
        <v>41.4</v>
      </c>
      <c r="I95" s="215">
        <f t="shared" si="53"/>
        <v>481.88545454545454</v>
      </c>
      <c r="J95" s="377">
        <f t="shared" si="54"/>
        <v>1548.9818181818182</v>
      </c>
      <c r="K95" s="209">
        <f t="shared" si="55"/>
        <v>1927.5418181818181</v>
      </c>
      <c r="L95" s="181">
        <f t="shared" si="48"/>
        <v>2120.2960000000003</v>
      </c>
      <c r="M95" s="209">
        <f>'END Jul 2021'!AZ72</f>
        <v>0</v>
      </c>
      <c r="N95" s="209">
        <f>'END Jul 2021'!BA72</f>
        <v>0</v>
      </c>
      <c r="O95" s="209">
        <f>'END Jul 2021'!BB72</f>
        <v>0</v>
      </c>
      <c r="P95" s="209">
        <f>'END Jul 2021'!BC72</f>
        <v>0</v>
      </c>
      <c r="Q95" s="378" t="str">
        <f t="shared" si="49"/>
        <v>No discount</v>
      </c>
      <c r="R95" s="378" t="str">
        <f t="shared" si="50"/>
        <v>Inclusive</v>
      </c>
      <c r="S95" s="379">
        <f t="shared" si="51"/>
        <v>1927.5418181818184</v>
      </c>
      <c r="T95" s="209">
        <f t="shared" si="52"/>
        <v>1927.5418181818184</v>
      </c>
      <c r="U95" s="381">
        <f t="shared" si="56"/>
        <v>2120.2960000000003</v>
      </c>
      <c r="V95" s="381">
        <f t="shared" si="56"/>
        <v>2120.2960000000003</v>
      </c>
      <c r="W95" s="210">
        <f>'END Jul 2021'!BL73</f>
        <v>0</v>
      </c>
      <c r="X95" s="211" t="str">
        <f>'END Jul 2021'!BM73</f>
        <v>n</v>
      </c>
      <c r="Y95" s="419"/>
      <c r="Z95" s="419"/>
      <c r="AA95" s="419"/>
      <c r="AB95" s="419"/>
      <c r="AC95" s="419"/>
      <c r="AD95" s="419"/>
      <c r="AE95" s="419"/>
      <c r="AF95" s="419"/>
      <c r="AG95" s="419"/>
      <c r="AH95" s="419"/>
      <c r="AI95" s="419"/>
      <c r="AJ95" s="419"/>
      <c r="AK95" s="419"/>
      <c r="AL95" s="419"/>
      <c r="AM95" s="419"/>
      <c r="AN95" s="419"/>
      <c r="AO95" s="419"/>
      <c r="AP95" s="419"/>
      <c r="AQ95" s="419"/>
    </row>
    <row r="96" spans="1:43" x14ac:dyDescent="0.15">
      <c r="A96" s="163" t="str">
        <f>'END Jul 2021'!K73</f>
        <v>Red Energy</v>
      </c>
      <c r="B96" s="158" t="str">
        <f>'END Jul 2021'!L73</f>
        <v>Living Energy Saver</v>
      </c>
      <c r="C96" s="215">
        <f>IF('END Jul 2021'!BP73=0,91*'END Jul 2021'!M73/100,(91*'END Jul 2021'!M73/100)+'END Jul 2021'!BP73/4)</f>
        <v>80.989999999999995</v>
      </c>
      <c r="D96" s="215">
        <f>IF('END Jul 2021'!O73="",$C$81*$C$82*'END Jul 2021'!N73/100,IF($C$81*$C$82&gt;='END Jul 2021'!P73,('END Jul 2021'!P73*'END Jul 2021'!N73/100),($C$81*$C$82*'END Jul 2021'!N73/100)))</f>
        <v>242.75454545454545</v>
      </c>
      <c r="E96" s="215">
        <f>IF(AND('END Jul 2021'!P73&gt;0,'END Jul 2021'!R73&gt;0),IF($C$81*$C$82&lt;'END Jul 2021'!P73,0,IF($C$81*$C$82&lt;=('END Jul 2021'!R73+'END Jul 2021'!P73),(($C$81*$C$82-'END Jul 2021'!P73)*'END Jul 2021'!Q73/100),(('END Jul 2021'!R73)*'END Jul 2021'!Q73/100))),0)</f>
        <v>0</v>
      </c>
      <c r="F96" s="215">
        <f>IF(AND('END Jul 2021'!R73&gt;0,'END Jul 2021'!T73&gt;0),IF(($C$81*$C$82&lt;'END Jul 2021'!T73),(0),($C$81*$C$82*'END Jul 2021'!T73)*'END Jul 2021'!U73/100),IF(AND('END Jul 2021'!R73&gt;0,'END Jul 2021'!T73=""),IF(($C$81*$C$82&lt;'END Jul 2021'!R73+'END Jul 2021'!P73),(0),(($C$81*$C$82-('END Jul 2021'!R73+'END Jul 2021'!P73))*'END Jul 2021'!S73/100)),IF(AND('END Jul 2021'!P73&gt;0,'END Jul 2021'!R73=""&gt;0),IF(($C$81*$C$82&lt;'END Jul 2021'!P73),(0),($C$81*$C$82-'END Jul 2021'!P73)*'END Jul 2021'!Q73/100),0)))</f>
        <v>0</v>
      </c>
      <c r="G96" s="215">
        <f>($C$81*$C$83)*'END Jul 2021'!AH73/100</f>
        <v>100.0472727272727</v>
      </c>
      <c r="H96" s="215">
        <f>($C$81*$C$84)*'END Jul 2021'!W73/100</f>
        <v>62.639999999999993</v>
      </c>
      <c r="I96" s="215">
        <f t="shared" si="53"/>
        <v>486.43181818181813</v>
      </c>
      <c r="J96" s="377">
        <f t="shared" si="54"/>
        <v>1621.7672727272725</v>
      </c>
      <c r="K96" s="209">
        <f t="shared" si="55"/>
        <v>1945.7272727272725</v>
      </c>
      <c r="L96" s="181">
        <f t="shared" si="48"/>
        <v>2140.2999999999997</v>
      </c>
      <c r="M96" s="209">
        <f>'END Jul 2021'!AZ73</f>
        <v>0</v>
      </c>
      <c r="N96" s="209">
        <f>'END Jul 2021'!BA73</f>
        <v>0</v>
      </c>
      <c r="O96" s="209">
        <f>'END Jul 2021'!BB73</f>
        <v>0</v>
      </c>
      <c r="P96" s="209">
        <f>'END Jul 2021'!BC73</f>
        <v>0</v>
      </c>
      <c r="Q96" s="378" t="str">
        <f t="shared" si="49"/>
        <v>No discount</v>
      </c>
      <c r="R96" s="378" t="str">
        <f t="shared" si="50"/>
        <v>Inclusive</v>
      </c>
      <c r="S96" s="379">
        <f t="shared" si="51"/>
        <v>1945.7272727272723</v>
      </c>
      <c r="T96" s="209">
        <f t="shared" si="52"/>
        <v>1945.7272727272723</v>
      </c>
      <c r="U96" s="381">
        <f t="shared" si="56"/>
        <v>2140.2999999999997</v>
      </c>
      <c r="V96" s="381">
        <f t="shared" si="56"/>
        <v>2140.2999999999997</v>
      </c>
      <c r="W96" s="210">
        <f>'END Jul 2021'!BL74</f>
        <v>0</v>
      </c>
      <c r="X96" s="211" t="str">
        <f>'END Jul 2021'!BM74</f>
        <v>n</v>
      </c>
      <c r="Y96" s="419"/>
      <c r="Z96" s="419"/>
      <c r="AA96" s="419"/>
      <c r="AB96" s="419"/>
      <c r="AC96" s="419"/>
      <c r="AD96" s="419"/>
      <c r="AE96" s="419"/>
      <c r="AF96" s="419"/>
      <c r="AG96" s="419"/>
      <c r="AH96" s="419"/>
      <c r="AI96" s="419"/>
      <c r="AJ96" s="419"/>
      <c r="AK96" s="419"/>
      <c r="AL96" s="419"/>
      <c r="AM96" s="419"/>
      <c r="AN96" s="419"/>
      <c r="AO96" s="419"/>
      <c r="AP96" s="419"/>
      <c r="AQ96" s="419"/>
    </row>
    <row r="97" spans="1:43" x14ac:dyDescent="0.15">
      <c r="A97" s="163" t="str">
        <f>'END Jul 2021'!K74</f>
        <v>Simply Energy</v>
      </c>
      <c r="B97" s="158" t="str">
        <f>'END Jul 2021'!L74</f>
        <v>Energy Saver</v>
      </c>
      <c r="C97" s="215">
        <f>IF('END Jul 2021'!BP74=0,91*'END Jul 2021'!M74/100,(91*'END Jul 2021'!M74/100)+'END Jul 2021'!BP74/4)</f>
        <v>75.85263636363635</v>
      </c>
      <c r="D97" s="215">
        <f>IF('END Jul 2021'!O74="",$C$81*$C$82*'END Jul 2021'!N74/100,IF($C$81*$C$82&gt;='END Jul 2021'!P74,('END Jul 2021'!P74*'END Jul 2021'!N74/100),($C$81*$C$82*'END Jul 2021'!N74/100)))</f>
        <v>242.99999999999997</v>
      </c>
      <c r="E97" s="215">
        <f>IF(AND('END Jul 2021'!P74&gt;0,'END Jul 2021'!R74&gt;0),IF($C$81*$C$82&lt;'END Jul 2021'!P74,0,IF($C$81*$C$82&lt;=('END Jul 2021'!R74+'END Jul 2021'!P74),(($C$81*$C$82-'END Jul 2021'!P74)*'END Jul 2021'!Q74/100),(('END Jul 2021'!R74)*'END Jul 2021'!Q74/100))),0)</f>
        <v>0</v>
      </c>
      <c r="F97" s="215">
        <f>IF(AND('END Jul 2021'!R74&gt;0,'END Jul 2021'!T74&gt;0),IF(($C$81*$C$82&lt;'END Jul 2021'!T74),(0),($C$81*$C$82*'END Jul 2021'!T74)*'END Jul 2021'!U74/100),IF(AND('END Jul 2021'!R74&gt;0,'END Jul 2021'!T74=""),IF(($C$81*$C$82&lt;'END Jul 2021'!R74+'END Jul 2021'!P74),(0),(($C$81*$C$82-('END Jul 2021'!R74+'END Jul 2021'!P74))*'END Jul 2021'!S74/100)),IF(AND('END Jul 2021'!P74&gt;0,'END Jul 2021'!R74=""&gt;0),IF(($C$81*$C$82&lt;'END Jul 2021'!P74),(0),($C$81*$C$82-'END Jul 2021'!P74)*'END Jul 2021'!Q74/100),0)))</f>
        <v>0</v>
      </c>
      <c r="G97" s="215">
        <f>($C$81*$C$83)*'END Jul 2021'!AH74/100</f>
        <v>127.98</v>
      </c>
      <c r="H97" s="215">
        <f>($C$81*$C$84)*'END Jul 2021'!W74/100</f>
        <v>78.545454545454547</v>
      </c>
      <c r="I97" s="215">
        <f t="shared" si="53"/>
        <v>525.37809090909082</v>
      </c>
      <c r="J97" s="377">
        <f t="shared" si="54"/>
        <v>1798.1018181818179</v>
      </c>
      <c r="K97" s="209">
        <f t="shared" si="55"/>
        <v>2101.5123636363633</v>
      </c>
      <c r="L97" s="181">
        <f t="shared" si="48"/>
        <v>2311.6635999999999</v>
      </c>
      <c r="M97" s="209">
        <f>'END Jul 2021'!AZ74</f>
        <v>19</v>
      </c>
      <c r="N97" s="209">
        <f>'END Jul 2021'!BA74</f>
        <v>0</v>
      </c>
      <c r="O97" s="209">
        <f>'END Jul 2021'!BB74</f>
        <v>0</v>
      </c>
      <c r="P97" s="209">
        <f>'END Jul 2021'!BC74</f>
        <v>0</v>
      </c>
      <c r="Q97" s="378" t="str">
        <f t="shared" si="49"/>
        <v>Guaranteed off bill</v>
      </c>
      <c r="R97" s="378" t="str">
        <f t="shared" si="50"/>
        <v>Exclusive</v>
      </c>
      <c r="S97" s="379">
        <f t="shared" si="51"/>
        <v>1702.2250145454541</v>
      </c>
      <c r="T97" s="209">
        <f t="shared" si="52"/>
        <v>1702.2250145454541</v>
      </c>
      <c r="U97" s="381">
        <f t="shared" si="56"/>
        <v>1872.4475159999997</v>
      </c>
      <c r="V97" s="381">
        <f t="shared" si="56"/>
        <v>1872.4475159999997</v>
      </c>
      <c r="W97" s="210">
        <f>'END Jul 2021'!BL75</f>
        <v>0</v>
      </c>
      <c r="X97" s="211" t="str">
        <f>'END Jul 2021'!BM75</f>
        <v>n</v>
      </c>
      <c r="Y97" s="419"/>
      <c r="Z97" s="419"/>
      <c r="AA97" s="419"/>
      <c r="AB97" s="419"/>
      <c r="AC97" s="419"/>
      <c r="AD97" s="419"/>
      <c r="AE97" s="419"/>
      <c r="AF97" s="419"/>
      <c r="AG97" s="419"/>
      <c r="AH97" s="419"/>
      <c r="AI97" s="419"/>
      <c r="AJ97" s="419"/>
      <c r="AK97" s="419"/>
      <c r="AL97" s="419"/>
      <c r="AM97" s="419"/>
      <c r="AN97" s="419"/>
      <c r="AO97" s="419"/>
      <c r="AP97" s="419"/>
      <c r="AQ97" s="419"/>
    </row>
    <row r="98" spans="1:43" x14ac:dyDescent="0.15">
      <c r="A98" s="163" t="str">
        <f>'END Jul 2021'!K75</f>
        <v>1st Energy</v>
      </c>
      <c r="B98" s="158" t="str">
        <f>'END Jul 2021'!L75</f>
        <v>1st Saver</v>
      </c>
      <c r="C98" s="215">
        <f>IF('END Jul 2021'!BP75=0,91*'END Jul 2021'!M75/100,(91*'END Jul 2021'!M75/100)+'END Jul 2021'!BP75/4)</f>
        <v>117.39</v>
      </c>
      <c r="D98" s="215">
        <f>IF('END Jul 2021'!O75="",$C$81*$C$82*'END Jul 2021'!N75/100,IF($C$81*$C$82&gt;='END Jul 2021'!P75,('END Jul 2021'!P75*'END Jul 2021'!N75/100),($C$81*$C$82*'END Jul 2021'!N75/100)))</f>
        <v>202.99090909090904</v>
      </c>
      <c r="E98" s="215">
        <f>IF(AND('END Jul 2021'!P75&gt;0,'END Jul 2021'!R75&gt;0),IF($C$81*$C$82&lt;'END Jul 2021'!P75,0,IF($C$81*$C$82&lt;=('END Jul 2021'!R75+'END Jul 2021'!P75),(($C$81*$C$82-'END Jul 2021'!P75)*'END Jul 2021'!Q75/100),(('END Jul 2021'!R75)*'END Jul 2021'!Q75/100))),0)</f>
        <v>0</v>
      </c>
      <c r="F98" s="215">
        <f>IF(AND('END Jul 2021'!R75&gt;0,'END Jul 2021'!T75&gt;0),IF(($C$81*$C$82&lt;'END Jul 2021'!T75),(0),($C$81*$C$82*'END Jul 2021'!T75)*'END Jul 2021'!U75/100),IF(AND('END Jul 2021'!R75&gt;0,'END Jul 2021'!T75=""),IF(($C$81*$C$82&lt;'END Jul 2021'!R75+'END Jul 2021'!P75),(0),(($C$81*$C$82-('END Jul 2021'!R75+'END Jul 2021'!P75))*'END Jul 2021'!S75/100)),IF(AND('END Jul 2021'!P75&gt;0,'END Jul 2021'!R75=""&gt;0),IF(($C$81*$C$82&lt;'END Jul 2021'!P75),(0),($C$81*$C$82-'END Jul 2021'!P75)*'END Jul 2021'!Q75/100),0)))</f>
        <v>0</v>
      </c>
      <c r="G98" s="215">
        <f>($C$81*$C$83)*'END Jul 2021'!AH75/100</f>
        <v>107.31272727272726</v>
      </c>
      <c r="H98" s="215">
        <f>($C$81*$C$84)*'END Jul 2021'!W75/100</f>
        <v>61.429090909090903</v>
      </c>
      <c r="I98" s="215">
        <f t="shared" si="53"/>
        <v>489.12272727272722</v>
      </c>
      <c r="J98" s="377">
        <f t="shared" si="54"/>
        <v>1486.9309090909089</v>
      </c>
      <c r="K98" s="209">
        <f t="shared" si="55"/>
        <v>1956.4909090909089</v>
      </c>
      <c r="L98" s="181">
        <f t="shared" si="48"/>
        <v>2152.14</v>
      </c>
      <c r="M98" s="209">
        <f>'END Jul 2021'!AZ75</f>
        <v>0</v>
      </c>
      <c r="N98" s="209">
        <f>'END Jul 2021'!BA75</f>
        <v>0</v>
      </c>
      <c r="O98" s="209">
        <f>'END Jul 2021'!BB75</f>
        <v>10</v>
      </c>
      <c r="P98" s="209">
        <f>'END Jul 2021'!BC75</f>
        <v>0</v>
      </c>
      <c r="Q98" s="378" t="str">
        <f t="shared" si="49"/>
        <v>Pay-on-time off bill</v>
      </c>
      <c r="R98" s="378" t="str">
        <f t="shared" si="50"/>
        <v>Exclusive</v>
      </c>
      <c r="S98" s="379">
        <f t="shared" si="51"/>
        <v>1956.4909090909089</v>
      </c>
      <c r="T98" s="209">
        <f t="shared" si="52"/>
        <v>1760.8418181818179</v>
      </c>
      <c r="U98" s="381">
        <f t="shared" si="56"/>
        <v>2152.14</v>
      </c>
      <c r="V98" s="381">
        <f t="shared" si="56"/>
        <v>1936.9259999999997</v>
      </c>
      <c r="W98" s="210">
        <f>'END Jul 2021'!BL76</f>
        <v>0</v>
      </c>
      <c r="X98" s="211" t="str">
        <f>'END Jul 2021'!BM76</f>
        <v>n</v>
      </c>
      <c r="Y98" s="419"/>
      <c r="Z98" s="419"/>
      <c r="AA98" s="419"/>
      <c r="AB98" s="419"/>
      <c r="AC98" s="419"/>
      <c r="AD98" s="419"/>
      <c r="AE98" s="419"/>
      <c r="AF98" s="419"/>
      <c r="AG98" s="419"/>
      <c r="AH98" s="419"/>
      <c r="AI98" s="419"/>
      <c r="AJ98" s="419"/>
      <c r="AK98" s="419"/>
      <c r="AL98" s="419"/>
      <c r="AM98" s="419"/>
      <c r="AN98" s="419"/>
      <c r="AO98" s="419"/>
      <c r="AP98" s="419"/>
      <c r="AQ98" s="419"/>
    </row>
    <row r="99" spans="1:43" x14ac:dyDescent="0.15">
      <c r="A99" s="163" t="str">
        <f>'END Jul 2021'!K76</f>
        <v>ReAmped Energy</v>
      </c>
      <c r="B99" s="158" t="str">
        <f>'END Jul 2021'!L76</f>
        <v>Advance</v>
      </c>
      <c r="C99" s="215">
        <f>IF('END Jul 2021'!BP76=0,91*'END Jul 2021'!M76/100,(91*'END Jul 2021'!M76/100)+'END Jul 2021'!BP76/4)</f>
        <v>62.516999999999989</v>
      </c>
      <c r="D99" s="215">
        <f>IF('END Jul 2021'!O76="",$C$81*$C$82*'END Jul 2021'!N76/100,IF($C$81*$C$82&gt;='END Jul 2021'!P76,('END Jul 2021'!P76*'END Jul 2021'!N76/100),($C$81*$C$82*'END Jul 2021'!N76/100)))</f>
        <v>219.35454545454544</v>
      </c>
      <c r="E99" s="215">
        <f>IF(AND('END Jul 2021'!P76&gt;0,'END Jul 2021'!R76&gt;0),IF($C$81*$C$82&lt;'END Jul 2021'!P76,0,IF($C$81*$C$82&lt;=('END Jul 2021'!R76+'END Jul 2021'!P76),(($C$81*$C$82-'END Jul 2021'!P76)*'END Jul 2021'!Q76/100),(('END Jul 2021'!R76)*'END Jul 2021'!Q76/100))),0)</f>
        <v>0</v>
      </c>
      <c r="F99" s="215">
        <f>IF(AND('END Jul 2021'!R76&gt;0,'END Jul 2021'!T76&gt;0),IF(($C$81*$C$82&lt;'END Jul 2021'!T76),(0),($C$81*$C$82*'END Jul 2021'!T76)*'END Jul 2021'!U76/100),IF(AND('END Jul 2021'!R76&gt;0,'END Jul 2021'!T76=""),IF(($C$81*$C$82&lt;'END Jul 2021'!R76+'END Jul 2021'!P76),(0),(($C$81*$C$82-('END Jul 2021'!R76+'END Jul 2021'!P76))*'END Jul 2021'!S76/100)),IF(AND('END Jul 2021'!P76&gt;0,'END Jul 2021'!R76=""&gt;0),IF(($C$81*$C$82&lt;'END Jul 2021'!P76),(0),($C$81*$C$82-'END Jul 2021'!P76)*'END Jul 2021'!Q76/100),0)))</f>
        <v>0</v>
      </c>
      <c r="G99" s="215">
        <f>($C$81*$C$83)*'END Jul 2021'!AH76/100</f>
        <v>92.339999999999975</v>
      </c>
      <c r="H99" s="215">
        <f>($C$81*$C$84)*'END Jul 2021'!W76/100</f>
        <v>45.196363636363643</v>
      </c>
      <c r="I99" s="215">
        <f t="shared" si="53"/>
        <v>419.40790909090902</v>
      </c>
      <c r="J99" s="377">
        <f t="shared" si="54"/>
        <v>1427.5636363636361</v>
      </c>
      <c r="K99" s="209">
        <f t="shared" si="55"/>
        <v>1677.6316363636361</v>
      </c>
      <c r="L99" s="181">
        <f t="shared" si="48"/>
        <v>1845.3947999999998</v>
      </c>
      <c r="M99" s="209">
        <f>'END Jul 2021'!AZ76</f>
        <v>0</v>
      </c>
      <c r="N99" s="209">
        <f>'END Jul 2021'!BA76</f>
        <v>0</v>
      </c>
      <c r="O99" s="209">
        <f>'END Jul 2021'!BB76</f>
        <v>0</v>
      </c>
      <c r="P99" s="209">
        <f>'END Jul 2021'!BC76</f>
        <v>0</v>
      </c>
      <c r="Q99" s="378" t="str">
        <f t="shared" si="49"/>
        <v>No discount</v>
      </c>
      <c r="R99" s="378" t="str">
        <f t="shared" si="50"/>
        <v>Exclusive</v>
      </c>
      <c r="S99" s="379">
        <f t="shared" si="51"/>
        <v>1677.6316363636361</v>
      </c>
      <c r="T99" s="209">
        <f t="shared" si="52"/>
        <v>1677.6316363636361</v>
      </c>
      <c r="U99" s="381">
        <f t="shared" si="56"/>
        <v>1845.3947999999998</v>
      </c>
      <c r="V99" s="381">
        <f t="shared" si="56"/>
        <v>1845.3947999999998</v>
      </c>
      <c r="W99" s="210">
        <f>'END Jul 2021'!BL77</f>
        <v>0</v>
      </c>
      <c r="X99" s="211" t="str">
        <f>'END Jul 2021'!BM77</f>
        <v>n</v>
      </c>
      <c r="Y99" s="419"/>
      <c r="Z99" s="419"/>
      <c r="AA99" s="419"/>
      <c r="AB99" s="419"/>
      <c r="AC99" s="419"/>
      <c r="AD99" s="419"/>
      <c r="AE99" s="419"/>
      <c r="AF99" s="419"/>
      <c r="AG99" s="419"/>
      <c r="AH99" s="419"/>
      <c r="AI99" s="419"/>
      <c r="AJ99" s="419"/>
      <c r="AK99" s="419"/>
      <c r="AL99" s="419"/>
      <c r="AM99" s="419"/>
      <c r="AN99" s="419"/>
      <c r="AO99" s="419"/>
      <c r="AP99" s="419"/>
      <c r="AQ99" s="419"/>
    </row>
    <row r="100" spans="1:43" x14ac:dyDescent="0.15">
      <c r="A100" s="163" t="str">
        <f>'END Jul 2021'!K77</f>
        <v>Enova Energy</v>
      </c>
      <c r="B100" s="158" t="str">
        <f>'END Jul 2021'!L77</f>
        <v>Community Plus</v>
      </c>
      <c r="C100" s="215">
        <f>IF('END Jul 2021'!BP77=0,91*'END Jul 2021'!M77/100,(91*'END Jul 2021'!M77/100)+'END Jul 2021'!BP77/4)</f>
        <v>86.449999999999989</v>
      </c>
      <c r="D100" s="215">
        <f>IF('END Jul 2021'!O77="",$C$81*$C$82*'END Jul 2021'!N77/100,IF($C$81*$C$82&gt;='END Jul 2021'!P77,('END Jul 2021'!P77*'END Jul 2021'!N77/100),($C$81*$C$82*'END Jul 2021'!N77/100)))</f>
        <v>305.99999999999994</v>
      </c>
      <c r="E100" s="215">
        <f>IF(AND('END Jul 2021'!P77&gt;0,'END Jul 2021'!R77&gt;0),IF($C$81*$C$82&lt;'END Jul 2021'!P77,0,IF($C$81*$C$82&lt;=('END Jul 2021'!R77+'END Jul 2021'!P77),(($C$81*$C$82-'END Jul 2021'!P77)*'END Jul 2021'!Q77/100),(('END Jul 2021'!R77)*'END Jul 2021'!Q77/100))),0)</f>
        <v>0</v>
      </c>
      <c r="F100" s="215">
        <f>IF(AND('END Jul 2021'!R77&gt;0,'END Jul 2021'!T77&gt;0),IF(($C$81*$C$82&lt;'END Jul 2021'!T77),(0),($C$81*$C$82*'END Jul 2021'!T77)*'END Jul 2021'!U77/100),IF(AND('END Jul 2021'!R77&gt;0,'END Jul 2021'!T77=""),IF(($C$81*$C$82&lt;'END Jul 2021'!R77+'END Jul 2021'!P77),(0),(($C$81*$C$82-('END Jul 2021'!R77+'END Jul 2021'!P77))*'END Jul 2021'!S77/100)),IF(AND('END Jul 2021'!P77&gt;0,'END Jul 2021'!R77=""&gt;0),IF(($C$81*$C$82&lt;'END Jul 2021'!P77),(0),($C$81*$C$82-'END Jul 2021'!P77)*'END Jul 2021'!Q77/100),0)))</f>
        <v>0</v>
      </c>
      <c r="G100" s="215">
        <f>($C$81*$C$83)*'END Jul 2021'!AH77/100</f>
        <v>113.4</v>
      </c>
      <c r="H100" s="215">
        <f>($C$81*$C$84)*'END Jul 2021'!W77/100</f>
        <v>61.199999999999989</v>
      </c>
      <c r="I100" s="215">
        <f t="shared" si="53"/>
        <v>567.04999999999995</v>
      </c>
      <c r="J100" s="377">
        <f t="shared" si="54"/>
        <v>1922.3999999999999</v>
      </c>
      <c r="K100" s="209">
        <f t="shared" si="55"/>
        <v>2268.1999999999998</v>
      </c>
      <c r="L100" s="181">
        <f t="shared" si="48"/>
        <v>2495.02</v>
      </c>
      <c r="M100" s="209">
        <f>'END Jul 2021'!AZ77</f>
        <v>0</v>
      </c>
      <c r="N100" s="209">
        <f>'END Jul 2021'!BA77</f>
        <v>0</v>
      </c>
      <c r="O100" s="209">
        <f>'END Jul 2021'!BB77</f>
        <v>0</v>
      </c>
      <c r="P100" s="209">
        <f>'END Jul 2021'!BC77</f>
        <v>3</v>
      </c>
      <c r="Q100" s="378" t="str">
        <f t="shared" si="49"/>
        <v>Pay-on-time off usENDe</v>
      </c>
      <c r="R100" s="378" t="str">
        <f t="shared" si="50"/>
        <v>Exclusive</v>
      </c>
      <c r="S100" s="379">
        <f t="shared" si="51"/>
        <v>2268.1999999999998</v>
      </c>
      <c r="T100" s="209">
        <f t="shared" si="52"/>
        <v>2210.5279999999998</v>
      </c>
      <c r="U100" s="381">
        <f t="shared" si="56"/>
        <v>2495.02</v>
      </c>
      <c r="V100" s="381">
        <f t="shared" si="56"/>
        <v>2431.5808000000002</v>
      </c>
      <c r="W100" s="210">
        <f>'END Jul 2021'!BL78</f>
        <v>0</v>
      </c>
      <c r="X100" s="211" t="str">
        <f>'END Jul 2021'!BM78</f>
        <v>n</v>
      </c>
      <c r="Y100" s="419"/>
      <c r="Z100" s="419"/>
      <c r="AA100" s="419"/>
      <c r="AB100" s="419"/>
      <c r="AC100" s="419"/>
      <c r="AD100" s="419"/>
      <c r="AE100" s="419"/>
      <c r="AF100" s="419"/>
      <c r="AG100" s="419"/>
      <c r="AH100" s="419"/>
      <c r="AI100" s="419"/>
      <c r="AJ100" s="419"/>
      <c r="AK100" s="419"/>
      <c r="AL100" s="419"/>
      <c r="AM100" s="419"/>
      <c r="AN100" s="419"/>
      <c r="AO100" s="419"/>
      <c r="AP100" s="419"/>
      <c r="AQ100" s="419"/>
    </row>
    <row r="101" spans="1:43" x14ac:dyDescent="0.15">
      <c r="A101" s="163" t="str">
        <f>'END Jul 2021'!K78</f>
        <v>Sumo Power</v>
      </c>
      <c r="B101" s="158" t="str">
        <f>'END Jul 2021'!L78</f>
        <v>Assure</v>
      </c>
      <c r="C101" s="215">
        <f>IF('END Jul 2021'!BP78=0,91*'END Jul 2021'!M78/100,(91*'END Jul 2021'!M78/100)+'END Jul 2021'!BP78/4)</f>
        <v>83.72</v>
      </c>
      <c r="D101" s="215">
        <f>IF('END Jul 2021'!O78="",$C$81*$C$82*'END Jul 2021'!N78/100,IF($C$81*$C$82&gt;='END Jul 2021'!P78,('END Jul 2021'!P78*'END Jul 2021'!N78/100),($C$81*$C$82*'END Jul 2021'!N78/100)))</f>
        <v>215.99999999999997</v>
      </c>
      <c r="E101" s="215">
        <f>IF(AND('END Jul 2021'!P78&gt;0,'END Jul 2021'!R78&gt;0),IF($C$81*$C$82&lt;'END Jul 2021'!P78,0,IF($C$81*$C$82&lt;=('END Jul 2021'!R78+'END Jul 2021'!P78),(($C$81*$C$82-'END Jul 2021'!P78)*'END Jul 2021'!Q78/100),(('END Jul 2021'!R78)*'END Jul 2021'!Q78/100))),0)</f>
        <v>0</v>
      </c>
      <c r="F101" s="215">
        <f>IF(AND('END Jul 2021'!R78&gt;0,'END Jul 2021'!T78&gt;0),IF(($C$81*$C$82&lt;'END Jul 2021'!T78),(0),($C$81*$C$82*'END Jul 2021'!T78)*'END Jul 2021'!U78/100),IF(AND('END Jul 2021'!R78&gt;0,'END Jul 2021'!T78=""),IF(($C$81*$C$82&lt;'END Jul 2021'!R78+'END Jul 2021'!P78),(0),(($C$81*$C$82-('END Jul 2021'!R78+'END Jul 2021'!P78))*'END Jul 2021'!S78/100)),IF(AND('END Jul 2021'!P78&gt;0,'END Jul 2021'!R78=""&gt;0),IF(($C$81*$C$82&lt;'END Jul 2021'!P78),(0),($C$81*$C$82-'END Jul 2021'!P78)*'END Jul 2021'!Q78/100),0)))</f>
        <v>0</v>
      </c>
      <c r="G101" s="215">
        <f>($C$81*$C$83)*'END Jul 2021'!AH78/100</f>
        <v>108</v>
      </c>
      <c r="H101" s="215">
        <f>($C$81*$C$84)*'END Jul 2021'!W78/100</f>
        <v>68.399999999999991</v>
      </c>
      <c r="I101" s="215">
        <f t="shared" si="53"/>
        <v>476.11999999999995</v>
      </c>
      <c r="J101" s="377">
        <f t="shared" si="54"/>
        <v>1569.6</v>
      </c>
      <c r="K101" s="209">
        <f t="shared" si="55"/>
        <v>1904.4799999999998</v>
      </c>
      <c r="L101" s="181">
        <f t="shared" si="48"/>
        <v>2094.9279999999999</v>
      </c>
      <c r="M101" s="209">
        <f>'END Jul 2021'!AZ78</f>
        <v>0</v>
      </c>
      <c r="N101" s="209">
        <f>'END Jul 2021'!BA78</f>
        <v>0</v>
      </c>
      <c r="O101" s="209">
        <f>'END Jul 2021'!BB78</f>
        <v>0</v>
      </c>
      <c r="P101" s="209">
        <f>'END Jul 2021'!BC78</f>
        <v>0</v>
      </c>
      <c r="Q101" s="378" t="str">
        <f t="shared" si="49"/>
        <v>No discount</v>
      </c>
      <c r="R101" s="378" t="str">
        <f t="shared" si="50"/>
        <v>Exclusive</v>
      </c>
      <c r="S101" s="379">
        <f t="shared" si="51"/>
        <v>1904.4799999999998</v>
      </c>
      <c r="T101" s="209">
        <f t="shared" si="52"/>
        <v>1904.4799999999998</v>
      </c>
      <c r="U101" s="381">
        <f t="shared" ref="U101:V104" si="57">S101*1.1</f>
        <v>2094.9279999999999</v>
      </c>
      <c r="V101" s="381">
        <f t="shared" si="57"/>
        <v>2094.9279999999999</v>
      </c>
      <c r="W101" s="210">
        <f>'END Jul 2021'!BL79</f>
        <v>0</v>
      </c>
      <c r="X101" s="211" t="str">
        <f>'END Jul 2021'!BM79</f>
        <v>n</v>
      </c>
      <c r="Y101" s="419"/>
      <c r="Z101" s="419"/>
      <c r="AA101" s="419"/>
      <c r="AB101" s="419"/>
      <c r="AC101" s="419"/>
      <c r="AD101" s="419"/>
      <c r="AE101" s="419"/>
      <c r="AF101" s="419"/>
      <c r="AG101" s="419"/>
      <c r="AH101" s="419"/>
      <c r="AI101" s="419"/>
      <c r="AJ101" s="419"/>
      <c r="AK101" s="419"/>
      <c r="AL101" s="419"/>
      <c r="AM101" s="419"/>
      <c r="AN101" s="419"/>
      <c r="AO101" s="419"/>
      <c r="AP101" s="419"/>
      <c r="AQ101" s="419"/>
    </row>
    <row r="102" spans="1:43" x14ac:dyDescent="0.15">
      <c r="A102" s="163" t="str">
        <f>'END Jul 2021'!K79</f>
        <v>Tango Energy</v>
      </c>
      <c r="B102" s="158" t="str">
        <f>'END Jul 2021'!L79</f>
        <v>Home Select</v>
      </c>
      <c r="C102" s="215">
        <f>IF('END Jul 2021'!BP79=0,91*'END Jul 2021'!M79/100,(91*'END Jul 2021'!M79/100)+'END Jul 2021'!BP79/4)</f>
        <v>82.72727272727272</v>
      </c>
      <c r="D102" s="215">
        <f>IF('END Jul 2021'!O79="",$C$81*$C$82*'END Jul 2021'!N79/100,IF($C$81*$C$82&gt;='END Jul 2021'!P79,('END Jul 2021'!P79*'END Jul 2021'!N79/100),($C$81*$C$82*'END Jul 2021'!N79/100)))</f>
        <v>229.09090909090909</v>
      </c>
      <c r="E102" s="215">
        <f>IF(AND('END Jul 2021'!P79&gt;0,'END Jul 2021'!R79&gt;0),IF($C$81*$C$82&lt;'END Jul 2021'!P79,0,IF($C$81*$C$82&lt;=('END Jul 2021'!R79+'END Jul 2021'!P79),(($C$81*$C$82-'END Jul 2021'!P79)*'END Jul 2021'!Q79/100),(('END Jul 2021'!R79)*'END Jul 2021'!Q79/100))),0)</f>
        <v>0</v>
      </c>
      <c r="F102" s="215">
        <f>IF(AND('END Jul 2021'!R79&gt;0,'END Jul 2021'!T79&gt;0),IF(($C$81*$C$82&lt;'END Jul 2021'!T79),(0),($C$81*$C$82*'END Jul 2021'!T79)*'END Jul 2021'!U79/100),IF(AND('END Jul 2021'!R79&gt;0,'END Jul 2021'!T79=""),IF(($C$81*$C$82&lt;'END Jul 2021'!R79+'END Jul 2021'!P79),(0),(($C$81*$C$82-('END Jul 2021'!R79+'END Jul 2021'!P79))*'END Jul 2021'!S79/100)),IF(AND('END Jul 2021'!P79&gt;0,'END Jul 2021'!R79=""&gt;0),IF(($C$81*$C$82&lt;'END Jul 2021'!P79),(0),($C$81*$C$82-'END Jul 2021'!P79)*'END Jul 2021'!Q79/100),0)))</f>
        <v>0</v>
      </c>
      <c r="G102" s="215">
        <f>($C$81*$C$83)*'END Jul 2021'!AH79/100</f>
        <v>108</v>
      </c>
      <c r="H102" s="215">
        <f>($C$81*$C$84)*'END Jul 2021'!W79/100</f>
        <v>52.396363636363638</v>
      </c>
      <c r="I102" s="215">
        <f t="shared" si="53"/>
        <v>472.21454545454543</v>
      </c>
      <c r="J102" s="377">
        <f t="shared" si="54"/>
        <v>1557.949090909091</v>
      </c>
      <c r="K102" s="209">
        <f t="shared" si="55"/>
        <v>1888.8581818181817</v>
      </c>
      <c r="L102" s="181">
        <f t="shared" si="48"/>
        <v>2077.7440000000001</v>
      </c>
      <c r="M102" s="209">
        <f>'END Jul 2021'!AZ79</f>
        <v>0</v>
      </c>
      <c r="N102" s="209">
        <f>'END Jul 2021'!BA79</f>
        <v>0</v>
      </c>
      <c r="O102" s="209">
        <f>'END Jul 2021'!BB79</f>
        <v>0</v>
      </c>
      <c r="P102" s="209">
        <f>'END Jul 2021'!BC79</f>
        <v>0</v>
      </c>
      <c r="Q102" s="378" t="str">
        <f t="shared" si="49"/>
        <v>No discount</v>
      </c>
      <c r="R102" s="378" t="str">
        <f t="shared" si="50"/>
        <v>Exclusive</v>
      </c>
      <c r="S102" s="379">
        <f t="shared" si="51"/>
        <v>1888.8581818181817</v>
      </c>
      <c r="T102" s="209">
        <f t="shared" si="52"/>
        <v>1888.8581818181817</v>
      </c>
      <c r="U102" s="381">
        <f t="shared" si="57"/>
        <v>2077.7440000000001</v>
      </c>
      <c r="V102" s="381">
        <f t="shared" si="57"/>
        <v>2077.7440000000001</v>
      </c>
      <c r="W102" s="210">
        <f>'END Jul 2021'!BL80</f>
        <v>0</v>
      </c>
      <c r="X102" s="211" t="str">
        <f>'END Jul 2021'!BM80</f>
        <v>n</v>
      </c>
      <c r="Y102" s="419"/>
      <c r="Z102" s="419"/>
      <c r="AA102" s="419"/>
      <c r="AB102" s="419"/>
      <c r="AC102" s="419"/>
      <c r="AD102" s="419"/>
      <c r="AE102" s="419"/>
      <c r="AF102" s="419"/>
      <c r="AG102" s="419"/>
      <c r="AH102" s="419"/>
      <c r="AI102" s="419"/>
      <c r="AJ102" s="419"/>
      <c r="AK102" s="419"/>
      <c r="AL102" s="419"/>
      <c r="AM102" s="419"/>
      <c r="AN102" s="419"/>
      <c r="AO102" s="419"/>
      <c r="AP102" s="419"/>
      <c r="AQ102" s="419"/>
    </row>
    <row r="103" spans="1:43" x14ac:dyDescent="0.15">
      <c r="A103" s="163" t="str">
        <f>'END Jul 2021'!K80</f>
        <v>Future X Power</v>
      </c>
      <c r="B103" s="158" t="str">
        <f>'END Jul 2021'!L80</f>
        <v>Flexi Saver</v>
      </c>
      <c r="C103" s="215">
        <f>IF('END Jul 2021'!BP80=0,91*'END Jul 2021'!M80/100,(91*'END Jul 2021'!M80/100)+'END Jul 2021'!BP80/4)</f>
        <v>85.300090909090898</v>
      </c>
      <c r="D103" s="215">
        <f>IF('END Jul 2021'!O80="",$C$81*$C$82*'END Jul 2021'!N80/100,IF($C$81*$C$82&gt;='END Jul 2021'!P80,('END Jul 2021'!P80*'END Jul 2021'!N80/100),($C$81*$C$82*'END Jul 2021'!N80/100)))</f>
        <v>229.09090909090909</v>
      </c>
      <c r="E103" s="215">
        <f>IF(AND('END Jul 2021'!P80&gt;0,'END Jul 2021'!R80&gt;0),IF($C$81*$C$82&lt;'END Jul 2021'!P80,0,IF($C$81*$C$82&lt;=('END Jul 2021'!R80+'END Jul 2021'!P80),(($C$81*$C$82-'END Jul 2021'!P80)*'END Jul 2021'!Q80/100),(('END Jul 2021'!R80)*'END Jul 2021'!Q80/100))),0)</f>
        <v>0</v>
      </c>
      <c r="F103" s="215">
        <f>IF(AND('END Jul 2021'!R80&gt;0,'END Jul 2021'!T80&gt;0),IF(($C$81*$C$82&lt;'END Jul 2021'!T80),(0),($C$81*$C$82*'END Jul 2021'!T80)*'END Jul 2021'!U80/100),IF(AND('END Jul 2021'!R80&gt;0,'END Jul 2021'!T80=""),IF(($C$81*$C$82&lt;'END Jul 2021'!R80+'END Jul 2021'!P80),(0),(($C$81*$C$82-('END Jul 2021'!R80+'END Jul 2021'!P80))*'END Jul 2021'!S80/100)),IF(AND('END Jul 2021'!P80&gt;0,'END Jul 2021'!R80=""&gt;0),IF(($C$81*$C$82&lt;'END Jul 2021'!P80),(0),($C$81*$C$82-'END Jul 2021'!P80)*'END Jul 2021'!Q80/100),0)))</f>
        <v>0</v>
      </c>
      <c r="G103" s="215">
        <f>($C$81*$C$83)*'END Jul 2021'!AH80/100</f>
        <v>106.52727272727272</v>
      </c>
      <c r="H103" s="215">
        <f>($C$81*$C$84)*'END Jul 2021'!W80/100</f>
        <v>65.029090909090897</v>
      </c>
      <c r="I103" s="215">
        <f t="shared" si="53"/>
        <v>485.94736363636355</v>
      </c>
      <c r="J103" s="377">
        <f t="shared" si="54"/>
        <v>1602.5890909090906</v>
      </c>
      <c r="K103" s="209">
        <f t="shared" si="55"/>
        <v>1943.7894545454542</v>
      </c>
      <c r="L103" s="181">
        <f t="shared" si="48"/>
        <v>2138.1683999999996</v>
      </c>
      <c r="M103" s="209">
        <f>'END Jul 2021'!AZ80</f>
        <v>0</v>
      </c>
      <c r="N103" s="209">
        <f>'END Jul 2021'!BA80</f>
        <v>0</v>
      </c>
      <c r="O103" s="209">
        <f>'END Jul 2021'!BB80</f>
        <v>0</v>
      </c>
      <c r="P103" s="209">
        <f>'END Jul 2021'!BC80</f>
        <v>0</v>
      </c>
      <c r="Q103" s="378" t="str">
        <f t="shared" si="49"/>
        <v>No discount</v>
      </c>
      <c r="R103" s="378" t="str">
        <f t="shared" si="50"/>
        <v>Exclusive</v>
      </c>
      <c r="S103" s="379">
        <f t="shared" si="51"/>
        <v>1943.7894545454542</v>
      </c>
      <c r="T103" s="209">
        <f t="shared" si="52"/>
        <v>1943.7894545454542</v>
      </c>
      <c r="U103" s="381">
        <f t="shared" si="57"/>
        <v>2138.1683999999996</v>
      </c>
      <c r="V103" s="381">
        <f t="shared" si="57"/>
        <v>2138.1683999999996</v>
      </c>
      <c r="W103" s="210">
        <f>'END Jul 2021'!BL81</f>
        <v>0</v>
      </c>
      <c r="X103" s="211" t="str">
        <f>'END Jul 2021'!BM81</f>
        <v>n</v>
      </c>
      <c r="Y103" s="419"/>
      <c r="Z103" s="419"/>
      <c r="AA103" s="419"/>
      <c r="AB103" s="419"/>
      <c r="AC103" s="419"/>
      <c r="AD103" s="419"/>
      <c r="AE103" s="419"/>
      <c r="AF103" s="419"/>
      <c r="AG103" s="419"/>
      <c r="AH103" s="419"/>
      <c r="AI103" s="419"/>
      <c r="AJ103" s="419"/>
      <c r="AK103" s="419"/>
      <c r="AL103" s="419"/>
      <c r="AM103" s="419"/>
      <c r="AN103" s="419"/>
      <c r="AO103" s="419"/>
      <c r="AP103" s="419"/>
      <c r="AQ103" s="419"/>
    </row>
    <row r="104" spans="1:43" x14ac:dyDescent="0.15">
      <c r="A104" s="163" t="str">
        <f>'END Jul 2021'!K81</f>
        <v>Kogan Energy</v>
      </c>
      <c r="B104" s="158" t="str">
        <f>'END Jul 2021'!L81</f>
        <v>Market offer</v>
      </c>
      <c r="C104" s="215">
        <f>IF('END Jul 2021'!BP81=0,91*'END Jul 2021'!M81/100,(91*'END Jul 2021'!M81/100)+'END Jul 2021'!BP81/4)</f>
        <v>84.356999999999985</v>
      </c>
      <c r="D104" s="215">
        <f>IF('END Jul 2021'!O81="",$C$81*$C$82*'END Jul 2021'!N81/100,IF($C$81*$C$82&gt;='END Jul 2021'!P81,('END Jul 2021'!P81*'END Jul 2021'!N81/100),($C$81*$C$82*'END Jul 2021'!N81/100)))</f>
        <v>202.33636363636364</v>
      </c>
      <c r="E104" s="215">
        <f>IF(AND('END Jul 2021'!P81&gt;0,'END Jul 2021'!R81&gt;0),IF($C$81*$C$82&lt;'END Jul 2021'!P81,0,IF($C$81*$C$82&lt;=('END Jul 2021'!R81+'END Jul 2021'!P81),(($C$81*$C$82-'END Jul 2021'!P81)*'END Jul 2021'!Q81/100),(('END Jul 2021'!R81)*'END Jul 2021'!Q81/100))),0)</f>
        <v>0</v>
      </c>
      <c r="F104" s="215">
        <f>IF(AND('END Jul 2021'!R81&gt;0,'END Jul 2021'!T81&gt;0),IF(($C$81*$C$82&lt;'END Jul 2021'!T81),(0),($C$81*$C$82*'END Jul 2021'!T81)*'END Jul 2021'!U81/100),IF(AND('END Jul 2021'!R81&gt;0,'END Jul 2021'!T81=""),IF(($C$81*$C$82&lt;'END Jul 2021'!R81+'END Jul 2021'!P81),(0),(($C$81*$C$82-('END Jul 2021'!R81+'END Jul 2021'!P81))*'END Jul 2021'!S81/100)),IF(AND('END Jul 2021'!P81&gt;0,'END Jul 2021'!R81=""&gt;0),IF(($C$81*$C$82&lt;'END Jul 2021'!P81),(0),($C$81*$C$82-'END Jul 2021'!P81)*'END Jul 2021'!Q81/100),0)))</f>
        <v>0</v>
      </c>
      <c r="G104" s="215">
        <f>($C$81*$C$83)*'END Jul 2021'!AH81/100</f>
        <v>97.789090909090916</v>
      </c>
      <c r="H104" s="215">
        <f>($C$81*$C$84)*'END Jul 2021'!W81/100</f>
        <v>63.490909090909078</v>
      </c>
      <c r="I104" s="215">
        <f t="shared" si="53"/>
        <v>447.97336363636367</v>
      </c>
      <c r="J104" s="377">
        <f t="shared" si="54"/>
        <v>1454.4654545454548</v>
      </c>
      <c r="K104" s="209">
        <f t="shared" si="55"/>
        <v>1791.8934545454547</v>
      </c>
      <c r="L104" s="181">
        <f t="shared" si="48"/>
        <v>1971.0828000000004</v>
      </c>
      <c r="M104" s="209">
        <f>'END Jul 2021'!AZ81</f>
        <v>0</v>
      </c>
      <c r="N104" s="209">
        <f>'END Jul 2021'!BA81</f>
        <v>0</v>
      </c>
      <c r="O104" s="209">
        <f>'END Jul 2021'!BB81</f>
        <v>0</v>
      </c>
      <c r="P104" s="209">
        <f>'END Jul 2021'!BC81</f>
        <v>0</v>
      </c>
      <c r="Q104" s="378" t="str">
        <f t="shared" si="49"/>
        <v>No discount</v>
      </c>
      <c r="R104" s="378" t="str">
        <f t="shared" si="50"/>
        <v>Exclusive</v>
      </c>
      <c r="S104" s="379">
        <f t="shared" si="51"/>
        <v>1791.8934545454547</v>
      </c>
      <c r="T104" s="209">
        <f t="shared" si="52"/>
        <v>1791.8934545454547</v>
      </c>
      <c r="U104" s="381">
        <f t="shared" si="57"/>
        <v>1971.0828000000004</v>
      </c>
      <c r="V104" s="381">
        <f t="shared" si="57"/>
        <v>1971.0828000000004</v>
      </c>
      <c r="W104" s="210">
        <f>'END Jul 2021'!BL82</f>
        <v>0</v>
      </c>
      <c r="X104" s="211" t="str">
        <f>'END Jul 2021'!BM82</f>
        <v>n</v>
      </c>
      <c r="Y104" s="419"/>
      <c r="Z104" s="419"/>
      <c r="AA104" s="419"/>
      <c r="AB104" s="419"/>
      <c r="AC104" s="419"/>
      <c r="AD104" s="419"/>
      <c r="AE104" s="419"/>
      <c r="AF104" s="419"/>
      <c r="AG104" s="419"/>
      <c r="AH104" s="419"/>
      <c r="AI104" s="419"/>
      <c r="AJ104" s="419"/>
      <c r="AK104" s="419"/>
      <c r="AL104" s="419"/>
      <c r="AM104" s="419"/>
      <c r="AN104" s="419"/>
      <c r="AO104" s="419"/>
      <c r="AP104" s="419"/>
      <c r="AQ104" s="419"/>
    </row>
    <row r="105" spans="1:43" x14ac:dyDescent="0.15">
      <c r="A105" s="163" t="str">
        <f>'END Jul 2021'!K82</f>
        <v>GloBird Energy</v>
      </c>
      <c r="B105" s="158" t="str">
        <f>'END Jul 2021'!L82</f>
        <v>UltraSave</v>
      </c>
      <c r="C105" s="215">
        <f>IF('END Jul 2021'!BP82=0,91*'END Jul 2021'!M82/100,(91*'END Jul 2021'!M82/100)+'END Jul 2021'!BP82/4)</f>
        <v>96.45999999999998</v>
      </c>
      <c r="D105" s="215">
        <f>IF('END Jul 2021'!O82="",$C$81*$C$82*'END Jul 2021'!N82/100,IF($C$81*$C$82&gt;='END Jul 2021'!P82,('END Jul 2021'!P82*'END Jul 2021'!N82/100),($C$81*$C$82*'END Jul 2021'!N82/100)))</f>
        <v>239.39999999999998</v>
      </c>
      <c r="E105" s="215">
        <f>IF(AND('END Jul 2021'!P82&gt;0,'END Jul 2021'!R82&gt;0),IF($C$81*$C$82&lt;'END Jul 2021'!P82,0,IF($C$81*$C$82&lt;=('END Jul 2021'!R82+'END Jul 2021'!P82),(($C$81*$C$82-'END Jul 2021'!P82)*'END Jul 2021'!Q82/100),(('END Jul 2021'!R82)*'END Jul 2021'!Q82/100))),0)</f>
        <v>0</v>
      </c>
      <c r="F105" s="215">
        <f>IF(AND('END Jul 2021'!R82&gt;0,'END Jul 2021'!T82&gt;0),IF(($C$81*$C$82&lt;'END Jul 2021'!T82),(0),($C$81*$C$82*'END Jul 2021'!T82)*'END Jul 2021'!U82/100),IF(AND('END Jul 2021'!R82&gt;0,'END Jul 2021'!T82=""),IF(($C$81*$C$82&lt;'END Jul 2021'!R82+'END Jul 2021'!P82),(0),(($C$81*$C$82-('END Jul 2021'!R82+'END Jul 2021'!P82))*'END Jul 2021'!S82/100)),IF(AND('END Jul 2021'!P82&gt;0,'END Jul 2021'!R82=""&gt;0),IF(($C$81*$C$82&lt;'END Jul 2021'!P82),(0),($C$81*$C$82-'END Jul 2021'!P82)*'END Jul 2021'!Q82/100),0)))</f>
        <v>0</v>
      </c>
      <c r="G105" s="215">
        <f>($C$81*$C$83)*'END Jul 2021'!AH82/100</f>
        <v>112.86</v>
      </c>
      <c r="H105" s="215">
        <f>($C$81*$C$84)*'END Jul 2021'!W82/100</f>
        <v>75.239999999999995</v>
      </c>
      <c r="I105" s="215">
        <f t="shared" ref="I105:I108" si="58">SUM(C105:H105)</f>
        <v>523.95999999999992</v>
      </c>
      <c r="J105" s="377">
        <f t="shared" ref="J105:J108" si="59">(I105-C105)*4</f>
        <v>1709.9999999999998</v>
      </c>
      <c r="K105" s="209">
        <f t="shared" ref="K105:K108" si="60">I105*4</f>
        <v>2095.8399999999997</v>
      </c>
      <c r="L105" s="181">
        <f t="shared" ref="L105:L108" si="61">K105*1.1</f>
        <v>2305.424</v>
      </c>
      <c r="M105" s="209">
        <f>'END Jul 2021'!AZ82</f>
        <v>0</v>
      </c>
      <c r="N105" s="209">
        <f>'END Jul 2021'!BA82</f>
        <v>0</v>
      </c>
      <c r="O105" s="209">
        <f>'END Jul 2021'!BB82</f>
        <v>0</v>
      </c>
      <c r="P105" s="209">
        <f>'END Jul 2021'!BC82</f>
        <v>0</v>
      </c>
      <c r="Q105" s="378" t="str">
        <f t="shared" ref="Q105:Q108" si="62">IF(SUM(M105:P105)=0,"No discount",IF(M105&gt;0,"Guaranteed off bill",IF(N105&gt;0,"Guaranteed off usENDe",IF(O105&gt;0,"Pay-on-time off bill","Pay-on-time off usENDe"))))</f>
        <v>No discount</v>
      </c>
      <c r="R105" s="378" t="str">
        <f t="shared" ref="R105:R108" si="63">IF(OR(A105="Origin Energy",A105="Red Energy",A105="Powershop"),"Inclusive","Exclusive")</f>
        <v>Exclusive</v>
      </c>
      <c r="S105" s="379">
        <f t="shared" ref="S105:S108" si="64">IF(AND(Q105="Guaranteed off bill",R105="Inclusive"),((K105*1.1)-((K105*1.1)*M105/100))/1.1,IF(AND(Q105="Guaranteed off usENDe",R105="Inclusive"),((K105*1.1)-((J105*1.1)*N105/100))/1.1,IF(AND(Q105="Guaranteed off bill",R105="Exclusive"),K105-(K105*M105/100),IF(AND(Q105="Guaranteed off usENDe",R105="Exclusive"),K105-(J105*N105/100),IF(R105="Inclusive",((K105*1.1))/1.1,K105)))))</f>
        <v>2095.8399999999997</v>
      </c>
      <c r="T105" s="209">
        <f t="shared" ref="T105:T108" si="65">IF(AND(Q105="Pay-on-time off bill",R105="Inclusive"),((S105*1.1)-((S105*1.1)*O105/100))/1.1,IF(AND(Q105="Pay-on-time off usENDe",R105="Inclusive"),((S105*1.1)-((J105*1.1)*P105/100))/1.1,IF(AND(Q105="Pay-on-time off bill",R105="Exclusive"),S105-(S105*O105/100),IF(AND(Q105="Pay-on-time off usENDe",R105="Exclusive"),S105-(J105*P105/100),IF(R105="Inclusive",((S105*1.1))/1.1,S105)))))</f>
        <v>2095.8399999999997</v>
      </c>
      <c r="U105" s="381">
        <f t="shared" ref="U105:U108" si="66">S105*1.1</f>
        <v>2305.424</v>
      </c>
      <c r="V105" s="381">
        <f t="shared" ref="V105:V108" si="67">T105*1.1</f>
        <v>2305.424</v>
      </c>
      <c r="W105" s="210">
        <f>'END Jul 2021'!BL83</f>
        <v>0</v>
      </c>
      <c r="X105" s="211" t="str">
        <f>'END Jul 2021'!BM83</f>
        <v>n</v>
      </c>
      <c r="Y105" s="419"/>
      <c r="Z105" s="419"/>
      <c r="AA105" s="419"/>
      <c r="AB105" s="419"/>
      <c r="AC105" s="419"/>
      <c r="AD105" s="419"/>
      <c r="AE105" s="419"/>
      <c r="AF105" s="419"/>
      <c r="AG105" s="419"/>
      <c r="AH105" s="419"/>
      <c r="AI105" s="419"/>
      <c r="AJ105" s="419"/>
      <c r="AK105" s="419"/>
      <c r="AL105" s="419"/>
      <c r="AM105" s="419"/>
      <c r="AN105" s="419"/>
      <c r="AO105" s="419"/>
      <c r="AP105" s="419"/>
      <c r="AQ105" s="419"/>
    </row>
    <row r="106" spans="1:43" x14ac:dyDescent="0.15">
      <c r="A106" s="163" t="str">
        <f>'END Jul 2021'!K83</f>
        <v>Glow Power</v>
      </c>
      <c r="B106" s="158" t="str">
        <f>'END Jul 2021'!L83</f>
        <v>Everyday Saver</v>
      </c>
      <c r="C106" s="215">
        <f>IF('END Jul 2021'!BP83=0,91*'END Jul 2021'!M83/100,(91*'END Jul 2021'!M83/100)+'END Jul 2021'!BP83/4)</f>
        <v>85.54</v>
      </c>
      <c r="D106" s="215">
        <f>IF('END Jul 2021'!O83="",$C$81*$C$82*'END Jul 2021'!N83/100,IF($C$81*$C$82&gt;='END Jul 2021'!P83,('END Jul 2021'!P83*'END Jul 2021'!N83/100),($C$81*$C$82*'END Jul 2021'!N83/100)))</f>
        <v>228.6</v>
      </c>
      <c r="E106" s="215">
        <f>IF(AND('END Jul 2021'!P83&gt;0,'END Jul 2021'!R83&gt;0),IF($C$81*$C$82&lt;'END Jul 2021'!P83,0,IF($C$81*$C$82&lt;=('END Jul 2021'!R83+'END Jul 2021'!P83),(($C$81*$C$82-'END Jul 2021'!P83)*'END Jul 2021'!Q83/100),(('END Jul 2021'!R83)*'END Jul 2021'!Q83/100))),0)</f>
        <v>0</v>
      </c>
      <c r="F106" s="215">
        <f>IF(AND('END Jul 2021'!R83&gt;0,'END Jul 2021'!T83&gt;0),IF(($C$81*$C$82&lt;'END Jul 2021'!T83),(0),($C$81*$C$82*'END Jul 2021'!T83)*'END Jul 2021'!U83/100),IF(AND('END Jul 2021'!R83&gt;0,'END Jul 2021'!T83=""),IF(($C$81*$C$82&lt;'END Jul 2021'!R83+'END Jul 2021'!P83),(0),(($C$81*$C$82-('END Jul 2021'!R83+'END Jul 2021'!P83))*'END Jul 2021'!S83/100)),IF(AND('END Jul 2021'!P83&gt;0,'END Jul 2021'!R83=""&gt;0),IF(($C$81*$C$82&lt;'END Jul 2021'!P83),(0),($C$81*$C$82-'END Jul 2021'!P83)*'END Jul 2021'!Q83/100),0)))</f>
        <v>0</v>
      </c>
      <c r="G106" s="215">
        <f>($C$81*$C$83)*'END Jul 2021'!AH83/100</f>
        <v>106.38</v>
      </c>
      <c r="H106" s="215">
        <f>($C$81*$C$84)*'END Jul 2021'!W83/100</f>
        <v>64.8</v>
      </c>
      <c r="I106" s="215">
        <f t="shared" si="58"/>
        <v>485.32</v>
      </c>
      <c r="J106" s="377">
        <f t="shared" si="59"/>
        <v>1599.12</v>
      </c>
      <c r="K106" s="209">
        <f t="shared" si="60"/>
        <v>1941.28</v>
      </c>
      <c r="L106" s="181">
        <f t="shared" si="61"/>
        <v>2135.4080000000004</v>
      </c>
      <c r="M106" s="209">
        <f>'END Jul 2021'!AZ83</f>
        <v>0</v>
      </c>
      <c r="N106" s="209">
        <f>'END Jul 2021'!BA83</f>
        <v>0</v>
      </c>
      <c r="O106" s="209">
        <f>'END Jul 2021'!BB83</f>
        <v>0</v>
      </c>
      <c r="P106" s="209">
        <f>'END Jul 2021'!BC83</f>
        <v>0</v>
      </c>
      <c r="Q106" s="378" t="str">
        <f t="shared" si="62"/>
        <v>No discount</v>
      </c>
      <c r="R106" s="378" t="str">
        <f t="shared" si="63"/>
        <v>Exclusive</v>
      </c>
      <c r="S106" s="379">
        <f t="shared" si="64"/>
        <v>1941.28</v>
      </c>
      <c r="T106" s="209">
        <f t="shared" si="65"/>
        <v>1941.28</v>
      </c>
      <c r="U106" s="381">
        <f t="shared" si="66"/>
        <v>2135.4080000000004</v>
      </c>
      <c r="V106" s="381">
        <f t="shared" si="67"/>
        <v>2135.4080000000004</v>
      </c>
      <c r="W106" s="210">
        <f>'END Jul 2021'!BL84</f>
        <v>0</v>
      </c>
      <c r="X106" s="211" t="str">
        <f>'END Jul 2021'!BM84</f>
        <v>n</v>
      </c>
      <c r="Y106" s="419"/>
      <c r="Z106" s="419"/>
      <c r="AA106" s="419"/>
      <c r="AB106" s="419"/>
      <c r="AC106" s="419"/>
      <c r="AD106" s="419"/>
      <c r="AE106" s="419"/>
      <c r="AF106" s="419"/>
      <c r="AG106" s="419"/>
      <c r="AH106" s="419"/>
      <c r="AI106" s="419"/>
      <c r="AJ106" s="419"/>
      <c r="AK106" s="419"/>
      <c r="AL106" s="419"/>
      <c r="AM106" s="419"/>
      <c r="AN106" s="419"/>
      <c r="AO106" s="419"/>
      <c r="AP106" s="419"/>
      <c r="AQ106" s="419"/>
    </row>
    <row r="107" spans="1:43" x14ac:dyDescent="0.15">
      <c r="A107" s="163" t="str">
        <f>'END Jul 2021'!K84</f>
        <v>Radian Energy</v>
      </c>
      <c r="B107" s="158" t="str">
        <f>'END Jul 2021'!L84</f>
        <v>Grid to Go</v>
      </c>
      <c r="C107" s="215">
        <f>IF('END Jul 2021'!BP84=0,91*'END Jul 2021'!M84/100,(91*'END Jul 2021'!M84/100)+'END Jul 2021'!BP84/4)</f>
        <v>80.096545454545435</v>
      </c>
      <c r="D107" s="215">
        <f>IF('END Jul 2021'!O84="",$C$81*$C$82*'END Jul 2021'!N84/100,IF($C$81*$C$82&gt;='END Jul 2021'!P84,('END Jul 2021'!P84*'END Jul 2021'!N84/100),($C$81*$C$82*'END Jul 2021'!N84/100)))</f>
        <v>292.41818181818184</v>
      </c>
      <c r="E107" s="215">
        <f>IF(AND('END Jul 2021'!P84&gt;0,'END Jul 2021'!R84&gt;0),IF($C$81*$C$82&lt;'END Jul 2021'!P84,0,IF($C$81*$C$82&lt;=('END Jul 2021'!R84+'END Jul 2021'!P84),(($C$81*$C$82-'END Jul 2021'!P84)*'END Jul 2021'!Q84/100),(('END Jul 2021'!R84)*'END Jul 2021'!Q84/100))),0)</f>
        <v>0</v>
      </c>
      <c r="F107" s="215">
        <f>IF(AND('END Jul 2021'!R84&gt;0,'END Jul 2021'!T84&gt;0),IF(($C$81*$C$82&lt;'END Jul 2021'!T84),(0),($C$81*$C$82*'END Jul 2021'!T84)*'END Jul 2021'!U84/100),IF(AND('END Jul 2021'!R84&gt;0,'END Jul 2021'!T84=""),IF(($C$81*$C$82&lt;'END Jul 2021'!R84+'END Jul 2021'!P84),(0),(($C$81*$C$82-('END Jul 2021'!R84+'END Jul 2021'!P84))*'END Jul 2021'!S84/100)),IF(AND('END Jul 2021'!P84&gt;0,'END Jul 2021'!R84=""&gt;0),IF(($C$81*$C$82&lt;'END Jul 2021'!P84),(0),($C$81*$C$82-'END Jul 2021'!P84)*'END Jul 2021'!Q84/100),0)))</f>
        <v>0</v>
      </c>
      <c r="G107" s="215">
        <f>($C$81*$C$83)*'END Jul 2021'!AH84/100</f>
        <v>94.794545454545442</v>
      </c>
      <c r="H107" s="215">
        <f>($C$81*$C$84)*'END Jul 2021'!W84/100</f>
        <v>55.734545454545461</v>
      </c>
      <c r="I107" s="215">
        <f t="shared" si="58"/>
        <v>523.04381818181821</v>
      </c>
      <c r="J107" s="377">
        <f t="shared" si="59"/>
        <v>1771.7890909090911</v>
      </c>
      <c r="K107" s="209">
        <f t="shared" si="60"/>
        <v>2092.1752727272728</v>
      </c>
      <c r="L107" s="181">
        <f t="shared" si="61"/>
        <v>2301.3928000000005</v>
      </c>
      <c r="M107" s="209">
        <f>'END Jul 2021'!AZ84</f>
        <v>0</v>
      </c>
      <c r="N107" s="209">
        <f>'END Jul 2021'!BA84</f>
        <v>0</v>
      </c>
      <c r="O107" s="209">
        <f>'END Jul 2021'!BB84</f>
        <v>0</v>
      </c>
      <c r="P107" s="209">
        <f>'END Jul 2021'!BC84</f>
        <v>0</v>
      </c>
      <c r="Q107" s="378" t="str">
        <f t="shared" si="62"/>
        <v>No discount</v>
      </c>
      <c r="R107" s="378" t="str">
        <f t="shared" si="63"/>
        <v>Exclusive</v>
      </c>
      <c r="S107" s="379">
        <f t="shared" si="64"/>
        <v>2092.1752727272728</v>
      </c>
      <c r="T107" s="209">
        <f t="shared" si="65"/>
        <v>2092.1752727272728</v>
      </c>
      <c r="U107" s="381">
        <f t="shared" si="66"/>
        <v>2301.3928000000005</v>
      </c>
      <c r="V107" s="381">
        <f t="shared" si="67"/>
        <v>2301.3928000000005</v>
      </c>
      <c r="W107" s="210">
        <f>'END Jul 2021'!BL85</f>
        <v>0</v>
      </c>
      <c r="X107" s="211" t="str">
        <f>'END Jul 2021'!BM85</f>
        <v>n</v>
      </c>
      <c r="Y107" s="419"/>
      <c r="Z107" s="419"/>
      <c r="AA107" s="419"/>
      <c r="AB107" s="419"/>
      <c r="AC107" s="419"/>
      <c r="AD107" s="419"/>
      <c r="AE107" s="419"/>
      <c r="AF107" s="419"/>
      <c r="AG107" s="419"/>
      <c r="AH107" s="419"/>
      <c r="AI107" s="419"/>
      <c r="AJ107" s="419"/>
      <c r="AK107" s="419"/>
      <c r="AL107" s="419"/>
      <c r="AM107" s="419"/>
      <c r="AN107" s="419"/>
      <c r="AO107" s="419"/>
      <c r="AP107" s="419"/>
      <c r="AQ107" s="419"/>
    </row>
    <row r="108" spans="1:43" ht="15" thickBot="1" x14ac:dyDescent="0.2">
      <c r="A108" s="204" t="str">
        <f>'END Jul 2021'!K85</f>
        <v>Mojo Power</v>
      </c>
      <c r="B108" s="205" t="str">
        <f>'END Jul 2021'!L85</f>
        <v>G'day Sunshine</v>
      </c>
      <c r="C108" s="216">
        <f>IF('END Jul 2021'!BP85=0,91*'END Jul 2021'!M85/100,(91*'END Jul 2021'!M85/100)+'END Jul 2021'!BP85/4)</f>
        <v>141.48679999999999</v>
      </c>
      <c r="D108" s="216">
        <f>IF('END Jul 2021'!O85="",$C$81*$C$82*'END Jul 2021'!N85/100,IF($C$81*$C$82&gt;='END Jul 2021'!P85,('END Jul 2021'!P85*'END Jul 2021'!N85/100),($C$81*$C$82*'END Jul 2021'!N85/100)))</f>
        <v>165.95999999999995</v>
      </c>
      <c r="E108" s="216">
        <f>IF(AND('END Jul 2021'!P85&gt;0,'END Jul 2021'!R85&gt;0),IF($C$81*$C$82&lt;'END Jul 2021'!P85,0,IF($C$81*$C$82&lt;=('END Jul 2021'!R85+'END Jul 2021'!P85),(($C$81*$C$82-'END Jul 2021'!P85)*'END Jul 2021'!Q85/100),(('END Jul 2021'!R85)*'END Jul 2021'!Q85/100))),0)</f>
        <v>0</v>
      </c>
      <c r="F108" s="216">
        <f>IF(AND('END Jul 2021'!R85&gt;0,'END Jul 2021'!T85&gt;0),IF(($C$81*$C$82&lt;'END Jul 2021'!T85),(0),($C$81*$C$82*'END Jul 2021'!T85)*'END Jul 2021'!U85/100),IF(AND('END Jul 2021'!R85&gt;0,'END Jul 2021'!T85=""),IF(($C$81*$C$82&lt;'END Jul 2021'!R85+'END Jul 2021'!P85),(0),(($C$81*$C$82-('END Jul 2021'!R85+'END Jul 2021'!P85))*'END Jul 2021'!S85/100)),IF(AND('END Jul 2021'!P85&gt;0,'END Jul 2021'!R85=""&gt;0),IF(($C$81*$C$82&lt;'END Jul 2021'!P85),(0),($C$81*$C$82-'END Jul 2021'!P85)*'END Jul 2021'!Q85/100),0)))</f>
        <v>0</v>
      </c>
      <c r="G108" s="216">
        <f>($C$81*$C$83)*'END Jul 2021'!AH85/100</f>
        <v>99.575999999999979</v>
      </c>
      <c r="H108" s="216">
        <f>($C$81*$C$84)*'END Jul 2021'!W85/100</f>
        <v>66.384</v>
      </c>
      <c r="I108" s="216">
        <f t="shared" si="58"/>
        <v>473.40679999999992</v>
      </c>
      <c r="J108" s="380">
        <f t="shared" si="59"/>
        <v>1327.6799999999998</v>
      </c>
      <c r="K108" s="212">
        <f t="shared" si="60"/>
        <v>1893.6271999999997</v>
      </c>
      <c r="L108" s="191">
        <f t="shared" si="61"/>
        <v>2082.98992</v>
      </c>
      <c r="M108" s="212">
        <f>'END Jul 2021'!AZ85</f>
        <v>0</v>
      </c>
      <c r="N108" s="212">
        <f>'END Jul 2021'!BA85</f>
        <v>0</v>
      </c>
      <c r="O108" s="212">
        <f>'END Jul 2021'!BB85</f>
        <v>0</v>
      </c>
      <c r="P108" s="212">
        <f>'END Jul 2021'!BC85</f>
        <v>0</v>
      </c>
      <c r="Q108" s="384" t="str">
        <f t="shared" si="62"/>
        <v>No discount</v>
      </c>
      <c r="R108" s="384" t="str">
        <f t="shared" si="63"/>
        <v>Exclusive</v>
      </c>
      <c r="S108" s="385">
        <f t="shared" si="64"/>
        <v>1893.6271999999997</v>
      </c>
      <c r="T108" s="212">
        <f t="shared" si="65"/>
        <v>1893.6271999999997</v>
      </c>
      <c r="U108" s="382">
        <f t="shared" si="66"/>
        <v>2082.98992</v>
      </c>
      <c r="V108" s="382">
        <f t="shared" si="67"/>
        <v>2082.98992</v>
      </c>
      <c r="W108" s="213">
        <f>'END Jul 2021'!BL86</f>
        <v>0</v>
      </c>
      <c r="X108" s="214">
        <f>'END Jul 2021'!BM86</f>
        <v>0</v>
      </c>
      <c r="Y108" s="419"/>
      <c r="Z108" s="419"/>
      <c r="AA108" s="419"/>
      <c r="AB108" s="419"/>
      <c r="AC108" s="419"/>
      <c r="AD108" s="419"/>
      <c r="AE108" s="419"/>
      <c r="AF108" s="419"/>
      <c r="AG108" s="419"/>
      <c r="AH108" s="419"/>
      <c r="AI108" s="419"/>
      <c r="AJ108" s="419"/>
      <c r="AK108" s="419"/>
      <c r="AL108" s="419"/>
      <c r="AM108" s="419"/>
      <c r="AN108" s="419"/>
      <c r="AO108" s="419"/>
      <c r="AP108" s="419"/>
      <c r="AQ108" s="419"/>
    </row>
    <row r="109" spans="1:43" customFormat="1" x14ac:dyDescent="0.15">
      <c r="A109" s="411"/>
      <c r="B109" s="411"/>
      <c r="C109" s="411"/>
      <c r="D109" s="411"/>
      <c r="E109" s="411"/>
      <c r="F109" s="411"/>
      <c r="G109" s="411"/>
      <c r="H109" s="411"/>
      <c r="I109" s="411"/>
      <c r="J109" s="411"/>
      <c r="K109" s="411"/>
      <c r="L109" s="411"/>
      <c r="M109" s="411"/>
      <c r="N109" s="411"/>
      <c r="O109" s="411"/>
      <c r="P109" s="411"/>
      <c r="Q109" s="411"/>
      <c r="R109" s="411"/>
      <c r="S109" s="411"/>
      <c r="T109" s="411"/>
      <c r="U109" s="411"/>
      <c r="V109" s="411"/>
      <c r="W109" s="411"/>
      <c r="X109" s="411"/>
      <c r="Y109" s="419"/>
      <c r="Z109" s="419"/>
      <c r="AA109" s="419"/>
      <c r="AB109" s="419"/>
      <c r="AC109" s="419"/>
      <c r="AD109" s="419"/>
      <c r="AE109" s="419"/>
      <c r="AF109" s="419"/>
      <c r="AG109" s="419"/>
      <c r="AH109" s="419"/>
      <c r="AI109" s="419"/>
      <c r="AJ109" s="419"/>
      <c r="AK109" s="419"/>
      <c r="AL109" s="419"/>
      <c r="AM109" s="419"/>
      <c r="AN109" s="419"/>
      <c r="AO109" s="419"/>
      <c r="AP109" s="419"/>
      <c r="AQ109" s="419"/>
    </row>
    <row r="110" spans="1:43" customFormat="1" x14ac:dyDescent="0.15">
      <c r="A110" s="411"/>
      <c r="B110" s="411"/>
      <c r="C110" s="411"/>
      <c r="D110" s="411"/>
      <c r="E110" s="411"/>
      <c r="F110" s="411"/>
      <c r="G110" s="411"/>
      <c r="H110" s="411"/>
      <c r="I110" s="411"/>
      <c r="J110" s="411"/>
      <c r="K110" s="411"/>
      <c r="L110" s="411"/>
      <c r="M110" s="411"/>
      <c r="N110" s="411"/>
      <c r="O110" s="411"/>
      <c r="P110" s="411"/>
      <c r="Q110" s="411"/>
      <c r="R110" s="411"/>
      <c r="S110" s="411"/>
      <c r="T110" s="411"/>
      <c r="U110" s="411"/>
      <c r="V110" s="411"/>
      <c r="W110" s="411"/>
      <c r="X110" s="411"/>
      <c r="Y110" s="419"/>
      <c r="Z110" s="419"/>
      <c r="AA110" s="419"/>
      <c r="AB110" s="419"/>
      <c r="AC110" s="419"/>
      <c r="AD110" s="419"/>
      <c r="AE110" s="419"/>
      <c r="AF110" s="419"/>
      <c r="AG110" s="419"/>
      <c r="AH110" s="419"/>
      <c r="AI110" s="419"/>
      <c r="AJ110" s="419"/>
      <c r="AK110" s="419"/>
      <c r="AL110" s="419"/>
      <c r="AM110" s="419"/>
      <c r="AN110" s="419"/>
      <c r="AO110" s="419"/>
      <c r="AP110" s="419"/>
      <c r="AQ110" s="419"/>
    </row>
    <row r="111" spans="1:43" customFormat="1" x14ac:dyDescent="0.15">
      <c r="A111" s="411"/>
      <c r="B111" s="411"/>
      <c r="C111" s="411"/>
      <c r="D111" s="411"/>
      <c r="E111" s="411"/>
      <c r="F111" s="411"/>
      <c r="G111" s="411"/>
      <c r="H111" s="411"/>
      <c r="I111" s="411"/>
      <c r="J111" s="411"/>
      <c r="K111" s="411"/>
      <c r="L111" s="411"/>
      <c r="M111" s="411"/>
      <c r="N111" s="411"/>
      <c r="O111" s="411"/>
      <c r="P111" s="411"/>
      <c r="Q111" s="411"/>
      <c r="R111" s="411"/>
      <c r="S111" s="411"/>
      <c r="T111" s="411"/>
      <c r="U111" s="411"/>
      <c r="V111" s="411"/>
      <c r="W111" s="411"/>
      <c r="X111" s="411"/>
      <c r="Y111" s="419"/>
      <c r="Z111" s="419"/>
      <c r="AA111" s="419"/>
      <c r="AB111" s="419"/>
      <c r="AC111" s="419"/>
      <c r="AD111" s="419"/>
      <c r="AE111" s="419"/>
      <c r="AF111" s="419"/>
      <c r="AG111" s="419"/>
      <c r="AH111" s="419"/>
      <c r="AI111" s="419"/>
      <c r="AJ111" s="419"/>
      <c r="AK111" s="419"/>
      <c r="AL111" s="419"/>
      <c r="AM111" s="419"/>
      <c r="AN111" s="419"/>
      <c r="AO111" s="419"/>
      <c r="AP111" s="419"/>
      <c r="AQ111" s="419"/>
    </row>
    <row r="112" spans="1:43" customFormat="1" x14ac:dyDescent="0.15">
      <c r="A112" s="411"/>
      <c r="B112" s="411"/>
      <c r="C112" s="411"/>
      <c r="D112" s="411"/>
      <c r="E112" s="411"/>
      <c r="F112" s="411"/>
      <c r="G112" s="411"/>
      <c r="H112" s="411"/>
      <c r="I112" s="411"/>
      <c r="J112" s="411"/>
      <c r="K112" s="411"/>
      <c r="L112" s="411"/>
      <c r="M112" s="411"/>
      <c r="N112" s="411"/>
      <c r="O112" s="411"/>
      <c r="P112" s="411"/>
      <c r="Q112" s="411"/>
      <c r="R112" s="411"/>
      <c r="S112" s="411"/>
      <c r="T112" s="411"/>
      <c r="U112" s="411"/>
      <c r="V112" s="411"/>
      <c r="W112" s="411"/>
      <c r="X112" s="411"/>
      <c r="Y112" s="419"/>
      <c r="Z112" s="419"/>
      <c r="AA112" s="419"/>
      <c r="AB112" s="419"/>
      <c r="AC112" s="419"/>
      <c r="AD112" s="419"/>
      <c r="AE112" s="419"/>
      <c r="AF112" s="419"/>
      <c r="AG112" s="419"/>
      <c r="AH112" s="419"/>
      <c r="AI112" s="419"/>
      <c r="AJ112" s="419"/>
      <c r="AK112" s="419"/>
      <c r="AL112" s="419"/>
      <c r="AM112" s="419"/>
      <c r="AN112" s="419"/>
      <c r="AO112" s="419"/>
      <c r="AP112" s="419"/>
      <c r="AQ112" s="419"/>
    </row>
    <row r="113" spans="1:43" customFormat="1" x14ac:dyDescent="0.15">
      <c r="A113" s="411"/>
      <c r="B113" s="411"/>
      <c r="C113" s="411"/>
      <c r="D113" s="411"/>
      <c r="E113" s="411"/>
      <c r="F113" s="411"/>
      <c r="G113" s="411"/>
      <c r="H113" s="411"/>
      <c r="I113" s="411"/>
      <c r="J113" s="411"/>
      <c r="K113" s="411"/>
      <c r="L113" s="411"/>
      <c r="M113" s="411"/>
      <c r="N113" s="411"/>
      <c r="O113" s="411"/>
      <c r="P113" s="411"/>
      <c r="Q113" s="411"/>
      <c r="R113" s="411"/>
      <c r="S113" s="411"/>
      <c r="T113" s="411"/>
      <c r="U113" s="411"/>
      <c r="V113" s="411"/>
      <c r="W113" s="411"/>
      <c r="X113" s="411"/>
      <c r="Y113" s="419"/>
      <c r="Z113" s="419"/>
      <c r="AA113" s="419"/>
      <c r="AB113" s="419"/>
      <c r="AC113" s="419"/>
      <c r="AD113" s="419"/>
      <c r="AE113" s="419"/>
      <c r="AF113" s="419"/>
      <c r="AG113" s="419"/>
      <c r="AH113" s="419"/>
      <c r="AI113" s="419"/>
      <c r="AJ113" s="419"/>
      <c r="AK113" s="419"/>
      <c r="AL113" s="419"/>
      <c r="AM113" s="419"/>
      <c r="AN113" s="419"/>
      <c r="AO113" s="419"/>
      <c r="AP113" s="419"/>
      <c r="AQ113" s="419"/>
    </row>
    <row r="114" spans="1:43" customFormat="1" x14ac:dyDescent="0.15">
      <c r="A114" s="411"/>
      <c r="B114" s="411"/>
      <c r="C114" s="411"/>
      <c r="D114" s="411"/>
      <c r="E114" s="411"/>
      <c r="F114" s="411"/>
      <c r="G114" s="411"/>
      <c r="H114" s="411"/>
      <c r="I114" s="411"/>
      <c r="J114" s="411"/>
      <c r="K114" s="411"/>
      <c r="L114" s="411"/>
      <c r="M114" s="411"/>
      <c r="N114" s="411"/>
      <c r="O114" s="411"/>
      <c r="P114" s="411"/>
      <c r="Q114" s="411"/>
      <c r="R114" s="411"/>
      <c r="S114" s="411"/>
      <c r="T114" s="411"/>
      <c r="U114" s="411"/>
      <c r="V114" s="411"/>
      <c r="W114" s="411"/>
      <c r="X114" s="411"/>
      <c r="Y114" s="419"/>
      <c r="Z114" s="419"/>
      <c r="AA114" s="419"/>
      <c r="AB114" s="419"/>
      <c r="AC114" s="419"/>
      <c r="AD114" s="419"/>
      <c r="AE114" s="419"/>
      <c r="AF114" s="419"/>
      <c r="AG114" s="419"/>
      <c r="AH114" s="419"/>
      <c r="AI114" s="419"/>
      <c r="AJ114" s="419"/>
      <c r="AK114" s="419"/>
      <c r="AL114" s="419"/>
      <c r="AM114" s="419"/>
      <c r="AN114" s="419"/>
      <c r="AO114" s="419"/>
      <c r="AP114" s="419"/>
      <c r="AQ114" s="419"/>
    </row>
    <row r="115" spans="1:43" customFormat="1" x14ac:dyDescent="0.15">
      <c r="A115" s="411"/>
      <c r="B115" s="411"/>
      <c r="C115" s="411"/>
      <c r="D115" s="411"/>
      <c r="E115" s="411"/>
      <c r="F115" s="411"/>
      <c r="G115" s="411"/>
      <c r="H115" s="411"/>
      <c r="I115" s="411"/>
      <c r="J115" s="411"/>
      <c r="K115" s="411"/>
      <c r="L115" s="411"/>
      <c r="M115" s="411"/>
      <c r="N115" s="411"/>
      <c r="O115" s="411"/>
      <c r="P115" s="411"/>
      <c r="Q115" s="411"/>
      <c r="R115" s="411"/>
      <c r="S115" s="411"/>
      <c r="T115" s="411"/>
      <c r="U115" s="411"/>
      <c r="V115" s="411"/>
      <c r="W115" s="411"/>
      <c r="X115" s="411"/>
      <c r="Y115" s="419"/>
      <c r="Z115" s="419"/>
      <c r="AA115" s="419"/>
      <c r="AB115" s="419"/>
      <c r="AC115" s="419"/>
      <c r="AD115" s="419"/>
      <c r="AE115" s="419"/>
      <c r="AF115" s="419"/>
      <c r="AG115" s="419"/>
      <c r="AH115" s="419"/>
      <c r="AI115" s="419"/>
      <c r="AJ115" s="419"/>
      <c r="AK115" s="419"/>
      <c r="AL115" s="419"/>
      <c r="AM115" s="419"/>
      <c r="AN115" s="419"/>
      <c r="AO115" s="419"/>
      <c r="AP115" s="419"/>
      <c r="AQ115" s="419"/>
    </row>
    <row r="116" spans="1:43" customFormat="1" x14ac:dyDescent="0.15">
      <c r="A116" s="411"/>
      <c r="B116" s="411"/>
      <c r="C116" s="411"/>
      <c r="D116" s="411"/>
      <c r="E116" s="411"/>
      <c r="F116" s="411"/>
      <c r="G116" s="411"/>
      <c r="H116" s="411"/>
      <c r="I116" s="411"/>
      <c r="J116" s="411"/>
      <c r="K116" s="411"/>
      <c r="L116" s="411"/>
      <c r="M116" s="411"/>
      <c r="N116" s="411"/>
      <c r="O116" s="411"/>
      <c r="P116" s="411"/>
      <c r="Q116" s="411"/>
      <c r="R116" s="411"/>
      <c r="S116" s="411"/>
      <c r="T116" s="411"/>
      <c r="U116" s="411"/>
      <c r="V116" s="411"/>
      <c r="W116" s="411"/>
      <c r="X116" s="411"/>
      <c r="Y116" s="419"/>
      <c r="Z116" s="419"/>
      <c r="AA116" s="419"/>
      <c r="AB116" s="419"/>
      <c r="AC116" s="419"/>
      <c r="AD116" s="419"/>
      <c r="AE116" s="419"/>
      <c r="AF116" s="419"/>
      <c r="AG116" s="419"/>
      <c r="AH116" s="419"/>
      <c r="AI116" s="419"/>
      <c r="AJ116" s="419"/>
      <c r="AK116" s="419"/>
      <c r="AL116" s="419"/>
      <c r="AM116" s="419"/>
      <c r="AN116" s="419"/>
      <c r="AO116" s="419"/>
      <c r="AP116" s="419"/>
      <c r="AQ116" s="419"/>
    </row>
    <row r="117" spans="1:43" customFormat="1" x14ac:dyDescent="0.15">
      <c r="A117" s="411"/>
      <c r="B117" s="411"/>
      <c r="C117" s="411"/>
      <c r="D117" s="411"/>
      <c r="E117" s="411"/>
      <c r="F117" s="411"/>
      <c r="G117" s="411"/>
      <c r="H117" s="411"/>
      <c r="I117" s="411"/>
      <c r="J117" s="411"/>
      <c r="K117" s="411"/>
      <c r="L117" s="411"/>
      <c r="M117" s="411"/>
      <c r="N117" s="411"/>
      <c r="O117" s="411"/>
      <c r="P117" s="411"/>
      <c r="Q117" s="411"/>
      <c r="R117" s="411"/>
      <c r="S117" s="411"/>
      <c r="T117" s="411"/>
      <c r="U117" s="411"/>
      <c r="V117" s="411"/>
      <c r="W117" s="411"/>
      <c r="X117" s="411"/>
      <c r="Y117" s="419"/>
      <c r="Z117" s="419"/>
      <c r="AA117" s="419"/>
      <c r="AB117" s="419"/>
      <c r="AC117" s="419"/>
      <c r="AD117" s="419"/>
      <c r="AE117" s="419"/>
      <c r="AF117" s="419"/>
      <c r="AG117" s="419"/>
      <c r="AH117" s="419"/>
      <c r="AI117" s="419"/>
      <c r="AJ117" s="419"/>
      <c r="AK117" s="419"/>
      <c r="AL117" s="419"/>
      <c r="AM117" s="419"/>
      <c r="AN117" s="419"/>
      <c r="AO117" s="419"/>
      <c r="AP117" s="419"/>
      <c r="AQ117" s="419"/>
    </row>
    <row r="118" spans="1:43" customFormat="1" x14ac:dyDescent="0.15">
      <c r="A118" s="411"/>
      <c r="B118" s="411"/>
      <c r="C118" s="411"/>
      <c r="D118" s="411"/>
      <c r="E118" s="411"/>
      <c r="F118" s="411"/>
      <c r="G118" s="411"/>
      <c r="H118" s="411"/>
      <c r="I118" s="411"/>
      <c r="J118" s="411"/>
      <c r="K118" s="411"/>
      <c r="L118" s="411"/>
      <c r="M118" s="411"/>
      <c r="N118" s="411"/>
      <c r="O118" s="411"/>
      <c r="P118" s="411"/>
      <c r="Q118" s="411"/>
      <c r="R118" s="411"/>
      <c r="S118" s="411"/>
      <c r="T118" s="411"/>
      <c r="U118" s="411"/>
      <c r="V118" s="411"/>
      <c r="W118" s="411"/>
      <c r="X118" s="411"/>
      <c r="Y118" s="419"/>
      <c r="Z118" s="419"/>
      <c r="AA118" s="419"/>
      <c r="AB118" s="419"/>
      <c r="AC118" s="419"/>
      <c r="AD118" s="419"/>
      <c r="AE118" s="419"/>
      <c r="AF118" s="419"/>
      <c r="AG118" s="419"/>
      <c r="AH118" s="419"/>
      <c r="AI118" s="419"/>
      <c r="AJ118" s="419"/>
      <c r="AK118" s="419"/>
      <c r="AL118" s="419"/>
      <c r="AM118" s="419"/>
      <c r="AN118" s="419"/>
      <c r="AO118" s="419"/>
      <c r="AP118" s="419"/>
      <c r="AQ118" s="419"/>
    </row>
    <row r="119" spans="1:43" customFormat="1" x14ac:dyDescent="0.15">
      <c r="A119" s="411"/>
      <c r="B119" s="411"/>
      <c r="C119" s="411"/>
      <c r="D119" s="411"/>
      <c r="E119" s="411"/>
      <c r="F119" s="411"/>
      <c r="G119" s="411"/>
      <c r="H119" s="411"/>
      <c r="I119" s="411"/>
      <c r="J119" s="411"/>
      <c r="K119" s="411"/>
      <c r="L119" s="411"/>
      <c r="M119" s="411"/>
      <c r="N119" s="411"/>
      <c r="O119" s="411"/>
      <c r="P119" s="411"/>
      <c r="Q119" s="411"/>
      <c r="R119" s="411"/>
      <c r="S119" s="411"/>
      <c r="T119" s="411"/>
      <c r="U119" s="411"/>
      <c r="V119" s="411"/>
      <c r="W119" s="411"/>
      <c r="X119" s="411"/>
      <c r="Y119" s="419"/>
      <c r="Z119" s="419"/>
      <c r="AA119" s="419"/>
      <c r="AB119" s="419"/>
      <c r="AC119" s="419"/>
      <c r="AD119" s="419"/>
      <c r="AE119" s="419"/>
      <c r="AF119" s="419"/>
      <c r="AG119" s="419"/>
      <c r="AH119" s="419"/>
      <c r="AI119" s="419"/>
      <c r="AJ119" s="419"/>
      <c r="AK119" s="419"/>
      <c r="AL119" s="419"/>
      <c r="AM119" s="419"/>
      <c r="AN119" s="419"/>
      <c r="AO119" s="419"/>
      <c r="AP119" s="419"/>
      <c r="AQ119" s="419"/>
    </row>
    <row r="120" spans="1:43" customFormat="1" x14ac:dyDescent="0.15">
      <c r="A120" s="411"/>
      <c r="B120" s="411"/>
      <c r="C120" s="411"/>
      <c r="D120" s="411"/>
      <c r="E120" s="411"/>
      <c r="F120" s="411"/>
      <c r="G120" s="411"/>
      <c r="H120" s="411"/>
      <c r="I120" s="411"/>
      <c r="J120" s="411"/>
      <c r="K120" s="411"/>
      <c r="L120" s="411"/>
      <c r="M120" s="411"/>
      <c r="N120" s="411"/>
      <c r="O120" s="411"/>
      <c r="P120" s="411"/>
      <c r="Q120" s="411"/>
      <c r="R120" s="411"/>
      <c r="S120" s="411"/>
      <c r="T120" s="411"/>
      <c r="U120" s="411"/>
      <c r="V120" s="411"/>
      <c r="W120" s="411"/>
      <c r="X120" s="411"/>
      <c r="Y120" s="419"/>
      <c r="Z120" s="419"/>
      <c r="AA120" s="419"/>
      <c r="AB120" s="419"/>
      <c r="AC120" s="419"/>
      <c r="AD120" s="419"/>
      <c r="AE120" s="419"/>
      <c r="AF120" s="419"/>
      <c r="AG120" s="419"/>
      <c r="AH120" s="419"/>
      <c r="AI120" s="419"/>
      <c r="AJ120" s="419"/>
      <c r="AK120" s="419"/>
      <c r="AL120" s="419"/>
      <c r="AM120" s="419"/>
      <c r="AN120" s="419"/>
      <c r="AO120" s="419"/>
      <c r="AP120" s="419"/>
      <c r="AQ120" s="419"/>
    </row>
    <row r="121" spans="1:43" customFormat="1" x14ac:dyDescent="0.15">
      <c r="A121" s="411"/>
      <c r="B121" s="411"/>
      <c r="C121" s="411"/>
      <c r="D121" s="411"/>
      <c r="E121" s="411"/>
      <c r="F121" s="411"/>
      <c r="G121" s="411"/>
      <c r="H121" s="411"/>
      <c r="I121" s="411"/>
      <c r="J121" s="411"/>
      <c r="K121" s="411"/>
      <c r="L121" s="411"/>
      <c r="M121" s="411"/>
      <c r="N121" s="411"/>
      <c r="O121" s="411"/>
      <c r="P121" s="411"/>
      <c r="Q121" s="411"/>
      <c r="R121" s="411"/>
      <c r="S121" s="411"/>
      <c r="T121" s="411"/>
      <c r="U121" s="411"/>
      <c r="V121" s="411"/>
      <c r="W121" s="411"/>
      <c r="X121" s="411"/>
      <c r="Y121" s="419"/>
      <c r="Z121" s="419"/>
      <c r="AA121" s="419"/>
      <c r="AB121" s="419"/>
      <c r="AC121" s="419"/>
      <c r="AD121" s="419"/>
      <c r="AE121" s="419"/>
      <c r="AF121" s="419"/>
      <c r="AG121" s="419"/>
      <c r="AH121" s="419"/>
      <c r="AI121" s="419"/>
      <c r="AJ121" s="419"/>
      <c r="AK121" s="419"/>
      <c r="AL121" s="419"/>
      <c r="AM121" s="419"/>
      <c r="AN121" s="419"/>
      <c r="AO121" s="419"/>
      <c r="AP121" s="419"/>
      <c r="AQ121" s="419"/>
    </row>
    <row r="122" spans="1:43" customFormat="1" x14ac:dyDescent="0.15">
      <c r="A122" s="411"/>
      <c r="B122" s="411"/>
      <c r="C122" s="411"/>
      <c r="D122" s="411"/>
      <c r="E122" s="411"/>
      <c r="F122" s="411"/>
      <c r="G122" s="411"/>
      <c r="H122" s="411"/>
      <c r="I122" s="411"/>
      <c r="J122" s="411"/>
      <c r="K122" s="411"/>
      <c r="L122" s="411"/>
      <c r="M122" s="411"/>
      <c r="N122" s="411"/>
      <c r="O122" s="411"/>
      <c r="P122" s="411"/>
      <c r="Q122" s="411"/>
      <c r="R122" s="411"/>
      <c r="S122" s="411"/>
      <c r="T122" s="411"/>
      <c r="U122" s="411"/>
      <c r="V122" s="411"/>
      <c r="W122" s="411"/>
      <c r="X122" s="411"/>
      <c r="Y122" s="419"/>
      <c r="Z122" s="419"/>
      <c r="AA122" s="419"/>
      <c r="AB122" s="419"/>
      <c r="AC122" s="419"/>
      <c r="AD122" s="419"/>
      <c r="AE122" s="419"/>
      <c r="AF122" s="419"/>
      <c r="AG122" s="419"/>
      <c r="AH122" s="419"/>
      <c r="AI122" s="419"/>
      <c r="AJ122" s="419"/>
      <c r="AK122" s="419"/>
      <c r="AL122" s="419"/>
      <c r="AM122" s="419"/>
      <c r="AN122" s="419"/>
      <c r="AO122" s="419"/>
      <c r="AP122" s="419"/>
      <c r="AQ122" s="419"/>
    </row>
    <row r="123" spans="1:43" customFormat="1" x14ac:dyDescent="0.15">
      <c r="A123" s="411"/>
      <c r="B123" s="411"/>
      <c r="C123" s="411"/>
      <c r="D123" s="411"/>
      <c r="E123" s="411"/>
      <c r="F123" s="411"/>
      <c r="G123" s="411"/>
      <c r="H123" s="411"/>
      <c r="I123" s="411"/>
      <c r="J123" s="411"/>
      <c r="K123" s="411"/>
      <c r="L123" s="411"/>
      <c r="M123" s="411"/>
      <c r="N123" s="411"/>
      <c r="O123" s="411"/>
      <c r="P123" s="411"/>
      <c r="Q123" s="411"/>
      <c r="R123" s="411"/>
      <c r="S123" s="411"/>
      <c r="T123" s="411"/>
      <c r="U123" s="411"/>
      <c r="V123" s="411"/>
      <c r="W123" s="411"/>
      <c r="X123" s="411"/>
      <c r="Y123" s="419"/>
      <c r="Z123" s="419"/>
      <c r="AA123" s="419"/>
      <c r="AB123" s="419"/>
      <c r="AC123" s="419"/>
      <c r="AD123" s="419"/>
      <c r="AE123" s="419"/>
      <c r="AF123" s="419"/>
      <c r="AG123" s="419"/>
      <c r="AH123" s="419"/>
      <c r="AI123" s="419"/>
      <c r="AJ123" s="419"/>
      <c r="AK123" s="419"/>
      <c r="AL123" s="419"/>
      <c r="AM123" s="419"/>
      <c r="AN123" s="419"/>
      <c r="AO123" s="419"/>
      <c r="AP123" s="419"/>
      <c r="AQ123" s="419"/>
    </row>
    <row r="124" spans="1:43" customFormat="1" x14ac:dyDescent="0.15">
      <c r="A124" s="411"/>
      <c r="B124" s="411"/>
      <c r="C124" s="411"/>
      <c r="D124" s="411"/>
      <c r="E124" s="411"/>
      <c r="F124" s="411"/>
      <c r="G124" s="411"/>
      <c r="H124" s="411"/>
      <c r="I124" s="411"/>
      <c r="J124" s="411"/>
      <c r="K124" s="411"/>
      <c r="L124" s="411"/>
      <c r="M124" s="411"/>
      <c r="N124" s="411"/>
      <c r="O124" s="411"/>
      <c r="P124" s="411"/>
      <c r="Q124" s="411"/>
      <c r="R124" s="411"/>
      <c r="S124" s="411"/>
      <c r="T124" s="411"/>
      <c r="U124" s="411"/>
      <c r="V124" s="411"/>
      <c r="W124" s="411"/>
      <c r="X124" s="411"/>
      <c r="Y124" s="419"/>
      <c r="Z124" s="419"/>
      <c r="AA124" s="419"/>
      <c r="AB124" s="419"/>
      <c r="AC124" s="419"/>
      <c r="AD124" s="419"/>
      <c r="AE124" s="419"/>
      <c r="AF124" s="419"/>
      <c r="AG124" s="419"/>
      <c r="AH124" s="419"/>
      <c r="AI124" s="419"/>
      <c r="AJ124" s="419"/>
      <c r="AK124" s="419"/>
      <c r="AL124" s="419"/>
      <c r="AM124" s="419"/>
      <c r="AN124" s="419"/>
      <c r="AO124" s="419"/>
      <c r="AP124" s="419"/>
      <c r="AQ124" s="419"/>
    </row>
    <row r="125" spans="1:43" customFormat="1" x14ac:dyDescent="0.15">
      <c r="A125" s="411"/>
      <c r="B125" s="411"/>
      <c r="C125" s="411"/>
      <c r="D125" s="411"/>
      <c r="E125" s="411"/>
      <c r="F125" s="411"/>
      <c r="G125" s="411"/>
      <c r="H125" s="411"/>
      <c r="I125" s="411"/>
      <c r="J125" s="411"/>
      <c r="K125" s="411"/>
      <c r="L125" s="411"/>
      <c r="M125" s="411"/>
      <c r="N125" s="411"/>
      <c r="O125" s="411"/>
      <c r="P125" s="411"/>
      <c r="Q125" s="411"/>
      <c r="R125" s="411"/>
      <c r="S125" s="411"/>
      <c r="T125" s="411"/>
      <c r="U125" s="411"/>
      <c r="V125" s="411"/>
      <c r="W125" s="411"/>
      <c r="X125" s="411"/>
      <c r="Y125" s="419"/>
      <c r="Z125" s="419"/>
      <c r="AA125" s="419"/>
      <c r="AB125" s="419"/>
      <c r="AC125" s="419"/>
      <c r="AD125" s="419"/>
      <c r="AE125" s="419"/>
      <c r="AF125" s="419"/>
      <c r="AG125" s="419"/>
      <c r="AH125" s="419"/>
      <c r="AI125" s="419"/>
      <c r="AJ125" s="419"/>
      <c r="AK125" s="419"/>
      <c r="AL125" s="419"/>
      <c r="AM125" s="419"/>
      <c r="AN125" s="419"/>
      <c r="AO125" s="419"/>
      <c r="AP125" s="419"/>
      <c r="AQ125" s="419"/>
    </row>
    <row r="126" spans="1:43" customFormat="1" x14ac:dyDescent="0.15">
      <c r="A126" s="411"/>
      <c r="B126" s="411"/>
      <c r="C126" s="411"/>
      <c r="D126" s="411"/>
      <c r="E126" s="411"/>
      <c r="F126" s="411"/>
      <c r="G126" s="411"/>
      <c r="H126" s="411"/>
      <c r="I126" s="411"/>
      <c r="J126" s="411"/>
      <c r="K126" s="411"/>
      <c r="L126" s="411"/>
      <c r="M126" s="411"/>
      <c r="N126" s="411"/>
      <c r="O126" s="411"/>
      <c r="P126" s="411"/>
      <c r="Q126" s="411"/>
      <c r="R126" s="411"/>
      <c r="S126" s="411"/>
      <c r="T126" s="411"/>
      <c r="U126" s="411"/>
      <c r="V126" s="411"/>
      <c r="W126" s="411"/>
      <c r="X126" s="411"/>
      <c r="Y126" s="419"/>
      <c r="Z126" s="419"/>
      <c r="AA126" s="419"/>
      <c r="AB126" s="419"/>
      <c r="AC126" s="419"/>
      <c r="AD126" s="419"/>
      <c r="AE126" s="419"/>
      <c r="AF126" s="419"/>
      <c r="AG126" s="419"/>
      <c r="AH126" s="419"/>
      <c r="AI126" s="419"/>
      <c r="AJ126" s="419"/>
      <c r="AK126" s="419"/>
      <c r="AL126" s="419"/>
      <c r="AM126" s="419"/>
      <c r="AN126" s="419"/>
      <c r="AO126" s="419"/>
      <c r="AP126" s="419"/>
      <c r="AQ126" s="419"/>
    </row>
    <row r="127" spans="1:43" customFormat="1" x14ac:dyDescent="0.15">
      <c r="A127" s="411"/>
      <c r="B127" s="411"/>
      <c r="C127" s="411"/>
      <c r="D127" s="411"/>
      <c r="E127" s="411"/>
      <c r="F127" s="411"/>
      <c r="G127" s="411"/>
      <c r="H127" s="411"/>
      <c r="I127" s="411"/>
      <c r="J127" s="411"/>
      <c r="K127" s="411"/>
      <c r="L127" s="411"/>
      <c r="M127" s="411"/>
      <c r="N127" s="411"/>
      <c r="O127" s="411"/>
      <c r="P127" s="411"/>
      <c r="Q127" s="411"/>
      <c r="R127" s="411"/>
      <c r="S127" s="411"/>
      <c r="T127" s="411"/>
      <c r="U127" s="411"/>
      <c r="V127" s="411"/>
      <c r="W127" s="411"/>
      <c r="X127" s="411"/>
      <c r="Y127" s="419"/>
      <c r="Z127" s="419"/>
      <c r="AA127" s="419"/>
      <c r="AB127" s="419"/>
      <c r="AC127" s="419"/>
      <c r="AD127" s="419"/>
      <c r="AE127" s="419"/>
      <c r="AF127" s="419"/>
      <c r="AG127" s="419"/>
      <c r="AH127" s="419"/>
      <c r="AI127" s="419"/>
      <c r="AJ127" s="419"/>
      <c r="AK127" s="419"/>
      <c r="AL127" s="419"/>
      <c r="AM127" s="419"/>
      <c r="AN127" s="419"/>
      <c r="AO127" s="419"/>
      <c r="AP127" s="419"/>
      <c r="AQ127" s="419"/>
    </row>
    <row r="128" spans="1:43" customFormat="1" x14ac:dyDescent="0.15">
      <c r="A128" s="411"/>
      <c r="B128" s="411"/>
      <c r="C128" s="411"/>
      <c r="D128" s="411"/>
      <c r="E128" s="411"/>
      <c r="F128" s="411"/>
      <c r="G128" s="411"/>
      <c r="H128" s="411"/>
      <c r="I128" s="411"/>
      <c r="J128" s="411"/>
      <c r="K128" s="411"/>
      <c r="L128" s="411"/>
      <c r="M128" s="411"/>
      <c r="N128" s="411"/>
      <c r="O128" s="411"/>
      <c r="P128" s="411"/>
      <c r="Q128" s="411"/>
      <c r="R128" s="411"/>
      <c r="S128" s="411"/>
      <c r="T128" s="411"/>
      <c r="U128" s="411"/>
      <c r="V128" s="411"/>
      <c r="W128" s="411"/>
      <c r="X128" s="411"/>
      <c r="Y128" s="419"/>
      <c r="Z128" s="419"/>
      <c r="AA128" s="419"/>
      <c r="AB128" s="419"/>
      <c r="AC128" s="419"/>
      <c r="AD128" s="419"/>
      <c r="AE128" s="419"/>
      <c r="AF128" s="419"/>
      <c r="AG128" s="419"/>
      <c r="AH128" s="419"/>
      <c r="AI128" s="419"/>
      <c r="AJ128" s="419"/>
      <c r="AK128" s="419"/>
      <c r="AL128" s="419"/>
      <c r="AM128" s="419"/>
      <c r="AN128" s="419"/>
      <c r="AO128" s="419"/>
      <c r="AP128" s="419"/>
      <c r="AQ128" s="419"/>
    </row>
    <row r="129" spans="1:43" customFormat="1" x14ac:dyDescent="0.15">
      <c r="A129" s="411"/>
      <c r="B129" s="411"/>
      <c r="C129" s="411"/>
      <c r="D129" s="411"/>
      <c r="E129" s="411"/>
      <c r="F129" s="411"/>
      <c r="G129" s="411"/>
      <c r="H129" s="411"/>
      <c r="I129" s="411"/>
      <c r="J129" s="411"/>
      <c r="K129" s="411"/>
      <c r="L129" s="411"/>
      <c r="M129" s="411"/>
      <c r="N129" s="411"/>
      <c r="O129" s="411"/>
      <c r="P129" s="411"/>
      <c r="Q129" s="411"/>
      <c r="R129" s="411"/>
      <c r="S129" s="411"/>
      <c r="T129" s="411"/>
      <c r="U129" s="411"/>
      <c r="V129" s="411"/>
      <c r="W129" s="411"/>
      <c r="X129" s="411"/>
      <c r="Y129" s="419"/>
      <c r="Z129" s="419"/>
      <c r="AA129" s="419"/>
      <c r="AB129" s="419"/>
      <c r="AC129" s="419"/>
      <c r="AD129" s="419"/>
      <c r="AE129" s="419"/>
      <c r="AF129" s="419"/>
      <c r="AG129" s="419"/>
      <c r="AH129" s="419"/>
      <c r="AI129" s="419"/>
      <c r="AJ129" s="419"/>
      <c r="AK129" s="419"/>
      <c r="AL129" s="419"/>
      <c r="AM129" s="419"/>
      <c r="AN129" s="419"/>
      <c r="AO129" s="419"/>
      <c r="AP129" s="419"/>
      <c r="AQ129" s="419"/>
    </row>
    <row r="130" spans="1:43" customFormat="1" x14ac:dyDescent="0.15">
      <c r="A130" s="411"/>
      <c r="B130" s="411"/>
      <c r="C130" s="411"/>
      <c r="D130" s="411"/>
      <c r="E130" s="411"/>
      <c r="F130" s="411"/>
      <c r="G130" s="411"/>
      <c r="H130" s="411"/>
      <c r="I130" s="411"/>
      <c r="J130" s="411"/>
      <c r="K130" s="411"/>
      <c r="L130" s="411"/>
      <c r="M130" s="411"/>
      <c r="N130" s="411"/>
      <c r="O130" s="411"/>
      <c r="P130" s="411"/>
      <c r="Q130" s="411"/>
      <c r="R130" s="411"/>
      <c r="S130" s="411"/>
      <c r="T130" s="411"/>
      <c r="U130" s="411"/>
      <c r="V130" s="411"/>
      <c r="W130" s="411"/>
      <c r="X130" s="411"/>
      <c r="Y130" s="419"/>
      <c r="Z130" s="419"/>
      <c r="AA130" s="419"/>
      <c r="AB130" s="419"/>
      <c r="AC130" s="419"/>
      <c r="AD130" s="419"/>
      <c r="AE130" s="419"/>
      <c r="AF130" s="419"/>
      <c r="AG130" s="419"/>
      <c r="AH130" s="419"/>
      <c r="AI130" s="419"/>
      <c r="AJ130" s="419"/>
      <c r="AK130" s="419"/>
      <c r="AL130" s="419"/>
      <c r="AM130" s="419"/>
      <c r="AN130" s="419"/>
      <c r="AO130" s="419"/>
      <c r="AP130" s="419"/>
      <c r="AQ130" s="419"/>
    </row>
    <row r="131" spans="1:43" customFormat="1" x14ac:dyDescent="0.15">
      <c r="A131" s="411"/>
      <c r="B131" s="411"/>
      <c r="C131" s="411"/>
      <c r="D131" s="411"/>
      <c r="E131" s="411"/>
      <c r="F131" s="411"/>
      <c r="G131" s="411"/>
      <c r="H131" s="411"/>
      <c r="I131" s="411"/>
      <c r="J131" s="411"/>
      <c r="K131" s="411"/>
      <c r="L131" s="411"/>
      <c r="M131" s="411"/>
      <c r="N131" s="411"/>
      <c r="O131" s="411"/>
      <c r="P131" s="411"/>
      <c r="Q131" s="411"/>
      <c r="R131" s="411"/>
      <c r="S131" s="411"/>
      <c r="T131" s="411"/>
      <c r="U131" s="411"/>
      <c r="V131" s="411"/>
      <c r="W131" s="411"/>
      <c r="X131" s="411"/>
      <c r="Y131" s="419"/>
      <c r="Z131" s="419"/>
      <c r="AA131" s="419"/>
      <c r="AB131" s="419"/>
      <c r="AC131" s="419"/>
      <c r="AD131" s="419"/>
      <c r="AE131" s="419"/>
      <c r="AF131" s="419"/>
      <c r="AG131" s="419"/>
      <c r="AH131" s="419"/>
      <c r="AI131" s="419"/>
      <c r="AJ131" s="419"/>
      <c r="AK131" s="419"/>
      <c r="AL131" s="419"/>
      <c r="AM131" s="419"/>
      <c r="AN131" s="419"/>
      <c r="AO131" s="419"/>
      <c r="AP131" s="419"/>
      <c r="AQ131" s="419"/>
    </row>
    <row r="132" spans="1:43" customFormat="1" x14ac:dyDescent="0.15">
      <c r="A132" s="411"/>
      <c r="B132" s="411"/>
      <c r="C132" s="411"/>
      <c r="D132" s="411"/>
      <c r="E132" s="411"/>
      <c r="F132" s="411"/>
      <c r="G132" s="411"/>
      <c r="H132" s="411"/>
      <c r="I132" s="411"/>
      <c r="J132" s="411"/>
      <c r="K132" s="411"/>
      <c r="L132" s="411"/>
      <c r="M132" s="411"/>
      <c r="N132" s="411"/>
      <c r="O132" s="411"/>
      <c r="P132" s="411"/>
      <c r="Q132" s="411"/>
      <c r="R132" s="411"/>
      <c r="S132" s="411"/>
      <c r="T132" s="411"/>
      <c r="U132" s="411"/>
      <c r="V132" s="411"/>
      <c r="W132" s="411"/>
      <c r="X132" s="411"/>
      <c r="Y132" s="419"/>
      <c r="Z132" s="419"/>
      <c r="AA132" s="419"/>
      <c r="AB132" s="419"/>
      <c r="AC132" s="419"/>
      <c r="AD132" s="419"/>
      <c r="AE132" s="419"/>
      <c r="AF132" s="419"/>
      <c r="AG132" s="419"/>
      <c r="AH132" s="419"/>
      <c r="AI132" s="419"/>
      <c r="AJ132" s="419"/>
      <c r="AK132" s="419"/>
      <c r="AL132" s="419"/>
      <c r="AM132" s="419"/>
      <c r="AN132" s="419"/>
      <c r="AO132" s="419"/>
      <c r="AP132" s="419"/>
      <c r="AQ132" s="419"/>
    </row>
    <row r="133" spans="1:43" customFormat="1" x14ac:dyDescent="0.15">
      <c r="A133" s="411"/>
      <c r="B133" s="411"/>
      <c r="C133" s="411"/>
      <c r="D133" s="411"/>
      <c r="E133" s="411"/>
      <c r="F133" s="411"/>
      <c r="G133" s="411"/>
      <c r="H133" s="411"/>
      <c r="I133" s="411"/>
      <c r="J133" s="411"/>
      <c r="K133" s="411"/>
      <c r="L133" s="411"/>
      <c r="M133" s="411"/>
      <c r="N133" s="411"/>
      <c r="O133" s="411"/>
      <c r="P133" s="411"/>
      <c r="Q133" s="411"/>
      <c r="R133" s="411"/>
      <c r="S133" s="411"/>
      <c r="T133" s="411"/>
      <c r="U133" s="411"/>
      <c r="V133" s="411"/>
      <c r="W133" s="411"/>
      <c r="X133" s="411"/>
      <c r="Y133" s="419"/>
      <c r="Z133" s="419"/>
      <c r="AA133" s="419"/>
      <c r="AB133" s="419"/>
      <c r="AC133" s="419"/>
      <c r="AD133" s="419"/>
      <c r="AE133" s="419"/>
      <c r="AF133" s="419"/>
      <c r="AG133" s="419"/>
      <c r="AH133" s="419"/>
      <c r="AI133" s="419"/>
      <c r="AJ133" s="419"/>
      <c r="AK133" s="419"/>
      <c r="AL133" s="419"/>
      <c r="AM133" s="419"/>
      <c r="AN133" s="419"/>
      <c r="AO133" s="419"/>
      <c r="AP133" s="419"/>
      <c r="AQ133" s="419"/>
    </row>
    <row r="134" spans="1:43" customFormat="1" x14ac:dyDescent="0.15">
      <c r="A134" s="411"/>
      <c r="B134" s="411"/>
      <c r="C134" s="411"/>
      <c r="D134" s="411"/>
      <c r="E134" s="411"/>
      <c r="F134" s="411"/>
      <c r="G134" s="411"/>
      <c r="H134" s="411"/>
      <c r="I134" s="411"/>
      <c r="J134" s="411"/>
      <c r="K134" s="411"/>
      <c r="L134" s="411"/>
      <c r="M134" s="411"/>
      <c r="N134" s="411"/>
      <c r="O134" s="411"/>
      <c r="P134" s="411"/>
      <c r="Q134" s="411"/>
      <c r="R134" s="411"/>
      <c r="S134" s="411"/>
      <c r="T134" s="411"/>
      <c r="U134" s="411"/>
      <c r="V134" s="411"/>
      <c r="W134" s="411"/>
      <c r="X134" s="411"/>
      <c r="Y134" s="419"/>
      <c r="Z134" s="419"/>
      <c r="AA134" s="419"/>
      <c r="AB134" s="419"/>
      <c r="AC134" s="419"/>
      <c r="AD134" s="419"/>
      <c r="AE134" s="419"/>
      <c r="AF134" s="419"/>
      <c r="AG134" s="419"/>
      <c r="AH134" s="419"/>
      <c r="AI134" s="419"/>
      <c r="AJ134" s="419"/>
      <c r="AK134" s="419"/>
      <c r="AL134" s="419"/>
      <c r="AM134" s="419"/>
      <c r="AN134" s="419"/>
      <c r="AO134" s="419"/>
      <c r="AP134" s="419"/>
      <c r="AQ134" s="419"/>
    </row>
    <row r="135" spans="1:43" customFormat="1" x14ac:dyDescent="0.15">
      <c r="A135" s="411"/>
      <c r="B135" s="411"/>
      <c r="C135" s="411"/>
      <c r="D135" s="411"/>
      <c r="E135" s="411"/>
      <c r="F135" s="411"/>
      <c r="G135" s="411"/>
      <c r="H135" s="411"/>
      <c r="I135" s="411"/>
      <c r="J135" s="411"/>
      <c r="K135" s="411"/>
      <c r="L135" s="411"/>
      <c r="M135" s="411"/>
      <c r="N135" s="411"/>
      <c r="O135" s="411"/>
      <c r="P135" s="411"/>
      <c r="Q135" s="411"/>
      <c r="R135" s="411"/>
      <c r="S135" s="411"/>
      <c r="T135" s="411"/>
      <c r="U135" s="411"/>
      <c r="V135" s="411"/>
      <c r="W135" s="411"/>
      <c r="X135" s="411"/>
      <c r="Y135" s="419"/>
      <c r="Z135" s="419"/>
      <c r="AA135" s="419"/>
      <c r="AB135" s="419"/>
      <c r="AC135" s="419"/>
      <c r="AD135" s="419"/>
      <c r="AE135" s="419"/>
      <c r="AF135" s="419"/>
      <c r="AG135" s="419"/>
      <c r="AH135" s="419"/>
      <c r="AI135" s="419"/>
      <c r="AJ135" s="419"/>
      <c r="AK135" s="419"/>
      <c r="AL135" s="419"/>
      <c r="AM135" s="419"/>
      <c r="AN135" s="419"/>
      <c r="AO135" s="419"/>
      <c r="AP135" s="419"/>
      <c r="AQ135" s="419"/>
    </row>
    <row r="136" spans="1:43" customFormat="1" x14ac:dyDescent="0.15">
      <c r="A136" s="411"/>
      <c r="B136" s="411"/>
      <c r="C136" s="411"/>
      <c r="D136" s="411"/>
      <c r="E136" s="411"/>
      <c r="F136" s="411"/>
      <c r="G136" s="411"/>
      <c r="H136" s="411"/>
      <c r="I136" s="411"/>
      <c r="J136" s="411"/>
      <c r="K136" s="411"/>
      <c r="L136" s="411"/>
      <c r="M136" s="411"/>
      <c r="N136" s="411"/>
      <c r="O136" s="411"/>
      <c r="P136" s="411"/>
      <c r="Q136" s="411"/>
      <c r="R136" s="411"/>
      <c r="S136" s="411"/>
      <c r="T136" s="411"/>
      <c r="U136" s="411"/>
      <c r="V136" s="411"/>
      <c r="W136" s="411"/>
      <c r="X136" s="411"/>
      <c r="Y136" s="419"/>
      <c r="Z136" s="419"/>
      <c r="AA136" s="419"/>
      <c r="AB136" s="419"/>
      <c r="AC136" s="419"/>
      <c r="AD136" s="419"/>
      <c r="AE136" s="419"/>
      <c r="AF136" s="419"/>
      <c r="AG136" s="419"/>
      <c r="AH136" s="419"/>
      <c r="AI136" s="419"/>
      <c r="AJ136" s="419"/>
      <c r="AK136" s="419"/>
      <c r="AL136" s="419"/>
      <c r="AM136" s="419"/>
      <c r="AN136" s="419"/>
      <c r="AO136" s="419"/>
      <c r="AP136" s="419"/>
      <c r="AQ136" s="419"/>
    </row>
    <row r="137" spans="1:43" customFormat="1" x14ac:dyDescent="0.15">
      <c r="A137" s="411"/>
      <c r="B137" s="411"/>
      <c r="C137" s="411"/>
      <c r="D137" s="411"/>
      <c r="E137" s="411"/>
      <c r="F137" s="411"/>
      <c r="G137" s="411"/>
      <c r="H137" s="411"/>
      <c r="I137" s="411"/>
      <c r="J137" s="411"/>
      <c r="K137" s="411"/>
      <c r="L137" s="411"/>
      <c r="M137" s="411"/>
      <c r="N137" s="411"/>
      <c r="O137" s="411"/>
      <c r="P137" s="411"/>
      <c r="Q137" s="411"/>
      <c r="R137" s="411"/>
      <c r="S137" s="411"/>
      <c r="T137" s="411"/>
      <c r="U137" s="411"/>
      <c r="V137" s="411"/>
      <c r="W137" s="411"/>
      <c r="X137" s="411"/>
      <c r="Y137" s="419"/>
      <c r="Z137" s="419"/>
      <c r="AA137" s="419"/>
      <c r="AB137" s="419"/>
      <c r="AC137" s="419"/>
      <c r="AD137" s="419"/>
      <c r="AE137" s="419"/>
      <c r="AF137" s="419"/>
      <c r="AG137" s="419"/>
      <c r="AH137" s="419"/>
      <c r="AI137" s="419"/>
      <c r="AJ137" s="419"/>
      <c r="AK137" s="419"/>
      <c r="AL137" s="419"/>
      <c r="AM137" s="419"/>
      <c r="AN137" s="419"/>
      <c r="AO137" s="419"/>
      <c r="AP137" s="419"/>
      <c r="AQ137" s="419"/>
    </row>
    <row r="138" spans="1:43" customFormat="1" x14ac:dyDescent="0.15">
      <c r="A138" s="411"/>
      <c r="B138" s="411"/>
      <c r="C138" s="411"/>
      <c r="D138" s="411"/>
      <c r="E138" s="411"/>
      <c r="F138" s="411"/>
      <c r="G138" s="411"/>
      <c r="H138" s="411"/>
      <c r="I138" s="411"/>
      <c r="J138" s="411"/>
      <c r="K138" s="411"/>
      <c r="L138" s="411"/>
      <c r="M138" s="411"/>
      <c r="N138" s="411"/>
      <c r="O138" s="411"/>
      <c r="P138" s="411"/>
      <c r="Q138" s="411"/>
      <c r="R138" s="411"/>
      <c r="S138" s="411"/>
      <c r="T138" s="411"/>
      <c r="U138" s="411"/>
      <c r="V138" s="411"/>
      <c r="W138" s="411"/>
      <c r="X138" s="411"/>
      <c r="Y138" s="419"/>
      <c r="Z138" s="419"/>
      <c r="AA138" s="419"/>
      <c r="AB138" s="419"/>
      <c r="AC138" s="419"/>
      <c r="AD138" s="419"/>
      <c r="AE138" s="419"/>
      <c r="AF138" s="419"/>
      <c r="AG138" s="419"/>
      <c r="AH138" s="419"/>
      <c r="AI138" s="419"/>
      <c r="AJ138" s="419"/>
      <c r="AK138" s="419"/>
      <c r="AL138" s="419"/>
      <c r="AM138" s="419"/>
      <c r="AN138" s="419"/>
      <c r="AO138" s="419"/>
      <c r="AP138" s="419"/>
      <c r="AQ138" s="419"/>
    </row>
    <row r="139" spans="1:43" customFormat="1" x14ac:dyDescent="0.15">
      <c r="A139" s="411"/>
      <c r="B139" s="411"/>
      <c r="C139" s="411"/>
      <c r="D139" s="411"/>
      <c r="E139" s="411"/>
      <c r="F139" s="411"/>
      <c r="G139" s="411"/>
      <c r="H139" s="411"/>
      <c r="I139" s="411"/>
      <c r="J139" s="411"/>
      <c r="K139" s="411"/>
      <c r="L139" s="411"/>
      <c r="M139" s="411"/>
      <c r="N139" s="411"/>
      <c r="O139" s="411"/>
      <c r="P139" s="411"/>
      <c r="Q139" s="411"/>
      <c r="R139" s="411"/>
      <c r="S139" s="411"/>
      <c r="T139" s="411"/>
      <c r="U139" s="411"/>
      <c r="V139" s="411"/>
      <c r="W139" s="411"/>
      <c r="X139" s="411"/>
      <c r="Y139" s="419"/>
      <c r="Z139" s="419"/>
      <c r="AA139" s="419"/>
      <c r="AB139" s="419"/>
      <c r="AC139" s="419"/>
      <c r="AD139" s="419"/>
      <c r="AE139" s="419"/>
      <c r="AF139" s="419"/>
      <c r="AG139" s="419"/>
      <c r="AH139" s="419"/>
      <c r="AI139" s="419"/>
      <c r="AJ139" s="419"/>
      <c r="AK139" s="419"/>
      <c r="AL139" s="419"/>
      <c r="AM139" s="419"/>
      <c r="AN139" s="419"/>
      <c r="AO139" s="419"/>
      <c r="AP139" s="419"/>
      <c r="AQ139" s="419"/>
    </row>
    <row r="140" spans="1:43" customFormat="1" x14ac:dyDescent="0.15">
      <c r="A140" s="411"/>
      <c r="B140" s="411"/>
      <c r="C140" s="411"/>
      <c r="D140" s="411"/>
      <c r="E140" s="411"/>
      <c r="F140" s="411"/>
      <c r="G140" s="411"/>
      <c r="H140" s="411"/>
      <c r="I140" s="411"/>
      <c r="J140" s="411"/>
      <c r="K140" s="411"/>
      <c r="L140" s="411"/>
      <c r="M140" s="411"/>
      <c r="N140" s="411"/>
      <c r="O140" s="411"/>
      <c r="P140" s="411"/>
      <c r="Q140" s="411"/>
      <c r="R140" s="411"/>
      <c r="S140" s="411"/>
      <c r="T140" s="411"/>
      <c r="U140" s="411"/>
      <c r="V140" s="411"/>
      <c r="W140" s="411"/>
      <c r="X140" s="411"/>
      <c r="Y140" s="419"/>
      <c r="Z140" s="419"/>
      <c r="AA140" s="419"/>
      <c r="AB140" s="419"/>
      <c r="AC140" s="419"/>
      <c r="AD140" s="419"/>
      <c r="AE140" s="419"/>
      <c r="AF140" s="419"/>
      <c r="AG140" s="419"/>
      <c r="AH140" s="419"/>
      <c r="AI140" s="419"/>
      <c r="AJ140" s="419"/>
      <c r="AK140" s="419"/>
      <c r="AL140" s="419"/>
      <c r="AM140" s="419"/>
      <c r="AN140" s="419"/>
      <c r="AO140" s="419"/>
      <c r="AP140" s="419"/>
      <c r="AQ140" s="419"/>
    </row>
    <row r="141" spans="1:43" customFormat="1" x14ac:dyDescent="0.15">
      <c r="A141" s="411"/>
      <c r="B141" s="411"/>
      <c r="C141" s="411"/>
      <c r="D141" s="411"/>
      <c r="E141" s="411"/>
      <c r="F141" s="411"/>
      <c r="G141" s="411"/>
      <c r="H141" s="411"/>
      <c r="I141" s="411"/>
      <c r="J141" s="411"/>
      <c r="K141" s="411"/>
      <c r="L141" s="411"/>
      <c r="M141" s="411"/>
      <c r="N141" s="411"/>
      <c r="O141" s="411"/>
      <c r="P141" s="411"/>
      <c r="Q141" s="411"/>
      <c r="R141" s="411"/>
      <c r="S141" s="411"/>
      <c r="T141" s="411"/>
      <c r="U141" s="411"/>
      <c r="V141" s="411"/>
      <c r="W141" s="411"/>
      <c r="X141" s="411"/>
      <c r="Y141" s="419"/>
      <c r="Z141" s="419"/>
      <c r="AA141" s="419"/>
      <c r="AB141" s="419"/>
      <c r="AC141" s="419"/>
      <c r="AD141" s="419"/>
      <c r="AE141" s="419"/>
      <c r="AF141" s="419"/>
      <c r="AG141" s="419"/>
      <c r="AH141" s="419"/>
      <c r="AI141" s="419"/>
      <c r="AJ141" s="419"/>
      <c r="AK141" s="419"/>
      <c r="AL141" s="419"/>
      <c r="AM141" s="419"/>
      <c r="AN141" s="419"/>
      <c r="AO141" s="419"/>
      <c r="AP141" s="419"/>
      <c r="AQ141" s="419"/>
    </row>
    <row r="142" spans="1:43" customFormat="1" x14ac:dyDescent="0.15">
      <c r="A142" s="411"/>
      <c r="B142" s="411"/>
      <c r="C142" s="411"/>
      <c r="D142" s="411"/>
      <c r="E142" s="411"/>
      <c r="F142" s="411"/>
      <c r="G142" s="411"/>
      <c r="H142" s="411"/>
      <c r="I142" s="411"/>
      <c r="J142" s="411"/>
      <c r="K142" s="411"/>
      <c r="L142" s="411"/>
      <c r="M142" s="411"/>
      <c r="N142" s="411"/>
      <c r="O142" s="411"/>
      <c r="P142" s="411"/>
      <c r="Q142" s="411"/>
      <c r="R142" s="411"/>
      <c r="S142" s="411"/>
      <c r="T142" s="411"/>
      <c r="U142" s="411"/>
      <c r="V142" s="411"/>
      <c r="W142" s="411"/>
      <c r="X142" s="411"/>
      <c r="Y142" s="419"/>
      <c r="Z142" s="419"/>
      <c r="AA142" s="419"/>
      <c r="AB142" s="419"/>
      <c r="AC142" s="419"/>
      <c r="AD142" s="419"/>
      <c r="AE142" s="419"/>
      <c r="AF142" s="419"/>
      <c r="AG142" s="419"/>
      <c r="AH142" s="419"/>
      <c r="AI142" s="419"/>
      <c r="AJ142" s="419"/>
      <c r="AK142" s="419"/>
      <c r="AL142" s="419"/>
      <c r="AM142" s="419"/>
      <c r="AN142" s="419"/>
      <c r="AO142" s="419"/>
      <c r="AP142" s="419"/>
      <c r="AQ142" s="419"/>
    </row>
    <row r="143" spans="1:43" customFormat="1" x14ac:dyDescent="0.15">
      <c r="A143" s="411"/>
      <c r="B143" s="411"/>
      <c r="C143" s="411"/>
      <c r="D143" s="411"/>
      <c r="E143" s="411"/>
      <c r="F143" s="411"/>
      <c r="G143" s="411"/>
      <c r="H143" s="411"/>
      <c r="I143" s="411"/>
      <c r="J143" s="411"/>
      <c r="K143" s="411"/>
      <c r="L143" s="411"/>
      <c r="M143" s="411"/>
      <c r="N143" s="411"/>
      <c r="O143" s="411"/>
      <c r="P143" s="411"/>
      <c r="Q143" s="411"/>
      <c r="R143" s="411"/>
      <c r="S143" s="411"/>
      <c r="T143" s="411"/>
      <c r="U143" s="411"/>
      <c r="V143" s="411"/>
      <c r="W143" s="411"/>
      <c r="X143" s="411"/>
      <c r="Y143" s="419"/>
      <c r="Z143" s="419"/>
      <c r="AA143" s="419"/>
      <c r="AB143" s="419"/>
      <c r="AC143" s="419"/>
      <c r="AD143" s="419"/>
      <c r="AE143" s="419"/>
      <c r="AF143" s="419"/>
      <c r="AG143" s="419"/>
      <c r="AH143" s="419"/>
      <c r="AI143" s="419"/>
      <c r="AJ143" s="419"/>
      <c r="AK143" s="419"/>
      <c r="AL143" s="419"/>
      <c r="AM143" s="419"/>
      <c r="AN143" s="419"/>
      <c r="AO143" s="419"/>
      <c r="AP143" s="419"/>
      <c r="AQ143" s="419"/>
    </row>
    <row r="144" spans="1:43" customFormat="1" x14ac:dyDescent="0.15">
      <c r="A144" s="411"/>
      <c r="B144" s="411"/>
      <c r="C144" s="411"/>
      <c r="D144" s="411"/>
      <c r="E144" s="411"/>
      <c r="F144" s="411"/>
      <c r="G144" s="411"/>
      <c r="H144" s="411"/>
      <c r="I144" s="411"/>
      <c r="J144" s="411"/>
      <c r="K144" s="411"/>
      <c r="L144" s="411"/>
      <c r="M144" s="411"/>
      <c r="N144" s="411"/>
      <c r="O144" s="411"/>
      <c r="P144" s="411"/>
      <c r="Q144" s="411"/>
      <c r="R144" s="411"/>
      <c r="S144" s="411"/>
      <c r="T144" s="411"/>
      <c r="U144" s="411"/>
      <c r="V144" s="411"/>
      <c r="W144" s="411"/>
      <c r="X144" s="411"/>
      <c r="Y144" s="419"/>
      <c r="Z144" s="419"/>
      <c r="AA144" s="419"/>
      <c r="AB144" s="419"/>
      <c r="AC144" s="419"/>
      <c r="AD144" s="419"/>
      <c r="AE144" s="419"/>
      <c r="AF144" s="419"/>
      <c r="AG144" s="419"/>
      <c r="AH144" s="419"/>
      <c r="AI144" s="419"/>
      <c r="AJ144" s="419"/>
      <c r="AK144" s="419"/>
      <c r="AL144" s="419"/>
      <c r="AM144" s="419"/>
      <c r="AN144" s="419"/>
      <c r="AO144" s="419"/>
      <c r="AP144" s="419"/>
      <c r="AQ144" s="419"/>
    </row>
    <row r="145" spans="1:43" customFormat="1" x14ac:dyDescent="0.15">
      <c r="A145" s="411"/>
      <c r="B145" s="411"/>
      <c r="C145" s="411"/>
      <c r="D145" s="411"/>
      <c r="E145" s="411"/>
      <c r="F145" s="411"/>
      <c r="G145" s="411"/>
      <c r="H145" s="411"/>
      <c r="I145" s="411"/>
      <c r="J145" s="411"/>
      <c r="K145" s="411"/>
      <c r="L145" s="411"/>
      <c r="M145" s="411"/>
      <c r="N145" s="411"/>
      <c r="O145" s="411"/>
      <c r="P145" s="411"/>
      <c r="Q145" s="411"/>
      <c r="R145" s="411"/>
      <c r="S145" s="411"/>
      <c r="T145" s="411"/>
      <c r="U145" s="411"/>
      <c r="V145" s="411"/>
      <c r="W145" s="411"/>
      <c r="X145" s="411"/>
      <c r="Y145" s="419"/>
      <c r="Z145" s="419"/>
      <c r="AA145" s="419"/>
      <c r="AB145" s="419"/>
      <c r="AC145" s="419"/>
      <c r="AD145" s="419"/>
      <c r="AE145" s="419"/>
      <c r="AF145" s="419"/>
      <c r="AG145" s="419"/>
      <c r="AH145" s="419"/>
      <c r="AI145" s="419"/>
      <c r="AJ145" s="419"/>
      <c r="AK145" s="419"/>
      <c r="AL145" s="419"/>
      <c r="AM145" s="419"/>
      <c r="AN145" s="419"/>
      <c r="AO145" s="419"/>
      <c r="AP145" s="419"/>
      <c r="AQ145" s="419"/>
    </row>
    <row r="146" spans="1:43" customFormat="1" x14ac:dyDescent="0.15">
      <c r="A146" s="411"/>
      <c r="B146" s="411"/>
      <c r="C146" s="411"/>
      <c r="D146" s="411"/>
      <c r="E146" s="411"/>
      <c r="F146" s="411"/>
      <c r="G146" s="411"/>
      <c r="H146" s="411"/>
      <c r="I146" s="411"/>
      <c r="J146" s="411"/>
      <c r="K146" s="411"/>
      <c r="L146" s="411"/>
      <c r="M146" s="411"/>
      <c r="N146" s="411"/>
      <c r="O146" s="411"/>
      <c r="P146" s="411"/>
      <c r="Q146" s="411"/>
      <c r="R146" s="411"/>
      <c r="S146" s="411"/>
      <c r="T146" s="411"/>
      <c r="U146" s="411"/>
      <c r="V146" s="411"/>
      <c r="W146" s="411"/>
      <c r="X146" s="411"/>
      <c r="Y146" s="419"/>
      <c r="Z146" s="419"/>
      <c r="AA146" s="419"/>
      <c r="AB146" s="419"/>
      <c r="AC146" s="419"/>
      <c r="AD146" s="419"/>
      <c r="AE146" s="419"/>
      <c r="AF146" s="419"/>
      <c r="AG146" s="419"/>
      <c r="AH146" s="419"/>
      <c r="AI146" s="419"/>
      <c r="AJ146" s="419"/>
      <c r="AK146" s="419"/>
      <c r="AL146" s="419"/>
      <c r="AM146" s="419"/>
      <c r="AN146" s="419"/>
      <c r="AO146" s="419"/>
      <c r="AP146" s="419"/>
      <c r="AQ146" s="419"/>
    </row>
    <row r="147" spans="1:43" customFormat="1" x14ac:dyDescent="0.15">
      <c r="A147" s="411"/>
      <c r="B147" s="411"/>
      <c r="C147" s="411"/>
      <c r="D147" s="411"/>
      <c r="E147" s="411"/>
      <c r="F147" s="411"/>
      <c r="G147" s="411"/>
      <c r="H147" s="411"/>
      <c r="I147" s="411"/>
      <c r="J147" s="411"/>
      <c r="K147" s="411"/>
      <c r="L147" s="411"/>
      <c r="M147" s="411"/>
      <c r="N147" s="411"/>
      <c r="O147" s="411"/>
      <c r="P147" s="411"/>
      <c r="Q147" s="411"/>
      <c r="R147" s="411"/>
      <c r="S147" s="411"/>
      <c r="T147" s="411"/>
      <c r="U147" s="411"/>
      <c r="V147" s="411"/>
      <c r="W147" s="411"/>
      <c r="X147" s="411"/>
      <c r="Y147" s="419"/>
      <c r="Z147" s="419"/>
      <c r="AA147" s="419"/>
      <c r="AB147" s="419"/>
      <c r="AC147" s="419"/>
      <c r="AD147" s="419"/>
      <c r="AE147" s="419"/>
      <c r="AF147" s="419"/>
      <c r="AG147" s="419"/>
      <c r="AH147" s="419"/>
      <c r="AI147" s="419"/>
      <c r="AJ147" s="419"/>
      <c r="AK147" s="419"/>
      <c r="AL147" s="419"/>
      <c r="AM147" s="419"/>
      <c r="AN147" s="419"/>
      <c r="AO147" s="419"/>
      <c r="AP147" s="419"/>
      <c r="AQ147" s="419"/>
    </row>
    <row r="148" spans="1:43" customFormat="1" x14ac:dyDescent="0.15">
      <c r="A148" s="411"/>
      <c r="B148" s="411"/>
      <c r="C148" s="411"/>
      <c r="D148" s="411"/>
      <c r="E148" s="411"/>
      <c r="F148" s="411"/>
      <c r="G148" s="411"/>
      <c r="H148" s="411"/>
      <c r="I148" s="411"/>
      <c r="J148" s="411"/>
      <c r="K148" s="411"/>
      <c r="L148" s="411"/>
      <c r="M148" s="411"/>
      <c r="N148" s="411"/>
      <c r="O148" s="411"/>
      <c r="P148" s="411"/>
      <c r="Q148" s="411"/>
      <c r="R148" s="411"/>
      <c r="S148" s="411"/>
      <c r="T148" s="411"/>
      <c r="U148" s="411"/>
      <c r="V148" s="411"/>
      <c r="W148" s="411"/>
      <c r="X148" s="411"/>
      <c r="Y148" s="419"/>
      <c r="Z148" s="419"/>
      <c r="AA148" s="419"/>
      <c r="AB148" s="419"/>
      <c r="AC148" s="419"/>
      <c r="AD148" s="419"/>
      <c r="AE148" s="419"/>
      <c r="AF148" s="419"/>
      <c r="AG148" s="419"/>
      <c r="AH148" s="419"/>
      <c r="AI148" s="419"/>
      <c r="AJ148" s="419"/>
      <c r="AK148" s="419"/>
      <c r="AL148" s="419"/>
      <c r="AM148" s="419"/>
      <c r="AN148" s="419"/>
      <c r="AO148" s="419"/>
      <c r="AP148" s="419"/>
      <c r="AQ148" s="419"/>
    </row>
    <row r="149" spans="1:43" customFormat="1" x14ac:dyDescent="0.15">
      <c r="A149" s="411"/>
      <c r="B149" s="411"/>
      <c r="C149" s="411"/>
      <c r="D149" s="411"/>
      <c r="E149" s="411"/>
      <c r="F149" s="411"/>
      <c r="G149" s="411"/>
      <c r="H149" s="411"/>
      <c r="I149" s="411"/>
      <c r="J149" s="411"/>
      <c r="K149" s="411"/>
      <c r="L149" s="411"/>
      <c r="M149" s="411"/>
      <c r="N149" s="411"/>
      <c r="O149" s="411"/>
      <c r="P149" s="411"/>
      <c r="Q149" s="411"/>
      <c r="R149" s="411"/>
      <c r="S149" s="411"/>
      <c r="T149" s="411"/>
      <c r="U149" s="411"/>
      <c r="V149" s="411"/>
      <c r="W149" s="411"/>
      <c r="X149" s="411"/>
      <c r="Y149" s="419"/>
      <c r="Z149" s="419"/>
      <c r="AA149" s="419"/>
      <c r="AB149" s="419"/>
      <c r="AC149" s="419"/>
      <c r="AD149" s="419"/>
      <c r="AE149" s="419"/>
      <c r="AF149" s="419"/>
      <c r="AG149" s="419"/>
      <c r="AH149" s="419"/>
      <c r="AI149" s="419"/>
      <c r="AJ149" s="419"/>
      <c r="AK149" s="419"/>
      <c r="AL149" s="419"/>
      <c r="AM149" s="419"/>
      <c r="AN149" s="419"/>
      <c r="AO149" s="419"/>
      <c r="AP149" s="419"/>
      <c r="AQ149" s="419"/>
    </row>
    <row r="150" spans="1:43" customFormat="1" x14ac:dyDescent="0.15">
      <c r="A150" s="411"/>
      <c r="B150" s="411"/>
      <c r="C150" s="411"/>
      <c r="D150" s="411"/>
      <c r="E150" s="411"/>
      <c r="F150" s="411"/>
      <c r="G150" s="411"/>
      <c r="H150" s="411"/>
      <c r="I150" s="411"/>
      <c r="J150" s="411"/>
      <c r="K150" s="411"/>
      <c r="L150" s="411"/>
      <c r="M150" s="411"/>
      <c r="N150" s="411"/>
      <c r="O150" s="411"/>
      <c r="P150" s="411"/>
      <c r="Q150" s="411"/>
      <c r="R150" s="411"/>
      <c r="S150" s="411"/>
      <c r="T150" s="411"/>
      <c r="U150" s="411"/>
      <c r="V150" s="411"/>
      <c r="W150" s="411"/>
      <c r="X150" s="411"/>
      <c r="Y150" s="419"/>
      <c r="Z150" s="419"/>
      <c r="AA150" s="419"/>
      <c r="AB150" s="419"/>
      <c r="AC150" s="419"/>
      <c r="AD150" s="419"/>
      <c r="AE150" s="419"/>
      <c r="AF150" s="419"/>
      <c r="AG150" s="419"/>
      <c r="AH150" s="419"/>
      <c r="AI150" s="419"/>
      <c r="AJ150" s="419"/>
      <c r="AK150" s="419"/>
      <c r="AL150" s="419"/>
      <c r="AM150" s="419"/>
      <c r="AN150" s="419"/>
      <c r="AO150" s="419"/>
      <c r="AP150" s="419"/>
      <c r="AQ150" s="419"/>
    </row>
    <row r="151" spans="1:43" customFormat="1" x14ac:dyDescent="0.15">
      <c r="A151" s="411"/>
      <c r="B151" s="411"/>
      <c r="C151" s="411"/>
      <c r="D151" s="411"/>
      <c r="E151" s="411"/>
      <c r="F151" s="411"/>
      <c r="G151" s="411"/>
      <c r="H151" s="411"/>
      <c r="I151" s="411"/>
      <c r="J151" s="411"/>
      <c r="K151" s="411"/>
      <c r="L151" s="411"/>
      <c r="M151" s="411"/>
      <c r="N151" s="411"/>
      <c r="O151" s="411"/>
      <c r="P151" s="411"/>
      <c r="Q151" s="411"/>
      <c r="R151" s="411"/>
      <c r="S151" s="411"/>
      <c r="T151" s="411"/>
      <c r="U151" s="411"/>
      <c r="V151" s="411"/>
      <c r="W151" s="411"/>
      <c r="X151" s="411"/>
      <c r="Y151" s="419"/>
      <c r="Z151" s="419"/>
      <c r="AA151" s="419"/>
      <c r="AB151" s="419"/>
      <c r="AC151" s="419"/>
      <c r="AD151" s="419"/>
      <c r="AE151" s="419"/>
      <c r="AF151" s="419"/>
      <c r="AG151" s="419"/>
      <c r="AH151" s="419"/>
      <c r="AI151" s="419"/>
      <c r="AJ151" s="419"/>
      <c r="AK151" s="419"/>
      <c r="AL151" s="419"/>
      <c r="AM151" s="419"/>
      <c r="AN151" s="419"/>
      <c r="AO151" s="419"/>
      <c r="AP151" s="419"/>
      <c r="AQ151" s="419"/>
    </row>
    <row r="152" spans="1:43" customFormat="1" x14ac:dyDescent="0.15">
      <c r="A152" s="411"/>
      <c r="B152" s="411"/>
      <c r="C152" s="411"/>
      <c r="D152" s="411"/>
      <c r="E152" s="411"/>
      <c r="F152" s="411"/>
      <c r="G152" s="411"/>
      <c r="H152" s="411"/>
      <c r="I152" s="411"/>
      <c r="J152" s="411"/>
      <c r="K152" s="411"/>
      <c r="L152" s="411"/>
      <c r="M152" s="411"/>
      <c r="N152" s="411"/>
      <c r="O152" s="411"/>
      <c r="P152" s="411"/>
      <c r="Q152" s="411"/>
      <c r="R152" s="411"/>
      <c r="S152" s="411"/>
      <c r="T152" s="411"/>
      <c r="U152" s="411"/>
      <c r="V152" s="411"/>
      <c r="W152" s="411"/>
      <c r="X152" s="411"/>
      <c r="Y152" s="419"/>
      <c r="Z152" s="419"/>
      <c r="AA152" s="419"/>
      <c r="AB152" s="419"/>
      <c r="AC152" s="419"/>
      <c r="AD152" s="419"/>
      <c r="AE152" s="419"/>
      <c r="AF152" s="419"/>
      <c r="AG152" s="419"/>
      <c r="AH152" s="419"/>
      <c r="AI152" s="419"/>
      <c r="AJ152" s="419"/>
      <c r="AK152" s="419"/>
      <c r="AL152" s="419"/>
      <c r="AM152" s="419"/>
      <c r="AN152" s="419"/>
      <c r="AO152" s="419"/>
      <c r="AP152" s="419"/>
      <c r="AQ152" s="419"/>
    </row>
    <row r="153" spans="1:43" customFormat="1" x14ac:dyDescent="0.15">
      <c r="A153" s="411"/>
      <c r="B153" s="411"/>
      <c r="C153" s="411"/>
      <c r="D153" s="411"/>
      <c r="E153" s="411"/>
      <c r="F153" s="411"/>
      <c r="G153" s="411"/>
      <c r="H153" s="411"/>
      <c r="I153" s="411"/>
      <c r="J153" s="411"/>
      <c r="K153" s="411"/>
      <c r="L153" s="411"/>
      <c r="M153" s="411"/>
      <c r="N153" s="411"/>
      <c r="O153" s="411"/>
      <c r="P153" s="411"/>
      <c r="Q153" s="411"/>
      <c r="R153" s="411"/>
      <c r="S153" s="411"/>
      <c r="T153" s="411"/>
      <c r="U153" s="411"/>
      <c r="V153" s="411"/>
      <c r="W153" s="411"/>
      <c r="X153" s="411"/>
      <c r="Y153" s="419"/>
      <c r="Z153" s="419"/>
      <c r="AA153" s="419"/>
      <c r="AB153" s="419"/>
      <c r="AC153" s="419"/>
      <c r="AD153" s="419"/>
      <c r="AE153" s="419"/>
      <c r="AF153" s="419"/>
      <c r="AG153" s="419"/>
      <c r="AH153" s="419"/>
      <c r="AI153" s="419"/>
      <c r="AJ153" s="419"/>
      <c r="AK153" s="419"/>
      <c r="AL153" s="419"/>
      <c r="AM153" s="419"/>
      <c r="AN153" s="419"/>
      <c r="AO153" s="419"/>
      <c r="AP153" s="419"/>
      <c r="AQ153" s="419"/>
    </row>
    <row r="154" spans="1:43" customFormat="1" x14ac:dyDescent="0.15">
      <c r="A154" s="411"/>
      <c r="B154" s="411"/>
      <c r="C154" s="411"/>
      <c r="D154" s="411"/>
      <c r="E154" s="411"/>
      <c r="F154" s="411"/>
      <c r="G154" s="411"/>
      <c r="H154" s="411"/>
      <c r="I154" s="411"/>
      <c r="J154" s="411"/>
      <c r="K154" s="411"/>
      <c r="L154" s="411"/>
      <c r="M154" s="411"/>
      <c r="N154" s="411"/>
      <c r="O154" s="411"/>
      <c r="P154" s="411"/>
      <c r="Q154" s="411"/>
      <c r="R154" s="411"/>
      <c r="S154" s="411"/>
      <c r="T154" s="411"/>
      <c r="U154" s="411"/>
      <c r="V154" s="411"/>
      <c r="W154" s="411"/>
      <c r="X154" s="411"/>
      <c r="Y154" s="419"/>
      <c r="Z154" s="419"/>
      <c r="AA154" s="419"/>
      <c r="AB154" s="419"/>
      <c r="AC154" s="419"/>
      <c r="AD154" s="419"/>
      <c r="AE154" s="419"/>
      <c r="AF154" s="419"/>
      <c r="AG154" s="419"/>
      <c r="AH154" s="419"/>
      <c r="AI154" s="419"/>
      <c r="AJ154" s="419"/>
      <c r="AK154" s="419"/>
      <c r="AL154" s="419"/>
      <c r="AM154" s="419"/>
      <c r="AN154" s="419"/>
      <c r="AO154" s="419"/>
      <c r="AP154" s="419"/>
      <c r="AQ154" s="419"/>
    </row>
    <row r="155" spans="1:43" customFormat="1" ht="13" x14ac:dyDescent="0.15">
      <c r="Y155" s="419"/>
      <c r="Z155" s="419"/>
      <c r="AA155" s="419"/>
      <c r="AB155" s="419"/>
      <c r="AC155" s="419"/>
      <c r="AD155" s="419"/>
      <c r="AE155" s="419"/>
      <c r="AF155" s="419"/>
      <c r="AG155" s="419"/>
      <c r="AH155" s="419"/>
      <c r="AI155" s="419"/>
      <c r="AJ155" s="419"/>
      <c r="AK155" s="419"/>
      <c r="AL155" s="419"/>
      <c r="AM155" s="419"/>
      <c r="AN155" s="419"/>
      <c r="AO155" s="419"/>
      <c r="AP155" s="419"/>
      <c r="AQ155" s="419"/>
    </row>
    <row r="156" spans="1:43" customFormat="1" ht="13" x14ac:dyDescent="0.15">
      <c r="Y156" s="419"/>
      <c r="Z156" s="419"/>
      <c r="AA156" s="419"/>
      <c r="AB156" s="419"/>
      <c r="AC156" s="419"/>
      <c r="AD156" s="419"/>
      <c r="AE156" s="419"/>
      <c r="AF156" s="419"/>
      <c r="AG156" s="419"/>
      <c r="AH156" s="419"/>
      <c r="AI156" s="419"/>
      <c r="AJ156" s="419"/>
      <c r="AK156" s="419"/>
      <c r="AL156" s="419"/>
      <c r="AM156" s="419"/>
      <c r="AN156" s="419"/>
      <c r="AO156" s="419"/>
      <c r="AP156" s="419"/>
      <c r="AQ156" s="419"/>
    </row>
    <row r="157" spans="1:43" customFormat="1" ht="13" x14ac:dyDescent="0.15">
      <c r="Y157" s="419"/>
      <c r="Z157" s="419"/>
      <c r="AA157" s="419"/>
      <c r="AB157" s="419"/>
      <c r="AC157" s="419"/>
      <c r="AD157" s="419"/>
      <c r="AE157" s="419"/>
      <c r="AF157" s="419"/>
      <c r="AG157" s="419"/>
      <c r="AH157" s="419"/>
      <c r="AI157" s="419"/>
      <c r="AJ157" s="419"/>
      <c r="AK157" s="419"/>
      <c r="AL157" s="419"/>
      <c r="AM157" s="419"/>
      <c r="AN157" s="419"/>
      <c r="AO157" s="419"/>
      <c r="AP157" s="419"/>
      <c r="AQ157" s="419"/>
    </row>
    <row r="158" spans="1:43" customFormat="1" ht="13" x14ac:dyDescent="0.15">
      <c r="Y158" s="419"/>
      <c r="Z158" s="419"/>
      <c r="AA158" s="419"/>
      <c r="AB158" s="419"/>
      <c r="AC158" s="419"/>
      <c r="AD158" s="419"/>
      <c r="AE158" s="419"/>
      <c r="AF158" s="419"/>
      <c r="AG158" s="419"/>
      <c r="AH158" s="419"/>
      <c r="AI158" s="419"/>
      <c r="AJ158" s="419"/>
      <c r="AK158" s="419"/>
      <c r="AL158" s="419"/>
      <c r="AM158" s="419"/>
      <c r="AN158" s="419"/>
      <c r="AO158" s="419"/>
      <c r="AP158" s="419"/>
      <c r="AQ158" s="419"/>
    </row>
    <row r="159" spans="1:43" customFormat="1" ht="13" x14ac:dyDescent="0.15">
      <c r="Y159" s="419"/>
      <c r="Z159" s="419"/>
      <c r="AA159" s="419"/>
      <c r="AB159" s="419"/>
      <c r="AC159" s="419"/>
      <c r="AD159" s="419"/>
      <c r="AE159" s="419"/>
      <c r="AF159" s="419"/>
      <c r="AG159" s="419"/>
      <c r="AH159" s="419"/>
      <c r="AI159" s="419"/>
      <c r="AJ159" s="419"/>
      <c r="AK159" s="419"/>
      <c r="AL159" s="419"/>
      <c r="AM159" s="419"/>
      <c r="AN159" s="419"/>
      <c r="AO159" s="419"/>
      <c r="AP159" s="419"/>
      <c r="AQ159" s="419"/>
    </row>
    <row r="160" spans="1:43" customFormat="1" ht="13" x14ac:dyDescent="0.15">
      <c r="Y160" s="419"/>
      <c r="Z160" s="419"/>
      <c r="AA160" s="419"/>
      <c r="AB160" s="419"/>
      <c r="AC160" s="419"/>
      <c r="AD160" s="419"/>
      <c r="AE160" s="419"/>
      <c r="AF160" s="419"/>
      <c r="AG160" s="419"/>
      <c r="AH160" s="419"/>
      <c r="AI160" s="419"/>
      <c r="AJ160" s="419"/>
      <c r="AK160" s="419"/>
      <c r="AL160" s="419"/>
      <c r="AM160" s="419"/>
      <c r="AN160" s="419"/>
      <c r="AO160" s="419"/>
      <c r="AP160" s="419"/>
      <c r="AQ160" s="419"/>
    </row>
    <row r="161" customFormat="1" ht="13" x14ac:dyDescent="0.15"/>
    <row r="162" customFormat="1" ht="13" x14ac:dyDescent="0.15"/>
    <row r="163" customFormat="1" ht="13" x14ac:dyDescent="0.15"/>
    <row r="164" customFormat="1" ht="13" x14ac:dyDescent="0.15"/>
    <row r="165" customFormat="1" ht="13" x14ac:dyDescent="0.15"/>
    <row r="166" customFormat="1" ht="13" x14ac:dyDescent="0.15"/>
    <row r="167" customFormat="1" ht="13" x14ac:dyDescent="0.15"/>
    <row r="168" customFormat="1" ht="13" x14ac:dyDescent="0.15"/>
    <row r="169" customFormat="1" ht="13" x14ac:dyDescent="0.15"/>
    <row r="170" customFormat="1" ht="13" x14ac:dyDescent="0.15"/>
    <row r="171" customFormat="1" ht="13" x14ac:dyDescent="0.15"/>
    <row r="172" customFormat="1" ht="13" x14ac:dyDescent="0.15"/>
    <row r="173" customFormat="1" ht="13" x14ac:dyDescent="0.15"/>
    <row r="174" customFormat="1" ht="13" x14ac:dyDescent="0.15"/>
    <row r="175" customFormat="1" ht="13" x14ac:dyDescent="0.15"/>
    <row r="176" customFormat="1" ht="13" x14ac:dyDescent="0.15"/>
    <row r="177" customFormat="1" ht="13" x14ac:dyDescent="0.15"/>
    <row r="178" customFormat="1" ht="13" x14ac:dyDescent="0.15"/>
    <row r="179" customFormat="1" ht="13" x14ac:dyDescent="0.15"/>
    <row r="180" customFormat="1" ht="13" x14ac:dyDescent="0.15"/>
    <row r="181" customFormat="1" ht="13" x14ac:dyDescent="0.15"/>
    <row r="182" customFormat="1" ht="13" x14ac:dyDescent="0.15"/>
    <row r="183" customFormat="1" ht="13" x14ac:dyDescent="0.15"/>
    <row r="184" customFormat="1" ht="13" x14ac:dyDescent="0.15"/>
    <row r="185" customFormat="1" ht="13" x14ac:dyDescent="0.15"/>
    <row r="186" customFormat="1" ht="13" x14ac:dyDescent="0.15"/>
    <row r="187" customFormat="1" ht="13" x14ac:dyDescent="0.15"/>
    <row r="188" customFormat="1" ht="13" x14ac:dyDescent="0.15"/>
    <row r="189" customFormat="1" ht="13" x14ac:dyDescent="0.15"/>
    <row r="190" customFormat="1" ht="13" x14ac:dyDescent="0.15"/>
    <row r="191" customFormat="1" ht="13" x14ac:dyDescent="0.15"/>
    <row r="192" customFormat="1" ht="13" x14ac:dyDescent="0.15"/>
    <row r="193" customFormat="1" ht="13" x14ac:dyDescent="0.15"/>
    <row r="194" customFormat="1" ht="13" x14ac:dyDescent="0.15"/>
    <row r="195" customFormat="1" ht="13" x14ac:dyDescent="0.15"/>
    <row r="196" customFormat="1" ht="13" x14ac:dyDescent="0.15"/>
    <row r="197" customFormat="1" ht="13" x14ac:dyDescent="0.15"/>
    <row r="198" customFormat="1" ht="13" x14ac:dyDescent="0.15"/>
    <row r="199" customFormat="1" ht="13" x14ac:dyDescent="0.15"/>
    <row r="200" customFormat="1" ht="13" x14ac:dyDescent="0.15"/>
    <row r="201" customFormat="1" ht="13" x14ac:dyDescent="0.15"/>
    <row r="202" customFormat="1" ht="13" x14ac:dyDescent="0.15"/>
    <row r="203" customFormat="1" ht="13" x14ac:dyDescent="0.15"/>
    <row r="204" customFormat="1" ht="13" x14ac:dyDescent="0.15"/>
    <row r="205" customFormat="1" ht="13" x14ac:dyDescent="0.15"/>
    <row r="206" customFormat="1" ht="13" x14ac:dyDescent="0.15"/>
    <row r="207" customFormat="1" ht="13" x14ac:dyDescent="0.15"/>
    <row r="208" customFormat="1" ht="13" x14ac:dyDescent="0.15"/>
    <row r="209" customFormat="1" ht="13" x14ac:dyDescent="0.15"/>
    <row r="210" customFormat="1" ht="13" x14ac:dyDescent="0.15"/>
    <row r="211" customFormat="1" ht="13" x14ac:dyDescent="0.15"/>
    <row r="212" customFormat="1" ht="13" x14ac:dyDescent="0.15"/>
    <row r="213" customFormat="1" ht="13" x14ac:dyDescent="0.15"/>
    <row r="214" customFormat="1" ht="13" x14ac:dyDescent="0.15"/>
    <row r="215" customFormat="1" ht="13" x14ac:dyDescent="0.15"/>
    <row r="216" customFormat="1" ht="13" x14ac:dyDescent="0.15"/>
    <row r="217" customFormat="1" ht="13" x14ac:dyDescent="0.15"/>
    <row r="218" customFormat="1" ht="13" x14ac:dyDescent="0.15"/>
    <row r="219" customFormat="1" ht="13" x14ac:dyDescent="0.15"/>
    <row r="220" customFormat="1" ht="13" x14ac:dyDescent="0.15"/>
    <row r="221" customFormat="1" ht="13" x14ac:dyDescent="0.15"/>
    <row r="222" customFormat="1" ht="13" x14ac:dyDescent="0.15"/>
    <row r="223" customFormat="1" ht="13" x14ac:dyDescent="0.15"/>
    <row r="224" customFormat="1" ht="13" x14ac:dyDescent="0.15"/>
    <row r="225" customFormat="1" ht="13" x14ac:dyDescent="0.15"/>
    <row r="226" customFormat="1" ht="13" x14ac:dyDescent="0.15"/>
    <row r="227" customFormat="1" ht="13" x14ac:dyDescent="0.15"/>
    <row r="228" customFormat="1" ht="13" x14ac:dyDescent="0.15"/>
    <row r="229" customFormat="1" ht="13" x14ac:dyDescent="0.15"/>
    <row r="230" customFormat="1" ht="13" x14ac:dyDescent="0.15"/>
    <row r="231" customFormat="1" ht="13" x14ac:dyDescent="0.15"/>
    <row r="232" customFormat="1" ht="13" x14ac:dyDescent="0.15"/>
    <row r="233" customFormat="1" ht="13" x14ac:dyDescent="0.15"/>
    <row r="234" customFormat="1" ht="13" x14ac:dyDescent="0.15"/>
    <row r="235" customFormat="1" ht="13" x14ac:dyDescent="0.15"/>
    <row r="236" customFormat="1" ht="13" x14ac:dyDescent="0.15"/>
    <row r="237" customFormat="1" ht="13" x14ac:dyDescent="0.15"/>
    <row r="238" customFormat="1" ht="13" x14ac:dyDescent="0.15"/>
    <row r="239" customFormat="1" ht="13" x14ac:dyDescent="0.15"/>
    <row r="240" customFormat="1" ht="13" x14ac:dyDescent="0.15"/>
    <row r="241" customFormat="1" ht="13" x14ac:dyDescent="0.15"/>
    <row r="242" customFormat="1" ht="13" x14ac:dyDescent="0.15"/>
    <row r="243" customFormat="1" ht="13" x14ac:dyDescent="0.15"/>
    <row r="244" customFormat="1" ht="13" x14ac:dyDescent="0.15"/>
    <row r="245" customFormat="1" ht="13" x14ac:dyDescent="0.15"/>
    <row r="246" customFormat="1" ht="13" x14ac:dyDescent="0.15"/>
    <row r="247" customFormat="1" ht="13" x14ac:dyDescent="0.15"/>
    <row r="248" customFormat="1" ht="13" x14ac:dyDescent="0.15"/>
    <row r="249" customFormat="1" ht="13" x14ac:dyDescent="0.15"/>
    <row r="250" customFormat="1" ht="13" x14ac:dyDescent="0.15"/>
    <row r="251" customFormat="1" ht="13" x14ac:dyDescent="0.15"/>
    <row r="252" customFormat="1" ht="13" x14ac:dyDescent="0.15"/>
    <row r="253" customFormat="1" ht="13" x14ac:dyDescent="0.15"/>
    <row r="254" customFormat="1" ht="13" x14ac:dyDescent="0.15"/>
    <row r="255" customFormat="1" ht="13" x14ac:dyDescent="0.15"/>
    <row r="256" customFormat="1" ht="13" x14ac:dyDescent="0.15"/>
    <row r="257" customFormat="1" ht="13" x14ac:dyDescent="0.15"/>
    <row r="258" customFormat="1" ht="13" x14ac:dyDescent="0.15"/>
    <row r="259" customFormat="1" ht="13" x14ac:dyDescent="0.15"/>
    <row r="260" customFormat="1" ht="13" x14ac:dyDescent="0.15"/>
    <row r="261" customFormat="1" ht="13" x14ac:dyDescent="0.15"/>
    <row r="262" customFormat="1" ht="13" x14ac:dyDescent="0.15"/>
    <row r="263" customFormat="1" ht="13" x14ac:dyDescent="0.15"/>
    <row r="264" customFormat="1" ht="13" x14ac:dyDescent="0.15"/>
    <row r="265" customFormat="1" ht="13" x14ac:dyDescent="0.15"/>
    <row r="266" customFormat="1" ht="13" x14ac:dyDescent="0.15"/>
    <row r="267" customFormat="1" ht="13" x14ac:dyDescent="0.15"/>
    <row r="268" customFormat="1" ht="13" x14ac:dyDescent="0.15"/>
    <row r="269" customFormat="1" ht="13" x14ac:dyDescent="0.15"/>
    <row r="270" customFormat="1" ht="13" x14ac:dyDescent="0.15"/>
    <row r="271" customFormat="1" ht="13" x14ac:dyDescent="0.15"/>
    <row r="272" customFormat="1" ht="13" x14ac:dyDescent="0.15"/>
    <row r="273" customFormat="1" ht="13" x14ac:dyDescent="0.15"/>
    <row r="274" customFormat="1" ht="13" x14ac:dyDescent="0.15"/>
    <row r="275" customFormat="1" ht="13" x14ac:dyDescent="0.15"/>
    <row r="276" customFormat="1" ht="13" x14ac:dyDescent="0.15"/>
    <row r="277" customFormat="1" ht="13" x14ac:dyDescent="0.15"/>
    <row r="278" customFormat="1" ht="13" x14ac:dyDescent="0.15"/>
    <row r="279" customFormat="1" ht="13" x14ac:dyDescent="0.15"/>
    <row r="280" customFormat="1" ht="13" x14ac:dyDescent="0.15"/>
    <row r="281" customFormat="1" ht="13" x14ac:dyDescent="0.15"/>
    <row r="282" customFormat="1" ht="13" x14ac:dyDescent="0.15"/>
    <row r="283" customFormat="1" ht="13" x14ac:dyDescent="0.15"/>
    <row r="284" customFormat="1" ht="13" x14ac:dyDescent="0.15"/>
    <row r="285" customFormat="1" ht="13" x14ac:dyDescent="0.15"/>
    <row r="286" customFormat="1" ht="13" x14ac:dyDescent="0.15"/>
    <row r="287" customFormat="1" ht="13" x14ac:dyDescent="0.15"/>
    <row r="288" customFormat="1" ht="13" x14ac:dyDescent="0.15"/>
    <row r="289" customFormat="1" ht="13" x14ac:dyDescent="0.15"/>
    <row r="290" customFormat="1" ht="13" x14ac:dyDescent="0.15"/>
    <row r="291" customFormat="1" ht="13" x14ac:dyDescent="0.15"/>
    <row r="292" customFormat="1" ht="13" x14ac:dyDescent="0.15"/>
    <row r="293" customFormat="1" ht="13" x14ac:dyDescent="0.15"/>
    <row r="294" customFormat="1" ht="13" x14ac:dyDescent="0.15"/>
    <row r="295" customFormat="1" ht="13" x14ac:dyDescent="0.15"/>
    <row r="296" customFormat="1" ht="13" x14ac:dyDescent="0.15"/>
    <row r="297" customFormat="1" ht="13" x14ac:dyDescent="0.15"/>
    <row r="298" customFormat="1" ht="13" x14ac:dyDescent="0.15"/>
    <row r="299" customFormat="1" ht="13" x14ac:dyDescent="0.15"/>
    <row r="300" customFormat="1" ht="13" x14ac:dyDescent="0.15"/>
    <row r="301" customFormat="1" ht="13" x14ac:dyDescent="0.15"/>
    <row r="302" customFormat="1" ht="13" x14ac:dyDescent="0.15"/>
    <row r="303" customFormat="1" ht="13" x14ac:dyDescent="0.15"/>
    <row r="304" customFormat="1" ht="13" x14ac:dyDescent="0.15"/>
    <row r="305" customFormat="1" ht="13" x14ac:dyDescent="0.15"/>
    <row r="306" customFormat="1" ht="13" x14ac:dyDescent="0.15"/>
    <row r="307" customFormat="1" ht="13" x14ac:dyDescent="0.15"/>
    <row r="308" customFormat="1" ht="13" x14ac:dyDescent="0.15"/>
    <row r="309" customFormat="1" ht="13" x14ac:dyDescent="0.15"/>
    <row r="310" customFormat="1" ht="13" x14ac:dyDescent="0.15"/>
    <row r="311" customFormat="1" ht="13" x14ac:dyDescent="0.15"/>
    <row r="312" customFormat="1" ht="13" x14ac:dyDescent="0.15"/>
    <row r="313" customFormat="1" ht="13" x14ac:dyDescent="0.15"/>
    <row r="314" customFormat="1" ht="13" x14ac:dyDescent="0.15"/>
    <row r="315" customFormat="1" ht="13" x14ac:dyDescent="0.15"/>
    <row r="316" customFormat="1" ht="13" x14ac:dyDescent="0.15"/>
    <row r="317" customFormat="1" ht="13" x14ac:dyDescent="0.15"/>
    <row r="318" customFormat="1" ht="13" x14ac:dyDescent="0.15"/>
    <row r="319" customFormat="1" ht="13" x14ac:dyDescent="0.15"/>
    <row r="320" customFormat="1" ht="13" x14ac:dyDescent="0.15"/>
    <row r="321" customFormat="1" ht="13" x14ac:dyDescent="0.15"/>
    <row r="322" customFormat="1" ht="13" x14ac:dyDescent="0.15"/>
    <row r="323" customFormat="1" ht="13" x14ac:dyDescent="0.15"/>
    <row r="324" customFormat="1" ht="13" x14ac:dyDescent="0.15"/>
    <row r="325" customFormat="1" ht="13" x14ac:dyDescent="0.15"/>
    <row r="326" customFormat="1" ht="13" x14ac:dyDescent="0.15"/>
    <row r="327" customFormat="1" ht="13" x14ac:dyDescent="0.15"/>
    <row r="328" customFormat="1" ht="13" x14ac:dyDescent="0.15"/>
    <row r="329" customFormat="1" ht="13" x14ac:dyDescent="0.15"/>
    <row r="330" customFormat="1" ht="13" x14ac:dyDescent="0.15"/>
    <row r="331" customFormat="1" ht="13" x14ac:dyDescent="0.15"/>
    <row r="332" customFormat="1" ht="13" x14ac:dyDescent="0.15"/>
    <row r="333" customFormat="1" ht="13" x14ac:dyDescent="0.15"/>
    <row r="334" customFormat="1" ht="13" x14ac:dyDescent="0.15"/>
    <row r="335" customFormat="1" ht="13" x14ac:dyDescent="0.15"/>
    <row r="336" customFormat="1" ht="13" x14ac:dyDescent="0.15"/>
    <row r="337" customFormat="1" ht="13" x14ac:dyDescent="0.15"/>
    <row r="338" customFormat="1" ht="13" x14ac:dyDescent="0.15"/>
    <row r="339" customFormat="1" ht="13" x14ac:dyDescent="0.15"/>
    <row r="340" customFormat="1" ht="13" x14ac:dyDescent="0.15"/>
    <row r="341" customFormat="1" ht="13" x14ac:dyDescent="0.15"/>
    <row r="342" customFormat="1" ht="13" x14ac:dyDescent="0.15"/>
    <row r="343" customFormat="1" ht="13" x14ac:dyDescent="0.15"/>
    <row r="344" customFormat="1" ht="13" x14ac:dyDescent="0.15"/>
    <row r="345" customFormat="1" ht="13" x14ac:dyDescent="0.15"/>
    <row r="346" customFormat="1" ht="13" x14ac:dyDescent="0.15"/>
    <row r="347" customFormat="1" ht="13" x14ac:dyDescent="0.15"/>
    <row r="348" customFormat="1" ht="13" x14ac:dyDescent="0.15"/>
    <row r="349" customFormat="1" ht="13" x14ac:dyDescent="0.15"/>
    <row r="350" customFormat="1" ht="13" x14ac:dyDescent="0.15"/>
    <row r="351" customFormat="1" ht="13" x14ac:dyDescent="0.15"/>
    <row r="352" customFormat="1" ht="13" x14ac:dyDescent="0.15"/>
    <row r="353" customFormat="1" ht="13" x14ac:dyDescent="0.15"/>
    <row r="354" customFormat="1" ht="13" x14ac:dyDescent="0.15"/>
    <row r="355" customFormat="1" ht="13" x14ac:dyDescent="0.15"/>
    <row r="356" customFormat="1" ht="13" x14ac:dyDescent="0.15"/>
    <row r="357" customFormat="1" ht="13" x14ac:dyDescent="0.15"/>
    <row r="358" customFormat="1" ht="13" x14ac:dyDescent="0.15"/>
    <row r="359" customFormat="1" ht="13" x14ac:dyDescent="0.15"/>
    <row r="360" customFormat="1" ht="13" x14ac:dyDescent="0.15"/>
    <row r="361" customFormat="1" ht="13" x14ac:dyDescent="0.15"/>
    <row r="362" customFormat="1" ht="13" x14ac:dyDescent="0.15"/>
    <row r="363" customFormat="1" ht="13" x14ac:dyDescent="0.15"/>
    <row r="364" customFormat="1" ht="13" x14ac:dyDescent="0.15"/>
    <row r="365" customFormat="1" ht="13" x14ac:dyDescent="0.15"/>
    <row r="366" customFormat="1" ht="13" x14ac:dyDescent="0.15"/>
    <row r="367" customFormat="1" ht="13" x14ac:dyDescent="0.15"/>
    <row r="368" customFormat="1" ht="13" x14ac:dyDescent="0.15"/>
    <row r="369" customFormat="1" ht="13" x14ac:dyDescent="0.15"/>
    <row r="370" customFormat="1" ht="13" x14ac:dyDescent="0.15"/>
    <row r="371" customFormat="1" ht="13" x14ac:dyDescent="0.15"/>
    <row r="372" customFormat="1" ht="13" x14ac:dyDescent="0.15"/>
    <row r="373" customFormat="1" ht="13" x14ac:dyDescent="0.15"/>
    <row r="374" customFormat="1" ht="13" x14ac:dyDescent="0.15"/>
    <row r="375" customFormat="1" ht="13" x14ac:dyDescent="0.15"/>
    <row r="376" customFormat="1" ht="13" x14ac:dyDescent="0.15"/>
    <row r="377" customFormat="1" ht="13" x14ac:dyDescent="0.15"/>
    <row r="378" customFormat="1" ht="13" x14ac:dyDescent="0.15"/>
    <row r="379" customFormat="1" ht="13" x14ac:dyDescent="0.15"/>
    <row r="380" customFormat="1" ht="13" x14ac:dyDescent="0.15"/>
    <row r="381" customFormat="1" ht="13" x14ac:dyDescent="0.15"/>
    <row r="382" customFormat="1" ht="13" x14ac:dyDescent="0.15"/>
    <row r="383" customFormat="1" ht="13" x14ac:dyDescent="0.15"/>
    <row r="384" customFormat="1" ht="13" x14ac:dyDescent="0.15"/>
    <row r="385" customFormat="1" ht="13" x14ac:dyDescent="0.15"/>
    <row r="386" customFormat="1" ht="13" x14ac:dyDescent="0.15"/>
    <row r="387" customFormat="1" ht="13" x14ac:dyDescent="0.15"/>
    <row r="388" customFormat="1" ht="13" x14ac:dyDescent="0.15"/>
    <row r="389" customFormat="1" ht="13" x14ac:dyDescent="0.15"/>
    <row r="390" customFormat="1" ht="13" x14ac:dyDescent="0.15"/>
    <row r="391" customFormat="1" ht="13" x14ac:dyDescent="0.15"/>
    <row r="392" customFormat="1" ht="13" x14ac:dyDescent="0.15"/>
    <row r="393" customFormat="1" ht="13" x14ac:dyDescent="0.15"/>
    <row r="394" customFormat="1" ht="13" x14ac:dyDescent="0.15"/>
    <row r="395" customFormat="1" ht="13" x14ac:dyDescent="0.15"/>
    <row r="396" customFormat="1" ht="13" x14ac:dyDescent="0.15"/>
    <row r="397" customFormat="1" ht="13" x14ac:dyDescent="0.15"/>
    <row r="398" customFormat="1" ht="13" x14ac:dyDescent="0.15"/>
    <row r="399" customFormat="1" ht="13" x14ac:dyDescent="0.15"/>
    <row r="400" customFormat="1" ht="13" x14ac:dyDescent="0.15"/>
    <row r="401" customFormat="1" ht="13" x14ac:dyDescent="0.15"/>
    <row r="402" customFormat="1" ht="13" x14ac:dyDescent="0.15"/>
    <row r="403" customFormat="1" ht="13" x14ac:dyDescent="0.15"/>
    <row r="404" customFormat="1" ht="13" x14ac:dyDescent="0.15"/>
    <row r="405" customFormat="1" ht="13" x14ac:dyDescent="0.15"/>
    <row r="406" customFormat="1" ht="13" x14ac:dyDescent="0.15"/>
    <row r="407" customFormat="1" ht="13" x14ac:dyDescent="0.15"/>
    <row r="408" customFormat="1" ht="13" x14ac:dyDescent="0.15"/>
    <row r="409" customFormat="1" ht="13" x14ac:dyDescent="0.15"/>
    <row r="410" customFormat="1" ht="13" x14ac:dyDescent="0.15"/>
    <row r="411" customFormat="1" ht="13" x14ac:dyDescent="0.15"/>
    <row r="412" customFormat="1" ht="13" x14ac:dyDescent="0.15"/>
    <row r="413" customFormat="1" ht="13" x14ac:dyDescent="0.15"/>
    <row r="414" customFormat="1" ht="13" x14ac:dyDescent="0.15"/>
    <row r="415" customFormat="1" ht="13" x14ac:dyDescent="0.15"/>
    <row r="416" customFormat="1" ht="13" x14ac:dyDescent="0.15"/>
    <row r="417" customFormat="1" ht="13" x14ac:dyDescent="0.15"/>
    <row r="418" customFormat="1" ht="13" x14ac:dyDescent="0.15"/>
    <row r="419" customFormat="1" ht="13" x14ac:dyDescent="0.15"/>
    <row r="420" customFormat="1" ht="13" x14ac:dyDescent="0.15"/>
    <row r="421" customFormat="1" ht="13" x14ac:dyDescent="0.15"/>
    <row r="422" customFormat="1" ht="13" x14ac:dyDescent="0.15"/>
    <row r="423" customFormat="1" ht="13" x14ac:dyDescent="0.15"/>
    <row r="424" customFormat="1" ht="13" x14ac:dyDescent="0.15"/>
    <row r="425" customFormat="1" ht="13" x14ac:dyDescent="0.15"/>
    <row r="426" customFormat="1" ht="13" x14ac:dyDescent="0.15"/>
    <row r="427" customFormat="1" ht="13" x14ac:dyDescent="0.15"/>
    <row r="428" customFormat="1" ht="13" x14ac:dyDescent="0.15"/>
    <row r="429" customFormat="1" ht="13" x14ac:dyDescent="0.15"/>
    <row r="430" customFormat="1" ht="13" x14ac:dyDescent="0.15"/>
    <row r="431" customFormat="1" ht="13" x14ac:dyDescent="0.15"/>
    <row r="432" customFormat="1" ht="13" x14ac:dyDescent="0.15"/>
    <row r="433" customFormat="1" ht="13" x14ac:dyDescent="0.15"/>
    <row r="434" customFormat="1" ht="13" x14ac:dyDescent="0.15"/>
    <row r="435" customFormat="1" ht="13" x14ac:dyDescent="0.15"/>
    <row r="436" customFormat="1" ht="13" x14ac:dyDescent="0.15"/>
    <row r="437" customFormat="1" ht="13" x14ac:dyDescent="0.15"/>
    <row r="438" customFormat="1" ht="13" x14ac:dyDescent="0.15"/>
    <row r="439" customFormat="1" ht="13" x14ac:dyDescent="0.15"/>
    <row r="440" customFormat="1" ht="13" x14ac:dyDescent="0.15"/>
    <row r="441" customFormat="1" ht="13" x14ac:dyDescent="0.15"/>
    <row r="442" customFormat="1" ht="13" x14ac:dyDescent="0.15"/>
    <row r="443" customFormat="1" ht="13" x14ac:dyDescent="0.15"/>
    <row r="444" customFormat="1" ht="13" x14ac:dyDescent="0.15"/>
    <row r="445" customFormat="1" ht="13" x14ac:dyDescent="0.15"/>
    <row r="446" customFormat="1" ht="13" x14ac:dyDescent="0.15"/>
    <row r="447" customFormat="1" ht="13" x14ac:dyDescent="0.15"/>
    <row r="448" customFormat="1" ht="13" x14ac:dyDescent="0.15"/>
    <row r="449" customFormat="1" ht="13" x14ac:dyDescent="0.15"/>
    <row r="450" customFormat="1" ht="13" x14ac:dyDescent="0.15"/>
    <row r="451" customFormat="1" ht="13" x14ac:dyDescent="0.15"/>
    <row r="452" customFormat="1" ht="13" x14ac:dyDescent="0.15"/>
    <row r="453" customFormat="1" ht="13" x14ac:dyDescent="0.15"/>
    <row r="454" customFormat="1" ht="13" x14ac:dyDescent="0.15"/>
    <row r="455" customFormat="1" ht="13" x14ac:dyDescent="0.15"/>
    <row r="456" customFormat="1" ht="13" x14ac:dyDescent="0.15"/>
    <row r="457" customFormat="1" ht="13" x14ac:dyDescent="0.15"/>
    <row r="458" customFormat="1" ht="13" x14ac:dyDescent="0.15"/>
    <row r="459" customFormat="1" ht="13" x14ac:dyDescent="0.15"/>
    <row r="460" customFormat="1" ht="13" x14ac:dyDescent="0.15"/>
    <row r="461" customFormat="1" ht="13" x14ac:dyDescent="0.15"/>
    <row r="462" customFormat="1" ht="13" x14ac:dyDescent="0.15"/>
    <row r="463" customFormat="1" ht="13" x14ac:dyDescent="0.15"/>
    <row r="464" customFormat="1" ht="13" x14ac:dyDescent="0.15"/>
    <row r="465" customFormat="1" ht="13" x14ac:dyDescent="0.15"/>
    <row r="466" customFormat="1" ht="13" x14ac:dyDescent="0.15"/>
    <row r="467" customFormat="1" ht="13" x14ac:dyDescent="0.15"/>
    <row r="468" customFormat="1" ht="13" x14ac:dyDescent="0.15"/>
    <row r="469" customFormat="1" ht="13" x14ac:dyDescent="0.15"/>
    <row r="470" customFormat="1" ht="13" x14ac:dyDescent="0.15"/>
    <row r="471" customFormat="1" ht="13" x14ac:dyDescent="0.15"/>
    <row r="472" customFormat="1" ht="13" x14ac:dyDescent="0.15"/>
    <row r="473" customFormat="1" ht="13" x14ac:dyDescent="0.15"/>
    <row r="474" customFormat="1" ht="13" x14ac:dyDescent="0.15"/>
    <row r="475" customFormat="1" ht="13" x14ac:dyDescent="0.15"/>
    <row r="476" customFormat="1" ht="13" x14ac:dyDescent="0.15"/>
    <row r="477" customFormat="1" ht="13" x14ac:dyDescent="0.15"/>
    <row r="478" customFormat="1" ht="13" x14ac:dyDescent="0.15"/>
    <row r="479" customFormat="1" ht="13" x14ac:dyDescent="0.15"/>
    <row r="480" customFormat="1" ht="13" x14ac:dyDescent="0.15"/>
    <row r="481" customFormat="1" ht="13" x14ac:dyDescent="0.15"/>
    <row r="482" customFormat="1" ht="13" x14ac:dyDescent="0.15"/>
    <row r="483" customFormat="1" ht="13" x14ac:dyDescent="0.15"/>
    <row r="484" customFormat="1" ht="13" x14ac:dyDescent="0.15"/>
    <row r="485" customFormat="1" ht="13" x14ac:dyDescent="0.15"/>
    <row r="486" customFormat="1" ht="13" x14ac:dyDescent="0.15"/>
    <row r="487" customFormat="1" ht="13" x14ac:dyDescent="0.15"/>
    <row r="488" customFormat="1" ht="13" x14ac:dyDescent="0.15"/>
    <row r="489" customFormat="1" ht="13" x14ac:dyDescent="0.15"/>
    <row r="490" customFormat="1" ht="13" x14ac:dyDescent="0.15"/>
    <row r="491" customFormat="1" ht="13" x14ac:dyDescent="0.15"/>
    <row r="492" customFormat="1" ht="13" x14ac:dyDescent="0.15"/>
    <row r="493" customFormat="1" ht="13" x14ac:dyDescent="0.15"/>
    <row r="494" customFormat="1" ht="13" x14ac:dyDescent="0.15"/>
    <row r="495" customFormat="1" ht="13" x14ac:dyDescent="0.15"/>
    <row r="496" customFormat="1" ht="13" x14ac:dyDescent="0.15"/>
    <row r="497" customFormat="1" ht="13" x14ac:dyDescent="0.15"/>
    <row r="498" customFormat="1" ht="13" x14ac:dyDescent="0.15"/>
    <row r="499" customFormat="1" ht="13" x14ac:dyDescent="0.15"/>
    <row r="500" customFormat="1" ht="13" x14ac:dyDescent="0.15"/>
    <row r="501" customFormat="1" ht="13" x14ac:dyDescent="0.15"/>
    <row r="502" customFormat="1" ht="13" x14ac:dyDescent="0.15"/>
    <row r="503" customFormat="1" ht="13" x14ac:dyDescent="0.15"/>
    <row r="504" customFormat="1" ht="13" x14ac:dyDescent="0.15"/>
    <row r="505" customFormat="1" ht="13" x14ac:dyDescent="0.15"/>
    <row r="506" customFormat="1" ht="13" x14ac:dyDescent="0.15"/>
    <row r="507" customFormat="1" ht="13" x14ac:dyDescent="0.15"/>
    <row r="508" customFormat="1" ht="13" x14ac:dyDescent="0.15"/>
    <row r="509" customFormat="1" ht="13" x14ac:dyDescent="0.15"/>
    <row r="510" customFormat="1" ht="13" x14ac:dyDescent="0.15"/>
    <row r="511" customFormat="1" ht="13" x14ac:dyDescent="0.15"/>
    <row r="512" customFormat="1" ht="13" x14ac:dyDescent="0.15"/>
    <row r="513" customFormat="1" ht="13" x14ac:dyDescent="0.15"/>
    <row r="514" customFormat="1" ht="13" x14ac:dyDescent="0.15"/>
    <row r="515" customFormat="1" ht="13" x14ac:dyDescent="0.15"/>
    <row r="516" customFormat="1" ht="13" x14ac:dyDescent="0.15"/>
    <row r="517" customFormat="1" ht="13" x14ac:dyDescent="0.15"/>
    <row r="518" customFormat="1" ht="13" x14ac:dyDescent="0.15"/>
    <row r="519" customFormat="1" ht="13" x14ac:dyDescent="0.15"/>
    <row r="520" customFormat="1" ht="13" x14ac:dyDescent="0.15"/>
    <row r="521" customFormat="1" ht="13" x14ac:dyDescent="0.15"/>
    <row r="522" customFormat="1" ht="13" x14ac:dyDescent="0.15"/>
    <row r="523" customFormat="1" ht="13" x14ac:dyDescent="0.15"/>
    <row r="524" customFormat="1" ht="13" x14ac:dyDescent="0.15"/>
    <row r="525" customFormat="1" ht="13" x14ac:dyDescent="0.15"/>
    <row r="526" customFormat="1" ht="13" x14ac:dyDescent="0.15"/>
    <row r="527" customFormat="1" ht="13" x14ac:dyDescent="0.15"/>
    <row r="528" customFormat="1" ht="13" x14ac:dyDescent="0.15"/>
    <row r="529" customFormat="1" ht="13" x14ac:dyDescent="0.15"/>
    <row r="530" customFormat="1" ht="13" x14ac:dyDescent="0.15"/>
    <row r="531" customFormat="1" ht="13" x14ac:dyDescent="0.15"/>
    <row r="532" customFormat="1" ht="13" x14ac:dyDescent="0.15"/>
    <row r="533" customFormat="1" ht="13" x14ac:dyDescent="0.15"/>
    <row r="534" customFormat="1" ht="13" x14ac:dyDescent="0.15"/>
    <row r="535" customFormat="1" ht="13" x14ac:dyDescent="0.15"/>
    <row r="536" customFormat="1" ht="13" x14ac:dyDescent="0.15"/>
    <row r="537" customFormat="1" ht="13" x14ac:dyDescent="0.15"/>
    <row r="538" customFormat="1" ht="13" x14ac:dyDescent="0.15"/>
    <row r="539" customFormat="1" ht="13" x14ac:dyDescent="0.15"/>
    <row r="540" customFormat="1" ht="13" x14ac:dyDescent="0.15"/>
    <row r="541" customFormat="1" ht="13" x14ac:dyDescent="0.15"/>
    <row r="542" customFormat="1" ht="13" x14ac:dyDescent="0.15"/>
    <row r="543" customFormat="1" ht="13" x14ac:dyDescent="0.15"/>
    <row r="544" customFormat="1" ht="13" x14ac:dyDescent="0.15"/>
    <row r="545" customFormat="1" ht="13" x14ac:dyDescent="0.15"/>
    <row r="546" customFormat="1" ht="13" x14ac:dyDescent="0.15"/>
    <row r="547" customFormat="1" ht="13" x14ac:dyDescent="0.15"/>
    <row r="548" customFormat="1" ht="13" x14ac:dyDescent="0.15"/>
    <row r="549" customFormat="1" ht="13" x14ac:dyDescent="0.15"/>
    <row r="550" customFormat="1" ht="13" x14ac:dyDescent="0.15"/>
    <row r="551" customFormat="1" ht="13" x14ac:dyDescent="0.15"/>
    <row r="552" customFormat="1" ht="13" x14ac:dyDescent="0.15"/>
    <row r="553" customFormat="1" ht="13" x14ac:dyDescent="0.15"/>
    <row r="554" customFormat="1" ht="13" x14ac:dyDescent="0.15"/>
    <row r="555" customFormat="1" ht="13" x14ac:dyDescent="0.15"/>
    <row r="556" customFormat="1" ht="13" x14ac:dyDescent="0.15"/>
    <row r="557" customFormat="1" ht="13" x14ac:dyDescent="0.15"/>
    <row r="558" customFormat="1" ht="13" x14ac:dyDescent="0.15"/>
    <row r="559" customFormat="1" ht="13" x14ac:dyDescent="0.15"/>
    <row r="560" customFormat="1" ht="13" x14ac:dyDescent="0.15"/>
    <row r="561" customFormat="1" ht="13" x14ac:dyDescent="0.15"/>
    <row r="562" customFormat="1" ht="13" x14ac:dyDescent="0.15"/>
    <row r="563" customFormat="1" ht="13" x14ac:dyDescent="0.15"/>
    <row r="564" customFormat="1" ht="13" x14ac:dyDescent="0.15"/>
    <row r="565" customFormat="1" ht="13" x14ac:dyDescent="0.15"/>
    <row r="566" customFormat="1" ht="13" x14ac:dyDescent="0.15"/>
    <row r="567" customFormat="1" ht="13" x14ac:dyDescent="0.15"/>
    <row r="568" customFormat="1" ht="13" x14ac:dyDescent="0.15"/>
    <row r="569" customFormat="1" ht="13" x14ac:dyDescent="0.15"/>
    <row r="570" customFormat="1" ht="13" x14ac:dyDescent="0.15"/>
    <row r="571" customFormat="1" ht="13" x14ac:dyDescent="0.15"/>
    <row r="572" customFormat="1" ht="13" x14ac:dyDescent="0.15"/>
    <row r="573" customFormat="1" ht="13" x14ac:dyDescent="0.15"/>
    <row r="574" customFormat="1" ht="13" x14ac:dyDescent="0.15"/>
    <row r="575" customFormat="1" ht="13" x14ac:dyDescent="0.15"/>
    <row r="576" customFormat="1" ht="13" x14ac:dyDescent="0.15"/>
    <row r="577" customFormat="1" ht="13" x14ac:dyDescent="0.15"/>
    <row r="578" customFormat="1" ht="13" x14ac:dyDescent="0.15"/>
    <row r="579" customFormat="1" ht="13" x14ac:dyDescent="0.15"/>
    <row r="580" customFormat="1" ht="13" x14ac:dyDescent="0.15"/>
    <row r="581" customFormat="1" ht="13" x14ac:dyDescent="0.15"/>
    <row r="582" customFormat="1" ht="13" x14ac:dyDescent="0.15"/>
    <row r="583" customFormat="1" ht="13" x14ac:dyDescent="0.15"/>
    <row r="584" customFormat="1" ht="13" x14ac:dyDescent="0.15"/>
    <row r="585" customFormat="1" ht="13" x14ac:dyDescent="0.15"/>
    <row r="586" customFormat="1" ht="13" x14ac:dyDescent="0.15"/>
    <row r="587" customFormat="1" ht="13" x14ac:dyDescent="0.15"/>
    <row r="588" customFormat="1" ht="13" x14ac:dyDescent="0.15"/>
    <row r="589" customFormat="1" ht="13" x14ac:dyDescent="0.15"/>
    <row r="590" customFormat="1" ht="13" x14ac:dyDescent="0.15"/>
    <row r="591" customFormat="1" ht="13" x14ac:dyDescent="0.15"/>
    <row r="592" customFormat="1" ht="13" x14ac:dyDescent="0.15"/>
    <row r="593" customFormat="1" ht="13" x14ac:dyDescent="0.15"/>
    <row r="594" customFormat="1" ht="13" x14ac:dyDescent="0.15"/>
    <row r="595" customFormat="1" ht="13" x14ac:dyDescent="0.15"/>
    <row r="596" customFormat="1" ht="13" x14ac:dyDescent="0.15"/>
    <row r="597" customFormat="1" ht="13" x14ac:dyDescent="0.15"/>
    <row r="598" customFormat="1" ht="13" x14ac:dyDescent="0.15"/>
    <row r="599" customFormat="1" ht="13" x14ac:dyDescent="0.15"/>
    <row r="600" customFormat="1" ht="13" x14ac:dyDescent="0.15"/>
    <row r="601" customFormat="1" ht="13" x14ac:dyDescent="0.15"/>
    <row r="602" customFormat="1" ht="13" x14ac:dyDescent="0.15"/>
    <row r="603" customFormat="1" ht="13" x14ac:dyDescent="0.15"/>
    <row r="604" customFormat="1" ht="13" x14ac:dyDescent="0.15"/>
    <row r="605" customFormat="1" ht="13" x14ac:dyDescent="0.15"/>
    <row r="606" customFormat="1" ht="13" x14ac:dyDescent="0.15"/>
    <row r="607" customFormat="1" ht="13" x14ac:dyDescent="0.15"/>
    <row r="608" customFormat="1" ht="13" x14ac:dyDescent="0.15"/>
    <row r="609" customFormat="1" ht="13" x14ac:dyDescent="0.15"/>
    <row r="610" customFormat="1" ht="13" x14ac:dyDescent="0.15"/>
    <row r="611" customFormat="1" ht="13" x14ac:dyDescent="0.15"/>
    <row r="612" customFormat="1" ht="13" x14ac:dyDescent="0.15"/>
    <row r="613" customFormat="1" ht="13" x14ac:dyDescent="0.15"/>
    <row r="614" customFormat="1" ht="13" x14ac:dyDescent="0.15"/>
    <row r="615" customFormat="1" ht="13" x14ac:dyDescent="0.15"/>
    <row r="616" customFormat="1" ht="13" x14ac:dyDescent="0.15"/>
    <row r="617" customFormat="1" ht="13" x14ac:dyDescent="0.15"/>
    <row r="618" customFormat="1" ht="13" x14ac:dyDescent="0.15"/>
    <row r="619" customFormat="1" ht="13" x14ac:dyDescent="0.15"/>
    <row r="620" customFormat="1" ht="13" x14ac:dyDescent="0.15"/>
    <row r="621" customFormat="1" ht="13" x14ac:dyDescent="0.15"/>
    <row r="622" customFormat="1" ht="13" x14ac:dyDescent="0.15"/>
    <row r="623" customFormat="1" ht="13" x14ac:dyDescent="0.15"/>
    <row r="624" customFormat="1" ht="13" x14ac:dyDescent="0.15"/>
    <row r="625" customFormat="1" ht="13" x14ac:dyDescent="0.15"/>
    <row r="626" customFormat="1" ht="13" x14ac:dyDescent="0.15"/>
    <row r="627" customFormat="1" ht="13" x14ac:dyDescent="0.15"/>
    <row r="628" customFormat="1" ht="13" x14ac:dyDescent="0.15"/>
    <row r="629" customFormat="1" ht="13" x14ac:dyDescent="0.15"/>
    <row r="630" customFormat="1" ht="13" x14ac:dyDescent="0.15"/>
    <row r="631" customFormat="1" ht="13" x14ac:dyDescent="0.15"/>
    <row r="632" customFormat="1" ht="13" x14ac:dyDescent="0.15"/>
    <row r="633" customFormat="1" ht="13" x14ac:dyDescent="0.15"/>
    <row r="634" customFormat="1" ht="13" x14ac:dyDescent="0.15"/>
    <row r="635" customFormat="1" ht="13" x14ac:dyDescent="0.15"/>
    <row r="636" customFormat="1" ht="13" x14ac:dyDescent="0.15"/>
    <row r="637" customFormat="1" ht="13" x14ac:dyDescent="0.15"/>
    <row r="638" customFormat="1" ht="13" x14ac:dyDescent="0.15"/>
    <row r="639" customFormat="1" ht="13" x14ac:dyDescent="0.15"/>
    <row r="640" customFormat="1" ht="13" x14ac:dyDescent="0.15"/>
    <row r="641" customFormat="1" ht="13" x14ac:dyDescent="0.15"/>
    <row r="642" customFormat="1" ht="13" x14ac:dyDescent="0.15"/>
    <row r="643" customFormat="1" ht="13" x14ac:dyDescent="0.15"/>
    <row r="644" customFormat="1" ht="13" x14ac:dyDescent="0.15"/>
    <row r="645" customFormat="1" ht="13" x14ac:dyDescent="0.15"/>
    <row r="646" customFormat="1" ht="13" x14ac:dyDescent="0.15"/>
    <row r="647" customFormat="1" ht="13" x14ac:dyDescent="0.15"/>
    <row r="648" customFormat="1" ht="13" x14ac:dyDescent="0.15"/>
    <row r="649" customFormat="1" ht="13" x14ac:dyDescent="0.15"/>
    <row r="650" customFormat="1" ht="13" x14ac:dyDescent="0.15"/>
    <row r="651" customFormat="1" ht="13" x14ac:dyDescent="0.15"/>
    <row r="652" customFormat="1" ht="13" x14ac:dyDescent="0.15"/>
    <row r="653" customFormat="1" ht="13" x14ac:dyDescent="0.15"/>
    <row r="654" customFormat="1" ht="13" x14ac:dyDescent="0.15"/>
    <row r="655" customFormat="1" ht="13" x14ac:dyDescent="0.15"/>
    <row r="656" customFormat="1" ht="13" x14ac:dyDescent="0.15"/>
    <row r="657" customFormat="1" ht="13" x14ac:dyDescent="0.15"/>
    <row r="658" customFormat="1" ht="13" x14ac:dyDescent="0.15"/>
    <row r="659" customFormat="1" ht="13" x14ac:dyDescent="0.15"/>
    <row r="660" customFormat="1" ht="13" x14ac:dyDescent="0.15"/>
    <row r="661" customFormat="1" ht="13" x14ac:dyDescent="0.15"/>
    <row r="662" customFormat="1" ht="13" x14ac:dyDescent="0.15"/>
    <row r="663" customFormat="1" ht="13" x14ac:dyDescent="0.15"/>
    <row r="664" customFormat="1" ht="13" x14ac:dyDescent="0.15"/>
    <row r="665" customFormat="1" ht="13" x14ac:dyDescent="0.15"/>
    <row r="666" customFormat="1" ht="13" x14ac:dyDescent="0.15"/>
    <row r="667" customFormat="1" ht="13" x14ac:dyDescent="0.15"/>
    <row r="668" customFormat="1" ht="13" x14ac:dyDescent="0.15"/>
    <row r="669" customFormat="1" ht="13" x14ac:dyDescent="0.15"/>
    <row r="670" customFormat="1" ht="13" x14ac:dyDescent="0.15"/>
    <row r="671" customFormat="1" ht="13" x14ac:dyDescent="0.15"/>
    <row r="672" customFormat="1" ht="13" x14ac:dyDescent="0.15"/>
    <row r="673" customFormat="1" ht="13" x14ac:dyDescent="0.15"/>
    <row r="674" customFormat="1" ht="13" x14ac:dyDescent="0.15"/>
    <row r="675" customFormat="1" ht="13" x14ac:dyDescent="0.15"/>
    <row r="676" customFormat="1" ht="13" x14ac:dyDescent="0.15"/>
    <row r="677" customFormat="1" ht="13" x14ac:dyDescent="0.15"/>
    <row r="678" customFormat="1" ht="13" x14ac:dyDescent="0.15"/>
    <row r="679" customFormat="1" ht="13" x14ac:dyDescent="0.15"/>
    <row r="680" customFormat="1" ht="13" x14ac:dyDescent="0.15"/>
    <row r="681" customFormat="1" ht="13" x14ac:dyDescent="0.15"/>
    <row r="682" customFormat="1" ht="13" x14ac:dyDescent="0.15"/>
    <row r="683" customFormat="1" ht="13" x14ac:dyDescent="0.15"/>
    <row r="684" customFormat="1" ht="13" x14ac:dyDescent="0.15"/>
    <row r="685" customFormat="1" ht="13" x14ac:dyDescent="0.15"/>
    <row r="686" customFormat="1" ht="13" x14ac:dyDescent="0.15"/>
    <row r="687" customFormat="1" ht="13" x14ac:dyDescent="0.15"/>
    <row r="688" customFormat="1" ht="13" x14ac:dyDescent="0.15"/>
    <row r="689" customFormat="1" ht="13" x14ac:dyDescent="0.15"/>
    <row r="690" customFormat="1" ht="13" x14ac:dyDescent="0.15"/>
    <row r="691" customFormat="1" ht="13" x14ac:dyDescent="0.15"/>
    <row r="692" customFormat="1" ht="13" x14ac:dyDescent="0.15"/>
    <row r="693" customFormat="1" ht="13" x14ac:dyDescent="0.15"/>
    <row r="694" customFormat="1" ht="13" x14ac:dyDescent="0.15"/>
    <row r="695" customFormat="1" ht="13" x14ac:dyDescent="0.15"/>
    <row r="696" customFormat="1" ht="13" x14ac:dyDescent="0.15"/>
    <row r="697" customFormat="1" ht="13" x14ac:dyDescent="0.15"/>
    <row r="698" customFormat="1" ht="13" x14ac:dyDescent="0.15"/>
    <row r="699" customFormat="1" ht="13" x14ac:dyDescent="0.15"/>
    <row r="700" customFormat="1" ht="13" x14ac:dyDescent="0.15"/>
    <row r="701" customFormat="1" ht="13" x14ac:dyDescent="0.15"/>
    <row r="702" customFormat="1" ht="13" x14ac:dyDescent="0.15"/>
    <row r="703" customFormat="1" ht="13" x14ac:dyDescent="0.15"/>
    <row r="704" customFormat="1" ht="13" x14ac:dyDescent="0.15"/>
    <row r="705" customFormat="1" ht="13" x14ac:dyDescent="0.15"/>
    <row r="706" customFormat="1" ht="13" x14ac:dyDescent="0.15"/>
    <row r="707" customFormat="1" ht="13" x14ac:dyDescent="0.15"/>
    <row r="708" customFormat="1" ht="13" x14ac:dyDescent="0.15"/>
    <row r="709" customFormat="1" ht="13" x14ac:dyDescent="0.15"/>
    <row r="710" customFormat="1" ht="13" x14ac:dyDescent="0.15"/>
    <row r="711" customFormat="1" ht="13" x14ac:dyDescent="0.15"/>
    <row r="712" customFormat="1" ht="13" x14ac:dyDescent="0.15"/>
    <row r="713" customFormat="1" ht="13" x14ac:dyDescent="0.15"/>
    <row r="714" customFormat="1" ht="13" x14ac:dyDescent="0.15"/>
    <row r="715" customFormat="1" ht="13" x14ac:dyDescent="0.15"/>
    <row r="716" customFormat="1" ht="13" x14ac:dyDescent="0.15"/>
    <row r="717" customFormat="1" ht="13" x14ac:dyDescent="0.15"/>
    <row r="718" customFormat="1" ht="13" x14ac:dyDescent="0.15"/>
    <row r="719" customFormat="1" ht="13" x14ac:dyDescent="0.15"/>
    <row r="720" customFormat="1" ht="13" x14ac:dyDescent="0.15"/>
    <row r="721" customFormat="1" ht="13" x14ac:dyDescent="0.15"/>
    <row r="722" customFormat="1" ht="13" x14ac:dyDescent="0.15"/>
    <row r="723" customFormat="1" ht="13" x14ac:dyDescent="0.15"/>
    <row r="724" customFormat="1" ht="13" x14ac:dyDescent="0.15"/>
    <row r="725" customFormat="1" ht="13" x14ac:dyDescent="0.15"/>
    <row r="726" customFormat="1" ht="13" x14ac:dyDescent="0.15"/>
    <row r="727" customFormat="1" ht="13" x14ac:dyDescent="0.15"/>
    <row r="728" customFormat="1" ht="13" x14ac:dyDescent="0.15"/>
    <row r="729" customFormat="1" ht="13" x14ac:dyDescent="0.15"/>
    <row r="730" customFormat="1" ht="13" x14ac:dyDescent="0.15"/>
    <row r="731" customFormat="1" ht="13" x14ac:dyDescent="0.15"/>
    <row r="732" customFormat="1" ht="13" x14ac:dyDescent="0.15"/>
    <row r="733" customFormat="1" ht="13" x14ac:dyDescent="0.15"/>
    <row r="734" customFormat="1" ht="13" x14ac:dyDescent="0.15"/>
    <row r="735" customFormat="1" ht="13" x14ac:dyDescent="0.15"/>
    <row r="736" customFormat="1" ht="13" x14ac:dyDescent="0.15"/>
    <row r="737" customFormat="1" ht="13" x14ac:dyDescent="0.15"/>
    <row r="738" customFormat="1" ht="13" x14ac:dyDescent="0.15"/>
    <row r="739" customFormat="1" ht="13" x14ac:dyDescent="0.15"/>
    <row r="740" customFormat="1" ht="13" x14ac:dyDescent="0.15"/>
    <row r="741" customFormat="1" ht="13" x14ac:dyDescent="0.15"/>
    <row r="742" customFormat="1" ht="13" x14ac:dyDescent="0.15"/>
    <row r="743" customFormat="1" ht="13" x14ac:dyDescent="0.15"/>
    <row r="744" customFormat="1" ht="13" x14ac:dyDescent="0.15"/>
    <row r="745" customFormat="1" ht="13" x14ac:dyDescent="0.15"/>
    <row r="746" customFormat="1" ht="13" x14ac:dyDescent="0.15"/>
    <row r="747" customFormat="1" ht="13" x14ac:dyDescent="0.15"/>
    <row r="748" customFormat="1" ht="13" x14ac:dyDescent="0.15"/>
    <row r="749" customFormat="1" ht="13" x14ac:dyDescent="0.15"/>
    <row r="750" customFormat="1" ht="13" x14ac:dyDescent="0.15"/>
    <row r="751" customFormat="1" ht="13" x14ac:dyDescent="0.15"/>
    <row r="752" customFormat="1" ht="13" x14ac:dyDescent="0.15"/>
    <row r="753" customFormat="1" ht="13" x14ac:dyDescent="0.15"/>
    <row r="754" customFormat="1" ht="13" x14ac:dyDescent="0.15"/>
    <row r="755" customFormat="1" ht="13" x14ac:dyDescent="0.15"/>
    <row r="756" customFormat="1" ht="13" x14ac:dyDescent="0.15"/>
    <row r="757" customFormat="1" ht="13" x14ac:dyDescent="0.15"/>
    <row r="758" customFormat="1" ht="13" x14ac:dyDescent="0.15"/>
    <row r="759" customFormat="1" ht="13" x14ac:dyDescent="0.15"/>
    <row r="760" customFormat="1" ht="13" x14ac:dyDescent="0.15"/>
    <row r="761" customFormat="1" ht="13" x14ac:dyDescent="0.15"/>
    <row r="762" customFormat="1" ht="13" x14ac:dyDescent="0.15"/>
    <row r="763" customFormat="1" ht="13" x14ac:dyDescent="0.15"/>
    <row r="764" customFormat="1" ht="13" x14ac:dyDescent="0.15"/>
    <row r="765" customFormat="1" ht="13" x14ac:dyDescent="0.15"/>
    <row r="766" customFormat="1" ht="13" x14ac:dyDescent="0.15"/>
    <row r="767" customFormat="1" ht="13" x14ac:dyDescent="0.15"/>
    <row r="768" customFormat="1" ht="13" x14ac:dyDescent="0.15"/>
    <row r="769" customFormat="1" ht="13" x14ac:dyDescent="0.15"/>
    <row r="770" customFormat="1" ht="13" x14ac:dyDescent="0.15"/>
    <row r="771" customFormat="1" ht="13" x14ac:dyDescent="0.15"/>
    <row r="772" customFormat="1" ht="13" x14ac:dyDescent="0.15"/>
    <row r="773" customFormat="1" ht="13" x14ac:dyDescent="0.15"/>
    <row r="774" customFormat="1" ht="13" x14ac:dyDescent="0.15"/>
    <row r="775" customFormat="1" ht="13" x14ac:dyDescent="0.15"/>
    <row r="776" customFormat="1" ht="13" x14ac:dyDescent="0.15"/>
    <row r="777" customFormat="1" ht="13" x14ac:dyDescent="0.15"/>
    <row r="778" customFormat="1" ht="13" x14ac:dyDescent="0.15"/>
    <row r="779" customFormat="1" ht="13" x14ac:dyDescent="0.15"/>
    <row r="780" customFormat="1" ht="13" x14ac:dyDescent="0.15"/>
    <row r="781" customFormat="1" ht="13" x14ac:dyDescent="0.15"/>
    <row r="782" customFormat="1" ht="13" x14ac:dyDescent="0.15"/>
    <row r="783" customFormat="1" ht="13" x14ac:dyDescent="0.15"/>
    <row r="784" customFormat="1" ht="13" x14ac:dyDescent="0.15"/>
    <row r="785" customFormat="1" ht="13" x14ac:dyDescent="0.15"/>
    <row r="786" customFormat="1" ht="13" x14ac:dyDescent="0.15"/>
    <row r="787" customFormat="1" ht="13" x14ac:dyDescent="0.15"/>
    <row r="788" customFormat="1" ht="13" x14ac:dyDescent="0.15"/>
    <row r="789" customFormat="1" ht="13" x14ac:dyDescent="0.15"/>
    <row r="790" customFormat="1" ht="13" x14ac:dyDescent="0.15"/>
    <row r="791" customFormat="1" ht="13" x14ac:dyDescent="0.15"/>
    <row r="792" customFormat="1" ht="13" x14ac:dyDescent="0.15"/>
    <row r="793" customFormat="1" ht="13" x14ac:dyDescent="0.15"/>
    <row r="794" customFormat="1" ht="13" x14ac:dyDescent="0.15"/>
    <row r="795" customFormat="1" ht="13" x14ac:dyDescent="0.15"/>
    <row r="796" customFormat="1" ht="13" x14ac:dyDescent="0.15"/>
    <row r="797" customFormat="1" ht="13" x14ac:dyDescent="0.15"/>
    <row r="798" customFormat="1" ht="13" x14ac:dyDescent="0.15"/>
    <row r="799" customFormat="1" ht="13" x14ac:dyDescent="0.15"/>
    <row r="800" customFormat="1" ht="13" x14ac:dyDescent="0.15"/>
    <row r="801" customFormat="1" ht="13" x14ac:dyDescent="0.15"/>
    <row r="802" customFormat="1" ht="13" x14ac:dyDescent="0.15"/>
    <row r="803" customFormat="1" ht="13" x14ac:dyDescent="0.15"/>
    <row r="804" customFormat="1" ht="13" x14ac:dyDescent="0.15"/>
    <row r="805" customFormat="1" ht="13" x14ac:dyDescent="0.15"/>
    <row r="806" customFormat="1" ht="13" x14ac:dyDescent="0.15"/>
    <row r="807" customFormat="1" ht="13" x14ac:dyDescent="0.15"/>
    <row r="808" customFormat="1" ht="13" x14ac:dyDescent="0.15"/>
    <row r="809" customFormat="1" ht="13" x14ac:dyDescent="0.15"/>
    <row r="810" customFormat="1" ht="13" x14ac:dyDescent="0.15"/>
    <row r="811" customFormat="1" ht="13" x14ac:dyDescent="0.15"/>
    <row r="812" customFormat="1" ht="13" x14ac:dyDescent="0.15"/>
    <row r="813" customFormat="1" ht="13" x14ac:dyDescent="0.15"/>
    <row r="814" customFormat="1" ht="13" x14ac:dyDescent="0.15"/>
    <row r="815" customFormat="1" ht="13" x14ac:dyDescent="0.15"/>
    <row r="816" customFormat="1" ht="13" x14ac:dyDescent="0.15"/>
    <row r="817" customFormat="1" ht="13" x14ac:dyDescent="0.15"/>
    <row r="818" customFormat="1" ht="13" x14ac:dyDescent="0.15"/>
    <row r="819" customFormat="1" ht="13" x14ac:dyDescent="0.15"/>
    <row r="820" customFormat="1" ht="13" x14ac:dyDescent="0.15"/>
    <row r="821" customFormat="1" ht="13" x14ac:dyDescent="0.15"/>
    <row r="822" customFormat="1" ht="13" x14ac:dyDescent="0.15"/>
    <row r="823" customFormat="1" ht="13" x14ac:dyDescent="0.15"/>
    <row r="824" customFormat="1" ht="13" x14ac:dyDescent="0.15"/>
    <row r="825" customFormat="1" ht="13" x14ac:dyDescent="0.15"/>
    <row r="826" customFormat="1" ht="13" x14ac:dyDescent="0.15"/>
    <row r="827" customFormat="1" ht="13" x14ac:dyDescent="0.15"/>
    <row r="828" customFormat="1" ht="13" x14ac:dyDescent="0.15"/>
    <row r="829" customFormat="1" ht="13" x14ac:dyDescent="0.15"/>
    <row r="830" customFormat="1" ht="13" x14ac:dyDescent="0.15"/>
    <row r="831" customFormat="1" ht="13" x14ac:dyDescent="0.15"/>
    <row r="832" customFormat="1" ht="13" x14ac:dyDescent="0.15"/>
    <row r="833" customFormat="1" ht="13" x14ac:dyDescent="0.15"/>
    <row r="834" customFormat="1" ht="13" x14ac:dyDescent="0.15"/>
    <row r="835" customFormat="1" ht="13" x14ac:dyDescent="0.15"/>
    <row r="836" customFormat="1" ht="13" x14ac:dyDescent="0.15"/>
    <row r="837" customFormat="1" ht="13" x14ac:dyDescent="0.15"/>
    <row r="838" customFormat="1" ht="13" x14ac:dyDescent="0.15"/>
    <row r="839" customFormat="1" ht="13" x14ac:dyDescent="0.15"/>
    <row r="840" customFormat="1" ht="13" x14ac:dyDescent="0.15"/>
    <row r="841" customFormat="1" ht="13" x14ac:dyDescent="0.15"/>
    <row r="842" customFormat="1" ht="13" x14ac:dyDescent="0.15"/>
    <row r="843" customFormat="1" ht="13" x14ac:dyDescent="0.15"/>
    <row r="844" customFormat="1" ht="13" x14ac:dyDescent="0.15"/>
    <row r="845" customFormat="1" ht="13" x14ac:dyDescent="0.15"/>
    <row r="846" customFormat="1" ht="13" x14ac:dyDescent="0.15"/>
    <row r="847" customFormat="1" ht="13" x14ac:dyDescent="0.15"/>
    <row r="848" customFormat="1" ht="13" x14ac:dyDescent="0.15"/>
    <row r="849" customFormat="1" ht="13" x14ac:dyDescent="0.15"/>
    <row r="850" customFormat="1" ht="13" x14ac:dyDescent="0.15"/>
    <row r="851" customFormat="1" ht="13" x14ac:dyDescent="0.15"/>
    <row r="852" customFormat="1" ht="13" x14ac:dyDescent="0.15"/>
    <row r="853" customFormat="1" ht="13" x14ac:dyDescent="0.15"/>
    <row r="854" customFormat="1" ht="13" x14ac:dyDescent="0.15"/>
    <row r="855" customFormat="1" ht="13" x14ac:dyDescent="0.15"/>
    <row r="856" customFormat="1" ht="13" x14ac:dyDescent="0.15"/>
    <row r="857" customFormat="1" ht="13" x14ac:dyDescent="0.15"/>
    <row r="858" customFormat="1" ht="13" x14ac:dyDescent="0.15"/>
    <row r="859" customFormat="1" ht="13" x14ac:dyDescent="0.15"/>
    <row r="860" customFormat="1" ht="13" x14ac:dyDescent="0.15"/>
    <row r="861" customFormat="1" ht="13" x14ac:dyDescent="0.15"/>
    <row r="862" customFormat="1" ht="13" x14ac:dyDescent="0.15"/>
    <row r="863" customFormat="1" ht="13" x14ac:dyDescent="0.15"/>
    <row r="864" customFormat="1" ht="13" x14ac:dyDescent="0.15"/>
    <row r="865" customFormat="1" ht="13" x14ac:dyDescent="0.15"/>
    <row r="866" customFormat="1" ht="13" x14ac:dyDescent="0.15"/>
    <row r="867" customFormat="1" ht="13" x14ac:dyDescent="0.15"/>
    <row r="868" customFormat="1" ht="13" x14ac:dyDescent="0.15"/>
    <row r="869" customFormat="1" ht="13" x14ac:dyDescent="0.15"/>
    <row r="870" customFormat="1" ht="13" x14ac:dyDescent="0.15"/>
    <row r="871" customFormat="1" ht="13" x14ac:dyDescent="0.15"/>
    <row r="872" customFormat="1" ht="13" x14ac:dyDescent="0.15"/>
    <row r="873" customFormat="1" ht="13" x14ac:dyDescent="0.15"/>
    <row r="874" customFormat="1" ht="13" x14ac:dyDescent="0.15"/>
    <row r="875" customFormat="1" ht="13" x14ac:dyDescent="0.15"/>
    <row r="876" customFormat="1" ht="13" x14ac:dyDescent="0.15"/>
    <row r="877" customFormat="1" ht="13" x14ac:dyDescent="0.15"/>
    <row r="878" customFormat="1" ht="13" x14ac:dyDescent="0.15"/>
    <row r="879" customFormat="1" ht="13" x14ac:dyDescent="0.15"/>
    <row r="880" customFormat="1" ht="13" x14ac:dyDescent="0.15"/>
    <row r="881" customFormat="1" ht="13" x14ac:dyDescent="0.15"/>
    <row r="882" customFormat="1" ht="13" x14ac:dyDescent="0.15"/>
    <row r="883" customFormat="1" ht="13" x14ac:dyDescent="0.15"/>
    <row r="884" customFormat="1" ht="13" x14ac:dyDescent="0.15"/>
    <row r="885" customFormat="1" ht="13" x14ac:dyDescent="0.15"/>
    <row r="886" customFormat="1" ht="13" x14ac:dyDescent="0.15"/>
    <row r="887" customFormat="1" ht="13" x14ac:dyDescent="0.15"/>
    <row r="888" customFormat="1" ht="13" x14ac:dyDescent="0.15"/>
    <row r="889" customFormat="1" ht="13" x14ac:dyDescent="0.15"/>
    <row r="890" customFormat="1" ht="13" x14ac:dyDescent="0.15"/>
    <row r="891" customFormat="1" ht="13" x14ac:dyDescent="0.15"/>
    <row r="892" customFormat="1" ht="13" x14ac:dyDescent="0.15"/>
    <row r="893" customFormat="1" ht="13" x14ac:dyDescent="0.15"/>
    <row r="894" customFormat="1" ht="13" x14ac:dyDescent="0.15"/>
    <row r="895" customFormat="1" ht="13" x14ac:dyDescent="0.15"/>
    <row r="896" customFormat="1" ht="13" x14ac:dyDescent="0.15"/>
    <row r="897" customFormat="1" ht="13" x14ac:dyDescent="0.15"/>
    <row r="898" customFormat="1" ht="13" x14ac:dyDescent="0.15"/>
    <row r="899" customFormat="1" ht="13" x14ac:dyDescent="0.15"/>
    <row r="900" customFormat="1" ht="13" x14ac:dyDescent="0.15"/>
    <row r="901" customFormat="1" ht="13" x14ac:dyDescent="0.15"/>
    <row r="902" customFormat="1" ht="13" x14ac:dyDescent="0.15"/>
    <row r="903" customFormat="1" ht="13" x14ac:dyDescent="0.15"/>
    <row r="904" customFormat="1" ht="13" x14ac:dyDescent="0.15"/>
    <row r="905" customFormat="1" ht="13" x14ac:dyDescent="0.15"/>
    <row r="906" customFormat="1" ht="13" x14ac:dyDescent="0.15"/>
    <row r="907" customFormat="1" ht="13" x14ac:dyDescent="0.15"/>
    <row r="908" customFormat="1" ht="13" x14ac:dyDescent="0.15"/>
    <row r="909" customFormat="1" ht="13" x14ac:dyDescent="0.15"/>
    <row r="910" customFormat="1" ht="13" x14ac:dyDescent="0.15"/>
    <row r="911" customFormat="1" ht="13" x14ac:dyDescent="0.15"/>
    <row r="912" customFormat="1" ht="13" x14ac:dyDescent="0.15"/>
    <row r="913" customFormat="1" ht="13" x14ac:dyDescent="0.15"/>
    <row r="914" customFormat="1" ht="13" x14ac:dyDescent="0.15"/>
    <row r="915" customFormat="1" ht="13" x14ac:dyDescent="0.15"/>
    <row r="916" customFormat="1" ht="13" x14ac:dyDescent="0.15"/>
    <row r="917" customFormat="1" ht="13" x14ac:dyDescent="0.15"/>
    <row r="918" customFormat="1" ht="13" x14ac:dyDescent="0.15"/>
    <row r="919" customFormat="1" ht="13" x14ac:dyDescent="0.15"/>
    <row r="920" customFormat="1" ht="13" x14ac:dyDescent="0.15"/>
    <row r="921" customFormat="1" ht="13" x14ac:dyDescent="0.15"/>
    <row r="922" customFormat="1" ht="13" x14ac:dyDescent="0.15"/>
    <row r="923" customFormat="1" ht="13" x14ac:dyDescent="0.15"/>
    <row r="924" customFormat="1" ht="13" x14ac:dyDescent="0.15"/>
    <row r="925" customFormat="1" ht="13" x14ac:dyDescent="0.15"/>
    <row r="926" customFormat="1" ht="13" x14ac:dyDescent="0.15"/>
    <row r="927" customFormat="1" ht="13" x14ac:dyDescent="0.15"/>
    <row r="928" customFormat="1" ht="13" x14ac:dyDescent="0.15"/>
    <row r="929" customFormat="1" ht="13" x14ac:dyDescent="0.15"/>
    <row r="930" customFormat="1" ht="13" x14ac:dyDescent="0.15"/>
    <row r="931" customFormat="1" ht="13" x14ac:dyDescent="0.15"/>
    <row r="932" customFormat="1" ht="13" x14ac:dyDescent="0.15"/>
    <row r="933" customFormat="1" ht="13" x14ac:dyDescent="0.15"/>
    <row r="934" customFormat="1" ht="13" x14ac:dyDescent="0.15"/>
    <row r="935" customFormat="1" ht="13" x14ac:dyDescent="0.15"/>
    <row r="936" customFormat="1" ht="13" x14ac:dyDescent="0.15"/>
    <row r="937" customFormat="1" ht="13" x14ac:dyDescent="0.15"/>
    <row r="938" customFormat="1" ht="13" x14ac:dyDescent="0.15"/>
    <row r="939" customFormat="1" ht="13" x14ac:dyDescent="0.15"/>
    <row r="940" customFormat="1" ht="13" x14ac:dyDescent="0.15"/>
    <row r="941" customFormat="1" ht="13" x14ac:dyDescent="0.15"/>
    <row r="942" customFormat="1" ht="13" x14ac:dyDescent="0.15"/>
    <row r="943" customFormat="1" ht="13" x14ac:dyDescent="0.15"/>
    <row r="944" customFormat="1" ht="13" x14ac:dyDescent="0.15"/>
    <row r="945" customFormat="1" ht="13" x14ac:dyDescent="0.15"/>
    <row r="946" customFormat="1" ht="13" x14ac:dyDescent="0.15"/>
    <row r="947" customFormat="1" ht="13" x14ac:dyDescent="0.15"/>
    <row r="948" customFormat="1" ht="13" x14ac:dyDescent="0.15"/>
    <row r="949" customFormat="1" ht="13" x14ac:dyDescent="0.15"/>
    <row r="950" customFormat="1" ht="13" x14ac:dyDescent="0.15"/>
    <row r="951" customFormat="1" ht="13" x14ac:dyDescent="0.15"/>
    <row r="952" customFormat="1" ht="13" x14ac:dyDescent="0.15"/>
    <row r="953" customFormat="1" ht="13" x14ac:dyDescent="0.15"/>
    <row r="954" customFormat="1" ht="13" x14ac:dyDescent="0.15"/>
    <row r="955" customFormat="1" ht="13" x14ac:dyDescent="0.15"/>
    <row r="956" customFormat="1" ht="13" x14ac:dyDescent="0.15"/>
    <row r="957" customFormat="1" ht="13" x14ac:dyDescent="0.15"/>
    <row r="958" customFormat="1" ht="13" x14ac:dyDescent="0.15"/>
    <row r="959" customFormat="1" ht="13" x14ac:dyDescent="0.15"/>
    <row r="960" customFormat="1" ht="13" x14ac:dyDescent="0.15"/>
    <row r="961" customFormat="1" ht="13" x14ac:dyDescent="0.15"/>
    <row r="962" customFormat="1" ht="13" x14ac:dyDescent="0.15"/>
    <row r="963" customFormat="1" ht="13" x14ac:dyDescent="0.15"/>
    <row r="964" customFormat="1" ht="13" x14ac:dyDescent="0.15"/>
    <row r="965" customFormat="1" ht="13" x14ac:dyDescent="0.15"/>
    <row r="966" customFormat="1" ht="13" x14ac:dyDescent="0.15"/>
    <row r="967" customFormat="1" ht="13" x14ac:dyDescent="0.15"/>
    <row r="968" customFormat="1" ht="13" x14ac:dyDescent="0.15"/>
    <row r="969" customFormat="1" ht="13" x14ac:dyDescent="0.15"/>
    <row r="970" customFormat="1" ht="13" x14ac:dyDescent="0.15"/>
    <row r="971" customFormat="1" ht="13" x14ac:dyDescent="0.15"/>
    <row r="972" customFormat="1" ht="13" x14ac:dyDescent="0.15"/>
    <row r="973" customFormat="1" ht="13" x14ac:dyDescent="0.15"/>
    <row r="974" customFormat="1" ht="13" x14ac:dyDescent="0.15"/>
    <row r="975" customFormat="1" ht="13" x14ac:dyDescent="0.15"/>
    <row r="976" customFormat="1" ht="13" x14ac:dyDescent="0.15"/>
    <row r="977" customFormat="1" ht="13" x14ac:dyDescent="0.15"/>
    <row r="978" customFormat="1" ht="13" x14ac:dyDescent="0.15"/>
    <row r="979" customFormat="1" ht="13" x14ac:dyDescent="0.15"/>
    <row r="980" customFormat="1" ht="13" x14ac:dyDescent="0.15"/>
    <row r="981" customFormat="1" ht="13" x14ac:dyDescent="0.15"/>
    <row r="982" customFormat="1" ht="13" x14ac:dyDescent="0.15"/>
    <row r="983" customFormat="1" ht="13" x14ac:dyDescent="0.15"/>
    <row r="984" customFormat="1" ht="13" x14ac:dyDescent="0.15"/>
    <row r="985" customFormat="1" ht="13" x14ac:dyDescent="0.15"/>
    <row r="986" customFormat="1" ht="13" x14ac:dyDescent="0.15"/>
    <row r="987" customFormat="1" ht="13" x14ac:dyDescent="0.15"/>
    <row r="988" customFormat="1" ht="13" x14ac:dyDescent="0.15"/>
    <row r="989" customFormat="1" ht="13" x14ac:dyDescent="0.15"/>
    <row r="990" customFormat="1" ht="13" x14ac:dyDescent="0.15"/>
    <row r="991" customFormat="1" ht="13" x14ac:dyDescent="0.15"/>
    <row r="992" customFormat="1" ht="13" x14ac:dyDescent="0.15"/>
    <row r="993" customFormat="1" ht="13" x14ac:dyDescent="0.15"/>
    <row r="994" customFormat="1" ht="13" x14ac:dyDescent="0.15"/>
    <row r="995" customFormat="1" ht="13" x14ac:dyDescent="0.15"/>
    <row r="996" customFormat="1" ht="13" x14ac:dyDescent="0.15"/>
    <row r="997" customFormat="1" ht="13" x14ac:dyDescent="0.15"/>
    <row r="998" customFormat="1" ht="13" x14ac:dyDescent="0.15"/>
    <row r="999" customFormat="1" ht="13" x14ac:dyDescent="0.15"/>
    <row r="1000" customFormat="1" ht="13" x14ac:dyDescent="0.15"/>
    <row r="1001" customFormat="1" ht="13" x14ac:dyDescent="0.15"/>
    <row r="1002" customFormat="1" ht="13" x14ac:dyDescent="0.15"/>
    <row r="1003" customFormat="1" ht="13" x14ac:dyDescent="0.15"/>
    <row r="1004" customFormat="1" ht="13" x14ac:dyDescent="0.15"/>
    <row r="1005" customFormat="1" ht="13" x14ac:dyDescent="0.15"/>
    <row r="1006" customFormat="1" ht="13" x14ac:dyDescent="0.15"/>
    <row r="1007" customFormat="1" ht="13" x14ac:dyDescent="0.15"/>
    <row r="1008" customFormat="1" ht="13" x14ac:dyDescent="0.15"/>
    <row r="1009" customFormat="1" ht="13" x14ac:dyDescent="0.15"/>
    <row r="1010" customFormat="1" ht="13" x14ac:dyDescent="0.15"/>
    <row r="1011" customFormat="1" ht="13" x14ac:dyDescent="0.15"/>
    <row r="1012" customFormat="1" ht="13" x14ac:dyDescent="0.15"/>
    <row r="1013" customFormat="1" ht="13" x14ac:dyDescent="0.15"/>
    <row r="1014" customFormat="1" ht="13" x14ac:dyDescent="0.15"/>
    <row r="1015" customFormat="1" ht="13" x14ac:dyDescent="0.15"/>
    <row r="1016" customFormat="1" ht="13" x14ac:dyDescent="0.15"/>
    <row r="1017" customFormat="1" ht="13" x14ac:dyDescent="0.15"/>
    <row r="1018" customFormat="1" ht="13" x14ac:dyDescent="0.15"/>
    <row r="1019" customFormat="1" ht="13" x14ac:dyDescent="0.15"/>
    <row r="1020" customFormat="1" ht="13" x14ac:dyDescent="0.15"/>
    <row r="1021" customFormat="1" ht="13" x14ac:dyDescent="0.15"/>
    <row r="1022" customFormat="1" ht="13" x14ac:dyDescent="0.15"/>
    <row r="1023" customFormat="1" ht="13" x14ac:dyDescent="0.15"/>
    <row r="1024" customFormat="1" ht="13" x14ac:dyDescent="0.15"/>
    <row r="1025" customFormat="1" ht="13" x14ac:dyDescent="0.15"/>
    <row r="1026" customFormat="1" ht="13" x14ac:dyDescent="0.15"/>
    <row r="1027" customFormat="1" ht="13" x14ac:dyDescent="0.15"/>
    <row r="1028" customFormat="1" ht="13" x14ac:dyDescent="0.15"/>
    <row r="1029" customFormat="1" ht="13" x14ac:dyDescent="0.15"/>
    <row r="1030" customFormat="1" ht="13" x14ac:dyDescent="0.15"/>
    <row r="1031" customFormat="1" ht="13" x14ac:dyDescent="0.15"/>
    <row r="1032" customFormat="1" ht="13" x14ac:dyDescent="0.15"/>
    <row r="1033" customFormat="1" ht="13" x14ac:dyDescent="0.15"/>
    <row r="1034" customFormat="1" ht="13" x14ac:dyDescent="0.15"/>
    <row r="1035" customFormat="1" ht="13" x14ac:dyDescent="0.15"/>
    <row r="1036" customFormat="1" ht="13" x14ac:dyDescent="0.15"/>
    <row r="1037" customFormat="1" ht="13" x14ac:dyDescent="0.15"/>
    <row r="1038" customFormat="1" ht="13" x14ac:dyDescent="0.15"/>
    <row r="1039" customFormat="1" ht="13" x14ac:dyDescent="0.15"/>
    <row r="1040" customFormat="1" ht="13" x14ac:dyDescent="0.15"/>
    <row r="1041" customFormat="1" ht="13" x14ac:dyDescent="0.15"/>
    <row r="1042" customFormat="1" ht="13" x14ac:dyDescent="0.15"/>
    <row r="1043" customFormat="1" ht="13" x14ac:dyDescent="0.15"/>
    <row r="1044" customFormat="1" ht="13" x14ac:dyDescent="0.15"/>
    <row r="1045" customFormat="1" ht="13" x14ac:dyDescent="0.15"/>
    <row r="1046" customFormat="1" ht="13" x14ac:dyDescent="0.15"/>
    <row r="1047" customFormat="1" ht="13" x14ac:dyDescent="0.15"/>
    <row r="1048" customFormat="1" ht="13" x14ac:dyDescent="0.15"/>
    <row r="1049" customFormat="1" ht="13" x14ac:dyDescent="0.15"/>
    <row r="1050" customFormat="1" ht="13" x14ac:dyDescent="0.15"/>
    <row r="1051" customFormat="1" ht="13" x14ac:dyDescent="0.15"/>
    <row r="1052" customFormat="1" ht="13" x14ac:dyDescent="0.15"/>
    <row r="1053" customFormat="1" ht="13" x14ac:dyDescent="0.15"/>
    <row r="1054" customFormat="1" ht="13" x14ac:dyDescent="0.15"/>
    <row r="1055" customFormat="1" ht="13" x14ac:dyDescent="0.15"/>
    <row r="1056" customFormat="1" ht="13" x14ac:dyDescent="0.15"/>
    <row r="1057" customFormat="1" ht="13" x14ac:dyDescent="0.15"/>
    <row r="1058" customFormat="1" ht="13" x14ac:dyDescent="0.15"/>
    <row r="1059" customFormat="1" ht="13" x14ac:dyDescent="0.15"/>
    <row r="1060" customFormat="1" ht="13" x14ac:dyDescent="0.15"/>
    <row r="1061" customFormat="1" ht="13" x14ac:dyDescent="0.15"/>
    <row r="1062" customFormat="1" ht="13" x14ac:dyDescent="0.15"/>
    <row r="1063" customFormat="1" ht="13" x14ac:dyDescent="0.15"/>
    <row r="1064" customFormat="1" ht="13" x14ac:dyDescent="0.15"/>
    <row r="1065" customFormat="1" ht="13" x14ac:dyDescent="0.15"/>
    <row r="1066" customFormat="1" ht="13" x14ac:dyDescent="0.15"/>
    <row r="1067" customFormat="1" ht="13" x14ac:dyDescent="0.15"/>
    <row r="1068" customFormat="1" ht="13" x14ac:dyDescent="0.15"/>
    <row r="1069" customFormat="1" ht="13" x14ac:dyDescent="0.15"/>
    <row r="1070" customFormat="1" ht="13" x14ac:dyDescent="0.15"/>
    <row r="1071" customFormat="1" ht="13" x14ac:dyDescent="0.15"/>
    <row r="1072" customFormat="1" ht="13" x14ac:dyDescent="0.15"/>
    <row r="1073" customFormat="1" ht="13" x14ac:dyDescent="0.15"/>
    <row r="1074" customFormat="1" ht="13" x14ac:dyDescent="0.15"/>
    <row r="1075" customFormat="1" ht="13" x14ac:dyDescent="0.15"/>
    <row r="1076" customFormat="1" ht="13" x14ac:dyDescent="0.15"/>
    <row r="1077" customFormat="1" ht="13" x14ac:dyDescent="0.15"/>
    <row r="1078" customFormat="1" ht="13" x14ac:dyDescent="0.15"/>
    <row r="1079" customFormat="1" ht="13" x14ac:dyDescent="0.15"/>
    <row r="1080" customFormat="1" ht="13" x14ac:dyDescent="0.15"/>
    <row r="1081" customFormat="1" ht="13" x14ac:dyDescent="0.15"/>
    <row r="1082" customFormat="1" ht="13" x14ac:dyDescent="0.15"/>
    <row r="1083" customFormat="1" ht="13" x14ac:dyDescent="0.15"/>
    <row r="1084" customFormat="1" ht="13" x14ac:dyDescent="0.15"/>
    <row r="1085" customFormat="1" ht="13" x14ac:dyDescent="0.15"/>
    <row r="1086" customFormat="1" ht="13" x14ac:dyDescent="0.15"/>
    <row r="1087" customFormat="1" ht="13" x14ac:dyDescent="0.15"/>
    <row r="1088" customFormat="1" ht="13" x14ac:dyDescent="0.15"/>
    <row r="1089" customFormat="1" ht="13" x14ac:dyDescent="0.15"/>
    <row r="1090" customFormat="1" ht="13" x14ac:dyDescent="0.15"/>
    <row r="1091" customFormat="1" ht="13" x14ac:dyDescent="0.15"/>
    <row r="1092" customFormat="1" ht="13" x14ac:dyDescent="0.15"/>
    <row r="1093" customFormat="1" ht="13" x14ac:dyDescent="0.15"/>
    <row r="1094" customFormat="1" ht="13" x14ac:dyDescent="0.15"/>
    <row r="1095" customFormat="1" ht="13" x14ac:dyDescent="0.15"/>
    <row r="1096" customFormat="1" ht="13" x14ac:dyDescent="0.15"/>
    <row r="1097" customFormat="1" ht="13" x14ac:dyDescent="0.15"/>
    <row r="1098" customFormat="1" ht="13" x14ac:dyDescent="0.15"/>
    <row r="1099" customFormat="1" ht="13" x14ac:dyDescent="0.15"/>
    <row r="1100" customFormat="1" ht="13" x14ac:dyDescent="0.15"/>
    <row r="1101" customFormat="1" ht="13" x14ac:dyDescent="0.15"/>
    <row r="1102" customFormat="1" ht="13" x14ac:dyDescent="0.15"/>
    <row r="1103" customFormat="1" ht="13" x14ac:dyDescent="0.15"/>
    <row r="1104" customFormat="1" ht="13" x14ac:dyDescent="0.15"/>
    <row r="1105" customFormat="1" ht="13" x14ac:dyDescent="0.15"/>
    <row r="1106" customFormat="1" ht="13" x14ac:dyDescent="0.15"/>
    <row r="1107" customFormat="1" ht="13" x14ac:dyDescent="0.15"/>
    <row r="1108" customFormat="1" ht="13" x14ac:dyDescent="0.15"/>
    <row r="1109" customFormat="1" ht="13" x14ac:dyDescent="0.15"/>
    <row r="1110" customFormat="1" ht="13" x14ac:dyDescent="0.15"/>
    <row r="1111" customFormat="1" ht="13" x14ac:dyDescent="0.15"/>
    <row r="1112" customFormat="1" ht="13" x14ac:dyDescent="0.15"/>
    <row r="1113" customFormat="1" ht="13" x14ac:dyDescent="0.15"/>
    <row r="1114" customFormat="1" ht="13" x14ac:dyDescent="0.15"/>
    <row r="1115" customFormat="1" ht="13" x14ac:dyDescent="0.15"/>
    <row r="1116" customFormat="1" ht="13" x14ac:dyDescent="0.15"/>
    <row r="1117" customFormat="1" ht="13" x14ac:dyDescent="0.15"/>
    <row r="1118" customFormat="1" ht="13" x14ac:dyDescent="0.15"/>
    <row r="1119" customFormat="1" ht="13" x14ac:dyDescent="0.15"/>
    <row r="1120" customFormat="1" ht="13" x14ac:dyDescent="0.15"/>
    <row r="1121" customFormat="1" ht="13" x14ac:dyDescent="0.15"/>
    <row r="1122" customFormat="1" ht="13" x14ac:dyDescent="0.15"/>
    <row r="1123" customFormat="1" ht="13" x14ac:dyDescent="0.15"/>
    <row r="1124" customFormat="1" ht="13" x14ac:dyDescent="0.15"/>
    <row r="1125" customFormat="1" ht="13" x14ac:dyDescent="0.15"/>
    <row r="1126" customFormat="1" ht="13" x14ac:dyDescent="0.15"/>
    <row r="1127" customFormat="1" ht="13" x14ac:dyDescent="0.15"/>
    <row r="1128" customFormat="1" ht="13" x14ac:dyDescent="0.15"/>
    <row r="1129" customFormat="1" ht="13" x14ac:dyDescent="0.15"/>
    <row r="1130" customFormat="1" ht="13" x14ac:dyDescent="0.15"/>
    <row r="1131" customFormat="1" ht="13" x14ac:dyDescent="0.15"/>
    <row r="1132" customFormat="1" ht="13" x14ac:dyDescent="0.15"/>
    <row r="1133" customFormat="1" ht="13" x14ac:dyDescent="0.15"/>
    <row r="1134" customFormat="1" ht="13" x14ac:dyDescent="0.15"/>
    <row r="1135" customFormat="1" ht="13" x14ac:dyDescent="0.15"/>
    <row r="1136" customFormat="1" ht="13" x14ac:dyDescent="0.15"/>
    <row r="1137" customFormat="1" ht="13" x14ac:dyDescent="0.15"/>
    <row r="1138" customFormat="1" ht="13" x14ac:dyDescent="0.15"/>
    <row r="1139" customFormat="1" ht="13" x14ac:dyDescent="0.15"/>
    <row r="1140" customFormat="1" ht="13" x14ac:dyDescent="0.15"/>
    <row r="1141" customFormat="1" ht="13" x14ac:dyDescent="0.15"/>
    <row r="1142" customFormat="1" ht="13" x14ac:dyDescent="0.15"/>
    <row r="1143" customFormat="1" ht="13" x14ac:dyDescent="0.15"/>
    <row r="1144" customFormat="1" ht="13" x14ac:dyDescent="0.15"/>
    <row r="1145" customFormat="1" ht="13" x14ac:dyDescent="0.15"/>
    <row r="1146" customFormat="1" ht="13" x14ac:dyDescent="0.15"/>
    <row r="1147" customFormat="1" ht="13" x14ac:dyDescent="0.15"/>
    <row r="1148" customFormat="1" ht="13" x14ac:dyDescent="0.15"/>
    <row r="1149" customFormat="1" ht="13" x14ac:dyDescent="0.15"/>
    <row r="1150" customFormat="1" ht="13" x14ac:dyDescent="0.15"/>
    <row r="1151" customFormat="1" ht="13" x14ac:dyDescent="0.15"/>
    <row r="1152" customFormat="1" ht="13" x14ac:dyDescent="0.15"/>
    <row r="1153" customFormat="1" ht="13" x14ac:dyDescent="0.15"/>
    <row r="1154" customFormat="1" ht="13" x14ac:dyDescent="0.15"/>
    <row r="1155" customFormat="1" ht="13" x14ac:dyDescent="0.15"/>
    <row r="1156" customFormat="1" ht="13" x14ac:dyDescent="0.15"/>
    <row r="1157" customFormat="1" ht="13" x14ac:dyDescent="0.15"/>
    <row r="1158" customFormat="1" ht="13" x14ac:dyDescent="0.15"/>
    <row r="1159" customFormat="1" ht="13" x14ac:dyDescent="0.15"/>
    <row r="1160" customFormat="1" ht="13" x14ac:dyDescent="0.15"/>
    <row r="1161" customFormat="1" ht="13" x14ac:dyDescent="0.15"/>
    <row r="1162" customFormat="1" ht="13" x14ac:dyDescent="0.15"/>
    <row r="1163" customFormat="1" ht="13" x14ac:dyDescent="0.15"/>
    <row r="1164" customFormat="1" ht="13" x14ac:dyDescent="0.15"/>
    <row r="1165" customFormat="1" ht="13" x14ac:dyDescent="0.15"/>
    <row r="1166" customFormat="1" ht="13" x14ac:dyDescent="0.15"/>
    <row r="1167" customFormat="1" ht="13" x14ac:dyDescent="0.15"/>
    <row r="1168" customFormat="1" ht="13" x14ac:dyDescent="0.15"/>
    <row r="1169" customFormat="1" ht="13" x14ac:dyDescent="0.15"/>
    <row r="1170" customFormat="1" ht="13" x14ac:dyDescent="0.15"/>
    <row r="1171" customFormat="1" ht="13" x14ac:dyDescent="0.15"/>
    <row r="1172" customFormat="1" ht="13" x14ac:dyDescent="0.15"/>
    <row r="1173" customFormat="1" ht="13" x14ac:dyDescent="0.15"/>
    <row r="1174" customFormat="1" ht="13" x14ac:dyDescent="0.15"/>
    <row r="1175" customFormat="1" ht="13" x14ac:dyDescent="0.15"/>
    <row r="1176" customFormat="1" ht="13" x14ac:dyDescent="0.15"/>
    <row r="1177" customFormat="1" ht="13" x14ac:dyDescent="0.15"/>
    <row r="1178" customFormat="1" ht="13" x14ac:dyDescent="0.15"/>
    <row r="1179" customFormat="1" ht="13" x14ac:dyDescent="0.15"/>
    <row r="1180" customFormat="1" ht="13" x14ac:dyDescent="0.15"/>
    <row r="1181" customFormat="1" ht="13" x14ac:dyDescent="0.15"/>
    <row r="1182" customFormat="1" ht="13" x14ac:dyDescent="0.15"/>
    <row r="1183" customFormat="1" ht="13" x14ac:dyDescent="0.15"/>
    <row r="1184" customFormat="1" ht="13" x14ac:dyDescent="0.15"/>
    <row r="1185" customFormat="1" ht="13" x14ac:dyDescent="0.15"/>
    <row r="1186" customFormat="1" ht="13" x14ac:dyDescent="0.15"/>
    <row r="1187" customFormat="1" ht="13" x14ac:dyDescent="0.15"/>
    <row r="1188" customFormat="1" ht="13" x14ac:dyDescent="0.15"/>
    <row r="1189" customFormat="1" ht="13" x14ac:dyDescent="0.15"/>
    <row r="1190" customFormat="1" ht="13" x14ac:dyDescent="0.15"/>
    <row r="1191" customFormat="1" ht="13" x14ac:dyDescent="0.15"/>
    <row r="1192" customFormat="1" ht="13" x14ac:dyDescent="0.15"/>
    <row r="1193" customFormat="1" ht="13" x14ac:dyDescent="0.15"/>
    <row r="1194" customFormat="1" ht="13" x14ac:dyDescent="0.15"/>
    <row r="1195" customFormat="1" ht="13" x14ac:dyDescent="0.15"/>
    <row r="1196" customFormat="1" ht="13" x14ac:dyDescent="0.15"/>
    <row r="1197" customFormat="1" ht="13" x14ac:dyDescent="0.15"/>
    <row r="1198" customFormat="1" ht="13" x14ac:dyDescent="0.15"/>
    <row r="1199" customFormat="1" ht="13" x14ac:dyDescent="0.15"/>
    <row r="1200" customFormat="1" ht="13" x14ac:dyDescent="0.15"/>
    <row r="1201" customFormat="1" ht="13" x14ac:dyDescent="0.15"/>
    <row r="1202" customFormat="1" ht="13" x14ac:dyDescent="0.15"/>
    <row r="1203" customFormat="1" ht="13" x14ac:dyDescent="0.15"/>
    <row r="1204" customFormat="1" ht="13" x14ac:dyDescent="0.15"/>
    <row r="1205" customFormat="1" ht="13" x14ac:dyDescent="0.15"/>
    <row r="1206" customFormat="1" ht="13" x14ac:dyDescent="0.15"/>
    <row r="1207" customFormat="1" ht="13" x14ac:dyDescent="0.15"/>
    <row r="1208" customFormat="1" ht="13" x14ac:dyDescent="0.15"/>
    <row r="1209" customFormat="1" ht="13" x14ac:dyDescent="0.15"/>
    <row r="1210" customFormat="1" ht="13" x14ac:dyDescent="0.15"/>
    <row r="1211" customFormat="1" ht="13" x14ac:dyDescent="0.15"/>
    <row r="1212" customFormat="1" ht="13" x14ac:dyDescent="0.15"/>
    <row r="1213" customFormat="1" ht="13" x14ac:dyDescent="0.15"/>
    <row r="1214" customFormat="1" ht="13" x14ac:dyDescent="0.15"/>
    <row r="1215" customFormat="1" ht="13" x14ac:dyDescent="0.15"/>
    <row r="1216" customFormat="1" ht="13" x14ac:dyDescent="0.15"/>
    <row r="1217" customFormat="1" ht="13" x14ac:dyDescent="0.15"/>
    <row r="1218" customFormat="1" ht="13" x14ac:dyDescent="0.15"/>
    <row r="1219" customFormat="1" ht="13" x14ac:dyDescent="0.15"/>
    <row r="1220" customFormat="1" ht="13" x14ac:dyDescent="0.15"/>
    <row r="1221" customFormat="1" ht="13" x14ac:dyDescent="0.15"/>
    <row r="1222" customFormat="1" ht="13" x14ac:dyDescent="0.15"/>
    <row r="1223" customFormat="1" ht="13" x14ac:dyDescent="0.15"/>
    <row r="1224" customFormat="1" ht="13" x14ac:dyDescent="0.15"/>
    <row r="1225" customFormat="1" ht="13" x14ac:dyDescent="0.15"/>
    <row r="1226" customFormat="1" ht="13" x14ac:dyDescent="0.15"/>
    <row r="1227" customFormat="1" ht="13" x14ac:dyDescent="0.15"/>
    <row r="1228" customFormat="1" ht="13" x14ac:dyDescent="0.15"/>
    <row r="1229" customFormat="1" ht="13" x14ac:dyDescent="0.15"/>
    <row r="1230" customFormat="1" ht="13" x14ac:dyDescent="0.15"/>
    <row r="1231" customFormat="1" ht="13" x14ac:dyDescent="0.15"/>
    <row r="1232" customFormat="1" ht="13" x14ac:dyDescent="0.15"/>
    <row r="1233" customFormat="1" ht="13" x14ac:dyDescent="0.15"/>
    <row r="1234" customFormat="1" ht="13" x14ac:dyDescent="0.15"/>
    <row r="1235" customFormat="1" ht="13" x14ac:dyDescent="0.15"/>
    <row r="1236" customFormat="1" ht="13" x14ac:dyDescent="0.15"/>
    <row r="1237" customFormat="1" ht="13" x14ac:dyDescent="0.15"/>
    <row r="1238" customFormat="1" ht="13" x14ac:dyDescent="0.15"/>
    <row r="1239" customFormat="1" ht="13" x14ac:dyDescent="0.15"/>
    <row r="1240" customFormat="1" ht="13" x14ac:dyDescent="0.15"/>
    <row r="1241" customFormat="1" ht="13" x14ac:dyDescent="0.15"/>
    <row r="1242" customFormat="1" ht="13" x14ac:dyDescent="0.15"/>
    <row r="1243" customFormat="1" ht="13" x14ac:dyDescent="0.15"/>
    <row r="1244" customFormat="1" ht="13" x14ac:dyDescent="0.15"/>
    <row r="1245" customFormat="1" ht="13" x14ac:dyDescent="0.15"/>
    <row r="1246" customFormat="1" ht="13" x14ac:dyDescent="0.15"/>
    <row r="1247" customFormat="1" ht="13" x14ac:dyDescent="0.15"/>
    <row r="1248" customFormat="1" ht="13" x14ac:dyDescent="0.15"/>
    <row r="1249" customFormat="1" ht="13" x14ac:dyDescent="0.15"/>
    <row r="1250" customFormat="1" ht="13" x14ac:dyDescent="0.15"/>
    <row r="1251" customFormat="1" ht="13" x14ac:dyDescent="0.15"/>
    <row r="1252" customFormat="1" ht="13" x14ac:dyDescent="0.15"/>
    <row r="1253" customFormat="1" ht="13" x14ac:dyDescent="0.15"/>
    <row r="1254" customFormat="1" ht="13" x14ac:dyDescent="0.15"/>
    <row r="1255" customFormat="1" ht="13" x14ac:dyDescent="0.15"/>
    <row r="1256" customFormat="1" ht="13" x14ac:dyDescent="0.15"/>
    <row r="1257" customFormat="1" ht="13" x14ac:dyDescent="0.15"/>
    <row r="1258" customFormat="1" ht="13" x14ac:dyDescent="0.15"/>
    <row r="1259" customFormat="1" ht="13" x14ac:dyDescent="0.15"/>
    <row r="1260" customFormat="1" ht="13" x14ac:dyDescent="0.15"/>
    <row r="1261" customFormat="1" ht="13" x14ac:dyDescent="0.15"/>
    <row r="1262" customFormat="1" ht="13" x14ac:dyDescent="0.15"/>
    <row r="1263" customFormat="1" ht="13" x14ac:dyDescent="0.15"/>
    <row r="1264" customFormat="1" ht="13" x14ac:dyDescent="0.15"/>
    <row r="1265" customFormat="1" ht="13" x14ac:dyDescent="0.15"/>
    <row r="1266" customFormat="1" ht="13" x14ac:dyDescent="0.15"/>
    <row r="1267" customFormat="1" ht="13" x14ac:dyDescent="0.15"/>
    <row r="1268" customFormat="1" ht="13" x14ac:dyDescent="0.15"/>
    <row r="1269" customFormat="1" ht="13" x14ac:dyDescent="0.15"/>
    <row r="1270" customFormat="1" ht="13" x14ac:dyDescent="0.15"/>
    <row r="1271" customFormat="1" ht="13" x14ac:dyDescent="0.15"/>
    <row r="1272" customFormat="1" ht="13" x14ac:dyDescent="0.15"/>
    <row r="1273" customFormat="1" ht="13" x14ac:dyDescent="0.15"/>
    <row r="1274" customFormat="1" ht="13" x14ac:dyDescent="0.15"/>
    <row r="1275" customFormat="1" ht="13" x14ac:dyDescent="0.15"/>
    <row r="1276" customFormat="1" ht="13" x14ac:dyDescent="0.15"/>
    <row r="1277" customFormat="1" ht="13" x14ac:dyDescent="0.15"/>
    <row r="1278" customFormat="1" ht="13" x14ac:dyDescent="0.15"/>
    <row r="1279" customFormat="1" ht="13" x14ac:dyDescent="0.15"/>
    <row r="1280" customFormat="1" ht="13" x14ac:dyDescent="0.15"/>
    <row r="1281" customFormat="1" ht="13" x14ac:dyDescent="0.15"/>
    <row r="1282" customFormat="1" ht="13" x14ac:dyDescent="0.15"/>
    <row r="1283" customFormat="1" ht="13" x14ac:dyDescent="0.15"/>
    <row r="1284" customFormat="1" ht="13" x14ac:dyDescent="0.15"/>
    <row r="1285" customFormat="1" ht="13" x14ac:dyDescent="0.15"/>
    <row r="1286" customFormat="1" ht="13" x14ac:dyDescent="0.15"/>
    <row r="1287" customFormat="1" ht="13" x14ac:dyDescent="0.15"/>
    <row r="1288" customFormat="1" ht="13" x14ac:dyDescent="0.15"/>
    <row r="1289" customFormat="1" ht="13" x14ac:dyDescent="0.15"/>
    <row r="1290" customFormat="1" ht="13" x14ac:dyDescent="0.15"/>
    <row r="1291" customFormat="1" ht="13" x14ac:dyDescent="0.15"/>
    <row r="1292" customFormat="1" ht="13" x14ac:dyDescent="0.15"/>
    <row r="1293" customFormat="1" ht="13" x14ac:dyDescent="0.15"/>
    <row r="1294" customFormat="1" ht="13" x14ac:dyDescent="0.15"/>
    <row r="1295" customFormat="1" ht="13" x14ac:dyDescent="0.15"/>
    <row r="1296" customFormat="1" ht="13" x14ac:dyDescent="0.15"/>
    <row r="1297" customFormat="1" ht="13" x14ac:dyDescent="0.15"/>
    <row r="1298" customFormat="1" ht="13" x14ac:dyDescent="0.15"/>
    <row r="1299" customFormat="1" ht="13" x14ac:dyDescent="0.15"/>
    <row r="1300" customFormat="1" ht="13" x14ac:dyDescent="0.15"/>
    <row r="1301" customFormat="1" ht="13" x14ac:dyDescent="0.15"/>
    <row r="1302" customFormat="1" ht="13" x14ac:dyDescent="0.15"/>
    <row r="1303" customFormat="1" ht="13" x14ac:dyDescent="0.15"/>
    <row r="1304" customFormat="1" ht="13" x14ac:dyDescent="0.15"/>
    <row r="1305" customFormat="1" ht="13" x14ac:dyDescent="0.15"/>
    <row r="1306" customFormat="1" ht="13" x14ac:dyDescent="0.15"/>
    <row r="1307" customFormat="1" ht="13" x14ac:dyDescent="0.15"/>
    <row r="1308" customFormat="1" ht="13" x14ac:dyDescent="0.15"/>
    <row r="1309" customFormat="1" ht="13" x14ac:dyDescent="0.15"/>
    <row r="1310" customFormat="1" ht="13" x14ac:dyDescent="0.15"/>
    <row r="1311" customFormat="1" ht="13" x14ac:dyDescent="0.15"/>
    <row r="1312" customFormat="1" ht="13" x14ac:dyDescent="0.15"/>
    <row r="1313" customFormat="1" ht="13" x14ac:dyDescent="0.15"/>
    <row r="1314" customFormat="1" ht="13" x14ac:dyDescent="0.15"/>
    <row r="1315" customFormat="1" ht="13" x14ac:dyDescent="0.15"/>
    <row r="1316" customFormat="1" ht="13" x14ac:dyDescent="0.15"/>
    <row r="1317" customFormat="1" ht="13" x14ac:dyDescent="0.15"/>
    <row r="1318" customFormat="1" ht="13" x14ac:dyDescent="0.15"/>
    <row r="1319" customFormat="1" ht="13" x14ac:dyDescent="0.15"/>
    <row r="1320" customFormat="1" ht="13" x14ac:dyDescent="0.15"/>
    <row r="1321" customFormat="1" ht="13" x14ac:dyDescent="0.15"/>
    <row r="1322" customFormat="1" ht="13" x14ac:dyDescent="0.15"/>
    <row r="1323" customFormat="1" ht="13" x14ac:dyDescent="0.15"/>
    <row r="1324" customFormat="1" ht="13" x14ac:dyDescent="0.15"/>
    <row r="1325" customFormat="1" ht="13" x14ac:dyDescent="0.15"/>
    <row r="1326" customFormat="1" ht="13" x14ac:dyDescent="0.15"/>
    <row r="1327" customFormat="1" ht="13" x14ac:dyDescent="0.15"/>
    <row r="1328" customFormat="1" ht="13" x14ac:dyDescent="0.15"/>
    <row r="1329" customFormat="1" ht="13" x14ac:dyDescent="0.15"/>
    <row r="1330" customFormat="1" ht="13" x14ac:dyDescent="0.15"/>
    <row r="1331" customFormat="1" ht="13" x14ac:dyDescent="0.15"/>
    <row r="1332" customFormat="1" ht="13" x14ac:dyDescent="0.15"/>
    <row r="1333" customFormat="1" ht="13" x14ac:dyDescent="0.15"/>
    <row r="1334" customFormat="1" ht="13" x14ac:dyDescent="0.15"/>
    <row r="1335" customFormat="1" ht="13" x14ac:dyDescent="0.15"/>
    <row r="1336" customFormat="1" ht="13" x14ac:dyDescent="0.15"/>
    <row r="1337" customFormat="1" ht="13" x14ac:dyDescent="0.15"/>
    <row r="1338" customFormat="1" ht="13" x14ac:dyDescent="0.15"/>
    <row r="1339" customFormat="1" ht="13" x14ac:dyDescent="0.15"/>
    <row r="1340" customFormat="1" ht="13" x14ac:dyDescent="0.15"/>
    <row r="1341" customFormat="1" ht="13" x14ac:dyDescent="0.15"/>
    <row r="1342" customFormat="1" ht="13" x14ac:dyDescent="0.15"/>
    <row r="1343" customFormat="1" ht="13" x14ac:dyDescent="0.15"/>
    <row r="1344" customFormat="1" ht="13" x14ac:dyDescent="0.15"/>
    <row r="1345" customFormat="1" ht="13" x14ac:dyDescent="0.15"/>
    <row r="1346" customFormat="1" ht="13" x14ac:dyDescent="0.15"/>
    <row r="1347" customFormat="1" ht="13" x14ac:dyDescent="0.15"/>
    <row r="1348" customFormat="1" ht="13" x14ac:dyDescent="0.15"/>
    <row r="1349" customFormat="1" ht="13" x14ac:dyDescent="0.15"/>
    <row r="1350" customFormat="1" ht="13" x14ac:dyDescent="0.15"/>
    <row r="1351" customFormat="1" ht="13" x14ac:dyDescent="0.15"/>
    <row r="1352" customFormat="1" ht="13" x14ac:dyDescent="0.15"/>
    <row r="1353" customFormat="1" ht="13" x14ac:dyDescent="0.15"/>
    <row r="1354" customFormat="1" ht="13" x14ac:dyDescent="0.15"/>
    <row r="1355" customFormat="1" ht="13" x14ac:dyDescent="0.15"/>
    <row r="1356" customFormat="1" ht="13" x14ac:dyDescent="0.15"/>
    <row r="1357" customFormat="1" ht="13" x14ac:dyDescent="0.15"/>
    <row r="1358" customFormat="1" ht="13" x14ac:dyDescent="0.15"/>
    <row r="1359" customFormat="1" ht="13" x14ac:dyDescent="0.15"/>
    <row r="1360" customFormat="1" ht="13" x14ac:dyDescent="0.15"/>
    <row r="1361" customFormat="1" ht="13" x14ac:dyDescent="0.15"/>
    <row r="1362" customFormat="1" ht="13" x14ac:dyDescent="0.15"/>
    <row r="1363" customFormat="1" ht="13" x14ac:dyDescent="0.15"/>
    <row r="1364" customFormat="1" ht="13" x14ac:dyDescent="0.15"/>
    <row r="1365" customFormat="1" ht="13" x14ac:dyDescent="0.15"/>
    <row r="1366" customFormat="1" ht="13" x14ac:dyDescent="0.15"/>
    <row r="1367" customFormat="1" ht="13" x14ac:dyDescent="0.15"/>
    <row r="1368" customFormat="1" ht="13" x14ac:dyDescent="0.15"/>
    <row r="1369" customFormat="1" ht="13" x14ac:dyDescent="0.15"/>
    <row r="1370" customFormat="1" ht="13" x14ac:dyDescent="0.15"/>
    <row r="1371" customFormat="1" ht="13" x14ac:dyDescent="0.15"/>
    <row r="1372" customFormat="1" ht="13" x14ac:dyDescent="0.15"/>
    <row r="1373" customFormat="1" ht="13" x14ac:dyDescent="0.15"/>
    <row r="1374" customFormat="1" ht="13" x14ac:dyDescent="0.15"/>
    <row r="1375" customFormat="1" ht="13" x14ac:dyDescent="0.15"/>
    <row r="1376" customFormat="1" ht="13" x14ac:dyDescent="0.15"/>
    <row r="1377" customFormat="1" ht="13" x14ac:dyDescent="0.15"/>
    <row r="1378" customFormat="1" ht="13" x14ac:dyDescent="0.15"/>
    <row r="1379" customFormat="1" ht="13" x14ac:dyDescent="0.15"/>
    <row r="1380" customFormat="1" ht="13" x14ac:dyDescent="0.15"/>
    <row r="1381" customFormat="1" ht="13" x14ac:dyDescent="0.15"/>
    <row r="1382" customFormat="1" ht="13" x14ac:dyDescent="0.15"/>
    <row r="1383" customFormat="1" ht="13" x14ac:dyDescent="0.15"/>
    <row r="1384" customFormat="1" ht="13" x14ac:dyDescent="0.15"/>
    <row r="1385" customFormat="1" ht="13" x14ac:dyDescent="0.15"/>
    <row r="1386" customFormat="1" ht="13" x14ac:dyDescent="0.15"/>
    <row r="1387" customFormat="1" ht="13" x14ac:dyDescent="0.15"/>
    <row r="1388" customFormat="1" ht="13" x14ac:dyDescent="0.15"/>
    <row r="1389" customFormat="1" ht="13" x14ac:dyDescent="0.15"/>
    <row r="1390" customFormat="1" ht="13" x14ac:dyDescent="0.15"/>
    <row r="1391" customFormat="1" ht="13" x14ac:dyDescent="0.15"/>
    <row r="1392" customFormat="1" ht="13" x14ac:dyDescent="0.15"/>
    <row r="1393" customFormat="1" ht="13" x14ac:dyDescent="0.15"/>
    <row r="1394" customFormat="1" ht="13" x14ac:dyDescent="0.15"/>
    <row r="1395" customFormat="1" ht="13" x14ac:dyDescent="0.15"/>
    <row r="1396" customFormat="1" ht="13" x14ac:dyDescent="0.15"/>
    <row r="1397" customFormat="1" ht="13" x14ac:dyDescent="0.15"/>
    <row r="1398" customFormat="1" ht="13" x14ac:dyDescent="0.15"/>
    <row r="1399" customFormat="1" ht="13" x14ac:dyDescent="0.15"/>
    <row r="1400" customFormat="1" ht="13" x14ac:dyDescent="0.15"/>
    <row r="1401" customFormat="1" ht="13" x14ac:dyDescent="0.15"/>
    <row r="1402" customFormat="1" ht="13" x14ac:dyDescent="0.15"/>
    <row r="1403" customFormat="1" ht="13" x14ac:dyDescent="0.15"/>
    <row r="1404" customFormat="1" ht="13" x14ac:dyDescent="0.15"/>
    <row r="1405" customFormat="1" ht="13" x14ac:dyDescent="0.15"/>
    <row r="1406" customFormat="1" ht="13" x14ac:dyDescent="0.15"/>
    <row r="1407" customFormat="1" ht="13" x14ac:dyDescent="0.15"/>
    <row r="1408" customFormat="1" ht="13" x14ac:dyDescent="0.15"/>
    <row r="1409" customFormat="1" ht="13" x14ac:dyDescent="0.15"/>
    <row r="1410" customFormat="1" ht="13" x14ac:dyDescent="0.15"/>
    <row r="1411" customFormat="1" ht="13" x14ac:dyDescent="0.15"/>
    <row r="1412" customFormat="1" ht="13" x14ac:dyDescent="0.15"/>
    <row r="1413" customFormat="1" ht="13" x14ac:dyDescent="0.15"/>
    <row r="1414" customFormat="1" ht="13" x14ac:dyDescent="0.15"/>
    <row r="1415" customFormat="1" ht="13" x14ac:dyDescent="0.15"/>
    <row r="1416" customFormat="1" ht="13" x14ac:dyDescent="0.15"/>
    <row r="1417" customFormat="1" ht="13" x14ac:dyDescent="0.15"/>
    <row r="1418" customFormat="1" ht="13" x14ac:dyDescent="0.15"/>
    <row r="1419" customFormat="1" ht="13" x14ac:dyDescent="0.15"/>
    <row r="1420" customFormat="1" ht="13" x14ac:dyDescent="0.15"/>
    <row r="1421" customFormat="1" ht="13" x14ac:dyDescent="0.15"/>
    <row r="1422" customFormat="1" ht="13" x14ac:dyDescent="0.15"/>
    <row r="1423" customFormat="1" ht="13" x14ac:dyDescent="0.15"/>
    <row r="1424" customFormat="1" ht="13" x14ac:dyDescent="0.15"/>
    <row r="1425" customFormat="1" ht="13" x14ac:dyDescent="0.15"/>
    <row r="1426" customFormat="1" ht="13" x14ac:dyDescent="0.15"/>
    <row r="1427" customFormat="1" ht="13" x14ac:dyDescent="0.15"/>
    <row r="1428" customFormat="1" ht="13" x14ac:dyDescent="0.15"/>
    <row r="1429" customFormat="1" ht="13" x14ac:dyDescent="0.15"/>
    <row r="1430" customFormat="1" ht="13" x14ac:dyDescent="0.15"/>
    <row r="1431" customFormat="1" ht="13" x14ac:dyDescent="0.15"/>
    <row r="1432" customFormat="1" ht="13" x14ac:dyDescent="0.15"/>
    <row r="1433" customFormat="1" ht="13" x14ac:dyDescent="0.15"/>
    <row r="1434" customFormat="1" ht="13" x14ac:dyDescent="0.15"/>
    <row r="1435" customFormat="1" ht="13" x14ac:dyDescent="0.15"/>
    <row r="1436" customFormat="1" ht="13" x14ac:dyDescent="0.15"/>
    <row r="1437" customFormat="1" ht="13" x14ac:dyDescent="0.15"/>
    <row r="1438" customFormat="1" ht="13" x14ac:dyDescent="0.15"/>
    <row r="1439" customFormat="1" ht="13" x14ac:dyDescent="0.15"/>
    <row r="1440" customFormat="1" ht="13" x14ac:dyDescent="0.15"/>
    <row r="1441" customFormat="1" ht="13" x14ac:dyDescent="0.15"/>
    <row r="1442" customFormat="1" ht="13" x14ac:dyDescent="0.15"/>
    <row r="1443" customFormat="1" ht="13" x14ac:dyDescent="0.15"/>
    <row r="1444" customFormat="1" ht="13" x14ac:dyDescent="0.15"/>
    <row r="1445" customFormat="1" ht="13" x14ac:dyDescent="0.15"/>
    <row r="1446" customFormat="1" ht="13" x14ac:dyDescent="0.15"/>
    <row r="1447" customFormat="1" ht="13" x14ac:dyDescent="0.15"/>
    <row r="1448" customFormat="1" ht="13" x14ac:dyDescent="0.15"/>
    <row r="1449" customFormat="1" ht="13" x14ac:dyDescent="0.15"/>
    <row r="1450" customFormat="1" ht="13" x14ac:dyDescent="0.15"/>
    <row r="1451" customFormat="1" ht="13" x14ac:dyDescent="0.15"/>
    <row r="1452" customFormat="1" ht="13" x14ac:dyDescent="0.15"/>
    <row r="1453" customFormat="1" ht="13" x14ac:dyDescent="0.15"/>
    <row r="1454" customFormat="1" ht="13" x14ac:dyDescent="0.15"/>
    <row r="1455" customFormat="1" ht="13" x14ac:dyDescent="0.15"/>
    <row r="1456" customFormat="1" ht="13" x14ac:dyDescent="0.15"/>
    <row r="1457" customFormat="1" ht="13" x14ac:dyDescent="0.15"/>
    <row r="1458" customFormat="1" ht="13" x14ac:dyDescent="0.15"/>
    <row r="1459" customFormat="1" ht="13" x14ac:dyDescent="0.15"/>
    <row r="1460" customFormat="1" ht="13" x14ac:dyDescent="0.15"/>
    <row r="1461" customFormat="1" ht="13" x14ac:dyDescent="0.15"/>
    <row r="1462" customFormat="1" ht="13" x14ac:dyDescent="0.15"/>
    <row r="1463" customFormat="1" ht="13" x14ac:dyDescent="0.15"/>
    <row r="1464" customFormat="1" ht="13" x14ac:dyDescent="0.15"/>
    <row r="1465" customFormat="1" ht="13" x14ac:dyDescent="0.15"/>
    <row r="1466" customFormat="1" ht="13" x14ac:dyDescent="0.15"/>
    <row r="1467" customFormat="1" ht="13" x14ac:dyDescent="0.15"/>
    <row r="1468" customFormat="1" ht="13" x14ac:dyDescent="0.15"/>
    <row r="1469" customFormat="1" ht="13" x14ac:dyDescent="0.15"/>
    <row r="1470" customFormat="1" ht="13" x14ac:dyDescent="0.15"/>
    <row r="1471" customFormat="1" ht="13" x14ac:dyDescent="0.15"/>
    <row r="1472" customFormat="1" ht="13" x14ac:dyDescent="0.15"/>
    <row r="1473" customFormat="1" ht="13" x14ac:dyDescent="0.15"/>
    <row r="1474" customFormat="1" ht="13" x14ac:dyDescent="0.15"/>
    <row r="1475" customFormat="1" ht="13" x14ac:dyDescent="0.15"/>
    <row r="1476" customFormat="1" ht="13" x14ac:dyDescent="0.15"/>
    <row r="1477" customFormat="1" ht="13" x14ac:dyDescent="0.15"/>
    <row r="1478" customFormat="1" ht="13" x14ac:dyDescent="0.15"/>
    <row r="1479" customFormat="1" ht="13" x14ac:dyDescent="0.15"/>
    <row r="1480" customFormat="1" ht="13" x14ac:dyDescent="0.15"/>
    <row r="1481" customFormat="1" ht="13" x14ac:dyDescent="0.15"/>
    <row r="1482" customFormat="1" ht="13" x14ac:dyDescent="0.15"/>
    <row r="1483" customFormat="1" ht="13" x14ac:dyDescent="0.15"/>
    <row r="1484" customFormat="1" ht="13" x14ac:dyDescent="0.15"/>
    <row r="1485" customFormat="1" ht="13" x14ac:dyDescent="0.15"/>
    <row r="1486" customFormat="1" ht="13" x14ac:dyDescent="0.15"/>
    <row r="1487" customFormat="1" ht="13" x14ac:dyDescent="0.15"/>
    <row r="1488" customFormat="1" ht="13" x14ac:dyDescent="0.15"/>
    <row r="1489" customFormat="1" ht="13" x14ac:dyDescent="0.15"/>
    <row r="1490" customFormat="1" ht="13" x14ac:dyDescent="0.15"/>
    <row r="1491" customFormat="1" ht="13" x14ac:dyDescent="0.15"/>
    <row r="1492" customFormat="1" ht="13" x14ac:dyDescent="0.15"/>
    <row r="1493" customFormat="1" ht="13" x14ac:dyDescent="0.15"/>
    <row r="1494" customFormat="1" ht="13" x14ac:dyDescent="0.15"/>
    <row r="1495" customFormat="1" ht="13" x14ac:dyDescent="0.15"/>
    <row r="1496" customFormat="1" ht="13" x14ac:dyDescent="0.15"/>
    <row r="1497" customFormat="1" ht="13" x14ac:dyDescent="0.15"/>
    <row r="1498" customFormat="1" ht="13" x14ac:dyDescent="0.15"/>
    <row r="1499" customFormat="1" ht="13" x14ac:dyDescent="0.15"/>
    <row r="1500" customFormat="1" ht="13" x14ac:dyDescent="0.15"/>
    <row r="1501" customFormat="1" ht="13" x14ac:dyDescent="0.15"/>
    <row r="1502" customFormat="1" ht="13" x14ac:dyDescent="0.15"/>
    <row r="1503" customFormat="1" ht="13" x14ac:dyDescent="0.15"/>
    <row r="1504" customFormat="1" ht="13" x14ac:dyDescent="0.15"/>
    <row r="1505" customFormat="1" ht="13" x14ac:dyDescent="0.15"/>
    <row r="1506" customFormat="1" ht="13" x14ac:dyDescent="0.15"/>
    <row r="1507" customFormat="1" ht="13" x14ac:dyDescent="0.15"/>
    <row r="1508" customFormat="1" ht="13" x14ac:dyDescent="0.15"/>
    <row r="1509" customFormat="1" ht="13" x14ac:dyDescent="0.15"/>
    <row r="1510" customFormat="1" ht="13" x14ac:dyDescent="0.15"/>
    <row r="1511" customFormat="1" ht="13" x14ac:dyDescent="0.15"/>
    <row r="1512" customFormat="1" ht="13" x14ac:dyDescent="0.15"/>
    <row r="1513" customFormat="1" ht="13" x14ac:dyDescent="0.15"/>
    <row r="1514" customFormat="1" ht="13" x14ac:dyDescent="0.15"/>
    <row r="1515" customFormat="1" ht="13" x14ac:dyDescent="0.15"/>
    <row r="1516" customFormat="1" ht="13" x14ac:dyDescent="0.15"/>
    <row r="1517" customFormat="1" ht="13" x14ac:dyDescent="0.15"/>
    <row r="1518" customFormat="1" ht="13" x14ac:dyDescent="0.15"/>
    <row r="1519" customFormat="1" ht="13" x14ac:dyDescent="0.15"/>
    <row r="1520" customFormat="1" ht="13" x14ac:dyDescent="0.15"/>
    <row r="1521" customFormat="1" ht="13" x14ac:dyDescent="0.15"/>
    <row r="1522" customFormat="1" ht="13" x14ac:dyDescent="0.15"/>
    <row r="1523" customFormat="1" ht="13" x14ac:dyDescent="0.15"/>
    <row r="1524" customFormat="1" ht="13" x14ac:dyDescent="0.15"/>
    <row r="1525" customFormat="1" ht="13" x14ac:dyDescent="0.15"/>
    <row r="1526" customFormat="1" ht="13" x14ac:dyDescent="0.15"/>
    <row r="1527" customFormat="1" ht="13" x14ac:dyDescent="0.15"/>
    <row r="1528" customFormat="1" ht="13" x14ac:dyDescent="0.15"/>
    <row r="1529" customFormat="1" ht="13" x14ac:dyDescent="0.15"/>
    <row r="1530" customFormat="1" ht="13" x14ac:dyDescent="0.15"/>
    <row r="1531" customFormat="1" ht="13" x14ac:dyDescent="0.15"/>
    <row r="1532" customFormat="1" ht="13" x14ac:dyDescent="0.15"/>
    <row r="1533" customFormat="1" ht="13" x14ac:dyDescent="0.15"/>
    <row r="1534" customFormat="1" ht="13" x14ac:dyDescent="0.15"/>
    <row r="1535" customFormat="1" ht="13" x14ac:dyDescent="0.15"/>
    <row r="1536" customFormat="1" ht="13" x14ac:dyDescent="0.15"/>
    <row r="1537" customFormat="1" ht="13" x14ac:dyDescent="0.15"/>
    <row r="1538" customFormat="1" ht="13" x14ac:dyDescent="0.15"/>
    <row r="1539" customFormat="1" ht="13" x14ac:dyDescent="0.15"/>
    <row r="1540" customFormat="1" ht="13" x14ac:dyDescent="0.15"/>
    <row r="1541" customFormat="1" ht="13" x14ac:dyDescent="0.15"/>
    <row r="1542" customFormat="1" ht="13" x14ac:dyDescent="0.15"/>
    <row r="1543" customFormat="1" ht="13" x14ac:dyDescent="0.15"/>
    <row r="1544" customFormat="1" ht="13" x14ac:dyDescent="0.15"/>
    <row r="1545" customFormat="1" ht="13" x14ac:dyDescent="0.15"/>
    <row r="1546" customFormat="1" ht="13" x14ac:dyDescent="0.15"/>
    <row r="1547" customFormat="1" ht="13" x14ac:dyDescent="0.15"/>
    <row r="1548" customFormat="1" ht="13" x14ac:dyDescent="0.15"/>
    <row r="1549" customFormat="1" ht="13" x14ac:dyDescent="0.15"/>
    <row r="1550" customFormat="1" ht="13" x14ac:dyDescent="0.15"/>
    <row r="1551" customFormat="1" ht="13" x14ac:dyDescent="0.15"/>
    <row r="1552" customFormat="1" ht="13" x14ac:dyDescent="0.15"/>
    <row r="1553" customFormat="1" ht="13" x14ac:dyDescent="0.15"/>
    <row r="1554" customFormat="1" ht="13" x14ac:dyDescent="0.15"/>
    <row r="1555" customFormat="1" ht="13" x14ac:dyDescent="0.15"/>
    <row r="1556" customFormat="1" ht="13" x14ac:dyDescent="0.15"/>
    <row r="1557" customFormat="1" ht="13" x14ac:dyDescent="0.15"/>
    <row r="1558" customFormat="1" ht="13" x14ac:dyDescent="0.15"/>
    <row r="1559" customFormat="1" ht="13" x14ac:dyDescent="0.15"/>
    <row r="1560" customFormat="1" ht="13" x14ac:dyDescent="0.15"/>
    <row r="1561" customFormat="1" ht="13" x14ac:dyDescent="0.15"/>
    <row r="1562" customFormat="1" ht="13" x14ac:dyDescent="0.15"/>
    <row r="1563" customFormat="1" ht="13" x14ac:dyDescent="0.15"/>
    <row r="1564" customFormat="1" ht="13" x14ac:dyDescent="0.15"/>
    <row r="1565" customFormat="1" ht="13" x14ac:dyDescent="0.15"/>
    <row r="1566" customFormat="1" ht="13" x14ac:dyDescent="0.15"/>
    <row r="1567" customFormat="1" ht="13" x14ac:dyDescent="0.15"/>
    <row r="1568" customFormat="1" ht="13" x14ac:dyDescent="0.15"/>
    <row r="1569" customFormat="1" ht="13" x14ac:dyDescent="0.15"/>
    <row r="1570" customFormat="1" ht="13" x14ac:dyDescent="0.15"/>
    <row r="1571" customFormat="1" ht="13" x14ac:dyDescent="0.15"/>
    <row r="1572" customFormat="1" ht="13" x14ac:dyDescent="0.15"/>
    <row r="1573" customFormat="1" ht="13" x14ac:dyDescent="0.15"/>
    <row r="1574" customFormat="1" ht="13" x14ac:dyDescent="0.15"/>
    <row r="1575" customFormat="1" ht="13" x14ac:dyDescent="0.15"/>
    <row r="1576" customFormat="1" ht="13" x14ac:dyDescent="0.15"/>
    <row r="1577" customFormat="1" ht="13" x14ac:dyDescent="0.15"/>
    <row r="1578" customFormat="1" ht="13" x14ac:dyDescent="0.15"/>
    <row r="1579" customFormat="1" ht="13" x14ac:dyDescent="0.15"/>
    <row r="1580" customFormat="1" ht="13" x14ac:dyDescent="0.15"/>
    <row r="1581" customFormat="1" ht="13" x14ac:dyDescent="0.15"/>
    <row r="1582" customFormat="1" ht="13" x14ac:dyDescent="0.15"/>
    <row r="1583" customFormat="1" ht="13" x14ac:dyDescent="0.15"/>
    <row r="1584" customFormat="1" ht="13" x14ac:dyDescent="0.15"/>
    <row r="1585" customFormat="1" ht="13" x14ac:dyDescent="0.15"/>
    <row r="1586" customFormat="1" ht="13" x14ac:dyDescent="0.15"/>
    <row r="1587" customFormat="1" ht="13" x14ac:dyDescent="0.15"/>
    <row r="1588" customFormat="1" ht="13" x14ac:dyDescent="0.15"/>
    <row r="1589" customFormat="1" ht="13" x14ac:dyDescent="0.15"/>
    <row r="1590" customFormat="1" ht="13" x14ac:dyDescent="0.15"/>
    <row r="1591" customFormat="1" ht="13" x14ac:dyDescent="0.15"/>
    <row r="1592" customFormat="1" ht="13" x14ac:dyDescent="0.15"/>
    <row r="1593" customFormat="1" ht="13" x14ac:dyDescent="0.15"/>
    <row r="1594" customFormat="1" ht="13" x14ac:dyDescent="0.15"/>
    <row r="1595" customFormat="1" ht="13" x14ac:dyDescent="0.15"/>
    <row r="1596" customFormat="1" ht="13" x14ac:dyDescent="0.15"/>
    <row r="1597" customFormat="1" ht="13" x14ac:dyDescent="0.15"/>
    <row r="1598" customFormat="1" ht="13" x14ac:dyDescent="0.15"/>
    <row r="1599" customFormat="1" ht="13" x14ac:dyDescent="0.15"/>
    <row r="1600" customFormat="1" ht="13" x14ac:dyDescent="0.15"/>
    <row r="1601" customFormat="1" ht="13" x14ac:dyDescent="0.15"/>
    <row r="1602" customFormat="1" ht="13" x14ac:dyDescent="0.15"/>
    <row r="1603" customFormat="1" ht="13" x14ac:dyDescent="0.15"/>
    <row r="1604" customFormat="1" ht="13" x14ac:dyDescent="0.15"/>
    <row r="1605" customFormat="1" ht="13" x14ac:dyDescent="0.15"/>
    <row r="1606" customFormat="1" ht="13" x14ac:dyDescent="0.15"/>
    <row r="1607" customFormat="1" ht="13" x14ac:dyDescent="0.15"/>
    <row r="1608" customFormat="1" ht="13" x14ac:dyDescent="0.15"/>
    <row r="1609" customFormat="1" ht="13" x14ac:dyDescent="0.15"/>
    <row r="1610" customFormat="1" ht="13" x14ac:dyDescent="0.15"/>
    <row r="1611" customFormat="1" ht="13" x14ac:dyDescent="0.15"/>
    <row r="1612" customFormat="1" ht="13" x14ac:dyDescent="0.15"/>
    <row r="1613" customFormat="1" ht="13" x14ac:dyDescent="0.15"/>
    <row r="1614" customFormat="1" ht="13" x14ac:dyDescent="0.15"/>
    <row r="1615" customFormat="1" ht="13" x14ac:dyDescent="0.15"/>
    <row r="1616" customFormat="1" ht="13" x14ac:dyDescent="0.15"/>
    <row r="1617" customFormat="1" ht="13" x14ac:dyDescent="0.15"/>
    <row r="1618" customFormat="1" ht="13" x14ac:dyDescent="0.15"/>
    <row r="1619" customFormat="1" ht="13" x14ac:dyDescent="0.15"/>
    <row r="1620" customFormat="1" ht="13" x14ac:dyDescent="0.15"/>
    <row r="1621" customFormat="1" ht="13" x14ac:dyDescent="0.15"/>
    <row r="1622" customFormat="1" ht="13" x14ac:dyDescent="0.15"/>
    <row r="1623" customFormat="1" ht="13" x14ac:dyDescent="0.15"/>
    <row r="1624" customFormat="1" ht="13" x14ac:dyDescent="0.15"/>
    <row r="1625" customFormat="1" ht="13" x14ac:dyDescent="0.15"/>
    <row r="1626" customFormat="1" ht="13" x14ac:dyDescent="0.15"/>
    <row r="1627" customFormat="1" ht="13" x14ac:dyDescent="0.15"/>
    <row r="1628" customFormat="1" ht="13" x14ac:dyDescent="0.15"/>
    <row r="1629" customFormat="1" ht="13" x14ac:dyDescent="0.15"/>
    <row r="1630" customFormat="1" ht="13" x14ac:dyDescent="0.15"/>
    <row r="1631" customFormat="1" ht="13" x14ac:dyDescent="0.15"/>
    <row r="1632" customFormat="1" ht="13" x14ac:dyDescent="0.15"/>
    <row r="1633" customFormat="1" ht="13" x14ac:dyDescent="0.15"/>
    <row r="1634" customFormat="1" ht="13" x14ac:dyDescent="0.15"/>
    <row r="1635" customFormat="1" ht="13" x14ac:dyDescent="0.15"/>
    <row r="1636" customFormat="1" ht="13" x14ac:dyDescent="0.15"/>
    <row r="1637" customFormat="1" ht="13" x14ac:dyDescent="0.15"/>
    <row r="1638" customFormat="1" ht="13" x14ac:dyDescent="0.15"/>
    <row r="1639" customFormat="1" ht="13" x14ac:dyDescent="0.15"/>
    <row r="1640" customFormat="1" ht="13" x14ac:dyDescent="0.15"/>
    <row r="1641" customFormat="1" ht="13" x14ac:dyDescent="0.15"/>
    <row r="1642" customFormat="1" ht="13" x14ac:dyDescent="0.15"/>
    <row r="1643" customFormat="1" ht="13" x14ac:dyDescent="0.15"/>
    <row r="1644" customFormat="1" ht="13" x14ac:dyDescent="0.15"/>
    <row r="1645" customFormat="1" ht="13" x14ac:dyDescent="0.15"/>
    <row r="1646" customFormat="1" ht="13" x14ac:dyDescent="0.15"/>
    <row r="1647" customFormat="1" ht="13" x14ac:dyDescent="0.15"/>
    <row r="1648" customFormat="1" ht="13" x14ac:dyDescent="0.15"/>
    <row r="1649" customFormat="1" ht="13" x14ac:dyDescent="0.15"/>
    <row r="1650" customFormat="1" ht="13" x14ac:dyDescent="0.15"/>
    <row r="1651" customFormat="1" ht="13" x14ac:dyDescent="0.15"/>
    <row r="1652" customFormat="1" ht="13" x14ac:dyDescent="0.15"/>
    <row r="1653" customFormat="1" ht="13" x14ac:dyDescent="0.15"/>
    <row r="1654" customFormat="1" ht="13" x14ac:dyDescent="0.15"/>
    <row r="1655" customFormat="1" ht="13" x14ac:dyDescent="0.15"/>
    <row r="1656" customFormat="1" ht="13" x14ac:dyDescent="0.15"/>
    <row r="1657" customFormat="1" ht="13" x14ac:dyDescent="0.15"/>
    <row r="1658" customFormat="1" ht="13" x14ac:dyDescent="0.15"/>
    <row r="1659" customFormat="1" ht="13" x14ac:dyDescent="0.15"/>
    <row r="1660" customFormat="1" ht="13" x14ac:dyDescent="0.15"/>
    <row r="1661" customFormat="1" ht="13" x14ac:dyDescent="0.15"/>
    <row r="1662" customFormat="1" ht="13" x14ac:dyDescent="0.15"/>
    <row r="1663" customFormat="1" ht="13" x14ac:dyDescent="0.15"/>
    <row r="1664" customFormat="1" ht="13" x14ac:dyDescent="0.15"/>
    <row r="1665" customFormat="1" ht="13" x14ac:dyDescent="0.15"/>
    <row r="1666" customFormat="1" ht="13" x14ac:dyDescent="0.15"/>
    <row r="1667" customFormat="1" ht="13" x14ac:dyDescent="0.15"/>
    <row r="1668" customFormat="1" ht="13" x14ac:dyDescent="0.15"/>
    <row r="1669" customFormat="1" ht="13" x14ac:dyDescent="0.15"/>
    <row r="1670" customFormat="1" ht="13" x14ac:dyDescent="0.15"/>
    <row r="1671" customFormat="1" ht="13" x14ac:dyDescent="0.15"/>
    <row r="1672" customFormat="1" ht="13" x14ac:dyDescent="0.15"/>
    <row r="1673" customFormat="1" ht="13" x14ac:dyDescent="0.15"/>
    <row r="1674" customFormat="1" ht="13" x14ac:dyDescent="0.15"/>
    <row r="1675" customFormat="1" ht="13" x14ac:dyDescent="0.15"/>
    <row r="1676" customFormat="1" ht="13" x14ac:dyDescent="0.15"/>
    <row r="1677" customFormat="1" ht="13" x14ac:dyDescent="0.15"/>
    <row r="1678" customFormat="1" ht="13" x14ac:dyDescent="0.15"/>
    <row r="1679" customFormat="1" ht="13" x14ac:dyDescent="0.15"/>
    <row r="1680" customFormat="1" ht="13" x14ac:dyDescent="0.15"/>
    <row r="1681" customFormat="1" ht="13" x14ac:dyDescent="0.15"/>
    <row r="1682" customFormat="1" ht="13" x14ac:dyDescent="0.15"/>
    <row r="1683" customFormat="1" ht="13" x14ac:dyDescent="0.15"/>
    <row r="1684" customFormat="1" ht="13" x14ac:dyDescent="0.15"/>
    <row r="1685" customFormat="1" ht="13" x14ac:dyDescent="0.15"/>
    <row r="1686" customFormat="1" ht="13" x14ac:dyDescent="0.15"/>
    <row r="1687" customFormat="1" ht="13" x14ac:dyDescent="0.15"/>
    <row r="1688" customFormat="1" ht="13" x14ac:dyDescent="0.15"/>
    <row r="1689" customFormat="1" ht="13" x14ac:dyDescent="0.15"/>
    <row r="1690" customFormat="1" ht="13" x14ac:dyDescent="0.15"/>
    <row r="1691" customFormat="1" ht="13" x14ac:dyDescent="0.15"/>
    <row r="1692" customFormat="1" ht="13" x14ac:dyDescent="0.15"/>
    <row r="1693" customFormat="1" ht="13" x14ac:dyDescent="0.15"/>
    <row r="1694" customFormat="1" ht="13" x14ac:dyDescent="0.15"/>
    <row r="1695" customFormat="1" ht="13" x14ac:dyDescent="0.15"/>
    <row r="1696" customFormat="1" ht="13" x14ac:dyDescent="0.15"/>
    <row r="1697" customFormat="1" ht="13" x14ac:dyDescent="0.15"/>
    <row r="1698" customFormat="1" ht="13" x14ac:dyDescent="0.15"/>
    <row r="1699" customFormat="1" ht="13" x14ac:dyDescent="0.15"/>
    <row r="1700" customFormat="1" ht="13" x14ac:dyDescent="0.15"/>
    <row r="1701" customFormat="1" ht="13" x14ac:dyDescent="0.15"/>
    <row r="1702" customFormat="1" ht="13" x14ac:dyDescent="0.15"/>
    <row r="1703" customFormat="1" ht="13" x14ac:dyDescent="0.15"/>
    <row r="1704" customFormat="1" ht="13" x14ac:dyDescent="0.15"/>
    <row r="1705" customFormat="1" ht="13" x14ac:dyDescent="0.15"/>
    <row r="1706" customFormat="1" ht="13" x14ac:dyDescent="0.15"/>
    <row r="1707" customFormat="1" ht="13" x14ac:dyDescent="0.15"/>
    <row r="1708" customFormat="1" ht="13" x14ac:dyDescent="0.15"/>
    <row r="1709" customFormat="1" ht="13" x14ac:dyDescent="0.15"/>
    <row r="1710" customFormat="1" ht="13" x14ac:dyDescent="0.15"/>
    <row r="1711" customFormat="1" ht="13" x14ac:dyDescent="0.15"/>
    <row r="1712" customFormat="1" ht="13" x14ac:dyDescent="0.15"/>
    <row r="1713" customFormat="1" ht="13" x14ac:dyDescent="0.15"/>
    <row r="1714" customFormat="1" ht="13" x14ac:dyDescent="0.15"/>
    <row r="1715" customFormat="1" ht="13" x14ac:dyDescent="0.15"/>
    <row r="1716" customFormat="1" ht="13" x14ac:dyDescent="0.15"/>
    <row r="1717" customFormat="1" ht="13" x14ac:dyDescent="0.15"/>
    <row r="1718" customFormat="1" ht="13" x14ac:dyDescent="0.15"/>
    <row r="1719" customFormat="1" ht="13" x14ac:dyDescent="0.15"/>
    <row r="1720" customFormat="1" ht="13" x14ac:dyDescent="0.15"/>
    <row r="1721" customFormat="1" ht="13" x14ac:dyDescent="0.15"/>
    <row r="1722" customFormat="1" ht="13" x14ac:dyDescent="0.15"/>
    <row r="1723" customFormat="1" ht="13" x14ac:dyDescent="0.15"/>
    <row r="1724" customFormat="1" ht="13" x14ac:dyDescent="0.15"/>
    <row r="1725" customFormat="1" ht="13" x14ac:dyDescent="0.15"/>
    <row r="1726" customFormat="1" ht="13" x14ac:dyDescent="0.15"/>
    <row r="1727" customFormat="1" ht="13" x14ac:dyDescent="0.15"/>
    <row r="1728" customFormat="1" ht="13" x14ac:dyDescent="0.15"/>
    <row r="1729" customFormat="1" ht="13" x14ac:dyDescent="0.15"/>
    <row r="1730" customFormat="1" ht="13" x14ac:dyDescent="0.15"/>
    <row r="1731" customFormat="1" ht="13" x14ac:dyDescent="0.15"/>
    <row r="1732" customFormat="1" ht="13" x14ac:dyDescent="0.15"/>
    <row r="1733" customFormat="1" ht="13" x14ac:dyDescent="0.15"/>
    <row r="1734" customFormat="1" ht="13" x14ac:dyDescent="0.15"/>
    <row r="1735" customFormat="1" ht="13" x14ac:dyDescent="0.15"/>
    <row r="1736" customFormat="1" ht="13" x14ac:dyDescent="0.15"/>
    <row r="1737" customFormat="1" ht="13" x14ac:dyDescent="0.15"/>
    <row r="1738" customFormat="1" ht="13" x14ac:dyDescent="0.15"/>
    <row r="1739" customFormat="1" ht="13" x14ac:dyDescent="0.15"/>
    <row r="1740" customFormat="1" ht="13" x14ac:dyDescent="0.15"/>
    <row r="1741" customFormat="1" ht="13" x14ac:dyDescent="0.15"/>
    <row r="1742" customFormat="1" ht="13" x14ac:dyDescent="0.15"/>
    <row r="1743" customFormat="1" ht="13" x14ac:dyDescent="0.15"/>
    <row r="1744" customFormat="1" ht="13" x14ac:dyDescent="0.15"/>
    <row r="1745" customFormat="1" ht="13" x14ac:dyDescent="0.15"/>
    <row r="1746" customFormat="1" ht="13" x14ac:dyDescent="0.15"/>
    <row r="1747" customFormat="1" ht="13" x14ac:dyDescent="0.15"/>
    <row r="1748" customFormat="1" ht="13" x14ac:dyDescent="0.15"/>
    <row r="1749" customFormat="1" ht="13" x14ac:dyDescent="0.15"/>
    <row r="1750" customFormat="1" ht="13" x14ac:dyDescent="0.15"/>
    <row r="1751" customFormat="1" ht="13" x14ac:dyDescent="0.15"/>
    <row r="1752" customFormat="1" ht="13" x14ac:dyDescent="0.15"/>
    <row r="1753" customFormat="1" ht="13" x14ac:dyDescent="0.15"/>
    <row r="1754" customFormat="1" ht="13" x14ac:dyDescent="0.15"/>
    <row r="1755" customFormat="1" ht="13" x14ac:dyDescent="0.15"/>
    <row r="1756" customFormat="1" ht="13" x14ac:dyDescent="0.15"/>
    <row r="1757" customFormat="1" ht="13" x14ac:dyDescent="0.15"/>
    <row r="1758" customFormat="1" ht="13" x14ac:dyDescent="0.15"/>
    <row r="1759" customFormat="1" ht="13" x14ac:dyDescent="0.15"/>
    <row r="1760" customFormat="1" ht="13" x14ac:dyDescent="0.15"/>
    <row r="1761" customFormat="1" ht="13" x14ac:dyDescent="0.15"/>
    <row r="1762" customFormat="1" ht="13" x14ac:dyDescent="0.15"/>
    <row r="1763" customFormat="1" ht="13" x14ac:dyDescent="0.15"/>
    <row r="1764" customFormat="1" ht="13" x14ac:dyDescent="0.15"/>
    <row r="1765" customFormat="1" ht="13" x14ac:dyDescent="0.15"/>
    <row r="1766" customFormat="1" ht="13" x14ac:dyDescent="0.15"/>
    <row r="1767" customFormat="1" ht="13" x14ac:dyDescent="0.15"/>
    <row r="1768" customFormat="1" ht="13" x14ac:dyDescent="0.15"/>
    <row r="1769" customFormat="1" ht="13" x14ac:dyDescent="0.15"/>
    <row r="1770" customFormat="1" ht="13" x14ac:dyDescent="0.15"/>
    <row r="1771" customFormat="1" ht="13" x14ac:dyDescent="0.15"/>
    <row r="1772" customFormat="1" ht="13" x14ac:dyDescent="0.15"/>
    <row r="1773" customFormat="1" ht="13" x14ac:dyDescent="0.15"/>
    <row r="1774" customFormat="1" ht="13" x14ac:dyDescent="0.15"/>
    <row r="1775" customFormat="1" ht="13" x14ac:dyDescent="0.15"/>
    <row r="1776" customFormat="1" ht="13" x14ac:dyDescent="0.15"/>
    <row r="1777" customFormat="1" ht="13" x14ac:dyDescent="0.15"/>
    <row r="1778" customFormat="1" ht="13" x14ac:dyDescent="0.15"/>
    <row r="1779" customFormat="1" ht="13" x14ac:dyDescent="0.15"/>
    <row r="1780" customFormat="1" ht="13" x14ac:dyDescent="0.15"/>
    <row r="1781" customFormat="1" ht="13" x14ac:dyDescent="0.15"/>
    <row r="1782" customFormat="1" ht="13" x14ac:dyDescent="0.15"/>
    <row r="1783" customFormat="1" ht="13" x14ac:dyDescent="0.15"/>
    <row r="1784" customFormat="1" ht="13" x14ac:dyDescent="0.15"/>
    <row r="1785" customFormat="1" ht="13" x14ac:dyDescent="0.15"/>
    <row r="1786" customFormat="1" ht="13" x14ac:dyDescent="0.15"/>
    <row r="1787" customFormat="1" ht="13" x14ac:dyDescent="0.15"/>
    <row r="1788" customFormat="1" ht="13" x14ac:dyDescent="0.15"/>
    <row r="1789" customFormat="1" ht="13" x14ac:dyDescent="0.15"/>
    <row r="1790" customFormat="1" ht="13" x14ac:dyDescent="0.15"/>
    <row r="1791" customFormat="1" ht="13" x14ac:dyDescent="0.15"/>
    <row r="1792" customFormat="1" ht="13" x14ac:dyDescent="0.15"/>
    <row r="1793" customFormat="1" ht="13" x14ac:dyDescent="0.15"/>
    <row r="1794" customFormat="1" ht="13" x14ac:dyDescent="0.15"/>
    <row r="1795" customFormat="1" ht="13" x14ac:dyDescent="0.15"/>
    <row r="1796" customFormat="1" ht="13" x14ac:dyDescent="0.15"/>
    <row r="1797" customFormat="1" ht="13" x14ac:dyDescent="0.15"/>
    <row r="1798" customFormat="1" ht="13" x14ac:dyDescent="0.15"/>
    <row r="1799" customFormat="1" ht="13" x14ac:dyDescent="0.15"/>
    <row r="1800" customFormat="1" ht="13" x14ac:dyDescent="0.15"/>
    <row r="1801" customFormat="1" ht="13" x14ac:dyDescent="0.15"/>
    <row r="1802" customFormat="1" ht="13" x14ac:dyDescent="0.15"/>
    <row r="1803" customFormat="1" ht="13" x14ac:dyDescent="0.15"/>
    <row r="1804" customFormat="1" ht="13" x14ac:dyDescent="0.15"/>
    <row r="1805" customFormat="1" ht="13" x14ac:dyDescent="0.15"/>
    <row r="1806" customFormat="1" ht="13" x14ac:dyDescent="0.15"/>
    <row r="1807" customFormat="1" ht="13" x14ac:dyDescent="0.15"/>
    <row r="1808" customFormat="1" ht="13" x14ac:dyDescent="0.15"/>
    <row r="1809" customFormat="1" ht="13" x14ac:dyDescent="0.15"/>
    <row r="1810" customFormat="1" ht="13" x14ac:dyDescent="0.15"/>
    <row r="1811" customFormat="1" ht="13" x14ac:dyDescent="0.15"/>
    <row r="1812" customFormat="1" ht="13" x14ac:dyDescent="0.15"/>
    <row r="1813" customFormat="1" ht="13" x14ac:dyDescent="0.15"/>
    <row r="1814" customFormat="1" ht="13" x14ac:dyDescent="0.15"/>
    <row r="1815" customFormat="1" ht="13" x14ac:dyDescent="0.15"/>
    <row r="1816" customFormat="1" ht="13" x14ac:dyDescent="0.15"/>
    <row r="1817" customFormat="1" ht="13" x14ac:dyDescent="0.15"/>
    <row r="1818" customFormat="1" ht="13" x14ac:dyDescent="0.15"/>
    <row r="1819" customFormat="1" ht="13" x14ac:dyDescent="0.15"/>
    <row r="1820" customFormat="1" ht="13" x14ac:dyDescent="0.15"/>
    <row r="1821" customFormat="1" ht="13" x14ac:dyDescent="0.15"/>
    <row r="1822" customFormat="1" ht="13" x14ac:dyDescent="0.15"/>
    <row r="1823" customFormat="1" ht="13" x14ac:dyDescent="0.15"/>
    <row r="1824" customFormat="1" ht="13" x14ac:dyDescent="0.15"/>
    <row r="1825" customFormat="1" ht="13" x14ac:dyDescent="0.15"/>
    <row r="1826" customFormat="1" ht="13" x14ac:dyDescent="0.15"/>
    <row r="1827" customFormat="1" ht="13" x14ac:dyDescent="0.15"/>
    <row r="1828" customFormat="1" ht="13" x14ac:dyDescent="0.15"/>
    <row r="1829" customFormat="1" ht="13" x14ac:dyDescent="0.15"/>
    <row r="1830" customFormat="1" ht="13" x14ac:dyDescent="0.15"/>
    <row r="1831" customFormat="1" ht="13" x14ac:dyDescent="0.15"/>
    <row r="1832" customFormat="1" ht="13" x14ac:dyDescent="0.15"/>
    <row r="1833" customFormat="1" ht="13" x14ac:dyDescent="0.15"/>
    <row r="1834" customFormat="1" ht="13" x14ac:dyDescent="0.15"/>
    <row r="1835" customFormat="1" ht="13" x14ac:dyDescent="0.15"/>
    <row r="1836" customFormat="1" ht="13" x14ac:dyDescent="0.15"/>
    <row r="1837" customFormat="1" ht="13" x14ac:dyDescent="0.15"/>
    <row r="1838" customFormat="1" ht="13" x14ac:dyDescent="0.15"/>
    <row r="1839" customFormat="1" ht="13" x14ac:dyDescent="0.15"/>
    <row r="1840" customFormat="1" ht="13" x14ac:dyDescent="0.15"/>
    <row r="1841" customFormat="1" ht="13" x14ac:dyDescent="0.15"/>
    <row r="1842" customFormat="1" ht="13" x14ac:dyDescent="0.15"/>
    <row r="1843" customFormat="1" ht="13" x14ac:dyDescent="0.15"/>
    <row r="1844" customFormat="1" ht="13" x14ac:dyDescent="0.15"/>
    <row r="1845" customFormat="1" ht="13" x14ac:dyDescent="0.15"/>
    <row r="1846" customFormat="1" ht="13" x14ac:dyDescent="0.15"/>
    <row r="1847" customFormat="1" ht="13" x14ac:dyDescent="0.15"/>
    <row r="1848" customFormat="1" ht="13" x14ac:dyDescent="0.15"/>
    <row r="1849" customFormat="1" ht="13" x14ac:dyDescent="0.15"/>
    <row r="1850" customFormat="1" ht="13" x14ac:dyDescent="0.15"/>
    <row r="1851" customFormat="1" ht="13" x14ac:dyDescent="0.15"/>
    <row r="1852" customFormat="1" ht="13" x14ac:dyDescent="0.15"/>
    <row r="1853" customFormat="1" ht="13" x14ac:dyDescent="0.15"/>
    <row r="1854" customFormat="1" ht="13" x14ac:dyDescent="0.15"/>
    <row r="1855" customFormat="1" ht="13" x14ac:dyDescent="0.15"/>
    <row r="1856" customFormat="1" ht="13" x14ac:dyDescent="0.15"/>
    <row r="1857" customFormat="1" ht="13" x14ac:dyDescent="0.15"/>
    <row r="1858" customFormat="1" ht="13" x14ac:dyDescent="0.15"/>
    <row r="1859" customFormat="1" ht="13" x14ac:dyDescent="0.15"/>
    <row r="1860" customFormat="1" ht="13" x14ac:dyDescent="0.15"/>
    <row r="1861" customFormat="1" ht="13" x14ac:dyDescent="0.15"/>
    <row r="1862" customFormat="1" ht="13" x14ac:dyDescent="0.15"/>
    <row r="1863" customFormat="1" ht="13" x14ac:dyDescent="0.15"/>
    <row r="1864" customFormat="1" ht="13" x14ac:dyDescent="0.15"/>
    <row r="1865" customFormat="1" ht="13" x14ac:dyDescent="0.15"/>
    <row r="1866" customFormat="1" ht="13" x14ac:dyDescent="0.15"/>
    <row r="1867" customFormat="1" ht="13" x14ac:dyDescent="0.15"/>
    <row r="1868" customFormat="1" ht="13" x14ac:dyDescent="0.15"/>
    <row r="1869" customFormat="1" ht="13" x14ac:dyDescent="0.15"/>
    <row r="1870" customFormat="1" ht="13" x14ac:dyDescent="0.15"/>
    <row r="1871" customFormat="1" ht="13" x14ac:dyDescent="0.15"/>
    <row r="1872" customFormat="1" ht="13" x14ac:dyDescent="0.15"/>
    <row r="1873" customFormat="1" ht="13" x14ac:dyDescent="0.15"/>
    <row r="1874" customFormat="1" ht="13" x14ac:dyDescent="0.15"/>
    <row r="1875" customFormat="1" ht="13" x14ac:dyDescent="0.15"/>
    <row r="1876" customFormat="1" ht="13" x14ac:dyDescent="0.15"/>
    <row r="1877" customFormat="1" ht="13" x14ac:dyDescent="0.15"/>
    <row r="1878" customFormat="1" ht="13" x14ac:dyDescent="0.15"/>
    <row r="1879" customFormat="1" ht="13" x14ac:dyDescent="0.15"/>
    <row r="1880" customFormat="1" ht="13" x14ac:dyDescent="0.15"/>
    <row r="1881" customFormat="1" ht="13" x14ac:dyDescent="0.15"/>
    <row r="1882" customFormat="1" ht="13" x14ac:dyDescent="0.15"/>
    <row r="1883" customFormat="1" ht="13" x14ac:dyDescent="0.15"/>
    <row r="1884" customFormat="1" ht="13" x14ac:dyDescent="0.15"/>
    <row r="1885" customFormat="1" ht="13" x14ac:dyDescent="0.15"/>
    <row r="1886" customFormat="1" ht="13" x14ac:dyDescent="0.15"/>
    <row r="1887" customFormat="1" ht="13" x14ac:dyDescent="0.15"/>
    <row r="1888" customFormat="1" ht="13" x14ac:dyDescent="0.15"/>
    <row r="1889" customFormat="1" ht="13" x14ac:dyDescent="0.15"/>
    <row r="1890" customFormat="1" ht="13" x14ac:dyDescent="0.15"/>
    <row r="1891" customFormat="1" ht="13" x14ac:dyDescent="0.15"/>
    <row r="1892" customFormat="1" ht="13" x14ac:dyDescent="0.15"/>
    <row r="1893" customFormat="1" ht="13" x14ac:dyDescent="0.15"/>
    <row r="1894" customFormat="1" ht="13" x14ac:dyDescent="0.15"/>
    <row r="1895" customFormat="1" ht="13" x14ac:dyDescent="0.15"/>
    <row r="1896" customFormat="1" ht="13" x14ac:dyDescent="0.15"/>
    <row r="1897" customFormat="1" ht="13" x14ac:dyDescent="0.15"/>
    <row r="1898" customFormat="1" ht="13" x14ac:dyDescent="0.15"/>
    <row r="1899" customFormat="1" ht="13" x14ac:dyDescent="0.15"/>
    <row r="1900" customFormat="1" ht="13" x14ac:dyDescent="0.15"/>
    <row r="1901" customFormat="1" ht="13" x14ac:dyDescent="0.15"/>
    <row r="1902" customFormat="1" ht="13" x14ac:dyDescent="0.15"/>
    <row r="1903" customFormat="1" ht="13" x14ac:dyDescent="0.15"/>
    <row r="1904" customFormat="1" ht="13" x14ac:dyDescent="0.15"/>
    <row r="1905" customFormat="1" ht="13" x14ac:dyDescent="0.15"/>
    <row r="1906" customFormat="1" ht="13" x14ac:dyDescent="0.15"/>
    <row r="1907" customFormat="1" ht="13" x14ac:dyDescent="0.15"/>
    <row r="1908" customFormat="1" ht="13" x14ac:dyDescent="0.15"/>
    <row r="1909" customFormat="1" ht="13" x14ac:dyDescent="0.15"/>
    <row r="1910" customFormat="1" ht="13" x14ac:dyDescent="0.15"/>
    <row r="1911" customFormat="1" ht="13" x14ac:dyDescent="0.15"/>
    <row r="1912" customFormat="1" ht="13" x14ac:dyDescent="0.15"/>
    <row r="1913" customFormat="1" ht="13" x14ac:dyDescent="0.15"/>
    <row r="1914" customFormat="1" ht="13" x14ac:dyDescent="0.15"/>
    <row r="1915" customFormat="1" ht="13" x14ac:dyDescent="0.15"/>
    <row r="1916" customFormat="1" ht="13" x14ac:dyDescent="0.15"/>
    <row r="1917" customFormat="1" ht="13" x14ac:dyDescent="0.15"/>
    <row r="1918" customFormat="1" ht="13" x14ac:dyDescent="0.15"/>
    <row r="1919" customFormat="1" ht="13" x14ac:dyDescent="0.15"/>
    <row r="1920" customFormat="1" ht="13" x14ac:dyDescent="0.15"/>
    <row r="1921" customFormat="1" ht="13" x14ac:dyDescent="0.15"/>
    <row r="1922" customFormat="1" ht="13" x14ac:dyDescent="0.15"/>
    <row r="1923" customFormat="1" ht="13" x14ac:dyDescent="0.15"/>
    <row r="1924" customFormat="1" ht="13" x14ac:dyDescent="0.15"/>
    <row r="1925" customFormat="1" ht="13" x14ac:dyDescent="0.15"/>
    <row r="1926" customFormat="1" ht="13" x14ac:dyDescent="0.15"/>
    <row r="1927" customFormat="1" ht="13" x14ac:dyDescent="0.15"/>
    <row r="1928" customFormat="1" ht="13" x14ac:dyDescent="0.15"/>
    <row r="1929" customFormat="1" ht="13" x14ac:dyDescent="0.15"/>
    <row r="1930" customFormat="1" ht="13" x14ac:dyDescent="0.15"/>
    <row r="1931" customFormat="1" ht="13" x14ac:dyDescent="0.15"/>
    <row r="1932" customFormat="1" ht="13" x14ac:dyDescent="0.15"/>
    <row r="1933" customFormat="1" ht="13" x14ac:dyDescent="0.15"/>
    <row r="1934" customFormat="1" ht="13" x14ac:dyDescent="0.15"/>
    <row r="1935" customFormat="1" ht="13" x14ac:dyDescent="0.15"/>
    <row r="1936" customFormat="1" ht="13" x14ac:dyDescent="0.15"/>
    <row r="1937" customFormat="1" ht="13" x14ac:dyDescent="0.15"/>
    <row r="1938" customFormat="1" ht="13" x14ac:dyDescent="0.15"/>
    <row r="1939" customFormat="1" ht="13" x14ac:dyDescent="0.15"/>
    <row r="1940" customFormat="1" ht="13" x14ac:dyDescent="0.15"/>
    <row r="1941" customFormat="1" ht="13" x14ac:dyDescent="0.15"/>
    <row r="1942" customFormat="1" ht="13" x14ac:dyDescent="0.15"/>
    <row r="1943" customFormat="1" ht="13" x14ac:dyDescent="0.15"/>
    <row r="1944" customFormat="1" ht="13" x14ac:dyDescent="0.15"/>
    <row r="1945" customFormat="1" ht="13" x14ac:dyDescent="0.15"/>
    <row r="1946" customFormat="1" ht="13" x14ac:dyDescent="0.15"/>
    <row r="1947" customFormat="1" ht="13" x14ac:dyDescent="0.15"/>
    <row r="1948" customFormat="1" ht="13" x14ac:dyDescent="0.15"/>
    <row r="1949" customFormat="1" ht="13" x14ac:dyDescent="0.15"/>
    <row r="1950" customFormat="1" ht="13" x14ac:dyDescent="0.15"/>
    <row r="1951" customFormat="1" ht="13" x14ac:dyDescent="0.15"/>
    <row r="1952" customFormat="1" ht="13" x14ac:dyDescent="0.15"/>
    <row r="1953" customFormat="1" ht="13" x14ac:dyDescent="0.15"/>
    <row r="1954" customFormat="1" ht="13" x14ac:dyDescent="0.15"/>
    <row r="1955" customFormat="1" ht="13" x14ac:dyDescent="0.15"/>
    <row r="1956" customFormat="1" ht="13" x14ac:dyDescent="0.15"/>
    <row r="1957" customFormat="1" ht="13" x14ac:dyDescent="0.15"/>
    <row r="1958" customFormat="1" ht="13" x14ac:dyDescent="0.15"/>
    <row r="1959" customFormat="1" ht="13" x14ac:dyDescent="0.15"/>
    <row r="1960" customFormat="1" ht="13" x14ac:dyDescent="0.15"/>
    <row r="1961" customFormat="1" ht="13" x14ac:dyDescent="0.15"/>
    <row r="1962" customFormat="1" ht="13" x14ac:dyDescent="0.15"/>
    <row r="1963" customFormat="1" ht="13" x14ac:dyDescent="0.15"/>
    <row r="1964" customFormat="1" ht="13" x14ac:dyDescent="0.15"/>
    <row r="1965" customFormat="1" ht="13" x14ac:dyDescent="0.15"/>
    <row r="1966" customFormat="1" ht="13" x14ac:dyDescent="0.15"/>
    <row r="1967" customFormat="1" ht="13" x14ac:dyDescent="0.15"/>
    <row r="1968" customFormat="1" ht="13" x14ac:dyDescent="0.15"/>
    <row r="1969" customFormat="1" ht="13" x14ac:dyDescent="0.15"/>
    <row r="1970" customFormat="1" ht="13" x14ac:dyDescent="0.15"/>
    <row r="1971" customFormat="1" ht="13" x14ac:dyDescent="0.15"/>
    <row r="1972" customFormat="1" ht="13" x14ac:dyDescent="0.15"/>
    <row r="1973" customFormat="1" ht="13" x14ac:dyDescent="0.15"/>
    <row r="1974" customFormat="1" ht="13" x14ac:dyDescent="0.15"/>
    <row r="1975" customFormat="1" ht="13" x14ac:dyDescent="0.15"/>
    <row r="1976" customFormat="1" ht="13" x14ac:dyDescent="0.15"/>
    <row r="1977" customFormat="1" ht="13" x14ac:dyDescent="0.15"/>
    <row r="1978" customFormat="1" ht="13" x14ac:dyDescent="0.15"/>
    <row r="1979" customFormat="1" ht="13" x14ac:dyDescent="0.15"/>
    <row r="1980" customFormat="1" ht="13" x14ac:dyDescent="0.15"/>
    <row r="1981" customFormat="1" ht="13" x14ac:dyDescent="0.15"/>
    <row r="1982" customFormat="1" ht="13" x14ac:dyDescent="0.15"/>
    <row r="1983" customFormat="1" ht="13" x14ac:dyDescent="0.15"/>
    <row r="1984" customFormat="1" ht="13" x14ac:dyDescent="0.15"/>
    <row r="1985" customFormat="1" ht="13" x14ac:dyDescent="0.15"/>
    <row r="1986" customFormat="1" ht="13" x14ac:dyDescent="0.15"/>
    <row r="1987" customFormat="1" ht="13" x14ac:dyDescent="0.15"/>
    <row r="1988" customFormat="1" ht="13" x14ac:dyDescent="0.15"/>
    <row r="1989" customFormat="1" ht="13" x14ac:dyDescent="0.15"/>
    <row r="1990" customFormat="1" ht="13" x14ac:dyDescent="0.15"/>
    <row r="1991" customFormat="1" ht="13" x14ac:dyDescent="0.15"/>
    <row r="1992" customFormat="1" ht="13" x14ac:dyDescent="0.15"/>
    <row r="1993" customFormat="1" ht="13" x14ac:dyDescent="0.15"/>
    <row r="1994" customFormat="1" ht="13" x14ac:dyDescent="0.15"/>
    <row r="1995" customFormat="1" ht="13" x14ac:dyDescent="0.15"/>
    <row r="1996" customFormat="1" ht="13" x14ac:dyDescent="0.15"/>
    <row r="1997" customFormat="1" ht="13" x14ac:dyDescent="0.15"/>
    <row r="1998" customFormat="1" ht="13" x14ac:dyDescent="0.15"/>
    <row r="1999" customFormat="1" ht="13" x14ac:dyDescent="0.15"/>
    <row r="2000" customFormat="1" ht="13" x14ac:dyDescent="0.15"/>
    <row r="2001" customFormat="1" ht="13" x14ac:dyDescent="0.15"/>
    <row r="2002" customFormat="1" ht="13" x14ac:dyDescent="0.15"/>
    <row r="2003" customFormat="1" ht="13" x14ac:dyDescent="0.15"/>
    <row r="2004" customFormat="1" ht="13" x14ac:dyDescent="0.15"/>
    <row r="2005" customFormat="1" ht="13" x14ac:dyDescent="0.15"/>
    <row r="2006" customFormat="1" ht="13" x14ac:dyDescent="0.15"/>
    <row r="2007" customFormat="1" ht="13" x14ac:dyDescent="0.15"/>
    <row r="2008" customFormat="1" ht="13" x14ac:dyDescent="0.15"/>
    <row r="2009" customFormat="1" ht="13" x14ac:dyDescent="0.15"/>
    <row r="2010" customFormat="1" ht="13" x14ac:dyDescent="0.15"/>
    <row r="2011" customFormat="1" ht="13" x14ac:dyDescent="0.15"/>
    <row r="2012" customFormat="1" ht="13" x14ac:dyDescent="0.15"/>
    <row r="2013" customFormat="1" ht="13" x14ac:dyDescent="0.15"/>
    <row r="2014" customFormat="1" ht="13" x14ac:dyDescent="0.15"/>
    <row r="2015" customFormat="1" ht="13" x14ac:dyDescent="0.15"/>
    <row r="2016" customFormat="1" ht="13" x14ac:dyDescent="0.15"/>
    <row r="2017" customFormat="1" ht="13" x14ac:dyDescent="0.15"/>
    <row r="2018" customFormat="1" ht="13" x14ac:dyDescent="0.15"/>
    <row r="2019" customFormat="1" ht="13" x14ac:dyDescent="0.15"/>
    <row r="2020" customFormat="1" ht="13" x14ac:dyDescent="0.15"/>
    <row r="2021" customFormat="1" ht="13" x14ac:dyDescent="0.15"/>
    <row r="2022" customFormat="1" ht="13" x14ac:dyDescent="0.15"/>
    <row r="2023" customFormat="1" ht="13" x14ac:dyDescent="0.15"/>
    <row r="2024" customFormat="1" ht="13" x14ac:dyDescent="0.15"/>
    <row r="2025" customFormat="1" ht="13" x14ac:dyDescent="0.15"/>
    <row r="2026" customFormat="1" ht="13" x14ac:dyDescent="0.15"/>
    <row r="2027" customFormat="1" ht="13" x14ac:dyDescent="0.15"/>
    <row r="2028" customFormat="1" ht="13" x14ac:dyDescent="0.15"/>
    <row r="2029" customFormat="1" ht="13" x14ac:dyDescent="0.15"/>
    <row r="2030" customFormat="1" ht="13" x14ac:dyDescent="0.15"/>
    <row r="2031" customFormat="1" ht="13" x14ac:dyDescent="0.15"/>
    <row r="2032" customFormat="1" ht="13" x14ac:dyDescent="0.15"/>
    <row r="2033" customFormat="1" ht="13" x14ac:dyDescent="0.15"/>
    <row r="2034" customFormat="1" ht="13" x14ac:dyDescent="0.15"/>
    <row r="2035" customFormat="1" ht="13" x14ac:dyDescent="0.15"/>
    <row r="2036" customFormat="1" ht="13" x14ac:dyDescent="0.15"/>
    <row r="2037" customFormat="1" ht="13" x14ac:dyDescent="0.15"/>
    <row r="2038" customFormat="1" ht="13" x14ac:dyDescent="0.15"/>
    <row r="2039" customFormat="1" ht="13" x14ac:dyDescent="0.15"/>
    <row r="2040" customFormat="1" ht="13" x14ac:dyDescent="0.15"/>
    <row r="2041" customFormat="1" ht="13" x14ac:dyDescent="0.15"/>
    <row r="2042" customFormat="1" ht="13" x14ac:dyDescent="0.15"/>
    <row r="2043" customFormat="1" ht="13" x14ac:dyDescent="0.15"/>
    <row r="2044" customFormat="1" ht="13" x14ac:dyDescent="0.15"/>
    <row r="2045" customFormat="1" ht="13" x14ac:dyDescent="0.15"/>
    <row r="2046" customFormat="1" ht="13" x14ac:dyDescent="0.15"/>
    <row r="2047" customFormat="1" ht="13" x14ac:dyDescent="0.15"/>
    <row r="2048" customFormat="1" ht="13" x14ac:dyDescent="0.15"/>
    <row r="2049" customFormat="1" ht="13" x14ac:dyDescent="0.15"/>
    <row r="2050" customFormat="1" ht="13" x14ac:dyDescent="0.15"/>
    <row r="2051" customFormat="1" ht="13" x14ac:dyDescent="0.15"/>
    <row r="2052" customFormat="1" ht="13" x14ac:dyDescent="0.15"/>
    <row r="2053" customFormat="1" ht="13" x14ac:dyDescent="0.15"/>
    <row r="2054" customFormat="1" ht="13" x14ac:dyDescent="0.15"/>
    <row r="2055" customFormat="1" ht="13" x14ac:dyDescent="0.15"/>
    <row r="2056" customFormat="1" ht="13" x14ac:dyDescent="0.15"/>
    <row r="2057" customFormat="1" ht="13" x14ac:dyDescent="0.15"/>
    <row r="2058" customFormat="1" ht="13" x14ac:dyDescent="0.15"/>
    <row r="2059" customFormat="1" ht="13" x14ac:dyDescent="0.15"/>
    <row r="2060" customFormat="1" ht="13" x14ac:dyDescent="0.15"/>
    <row r="2061" customFormat="1" ht="13" x14ac:dyDescent="0.15"/>
    <row r="2062" customFormat="1" ht="13" x14ac:dyDescent="0.15"/>
    <row r="2063" customFormat="1" ht="13" x14ac:dyDescent="0.15"/>
    <row r="2064" customFormat="1" ht="13" x14ac:dyDescent="0.15"/>
    <row r="2065" customFormat="1" ht="13" x14ac:dyDescent="0.15"/>
    <row r="2066" customFormat="1" ht="13" x14ac:dyDescent="0.15"/>
    <row r="2067" customFormat="1" ht="13" x14ac:dyDescent="0.15"/>
    <row r="2068" customFormat="1" ht="13" x14ac:dyDescent="0.15"/>
    <row r="2069" customFormat="1" ht="13" x14ac:dyDescent="0.15"/>
    <row r="2070" customFormat="1" ht="13" x14ac:dyDescent="0.15"/>
    <row r="2071" customFormat="1" ht="13" x14ac:dyDescent="0.15"/>
    <row r="2072" customFormat="1" ht="13" x14ac:dyDescent="0.15"/>
    <row r="2073" customFormat="1" ht="13" x14ac:dyDescent="0.15"/>
    <row r="2074" customFormat="1" ht="13" x14ac:dyDescent="0.15"/>
    <row r="2075" customFormat="1" ht="13" x14ac:dyDescent="0.15"/>
    <row r="2076" customFormat="1" ht="13" x14ac:dyDescent="0.15"/>
    <row r="2077" customFormat="1" ht="13" x14ac:dyDescent="0.15"/>
    <row r="2078" customFormat="1" ht="13" x14ac:dyDescent="0.15"/>
    <row r="2079" customFormat="1" ht="13" x14ac:dyDescent="0.15"/>
    <row r="2080" customFormat="1" ht="13" x14ac:dyDescent="0.15"/>
    <row r="2081" customFormat="1" ht="13" x14ac:dyDescent="0.15"/>
    <row r="2082" customFormat="1" ht="13" x14ac:dyDescent="0.15"/>
    <row r="2083" customFormat="1" ht="13" x14ac:dyDescent="0.15"/>
    <row r="2084" customFormat="1" ht="13" x14ac:dyDescent="0.15"/>
    <row r="2085" customFormat="1" ht="13" x14ac:dyDescent="0.15"/>
    <row r="2086" customFormat="1" ht="13" x14ac:dyDescent="0.15"/>
    <row r="2087" customFormat="1" ht="13" x14ac:dyDescent="0.15"/>
    <row r="2088" customFormat="1" ht="13" x14ac:dyDescent="0.15"/>
    <row r="2089" customFormat="1" ht="13" x14ac:dyDescent="0.15"/>
    <row r="2090" customFormat="1" ht="13" x14ac:dyDescent="0.15"/>
    <row r="2091" customFormat="1" ht="13" x14ac:dyDescent="0.15"/>
    <row r="2092" customFormat="1" ht="13" x14ac:dyDescent="0.15"/>
    <row r="2093" customFormat="1" ht="13" x14ac:dyDescent="0.15"/>
    <row r="2094" customFormat="1" ht="13" x14ac:dyDescent="0.15"/>
    <row r="2095" customFormat="1" ht="13" x14ac:dyDescent="0.15"/>
    <row r="2096" customFormat="1" ht="13" x14ac:dyDescent="0.15"/>
    <row r="2097" customFormat="1" ht="13" x14ac:dyDescent="0.15"/>
    <row r="2098" customFormat="1" ht="13" x14ac:dyDescent="0.15"/>
    <row r="2099" customFormat="1" ht="13" x14ac:dyDescent="0.15"/>
    <row r="2100" customFormat="1" ht="13" x14ac:dyDescent="0.15"/>
    <row r="2101" customFormat="1" ht="13" x14ac:dyDescent="0.15"/>
    <row r="2102" customFormat="1" ht="13" x14ac:dyDescent="0.15"/>
    <row r="2103" customFormat="1" ht="13" x14ac:dyDescent="0.15"/>
    <row r="2104" customFormat="1" ht="13" x14ac:dyDescent="0.15"/>
    <row r="2105" customFormat="1" ht="13" x14ac:dyDescent="0.15"/>
    <row r="2106" customFormat="1" ht="13" x14ac:dyDescent="0.15"/>
    <row r="2107" customFormat="1" ht="13" x14ac:dyDescent="0.15"/>
    <row r="2108" customFormat="1" ht="13" x14ac:dyDescent="0.15"/>
    <row r="2109" customFormat="1" ht="13" x14ac:dyDescent="0.15"/>
    <row r="2110" customFormat="1" ht="13" x14ac:dyDescent="0.15"/>
    <row r="2111" customFormat="1" ht="13" x14ac:dyDescent="0.15"/>
    <row r="2112" customFormat="1" ht="13" x14ac:dyDescent="0.15"/>
    <row r="2113" customFormat="1" ht="13" x14ac:dyDescent="0.15"/>
    <row r="2114" customFormat="1" ht="13" x14ac:dyDescent="0.15"/>
    <row r="2115" customFormat="1" ht="13" x14ac:dyDescent="0.15"/>
    <row r="2116" customFormat="1" ht="13" x14ac:dyDescent="0.15"/>
    <row r="2117" customFormat="1" ht="13" x14ac:dyDescent="0.15"/>
    <row r="2118" customFormat="1" ht="13" x14ac:dyDescent="0.15"/>
    <row r="2119" customFormat="1" ht="13" x14ac:dyDescent="0.15"/>
    <row r="2120" customFormat="1" ht="13" x14ac:dyDescent="0.15"/>
    <row r="2121" customFormat="1" ht="13" x14ac:dyDescent="0.15"/>
    <row r="2122" customFormat="1" ht="13" x14ac:dyDescent="0.15"/>
    <row r="2123" customFormat="1" ht="13" x14ac:dyDescent="0.15"/>
    <row r="2124" customFormat="1" ht="13" x14ac:dyDescent="0.15"/>
    <row r="2125" customFormat="1" ht="13" x14ac:dyDescent="0.15"/>
    <row r="2126" customFormat="1" ht="13" x14ac:dyDescent="0.15"/>
    <row r="2127" customFormat="1" ht="13" x14ac:dyDescent="0.15"/>
    <row r="2128" customFormat="1" ht="13" x14ac:dyDescent="0.15"/>
    <row r="2129" customFormat="1" ht="13" x14ac:dyDescent="0.15"/>
    <row r="2130" customFormat="1" ht="13" x14ac:dyDescent="0.15"/>
    <row r="2131" customFormat="1" ht="13" x14ac:dyDescent="0.15"/>
    <row r="2132" customFormat="1" ht="13" x14ac:dyDescent="0.15"/>
    <row r="2133" customFormat="1" ht="13" x14ac:dyDescent="0.15"/>
    <row r="2134" customFormat="1" ht="13" x14ac:dyDescent="0.15"/>
    <row r="2135" customFormat="1" ht="13" x14ac:dyDescent="0.15"/>
    <row r="2136" customFormat="1" ht="13" x14ac:dyDescent="0.15"/>
    <row r="2137" customFormat="1" ht="13" x14ac:dyDescent="0.15"/>
    <row r="2138" customFormat="1" ht="13" x14ac:dyDescent="0.15"/>
    <row r="2139" customFormat="1" ht="13" x14ac:dyDescent="0.15"/>
    <row r="2140" customFormat="1" ht="13" x14ac:dyDescent="0.15"/>
    <row r="2141" customFormat="1" ht="13" x14ac:dyDescent="0.15"/>
    <row r="2142" customFormat="1" ht="13" x14ac:dyDescent="0.15"/>
    <row r="2143" customFormat="1" ht="13" x14ac:dyDescent="0.15"/>
    <row r="2144" customFormat="1" ht="13" x14ac:dyDescent="0.15"/>
    <row r="2145" customFormat="1" ht="13" x14ac:dyDescent="0.15"/>
    <row r="2146" customFormat="1" ht="13" x14ac:dyDescent="0.15"/>
    <row r="2147" customFormat="1" ht="13" x14ac:dyDescent="0.15"/>
    <row r="2148" customFormat="1" ht="13" x14ac:dyDescent="0.15"/>
    <row r="2149" customFormat="1" ht="13" x14ac:dyDescent="0.15"/>
    <row r="2150" customFormat="1" ht="13" x14ac:dyDescent="0.15"/>
    <row r="2151" customFormat="1" ht="13" x14ac:dyDescent="0.15"/>
    <row r="2152" customFormat="1" ht="13" x14ac:dyDescent="0.15"/>
    <row r="2153" customFormat="1" ht="13" x14ac:dyDescent="0.15"/>
    <row r="2154" customFormat="1" ht="13" x14ac:dyDescent="0.15"/>
    <row r="2155" customFormat="1" ht="13" x14ac:dyDescent="0.15"/>
    <row r="2156" customFormat="1" ht="13" x14ac:dyDescent="0.15"/>
    <row r="2157" customFormat="1" ht="13" x14ac:dyDescent="0.15"/>
    <row r="2158" customFormat="1" ht="13" x14ac:dyDescent="0.15"/>
    <row r="2159" customFormat="1" ht="13" x14ac:dyDescent="0.15"/>
    <row r="2160" customFormat="1" ht="13" x14ac:dyDescent="0.15"/>
    <row r="2161" customFormat="1" ht="13" x14ac:dyDescent="0.15"/>
    <row r="2162" customFormat="1" ht="13" x14ac:dyDescent="0.15"/>
    <row r="2163" customFormat="1" ht="13" x14ac:dyDescent="0.15"/>
    <row r="2164" customFormat="1" ht="13" x14ac:dyDescent="0.15"/>
    <row r="2165" customFormat="1" ht="13" x14ac:dyDescent="0.15"/>
    <row r="2166" customFormat="1" ht="13" x14ac:dyDescent="0.15"/>
    <row r="2167" customFormat="1" ht="13" x14ac:dyDescent="0.15"/>
    <row r="2168" customFormat="1" ht="13" x14ac:dyDescent="0.15"/>
    <row r="2169" customFormat="1" ht="13" x14ac:dyDescent="0.15"/>
    <row r="2170" customFormat="1" ht="13" x14ac:dyDescent="0.15"/>
    <row r="2171" customFormat="1" ht="13" x14ac:dyDescent="0.15"/>
    <row r="2172" customFormat="1" ht="13" x14ac:dyDescent="0.15"/>
    <row r="2173" customFormat="1" ht="13" x14ac:dyDescent="0.15"/>
    <row r="2174" customFormat="1" ht="13" x14ac:dyDescent="0.15"/>
    <row r="2175" customFormat="1" ht="13" x14ac:dyDescent="0.15"/>
    <row r="2176" customFormat="1" ht="13" x14ac:dyDescent="0.15"/>
    <row r="2177" customFormat="1" ht="13" x14ac:dyDescent="0.15"/>
    <row r="2178" customFormat="1" ht="13" x14ac:dyDescent="0.15"/>
    <row r="2179" customFormat="1" ht="13" x14ac:dyDescent="0.15"/>
    <row r="2180" customFormat="1" ht="13" x14ac:dyDescent="0.15"/>
    <row r="2181" customFormat="1" ht="13" x14ac:dyDescent="0.15"/>
    <row r="2182" customFormat="1" ht="13" x14ac:dyDescent="0.15"/>
    <row r="2183" customFormat="1" ht="13" x14ac:dyDescent="0.15"/>
    <row r="2184" customFormat="1" ht="13" x14ac:dyDescent="0.15"/>
    <row r="2185" customFormat="1" ht="13" x14ac:dyDescent="0.15"/>
    <row r="2186" customFormat="1" ht="13" x14ac:dyDescent="0.15"/>
    <row r="2187" customFormat="1" ht="13" x14ac:dyDescent="0.15"/>
    <row r="2188" customFormat="1" ht="13" x14ac:dyDescent="0.15"/>
    <row r="2189" customFormat="1" ht="13" x14ac:dyDescent="0.15"/>
    <row r="2190" customFormat="1" ht="13" x14ac:dyDescent="0.15"/>
    <row r="2191" customFormat="1" ht="13" x14ac:dyDescent="0.15"/>
    <row r="2192" customFormat="1" ht="13" x14ac:dyDescent="0.15"/>
    <row r="2193" customFormat="1" ht="13" x14ac:dyDescent="0.15"/>
    <row r="2194" customFormat="1" ht="13" x14ac:dyDescent="0.15"/>
    <row r="2195" customFormat="1" ht="13" x14ac:dyDescent="0.15"/>
    <row r="2196" customFormat="1" ht="13" x14ac:dyDescent="0.15"/>
    <row r="2197" customFormat="1" ht="13" x14ac:dyDescent="0.15"/>
    <row r="2198" customFormat="1" ht="13" x14ac:dyDescent="0.15"/>
    <row r="2199" customFormat="1" ht="13" x14ac:dyDescent="0.15"/>
    <row r="2200" customFormat="1" ht="13" x14ac:dyDescent="0.15"/>
    <row r="2201" customFormat="1" ht="13" x14ac:dyDescent="0.15"/>
    <row r="2202" customFormat="1" ht="13" x14ac:dyDescent="0.15"/>
    <row r="2203" customFormat="1" ht="13" x14ac:dyDescent="0.15"/>
    <row r="2204" customFormat="1" ht="13" x14ac:dyDescent="0.15"/>
    <row r="2205" customFormat="1" ht="13" x14ac:dyDescent="0.15"/>
    <row r="2206" customFormat="1" ht="13" x14ac:dyDescent="0.15"/>
    <row r="2207" customFormat="1" ht="13" x14ac:dyDescent="0.15"/>
    <row r="2208" customFormat="1" ht="13" x14ac:dyDescent="0.15"/>
    <row r="2209" customFormat="1" ht="13" x14ac:dyDescent="0.15"/>
    <row r="2210" customFormat="1" ht="13" x14ac:dyDescent="0.15"/>
    <row r="2211" customFormat="1" ht="13" x14ac:dyDescent="0.15"/>
    <row r="2212" customFormat="1" ht="13" x14ac:dyDescent="0.15"/>
    <row r="2213" customFormat="1" ht="13" x14ac:dyDescent="0.15"/>
    <row r="2214" customFormat="1" ht="13" x14ac:dyDescent="0.15"/>
    <row r="2215" customFormat="1" ht="13" x14ac:dyDescent="0.15"/>
    <row r="2216" customFormat="1" ht="13" x14ac:dyDescent="0.15"/>
    <row r="2217" customFormat="1" ht="13" x14ac:dyDescent="0.15"/>
    <row r="2218" customFormat="1" ht="13" x14ac:dyDescent="0.15"/>
    <row r="2219" customFormat="1" ht="13" x14ac:dyDescent="0.15"/>
    <row r="2220" customFormat="1" ht="13" x14ac:dyDescent="0.15"/>
    <row r="2221" customFormat="1" ht="13" x14ac:dyDescent="0.15"/>
    <row r="2222" customFormat="1" ht="13" x14ac:dyDescent="0.15"/>
    <row r="2223" customFormat="1" ht="13" x14ac:dyDescent="0.15"/>
    <row r="2224" customFormat="1" ht="13" x14ac:dyDescent="0.15"/>
    <row r="2225" customFormat="1" ht="13" x14ac:dyDescent="0.15"/>
    <row r="2226" customFormat="1" ht="13" x14ac:dyDescent="0.15"/>
    <row r="2227" customFormat="1" ht="13" x14ac:dyDescent="0.15"/>
    <row r="2228" customFormat="1" ht="13" x14ac:dyDescent="0.15"/>
    <row r="2229" customFormat="1" ht="13" x14ac:dyDescent="0.15"/>
    <row r="2230" customFormat="1" ht="13" x14ac:dyDescent="0.15"/>
    <row r="2231" customFormat="1" ht="13" x14ac:dyDescent="0.15"/>
    <row r="2232" customFormat="1" ht="13" x14ac:dyDescent="0.15"/>
    <row r="2233" customFormat="1" ht="13" x14ac:dyDescent="0.15"/>
    <row r="2234" customFormat="1" ht="13" x14ac:dyDescent="0.15"/>
    <row r="2235" customFormat="1" ht="13" x14ac:dyDescent="0.15"/>
    <row r="2236" customFormat="1" ht="13" x14ac:dyDescent="0.15"/>
    <row r="2237" customFormat="1" ht="13" x14ac:dyDescent="0.15"/>
    <row r="2238" customFormat="1" ht="13" x14ac:dyDescent="0.15"/>
    <row r="2239" customFormat="1" ht="13" x14ac:dyDescent="0.15"/>
    <row r="2240" customFormat="1" ht="13" x14ac:dyDescent="0.15"/>
    <row r="2241" customFormat="1" ht="13" x14ac:dyDescent="0.15"/>
    <row r="2242" customFormat="1" ht="13" x14ac:dyDescent="0.15"/>
    <row r="2243" customFormat="1" ht="13" x14ac:dyDescent="0.15"/>
    <row r="2244" customFormat="1" ht="13" x14ac:dyDescent="0.15"/>
    <row r="2245" customFormat="1" ht="13" x14ac:dyDescent="0.15"/>
    <row r="2246" customFormat="1" ht="13" x14ac:dyDescent="0.15"/>
    <row r="2247" customFormat="1" ht="13" x14ac:dyDescent="0.15"/>
    <row r="2248" customFormat="1" ht="13" x14ac:dyDescent="0.15"/>
    <row r="2249" customFormat="1" ht="13" x14ac:dyDescent="0.15"/>
    <row r="2250" customFormat="1" ht="13" x14ac:dyDescent="0.15"/>
    <row r="2251" customFormat="1" ht="13" x14ac:dyDescent="0.15"/>
    <row r="2252" customFormat="1" ht="13" x14ac:dyDescent="0.15"/>
    <row r="2253" customFormat="1" ht="13" x14ac:dyDescent="0.15"/>
    <row r="2254" customFormat="1" ht="13" x14ac:dyDescent="0.15"/>
    <row r="2255" customFormat="1" ht="13" x14ac:dyDescent="0.15"/>
    <row r="2256" customFormat="1" ht="13" x14ac:dyDescent="0.15"/>
    <row r="2257" customFormat="1" ht="13" x14ac:dyDescent="0.15"/>
    <row r="2258" customFormat="1" ht="13" x14ac:dyDescent="0.15"/>
    <row r="2259" customFormat="1" ht="13" x14ac:dyDescent="0.15"/>
    <row r="2260" customFormat="1" ht="13" x14ac:dyDescent="0.15"/>
    <row r="2261" customFormat="1" ht="13" x14ac:dyDescent="0.15"/>
    <row r="2262" customFormat="1" ht="13" x14ac:dyDescent="0.15"/>
    <row r="2263" customFormat="1" ht="13" x14ac:dyDescent="0.15"/>
    <row r="2264" customFormat="1" ht="13" x14ac:dyDescent="0.15"/>
    <row r="2265" customFormat="1" ht="13" x14ac:dyDescent="0.15"/>
    <row r="2266" customFormat="1" ht="13" x14ac:dyDescent="0.15"/>
    <row r="2267" customFormat="1" ht="13" x14ac:dyDescent="0.15"/>
    <row r="2268" customFormat="1" ht="13" x14ac:dyDescent="0.15"/>
    <row r="2269" customFormat="1" ht="13" x14ac:dyDescent="0.15"/>
    <row r="2270" customFormat="1" ht="13" x14ac:dyDescent="0.15"/>
    <row r="2271" customFormat="1" ht="13" x14ac:dyDescent="0.15"/>
    <row r="2272" customFormat="1" ht="13" x14ac:dyDescent="0.15"/>
    <row r="2273" customFormat="1" ht="13" x14ac:dyDescent="0.15"/>
    <row r="2274" customFormat="1" ht="13" x14ac:dyDescent="0.15"/>
    <row r="2275" customFormat="1" ht="13" x14ac:dyDescent="0.15"/>
    <row r="2276" customFormat="1" ht="13" x14ac:dyDescent="0.15"/>
    <row r="2277" customFormat="1" ht="13" x14ac:dyDescent="0.15"/>
    <row r="2278" customFormat="1" ht="13" x14ac:dyDescent="0.15"/>
    <row r="2279" customFormat="1" ht="13" x14ac:dyDescent="0.15"/>
    <row r="2280" customFormat="1" ht="13" x14ac:dyDescent="0.15"/>
    <row r="2281" customFormat="1" ht="13" x14ac:dyDescent="0.15"/>
    <row r="2282" customFormat="1" ht="13" x14ac:dyDescent="0.15"/>
    <row r="2283" customFormat="1" ht="13" x14ac:dyDescent="0.15"/>
    <row r="2284" customFormat="1" ht="13" x14ac:dyDescent="0.15"/>
    <row r="2285" customFormat="1" ht="13" x14ac:dyDescent="0.15"/>
    <row r="2286" customFormat="1" ht="13" x14ac:dyDescent="0.15"/>
    <row r="2287" customFormat="1" ht="13" x14ac:dyDescent="0.15"/>
    <row r="2288" customFormat="1" ht="13" x14ac:dyDescent="0.15"/>
    <row r="2289" customFormat="1" ht="13" x14ac:dyDescent="0.15"/>
    <row r="2290" customFormat="1" ht="13" x14ac:dyDescent="0.15"/>
    <row r="2291" customFormat="1" ht="13" x14ac:dyDescent="0.15"/>
    <row r="2292" customFormat="1" ht="13" x14ac:dyDescent="0.15"/>
    <row r="2293" customFormat="1" ht="13" x14ac:dyDescent="0.15"/>
    <row r="2294" customFormat="1" ht="13" x14ac:dyDescent="0.15"/>
    <row r="2295" customFormat="1" ht="13" x14ac:dyDescent="0.15"/>
    <row r="2296" customFormat="1" ht="13" x14ac:dyDescent="0.15"/>
    <row r="2297" customFormat="1" ht="13" x14ac:dyDescent="0.15"/>
    <row r="2298" customFormat="1" ht="13" x14ac:dyDescent="0.15"/>
    <row r="2299" customFormat="1" ht="13" x14ac:dyDescent="0.15"/>
    <row r="2300" customFormat="1" ht="13" x14ac:dyDescent="0.15"/>
    <row r="2301" customFormat="1" ht="13" x14ac:dyDescent="0.15"/>
    <row r="2302" customFormat="1" ht="13" x14ac:dyDescent="0.15"/>
    <row r="2303" customFormat="1" ht="13" x14ac:dyDescent="0.15"/>
    <row r="2304" customFormat="1" ht="13" x14ac:dyDescent="0.15"/>
    <row r="2305" customFormat="1" ht="13" x14ac:dyDescent="0.15"/>
    <row r="2306" customFormat="1" ht="13" x14ac:dyDescent="0.15"/>
    <row r="2307" customFormat="1" ht="13" x14ac:dyDescent="0.15"/>
    <row r="2308" customFormat="1" ht="13" x14ac:dyDescent="0.15"/>
    <row r="2309" customFormat="1" ht="13" x14ac:dyDescent="0.15"/>
    <row r="2310" customFormat="1" ht="13" x14ac:dyDescent="0.15"/>
    <row r="2311" customFormat="1" ht="13" x14ac:dyDescent="0.15"/>
    <row r="2312" customFormat="1" ht="13" x14ac:dyDescent="0.15"/>
    <row r="2313" customFormat="1" ht="13" x14ac:dyDescent="0.15"/>
    <row r="2314" customFormat="1" ht="13" x14ac:dyDescent="0.15"/>
    <row r="2315" customFormat="1" ht="13" x14ac:dyDescent="0.15"/>
    <row r="2316" customFormat="1" ht="13" x14ac:dyDescent="0.15"/>
    <row r="2317" customFormat="1" ht="13" x14ac:dyDescent="0.15"/>
    <row r="2318" customFormat="1" ht="13" x14ac:dyDescent="0.15"/>
    <row r="2319" customFormat="1" ht="13" x14ac:dyDescent="0.15"/>
    <row r="2320" customFormat="1" ht="13" x14ac:dyDescent="0.15"/>
    <row r="2321" customFormat="1" ht="13" x14ac:dyDescent="0.15"/>
    <row r="2322" customFormat="1" ht="13" x14ac:dyDescent="0.15"/>
    <row r="2323" customFormat="1" ht="13" x14ac:dyDescent="0.15"/>
    <row r="2324" customFormat="1" ht="13" x14ac:dyDescent="0.15"/>
    <row r="2325" customFormat="1" ht="13" x14ac:dyDescent="0.15"/>
    <row r="2326" customFormat="1" ht="13" x14ac:dyDescent="0.15"/>
    <row r="2327" customFormat="1" ht="13" x14ac:dyDescent="0.15"/>
    <row r="2328" customFormat="1" ht="13" x14ac:dyDescent="0.15"/>
    <row r="2329" customFormat="1" ht="13" x14ac:dyDescent="0.15"/>
    <row r="2330" customFormat="1" ht="13" x14ac:dyDescent="0.15"/>
    <row r="2331" customFormat="1" ht="13" x14ac:dyDescent="0.15"/>
    <row r="2332" customFormat="1" ht="13" x14ac:dyDescent="0.15"/>
    <row r="2333" customFormat="1" ht="13" x14ac:dyDescent="0.15"/>
    <row r="2334" customFormat="1" ht="13" x14ac:dyDescent="0.15"/>
    <row r="2335" customFormat="1" ht="13" x14ac:dyDescent="0.15"/>
    <row r="2336" customFormat="1" ht="13" x14ac:dyDescent="0.15"/>
    <row r="2337" customFormat="1" ht="13" x14ac:dyDescent="0.15"/>
    <row r="2338" customFormat="1" ht="13" x14ac:dyDescent="0.15"/>
    <row r="2339" customFormat="1" ht="13" x14ac:dyDescent="0.15"/>
    <row r="2340" customFormat="1" ht="13" x14ac:dyDescent="0.15"/>
    <row r="2341" customFormat="1" ht="13" x14ac:dyDescent="0.15"/>
    <row r="2342" customFormat="1" ht="13" x14ac:dyDescent="0.15"/>
    <row r="2343" customFormat="1" ht="13" x14ac:dyDescent="0.15"/>
    <row r="2344" customFormat="1" ht="13" x14ac:dyDescent="0.15"/>
    <row r="2345" customFormat="1" ht="13" x14ac:dyDescent="0.15"/>
    <row r="2346" customFormat="1" ht="13" x14ac:dyDescent="0.15"/>
    <row r="2347" customFormat="1" ht="13" x14ac:dyDescent="0.15"/>
    <row r="2348" customFormat="1" ht="13" x14ac:dyDescent="0.15"/>
    <row r="2349" customFormat="1" ht="13" x14ac:dyDescent="0.15"/>
    <row r="2350" customFormat="1" ht="13" x14ac:dyDescent="0.15"/>
    <row r="2351" customFormat="1" ht="13" x14ac:dyDescent="0.15"/>
    <row r="2352" customFormat="1" ht="13" x14ac:dyDescent="0.15"/>
    <row r="2353" customFormat="1" ht="13" x14ac:dyDescent="0.15"/>
    <row r="2354" customFormat="1" ht="13" x14ac:dyDescent="0.15"/>
    <row r="2355" customFormat="1" ht="13" x14ac:dyDescent="0.15"/>
    <row r="2356" customFormat="1" ht="13" x14ac:dyDescent="0.15"/>
    <row r="2357" customFormat="1" ht="13" x14ac:dyDescent="0.15"/>
    <row r="2358" customFormat="1" ht="13" x14ac:dyDescent="0.15"/>
    <row r="2359" customFormat="1" ht="13" x14ac:dyDescent="0.15"/>
    <row r="2360" customFormat="1" ht="13" x14ac:dyDescent="0.15"/>
    <row r="2361" customFormat="1" ht="13" x14ac:dyDescent="0.15"/>
    <row r="2362" customFormat="1" ht="13" x14ac:dyDescent="0.15"/>
    <row r="2363" customFormat="1" ht="13" x14ac:dyDescent="0.15"/>
    <row r="2364" customFormat="1" ht="13" x14ac:dyDescent="0.15"/>
    <row r="2365" customFormat="1" ht="13" x14ac:dyDescent="0.15"/>
    <row r="2366" customFormat="1" ht="13" x14ac:dyDescent="0.15"/>
    <row r="2367" customFormat="1" ht="13" x14ac:dyDescent="0.15"/>
    <row r="2368" customFormat="1" ht="13" x14ac:dyDescent="0.15"/>
    <row r="2369" customFormat="1" ht="13" x14ac:dyDescent="0.15"/>
    <row r="2370" customFormat="1" ht="13" x14ac:dyDescent="0.15"/>
    <row r="2371" customFormat="1" ht="13" x14ac:dyDescent="0.15"/>
    <row r="2372" customFormat="1" ht="13" x14ac:dyDescent="0.15"/>
    <row r="2373" customFormat="1" ht="13" x14ac:dyDescent="0.15"/>
    <row r="2374" customFormat="1" ht="13" x14ac:dyDescent="0.15"/>
    <row r="2375" customFormat="1" ht="13" x14ac:dyDescent="0.15"/>
    <row r="2376" customFormat="1" ht="13" x14ac:dyDescent="0.15"/>
    <row r="2377" customFormat="1" ht="13" x14ac:dyDescent="0.15"/>
    <row r="2378" customFormat="1" ht="13" x14ac:dyDescent="0.15"/>
    <row r="2379" customFormat="1" ht="13" x14ac:dyDescent="0.15"/>
    <row r="2380" customFormat="1" ht="13" x14ac:dyDescent="0.15"/>
    <row r="2381" customFormat="1" ht="13" x14ac:dyDescent="0.15"/>
    <row r="2382" customFormat="1" ht="13" x14ac:dyDescent="0.15"/>
    <row r="2383" customFormat="1" ht="13" x14ac:dyDescent="0.15"/>
    <row r="2384" customFormat="1" ht="13" x14ac:dyDescent="0.15"/>
    <row r="2385" customFormat="1" ht="13" x14ac:dyDescent="0.15"/>
    <row r="2386" customFormat="1" ht="13" x14ac:dyDescent="0.15"/>
    <row r="2387" customFormat="1" ht="13" x14ac:dyDescent="0.15"/>
    <row r="2388" customFormat="1" ht="13" x14ac:dyDescent="0.15"/>
    <row r="2389" customFormat="1" ht="13" x14ac:dyDescent="0.15"/>
    <row r="2390" customFormat="1" ht="13" x14ac:dyDescent="0.15"/>
    <row r="2391" customFormat="1" ht="13" x14ac:dyDescent="0.15"/>
    <row r="2392" customFormat="1" ht="13" x14ac:dyDescent="0.15"/>
    <row r="2393" customFormat="1" ht="13" x14ac:dyDescent="0.15"/>
    <row r="2394" customFormat="1" ht="13" x14ac:dyDescent="0.15"/>
    <row r="2395" customFormat="1" ht="13" x14ac:dyDescent="0.15"/>
    <row r="2396" customFormat="1" ht="13" x14ac:dyDescent="0.15"/>
    <row r="2397" customFormat="1" ht="13" x14ac:dyDescent="0.15"/>
    <row r="2398" customFormat="1" ht="13" x14ac:dyDescent="0.15"/>
    <row r="2399" customFormat="1" ht="13" x14ac:dyDescent="0.15"/>
    <row r="2400" customFormat="1" ht="13" x14ac:dyDescent="0.15"/>
    <row r="2401" customFormat="1" ht="13" x14ac:dyDescent="0.15"/>
    <row r="2402" customFormat="1" ht="13" x14ac:dyDescent="0.15"/>
    <row r="2403" customFormat="1" ht="13" x14ac:dyDescent="0.15"/>
    <row r="2404" customFormat="1" ht="13" x14ac:dyDescent="0.15"/>
    <row r="2405" customFormat="1" ht="13" x14ac:dyDescent="0.15"/>
    <row r="2406" customFormat="1" ht="13" x14ac:dyDescent="0.15"/>
    <row r="2407" customFormat="1" ht="13" x14ac:dyDescent="0.15"/>
    <row r="2408" customFormat="1" ht="13" x14ac:dyDescent="0.15"/>
    <row r="2409" customFormat="1" ht="13" x14ac:dyDescent="0.15"/>
    <row r="2410" customFormat="1" ht="13" x14ac:dyDescent="0.15"/>
    <row r="2411" customFormat="1" ht="13" x14ac:dyDescent="0.15"/>
    <row r="2412" customFormat="1" ht="13" x14ac:dyDescent="0.15"/>
    <row r="2413" customFormat="1" ht="13" x14ac:dyDescent="0.15"/>
    <row r="2414" customFormat="1" ht="13" x14ac:dyDescent="0.15"/>
    <row r="2415" customFormat="1" ht="13" x14ac:dyDescent="0.15"/>
    <row r="2416" customFormat="1" ht="13" x14ac:dyDescent="0.15"/>
    <row r="2417" customFormat="1" ht="13" x14ac:dyDescent="0.15"/>
    <row r="2418" customFormat="1" ht="13" x14ac:dyDescent="0.15"/>
    <row r="2419" customFormat="1" ht="13" x14ac:dyDescent="0.15"/>
    <row r="2420" customFormat="1" ht="13" x14ac:dyDescent="0.15"/>
    <row r="2421" customFormat="1" ht="13" x14ac:dyDescent="0.15"/>
    <row r="2422" customFormat="1" ht="13" x14ac:dyDescent="0.15"/>
    <row r="2423" customFormat="1" ht="13" x14ac:dyDescent="0.15"/>
    <row r="2424" customFormat="1" ht="13" x14ac:dyDescent="0.15"/>
    <row r="2425" customFormat="1" ht="13" x14ac:dyDescent="0.15"/>
    <row r="2426" customFormat="1" ht="13" x14ac:dyDescent="0.15"/>
    <row r="2427" customFormat="1" ht="13" x14ac:dyDescent="0.15"/>
    <row r="2428" customFormat="1" ht="13" x14ac:dyDescent="0.15"/>
    <row r="2429" customFormat="1" ht="13" x14ac:dyDescent="0.15"/>
    <row r="2430" customFormat="1" ht="13" x14ac:dyDescent="0.15"/>
    <row r="2431" customFormat="1" ht="13" x14ac:dyDescent="0.15"/>
    <row r="2432" customFormat="1" ht="13" x14ac:dyDescent="0.15"/>
    <row r="2433" customFormat="1" ht="13" x14ac:dyDescent="0.15"/>
    <row r="2434" customFormat="1" ht="13" x14ac:dyDescent="0.15"/>
    <row r="2435" customFormat="1" ht="13" x14ac:dyDescent="0.15"/>
    <row r="2436" customFormat="1" ht="13" x14ac:dyDescent="0.15"/>
    <row r="2437" customFormat="1" ht="13" x14ac:dyDescent="0.15"/>
    <row r="2438" customFormat="1" ht="13" x14ac:dyDescent="0.15"/>
    <row r="2439" customFormat="1" ht="13" x14ac:dyDescent="0.15"/>
    <row r="2440" customFormat="1" ht="13" x14ac:dyDescent="0.15"/>
    <row r="2441" customFormat="1" ht="13" x14ac:dyDescent="0.15"/>
    <row r="2442" customFormat="1" ht="13" x14ac:dyDescent="0.15"/>
    <row r="2443" customFormat="1" ht="13" x14ac:dyDescent="0.15"/>
    <row r="2444" customFormat="1" ht="13" x14ac:dyDescent="0.15"/>
    <row r="2445" customFormat="1" ht="13" x14ac:dyDescent="0.15"/>
    <row r="2446" customFormat="1" ht="13" x14ac:dyDescent="0.15"/>
    <row r="2447" customFormat="1" ht="13" x14ac:dyDescent="0.15"/>
    <row r="2448" customFormat="1" ht="13" x14ac:dyDescent="0.15"/>
    <row r="2449" customFormat="1" ht="13" x14ac:dyDescent="0.15"/>
    <row r="2450" customFormat="1" ht="13" x14ac:dyDescent="0.15"/>
    <row r="2451" customFormat="1" ht="13" x14ac:dyDescent="0.15"/>
    <row r="2452" customFormat="1" ht="13" x14ac:dyDescent="0.15"/>
    <row r="2453" customFormat="1" ht="13" x14ac:dyDescent="0.15"/>
    <row r="2454" customFormat="1" ht="13" x14ac:dyDescent="0.15"/>
    <row r="2455" customFormat="1" ht="13" x14ac:dyDescent="0.15"/>
    <row r="2456" customFormat="1" ht="13" x14ac:dyDescent="0.15"/>
    <row r="2457" customFormat="1" ht="13" x14ac:dyDescent="0.15"/>
    <row r="2458" customFormat="1" ht="13" x14ac:dyDescent="0.15"/>
    <row r="2459" customFormat="1" ht="13" x14ac:dyDescent="0.15"/>
    <row r="2460" customFormat="1" ht="13" x14ac:dyDescent="0.15"/>
    <row r="2461" customFormat="1" ht="13" x14ac:dyDescent="0.15"/>
    <row r="2462" customFormat="1" ht="13" x14ac:dyDescent="0.15"/>
    <row r="2463" customFormat="1" ht="13" x14ac:dyDescent="0.15"/>
    <row r="2464" customFormat="1" ht="13" x14ac:dyDescent="0.15"/>
    <row r="2465" customFormat="1" ht="13" x14ac:dyDescent="0.15"/>
    <row r="2466" customFormat="1" ht="13" x14ac:dyDescent="0.15"/>
    <row r="2467" customFormat="1" ht="13" x14ac:dyDescent="0.15"/>
    <row r="2468" customFormat="1" ht="13" x14ac:dyDescent="0.15"/>
    <row r="2469" customFormat="1" ht="13" x14ac:dyDescent="0.15"/>
    <row r="2470" customFormat="1" ht="13" x14ac:dyDescent="0.15"/>
    <row r="2471" customFormat="1" ht="13" x14ac:dyDescent="0.15"/>
    <row r="2472" customFormat="1" ht="13" x14ac:dyDescent="0.15"/>
    <row r="2473" customFormat="1" ht="13" x14ac:dyDescent="0.15"/>
    <row r="2474" customFormat="1" ht="13" x14ac:dyDescent="0.15"/>
    <row r="2475" customFormat="1" ht="13" x14ac:dyDescent="0.15"/>
    <row r="2476" customFormat="1" ht="13" x14ac:dyDescent="0.15"/>
    <row r="2477" customFormat="1" ht="13" x14ac:dyDescent="0.15"/>
    <row r="2478" customFormat="1" ht="13" x14ac:dyDescent="0.15"/>
    <row r="2479" customFormat="1" ht="13" x14ac:dyDescent="0.15"/>
    <row r="2480" customFormat="1" ht="13" x14ac:dyDescent="0.15"/>
    <row r="2481" customFormat="1" ht="13" x14ac:dyDescent="0.15"/>
    <row r="2482" customFormat="1" ht="13" x14ac:dyDescent="0.15"/>
    <row r="2483" customFormat="1" ht="13" x14ac:dyDescent="0.15"/>
    <row r="2484" customFormat="1" ht="13" x14ac:dyDescent="0.15"/>
    <row r="2485" customFormat="1" ht="13" x14ac:dyDescent="0.15"/>
    <row r="2486" customFormat="1" ht="13" x14ac:dyDescent="0.15"/>
    <row r="2487" customFormat="1" ht="13" x14ac:dyDescent="0.15"/>
    <row r="2488" customFormat="1" ht="13" x14ac:dyDescent="0.15"/>
    <row r="2489" customFormat="1" ht="13" x14ac:dyDescent="0.15"/>
    <row r="2490" customFormat="1" ht="13" x14ac:dyDescent="0.15"/>
    <row r="2491" customFormat="1" ht="13" x14ac:dyDescent="0.15"/>
    <row r="2492" customFormat="1" ht="13" x14ac:dyDescent="0.15"/>
    <row r="2493" customFormat="1" ht="13" x14ac:dyDescent="0.15"/>
    <row r="2494" customFormat="1" ht="13" x14ac:dyDescent="0.15"/>
    <row r="2495" customFormat="1" ht="13" x14ac:dyDescent="0.15"/>
    <row r="2496" customFormat="1" ht="13" x14ac:dyDescent="0.15"/>
    <row r="2497" customFormat="1" ht="13" x14ac:dyDescent="0.15"/>
    <row r="2498" customFormat="1" ht="13" x14ac:dyDescent="0.15"/>
    <row r="2499" customFormat="1" ht="13" x14ac:dyDescent="0.15"/>
    <row r="2500" customFormat="1" ht="13" x14ac:dyDescent="0.15"/>
    <row r="2501" customFormat="1" ht="13" x14ac:dyDescent="0.15"/>
    <row r="2502" customFormat="1" ht="13" x14ac:dyDescent="0.15"/>
    <row r="2503" customFormat="1" ht="13" x14ac:dyDescent="0.15"/>
    <row r="2504" customFormat="1" ht="13" x14ac:dyDescent="0.15"/>
    <row r="2505" customFormat="1" ht="13" x14ac:dyDescent="0.15"/>
    <row r="2506" customFormat="1" ht="13" x14ac:dyDescent="0.15"/>
    <row r="2507" customFormat="1" ht="13" x14ac:dyDescent="0.15"/>
    <row r="2508" customFormat="1" ht="13" x14ac:dyDescent="0.15"/>
    <row r="2509" customFormat="1" ht="13" x14ac:dyDescent="0.15"/>
    <row r="2510" customFormat="1" ht="13" x14ac:dyDescent="0.15"/>
    <row r="2511" customFormat="1" ht="13" x14ac:dyDescent="0.15"/>
    <row r="2512" customFormat="1" ht="13" x14ac:dyDescent="0.15"/>
    <row r="2513" customFormat="1" ht="13" x14ac:dyDescent="0.15"/>
    <row r="2514" customFormat="1" ht="13" x14ac:dyDescent="0.15"/>
    <row r="2515" customFormat="1" ht="13" x14ac:dyDescent="0.15"/>
    <row r="2516" customFormat="1" ht="13" x14ac:dyDescent="0.15"/>
    <row r="2517" customFormat="1" ht="13" x14ac:dyDescent="0.15"/>
    <row r="2518" customFormat="1" ht="13" x14ac:dyDescent="0.15"/>
    <row r="2519" customFormat="1" ht="13" x14ac:dyDescent="0.15"/>
    <row r="2520" customFormat="1" ht="13" x14ac:dyDescent="0.15"/>
    <row r="2521" customFormat="1" ht="13" x14ac:dyDescent="0.15"/>
    <row r="2522" customFormat="1" ht="13" x14ac:dyDescent="0.15"/>
    <row r="2523" customFormat="1" ht="13" x14ac:dyDescent="0.15"/>
    <row r="2524" customFormat="1" ht="13" x14ac:dyDescent="0.15"/>
    <row r="2525" customFormat="1" ht="13" x14ac:dyDescent="0.15"/>
    <row r="2526" customFormat="1" ht="13" x14ac:dyDescent="0.15"/>
    <row r="2527" customFormat="1" ht="13" x14ac:dyDescent="0.15"/>
    <row r="2528" customFormat="1" ht="13" x14ac:dyDescent="0.15"/>
    <row r="2529" customFormat="1" ht="13" x14ac:dyDescent="0.15"/>
    <row r="2530" customFormat="1" ht="13" x14ac:dyDescent="0.15"/>
    <row r="2531" customFormat="1" ht="13" x14ac:dyDescent="0.15"/>
    <row r="2532" customFormat="1" ht="13" x14ac:dyDescent="0.15"/>
    <row r="2533" customFormat="1" ht="13" x14ac:dyDescent="0.15"/>
    <row r="2534" customFormat="1" ht="13" x14ac:dyDescent="0.15"/>
    <row r="2535" customFormat="1" ht="13" x14ac:dyDescent="0.15"/>
    <row r="2536" customFormat="1" ht="13" x14ac:dyDescent="0.15"/>
    <row r="2537" customFormat="1" ht="13" x14ac:dyDescent="0.15"/>
    <row r="2538" customFormat="1" ht="13" x14ac:dyDescent="0.15"/>
    <row r="2539" customFormat="1" ht="13" x14ac:dyDescent="0.15"/>
    <row r="2540" customFormat="1" ht="13" x14ac:dyDescent="0.15"/>
    <row r="2541" customFormat="1" ht="13" x14ac:dyDescent="0.15"/>
    <row r="2542" customFormat="1" ht="13" x14ac:dyDescent="0.15"/>
    <row r="2543" customFormat="1" ht="13" x14ac:dyDescent="0.15"/>
    <row r="2544" customFormat="1" ht="13" x14ac:dyDescent="0.15"/>
    <row r="2545" customFormat="1" ht="13" x14ac:dyDescent="0.15"/>
    <row r="2546" customFormat="1" ht="13" x14ac:dyDescent="0.15"/>
    <row r="2547" customFormat="1" ht="13" x14ac:dyDescent="0.15"/>
    <row r="2548" customFormat="1" ht="13" x14ac:dyDescent="0.15"/>
    <row r="2549" customFormat="1" ht="13" x14ac:dyDescent="0.15"/>
    <row r="2550" customFormat="1" ht="13" x14ac:dyDescent="0.15"/>
    <row r="2551" customFormat="1" ht="13" x14ac:dyDescent="0.15"/>
    <row r="2552" customFormat="1" ht="13" x14ac:dyDescent="0.15"/>
    <row r="2553" customFormat="1" ht="13" x14ac:dyDescent="0.15"/>
    <row r="2554" customFormat="1" ht="13" x14ac:dyDescent="0.15"/>
    <row r="2555" customFormat="1" ht="13" x14ac:dyDescent="0.15"/>
    <row r="2556" customFormat="1" ht="13" x14ac:dyDescent="0.15"/>
    <row r="2557" customFormat="1" ht="13" x14ac:dyDescent="0.15"/>
    <row r="2558" customFormat="1" ht="13" x14ac:dyDescent="0.15"/>
    <row r="2559" customFormat="1" ht="13" x14ac:dyDescent="0.15"/>
    <row r="2560" customFormat="1" ht="13" x14ac:dyDescent="0.15"/>
    <row r="2561" customFormat="1" ht="13" x14ac:dyDescent="0.15"/>
    <row r="2562" customFormat="1" ht="13" x14ac:dyDescent="0.15"/>
    <row r="2563" customFormat="1" ht="13" x14ac:dyDescent="0.15"/>
    <row r="2564" customFormat="1" ht="13" x14ac:dyDescent="0.15"/>
    <row r="2565" customFormat="1" ht="13" x14ac:dyDescent="0.15"/>
    <row r="2566" customFormat="1" ht="13" x14ac:dyDescent="0.15"/>
    <row r="2567" customFormat="1" ht="13" x14ac:dyDescent="0.15"/>
    <row r="2568" customFormat="1" ht="13" x14ac:dyDescent="0.15"/>
    <row r="2569" customFormat="1" ht="13" x14ac:dyDescent="0.15"/>
    <row r="2570" customFormat="1" ht="13" x14ac:dyDescent="0.15"/>
    <row r="2571" customFormat="1" ht="13" x14ac:dyDescent="0.15"/>
    <row r="2572" customFormat="1" ht="13" x14ac:dyDescent="0.15"/>
    <row r="2573" customFormat="1" ht="13" x14ac:dyDescent="0.15"/>
    <row r="2574" customFormat="1" ht="13" x14ac:dyDescent="0.15"/>
    <row r="2575" customFormat="1" ht="13" x14ac:dyDescent="0.15"/>
    <row r="2576" customFormat="1" ht="13" x14ac:dyDescent="0.15"/>
    <row r="2577" customFormat="1" ht="13" x14ac:dyDescent="0.15"/>
    <row r="2578" customFormat="1" ht="13" x14ac:dyDescent="0.15"/>
    <row r="2579" customFormat="1" ht="13" x14ac:dyDescent="0.15"/>
    <row r="2580" customFormat="1" ht="13" x14ac:dyDescent="0.15"/>
    <row r="2581" customFormat="1" ht="13" x14ac:dyDescent="0.15"/>
    <row r="2582" customFormat="1" ht="13" x14ac:dyDescent="0.15"/>
    <row r="2583" customFormat="1" ht="13" x14ac:dyDescent="0.15"/>
    <row r="2584" customFormat="1" ht="13" x14ac:dyDescent="0.15"/>
    <row r="2585" customFormat="1" ht="13" x14ac:dyDescent="0.15"/>
    <row r="2586" customFormat="1" ht="13" x14ac:dyDescent="0.15"/>
    <row r="2587" customFormat="1" ht="13" x14ac:dyDescent="0.15"/>
    <row r="2588" customFormat="1" ht="13" x14ac:dyDescent="0.15"/>
    <row r="2589" customFormat="1" ht="13" x14ac:dyDescent="0.15"/>
    <row r="2590" customFormat="1" ht="13" x14ac:dyDescent="0.15"/>
    <row r="2591" customFormat="1" ht="13" x14ac:dyDescent="0.15"/>
    <row r="2592" customFormat="1" ht="13" x14ac:dyDescent="0.15"/>
    <row r="2593" customFormat="1" ht="13" x14ac:dyDescent="0.15"/>
    <row r="2594" customFormat="1" ht="13" x14ac:dyDescent="0.15"/>
    <row r="2595" customFormat="1" ht="13" x14ac:dyDescent="0.15"/>
    <row r="2596" customFormat="1" ht="13" x14ac:dyDescent="0.15"/>
    <row r="2597" customFormat="1" ht="13" x14ac:dyDescent="0.15"/>
    <row r="2598" customFormat="1" ht="13" x14ac:dyDescent="0.15"/>
    <row r="2599" customFormat="1" ht="13" x14ac:dyDescent="0.15"/>
    <row r="2600" customFormat="1" ht="13" x14ac:dyDescent="0.15"/>
    <row r="2601" customFormat="1" ht="13" x14ac:dyDescent="0.15"/>
    <row r="2602" customFormat="1" ht="13" x14ac:dyDescent="0.15"/>
    <row r="2603" customFormat="1" ht="13" x14ac:dyDescent="0.15"/>
    <row r="2604" customFormat="1" ht="13" x14ac:dyDescent="0.15"/>
    <row r="2605" customFormat="1" ht="13" x14ac:dyDescent="0.15"/>
    <row r="2606" customFormat="1" ht="13" x14ac:dyDescent="0.15"/>
    <row r="2607" customFormat="1" ht="13" x14ac:dyDescent="0.15"/>
    <row r="2608" customFormat="1" ht="13" x14ac:dyDescent="0.15"/>
    <row r="2609" customFormat="1" ht="13" x14ac:dyDescent="0.15"/>
    <row r="2610" customFormat="1" ht="13" x14ac:dyDescent="0.15"/>
    <row r="2611" customFormat="1" ht="13" x14ac:dyDescent="0.15"/>
    <row r="2612" customFormat="1" ht="13" x14ac:dyDescent="0.15"/>
    <row r="2613" customFormat="1" ht="13" x14ac:dyDescent="0.15"/>
    <row r="2614" customFormat="1" ht="13" x14ac:dyDescent="0.15"/>
    <row r="2615" customFormat="1" ht="13" x14ac:dyDescent="0.15"/>
    <row r="2616" customFormat="1" ht="13" x14ac:dyDescent="0.15"/>
    <row r="2617" customFormat="1" ht="13" x14ac:dyDescent="0.15"/>
    <row r="2618" customFormat="1" ht="13" x14ac:dyDescent="0.15"/>
    <row r="2619" customFormat="1" ht="13" x14ac:dyDescent="0.15"/>
    <row r="2620" customFormat="1" ht="13" x14ac:dyDescent="0.15"/>
    <row r="2621" customFormat="1" ht="13" x14ac:dyDescent="0.15"/>
    <row r="2622" customFormat="1" ht="13" x14ac:dyDescent="0.15"/>
    <row r="2623" customFormat="1" ht="13" x14ac:dyDescent="0.15"/>
    <row r="2624" customFormat="1" ht="13" x14ac:dyDescent="0.15"/>
    <row r="2625" customFormat="1" ht="13" x14ac:dyDescent="0.15"/>
    <row r="2626" customFormat="1" ht="13" x14ac:dyDescent="0.15"/>
    <row r="2627" customFormat="1" ht="13" x14ac:dyDescent="0.15"/>
    <row r="2628" customFormat="1" ht="13" x14ac:dyDescent="0.15"/>
    <row r="2629" customFormat="1" ht="13" x14ac:dyDescent="0.15"/>
    <row r="2630" customFormat="1" ht="13" x14ac:dyDescent="0.15"/>
    <row r="2631" customFormat="1" ht="13" x14ac:dyDescent="0.15"/>
    <row r="2632" customFormat="1" ht="13" x14ac:dyDescent="0.15"/>
    <row r="2633" customFormat="1" ht="13" x14ac:dyDescent="0.15"/>
    <row r="2634" customFormat="1" ht="13" x14ac:dyDescent="0.15"/>
    <row r="2635" customFormat="1" ht="13" x14ac:dyDescent="0.15"/>
    <row r="2636" customFormat="1" ht="13" x14ac:dyDescent="0.15"/>
    <row r="2637" customFormat="1" ht="13" x14ac:dyDescent="0.15"/>
    <row r="2638" customFormat="1" ht="13" x14ac:dyDescent="0.15"/>
    <row r="2639" customFormat="1" ht="13" x14ac:dyDescent="0.15"/>
    <row r="2640" customFormat="1" ht="13" x14ac:dyDescent="0.15"/>
    <row r="2641" customFormat="1" ht="13" x14ac:dyDescent="0.15"/>
    <row r="2642" customFormat="1" ht="13" x14ac:dyDescent="0.15"/>
    <row r="2643" customFormat="1" ht="13" x14ac:dyDescent="0.15"/>
    <row r="2644" customFormat="1" ht="13" x14ac:dyDescent="0.15"/>
    <row r="2645" customFormat="1" ht="13" x14ac:dyDescent="0.15"/>
    <row r="2646" customFormat="1" ht="13" x14ac:dyDescent="0.15"/>
    <row r="2647" customFormat="1" ht="13" x14ac:dyDescent="0.15"/>
    <row r="2648" customFormat="1" ht="13" x14ac:dyDescent="0.15"/>
    <row r="2649" customFormat="1" ht="13" x14ac:dyDescent="0.15"/>
    <row r="2650" customFormat="1" ht="13" x14ac:dyDescent="0.15"/>
    <row r="2651" customFormat="1" ht="13" x14ac:dyDescent="0.15"/>
    <row r="2652" customFormat="1" ht="13" x14ac:dyDescent="0.15"/>
    <row r="2653" customFormat="1" ht="13" x14ac:dyDescent="0.15"/>
    <row r="2654" customFormat="1" ht="13" x14ac:dyDescent="0.15"/>
    <row r="2655" customFormat="1" ht="13" x14ac:dyDescent="0.15"/>
    <row r="2656" customFormat="1" ht="13" x14ac:dyDescent="0.15"/>
    <row r="2657" customFormat="1" ht="13" x14ac:dyDescent="0.15"/>
    <row r="2658" customFormat="1" ht="13" x14ac:dyDescent="0.15"/>
    <row r="2659" customFormat="1" ht="13" x14ac:dyDescent="0.15"/>
    <row r="2660" customFormat="1" ht="13" x14ac:dyDescent="0.15"/>
    <row r="2661" customFormat="1" ht="13" x14ac:dyDescent="0.15"/>
    <row r="2662" customFormat="1" ht="13" x14ac:dyDescent="0.15"/>
    <row r="2663" customFormat="1" ht="13" x14ac:dyDescent="0.15"/>
    <row r="2664" customFormat="1" ht="13" x14ac:dyDescent="0.15"/>
    <row r="2665" customFormat="1" ht="13" x14ac:dyDescent="0.15"/>
    <row r="2666" customFormat="1" ht="13" x14ac:dyDescent="0.15"/>
    <row r="2667" customFormat="1" ht="13" x14ac:dyDescent="0.15"/>
    <row r="2668" customFormat="1" ht="13" x14ac:dyDescent="0.15"/>
    <row r="2669" customFormat="1" ht="13" x14ac:dyDescent="0.15"/>
    <row r="2670" customFormat="1" ht="13" x14ac:dyDescent="0.15"/>
    <row r="2671" customFormat="1" ht="13" x14ac:dyDescent="0.15"/>
    <row r="2672" customFormat="1" ht="13" x14ac:dyDescent="0.15"/>
    <row r="2673" customFormat="1" ht="13" x14ac:dyDescent="0.15"/>
    <row r="2674" customFormat="1" ht="13" x14ac:dyDescent="0.15"/>
    <row r="2675" customFormat="1" ht="13" x14ac:dyDescent="0.15"/>
    <row r="2676" customFormat="1" ht="13" x14ac:dyDescent="0.15"/>
    <row r="2677" customFormat="1" ht="13" x14ac:dyDescent="0.15"/>
    <row r="2678" customFormat="1" ht="13" x14ac:dyDescent="0.15"/>
    <row r="2679" customFormat="1" ht="13" x14ac:dyDescent="0.15"/>
    <row r="2680" customFormat="1" ht="13" x14ac:dyDescent="0.15"/>
    <row r="2681" customFormat="1" ht="13" x14ac:dyDescent="0.15"/>
    <row r="2682" customFormat="1" ht="13" x14ac:dyDescent="0.15"/>
    <row r="2683" customFormat="1" ht="13" x14ac:dyDescent="0.15"/>
    <row r="2684" customFormat="1" ht="13" x14ac:dyDescent="0.15"/>
    <row r="2685" customFormat="1" ht="13" x14ac:dyDescent="0.15"/>
    <row r="2686" customFormat="1" ht="13" x14ac:dyDescent="0.15"/>
    <row r="2687" customFormat="1" ht="13" x14ac:dyDescent="0.15"/>
    <row r="2688" customFormat="1" ht="13" x14ac:dyDescent="0.15"/>
    <row r="2689" customFormat="1" ht="13" x14ac:dyDescent="0.15"/>
    <row r="2690" customFormat="1" ht="13" x14ac:dyDescent="0.15"/>
    <row r="2691" customFormat="1" ht="13" x14ac:dyDescent="0.15"/>
    <row r="2692" customFormat="1" ht="13" x14ac:dyDescent="0.15"/>
    <row r="2693" customFormat="1" ht="13" x14ac:dyDescent="0.15"/>
    <row r="2694" customFormat="1" ht="13" x14ac:dyDescent="0.15"/>
    <row r="2695" customFormat="1" ht="13" x14ac:dyDescent="0.15"/>
    <row r="2696" customFormat="1" ht="13" x14ac:dyDescent="0.15"/>
    <row r="2697" customFormat="1" ht="13" x14ac:dyDescent="0.15"/>
    <row r="2698" customFormat="1" ht="13" x14ac:dyDescent="0.15"/>
    <row r="2699" customFormat="1" ht="13" x14ac:dyDescent="0.15"/>
    <row r="2700" customFormat="1" ht="13" x14ac:dyDescent="0.15"/>
    <row r="2701" customFormat="1" ht="13" x14ac:dyDescent="0.15"/>
    <row r="2702" customFormat="1" ht="13" x14ac:dyDescent="0.15"/>
    <row r="2703" customFormat="1" ht="13" x14ac:dyDescent="0.15"/>
    <row r="2704" customFormat="1" ht="13" x14ac:dyDescent="0.15"/>
    <row r="2705" customFormat="1" ht="13" x14ac:dyDescent="0.15"/>
    <row r="2706" customFormat="1" ht="13" x14ac:dyDescent="0.15"/>
    <row r="2707" customFormat="1" ht="13" x14ac:dyDescent="0.15"/>
    <row r="2708" customFormat="1" ht="13" x14ac:dyDescent="0.15"/>
    <row r="2709" customFormat="1" ht="13" x14ac:dyDescent="0.15"/>
    <row r="2710" customFormat="1" ht="13" x14ac:dyDescent="0.15"/>
    <row r="2711" customFormat="1" ht="13" x14ac:dyDescent="0.15"/>
    <row r="2712" customFormat="1" ht="13" x14ac:dyDescent="0.15"/>
    <row r="2713" customFormat="1" ht="13" x14ac:dyDescent="0.15"/>
    <row r="2714" customFormat="1" ht="13" x14ac:dyDescent="0.15"/>
    <row r="2715" customFormat="1" ht="13" x14ac:dyDescent="0.15"/>
    <row r="2716" customFormat="1" ht="13" x14ac:dyDescent="0.15"/>
    <row r="2717" customFormat="1" ht="13" x14ac:dyDescent="0.15"/>
    <row r="2718" customFormat="1" ht="13" x14ac:dyDescent="0.15"/>
    <row r="2719" customFormat="1" ht="13" x14ac:dyDescent="0.15"/>
    <row r="2720" customFormat="1" ht="13" x14ac:dyDescent="0.15"/>
    <row r="2721" customFormat="1" ht="13" x14ac:dyDescent="0.15"/>
    <row r="2722" customFormat="1" ht="13" x14ac:dyDescent="0.15"/>
    <row r="2723" customFormat="1" ht="13" x14ac:dyDescent="0.15"/>
    <row r="2724" customFormat="1" ht="13" x14ac:dyDescent="0.15"/>
    <row r="2725" customFormat="1" ht="13" x14ac:dyDescent="0.15"/>
    <row r="2726" customFormat="1" ht="13" x14ac:dyDescent="0.15"/>
    <row r="2727" customFormat="1" ht="13" x14ac:dyDescent="0.15"/>
    <row r="2728" customFormat="1" ht="13" x14ac:dyDescent="0.15"/>
    <row r="2729" customFormat="1" ht="13" x14ac:dyDescent="0.15"/>
    <row r="2730" customFormat="1" ht="13" x14ac:dyDescent="0.15"/>
    <row r="2731" customFormat="1" ht="13" x14ac:dyDescent="0.15"/>
    <row r="2732" customFormat="1" ht="13" x14ac:dyDescent="0.15"/>
    <row r="2733" customFormat="1" ht="13" x14ac:dyDescent="0.15"/>
    <row r="2734" customFormat="1" ht="13" x14ac:dyDescent="0.15"/>
    <row r="2735" customFormat="1" ht="13" x14ac:dyDescent="0.15"/>
    <row r="2736" customFormat="1" ht="13" x14ac:dyDescent="0.15"/>
    <row r="2737" customFormat="1" ht="13" x14ac:dyDescent="0.15"/>
    <row r="2738" customFormat="1" ht="13" x14ac:dyDescent="0.15"/>
    <row r="2739" customFormat="1" ht="13" x14ac:dyDescent="0.15"/>
    <row r="2740" customFormat="1" ht="13" x14ac:dyDescent="0.15"/>
    <row r="2741" customFormat="1" ht="13" x14ac:dyDescent="0.15"/>
    <row r="2742" customFormat="1" ht="13" x14ac:dyDescent="0.15"/>
    <row r="2743" customFormat="1" ht="13" x14ac:dyDescent="0.15"/>
    <row r="2744" customFormat="1" ht="13" x14ac:dyDescent="0.15"/>
    <row r="2745" customFormat="1" ht="13" x14ac:dyDescent="0.15"/>
    <row r="2746" customFormat="1" ht="13" x14ac:dyDescent="0.15"/>
    <row r="2747" customFormat="1" ht="13" x14ac:dyDescent="0.15"/>
    <row r="2748" customFormat="1" ht="13" x14ac:dyDescent="0.15"/>
    <row r="2749" customFormat="1" ht="13" x14ac:dyDescent="0.15"/>
    <row r="2750" customFormat="1" ht="13" x14ac:dyDescent="0.15"/>
    <row r="2751" customFormat="1" ht="13" x14ac:dyDescent="0.15"/>
    <row r="2752" customFormat="1" ht="13" x14ac:dyDescent="0.15"/>
    <row r="2753" customFormat="1" ht="13" x14ac:dyDescent="0.15"/>
    <row r="2754" customFormat="1" ht="13" x14ac:dyDescent="0.15"/>
    <row r="2755" customFormat="1" ht="13" x14ac:dyDescent="0.15"/>
    <row r="2756" customFormat="1" ht="13" x14ac:dyDescent="0.15"/>
    <row r="2757" customFormat="1" ht="13" x14ac:dyDescent="0.15"/>
    <row r="2758" customFormat="1" ht="13" x14ac:dyDescent="0.15"/>
    <row r="2759" customFormat="1" ht="13" x14ac:dyDescent="0.15"/>
    <row r="2760" customFormat="1" ht="13" x14ac:dyDescent="0.15"/>
    <row r="2761" customFormat="1" ht="13" x14ac:dyDescent="0.15"/>
    <row r="2762" customFormat="1" ht="13" x14ac:dyDescent="0.15"/>
    <row r="2763" customFormat="1" ht="13" x14ac:dyDescent="0.15"/>
    <row r="2764" customFormat="1" ht="13" x14ac:dyDescent="0.15"/>
    <row r="2765" customFormat="1" ht="13" x14ac:dyDescent="0.15"/>
    <row r="2766" customFormat="1" ht="13" x14ac:dyDescent="0.15"/>
    <row r="2767" customFormat="1" ht="13" x14ac:dyDescent="0.15"/>
    <row r="2768" customFormat="1" ht="13" x14ac:dyDescent="0.15"/>
    <row r="2769" customFormat="1" ht="13" x14ac:dyDescent="0.15"/>
    <row r="2770" customFormat="1" ht="13" x14ac:dyDescent="0.15"/>
    <row r="2771" customFormat="1" ht="13" x14ac:dyDescent="0.15"/>
    <row r="2772" customFormat="1" ht="13" x14ac:dyDescent="0.15"/>
    <row r="2773" customFormat="1" ht="13" x14ac:dyDescent="0.15"/>
    <row r="2774" customFormat="1" ht="13" x14ac:dyDescent="0.15"/>
    <row r="2775" customFormat="1" ht="13" x14ac:dyDescent="0.15"/>
    <row r="2776" customFormat="1" ht="13" x14ac:dyDescent="0.15"/>
    <row r="2777" customFormat="1" ht="13" x14ac:dyDescent="0.15"/>
    <row r="2778" customFormat="1" ht="13" x14ac:dyDescent="0.15"/>
    <row r="2779" customFormat="1" ht="13" x14ac:dyDescent="0.15"/>
    <row r="2780" customFormat="1" ht="13" x14ac:dyDescent="0.15"/>
    <row r="2781" customFormat="1" ht="13" x14ac:dyDescent="0.15"/>
    <row r="2782" customFormat="1" ht="13" x14ac:dyDescent="0.15"/>
    <row r="2783" customFormat="1" ht="13" x14ac:dyDescent="0.15"/>
    <row r="2784" customFormat="1" ht="13" x14ac:dyDescent="0.15"/>
    <row r="2785" customFormat="1" ht="13" x14ac:dyDescent="0.15"/>
    <row r="2786" customFormat="1" ht="13" x14ac:dyDescent="0.15"/>
    <row r="2787" customFormat="1" ht="13" x14ac:dyDescent="0.15"/>
    <row r="2788" customFormat="1" ht="13" x14ac:dyDescent="0.15"/>
    <row r="2789" customFormat="1" ht="13" x14ac:dyDescent="0.15"/>
    <row r="2790" customFormat="1" ht="13" x14ac:dyDescent="0.15"/>
    <row r="2791" customFormat="1" ht="13" x14ac:dyDescent="0.15"/>
    <row r="2792" customFormat="1" ht="13" x14ac:dyDescent="0.15"/>
    <row r="2793" customFormat="1" ht="13" x14ac:dyDescent="0.15"/>
    <row r="2794" customFormat="1" ht="13" x14ac:dyDescent="0.15"/>
    <row r="2795" customFormat="1" ht="13" x14ac:dyDescent="0.15"/>
    <row r="2796" customFormat="1" ht="13" x14ac:dyDescent="0.15"/>
    <row r="2797" customFormat="1" ht="13" x14ac:dyDescent="0.15"/>
    <row r="2798" customFormat="1" ht="13" x14ac:dyDescent="0.15"/>
    <row r="2799" customFormat="1" ht="13" x14ac:dyDescent="0.15"/>
    <row r="2800" customFormat="1" ht="13" x14ac:dyDescent="0.15"/>
    <row r="2801" customFormat="1" ht="13" x14ac:dyDescent="0.15"/>
    <row r="2802" customFormat="1" ht="13" x14ac:dyDescent="0.15"/>
    <row r="2803" customFormat="1" ht="13" x14ac:dyDescent="0.15"/>
    <row r="2804" customFormat="1" ht="13" x14ac:dyDescent="0.15"/>
    <row r="2805" customFormat="1" ht="13" x14ac:dyDescent="0.15"/>
    <row r="2806" customFormat="1" ht="13" x14ac:dyDescent="0.15"/>
    <row r="2807" customFormat="1" ht="13" x14ac:dyDescent="0.15"/>
    <row r="2808" customFormat="1" ht="13" x14ac:dyDescent="0.15"/>
    <row r="2809" customFormat="1" ht="13" x14ac:dyDescent="0.15"/>
    <row r="2810" customFormat="1" ht="13" x14ac:dyDescent="0.15"/>
    <row r="2811" customFormat="1" ht="13" x14ac:dyDescent="0.15"/>
    <row r="2812" customFormat="1" ht="13" x14ac:dyDescent="0.15"/>
    <row r="2813" customFormat="1" ht="13" x14ac:dyDescent="0.15"/>
    <row r="2814" customFormat="1" ht="13" x14ac:dyDescent="0.15"/>
    <row r="2815" customFormat="1" ht="13" x14ac:dyDescent="0.15"/>
    <row r="2816" customFormat="1" ht="13" x14ac:dyDescent="0.15"/>
    <row r="2817" customFormat="1" ht="13" x14ac:dyDescent="0.15"/>
    <row r="2818" customFormat="1" ht="13" x14ac:dyDescent="0.15"/>
    <row r="2819" customFormat="1" ht="13" x14ac:dyDescent="0.15"/>
    <row r="2820" customFormat="1" ht="13" x14ac:dyDescent="0.15"/>
    <row r="2821" customFormat="1" ht="13" x14ac:dyDescent="0.15"/>
    <row r="2822" customFormat="1" ht="13" x14ac:dyDescent="0.15"/>
    <row r="2823" customFormat="1" ht="13" x14ac:dyDescent="0.15"/>
    <row r="2824" customFormat="1" ht="13" x14ac:dyDescent="0.15"/>
    <row r="2825" customFormat="1" ht="13" x14ac:dyDescent="0.15"/>
    <row r="2826" customFormat="1" ht="13" x14ac:dyDescent="0.15"/>
    <row r="2827" customFormat="1" ht="13" x14ac:dyDescent="0.15"/>
    <row r="2828" customFormat="1" ht="13" x14ac:dyDescent="0.15"/>
    <row r="2829" customFormat="1" ht="13" x14ac:dyDescent="0.15"/>
    <row r="2830" customFormat="1" ht="13" x14ac:dyDescent="0.15"/>
    <row r="2831" customFormat="1" ht="13" x14ac:dyDescent="0.15"/>
    <row r="2832" customFormat="1" ht="13" x14ac:dyDescent="0.15"/>
    <row r="2833" customFormat="1" ht="13" x14ac:dyDescent="0.15"/>
    <row r="2834" customFormat="1" ht="13" x14ac:dyDescent="0.15"/>
    <row r="2835" customFormat="1" ht="13" x14ac:dyDescent="0.15"/>
    <row r="2836" customFormat="1" ht="13" x14ac:dyDescent="0.15"/>
    <row r="2837" customFormat="1" ht="13" x14ac:dyDescent="0.15"/>
    <row r="2838" customFormat="1" ht="13" x14ac:dyDescent="0.15"/>
    <row r="2839" customFormat="1" ht="13" x14ac:dyDescent="0.15"/>
    <row r="2840" customFormat="1" ht="13" x14ac:dyDescent="0.15"/>
    <row r="2841" customFormat="1" ht="13" x14ac:dyDescent="0.15"/>
    <row r="2842" customFormat="1" ht="13" x14ac:dyDescent="0.15"/>
    <row r="2843" customFormat="1" ht="13" x14ac:dyDescent="0.15"/>
    <row r="2844" customFormat="1" ht="13" x14ac:dyDescent="0.15"/>
    <row r="2845" customFormat="1" ht="13" x14ac:dyDescent="0.15"/>
    <row r="2846" customFormat="1" ht="13" x14ac:dyDescent="0.15"/>
    <row r="2847" customFormat="1" ht="13" x14ac:dyDescent="0.15"/>
    <row r="2848" customFormat="1" ht="13" x14ac:dyDescent="0.15"/>
    <row r="2849" customFormat="1" ht="13" x14ac:dyDescent="0.15"/>
    <row r="2850" customFormat="1" ht="13" x14ac:dyDescent="0.15"/>
    <row r="2851" customFormat="1" ht="13" x14ac:dyDescent="0.15"/>
    <row r="2852" customFormat="1" ht="13" x14ac:dyDescent="0.15"/>
    <row r="2853" customFormat="1" ht="13" x14ac:dyDescent="0.15"/>
    <row r="2854" customFormat="1" ht="13" x14ac:dyDescent="0.15"/>
    <row r="2855" customFormat="1" ht="13" x14ac:dyDescent="0.15"/>
    <row r="2856" customFormat="1" ht="13" x14ac:dyDescent="0.15"/>
    <row r="2857" customFormat="1" ht="13" x14ac:dyDescent="0.15"/>
    <row r="2858" customFormat="1" ht="13" x14ac:dyDescent="0.15"/>
    <row r="2859" customFormat="1" ht="13" x14ac:dyDescent="0.15"/>
    <row r="2860" customFormat="1" ht="13" x14ac:dyDescent="0.15"/>
    <row r="2861" customFormat="1" ht="13" x14ac:dyDescent="0.15"/>
    <row r="2862" customFormat="1" ht="13" x14ac:dyDescent="0.15"/>
    <row r="2863" customFormat="1" ht="13" x14ac:dyDescent="0.15"/>
    <row r="2864" customFormat="1" ht="13" x14ac:dyDescent="0.15"/>
    <row r="2865" customFormat="1" ht="13" x14ac:dyDescent="0.15"/>
    <row r="2866" customFormat="1" ht="13" x14ac:dyDescent="0.15"/>
    <row r="2867" customFormat="1" ht="13" x14ac:dyDescent="0.15"/>
    <row r="2868" customFormat="1" ht="13" x14ac:dyDescent="0.15"/>
    <row r="2869" customFormat="1" ht="13" x14ac:dyDescent="0.15"/>
    <row r="2870" customFormat="1" ht="13" x14ac:dyDescent="0.15"/>
    <row r="2871" customFormat="1" ht="13" x14ac:dyDescent="0.15"/>
    <row r="2872" customFormat="1" ht="13" x14ac:dyDescent="0.15"/>
    <row r="2873" customFormat="1" ht="13" x14ac:dyDescent="0.15"/>
    <row r="2874" customFormat="1" ht="13" x14ac:dyDescent="0.15"/>
    <row r="2875" customFormat="1" ht="13" x14ac:dyDescent="0.15"/>
    <row r="2876" customFormat="1" ht="13" x14ac:dyDescent="0.15"/>
    <row r="2877" customFormat="1" ht="13" x14ac:dyDescent="0.15"/>
    <row r="2878" customFormat="1" ht="13" x14ac:dyDescent="0.15"/>
    <row r="2879" customFormat="1" ht="13" x14ac:dyDescent="0.15"/>
    <row r="2880" customFormat="1" ht="13" x14ac:dyDescent="0.15"/>
    <row r="2881" customFormat="1" ht="13" x14ac:dyDescent="0.15"/>
    <row r="2882" customFormat="1" ht="13" x14ac:dyDescent="0.15"/>
    <row r="2883" customFormat="1" ht="13" x14ac:dyDescent="0.15"/>
    <row r="2884" customFormat="1" ht="13" x14ac:dyDescent="0.15"/>
    <row r="2885" customFormat="1" ht="13" x14ac:dyDescent="0.15"/>
    <row r="2886" customFormat="1" ht="13" x14ac:dyDescent="0.15"/>
    <row r="2887" customFormat="1" ht="13" x14ac:dyDescent="0.15"/>
    <row r="2888" customFormat="1" ht="13" x14ac:dyDescent="0.15"/>
    <row r="2889" customFormat="1" ht="13" x14ac:dyDescent="0.15"/>
    <row r="2890" customFormat="1" ht="13" x14ac:dyDescent="0.15"/>
    <row r="2891" customFormat="1" ht="13" x14ac:dyDescent="0.15"/>
    <row r="2892" customFormat="1" ht="13" x14ac:dyDescent="0.15"/>
    <row r="2893" customFormat="1" ht="13" x14ac:dyDescent="0.15"/>
    <row r="2894" customFormat="1" ht="13" x14ac:dyDescent="0.15"/>
    <row r="2895" customFormat="1" ht="13" x14ac:dyDescent="0.15"/>
    <row r="2896" customFormat="1" ht="13" x14ac:dyDescent="0.15"/>
    <row r="2897" customFormat="1" ht="13" x14ac:dyDescent="0.15"/>
    <row r="2898" customFormat="1" ht="13" x14ac:dyDescent="0.15"/>
    <row r="2899" customFormat="1" ht="13" x14ac:dyDescent="0.15"/>
    <row r="2900" customFormat="1" ht="13" x14ac:dyDescent="0.15"/>
    <row r="2901" customFormat="1" ht="13" x14ac:dyDescent="0.15"/>
    <row r="2902" customFormat="1" ht="13" x14ac:dyDescent="0.15"/>
    <row r="2903" customFormat="1" ht="13" x14ac:dyDescent="0.15"/>
    <row r="2904" customFormat="1" ht="13" x14ac:dyDescent="0.15"/>
    <row r="2905" customFormat="1" ht="13" x14ac:dyDescent="0.15"/>
    <row r="2906" customFormat="1" ht="13" x14ac:dyDescent="0.15"/>
    <row r="2907" customFormat="1" ht="13" x14ac:dyDescent="0.15"/>
    <row r="2908" customFormat="1" ht="13" x14ac:dyDescent="0.15"/>
    <row r="2909" customFormat="1" ht="13" x14ac:dyDescent="0.15"/>
    <row r="2910" customFormat="1" ht="13" x14ac:dyDescent="0.15"/>
    <row r="2911" customFormat="1" ht="13" x14ac:dyDescent="0.15"/>
    <row r="2912" customFormat="1" ht="13" x14ac:dyDescent="0.15"/>
    <row r="2913" customFormat="1" ht="13" x14ac:dyDescent="0.15"/>
    <row r="2914" customFormat="1" ht="13" x14ac:dyDescent="0.15"/>
    <row r="2915" customFormat="1" ht="13" x14ac:dyDescent="0.15"/>
    <row r="2916" customFormat="1" ht="13" x14ac:dyDescent="0.15"/>
    <row r="2917" customFormat="1" ht="13" x14ac:dyDescent="0.15"/>
    <row r="2918" customFormat="1" ht="13" x14ac:dyDescent="0.15"/>
    <row r="2919" customFormat="1" ht="13" x14ac:dyDescent="0.15"/>
    <row r="2920" customFormat="1" ht="13" x14ac:dyDescent="0.15"/>
    <row r="2921" customFormat="1" ht="13" x14ac:dyDescent="0.15"/>
    <row r="2922" customFormat="1" ht="13" x14ac:dyDescent="0.15"/>
    <row r="2923" customFormat="1" ht="13" x14ac:dyDescent="0.15"/>
    <row r="2924" customFormat="1" ht="13" x14ac:dyDescent="0.15"/>
    <row r="2925" customFormat="1" ht="13" x14ac:dyDescent="0.15"/>
    <row r="2926" customFormat="1" ht="13" x14ac:dyDescent="0.15"/>
    <row r="2927" customFormat="1" ht="13" x14ac:dyDescent="0.15"/>
    <row r="2928" customFormat="1" ht="13" x14ac:dyDescent="0.15"/>
    <row r="2929" customFormat="1" ht="13" x14ac:dyDescent="0.15"/>
    <row r="2930" customFormat="1" ht="13" x14ac:dyDescent="0.15"/>
    <row r="2931" customFormat="1" ht="13" x14ac:dyDescent="0.15"/>
    <row r="2932" customFormat="1" ht="13" x14ac:dyDescent="0.15"/>
    <row r="2933" customFormat="1" ht="13" x14ac:dyDescent="0.15"/>
    <row r="2934" customFormat="1" ht="13" x14ac:dyDescent="0.15"/>
    <row r="2935" customFormat="1" ht="13" x14ac:dyDescent="0.15"/>
    <row r="2936" customFormat="1" ht="13" x14ac:dyDescent="0.15"/>
    <row r="2937" customFormat="1" ht="13" x14ac:dyDescent="0.15"/>
    <row r="2938" customFormat="1" ht="13" x14ac:dyDescent="0.15"/>
    <row r="2939" customFormat="1" ht="13" x14ac:dyDescent="0.15"/>
    <row r="2940" customFormat="1" ht="13" x14ac:dyDescent="0.15"/>
    <row r="2941" customFormat="1" ht="13" x14ac:dyDescent="0.15"/>
    <row r="2942" customFormat="1" ht="13" x14ac:dyDescent="0.15"/>
    <row r="2943" customFormat="1" ht="13" x14ac:dyDescent="0.15"/>
    <row r="2944" customFormat="1" ht="13" x14ac:dyDescent="0.15"/>
    <row r="2945" customFormat="1" ht="13" x14ac:dyDescent="0.15"/>
    <row r="2946" customFormat="1" ht="13" x14ac:dyDescent="0.15"/>
    <row r="2947" customFormat="1" ht="13" x14ac:dyDescent="0.15"/>
    <row r="2948" customFormat="1" ht="13" x14ac:dyDescent="0.15"/>
    <row r="2949" customFormat="1" ht="13" x14ac:dyDescent="0.15"/>
    <row r="2950" customFormat="1" ht="13" x14ac:dyDescent="0.15"/>
    <row r="2951" customFormat="1" ht="13" x14ac:dyDescent="0.15"/>
    <row r="2952" customFormat="1" ht="13" x14ac:dyDescent="0.15"/>
    <row r="2953" customFormat="1" ht="13" x14ac:dyDescent="0.15"/>
    <row r="2954" customFormat="1" ht="13" x14ac:dyDescent="0.15"/>
    <row r="2955" customFormat="1" ht="13" x14ac:dyDescent="0.15"/>
    <row r="2956" customFormat="1" ht="13" x14ac:dyDescent="0.15"/>
    <row r="2957" customFormat="1" ht="13" x14ac:dyDescent="0.15"/>
    <row r="2958" customFormat="1" ht="13" x14ac:dyDescent="0.15"/>
    <row r="2959" customFormat="1" ht="13" x14ac:dyDescent="0.15"/>
    <row r="2960" customFormat="1" ht="13" x14ac:dyDescent="0.15"/>
    <row r="2961" customFormat="1" ht="13" x14ac:dyDescent="0.15"/>
    <row r="2962" customFormat="1" ht="13" x14ac:dyDescent="0.15"/>
    <row r="2963" customFormat="1" ht="13" x14ac:dyDescent="0.15"/>
    <row r="2964" customFormat="1" ht="13" x14ac:dyDescent="0.15"/>
    <row r="2965" customFormat="1" ht="13" x14ac:dyDescent="0.15"/>
    <row r="2966" customFormat="1" ht="13" x14ac:dyDescent="0.15"/>
    <row r="2967" customFormat="1" ht="13" x14ac:dyDescent="0.15"/>
    <row r="2968" customFormat="1" ht="13" x14ac:dyDescent="0.15"/>
    <row r="2969" customFormat="1" ht="13" x14ac:dyDescent="0.15"/>
    <row r="2970" customFormat="1" ht="13" x14ac:dyDescent="0.15"/>
    <row r="2971" customFormat="1" ht="13" x14ac:dyDescent="0.15"/>
    <row r="2972" customFormat="1" ht="13" x14ac:dyDescent="0.15"/>
    <row r="2973" customFormat="1" ht="13" x14ac:dyDescent="0.15"/>
    <row r="2974" customFormat="1" ht="13" x14ac:dyDescent="0.15"/>
    <row r="2975" customFormat="1" ht="13" x14ac:dyDescent="0.15"/>
    <row r="2976" customFormat="1" ht="13" x14ac:dyDescent="0.15"/>
    <row r="2977" customFormat="1" ht="13" x14ac:dyDescent="0.15"/>
    <row r="2978" customFormat="1" ht="13" x14ac:dyDescent="0.15"/>
    <row r="2979" customFormat="1" ht="13" x14ac:dyDescent="0.15"/>
    <row r="2980" customFormat="1" ht="13" x14ac:dyDescent="0.15"/>
    <row r="2981" customFormat="1" ht="13" x14ac:dyDescent="0.15"/>
    <row r="2982" customFormat="1" ht="13" x14ac:dyDescent="0.15"/>
    <row r="2983" customFormat="1" ht="13" x14ac:dyDescent="0.15"/>
    <row r="2984" customFormat="1" ht="13" x14ac:dyDescent="0.15"/>
    <row r="2985" customFormat="1" ht="13" x14ac:dyDescent="0.15"/>
    <row r="2986" customFormat="1" ht="13" x14ac:dyDescent="0.15"/>
    <row r="2987" customFormat="1" ht="13" x14ac:dyDescent="0.15"/>
    <row r="2988" customFormat="1" ht="13" x14ac:dyDescent="0.15"/>
    <row r="2989" customFormat="1" ht="13" x14ac:dyDescent="0.15"/>
    <row r="2990" customFormat="1" ht="13" x14ac:dyDescent="0.15"/>
    <row r="2991" customFormat="1" ht="13" x14ac:dyDescent="0.15"/>
    <row r="2992" customFormat="1" ht="13" x14ac:dyDescent="0.15"/>
    <row r="2993" customFormat="1" ht="13" x14ac:dyDescent="0.15"/>
    <row r="2994" customFormat="1" ht="13" x14ac:dyDescent="0.15"/>
    <row r="2995" customFormat="1" ht="13" x14ac:dyDescent="0.15"/>
    <row r="2996" customFormat="1" ht="13" x14ac:dyDescent="0.15"/>
    <row r="2997" customFormat="1" ht="13" x14ac:dyDescent="0.15"/>
    <row r="2998" customFormat="1" ht="13" x14ac:dyDescent="0.15"/>
    <row r="2999" customFormat="1" ht="13" x14ac:dyDescent="0.15"/>
    <row r="3000" customFormat="1" ht="13" x14ac:dyDescent="0.15"/>
    <row r="3001" customFormat="1" ht="13" x14ac:dyDescent="0.15"/>
    <row r="3002" customFormat="1" ht="13" x14ac:dyDescent="0.15"/>
    <row r="3003" customFormat="1" ht="13" x14ac:dyDescent="0.15"/>
    <row r="3004" customFormat="1" ht="13" x14ac:dyDescent="0.15"/>
    <row r="3005" customFormat="1" ht="13" x14ac:dyDescent="0.15"/>
    <row r="3006" customFormat="1" ht="13" x14ac:dyDescent="0.15"/>
    <row r="3007" customFormat="1" ht="13" x14ac:dyDescent="0.15"/>
    <row r="3008" customFormat="1" ht="13" x14ac:dyDescent="0.15"/>
    <row r="3009" customFormat="1" ht="13" x14ac:dyDescent="0.15"/>
    <row r="3010" customFormat="1" ht="13" x14ac:dyDescent="0.15"/>
    <row r="3011" customFormat="1" ht="13" x14ac:dyDescent="0.15"/>
    <row r="3012" customFormat="1" ht="13" x14ac:dyDescent="0.15"/>
    <row r="3013" customFormat="1" ht="13" x14ac:dyDescent="0.15"/>
    <row r="3014" customFormat="1" ht="13" x14ac:dyDescent="0.15"/>
    <row r="3015" customFormat="1" ht="13" x14ac:dyDescent="0.15"/>
    <row r="3016" customFormat="1" ht="13" x14ac:dyDescent="0.15"/>
    <row r="3017" customFormat="1" ht="13" x14ac:dyDescent="0.15"/>
    <row r="3018" customFormat="1" ht="13" x14ac:dyDescent="0.15"/>
    <row r="3019" customFormat="1" ht="13" x14ac:dyDescent="0.15"/>
    <row r="3020" customFormat="1" ht="13" x14ac:dyDescent="0.15"/>
    <row r="3021" customFormat="1" ht="13" x14ac:dyDescent="0.15"/>
    <row r="3022" customFormat="1" ht="13" x14ac:dyDescent="0.15"/>
    <row r="3023" customFormat="1" ht="13" x14ac:dyDescent="0.15"/>
    <row r="3024" customFormat="1" ht="13" x14ac:dyDescent="0.15"/>
    <row r="3025" customFormat="1" ht="13" x14ac:dyDescent="0.15"/>
    <row r="3026" customFormat="1" ht="13" x14ac:dyDescent="0.15"/>
    <row r="3027" customFormat="1" ht="13" x14ac:dyDescent="0.15"/>
    <row r="3028" customFormat="1" ht="13" x14ac:dyDescent="0.15"/>
    <row r="3029" customFormat="1" ht="13" x14ac:dyDescent="0.15"/>
    <row r="3030" customFormat="1" ht="13" x14ac:dyDescent="0.15"/>
    <row r="3031" customFormat="1" ht="13" x14ac:dyDescent="0.15"/>
    <row r="3032" customFormat="1" ht="13" x14ac:dyDescent="0.15"/>
    <row r="3033" customFormat="1" ht="13" x14ac:dyDescent="0.15"/>
    <row r="3034" customFormat="1" ht="13" x14ac:dyDescent="0.15"/>
    <row r="3035" customFormat="1" ht="13" x14ac:dyDescent="0.15"/>
    <row r="3036" customFormat="1" ht="13" x14ac:dyDescent="0.15"/>
    <row r="3037" customFormat="1" ht="13" x14ac:dyDescent="0.15"/>
    <row r="3038" customFormat="1" ht="13" x14ac:dyDescent="0.15"/>
    <row r="3039" customFormat="1" ht="13" x14ac:dyDescent="0.15"/>
    <row r="3040" customFormat="1" ht="13" x14ac:dyDescent="0.15"/>
    <row r="3041" customFormat="1" ht="13" x14ac:dyDescent="0.15"/>
    <row r="3042" customFormat="1" ht="13" x14ac:dyDescent="0.15"/>
    <row r="3043" customFormat="1" ht="13" x14ac:dyDescent="0.15"/>
    <row r="3044" customFormat="1" ht="13" x14ac:dyDescent="0.15"/>
    <row r="3045" customFormat="1" ht="13" x14ac:dyDescent="0.15"/>
    <row r="3046" customFormat="1" ht="13" x14ac:dyDescent="0.15"/>
    <row r="3047" customFormat="1" ht="13" x14ac:dyDescent="0.15"/>
    <row r="3048" customFormat="1" ht="13" x14ac:dyDescent="0.15"/>
    <row r="3049" customFormat="1" ht="13" x14ac:dyDescent="0.15"/>
    <row r="3050" customFormat="1" ht="13" x14ac:dyDescent="0.15"/>
    <row r="3051" customFormat="1" ht="13" x14ac:dyDescent="0.15"/>
    <row r="3052" customFormat="1" ht="13" x14ac:dyDescent="0.15"/>
    <row r="3053" customFormat="1" ht="13" x14ac:dyDescent="0.15"/>
    <row r="3054" customFormat="1" ht="13" x14ac:dyDescent="0.15"/>
    <row r="3055" customFormat="1" ht="13" x14ac:dyDescent="0.15"/>
    <row r="3056" customFormat="1" ht="13" x14ac:dyDescent="0.15"/>
    <row r="3057" customFormat="1" ht="13" x14ac:dyDescent="0.15"/>
    <row r="3058" customFormat="1" ht="13" x14ac:dyDescent="0.15"/>
    <row r="3059" customFormat="1" ht="13" x14ac:dyDescent="0.15"/>
    <row r="3060" customFormat="1" ht="13" x14ac:dyDescent="0.15"/>
    <row r="3061" customFormat="1" ht="13" x14ac:dyDescent="0.15"/>
    <row r="3062" customFormat="1" ht="13" x14ac:dyDescent="0.15"/>
    <row r="3063" customFormat="1" ht="13" x14ac:dyDescent="0.15"/>
    <row r="3064" customFormat="1" ht="13" x14ac:dyDescent="0.15"/>
    <row r="3065" customFormat="1" ht="13" x14ac:dyDescent="0.15"/>
    <row r="3066" customFormat="1" ht="13" x14ac:dyDescent="0.15"/>
    <row r="3067" customFormat="1" ht="13" x14ac:dyDescent="0.15"/>
    <row r="3068" customFormat="1" ht="13" x14ac:dyDescent="0.15"/>
    <row r="3069" customFormat="1" ht="13" x14ac:dyDescent="0.15"/>
    <row r="3070" customFormat="1" ht="13" x14ac:dyDescent="0.15"/>
    <row r="3071" customFormat="1" ht="13" x14ac:dyDescent="0.15"/>
    <row r="3072" customFormat="1" ht="13" x14ac:dyDescent="0.15"/>
    <row r="3073" customFormat="1" ht="13" x14ac:dyDescent="0.15"/>
    <row r="3074" customFormat="1" ht="13" x14ac:dyDescent="0.15"/>
    <row r="3075" customFormat="1" ht="13" x14ac:dyDescent="0.15"/>
    <row r="3076" customFormat="1" ht="13" x14ac:dyDescent="0.15"/>
    <row r="3077" customFormat="1" ht="13" x14ac:dyDescent="0.15"/>
    <row r="3078" customFormat="1" ht="13" x14ac:dyDescent="0.15"/>
    <row r="3079" customFormat="1" ht="13" x14ac:dyDescent="0.15"/>
    <row r="3080" customFormat="1" ht="13" x14ac:dyDescent="0.15"/>
    <row r="3081" customFormat="1" ht="13" x14ac:dyDescent="0.15"/>
    <row r="3082" customFormat="1" ht="13" x14ac:dyDescent="0.15"/>
    <row r="3083" customFormat="1" ht="13" x14ac:dyDescent="0.15"/>
    <row r="3084" customFormat="1" ht="13" x14ac:dyDescent="0.15"/>
    <row r="3085" customFormat="1" ht="13" x14ac:dyDescent="0.15"/>
    <row r="3086" customFormat="1" ht="13" x14ac:dyDescent="0.15"/>
    <row r="3087" customFormat="1" ht="13" x14ac:dyDescent="0.15"/>
    <row r="3088" customFormat="1" ht="13" x14ac:dyDescent="0.15"/>
    <row r="3089" customFormat="1" ht="13" x14ac:dyDescent="0.15"/>
    <row r="3090" customFormat="1" ht="13" x14ac:dyDescent="0.15"/>
    <row r="3091" customFormat="1" ht="13" x14ac:dyDescent="0.15"/>
    <row r="3092" customFormat="1" ht="13" x14ac:dyDescent="0.15"/>
    <row r="3093" customFormat="1" ht="13" x14ac:dyDescent="0.15"/>
    <row r="3094" customFormat="1" ht="13" x14ac:dyDescent="0.15"/>
    <row r="3095" customFormat="1" ht="13" x14ac:dyDescent="0.15"/>
    <row r="3096" customFormat="1" ht="13" x14ac:dyDescent="0.15"/>
    <row r="3097" customFormat="1" ht="13" x14ac:dyDescent="0.15"/>
    <row r="3098" customFormat="1" ht="13" x14ac:dyDescent="0.15"/>
    <row r="3099" customFormat="1" ht="13" x14ac:dyDescent="0.15"/>
    <row r="3100" customFormat="1" ht="13" x14ac:dyDescent="0.15"/>
    <row r="3101" customFormat="1" ht="13" x14ac:dyDescent="0.15"/>
    <row r="3102" customFormat="1" ht="13" x14ac:dyDescent="0.15"/>
    <row r="3103" customFormat="1" ht="13" x14ac:dyDescent="0.15"/>
    <row r="3104" customFormat="1" ht="13" x14ac:dyDescent="0.15"/>
    <row r="3105" customFormat="1" ht="13" x14ac:dyDescent="0.15"/>
    <row r="3106" customFormat="1" ht="13" x14ac:dyDescent="0.15"/>
    <row r="3107" customFormat="1" ht="13" x14ac:dyDescent="0.15"/>
    <row r="3108" customFormat="1" ht="13" x14ac:dyDescent="0.15"/>
    <row r="3109" customFormat="1" ht="13" x14ac:dyDescent="0.15"/>
    <row r="3110" customFormat="1" ht="13" x14ac:dyDescent="0.15"/>
    <row r="3111" customFormat="1" ht="13" x14ac:dyDescent="0.15"/>
    <row r="3112" customFormat="1" ht="13" x14ac:dyDescent="0.15"/>
    <row r="3113" customFormat="1" ht="13" x14ac:dyDescent="0.15"/>
    <row r="3114" customFormat="1" ht="13" x14ac:dyDescent="0.15"/>
    <row r="3115" customFormat="1" ht="13" x14ac:dyDescent="0.15"/>
    <row r="3116" customFormat="1" ht="13" x14ac:dyDescent="0.15"/>
    <row r="3117" customFormat="1" ht="13" x14ac:dyDescent="0.15"/>
    <row r="3118" customFormat="1" ht="13" x14ac:dyDescent="0.15"/>
    <row r="3119" customFormat="1" ht="13" x14ac:dyDescent="0.15"/>
    <row r="3120" customFormat="1" ht="13" x14ac:dyDescent="0.15"/>
    <row r="3121" customFormat="1" ht="13" x14ac:dyDescent="0.15"/>
    <row r="3122" customFormat="1" ht="13" x14ac:dyDescent="0.15"/>
    <row r="3123" customFormat="1" ht="13" x14ac:dyDescent="0.15"/>
    <row r="3124" customFormat="1" ht="13" x14ac:dyDescent="0.15"/>
    <row r="3125" customFormat="1" ht="13" x14ac:dyDescent="0.15"/>
    <row r="3126" customFormat="1" ht="13" x14ac:dyDescent="0.15"/>
    <row r="3127" customFormat="1" ht="13" x14ac:dyDescent="0.15"/>
    <row r="3128" customFormat="1" ht="13" x14ac:dyDescent="0.15"/>
    <row r="3129" customFormat="1" ht="13" x14ac:dyDescent="0.15"/>
    <row r="3130" customFormat="1" ht="13" x14ac:dyDescent="0.15"/>
    <row r="3131" customFormat="1" ht="13" x14ac:dyDescent="0.15"/>
    <row r="3132" customFormat="1" ht="13" x14ac:dyDescent="0.15"/>
    <row r="3133" customFormat="1" ht="13" x14ac:dyDescent="0.15"/>
    <row r="3134" customFormat="1" ht="13" x14ac:dyDescent="0.15"/>
    <row r="3135" customFormat="1" ht="13" x14ac:dyDescent="0.15"/>
    <row r="3136" customFormat="1" ht="13" x14ac:dyDescent="0.15"/>
    <row r="3137" customFormat="1" ht="13" x14ac:dyDescent="0.15"/>
    <row r="3138" customFormat="1" ht="13" x14ac:dyDescent="0.15"/>
    <row r="3139" customFormat="1" ht="13" x14ac:dyDescent="0.15"/>
    <row r="3140" customFormat="1" ht="13" x14ac:dyDescent="0.15"/>
    <row r="3141" customFormat="1" ht="13" x14ac:dyDescent="0.15"/>
    <row r="3142" customFormat="1" ht="13" x14ac:dyDescent="0.15"/>
    <row r="3143" customFormat="1" ht="13" x14ac:dyDescent="0.15"/>
    <row r="3144" customFormat="1" ht="13" x14ac:dyDescent="0.15"/>
    <row r="3145" customFormat="1" ht="13" x14ac:dyDescent="0.15"/>
    <row r="3146" customFormat="1" ht="13" x14ac:dyDescent="0.15"/>
    <row r="3147" customFormat="1" ht="13" x14ac:dyDescent="0.15"/>
    <row r="3148" customFormat="1" ht="13" x14ac:dyDescent="0.15"/>
    <row r="3149" customFormat="1" ht="13" x14ac:dyDescent="0.15"/>
    <row r="3150" customFormat="1" ht="13" x14ac:dyDescent="0.15"/>
    <row r="3151" customFormat="1" ht="13" x14ac:dyDescent="0.15"/>
    <row r="3152" customFormat="1" ht="13" x14ac:dyDescent="0.15"/>
    <row r="3153" customFormat="1" ht="13" x14ac:dyDescent="0.15"/>
    <row r="3154" customFormat="1" ht="13" x14ac:dyDescent="0.15"/>
    <row r="3155" customFormat="1" ht="13" x14ac:dyDescent="0.15"/>
    <row r="3156" customFormat="1" ht="13" x14ac:dyDescent="0.15"/>
    <row r="3157" customFormat="1" ht="13" x14ac:dyDescent="0.15"/>
    <row r="3158" customFormat="1" ht="13" x14ac:dyDescent="0.15"/>
    <row r="3159" customFormat="1" ht="13" x14ac:dyDescent="0.15"/>
    <row r="3160" customFormat="1" ht="13" x14ac:dyDescent="0.15"/>
    <row r="3161" customFormat="1" ht="13" x14ac:dyDescent="0.15"/>
    <row r="3162" customFormat="1" ht="13" x14ac:dyDescent="0.15"/>
    <row r="3163" customFormat="1" ht="13" x14ac:dyDescent="0.15"/>
    <row r="3164" customFormat="1" ht="13" x14ac:dyDescent="0.15"/>
    <row r="3165" customFormat="1" ht="13" x14ac:dyDescent="0.15"/>
    <row r="3166" customFormat="1" ht="13" x14ac:dyDescent="0.15"/>
    <row r="3167" customFormat="1" ht="13" x14ac:dyDescent="0.15"/>
    <row r="3168" customFormat="1" ht="13" x14ac:dyDescent="0.15"/>
    <row r="3169" customFormat="1" ht="13" x14ac:dyDescent="0.15"/>
    <row r="3170" customFormat="1" ht="13" x14ac:dyDescent="0.15"/>
    <row r="3171" customFormat="1" ht="13" x14ac:dyDescent="0.15"/>
    <row r="3172" customFormat="1" ht="13" x14ac:dyDescent="0.15"/>
    <row r="3173" customFormat="1" ht="13" x14ac:dyDescent="0.15"/>
    <row r="3174" customFormat="1" ht="13" x14ac:dyDescent="0.15"/>
    <row r="3175" customFormat="1" ht="13" x14ac:dyDescent="0.15"/>
    <row r="3176" customFormat="1" ht="13" x14ac:dyDescent="0.15"/>
    <row r="3177" customFormat="1" ht="13" x14ac:dyDescent="0.15"/>
    <row r="3178" customFormat="1" ht="13" x14ac:dyDescent="0.15"/>
    <row r="3179" customFormat="1" ht="13" x14ac:dyDescent="0.15"/>
    <row r="3180" customFormat="1" ht="13" x14ac:dyDescent="0.15"/>
    <row r="3181" customFormat="1" ht="13" x14ac:dyDescent="0.15"/>
    <row r="3182" customFormat="1" ht="13" x14ac:dyDescent="0.15"/>
    <row r="3183" customFormat="1" ht="13" x14ac:dyDescent="0.15"/>
    <row r="3184" customFormat="1" ht="13" x14ac:dyDescent="0.15"/>
    <row r="3185" customFormat="1" ht="13" x14ac:dyDescent="0.15"/>
    <row r="3186" customFormat="1" ht="13" x14ac:dyDescent="0.15"/>
    <row r="3187" customFormat="1" ht="13" x14ac:dyDescent="0.15"/>
    <row r="3188" customFormat="1" ht="13" x14ac:dyDescent="0.15"/>
    <row r="3189" customFormat="1" ht="13" x14ac:dyDescent="0.15"/>
    <row r="3190" customFormat="1" ht="13" x14ac:dyDescent="0.15"/>
    <row r="3191" customFormat="1" ht="13" x14ac:dyDescent="0.15"/>
    <row r="3192" customFormat="1" ht="13" x14ac:dyDescent="0.15"/>
    <row r="3193" customFormat="1" ht="13" x14ac:dyDescent="0.15"/>
    <row r="3194" customFormat="1" ht="13" x14ac:dyDescent="0.15"/>
    <row r="3195" customFormat="1" ht="13" x14ac:dyDescent="0.15"/>
    <row r="3196" customFormat="1" ht="13" x14ac:dyDescent="0.15"/>
    <row r="3197" customFormat="1" ht="13" x14ac:dyDescent="0.15"/>
    <row r="3198" customFormat="1" ht="13" x14ac:dyDescent="0.15"/>
    <row r="3199" customFormat="1" ht="13" x14ac:dyDescent="0.15"/>
    <row r="3200" customFormat="1" ht="13" x14ac:dyDescent="0.15"/>
    <row r="3201" customFormat="1" ht="13" x14ac:dyDescent="0.15"/>
    <row r="3202" customFormat="1" ht="13" x14ac:dyDescent="0.15"/>
    <row r="3203" customFormat="1" ht="13" x14ac:dyDescent="0.15"/>
    <row r="3204" customFormat="1" ht="13" x14ac:dyDescent="0.15"/>
    <row r="3205" customFormat="1" ht="13" x14ac:dyDescent="0.15"/>
    <row r="3206" customFormat="1" ht="13" x14ac:dyDescent="0.15"/>
    <row r="3207" customFormat="1" ht="13" x14ac:dyDescent="0.15"/>
    <row r="3208" customFormat="1" ht="13" x14ac:dyDescent="0.15"/>
    <row r="3209" customFormat="1" ht="13" x14ac:dyDescent="0.15"/>
    <row r="3210" customFormat="1" ht="13" x14ac:dyDescent="0.15"/>
    <row r="3211" customFormat="1" ht="13" x14ac:dyDescent="0.15"/>
    <row r="3212" customFormat="1" ht="13" x14ac:dyDescent="0.15"/>
    <row r="3213" customFormat="1" ht="13" x14ac:dyDescent="0.15"/>
    <row r="3214" customFormat="1" ht="13" x14ac:dyDescent="0.15"/>
    <row r="3215" customFormat="1" ht="13" x14ac:dyDescent="0.15"/>
    <row r="3216" customFormat="1" ht="13" x14ac:dyDescent="0.15"/>
    <row r="3217" customFormat="1" ht="13" x14ac:dyDescent="0.15"/>
    <row r="3218" customFormat="1" ht="13" x14ac:dyDescent="0.15"/>
    <row r="3219" customFormat="1" ht="13" x14ac:dyDescent="0.15"/>
    <row r="3220" customFormat="1" ht="13" x14ac:dyDescent="0.15"/>
    <row r="3221" customFormat="1" ht="13" x14ac:dyDescent="0.15"/>
    <row r="3222" customFormat="1" ht="13" x14ac:dyDescent="0.15"/>
    <row r="3223" customFormat="1" ht="13" x14ac:dyDescent="0.15"/>
    <row r="3224" customFormat="1" ht="13" x14ac:dyDescent="0.15"/>
    <row r="3225" customFormat="1" ht="13" x14ac:dyDescent="0.15"/>
    <row r="3226" customFormat="1" ht="13" x14ac:dyDescent="0.15"/>
    <row r="3227" customFormat="1" ht="13" x14ac:dyDescent="0.15"/>
    <row r="3228" customFormat="1" ht="13" x14ac:dyDescent="0.15"/>
    <row r="3229" customFormat="1" ht="13" x14ac:dyDescent="0.15"/>
    <row r="3230" customFormat="1" ht="13" x14ac:dyDescent="0.15"/>
    <row r="3231" customFormat="1" ht="13" x14ac:dyDescent="0.15"/>
    <row r="3232" customFormat="1" ht="13" x14ac:dyDescent="0.15"/>
    <row r="3233" customFormat="1" ht="13" x14ac:dyDescent="0.15"/>
    <row r="3234" customFormat="1" ht="13" x14ac:dyDescent="0.15"/>
    <row r="3235" customFormat="1" ht="13" x14ac:dyDescent="0.15"/>
    <row r="3236" customFormat="1" ht="13" x14ac:dyDescent="0.15"/>
    <row r="3237" customFormat="1" ht="13" x14ac:dyDescent="0.15"/>
    <row r="3238" customFormat="1" ht="13" x14ac:dyDescent="0.15"/>
    <row r="3239" customFormat="1" ht="13" x14ac:dyDescent="0.15"/>
    <row r="3240" customFormat="1" ht="13" x14ac:dyDescent="0.15"/>
    <row r="3241" customFormat="1" ht="13" x14ac:dyDescent="0.15"/>
    <row r="3242" customFormat="1" ht="13" x14ac:dyDescent="0.15"/>
    <row r="3243" customFormat="1" ht="13" x14ac:dyDescent="0.15"/>
    <row r="3244" customFormat="1" ht="13" x14ac:dyDescent="0.15"/>
    <row r="3245" customFormat="1" ht="13" x14ac:dyDescent="0.15"/>
    <row r="3246" customFormat="1" ht="13" x14ac:dyDescent="0.15"/>
    <row r="3247" customFormat="1" ht="13" x14ac:dyDescent="0.15"/>
    <row r="3248" customFormat="1" ht="13" x14ac:dyDescent="0.15"/>
    <row r="3249" customFormat="1" ht="13" x14ac:dyDescent="0.15"/>
    <row r="3250" customFormat="1" ht="13" x14ac:dyDescent="0.15"/>
    <row r="3251" customFormat="1" ht="13" x14ac:dyDescent="0.15"/>
    <row r="3252" customFormat="1" ht="13" x14ac:dyDescent="0.15"/>
    <row r="3253" customFormat="1" ht="13" x14ac:dyDescent="0.15"/>
    <row r="3254" customFormat="1" ht="13" x14ac:dyDescent="0.15"/>
    <row r="3255" customFormat="1" ht="13" x14ac:dyDescent="0.15"/>
    <row r="3256" customFormat="1" ht="13" x14ac:dyDescent="0.15"/>
    <row r="3257" customFormat="1" ht="13" x14ac:dyDescent="0.15"/>
    <row r="3258" customFormat="1" ht="13" x14ac:dyDescent="0.15"/>
    <row r="3259" customFormat="1" ht="13" x14ac:dyDescent="0.15"/>
    <row r="3260" customFormat="1" ht="13" x14ac:dyDescent="0.15"/>
    <row r="3261" customFormat="1" ht="13" x14ac:dyDescent="0.15"/>
    <row r="3262" customFormat="1" ht="13" x14ac:dyDescent="0.15"/>
    <row r="3263" customFormat="1" ht="13" x14ac:dyDescent="0.15"/>
    <row r="3264" customFormat="1" ht="13" x14ac:dyDescent="0.15"/>
    <row r="3265" customFormat="1" ht="13" x14ac:dyDescent="0.15"/>
    <row r="3266" customFormat="1" ht="13" x14ac:dyDescent="0.15"/>
    <row r="3267" customFormat="1" ht="13" x14ac:dyDescent="0.15"/>
    <row r="3268" customFormat="1" ht="13" x14ac:dyDescent="0.15"/>
    <row r="3269" customFormat="1" ht="13" x14ac:dyDescent="0.15"/>
    <row r="3270" customFormat="1" ht="13" x14ac:dyDescent="0.15"/>
    <row r="3271" customFormat="1" ht="13" x14ac:dyDescent="0.15"/>
    <row r="3272" customFormat="1" ht="13" x14ac:dyDescent="0.15"/>
    <row r="3273" customFormat="1" ht="13" x14ac:dyDescent="0.15"/>
    <row r="3274" customFormat="1" ht="13" x14ac:dyDescent="0.15"/>
    <row r="3275" customFormat="1" ht="13" x14ac:dyDescent="0.15"/>
    <row r="3276" customFormat="1" ht="13" x14ac:dyDescent="0.15"/>
    <row r="3277" customFormat="1" ht="13" x14ac:dyDescent="0.15"/>
    <row r="3278" customFormat="1" ht="13" x14ac:dyDescent="0.15"/>
    <row r="3279" customFormat="1" ht="13" x14ac:dyDescent="0.15"/>
    <row r="3280" customFormat="1" ht="13" x14ac:dyDescent="0.15"/>
    <row r="3281" customFormat="1" ht="13" x14ac:dyDescent="0.15"/>
    <row r="3282" customFormat="1" ht="13" x14ac:dyDescent="0.15"/>
    <row r="3283" customFormat="1" ht="13" x14ac:dyDescent="0.15"/>
    <row r="3284" customFormat="1" ht="13" x14ac:dyDescent="0.15"/>
    <row r="3285" customFormat="1" ht="13" x14ac:dyDescent="0.15"/>
    <row r="3286" customFormat="1" ht="13" x14ac:dyDescent="0.15"/>
    <row r="3287" customFormat="1" ht="13" x14ac:dyDescent="0.15"/>
    <row r="3288" customFormat="1" ht="13" x14ac:dyDescent="0.15"/>
    <row r="3289" customFormat="1" ht="13" x14ac:dyDescent="0.15"/>
    <row r="3290" customFormat="1" ht="13" x14ac:dyDescent="0.15"/>
    <row r="3291" customFormat="1" ht="13" x14ac:dyDescent="0.15"/>
    <row r="3292" customFormat="1" ht="13" x14ac:dyDescent="0.15"/>
    <row r="3293" customFormat="1" ht="13" x14ac:dyDescent="0.15"/>
    <row r="3294" customFormat="1" ht="13" x14ac:dyDescent="0.15"/>
    <row r="3295" customFormat="1" ht="13" x14ac:dyDescent="0.15"/>
    <row r="3296" customFormat="1" ht="13" x14ac:dyDescent="0.15"/>
    <row r="3297" customFormat="1" ht="13" x14ac:dyDescent="0.15"/>
    <row r="3298" customFormat="1" ht="13" x14ac:dyDescent="0.15"/>
    <row r="3299" customFormat="1" ht="13" x14ac:dyDescent="0.15"/>
    <row r="3300" customFormat="1" ht="13" x14ac:dyDescent="0.15"/>
    <row r="3301" customFormat="1" ht="13" x14ac:dyDescent="0.15"/>
    <row r="3302" customFormat="1" ht="13" x14ac:dyDescent="0.15"/>
    <row r="3303" customFormat="1" ht="13" x14ac:dyDescent="0.15"/>
    <row r="3304" customFormat="1" ht="13" x14ac:dyDescent="0.15"/>
    <row r="3305" customFormat="1" ht="13" x14ac:dyDescent="0.15"/>
    <row r="3306" customFormat="1" ht="13" x14ac:dyDescent="0.15"/>
    <row r="3307" customFormat="1" ht="13" x14ac:dyDescent="0.15"/>
    <row r="3308" customFormat="1" ht="13" x14ac:dyDescent="0.15"/>
    <row r="3309" customFormat="1" ht="13" x14ac:dyDescent="0.15"/>
    <row r="3310" customFormat="1" ht="13" x14ac:dyDescent="0.15"/>
    <row r="3311" customFormat="1" ht="13" x14ac:dyDescent="0.15"/>
    <row r="3312" customFormat="1" ht="13" x14ac:dyDescent="0.15"/>
    <row r="3313" customFormat="1" ht="13" x14ac:dyDescent="0.15"/>
    <row r="3314" customFormat="1" ht="13" x14ac:dyDescent="0.15"/>
    <row r="3315" customFormat="1" ht="13" x14ac:dyDescent="0.15"/>
    <row r="3316" customFormat="1" ht="13" x14ac:dyDescent="0.15"/>
    <row r="3317" customFormat="1" ht="13" x14ac:dyDescent="0.15"/>
    <row r="3318" customFormat="1" ht="13" x14ac:dyDescent="0.15"/>
    <row r="3319" customFormat="1" ht="13" x14ac:dyDescent="0.15"/>
    <row r="3320" customFormat="1" ht="13" x14ac:dyDescent="0.15"/>
    <row r="3321" customFormat="1" ht="13" x14ac:dyDescent="0.15"/>
    <row r="3322" customFormat="1" ht="13" x14ac:dyDescent="0.15"/>
    <row r="3323" customFormat="1" ht="13" x14ac:dyDescent="0.15"/>
    <row r="3324" customFormat="1" ht="13" x14ac:dyDescent="0.15"/>
    <row r="3325" customFormat="1" ht="13" x14ac:dyDescent="0.15"/>
    <row r="3326" customFormat="1" ht="13" x14ac:dyDescent="0.15"/>
    <row r="3327" customFormat="1" ht="13" x14ac:dyDescent="0.15"/>
    <row r="3328" customFormat="1" ht="13" x14ac:dyDescent="0.15"/>
    <row r="3329" customFormat="1" ht="13" x14ac:dyDescent="0.15"/>
    <row r="3330" customFormat="1" ht="13" x14ac:dyDescent="0.15"/>
    <row r="3331" customFormat="1" ht="13" x14ac:dyDescent="0.15"/>
    <row r="3332" customFormat="1" ht="13" x14ac:dyDescent="0.15"/>
    <row r="3333" customFormat="1" ht="13" x14ac:dyDescent="0.15"/>
    <row r="3334" customFormat="1" ht="13" x14ac:dyDescent="0.15"/>
    <row r="3335" customFormat="1" ht="13" x14ac:dyDescent="0.15"/>
    <row r="3336" customFormat="1" ht="13" x14ac:dyDescent="0.15"/>
    <row r="3337" customFormat="1" ht="13" x14ac:dyDescent="0.15"/>
    <row r="3338" customFormat="1" ht="13" x14ac:dyDescent="0.15"/>
    <row r="3339" customFormat="1" ht="13" x14ac:dyDescent="0.15"/>
    <row r="3340" customFormat="1" ht="13" x14ac:dyDescent="0.15"/>
    <row r="3341" customFormat="1" ht="13" x14ac:dyDescent="0.15"/>
    <row r="3342" customFormat="1" ht="13" x14ac:dyDescent="0.15"/>
    <row r="3343" customFormat="1" ht="13" x14ac:dyDescent="0.15"/>
    <row r="3344" customFormat="1" ht="13" x14ac:dyDescent="0.15"/>
    <row r="3345" customFormat="1" ht="13" x14ac:dyDescent="0.15"/>
    <row r="3346" customFormat="1" ht="13" x14ac:dyDescent="0.15"/>
    <row r="3347" customFormat="1" ht="13" x14ac:dyDescent="0.15"/>
    <row r="3348" customFormat="1" ht="13" x14ac:dyDescent="0.15"/>
    <row r="3349" customFormat="1" ht="13" x14ac:dyDescent="0.15"/>
    <row r="3350" customFormat="1" ht="13" x14ac:dyDescent="0.15"/>
    <row r="3351" customFormat="1" ht="13" x14ac:dyDescent="0.15"/>
    <row r="3352" customFormat="1" ht="13" x14ac:dyDescent="0.15"/>
    <row r="3353" customFormat="1" ht="13" x14ac:dyDescent="0.15"/>
    <row r="3354" customFormat="1" ht="13" x14ac:dyDescent="0.15"/>
    <row r="3355" customFormat="1" ht="13" x14ac:dyDescent="0.15"/>
    <row r="3356" customFormat="1" ht="13" x14ac:dyDescent="0.15"/>
    <row r="3357" customFormat="1" ht="13" x14ac:dyDescent="0.15"/>
    <row r="3358" customFormat="1" ht="13" x14ac:dyDescent="0.15"/>
    <row r="3359" customFormat="1" ht="13" x14ac:dyDescent="0.15"/>
    <row r="3360" customFormat="1" ht="13" x14ac:dyDescent="0.15"/>
    <row r="3361" customFormat="1" ht="13" x14ac:dyDescent="0.15"/>
    <row r="3362" customFormat="1" ht="13" x14ac:dyDescent="0.15"/>
    <row r="3363" customFormat="1" ht="13" x14ac:dyDescent="0.15"/>
    <row r="3364" customFormat="1" ht="13" x14ac:dyDescent="0.15"/>
    <row r="3365" customFormat="1" ht="13" x14ac:dyDescent="0.15"/>
    <row r="3366" customFormat="1" ht="13" x14ac:dyDescent="0.15"/>
    <row r="3367" customFormat="1" ht="13" x14ac:dyDescent="0.15"/>
    <row r="3368" customFormat="1" ht="13" x14ac:dyDescent="0.15"/>
    <row r="3369" customFormat="1" ht="13" x14ac:dyDescent="0.15"/>
    <row r="3370" customFormat="1" ht="13" x14ac:dyDescent="0.15"/>
    <row r="3371" customFormat="1" ht="13" x14ac:dyDescent="0.15"/>
    <row r="3372" customFormat="1" ht="13" x14ac:dyDescent="0.15"/>
    <row r="3373" customFormat="1" ht="13" x14ac:dyDescent="0.15"/>
    <row r="3374" customFormat="1" ht="13" x14ac:dyDescent="0.15"/>
    <row r="3375" customFormat="1" ht="13" x14ac:dyDescent="0.15"/>
    <row r="3376" customFormat="1" ht="13" x14ac:dyDescent="0.15"/>
    <row r="3377" customFormat="1" ht="13" x14ac:dyDescent="0.15"/>
    <row r="3378" customFormat="1" ht="13" x14ac:dyDescent="0.15"/>
    <row r="3379" customFormat="1" ht="13" x14ac:dyDescent="0.15"/>
    <row r="3380" customFormat="1" ht="13" x14ac:dyDescent="0.15"/>
    <row r="3381" customFormat="1" ht="13" x14ac:dyDescent="0.15"/>
    <row r="3382" customFormat="1" ht="13" x14ac:dyDescent="0.15"/>
    <row r="3383" customFormat="1" ht="13" x14ac:dyDescent="0.15"/>
    <row r="3384" customFormat="1" ht="13" x14ac:dyDescent="0.15"/>
    <row r="3385" customFormat="1" ht="13" x14ac:dyDescent="0.15"/>
    <row r="3386" customFormat="1" ht="13" x14ac:dyDescent="0.15"/>
    <row r="3387" customFormat="1" ht="13" x14ac:dyDescent="0.15"/>
    <row r="3388" customFormat="1" ht="13" x14ac:dyDescent="0.15"/>
    <row r="3389" customFormat="1" ht="13" x14ac:dyDescent="0.15"/>
    <row r="3390" customFormat="1" ht="13" x14ac:dyDescent="0.15"/>
    <row r="3391" customFormat="1" ht="13" x14ac:dyDescent="0.15"/>
    <row r="3392" customFormat="1" ht="13" x14ac:dyDescent="0.15"/>
    <row r="3393" customFormat="1" ht="13" x14ac:dyDescent="0.15"/>
    <row r="3394" customFormat="1" ht="13" x14ac:dyDescent="0.15"/>
    <row r="3395" customFormat="1" ht="13" x14ac:dyDescent="0.15"/>
    <row r="3396" customFormat="1" ht="13" x14ac:dyDescent="0.15"/>
    <row r="3397" customFormat="1" ht="13" x14ac:dyDescent="0.15"/>
    <row r="3398" customFormat="1" ht="13" x14ac:dyDescent="0.15"/>
    <row r="3399" customFormat="1" ht="13" x14ac:dyDescent="0.15"/>
    <row r="3400" customFormat="1" ht="13" x14ac:dyDescent="0.15"/>
    <row r="3401" customFormat="1" ht="13" x14ac:dyDescent="0.15"/>
    <row r="3402" customFormat="1" ht="13" x14ac:dyDescent="0.15"/>
    <row r="3403" customFormat="1" ht="13" x14ac:dyDescent="0.15"/>
    <row r="3404" customFormat="1" ht="13" x14ac:dyDescent="0.15"/>
    <row r="3405" customFormat="1" ht="13" x14ac:dyDescent="0.15"/>
    <row r="3406" customFormat="1" ht="13" x14ac:dyDescent="0.15"/>
    <row r="3407" customFormat="1" ht="13" x14ac:dyDescent="0.15"/>
    <row r="3408" customFormat="1" ht="13" x14ac:dyDescent="0.15"/>
    <row r="3409" customFormat="1" ht="13" x14ac:dyDescent="0.15"/>
    <row r="3410" customFormat="1" ht="13" x14ac:dyDescent="0.15"/>
    <row r="3411" customFormat="1" ht="13" x14ac:dyDescent="0.15"/>
    <row r="3412" customFormat="1" ht="13" x14ac:dyDescent="0.15"/>
    <row r="3413" customFormat="1" ht="13" x14ac:dyDescent="0.15"/>
    <row r="3414" customFormat="1" ht="13" x14ac:dyDescent="0.15"/>
    <row r="3415" customFormat="1" ht="13" x14ac:dyDescent="0.15"/>
    <row r="3416" customFormat="1" ht="13" x14ac:dyDescent="0.15"/>
    <row r="3417" customFormat="1" ht="13" x14ac:dyDescent="0.15"/>
    <row r="3418" customFormat="1" ht="13" x14ac:dyDescent="0.15"/>
    <row r="3419" customFormat="1" ht="13" x14ac:dyDescent="0.15"/>
    <row r="3420" customFormat="1" ht="13" x14ac:dyDescent="0.15"/>
    <row r="3421" customFormat="1" ht="13" x14ac:dyDescent="0.15"/>
    <row r="3422" customFormat="1" ht="13" x14ac:dyDescent="0.15"/>
    <row r="3423" customFormat="1" ht="13" x14ac:dyDescent="0.15"/>
    <row r="3424" customFormat="1" ht="13" x14ac:dyDescent="0.15"/>
    <row r="3425" customFormat="1" ht="13" x14ac:dyDescent="0.15"/>
    <row r="3426" customFormat="1" ht="13" x14ac:dyDescent="0.15"/>
    <row r="3427" customFormat="1" ht="13" x14ac:dyDescent="0.15"/>
    <row r="3428" customFormat="1" ht="13" x14ac:dyDescent="0.15"/>
    <row r="3429" customFormat="1" ht="13" x14ac:dyDescent="0.15"/>
    <row r="3430" customFormat="1" ht="13" x14ac:dyDescent="0.15"/>
    <row r="3431" customFormat="1" ht="13" x14ac:dyDescent="0.15"/>
    <row r="3432" customFormat="1" ht="13" x14ac:dyDescent="0.15"/>
    <row r="3433" customFormat="1" ht="13" x14ac:dyDescent="0.15"/>
    <row r="3434" customFormat="1" ht="13" x14ac:dyDescent="0.15"/>
    <row r="3435" customFormat="1" ht="13" x14ac:dyDescent="0.15"/>
    <row r="3436" customFormat="1" ht="13" x14ac:dyDescent="0.15"/>
    <row r="3437" customFormat="1" ht="13" x14ac:dyDescent="0.15"/>
    <row r="3438" customFormat="1" ht="13" x14ac:dyDescent="0.15"/>
    <row r="3439" customFormat="1" ht="13" x14ac:dyDescent="0.15"/>
    <row r="3440" customFormat="1" ht="13" x14ac:dyDescent="0.15"/>
    <row r="3441" customFormat="1" ht="13" x14ac:dyDescent="0.15"/>
    <row r="3442" customFormat="1" ht="13" x14ac:dyDescent="0.15"/>
    <row r="3443" customFormat="1" ht="13" x14ac:dyDescent="0.15"/>
    <row r="3444" customFormat="1" ht="13" x14ac:dyDescent="0.15"/>
    <row r="3445" customFormat="1" ht="13" x14ac:dyDescent="0.15"/>
    <row r="3446" customFormat="1" ht="13" x14ac:dyDescent="0.15"/>
    <row r="3447" customFormat="1" ht="13" x14ac:dyDescent="0.15"/>
    <row r="3448" customFormat="1" ht="13" x14ac:dyDescent="0.15"/>
    <row r="3449" customFormat="1" ht="13" x14ac:dyDescent="0.15"/>
    <row r="3450" customFormat="1" ht="13" x14ac:dyDescent="0.15"/>
    <row r="3451" customFormat="1" ht="13" x14ac:dyDescent="0.15"/>
    <row r="3452" customFormat="1" ht="13" x14ac:dyDescent="0.15"/>
    <row r="3453" customFormat="1" ht="13" x14ac:dyDescent="0.15"/>
    <row r="3454" customFormat="1" ht="13" x14ac:dyDescent="0.15"/>
    <row r="3455" customFormat="1" ht="13" x14ac:dyDescent="0.15"/>
    <row r="3456" customFormat="1" ht="13" x14ac:dyDescent="0.15"/>
    <row r="3457" customFormat="1" ht="13" x14ac:dyDescent="0.15"/>
    <row r="3458" customFormat="1" ht="13" x14ac:dyDescent="0.15"/>
    <row r="3459" customFormat="1" ht="13" x14ac:dyDescent="0.15"/>
    <row r="3460" customFormat="1" ht="13" x14ac:dyDescent="0.15"/>
    <row r="3461" customFormat="1" ht="13" x14ac:dyDescent="0.15"/>
    <row r="3462" customFormat="1" ht="13" x14ac:dyDescent="0.15"/>
    <row r="3463" customFormat="1" ht="13" x14ac:dyDescent="0.15"/>
    <row r="3464" customFormat="1" ht="13" x14ac:dyDescent="0.15"/>
    <row r="3465" customFormat="1" ht="13" x14ac:dyDescent="0.15"/>
    <row r="3466" customFormat="1" ht="13" x14ac:dyDescent="0.15"/>
    <row r="3467" customFormat="1" ht="13" x14ac:dyDescent="0.15"/>
    <row r="3468" customFormat="1" ht="13" x14ac:dyDescent="0.15"/>
    <row r="3469" customFormat="1" ht="13" x14ac:dyDescent="0.15"/>
    <row r="3470" customFormat="1" ht="13" x14ac:dyDescent="0.15"/>
    <row r="3471" customFormat="1" ht="13" x14ac:dyDescent="0.15"/>
    <row r="3472" customFormat="1" ht="13" x14ac:dyDescent="0.15"/>
    <row r="3473" customFormat="1" ht="13" x14ac:dyDescent="0.15"/>
    <row r="3474" customFormat="1" ht="13" x14ac:dyDescent="0.15"/>
    <row r="3475" customFormat="1" ht="13" x14ac:dyDescent="0.15"/>
    <row r="3476" customFormat="1" ht="13" x14ac:dyDescent="0.15"/>
    <row r="3477" customFormat="1" ht="13" x14ac:dyDescent="0.15"/>
    <row r="3478" customFormat="1" ht="13" x14ac:dyDescent="0.15"/>
    <row r="3479" customFormat="1" ht="13" x14ac:dyDescent="0.15"/>
    <row r="3480" customFormat="1" ht="13" x14ac:dyDescent="0.15"/>
    <row r="3481" customFormat="1" ht="13" x14ac:dyDescent="0.15"/>
    <row r="3482" customFormat="1" ht="13" x14ac:dyDescent="0.15"/>
    <row r="3483" customFormat="1" ht="13" x14ac:dyDescent="0.15"/>
    <row r="3484" customFormat="1" ht="13" x14ac:dyDescent="0.15"/>
    <row r="3485" customFormat="1" ht="13" x14ac:dyDescent="0.15"/>
    <row r="3486" customFormat="1" ht="13" x14ac:dyDescent="0.15"/>
    <row r="3487" customFormat="1" ht="13" x14ac:dyDescent="0.15"/>
    <row r="3488" customFormat="1" ht="13" x14ac:dyDescent="0.15"/>
    <row r="3489" customFormat="1" ht="13" x14ac:dyDescent="0.15"/>
    <row r="3490" customFormat="1" ht="13" x14ac:dyDescent="0.15"/>
    <row r="3491" customFormat="1" ht="13" x14ac:dyDescent="0.15"/>
    <row r="3492" customFormat="1" ht="13" x14ac:dyDescent="0.15"/>
    <row r="3493" customFormat="1" ht="13" x14ac:dyDescent="0.15"/>
    <row r="3494" customFormat="1" ht="13" x14ac:dyDescent="0.15"/>
    <row r="3495" customFormat="1" ht="13" x14ac:dyDescent="0.15"/>
    <row r="3496" customFormat="1" ht="13" x14ac:dyDescent="0.15"/>
    <row r="3497" customFormat="1" ht="13" x14ac:dyDescent="0.15"/>
    <row r="3498" customFormat="1" ht="13" x14ac:dyDescent="0.15"/>
    <row r="3499" customFormat="1" ht="13" x14ac:dyDescent="0.15"/>
    <row r="3500" customFormat="1" ht="13" x14ac:dyDescent="0.15"/>
    <row r="3501" customFormat="1" ht="13" x14ac:dyDescent="0.15"/>
    <row r="3502" customFormat="1" ht="13" x14ac:dyDescent="0.15"/>
    <row r="3503" customFormat="1" ht="13" x14ac:dyDescent="0.15"/>
    <row r="3504" customFormat="1" ht="13" x14ac:dyDescent="0.15"/>
    <row r="3505" customFormat="1" ht="13" x14ac:dyDescent="0.15"/>
    <row r="3506" customFormat="1" ht="13" x14ac:dyDescent="0.15"/>
    <row r="3507" customFormat="1" ht="13" x14ac:dyDescent="0.15"/>
    <row r="3508" customFormat="1" ht="13" x14ac:dyDescent="0.15"/>
    <row r="3509" customFormat="1" ht="13" x14ac:dyDescent="0.15"/>
    <row r="3510" customFormat="1" ht="13" x14ac:dyDescent="0.15"/>
    <row r="3511" customFormat="1" ht="13" x14ac:dyDescent="0.15"/>
    <row r="3512" customFormat="1" ht="13" x14ac:dyDescent="0.15"/>
    <row r="3513" customFormat="1" ht="13" x14ac:dyDescent="0.15"/>
    <row r="3514" customFormat="1" ht="13" x14ac:dyDescent="0.15"/>
    <row r="3515" customFormat="1" ht="13" x14ac:dyDescent="0.15"/>
    <row r="3516" customFormat="1" ht="13" x14ac:dyDescent="0.15"/>
    <row r="3517" customFormat="1" ht="13" x14ac:dyDescent="0.15"/>
    <row r="3518" customFormat="1" ht="13" x14ac:dyDescent="0.15"/>
    <row r="3519" customFormat="1" ht="13" x14ac:dyDescent="0.15"/>
    <row r="3520" customFormat="1" ht="13" x14ac:dyDescent="0.15"/>
    <row r="3521" customFormat="1" ht="13" x14ac:dyDescent="0.15"/>
    <row r="3522" customFormat="1" ht="13" x14ac:dyDescent="0.15"/>
    <row r="3523" customFormat="1" ht="13" x14ac:dyDescent="0.15"/>
    <row r="3524" customFormat="1" ht="13" x14ac:dyDescent="0.15"/>
    <row r="3525" customFormat="1" ht="13" x14ac:dyDescent="0.15"/>
    <row r="3526" customFormat="1" ht="13" x14ac:dyDescent="0.15"/>
    <row r="3527" customFormat="1" ht="13" x14ac:dyDescent="0.15"/>
    <row r="3528" customFormat="1" ht="13" x14ac:dyDescent="0.15"/>
    <row r="3529" customFormat="1" ht="13" x14ac:dyDescent="0.15"/>
    <row r="3530" customFormat="1" ht="13" x14ac:dyDescent="0.15"/>
    <row r="3531" customFormat="1" ht="13" x14ac:dyDescent="0.15"/>
    <row r="3532" customFormat="1" ht="13" x14ac:dyDescent="0.15"/>
    <row r="3533" customFormat="1" ht="13" x14ac:dyDescent="0.15"/>
    <row r="3534" customFormat="1" ht="13" x14ac:dyDescent="0.15"/>
    <row r="3535" customFormat="1" ht="13" x14ac:dyDescent="0.15"/>
    <row r="3536" customFormat="1" ht="13" x14ac:dyDescent="0.15"/>
    <row r="3537" customFormat="1" ht="13" x14ac:dyDescent="0.15"/>
    <row r="3538" customFormat="1" ht="13" x14ac:dyDescent="0.15"/>
    <row r="3539" customFormat="1" ht="13" x14ac:dyDescent="0.15"/>
    <row r="3540" customFormat="1" ht="13" x14ac:dyDescent="0.15"/>
    <row r="3541" customFormat="1" ht="13" x14ac:dyDescent="0.15"/>
    <row r="3542" customFormat="1" ht="13" x14ac:dyDescent="0.15"/>
    <row r="3543" customFormat="1" ht="13" x14ac:dyDescent="0.15"/>
    <row r="3544" customFormat="1" ht="13" x14ac:dyDescent="0.15"/>
    <row r="3545" customFormat="1" ht="13" x14ac:dyDescent="0.15"/>
    <row r="3546" customFormat="1" ht="13" x14ac:dyDescent="0.15"/>
    <row r="3547" customFormat="1" ht="13" x14ac:dyDescent="0.15"/>
    <row r="3548" customFormat="1" ht="13" x14ac:dyDescent="0.15"/>
    <row r="3549" customFormat="1" ht="13" x14ac:dyDescent="0.15"/>
    <row r="3550" customFormat="1" ht="13" x14ac:dyDescent="0.15"/>
    <row r="3551" customFormat="1" ht="13" x14ac:dyDescent="0.15"/>
    <row r="3552" customFormat="1" ht="13" x14ac:dyDescent="0.15"/>
    <row r="3553" customFormat="1" ht="13" x14ac:dyDescent="0.15"/>
    <row r="3554" customFormat="1" ht="13" x14ac:dyDescent="0.15"/>
    <row r="3555" customFormat="1" ht="13" x14ac:dyDescent="0.15"/>
    <row r="3556" customFormat="1" ht="13" x14ac:dyDescent="0.15"/>
    <row r="3557" customFormat="1" ht="13" x14ac:dyDescent="0.15"/>
    <row r="3558" customFormat="1" ht="13" x14ac:dyDescent="0.15"/>
    <row r="3559" customFormat="1" ht="13" x14ac:dyDescent="0.15"/>
    <row r="3560" customFormat="1" ht="13" x14ac:dyDescent="0.15"/>
    <row r="3561" customFormat="1" ht="13" x14ac:dyDescent="0.15"/>
    <row r="3562" customFormat="1" ht="13" x14ac:dyDescent="0.15"/>
    <row r="3563" customFormat="1" ht="13" x14ac:dyDescent="0.15"/>
    <row r="3564" customFormat="1" ht="13" x14ac:dyDescent="0.15"/>
    <row r="3565" customFormat="1" ht="13" x14ac:dyDescent="0.15"/>
    <row r="3566" customFormat="1" ht="13" x14ac:dyDescent="0.15"/>
    <row r="3567" customFormat="1" ht="13" x14ac:dyDescent="0.15"/>
    <row r="3568" customFormat="1" ht="13" x14ac:dyDescent="0.15"/>
    <row r="3569" customFormat="1" ht="13" x14ac:dyDescent="0.15"/>
    <row r="3570" customFormat="1" ht="13" x14ac:dyDescent="0.15"/>
    <row r="3571" customFormat="1" ht="13" x14ac:dyDescent="0.15"/>
    <row r="3572" customFormat="1" ht="13" x14ac:dyDescent="0.15"/>
    <row r="3573" customFormat="1" ht="13" x14ac:dyDescent="0.15"/>
    <row r="3574" customFormat="1" ht="13" x14ac:dyDescent="0.15"/>
    <row r="3575" customFormat="1" ht="13" x14ac:dyDescent="0.15"/>
    <row r="3576" customFormat="1" ht="13" x14ac:dyDescent="0.15"/>
    <row r="3577" customFormat="1" ht="13" x14ac:dyDescent="0.15"/>
    <row r="3578" customFormat="1" ht="13" x14ac:dyDescent="0.15"/>
    <row r="3579" customFormat="1" ht="13" x14ac:dyDescent="0.15"/>
    <row r="3580" customFormat="1" ht="13" x14ac:dyDescent="0.15"/>
    <row r="3581" customFormat="1" ht="13" x14ac:dyDescent="0.15"/>
    <row r="3582" customFormat="1" ht="13" x14ac:dyDescent="0.15"/>
    <row r="3583" customFormat="1" ht="13" x14ac:dyDescent="0.15"/>
    <row r="3584" customFormat="1" ht="13" x14ac:dyDescent="0.15"/>
    <row r="3585" customFormat="1" ht="13" x14ac:dyDescent="0.15"/>
    <row r="3586" customFormat="1" ht="13" x14ac:dyDescent="0.15"/>
    <row r="3587" customFormat="1" ht="13" x14ac:dyDescent="0.15"/>
    <row r="3588" customFormat="1" ht="13" x14ac:dyDescent="0.15"/>
    <row r="3589" customFormat="1" ht="13" x14ac:dyDescent="0.15"/>
    <row r="3590" customFormat="1" ht="13" x14ac:dyDescent="0.15"/>
    <row r="3591" customFormat="1" ht="13" x14ac:dyDescent="0.15"/>
    <row r="3592" customFormat="1" ht="13" x14ac:dyDescent="0.15"/>
    <row r="3593" customFormat="1" ht="13" x14ac:dyDescent="0.15"/>
    <row r="3594" customFormat="1" ht="13" x14ac:dyDescent="0.15"/>
    <row r="3595" customFormat="1" ht="13" x14ac:dyDescent="0.15"/>
    <row r="3596" customFormat="1" ht="13" x14ac:dyDescent="0.15"/>
    <row r="3597" customFormat="1" ht="13" x14ac:dyDescent="0.15"/>
    <row r="3598" customFormat="1" ht="13" x14ac:dyDescent="0.15"/>
    <row r="3599" customFormat="1" ht="13" x14ac:dyDescent="0.15"/>
    <row r="3600" customFormat="1" ht="13" x14ac:dyDescent="0.15"/>
    <row r="3601" customFormat="1" ht="13" x14ac:dyDescent="0.15"/>
    <row r="3602" customFormat="1" ht="13" x14ac:dyDescent="0.15"/>
    <row r="3603" customFormat="1" ht="13" x14ac:dyDescent="0.15"/>
    <row r="3604" customFormat="1" ht="13" x14ac:dyDescent="0.15"/>
    <row r="3605" customFormat="1" ht="13" x14ac:dyDescent="0.15"/>
    <row r="3606" customFormat="1" ht="13" x14ac:dyDescent="0.15"/>
    <row r="3607" customFormat="1" ht="13" x14ac:dyDescent="0.15"/>
    <row r="3608" customFormat="1" ht="13" x14ac:dyDescent="0.15"/>
    <row r="3609" customFormat="1" ht="13" x14ac:dyDescent="0.15"/>
    <row r="3610" customFormat="1" ht="13" x14ac:dyDescent="0.15"/>
    <row r="3611" customFormat="1" ht="13" x14ac:dyDescent="0.15"/>
    <row r="3612" customFormat="1" ht="13" x14ac:dyDescent="0.15"/>
    <row r="3613" customFormat="1" ht="13" x14ac:dyDescent="0.15"/>
    <row r="3614" customFormat="1" ht="13" x14ac:dyDescent="0.15"/>
    <row r="3615" customFormat="1" ht="13" x14ac:dyDescent="0.15"/>
    <row r="3616" customFormat="1" ht="13" x14ac:dyDescent="0.15"/>
    <row r="3617" customFormat="1" ht="13" x14ac:dyDescent="0.15"/>
    <row r="3618" customFormat="1" ht="13" x14ac:dyDescent="0.15"/>
    <row r="3619" customFormat="1" ht="13" x14ac:dyDescent="0.15"/>
    <row r="3620" customFormat="1" ht="13" x14ac:dyDescent="0.15"/>
    <row r="3621" customFormat="1" ht="13" x14ac:dyDescent="0.15"/>
    <row r="3622" customFormat="1" ht="13" x14ac:dyDescent="0.15"/>
    <row r="3623" customFormat="1" ht="13" x14ac:dyDescent="0.15"/>
    <row r="3624" customFormat="1" ht="13" x14ac:dyDescent="0.15"/>
    <row r="3625" customFormat="1" ht="13" x14ac:dyDescent="0.15"/>
    <row r="3626" customFormat="1" ht="13" x14ac:dyDescent="0.15"/>
    <row r="3627" customFormat="1" ht="13" x14ac:dyDescent="0.15"/>
    <row r="3628" customFormat="1" ht="13" x14ac:dyDescent="0.15"/>
    <row r="3629" customFormat="1" ht="13" x14ac:dyDescent="0.15"/>
    <row r="3630" customFormat="1" ht="13" x14ac:dyDescent="0.15"/>
    <row r="3631" customFormat="1" ht="13" x14ac:dyDescent="0.15"/>
    <row r="3632" customFormat="1" ht="13" x14ac:dyDescent="0.15"/>
    <row r="3633" customFormat="1" ht="13" x14ac:dyDescent="0.15"/>
    <row r="3634" customFormat="1" ht="13" x14ac:dyDescent="0.15"/>
    <row r="3635" customFormat="1" ht="13" x14ac:dyDescent="0.15"/>
    <row r="3636" customFormat="1" ht="13" x14ac:dyDescent="0.15"/>
    <row r="3637" customFormat="1" ht="13" x14ac:dyDescent="0.15"/>
    <row r="3638" customFormat="1" ht="13" x14ac:dyDescent="0.15"/>
    <row r="3639" customFormat="1" ht="13" x14ac:dyDescent="0.15"/>
    <row r="3640" customFormat="1" ht="13" x14ac:dyDescent="0.15"/>
    <row r="3641" customFormat="1" ht="13" x14ac:dyDescent="0.15"/>
    <row r="3642" customFormat="1" ht="13" x14ac:dyDescent="0.15"/>
    <row r="3643" customFormat="1" ht="13" x14ac:dyDescent="0.15"/>
    <row r="3644" customFormat="1" ht="13" x14ac:dyDescent="0.15"/>
    <row r="3645" customFormat="1" ht="13" x14ac:dyDescent="0.15"/>
    <row r="3646" customFormat="1" ht="13" x14ac:dyDescent="0.15"/>
    <row r="3647" customFormat="1" ht="13" x14ac:dyDescent="0.15"/>
    <row r="3648" customFormat="1" ht="13" x14ac:dyDescent="0.15"/>
    <row r="3649" customFormat="1" ht="13" x14ac:dyDescent="0.15"/>
    <row r="3650" customFormat="1" ht="13" x14ac:dyDescent="0.15"/>
    <row r="3651" customFormat="1" ht="13" x14ac:dyDescent="0.15"/>
    <row r="3652" customFormat="1" ht="13" x14ac:dyDescent="0.15"/>
    <row r="3653" customFormat="1" ht="13" x14ac:dyDescent="0.15"/>
    <row r="3654" customFormat="1" ht="13" x14ac:dyDescent="0.15"/>
    <row r="3655" customFormat="1" ht="13" x14ac:dyDescent="0.15"/>
    <row r="3656" customFormat="1" ht="13" x14ac:dyDescent="0.15"/>
    <row r="3657" customFormat="1" ht="13" x14ac:dyDescent="0.15"/>
    <row r="3658" customFormat="1" ht="13" x14ac:dyDescent="0.15"/>
    <row r="3659" customFormat="1" ht="13" x14ac:dyDescent="0.15"/>
    <row r="3660" customFormat="1" ht="13" x14ac:dyDescent="0.15"/>
    <row r="3661" customFormat="1" ht="13" x14ac:dyDescent="0.15"/>
    <row r="3662" customFormat="1" ht="13" x14ac:dyDescent="0.15"/>
    <row r="3663" customFormat="1" ht="13" x14ac:dyDescent="0.15"/>
    <row r="3664" customFormat="1" ht="13" x14ac:dyDescent="0.15"/>
    <row r="3665" customFormat="1" ht="13" x14ac:dyDescent="0.15"/>
    <row r="3666" customFormat="1" ht="13" x14ac:dyDescent="0.15"/>
    <row r="3667" customFormat="1" ht="13" x14ac:dyDescent="0.15"/>
    <row r="3668" customFormat="1" ht="13" x14ac:dyDescent="0.15"/>
    <row r="3669" customFormat="1" ht="13" x14ac:dyDescent="0.15"/>
    <row r="3670" customFormat="1" ht="13" x14ac:dyDescent="0.15"/>
    <row r="3671" customFormat="1" ht="13" x14ac:dyDescent="0.15"/>
    <row r="3672" customFormat="1" ht="13" x14ac:dyDescent="0.15"/>
    <row r="3673" customFormat="1" ht="13" x14ac:dyDescent="0.15"/>
    <row r="3674" customFormat="1" ht="13" x14ac:dyDescent="0.15"/>
    <row r="3675" customFormat="1" ht="13" x14ac:dyDescent="0.15"/>
    <row r="3676" customFormat="1" ht="13" x14ac:dyDescent="0.15"/>
    <row r="3677" customFormat="1" ht="13" x14ac:dyDescent="0.15"/>
    <row r="3678" customFormat="1" ht="13" x14ac:dyDescent="0.15"/>
    <row r="3679" customFormat="1" ht="13" x14ac:dyDescent="0.15"/>
    <row r="3680" customFormat="1" ht="13" x14ac:dyDescent="0.15"/>
    <row r="3681" customFormat="1" ht="13" x14ac:dyDescent="0.15"/>
    <row r="3682" customFormat="1" ht="13" x14ac:dyDescent="0.15"/>
    <row r="3683" customFormat="1" ht="13" x14ac:dyDescent="0.15"/>
    <row r="3684" customFormat="1" ht="13" x14ac:dyDescent="0.15"/>
    <row r="3685" customFormat="1" ht="13" x14ac:dyDescent="0.15"/>
    <row r="3686" customFormat="1" ht="13" x14ac:dyDescent="0.15"/>
    <row r="3687" customFormat="1" ht="13" x14ac:dyDescent="0.15"/>
    <row r="3688" customFormat="1" ht="13" x14ac:dyDescent="0.15"/>
    <row r="3689" customFormat="1" ht="13" x14ac:dyDescent="0.15"/>
    <row r="3690" customFormat="1" ht="13" x14ac:dyDescent="0.15"/>
    <row r="3691" customFormat="1" ht="13" x14ac:dyDescent="0.15"/>
    <row r="3692" customFormat="1" ht="13" x14ac:dyDescent="0.15"/>
    <row r="3693" customFormat="1" ht="13" x14ac:dyDescent="0.15"/>
    <row r="3694" customFormat="1" ht="13" x14ac:dyDescent="0.15"/>
    <row r="3695" customFormat="1" ht="13" x14ac:dyDescent="0.15"/>
    <row r="3696" customFormat="1" ht="13" x14ac:dyDescent="0.15"/>
    <row r="3697" customFormat="1" ht="13" x14ac:dyDescent="0.15"/>
    <row r="3698" customFormat="1" ht="13" x14ac:dyDescent="0.15"/>
    <row r="3699" customFormat="1" ht="13" x14ac:dyDescent="0.15"/>
    <row r="3700" customFormat="1" ht="13" x14ac:dyDescent="0.15"/>
    <row r="3701" customFormat="1" ht="13" x14ac:dyDescent="0.15"/>
    <row r="3702" customFormat="1" ht="13" x14ac:dyDescent="0.15"/>
    <row r="3703" customFormat="1" ht="13" x14ac:dyDescent="0.15"/>
    <row r="3704" customFormat="1" ht="13" x14ac:dyDescent="0.15"/>
    <row r="3705" customFormat="1" ht="13" x14ac:dyDescent="0.15"/>
    <row r="3706" customFormat="1" ht="13" x14ac:dyDescent="0.15"/>
    <row r="3707" customFormat="1" ht="13" x14ac:dyDescent="0.15"/>
    <row r="3708" customFormat="1" ht="13" x14ac:dyDescent="0.15"/>
    <row r="3709" customFormat="1" ht="13" x14ac:dyDescent="0.15"/>
    <row r="3710" customFormat="1" ht="13" x14ac:dyDescent="0.15"/>
    <row r="3711" customFormat="1" ht="13" x14ac:dyDescent="0.15"/>
    <row r="3712" customFormat="1" ht="13" x14ac:dyDescent="0.15"/>
    <row r="3713" customFormat="1" ht="13" x14ac:dyDescent="0.15"/>
    <row r="3714" customFormat="1" ht="13" x14ac:dyDescent="0.15"/>
    <row r="3715" customFormat="1" ht="13" x14ac:dyDescent="0.15"/>
    <row r="3716" customFormat="1" ht="13" x14ac:dyDescent="0.15"/>
    <row r="3717" customFormat="1" ht="13" x14ac:dyDescent="0.15"/>
    <row r="3718" customFormat="1" ht="13" x14ac:dyDescent="0.15"/>
    <row r="3719" customFormat="1" ht="13" x14ac:dyDescent="0.15"/>
    <row r="3720" customFormat="1" ht="13" x14ac:dyDescent="0.15"/>
    <row r="3721" customFormat="1" ht="13" x14ac:dyDescent="0.15"/>
    <row r="3722" customFormat="1" ht="13" x14ac:dyDescent="0.15"/>
    <row r="3723" customFormat="1" ht="13" x14ac:dyDescent="0.15"/>
    <row r="3724" customFormat="1" ht="13" x14ac:dyDescent="0.15"/>
    <row r="3725" customFormat="1" ht="13" x14ac:dyDescent="0.15"/>
    <row r="3726" customFormat="1" ht="13" x14ac:dyDescent="0.15"/>
    <row r="3727" customFormat="1" ht="13" x14ac:dyDescent="0.15"/>
    <row r="3728" customFormat="1" ht="13" x14ac:dyDescent="0.15"/>
    <row r="3729" customFormat="1" ht="13" x14ac:dyDescent="0.15"/>
    <row r="3730" customFormat="1" ht="13" x14ac:dyDescent="0.15"/>
    <row r="3731" customFormat="1" ht="13" x14ac:dyDescent="0.15"/>
    <row r="3732" customFormat="1" ht="13" x14ac:dyDescent="0.15"/>
    <row r="3733" customFormat="1" ht="13" x14ac:dyDescent="0.15"/>
    <row r="3734" customFormat="1" ht="13" x14ac:dyDescent="0.15"/>
    <row r="3735" customFormat="1" ht="13" x14ac:dyDescent="0.15"/>
    <row r="3736" customFormat="1" ht="13" x14ac:dyDescent="0.15"/>
    <row r="3737" customFormat="1" ht="13" x14ac:dyDescent="0.15"/>
    <row r="3738" customFormat="1" ht="13" x14ac:dyDescent="0.15"/>
    <row r="3739" customFormat="1" ht="13" x14ac:dyDescent="0.15"/>
    <row r="3740" customFormat="1" ht="13" x14ac:dyDescent="0.15"/>
    <row r="3741" customFormat="1" ht="13" x14ac:dyDescent="0.15"/>
    <row r="3742" customFormat="1" ht="13" x14ac:dyDescent="0.15"/>
    <row r="3743" customFormat="1" ht="13" x14ac:dyDescent="0.15"/>
    <row r="3744" customFormat="1" ht="13" x14ac:dyDescent="0.15"/>
    <row r="3745" customFormat="1" ht="13" x14ac:dyDescent="0.15"/>
    <row r="3746" customFormat="1" ht="13" x14ac:dyDescent="0.15"/>
    <row r="3747" customFormat="1" ht="13" x14ac:dyDescent="0.15"/>
    <row r="3748" customFormat="1" ht="13" x14ac:dyDescent="0.15"/>
    <row r="3749" customFormat="1" ht="13" x14ac:dyDescent="0.15"/>
    <row r="3750" customFormat="1" ht="13" x14ac:dyDescent="0.15"/>
    <row r="3751" customFormat="1" ht="13" x14ac:dyDescent="0.15"/>
    <row r="3752" customFormat="1" ht="13" x14ac:dyDescent="0.15"/>
    <row r="3753" customFormat="1" ht="13" x14ac:dyDescent="0.15"/>
    <row r="3754" customFormat="1" ht="13" x14ac:dyDescent="0.15"/>
    <row r="3755" customFormat="1" ht="13" x14ac:dyDescent="0.15"/>
    <row r="3756" customFormat="1" ht="13" x14ac:dyDescent="0.15"/>
    <row r="3757" customFormat="1" ht="13" x14ac:dyDescent="0.15"/>
    <row r="3758" customFormat="1" ht="13" x14ac:dyDescent="0.15"/>
    <row r="3759" customFormat="1" ht="13" x14ac:dyDescent="0.15"/>
    <row r="3760" customFormat="1" ht="13" x14ac:dyDescent="0.15"/>
    <row r="3761" customFormat="1" ht="13" x14ac:dyDescent="0.15"/>
    <row r="3762" customFormat="1" ht="13" x14ac:dyDescent="0.15"/>
    <row r="3763" customFormat="1" ht="13" x14ac:dyDescent="0.15"/>
    <row r="3764" customFormat="1" ht="13" x14ac:dyDescent="0.15"/>
    <row r="3765" customFormat="1" ht="13" x14ac:dyDescent="0.15"/>
    <row r="3766" customFormat="1" ht="13" x14ac:dyDescent="0.15"/>
    <row r="3767" customFormat="1" ht="13" x14ac:dyDescent="0.15"/>
    <row r="3768" customFormat="1" ht="13" x14ac:dyDescent="0.15"/>
    <row r="3769" customFormat="1" ht="13" x14ac:dyDescent="0.15"/>
    <row r="3770" customFormat="1" ht="13" x14ac:dyDescent="0.15"/>
    <row r="3771" customFormat="1" ht="13" x14ac:dyDescent="0.15"/>
    <row r="3772" customFormat="1" ht="13" x14ac:dyDescent="0.15"/>
    <row r="3773" customFormat="1" ht="13" x14ac:dyDescent="0.15"/>
    <row r="3774" customFormat="1" ht="13" x14ac:dyDescent="0.15"/>
    <row r="3775" customFormat="1" ht="13" x14ac:dyDescent="0.15"/>
    <row r="3776" customFormat="1" ht="13" x14ac:dyDescent="0.15"/>
    <row r="3777" customFormat="1" ht="13" x14ac:dyDescent="0.15"/>
    <row r="3778" customFormat="1" ht="13" x14ac:dyDescent="0.15"/>
    <row r="3779" customFormat="1" ht="13" x14ac:dyDescent="0.15"/>
    <row r="3780" customFormat="1" ht="13" x14ac:dyDescent="0.15"/>
    <row r="3781" customFormat="1" ht="13" x14ac:dyDescent="0.15"/>
    <row r="3782" customFormat="1" ht="13" x14ac:dyDescent="0.15"/>
    <row r="3783" customFormat="1" ht="13" x14ac:dyDescent="0.15"/>
    <row r="3784" customFormat="1" ht="13" x14ac:dyDescent="0.15"/>
    <row r="3785" customFormat="1" ht="13" x14ac:dyDescent="0.15"/>
    <row r="3786" customFormat="1" ht="13" x14ac:dyDescent="0.15"/>
    <row r="3787" customFormat="1" ht="13" x14ac:dyDescent="0.15"/>
    <row r="3788" customFormat="1" ht="13" x14ac:dyDescent="0.15"/>
    <row r="3789" customFormat="1" ht="13" x14ac:dyDescent="0.15"/>
    <row r="3790" customFormat="1" ht="13" x14ac:dyDescent="0.15"/>
    <row r="3791" customFormat="1" ht="13" x14ac:dyDescent="0.15"/>
    <row r="3792" customFormat="1" ht="13" x14ac:dyDescent="0.15"/>
    <row r="3793" customFormat="1" ht="13" x14ac:dyDescent="0.15"/>
    <row r="3794" customFormat="1" ht="13" x14ac:dyDescent="0.15"/>
    <row r="3795" customFormat="1" ht="13" x14ac:dyDescent="0.15"/>
    <row r="3796" customFormat="1" ht="13" x14ac:dyDescent="0.15"/>
    <row r="3797" customFormat="1" ht="13" x14ac:dyDescent="0.15"/>
    <row r="3798" customFormat="1" ht="13" x14ac:dyDescent="0.15"/>
    <row r="3799" customFormat="1" ht="13" x14ac:dyDescent="0.15"/>
    <row r="3800" customFormat="1" ht="13" x14ac:dyDescent="0.15"/>
    <row r="3801" customFormat="1" ht="13" x14ac:dyDescent="0.15"/>
    <row r="3802" customFormat="1" ht="13" x14ac:dyDescent="0.15"/>
    <row r="3803" customFormat="1" ht="13" x14ac:dyDescent="0.15"/>
    <row r="3804" customFormat="1" ht="13" x14ac:dyDescent="0.15"/>
    <row r="3805" customFormat="1" ht="13" x14ac:dyDescent="0.15"/>
    <row r="3806" customFormat="1" ht="13" x14ac:dyDescent="0.15"/>
    <row r="3807" customFormat="1" ht="13" x14ac:dyDescent="0.15"/>
    <row r="3808" customFormat="1" ht="13" x14ac:dyDescent="0.15"/>
    <row r="3809" customFormat="1" ht="13" x14ac:dyDescent="0.15"/>
    <row r="3810" customFormat="1" ht="13" x14ac:dyDescent="0.15"/>
    <row r="3811" customFormat="1" ht="13" x14ac:dyDescent="0.15"/>
    <row r="3812" customFormat="1" ht="13" x14ac:dyDescent="0.15"/>
    <row r="3813" customFormat="1" ht="13" x14ac:dyDescent="0.15"/>
    <row r="3814" customFormat="1" ht="13" x14ac:dyDescent="0.15"/>
    <row r="3815" customFormat="1" ht="13" x14ac:dyDescent="0.15"/>
    <row r="3816" customFormat="1" ht="13" x14ac:dyDescent="0.15"/>
    <row r="3817" customFormat="1" ht="13" x14ac:dyDescent="0.15"/>
    <row r="3818" customFormat="1" ht="13" x14ac:dyDescent="0.15"/>
    <row r="3819" customFormat="1" ht="13" x14ac:dyDescent="0.15"/>
    <row r="3820" customFormat="1" ht="13" x14ac:dyDescent="0.15"/>
    <row r="3821" customFormat="1" ht="13" x14ac:dyDescent="0.15"/>
    <row r="3822" customFormat="1" ht="13" x14ac:dyDescent="0.15"/>
    <row r="3823" customFormat="1" ht="13" x14ac:dyDescent="0.15"/>
    <row r="3824" customFormat="1" ht="13" x14ac:dyDescent="0.15"/>
    <row r="3825" customFormat="1" ht="13" x14ac:dyDescent="0.15"/>
    <row r="3826" customFormat="1" ht="13" x14ac:dyDescent="0.15"/>
    <row r="3827" customFormat="1" ht="13" x14ac:dyDescent="0.15"/>
    <row r="3828" customFormat="1" ht="13" x14ac:dyDescent="0.15"/>
    <row r="3829" customFormat="1" ht="13" x14ac:dyDescent="0.15"/>
    <row r="3830" customFormat="1" ht="13" x14ac:dyDescent="0.15"/>
    <row r="3831" customFormat="1" ht="13" x14ac:dyDescent="0.15"/>
    <row r="3832" customFormat="1" ht="13" x14ac:dyDescent="0.15"/>
    <row r="3833" customFormat="1" ht="13" x14ac:dyDescent="0.15"/>
    <row r="3834" customFormat="1" ht="13" x14ac:dyDescent="0.15"/>
    <row r="3835" customFormat="1" ht="13" x14ac:dyDescent="0.15"/>
    <row r="3836" customFormat="1" ht="13" x14ac:dyDescent="0.15"/>
    <row r="3837" customFormat="1" ht="13" x14ac:dyDescent="0.15"/>
    <row r="3838" customFormat="1" ht="13" x14ac:dyDescent="0.15"/>
    <row r="3839" customFormat="1" ht="13" x14ac:dyDescent="0.15"/>
    <row r="3840" customFormat="1" ht="13" x14ac:dyDescent="0.15"/>
    <row r="3841" customFormat="1" ht="13" x14ac:dyDescent="0.15"/>
    <row r="3842" customFormat="1" ht="13" x14ac:dyDescent="0.15"/>
    <row r="3843" customFormat="1" ht="13" x14ac:dyDescent="0.15"/>
    <row r="3844" customFormat="1" ht="13" x14ac:dyDescent="0.15"/>
    <row r="3845" customFormat="1" ht="13" x14ac:dyDescent="0.15"/>
    <row r="3846" customFormat="1" ht="13" x14ac:dyDescent="0.15"/>
    <row r="3847" customFormat="1" ht="13" x14ac:dyDescent="0.15"/>
    <row r="3848" customFormat="1" ht="13" x14ac:dyDescent="0.15"/>
    <row r="3849" customFormat="1" ht="13" x14ac:dyDescent="0.15"/>
    <row r="3850" customFormat="1" ht="13" x14ac:dyDescent="0.15"/>
    <row r="3851" customFormat="1" ht="13" x14ac:dyDescent="0.15"/>
    <row r="3852" customFormat="1" ht="13" x14ac:dyDescent="0.15"/>
    <row r="3853" customFormat="1" ht="13" x14ac:dyDescent="0.15"/>
    <row r="3854" customFormat="1" ht="13" x14ac:dyDescent="0.15"/>
    <row r="3855" customFormat="1" ht="13" x14ac:dyDescent="0.15"/>
    <row r="3856" customFormat="1" ht="13" x14ac:dyDescent="0.15"/>
    <row r="3857" customFormat="1" ht="13" x14ac:dyDescent="0.15"/>
    <row r="3858" customFormat="1" ht="13" x14ac:dyDescent="0.15"/>
    <row r="3859" customFormat="1" ht="13" x14ac:dyDescent="0.15"/>
    <row r="3860" customFormat="1" ht="13" x14ac:dyDescent="0.15"/>
    <row r="3861" customFormat="1" ht="13" x14ac:dyDescent="0.15"/>
    <row r="3862" customFormat="1" ht="13" x14ac:dyDescent="0.15"/>
    <row r="3863" customFormat="1" ht="13" x14ac:dyDescent="0.15"/>
    <row r="3864" customFormat="1" ht="13" x14ac:dyDescent="0.15"/>
    <row r="3865" customFormat="1" ht="13" x14ac:dyDescent="0.15"/>
    <row r="3866" customFormat="1" ht="13" x14ac:dyDescent="0.15"/>
    <row r="3867" customFormat="1" ht="13" x14ac:dyDescent="0.15"/>
    <row r="3868" customFormat="1" ht="13" x14ac:dyDescent="0.15"/>
    <row r="3869" customFormat="1" ht="13" x14ac:dyDescent="0.15"/>
    <row r="3870" customFormat="1" ht="13" x14ac:dyDescent="0.15"/>
    <row r="3871" customFormat="1" ht="13" x14ac:dyDescent="0.15"/>
    <row r="3872" customFormat="1" ht="13" x14ac:dyDescent="0.15"/>
    <row r="3873" customFormat="1" ht="13" x14ac:dyDescent="0.15"/>
    <row r="3874" customFormat="1" ht="13" x14ac:dyDescent="0.15"/>
    <row r="3875" customFormat="1" ht="13" x14ac:dyDescent="0.15"/>
    <row r="3876" customFormat="1" ht="13" x14ac:dyDescent="0.15"/>
    <row r="3877" customFormat="1" ht="13" x14ac:dyDescent="0.15"/>
    <row r="3878" customFormat="1" ht="13" x14ac:dyDescent="0.15"/>
    <row r="3879" customFormat="1" ht="13" x14ac:dyDescent="0.15"/>
    <row r="3880" customFormat="1" ht="13" x14ac:dyDescent="0.15"/>
    <row r="3881" customFormat="1" ht="13" x14ac:dyDescent="0.15"/>
    <row r="3882" customFormat="1" ht="13" x14ac:dyDescent="0.15"/>
    <row r="3883" customFormat="1" ht="13" x14ac:dyDescent="0.15"/>
    <row r="3884" customFormat="1" ht="13" x14ac:dyDescent="0.15"/>
    <row r="3885" customFormat="1" ht="13" x14ac:dyDescent="0.15"/>
    <row r="3886" customFormat="1" ht="13" x14ac:dyDescent="0.15"/>
    <row r="3887" customFormat="1" ht="13" x14ac:dyDescent="0.15"/>
    <row r="3888" customFormat="1" ht="13" x14ac:dyDescent="0.15"/>
    <row r="3889" customFormat="1" ht="13" x14ac:dyDescent="0.15"/>
    <row r="3890" customFormat="1" ht="13" x14ac:dyDescent="0.15"/>
    <row r="3891" customFormat="1" ht="13" x14ac:dyDescent="0.15"/>
    <row r="3892" customFormat="1" ht="13" x14ac:dyDescent="0.15"/>
    <row r="3893" customFormat="1" ht="13" x14ac:dyDescent="0.15"/>
    <row r="3894" customFormat="1" ht="13" x14ac:dyDescent="0.15"/>
    <row r="3895" customFormat="1" ht="13" x14ac:dyDescent="0.15"/>
    <row r="3896" customFormat="1" ht="13" x14ac:dyDescent="0.15"/>
    <row r="3897" customFormat="1" ht="13" x14ac:dyDescent="0.15"/>
    <row r="3898" customFormat="1" ht="13" x14ac:dyDescent="0.15"/>
    <row r="3899" customFormat="1" ht="13" x14ac:dyDescent="0.15"/>
    <row r="3900" customFormat="1" ht="13" x14ac:dyDescent="0.15"/>
    <row r="3901" customFormat="1" ht="13" x14ac:dyDescent="0.15"/>
    <row r="3902" customFormat="1" ht="13" x14ac:dyDescent="0.15"/>
    <row r="3903" customFormat="1" ht="13" x14ac:dyDescent="0.15"/>
    <row r="3904" customFormat="1" ht="13" x14ac:dyDescent="0.15"/>
    <row r="3905" customFormat="1" ht="13" x14ac:dyDescent="0.15"/>
    <row r="3906" customFormat="1" ht="13" x14ac:dyDescent="0.15"/>
    <row r="3907" customFormat="1" ht="13" x14ac:dyDescent="0.15"/>
    <row r="3908" customFormat="1" ht="13" x14ac:dyDescent="0.15"/>
    <row r="3909" customFormat="1" ht="13" x14ac:dyDescent="0.15"/>
    <row r="3910" customFormat="1" ht="13" x14ac:dyDescent="0.15"/>
    <row r="3911" customFormat="1" ht="13" x14ac:dyDescent="0.15"/>
    <row r="3912" customFormat="1" ht="13" x14ac:dyDescent="0.15"/>
    <row r="3913" customFormat="1" ht="13" x14ac:dyDescent="0.15"/>
    <row r="3914" customFormat="1" ht="13" x14ac:dyDescent="0.15"/>
    <row r="3915" customFormat="1" ht="13" x14ac:dyDescent="0.15"/>
    <row r="3916" customFormat="1" ht="13" x14ac:dyDescent="0.15"/>
    <row r="3917" customFormat="1" ht="13" x14ac:dyDescent="0.15"/>
    <row r="3918" customFormat="1" ht="13" x14ac:dyDescent="0.15"/>
    <row r="3919" customFormat="1" ht="13" x14ac:dyDescent="0.15"/>
    <row r="3920" customFormat="1" ht="13" x14ac:dyDescent="0.15"/>
    <row r="3921" customFormat="1" ht="13" x14ac:dyDescent="0.15"/>
    <row r="3922" customFormat="1" ht="13" x14ac:dyDescent="0.15"/>
    <row r="3923" customFormat="1" ht="13" x14ac:dyDescent="0.15"/>
    <row r="3924" customFormat="1" ht="13" x14ac:dyDescent="0.15"/>
    <row r="3925" customFormat="1" ht="13" x14ac:dyDescent="0.15"/>
    <row r="3926" customFormat="1" ht="13" x14ac:dyDescent="0.15"/>
    <row r="3927" customFormat="1" ht="13" x14ac:dyDescent="0.15"/>
    <row r="3928" customFormat="1" ht="13" x14ac:dyDescent="0.15"/>
    <row r="3929" customFormat="1" ht="13" x14ac:dyDescent="0.15"/>
    <row r="3930" customFormat="1" ht="13" x14ac:dyDescent="0.15"/>
    <row r="3931" customFormat="1" ht="13" x14ac:dyDescent="0.15"/>
    <row r="3932" customFormat="1" ht="13" x14ac:dyDescent="0.15"/>
    <row r="3933" customFormat="1" ht="13" x14ac:dyDescent="0.15"/>
    <row r="3934" customFormat="1" ht="13" x14ac:dyDescent="0.15"/>
    <row r="3935" customFormat="1" ht="13" x14ac:dyDescent="0.15"/>
    <row r="3936" customFormat="1" ht="13" x14ac:dyDescent="0.15"/>
    <row r="3937" customFormat="1" ht="13" x14ac:dyDescent="0.15"/>
    <row r="3938" customFormat="1" ht="13" x14ac:dyDescent="0.15"/>
    <row r="3939" customFormat="1" ht="13" x14ac:dyDescent="0.15"/>
    <row r="3940" customFormat="1" ht="13" x14ac:dyDescent="0.15"/>
    <row r="3941" customFormat="1" ht="13" x14ac:dyDescent="0.15"/>
    <row r="3942" customFormat="1" ht="13" x14ac:dyDescent="0.15"/>
    <row r="3943" customFormat="1" ht="13" x14ac:dyDescent="0.15"/>
    <row r="3944" customFormat="1" ht="13" x14ac:dyDescent="0.15"/>
    <row r="3945" customFormat="1" ht="13" x14ac:dyDescent="0.15"/>
    <row r="3946" customFormat="1" ht="13" x14ac:dyDescent="0.15"/>
    <row r="3947" customFormat="1" ht="13" x14ac:dyDescent="0.15"/>
    <row r="3948" customFormat="1" ht="13" x14ac:dyDescent="0.15"/>
    <row r="3949" customFormat="1" ht="13" x14ac:dyDescent="0.15"/>
    <row r="3950" customFormat="1" ht="13" x14ac:dyDescent="0.15"/>
    <row r="3951" customFormat="1" ht="13" x14ac:dyDescent="0.15"/>
    <row r="3952" customFormat="1" ht="13" x14ac:dyDescent="0.15"/>
    <row r="3953" customFormat="1" ht="13" x14ac:dyDescent="0.15"/>
    <row r="3954" customFormat="1" ht="13" x14ac:dyDescent="0.15"/>
    <row r="3955" customFormat="1" ht="13" x14ac:dyDescent="0.15"/>
    <row r="3956" customFormat="1" ht="13" x14ac:dyDescent="0.15"/>
    <row r="3957" customFormat="1" ht="13" x14ac:dyDescent="0.15"/>
    <row r="3958" customFormat="1" ht="13" x14ac:dyDescent="0.15"/>
    <row r="3959" customFormat="1" ht="13" x14ac:dyDescent="0.15"/>
    <row r="3960" customFormat="1" ht="13" x14ac:dyDescent="0.15"/>
    <row r="3961" customFormat="1" ht="13" x14ac:dyDescent="0.15"/>
    <row r="3962" customFormat="1" ht="13" x14ac:dyDescent="0.15"/>
    <row r="3963" customFormat="1" ht="13" x14ac:dyDescent="0.15"/>
    <row r="3964" customFormat="1" ht="13" x14ac:dyDescent="0.15"/>
    <row r="3965" customFormat="1" ht="13" x14ac:dyDescent="0.15"/>
    <row r="3966" customFormat="1" ht="13" x14ac:dyDescent="0.15"/>
    <row r="3967" customFormat="1" ht="13" x14ac:dyDescent="0.15"/>
    <row r="3968" customFormat="1" ht="13" x14ac:dyDescent="0.15"/>
    <row r="3969" customFormat="1" ht="13" x14ac:dyDescent="0.15"/>
    <row r="3970" customFormat="1" ht="13" x14ac:dyDescent="0.15"/>
    <row r="3971" customFormat="1" ht="13" x14ac:dyDescent="0.15"/>
    <row r="3972" customFormat="1" ht="13" x14ac:dyDescent="0.15"/>
    <row r="3973" customFormat="1" ht="13" x14ac:dyDescent="0.15"/>
    <row r="3974" customFormat="1" ht="13" x14ac:dyDescent="0.15"/>
    <row r="3975" customFormat="1" ht="13" x14ac:dyDescent="0.15"/>
    <row r="3976" customFormat="1" ht="13" x14ac:dyDescent="0.15"/>
    <row r="3977" customFormat="1" ht="13" x14ac:dyDescent="0.15"/>
    <row r="3978" customFormat="1" ht="13" x14ac:dyDescent="0.15"/>
    <row r="3979" customFormat="1" ht="13" x14ac:dyDescent="0.15"/>
    <row r="3980" customFormat="1" ht="13" x14ac:dyDescent="0.15"/>
    <row r="3981" customFormat="1" ht="13" x14ac:dyDescent="0.15"/>
    <row r="3982" customFormat="1" ht="13" x14ac:dyDescent="0.15"/>
    <row r="3983" customFormat="1" ht="13" x14ac:dyDescent="0.15"/>
    <row r="3984" customFormat="1" ht="13" x14ac:dyDescent="0.15"/>
    <row r="3985" customFormat="1" ht="13" x14ac:dyDescent="0.15"/>
    <row r="3986" customFormat="1" ht="13" x14ac:dyDescent="0.15"/>
    <row r="3987" customFormat="1" ht="13" x14ac:dyDescent="0.15"/>
    <row r="3988" customFormat="1" ht="13" x14ac:dyDescent="0.15"/>
    <row r="3989" customFormat="1" ht="13" x14ac:dyDescent="0.15"/>
    <row r="3990" customFormat="1" ht="13" x14ac:dyDescent="0.15"/>
    <row r="3991" customFormat="1" ht="13" x14ac:dyDescent="0.15"/>
    <row r="3992" customFormat="1" ht="13" x14ac:dyDescent="0.15"/>
    <row r="3993" customFormat="1" ht="13" x14ac:dyDescent="0.15"/>
    <row r="3994" customFormat="1" ht="13" x14ac:dyDescent="0.15"/>
    <row r="3995" customFormat="1" ht="13" x14ac:dyDescent="0.15"/>
    <row r="3996" customFormat="1" ht="13" x14ac:dyDescent="0.15"/>
    <row r="3997" customFormat="1" ht="13" x14ac:dyDescent="0.15"/>
    <row r="3998" customFormat="1" ht="13" x14ac:dyDescent="0.15"/>
    <row r="3999" customFormat="1" ht="13" x14ac:dyDescent="0.15"/>
    <row r="4000" customFormat="1" ht="13" x14ac:dyDescent="0.15"/>
    <row r="4001" customFormat="1" ht="13" x14ac:dyDescent="0.15"/>
    <row r="4002" customFormat="1" ht="13" x14ac:dyDescent="0.15"/>
    <row r="4003" customFormat="1" ht="13" x14ac:dyDescent="0.15"/>
    <row r="4004" customFormat="1" ht="13" x14ac:dyDescent="0.15"/>
    <row r="4005" customFormat="1" ht="13" x14ac:dyDescent="0.15"/>
    <row r="4006" customFormat="1" ht="13" x14ac:dyDescent="0.15"/>
    <row r="4007" customFormat="1" ht="13" x14ac:dyDescent="0.15"/>
    <row r="4008" customFormat="1" ht="13" x14ac:dyDescent="0.15"/>
    <row r="4009" customFormat="1" ht="13" x14ac:dyDescent="0.15"/>
    <row r="4010" customFormat="1" ht="13" x14ac:dyDescent="0.15"/>
    <row r="4011" customFormat="1" ht="13" x14ac:dyDescent="0.15"/>
    <row r="4012" customFormat="1" ht="13" x14ac:dyDescent="0.15"/>
    <row r="4013" customFormat="1" ht="13" x14ac:dyDescent="0.15"/>
    <row r="4014" customFormat="1" ht="13" x14ac:dyDescent="0.15"/>
    <row r="4015" customFormat="1" ht="13" x14ac:dyDescent="0.15"/>
    <row r="4016" customFormat="1" ht="13" x14ac:dyDescent="0.15"/>
    <row r="4017" customFormat="1" ht="13" x14ac:dyDescent="0.15"/>
    <row r="4018" customFormat="1" ht="13" x14ac:dyDescent="0.15"/>
    <row r="4019" customFormat="1" ht="13" x14ac:dyDescent="0.15"/>
    <row r="4020" customFormat="1" ht="13" x14ac:dyDescent="0.15"/>
    <row r="4021" customFormat="1" ht="13" x14ac:dyDescent="0.15"/>
    <row r="4022" customFormat="1" ht="13" x14ac:dyDescent="0.15"/>
    <row r="4023" customFormat="1" ht="13" x14ac:dyDescent="0.15"/>
    <row r="4024" customFormat="1" ht="13" x14ac:dyDescent="0.15"/>
    <row r="4025" customFormat="1" ht="13" x14ac:dyDescent="0.15"/>
    <row r="4026" customFormat="1" ht="13" x14ac:dyDescent="0.15"/>
    <row r="4027" customFormat="1" ht="13" x14ac:dyDescent="0.15"/>
    <row r="4028" customFormat="1" ht="13" x14ac:dyDescent="0.15"/>
    <row r="4029" customFormat="1" ht="13" x14ac:dyDescent="0.15"/>
    <row r="4030" customFormat="1" ht="13" x14ac:dyDescent="0.15"/>
    <row r="4031" customFormat="1" ht="13" x14ac:dyDescent="0.15"/>
    <row r="4032" customFormat="1" ht="13" x14ac:dyDescent="0.15"/>
    <row r="4033" customFormat="1" ht="13" x14ac:dyDescent="0.15"/>
    <row r="4034" customFormat="1" ht="13" x14ac:dyDescent="0.15"/>
    <row r="4035" customFormat="1" ht="13" x14ac:dyDescent="0.15"/>
    <row r="4036" customFormat="1" ht="13" x14ac:dyDescent="0.15"/>
    <row r="4037" customFormat="1" ht="13" x14ac:dyDescent="0.15"/>
    <row r="4038" customFormat="1" ht="13" x14ac:dyDescent="0.15"/>
    <row r="4039" customFormat="1" ht="13" x14ac:dyDescent="0.15"/>
    <row r="4040" customFormat="1" ht="13" x14ac:dyDescent="0.15"/>
    <row r="4041" customFormat="1" ht="13" x14ac:dyDescent="0.15"/>
    <row r="4042" customFormat="1" ht="13" x14ac:dyDescent="0.15"/>
    <row r="4043" customFormat="1" ht="13" x14ac:dyDescent="0.15"/>
    <row r="4044" customFormat="1" ht="13" x14ac:dyDescent="0.15"/>
    <row r="4045" customFormat="1" ht="13" x14ac:dyDescent="0.15"/>
    <row r="4046" customFormat="1" ht="13" x14ac:dyDescent="0.15"/>
    <row r="4047" customFormat="1" ht="13" x14ac:dyDescent="0.15"/>
    <row r="4048" customFormat="1" ht="13" x14ac:dyDescent="0.15"/>
    <row r="4049" customFormat="1" ht="13" x14ac:dyDescent="0.15"/>
    <row r="4050" customFormat="1" ht="13" x14ac:dyDescent="0.15"/>
    <row r="4051" customFormat="1" ht="13" x14ac:dyDescent="0.15"/>
    <row r="4052" customFormat="1" ht="13" x14ac:dyDescent="0.15"/>
    <row r="4053" customFormat="1" ht="13" x14ac:dyDescent="0.15"/>
    <row r="4054" customFormat="1" ht="13" x14ac:dyDescent="0.15"/>
    <row r="4055" customFormat="1" ht="13" x14ac:dyDescent="0.15"/>
    <row r="4056" customFormat="1" ht="13" x14ac:dyDescent="0.15"/>
    <row r="4057" customFormat="1" ht="13" x14ac:dyDescent="0.15"/>
    <row r="4058" customFormat="1" ht="13" x14ac:dyDescent="0.15"/>
    <row r="4059" customFormat="1" ht="13" x14ac:dyDescent="0.15"/>
    <row r="4060" customFormat="1" ht="13" x14ac:dyDescent="0.15"/>
    <row r="4061" customFormat="1" ht="13" x14ac:dyDescent="0.15"/>
    <row r="4062" customFormat="1" ht="13" x14ac:dyDescent="0.15"/>
    <row r="4063" customFormat="1" ht="13" x14ac:dyDescent="0.15"/>
    <row r="4064" customFormat="1" ht="13" x14ac:dyDescent="0.15"/>
    <row r="4065" customFormat="1" ht="13" x14ac:dyDescent="0.15"/>
    <row r="4066" customFormat="1" ht="13" x14ac:dyDescent="0.15"/>
    <row r="4067" customFormat="1" ht="13" x14ac:dyDescent="0.15"/>
    <row r="4068" customFormat="1" ht="13" x14ac:dyDescent="0.15"/>
    <row r="4069" customFormat="1" ht="13" x14ac:dyDescent="0.15"/>
    <row r="4070" customFormat="1" ht="13" x14ac:dyDescent="0.15"/>
    <row r="4071" customFormat="1" ht="13" x14ac:dyDescent="0.15"/>
    <row r="4072" customFormat="1" ht="13" x14ac:dyDescent="0.15"/>
    <row r="4073" customFormat="1" ht="13" x14ac:dyDescent="0.15"/>
    <row r="4074" customFormat="1" ht="13" x14ac:dyDescent="0.15"/>
    <row r="4075" customFormat="1" ht="13" x14ac:dyDescent="0.15"/>
    <row r="4076" customFormat="1" ht="13" x14ac:dyDescent="0.15"/>
    <row r="4077" customFormat="1" ht="13" x14ac:dyDescent="0.15"/>
    <row r="4078" customFormat="1" ht="13" x14ac:dyDescent="0.15"/>
    <row r="4079" customFormat="1" ht="13" x14ac:dyDescent="0.15"/>
    <row r="4080" customFormat="1" ht="13" x14ac:dyDescent="0.15"/>
    <row r="4081" customFormat="1" ht="13" x14ac:dyDescent="0.15"/>
    <row r="4082" customFormat="1" ht="13" x14ac:dyDescent="0.15"/>
    <row r="4083" customFormat="1" ht="13" x14ac:dyDescent="0.15"/>
    <row r="4084" customFormat="1" ht="13" x14ac:dyDescent="0.15"/>
    <row r="4085" customFormat="1" ht="13" x14ac:dyDescent="0.15"/>
    <row r="4086" customFormat="1" ht="13" x14ac:dyDescent="0.15"/>
    <row r="4087" customFormat="1" ht="13" x14ac:dyDescent="0.15"/>
    <row r="4088" customFormat="1" ht="13" x14ac:dyDescent="0.15"/>
    <row r="4089" customFormat="1" ht="13" x14ac:dyDescent="0.15"/>
    <row r="4090" customFormat="1" ht="13" x14ac:dyDescent="0.15"/>
    <row r="4091" customFormat="1" ht="13" x14ac:dyDescent="0.15"/>
    <row r="4092" customFormat="1" ht="13" x14ac:dyDescent="0.15"/>
    <row r="4093" customFormat="1" ht="13" x14ac:dyDescent="0.15"/>
    <row r="4094" customFormat="1" ht="13" x14ac:dyDescent="0.15"/>
    <row r="4095" customFormat="1" ht="13" x14ac:dyDescent="0.15"/>
    <row r="4096" customFormat="1" ht="13" x14ac:dyDescent="0.15"/>
    <row r="4097" customFormat="1" ht="13" x14ac:dyDescent="0.15"/>
    <row r="4098" customFormat="1" ht="13" x14ac:dyDescent="0.15"/>
    <row r="4099" customFormat="1" ht="13" x14ac:dyDescent="0.15"/>
    <row r="4100" customFormat="1" ht="13" x14ac:dyDescent="0.15"/>
    <row r="4101" customFormat="1" ht="13" x14ac:dyDescent="0.15"/>
    <row r="4102" customFormat="1" ht="13" x14ac:dyDescent="0.15"/>
    <row r="4103" customFormat="1" ht="13" x14ac:dyDescent="0.15"/>
    <row r="4104" customFormat="1" ht="13" x14ac:dyDescent="0.15"/>
    <row r="4105" customFormat="1" ht="13" x14ac:dyDescent="0.15"/>
    <row r="4106" customFormat="1" ht="13" x14ac:dyDescent="0.15"/>
    <row r="4107" customFormat="1" ht="13" x14ac:dyDescent="0.15"/>
    <row r="4108" customFormat="1" ht="13" x14ac:dyDescent="0.15"/>
    <row r="4109" customFormat="1" ht="13" x14ac:dyDescent="0.15"/>
    <row r="4110" customFormat="1" ht="13" x14ac:dyDescent="0.15"/>
    <row r="4111" customFormat="1" ht="13" x14ac:dyDescent="0.15"/>
    <row r="4112" customFormat="1" ht="13" x14ac:dyDescent="0.15"/>
    <row r="4113" customFormat="1" ht="13" x14ac:dyDescent="0.15"/>
    <row r="4114" customFormat="1" ht="13" x14ac:dyDescent="0.15"/>
    <row r="4115" customFormat="1" ht="13" x14ac:dyDescent="0.15"/>
    <row r="4116" customFormat="1" ht="13" x14ac:dyDescent="0.15"/>
    <row r="4117" customFormat="1" ht="13" x14ac:dyDescent="0.15"/>
    <row r="4118" customFormat="1" ht="13" x14ac:dyDescent="0.15"/>
    <row r="4119" customFormat="1" ht="13" x14ac:dyDescent="0.15"/>
    <row r="4120" customFormat="1" ht="13" x14ac:dyDescent="0.15"/>
    <row r="4121" customFormat="1" ht="13" x14ac:dyDescent="0.15"/>
    <row r="4122" customFormat="1" ht="13" x14ac:dyDescent="0.15"/>
    <row r="4123" customFormat="1" ht="13" x14ac:dyDescent="0.15"/>
    <row r="4124" customFormat="1" ht="13" x14ac:dyDescent="0.15"/>
    <row r="4125" customFormat="1" ht="13" x14ac:dyDescent="0.15"/>
    <row r="4126" customFormat="1" ht="13" x14ac:dyDescent="0.15"/>
    <row r="4127" customFormat="1" ht="13" x14ac:dyDescent="0.15"/>
    <row r="4128" customFormat="1" ht="13" x14ac:dyDescent="0.15"/>
    <row r="4129" customFormat="1" ht="13" x14ac:dyDescent="0.15"/>
    <row r="4130" customFormat="1" ht="13" x14ac:dyDescent="0.15"/>
    <row r="4131" customFormat="1" ht="13" x14ac:dyDescent="0.15"/>
    <row r="4132" customFormat="1" ht="13" x14ac:dyDescent="0.15"/>
    <row r="4133" customFormat="1" ht="13" x14ac:dyDescent="0.15"/>
    <row r="4134" customFormat="1" ht="13" x14ac:dyDescent="0.15"/>
    <row r="4135" customFormat="1" ht="13" x14ac:dyDescent="0.15"/>
    <row r="4136" customFormat="1" ht="13" x14ac:dyDescent="0.15"/>
    <row r="4137" customFormat="1" ht="13" x14ac:dyDescent="0.15"/>
    <row r="4138" customFormat="1" ht="13" x14ac:dyDescent="0.15"/>
    <row r="4139" customFormat="1" ht="13" x14ac:dyDescent="0.15"/>
    <row r="4140" customFormat="1" ht="13" x14ac:dyDescent="0.15"/>
    <row r="4141" customFormat="1" ht="13" x14ac:dyDescent="0.15"/>
    <row r="4142" customFormat="1" ht="13" x14ac:dyDescent="0.15"/>
    <row r="4143" customFormat="1" ht="13" x14ac:dyDescent="0.15"/>
    <row r="4144" customFormat="1" ht="13" x14ac:dyDescent="0.15"/>
    <row r="4145" customFormat="1" ht="13" x14ac:dyDescent="0.15"/>
    <row r="4146" customFormat="1" ht="13" x14ac:dyDescent="0.15"/>
    <row r="4147" customFormat="1" ht="13" x14ac:dyDescent="0.15"/>
    <row r="4148" customFormat="1" ht="13" x14ac:dyDescent="0.15"/>
    <row r="4149" customFormat="1" ht="13" x14ac:dyDescent="0.15"/>
    <row r="4150" customFormat="1" ht="13" x14ac:dyDescent="0.15"/>
    <row r="4151" customFormat="1" ht="13" x14ac:dyDescent="0.15"/>
    <row r="4152" customFormat="1" ht="13" x14ac:dyDescent="0.15"/>
    <row r="4153" customFormat="1" ht="13" x14ac:dyDescent="0.15"/>
    <row r="4154" customFormat="1" ht="13" x14ac:dyDescent="0.15"/>
    <row r="4155" customFormat="1" ht="13" x14ac:dyDescent="0.15"/>
    <row r="4156" customFormat="1" ht="13" x14ac:dyDescent="0.15"/>
    <row r="4157" customFormat="1" ht="13" x14ac:dyDescent="0.15"/>
    <row r="4158" customFormat="1" ht="13" x14ac:dyDescent="0.15"/>
    <row r="4159" customFormat="1" ht="13" x14ac:dyDescent="0.15"/>
    <row r="4160" customFormat="1" ht="13" x14ac:dyDescent="0.15"/>
    <row r="4161" customFormat="1" ht="13" x14ac:dyDescent="0.15"/>
    <row r="4162" customFormat="1" ht="13" x14ac:dyDescent="0.15"/>
    <row r="4163" customFormat="1" ht="13" x14ac:dyDescent="0.15"/>
    <row r="4164" customFormat="1" ht="13" x14ac:dyDescent="0.15"/>
    <row r="4165" customFormat="1" ht="13" x14ac:dyDescent="0.15"/>
    <row r="4166" customFormat="1" ht="13" x14ac:dyDescent="0.15"/>
    <row r="4167" customFormat="1" ht="13" x14ac:dyDescent="0.15"/>
    <row r="4168" customFormat="1" ht="13" x14ac:dyDescent="0.15"/>
    <row r="4169" customFormat="1" ht="13" x14ac:dyDescent="0.15"/>
    <row r="4170" customFormat="1" ht="13" x14ac:dyDescent="0.15"/>
    <row r="4171" customFormat="1" ht="13" x14ac:dyDescent="0.15"/>
    <row r="4172" customFormat="1" ht="13" x14ac:dyDescent="0.15"/>
    <row r="4173" customFormat="1" ht="13" x14ac:dyDescent="0.15"/>
    <row r="4174" customFormat="1" ht="13" x14ac:dyDescent="0.15"/>
    <row r="4175" customFormat="1" ht="13" x14ac:dyDescent="0.15"/>
    <row r="4176" customFormat="1" ht="13" x14ac:dyDescent="0.15"/>
    <row r="4177" customFormat="1" ht="13" x14ac:dyDescent="0.15"/>
    <row r="4178" customFormat="1" ht="13" x14ac:dyDescent="0.15"/>
    <row r="4179" customFormat="1" ht="13" x14ac:dyDescent="0.15"/>
    <row r="4180" customFormat="1" ht="13" x14ac:dyDescent="0.15"/>
    <row r="4181" customFormat="1" ht="13" x14ac:dyDescent="0.15"/>
    <row r="4182" customFormat="1" ht="13" x14ac:dyDescent="0.15"/>
    <row r="4183" customFormat="1" ht="13" x14ac:dyDescent="0.15"/>
    <row r="4184" customFormat="1" ht="13" x14ac:dyDescent="0.15"/>
    <row r="4185" customFormat="1" ht="13" x14ac:dyDescent="0.15"/>
    <row r="4186" customFormat="1" ht="13" x14ac:dyDescent="0.15"/>
    <row r="4187" customFormat="1" ht="13" x14ac:dyDescent="0.15"/>
    <row r="4188" customFormat="1" ht="13" x14ac:dyDescent="0.15"/>
    <row r="4189" customFormat="1" ht="13" x14ac:dyDescent="0.15"/>
    <row r="4190" customFormat="1" ht="13" x14ac:dyDescent="0.15"/>
    <row r="4191" customFormat="1" ht="13" x14ac:dyDescent="0.15"/>
    <row r="4192" customFormat="1" ht="13" x14ac:dyDescent="0.15"/>
    <row r="4193" customFormat="1" ht="13" x14ac:dyDescent="0.15"/>
    <row r="4194" customFormat="1" ht="13" x14ac:dyDescent="0.15"/>
    <row r="4195" customFormat="1" ht="13" x14ac:dyDescent="0.15"/>
    <row r="4196" customFormat="1" ht="13" x14ac:dyDescent="0.15"/>
    <row r="4197" customFormat="1" ht="13" x14ac:dyDescent="0.15"/>
    <row r="4198" customFormat="1" ht="13" x14ac:dyDescent="0.15"/>
    <row r="4199" customFormat="1" ht="13" x14ac:dyDescent="0.15"/>
    <row r="4200" customFormat="1" ht="13" x14ac:dyDescent="0.15"/>
    <row r="4201" customFormat="1" ht="13" x14ac:dyDescent="0.15"/>
    <row r="4202" customFormat="1" ht="13" x14ac:dyDescent="0.15"/>
    <row r="4203" customFormat="1" ht="13" x14ac:dyDescent="0.15"/>
    <row r="4204" customFormat="1" ht="13" x14ac:dyDescent="0.15"/>
    <row r="4205" customFormat="1" ht="13" x14ac:dyDescent="0.15"/>
    <row r="4206" customFormat="1" ht="13" x14ac:dyDescent="0.15"/>
    <row r="4207" customFormat="1" ht="13" x14ac:dyDescent="0.15"/>
    <row r="4208" customFormat="1" ht="13" x14ac:dyDescent="0.15"/>
    <row r="4209" customFormat="1" ht="13" x14ac:dyDescent="0.15"/>
    <row r="4210" customFormat="1" ht="13" x14ac:dyDescent="0.15"/>
    <row r="4211" customFormat="1" ht="13" x14ac:dyDescent="0.15"/>
    <row r="4212" customFormat="1" ht="13" x14ac:dyDescent="0.15"/>
    <row r="4213" customFormat="1" ht="13" x14ac:dyDescent="0.15"/>
    <row r="4214" customFormat="1" ht="13" x14ac:dyDescent="0.15"/>
    <row r="4215" customFormat="1" ht="13" x14ac:dyDescent="0.15"/>
    <row r="4216" customFormat="1" ht="13" x14ac:dyDescent="0.15"/>
    <row r="4217" customFormat="1" ht="13" x14ac:dyDescent="0.15"/>
    <row r="4218" customFormat="1" ht="13" x14ac:dyDescent="0.15"/>
    <row r="4219" customFormat="1" ht="13" x14ac:dyDescent="0.15"/>
    <row r="4220" customFormat="1" ht="13" x14ac:dyDescent="0.15"/>
    <row r="4221" customFormat="1" ht="13" x14ac:dyDescent="0.15"/>
    <row r="4222" customFormat="1" ht="13" x14ac:dyDescent="0.15"/>
    <row r="4223" customFormat="1" ht="13" x14ac:dyDescent="0.15"/>
    <row r="4224" customFormat="1" ht="13" x14ac:dyDescent="0.15"/>
    <row r="4225" customFormat="1" ht="13" x14ac:dyDescent="0.15"/>
    <row r="4226" customFormat="1" ht="13" x14ac:dyDescent="0.15"/>
    <row r="4227" customFormat="1" ht="13" x14ac:dyDescent="0.15"/>
    <row r="4228" customFormat="1" ht="13" x14ac:dyDescent="0.15"/>
    <row r="4229" customFormat="1" ht="13" x14ac:dyDescent="0.15"/>
    <row r="4230" customFormat="1" ht="13" x14ac:dyDescent="0.15"/>
    <row r="4231" customFormat="1" ht="13" x14ac:dyDescent="0.15"/>
    <row r="4232" customFormat="1" ht="13" x14ac:dyDescent="0.15"/>
    <row r="4233" customFormat="1" ht="13" x14ac:dyDescent="0.15"/>
    <row r="4234" customFormat="1" ht="13" x14ac:dyDescent="0.15"/>
    <row r="4235" customFormat="1" ht="13" x14ac:dyDescent="0.15"/>
    <row r="4236" customFormat="1" ht="13" x14ac:dyDescent="0.15"/>
    <row r="4237" customFormat="1" ht="13" x14ac:dyDescent="0.15"/>
    <row r="4238" customFormat="1" ht="13" x14ac:dyDescent="0.15"/>
    <row r="4239" customFormat="1" ht="13" x14ac:dyDescent="0.15"/>
    <row r="4240" customFormat="1" ht="13" x14ac:dyDescent="0.15"/>
    <row r="4241" customFormat="1" ht="13" x14ac:dyDescent="0.15"/>
    <row r="4242" customFormat="1" ht="13" x14ac:dyDescent="0.15"/>
    <row r="4243" customFormat="1" ht="13" x14ac:dyDescent="0.15"/>
    <row r="4244" customFormat="1" ht="13" x14ac:dyDescent="0.15"/>
    <row r="4245" customFormat="1" ht="13" x14ac:dyDescent="0.15"/>
    <row r="4246" customFormat="1" ht="13" x14ac:dyDescent="0.15"/>
    <row r="4247" customFormat="1" ht="13" x14ac:dyDescent="0.15"/>
    <row r="4248" customFormat="1" ht="13" x14ac:dyDescent="0.15"/>
    <row r="4249" customFormat="1" ht="13" x14ac:dyDescent="0.15"/>
    <row r="4250" customFormat="1" ht="13" x14ac:dyDescent="0.15"/>
    <row r="4251" customFormat="1" ht="13" x14ac:dyDescent="0.15"/>
    <row r="4252" customFormat="1" ht="13" x14ac:dyDescent="0.15"/>
    <row r="4253" customFormat="1" ht="13" x14ac:dyDescent="0.15"/>
    <row r="4254" customFormat="1" ht="13" x14ac:dyDescent="0.15"/>
    <row r="4255" customFormat="1" ht="13" x14ac:dyDescent="0.15"/>
    <row r="4256" customFormat="1" ht="13" x14ac:dyDescent="0.15"/>
    <row r="4257" customFormat="1" ht="13" x14ac:dyDescent="0.15"/>
    <row r="4258" customFormat="1" ht="13" x14ac:dyDescent="0.15"/>
    <row r="4259" customFormat="1" ht="13" x14ac:dyDescent="0.15"/>
    <row r="4260" customFormat="1" ht="13" x14ac:dyDescent="0.15"/>
    <row r="4261" customFormat="1" ht="13" x14ac:dyDescent="0.15"/>
    <row r="4262" customFormat="1" ht="13" x14ac:dyDescent="0.15"/>
    <row r="4263" customFormat="1" ht="13" x14ac:dyDescent="0.15"/>
    <row r="4264" customFormat="1" ht="13" x14ac:dyDescent="0.15"/>
    <row r="4265" customFormat="1" ht="13" x14ac:dyDescent="0.15"/>
    <row r="4266" customFormat="1" ht="13" x14ac:dyDescent="0.15"/>
    <row r="4267" customFormat="1" ht="13" x14ac:dyDescent="0.15"/>
    <row r="4268" customFormat="1" ht="13" x14ac:dyDescent="0.15"/>
    <row r="4269" customFormat="1" ht="13" x14ac:dyDescent="0.15"/>
    <row r="4270" customFormat="1" ht="13" x14ac:dyDescent="0.15"/>
    <row r="4271" customFormat="1" ht="13" x14ac:dyDescent="0.15"/>
    <row r="4272" customFormat="1" ht="13" x14ac:dyDescent="0.15"/>
    <row r="4273" customFormat="1" ht="13" x14ac:dyDescent="0.15"/>
    <row r="4274" customFormat="1" ht="13" x14ac:dyDescent="0.15"/>
    <row r="4275" customFormat="1" ht="13" x14ac:dyDescent="0.15"/>
    <row r="4276" customFormat="1" ht="13" x14ac:dyDescent="0.15"/>
    <row r="4277" customFormat="1" ht="13" x14ac:dyDescent="0.15"/>
    <row r="4278" customFormat="1" ht="13" x14ac:dyDescent="0.15"/>
    <row r="4279" customFormat="1" ht="13" x14ac:dyDescent="0.15"/>
    <row r="4280" customFormat="1" ht="13" x14ac:dyDescent="0.15"/>
    <row r="4281" customFormat="1" ht="13" x14ac:dyDescent="0.15"/>
    <row r="4282" customFormat="1" ht="13" x14ac:dyDescent="0.15"/>
    <row r="4283" customFormat="1" ht="13" x14ac:dyDescent="0.15"/>
    <row r="4284" customFormat="1" ht="13" x14ac:dyDescent="0.15"/>
    <row r="4285" customFormat="1" ht="13" x14ac:dyDescent="0.15"/>
    <row r="4286" customFormat="1" ht="13" x14ac:dyDescent="0.15"/>
    <row r="4287" customFormat="1" ht="13" x14ac:dyDescent="0.15"/>
    <row r="4288" customFormat="1" ht="13" x14ac:dyDescent="0.15"/>
    <row r="4289" customFormat="1" ht="13" x14ac:dyDescent="0.15"/>
    <row r="4290" customFormat="1" ht="13" x14ac:dyDescent="0.15"/>
    <row r="4291" customFormat="1" ht="13" x14ac:dyDescent="0.15"/>
    <row r="4292" customFormat="1" ht="13" x14ac:dyDescent="0.15"/>
    <row r="4293" customFormat="1" ht="13" x14ac:dyDescent="0.15"/>
    <row r="4294" customFormat="1" ht="13" x14ac:dyDescent="0.15"/>
    <row r="4295" customFormat="1" ht="13" x14ac:dyDescent="0.15"/>
    <row r="4296" customFormat="1" ht="13" x14ac:dyDescent="0.15"/>
    <row r="4297" customFormat="1" ht="13" x14ac:dyDescent="0.15"/>
    <row r="4298" customFormat="1" ht="13" x14ac:dyDescent="0.15"/>
    <row r="4299" customFormat="1" ht="13" x14ac:dyDescent="0.15"/>
    <row r="4300" customFormat="1" ht="13" x14ac:dyDescent="0.15"/>
    <row r="4301" customFormat="1" ht="13" x14ac:dyDescent="0.15"/>
    <row r="4302" customFormat="1" ht="13" x14ac:dyDescent="0.15"/>
    <row r="4303" customFormat="1" ht="13" x14ac:dyDescent="0.15"/>
    <row r="4304" customFormat="1" ht="13" x14ac:dyDescent="0.15"/>
    <row r="4305" customFormat="1" ht="13" x14ac:dyDescent="0.15"/>
    <row r="4306" customFormat="1" ht="13" x14ac:dyDescent="0.15"/>
    <row r="4307" customFormat="1" ht="13" x14ac:dyDescent="0.15"/>
    <row r="4308" customFormat="1" ht="13" x14ac:dyDescent="0.15"/>
    <row r="4309" customFormat="1" ht="13" x14ac:dyDescent="0.15"/>
    <row r="4310" customFormat="1" ht="13" x14ac:dyDescent="0.15"/>
    <row r="4311" customFormat="1" ht="13" x14ac:dyDescent="0.15"/>
    <row r="4312" customFormat="1" ht="13" x14ac:dyDescent="0.15"/>
    <row r="4313" customFormat="1" ht="13" x14ac:dyDescent="0.15"/>
    <row r="4314" customFormat="1" ht="13" x14ac:dyDescent="0.15"/>
    <row r="4315" customFormat="1" ht="13" x14ac:dyDescent="0.15"/>
    <row r="4316" customFormat="1" ht="13" x14ac:dyDescent="0.15"/>
    <row r="4317" customFormat="1" ht="13" x14ac:dyDescent="0.15"/>
    <row r="4318" customFormat="1" ht="13" x14ac:dyDescent="0.15"/>
    <row r="4319" customFormat="1" ht="13" x14ac:dyDescent="0.15"/>
    <row r="4320" customFormat="1" ht="13" x14ac:dyDescent="0.15"/>
    <row r="4321" customFormat="1" ht="13" x14ac:dyDescent="0.15"/>
    <row r="4322" customFormat="1" ht="13" x14ac:dyDescent="0.15"/>
    <row r="4323" customFormat="1" ht="13" x14ac:dyDescent="0.15"/>
    <row r="4324" customFormat="1" ht="13" x14ac:dyDescent="0.15"/>
    <row r="4325" customFormat="1" ht="13" x14ac:dyDescent="0.15"/>
    <row r="4326" customFormat="1" ht="13" x14ac:dyDescent="0.15"/>
    <row r="4327" customFormat="1" ht="13" x14ac:dyDescent="0.15"/>
    <row r="4328" customFormat="1" ht="13" x14ac:dyDescent="0.15"/>
    <row r="4329" customFormat="1" ht="13" x14ac:dyDescent="0.15"/>
    <row r="4330" customFormat="1" ht="13" x14ac:dyDescent="0.15"/>
    <row r="4331" customFormat="1" ht="13" x14ac:dyDescent="0.15"/>
    <row r="4332" customFormat="1" ht="13" x14ac:dyDescent="0.15"/>
    <row r="4333" customFormat="1" ht="13" x14ac:dyDescent="0.15"/>
    <row r="4334" customFormat="1" ht="13" x14ac:dyDescent="0.15"/>
    <row r="4335" customFormat="1" ht="13" x14ac:dyDescent="0.15"/>
    <row r="4336" customFormat="1" ht="13" x14ac:dyDescent="0.15"/>
    <row r="4337" customFormat="1" ht="13" x14ac:dyDescent="0.15"/>
    <row r="4338" customFormat="1" ht="13" x14ac:dyDescent="0.15"/>
    <row r="4339" customFormat="1" ht="13" x14ac:dyDescent="0.15"/>
    <row r="4340" customFormat="1" ht="13" x14ac:dyDescent="0.15"/>
    <row r="4341" customFormat="1" ht="13" x14ac:dyDescent="0.15"/>
    <row r="4342" customFormat="1" ht="13" x14ac:dyDescent="0.15"/>
    <row r="4343" customFormat="1" ht="13" x14ac:dyDescent="0.15"/>
    <row r="4344" customFormat="1" ht="13" x14ac:dyDescent="0.15"/>
    <row r="4345" customFormat="1" ht="13" x14ac:dyDescent="0.15"/>
    <row r="4346" customFormat="1" ht="13" x14ac:dyDescent="0.15"/>
    <row r="4347" customFormat="1" ht="13" x14ac:dyDescent="0.15"/>
    <row r="4348" customFormat="1" ht="13" x14ac:dyDescent="0.15"/>
    <row r="4349" customFormat="1" ht="13" x14ac:dyDescent="0.15"/>
    <row r="4350" customFormat="1" ht="13" x14ac:dyDescent="0.15"/>
    <row r="4351" customFormat="1" ht="13" x14ac:dyDescent="0.15"/>
    <row r="4352" customFormat="1" ht="13" x14ac:dyDescent="0.15"/>
    <row r="4353" customFormat="1" ht="13" x14ac:dyDescent="0.15"/>
    <row r="4354" customFormat="1" ht="13" x14ac:dyDescent="0.15"/>
    <row r="4355" customFormat="1" ht="13" x14ac:dyDescent="0.15"/>
    <row r="4356" customFormat="1" ht="13" x14ac:dyDescent="0.15"/>
    <row r="4357" customFormat="1" ht="13" x14ac:dyDescent="0.15"/>
    <row r="4358" customFormat="1" ht="13" x14ac:dyDescent="0.15"/>
    <row r="4359" customFormat="1" ht="13" x14ac:dyDescent="0.15"/>
    <row r="4360" customFormat="1" ht="13" x14ac:dyDescent="0.15"/>
    <row r="4361" customFormat="1" ht="13" x14ac:dyDescent="0.15"/>
    <row r="4362" customFormat="1" ht="13" x14ac:dyDescent="0.15"/>
    <row r="4363" customFormat="1" ht="13" x14ac:dyDescent="0.15"/>
    <row r="4364" customFormat="1" ht="13" x14ac:dyDescent="0.15"/>
    <row r="4365" customFormat="1" ht="13" x14ac:dyDescent="0.15"/>
    <row r="4366" customFormat="1" ht="13" x14ac:dyDescent="0.15"/>
    <row r="4367" customFormat="1" ht="13" x14ac:dyDescent="0.15"/>
    <row r="4368" customFormat="1" ht="13" x14ac:dyDescent="0.15"/>
    <row r="4369" customFormat="1" ht="13" x14ac:dyDescent="0.15"/>
    <row r="4370" customFormat="1" ht="13" x14ac:dyDescent="0.15"/>
    <row r="4371" customFormat="1" ht="13" x14ac:dyDescent="0.15"/>
    <row r="4372" customFormat="1" ht="13" x14ac:dyDescent="0.15"/>
    <row r="4373" customFormat="1" ht="13" x14ac:dyDescent="0.15"/>
    <row r="4374" customFormat="1" ht="13" x14ac:dyDescent="0.15"/>
    <row r="4375" customFormat="1" ht="13" x14ac:dyDescent="0.15"/>
    <row r="4376" customFormat="1" ht="13" x14ac:dyDescent="0.15"/>
    <row r="4377" customFormat="1" ht="13" x14ac:dyDescent="0.15"/>
    <row r="4378" customFormat="1" ht="13" x14ac:dyDescent="0.15"/>
    <row r="4379" customFormat="1" ht="13" x14ac:dyDescent="0.15"/>
    <row r="4380" customFormat="1" ht="13" x14ac:dyDescent="0.15"/>
    <row r="4381" customFormat="1" ht="13" x14ac:dyDescent="0.15"/>
    <row r="4382" customFormat="1" ht="13" x14ac:dyDescent="0.15"/>
    <row r="4383" customFormat="1" ht="13" x14ac:dyDescent="0.15"/>
    <row r="4384" customFormat="1" ht="13" x14ac:dyDescent="0.15"/>
    <row r="4385" customFormat="1" ht="13" x14ac:dyDescent="0.15"/>
    <row r="4386" customFormat="1" ht="13" x14ac:dyDescent="0.15"/>
    <row r="4387" customFormat="1" ht="13" x14ac:dyDescent="0.15"/>
    <row r="4388" customFormat="1" ht="13" x14ac:dyDescent="0.15"/>
    <row r="4389" customFormat="1" ht="13" x14ac:dyDescent="0.15"/>
    <row r="4390" customFormat="1" ht="13" x14ac:dyDescent="0.15"/>
    <row r="4391" customFormat="1" ht="13" x14ac:dyDescent="0.15"/>
    <row r="4392" customFormat="1" ht="13" x14ac:dyDescent="0.15"/>
    <row r="4393" customFormat="1" ht="13" x14ac:dyDescent="0.15"/>
    <row r="4394" customFormat="1" ht="13" x14ac:dyDescent="0.15"/>
    <row r="4395" customFormat="1" ht="13" x14ac:dyDescent="0.15"/>
    <row r="4396" customFormat="1" ht="13" x14ac:dyDescent="0.15"/>
    <row r="4397" customFormat="1" ht="13" x14ac:dyDescent="0.15"/>
    <row r="4398" customFormat="1" ht="13" x14ac:dyDescent="0.15"/>
    <row r="4399" customFormat="1" ht="13" x14ac:dyDescent="0.15"/>
    <row r="4400" customFormat="1" ht="13" x14ac:dyDescent="0.15"/>
    <row r="4401" customFormat="1" ht="13" x14ac:dyDescent="0.15"/>
    <row r="4402" customFormat="1" ht="13" x14ac:dyDescent="0.15"/>
    <row r="4403" customFormat="1" ht="13" x14ac:dyDescent="0.15"/>
    <row r="4404" customFormat="1" ht="13" x14ac:dyDescent="0.15"/>
    <row r="4405" customFormat="1" ht="13" x14ac:dyDescent="0.15"/>
    <row r="4406" customFormat="1" ht="13" x14ac:dyDescent="0.15"/>
    <row r="4407" customFormat="1" ht="13" x14ac:dyDescent="0.15"/>
    <row r="4408" customFormat="1" ht="13" x14ac:dyDescent="0.15"/>
    <row r="4409" customFormat="1" ht="13" x14ac:dyDescent="0.15"/>
    <row r="4410" customFormat="1" ht="13" x14ac:dyDescent="0.15"/>
    <row r="4411" customFormat="1" ht="13" x14ac:dyDescent="0.15"/>
    <row r="4412" customFormat="1" ht="13" x14ac:dyDescent="0.15"/>
    <row r="4413" customFormat="1" ht="13" x14ac:dyDescent="0.15"/>
    <row r="4414" customFormat="1" ht="13" x14ac:dyDescent="0.15"/>
    <row r="4415" customFormat="1" ht="13" x14ac:dyDescent="0.15"/>
    <row r="4416" customFormat="1" ht="13" x14ac:dyDescent="0.15"/>
    <row r="4417" customFormat="1" ht="13" x14ac:dyDescent="0.15"/>
    <row r="4418" customFormat="1" ht="13" x14ac:dyDescent="0.15"/>
    <row r="4419" customFormat="1" ht="13" x14ac:dyDescent="0.15"/>
    <row r="4420" customFormat="1" ht="13" x14ac:dyDescent="0.15"/>
    <row r="4421" customFormat="1" ht="13" x14ac:dyDescent="0.15"/>
    <row r="4422" customFormat="1" ht="13" x14ac:dyDescent="0.15"/>
    <row r="4423" customFormat="1" ht="13" x14ac:dyDescent="0.15"/>
    <row r="4424" customFormat="1" ht="13" x14ac:dyDescent="0.15"/>
    <row r="4425" customFormat="1" ht="13" x14ac:dyDescent="0.15"/>
    <row r="4426" customFormat="1" ht="13" x14ac:dyDescent="0.15"/>
    <row r="4427" customFormat="1" ht="13" x14ac:dyDescent="0.15"/>
    <row r="4428" customFormat="1" ht="13" x14ac:dyDescent="0.15"/>
    <row r="4429" customFormat="1" ht="13" x14ac:dyDescent="0.15"/>
    <row r="4430" customFormat="1" ht="13" x14ac:dyDescent="0.15"/>
    <row r="4431" customFormat="1" ht="13" x14ac:dyDescent="0.15"/>
    <row r="4432" customFormat="1" ht="13" x14ac:dyDescent="0.15"/>
    <row r="4433" customFormat="1" ht="13" x14ac:dyDescent="0.15"/>
    <row r="4434" customFormat="1" ht="13" x14ac:dyDescent="0.15"/>
    <row r="4435" customFormat="1" ht="13" x14ac:dyDescent="0.15"/>
    <row r="4436" customFormat="1" ht="13" x14ac:dyDescent="0.15"/>
    <row r="4437" customFormat="1" ht="13" x14ac:dyDescent="0.15"/>
    <row r="4438" customFormat="1" ht="13" x14ac:dyDescent="0.15"/>
    <row r="4439" customFormat="1" ht="13" x14ac:dyDescent="0.15"/>
    <row r="4440" customFormat="1" ht="13" x14ac:dyDescent="0.15"/>
    <row r="4441" customFormat="1" ht="13" x14ac:dyDescent="0.15"/>
    <row r="4442" customFormat="1" ht="13" x14ac:dyDescent="0.15"/>
    <row r="4443" customFormat="1" ht="13" x14ac:dyDescent="0.15"/>
    <row r="4444" customFormat="1" ht="13" x14ac:dyDescent="0.15"/>
    <row r="4445" customFormat="1" ht="13" x14ac:dyDescent="0.15"/>
    <row r="4446" customFormat="1" ht="13" x14ac:dyDescent="0.15"/>
    <row r="4447" customFormat="1" ht="13" x14ac:dyDescent="0.15"/>
    <row r="4448" customFormat="1" ht="13" x14ac:dyDescent="0.15"/>
    <row r="4449" customFormat="1" ht="13" x14ac:dyDescent="0.15"/>
    <row r="4450" customFormat="1" ht="13" x14ac:dyDescent="0.15"/>
    <row r="4451" customFormat="1" ht="13" x14ac:dyDescent="0.15"/>
    <row r="4452" customFormat="1" ht="13" x14ac:dyDescent="0.15"/>
    <row r="4453" customFormat="1" ht="13" x14ac:dyDescent="0.15"/>
    <row r="4454" customFormat="1" ht="13" x14ac:dyDescent="0.15"/>
    <row r="4455" customFormat="1" ht="13" x14ac:dyDescent="0.15"/>
    <row r="4456" customFormat="1" ht="13" x14ac:dyDescent="0.15"/>
    <row r="4457" customFormat="1" ht="13" x14ac:dyDescent="0.15"/>
    <row r="4458" customFormat="1" ht="13" x14ac:dyDescent="0.15"/>
    <row r="4459" customFormat="1" ht="13" x14ac:dyDescent="0.15"/>
    <row r="4460" customFormat="1" ht="13" x14ac:dyDescent="0.15"/>
    <row r="4461" customFormat="1" ht="13" x14ac:dyDescent="0.15"/>
    <row r="4462" customFormat="1" ht="13" x14ac:dyDescent="0.15"/>
    <row r="4463" customFormat="1" ht="13" x14ac:dyDescent="0.15"/>
    <row r="4464" customFormat="1" ht="13" x14ac:dyDescent="0.15"/>
    <row r="4465" customFormat="1" ht="13" x14ac:dyDescent="0.15"/>
    <row r="4466" customFormat="1" ht="13" x14ac:dyDescent="0.15"/>
    <row r="4467" customFormat="1" ht="13" x14ac:dyDescent="0.15"/>
    <row r="4468" customFormat="1" ht="13" x14ac:dyDescent="0.15"/>
    <row r="4469" customFormat="1" ht="13" x14ac:dyDescent="0.15"/>
    <row r="4470" customFormat="1" ht="13" x14ac:dyDescent="0.15"/>
    <row r="4471" customFormat="1" ht="13" x14ac:dyDescent="0.15"/>
    <row r="4472" customFormat="1" ht="13" x14ac:dyDescent="0.15"/>
    <row r="4473" customFormat="1" ht="13" x14ac:dyDescent="0.15"/>
    <row r="4474" customFormat="1" ht="13" x14ac:dyDescent="0.15"/>
    <row r="4475" customFormat="1" ht="13" x14ac:dyDescent="0.15"/>
    <row r="4476" customFormat="1" ht="13" x14ac:dyDescent="0.15"/>
    <row r="4477" customFormat="1" ht="13" x14ac:dyDescent="0.15"/>
    <row r="4478" customFormat="1" ht="13" x14ac:dyDescent="0.15"/>
    <row r="4479" customFormat="1" ht="13" x14ac:dyDescent="0.15"/>
    <row r="4480" customFormat="1" ht="13" x14ac:dyDescent="0.15"/>
    <row r="4481" customFormat="1" ht="13" x14ac:dyDescent="0.15"/>
    <row r="4482" customFormat="1" ht="13" x14ac:dyDescent="0.15"/>
    <row r="4483" customFormat="1" ht="13" x14ac:dyDescent="0.15"/>
    <row r="4484" customFormat="1" ht="13" x14ac:dyDescent="0.15"/>
    <row r="4485" customFormat="1" ht="13" x14ac:dyDescent="0.15"/>
    <row r="4486" customFormat="1" ht="13" x14ac:dyDescent="0.15"/>
    <row r="4487" customFormat="1" ht="13" x14ac:dyDescent="0.15"/>
    <row r="4488" customFormat="1" ht="13" x14ac:dyDescent="0.15"/>
    <row r="4489" customFormat="1" ht="13" x14ac:dyDescent="0.15"/>
    <row r="4490" customFormat="1" ht="13" x14ac:dyDescent="0.15"/>
    <row r="4491" customFormat="1" ht="13" x14ac:dyDescent="0.15"/>
    <row r="4492" customFormat="1" ht="13" x14ac:dyDescent="0.15"/>
    <row r="4493" customFormat="1" ht="13" x14ac:dyDescent="0.15"/>
    <row r="4494" customFormat="1" ht="13" x14ac:dyDescent="0.15"/>
    <row r="4495" customFormat="1" ht="13" x14ac:dyDescent="0.15"/>
    <row r="4496" customFormat="1" ht="13" x14ac:dyDescent="0.15"/>
    <row r="4497" customFormat="1" ht="13" x14ac:dyDescent="0.15"/>
    <row r="4498" customFormat="1" ht="13" x14ac:dyDescent="0.15"/>
    <row r="4499" customFormat="1" ht="13" x14ac:dyDescent="0.15"/>
    <row r="4500" customFormat="1" ht="13" x14ac:dyDescent="0.15"/>
    <row r="4501" customFormat="1" ht="13" x14ac:dyDescent="0.15"/>
    <row r="4502" customFormat="1" ht="13" x14ac:dyDescent="0.15"/>
    <row r="4503" customFormat="1" ht="13" x14ac:dyDescent="0.15"/>
    <row r="4504" customFormat="1" ht="13" x14ac:dyDescent="0.15"/>
    <row r="4505" customFormat="1" ht="13" x14ac:dyDescent="0.15"/>
    <row r="4506" customFormat="1" ht="13" x14ac:dyDescent="0.15"/>
    <row r="4507" customFormat="1" ht="13" x14ac:dyDescent="0.15"/>
    <row r="4508" customFormat="1" ht="13" x14ac:dyDescent="0.15"/>
    <row r="4509" customFormat="1" ht="13" x14ac:dyDescent="0.15"/>
    <row r="4510" customFormat="1" ht="13" x14ac:dyDescent="0.15"/>
    <row r="4511" customFormat="1" ht="13" x14ac:dyDescent="0.15"/>
    <row r="4512" customFormat="1" ht="13" x14ac:dyDescent="0.15"/>
    <row r="4513" customFormat="1" ht="13" x14ac:dyDescent="0.15"/>
    <row r="4514" customFormat="1" ht="13" x14ac:dyDescent="0.15"/>
    <row r="4515" customFormat="1" ht="13" x14ac:dyDescent="0.15"/>
    <row r="4516" customFormat="1" ht="13" x14ac:dyDescent="0.15"/>
    <row r="4517" customFormat="1" ht="13" x14ac:dyDescent="0.15"/>
    <row r="4518" customFormat="1" ht="13" x14ac:dyDescent="0.15"/>
    <row r="4519" customFormat="1" ht="13" x14ac:dyDescent="0.15"/>
    <row r="4520" customFormat="1" ht="13" x14ac:dyDescent="0.15"/>
    <row r="4521" customFormat="1" ht="13" x14ac:dyDescent="0.15"/>
    <row r="4522" customFormat="1" ht="13" x14ac:dyDescent="0.15"/>
    <row r="4523" customFormat="1" ht="13" x14ac:dyDescent="0.15"/>
    <row r="4524" customFormat="1" ht="13" x14ac:dyDescent="0.15"/>
    <row r="4525" customFormat="1" ht="13" x14ac:dyDescent="0.15"/>
    <row r="4526" customFormat="1" ht="13" x14ac:dyDescent="0.15"/>
    <row r="4527" customFormat="1" ht="13" x14ac:dyDescent="0.15"/>
    <row r="4528" customFormat="1" ht="13" x14ac:dyDescent="0.15"/>
    <row r="4529" customFormat="1" ht="13" x14ac:dyDescent="0.15"/>
    <row r="4530" customFormat="1" ht="13" x14ac:dyDescent="0.15"/>
    <row r="4531" customFormat="1" ht="13" x14ac:dyDescent="0.15"/>
    <row r="4532" customFormat="1" ht="13" x14ac:dyDescent="0.15"/>
    <row r="4533" customFormat="1" ht="13" x14ac:dyDescent="0.15"/>
    <row r="4534" customFormat="1" ht="13" x14ac:dyDescent="0.15"/>
    <row r="4535" customFormat="1" ht="13" x14ac:dyDescent="0.15"/>
    <row r="4536" customFormat="1" ht="13" x14ac:dyDescent="0.15"/>
    <row r="4537" customFormat="1" ht="13" x14ac:dyDescent="0.15"/>
    <row r="4538" customFormat="1" ht="13" x14ac:dyDescent="0.15"/>
    <row r="4539" customFormat="1" ht="13" x14ac:dyDescent="0.15"/>
    <row r="4540" customFormat="1" ht="13" x14ac:dyDescent="0.15"/>
    <row r="4541" customFormat="1" ht="13" x14ac:dyDescent="0.15"/>
    <row r="4542" customFormat="1" ht="13" x14ac:dyDescent="0.15"/>
    <row r="4543" customFormat="1" ht="13" x14ac:dyDescent="0.15"/>
    <row r="4544" customFormat="1" ht="13" x14ac:dyDescent="0.15"/>
    <row r="4545" customFormat="1" ht="13" x14ac:dyDescent="0.15"/>
    <row r="4546" customFormat="1" ht="13" x14ac:dyDescent="0.15"/>
    <row r="4547" customFormat="1" ht="13" x14ac:dyDescent="0.15"/>
    <row r="4548" customFormat="1" ht="13" x14ac:dyDescent="0.15"/>
    <row r="4549" customFormat="1" ht="13" x14ac:dyDescent="0.15"/>
    <row r="4550" customFormat="1" ht="13" x14ac:dyDescent="0.15"/>
    <row r="4551" customFormat="1" ht="13" x14ac:dyDescent="0.15"/>
    <row r="4552" customFormat="1" ht="13" x14ac:dyDescent="0.15"/>
    <row r="4553" customFormat="1" ht="13" x14ac:dyDescent="0.15"/>
    <row r="4554" customFormat="1" ht="13" x14ac:dyDescent="0.15"/>
    <row r="4555" customFormat="1" ht="13" x14ac:dyDescent="0.15"/>
    <row r="4556" customFormat="1" ht="13" x14ac:dyDescent="0.15"/>
    <row r="4557" customFormat="1" ht="13" x14ac:dyDescent="0.15"/>
    <row r="4558" customFormat="1" ht="13" x14ac:dyDescent="0.15"/>
    <row r="4559" customFormat="1" ht="13" x14ac:dyDescent="0.15"/>
    <row r="4560" customFormat="1" ht="13" x14ac:dyDescent="0.15"/>
    <row r="4561" customFormat="1" ht="13" x14ac:dyDescent="0.15"/>
    <row r="4562" customFormat="1" ht="13" x14ac:dyDescent="0.15"/>
    <row r="4563" customFormat="1" ht="13" x14ac:dyDescent="0.15"/>
    <row r="4564" customFormat="1" ht="13" x14ac:dyDescent="0.15"/>
    <row r="4565" customFormat="1" ht="13" x14ac:dyDescent="0.15"/>
    <row r="4566" customFormat="1" ht="13" x14ac:dyDescent="0.15"/>
    <row r="4567" customFormat="1" ht="13" x14ac:dyDescent="0.15"/>
    <row r="4568" customFormat="1" ht="13" x14ac:dyDescent="0.15"/>
    <row r="4569" customFormat="1" ht="13" x14ac:dyDescent="0.15"/>
    <row r="4570" customFormat="1" ht="13" x14ac:dyDescent="0.15"/>
    <row r="4571" customFormat="1" ht="13" x14ac:dyDescent="0.15"/>
    <row r="4572" customFormat="1" ht="13" x14ac:dyDescent="0.15"/>
    <row r="4573" customFormat="1" ht="13" x14ac:dyDescent="0.15"/>
    <row r="4574" customFormat="1" ht="13" x14ac:dyDescent="0.15"/>
    <row r="4575" customFormat="1" ht="13" x14ac:dyDescent="0.15"/>
    <row r="4576" customFormat="1" ht="13" x14ac:dyDescent="0.15"/>
    <row r="4577" customFormat="1" ht="13" x14ac:dyDescent="0.15"/>
    <row r="4578" customFormat="1" ht="13" x14ac:dyDescent="0.15"/>
    <row r="4579" customFormat="1" ht="13" x14ac:dyDescent="0.15"/>
    <row r="4580" customFormat="1" ht="13" x14ac:dyDescent="0.15"/>
    <row r="4581" customFormat="1" ht="13" x14ac:dyDescent="0.15"/>
    <row r="4582" customFormat="1" ht="13" x14ac:dyDescent="0.15"/>
    <row r="4583" customFormat="1" ht="13" x14ac:dyDescent="0.15"/>
    <row r="4584" customFormat="1" ht="13" x14ac:dyDescent="0.15"/>
    <row r="4585" customFormat="1" ht="13" x14ac:dyDescent="0.15"/>
    <row r="4586" customFormat="1" ht="13" x14ac:dyDescent="0.15"/>
    <row r="4587" customFormat="1" ht="13" x14ac:dyDescent="0.15"/>
    <row r="4588" customFormat="1" ht="13" x14ac:dyDescent="0.15"/>
    <row r="4589" customFormat="1" ht="13" x14ac:dyDescent="0.15"/>
    <row r="4590" customFormat="1" ht="13" x14ac:dyDescent="0.15"/>
    <row r="4591" customFormat="1" ht="13" x14ac:dyDescent="0.15"/>
    <row r="4592" customFormat="1" ht="13" x14ac:dyDescent="0.15"/>
    <row r="4593" customFormat="1" ht="13" x14ac:dyDescent="0.15"/>
    <row r="4594" customFormat="1" ht="13" x14ac:dyDescent="0.15"/>
    <row r="4595" customFormat="1" ht="13" x14ac:dyDescent="0.15"/>
    <row r="4596" customFormat="1" ht="13" x14ac:dyDescent="0.15"/>
    <row r="4597" customFormat="1" ht="13" x14ac:dyDescent="0.15"/>
    <row r="4598" customFormat="1" ht="13" x14ac:dyDescent="0.15"/>
    <row r="4599" customFormat="1" ht="13" x14ac:dyDescent="0.15"/>
    <row r="4600" customFormat="1" ht="13" x14ac:dyDescent="0.15"/>
    <row r="4601" customFormat="1" ht="13" x14ac:dyDescent="0.15"/>
    <row r="4602" customFormat="1" ht="13" x14ac:dyDescent="0.15"/>
    <row r="4603" customFormat="1" ht="13" x14ac:dyDescent="0.15"/>
    <row r="4604" customFormat="1" ht="13" x14ac:dyDescent="0.15"/>
    <row r="4605" customFormat="1" ht="13" x14ac:dyDescent="0.15"/>
    <row r="4606" customFormat="1" ht="13" x14ac:dyDescent="0.15"/>
    <row r="4607" customFormat="1" ht="13" x14ac:dyDescent="0.15"/>
    <row r="4608" customFormat="1" ht="13" x14ac:dyDescent="0.15"/>
    <row r="4609" customFormat="1" ht="13" x14ac:dyDescent="0.15"/>
    <row r="4610" customFormat="1" ht="13" x14ac:dyDescent="0.15"/>
    <row r="4611" customFormat="1" ht="13" x14ac:dyDescent="0.15"/>
    <row r="4612" customFormat="1" ht="13" x14ac:dyDescent="0.15"/>
    <row r="4613" customFormat="1" ht="13" x14ac:dyDescent="0.15"/>
    <row r="4614" customFormat="1" ht="13" x14ac:dyDescent="0.15"/>
    <row r="4615" customFormat="1" ht="13" x14ac:dyDescent="0.15"/>
    <row r="4616" customFormat="1" ht="13" x14ac:dyDescent="0.15"/>
    <row r="4617" customFormat="1" ht="13" x14ac:dyDescent="0.15"/>
    <row r="4618" customFormat="1" ht="13" x14ac:dyDescent="0.15"/>
    <row r="4619" customFormat="1" ht="13" x14ac:dyDescent="0.15"/>
    <row r="4620" customFormat="1" ht="13" x14ac:dyDescent="0.15"/>
    <row r="4621" customFormat="1" ht="13" x14ac:dyDescent="0.15"/>
    <row r="4622" customFormat="1" ht="13" x14ac:dyDescent="0.15"/>
    <row r="4623" customFormat="1" ht="13" x14ac:dyDescent="0.15"/>
    <row r="4624" customFormat="1" ht="13" x14ac:dyDescent="0.15"/>
    <row r="4625" customFormat="1" ht="13" x14ac:dyDescent="0.15"/>
    <row r="4626" customFormat="1" ht="13" x14ac:dyDescent="0.15"/>
    <row r="4627" customFormat="1" ht="13" x14ac:dyDescent="0.15"/>
    <row r="4628" customFormat="1" ht="13" x14ac:dyDescent="0.15"/>
    <row r="4629" customFormat="1" ht="13" x14ac:dyDescent="0.15"/>
    <row r="4630" customFormat="1" ht="13" x14ac:dyDescent="0.15"/>
    <row r="4631" customFormat="1" ht="13" x14ac:dyDescent="0.15"/>
    <row r="4632" customFormat="1" ht="13" x14ac:dyDescent="0.15"/>
    <row r="4633" customFormat="1" ht="13" x14ac:dyDescent="0.15"/>
    <row r="4634" customFormat="1" ht="13" x14ac:dyDescent="0.15"/>
    <row r="4635" customFormat="1" ht="13" x14ac:dyDescent="0.15"/>
    <row r="4636" customFormat="1" ht="13" x14ac:dyDescent="0.15"/>
    <row r="4637" customFormat="1" ht="13" x14ac:dyDescent="0.15"/>
    <row r="4638" customFormat="1" ht="13" x14ac:dyDescent="0.15"/>
    <row r="4639" customFormat="1" ht="13" x14ac:dyDescent="0.15"/>
    <row r="4640" customFormat="1" ht="13" x14ac:dyDescent="0.15"/>
    <row r="4641" customFormat="1" ht="13" x14ac:dyDescent="0.15"/>
    <row r="4642" customFormat="1" ht="13" x14ac:dyDescent="0.15"/>
    <row r="4643" customFormat="1" ht="13" x14ac:dyDescent="0.15"/>
    <row r="4644" customFormat="1" ht="13" x14ac:dyDescent="0.15"/>
    <row r="4645" customFormat="1" ht="13" x14ac:dyDescent="0.15"/>
    <row r="4646" customFormat="1" ht="13" x14ac:dyDescent="0.15"/>
    <row r="4647" customFormat="1" ht="13" x14ac:dyDescent="0.15"/>
    <row r="4648" customFormat="1" ht="13" x14ac:dyDescent="0.15"/>
    <row r="4649" customFormat="1" ht="13" x14ac:dyDescent="0.15"/>
    <row r="4650" customFormat="1" ht="13" x14ac:dyDescent="0.15"/>
    <row r="4651" customFormat="1" ht="13" x14ac:dyDescent="0.15"/>
    <row r="4652" customFormat="1" ht="13" x14ac:dyDescent="0.15"/>
    <row r="4653" customFormat="1" ht="13" x14ac:dyDescent="0.15"/>
    <row r="4654" customFormat="1" ht="13" x14ac:dyDescent="0.15"/>
    <row r="4655" customFormat="1" ht="13" x14ac:dyDescent="0.15"/>
    <row r="4656" customFormat="1" ht="13" x14ac:dyDescent="0.15"/>
    <row r="4657" customFormat="1" ht="13" x14ac:dyDescent="0.15"/>
    <row r="4658" customFormat="1" ht="13" x14ac:dyDescent="0.15"/>
    <row r="4659" customFormat="1" ht="13" x14ac:dyDescent="0.15"/>
    <row r="4660" customFormat="1" ht="13" x14ac:dyDescent="0.15"/>
    <row r="4661" customFormat="1" ht="13" x14ac:dyDescent="0.15"/>
    <row r="4662" customFormat="1" ht="13" x14ac:dyDescent="0.15"/>
    <row r="4663" customFormat="1" ht="13" x14ac:dyDescent="0.15"/>
    <row r="4664" customFormat="1" ht="13" x14ac:dyDescent="0.15"/>
    <row r="4665" customFormat="1" ht="13" x14ac:dyDescent="0.15"/>
    <row r="4666" customFormat="1" ht="13" x14ac:dyDescent="0.15"/>
    <row r="4667" customFormat="1" ht="13" x14ac:dyDescent="0.15"/>
    <row r="4668" customFormat="1" ht="13" x14ac:dyDescent="0.15"/>
    <row r="4669" customFormat="1" ht="13" x14ac:dyDescent="0.15"/>
    <row r="4670" customFormat="1" ht="13" x14ac:dyDescent="0.15"/>
    <row r="4671" customFormat="1" ht="13" x14ac:dyDescent="0.15"/>
    <row r="4672" customFormat="1" ht="13" x14ac:dyDescent="0.15"/>
    <row r="4673" customFormat="1" ht="13" x14ac:dyDescent="0.15"/>
    <row r="4674" customFormat="1" ht="13" x14ac:dyDescent="0.15"/>
    <row r="4675" customFormat="1" ht="13" x14ac:dyDescent="0.15"/>
    <row r="4676" customFormat="1" ht="13" x14ac:dyDescent="0.15"/>
    <row r="4677" customFormat="1" ht="13" x14ac:dyDescent="0.15"/>
    <row r="4678" customFormat="1" ht="13" x14ac:dyDescent="0.15"/>
    <row r="4679" customFormat="1" ht="13" x14ac:dyDescent="0.15"/>
    <row r="4680" customFormat="1" ht="13" x14ac:dyDescent="0.15"/>
    <row r="4681" customFormat="1" ht="13" x14ac:dyDescent="0.15"/>
    <row r="4682" customFormat="1" ht="13" x14ac:dyDescent="0.15"/>
    <row r="4683" customFormat="1" ht="13" x14ac:dyDescent="0.15"/>
    <row r="4684" customFormat="1" ht="13" x14ac:dyDescent="0.15"/>
    <row r="4685" customFormat="1" ht="13" x14ac:dyDescent="0.15"/>
    <row r="4686" customFormat="1" ht="13" x14ac:dyDescent="0.15"/>
    <row r="4687" customFormat="1" ht="13" x14ac:dyDescent="0.15"/>
    <row r="4688" customFormat="1" ht="13" x14ac:dyDescent="0.15"/>
    <row r="4689" customFormat="1" ht="13" x14ac:dyDescent="0.15"/>
    <row r="4690" customFormat="1" ht="13" x14ac:dyDescent="0.15"/>
    <row r="4691" customFormat="1" ht="13" x14ac:dyDescent="0.15"/>
    <row r="4692" customFormat="1" ht="13" x14ac:dyDescent="0.15"/>
    <row r="4693" customFormat="1" ht="13" x14ac:dyDescent="0.15"/>
    <row r="4694" customFormat="1" ht="13" x14ac:dyDescent="0.15"/>
    <row r="4695" customFormat="1" ht="13" x14ac:dyDescent="0.15"/>
    <row r="4696" customFormat="1" ht="13" x14ac:dyDescent="0.15"/>
    <row r="4697" customFormat="1" ht="13" x14ac:dyDescent="0.15"/>
    <row r="4698" customFormat="1" ht="13" x14ac:dyDescent="0.15"/>
    <row r="4699" customFormat="1" ht="13" x14ac:dyDescent="0.15"/>
    <row r="4700" customFormat="1" ht="13" x14ac:dyDescent="0.15"/>
    <row r="4701" customFormat="1" ht="13" x14ac:dyDescent="0.15"/>
    <row r="4702" customFormat="1" ht="13" x14ac:dyDescent="0.15"/>
    <row r="4703" customFormat="1" ht="13" x14ac:dyDescent="0.15"/>
    <row r="4704" customFormat="1" ht="13" x14ac:dyDescent="0.15"/>
    <row r="4705" customFormat="1" ht="13" x14ac:dyDescent="0.15"/>
    <row r="4706" customFormat="1" ht="13" x14ac:dyDescent="0.15"/>
    <row r="4707" customFormat="1" ht="13" x14ac:dyDescent="0.15"/>
    <row r="4708" customFormat="1" ht="13" x14ac:dyDescent="0.15"/>
    <row r="4709" customFormat="1" ht="13" x14ac:dyDescent="0.15"/>
    <row r="4710" customFormat="1" ht="13" x14ac:dyDescent="0.15"/>
    <row r="4711" customFormat="1" ht="13" x14ac:dyDescent="0.15"/>
    <row r="4712" customFormat="1" ht="13" x14ac:dyDescent="0.15"/>
    <row r="4713" customFormat="1" ht="13" x14ac:dyDescent="0.15"/>
    <row r="4714" customFormat="1" ht="13" x14ac:dyDescent="0.15"/>
    <row r="4715" customFormat="1" ht="13" x14ac:dyDescent="0.15"/>
    <row r="4716" customFormat="1" ht="13" x14ac:dyDescent="0.15"/>
    <row r="4717" customFormat="1" ht="13" x14ac:dyDescent="0.15"/>
    <row r="4718" customFormat="1" ht="13" x14ac:dyDescent="0.15"/>
    <row r="4719" customFormat="1" ht="13" x14ac:dyDescent="0.15"/>
    <row r="4720" customFormat="1" ht="13" x14ac:dyDescent="0.15"/>
    <row r="4721" customFormat="1" ht="13" x14ac:dyDescent="0.15"/>
    <row r="4722" customFormat="1" ht="13" x14ac:dyDescent="0.15"/>
    <row r="4723" customFormat="1" ht="13" x14ac:dyDescent="0.15"/>
    <row r="4724" customFormat="1" ht="13" x14ac:dyDescent="0.15"/>
    <row r="4725" customFormat="1" ht="13" x14ac:dyDescent="0.15"/>
    <row r="4726" customFormat="1" ht="13" x14ac:dyDescent="0.15"/>
    <row r="4727" customFormat="1" ht="13" x14ac:dyDescent="0.15"/>
    <row r="4728" customFormat="1" ht="13" x14ac:dyDescent="0.15"/>
    <row r="4729" customFormat="1" ht="13" x14ac:dyDescent="0.15"/>
    <row r="4730" customFormat="1" ht="13" x14ac:dyDescent="0.15"/>
    <row r="4731" customFormat="1" ht="13" x14ac:dyDescent="0.15"/>
    <row r="4732" customFormat="1" ht="13" x14ac:dyDescent="0.15"/>
    <row r="4733" customFormat="1" ht="13" x14ac:dyDescent="0.15"/>
    <row r="4734" customFormat="1" ht="13" x14ac:dyDescent="0.15"/>
    <row r="4735" customFormat="1" ht="13" x14ac:dyDescent="0.15"/>
    <row r="4736" customFormat="1" ht="13" x14ac:dyDescent="0.15"/>
    <row r="4737" customFormat="1" ht="13" x14ac:dyDescent="0.15"/>
    <row r="4738" customFormat="1" ht="13" x14ac:dyDescent="0.15"/>
    <row r="4739" customFormat="1" ht="13" x14ac:dyDescent="0.15"/>
    <row r="4740" customFormat="1" ht="13" x14ac:dyDescent="0.15"/>
    <row r="4741" customFormat="1" ht="13" x14ac:dyDescent="0.15"/>
    <row r="4742" customFormat="1" ht="13" x14ac:dyDescent="0.15"/>
    <row r="4743" customFormat="1" ht="13" x14ac:dyDescent="0.15"/>
    <row r="4744" customFormat="1" ht="13" x14ac:dyDescent="0.15"/>
    <row r="4745" customFormat="1" ht="13" x14ac:dyDescent="0.15"/>
    <row r="4746" customFormat="1" ht="13" x14ac:dyDescent="0.15"/>
    <row r="4747" customFormat="1" ht="13" x14ac:dyDescent="0.15"/>
    <row r="4748" customFormat="1" ht="13" x14ac:dyDescent="0.15"/>
    <row r="4749" customFormat="1" ht="13" x14ac:dyDescent="0.15"/>
    <row r="4750" customFormat="1" ht="13" x14ac:dyDescent="0.15"/>
    <row r="4751" customFormat="1" ht="13" x14ac:dyDescent="0.15"/>
    <row r="4752" customFormat="1" ht="13" x14ac:dyDescent="0.15"/>
    <row r="4753" customFormat="1" ht="13" x14ac:dyDescent="0.15"/>
    <row r="4754" customFormat="1" ht="13" x14ac:dyDescent="0.15"/>
    <row r="4755" customFormat="1" ht="13" x14ac:dyDescent="0.15"/>
    <row r="4756" customFormat="1" ht="13" x14ac:dyDescent="0.15"/>
    <row r="4757" customFormat="1" ht="13" x14ac:dyDescent="0.15"/>
    <row r="4758" customFormat="1" ht="13" x14ac:dyDescent="0.15"/>
    <row r="4759" customFormat="1" ht="13" x14ac:dyDescent="0.15"/>
    <row r="4760" customFormat="1" ht="13" x14ac:dyDescent="0.15"/>
    <row r="4761" customFormat="1" ht="13" x14ac:dyDescent="0.15"/>
    <row r="4762" customFormat="1" ht="13" x14ac:dyDescent="0.15"/>
    <row r="4763" customFormat="1" ht="13" x14ac:dyDescent="0.15"/>
    <row r="4764" customFormat="1" ht="13" x14ac:dyDescent="0.15"/>
    <row r="4765" customFormat="1" ht="13" x14ac:dyDescent="0.15"/>
    <row r="4766" customFormat="1" ht="13" x14ac:dyDescent="0.15"/>
    <row r="4767" customFormat="1" ht="13" x14ac:dyDescent="0.15"/>
    <row r="4768" customFormat="1" ht="13" x14ac:dyDescent="0.15"/>
    <row r="4769" customFormat="1" ht="13" x14ac:dyDescent="0.15"/>
    <row r="4770" customFormat="1" ht="13" x14ac:dyDescent="0.15"/>
    <row r="4771" customFormat="1" ht="13" x14ac:dyDescent="0.15"/>
    <row r="4772" customFormat="1" ht="13" x14ac:dyDescent="0.15"/>
    <row r="4773" customFormat="1" ht="13" x14ac:dyDescent="0.15"/>
    <row r="4774" customFormat="1" ht="13" x14ac:dyDescent="0.15"/>
    <row r="4775" customFormat="1" ht="13" x14ac:dyDescent="0.15"/>
    <row r="4776" customFormat="1" ht="13" x14ac:dyDescent="0.15"/>
    <row r="4777" customFormat="1" ht="13" x14ac:dyDescent="0.15"/>
    <row r="4778" customFormat="1" ht="13" x14ac:dyDescent="0.15"/>
    <row r="4779" customFormat="1" ht="13" x14ac:dyDescent="0.15"/>
    <row r="4780" customFormat="1" ht="13" x14ac:dyDescent="0.15"/>
    <row r="4781" customFormat="1" ht="13" x14ac:dyDescent="0.15"/>
    <row r="4782" customFormat="1" ht="13" x14ac:dyDescent="0.15"/>
    <row r="4783" customFormat="1" ht="13" x14ac:dyDescent="0.15"/>
    <row r="4784" customFormat="1" ht="13" x14ac:dyDescent="0.15"/>
    <row r="4785" customFormat="1" ht="13" x14ac:dyDescent="0.15"/>
    <row r="4786" customFormat="1" ht="13" x14ac:dyDescent="0.15"/>
    <row r="4787" customFormat="1" ht="13" x14ac:dyDescent="0.15"/>
    <row r="4788" customFormat="1" ht="13" x14ac:dyDescent="0.15"/>
    <row r="4789" customFormat="1" ht="13" x14ac:dyDescent="0.15"/>
    <row r="4790" customFormat="1" ht="13" x14ac:dyDescent="0.15"/>
    <row r="4791" customFormat="1" ht="13" x14ac:dyDescent="0.15"/>
    <row r="4792" customFormat="1" ht="13" x14ac:dyDescent="0.15"/>
    <row r="4793" customFormat="1" ht="13" x14ac:dyDescent="0.15"/>
    <row r="4794" customFormat="1" ht="13" x14ac:dyDescent="0.15"/>
    <row r="4795" customFormat="1" ht="13" x14ac:dyDescent="0.15"/>
    <row r="4796" customFormat="1" ht="13" x14ac:dyDescent="0.15"/>
    <row r="4797" customFormat="1" ht="13" x14ac:dyDescent="0.15"/>
    <row r="4798" customFormat="1" ht="13" x14ac:dyDescent="0.15"/>
    <row r="4799" customFormat="1" ht="13" x14ac:dyDescent="0.15"/>
    <row r="4800" customFormat="1" ht="13" x14ac:dyDescent="0.15"/>
    <row r="4801" customFormat="1" ht="13" x14ac:dyDescent="0.15"/>
    <row r="4802" customFormat="1" ht="13" x14ac:dyDescent="0.15"/>
    <row r="4803" customFormat="1" ht="13" x14ac:dyDescent="0.15"/>
    <row r="4804" customFormat="1" ht="13" x14ac:dyDescent="0.15"/>
    <row r="4805" customFormat="1" ht="13" x14ac:dyDescent="0.15"/>
    <row r="4806" customFormat="1" ht="13" x14ac:dyDescent="0.15"/>
    <row r="4807" customFormat="1" ht="13" x14ac:dyDescent="0.15"/>
    <row r="4808" customFormat="1" ht="13" x14ac:dyDescent="0.15"/>
    <row r="4809" customFormat="1" ht="13" x14ac:dyDescent="0.15"/>
    <row r="4810" customFormat="1" ht="13" x14ac:dyDescent="0.15"/>
    <row r="4811" customFormat="1" ht="13" x14ac:dyDescent="0.15"/>
    <row r="4812" customFormat="1" ht="13" x14ac:dyDescent="0.15"/>
    <row r="4813" customFormat="1" ht="13" x14ac:dyDescent="0.15"/>
    <row r="4814" customFormat="1" ht="13" x14ac:dyDescent="0.15"/>
    <row r="4815" customFormat="1" ht="13" x14ac:dyDescent="0.15"/>
    <row r="4816" customFormat="1" ht="13" x14ac:dyDescent="0.15"/>
    <row r="4817" customFormat="1" ht="13" x14ac:dyDescent="0.15"/>
    <row r="4818" customFormat="1" ht="13" x14ac:dyDescent="0.15"/>
    <row r="4819" customFormat="1" ht="13" x14ac:dyDescent="0.15"/>
    <row r="4820" customFormat="1" ht="13" x14ac:dyDescent="0.15"/>
    <row r="4821" customFormat="1" ht="13" x14ac:dyDescent="0.15"/>
    <row r="4822" customFormat="1" ht="13" x14ac:dyDescent="0.15"/>
    <row r="4823" customFormat="1" ht="13" x14ac:dyDescent="0.15"/>
    <row r="4824" customFormat="1" ht="13" x14ac:dyDescent="0.15"/>
    <row r="4825" customFormat="1" ht="13" x14ac:dyDescent="0.15"/>
    <row r="4826" customFormat="1" ht="13" x14ac:dyDescent="0.15"/>
    <row r="4827" customFormat="1" ht="13" x14ac:dyDescent="0.15"/>
    <row r="4828" customFormat="1" ht="13" x14ac:dyDescent="0.15"/>
    <row r="4829" customFormat="1" ht="13" x14ac:dyDescent="0.15"/>
    <row r="4830" customFormat="1" ht="13" x14ac:dyDescent="0.15"/>
    <row r="4831" customFormat="1" ht="13" x14ac:dyDescent="0.15"/>
    <row r="4832" customFormat="1" ht="13" x14ac:dyDescent="0.15"/>
    <row r="4833" customFormat="1" ht="13" x14ac:dyDescent="0.15"/>
    <row r="4834" customFormat="1" ht="13" x14ac:dyDescent="0.15"/>
    <row r="4835" customFormat="1" ht="13" x14ac:dyDescent="0.15"/>
    <row r="4836" customFormat="1" ht="13" x14ac:dyDescent="0.15"/>
    <row r="4837" customFormat="1" ht="13" x14ac:dyDescent="0.15"/>
    <row r="4838" customFormat="1" ht="13" x14ac:dyDescent="0.15"/>
    <row r="4839" customFormat="1" ht="13" x14ac:dyDescent="0.15"/>
    <row r="4840" customFormat="1" ht="13" x14ac:dyDescent="0.15"/>
    <row r="4841" customFormat="1" ht="13" x14ac:dyDescent="0.15"/>
    <row r="4842" customFormat="1" ht="13" x14ac:dyDescent="0.15"/>
    <row r="4843" customFormat="1" ht="13" x14ac:dyDescent="0.15"/>
    <row r="4844" customFormat="1" ht="13" x14ac:dyDescent="0.15"/>
    <row r="4845" customFormat="1" ht="13" x14ac:dyDescent="0.15"/>
    <row r="4846" customFormat="1" ht="13" x14ac:dyDescent="0.15"/>
    <row r="4847" customFormat="1" ht="13" x14ac:dyDescent="0.15"/>
    <row r="4848" customFormat="1" ht="13" x14ac:dyDescent="0.15"/>
    <row r="4849" customFormat="1" ht="13" x14ac:dyDescent="0.15"/>
    <row r="4850" customFormat="1" ht="13" x14ac:dyDescent="0.15"/>
    <row r="4851" customFormat="1" ht="13" x14ac:dyDescent="0.15"/>
    <row r="4852" customFormat="1" ht="13" x14ac:dyDescent="0.15"/>
    <row r="4853" customFormat="1" ht="13" x14ac:dyDescent="0.15"/>
    <row r="4854" customFormat="1" ht="13" x14ac:dyDescent="0.15"/>
    <row r="4855" customFormat="1" ht="13" x14ac:dyDescent="0.15"/>
    <row r="4856" customFormat="1" ht="13" x14ac:dyDescent="0.15"/>
    <row r="4857" customFormat="1" ht="13" x14ac:dyDescent="0.15"/>
    <row r="4858" customFormat="1" ht="13" x14ac:dyDescent="0.15"/>
    <row r="4859" customFormat="1" ht="13" x14ac:dyDescent="0.15"/>
    <row r="4860" customFormat="1" ht="13" x14ac:dyDescent="0.15"/>
    <row r="4861" customFormat="1" ht="13" x14ac:dyDescent="0.15"/>
    <row r="4862" customFormat="1" ht="13" x14ac:dyDescent="0.15"/>
    <row r="4863" customFormat="1" ht="13" x14ac:dyDescent="0.15"/>
    <row r="4864" customFormat="1" ht="13" x14ac:dyDescent="0.15"/>
    <row r="4865" customFormat="1" ht="13" x14ac:dyDescent="0.15"/>
    <row r="4866" customFormat="1" ht="13" x14ac:dyDescent="0.15"/>
    <row r="4867" customFormat="1" ht="13" x14ac:dyDescent="0.15"/>
    <row r="4868" customFormat="1" ht="13" x14ac:dyDescent="0.15"/>
    <row r="4869" customFormat="1" ht="13" x14ac:dyDescent="0.15"/>
    <row r="4870" customFormat="1" ht="13" x14ac:dyDescent="0.15"/>
    <row r="4871" customFormat="1" ht="13" x14ac:dyDescent="0.15"/>
    <row r="4872" customFormat="1" ht="13" x14ac:dyDescent="0.15"/>
    <row r="4873" customFormat="1" ht="13" x14ac:dyDescent="0.15"/>
    <row r="4874" customFormat="1" ht="13" x14ac:dyDescent="0.15"/>
    <row r="4875" customFormat="1" ht="13" x14ac:dyDescent="0.15"/>
    <row r="4876" customFormat="1" ht="13" x14ac:dyDescent="0.15"/>
    <row r="4877" customFormat="1" ht="13" x14ac:dyDescent="0.15"/>
    <row r="4878" customFormat="1" ht="13" x14ac:dyDescent="0.15"/>
    <row r="4879" customFormat="1" ht="13" x14ac:dyDescent="0.15"/>
    <row r="4880" customFormat="1" ht="13" x14ac:dyDescent="0.15"/>
    <row r="4881" customFormat="1" ht="13" x14ac:dyDescent="0.15"/>
    <row r="4882" customFormat="1" ht="13" x14ac:dyDescent="0.15"/>
    <row r="4883" customFormat="1" ht="13" x14ac:dyDescent="0.15"/>
    <row r="4884" customFormat="1" ht="13" x14ac:dyDescent="0.15"/>
    <row r="4885" customFormat="1" ht="13" x14ac:dyDescent="0.15"/>
    <row r="4886" customFormat="1" ht="13" x14ac:dyDescent="0.15"/>
    <row r="4887" customFormat="1" ht="13" x14ac:dyDescent="0.15"/>
    <row r="4888" customFormat="1" ht="13" x14ac:dyDescent="0.15"/>
    <row r="4889" customFormat="1" ht="13" x14ac:dyDescent="0.15"/>
    <row r="4890" customFormat="1" ht="13" x14ac:dyDescent="0.15"/>
    <row r="4891" customFormat="1" ht="13" x14ac:dyDescent="0.15"/>
    <row r="4892" customFormat="1" ht="13" x14ac:dyDescent="0.15"/>
    <row r="4893" customFormat="1" ht="13" x14ac:dyDescent="0.15"/>
    <row r="4894" customFormat="1" ht="13" x14ac:dyDescent="0.15"/>
    <row r="4895" customFormat="1" ht="13" x14ac:dyDescent="0.15"/>
    <row r="4896" customFormat="1" ht="13" x14ac:dyDescent="0.15"/>
    <row r="4897" customFormat="1" ht="13" x14ac:dyDescent="0.15"/>
    <row r="4898" customFormat="1" ht="13" x14ac:dyDescent="0.15"/>
    <row r="4899" customFormat="1" ht="13" x14ac:dyDescent="0.15"/>
    <row r="4900" customFormat="1" ht="13" x14ac:dyDescent="0.15"/>
    <row r="4901" customFormat="1" ht="13" x14ac:dyDescent="0.15"/>
    <row r="4902" customFormat="1" ht="13" x14ac:dyDescent="0.15"/>
    <row r="4903" customFormat="1" ht="13" x14ac:dyDescent="0.15"/>
    <row r="4904" customFormat="1" ht="13" x14ac:dyDescent="0.15"/>
    <row r="4905" customFormat="1" ht="13" x14ac:dyDescent="0.15"/>
    <row r="4906" customFormat="1" ht="13" x14ac:dyDescent="0.15"/>
    <row r="4907" customFormat="1" ht="13" x14ac:dyDescent="0.15"/>
    <row r="4908" customFormat="1" ht="13" x14ac:dyDescent="0.15"/>
    <row r="4909" customFormat="1" ht="13" x14ac:dyDescent="0.15"/>
    <row r="4910" customFormat="1" ht="13" x14ac:dyDescent="0.15"/>
    <row r="4911" customFormat="1" ht="13" x14ac:dyDescent="0.15"/>
    <row r="4912" customFormat="1" ht="13" x14ac:dyDescent="0.15"/>
    <row r="4913" customFormat="1" ht="13" x14ac:dyDescent="0.15"/>
    <row r="4914" customFormat="1" ht="13" x14ac:dyDescent="0.15"/>
    <row r="4915" customFormat="1" ht="13" x14ac:dyDescent="0.15"/>
    <row r="4916" customFormat="1" ht="13" x14ac:dyDescent="0.15"/>
    <row r="4917" customFormat="1" ht="13" x14ac:dyDescent="0.15"/>
    <row r="4918" customFormat="1" ht="13" x14ac:dyDescent="0.15"/>
    <row r="4919" customFormat="1" ht="13" x14ac:dyDescent="0.15"/>
    <row r="4920" customFormat="1" ht="13" x14ac:dyDescent="0.15"/>
    <row r="4921" customFormat="1" ht="13" x14ac:dyDescent="0.15"/>
    <row r="4922" customFormat="1" ht="13" x14ac:dyDescent="0.15"/>
    <row r="4923" customFormat="1" ht="13" x14ac:dyDescent="0.15"/>
    <row r="4924" customFormat="1" ht="13" x14ac:dyDescent="0.15"/>
    <row r="4925" customFormat="1" ht="13" x14ac:dyDescent="0.15"/>
    <row r="4926" customFormat="1" ht="13" x14ac:dyDescent="0.15"/>
    <row r="4927" customFormat="1" ht="13" x14ac:dyDescent="0.15"/>
    <row r="4928" customFormat="1" ht="13" x14ac:dyDescent="0.15"/>
    <row r="4929" customFormat="1" ht="13" x14ac:dyDescent="0.15"/>
    <row r="4930" customFormat="1" ht="13" x14ac:dyDescent="0.15"/>
    <row r="4931" customFormat="1" ht="13" x14ac:dyDescent="0.15"/>
    <row r="4932" customFormat="1" ht="13" x14ac:dyDescent="0.15"/>
    <row r="4933" customFormat="1" ht="13" x14ac:dyDescent="0.15"/>
    <row r="4934" customFormat="1" ht="13" x14ac:dyDescent="0.15"/>
    <row r="4935" customFormat="1" ht="13" x14ac:dyDescent="0.15"/>
    <row r="4936" customFormat="1" ht="13" x14ac:dyDescent="0.15"/>
    <row r="4937" customFormat="1" ht="13" x14ac:dyDescent="0.15"/>
    <row r="4938" customFormat="1" ht="13" x14ac:dyDescent="0.15"/>
    <row r="4939" customFormat="1" ht="13" x14ac:dyDescent="0.15"/>
    <row r="4940" customFormat="1" ht="13" x14ac:dyDescent="0.15"/>
    <row r="4941" customFormat="1" ht="13" x14ac:dyDescent="0.15"/>
    <row r="4942" customFormat="1" ht="13" x14ac:dyDescent="0.15"/>
    <row r="4943" customFormat="1" ht="13" x14ac:dyDescent="0.15"/>
    <row r="4944" customFormat="1" ht="13" x14ac:dyDescent="0.15"/>
    <row r="4945" customFormat="1" ht="13" x14ac:dyDescent="0.15"/>
    <row r="4946" customFormat="1" ht="13" x14ac:dyDescent="0.15"/>
    <row r="4947" customFormat="1" ht="13" x14ac:dyDescent="0.15"/>
    <row r="4948" customFormat="1" ht="13" x14ac:dyDescent="0.15"/>
    <row r="4949" customFormat="1" ht="13" x14ac:dyDescent="0.15"/>
    <row r="4950" customFormat="1" ht="13" x14ac:dyDescent="0.15"/>
    <row r="4951" customFormat="1" ht="13" x14ac:dyDescent="0.15"/>
    <row r="4952" customFormat="1" ht="13" x14ac:dyDescent="0.15"/>
    <row r="4953" customFormat="1" ht="13" x14ac:dyDescent="0.15"/>
    <row r="4954" customFormat="1" ht="13" x14ac:dyDescent="0.15"/>
    <row r="4955" customFormat="1" ht="13" x14ac:dyDescent="0.15"/>
    <row r="4956" customFormat="1" ht="13" x14ac:dyDescent="0.15"/>
    <row r="4957" customFormat="1" ht="13" x14ac:dyDescent="0.15"/>
    <row r="4958" customFormat="1" ht="13" x14ac:dyDescent="0.15"/>
    <row r="4959" customFormat="1" ht="13" x14ac:dyDescent="0.15"/>
    <row r="4960" customFormat="1" ht="13" x14ac:dyDescent="0.15"/>
    <row r="4961" customFormat="1" ht="13" x14ac:dyDescent="0.15"/>
    <row r="4962" customFormat="1" ht="13" x14ac:dyDescent="0.15"/>
    <row r="4963" customFormat="1" ht="13" x14ac:dyDescent="0.15"/>
    <row r="4964" customFormat="1" ht="13" x14ac:dyDescent="0.15"/>
    <row r="4965" customFormat="1" ht="13" x14ac:dyDescent="0.15"/>
    <row r="4966" customFormat="1" ht="13" x14ac:dyDescent="0.15"/>
    <row r="4967" customFormat="1" ht="13" x14ac:dyDescent="0.15"/>
    <row r="4968" customFormat="1" ht="13" x14ac:dyDescent="0.15"/>
    <row r="4969" customFormat="1" ht="13" x14ac:dyDescent="0.15"/>
    <row r="4970" customFormat="1" ht="13" x14ac:dyDescent="0.15"/>
    <row r="4971" customFormat="1" ht="13" x14ac:dyDescent="0.15"/>
    <row r="4972" customFormat="1" ht="13" x14ac:dyDescent="0.15"/>
    <row r="4973" customFormat="1" ht="13" x14ac:dyDescent="0.15"/>
    <row r="4974" customFormat="1" ht="13" x14ac:dyDescent="0.15"/>
    <row r="4975" customFormat="1" ht="13" x14ac:dyDescent="0.15"/>
    <row r="4976" customFormat="1" ht="13" x14ac:dyDescent="0.15"/>
    <row r="4977" customFormat="1" ht="13" x14ac:dyDescent="0.15"/>
    <row r="4978" customFormat="1" ht="13" x14ac:dyDescent="0.15"/>
    <row r="4979" customFormat="1" ht="13" x14ac:dyDescent="0.15"/>
    <row r="4980" customFormat="1" ht="13" x14ac:dyDescent="0.15"/>
    <row r="4981" customFormat="1" ht="13" x14ac:dyDescent="0.15"/>
    <row r="4982" customFormat="1" ht="13" x14ac:dyDescent="0.15"/>
    <row r="4983" customFormat="1" ht="13" x14ac:dyDescent="0.15"/>
    <row r="4984" customFormat="1" ht="13" x14ac:dyDescent="0.15"/>
    <row r="4985" customFormat="1" ht="13" x14ac:dyDescent="0.15"/>
    <row r="4986" customFormat="1" ht="13" x14ac:dyDescent="0.15"/>
    <row r="4987" customFormat="1" ht="13" x14ac:dyDescent="0.15"/>
    <row r="4988" customFormat="1" ht="13" x14ac:dyDescent="0.15"/>
    <row r="4989" customFormat="1" ht="13" x14ac:dyDescent="0.15"/>
    <row r="4990" customFormat="1" ht="13" x14ac:dyDescent="0.15"/>
    <row r="4991" customFormat="1" ht="13" x14ac:dyDescent="0.15"/>
    <row r="4992" customFormat="1" ht="13" x14ac:dyDescent="0.15"/>
    <row r="4993" customFormat="1" ht="13" x14ac:dyDescent="0.15"/>
    <row r="4994" customFormat="1" ht="13" x14ac:dyDescent="0.15"/>
    <row r="4995" customFormat="1" ht="13" x14ac:dyDescent="0.15"/>
    <row r="4996" customFormat="1" ht="13" x14ac:dyDescent="0.15"/>
    <row r="4997" customFormat="1" ht="13" x14ac:dyDescent="0.15"/>
    <row r="4998" customFormat="1" ht="13" x14ac:dyDescent="0.15"/>
    <row r="4999" customFormat="1" ht="13" x14ac:dyDescent="0.15"/>
    <row r="5000" customFormat="1" ht="13" x14ac:dyDescent="0.15"/>
    <row r="5001" customFormat="1" ht="13" x14ac:dyDescent="0.15"/>
    <row r="5002" customFormat="1" ht="13" x14ac:dyDescent="0.15"/>
    <row r="5003" customFormat="1" ht="13" x14ac:dyDescent="0.15"/>
    <row r="5004" customFormat="1" ht="13" x14ac:dyDescent="0.15"/>
    <row r="5005" customFormat="1" ht="13" x14ac:dyDescent="0.15"/>
    <row r="5006" customFormat="1" ht="13" x14ac:dyDescent="0.15"/>
    <row r="5007" customFormat="1" ht="13" x14ac:dyDescent="0.15"/>
    <row r="5008" customFormat="1" ht="13" x14ac:dyDescent="0.15"/>
    <row r="5009" customFormat="1" ht="13" x14ac:dyDescent="0.15"/>
    <row r="5010" customFormat="1" ht="13" x14ac:dyDescent="0.15"/>
    <row r="5011" customFormat="1" ht="13" x14ac:dyDescent="0.15"/>
    <row r="5012" customFormat="1" ht="13" x14ac:dyDescent="0.15"/>
    <row r="5013" customFormat="1" ht="13" x14ac:dyDescent="0.15"/>
    <row r="5014" customFormat="1" ht="13" x14ac:dyDescent="0.15"/>
    <row r="5015" customFormat="1" ht="13" x14ac:dyDescent="0.15"/>
    <row r="5016" customFormat="1" ht="13" x14ac:dyDescent="0.15"/>
    <row r="5017" customFormat="1" ht="13" x14ac:dyDescent="0.15"/>
    <row r="5018" customFormat="1" ht="13" x14ac:dyDescent="0.15"/>
    <row r="5019" customFormat="1" ht="13" x14ac:dyDescent="0.15"/>
    <row r="5020" customFormat="1" ht="13" x14ac:dyDescent="0.15"/>
    <row r="5021" customFormat="1" ht="13" x14ac:dyDescent="0.15"/>
    <row r="5022" customFormat="1" ht="13" x14ac:dyDescent="0.15"/>
    <row r="5023" customFormat="1" ht="13" x14ac:dyDescent="0.15"/>
    <row r="5024" customFormat="1" ht="13" x14ac:dyDescent="0.15"/>
    <row r="5025" customFormat="1" ht="13" x14ac:dyDescent="0.15"/>
    <row r="5026" customFormat="1" ht="13" x14ac:dyDescent="0.15"/>
    <row r="5027" customFormat="1" ht="13" x14ac:dyDescent="0.15"/>
    <row r="5028" customFormat="1" ht="13" x14ac:dyDescent="0.15"/>
    <row r="5029" customFormat="1" ht="13" x14ac:dyDescent="0.15"/>
    <row r="5030" customFormat="1" ht="13" x14ac:dyDescent="0.15"/>
    <row r="5031" customFormat="1" ht="13" x14ac:dyDescent="0.15"/>
    <row r="5032" customFormat="1" ht="13" x14ac:dyDescent="0.15"/>
    <row r="5033" customFormat="1" ht="13" x14ac:dyDescent="0.15"/>
    <row r="5034" customFormat="1" ht="13" x14ac:dyDescent="0.15"/>
    <row r="5035" customFormat="1" ht="13" x14ac:dyDescent="0.15"/>
    <row r="5036" customFormat="1" ht="13" x14ac:dyDescent="0.15"/>
    <row r="5037" customFormat="1" ht="13" x14ac:dyDescent="0.15"/>
    <row r="5038" customFormat="1" ht="13" x14ac:dyDescent="0.15"/>
    <row r="5039" customFormat="1" ht="13" x14ac:dyDescent="0.15"/>
    <row r="5040" customFormat="1" ht="13" x14ac:dyDescent="0.15"/>
    <row r="5041" customFormat="1" ht="13" x14ac:dyDescent="0.15"/>
    <row r="5042" customFormat="1" ht="13" x14ac:dyDescent="0.15"/>
    <row r="5043" customFormat="1" ht="13" x14ac:dyDescent="0.15"/>
    <row r="5044" customFormat="1" ht="13" x14ac:dyDescent="0.15"/>
    <row r="5045" customFormat="1" ht="13" x14ac:dyDescent="0.15"/>
    <row r="5046" customFormat="1" ht="13" x14ac:dyDescent="0.15"/>
    <row r="5047" customFormat="1" ht="13" x14ac:dyDescent="0.15"/>
    <row r="5048" customFormat="1" ht="13" x14ac:dyDescent="0.15"/>
    <row r="5049" customFormat="1" ht="13" x14ac:dyDescent="0.15"/>
    <row r="5050" customFormat="1" ht="13" x14ac:dyDescent="0.15"/>
    <row r="5051" customFormat="1" ht="13" x14ac:dyDescent="0.15"/>
    <row r="5052" customFormat="1" ht="13" x14ac:dyDescent="0.15"/>
    <row r="5053" customFormat="1" ht="13" x14ac:dyDescent="0.15"/>
    <row r="5054" customFormat="1" ht="13" x14ac:dyDescent="0.15"/>
    <row r="5055" customFormat="1" ht="13" x14ac:dyDescent="0.15"/>
    <row r="5056" customFormat="1" ht="13" x14ac:dyDescent="0.15"/>
    <row r="5057" customFormat="1" ht="13" x14ac:dyDescent="0.15"/>
    <row r="5058" customFormat="1" ht="13" x14ac:dyDescent="0.15"/>
    <row r="5059" customFormat="1" ht="13" x14ac:dyDescent="0.15"/>
    <row r="5060" customFormat="1" ht="13" x14ac:dyDescent="0.15"/>
    <row r="5061" customFormat="1" ht="13" x14ac:dyDescent="0.15"/>
    <row r="5062" customFormat="1" ht="13" x14ac:dyDescent="0.15"/>
    <row r="5063" customFormat="1" ht="13" x14ac:dyDescent="0.15"/>
    <row r="5064" customFormat="1" ht="13" x14ac:dyDescent="0.15"/>
    <row r="5065" customFormat="1" ht="13" x14ac:dyDescent="0.15"/>
    <row r="5066" customFormat="1" ht="13" x14ac:dyDescent="0.15"/>
    <row r="5067" customFormat="1" ht="13" x14ac:dyDescent="0.15"/>
    <row r="5068" customFormat="1" ht="13" x14ac:dyDescent="0.15"/>
    <row r="5069" customFormat="1" ht="13" x14ac:dyDescent="0.15"/>
    <row r="5070" customFormat="1" ht="13" x14ac:dyDescent="0.15"/>
    <row r="5071" customFormat="1" ht="13" x14ac:dyDescent="0.15"/>
    <row r="5072" customFormat="1" ht="13" x14ac:dyDescent="0.15"/>
    <row r="5073" customFormat="1" ht="13" x14ac:dyDescent="0.15"/>
    <row r="5074" customFormat="1" ht="13" x14ac:dyDescent="0.15"/>
    <row r="5075" customFormat="1" ht="13" x14ac:dyDescent="0.15"/>
    <row r="5076" customFormat="1" ht="13" x14ac:dyDescent="0.15"/>
    <row r="5077" customFormat="1" ht="13" x14ac:dyDescent="0.15"/>
    <row r="5078" customFormat="1" ht="13" x14ac:dyDescent="0.15"/>
    <row r="5079" customFormat="1" ht="13" x14ac:dyDescent="0.15"/>
    <row r="5080" customFormat="1" ht="13" x14ac:dyDescent="0.15"/>
    <row r="5081" customFormat="1" ht="13" x14ac:dyDescent="0.15"/>
    <row r="5082" customFormat="1" ht="13" x14ac:dyDescent="0.15"/>
    <row r="5083" customFormat="1" ht="13" x14ac:dyDescent="0.15"/>
    <row r="5084" customFormat="1" ht="13" x14ac:dyDescent="0.15"/>
    <row r="5085" customFormat="1" ht="13" x14ac:dyDescent="0.15"/>
    <row r="5086" customFormat="1" ht="13" x14ac:dyDescent="0.15"/>
    <row r="5087" customFormat="1" ht="13" x14ac:dyDescent="0.15"/>
    <row r="5088" customFormat="1" ht="13" x14ac:dyDescent="0.15"/>
    <row r="5089" customFormat="1" ht="13" x14ac:dyDescent="0.15"/>
    <row r="5090" customFormat="1" ht="13" x14ac:dyDescent="0.15"/>
    <row r="5091" customFormat="1" ht="13" x14ac:dyDescent="0.15"/>
    <row r="5092" customFormat="1" ht="13" x14ac:dyDescent="0.15"/>
    <row r="5093" customFormat="1" ht="13" x14ac:dyDescent="0.15"/>
    <row r="5094" customFormat="1" ht="13" x14ac:dyDescent="0.15"/>
    <row r="5095" customFormat="1" ht="13" x14ac:dyDescent="0.15"/>
    <row r="5096" customFormat="1" ht="13" x14ac:dyDescent="0.15"/>
    <row r="5097" customFormat="1" ht="13" x14ac:dyDescent="0.15"/>
    <row r="5098" customFormat="1" ht="13" x14ac:dyDescent="0.15"/>
    <row r="5099" customFormat="1" ht="13" x14ac:dyDescent="0.15"/>
    <row r="5100" customFormat="1" ht="13" x14ac:dyDescent="0.15"/>
    <row r="5101" customFormat="1" ht="13" x14ac:dyDescent="0.15"/>
    <row r="5102" customFormat="1" ht="13" x14ac:dyDescent="0.15"/>
    <row r="5103" customFormat="1" ht="13" x14ac:dyDescent="0.15"/>
    <row r="5104" customFormat="1" ht="13" x14ac:dyDescent="0.15"/>
    <row r="5105" customFormat="1" ht="13" x14ac:dyDescent="0.15"/>
    <row r="5106" customFormat="1" ht="13" x14ac:dyDescent="0.15"/>
    <row r="5107" customFormat="1" ht="13" x14ac:dyDescent="0.15"/>
    <row r="5108" customFormat="1" ht="13" x14ac:dyDescent="0.15"/>
    <row r="5109" customFormat="1" ht="13" x14ac:dyDescent="0.15"/>
    <row r="5110" customFormat="1" ht="13" x14ac:dyDescent="0.15"/>
    <row r="5111" customFormat="1" ht="13" x14ac:dyDescent="0.15"/>
    <row r="5112" customFormat="1" ht="13" x14ac:dyDescent="0.15"/>
    <row r="5113" customFormat="1" ht="13" x14ac:dyDescent="0.15"/>
    <row r="5114" customFormat="1" ht="13" x14ac:dyDescent="0.15"/>
    <row r="5115" customFormat="1" ht="13" x14ac:dyDescent="0.15"/>
    <row r="5116" customFormat="1" ht="13" x14ac:dyDescent="0.15"/>
    <row r="5117" customFormat="1" ht="13" x14ac:dyDescent="0.15"/>
    <row r="5118" customFormat="1" ht="13" x14ac:dyDescent="0.15"/>
    <row r="5119" customFormat="1" ht="13" x14ac:dyDescent="0.15"/>
    <row r="5120" customFormat="1" ht="13" x14ac:dyDescent="0.15"/>
    <row r="5121" customFormat="1" ht="13" x14ac:dyDescent="0.15"/>
    <row r="5122" customFormat="1" ht="13" x14ac:dyDescent="0.15"/>
    <row r="5123" customFormat="1" ht="13" x14ac:dyDescent="0.15"/>
    <row r="5124" customFormat="1" ht="13" x14ac:dyDescent="0.15"/>
    <row r="5125" customFormat="1" ht="13" x14ac:dyDescent="0.15"/>
    <row r="5126" customFormat="1" ht="13" x14ac:dyDescent="0.15"/>
    <row r="5127" customFormat="1" ht="13" x14ac:dyDescent="0.15"/>
    <row r="5128" customFormat="1" ht="13" x14ac:dyDescent="0.15"/>
    <row r="5129" customFormat="1" ht="13" x14ac:dyDescent="0.15"/>
    <row r="5130" customFormat="1" ht="13" x14ac:dyDescent="0.15"/>
    <row r="5131" customFormat="1" ht="13" x14ac:dyDescent="0.15"/>
    <row r="5132" customFormat="1" ht="13" x14ac:dyDescent="0.15"/>
    <row r="5133" customFormat="1" ht="13" x14ac:dyDescent="0.15"/>
    <row r="5134" customFormat="1" ht="13" x14ac:dyDescent="0.15"/>
    <row r="5135" customFormat="1" ht="13" x14ac:dyDescent="0.15"/>
    <row r="5136" customFormat="1" ht="13" x14ac:dyDescent="0.15"/>
    <row r="5137" customFormat="1" ht="13" x14ac:dyDescent="0.15"/>
    <row r="5138" customFormat="1" ht="13" x14ac:dyDescent="0.15"/>
    <row r="5139" customFormat="1" ht="13" x14ac:dyDescent="0.15"/>
    <row r="5140" customFormat="1" ht="13" x14ac:dyDescent="0.15"/>
    <row r="5141" customFormat="1" ht="13" x14ac:dyDescent="0.15"/>
    <row r="5142" customFormat="1" ht="13" x14ac:dyDescent="0.15"/>
    <row r="5143" customFormat="1" ht="13" x14ac:dyDescent="0.15"/>
    <row r="5144" customFormat="1" ht="13" x14ac:dyDescent="0.15"/>
    <row r="5145" customFormat="1" ht="13" x14ac:dyDescent="0.15"/>
    <row r="5146" customFormat="1" ht="13" x14ac:dyDescent="0.15"/>
    <row r="5147" customFormat="1" ht="13" x14ac:dyDescent="0.15"/>
    <row r="5148" customFormat="1" ht="13" x14ac:dyDescent="0.15"/>
    <row r="5149" customFormat="1" ht="13" x14ac:dyDescent="0.15"/>
    <row r="5150" customFormat="1" ht="13" x14ac:dyDescent="0.15"/>
    <row r="5151" customFormat="1" ht="13" x14ac:dyDescent="0.15"/>
    <row r="5152" customFormat="1" ht="13" x14ac:dyDescent="0.15"/>
    <row r="5153" customFormat="1" ht="13" x14ac:dyDescent="0.15"/>
    <row r="5154" customFormat="1" ht="13" x14ac:dyDescent="0.15"/>
    <row r="5155" customFormat="1" ht="13" x14ac:dyDescent="0.15"/>
    <row r="5156" customFormat="1" ht="13" x14ac:dyDescent="0.15"/>
    <row r="5157" customFormat="1" ht="13" x14ac:dyDescent="0.15"/>
    <row r="5158" customFormat="1" ht="13" x14ac:dyDescent="0.15"/>
    <row r="5159" customFormat="1" ht="13" x14ac:dyDescent="0.15"/>
    <row r="5160" customFormat="1" ht="13" x14ac:dyDescent="0.15"/>
    <row r="5161" customFormat="1" ht="13" x14ac:dyDescent="0.15"/>
    <row r="5162" customFormat="1" ht="13" x14ac:dyDescent="0.15"/>
    <row r="5163" customFormat="1" ht="13" x14ac:dyDescent="0.15"/>
    <row r="5164" customFormat="1" ht="13" x14ac:dyDescent="0.15"/>
    <row r="5165" customFormat="1" ht="13" x14ac:dyDescent="0.15"/>
    <row r="5166" customFormat="1" ht="13" x14ac:dyDescent="0.15"/>
    <row r="5167" customFormat="1" ht="13" x14ac:dyDescent="0.15"/>
    <row r="5168" customFormat="1" ht="13" x14ac:dyDescent="0.15"/>
    <row r="5169" customFormat="1" ht="13" x14ac:dyDescent="0.15"/>
    <row r="5170" customFormat="1" ht="13" x14ac:dyDescent="0.15"/>
    <row r="5171" customFormat="1" ht="13" x14ac:dyDescent="0.15"/>
    <row r="5172" customFormat="1" ht="13" x14ac:dyDescent="0.15"/>
    <row r="5173" customFormat="1" ht="13" x14ac:dyDescent="0.15"/>
    <row r="5174" customFormat="1" ht="13" x14ac:dyDescent="0.15"/>
    <row r="5175" customFormat="1" ht="13" x14ac:dyDescent="0.15"/>
    <row r="5176" customFormat="1" ht="13" x14ac:dyDescent="0.15"/>
    <row r="5177" customFormat="1" ht="13" x14ac:dyDescent="0.15"/>
    <row r="5178" customFormat="1" ht="13" x14ac:dyDescent="0.15"/>
    <row r="5179" customFormat="1" ht="13" x14ac:dyDescent="0.15"/>
    <row r="5180" customFormat="1" ht="13" x14ac:dyDescent="0.15"/>
    <row r="5181" customFormat="1" ht="13" x14ac:dyDescent="0.15"/>
    <row r="5182" customFormat="1" ht="13" x14ac:dyDescent="0.15"/>
    <row r="5183" customFormat="1" ht="13" x14ac:dyDescent="0.15"/>
    <row r="5184" customFormat="1" ht="13" x14ac:dyDescent="0.15"/>
    <row r="5185" customFormat="1" ht="13" x14ac:dyDescent="0.15"/>
    <row r="5186" customFormat="1" ht="13" x14ac:dyDescent="0.15"/>
    <row r="5187" customFormat="1" ht="13" x14ac:dyDescent="0.15"/>
    <row r="5188" customFormat="1" ht="13" x14ac:dyDescent="0.15"/>
    <row r="5189" customFormat="1" ht="13" x14ac:dyDescent="0.15"/>
    <row r="5190" customFormat="1" ht="13" x14ac:dyDescent="0.15"/>
    <row r="5191" customFormat="1" ht="13" x14ac:dyDescent="0.15"/>
    <row r="5192" customFormat="1" ht="13" x14ac:dyDescent="0.15"/>
    <row r="5193" customFormat="1" ht="13" x14ac:dyDescent="0.15"/>
    <row r="5194" customFormat="1" ht="13" x14ac:dyDescent="0.15"/>
    <row r="5195" customFormat="1" ht="13" x14ac:dyDescent="0.15"/>
    <row r="5196" customFormat="1" ht="13" x14ac:dyDescent="0.15"/>
    <row r="5197" customFormat="1" ht="13" x14ac:dyDescent="0.15"/>
    <row r="5198" customFormat="1" ht="13" x14ac:dyDescent="0.15"/>
    <row r="5199" customFormat="1" ht="13" x14ac:dyDescent="0.15"/>
    <row r="5200" customFormat="1" ht="13" x14ac:dyDescent="0.15"/>
    <row r="5201" customFormat="1" ht="13" x14ac:dyDescent="0.15"/>
    <row r="5202" customFormat="1" ht="13" x14ac:dyDescent="0.15"/>
    <row r="5203" customFormat="1" ht="13" x14ac:dyDescent="0.15"/>
    <row r="5204" customFormat="1" ht="13" x14ac:dyDescent="0.15"/>
    <row r="5205" customFormat="1" ht="13" x14ac:dyDescent="0.15"/>
    <row r="5206" customFormat="1" ht="13" x14ac:dyDescent="0.15"/>
    <row r="5207" customFormat="1" ht="13" x14ac:dyDescent="0.15"/>
    <row r="5208" customFormat="1" ht="13" x14ac:dyDescent="0.15"/>
    <row r="5209" customFormat="1" ht="13" x14ac:dyDescent="0.15"/>
    <row r="5210" customFormat="1" ht="13" x14ac:dyDescent="0.15"/>
    <row r="5211" customFormat="1" ht="13" x14ac:dyDescent="0.15"/>
    <row r="5212" customFormat="1" ht="13" x14ac:dyDescent="0.15"/>
    <row r="5213" customFormat="1" ht="13" x14ac:dyDescent="0.15"/>
    <row r="5214" customFormat="1" ht="13" x14ac:dyDescent="0.15"/>
    <row r="5215" customFormat="1" ht="13" x14ac:dyDescent="0.15"/>
    <row r="5216" customFormat="1" ht="13" x14ac:dyDescent="0.15"/>
    <row r="5217" customFormat="1" ht="13" x14ac:dyDescent="0.15"/>
    <row r="5218" customFormat="1" ht="13" x14ac:dyDescent="0.15"/>
    <row r="5219" customFormat="1" ht="13" x14ac:dyDescent="0.15"/>
    <row r="5220" customFormat="1" ht="13" x14ac:dyDescent="0.15"/>
    <row r="5221" customFormat="1" ht="13" x14ac:dyDescent="0.15"/>
    <row r="5222" customFormat="1" ht="13" x14ac:dyDescent="0.15"/>
    <row r="5223" customFormat="1" ht="13" x14ac:dyDescent="0.15"/>
    <row r="5224" customFormat="1" ht="13" x14ac:dyDescent="0.15"/>
    <row r="5225" customFormat="1" ht="13" x14ac:dyDescent="0.15"/>
    <row r="5226" customFormat="1" ht="13" x14ac:dyDescent="0.15"/>
    <row r="5227" customFormat="1" ht="13" x14ac:dyDescent="0.15"/>
    <row r="5228" customFormat="1" ht="13" x14ac:dyDescent="0.15"/>
    <row r="5229" customFormat="1" ht="13" x14ac:dyDescent="0.15"/>
    <row r="5230" customFormat="1" ht="13" x14ac:dyDescent="0.15"/>
    <row r="5231" customFormat="1" ht="13" x14ac:dyDescent="0.15"/>
    <row r="5232" customFormat="1" ht="13" x14ac:dyDescent="0.15"/>
    <row r="5233" customFormat="1" ht="13" x14ac:dyDescent="0.15"/>
    <row r="5234" customFormat="1" ht="13" x14ac:dyDescent="0.15"/>
    <row r="5235" customFormat="1" ht="13" x14ac:dyDescent="0.15"/>
    <row r="5236" customFormat="1" ht="13" x14ac:dyDescent="0.15"/>
    <row r="5237" customFormat="1" ht="13" x14ac:dyDescent="0.15"/>
    <row r="5238" customFormat="1" ht="13" x14ac:dyDescent="0.15"/>
    <row r="5239" customFormat="1" ht="13" x14ac:dyDescent="0.15"/>
    <row r="5240" customFormat="1" ht="13" x14ac:dyDescent="0.15"/>
    <row r="5241" customFormat="1" ht="13" x14ac:dyDescent="0.15"/>
    <row r="5242" customFormat="1" ht="13" x14ac:dyDescent="0.15"/>
    <row r="5243" customFormat="1" ht="13" x14ac:dyDescent="0.15"/>
    <row r="5244" customFormat="1" ht="13" x14ac:dyDescent="0.15"/>
    <row r="5245" customFormat="1" ht="13" x14ac:dyDescent="0.15"/>
    <row r="5246" customFormat="1" ht="13" x14ac:dyDescent="0.15"/>
    <row r="5247" customFormat="1" ht="13" x14ac:dyDescent="0.15"/>
    <row r="5248" customFormat="1" ht="13" x14ac:dyDescent="0.15"/>
    <row r="5249" customFormat="1" ht="13" x14ac:dyDescent="0.15"/>
    <row r="5250" customFormat="1" ht="13" x14ac:dyDescent="0.15"/>
    <row r="5251" customFormat="1" ht="13" x14ac:dyDescent="0.15"/>
    <row r="5252" customFormat="1" ht="13" x14ac:dyDescent="0.15"/>
    <row r="5253" customFormat="1" ht="13" x14ac:dyDescent="0.15"/>
    <row r="5254" customFormat="1" ht="13" x14ac:dyDescent="0.15"/>
    <row r="5255" customFormat="1" ht="13" x14ac:dyDescent="0.15"/>
    <row r="5256" customFormat="1" ht="13" x14ac:dyDescent="0.15"/>
    <row r="5257" customFormat="1" ht="13" x14ac:dyDescent="0.15"/>
    <row r="5258" customFormat="1" ht="13" x14ac:dyDescent="0.15"/>
    <row r="5259" customFormat="1" ht="13" x14ac:dyDescent="0.15"/>
    <row r="5260" customFormat="1" ht="13" x14ac:dyDescent="0.15"/>
    <row r="5261" customFormat="1" ht="13" x14ac:dyDescent="0.15"/>
    <row r="5262" customFormat="1" ht="13" x14ac:dyDescent="0.15"/>
    <row r="5263" customFormat="1" ht="13" x14ac:dyDescent="0.15"/>
    <row r="5264" customFormat="1" ht="13" x14ac:dyDescent="0.15"/>
    <row r="5265" customFormat="1" ht="13" x14ac:dyDescent="0.15"/>
    <row r="5266" customFormat="1" ht="13" x14ac:dyDescent="0.15"/>
    <row r="5267" customFormat="1" ht="13" x14ac:dyDescent="0.15"/>
    <row r="5268" customFormat="1" ht="13" x14ac:dyDescent="0.15"/>
    <row r="5269" customFormat="1" ht="13" x14ac:dyDescent="0.15"/>
    <row r="5270" customFormat="1" ht="13" x14ac:dyDescent="0.15"/>
    <row r="5271" customFormat="1" ht="13" x14ac:dyDescent="0.15"/>
    <row r="5272" customFormat="1" ht="13" x14ac:dyDescent="0.15"/>
    <row r="5273" customFormat="1" ht="13" x14ac:dyDescent="0.15"/>
    <row r="5274" customFormat="1" ht="13" x14ac:dyDescent="0.15"/>
    <row r="5275" customFormat="1" ht="13" x14ac:dyDescent="0.15"/>
    <row r="5276" customFormat="1" ht="13" x14ac:dyDescent="0.15"/>
    <row r="5277" customFormat="1" ht="13" x14ac:dyDescent="0.15"/>
    <row r="5278" customFormat="1" ht="13" x14ac:dyDescent="0.15"/>
    <row r="5279" customFormat="1" ht="13" x14ac:dyDescent="0.15"/>
    <row r="5280" customFormat="1" ht="13" x14ac:dyDescent="0.15"/>
    <row r="5281" customFormat="1" ht="13" x14ac:dyDescent="0.15"/>
    <row r="5282" customFormat="1" ht="13" x14ac:dyDescent="0.15"/>
    <row r="5283" customFormat="1" ht="13" x14ac:dyDescent="0.15"/>
    <row r="5284" customFormat="1" ht="13" x14ac:dyDescent="0.15"/>
    <row r="5285" customFormat="1" ht="13" x14ac:dyDescent="0.15"/>
    <row r="5286" customFormat="1" ht="13" x14ac:dyDescent="0.15"/>
    <row r="5287" customFormat="1" ht="13" x14ac:dyDescent="0.15"/>
    <row r="5288" customFormat="1" ht="13" x14ac:dyDescent="0.15"/>
    <row r="5289" customFormat="1" ht="13" x14ac:dyDescent="0.15"/>
    <row r="5290" customFormat="1" ht="13" x14ac:dyDescent="0.15"/>
    <row r="5291" customFormat="1" ht="13" x14ac:dyDescent="0.15"/>
    <row r="5292" customFormat="1" ht="13" x14ac:dyDescent="0.15"/>
    <row r="5293" customFormat="1" ht="13" x14ac:dyDescent="0.15"/>
    <row r="5294" customFormat="1" ht="13" x14ac:dyDescent="0.15"/>
    <row r="5295" customFormat="1" ht="13" x14ac:dyDescent="0.15"/>
    <row r="5296" customFormat="1" ht="13" x14ac:dyDescent="0.15"/>
    <row r="5297" customFormat="1" ht="13" x14ac:dyDescent="0.15"/>
    <row r="5298" customFormat="1" ht="13" x14ac:dyDescent="0.15"/>
    <row r="5299" customFormat="1" ht="13" x14ac:dyDescent="0.15"/>
    <row r="5300" customFormat="1" ht="13" x14ac:dyDescent="0.15"/>
    <row r="5301" customFormat="1" ht="13" x14ac:dyDescent="0.15"/>
    <row r="5302" customFormat="1" ht="13" x14ac:dyDescent="0.15"/>
    <row r="5303" customFormat="1" ht="13" x14ac:dyDescent="0.15"/>
    <row r="5304" customFormat="1" ht="13" x14ac:dyDescent="0.15"/>
    <row r="5305" customFormat="1" ht="13" x14ac:dyDescent="0.15"/>
    <row r="5306" customFormat="1" ht="13" x14ac:dyDescent="0.15"/>
    <row r="5307" customFormat="1" ht="13" x14ac:dyDescent="0.15"/>
    <row r="5308" customFormat="1" ht="13" x14ac:dyDescent="0.15"/>
    <row r="5309" customFormat="1" ht="13" x14ac:dyDescent="0.15"/>
    <row r="5310" customFormat="1" ht="13" x14ac:dyDescent="0.15"/>
    <row r="5311" customFormat="1" ht="13" x14ac:dyDescent="0.15"/>
    <row r="5312" customFormat="1" ht="13" x14ac:dyDescent="0.15"/>
    <row r="5313" customFormat="1" ht="13" x14ac:dyDescent="0.15"/>
    <row r="5314" customFormat="1" ht="13" x14ac:dyDescent="0.15"/>
    <row r="5315" customFormat="1" ht="13" x14ac:dyDescent="0.15"/>
    <row r="5316" customFormat="1" ht="13" x14ac:dyDescent="0.15"/>
    <row r="5317" customFormat="1" ht="13" x14ac:dyDescent="0.15"/>
    <row r="5318" customFormat="1" ht="13" x14ac:dyDescent="0.15"/>
    <row r="5319" customFormat="1" ht="13" x14ac:dyDescent="0.15"/>
    <row r="5320" customFormat="1" ht="13" x14ac:dyDescent="0.15"/>
    <row r="5321" customFormat="1" ht="13" x14ac:dyDescent="0.15"/>
    <row r="5322" customFormat="1" ht="13" x14ac:dyDescent="0.15"/>
    <row r="5323" customFormat="1" ht="13" x14ac:dyDescent="0.15"/>
    <row r="5324" customFormat="1" ht="13" x14ac:dyDescent="0.15"/>
    <row r="5325" customFormat="1" ht="13" x14ac:dyDescent="0.15"/>
    <row r="5326" customFormat="1" ht="13" x14ac:dyDescent="0.15"/>
    <row r="5327" customFormat="1" ht="13" x14ac:dyDescent="0.15"/>
    <row r="5328" customFormat="1" ht="13" x14ac:dyDescent="0.15"/>
    <row r="5329" customFormat="1" ht="13" x14ac:dyDescent="0.15"/>
    <row r="5330" customFormat="1" ht="13" x14ac:dyDescent="0.15"/>
    <row r="5331" customFormat="1" ht="13" x14ac:dyDescent="0.15"/>
    <row r="5332" customFormat="1" ht="13" x14ac:dyDescent="0.15"/>
    <row r="5333" customFormat="1" ht="13" x14ac:dyDescent="0.15"/>
    <row r="5334" customFormat="1" ht="13" x14ac:dyDescent="0.15"/>
    <row r="5335" customFormat="1" ht="13" x14ac:dyDescent="0.15"/>
    <row r="5336" customFormat="1" ht="13" x14ac:dyDescent="0.15"/>
    <row r="5337" customFormat="1" ht="13" x14ac:dyDescent="0.15"/>
    <row r="5338" customFormat="1" ht="13" x14ac:dyDescent="0.15"/>
    <row r="5339" customFormat="1" ht="13" x14ac:dyDescent="0.15"/>
    <row r="5340" customFormat="1" ht="13" x14ac:dyDescent="0.15"/>
    <row r="5341" customFormat="1" ht="13" x14ac:dyDescent="0.15"/>
    <row r="5342" customFormat="1" ht="13" x14ac:dyDescent="0.15"/>
    <row r="5343" customFormat="1" ht="13" x14ac:dyDescent="0.15"/>
    <row r="5344" customFormat="1" ht="13" x14ac:dyDescent="0.15"/>
    <row r="5345" customFormat="1" ht="13" x14ac:dyDescent="0.15"/>
    <row r="5346" customFormat="1" ht="13" x14ac:dyDescent="0.15"/>
    <row r="5347" customFormat="1" ht="13" x14ac:dyDescent="0.15"/>
    <row r="5348" customFormat="1" ht="13" x14ac:dyDescent="0.15"/>
    <row r="5349" customFormat="1" ht="13" x14ac:dyDescent="0.15"/>
    <row r="5350" customFormat="1" ht="13" x14ac:dyDescent="0.15"/>
    <row r="5351" customFormat="1" ht="13" x14ac:dyDescent="0.15"/>
    <row r="5352" customFormat="1" ht="13" x14ac:dyDescent="0.15"/>
    <row r="5353" customFormat="1" ht="13" x14ac:dyDescent="0.15"/>
    <row r="5354" customFormat="1" ht="13" x14ac:dyDescent="0.15"/>
    <row r="5355" customFormat="1" ht="13" x14ac:dyDescent="0.15"/>
    <row r="5356" customFormat="1" ht="13" x14ac:dyDescent="0.15"/>
    <row r="5357" customFormat="1" ht="13" x14ac:dyDescent="0.15"/>
    <row r="5358" customFormat="1" ht="13" x14ac:dyDescent="0.15"/>
    <row r="5359" customFormat="1" ht="13" x14ac:dyDescent="0.15"/>
    <row r="5360" customFormat="1" ht="13" x14ac:dyDescent="0.15"/>
    <row r="5361" customFormat="1" ht="13" x14ac:dyDescent="0.15"/>
    <row r="5362" customFormat="1" ht="13" x14ac:dyDescent="0.15"/>
    <row r="5363" customFormat="1" ht="13" x14ac:dyDescent="0.15"/>
    <row r="5364" customFormat="1" ht="13" x14ac:dyDescent="0.15"/>
    <row r="5365" customFormat="1" ht="13" x14ac:dyDescent="0.15"/>
    <row r="5366" customFormat="1" ht="13" x14ac:dyDescent="0.15"/>
    <row r="5367" customFormat="1" ht="13" x14ac:dyDescent="0.15"/>
    <row r="5368" customFormat="1" ht="13" x14ac:dyDescent="0.15"/>
    <row r="5369" customFormat="1" ht="13" x14ac:dyDescent="0.15"/>
    <row r="5370" customFormat="1" ht="13" x14ac:dyDescent="0.15"/>
    <row r="5371" customFormat="1" ht="13" x14ac:dyDescent="0.15"/>
    <row r="5372" customFormat="1" ht="13" x14ac:dyDescent="0.15"/>
    <row r="5373" customFormat="1" ht="13" x14ac:dyDescent="0.15"/>
    <row r="5374" customFormat="1" ht="13" x14ac:dyDescent="0.15"/>
    <row r="5375" customFormat="1" ht="13" x14ac:dyDescent="0.15"/>
    <row r="5376" customFormat="1" ht="13" x14ac:dyDescent="0.15"/>
    <row r="5377" customFormat="1" ht="13" x14ac:dyDescent="0.15"/>
    <row r="5378" customFormat="1" ht="13" x14ac:dyDescent="0.15"/>
    <row r="5379" customFormat="1" ht="13" x14ac:dyDescent="0.15"/>
    <row r="5380" customFormat="1" ht="13" x14ac:dyDescent="0.15"/>
    <row r="5381" customFormat="1" ht="13" x14ac:dyDescent="0.15"/>
    <row r="5382" customFormat="1" ht="13" x14ac:dyDescent="0.15"/>
    <row r="5383" customFormat="1" ht="13" x14ac:dyDescent="0.15"/>
    <row r="5384" customFormat="1" ht="13" x14ac:dyDescent="0.15"/>
    <row r="5385" customFormat="1" ht="13" x14ac:dyDescent="0.15"/>
    <row r="5386" customFormat="1" ht="13" x14ac:dyDescent="0.15"/>
    <row r="5387" customFormat="1" ht="13" x14ac:dyDescent="0.15"/>
    <row r="5388" customFormat="1" ht="13" x14ac:dyDescent="0.15"/>
    <row r="5389" customFormat="1" ht="13" x14ac:dyDescent="0.15"/>
    <row r="5390" customFormat="1" ht="13" x14ac:dyDescent="0.15"/>
    <row r="5391" customFormat="1" ht="13" x14ac:dyDescent="0.15"/>
    <row r="5392" customFormat="1" ht="13" x14ac:dyDescent="0.15"/>
    <row r="5393" customFormat="1" ht="13" x14ac:dyDescent="0.15"/>
    <row r="5394" customFormat="1" ht="13" x14ac:dyDescent="0.15"/>
    <row r="5395" customFormat="1" ht="13" x14ac:dyDescent="0.15"/>
    <row r="5396" customFormat="1" ht="13" x14ac:dyDescent="0.15"/>
    <row r="5397" customFormat="1" ht="13" x14ac:dyDescent="0.15"/>
    <row r="5398" customFormat="1" ht="13" x14ac:dyDescent="0.15"/>
    <row r="5399" customFormat="1" ht="13" x14ac:dyDescent="0.15"/>
    <row r="5400" customFormat="1" ht="13" x14ac:dyDescent="0.15"/>
    <row r="5401" customFormat="1" ht="13" x14ac:dyDescent="0.15"/>
    <row r="5402" customFormat="1" ht="13" x14ac:dyDescent="0.15"/>
    <row r="5403" customFormat="1" ht="13" x14ac:dyDescent="0.15"/>
    <row r="5404" customFormat="1" ht="13" x14ac:dyDescent="0.15"/>
    <row r="5405" customFormat="1" ht="13" x14ac:dyDescent="0.15"/>
    <row r="5406" customFormat="1" ht="13" x14ac:dyDescent="0.15"/>
    <row r="5407" customFormat="1" ht="13" x14ac:dyDescent="0.15"/>
    <row r="5408" customFormat="1" ht="13" x14ac:dyDescent="0.15"/>
    <row r="5409" customFormat="1" ht="13" x14ac:dyDescent="0.15"/>
    <row r="5410" customFormat="1" ht="13" x14ac:dyDescent="0.15"/>
    <row r="5411" customFormat="1" ht="13" x14ac:dyDescent="0.15"/>
    <row r="5412" customFormat="1" ht="13" x14ac:dyDescent="0.15"/>
    <row r="5413" customFormat="1" ht="13" x14ac:dyDescent="0.15"/>
    <row r="5414" customFormat="1" ht="13" x14ac:dyDescent="0.15"/>
    <row r="5415" customFormat="1" ht="13" x14ac:dyDescent="0.15"/>
    <row r="5416" customFormat="1" ht="13" x14ac:dyDescent="0.15"/>
    <row r="5417" customFormat="1" ht="13" x14ac:dyDescent="0.15"/>
    <row r="5418" customFormat="1" ht="13" x14ac:dyDescent="0.15"/>
    <row r="5419" customFormat="1" ht="13" x14ac:dyDescent="0.15"/>
    <row r="5420" customFormat="1" ht="13" x14ac:dyDescent="0.15"/>
    <row r="5421" customFormat="1" ht="13" x14ac:dyDescent="0.15"/>
    <row r="5422" customFormat="1" ht="13" x14ac:dyDescent="0.15"/>
    <row r="5423" customFormat="1" ht="13" x14ac:dyDescent="0.15"/>
    <row r="5424" customFormat="1" ht="13" x14ac:dyDescent="0.15"/>
    <row r="5425" customFormat="1" ht="13" x14ac:dyDescent="0.15"/>
    <row r="5426" customFormat="1" ht="13" x14ac:dyDescent="0.15"/>
    <row r="5427" customFormat="1" ht="13" x14ac:dyDescent="0.15"/>
    <row r="5428" customFormat="1" ht="13" x14ac:dyDescent="0.15"/>
    <row r="5429" customFormat="1" ht="13" x14ac:dyDescent="0.15"/>
    <row r="5430" customFormat="1" ht="13" x14ac:dyDescent="0.15"/>
    <row r="5431" customFormat="1" ht="13" x14ac:dyDescent="0.15"/>
    <row r="5432" customFormat="1" ht="13" x14ac:dyDescent="0.15"/>
    <row r="5433" customFormat="1" ht="13" x14ac:dyDescent="0.15"/>
    <row r="5434" customFormat="1" ht="13" x14ac:dyDescent="0.15"/>
    <row r="5435" customFormat="1" ht="13" x14ac:dyDescent="0.15"/>
    <row r="5436" customFormat="1" ht="13" x14ac:dyDescent="0.15"/>
    <row r="5437" customFormat="1" ht="13" x14ac:dyDescent="0.15"/>
    <row r="5438" customFormat="1" ht="13" x14ac:dyDescent="0.15"/>
    <row r="5439" customFormat="1" ht="13" x14ac:dyDescent="0.15"/>
    <row r="5440" customFormat="1" ht="13" x14ac:dyDescent="0.15"/>
    <row r="5441" customFormat="1" ht="13" x14ac:dyDescent="0.15"/>
    <row r="5442" customFormat="1" ht="13" x14ac:dyDescent="0.15"/>
    <row r="5443" customFormat="1" ht="13" x14ac:dyDescent="0.15"/>
    <row r="5444" customFormat="1" ht="13" x14ac:dyDescent="0.15"/>
    <row r="5445" customFormat="1" ht="13" x14ac:dyDescent="0.15"/>
    <row r="5446" customFormat="1" ht="13" x14ac:dyDescent="0.15"/>
    <row r="5447" customFormat="1" ht="13" x14ac:dyDescent="0.15"/>
    <row r="5448" customFormat="1" ht="13" x14ac:dyDescent="0.15"/>
    <row r="5449" customFormat="1" ht="13" x14ac:dyDescent="0.15"/>
    <row r="5450" customFormat="1" ht="13" x14ac:dyDescent="0.15"/>
    <row r="5451" customFormat="1" ht="13" x14ac:dyDescent="0.15"/>
    <row r="5452" customFormat="1" ht="13" x14ac:dyDescent="0.15"/>
    <row r="5453" customFormat="1" ht="13" x14ac:dyDescent="0.15"/>
    <row r="5454" customFormat="1" ht="13" x14ac:dyDescent="0.15"/>
    <row r="5455" customFormat="1" ht="13" x14ac:dyDescent="0.15"/>
    <row r="5456" customFormat="1" ht="13" x14ac:dyDescent="0.15"/>
    <row r="5457" customFormat="1" ht="13" x14ac:dyDescent="0.15"/>
    <row r="5458" customFormat="1" ht="13" x14ac:dyDescent="0.15"/>
    <row r="5459" customFormat="1" ht="13" x14ac:dyDescent="0.15"/>
    <row r="5460" customFormat="1" ht="13" x14ac:dyDescent="0.15"/>
    <row r="5461" customFormat="1" ht="13" x14ac:dyDescent="0.15"/>
    <row r="5462" customFormat="1" ht="13" x14ac:dyDescent="0.15"/>
    <row r="5463" customFormat="1" ht="13" x14ac:dyDescent="0.15"/>
    <row r="5464" customFormat="1" ht="13" x14ac:dyDescent="0.15"/>
    <row r="5465" customFormat="1" ht="13" x14ac:dyDescent="0.15"/>
    <row r="5466" customFormat="1" ht="13" x14ac:dyDescent="0.15"/>
    <row r="5467" customFormat="1" ht="13" x14ac:dyDescent="0.15"/>
    <row r="5468" customFormat="1" ht="13" x14ac:dyDescent="0.15"/>
    <row r="5469" customFormat="1" ht="13" x14ac:dyDescent="0.15"/>
    <row r="5470" customFormat="1" ht="13" x14ac:dyDescent="0.15"/>
    <row r="5471" customFormat="1" ht="13" x14ac:dyDescent="0.15"/>
    <row r="5472" customFormat="1" ht="13" x14ac:dyDescent="0.15"/>
    <row r="5473" customFormat="1" ht="13" x14ac:dyDescent="0.15"/>
    <row r="5474" customFormat="1" ht="13" x14ac:dyDescent="0.15"/>
    <row r="5475" customFormat="1" ht="13" x14ac:dyDescent="0.15"/>
    <row r="5476" customFormat="1" ht="13" x14ac:dyDescent="0.15"/>
    <row r="5477" customFormat="1" ht="13" x14ac:dyDescent="0.15"/>
    <row r="5478" customFormat="1" ht="13" x14ac:dyDescent="0.15"/>
    <row r="5479" customFormat="1" ht="13" x14ac:dyDescent="0.15"/>
    <row r="5480" customFormat="1" ht="13" x14ac:dyDescent="0.15"/>
    <row r="5481" customFormat="1" ht="13" x14ac:dyDescent="0.15"/>
    <row r="5482" customFormat="1" ht="13" x14ac:dyDescent="0.15"/>
    <row r="5483" customFormat="1" ht="13" x14ac:dyDescent="0.15"/>
    <row r="5484" customFormat="1" ht="13" x14ac:dyDescent="0.15"/>
    <row r="5485" customFormat="1" ht="13" x14ac:dyDescent="0.15"/>
    <row r="5486" customFormat="1" ht="13" x14ac:dyDescent="0.15"/>
    <row r="5487" customFormat="1" ht="13" x14ac:dyDescent="0.15"/>
    <row r="5488" customFormat="1" ht="13" x14ac:dyDescent="0.15"/>
    <row r="5489" customFormat="1" ht="13" x14ac:dyDescent="0.15"/>
    <row r="5490" customFormat="1" ht="13" x14ac:dyDescent="0.15"/>
    <row r="5491" customFormat="1" ht="13" x14ac:dyDescent="0.15"/>
    <row r="5492" customFormat="1" ht="13" x14ac:dyDescent="0.15"/>
    <row r="5493" customFormat="1" ht="13" x14ac:dyDescent="0.15"/>
    <row r="5494" customFormat="1" ht="13" x14ac:dyDescent="0.15"/>
    <row r="5495" customFormat="1" ht="13" x14ac:dyDescent="0.15"/>
    <row r="5496" customFormat="1" ht="13" x14ac:dyDescent="0.15"/>
    <row r="5497" customFormat="1" ht="13" x14ac:dyDescent="0.15"/>
    <row r="5498" customFormat="1" ht="13" x14ac:dyDescent="0.15"/>
    <row r="5499" customFormat="1" ht="13" x14ac:dyDescent="0.15"/>
    <row r="5500" customFormat="1" ht="13" x14ac:dyDescent="0.15"/>
    <row r="5501" customFormat="1" ht="13" x14ac:dyDescent="0.15"/>
    <row r="5502" customFormat="1" ht="13" x14ac:dyDescent="0.15"/>
    <row r="5503" customFormat="1" ht="13" x14ac:dyDescent="0.15"/>
    <row r="5504" customFormat="1" ht="13" x14ac:dyDescent="0.15"/>
    <row r="5505" customFormat="1" ht="13" x14ac:dyDescent="0.15"/>
    <row r="5506" customFormat="1" ht="13" x14ac:dyDescent="0.15"/>
    <row r="5507" customFormat="1" ht="13" x14ac:dyDescent="0.15"/>
    <row r="5508" customFormat="1" ht="13" x14ac:dyDescent="0.15"/>
    <row r="5509" customFormat="1" ht="13" x14ac:dyDescent="0.15"/>
    <row r="5510" customFormat="1" ht="13" x14ac:dyDescent="0.15"/>
    <row r="5511" customFormat="1" ht="13" x14ac:dyDescent="0.15"/>
    <row r="5512" customFormat="1" ht="13" x14ac:dyDescent="0.15"/>
    <row r="5513" customFormat="1" ht="13" x14ac:dyDescent="0.15"/>
    <row r="5514" customFormat="1" ht="13" x14ac:dyDescent="0.15"/>
    <row r="5515" customFormat="1" ht="13" x14ac:dyDescent="0.15"/>
    <row r="5516" customFormat="1" ht="13" x14ac:dyDescent="0.15"/>
    <row r="5517" customFormat="1" ht="13" x14ac:dyDescent="0.15"/>
    <row r="5518" customFormat="1" ht="13" x14ac:dyDescent="0.15"/>
    <row r="5519" customFormat="1" ht="13" x14ac:dyDescent="0.15"/>
    <row r="5520" customFormat="1" ht="13" x14ac:dyDescent="0.15"/>
    <row r="5521" customFormat="1" ht="13" x14ac:dyDescent="0.15"/>
    <row r="5522" customFormat="1" ht="13" x14ac:dyDescent="0.15"/>
    <row r="5523" customFormat="1" ht="13" x14ac:dyDescent="0.15"/>
    <row r="5524" customFormat="1" ht="13" x14ac:dyDescent="0.15"/>
    <row r="5525" customFormat="1" ht="13" x14ac:dyDescent="0.15"/>
    <row r="5526" customFormat="1" ht="13" x14ac:dyDescent="0.15"/>
    <row r="5527" customFormat="1" ht="13" x14ac:dyDescent="0.15"/>
    <row r="5528" customFormat="1" ht="13" x14ac:dyDescent="0.15"/>
    <row r="5529" customFormat="1" ht="13" x14ac:dyDescent="0.15"/>
    <row r="5530" customFormat="1" ht="13" x14ac:dyDescent="0.15"/>
    <row r="5531" customFormat="1" ht="13" x14ac:dyDescent="0.15"/>
    <row r="5532" customFormat="1" ht="13" x14ac:dyDescent="0.15"/>
    <row r="5533" customFormat="1" ht="13" x14ac:dyDescent="0.15"/>
    <row r="5534" customFormat="1" ht="13" x14ac:dyDescent="0.15"/>
    <row r="5535" customFormat="1" ht="13" x14ac:dyDescent="0.15"/>
    <row r="5536" customFormat="1" ht="13" x14ac:dyDescent="0.15"/>
    <row r="5537" customFormat="1" ht="13" x14ac:dyDescent="0.15"/>
    <row r="5538" customFormat="1" ht="13" x14ac:dyDescent="0.15"/>
    <row r="5539" customFormat="1" ht="13" x14ac:dyDescent="0.15"/>
    <row r="5540" customFormat="1" ht="13" x14ac:dyDescent="0.15"/>
    <row r="5541" customFormat="1" ht="13" x14ac:dyDescent="0.15"/>
    <row r="5542" customFormat="1" ht="13" x14ac:dyDescent="0.15"/>
    <row r="5543" customFormat="1" ht="13" x14ac:dyDescent="0.15"/>
    <row r="5544" customFormat="1" ht="13" x14ac:dyDescent="0.15"/>
    <row r="5545" customFormat="1" ht="13" x14ac:dyDescent="0.15"/>
    <row r="5546" customFormat="1" ht="13" x14ac:dyDescent="0.15"/>
    <row r="5547" customFormat="1" ht="13" x14ac:dyDescent="0.15"/>
    <row r="5548" customFormat="1" ht="13" x14ac:dyDescent="0.15"/>
    <row r="5549" customFormat="1" ht="13" x14ac:dyDescent="0.15"/>
    <row r="5550" customFormat="1" ht="13" x14ac:dyDescent="0.15"/>
    <row r="5551" customFormat="1" ht="13" x14ac:dyDescent="0.15"/>
    <row r="5552" customFormat="1" ht="13" x14ac:dyDescent="0.15"/>
    <row r="5553" customFormat="1" ht="13" x14ac:dyDescent="0.15"/>
    <row r="5554" customFormat="1" ht="13" x14ac:dyDescent="0.15"/>
    <row r="5555" customFormat="1" ht="13" x14ac:dyDescent="0.15"/>
    <row r="5556" customFormat="1" ht="13" x14ac:dyDescent="0.15"/>
    <row r="5557" customFormat="1" ht="13" x14ac:dyDescent="0.15"/>
    <row r="5558" customFormat="1" ht="13" x14ac:dyDescent="0.15"/>
    <row r="5559" customFormat="1" ht="13" x14ac:dyDescent="0.15"/>
    <row r="5560" customFormat="1" ht="13" x14ac:dyDescent="0.15"/>
    <row r="5561" customFormat="1" ht="13" x14ac:dyDescent="0.15"/>
    <row r="5562" customFormat="1" ht="13" x14ac:dyDescent="0.15"/>
    <row r="5563" customFormat="1" ht="13" x14ac:dyDescent="0.15"/>
    <row r="5564" customFormat="1" ht="13" x14ac:dyDescent="0.15"/>
    <row r="5565" customFormat="1" ht="13" x14ac:dyDescent="0.15"/>
    <row r="5566" customFormat="1" ht="13" x14ac:dyDescent="0.15"/>
    <row r="5567" customFormat="1" ht="13" x14ac:dyDescent="0.15"/>
    <row r="5568" customFormat="1" ht="13" x14ac:dyDescent="0.15"/>
    <row r="5569" customFormat="1" ht="13" x14ac:dyDescent="0.15"/>
    <row r="5570" customFormat="1" ht="13" x14ac:dyDescent="0.15"/>
    <row r="5571" customFormat="1" ht="13" x14ac:dyDescent="0.15"/>
    <row r="5572" customFormat="1" ht="13" x14ac:dyDescent="0.15"/>
    <row r="5573" customFormat="1" ht="13" x14ac:dyDescent="0.15"/>
    <row r="5574" customFormat="1" ht="13" x14ac:dyDescent="0.15"/>
    <row r="5575" customFormat="1" ht="13" x14ac:dyDescent="0.15"/>
    <row r="5576" customFormat="1" ht="13" x14ac:dyDescent="0.15"/>
    <row r="5577" customFormat="1" ht="13" x14ac:dyDescent="0.15"/>
    <row r="5578" customFormat="1" ht="13" x14ac:dyDescent="0.15"/>
    <row r="5579" customFormat="1" ht="13" x14ac:dyDescent="0.15"/>
    <row r="5580" customFormat="1" ht="13" x14ac:dyDescent="0.15"/>
    <row r="5581" customFormat="1" ht="13" x14ac:dyDescent="0.15"/>
    <row r="5582" customFormat="1" ht="13" x14ac:dyDescent="0.15"/>
    <row r="5583" customFormat="1" ht="13" x14ac:dyDescent="0.15"/>
    <row r="5584" customFormat="1" ht="13" x14ac:dyDescent="0.15"/>
    <row r="5585" customFormat="1" ht="13" x14ac:dyDescent="0.15"/>
    <row r="5586" customFormat="1" ht="13" x14ac:dyDescent="0.15"/>
    <row r="5587" customFormat="1" ht="13" x14ac:dyDescent="0.15"/>
    <row r="5588" customFormat="1" ht="13" x14ac:dyDescent="0.15"/>
    <row r="5589" customFormat="1" ht="13" x14ac:dyDescent="0.15"/>
    <row r="5590" customFormat="1" ht="13" x14ac:dyDescent="0.15"/>
    <row r="5591" customFormat="1" ht="13" x14ac:dyDescent="0.15"/>
    <row r="5592" customFormat="1" ht="13" x14ac:dyDescent="0.15"/>
    <row r="5593" customFormat="1" ht="13" x14ac:dyDescent="0.15"/>
    <row r="5594" customFormat="1" ht="13" x14ac:dyDescent="0.15"/>
    <row r="5595" customFormat="1" ht="13" x14ac:dyDescent="0.15"/>
    <row r="5596" customFormat="1" ht="13" x14ac:dyDescent="0.15"/>
    <row r="5597" customFormat="1" ht="13" x14ac:dyDescent="0.15"/>
    <row r="5598" customFormat="1" ht="13" x14ac:dyDescent="0.15"/>
    <row r="5599" customFormat="1" ht="13" x14ac:dyDescent="0.15"/>
    <row r="5600" customFormat="1" ht="13" x14ac:dyDescent="0.15"/>
    <row r="5601" customFormat="1" ht="13" x14ac:dyDescent="0.15"/>
    <row r="5602" customFormat="1" ht="13" x14ac:dyDescent="0.15"/>
    <row r="5603" customFormat="1" ht="13" x14ac:dyDescent="0.15"/>
    <row r="5604" customFormat="1" ht="13" x14ac:dyDescent="0.15"/>
    <row r="5605" customFormat="1" ht="13" x14ac:dyDescent="0.15"/>
    <row r="5606" customFormat="1" ht="13" x14ac:dyDescent="0.15"/>
    <row r="5607" customFormat="1" ht="13" x14ac:dyDescent="0.15"/>
    <row r="5608" customFormat="1" ht="13" x14ac:dyDescent="0.15"/>
    <row r="5609" customFormat="1" ht="13" x14ac:dyDescent="0.15"/>
    <row r="5610" customFormat="1" ht="13" x14ac:dyDescent="0.15"/>
    <row r="5611" customFormat="1" ht="13" x14ac:dyDescent="0.15"/>
    <row r="5612" customFormat="1" ht="13" x14ac:dyDescent="0.15"/>
    <row r="5613" customFormat="1" ht="13" x14ac:dyDescent="0.15"/>
    <row r="5614" customFormat="1" ht="13" x14ac:dyDescent="0.15"/>
    <row r="5615" customFormat="1" ht="13" x14ac:dyDescent="0.15"/>
    <row r="5616" customFormat="1" ht="13" x14ac:dyDescent="0.15"/>
    <row r="5617" customFormat="1" ht="13" x14ac:dyDescent="0.15"/>
    <row r="5618" customFormat="1" ht="13" x14ac:dyDescent="0.15"/>
    <row r="5619" customFormat="1" ht="13" x14ac:dyDescent="0.15"/>
    <row r="5620" customFormat="1" ht="13" x14ac:dyDescent="0.15"/>
    <row r="5621" customFormat="1" ht="13" x14ac:dyDescent="0.15"/>
    <row r="5622" customFormat="1" ht="13" x14ac:dyDescent="0.15"/>
    <row r="5623" customFormat="1" ht="13" x14ac:dyDescent="0.15"/>
    <row r="5624" customFormat="1" ht="13" x14ac:dyDescent="0.15"/>
    <row r="5625" customFormat="1" ht="13" x14ac:dyDescent="0.15"/>
    <row r="5626" customFormat="1" ht="13" x14ac:dyDescent="0.15"/>
    <row r="5627" customFormat="1" ht="13" x14ac:dyDescent="0.15"/>
    <row r="5628" customFormat="1" ht="13" x14ac:dyDescent="0.15"/>
    <row r="5629" customFormat="1" ht="13" x14ac:dyDescent="0.15"/>
    <row r="5630" customFormat="1" ht="13" x14ac:dyDescent="0.15"/>
    <row r="5631" customFormat="1" ht="13" x14ac:dyDescent="0.15"/>
    <row r="5632" customFormat="1" ht="13" x14ac:dyDescent="0.15"/>
    <row r="5633" customFormat="1" ht="13" x14ac:dyDescent="0.15"/>
    <row r="5634" customFormat="1" ht="13" x14ac:dyDescent="0.15"/>
    <row r="5635" customFormat="1" ht="13" x14ac:dyDescent="0.15"/>
    <row r="5636" customFormat="1" ht="13" x14ac:dyDescent="0.15"/>
    <row r="5637" customFormat="1" ht="13" x14ac:dyDescent="0.15"/>
    <row r="5638" customFormat="1" ht="13" x14ac:dyDescent="0.15"/>
    <row r="5639" customFormat="1" ht="13" x14ac:dyDescent="0.15"/>
    <row r="5640" customFormat="1" ht="13" x14ac:dyDescent="0.15"/>
    <row r="5641" customFormat="1" ht="13" x14ac:dyDescent="0.15"/>
    <row r="5642" customFormat="1" ht="13" x14ac:dyDescent="0.15"/>
    <row r="5643" customFormat="1" ht="13" x14ac:dyDescent="0.15"/>
    <row r="5644" customFormat="1" ht="13" x14ac:dyDescent="0.15"/>
    <row r="5645" customFormat="1" ht="13" x14ac:dyDescent="0.15"/>
    <row r="5646" customFormat="1" ht="13" x14ac:dyDescent="0.15"/>
    <row r="5647" customFormat="1" ht="13" x14ac:dyDescent="0.15"/>
    <row r="5648" customFormat="1" ht="13" x14ac:dyDescent="0.15"/>
    <row r="5649" customFormat="1" ht="13" x14ac:dyDescent="0.15"/>
    <row r="5650" customFormat="1" ht="13" x14ac:dyDescent="0.15"/>
    <row r="5651" customFormat="1" ht="13" x14ac:dyDescent="0.15"/>
    <row r="5652" customFormat="1" ht="13" x14ac:dyDescent="0.15"/>
    <row r="5653" customFormat="1" ht="13" x14ac:dyDescent="0.15"/>
    <row r="5654" customFormat="1" ht="13" x14ac:dyDescent="0.15"/>
    <row r="5655" customFormat="1" ht="13" x14ac:dyDescent="0.15"/>
    <row r="5656" customFormat="1" ht="13" x14ac:dyDescent="0.15"/>
    <row r="5657" customFormat="1" ht="13" x14ac:dyDescent="0.15"/>
    <row r="5658" customFormat="1" ht="13" x14ac:dyDescent="0.15"/>
    <row r="5659" customFormat="1" ht="13" x14ac:dyDescent="0.15"/>
    <row r="5660" customFormat="1" ht="13" x14ac:dyDescent="0.15"/>
    <row r="5661" customFormat="1" ht="13" x14ac:dyDescent="0.15"/>
    <row r="5662" customFormat="1" ht="13" x14ac:dyDescent="0.15"/>
    <row r="5663" customFormat="1" ht="13" x14ac:dyDescent="0.15"/>
    <row r="5664" customFormat="1" ht="13" x14ac:dyDescent="0.15"/>
    <row r="5665" customFormat="1" ht="13" x14ac:dyDescent="0.15"/>
    <row r="5666" customFormat="1" ht="13" x14ac:dyDescent="0.15"/>
    <row r="5667" customFormat="1" ht="13" x14ac:dyDescent="0.15"/>
    <row r="5668" customFormat="1" ht="13" x14ac:dyDescent="0.15"/>
    <row r="5669" customFormat="1" ht="13" x14ac:dyDescent="0.15"/>
    <row r="5670" customFormat="1" ht="13" x14ac:dyDescent="0.15"/>
    <row r="5671" customFormat="1" ht="13" x14ac:dyDescent="0.15"/>
    <row r="5672" customFormat="1" ht="13" x14ac:dyDescent="0.15"/>
    <row r="5673" customFormat="1" ht="13" x14ac:dyDescent="0.15"/>
    <row r="5674" customFormat="1" ht="13" x14ac:dyDescent="0.15"/>
    <row r="5675" customFormat="1" ht="13" x14ac:dyDescent="0.15"/>
    <row r="5676" customFormat="1" ht="13" x14ac:dyDescent="0.15"/>
    <row r="5677" customFormat="1" ht="13" x14ac:dyDescent="0.15"/>
    <row r="5678" customFormat="1" ht="13" x14ac:dyDescent="0.15"/>
    <row r="5679" customFormat="1" ht="13" x14ac:dyDescent="0.15"/>
    <row r="5680" customFormat="1" ht="13" x14ac:dyDescent="0.15"/>
    <row r="5681" customFormat="1" ht="13" x14ac:dyDescent="0.15"/>
    <row r="5682" customFormat="1" ht="13" x14ac:dyDescent="0.15"/>
    <row r="5683" customFormat="1" ht="13" x14ac:dyDescent="0.15"/>
    <row r="5684" customFormat="1" ht="13" x14ac:dyDescent="0.15"/>
    <row r="5685" customFormat="1" ht="13" x14ac:dyDescent="0.15"/>
    <row r="5686" customFormat="1" ht="13" x14ac:dyDescent="0.15"/>
    <row r="5687" customFormat="1" ht="13" x14ac:dyDescent="0.15"/>
    <row r="5688" customFormat="1" ht="13" x14ac:dyDescent="0.15"/>
    <row r="5689" customFormat="1" ht="13" x14ac:dyDescent="0.15"/>
    <row r="5690" customFormat="1" ht="13" x14ac:dyDescent="0.15"/>
    <row r="5691" customFormat="1" ht="13" x14ac:dyDescent="0.15"/>
    <row r="5692" customFormat="1" ht="13" x14ac:dyDescent="0.15"/>
    <row r="5693" customFormat="1" ht="13" x14ac:dyDescent="0.15"/>
    <row r="5694" customFormat="1" ht="13" x14ac:dyDescent="0.15"/>
    <row r="5695" customFormat="1" ht="13" x14ac:dyDescent="0.15"/>
    <row r="5696" customFormat="1" ht="13" x14ac:dyDescent="0.15"/>
    <row r="5697" customFormat="1" ht="13" x14ac:dyDescent="0.15"/>
    <row r="5698" customFormat="1" ht="13" x14ac:dyDescent="0.15"/>
    <row r="5699" customFormat="1" ht="13" x14ac:dyDescent="0.15"/>
    <row r="5700" customFormat="1" ht="13" x14ac:dyDescent="0.15"/>
    <row r="5701" customFormat="1" ht="13" x14ac:dyDescent="0.15"/>
    <row r="5702" customFormat="1" ht="13" x14ac:dyDescent="0.15"/>
    <row r="5703" customFormat="1" ht="13" x14ac:dyDescent="0.15"/>
    <row r="5704" customFormat="1" ht="13" x14ac:dyDescent="0.15"/>
    <row r="5705" customFormat="1" ht="13" x14ac:dyDescent="0.15"/>
    <row r="5706" customFormat="1" ht="13" x14ac:dyDescent="0.15"/>
    <row r="5707" customFormat="1" ht="13" x14ac:dyDescent="0.15"/>
    <row r="5708" customFormat="1" ht="13" x14ac:dyDescent="0.15"/>
    <row r="5709" customFormat="1" ht="13" x14ac:dyDescent="0.15"/>
    <row r="5710" customFormat="1" ht="13" x14ac:dyDescent="0.15"/>
    <row r="5711" customFormat="1" ht="13" x14ac:dyDescent="0.15"/>
    <row r="5712" customFormat="1" ht="13" x14ac:dyDescent="0.15"/>
    <row r="5713" customFormat="1" ht="13" x14ac:dyDescent="0.15"/>
    <row r="5714" customFormat="1" ht="13" x14ac:dyDescent="0.15"/>
    <row r="5715" customFormat="1" ht="13" x14ac:dyDescent="0.15"/>
    <row r="5716" customFormat="1" ht="13" x14ac:dyDescent="0.15"/>
    <row r="5717" customFormat="1" ht="13" x14ac:dyDescent="0.15"/>
    <row r="5718" customFormat="1" ht="13" x14ac:dyDescent="0.15"/>
    <row r="5719" customFormat="1" ht="13" x14ac:dyDescent="0.15"/>
    <row r="5720" customFormat="1" ht="13" x14ac:dyDescent="0.15"/>
    <row r="5721" customFormat="1" ht="13" x14ac:dyDescent="0.15"/>
    <row r="5722" customFormat="1" ht="13" x14ac:dyDescent="0.15"/>
    <row r="5723" customFormat="1" ht="13" x14ac:dyDescent="0.15"/>
    <row r="5724" customFormat="1" ht="13" x14ac:dyDescent="0.15"/>
    <row r="5725" customFormat="1" ht="13" x14ac:dyDescent="0.15"/>
    <row r="5726" customFormat="1" ht="13" x14ac:dyDescent="0.15"/>
    <row r="5727" customFormat="1" ht="13" x14ac:dyDescent="0.15"/>
    <row r="5728" customFormat="1" ht="13" x14ac:dyDescent="0.15"/>
    <row r="5729" customFormat="1" ht="13" x14ac:dyDescent="0.15"/>
    <row r="5730" customFormat="1" ht="13" x14ac:dyDescent="0.15"/>
    <row r="5731" customFormat="1" ht="13" x14ac:dyDescent="0.15"/>
    <row r="5732" customFormat="1" ht="13" x14ac:dyDescent="0.15"/>
    <row r="5733" customFormat="1" ht="13" x14ac:dyDescent="0.15"/>
    <row r="5734" customFormat="1" ht="13" x14ac:dyDescent="0.15"/>
    <row r="5735" customFormat="1" ht="13" x14ac:dyDescent="0.15"/>
    <row r="5736" customFormat="1" ht="13" x14ac:dyDescent="0.15"/>
    <row r="5737" customFormat="1" ht="13" x14ac:dyDescent="0.15"/>
    <row r="5738" customFormat="1" ht="13" x14ac:dyDescent="0.15"/>
    <row r="5739" customFormat="1" ht="13" x14ac:dyDescent="0.15"/>
    <row r="5740" customFormat="1" ht="13" x14ac:dyDescent="0.15"/>
    <row r="5741" customFormat="1" ht="13" x14ac:dyDescent="0.15"/>
    <row r="5742" customFormat="1" ht="13" x14ac:dyDescent="0.15"/>
    <row r="5743" customFormat="1" ht="13" x14ac:dyDescent="0.15"/>
    <row r="5744" customFormat="1" ht="13" x14ac:dyDescent="0.15"/>
    <row r="5745" customFormat="1" ht="13" x14ac:dyDescent="0.15"/>
    <row r="5746" customFormat="1" ht="13" x14ac:dyDescent="0.15"/>
    <row r="5747" customFormat="1" ht="13" x14ac:dyDescent="0.15"/>
    <row r="5748" customFormat="1" ht="13" x14ac:dyDescent="0.15"/>
    <row r="5749" customFormat="1" ht="13" x14ac:dyDescent="0.15"/>
    <row r="5750" customFormat="1" ht="13" x14ac:dyDescent="0.15"/>
    <row r="5751" customFormat="1" ht="13" x14ac:dyDescent="0.15"/>
    <row r="5752" customFormat="1" ht="13" x14ac:dyDescent="0.15"/>
    <row r="5753" customFormat="1" ht="13" x14ac:dyDescent="0.15"/>
    <row r="5754" customFormat="1" ht="13" x14ac:dyDescent="0.15"/>
    <row r="5755" customFormat="1" ht="13" x14ac:dyDescent="0.15"/>
    <row r="5756" customFormat="1" ht="13" x14ac:dyDescent="0.15"/>
    <row r="5757" customFormat="1" ht="13" x14ac:dyDescent="0.15"/>
    <row r="5758" customFormat="1" ht="13" x14ac:dyDescent="0.15"/>
    <row r="5759" customFormat="1" ht="13" x14ac:dyDescent="0.15"/>
    <row r="5760" customFormat="1" ht="13" x14ac:dyDescent="0.15"/>
    <row r="5761" customFormat="1" ht="13" x14ac:dyDescent="0.15"/>
    <row r="5762" customFormat="1" ht="13" x14ac:dyDescent="0.15"/>
    <row r="5763" customFormat="1" ht="13" x14ac:dyDescent="0.15"/>
    <row r="5764" customFormat="1" ht="13" x14ac:dyDescent="0.15"/>
    <row r="5765" customFormat="1" ht="13" x14ac:dyDescent="0.15"/>
    <row r="5766" customFormat="1" ht="13" x14ac:dyDescent="0.15"/>
    <row r="5767" customFormat="1" ht="13" x14ac:dyDescent="0.15"/>
    <row r="5768" customFormat="1" ht="13" x14ac:dyDescent="0.15"/>
    <row r="5769" customFormat="1" ht="13" x14ac:dyDescent="0.15"/>
    <row r="5770" customFormat="1" ht="13" x14ac:dyDescent="0.15"/>
    <row r="5771" customFormat="1" ht="13" x14ac:dyDescent="0.15"/>
    <row r="5772" customFormat="1" ht="13" x14ac:dyDescent="0.15"/>
    <row r="5773" customFormat="1" ht="13" x14ac:dyDescent="0.15"/>
    <row r="5774" customFormat="1" ht="13" x14ac:dyDescent="0.15"/>
    <row r="5775" customFormat="1" ht="13" x14ac:dyDescent="0.15"/>
    <row r="5776" customFormat="1" ht="13" x14ac:dyDescent="0.15"/>
    <row r="5777" customFormat="1" ht="13" x14ac:dyDescent="0.15"/>
    <row r="5778" customFormat="1" ht="13" x14ac:dyDescent="0.15"/>
    <row r="5779" customFormat="1" ht="13" x14ac:dyDescent="0.15"/>
    <row r="5780" customFormat="1" ht="13" x14ac:dyDescent="0.15"/>
    <row r="5781" customFormat="1" ht="13" x14ac:dyDescent="0.15"/>
    <row r="5782" customFormat="1" ht="13" x14ac:dyDescent="0.15"/>
    <row r="5783" customFormat="1" ht="13" x14ac:dyDescent="0.15"/>
    <row r="5784" customFormat="1" ht="13" x14ac:dyDescent="0.15"/>
    <row r="5785" customFormat="1" ht="13" x14ac:dyDescent="0.15"/>
    <row r="5786" customFormat="1" ht="13" x14ac:dyDescent="0.15"/>
    <row r="5787" customFormat="1" ht="13" x14ac:dyDescent="0.15"/>
    <row r="5788" customFormat="1" ht="13" x14ac:dyDescent="0.15"/>
    <row r="5789" customFormat="1" ht="13" x14ac:dyDescent="0.15"/>
    <row r="5790" customFormat="1" ht="13" x14ac:dyDescent="0.15"/>
    <row r="5791" customFormat="1" ht="13" x14ac:dyDescent="0.15"/>
    <row r="5792" customFormat="1" ht="13" x14ac:dyDescent="0.15"/>
    <row r="5793" customFormat="1" ht="13" x14ac:dyDescent="0.15"/>
    <row r="5794" customFormat="1" ht="13" x14ac:dyDescent="0.15"/>
    <row r="5795" customFormat="1" ht="13" x14ac:dyDescent="0.15"/>
    <row r="5796" customFormat="1" ht="13" x14ac:dyDescent="0.15"/>
    <row r="5797" customFormat="1" ht="13" x14ac:dyDescent="0.15"/>
    <row r="5798" customFormat="1" ht="13" x14ac:dyDescent="0.15"/>
    <row r="5799" customFormat="1" ht="13" x14ac:dyDescent="0.15"/>
    <row r="5800" customFormat="1" ht="13" x14ac:dyDescent="0.15"/>
    <row r="5801" customFormat="1" ht="13" x14ac:dyDescent="0.15"/>
    <row r="5802" customFormat="1" ht="13" x14ac:dyDescent="0.15"/>
    <row r="5803" customFormat="1" ht="13" x14ac:dyDescent="0.15"/>
    <row r="5804" customFormat="1" ht="13" x14ac:dyDescent="0.15"/>
    <row r="5805" customFormat="1" ht="13" x14ac:dyDescent="0.15"/>
    <row r="5806" customFormat="1" ht="13" x14ac:dyDescent="0.15"/>
    <row r="5807" customFormat="1" ht="13" x14ac:dyDescent="0.15"/>
    <row r="5808" customFormat="1" ht="13" x14ac:dyDescent="0.15"/>
    <row r="5809" customFormat="1" ht="13" x14ac:dyDescent="0.15"/>
    <row r="5810" customFormat="1" ht="13" x14ac:dyDescent="0.15"/>
    <row r="5811" customFormat="1" ht="13" x14ac:dyDescent="0.15"/>
    <row r="5812" customFormat="1" ht="13" x14ac:dyDescent="0.15"/>
    <row r="5813" customFormat="1" ht="13" x14ac:dyDescent="0.15"/>
    <row r="5814" customFormat="1" ht="13" x14ac:dyDescent="0.15"/>
    <row r="5815" customFormat="1" ht="13" x14ac:dyDescent="0.15"/>
    <row r="5816" customFormat="1" ht="13" x14ac:dyDescent="0.15"/>
    <row r="5817" customFormat="1" ht="13" x14ac:dyDescent="0.15"/>
    <row r="5818" customFormat="1" ht="13" x14ac:dyDescent="0.15"/>
    <row r="5819" customFormat="1" ht="13" x14ac:dyDescent="0.15"/>
    <row r="5820" customFormat="1" ht="13" x14ac:dyDescent="0.15"/>
    <row r="5821" customFormat="1" ht="13" x14ac:dyDescent="0.15"/>
    <row r="5822" customFormat="1" ht="13" x14ac:dyDescent="0.15"/>
    <row r="5823" customFormat="1" ht="13" x14ac:dyDescent="0.15"/>
    <row r="5824" customFormat="1" ht="13" x14ac:dyDescent="0.15"/>
    <row r="5825" customFormat="1" ht="13" x14ac:dyDescent="0.15"/>
    <row r="5826" customFormat="1" ht="13" x14ac:dyDescent="0.15"/>
    <row r="5827" customFormat="1" ht="13" x14ac:dyDescent="0.15"/>
    <row r="5828" customFormat="1" ht="13" x14ac:dyDescent="0.15"/>
    <row r="5829" customFormat="1" ht="13" x14ac:dyDescent="0.15"/>
    <row r="5830" customFormat="1" ht="13" x14ac:dyDescent="0.15"/>
    <row r="5831" customFormat="1" ht="13" x14ac:dyDescent="0.15"/>
    <row r="5832" customFormat="1" ht="13" x14ac:dyDescent="0.15"/>
    <row r="5833" customFormat="1" ht="13" x14ac:dyDescent="0.15"/>
    <row r="5834" customFormat="1" ht="13" x14ac:dyDescent="0.15"/>
    <row r="5835" customFormat="1" ht="13" x14ac:dyDescent="0.15"/>
    <row r="5836" customFormat="1" ht="13" x14ac:dyDescent="0.15"/>
    <row r="5837" customFormat="1" ht="13" x14ac:dyDescent="0.15"/>
    <row r="5838" customFormat="1" ht="13" x14ac:dyDescent="0.15"/>
    <row r="5839" customFormat="1" ht="13" x14ac:dyDescent="0.15"/>
    <row r="5840" customFormat="1" ht="13" x14ac:dyDescent="0.15"/>
    <row r="5841" customFormat="1" ht="13" x14ac:dyDescent="0.15"/>
    <row r="5842" customFormat="1" ht="13" x14ac:dyDescent="0.15"/>
    <row r="5843" customFormat="1" ht="13" x14ac:dyDescent="0.15"/>
    <row r="5844" customFormat="1" ht="13" x14ac:dyDescent="0.15"/>
    <row r="5845" customFormat="1" ht="13" x14ac:dyDescent="0.15"/>
    <row r="5846" customFormat="1" ht="13" x14ac:dyDescent="0.15"/>
    <row r="5847" customFormat="1" ht="13" x14ac:dyDescent="0.15"/>
    <row r="5848" customFormat="1" ht="13" x14ac:dyDescent="0.15"/>
    <row r="5849" customFormat="1" ht="13" x14ac:dyDescent="0.15"/>
    <row r="5850" customFormat="1" ht="13" x14ac:dyDescent="0.15"/>
    <row r="5851" customFormat="1" ht="13" x14ac:dyDescent="0.15"/>
    <row r="5852" customFormat="1" ht="13" x14ac:dyDescent="0.15"/>
    <row r="5853" customFormat="1" ht="13" x14ac:dyDescent="0.15"/>
    <row r="5854" customFormat="1" ht="13" x14ac:dyDescent="0.15"/>
    <row r="5855" customFormat="1" ht="13" x14ac:dyDescent="0.15"/>
    <row r="5856" customFormat="1" ht="13" x14ac:dyDescent="0.15"/>
    <row r="5857" customFormat="1" ht="13" x14ac:dyDescent="0.15"/>
    <row r="5858" customFormat="1" ht="13" x14ac:dyDescent="0.15"/>
    <row r="5859" customFormat="1" ht="13" x14ac:dyDescent="0.15"/>
    <row r="5860" customFormat="1" ht="13" x14ac:dyDescent="0.15"/>
    <row r="5861" customFormat="1" ht="13" x14ac:dyDescent="0.15"/>
    <row r="5862" customFormat="1" ht="13" x14ac:dyDescent="0.15"/>
    <row r="5863" customFormat="1" ht="13" x14ac:dyDescent="0.15"/>
    <row r="5864" customFormat="1" ht="13" x14ac:dyDescent="0.15"/>
    <row r="5865" customFormat="1" ht="13" x14ac:dyDescent="0.15"/>
    <row r="5866" customFormat="1" ht="13" x14ac:dyDescent="0.15"/>
    <row r="5867" customFormat="1" ht="13" x14ac:dyDescent="0.15"/>
    <row r="5868" customFormat="1" ht="13" x14ac:dyDescent="0.15"/>
    <row r="5869" customFormat="1" ht="13" x14ac:dyDescent="0.15"/>
    <row r="5870" customFormat="1" ht="13" x14ac:dyDescent="0.15"/>
    <row r="5871" customFormat="1" ht="13" x14ac:dyDescent="0.15"/>
    <row r="5872" customFormat="1" ht="13" x14ac:dyDescent="0.15"/>
    <row r="5873" customFormat="1" ht="13" x14ac:dyDescent="0.15"/>
    <row r="5874" customFormat="1" ht="13" x14ac:dyDescent="0.15"/>
    <row r="5875" customFormat="1" ht="13" x14ac:dyDescent="0.15"/>
    <row r="5876" customFormat="1" ht="13" x14ac:dyDescent="0.15"/>
    <row r="5877" customFormat="1" ht="13" x14ac:dyDescent="0.15"/>
    <row r="5878" customFormat="1" ht="13" x14ac:dyDescent="0.15"/>
    <row r="5879" customFormat="1" ht="13" x14ac:dyDescent="0.15"/>
    <row r="5880" customFormat="1" ht="13" x14ac:dyDescent="0.15"/>
    <row r="5881" customFormat="1" ht="13" x14ac:dyDescent="0.15"/>
    <row r="5882" customFormat="1" ht="13" x14ac:dyDescent="0.15"/>
    <row r="5883" customFormat="1" ht="13" x14ac:dyDescent="0.15"/>
    <row r="5884" customFormat="1" ht="13" x14ac:dyDescent="0.15"/>
    <row r="5885" customFormat="1" ht="13" x14ac:dyDescent="0.15"/>
    <row r="5886" customFormat="1" ht="13" x14ac:dyDescent="0.15"/>
    <row r="5887" customFormat="1" ht="13" x14ac:dyDescent="0.15"/>
    <row r="5888" customFormat="1" ht="13" x14ac:dyDescent="0.15"/>
    <row r="5889" customFormat="1" ht="13" x14ac:dyDescent="0.15"/>
    <row r="5890" customFormat="1" ht="13" x14ac:dyDescent="0.15"/>
    <row r="5891" customFormat="1" ht="13" x14ac:dyDescent="0.15"/>
    <row r="5892" customFormat="1" ht="13" x14ac:dyDescent="0.15"/>
    <row r="5893" customFormat="1" ht="13" x14ac:dyDescent="0.15"/>
    <row r="5894" customFormat="1" ht="13" x14ac:dyDescent="0.15"/>
    <row r="5895" customFormat="1" ht="13" x14ac:dyDescent="0.15"/>
    <row r="5896" customFormat="1" ht="13" x14ac:dyDescent="0.15"/>
    <row r="5897" customFormat="1" ht="13" x14ac:dyDescent="0.15"/>
    <row r="5898" customFormat="1" ht="13" x14ac:dyDescent="0.15"/>
    <row r="5899" customFormat="1" ht="13" x14ac:dyDescent="0.15"/>
    <row r="5900" customFormat="1" ht="13" x14ac:dyDescent="0.15"/>
    <row r="5901" customFormat="1" ht="13" x14ac:dyDescent="0.15"/>
    <row r="5902" customFormat="1" ht="13" x14ac:dyDescent="0.15"/>
    <row r="5903" customFormat="1" ht="13" x14ac:dyDescent="0.15"/>
    <row r="5904" customFormat="1" ht="13" x14ac:dyDescent="0.15"/>
    <row r="5905" customFormat="1" ht="13" x14ac:dyDescent="0.15"/>
    <row r="5906" customFormat="1" ht="13" x14ac:dyDescent="0.15"/>
    <row r="5907" customFormat="1" ht="13" x14ac:dyDescent="0.15"/>
    <row r="5908" customFormat="1" ht="13" x14ac:dyDescent="0.15"/>
    <row r="5909" customFormat="1" ht="13" x14ac:dyDescent="0.15"/>
    <row r="5910" customFormat="1" ht="13" x14ac:dyDescent="0.15"/>
    <row r="5911" customFormat="1" ht="13" x14ac:dyDescent="0.15"/>
    <row r="5912" customFormat="1" ht="13" x14ac:dyDescent="0.15"/>
    <row r="5913" customFormat="1" ht="13" x14ac:dyDescent="0.15"/>
    <row r="5914" customFormat="1" ht="13" x14ac:dyDescent="0.15"/>
    <row r="5915" customFormat="1" ht="13" x14ac:dyDescent="0.15"/>
    <row r="5916" customFormat="1" ht="13" x14ac:dyDescent="0.15"/>
    <row r="5917" customFormat="1" ht="13" x14ac:dyDescent="0.15"/>
    <row r="5918" customFormat="1" ht="13" x14ac:dyDescent="0.15"/>
    <row r="5919" customFormat="1" ht="13" x14ac:dyDescent="0.15"/>
    <row r="5920" customFormat="1" ht="13" x14ac:dyDescent="0.15"/>
    <row r="5921" customFormat="1" ht="13" x14ac:dyDescent="0.15"/>
    <row r="5922" customFormat="1" ht="13" x14ac:dyDescent="0.15"/>
    <row r="5923" customFormat="1" ht="13" x14ac:dyDescent="0.15"/>
    <row r="5924" customFormat="1" ht="13" x14ac:dyDescent="0.15"/>
    <row r="5925" customFormat="1" ht="13" x14ac:dyDescent="0.15"/>
    <row r="5926" customFormat="1" ht="13" x14ac:dyDescent="0.15"/>
    <row r="5927" customFormat="1" ht="13" x14ac:dyDescent="0.15"/>
    <row r="5928" customFormat="1" ht="13" x14ac:dyDescent="0.15"/>
    <row r="5929" customFormat="1" ht="13" x14ac:dyDescent="0.15"/>
    <row r="5930" customFormat="1" ht="13" x14ac:dyDescent="0.15"/>
    <row r="5931" customFormat="1" ht="13" x14ac:dyDescent="0.15"/>
    <row r="5932" customFormat="1" ht="13" x14ac:dyDescent="0.15"/>
    <row r="5933" customFormat="1" ht="13" x14ac:dyDescent="0.15"/>
    <row r="5934" customFormat="1" ht="13" x14ac:dyDescent="0.15"/>
    <row r="5935" customFormat="1" ht="13" x14ac:dyDescent="0.15"/>
    <row r="5936" customFormat="1" ht="13" x14ac:dyDescent="0.15"/>
    <row r="5937" customFormat="1" ht="13" x14ac:dyDescent="0.15"/>
    <row r="5938" customFormat="1" ht="13" x14ac:dyDescent="0.15"/>
    <row r="5939" customFormat="1" ht="13" x14ac:dyDescent="0.15"/>
    <row r="5940" customFormat="1" ht="13" x14ac:dyDescent="0.15"/>
    <row r="5941" customFormat="1" ht="13" x14ac:dyDescent="0.15"/>
    <row r="5942" customFormat="1" ht="13" x14ac:dyDescent="0.15"/>
    <row r="5943" customFormat="1" ht="13" x14ac:dyDescent="0.15"/>
    <row r="5944" customFormat="1" ht="13" x14ac:dyDescent="0.15"/>
    <row r="5945" customFormat="1" ht="13" x14ac:dyDescent="0.15"/>
    <row r="5946" customFormat="1" ht="13" x14ac:dyDescent="0.15"/>
    <row r="5947" customFormat="1" ht="13" x14ac:dyDescent="0.15"/>
    <row r="5948" customFormat="1" ht="13" x14ac:dyDescent="0.15"/>
    <row r="5949" customFormat="1" ht="13" x14ac:dyDescent="0.15"/>
    <row r="5950" customFormat="1" ht="13" x14ac:dyDescent="0.15"/>
    <row r="5951" customFormat="1" ht="13" x14ac:dyDescent="0.15"/>
    <row r="5952" customFormat="1" ht="13" x14ac:dyDescent="0.15"/>
    <row r="5953" customFormat="1" ht="13" x14ac:dyDescent="0.15"/>
    <row r="5954" customFormat="1" ht="13" x14ac:dyDescent="0.15"/>
    <row r="5955" customFormat="1" ht="13" x14ac:dyDescent="0.15"/>
    <row r="5956" customFormat="1" ht="13" x14ac:dyDescent="0.15"/>
    <row r="5957" customFormat="1" ht="13" x14ac:dyDescent="0.15"/>
    <row r="5958" customFormat="1" ht="13" x14ac:dyDescent="0.15"/>
    <row r="5959" customFormat="1" ht="13" x14ac:dyDescent="0.15"/>
    <row r="5960" customFormat="1" ht="13" x14ac:dyDescent="0.15"/>
    <row r="5961" customFormat="1" ht="13" x14ac:dyDescent="0.15"/>
    <row r="5962" customFormat="1" ht="13" x14ac:dyDescent="0.15"/>
    <row r="5963" customFormat="1" ht="13" x14ac:dyDescent="0.15"/>
    <row r="5964" customFormat="1" ht="13" x14ac:dyDescent="0.15"/>
    <row r="5965" customFormat="1" ht="13" x14ac:dyDescent="0.15"/>
    <row r="5966" customFormat="1" ht="13" x14ac:dyDescent="0.15"/>
    <row r="5967" customFormat="1" ht="13" x14ac:dyDescent="0.15"/>
    <row r="5968" customFormat="1" ht="13" x14ac:dyDescent="0.15"/>
    <row r="5969" customFormat="1" ht="13" x14ac:dyDescent="0.15"/>
    <row r="5970" customFormat="1" ht="13" x14ac:dyDescent="0.15"/>
    <row r="5971" customFormat="1" ht="13" x14ac:dyDescent="0.15"/>
    <row r="5972" customFormat="1" ht="13" x14ac:dyDescent="0.15"/>
    <row r="5973" customFormat="1" ht="13" x14ac:dyDescent="0.15"/>
    <row r="5974" customFormat="1" ht="13" x14ac:dyDescent="0.15"/>
    <row r="5975" customFormat="1" ht="13" x14ac:dyDescent="0.15"/>
    <row r="5976" customFormat="1" ht="13" x14ac:dyDescent="0.15"/>
    <row r="5977" customFormat="1" ht="13" x14ac:dyDescent="0.15"/>
    <row r="5978" customFormat="1" ht="13" x14ac:dyDescent="0.15"/>
    <row r="5979" customFormat="1" ht="13" x14ac:dyDescent="0.15"/>
    <row r="5980" customFormat="1" ht="13" x14ac:dyDescent="0.15"/>
    <row r="5981" customFormat="1" ht="13" x14ac:dyDescent="0.15"/>
    <row r="5982" customFormat="1" ht="13" x14ac:dyDescent="0.15"/>
    <row r="5983" customFormat="1" ht="13" x14ac:dyDescent="0.15"/>
    <row r="5984" customFormat="1" ht="13" x14ac:dyDescent="0.15"/>
    <row r="5985" customFormat="1" ht="13" x14ac:dyDescent="0.15"/>
    <row r="5986" customFormat="1" ht="13" x14ac:dyDescent="0.15"/>
    <row r="5987" customFormat="1" ht="13" x14ac:dyDescent="0.15"/>
    <row r="5988" customFormat="1" ht="13" x14ac:dyDescent="0.15"/>
    <row r="5989" customFormat="1" ht="13" x14ac:dyDescent="0.15"/>
    <row r="5990" customFormat="1" ht="13" x14ac:dyDescent="0.15"/>
    <row r="5991" customFormat="1" ht="13" x14ac:dyDescent="0.15"/>
    <row r="5992" customFormat="1" ht="13" x14ac:dyDescent="0.15"/>
    <row r="5993" customFormat="1" ht="13" x14ac:dyDescent="0.15"/>
    <row r="5994" customFormat="1" ht="13" x14ac:dyDescent="0.15"/>
    <row r="5995" customFormat="1" ht="13" x14ac:dyDescent="0.15"/>
    <row r="5996" customFormat="1" ht="13" x14ac:dyDescent="0.15"/>
    <row r="5997" customFormat="1" ht="13" x14ac:dyDescent="0.15"/>
    <row r="5998" customFormat="1" ht="13" x14ac:dyDescent="0.15"/>
    <row r="5999" customFormat="1" ht="13" x14ac:dyDescent="0.15"/>
    <row r="6000" customFormat="1" ht="13" x14ac:dyDescent="0.15"/>
    <row r="6001" customFormat="1" ht="13" x14ac:dyDescent="0.15"/>
    <row r="6002" customFormat="1" ht="13" x14ac:dyDescent="0.15"/>
    <row r="6003" customFormat="1" ht="13" x14ac:dyDescent="0.15"/>
    <row r="6004" customFormat="1" ht="13" x14ac:dyDescent="0.15"/>
    <row r="6005" customFormat="1" ht="13" x14ac:dyDescent="0.15"/>
    <row r="6006" customFormat="1" ht="13" x14ac:dyDescent="0.15"/>
    <row r="6007" customFormat="1" ht="13" x14ac:dyDescent="0.15"/>
    <row r="6008" customFormat="1" ht="13" x14ac:dyDescent="0.15"/>
    <row r="6009" customFormat="1" ht="13" x14ac:dyDescent="0.15"/>
    <row r="6010" customFormat="1" ht="13" x14ac:dyDescent="0.15"/>
    <row r="6011" customFormat="1" ht="13" x14ac:dyDescent="0.15"/>
    <row r="6012" customFormat="1" ht="13" x14ac:dyDescent="0.15"/>
    <row r="6013" customFormat="1" ht="13" x14ac:dyDescent="0.15"/>
    <row r="6014" customFormat="1" ht="13" x14ac:dyDescent="0.15"/>
    <row r="6015" customFormat="1" ht="13" x14ac:dyDescent="0.15"/>
    <row r="6016" customFormat="1" ht="13" x14ac:dyDescent="0.15"/>
    <row r="6017" customFormat="1" ht="13" x14ac:dyDescent="0.15"/>
    <row r="6018" customFormat="1" ht="13" x14ac:dyDescent="0.15"/>
    <row r="6019" customFormat="1" ht="13" x14ac:dyDescent="0.15"/>
    <row r="6020" customFormat="1" ht="13" x14ac:dyDescent="0.15"/>
    <row r="6021" customFormat="1" ht="13" x14ac:dyDescent="0.15"/>
    <row r="6022" customFormat="1" ht="13" x14ac:dyDescent="0.15"/>
    <row r="6023" customFormat="1" ht="13" x14ac:dyDescent="0.15"/>
    <row r="6024" customFormat="1" ht="13" x14ac:dyDescent="0.15"/>
    <row r="6025" customFormat="1" ht="13" x14ac:dyDescent="0.15"/>
    <row r="6026" customFormat="1" ht="13" x14ac:dyDescent="0.15"/>
    <row r="6027" customFormat="1" ht="13" x14ac:dyDescent="0.15"/>
    <row r="6028" customFormat="1" ht="13" x14ac:dyDescent="0.15"/>
    <row r="6029" customFormat="1" ht="13" x14ac:dyDescent="0.15"/>
    <row r="6030" customFormat="1" ht="13" x14ac:dyDescent="0.15"/>
    <row r="6031" customFormat="1" ht="13" x14ac:dyDescent="0.15"/>
    <row r="6032" customFormat="1" ht="13" x14ac:dyDescent="0.15"/>
    <row r="6033" customFormat="1" ht="13" x14ac:dyDescent="0.15"/>
    <row r="6034" customFormat="1" ht="13" x14ac:dyDescent="0.15"/>
    <row r="6035" customFormat="1" ht="13" x14ac:dyDescent="0.15"/>
    <row r="6036" customFormat="1" ht="13" x14ac:dyDescent="0.15"/>
    <row r="6037" customFormat="1" ht="13" x14ac:dyDescent="0.15"/>
    <row r="6038" customFormat="1" ht="13" x14ac:dyDescent="0.15"/>
    <row r="6039" customFormat="1" ht="13" x14ac:dyDescent="0.15"/>
    <row r="6040" customFormat="1" ht="13" x14ac:dyDescent="0.15"/>
    <row r="6041" customFormat="1" ht="13" x14ac:dyDescent="0.15"/>
    <row r="6042" customFormat="1" ht="13" x14ac:dyDescent="0.15"/>
    <row r="6043" customFormat="1" ht="13" x14ac:dyDescent="0.15"/>
    <row r="6044" customFormat="1" ht="13" x14ac:dyDescent="0.15"/>
    <row r="6045" customFormat="1" ht="13" x14ac:dyDescent="0.15"/>
    <row r="6046" customFormat="1" ht="13" x14ac:dyDescent="0.15"/>
    <row r="6047" customFormat="1" ht="13" x14ac:dyDescent="0.15"/>
    <row r="6048" customFormat="1" ht="13" x14ac:dyDescent="0.15"/>
    <row r="6049" customFormat="1" ht="13" x14ac:dyDescent="0.15"/>
    <row r="6050" customFormat="1" ht="13" x14ac:dyDescent="0.15"/>
    <row r="6051" customFormat="1" ht="13" x14ac:dyDescent="0.15"/>
    <row r="6052" customFormat="1" ht="13" x14ac:dyDescent="0.15"/>
    <row r="6053" customFormat="1" ht="13" x14ac:dyDescent="0.15"/>
    <row r="6054" customFormat="1" ht="13" x14ac:dyDescent="0.15"/>
    <row r="6055" customFormat="1" ht="13" x14ac:dyDescent="0.15"/>
    <row r="6056" customFormat="1" ht="13" x14ac:dyDescent="0.15"/>
    <row r="6057" customFormat="1" ht="13" x14ac:dyDescent="0.15"/>
    <row r="6058" customFormat="1" ht="13" x14ac:dyDescent="0.15"/>
    <row r="6059" customFormat="1" ht="13" x14ac:dyDescent="0.15"/>
    <row r="6060" customFormat="1" ht="13" x14ac:dyDescent="0.15"/>
    <row r="6061" customFormat="1" ht="13" x14ac:dyDescent="0.15"/>
    <row r="6062" customFormat="1" ht="13" x14ac:dyDescent="0.15"/>
    <row r="6063" customFormat="1" ht="13" x14ac:dyDescent="0.15"/>
    <row r="6064" customFormat="1" ht="13" x14ac:dyDescent="0.15"/>
    <row r="6065" customFormat="1" ht="13" x14ac:dyDescent="0.15"/>
    <row r="6066" customFormat="1" ht="13" x14ac:dyDescent="0.15"/>
    <row r="6067" customFormat="1" ht="13" x14ac:dyDescent="0.15"/>
    <row r="6068" customFormat="1" ht="13" x14ac:dyDescent="0.15"/>
    <row r="6069" customFormat="1" ht="13" x14ac:dyDescent="0.15"/>
    <row r="6070" customFormat="1" ht="13" x14ac:dyDescent="0.15"/>
    <row r="6071" customFormat="1" ht="13" x14ac:dyDescent="0.15"/>
    <row r="6072" customFormat="1" ht="13" x14ac:dyDescent="0.15"/>
    <row r="6073" customFormat="1" ht="13" x14ac:dyDescent="0.15"/>
    <row r="6074" customFormat="1" ht="13" x14ac:dyDescent="0.15"/>
    <row r="6075" customFormat="1" ht="13" x14ac:dyDescent="0.15"/>
    <row r="6076" customFormat="1" ht="13" x14ac:dyDescent="0.15"/>
    <row r="6077" customFormat="1" ht="13" x14ac:dyDescent="0.15"/>
    <row r="6078" customFormat="1" ht="13" x14ac:dyDescent="0.15"/>
    <row r="6079" customFormat="1" ht="13" x14ac:dyDescent="0.15"/>
    <row r="6080" customFormat="1" ht="13" x14ac:dyDescent="0.15"/>
    <row r="6081" customFormat="1" ht="13" x14ac:dyDescent="0.15"/>
    <row r="6082" customFormat="1" ht="13" x14ac:dyDescent="0.15"/>
    <row r="6083" customFormat="1" ht="13" x14ac:dyDescent="0.15"/>
    <row r="6084" customFormat="1" ht="13" x14ac:dyDescent="0.15"/>
    <row r="6085" customFormat="1" ht="13" x14ac:dyDescent="0.15"/>
    <row r="6086" customFormat="1" ht="13" x14ac:dyDescent="0.15"/>
    <row r="6087" customFormat="1" ht="13" x14ac:dyDescent="0.15"/>
    <row r="6088" customFormat="1" ht="13" x14ac:dyDescent="0.15"/>
    <row r="6089" customFormat="1" ht="13" x14ac:dyDescent="0.15"/>
    <row r="6090" customFormat="1" ht="13" x14ac:dyDescent="0.15"/>
    <row r="6091" customFormat="1" ht="13" x14ac:dyDescent="0.15"/>
    <row r="6092" customFormat="1" ht="13" x14ac:dyDescent="0.15"/>
    <row r="6093" customFormat="1" ht="13" x14ac:dyDescent="0.15"/>
    <row r="6094" customFormat="1" ht="13" x14ac:dyDescent="0.15"/>
    <row r="6095" customFormat="1" ht="13" x14ac:dyDescent="0.15"/>
    <row r="6096" customFormat="1" ht="13" x14ac:dyDescent="0.15"/>
    <row r="6097" customFormat="1" ht="13" x14ac:dyDescent="0.15"/>
    <row r="6098" customFormat="1" ht="13" x14ac:dyDescent="0.15"/>
    <row r="6099" customFormat="1" ht="13" x14ac:dyDescent="0.15"/>
    <row r="6100" customFormat="1" ht="13" x14ac:dyDescent="0.15"/>
    <row r="6101" customFormat="1" ht="13" x14ac:dyDescent="0.15"/>
    <row r="6102" customFormat="1" ht="13" x14ac:dyDescent="0.15"/>
    <row r="6103" customFormat="1" ht="13" x14ac:dyDescent="0.15"/>
    <row r="6104" customFormat="1" ht="13" x14ac:dyDescent="0.15"/>
    <row r="6105" customFormat="1" ht="13" x14ac:dyDescent="0.15"/>
    <row r="6106" customFormat="1" ht="13" x14ac:dyDescent="0.15"/>
    <row r="6107" customFormat="1" ht="13" x14ac:dyDescent="0.15"/>
    <row r="6108" customFormat="1" ht="13" x14ac:dyDescent="0.15"/>
    <row r="6109" customFormat="1" ht="13" x14ac:dyDescent="0.15"/>
    <row r="6110" customFormat="1" ht="13" x14ac:dyDescent="0.15"/>
    <row r="6111" customFormat="1" ht="13" x14ac:dyDescent="0.15"/>
    <row r="6112" customFormat="1" ht="13" x14ac:dyDescent="0.15"/>
    <row r="6113" customFormat="1" ht="13" x14ac:dyDescent="0.15"/>
    <row r="6114" customFormat="1" ht="13" x14ac:dyDescent="0.15"/>
    <row r="6115" customFormat="1" ht="13" x14ac:dyDescent="0.15"/>
    <row r="6116" customFormat="1" ht="13" x14ac:dyDescent="0.15"/>
    <row r="6117" customFormat="1" ht="13" x14ac:dyDescent="0.15"/>
    <row r="6118" customFormat="1" ht="13" x14ac:dyDescent="0.15"/>
    <row r="6119" customFormat="1" ht="13" x14ac:dyDescent="0.15"/>
    <row r="6120" customFormat="1" ht="13" x14ac:dyDescent="0.15"/>
    <row r="6121" customFormat="1" ht="13" x14ac:dyDescent="0.15"/>
    <row r="6122" customFormat="1" ht="13" x14ac:dyDescent="0.15"/>
    <row r="6123" customFormat="1" ht="13" x14ac:dyDescent="0.15"/>
    <row r="6124" customFormat="1" ht="13" x14ac:dyDescent="0.15"/>
    <row r="6125" customFormat="1" ht="13" x14ac:dyDescent="0.15"/>
    <row r="6126" customFormat="1" ht="13" x14ac:dyDescent="0.15"/>
    <row r="6127" customFormat="1" ht="13" x14ac:dyDescent="0.15"/>
    <row r="6128" customFormat="1" ht="13" x14ac:dyDescent="0.15"/>
    <row r="6129" customFormat="1" ht="13" x14ac:dyDescent="0.15"/>
    <row r="6130" customFormat="1" ht="13" x14ac:dyDescent="0.15"/>
    <row r="6131" customFormat="1" ht="13" x14ac:dyDescent="0.15"/>
    <row r="6132" customFormat="1" ht="13" x14ac:dyDescent="0.15"/>
    <row r="6133" customFormat="1" ht="13" x14ac:dyDescent="0.15"/>
    <row r="6134" customFormat="1" ht="13" x14ac:dyDescent="0.15"/>
    <row r="6135" customFormat="1" ht="13" x14ac:dyDescent="0.15"/>
    <row r="6136" customFormat="1" ht="13" x14ac:dyDescent="0.15"/>
    <row r="6137" customFormat="1" ht="13" x14ac:dyDescent="0.15"/>
    <row r="6138" customFormat="1" ht="13" x14ac:dyDescent="0.15"/>
    <row r="6139" customFormat="1" ht="13" x14ac:dyDescent="0.15"/>
    <row r="6140" customFormat="1" ht="13" x14ac:dyDescent="0.15"/>
    <row r="6141" customFormat="1" ht="13" x14ac:dyDescent="0.15"/>
    <row r="6142" customFormat="1" ht="13" x14ac:dyDescent="0.15"/>
    <row r="6143" customFormat="1" ht="13" x14ac:dyDescent="0.15"/>
    <row r="6144" customFormat="1" ht="13" x14ac:dyDescent="0.15"/>
    <row r="6145" customFormat="1" ht="13" x14ac:dyDescent="0.15"/>
    <row r="6146" customFormat="1" ht="13" x14ac:dyDescent="0.15"/>
    <row r="6147" customFormat="1" ht="13" x14ac:dyDescent="0.15"/>
    <row r="6148" customFormat="1" ht="13" x14ac:dyDescent="0.15"/>
    <row r="6149" customFormat="1" ht="13" x14ac:dyDescent="0.15"/>
    <row r="6150" customFormat="1" ht="13" x14ac:dyDescent="0.15"/>
    <row r="6151" customFormat="1" ht="13" x14ac:dyDescent="0.15"/>
    <row r="6152" customFormat="1" ht="13" x14ac:dyDescent="0.15"/>
    <row r="6153" customFormat="1" ht="13" x14ac:dyDescent="0.15"/>
    <row r="6154" customFormat="1" ht="13" x14ac:dyDescent="0.15"/>
    <row r="6155" customFormat="1" ht="13" x14ac:dyDescent="0.15"/>
    <row r="6156" customFormat="1" ht="13" x14ac:dyDescent="0.15"/>
    <row r="6157" customFormat="1" ht="13" x14ac:dyDescent="0.15"/>
    <row r="6158" customFormat="1" ht="13" x14ac:dyDescent="0.15"/>
    <row r="6159" customFormat="1" ht="13" x14ac:dyDescent="0.15"/>
    <row r="6160" customFormat="1" ht="13" x14ac:dyDescent="0.15"/>
    <row r="6161" customFormat="1" ht="13" x14ac:dyDescent="0.15"/>
    <row r="6162" customFormat="1" ht="13" x14ac:dyDescent="0.15"/>
    <row r="6163" customFormat="1" ht="13" x14ac:dyDescent="0.15"/>
    <row r="6164" customFormat="1" ht="13" x14ac:dyDescent="0.15"/>
    <row r="6165" customFormat="1" ht="13" x14ac:dyDescent="0.15"/>
    <row r="6166" customFormat="1" ht="13" x14ac:dyDescent="0.15"/>
    <row r="6167" customFormat="1" ht="13" x14ac:dyDescent="0.15"/>
    <row r="6168" customFormat="1" ht="13" x14ac:dyDescent="0.15"/>
    <row r="6169" customFormat="1" ht="13" x14ac:dyDescent="0.15"/>
    <row r="6170" customFormat="1" ht="13" x14ac:dyDescent="0.15"/>
    <row r="6171" customFormat="1" ht="13" x14ac:dyDescent="0.15"/>
    <row r="6172" customFormat="1" ht="13" x14ac:dyDescent="0.15"/>
    <row r="6173" customFormat="1" ht="13" x14ac:dyDescent="0.15"/>
    <row r="6174" customFormat="1" ht="13" x14ac:dyDescent="0.15"/>
    <row r="6175" customFormat="1" ht="13" x14ac:dyDescent="0.15"/>
    <row r="6176" customFormat="1" ht="13" x14ac:dyDescent="0.15"/>
    <row r="6177" customFormat="1" ht="13" x14ac:dyDescent="0.15"/>
    <row r="6178" customFormat="1" ht="13" x14ac:dyDescent="0.15"/>
    <row r="6179" customFormat="1" ht="13" x14ac:dyDescent="0.15"/>
    <row r="6180" customFormat="1" ht="13" x14ac:dyDescent="0.15"/>
    <row r="6181" customFormat="1" ht="13" x14ac:dyDescent="0.15"/>
    <row r="6182" customFormat="1" ht="13" x14ac:dyDescent="0.15"/>
    <row r="6183" customFormat="1" ht="13" x14ac:dyDescent="0.15"/>
    <row r="6184" customFormat="1" ht="13" x14ac:dyDescent="0.15"/>
    <row r="6185" customFormat="1" ht="13" x14ac:dyDescent="0.15"/>
    <row r="6186" customFormat="1" ht="13" x14ac:dyDescent="0.15"/>
    <row r="6187" customFormat="1" ht="13" x14ac:dyDescent="0.15"/>
    <row r="6188" customFormat="1" ht="13" x14ac:dyDescent="0.15"/>
    <row r="6189" customFormat="1" ht="13" x14ac:dyDescent="0.15"/>
    <row r="6190" customFormat="1" ht="13" x14ac:dyDescent="0.15"/>
    <row r="6191" customFormat="1" ht="13" x14ac:dyDescent="0.15"/>
    <row r="6192" customFormat="1" ht="13" x14ac:dyDescent="0.15"/>
    <row r="6193" customFormat="1" ht="13" x14ac:dyDescent="0.15"/>
    <row r="6194" customFormat="1" ht="13" x14ac:dyDescent="0.15"/>
    <row r="6195" customFormat="1" ht="13" x14ac:dyDescent="0.15"/>
    <row r="6196" customFormat="1" ht="13" x14ac:dyDescent="0.15"/>
    <row r="6197" customFormat="1" ht="13" x14ac:dyDescent="0.15"/>
    <row r="6198" customFormat="1" ht="13" x14ac:dyDescent="0.15"/>
    <row r="6199" customFormat="1" ht="13" x14ac:dyDescent="0.15"/>
    <row r="6200" customFormat="1" ht="13" x14ac:dyDescent="0.15"/>
    <row r="6201" customFormat="1" ht="13" x14ac:dyDescent="0.15"/>
    <row r="6202" customFormat="1" ht="13" x14ac:dyDescent="0.15"/>
    <row r="6203" customFormat="1" ht="13" x14ac:dyDescent="0.15"/>
    <row r="6204" customFormat="1" ht="13" x14ac:dyDescent="0.15"/>
    <row r="6205" customFormat="1" ht="13" x14ac:dyDescent="0.15"/>
    <row r="6206" customFormat="1" ht="13" x14ac:dyDescent="0.15"/>
    <row r="6207" customFormat="1" ht="13" x14ac:dyDescent="0.15"/>
    <row r="6208" customFormat="1" ht="13" x14ac:dyDescent="0.15"/>
    <row r="6209" customFormat="1" ht="13" x14ac:dyDescent="0.15"/>
    <row r="6210" customFormat="1" ht="13" x14ac:dyDescent="0.15"/>
    <row r="6211" customFormat="1" ht="13" x14ac:dyDescent="0.15"/>
    <row r="6212" customFormat="1" ht="13" x14ac:dyDescent="0.15"/>
    <row r="6213" customFormat="1" ht="13" x14ac:dyDescent="0.15"/>
    <row r="6214" customFormat="1" ht="13" x14ac:dyDescent="0.15"/>
    <row r="6215" customFormat="1" ht="13" x14ac:dyDescent="0.15"/>
    <row r="6216" customFormat="1" ht="13" x14ac:dyDescent="0.15"/>
    <row r="6217" customFormat="1" ht="13" x14ac:dyDescent="0.15"/>
    <row r="6218" customFormat="1" ht="13" x14ac:dyDescent="0.15"/>
    <row r="6219" customFormat="1" ht="13" x14ac:dyDescent="0.15"/>
    <row r="6220" customFormat="1" ht="13" x14ac:dyDescent="0.15"/>
    <row r="6221" customFormat="1" ht="13" x14ac:dyDescent="0.15"/>
    <row r="6222" customFormat="1" ht="13" x14ac:dyDescent="0.15"/>
    <row r="6223" customFormat="1" ht="13" x14ac:dyDescent="0.15"/>
    <row r="6224" customFormat="1" ht="13" x14ac:dyDescent="0.15"/>
    <row r="6225" customFormat="1" ht="13" x14ac:dyDescent="0.15"/>
    <row r="6226" customFormat="1" ht="13" x14ac:dyDescent="0.15"/>
    <row r="6227" customFormat="1" ht="13" x14ac:dyDescent="0.15"/>
    <row r="6228" customFormat="1" ht="13" x14ac:dyDescent="0.15"/>
    <row r="6229" customFormat="1" ht="13" x14ac:dyDescent="0.15"/>
    <row r="6230" customFormat="1" ht="13" x14ac:dyDescent="0.15"/>
    <row r="6231" customFormat="1" ht="13" x14ac:dyDescent="0.15"/>
    <row r="6232" customFormat="1" ht="13" x14ac:dyDescent="0.15"/>
    <row r="6233" customFormat="1" ht="13" x14ac:dyDescent="0.15"/>
    <row r="6234" customFormat="1" ht="13" x14ac:dyDescent="0.15"/>
    <row r="6235" customFormat="1" ht="13" x14ac:dyDescent="0.15"/>
    <row r="6236" customFormat="1" ht="13" x14ac:dyDescent="0.15"/>
    <row r="6237" customFormat="1" ht="13" x14ac:dyDescent="0.15"/>
    <row r="6238" customFormat="1" ht="13" x14ac:dyDescent="0.15"/>
    <row r="6239" customFormat="1" ht="13" x14ac:dyDescent="0.15"/>
    <row r="6240" customFormat="1" ht="13" x14ac:dyDescent="0.15"/>
    <row r="6241" customFormat="1" ht="13" x14ac:dyDescent="0.15"/>
    <row r="6242" customFormat="1" ht="13" x14ac:dyDescent="0.15"/>
    <row r="6243" customFormat="1" ht="13" x14ac:dyDescent="0.15"/>
    <row r="6244" customFormat="1" ht="13" x14ac:dyDescent="0.15"/>
    <row r="6245" customFormat="1" ht="13" x14ac:dyDescent="0.15"/>
    <row r="6246" customFormat="1" ht="13" x14ac:dyDescent="0.15"/>
    <row r="6247" customFormat="1" ht="13" x14ac:dyDescent="0.15"/>
    <row r="6248" customFormat="1" ht="13" x14ac:dyDescent="0.15"/>
    <row r="6249" customFormat="1" ht="13" x14ac:dyDescent="0.15"/>
    <row r="6250" customFormat="1" ht="13" x14ac:dyDescent="0.15"/>
    <row r="6251" customFormat="1" ht="13" x14ac:dyDescent="0.15"/>
    <row r="6252" customFormat="1" ht="13" x14ac:dyDescent="0.15"/>
    <row r="6253" customFormat="1" ht="13" x14ac:dyDescent="0.15"/>
    <row r="6254" customFormat="1" ht="13" x14ac:dyDescent="0.15"/>
    <row r="6255" customFormat="1" ht="13" x14ac:dyDescent="0.15"/>
    <row r="6256" customFormat="1" ht="13" x14ac:dyDescent="0.15"/>
    <row r="6257" customFormat="1" ht="13" x14ac:dyDescent="0.15"/>
    <row r="6258" customFormat="1" ht="13" x14ac:dyDescent="0.15"/>
    <row r="6259" customFormat="1" ht="13" x14ac:dyDescent="0.15"/>
    <row r="6260" customFormat="1" ht="13" x14ac:dyDescent="0.15"/>
    <row r="6261" customFormat="1" ht="13" x14ac:dyDescent="0.15"/>
    <row r="6262" customFormat="1" ht="13" x14ac:dyDescent="0.15"/>
    <row r="6263" customFormat="1" ht="13" x14ac:dyDescent="0.15"/>
    <row r="6264" customFormat="1" ht="13" x14ac:dyDescent="0.15"/>
    <row r="6265" customFormat="1" ht="13" x14ac:dyDescent="0.15"/>
    <row r="6266" customFormat="1" ht="13" x14ac:dyDescent="0.15"/>
    <row r="6267" customFormat="1" ht="13" x14ac:dyDescent="0.15"/>
    <row r="6268" customFormat="1" ht="13" x14ac:dyDescent="0.15"/>
    <row r="6269" customFormat="1" ht="13" x14ac:dyDescent="0.15"/>
    <row r="6270" customFormat="1" ht="13" x14ac:dyDescent="0.15"/>
    <row r="6271" customFormat="1" ht="13" x14ac:dyDescent="0.15"/>
    <row r="6272" customFormat="1" ht="13" x14ac:dyDescent="0.15"/>
    <row r="6273" customFormat="1" ht="13" x14ac:dyDescent="0.15"/>
    <row r="6274" customFormat="1" ht="13" x14ac:dyDescent="0.15"/>
    <row r="6275" customFormat="1" ht="13" x14ac:dyDescent="0.15"/>
    <row r="6276" customFormat="1" ht="13" x14ac:dyDescent="0.15"/>
    <row r="6277" customFormat="1" ht="13" x14ac:dyDescent="0.15"/>
    <row r="6278" customFormat="1" ht="13" x14ac:dyDescent="0.15"/>
    <row r="6279" customFormat="1" ht="13" x14ac:dyDescent="0.15"/>
    <row r="6280" customFormat="1" ht="13" x14ac:dyDescent="0.15"/>
    <row r="6281" customFormat="1" ht="13" x14ac:dyDescent="0.15"/>
    <row r="6282" customFormat="1" ht="13" x14ac:dyDescent="0.15"/>
    <row r="6283" customFormat="1" ht="13" x14ac:dyDescent="0.15"/>
    <row r="6284" customFormat="1" ht="13" x14ac:dyDescent="0.15"/>
    <row r="6285" customFormat="1" ht="13" x14ac:dyDescent="0.15"/>
    <row r="6286" customFormat="1" ht="13" x14ac:dyDescent="0.15"/>
    <row r="6287" customFormat="1" ht="13" x14ac:dyDescent="0.15"/>
    <row r="6288" customFormat="1" ht="13" x14ac:dyDescent="0.15"/>
    <row r="6289" customFormat="1" ht="13" x14ac:dyDescent="0.15"/>
    <row r="6290" customFormat="1" ht="13" x14ac:dyDescent="0.15"/>
    <row r="6291" customFormat="1" ht="13" x14ac:dyDescent="0.15"/>
    <row r="6292" customFormat="1" ht="13" x14ac:dyDescent="0.15"/>
    <row r="6293" customFormat="1" ht="13" x14ac:dyDescent="0.15"/>
    <row r="6294" customFormat="1" ht="13" x14ac:dyDescent="0.15"/>
    <row r="6295" customFormat="1" ht="13" x14ac:dyDescent="0.15"/>
    <row r="6296" customFormat="1" ht="13" x14ac:dyDescent="0.15"/>
    <row r="6297" customFormat="1" ht="13" x14ac:dyDescent="0.15"/>
    <row r="6298" customFormat="1" ht="13" x14ac:dyDescent="0.15"/>
    <row r="6299" customFormat="1" ht="13" x14ac:dyDescent="0.15"/>
    <row r="6300" customFormat="1" ht="13" x14ac:dyDescent="0.15"/>
    <row r="6301" customFormat="1" ht="13" x14ac:dyDescent="0.15"/>
    <row r="6302" customFormat="1" ht="13" x14ac:dyDescent="0.15"/>
    <row r="6303" customFormat="1" ht="13" x14ac:dyDescent="0.15"/>
    <row r="6304" customFormat="1" ht="13" x14ac:dyDescent="0.15"/>
    <row r="6305" customFormat="1" ht="13" x14ac:dyDescent="0.15"/>
    <row r="6306" customFormat="1" ht="13" x14ac:dyDescent="0.15"/>
    <row r="6307" customFormat="1" ht="13" x14ac:dyDescent="0.15"/>
    <row r="6308" customFormat="1" ht="13" x14ac:dyDescent="0.15"/>
    <row r="6309" customFormat="1" ht="13" x14ac:dyDescent="0.15"/>
    <row r="6310" customFormat="1" ht="13" x14ac:dyDescent="0.15"/>
    <row r="6311" customFormat="1" ht="13" x14ac:dyDescent="0.15"/>
    <row r="6312" customFormat="1" ht="13" x14ac:dyDescent="0.15"/>
    <row r="6313" customFormat="1" ht="13" x14ac:dyDescent="0.15"/>
    <row r="6314" customFormat="1" ht="13" x14ac:dyDescent="0.15"/>
    <row r="6315" customFormat="1" ht="13" x14ac:dyDescent="0.15"/>
    <row r="6316" customFormat="1" ht="13" x14ac:dyDescent="0.15"/>
    <row r="6317" customFormat="1" ht="13" x14ac:dyDescent="0.15"/>
    <row r="6318" customFormat="1" ht="13" x14ac:dyDescent="0.15"/>
    <row r="6319" customFormat="1" ht="13" x14ac:dyDescent="0.15"/>
    <row r="6320" customFormat="1" ht="13" x14ac:dyDescent="0.15"/>
    <row r="6321" customFormat="1" ht="13" x14ac:dyDescent="0.15"/>
    <row r="6322" customFormat="1" ht="13" x14ac:dyDescent="0.15"/>
    <row r="6323" customFormat="1" ht="13" x14ac:dyDescent="0.15"/>
    <row r="6324" customFormat="1" ht="13" x14ac:dyDescent="0.15"/>
    <row r="6325" customFormat="1" ht="13" x14ac:dyDescent="0.15"/>
    <row r="6326" customFormat="1" ht="13" x14ac:dyDescent="0.15"/>
    <row r="6327" customFormat="1" ht="13" x14ac:dyDescent="0.15"/>
    <row r="6328" customFormat="1" ht="13" x14ac:dyDescent="0.15"/>
    <row r="6329" customFormat="1" ht="13" x14ac:dyDescent="0.15"/>
    <row r="6330" customFormat="1" ht="13" x14ac:dyDescent="0.15"/>
    <row r="6331" customFormat="1" ht="13" x14ac:dyDescent="0.15"/>
    <row r="6332" customFormat="1" ht="13" x14ac:dyDescent="0.15"/>
    <row r="6333" customFormat="1" ht="13" x14ac:dyDescent="0.15"/>
    <row r="6334" customFormat="1" ht="13" x14ac:dyDescent="0.15"/>
    <row r="6335" customFormat="1" ht="13" x14ac:dyDescent="0.15"/>
    <row r="6336" customFormat="1" ht="13" x14ac:dyDescent="0.15"/>
    <row r="6337" customFormat="1" ht="13" x14ac:dyDescent="0.15"/>
    <row r="6338" customFormat="1" ht="13" x14ac:dyDescent="0.15"/>
    <row r="6339" customFormat="1" ht="13" x14ac:dyDescent="0.15"/>
    <row r="6340" customFormat="1" ht="13" x14ac:dyDescent="0.15"/>
    <row r="6341" customFormat="1" ht="13" x14ac:dyDescent="0.15"/>
    <row r="6342" customFormat="1" ht="13" x14ac:dyDescent="0.15"/>
    <row r="6343" customFormat="1" ht="13" x14ac:dyDescent="0.15"/>
    <row r="6344" customFormat="1" ht="13" x14ac:dyDescent="0.15"/>
    <row r="6345" customFormat="1" ht="13" x14ac:dyDescent="0.15"/>
    <row r="6346" customFormat="1" ht="13" x14ac:dyDescent="0.15"/>
    <row r="6347" customFormat="1" ht="13" x14ac:dyDescent="0.15"/>
    <row r="6348" customFormat="1" ht="13" x14ac:dyDescent="0.15"/>
    <row r="6349" customFormat="1" ht="13" x14ac:dyDescent="0.15"/>
    <row r="6350" customFormat="1" ht="13" x14ac:dyDescent="0.15"/>
    <row r="6351" customFormat="1" ht="13" x14ac:dyDescent="0.15"/>
    <row r="6352" customFormat="1" ht="13" x14ac:dyDescent="0.15"/>
    <row r="6353" customFormat="1" ht="13" x14ac:dyDescent="0.15"/>
    <row r="6354" customFormat="1" ht="13" x14ac:dyDescent="0.15"/>
    <row r="6355" customFormat="1" ht="13" x14ac:dyDescent="0.15"/>
    <row r="6356" customFormat="1" ht="13" x14ac:dyDescent="0.15"/>
    <row r="6357" customFormat="1" ht="13" x14ac:dyDescent="0.15"/>
    <row r="6358" customFormat="1" ht="13" x14ac:dyDescent="0.15"/>
    <row r="6359" customFormat="1" ht="13" x14ac:dyDescent="0.15"/>
    <row r="6360" customFormat="1" ht="13" x14ac:dyDescent="0.15"/>
    <row r="6361" customFormat="1" ht="13" x14ac:dyDescent="0.15"/>
    <row r="6362" customFormat="1" ht="13" x14ac:dyDescent="0.15"/>
    <row r="6363" customFormat="1" ht="13" x14ac:dyDescent="0.15"/>
    <row r="6364" customFormat="1" ht="13" x14ac:dyDescent="0.15"/>
    <row r="6365" customFormat="1" ht="13" x14ac:dyDescent="0.15"/>
    <row r="6366" customFormat="1" ht="13" x14ac:dyDescent="0.15"/>
    <row r="6367" customFormat="1" ht="13" x14ac:dyDescent="0.15"/>
    <row r="6368" customFormat="1" ht="13" x14ac:dyDescent="0.15"/>
    <row r="6369" customFormat="1" ht="13" x14ac:dyDescent="0.15"/>
    <row r="6370" customFormat="1" ht="13" x14ac:dyDescent="0.15"/>
    <row r="6371" customFormat="1" ht="13" x14ac:dyDescent="0.15"/>
    <row r="6372" customFormat="1" ht="13" x14ac:dyDescent="0.15"/>
    <row r="6373" customFormat="1" ht="13" x14ac:dyDescent="0.15"/>
    <row r="6374" customFormat="1" ht="13" x14ac:dyDescent="0.15"/>
    <row r="6375" customFormat="1" ht="13" x14ac:dyDescent="0.15"/>
    <row r="6376" customFormat="1" ht="13" x14ac:dyDescent="0.15"/>
    <row r="6377" customFormat="1" ht="13" x14ac:dyDescent="0.15"/>
    <row r="6378" customFormat="1" ht="13" x14ac:dyDescent="0.15"/>
    <row r="6379" customFormat="1" ht="13" x14ac:dyDescent="0.15"/>
    <row r="6380" customFormat="1" ht="13" x14ac:dyDescent="0.15"/>
    <row r="6381" customFormat="1" ht="13" x14ac:dyDescent="0.15"/>
    <row r="6382" customFormat="1" ht="13" x14ac:dyDescent="0.15"/>
    <row r="6383" customFormat="1" ht="13" x14ac:dyDescent="0.15"/>
    <row r="6384" customFormat="1" ht="13" x14ac:dyDescent="0.15"/>
    <row r="6385" customFormat="1" ht="13" x14ac:dyDescent="0.15"/>
    <row r="6386" customFormat="1" ht="13" x14ac:dyDescent="0.15"/>
    <row r="6387" customFormat="1" ht="13" x14ac:dyDescent="0.15"/>
    <row r="6388" customFormat="1" ht="13" x14ac:dyDescent="0.15"/>
    <row r="6389" customFormat="1" ht="13" x14ac:dyDescent="0.15"/>
    <row r="6390" customFormat="1" ht="13" x14ac:dyDescent="0.15"/>
    <row r="6391" customFormat="1" ht="13" x14ac:dyDescent="0.15"/>
    <row r="6392" customFormat="1" ht="13" x14ac:dyDescent="0.15"/>
    <row r="6393" customFormat="1" ht="13" x14ac:dyDescent="0.15"/>
    <row r="6394" customFormat="1" ht="13" x14ac:dyDescent="0.15"/>
    <row r="6395" customFormat="1" ht="13" x14ac:dyDescent="0.15"/>
    <row r="6396" customFormat="1" ht="13" x14ac:dyDescent="0.15"/>
    <row r="6397" customFormat="1" ht="13" x14ac:dyDescent="0.15"/>
    <row r="6398" customFormat="1" ht="13" x14ac:dyDescent="0.15"/>
    <row r="6399" customFormat="1" ht="13" x14ac:dyDescent="0.15"/>
    <row r="6400" customFormat="1" ht="13" x14ac:dyDescent="0.15"/>
    <row r="6401" customFormat="1" ht="13" x14ac:dyDescent="0.15"/>
    <row r="6402" customFormat="1" ht="13" x14ac:dyDescent="0.15"/>
    <row r="6403" customFormat="1" ht="13" x14ac:dyDescent="0.15"/>
    <row r="6404" customFormat="1" ht="13" x14ac:dyDescent="0.15"/>
    <row r="6405" customFormat="1" ht="13" x14ac:dyDescent="0.15"/>
    <row r="6406" customFormat="1" ht="13" x14ac:dyDescent="0.15"/>
    <row r="6407" customFormat="1" ht="13" x14ac:dyDescent="0.15"/>
    <row r="6408" customFormat="1" ht="13" x14ac:dyDescent="0.15"/>
    <row r="6409" customFormat="1" ht="13" x14ac:dyDescent="0.15"/>
    <row r="6410" customFormat="1" ht="13" x14ac:dyDescent="0.15"/>
    <row r="6411" customFormat="1" ht="13" x14ac:dyDescent="0.15"/>
    <row r="6412" customFormat="1" ht="13" x14ac:dyDescent="0.15"/>
    <row r="6413" customFormat="1" ht="13" x14ac:dyDescent="0.15"/>
    <row r="6414" customFormat="1" ht="13" x14ac:dyDescent="0.15"/>
    <row r="6415" customFormat="1" ht="13" x14ac:dyDescent="0.15"/>
    <row r="6416" customFormat="1" ht="13" x14ac:dyDescent="0.15"/>
    <row r="6417" customFormat="1" ht="13" x14ac:dyDescent="0.15"/>
    <row r="6418" customFormat="1" ht="13" x14ac:dyDescent="0.15"/>
    <row r="6419" customFormat="1" ht="13" x14ac:dyDescent="0.15"/>
    <row r="6420" customFormat="1" ht="13" x14ac:dyDescent="0.15"/>
    <row r="6421" customFormat="1" ht="13" x14ac:dyDescent="0.15"/>
    <row r="6422" customFormat="1" ht="13" x14ac:dyDescent="0.15"/>
    <row r="6423" customFormat="1" ht="13" x14ac:dyDescent="0.15"/>
    <row r="6424" customFormat="1" ht="13" x14ac:dyDescent="0.15"/>
    <row r="6425" customFormat="1" ht="13" x14ac:dyDescent="0.15"/>
    <row r="6426" customFormat="1" ht="13" x14ac:dyDescent="0.15"/>
    <row r="6427" customFormat="1" ht="13" x14ac:dyDescent="0.15"/>
    <row r="6428" customFormat="1" ht="13" x14ac:dyDescent="0.15"/>
    <row r="6429" customFormat="1" ht="13" x14ac:dyDescent="0.15"/>
    <row r="6430" customFormat="1" ht="13" x14ac:dyDescent="0.15"/>
    <row r="6431" customFormat="1" ht="13" x14ac:dyDescent="0.15"/>
    <row r="6432" customFormat="1" ht="13" x14ac:dyDescent="0.15"/>
    <row r="6433" customFormat="1" ht="13" x14ac:dyDescent="0.15"/>
    <row r="6434" customFormat="1" ht="13" x14ac:dyDescent="0.15"/>
    <row r="6435" customFormat="1" ht="13" x14ac:dyDescent="0.15"/>
    <row r="6436" customFormat="1" ht="13" x14ac:dyDescent="0.15"/>
    <row r="6437" customFormat="1" ht="13" x14ac:dyDescent="0.15"/>
    <row r="6438" customFormat="1" ht="13" x14ac:dyDescent="0.15"/>
    <row r="6439" customFormat="1" ht="13" x14ac:dyDescent="0.15"/>
    <row r="6440" customFormat="1" ht="13" x14ac:dyDescent="0.15"/>
    <row r="6441" customFormat="1" ht="13" x14ac:dyDescent="0.15"/>
    <row r="6442" customFormat="1" ht="13" x14ac:dyDescent="0.15"/>
    <row r="6443" customFormat="1" ht="13" x14ac:dyDescent="0.15"/>
    <row r="6444" customFormat="1" ht="13" x14ac:dyDescent="0.15"/>
    <row r="6445" customFormat="1" ht="13" x14ac:dyDescent="0.15"/>
    <row r="6446" customFormat="1" ht="13" x14ac:dyDescent="0.15"/>
    <row r="6447" customFormat="1" ht="13" x14ac:dyDescent="0.15"/>
    <row r="6448" customFormat="1" ht="13" x14ac:dyDescent="0.15"/>
    <row r="6449" customFormat="1" ht="13" x14ac:dyDescent="0.15"/>
    <row r="6450" customFormat="1" ht="13" x14ac:dyDescent="0.15"/>
    <row r="6451" customFormat="1" ht="13" x14ac:dyDescent="0.15"/>
    <row r="6452" customFormat="1" ht="13" x14ac:dyDescent="0.15"/>
    <row r="6453" customFormat="1" ht="13" x14ac:dyDescent="0.15"/>
    <row r="6454" customFormat="1" ht="13" x14ac:dyDescent="0.15"/>
    <row r="6455" customFormat="1" ht="13" x14ac:dyDescent="0.15"/>
    <row r="6456" customFormat="1" ht="13" x14ac:dyDescent="0.15"/>
    <row r="6457" customFormat="1" ht="13" x14ac:dyDescent="0.15"/>
    <row r="6458" customFormat="1" ht="13" x14ac:dyDescent="0.15"/>
    <row r="6459" customFormat="1" ht="13" x14ac:dyDescent="0.15"/>
    <row r="6460" customFormat="1" ht="13" x14ac:dyDescent="0.15"/>
    <row r="6461" customFormat="1" ht="13" x14ac:dyDescent="0.15"/>
    <row r="6462" customFormat="1" ht="13" x14ac:dyDescent="0.15"/>
    <row r="6463" customFormat="1" ht="13" x14ac:dyDescent="0.15"/>
    <row r="6464" customFormat="1" ht="13" x14ac:dyDescent="0.15"/>
    <row r="6465" customFormat="1" ht="13" x14ac:dyDescent="0.15"/>
    <row r="6466" customFormat="1" ht="13" x14ac:dyDescent="0.15"/>
    <row r="6467" customFormat="1" ht="13" x14ac:dyDescent="0.15"/>
    <row r="6468" customFormat="1" ht="13" x14ac:dyDescent="0.15"/>
    <row r="6469" customFormat="1" ht="13" x14ac:dyDescent="0.15"/>
    <row r="6470" customFormat="1" ht="13" x14ac:dyDescent="0.15"/>
    <row r="6471" customFormat="1" ht="13" x14ac:dyDescent="0.15"/>
    <row r="6472" customFormat="1" ht="13" x14ac:dyDescent="0.15"/>
    <row r="6473" customFormat="1" ht="13" x14ac:dyDescent="0.15"/>
    <row r="6474" customFormat="1" ht="13" x14ac:dyDescent="0.15"/>
    <row r="6475" customFormat="1" ht="13" x14ac:dyDescent="0.15"/>
    <row r="6476" customFormat="1" ht="13" x14ac:dyDescent="0.15"/>
    <row r="6477" customFormat="1" ht="13" x14ac:dyDescent="0.15"/>
    <row r="6478" customFormat="1" ht="13" x14ac:dyDescent="0.15"/>
    <row r="6479" customFormat="1" ht="13" x14ac:dyDescent="0.15"/>
    <row r="6480" customFormat="1" ht="13" x14ac:dyDescent="0.15"/>
    <row r="6481" customFormat="1" ht="13" x14ac:dyDescent="0.15"/>
    <row r="6482" customFormat="1" ht="13" x14ac:dyDescent="0.15"/>
    <row r="6483" customFormat="1" ht="13" x14ac:dyDescent="0.15"/>
    <row r="6484" customFormat="1" ht="13" x14ac:dyDescent="0.15"/>
    <row r="6485" customFormat="1" ht="13" x14ac:dyDescent="0.15"/>
    <row r="6486" customFormat="1" ht="13" x14ac:dyDescent="0.15"/>
    <row r="6487" customFormat="1" ht="13" x14ac:dyDescent="0.15"/>
    <row r="6488" customFormat="1" ht="13" x14ac:dyDescent="0.15"/>
    <row r="6489" customFormat="1" ht="13" x14ac:dyDescent="0.15"/>
    <row r="6490" customFormat="1" ht="13" x14ac:dyDescent="0.15"/>
    <row r="6491" customFormat="1" ht="13" x14ac:dyDescent="0.15"/>
    <row r="6492" customFormat="1" ht="13" x14ac:dyDescent="0.15"/>
    <row r="6493" customFormat="1" ht="13" x14ac:dyDescent="0.15"/>
    <row r="6494" customFormat="1" ht="13" x14ac:dyDescent="0.15"/>
    <row r="6495" customFormat="1" ht="13" x14ac:dyDescent="0.15"/>
    <row r="6496" customFormat="1" ht="13" x14ac:dyDescent="0.15"/>
    <row r="6497" customFormat="1" ht="13" x14ac:dyDescent="0.15"/>
    <row r="6498" customFormat="1" ht="13" x14ac:dyDescent="0.15"/>
    <row r="6499" customFormat="1" ht="13" x14ac:dyDescent="0.15"/>
    <row r="6500" customFormat="1" ht="13" x14ac:dyDescent="0.15"/>
    <row r="6501" customFormat="1" ht="13" x14ac:dyDescent="0.15"/>
    <row r="6502" customFormat="1" ht="13" x14ac:dyDescent="0.15"/>
    <row r="6503" customFormat="1" ht="13" x14ac:dyDescent="0.15"/>
    <row r="6504" customFormat="1" ht="13" x14ac:dyDescent="0.15"/>
    <row r="6505" customFormat="1" ht="13" x14ac:dyDescent="0.15"/>
    <row r="6506" customFormat="1" ht="13" x14ac:dyDescent="0.15"/>
    <row r="6507" customFormat="1" ht="13" x14ac:dyDescent="0.15"/>
    <row r="6508" customFormat="1" ht="13" x14ac:dyDescent="0.15"/>
    <row r="6509" customFormat="1" ht="13" x14ac:dyDescent="0.15"/>
    <row r="6510" customFormat="1" ht="13" x14ac:dyDescent="0.15"/>
    <row r="6511" customFormat="1" ht="13" x14ac:dyDescent="0.15"/>
    <row r="6512" customFormat="1" ht="13" x14ac:dyDescent="0.15"/>
    <row r="6513" customFormat="1" ht="13" x14ac:dyDescent="0.15"/>
    <row r="6514" customFormat="1" ht="13" x14ac:dyDescent="0.15"/>
    <row r="6515" customFormat="1" ht="13" x14ac:dyDescent="0.15"/>
    <row r="6516" customFormat="1" ht="13" x14ac:dyDescent="0.15"/>
    <row r="6517" customFormat="1" ht="13" x14ac:dyDescent="0.15"/>
    <row r="6518" customFormat="1" ht="13" x14ac:dyDescent="0.15"/>
    <row r="6519" customFormat="1" ht="13" x14ac:dyDescent="0.15"/>
    <row r="6520" customFormat="1" ht="13" x14ac:dyDescent="0.15"/>
    <row r="6521" customFormat="1" ht="13" x14ac:dyDescent="0.15"/>
    <row r="6522" customFormat="1" ht="13" x14ac:dyDescent="0.15"/>
    <row r="6523" customFormat="1" ht="13" x14ac:dyDescent="0.15"/>
    <row r="6524" customFormat="1" ht="13" x14ac:dyDescent="0.15"/>
    <row r="6525" customFormat="1" ht="13" x14ac:dyDescent="0.15"/>
    <row r="6526" customFormat="1" ht="13" x14ac:dyDescent="0.15"/>
    <row r="6527" customFormat="1" ht="13" x14ac:dyDescent="0.15"/>
    <row r="6528" customFormat="1" ht="13" x14ac:dyDescent="0.15"/>
    <row r="6529" customFormat="1" ht="13" x14ac:dyDescent="0.15"/>
    <row r="6530" customFormat="1" ht="13" x14ac:dyDescent="0.15"/>
    <row r="6531" customFormat="1" ht="13" x14ac:dyDescent="0.15"/>
    <row r="6532" customFormat="1" ht="13" x14ac:dyDescent="0.15"/>
    <row r="6533" customFormat="1" ht="13" x14ac:dyDescent="0.15"/>
    <row r="6534" customFormat="1" ht="13" x14ac:dyDescent="0.15"/>
    <row r="6535" customFormat="1" ht="13" x14ac:dyDescent="0.15"/>
    <row r="6536" customFormat="1" ht="13" x14ac:dyDescent="0.15"/>
    <row r="6537" customFormat="1" ht="13" x14ac:dyDescent="0.15"/>
    <row r="6538" customFormat="1" ht="13" x14ac:dyDescent="0.15"/>
    <row r="6539" customFormat="1" ht="13" x14ac:dyDescent="0.15"/>
    <row r="6540" customFormat="1" ht="13" x14ac:dyDescent="0.15"/>
    <row r="6541" customFormat="1" ht="13" x14ac:dyDescent="0.15"/>
    <row r="6542" customFormat="1" ht="13" x14ac:dyDescent="0.15"/>
    <row r="6543" customFormat="1" ht="13" x14ac:dyDescent="0.15"/>
    <row r="6544" customFormat="1" ht="13" x14ac:dyDescent="0.15"/>
    <row r="6545" customFormat="1" ht="13" x14ac:dyDescent="0.15"/>
    <row r="6546" customFormat="1" ht="13" x14ac:dyDescent="0.15"/>
    <row r="6547" customFormat="1" ht="13" x14ac:dyDescent="0.15"/>
    <row r="6548" customFormat="1" ht="13" x14ac:dyDescent="0.15"/>
    <row r="6549" customFormat="1" ht="13" x14ac:dyDescent="0.15"/>
    <row r="6550" customFormat="1" ht="13" x14ac:dyDescent="0.15"/>
    <row r="6551" customFormat="1" ht="13" x14ac:dyDescent="0.15"/>
    <row r="6552" customFormat="1" ht="13" x14ac:dyDescent="0.15"/>
    <row r="6553" customFormat="1" ht="13" x14ac:dyDescent="0.15"/>
    <row r="6554" customFormat="1" ht="13" x14ac:dyDescent="0.15"/>
    <row r="6555" customFormat="1" ht="13" x14ac:dyDescent="0.15"/>
    <row r="6556" customFormat="1" ht="13" x14ac:dyDescent="0.15"/>
    <row r="6557" customFormat="1" ht="13" x14ac:dyDescent="0.15"/>
    <row r="6558" customFormat="1" ht="13" x14ac:dyDescent="0.15"/>
    <row r="6559" customFormat="1" ht="13" x14ac:dyDescent="0.15"/>
    <row r="6560" customFormat="1" ht="13" x14ac:dyDescent="0.15"/>
    <row r="6561" customFormat="1" ht="13" x14ac:dyDescent="0.15"/>
    <row r="6562" customFormat="1" ht="13" x14ac:dyDescent="0.15"/>
    <row r="6563" customFormat="1" ht="13" x14ac:dyDescent="0.15"/>
    <row r="6564" customFormat="1" ht="13" x14ac:dyDescent="0.15"/>
    <row r="6565" customFormat="1" ht="13" x14ac:dyDescent="0.15"/>
    <row r="6566" customFormat="1" ht="13" x14ac:dyDescent="0.15"/>
    <row r="6567" customFormat="1" ht="13" x14ac:dyDescent="0.15"/>
    <row r="6568" customFormat="1" ht="13" x14ac:dyDescent="0.15"/>
    <row r="6569" customFormat="1" ht="13" x14ac:dyDescent="0.15"/>
    <row r="6570" customFormat="1" ht="13" x14ac:dyDescent="0.15"/>
    <row r="6571" customFormat="1" ht="13" x14ac:dyDescent="0.15"/>
    <row r="6572" customFormat="1" ht="13" x14ac:dyDescent="0.15"/>
    <row r="6573" customFormat="1" ht="13" x14ac:dyDescent="0.15"/>
    <row r="6574" customFormat="1" ht="13" x14ac:dyDescent="0.15"/>
    <row r="6575" customFormat="1" ht="13" x14ac:dyDescent="0.15"/>
    <row r="6576" customFormat="1" ht="13" x14ac:dyDescent="0.15"/>
    <row r="6577" customFormat="1" ht="13" x14ac:dyDescent="0.15"/>
    <row r="6578" customFormat="1" ht="13" x14ac:dyDescent="0.15"/>
    <row r="6579" customFormat="1" ht="13" x14ac:dyDescent="0.15"/>
    <row r="6580" customFormat="1" ht="13" x14ac:dyDescent="0.15"/>
    <row r="6581" customFormat="1" ht="13" x14ac:dyDescent="0.15"/>
    <row r="6582" customFormat="1" ht="13" x14ac:dyDescent="0.15"/>
    <row r="6583" customFormat="1" ht="13" x14ac:dyDescent="0.15"/>
    <row r="6584" customFormat="1" ht="13" x14ac:dyDescent="0.15"/>
    <row r="6585" customFormat="1" ht="13" x14ac:dyDescent="0.15"/>
    <row r="6586" customFormat="1" ht="13" x14ac:dyDescent="0.15"/>
    <row r="6587" customFormat="1" ht="13" x14ac:dyDescent="0.15"/>
    <row r="6588" customFormat="1" ht="13" x14ac:dyDescent="0.15"/>
    <row r="6589" customFormat="1" ht="13" x14ac:dyDescent="0.15"/>
    <row r="6590" customFormat="1" ht="13" x14ac:dyDescent="0.15"/>
    <row r="6591" customFormat="1" ht="13" x14ac:dyDescent="0.15"/>
    <row r="6592" customFormat="1" ht="13" x14ac:dyDescent="0.15"/>
    <row r="6593" customFormat="1" ht="13" x14ac:dyDescent="0.15"/>
    <row r="6594" customFormat="1" ht="13" x14ac:dyDescent="0.15"/>
    <row r="6595" customFormat="1" ht="13" x14ac:dyDescent="0.15"/>
    <row r="6596" customFormat="1" ht="13" x14ac:dyDescent="0.15"/>
    <row r="6597" customFormat="1" ht="13" x14ac:dyDescent="0.15"/>
    <row r="6598" customFormat="1" ht="13" x14ac:dyDescent="0.15"/>
    <row r="6599" customFormat="1" ht="13" x14ac:dyDescent="0.15"/>
    <row r="6600" customFormat="1" ht="13" x14ac:dyDescent="0.15"/>
    <row r="6601" customFormat="1" ht="13" x14ac:dyDescent="0.15"/>
    <row r="6602" customFormat="1" ht="13" x14ac:dyDescent="0.15"/>
    <row r="6603" customFormat="1" ht="13" x14ac:dyDescent="0.15"/>
    <row r="6604" customFormat="1" ht="13" x14ac:dyDescent="0.15"/>
    <row r="6605" customFormat="1" ht="13" x14ac:dyDescent="0.15"/>
    <row r="6606" customFormat="1" ht="13" x14ac:dyDescent="0.15"/>
    <row r="6607" customFormat="1" ht="13" x14ac:dyDescent="0.15"/>
    <row r="6608" customFormat="1" ht="13" x14ac:dyDescent="0.15"/>
    <row r="6609" customFormat="1" ht="13" x14ac:dyDescent="0.15"/>
    <row r="6610" customFormat="1" ht="13" x14ac:dyDescent="0.15"/>
    <row r="6611" customFormat="1" ht="13" x14ac:dyDescent="0.15"/>
    <row r="6612" customFormat="1" ht="13" x14ac:dyDescent="0.15"/>
    <row r="6613" customFormat="1" ht="13" x14ac:dyDescent="0.15"/>
    <row r="6614" customFormat="1" ht="13" x14ac:dyDescent="0.15"/>
    <row r="6615" customFormat="1" ht="13" x14ac:dyDescent="0.15"/>
    <row r="6616" customFormat="1" ht="13" x14ac:dyDescent="0.15"/>
    <row r="6617" customFormat="1" ht="13" x14ac:dyDescent="0.15"/>
    <row r="6618" customFormat="1" ht="13" x14ac:dyDescent="0.15"/>
    <row r="6619" customFormat="1" ht="13" x14ac:dyDescent="0.15"/>
    <row r="6620" customFormat="1" ht="13" x14ac:dyDescent="0.15"/>
    <row r="6621" customFormat="1" ht="13" x14ac:dyDescent="0.15"/>
    <row r="6622" customFormat="1" ht="13" x14ac:dyDescent="0.15"/>
    <row r="6623" customFormat="1" ht="13" x14ac:dyDescent="0.15"/>
    <row r="6624" customFormat="1" ht="13" x14ac:dyDescent="0.15"/>
    <row r="6625" customFormat="1" ht="13" x14ac:dyDescent="0.15"/>
    <row r="6626" customFormat="1" ht="13" x14ac:dyDescent="0.15"/>
    <row r="6627" customFormat="1" ht="13" x14ac:dyDescent="0.15"/>
    <row r="6628" customFormat="1" ht="13" x14ac:dyDescent="0.15"/>
    <row r="6629" customFormat="1" ht="13" x14ac:dyDescent="0.15"/>
    <row r="6630" customFormat="1" ht="13" x14ac:dyDescent="0.15"/>
    <row r="6631" customFormat="1" ht="13" x14ac:dyDescent="0.15"/>
    <row r="6632" customFormat="1" ht="13" x14ac:dyDescent="0.15"/>
    <row r="6633" customFormat="1" ht="13" x14ac:dyDescent="0.15"/>
    <row r="6634" customFormat="1" ht="13" x14ac:dyDescent="0.15"/>
    <row r="6635" customFormat="1" ht="13" x14ac:dyDescent="0.15"/>
    <row r="6636" customFormat="1" ht="13" x14ac:dyDescent="0.15"/>
    <row r="6637" customFormat="1" ht="13" x14ac:dyDescent="0.15"/>
    <row r="6638" customFormat="1" ht="13" x14ac:dyDescent="0.15"/>
    <row r="6639" customFormat="1" ht="13" x14ac:dyDescent="0.15"/>
    <row r="6640" customFormat="1" ht="13" x14ac:dyDescent="0.15"/>
    <row r="6641" customFormat="1" ht="13" x14ac:dyDescent="0.15"/>
    <row r="6642" customFormat="1" ht="13" x14ac:dyDescent="0.15"/>
    <row r="6643" customFormat="1" ht="13" x14ac:dyDescent="0.15"/>
    <row r="6644" customFormat="1" ht="13" x14ac:dyDescent="0.15"/>
    <row r="6645" customFormat="1" ht="13" x14ac:dyDescent="0.15"/>
    <row r="6646" customFormat="1" ht="13" x14ac:dyDescent="0.15"/>
    <row r="6647" customFormat="1" ht="13" x14ac:dyDescent="0.15"/>
    <row r="6648" customFormat="1" ht="13" x14ac:dyDescent="0.15"/>
    <row r="6649" customFormat="1" ht="13" x14ac:dyDescent="0.15"/>
    <row r="6650" customFormat="1" ht="13" x14ac:dyDescent="0.15"/>
    <row r="6651" customFormat="1" ht="13" x14ac:dyDescent="0.15"/>
    <row r="6652" customFormat="1" ht="13" x14ac:dyDescent="0.15"/>
    <row r="6653" customFormat="1" ht="13" x14ac:dyDescent="0.15"/>
    <row r="6654" customFormat="1" ht="13" x14ac:dyDescent="0.15"/>
    <row r="6655" customFormat="1" ht="13" x14ac:dyDescent="0.15"/>
    <row r="6656" customFormat="1" ht="13" x14ac:dyDescent="0.15"/>
    <row r="6657" customFormat="1" ht="13" x14ac:dyDescent="0.15"/>
    <row r="6658" customFormat="1" ht="13" x14ac:dyDescent="0.15"/>
    <row r="6659" customFormat="1" ht="13" x14ac:dyDescent="0.15"/>
    <row r="6660" customFormat="1" ht="13" x14ac:dyDescent="0.15"/>
    <row r="6661" customFormat="1" ht="13" x14ac:dyDescent="0.15"/>
    <row r="6662" customFormat="1" ht="13" x14ac:dyDescent="0.15"/>
    <row r="6663" customFormat="1" ht="13" x14ac:dyDescent="0.15"/>
    <row r="6664" customFormat="1" ht="13" x14ac:dyDescent="0.15"/>
    <row r="6665" customFormat="1" ht="13" x14ac:dyDescent="0.15"/>
    <row r="6666" customFormat="1" ht="13" x14ac:dyDescent="0.15"/>
    <row r="6667" customFormat="1" ht="13" x14ac:dyDescent="0.15"/>
    <row r="6668" customFormat="1" ht="13" x14ac:dyDescent="0.15"/>
    <row r="6669" customFormat="1" ht="13" x14ac:dyDescent="0.15"/>
    <row r="6670" customFormat="1" ht="13" x14ac:dyDescent="0.15"/>
    <row r="6671" customFormat="1" ht="13" x14ac:dyDescent="0.15"/>
    <row r="6672" customFormat="1" ht="13" x14ac:dyDescent="0.15"/>
    <row r="6673" customFormat="1" ht="13" x14ac:dyDescent="0.15"/>
    <row r="6674" customFormat="1" ht="13" x14ac:dyDescent="0.15"/>
    <row r="6675" customFormat="1" ht="13" x14ac:dyDescent="0.15"/>
    <row r="6676" customFormat="1" ht="13" x14ac:dyDescent="0.15"/>
    <row r="6677" customFormat="1" ht="13" x14ac:dyDescent="0.15"/>
    <row r="6678" customFormat="1" ht="13" x14ac:dyDescent="0.15"/>
    <row r="6679" customFormat="1" ht="13" x14ac:dyDescent="0.15"/>
    <row r="6680" customFormat="1" ht="13" x14ac:dyDescent="0.15"/>
    <row r="6681" customFormat="1" ht="13" x14ac:dyDescent="0.15"/>
    <row r="6682" customFormat="1" ht="13" x14ac:dyDescent="0.15"/>
    <row r="6683" customFormat="1" ht="13" x14ac:dyDescent="0.15"/>
    <row r="6684" customFormat="1" ht="13" x14ac:dyDescent="0.15"/>
    <row r="6685" customFormat="1" ht="13" x14ac:dyDescent="0.15"/>
    <row r="6686" customFormat="1" ht="13" x14ac:dyDescent="0.15"/>
    <row r="6687" customFormat="1" ht="13" x14ac:dyDescent="0.15"/>
    <row r="6688" customFormat="1" ht="13" x14ac:dyDescent="0.15"/>
    <row r="6689" customFormat="1" ht="13" x14ac:dyDescent="0.15"/>
    <row r="6690" customFormat="1" ht="13" x14ac:dyDescent="0.15"/>
    <row r="6691" customFormat="1" ht="13" x14ac:dyDescent="0.15"/>
    <row r="6692" customFormat="1" ht="13" x14ac:dyDescent="0.15"/>
    <row r="6693" customFormat="1" ht="13" x14ac:dyDescent="0.15"/>
    <row r="6694" customFormat="1" ht="13" x14ac:dyDescent="0.15"/>
    <row r="6695" customFormat="1" ht="13" x14ac:dyDescent="0.15"/>
    <row r="6696" customFormat="1" ht="13" x14ac:dyDescent="0.15"/>
    <row r="6697" customFormat="1" ht="13" x14ac:dyDescent="0.15"/>
    <row r="6698" customFormat="1" ht="13" x14ac:dyDescent="0.15"/>
    <row r="6699" customFormat="1" ht="13" x14ac:dyDescent="0.15"/>
    <row r="6700" customFormat="1" ht="13" x14ac:dyDescent="0.15"/>
    <row r="6701" customFormat="1" ht="13" x14ac:dyDescent="0.15"/>
    <row r="6702" customFormat="1" ht="13" x14ac:dyDescent="0.15"/>
    <row r="6703" customFormat="1" ht="13" x14ac:dyDescent="0.15"/>
    <row r="6704" customFormat="1" ht="13" x14ac:dyDescent="0.15"/>
    <row r="6705" customFormat="1" ht="13" x14ac:dyDescent="0.15"/>
    <row r="6706" customFormat="1" ht="13" x14ac:dyDescent="0.15"/>
    <row r="6707" customFormat="1" ht="13" x14ac:dyDescent="0.15"/>
    <row r="6708" customFormat="1" ht="13" x14ac:dyDescent="0.15"/>
    <row r="6709" customFormat="1" ht="13" x14ac:dyDescent="0.15"/>
    <row r="6710" customFormat="1" ht="13" x14ac:dyDescent="0.15"/>
    <row r="6711" customFormat="1" ht="13" x14ac:dyDescent="0.15"/>
    <row r="6712" customFormat="1" ht="13" x14ac:dyDescent="0.15"/>
    <row r="6713" customFormat="1" ht="13" x14ac:dyDescent="0.15"/>
    <row r="6714" customFormat="1" ht="13" x14ac:dyDescent="0.15"/>
    <row r="6715" customFormat="1" ht="13" x14ac:dyDescent="0.15"/>
    <row r="6716" customFormat="1" ht="13" x14ac:dyDescent="0.15"/>
    <row r="6717" customFormat="1" ht="13" x14ac:dyDescent="0.15"/>
    <row r="6718" customFormat="1" ht="13" x14ac:dyDescent="0.15"/>
    <row r="6719" customFormat="1" ht="13" x14ac:dyDescent="0.15"/>
    <row r="6720" customFormat="1" ht="13" x14ac:dyDescent="0.15"/>
    <row r="6721" customFormat="1" ht="13" x14ac:dyDescent="0.15"/>
    <row r="6722" customFormat="1" ht="13" x14ac:dyDescent="0.15"/>
    <row r="6723" customFormat="1" ht="13" x14ac:dyDescent="0.15"/>
    <row r="6724" customFormat="1" ht="13" x14ac:dyDescent="0.15"/>
    <row r="6725" customFormat="1" ht="13" x14ac:dyDescent="0.15"/>
    <row r="6726" customFormat="1" ht="13" x14ac:dyDescent="0.15"/>
    <row r="6727" customFormat="1" ht="13" x14ac:dyDescent="0.15"/>
    <row r="6728" customFormat="1" ht="13" x14ac:dyDescent="0.15"/>
    <row r="6729" customFormat="1" ht="13" x14ac:dyDescent="0.15"/>
    <row r="6730" customFormat="1" ht="13" x14ac:dyDescent="0.15"/>
    <row r="6731" customFormat="1" ht="13" x14ac:dyDescent="0.15"/>
    <row r="6732" customFormat="1" ht="13" x14ac:dyDescent="0.15"/>
    <row r="6733" customFormat="1" ht="13" x14ac:dyDescent="0.15"/>
    <row r="6734" customFormat="1" ht="13" x14ac:dyDescent="0.15"/>
    <row r="6735" customFormat="1" ht="13" x14ac:dyDescent="0.15"/>
    <row r="6736" customFormat="1" ht="13" x14ac:dyDescent="0.15"/>
    <row r="6737" customFormat="1" ht="13" x14ac:dyDescent="0.15"/>
    <row r="6738" customFormat="1" ht="13" x14ac:dyDescent="0.15"/>
    <row r="6739" customFormat="1" ht="13" x14ac:dyDescent="0.15"/>
    <row r="6740" customFormat="1" ht="13" x14ac:dyDescent="0.15"/>
    <row r="6741" customFormat="1" ht="13" x14ac:dyDescent="0.15"/>
    <row r="6742" customFormat="1" ht="13" x14ac:dyDescent="0.15"/>
    <row r="6743" customFormat="1" ht="13" x14ac:dyDescent="0.15"/>
    <row r="6744" customFormat="1" ht="13" x14ac:dyDescent="0.15"/>
    <row r="6745" customFormat="1" ht="13" x14ac:dyDescent="0.15"/>
    <row r="6746" customFormat="1" ht="13" x14ac:dyDescent="0.15"/>
    <row r="6747" customFormat="1" ht="13" x14ac:dyDescent="0.15"/>
    <row r="6748" customFormat="1" ht="13" x14ac:dyDescent="0.15"/>
    <row r="6749" customFormat="1" ht="13" x14ac:dyDescent="0.15"/>
    <row r="6750" customFormat="1" ht="13" x14ac:dyDescent="0.15"/>
    <row r="6751" customFormat="1" ht="13" x14ac:dyDescent="0.15"/>
    <row r="6752" customFormat="1" ht="13" x14ac:dyDescent="0.15"/>
    <row r="6753" customFormat="1" ht="13" x14ac:dyDescent="0.15"/>
    <row r="6754" customFormat="1" ht="13" x14ac:dyDescent="0.15"/>
    <row r="6755" customFormat="1" ht="13" x14ac:dyDescent="0.15"/>
    <row r="6756" customFormat="1" ht="13" x14ac:dyDescent="0.15"/>
    <row r="6757" customFormat="1" ht="13" x14ac:dyDescent="0.15"/>
    <row r="6758" customFormat="1" ht="13" x14ac:dyDescent="0.15"/>
    <row r="6759" customFormat="1" ht="13" x14ac:dyDescent="0.15"/>
    <row r="6760" customFormat="1" ht="13" x14ac:dyDescent="0.15"/>
    <row r="6761" customFormat="1" ht="13" x14ac:dyDescent="0.15"/>
    <row r="6762" customFormat="1" ht="13" x14ac:dyDescent="0.15"/>
    <row r="6763" customFormat="1" ht="13" x14ac:dyDescent="0.15"/>
    <row r="6764" customFormat="1" ht="13" x14ac:dyDescent="0.15"/>
    <row r="6765" customFormat="1" ht="13" x14ac:dyDescent="0.15"/>
    <row r="6766" customFormat="1" ht="13" x14ac:dyDescent="0.15"/>
    <row r="6767" customFormat="1" ht="13" x14ac:dyDescent="0.15"/>
    <row r="6768" customFormat="1" ht="13" x14ac:dyDescent="0.15"/>
    <row r="6769" customFormat="1" ht="13" x14ac:dyDescent="0.15"/>
    <row r="6770" customFormat="1" ht="13" x14ac:dyDescent="0.15"/>
    <row r="6771" customFormat="1" ht="13" x14ac:dyDescent="0.15"/>
    <row r="6772" customFormat="1" ht="13" x14ac:dyDescent="0.15"/>
    <row r="6773" customFormat="1" ht="13" x14ac:dyDescent="0.15"/>
    <row r="6774" customFormat="1" ht="13" x14ac:dyDescent="0.15"/>
    <row r="6775" customFormat="1" ht="13" x14ac:dyDescent="0.15"/>
    <row r="6776" customFormat="1" ht="13" x14ac:dyDescent="0.15"/>
    <row r="6777" customFormat="1" ht="13" x14ac:dyDescent="0.15"/>
    <row r="6778" customFormat="1" ht="13" x14ac:dyDescent="0.15"/>
    <row r="6779" customFormat="1" ht="13" x14ac:dyDescent="0.15"/>
    <row r="6780" customFormat="1" ht="13" x14ac:dyDescent="0.15"/>
    <row r="6781" customFormat="1" ht="13" x14ac:dyDescent="0.15"/>
    <row r="6782" customFormat="1" ht="13" x14ac:dyDescent="0.15"/>
    <row r="6783" customFormat="1" ht="13" x14ac:dyDescent="0.15"/>
    <row r="6784" customFormat="1" ht="13" x14ac:dyDescent="0.15"/>
    <row r="6785" customFormat="1" ht="13" x14ac:dyDescent="0.15"/>
    <row r="6786" customFormat="1" ht="13" x14ac:dyDescent="0.15"/>
    <row r="6787" customFormat="1" ht="13" x14ac:dyDescent="0.15"/>
    <row r="6788" customFormat="1" ht="13" x14ac:dyDescent="0.15"/>
    <row r="6789" customFormat="1" ht="13" x14ac:dyDescent="0.15"/>
    <row r="6790" customFormat="1" ht="13" x14ac:dyDescent="0.15"/>
    <row r="6791" customFormat="1" ht="13" x14ac:dyDescent="0.15"/>
    <row r="6792" customFormat="1" ht="13" x14ac:dyDescent="0.15"/>
    <row r="6793" customFormat="1" ht="13" x14ac:dyDescent="0.15"/>
    <row r="6794" customFormat="1" ht="13" x14ac:dyDescent="0.15"/>
    <row r="6795" customFormat="1" ht="13" x14ac:dyDescent="0.15"/>
    <row r="6796" customFormat="1" ht="13" x14ac:dyDescent="0.15"/>
    <row r="6797" customFormat="1" ht="13" x14ac:dyDescent="0.15"/>
    <row r="6798" customFormat="1" ht="13" x14ac:dyDescent="0.15"/>
    <row r="6799" customFormat="1" ht="13" x14ac:dyDescent="0.15"/>
    <row r="6800" customFormat="1" ht="13" x14ac:dyDescent="0.15"/>
    <row r="6801" customFormat="1" ht="13" x14ac:dyDescent="0.15"/>
    <row r="6802" customFormat="1" ht="13" x14ac:dyDescent="0.15"/>
    <row r="6803" customFormat="1" ht="13" x14ac:dyDescent="0.15"/>
    <row r="6804" customFormat="1" ht="13" x14ac:dyDescent="0.15"/>
    <row r="6805" customFormat="1" ht="13" x14ac:dyDescent="0.15"/>
    <row r="6806" customFormat="1" ht="13" x14ac:dyDescent="0.15"/>
    <row r="6807" customFormat="1" ht="13" x14ac:dyDescent="0.15"/>
    <row r="6808" customFormat="1" ht="13" x14ac:dyDescent="0.15"/>
    <row r="6809" customFormat="1" ht="13" x14ac:dyDescent="0.15"/>
    <row r="6810" customFormat="1" ht="13" x14ac:dyDescent="0.15"/>
    <row r="6811" customFormat="1" ht="13" x14ac:dyDescent="0.15"/>
    <row r="6812" customFormat="1" ht="13" x14ac:dyDescent="0.15"/>
    <row r="6813" customFormat="1" ht="13" x14ac:dyDescent="0.15"/>
    <row r="6814" customFormat="1" ht="13" x14ac:dyDescent="0.15"/>
    <row r="6815" customFormat="1" ht="13" x14ac:dyDescent="0.15"/>
    <row r="6816" customFormat="1" ht="13" x14ac:dyDescent="0.15"/>
    <row r="6817" customFormat="1" ht="13" x14ac:dyDescent="0.15"/>
    <row r="6818" customFormat="1" ht="13" x14ac:dyDescent="0.15"/>
    <row r="6819" customFormat="1" ht="13" x14ac:dyDescent="0.15"/>
    <row r="6820" customFormat="1" ht="13" x14ac:dyDescent="0.15"/>
    <row r="6821" customFormat="1" ht="13" x14ac:dyDescent="0.15"/>
    <row r="6822" customFormat="1" ht="13" x14ac:dyDescent="0.15"/>
    <row r="6823" customFormat="1" ht="13" x14ac:dyDescent="0.15"/>
    <row r="6824" customFormat="1" ht="13" x14ac:dyDescent="0.15"/>
    <row r="6825" customFormat="1" ht="13" x14ac:dyDescent="0.15"/>
    <row r="6826" customFormat="1" ht="13" x14ac:dyDescent="0.15"/>
    <row r="6827" customFormat="1" ht="13" x14ac:dyDescent="0.15"/>
    <row r="6828" customFormat="1" ht="13" x14ac:dyDescent="0.15"/>
    <row r="6829" customFormat="1" ht="13" x14ac:dyDescent="0.15"/>
    <row r="6830" customFormat="1" ht="13" x14ac:dyDescent="0.15"/>
    <row r="6831" customFormat="1" ht="13" x14ac:dyDescent="0.15"/>
    <row r="6832" customFormat="1" ht="13" x14ac:dyDescent="0.15"/>
    <row r="6833" customFormat="1" ht="13" x14ac:dyDescent="0.15"/>
    <row r="6834" customFormat="1" ht="13" x14ac:dyDescent="0.15"/>
    <row r="6835" customFormat="1" ht="13" x14ac:dyDescent="0.15"/>
    <row r="6836" customFormat="1" ht="13" x14ac:dyDescent="0.15"/>
    <row r="6837" customFormat="1" ht="13" x14ac:dyDescent="0.15"/>
    <row r="6838" customFormat="1" ht="13" x14ac:dyDescent="0.15"/>
    <row r="6839" customFormat="1" ht="13" x14ac:dyDescent="0.15"/>
    <row r="6840" customFormat="1" ht="13" x14ac:dyDescent="0.15"/>
    <row r="6841" customFormat="1" ht="13" x14ac:dyDescent="0.15"/>
    <row r="6842" customFormat="1" ht="13" x14ac:dyDescent="0.15"/>
    <row r="6843" customFormat="1" ht="13" x14ac:dyDescent="0.15"/>
    <row r="6844" customFormat="1" ht="13" x14ac:dyDescent="0.15"/>
    <row r="6845" customFormat="1" ht="13" x14ac:dyDescent="0.15"/>
    <row r="6846" customFormat="1" ht="13" x14ac:dyDescent="0.15"/>
    <row r="6847" customFormat="1" ht="13" x14ac:dyDescent="0.15"/>
    <row r="6848" customFormat="1" ht="13" x14ac:dyDescent="0.15"/>
    <row r="6849" customFormat="1" ht="13" x14ac:dyDescent="0.15"/>
    <row r="6850" customFormat="1" ht="13" x14ac:dyDescent="0.15"/>
    <row r="6851" customFormat="1" ht="13" x14ac:dyDescent="0.15"/>
    <row r="6852" customFormat="1" ht="13" x14ac:dyDescent="0.15"/>
    <row r="6853" customFormat="1" ht="13" x14ac:dyDescent="0.15"/>
    <row r="6854" customFormat="1" ht="13" x14ac:dyDescent="0.15"/>
    <row r="6855" customFormat="1" ht="13" x14ac:dyDescent="0.15"/>
    <row r="6856" customFormat="1" ht="13" x14ac:dyDescent="0.15"/>
    <row r="6857" customFormat="1" ht="13" x14ac:dyDescent="0.15"/>
    <row r="6858" customFormat="1" ht="13" x14ac:dyDescent="0.15"/>
    <row r="6859" customFormat="1" ht="13" x14ac:dyDescent="0.15"/>
    <row r="6860" customFormat="1" ht="13" x14ac:dyDescent="0.15"/>
    <row r="6861" customFormat="1" ht="13" x14ac:dyDescent="0.15"/>
    <row r="6862" customFormat="1" ht="13" x14ac:dyDescent="0.15"/>
    <row r="6863" customFormat="1" ht="13" x14ac:dyDescent="0.15"/>
    <row r="6864" customFormat="1" ht="13" x14ac:dyDescent="0.15"/>
    <row r="6865" customFormat="1" ht="13" x14ac:dyDescent="0.15"/>
    <row r="6866" customFormat="1" ht="13" x14ac:dyDescent="0.15"/>
    <row r="6867" customFormat="1" ht="13" x14ac:dyDescent="0.15"/>
    <row r="6868" customFormat="1" ht="13" x14ac:dyDescent="0.15"/>
    <row r="6869" customFormat="1" ht="13" x14ac:dyDescent="0.15"/>
    <row r="6870" customFormat="1" ht="13" x14ac:dyDescent="0.15"/>
    <row r="6871" customFormat="1" ht="13" x14ac:dyDescent="0.15"/>
    <row r="6872" customFormat="1" ht="13" x14ac:dyDescent="0.15"/>
    <row r="6873" customFormat="1" ht="13" x14ac:dyDescent="0.15"/>
    <row r="6874" customFormat="1" ht="13" x14ac:dyDescent="0.15"/>
    <row r="6875" customFormat="1" ht="13" x14ac:dyDescent="0.15"/>
    <row r="6876" customFormat="1" ht="13" x14ac:dyDescent="0.15"/>
    <row r="6877" customFormat="1" ht="13" x14ac:dyDescent="0.15"/>
    <row r="6878" customFormat="1" ht="13" x14ac:dyDescent="0.15"/>
    <row r="6879" customFormat="1" ht="13" x14ac:dyDescent="0.15"/>
    <row r="6880" customFormat="1" ht="13" x14ac:dyDescent="0.15"/>
    <row r="6881" customFormat="1" ht="13" x14ac:dyDescent="0.15"/>
    <row r="6882" customFormat="1" ht="13" x14ac:dyDescent="0.15"/>
    <row r="6883" customFormat="1" ht="13" x14ac:dyDescent="0.15"/>
    <row r="6884" customFormat="1" ht="13" x14ac:dyDescent="0.15"/>
    <row r="6885" customFormat="1" ht="13" x14ac:dyDescent="0.15"/>
    <row r="6886" customFormat="1" ht="13" x14ac:dyDescent="0.15"/>
    <row r="6887" customFormat="1" ht="13" x14ac:dyDescent="0.15"/>
    <row r="6888" customFormat="1" ht="13" x14ac:dyDescent="0.15"/>
    <row r="6889" customFormat="1" ht="13" x14ac:dyDescent="0.15"/>
    <row r="6890" customFormat="1" ht="13" x14ac:dyDescent="0.15"/>
    <row r="6891" customFormat="1" ht="13" x14ac:dyDescent="0.15"/>
    <row r="6892" customFormat="1" ht="13" x14ac:dyDescent="0.15"/>
    <row r="6893" customFormat="1" ht="13" x14ac:dyDescent="0.15"/>
    <row r="6894" customFormat="1" ht="13" x14ac:dyDescent="0.15"/>
    <row r="6895" customFormat="1" ht="13" x14ac:dyDescent="0.15"/>
    <row r="6896" customFormat="1" ht="13" x14ac:dyDescent="0.15"/>
    <row r="6897" customFormat="1" ht="13" x14ac:dyDescent="0.15"/>
    <row r="6898" customFormat="1" ht="13" x14ac:dyDescent="0.15"/>
    <row r="6899" customFormat="1" ht="13" x14ac:dyDescent="0.15"/>
    <row r="6900" customFormat="1" ht="13" x14ac:dyDescent="0.15"/>
    <row r="6901" customFormat="1" ht="13" x14ac:dyDescent="0.15"/>
    <row r="6902" customFormat="1" ht="13" x14ac:dyDescent="0.15"/>
    <row r="6903" customFormat="1" ht="13" x14ac:dyDescent="0.15"/>
    <row r="6904" customFormat="1" ht="13" x14ac:dyDescent="0.15"/>
    <row r="6905" customFormat="1" ht="13" x14ac:dyDescent="0.15"/>
    <row r="6906" customFormat="1" ht="13" x14ac:dyDescent="0.15"/>
    <row r="6907" customFormat="1" ht="13" x14ac:dyDescent="0.15"/>
    <row r="6908" customFormat="1" ht="13" x14ac:dyDescent="0.15"/>
    <row r="6909" customFormat="1" ht="13" x14ac:dyDescent="0.15"/>
    <row r="6910" customFormat="1" ht="13" x14ac:dyDescent="0.15"/>
    <row r="6911" customFormat="1" ht="13" x14ac:dyDescent="0.15"/>
    <row r="6912" customFormat="1" ht="13" x14ac:dyDescent="0.15"/>
    <row r="6913" customFormat="1" ht="13" x14ac:dyDescent="0.15"/>
    <row r="6914" customFormat="1" ht="13" x14ac:dyDescent="0.15"/>
    <row r="6915" customFormat="1" ht="13" x14ac:dyDescent="0.15"/>
    <row r="6916" customFormat="1" ht="13" x14ac:dyDescent="0.15"/>
    <row r="6917" customFormat="1" ht="13" x14ac:dyDescent="0.15"/>
    <row r="6918" customFormat="1" ht="13" x14ac:dyDescent="0.15"/>
    <row r="6919" customFormat="1" ht="13" x14ac:dyDescent="0.15"/>
    <row r="6920" customFormat="1" ht="13" x14ac:dyDescent="0.15"/>
    <row r="6921" customFormat="1" ht="13" x14ac:dyDescent="0.15"/>
    <row r="6922" customFormat="1" ht="13" x14ac:dyDescent="0.15"/>
    <row r="6923" customFormat="1" ht="13" x14ac:dyDescent="0.15"/>
    <row r="6924" customFormat="1" ht="13" x14ac:dyDescent="0.15"/>
    <row r="6925" customFormat="1" ht="13" x14ac:dyDescent="0.15"/>
    <row r="6926" customFormat="1" ht="13" x14ac:dyDescent="0.15"/>
    <row r="6927" customFormat="1" ht="13" x14ac:dyDescent="0.15"/>
    <row r="6928" customFormat="1" ht="13" x14ac:dyDescent="0.15"/>
    <row r="6929" customFormat="1" ht="13" x14ac:dyDescent="0.15"/>
    <row r="6930" customFormat="1" ht="13" x14ac:dyDescent="0.15"/>
    <row r="6931" customFormat="1" ht="13" x14ac:dyDescent="0.15"/>
    <row r="6932" customFormat="1" ht="13" x14ac:dyDescent="0.15"/>
    <row r="6933" customFormat="1" ht="13" x14ac:dyDescent="0.15"/>
    <row r="6934" customFormat="1" ht="13" x14ac:dyDescent="0.15"/>
    <row r="6935" customFormat="1" ht="13" x14ac:dyDescent="0.15"/>
    <row r="6936" customFormat="1" ht="13" x14ac:dyDescent="0.15"/>
    <row r="6937" customFormat="1" ht="13" x14ac:dyDescent="0.15"/>
    <row r="6938" customFormat="1" ht="13" x14ac:dyDescent="0.15"/>
    <row r="6939" customFormat="1" ht="13" x14ac:dyDescent="0.15"/>
    <row r="6940" customFormat="1" ht="13" x14ac:dyDescent="0.15"/>
    <row r="6941" customFormat="1" ht="13" x14ac:dyDescent="0.15"/>
    <row r="6942" customFormat="1" ht="13" x14ac:dyDescent="0.15"/>
    <row r="6943" customFormat="1" ht="13" x14ac:dyDescent="0.15"/>
    <row r="6944" customFormat="1" ht="13" x14ac:dyDescent="0.15"/>
    <row r="6945" customFormat="1" ht="13" x14ac:dyDescent="0.15"/>
    <row r="6946" customFormat="1" ht="13" x14ac:dyDescent="0.15"/>
    <row r="6947" customFormat="1" ht="13" x14ac:dyDescent="0.15"/>
    <row r="6948" customFormat="1" ht="13" x14ac:dyDescent="0.15"/>
    <row r="6949" customFormat="1" ht="13" x14ac:dyDescent="0.15"/>
    <row r="6950" customFormat="1" ht="13" x14ac:dyDescent="0.15"/>
    <row r="6951" customFormat="1" ht="13" x14ac:dyDescent="0.15"/>
    <row r="6952" customFormat="1" ht="13" x14ac:dyDescent="0.15"/>
    <row r="6953" customFormat="1" ht="13" x14ac:dyDescent="0.15"/>
    <row r="6954" customFormat="1" ht="13" x14ac:dyDescent="0.15"/>
    <row r="6955" customFormat="1" ht="13" x14ac:dyDescent="0.15"/>
    <row r="6956" customFormat="1" ht="13" x14ac:dyDescent="0.15"/>
    <row r="6957" customFormat="1" ht="13" x14ac:dyDescent="0.15"/>
    <row r="6958" customFormat="1" ht="13" x14ac:dyDescent="0.15"/>
    <row r="6959" customFormat="1" ht="13" x14ac:dyDescent="0.15"/>
    <row r="6960" customFormat="1" ht="13" x14ac:dyDescent="0.15"/>
    <row r="6961" customFormat="1" ht="13" x14ac:dyDescent="0.15"/>
    <row r="6962" customFormat="1" ht="13" x14ac:dyDescent="0.15"/>
    <row r="6963" customFormat="1" ht="13" x14ac:dyDescent="0.15"/>
    <row r="6964" customFormat="1" ht="13" x14ac:dyDescent="0.15"/>
    <row r="6965" customFormat="1" ht="13" x14ac:dyDescent="0.15"/>
    <row r="6966" customFormat="1" ht="13" x14ac:dyDescent="0.15"/>
    <row r="6967" customFormat="1" ht="13" x14ac:dyDescent="0.15"/>
    <row r="6968" customFormat="1" ht="13" x14ac:dyDescent="0.15"/>
    <row r="6969" customFormat="1" ht="13" x14ac:dyDescent="0.15"/>
    <row r="6970" customFormat="1" ht="13" x14ac:dyDescent="0.15"/>
    <row r="6971" customFormat="1" ht="13" x14ac:dyDescent="0.15"/>
    <row r="6972" customFormat="1" ht="13" x14ac:dyDescent="0.15"/>
    <row r="6973" customFormat="1" ht="13" x14ac:dyDescent="0.15"/>
    <row r="6974" customFormat="1" ht="13" x14ac:dyDescent="0.15"/>
    <row r="6975" customFormat="1" ht="13" x14ac:dyDescent="0.15"/>
    <row r="6976" customFormat="1" ht="13" x14ac:dyDescent="0.15"/>
    <row r="6977" customFormat="1" ht="13" x14ac:dyDescent="0.15"/>
    <row r="6978" customFormat="1" ht="13" x14ac:dyDescent="0.15"/>
    <row r="6979" customFormat="1" ht="13" x14ac:dyDescent="0.15"/>
    <row r="6980" customFormat="1" ht="13" x14ac:dyDescent="0.15"/>
    <row r="6981" customFormat="1" ht="13" x14ac:dyDescent="0.15"/>
    <row r="6982" customFormat="1" ht="13" x14ac:dyDescent="0.15"/>
    <row r="6983" customFormat="1" ht="13" x14ac:dyDescent="0.15"/>
    <row r="6984" customFormat="1" ht="13" x14ac:dyDescent="0.15"/>
    <row r="6985" customFormat="1" ht="13" x14ac:dyDescent="0.15"/>
    <row r="6986" customFormat="1" ht="13" x14ac:dyDescent="0.15"/>
    <row r="6987" customFormat="1" ht="13" x14ac:dyDescent="0.15"/>
    <row r="6988" customFormat="1" ht="13" x14ac:dyDescent="0.15"/>
    <row r="6989" customFormat="1" ht="13" x14ac:dyDescent="0.15"/>
    <row r="6990" customFormat="1" ht="13" x14ac:dyDescent="0.15"/>
    <row r="6991" customFormat="1" ht="13" x14ac:dyDescent="0.15"/>
    <row r="6992" customFormat="1" ht="13" x14ac:dyDescent="0.15"/>
    <row r="6993" customFormat="1" ht="13" x14ac:dyDescent="0.15"/>
    <row r="6994" customFormat="1" ht="13" x14ac:dyDescent="0.15"/>
    <row r="6995" customFormat="1" ht="13" x14ac:dyDescent="0.15"/>
    <row r="6996" customFormat="1" ht="13" x14ac:dyDescent="0.15"/>
    <row r="6997" customFormat="1" ht="13" x14ac:dyDescent="0.15"/>
    <row r="6998" customFormat="1" ht="13" x14ac:dyDescent="0.15"/>
    <row r="6999" customFormat="1" ht="13" x14ac:dyDescent="0.15"/>
    <row r="7000" customFormat="1" ht="13" x14ac:dyDescent="0.15"/>
    <row r="7001" customFormat="1" ht="13" x14ac:dyDescent="0.15"/>
    <row r="7002" customFormat="1" ht="13" x14ac:dyDescent="0.15"/>
    <row r="7003" customFormat="1" ht="13" x14ac:dyDescent="0.15"/>
    <row r="7004" customFormat="1" ht="13" x14ac:dyDescent="0.15"/>
    <row r="7005" customFormat="1" ht="13" x14ac:dyDescent="0.15"/>
    <row r="7006" customFormat="1" ht="13" x14ac:dyDescent="0.15"/>
    <row r="7007" customFormat="1" ht="13" x14ac:dyDescent="0.15"/>
    <row r="7008" customFormat="1" ht="13" x14ac:dyDescent="0.15"/>
    <row r="7009" customFormat="1" ht="13" x14ac:dyDescent="0.15"/>
    <row r="7010" customFormat="1" ht="13" x14ac:dyDescent="0.15"/>
    <row r="7011" customFormat="1" ht="13" x14ac:dyDescent="0.15"/>
    <row r="7012" customFormat="1" ht="13" x14ac:dyDescent="0.15"/>
    <row r="7013" customFormat="1" ht="13" x14ac:dyDescent="0.15"/>
    <row r="7014" customFormat="1" ht="13" x14ac:dyDescent="0.15"/>
    <row r="7015" customFormat="1" ht="13" x14ac:dyDescent="0.15"/>
    <row r="7016" customFormat="1" ht="13" x14ac:dyDescent="0.15"/>
    <row r="7017" customFormat="1" ht="13" x14ac:dyDescent="0.15"/>
    <row r="7018" customFormat="1" ht="13" x14ac:dyDescent="0.15"/>
    <row r="7019" customFormat="1" ht="13" x14ac:dyDescent="0.15"/>
    <row r="7020" customFormat="1" ht="13" x14ac:dyDescent="0.15"/>
    <row r="7021" customFormat="1" ht="13" x14ac:dyDescent="0.15"/>
    <row r="7022" customFormat="1" ht="13" x14ac:dyDescent="0.15"/>
    <row r="7023" customFormat="1" ht="13" x14ac:dyDescent="0.15"/>
    <row r="7024" customFormat="1" ht="13" x14ac:dyDescent="0.15"/>
    <row r="7025" customFormat="1" ht="13" x14ac:dyDescent="0.15"/>
    <row r="7026" customFormat="1" ht="13" x14ac:dyDescent="0.15"/>
    <row r="7027" customFormat="1" ht="13" x14ac:dyDescent="0.15"/>
    <row r="7028" customFormat="1" ht="13" x14ac:dyDescent="0.15"/>
    <row r="7029" customFormat="1" ht="13" x14ac:dyDescent="0.15"/>
    <row r="7030" customFormat="1" ht="13" x14ac:dyDescent="0.15"/>
    <row r="7031" customFormat="1" ht="13" x14ac:dyDescent="0.15"/>
    <row r="7032" customFormat="1" ht="13" x14ac:dyDescent="0.15"/>
    <row r="7033" customFormat="1" ht="13" x14ac:dyDescent="0.15"/>
    <row r="7034" customFormat="1" ht="13" x14ac:dyDescent="0.15"/>
    <row r="7035" customFormat="1" ht="13" x14ac:dyDescent="0.15"/>
    <row r="7036" customFormat="1" ht="13" x14ac:dyDescent="0.15"/>
    <row r="7037" customFormat="1" ht="13" x14ac:dyDescent="0.15"/>
    <row r="7038" customFormat="1" ht="13" x14ac:dyDescent="0.15"/>
    <row r="7039" customFormat="1" ht="13" x14ac:dyDescent="0.15"/>
    <row r="7040" customFormat="1" ht="13" x14ac:dyDescent="0.15"/>
    <row r="7041" customFormat="1" ht="13" x14ac:dyDescent="0.15"/>
    <row r="7042" customFormat="1" ht="13" x14ac:dyDescent="0.15"/>
    <row r="7043" customFormat="1" ht="13" x14ac:dyDescent="0.15"/>
    <row r="7044" customFormat="1" ht="13" x14ac:dyDescent="0.15"/>
    <row r="7045" customFormat="1" ht="13" x14ac:dyDescent="0.15"/>
    <row r="7046" customFormat="1" ht="13" x14ac:dyDescent="0.15"/>
    <row r="7047" customFormat="1" ht="13" x14ac:dyDescent="0.15"/>
    <row r="7048" customFormat="1" ht="13" x14ac:dyDescent="0.15"/>
    <row r="7049" customFormat="1" ht="13" x14ac:dyDescent="0.15"/>
    <row r="7050" customFormat="1" ht="13" x14ac:dyDescent="0.15"/>
    <row r="7051" customFormat="1" ht="13" x14ac:dyDescent="0.15"/>
    <row r="7052" customFormat="1" ht="13" x14ac:dyDescent="0.15"/>
    <row r="7053" customFormat="1" ht="13" x14ac:dyDescent="0.15"/>
    <row r="7054" customFormat="1" ht="13" x14ac:dyDescent="0.15"/>
    <row r="7055" customFormat="1" ht="13" x14ac:dyDescent="0.15"/>
    <row r="7056" customFormat="1" ht="13" x14ac:dyDescent="0.15"/>
    <row r="7057" customFormat="1" ht="13" x14ac:dyDescent="0.15"/>
    <row r="7058" customFormat="1" ht="13" x14ac:dyDescent="0.15"/>
    <row r="7059" customFormat="1" ht="13" x14ac:dyDescent="0.15"/>
    <row r="7060" customFormat="1" ht="13" x14ac:dyDescent="0.15"/>
    <row r="7061" customFormat="1" ht="13" x14ac:dyDescent="0.15"/>
    <row r="7062" customFormat="1" ht="13" x14ac:dyDescent="0.15"/>
    <row r="7063" customFormat="1" ht="13" x14ac:dyDescent="0.15"/>
    <row r="7064" customFormat="1" ht="13" x14ac:dyDescent="0.15"/>
    <row r="7065" customFormat="1" ht="13" x14ac:dyDescent="0.15"/>
    <row r="7066" customFormat="1" ht="13" x14ac:dyDescent="0.15"/>
    <row r="7067" customFormat="1" ht="13" x14ac:dyDescent="0.15"/>
    <row r="7068" customFormat="1" ht="13" x14ac:dyDescent="0.15"/>
    <row r="7069" customFormat="1" ht="13" x14ac:dyDescent="0.15"/>
    <row r="7070" customFormat="1" ht="13" x14ac:dyDescent="0.15"/>
    <row r="7071" customFormat="1" ht="13" x14ac:dyDescent="0.15"/>
    <row r="7072" customFormat="1" ht="13" x14ac:dyDescent="0.15"/>
    <row r="7073" customFormat="1" ht="13" x14ac:dyDescent="0.15"/>
    <row r="7074" customFormat="1" ht="13" x14ac:dyDescent="0.15"/>
    <row r="7075" customFormat="1" ht="13" x14ac:dyDescent="0.15"/>
    <row r="7076" customFormat="1" ht="13" x14ac:dyDescent="0.15"/>
    <row r="7077" customFormat="1" ht="13" x14ac:dyDescent="0.15"/>
    <row r="7078" customFormat="1" ht="13" x14ac:dyDescent="0.15"/>
    <row r="7079" customFormat="1" ht="13" x14ac:dyDescent="0.15"/>
    <row r="7080" customFormat="1" ht="13" x14ac:dyDescent="0.15"/>
    <row r="7081" customFormat="1" ht="13" x14ac:dyDescent="0.15"/>
    <row r="7082" customFormat="1" ht="13" x14ac:dyDescent="0.15"/>
    <row r="7083" customFormat="1" ht="13" x14ac:dyDescent="0.15"/>
    <row r="7084" customFormat="1" ht="13" x14ac:dyDescent="0.15"/>
    <row r="7085" customFormat="1" ht="13" x14ac:dyDescent="0.15"/>
    <row r="7086" customFormat="1" ht="13" x14ac:dyDescent="0.15"/>
    <row r="7087" customFormat="1" ht="13" x14ac:dyDescent="0.15"/>
    <row r="7088" customFormat="1" ht="13" x14ac:dyDescent="0.15"/>
    <row r="7089" customFormat="1" ht="13" x14ac:dyDescent="0.15"/>
    <row r="7090" customFormat="1" ht="13" x14ac:dyDescent="0.15"/>
    <row r="7091" customFormat="1" ht="13" x14ac:dyDescent="0.15"/>
    <row r="7092" customFormat="1" ht="13" x14ac:dyDescent="0.15"/>
    <row r="7093" customFormat="1" ht="13" x14ac:dyDescent="0.15"/>
    <row r="7094" customFormat="1" ht="13" x14ac:dyDescent="0.15"/>
    <row r="7095" customFormat="1" ht="13" x14ac:dyDescent="0.15"/>
    <row r="7096" customFormat="1" ht="13" x14ac:dyDescent="0.15"/>
    <row r="7097" customFormat="1" ht="13" x14ac:dyDescent="0.15"/>
    <row r="7098" customFormat="1" ht="13" x14ac:dyDescent="0.15"/>
    <row r="7099" customFormat="1" ht="13" x14ac:dyDescent="0.15"/>
    <row r="7100" customFormat="1" ht="13" x14ac:dyDescent="0.15"/>
    <row r="7101" customFormat="1" ht="13" x14ac:dyDescent="0.15"/>
    <row r="7102" customFormat="1" ht="13" x14ac:dyDescent="0.15"/>
    <row r="7103" customFormat="1" ht="13" x14ac:dyDescent="0.15"/>
    <row r="7104" customFormat="1" ht="13" x14ac:dyDescent="0.15"/>
    <row r="7105" customFormat="1" ht="13" x14ac:dyDescent="0.15"/>
    <row r="7106" customFormat="1" ht="13" x14ac:dyDescent="0.15"/>
    <row r="7107" customFormat="1" ht="13" x14ac:dyDescent="0.15"/>
    <row r="7108" customFormat="1" ht="13" x14ac:dyDescent="0.15"/>
    <row r="7109" customFormat="1" ht="13" x14ac:dyDescent="0.15"/>
    <row r="7110" customFormat="1" ht="13" x14ac:dyDescent="0.15"/>
    <row r="7111" customFormat="1" ht="13" x14ac:dyDescent="0.15"/>
    <row r="7112" customFormat="1" ht="13" x14ac:dyDescent="0.15"/>
    <row r="7113" customFormat="1" ht="13" x14ac:dyDescent="0.15"/>
    <row r="7114" customFormat="1" ht="13" x14ac:dyDescent="0.15"/>
    <row r="7115" customFormat="1" ht="13" x14ac:dyDescent="0.15"/>
    <row r="7116" customFormat="1" ht="13" x14ac:dyDescent="0.15"/>
    <row r="7117" customFormat="1" ht="13" x14ac:dyDescent="0.15"/>
    <row r="7118" customFormat="1" ht="13" x14ac:dyDescent="0.15"/>
    <row r="7119" customFormat="1" ht="13" x14ac:dyDescent="0.15"/>
    <row r="7120" customFormat="1" ht="13" x14ac:dyDescent="0.15"/>
    <row r="7121" customFormat="1" ht="13" x14ac:dyDescent="0.15"/>
    <row r="7122" customFormat="1" ht="13" x14ac:dyDescent="0.15"/>
    <row r="7123" customFormat="1" ht="13" x14ac:dyDescent="0.15"/>
    <row r="7124" customFormat="1" ht="13" x14ac:dyDescent="0.15"/>
    <row r="7125" customFormat="1" ht="13" x14ac:dyDescent="0.15"/>
    <row r="7126" customFormat="1" ht="13" x14ac:dyDescent="0.15"/>
    <row r="7127" customFormat="1" ht="13" x14ac:dyDescent="0.15"/>
    <row r="7128" customFormat="1" ht="13" x14ac:dyDescent="0.15"/>
    <row r="7129" customFormat="1" ht="13" x14ac:dyDescent="0.15"/>
    <row r="7130" customFormat="1" ht="13" x14ac:dyDescent="0.15"/>
    <row r="7131" customFormat="1" ht="13" x14ac:dyDescent="0.15"/>
    <row r="7132" customFormat="1" ht="13" x14ac:dyDescent="0.15"/>
    <row r="7133" customFormat="1" ht="13" x14ac:dyDescent="0.15"/>
    <row r="7134" customFormat="1" ht="13" x14ac:dyDescent="0.15"/>
    <row r="7135" customFormat="1" ht="13" x14ac:dyDescent="0.15"/>
    <row r="7136" customFormat="1" ht="13" x14ac:dyDescent="0.15"/>
    <row r="7137" customFormat="1" ht="13" x14ac:dyDescent="0.15"/>
    <row r="7138" customFormat="1" ht="13" x14ac:dyDescent="0.15"/>
    <row r="7139" customFormat="1" ht="13" x14ac:dyDescent="0.15"/>
    <row r="7140" customFormat="1" ht="13" x14ac:dyDescent="0.15"/>
    <row r="7141" customFormat="1" ht="13" x14ac:dyDescent="0.15"/>
    <row r="7142" customFormat="1" ht="13" x14ac:dyDescent="0.15"/>
    <row r="7143" customFormat="1" ht="13" x14ac:dyDescent="0.15"/>
    <row r="7144" customFormat="1" ht="13" x14ac:dyDescent="0.15"/>
    <row r="7145" customFormat="1" ht="13" x14ac:dyDescent="0.15"/>
    <row r="7146" customFormat="1" ht="13" x14ac:dyDescent="0.15"/>
    <row r="7147" customFormat="1" ht="13" x14ac:dyDescent="0.15"/>
    <row r="7148" customFormat="1" ht="13" x14ac:dyDescent="0.15"/>
    <row r="7149" customFormat="1" ht="13" x14ac:dyDescent="0.15"/>
    <row r="7150" customFormat="1" ht="13" x14ac:dyDescent="0.15"/>
    <row r="7151" customFormat="1" ht="13" x14ac:dyDescent="0.15"/>
    <row r="7152" customFormat="1" ht="13" x14ac:dyDescent="0.15"/>
    <row r="7153" customFormat="1" ht="13" x14ac:dyDescent="0.15"/>
    <row r="7154" customFormat="1" ht="13" x14ac:dyDescent="0.15"/>
    <row r="7155" customFormat="1" ht="13" x14ac:dyDescent="0.15"/>
    <row r="7156" customFormat="1" ht="13" x14ac:dyDescent="0.15"/>
    <row r="7157" customFormat="1" ht="13" x14ac:dyDescent="0.15"/>
    <row r="7158" customFormat="1" ht="13" x14ac:dyDescent="0.15"/>
    <row r="7159" customFormat="1" ht="13" x14ac:dyDescent="0.15"/>
    <row r="7160" customFormat="1" ht="13" x14ac:dyDescent="0.15"/>
    <row r="7161" customFormat="1" ht="13" x14ac:dyDescent="0.15"/>
    <row r="7162" customFormat="1" ht="13" x14ac:dyDescent="0.15"/>
    <row r="7163" customFormat="1" ht="13" x14ac:dyDescent="0.15"/>
    <row r="7164" customFormat="1" ht="13" x14ac:dyDescent="0.15"/>
    <row r="7165" customFormat="1" ht="13" x14ac:dyDescent="0.15"/>
    <row r="7166" customFormat="1" ht="13" x14ac:dyDescent="0.15"/>
    <row r="7167" customFormat="1" ht="13" x14ac:dyDescent="0.15"/>
    <row r="7168" customFormat="1" ht="13" x14ac:dyDescent="0.15"/>
    <row r="7169" customFormat="1" ht="13" x14ac:dyDescent="0.15"/>
    <row r="7170" customFormat="1" ht="13" x14ac:dyDescent="0.15"/>
    <row r="7171" customFormat="1" ht="13" x14ac:dyDescent="0.15"/>
    <row r="7172" customFormat="1" ht="13" x14ac:dyDescent="0.15"/>
    <row r="7173" customFormat="1" ht="13" x14ac:dyDescent="0.15"/>
    <row r="7174" customFormat="1" ht="13" x14ac:dyDescent="0.15"/>
    <row r="7175" customFormat="1" ht="13" x14ac:dyDescent="0.15"/>
    <row r="7176" customFormat="1" ht="13" x14ac:dyDescent="0.15"/>
    <row r="7177" customFormat="1" ht="13" x14ac:dyDescent="0.15"/>
    <row r="7178" customFormat="1" ht="13" x14ac:dyDescent="0.15"/>
    <row r="7179" customFormat="1" ht="13" x14ac:dyDescent="0.15"/>
    <row r="7180" customFormat="1" ht="13" x14ac:dyDescent="0.15"/>
    <row r="7181" customFormat="1" ht="13" x14ac:dyDescent="0.15"/>
    <row r="7182" customFormat="1" ht="13" x14ac:dyDescent="0.15"/>
    <row r="7183" customFormat="1" ht="13" x14ac:dyDescent="0.15"/>
    <row r="7184" customFormat="1" ht="13" x14ac:dyDescent="0.15"/>
    <row r="7185" customFormat="1" ht="13" x14ac:dyDescent="0.15"/>
    <row r="7186" customFormat="1" ht="13" x14ac:dyDescent="0.15"/>
    <row r="7187" customFormat="1" ht="13" x14ac:dyDescent="0.15"/>
    <row r="7188" customFormat="1" ht="13" x14ac:dyDescent="0.15"/>
    <row r="7189" customFormat="1" ht="13" x14ac:dyDescent="0.15"/>
    <row r="7190" customFormat="1" ht="13" x14ac:dyDescent="0.15"/>
    <row r="7191" customFormat="1" ht="13" x14ac:dyDescent="0.15"/>
    <row r="7192" customFormat="1" ht="13" x14ac:dyDescent="0.15"/>
    <row r="7193" customFormat="1" ht="13" x14ac:dyDescent="0.15"/>
    <row r="7194" customFormat="1" ht="13" x14ac:dyDescent="0.15"/>
    <row r="7195" customFormat="1" ht="13" x14ac:dyDescent="0.15"/>
    <row r="7196" customFormat="1" ht="13" x14ac:dyDescent="0.15"/>
    <row r="7197" customFormat="1" ht="13" x14ac:dyDescent="0.15"/>
    <row r="7198" customFormat="1" ht="13" x14ac:dyDescent="0.15"/>
    <row r="7199" customFormat="1" ht="13" x14ac:dyDescent="0.15"/>
    <row r="7200" customFormat="1" ht="13" x14ac:dyDescent="0.15"/>
    <row r="7201" customFormat="1" ht="13" x14ac:dyDescent="0.15"/>
    <row r="7202" customFormat="1" ht="13" x14ac:dyDescent="0.15"/>
    <row r="7203" customFormat="1" ht="13" x14ac:dyDescent="0.15"/>
    <row r="7204" customFormat="1" ht="13" x14ac:dyDescent="0.15"/>
    <row r="7205" customFormat="1" ht="13" x14ac:dyDescent="0.15"/>
    <row r="7206" customFormat="1" ht="13" x14ac:dyDescent="0.15"/>
    <row r="7207" customFormat="1" ht="13" x14ac:dyDescent="0.15"/>
    <row r="7208" customFormat="1" ht="13" x14ac:dyDescent="0.15"/>
    <row r="7209" customFormat="1" ht="13" x14ac:dyDescent="0.15"/>
    <row r="7210" customFormat="1" ht="13" x14ac:dyDescent="0.15"/>
    <row r="7211" customFormat="1" ht="13" x14ac:dyDescent="0.15"/>
    <row r="7212" customFormat="1" ht="13" x14ac:dyDescent="0.15"/>
    <row r="7213" customFormat="1" ht="13" x14ac:dyDescent="0.15"/>
    <row r="7214" customFormat="1" ht="13" x14ac:dyDescent="0.15"/>
    <row r="7215" customFormat="1" ht="13" x14ac:dyDescent="0.15"/>
    <row r="7216" customFormat="1" ht="13" x14ac:dyDescent="0.15"/>
    <row r="7217" customFormat="1" ht="13" x14ac:dyDescent="0.15"/>
    <row r="7218" customFormat="1" ht="13" x14ac:dyDescent="0.15"/>
    <row r="7219" customFormat="1" ht="13" x14ac:dyDescent="0.15"/>
    <row r="7220" customFormat="1" ht="13" x14ac:dyDescent="0.15"/>
    <row r="7221" customFormat="1" ht="13" x14ac:dyDescent="0.15"/>
    <row r="7222" customFormat="1" ht="13" x14ac:dyDescent="0.15"/>
    <row r="7223" customFormat="1" ht="13" x14ac:dyDescent="0.15"/>
    <row r="7224" customFormat="1" ht="13" x14ac:dyDescent="0.15"/>
    <row r="7225" customFormat="1" ht="13" x14ac:dyDescent="0.15"/>
    <row r="7226" customFormat="1" ht="13" x14ac:dyDescent="0.15"/>
    <row r="7227" customFormat="1" ht="13" x14ac:dyDescent="0.15"/>
    <row r="7228" customFormat="1" ht="13" x14ac:dyDescent="0.15"/>
    <row r="7229" customFormat="1" ht="13" x14ac:dyDescent="0.15"/>
    <row r="7230" customFormat="1" ht="13" x14ac:dyDescent="0.15"/>
    <row r="7231" customFormat="1" ht="13" x14ac:dyDescent="0.15"/>
    <row r="7232" customFormat="1" ht="13" x14ac:dyDescent="0.15"/>
    <row r="7233" customFormat="1" ht="13" x14ac:dyDescent="0.15"/>
    <row r="7234" customFormat="1" ht="13" x14ac:dyDescent="0.15"/>
    <row r="7235" customFormat="1" ht="13" x14ac:dyDescent="0.15"/>
    <row r="7236" customFormat="1" ht="13" x14ac:dyDescent="0.15"/>
    <row r="7237" customFormat="1" ht="13" x14ac:dyDescent="0.15"/>
    <row r="7238" customFormat="1" ht="13" x14ac:dyDescent="0.15"/>
    <row r="7239" customFormat="1" ht="13" x14ac:dyDescent="0.15"/>
    <row r="7240" customFormat="1" ht="13" x14ac:dyDescent="0.15"/>
    <row r="7241" customFormat="1" ht="13" x14ac:dyDescent="0.15"/>
    <row r="7242" customFormat="1" ht="13" x14ac:dyDescent="0.15"/>
    <row r="7243" customFormat="1" ht="13" x14ac:dyDescent="0.15"/>
    <row r="7244" customFormat="1" ht="13" x14ac:dyDescent="0.15"/>
    <row r="7245" customFormat="1" ht="13" x14ac:dyDescent="0.15"/>
    <row r="7246" customFormat="1" ht="13" x14ac:dyDescent="0.15"/>
    <row r="7247" customFormat="1" ht="13" x14ac:dyDescent="0.15"/>
    <row r="7248" customFormat="1" ht="13" x14ac:dyDescent="0.15"/>
    <row r="7249" customFormat="1" ht="13" x14ac:dyDescent="0.15"/>
    <row r="7250" customFormat="1" ht="13" x14ac:dyDescent="0.15"/>
    <row r="7251" customFormat="1" ht="13" x14ac:dyDescent="0.15"/>
    <row r="7252" customFormat="1" ht="13" x14ac:dyDescent="0.15"/>
    <row r="7253" customFormat="1" ht="13" x14ac:dyDescent="0.15"/>
    <row r="7254" customFormat="1" ht="13" x14ac:dyDescent="0.15"/>
    <row r="7255" customFormat="1" ht="13" x14ac:dyDescent="0.15"/>
    <row r="7256" customFormat="1" ht="13" x14ac:dyDescent="0.15"/>
    <row r="7257" customFormat="1" ht="13" x14ac:dyDescent="0.15"/>
    <row r="7258" customFormat="1" ht="13" x14ac:dyDescent="0.15"/>
    <row r="7259" customFormat="1" ht="13" x14ac:dyDescent="0.15"/>
    <row r="7260" customFormat="1" ht="13" x14ac:dyDescent="0.15"/>
    <row r="7261" customFormat="1" ht="13" x14ac:dyDescent="0.15"/>
    <row r="7262" customFormat="1" ht="13" x14ac:dyDescent="0.15"/>
    <row r="7263" customFormat="1" ht="13" x14ac:dyDescent="0.15"/>
    <row r="7264" customFormat="1" ht="13" x14ac:dyDescent="0.15"/>
    <row r="7265" customFormat="1" ht="13" x14ac:dyDescent="0.15"/>
    <row r="7266" customFormat="1" ht="13" x14ac:dyDescent="0.15"/>
    <row r="7267" customFormat="1" ht="13" x14ac:dyDescent="0.15"/>
    <row r="7268" customFormat="1" ht="13" x14ac:dyDescent="0.15"/>
    <row r="7269" customFormat="1" ht="13" x14ac:dyDescent="0.15"/>
    <row r="7270" customFormat="1" ht="13" x14ac:dyDescent="0.15"/>
    <row r="7271" customFormat="1" ht="13" x14ac:dyDescent="0.15"/>
    <row r="7272" customFormat="1" ht="13" x14ac:dyDescent="0.15"/>
    <row r="7273" customFormat="1" ht="13" x14ac:dyDescent="0.15"/>
    <row r="7274" customFormat="1" ht="13" x14ac:dyDescent="0.15"/>
    <row r="7275" customFormat="1" ht="13" x14ac:dyDescent="0.15"/>
    <row r="7276" customFormat="1" ht="13" x14ac:dyDescent="0.15"/>
    <row r="7277" customFormat="1" ht="13" x14ac:dyDescent="0.15"/>
    <row r="7278" customFormat="1" ht="13" x14ac:dyDescent="0.15"/>
    <row r="7279" customFormat="1" ht="13" x14ac:dyDescent="0.15"/>
    <row r="7280" customFormat="1" ht="13" x14ac:dyDescent="0.15"/>
    <row r="7281" customFormat="1" ht="13" x14ac:dyDescent="0.15"/>
    <row r="7282" customFormat="1" ht="13" x14ac:dyDescent="0.15"/>
    <row r="7283" customFormat="1" ht="13" x14ac:dyDescent="0.15"/>
    <row r="7284" customFormat="1" ht="13" x14ac:dyDescent="0.15"/>
    <row r="7285" customFormat="1" ht="13" x14ac:dyDescent="0.15"/>
    <row r="7286" customFormat="1" ht="13" x14ac:dyDescent="0.15"/>
    <row r="7287" customFormat="1" ht="13" x14ac:dyDescent="0.15"/>
    <row r="7288" customFormat="1" ht="13" x14ac:dyDescent="0.15"/>
    <row r="7289" customFormat="1" ht="13" x14ac:dyDescent="0.15"/>
    <row r="7290" customFormat="1" ht="13" x14ac:dyDescent="0.15"/>
    <row r="7291" customFormat="1" ht="13" x14ac:dyDescent="0.15"/>
    <row r="7292" customFormat="1" ht="13" x14ac:dyDescent="0.15"/>
    <row r="7293" customFormat="1" ht="13" x14ac:dyDescent="0.15"/>
    <row r="7294" customFormat="1" ht="13" x14ac:dyDescent="0.15"/>
    <row r="7295" customFormat="1" ht="13" x14ac:dyDescent="0.15"/>
    <row r="7296" customFormat="1" ht="13" x14ac:dyDescent="0.15"/>
    <row r="7297" customFormat="1" ht="13" x14ac:dyDescent="0.15"/>
    <row r="7298" customFormat="1" ht="13" x14ac:dyDescent="0.15"/>
    <row r="7299" customFormat="1" ht="13" x14ac:dyDescent="0.15"/>
    <row r="7300" customFormat="1" ht="13" x14ac:dyDescent="0.15"/>
    <row r="7301" customFormat="1" ht="13" x14ac:dyDescent="0.15"/>
    <row r="7302" customFormat="1" ht="13" x14ac:dyDescent="0.15"/>
    <row r="7303" customFormat="1" ht="13" x14ac:dyDescent="0.15"/>
    <row r="7304" customFormat="1" ht="13" x14ac:dyDescent="0.15"/>
    <row r="7305" customFormat="1" ht="13" x14ac:dyDescent="0.15"/>
    <row r="7306" customFormat="1" ht="13" x14ac:dyDescent="0.15"/>
    <row r="7307" customFormat="1" ht="13" x14ac:dyDescent="0.15"/>
    <row r="7308" customFormat="1" ht="13" x14ac:dyDescent="0.15"/>
    <row r="7309" customFormat="1" ht="13" x14ac:dyDescent="0.15"/>
    <row r="7310" customFormat="1" ht="13" x14ac:dyDescent="0.15"/>
    <row r="7311" customFormat="1" ht="13" x14ac:dyDescent="0.15"/>
    <row r="7312" customFormat="1" ht="13" x14ac:dyDescent="0.15"/>
    <row r="7313" customFormat="1" ht="13" x14ac:dyDescent="0.15"/>
    <row r="7314" customFormat="1" ht="13" x14ac:dyDescent="0.15"/>
    <row r="7315" customFormat="1" ht="13" x14ac:dyDescent="0.15"/>
    <row r="7316" customFormat="1" ht="13" x14ac:dyDescent="0.15"/>
    <row r="7317" customFormat="1" ht="13" x14ac:dyDescent="0.15"/>
    <row r="7318" customFormat="1" ht="13" x14ac:dyDescent="0.15"/>
    <row r="7319" customFormat="1" ht="13" x14ac:dyDescent="0.15"/>
    <row r="7320" customFormat="1" ht="13" x14ac:dyDescent="0.15"/>
    <row r="7321" customFormat="1" ht="13" x14ac:dyDescent="0.15"/>
    <row r="7322" customFormat="1" ht="13" x14ac:dyDescent="0.15"/>
    <row r="7323" customFormat="1" ht="13" x14ac:dyDescent="0.15"/>
    <row r="7324" customFormat="1" ht="13" x14ac:dyDescent="0.15"/>
    <row r="7325" customFormat="1" ht="13" x14ac:dyDescent="0.15"/>
    <row r="7326" customFormat="1" ht="13" x14ac:dyDescent="0.15"/>
    <row r="7327" customFormat="1" ht="13" x14ac:dyDescent="0.15"/>
    <row r="7328" customFormat="1" ht="13" x14ac:dyDescent="0.15"/>
    <row r="7329" customFormat="1" ht="13" x14ac:dyDescent="0.15"/>
    <row r="7330" customFormat="1" ht="13" x14ac:dyDescent="0.15"/>
    <row r="7331" customFormat="1" ht="13" x14ac:dyDescent="0.15"/>
    <row r="7332" customFormat="1" ht="13" x14ac:dyDescent="0.15"/>
    <row r="7333" customFormat="1" ht="13" x14ac:dyDescent="0.15"/>
    <row r="7334" customFormat="1" ht="13" x14ac:dyDescent="0.15"/>
    <row r="7335" customFormat="1" ht="13" x14ac:dyDescent="0.15"/>
    <row r="7336" customFormat="1" ht="13" x14ac:dyDescent="0.15"/>
    <row r="7337" customFormat="1" ht="13" x14ac:dyDescent="0.15"/>
    <row r="7338" customFormat="1" ht="13" x14ac:dyDescent="0.15"/>
    <row r="7339" customFormat="1" ht="13" x14ac:dyDescent="0.15"/>
    <row r="7340" customFormat="1" ht="13" x14ac:dyDescent="0.15"/>
    <row r="7341" customFormat="1" ht="13" x14ac:dyDescent="0.15"/>
    <row r="7342" customFormat="1" ht="13" x14ac:dyDescent="0.15"/>
    <row r="7343" customFormat="1" ht="13" x14ac:dyDescent="0.15"/>
    <row r="7344" customFormat="1" ht="13" x14ac:dyDescent="0.15"/>
    <row r="7345" customFormat="1" ht="13" x14ac:dyDescent="0.15"/>
    <row r="7346" customFormat="1" ht="13" x14ac:dyDescent="0.15"/>
    <row r="7347" customFormat="1" ht="13" x14ac:dyDescent="0.15"/>
    <row r="7348" customFormat="1" ht="13" x14ac:dyDescent="0.15"/>
    <row r="7349" customFormat="1" ht="13" x14ac:dyDescent="0.15"/>
    <row r="7350" customFormat="1" ht="13" x14ac:dyDescent="0.15"/>
    <row r="7351" customFormat="1" ht="13" x14ac:dyDescent="0.15"/>
    <row r="7352" customFormat="1" ht="13" x14ac:dyDescent="0.15"/>
    <row r="7353" customFormat="1" ht="13" x14ac:dyDescent="0.15"/>
    <row r="7354" customFormat="1" ht="13" x14ac:dyDescent="0.15"/>
    <row r="7355" customFormat="1" ht="13" x14ac:dyDescent="0.15"/>
    <row r="7356" customFormat="1" ht="13" x14ac:dyDescent="0.15"/>
    <row r="7357" customFormat="1" ht="13" x14ac:dyDescent="0.15"/>
    <row r="7358" customFormat="1" ht="13" x14ac:dyDescent="0.15"/>
    <row r="7359" customFormat="1" ht="13" x14ac:dyDescent="0.15"/>
    <row r="7360" customFormat="1" ht="13" x14ac:dyDescent="0.15"/>
    <row r="7361" customFormat="1" ht="13" x14ac:dyDescent="0.15"/>
    <row r="7362" customFormat="1" ht="13" x14ac:dyDescent="0.15"/>
    <row r="7363" customFormat="1" ht="13" x14ac:dyDescent="0.15"/>
    <row r="7364" customFormat="1" ht="13" x14ac:dyDescent="0.15"/>
    <row r="7365" customFormat="1" ht="13" x14ac:dyDescent="0.15"/>
    <row r="7366" customFormat="1" ht="13" x14ac:dyDescent="0.15"/>
    <row r="7367" customFormat="1" ht="13" x14ac:dyDescent="0.15"/>
    <row r="7368" customFormat="1" ht="13" x14ac:dyDescent="0.15"/>
    <row r="7369" customFormat="1" ht="13" x14ac:dyDescent="0.15"/>
    <row r="7370" customFormat="1" ht="13" x14ac:dyDescent="0.15"/>
    <row r="7371" customFormat="1" ht="13" x14ac:dyDescent="0.15"/>
    <row r="7372" customFormat="1" ht="13" x14ac:dyDescent="0.15"/>
    <row r="7373" customFormat="1" ht="13" x14ac:dyDescent="0.15"/>
    <row r="7374" customFormat="1" ht="13" x14ac:dyDescent="0.15"/>
    <row r="7375" customFormat="1" ht="13" x14ac:dyDescent="0.15"/>
    <row r="7376" customFormat="1" ht="13" x14ac:dyDescent="0.15"/>
    <row r="7377" customFormat="1" ht="13" x14ac:dyDescent="0.15"/>
    <row r="7378" customFormat="1" ht="13" x14ac:dyDescent="0.15"/>
    <row r="7379" customFormat="1" ht="13" x14ac:dyDescent="0.15"/>
    <row r="7380" customFormat="1" ht="13" x14ac:dyDescent="0.15"/>
    <row r="7381" customFormat="1" ht="13" x14ac:dyDescent="0.15"/>
    <row r="7382" customFormat="1" ht="13" x14ac:dyDescent="0.15"/>
    <row r="7383" customFormat="1" ht="13" x14ac:dyDescent="0.15"/>
    <row r="7384" customFormat="1" ht="13" x14ac:dyDescent="0.15"/>
    <row r="7385" customFormat="1" ht="13" x14ac:dyDescent="0.15"/>
    <row r="7386" customFormat="1" ht="13" x14ac:dyDescent="0.15"/>
    <row r="7387" customFormat="1" ht="13" x14ac:dyDescent="0.15"/>
    <row r="7388" customFormat="1" ht="13" x14ac:dyDescent="0.15"/>
    <row r="7389" customFormat="1" ht="13" x14ac:dyDescent="0.15"/>
    <row r="7390" customFormat="1" ht="13" x14ac:dyDescent="0.15"/>
    <row r="7391" customFormat="1" ht="13" x14ac:dyDescent="0.15"/>
    <row r="7392" customFormat="1" ht="13" x14ac:dyDescent="0.15"/>
    <row r="7393" customFormat="1" ht="13" x14ac:dyDescent="0.15"/>
    <row r="7394" customFormat="1" ht="13" x14ac:dyDescent="0.15"/>
    <row r="7395" customFormat="1" ht="13" x14ac:dyDescent="0.15"/>
    <row r="7396" customFormat="1" ht="13" x14ac:dyDescent="0.15"/>
    <row r="7397" customFormat="1" ht="13" x14ac:dyDescent="0.15"/>
    <row r="7398" customFormat="1" ht="13" x14ac:dyDescent="0.15"/>
    <row r="7399" customFormat="1" ht="13" x14ac:dyDescent="0.15"/>
    <row r="7400" customFormat="1" ht="13" x14ac:dyDescent="0.15"/>
    <row r="7401" customFormat="1" ht="13" x14ac:dyDescent="0.15"/>
    <row r="7402" customFormat="1" ht="13" x14ac:dyDescent="0.15"/>
    <row r="7403" customFormat="1" ht="13" x14ac:dyDescent="0.15"/>
    <row r="7404" customFormat="1" ht="13" x14ac:dyDescent="0.15"/>
    <row r="7405" customFormat="1" ht="13" x14ac:dyDescent="0.15"/>
    <row r="7406" customFormat="1" ht="13" x14ac:dyDescent="0.15"/>
    <row r="7407" customFormat="1" ht="13" x14ac:dyDescent="0.15"/>
    <row r="7408" customFormat="1" ht="13" x14ac:dyDescent="0.15"/>
    <row r="7409" customFormat="1" ht="13" x14ac:dyDescent="0.15"/>
    <row r="7410" customFormat="1" ht="13" x14ac:dyDescent="0.15"/>
    <row r="7411" customFormat="1" ht="13" x14ac:dyDescent="0.15"/>
    <row r="7412" customFormat="1" ht="13" x14ac:dyDescent="0.15"/>
    <row r="7413" customFormat="1" ht="13" x14ac:dyDescent="0.15"/>
    <row r="7414" customFormat="1" ht="13" x14ac:dyDescent="0.15"/>
    <row r="7415" customFormat="1" ht="13" x14ac:dyDescent="0.15"/>
    <row r="7416" customFormat="1" ht="13" x14ac:dyDescent="0.15"/>
    <row r="7417" customFormat="1" ht="13" x14ac:dyDescent="0.15"/>
    <row r="7418" customFormat="1" ht="13" x14ac:dyDescent="0.15"/>
    <row r="7419" customFormat="1" ht="13" x14ac:dyDescent="0.15"/>
    <row r="7420" customFormat="1" ht="13" x14ac:dyDescent="0.15"/>
    <row r="7421" customFormat="1" ht="13" x14ac:dyDescent="0.15"/>
    <row r="7422" customFormat="1" ht="13" x14ac:dyDescent="0.15"/>
    <row r="7423" customFormat="1" ht="13" x14ac:dyDescent="0.15"/>
    <row r="7424" customFormat="1" ht="13" x14ac:dyDescent="0.15"/>
    <row r="7425" customFormat="1" ht="13" x14ac:dyDescent="0.15"/>
    <row r="7426" customFormat="1" ht="13" x14ac:dyDescent="0.15"/>
    <row r="7427" customFormat="1" ht="13" x14ac:dyDescent="0.15"/>
    <row r="7428" customFormat="1" ht="13" x14ac:dyDescent="0.15"/>
    <row r="7429" customFormat="1" ht="13" x14ac:dyDescent="0.15"/>
    <row r="7430" customFormat="1" ht="13" x14ac:dyDescent="0.15"/>
    <row r="7431" customFormat="1" ht="13" x14ac:dyDescent="0.15"/>
    <row r="7432" customFormat="1" ht="13" x14ac:dyDescent="0.15"/>
    <row r="7433" customFormat="1" ht="13" x14ac:dyDescent="0.15"/>
    <row r="7434" customFormat="1" ht="13" x14ac:dyDescent="0.15"/>
    <row r="7435" customFormat="1" ht="13" x14ac:dyDescent="0.15"/>
    <row r="7436" customFormat="1" ht="13" x14ac:dyDescent="0.15"/>
    <row r="7437" customFormat="1" ht="13" x14ac:dyDescent="0.15"/>
    <row r="7438" customFormat="1" ht="13" x14ac:dyDescent="0.15"/>
    <row r="7439" customFormat="1" ht="13" x14ac:dyDescent="0.15"/>
    <row r="7440" customFormat="1" ht="13" x14ac:dyDescent="0.15"/>
    <row r="7441" customFormat="1" ht="13" x14ac:dyDescent="0.15"/>
    <row r="7442" customFormat="1" ht="13" x14ac:dyDescent="0.15"/>
    <row r="7443" customFormat="1" ht="13" x14ac:dyDescent="0.15"/>
    <row r="7444" customFormat="1" ht="13" x14ac:dyDescent="0.15"/>
    <row r="7445" customFormat="1" ht="13" x14ac:dyDescent="0.15"/>
    <row r="7446" customFormat="1" ht="13" x14ac:dyDescent="0.15"/>
    <row r="7447" customFormat="1" ht="13" x14ac:dyDescent="0.15"/>
    <row r="7448" customFormat="1" ht="13" x14ac:dyDescent="0.15"/>
    <row r="7449" customFormat="1" ht="13" x14ac:dyDescent="0.15"/>
    <row r="7450" customFormat="1" ht="13" x14ac:dyDescent="0.15"/>
    <row r="7451" customFormat="1" ht="13" x14ac:dyDescent="0.15"/>
    <row r="7452" customFormat="1" ht="13" x14ac:dyDescent="0.15"/>
    <row r="7453" customFormat="1" ht="13" x14ac:dyDescent="0.15"/>
    <row r="7454" customFormat="1" ht="13" x14ac:dyDescent="0.15"/>
    <row r="7455" customFormat="1" ht="13" x14ac:dyDescent="0.15"/>
    <row r="7456" customFormat="1" ht="13" x14ac:dyDescent="0.15"/>
    <row r="7457" customFormat="1" ht="13" x14ac:dyDescent="0.15"/>
    <row r="7458" customFormat="1" ht="13" x14ac:dyDescent="0.15"/>
    <row r="7459" customFormat="1" ht="13" x14ac:dyDescent="0.15"/>
    <row r="7460" customFormat="1" ht="13" x14ac:dyDescent="0.15"/>
    <row r="7461" customFormat="1" ht="13" x14ac:dyDescent="0.15"/>
    <row r="7462" customFormat="1" ht="13" x14ac:dyDescent="0.15"/>
    <row r="7463" customFormat="1" ht="13" x14ac:dyDescent="0.15"/>
    <row r="7464" customFormat="1" ht="13" x14ac:dyDescent="0.15"/>
    <row r="7465" customFormat="1" ht="13" x14ac:dyDescent="0.15"/>
    <row r="7466" customFormat="1" ht="13" x14ac:dyDescent="0.15"/>
    <row r="7467" customFormat="1" ht="13" x14ac:dyDescent="0.15"/>
    <row r="7468" customFormat="1" ht="13" x14ac:dyDescent="0.15"/>
    <row r="7469" customFormat="1" ht="13" x14ac:dyDescent="0.15"/>
    <row r="7470" customFormat="1" ht="13" x14ac:dyDescent="0.15"/>
    <row r="7471" customFormat="1" ht="13" x14ac:dyDescent="0.15"/>
    <row r="7472" customFormat="1" ht="13" x14ac:dyDescent="0.15"/>
    <row r="7473" customFormat="1" ht="13" x14ac:dyDescent="0.15"/>
    <row r="7474" customFormat="1" ht="13" x14ac:dyDescent="0.15"/>
    <row r="7475" customFormat="1" ht="13" x14ac:dyDescent="0.15"/>
    <row r="7476" customFormat="1" ht="13" x14ac:dyDescent="0.15"/>
    <row r="7477" customFormat="1" ht="13" x14ac:dyDescent="0.15"/>
    <row r="7478" customFormat="1" ht="13" x14ac:dyDescent="0.15"/>
    <row r="7479" customFormat="1" ht="13" x14ac:dyDescent="0.15"/>
    <row r="7480" customFormat="1" ht="13" x14ac:dyDescent="0.15"/>
    <row r="7481" customFormat="1" ht="13" x14ac:dyDescent="0.15"/>
    <row r="7482" customFormat="1" ht="13" x14ac:dyDescent="0.15"/>
    <row r="7483" customFormat="1" ht="13" x14ac:dyDescent="0.15"/>
    <row r="7484" customFormat="1" ht="13" x14ac:dyDescent="0.15"/>
    <row r="7485" customFormat="1" ht="13" x14ac:dyDescent="0.15"/>
    <row r="7486" customFormat="1" ht="13" x14ac:dyDescent="0.15"/>
    <row r="7487" customFormat="1" ht="13" x14ac:dyDescent="0.15"/>
    <row r="7488" customFormat="1" ht="13" x14ac:dyDescent="0.15"/>
    <row r="7489" customFormat="1" ht="13" x14ac:dyDescent="0.15"/>
    <row r="7490" customFormat="1" ht="13" x14ac:dyDescent="0.15"/>
    <row r="7491" customFormat="1" ht="13" x14ac:dyDescent="0.15"/>
    <row r="7492" customFormat="1" ht="13" x14ac:dyDescent="0.15"/>
    <row r="7493" customFormat="1" ht="13" x14ac:dyDescent="0.15"/>
    <row r="7494" customFormat="1" ht="13" x14ac:dyDescent="0.15"/>
    <row r="7495" customFormat="1" ht="13" x14ac:dyDescent="0.15"/>
    <row r="7496" customFormat="1" ht="13" x14ac:dyDescent="0.15"/>
    <row r="7497" customFormat="1" ht="13" x14ac:dyDescent="0.15"/>
    <row r="7498" customFormat="1" ht="13" x14ac:dyDescent="0.15"/>
    <row r="7499" customFormat="1" ht="13" x14ac:dyDescent="0.15"/>
    <row r="7500" customFormat="1" ht="13" x14ac:dyDescent="0.15"/>
    <row r="7501" customFormat="1" ht="13" x14ac:dyDescent="0.15"/>
    <row r="7502" customFormat="1" ht="13" x14ac:dyDescent="0.15"/>
    <row r="7503" customFormat="1" ht="13" x14ac:dyDescent="0.15"/>
    <row r="7504" customFormat="1" ht="13" x14ac:dyDescent="0.15"/>
    <row r="7505" customFormat="1" ht="13" x14ac:dyDescent="0.15"/>
    <row r="7506" customFormat="1" ht="13" x14ac:dyDescent="0.15"/>
    <row r="7507" customFormat="1" ht="13" x14ac:dyDescent="0.15"/>
    <row r="7508" customFormat="1" ht="13" x14ac:dyDescent="0.15"/>
    <row r="7509" customFormat="1" ht="13" x14ac:dyDescent="0.15"/>
    <row r="7510" customFormat="1" ht="13" x14ac:dyDescent="0.15"/>
    <row r="7511" customFormat="1" ht="13" x14ac:dyDescent="0.15"/>
    <row r="7512" customFormat="1" ht="13" x14ac:dyDescent="0.15"/>
    <row r="7513" customFormat="1" ht="13" x14ac:dyDescent="0.15"/>
    <row r="7514" customFormat="1" ht="13" x14ac:dyDescent="0.15"/>
    <row r="7515" customFormat="1" ht="13" x14ac:dyDescent="0.15"/>
    <row r="7516" customFormat="1" ht="13" x14ac:dyDescent="0.15"/>
    <row r="7517" customFormat="1" ht="13" x14ac:dyDescent="0.15"/>
    <row r="7518" customFormat="1" ht="13" x14ac:dyDescent="0.15"/>
    <row r="7519" customFormat="1" ht="13" x14ac:dyDescent="0.15"/>
    <row r="7520" customFormat="1" ht="13" x14ac:dyDescent="0.15"/>
    <row r="7521" customFormat="1" ht="13" x14ac:dyDescent="0.15"/>
    <row r="7522" customFormat="1" ht="13" x14ac:dyDescent="0.15"/>
    <row r="7523" customFormat="1" ht="13" x14ac:dyDescent="0.15"/>
    <row r="7524" customFormat="1" ht="13" x14ac:dyDescent="0.15"/>
    <row r="7525" customFormat="1" ht="13" x14ac:dyDescent="0.15"/>
    <row r="7526" customFormat="1" ht="13" x14ac:dyDescent="0.15"/>
    <row r="7527" customFormat="1" ht="13" x14ac:dyDescent="0.15"/>
    <row r="7528" customFormat="1" ht="13" x14ac:dyDescent="0.15"/>
    <row r="7529" customFormat="1" ht="13" x14ac:dyDescent="0.15"/>
    <row r="7530" customFormat="1" ht="13" x14ac:dyDescent="0.15"/>
    <row r="7531" customFormat="1" ht="13" x14ac:dyDescent="0.15"/>
    <row r="7532" customFormat="1" ht="13" x14ac:dyDescent="0.15"/>
    <row r="7533" customFormat="1" ht="13" x14ac:dyDescent="0.15"/>
    <row r="7534" customFormat="1" ht="13" x14ac:dyDescent="0.15"/>
    <row r="7535" customFormat="1" ht="13" x14ac:dyDescent="0.15"/>
    <row r="7536" customFormat="1" ht="13" x14ac:dyDescent="0.15"/>
    <row r="7537" customFormat="1" ht="13" x14ac:dyDescent="0.15"/>
    <row r="7538" customFormat="1" ht="13" x14ac:dyDescent="0.15"/>
    <row r="7539" customFormat="1" ht="13" x14ac:dyDescent="0.15"/>
    <row r="7540" customFormat="1" ht="13" x14ac:dyDescent="0.15"/>
    <row r="7541" customFormat="1" ht="13" x14ac:dyDescent="0.15"/>
    <row r="7542" customFormat="1" ht="13" x14ac:dyDescent="0.15"/>
    <row r="7543" customFormat="1" ht="13" x14ac:dyDescent="0.15"/>
    <row r="7544" customFormat="1" ht="13" x14ac:dyDescent="0.15"/>
    <row r="7545" customFormat="1" ht="13" x14ac:dyDescent="0.15"/>
    <row r="7546" customFormat="1" ht="13" x14ac:dyDescent="0.15"/>
    <row r="7547" customFormat="1" ht="13" x14ac:dyDescent="0.15"/>
    <row r="7548" customFormat="1" ht="13" x14ac:dyDescent="0.15"/>
    <row r="7549" customFormat="1" ht="13" x14ac:dyDescent="0.15"/>
    <row r="7550" customFormat="1" ht="13" x14ac:dyDescent="0.15"/>
    <row r="7551" customFormat="1" ht="13" x14ac:dyDescent="0.15"/>
    <row r="7552" customFormat="1" ht="13" x14ac:dyDescent="0.15"/>
    <row r="7553" customFormat="1" ht="13" x14ac:dyDescent="0.15"/>
    <row r="7554" customFormat="1" ht="13" x14ac:dyDescent="0.15"/>
    <row r="7555" customFormat="1" ht="13" x14ac:dyDescent="0.15"/>
    <row r="7556" customFormat="1" ht="13" x14ac:dyDescent="0.15"/>
    <row r="7557" customFormat="1" ht="13" x14ac:dyDescent="0.15"/>
    <row r="7558" customFormat="1" ht="13" x14ac:dyDescent="0.15"/>
    <row r="7559" customFormat="1" ht="13" x14ac:dyDescent="0.15"/>
    <row r="7560" customFormat="1" ht="13" x14ac:dyDescent="0.15"/>
    <row r="7561" customFormat="1" ht="13" x14ac:dyDescent="0.15"/>
    <row r="7562" customFormat="1" ht="13" x14ac:dyDescent="0.15"/>
    <row r="7563" customFormat="1" ht="13" x14ac:dyDescent="0.15"/>
    <row r="7564" customFormat="1" ht="13" x14ac:dyDescent="0.15"/>
    <row r="7565" customFormat="1" ht="13" x14ac:dyDescent="0.15"/>
    <row r="7566" customFormat="1" ht="13" x14ac:dyDescent="0.15"/>
    <row r="7567" customFormat="1" ht="13" x14ac:dyDescent="0.15"/>
    <row r="7568" customFormat="1" ht="13" x14ac:dyDescent="0.15"/>
    <row r="7569" customFormat="1" ht="13" x14ac:dyDescent="0.15"/>
    <row r="7570" customFormat="1" ht="13" x14ac:dyDescent="0.15"/>
    <row r="7571" customFormat="1" ht="13" x14ac:dyDescent="0.15"/>
    <row r="7572" customFormat="1" ht="13" x14ac:dyDescent="0.15"/>
    <row r="7573" customFormat="1" ht="13" x14ac:dyDescent="0.15"/>
    <row r="7574" customFormat="1" ht="13" x14ac:dyDescent="0.15"/>
    <row r="7575" customFormat="1" ht="13" x14ac:dyDescent="0.15"/>
    <row r="7576" customFormat="1" ht="13" x14ac:dyDescent="0.15"/>
    <row r="7577" customFormat="1" ht="13" x14ac:dyDescent="0.15"/>
    <row r="7578" customFormat="1" ht="13" x14ac:dyDescent="0.15"/>
    <row r="7579" customFormat="1" ht="13" x14ac:dyDescent="0.15"/>
    <row r="7580" customFormat="1" ht="13" x14ac:dyDescent="0.15"/>
    <row r="7581" customFormat="1" ht="13" x14ac:dyDescent="0.15"/>
    <row r="7582" customFormat="1" ht="13" x14ac:dyDescent="0.15"/>
    <row r="7583" customFormat="1" ht="13" x14ac:dyDescent="0.15"/>
    <row r="7584" customFormat="1" ht="13" x14ac:dyDescent="0.15"/>
    <row r="7585" customFormat="1" ht="13" x14ac:dyDescent="0.15"/>
    <row r="7586" customFormat="1" ht="13" x14ac:dyDescent="0.15"/>
    <row r="7587" customFormat="1" ht="13" x14ac:dyDescent="0.15"/>
    <row r="7588" customFormat="1" ht="13" x14ac:dyDescent="0.15"/>
    <row r="7589" customFormat="1" ht="13" x14ac:dyDescent="0.15"/>
    <row r="7590" customFormat="1" ht="13" x14ac:dyDescent="0.15"/>
    <row r="7591" customFormat="1" ht="13" x14ac:dyDescent="0.15"/>
    <row r="7592" customFormat="1" ht="13" x14ac:dyDescent="0.15"/>
    <row r="7593" customFormat="1" ht="13" x14ac:dyDescent="0.15"/>
    <row r="7594" customFormat="1" ht="13" x14ac:dyDescent="0.15"/>
    <row r="7595" customFormat="1" ht="13" x14ac:dyDescent="0.15"/>
    <row r="7596" customFormat="1" ht="13" x14ac:dyDescent="0.15"/>
    <row r="7597" customFormat="1" ht="13" x14ac:dyDescent="0.15"/>
    <row r="7598" customFormat="1" ht="13" x14ac:dyDescent="0.15"/>
    <row r="7599" customFormat="1" ht="13" x14ac:dyDescent="0.15"/>
    <row r="7600" customFormat="1" ht="13" x14ac:dyDescent="0.15"/>
    <row r="7601" customFormat="1" ht="13" x14ac:dyDescent="0.15"/>
    <row r="7602" customFormat="1" ht="13" x14ac:dyDescent="0.15"/>
    <row r="7603" customFormat="1" ht="13" x14ac:dyDescent="0.15"/>
    <row r="7604" customFormat="1" ht="13" x14ac:dyDescent="0.15"/>
    <row r="7605" customFormat="1" ht="13" x14ac:dyDescent="0.15"/>
    <row r="7606" customFormat="1" ht="13" x14ac:dyDescent="0.15"/>
    <row r="7607" customFormat="1" ht="13" x14ac:dyDescent="0.15"/>
    <row r="7608" customFormat="1" ht="13" x14ac:dyDescent="0.15"/>
    <row r="7609" customFormat="1" ht="13" x14ac:dyDescent="0.15"/>
    <row r="7610" customFormat="1" ht="13" x14ac:dyDescent="0.15"/>
    <row r="7611" customFormat="1" ht="13" x14ac:dyDescent="0.15"/>
    <row r="7612" customFormat="1" ht="13" x14ac:dyDescent="0.15"/>
    <row r="7613" customFormat="1" ht="13" x14ac:dyDescent="0.15"/>
    <row r="7614" customFormat="1" ht="13" x14ac:dyDescent="0.15"/>
    <row r="7615" customFormat="1" ht="13" x14ac:dyDescent="0.15"/>
    <row r="7616" customFormat="1" ht="13" x14ac:dyDescent="0.15"/>
    <row r="7617" customFormat="1" ht="13" x14ac:dyDescent="0.15"/>
    <row r="7618" customFormat="1" ht="13" x14ac:dyDescent="0.15"/>
    <row r="7619" customFormat="1" ht="13" x14ac:dyDescent="0.15"/>
    <row r="7620" customFormat="1" ht="13" x14ac:dyDescent="0.15"/>
    <row r="7621" customFormat="1" ht="13" x14ac:dyDescent="0.15"/>
    <row r="7622" customFormat="1" ht="13" x14ac:dyDescent="0.15"/>
    <row r="7623" customFormat="1" ht="13" x14ac:dyDescent="0.15"/>
    <row r="7624" customFormat="1" ht="13" x14ac:dyDescent="0.15"/>
    <row r="7625" customFormat="1" ht="13" x14ac:dyDescent="0.15"/>
    <row r="7626" customFormat="1" ht="13" x14ac:dyDescent="0.15"/>
    <row r="7627" customFormat="1" ht="13" x14ac:dyDescent="0.15"/>
    <row r="7628" customFormat="1" ht="13" x14ac:dyDescent="0.15"/>
    <row r="7629" customFormat="1" ht="13" x14ac:dyDescent="0.15"/>
    <row r="7630" customFormat="1" ht="13" x14ac:dyDescent="0.15"/>
    <row r="7631" customFormat="1" ht="13" x14ac:dyDescent="0.15"/>
    <row r="7632" customFormat="1" ht="13" x14ac:dyDescent="0.15"/>
    <row r="7633" customFormat="1" ht="13" x14ac:dyDescent="0.15"/>
    <row r="7634" customFormat="1" ht="13" x14ac:dyDescent="0.15"/>
    <row r="7635" customFormat="1" ht="13" x14ac:dyDescent="0.15"/>
    <row r="7636" customFormat="1" ht="13" x14ac:dyDescent="0.15"/>
    <row r="7637" customFormat="1" ht="13" x14ac:dyDescent="0.15"/>
    <row r="7638" customFormat="1" ht="13" x14ac:dyDescent="0.15"/>
    <row r="7639" customFormat="1" ht="13" x14ac:dyDescent="0.15"/>
    <row r="7640" customFormat="1" ht="13" x14ac:dyDescent="0.15"/>
    <row r="7641" customFormat="1" ht="13" x14ac:dyDescent="0.15"/>
    <row r="7642" customFormat="1" ht="13" x14ac:dyDescent="0.15"/>
    <row r="7643" customFormat="1" ht="13" x14ac:dyDescent="0.15"/>
    <row r="7644" customFormat="1" ht="13" x14ac:dyDescent="0.15"/>
    <row r="7645" customFormat="1" ht="13" x14ac:dyDescent="0.15"/>
    <row r="7646" customFormat="1" ht="13" x14ac:dyDescent="0.15"/>
    <row r="7647" customFormat="1" ht="13" x14ac:dyDescent="0.15"/>
    <row r="7648" customFormat="1" ht="13" x14ac:dyDescent="0.15"/>
    <row r="7649" customFormat="1" ht="13" x14ac:dyDescent="0.15"/>
    <row r="7650" customFormat="1" ht="13" x14ac:dyDescent="0.15"/>
    <row r="7651" customFormat="1" ht="13" x14ac:dyDescent="0.15"/>
    <row r="7652" customFormat="1" ht="13" x14ac:dyDescent="0.15"/>
    <row r="7653" customFormat="1" ht="13" x14ac:dyDescent="0.15"/>
    <row r="7654" customFormat="1" ht="13" x14ac:dyDescent="0.15"/>
    <row r="7655" customFormat="1" ht="13" x14ac:dyDescent="0.15"/>
    <row r="7656" customFormat="1" ht="13" x14ac:dyDescent="0.15"/>
    <row r="7657" customFormat="1" ht="13" x14ac:dyDescent="0.15"/>
    <row r="7658" customFormat="1" ht="13" x14ac:dyDescent="0.15"/>
    <row r="7659" customFormat="1" ht="13" x14ac:dyDescent="0.15"/>
    <row r="7660" customFormat="1" ht="13" x14ac:dyDescent="0.15"/>
    <row r="7661" customFormat="1" ht="13" x14ac:dyDescent="0.15"/>
    <row r="7662" customFormat="1" ht="13" x14ac:dyDescent="0.15"/>
    <row r="7663" customFormat="1" ht="13" x14ac:dyDescent="0.15"/>
    <row r="7664" customFormat="1" ht="13" x14ac:dyDescent="0.15"/>
    <row r="7665" customFormat="1" ht="13" x14ac:dyDescent="0.15"/>
    <row r="7666" customFormat="1" ht="13" x14ac:dyDescent="0.15"/>
    <row r="7667" customFormat="1" ht="13" x14ac:dyDescent="0.15"/>
    <row r="7668" customFormat="1" ht="13" x14ac:dyDescent="0.15"/>
    <row r="7669" customFormat="1" ht="13" x14ac:dyDescent="0.15"/>
    <row r="7670" customFormat="1" ht="13" x14ac:dyDescent="0.15"/>
    <row r="7671" customFormat="1" ht="13" x14ac:dyDescent="0.15"/>
    <row r="7672" customFormat="1" ht="13" x14ac:dyDescent="0.15"/>
    <row r="7673" customFormat="1" ht="13" x14ac:dyDescent="0.15"/>
    <row r="7674" customFormat="1" ht="13" x14ac:dyDescent="0.15"/>
    <row r="7675" customFormat="1" ht="13" x14ac:dyDescent="0.15"/>
    <row r="7676" customFormat="1" ht="13" x14ac:dyDescent="0.15"/>
    <row r="7677" customFormat="1" ht="13" x14ac:dyDescent="0.15"/>
    <row r="7678" customFormat="1" ht="13" x14ac:dyDescent="0.15"/>
    <row r="7679" customFormat="1" ht="13" x14ac:dyDescent="0.15"/>
    <row r="7680" customFormat="1" ht="13" x14ac:dyDescent="0.15"/>
    <row r="7681" customFormat="1" ht="13" x14ac:dyDescent="0.15"/>
    <row r="7682" customFormat="1" ht="13" x14ac:dyDescent="0.15"/>
    <row r="7683" customFormat="1" ht="13" x14ac:dyDescent="0.15"/>
    <row r="7684" customFormat="1" ht="13" x14ac:dyDescent="0.15"/>
    <row r="7685" customFormat="1" ht="13" x14ac:dyDescent="0.15"/>
    <row r="7686" customFormat="1" ht="13" x14ac:dyDescent="0.15"/>
    <row r="7687" customFormat="1" ht="13" x14ac:dyDescent="0.15"/>
    <row r="7688" customFormat="1" ht="13" x14ac:dyDescent="0.15"/>
    <row r="7689" customFormat="1" ht="13" x14ac:dyDescent="0.15"/>
    <row r="7690" customFormat="1" ht="13" x14ac:dyDescent="0.15"/>
    <row r="7691" customFormat="1" ht="13" x14ac:dyDescent="0.15"/>
    <row r="7692" customFormat="1" ht="13" x14ac:dyDescent="0.15"/>
    <row r="7693" customFormat="1" ht="13" x14ac:dyDescent="0.15"/>
    <row r="7694" customFormat="1" ht="13" x14ac:dyDescent="0.15"/>
    <row r="7695" customFormat="1" ht="13" x14ac:dyDescent="0.15"/>
    <row r="7696" customFormat="1" ht="13" x14ac:dyDescent="0.15"/>
    <row r="7697" customFormat="1" ht="13" x14ac:dyDescent="0.15"/>
    <row r="7698" customFormat="1" ht="13" x14ac:dyDescent="0.15"/>
    <row r="7699" customFormat="1" ht="13" x14ac:dyDescent="0.15"/>
    <row r="7700" customFormat="1" ht="13" x14ac:dyDescent="0.15"/>
    <row r="7701" customFormat="1" ht="13" x14ac:dyDescent="0.15"/>
    <row r="7702" customFormat="1" ht="13" x14ac:dyDescent="0.15"/>
    <row r="7703" customFormat="1" ht="13" x14ac:dyDescent="0.15"/>
    <row r="7704" customFormat="1" ht="13" x14ac:dyDescent="0.15"/>
    <row r="7705" customFormat="1" ht="13" x14ac:dyDescent="0.15"/>
    <row r="7706" customFormat="1" ht="13" x14ac:dyDescent="0.15"/>
    <row r="7707" customFormat="1" ht="13" x14ac:dyDescent="0.15"/>
    <row r="7708" customFormat="1" ht="13" x14ac:dyDescent="0.15"/>
    <row r="7709" customFormat="1" ht="13" x14ac:dyDescent="0.15"/>
    <row r="7710" customFormat="1" ht="13" x14ac:dyDescent="0.15"/>
    <row r="7711" customFormat="1" ht="13" x14ac:dyDescent="0.15"/>
    <row r="7712" customFormat="1" ht="13" x14ac:dyDescent="0.15"/>
    <row r="7713" customFormat="1" ht="13" x14ac:dyDescent="0.15"/>
    <row r="7714" customFormat="1" ht="13" x14ac:dyDescent="0.15"/>
    <row r="7715" customFormat="1" ht="13" x14ac:dyDescent="0.15"/>
    <row r="7716" customFormat="1" ht="13" x14ac:dyDescent="0.15"/>
    <row r="7717" customFormat="1" ht="13" x14ac:dyDescent="0.15"/>
    <row r="7718" customFormat="1" ht="13" x14ac:dyDescent="0.15"/>
    <row r="7719" customFormat="1" ht="13" x14ac:dyDescent="0.15"/>
    <row r="7720" customFormat="1" ht="13" x14ac:dyDescent="0.15"/>
    <row r="7721" customFormat="1" ht="13" x14ac:dyDescent="0.15"/>
    <row r="7722" customFormat="1" ht="13" x14ac:dyDescent="0.15"/>
    <row r="7723" customFormat="1" ht="13" x14ac:dyDescent="0.15"/>
    <row r="7724" customFormat="1" ht="13" x14ac:dyDescent="0.15"/>
    <row r="7725" customFormat="1" ht="13" x14ac:dyDescent="0.15"/>
    <row r="7726" customFormat="1" ht="13" x14ac:dyDescent="0.15"/>
    <row r="7727" customFormat="1" ht="13" x14ac:dyDescent="0.15"/>
    <row r="7728" customFormat="1" ht="13" x14ac:dyDescent="0.15"/>
    <row r="7729" customFormat="1" ht="13" x14ac:dyDescent="0.15"/>
    <row r="7730" customFormat="1" ht="13" x14ac:dyDescent="0.15"/>
    <row r="7731" customFormat="1" ht="13" x14ac:dyDescent="0.15"/>
    <row r="7732" customFormat="1" ht="13" x14ac:dyDescent="0.15"/>
    <row r="7733" customFormat="1" ht="13" x14ac:dyDescent="0.15"/>
    <row r="7734" customFormat="1" ht="13" x14ac:dyDescent="0.15"/>
    <row r="7735" customFormat="1" ht="13" x14ac:dyDescent="0.15"/>
    <row r="7736" customFormat="1" ht="13" x14ac:dyDescent="0.15"/>
    <row r="7737" customFormat="1" ht="13" x14ac:dyDescent="0.15"/>
    <row r="7738" customFormat="1" ht="13" x14ac:dyDescent="0.15"/>
    <row r="7739" customFormat="1" ht="13" x14ac:dyDescent="0.15"/>
    <row r="7740" customFormat="1" ht="13" x14ac:dyDescent="0.15"/>
    <row r="7741" customFormat="1" ht="13" x14ac:dyDescent="0.15"/>
    <row r="7742" customFormat="1" ht="13" x14ac:dyDescent="0.15"/>
    <row r="7743" customFormat="1" ht="13" x14ac:dyDescent="0.15"/>
    <row r="7744" customFormat="1" ht="13" x14ac:dyDescent="0.15"/>
    <row r="7745" customFormat="1" ht="13" x14ac:dyDescent="0.15"/>
    <row r="7746" customFormat="1" ht="13" x14ac:dyDescent="0.15"/>
    <row r="7747" customFormat="1" ht="13" x14ac:dyDescent="0.15"/>
    <row r="7748" customFormat="1" ht="13" x14ac:dyDescent="0.15"/>
    <row r="7749" customFormat="1" ht="13" x14ac:dyDescent="0.15"/>
    <row r="7750" customFormat="1" ht="13" x14ac:dyDescent="0.15"/>
    <row r="7751" customFormat="1" ht="13" x14ac:dyDescent="0.15"/>
    <row r="7752" customFormat="1" ht="13" x14ac:dyDescent="0.15"/>
    <row r="7753" customFormat="1" ht="13" x14ac:dyDescent="0.15"/>
    <row r="7754" customFormat="1" ht="13" x14ac:dyDescent="0.15"/>
    <row r="7755" customFormat="1" ht="13" x14ac:dyDescent="0.15"/>
    <row r="7756" customFormat="1" ht="13" x14ac:dyDescent="0.15"/>
    <row r="7757" customFormat="1" ht="13" x14ac:dyDescent="0.15"/>
    <row r="7758" customFormat="1" ht="13" x14ac:dyDescent="0.15"/>
    <row r="7759" customFormat="1" ht="13" x14ac:dyDescent="0.15"/>
    <row r="7760" customFormat="1" ht="13" x14ac:dyDescent="0.15"/>
    <row r="7761" customFormat="1" ht="13" x14ac:dyDescent="0.15"/>
    <row r="7762" customFormat="1" ht="13" x14ac:dyDescent="0.15"/>
    <row r="7763" customFormat="1" ht="13" x14ac:dyDescent="0.15"/>
    <row r="7764" customFormat="1" ht="13" x14ac:dyDescent="0.15"/>
    <row r="7765" customFormat="1" ht="13" x14ac:dyDescent="0.15"/>
    <row r="7766" customFormat="1" ht="13" x14ac:dyDescent="0.15"/>
    <row r="7767" customFormat="1" ht="13" x14ac:dyDescent="0.15"/>
    <row r="7768" customFormat="1" ht="13" x14ac:dyDescent="0.15"/>
    <row r="7769" customFormat="1" ht="13" x14ac:dyDescent="0.15"/>
    <row r="7770" customFormat="1" ht="13" x14ac:dyDescent="0.15"/>
    <row r="7771" customFormat="1" ht="13" x14ac:dyDescent="0.15"/>
    <row r="7772" customFormat="1" ht="13" x14ac:dyDescent="0.15"/>
    <row r="7773" customFormat="1" ht="13" x14ac:dyDescent="0.15"/>
    <row r="7774" customFormat="1" ht="13" x14ac:dyDescent="0.15"/>
    <row r="7775" customFormat="1" ht="13" x14ac:dyDescent="0.15"/>
    <row r="7776" customFormat="1" ht="13" x14ac:dyDescent="0.15"/>
    <row r="7777" customFormat="1" ht="13" x14ac:dyDescent="0.15"/>
    <row r="7778" customFormat="1" ht="13" x14ac:dyDescent="0.15"/>
    <row r="7779" customFormat="1" ht="13" x14ac:dyDescent="0.15"/>
    <row r="7780" customFormat="1" ht="13" x14ac:dyDescent="0.15"/>
    <row r="7781" customFormat="1" ht="13" x14ac:dyDescent="0.15"/>
    <row r="7782" customFormat="1" ht="13" x14ac:dyDescent="0.15"/>
    <row r="7783" customFormat="1" ht="13" x14ac:dyDescent="0.15"/>
    <row r="7784" customFormat="1" ht="13" x14ac:dyDescent="0.15"/>
    <row r="7785" customFormat="1" ht="13" x14ac:dyDescent="0.15"/>
    <row r="7786" customFormat="1" ht="13" x14ac:dyDescent="0.15"/>
    <row r="7787" customFormat="1" ht="13" x14ac:dyDescent="0.15"/>
    <row r="7788" customFormat="1" ht="13" x14ac:dyDescent="0.15"/>
    <row r="7789" customFormat="1" ht="13" x14ac:dyDescent="0.15"/>
    <row r="7790" customFormat="1" ht="13" x14ac:dyDescent="0.15"/>
    <row r="7791" customFormat="1" ht="13" x14ac:dyDescent="0.15"/>
    <row r="7792" customFormat="1" ht="13" x14ac:dyDescent="0.15"/>
    <row r="7793" customFormat="1" ht="13" x14ac:dyDescent="0.15"/>
    <row r="7794" customFormat="1" ht="13" x14ac:dyDescent="0.15"/>
    <row r="7795" customFormat="1" ht="13" x14ac:dyDescent="0.15"/>
    <row r="7796" customFormat="1" ht="13" x14ac:dyDescent="0.15"/>
    <row r="7797" customFormat="1" ht="13" x14ac:dyDescent="0.15"/>
    <row r="7798" customFormat="1" ht="13" x14ac:dyDescent="0.15"/>
    <row r="7799" customFormat="1" ht="13" x14ac:dyDescent="0.15"/>
    <row r="7800" customFormat="1" ht="13" x14ac:dyDescent="0.15"/>
    <row r="7801" customFormat="1" ht="13" x14ac:dyDescent="0.15"/>
    <row r="7802" customFormat="1" ht="13" x14ac:dyDescent="0.15"/>
    <row r="7803" customFormat="1" ht="13" x14ac:dyDescent="0.15"/>
    <row r="7804" customFormat="1" ht="13" x14ac:dyDescent="0.15"/>
    <row r="7805" customFormat="1" ht="13" x14ac:dyDescent="0.15"/>
    <row r="7806" customFormat="1" ht="13" x14ac:dyDescent="0.15"/>
    <row r="7807" customFormat="1" ht="13" x14ac:dyDescent="0.15"/>
    <row r="7808" customFormat="1" ht="13" x14ac:dyDescent="0.15"/>
    <row r="7809" customFormat="1" ht="13" x14ac:dyDescent="0.15"/>
    <row r="7810" customFormat="1" ht="13" x14ac:dyDescent="0.15"/>
    <row r="7811" customFormat="1" ht="13" x14ac:dyDescent="0.15"/>
    <row r="7812" customFormat="1" ht="13" x14ac:dyDescent="0.15"/>
    <row r="7813" customFormat="1" ht="13" x14ac:dyDescent="0.15"/>
    <row r="7814" customFormat="1" ht="13" x14ac:dyDescent="0.15"/>
    <row r="7815" customFormat="1" ht="13" x14ac:dyDescent="0.15"/>
    <row r="7816" customFormat="1" ht="13" x14ac:dyDescent="0.15"/>
    <row r="7817" customFormat="1" ht="13" x14ac:dyDescent="0.15"/>
    <row r="7818" customFormat="1" ht="13" x14ac:dyDescent="0.15"/>
    <row r="7819" customFormat="1" ht="13" x14ac:dyDescent="0.15"/>
    <row r="7820" customFormat="1" ht="13" x14ac:dyDescent="0.15"/>
    <row r="7821" customFormat="1" ht="13" x14ac:dyDescent="0.15"/>
    <row r="7822" customFormat="1" ht="13" x14ac:dyDescent="0.15"/>
    <row r="7823" customFormat="1" ht="13" x14ac:dyDescent="0.15"/>
    <row r="7824" customFormat="1" ht="13" x14ac:dyDescent="0.15"/>
    <row r="7825" customFormat="1" ht="13" x14ac:dyDescent="0.15"/>
    <row r="7826" customFormat="1" ht="13" x14ac:dyDescent="0.15"/>
    <row r="7827" customFormat="1" ht="13" x14ac:dyDescent="0.15"/>
    <row r="7828" customFormat="1" ht="13" x14ac:dyDescent="0.15"/>
    <row r="7829" customFormat="1" ht="13" x14ac:dyDescent="0.15"/>
    <row r="7830" customFormat="1" ht="13" x14ac:dyDescent="0.15"/>
    <row r="7831" customFormat="1" ht="13" x14ac:dyDescent="0.15"/>
    <row r="7832" customFormat="1" ht="13" x14ac:dyDescent="0.15"/>
    <row r="7833" customFormat="1" ht="13" x14ac:dyDescent="0.15"/>
    <row r="7834" customFormat="1" ht="13" x14ac:dyDescent="0.15"/>
    <row r="7835" customFormat="1" ht="13" x14ac:dyDescent="0.15"/>
    <row r="7836" customFormat="1" ht="13" x14ac:dyDescent="0.15"/>
    <row r="7837" customFormat="1" ht="13" x14ac:dyDescent="0.15"/>
    <row r="7838" customFormat="1" ht="13" x14ac:dyDescent="0.15"/>
    <row r="7839" customFormat="1" ht="13" x14ac:dyDescent="0.15"/>
    <row r="7840" customFormat="1" ht="13" x14ac:dyDescent="0.15"/>
    <row r="7841" customFormat="1" ht="13" x14ac:dyDescent="0.15"/>
    <row r="7842" customFormat="1" ht="13" x14ac:dyDescent="0.15"/>
    <row r="7843" customFormat="1" ht="13" x14ac:dyDescent="0.15"/>
    <row r="7844" customFormat="1" ht="13" x14ac:dyDescent="0.15"/>
    <row r="7845" customFormat="1" ht="13" x14ac:dyDescent="0.15"/>
    <row r="7846" customFormat="1" ht="13" x14ac:dyDescent="0.15"/>
    <row r="7847" customFormat="1" ht="13" x14ac:dyDescent="0.15"/>
    <row r="7848" customFormat="1" ht="13" x14ac:dyDescent="0.15"/>
    <row r="7849" customFormat="1" ht="13" x14ac:dyDescent="0.15"/>
    <row r="7850" customFormat="1" ht="13" x14ac:dyDescent="0.15"/>
    <row r="7851" customFormat="1" ht="13" x14ac:dyDescent="0.15"/>
    <row r="7852" customFormat="1" ht="13" x14ac:dyDescent="0.15"/>
    <row r="7853" customFormat="1" ht="13" x14ac:dyDescent="0.15"/>
    <row r="7854" customFormat="1" ht="13" x14ac:dyDescent="0.15"/>
    <row r="7855" customFormat="1" ht="13" x14ac:dyDescent="0.15"/>
    <row r="7856" customFormat="1" ht="13" x14ac:dyDescent="0.15"/>
    <row r="7857" customFormat="1" ht="13" x14ac:dyDescent="0.15"/>
    <row r="7858" customFormat="1" ht="13" x14ac:dyDescent="0.15"/>
    <row r="7859" customFormat="1" ht="13" x14ac:dyDescent="0.15"/>
    <row r="7860" customFormat="1" ht="13" x14ac:dyDescent="0.15"/>
    <row r="7861" customFormat="1" ht="13" x14ac:dyDescent="0.15"/>
    <row r="7862" customFormat="1" ht="13" x14ac:dyDescent="0.15"/>
    <row r="7863" customFormat="1" ht="13" x14ac:dyDescent="0.15"/>
    <row r="7864" customFormat="1" ht="13" x14ac:dyDescent="0.15"/>
    <row r="7865" customFormat="1" ht="13" x14ac:dyDescent="0.15"/>
    <row r="7866" customFormat="1" ht="13" x14ac:dyDescent="0.15"/>
    <row r="7867" customFormat="1" ht="13" x14ac:dyDescent="0.15"/>
    <row r="7868" customFormat="1" ht="13" x14ac:dyDescent="0.15"/>
    <row r="7869" customFormat="1" ht="13" x14ac:dyDescent="0.15"/>
    <row r="7870" customFormat="1" ht="13" x14ac:dyDescent="0.15"/>
    <row r="7871" customFormat="1" ht="13" x14ac:dyDescent="0.15"/>
    <row r="7872" customFormat="1" ht="13" x14ac:dyDescent="0.15"/>
    <row r="7873" customFormat="1" ht="13" x14ac:dyDescent="0.15"/>
    <row r="7874" customFormat="1" ht="13" x14ac:dyDescent="0.15"/>
    <row r="7875" customFormat="1" ht="13" x14ac:dyDescent="0.15"/>
    <row r="7876" customFormat="1" ht="13" x14ac:dyDescent="0.15"/>
    <row r="7877" customFormat="1" ht="13" x14ac:dyDescent="0.15"/>
    <row r="7878" customFormat="1" ht="13" x14ac:dyDescent="0.15"/>
    <row r="7879" customFormat="1" ht="13" x14ac:dyDescent="0.15"/>
    <row r="7880" customFormat="1" ht="13" x14ac:dyDescent="0.15"/>
    <row r="7881" customFormat="1" ht="13" x14ac:dyDescent="0.15"/>
    <row r="7882" customFormat="1" ht="13" x14ac:dyDescent="0.15"/>
    <row r="7883" customFormat="1" ht="13" x14ac:dyDescent="0.15"/>
    <row r="7884" customFormat="1" ht="13" x14ac:dyDescent="0.15"/>
    <row r="7885" customFormat="1" ht="13" x14ac:dyDescent="0.15"/>
    <row r="7886" customFormat="1" ht="13" x14ac:dyDescent="0.15"/>
    <row r="7887" customFormat="1" ht="13" x14ac:dyDescent="0.15"/>
    <row r="7888" customFormat="1" ht="13" x14ac:dyDescent="0.15"/>
    <row r="7889" customFormat="1" ht="13" x14ac:dyDescent="0.15"/>
    <row r="7890" customFormat="1" ht="13" x14ac:dyDescent="0.15"/>
    <row r="7891" customFormat="1" ht="13" x14ac:dyDescent="0.15"/>
    <row r="7892" customFormat="1" ht="13" x14ac:dyDescent="0.15"/>
    <row r="7893" customFormat="1" ht="13" x14ac:dyDescent="0.15"/>
    <row r="7894" customFormat="1" ht="13" x14ac:dyDescent="0.15"/>
    <row r="7895" customFormat="1" ht="13" x14ac:dyDescent="0.15"/>
    <row r="7896" customFormat="1" ht="13" x14ac:dyDescent="0.15"/>
    <row r="7897" customFormat="1" ht="13" x14ac:dyDescent="0.15"/>
    <row r="7898" customFormat="1" ht="13" x14ac:dyDescent="0.15"/>
    <row r="7899" customFormat="1" ht="13" x14ac:dyDescent="0.15"/>
    <row r="7900" customFormat="1" ht="13" x14ac:dyDescent="0.15"/>
    <row r="7901" customFormat="1" ht="13" x14ac:dyDescent="0.15"/>
    <row r="7902" customFormat="1" ht="13" x14ac:dyDescent="0.15"/>
    <row r="7903" customFormat="1" ht="13" x14ac:dyDescent="0.15"/>
    <row r="7904" customFormat="1" ht="13" x14ac:dyDescent="0.15"/>
    <row r="7905" customFormat="1" ht="13" x14ac:dyDescent="0.15"/>
    <row r="7906" customFormat="1" ht="13" x14ac:dyDescent="0.15"/>
    <row r="7907" customFormat="1" ht="13" x14ac:dyDescent="0.15"/>
    <row r="7908" customFormat="1" ht="13" x14ac:dyDescent="0.15"/>
    <row r="7909" customFormat="1" ht="13" x14ac:dyDescent="0.15"/>
    <row r="7910" customFormat="1" ht="13" x14ac:dyDescent="0.15"/>
    <row r="7911" customFormat="1" ht="13" x14ac:dyDescent="0.15"/>
    <row r="7912" customFormat="1" ht="13" x14ac:dyDescent="0.15"/>
    <row r="7913" customFormat="1" ht="13" x14ac:dyDescent="0.15"/>
    <row r="7914" customFormat="1" ht="13" x14ac:dyDescent="0.15"/>
    <row r="7915" customFormat="1" ht="13" x14ac:dyDescent="0.15"/>
    <row r="7916" customFormat="1" ht="13" x14ac:dyDescent="0.15"/>
    <row r="7917" customFormat="1" ht="13" x14ac:dyDescent="0.15"/>
    <row r="7918" customFormat="1" ht="13" x14ac:dyDescent="0.15"/>
    <row r="7919" customFormat="1" ht="13" x14ac:dyDescent="0.15"/>
    <row r="7920" customFormat="1" ht="13" x14ac:dyDescent="0.15"/>
    <row r="7921" customFormat="1" ht="13" x14ac:dyDescent="0.15"/>
    <row r="7922" customFormat="1" ht="13" x14ac:dyDescent="0.15"/>
    <row r="7923" customFormat="1" ht="13" x14ac:dyDescent="0.15"/>
    <row r="7924" customFormat="1" ht="13" x14ac:dyDescent="0.15"/>
    <row r="7925" customFormat="1" ht="13" x14ac:dyDescent="0.15"/>
    <row r="7926" customFormat="1" ht="13" x14ac:dyDescent="0.15"/>
    <row r="7927" customFormat="1" ht="13" x14ac:dyDescent="0.15"/>
    <row r="7928" customFormat="1" ht="13" x14ac:dyDescent="0.15"/>
    <row r="7929" customFormat="1" ht="13" x14ac:dyDescent="0.15"/>
    <row r="7930" customFormat="1" ht="13" x14ac:dyDescent="0.15"/>
    <row r="7931" customFormat="1" ht="13" x14ac:dyDescent="0.15"/>
    <row r="7932" customFormat="1" ht="13" x14ac:dyDescent="0.15"/>
    <row r="7933" customFormat="1" ht="13" x14ac:dyDescent="0.15"/>
    <row r="7934" customFormat="1" ht="13" x14ac:dyDescent="0.15"/>
    <row r="7935" customFormat="1" ht="13" x14ac:dyDescent="0.15"/>
    <row r="7936" customFormat="1" ht="13" x14ac:dyDescent="0.15"/>
    <row r="7937" customFormat="1" ht="13" x14ac:dyDescent="0.15"/>
    <row r="7938" customFormat="1" ht="13" x14ac:dyDescent="0.15"/>
    <row r="7939" customFormat="1" ht="13" x14ac:dyDescent="0.15"/>
    <row r="7940" customFormat="1" ht="13" x14ac:dyDescent="0.15"/>
    <row r="7941" customFormat="1" ht="13" x14ac:dyDescent="0.15"/>
    <row r="7942" customFormat="1" ht="13" x14ac:dyDescent="0.15"/>
    <row r="7943" customFormat="1" ht="13" x14ac:dyDescent="0.15"/>
    <row r="7944" customFormat="1" ht="13" x14ac:dyDescent="0.15"/>
    <row r="7945" customFormat="1" ht="13" x14ac:dyDescent="0.15"/>
    <row r="7946" customFormat="1" ht="13" x14ac:dyDescent="0.15"/>
    <row r="7947" customFormat="1" ht="13" x14ac:dyDescent="0.15"/>
    <row r="7948" customFormat="1" ht="13" x14ac:dyDescent="0.15"/>
    <row r="7949" customFormat="1" ht="13" x14ac:dyDescent="0.15"/>
    <row r="7950" customFormat="1" ht="13" x14ac:dyDescent="0.15"/>
    <row r="7951" customFormat="1" ht="13" x14ac:dyDescent="0.15"/>
    <row r="7952" customFormat="1" ht="13" x14ac:dyDescent="0.15"/>
    <row r="7953" customFormat="1" ht="13" x14ac:dyDescent="0.15"/>
    <row r="7954" customFormat="1" ht="13" x14ac:dyDescent="0.15"/>
    <row r="7955" customFormat="1" ht="13" x14ac:dyDescent="0.15"/>
    <row r="7956" customFormat="1" ht="13" x14ac:dyDescent="0.15"/>
    <row r="7957" customFormat="1" ht="13" x14ac:dyDescent="0.15"/>
    <row r="7958" customFormat="1" ht="13" x14ac:dyDescent="0.15"/>
    <row r="7959" customFormat="1" ht="13" x14ac:dyDescent="0.15"/>
    <row r="7960" customFormat="1" ht="13" x14ac:dyDescent="0.15"/>
    <row r="7961" customFormat="1" ht="13" x14ac:dyDescent="0.15"/>
    <row r="7962" customFormat="1" ht="13" x14ac:dyDescent="0.15"/>
    <row r="7963" customFormat="1" ht="13" x14ac:dyDescent="0.15"/>
    <row r="7964" customFormat="1" ht="13" x14ac:dyDescent="0.15"/>
    <row r="7965" customFormat="1" ht="13" x14ac:dyDescent="0.15"/>
    <row r="7966" customFormat="1" ht="13" x14ac:dyDescent="0.15"/>
    <row r="7967" customFormat="1" ht="13" x14ac:dyDescent="0.15"/>
    <row r="7968" customFormat="1" ht="13" x14ac:dyDescent="0.15"/>
    <row r="7969" customFormat="1" ht="13" x14ac:dyDescent="0.15"/>
    <row r="7970" customFormat="1" ht="13" x14ac:dyDescent="0.15"/>
    <row r="7971" customFormat="1" ht="13" x14ac:dyDescent="0.15"/>
    <row r="7972" customFormat="1" ht="13" x14ac:dyDescent="0.15"/>
    <row r="7973" customFormat="1" ht="13" x14ac:dyDescent="0.15"/>
    <row r="7974" customFormat="1" ht="13" x14ac:dyDescent="0.15"/>
    <row r="7975" customFormat="1" ht="13" x14ac:dyDescent="0.15"/>
    <row r="7976" customFormat="1" ht="13" x14ac:dyDescent="0.15"/>
    <row r="7977" customFormat="1" ht="13" x14ac:dyDescent="0.15"/>
    <row r="7978" customFormat="1" ht="13" x14ac:dyDescent="0.15"/>
    <row r="7979" customFormat="1" ht="13" x14ac:dyDescent="0.15"/>
    <row r="7980" customFormat="1" ht="13" x14ac:dyDescent="0.15"/>
    <row r="7981" customFormat="1" ht="13" x14ac:dyDescent="0.15"/>
    <row r="7982" customFormat="1" ht="13" x14ac:dyDescent="0.15"/>
    <row r="7983" customFormat="1" ht="13" x14ac:dyDescent="0.15"/>
    <row r="7984" customFormat="1" ht="13" x14ac:dyDescent="0.15"/>
    <row r="7985" customFormat="1" ht="13" x14ac:dyDescent="0.15"/>
    <row r="7986" customFormat="1" ht="13" x14ac:dyDescent="0.15"/>
    <row r="7987" customFormat="1" ht="13" x14ac:dyDescent="0.15"/>
    <row r="7988" customFormat="1" ht="13" x14ac:dyDescent="0.15"/>
    <row r="7989" customFormat="1" ht="13" x14ac:dyDescent="0.15"/>
    <row r="7990" customFormat="1" ht="13" x14ac:dyDescent="0.15"/>
    <row r="7991" customFormat="1" ht="13" x14ac:dyDescent="0.15"/>
    <row r="7992" customFormat="1" ht="13" x14ac:dyDescent="0.15"/>
    <row r="7993" customFormat="1" ht="13" x14ac:dyDescent="0.15"/>
    <row r="7994" customFormat="1" ht="13" x14ac:dyDescent="0.15"/>
    <row r="7995" customFormat="1" ht="13" x14ac:dyDescent="0.15"/>
    <row r="7996" customFormat="1" ht="13" x14ac:dyDescent="0.15"/>
    <row r="7997" customFormat="1" ht="13" x14ac:dyDescent="0.15"/>
    <row r="7998" customFormat="1" ht="13" x14ac:dyDescent="0.15"/>
    <row r="7999" customFormat="1" ht="13" x14ac:dyDescent="0.15"/>
    <row r="8000" customFormat="1" ht="13" x14ac:dyDescent="0.15"/>
    <row r="8001" customFormat="1" ht="13" x14ac:dyDescent="0.15"/>
    <row r="8002" customFormat="1" ht="13" x14ac:dyDescent="0.15"/>
    <row r="8003" customFormat="1" ht="13" x14ac:dyDescent="0.15"/>
    <row r="8004" customFormat="1" ht="13" x14ac:dyDescent="0.15"/>
    <row r="8005" customFormat="1" ht="13" x14ac:dyDescent="0.15"/>
    <row r="8006" customFormat="1" ht="13" x14ac:dyDescent="0.15"/>
    <row r="8007" customFormat="1" ht="13" x14ac:dyDescent="0.15"/>
    <row r="8008" customFormat="1" ht="13" x14ac:dyDescent="0.15"/>
    <row r="8009" customFormat="1" ht="13" x14ac:dyDescent="0.15"/>
    <row r="8010" customFormat="1" ht="13" x14ac:dyDescent="0.15"/>
    <row r="8011" customFormat="1" ht="13" x14ac:dyDescent="0.15"/>
    <row r="8012" customFormat="1" ht="13" x14ac:dyDescent="0.15"/>
    <row r="8013" customFormat="1" ht="13" x14ac:dyDescent="0.15"/>
    <row r="8014" customFormat="1" ht="13" x14ac:dyDescent="0.15"/>
    <row r="8015" customFormat="1" ht="13" x14ac:dyDescent="0.15"/>
    <row r="8016" customFormat="1" ht="13" x14ac:dyDescent="0.15"/>
    <row r="8017" customFormat="1" ht="13" x14ac:dyDescent="0.15"/>
    <row r="8018" customFormat="1" ht="13" x14ac:dyDescent="0.15"/>
    <row r="8019" customFormat="1" ht="13" x14ac:dyDescent="0.15"/>
    <row r="8020" customFormat="1" ht="13" x14ac:dyDescent="0.15"/>
    <row r="8021" customFormat="1" ht="13" x14ac:dyDescent="0.15"/>
    <row r="8022" customFormat="1" ht="13" x14ac:dyDescent="0.15"/>
    <row r="8023" customFormat="1" ht="13" x14ac:dyDescent="0.15"/>
    <row r="8024" customFormat="1" ht="13" x14ac:dyDescent="0.15"/>
    <row r="8025" customFormat="1" ht="13" x14ac:dyDescent="0.15"/>
    <row r="8026" customFormat="1" ht="13" x14ac:dyDescent="0.15"/>
    <row r="8027" customFormat="1" ht="13" x14ac:dyDescent="0.15"/>
    <row r="8028" customFormat="1" ht="13" x14ac:dyDescent="0.15"/>
    <row r="8029" customFormat="1" ht="13" x14ac:dyDescent="0.15"/>
    <row r="8030" customFormat="1" ht="13" x14ac:dyDescent="0.15"/>
    <row r="8031" customFormat="1" ht="13" x14ac:dyDescent="0.15"/>
    <row r="8032" customFormat="1" ht="13" x14ac:dyDescent="0.15"/>
    <row r="8033" customFormat="1" ht="13" x14ac:dyDescent="0.15"/>
    <row r="8034" customFormat="1" ht="13" x14ac:dyDescent="0.15"/>
    <row r="8035" customFormat="1" ht="13" x14ac:dyDescent="0.15"/>
    <row r="8036" customFormat="1" ht="13" x14ac:dyDescent="0.15"/>
    <row r="8037" customFormat="1" ht="13" x14ac:dyDescent="0.15"/>
    <row r="8038" customFormat="1" ht="13" x14ac:dyDescent="0.15"/>
    <row r="8039" customFormat="1" ht="13" x14ac:dyDescent="0.15"/>
    <row r="8040" customFormat="1" ht="13" x14ac:dyDescent="0.15"/>
    <row r="8041" customFormat="1" ht="13" x14ac:dyDescent="0.15"/>
    <row r="8042" customFormat="1" ht="13" x14ac:dyDescent="0.15"/>
    <row r="8043" customFormat="1" ht="13" x14ac:dyDescent="0.15"/>
    <row r="8044" customFormat="1" ht="13" x14ac:dyDescent="0.15"/>
    <row r="8045" customFormat="1" ht="13" x14ac:dyDescent="0.15"/>
    <row r="8046" customFormat="1" ht="13" x14ac:dyDescent="0.15"/>
    <row r="8047" customFormat="1" ht="13" x14ac:dyDescent="0.15"/>
    <row r="8048" customFormat="1" ht="13" x14ac:dyDescent="0.15"/>
    <row r="8049" customFormat="1" ht="13" x14ac:dyDescent="0.15"/>
    <row r="8050" customFormat="1" ht="13" x14ac:dyDescent="0.15"/>
    <row r="8051" customFormat="1" ht="13" x14ac:dyDescent="0.15"/>
    <row r="8052" customFormat="1" ht="13" x14ac:dyDescent="0.15"/>
    <row r="8053" customFormat="1" ht="13" x14ac:dyDescent="0.15"/>
    <row r="8054" customFormat="1" ht="13" x14ac:dyDescent="0.15"/>
    <row r="8055" customFormat="1" ht="13" x14ac:dyDescent="0.15"/>
    <row r="8056" customFormat="1" ht="13" x14ac:dyDescent="0.15"/>
    <row r="8057" customFormat="1" ht="13" x14ac:dyDescent="0.15"/>
    <row r="8058" customFormat="1" ht="13" x14ac:dyDescent="0.15"/>
    <row r="8059" customFormat="1" ht="13" x14ac:dyDescent="0.15"/>
    <row r="8060" customFormat="1" ht="13" x14ac:dyDescent="0.15"/>
    <row r="8061" customFormat="1" ht="13" x14ac:dyDescent="0.15"/>
    <row r="8062" customFormat="1" ht="13" x14ac:dyDescent="0.15"/>
    <row r="8063" customFormat="1" ht="13" x14ac:dyDescent="0.15"/>
    <row r="8064" customFormat="1" ht="13" x14ac:dyDescent="0.15"/>
    <row r="8065" customFormat="1" ht="13" x14ac:dyDescent="0.15"/>
    <row r="8066" customFormat="1" ht="13" x14ac:dyDescent="0.15"/>
    <row r="8067" customFormat="1" ht="13" x14ac:dyDescent="0.15"/>
    <row r="8068" customFormat="1" ht="13" x14ac:dyDescent="0.15"/>
    <row r="8069" customFormat="1" ht="13" x14ac:dyDescent="0.15"/>
    <row r="8070" customFormat="1" ht="13" x14ac:dyDescent="0.15"/>
    <row r="8071" customFormat="1" ht="13" x14ac:dyDescent="0.15"/>
    <row r="8072" customFormat="1" ht="13" x14ac:dyDescent="0.15"/>
    <row r="8073" customFormat="1" ht="13" x14ac:dyDescent="0.15"/>
    <row r="8074" customFormat="1" ht="13" x14ac:dyDescent="0.15"/>
    <row r="8075" customFormat="1" ht="13" x14ac:dyDescent="0.15"/>
    <row r="8076" customFormat="1" ht="13" x14ac:dyDescent="0.15"/>
    <row r="8077" customFormat="1" ht="13" x14ac:dyDescent="0.15"/>
    <row r="8078" customFormat="1" ht="13" x14ac:dyDescent="0.15"/>
    <row r="8079" customFormat="1" ht="13" x14ac:dyDescent="0.15"/>
    <row r="8080" customFormat="1" ht="13" x14ac:dyDescent="0.15"/>
    <row r="8081" customFormat="1" ht="13" x14ac:dyDescent="0.15"/>
    <row r="8082" customFormat="1" ht="13" x14ac:dyDescent="0.15"/>
    <row r="8083" customFormat="1" ht="13" x14ac:dyDescent="0.15"/>
    <row r="8084" customFormat="1" ht="13" x14ac:dyDescent="0.15"/>
    <row r="8085" customFormat="1" ht="13" x14ac:dyDescent="0.15"/>
    <row r="8086" customFormat="1" ht="13" x14ac:dyDescent="0.15"/>
    <row r="8087" customFormat="1" ht="13" x14ac:dyDescent="0.15"/>
    <row r="8088" customFormat="1" ht="13" x14ac:dyDescent="0.15"/>
    <row r="8089" customFormat="1" ht="13" x14ac:dyDescent="0.15"/>
    <row r="8090" customFormat="1" ht="13" x14ac:dyDescent="0.15"/>
    <row r="8091" customFormat="1" ht="13" x14ac:dyDescent="0.15"/>
    <row r="8092" customFormat="1" ht="13" x14ac:dyDescent="0.15"/>
    <row r="8093" customFormat="1" ht="13" x14ac:dyDescent="0.15"/>
    <row r="8094" customFormat="1" ht="13" x14ac:dyDescent="0.15"/>
    <row r="8095" customFormat="1" ht="13" x14ac:dyDescent="0.15"/>
    <row r="8096" customFormat="1" ht="13" x14ac:dyDescent="0.15"/>
    <row r="8097" customFormat="1" ht="13" x14ac:dyDescent="0.15"/>
    <row r="8098" customFormat="1" ht="13" x14ac:dyDescent="0.15"/>
    <row r="8099" customFormat="1" ht="13" x14ac:dyDescent="0.15"/>
    <row r="8100" customFormat="1" ht="13" x14ac:dyDescent="0.15"/>
    <row r="8101" customFormat="1" ht="13" x14ac:dyDescent="0.15"/>
    <row r="8102" customFormat="1" ht="13" x14ac:dyDescent="0.15"/>
    <row r="8103" customFormat="1" ht="13" x14ac:dyDescent="0.15"/>
    <row r="8104" customFormat="1" ht="13" x14ac:dyDescent="0.15"/>
    <row r="8105" customFormat="1" ht="13" x14ac:dyDescent="0.15"/>
    <row r="8106" customFormat="1" ht="13" x14ac:dyDescent="0.15"/>
    <row r="8107" customFormat="1" ht="13" x14ac:dyDescent="0.15"/>
    <row r="8108" customFormat="1" ht="13" x14ac:dyDescent="0.15"/>
    <row r="8109" customFormat="1" ht="13" x14ac:dyDescent="0.15"/>
    <row r="8110" customFormat="1" ht="13" x14ac:dyDescent="0.15"/>
    <row r="8111" customFormat="1" ht="13" x14ac:dyDescent="0.15"/>
    <row r="8112" customFormat="1" ht="13" x14ac:dyDescent="0.15"/>
    <row r="8113" customFormat="1" ht="13" x14ac:dyDescent="0.15"/>
    <row r="8114" customFormat="1" ht="13" x14ac:dyDescent="0.15"/>
    <row r="8115" customFormat="1" ht="13" x14ac:dyDescent="0.15"/>
    <row r="8116" customFormat="1" ht="13" x14ac:dyDescent="0.15"/>
    <row r="8117" customFormat="1" ht="13" x14ac:dyDescent="0.15"/>
    <row r="8118" customFormat="1" ht="13" x14ac:dyDescent="0.15"/>
    <row r="8119" customFormat="1" ht="13" x14ac:dyDescent="0.15"/>
    <row r="8120" customFormat="1" ht="13" x14ac:dyDescent="0.15"/>
    <row r="8121" customFormat="1" ht="13" x14ac:dyDescent="0.15"/>
    <row r="8122" customFormat="1" ht="13" x14ac:dyDescent="0.15"/>
    <row r="8123" customFormat="1" ht="13" x14ac:dyDescent="0.15"/>
    <row r="8124" customFormat="1" ht="13" x14ac:dyDescent="0.15"/>
    <row r="8125" customFormat="1" ht="13" x14ac:dyDescent="0.15"/>
    <row r="8126" customFormat="1" ht="13" x14ac:dyDescent="0.15"/>
    <row r="8127" customFormat="1" ht="13" x14ac:dyDescent="0.15"/>
    <row r="8128" customFormat="1" ht="13" x14ac:dyDescent="0.15"/>
    <row r="8129" customFormat="1" ht="13" x14ac:dyDescent="0.15"/>
    <row r="8130" customFormat="1" ht="13" x14ac:dyDescent="0.15"/>
    <row r="8131" customFormat="1" ht="13" x14ac:dyDescent="0.15"/>
    <row r="8132" customFormat="1" ht="13" x14ac:dyDescent="0.15"/>
    <row r="8133" customFormat="1" ht="13" x14ac:dyDescent="0.15"/>
    <row r="8134" customFormat="1" ht="13" x14ac:dyDescent="0.15"/>
    <row r="8135" customFormat="1" ht="13" x14ac:dyDescent="0.15"/>
    <row r="8136" customFormat="1" ht="13" x14ac:dyDescent="0.15"/>
    <row r="8137" customFormat="1" ht="13" x14ac:dyDescent="0.15"/>
    <row r="8138" customFormat="1" ht="13" x14ac:dyDescent="0.15"/>
    <row r="8139" customFormat="1" ht="13" x14ac:dyDescent="0.15"/>
    <row r="8140" customFormat="1" ht="13" x14ac:dyDescent="0.15"/>
    <row r="8141" customFormat="1" ht="13" x14ac:dyDescent="0.15"/>
    <row r="8142" customFormat="1" ht="13" x14ac:dyDescent="0.15"/>
    <row r="8143" customFormat="1" ht="13" x14ac:dyDescent="0.15"/>
    <row r="8144" customFormat="1" ht="13" x14ac:dyDescent="0.15"/>
    <row r="8145" customFormat="1" ht="13" x14ac:dyDescent="0.15"/>
    <row r="8146" customFormat="1" ht="13" x14ac:dyDescent="0.15"/>
    <row r="8147" customFormat="1" ht="13" x14ac:dyDescent="0.15"/>
    <row r="8148" customFormat="1" ht="13" x14ac:dyDescent="0.15"/>
    <row r="8149" customFormat="1" ht="13" x14ac:dyDescent="0.15"/>
    <row r="8150" customFormat="1" ht="13" x14ac:dyDescent="0.15"/>
    <row r="8151" customFormat="1" ht="13" x14ac:dyDescent="0.15"/>
    <row r="8152" customFormat="1" ht="13" x14ac:dyDescent="0.15"/>
    <row r="8153" customFormat="1" ht="13" x14ac:dyDescent="0.15"/>
    <row r="8154" customFormat="1" ht="13" x14ac:dyDescent="0.15"/>
    <row r="8155" customFormat="1" ht="13" x14ac:dyDescent="0.15"/>
    <row r="8156" customFormat="1" ht="13" x14ac:dyDescent="0.15"/>
    <row r="8157" customFormat="1" ht="13" x14ac:dyDescent="0.15"/>
    <row r="8158" customFormat="1" ht="13" x14ac:dyDescent="0.15"/>
    <row r="8159" customFormat="1" ht="13" x14ac:dyDescent="0.15"/>
    <row r="8160" customFormat="1" ht="13" x14ac:dyDescent="0.15"/>
    <row r="8161" customFormat="1" ht="13" x14ac:dyDescent="0.15"/>
    <row r="8162" customFormat="1" ht="13" x14ac:dyDescent="0.15"/>
    <row r="8163" customFormat="1" ht="13" x14ac:dyDescent="0.15"/>
    <row r="8164" customFormat="1" ht="13" x14ac:dyDescent="0.15"/>
    <row r="8165" customFormat="1" ht="13" x14ac:dyDescent="0.15"/>
    <row r="8166" customFormat="1" ht="13" x14ac:dyDescent="0.15"/>
    <row r="8167" customFormat="1" ht="13" x14ac:dyDescent="0.15"/>
    <row r="8168" customFormat="1" ht="13" x14ac:dyDescent="0.15"/>
    <row r="8169" customFormat="1" ht="13" x14ac:dyDescent="0.15"/>
    <row r="8170" customFormat="1" ht="13" x14ac:dyDescent="0.15"/>
    <row r="8171" customFormat="1" ht="13" x14ac:dyDescent="0.15"/>
    <row r="8172" customFormat="1" ht="13" x14ac:dyDescent="0.15"/>
    <row r="8173" customFormat="1" ht="13" x14ac:dyDescent="0.15"/>
    <row r="8174" customFormat="1" ht="13" x14ac:dyDescent="0.15"/>
    <row r="8175" customFormat="1" ht="13" x14ac:dyDescent="0.15"/>
    <row r="8176" customFormat="1" ht="13" x14ac:dyDescent="0.15"/>
    <row r="8177" customFormat="1" ht="13" x14ac:dyDescent="0.15"/>
    <row r="8178" customFormat="1" ht="13" x14ac:dyDescent="0.15"/>
    <row r="8179" customFormat="1" ht="13" x14ac:dyDescent="0.15"/>
    <row r="8180" customFormat="1" ht="13" x14ac:dyDescent="0.15"/>
    <row r="8181" customFormat="1" ht="13" x14ac:dyDescent="0.15"/>
    <row r="8182" customFormat="1" ht="13" x14ac:dyDescent="0.15"/>
    <row r="8183" customFormat="1" ht="13" x14ac:dyDescent="0.15"/>
    <row r="8184" customFormat="1" ht="13" x14ac:dyDescent="0.15"/>
    <row r="8185" customFormat="1" ht="13" x14ac:dyDescent="0.15"/>
    <row r="8186" customFormat="1" ht="13" x14ac:dyDescent="0.15"/>
    <row r="8187" customFormat="1" ht="13" x14ac:dyDescent="0.15"/>
    <row r="8188" customFormat="1" ht="13" x14ac:dyDescent="0.15"/>
    <row r="8189" customFormat="1" ht="13" x14ac:dyDescent="0.15"/>
    <row r="8190" customFormat="1" ht="13" x14ac:dyDescent="0.15"/>
    <row r="8191" customFormat="1" ht="13" x14ac:dyDescent="0.15"/>
    <row r="8192" customFormat="1" ht="13" x14ac:dyDescent="0.15"/>
    <row r="8193" customFormat="1" ht="13" x14ac:dyDescent="0.15"/>
    <row r="8194" customFormat="1" ht="13" x14ac:dyDescent="0.15"/>
    <row r="8195" customFormat="1" ht="13" x14ac:dyDescent="0.15"/>
    <row r="8196" customFormat="1" ht="13" x14ac:dyDescent="0.15"/>
    <row r="8197" customFormat="1" ht="13" x14ac:dyDescent="0.15"/>
    <row r="8198" customFormat="1" ht="13" x14ac:dyDescent="0.15"/>
    <row r="8199" customFormat="1" ht="13" x14ac:dyDescent="0.15"/>
    <row r="8200" customFormat="1" ht="13" x14ac:dyDescent="0.15"/>
    <row r="8201" customFormat="1" ht="13" x14ac:dyDescent="0.15"/>
    <row r="8202" customFormat="1" ht="13" x14ac:dyDescent="0.15"/>
    <row r="8203" customFormat="1" ht="13" x14ac:dyDescent="0.15"/>
    <row r="8204" customFormat="1" ht="13" x14ac:dyDescent="0.15"/>
    <row r="8205" customFormat="1" ht="13" x14ac:dyDescent="0.15"/>
    <row r="8206" customFormat="1" ht="13" x14ac:dyDescent="0.15"/>
    <row r="8207" customFormat="1" ht="13" x14ac:dyDescent="0.15"/>
    <row r="8208" customFormat="1" ht="13" x14ac:dyDescent="0.15"/>
    <row r="8209" customFormat="1" ht="13" x14ac:dyDescent="0.15"/>
    <row r="8210" customFormat="1" ht="13" x14ac:dyDescent="0.15"/>
    <row r="8211" customFormat="1" ht="13" x14ac:dyDescent="0.15"/>
    <row r="8212" customFormat="1" ht="13" x14ac:dyDescent="0.15"/>
    <row r="8213" customFormat="1" ht="13" x14ac:dyDescent="0.15"/>
    <row r="8214" customFormat="1" ht="13" x14ac:dyDescent="0.15"/>
    <row r="8215" customFormat="1" ht="13" x14ac:dyDescent="0.15"/>
    <row r="8216" customFormat="1" ht="13" x14ac:dyDescent="0.15"/>
    <row r="8217" customFormat="1" ht="13" x14ac:dyDescent="0.15"/>
    <row r="8218" customFormat="1" ht="13" x14ac:dyDescent="0.15"/>
    <row r="8219" customFormat="1" ht="13" x14ac:dyDescent="0.15"/>
    <row r="8220" customFormat="1" ht="13" x14ac:dyDescent="0.15"/>
    <row r="8221" customFormat="1" ht="13" x14ac:dyDescent="0.15"/>
    <row r="8222" customFormat="1" ht="13" x14ac:dyDescent="0.15"/>
    <row r="8223" customFormat="1" ht="13" x14ac:dyDescent="0.15"/>
    <row r="8224" customFormat="1" ht="13" x14ac:dyDescent="0.15"/>
    <row r="8225" customFormat="1" ht="13" x14ac:dyDescent="0.15"/>
    <row r="8226" customFormat="1" ht="13" x14ac:dyDescent="0.15"/>
    <row r="8227" customFormat="1" ht="13" x14ac:dyDescent="0.15"/>
    <row r="8228" customFormat="1" ht="13" x14ac:dyDescent="0.15"/>
    <row r="8229" customFormat="1" ht="13" x14ac:dyDescent="0.15"/>
    <row r="8230" customFormat="1" ht="13" x14ac:dyDescent="0.15"/>
    <row r="8231" customFormat="1" ht="13" x14ac:dyDescent="0.15"/>
    <row r="8232" customFormat="1" ht="13" x14ac:dyDescent="0.15"/>
    <row r="8233" customFormat="1" ht="13" x14ac:dyDescent="0.15"/>
    <row r="8234" customFormat="1" ht="13" x14ac:dyDescent="0.15"/>
    <row r="8235" customFormat="1" ht="13" x14ac:dyDescent="0.15"/>
    <row r="8236" customFormat="1" ht="13" x14ac:dyDescent="0.15"/>
    <row r="8237" customFormat="1" ht="13" x14ac:dyDescent="0.15"/>
    <row r="8238" customFormat="1" ht="13" x14ac:dyDescent="0.15"/>
    <row r="8239" customFormat="1" ht="13" x14ac:dyDescent="0.15"/>
    <row r="8240" customFormat="1" ht="13" x14ac:dyDescent="0.15"/>
    <row r="8241" customFormat="1" ht="13" x14ac:dyDescent="0.15"/>
    <row r="8242" customFormat="1" ht="13" x14ac:dyDescent="0.15"/>
    <row r="8243" customFormat="1" ht="13" x14ac:dyDescent="0.15"/>
    <row r="8244" customFormat="1" ht="13" x14ac:dyDescent="0.15"/>
    <row r="8245" customFormat="1" ht="13" x14ac:dyDescent="0.15"/>
    <row r="8246" customFormat="1" ht="13" x14ac:dyDescent="0.15"/>
    <row r="8247" customFormat="1" ht="13" x14ac:dyDescent="0.15"/>
    <row r="8248" customFormat="1" ht="13" x14ac:dyDescent="0.15"/>
    <row r="8249" customFormat="1" ht="13" x14ac:dyDescent="0.15"/>
    <row r="8250" customFormat="1" ht="13" x14ac:dyDescent="0.15"/>
    <row r="8251" customFormat="1" ht="13" x14ac:dyDescent="0.15"/>
    <row r="8252" customFormat="1" ht="13" x14ac:dyDescent="0.15"/>
    <row r="8253" customFormat="1" ht="13" x14ac:dyDescent="0.15"/>
    <row r="8254" customFormat="1" ht="13" x14ac:dyDescent="0.15"/>
    <row r="8255" customFormat="1" ht="13" x14ac:dyDescent="0.15"/>
    <row r="8256" customFormat="1" ht="13" x14ac:dyDescent="0.15"/>
    <row r="8257" customFormat="1" ht="13" x14ac:dyDescent="0.15"/>
    <row r="8258" customFormat="1" ht="13" x14ac:dyDescent="0.15"/>
    <row r="8259" customFormat="1" ht="13" x14ac:dyDescent="0.15"/>
    <row r="8260" customFormat="1" ht="13" x14ac:dyDescent="0.15"/>
    <row r="8261" customFormat="1" ht="13" x14ac:dyDescent="0.15"/>
    <row r="8262" customFormat="1" ht="13" x14ac:dyDescent="0.15"/>
    <row r="8263" customFormat="1" ht="13" x14ac:dyDescent="0.15"/>
    <row r="8264" customFormat="1" ht="13" x14ac:dyDescent="0.15"/>
    <row r="8265" customFormat="1" ht="13" x14ac:dyDescent="0.15"/>
    <row r="8266" customFormat="1" ht="13" x14ac:dyDescent="0.15"/>
    <row r="8267" customFormat="1" ht="13" x14ac:dyDescent="0.15"/>
    <row r="8268" customFormat="1" ht="13" x14ac:dyDescent="0.15"/>
    <row r="8269" customFormat="1" ht="13" x14ac:dyDescent="0.15"/>
    <row r="8270" customFormat="1" ht="13" x14ac:dyDescent="0.15"/>
    <row r="8271" customFormat="1" ht="13" x14ac:dyDescent="0.15"/>
    <row r="8272" customFormat="1" ht="13" x14ac:dyDescent="0.15"/>
    <row r="8273" customFormat="1" ht="13" x14ac:dyDescent="0.15"/>
    <row r="8274" customFormat="1" ht="13" x14ac:dyDescent="0.15"/>
    <row r="8275" customFormat="1" ht="13" x14ac:dyDescent="0.15"/>
    <row r="8276" customFormat="1" ht="13" x14ac:dyDescent="0.15"/>
    <row r="8277" customFormat="1" ht="13" x14ac:dyDescent="0.15"/>
    <row r="8278" customFormat="1" ht="13" x14ac:dyDescent="0.15"/>
    <row r="8279" customFormat="1" ht="13" x14ac:dyDescent="0.15"/>
    <row r="8280" customFormat="1" ht="13" x14ac:dyDescent="0.15"/>
    <row r="8281" customFormat="1" ht="13" x14ac:dyDescent="0.15"/>
    <row r="8282" customFormat="1" ht="13" x14ac:dyDescent="0.15"/>
    <row r="8283" customFormat="1" ht="13" x14ac:dyDescent="0.15"/>
    <row r="8284" customFormat="1" ht="13" x14ac:dyDescent="0.15"/>
    <row r="8285" customFormat="1" ht="13" x14ac:dyDescent="0.15"/>
    <row r="8286" customFormat="1" ht="13" x14ac:dyDescent="0.15"/>
    <row r="8287" customFormat="1" ht="13" x14ac:dyDescent="0.15"/>
    <row r="8288" customFormat="1" ht="13" x14ac:dyDescent="0.15"/>
    <row r="8289" customFormat="1" ht="13" x14ac:dyDescent="0.15"/>
    <row r="8290" customFormat="1" ht="13" x14ac:dyDescent="0.15"/>
    <row r="8291" customFormat="1" ht="13" x14ac:dyDescent="0.15"/>
    <row r="8292" customFormat="1" ht="13" x14ac:dyDescent="0.15"/>
    <row r="8293" customFormat="1" ht="13" x14ac:dyDescent="0.15"/>
    <row r="8294" customFormat="1" ht="13" x14ac:dyDescent="0.15"/>
    <row r="8295" customFormat="1" ht="13" x14ac:dyDescent="0.15"/>
    <row r="8296" customFormat="1" ht="13" x14ac:dyDescent="0.15"/>
    <row r="8297" customFormat="1" ht="13" x14ac:dyDescent="0.15"/>
    <row r="8298" customFormat="1" ht="13" x14ac:dyDescent="0.15"/>
    <row r="8299" customFormat="1" ht="13" x14ac:dyDescent="0.15"/>
    <row r="8300" customFormat="1" ht="13" x14ac:dyDescent="0.15"/>
    <row r="8301" customFormat="1" ht="13" x14ac:dyDescent="0.15"/>
    <row r="8302" customFormat="1" ht="13" x14ac:dyDescent="0.15"/>
    <row r="8303" customFormat="1" ht="13" x14ac:dyDescent="0.15"/>
    <row r="8304" customFormat="1" ht="13" x14ac:dyDescent="0.15"/>
    <row r="8305" customFormat="1" ht="13" x14ac:dyDescent="0.15"/>
    <row r="8306" customFormat="1" ht="13" x14ac:dyDescent="0.15"/>
    <row r="8307" customFormat="1" ht="13" x14ac:dyDescent="0.15"/>
    <row r="8308" customFormat="1" ht="13" x14ac:dyDescent="0.15"/>
    <row r="8309" customFormat="1" ht="13" x14ac:dyDescent="0.15"/>
    <row r="8310" customFormat="1" ht="13" x14ac:dyDescent="0.15"/>
    <row r="8311" customFormat="1" ht="13" x14ac:dyDescent="0.15"/>
    <row r="8312" customFormat="1" ht="13" x14ac:dyDescent="0.15"/>
    <row r="8313" customFormat="1" ht="13" x14ac:dyDescent="0.15"/>
    <row r="8314" customFormat="1" ht="13" x14ac:dyDescent="0.15"/>
    <row r="8315" customFormat="1" ht="13" x14ac:dyDescent="0.15"/>
    <row r="8316" customFormat="1" ht="13" x14ac:dyDescent="0.15"/>
    <row r="8317" customFormat="1" ht="13" x14ac:dyDescent="0.15"/>
    <row r="8318" customFormat="1" ht="13" x14ac:dyDescent="0.15"/>
    <row r="8319" customFormat="1" ht="13" x14ac:dyDescent="0.15"/>
    <row r="8320" customFormat="1" ht="13" x14ac:dyDescent="0.15"/>
    <row r="8321" customFormat="1" ht="13" x14ac:dyDescent="0.15"/>
    <row r="8322" customFormat="1" ht="13" x14ac:dyDescent="0.15"/>
    <row r="8323" customFormat="1" ht="13" x14ac:dyDescent="0.15"/>
    <row r="8324" customFormat="1" ht="13" x14ac:dyDescent="0.15"/>
    <row r="8325" customFormat="1" ht="13" x14ac:dyDescent="0.15"/>
    <row r="8326" customFormat="1" ht="13" x14ac:dyDescent="0.15"/>
    <row r="8327" customFormat="1" ht="13" x14ac:dyDescent="0.15"/>
    <row r="8328" customFormat="1" ht="13" x14ac:dyDescent="0.15"/>
    <row r="8329" customFormat="1" ht="13" x14ac:dyDescent="0.15"/>
    <row r="8330" customFormat="1" ht="13" x14ac:dyDescent="0.15"/>
    <row r="8331" customFormat="1" ht="13" x14ac:dyDescent="0.15"/>
    <row r="8332" customFormat="1" ht="13" x14ac:dyDescent="0.15"/>
    <row r="8333" customFormat="1" ht="13" x14ac:dyDescent="0.15"/>
    <row r="8334" customFormat="1" ht="13" x14ac:dyDescent="0.15"/>
    <row r="8335" customFormat="1" ht="13" x14ac:dyDescent="0.15"/>
    <row r="8336" customFormat="1" ht="13" x14ac:dyDescent="0.15"/>
    <row r="8337" customFormat="1" ht="13" x14ac:dyDescent="0.15"/>
    <row r="8338" customFormat="1" ht="13" x14ac:dyDescent="0.15"/>
    <row r="8339" customFormat="1" ht="13" x14ac:dyDescent="0.15"/>
    <row r="8340" customFormat="1" ht="13" x14ac:dyDescent="0.15"/>
    <row r="8341" customFormat="1" ht="13" x14ac:dyDescent="0.15"/>
    <row r="8342" customFormat="1" ht="13" x14ac:dyDescent="0.15"/>
    <row r="8343" customFormat="1" ht="13" x14ac:dyDescent="0.15"/>
    <row r="8344" customFormat="1" ht="13" x14ac:dyDescent="0.15"/>
    <row r="8345" customFormat="1" ht="13" x14ac:dyDescent="0.15"/>
    <row r="8346" customFormat="1" ht="13" x14ac:dyDescent="0.15"/>
    <row r="8347" customFormat="1" ht="13" x14ac:dyDescent="0.15"/>
    <row r="8348" customFormat="1" ht="13" x14ac:dyDescent="0.15"/>
    <row r="8349" customFormat="1" ht="13" x14ac:dyDescent="0.15"/>
    <row r="8350" customFormat="1" ht="13" x14ac:dyDescent="0.15"/>
    <row r="8351" customFormat="1" ht="13" x14ac:dyDescent="0.15"/>
    <row r="8352" customFormat="1" ht="13" x14ac:dyDescent="0.15"/>
    <row r="8353" customFormat="1" ht="13" x14ac:dyDescent="0.15"/>
    <row r="8354" customFormat="1" ht="13" x14ac:dyDescent="0.15"/>
    <row r="8355" customFormat="1" ht="13" x14ac:dyDescent="0.15"/>
    <row r="8356" customFormat="1" ht="13" x14ac:dyDescent="0.15"/>
    <row r="8357" customFormat="1" ht="13" x14ac:dyDescent="0.15"/>
    <row r="8358" customFormat="1" ht="13" x14ac:dyDescent="0.15"/>
    <row r="8359" customFormat="1" ht="13" x14ac:dyDescent="0.15"/>
    <row r="8360" customFormat="1" ht="13" x14ac:dyDescent="0.15"/>
    <row r="8361" customFormat="1" ht="13" x14ac:dyDescent="0.15"/>
    <row r="8362" customFormat="1" ht="13" x14ac:dyDescent="0.15"/>
    <row r="8363" customFormat="1" ht="13" x14ac:dyDescent="0.15"/>
    <row r="8364" customFormat="1" ht="13" x14ac:dyDescent="0.15"/>
    <row r="8365" customFormat="1" ht="13" x14ac:dyDescent="0.15"/>
    <row r="8366" customFormat="1" ht="13" x14ac:dyDescent="0.15"/>
    <row r="8367" customFormat="1" ht="13" x14ac:dyDescent="0.15"/>
    <row r="8368" customFormat="1" ht="13" x14ac:dyDescent="0.15"/>
    <row r="8369" customFormat="1" ht="13" x14ac:dyDescent="0.15"/>
    <row r="8370" customFormat="1" ht="13" x14ac:dyDescent="0.15"/>
    <row r="8371" customFormat="1" ht="13" x14ac:dyDescent="0.15"/>
    <row r="8372" customFormat="1" ht="13" x14ac:dyDescent="0.15"/>
    <row r="8373" customFormat="1" ht="13" x14ac:dyDescent="0.15"/>
    <row r="8374" customFormat="1" ht="13" x14ac:dyDescent="0.15"/>
    <row r="8375" customFormat="1" ht="13" x14ac:dyDescent="0.15"/>
    <row r="8376" customFormat="1" ht="13" x14ac:dyDescent="0.15"/>
    <row r="8377" customFormat="1" ht="13" x14ac:dyDescent="0.15"/>
    <row r="8378" customFormat="1" ht="13" x14ac:dyDescent="0.15"/>
    <row r="8379" customFormat="1" ht="13" x14ac:dyDescent="0.15"/>
    <row r="8380" customFormat="1" ht="13" x14ac:dyDescent="0.15"/>
    <row r="8381" customFormat="1" ht="13" x14ac:dyDescent="0.15"/>
    <row r="8382" customFormat="1" ht="13" x14ac:dyDescent="0.15"/>
    <row r="8383" customFormat="1" ht="13" x14ac:dyDescent="0.15"/>
    <row r="8384" customFormat="1" ht="13" x14ac:dyDescent="0.15"/>
    <row r="8385" customFormat="1" ht="13" x14ac:dyDescent="0.15"/>
    <row r="8386" customFormat="1" ht="13" x14ac:dyDescent="0.15"/>
    <row r="8387" customFormat="1" ht="13" x14ac:dyDescent="0.15"/>
    <row r="8388" customFormat="1" ht="13" x14ac:dyDescent="0.15"/>
    <row r="8389" customFormat="1" ht="13" x14ac:dyDescent="0.15"/>
    <row r="8390" customFormat="1" ht="13" x14ac:dyDescent="0.15"/>
    <row r="8391" customFormat="1" ht="13" x14ac:dyDescent="0.15"/>
    <row r="8392" customFormat="1" ht="13" x14ac:dyDescent="0.15"/>
    <row r="8393" customFormat="1" ht="13" x14ac:dyDescent="0.15"/>
    <row r="8394" customFormat="1" ht="13" x14ac:dyDescent="0.15"/>
    <row r="8395" customFormat="1" ht="13" x14ac:dyDescent="0.15"/>
    <row r="8396" customFormat="1" ht="13" x14ac:dyDescent="0.15"/>
    <row r="8397" customFormat="1" ht="13" x14ac:dyDescent="0.15"/>
    <row r="8398" customFormat="1" ht="13" x14ac:dyDescent="0.15"/>
    <row r="8399" customFormat="1" ht="13" x14ac:dyDescent="0.15"/>
    <row r="8400" customFormat="1" ht="13" x14ac:dyDescent="0.15"/>
    <row r="8401" customFormat="1" ht="13" x14ac:dyDescent="0.15"/>
    <row r="8402" customFormat="1" ht="13" x14ac:dyDescent="0.15"/>
    <row r="8403" customFormat="1" ht="13" x14ac:dyDescent="0.15"/>
    <row r="8404" customFormat="1" ht="13" x14ac:dyDescent="0.15"/>
    <row r="8405" customFormat="1" ht="13" x14ac:dyDescent="0.15"/>
    <row r="8406" customFormat="1" ht="13" x14ac:dyDescent="0.15"/>
    <row r="8407" customFormat="1" ht="13" x14ac:dyDescent="0.15"/>
    <row r="8408" customFormat="1" ht="13" x14ac:dyDescent="0.15"/>
    <row r="8409" customFormat="1" ht="13" x14ac:dyDescent="0.15"/>
    <row r="8410" customFormat="1" ht="13" x14ac:dyDescent="0.15"/>
    <row r="8411" customFormat="1" ht="13" x14ac:dyDescent="0.15"/>
    <row r="8412" customFormat="1" ht="13" x14ac:dyDescent="0.15"/>
    <row r="8413" customFormat="1" ht="13" x14ac:dyDescent="0.15"/>
    <row r="8414" customFormat="1" ht="13" x14ac:dyDescent="0.15"/>
    <row r="8415" customFormat="1" ht="13" x14ac:dyDescent="0.15"/>
    <row r="8416" customFormat="1" ht="13" x14ac:dyDescent="0.15"/>
    <row r="8417" customFormat="1" ht="13" x14ac:dyDescent="0.15"/>
    <row r="8418" customFormat="1" ht="13" x14ac:dyDescent="0.15"/>
    <row r="8419" customFormat="1" ht="13" x14ac:dyDescent="0.15"/>
    <row r="8420" customFormat="1" ht="13" x14ac:dyDescent="0.15"/>
    <row r="8421" customFormat="1" ht="13" x14ac:dyDescent="0.15"/>
    <row r="8422" customFormat="1" ht="13" x14ac:dyDescent="0.15"/>
    <row r="8423" customFormat="1" ht="13" x14ac:dyDescent="0.15"/>
    <row r="8424" customFormat="1" ht="13" x14ac:dyDescent="0.15"/>
    <row r="8425" customFormat="1" ht="13" x14ac:dyDescent="0.15"/>
    <row r="8426" customFormat="1" ht="13" x14ac:dyDescent="0.15"/>
    <row r="8427" customFormat="1" ht="13" x14ac:dyDescent="0.15"/>
    <row r="8428" customFormat="1" ht="13" x14ac:dyDescent="0.15"/>
    <row r="8429" customFormat="1" ht="13" x14ac:dyDescent="0.15"/>
    <row r="8430" customFormat="1" ht="13" x14ac:dyDescent="0.15"/>
    <row r="8431" customFormat="1" ht="13" x14ac:dyDescent="0.15"/>
    <row r="8432" customFormat="1" ht="13" x14ac:dyDescent="0.15"/>
    <row r="8433" customFormat="1" ht="13" x14ac:dyDescent="0.15"/>
    <row r="8434" customFormat="1" ht="13" x14ac:dyDescent="0.15"/>
    <row r="8435" customFormat="1" ht="13" x14ac:dyDescent="0.15"/>
    <row r="8436" customFormat="1" ht="13" x14ac:dyDescent="0.15"/>
    <row r="8437" customFormat="1" ht="13" x14ac:dyDescent="0.15"/>
    <row r="8438" customFormat="1" ht="13" x14ac:dyDescent="0.15"/>
    <row r="8439" customFormat="1" ht="13" x14ac:dyDescent="0.15"/>
    <row r="8440" customFormat="1" ht="13" x14ac:dyDescent="0.15"/>
    <row r="8441" customFormat="1" ht="13" x14ac:dyDescent="0.15"/>
    <row r="8442" customFormat="1" ht="13" x14ac:dyDescent="0.15"/>
    <row r="8443" customFormat="1" ht="13" x14ac:dyDescent="0.15"/>
    <row r="8444" customFormat="1" ht="13" x14ac:dyDescent="0.15"/>
    <row r="8445" customFormat="1" ht="13" x14ac:dyDescent="0.15"/>
    <row r="8446" customFormat="1" ht="13" x14ac:dyDescent="0.15"/>
    <row r="8447" customFormat="1" ht="13" x14ac:dyDescent="0.15"/>
    <row r="8448" customFormat="1" ht="13" x14ac:dyDescent="0.15"/>
    <row r="8449" customFormat="1" ht="13" x14ac:dyDescent="0.15"/>
    <row r="8450" customFormat="1" ht="13" x14ac:dyDescent="0.15"/>
    <row r="8451" customFormat="1" ht="13" x14ac:dyDescent="0.15"/>
    <row r="8452" customFormat="1" ht="13" x14ac:dyDescent="0.15"/>
    <row r="8453" customFormat="1" ht="13" x14ac:dyDescent="0.15"/>
    <row r="8454" customFormat="1" ht="13" x14ac:dyDescent="0.15"/>
    <row r="8455" customFormat="1" ht="13" x14ac:dyDescent="0.15"/>
    <row r="8456" customFormat="1" ht="13" x14ac:dyDescent="0.15"/>
    <row r="8457" customFormat="1" ht="13" x14ac:dyDescent="0.15"/>
    <row r="8458" customFormat="1" ht="13" x14ac:dyDescent="0.15"/>
    <row r="8459" customFormat="1" ht="13" x14ac:dyDescent="0.15"/>
    <row r="8460" customFormat="1" ht="13" x14ac:dyDescent="0.15"/>
    <row r="8461" customFormat="1" ht="13" x14ac:dyDescent="0.15"/>
    <row r="8462" customFormat="1" ht="13" x14ac:dyDescent="0.15"/>
    <row r="8463" customFormat="1" ht="13" x14ac:dyDescent="0.15"/>
    <row r="8464" customFormat="1" ht="13" x14ac:dyDescent="0.15"/>
    <row r="8465" customFormat="1" ht="13" x14ac:dyDescent="0.15"/>
    <row r="8466" customFormat="1" ht="13" x14ac:dyDescent="0.15"/>
    <row r="8467" customFormat="1" ht="13" x14ac:dyDescent="0.15"/>
    <row r="8468" customFormat="1" ht="13" x14ac:dyDescent="0.15"/>
    <row r="8469" customFormat="1" ht="13" x14ac:dyDescent="0.15"/>
    <row r="8470" customFormat="1" ht="13" x14ac:dyDescent="0.15"/>
    <row r="8471" customFormat="1" ht="13" x14ac:dyDescent="0.15"/>
    <row r="8472" customFormat="1" ht="13" x14ac:dyDescent="0.15"/>
    <row r="8473" customFormat="1" ht="13" x14ac:dyDescent="0.15"/>
    <row r="8474" customFormat="1" ht="13" x14ac:dyDescent="0.15"/>
    <row r="8475" customFormat="1" ht="13" x14ac:dyDescent="0.15"/>
    <row r="8476" customFormat="1" ht="13" x14ac:dyDescent="0.15"/>
    <row r="8477" customFormat="1" ht="13" x14ac:dyDescent="0.15"/>
    <row r="8478" customFormat="1" ht="13" x14ac:dyDescent="0.15"/>
    <row r="8479" customFormat="1" ht="13" x14ac:dyDescent="0.15"/>
    <row r="8480" customFormat="1" ht="13" x14ac:dyDescent="0.15"/>
    <row r="8481" customFormat="1" ht="13" x14ac:dyDescent="0.15"/>
    <row r="8482" customFormat="1" ht="13" x14ac:dyDescent="0.15"/>
    <row r="8483" customFormat="1" ht="13" x14ac:dyDescent="0.15"/>
    <row r="8484" customFormat="1" ht="13" x14ac:dyDescent="0.15"/>
    <row r="8485" customFormat="1" ht="13" x14ac:dyDescent="0.15"/>
    <row r="8486" customFormat="1" ht="13" x14ac:dyDescent="0.15"/>
    <row r="8487" customFormat="1" ht="13" x14ac:dyDescent="0.15"/>
    <row r="8488" customFormat="1" ht="13" x14ac:dyDescent="0.15"/>
    <row r="8489" customFormat="1" ht="13" x14ac:dyDescent="0.15"/>
    <row r="8490" customFormat="1" ht="13" x14ac:dyDescent="0.15"/>
    <row r="8491" customFormat="1" ht="13" x14ac:dyDescent="0.15"/>
    <row r="8492" customFormat="1" ht="13" x14ac:dyDescent="0.15"/>
    <row r="8493" customFormat="1" ht="13" x14ac:dyDescent="0.15"/>
    <row r="8494" customFormat="1" ht="13" x14ac:dyDescent="0.15"/>
    <row r="8495" customFormat="1" ht="13" x14ac:dyDescent="0.15"/>
    <row r="8496" customFormat="1" ht="13" x14ac:dyDescent="0.15"/>
    <row r="8497" customFormat="1" ht="13" x14ac:dyDescent="0.15"/>
    <row r="8498" customFormat="1" ht="13" x14ac:dyDescent="0.15"/>
    <row r="8499" customFormat="1" ht="13" x14ac:dyDescent="0.15"/>
    <row r="8500" customFormat="1" ht="13" x14ac:dyDescent="0.15"/>
    <row r="8501" customFormat="1" ht="13" x14ac:dyDescent="0.15"/>
    <row r="8502" customFormat="1" ht="13" x14ac:dyDescent="0.15"/>
    <row r="8503" customFormat="1" ht="13" x14ac:dyDescent="0.15"/>
    <row r="8504" customFormat="1" ht="13" x14ac:dyDescent="0.15"/>
    <row r="8505" customFormat="1" ht="13" x14ac:dyDescent="0.15"/>
    <row r="8506" customFormat="1" ht="13" x14ac:dyDescent="0.15"/>
    <row r="8507" customFormat="1" ht="13" x14ac:dyDescent="0.15"/>
    <row r="8508" customFormat="1" ht="13" x14ac:dyDescent="0.15"/>
    <row r="8509" customFormat="1" ht="13" x14ac:dyDescent="0.15"/>
    <row r="8510" customFormat="1" ht="13" x14ac:dyDescent="0.15"/>
    <row r="8511" customFormat="1" ht="13" x14ac:dyDescent="0.15"/>
    <row r="8512" customFormat="1" ht="13" x14ac:dyDescent="0.15"/>
    <row r="8513" customFormat="1" ht="13" x14ac:dyDescent="0.15"/>
    <row r="8514" customFormat="1" ht="13" x14ac:dyDescent="0.15"/>
    <row r="8515" customFormat="1" ht="13" x14ac:dyDescent="0.15"/>
    <row r="8516" customFormat="1" ht="13" x14ac:dyDescent="0.15"/>
    <row r="8517" customFormat="1" ht="13" x14ac:dyDescent="0.15"/>
    <row r="8518" customFormat="1" ht="13" x14ac:dyDescent="0.15"/>
    <row r="8519" customFormat="1" ht="13" x14ac:dyDescent="0.15"/>
    <row r="8520" customFormat="1" ht="13" x14ac:dyDescent="0.15"/>
    <row r="8521" customFormat="1" ht="13" x14ac:dyDescent="0.15"/>
    <row r="8522" customFormat="1" ht="13" x14ac:dyDescent="0.15"/>
    <row r="8523" customFormat="1" ht="13" x14ac:dyDescent="0.15"/>
    <row r="8524" customFormat="1" ht="13" x14ac:dyDescent="0.15"/>
    <row r="8525" customFormat="1" ht="13" x14ac:dyDescent="0.15"/>
    <row r="8526" customFormat="1" ht="13" x14ac:dyDescent="0.15"/>
    <row r="8527" customFormat="1" ht="13" x14ac:dyDescent="0.15"/>
    <row r="8528" customFormat="1" ht="13" x14ac:dyDescent="0.15"/>
    <row r="8529" customFormat="1" ht="13" x14ac:dyDescent="0.15"/>
    <row r="8530" customFormat="1" ht="13" x14ac:dyDescent="0.15"/>
    <row r="8531" customFormat="1" ht="13" x14ac:dyDescent="0.15"/>
    <row r="8532" customFormat="1" ht="13" x14ac:dyDescent="0.15"/>
    <row r="8533" customFormat="1" ht="13" x14ac:dyDescent="0.15"/>
    <row r="8534" customFormat="1" ht="13" x14ac:dyDescent="0.15"/>
    <row r="8535" customFormat="1" ht="13" x14ac:dyDescent="0.15"/>
    <row r="8536" customFormat="1" ht="13" x14ac:dyDescent="0.15"/>
    <row r="8537" customFormat="1" ht="13" x14ac:dyDescent="0.15"/>
    <row r="8538" customFormat="1" ht="13" x14ac:dyDescent="0.15"/>
    <row r="8539" customFormat="1" ht="13" x14ac:dyDescent="0.15"/>
    <row r="8540" customFormat="1" ht="13" x14ac:dyDescent="0.15"/>
    <row r="8541" customFormat="1" ht="13" x14ac:dyDescent="0.15"/>
    <row r="8542" customFormat="1" ht="13" x14ac:dyDescent="0.15"/>
    <row r="8543" customFormat="1" ht="13" x14ac:dyDescent="0.15"/>
    <row r="8544" customFormat="1" ht="13" x14ac:dyDescent="0.15"/>
    <row r="8545" customFormat="1" ht="13" x14ac:dyDescent="0.15"/>
    <row r="8546" customFormat="1" ht="13" x14ac:dyDescent="0.15"/>
    <row r="8547" customFormat="1" ht="13" x14ac:dyDescent="0.15"/>
    <row r="8548" customFormat="1" ht="13" x14ac:dyDescent="0.15"/>
    <row r="8549" customFormat="1" ht="13" x14ac:dyDescent="0.15"/>
    <row r="8550" customFormat="1" ht="13" x14ac:dyDescent="0.15"/>
    <row r="8551" customFormat="1" ht="13" x14ac:dyDescent="0.15"/>
    <row r="8552" customFormat="1" ht="13" x14ac:dyDescent="0.15"/>
    <row r="8553" customFormat="1" ht="13" x14ac:dyDescent="0.15"/>
    <row r="8554" customFormat="1" ht="13" x14ac:dyDescent="0.15"/>
    <row r="8555" customFormat="1" ht="13" x14ac:dyDescent="0.15"/>
    <row r="8556" customFormat="1" ht="13" x14ac:dyDescent="0.15"/>
    <row r="8557" customFormat="1" ht="13" x14ac:dyDescent="0.15"/>
    <row r="8558" customFormat="1" ht="13" x14ac:dyDescent="0.15"/>
    <row r="8559" customFormat="1" ht="13" x14ac:dyDescent="0.15"/>
    <row r="8560" customFormat="1" ht="13" x14ac:dyDescent="0.15"/>
    <row r="8561" customFormat="1" ht="13" x14ac:dyDescent="0.15"/>
    <row r="8562" customFormat="1" ht="13" x14ac:dyDescent="0.15"/>
    <row r="8563" customFormat="1" ht="13" x14ac:dyDescent="0.15"/>
    <row r="8564" customFormat="1" ht="13" x14ac:dyDescent="0.15"/>
    <row r="8565" customFormat="1" ht="13" x14ac:dyDescent="0.15"/>
    <row r="8566" customFormat="1" ht="13" x14ac:dyDescent="0.15"/>
    <row r="8567" customFormat="1" ht="13" x14ac:dyDescent="0.15"/>
    <row r="8568" customFormat="1" ht="13" x14ac:dyDescent="0.15"/>
    <row r="8569" customFormat="1" ht="13" x14ac:dyDescent="0.15"/>
    <row r="8570" customFormat="1" ht="13" x14ac:dyDescent="0.15"/>
    <row r="8571" customFormat="1" ht="13" x14ac:dyDescent="0.15"/>
    <row r="8572" customFormat="1" ht="13" x14ac:dyDescent="0.15"/>
    <row r="8573" customFormat="1" ht="13" x14ac:dyDescent="0.15"/>
    <row r="8574" customFormat="1" ht="13" x14ac:dyDescent="0.15"/>
    <row r="8575" customFormat="1" ht="13" x14ac:dyDescent="0.15"/>
    <row r="8576" customFormat="1" ht="13" x14ac:dyDescent="0.15"/>
    <row r="8577" customFormat="1" ht="13" x14ac:dyDescent="0.15"/>
    <row r="8578" customFormat="1" ht="13" x14ac:dyDescent="0.15"/>
    <row r="8579" customFormat="1" ht="13" x14ac:dyDescent="0.15"/>
    <row r="8580" customFormat="1" ht="13" x14ac:dyDescent="0.15"/>
    <row r="8581" customFormat="1" ht="13" x14ac:dyDescent="0.15"/>
    <row r="8582" customFormat="1" ht="13" x14ac:dyDescent="0.15"/>
    <row r="8583" customFormat="1" ht="13" x14ac:dyDescent="0.15"/>
    <row r="8584" customFormat="1" ht="13" x14ac:dyDescent="0.15"/>
    <row r="8585" customFormat="1" ht="13" x14ac:dyDescent="0.15"/>
    <row r="8586" customFormat="1" ht="13" x14ac:dyDescent="0.15"/>
    <row r="8587" customFormat="1" ht="13" x14ac:dyDescent="0.15"/>
    <row r="8588" customFormat="1" ht="13" x14ac:dyDescent="0.15"/>
    <row r="8589" customFormat="1" ht="13" x14ac:dyDescent="0.15"/>
    <row r="8590" customFormat="1" ht="13" x14ac:dyDescent="0.15"/>
    <row r="8591" customFormat="1" ht="13" x14ac:dyDescent="0.15"/>
    <row r="8592" customFormat="1" ht="13" x14ac:dyDescent="0.15"/>
    <row r="8593" customFormat="1" ht="13" x14ac:dyDescent="0.15"/>
    <row r="8594" customFormat="1" ht="13" x14ac:dyDescent="0.15"/>
    <row r="8595" customFormat="1" ht="13" x14ac:dyDescent="0.15"/>
    <row r="8596" customFormat="1" ht="13" x14ac:dyDescent="0.15"/>
    <row r="8597" customFormat="1" ht="13" x14ac:dyDescent="0.15"/>
    <row r="8598" customFormat="1" ht="13" x14ac:dyDescent="0.15"/>
    <row r="8599" customFormat="1" ht="13" x14ac:dyDescent="0.15"/>
    <row r="8600" customFormat="1" ht="13" x14ac:dyDescent="0.15"/>
    <row r="8601" customFormat="1" ht="13" x14ac:dyDescent="0.15"/>
    <row r="8602" customFormat="1" ht="13" x14ac:dyDescent="0.15"/>
    <row r="8603" customFormat="1" ht="13" x14ac:dyDescent="0.15"/>
    <row r="8604" customFormat="1" ht="13" x14ac:dyDescent="0.15"/>
    <row r="8605" customFormat="1" ht="13" x14ac:dyDescent="0.15"/>
    <row r="8606" customFormat="1" ht="13" x14ac:dyDescent="0.15"/>
    <row r="8607" customFormat="1" ht="13" x14ac:dyDescent="0.15"/>
    <row r="8608" customFormat="1" ht="13" x14ac:dyDescent="0.15"/>
    <row r="8609" customFormat="1" ht="13" x14ac:dyDescent="0.15"/>
    <row r="8610" customFormat="1" ht="13" x14ac:dyDescent="0.15"/>
    <row r="8611" customFormat="1" ht="13" x14ac:dyDescent="0.15"/>
    <row r="8612" customFormat="1" ht="13" x14ac:dyDescent="0.15"/>
    <row r="8613" customFormat="1" ht="13" x14ac:dyDescent="0.15"/>
    <row r="8614" customFormat="1" ht="13" x14ac:dyDescent="0.15"/>
    <row r="8615" customFormat="1" ht="13" x14ac:dyDescent="0.15"/>
    <row r="8616" customFormat="1" ht="13" x14ac:dyDescent="0.15"/>
    <row r="8617" customFormat="1" ht="13" x14ac:dyDescent="0.15"/>
    <row r="8618" customFormat="1" ht="13" x14ac:dyDescent="0.15"/>
    <row r="8619" customFormat="1" ht="13" x14ac:dyDescent="0.15"/>
    <row r="8620" customFormat="1" ht="13" x14ac:dyDescent="0.15"/>
    <row r="8621" customFormat="1" ht="13" x14ac:dyDescent="0.15"/>
    <row r="8622" customFormat="1" ht="13" x14ac:dyDescent="0.15"/>
    <row r="8623" customFormat="1" ht="13" x14ac:dyDescent="0.15"/>
    <row r="8624" customFormat="1" ht="13" x14ac:dyDescent="0.15"/>
    <row r="8625" customFormat="1" ht="13" x14ac:dyDescent="0.15"/>
    <row r="8626" customFormat="1" ht="13" x14ac:dyDescent="0.15"/>
    <row r="8627" customFormat="1" ht="13" x14ac:dyDescent="0.15"/>
    <row r="8628" customFormat="1" ht="13" x14ac:dyDescent="0.15"/>
    <row r="8629" customFormat="1" ht="13" x14ac:dyDescent="0.15"/>
    <row r="8630" customFormat="1" ht="13" x14ac:dyDescent="0.15"/>
    <row r="8631" customFormat="1" ht="13" x14ac:dyDescent="0.15"/>
    <row r="8632" customFormat="1" ht="13" x14ac:dyDescent="0.15"/>
    <row r="8633" customFormat="1" ht="13" x14ac:dyDescent="0.15"/>
    <row r="8634" customFormat="1" ht="13" x14ac:dyDescent="0.15"/>
    <row r="8635" customFormat="1" ht="13" x14ac:dyDescent="0.15"/>
    <row r="8636" customFormat="1" ht="13" x14ac:dyDescent="0.15"/>
    <row r="8637" customFormat="1" ht="13" x14ac:dyDescent="0.15"/>
    <row r="8638" customFormat="1" ht="13" x14ac:dyDescent="0.15"/>
    <row r="8639" customFormat="1" ht="13" x14ac:dyDescent="0.15"/>
    <row r="8640" customFormat="1" ht="13" x14ac:dyDescent="0.15"/>
    <row r="8641" customFormat="1" ht="13" x14ac:dyDescent="0.15"/>
    <row r="8642" customFormat="1" ht="13" x14ac:dyDescent="0.15"/>
    <row r="8643" customFormat="1" ht="13" x14ac:dyDescent="0.15"/>
    <row r="8644" customFormat="1" ht="13" x14ac:dyDescent="0.15"/>
    <row r="8645" customFormat="1" ht="13" x14ac:dyDescent="0.15"/>
    <row r="8646" customFormat="1" ht="13" x14ac:dyDescent="0.15"/>
    <row r="8647" customFormat="1" ht="13" x14ac:dyDescent="0.15"/>
    <row r="8648" customFormat="1" ht="13" x14ac:dyDescent="0.15"/>
    <row r="8649" customFormat="1" ht="13" x14ac:dyDescent="0.15"/>
    <row r="8650" customFormat="1" ht="13" x14ac:dyDescent="0.15"/>
    <row r="8651" customFormat="1" ht="13" x14ac:dyDescent="0.15"/>
    <row r="8652" customFormat="1" ht="13" x14ac:dyDescent="0.15"/>
    <row r="8653" customFormat="1" ht="13" x14ac:dyDescent="0.15"/>
    <row r="8654" customFormat="1" ht="13" x14ac:dyDescent="0.15"/>
    <row r="8655" customFormat="1" ht="13" x14ac:dyDescent="0.15"/>
    <row r="8656" customFormat="1" ht="13" x14ac:dyDescent="0.15"/>
    <row r="8657" customFormat="1" ht="13" x14ac:dyDescent="0.15"/>
    <row r="8658" customFormat="1" ht="13" x14ac:dyDescent="0.15"/>
    <row r="8659" customFormat="1" ht="13" x14ac:dyDescent="0.15"/>
    <row r="8660" customFormat="1" ht="13" x14ac:dyDescent="0.15"/>
    <row r="8661" customFormat="1" ht="13" x14ac:dyDescent="0.15"/>
    <row r="8662" customFormat="1" ht="13" x14ac:dyDescent="0.15"/>
    <row r="8663" customFormat="1" ht="13" x14ac:dyDescent="0.15"/>
    <row r="8664" customFormat="1" ht="13" x14ac:dyDescent="0.15"/>
    <row r="8665" customFormat="1" ht="13" x14ac:dyDescent="0.15"/>
    <row r="8666" customFormat="1" ht="13" x14ac:dyDescent="0.15"/>
    <row r="8667" customFormat="1" ht="13" x14ac:dyDescent="0.15"/>
    <row r="8668" customFormat="1" ht="13" x14ac:dyDescent="0.15"/>
    <row r="8669" customFormat="1" ht="13" x14ac:dyDescent="0.15"/>
    <row r="8670" customFormat="1" ht="13" x14ac:dyDescent="0.15"/>
    <row r="8671" customFormat="1" ht="13" x14ac:dyDescent="0.15"/>
    <row r="8672" customFormat="1" ht="13" x14ac:dyDescent="0.15"/>
    <row r="8673" customFormat="1" ht="13" x14ac:dyDescent="0.15"/>
    <row r="8674" customFormat="1" ht="13" x14ac:dyDescent="0.15"/>
    <row r="8675" customFormat="1" ht="13" x14ac:dyDescent="0.15"/>
    <row r="8676" customFormat="1" ht="13" x14ac:dyDescent="0.15"/>
    <row r="8677" customFormat="1" ht="13" x14ac:dyDescent="0.15"/>
    <row r="8678" customFormat="1" ht="13" x14ac:dyDescent="0.15"/>
    <row r="8679" customFormat="1" ht="13" x14ac:dyDescent="0.15"/>
    <row r="8680" customFormat="1" ht="13" x14ac:dyDescent="0.15"/>
    <row r="8681" customFormat="1" ht="13" x14ac:dyDescent="0.15"/>
    <row r="8682" customFormat="1" ht="13" x14ac:dyDescent="0.15"/>
    <row r="8683" customFormat="1" ht="13" x14ac:dyDescent="0.15"/>
    <row r="8684" customFormat="1" ht="13" x14ac:dyDescent="0.15"/>
    <row r="8685" customFormat="1" ht="13" x14ac:dyDescent="0.15"/>
    <row r="8686" customFormat="1" ht="13" x14ac:dyDescent="0.15"/>
    <row r="8687" customFormat="1" ht="13" x14ac:dyDescent="0.15"/>
    <row r="8688" customFormat="1" ht="13" x14ac:dyDescent="0.15"/>
    <row r="8689" customFormat="1" ht="13" x14ac:dyDescent="0.15"/>
    <row r="8690" customFormat="1" ht="13" x14ac:dyDescent="0.15"/>
    <row r="8691" customFormat="1" ht="13" x14ac:dyDescent="0.15"/>
    <row r="8692" customFormat="1" ht="13" x14ac:dyDescent="0.15"/>
    <row r="8693" customFormat="1" ht="13" x14ac:dyDescent="0.15"/>
    <row r="8694" customFormat="1" ht="13" x14ac:dyDescent="0.15"/>
    <row r="8695" customFormat="1" ht="13" x14ac:dyDescent="0.15"/>
    <row r="8696" customFormat="1" ht="13" x14ac:dyDescent="0.15"/>
    <row r="8697" customFormat="1" ht="13" x14ac:dyDescent="0.15"/>
    <row r="8698" customFormat="1" ht="13" x14ac:dyDescent="0.15"/>
    <row r="8699" customFormat="1" ht="13" x14ac:dyDescent="0.15"/>
    <row r="8700" customFormat="1" ht="13" x14ac:dyDescent="0.15"/>
    <row r="8701" customFormat="1" ht="13" x14ac:dyDescent="0.15"/>
    <row r="8702" customFormat="1" ht="13" x14ac:dyDescent="0.15"/>
    <row r="8703" customFormat="1" ht="13" x14ac:dyDescent="0.15"/>
    <row r="8704" customFormat="1" ht="13" x14ac:dyDescent="0.15"/>
    <row r="8705" customFormat="1" ht="13" x14ac:dyDescent="0.15"/>
    <row r="8706" customFormat="1" ht="13" x14ac:dyDescent="0.15"/>
    <row r="8707" customFormat="1" ht="13" x14ac:dyDescent="0.15"/>
    <row r="8708" customFormat="1" ht="13" x14ac:dyDescent="0.15"/>
    <row r="8709" customFormat="1" ht="13" x14ac:dyDescent="0.15"/>
    <row r="8710" customFormat="1" ht="13" x14ac:dyDescent="0.15"/>
    <row r="8711" customFormat="1" ht="13" x14ac:dyDescent="0.15"/>
    <row r="8712" customFormat="1" ht="13" x14ac:dyDescent="0.15"/>
    <row r="8713" customFormat="1" ht="13" x14ac:dyDescent="0.15"/>
    <row r="8714" customFormat="1" ht="13" x14ac:dyDescent="0.15"/>
    <row r="8715" customFormat="1" ht="13" x14ac:dyDescent="0.15"/>
    <row r="8716" customFormat="1" ht="13" x14ac:dyDescent="0.15"/>
    <row r="8717" customFormat="1" ht="13" x14ac:dyDescent="0.15"/>
    <row r="8718" customFormat="1" ht="13" x14ac:dyDescent="0.15"/>
    <row r="8719" customFormat="1" ht="13" x14ac:dyDescent="0.15"/>
    <row r="8720" customFormat="1" ht="13" x14ac:dyDescent="0.15"/>
    <row r="8721" customFormat="1" ht="13" x14ac:dyDescent="0.15"/>
    <row r="8722" customFormat="1" ht="13" x14ac:dyDescent="0.15"/>
    <row r="8723" customFormat="1" ht="13" x14ac:dyDescent="0.15"/>
    <row r="8724" customFormat="1" ht="13" x14ac:dyDescent="0.15"/>
    <row r="8725" customFormat="1" ht="13" x14ac:dyDescent="0.15"/>
    <row r="8726" customFormat="1" ht="13" x14ac:dyDescent="0.15"/>
    <row r="8727" customFormat="1" ht="13" x14ac:dyDescent="0.15"/>
    <row r="8728" customFormat="1" ht="13" x14ac:dyDescent="0.15"/>
    <row r="8729" customFormat="1" ht="13" x14ac:dyDescent="0.15"/>
    <row r="8730" customFormat="1" ht="13" x14ac:dyDescent="0.15"/>
    <row r="8731" customFormat="1" ht="13" x14ac:dyDescent="0.15"/>
    <row r="8732" customFormat="1" ht="13" x14ac:dyDescent="0.15"/>
    <row r="8733" customFormat="1" ht="13" x14ac:dyDescent="0.15"/>
    <row r="8734" customFormat="1" ht="13" x14ac:dyDescent="0.15"/>
    <row r="8735" customFormat="1" ht="13" x14ac:dyDescent="0.15"/>
    <row r="8736" customFormat="1" ht="13" x14ac:dyDescent="0.15"/>
    <row r="8737" customFormat="1" ht="13" x14ac:dyDescent="0.15"/>
    <row r="8738" customFormat="1" ht="13" x14ac:dyDescent="0.15"/>
    <row r="8739" customFormat="1" ht="13" x14ac:dyDescent="0.15"/>
    <row r="8740" customFormat="1" ht="13" x14ac:dyDescent="0.15"/>
    <row r="8741" customFormat="1" ht="13" x14ac:dyDescent="0.15"/>
    <row r="8742" customFormat="1" ht="13" x14ac:dyDescent="0.15"/>
    <row r="8743" customFormat="1" ht="13" x14ac:dyDescent="0.15"/>
    <row r="8744" customFormat="1" ht="13" x14ac:dyDescent="0.15"/>
    <row r="8745" customFormat="1" ht="13" x14ac:dyDescent="0.15"/>
    <row r="8746" customFormat="1" ht="13" x14ac:dyDescent="0.15"/>
    <row r="8747" customFormat="1" ht="13" x14ac:dyDescent="0.15"/>
    <row r="8748" customFormat="1" ht="13" x14ac:dyDescent="0.15"/>
    <row r="8749" customFormat="1" ht="13" x14ac:dyDescent="0.15"/>
    <row r="8750" customFormat="1" ht="13" x14ac:dyDescent="0.15"/>
    <row r="8751" customFormat="1" ht="13" x14ac:dyDescent="0.15"/>
    <row r="8752" customFormat="1" ht="13" x14ac:dyDescent="0.15"/>
    <row r="8753" customFormat="1" ht="13" x14ac:dyDescent="0.15"/>
    <row r="8754" customFormat="1" ht="13" x14ac:dyDescent="0.15"/>
    <row r="8755" customFormat="1" ht="13" x14ac:dyDescent="0.15"/>
    <row r="8756" customFormat="1" ht="13" x14ac:dyDescent="0.15"/>
    <row r="8757" customFormat="1" ht="13" x14ac:dyDescent="0.15"/>
    <row r="8758" customFormat="1" ht="13" x14ac:dyDescent="0.15"/>
    <row r="8759" customFormat="1" ht="13" x14ac:dyDescent="0.15"/>
    <row r="8760" customFormat="1" ht="13" x14ac:dyDescent="0.15"/>
    <row r="8761" customFormat="1" ht="13" x14ac:dyDescent="0.15"/>
    <row r="8762" customFormat="1" ht="13" x14ac:dyDescent="0.15"/>
    <row r="8763" customFormat="1" ht="13" x14ac:dyDescent="0.15"/>
    <row r="8764" customFormat="1" ht="13" x14ac:dyDescent="0.15"/>
    <row r="8765" customFormat="1" ht="13" x14ac:dyDescent="0.15"/>
    <row r="8766" customFormat="1" ht="13" x14ac:dyDescent="0.15"/>
    <row r="8767" customFormat="1" ht="13" x14ac:dyDescent="0.15"/>
    <row r="8768" customFormat="1" ht="13" x14ac:dyDescent="0.15"/>
    <row r="8769" customFormat="1" ht="13" x14ac:dyDescent="0.15"/>
    <row r="8770" customFormat="1" ht="13" x14ac:dyDescent="0.15"/>
    <row r="8771" customFormat="1" ht="13" x14ac:dyDescent="0.15"/>
    <row r="8772" customFormat="1" ht="13" x14ac:dyDescent="0.15"/>
    <row r="8773" customFormat="1" ht="13" x14ac:dyDescent="0.15"/>
    <row r="8774" customFormat="1" ht="13" x14ac:dyDescent="0.15"/>
    <row r="8775" customFormat="1" ht="13" x14ac:dyDescent="0.15"/>
    <row r="8776" customFormat="1" ht="13" x14ac:dyDescent="0.15"/>
    <row r="8777" customFormat="1" ht="13" x14ac:dyDescent="0.15"/>
    <row r="8778" customFormat="1" ht="13" x14ac:dyDescent="0.15"/>
    <row r="8779" customFormat="1" ht="13" x14ac:dyDescent="0.15"/>
    <row r="8780" customFormat="1" ht="13" x14ac:dyDescent="0.15"/>
    <row r="8781" customFormat="1" ht="13" x14ac:dyDescent="0.15"/>
    <row r="8782" customFormat="1" ht="13" x14ac:dyDescent="0.15"/>
    <row r="8783" customFormat="1" ht="13" x14ac:dyDescent="0.15"/>
    <row r="8784" customFormat="1" ht="13" x14ac:dyDescent="0.15"/>
    <row r="8785" customFormat="1" ht="13" x14ac:dyDescent="0.15"/>
    <row r="8786" customFormat="1" ht="13" x14ac:dyDescent="0.15"/>
    <row r="8787" customFormat="1" ht="13" x14ac:dyDescent="0.15"/>
    <row r="8788" customFormat="1" ht="13" x14ac:dyDescent="0.15"/>
    <row r="8789" customFormat="1" ht="13" x14ac:dyDescent="0.15"/>
    <row r="8790" customFormat="1" ht="13" x14ac:dyDescent="0.15"/>
    <row r="8791" customFormat="1" ht="13" x14ac:dyDescent="0.15"/>
    <row r="8792" customFormat="1" ht="13" x14ac:dyDescent="0.15"/>
    <row r="8793" customFormat="1" ht="13" x14ac:dyDescent="0.15"/>
    <row r="8794" customFormat="1" ht="13" x14ac:dyDescent="0.15"/>
    <row r="8795" customFormat="1" ht="13" x14ac:dyDescent="0.15"/>
    <row r="8796" customFormat="1" ht="13" x14ac:dyDescent="0.15"/>
    <row r="8797" customFormat="1" ht="13" x14ac:dyDescent="0.15"/>
    <row r="8798" customFormat="1" ht="13" x14ac:dyDescent="0.15"/>
    <row r="8799" customFormat="1" ht="13" x14ac:dyDescent="0.15"/>
    <row r="8800" customFormat="1" ht="13" x14ac:dyDescent="0.15"/>
    <row r="8801" customFormat="1" ht="13" x14ac:dyDescent="0.15"/>
    <row r="8802" customFormat="1" ht="13" x14ac:dyDescent="0.15"/>
    <row r="8803" customFormat="1" ht="13" x14ac:dyDescent="0.15"/>
    <row r="8804" customFormat="1" ht="13" x14ac:dyDescent="0.15"/>
    <row r="8805" customFormat="1" ht="13" x14ac:dyDescent="0.15"/>
    <row r="8806" customFormat="1" ht="13" x14ac:dyDescent="0.15"/>
    <row r="8807" customFormat="1" ht="13" x14ac:dyDescent="0.15"/>
    <row r="8808" customFormat="1" ht="13" x14ac:dyDescent="0.15"/>
    <row r="8809" customFormat="1" ht="13" x14ac:dyDescent="0.15"/>
    <row r="8810" customFormat="1" ht="13" x14ac:dyDescent="0.15"/>
    <row r="8811" customFormat="1" ht="13" x14ac:dyDescent="0.15"/>
    <row r="8812" customFormat="1" ht="13" x14ac:dyDescent="0.15"/>
    <row r="8813" customFormat="1" ht="13" x14ac:dyDescent="0.15"/>
    <row r="8814" customFormat="1" ht="13" x14ac:dyDescent="0.15"/>
    <row r="8815" customFormat="1" ht="13" x14ac:dyDescent="0.15"/>
    <row r="8816" customFormat="1" ht="13" x14ac:dyDescent="0.15"/>
    <row r="8817" customFormat="1" ht="13" x14ac:dyDescent="0.15"/>
    <row r="8818" customFormat="1" ht="13" x14ac:dyDescent="0.15"/>
    <row r="8819" customFormat="1" ht="13" x14ac:dyDescent="0.15"/>
    <row r="8820" customFormat="1" ht="13" x14ac:dyDescent="0.15"/>
    <row r="8821" customFormat="1" ht="13" x14ac:dyDescent="0.15"/>
    <row r="8822" customFormat="1" ht="13" x14ac:dyDescent="0.15"/>
    <row r="8823" customFormat="1" ht="13" x14ac:dyDescent="0.15"/>
    <row r="8824" customFormat="1" ht="13" x14ac:dyDescent="0.15"/>
    <row r="8825" customFormat="1" ht="13" x14ac:dyDescent="0.15"/>
    <row r="8826" customFormat="1" ht="13" x14ac:dyDescent="0.15"/>
    <row r="8827" customFormat="1" ht="13" x14ac:dyDescent="0.15"/>
    <row r="8828" customFormat="1" ht="13" x14ac:dyDescent="0.15"/>
    <row r="8829" customFormat="1" ht="13" x14ac:dyDescent="0.15"/>
    <row r="8830" customFormat="1" ht="13" x14ac:dyDescent="0.15"/>
    <row r="8831" customFormat="1" ht="13" x14ac:dyDescent="0.15"/>
    <row r="8832" customFormat="1" ht="13" x14ac:dyDescent="0.15"/>
    <row r="8833" customFormat="1" ht="13" x14ac:dyDescent="0.15"/>
    <row r="8834" customFormat="1" ht="13" x14ac:dyDescent="0.15"/>
    <row r="8835" customFormat="1" ht="13" x14ac:dyDescent="0.15"/>
    <row r="8836" customFormat="1" ht="13" x14ac:dyDescent="0.15"/>
    <row r="8837" customFormat="1" ht="13" x14ac:dyDescent="0.15"/>
    <row r="8838" customFormat="1" ht="13" x14ac:dyDescent="0.15"/>
    <row r="8839" customFormat="1" ht="13" x14ac:dyDescent="0.15"/>
    <row r="8840" customFormat="1" ht="13" x14ac:dyDescent="0.15"/>
    <row r="8841" customFormat="1" ht="13" x14ac:dyDescent="0.15"/>
    <row r="8842" customFormat="1" ht="13" x14ac:dyDescent="0.15"/>
    <row r="8843" customFormat="1" ht="13" x14ac:dyDescent="0.15"/>
    <row r="8844" customFormat="1" ht="13" x14ac:dyDescent="0.15"/>
    <row r="8845" customFormat="1" ht="13" x14ac:dyDescent="0.15"/>
    <row r="8846" customFormat="1" ht="13" x14ac:dyDescent="0.15"/>
    <row r="8847" customFormat="1" ht="13" x14ac:dyDescent="0.15"/>
    <row r="8848" customFormat="1" ht="13" x14ac:dyDescent="0.15"/>
    <row r="8849" customFormat="1" ht="13" x14ac:dyDescent="0.15"/>
    <row r="8850" customFormat="1" ht="13" x14ac:dyDescent="0.15"/>
    <row r="8851" customFormat="1" ht="13" x14ac:dyDescent="0.15"/>
    <row r="8852" customFormat="1" ht="13" x14ac:dyDescent="0.15"/>
    <row r="8853" customFormat="1" ht="13" x14ac:dyDescent="0.15"/>
    <row r="8854" customFormat="1" ht="13" x14ac:dyDescent="0.15"/>
    <row r="8855" customFormat="1" ht="13" x14ac:dyDescent="0.15"/>
    <row r="8856" customFormat="1" ht="13" x14ac:dyDescent="0.15"/>
    <row r="8857" customFormat="1" ht="13" x14ac:dyDescent="0.15"/>
    <row r="8858" customFormat="1" ht="13" x14ac:dyDescent="0.15"/>
    <row r="8859" customFormat="1" ht="13" x14ac:dyDescent="0.15"/>
    <row r="8860" customFormat="1" ht="13" x14ac:dyDescent="0.15"/>
    <row r="8861" customFormat="1" ht="13" x14ac:dyDescent="0.15"/>
    <row r="8862" customFormat="1" ht="13" x14ac:dyDescent="0.15"/>
    <row r="8863" customFormat="1" ht="13" x14ac:dyDescent="0.15"/>
    <row r="8864" customFormat="1" ht="13" x14ac:dyDescent="0.15"/>
    <row r="8865" customFormat="1" ht="13" x14ac:dyDescent="0.15"/>
    <row r="8866" customFormat="1" ht="13" x14ac:dyDescent="0.15"/>
    <row r="8867" customFormat="1" ht="13" x14ac:dyDescent="0.15"/>
    <row r="8868" customFormat="1" ht="13" x14ac:dyDescent="0.15"/>
    <row r="8869" customFormat="1" ht="13" x14ac:dyDescent="0.15"/>
    <row r="8870" customFormat="1" ht="13" x14ac:dyDescent="0.15"/>
    <row r="8871" customFormat="1" ht="13" x14ac:dyDescent="0.15"/>
    <row r="8872" customFormat="1" ht="13" x14ac:dyDescent="0.15"/>
    <row r="8873" customFormat="1" ht="13" x14ac:dyDescent="0.15"/>
    <row r="8874" customFormat="1" ht="13" x14ac:dyDescent="0.15"/>
    <row r="8875" customFormat="1" ht="13" x14ac:dyDescent="0.15"/>
    <row r="8876" customFormat="1" ht="13" x14ac:dyDescent="0.15"/>
    <row r="8877" customFormat="1" ht="13" x14ac:dyDescent="0.15"/>
    <row r="8878" customFormat="1" ht="13" x14ac:dyDescent="0.15"/>
    <row r="8879" customFormat="1" ht="13" x14ac:dyDescent="0.15"/>
    <row r="8880" customFormat="1" ht="13" x14ac:dyDescent="0.15"/>
    <row r="8881" customFormat="1" ht="13" x14ac:dyDescent="0.15"/>
    <row r="8882" customFormat="1" ht="13" x14ac:dyDescent="0.15"/>
    <row r="8883" customFormat="1" ht="13" x14ac:dyDescent="0.15"/>
    <row r="8884" customFormat="1" ht="13" x14ac:dyDescent="0.15"/>
    <row r="8885" customFormat="1" ht="13" x14ac:dyDescent="0.15"/>
    <row r="8886" customFormat="1" ht="13" x14ac:dyDescent="0.15"/>
    <row r="8887" customFormat="1" ht="13" x14ac:dyDescent="0.15"/>
    <row r="8888" customFormat="1" ht="13" x14ac:dyDescent="0.15"/>
    <row r="8889" customFormat="1" ht="13" x14ac:dyDescent="0.15"/>
    <row r="8890" customFormat="1" ht="13" x14ac:dyDescent="0.15"/>
    <row r="8891" customFormat="1" ht="13" x14ac:dyDescent="0.15"/>
    <row r="8892" customFormat="1" ht="13" x14ac:dyDescent="0.15"/>
    <row r="8893" customFormat="1" ht="13" x14ac:dyDescent="0.15"/>
    <row r="8894" customFormat="1" ht="13" x14ac:dyDescent="0.15"/>
    <row r="8895" customFormat="1" ht="13" x14ac:dyDescent="0.15"/>
    <row r="8896" customFormat="1" ht="13" x14ac:dyDescent="0.15"/>
    <row r="8897" customFormat="1" ht="13" x14ac:dyDescent="0.15"/>
    <row r="8898" customFormat="1" ht="13" x14ac:dyDescent="0.15"/>
    <row r="8899" customFormat="1" ht="13" x14ac:dyDescent="0.15"/>
    <row r="8900" customFormat="1" ht="13" x14ac:dyDescent="0.15"/>
    <row r="8901" customFormat="1" ht="13" x14ac:dyDescent="0.15"/>
    <row r="8902" customFormat="1" ht="13" x14ac:dyDescent="0.15"/>
    <row r="8903" customFormat="1" ht="13" x14ac:dyDescent="0.15"/>
    <row r="8904" customFormat="1" ht="13" x14ac:dyDescent="0.15"/>
    <row r="8905" customFormat="1" ht="13" x14ac:dyDescent="0.15"/>
    <row r="8906" customFormat="1" ht="13" x14ac:dyDescent="0.15"/>
    <row r="8907" customFormat="1" ht="13" x14ac:dyDescent="0.15"/>
    <row r="8908" customFormat="1" ht="13" x14ac:dyDescent="0.15"/>
    <row r="8909" customFormat="1" ht="13" x14ac:dyDescent="0.15"/>
    <row r="8910" customFormat="1" ht="13" x14ac:dyDescent="0.15"/>
    <row r="8911" customFormat="1" ht="13" x14ac:dyDescent="0.15"/>
    <row r="8912" customFormat="1" ht="13" x14ac:dyDescent="0.15"/>
    <row r="8913" customFormat="1" ht="13" x14ac:dyDescent="0.15"/>
    <row r="8914" customFormat="1" ht="13" x14ac:dyDescent="0.15"/>
    <row r="8915" customFormat="1" ht="13" x14ac:dyDescent="0.15"/>
    <row r="8916" customFormat="1" ht="13" x14ac:dyDescent="0.15"/>
    <row r="8917" customFormat="1" ht="13" x14ac:dyDescent="0.15"/>
    <row r="8918" customFormat="1" ht="13" x14ac:dyDescent="0.15"/>
    <row r="8919" customFormat="1" ht="13" x14ac:dyDescent="0.15"/>
    <row r="8920" customFormat="1" ht="13" x14ac:dyDescent="0.15"/>
    <row r="8921" customFormat="1" ht="13" x14ac:dyDescent="0.15"/>
    <row r="8922" customFormat="1" ht="13" x14ac:dyDescent="0.15"/>
    <row r="8923" customFormat="1" ht="13" x14ac:dyDescent="0.15"/>
    <row r="8924" customFormat="1" ht="13" x14ac:dyDescent="0.15"/>
    <row r="8925" customFormat="1" ht="13" x14ac:dyDescent="0.15"/>
    <row r="8926" customFormat="1" ht="13" x14ac:dyDescent="0.15"/>
    <row r="8927" customFormat="1" ht="13" x14ac:dyDescent="0.15"/>
    <row r="8928" customFormat="1" ht="13" x14ac:dyDescent="0.15"/>
    <row r="8929" customFormat="1" ht="13" x14ac:dyDescent="0.15"/>
    <row r="8930" customFormat="1" ht="13" x14ac:dyDescent="0.15"/>
    <row r="8931" customFormat="1" ht="13" x14ac:dyDescent="0.15"/>
    <row r="8932" customFormat="1" ht="13" x14ac:dyDescent="0.15"/>
    <row r="8933" customFormat="1" ht="13" x14ac:dyDescent="0.15"/>
    <row r="8934" customFormat="1" ht="13" x14ac:dyDescent="0.15"/>
    <row r="8935" customFormat="1" ht="13" x14ac:dyDescent="0.15"/>
    <row r="8936" customFormat="1" ht="13" x14ac:dyDescent="0.15"/>
    <row r="8937" customFormat="1" ht="13" x14ac:dyDescent="0.15"/>
    <row r="8938" customFormat="1" ht="13" x14ac:dyDescent="0.15"/>
    <row r="8939" customFormat="1" ht="13" x14ac:dyDescent="0.15"/>
    <row r="8940" customFormat="1" ht="13" x14ac:dyDescent="0.15"/>
    <row r="8941" customFormat="1" ht="13" x14ac:dyDescent="0.15"/>
    <row r="8942" customFormat="1" ht="13" x14ac:dyDescent="0.15"/>
    <row r="8943" customFormat="1" ht="13" x14ac:dyDescent="0.15"/>
    <row r="8944" customFormat="1" ht="13" x14ac:dyDescent="0.15"/>
    <row r="8945" customFormat="1" ht="13" x14ac:dyDescent="0.15"/>
    <row r="8946" customFormat="1" ht="13" x14ac:dyDescent="0.15"/>
    <row r="8947" customFormat="1" ht="13" x14ac:dyDescent="0.15"/>
    <row r="8948" customFormat="1" ht="13" x14ac:dyDescent="0.15"/>
    <row r="8949" customFormat="1" ht="13" x14ac:dyDescent="0.15"/>
    <row r="8950" customFormat="1" ht="13" x14ac:dyDescent="0.15"/>
    <row r="8951" customFormat="1" ht="13" x14ac:dyDescent="0.15"/>
    <row r="8952" customFormat="1" ht="13" x14ac:dyDescent="0.15"/>
    <row r="8953" customFormat="1" ht="13" x14ac:dyDescent="0.15"/>
    <row r="8954" customFormat="1" ht="13" x14ac:dyDescent="0.15"/>
    <row r="8955" customFormat="1" ht="13" x14ac:dyDescent="0.15"/>
    <row r="8956" customFormat="1" ht="13" x14ac:dyDescent="0.15"/>
    <row r="8957" customFormat="1" ht="13" x14ac:dyDescent="0.15"/>
    <row r="8958" customFormat="1" ht="13" x14ac:dyDescent="0.15"/>
    <row r="8959" customFormat="1" ht="13" x14ac:dyDescent="0.15"/>
    <row r="8960" customFormat="1" ht="13" x14ac:dyDescent="0.15"/>
    <row r="8961" customFormat="1" ht="13" x14ac:dyDescent="0.15"/>
    <row r="8962" customFormat="1" ht="13" x14ac:dyDescent="0.15"/>
    <row r="8963" customFormat="1" ht="13" x14ac:dyDescent="0.15"/>
    <row r="8964" customFormat="1" ht="13" x14ac:dyDescent="0.15"/>
    <row r="8965" customFormat="1" ht="13" x14ac:dyDescent="0.15"/>
    <row r="8966" customFormat="1" ht="13" x14ac:dyDescent="0.15"/>
    <row r="8967" customFormat="1" ht="13" x14ac:dyDescent="0.15"/>
    <row r="8968" customFormat="1" ht="13" x14ac:dyDescent="0.15"/>
    <row r="8969" customFormat="1" ht="13" x14ac:dyDescent="0.15"/>
    <row r="8970" customFormat="1" ht="13" x14ac:dyDescent="0.15"/>
    <row r="8971" customFormat="1" ht="13" x14ac:dyDescent="0.15"/>
    <row r="8972" customFormat="1" ht="13" x14ac:dyDescent="0.15"/>
    <row r="8973" customFormat="1" ht="13" x14ac:dyDescent="0.15"/>
    <row r="8974" customFormat="1" ht="13" x14ac:dyDescent="0.15"/>
    <row r="8975" customFormat="1" ht="13" x14ac:dyDescent="0.15"/>
    <row r="8976" customFormat="1" ht="13" x14ac:dyDescent="0.15"/>
    <row r="8977" customFormat="1" ht="13" x14ac:dyDescent="0.15"/>
    <row r="8978" customFormat="1" ht="13" x14ac:dyDescent="0.15"/>
    <row r="8979" customFormat="1" ht="13" x14ac:dyDescent="0.15"/>
    <row r="8980" customFormat="1" ht="13" x14ac:dyDescent="0.15"/>
    <row r="8981" customFormat="1" ht="13" x14ac:dyDescent="0.15"/>
    <row r="8982" customFormat="1" ht="13" x14ac:dyDescent="0.15"/>
    <row r="8983" customFormat="1" ht="13" x14ac:dyDescent="0.15"/>
    <row r="8984" customFormat="1" ht="13" x14ac:dyDescent="0.15"/>
    <row r="8985" customFormat="1" ht="13" x14ac:dyDescent="0.15"/>
    <row r="8986" customFormat="1" ht="13" x14ac:dyDescent="0.15"/>
    <row r="8987" customFormat="1" ht="13" x14ac:dyDescent="0.15"/>
    <row r="8988" customFormat="1" ht="13" x14ac:dyDescent="0.15"/>
    <row r="8989" customFormat="1" ht="13" x14ac:dyDescent="0.15"/>
    <row r="8990" customFormat="1" ht="13" x14ac:dyDescent="0.15"/>
    <row r="8991" customFormat="1" ht="13" x14ac:dyDescent="0.15"/>
    <row r="8992" customFormat="1" ht="13" x14ac:dyDescent="0.15"/>
    <row r="8993" customFormat="1" ht="13" x14ac:dyDescent="0.15"/>
    <row r="8994" customFormat="1" ht="13" x14ac:dyDescent="0.15"/>
    <row r="8995" customFormat="1" ht="13" x14ac:dyDescent="0.15"/>
    <row r="8996" customFormat="1" ht="13" x14ac:dyDescent="0.15"/>
    <row r="8997" customFormat="1" ht="13" x14ac:dyDescent="0.15"/>
    <row r="8998" customFormat="1" ht="13" x14ac:dyDescent="0.15"/>
    <row r="8999" customFormat="1" ht="13" x14ac:dyDescent="0.15"/>
    <row r="9000" customFormat="1" ht="13" x14ac:dyDescent="0.15"/>
    <row r="9001" customFormat="1" ht="13" x14ac:dyDescent="0.15"/>
    <row r="9002" customFormat="1" ht="13" x14ac:dyDescent="0.15"/>
    <row r="9003" customFormat="1" ht="13" x14ac:dyDescent="0.15"/>
    <row r="9004" customFormat="1" ht="13" x14ac:dyDescent="0.15"/>
    <row r="9005" customFormat="1" ht="13" x14ac:dyDescent="0.15"/>
    <row r="9006" customFormat="1" ht="13" x14ac:dyDescent="0.15"/>
    <row r="9007" customFormat="1" ht="13" x14ac:dyDescent="0.15"/>
    <row r="9008" customFormat="1" ht="13" x14ac:dyDescent="0.15"/>
    <row r="9009" customFormat="1" ht="13" x14ac:dyDescent="0.15"/>
    <row r="9010" customFormat="1" ht="13" x14ac:dyDescent="0.15"/>
    <row r="9011" customFormat="1" ht="13" x14ac:dyDescent="0.15"/>
    <row r="9012" customFormat="1" ht="13" x14ac:dyDescent="0.15"/>
    <row r="9013" customFormat="1" ht="13" x14ac:dyDescent="0.15"/>
    <row r="9014" customFormat="1" ht="13" x14ac:dyDescent="0.15"/>
    <row r="9015" customFormat="1" ht="13" x14ac:dyDescent="0.15"/>
    <row r="9016" customFormat="1" ht="13" x14ac:dyDescent="0.15"/>
    <row r="9017" customFormat="1" ht="13" x14ac:dyDescent="0.15"/>
    <row r="9018" customFormat="1" ht="13" x14ac:dyDescent="0.15"/>
    <row r="9019" customFormat="1" ht="13" x14ac:dyDescent="0.15"/>
    <row r="9020" customFormat="1" ht="13" x14ac:dyDescent="0.15"/>
    <row r="9021" customFormat="1" ht="13" x14ac:dyDescent="0.15"/>
    <row r="9022" customFormat="1" ht="13" x14ac:dyDescent="0.15"/>
    <row r="9023" customFormat="1" ht="13" x14ac:dyDescent="0.15"/>
    <row r="9024" customFormat="1" ht="13" x14ac:dyDescent="0.15"/>
    <row r="9025" customFormat="1" ht="13" x14ac:dyDescent="0.15"/>
    <row r="9026" customFormat="1" ht="13" x14ac:dyDescent="0.15"/>
    <row r="9027" customFormat="1" ht="13" x14ac:dyDescent="0.15"/>
    <row r="9028" customFormat="1" ht="13" x14ac:dyDescent="0.15"/>
    <row r="9029" customFormat="1" ht="13" x14ac:dyDescent="0.15"/>
    <row r="9030" customFormat="1" ht="13" x14ac:dyDescent="0.15"/>
    <row r="9031" customFormat="1" ht="13" x14ac:dyDescent="0.15"/>
    <row r="9032" customFormat="1" ht="13" x14ac:dyDescent="0.15"/>
    <row r="9033" customFormat="1" ht="13" x14ac:dyDescent="0.15"/>
    <row r="9034" customFormat="1" ht="13" x14ac:dyDescent="0.15"/>
    <row r="9035" customFormat="1" ht="13" x14ac:dyDescent="0.15"/>
    <row r="9036" customFormat="1" ht="13" x14ac:dyDescent="0.15"/>
    <row r="9037" customFormat="1" ht="13" x14ac:dyDescent="0.15"/>
    <row r="9038" customFormat="1" ht="13" x14ac:dyDescent="0.15"/>
    <row r="9039" customFormat="1" ht="13" x14ac:dyDescent="0.15"/>
    <row r="9040" customFormat="1" ht="13" x14ac:dyDescent="0.15"/>
    <row r="9041" customFormat="1" ht="13" x14ac:dyDescent="0.15"/>
    <row r="9042" customFormat="1" ht="13" x14ac:dyDescent="0.15"/>
    <row r="9043" customFormat="1" ht="13" x14ac:dyDescent="0.15"/>
    <row r="9044" customFormat="1" ht="13" x14ac:dyDescent="0.15"/>
    <row r="9045" customFormat="1" ht="13" x14ac:dyDescent="0.15"/>
    <row r="9046" customFormat="1" ht="13" x14ac:dyDescent="0.15"/>
    <row r="9047" customFormat="1" ht="13" x14ac:dyDescent="0.15"/>
    <row r="9048" customFormat="1" ht="13" x14ac:dyDescent="0.15"/>
    <row r="9049" customFormat="1" ht="13" x14ac:dyDescent="0.15"/>
    <row r="9050" customFormat="1" ht="13" x14ac:dyDescent="0.15"/>
    <row r="9051" customFormat="1" ht="13" x14ac:dyDescent="0.15"/>
    <row r="9052" customFormat="1" ht="13" x14ac:dyDescent="0.15"/>
    <row r="9053" customFormat="1" ht="13" x14ac:dyDescent="0.15"/>
    <row r="9054" customFormat="1" ht="13" x14ac:dyDescent="0.15"/>
    <row r="9055" customFormat="1" ht="13" x14ac:dyDescent="0.15"/>
    <row r="9056" customFormat="1" ht="13" x14ac:dyDescent="0.15"/>
    <row r="9057" customFormat="1" ht="13" x14ac:dyDescent="0.15"/>
    <row r="9058" customFormat="1" ht="13" x14ac:dyDescent="0.15"/>
    <row r="9059" customFormat="1" ht="13" x14ac:dyDescent="0.15"/>
    <row r="9060" customFormat="1" ht="13" x14ac:dyDescent="0.15"/>
    <row r="9061" customFormat="1" ht="13" x14ac:dyDescent="0.15"/>
    <row r="9062" customFormat="1" ht="13" x14ac:dyDescent="0.15"/>
    <row r="9063" customFormat="1" ht="13" x14ac:dyDescent="0.15"/>
    <row r="9064" customFormat="1" ht="13" x14ac:dyDescent="0.15"/>
    <row r="9065" customFormat="1" ht="13" x14ac:dyDescent="0.15"/>
    <row r="9066" customFormat="1" ht="13" x14ac:dyDescent="0.15"/>
    <row r="9067" customFormat="1" ht="13" x14ac:dyDescent="0.15"/>
    <row r="9068" customFormat="1" ht="13" x14ac:dyDescent="0.15"/>
    <row r="9069" customFormat="1" ht="13" x14ac:dyDescent="0.15"/>
    <row r="9070" customFormat="1" ht="13" x14ac:dyDescent="0.15"/>
    <row r="9071" customFormat="1" ht="13" x14ac:dyDescent="0.15"/>
    <row r="9072" customFormat="1" ht="13" x14ac:dyDescent="0.15"/>
    <row r="9073" customFormat="1" ht="13" x14ac:dyDescent="0.15"/>
    <row r="9074" customFormat="1" ht="13" x14ac:dyDescent="0.15"/>
    <row r="9075" customFormat="1" ht="13" x14ac:dyDescent="0.15"/>
    <row r="9076" customFormat="1" ht="13" x14ac:dyDescent="0.15"/>
    <row r="9077" customFormat="1" ht="13" x14ac:dyDescent="0.15"/>
    <row r="9078" customFormat="1" ht="13" x14ac:dyDescent="0.15"/>
    <row r="9079" customFormat="1" ht="13" x14ac:dyDescent="0.15"/>
    <row r="9080" customFormat="1" ht="13" x14ac:dyDescent="0.15"/>
    <row r="9081" customFormat="1" ht="13" x14ac:dyDescent="0.15"/>
    <row r="9082" customFormat="1" ht="13" x14ac:dyDescent="0.15"/>
    <row r="9083" customFormat="1" ht="13" x14ac:dyDescent="0.15"/>
    <row r="9084" customFormat="1" ht="13" x14ac:dyDescent="0.15"/>
    <row r="9085" customFormat="1" ht="13" x14ac:dyDescent="0.15"/>
    <row r="9086" customFormat="1" ht="13" x14ac:dyDescent="0.15"/>
    <row r="9087" customFormat="1" ht="13" x14ac:dyDescent="0.15"/>
    <row r="9088" customFormat="1" ht="13" x14ac:dyDescent="0.15"/>
    <row r="9089" customFormat="1" ht="13" x14ac:dyDescent="0.15"/>
    <row r="9090" customFormat="1" ht="13" x14ac:dyDescent="0.15"/>
    <row r="9091" customFormat="1" ht="13" x14ac:dyDescent="0.15"/>
    <row r="9092" customFormat="1" ht="13" x14ac:dyDescent="0.15"/>
    <row r="9093" customFormat="1" ht="13" x14ac:dyDescent="0.15"/>
    <row r="9094" customFormat="1" ht="13" x14ac:dyDescent="0.15"/>
    <row r="9095" customFormat="1" ht="13" x14ac:dyDescent="0.15"/>
    <row r="9096" customFormat="1" ht="13" x14ac:dyDescent="0.15"/>
    <row r="9097" customFormat="1" ht="13" x14ac:dyDescent="0.15"/>
    <row r="9098" customFormat="1" ht="13" x14ac:dyDescent="0.15"/>
    <row r="9099" customFormat="1" ht="13" x14ac:dyDescent="0.15"/>
    <row r="9100" customFormat="1" ht="13" x14ac:dyDescent="0.15"/>
    <row r="9101" customFormat="1" ht="13" x14ac:dyDescent="0.15"/>
    <row r="9102" customFormat="1" ht="13" x14ac:dyDescent="0.15"/>
    <row r="9103" customFormat="1" ht="13" x14ac:dyDescent="0.15"/>
    <row r="9104" customFormat="1" ht="13" x14ac:dyDescent="0.15"/>
    <row r="9105" customFormat="1" ht="13" x14ac:dyDescent="0.15"/>
    <row r="9106" customFormat="1" ht="13" x14ac:dyDescent="0.15"/>
    <row r="9107" customFormat="1" ht="13" x14ac:dyDescent="0.15"/>
    <row r="9108" customFormat="1" ht="13" x14ac:dyDescent="0.15"/>
    <row r="9109" customFormat="1" ht="13" x14ac:dyDescent="0.15"/>
    <row r="9110" customFormat="1" ht="13" x14ac:dyDescent="0.15"/>
    <row r="9111" customFormat="1" ht="13" x14ac:dyDescent="0.15"/>
    <row r="9112" customFormat="1" ht="13" x14ac:dyDescent="0.15"/>
    <row r="9113" customFormat="1" ht="13" x14ac:dyDescent="0.15"/>
    <row r="9114" customFormat="1" ht="13" x14ac:dyDescent="0.15"/>
    <row r="9115" customFormat="1" ht="13" x14ac:dyDescent="0.15"/>
    <row r="9116" customFormat="1" ht="13" x14ac:dyDescent="0.15"/>
    <row r="9117" customFormat="1" ht="13" x14ac:dyDescent="0.15"/>
    <row r="9118" customFormat="1" ht="13" x14ac:dyDescent="0.15"/>
    <row r="9119" customFormat="1" ht="13" x14ac:dyDescent="0.15"/>
    <row r="9120" customFormat="1" ht="13" x14ac:dyDescent="0.15"/>
    <row r="9121" customFormat="1" ht="13" x14ac:dyDescent="0.15"/>
    <row r="9122" customFormat="1" ht="13" x14ac:dyDescent="0.15"/>
    <row r="9123" customFormat="1" ht="13" x14ac:dyDescent="0.15"/>
    <row r="9124" customFormat="1" ht="13" x14ac:dyDescent="0.15"/>
    <row r="9125" customFormat="1" ht="13" x14ac:dyDescent="0.15"/>
    <row r="9126" customFormat="1" ht="13" x14ac:dyDescent="0.15"/>
    <row r="9127" customFormat="1" ht="13" x14ac:dyDescent="0.15"/>
    <row r="9128" customFormat="1" ht="13" x14ac:dyDescent="0.15"/>
    <row r="9129" customFormat="1" ht="13" x14ac:dyDescent="0.15"/>
    <row r="9130" customFormat="1" ht="13" x14ac:dyDescent="0.15"/>
    <row r="9131" customFormat="1" ht="13" x14ac:dyDescent="0.15"/>
    <row r="9132" customFormat="1" ht="13" x14ac:dyDescent="0.15"/>
    <row r="9133" customFormat="1" ht="13" x14ac:dyDescent="0.15"/>
    <row r="9134" customFormat="1" ht="13" x14ac:dyDescent="0.15"/>
    <row r="9135" customFormat="1" ht="13" x14ac:dyDescent="0.15"/>
    <row r="9136" customFormat="1" ht="13" x14ac:dyDescent="0.15"/>
    <row r="9137" customFormat="1" ht="13" x14ac:dyDescent="0.15"/>
    <row r="9138" customFormat="1" ht="13" x14ac:dyDescent="0.15"/>
    <row r="9139" customFormat="1" ht="13" x14ac:dyDescent="0.15"/>
    <row r="9140" customFormat="1" ht="13" x14ac:dyDescent="0.15"/>
    <row r="9141" customFormat="1" ht="13" x14ac:dyDescent="0.15"/>
    <row r="9142" customFormat="1" ht="13" x14ac:dyDescent="0.15"/>
    <row r="9143" customFormat="1" ht="13" x14ac:dyDescent="0.15"/>
    <row r="9144" customFormat="1" ht="13" x14ac:dyDescent="0.15"/>
    <row r="9145" customFormat="1" ht="13" x14ac:dyDescent="0.15"/>
    <row r="9146" customFormat="1" ht="13" x14ac:dyDescent="0.15"/>
    <row r="9147" customFormat="1" ht="13" x14ac:dyDescent="0.15"/>
    <row r="9148" customFormat="1" ht="13" x14ac:dyDescent="0.15"/>
    <row r="9149" customFormat="1" ht="13" x14ac:dyDescent="0.15"/>
    <row r="9150" customFormat="1" ht="13" x14ac:dyDescent="0.15"/>
    <row r="9151" customFormat="1" ht="13" x14ac:dyDescent="0.15"/>
    <row r="9152" customFormat="1" ht="13" x14ac:dyDescent="0.15"/>
    <row r="9153" customFormat="1" ht="13" x14ac:dyDescent="0.15"/>
    <row r="9154" customFormat="1" ht="13" x14ac:dyDescent="0.15"/>
    <row r="9155" customFormat="1" ht="13" x14ac:dyDescent="0.15"/>
    <row r="9156" customFormat="1" ht="13" x14ac:dyDescent="0.15"/>
    <row r="9157" customFormat="1" ht="13" x14ac:dyDescent="0.15"/>
    <row r="9158" customFormat="1" ht="13" x14ac:dyDescent="0.15"/>
    <row r="9159" customFormat="1" ht="13" x14ac:dyDescent="0.15"/>
    <row r="9160" customFormat="1" ht="13" x14ac:dyDescent="0.15"/>
    <row r="9161" customFormat="1" ht="13" x14ac:dyDescent="0.15"/>
    <row r="9162" customFormat="1" ht="13" x14ac:dyDescent="0.15"/>
    <row r="9163" customFormat="1" ht="13" x14ac:dyDescent="0.15"/>
    <row r="9164" customFormat="1" ht="13" x14ac:dyDescent="0.15"/>
    <row r="9165" customFormat="1" ht="13" x14ac:dyDescent="0.15"/>
    <row r="9166" customFormat="1" ht="13" x14ac:dyDescent="0.15"/>
    <row r="9167" customFormat="1" ht="13" x14ac:dyDescent="0.15"/>
    <row r="9168" customFormat="1" ht="13" x14ac:dyDescent="0.15"/>
    <row r="9169" customFormat="1" ht="13" x14ac:dyDescent="0.15"/>
    <row r="9170" customFormat="1" ht="13" x14ac:dyDescent="0.15"/>
    <row r="9171" customFormat="1" ht="13" x14ac:dyDescent="0.15"/>
    <row r="9172" customFormat="1" ht="13" x14ac:dyDescent="0.15"/>
    <row r="9173" customFormat="1" ht="13" x14ac:dyDescent="0.15"/>
    <row r="9174" customFormat="1" ht="13" x14ac:dyDescent="0.15"/>
    <row r="9175" customFormat="1" ht="13" x14ac:dyDescent="0.15"/>
    <row r="9176" customFormat="1" ht="13" x14ac:dyDescent="0.15"/>
    <row r="9177" customFormat="1" ht="13" x14ac:dyDescent="0.15"/>
    <row r="9178" customFormat="1" ht="13" x14ac:dyDescent="0.15"/>
    <row r="9179" customFormat="1" ht="13" x14ac:dyDescent="0.15"/>
    <row r="9180" customFormat="1" ht="13" x14ac:dyDescent="0.15"/>
    <row r="9181" customFormat="1" ht="13" x14ac:dyDescent="0.15"/>
    <row r="9182" customFormat="1" ht="13" x14ac:dyDescent="0.15"/>
    <row r="9183" customFormat="1" ht="13" x14ac:dyDescent="0.15"/>
    <row r="9184" customFormat="1" ht="13" x14ac:dyDescent="0.15"/>
    <row r="9185" customFormat="1" ht="13" x14ac:dyDescent="0.15"/>
    <row r="9186" customFormat="1" ht="13" x14ac:dyDescent="0.15"/>
    <row r="9187" customFormat="1" ht="13" x14ac:dyDescent="0.15"/>
    <row r="9188" customFormat="1" ht="13" x14ac:dyDescent="0.15"/>
    <row r="9189" customFormat="1" ht="13" x14ac:dyDescent="0.15"/>
    <row r="9190" customFormat="1" ht="13" x14ac:dyDescent="0.15"/>
    <row r="9191" customFormat="1" ht="13" x14ac:dyDescent="0.15"/>
    <row r="9192" customFormat="1" ht="13" x14ac:dyDescent="0.15"/>
    <row r="9193" customFormat="1" ht="13" x14ac:dyDescent="0.15"/>
    <row r="9194" customFormat="1" ht="13" x14ac:dyDescent="0.15"/>
    <row r="9195" customFormat="1" ht="13" x14ac:dyDescent="0.15"/>
    <row r="9196" customFormat="1" ht="13" x14ac:dyDescent="0.15"/>
    <row r="9197" customFormat="1" ht="13" x14ac:dyDescent="0.15"/>
    <row r="9198" customFormat="1" ht="13" x14ac:dyDescent="0.15"/>
    <row r="9199" customFormat="1" ht="13" x14ac:dyDescent="0.15"/>
    <row r="9200" customFormat="1" ht="13" x14ac:dyDescent="0.15"/>
    <row r="9201" customFormat="1" ht="13" x14ac:dyDescent="0.15"/>
    <row r="9202" customFormat="1" ht="13" x14ac:dyDescent="0.15"/>
    <row r="9203" customFormat="1" ht="13" x14ac:dyDescent="0.15"/>
    <row r="9204" customFormat="1" ht="13" x14ac:dyDescent="0.15"/>
    <row r="9205" customFormat="1" ht="13" x14ac:dyDescent="0.15"/>
    <row r="9206" customFormat="1" ht="13" x14ac:dyDescent="0.15"/>
    <row r="9207" customFormat="1" ht="13" x14ac:dyDescent="0.15"/>
    <row r="9208" customFormat="1" ht="13" x14ac:dyDescent="0.15"/>
    <row r="9209" customFormat="1" ht="13" x14ac:dyDescent="0.15"/>
    <row r="9210" customFormat="1" ht="13" x14ac:dyDescent="0.15"/>
    <row r="9211" customFormat="1" ht="13" x14ac:dyDescent="0.15"/>
    <row r="9212" customFormat="1" ht="13" x14ac:dyDescent="0.15"/>
    <row r="9213" customFormat="1" ht="13" x14ac:dyDescent="0.15"/>
    <row r="9214" customFormat="1" ht="13" x14ac:dyDescent="0.15"/>
    <row r="9215" customFormat="1" ht="13" x14ac:dyDescent="0.15"/>
    <row r="9216" customFormat="1" ht="13" x14ac:dyDescent="0.15"/>
    <row r="9217" customFormat="1" ht="13" x14ac:dyDescent="0.15"/>
    <row r="9218" customFormat="1" ht="13" x14ac:dyDescent="0.15"/>
    <row r="9219" customFormat="1" ht="13" x14ac:dyDescent="0.15"/>
    <row r="9220" customFormat="1" ht="13" x14ac:dyDescent="0.15"/>
    <row r="9221" customFormat="1" ht="13" x14ac:dyDescent="0.15"/>
    <row r="9222" customFormat="1" ht="13" x14ac:dyDescent="0.15"/>
    <row r="9223" customFormat="1" ht="13" x14ac:dyDescent="0.15"/>
    <row r="9224" customFormat="1" ht="13" x14ac:dyDescent="0.15"/>
    <row r="9225" customFormat="1" ht="13" x14ac:dyDescent="0.15"/>
    <row r="9226" customFormat="1" ht="13" x14ac:dyDescent="0.15"/>
    <row r="9227" customFormat="1" ht="13" x14ac:dyDescent="0.15"/>
    <row r="9228" customFormat="1" ht="13" x14ac:dyDescent="0.15"/>
    <row r="9229" customFormat="1" ht="13" x14ac:dyDescent="0.15"/>
    <row r="9230" customFormat="1" ht="13" x14ac:dyDescent="0.15"/>
    <row r="9231" customFormat="1" ht="13" x14ac:dyDescent="0.15"/>
    <row r="9232" customFormat="1" ht="13" x14ac:dyDescent="0.15"/>
    <row r="9233" customFormat="1" ht="13" x14ac:dyDescent="0.15"/>
    <row r="9234" customFormat="1" ht="13" x14ac:dyDescent="0.15"/>
    <row r="9235" customFormat="1" ht="13" x14ac:dyDescent="0.15"/>
    <row r="9236" customFormat="1" ht="13" x14ac:dyDescent="0.15"/>
    <row r="9237" customFormat="1" ht="13" x14ac:dyDescent="0.15"/>
    <row r="9238" customFormat="1" ht="13" x14ac:dyDescent="0.15"/>
    <row r="9239" customFormat="1" ht="13" x14ac:dyDescent="0.15"/>
    <row r="9240" customFormat="1" ht="13" x14ac:dyDescent="0.15"/>
    <row r="9241" customFormat="1" ht="13" x14ac:dyDescent="0.15"/>
    <row r="9242" customFormat="1" ht="13" x14ac:dyDescent="0.15"/>
    <row r="9243" customFormat="1" ht="13" x14ac:dyDescent="0.15"/>
    <row r="9244" customFormat="1" ht="13" x14ac:dyDescent="0.15"/>
    <row r="9245" customFormat="1" ht="13" x14ac:dyDescent="0.15"/>
    <row r="9246" customFormat="1" ht="13" x14ac:dyDescent="0.15"/>
    <row r="9247" customFormat="1" ht="13" x14ac:dyDescent="0.15"/>
    <row r="9248" customFormat="1" ht="13" x14ac:dyDescent="0.15"/>
    <row r="9249" customFormat="1" ht="13" x14ac:dyDescent="0.15"/>
    <row r="9250" customFormat="1" ht="13" x14ac:dyDescent="0.15"/>
    <row r="9251" customFormat="1" ht="13" x14ac:dyDescent="0.15"/>
    <row r="9252" customFormat="1" ht="13" x14ac:dyDescent="0.15"/>
    <row r="9253" customFormat="1" ht="13" x14ac:dyDescent="0.15"/>
    <row r="9254" customFormat="1" ht="13" x14ac:dyDescent="0.15"/>
    <row r="9255" customFormat="1" ht="13" x14ac:dyDescent="0.15"/>
    <row r="9256" customFormat="1" ht="13" x14ac:dyDescent="0.15"/>
    <row r="9257" customFormat="1" ht="13" x14ac:dyDescent="0.15"/>
    <row r="9258" customFormat="1" ht="13" x14ac:dyDescent="0.15"/>
    <row r="9259" customFormat="1" ht="13" x14ac:dyDescent="0.15"/>
    <row r="9260" customFormat="1" ht="13" x14ac:dyDescent="0.15"/>
    <row r="9261" customFormat="1" ht="13" x14ac:dyDescent="0.15"/>
    <row r="9262" customFormat="1" ht="13" x14ac:dyDescent="0.15"/>
    <row r="9263" customFormat="1" ht="13" x14ac:dyDescent="0.15"/>
    <row r="9264" customFormat="1" ht="13" x14ac:dyDescent="0.15"/>
    <row r="9265" customFormat="1" ht="13" x14ac:dyDescent="0.15"/>
    <row r="9266" customFormat="1" ht="13" x14ac:dyDescent="0.15"/>
    <row r="9267" customFormat="1" ht="13" x14ac:dyDescent="0.15"/>
    <row r="9268" customFormat="1" ht="13" x14ac:dyDescent="0.15"/>
    <row r="9269" customFormat="1" ht="13" x14ac:dyDescent="0.15"/>
    <row r="9270" customFormat="1" ht="13" x14ac:dyDescent="0.15"/>
    <row r="9271" customFormat="1" ht="13" x14ac:dyDescent="0.15"/>
    <row r="9272" customFormat="1" ht="13" x14ac:dyDescent="0.15"/>
    <row r="9273" customFormat="1" ht="13" x14ac:dyDescent="0.15"/>
    <row r="9274" customFormat="1" ht="13" x14ac:dyDescent="0.15"/>
    <row r="9275" customFormat="1" ht="13" x14ac:dyDescent="0.15"/>
    <row r="9276" customFormat="1" ht="13" x14ac:dyDescent="0.15"/>
    <row r="9277" customFormat="1" ht="13" x14ac:dyDescent="0.15"/>
    <row r="9278" customFormat="1" ht="13" x14ac:dyDescent="0.15"/>
    <row r="9279" customFormat="1" ht="13" x14ac:dyDescent="0.15"/>
    <row r="9280" customFormat="1" ht="13" x14ac:dyDescent="0.15"/>
    <row r="9281" customFormat="1" ht="13" x14ac:dyDescent="0.15"/>
    <row r="9282" customFormat="1" ht="13" x14ac:dyDescent="0.15"/>
    <row r="9283" customFormat="1" ht="13" x14ac:dyDescent="0.15"/>
    <row r="9284" customFormat="1" ht="13" x14ac:dyDescent="0.15"/>
    <row r="9285" customFormat="1" ht="13" x14ac:dyDescent="0.15"/>
    <row r="9286" customFormat="1" ht="13" x14ac:dyDescent="0.15"/>
    <row r="9287" customFormat="1" ht="13" x14ac:dyDescent="0.15"/>
    <row r="9288" customFormat="1" ht="13" x14ac:dyDescent="0.15"/>
    <row r="9289" customFormat="1" ht="13" x14ac:dyDescent="0.15"/>
    <row r="9290" customFormat="1" ht="13" x14ac:dyDescent="0.15"/>
    <row r="9291" customFormat="1" ht="13" x14ac:dyDescent="0.15"/>
    <row r="9292" customFormat="1" ht="13" x14ac:dyDescent="0.15"/>
    <row r="9293" customFormat="1" ht="13" x14ac:dyDescent="0.15"/>
    <row r="9294" customFormat="1" ht="13" x14ac:dyDescent="0.15"/>
    <row r="9295" customFormat="1" ht="13" x14ac:dyDescent="0.15"/>
    <row r="9296" customFormat="1" ht="13" x14ac:dyDescent="0.15"/>
    <row r="9297" customFormat="1" ht="13" x14ac:dyDescent="0.15"/>
    <row r="9298" customFormat="1" ht="13" x14ac:dyDescent="0.15"/>
    <row r="9299" customFormat="1" ht="13" x14ac:dyDescent="0.15"/>
    <row r="9300" customFormat="1" ht="13" x14ac:dyDescent="0.15"/>
    <row r="9301" customFormat="1" ht="13" x14ac:dyDescent="0.15"/>
    <row r="9302" customFormat="1" ht="13" x14ac:dyDescent="0.15"/>
    <row r="9303" customFormat="1" ht="13" x14ac:dyDescent="0.15"/>
    <row r="9304" customFormat="1" ht="13" x14ac:dyDescent="0.15"/>
    <row r="9305" customFormat="1" ht="13" x14ac:dyDescent="0.15"/>
    <row r="9306" customFormat="1" ht="13" x14ac:dyDescent="0.15"/>
    <row r="9307" customFormat="1" ht="13" x14ac:dyDescent="0.15"/>
    <row r="9308" customFormat="1" ht="13" x14ac:dyDescent="0.15"/>
    <row r="9309" customFormat="1" ht="13" x14ac:dyDescent="0.15"/>
    <row r="9310" customFormat="1" ht="13" x14ac:dyDescent="0.15"/>
    <row r="9311" customFormat="1" ht="13" x14ac:dyDescent="0.15"/>
    <row r="9312" customFormat="1" ht="13" x14ac:dyDescent="0.15"/>
    <row r="9313" customFormat="1" ht="13" x14ac:dyDescent="0.15"/>
    <row r="9314" customFormat="1" ht="13" x14ac:dyDescent="0.15"/>
    <row r="9315" customFormat="1" ht="13" x14ac:dyDescent="0.15"/>
    <row r="9316" customFormat="1" ht="13" x14ac:dyDescent="0.15"/>
    <row r="9317" customFormat="1" ht="13" x14ac:dyDescent="0.15"/>
    <row r="9318" customFormat="1" ht="13" x14ac:dyDescent="0.15"/>
    <row r="9319" customFormat="1" ht="13" x14ac:dyDescent="0.15"/>
    <row r="9320" customFormat="1" ht="13" x14ac:dyDescent="0.15"/>
    <row r="9321" customFormat="1" ht="13" x14ac:dyDescent="0.15"/>
    <row r="9322" customFormat="1" ht="13" x14ac:dyDescent="0.15"/>
    <row r="9323" customFormat="1" ht="13" x14ac:dyDescent="0.15"/>
    <row r="9324" customFormat="1" ht="13" x14ac:dyDescent="0.15"/>
    <row r="9325" customFormat="1" ht="13" x14ac:dyDescent="0.15"/>
    <row r="9326" customFormat="1" ht="13" x14ac:dyDescent="0.15"/>
    <row r="9327" customFormat="1" ht="13" x14ac:dyDescent="0.15"/>
    <row r="9328" customFormat="1" ht="13" x14ac:dyDescent="0.15"/>
    <row r="9329" customFormat="1" ht="13" x14ac:dyDescent="0.15"/>
    <row r="9330" customFormat="1" ht="13" x14ac:dyDescent="0.15"/>
    <row r="9331" customFormat="1" ht="13" x14ac:dyDescent="0.15"/>
    <row r="9332" customFormat="1" ht="13" x14ac:dyDescent="0.15"/>
    <row r="9333" customFormat="1" ht="13" x14ac:dyDescent="0.15"/>
    <row r="9334" customFormat="1" ht="13" x14ac:dyDescent="0.15"/>
    <row r="9335" customFormat="1" ht="13" x14ac:dyDescent="0.15"/>
    <row r="9336" customFormat="1" ht="13" x14ac:dyDescent="0.15"/>
    <row r="9337" customFormat="1" ht="13" x14ac:dyDescent="0.15"/>
    <row r="9338" customFormat="1" ht="13" x14ac:dyDescent="0.15"/>
    <row r="9339" customFormat="1" ht="13" x14ac:dyDescent="0.15"/>
    <row r="9340" customFormat="1" ht="13" x14ac:dyDescent="0.15"/>
    <row r="9341" customFormat="1" ht="13" x14ac:dyDescent="0.15"/>
    <row r="9342" customFormat="1" ht="13" x14ac:dyDescent="0.15"/>
    <row r="9343" customFormat="1" ht="13" x14ac:dyDescent="0.15"/>
    <row r="9344" customFormat="1" ht="13" x14ac:dyDescent="0.15"/>
    <row r="9345" customFormat="1" ht="13" x14ac:dyDescent="0.15"/>
    <row r="9346" customFormat="1" ht="13" x14ac:dyDescent="0.15"/>
    <row r="9347" customFormat="1" ht="13" x14ac:dyDescent="0.15"/>
    <row r="9348" customFormat="1" ht="13" x14ac:dyDescent="0.15"/>
    <row r="9349" customFormat="1" ht="13" x14ac:dyDescent="0.15"/>
    <row r="9350" customFormat="1" ht="13" x14ac:dyDescent="0.15"/>
    <row r="9351" customFormat="1" ht="13" x14ac:dyDescent="0.15"/>
    <row r="9352" customFormat="1" ht="13" x14ac:dyDescent="0.15"/>
    <row r="9353" customFormat="1" ht="13" x14ac:dyDescent="0.15"/>
    <row r="9354" customFormat="1" ht="13" x14ac:dyDescent="0.15"/>
    <row r="9355" customFormat="1" ht="13" x14ac:dyDescent="0.15"/>
    <row r="9356" customFormat="1" ht="13" x14ac:dyDescent="0.15"/>
    <row r="9357" customFormat="1" ht="13" x14ac:dyDescent="0.15"/>
    <row r="9358" customFormat="1" ht="13" x14ac:dyDescent="0.15"/>
    <row r="9359" customFormat="1" ht="13" x14ac:dyDescent="0.15"/>
    <row r="9360" customFormat="1" ht="13" x14ac:dyDescent="0.15"/>
    <row r="9361" customFormat="1" ht="13" x14ac:dyDescent="0.15"/>
    <row r="9362" customFormat="1" ht="13" x14ac:dyDescent="0.15"/>
    <row r="9363" customFormat="1" ht="13" x14ac:dyDescent="0.15"/>
    <row r="9364" customFormat="1" ht="13" x14ac:dyDescent="0.15"/>
    <row r="9365" customFormat="1" ht="13" x14ac:dyDescent="0.15"/>
    <row r="9366" customFormat="1" ht="13" x14ac:dyDescent="0.15"/>
    <row r="9367" customFormat="1" ht="13" x14ac:dyDescent="0.15"/>
    <row r="9368" customFormat="1" ht="13" x14ac:dyDescent="0.15"/>
    <row r="9369" customFormat="1" ht="13" x14ac:dyDescent="0.15"/>
    <row r="9370" customFormat="1" ht="13" x14ac:dyDescent="0.15"/>
    <row r="9371" customFormat="1" ht="13" x14ac:dyDescent="0.15"/>
    <row r="9372" customFormat="1" ht="13" x14ac:dyDescent="0.15"/>
    <row r="9373" customFormat="1" ht="13" x14ac:dyDescent="0.15"/>
    <row r="9374" customFormat="1" ht="13" x14ac:dyDescent="0.15"/>
    <row r="9375" customFormat="1" ht="13" x14ac:dyDescent="0.15"/>
    <row r="9376" customFormat="1" ht="13" x14ac:dyDescent="0.15"/>
    <row r="9377" customFormat="1" ht="13" x14ac:dyDescent="0.15"/>
    <row r="9378" customFormat="1" ht="13" x14ac:dyDescent="0.15"/>
    <row r="9379" customFormat="1" ht="13" x14ac:dyDescent="0.15"/>
    <row r="9380" customFormat="1" ht="13" x14ac:dyDescent="0.15"/>
    <row r="9381" customFormat="1" ht="13" x14ac:dyDescent="0.15"/>
    <row r="9382" customFormat="1" ht="13" x14ac:dyDescent="0.15"/>
    <row r="9383" customFormat="1" ht="13" x14ac:dyDescent="0.15"/>
    <row r="9384" customFormat="1" ht="13" x14ac:dyDescent="0.15"/>
    <row r="9385" customFormat="1" ht="13" x14ac:dyDescent="0.15"/>
    <row r="9386" customFormat="1" ht="13" x14ac:dyDescent="0.15"/>
    <row r="9387" customFormat="1" ht="13" x14ac:dyDescent="0.15"/>
    <row r="9388" customFormat="1" ht="13" x14ac:dyDescent="0.15"/>
    <row r="9389" customFormat="1" ht="13" x14ac:dyDescent="0.15"/>
    <row r="9390" customFormat="1" ht="13" x14ac:dyDescent="0.15"/>
    <row r="9391" customFormat="1" ht="13" x14ac:dyDescent="0.15"/>
    <row r="9392" customFormat="1" ht="13" x14ac:dyDescent="0.15"/>
    <row r="9393" customFormat="1" ht="13" x14ac:dyDescent="0.15"/>
    <row r="9394" customFormat="1" ht="13" x14ac:dyDescent="0.15"/>
    <row r="9395" customFormat="1" ht="13" x14ac:dyDescent="0.15"/>
    <row r="9396" customFormat="1" ht="13" x14ac:dyDescent="0.15"/>
    <row r="9397" customFormat="1" ht="13" x14ac:dyDescent="0.15"/>
    <row r="9398" customFormat="1" ht="13" x14ac:dyDescent="0.15"/>
    <row r="9399" customFormat="1" ht="13" x14ac:dyDescent="0.15"/>
    <row r="9400" customFormat="1" ht="13" x14ac:dyDescent="0.15"/>
    <row r="9401" customFormat="1" ht="13" x14ac:dyDescent="0.15"/>
    <row r="9402" customFormat="1" ht="13" x14ac:dyDescent="0.15"/>
    <row r="9403" customFormat="1" ht="13" x14ac:dyDescent="0.15"/>
    <row r="9404" customFormat="1" ht="13" x14ac:dyDescent="0.15"/>
    <row r="9405" customFormat="1" ht="13" x14ac:dyDescent="0.15"/>
    <row r="9406" customFormat="1" ht="13" x14ac:dyDescent="0.15"/>
    <row r="9407" customFormat="1" ht="13" x14ac:dyDescent="0.15"/>
    <row r="9408" customFormat="1" ht="13" x14ac:dyDescent="0.15"/>
    <row r="9409" customFormat="1" ht="13" x14ac:dyDescent="0.15"/>
    <row r="9410" customFormat="1" ht="13" x14ac:dyDescent="0.15"/>
    <row r="9411" customFormat="1" ht="13" x14ac:dyDescent="0.15"/>
    <row r="9412" customFormat="1" ht="13" x14ac:dyDescent="0.15"/>
    <row r="9413" customFormat="1" ht="13" x14ac:dyDescent="0.15"/>
    <row r="9414" customFormat="1" ht="13" x14ac:dyDescent="0.15"/>
    <row r="9415" customFormat="1" ht="13" x14ac:dyDescent="0.15"/>
    <row r="9416" customFormat="1" ht="13" x14ac:dyDescent="0.15"/>
    <row r="9417" customFormat="1" ht="13" x14ac:dyDescent="0.15"/>
    <row r="9418" customFormat="1" ht="13" x14ac:dyDescent="0.15"/>
    <row r="9419" customFormat="1" ht="13" x14ac:dyDescent="0.15"/>
    <row r="9420" customFormat="1" ht="13" x14ac:dyDescent="0.15"/>
    <row r="9421" customFormat="1" ht="13" x14ac:dyDescent="0.15"/>
    <row r="9422" customFormat="1" ht="13" x14ac:dyDescent="0.15"/>
    <row r="9423" customFormat="1" ht="13" x14ac:dyDescent="0.15"/>
    <row r="9424" customFormat="1" ht="13" x14ac:dyDescent="0.15"/>
    <row r="9425" customFormat="1" ht="13" x14ac:dyDescent="0.15"/>
    <row r="9426" customFormat="1" ht="13" x14ac:dyDescent="0.15"/>
    <row r="9427" customFormat="1" ht="13" x14ac:dyDescent="0.15"/>
    <row r="9428" customFormat="1" ht="13" x14ac:dyDescent="0.15"/>
    <row r="9429" customFormat="1" ht="13" x14ac:dyDescent="0.15"/>
    <row r="9430" customFormat="1" ht="13" x14ac:dyDescent="0.15"/>
    <row r="9431" customFormat="1" ht="13" x14ac:dyDescent="0.15"/>
    <row r="9432" customFormat="1" ht="13" x14ac:dyDescent="0.15"/>
    <row r="9433" customFormat="1" ht="13" x14ac:dyDescent="0.15"/>
    <row r="9434" customFormat="1" ht="13" x14ac:dyDescent="0.15"/>
    <row r="9435" customFormat="1" ht="13" x14ac:dyDescent="0.15"/>
    <row r="9436" customFormat="1" ht="13" x14ac:dyDescent="0.15"/>
    <row r="9437" customFormat="1" ht="13" x14ac:dyDescent="0.15"/>
    <row r="9438" customFormat="1" ht="13" x14ac:dyDescent="0.15"/>
    <row r="9439" customFormat="1" ht="13" x14ac:dyDescent="0.15"/>
    <row r="9440" customFormat="1" ht="13" x14ac:dyDescent="0.15"/>
    <row r="9441" customFormat="1" ht="13" x14ac:dyDescent="0.15"/>
    <row r="9442" customFormat="1" ht="13" x14ac:dyDescent="0.15"/>
    <row r="9443" customFormat="1" ht="13" x14ac:dyDescent="0.15"/>
    <row r="9444" customFormat="1" ht="13" x14ac:dyDescent="0.15"/>
    <row r="9445" customFormat="1" ht="13" x14ac:dyDescent="0.15"/>
    <row r="9446" customFormat="1" ht="13" x14ac:dyDescent="0.15"/>
    <row r="9447" customFormat="1" ht="13" x14ac:dyDescent="0.15"/>
    <row r="9448" customFormat="1" ht="13" x14ac:dyDescent="0.15"/>
    <row r="9449" customFormat="1" ht="13" x14ac:dyDescent="0.15"/>
    <row r="9450" customFormat="1" ht="13" x14ac:dyDescent="0.15"/>
    <row r="9451" customFormat="1" ht="13" x14ac:dyDescent="0.15"/>
    <row r="9452" customFormat="1" ht="13" x14ac:dyDescent="0.15"/>
    <row r="9453" customFormat="1" ht="13" x14ac:dyDescent="0.15"/>
    <row r="9454" customFormat="1" ht="13" x14ac:dyDescent="0.15"/>
    <row r="9455" customFormat="1" ht="13" x14ac:dyDescent="0.15"/>
    <row r="9456" customFormat="1" ht="13" x14ac:dyDescent="0.15"/>
    <row r="9457" customFormat="1" ht="13" x14ac:dyDescent="0.15"/>
    <row r="9458" customFormat="1" ht="13" x14ac:dyDescent="0.15"/>
    <row r="9459" customFormat="1" ht="13" x14ac:dyDescent="0.15"/>
    <row r="9460" customFormat="1" ht="13" x14ac:dyDescent="0.15"/>
    <row r="9461" customFormat="1" ht="13" x14ac:dyDescent="0.15"/>
    <row r="9462" customFormat="1" ht="13" x14ac:dyDescent="0.15"/>
    <row r="9463" customFormat="1" ht="13" x14ac:dyDescent="0.15"/>
    <row r="9464" customFormat="1" ht="13" x14ac:dyDescent="0.15"/>
    <row r="9465" customFormat="1" ht="13" x14ac:dyDescent="0.15"/>
    <row r="9466" customFormat="1" ht="13" x14ac:dyDescent="0.15"/>
    <row r="9467" customFormat="1" ht="13" x14ac:dyDescent="0.15"/>
    <row r="9468" customFormat="1" ht="13" x14ac:dyDescent="0.15"/>
    <row r="9469" customFormat="1" ht="13" x14ac:dyDescent="0.15"/>
    <row r="9470" customFormat="1" ht="13" x14ac:dyDescent="0.15"/>
    <row r="9471" customFormat="1" ht="13" x14ac:dyDescent="0.15"/>
    <row r="9472" customFormat="1" ht="13" x14ac:dyDescent="0.15"/>
    <row r="9473" customFormat="1" ht="13" x14ac:dyDescent="0.15"/>
    <row r="9474" customFormat="1" ht="13" x14ac:dyDescent="0.15"/>
    <row r="9475" customFormat="1" ht="13" x14ac:dyDescent="0.15"/>
    <row r="9476" customFormat="1" ht="13" x14ac:dyDescent="0.15"/>
    <row r="9477" customFormat="1" ht="13" x14ac:dyDescent="0.15"/>
    <row r="9478" customFormat="1" ht="13" x14ac:dyDescent="0.15"/>
    <row r="9479" customFormat="1" ht="13" x14ac:dyDescent="0.15"/>
    <row r="9480" customFormat="1" ht="13" x14ac:dyDescent="0.15"/>
    <row r="9481" customFormat="1" ht="13" x14ac:dyDescent="0.15"/>
    <row r="9482" customFormat="1" ht="13" x14ac:dyDescent="0.15"/>
    <row r="9483" customFormat="1" ht="13" x14ac:dyDescent="0.15"/>
    <row r="9484" customFormat="1" ht="13" x14ac:dyDescent="0.15"/>
    <row r="9485" customFormat="1" ht="13" x14ac:dyDescent="0.15"/>
    <row r="9486" customFormat="1" ht="13" x14ac:dyDescent="0.15"/>
    <row r="9487" customFormat="1" ht="13" x14ac:dyDescent="0.15"/>
    <row r="9488" customFormat="1" ht="13" x14ac:dyDescent="0.15"/>
    <row r="9489" customFormat="1" ht="13" x14ac:dyDescent="0.15"/>
    <row r="9490" customFormat="1" ht="13" x14ac:dyDescent="0.15"/>
    <row r="9491" customFormat="1" ht="13" x14ac:dyDescent="0.15"/>
    <row r="9492" customFormat="1" ht="13" x14ac:dyDescent="0.15"/>
    <row r="9493" customFormat="1" ht="13" x14ac:dyDescent="0.15"/>
    <row r="9494" customFormat="1" ht="13" x14ac:dyDescent="0.15"/>
    <row r="9495" customFormat="1" ht="13" x14ac:dyDescent="0.15"/>
    <row r="9496" customFormat="1" ht="13" x14ac:dyDescent="0.15"/>
    <row r="9497" customFormat="1" ht="13" x14ac:dyDescent="0.15"/>
    <row r="9498" customFormat="1" ht="13" x14ac:dyDescent="0.15"/>
    <row r="9499" customFormat="1" ht="13" x14ac:dyDescent="0.15"/>
    <row r="9500" customFormat="1" ht="13" x14ac:dyDescent="0.15"/>
    <row r="9501" customFormat="1" ht="13" x14ac:dyDescent="0.15"/>
    <row r="9502" customFormat="1" ht="13" x14ac:dyDescent="0.15"/>
    <row r="9503" customFormat="1" ht="13" x14ac:dyDescent="0.15"/>
    <row r="9504" customFormat="1" ht="13" x14ac:dyDescent="0.15"/>
    <row r="9505" customFormat="1" ht="13" x14ac:dyDescent="0.15"/>
    <row r="9506" customFormat="1" ht="13" x14ac:dyDescent="0.15"/>
    <row r="9507" customFormat="1" ht="13" x14ac:dyDescent="0.15"/>
    <row r="9508" customFormat="1" ht="13" x14ac:dyDescent="0.15"/>
    <row r="9509" customFormat="1" ht="13" x14ac:dyDescent="0.15"/>
    <row r="9510" customFormat="1" ht="13" x14ac:dyDescent="0.15"/>
    <row r="9511" customFormat="1" ht="13" x14ac:dyDescent="0.15"/>
    <row r="9512" customFormat="1" ht="13" x14ac:dyDescent="0.15"/>
    <row r="9513" customFormat="1" ht="13" x14ac:dyDescent="0.15"/>
    <row r="9514" customFormat="1" ht="13" x14ac:dyDescent="0.15"/>
    <row r="9515" customFormat="1" ht="13" x14ac:dyDescent="0.15"/>
    <row r="9516" customFormat="1" ht="13" x14ac:dyDescent="0.15"/>
    <row r="9517" customFormat="1" ht="13" x14ac:dyDescent="0.15"/>
    <row r="9518" customFormat="1" ht="13" x14ac:dyDescent="0.15"/>
    <row r="9519" customFormat="1" ht="13" x14ac:dyDescent="0.15"/>
    <row r="9520" customFormat="1" ht="13" x14ac:dyDescent="0.15"/>
    <row r="9521" customFormat="1" ht="13" x14ac:dyDescent="0.15"/>
    <row r="9522" customFormat="1" ht="13" x14ac:dyDescent="0.15"/>
    <row r="9523" customFormat="1" ht="13" x14ac:dyDescent="0.15"/>
    <row r="9524" customFormat="1" ht="13" x14ac:dyDescent="0.15"/>
    <row r="9525" customFormat="1" ht="13" x14ac:dyDescent="0.15"/>
    <row r="9526" customFormat="1" ht="13" x14ac:dyDescent="0.15"/>
    <row r="9527" customFormat="1" ht="13" x14ac:dyDescent="0.15"/>
    <row r="9528" customFormat="1" ht="13" x14ac:dyDescent="0.15"/>
    <row r="9529" customFormat="1" ht="13" x14ac:dyDescent="0.15"/>
    <row r="9530" customFormat="1" ht="13" x14ac:dyDescent="0.15"/>
    <row r="9531" customFormat="1" ht="13" x14ac:dyDescent="0.15"/>
    <row r="9532" customFormat="1" ht="13" x14ac:dyDescent="0.15"/>
    <row r="9533" customFormat="1" ht="13" x14ac:dyDescent="0.15"/>
    <row r="9534" customFormat="1" ht="13" x14ac:dyDescent="0.15"/>
    <row r="9535" customFormat="1" ht="13" x14ac:dyDescent="0.15"/>
    <row r="9536" customFormat="1" ht="13" x14ac:dyDescent="0.15"/>
    <row r="9537" customFormat="1" ht="13" x14ac:dyDescent="0.15"/>
    <row r="9538" customFormat="1" ht="13" x14ac:dyDescent="0.15"/>
    <row r="9539" customFormat="1" ht="13" x14ac:dyDescent="0.15"/>
    <row r="9540" customFormat="1" ht="13" x14ac:dyDescent="0.15"/>
    <row r="9541" customFormat="1" ht="13" x14ac:dyDescent="0.15"/>
    <row r="9542" customFormat="1" ht="13" x14ac:dyDescent="0.15"/>
    <row r="9543" customFormat="1" ht="13" x14ac:dyDescent="0.15"/>
    <row r="9544" customFormat="1" ht="13" x14ac:dyDescent="0.15"/>
    <row r="9545" customFormat="1" ht="13" x14ac:dyDescent="0.15"/>
    <row r="9546" customFormat="1" ht="13" x14ac:dyDescent="0.15"/>
    <row r="9547" customFormat="1" ht="13" x14ac:dyDescent="0.15"/>
    <row r="9548" customFormat="1" ht="13" x14ac:dyDescent="0.15"/>
    <row r="9549" customFormat="1" ht="13" x14ac:dyDescent="0.15"/>
    <row r="9550" customFormat="1" ht="13" x14ac:dyDescent="0.15"/>
    <row r="9551" customFormat="1" ht="13" x14ac:dyDescent="0.15"/>
    <row r="9552" customFormat="1" ht="13" x14ac:dyDescent="0.15"/>
    <row r="9553" customFormat="1" ht="13" x14ac:dyDescent="0.15"/>
    <row r="9554" customFormat="1" ht="13" x14ac:dyDescent="0.15"/>
    <row r="9555" customFormat="1" ht="13" x14ac:dyDescent="0.15"/>
    <row r="9556" customFormat="1" ht="13" x14ac:dyDescent="0.15"/>
    <row r="9557" customFormat="1" ht="13" x14ac:dyDescent="0.15"/>
    <row r="9558" customFormat="1" ht="13" x14ac:dyDescent="0.15"/>
    <row r="9559" customFormat="1" ht="13" x14ac:dyDescent="0.15"/>
    <row r="9560" customFormat="1" ht="13" x14ac:dyDescent="0.15"/>
    <row r="9561" customFormat="1" ht="13" x14ac:dyDescent="0.15"/>
    <row r="9562" customFormat="1" ht="13" x14ac:dyDescent="0.15"/>
    <row r="9563" customFormat="1" ht="13" x14ac:dyDescent="0.15"/>
    <row r="9564" customFormat="1" ht="13" x14ac:dyDescent="0.15"/>
    <row r="9565" customFormat="1" ht="13" x14ac:dyDescent="0.15"/>
    <row r="9566" customFormat="1" ht="13" x14ac:dyDescent="0.15"/>
    <row r="9567" customFormat="1" ht="13" x14ac:dyDescent="0.15"/>
    <row r="9568" customFormat="1" ht="13" x14ac:dyDescent="0.15"/>
    <row r="9569" customFormat="1" ht="13" x14ac:dyDescent="0.15"/>
    <row r="9570" customFormat="1" ht="13" x14ac:dyDescent="0.15"/>
    <row r="9571" customFormat="1" ht="13" x14ac:dyDescent="0.15"/>
    <row r="9572" customFormat="1" ht="13" x14ac:dyDescent="0.15"/>
    <row r="9573" customFormat="1" ht="13" x14ac:dyDescent="0.15"/>
    <row r="9574" customFormat="1" ht="13" x14ac:dyDescent="0.15"/>
    <row r="9575" customFormat="1" ht="13" x14ac:dyDescent="0.15"/>
    <row r="9576" customFormat="1" ht="13" x14ac:dyDescent="0.15"/>
    <row r="9577" customFormat="1" ht="13" x14ac:dyDescent="0.15"/>
    <row r="9578" customFormat="1" ht="13" x14ac:dyDescent="0.15"/>
    <row r="9579" customFormat="1" ht="13" x14ac:dyDescent="0.15"/>
    <row r="9580" customFormat="1" ht="13" x14ac:dyDescent="0.15"/>
    <row r="9581" customFormat="1" ht="13" x14ac:dyDescent="0.15"/>
    <row r="9582" customFormat="1" ht="13" x14ac:dyDescent="0.15"/>
    <row r="9583" customFormat="1" ht="13" x14ac:dyDescent="0.15"/>
    <row r="9584" customFormat="1" ht="13" x14ac:dyDescent="0.15"/>
    <row r="9585" customFormat="1" ht="13" x14ac:dyDescent="0.15"/>
    <row r="9586" customFormat="1" ht="13" x14ac:dyDescent="0.15"/>
    <row r="9587" customFormat="1" ht="13" x14ac:dyDescent="0.15"/>
    <row r="9588" customFormat="1" ht="13" x14ac:dyDescent="0.15"/>
    <row r="9589" customFormat="1" ht="13" x14ac:dyDescent="0.15"/>
    <row r="9590" customFormat="1" ht="13" x14ac:dyDescent="0.15"/>
    <row r="9591" customFormat="1" ht="13" x14ac:dyDescent="0.15"/>
    <row r="9592" customFormat="1" ht="13" x14ac:dyDescent="0.15"/>
    <row r="9593" customFormat="1" ht="13" x14ac:dyDescent="0.15"/>
    <row r="9594" customFormat="1" ht="13" x14ac:dyDescent="0.15"/>
    <row r="9595" customFormat="1" ht="13" x14ac:dyDescent="0.15"/>
    <row r="9596" customFormat="1" ht="13" x14ac:dyDescent="0.15"/>
    <row r="9597" customFormat="1" ht="13" x14ac:dyDescent="0.15"/>
    <row r="9598" customFormat="1" ht="13" x14ac:dyDescent="0.15"/>
    <row r="9599" customFormat="1" ht="13" x14ac:dyDescent="0.15"/>
    <row r="9600" customFormat="1" ht="13" x14ac:dyDescent="0.15"/>
    <row r="9601" customFormat="1" ht="13" x14ac:dyDescent="0.15"/>
    <row r="9602" customFormat="1" ht="13" x14ac:dyDescent="0.15"/>
    <row r="9603" customFormat="1" ht="13" x14ac:dyDescent="0.15"/>
    <row r="9604" customFormat="1" ht="13" x14ac:dyDescent="0.15"/>
    <row r="9605" customFormat="1" ht="13" x14ac:dyDescent="0.15"/>
    <row r="9606" customFormat="1" ht="13" x14ac:dyDescent="0.15"/>
    <row r="9607" customFormat="1" ht="13" x14ac:dyDescent="0.15"/>
    <row r="9608" customFormat="1" ht="13" x14ac:dyDescent="0.15"/>
    <row r="9609" customFormat="1" ht="13" x14ac:dyDescent="0.15"/>
    <row r="9610" customFormat="1" ht="13" x14ac:dyDescent="0.15"/>
    <row r="9611" customFormat="1" ht="13" x14ac:dyDescent="0.15"/>
    <row r="9612" customFormat="1" ht="13" x14ac:dyDescent="0.15"/>
    <row r="9613" customFormat="1" ht="13" x14ac:dyDescent="0.15"/>
    <row r="9614" customFormat="1" ht="13" x14ac:dyDescent="0.15"/>
    <row r="9615" customFormat="1" ht="13" x14ac:dyDescent="0.15"/>
    <row r="9616" customFormat="1" ht="13" x14ac:dyDescent="0.15"/>
    <row r="9617" customFormat="1" ht="13" x14ac:dyDescent="0.15"/>
    <row r="9618" customFormat="1" ht="13" x14ac:dyDescent="0.15"/>
    <row r="9619" customFormat="1" ht="13" x14ac:dyDescent="0.15"/>
    <row r="9620" customFormat="1" ht="13" x14ac:dyDescent="0.15"/>
    <row r="9621" customFormat="1" ht="13" x14ac:dyDescent="0.15"/>
    <row r="9622" customFormat="1" ht="13" x14ac:dyDescent="0.15"/>
    <row r="9623" customFormat="1" ht="13" x14ac:dyDescent="0.15"/>
    <row r="9624" customFormat="1" ht="13" x14ac:dyDescent="0.15"/>
    <row r="9625" customFormat="1" ht="13" x14ac:dyDescent="0.15"/>
    <row r="9626" customFormat="1" ht="13" x14ac:dyDescent="0.15"/>
    <row r="9627" customFormat="1" ht="13" x14ac:dyDescent="0.15"/>
    <row r="9628" customFormat="1" ht="13" x14ac:dyDescent="0.15"/>
    <row r="9629" customFormat="1" ht="13" x14ac:dyDescent="0.15"/>
    <row r="9630" customFormat="1" ht="13" x14ac:dyDescent="0.15"/>
    <row r="9631" customFormat="1" ht="13" x14ac:dyDescent="0.15"/>
    <row r="9632" customFormat="1" ht="13" x14ac:dyDescent="0.15"/>
    <row r="9633" customFormat="1" ht="13" x14ac:dyDescent="0.15"/>
    <row r="9634" customFormat="1" ht="13" x14ac:dyDescent="0.15"/>
    <row r="9635" customFormat="1" ht="13" x14ac:dyDescent="0.15"/>
    <row r="9636" customFormat="1" ht="13" x14ac:dyDescent="0.15"/>
    <row r="9637" customFormat="1" ht="13" x14ac:dyDescent="0.15"/>
    <row r="9638" customFormat="1" ht="13" x14ac:dyDescent="0.15"/>
    <row r="9639" customFormat="1" ht="13" x14ac:dyDescent="0.15"/>
    <row r="9640" customFormat="1" ht="13" x14ac:dyDescent="0.15"/>
    <row r="9641" customFormat="1" ht="13" x14ac:dyDescent="0.15"/>
    <row r="9642" customFormat="1" ht="13" x14ac:dyDescent="0.15"/>
    <row r="9643" customFormat="1" ht="13" x14ac:dyDescent="0.15"/>
    <row r="9644" customFormat="1" ht="13" x14ac:dyDescent="0.15"/>
    <row r="9645" customFormat="1" ht="13" x14ac:dyDescent="0.15"/>
    <row r="9646" customFormat="1" ht="13" x14ac:dyDescent="0.15"/>
    <row r="9647" customFormat="1" ht="13" x14ac:dyDescent="0.15"/>
    <row r="9648" customFormat="1" ht="13" x14ac:dyDescent="0.15"/>
    <row r="9649" customFormat="1" ht="13" x14ac:dyDescent="0.15"/>
    <row r="9650" customFormat="1" ht="13" x14ac:dyDescent="0.15"/>
    <row r="9651" customFormat="1" ht="13" x14ac:dyDescent="0.15"/>
    <row r="9652" customFormat="1" ht="13" x14ac:dyDescent="0.15"/>
    <row r="9653" customFormat="1" ht="13" x14ac:dyDescent="0.15"/>
    <row r="9654" customFormat="1" ht="13" x14ac:dyDescent="0.15"/>
    <row r="9655" customFormat="1" ht="13" x14ac:dyDescent="0.15"/>
    <row r="9656" customFormat="1" ht="13" x14ac:dyDescent="0.15"/>
    <row r="9657" customFormat="1" ht="13" x14ac:dyDescent="0.15"/>
    <row r="9658" customFormat="1" ht="13" x14ac:dyDescent="0.15"/>
    <row r="9659" customFormat="1" ht="13" x14ac:dyDescent="0.15"/>
    <row r="9660" customFormat="1" ht="13" x14ac:dyDescent="0.15"/>
    <row r="9661" customFormat="1" ht="13" x14ac:dyDescent="0.15"/>
    <row r="9662" customFormat="1" ht="13" x14ac:dyDescent="0.15"/>
    <row r="9663" customFormat="1" ht="13" x14ac:dyDescent="0.15"/>
    <row r="9664" customFormat="1" ht="13" x14ac:dyDescent="0.15"/>
    <row r="9665" customFormat="1" ht="13" x14ac:dyDescent="0.15"/>
    <row r="9666" customFormat="1" ht="13" x14ac:dyDescent="0.15"/>
    <row r="9667" customFormat="1" ht="13" x14ac:dyDescent="0.15"/>
    <row r="9668" customFormat="1" ht="13" x14ac:dyDescent="0.15"/>
    <row r="9669" customFormat="1" ht="13" x14ac:dyDescent="0.15"/>
    <row r="9670" customFormat="1" ht="13" x14ac:dyDescent="0.15"/>
    <row r="9671" customFormat="1" ht="13" x14ac:dyDescent="0.15"/>
    <row r="9672" customFormat="1" ht="13" x14ac:dyDescent="0.15"/>
    <row r="9673" customFormat="1" ht="13" x14ac:dyDescent="0.15"/>
    <row r="9674" customFormat="1" ht="13" x14ac:dyDescent="0.15"/>
    <row r="9675" customFormat="1" ht="13" x14ac:dyDescent="0.15"/>
    <row r="9676" customFormat="1" ht="13" x14ac:dyDescent="0.15"/>
    <row r="9677" customFormat="1" ht="13" x14ac:dyDescent="0.15"/>
    <row r="9678" customFormat="1" ht="13" x14ac:dyDescent="0.15"/>
    <row r="9679" customFormat="1" ht="13" x14ac:dyDescent="0.15"/>
    <row r="9680" customFormat="1" ht="13" x14ac:dyDescent="0.15"/>
    <row r="9681" customFormat="1" ht="13" x14ac:dyDescent="0.15"/>
    <row r="9682" customFormat="1" ht="13" x14ac:dyDescent="0.15"/>
    <row r="9683" customFormat="1" ht="13" x14ac:dyDescent="0.15"/>
    <row r="9684" customFormat="1" ht="13" x14ac:dyDescent="0.15"/>
    <row r="9685" customFormat="1" ht="13" x14ac:dyDescent="0.15"/>
    <row r="9686" customFormat="1" ht="13" x14ac:dyDescent="0.15"/>
    <row r="9687" customFormat="1" ht="13" x14ac:dyDescent="0.15"/>
    <row r="9688" customFormat="1" ht="13" x14ac:dyDescent="0.15"/>
    <row r="9689" customFormat="1" ht="13" x14ac:dyDescent="0.15"/>
    <row r="9690" customFormat="1" ht="13" x14ac:dyDescent="0.15"/>
    <row r="9691" customFormat="1" ht="13" x14ac:dyDescent="0.15"/>
    <row r="9692" customFormat="1" ht="13" x14ac:dyDescent="0.15"/>
    <row r="9693" customFormat="1" ht="13" x14ac:dyDescent="0.15"/>
    <row r="9694" customFormat="1" ht="13" x14ac:dyDescent="0.15"/>
    <row r="9695" customFormat="1" ht="13" x14ac:dyDescent="0.15"/>
    <row r="9696" customFormat="1" ht="13" x14ac:dyDescent="0.15"/>
    <row r="9697" customFormat="1" ht="13" x14ac:dyDescent="0.15"/>
    <row r="9698" customFormat="1" ht="13" x14ac:dyDescent="0.15"/>
    <row r="9699" customFormat="1" ht="13" x14ac:dyDescent="0.15"/>
    <row r="9700" customFormat="1" ht="13" x14ac:dyDescent="0.15"/>
    <row r="9701" customFormat="1" ht="13" x14ac:dyDescent="0.15"/>
    <row r="9702" customFormat="1" ht="13" x14ac:dyDescent="0.15"/>
    <row r="9703" customFormat="1" ht="13" x14ac:dyDescent="0.15"/>
    <row r="9704" customFormat="1" ht="13" x14ac:dyDescent="0.15"/>
    <row r="9705" customFormat="1" ht="13" x14ac:dyDescent="0.15"/>
    <row r="9706" customFormat="1" ht="13" x14ac:dyDescent="0.15"/>
    <row r="9707" customFormat="1" ht="13" x14ac:dyDescent="0.15"/>
    <row r="9708" customFormat="1" ht="13" x14ac:dyDescent="0.15"/>
    <row r="9709" customFormat="1" ht="13" x14ac:dyDescent="0.15"/>
    <row r="9710" customFormat="1" ht="13" x14ac:dyDescent="0.15"/>
    <row r="9711" customFormat="1" ht="13" x14ac:dyDescent="0.15"/>
    <row r="9712" customFormat="1" ht="13" x14ac:dyDescent="0.15"/>
    <row r="9713" customFormat="1" ht="13" x14ac:dyDescent="0.15"/>
    <row r="9714" customFormat="1" ht="13" x14ac:dyDescent="0.15"/>
    <row r="9715" customFormat="1" ht="13" x14ac:dyDescent="0.15"/>
    <row r="9716" customFormat="1" ht="13" x14ac:dyDescent="0.15"/>
    <row r="9717" customFormat="1" ht="13" x14ac:dyDescent="0.15"/>
    <row r="9718" customFormat="1" ht="13" x14ac:dyDescent="0.15"/>
    <row r="9719" customFormat="1" ht="13" x14ac:dyDescent="0.15"/>
    <row r="9720" customFormat="1" ht="13" x14ac:dyDescent="0.15"/>
    <row r="9721" customFormat="1" ht="13" x14ac:dyDescent="0.15"/>
    <row r="9722" customFormat="1" ht="13" x14ac:dyDescent="0.15"/>
    <row r="9723" customFormat="1" ht="13" x14ac:dyDescent="0.15"/>
    <row r="9724" customFormat="1" ht="13" x14ac:dyDescent="0.15"/>
    <row r="9725" customFormat="1" ht="13" x14ac:dyDescent="0.15"/>
    <row r="9726" customFormat="1" ht="13" x14ac:dyDescent="0.15"/>
    <row r="9727" customFormat="1" ht="13" x14ac:dyDescent="0.15"/>
    <row r="9728" customFormat="1" ht="13" x14ac:dyDescent="0.15"/>
    <row r="9729" customFormat="1" ht="13" x14ac:dyDescent="0.15"/>
    <row r="9730" customFormat="1" ht="13" x14ac:dyDescent="0.15"/>
    <row r="9731" customFormat="1" ht="13" x14ac:dyDescent="0.15"/>
    <row r="9732" customFormat="1" ht="13" x14ac:dyDescent="0.15"/>
    <row r="9733" customFormat="1" ht="13" x14ac:dyDescent="0.15"/>
    <row r="9734" customFormat="1" ht="13" x14ac:dyDescent="0.15"/>
    <row r="9735" customFormat="1" ht="13" x14ac:dyDescent="0.15"/>
    <row r="9736" customFormat="1" ht="13" x14ac:dyDescent="0.15"/>
    <row r="9737" customFormat="1" ht="13" x14ac:dyDescent="0.15"/>
    <row r="9738" customFormat="1" ht="13" x14ac:dyDescent="0.15"/>
    <row r="9739" customFormat="1" ht="13" x14ac:dyDescent="0.15"/>
    <row r="9740" customFormat="1" ht="13" x14ac:dyDescent="0.15"/>
    <row r="9741" customFormat="1" ht="13" x14ac:dyDescent="0.15"/>
    <row r="9742" customFormat="1" ht="13" x14ac:dyDescent="0.15"/>
    <row r="9743" customFormat="1" ht="13" x14ac:dyDescent="0.15"/>
    <row r="9744" customFormat="1" ht="13" x14ac:dyDescent="0.15"/>
    <row r="9745" customFormat="1" ht="13" x14ac:dyDescent="0.15"/>
    <row r="9746" customFormat="1" ht="13" x14ac:dyDescent="0.15"/>
    <row r="9747" customFormat="1" ht="13" x14ac:dyDescent="0.15"/>
    <row r="9748" customFormat="1" ht="13" x14ac:dyDescent="0.15"/>
    <row r="9749" customFormat="1" ht="13" x14ac:dyDescent="0.15"/>
    <row r="9750" customFormat="1" ht="13" x14ac:dyDescent="0.15"/>
    <row r="9751" customFormat="1" ht="13" x14ac:dyDescent="0.15"/>
    <row r="9752" customFormat="1" ht="13" x14ac:dyDescent="0.15"/>
    <row r="9753" customFormat="1" ht="13" x14ac:dyDescent="0.15"/>
    <row r="9754" customFormat="1" ht="13" x14ac:dyDescent="0.15"/>
    <row r="9755" customFormat="1" ht="13" x14ac:dyDescent="0.15"/>
    <row r="9756" customFormat="1" ht="13" x14ac:dyDescent="0.15"/>
    <row r="9757" customFormat="1" ht="13" x14ac:dyDescent="0.15"/>
    <row r="9758" customFormat="1" ht="13" x14ac:dyDescent="0.15"/>
    <row r="9759" customFormat="1" ht="13" x14ac:dyDescent="0.15"/>
    <row r="9760" customFormat="1" ht="13" x14ac:dyDescent="0.15"/>
    <row r="9761" customFormat="1" ht="13" x14ac:dyDescent="0.15"/>
    <row r="9762" customFormat="1" ht="13" x14ac:dyDescent="0.15"/>
    <row r="9763" customFormat="1" ht="13" x14ac:dyDescent="0.15"/>
    <row r="9764" customFormat="1" ht="13" x14ac:dyDescent="0.15"/>
    <row r="9765" customFormat="1" ht="13" x14ac:dyDescent="0.15"/>
    <row r="9766" customFormat="1" ht="13" x14ac:dyDescent="0.15"/>
    <row r="9767" customFormat="1" ht="13" x14ac:dyDescent="0.15"/>
    <row r="9768" customFormat="1" ht="13" x14ac:dyDescent="0.15"/>
    <row r="9769" customFormat="1" ht="13" x14ac:dyDescent="0.15"/>
    <row r="9770" customFormat="1" ht="13" x14ac:dyDescent="0.15"/>
    <row r="9771" customFormat="1" ht="13" x14ac:dyDescent="0.15"/>
    <row r="9772" customFormat="1" ht="13" x14ac:dyDescent="0.15"/>
    <row r="9773" customFormat="1" ht="13" x14ac:dyDescent="0.15"/>
    <row r="9774" customFormat="1" ht="13" x14ac:dyDescent="0.15"/>
    <row r="9775" customFormat="1" ht="13" x14ac:dyDescent="0.15"/>
    <row r="9776" customFormat="1" ht="13" x14ac:dyDescent="0.15"/>
    <row r="9777" customFormat="1" ht="13" x14ac:dyDescent="0.15"/>
    <row r="9778" customFormat="1" ht="13" x14ac:dyDescent="0.15"/>
    <row r="9779" customFormat="1" ht="13" x14ac:dyDescent="0.15"/>
    <row r="9780" customFormat="1" ht="13" x14ac:dyDescent="0.15"/>
    <row r="9781" customFormat="1" ht="13" x14ac:dyDescent="0.15"/>
    <row r="9782" customFormat="1" ht="13" x14ac:dyDescent="0.15"/>
    <row r="9783" customFormat="1" ht="13" x14ac:dyDescent="0.15"/>
    <row r="9784" customFormat="1" ht="13" x14ac:dyDescent="0.15"/>
    <row r="9785" customFormat="1" ht="13" x14ac:dyDescent="0.15"/>
    <row r="9786" customFormat="1" ht="13" x14ac:dyDescent="0.15"/>
    <row r="9787" customFormat="1" ht="13" x14ac:dyDescent="0.15"/>
    <row r="9788" customFormat="1" ht="13" x14ac:dyDescent="0.15"/>
    <row r="9789" customFormat="1" ht="13" x14ac:dyDescent="0.15"/>
    <row r="9790" customFormat="1" ht="13" x14ac:dyDescent="0.15"/>
    <row r="9791" customFormat="1" ht="13" x14ac:dyDescent="0.15"/>
    <row r="9792" customFormat="1" ht="13" x14ac:dyDescent="0.15"/>
    <row r="9793" customFormat="1" ht="13" x14ac:dyDescent="0.15"/>
    <row r="9794" customFormat="1" ht="13" x14ac:dyDescent="0.15"/>
    <row r="9795" customFormat="1" ht="13" x14ac:dyDescent="0.15"/>
    <row r="9796" customFormat="1" ht="13" x14ac:dyDescent="0.15"/>
    <row r="9797" customFormat="1" ht="13" x14ac:dyDescent="0.15"/>
    <row r="9798" customFormat="1" ht="13" x14ac:dyDescent="0.15"/>
    <row r="9799" customFormat="1" ht="13" x14ac:dyDescent="0.15"/>
    <row r="9800" customFormat="1" ht="13" x14ac:dyDescent="0.15"/>
    <row r="9801" customFormat="1" ht="13" x14ac:dyDescent="0.15"/>
    <row r="9802" customFormat="1" ht="13" x14ac:dyDescent="0.15"/>
    <row r="9803" customFormat="1" ht="13" x14ac:dyDescent="0.15"/>
    <row r="9804" customFormat="1" ht="13" x14ac:dyDescent="0.15"/>
    <row r="9805" customFormat="1" ht="13" x14ac:dyDescent="0.15"/>
    <row r="9806" customFormat="1" ht="13" x14ac:dyDescent="0.15"/>
    <row r="9807" customFormat="1" ht="13" x14ac:dyDescent="0.15"/>
    <row r="9808" customFormat="1" ht="13" x14ac:dyDescent="0.15"/>
    <row r="9809" customFormat="1" ht="13" x14ac:dyDescent="0.15"/>
    <row r="9810" customFormat="1" ht="13" x14ac:dyDescent="0.15"/>
    <row r="9811" customFormat="1" ht="13" x14ac:dyDescent="0.15"/>
    <row r="9812" customFormat="1" ht="13" x14ac:dyDescent="0.15"/>
    <row r="9813" customFormat="1" ht="13" x14ac:dyDescent="0.15"/>
    <row r="9814" customFormat="1" ht="13" x14ac:dyDescent="0.15"/>
    <row r="9815" customFormat="1" ht="13" x14ac:dyDescent="0.15"/>
    <row r="9816" customFormat="1" ht="13" x14ac:dyDescent="0.15"/>
    <row r="9817" customFormat="1" ht="13" x14ac:dyDescent="0.15"/>
    <row r="9818" customFormat="1" ht="13" x14ac:dyDescent="0.15"/>
    <row r="9819" customFormat="1" ht="13" x14ac:dyDescent="0.15"/>
    <row r="9820" customFormat="1" ht="13" x14ac:dyDescent="0.15"/>
    <row r="9821" customFormat="1" ht="13" x14ac:dyDescent="0.15"/>
    <row r="9822" customFormat="1" ht="13" x14ac:dyDescent="0.15"/>
    <row r="9823" customFormat="1" ht="13" x14ac:dyDescent="0.15"/>
    <row r="9824" customFormat="1" ht="13" x14ac:dyDescent="0.15"/>
    <row r="9825" customFormat="1" ht="13" x14ac:dyDescent="0.15"/>
    <row r="9826" customFormat="1" ht="13" x14ac:dyDescent="0.15"/>
    <row r="9827" customFormat="1" ht="13" x14ac:dyDescent="0.15"/>
    <row r="9828" customFormat="1" ht="13" x14ac:dyDescent="0.15"/>
    <row r="9829" customFormat="1" ht="13" x14ac:dyDescent="0.15"/>
    <row r="9830" customFormat="1" ht="13" x14ac:dyDescent="0.15"/>
    <row r="9831" customFormat="1" ht="13" x14ac:dyDescent="0.15"/>
    <row r="9832" customFormat="1" ht="13" x14ac:dyDescent="0.15"/>
    <row r="9833" customFormat="1" ht="13" x14ac:dyDescent="0.15"/>
    <row r="9834" customFormat="1" ht="13" x14ac:dyDescent="0.15"/>
    <row r="9835" customFormat="1" ht="13" x14ac:dyDescent="0.15"/>
    <row r="9836" customFormat="1" ht="13" x14ac:dyDescent="0.15"/>
    <row r="9837" customFormat="1" ht="13" x14ac:dyDescent="0.15"/>
    <row r="9838" customFormat="1" ht="13" x14ac:dyDescent="0.15"/>
    <row r="9839" customFormat="1" ht="13" x14ac:dyDescent="0.15"/>
    <row r="9840" customFormat="1" ht="13" x14ac:dyDescent="0.15"/>
    <row r="9841" customFormat="1" ht="13" x14ac:dyDescent="0.15"/>
    <row r="9842" customFormat="1" ht="13" x14ac:dyDescent="0.15"/>
    <row r="9843" customFormat="1" ht="13" x14ac:dyDescent="0.15"/>
    <row r="9844" customFormat="1" ht="13" x14ac:dyDescent="0.15"/>
    <row r="9845" customFormat="1" ht="13" x14ac:dyDescent="0.15"/>
    <row r="9846" customFormat="1" ht="13" x14ac:dyDescent="0.15"/>
    <row r="9847" customFormat="1" ht="13" x14ac:dyDescent="0.15"/>
    <row r="9848" customFormat="1" ht="13" x14ac:dyDescent="0.15"/>
    <row r="9849" customFormat="1" ht="13" x14ac:dyDescent="0.15"/>
    <row r="9850" customFormat="1" ht="13" x14ac:dyDescent="0.15"/>
    <row r="9851" customFormat="1" ht="13" x14ac:dyDescent="0.15"/>
    <row r="9852" customFormat="1" ht="13" x14ac:dyDescent="0.15"/>
    <row r="9853" customFormat="1" ht="13" x14ac:dyDescent="0.15"/>
    <row r="9854" customFormat="1" ht="13" x14ac:dyDescent="0.15"/>
    <row r="9855" customFormat="1" ht="13" x14ac:dyDescent="0.15"/>
    <row r="9856" customFormat="1" ht="13" x14ac:dyDescent="0.15"/>
    <row r="9857" customFormat="1" ht="13" x14ac:dyDescent="0.15"/>
    <row r="9858" customFormat="1" ht="13" x14ac:dyDescent="0.15"/>
    <row r="9859" customFormat="1" ht="13" x14ac:dyDescent="0.15"/>
    <row r="9860" customFormat="1" ht="13" x14ac:dyDescent="0.15"/>
    <row r="9861" customFormat="1" ht="13" x14ac:dyDescent="0.15"/>
    <row r="9862" customFormat="1" ht="13" x14ac:dyDescent="0.15"/>
    <row r="9863" customFormat="1" ht="13" x14ac:dyDescent="0.15"/>
    <row r="9864" customFormat="1" ht="13" x14ac:dyDescent="0.15"/>
    <row r="9865" customFormat="1" ht="13" x14ac:dyDescent="0.15"/>
    <row r="9866" customFormat="1" ht="13" x14ac:dyDescent="0.15"/>
    <row r="9867" customFormat="1" ht="13" x14ac:dyDescent="0.15"/>
    <row r="9868" customFormat="1" ht="13" x14ac:dyDescent="0.15"/>
    <row r="9869" customFormat="1" ht="13" x14ac:dyDescent="0.15"/>
    <row r="9870" customFormat="1" ht="13" x14ac:dyDescent="0.15"/>
    <row r="9871" customFormat="1" ht="13" x14ac:dyDescent="0.15"/>
    <row r="9872" customFormat="1" ht="13" x14ac:dyDescent="0.15"/>
    <row r="9873" customFormat="1" ht="13" x14ac:dyDescent="0.15"/>
    <row r="9874" customFormat="1" ht="13" x14ac:dyDescent="0.15"/>
    <row r="9875" customFormat="1" ht="13" x14ac:dyDescent="0.15"/>
    <row r="9876" customFormat="1" ht="13" x14ac:dyDescent="0.15"/>
    <row r="9877" customFormat="1" ht="13" x14ac:dyDescent="0.15"/>
    <row r="9878" customFormat="1" ht="13" x14ac:dyDescent="0.15"/>
    <row r="9879" customFormat="1" ht="13" x14ac:dyDescent="0.15"/>
    <row r="9880" customFormat="1" ht="13" x14ac:dyDescent="0.15"/>
    <row r="9881" customFormat="1" ht="13" x14ac:dyDescent="0.15"/>
    <row r="9882" customFormat="1" ht="13" x14ac:dyDescent="0.15"/>
    <row r="9883" customFormat="1" ht="13" x14ac:dyDescent="0.15"/>
    <row r="9884" customFormat="1" ht="13" x14ac:dyDescent="0.15"/>
    <row r="9885" customFormat="1" ht="13" x14ac:dyDescent="0.15"/>
    <row r="9886" customFormat="1" ht="13" x14ac:dyDescent="0.15"/>
    <row r="9887" customFormat="1" ht="13" x14ac:dyDescent="0.15"/>
    <row r="9888" customFormat="1" ht="13" x14ac:dyDescent="0.15"/>
    <row r="9889" customFormat="1" ht="13" x14ac:dyDescent="0.15"/>
    <row r="9890" customFormat="1" ht="13" x14ac:dyDescent="0.15"/>
    <row r="9891" customFormat="1" ht="13" x14ac:dyDescent="0.15"/>
    <row r="9892" customFormat="1" ht="13" x14ac:dyDescent="0.15"/>
    <row r="9893" customFormat="1" ht="13" x14ac:dyDescent="0.15"/>
    <row r="9894" customFormat="1" ht="13" x14ac:dyDescent="0.15"/>
    <row r="9895" customFormat="1" ht="13" x14ac:dyDescent="0.15"/>
    <row r="9896" customFormat="1" ht="13" x14ac:dyDescent="0.15"/>
    <row r="9897" customFormat="1" ht="13" x14ac:dyDescent="0.15"/>
    <row r="9898" customFormat="1" ht="13" x14ac:dyDescent="0.15"/>
    <row r="9899" customFormat="1" ht="13" x14ac:dyDescent="0.15"/>
    <row r="9900" customFormat="1" ht="13" x14ac:dyDescent="0.15"/>
    <row r="9901" customFormat="1" ht="13" x14ac:dyDescent="0.15"/>
    <row r="9902" customFormat="1" ht="13" x14ac:dyDescent="0.15"/>
    <row r="9903" customFormat="1" ht="13" x14ac:dyDescent="0.15"/>
    <row r="9904" customFormat="1" ht="13" x14ac:dyDescent="0.15"/>
    <row r="9905" customFormat="1" ht="13" x14ac:dyDescent="0.15"/>
    <row r="9906" customFormat="1" ht="13" x14ac:dyDescent="0.15"/>
    <row r="9907" customFormat="1" ht="13" x14ac:dyDescent="0.15"/>
    <row r="9908" customFormat="1" ht="13" x14ac:dyDescent="0.15"/>
    <row r="9909" customFormat="1" ht="13" x14ac:dyDescent="0.15"/>
    <row r="9910" customFormat="1" ht="13" x14ac:dyDescent="0.15"/>
    <row r="9911" customFormat="1" ht="13" x14ac:dyDescent="0.15"/>
    <row r="9912" customFormat="1" ht="13" x14ac:dyDescent="0.15"/>
    <row r="9913" customFormat="1" ht="13" x14ac:dyDescent="0.15"/>
    <row r="9914" customFormat="1" ht="13" x14ac:dyDescent="0.15"/>
    <row r="9915" customFormat="1" ht="13" x14ac:dyDescent="0.15"/>
    <row r="9916" customFormat="1" ht="13" x14ac:dyDescent="0.15"/>
    <row r="9917" customFormat="1" ht="13" x14ac:dyDescent="0.15"/>
    <row r="9918" customFormat="1" ht="13" x14ac:dyDescent="0.15"/>
    <row r="9919" customFormat="1" ht="13" x14ac:dyDescent="0.15"/>
    <row r="9920" customFormat="1" ht="13" x14ac:dyDescent="0.15"/>
    <row r="9921" customFormat="1" ht="13" x14ac:dyDescent="0.15"/>
    <row r="9922" customFormat="1" ht="13" x14ac:dyDescent="0.15"/>
    <row r="9923" customFormat="1" ht="13" x14ac:dyDescent="0.15"/>
    <row r="9924" customFormat="1" ht="13" x14ac:dyDescent="0.15"/>
    <row r="9925" customFormat="1" ht="13" x14ac:dyDescent="0.15"/>
    <row r="9926" customFormat="1" ht="13" x14ac:dyDescent="0.15"/>
    <row r="9927" customFormat="1" ht="13" x14ac:dyDescent="0.15"/>
    <row r="9928" customFormat="1" ht="13" x14ac:dyDescent="0.15"/>
    <row r="9929" customFormat="1" ht="13" x14ac:dyDescent="0.15"/>
    <row r="9930" customFormat="1" ht="13" x14ac:dyDescent="0.15"/>
    <row r="9931" customFormat="1" ht="13" x14ac:dyDescent="0.15"/>
    <row r="9932" customFormat="1" ht="13" x14ac:dyDescent="0.15"/>
    <row r="9933" customFormat="1" ht="13" x14ac:dyDescent="0.15"/>
    <row r="9934" customFormat="1" ht="13" x14ac:dyDescent="0.15"/>
    <row r="9935" customFormat="1" ht="13" x14ac:dyDescent="0.15"/>
    <row r="9936" customFormat="1" ht="13" x14ac:dyDescent="0.15"/>
    <row r="9937" customFormat="1" ht="13" x14ac:dyDescent="0.15"/>
    <row r="9938" customFormat="1" ht="13" x14ac:dyDescent="0.15"/>
    <row r="9939" customFormat="1" ht="13" x14ac:dyDescent="0.15"/>
    <row r="9940" customFormat="1" ht="13" x14ac:dyDescent="0.15"/>
    <row r="9941" customFormat="1" ht="13" x14ac:dyDescent="0.15"/>
    <row r="9942" customFormat="1" ht="13" x14ac:dyDescent="0.15"/>
    <row r="9943" customFormat="1" ht="13" x14ac:dyDescent="0.15"/>
    <row r="9944" customFormat="1" ht="13" x14ac:dyDescent="0.15"/>
    <row r="9945" customFormat="1" ht="13" x14ac:dyDescent="0.15"/>
    <row r="9946" customFormat="1" ht="13" x14ac:dyDescent="0.15"/>
    <row r="9947" customFormat="1" ht="13" x14ac:dyDescent="0.15"/>
    <row r="9948" customFormat="1" ht="13" x14ac:dyDescent="0.15"/>
    <row r="9949" customFormat="1" ht="13" x14ac:dyDescent="0.15"/>
    <row r="9950" customFormat="1" ht="13" x14ac:dyDescent="0.15"/>
    <row r="9951" customFormat="1" ht="13" x14ac:dyDescent="0.15"/>
    <row r="9952" customFormat="1" ht="13" x14ac:dyDescent="0.15"/>
    <row r="9953" customFormat="1" ht="13" x14ac:dyDescent="0.15"/>
    <row r="9954" customFormat="1" ht="13" x14ac:dyDescent="0.15"/>
    <row r="9955" customFormat="1" ht="13" x14ac:dyDescent="0.15"/>
    <row r="9956" customFormat="1" ht="13" x14ac:dyDescent="0.15"/>
    <row r="9957" customFormat="1" ht="13" x14ac:dyDescent="0.15"/>
    <row r="9958" customFormat="1" ht="13" x14ac:dyDescent="0.15"/>
    <row r="9959" customFormat="1" ht="13" x14ac:dyDescent="0.15"/>
    <row r="9960" customFormat="1" ht="13" x14ac:dyDescent="0.15"/>
    <row r="9961" customFormat="1" ht="13" x14ac:dyDescent="0.15"/>
    <row r="9962" customFormat="1" ht="13" x14ac:dyDescent="0.15"/>
    <row r="9963" customFormat="1" ht="13" x14ac:dyDescent="0.15"/>
    <row r="9964" customFormat="1" ht="13" x14ac:dyDescent="0.15"/>
    <row r="9965" customFormat="1" ht="13" x14ac:dyDescent="0.15"/>
    <row r="9966" customFormat="1" ht="13" x14ac:dyDescent="0.15"/>
    <row r="9967" customFormat="1" ht="13" x14ac:dyDescent="0.15"/>
    <row r="9968" customFormat="1" ht="13" x14ac:dyDescent="0.15"/>
    <row r="9969" customFormat="1" ht="13" x14ac:dyDescent="0.15"/>
    <row r="9970" customFormat="1" ht="13" x14ac:dyDescent="0.15"/>
    <row r="9971" customFormat="1" ht="13" x14ac:dyDescent="0.15"/>
    <row r="9972" customFormat="1" ht="13" x14ac:dyDescent="0.15"/>
    <row r="9973" customFormat="1" ht="13" x14ac:dyDescent="0.15"/>
    <row r="9974" customFormat="1" ht="13" x14ac:dyDescent="0.15"/>
    <row r="9975" customFormat="1" ht="13" x14ac:dyDescent="0.15"/>
    <row r="9976" customFormat="1" ht="13" x14ac:dyDescent="0.15"/>
    <row r="9977" customFormat="1" ht="13" x14ac:dyDescent="0.15"/>
    <row r="9978" customFormat="1" ht="13" x14ac:dyDescent="0.15"/>
    <row r="9979" customFormat="1" ht="13" x14ac:dyDescent="0.15"/>
    <row r="9980" customFormat="1" ht="13" x14ac:dyDescent="0.15"/>
    <row r="9981" customFormat="1" ht="13" x14ac:dyDescent="0.15"/>
    <row r="9982" customFormat="1" ht="13" x14ac:dyDescent="0.15"/>
    <row r="9983" customFormat="1" ht="13" x14ac:dyDescent="0.15"/>
    <row r="9984" customFormat="1" ht="13" x14ac:dyDescent="0.15"/>
    <row r="9985" customFormat="1" ht="13" x14ac:dyDescent="0.15"/>
    <row r="9986" customFormat="1" ht="13" x14ac:dyDescent="0.15"/>
    <row r="9987" customFormat="1" ht="13" x14ac:dyDescent="0.15"/>
    <row r="9988" customFormat="1" ht="13" x14ac:dyDescent="0.15"/>
    <row r="9989" customFormat="1" ht="13" x14ac:dyDescent="0.15"/>
    <row r="9990" customFormat="1" ht="13" x14ac:dyDescent="0.15"/>
    <row r="9991" customFormat="1" ht="13" x14ac:dyDescent="0.15"/>
    <row r="9992" customFormat="1" ht="13" x14ac:dyDescent="0.15"/>
    <row r="9993" customFormat="1" ht="13" x14ac:dyDescent="0.15"/>
    <row r="9994" customFormat="1" ht="13" x14ac:dyDescent="0.15"/>
    <row r="9995" customFormat="1" ht="13" x14ac:dyDescent="0.15"/>
    <row r="9996" customFormat="1" ht="13" x14ac:dyDescent="0.15"/>
    <row r="9997" customFormat="1" ht="13" x14ac:dyDescent="0.15"/>
    <row r="9998" customFormat="1" ht="13" x14ac:dyDescent="0.15"/>
    <row r="9999" customFormat="1" ht="13" x14ac:dyDescent="0.15"/>
    <row r="10000" customFormat="1" ht="13" x14ac:dyDescent="0.15"/>
    <row r="10001" customFormat="1" ht="13" x14ac:dyDescent="0.15"/>
    <row r="10002" customFormat="1" ht="13" x14ac:dyDescent="0.15"/>
    <row r="10003" customFormat="1" ht="13" x14ac:dyDescent="0.15"/>
    <row r="10004" customFormat="1" ht="13" x14ac:dyDescent="0.15"/>
    <row r="10005" customFormat="1" ht="13" x14ac:dyDescent="0.15"/>
    <row r="10006" customFormat="1" ht="13" x14ac:dyDescent="0.15"/>
    <row r="10007" customFormat="1" ht="13" x14ac:dyDescent="0.15"/>
    <row r="10008" customFormat="1" ht="13" x14ac:dyDescent="0.15"/>
    <row r="10009" customFormat="1" ht="13" x14ac:dyDescent="0.15"/>
    <row r="10010" customFormat="1" ht="13" x14ac:dyDescent="0.15"/>
    <row r="10011" customFormat="1" ht="13" x14ac:dyDescent="0.15"/>
    <row r="10012" customFormat="1" ht="13" x14ac:dyDescent="0.15"/>
    <row r="10013" customFormat="1" ht="13" x14ac:dyDescent="0.15"/>
    <row r="10014" customFormat="1" ht="13" x14ac:dyDescent="0.15"/>
    <row r="10015" customFormat="1" ht="13" x14ac:dyDescent="0.15"/>
    <row r="10016" customFormat="1" ht="13" x14ac:dyDescent="0.15"/>
    <row r="10017" customFormat="1" ht="13" x14ac:dyDescent="0.15"/>
    <row r="10018" customFormat="1" ht="13" x14ac:dyDescent="0.15"/>
    <row r="10019" customFormat="1" ht="13" x14ac:dyDescent="0.15"/>
    <row r="10020" customFormat="1" ht="13" x14ac:dyDescent="0.15"/>
    <row r="10021" customFormat="1" ht="13" x14ac:dyDescent="0.15"/>
    <row r="10022" customFormat="1" ht="13" x14ac:dyDescent="0.15"/>
    <row r="10023" customFormat="1" ht="13" x14ac:dyDescent="0.15"/>
    <row r="10024" customFormat="1" ht="13" x14ac:dyDescent="0.15"/>
    <row r="10025" customFormat="1" ht="13" x14ac:dyDescent="0.15"/>
    <row r="10026" customFormat="1" ht="13" x14ac:dyDescent="0.15"/>
    <row r="10027" customFormat="1" ht="13" x14ac:dyDescent="0.15"/>
    <row r="10028" customFormat="1" ht="13" x14ac:dyDescent="0.15"/>
    <row r="10029" customFormat="1" ht="13" x14ac:dyDescent="0.15"/>
    <row r="10030" customFormat="1" ht="13" x14ac:dyDescent="0.15"/>
    <row r="10031" customFormat="1" ht="13" x14ac:dyDescent="0.15"/>
    <row r="10032" customFormat="1" ht="13" x14ac:dyDescent="0.15"/>
    <row r="10033" customFormat="1" ht="13" x14ac:dyDescent="0.15"/>
    <row r="10034" customFormat="1" ht="13" x14ac:dyDescent="0.15"/>
    <row r="10035" customFormat="1" ht="13" x14ac:dyDescent="0.15"/>
    <row r="10036" customFormat="1" ht="13" x14ac:dyDescent="0.15"/>
    <row r="10037" customFormat="1" ht="13" x14ac:dyDescent="0.15"/>
    <row r="10038" customFormat="1" ht="13" x14ac:dyDescent="0.15"/>
    <row r="10039" customFormat="1" ht="13" x14ac:dyDescent="0.15"/>
    <row r="10040" customFormat="1" ht="13" x14ac:dyDescent="0.15"/>
    <row r="10041" customFormat="1" ht="13" x14ac:dyDescent="0.15"/>
    <row r="10042" customFormat="1" ht="13" x14ac:dyDescent="0.15"/>
    <row r="10043" customFormat="1" ht="13" x14ac:dyDescent="0.15"/>
    <row r="10044" customFormat="1" ht="13" x14ac:dyDescent="0.15"/>
    <row r="10045" customFormat="1" ht="13" x14ac:dyDescent="0.15"/>
    <row r="10046" customFormat="1" ht="13" x14ac:dyDescent="0.15"/>
    <row r="10047" customFormat="1" ht="13" x14ac:dyDescent="0.15"/>
    <row r="10048" customFormat="1" ht="13" x14ac:dyDescent="0.15"/>
    <row r="10049" customFormat="1" ht="13" x14ac:dyDescent="0.15"/>
    <row r="10050" customFormat="1" ht="13" x14ac:dyDescent="0.15"/>
    <row r="10051" customFormat="1" ht="13" x14ac:dyDescent="0.15"/>
    <row r="10052" customFormat="1" ht="13" x14ac:dyDescent="0.15"/>
    <row r="10053" customFormat="1" ht="13" x14ac:dyDescent="0.15"/>
    <row r="10054" customFormat="1" ht="13" x14ac:dyDescent="0.15"/>
    <row r="10055" customFormat="1" ht="13" x14ac:dyDescent="0.15"/>
    <row r="10056" customFormat="1" ht="13" x14ac:dyDescent="0.15"/>
    <row r="10057" customFormat="1" ht="13" x14ac:dyDescent="0.15"/>
    <row r="10058" customFormat="1" ht="13" x14ac:dyDescent="0.15"/>
    <row r="10059" customFormat="1" ht="13" x14ac:dyDescent="0.15"/>
    <row r="10060" customFormat="1" ht="13" x14ac:dyDescent="0.15"/>
    <row r="10061" customFormat="1" ht="13" x14ac:dyDescent="0.15"/>
    <row r="10062" customFormat="1" ht="13" x14ac:dyDescent="0.15"/>
    <row r="10063" customFormat="1" ht="13" x14ac:dyDescent="0.15"/>
    <row r="10064" customFormat="1" ht="13" x14ac:dyDescent="0.15"/>
    <row r="10065" customFormat="1" ht="13" x14ac:dyDescent="0.15"/>
    <row r="10066" customFormat="1" ht="13" x14ac:dyDescent="0.15"/>
    <row r="10067" customFormat="1" ht="13" x14ac:dyDescent="0.15"/>
    <row r="10068" customFormat="1" ht="13" x14ac:dyDescent="0.15"/>
    <row r="10069" customFormat="1" ht="13" x14ac:dyDescent="0.15"/>
    <row r="10070" customFormat="1" ht="13" x14ac:dyDescent="0.15"/>
    <row r="10071" customFormat="1" ht="13" x14ac:dyDescent="0.15"/>
    <row r="10072" customFormat="1" ht="13" x14ac:dyDescent="0.15"/>
    <row r="10073" customFormat="1" ht="13" x14ac:dyDescent="0.15"/>
    <row r="10074" customFormat="1" ht="13" x14ac:dyDescent="0.15"/>
    <row r="10075" customFormat="1" ht="13" x14ac:dyDescent="0.15"/>
    <row r="10076" customFormat="1" ht="13" x14ac:dyDescent="0.15"/>
    <row r="10077" customFormat="1" ht="13" x14ac:dyDescent="0.15"/>
    <row r="10078" customFormat="1" ht="13" x14ac:dyDescent="0.15"/>
    <row r="10079" customFormat="1" ht="13" x14ac:dyDescent="0.15"/>
    <row r="10080" customFormat="1" ht="13" x14ac:dyDescent="0.15"/>
    <row r="10081" customFormat="1" ht="13" x14ac:dyDescent="0.15"/>
    <row r="10082" customFormat="1" ht="13" x14ac:dyDescent="0.15"/>
    <row r="10083" customFormat="1" ht="13" x14ac:dyDescent="0.15"/>
    <row r="10084" customFormat="1" ht="13" x14ac:dyDescent="0.15"/>
    <row r="10085" customFormat="1" ht="13" x14ac:dyDescent="0.15"/>
    <row r="10086" customFormat="1" ht="13" x14ac:dyDescent="0.15"/>
    <row r="10087" customFormat="1" ht="13" x14ac:dyDescent="0.15"/>
    <row r="10088" customFormat="1" ht="13" x14ac:dyDescent="0.15"/>
    <row r="10089" customFormat="1" ht="13" x14ac:dyDescent="0.15"/>
    <row r="10090" customFormat="1" ht="13" x14ac:dyDescent="0.15"/>
    <row r="10091" customFormat="1" ht="13" x14ac:dyDescent="0.15"/>
    <row r="10092" customFormat="1" ht="13" x14ac:dyDescent="0.15"/>
    <row r="10093" customFormat="1" ht="13" x14ac:dyDescent="0.15"/>
    <row r="10094" customFormat="1" ht="13" x14ac:dyDescent="0.15"/>
    <row r="10095" customFormat="1" ht="13" x14ac:dyDescent="0.15"/>
    <row r="10096" customFormat="1" ht="13" x14ac:dyDescent="0.15"/>
    <row r="10097" customFormat="1" ht="13" x14ac:dyDescent="0.15"/>
    <row r="10098" customFormat="1" ht="13" x14ac:dyDescent="0.15"/>
    <row r="10099" customFormat="1" ht="13" x14ac:dyDescent="0.15"/>
    <row r="10100" customFormat="1" ht="13" x14ac:dyDescent="0.15"/>
    <row r="10101" customFormat="1" ht="13" x14ac:dyDescent="0.15"/>
    <row r="10102" customFormat="1" ht="13" x14ac:dyDescent="0.15"/>
    <row r="10103" customFormat="1" ht="13" x14ac:dyDescent="0.15"/>
    <row r="10104" customFormat="1" ht="13" x14ac:dyDescent="0.15"/>
    <row r="10105" customFormat="1" ht="13" x14ac:dyDescent="0.15"/>
    <row r="10106" customFormat="1" ht="13" x14ac:dyDescent="0.15"/>
    <row r="10107" customFormat="1" ht="13" x14ac:dyDescent="0.15"/>
    <row r="10108" customFormat="1" ht="13" x14ac:dyDescent="0.15"/>
    <row r="10109" customFormat="1" ht="13" x14ac:dyDescent="0.15"/>
    <row r="10110" customFormat="1" ht="13" x14ac:dyDescent="0.15"/>
    <row r="10111" customFormat="1" ht="13" x14ac:dyDescent="0.15"/>
    <row r="10112" customFormat="1" ht="13" x14ac:dyDescent="0.15"/>
    <row r="10113" customFormat="1" ht="13" x14ac:dyDescent="0.15"/>
    <row r="10114" customFormat="1" ht="13" x14ac:dyDescent="0.15"/>
    <row r="10115" customFormat="1" ht="13" x14ac:dyDescent="0.15"/>
    <row r="10116" customFormat="1" ht="13" x14ac:dyDescent="0.15"/>
    <row r="10117" customFormat="1" ht="13" x14ac:dyDescent="0.15"/>
    <row r="10118" customFormat="1" ht="13" x14ac:dyDescent="0.15"/>
    <row r="10119" customFormat="1" ht="13" x14ac:dyDescent="0.15"/>
    <row r="10120" customFormat="1" ht="13" x14ac:dyDescent="0.15"/>
    <row r="10121" customFormat="1" ht="13" x14ac:dyDescent="0.15"/>
    <row r="10122" customFormat="1" ht="13" x14ac:dyDescent="0.15"/>
    <row r="10123" customFormat="1" ht="13" x14ac:dyDescent="0.15"/>
    <row r="10124" customFormat="1" ht="13" x14ac:dyDescent="0.15"/>
    <row r="10125" customFormat="1" ht="13" x14ac:dyDescent="0.15"/>
    <row r="10126" customFormat="1" ht="13" x14ac:dyDescent="0.15"/>
    <row r="10127" customFormat="1" ht="13" x14ac:dyDescent="0.15"/>
    <row r="10128" customFormat="1" ht="13" x14ac:dyDescent="0.15"/>
    <row r="10129" customFormat="1" ht="13" x14ac:dyDescent="0.15"/>
    <row r="10130" customFormat="1" ht="13" x14ac:dyDescent="0.15"/>
    <row r="10131" customFormat="1" ht="13" x14ac:dyDescent="0.15"/>
    <row r="10132" customFormat="1" ht="13" x14ac:dyDescent="0.15"/>
    <row r="10133" customFormat="1" ht="13" x14ac:dyDescent="0.15"/>
    <row r="10134" customFormat="1" ht="13" x14ac:dyDescent="0.15"/>
    <row r="10135" customFormat="1" ht="13" x14ac:dyDescent="0.15"/>
    <row r="10136" customFormat="1" ht="13" x14ac:dyDescent="0.15"/>
    <row r="10137" customFormat="1" ht="13" x14ac:dyDescent="0.15"/>
    <row r="10138" customFormat="1" ht="13" x14ac:dyDescent="0.15"/>
    <row r="10139" customFormat="1" ht="13" x14ac:dyDescent="0.15"/>
    <row r="10140" customFormat="1" ht="13" x14ac:dyDescent="0.15"/>
    <row r="10141" customFormat="1" ht="13" x14ac:dyDescent="0.15"/>
    <row r="10142" customFormat="1" ht="13" x14ac:dyDescent="0.15"/>
    <row r="10143" customFormat="1" ht="13" x14ac:dyDescent="0.15"/>
    <row r="10144" customFormat="1" ht="13" x14ac:dyDescent="0.15"/>
    <row r="10145" customFormat="1" ht="13" x14ac:dyDescent="0.15"/>
    <row r="10146" customFormat="1" ht="13" x14ac:dyDescent="0.15"/>
    <row r="10147" customFormat="1" ht="13" x14ac:dyDescent="0.15"/>
    <row r="10148" customFormat="1" ht="13" x14ac:dyDescent="0.15"/>
    <row r="10149" customFormat="1" ht="13" x14ac:dyDescent="0.15"/>
    <row r="10150" customFormat="1" ht="13" x14ac:dyDescent="0.15"/>
    <row r="10151" customFormat="1" ht="13" x14ac:dyDescent="0.15"/>
    <row r="10152" customFormat="1" ht="13" x14ac:dyDescent="0.15"/>
    <row r="10153" customFormat="1" ht="13" x14ac:dyDescent="0.15"/>
    <row r="10154" customFormat="1" ht="13" x14ac:dyDescent="0.15"/>
    <row r="10155" customFormat="1" ht="13" x14ac:dyDescent="0.15"/>
    <row r="10156" customFormat="1" ht="13" x14ac:dyDescent="0.15"/>
    <row r="10157" customFormat="1" ht="13" x14ac:dyDescent="0.15"/>
    <row r="10158" customFormat="1" ht="13" x14ac:dyDescent="0.15"/>
    <row r="10159" customFormat="1" ht="13" x14ac:dyDescent="0.15"/>
    <row r="10160" customFormat="1" ht="13" x14ac:dyDescent="0.15"/>
    <row r="10161" customFormat="1" ht="13" x14ac:dyDescent="0.15"/>
    <row r="10162" customFormat="1" ht="13" x14ac:dyDescent="0.15"/>
    <row r="10163" customFormat="1" ht="13" x14ac:dyDescent="0.15"/>
    <row r="10164" customFormat="1" ht="13" x14ac:dyDescent="0.15"/>
    <row r="10165" customFormat="1" ht="13" x14ac:dyDescent="0.15"/>
    <row r="10166" customFormat="1" ht="13" x14ac:dyDescent="0.15"/>
    <row r="10167" customFormat="1" ht="13" x14ac:dyDescent="0.15"/>
    <row r="10168" customFormat="1" ht="13" x14ac:dyDescent="0.15"/>
    <row r="10169" customFormat="1" ht="13" x14ac:dyDescent="0.15"/>
    <row r="10170" customFormat="1" ht="13" x14ac:dyDescent="0.15"/>
    <row r="10171" customFormat="1" ht="13" x14ac:dyDescent="0.15"/>
    <row r="10172" customFormat="1" ht="13" x14ac:dyDescent="0.15"/>
    <row r="10173" customFormat="1" ht="13" x14ac:dyDescent="0.15"/>
    <row r="10174" customFormat="1" ht="13" x14ac:dyDescent="0.15"/>
    <row r="10175" customFormat="1" ht="13" x14ac:dyDescent="0.15"/>
    <row r="10176" customFormat="1" ht="13" x14ac:dyDescent="0.15"/>
    <row r="10177" customFormat="1" ht="13" x14ac:dyDescent="0.15"/>
    <row r="10178" customFormat="1" ht="13" x14ac:dyDescent="0.15"/>
    <row r="10179" customFormat="1" ht="13" x14ac:dyDescent="0.15"/>
    <row r="10180" customFormat="1" ht="13" x14ac:dyDescent="0.15"/>
    <row r="10181" customFormat="1" ht="13" x14ac:dyDescent="0.15"/>
    <row r="10182" customFormat="1" ht="13" x14ac:dyDescent="0.15"/>
    <row r="10183" customFormat="1" ht="13" x14ac:dyDescent="0.15"/>
    <row r="10184" customFormat="1" ht="13" x14ac:dyDescent="0.15"/>
    <row r="10185" customFormat="1" ht="13" x14ac:dyDescent="0.15"/>
    <row r="10186" customFormat="1" ht="13" x14ac:dyDescent="0.15"/>
    <row r="10187" customFormat="1" ht="13" x14ac:dyDescent="0.15"/>
    <row r="10188" customFormat="1" ht="13" x14ac:dyDescent="0.15"/>
    <row r="10189" customFormat="1" ht="13" x14ac:dyDescent="0.15"/>
    <row r="10190" customFormat="1" ht="13" x14ac:dyDescent="0.15"/>
    <row r="10191" customFormat="1" ht="13" x14ac:dyDescent="0.15"/>
    <row r="10192" customFormat="1" ht="13" x14ac:dyDescent="0.15"/>
    <row r="10193" customFormat="1" ht="13" x14ac:dyDescent="0.15"/>
    <row r="10194" customFormat="1" ht="13" x14ac:dyDescent="0.15"/>
    <row r="10195" customFormat="1" ht="13" x14ac:dyDescent="0.15"/>
    <row r="10196" customFormat="1" ht="13" x14ac:dyDescent="0.15"/>
    <row r="10197" customFormat="1" ht="13" x14ac:dyDescent="0.15"/>
    <row r="10198" customFormat="1" ht="13" x14ac:dyDescent="0.15"/>
    <row r="10199" customFormat="1" ht="13" x14ac:dyDescent="0.15"/>
    <row r="10200" customFormat="1" ht="13" x14ac:dyDescent="0.15"/>
    <row r="10201" customFormat="1" ht="13" x14ac:dyDescent="0.15"/>
    <row r="10202" customFormat="1" ht="13" x14ac:dyDescent="0.15"/>
    <row r="10203" customFormat="1" ht="13" x14ac:dyDescent="0.15"/>
    <row r="10204" customFormat="1" ht="13" x14ac:dyDescent="0.15"/>
    <row r="10205" customFormat="1" ht="13" x14ac:dyDescent="0.15"/>
    <row r="10206" customFormat="1" ht="13" x14ac:dyDescent="0.15"/>
    <row r="10207" customFormat="1" ht="13" x14ac:dyDescent="0.15"/>
    <row r="10208" customFormat="1" ht="13" x14ac:dyDescent="0.15"/>
    <row r="10209" customFormat="1" ht="13" x14ac:dyDescent="0.15"/>
    <row r="10210" customFormat="1" ht="13" x14ac:dyDescent="0.15"/>
    <row r="10211" customFormat="1" ht="13" x14ac:dyDescent="0.15"/>
    <row r="10212" customFormat="1" ht="13" x14ac:dyDescent="0.15"/>
    <row r="10213" customFormat="1" ht="13" x14ac:dyDescent="0.15"/>
    <row r="10214" customFormat="1" ht="13" x14ac:dyDescent="0.15"/>
    <row r="10215" customFormat="1" ht="13" x14ac:dyDescent="0.15"/>
    <row r="10216" customFormat="1" ht="13" x14ac:dyDescent="0.15"/>
    <row r="10217" customFormat="1" ht="13" x14ac:dyDescent="0.15"/>
    <row r="10218" customFormat="1" ht="13" x14ac:dyDescent="0.15"/>
    <row r="10219" customFormat="1" ht="13" x14ac:dyDescent="0.15"/>
    <row r="10220" customFormat="1" ht="13" x14ac:dyDescent="0.15"/>
    <row r="10221" customFormat="1" ht="13" x14ac:dyDescent="0.15"/>
    <row r="10222" customFormat="1" ht="13" x14ac:dyDescent="0.15"/>
    <row r="10223" customFormat="1" ht="13" x14ac:dyDescent="0.15"/>
    <row r="10224" customFormat="1" ht="13" x14ac:dyDescent="0.15"/>
    <row r="10225" customFormat="1" ht="13" x14ac:dyDescent="0.15"/>
    <row r="10226" customFormat="1" ht="13" x14ac:dyDescent="0.15"/>
    <row r="10227" customFormat="1" ht="13" x14ac:dyDescent="0.15"/>
    <row r="10228" customFormat="1" ht="13" x14ac:dyDescent="0.15"/>
    <row r="10229" customFormat="1" ht="13" x14ac:dyDescent="0.15"/>
    <row r="10230" customFormat="1" ht="13" x14ac:dyDescent="0.15"/>
    <row r="10231" customFormat="1" ht="13" x14ac:dyDescent="0.15"/>
    <row r="10232" customFormat="1" ht="13" x14ac:dyDescent="0.15"/>
    <row r="10233" customFormat="1" ht="13" x14ac:dyDescent="0.15"/>
    <row r="10234" customFormat="1" ht="13" x14ac:dyDescent="0.15"/>
    <row r="10235" customFormat="1" ht="13" x14ac:dyDescent="0.15"/>
    <row r="10236" customFormat="1" ht="13" x14ac:dyDescent="0.15"/>
    <row r="10237" customFormat="1" ht="13" x14ac:dyDescent="0.15"/>
    <row r="10238" customFormat="1" ht="13" x14ac:dyDescent="0.15"/>
    <row r="10239" customFormat="1" ht="13" x14ac:dyDescent="0.15"/>
    <row r="10240" customFormat="1" ht="13" x14ac:dyDescent="0.15"/>
    <row r="10241" customFormat="1" ht="13" x14ac:dyDescent="0.15"/>
    <row r="10242" customFormat="1" ht="13" x14ac:dyDescent="0.15"/>
    <row r="10243" customFormat="1" ht="13" x14ac:dyDescent="0.15"/>
    <row r="10244" customFormat="1" ht="13" x14ac:dyDescent="0.15"/>
    <row r="10245" customFormat="1" ht="13" x14ac:dyDescent="0.15"/>
    <row r="10246" customFormat="1" ht="13" x14ac:dyDescent="0.15"/>
    <row r="10247" customFormat="1" ht="13" x14ac:dyDescent="0.15"/>
    <row r="10248" customFormat="1" ht="13" x14ac:dyDescent="0.15"/>
    <row r="10249" customFormat="1" ht="13" x14ac:dyDescent="0.15"/>
    <row r="10250" customFormat="1" ht="13" x14ac:dyDescent="0.15"/>
    <row r="10251" customFormat="1" ht="13" x14ac:dyDescent="0.15"/>
    <row r="10252" customFormat="1" ht="13" x14ac:dyDescent="0.15"/>
    <row r="10253" customFormat="1" ht="13" x14ac:dyDescent="0.15"/>
    <row r="10254" customFormat="1" ht="13" x14ac:dyDescent="0.15"/>
    <row r="10255" customFormat="1" ht="13" x14ac:dyDescent="0.15"/>
    <row r="10256" customFormat="1" ht="13" x14ac:dyDescent="0.15"/>
    <row r="10257" customFormat="1" ht="13" x14ac:dyDescent="0.15"/>
    <row r="10258" customFormat="1" ht="13" x14ac:dyDescent="0.15"/>
    <row r="10259" customFormat="1" ht="13" x14ac:dyDescent="0.15"/>
    <row r="10260" customFormat="1" ht="13" x14ac:dyDescent="0.15"/>
    <row r="10261" customFormat="1" ht="13" x14ac:dyDescent="0.15"/>
    <row r="10262" customFormat="1" ht="13" x14ac:dyDescent="0.15"/>
    <row r="10263" customFormat="1" ht="13" x14ac:dyDescent="0.15"/>
    <row r="10264" customFormat="1" ht="13" x14ac:dyDescent="0.15"/>
    <row r="10265" customFormat="1" ht="13" x14ac:dyDescent="0.15"/>
    <row r="10266" customFormat="1" ht="13" x14ac:dyDescent="0.15"/>
    <row r="10267" customFormat="1" ht="13" x14ac:dyDescent="0.15"/>
    <row r="10268" customFormat="1" ht="13" x14ac:dyDescent="0.15"/>
    <row r="10269" customFormat="1" ht="13" x14ac:dyDescent="0.15"/>
    <row r="10270" customFormat="1" ht="13" x14ac:dyDescent="0.15"/>
    <row r="10271" customFormat="1" ht="13" x14ac:dyDescent="0.15"/>
    <row r="10272" customFormat="1" ht="13" x14ac:dyDescent="0.15"/>
    <row r="10273" customFormat="1" ht="13" x14ac:dyDescent="0.15"/>
    <row r="10274" customFormat="1" ht="13" x14ac:dyDescent="0.15"/>
    <row r="10275" customFormat="1" ht="13" x14ac:dyDescent="0.15"/>
    <row r="10276" customFormat="1" ht="13" x14ac:dyDescent="0.15"/>
    <row r="10277" customFormat="1" ht="13" x14ac:dyDescent="0.15"/>
    <row r="10278" customFormat="1" ht="13" x14ac:dyDescent="0.15"/>
    <row r="10279" customFormat="1" ht="13" x14ac:dyDescent="0.15"/>
    <row r="10280" customFormat="1" ht="13" x14ac:dyDescent="0.15"/>
    <row r="10281" customFormat="1" ht="13" x14ac:dyDescent="0.15"/>
    <row r="10282" customFormat="1" ht="13" x14ac:dyDescent="0.15"/>
    <row r="10283" customFormat="1" ht="13" x14ac:dyDescent="0.15"/>
    <row r="10284" customFormat="1" ht="13" x14ac:dyDescent="0.15"/>
    <row r="10285" customFormat="1" ht="13" x14ac:dyDescent="0.15"/>
    <row r="10286" customFormat="1" ht="13" x14ac:dyDescent="0.15"/>
    <row r="10287" customFormat="1" ht="13" x14ac:dyDescent="0.15"/>
    <row r="10288" customFormat="1" ht="13" x14ac:dyDescent="0.15"/>
    <row r="10289" customFormat="1" ht="13" x14ac:dyDescent="0.15"/>
    <row r="10290" customFormat="1" ht="13" x14ac:dyDescent="0.15"/>
    <row r="10291" customFormat="1" ht="13" x14ac:dyDescent="0.15"/>
    <row r="10292" customFormat="1" ht="13" x14ac:dyDescent="0.15"/>
    <row r="10293" customFormat="1" ht="13" x14ac:dyDescent="0.15"/>
    <row r="10294" customFormat="1" ht="13" x14ac:dyDescent="0.15"/>
    <row r="10295" customFormat="1" ht="13" x14ac:dyDescent="0.15"/>
    <row r="10296" customFormat="1" ht="13" x14ac:dyDescent="0.15"/>
    <row r="10297" customFormat="1" ht="13" x14ac:dyDescent="0.15"/>
    <row r="10298" customFormat="1" ht="13" x14ac:dyDescent="0.15"/>
    <row r="10299" customFormat="1" ht="13" x14ac:dyDescent="0.15"/>
    <row r="10300" customFormat="1" ht="13" x14ac:dyDescent="0.15"/>
    <row r="10301" customFormat="1" ht="13" x14ac:dyDescent="0.15"/>
    <row r="10302" customFormat="1" ht="13" x14ac:dyDescent="0.15"/>
    <row r="10303" customFormat="1" ht="13" x14ac:dyDescent="0.15"/>
    <row r="10304" customFormat="1" ht="13" x14ac:dyDescent="0.15"/>
    <row r="10305" customFormat="1" ht="13" x14ac:dyDescent="0.15"/>
    <row r="10306" customFormat="1" ht="13" x14ac:dyDescent="0.15"/>
    <row r="10307" customFormat="1" ht="13" x14ac:dyDescent="0.15"/>
    <row r="10308" customFormat="1" ht="13" x14ac:dyDescent="0.15"/>
    <row r="10309" customFormat="1" ht="13" x14ac:dyDescent="0.15"/>
    <row r="10310" customFormat="1" ht="13" x14ac:dyDescent="0.15"/>
    <row r="10311" customFormat="1" ht="13" x14ac:dyDescent="0.15"/>
    <row r="10312" customFormat="1" ht="13" x14ac:dyDescent="0.15"/>
    <row r="10313" customFormat="1" ht="13" x14ac:dyDescent="0.15"/>
    <row r="10314" customFormat="1" ht="13" x14ac:dyDescent="0.15"/>
    <row r="10315" customFormat="1" ht="13" x14ac:dyDescent="0.15"/>
    <row r="10316" customFormat="1" ht="13" x14ac:dyDescent="0.15"/>
    <row r="10317" customFormat="1" ht="13" x14ac:dyDescent="0.15"/>
    <row r="10318" customFormat="1" ht="13" x14ac:dyDescent="0.15"/>
    <row r="10319" customFormat="1" ht="13" x14ac:dyDescent="0.15"/>
    <row r="10320" customFormat="1" ht="13" x14ac:dyDescent="0.15"/>
    <row r="10321" customFormat="1" ht="13" x14ac:dyDescent="0.15"/>
    <row r="10322" customFormat="1" ht="13" x14ac:dyDescent="0.15"/>
    <row r="10323" customFormat="1" ht="13" x14ac:dyDescent="0.15"/>
    <row r="10324" customFormat="1" ht="13" x14ac:dyDescent="0.15"/>
    <row r="10325" customFormat="1" ht="13" x14ac:dyDescent="0.15"/>
    <row r="10326" customFormat="1" ht="13" x14ac:dyDescent="0.15"/>
    <row r="10327" customFormat="1" ht="13" x14ac:dyDescent="0.15"/>
    <row r="10328" customFormat="1" ht="13" x14ac:dyDescent="0.15"/>
    <row r="10329" customFormat="1" ht="13" x14ac:dyDescent="0.15"/>
    <row r="10330" customFormat="1" ht="13" x14ac:dyDescent="0.15"/>
    <row r="10331" customFormat="1" ht="13" x14ac:dyDescent="0.15"/>
    <row r="10332" customFormat="1" ht="13" x14ac:dyDescent="0.15"/>
    <row r="10333" customFormat="1" ht="13" x14ac:dyDescent="0.15"/>
    <row r="10334" customFormat="1" ht="13" x14ac:dyDescent="0.15"/>
    <row r="10335" customFormat="1" ht="13" x14ac:dyDescent="0.15"/>
    <row r="10336" customFormat="1" ht="13" x14ac:dyDescent="0.15"/>
    <row r="10337" customFormat="1" ht="13" x14ac:dyDescent="0.15"/>
    <row r="10338" customFormat="1" ht="13" x14ac:dyDescent="0.15"/>
    <row r="10339" customFormat="1" ht="13" x14ac:dyDescent="0.15"/>
    <row r="10340" customFormat="1" ht="13" x14ac:dyDescent="0.15"/>
    <row r="10341" customFormat="1" ht="13" x14ac:dyDescent="0.15"/>
    <row r="10342" customFormat="1" ht="13" x14ac:dyDescent="0.15"/>
    <row r="10343" customFormat="1" ht="13" x14ac:dyDescent="0.15"/>
    <row r="10344" customFormat="1" ht="13" x14ac:dyDescent="0.15"/>
    <row r="10345" customFormat="1" ht="13" x14ac:dyDescent="0.15"/>
    <row r="10346" customFormat="1" ht="13" x14ac:dyDescent="0.15"/>
    <row r="10347" customFormat="1" ht="13" x14ac:dyDescent="0.15"/>
    <row r="10348" customFormat="1" ht="13" x14ac:dyDescent="0.15"/>
    <row r="10349" customFormat="1" ht="13" x14ac:dyDescent="0.15"/>
    <row r="10350" customFormat="1" ht="13" x14ac:dyDescent="0.15"/>
    <row r="10351" customFormat="1" ht="13" x14ac:dyDescent="0.15"/>
    <row r="10352" customFormat="1" ht="13" x14ac:dyDescent="0.15"/>
    <row r="10353" customFormat="1" ht="13" x14ac:dyDescent="0.15"/>
    <row r="10354" customFormat="1" ht="13" x14ac:dyDescent="0.15"/>
    <row r="10355" customFormat="1" ht="13" x14ac:dyDescent="0.15"/>
    <row r="10356" customFormat="1" ht="13" x14ac:dyDescent="0.15"/>
    <row r="10357" customFormat="1" ht="13" x14ac:dyDescent="0.15"/>
    <row r="10358" customFormat="1" ht="13" x14ac:dyDescent="0.15"/>
    <row r="10359" customFormat="1" ht="13" x14ac:dyDescent="0.15"/>
    <row r="10360" customFormat="1" ht="13" x14ac:dyDescent="0.15"/>
    <row r="10361" customFormat="1" ht="13" x14ac:dyDescent="0.15"/>
    <row r="10362" customFormat="1" ht="13" x14ac:dyDescent="0.15"/>
    <row r="10363" customFormat="1" ht="13" x14ac:dyDescent="0.15"/>
    <row r="10364" customFormat="1" ht="13" x14ac:dyDescent="0.15"/>
    <row r="10365" customFormat="1" ht="13" x14ac:dyDescent="0.15"/>
    <row r="10366" customFormat="1" ht="13" x14ac:dyDescent="0.15"/>
    <row r="10367" customFormat="1" ht="13" x14ac:dyDescent="0.15"/>
    <row r="10368" customFormat="1" ht="13" x14ac:dyDescent="0.15"/>
    <row r="10369" customFormat="1" ht="13" x14ac:dyDescent="0.15"/>
    <row r="10370" customFormat="1" ht="13" x14ac:dyDescent="0.15"/>
    <row r="10371" customFormat="1" ht="13" x14ac:dyDescent="0.15"/>
    <row r="10372" customFormat="1" ht="13" x14ac:dyDescent="0.15"/>
    <row r="10373" customFormat="1" ht="13" x14ac:dyDescent="0.15"/>
    <row r="10374" customFormat="1" ht="13" x14ac:dyDescent="0.15"/>
    <row r="10375" customFormat="1" ht="13" x14ac:dyDescent="0.15"/>
    <row r="10376" customFormat="1" ht="13" x14ac:dyDescent="0.15"/>
    <row r="10377" customFormat="1" ht="13" x14ac:dyDescent="0.15"/>
    <row r="10378" customFormat="1" ht="13" x14ac:dyDescent="0.15"/>
    <row r="10379" customFormat="1" ht="13" x14ac:dyDescent="0.15"/>
    <row r="10380" customFormat="1" ht="13" x14ac:dyDescent="0.15"/>
    <row r="10381" customFormat="1" ht="13" x14ac:dyDescent="0.15"/>
    <row r="10382" customFormat="1" ht="13" x14ac:dyDescent="0.15"/>
    <row r="10383" customFormat="1" ht="13" x14ac:dyDescent="0.15"/>
    <row r="10384" customFormat="1" ht="13" x14ac:dyDescent="0.15"/>
    <row r="10385" customFormat="1" ht="13" x14ac:dyDescent="0.15"/>
    <row r="10386" customFormat="1" ht="13" x14ac:dyDescent="0.15"/>
    <row r="10387" customFormat="1" ht="13" x14ac:dyDescent="0.15"/>
    <row r="10388" customFormat="1" ht="13" x14ac:dyDescent="0.15"/>
    <row r="10389" customFormat="1" ht="13" x14ac:dyDescent="0.15"/>
    <row r="10390" customFormat="1" ht="13" x14ac:dyDescent="0.15"/>
    <row r="10391" customFormat="1" ht="13" x14ac:dyDescent="0.15"/>
    <row r="10392" customFormat="1" ht="13" x14ac:dyDescent="0.15"/>
    <row r="10393" customFormat="1" ht="13" x14ac:dyDescent="0.15"/>
    <row r="10394" customFormat="1" ht="13" x14ac:dyDescent="0.15"/>
    <row r="10395" customFormat="1" ht="13" x14ac:dyDescent="0.15"/>
    <row r="10396" customFormat="1" ht="13" x14ac:dyDescent="0.15"/>
    <row r="10397" customFormat="1" ht="13" x14ac:dyDescent="0.15"/>
    <row r="10398" customFormat="1" ht="13" x14ac:dyDescent="0.15"/>
    <row r="10399" customFormat="1" ht="13" x14ac:dyDescent="0.15"/>
    <row r="10400" customFormat="1" ht="13" x14ac:dyDescent="0.15"/>
    <row r="10401" customFormat="1" ht="13" x14ac:dyDescent="0.15"/>
    <row r="10402" customFormat="1" ht="13" x14ac:dyDescent="0.15"/>
    <row r="10403" customFormat="1" ht="13" x14ac:dyDescent="0.15"/>
    <row r="10404" customFormat="1" ht="13" x14ac:dyDescent="0.15"/>
    <row r="10405" customFormat="1" ht="13" x14ac:dyDescent="0.15"/>
    <row r="10406" customFormat="1" ht="13" x14ac:dyDescent="0.15"/>
    <row r="10407" customFormat="1" ht="13" x14ac:dyDescent="0.15"/>
    <row r="10408" customFormat="1" ht="13" x14ac:dyDescent="0.15"/>
    <row r="10409" customFormat="1" ht="13" x14ac:dyDescent="0.15"/>
    <row r="10410" customFormat="1" ht="13" x14ac:dyDescent="0.15"/>
    <row r="10411" customFormat="1" ht="13" x14ac:dyDescent="0.15"/>
    <row r="10412" customFormat="1" ht="13" x14ac:dyDescent="0.15"/>
    <row r="10413" customFormat="1" ht="13" x14ac:dyDescent="0.15"/>
    <row r="10414" customFormat="1" ht="13" x14ac:dyDescent="0.15"/>
    <row r="10415" customFormat="1" ht="13" x14ac:dyDescent="0.15"/>
    <row r="10416" customFormat="1" ht="13" x14ac:dyDescent="0.15"/>
    <row r="10417" customFormat="1" ht="13" x14ac:dyDescent="0.15"/>
    <row r="10418" customFormat="1" ht="13" x14ac:dyDescent="0.15"/>
    <row r="10419" customFormat="1" ht="13" x14ac:dyDescent="0.15"/>
    <row r="10420" customFormat="1" ht="13" x14ac:dyDescent="0.15"/>
    <row r="10421" customFormat="1" ht="13" x14ac:dyDescent="0.15"/>
    <row r="10422" customFormat="1" ht="13" x14ac:dyDescent="0.15"/>
    <row r="10423" customFormat="1" ht="13" x14ac:dyDescent="0.15"/>
    <row r="10424" customFormat="1" ht="13" x14ac:dyDescent="0.15"/>
    <row r="10425" customFormat="1" ht="13" x14ac:dyDescent="0.15"/>
    <row r="10426" customFormat="1" ht="13" x14ac:dyDescent="0.15"/>
    <row r="10427" customFormat="1" ht="13" x14ac:dyDescent="0.15"/>
    <row r="10428" customFormat="1" ht="13" x14ac:dyDescent="0.15"/>
    <row r="10429" customFormat="1" ht="13" x14ac:dyDescent="0.15"/>
    <row r="10430" customFormat="1" ht="13" x14ac:dyDescent="0.15"/>
    <row r="10431" customFormat="1" ht="13" x14ac:dyDescent="0.15"/>
    <row r="10432" customFormat="1" ht="13" x14ac:dyDescent="0.15"/>
    <row r="10433" customFormat="1" ht="13" x14ac:dyDescent="0.15"/>
    <row r="10434" customFormat="1" ht="13" x14ac:dyDescent="0.15"/>
    <row r="10435" customFormat="1" ht="13" x14ac:dyDescent="0.15"/>
    <row r="10436" customFormat="1" ht="13" x14ac:dyDescent="0.15"/>
    <row r="10437" customFormat="1" ht="13" x14ac:dyDescent="0.15"/>
    <row r="10438" customFormat="1" ht="13" x14ac:dyDescent="0.15"/>
    <row r="10439" customFormat="1" ht="13" x14ac:dyDescent="0.15"/>
    <row r="10440" customFormat="1" ht="13" x14ac:dyDescent="0.15"/>
    <row r="10441" customFormat="1" ht="13" x14ac:dyDescent="0.15"/>
    <row r="10442" customFormat="1" ht="13" x14ac:dyDescent="0.15"/>
    <row r="10443" customFormat="1" ht="13" x14ac:dyDescent="0.15"/>
    <row r="10444" customFormat="1" ht="13" x14ac:dyDescent="0.15"/>
    <row r="10445" customFormat="1" ht="13" x14ac:dyDescent="0.15"/>
    <row r="10446" customFormat="1" ht="13" x14ac:dyDescent="0.15"/>
    <row r="10447" customFormat="1" ht="13" x14ac:dyDescent="0.15"/>
    <row r="10448" customFormat="1" ht="13" x14ac:dyDescent="0.15"/>
    <row r="10449" customFormat="1" ht="13" x14ac:dyDescent="0.15"/>
    <row r="10450" customFormat="1" ht="13" x14ac:dyDescent="0.15"/>
    <row r="10451" customFormat="1" ht="13" x14ac:dyDescent="0.15"/>
    <row r="10452" customFormat="1" ht="13" x14ac:dyDescent="0.15"/>
    <row r="10453" customFormat="1" ht="13" x14ac:dyDescent="0.15"/>
    <row r="10454" customFormat="1" ht="13" x14ac:dyDescent="0.15"/>
    <row r="10455" customFormat="1" ht="13" x14ac:dyDescent="0.15"/>
    <row r="10456" customFormat="1" ht="13" x14ac:dyDescent="0.15"/>
    <row r="10457" customFormat="1" ht="13" x14ac:dyDescent="0.15"/>
    <row r="10458" customFormat="1" ht="13" x14ac:dyDescent="0.15"/>
    <row r="10459" customFormat="1" ht="13" x14ac:dyDescent="0.15"/>
    <row r="10460" customFormat="1" ht="13" x14ac:dyDescent="0.15"/>
    <row r="10461" customFormat="1" ht="13" x14ac:dyDescent="0.15"/>
    <row r="10462" customFormat="1" ht="13" x14ac:dyDescent="0.15"/>
    <row r="10463" customFormat="1" ht="13" x14ac:dyDescent="0.15"/>
    <row r="10464" customFormat="1" ht="13" x14ac:dyDescent="0.15"/>
    <row r="10465" customFormat="1" ht="13" x14ac:dyDescent="0.15"/>
    <row r="10466" customFormat="1" ht="13" x14ac:dyDescent="0.15"/>
    <row r="10467" customFormat="1" ht="13" x14ac:dyDescent="0.15"/>
    <row r="10468" customFormat="1" ht="13" x14ac:dyDescent="0.15"/>
    <row r="10469" customFormat="1" ht="13" x14ac:dyDescent="0.15"/>
    <row r="10470" customFormat="1" ht="13" x14ac:dyDescent="0.15"/>
    <row r="10471" customFormat="1" ht="13" x14ac:dyDescent="0.15"/>
    <row r="10472" customFormat="1" ht="13" x14ac:dyDescent="0.15"/>
    <row r="10473" customFormat="1" ht="13" x14ac:dyDescent="0.15"/>
    <row r="10474" customFormat="1" ht="13" x14ac:dyDescent="0.15"/>
    <row r="10475" customFormat="1" ht="13" x14ac:dyDescent="0.15"/>
    <row r="10476" customFormat="1" ht="13" x14ac:dyDescent="0.15"/>
    <row r="10477" customFormat="1" ht="13" x14ac:dyDescent="0.15"/>
    <row r="10478" customFormat="1" ht="13" x14ac:dyDescent="0.15"/>
    <row r="10479" customFormat="1" ht="13" x14ac:dyDescent="0.15"/>
    <row r="10480" customFormat="1" ht="13" x14ac:dyDescent="0.15"/>
    <row r="10481" customFormat="1" ht="13" x14ac:dyDescent="0.15"/>
    <row r="10482" customFormat="1" ht="13" x14ac:dyDescent="0.15"/>
    <row r="10483" customFormat="1" ht="13" x14ac:dyDescent="0.15"/>
    <row r="10484" customFormat="1" ht="13" x14ac:dyDescent="0.15"/>
    <row r="10485" customFormat="1" ht="13" x14ac:dyDescent="0.15"/>
    <row r="10486" customFormat="1" ht="13" x14ac:dyDescent="0.15"/>
    <row r="10487" customFormat="1" ht="13" x14ac:dyDescent="0.15"/>
    <row r="10488" customFormat="1" ht="13" x14ac:dyDescent="0.15"/>
    <row r="10489" customFormat="1" ht="13" x14ac:dyDescent="0.15"/>
    <row r="10490" customFormat="1" ht="13" x14ac:dyDescent="0.15"/>
    <row r="10491" customFormat="1" ht="13" x14ac:dyDescent="0.15"/>
    <row r="10492" customFormat="1" ht="13" x14ac:dyDescent="0.15"/>
    <row r="10493" customFormat="1" ht="13" x14ac:dyDescent="0.15"/>
    <row r="10494" customFormat="1" ht="13" x14ac:dyDescent="0.15"/>
    <row r="10495" customFormat="1" ht="13" x14ac:dyDescent="0.15"/>
    <row r="10496" customFormat="1" ht="13" x14ac:dyDescent="0.15"/>
    <row r="10497" customFormat="1" ht="13" x14ac:dyDescent="0.15"/>
    <row r="10498" customFormat="1" ht="13" x14ac:dyDescent="0.15"/>
    <row r="10499" customFormat="1" ht="13" x14ac:dyDescent="0.15"/>
    <row r="10500" customFormat="1" ht="13" x14ac:dyDescent="0.15"/>
    <row r="10501" customFormat="1" ht="13" x14ac:dyDescent="0.15"/>
    <row r="10502" customFormat="1" ht="13" x14ac:dyDescent="0.15"/>
    <row r="10503" customFormat="1" ht="13" x14ac:dyDescent="0.15"/>
    <row r="10504" customFormat="1" ht="13" x14ac:dyDescent="0.15"/>
    <row r="10505" customFormat="1" ht="13" x14ac:dyDescent="0.15"/>
    <row r="10506" customFormat="1" ht="13" x14ac:dyDescent="0.15"/>
    <row r="10507" customFormat="1" ht="13" x14ac:dyDescent="0.15"/>
    <row r="10508" customFormat="1" ht="13" x14ac:dyDescent="0.15"/>
    <row r="10509" customFormat="1" ht="13" x14ac:dyDescent="0.15"/>
    <row r="10510" customFormat="1" ht="13" x14ac:dyDescent="0.15"/>
    <row r="10511" customFormat="1" ht="13" x14ac:dyDescent="0.15"/>
    <row r="10512" customFormat="1" ht="13" x14ac:dyDescent="0.15"/>
    <row r="10513" customFormat="1" ht="13" x14ac:dyDescent="0.15"/>
    <row r="10514" customFormat="1" ht="13" x14ac:dyDescent="0.15"/>
    <row r="10515" customFormat="1" ht="13" x14ac:dyDescent="0.15"/>
    <row r="10516" customFormat="1" ht="13" x14ac:dyDescent="0.15"/>
    <row r="10517" customFormat="1" ht="13" x14ac:dyDescent="0.15"/>
    <row r="10518" customFormat="1" ht="13" x14ac:dyDescent="0.15"/>
    <row r="10519" customFormat="1" ht="13" x14ac:dyDescent="0.15"/>
    <row r="10520" customFormat="1" ht="13" x14ac:dyDescent="0.15"/>
    <row r="10521" customFormat="1" ht="13" x14ac:dyDescent="0.15"/>
    <row r="10522" customFormat="1" ht="13" x14ac:dyDescent="0.15"/>
    <row r="10523" customFormat="1" ht="13" x14ac:dyDescent="0.15"/>
    <row r="10524" customFormat="1" ht="13" x14ac:dyDescent="0.15"/>
    <row r="10525" customFormat="1" ht="13" x14ac:dyDescent="0.15"/>
    <row r="10526" customFormat="1" ht="13" x14ac:dyDescent="0.15"/>
    <row r="10527" customFormat="1" ht="13" x14ac:dyDescent="0.15"/>
    <row r="10528" customFormat="1" ht="13" x14ac:dyDescent="0.15"/>
    <row r="10529" customFormat="1" ht="13" x14ac:dyDescent="0.15"/>
    <row r="10530" customFormat="1" ht="13" x14ac:dyDescent="0.15"/>
    <row r="10531" customFormat="1" ht="13" x14ac:dyDescent="0.15"/>
    <row r="10532" customFormat="1" ht="13" x14ac:dyDescent="0.15"/>
    <row r="10533" customFormat="1" ht="13" x14ac:dyDescent="0.15"/>
    <row r="10534" customFormat="1" ht="13" x14ac:dyDescent="0.15"/>
    <row r="10535" customFormat="1" ht="13" x14ac:dyDescent="0.15"/>
    <row r="10536" customFormat="1" ht="13" x14ac:dyDescent="0.15"/>
    <row r="10537" customFormat="1" ht="13" x14ac:dyDescent="0.15"/>
    <row r="10538" customFormat="1" ht="13" x14ac:dyDescent="0.15"/>
    <row r="10539" customFormat="1" ht="13" x14ac:dyDescent="0.15"/>
    <row r="10540" customFormat="1" ht="13" x14ac:dyDescent="0.15"/>
    <row r="10541" customFormat="1" ht="13" x14ac:dyDescent="0.15"/>
    <row r="10542" customFormat="1" ht="13" x14ac:dyDescent="0.15"/>
    <row r="10543" customFormat="1" ht="13" x14ac:dyDescent="0.15"/>
    <row r="10544" customFormat="1" ht="13" x14ac:dyDescent="0.15"/>
    <row r="10545" customFormat="1" ht="13" x14ac:dyDescent="0.15"/>
    <row r="10546" customFormat="1" ht="13" x14ac:dyDescent="0.15"/>
    <row r="10547" customFormat="1" ht="13" x14ac:dyDescent="0.15"/>
    <row r="10548" customFormat="1" ht="13" x14ac:dyDescent="0.15"/>
    <row r="10549" customFormat="1" ht="13" x14ac:dyDescent="0.15"/>
    <row r="10550" customFormat="1" ht="13" x14ac:dyDescent="0.15"/>
    <row r="10551" customFormat="1" ht="13" x14ac:dyDescent="0.15"/>
    <row r="10552" customFormat="1" ht="13" x14ac:dyDescent="0.15"/>
    <row r="10553" customFormat="1" ht="13" x14ac:dyDescent="0.15"/>
    <row r="10554" customFormat="1" ht="13" x14ac:dyDescent="0.15"/>
    <row r="10555" customFormat="1" ht="13" x14ac:dyDescent="0.15"/>
    <row r="10556" customFormat="1" ht="13" x14ac:dyDescent="0.15"/>
    <row r="10557" customFormat="1" ht="13" x14ac:dyDescent="0.15"/>
    <row r="10558" customFormat="1" ht="13" x14ac:dyDescent="0.15"/>
    <row r="10559" customFormat="1" ht="13" x14ac:dyDescent="0.15"/>
    <row r="10560" customFormat="1" ht="13" x14ac:dyDescent="0.15"/>
    <row r="10561" customFormat="1" ht="13" x14ac:dyDescent="0.15"/>
    <row r="10562" customFormat="1" ht="13" x14ac:dyDescent="0.15"/>
    <row r="10563" customFormat="1" ht="13" x14ac:dyDescent="0.15"/>
    <row r="10564" customFormat="1" ht="13" x14ac:dyDescent="0.15"/>
    <row r="10565" customFormat="1" ht="13" x14ac:dyDescent="0.15"/>
    <row r="10566" customFormat="1" ht="13" x14ac:dyDescent="0.15"/>
    <row r="10567" customFormat="1" ht="13" x14ac:dyDescent="0.15"/>
    <row r="10568" customFormat="1" ht="13" x14ac:dyDescent="0.15"/>
    <row r="10569" customFormat="1" ht="13" x14ac:dyDescent="0.15"/>
    <row r="10570" customFormat="1" ht="13" x14ac:dyDescent="0.15"/>
    <row r="10571" customFormat="1" ht="13" x14ac:dyDescent="0.15"/>
    <row r="10572" customFormat="1" ht="13" x14ac:dyDescent="0.15"/>
    <row r="10573" customFormat="1" ht="13" x14ac:dyDescent="0.15"/>
    <row r="10574" customFormat="1" ht="13" x14ac:dyDescent="0.15"/>
    <row r="10575" customFormat="1" ht="13" x14ac:dyDescent="0.15"/>
    <row r="10576" customFormat="1" ht="13" x14ac:dyDescent="0.15"/>
    <row r="10577" customFormat="1" ht="13" x14ac:dyDescent="0.15"/>
    <row r="10578" customFormat="1" ht="13" x14ac:dyDescent="0.15"/>
    <row r="10579" customFormat="1" ht="13" x14ac:dyDescent="0.15"/>
    <row r="10580" customFormat="1" ht="13" x14ac:dyDescent="0.15"/>
    <row r="10581" customFormat="1" ht="13" x14ac:dyDescent="0.15"/>
    <row r="10582" customFormat="1" ht="13" x14ac:dyDescent="0.15"/>
    <row r="10583" customFormat="1" ht="13" x14ac:dyDescent="0.15"/>
    <row r="10584" customFormat="1" ht="13" x14ac:dyDescent="0.15"/>
    <row r="10585" customFormat="1" ht="13" x14ac:dyDescent="0.15"/>
    <row r="10586" customFormat="1" ht="13" x14ac:dyDescent="0.15"/>
    <row r="10587" customFormat="1" ht="13" x14ac:dyDescent="0.15"/>
    <row r="10588" customFormat="1" ht="13" x14ac:dyDescent="0.15"/>
    <row r="10589" customFormat="1" ht="13" x14ac:dyDescent="0.15"/>
    <row r="10590" customFormat="1" ht="13" x14ac:dyDescent="0.15"/>
    <row r="10591" customFormat="1" ht="13" x14ac:dyDescent="0.15"/>
    <row r="10592" customFormat="1" ht="13" x14ac:dyDescent="0.15"/>
    <row r="10593" customFormat="1" ht="13" x14ac:dyDescent="0.15"/>
    <row r="10594" customFormat="1" ht="13" x14ac:dyDescent="0.15"/>
    <row r="10595" customFormat="1" ht="13" x14ac:dyDescent="0.15"/>
    <row r="10596" customFormat="1" ht="13" x14ac:dyDescent="0.15"/>
    <row r="10597" customFormat="1" ht="13" x14ac:dyDescent="0.15"/>
    <row r="10598" customFormat="1" ht="13" x14ac:dyDescent="0.15"/>
    <row r="10599" customFormat="1" ht="13" x14ac:dyDescent="0.15"/>
    <row r="10600" customFormat="1" ht="13" x14ac:dyDescent="0.15"/>
    <row r="10601" customFormat="1" ht="13" x14ac:dyDescent="0.15"/>
    <row r="10602" customFormat="1" ht="13" x14ac:dyDescent="0.15"/>
    <row r="10603" customFormat="1" ht="13" x14ac:dyDescent="0.15"/>
    <row r="10604" customFormat="1" ht="13" x14ac:dyDescent="0.15"/>
    <row r="10605" customFormat="1" ht="13" x14ac:dyDescent="0.15"/>
    <row r="10606" customFormat="1" ht="13" x14ac:dyDescent="0.15"/>
    <row r="10607" customFormat="1" ht="13" x14ac:dyDescent="0.15"/>
    <row r="10608" customFormat="1" ht="13" x14ac:dyDescent="0.15"/>
    <row r="10609" customFormat="1" ht="13" x14ac:dyDescent="0.15"/>
    <row r="10610" customFormat="1" ht="13" x14ac:dyDescent="0.15"/>
    <row r="10611" customFormat="1" ht="13" x14ac:dyDescent="0.15"/>
    <row r="10612" customFormat="1" ht="13" x14ac:dyDescent="0.15"/>
    <row r="10613" customFormat="1" ht="13" x14ac:dyDescent="0.15"/>
    <row r="10614" customFormat="1" ht="13" x14ac:dyDescent="0.15"/>
    <row r="10615" customFormat="1" ht="13" x14ac:dyDescent="0.15"/>
    <row r="10616" customFormat="1" ht="13" x14ac:dyDescent="0.15"/>
    <row r="10617" customFormat="1" ht="13" x14ac:dyDescent="0.15"/>
    <row r="10618" customFormat="1" ht="13" x14ac:dyDescent="0.15"/>
    <row r="10619" customFormat="1" ht="13" x14ac:dyDescent="0.15"/>
    <row r="10620" customFormat="1" ht="13" x14ac:dyDescent="0.15"/>
    <row r="10621" customFormat="1" ht="13" x14ac:dyDescent="0.15"/>
    <row r="10622" customFormat="1" ht="13" x14ac:dyDescent="0.15"/>
    <row r="10623" customFormat="1" ht="13" x14ac:dyDescent="0.15"/>
    <row r="10624" customFormat="1" ht="13" x14ac:dyDescent="0.15"/>
    <row r="10625" customFormat="1" ht="13" x14ac:dyDescent="0.15"/>
    <row r="10626" customFormat="1" ht="13" x14ac:dyDescent="0.15"/>
    <row r="10627" customFormat="1" ht="13" x14ac:dyDescent="0.15"/>
    <row r="10628" customFormat="1" ht="13" x14ac:dyDescent="0.15"/>
    <row r="10629" customFormat="1" ht="13" x14ac:dyDescent="0.15"/>
    <row r="10630" customFormat="1" ht="13" x14ac:dyDescent="0.15"/>
    <row r="10631" customFormat="1" ht="13" x14ac:dyDescent="0.15"/>
    <row r="10632" customFormat="1" ht="13" x14ac:dyDescent="0.15"/>
    <row r="10633" customFormat="1" ht="13" x14ac:dyDescent="0.15"/>
    <row r="10634" customFormat="1" ht="13" x14ac:dyDescent="0.15"/>
    <row r="10635" customFormat="1" ht="13" x14ac:dyDescent="0.15"/>
    <row r="10636" customFormat="1" ht="13" x14ac:dyDescent="0.15"/>
    <row r="10637" customFormat="1" ht="13" x14ac:dyDescent="0.15"/>
    <row r="10638" customFormat="1" ht="13" x14ac:dyDescent="0.15"/>
    <row r="10639" customFormat="1" ht="13" x14ac:dyDescent="0.15"/>
    <row r="10640" customFormat="1" ht="13" x14ac:dyDescent="0.15"/>
    <row r="10641" customFormat="1" ht="13" x14ac:dyDescent="0.15"/>
    <row r="10642" customFormat="1" ht="13" x14ac:dyDescent="0.15"/>
    <row r="10643" customFormat="1" ht="13" x14ac:dyDescent="0.15"/>
    <row r="10644" customFormat="1" ht="13" x14ac:dyDescent="0.15"/>
    <row r="10645" customFormat="1" ht="13" x14ac:dyDescent="0.15"/>
    <row r="10646" customFormat="1" ht="13" x14ac:dyDescent="0.15"/>
    <row r="10647" customFormat="1" ht="13" x14ac:dyDescent="0.15"/>
    <row r="10648" customFormat="1" ht="13" x14ac:dyDescent="0.15"/>
    <row r="10649" customFormat="1" ht="13" x14ac:dyDescent="0.15"/>
    <row r="10650" customFormat="1" ht="13" x14ac:dyDescent="0.15"/>
    <row r="10651" customFormat="1" ht="13" x14ac:dyDescent="0.15"/>
    <row r="10652" customFormat="1" ht="13" x14ac:dyDescent="0.15"/>
    <row r="10653" customFormat="1" ht="13" x14ac:dyDescent="0.15"/>
    <row r="10654" customFormat="1" ht="13" x14ac:dyDescent="0.15"/>
    <row r="10655" customFormat="1" ht="13" x14ac:dyDescent="0.15"/>
    <row r="10656" customFormat="1" ht="13" x14ac:dyDescent="0.15"/>
    <row r="10657" customFormat="1" ht="13" x14ac:dyDescent="0.15"/>
    <row r="10658" customFormat="1" ht="13" x14ac:dyDescent="0.15"/>
    <row r="10659" customFormat="1" ht="13" x14ac:dyDescent="0.15"/>
    <row r="10660" customFormat="1" ht="13" x14ac:dyDescent="0.15"/>
    <row r="10661" customFormat="1" ht="13" x14ac:dyDescent="0.15"/>
    <row r="10662" customFormat="1" ht="13" x14ac:dyDescent="0.15"/>
    <row r="10663" customFormat="1" ht="13" x14ac:dyDescent="0.15"/>
    <row r="10664" customFormat="1" ht="13" x14ac:dyDescent="0.15"/>
    <row r="10665" customFormat="1" ht="13" x14ac:dyDescent="0.15"/>
    <row r="10666" customFormat="1" ht="13" x14ac:dyDescent="0.15"/>
    <row r="10667" customFormat="1" ht="13" x14ac:dyDescent="0.15"/>
    <row r="10668" customFormat="1" ht="13" x14ac:dyDescent="0.15"/>
    <row r="10669" customFormat="1" ht="13" x14ac:dyDescent="0.15"/>
    <row r="10670" customFormat="1" ht="13" x14ac:dyDescent="0.15"/>
    <row r="10671" customFormat="1" ht="13" x14ac:dyDescent="0.15"/>
    <row r="10672" customFormat="1" ht="13" x14ac:dyDescent="0.15"/>
    <row r="10673" customFormat="1" ht="13" x14ac:dyDescent="0.15"/>
    <row r="10674" customFormat="1" ht="13" x14ac:dyDescent="0.15"/>
    <row r="10675" customFormat="1" ht="13" x14ac:dyDescent="0.15"/>
    <row r="10676" customFormat="1" ht="13" x14ac:dyDescent="0.15"/>
    <row r="10677" customFormat="1" ht="13" x14ac:dyDescent="0.15"/>
    <row r="10678" customFormat="1" ht="13" x14ac:dyDescent="0.15"/>
    <row r="10679" customFormat="1" ht="13" x14ac:dyDescent="0.15"/>
    <row r="10680" customFormat="1" ht="13" x14ac:dyDescent="0.15"/>
    <row r="10681" customFormat="1" ht="13" x14ac:dyDescent="0.15"/>
    <row r="10682" customFormat="1" ht="13" x14ac:dyDescent="0.15"/>
    <row r="10683" customFormat="1" ht="13" x14ac:dyDescent="0.15"/>
    <row r="10684" customFormat="1" ht="13" x14ac:dyDescent="0.15"/>
    <row r="10685" customFormat="1" ht="13" x14ac:dyDescent="0.15"/>
    <row r="10686" customFormat="1" ht="13" x14ac:dyDescent="0.15"/>
    <row r="10687" customFormat="1" ht="13" x14ac:dyDescent="0.15"/>
    <row r="10688" customFormat="1" ht="13" x14ac:dyDescent="0.15"/>
    <row r="10689" customFormat="1" ht="13" x14ac:dyDescent="0.15"/>
    <row r="10690" customFormat="1" ht="13" x14ac:dyDescent="0.15"/>
    <row r="10691" customFormat="1" ht="13" x14ac:dyDescent="0.15"/>
    <row r="10692" customFormat="1" ht="13" x14ac:dyDescent="0.15"/>
    <row r="10693" customFormat="1" ht="13" x14ac:dyDescent="0.15"/>
    <row r="10694" customFormat="1" ht="13" x14ac:dyDescent="0.15"/>
    <row r="10695" customFormat="1" ht="13" x14ac:dyDescent="0.15"/>
    <row r="10696" customFormat="1" ht="13" x14ac:dyDescent="0.15"/>
    <row r="10697" customFormat="1" ht="13" x14ac:dyDescent="0.15"/>
    <row r="10698" customFormat="1" ht="13" x14ac:dyDescent="0.15"/>
    <row r="10699" customFormat="1" ht="13" x14ac:dyDescent="0.15"/>
    <row r="10700" customFormat="1" ht="13" x14ac:dyDescent="0.15"/>
    <row r="10701" customFormat="1" ht="13" x14ac:dyDescent="0.15"/>
    <row r="10702" customFormat="1" ht="13" x14ac:dyDescent="0.15"/>
    <row r="10703" customFormat="1" ht="13" x14ac:dyDescent="0.15"/>
    <row r="10704" customFormat="1" ht="13" x14ac:dyDescent="0.15"/>
    <row r="10705" customFormat="1" ht="13" x14ac:dyDescent="0.15"/>
    <row r="10706" customFormat="1" ht="13" x14ac:dyDescent="0.15"/>
    <row r="10707" customFormat="1" ht="13" x14ac:dyDescent="0.15"/>
    <row r="10708" customFormat="1" ht="13" x14ac:dyDescent="0.15"/>
    <row r="10709" customFormat="1" ht="13" x14ac:dyDescent="0.15"/>
    <row r="10710" customFormat="1" ht="13" x14ac:dyDescent="0.15"/>
    <row r="10711" customFormat="1" ht="13" x14ac:dyDescent="0.15"/>
    <row r="10712" customFormat="1" ht="13" x14ac:dyDescent="0.15"/>
    <row r="10713" customFormat="1" ht="13" x14ac:dyDescent="0.15"/>
    <row r="10714" customFormat="1" ht="13" x14ac:dyDescent="0.15"/>
    <row r="10715" customFormat="1" ht="13" x14ac:dyDescent="0.15"/>
    <row r="10716" customFormat="1" ht="13" x14ac:dyDescent="0.15"/>
    <row r="10717" customFormat="1" ht="13" x14ac:dyDescent="0.15"/>
    <row r="10718" customFormat="1" ht="13" x14ac:dyDescent="0.15"/>
    <row r="10719" customFormat="1" ht="13" x14ac:dyDescent="0.15"/>
    <row r="10720" customFormat="1" ht="13" x14ac:dyDescent="0.15"/>
    <row r="10721" customFormat="1" ht="13" x14ac:dyDescent="0.15"/>
    <row r="10722" customFormat="1" ht="13" x14ac:dyDescent="0.15"/>
    <row r="10723" customFormat="1" ht="13" x14ac:dyDescent="0.15"/>
    <row r="10724" customFormat="1" ht="13" x14ac:dyDescent="0.15"/>
    <row r="10725" customFormat="1" ht="13" x14ac:dyDescent="0.15"/>
    <row r="10726" customFormat="1" ht="13" x14ac:dyDescent="0.15"/>
    <row r="10727" customFormat="1" ht="13" x14ac:dyDescent="0.15"/>
    <row r="10728" customFormat="1" ht="13" x14ac:dyDescent="0.15"/>
    <row r="10729" customFormat="1" ht="13" x14ac:dyDescent="0.15"/>
    <row r="10730" customFormat="1" ht="13" x14ac:dyDescent="0.15"/>
    <row r="10731" customFormat="1" ht="13" x14ac:dyDescent="0.15"/>
    <row r="10732" customFormat="1" ht="13" x14ac:dyDescent="0.15"/>
    <row r="10733" customFormat="1" ht="13" x14ac:dyDescent="0.15"/>
    <row r="10734" customFormat="1" ht="13" x14ac:dyDescent="0.15"/>
    <row r="10735" customFormat="1" ht="13" x14ac:dyDescent="0.15"/>
    <row r="10736" customFormat="1" ht="13" x14ac:dyDescent="0.15"/>
    <row r="10737" customFormat="1" ht="13" x14ac:dyDescent="0.15"/>
    <row r="10738" customFormat="1" ht="13" x14ac:dyDescent="0.15"/>
    <row r="10739" customFormat="1" ht="13" x14ac:dyDescent="0.15"/>
    <row r="10740" customFormat="1" ht="13" x14ac:dyDescent="0.15"/>
    <row r="10741" customFormat="1" ht="13" x14ac:dyDescent="0.15"/>
    <row r="10742" customFormat="1" ht="13" x14ac:dyDescent="0.15"/>
    <row r="10743" customFormat="1" ht="13" x14ac:dyDescent="0.15"/>
    <row r="10744" customFormat="1" ht="13" x14ac:dyDescent="0.15"/>
    <row r="10745" customFormat="1" ht="13" x14ac:dyDescent="0.15"/>
    <row r="10746" customFormat="1" ht="13" x14ac:dyDescent="0.15"/>
    <row r="10747" customFormat="1" ht="13" x14ac:dyDescent="0.15"/>
    <row r="10748" customFormat="1" ht="13" x14ac:dyDescent="0.15"/>
    <row r="10749" customFormat="1" ht="13" x14ac:dyDescent="0.15"/>
    <row r="10750" customFormat="1" ht="13" x14ac:dyDescent="0.15"/>
    <row r="10751" customFormat="1" ht="13" x14ac:dyDescent="0.15"/>
    <row r="10752" customFormat="1" ht="13" x14ac:dyDescent="0.15"/>
    <row r="10753" customFormat="1" ht="13" x14ac:dyDescent="0.15"/>
    <row r="10754" customFormat="1" ht="13" x14ac:dyDescent="0.15"/>
    <row r="10755" customFormat="1" ht="13" x14ac:dyDescent="0.15"/>
    <row r="10756" customFormat="1" ht="13" x14ac:dyDescent="0.15"/>
    <row r="10757" customFormat="1" ht="13" x14ac:dyDescent="0.15"/>
    <row r="10758" customFormat="1" ht="13" x14ac:dyDescent="0.15"/>
    <row r="10759" customFormat="1" ht="13" x14ac:dyDescent="0.15"/>
    <row r="10760" customFormat="1" ht="13" x14ac:dyDescent="0.15"/>
    <row r="10761" customFormat="1" ht="13" x14ac:dyDescent="0.15"/>
    <row r="10762" customFormat="1" ht="13" x14ac:dyDescent="0.15"/>
    <row r="10763" customFormat="1" ht="13" x14ac:dyDescent="0.15"/>
    <row r="10764" customFormat="1" ht="13" x14ac:dyDescent="0.15"/>
    <row r="10765" customFormat="1" ht="13" x14ac:dyDescent="0.15"/>
    <row r="10766" customFormat="1" ht="13" x14ac:dyDescent="0.15"/>
    <row r="10767" customFormat="1" ht="13" x14ac:dyDescent="0.15"/>
    <row r="10768" customFormat="1" ht="13" x14ac:dyDescent="0.15"/>
    <row r="10769" customFormat="1" ht="13" x14ac:dyDescent="0.15"/>
    <row r="10770" customFormat="1" ht="13" x14ac:dyDescent="0.15"/>
    <row r="10771" customFormat="1" ht="13" x14ac:dyDescent="0.15"/>
    <row r="10772" customFormat="1" ht="13" x14ac:dyDescent="0.15"/>
    <row r="10773" customFormat="1" ht="13" x14ac:dyDescent="0.15"/>
    <row r="10774" customFormat="1" ht="13" x14ac:dyDescent="0.15"/>
    <row r="10775" customFormat="1" ht="13" x14ac:dyDescent="0.15"/>
    <row r="10776" customFormat="1" ht="13" x14ac:dyDescent="0.15"/>
    <row r="10777" customFormat="1" ht="13" x14ac:dyDescent="0.15"/>
    <row r="10778" customFormat="1" ht="13" x14ac:dyDescent="0.15"/>
    <row r="10779" customFormat="1" ht="13" x14ac:dyDescent="0.15"/>
    <row r="10780" customFormat="1" ht="13" x14ac:dyDescent="0.15"/>
    <row r="10781" customFormat="1" ht="13" x14ac:dyDescent="0.15"/>
    <row r="10782" customFormat="1" ht="13" x14ac:dyDescent="0.15"/>
    <row r="10783" customFormat="1" ht="13" x14ac:dyDescent="0.15"/>
    <row r="10784" customFormat="1" ht="13" x14ac:dyDescent="0.15"/>
    <row r="10785" customFormat="1" ht="13" x14ac:dyDescent="0.15"/>
    <row r="10786" customFormat="1" ht="13" x14ac:dyDescent="0.15"/>
    <row r="10787" customFormat="1" ht="13" x14ac:dyDescent="0.15"/>
    <row r="10788" customFormat="1" ht="13" x14ac:dyDescent="0.15"/>
    <row r="10789" customFormat="1" ht="13" x14ac:dyDescent="0.15"/>
    <row r="10790" customFormat="1" ht="13" x14ac:dyDescent="0.15"/>
    <row r="10791" customFormat="1" ht="13" x14ac:dyDescent="0.15"/>
    <row r="10792" customFormat="1" ht="13" x14ac:dyDescent="0.15"/>
    <row r="10793" customFormat="1" ht="13" x14ac:dyDescent="0.15"/>
    <row r="10794" customFormat="1" ht="13" x14ac:dyDescent="0.15"/>
    <row r="10795" customFormat="1" ht="13" x14ac:dyDescent="0.15"/>
    <row r="10796" customFormat="1" ht="13" x14ac:dyDescent="0.15"/>
    <row r="10797" customFormat="1" ht="13" x14ac:dyDescent="0.15"/>
    <row r="10798" customFormat="1" ht="13" x14ac:dyDescent="0.15"/>
    <row r="10799" customFormat="1" ht="13" x14ac:dyDescent="0.15"/>
    <row r="10800" customFormat="1" ht="13" x14ac:dyDescent="0.15"/>
    <row r="10801" customFormat="1" ht="13" x14ac:dyDescent="0.15"/>
    <row r="10802" customFormat="1" ht="13" x14ac:dyDescent="0.15"/>
    <row r="10803" customFormat="1" ht="13" x14ac:dyDescent="0.15"/>
    <row r="10804" customFormat="1" ht="13" x14ac:dyDescent="0.15"/>
    <row r="10805" customFormat="1" ht="13" x14ac:dyDescent="0.15"/>
    <row r="10806" customFormat="1" ht="13" x14ac:dyDescent="0.15"/>
    <row r="10807" customFormat="1" ht="13" x14ac:dyDescent="0.15"/>
    <row r="10808" customFormat="1" ht="13" x14ac:dyDescent="0.15"/>
    <row r="10809" customFormat="1" ht="13" x14ac:dyDescent="0.15"/>
    <row r="10810" customFormat="1" ht="13" x14ac:dyDescent="0.15"/>
    <row r="10811" customFormat="1" ht="13" x14ac:dyDescent="0.15"/>
    <row r="10812" customFormat="1" ht="13" x14ac:dyDescent="0.15"/>
    <row r="10813" customFormat="1" ht="13" x14ac:dyDescent="0.15"/>
    <row r="10814" customFormat="1" ht="13" x14ac:dyDescent="0.15"/>
    <row r="10815" customFormat="1" ht="13" x14ac:dyDescent="0.15"/>
    <row r="10816" customFormat="1" ht="13" x14ac:dyDescent="0.15"/>
    <row r="10817" customFormat="1" ht="13" x14ac:dyDescent="0.15"/>
    <row r="10818" customFormat="1" ht="13" x14ac:dyDescent="0.15"/>
    <row r="10819" customFormat="1" ht="13" x14ac:dyDescent="0.15"/>
    <row r="10820" customFormat="1" ht="13" x14ac:dyDescent="0.15"/>
    <row r="10821" customFormat="1" ht="13" x14ac:dyDescent="0.15"/>
    <row r="10822" customFormat="1" ht="13" x14ac:dyDescent="0.15"/>
    <row r="10823" customFormat="1" ht="13" x14ac:dyDescent="0.15"/>
    <row r="10824" customFormat="1" ht="13" x14ac:dyDescent="0.15"/>
    <row r="10825" customFormat="1" ht="13" x14ac:dyDescent="0.15"/>
    <row r="10826" customFormat="1" ht="13" x14ac:dyDescent="0.15"/>
    <row r="10827" customFormat="1" ht="13" x14ac:dyDescent="0.15"/>
    <row r="10828" customFormat="1" ht="13" x14ac:dyDescent="0.15"/>
    <row r="10829" customFormat="1" ht="13" x14ac:dyDescent="0.15"/>
    <row r="10830" customFormat="1" ht="13" x14ac:dyDescent="0.15"/>
    <row r="10831" customFormat="1" ht="13" x14ac:dyDescent="0.15"/>
    <row r="10832" customFormat="1" ht="13" x14ac:dyDescent="0.15"/>
    <row r="10833" customFormat="1" ht="13" x14ac:dyDescent="0.15"/>
    <row r="10834" customFormat="1" ht="13" x14ac:dyDescent="0.15"/>
    <row r="10835" customFormat="1" ht="13" x14ac:dyDescent="0.15"/>
    <row r="10836" customFormat="1" ht="13" x14ac:dyDescent="0.15"/>
    <row r="10837" customFormat="1" ht="13" x14ac:dyDescent="0.15"/>
    <row r="10838" customFormat="1" ht="13" x14ac:dyDescent="0.15"/>
    <row r="10839" customFormat="1" ht="13" x14ac:dyDescent="0.15"/>
    <row r="10840" customFormat="1" ht="13" x14ac:dyDescent="0.15"/>
    <row r="10841" customFormat="1" ht="13" x14ac:dyDescent="0.15"/>
    <row r="10842" customFormat="1" ht="13" x14ac:dyDescent="0.15"/>
    <row r="10843" customFormat="1" ht="13" x14ac:dyDescent="0.15"/>
    <row r="10844" customFormat="1" ht="13" x14ac:dyDescent="0.15"/>
    <row r="10845" customFormat="1" ht="13" x14ac:dyDescent="0.15"/>
    <row r="10846" customFormat="1" ht="13" x14ac:dyDescent="0.15"/>
    <row r="10847" customFormat="1" ht="13" x14ac:dyDescent="0.15"/>
    <row r="10848" customFormat="1" ht="13" x14ac:dyDescent="0.15"/>
    <row r="10849" customFormat="1" ht="13" x14ac:dyDescent="0.15"/>
    <row r="10850" customFormat="1" ht="13" x14ac:dyDescent="0.15"/>
    <row r="10851" customFormat="1" ht="13" x14ac:dyDescent="0.15"/>
    <row r="10852" customFormat="1" ht="13" x14ac:dyDescent="0.15"/>
    <row r="10853" customFormat="1" ht="13" x14ac:dyDescent="0.15"/>
    <row r="10854" customFormat="1" ht="13" x14ac:dyDescent="0.15"/>
    <row r="10855" customFormat="1" ht="13" x14ac:dyDescent="0.15"/>
    <row r="10856" customFormat="1" ht="13" x14ac:dyDescent="0.15"/>
    <row r="10857" customFormat="1" ht="13" x14ac:dyDescent="0.15"/>
    <row r="10858" customFormat="1" ht="13" x14ac:dyDescent="0.15"/>
    <row r="10859" customFormat="1" ht="13" x14ac:dyDescent="0.15"/>
    <row r="10860" customFormat="1" ht="13" x14ac:dyDescent="0.15"/>
    <row r="10861" customFormat="1" ht="13" x14ac:dyDescent="0.15"/>
    <row r="10862" customFormat="1" ht="13" x14ac:dyDescent="0.15"/>
    <row r="10863" customFormat="1" ht="13" x14ac:dyDescent="0.15"/>
    <row r="10864" customFormat="1" ht="13" x14ac:dyDescent="0.15"/>
    <row r="10865" customFormat="1" ht="13" x14ac:dyDescent="0.15"/>
    <row r="10866" customFormat="1" ht="13" x14ac:dyDescent="0.15"/>
    <row r="10867" customFormat="1" ht="13" x14ac:dyDescent="0.15"/>
    <row r="10868" customFormat="1" ht="13" x14ac:dyDescent="0.15"/>
    <row r="10869" customFormat="1" ht="13" x14ac:dyDescent="0.15"/>
    <row r="10870" customFormat="1" ht="13" x14ac:dyDescent="0.15"/>
    <row r="10871" customFormat="1" ht="13" x14ac:dyDescent="0.15"/>
    <row r="10872" customFormat="1" ht="13" x14ac:dyDescent="0.15"/>
    <row r="10873" customFormat="1" ht="13" x14ac:dyDescent="0.15"/>
    <row r="10874" customFormat="1" ht="13" x14ac:dyDescent="0.15"/>
    <row r="10875" customFormat="1" ht="13" x14ac:dyDescent="0.15"/>
    <row r="10876" customFormat="1" ht="13" x14ac:dyDescent="0.15"/>
    <row r="10877" customFormat="1" ht="13" x14ac:dyDescent="0.15"/>
    <row r="10878" customFormat="1" ht="13" x14ac:dyDescent="0.15"/>
    <row r="10879" customFormat="1" ht="13" x14ac:dyDescent="0.15"/>
    <row r="10880" customFormat="1" ht="13" x14ac:dyDescent="0.15"/>
    <row r="10881" customFormat="1" ht="13" x14ac:dyDescent="0.15"/>
    <row r="10882" customFormat="1" ht="13" x14ac:dyDescent="0.15"/>
    <row r="10883" customFormat="1" ht="13" x14ac:dyDescent="0.15"/>
    <row r="10884" customFormat="1" ht="13" x14ac:dyDescent="0.15"/>
    <row r="10885" customFormat="1" ht="13" x14ac:dyDescent="0.15"/>
    <row r="10886" customFormat="1" ht="13" x14ac:dyDescent="0.15"/>
    <row r="10887" customFormat="1" ht="13" x14ac:dyDescent="0.15"/>
    <row r="10888" customFormat="1" ht="13" x14ac:dyDescent="0.15"/>
    <row r="10889" customFormat="1" ht="13" x14ac:dyDescent="0.15"/>
    <row r="10890" customFormat="1" ht="13" x14ac:dyDescent="0.15"/>
    <row r="10891" customFormat="1" ht="13" x14ac:dyDescent="0.15"/>
    <row r="10892" customFormat="1" ht="13" x14ac:dyDescent="0.15"/>
    <row r="10893" customFormat="1" ht="13" x14ac:dyDescent="0.15"/>
    <row r="10894" customFormat="1" ht="13" x14ac:dyDescent="0.15"/>
    <row r="10895" customFormat="1" ht="13" x14ac:dyDescent="0.15"/>
    <row r="10896" customFormat="1" ht="13" x14ac:dyDescent="0.15"/>
    <row r="10897" customFormat="1" ht="13" x14ac:dyDescent="0.15"/>
    <row r="10898" customFormat="1" ht="13" x14ac:dyDescent="0.15"/>
    <row r="10899" customFormat="1" ht="13" x14ac:dyDescent="0.15"/>
    <row r="10900" customFormat="1" ht="13" x14ac:dyDescent="0.15"/>
    <row r="10901" customFormat="1" ht="13" x14ac:dyDescent="0.15"/>
    <row r="10902" customFormat="1" ht="13" x14ac:dyDescent="0.15"/>
    <row r="10903" customFormat="1" ht="13" x14ac:dyDescent="0.15"/>
    <row r="10904" customFormat="1" ht="13" x14ac:dyDescent="0.15"/>
    <row r="10905" customFormat="1" ht="13" x14ac:dyDescent="0.15"/>
    <row r="10906" customFormat="1" ht="13" x14ac:dyDescent="0.15"/>
    <row r="10907" customFormat="1" ht="13" x14ac:dyDescent="0.15"/>
    <row r="10908" customFormat="1" ht="13" x14ac:dyDescent="0.15"/>
    <row r="10909" customFormat="1" ht="13" x14ac:dyDescent="0.15"/>
    <row r="10910" customFormat="1" ht="13" x14ac:dyDescent="0.15"/>
    <row r="10911" customFormat="1" ht="13" x14ac:dyDescent="0.15"/>
    <row r="10912" customFormat="1" ht="13" x14ac:dyDescent="0.15"/>
    <row r="10913" customFormat="1" ht="13" x14ac:dyDescent="0.15"/>
    <row r="10914" customFormat="1" ht="13" x14ac:dyDescent="0.15"/>
    <row r="10915" customFormat="1" ht="13" x14ac:dyDescent="0.15"/>
    <row r="10916" customFormat="1" ht="13" x14ac:dyDescent="0.15"/>
    <row r="10917" customFormat="1" ht="13" x14ac:dyDescent="0.15"/>
    <row r="10918" customFormat="1" ht="13" x14ac:dyDescent="0.15"/>
    <row r="10919" customFormat="1" ht="13" x14ac:dyDescent="0.15"/>
    <row r="10920" customFormat="1" ht="13" x14ac:dyDescent="0.15"/>
    <row r="10921" customFormat="1" ht="13" x14ac:dyDescent="0.15"/>
    <row r="10922" customFormat="1" ht="13" x14ac:dyDescent="0.15"/>
    <row r="10923" customFormat="1" ht="13" x14ac:dyDescent="0.15"/>
    <row r="10924" customFormat="1" ht="13" x14ac:dyDescent="0.15"/>
    <row r="10925" customFormat="1" ht="13" x14ac:dyDescent="0.15"/>
    <row r="10926" customFormat="1" ht="13" x14ac:dyDescent="0.15"/>
    <row r="10927" customFormat="1" ht="13" x14ac:dyDescent="0.15"/>
    <row r="10928" customFormat="1" ht="13" x14ac:dyDescent="0.15"/>
    <row r="10929" customFormat="1" ht="13" x14ac:dyDescent="0.15"/>
    <row r="10930" customFormat="1" ht="13" x14ac:dyDescent="0.15"/>
    <row r="10931" customFormat="1" ht="13" x14ac:dyDescent="0.15"/>
    <row r="10932" customFormat="1" ht="13" x14ac:dyDescent="0.15"/>
    <row r="10933" customFormat="1" ht="13" x14ac:dyDescent="0.15"/>
    <row r="10934" customFormat="1" ht="13" x14ac:dyDescent="0.15"/>
    <row r="10935" customFormat="1" ht="13" x14ac:dyDescent="0.15"/>
    <row r="10936" customFormat="1" ht="13" x14ac:dyDescent="0.15"/>
    <row r="10937" customFormat="1" ht="13" x14ac:dyDescent="0.15"/>
    <row r="10938" customFormat="1" ht="13" x14ac:dyDescent="0.15"/>
    <row r="10939" customFormat="1" ht="13" x14ac:dyDescent="0.15"/>
    <row r="10940" customFormat="1" ht="13" x14ac:dyDescent="0.15"/>
    <row r="10941" customFormat="1" ht="13" x14ac:dyDescent="0.15"/>
    <row r="10942" customFormat="1" ht="13" x14ac:dyDescent="0.15"/>
    <row r="10943" customFormat="1" ht="13" x14ac:dyDescent="0.15"/>
    <row r="10944" customFormat="1" ht="13" x14ac:dyDescent="0.15"/>
    <row r="10945" customFormat="1" ht="13" x14ac:dyDescent="0.15"/>
    <row r="10946" customFormat="1" ht="13" x14ac:dyDescent="0.15"/>
    <row r="10947" customFormat="1" ht="13" x14ac:dyDescent="0.15"/>
    <row r="10948" customFormat="1" ht="13" x14ac:dyDescent="0.15"/>
    <row r="10949" customFormat="1" ht="13" x14ac:dyDescent="0.15"/>
    <row r="10950" customFormat="1" ht="13" x14ac:dyDescent="0.15"/>
    <row r="10951" customFormat="1" ht="13" x14ac:dyDescent="0.15"/>
    <row r="10952" customFormat="1" ht="13" x14ac:dyDescent="0.15"/>
    <row r="10953" customFormat="1" ht="13" x14ac:dyDescent="0.15"/>
    <row r="10954" customFormat="1" ht="13" x14ac:dyDescent="0.15"/>
    <row r="10955" customFormat="1" ht="13" x14ac:dyDescent="0.15"/>
    <row r="10956" customFormat="1" ht="13" x14ac:dyDescent="0.15"/>
    <row r="10957" customFormat="1" ht="13" x14ac:dyDescent="0.15"/>
    <row r="10958" customFormat="1" ht="13" x14ac:dyDescent="0.15"/>
    <row r="10959" customFormat="1" ht="13" x14ac:dyDescent="0.15"/>
    <row r="10960" customFormat="1" ht="13" x14ac:dyDescent="0.15"/>
    <row r="10961" customFormat="1" ht="13" x14ac:dyDescent="0.15"/>
    <row r="10962" customFormat="1" ht="13" x14ac:dyDescent="0.15"/>
    <row r="10963" customFormat="1" ht="13" x14ac:dyDescent="0.15"/>
    <row r="10964" customFormat="1" ht="13" x14ac:dyDescent="0.15"/>
    <row r="10965" customFormat="1" ht="13" x14ac:dyDescent="0.15"/>
    <row r="10966" customFormat="1" ht="13" x14ac:dyDescent="0.15"/>
    <row r="10967" customFormat="1" ht="13" x14ac:dyDescent="0.15"/>
    <row r="10968" customFormat="1" ht="13" x14ac:dyDescent="0.15"/>
    <row r="10969" customFormat="1" ht="13" x14ac:dyDescent="0.15"/>
    <row r="10970" customFormat="1" ht="13" x14ac:dyDescent="0.15"/>
    <row r="10971" customFormat="1" ht="13" x14ac:dyDescent="0.15"/>
    <row r="10972" customFormat="1" ht="13" x14ac:dyDescent="0.15"/>
    <row r="10973" customFormat="1" ht="13" x14ac:dyDescent="0.15"/>
    <row r="10974" customFormat="1" ht="13" x14ac:dyDescent="0.15"/>
    <row r="10975" customFormat="1" ht="13" x14ac:dyDescent="0.15"/>
    <row r="10976" customFormat="1" ht="13" x14ac:dyDescent="0.15"/>
    <row r="10977" customFormat="1" ht="13" x14ac:dyDescent="0.15"/>
    <row r="10978" customFormat="1" ht="13" x14ac:dyDescent="0.15"/>
    <row r="10979" customFormat="1" ht="13" x14ac:dyDescent="0.15"/>
    <row r="10980" customFormat="1" ht="13" x14ac:dyDescent="0.15"/>
    <row r="10981" customFormat="1" ht="13" x14ac:dyDescent="0.15"/>
    <row r="10982" customFormat="1" ht="13" x14ac:dyDescent="0.15"/>
    <row r="10983" customFormat="1" ht="13" x14ac:dyDescent="0.15"/>
    <row r="10984" customFormat="1" ht="13" x14ac:dyDescent="0.15"/>
    <row r="10985" customFormat="1" ht="13" x14ac:dyDescent="0.15"/>
    <row r="10986" customFormat="1" ht="13" x14ac:dyDescent="0.15"/>
    <row r="10987" customFormat="1" ht="13" x14ac:dyDescent="0.15"/>
    <row r="10988" customFormat="1" ht="13" x14ac:dyDescent="0.15"/>
    <row r="10989" customFormat="1" ht="13" x14ac:dyDescent="0.15"/>
    <row r="10990" customFormat="1" ht="13" x14ac:dyDescent="0.15"/>
    <row r="10991" customFormat="1" ht="13" x14ac:dyDescent="0.15"/>
    <row r="10992" customFormat="1" ht="13" x14ac:dyDescent="0.15"/>
    <row r="10993" customFormat="1" ht="13" x14ac:dyDescent="0.15"/>
    <row r="10994" customFormat="1" ht="13" x14ac:dyDescent="0.15"/>
    <row r="10995" customFormat="1" ht="13" x14ac:dyDescent="0.15"/>
    <row r="10996" customFormat="1" ht="13" x14ac:dyDescent="0.15"/>
    <row r="10997" customFormat="1" ht="13" x14ac:dyDescent="0.15"/>
    <row r="10998" customFormat="1" ht="13" x14ac:dyDescent="0.15"/>
    <row r="10999" customFormat="1" ht="13" x14ac:dyDescent="0.15"/>
    <row r="11000" customFormat="1" ht="13" x14ac:dyDescent="0.15"/>
    <row r="11001" customFormat="1" ht="13" x14ac:dyDescent="0.15"/>
    <row r="11002" customFormat="1" ht="13" x14ac:dyDescent="0.15"/>
    <row r="11003" customFormat="1" ht="13" x14ac:dyDescent="0.15"/>
    <row r="11004" customFormat="1" ht="13" x14ac:dyDescent="0.15"/>
    <row r="11005" customFormat="1" ht="13" x14ac:dyDescent="0.15"/>
    <row r="11006" customFormat="1" ht="13" x14ac:dyDescent="0.15"/>
    <row r="11007" customFormat="1" ht="13" x14ac:dyDescent="0.15"/>
    <row r="11008" customFormat="1" ht="13" x14ac:dyDescent="0.15"/>
    <row r="11009" customFormat="1" ht="13" x14ac:dyDescent="0.15"/>
    <row r="11010" customFormat="1" ht="13" x14ac:dyDescent="0.15"/>
    <row r="11011" customFormat="1" ht="13" x14ac:dyDescent="0.15"/>
    <row r="11012" customFormat="1" ht="13" x14ac:dyDescent="0.15"/>
    <row r="11013" customFormat="1" ht="13" x14ac:dyDescent="0.15"/>
    <row r="11014" customFormat="1" ht="13" x14ac:dyDescent="0.15"/>
    <row r="11015" customFormat="1" ht="13" x14ac:dyDescent="0.15"/>
    <row r="11016" customFormat="1" ht="13" x14ac:dyDescent="0.15"/>
    <row r="11017" customFormat="1" ht="13" x14ac:dyDescent="0.15"/>
    <row r="11018" customFormat="1" ht="13" x14ac:dyDescent="0.15"/>
    <row r="11019" customFormat="1" ht="13" x14ac:dyDescent="0.15"/>
    <row r="11020" customFormat="1" ht="13" x14ac:dyDescent="0.15"/>
    <row r="11021" customFormat="1" ht="13" x14ac:dyDescent="0.15"/>
    <row r="11022" customFormat="1" ht="13" x14ac:dyDescent="0.15"/>
    <row r="11023" customFormat="1" ht="13" x14ac:dyDescent="0.15"/>
    <row r="11024" customFormat="1" ht="13" x14ac:dyDescent="0.15"/>
    <row r="11025" customFormat="1" ht="13" x14ac:dyDescent="0.15"/>
    <row r="11026" customFormat="1" ht="13" x14ac:dyDescent="0.15"/>
    <row r="11027" customFormat="1" ht="13" x14ac:dyDescent="0.15"/>
    <row r="11028" customFormat="1" ht="13" x14ac:dyDescent="0.15"/>
    <row r="11029" customFormat="1" ht="13" x14ac:dyDescent="0.15"/>
    <row r="11030" customFormat="1" ht="13" x14ac:dyDescent="0.15"/>
    <row r="11031" customFormat="1" ht="13" x14ac:dyDescent="0.15"/>
    <row r="11032" customFormat="1" ht="13" x14ac:dyDescent="0.15"/>
    <row r="11033" customFormat="1" ht="13" x14ac:dyDescent="0.15"/>
    <row r="11034" customFormat="1" ht="13" x14ac:dyDescent="0.15"/>
    <row r="11035" customFormat="1" ht="13" x14ac:dyDescent="0.15"/>
    <row r="11036" customFormat="1" ht="13" x14ac:dyDescent="0.15"/>
    <row r="11037" customFormat="1" ht="13" x14ac:dyDescent="0.15"/>
    <row r="11038" customFormat="1" ht="13" x14ac:dyDescent="0.15"/>
    <row r="11039" customFormat="1" ht="13" x14ac:dyDescent="0.15"/>
    <row r="11040" customFormat="1" ht="13" x14ac:dyDescent="0.15"/>
    <row r="11041" customFormat="1" ht="13" x14ac:dyDescent="0.15"/>
    <row r="11042" customFormat="1" ht="13" x14ac:dyDescent="0.15"/>
    <row r="11043" customFormat="1" ht="13" x14ac:dyDescent="0.15"/>
    <row r="11044" customFormat="1" ht="13" x14ac:dyDescent="0.15"/>
    <row r="11045" customFormat="1" ht="13" x14ac:dyDescent="0.15"/>
    <row r="11046" customFormat="1" ht="13" x14ac:dyDescent="0.15"/>
    <row r="11047" customFormat="1" ht="13" x14ac:dyDescent="0.15"/>
    <row r="11048" customFormat="1" ht="13" x14ac:dyDescent="0.15"/>
    <row r="11049" customFormat="1" ht="13" x14ac:dyDescent="0.15"/>
    <row r="11050" customFormat="1" ht="13" x14ac:dyDescent="0.15"/>
    <row r="11051" customFormat="1" ht="13" x14ac:dyDescent="0.15"/>
    <row r="11052" customFormat="1" ht="13" x14ac:dyDescent="0.15"/>
    <row r="11053" customFormat="1" ht="13" x14ac:dyDescent="0.15"/>
    <row r="11054" customFormat="1" ht="13" x14ac:dyDescent="0.15"/>
    <row r="11055" customFormat="1" ht="13" x14ac:dyDescent="0.15"/>
    <row r="11056" customFormat="1" ht="13" x14ac:dyDescent="0.15"/>
    <row r="11057" customFormat="1" ht="13" x14ac:dyDescent="0.15"/>
    <row r="11058" customFormat="1" ht="13" x14ac:dyDescent="0.15"/>
    <row r="11059" customFormat="1" ht="13" x14ac:dyDescent="0.15"/>
    <row r="11060" customFormat="1" ht="13" x14ac:dyDescent="0.15"/>
    <row r="11061" customFormat="1" ht="13" x14ac:dyDescent="0.15"/>
    <row r="11062" customFormat="1" ht="13" x14ac:dyDescent="0.15"/>
    <row r="11063" customFormat="1" ht="13" x14ac:dyDescent="0.15"/>
    <row r="11064" customFormat="1" ht="13" x14ac:dyDescent="0.15"/>
    <row r="11065" customFormat="1" ht="13" x14ac:dyDescent="0.15"/>
    <row r="11066" customFormat="1" ht="13" x14ac:dyDescent="0.15"/>
    <row r="11067" customFormat="1" ht="13" x14ac:dyDescent="0.15"/>
    <row r="11068" customFormat="1" ht="13" x14ac:dyDescent="0.15"/>
    <row r="11069" customFormat="1" ht="13" x14ac:dyDescent="0.15"/>
    <row r="11070" customFormat="1" ht="13" x14ac:dyDescent="0.15"/>
    <row r="11071" customFormat="1" ht="13" x14ac:dyDescent="0.15"/>
    <row r="11072" customFormat="1" ht="13" x14ac:dyDescent="0.15"/>
    <row r="11073" customFormat="1" ht="13" x14ac:dyDescent="0.15"/>
    <row r="11074" customFormat="1" ht="13" x14ac:dyDescent="0.15"/>
    <row r="11075" customFormat="1" ht="13" x14ac:dyDescent="0.15"/>
    <row r="11076" customFormat="1" ht="13" x14ac:dyDescent="0.15"/>
    <row r="11077" customFormat="1" ht="13" x14ac:dyDescent="0.15"/>
    <row r="11078" customFormat="1" ht="13" x14ac:dyDescent="0.15"/>
    <row r="11079" customFormat="1" ht="13" x14ac:dyDescent="0.15"/>
    <row r="11080" customFormat="1" ht="13" x14ac:dyDescent="0.15"/>
    <row r="11081" customFormat="1" ht="13" x14ac:dyDescent="0.15"/>
    <row r="11082" customFormat="1" ht="13" x14ac:dyDescent="0.15"/>
    <row r="11083" customFormat="1" ht="13" x14ac:dyDescent="0.15"/>
    <row r="11084" customFormat="1" ht="13" x14ac:dyDescent="0.15"/>
    <row r="11085" customFormat="1" ht="13" x14ac:dyDescent="0.15"/>
    <row r="11086" customFormat="1" ht="13" x14ac:dyDescent="0.15"/>
    <row r="11087" customFormat="1" ht="13" x14ac:dyDescent="0.15"/>
    <row r="11088" customFormat="1" ht="13" x14ac:dyDescent="0.15"/>
    <row r="11089" customFormat="1" ht="13" x14ac:dyDescent="0.15"/>
    <row r="11090" customFormat="1" ht="13" x14ac:dyDescent="0.15"/>
    <row r="11091" customFormat="1" ht="13" x14ac:dyDescent="0.15"/>
    <row r="11092" customFormat="1" ht="13" x14ac:dyDescent="0.15"/>
    <row r="11093" customFormat="1" ht="13" x14ac:dyDescent="0.15"/>
    <row r="11094" customFormat="1" ht="13" x14ac:dyDescent="0.15"/>
    <row r="11095" customFormat="1" ht="13" x14ac:dyDescent="0.15"/>
    <row r="11096" customFormat="1" ht="13" x14ac:dyDescent="0.15"/>
    <row r="11097" customFormat="1" ht="13" x14ac:dyDescent="0.15"/>
    <row r="11098" customFormat="1" ht="13" x14ac:dyDescent="0.15"/>
    <row r="11099" customFormat="1" ht="13" x14ac:dyDescent="0.15"/>
    <row r="11100" customFormat="1" ht="13" x14ac:dyDescent="0.15"/>
    <row r="11101" customFormat="1" ht="13" x14ac:dyDescent="0.15"/>
    <row r="11102" customFormat="1" ht="13" x14ac:dyDescent="0.15"/>
    <row r="11103" customFormat="1" ht="13" x14ac:dyDescent="0.15"/>
    <row r="11104" customFormat="1" ht="13" x14ac:dyDescent="0.15"/>
    <row r="11105" customFormat="1" ht="13" x14ac:dyDescent="0.15"/>
    <row r="11106" customFormat="1" ht="13" x14ac:dyDescent="0.15"/>
    <row r="11107" customFormat="1" ht="13" x14ac:dyDescent="0.15"/>
    <row r="11108" customFormat="1" ht="13" x14ac:dyDescent="0.15"/>
    <row r="11109" customFormat="1" ht="13" x14ac:dyDescent="0.15"/>
    <row r="11110" customFormat="1" ht="13" x14ac:dyDescent="0.15"/>
    <row r="11111" customFormat="1" ht="13" x14ac:dyDescent="0.15"/>
    <row r="11112" customFormat="1" ht="13" x14ac:dyDescent="0.15"/>
    <row r="11113" customFormat="1" ht="13" x14ac:dyDescent="0.15"/>
    <row r="11114" customFormat="1" ht="13" x14ac:dyDescent="0.15"/>
    <row r="11115" customFormat="1" ht="13" x14ac:dyDescent="0.15"/>
    <row r="11116" customFormat="1" ht="13" x14ac:dyDescent="0.15"/>
    <row r="11117" customFormat="1" ht="13" x14ac:dyDescent="0.15"/>
    <row r="11118" customFormat="1" ht="13" x14ac:dyDescent="0.15"/>
    <row r="11119" customFormat="1" ht="13" x14ac:dyDescent="0.15"/>
    <row r="11120" customFormat="1" ht="13" x14ac:dyDescent="0.15"/>
    <row r="11121" customFormat="1" ht="13" x14ac:dyDescent="0.15"/>
    <row r="11122" customFormat="1" ht="13" x14ac:dyDescent="0.15"/>
    <row r="11123" customFormat="1" ht="13" x14ac:dyDescent="0.15"/>
    <row r="11124" customFormat="1" ht="13" x14ac:dyDescent="0.15"/>
    <row r="11125" customFormat="1" ht="13" x14ac:dyDescent="0.15"/>
    <row r="11126" customFormat="1" ht="13" x14ac:dyDescent="0.15"/>
    <row r="11127" customFormat="1" ht="13" x14ac:dyDescent="0.15"/>
    <row r="11128" customFormat="1" ht="13" x14ac:dyDescent="0.15"/>
    <row r="11129" customFormat="1" ht="13" x14ac:dyDescent="0.15"/>
    <row r="11130" customFormat="1" ht="13" x14ac:dyDescent="0.15"/>
    <row r="11131" customFormat="1" ht="13" x14ac:dyDescent="0.15"/>
    <row r="11132" customFormat="1" ht="13" x14ac:dyDescent="0.15"/>
    <row r="11133" customFormat="1" ht="13" x14ac:dyDescent="0.15"/>
    <row r="11134" customFormat="1" ht="13" x14ac:dyDescent="0.15"/>
    <row r="11135" customFormat="1" ht="13" x14ac:dyDescent="0.15"/>
    <row r="11136" customFormat="1" ht="13" x14ac:dyDescent="0.15"/>
    <row r="11137" customFormat="1" ht="13" x14ac:dyDescent="0.15"/>
    <row r="11138" customFormat="1" ht="13" x14ac:dyDescent="0.15"/>
    <row r="11139" customFormat="1" ht="13" x14ac:dyDescent="0.15"/>
    <row r="11140" customFormat="1" ht="13" x14ac:dyDescent="0.15"/>
    <row r="11141" customFormat="1" ht="13" x14ac:dyDescent="0.15"/>
    <row r="11142" customFormat="1" ht="13" x14ac:dyDescent="0.15"/>
    <row r="11143" customFormat="1" ht="13" x14ac:dyDescent="0.15"/>
    <row r="11144" customFormat="1" ht="13" x14ac:dyDescent="0.15"/>
    <row r="11145" customFormat="1" ht="13" x14ac:dyDescent="0.15"/>
    <row r="11146" customFormat="1" ht="13" x14ac:dyDescent="0.15"/>
    <row r="11147" customFormat="1" ht="13" x14ac:dyDescent="0.15"/>
    <row r="11148" customFormat="1" ht="13" x14ac:dyDescent="0.15"/>
    <row r="11149" customFormat="1" ht="13" x14ac:dyDescent="0.15"/>
    <row r="11150" customFormat="1" ht="13" x14ac:dyDescent="0.15"/>
    <row r="11151" customFormat="1" ht="13" x14ac:dyDescent="0.15"/>
    <row r="11152" customFormat="1" ht="13" x14ac:dyDescent="0.15"/>
    <row r="11153" customFormat="1" ht="13" x14ac:dyDescent="0.15"/>
    <row r="11154" customFormat="1" ht="13" x14ac:dyDescent="0.15"/>
    <row r="11155" customFormat="1" ht="13" x14ac:dyDescent="0.15"/>
    <row r="11156" customFormat="1" ht="13" x14ac:dyDescent="0.15"/>
    <row r="11157" customFormat="1" ht="13" x14ac:dyDescent="0.15"/>
    <row r="11158" customFormat="1" ht="13" x14ac:dyDescent="0.15"/>
    <row r="11159" customFormat="1" ht="13" x14ac:dyDescent="0.15"/>
    <row r="11160" customFormat="1" ht="13" x14ac:dyDescent="0.15"/>
    <row r="11161" customFormat="1" ht="13" x14ac:dyDescent="0.15"/>
    <row r="11162" customFormat="1" ht="13" x14ac:dyDescent="0.15"/>
    <row r="11163" customFormat="1" ht="13" x14ac:dyDescent="0.15"/>
    <row r="11164" customFormat="1" ht="13" x14ac:dyDescent="0.15"/>
    <row r="11165" customFormat="1" ht="13" x14ac:dyDescent="0.15"/>
    <row r="11166" customFormat="1" ht="13" x14ac:dyDescent="0.15"/>
    <row r="11167" customFormat="1" ht="13" x14ac:dyDescent="0.15"/>
    <row r="11168" customFormat="1" ht="13" x14ac:dyDescent="0.15"/>
    <row r="11169" customFormat="1" ht="13" x14ac:dyDescent="0.15"/>
    <row r="11170" customFormat="1" ht="13" x14ac:dyDescent="0.15"/>
    <row r="11171" customFormat="1" ht="13" x14ac:dyDescent="0.15"/>
    <row r="11172" customFormat="1" ht="13" x14ac:dyDescent="0.15"/>
    <row r="11173" customFormat="1" ht="13" x14ac:dyDescent="0.15"/>
    <row r="11174" customFormat="1" ht="13" x14ac:dyDescent="0.15"/>
    <row r="11175" customFormat="1" ht="13" x14ac:dyDescent="0.15"/>
    <row r="11176" customFormat="1" ht="13" x14ac:dyDescent="0.15"/>
    <row r="11177" customFormat="1" ht="13" x14ac:dyDescent="0.15"/>
    <row r="11178" customFormat="1" ht="13" x14ac:dyDescent="0.15"/>
    <row r="11179" customFormat="1" ht="13" x14ac:dyDescent="0.15"/>
    <row r="11180" customFormat="1" ht="13" x14ac:dyDescent="0.15"/>
    <row r="11181" customFormat="1" ht="13" x14ac:dyDescent="0.15"/>
    <row r="11182" customFormat="1" ht="13" x14ac:dyDescent="0.15"/>
    <row r="11183" customFormat="1" ht="13" x14ac:dyDescent="0.15"/>
    <row r="11184" customFormat="1" ht="13" x14ac:dyDescent="0.15"/>
    <row r="11185" customFormat="1" ht="13" x14ac:dyDescent="0.15"/>
    <row r="11186" customFormat="1" ht="13" x14ac:dyDescent="0.15"/>
    <row r="11187" customFormat="1" ht="13" x14ac:dyDescent="0.15"/>
    <row r="11188" customFormat="1" ht="13" x14ac:dyDescent="0.15"/>
    <row r="11189" customFormat="1" ht="13" x14ac:dyDescent="0.15"/>
    <row r="11190" customFormat="1" ht="13" x14ac:dyDescent="0.15"/>
    <row r="11191" customFormat="1" ht="13" x14ac:dyDescent="0.15"/>
    <row r="11192" customFormat="1" ht="13" x14ac:dyDescent="0.15"/>
    <row r="11193" customFormat="1" ht="13" x14ac:dyDescent="0.15"/>
    <row r="11194" customFormat="1" ht="13" x14ac:dyDescent="0.15"/>
    <row r="11195" customFormat="1" ht="13" x14ac:dyDescent="0.15"/>
    <row r="11196" customFormat="1" ht="13" x14ac:dyDescent="0.15"/>
    <row r="11197" customFormat="1" ht="13" x14ac:dyDescent="0.15"/>
    <row r="11198" customFormat="1" ht="13" x14ac:dyDescent="0.15"/>
    <row r="11199" customFormat="1" ht="13" x14ac:dyDescent="0.15"/>
    <row r="11200" customFormat="1" ht="13" x14ac:dyDescent="0.15"/>
    <row r="11201" customFormat="1" ht="13" x14ac:dyDescent="0.15"/>
    <row r="11202" customFormat="1" ht="13" x14ac:dyDescent="0.15"/>
    <row r="11203" customFormat="1" ht="13" x14ac:dyDescent="0.15"/>
    <row r="11204" customFormat="1" ht="13" x14ac:dyDescent="0.15"/>
    <row r="11205" customFormat="1" ht="13" x14ac:dyDescent="0.15"/>
    <row r="11206" customFormat="1" ht="13" x14ac:dyDescent="0.15"/>
    <row r="11207" customFormat="1" ht="13" x14ac:dyDescent="0.15"/>
    <row r="11208" customFormat="1" ht="13" x14ac:dyDescent="0.15"/>
    <row r="11209" customFormat="1" ht="13" x14ac:dyDescent="0.15"/>
    <row r="11210" customFormat="1" ht="13" x14ac:dyDescent="0.15"/>
    <row r="11211" customFormat="1" ht="13" x14ac:dyDescent="0.15"/>
    <row r="11212" customFormat="1" ht="13" x14ac:dyDescent="0.15"/>
    <row r="11213" customFormat="1" ht="13" x14ac:dyDescent="0.15"/>
    <row r="11214" customFormat="1" ht="13" x14ac:dyDescent="0.15"/>
    <row r="11215" customFormat="1" ht="13" x14ac:dyDescent="0.15"/>
    <row r="11216" customFormat="1" ht="13" x14ac:dyDescent="0.15"/>
    <row r="11217" customFormat="1" ht="13" x14ac:dyDescent="0.15"/>
    <row r="11218" customFormat="1" ht="13" x14ac:dyDescent="0.15"/>
    <row r="11219" customFormat="1" ht="13" x14ac:dyDescent="0.15"/>
    <row r="11220" customFormat="1" ht="13" x14ac:dyDescent="0.15"/>
    <row r="11221" customFormat="1" ht="13" x14ac:dyDescent="0.15"/>
    <row r="11222" customFormat="1" ht="13" x14ac:dyDescent="0.15"/>
    <row r="11223" customFormat="1" ht="13" x14ac:dyDescent="0.15"/>
    <row r="11224" customFormat="1" ht="13" x14ac:dyDescent="0.15"/>
    <row r="11225" customFormat="1" ht="13" x14ac:dyDescent="0.15"/>
    <row r="11226" customFormat="1" ht="13" x14ac:dyDescent="0.15"/>
    <row r="11227" customFormat="1" ht="13" x14ac:dyDescent="0.15"/>
    <row r="11228" customFormat="1" ht="13" x14ac:dyDescent="0.15"/>
    <row r="11229" customFormat="1" ht="13" x14ac:dyDescent="0.15"/>
    <row r="11230" customFormat="1" ht="13" x14ac:dyDescent="0.15"/>
    <row r="11231" customFormat="1" ht="13" x14ac:dyDescent="0.15"/>
    <row r="11232" customFormat="1" ht="13" x14ac:dyDescent="0.15"/>
    <row r="11233" customFormat="1" ht="13" x14ac:dyDescent="0.15"/>
    <row r="11234" customFormat="1" ht="13" x14ac:dyDescent="0.15"/>
    <row r="11235" customFormat="1" ht="13" x14ac:dyDescent="0.15"/>
    <row r="11236" customFormat="1" ht="13" x14ac:dyDescent="0.15"/>
    <row r="11237" customFormat="1" ht="13" x14ac:dyDescent="0.15"/>
    <row r="11238" customFormat="1" ht="13" x14ac:dyDescent="0.15"/>
    <row r="11239" customFormat="1" ht="13" x14ac:dyDescent="0.15"/>
    <row r="11240" customFormat="1" ht="13" x14ac:dyDescent="0.15"/>
    <row r="11241" customFormat="1" ht="13" x14ac:dyDescent="0.15"/>
    <row r="11242" customFormat="1" ht="13" x14ac:dyDescent="0.15"/>
    <row r="11243" customFormat="1" ht="13" x14ac:dyDescent="0.15"/>
    <row r="11244" customFormat="1" ht="13" x14ac:dyDescent="0.15"/>
    <row r="11245" customFormat="1" ht="13" x14ac:dyDescent="0.15"/>
    <row r="11246" customFormat="1" ht="13" x14ac:dyDescent="0.15"/>
    <row r="11247" customFormat="1" ht="13" x14ac:dyDescent="0.15"/>
    <row r="11248" customFormat="1" ht="13" x14ac:dyDescent="0.15"/>
    <row r="11249" customFormat="1" ht="13" x14ac:dyDescent="0.15"/>
    <row r="11250" customFormat="1" ht="13" x14ac:dyDescent="0.15"/>
    <row r="11251" customFormat="1" ht="13" x14ac:dyDescent="0.15"/>
    <row r="11252" customFormat="1" ht="13" x14ac:dyDescent="0.15"/>
    <row r="11253" customFormat="1" ht="13" x14ac:dyDescent="0.15"/>
    <row r="11254" customFormat="1" ht="13" x14ac:dyDescent="0.15"/>
    <row r="11255" customFormat="1" ht="13" x14ac:dyDescent="0.15"/>
    <row r="11256" customFormat="1" ht="13" x14ac:dyDescent="0.15"/>
    <row r="11257" customFormat="1" ht="13" x14ac:dyDescent="0.15"/>
    <row r="11258" customFormat="1" ht="13" x14ac:dyDescent="0.15"/>
    <row r="11259" customFormat="1" ht="13" x14ac:dyDescent="0.15"/>
    <row r="11260" customFormat="1" ht="13" x14ac:dyDescent="0.15"/>
    <row r="11261" customFormat="1" ht="13" x14ac:dyDescent="0.15"/>
    <row r="11262" customFormat="1" ht="13" x14ac:dyDescent="0.15"/>
    <row r="11263" customFormat="1" ht="13" x14ac:dyDescent="0.15"/>
    <row r="11264" customFormat="1" ht="13" x14ac:dyDescent="0.15"/>
    <row r="11265" customFormat="1" ht="13" x14ac:dyDescent="0.15"/>
    <row r="11266" customFormat="1" ht="13" x14ac:dyDescent="0.15"/>
    <row r="11267" customFormat="1" ht="13" x14ac:dyDescent="0.15"/>
    <row r="11268" customFormat="1" ht="13" x14ac:dyDescent="0.15"/>
    <row r="11269" customFormat="1" ht="13" x14ac:dyDescent="0.15"/>
    <row r="11270" customFormat="1" ht="13" x14ac:dyDescent="0.15"/>
    <row r="11271" customFormat="1" ht="13" x14ac:dyDescent="0.15"/>
    <row r="11272" customFormat="1" ht="13" x14ac:dyDescent="0.15"/>
    <row r="11273" customFormat="1" ht="13" x14ac:dyDescent="0.15"/>
    <row r="11274" customFormat="1" ht="13" x14ac:dyDescent="0.15"/>
    <row r="11275" customFormat="1" ht="13" x14ac:dyDescent="0.15"/>
    <row r="11276" customFormat="1" ht="13" x14ac:dyDescent="0.15"/>
    <row r="11277" customFormat="1" ht="13" x14ac:dyDescent="0.15"/>
    <row r="11278" customFormat="1" ht="13" x14ac:dyDescent="0.15"/>
    <row r="11279" customFormat="1" ht="13" x14ac:dyDescent="0.15"/>
    <row r="11280" customFormat="1" ht="13" x14ac:dyDescent="0.15"/>
    <row r="11281" customFormat="1" ht="13" x14ac:dyDescent="0.15"/>
    <row r="11282" customFormat="1" ht="13" x14ac:dyDescent="0.15"/>
    <row r="11283" customFormat="1" ht="13" x14ac:dyDescent="0.15"/>
    <row r="11284" customFormat="1" ht="13" x14ac:dyDescent="0.15"/>
    <row r="11285" customFormat="1" ht="13" x14ac:dyDescent="0.15"/>
    <row r="11286" customFormat="1" ht="13" x14ac:dyDescent="0.15"/>
    <row r="11287" customFormat="1" ht="13" x14ac:dyDescent="0.15"/>
    <row r="11288" customFormat="1" ht="13" x14ac:dyDescent="0.15"/>
    <row r="11289" customFormat="1" ht="13" x14ac:dyDescent="0.15"/>
    <row r="11290" customFormat="1" ht="13" x14ac:dyDescent="0.15"/>
    <row r="11291" customFormat="1" ht="13" x14ac:dyDescent="0.15"/>
    <row r="11292" customFormat="1" ht="13" x14ac:dyDescent="0.15"/>
    <row r="11293" customFormat="1" ht="13" x14ac:dyDescent="0.15"/>
    <row r="11294" customFormat="1" ht="13" x14ac:dyDescent="0.15"/>
    <row r="11295" customFormat="1" ht="13" x14ac:dyDescent="0.15"/>
    <row r="11296" customFormat="1" ht="13" x14ac:dyDescent="0.15"/>
    <row r="11297" customFormat="1" ht="13" x14ac:dyDescent="0.15"/>
    <row r="11298" customFormat="1" ht="13" x14ac:dyDescent="0.15"/>
    <row r="11299" customFormat="1" ht="13" x14ac:dyDescent="0.15"/>
    <row r="11300" customFormat="1" ht="13" x14ac:dyDescent="0.15"/>
    <row r="11301" customFormat="1" ht="13" x14ac:dyDescent="0.15"/>
    <row r="11302" customFormat="1" ht="13" x14ac:dyDescent="0.15"/>
    <row r="11303" customFormat="1" ht="13" x14ac:dyDescent="0.15"/>
    <row r="11304" customFormat="1" ht="13" x14ac:dyDescent="0.15"/>
    <row r="11305" customFormat="1" ht="13" x14ac:dyDescent="0.15"/>
    <row r="11306" customFormat="1" ht="13" x14ac:dyDescent="0.15"/>
    <row r="11307" customFormat="1" ht="13" x14ac:dyDescent="0.15"/>
    <row r="11308" customFormat="1" ht="13" x14ac:dyDescent="0.15"/>
    <row r="11309" customFormat="1" ht="13" x14ac:dyDescent="0.15"/>
    <row r="11310" customFormat="1" ht="13" x14ac:dyDescent="0.15"/>
    <row r="11311" customFormat="1" ht="13" x14ac:dyDescent="0.15"/>
    <row r="11312" customFormat="1" ht="13" x14ac:dyDescent="0.15"/>
    <row r="11313" customFormat="1" ht="13" x14ac:dyDescent="0.15"/>
    <row r="11314" customFormat="1" ht="13" x14ac:dyDescent="0.15"/>
    <row r="11315" customFormat="1" ht="13" x14ac:dyDescent="0.15"/>
    <row r="11316" customFormat="1" ht="13" x14ac:dyDescent="0.15"/>
    <row r="11317" customFormat="1" ht="13" x14ac:dyDescent="0.15"/>
    <row r="11318" customFormat="1" ht="13" x14ac:dyDescent="0.15"/>
    <row r="11319" customFormat="1" ht="13" x14ac:dyDescent="0.15"/>
    <row r="11320" customFormat="1" ht="13" x14ac:dyDescent="0.15"/>
    <row r="11321" customFormat="1" ht="13" x14ac:dyDescent="0.15"/>
    <row r="11322" customFormat="1" ht="13" x14ac:dyDescent="0.15"/>
    <row r="11323" customFormat="1" ht="13" x14ac:dyDescent="0.15"/>
    <row r="11324" customFormat="1" ht="13" x14ac:dyDescent="0.15"/>
    <row r="11325" customFormat="1" ht="13" x14ac:dyDescent="0.15"/>
    <row r="11326" customFormat="1" ht="13" x14ac:dyDescent="0.15"/>
    <row r="11327" customFormat="1" ht="13" x14ac:dyDescent="0.15"/>
    <row r="11328" customFormat="1" ht="13" x14ac:dyDescent="0.15"/>
    <row r="11329" customFormat="1" ht="13" x14ac:dyDescent="0.15"/>
    <row r="11330" customFormat="1" ht="13" x14ac:dyDescent="0.15"/>
    <row r="11331" customFormat="1" ht="13" x14ac:dyDescent="0.15"/>
    <row r="11332" customFormat="1" ht="13" x14ac:dyDescent="0.15"/>
    <row r="11333" customFormat="1" ht="13" x14ac:dyDescent="0.15"/>
    <row r="11334" customFormat="1" ht="13" x14ac:dyDescent="0.15"/>
    <row r="11335" customFormat="1" ht="13" x14ac:dyDescent="0.15"/>
    <row r="11336" customFormat="1" ht="13" x14ac:dyDescent="0.15"/>
    <row r="11337" customFormat="1" ht="13" x14ac:dyDescent="0.15"/>
    <row r="11338" customFormat="1" ht="13" x14ac:dyDescent="0.15"/>
    <row r="11339" customFormat="1" ht="13" x14ac:dyDescent="0.15"/>
    <row r="11340" customFormat="1" ht="13" x14ac:dyDescent="0.15"/>
    <row r="11341" customFormat="1" ht="13" x14ac:dyDescent="0.15"/>
    <row r="11342" customFormat="1" ht="13" x14ac:dyDescent="0.15"/>
    <row r="11343" customFormat="1" ht="13" x14ac:dyDescent="0.15"/>
    <row r="11344" customFormat="1" ht="13" x14ac:dyDescent="0.15"/>
    <row r="11345" customFormat="1" ht="13" x14ac:dyDescent="0.15"/>
    <row r="11346" customFormat="1" ht="13" x14ac:dyDescent="0.15"/>
    <row r="11347" customFormat="1" ht="13" x14ac:dyDescent="0.15"/>
    <row r="11348" customFormat="1" ht="13" x14ac:dyDescent="0.15"/>
    <row r="11349" customFormat="1" ht="13" x14ac:dyDescent="0.15"/>
    <row r="11350" customFormat="1" ht="13" x14ac:dyDescent="0.15"/>
    <row r="11351" customFormat="1" ht="13" x14ac:dyDescent="0.15"/>
    <row r="11352" customFormat="1" ht="13" x14ac:dyDescent="0.15"/>
    <row r="11353" customFormat="1" ht="13" x14ac:dyDescent="0.15"/>
    <row r="11354" customFormat="1" ht="13" x14ac:dyDescent="0.15"/>
    <row r="11355" customFormat="1" ht="13" x14ac:dyDescent="0.15"/>
    <row r="11356" customFormat="1" ht="13" x14ac:dyDescent="0.15"/>
    <row r="11357" customFormat="1" ht="13" x14ac:dyDescent="0.15"/>
    <row r="11358" customFormat="1" ht="13" x14ac:dyDescent="0.15"/>
    <row r="11359" customFormat="1" ht="13" x14ac:dyDescent="0.15"/>
    <row r="11360" customFormat="1" ht="13" x14ac:dyDescent="0.15"/>
    <row r="11361" customFormat="1" ht="13" x14ac:dyDescent="0.15"/>
    <row r="11362" customFormat="1" ht="13" x14ac:dyDescent="0.15"/>
    <row r="11363" customFormat="1" ht="13" x14ac:dyDescent="0.15"/>
    <row r="11364" customFormat="1" ht="13" x14ac:dyDescent="0.15"/>
    <row r="11365" customFormat="1" ht="13" x14ac:dyDescent="0.15"/>
    <row r="11366" customFormat="1" ht="13" x14ac:dyDescent="0.15"/>
    <row r="11367" customFormat="1" ht="13" x14ac:dyDescent="0.15"/>
    <row r="11368" customFormat="1" ht="13" x14ac:dyDescent="0.15"/>
    <row r="11369" customFormat="1" ht="13" x14ac:dyDescent="0.15"/>
    <row r="11370" customFormat="1" ht="13" x14ac:dyDescent="0.15"/>
    <row r="11371" customFormat="1" ht="13" x14ac:dyDescent="0.15"/>
    <row r="11372" customFormat="1" ht="13" x14ac:dyDescent="0.15"/>
    <row r="11373" customFormat="1" ht="13" x14ac:dyDescent="0.15"/>
    <row r="11374" customFormat="1" ht="13" x14ac:dyDescent="0.15"/>
    <row r="11375" customFormat="1" ht="13" x14ac:dyDescent="0.15"/>
    <row r="11376" customFormat="1" ht="13" x14ac:dyDescent="0.15"/>
    <row r="11377" customFormat="1" ht="13" x14ac:dyDescent="0.15"/>
    <row r="11378" customFormat="1" ht="13" x14ac:dyDescent="0.15"/>
    <row r="11379" customFormat="1" ht="13" x14ac:dyDescent="0.15"/>
    <row r="11380" customFormat="1" ht="13" x14ac:dyDescent="0.15"/>
    <row r="11381" customFormat="1" ht="13" x14ac:dyDescent="0.15"/>
    <row r="11382" customFormat="1" ht="13" x14ac:dyDescent="0.15"/>
    <row r="11383" customFormat="1" ht="13" x14ac:dyDescent="0.15"/>
    <row r="11384" customFormat="1" ht="13" x14ac:dyDescent="0.15"/>
    <row r="11385" customFormat="1" ht="13" x14ac:dyDescent="0.15"/>
    <row r="11386" customFormat="1" ht="13" x14ac:dyDescent="0.15"/>
    <row r="11387" customFormat="1" ht="13" x14ac:dyDescent="0.15"/>
    <row r="11388" customFormat="1" ht="13" x14ac:dyDescent="0.15"/>
    <row r="11389" customFormat="1" ht="13" x14ac:dyDescent="0.15"/>
    <row r="11390" customFormat="1" ht="13" x14ac:dyDescent="0.15"/>
    <row r="11391" customFormat="1" ht="13" x14ac:dyDescent="0.15"/>
    <row r="11392" customFormat="1" ht="13" x14ac:dyDescent="0.15"/>
    <row r="11393" customFormat="1" ht="13" x14ac:dyDescent="0.15"/>
    <row r="11394" customFormat="1" ht="13" x14ac:dyDescent="0.15"/>
    <row r="11395" customFormat="1" ht="13" x14ac:dyDescent="0.15"/>
    <row r="11396" customFormat="1" ht="13" x14ac:dyDescent="0.15"/>
    <row r="11397" customFormat="1" ht="13" x14ac:dyDescent="0.15"/>
    <row r="11398" customFormat="1" ht="13" x14ac:dyDescent="0.15"/>
    <row r="11399" customFormat="1" ht="13" x14ac:dyDescent="0.15"/>
    <row r="11400" customFormat="1" ht="13" x14ac:dyDescent="0.15"/>
    <row r="11401" customFormat="1" ht="13" x14ac:dyDescent="0.15"/>
    <row r="11402" customFormat="1" ht="13" x14ac:dyDescent="0.15"/>
    <row r="11403" customFormat="1" ht="13" x14ac:dyDescent="0.15"/>
    <row r="11404" customFormat="1" ht="13" x14ac:dyDescent="0.15"/>
    <row r="11405" customFormat="1" ht="13" x14ac:dyDescent="0.15"/>
    <row r="11406" customFormat="1" ht="13" x14ac:dyDescent="0.15"/>
    <row r="11407" customFormat="1" ht="13" x14ac:dyDescent="0.15"/>
    <row r="11408" customFormat="1" ht="13" x14ac:dyDescent="0.15"/>
    <row r="11409" customFormat="1" ht="13" x14ac:dyDescent="0.15"/>
    <row r="11410" customFormat="1" ht="13" x14ac:dyDescent="0.15"/>
    <row r="11411" customFormat="1" ht="13" x14ac:dyDescent="0.15"/>
    <row r="11412" customFormat="1" ht="13" x14ac:dyDescent="0.15"/>
    <row r="11413" customFormat="1" ht="13" x14ac:dyDescent="0.15"/>
    <row r="11414" customFormat="1" ht="13" x14ac:dyDescent="0.15"/>
    <row r="11415" customFormat="1" ht="13" x14ac:dyDescent="0.15"/>
    <row r="11416" customFormat="1" ht="13" x14ac:dyDescent="0.15"/>
    <row r="11417" customFormat="1" ht="13" x14ac:dyDescent="0.15"/>
    <row r="11418" customFormat="1" ht="13" x14ac:dyDescent="0.15"/>
    <row r="11419" customFormat="1" ht="13" x14ac:dyDescent="0.15"/>
    <row r="11420" customFormat="1" ht="13" x14ac:dyDescent="0.15"/>
    <row r="11421" customFormat="1" ht="13" x14ac:dyDescent="0.15"/>
    <row r="11422" customFormat="1" ht="13" x14ac:dyDescent="0.15"/>
    <row r="11423" customFormat="1" ht="13" x14ac:dyDescent="0.15"/>
    <row r="11424" customFormat="1" ht="13" x14ac:dyDescent="0.15"/>
    <row r="11425" customFormat="1" ht="13" x14ac:dyDescent="0.15"/>
    <row r="11426" customFormat="1" ht="13" x14ac:dyDescent="0.15"/>
    <row r="11427" customFormat="1" ht="13" x14ac:dyDescent="0.15"/>
    <row r="11428" customFormat="1" ht="13" x14ac:dyDescent="0.15"/>
    <row r="11429" customFormat="1" ht="13" x14ac:dyDescent="0.15"/>
    <row r="11430" customFormat="1" ht="13" x14ac:dyDescent="0.15"/>
    <row r="11431" customFormat="1" ht="13" x14ac:dyDescent="0.15"/>
    <row r="11432" customFormat="1" ht="13" x14ac:dyDescent="0.15"/>
    <row r="11433" customFormat="1" ht="13" x14ac:dyDescent="0.15"/>
    <row r="11434" customFormat="1" ht="13" x14ac:dyDescent="0.15"/>
    <row r="11435" customFormat="1" ht="13" x14ac:dyDescent="0.15"/>
    <row r="11436" customFormat="1" ht="13" x14ac:dyDescent="0.15"/>
    <row r="11437" customFormat="1" ht="13" x14ac:dyDescent="0.15"/>
    <row r="11438" customFormat="1" ht="13" x14ac:dyDescent="0.15"/>
    <row r="11439" customFormat="1" ht="13" x14ac:dyDescent="0.15"/>
    <row r="11440" customFormat="1" ht="13" x14ac:dyDescent="0.15"/>
    <row r="11441" customFormat="1" ht="13" x14ac:dyDescent="0.15"/>
    <row r="11442" customFormat="1" ht="13" x14ac:dyDescent="0.15"/>
    <row r="11443" customFormat="1" ht="13" x14ac:dyDescent="0.15"/>
    <row r="11444" customFormat="1" ht="13" x14ac:dyDescent="0.15"/>
    <row r="11445" customFormat="1" ht="13" x14ac:dyDescent="0.15"/>
    <row r="11446" customFormat="1" ht="13" x14ac:dyDescent="0.15"/>
    <row r="11447" customFormat="1" ht="13" x14ac:dyDescent="0.15"/>
    <row r="11448" customFormat="1" ht="13" x14ac:dyDescent="0.15"/>
    <row r="11449" customFormat="1" ht="13" x14ac:dyDescent="0.15"/>
    <row r="11450" customFormat="1" ht="13" x14ac:dyDescent="0.15"/>
    <row r="11451" customFormat="1" ht="13" x14ac:dyDescent="0.15"/>
    <row r="11452" customFormat="1" ht="13" x14ac:dyDescent="0.15"/>
    <row r="11453" customFormat="1" ht="13" x14ac:dyDescent="0.15"/>
    <row r="11454" customFormat="1" ht="13" x14ac:dyDescent="0.15"/>
    <row r="11455" customFormat="1" ht="13" x14ac:dyDescent="0.15"/>
    <row r="11456" customFormat="1" ht="13" x14ac:dyDescent="0.15"/>
    <row r="11457" customFormat="1" ht="13" x14ac:dyDescent="0.15"/>
    <row r="11458" customFormat="1" ht="13" x14ac:dyDescent="0.15"/>
    <row r="11459" customFormat="1" ht="13" x14ac:dyDescent="0.15"/>
    <row r="11460" customFormat="1" ht="13" x14ac:dyDescent="0.15"/>
    <row r="11461" customFormat="1" ht="13" x14ac:dyDescent="0.15"/>
    <row r="11462" customFormat="1" ht="13" x14ac:dyDescent="0.15"/>
    <row r="11463" customFormat="1" ht="13" x14ac:dyDescent="0.15"/>
    <row r="11464" customFormat="1" ht="13" x14ac:dyDescent="0.15"/>
    <row r="11465" customFormat="1" ht="13" x14ac:dyDescent="0.15"/>
    <row r="11466" customFormat="1" ht="13" x14ac:dyDescent="0.15"/>
    <row r="11467" customFormat="1" ht="13" x14ac:dyDescent="0.15"/>
    <row r="11468" customFormat="1" ht="13" x14ac:dyDescent="0.15"/>
    <row r="11469" customFormat="1" ht="13" x14ac:dyDescent="0.15"/>
    <row r="11470" customFormat="1" ht="13" x14ac:dyDescent="0.15"/>
    <row r="11471" customFormat="1" ht="13" x14ac:dyDescent="0.15"/>
    <row r="11472" customFormat="1" ht="13" x14ac:dyDescent="0.15"/>
    <row r="11473" customFormat="1" ht="13" x14ac:dyDescent="0.15"/>
    <row r="11474" customFormat="1" ht="13" x14ac:dyDescent="0.15"/>
    <row r="11475" customFormat="1" ht="13" x14ac:dyDescent="0.15"/>
    <row r="11476" customFormat="1" ht="13" x14ac:dyDescent="0.15"/>
    <row r="11477" customFormat="1" ht="13" x14ac:dyDescent="0.15"/>
    <row r="11478" customFormat="1" ht="13" x14ac:dyDescent="0.15"/>
    <row r="11479" customFormat="1" ht="13" x14ac:dyDescent="0.15"/>
    <row r="11480" customFormat="1" ht="13" x14ac:dyDescent="0.15"/>
    <row r="11481" customFormat="1" ht="13" x14ac:dyDescent="0.15"/>
    <row r="11482" customFormat="1" ht="13" x14ac:dyDescent="0.15"/>
    <row r="11483" customFormat="1" ht="13" x14ac:dyDescent="0.15"/>
    <row r="11484" customFormat="1" ht="13" x14ac:dyDescent="0.15"/>
    <row r="11485" customFormat="1" ht="13" x14ac:dyDescent="0.15"/>
    <row r="11486" customFormat="1" ht="13" x14ac:dyDescent="0.15"/>
    <row r="11487" customFormat="1" ht="13" x14ac:dyDescent="0.15"/>
    <row r="11488" customFormat="1" ht="13" x14ac:dyDescent="0.15"/>
    <row r="11489" customFormat="1" ht="13" x14ac:dyDescent="0.15"/>
    <row r="11490" customFormat="1" ht="13" x14ac:dyDescent="0.15"/>
    <row r="11491" customFormat="1" ht="13" x14ac:dyDescent="0.15"/>
    <row r="11492" customFormat="1" ht="13" x14ac:dyDescent="0.15"/>
    <row r="11493" customFormat="1" ht="13" x14ac:dyDescent="0.15"/>
    <row r="11494" customFormat="1" ht="13" x14ac:dyDescent="0.15"/>
    <row r="11495" customFormat="1" ht="13" x14ac:dyDescent="0.15"/>
    <row r="11496" customFormat="1" ht="13" x14ac:dyDescent="0.15"/>
    <row r="11497" customFormat="1" ht="13" x14ac:dyDescent="0.15"/>
    <row r="11498" customFormat="1" ht="13" x14ac:dyDescent="0.15"/>
    <row r="11499" customFormat="1" ht="13" x14ac:dyDescent="0.15"/>
    <row r="11500" customFormat="1" ht="13" x14ac:dyDescent="0.15"/>
    <row r="11501" customFormat="1" ht="13" x14ac:dyDescent="0.15"/>
    <row r="11502" customFormat="1" ht="13" x14ac:dyDescent="0.15"/>
    <row r="11503" customFormat="1" ht="13" x14ac:dyDescent="0.15"/>
    <row r="11504" customFormat="1" ht="13" x14ac:dyDescent="0.15"/>
    <row r="11505" customFormat="1" ht="13" x14ac:dyDescent="0.15"/>
    <row r="11506" customFormat="1" ht="13" x14ac:dyDescent="0.15"/>
    <row r="11507" customFormat="1" ht="13" x14ac:dyDescent="0.15"/>
    <row r="11508" customFormat="1" ht="13" x14ac:dyDescent="0.15"/>
    <row r="11509" customFormat="1" ht="13" x14ac:dyDescent="0.15"/>
    <row r="11510" customFormat="1" ht="13" x14ac:dyDescent="0.15"/>
    <row r="11511" customFormat="1" ht="13" x14ac:dyDescent="0.15"/>
    <row r="11512" customFormat="1" ht="13" x14ac:dyDescent="0.15"/>
    <row r="11513" customFormat="1" ht="13" x14ac:dyDescent="0.15"/>
    <row r="11514" customFormat="1" ht="13" x14ac:dyDescent="0.15"/>
    <row r="11515" customFormat="1" ht="13" x14ac:dyDescent="0.15"/>
    <row r="11516" customFormat="1" ht="13" x14ac:dyDescent="0.15"/>
    <row r="11517" customFormat="1" ht="13" x14ac:dyDescent="0.15"/>
    <row r="11518" customFormat="1" ht="13" x14ac:dyDescent="0.15"/>
    <row r="11519" customFormat="1" ht="13" x14ac:dyDescent="0.15"/>
    <row r="11520" customFormat="1" ht="13" x14ac:dyDescent="0.15"/>
    <row r="11521" customFormat="1" ht="13" x14ac:dyDescent="0.15"/>
    <row r="11522" customFormat="1" ht="13" x14ac:dyDescent="0.15"/>
    <row r="11523" customFormat="1" ht="13" x14ac:dyDescent="0.15"/>
    <row r="11524" customFormat="1" ht="13" x14ac:dyDescent="0.15"/>
    <row r="11525" customFormat="1" ht="13" x14ac:dyDescent="0.15"/>
    <row r="11526" customFormat="1" ht="13" x14ac:dyDescent="0.15"/>
    <row r="11527" customFormat="1" ht="13" x14ac:dyDescent="0.15"/>
    <row r="11528" customFormat="1" ht="13" x14ac:dyDescent="0.15"/>
    <row r="11529" customFormat="1" ht="13" x14ac:dyDescent="0.15"/>
    <row r="11530" customFormat="1" ht="13" x14ac:dyDescent="0.15"/>
    <row r="11531" customFormat="1" ht="13" x14ac:dyDescent="0.15"/>
    <row r="11532" customFormat="1" ht="13" x14ac:dyDescent="0.15"/>
    <row r="11533" customFormat="1" ht="13" x14ac:dyDescent="0.15"/>
    <row r="11534" customFormat="1" ht="13" x14ac:dyDescent="0.15"/>
    <row r="11535" customFormat="1" ht="13" x14ac:dyDescent="0.15"/>
    <row r="11536" customFormat="1" ht="13" x14ac:dyDescent="0.15"/>
    <row r="11537" customFormat="1" ht="13" x14ac:dyDescent="0.15"/>
    <row r="11538" customFormat="1" ht="13" x14ac:dyDescent="0.15"/>
    <row r="11539" customFormat="1" ht="13" x14ac:dyDescent="0.15"/>
    <row r="11540" customFormat="1" ht="13" x14ac:dyDescent="0.15"/>
    <row r="11541" customFormat="1" ht="13" x14ac:dyDescent="0.15"/>
    <row r="11542" customFormat="1" ht="13" x14ac:dyDescent="0.15"/>
    <row r="11543" customFormat="1" ht="13" x14ac:dyDescent="0.15"/>
    <row r="11544" customFormat="1" ht="13" x14ac:dyDescent="0.15"/>
    <row r="11545" customFormat="1" ht="13" x14ac:dyDescent="0.15"/>
    <row r="11546" customFormat="1" ht="13" x14ac:dyDescent="0.15"/>
    <row r="11547" customFormat="1" ht="13" x14ac:dyDescent="0.15"/>
    <row r="11548" customFormat="1" ht="13" x14ac:dyDescent="0.15"/>
    <row r="11549" customFormat="1" ht="13" x14ac:dyDescent="0.15"/>
    <row r="11550" customFormat="1" ht="13" x14ac:dyDescent="0.15"/>
    <row r="11551" customFormat="1" ht="13" x14ac:dyDescent="0.15"/>
    <row r="11552" customFormat="1" ht="13" x14ac:dyDescent="0.15"/>
    <row r="11553" customFormat="1" ht="13" x14ac:dyDescent="0.15"/>
    <row r="11554" customFormat="1" ht="13" x14ac:dyDescent="0.15"/>
    <row r="11555" customFormat="1" ht="13" x14ac:dyDescent="0.15"/>
    <row r="11556" customFormat="1" ht="13" x14ac:dyDescent="0.15"/>
    <row r="11557" customFormat="1" ht="13" x14ac:dyDescent="0.15"/>
    <row r="11558" customFormat="1" ht="13" x14ac:dyDescent="0.15"/>
    <row r="11559" customFormat="1" ht="13" x14ac:dyDescent="0.15"/>
    <row r="11560" customFormat="1" ht="13" x14ac:dyDescent="0.15"/>
    <row r="11561" customFormat="1" ht="13" x14ac:dyDescent="0.15"/>
    <row r="11562" customFormat="1" ht="13" x14ac:dyDescent="0.15"/>
    <row r="11563" customFormat="1" ht="13" x14ac:dyDescent="0.15"/>
    <row r="11564" customFormat="1" ht="13" x14ac:dyDescent="0.15"/>
    <row r="11565" customFormat="1" ht="13" x14ac:dyDescent="0.15"/>
    <row r="11566" customFormat="1" ht="13" x14ac:dyDescent="0.15"/>
    <row r="11567" customFormat="1" ht="13" x14ac:dyDescent="0.15"/>
    <row r="11568" customFormat="1" ht="13" x14ac:dyDescent="0.15"/>
    <row r="11569" customFormat="1" ht="13" x14ac:dyDescent="0.15"/>
    <row r="11570" customFormat="1" ht="13" x14ac:dyDescent="0.15"/>
    <row r="11571" customFormat="1" ht="13" x14ac:dyDescent="0.15"/>
    <row r="11572" customFormat="1" ht="13" x14ac:dyDescent="0.15"/>
    <row r="11573" customFormat="1" ht="13" x14ac:dyDescent="0.15"/>
    <row r="11574" customFormat="1" ht="13" x14ac:dyDescent="0.15"/>
    <row r="11575" customFormat="1" ht="13" x14ac:dyDescent="0.15"/>
    <row r="11576" customFormat="1" ht="13" x14ac:dyDescent="0.15"/>
    <row r="11577" customFormat="1" ht="13" x14ac:dyDescent="0.15"/>
    <row r="11578" customFormat="1" ht="13" x14ac:dyDescent="0.15"/>
    <row r="11579" customFormat="1" ht="13" x14ac:dyDescent="0.15"/>
    <row r="11580" customFormat="1" ht="13" x14ac:dyDescent="0.15"/>
    <row r="11581" customFormat="1" ht="13" x14ac:dyDescent="0.15"/>
    <row r="11582" customFormat="1" ht="13" x14ac:dyDescent="0.15"/>
    <row r="11583" customFormat="1" ht="13" x14ac:dyDescent="0.15"/>
    <row r="11584" customFormat="1" ht="13" x14ac:dyDescent="0.15"/>
    <row r="11585" customFormat="1" ht="13" x14ac:dyDescent="0.15"/>
    <row r="11586" customFormat="1" ht="13" x14ac:dyDescent="0.15"/>
    <row r="11587" customFormat="1" ht="13" x14ac:dyDescent="0.15"/>
    <row r="11588" customFormat="1" ht="13" x14ac:dyDescent="0.15"/>
    <row r="11589" customFormat="1" ht="13" x14ac:dyDescent="0.15"/>
    <row r="11590" customFormat="1" ht="13" x14ac:dyDescent="0.15"/>
    <row r="11591" customFormat="1" ht="13" x14ac:dyDescent="0.15"/>
    <row r="11592" customFormat="1" ht="13" x14ac:dyDescent="0.15"/>
    <row r="11593" customFormat="1" ht="13" x14ac:dyDescent="0.15"/>
    <row r="11594" customFormat="1" ht="13" x14ac:dyDescent="0.15"/>
    <row r="11595" customFormat="1" ht="13" x14ac:dyDescent="0.15"/>
    <row r="11596" customFormat="1" ht="13" x14ac:dyDescent="0.15"/>
    <row r="11597" customFormat="1" ht="13" x14ac:dyDescent="0.15"/>
    <row r="11598" customFormat="1" ht="13" x14ac:dyDescent="0.15"/>
    <row r="11599" customFormat="1" ht="13" x14ac:dyDescent="0.15"/>
    <row r="11600" customFormat="1" ht="13" x14ac:dyDescent="0.15"/>
    <row r="11601" customFormat="1" ht="13" x14ac:dyDescent="0.15"/>
    <row r="11602" customFormat="1" ht="13" x14ac:dyDescent="0.15"/>
    <row r="11603" customFormat="1" ht="13" x14ac:dyDescent="0.15"/>
    <row r="11604" customFormat="1" ht="13" x14ac:dyDescent="0.15"/>
    <row r="11605" customFormat="1" ht="13" x14ac:dyDescent="0.15"/>
    <row r="11606" customFormat="1" ht="13" x14ac:dyDescent="0.15"/>
    <row r="11607" customFormat="1" ht="13" x14ac:dyDescent="0.15"/>
    <row r="11608" customFormat="1" ht="13" x14ac:dyDescent="0.15"/>
    <row r="11609" customFormat="1" ht="13" x14ac:dyDescent="0.15"/>
    <row r="11610" customFormat="1" ht="13" x14ac:dyDescent="0.15"/>
    <row r="11611" customFormat="1" ht="13" x14ac:dyDescent="0.15"/>
    <row r="11612" customFormat="1" ht="13" x14ac:dyDescent="0.15"/>
    <row r="11613" customFormat="1" ht="13" x14ac:dyDescent="0.15"/>
    <row r="11614" customFormat="1" ht="13" x14ac:dyDescent="0.15"/>
    <row r="11615" customFormat="1" ht="13" x14ac:dyDescent="0.15"/>
    <row r="11616" customFormat="1" ht="13" x14ac:dyDescent="0.15"/>
    <row r="11617" customFormat="1" ht="13" x14ac:dyDescent="0.15"/>
    <row r="11618" customFormat="1" ht="13" x14ac:dyDescent="0.15"/>
    <row r="11619" customFormat="1" ht="13" x14ac:dyDescent="0.15"/>
    <row r="11620" customFormat="1" ht="13" x14ac:dyDescent="0.15"/>
    <row r="11621" customFormat="1" ht="13" x14ac:dyDescent="0.15"/>
    <row r="11622" customFormat="1" ht="13" x14ac:dyDescent="0.15"/>
    <row r="11623" customFormat="1" ht="13" x14ac:dyDescent="0.15"/>
    <row r="11624" customFormat="1" ht="13" x14ac:dyDescent="0.15"/>
    <row r="11625" customFormat="1" ht="13" x14ac:dyDescent="0.15"/>
    <row r="11626" customFormat="1" ht="13" x14ac:dyDescent="0.15"/>
    <row r="11627" customFormat="1" ht="13" x14ac:dyDescent="0.15"/>
    <row r="11628" customFormat="1" ht="13" x14ac:dyDescent="0.15"/>
    <row r="11629" customFormat="1" ht="13" x14ac:dyDescent="0.15"/>
    <row r="11630" customFormat="1" ht="13" x14ac:dyDescent="0.15"/>
    <row r="11631" customFormat="1" ht="13" x14ac:dyDescent="0.15"/>
    <row r="11632" customFormat="1" ht="13" x14ac:dyDescent="0.15"/>
    <row r="11633" customFormat="1" ht="13" x14ac:dyDescent="0.15"/>
    <row r="11634" customFormat="1" ht="13" x14ac:dyDescent="0.15"/>
    <row r="11635" customFormat="1" ht="13" x14ac:dyDescent="0.15"/>
    <row r="11636" customFormat="1" ht="13" x14ac:dyDescent="0.15"/>
    <row r="11637" customFormat="1" ht="13" x14ac:dyDescent="0.15"/>
    <row r="11638" customFormat="1" ht="13" x14ac:dyDescent="0.15"/>
    <row r="11639" customFormat="1" ht="13" x14ac:dyDescent="0.15"/>
    <row r="11640" customFormat="1" ht="13" x14ac:dyDescent="0.15"/>
    <row r="11641" customFormat="1" ht="13" x14ac:dyDescent="0.15"/>
    <row r="11642" customFormat="1" ht="13" x14ac:dyDescent="0.15"/>
    <row r="11643" customFormat="1" ht="13" x14ac:dyDescent="0.15"/>
    <row r="11644" customFormat="1" ht="13" x14ac:dyDescent="0.15"/>
    <row r="11645" customFormat="1" ht="13" x14ac:dyDescent="0.15"/>
    <row r="11646" customFormat="1" ht="13" x14ac:dyDescent="0.15"/>
    <row r="11647" customFormat="1" ht="13" x14ac:dyDescent="0.15"/>
    <row r="11648" customFormat="1" ht="13" x14ac:dyDescent="0.15"/>
    <row r="11649" customFormat="1" ht="13" x14ac:dyDescent="0.15"/>
    <row r="11650" customFormat="1" ht="13" x14ac:dyDescent="0.15"/>
    <row r="11651" customFormat="1" ht="13" x14ac:dyDescent="0.15"/>
    <row r="11652" customFormat="1" ht="13" x14ac:dyDescent="0.15"/>
    <row r="11653" customFormat="1" ht="13" x14ac:dyDescent="0.15"/>
    <row r="11654" customFormat="1" ht="13" x14ac:dyDescent="0.15"/>
    <row r="11655" customFormat="1" ht="13" x14ac:dyDescent="0.15"/>
    <row r="11656" customFormat="1" ht="13" x14ac:dyDescent="0.15"/>
    <row r="11657" customFormat="1" ht="13" x14ac:dyDescent="0.15"/>
    <row r="11658" customFormat="1" ht="13" x14ac:dyDescent="0.15"/>
    <row r="11659" customFormat="1" ht="13" x14ac:dyDescent="0.15"/>
    <row r="11660" customFormat="1" ht="13" x14ac:dyDescent="0.15"/>
    <row r="11661" customFormat="1" ht="13" x14ac:dyDescent="0.15"/>
    <row r="11662" customFormat="1" ht="13" x14ac:dyDescent="0.15"/>
    <row r="11663" customFormat="1" ht="13" x14ac:dyDescent="0.15"/>
    <row r="11664" customFormat="1" ht="13" x14ac:dyDescent="0.15"/>
    <row r="11665" customFormat="1" ht="13" x14ac:dyDescent="0.15"/>
    <row r="11666" customFormat="1" ht="13" x14ac:dyDescent="0.15"/>
    <row r="11667" customFormat="1" ht="13" x14ac:dyDescent="0.15"/>
    <row r="11668" customFormat="1" ht="13" x14ac:dyDescent="0.15"/>
    <row r="11669" customFormat="1" ht="13" x14ac:dyDescent="0.15"/>
    <row r="11670" customFormat="1" ht="13" x14ac:dyDescent="0.15"/>
    <row r="11671" customFormat="1" ht="13" x14ac:dyDescent="0.15"/>
    <row r="11672" customFormat="1" ht="13" x14ac:dyDescent="0.15"/>
    <row r="11673" customFormat="1" ht="13" x14ac:dyDescent="0.15"/>
    <row r="11674" customFormat="1" ht="13" x14ac:dyDescent="0.15"/>
    <row r="11675" customFormat="1" ht="13" x14ac:dyDescent="0.15"/>
    <row r="11676" customFormat="1" ht="13" x14ac:dyDescent="0.15"/>
    <row r="11677" customFormat="1" ht="13" x14ac:dyDescent="0.15"/>
    <row r="11678" customFormat="1" ht="13" x14ac:dyDescent="0.15"/>
    <row r="11679" customFormat="1" ht="13" x14ac:dyDescent="0.15"/>
    <row r="11680" customFormat="1" ht="13" x14ac:dyDescent="0.15"/>
    <row r="11681" customFormat="1" ht="13" x14ac:dyDescent="0.15"/>
    <row r="11682" customFormat="1" ht="13" x14ac:dyDescent="0.15"/>
    <row r="11683" customFormat="1" ht="13" x14ac:dyDescent="0.15"/>
    <row r="11684" customFormat="1" ht="13" x14ac:dyDescent="0.15"/>
    <row r="11685" customFormat="1" ht="13" x14ac:dyDescent="0.15"/>
    <row r="11686" customFormat="1" ht="13" x14ac:dyDescent="0.15"/>
    <row r="11687" customFormat="1" ht="13" x14ac:dyDescent="0.15"/>
    <row r="11688" customFormat="1" ht="13" x14ac:dyDescent="0.15"/>
    <row r="11689" customFormat="1" ht="13" x14ac:dyDescent="0.15"/>
    <row r="11690" customFormat="1" ht="13" x14ac:dyDescent="0.15"/>
    <row r="11691" customFormat="1" ht="13" x14ac:dyDescent="0.15"/>
    <row r="11692" customFormat="1" ht="13" x14ac:dyDescent="0.15"/>
    <row r="11693" customFormat="1" ht="13" x14ac:dyDescent="0.15"/>
    <row r="11694" customFormat="1" ht="13" x14ac:dyDescent="0.15"/>
    <row r="11695" customFormat="1" ht="13" x14ac:dyDescent="0.15"/>
    <row r="11696" customFormat="1" ht="13" x14ac:dyDescent="0.15"/>
    <row r="11697" customFormat="1" ht="13" x14ac:dyDescent="0.15"/>
    <row r="11698" customFormat="1" ht="13" x14ac:dyDescent="0.15"/>
    <row r="11699" customFormat="1" ht="13" x14ac:dyDescent="0.15"/>
    <row r="11700" customFormat="1" ht="13" x14ac:dyDescent="0.15"/>
    <row r="11701" customFormat="1" ht="13" x14ac:dyDescent="0.15"/>
    <row r="11702" customFormat="1" ht="13" x14ac:dyDescent="0.15"/>
    <row r="11703" customFormat="1" ht="13" x14ac:dyDescent="0.15"/>
    <row r="11704" customFormat="1" ht="13" x14ac:dyDescent="0.15"/>
    <row r="11705" customFormat="1" ht="13" x14ac:dyDescent="0.15"/>
    <row r="11706" customFormat="1" ht="13" x14ac:dyDescent="0.15"/>
    <row r="11707" customFormat="1" ht="13" x14ac:dyDescent="0.15"/>
    <row r="11708" customFormat="1" ht="13" x14ac:dyDescent="0.15"/>
    <row r="11709" customFormat="1" ht="13" x14ac:dyDescent="0.15"/>
    <row r="11710" customFormat="1" ht="13" x14ac:dyDescent="0.15"/>
    <row r="11711" customFormat="1" ht="13" x14ac:dyDescent="0.15"/>
    <row r="11712" customFormat="1" ht="13" x14ac:dyDescent="0.15"/>
    <row r="11713" customFormat="1" ht="13" x14ac:dyDescent="0.15"/>
    <row r="11714" customFormat="1" ht="13" x14ac:dyDescent="0.15"/>
    <row r="11715" customFormat="1" ht="13" x14ac:dyDescent="0.15"/>
    <row r="11716" customFormat="1" ht="13" x14ac:dyDescent="0.15"/>
    <row r="11717" customFormat="1" ht="13" x14ac:dyDescent="0.15"/>
    <row r="11718" customFormat="1" ht="13" x14ac:dyDescent="0.15"/>
    <row r="11719" customFormat="1" ht="13" x14ac:dyDescent="0.15"/>
    <row r="11720" customFormat="1" ht="13" x14ac:dyDescent="0.15"/>
    <row r="11721" customFormat="1" ht="13" x14ac:dyDescent="0.15"/>
    <row r="11722" customFormat="1" ht="13" x14ac:dyDescent="0.15"/>
    <row r="11723" customFormat="1" ht="13" x14ac:dyDescent="0.15"/>
    <row r="11724" customFormat="1" ht="13" x14ac:dyDescent="0.15"/>
    <row r="11725" customFormat="1" ht="13" x14ac:dyDescent="0.15"/>
    <row r="11726" customFormat="1" ht="13" x14ac:dyDescent="0.15"/>
    <row r="11727" customFormat="1" ht="13" x14ac:dyDescent="0.15"/>
    <row r="11728" customFormat="1" ht="13" x14ac:dyDescent="0.15"/>
    <row r="11729" customFormat="1" ht="13" x14ac:dyDescent="0.15"/>
    <row r="11730" customFormat="1" ht="13" x14ac:dyDescent="0.15"/>
    <row r="11731" customFormat="1" ht="13" x14ac:dyDescent="0.15"/>
    <row r="11732" customFormat="1" ht="13" x14ac:dyDescent="0.15"/>
    <row r="11733" customFormat="1" ht="13" x14ac:dyDescent="0.15"/>
    <row r="11734" customFormat="1" ht="13" x14ac:dyDescent="0.15"/>
    <row r="11735" customFormat="1" ht="13" x14ac:dyDescent="0.15"/>
    <row r="11736" customFormat="1" ht="13" x14ac:dyDescent="0.15"/>
    <row r="11737" customFormat="1" ht="13" x14ac:dyDescent="0.15"/>
    <row r="11738" customFormat="1" ht="13" x14ac:dyDescent="0.15"/>
    <row r="11739" customFormat="1" ht="13" x14ac:dyDescent="0.15"/>
    <row r="11740" customFormat="1" ht="13" x14ac:dyDescent="0.15"/>
    <row r="11741" customFormat="1" ht="13" x14ac:dyDescent="0.15"/>
    <row r="11742" customFormat="1" ht="13" x14ac:dyDescent="0.15"/>
    <row r="11743" customFormat="1" ht="13" x14ac:dyDescent="0.15"/>
    <row r="11744" customFormat="1" ht="13" x14ac:dyDescent="0.15"/>
    <row r="11745" customFormat="1" ht="13" x14ac:dyDescent="0.15"/>
    <row r="11746" customFormat="1" ht="13" x14ac:dyDescent="0.15"/>
    <row r="11747" customFormat="1" ht="13" x14ac:dyDescent="0.15"/>
    <row r="11748" customFormat="1" ht="13" x14ac:dyDescent="0.15"/>
    <row r="11749" customFormat="1" ht="13" x14ac:dyDescent="0.15"/>
    <row r="11750" customFormat="1" ht="13" x14ac:dyDescent="0.15"/>
    <row r="11751" customFormat="1" ht="13" x14ac:dyDescent="0.15"/>
    <row r="11752" customFormat="1" ht="13" x14ac:dyDescent="0.15"/>
    <row r="11753" customFormat="1" ht="13" x14ac:dyDescent="0.15"/>
    <row r="11754" customFormat="1" ht="13" x14ac:dyDescent="0.15"/>
    <row r="11755" customFormat="1" ht="13" x14ac:dyDescent="0.15"/>
    <row r="11756" customFormat="1" ht="13" x14ac:dyDescent="0.15"/>
    <row r="11757" customFormat="1" ht="13" x14ac:dyDescent="0.15"/>
    <row r="11758" customFormat="1" ht="13" x14ac:dyDescent="0.15"/>
    <row r="11759" customFormat="1" ht="13" x14ac:dyDescent="0.15"/>
    <row r="11760" customFormat="1" ht="13" x14ac:dyDescent="0.15"/>
    <row r="11761" customFormat="1" ht="13" x14ac:dyDescent="0.15"/>
    <row r="11762" customFormat="1" ht="13" x14ac:dyDescent="0.15"/>
    <row r="11763" customFormat="1" ht="13" x14ac:dyDescent="0.15"/>
    <row r="11764" customFormat="1" ht="13" x14ac:dyDescent="0.15"/>
    <row r="11765" customFormat="1" ht="13" x14ac:dyDescent="0.15"/>
    <row r="11766" customFormat="1" ht="13" x14ac:dyDescent="0.15"/>
    <row r="11767" customFormat="1" ht="13" x14ac:dyDescent="0.15"/>
    <row r="11768" customFormat="1" ht="13" x14ac:dyDescent="0.15"/>
    <row r="11769" customFormat="1" ht="13" x14ac:dyDescent="0.15"/>
    <row r="11770" customFormat="1" ht="13" x14ac:dyDescent="0.15"/>
    <row r="11771" customFormat="1" ht="13" x14ac:dyDescent="0.15"/>
    <row r="11772" customFormat="1" ht="13" x14ac:dyDescent="0.15"/>
    <row r="11773" customFormat="1" ht="13" x14ac:dyDescent="0.15"/>
    <row r="11774" customFormat="1" ht="13" x14ac:dyDescent="0.15"/>
    <row r="11775" customFormat="1" ht="13" x14ac:dyDescent="0.15"/>
    <row r="11776" customFormat="1" ht="13" x14ac:dyDescent="0.15"/>
    <row r="11777" customFormat="1" ht="13" x14ac:dyDescent="0.15"/>
    <row r="11778" customFormat="1" ht="13" x14ac:dyDescent="0.15"/>
    <row r="11779" customFormat="1" ht="13" x14ac:dyDescent="0.15"/>
    <row r="11780" customFormat="1" ht="13" x14ac:dyDescent="0.15"/>
    <row r="11781" customFormat="1" ht="13" x14ac:dyDescent="0.15"/>
    <row r="11782" customFormat="1" ht="13" x14ac:dyDescent="0.15"/>
    <row r="11783" customFormat="1" ht="13" x14ac:dyDescent="0.15"/>
    <row r="11784" customFormat="1" ht="13" x14ac:dyDescent="0.15"/>
    <row r="11785" customFormat="1" ht="13" x14ac:dyDescent="0.15"/>
    <row r="11786" customFormat="1" ht="13" x14ac:dyDescent="0.15"/>
    <row r="11787" customFormat="1" ht="13" x14ac:dyDescent="0.15"/>
    <row r="11788" customFormat="1" ht="13" x14ac:dyDescent="0.15"/>
    <row r="11789" customFormat="1" ht="13" x14ac:dyDescent="0.15"/>
    <row r="11790" customFormat="1" ht="13" x14ac:dyDescent="0.15"/>
    <row r="11791" customFormat="1" ht="13" x14ac:dyDescent="0.15"/>
    <row r="11792" customFormat="1" ht="13" x14ac:dyDescent="0.15"/>
    <row r="11793" customFormat="1" ht="13" x14ac:dyDescent="0.15"/>
    <row r="11794" customFormat="1" ht="13" x14ac:dyDescent="0.15"/>
    <row r="11795" customFormat="1" ht="13" x14ac:dyDescent="0.15"/>
    <row r="11796" customFormat="1" ht="13" x14ac:dyDescent="0.15"/>
    <row r="11797" customFormat="1" ht="13" x14ac:dyDescent="0.15"/>
    <row r="11798" customFormat="1" ht="13" x14ac:dyDescent="0.15"/>
    <row r="11799" customFormat="1" ht="13" x14ac:dyDescent="0.15"/>
    <row r="11800" customFormat="1" ht="13" x14ac:dyDescent="0.15"/>
    <row r="11801" customFormat="1" ht="13" x14ac:dyDescent="0.15"/>
    <row r="11802" customFormat="1" ht="13" x14ac:dyDescent="0.15"/>
    <row r="11803" customFormat="1" ht="13" x14ac:dyDescent="0.15"/>
    <row r="11804" customFormat="1" ht="13" x14ac:dyDescent="0.15"/>
    <row r="11805" customFormat="1" ht="13" x14ac:dyDescent="0.15"/>
    <row r="11806" customFormat="1" ht="13" x14ac:dyDescent="0.15"/>
    <row r="11807" customFormat="1" ht="13" x14ac:dyDescent="0.15"/>
    <row r="11808" customFormat="1" ht="13" x14ac:dyDescent="0.15"/>
    <row r="11809" customFormat="1" ht="13" x14ac:dyDescent="0.15"/>
    <row r="11810" customFormat="1" ht="13" x14ac:dyDescent="0.15"/>
    <row r="11811" customFormat="1" ht="13" x14ac:dyDescent="0.15"/>
    <row r="11812" customFormat="1" ht="13" x14ac:dyDescent="0.15"/>
    <row r="11813" customFormat="1" ht="13" x14ac:dyDescent="0.15"/>
    <row r="11814" customFormat="1" ht="13" x14ac:dyDescent="0.15"/>
    <row r="11815" customFormat="1" ht="13" x14ac:dyDescent="0.15"/>
    <row r="11816" customFormat="1" ht="13" x14ac:dyDescent="0.15"/>
    <row r="11817" customFormat="1" ht="13" x14ac:dyDescent="0.15"/>
    <row r="11818" customFormat="1" ht="13" x14ac:dyDescent="0.15"/>
    <row r="11819" customFormat="1" ht="13" x14ac:dyDescent="0.15"/>
    <row r="11820" customFormat="1" ht="13" x14ac:dyDescent="0.15"/>
    <row r="11821" customFormat="1" ht="13" x14ac:dyDescent="0.15"/>
    <row r="11822" customFormat="1" ht="13" x14ac:dyDescent="0.15"/>
    <row r="11823" customFormat="1" ht="13" x14ac:dyDescent="0.15"/>
    <row r="11824" customFormat="1" ht="13" x14ac:dyDescent="0.15"/>
    <row r="11825" customFormat="1" ht="13" x14ac:dyDescent="0.15"/>
    <row r="11826" customFormat="1" ht="13" x14ac:dyDescent="0.15"/>
    <row r="11827" customFormat="1" ht="13" x14ac:dyDescent="0.15"/>
    <row r="11828" customFormat="1" ht="13" x14ac:dyDescent="0.15"/>
    <row r="11829" customFormat="1" ht="13" x14ac:dyDescent="0.15"/>
    <row r="11830" customFormat="1" ht="13" x14ac:dyDescent="0.15"/>
    <row r="11831" customFormat="1" ht="13" x14ac:dyDescent="0.15"/>
    <row r="11832" customFormat="1" ht="13" x14ac:dyDescent="0.15"/>
    <row r="11833" customFormat="1" ht="13" x14ac:dyDescent="0.15"/>
    <row r="11834" customFormat="1" ht="13" x14ac:dyDescent="0.15"/>
    <row r="11835" customFormat="1" ht="13" x14ac:dyDescent="0.15"/>
    <row r="11836" customFormat="1" ht="13" x14ac:dyDescent="0.15"/>
    <row r="11837" customFormat="1" ht="13" x14ac:dyDescent="0.15"/>
    <row r="11838" customFormat="1" ht="13" x14ac:dyDescent="0.15"/>
    <row r="11839" customFormat="1" ht="13" x14ac:dyDescent="0.15"/>
    <row r="11840" customFormat="1" ht="13" x14ac:dyDescent="0.15"/>
    <row r="11841" customFormat="1" ht="13" x14ac:dyDescent="0.15"/>
    <row r="11842" customFormat="1" ht="13" x14ac:dyDescent="0.15"/>
    <row r="11843" customFormat="1" ht="13" x14ac:dyDescent="0.15"/>
    <row r="11844" customFormat="1" ht="13" x14ac:dyDescent="0.15"/>
    <row r="11845" customFormat="1" ht="13" x14ac:dyDescent="0.15"/>
    <row r="11846" customFormat="1" ht="13" x14ac:dyDescent="0.15"/>
    <row r="11847" customFormat="1" ht="13" x14ac:dyDescent="0.15"/>
    <row r="11848" customFormat="1" ht="13" x14ac:dyDescent="0.15"/>
    <row r="11849" customFormat="1" ht="13" x14ac:dyDescent="0.15"/>
    <row r="11850" customFormat="1" ht="13" x14ac:dyDescent="0.15"/>
    <row r="11851" customFormat="1" ht="13" x14ac:dyDescent="0.15"/>
    <row r="11852" customFormat="1" ht="13" x14ac:dyDescent="0.15"/>
    <row r="11853" customFormat="1" ht="13" x14ac:dyDescent="0.15"/>
    <row r="11854" customFormat="1" ht="13" x14ac:dyDescent="0.15"/>
    <row r="11855" customFormat="1" ht="13" x14ac:dyDescent="0.15"/>
    <row r="11856" customFormat="1" ht="13" x14ac:dyDescent="0.15"/>
    <row r="11857" customFormat="1" ht="13" x14ac:dyDescent="0.15"/>
    <row r="11858" customFormat="1" ht="13" x14ac:dyDescent="0.15"/>
    <row r="11859" customFormat="1" ht="13" x14ac:dyDescent="0.15"/>
    <row r="11860" customFormat="1" ht="13" x14ac:dyDescent="0.15"/>
    <row r="11861" customFormat="1" ht="13" x14ac:dyDescent="0.15"/>
    <row r="11862" customFormat="1" ht="13" x14ac:dyDescent="0.15"/>
    <row r="11863" customFormat="1" ht="13" x14ac:dyDescent="0.15"/>
    <row r="11864" customFormat="1" ht="13" x14ac:dyDescent="0.15"/>
    <row r="11865" customFormat="1" ht="13" x14ac:dyDescent="0.15"/>
    <row r="11866" customFormat="1" ht="13" x14ac:dyDescent="0.15"/>
    <row r="11867" customFormat="1" ht="13" x14ac:dyDescent="0.15"/>
    <row r="11868" customFormat="1" ht="13" x14ac:dyDescent="0.15"/>
    <row r="11869" customFormat="1" ht="13" x14ac:dyDescent="0.15"/>
    <row r="11870" customFormat="1" ht="13" x14ac:dyDescent="0.15"/>
    <row r="11871" customFormat="1" ht="13" x14ac:dyDescent="0.15"/>
    <row r="11872" customFormat="1" ht="13" x14ac:dyDescent="0.15"/>
    <row r="11873" customFormat="1" ht="13" x14ac:dyDescent="0.15"/>
    <row r="11874" customFormat="1" ht="13" x14ac:dyDescent="0.15"/>
    <row r="11875" customFormat="1" ht="13" x14ac:dyDescent="0.15"/>
    <row r="11876" customFormat="1" ht="13" x14ac:dyDescent="0.15"/>
    <row r="11877" customFormat="1" ht="13" x14ac:dyDescent="0.15"/>
    <row r="11878" customFormat="1" ht="13" x14ac:dyDescent="0.15"/>
    <row r="11879" customFormat="1" ht="13" x14ac:dyDescent="0.15"/>
    <row r="11880" customFormat="1" ht="13" x14ac:dyDescent="0.15"/>
    <row r="11881" customFormat="1" ht="13" x14ac:dyDescent="0.15"/>
    <row r="11882" customFormat="1" ht="13" x14ac:dyDescent="0.15"/>
    <row r="11883" customFormat="1" ht="13" x14ac:dyDescent="0.15"/>
    <row r="11884" customFormat="1" ht="13" x14ac:dyDescent="0.15"/>
    <row r="11885" customFormat="1" ht="13" x14ac:dyDescent="0.15"/>
    <row r="11886" customFormat="1" ht="13" x14ac:dyDescent="0.15"/>
    <row r="11887" customFormat="1" ht="13" x14ac:dyDescent="0.15"/>
    <row r="11888" customFormat="1" ht="13" x14ac:dyDescent="0.15"/>
    <row r="11889" customFormat="1" ht="13" x14ac:dyDescent="0.15"/>
    <row r="11890" customFormat="1" ht="13" x14ac:dyDescent="0.15"/>
    <row r="11891" customFormat="1" ht="13" x14ac:dyDescent="0.15"/>
    <row r="11892" customFormat="1" ht="13" x14ac:dyDescent="0.15"/>
    <row r="11893" customFormat="1" ht="13" x14ac:dyDescent="0.15"/>
    <row r="11894" customFormat="1" ht="13" x14ac:dyDescent="0.15"/>
    <row r="11895" customFormat="1" ht="13" x14ac:dyDescent="0.15"/>
    <row r="11896" customFormat="1" ht="13" x14ac:dyDescent="0.15"/>
    <row r="11897" customFormat="1" ht="13" x14ac:dyDescent="0.15"/>
    <row r="11898" customFormat="1" ht="13" x14ac:dyDescent="0.15"/>
    <row r="11899" customFormat="1" ht="13" x14ac:dyDescent="0.15"/>
    <row r="11900" customFormat="1" ht="13" x14ac:dyDescent="0.15"/>
    <row r="11901" customFormat="1" ht="13" x14ac:dyDescent="0.15"/>
    <row r="11902" customFormat="1" ht="13" x14ac:dyDescent="0.15"/>
    <row r="11903" customFormat="1" ht="13" x14ac:dyDescent="0.15"/>
    <row r="11904" customFormat="1" ht="13" x14ac:dyDescent="0.15"/>
    <row r="11905" customFormat="1" ht="13" x14ac:dyDescent="0.15"/>
    <row r="11906" customFormat="1" ht="13" x14ac:dyDescent="0.15"/>
    <row r="11907" customFormat="1" ht="13" x14ac:dyDescent="0.15"/>
    <row r="11908" customFormat="1" ht="13" x14ac:dyDescent="0.15"/>
    <row r="11909" customFormat="1" ht="13" x14ac:dyDescent="0.15"/>
    <row r="11910" customFormat="1" ht="13" x14ac:dyDescent="0.15"/>
    <row r="11911" customFormat="1" ht="13" x14ac:dyDescent="0.15"/>
    <row r="11912" customFormat="1" ht="13" x14ac:dyDescent="0.15"/>
    <row r="11913" customFormat="1" ht="13" x14ac:dyDescent="0.15"/>
    <row r="11914" customFormat="1" ht="13" x14ac:dyDescent="0.15"/>
    <row r="11915" customFormat="1" ht="13" x14ac:dyDescent="0.15"/>
    <row r="11916" customFormat="1" ht="13" x14ac:dyDescent="0.15"/>
    <row r="11917" customFormat="1" ht="13" x14ac:dyDescent="0.15"/>
    <row r="11918" customFormat="1" ht="13" x14ac:dyDescent="0.15"/>
    <row r="11919" customFormat="1" ht="13" x14ac:dyDescent="0.15"/>
    <row r="11920" customFormat="1" ht="13" x14ac:dyDescent="0.15"/>
    <row r="11921" customFormat="1" ht="13" x14ac:dyDescent="0.15"/>
    <row r="11922" customFormat="1" ht="13" x14ac:dyDescent="0.15"/>
    <row r="11923" customFormat="1" ht="13" x14ac:dyDescent="0.15"/>
    <row r="11924" customFormat="1" ht="13" x14ac:dyDescent="0.15"/>
    <row r="11925" customFormat="1" ht="13" x14ac:dyDescent="0.15"/>
    <row r="11926" customFormat="1" ht="13" x14ac:dyDescent="0.15"/>
    <row r="11927" customFormat="1" ht="13" x14ac:dyDescent="0.15"/>
    <row r="11928" customFormat="1" ht="13" x14ac:dyDescent="0.15"/>
    <row r="11929" customFormat="1" ht="13" x14ac:dyDescent="0.15"/>
    <row r="11930" customFormat="1" ht="13" x14ac:dyDescent="0.15"/>
    <row r="11931" customFormat="1" ht="13" x14ac:dyDescent="0.15"/>
    <row r="11932" customFormat="1" ht="13" x14ac:dyDescent="0.15"/>
    <row r="11933" customFormat="1" ht="13" x14ac:dyDescent="0.15"/>
    <row r="11934" customFormat="1" ht="13" x14ac:dyDescent="0.15"/>
    <row r="11935" customFormat="1" ht="13" x14ac:dyDescent="0.15"/>
    <row r="11936" customFormat="1" ht="13" x14ac:dyDescent="0.15"/>
    <row r="11937" customFormat="1" ht="13" x14ac:dyDescent="0.15"/>
    <row r="11938" customFormat="1" ht="13" x14ac:dyDescent="0.15"/>
    <row r="11939" customFormat="1" ht="13" x14ac:dyDescent="0.15"/>
    <row r="11940" customFormat="1" ht="13" x14ac:dyDescent="0.15"/>
    <row r="11941" customFormat="1" ht="13" x14ac:dyDescent="0.15"/>
    <row r="11942" customFormat="1" ht="13" x14ac:dyDescent="0.15"/>
    <row r="11943" customFormat="1" ht="13" x14ac:dyDescent="0.15"/>
    <row r="11944" customFormat="1" ht="13" x14ac:dyDescent="0.15"/>
    <row r="11945" customFormat="1" ht="13" x14ac:dyDescent="0.15"/>
    <row r="11946" customFormat="1" ht="13" x14ac:dyDescent="0.15"/>
    <row r="11947" customFormat="1" ht="13" x14ac:dyDescent="0.15"/>
    <row r="11948" customFormat="1" ht="13" x14ac:dyDescent="0.15"/>
    <row r="11949" customFormat="1" ht="13" x14ac:dyDescent="0.15"/>
    <row r="11950" customFormat="1" ht="13" x14ac:dyDescent="0.15"/>
    <row r="11951" customFormat="1" ht="13" x14ac:dyDescent="0.15"/>
    <row r="11952" customFormat="1" ht="13" x14ac:dyDescent="0.15"/>
    <row r="11953" customFormat="1" ht="13" x14ac:dyDescent="0.15"/>
    <row r="11954" customFormat="1" ht="13" x14ac:dyDescent="0.15"/>
    <row r="11955" customFormat="1" ht="13" x14ac:dyDescent="0.15"/>
    <row r="11956" customFormat="1" ht="13" x14ac:dyDescent="0.15"/>
    <row r="11957" customFormat="1" ht="13" x14ac:dyDescent="0.15"/>
    <row r="11958" customFormat="1" ht="13" x14ac:dyDescent="0.15"/>
    <row r="11959" customFormat="1" ht="13" x14ac:dyDescent="0.15"/>
    <row r="11960" customFormat="1" ht="13" x14ac:dyDescent="0.15"/>
    <row r="11961" customFormat="1" ht="13" x14ac:dyDescent="0.15"/>
    <row r="11962" customFormat="1" ht="13" x14ac:dyDescent="0.15"/>
    <row r="11963" customFormat="1" ht="13" x14ac:dyDescent="0.15"/>
    <row r="11964" customFormat="1" ht="13" x14ac:dyDescent="0.15"/>
    <row r="11965" customFormat="1" ht="13" x14ac:dyDescent="0.15"/>
    <row r="11966" customFormat="1" ht="13" x14ac:dyDescent="0.15"/>
    <row r="11967" customFormat="1" ht="13" x14ac:dyDescent="0.15"/>
    <row r="11968" customFormat="1" ht="13" x14ac:dyDescent="0.15"/>
    <row r="11969" customFormat="1" ht="13" x14ac:dyDescent="0.15"/>
    <row r="11970" customFormat="1" ht="13" x14ac:dyDescent="0.15"/>
    <row r="11971" customFormat="1" ht="13" x14ac:dyDescent="0.15"/>
    <row r="11972" customFormat="1" ht="13" x14ac:dyDescent="0.15"/>
    <row r="11973" customFormat="1" ht="13" x14ac:dyDescent="0.15"/>
    <row r="11974" customFormat="1" ht="13" x14ac:dyDescent="0.15"/>
    <row r="11975" customFormat="1" ht="13" x14ac:dyDescent="0.15"/>
    <row r="11976" customFormat="1" ht="13" x14ac:dyDescent="0.15"/>
    <row r="11977" customFormat="1" ht="13" x14ac:dyDescent="0.15"/>
    <row r="11978" customFormat="1" ht="13" x14ac:dyDescent="0.15"/>
    <row r="11979" customFormat="1" ht="13" x14ac:dyDescent="0.15"/>
    <row r="11980" customFormat="1" ht="13" x14ac:dyDescent="0.15"/>
    <row r="11981" customFormat="1" ht="13" x14ac:dyDescent="0.15"/>
    <row r="11982" customFormat="1" ht="13" x14ac:dyDescent="0.15"/>
    <row r="11983" customFormat="1" ht="13" x14ac:dyDescent="0.15"/>
    <row r="11984" customFormat="1" ht="13" x14ac:dyDescent="0.15"/>
    <row r="11985" customFormat="1" ht="13" x14ac:dyDescent="0.15"/>
    <row r="11986" customFormat="1" ht="13" x14ac:dyDescent="0.15"/>
    <row r="11987" customFormat="1" ht="13" x14ac:dyDescent="0.15"/>
    <row r="11988" customFormat="1" ht="13" x14ac:dyDescent="0.15"/>
    <row r="11989" customFormat="1" ht="13" x14ac:dyDescent="0.15"/>
    <row r="11990" customFormat="1" ht="13" x14ac:dyDescent="0.15"/>
    <row r="11991" customFormat="1" ht="13" x14ac:dyDescent="0.15"/>
    <row r="11992" customFormat="1" ht="13" x14ac:dyDescent="0.15"/>
    <row r="11993" customFormat="1" ht="13" x14ac:dyDescent="0.15"/>
    <row r="11994" customFormat="1" ht="13" x14ac:dyDescent="0.15"/>
    <row r="11995" customFormat="1" ht="13" x14ac:dyDescent="0.15"/>
    <row r="11996" customFormat="1" ht="13" x14ac:dyDescent="0.15"/>
    <row r="11997" customFormat="1" ht="13" x14ac:dyDescent="0.15"/>
    <row r="11998" customFormat="1" ht="13" x14ac:dyDescent="0.15"/>
    <row r="11999" customFormat="1" ht="13" x14ac:dyDescent="0.15"/>
    <row r="12000" customFormat="1" ht="13" x14ac:dyDescent="0.15"/>
    <row r="12001" customFormat="1" ht="13" x14ac:dyDescent="0.15"/>
    <row r="12002" customFormat="1" ht="13" x14ac:dyDescent="0.15"/>
    <row r="12003" customFormat="1" ht="13" x14ac:dyDescent="0.15"/>
    <row r="12004" customFormat="1" ht="13" x14ac:dyDescent="0.15"/>
    <row r="12005" customFormat="1" ht="13" x14ac:dyDescent="0.15"/>
    <row r="12006" customFormat="1" ht="13" x14ac:dyDescent="0.15"/>
    <row r="12007" customFormat="1" ht="13" x14ac:dyDescent="0.15"/>
    <row r="12008" customFormat="1" ht="13" x14ac:dyDescent="0.15"/>
    <row r="12009" customFormat="1" ht="13" x14ac:dyDescent="0.15"/>
    <row r="12010" customFormat="1" ht="13" x14ac:dyDescent="0.15"/>
    <row r="12011" customFormat="1" ht="13" x14ac:dyDescent="0.15"/>
    <row r="12012" customFormat="1" ht="13" x14ac:dyDescent="0.15"/>
    <row r="12013" customFormat="1" ht="13" x14ac:dyDescent="0.15"/>
    <row r="12014" customFormat="1" ht="13" x14ac:dyDescent="0.15"/>
    <row r="12015" customFormat="1" ht="13" x14ac:dyDescent="0.15"/>
    <row r="12016" customFormat="1" ht="13" x14ac:dyDescent="0.15"/>
    <row r="12017" customFormat="1" ht="13" x14ac:dyDescent="0.15"/>
    <row r="12018" customFormat="1" ht="13" x14ac:dyDescent="0.15"/>
    <row r="12019" customFormat="1" ht="13" x14ac:dyDescent="0.15"/>
    <row r="12020" customFormat="1" ht="13" x14ac:dyDescent="0.15"/>
    <row r="12021" customFormat="1" ht="13" x14ac:dyDescent="0.15"/>
    <row r="12022" customFormat="1" ht="13" x14ac:dyDescent="0.15"/>
    <row r="12023" customFormat="1" ht="13" x14ac:dyDescent="0.15"/>
    <row r="12024" customFormat="1" ht="13" x14ac:dyDescent="0.15"/>
    <row r="12025" customFormat="1" ht="13" x14ac:dyDescent="0.15"/>
    <row r="12026" customFormat="1" ht="13" x14ac:dyDescent="0.15"/>
    <row r="12027" customFormat="1" ht="13" x14ac:dyDescent="0.15"/>
    <row r="12028" customFormat="1" ht="13" x14ac:dyDescent="0.15"/>
    <row r="12029" customFormat="1" ht="13" x14ac:dyDescent="0.15"/>
    <row r="12030" customFormat="1" ht="13" x14ac:dyDescent="0.15"/>
    <row r="12031" customFormat="1" ht="13" x14ac:dyDescent="0.15"/>
    <row r="12032" customFormat="1" ht="13" x14ac:dyDescent="0.15"/>
    <row r="12033" customFormat="1" ht="13" x14ac:dyDescent="0.15"/>
    <row r="12034" customFormat="1" ht="13" x14ac:dyDescent="0.15"/>
    <row r="12035" customFormat="1" ht="13" x14ac:dyDescent="0.15"/>
    <row r="12036" customFormat="1" ht="13" x14ac:dyDescent="0.15"/>
    <row r="12037" customFormat="1" ht="13" x14ac:dyDescent="0.15"/>
    <row r="12038" customFormat="1" ht="13" x14ac:dyDescent="0.15"/>
    <row r="12039" customFormat="1" ht="13" x14ac:dyDescent="0.15"/>
    <row r="12040" customFormat="1" ht="13" x14ac:dyDescent="0.15"/>
    <row r="12041" customFormat="1" ht="13" x14ac:dyDescent="0.15"/>
    <row r="12042" customFormat="1" ht="13" x14ac:dyDescent="0.15"/>
    <row r="12043" customFormat="1" ht="13" x14ac:dyDescent="0.15"/>
    <row r="12044" customFormat="1" ht="13" x14ac:dyDescent="0.15"/>
    <row r="12045" customFormat="1" ht="13" x14ac:dyDescent="0.15"/>
    <row r="12046" customFormat="1" ht="13" x14ac:dyDescent="0.15"/>
    <row r="12047" customFormat="1" ht="13" x14ac:dyDescent="0.15"/>
    <row r="12048" customFormat="1" ht="13" x14ac:dyDescent="0.15"/>
    <row r="12049" customFormat="1" ht="13" x14ac:dyDescent="0.15"/>
    <row r="12050" customFormat="1" ht="13" x14ac:dyDescent="0.15"/>
    <row r="12051" customFormat="1" ht="13" x14ac:dyDescent="0.15"/>
    <row r="12052" customFormat="1" ht="13" x14ac:dyDescent="0.15"/>
    <row r="12053" customFormat="1" ht="13" x14ac:dyDescent="0.15"/>
    <row r="12054" customFormat="1" ht="13" x14ac:dyDescent="0.15"/>
    <row r="12055" customFormat="1" ht="13" x14ac:dyDescent="0.15"/>
    <row r="12056" customFormat="1" ht="13" x14ac:dyDescent="0.15"/>
    <row r="12057" customFormat="1" ht="13" x14ac:dyDescent="0.15"/>
    <row r="12058" customFormat="1" ht="13" x14ac:dyDescent="0.15"/>
    <row r="12059" customFormat="1" ht="13" x14ac:dyDescent="0.15"/>
    <row r="12060" customFormat="1" ht="13" x14ac:dyDescent="0.15"/>
    <row r="12061" customFormat="1" ht="13" x14ac:dyDescent="0.15"/>
    <row r="12062" customFormat="1" ht="13" x14ac:dyDescent="0.15"/>
    <row r="12063" customFormat="1" ht="13" x14ac:dyDescent="0.15"/>
    <row r="12064" customFormat="1" ht="13" x14ac:dyDescent="0.15"/>
    <row r="12065" customFormat="1" ht="13" x14ac:dyDescent="0.15"/>
    <row r="12066" customFormat="1" ht="13" x14ac:dyDescent="0.15"/>
    <row r="12067" customFormat="1" ht="13" x14ac:dyDescent="0.15"/>
    <row r="12068" customFormat="1" ht="13" x14ac:dyDescent="0.15"/>
    <row r="12069" customFormat="1" ht="13" x14ac:dyDescent="0.15"/>
    <row r="12070" customFormat="1" ht="13" x14ac:dyDescent="0.15"/>
    <row r="12071" customFormat="1" ht="13" x14ac:dyDescent="0.15"/>
    <row r="12072" customFormat="1" ht="13" x14ac:dyDescent="0.15"/>
    <row r="12073" customFormat="1" ht="13" x14ac:dyDescent="0.15"/>
    <row r="12074" customFormat="1" ht="13" x14ac:dyDescent="0.15"/>
    <row r="12075" customFormat="1" ht="13" x14ac:dyDescent="0.15"/>
    <row r="12076" customFormat="1" ht="13" x14ac:dyDescent="0.15"/>
    <row r="12077" customFormat="1" ht="13" x14ac:dyDescent="0.15"/>
    <row r="12078" customFormat="1" ht="13" x14ac:dyDescent="0.15"/>
    <row r="12079" customFormat="1" ht="13" x14ac:dyDescent="0.15"/>
    <row r="12080" customFormat="1" ht="13" x14ac:dyDescent="0.15"/>
    <row r="12081" customFormat="1" ht="13" x14ac:dyDescent="0.15"/>
    <row r="12082" customFormat="1" ht="13" x14ac:dyDescent="0.15"/>
    <row r="12083" customFormat="1" ht="13" x14ac:dyDescent="0.15"/>
    <row r="12084" customFormat="1" ht="13" x14ac:dyDescent="0.15"/>
    <row r="12085" customFormat="1" ht="13" x14ac:dyDescent="0.15"/>
    <row r="12086" customFormat="1" ht="13" x14ac:dyDescent="0.15"/>
    <row r="12087" customFormat="1" ht="13" x14ac:dyDescent="0.15"/>
    <row r="12088" customFormat="1" ht="13" x14ac:dyDescent="0.15"/>
    <row r="12089" customFormat="1" ht="13" x14ac:dyDescent="0.15"/>
    <row r="12090" customFormat="1" ht="13" x14ac:dyDescent="0.15"/>
    <row r="12091" customFormat="1" ht="13" x14ac:dyDescent="0.15"/>
    <row r="12092" customFormat="1" ht="13" x14ac:dyDescent="0.15"/>
    <row r="12093" customFormat="1" ht="13" x14ac:dyDescent="0.15"/>
    <row r="12094" customFormat="1" ht="13" x14ac:dyDescent="0.15"/>
    <row r="12095" customFormat="1" ht="13" x14ac:dyDescent="0.15"/>
    <row r="12096" customFormat="1" ht="13" x14ac:dyDescent="0.15"/>
    <row r="12097" customFormat="1" ht="13" x14ac:dyDescent="0.15"/>
    <row r="12098" customFormat="1" ht="13" x14ac:dyDescent="0.15"/>
    <row r="12099" customFormat="1" ht="13" x14ac:dyDescent="0.15"/>
    <row r="12100" customFormat="1" ht="13" x14ac:dyDescent="0.15"/>
    <row r="12101" customFormat="1" ht="13" x14ac:dyDescent="0.15"/>
    <row r="12102" customFormat="1" ht="13" x14ac:dyDescent="0.15"/>
    <row r="12103" customFormat="1" ht="13" x14ac:dyDescent="0.15"/>
    <row r="12104" customFormat="1" ht="13" x14ac:dyDescent="0.15"/>
    <row r="12105" customFormat="1" ht="13" x14ac:dyDescent="0.15"/>
    <row r="12106" customFormat="1" ht="13" x14ac:dyDescent="0.15"/>
    <row r="12107" customFormat="1" ht="13" x14ac:dyDescent="0.15"/>
    <row r="12108" customFormat="1" ht="13" x14ac:dyDescent="0.15"/>
    <row r="12109" customFormat="1" ht="13" x14ac:dyDescent="0.15"/>
    <row r="12110" customFormat="1" ht="13" x14ac:dyDescent="0.15"/>
    <row r="12111" customFormat="1" ht="13" x14ac:dyDescent="0.15"/>
    <row r="12112" customFormat="1" ht="13" x14ac:dyDescent="0.15"/>
    <row r="12113" customFormat="1" ht="13" x14ac:dyDescent="0.15"/>
    <row r="12114" customFormat="1" ht="13" x14ac:dyDescent="0.15"/>
    <row r="12115" customFormat="1" ht="13" x14ac:dyDescent="0.15"/>
    <row r="12116" customFormat="1" ht="13" x14ac:dyDescent="0.15"/>
    <row r="12117" customFormat="1" ht="13" x14ac:dyDescent="0.15"/>
    <row r="12118" customFormat="1" ht="13" x14ac:dyDescent="0.15"/>
    <row r="12119" customFormat="1" ht="13" x14ac:dyDescent="0.15"/>
    <row r="12120" customFormat="1" ht="13" x14ac:dyDescent="0.15"/>
    <row r="12121" customFormat="1" ht="13" x14ac:dyDescent="0.15"/>
    <row r="12122" customFormat="1" ht="13" x14ac:dyDescent="0.15"/>
    <row r="12123" customFormat="1" ht="13" x14ac:dyDescent="0.15"/>
    <row r="12124" customFormat="1" ht="13" x14ac:dyDescent="0.15"/>
    <row r="12125" customFormat="1" ht="13" x14ac:dyDescent="0.15"/>
    <row r="12126" customFormat="1" ht="13" x14ac:dyDescent="0.15"/>
    <row r="12127" customFormat="1" ht="13" x14ac:dyDescent="0.15"/>
    <row r="12128" customFormat="1" ht="13" x14ac:dyDescent="0.15"/>
    <row r="12129" customFormat="1" ht="13" x14ac:dyDescent="0.15"/>
    <row r="12130" customFormat="1" ht="13" x14ac:dyDescent="0.15"/>
    <row r="12131" customFormat="1" ht="13" x14ac:dyDescent="0.15"/>
    <row r="12132" customFormat="1" ht="13" x14ac:dyDescent="0.15"/>
    <row r="12133" customFormat="1" ht="13" x14ac:dyDescent="0.15"/>
    <row r="12134" customFormat="1" ht="13" x14ac:dyDescent="0.15"/>
    <row r="12135" customFormat="1" ht="13" x14ac:dyDescent="0.15"/>
    <row r="12136" customFormat="1" ht="13" x14ac:dyDescent="0.15"/>
    <row r="12137" customFormat="1" ht="13" x14ac:dyDescent="0.15"/>
    <row r="12138" customFormat="1" ht="13" x14ac:dyDescent="0.15"/>
    <row r="12139" customFormat="1" ht="13" x14ac:dyDescent="0.15"/>
    <row r="12140" customFormat="1" ht="13" x14ac:dyDescent="0.15"/>
    <row r="12141" customFormat="1" ht="13" x14ac:dyDescent="0.15"/>
    <row r="12142" customFormat="1" ht="13" x14ac:dyDescent="0.15"/>
    <row r="12143" customFormat="1" ht="13" x14ac:dyDescent="0.15"/>
    <row r="12144" customFormat="1" ht="13" x14ac:dyDescent="0.15"/>
    <row r="12145" customFormat="1" ht="13" x14ac:dyDescent="0.15"/>
    <row r="12146" customFormat="1" ht="13" x14ac:dyDescent="0.15"/>
    <row r="12147" customFormat="1" ht="13" x14ac:dyDescent="0.15"/>
    <row r="12148" customFormat="1" ht="13" x14ac:dyDescent="0.15"/>
    <row r="12149" customFormat="1" ht="13" x14ac:dyDescent="0.15"/>
    <row r="12150" customFormat="1" ht="13" x14ac:dyDescent="0.15"/>
    <row r="12151" customFormat="1" ht="13" x14ac:dyDescent="0.15"/>
    <row r="12152" customFormat="1" ht="13" x14ac:dyDescent="0.15"/>
    <row r="12153" customFormat="1" ht="13" x14ac:dyDescent="0.15"/>
    <row r="12154" customFormat="1" ht="13" x14ac:dyDescent="0.15"/>
    <row r="12155" customFormat="1" ht="13" x14ac:dyDescent="0.15"/>
    <row r="12156" customFormat="1" ht="13" x14ac:dyDescent="0.15"/>
    <row r="12157" customFormat="1" ht="13" x14ac:dyDescent="0.15"/>
    <row r="12158" customFormat="1" ht="13" x14ac:dyDescent="0.15"/>
    <row r="12159" customFormat="1" ht="13" x14ac:dyDescent="0.15"/>
    <row r="12160" customFormat="1" ht="13" x14ac:dyDescent="0.15"/>
    <row r="12161" customFormat="1" ht="13" x14ac:dyDescent="0.15"/>
    <row r="12162" customFormat="1" ht="13" x14ac:dyDescent="0.15"/>
    <row r="12163" customFormat="1" ht="13" x14ac:dyDescent="0.15"/>
    <row r="12164" customFormat="1" ht="13" x14ac:dyDescent="0.15"/>
    <row r="12165" customFormat="1" ht="13" x14ac:dyDescent="0.15"/>
    <row r="12166" customFormat="1" ht="13" x14ac:dyDescent="0.15"/>
    <row r="12167" customFormat="1" ht="13" x14ac:dyDescent="0.15"/>
    <row r="12168" customFormat="1" ht="13" x14ac:dyDescent="0.15"/>
    <row r="12169" customFormat="1" ht="13" x14ac:dyDescent="0.15"/>
    <row r="12170" customFormat="1" ht="13" x14ac:dyDescent="0.15"/>
    <row r="12171" customFormat="1" ht="13" x14ac:dyDescent="0.15"/>
    <row r="12172" customFormat="1" ht="13" x14ac:dyDescent="0.15"/>
    <row r="12173" customFormat="1" ht="13" x14ac:dyDescent="0.15"/>
    <row r="12174" customFormat="1" ht="13" x14ac:dyDescent="0.15"/>
    <row r="12175" customFormat="1" ht="13" x14ac:dyDescent="0.15"/>
    <row r="12176" customFormat="1" ht="13" x14ac:dyDescent="0.15"/>
    <row r="12177" customFormat="1" ht="13" x14ac:dyDescent="0.15"/>
    <row r="12178" customFormat="1" ht="13" x14ac:dyDescent="0.15"/>
    <row r="12179" customFormat="1" ht="13" x14ac:dyDescent="0.15"/>
    <row r="12180" customFormat="1" ht="13" x14ac:dyDescent="0.15"/>
    <row r="12181" customFormat="1" ht="13" x14ac:dyDescent="0.15"/>
    <row r="12182" customFormat="1" ht="13" x14ac:dyDescent="0.15"/>
    <row r="12183" customFormat="1" ht="13" x14ac:dyDescent="0.15"/>
    <row r="12184" customFormat="1" ht="13" x14ac:dyDescent="0.15"/>
    <row r="12185" customFormat="1" ht="13" x14ac:dyDescent="0.15"/>
    <row r="12186" customFormat="1" ht="13" x14ac:dyDescent="0.15"/>
    <row r="12187" customFormat="1" ht="13" x14ac:dyDescent="0.15"/>
    <row r="12188" customFormat="1" ht="13" x14ac:dyDescent="0.15"/>
    <row r="12189" customFormat="1" ht="13" x14ac:dyDescent="0.15"/>
    <row r="12190" customFormat="1" ht="13" x14ac:dyDescent="0.15"/>
    <row r="12191" customFormat="1" ht="13" x14ac:dyDescent="0.15"/>
    <row r="12192" customFormat="1" ht="13" x14ac:dyDescent="0.15"/>
    <row r="12193" customFormat="1" ht="13" x14ac:dyDescent="0.15"/>
    <row r="12194" customFormat="1" ht="13" x14ac:dyDescent="0.15"/>
    <row r="12195" customFormat="1" ht="13" x14ac:dyDescent="0.15"/>
    <row r="12196" customFormat="1" ht="13" x14ac:dyDescent="0.15"/>
    <row r="12197" customFormat="1" ht="13" x14ac:dyDescent="0.15"/>
    <row r="12198" customFormat="1" ht="13" x14ac:dyDescent="0.15"/>
    <row r="12199" customFormat="1" ht="13" x14ac:dyDescent="0.15"/>
    <row r="12200" customFormat="1" ht="13" x14ac:dyDescent="0.15"/>
    <row r="12201" customFormat="1" ht="13" x14ac:dyDescent="0.15"/>
    <row r="12202" customFormat="1" ht="13" x14ac:dyDescent="0.15"/>
    <row r="12203" customFormat="1" ht="13" x14ac:dyDescent="0.15"/>
    <row r="12204" customFormat="1" ht="13" x14ac:dyDescent="0.15"/>
    <row r="12205" customFormat="1" ht="13" x14ac:dyDescent="0.15"/>
    <row r="12206" customFormat="1" ht="13" x14ac:dyDescent="0.15"/>
    <row r="12207" customFormat="1" ht="13" x14ac:dyDescent="0.15"/>
    <row r="12208" customFormat="1" ht="13" x14ac:dyDescent="0.15"/>
    <row r="12209" customFormat="1" ht="13" x14ac:dyDescent="0.15"/>
    <row r="12210" customFormat="1" ht="13" x14ac:dyDescent="0.15"/>
    <row r="12211" customFormat="1" ht="13" x14ac:dyDescent="0.15"/>
    <row r="12212" customFormat="1" ht="13" x14ac:dyDescent="0.15"/>
    <row r="12213" customFormat="1" ht="13" x14ac:dyDescent="0.15"/>
    <row r="12214" customFormat="1" ht="13" x14ac:dyDescent="0.15"/>
    <row r="12215" customFormat="1" ht="13" x14ac:dyDescent="0.15"/>
    <row r="12216" customFormat="1" ht="13" x14ac:dyDescent="0.15"/>
    <row r="12217" customFormat="1" ht="13" x14ac:dyDescent="0.15"/>
    <row r="12218" customFormat="1" ht="13" x14ac:dyDescent="0.15"/>
    <row r="12219" customFormat="1" ht="13" x14ac:dyDescent="0.15"/>
    <row r="12220" customFormat="1" ht="13" x14ac:dyDescent="0.15"/>
    <row r="12221" customFormat="1" ht="13" x14ac:dyDescent="0.15"/>
    <row r="12222" customFormat="1" ht="13" x14ac:dyDescent="0.15"/>
    <row r="12223" customFormat="1" ht="13" x14ac:dyDescent="0.15"/>
    <row r="12224" customFormat="1" ht="13" x14ac:dyDescent="0.15"/>
    <row r="12225" customFormat="1" ht="13" x14ac:dyDescent="0.15"/>
    <row r="12226" customFormat="1" ht="13" x14ac:dyDescent="0.15"/>
    <row r="12227" customFormat="1" ht="13" x14ac:dyDescent="0.15"/>
    <row r="12228" customFormat="1" ht="13" x14ac:dyDescent="0.15"/>
    <row r="12229" customFormat="1" ht="13" x14ac:dyDescent="0.15"/>
    <row r="12230" customFormat="1" ht="13" x14ac:dyDescent="0.15"/>
    <row r="12231" customFormat="1" ht="13" x14ac:dyDescent="0.15"/>
    <row r="12232" customFormat="1" ht="13" x14ac:dyDescent="0.15"/>
    <row r="12233" customFormat="1" ht="13" x14ac:dyDescent="0.15"/>
    <row r="12234" customFormat="1" ht="13" x14ac:dyDescent="0.15"/>
    <row r="12235" customFormat="1" ht="13" x14ac:dyDescent="0.15"/>
    <row r="12236" customFormat="1" ht="13" x14ac:dyDescent="0.15"/>
    <row r="12237" customFormat="1" ht="13" x14ac:dyDescent="0.15"/>
    <row r="12238" customFormat="1" ht="13" x14ac:dyDescent="0.15"/>
    <row r="12239" customFormat="1" ht="13" x14ac:dyDescent="0.15"/>
    <row r="12240" customFormat="1" ht="13" x14ac:dyDescent="0.15"/>
    <row r="12241" customFormat="1" ht="13" x14ac:dyDescent="0.15"/>
    <row r="12242" customFormat="1" ht="13" x14ac:dyDescent="0.15"/>
    <row r="12243" customFormat="1" ht="13" x14ac:dyDescent="0.15"/>
    <row r="12244" customFormat="1" ht="13" x14ac:dyDescent="0.15"/>
    <row r="12245" customFormat="1" ht="13" x14ac:dyDescent="0.15"/>
    <row r="12246" customFormat="1" ht="13" x14ac:dyDescent="0.15"/>
    <row r="12247" customFormat="1" ht="13" x14ac:dyDescent="0.15"/>
    <row r="12248" customFormat="1" ht="13" x14ac:dyDescent="0.15"/>
    <row r="12249" customFormat="1" ht="13" x14ac:dyDescent="0.15"/>
    <row r="12250" customFormat="1" ht="13" x14ac:dyDescent="0.15"/>
    <row r="12251" customFormat="1" ht="13" x14ac:dyDescent="0.15"/>
    <row r="12252" customFormat="1" ht="13" x14ac:dyDescent="0.15"/>
    <row r="12253" customFormat="1" ht="13" x14ac:dyDescent="0.15"/>
    <row r="12254" customFormat="1" ht="13" x14ac:dyDescent="0.15"/>
    <row r="12255" customFormat="1" ht="13" x14ac:dyDescent="0.15"/>
    <row r="12256" customFormat="1" ht="13" x14ac:dyDescent="0.15"/>
    <row r="12257" customFormat="1" ht="13" x14ac:dyDescent="0.15"/>
    <row r="12258" customFormat="1" ht="13" x14ac:dyDescent="0.15"/>
    <row r="12259" customFormat="1" ht="13" x14ac:dyDescent="0.15"/>
    <row r="12260" customFormat="1" ht="13" x14ac:dyDescent="0.15"/>
    <row r="12261" customFormat="1" ht="13" x14ac:dyDescent="0.15"/>
    <row r="12262" customFormat="1" ht="13" x14ac:dyDescent="0.15"/>
    <row r="12263" customFormat="1" ht="13" x14ac:dyDescent="0.15"/>
    <row r="12264" customFormat="1" ht="13" x14ac:dyDescent="0.15"/>
    <row r="12265" customFormat="1" ht="13" x14ac:dyDescent="0.15"/>
    <row r="12266" customFormat="1" ht="13" x14ac:dyDescent="0.15"/>
    <row r="12267" customFormat="1" ht="13" x14ac:dyDescent="0.15"/>
    <row r="12268" customFormat="1" ht="13" x14ac:dyDescent="0.15"/>
    <row r="12269" customFormat="1" ht="13" x14ac:dyDescent="0.15"/>
    <row r="12270" customFormat="1" ht="13" x14ac:dyDescent="0.15"/>
    <row r="12271" customFormat="1" ht="13" x14ac:dyDescent="0.15"/>
    <row r="12272" customFormat="1" ht="13" x14ac:dyDescent="0.15"/>
    <row r="12273" customFormat="1" ht="13" x14ac:dyDescent="0.15"/>
    <row r="12274" customFormat="1" ht="13" x14ac:dyDescent="0.15"/>
    <row r="12275" customFormat="1" ht="13" x14ac:dyDescent="0.15"/>
    <row r="12276" customFormat="1" ht="13" x14ac:dyDescent="0.15"/>
    <row r="12277" customFormat="1" ht="13" x14ac:dyDescent="0.15"/>
    <row r="12278" customFormat="1" ht="13" x14ac:dyDescent="0.15"/>
    <row r="12279" customFormat="1" ht="13" x14ac:dyDescent="0.15"/>
    <row r="12280" customFormat="1" ht="13" x14ac:dyDescent="0.15"/>
    <row r="12281" customFormat="1" ht="13" x14ac:dyDescent="0.15"/>
    <row r="12282" customFormat="1" ht="13" x14ac:dyDescent="0.15"/>
    <row r="12283" customFormat="1" ht="13" x14ac:dyDescent="0.15"/>
    <row r="12284" customFormat="1" ht="13" x14ac:dyDescent="0.15"/>
    <row r="12285" customFormat="1" ht="13" x14ac:dyDescent="0.15"/>
    <row r="12286" customFormat="1" ht="13" x14ac:dyDescent="0.15"/>
    <row r="12287" customFormat="1" ht="13" x14ac:dyDescent="0.15"/>
    <row r="12288" customFormat="1" ht="13" x14ac:dyDescent="0.15"/>
    <row r="12289" customFormat="1" ht="13" x14ac:dyDescent="0.15"/>
    <row r="12290" customFormat="1" ht="13" x14ac:dyDescent="0.15"/>
    <row r="12291" customFormat="1" ht="13" x14ac:dyDescent="0.15"/>
    <row r="12292" customFormat="1" ht="13" x14ac:dyDescent="0.15"/>
    <row r="12293" customFormat="1" ht="13" x14ac:dyDescent="0.15"/>
    <row r="12294" customFormat="1" ht="13" x14ac:dyDescent="0.15"/>
    <row r="12295" customFormat="1" ht="13" x14ac:dyDescent="0.15"/>
    <row r="12296" customFormat="1" ht="13" x14ac:dyDescent="0.15"/>
    <row r="12297" customFormat="1" ht="13" x14ac:dyDescent="0.15"/>
    <row r="12298" customFormat="1" ht="13" x14ac:dyDescent="0.15"/>
    <row r="12299" customFormat="1" ht="13" x14ac:dyDescent="0.15"/>
    <row r="12300" customFormat="1" ht="13" x14ac:dyDescent="0.15"/>
    <row r="12301" customFormat="1" ht="13" x14ac:dyDescent="0.15"/>
    <row r="12302" customFormat="1" ht="13" x14ac:dyDescent="0.15"/>
    <row r="12303" customFormat="1" ht="13" x14ac:dyDescent="0.15"/>
    <row r="12304" customFormat="1" ht="13" x14ac:dyDescent="0.15"/>
    <row r="12305" customFormat="1" ht="13" x14ac:dyDescent="0.15"/>
    <row r="12306" customFormat="1" ht="13" x14ac:dyDescent="0.15"/>
    <row r="12307" customFormat="1" ht="13" x14ac:dyDescent="0.15"/>
    <row r="12308" customFormat="1" ht="13" x14ac:dyDescent="0.15"/>
    <row r="12309" customFormat="1" ht="13" x14ac:dyDescent="0.15"/>
    <row r="12310" customFormat="1" ht="13" x14ac:dyDescent="0.15"/>
    <row r="12311" customFormat="1" ht="13" x14ac:dyDescent="0.15"/>
    <row r="12312" customFormat="1" ht="13" x14ac:dyDescent="0.15"/>
    <row r="12313" customFormat="1" ht="13" x14ac:dyDescent="0.15"/>
    <row r="12314" customFormat="1" ht="13" x14ac:dyDescent="0.15"/>
    <row r="12315" customFormat="1" ht="13" x14ac:dyDescent="0.15"/>
    <row r="12316" customFormat="1" ht="13" x14ac:dyDescent="0.15"/>
    <row r="12317" customFormat="1" ht="13" x14ac:dyDescent="0.15"/>
    <row r="12318" customFormat="1" ht="13" x14ac:dyDescent="0.15"/>
    <row r="12319" customFormat="1" ht="13" x14ac:dyDescent="0.15"/>
    <row r="12320" customFormat="1" ht="13" x14ac:dyDescent="0.15"/>
    <row r="12321" customFormat="1" ht="13" x14ac:dyDescent="0.15"/>
    <row r="12322" customFormat="1" ht="13" x14ac:dyDescent="0.15"/>
    <row r="12323" customFormat="1" ht="13" x14ac:dyDescent="0.15"/>
    <row r="12324" customFormat="1" ht="13" x14ac:dyDescent="0.15"/>
    <row r="12325" customFormat="1" ht="13" x14ac:dyDescent="0.15"/>
    <row r="12326" customFormat="1" ht="13" x14ac:dyDescent="0.15"/>
    <row r="12327" customFormat="1" ht="13" x14ac:dyDescent="0.15"/>
    <row r="12328" customFormat="1" ht="13" x14ac:dyDescent="0.15"/>
    <row r="12329" customFormat="1" ht="13" x14ac:dyDescent="0.15"/>
    <row r="12330" customFormat="1" ht="13" x14ac:dyDescent="0.15"/>
    <row r="12331" customFormat="1" ht="13" x14ac:dyDescent="0.15"/>
    <row r="12332" customFormat="1" ht="13" x14ac:dyDescent="0.15"/>
    <row r="12333" customFormat="1" ht="13" x14ac:dyDescent="0.15"/>
    <row r="12334" customFormat="1" ht="13" x14ac:dyDescent="0.15"/>
    <row r="12335" customFormat="1" ht="13" x14ac:dyDescent="0.15"/>
    <row r="12336" customFormat="1" ht="13" x14ac:dyDescent="0.15"/>
    <row r="12337" customFormat="1" ht="13" x14ac:dyDescent="0.15"/>
    <row r="12338" customFormat="1" ht="13" x14ac:dyDescent="0.15"/>
    <row r="12339" customFormat="1" ht="13" x14ac:dyDescent="0.15"/>
    <row r="12340" customFormat="1" ht="13" x14ac:dyDescent="0.15"/>
    <row r="12341" customFormat="1" ht="13" x14ac:dyDescent="0.15"/>
    <row r="12342" customFormat="1" ht="13" x14ac:dyDescent="0.15"/>
    <row r="12343" customFormat="1" ht="13" x14ac:dyDescent="0.15"/>
    <row r="12344" customFormat="1" ht="13" x14ac:dyDescent="0.15"/>
    <row r="12345" customFormat="1" ht="13" x14ac:dyDescent="0.15"/>
    <row r="12346" customFormat="1" ht="13" x14ac:dyDescent="0.15"/>
    <row r="12347" customFormat="1" ht="13" x14ac:dyDescent="0.15"/>
    <row r="12348" customFormat="1" ht="13" x14ac:dyDescent="0.15"/>
    <row r="12349" customFormat="1" ht="13" x14ac:dyDescent="0.15"/>
    <row r="12350" customFormat="1" ht="13" x14ac:dyDescent="0.15"/>
    <row r="12351" customFormat="1" ht="13" x14ac:dyDescent="0.15"/>
    <row r="12352" customFormat="1" ht="13" x14ac:dyDescent="0.15"/>
    <row r="12353" customFormat="1" ht="13" x14ac:dyDescent="0.15"/>
    <row r="12354" customFormat="1" ht="13" x14ac:dyDescent="0.15"/>
    <row r="12355" customFormat="1" ht="13" x14ac:dyDescent="0.15"/>
    <row r="12356" customFormat="1" ht="13" x14ac:dyDescent="0.15"/>
    <row r="12357" customFormat="1" ht="13" x14ac:dyDescent="0.15"/>
    <row r="12358" customFormat="1" ht="13" x14ac:dyDescent="0.15"/>
    <row r="12359" customFormat="1" ht="13" x14ac:dyDescent="0.15"/>
    <row r="12360" customFormat="1" ht="13" x14ac:dyDescent="0.15"/>
    <row r="12361" customFormat="1" ht="13" x14ac:dyDescent="0.15"/>
    <row r="12362" customFormat="1" ht="13" x14ac:dyDescent="0.15"/>
    <row r="12363" customFormat="1" ht="13" x14ac:dyDescent="0.15"/>
    <row r="12364" customFormat="1" ht="13" x14ac:dyDescent="0.15"/>
    <row r="12365" customFormat="1" ht="13" x14ac:dyDescent="0.15"/>
    <row r="12366" customFormat="1" ht="13" x14ac:dyDescent="0.15"/>
    <row r="12367" customFormat="1" ht="13" x14ac:dyDescent="0.15"/>
    <row r="12368" customFormat="1" ht="13" x14ac:dyDescent="0.15"/>
    <row r="12369" customFormat="1" ht="13" x14ac:dyDescent="0.15"/>
    <row r="12370" customFormat="1" ht="13" x14ac:dyDescent="0.15"/>
    <row r="12371" customFormat="1" ht="13" x14ac:dyDescent="0.15"/>
    <row r="12372" customFormat="1" ht="13" x14ac:dyDescent="0.15"/>
    <row r="12373" customFormat="1" ht="13" x14ac:dyDescent="0.15"/>
    <row r="12374" customFormat="1" ht="13" x14ac:dyDescent="0.15"/>
    <row r="12375" customFormat="1" ht="13" x14ac:dyDescent="0.15"/>
    <row r="12376" customFormat="1" ht="13" x14ac:dyDescent="0.15"/>
    <row r="12377" customFormat="1" ht="13" x14ac:dyDescent="0.15"/>
    <row r="12378" customFormat="1" ht="13" x14ac:dyDescent="0.15"/>
    <row r="12379" customFormat="1" ht="13" x14ac:dyDescent="0.15"/>
    <row r="12380" customFormat="1" ht="13" x14ac:dyDescent="0.15"/>
    <row r="12381" customFormat="1" ht="13" x14ac:dyDescent="0.15"/>
    <row r="12382" customFormat="1" ht="13" x14ac:dyDescent="0.15"/>
    <row r="12383" customFormat="1" ht="13" x14ac:dyDescent="0.15"/>
    <row r="12384" customFormat="1" ht="13" x14ac:dyDescent="0.15"/>
    <row r="12385" customFormat="1" ht="13" x14ac:dyDescent="0.15"/>
    <row r="12386" customFormat="1" ht="13" x14ac:dyDescent="0.15"/>
    <row r="12387" customFormat="1" ht="13" x14ac:dyDescent="0.15"/>
    <row r="12388" customFormat="1" ht="13" x14ac:dyDescent="0.15"/>
    <row r="12389" customFormat="1" ht="13" x14ac:dyDescent="0.15"/>
    <row r="12390" customFormat="1" ht="13" x14ac:dyDescent="0.15"/>
    <row r="12391" customFormat="1" ht="13" x14ac:dyDescent="0.15"/>
    <row r="12392" customFormat="1" ht="13" x14ac:dyDescent="0.15"/>
    <row r="12393" customFormat="1" ht="13" x14ac:dyDescent="0.15"/>
    <row r="12394" customFormat="1" ht="13" x14ac:dyDescent="0.15"/>
    <row r="12395" customFormat="1" ht="13" x14ac:dyDescent="0.15"/>
    <row r="12396" customFormat="1" ht="13" x14ac:dyDescent="0.15"/>
    <row r="12397" customFormat="1" ht="13" x14ac:dyDescent="0.15"/>
    <row r="12398" customFormat="1" ht="13" x14ac:dyDescent="0.15"/>
    <row r="12399" customFormat="1" ht="13" x14ac:dyDescent="0.15"/>
    <row r="12400" customFormat="1" ht="13" x14ac:dyDescent="0.15"/>
    <row r="12401" customFormat="1" ht="13" x14ac:dyDescent="0.15"/>
    <row r="12402" customFormat="1" ht="13" x14ac:dyDescent="0.15"/>
    <row r="12403" customFormat="1" ht="13" x14ac:dyDescent="0.15"/>
    <row r="12404" customFormat="1" ht="13" x14ac:dyDescent="0.15"/>
    <row r="12405" customFormat="1" ht="13" x14ac:dyDescent="0.15"/>
    <row r="12406" customFormat="1" ht="13" x14ac:dyDescent="0.15"/>
    <row r="12407" customFormat="1" ht="13" x14ac:dyDescent="0.15"/>
    <row r="12408" customFormat="1" ht="13" x14ac:dyDescent="0.15"/>
    <row r="12409" customFormat="1" ht="13" x14ac:dyDescent="0.15"/>
    <row r="12410" customFormat="1" ht="13" x14ac:dyDescent="0.15"/>
    <row r="12411" customFormat="1" ht="13" x14ac:dyDescent="0.15"/>
    <row r="12412" customFormat="1" ht="13" x14ac:dyDescent="0.15"/>
    <row r="12413" customFormat="1" ht="13" x14ac:dyDescent="0.15"/>
    <row r="12414" customFormat="1" ht="13" x14ac:dyDescent="0.15"/>
    <row r="12415" customFormat="1" ht="13" x14ac:dyDescent="0.15"/>
    <row r="12416" customFormat="1" ht="13" x14ac:dyDescent="0.15"/>
    <row r="12417" customFormat="1" ht="13" x14ac:dyDescent="0.15"/>
    <row r="12418" customFormat="1" ht="13" x14ac:dyDescent="0.15"/>
    <row r="12419" customFormat="1" ht="13" x14ac:dyDescent="0.15"/>
    <row r="12420" customFormat="1" ht="13" x14ac:dyDescent="0.15"/>
    <row r="12421" customFormat="1" ht="13" x14ac:dyDescent="0.15"/>
    <row r="12422" customFormat="1" ht="13" x14ac:dyDescent="0.15"/>
    <row r="12423" customFormat="1" ht="13" x14ac:dyDescent="0.15"/>
    <row r="12424" customFormat="1" ht="13" x14ac:dyDescent="0.15"/>
    <row r="12425" customFormat="1" ht="13" x14ac:dyDescent="0.15"/>
    <row r="12426" customFormat="1" ht="13" x14ac:dyDescent="0.15"/>
    <row r="12427" customFormat="1" ht="13" x14ac:dyDescent="0.15"/>
    <row r="12428" customFormat="1" ht="13" x14ac:dyDescent="0.15"/>
    <row r="12429" customFormat="1" ht="13" x14ac:dyDescent="0.15"/>
    <row r="12430" customFormat="1" ht="13" x14ac:dyDescent="0.15"/>
    <row r="12431" customFormat="1" ht="13" x14ac:dyDescent="0.15"/>
    <row r="12432" customFormat="1" ht="13" x14ac:dyDescent="0.15"/>
    <row r="12433" customFormat="1" ht="13" x14ac:dyDescent="0.15"/>
    <row r="12434" customFormat="1" ht="13" x14ac:dyDescent="0.15"/>
    <row r="12435" customFormat="1" ht="13" x14ac:dyDescent="0.15"/>
    <row r="12436" customFormat="1" ht="13" x14ac:dyDescent="0.15"/>
    <row r="12437" customFormat="1" ht="13" x14ac:dyDescent="0.15"/>
    <row r="12438" customFormat="1" ht="13" x14ac:dyDescent="0.15"/>
    <row r="12439" customFormat="1" ht="13" x14ac:dyDescent="0.15"/>
    <row r="12440" customFormat="1" ht="13" x14ac:dyDescent="0.15"/>
    <row r="12441" customFormat="1" ht="13" x14ac:dyDescent="0.15"/>
    <row r="12442" customFormat="1" ht="13" x14ac:dyDescent="0.15"/>
    <row r="12443" customFormat="1" ht="13" x14ac:dyDescent="0.15"/>
    <row r="12444" customFormat="1" ht="13" x14ac:dyDescent="0.15"/>
    <row r="12445" customFormat="1" ht="13" x14ac:dyDescent="0.15"/>
    <row r="12446" customFormat="1" ht="13" x14ac:dyDescent="0.15"/>
    <row r="12447" customFormat="1" ht="13" x14ac:dyDescent="0.15"/>
    <row r="12448" customFormat="1" ht="13" x14ac:dyDescent="0.15"/>
    <row r="12449" customFormat="1" ht="13" x14ac:dyDescent="0.15"/>
    <row r="12450" customFormat="1" ht="13" x14ac:dyDescent="0.15"/>
    <row r="12451" customFormat="1" ht="13" x14ac:dyDescent="0.15"/>
    <row r="12452" customFormat="1" ht="13" x14ac:dyDescent="0.15"/>
    <row r="12453" customFormat="1" ht="13" x14ac:dyDescent="0.15"/>
    <row r="12454" customFormat="1" ht="13" x14ac:dyDescent="0.15"/>
    <row r="12455" customFormat="1" ht="13" x14ac:dyDescent="0.15"/>
    <row r="12456" customFormat="1" ht="13" x14ac:dyDescent="0.15"/>
    <row r="12457" customFormat="1" ht="13" x14ac:dyDescent="0.15"/>
    <row r="12458" customFormat="1" ht="13" x14ac:dyDescent="0.15"/>
    <row r="12459" customFormat="1" ht="13" x14ac:dyDescent="0.15"/>
    <row r="12460" customFormat="1" ht="13" x14ac:dyDescent="0.15"/>
    <row r="12461" customFormat="1" ht="13" x14ac:dyDescent="0.15"/>
    <row r="12462" customFormat="1" ht="13" x14ac:dyDescent="0.15"/>
    <row r="12463" customFormat="1" ht="13" x14ac:dyDescent="0.15"/>
    <row r="12464" customFormat="1" ht="13" x14ac:dyDescent="0.15"/>
    <row r="12465" customFormat="1" ht="13" x14ac:dyDescent="0.15"/>
    <row r="12466" customFormat="1" ht="13" x14ac:dyDescent="0.15"/>
    <row r="12467" customFormat="1" ht="13" x14ac:dyDescent="0.15"/>
    <row r="12468" customFormat="1" ht="13" x14ac:dyDescent="0.15"/>
    <row r="12469" customFormat="1" ht="13" x14ac:dyDescent="0.15"/>
    <row r="12470" customFormat="1" ht="13" x14ac:dyDescent="0.15"/>
    <row r="12471" customFormat="1" ht="13" x14ac:dyDescent="0.15"/>
    <row r="12472" customFormat="1" ht="13" x14ac:dyDescent="0.15"/>
    <row r="12473" customFormat="1" ht="13" x14ac:dyDescent="0.15"/>
    <row r="12474" customFormat="1" ht="13" x14ac:dyDescent="0.15"/>
    <row r="12475" customFormat="1" ht="13" x14ac:dyDescent="0.15"/>
    <row r="12476" customFormat="1" ht="13" x14ac:dyDescent="0.15"/>
    <row r="12477" customFormat="1" ht="13" x14ac:dyDescent="0.15"/>
    <row r="12478" customFormat="1" ht="13" x14ac:dyDescent="0.15"/>
    <row r="12479" customFormat="1" ht="13" x14ac:dyDescent="0.15"/>
    <row r="12480" customFormat="1" ht="13" x14ac:dyDescent="0.15"/>
    <row r="12481" customFormat="1" ht="13" x14ac:dyDescent="0.15"/>
    <row r="12482" customFormat="1" ht="13" x14ac:dyDescent="0.15"/>
    <row r="12483" customFormat="1" ht="13" x14ac:dyDescent="0.15"/>
    <row r="12484" customFormat="1" ht="13" x14ac:dyDescent="0.15"/>
    <row r="12485" customFormat="1" ht="13" x14ac:dyDescent="0.15"/>
    <row r="12486" customFormat="1" ht="13" x14ac:dyDescent="0.15"/>
    <row r="12487" customFormat="1" ht="13" x14ac:dyDescent="0.15"/>
    <row r="12488" customFormat="1" ht="13" x14ac:dyDescent="0.15"/>
    <row r="12489" customFormat="1" ht="13" x14ac:dyDescent="0.15"/>
    <row r="12490" customFormat="1" ht="13" x14ac:dyDescent="0.15"/>
    <row r="12491" customFormat="1" ht="13" x14ac:dyDescent="0.15"/>
    <row r="12492" customFormat="1" ht="13" x14ac:dyDescent="0.15"/>
    <row r="12493" customFormat="1" ht="13" x14ac:dyDescent="0.15"/>
    <row r="12494" customFormat="1" ht="13" x14ac:dyDescent="0.15"/>
    <row r="12495" customFormat="1" ht="13" x14ac:dyDescent="0.15"/>
    <row r="12496" customFormat="1" ht="13" x14ac:dyDescent="0.15"/>
    <row r="12497" customFormat="1" ht="13" x14ac:dyDescent="0.15"/>
    <row r="12498" customFormat="1" ht="13" x14ac:dyDescent="0.15"/>
    <row r="12499" customFormat="1" ht="13" x14ac:dyDescent="0.15"/>
    <row r="12500" customFormat="1" ht="13" x14ac:dyDescent="0.15"/>
    <row r="12501" customFormat="1" ht="13" x14ac:dyDescent="0.15"/>
    <row r="12502" customFormat="1" ht="13" x14ac:dyDescent="0.15"/>
    <row r="12503" customFormat="1" ht="13" x14ac:dyDescent="0.15"/>
    <row r="12504" customFormat="1" ht="13" x14ac:dyDescent="0.15"/>
    <row r="12505" customFormat="1" ht="13" x14ac:dyDescent="0.15"/>
    <row r="12506" customFormat="1" ht="13" x14ac:dyDescent="0.15"/>
    <row r="12507" customFormat="1" ht="13" x14ac:dyDescent="0.15"/>
    <row r="12508" customFormat="1" ht="13" x14ac:dyDescent="0.15"/>
    <row r="12509" customFormat="1" ht="13" x14ac:dyDescent="0.15"/>
    <row r="12510" customFormat="1" ht="13" x14ac:dyDescent="0.15"/>
    <row r="12511" customFormat="1" ht="13" x14ac:dyDescent="0.15"/>
    <row r="12512" customFormat="1" ht="13" x14ac:dyDescent="0.15"/>
    <row r="12513" customFormat="1" ht="13" x14ac:dyDescent="0.15"/>
    <row r="12514" customFormat="1" ht="13" x14ac:dyDescent="0.15"/>
    <row r="12515" customFormat="1" ht="13" x14ac:dyDescent="0.15"/>
    <row r="12516" customFormat="1" ht="13" x14ac:dyDescent="0.15"/>
    <row r="12517" customFormat="1" ht="13" x14ac:dyDescent="0.15"/>
    <row r="12518" customFormat="1" ht="13" x14ac:dyDescent="0.15"/>
    <row r="12519" customFormat="1" ht="13" x14ac:dyDescent="0.15"/>
    <row r="12520" customFormat="1" ht="13" x14ac:dyDescent="0.15"/>
    <row r="12521" customFormat="1" ht="13" x14ac:dyDescent="0.15"/>
    <row r="12522" customFormat="1" ht="13" x14ac:dyDescent="0.15"/>
    <row r="12523" customFormat="1" ht="13" x14ac:dyDescent="0.15"/>
    <row r="12524" customFormat="1" ht="13" x14ac:dyDescent="0.15"/>
    <row r="12525" customFormat="1" ht="13" x14ac:dyDescent="0.15"/>
    <row r="12526" customFormat="1" ht="13" x14ac:dyDescent="0.15"/>
    <row r="12527" customFormat="1" ht="13" x14ac:dyDescent="0.15"/>
    <row r="12528" customFormat="1" ht="13" x14ac:dyDescent="0.15"/>
    <row r="12529" customFormat="1" ht="13" x14ac:dyDescent="0.15"/>
    <row r="12530" customFormat="1" ht="13" x14ac:dyDescent="0.15"/>
    <row r="12531" customFormat="1" ht="13" x14ac:dyDescent="0.15"/>
    <row r="12532" customFormat="1" ht="13" x14ac:dyDescent="0.15"/>
    <row r="12533" customFormat="1" ht="13" x14ac:dyDescent="0.15"/>
    <row r="12534" customFormat="1" ht="13" x14ac:dyDescent="0.15"/>
    <row r="12535" customFormat="1" ht="13" x14ac:dyDescent="0.15"/>
    <row r="12536" customFormat="1" ht="13" x14ac:dyDescent="0.15"/>
    <row r="12537" customFormat="1" ht="13" x14ac:dyDescent="0.15"/>
    <row r="12538" customFormat="1" ht="13" x14ac:dyDescent="0.15"/>
    <row r="12539" customFormat="1" ht="13" x14ac:dyDescent="0.15"/>
    <row r="12540" customFormat="1" ht="13" x14ac:dyDescent="0.15"/>
    <row r="12541" customFormat="1" ht="13" x14ac:dyDescent="0.15"/>
    <row r="12542" customFormat="1" ht="13" x14ac:dyDescent="0.15"/>
    <row r="12543" customFormat="1" ht="13" x14ac:dyDescent="0.15"/>
    <row r="12544" customFormat="1" ht="13" x14ac:dyDescent="0.15"/>
    <row r="12545" customFormat="1" ht="13" x14ac:dyDescent="0.15"/>
    <row r="12546" customFormat="1" ht="13" x14ac:dyDescent="0.15"/>
    <row r="12547" customFormat="1" ht="13" x14ac:dyDescent="0.15"/>
    <row r="12548" customFormat="1" ht="13" x14ac:dyDescent="0.15"/>
    <row r="12549" customFormat="1" ht="13" x14ac:dyDescent="0.15"/>
    <row r="12550" customFormat="1" ht="13" x14ac:dyDescent="0.15"/>
    <row r="12551" customFormat="1" ht="13" x14ac:dyDescent="0.15"/>
    <row r="12552" customFormat="1" ht="13" x14ac:dyDescent="0.15"/>
    <row r="12553" customFormat="1" ht="13" x14ac:dyDescent="0.15"/>
    <row r="12554" customFormat="1" ht="13" x14ac:dyDescent="0.15"/>
    <row r="12555" customFormat="1" ht="13" x14ac:dyDescent="0.15"/>
    <row r="12556" customFormat="1" ht="13" x14ac:dyDescent="0.15"/>
    <row r="12557" customFormat="1" ht="13" x14ac:dyDescent="0.15"/>
    <row r="12558" customFormat="1" ht="13" x14ac:dyDescent="0.15"/>
    <row r="12559" customFormat="1" ht="13" x14ac:dyDescent="0.15"/>
    <row r="12560" customFormat="1" ht="13" x14ac:dyDescent="0.15"/>
    <row r="12561" customFormat="1" ht="13" x14ac:dyDescent="0.15"/>
    <row r="12562" customFormat="1" ht="13" x14ac:dyDescent="0.15"/>
    <row r="12563" customFormat="1" ht="13" x14ac:dyDescent="0.15"/>
    <row r="12564" customFormat="1" ht="13" x14ac:dyDescent="0.15"/>
    <row r="12565" customFormat="1" ht="13" x14ac:dyDescent="0.15"/>
    <row r="12566" customFormat="1" ht="13" x14ac:dyDescent="0.15"/>
    <row r="12567" customFormat="1" ht="13" x14ac:dyDescent="0.15"/>
    <row r="12568" customFormat="1" ht="13" x14ac:dyDescent="0.15"/>
    <row r="12569" customFormat="1" ht="13" x14ac:dyDescent="0.15"/>
    <row r="12570" customFormat="1" ht="13" x14ac:dyDescent="0.15"/>
    <row r="12571" customFormat="1" ht="13" x14ac:dyDescent="0.15"/>
    <row r="12572" customFormat="1" ht="13" x14ac:dyDescent="0.15"/>
    <row r="12573" customFormat="1" ht="13" x14ac:dyDescent="0.15"/>
    <row r="12574" customFormat="1" ht="13" x14ac:dyDescent="0.15"/>
    <row r="12575" customFormat="1" ht="13" x14ac:dyDescent="0.15"/>
    <row r="12576" customFormat="1" ht="13" x14ac:dyDescent="0.15"/>
    <row r="12577" customFormat="1" ht="13" x14ac:dyDescent="0.15"/>
    <row r="12578" customFormat="1" ht="13" x14ac:dyDescent="0.15"/>
    <row r="12579" customFormat="1" ht="13" x14ac:dyDescent="0.15"/>
    <row r="12580" customFormat="1" ht="13" x14ac:dyDescent="0.15"/>
    <row r="12581" customFormat="1" ht="13" x14ac:dyDescent="0.15"/>
    <row r="12582" customFormat="1" ht="13" x14ac:dyDescent="0.15"/>
    <row r="12583" customFormat="1" ht="13" x14ac:dyDescent="0.15"/>
    <row r="12584" customFormat="1" ht="13" x14ac:dyDescent="0.15"/>
    <row r="12585" customFormat="1" ht="13" x14ac:dyDescent="0.15"/>
    <row r="12586" customFormat="1" ht="13" x14ac:dyDescent="0.15"/>
    <row r="12587" customFormat="1" ht="13" x14ac:dyDescent="0.15"/>
    <row r="12588" customFormat="1" ht="13" x14ac:dyDescent="0.15"/>
    <row r="12589" customFormat="1" ht="13" x14ac:dyDescent="0.15"/>
    <row r="12590" customFormat="1" ht="13" x14ac:dyDescent="0.15"/>
    <row r="12591" customFormat="1" ht="13" x14ac:dyDescent="0.15"/>
    <row r="12592" customFormat="1" ht="13" x14ac:dyDescent="0.15"/>
    <row r="12593" customFormat="1" ht="13" x14ac:dyDescent="0.15"/>
    <row r="12594" customFormat="1" ht="13" x14ac:dyDescent="0.15"/>
    <row r="12595" customFormat="1" ht="13" x14ac:dyDescent="0.15"/>
    <row r="12596" customFormat="1" ht="13" x14ac:dyDescent="0.15"/>
    <row r="12597" customFormat="1" ht="13" x14ac:dyDescent="0.15"/>
    <row r="12598" customFormat="1" ht="13" x14ac:dyDescent="0.15"/>
    <row r="12599" customFormat="1" ht="13" x14ac:dyDescent="0.15"/>
    <row r="12600" customFormat="1" ht="13" x14ac:dyDescent="0.15"/>
    <row r="12601" customFormat="1" ht="13" x14ac:dyDescent="0.15"/>
    <row r="12602" customFormat="1" ht="13" x14ac:dyDescent="0.15"/>
    <row r="12603" customFormat="1" ht="13" x14ac:dyDescent="0.15"/>
    <row r="12604" customFormat="1" ht="13" x14ac:dyDescent="0.15"/>
    <row r="12605" customFormat="1" ht="13" x14ac:dyDescent="0.15"/>
    <row r="12606" customFormat="1" ht="13" x14ac:dyDescent="0.15"/>
    <row r="12607" customFormat="1" ht="13" x14ac:dyDescent="0.15"/>
    <row r="12608" customFormat="1" ht="13" x14ac:dyDescent="0.15"/>
    <row r="12609" customFormat="1" ht="13" x14ac:dyDescent="0.15"/>
    <row r="12610" customFormat="1" ht="13" x14ac:dyDescent="0.15"/>
    <row r="12611" customFormat="1" ht="13" x14ac:dyDescent="0.15"/>
    <row r="12612" customFormat="1" ht="13" x14ac:dyDescent="0.15"/>
    <row r="12613" customFormat="1" ht="13" x14ac:dyDescent="0.15"/>
    <row r="12614" customFormat="1" ht="13" x14ac:dyDescent="0.15"/>
    <row r="12615" customFormat="1" ht="13" x14ac:dyDescent="0.15"/>
    <row r="12616" customFormat="1" ht="13" x14ac:dyDescent="0.15"/>
    <row r="12617" customFormat="1" ht="13" x14ac:dyDescent="0.15"/>
    <row r="12618" customFormat="1" ht="13" x14ac:dyDescent="0.15"/>
    <row r="12619" customFormat="1" ht="13" x14ac:dyDescent="0.15"/>
    <row r="12620" customFormat="1" ht="13" x14ac:dyDescent="0.15"/>
    <row r="12621" customFormat="1" ht="13" x14ac:dyDescent="0.15"/>
    <row r="12622" customFormat="1" ht="13" x14ac:dyDescent="0.15"/>
    <row r="12623" customFormat="1" ht="13" x14ac:dyDescent="0.15"/>
    <row r="12624" customFormat="1" ht="13" x14ac:dyDescent="0.15"/>
    <row r="12625" customFormat="1" ht="13" x14ac:dyDescent="0.15"/>
    <row r="12626" customFormat="1" ht="13" x14ac:dyDescent="0.15"/>
    <row r="12627" customFormat="1" ht="13" x14ac:dyDescent="0.15"/>
    <row r="12628" customFormat="1" ht="13" x14ac:dyDescent="0.15"/>
    <row r="12629" customFormat="1" ht="13" x14ac:dyDescent="0.15"/>
    <row r="12630" customFormat="1" ht="13" x14ac:dyDescent="0.15"/>
    <row r="12631" customFormat="1" ht="13" x14ac:dyDescent="0.15"/>
    <row r="12632" customFormat="1" ht="13" x14ac:dyDescent="0.15"/>
    <row r="12633" customFormat="1" ht="13" x14ac:dyDescent="0.15"/>
    <row r="12634" customFormat="1" ht="13" x14ac:dyDescent="0.15"/>
    <row r="12635" customFormat="1" ht="13" x14ac:dyDescent="0.15"/>
    <row r="12636" customFormat="1" ht="13" x14ac:dyDescent="0.15"/>
    <row r="12637" customFormat="1" ht="13" x14ac:dyDescent="0.15"/>
    <row r="12638" customFormat="1" ht="13" x14ac:dyDescent="0.15"/>
    <row r="12639" customFormat="1" ht="13" x14ac:dyDescent="0.15"/>
    <row r="12640" customFormat="1" ht="13" x14ac:dyDescent="0.15"/>
    <row r="12641" customFormat="1" ht="13" x14ac:dyDescent="0.15"/>
    <row r="12642" customFormat="1" ht="13" x14ac:dyDescent="0.15"/>
    <row r="12643" customFormat="1" ht="13" x14ac:dyDescent="0.15"/>
    <row r="12644" customFormat="1" ht="13" x14ac:dyDescent="0.15"/>
    <row r="12645" customFormat="1" ht="13" x14ac:dyDescent="0.15"/>
    <row r="12646" customFormat="1" ht="13" x14ac:dyDescent="0.15"/>
    <row r="12647" customFormat="1" ht="13" x14ac:dyDescent="0.15"/>
    <row r="12648" customFormat="1" ht="13" x14ac:dyDescent="0.15"/>
    <row r="12649" customFormat="1" ht="13" x14ac:dyDescent="0.15"/>
    <row r="12650" customFormat="1" ht="13" x14ac:dyDescent="0.15"/>
    <row r="12651" customFormat="1" ht="13" x14ac:dyDescent="0.15"/>
    <row r="12652" customFormat="1" ht="13" x14ac:dyDescent="0.15"/>
    <row r="12653" customFormat="1" ht="13" x14ac:dyDescent="0.15"/>
    <row r="12654" customFormat="1" ht="13" x14ac:dyDescent="0.15"/>
    <row r="12655" customFormat="1" ht="13" x14ac:dyDescent="0.15"/>
    <row r="12656" customFormat="1" ht="13" x14ac:dyDescent="0.15"/>
    <row r="12657" customFormat="1" ht="13" x14ac:dyDescent="0.15"/>
    <row r="12658" customFormat="1" ht="13" x14ac:dyDescent="0.15"/>
    <row r="12659" customFormat="1" ht="13" x14ac:dyDescent="0.15"/>
    <row r="12660" customFormat="1" ht="13" x14ac:dyDescent="0.15"/>
    <row r="12661" customFormat="1" ht="13" x14ac:dyDescent="0.15"/>
    <row r="12662" customFormat="1" ht="13" x14ac:dyDescent="0.15"/>
    <row r="12663" customFormat="1" ht="13" x14ac:dyDescent="0.15"/>
    <row r="12664" customFormat="1" ht="13" x14ac:dyDescent="0.15"/>
    <row r="12665" customFormat="1" ht="13" x14ac:dyDescent="0.15"/>
    <row r="12666" customFormat="1" ht="13" x14ac:dyDescent="0.15"/>
    <row r="12667" customFormat="1" ht="13" x14ac:dyDescent="0.15"/>
    <row r="12668" customFormat="1" ht="13" x14ac:dyDescent="0.15"/>
    <row r="12669" customFormat="1" ht="13" x14ac:dyDescent="0.15"/>
    <row r="12670" customFormat="1" ht="13" x14ac:dyDescent="0.15"/>
    <row r="12671" customFormat="1" ht="13" x14ac:dyDescent="0.15"/>
    <row r="12672" customFormat="1" ht="13" x14ac:dyDescent="0.15"/>
    <row r="12673" customFormat="1" ht="13" x14ac:dyDescent="0.15"/>
    <row r="12674" customFormat="1" ht="13" x14ac:dyDescent="0.15"/>
    <row r="12675" customFormat="1" ht="13" x14ac:dyDescent="0.15"/>
    <row r="12676" customFormat="1" ht="13" x14ac:dyDescent="0.15"/>
    <row r="12677" customFormat="1" ht="13" x14ac:dyDescent="0.15"/>
    <row r="12678" customFormat="1" ht="13" x14ac:dyDescent="0.15"/>
    <row r="12679" customFormat="1" ht="13" x14ac:dyDescent="0.15"/>
    <row r="12680" customFormat="1" ht="13" x14ac:dyDescent="0.15"/>
    <row r="12681" customFormat="1" ht="13" x14ac:dyDescent="0.15"/>
    <row r="12682" customFormat="1" ht="13" x14ac:dyDescent="0.15"/>
    <row r="12683" customFormat="1" ht="13" x14ac:dyDescent="0.15"/>
    <row r="12684" customFormat="1" ht="13" x14ac:dyDescent="0.15"/>
    <row r="12685" customFormat="1" ht="13" x14ac:dyDescent="0.15"/>
    <row r="12686" customFormat="1" ht="13" x14ac:dyDescent="0.15"/>
    <row r="12687" customFormat="1" ht="13" x14ac:dyDescent="0.15"/>
    <row r="12688" customFormat="1" ht="13" x14ac:dyDescent="0.15"/>
    <row r="12689" customFormat="1" ht="13" x14ac:dyDescent="0.15"/>
    <row r="12690" customFormat="1" ht="13" x14ac:dyDescent="0.15"/>
    <row r="12691" customFormat="1" ht="13" x14ac:dyDescent="0.15"/>
    <row r="12692" customFormat="1" ht="13" x14ac:dyDescent="0.15"/>
    <row r="12693" customFormat="1" ht="13" x14ac:dyDescent="0.15"/>
    <row r="12694" customFormat="1" ht="13" x14ac:dyDescent="0.15"/>
    <row r="12695" customFormat="1" ht="13" x14ac:dyDescent="0.15"/>
    <row r="12696" customFormat="1" ht="13" x14ac:dyDescent="0.15"/>
    <row r="12697" customFormat="1" ht="13" x14ac:dyDescent="0.15"/>
    <row r="12698" customFormat="1" ht="13" x14ac:dyDescent="0.15"/>
    <row r="12699" customFormat="1" ht="13" x14ac:dyDescent="0.15"/>
    <row r="12700" customFormat="1" ht="13" x14ac:dyDescent="0.15"/>
    <row r="12701" customFormat="1" ht="13" x14ac:dyDescent="0.15"/>
    <row r="12702" customFormat="1" ht="13" x14ac:dyDescent="0.15"/>
    <row r="12703" customFormat="1" ht="13" x14ac:dyDescent="0.15"/>
    <row r="12704" customFormat="1" ht="13" x14ac:dyDescent="0.15"/>
    <row r="12705" customFormat="1" ht="13" x14ac:dyDescent="0.15"/>
    <row r="12706" customFormat="1" ht="13" x14ac:dyDescent="0.15"/>
    <row r="12707" customFormat="1" ht="13" x14ac:dyDescent="0.15"/>
    <row r="12708" customFormat="1" ht="13" x14ac:dyDescent="0.15"/>
    <row r="12709" customFormat="1" ht="13" x14ac:dyDescent="0.15"/>
    <row r="12710" customFormat="1" ht="13" x14ac:dyDescent="0.15"/>
    <row r="12711" customFormat="1" ht="13" x14ac:dyDescent="0.15"/>
    <row r="12712" customFormat="1" ht="13" x14ac:dyDescent="0.15"/>
    <row r="12713" customFormat="1" ht="13" x14ac:dyDescent="0.15"/>
    <row r="12714" customFormat="1" ht="13" x14ac:dyDescent="0.15"/>
    <row r="12715" customFormat="1" ht="13" x14ac:dyDescent="0.15"/>
    <row r="12716" customFormat="1" ht="13" x14ac:dyDescent="0.15"/>
    <row r="12717" customFormat="1" ht="13" x14ac:dyDescent="0.15"/>
    <row r="12718" customFormat="1" ht="13" x14ac:dyDescent="0.15"/>
    <row r="12719" customFormat="1" ht="13" x14ac:dyDescent="0.15"/>
    <row r="12720" customFormat="1" ht="13" x14ac:dyDescent="0.15"/>
    <row r="12721" customFormat="1" ht="13" x14ac:dyDescent="0.15"/>
    <row r="12722" customFormat="1" ht="13" x14ac:dyDescent="0.15"/>
    <row r="12723" customFormat="1" ht="13" x14ac:dyDescent="0.15"/>
    <row r="12724" customFormat="1" ht="13" x14ac:dyDescent="0.15"/>
    <row r="12725" customFormat="1" ht="13" x14ac:dyDescent="0.15"/>
    <row r="12726" customFormat="1" ht="13" x14ac:dyDescent="0.15"/>
    <row r="12727" customFormat="1" ht="13" x14ac:dyDescent="0.15"/>
    <row r="12728" customFormat="1" ht="13" x14ac:dyDescent="0.15"/>
    <row r="12729" customFormat="1" ht="13" x14ac:dyDescent="0.15"/>
    <row r="12730" customFormat="1" ht="13" x14ac:dyDescent="0.15"/>
    <row r="12731" customFormat="1" ht="13" x14ac:dyDescent="0.15"/>
    <row r="12732" customFormat="1" ht="13" x14ac:dyDescent="0.15"/>
    <row r="12733" customFormat="1" ht="13" x14ac:dyDescent="0.15"/>
    <row r="12734" customFormat="1" ht="13" x14ac:dyDescent="0.15"/>
    <row r="12735" customFormat="1" ht="13" x14ac:dyDescent="0.15"/>
    <row r="12736" customFormat="1" ht="13" x14ac:dyDescent="0.15"/>
    <row r="12737" customFormat="1" ht="13" x14ac:dyDescent="0.15"/>
    <row r="12738" customFormat="1" ht="13" x14ac:dyDescent="0.15"/>
    <row r="12739" customFormat="1" ht="13" x14ac:dyDescent="0.15"/>
    <row r="12740" customFormat="1" ht="13" x14ac:dyDescent="0.15"/>
    <row r="12741" customFormat="1" ht="13" x14ac:dyDescent="0.15"/>
    <row r="12742" customFormat="1" ht="13" x14ac:dyDescent="0.15"/>
    <row r="12743" customFormat="1" ht="13" x14ac:dyDescent="0.15"/>
    <row r="12744" customFormat="1" ht="13" x14ac:dyDescent="0.15"/>
    <row r="12745" customFormat="1" ht="13" x14ac:dyDescent="0.15"/>
    <row r="12746" customFormat="1" ht="13" x14ac:dyDescent="0.15"/>
    <row r="12747" customFormat="1" ht="13" x14ac:dyDescent="0.15"/>
    <row r="12748" customFormat="1" ht="13" x14ac:dyDescent="0.15"/>
    <row r="12749" customFormat="1" ht="13" x14ac:dyDescent="0.15"/>
    <row r="12750" customFormat="1" ht="13" x14ac:dyDescent="0.15"/>
    <row r="12751" customFormat="1" ht="13" x14ac:dyDescent="0.15"/>
    <row r="12752" customFormat="1" ht="13" x14ac:dyDescent="0.15"/>
    <row r="12753" customFormat="1" ht="13" x14ac:dyDescent="0.15"/>
    <row r="12754" customFormat="1" ht="13" x14ac:dyDescent="0.15"/>
    <row r="12755" customFormat="1" ht="13" x14ac:dyDescent="0.15"/>
    <row r="12756" customFormat="1" ht="13" x14ac:dyDescent="0.15"/>
    <row r="12757" customFormat="1" ht="13" x14ac:dyDescent="0.15"/>
    <row r="12758" customFormat="1" ht="13" x14ac:dyDescent="0.15"/>
    <row r="12759" customFormat="1" ht="13" x14ac:dyDescent="0.15"/>
    <row r="12760" customFormat="1" ht="13" x14ac:dyDescent="0.15"/>
    <row r="12761" customFormat="1" ht="13" x14ac:dyDescent="0.15"/>
    <row r="12762" customFormat="1" ht="13" x14ac:dyDescent="0.15"/>
    <row r="12763" customFormat="1" ht="13" x14ac:dyDescent="0.15"/>
    <row r="12764" customFormat="1" ht="13" x14ac:dyDescent="0.15"/>
    <row r="12765" customFormat="1" ht="13" x14ac:dyDescent="0.15"/>
    <row r="12766" customFormat="1" ht="13" x14ac:dyDescent="0.15"/>
    <row r="12767" customFormat="1" ht="13" x14ac:dyDescent="0.15"/>
    <row r="12768" customFormat="1" ht="13" x14ac:dyDescent="0.15"/>
    <row r="12769" customFormat="1" ht="13" x14ac:dyDescent="0.15"/>
    <row r="12770" customFormat="1" ht="13" x14ac:dyDescent="0.15"/>
    <row r="12771" customFormat="1" ht="13" x14ac:dyDescent="0.15"/>
    <row r="12772" customFormat="1" ht="13" x14ac:dyDescent="0.15"/>
    <row r="12773" customFormat="1" ht="13" x14ac:dyDescent="0.15"/>
    <row r="12774" customFormat="1" ht="13" x14ac:dyDescent="0.15"/>
    <row r="12775" customFormat="1" ht="13" x14ac:dyDescent="0.15"/>
    <row r="12776" customFormat="1" ht="13" x14ac:dyDescent="0.15"/>
    <row r="12777" customFormat="1" ht="13" x14ac:dyDescent="0.15"/>
    <row r="12778" customFormat="1" ht="13" x14ac:dyDescent="0.15"/>
    <row r="12779" customFormat="1" ht="13" x14ac:dyDescent="0.15"/>
    <row r="12780" customFormat="1" ht="13" x14ac:dyDescent="0.15"/>
    <row r="12781" customFormat="1" ht="13" x14ac:dyDescent="0.15"/>
    <row r="12782" customFormat="1" ht="13" x14ac:dyDescent="0.15"/>
    <row r="12783" customFormat="1" ht="13" x14ac:dyDescent="0.15"/>
    <row r="12784" customFormat="1" ht="13" x14ac:dyDescent="0.15"/>
    <row r="12785" customFormat="1" ht="13" x14ac:dyDescent="0.15"/>
    <row r="12786" customFormat="1" ht="13" x14ac:dyDescent="0.15"/>
    <row r="12787" customFormat="1" ht="13" x14ac:dyDescent="0.15"/>
    <row r="12788" customFormat="1" ht="13" x14ac:dyDescent="0.15"/>
    <row r="12789" customFormat="1" ht="13" x14ac:dyDescent="0.15"/>
    <row r="12790" customFormat="1" ht="13" x14ac:dyDescent="0.15"/>
    <row r="12791" customFormat="1" ht="13" x14ac:dyDescent="0.15"/>
    <row r="12792" customFormat="1" ht="13" x14ac:dyDescent="0.15"/>
    <row r="12793" customFormat="1" ht="13" x14ac:dyDescent="0.15"/>
    <row r="12794" customFormat="1" ht="13" x14ac:dyDescent="0.15"/>
    <row r="12795" customFormat="1" ht="13" x14ac:dyDescent="0.15"/>
    <row r="12796" customFormat="1" ht="13" x14ac:dyDescent="0.15"/>
    <row r="12797" customFormat="1" ht="13" x14ac:dyDescent="0.15"/>
    <row r="12798" customFormat="1" ht="13" x14ac:dyDescent="0.15"/>
    <row r="12799" customFormat="1" ht="13" x14ac:dyDescent="0.15"/>
    <row r="12800" customFormat="1" ht="13" x14ac:dyDescent="0.15"/>
    <row r="12801" customFormat="1" ht="13" x14ac:dyDescent="0.15"/>
    <row r="12802" customFormat="1" ht="13" x14ac:dyDescent="0.15"/>
    <row r="12803" customFormat="1" ht="13" x14ac:dyDescent="0.15"/>
    <row r="12804" customFormat="1" ht="13" x14ac:dyDescent="0.15"/>
    <row r="12805" customFormat="1" ht="13" x14ac:dyDescent="0.15"/>
    <row r="12806" customFormat="1" ht="13" x14ac:dyDescent="0.15"/>
    <row r="12807" customFormat="1" ht="13" x14ac:dyDescent="0.15"/>
    <row r="12808" customFormat="1" ht="13" x14ac:dyDescent="0.15"/>
    <row r="12809" customFormat="1" ht="13" x14ac:dyDescent="0.15"/>
    <row r="12810" customFormat="1" ht="13" x14ac:dyDescent="0.15"/>
    <row r="12811" customFormat="1" ht="13" x14ac:dyDescent="0.15"/>
    <row r="12812" customFormat="1" ht="13" x14ac:dyDescent="0.15"/>
    <row r="12813" customFormat="1" ht="13" x14ac:dyDescent="0.15"/>
    <row r="12814" customFormat="1" ht="13" x14ac:dyDescent="0.15"/>
    <row r="12815" customFormat="1" ht="13" x14ac:dyDescent="0.15"/>
    <row r="12816" customFormat="1" ht="13" x14ac:dyDescent="0.15"/>
    <row r="12817" customFormat="1" ht="13" x14ac:dyDescent="0.15"/>
    <row r="12818" customFormat="1" ht="13" x14ac:dyDescent="0.15"/>
    <row r="12819" customFormat="1" ht="13" x14ac:dyDescent="0.15"/>
    <row r="12820" customFormat="1" ht="13" x14ac:dyDescent="0.15"/>
    <row r="12821" customFormat="1" ht="13" x14ac:dyDescent="0.15"/>
    <row r="12822" customFormat="1" ht="13" x14ac:dyDescent="0.15"/>
    <row r="12823" customFormat="1" ht="13" x14ac:dyDescent="0.15"/>
    <row r="12824" customFormat="1" ht="13" x14ac:dyDescent="0.15"/>
    <row r="12825" customFormat="1" ht="13" x14ac:dyDescent="0.15"/>
    <row r="12826" customFormat="1" ht="13" x14ac:dyDescent="0.15"/>
    <row r="12827" customFormat="1" ht="13" x14ac:dyDescent="0.15"/>
    <row r="12828" customFormat="1" ht="13" x14ac:dyDescent="0.15"/>
    <row r="12829" customFormat="1" ht="13" x14ac:dyDescent="0.15"/>
    <row r="12830" customFormat="1" ht="13" x14ac:dyDescent="0.15"/>
    <row r="12831" customFormat="1" ht="13" x14ac:dyDescent="0.15"/>
    <row r="12832" customFormat="1" ht="13" x14ac:dyDescent="0.15"/>
    <row r="12833" customFormat="1" ht="13" x14ac:dyDescent="0.15"/>
    <row r="12834" customFormat="1" ht="13" x14ac:dyDescent="0.15"/>
    <row r="12835" customFormat="1" ht="13" x14ac:dyDescent="0.15"/>
    <row r="12836" customFormat="1" ht="13" x14ac:dyDescent="0.15"/>
    <row r="12837" customFormat="1" ht="13" x14ac:dyDescent="0.15"/>
    <row r="12838" customFormat="1" ht="13" x14ac:dyDescent="0.15"/>
    <row r="12839" customFormat="1" ht="13" x14ac:dyDescent="0.15"/>
    <row r="12840" customFormat="1" ht="13" x14ac:dyDescent="0.15"/>
    <row r="12841" customFormat="1" ht="13" x14ac:dyDescent="0.15"/>
    <row r="12842" customFormat="1" ht="13" x14ac:dyDescent="0.15"/>
    <row r="12843" customFormat="1" ht="13" x14ac:dyDescent="0.15"/>
    <row r="12844" customFormat="1" ht="13" x14ac:dyDescent="0.15"/>
    <row r="12845" customFormat="1" ht="13" x14ac:dyDescent="0.15"/>
    <row r="12846" customFormat="1" ht="13" x14ac:dyDescent="0.15"/>
    <row r="12847" customFormat="1" ht="13" x14ac:dyDescent="0.15"/>
    <row r="12848" customFormat="1" ht="13" x14ac:dyDescent="0.15"/>
    <row r="12849" customFormat="1" ht="13" x14ac:dyDescent="0.15"/>
    <row r="12850" customFormat="1" ht="13" x14ac:dyDescent="0.15"/>
    <row r="12851" customFormat="1" ht="13" x14ac:dyDescent="0.15"/>
    <row r="12852" customFormat="1" ht="13" x14ac:dyDescent="0.15"/>
    <row r="12853" customFormat="1" ht="13" x14ac:dyDescent="0.15"/>
    <row r="12854" customFormat="1" ht="13" x14ac:dyDescent="0.15"/>
    <row r="12855" customFormat="1" ht="13" x14ac:dyDescent="0.15"/>
    <row r="12856" customFormat="1" ht="13" x14ac:dyDescent="0.15"/>
    <row r="12857" customFormat="1" ht="13" x14ac:dyDescent="0.15"/>
    <row r="12858" customFormat="1" ht="13" x14ac:dyDescent="0.15"/>
    <row r="12859" customFormat="1" ht="13" x14ac:dyDescent="0.15"/>
    <row r="12860" customFormat="1" ht="13" x14ac:dyDescent="0.15"/>
    <row r="12861" customFormat="1" ht="13" x14ac:dyDescent="0.15"/>
    <row r="12862" customFormat="1" ht="13" x14ac:dyDescent="0.15"/>
    <row r="12863" customFormat="1" ht="13" x14ac:dyDescent="0.15"/>
    <row r="12864" customFormat="1" ht="13" x14ac:dyDescent="0.15"/>
    <row r="12865" customFormat="1" ht="13" x14ac:dyDescent="0.15"/>
    <row r="12866" customFormat="1" ht="13" x14ac:dyDescent="0.15"/>
    <row r="12867" customFormat="1" ht="13" x14ac:dyDescent="0.15"/>
    <row r="12868" customFormat="1" ht="13" x14ac:dyDescent="0.15"/>
    <row r="12869" customFormat="1" ht="13" x14ac:dyDescent="0.15"/>
    <row r="12870" customFormat="1" ht="13" x14ac:dyDescent="0.15"/>
    <row r="12871" customFormat="1" ht="13" x14ac:dyDescent="0.15"/>
    <row r="12872" customFormat="1" ht="13" x14ac:dyDescent="0.15"/>
    <row r="12873" customFormat="1" ht="13" x14ac:dyDescent="0.15"/>
    <row r="12874" customFormat="1" ht="13" x14ac:dyDescent="0.15"/>
    <row r="12875" customFormat="1" ht="13" x14ac:dyDescent="0.15"/>
    <row r="12876" customFormat="1" ht="13" x14ac:dyDescent="0.15"/>
    <row r="12877" customFormat="1" ht="13" x14ac:dyDescent="0.15"/>
    <row r="12878" customFormat="1" ht="13" x14ac:dyDescent="0.15"/>
    <row r="12879" customFormat="1" ht="13" x14ac:dyDescent="0.15"/>
    <row r="12880" customFormat="1" ht="13" x14ac:dyDescent="0.15"/>
    <row r="12881" customFormat="1" ht="13" x14ac:dyDescent="0.15"/>
    <row r="12882" customFormat="1" ht="13" x14ac:dyDescent="0.15"/>
    <row r="12883" customFormat="1" ht="13" x14ac:dyDescent="0.15"/>
    <row r="12884" customFormat="1" ht="13" x14ac:dyDescent="0.15"/>
    <row r="12885" customFormat="1" ht="13" x14ac:dyDescent="0.15"/>
    <row r="12886" customFormat="1" ht="13" x14ac:dyDescent="0.15"/>
    <row r="12887" customFormat="1" ht="13" x14ac:dyDescent="0.15"/>
    <row r="12888" customFormat="1" ht="13" x14ac:dyDescent="0.15"/>
    <row r="12889" customFormat="1" ht="13" x14ac:dyDescent="0.15"/>
    <row r="12890" customFormat="1" ht="13" x14ac:dyDescent="0.15"/>
    <row r="12891" customFormat="1" ht="13" x14ac:dyDescent="0.15"/>
    <row r="12892" customFormat="1" ht="13" x14ac:dyDescent="0.15"/>
    <row r="12893" customFormat="1" ht="13" x14ac:dyDescent="0.15"/>
    <row r="12894" customFormat="1" ht="13" x14ac:dyDescent="0.15"/>
    <row r="12895" customFormat="1" ht="13" x14ac:dyDescent="0.15"/>
    <row r="12896" customFormat="1" ht="13" x14ac:dyDescent="0.15"/>
    <row r="12897" customFormat="1" ht="13" x14ac:dyDescent="0.15"/>
    <row r="12898" customFormat="1" ht="13" x14ac:dyDescent="0.15"/>
    <row r="12899" customFormat="1" ht="13" x14ac:dyDescent="0.15"/>
    <row r="12900" customFormat="1" ht="13" x14ac:dyDescent="0.15"/>
    <row r="12901" customFormat="1" ht="13" x14ac:dyDescent="0.15"/>
    <row r="12902" customFormat="1" ht="13" x14ac:dyDescent="0.15"/>
    <row r="12903" customFormat="1" ht="13" x14ac:dyDescent="0.15"/>
    <row r="12904" customFormat="1" ht="13" x14ac:dyDescent="0.15"/>
    <row r="12905" customFormat="1" ht="13" x14ac:dyDescent="0.15"/>
    <row r="12906" customFormat="1" ht="13" x14ac:dyDescent="0.15"/>
    <row r="12907" customFormat="1" ht="13" x14ac:dyDescent="0.15"/>
    <row r="12908" customFormat="1" ht="13" x14ac:dyDescent="0.15"/>
    <row r="12909" customFormat="1" ht="13" x14ac:dyDescent="0.15"/>
    <row r="12910" customFormat="1" ht="13" x14ac:dyDescent="0.15"/>
    <row r="12911" customFormat="1" ht="13" x14ac:dyDescent="0.15"/>
    <row r="12912" customFormat="1" ht="13" x14ac:dyDescent="0.15"/>
    <row r="12913" customFormat="1" ht="13" x14ac:dyDescent="0.15"/>
    <row r="12914" customFormat="1" ht="13" x14ac:dyDescent="0.15"/>
    <row r="12915" customFormat="1" ht="13" x14ac:dyDescent="0.15"/>
    <row r="12916" customFormat="1" ht="13" x14ac:dyDescent="0.15"/>
    <row r="12917" customFormat="1" ht="13" x14ac:dyDescent="0.15"/>
    <row r="12918" customFormat="1" ht="13" x14ac:dyDescent="0.15"/>
    <row r="12919" customFormat="1" ht="13" x14ac:dyDescent="0.15"/>
    <row r="12920" customFormat="1" ht="13" x14ac:dyDescent="0.15"/>
    <row r="12921" customFormat="1" ht="13" x14ac:dyDescent="0.15"/>
    <row r="12922" customFormat="1" ht="13" x14ac:dyDescent="0.15"/>
    <row r="12923" customFormat="1" ht="13" x14ac:dyDescent="0.15"/>
    <row r="12924" customFormat="1" ht="13" x14ac:dyDescent="0.15"/>
    <row r="12925" customFormat="1" ht="13" x14ac:dyDescent="0.15"/>
    <row r="12926" customFormat="1" ht="13" x14ac:dyDescent="0.15"/>
    <row r="12927" customFormat="1" ht="13" x14ac:dyDescent="0.15"/>
    <row r="12928" customFormat="1" ht="13" x14ac:dyDescent="0.15"/>
    <row r="12929" customFormat="1" ht="13" x14ac:dyDescent="0.15"/>
    <row r="12930" customFormat="1" ht="13" x14ac:dyDescent="0.15"/>
    <row r="12931" customFormat="1" ht="13" x14ac:dyDescent="0.15"/>
    <row r="12932" customFormat="1" ht="13" x14ac:dyDescent="0.15"/>
    <row r="12933" customFormat="1" ht="13" x14ac:dyDescent="0.15"/>
    <row r="12934" customFormat="1" ht="13" x14ac:dyDescent="0.15"/>
    <row r="12935" customFormat="1" ht="13" x14ac:dyDescent="0.15"/>
    <row r="12936" customFormat="1" ht="13" x14ac:dyDescent="0.15"/>
    <row r="12937" customFormat="1" ht="13" x14ac:dyDescent="0.15"/>
    <row r="12938" customFormat="1" ht="13" x14ac:dyDescent="0.15"/>
    <row r="12939" customFormat="1" ht="13" x14ac:dyDescent="0.15"/>
    <row r="12940" customFormat="1" ht="13" x14ac:dyDescent="0.15"/>
    <row r="12941" customFormat="1" ht="13" x14ac:dyDescent="0.15"/>
    <row r="12942" customFormat="1" ht="13" x14ac:dyDescent="0.15"/>
    <row r="12943" customFormat="1" ht="13" x14ac:dyDescent="0.15"/>
    <row r="12944" customFormat="1" ht="13" x14ac:dyDescent="0.15"/>
    <row r="12945" customFormat="1" ht="13" x14ac:dyDescent="0.15"/>
    <row r="12946" customFormat="1" ht="13" x14ac:dyDescent="0.15"/>
    <row r="12947" customFormat="1" ht="13" x14ac:dyDescent="0.15"/>
    <row r="12948" customFormat="1" ht="13" x14ac:dyDescent="0.15"/>
    <row r="12949" customFormat="1" ht="13" x14ac:dyDescent="0.15"/>
    <row r="12950" customFormat="1" ht="13" x14ac:dyDescent="0.15"/>
    <row r="12951" customFormat="1" ht="13" x14ac:dyDescent="0.15"/>
    <row r="12952" customFormat="1" ht="13" x14ac:dyDescent="0.15"/>
    <row r="12953" customFormat="1" ht="13" x14ac:dyDescent="0.15"/>
    <row r="12954" customFormat="1" ht="13" x14ac:dyDescent="0.15"/>
    <row r="12955" customFormat="1" ht="13" x14ac:dyDescent="0.15"/>
    <row r="12956" customFormat="1" ht="13" x14ac:dyDescent="0.15"/>
    <row r="12957" customFormat="1" ht="13" x14ac:dyDescent="0.15"/>
    <row r="12958" customFormat="1" ht="13" x14ac:dyDescent="0.15"/>
    <row r="12959" customFormat="1" ht="13" x14ac:dyDescent="0.15"/>
    <row r="12960" customFormat="1" ht="13" x14ac:dyDescent="0.15"/>
    <row r="12961" customFormat="1" ht="13" x14ac:dyDescent="0.15"/>
    <row r="12962" customFormat="1" ht="13" x14ac:dyDescent="0.15"/>
    <row r="12963" customFormat="1" ht="13" x14ac:dyDescent="0.15"/>
    <row r="12964" customFormat="1" ht="13" x14ac:dyDescent="0.15"/>
    <row r="12965" customFormat="1" ht="13" x14ac:dyDescent="0.15"/>
    <row r="12966" customFormat="1" ht="13" x14ac:dyDescent="0.15"/>
    <row r="12967" customFormat="1" ht="13" x14ac:dyDescent="0.15"/>
    <row r="12968" customFormat="1" ht="13" x14ac:dyDescent="0.15"/>
    <row r="12969" customFormat="1" ht="13" x14ac:dyDescent="0.15"/>
    <row r="12970" customFormat="1" ht="13" x14ac:dyDescent="0.15"/>
    <row r="12971" customFormat="1" ht="13" x14ac:dyDescent="0.15"/>
    <row r="12972" customFormat="1" ht="13" x14ac:dyDescent="0.15"/>
    <row r="12973" customFormat="1" ht="13" x14ac:dyDescent="0.15"/>
    <row r="12974" customFormat="1" ht="13" x14ac:dyDescent="0.15"/>
    <row r="12975" customFormat="1" ht="13" x14ac:dyDescent="0.15"/>
    <row r="12976" customFormat="1" ht="13" x14ac:dyDescent="0.15"/>
    <row r="12977" customFormat="1" ht="13" x14ac:dyDescent="0.15"/>
    <row r="12978" customFormat="1" ht="13" x14ac:dyDescent="0.15"/>
    <row r="12979" customFormat="1" ht="13" x14ac:dyDescent="0.15"/>
    <row r="12980" customFormat="1" ht="13" x14ac:dyDescent="0.15"/>
    <row r="12981" customFormat="1" ht="13" x14ac:dyDescent="0.15"/>
    <row r="12982" customFormat="1" ht="13" x14ac:dyDescent="0.15"/>
    <row r="12983" customFormat="1" ht="13" x14ac:dyDescent="0.15"/>
    <row r="12984" customFormat="1" ht="13" x14ac:dyDescent="0.15"/>
    <row r="12985" customFormat="1" ht="13" x14ac:dyDescent="0.15"/>
    <row r="12986" customFormat="1" ht="13" x14ac:dyDescent="0.15"/>
    <row r="12987" customFormat="1" ht="13" x14ac:dyDescent="0.15"/>
    <row r="12988" customFormat="1" ht="13" x14ac:dyDescent="0.15"/>
    <row r="12989" customFormat="1" ht="13" x14ac:dyDescent="0.15"/>
    <row r="12990" customFormat="1" ht="13" x14ac:dyDescent="0.15"/>
    <row r="12991" customFormat="1" ht="13" x14ac:dyDescent="0.15"/>
    <row r="12992" customFormat="1" ht="13" x14ac:dyDescent="0.15"/>
    <row r="12993" customFormat="1" ht="13" x14ac:dyDescent="0.15"/>
    <row r="12994" customFormat="1" ht="13" x14ac:dyDescent="0.15"/>
    <row r="12995" customFormat="1" ht="13" x14ac:dyDescent="0.15"/>
    <row r="12996" customFormat="1" ht="13" x14ac:dyDescent="0.15"/>
    <row r="12997" customFormat="1" ht="13" x14ac:dyDescent="0.15"/>
    <row r="12998" customFormat="1" ht="13" x14ac:dyDescent="0.15"/>
    <row r="12999" customFormat="1" ht="13" x14ac:dyDescent="0.15"/>
    <row r="13000" customFormat="1" ht="13" x14ac:dyDescent="0.15"/>
    <row r="13001" customFormat="1" ht="13" x14ac:dyDescent="0.15"/>
    <row r="13002" customFormat="1" ht="13" x14ac:dyDescent="0.15"/>
    <row r="13003" customFormat="1" ht="13" x14ac:dyDescent="0.15"/>
    <row r="13004" customFormat="1" ht="13" x14ac:dyDescent="0.15"/>
    <row r="13005" customFormat="1" ht="13" x14ac:dyDescent="0.15"/>
    <row r="13006" customFormat="1" ht="13" x14ac:dyDescent="0.15"/>
    <row r="13007" customFormat="1" ht="13" x14ac:dyDescent="0.15"/>
    <row r="13008" customFormat="1" ht="13" x14ac:dyDescent="0.15"/>
    <row r="13009" customFormat="1" ht="13" x14ac:dyDescent="0.15"/>
    <row r="13010" customFormat="1" ht="13" x14ac:dyDescent="0.15"/>
    <row r="13011" customFormat="1" ht="13" x14ac:dyDescent="0.15"/>
    <row r="13012" customFormat="1" ht="13" x14ac:dyDescent="0.15"/>
    <row r="13013" customFormat="1" ht="13" x14ac:dyDescent="0.15"/>
    <row r="13014" customFormat="1" ht="13" x14ac:dyDescent="0.15"/>
    <row r="13015" customFormat="1" ht="13" x14ac:dyDescent="0.15"/>
    <row r="13016" customFormat="1" ht="13" x14ac:dyDescent="0.15"/>
    <row r="13017" customFormat="1" ht="13" x14ac:dyDescent="0.15"/>
    <row r="13018" customFormat="1" ht="13" x14ac:dyDescent="0.15"/>
    <row r="13019" customFormat="1" ht="13" x14ac:dyDescent="0.15"/>
    <row r="13020" customFormat="1" ht="13" x14ac:dyDescent="0.15"/>
    <row r="13021" customFormat="1" ht="13" x14ac:dyDescent="0.15"/>
    <row r="13022" customFormat="1" ht="13" x14ac:dyDescent="0.15"/>
    <row r="13023" customFormat="1" ht="13" x14ac:dyDescent="0.15"/>
    <row r="13024" customFormat="1" ht="13" x14ac:dyDescent="0.15"/>
    <row r="13025" customFormat="1" ht="13" x14ac:dyDescent="0.15"/>
    <row r="13026" customFormat="1" ht="13" x14ac:dyDescent="0.15"/>
    <row r="13027" customFormat="1" ht="13" x14ac:dyDescent="0.15"/>
    <row r="13028" customFormat="1" ht="13" x14ac:dyDescent="0.15"/>
    <row r="13029" customFormat="1" ht="13" x14ac:dyDescent="0.15"/>
    <row r="13030" customFormat="1" ht="13" x14ac:dyDescent="0.15"/>
    <row r="13031" customFormat="1" ht="13" x14ac:dyDescent="0.15"/>
    <row r="13032" customFormat="1" ht="13" x14ac:dyDescent="0.15"/>
    <row r="13033" customFormat="1" ht="13" x14ac:dyDescent="0.15"/>
    <row r="13034" customFormat="1" ht="13" x14ac:dyDescent="0.15"/>
    <row r="13035" customFormat="1" ht="13" x14ac:dyDescent="0.15"/>
    <row r="13036" customFormat="1" ht="13" x14ac:dyDescent="0.15"/>
    <row r="13037" customFormat="1" ht="13" x14ac:dyDescent="0.15"/>
    <row r="13038" customFormat="1" ht="13" x14ac:dyDescent="0.15"/>
    <row r="13039" customFormat="1" ht="13" x14ac:dyDescent="0.15"/>
    <row r="13040" customFormat="1" ht="13" x14ac:dyDescent="0.15"/>
    <row r="13041" customFormat="1" ht="13" x14ac:dyDescent="0.15"/>
    <row r="13042" customFormat="1" ht="13" x14ac:dyDescent="0.15"/>
    <row r="13043" customFormat="1" ht="13" x14ac:dyDescent="0.15"/>
    <row r="13044" customFormat="1" ht="13" x14ac:dyDescent="0.15"/>
    <row r="13045" customFormat="1" ht="13" x14ac:dyDescent="0.15"/>
    <row r="13046" customFormat="1" ht="13" x14ac:dyDescent="0.15"/>
    <row r="13047" customFormat="1" ht="13" x14ac:dyDescent="0.15"/>
    <row r="13048" customFormat="1" ht="13" x14ac:dyDescent="0.15"/>
    <row r="13049" customFormat="1" ht="13" x14ac:dyDescent="0.15"/>
    <row r="13050" customFormat="1" ht="13" x14ac:dyDescent="0.15"/>
    <row r="13051" customFormat="1" ht="13" x14ac:dyDescent="0.15"/>
    <row r="13052" customFormat="1" ht="13" x14ac:dyDescent="0.15"/>
    <row r="13053" customFormat="1" ht="13" x14ac:dyDescent="0.15"/>
    <row r="13054" customFormat="1" ht="13" x14ac:dyDescent="0.15"/>
    <row r="13055" customFormat="1" ht="13" x14ac:dyDescent="0.15"/>
    <row r="13056" customFormat="1" ht="13" x14ac:dyDescent="0.15"/>
    <row r="13057" customFormat="1" ht="13" x14ac:dyDescent="0.15"/>
    <row r="13058" customFormat="1" ht="13" x14ac:dyDescent="0.15"/>
    <row r="13059" customFormat="1" ht="13" x14ac:dyDescent="0.15"/>
    <row r="13060" customFormat="1" ht="13" x14ac:dyDescent="0.15"/>
    <row r="13061" customFormat="1" ht="13" x14ac:dyDescent="0.15"/>
    <row r="13062" customFormat="1" ht="13" x14ac:dyDescent="0.15"/>
    <row r="13063" customFormat="1" ht="13" x14ac:dyDescent="0.15"/>
    <row r="13064" customFormat="1" ht="13" x14ac:dyDescent="0.15"/>
    <row r="13065" customFormat="1" ht="13" x14ac:dyDescent="0.15"/>
    <row r="13066" customFormat="1" ht="13" x14ac:dyDescent="0.15"/>
    <row r="13067" customFormat="1" ht="13" x14ac:dyDescent="0.15"/>
    <row r="13068" customFormat="1" ht="13" x14ac:dyDescent="0.15"/>
    <row r="13069" customFormat="1" ht="13" x14ac:dyDescent="0.15"/>
    <row r="13070" customFormat="1" ht="13" x14ac:dyDescent="0.15"/>
    <row r="13071" customFormat="1" ht="13" x14ac:dyDescent="0.15"/>
    <row r="13072" customFormat="1" ht="13" x14ac:dyDescent="0.15"/>
    <row r="13073" customFormat="1" ht="13" x14ac:dyDescent="0.15"/>
    <row r="13074" customFormat="1" ht="13" x14ac:dyDescent="0.15"/>
    <row r="13075" customFormat="1" ht="13" x14ac:dyDescent="0.15"/>
    <row r="13076" customFormat="1" ht="13" x14ac:dyDescent="0.15"/>
    <row r="13077" customFormat="1" ht="13" x14ac:dyDescent="0.15"/>
    <row r="13078" customFormat="1" ht="13" x14ac:dyDescent="0.15"/>
    <row r="13079" customFormat="1" ht="13" x14ac:dyDescent="0.15"/>
    <row r="13080" customFormat="1" ht="13" x14ac:dyDescent="0.15"/>
    <row r="13081" customFormat="1" ht="13" x14ac:dyDescent="0.15"/>
    <row r="13082" customFormat="1" ht="13" x14ac:dyDescent="0.15"/>
    <row r="13083" customFormat="1" ht="13" x14ac:dyDescent="0.15"/>
    <row r="13084" customFormat="1" ht="13" x14ac:dyDescent="0.15"/>
    <row r="13085" customFormat="1" ht="13" x14ac:dyDescent="0.15"/>
    <row r="13086" customFormat="1" ht="13" x14ac:dyDescent="0.15"/>
    <row r="13087" customFormat="1" ht="13" x14ac:dyDescent="0.15"/>
    <row r="13088" customFormat="1" ht="13" x14ac:dyDescent="0.15"/>
    <row r="13089" customFormat="1" ht="13" x14ac:dyDescent="0.15"/>
    <row r="13090" customFormat="1" ht="13" x14ac:dyDescent="0.15"/>
    <row r="13091" customFormat="1" ht="13" x14ac:dyDescent="0.15"/>
    <row r="13092" customFormat="1" ht="13" x14ac:dyDescent="0.15"/>
    <row r="13093" customFormat="1" ht="13" x14ac:dyDescent="0.15"/>
    <row r="13094" customFormat="1" ht="13" x14ac:dyDescent="0.15"/>
    <row r="13095" customFormat="1" ht="13" x14ac:dyDescent="0.15"/>
    <row r="13096" customFormat="1" ht="13" x14ac:dyDescent="0.15"/>
    <row r="13097" customFormat="1" ht="13" x14ac:dyDescent="0.15"/>
    <row r="13098" customFormat="1" ht="13" x14ac:dyDescent="0.15"/>
    <row r="13099" customFormat="1" ht="13" x14ac:dyDescent="0.15"/>
    <row r="13100" customFormat="1" ht="13" x14ac:dyDescent="0.15"/>
    <row r="13101" customFormat="1" ht="13" x14ac:dyDescent="0.15"/>
    <row r="13102" customFormat="1" ht="13" x14ac:dyDescent="0.15"/>
    <row r="13103" customFormat="1" ht="13" x14ac:dyDescent="0.15"/>
    <row r="13104" customFormat="1" ht="13" x14ac:dyDescent="0.15"/>
    <row r="13105" customFormat="1" ht="13" x14ac:dyDescent="0.15"/>
    <row r="13106" customFormat="1" ht="13" x14ac:dyDescent="0.15"/>
    <row r="13107" customFormat="1" ht="13" x14ac:dyDescent="0.15"/>
    <row r="13108" customFormat="1" ht="13" x14ac:dyDescent="0.15"/>
    <row r="13109" customFormat="1" ht="13" x14ac:dyDescent="0.15"/>
    <row r="13110" customFormat="1" ht="13" x14ac:dyDescent="0.15"/>
    <row r="13111" customFormat="1" ht="13" x14ac:dyDescent="0.15"/>
    <row r="13112" customFormat="1" ht="13" x14ac:dyDescent="0.15"/>
    <row r="13113" customFormat="1" ht="13" x14ac:dyDescent="0.15"/>
    <row r="13114" customFormat="1" ht="13" x14ac:dyDescent="0.15"/>
    <row r="13115" customFormat="1" ht="13" x14ac:dyDescent="0.15"/>
    <row r="13116" customFormat="1" ht="13" x14ac:dyDescent="0.15"/>
    <row r="13117" customFormat="1" ht="13" x14ac:dyDescent="0.15"/>
    <row r="13118" customFormat="1" ht="13" x14ac:dyDescent="0.15"/>
    <row r="13119" customFormat="1" ht="13" x14ac:dyDescent="0.15"/>
    <row r="13120" customFormat="1" ht="13" x14ac:dyDescent="0.15"/>
    <row r="13121" customFormat="1" ht="13" x14ac:dyDescent="0.15"/>
    <row r="13122" customFormat="1" ht="13" x14ac:dyDescent="0.15"/>
    <row r="13123" customFormat="1" ht="13" x14ac:dyDescent="0.15"/>
    <row r="13124" customFormat="1" ht="13" x14ac:dyDescent="0.15"/>
    <row r="13125" customFormat="1" ht="13" x14ac:dyDescent="0.15"/>
    <row r="13126" customFormat="1" ht="13" x14ac:dyDescent="0.15"/>
    <row r="13127" customFormat="1" ht="13" x14ac:dyDescent="0.15"/>
    <row r="13128" customFormat="1" ht="13" x14ac:dyDescent="0.15"/>
    <row r="13129" customFormat="1" ht="13" x14ac:dyDescent="0.15"/>
    <row r="13130" customFormat="1" ht="13" x14ac:dyDescent="0.15"/>
    <row r="13131" customFormat="1" ht="13" x14ac:dyDescent="0.15"/>
    <row r="13132" customFormat="1" ht="13" x14ac:dyDescent="0.15"/>
    <row r="13133" customFormat="1" ht="13" x14ac:dyDescent="0.15"/>
    <row r="13134" customFormat="1" ht="13" x14ac:dyDescent="0.15"/>
    <row r="13135" customFormat="1" ht="13" x14ac:dyDescent="0.15"/>
    <row r="13136" customFormat="1" ht="13" x14ac:dyDescent="0.15"/>
    <row r="13137" customFormat="1" ht="13" x14ac:dyDescent="0.15"/>
    <row r="13138" customFormat="1" ht="13" x14ac:dyDescent="0.15"/>
    <row r="13139" customFormat="1" ht="13" x14ac:dyDescent="0.15"/>
    <row r="13140" customFormat="1" ht="13" x14ac:dyDescent="0.15"/>
    <row r="13141" customFormat="1" ht="13" x14ac:dyDescent="0.15"/>
    <row r="13142" customFormat="1" ht="13" x14ac:dyDescent="0.15"/>
    <row r="13143" customFormat="1" ht="13" x14ac:dyDescent="0.15"/>
    <row r="13144" customFormat="1" ht="13" x14ac:dyDescent="0.15"/>
    <row r="13145" customFormat="1" ht="13" x14ac:dyDescent="0.15"/>
    <row r="13146" customFormat="1" ht="13" x14ac:dyDescent="0.15"/>
    <row r="13147" customFormat="1" ht="13" x14ac:dyDescent="0.15"/>
    <row r="13148" customFormat="1" ht="13" x14ac:dyDescent="0.15"/>
    <row r="13149" customFormat="1" ht="13" x14ac:dyDescent="0.15"/>
    <row r="13150" customFormat="1" ht="13" x14ac:dyDescent="0.15"/>
    <row r="13151" customFormat="1" ht="13" x14ac:dyDescent="0.15"/>
    <row r="13152" customFormat="1" ht="13" x14ac:dyDescent="0.15"/>
    <row r="13153" customFormat="1" ht="13" x14ac:dyDescent="0.15"/>
    <row r="13154" customFormat="1" ht="13" x14ac:dyDescent="0.15"/>
    <row r="13155" customFormat="1" ht="13" x14ac:dyDescent="0.15"/>
    <row r="13156" customFormat="1" ht="13" x14ac:dyDescent="0.15"/>
    <row r="13157" customFormat="1" ht="13" x14ac:dyDescent="0.15"/>
    <row r="13158" customFormat="1" ht="13" x14ac:dyDescent="0.15"/>
    <row r="13159" customFormat="1" ht="13" x14ac:dyDescent="0.15"/>
    <row r="13160" customFormat="1" ht="13" x14ac:dyDescent="0.15"/>
    <row r="13161" customFormat="1" ht="13" x14ac:dyDescent="0.15"/>
    <row r="13162" customFormat="1" ht="13" x14ac:dyDescent="0.15"/>
    <row r="13163" customFormat="1" ht="13" x14ac:dyDescent="0.15"/>
    <row r="13164" customFormat="1" ht="13" x14ac:dyDescent="0.15"/>
    <row r="13165" customFormat="1" ht="13" x14ac:dyDescent="0.15"/>
    <row r="13166" customFormat="1" ht="13" x14ac:dyDescent="0.15"/>
    <row r="13167" customFormat="1" ht="13" x14ac:dyDescent="0.15"/>
    <row r="13168" customFormat="1" ht="13" x14ac:dyDescent="0.15"/>
    <row r="13169" customFormat="1" ht="13" x14ac:dyDescent="0.15"/>
    <row r="13170" customFormat="1" ht="13" x14ac:dyDescent="0.15"/>
    <row r="13171" customFormat="1" ht="13" x14ac:dyDescent="0.15"/>
    <row r="13172" customFormat="1" ht="13" x14ac:dyDescent="0.15"/>
    <row r="13173" customFormat="1" ht="13" x14ac:dyDescent="0.15"/>
    <row r="13174" customFormat="1" ht="13" x14ac:dyDescent="0.15"/>
    <row r="13175" customFormat="1" ht="13" x14ac:dyDescent="0.15"/>
    <row r="13176" customFormat="1" ht="13" x14ac:dyDescent="0.15"/>
    <row r="13177" customFormat="1" ht="13" x14ac:dyDescent="0.15"/>
    <row r="13178" customFormat="1" ht="13" x14ac:dyDescent="0.15"/>
    <row r="13179" customFormat="1" ht="13" x14ac:dyDescent="0.15"/>
    <row r="13180" customFormat="1" ht="13" x14ac:dyDescent="0.15"/>
    <row r="13181" customFormat="1" ht="13" x14ac:dyDescent="0.15"/>
    <row r="13182" customFormat="1" ht="13" x14ac:dyDescent="0.15"/>
    <row r="13183" customFormat="1" ht="13" x14ac:dyDescent="0.15"/>
    <row r="13184" customFormat="1" ht="13" x14ac:dyDescent="0.15"/>
    <row r="13185" customFormat="1" ht="13" x14ac:dyDescent="0.15"/>
    <row r="13186" customFormat="1" ht="13" x14ac:dyDescent="0.15"/>
    <row r="13187" customFormat="1" ht="13" x14ac:dyDescent="0.15"/>
    <row r="13188" customFormat="1" ht="13" x14ac:dyDescent="0.15"/>
    <row r="13189" customFormat="1" ht="13" x14ac:dyDescent="0.15"/>
    <row r="13190" customFormat="1" ht="13" x14ac:dyDescent="0.15"/>
    <row r="13191" customFormat="1" ht="13" x14ac:dyDescent="0.15"/>
    <row r="13192" customFormat="1" ht="13" x14ac:dyDescent="0.15"/>
    <row r="13193" customFormat="1" ht="13" x14ac:dyDescent="0.15"/>
    <row r="13194" customFormat="1" ht="13" x14ac:dyDescent="0.15"/>
    <row r="13195" customFormat="1" ht="13" x14ac:dyDescent="0.15"/>
    <row r="13196" customFormat="1" ht="13" x14ac:dyDescent="0.15"/>
    <row r="13197" customFormat="1" ht="13" x14ac:dyDescent="0.15"/>
    <row r="13198" customFormat="1" ht="13" x14ac:dyDescent="0.15"/>
    <row r="13199" customFormat="1" ht="13" x14ac:dyDescent="0.15"/>
    <row r="13200" customFormat="1" ht="13" x14ac:dyDescent="0.15"/>
    <row r="13201" customFormat="1" ht="13" x14ac:dyDescent="0.15"/>
    <row r="13202" customFormat="1" ht="13" x14ac:dyDescent="0.15"/>
    <row r="13203" customFormat="1" ht="13" x14ac:dyDescent="0.15"/>
    <row r="13204" customFormat="1" ht="13" x14ac:dyDescent="0.15"/>
    <row r="13205" customFormat="1" ht="13" x14ac:dyDescent="0.15"/>
    <row r="13206" customFormat="1" ht="13" x14ac:dyDescent="0.15"/>
    <row r="13207" customFormat="1" ht="13" x14ac:dyDescent="0.15"/>
    <row r="13208" customFormat="1" ht="13" x14ac:dyDescent="0.15"/>
    <row r="13209" customFormat="1" ht="13" x14ac:dyDescent="0.15"/>
    <row r="13210" customFormat="1" ht="13" x14ac:dyDescent="0.15"/>
    <row r="13211" customFormat="1" ht="13" x14ac:dyDescent="0.15"/>
    <row r="13212" customFormat="1" ht="13" x14ac:dyDescent="0.15"/>
    <row r="13213" customFormat="1" ht="13" x14ac:dyDescent="0.15"/>
    <row r="13214" customFormat="1" ht="13" x14ac:dyDescent="0.15"/>
    <row r="13215" customFormat="1" ht="13" x14ac:dyDescent="0.15"/>
    <row r="13216" customFormat="1" ht="13" x14ac:dyDescent="0.15"/>
    <row r="13217" customFormat="1" ht="13" x14ac:dyDescent="0.15"/>
    <row r="13218" customFormat="1" ht="13" x14ac:dyDescent="0.15"/>
    <row r="13219" customFormat="1" ht="13" x14ac:dyDescent="0.15"/>
    <row r="13220" customFormat="1" ht="13" x14ac:dyDescent="0.15"/>
    <row r="13221" customFormat="1" ht="13" x14ac:dyDescent="0.15"/>
    <row r="13222" customFormat="1" ht="13" x14ac:dyDescent="0.15"/>
    <row r="13223" customFormat="1" ht="13" x14ac:dyDescent="0.15"/>
    <row r="13224" customFormat="1" ht="13" x14ac:dyDescent="0.15"/>
    <row r="13225" customFormat="1" ht="13" x14ac:dyDescent="0.15"/>
    <row r="13226" customFormat="1" ht="13" x14ac:dyDescent="0.15"/>
    <row r="13227" customFormat="1" ht="13" x14ac:dyDescent="0.15"/>
    <row r="13228" customFormat="1" ht="13" x14ac:dyDescent="0.15"/>
    <row r="13229" customFormat="1" ht="13" x14ac:dyDescent="0.15"/>
    <row r="13230" customFormat="1" ht="13" x14ac:dyDescent="0.15"/>
    <row r="13231" customFormat="1" ht="13" x14ac:dyDescent="0.15"/>
    <row r="13232" customFormat="1" ht="13" x14ac:dyDescent="0.15"/>
    <row r="13233" customFormat="1" ht="13" x14ac:dyDescent="0.15"/>
    <row r="13234" customFormat="1" ht="13" x14ac:dyDescent="0.15"/>
    <row r="13235" customFormat="1" ht="13" x14ac:dyDescent="0.15"/>
    <row r="13236" customFormat="1" ht="13" x14ac:dyDescent="0.15"/>
    <row r="13237" customFormat="1" ht="13" x14ac:dyDescent="0.15"/>
    <row r="13238" customFormat="1" ht="13" x14ac:dyDescent="0.15"/>
    <row r="13239" customFormat="1" ht="13" x14ac:dyDescent="0.15"/>
    <row r="13240" customFormat="1" ht="13" x14ac:dyDescent="0.15"/>
    <row r="13241" customFormat="1" ht="13" x14ac:dyDescent="0.15"/>
    <row r="13242" customFormat="1" ht="13" x14ac:dyDescent="0.15"/>
    <row r="13243" customFormat="1" ht="13" x14ac:dyDescent="0.15"/>
    <row r="13244" customFormat="1" ht="13" x14ac:dyDescent="0.15"/>
    <row r="13245" customFormat="1" ht="13" x14ac:dyDescent="0.15"/>
    <row r="13246" customFormat="1" ht="13" x14ac:dyDescent="0.15"/>
    <row r="13247" customFormat="1" ht="13" x14ac:dyDescent="0.15"/>
    <row r="13248" customFormat="1" ht="13" x14ac:dyDescent="0.15"/>
    <row r="13249" customFormat="1" ht="13" x14ac:dyDescent="0.15"/>
    <row r="13250" customFormat="1" ht="13" x14ac:dyDescent="0.15"/>
    <row r="13251" customFormat="1" ht="13" x14ac:dyDescent="0.15"/>
    <row r="13252" customFormat="1" ht="13" x14ac:dyDescent="0.15"/>
    <row r="13253" customFormat="1" ht="13" x14ac:dyDescent="0.15"/>
    <row r="13254" customFormat="1" ht="13" x14ac:dyDescent="0.15"/>
    <row r="13255" customFormat="1" ht="13" x14ac:dyDescent="0.15"/>
    <row r="13256" customFormat="1" ht="13" x14ac:dyDescent="0.15"/>
    <row r="13257" customFormat="1" ht="13" x14ac:dyDescent="0.15"/>
    <row r="13258" customFormat="1" ht="13" x14ac:dyDescent="0.15"/>
    <row r="13259" customFormat="1" ht="13" x14ac:dyDescent="0.15"/>
    <row r="13260" customFormat="1" ht="13" x14ac:dyDescent="0.15"/>
    <row r="13261" customFormat="1" ht="13" x14ac:dyDescent="0.15"/>
    <row r="13262" customFormat="1" ht="13" x14ac:dyDescent="0.15"/>
    <row r="13263" customFormat="1" ht="13" x14ac:dyDescent="0.15"/>
    <row r="13264" customFormat="1" ht="13" x14ac:dyDescent="0.15"/>
    <row r="13265" customFormat="1" ht="13" x14ac:dyDescent="0.15"/>
    <row r="13266" customFormat="1" ht="13" x14ac:dyDescent="0.15"/>
    <row r="13267" customFormat="1" ht="13" x14ac:dyDescent="0.15"/>
    <row r="13268" customFormat="1" ht="13" x14ac:dyDescent="0.15"/>
    <row r="13269" customFormat="1" ht="13" x14ac:dyDescent="0.15"/>
    <row r="13270" customFormat="1" ht="13" x14ac:dyDescent="0.15"/>
    <row r="13271" customFormat="1" ht="13" x14ac:dyDescent="0.15"/>
    <row r="13272" customFormat="1" ht="13" x14ac:dyDescent="0.15"/>
    <row r="13273" customFormat="1" ht="13" x14ac:dyDescent="0.15"/>
    <row r="13274" customFormat="1" ht="13" x14ac:dyDescent="0.15"/>
    <row r="13275" customFormat="1" ht="13" x14ac:dyDescent="0.15"/>
    <row r="13276" customFormat="1" ht="13" x14ac:dyDescent="0.15"/>
    <row r="13277" customFormat="1" ht="13" x14ac:dyDescent="0.15"/>
    <row r="13278" customFormat="1" ht="13" x14ac:dyDescent="0.15"/>
    <row r="13279" customFormat="1" ht="13" x14ac:dyDescent="0.15"/>
    <row r="13280" customFormat="1" ht="13" x14ac:dyDescent="0.15"/>
    <row r="13281" customFormat="1" ht="13" x14ac:dyDescent="0.15"/>
    <row r="13282" customFormat="1" ht="13" x14ac:dyDescent="0.15"/>
    <row r="13283" customFormat="1" ht="13" x14ac:dyDescent="0.15"/>
    <row r="13284" customFormat="1" ht="13" x14ac:dyDescent="0.15"/>
    <row r="13285" customFormat="1" ht="13" x14ac:dyDescent="0.15"/>
    <row r="13286" customFormat="1" ht="13" x14ac:dyDescent="0.15"/>
    <row r="13287" customFormat="1" ht="13" x14ac:dyDescent="0.15"/>
    <row r="13288" customFormat="1" ht="13" x14ac:dyDescent="0.15"/>
    <row r="13289" customFormat="1" ht="13" x14ac:dyDescent="0.15"/>
    <row r="13290" customFormat="1" ht="13" x14ac:dyDescent="0.15"/>
    <row r="13291" customFormat="1" ht="13" x14ac:dyDescent="0.15"/>
    <row r="13292" customFormat="1" ht="13" x14ac:dyDescent="0.15"/>
    <row r="13293" customFormat="1" ht="13" x14ac:dyDescent="0.15"/>
    <row r="13294" customFormat="1" ht="13" x14ac:dyDescent="0.15"/>
    <row r="13295" customFormat="1" ht="13" x14ac:dyDescent="0.15"/>
    <row r="13296" customFormat="1" ht="13" x14ac:dyDescent="0.15"/>
    <row r="13297" customFormat="1" ht="13" x14ac:dyDescent="0.15"/>
    <row r="13298" customFormat="1" ht="13" x14ac:dyDescent="0.15"/>
    <row r="13299" customFormat="1" ht="13" x14ac:dyDescent="0.15"/>
    <row r="13300" customFormat="1" ht="13" x14ac:dyDescent="0.15"/>
    <row r="13301" customFormat="1" ht="13" x14ac:dyDescent="0.15"/>
    <row r="13302" customFormat="1" ht="13" x14ac:dyDescent="0.15"/>
    <row r="13303" customFormat="1" ht="13" x14ac:dyDescent="0.15"/>
    <row r="13304" customFormat="1" ht="13" x14ac:dyDescent="0.15"/>
    <row r="13305" customFormat="1" ht="13" x14ac:dyDescent="0.15"/>
    <row r="13306" customFormat="1" ht="13" x14ac:dyDescent="0.15"/>
    <row r="13307" customFormat="1" ht="13" x14ac:dyDescent="0.15"/>
    <row r="13308" customFormat="1" ht="13" x14ac:dyDescent="0.15"/>
    <row r="13309" customFormat="1" ht="13" x14ac:dyDescent="0.15"/>
    <row r="13310" customFormat="1" ht="13" x14ac:dyDescent="0.15"/>
    <row r="13311" customFormat="1" ht="13" x14ac:dyDescent="0.15"/>
    <row r="13312" customFormat="1" ht="13" x14ac:dyDescent="0.15"/>
    <row r="13313" customFormat="1" ht="13" x14ac:dyDescent="0.15"/>
    <row r="13314" customFormat="1" ht="13" x14ac:dyDescent="0.15"/>
    <row r="13315" customFormat="1" ht="13" x14ac:dyDescent="0.15"/>
    <row r="13316" customFormat="1" ht="13" x14ac:dyDescent="0.15"/>
    <row r="13317" customFormat="1" ht="13" x14ac:dyDescent="0.15"/>
    <row r="13318" customFormat="1" ht="13" x14ac:dyDescent="0.15"/>
    <row r="13319" customFormat="1" ht="13" x14ac:dyDescent="0.15"/>
    <row r="13320" customFormat="1" ht="13" x14ac:dyDescent="0.15"/>
    <row r="13321" customFormat="1" ht="13" x14ac:dyDescent="0.15"/>
    <row r="13322" customFormat="1" ht="13" x14ac:dyDescent="0.15"/>
    <row r="13323" customFormat="1" ht="13" x14ac:dyDescent="0.15"/>
    <row r="13324" customFormat="1" ht="13" x14ac:dyDescent="0.15"/>
    <row r="13325" customFormat="1" ht="13" x14ac:dyDescent="0.15"/>
    <row r="13326" customFormat="1" ht="13" x14ac:dyDescent="0.15"/>
    <row r="13327" customFormat="1" ht="13" x14ac:dyDescent="0.15"/>
    <row r="13328" customFormat="1" ht="13" x14ac:dyDescent="0.15"/>
    <row r="13329" customFormat="1" ht="13" x14ac:dyDescent="0.15"/>
    <row r="13330" customFormat="1" ht="13" x14ac:dyDescent="0.15"/>
    <row r="13331" customFormat="1" ht="13" x14ac:dyDescent="0.15"/>
    <row r="13332" customFormat="1" ht="13" x14ac:dyDescent="0.15"/>
    <row r="13333" customFormat="1" ht="13" x14ac:dyDescent="0.15"/>
    <row r="13334" customFormat="1" ht="13" x14ac:dyDescent="0.15"/>
    <row r="13335" customFormat="1" ht="13" x14ac:dyDescent="0.15"/>
    <row r="13336" customFormat="1" ht="13" x14ac:dyDescent="0.15"/>
    <row r="13337" customFormat="1" ht="13" x14ac:dyDescent="0.15"/>
    <row r="13338" customFormat="1" ht="13" x14ac:dyDescent="0.15"/>
    <row r="13339" customFormat="1" ht="13" x14ac:dyDescent="0.15"/>
    <row r="13340" customFormat="1" ht="13" x14ac:dyDescent="0.15"/>
    <row r="13341" customFormat="1" ht="13" x14ac:dyDescent="0.15"/>
    <row r="13342" customFormat="1" ht="13" x14ac:dyDescent="0.15"/>
    <row r="13343" customFormat="1" ht="13" x14ac:dyDescent="0.15"/>
    <row r="13344" customFormat="1" ht="13" x14ac:dyDescent="0.15"/>
    <row r="13345" customFormat="1" ht="13" x14ac:dyDescent="0.15"/>
    <row r="13346" customFormat="1" ht="13" x14ac:dyDescent="0.15"/>
    <row r="13347" customFormat="1" ht="13" x14ac:dyDescent="0.15"/>
    <row r="13348" customFormat="1" ht="13" x14ac:dyDescent="0.15"/>
    <row r="13349" customFormat="1" ht="13" x14ac:dyDescent="0.15"/>
    <row r="13350" customFormat="1" ht="13" x14ac:dyDescent="0.15"/>
    <row r="13351" customFormat="1" ht="13" x14ac:dyDescent="0.15"/>
    <row r="13352" customFormat="1" ht="13" x14ac:dyDescent="0.15"/>
    <row r="13353" customFormat="1" ht="13" x14ac:dyDescent="0.15"/>
    <row r="13354" customFormat="1" ht="13" x14ac:dyDescent="0.15"/>
    <row r="13355" customFormat="1" ht="13" x14ac:dyDescent="0.15"/>
    <row r="13356" customFormat="1" ht="13" x14ac:dyDescent="0.15"/>
    <row r="13357" customFormat="1" ht="13" x14ac:dyDescent="0.15"/>
    <row r="13358" customFormat="1" ht="13" x14ac:dyDescent="0.15"/>
    <row r="13359" customFormat="1" ht="13" x14ac:dyDescent="0.15"/>
    <row r="13360" customFormat="1" ht="13" x14ac:dyDescent="0.15"/>
    <row r="13361" customFormat="1" ht="13" x14ac:dyDescent="0.15"/>
    <row r="13362" customFormat="1" ht="13" x14ac:dyDescent="0.15"/>
    <row r="13363" customFormat="1" ht="13" x14ac:dyDescent="0.15"/>
    <row r="13364" customFormat="1" ht="13" x14ac:dyDescent="0.15"/>
    <row r="13365" customFormat="1" ht="13" x14ac:dyDescent="0.15"/>
    <row r="13366" customFormat="1" ht="13" x14ac:dyDescent="0.15"/>
    <row r="13367" customFormat="1" ht="13" x14ac:dyDescent="0.15"/>
    <row r="13368" customFormat="1" ht="13" x14ac:dyDescent="0.15"/>
    <row r="13369" customFormat="1" ht="13" x14ac:dyDescent="0.15"/>
    <row r="13370" customFormat="1" ht="13" x14ac:dyDescent="0.15"/>
    <row r="13371" customFormat="1" ht="13" x14ac:dyDescent="0.15"/>
    <row r="13372" customFormat="1" ht="13" x14ac:dyDescent="0.15"/>
    <row r="13373" customFormat="1" ht="13" x14ac:dyDescent="0.15"/>
    <row r="13374" customFormat="1" ht="13" x14ac:dyDescent="0.15"/>
    <row r="13375" customFormat="1" ht="13" x14ac:dyDescent="0.15"/>
    <row r="13376" customFormat="1" ht="13" x14ac:dyDescent="0.15"/>
    <row r="13377" customFormat="1" ht="13" x14ac:dyDescent="0.15"/>
    <row r="13378" customFormat="1" ht="13" x14ac:dyDescent="0.15"/>
    <row r="13379" customFormat="1" ht="13" x14ac:dyDescent="0.15"/>
    <row r="13380" customFormat="1" ht="13" x14ac:dyDescent="0.15"/>
    <row r="13381" customFormat="1" ht="13" x14ac:dyDescent="0.15"/>
    <row r="13382" customFormat="1" ht="13" x14ac:dyDescent="0.15"/>
    <row r="13383" customFormat="1" ht="13" x14ac:dyDescent="0.15"/>
    <row r="13384" customFormat="1" ht="13" x14ac:dyDescent="0.15"/>
    <row r="13385" customFormat="1" ht="13" x14ac:dyDescent="0.15"/>
    <row r="13386" customFormat="1" ht="13" x14ac:dyDescent="0.15"/>
    <row r="13387" customFormat="1" ht="13" x14ac:dyDescent="0.15"/>
    <row r="13388" customFormat="1" ht="13" x14ac:dyDescent="0.15"/>
    <row r="13389" customFormat="1" ht="13" x14ac:dyDescent="0.15"/>
    <row r="13390" customFormat="1" ht="13" x14ac:dyDescent="0.15"/>
    <row r="13391" customFormat="1" ht="13" x14ac:dyDescent="0.15"/>
    <row r="13392" customFormat="1" ht="13" x14ac:dyDescent="0.15"/>
    <row r="13393" customFormat="1" ht="13" x14ac:dyDescent="0.15"/>
    <row r="13394" customFormat="1" ht="13" x14ac:dyDescent="0.15"/>
    <row r="13395" customFormat="1" ht="13" x14ac:dyDescent="0.15"/>
    <row r="13396" customFormat="1" ht="13" x14ac:dyDescent="0.15"/>
    <row r="13397" customFormat="1" ht="13" x14ac:dyDescent="0.15"/>
    <row r="13398" customFormat="1" ht="13" x14ac:dyDescent="0.15"/>
    <row r="13399" customFormat="1" ht="13" x14ac:dyDescent="0.15"/>
    <row r="13400" customFormat="1" ht="13" x14ac:dyDescent="0.15"/>
    <row r="13401" customFormat="1" ht="13" x14ac:dyDescent="0.15"/>
    <row r="13402" customFormat="1" ht="13" x14ac:dyDescent="0.15"/>
    <row r="13403" customFormat="1" ht="13" x14ac:dyDescent="0.15"/>
    <row r="13404" customFormat="1" ht="13" x14ac:dyDescent="0.15"/>
    <row r="13405" customFormat="1" ht="13" x14ac:dyDescent="0.15"/>
    <row r="13406" customFormat="1" ht="13" x14ac:dyDescent="0.15"/>
    <row r="13407" customFormat="1" ht="13" x14ac:dyDescent="0.15"/>
    <row r="13408" customFormat="1" ht="13" x14ac:dyDescent="0.15"/>
    <row r="13409" customFormat="1" ht="13" x14ac:dyDescent="0.15"/>
    <row r="13410" customFormat="1" ht="13" x14ac:dyDescent="0.15"/>
    <row r="13411" customFormat="1" ht="13" x14ac:dyDescent="0.15"/>
    <row r="13412" customFormat="1" ht="13" x14ac:dyDescent="0.15"/>
    <row r="13413" customFormat="1" ht="13" x14ac:dyDescent="0.15"/>
    <row r="13414" customFormat="1" ht="13" x14ac:dyDescent="0.15"/>
    <row r="13415" customFormat="1" ht="13" x14ac:dyDescent="0.15"/>
    <row r="13416" customFormat="1" ht="13" x14ac:dyDescent="0.15"/>
    <row r="13417" customFormat="1" ht="13" x14ac:dyDescent="0.15"/>
    <row r="13418" customFormat="1" ht="13" x14ac:dyDescent="0.15"/>
    <row r="13419" customFormat="1" ht="13" x14ac:dyDescent="0.15"/>
    <row r="13420" customFormat="1" ht="13" x14ac:dyDescent="0.15"/>
    <row r="13421" customFormat="1" ht="13" x14ac:dyDescent="0.15"/>
    <row r="13422" customFormat="1" ht="13" x14ac:dyDescent="0.15"/>
    <row r="13423" customFormat="1" ht="13" x14ac:dyDescent="0.15"/>
    <row r="13424" customFormat="1" ht="13" x14ac:dyDescent="0.15"/>
    <row r="13425" customFormat="1" ht="13" x14ac:dyDescent="0.15"/>
    <row r="13426" customFormat="1" ht="13" x14ac:dyDescent="0.15"/>
    <row r="13427" customFormat="1" ht="13" x14ac:dyDescent="0.15"/>
    <row r="13428" customFormat="1" ht="13" x14ac:dyDescent="0.15"/>
    <row r="13429" customFormat="1" ht="13" x14ac:dyDescent="0.15"/>
    <row r="13430" customFormat="1" ht="13" x14ac:dyDescent="0.15"/>
    <row r="13431" customFormat="1" ht="13" x14ac:dyDescent="0.15"/>
    <row r="13432" customFormat="1" ht="13" x14ac:dyDescent="0.15"/>
    <row r="13433" customFormat="1" ht="13" x14ac:dyDescent="0.15"/>
    <row r="13434" customFormat="1" ht="13" x14ac:dyDescent="0.15"/>
    <row r="13435" customFormat="1" ht="13" x14ac:dyDescent="0.15"/>
    <row r="13436" customFormat="1" ht="13" x14ac:dyDescent="0.15"/>
    <row r="13437" customFormat="1" ht="13" x14ac:dyDescent="0.15"/>
    <row r="13438" customFormat="1" ht="13" x14ac:dyDescent="0.15"/>
    <row r="13439" customFormat="1" ht="13" x14ac:dyDescent="0.15"/>
    <row r="13440" customFormat="1" ht="13" x14ac:dyDescent="0.15"/>
    <row r="13441" customFormat="1" ht="13" x14ac:dyDescent="0.15"/>
    <row r="13442" customFormat="1" ht="13" x14ac:dyDescent="0.15"/>
    <row r="13443" customFormat="1" ht="13" x14ac:dyDescent="0.15"/>
    <row r="13444" customFormat="1" ht="13" x14ac:dyDescent="0.15"/>
    <row r="13445" customFormat="1" ht="13" x14ac:dyDescent="0.15"/>
    <row r="13446" customFormat="1" ht="13" x14ac:dyDescent="0.15"/>
    <row r="13447" customFormat="1" ht="13" x14ac:dyDescent="0.15"/>
    <row r="13448" customFormat="1" ht="13" x14ac:dyDescent="0.15"/>
    <row r="13449" customFormat="1" ht="13" x14ac:dyDescent="0.15"/>
    <row r="13450" customFormat="1" ht="13" x14ac:dyDescent="0.15"/>
    <row r="13451" customFormat="1" ht="13" x14ac:dyDescent="0.15"/>
    <row r="13452" customFormat="1" ht="13" x14ac:dyDescent="0.15"/>
    <row r="13453" customFormat="1" ht="13" x14ac:dyDescent="0.15"/>
    <row r="13454" customFormat="1" ht="13" x14ac:dyDescent="0.15"/>
    <row r="13455" customFormat="1" ht="13" x14ac:dyDescent="0.15"/>
    <row r="13456" customFormat="1" ht="13" x14ac:dyDescent="0.15"/>
    <row r="13457" customFormat="1" ht="13" x14ac:dyDescent="0.15"/>
    <row r="13458" customFormat="1" ht="13" x14ac:dyDescent="0.15"/>
    <row r="13459" customFormat="1" ht="13" x14ac:dyDescent="0.15"/>
    <row r="13460" customFormat="1" ht="13" x14ac:dyDescent="0.15"/>
    <row r="13461" customFormat="1" ht="13" x14ac:dyDescent="0.15"/>
    <row r="13462" customFormat="1" ht="13" x14ac:dyDescent="0.15"/>
    <row r="13463" customFormat="1" ht="13" x14ac:dyDescent="0.15"/>
    <row r="13464" customFormat="1" ht="13" x14ac:dyDescent="0.15"/>
    <row r="13465" customFormat="1" ht="13" x14ac:dyDescent="0.15"/>
    <row r="13466" customFormat="1" ht="13" x14ac:dyDescent="0.15"/>
    <row r="13467" customFormat="1" ht="13" x14ac:dyDescent="0.15"/>
    <row r="13468" customFormat="1" ht="13" x14ac:dyDescent="0.15"/>
    <row r="13469" customFormat="1" ht="13" x14ac:dyDescent="0.15"/>
    <row r="13470" customFormat="1" ht="13" x14ac:dyDescent="0.15"/>
    <row r="13471" customFormat="1" ht="13" x14ac:dyDescent="0.15"/>
    <row r="13472" customFormat="1" ht="13" x14ac:dyDescent="0.15"/>
    <row r="13473" customFormat="1" ht="13" x14ac:dyDescent="0.15"/>
    <row r="13474" customFormat="1" ht="13" x14ac:dyDescent="0.15"/>
    <row r="13475" customFormat="1" ht="13" x14ac:dyDescent="0.15"/>
    <row r="13476" customFormat="1" ht="13" x14ac:dyDescent="0.15"/>
    <row r="13477" customFormat="1" ht="13" x14ac:dyDescent="0.15"/>
    <row r="13478" customFormat="1" ht="13" x14ac:dyDescent="0.15"/>
    <row r="13479" customFormat="1" ht="13" x14ac:dyDescent="0.15"/>
    <row r="13480" customFormat="1" ht="13" x14ac:dyDescent="0.15"/>
    <row r="13481" customFormat="1" ht="13" x14ac:dyDescent="0.15"/>
    <row r="13482" customFormat="1" ht="13" x14ac:dyDescent="0.15"/>
    <row r="13483" customFormat="1" ht="13" x14ac:dyDescent="0.15"/>
    <row r="13484" customFormat="1" ht="13" x14ac:dyDescent="0.15"/>
    <row r="13485" customFormat="1" ht="13" x14ac:dyDescent="0.15"/>
    <row r="13486" customFormat="1" ht="13" x14ac:dyDescent="0.15"/>
    <row r="13487" customFormat="1" ht="13" x14ac:dyDescent="0.15"/>
    <row r="13488" customFormat="1" ht="13" x14ac:dyDescent="0.15"/>
    <row r="13489" customFormat="1" ht="13" x14ac:dyDescent="0.15"/>
    <row r="13490" customFormat="1" ht="13" x14ac:dyDescent="0.15"/>
    <row r="13491" customFormat="1" ht="13" x14ac:dyDescent="0.15"/>
    <row r="13492" customFormat="1" ht="13" x14ac:dyDescent="0.15"/>
    <row r="13493" customFormat="1" ht="13" x14ac:dyDescent="0.15"/>
    <row r="13494" customFormat="1" ht="13" x14ac:dyDescent="0.15"/>
    <row r="13495" customFormat="1" ht="13" x14ac:dyDescent="0.15"/>
    <row r="13496" customFormat="1" ht="13" x14ac:dyDescent="0.15"/>
    <row r="13497" customFormat="1" ht="13" x14ac:dyDescent="0.15"/>
    <row r="13498" customFormat="1" ht="13" x14ac:dyDescent="0.15"/>
    <row r="13499" customFormat="1" ht="13" x14ac:dyDescent="0.15"/>
    <row r="13500" customFormat="1" ht="13" x14ac:dyDescent="0.15"/>
    <row r="13501" customFormat="1" ht="13" x14ac:dyDescent="0.15"/>
    <row r="13502" customFormat="1" ht="13" x14ac:dyDescent="0.15"/>
    <row r="13503" customFormat="1" ht="13" x14ac:dyDescent="0.15"/>
    <row r="13504" customFormat="1" ht="13" x14ac:dyDescent="0.15"/>
    <row r="13505" customFormat="1" ht="13" x14ac:dyDescent="0.15"/>
    <row r="13506" customFormat="1" ht="13" x14ac:dyDescent="0.15"/>
    <row r="13507" customFormat="1" ht="13" x14ac:dyDescent="0.15"/>
    <row r="13508" customFormat="1" ht="13" x14ac:dyDescent="0.15"/>
    <row r="13509" customFormat="1" ht="13" x14ac:dyDescent="0.15"/>
    <row r="13510" customFormat="1" ht="13" x14ac:dyDescent="0.15"/>
    <row r="13511" customFormat="1" ht="13" x14ac:dyDescent="0.15"/>
    <row r="13512" customFormat="1" ht="13" x14ac:dyDescent="0.15"/>
    <row r="13513" customFormat="1" ht="13" x14ac:dyDescent="0.15"/>
    <row r="13514" customFormat="1" ht="13" x14ac:dyDescent="0.15"/>
    <row r="13515" customFormat="1" ht="13" x14ac:dyDescent="0.15"/>
    <row r="13516" customFormat="1" ht="13" x14ac:dyDescent="0.15"/>
    <row r="13517" customFormat="1" ht="13" x14ac:dyDescent="0.15"/>
    <row r="13518" customFormat="1" ht="13" x14ac:dyDescent="0.15"/>
    <row r="13519" customFormat="1" ht="13" x14ac:dyDescent="0.15"/>
    <row r="13520" customFormat="1" ht="13" x14ac:dyDescent="0.15"/>
    <row r="13521" customFormat="1" ht="13" x14ac:dyDescent="0.15"/>
    <row r="13522" customFormat="1" ht="13" x14ac:dyDescent="0.15"/>
    <row r="13523" customFormat="1" ht="13" x14ac:dyDescent="0.15"/>
    <row r="13524" customFormat="1" ht="13" x14ac:dyDescent="0.15"/>
    <row r="13525" customFormat="1" ht="13" x14ac:dyDescent="0.15"/>
    <row r="13526" customFormat="1" ht="13" x14ac:dyDescent="0.15"/>
    <row r="13527" customFormat="1" ht="13" x14ac:dyDescent="0.15"/>
    <row r="13528" customFormat="1" ht="13" x14ac:dyDescent="0.15"/>
    <row r="13529" customFormat="1" ht="13" x14ac:dyDescent="0.15"/>
    <row r="13530" customFormat="1" ht="13" x14ac:dyDescent="0.15"/>
    <row r="13531" customFormat="1" ht="13" x14ac:dyDescent="0.15"/>
    <row r="13532" customFormat="1" ht="13" x14ac:dyDescent="0.15"/>
    <row r="13533" customFormat="1" ht="13" x14ac:dyDescent="0.15"/>
    <row r="13534" customFormat="1" ht="13" x14ac:dyDescent="0.15"/>
    <row r="13535" customFormat="1" ht="13" x14ac:dyDescent="0.15"/>
    <row r="13536" customFormat="1" ht="13" x14ac:dyDescent="0.15"/>
    <row r="13537" customFormat="1" ht="13" x14ac:dyDescent="0.15"/>
    <row r="13538" customFormat="1" ht="13" x14ac:dyDescent="0.15"/>
    <row r="13539" customFormat="1" ht="13" x14ac:dyDescent="0.15"/>
    <row r="13540" customFormat="1" ht="13" x14ac:dyDescent="0.15"/>
    <row r="13541" customFormat="1" ht="13" x14ac:dyDescent="0.15"/>
    <row r="13542" customFormat="1" ht="13" x14ac:dyDescent="0.15"/>
    <row r="13543" customFormat="1" ht="13" x14ac:dyDescent="0.15"/>
    <row r="13544" customFormat="1" ht="13" x14ac:dyDescent="0.15"/>
    <row r="13545" customFormat="1" ht="13" x14ac:dyDescent="0.15"/>
    <row r="13546" customFormat="1" ht="13" x14ac:dyDescent="0.15"/>
    <row r="13547" customFormat="1" ht="13" x14ac:dyDescent="0.15"/>
    <row r="13548" customFormat="1" ht="13" x14ac:dyDescent="0.15"/>
    <row r="13549" customFormat="1" ht="13" x14ac:dyDescent="0.15"/>
    <row r="13550" customFormat="1" ht="13" x14ac:dyDescent="0.15"/>
    <row r="13551" customFormat="1" ht="13" x14ac:dyDescent="0.15"/>
    <row r="13552" customFormat="1" ht="13" x14ac:dyDescent="0.15"/>
    <row r="13553" customFormat="1" ht="13" x14ac:dyDescent="0.15"/>
    <row r="13554" customFormat="1" ht="13" x14ac:dyDescent="0.15"/>
    <row r="13555" customFormat="1" ht="13" x14ac:dyDescent="0.15"/>
    <row r="13556" customFormat="1" ht="13" x14ac:dyDescent="0.15"/>
    <row r="13557" customFormat="1" ht="13" x14ac:dyDescent="0.15"/>
    <row r="13558" customFormat="1" ht="13" x14ac:dyDescent="0.15"/>
    <row r="13559" customFormat="1" ht="13" x14ac:dyDescent="0.15"/>
    <row r="13560" customFormat="1" ht="13" x14ac:dyDescent="0.15"/>
    <row r="13561" customFormat="1" ht="13" x14ac:dyDescent="0.15"/>
    <row r="13562" customFormat="1" ht="13" x14ac:dyDescent="0.15"/>
    <row r="13563" customFormat="1" ht="13" x14ac:dyDescent="0.15"/>
    <row r="13564" customFormat="1" ht="13" x14ac:dyDescent="0.15"/>
    <row r="13565" customFormat="1" ht="13" x14ac:dyDescent="0.15"/>
    <row r="13566" customFormat="1" ht="13" x14ac:dyDescent="0.15"/>
    <row r="13567" customFormat="1" ht="13" x14ac:dyDescent="0.15"/>
    <row r="13568" customFormat="1" ht="13" x14ac:dyDescent="0.15"/>
    <row r="13569" customFormat="1" ht="13" x14ac:dyDescent="0.15"/>
    <row r="13570" customFormat="1" ht="13" x14ac:dyDescent="0.15"/>
    <row r="13571" customFormat="1" ht="13" x14ac:dyDescent="0.15"/>
    <row r="13572" customFormat="1" ht="13" x14ac:dyDescent="0.15"/>
    <row r="13573" customFormat="1" ht="13" x14ac:dyDescent="0.15"/>
    <row r="13574" customFormat="1" ht="13" x14ac:dyDescent="0.15"/>
    <row r="13575" customFormat="1" ht="13" x14ac:dyDescent="0.15"/>
    <row r="13576" customFormat="1" ht="13" x14ac:dyDescent="0.15"/>
    <row r="13577" customFormat="1" ht="13" x14ac:dyDescent="0.15"/>
    <row r="13578" customFormat="1" ht="13" x14ac:dyDescent="0.15"/>
    <row r="13579" customFormat="1" ht="13" x14ac:dyDescent="0.15"/>
    <row r="13580" customFormat="1" ht="13" x14ac:dyDescent="0.15"/>
    <row r="13581" customFormat="1" ht="13" x14ac:dyDescent="0.15"/>
    <row r="13582" customFormat="1" ht="13" x14ac:dyDescent="0.15"/>
    <row r="13583" customFormat="1" ht="13" x14ac:dyDescent="0.15"/>
    <row r="13584" customFormat="1" ht="13" x14ac:dyDescent="0.15"/>
    <row r="13585" customFormat="1" ht="13" x14ac:dyDescent="0.15"/>
    <row r="13586" customFormat="1" ht="13" x14ac:dyDescent="0.15"/>
    <row r="13587" customFormat="1" ht="13" x14ac:dyDescent="0.15"/>
    <row r="13588" customFormat="1" ht="13" x14ac:dyDescent="0.15"/>
    <row r="13589" customFormat="1" ht="13" x14ac:dyDescent="0.15"/>
    <row r="13590" customFormat="1" ht="13" x14ac:dyDescent="0.15"/>
    <row r="13591" customFormat="1" ht="13" x14ac:dyDescent="0.15"/>
    <row r="13592" customFormat="1" ht="13" x14ac:dyDescent="0.15"/>
    <row r="13593" customFormat="1" ht="13" x14ac:dyDescent="0.15"/>
    <row r="13594" customFormat="1" ht="13" x14ac:dyDescent="0.15"/>
    <row r="13595" customFormat="1" ht="13" x14ac:dyDescent="0.15"/>
    <row r="13596" customFormat="1" ht="13" x14ac:dyDescent="0.15"/>
    <row r="13597" customFormat="1" ht="13" x14ac:dyDescent="0.15"/>
    <row r="13598" customFormat="1" ht="13" x14ac:dyDescent="0.15"/>
    <row r="13599" customFormat="1" ht="13" x14ac:dyDescent="0.15"/>
    <row r="13600" customFormat="1" ht="13" x14ac:dyDescent="0.15"/>
    <row r="13601" customFormat="1" ht="13" x14ac:dyDescent="0.15"/>
    <row r="13602" customFormat="1" ht="13" x14ac:dyDescent="0.15"/>
    <row r="13603" customFormat="1" ht="13" x14ac:dyDescent="0.15"/>
    <row r="13604" customFormat="1" ht="13" x14ac:dyDescent="0.15"/>
    <row r="13605" customFormat="1" ht="13" x14ac:dyDescent="0.15"/>
    <row r="13606" customFormat="1" ht="13" x14ac:dyDescent="0.15"/>
    <row r="13607" customFormat="1" ht="13" x14ac:dyDescent="0.15"/>
    <row r="13608" customFormat="1" ht="13" x14ac:dyDescent="0.15"/>
    <row r="13609" customFormat="1" ht="13" x14ac:dyDescent="0.15"/>
    <row r="13610" customFormat="1" ht="13" x14ac:dyDescent="0.15"/>
    <row r="13611" customFormat="1" ht="13" x14ac:dyDescent="0.15"/>
    <row r="13612" customFormat="1" ht="13" x14ac:dyDescent="0.15"/>
    <row r="13613" customFormat="1" ht="13" x14ac:dyDescent="0.15"/>
    <row r="13614" customFormat="1" ht="13" x14ac:dyDescent="0.15"/>
    <row r="13615" customFormat="1" ht="13" x14ac:dyDescent="0.15"/>
    <row r="13616" customFormat="1" ht="13" x14ac:dyDescent="0.15"/>
    <row r="13617" customFormat="1" ht="13" x14ac:dyDescent="0.15"/>
    <row r="13618" customFormat="1" ht="13" x14ac:dyDescent="0.15"/>
    <row r="13619" customFormat="1" ht="13" x14ac:dyDescent="0.15"/>
    <row r="13620" customFormat="1" ht="13" x14ac:dyDescent="0.15"/>
    <row r="13621" customFormat="1" ht="13" x14ac:dyDescent="0.15"/>
    <row r="13622" customFormat="1" ht="13" x14ac:dyDescent="0.15"/>
    <row r="13623" customFormat="1" ht="13" x14ac:dyDescent="0.15"/>
    <row r="13624" customFormat="1" ht="13" x14ac:dyDescent="0.15"/>
    <row r="13625" customFormat="1" ht="13" x14ac:dyDescent="0.15"/>
    <row r="13626" customFormat="1" ht="13" x14ac:dyDescent="0.15"/>
    <row r="13627" customFormat="1" ht="13" x14ac:dyDescent="0.15"/>
    <row r="13628" customFormat="1" ht="13" x14ac:dyDescent="0.15"/>
    <row r="13629" customFormat="1" ht="13" x14ac:dyDescent="0.15"/>
    <row r="13630" customFormat="1" ht="13" x14ac:dyDescent="0.15"/>
    <row r="13631" customFormat="1" ht="13" x14ac:dyDescent="0.15"/>
    <row r="13632" customFormat="1" ht="13" x14ac:dyDescent="0.15"/>
    <row r="13633" customFormat="1" ht="13" x14ac:dyDescent="0.15"/>
    <row r="13634" customFormat="1" ht="13" x14ac:dyDescent="0.15"/>
    <row r="13635" customFormat="1" ht="13" x14ac:dyDescent="0.15"/>
    <row r="13636" customFormat="1" ht="13" x14ac:dyDescent="0.15"/>
    <row r="13637" customFormat="1" ht="13" x14ac:dyDescent="0.15"/>
    <row r="13638" customFormat="1" ht="13" x14ac:dyDescent="0.15"/>
    <row r="13639" customFormat="1" ht="13" x14ac:dyDescent="0.15"/>
    <row r="13640" customFormat="1" ht="13" x14ac:dyDescent="0.15"/>
    <row r="13641" customFormat="1" ht="13" x14ac:dyDescent="0.15"/>
    <row r="13642" customFormat="1" ht="13" x14ac:dyDescent="0.15"/>
    <row r="13643" customFormat="1" ht="13" x14ac:dyDescent="0.15"/>
    <row r="13644" customFormat="1" ht="13" x14ac:dyDescent="0.15"/>
    <row r="13645" customFormat="1" ht="13" x14ac:dyDescent="0.15"/>
    <row r="13646" customFormat="1" ht="13" x14ac:dyDescent="0.15"/>
    <row r="13647" customFormat="1" ht="13" x14ac:dyDescent="0.15"/>
    <row r="13648" customFormat="1" ht="13" x14ac:dyDescent="0.15"/>
    <row r="13649" customFormat="1" ht="13" x14ac:dyDescent="0.15"/>
    <row r="13650" customFormat="1" ht="13" x14ac:dyDescent="0.15"/>
    <row r="13651" customFormat="1" ht="13" x14ac:dyDescent="0.15"/>
    <row r="13652" customFormat="1" ht="13" x14ac:dyDescent="0.15"/>
    <row r="13653" customFormat="1" ht="13" x14ac:dyDescent="0.15"/>
    <row r="13654" customFormat="1" ht="13" x14ac:dyDescent="0.15"/>
    <row r="13655" customFormat="1" ht="13" x14ac:dyDescent="0.15"/>
    <row r="13656" customFormat="1" ht="13" x14ac:dyDescent="0.15"/>
    <row r="13657" customFormat="1" ht="13" x14ac:dyDescent="0.15"/>
    <row r="13658" customFormat="1" ht="13" x14ac:dyDescent="0.15"/>
    <row r="13659" customFormat="1" ht="13" x14ac:dyDescent="0.15"/>
    <row r="13660" customFormat="1" ht="13" x14ac:dyDescent="0.15"/>
    <row r="13661" customFormat="1" ht="13" x14ac:dyDescent="0.15"/>
    <row r="13662" customFormat="1" ht="13" x14ac:dyDescent="0.15"/>
    <row r="13663" customFormat="1" ht="13" x14ac:dyDescent="0.15"/>
    <row r="13664" customFormat="1" ht="13" x14ac:dyDescent="0.15"/>
    <row r="13665" customFormat="1" ht="13" x14ac:dyDescent="0.15"/>
    <row r="13666" customFormat="1" ht="13" x14ac:dyDescent="0.15"/>
    <row r="13667" customFormat="1" ht="13" x14ac:dyDescent="0.15"/>
    <row r="13668" customFormat="1" ht="13" x14ac:dyDescent="0.15"/>
    <row r="13669" customFormat="1" ht="13" x14ac:dyDescent="0.15"/>
    <row r="13670" customFormat="1" ht="13" x14ac:dyDescent="0.15"/>
    <row r="13671" customFormat="1" ht="13" x14ac:dyDescent="0.15"/>
    <row r="13672" customFormat="1" ht="13" x14ac:dyDescent="0.15"/>
    <row r="13673" customFormat="1" ht="13" x14ac:dyDescent="0.15"/>
    <row r="13674" customFormat="1" ht="13" x14ac:dyDescent="0.15"/>
    <row r="13675" customFormat="1" ht="13" x14ac:dyDescent="0.15"/>
    <row r="13676" customFormat="1" ht="13" x14ac:dyDescent="0.15"/>
    <row r="13677" customFormat="1" ht="13" x14ac:dyDescent="0.15"/>
    <row r="13678" customFormat="1" ht="13" x14ac:dyDescent="0.15"/>
    <row r="13679" customFormat="1" ht="13" x14ac:dyDescent="0.15"/>
    <row r="13680" customFormat="1" ht="13" x14ac:dyDescent="0.15"/>
    <row r="13681" customFormat="1" ht="13" x14ac:dyDescent="0.15"/>
    <row r="13682" customFormat="1" ht="13" x14ac:dyDescent="0.15"/>
    <row r="13683" customFormat="1" ht="13" x14ac:dyDescent="0.15"/>
    <row r="13684" customFormat="1" ht="13" x14ac:dyDescent="0.15"/>
    <row r="13685" customFormat="1" ht="13" x14ac:dyDescent="0.15"/>
    <row r="13686" customFormat="1" ht="13" x14ac:dyDescent="0.15"/>
    <row r="13687" customFormat="1" ht="13" x14ac:dyDescent="0.15"/>
    <row r="13688" customFormat="1" ht="13" x14ac:dyDescent="0.15"/>
    <row r="13689" customFormat="1" ht="13" x14ac:dyDescent="0.15"/>
    <row r="13690" customFormat="1" ht="13" x14ac:dyDescent="0.15"/>
    <row r="13691" customFormat="1" ht="13" x14ac:dyDescent="0.15"/>
    <row r="13692" customFormat="1" ht="13" x14ac:dyDescent="0.15"/>
    <row r="13693" customFormat="1" ht="13" x14ac:dyDescent="0.15"/>
    <row r="13694" customFormat="1" ht="13" x14ac:dyDescent="0.15"/>
    <row r="13695" customFormat="1" ht="13" x14ac:dyDescent="0.15"/>
    <row r="13696" customFormat="1" ht="13" x14ac:dyDescent="0.15"/>
    <row r="13697" customFormat="1" ht="13" x14ac:dyDescent="0.15"/>
    <row r="13698" customFormat="1" ht="13" x14ac:dyDescent="0.15"/>
    <row r="13699" customFormat="1" ht="13" x14ac:dyDescent="0.15"/>
    <row r="13700" customFormat="1" ht="13" x14ac:dyDescent="0.15"/>
    <row r="13701" customFormat="1" ht="13" x14ac:dyDescent="0.15"/>
    <row r="13702" customFormat="1" ht="13" x14ac:dyDescent="0.15"/>
    <row r="13703" customFormat="1" ht="13" x14ac:dyDescent="0.15"/>
    <row r="13704" customFormat="1" ht="13" x14ac:dyDescent="0.15"/>
    <row r="13705" customFormat="1" ht="13" x14ac:dyDescent="0.15"/>
    <row r="13706" customFormat="1" ht="13" x14ac:dyDescent="0.15"/>
    <row r="13707" customFormat="1" ht="13" x14ac:dyDescent="0.15"/>
    <row r="13708" customFormat="1" ht="13" x14ac:dyDescent="0.15"/>
    <row r="13709" customFormat="1" ht="13" x14ac:dyDescent="0.15"/>
    <row r="13710" customFormat="1" ht="13" x14ac:dyDescent="0.15"/>
    <row r="13711" customFormat="1" ht="13" x14ac:dyDescent="0.15"/>
    <row r="13712" customFormat="1" ht="13" x14ac:dyDescent="0.15"/>
    <row r="13713" customFormat="1" ht="13" x14ac:dyDescent="0.15"/>
    <row r="13714" customFormat="1" ht="13" x14ac:dyDescent="0.15"/>
    <row r="13715" customFormat="1" ht="13" x14ac:dyDescent="0.15"/>
    <row r="13716" customFormat="1" ht="13" x14ac:dyDescent="0.15"/>
    <row r="13717" customFormat="1" ht="13" x14ac:dyDescent="0.15"/>
    <row r="13718" customFormat="1" ht="13" x14ac:dyDescent="0.15"/>
    <row r="13719" customFormat="1" ht="13" x14ac:dyDescent="0.15"/>
    <row r="13720" customFormat="1" ht="13" x14ac:dyDescent="0.15"/>
    <row r="13721" customFormat="1" ht="13" x14ac:dyDescent="0.15"/>
    <row r="13722" customFormat="1" ht="13" x14ac:dyDescent="0.15"/>
    <row r="13723" customFormat="1" ht="13" x14ac:dyDescent="0.15"/>
    <row r="13724" customFormat="1" ht="13" x14ac:dyDescent="0.15"/>
    <row r="13725" customFormat="1" ht="13" x14ac:dyDescent="0.15"/>
    <row r="13726" customFormat="1" ht="13" x14ac:dyDescent="0.15"/>
    <row r="13727" customFormat="1" ht="13" x14ac:dyDescent="0.15"/>
    <row r="13728" customFormat="1" ht="13" x14ac:dyDescent="0.15"/>
    <row r="13729" customFormat="1" ht="13" x14ac:dyDescent="0.15"/>
    <row r="13730" customFormat="1" ht="13" x14ac:dyDescent="0.15"/>
    <row r="13731" customFormat="1" ht="13" x14ac:dyDescent="0.15"/>
    <row r="13732" customFormat="1" ht="13" x14ac:dyDescent="0.15"/>
    <row r="13733" customFormat="1" ht="13" x14ac:dyDescent="0.15"/>
    <row r="13734" customFormat="1" ht="13" x14ac:dyDescent="0.15"/>
    <row r="13735" customFormat="1" ht="13" x14ac:dyDescent="0.15"/>
    <row r="13736" customFormat="1" ht="13" x14ac:dyDescent="0.15"/>
    <row r="13737" customFormat="1" ht="13" x14ac:dyDescent="0.15"/>
    <row r="13738" customFormat="1" ht="13" x14ac:dyDescent="0.15"/>
    <row r="13739" customFormat="1" ht="13" x14ac:dyDescent="0.15"/>
    <row r="13740" customFormat="1" ht="13" x14ac:dyDescent="0.15"/>
    <row r="13741" customFormat="1" ht="13" x14ac:dyDescent="0.15"/>
    <row r="13742" customFormat="1" ht="13" x14ac:dyDescent="0.15"/>
    <row r="13743" customFormat="1" ht="13" x14ac:dyDescent="0.15"/>
    <row r="13744" customFormat="1" ht="13" x14ac:dyDescent="0.15"/>
    <row r="13745" customFormat="1" ht="13" x14ac:dyDescent="0.15"/>
    <row r="13746" customFormat="1" ht="13" x14ac:dyDescent="0.15"/>
    <row r="13747" customFormat="1" ht="13" x14ac:dyDescent="0.15"/>
    <row r="13748" customFormat="1" ht="13" x14ac:dyDescent="0.15"/>
    <row r="13749" customFormat="1" ht="13" x14ac:dyDescent="0.15"/>
    <row r="13750" customFormat="1" ht="13" x14ac:dyDescent="0.15"/>
    <row r="13751" customFormat="1" ht="13" x14ac:dyDescent="0.15"/>
    <row r="13752" customFormat="1" ht="13" x14ac:dyDescent="0.15"/>
    <row r="13753" customFormat="1" ht="13" x14ac:dyDescent="0.15"/>
    <row r="13754" customFormat="1" ht="13" x14ac:dyDescent="0.15"/>
    <row r="13755" customFormat="1" ht="13" x14ac:dyDescent="0.15"/>
    <row r="13756" customFormat="1" ht="13" x14ac:dyDescent="0.15"/>
    <row r="13757" customFormat="1" ht="13" x14ac:dyDescent="0.15"/>
    <row r="13758" customFormat="1" ht="13" x14ac:dyDescent="0.15"/>
    <row r="13759" customFormat="1" ht="13" x14ac:dyDescent="0.15"/>
    <row r="13760" customFormat="1" ht="13" x14ac:dyDescent="0.15"/>
    <row r="13761" customFormat="1" ht="13" x14ac:dyDescent="0.15"/>
    <row r="13762" customFormat="1" ht="13" x14ac:dyDescent="0.15"/>
    <row r="13763" customFormat="1" ht="13" x14ac:dyDescent="0.15"/>
    <row r="13764" customFormat="1" ht="13" x14ac:dyDescent="0.15"/>
    <row r="13765" customFormat="1" ht="13" x14ac:dyDescent="0.15"/>
    <row r="13766" customFormat="1" ht="13" x14ac:dyDescent="0.15"/>
    <row r="13767" customFormat="1" ht="13" x14ac:dyDescent="0.15"/>
    <row r="13768" customFormat="1" ht="13" x14ac:dyDescent="0.15"/>
    <row r="13769" customFormat="1" ht="13" x14ac:dyDescent="0.15"/>
    <row r="13770" customFormat="1" ht="13" x14ac:dyDescent="0.15"/>
    <row r="13771" customFormat="1" ht="13" x14ac:dyDescent="0.15"/>
    <row r="13772" customFormat="1" ht="13" x14ac:dyDescent="0.15"/>
    <row r="13773" customFormat="1" ht="13" x14ac:dyDescent="0.15"/>
    <row r="13774" customFormat="1" ht="13" x14ac:dyDescent="0.15"/>
    <row r="13775" customFormat="1" ht="13" x14ac:dyDescent="0.15"/>
    <row r="13776" customFormat="1" ht="13" x14ac:dyDescent="0.15"/>
    <row r="13777" customFormat="1" ht="13" x14ac:dyDescent="0.15"/>
    <row r="13778" customFormat="1" ht="13" x14ac:dyDescent="0.15"/>
    <row r="13779" customFormat="1" ht="13" x14ac:dyDescent="0.15"/>
    <row r="13780" customFormat="1" ht="13" x14ac:dyDescent="0.15"/>
    <row r="13781" customFormat="1" ht="13" x14ac:dyDescent="0.15"/>
    <row r="13782" customFormat="1" ht="13" x14ac:dyDescent="0.15"/>
    <row r="13783" customFormat="1" ht="13" x14ac:dyDescent="0.15"/>
    <row r="13784" customFormat="1" ht="13" x14ac:dyDescent="0.15"/>
    <row r="13785" customFormat="1" ht="13" x14ac:dyDescent="0.15"/>
    <row r="13786" customFormat="1" ht="13" x14ac:dyDescent="0.15"/>
    <row r="13787" customFormat="1" ht="13" x14ac:dyDescent="0.15"/>
    <row r="13788" customFormat="1" ht="13" x14ac:dyDescent="0.15"/>
    <row r="13789" customFormat="1" ht="13" x14ac:dyDescent="0.15"/>
    <row r="13790" customFormat="1" ht="13" x14ac:dyDescent="0.15"/>
    <row r="13791" customFormat="1" ht="13" x14ac:dyDescent="0.15"/>
    <row r="13792" customFormat="1" ht="13" x14ac:dyDescent="0.15"/>
    <row r="13793" customFormat="1" ht="13" x14ac:dyDescent="0.15"/>
    <row r="13794" customFormat="1" ht="13" x14ac:dyDescent="0.15"/>
    <row r="13795" customFormat="1" ht="13" x14ac:dyDescent="0.15"/>
    <row r="13796" customFormat="1" ht="13" x14ac:dyDescent="0.15"/>
    <row r="13797" customFormat="1" ht="13" x14ac:dyDescent="0.15"/>
    <row r="13798" customFormat="1" ht="13" x14ac:dyDescent="0.15"/>
    <row r="13799" customFormat="1" ht="13" x14ac:dyDescent="0.15"/>
    <row r="13800" customFormat="1" ht="13" x14ac:dyDescent="0.15"/>
    <row r="13801" customFormat="1" ht="13" x14ac:dyDescent="0.15"/>
    <row r="13802" customFormat="1" ht="13" x14ac:dyDescent="0.15"/>
    <row r="13803" customFormat="1" ht="13" x14ac:dyDescent="0.15"/>
    <row r="13804" customFormat="1" ht="13" x14ac:dyDescent="0.15"/>
    <row r="13805" customFormat="1" ht="13" x14ac:dyDescent="0.15"/>
    <row r="13806" customFormat="1" ht="13" x14ac:dyDescent="0.15"/>
    <row r="13807" customFormat="1" ht="13" x14ac:dyDescent="0.15"/>
    <row r="13808" customFormat="1" ht="13" x14ac:dyDescent="0.15"/>
    <row r="13809" customFormat="1" ht="13" x14ac:dyDescent="0.15"/>
    <row r="13810" customFormat="1" ht="13" x14ac:dyDescent="0.15"/>
    <row r="13811" customFormat="1" ht="13" x14ac:dyDescent="0.15"/>
    <row r="13812" customFormat="1" ht="13" x14ac:dyDescent="0.15"/>
    <row r="13813" customFormat="1" ht="13" x14ac:dyDescent="0.15"/>
    <row r="13814" customFormat="1" ht="13" x14ac:dyDescent="0.15"/>
    <row r="13815" customFormat="1" ht="13" x14ac:dyDescent="0.15"/>
    <row r="13816" customFormat="1" ht="13" x14ac:dyDescent="0.15"/>
    <row r="13817" customFormat="1" ht="13" x14ac:dyDescent="0.15"/>
    <row r="13818" customFormat="1" ht="13" x14ac:dyDescent="0.15"/>
    <row r="13819" customFormat="1" ht="13" x14ac:dyDescent="0.15"/>
    <row r="13820" customFormat="1" ht="13" x14ac:dyDescent="0.15"/>
    <row r="13821" customFormat="1" ht="13" x14ac:dyDescent="0.15"/>
    <row r="13822" customFormat="1" ht="13" x14ac:dyDescent="0.15"/>
    <row r="13823" customFormat="1" ht="13" x14ac:dyDescent="0.15"/>
    <row r="13824" customFormat="1" ht="13" x14ac:dyDescent="0.15"/>
    <row r="13825" customFormat="1" ht="13" x14ac:dyDescent="0.15"/>
    <row r="13826" customFormat="1" ht="13" x14ac:dyDescent="0.15"/>
    <row r="13827" customFormat="1" ht="13" x14ac:dyDescent="0.15"/>
    <row r="13828" customFormat="1" ht="13" x14ac:dyDescent="0.15"/>
    <row r="13829" customFormat="1" ht="13" x14ac:dyDescent="0.15"/>
    <row r="13830" customFormat="1" ht="13" x14ac:dyDescent="0.15"/>
    <row r="13831" customFormat="1" ht="13" x14ac:dyDescent="0.15"/>
    <row r="13832" customFormat="1" ht="13" x14ac:dyDescent="0.15"/>
    <row r="13833" customFormat="1" ht="13" x14ac:dyDescent="0.15"/>
    <row r="13834" customFormat="1" ht="13" x14ac:dyDescent="0.15"/>
    <row r="13835" customFormat="1" ht="13" x14ac:dyDescent="0.15"/>
    <row r="13836" customFormat="1" ht="13" x14ac:dyDescent="0.15"/>
    <row r="13837" customFormat="1" ht="13" x14ac:dyDescent="0.15"/>
    <row r="13838" customFormat="1" ht="13" x14ac:dyDescent="0.15"/>
    <row r="13839" customFormat="1" ht="13" x14ac:dyDescent="0.15"/>
    <row r="13840" customFormat="1" ht="13" x14ac:dyDescent="0.15"/>
    <row r="13841" customFormat="1" ht="13" x14ac:dyDescent="0.15"/>
    <row r="13842" customFormat="1" ht="13" x14ac:dyDescent="0.15"/>
    <row r="13843" customFormat="1" ht="13" x14ac:dyDescent="0.15"/>
    <row r="13844" customFormat="1" ht="13" x14ac:dyDescent="0.15"/>
    <row r="13845" customFormat="1" ht="13" x14ac:dyDescent="0.15"/>
    <row r="13846" customFormat="1" ht="13" x14ac:dyDescent="0.15"/>
    <row r="13847" customFormat="1" ht="13" x14ac:dyDescent="0.15"/>
    <row r="13848" customFormat="1" ht="13" x14ac:dyDescent="0.15"/>
    <row r="13849" customFormat="1" ht="13" x14ac:dyDescent="0.15"/>
    <row r="13850" customFormat="1" ht="13" x14ac:dyDescent="0.15"/>
    <row r="13851" customFormat="1" ht="13" x14ac:dyDescent="0.15"/>
    <row r="13852" customFormat="1" ht="13" x14ac:dyDescent="0.15"/>
    <row r="13853" customFormat="1" ht="13" x14ac:dyDescent="0.15"/>
    <row r="13854" customFormat="1" ht="13" x14ac:dyDescent="0.15"/>
    <row r="13855" customFormat="1" ht="13" x14ac:dyDescent="0.15"/>
    <row r="13856" customFormat="1" ht="13" x14ac:dyDescent="0.15"/>
    <row r="13857" customFormat="1" ht="13" x14ac:dyDescent="0.15"/>
    <row r="13858" customFormat="1" ht="13" x14ac:dyDescent="0.15"/>
    <row r="13859" customFormat="1" ht="13" x14ac:dyDescent="0.15"/>
    <row r="13860" customFormat="1" ht="13" x14ac:dyDescent="0.15"/>
    <row r="13861" customFormat="1" ht="13" x14ac:dyDescent="0.15"/>
    <row r="13862" customFormat="1" ht="13" x14ac:dyDescent="0.15"/>
    <row r="13863" customFormat="1" ht="13" x14ac:dyDescent="0.15"/>
    <row r="13864" customFormat="1" ht="13" x14ac:dyDescent="0.15"/>
    <row r="13865" customFormat="1" ht="13" x14ac:dyDescent="0.15"/>
    <row r="13866" customFormat="1" ht="13" x14ac:dyDescent="0.15"/>
    <row r="13867" customFormat="1" ht="13" x14ac:dyDescent="0.15"/>
    <row r="13868" customFormat="1" ht="13" x14ac:dyDescent="0.15"/>
    <row r="13869" customFormat="1" ht="13" x14ac:dyDescent="0.15"/>
    <row r="13870" customFormat="1" ht="13" x14ac:dyDescent="0.15"/>
    <row r="13871" customFormat="1" ht="13" x14ac:dyDescent="0.15"/>
    <row r="13872" customFormat="1" ht="13" x14ac:dyDescent="0.15"/>
    <row r="13873" customFormat="1" ht="13" x14ac:dyDescent="0.15"/>
    <row r="13874" customFormat="1" ht="13" x14ac:dyDescent="0.15"/>
    <row r="13875" customFormat="1" ht="13" x14ac:dyDescent="0.15"/>
    <row r="13876" customFormat="1" ht="13" x14ac:dyDescent="0.15"/>
    <row r="13877" customFormat="1" ht="13" x14ac:dyDescent="0.15"/>
    <row r="13878" customFormat="1" ht="13" x14ac:dyDescent="0.15"/>
    <row r="13879" customFormat="1" ht="13" x14ac:dyDescent="0.15"/>
    <row r="13880" customFormat="1" ht="13" x14ac:dyDescent="0.15"/>
    <row r="13881" customFormat="1" ht="13" x14ac:dyDescent="0.15"/>
    <row r="13882" customFormat="1" ht="13" x14ac:dyDescent="0.15"/>
    <row r="13883" customFormat="1" ht="13" x14ac:dyDescent="0.15"/>
    <row r="13884" customFormat="1" ht="13" x14ac:dyDescent="0.15"/>
    <row r="13885" customFormat="1" ht="13" x14ac:dyDescent="0.15"/>
    <row r="13886" customFormat="1" ht="13" x14ac:dyDescent="0.15"/>
    <row r="13887" customFormat="1" ht="13" x14ac:dyDescent="0.15"/>
    <row r="13888" customFormat="1" ht="13" x14ac:dyDescent="0.15"/>
    <row r="13889" customFormat="1" ht="13" x14ac:dyDescent="0.15"/>
    <row r="13890" customFormat="1" ht="13" x14ac:dyDescent="0.15"/>
    <row r="13891" customFormat="1" ht="13" x14ac:dyDescent="0.15"/>
    <row r="13892" customFormat="1" ht="13" x14ac:dyDescent="0.15"/>
    <row r="13893" customFormat="1" ht="13" x14ac:dyDescent="0.15"/>
    <row r="13894" customFormat="1" ht="13" x14ac:dyDescent="0.15"/>
    <row r="13895" customFormat="1" ht="13" x14ac:dyDescent="0.15"/>
    <row r="13896" customFormat="1" ht="13" x14ac:dyDescent="0.15"/>
    <row r="13897" customFormat="1" ht="13" x14ac:dyDescent="0.15"/>
    <row r="13898" customFormat="1" ht="13" x14ac:dyDescent="0.15"/>
    <row r="13899" customFormat="1" ht="13" x14ac:dyDescent="0.15"/>
    <row r="13900" customFormat="1" ht="13" x14ac:dyDescent="0.15"/>
    <row r="13901" customFormat="1" ht="13" x14ac:dyDescent="0.15"/>
    <row r="13902" customFormat="1" ht="13" x14ac:dyDescent="0.15"/>
    <row r="13903" customFormat="1" ht="13" x14ac:dyDescent="0.15"/>
    <row r="13904" customFormat="1" ht="13" x14ac:dyDescent="0.15"/>
    <row r="13905" customFormat="1" ht="13" x14ac:dyDescent="0.15"/>
    <row r="13906" customFormat="1" ht="13" x14ac:dyDescent="0.15"/>
    <row r="13907" customFormat="1" ht="13" x14ac:dyDescent="0.15"/>
    <row r="13908" customFormat="1" ht="13" x14ac:dyDescent="0.15"/>
    <row r="13909" customFormat="1" ht="13" x14ac:dyDescent="0.15"/>
    <row r="13910" customFormat="1" ht="13" x14ac:dyDescent="0.15"/>
    <row r="13911" customFormat="1" ht="13" x14ac:dyDescent="0.15"/>
    <row r="13912" customFormat="1" ht="13" x14ac:dyDescent="0.15"/>
    <row r="13913" customFormat="1" ht="13" x14ac:dyDescent="0.15"/>
    <row r="13914" customFormat="1" ht="13" x14ac:dyDescent="0.15"/>
    <row r="13915" customFormat="1" ht="13" x14ac:dyDescent="0.15"/>
    <row r="13916" customFormat="1" ht="13" x14ac:dyDescent="0.15"/>
    <row r="13917" customFormat="1" ht="13" x14ac:dyDescent="0.15"/>
    <row r="13918" customFormat="1" ht="13" x14ac:dyDescent="0.15"/>
    <row r="13919" customFormat="1" ht="13" x14ac:dyDescent="0.15"/>
    <row r="13920" customFormat="1" ht="13" x14ac:dyDescent="0.15"/>
    <row r="13921" customFormat="1" ht="13" x14ac:dyDescent="0.15"/>
    <row r="13922" customFormat="1" ht="13" x14ac:dyDescent="0.15"/>
    <row r="13923" customFormat="1" ht="13" x14ac:dyDescent="0.15"/>
    <row r="13924" customFormat="1" ht="13" x14ac:dyDescent="0.15"/>
    <row r="13925" customFormat="1" ht="13" x14ac:dyDescent="0.15"/>
    <row r="13926" customFormat="1" ht="13" x14ac:dyDescent="0.15"/>
    <row r="13927" customFormat="1" ht="13" x14ac:dyDescent="0.15"/>
    <row r="13928" customFormat="1" ht="13" x14ac:dyDescent="0.15"/>
    <row r="13929" customFormat="1" ht="13" x14ac:dyDescent="0.15"/>
    <row r="13930" customFormat="1" ht="13" x14ac:dyDescent="0.15"/>
    <row r="13931" customFormat="1" ht="13" x14ac:dyDescent="0.15"/>
    <row r="13932" customFormat="1" ht="13" x14ac:dyDescent="0.15"/>
    <row r="13933" customFormat="1" ht="13" x14ac:dyDescent="0.15"/>
    <row r="13934" customFormat="1" ht="13" x14ac:dyDescent="0.15"/>
    <row r="13935" customFormat="1" ht="13" x14ac:dyDescent="0.15"/>
    <row r="13936" customFormat="1" ht="13" x14ac:dyDescent="0.15"/>
    <row r="13937" customFormat="1" ht="13" x14ac:dyDescent="0.15"/>
    <row r="13938" customFormat="1" ht="13" x14ac:dyDescent="0.15"/>
    <row r="13939" customFormat="1" ht="13" x14ac:dyDescent="0.15"/>
    <row r="13940" customFormat="1" ht="13" x14ac:dyDescent="0.15"/>
    <row r="13941" customFormat="1" ht="13" x14ac:dyDescent="0.15"/>
    <row r="13942" customFormat="1" ht="13" x14ac:dyDescent="0.15"/>
    <row r="13943" customFormat="1" ht="13" x14ac:dyDescent="0.15"/>
    <row r="13944" customFormat="1" ht="13" x14ac:dyDescent="0.15"/>
    <row r="13945" customFormat="1" ht="13" x14ac:dyDescent="0.15"/>
    <row r="13946" customFormat="1" ht="13" x14ac:dyDescent="0.15"/>
    <row r="13947" customFormat="1" ht="13" x14ac:dyDescent="0.15"/>
    <row r="13948" customFormat="1" ht="13" x14ac:dyDescent="0.15"/>
    <row r="13949" customFormat="1" ht="13" x14ac:dyDescent="0.15"/>
    <row r="13950" customFormat="1" ht="13" x14ac:dyDescent="0.15"/>
    <row r="13951" customFormat="1" ht="13" x14ac:dyDescent="0.15"/>
    <row r="13952" customFormat="1" ht="13" x14ac:dyDescent="0.15"/>
    <row r="13953" customFormat="1" ht="13" x14ac:dyDescent="0.15"/>
    <row r="13954" customFormat="1" ht="13" x14ac:dyDescent="0.15"/>
    <row r="13955" customFormat="1" ht="13" x14ac:dyDescent="0.15"/>
    <row r="13956" customFormat="1" ht="13" x14ac:dyDescent="0.15"/>
    <row r="13957" customFormat="1" ht="13" x14ac:dyDescent="0.15"/>
    <row r="13958" customFormat="1" ht="13" x14ac:dyDescent="0.15"/>
    <row r="13959" customFormat="1" ht="13" x14ac:dyDescent="0.15"/>
    <row r="13960" customFormat="1" ht="13" x14ac:dyDescent="0.15"/>
    <row r="13961" customFormat="1" ht="13" x14ac:dyDescent="0.15"/>
    <row r="13962" customFormat="1" ht="13" x14ac:dyDescent="0.15"/>
    <row r="13963" customFormat="1" ht="13" x14ac:dyDescent="0.15"/>
    <row r="13964" customFormat="1" ht="13" x14ac:dyDescent="0.15"/>
    <row r="13965" customFormat="1" ht="13" x14ac:dyDescent="0.15"/>
    <row r="13966" customFormat="1" ht="13" x14ac:dyDescent="0.15"/>
    <row r="13967" customFormat="1" ht="13" x14ac:dyDescent="0.15"/>
    <row r="13968" customFormat="1" ht="13" x14ac:dyDescent="0.15"/>
    <row r="13969" customFormat="1" ht="13" x14ac:dyDescent="0.15"/>
    <row r="13970" customFormat="1" ht="13" x14ac:dyDescent="0.15"/>
    <row r="13971" customFormat="1" ht="13" x14ac:dyDescent="0.15"/>
    <row r="13972" customFormat="1" ht="13" x14ac:dyDescent="0.15"/>
    <row r="13973" customFormat="1" ht="13" x14ac:dyDescent="0.15"/>
    <row r="13974" customFormat="1" ht="13" x14ac:dyDescent="0.15"/>
    <row r="13975" customFormat="1" ht="13" x14ac:dyDescent="0.15"/>
    <row r="13976" customFormat="1" ht="13" x14ac:dyDescent="0.15"/>
    <row r="13977" customFormat="1" ht="13" x14ac:dyDescent="0.15"/>
    <row r="13978" customFormat="1" ht="13" x14ac:dyDescent="0.15"/>
    <row r="13979" customFormat="1" ht="13" x14ac:dyDescent="0.15"/>
    <row r="13980" customFormat="1" ht="13" x14ac:dyDescent="0.15"/>
    <row r="13981" customFormat="1" ht="13" x14ac:dyDescent="0.15"/>
    <row r="13982" customFormat="1" ht="13" x14ac:dyDescent="0.15"/>
    <row r="13983" customFormat="1" ht="13" x14ac:dyDescent="0.15"/>
    <row r="13984" customFormat="1" ht="13" x14ac:dyDescent="0.15"/>
    <row r="13985" customFormat="1" ht="13" x14ac:dyDescent="0.15"/>
    <row r="13986" customFormat="1" ht="13" x14ac:dyDescent="0.15"/>
    <row r="13987" customFormat="1" ht="13" x14ac:dyDescent="0.15"/>
    <row r="13988" customFormat="1" ht="13" x14ac:dyDescent="0.15"/>
    <row r="13989" customFormat="1" ht="13" x14ac:dyDescent="0.15"/>
    <row r="13990" customFormat="1" ht="13" x14ac:dyDescent="0.15"/>
    <row r="13991" customFormat="1" ht="13" x14ac:dyDescent="0.15"/>
    <row r="13992" customFormat="1" ht="13" x14ac:dyDescent="0.15"/>
    <row r="13993" customFormat="1" ht="13" x14ac:dyDescent="0.15"/>
    <row r="13994" customFormat="1" ht="13" x14ac:dyDescent="0.15"/>
    <row r="13995" customFormat="1" ht="13" x14ac:dyDescent="0.15"/>
    <row r="13996" customFormat="1" ht="13" x14ac:dyDescent="0.15"/>
    <row r="13997" customFormat="1" ht="13" x14ac:dyDescent="0.15"/>
    <row r="13998" customFormat="1" ht="13" x14ac:dyDescent="0.15"/>
    <row r="13999" customFormat="1" ht="13" x14ac:dyDescent="0.15"/>
    <row r="14000" customFormat="1" ht="13" x14ac:dyDescent="0.15"/>
    <row r="14001" customFormat="1" ht="13" x14ac:dyDescent="0.15"/>
    <row r="14002" customFormat="1" ht="13" x14ac:dyDescent="0.15"/>
    <row r="14003" customFormat="1" ht="13" x14ac:dyDescent="0.15"/>
    <row r="14004" customFormat="1" ht="13" x14ac:dyDescent="0.15"/>
    <row r="14005" customFormat="1" ht="13" x14ac:dyDescent="0.15"/>
    <row r="14006" customFormat="1" ht="13" x14ac:dyDescent="0.15"/>
    <row r="14007" customFormat="1" ht="13" x14ac:dyDescent="0.15"/>
    <row r="14008" customFormat="1" ht="13" x14ac:dyDescent="0.15"/>
    <row r="14009" customFormat="1" ht="13" x14ac:dyDescent="0.15"/>
    <row r="14010" customFormat="1" ht="13" x14ac:dyDescent="0.15"/>
    <row r="14011" customFormat="1" ht="13" x14ac:dyDescent="0.15"/>
    <row r="14012" customFormat="1" ht="13" x14ac:dyDescent="0.15"/>
    <row r="14013" customFormat="1" ht="13" x14ac:dyDescent="0.15"/>
    <row r="14014" customFormat="1" ht="13" x14ac:dyDescent="0.15"/>
    <row r="14015" customFormat="1" ht="13" x14ac:dyDescent="0.15"/>
    <row r="14016" customFormat="1" ht="13" x14ac:dyDescent="0.15"/>
    <row r="14017" customFormat="1" ht="13" x14ac:dyDescent="0.15"/>
    <row r="14018" customFormat="1" ht="13" x14ac:dyDescent="0.15"/>
    <row r="14019" customFormat="1" ht="13" x14ac:dyDescent="0.15"/>
    <row r="14020" customFormat="1" ht="13" x14ac:dyDescent="0.15"/>
    <row r="14021" customFormat="1" ht="13" x14ac:dyDescent="0.15"/>
    <row r="14022" customFormat="1" ht="13" x14ac:dyDescent="0.15"/>
    <row r="14023" customFormat="1" ht="13" x14ac:dyDescent="0.15"/>
    <row r="14024" customFormat="1" ht="13" x14ac:dyDescent="0.15"/>
    <row r="14025" customFormat="1" ht="13" x14ac:dyDescent="0.15"/>
    <row r="14026" customFormat="1" ht="13" x14ac:dyDescent="0.15"/>
    <row r="14027" customFormat="1" ht="13" x14ac:dyDescent="0.15"/>
    <row r="14028" customFormat="1" ht="13" x14ac:dyDescent="0.15"/>
    <row r="14029" customFormat="1" ht="13" x14ac:dyDescent="0.15"/>
    <row r="14030" customFormat="1" ht="13" x14ac:dyDescent="0.15"/>
    <row r="14031" customFormat="1" ht="13" x14ac:dyDescent="0.15"/>
    <row r="14032" customFormat="1" ht="13" x14ac:dyDescent="0.15"/>
    <row r="14033" customFormat="1" ht="13" x14ac:dyDescent="0.15"/>
    <row r="14034" customFormat="1" ht="13" x14ac:dyDescent="0.15"/>
    <row r="14035" customFormat="1" ht="13" x14ac:dyDescent="0.15"/>
    <row r="14036" customFormat="1" ht="13" x14ac:dyDescent="0.15"/>
    <row r="14037" customFormat="1" ht="13" x14ac:dyDescent="0.15"/>
    <row r="14038" customFormat="1" ht="13" x14ac:dyDescent="0.15"/>
    <row r="14039" customFormat="1" ht="13" x14ac:dyDescent="0.15"/>
    <row r="14040" customFormat="1" ht="13" x14ac:dyDescent="0.15"/>
    <row r="14041" customFormat="1" ht="13" x14ac:dyDescent="0.15"/>
    <row r="14042" customFormat="1" ht="13" x14ac:dyDescent="0.15"/>
    <row r="14043" customFormat="1" ht="13" x14ac:dyDescent="0.15"/>
    <row r="14044" customFormat="1" ht="13" x14ac:dyDescent="0.15"/>
    <row r="14045" customFormat="1" ht="13" x14ac:dyDescent="0.15"/>
    <row r="14046" customFormat="1" ht="13" x14ac:dyDescent="0.15"/>
    <row r="14047" customFormat="1" ht="13" x14ac:dyDescent="0.15"/>
    <row r="14048" customFormat="1" ht="13" x14ac:dyDescent="0.15"/>
    <row r="14049" customFormat="1" ht="13" x14ac:dyDescent="0.15"/>
    <row r="14050" customFormat="1" ht="13" x14ac:dyDescent="0.15"/>
    <row r="14051" customFormat="1" ht="13" x14ac:dyDescent="0.15"/>
    <row r="14052" customFormat="1" ht="13" x14ac:dyDescent="0.15"/>
    <row r="14053" customFormat="1" ht="13" x14ac:dyDescent="0.15"/>
    <row r="14054" customFormat="1" ht="13" x14ac:dyDescent="0.15"/>
    <row r="14055" customFormat="1" ht="13" x14ac:dyDescent="0.15"/>
    <row r="14056" customFormat="1" ht="13" x14ac:dyDescent="0.15"/>
    <row r="14057" customFormat="1" ht="13" x14ac:dyDescent="0.15"/>
    <row r="14058" customFormat="1" ht="13" x14ac:dyDescent="0.15"/>
    <row r="14059" customFormat="1" ht="13" x14ac:dyDescent="0.15"/>
    <row r="14060" customFormat="1" ht="13" x14ac:dyDescent="0.15"/>
    <row r="14061" customFormat="1" ht="13" x14ac:dyDescent="0.15"/>
    <row r="14062" customFormat="1" ht="13" x14ac:dyDescent="0.15"/>
    <row r="14063" customFormat="1" ht="13" x14ac:dyDescent="0.15"/>
    <row r="14064" customFormat="1" ht="13" x14ac:dyDescent="0.15"/>
    <row r="14065" customFormat="1" ht="13" x14ac:dyDescent="0.15"/>
    <row r="14066" customFormat="1" ht="13" x14ac:dyDescent="0.15"/>
    <row r="14067" customFormat="1" ht="13" x14ac:dyDescent="0.15"/>
    <row r="14068" customFormat="1" ht="13" x14ac:dyDescent="0.15"/>
    <row r="14069" customFormat="1" ht="13" x14ac:dyDescent="0.15"/>
    <row r="14070" customFormat="1" ht="13" x14ac:dyDescent="0.15"/>
    <row r="14071" customFormat="1" ht="13" x14ac:dyDescent="0.15"/>
    <row r="14072" customFormat="1" ht="13" x14ac:dyDescent="0.15"/>
    <row r="14073" customFormat="1" ht="13" x14ac:dyDescent="0.15"/>
    <row r="14074" customFormat="1" ht="13" x14ac:dyDescent="0.15"/>
    <row r="14075" customFormat="1" ht="13" x14ac:dyDescent="0.15"/>
    <row r="14076" customFormat="1" ht="13" x14ac:dyDescent="0.15"/>
    <row r="14077" customFormat="1" ht="13" x14ac:dyDescent="0.15"/>
    <row r="14078" customFormat="1" ht="13" x14ac:dyDescent="0.15"/>
    <row r="14079" customFormat="1" ht="13" x14ac:dyDescent="0.15"/>
    <row r="14080" customFormat="1" ht="13" x14ac:dyDescent="0.15"/>
    <row r="14081" customFormat="1" ht="13" x14ac:dyDescent="0.15"/>
    <row r="14082" customFormat="1" ht="13" x14ac:dyDescent="0.15"/>
    <row r="14083" customFormat="1" ht="13" x14ac:dyDescent="0.15"/>
    <row r="14084" customFormat="1" ht="13" x14ac:dyDescent="0.15"/>
    <row r="14085" customFormat="1" ht="13" x14ac:dyDescent="0.15"/>
    <row r="14086" customFormat="1" ht="13" x14ac:dyDescent="0.15"/>
    <row r="14087" customFormat="1" ht="13" x14ac:dyDescent="0.15"/>
    <row r="14088" customFormat="1" ht="13" x14ac:dyDescent="0.15"/>
    <row r="14089" customFormat="1" ht="13" x14ac:dyDescent="0.15"/>
    <row r="14090" customFormat="1" ht="13" x14ac:dyDescent="0.15"/>
    <row r="14091" customFormat="1" ht="13" x14ac:dyDescent="0.15"/>
    <row r="14092" customFormat="1" ht="13" x14ac:dyDescent="0.15"/>
    <row r="14093" customFormat="1" ht="13" x14ac:dyDescent="0.15"/>
    <row r="14094" customFormat="1" ht="13" x14ac:dyDescent="0.15"/>
    <row r="14095" customFormat="1" ht="13" x14ac:dyDescent="0.15"/>
    <row r="14096" customFormat="1" ht="13" x14ac:dyDescent="0.15"/>
    <row r="14097" customFormat="1" ht="13" x14ac:dyDescent="0.15"/>
    <row r="14098" customFormat="1" ht="13" x14ac:dyDescent="0.15"/>
    <row r="14099" customFormat="1" ht="13" x14ac:dyDescent="0.15"/>
    <row r="14100" customFormat="1" ht="13" x14ac:dyDescent="0.15"/>
    <row r="14101" customFormat="1" ht="13" x14ac:dyDescent="0.15"/>
    <row r="14102" customFormat="1" ht="13" x14ac:dyDescent="0.15"/>
    <row r="14103" customFormat="1" ht="13" x14ac:dyDescent="0.15"/>
    <row r="14104" customFormat="1" ht="13" x14ac:dyDescent="0.15"/>
    <row r="14105" customFormat="1" ht="13" x14ac:dyDescent="0.15"/>
    <row r="14106" customFormat="1" ht="13" x14ac:dyDescent="0.15"/>
    <row r="14107" customFormat="1" ht="13" x14ac:dyDescent="0.15"/>
    <row r="14108" customFormat="1" ht="13" x14ac:dyDescent="0.15"/>
    <row r="14109" customFormat="1" ht="13" x14ac:dyDescent="0.15"/>
    <row r="14110" customFormat="1" ht="13" x14ac:dyDescent="0.15"/>
    <row r="14111" customFormat="1" ht="13" x14ac:dyDescent="0.15"/>
  </sheetData>
  <sheetProtection algorithmName="SHA-512" hashValue="lBfmEZ5il6RXMwXh/IJeflrCMQCb26yRkaswlnCxgSUfik8JpG9GcY8toanGvrT0T2oYjxWcfOpoQjAULBtnQg==" saltValue="8+ZOuYrffPZDMbs1k0mS1w==" spinCount="100000" sheet="1" objects="1" scenarios="1"/>
  <pageMargins left="0.75" right="0.75" top="1" bottom="1" header="0.5" footer="0.5"/>
  <legacyDrawing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9975D8-1964-3E42-8710-7503500E2BBB}">
  <sheetPr codeName="Sheet2"/>
  <dimension ref="A1:X112"/>
  <sheetViews>
    <sheetView workbookViewId="0">
      <selection activeCell="V19" sqref="V19"/>
    </sheetView>
  </sheetViews>
  <sheetFormatPr baseColWidth="10" defaultRowHeight="14" x14ac:dyDescent="0.15"/>
  <cols>
    <col min="1" max="2" width="20.33203125" style="318" customWidth="1"/>
    <col min="3" max="9" width="12.1640625" style="318" customWidth="1"/>
    <col min="10" max="10" width="12.6640625" style="318" hidden="1" customWidth="1"/>
    <col min="11" max="11" width="12.1640625" style="318" hidden="1" customWidth="1"/>
    <col min="12" max="16" width="12.1640625" style="318" customWidth="1"/>
    <col min="17" max="17" width="19.1640625" style="318" hidden="1" customWidth="1"/>
    <col min="18" max="20" width="12.1640625" style="318" hidden="1" customWidth="1"/>
    <col min="21" max="24" width="12.1640625" style="318" customWidth="1"/>
    <col min="25" max="16384" width="10.83203125" style="318"/>
  </cols>
  <sheetData>
    <row r="1" spans="1:24" x14ac:dyDescent="0.15">
      <c r="A1" s="318" t="s">
        <v>1361</v>
      </c>
    </row>
    <row r="2" spans="1:24" x14ac:dyDescent="0.15">
      <c r="A2" s="319" t="s">
        <v>1362</v>
      </c>
    </row>
    <row r="3" spans="1:24" ht="15" thickBot="1" x14ac:dyDescent="0.2">
      <c r="G3" s="320"/>
    </row>
    <row r="4" spans="1:24" x14ac:dyDescent="0.15">
      <c r="A4" s="166" t="s">
        <v>639</v>
      </c>
      <c r="B4" s="167"/>
      <c r="C4" s="167"/>
      <c r="D4" s="167"/>
      <c r="E4" s="167"/>
      <c r="F4" s="167"/>
      <c r="G4" s="167"/>
      <c r="H4" s="167"/>
      <c r="I4" s="167"/>
      <c r="J4" s="167"/>
      <c r="K4" s="167"/>
      <c r="L4" s="167"/>
      <c r="M4" s="167"/>
      <c r="N4" s="167"/>
      <c r="O4" s="167"/>
      <c r="P4" s="167"/>
      <c r="Q4" s="167"/>
      <c r="R4" s="167"/>
      <c r="S4" s="167"/>
      <c r="T4" s="167"/>
      <c r="U4" s="167"/>
      <c r="V4" s="167"/>
      <c r="W4" s="167"/>
      <c r="X4" s="173"/>
    </row>
    <row r="5" spans="1:24" x14ac:dyDescent="0.15">
      <c r="A5" s="168" t="s">
        <v>247</v>
      </c>
      <c r="B5" s="78"/>
      <c r="C5" s="164">
        <v>1500</v>
      </c>
      <c r="D5" s="78"/>
      <c r="E5" s="78"/>
      <c r="F5" s="78"/>
      <c r="G5" s="78"/>
      <c r="H5" s="78"/>
      <c r="I5" s="78"/>
      <c r="J5" s="78"/>
      <c r="K5" s="78"/>
      <c r="L5" s="78"/>
      <c r="M5" s="78"/>
      <c r="N5" s="78"/>
      <c r="O5" s="78"/>
      <c r="P5" s="78"/>
      <c r="Q5" s="78"/>
      <c r="R5" s="78"/>
      <c r="S5" s="78"/>
      <c r="T5" s="78"/>
      <c r="U5" s="78"/>
      <c r="V5" s="78"/>
      <c r="W5" s="78"/>
      <c r="X5" s="174"/>
    </row>
    <row r="6" spans="1:24" x14ac:dyDescent="0.15">
      <c r="A6" s="168"/>
      <c r="B6" s="78"/>
      <c r="C6" s="78"/>
      <c r="D6" s="78"/>
      <c r="E6" s="78"/>
      <c r="F6" s="78"/>
      <c r="G6" s="78"/>
      <c r="H6" s="78"/>
      <c r="I6" s="78"/>
      <c r="J6" s="78"/>
      <c r="K6" s="78"/>
      <c r="L6" s="78"/>
      <c r="M6" s="78"/>
      <c r="N6" s="78"/>
      <c r="O6" s="78"/>
      <c r="P6" s="78"/>
      <c r="Q6" s="78"/>
      <c r="R6" s="78"/>
      <c r="S6" s="78"/>
      <c r="T6" s="78"/>
      <c r="U6" s="78"/>
      <c r="V6" s="78"/>
      <c r="W6" s="78"/>
      <c r="X6" s="174"/>
    </row>
    <row r="7" spans="1:24" ht="75" x14ac:dyDescent="0.15">
      <c r="A7" s="363" t="s">
        <v>248</v>
      </c>
      <c r="B7" s="364" t="s">
        <v>249</v>
      </c>
      <c r="C7" s="365" t="s">
        <v>250</v>
      </c>
      <c r="D7" s="365" t="s">
        <v>251</v>
      </c>
      <c r="E7" s="365" t="s">
        <v>597</v>
      </c>
      <c r="F7" s="365" t="s">
        <v>598</v>
      </c>
      <c r="G7" s="365" t="s">
        <v>599</v>
      </c>
      <c r="H7" s="365" t="s">
        <v>398</v>
      </c>
      <c r="I7" s="365" t="s">
        <v>746</v>
      </c>
      <c r="J7" s="373" t="s">
        <v>1363</v>
      </c>
      <c r="K7" s="374" t="s">
        <v>600</v>
      </c>
      <c r="L7" s="367" t="s">
        <v>1070</v>
      </c>
      <c r="M7" s="368" t="s">
        <v>361</v>
      </c>
      <c r="N7" s="368" t="s">
        <v>1340</v>
      </c>
      <c r="O7" s="368" t="s">
        <v>275</v>
      </c>
      <c r="P7" s="368" t="s">
        <v>1342</v>
      </c>
      <c r="Q7" s="375" t="s">
        <v>1364</v>
      </c>
      <c r="R7" s="375" t="s">
        <v>1365</v>
      </c>
      <c r="S7" s="376" t="s">
        <v>1366</v>
      </c>
      <c r="T7" s="376" t="s">
        <v>1367</v>
      </c>
      <c r="U7" s="369" t="s">
        <v>1368</v>
      </c>
      <c r="V7" s="369" t="s">
        <v>1369</v>
      </c>
      <c r="W7" s="368" t="s">
        <v>276</v>
      </c>
      <c r="X7" s="370" t="s">
        <v>509</v>
      </c>
    </row>
    <row r="8" spans="1:24" x14ac:dyDescent="0.15">
      <c r="A8" s="163" t="str">
        <f>'ESS Jul 2020'!K2</f>
        <v>Energy Locals</v>
      </c>
      <c r="B8" s="158" t="str">
        <f>'ESS Jul 2020'!L2</f>
        <v>Local Saver</v>
      </c>
      <c r="C8" s="215">
        <f>IF('ESS Jul 2020'!BP2=0,91*'ESS Jul 2020'!M2/100,(91*'ESS Jul 2020'!M2/100)+'ESS Jul 2020'!BP2/4)</f>
        <v>137.09090909090909</v>
      </c>
      <c r="D8" s="215">
        <f>IF('ESS Jul 2020'!O2="",$C$5*'ESS Jul 2020'!N2/100,IF($C$5&gt;='ESS Jul 2020'!P2,('ESS Jul 2020'!P2*'ESS Jul 2020'!N2/100),($C$5*'ESS Jul 2020'!N2/100)))</f>
        <v>361.36363636363632</v>
      </c>
      <c r="E8" s="215">
        <f>IF(AND('ESS Jul 2020'!P2&gt;0,'ESS Jul 2020'!R2&gt;0),IF($C$5&lt;'ESS Jul 2020'!P2,0,IF($C$5&lt;=('ESS Jul 2020'!R2+'ESS Jul 2020'!P2),(($C$5-'ESS Jul 2020'!P2)*'ESS Jul 2020'!Q2/100),(('ESS Jul 2020'!R2)*'ESS Jul 2020'!Q2/100))),0)</f>
        <v>0</v>
      </c>
      <c r="F8" s="215">
        <f>IF(AND('ESS Jul 2020'!Q2&gt;0,'ESS Jul 2020'!S2&gt;0),IF($C$5&lt;('ESS Jul 2020'!R2+'ESS Jul 2020'!P2),0,IF($C$5&lt;=('ESS Jul 2020'!T2+'ESS Jul 2020'!R2+'ESS Jul 2020'!P2),(($C$5-('ESS Jul 2020'!R2+'ESS Jul 2020'!P2))*'ESS Jul 2020'!S2/100),('ESS Jul 2020'!T2*'ESS Jul 2020'!S2/100))),0)</f>
        <v>0</v>
      </c>
      <c r="G8" s="215">
        <v>0</v>
      </c>
      <c r="H8" s="215">
        <f>IF(AND('ESS Jul 2020'!R2&gt;0,'ESS Jul 2020'!T2&gt;0),IF(($C$5&lt;'ESS Jul 2020'!T2),(0),($C$5-'ESS Jul 2020'!T2)*'ESS Jul 2020'!U2/100),IF(AND('ESS Jul 2020'!R2&gt;0,'ESS Jul 2020'!T2=""),IF(($C$5&lt;'ESS Jul 2020'!R2+'ESS Jul 2020'!P2),(0),(($C$5-('ESS Jul 2020'!R2+'ESS Jul 2020'!P2))*'ESS Jul 2020'!S2/100)),IF(AND('ESS Jul 2020'!P2&gt;0,'ESS Jul 2020'!R2=""&gt;0),IF(($C$5&lt;'ESS Jul 2020'!P2),(0),($C$5-'ESS Jul 2020'!P2)*'ESS Jul 2020'!Q2/100),0)))</f>
        <v>0</v>
      </c>
      <c r="I8" s="215">
        <f t="shared" ref="I8:I24" si="0">SUM(C8:H8)</f>
        <v>498.45454545454538</v>
      </c>
      <c r="J8" s="377">
        <f t="shared" ref="J8:J28" si="1">(I8-C8)*4</f>
        <v>1445.454545454545</v>
      </c>
      <c r="K8" s="209">
        <f t="shared" ref="K8:K28" si="2">I8*4</f>
        <v>1993.8181818181815</v>
      </c>
      <c r="L8" s="181">
        <f>K8*1.1</f>
        <v>2193.1999999999998</v>
      </c>
      <c r="M8" s="209">
        <f>'ESS Jul 2020'!AZ2</f>
        <v>0</v>
      </c>
      <c r="N8" s="209">
        <f>'ESS Jul 2020'!BA2</f>
        <v>0</v>
      </c>
      <c r="O8" s="209">
        <f>'ESS Jul 2020'!BB2</f>
        <v>0</v>
      </c>
      <c r="P8" s="209">
        <f>'ESS Jul 2020'!BC2</f>
        <v>0</v>
      </c>
      <c r="Q8" s="378" t="str">
        <f t="shared" ref="Q8:Q28" si="3">IF(SUM(M8:P8)=0,"No discount",IF(M8&gt;0,"Guaranteed off bill",IF(N8&gt;0,"Guaranteed off usage",IF(O8&gt;0,"Pay-on-time off bill","Pay-on-time off usage"))))</f>
        <v>No discount</v>
      </c>
      <c r="R8" s="378" t="str">
        <f t="shared" ref="R8:R28" si="4">IF(OR(A8="Origin Energy",A8="Red Energy",A8="Powershop"),"Inclusive","Exclusive")</f>
        <v>Exclusive</v>
      </c>
      <c r="S8" s="209">
        <f>IF(AND(Q8="Guaranteed off bill",R8="Inclusive"),((K8*1.1)-((K8*1.1)*M8/100))/1.1,IF(AND(Q8="Guaranteed off usage",R8="Inclusive"),((K8*1.1)-((J8*1.1)*N8/100))/1.1,IF(AND(Q8="Guaranteed off bill",R8="Exclusive"),K8-(K8*M8/100),IF(AND(Q8="Guaranteed off usage",R8="Exclusive"),K8-(J8*N8/100),IF(R8="Inclusive",((K8*1.1))/1.1,K8)))))</f>
        <v>1993.8181818181815</v>
      </c>
      <c r="T8" s="209">
        <f>IF(AND(Q8="Pay-on-time off bill",R8="Inclusive"),((S8*1.1)-((S8*1.1)*O8/100))/1.1,IF(AND(Q8="Pay-on-time off usage",R8="Inclusive"),((S8*1.1)-((J8*1.1)*P8/100))/1.1,IF(AND(Q8="Pay-on-time off bill",R8="Exclusive"),S8-(S8*O8/100),IF(AND(Q8="Pay-on-time off usage",R8="Exclusive"),S8-(J8*P8/100),IF(R8="Inclusive",((S8*1.1))/1.1,S8)))))</f>
        <v>1993.8181818181815</v>
      </c>
      <c r="U8" s="383">
        <f>S8*1.1</f>
        <v>2193.1999999999998</v>
      </c>
      <c r="V8" s="383">
        <f>T8*1.1</f>
        <v>2193.1999999999998</v>
      </c>
      <c r="W8" s="210">
        <f>'ESS Jul 2020'!BL2</f>
        <v>0</v>
      </c>
      <c r="X8" s="211" t="str">
        <f>'ESS Jul 2020'!BM2</f>
        <v>n</v>
      </c>
    </row>
    <row r="9" spans="1:24" x14ac:dyDescent="0.15">
      <c r="A9" s="163" t="str">
        <f>'ESS Jul 2020'!K3</f>
        <v>AGL</v>
      </c>
      <c r="B9" s="158" t="str">
        <f>'ESS Jul 2020'!L3</f>
        <v>Essentials Saver</v>
      </c>
      <c r="C9" s="215">
        <f>IF('ESS Jul 2020'!BP3=0,91*'ESS Jul 2020'!M3/100,(91*'ESS Jul 2020'!M3/100)+'ESS Jul 2020'!BP3/4)</f>
        <v>110.1430909090909</v>
      </c>
      <c r="D9" s="215">
        <f>IF('ESS Jul 2020'!O3="",$C$5*'ESS Jul 2020'!N3/100,IF($C$5&gt;='ESS Jul 2020'!P3,('ESS Jul 2020'!P3*'ESS Jul 2020'!N3/100),($C$5*'ESS Jul 2020'!N3/100)))</f>
        <v>349.63636363636363</v>
      </c>
      <c r="E9" s="215">
        <f>IF(AND('ESS Jul 2020'!P3&gt;0,'ESS Jul 2020'!R3&gt;0),IF($C$5&lt;'ESS Jul 2020'!P3,0,IF($C$5&lt;=('ESS Jul 2020'!R3+'ESS Jul 2020'!P3),(($C$5-'ESS Jul 2020'!P3)*'ESS Jul 2020'!Q3/100),(('ESS Jul 2020'!R3)*'ESS Jul 2020'!Q3/100))),0)</f>
        <v>0</v>
      </c>
      <c r="F9" s="215">
        <f>IF(AND('ESS Jul 2020'!Q3&gt;0,'ESS Jul 2020'!S3&gt;0),IF($C$5&lt;('ESS Jul 2020'!R3+'ESS Jul 2020'!P3),0,IF($C$5&lt;=('ESS Jul 2020'!T3+'ESS Jul 2020'!R3+'ESS Jul 2020'!P3),(($C$5-('ESS Jul 2020'!R3+'ESS Jul 2020'!P3))*'ESS Jul 2020'!S3/100),('ESS Jul 2020'!T3*'ESS Jul 2020'!S3/100))),0)</f>
        <v>0</v>
      </c>
      <c r="G9" s="215">
        <v>0</v>
      </c>
      <c r="H9" s="215">
        <f>IF(AND('ESS Jul 2020'!R3&gt;0,'ESS Jul 2020'!T3&gt;0),IF(($C$5&lt;'ESS Jul 2020'!T3),(0),($C$5-'ESS Jul 2020'!T3)*'ESS Jul 2020'!U3/100),IF(AND('ESS Jul 2020'!R3&gt;0,'ESS Jul 2020'!T3=""),IF(($C$5&lt;'ESS Jul 2020'!R3+'ESS Jul 2020'!P3),(0),(($C$5-('ESS Jul 2020'!R3+'ESS Jul 2020'!P3))*'ESS Jul 2020'!S3/100)),IF(AND('ESS Jul 2020'!P3&gt;0,'ESS Jul 2020'!R3=""&gt;0),IF(($C$5&lt;'ESS Jul 2020'!P3),(0),($C$5-'ESS Jul 2020'!P3)*'ESS Jul 2020'!Q3/100),0)))</f>
        <v>0</v>
      </c>
      <c r="I9" s="215">
        <f t="shared" ref="I9:I13" si="5">SUM(C9:H9)</f>
        <v>459.77945454545454</v>
      </c>
      <c r="J9" s="377">
        <f t="shared" si="1"/>
        <v>1398.5454545454545</v>
      </c>
      <c r="K9" s="209">
        <f t="shared" si="2"/>
        <v>1839.1178181818182</v>
      </c>
      <c r="L9" s="181">
        <f t="shared" ref="L9:L28" si="6">K9*1.1</f>
        <v>2023.0296000000001</v>
      </c>
      <c r="M9" s="209">
        <f>'ESS Jul 2020'!AZ3</f>
        <v>0</v>
      </c>
      <c r="N9" s="209">
        <f>'ESS Jul 2020'!BA3</f>
        <v>0</v>
      </c>
      <c r="O9" s="209">
        <f>'ESS Jul 2020'!BB3</f>
        <v>0</v>
      </c>
      <c r="P9" s="209">
        <f>'ESS Jul 2020'!BC3</f>
        <v>0</v>
      </c>
      <c r="Q9" s="378" t="str">
        <f t="shared" si="3"/>
        <v>No discount</v>
      </c>
      <c r="R9" s="378" t="str">
        <f t="shared" si="4"/>
        <v>Exclusive</v>
      </c>
      <c r="S9" s="379">
        <f t="shared" ref="S9:S28" si="7">IF(AND(Q9="Guaranteed off bill",R9="Inclusive"),((K9*1.1)-((K9*1.1)*M9/100))/1.1,IF(AND(Q9="Guaranteed off usage",R9="Inclusive"),((K9*1.1)-((J9*1.1)*N9/100))/1.1,IF(AND(Q9="Guaranteed off bill",R9="Exclusive"),K9-(K9*M9/100),IF(AND(Q9="Guaranteed off usage",R9="Exclusive"),K9-(J9*N9/100),IF(R9="Inclusive",((K9*1.1))/1.1,K9)))))</f>
        <v>1839.1178181818182</v>
      </c>
      <c r="T9" s="209">
        <f t="shared" ref="T9:T28" si="8">IF(AND(Q9="Pay-on-time off bill",R9="Inclusive"),((S9*1.1)-((S9*1.1)*O9/100))/1.1,IF(AND(Q9="Pay-on-time off usage",R9="Inclusive"),((S9*1.1)-((J9*1.1)*P9/100))/1.1,IF(AND(Q9="Pay-on-time off bill",R9="Exclusive"),S9-(S9*O9/100),IF(AND(Q9="Pay-on-time off usage",R9="Exclusive"),S9-(J9*P9/100),IF(R9="Inclusive",((S9*1.1))/1.1,S9)))))</f>
        <v>1839.1178181818182</v>
      </c>
      <c r="U9" s="381">
        <f t="shared" ref="U9:V28" si="9">S9*1.1</f>
        <v>2023.0296000000001</v>
      </c>
      <c r="V9" s="381">
        <f t="shared" si="9"/>
        <v>2023.0296000000001</v>
      </c>
      <c r="W9" s="210">
        <f>'ESS Jul 2020'!BL3</f>
        <v>0</v>
      </c>
      <c r="X9" s="211" t="str">
        <f>'ESS Jul 2020'!BM3</f>
        <v>n</v>
      </c>
    </row>
    <row r="10" spans="1:24" x14ac:dyDescent="0.15">
      <c r="A10" s="163" t="str">
        <f>'ESS Jul 2020'!K4</f>
        <v>Alinta Energy</v>
      </c>
      <c r="B10" s="158" t="str">
        <f>'ESS Jul 2020'!L4</f>
        <v>Home Deal</v>
      </c>
      <c r="C10" s="215">
        <f>IF('ESS Jul 2020'!BP4=0,91*'ESS Jul 2020'!M4/100,(91*'ESS Jul 2020'!M4/100)+'ESS Jul 2020'!BP4/4)</f>
        <v>112.84</v>
      </c>
      <c r="D10" s="215">
        <f>IF('ESS Jul 2020'!O4="",$C$5*'ESS Jul 2020'!N4/100,IF($C$5&gt;='ESS Jul 2020'!P4,('ESS Jul 2020'!P4*'ESS Jul 2020'!N4/100),($C$5*'ESS Jul 2020'!N4/100)))</f>
        <v>339.81818181818176</v>
      </c>
      <c r="E10" s="215">
        <f>IF(AND('ESS Jul 2020'!P4&gt;0,'ESS Jul 2020'!R4&gt;0),IF($C$5&lt;'ESS Jul 2020'!P4,0,IF($C$5&lt;=('ESS Jul 2020'!R4+'ESS Jul 2020'!P4),(($C$5-'ESS Jul 2020'!P4)*'ESS Jul 2020'!Q4/100),(('ESS Jul 2020'!R4)*'ESS Jul 2020'!Q4/100))),0)</f>
        <v>0</v>
      </c>
      <c r="F10" s="215">
        <f>IF(AND('ESS Jul 2020'!Q4&gt;0,'ESS Jul 2020'!S4&gt;0),IF($C$5&lt;('ESS Jul 2020'!R4+'ESS Jul 2020'!P4),0,IF($C$5&lt;=('ESS Jul 2020'!T4+'ESS Jul 2020'!R4+'ESS Jul 2020'!P4),(($C$5-('ESS Jul 2020'!R4+'ESS Jul 2020'!P4))*'ESS Jul 2020'!S4/100),('ESS Jul 2020'!T4*'ESS Jul 2020'!S4/100))),0)</f>
        <v>0</v>
      </c>
      <c r="G10" s="215">
        <v>0</v>
      </c>
      <c r="H10" s="215">
        <f>IF(AND('ESS Jul 2020'!R4&gt;0,'ESS Jul 2020'!T4&gt;0),IF(($C$5&lt;'ESS Jul 2020'!T4),(0),($C$5-'ESS Jul 2020'!T4)*'ESS Jul 2020'!U4/100),IF(AND('ESS Jul 2020'!R4&gt;0,'ESS Jul 2020'!T4=""),IF(($C$5&lt;'ESS Jul 2020'!R4+'ESS Jul 2020'!P4),(0),(($C$5-('ESS Jul 2020'!R4+'ESS Jul 2020'!P4))*'ESS Jul 2020'!S4/100)),IF(AND('ESS Jul 2020'!P4&gt;0,'ESS Jul 2020'!R4=""&gt;0),IF(($C$5&lt;'ESS Jul 2020'!P4),(0),($C$5-'ESS Jul 2020'!P4)*'ESS Jul 2020'!Q4/100),0)))</f>
        <v>0</v>
      </c>
      <c r="I10" s="215">
        <f t="shared" si="5"/>
        <v>452.65818181818179</v>
      </c>
      <c r="J10" s="377">
        <f t="shared" si="1"/>
        <v>1359.272727272727</v>
      </c>
      <c r="K10" s="209">
        <f t="shared" si="2"/>
        <v>1810.6327272727272</v>
      </c>
      <c r="L10" s="181">
        <f t="shared" si="6"/>
        <v>1991.6960000000001</v>
      </c>
      <c r="M10" s="209">
        <f>'ESS Jul 2020'!AZ4</f>
        <v>0</v>
      </c>
      <c r="N10" s="209">
        <f>'ESS Jul 2020'!BA4</f>
        <v>0</v>
      </c>
      <c r="O10" s="209">
        <f>'ESS Jul 2020'!BB4</f>
        <v>0</v>
      </c>
      <c r="P10" s="209">
        <f>'ESS Jul 2020'!BC4</f>
        <v>0</v>
      </c>
      <c r="Q10" s="378" t="str">
        <f t="shared" si="3"/>
        <v>No discount</v>
      </c>
      <c r="R10" s="378" t="str">
        <f t="shared" si="4"/>
        <v>Exclusive</v>
      </c>
      <c r="S10" s="379">
        <f t="shared" si="7"/>
        <v>1810.6327272727272</v>
      </c>
      <c r="T10" s="209">
        <f t="shared" si="8"/>
        <v>1810.6327272727272</v>
      </c>
      <c r="U10" s="381">
        <f t="shared" si="9"/>
        <v>1991.6960000000001</v>
      </c>
      <c r="V10" s="381">
        <f t="shared" si="9"/>
        <v>1991.6960000000001</v>
      </c>
      <c r="W10" s="210">
        <f>'ESS Jul 2020'!BL4</f>
        <v>0</v>
      </c>
      <c r="X10" s="211" t="str">
        <f>'ESS Jul 2020'!BM4</f>
        <v>n</v>
      </c>
    </row>
    <row r="11" spans="1:24" x14ac:dyDescent="0.15">
      <c r="A11" s="163" t="str">
        <f>'ESS Jul 2020'!K5</f>
        <v>Click Energy</v>
      </c>
      <c r="B11" s="158" t="str">
        <f>'ESS Jul 2020'!L5</f>
        <v>Flora</v>
      </c>
      <c r="C11" s="215">
        <f>IF('ESS Jul 2020'!BP5=0,91*'ESS Jul 2020'!M5/100,(91*'ESS Jul 2020'!M5/100)+'ESS Jul 2020'!BP5/4)</f>
        <v>97.24590909090908</v>
      </c>
      <c r="D11" s="215">
        <f>IF('ESS Jul 2020'!O5="",$C$5*'ESS Jul 2020'!N5/100,IF($C$5&gt;='ESS Jul 2020'!P5,('ESS Jul 2020'!P5*'ESS Jul 2020'!N5/100),($C$5*'ESS Jul 2020'!N5/100)))</f>
        <v>325.90909090909082</v>
      </c>
      <c r="E11" s="215">
        <f>IF(AND('ESS Jul 2020'!P5&gt;0,'ESS Jul 2020'!R5&gt;0),IF($C$5&lt;'ESS Jul 2020'!P5,0,IF($C$5&lt;=('ESS Jul 2020'!R5+'ESS Jul 2020'!P5),(($C$5-'ESS Jul 2020'!P5)*'ESS Jul 2020'!Q5/100),(('ESS Jul 2020'!R5)*'ESS Jul 2020'!Q5/100))),0)</f>
        <v>0</v>
      </c>
      <c r="F11" s="215">
        <f>IF(AND('ESS Jul 2020'!Q5&gt;0,'ESS Jul 2020'!S5&gt;0),IF($C$5&lt;('ESS Jul 2020'!R5+'ESS Jul 2020'!P5),0,IF($C$5&lt;=('ESS Jul 2020'!T5+'ESS Jul 2020'!R5+'ESS Jul 2020'!P5),(($C$5-('ESS Jul 2020'!R5+'ESS Jul 2020'!P5))*'ESS Jul 2020'!S5/100),('ESS Jul 2020'!T5*'ESS Jul 2020'!S5/100))),0)</f>
        <v>0</v>
      </c>
      <c r="G11" s="215">
        <v>0</v>
      </c>
      <c r="H11" s="215">
        <f>IF(AND('ESS Jul 2020'!R5&gt;0,'ESS Jul 2020'!T5&gt;0),IF(($C$5&lt;'ESS Jul 2020'!T5),(0),($C$5-'ESS Jul 2020'!T5)*'ESS Jul 2020'!U5/100),IF(AND('ESS Jul 2020'!R5&gt;0,'ESS Jul 2020'!T5=""),IF(($C$5&lt;'ESS Jul 2020'!R5+'ESS Jul 2020'!P5),(0),(($C$5-('ESS Jul 2020'!R5+'ESS Jul 2020'!P5))*'ESS Jul 2020'!S5/100)),IF(AND('ESS Jul 2020'!P5&gt;0,'ESS Jul 2020'!R5=""&gt;0),IF(($C$5&lt;'ESS Jul 2020'!P5),(0),($C$5-'ESS Jul 2020'!P5)*'ESS Jul 2020'!Q5/100),0)))</f>
        <v>0</v>
      </c>
      <c r="I11" s="215">
        <f t="shared" si="5"/>
        <v>423.15499999999992</v>
      </c>
      <c r="J11" s="377">
        <f t="shared" si="1"/>
        <v>1303.6363636363633</v>
      </c>
      <c r="K11" s="209">
        <f t="shared" si="2"/>
        <v>1692.6199999999997</v>
      </c>
      <c r="L11" s="181">
        <f t="shared" si="6"/>
        <v>1861.8819999999998</v>
      </c>
      <c r="M11" s="209">
        <f>'ESS Jul 2020'!AZ5</f>
        <v>0</v>
      </c>
      <c r="N11" s="209">
        <f>'ESS Jul 2020'!BA5</f>
        <v>0</v>
      </c>
      <c r="O11" s="209">
        <f>'ESS Jul 2020'!BB5</f>
        <v>0</v>
      </c>
      <c r="P11" s="209">
        <f>'ESS Jul 2020'!BC5</f>
        <v>0</v>
      </c>
      <c r="Q11" s="378" t="str">
        <f t="shared" si="3"/>
        <v>No discount</v>
      </c>
      <c r="R11" s="378" t="str">
        <f t="shared" si="4"/>
        <v>Exclusive</v>
      </c>
      <c r="S11" s="379">
        <f t="shared" si="7"/>
        <v>1692.6199999999997</v>
      </c>
      <c r="T11" s="209">
        <f t="shared" si="8"/>
        <v>1692.6199999999997</v>
      </c>
      <c r="U11" s="381">
        <f t="shared" si="9"/>
        <v>1861.8819999999998</v>
      </c>
      <c r="V11" s="381">
        <f t="shared" si="9"/>
        <v>1861.8819999999998</v>
      </c>
      <c r="W11" s="210">
        <f>'ESS Jul 2020'!BL5</f>
        <v>0</v>
      </c>
      <c r="X11" s="211" t="str">
        <f>'ESS Jul 2020'!BM5</f>
        <v>n</v>
      </c>
    </row>
    <row r="12" spans="1:24" x14ac:dyDescent="0.15">
      <c r="A12" s="163" t="str">
        <f>'ESS Jul 2020'!K6</f>
        <v>Commander</v>
      </c>
      <c r="B12" s="158" t="str">
        <f>'ESS Jul 2020'!L6</f>
        <v>Market offer</v>
      </c>
      <c r="C12" s="215">
        <f>IF('ESS Jul 2020'!BP6=0,91*'ESS Jul 2020'!M6/100,(91*'ESS Jul 2020'!M6/100)+'ESS Jul 2020'!BP6/4)</f>
        <v>126.83745454545455</v>
      </c>
      <c r="D12" s="215">
        <f>IF('ESS Jul 2020'!O6="",$C$5*'ESS Jul 2020'!N6/100,IF($C$5&gt;='ESS Jul 2020'!P6,('ESS Jul 2020'!P6*'ESS Jul 2020'!N6/100),($C$5*'ESS Jul 2020'!N6/100)))</f>
        <v>337.09090909090907</v>
      </c>
      <c r="E12" s="215">
        <f>IF(AND('ESS Jul 2020'!P6&gt;0,'ESS Jul 2020'!R6&gt;0),IF($C$5&lt;'ESS Jul 2020'!P6,0,IF($C$5&lt;=('ESS Jul 2020'!R6+'ESS Jul 2020'!P6),(($C$5-'ESS Jul 2020'!P6)*'ESS Jul 2020'!Q6/100),(('ESS Jul 2020'!R6)*'ESS Jul 2020'!Q6/100))),0)</f>
        <v>0</v>
      </c>
      <c r="F12" s="215">
        <f>IF(AND('ESS Jul 2020'!Q6&gt;0,'ESS Jul 2020'!S6&gt;0),IF($C$5&lt;('ESS Jul 2020'!R6+'ESS Jul 2020'!P6),0,IF($C$5&lt;=('ESS Jul 2020'!T6+'ESS Jul 2020'!R6+'ESS Jul 2020'!P6),(($C$5-('ESS Jul 2020'!R6+'ESS Jul 2020'!P6))*'ESS Jul 2020'!S6/100),('ESS Jul 2020'!T6*'ESS Jul 2020'!S6/100))),0)</f>
        <v>0</v>
      </c>
      <c r="G12" s="215">
        <v>0</v>
      </c>
      <c r="H12" s="215">
        <f>IF(AND('ESS Jul 2020'!R6&gt;0,'ESS Jul 2020'!T6&gt;0),IF(($C$5&lt;'ESS Jul 2020'!T6),(0),($C$5-'ESS Jul 2020'!T6)*'ESS Jul 2020'!U6/100),IF(AND('ESS Jul 2020'!R6&gt;0,'ESS Jul 2020'!T6=""),IF(($C$5&lt;'ESS Jul 2020'!R6+'ESS Jul 2020'!P6),(0),(($C$5-('ESS Jul 2020'!R6+'ESS Jul 2020'!P6))*'ESS Jul 2020'!S6/100)),IF(AND('ESS Jul 2020'!P6&gt;0,'ESS Jul 2020'!R6=""&gt;0),IF(($C$5&lt;'ESS Jul 2020'!P6),(0),($C$5-'ESS Jul 2020'!P6)*'ESS Jul 2020'!Q6/100),0)))</f>
        <v>0</v>
      </c>
      <c r="I12" s="215">
        <f t="shared" si="5"/>
        <v>463.9283636363636</v>
      </c>
      <c r="J12" s="377">
        <f t="shared" si="1"/>
        <v>1348.3636363636363</v>
      </c>
      <c r="K12" s="209">
        <f t="shared" si="2"/>
        <v>1855.7134545454544</v>
      </c>
      <c r="L12" s="181">
        <f t="shared" si="6"/>
        <v>2041.2847999999999</v>
      </c>
      <c r="M12" s="209">
        <f>'ESS Jul 2020'!AZ6</f>
        <v>0</v>
      </c>
      <c r="N12" s="209">
        <f>'ESS Jul 2020'!BA6</f>
        <v>0</v>
      </c>
      <c r="O12" s="209">
        <f>'ESS Jul 2020'!BB6</f>
        <v>0</v>
      </c>
      <c r="P12" s="209">
        <f>'ESS Jul 2020'!BC6</f>
        <v>0</v>
      </c>
      <c r="Q12" s="378" t="str">
        <f t="shared" si="3"/>
        <v>No discount</v>
      </c>
      <c r="R12" s="378" t="str">
        <f t="shared" si="4"/>
        <v>Exclusive</v>
      </c>
      <c r="S12" s="379">
        <f t="shared" si="7"/>
        <v>1855.7134545454544</v>
      </c>
      <c r="T12" s="209">
        <f t="shared" si="8"/>
        <v>1855.7134545454544</v>
      </c>
      <c r="U12" s="381">
        <f t="shared" si="9"/>
        <v>2041.2847999999999</v>
      </c>
      <c r="V12" s="381">
        <f t="shared" si="9"/>
        <v>2041.2847999999999</v>
      </c>
      <c r="W12" s="210">
        <f>'ESS Jul 2020'!BL6</f>
        <v>0</v>
      </c>
      <c r="X12" s="211" t="str">
        <f>'ESS Jul 2020'!BM6</f>
        <v>n</v>
      </c>
    </row>
    <row r="13" spans="1:24" x14ac:dyDescent="0.15">
      <c r="A13" s="163" t="str">
        <f>'ESS Jul 2020'!K7</f>
        <v>CovaU</v>
      </c>
      <c r="B13" s="158" t="str">
        <f>'ESS Jul 2020'!L7</f>
        <v>Freedom Plus</v>
      </c>
      <c r="C13" s="215">
        <f>IF('ESS Jul 2020'!BP7=0,91*'ESS Jul 2020'!M7/100,(91*'ESS Jul 2020'!M7/100)+'ESS Jul 2020'!BP7/4)</f>
        <v>167.08427272727272</v>
      </c>
      <c r="D13" s="215">
        <f>IF('ESS Jul 2020'!O7="",$C$5*'ESS Jul 2020'!N7/100,IF($C$5&gt;='ESS Jul 2020'!P7,('ESS Jul 2020'!P7*'ESS Jul 2020'!N7/100),($C$5*'ESS Jul 2020'!N7/100)))</f>
        <v>449.99999999999994</v>
      </c>
      <c r="E13" s="215">
        <f>IF(AND('ESS Jul 2020'!P7&gt;0,'ESS Jul 2020'!R7&gt;0),IF($C$5&lt;'ESS Jul 2020'!P7,0,IF($C$5&lt;=('ESS Jul 2020'!R7+'ESS Jul 2020'!P7),(($C$5-'ESS Jul 2020'!P7)*'ESS Jul 2020'!Q7/100),(('ESS Jul 2020'!R7)*'ESS Jul 2020'!Q7/100))),0)</f>
        <v>0</v>
      </c>
      <c r="F13" s="215">
        <f>IF(AND('ESS Jul 2020'!Q7&gt;0,'ESS Jul 2020'!S7&gt;0),IF($C$5&lt;('ESS Jul 2020'!R7+'ESS Jul 2020'!P7),0,IF($C$5&lt;=('ESS Jul 2020'!T7+'ESS Jul 2020'!R7+'ESS Jul 2020'!P7),(($C$5-('ESS Jul 2020'!R7+'ESS Jul 2020'!P7))*'ESS Jul 2020'!S7/100),('ESS Jul 2020'!T7*'ESS Jul 2020'!S7/100))),0)</f>
        <v>0</v>
      </c>
      <c r="G13" s="215">
        <v>0</v>
      </c>
      <c r="H13" s="215">
        <f>IF(AND('ESS Jul 2020'!R7&gt;0,'ESS Jul 2020'!T7&gt;0),IF(($C$5&lt;'ESS Jul 2020'!T7),(0),($C$5-'ESS Jul 2020'!T7)*'ESS Jul 2020'!U7/100),IF(AND('ESS Jul 2020'!R7&gt;0,'ESS Jul 2020'!T7=""),IF(($C$5&lt;'ESS Jul 2020'!R7+'ESS Jul 2020'!P7),(0),(($C$5-('ESS Jul 2020'!R7+'ESS Jul 2020'!P7))*'ESS Jul 2020'!S7/100)),IF(AND('ESS Jul 2020'!P7&gt;0,'ESS Jul 2020'!R7=""&gt;0),IF(($C$5&lt;'ESS Jul 2020'!P7),(0),($C$5-'ESS Jul 2020'!P7)*'ESS Jul 2020'!Q7/100),0)))</f>
        <v>0</v>
      </c>
      <c r="I13" s="215">
        <f t="shared" si="5"/>
        <v>617.08427272727272</v>
      </c>
      <c r="J13" s="377">
        <f t="shared" si="1"/>
        <v>1800</v>
      </c>
      <c r="K13" s="209">
        <f t="shared" si="2"/>
        <v>2468.3370909090909</v>
      </c>
      <c r="L13" s="181">
        <f t="shared" si="6"/>
        <v>2715.1708000000003</v>
      </c>
      <c r="M13" s="209">
        <f>'ESS Jul 2020'!AZ7</f>
        <v>20</v>
      </c>
      <c r="N13" s="209">
        <f>'ESS Jul 2020'!BA7</f>
        <v>0</v>
      </c>
      <c r="O13" s="209">
        <f>'ESS Jul 2020'!BB7</f>
        <v>0</v>
      </c>
      <c r="P13" s="209">
        <f>'ESS Jul 2020'!BC7</f>
        <v>0</v>
      </c>
      <c r="Q13" s="378" t="str">
        <f t="shared" si="3"/>
        <v>Guaranteed off bill</v>
      </c>
      <c r="R13" s="378" t="str">
        <f t="shared" si="4"/>
        <v>Exclusive</v>
      </c>
      <c r="S13" s="379">
        <f t="shared" si="7"/>
        <v>1974.6696727272727</v>
      </c>
      <c r="T13" s="209">
        <f t="shared" si="8"/>
        <v>1974.6696727272727</v>
      </c>
      <c r="U13" s="381">
        <f t="shared" si="9"/>
        <v>2172.1366400000002</v>
      </c>
      <c r="V13" s="381">
        <f t="shared" si="9"/>
        <v>2172.1366400000002</v>
      </c>
      <c r="W13" s="210">
        <f>'ESS Jul 2020'!BL7</f>
        <v>0</v>
      </c>
      <c r="X13" s="211" t="str">
        <f>'ESS Jul 2020'!BM7</f>
        <v>n</v>
      </c>
    </row>
    <row r="14" spans="1:24" x14ac:dyDescent="0.15">
      <c r="A14" s="163" t="str">
        <f>'ESS Jul 2020'!K8</f>
        <v>Diamond Energy</v>
      </c>
      <c r="B14" s="158" t="str">
        <f>'ESS Jul 2020'!L8</f>
        <v>Renewable Saver POT</v>
      </c>
      <c r="C14" s="215">
        <f>IF('ESS Jul 2020'!BP8=0,91*'ESS Jul 2020'!M8/100,(91*'ESS Jul 2020'!M8/100)+'ESS Jul 2020'!BP8/4)</f>
        <v>120.93899999999998</v>
      </c>
      <c r="D14" s="215">
        <f>IF('ESS Jul 2020'!O8="",$C$5*'ESS Jul 2020'!N8/100,IF($C$5&gt;='ESS Jul 2020'!P8,('ESS Jul 2020'!P8*'ESS Jul 2020'!N8/100),($C$5*'ESS Jul 2020'!N8/100)))</f>
        <v>80.945454545454538</v>
      </c>
      <c r="E14" s="215">
        <f>IF(AND('ESS Jul 2020'!P8&gt;0,'ESS Jul 2020'!R8&gt;0),IF($C$5&lt;'ESS Jul 2020'!P8,0,IF($C$5&lt;=('ESS Jul 2020'!R8+'ESS Jul 2020'!P8),(($C$5-'ESS Jul 2020'!P8)*'ESS Jul 2020'!Q8/100),(('ESS Jul 2020'!R8)*'ESS Jul 2020'!Q8/100))),0)</f>
        <v>0</v>
      </c>
      <c r="F14" s="215">
        <f>IF(AND('ESS Jul 2020'!Q8&gt;0,'ESS Jul 2020'!S8&gt;0),IF($C$5&lt;('ESS Jul 2020'!R8+'ESS Jul 2020'!P8),0,IF($C$5&lt;=('ESS Jul 2020'!T8+'ESS Jul 2020'!R8+'ESS Jul 2020'!P8),(($C$5-('ESS Jul 2020'!R8+'ESS Jul 2020'!P8))*'ESS Jul 2020'!S8/100),('ESS Jul 2020'!T8*'ESS Jul 2020'!S8/100))),0)</f>
        <v>0</v>
      </c>
      <c r="G14" s="215">
        <v>0</v>
      </c>
      <c r="H14" s="215">
        <f>IF(AND('ESS Jul 2020'!R8&gt;0,'ESS Jul 2020'!T8&gt;0),IF(($C$5&lt;'ESS Jul 2020'!T8),(0),($C$5-'ESS Jul 2020'!T8)*'ESS Jul 2020'!U8/100),IF(AND('ESS Jul 2020'!R8&gt;0,'ESS Jul 2020'!T8=""),IF(($C$5&lt;'ESS Jul 2020'!R8+'ESS Jul 2020'!P8),(0),(($C$5-('ESS Jul 2020'!R8+'ESS Jul 2020'!P8))*'ESS Jul 2020'!S8/100)),IF(AND('ESS Jul 2020'!P8&gt;0,'ESS Jul 2020'!R8=""&gt;0),IF(($C$5&lt;'ESS Jul 2020'!P8),(0),($C$5-'ESS Jul 2020'!P8)*'ESS Jul 2020'!Q8/100),0)))</f>
        <v>358.8</v>
      </c>
      <c r="I14" s="215">
        <f t="shared" si="0"/>
        <v>560.68445454545451</v>
      </c>
      <c r="J14" s="377">
        <f t="shared" si="1"/>
        <v>1758.9818181818182</v>
      </c>
      <c r="K14" s="209">
        <f t="shared" si="2"/>
        <v>2242.7378181818181</v>
      </c>
      <c r="L14" s="181">
        <f t="shared" si="6"/>
        <v>2467.0116000000003</v>
      </c>
      <c r="M14" s="209">
        <f>'ESS Jul 2020'!AZ8</f>
        <v>0</v>
      </c>
      <c r="N14" s="209">
        <f>'ESS Jul 2020'!BA8</f>
        <v>0</v>
      </c>
      <c r="O14" s="209">
        <f>'ESS Jul 2020'!BB8</f>
        <v>7</v>
      </c>
      <c r="P14" s="209">
        <f>'ESS Jul 2020'!BC8</f>
        <v>0</v>
      </c>
      <c r="Q14" s="378" t="str">
        <f t="shared" si="3"/>
        <v>Pay-on-time off bill</v>
      </c>
      <c r="R14" s="378" t="str">
        <f t="shared" si="4"/>
        <v>Exclusive</v>
      </c>
      <c r="S14" s="379">
        <f t="shared" si="7"/>
        <v>2242.7378181818181</v>
      </c>
      <c r="T14" s="209">
        <f t="shared" si="8"/>
        <v>2085.7461709090908</v>
      </c>
      <c r="U14" s="381">
        <f t="shared" si="9"/>
        <v>2467.0116000000003</v>
      </c>
      <c r="V14" s="381">
        <f t="shared" si="9"/>
        <v>2294.320788</v>
      </c>
      <c r="W14" s="210">
        <f>'ESS Jul 2020'!BL8</f>
        <v>0</v>
      </c>
      <c r="X14" s="211" t="str">
        <f>'ESS Jul 2020'!BM8</f>
        <v>n</v>
      </c>
    </row>
    <row r="15" spans="1:24" x14ac:dyDescent="0.15">
      <c r="A15" s="163" t="str">
        <f>'ESS Jul 2020'!K9</f>
        <v>Dodo Power &amp; Gas</v>
      </c>
      <c r="B15" s="158" t="str">
        <f>'ESS Jul 2020'!L9</f>
        <v>Market offer</v>
      </c>
      <c r="C15" s="215">
        <f>IF('ESS Jul 2020'!BP9=0,91*'ESS Jul 2020'!M9/100,(91*'ESS Jul 2020'!M9/100)+'ESS Jul 2020'!BP9/4)</f>
        <v>126.83745454545455</v>
      </c>
      <c r="D15" s="215">
        <f>IF('ESS Jul 2020'!O9="",$C$5*'ESS Jul 2020'!N9/100,IF($C$5&gt;='ESS Jul 2020'!P9,('ESS Jul 2020'!P9*'ESS Jul 2020'!N9/100),($C$5*'ESS Jul 2020'!N9/100)))</f>
        <v>337.09090909090907</v>
      </c>
      <c r="E15" s="215">
        <f>IF(AND('ESS Jul 2020'!P9&gt;0,'ESS Jul 2020'!R9&gt;0),IF($C$5&lt;'ESS Jul 2020'!P9,0,IF($C$5&lt;=('ESS Jul 2020'!R9+'ESS Jul 2020'!P9),(($C$5-'ESS Jul 2020'!P9)*'ESS Jul 2020'!Q9/100),(('ESS Jul 2020'!R9)*'ESS Jul 2020'!Q9/100))),0)</f>
        <v>0</v>
      </c>
      <c r="F15" s="215">
        <f>IF(AND('ESS Jul 2020'!Q9&gt;0,'ESS Jul 2020'!S9&gt;0),IF($C$5&lt;('ESS Jul 2020'!R9+'ESS Jul 2020'!P9),0,IF($C$5&lt;=('ESS Jul 2020'!T9+'ESS Jul 2020'!R9+'ESS Jul 2020'!P9),(($C$5-('ESS Jul 2020'!R9+'ESS Jul 2020'!P9))*'ESS Jul 2020'!S9/100),('ESS Jul 2020'!T9*'ESS Jul 2020'!S9/100))),0)</f>
        <v>0</v>
      </c>
      <c r="G15" s="215">
        <v>0</v>
      </c>
      <c r="H15" s="215">
        <f>IF(AND('ESS Jul 2020'!R9&gt;0,'ESS Jul 2020'!T9&gt;0),IF(($C$5&lt;'ESS Jul 2020'!T9),(0),($C$5-'ESS Jul 2020'!T9)*'ESS Jul 2020'!U9/100),IF(AND('ESS Jul 2020'!R9&gt;0,'ESS Jul 2020'!T9=""),IF(($C$5&lt;'ESS Jul 2020'!R9+'ESS Jul 2020'!P9),(0),(($C$5-('ESS Jul 2020'!R9+'ESS Jul 2020'!P9))*'ESS Jul 2020'!S9/100)),IF(AND('ESS Jul 2020'!P9&gt;0,'ESS Jul 2020'!R9=""&gt;0),IF(($C$5&lt;'ESS Jul 2020'!P9),(0),($C$5-'ESS Jul 2020'!P9)*'ESS Jul 2020'!Q9/100),0)))</f>
        <v>0</v>
      </c>
      <c r="I15" s="215">
        <f t="shared" ref="I15" si="10">SUM(C15:H15)</f>
        <v>463.9283636363636</v>
      </c>
      <c r="J15" s="377">
        <f t="shared" si="1"/>
        <v>1348.3636363636363</v>
      </c>
      <c r="K15" s="209">
        <f t="shared" si="2"/>
        <v>1855.7134545454544</v>
      </c>
      <c r="L15" s="181">
        <f t="shared" si="6"/>
        <v>2041.2847999999999</v>
      </c>
      <c r="M15" s="209">
        <f>'ESS Jul 2020'!AZ9</f>
        <v>0</v>
      </c>
      <c r="N15" s="209">
        <f>'ESS Jul 2020'!BA9</f>
        <v>0</v>
      </c>
      <c r="O15" s="209">
        <f>'ESS Jul 2020'!BB9</f>
        <v>0</v>
      </c>
      <c r="P15" s="209">
        <f>'ESS Jul 2020'!BC9</f>
        <v>0</v>
      </c>
      <c r="Q15" s="378" t="str">
        <f t="shared" si="3"/>
        <v>No discount</v>
      </c>
      <c r="R15" s="378" t="str">
        <f t="shared" si="4"/>
        <v>Exclusive</v>
      </c>
      <c r="S15" s="379">
        <f t="shared" si="7"/>
        <v>1855.7134545454544</v>
      </c>
      <c r="T15" s="209">
        <f t="shared" si="8"/>
        <v>1855.7134545454544</v>
      </c>
      <c r="U15" s="381">
        <f t="shared" si="9"/>
        <v>2041.2847999999999</v>
      </c>
      <c r="V15" s="381">
        <f t="shared" si="9"/>
        <v>2041.2847999999999</v>
      </c>
      <c r="W15" s="210">
        <f>'ESS Jul 2020'!BL9</f>
        <v>0</v>
      </c>
      <c r="X15" s="211" t="str">
        <f>'ESS Jul 2020'!BM9</f>
        <v>n</v>
      </c>
    </row>
    <row r="16" spans="1:24" x14ac:dyDescent="0.15">
      <c r="A16" s="163" t="str">
        <f>'ESS Jul 2020'!K10</f>
        <v>EnergyAustralia</v>
      </c>
      <c r="B16" s="158" t="str">
        <f>'ESS Jul 2020'!L10</f>
        <v>Total Plan Home</v>
      </c>
      <c r="C16" s="215">
        <f>IF('ESS Jul 2020'!BP10=0,91*'ESS Jul 2020'!M10/100,(91*'ESS Jul 2020'!M10/100)+'ESS Jul 2020'!BP10/4)</f>
        <v>116.48</v>
      </c>
      <c r="D16" s="215">
        <f>IF('ESS Jul 2020'!O10="",$C$5*'ESS Jul 2020'!N10/100,IF($C$5&gt;='ESS Jul 2020'!P10,('ESS Jul 2020'!P10*'ESS Jul 2020'!N10/100),($C$5*'ESS Jul 2020'!N10/100)))</f>
        <v>428.72727272727275</v>
      </c>
      <c r="E16" s="215">
        <f>IF(AND('ESS Jul 2020'!P10&gt;0,'ESS Jul 2020'!R10&gt;0),IF($C$5&lt;'ESS Jul 2020'!P10,0,IF($C$5&lt;=('ESS Jul 2020'!R10+'ESS Jul 2020'!P10),(($C$5-'ESS Jul 2020'!P10)*'ESS Jul 2020'!Q10/100),(('ESS Jul 2020'!R10)*'ESS Jul 2020'!Q10/100))),0)</f>
        <v>0</v>
      </c>
      <c r="F16" s="215">
        <f>IF(AND('ESS Jul 2020'!Q10&gt;0,'ESS Jul 2020'!S10&gt;0),IF($C$5&lt;('ESS Jul 2020'!R10+'ESS Jul 2020'!P10),0,IF($C$5&lt;=('ESS Jul 2020'!T10+'ESS Jul 2020'!R10+'ESS Jul 2020'!P10),(($C$5-('ESS Jul 2020'!R10+'ESS Jul 2020'!P10))*'ESS Jul 2020'!S10/100),('ESS Jul 2020'!T10*'ESS Jul 2020'!S10/100))),0)</f>
        <v>0</v>
      </c>
      <c r="G16" s="215">
        <v>0</v>
      </c>
      <c r="H16" s="215">
        <f>IF(AND('ESS Jul 2020'!R10&gt;0,'ESS Jul 2020'!T10&gt;0),IF(($C$5&lt;'ESS Jul 2020'!T10),(0),($C$5-'ESS Jul 2020'!T10)*'ESS Jul 2020'!U10/100),IF(AND('ESS Jul 2020'!R10&gt;0,'ESS Jul 2020'!T10=""),IF(($C$5&lt;'ESS Jul 2020'!R10+'ESS Jul 2020'!P10),(0),(($C$5-('ESS Jul 2020'!R10+'ESS Jul 2020'!P10))*'ESS Jul 2020'!S10/100)),IF(AND('ESS Jul 2020'!P10&gt;0,'ESS Jul 2020'!R10=""&gt;0),IF(($C$5&lt;'ESS Jul 2020'!P10),(0),($C$5-'ESS Jul 2020'!P10)*'ESS Jul 2020'!Q10/100),0)))</f>
        <v>0</v>
      </c>
      <c r="I16" s="215">
        <f t="shared" ref="I16:I17" si="11">SUM(C16:H16)</f>
        <v>545.20727272727277</v>
      </c>
      <c r="J16" s="377">
        <f t="shared" si="1"/>
        <v>1714.909090909091</v>
      </c>
      <c r="K16" s="209">
        <f t="shared" si="2"/>
        <v>2180.8290909090911</v>
      </c>
      <c r="L16" s="181">
        <f t="shared" si="6"/>
        <v>2398.9120000000003</v>
      </c>
      <c r="M16" s="209">
        <f>'ESS Jul 2020'!AZ10</f>
        <v>16</v>
      </c>
      <c r="N16" s="209">
        <f>'ESS Jul 2020'!BA10</f>
        <v>0</v>
      </c>
      <c r="O16" s="209">
        <f>'ESS Jul 2020'!BB10</f>
        <v>0</v>
      </c>
      <c r="P16" s="209">
        <f>'ESS Jul 2020'!BC10</f>
        <v>0</v>
      </c>
      <c r="Q16" s="378" t="str">
        <f t="shared" si="3"/>
        <v>Guaranteed off bill</v>
      </c>
      <c r="R16" s="378" t="str">
        <f t="shared" si="4"/>
        <v>Exclusive</v>
      </c>
      <c r="S16" s="379">
        <f t="shared" si="7"/>
        <v>1831.8964363636364</v>
      </c>
      <c r="T16" s="209">
        <f t="shared" si="8"/>
        <v>1831.8964363636364</v>
      </c>
      <c r="U16" s="381">
        <f t="shared" si="9"/>
        <v>2015.0860800000003</v>
      </c>
      <c r="V16" s="381">
        <f t="shared" si="9"/>
        <v>2015.0860800000003</v>
      </c>
      <c r="W16" s="210">
        <f>'ESS Jul 2020'!BL10</f>
        <v>0</v>
      </c>
      <c r="X16" s="211" t="str">
        <f>'ESS Jul 2020'!BM10</f>
        <v>n</v>
      </c>
    </row>
    <row r="17" spans="1:24" x14ac:dyDescent="0.15">
      <c r="A17" s="163" t="str">
        <f>'ESS Jul 2020'!K11</f>
        <v>Mojo Power</v>
      </c>
      <c r="B17" s="158" t="str">
        <f>'ESS Jul 2020'!L11</f>
        <v>All Day Breakfast</v>
      </c>
      <c r="C17" s="215">
        <f>IF('ESS Jul 2020'!BP11=0,91*'ESS Jul 2020'!M11/100,(91*'ESS Jul 2020'!M11/100)+'ESS Jul 2020'!BP11/4)</f>
        <v>104.59209090909091</v>
      </c>
      <c r="D17" s="215">
        <f>IF('ESS Jul 2020'!O11="",$C$5*'ESS Jul 2020'!N11/100,IF($C$5&gt;='ESS Jul 2020'!P11,('ESS Jul 2020'!P11*'ESS Jul 2020'!N11/100),($C$5*'ESS Jul 2020'!N11/100)))</f>
        <v>298.49999999999994</v>
      </c>
      <c r="E17" s="215">
        <f>IF(AND('ESS Jul 2020'!P11&gt;0,'ESS Jul 2020'!R11&gt;0),IF($C$5&lt;'ESS Jul 2020'!P11,0,IF($C$5&lt;=('ESS Jul 2020'!R11+'ESS Jul 2020'!P11),(($C$5-'ESS Jul 2020'!P11)*'ESS Jul 2020'!Q11/100),(('ESS Jul 2020'!R11)*'ESS Jul 2020'!Q11/100))),0)</f>
        <v>0</v>
      </c>
      <c r="F17" s="215">
        <f>IF(AND('ESS Jul 2020'!Q11&gt;0,'ESS Jul 2020'!S11&gt;0),IF($C$5&lt;('ESS Jul 2020'!R11+'ESS Jul 2020'!P11),0,IF($C$5&lt;=('ESS Jul 2020'!T11+'ESS Jul 2020'!R11+'ESS Jul 2020'!P11),(($C$5-('ESS Jul 2020'!R11+'ESS Jul 2020'!P11))*'ESS Jul 2020'!S11/100),('ESS Jul 2020'!T11*'ESS Jul 2020'!S11/100))),0)</f>
        <v>0</v>
      </c>
      <c r="G17" s="215">
        <v>0</v>
      </c>
      <c r="H17" s="215">
        <f>IF(AND('ESS Jul 2020'!R11&gt;0,'ESS Jul 2020'!T11&gt;0),IF(($C$5&lt;'ESS Jul 2020'!T11),(0),($C$5-'ESS Jul 2020'!T11)*'ESS Jul 2020'!U11/100),IF(AND('ESS Jul 2020'!R11&gt;0,'ESS Jul 2020'!T11=""),IF(($C$5&lt;'ESS Jul 2020'!R11+'ESS Jul 2020'!P11),(0),(($C$5-('ESS Jul 2020'!R11+'ESS Jul 2020'!P11))*'ESS Jul 2020'!S11/100)),IF(AND('ESS Jul 2020'!P11&gt;0,'ESS Jul 2020'!R11=""&gt;0),IF(($C$5&lt;'ESS Jul 2020'!P11),(0),($C$5-'ESS Jul 2020'!P11)*'ESS Jul 2020'!Q11/100),0)))</f>
        <v>0</v>
      </c>
      <c r="I17" s="215">
        <f t="shared" si="11"/>
        <v>403.09209090909087</v>
      </c>
      <c r="J17" s="377">
        <f t="shared" si="1"/>
        <v>1193.9999999999998</v>
      </c>
      <c r="K17" s="209">
        <f t="shared" si="2"/>
        <v>1612.3683636363635</v>
      </c>
      <c r="L17" s="181">
        <f t="shared" si="6"/>
        <v>1773.6052</v>
      </c>
      <c r="M17" s="209">
        <f>'ESS Jul 2020'!AZ11</f>
        <v>0</v>
      </c>
      <c r="N17" s="209">
        <f>'ESS Jul 2020'!BA11</f>
        <v>0</v>
      </c>
      <c r="O17" s="209">
        <f>'ESS Jul 2020'!BB11</f>
        <v>0</v>
      </c>
      <c r="P17" s="209">
        <f>'ESS Jul 2020'!BC11</f>
        <v>0</v>
      </c>
      <c r="Q17" s="378" t="str">
        <f t="shared" si="3"/>
        <v>No discount</v>
      </c>
      <c r="R17" s="378" t="str">
        <f t="shared" si="4"/>
        <v>Exclusive</v>
      </c>
      <c r="S17" s="379">
        <f t="shared" si="7"/>
        <v>1612.3683636363635</v>
      </c>
      <c r="T17" s="209">
        <f t="shared" si="8"/>
        <v>1612.3683636363635</v>
      </c>
      <c r="U17" s="381">
        <f t="shared" si="9"/>
        <v>1773.6052</v>
      </c>
      <c r="V17" s="381">
        <f t="shared" si="9"/>
        <v>1773.6052</v>
      </c>
      <c r="W17" s="210">
        <f>'ESS Jul 2020'!BL11</f>
        <v>0</v>
      </c>
      <c r="X17" s="211" t="str">
        <f>'ESS Jul 2020'!BM11</f>
        <v>n</v>
      </c>
    </row>
    <row r="18" spans="1:24" x14ac:dyDescent="0.15">
      <c r="A18" s="163" t="str">
        <f>'ESS Jul 2020'!K12</f>
        <v>Momentum Energy</v>
      </c>
      <c r="B18" s="158" t="str">
        <f>'ESS Jul 2020'!L12</f>
        <v>SmilePower Flexi</v>
      </c>
      <c r="C18" s="215">
        <f>IF('ESS Jul 2020'!BP12=0,91*'ESS Jul 2020'!M12/100,(91*'ESS Jul 2020'!M12/100)+'ESS Jul 2020'!BP12/4)</f>
        <v>94.110545454545459</v>
      </c>
      <c r="D18" s="215">
        <f>IF('ESS Jul 2020'!O12="",$C$5*'ESS Jul 2020'!N12/100,IF($C$5&gt;='ESS Jul 2020'!P12,('ESS Jul 2020'!P12*'ESS Jul 2020'!N12/100),($C$5*'ESS Jul 2020'!N12/100)))</f>
        <v>446.31818181818176</v>
      </c>
      <c r="E18" s="215">
        <f>IF(AND('ESS Jul 2020'!P12&gt;0,'ESS Jul 2020'!R12&gt;0),IF($C$5&lt;'ESS Jul 2020'!P12,0,IF($C$5&lt;=('ESS Jul 2020'!R12+'ESS Jul 2020'!P12),(($C$5-'ESS Jul 2020'!P12)*'ESS Jul 2020'!Q12/100),(('ESS Jul 2020'!R12)*'ESS Jul 2020'!Q12/100))),0)</f>
        <v>0</v>
      </c>
      <c r="F18" s="215">
        <f>IF(AND('ESS Jul 2020'!Q12&gt;0,'ESS Jul 2020'!S12&gt;0),IF($C$5&lt;('ESS Jul 2020'!R12+'ESS Jul 2020'!P12),0,IF($C$5&lt;=('ESS Jul 2020'!T12+'ESS Jul 2020'!R12+'ESS Jul 2020'!P12),(($C$5-('ESS Jul 2020'!R12+'ESS Jul 2020'!P12))*'ESS Jul 2020'!S12/100),('ESS Jul 2020'!T12*'ESS Jul 2020'!S12/100))),0)</f>
        <v>0</v>
      </c>
      <c r="G18" s="215">
        <v>0</v>
      </c>
      <c r="H18" s="215">
        <f>IF(AND('ESS Jul 2020'!R12&gt;0,'ESS Jul 2020'!T12&gt;0),IF(($C$5&lt;'ESS Jul 2020'!T12),(0),($C$5-'ESS Jul 2020'!T12)*'ESS Jul 2020'!U12/100),IF(AND('ESS Jul 2020'!R12&gt;0,'ESS Jul 2020'!T12=""),IF(($C$5&lt;'ESS Jul 2020'!R12+'ESS Jul 2020'!P12),(0),(($C$5-('ESS Jul 2020'!R12+'ESS Jul 2020'!P12))*'ESS Jul 2020'!S12/100)),IF(AND('ESS Jul 2020'!P12&gt;0,'ESS Jul 2020'!R12=""&gt;0),IF(($C$5&lt;'ESS Jul 2020'!P12),(0),($C$5-'ESS Jul 2020'!P12)*'ESS Jul 2020'!Q12/100),0)))</f>
        <v>0</v>
      </c>
      <c r="I18" s="215">
        <f t="shared" si="0"/>
        <v>540.4287272727272</v>
      </c>
      <c r="J18" s="377">
        <f t="shared" si="1"/>
        <v>1785.272727272727</v>
      </c>
      <c r="K18" s="209">
        <f t="shared" si="2"/>
        <v>2161.7149090909088</v>
      </c>
      <c r="L18" s="181">
        <f t="shared" si="6"/>
        <v>2377.8863999999999</v>
      </c>
      <c r="M18" s="209">
        <f>'ESS Jul 2020'!AZ12</f>
        <v>0</v>
      </c>
      <c r="N18" s="209">
        <f>'ESS Jul 2020'!BA12</f>
        <v>0</v>
      </c>
      <c r="O18" s="209">
        <f>'ESS Jul 2020'!BB12</f>
        <v>0</v>
      </c>
      <c r="P18" s="209">
        <f>'ESS Jul 2020'!BC12</f>
        <v>0</v>
      </c>
      <c r="Q18" s="378" t="str">
        <f t="shared" si="3"/>
        <v>No discount</v>
      </c>
      <c r="R18" s="378" t="str">
        <f t="shared" si="4"/>
        <v>Exclusive</v>
      </c>
      <c r="S18" s="379">
        <f t="shared" si="7"/>
        <v>2161.7149090909088</v>
      </c>
      <c r="T18" s="209">
        <f t="shared" si="8"/>
        <v>2161.7149090909088</v>
      </c>
      <c r="U18" s="381">
        <f t="shared" si="9"/>
        <v>2377.8863999999999</v>
      </c>
      <c r="V18" s="381">
        <f t="shared" si="9"/>
        <v>2377.8863999999999</v>
      </c>
      <c r="W18" s="210">
        <f>'ESS Jul 2020'!BL12</f>
        <v>0</v>
      </c>
      <c r="X18" s="211" t="str">
        <f>'ESS Jul 2020'!BM12</f>
        <v>n</v>
      </c>
    </row>
    <row r="19" spans="1:24" x14ac:dyDescent="0.15">
      <c r="A19" s="163" t="str">
        <f>'ESS Jul 2020'!K13</f>
        <v>Origin Energy</v>
      </c>
      <c r="B19" s="158" t="str">
        <f>'ESS Jul 2020'!L13</f>
        <v>Flexi</v>
      </c>
      <c r="C19" s="215">
        <f>IF('ESS Jul 2020'!BP13=0,91*'ESS Jul 2020'!M13/100,(91*'ESS Jul 2020'!M13/100)+'ESS Jul 2020'!BP13/4)</f>
        <v>125.33181818181818</v>
      </c>
      <c r="D19" s="215">
        <f>IF('ESS Jul 2020'!O13="",$C$5*'ESS Jul 2020'!N13/100,IF($C$5&gt;='ESS Jul 2020'!P13,('ESS Jul 2020'!P13*'ESS Jul 2020'!N13/100),($C$5*'ESS Jul 2020'!N13/100)))</f>
        <v>417.13636363636363</v>
      </c>
      <c r="E19" s="215">
        <f>IF(AND('ESS Jul 2020'!P13&gt;0,'ESS Jul 2020'!R13&gt;0),IF($C$5&lt;'ESS Jul 2020'!P13,0,IF($C$5&lt;=('ESS Jul 2020'!R13+'ESS Jul 2020'!P13),(($C$5-'ESS Jul 2020'!P13)*'ESS Jul 2020'!Q13/100),(('ESS Jul 2020'!R13)*'ESS Jul 2020'!Q13/100))),0)</f>
        <v>0</v>
      </c>
      <c r="F19" s="215">
        <f>IF(AND('ESS Jul 2020'!Q13&gt;0,'ESS Jul 2020'!S13&gt;0),IF($C$5&lt;('ESS Jul 2020'!R13+'ESS Jul 2020'!P13),0,IF($C$5&lt;=('ESS Jul 2020'!T13+'ESS Jul 2020'!R13+'ESS Jul 2020'!P13),(($C$5-('ESS Jul 2020'!R13+'ESS Jul 2020'!P13))*'ESS Jul 2020'!S13/100),('ESS Jul 2020'!T13*'ESS Jul 2020'!S13/100))),0)</f>
        <v>0</v>
      </c>
      <c r="G19" s="215">
        <v>0</v>
      </c>
      <c r="H19" s="215">
        <f>IF(AND('ESS Jul 2020'!R13&gt;0,'ESS Jul 2020'!T13&gt;0),IF(($C$5&lt;'ESS Jul 2020'!T13),(0),($C$5-'ESS Jul 2020'!T13)*'ESS Jul 2020'!U13/100),IF(AND('ESS Jul 2020'!R13&gt;0,'ESS Jul 2020'!T13=""),IF(($C$5&lt;'ESS Jul 2020'!R13+'ESS Jul 2020'!P13),(0),(($C$5-('ESS Jul 2020'!R13+'ESS Jul 2020'!P13))*'ESS Jul 2020'!S13/100)),IF(AND('ESS Jul 2020'!P13&gt;0,'ESS Jul 2020'!R13=""&gt;0),IF(($C$5&lt;'ESS Jul 2020'!P13),(0),($C$5-'ESS Jul 2020'!P13)*'ESS Jul 2020'!Q13/100),0)))</f>
        <v>0</v>
      </c>
      <c r="I19" s="215">
        <f t="shared" si="0"/>
        <v>542.46818181818185</v>
      </c>
      <c r="J19" s="377">
        <f t="shared" si="1"/>
        <v>1668.5454545454547</v>
      </c>
      <c r="K19" s="209">
        <f t="shared" si="2"/>
        <v>2169.8727272727274</v>
      </c>
      <c r="L19" s="181">
        <f t="shared" si="6"/>
        <v>2386.86</v>
      </c>
      <c r="M19" s="209">
        <f>'ESS Jul 2020'!AZ13</f>
        <v>14</v>
      </c>
      <c r="N19" s="209">
        <f>'ESS Jul 2020'!BA13</f>
        <v>0</v>
      </c>
      <c r="O19" s="209">
        <f>'ESS Jul 2020'!BB13</f>
        <v>0</v>
      </c>
      <c r="P19" s="209">
        <f>'ESS Jul 2020'!BC13</f>
        <v>0</v>
      </c>
      <c r="Q19" s="378" t="str">
        <f t="shared" si="3"/>
        <v>Guaranteed off bill</v>
      </c>
      <c r="R19" s="378" t="str">
        <f t="shared" si="4"/>
        <v>Inclusive</v>
      </c>
      <c r="S19" s="379">
        <f t="shared" si="7"/>
        <v>1866.0905454545452</v>
      </c>
      <c r="T19" s="209">
        <f t="shared" si="8"/>
        <v>1866.0905454545452</v>
      </c>
      <c r="U19" s="381">
        <f t="shared" si="9"/>
        <v>2052.6995999999999</v>
      </c>
      <c r="V19" s="381">
        <f t="shared" si="9"/>
        <v>2052.6995999999999</v>
      </c>
      <c r="W19" s="210">
        <f>'ESS Jul 2020'!BL13</f>
        <v>0</v>
      </c>
      <c r="X19" s="211" t="str">
        <f>'ESS Jul 2020'!BM13</f>
        <v>n</v>
      </c>
    </row>
    <row r="20" spans="1:24" x14ac:dyDescent="0.15">
      <c r="A20" s="163" t="str">
        <f>'ESS Jul 2020'!K14</f>
        <v>Powerdirect</v>
      </c>
      <c r="B20" s="158" t="str">
        <f>'ESS Jul 2020'!L14</f>
        <v>Rate Saver</v>
      </c>
      <c r="C20" s="215">
        <f>IF('ESS Jul 2020'!BP14=0,91*'ESS Jul 2020'!M14/100,(91*'ESS Jul 2020'!M14/100)+'ESS Jul 2020'!BP14/4)</f>
        <v>111.44190909090908</v>
      </c>
      <c r="D20" s="215">
        <f>IF('ESS Jul 2020'!O14="",$C$5*'ESS Jul 2020'!N14/100,IF($C$5&gt;='ESS Jul 2020'!P14,('ESS Jul 2020'!P14*'ESS Jul 2020'!N14/100),($C$5*'ESS Jul 2020'!N14/100)))</f>
        <v>353.72727272727275</v>
      </c>
      <c r="E20" s="215">
        <f>IF(AND('ESS Jul 2020'!P14&gt;0,'ESS Jul 2020'!R14&gt;0),IF($C$5&lt;'ESS Jul 2020'!P14,0,IF($C$5&lt;=('ESS Jul 2020'!R14+'ESS Jul 2020'!P14),(($C$5-'ESS Jul 2020'!P14)*'ESS Jul 2020'!Q14/100),(('ESS Jul 2020'!R14)*'ESS Jul 2020'!Q14/100))),0)</f>
        <v>0</v>
      </c>
      <c r="F20" s="215">
        <f>IF(AND('ESS Jul 2020'!Q14&gt;0,'ESS Jul 2020'!S14&gt;0),IF($C$5&lt;('ESS Jul 2020'!R14+'ESS Jul 2020'!P14),0,IF($C$5&lt;=('ESS Jul 2020'!T14+'ESS Jul 2020'!R14+'ESS Jul 2020'!P14),(($C$5-('ESS Jul 2020'!R14+'ESS Jul 2020'!P14))*'ESS Jul 2020'!S14/100),('ESS Jul 2020'!T14*'ESS Jul 2020'!S14/100))),0)</f>
        <v>0</v>
      </c>
      <c r="G20" s="215">
        <v>0</v>
      </c>
      <c r="H20" s="215">
        <f>IF(AND('ESS Jul 2020'!R14&gt;0,'ESS Jul 2020'!T14&gt;0),IF(($C$5&lt;'ESS Jul 2020'!T14),(0),($C$5-'ESS Jul 2020'!T14)*'ESS Jul 2020'!U14/100),IF(AND('ESS Jul 2020'!R14&gt;0,'ESS Jul 2020'!T14=""),IF(($C$5&lt;'ESS Jul 2020'!R14+'ESS Jul 2020'!P14),(0),(($C$5-('ESS Jul 2020'!R14+'ESS Jul 2020'!P14))*'ESS Jul 2020'!S14/100)),IF(AND('ESS Jul 2020'!P14&gt;0,'ESS Jul 2020'!R14=""&gt;0),IF(($C$5&lt;'ESS Jul 2020'!P14),(0),($C$5-'ESS Jul 2020'!P14)*'ESS Jul 2020'!Q14/100),0)))</f>
        <v>0</v>
      </c>
      <c r="I20" s="215">
        <f t="shared" ref="I20:I21" si="12">SUM(C20:H20)</f>
        <v>465.16918181818181</v>
      </c>
      <c r="J20" s="377">
        <f t="shared" si="1"/>
        <v>1414.909090909091</v>
      </c>
      <c r="K20" s="209">
        <f t="shared" si="2"/>
        <v>1860.6767272727272</v>
      </c>
      <c r="L20" s="181">
        <f t="shared" si="6"/>
        <v>2046.7444</v>
      </c>
      <c r="M20" s="209">
        <f>'ESS Jul 2020'!AZ14</f>
        <v>0</v>
      </c>
      <c r="N20" s="209">
        <f>'ESS Jul 2020'!BA14</f>
        <v>0</v>
      </c>
      <c r="O20" s="209">
        <f>'ESS Jul 2020'!BB14</f>
        <v>0</v>
      </c>
      <c r="P20" s="209">
        <f>'ESS Jul 2020'!BC14</f>
        <v>0</v>
      </c>
      <c r="Q20" s="378" t="str">
        <f t="shared" si="3"/>
        <v>No discount</v>
      </c>
      <c r="R20" s="378" t="str">
        <f t="shared" si="4"/>
        <v>Exclusive</v>
      </c>
      <c r="S20" s="379">
        <f t="shared" si="7"/>
        <v>1860.6767272727272</v>
      </c>
      <c r="T20" s="209">
        <f t="shared" si="8"/>
        <v>1860.6767272727272</v>
      </c>
      <c r="U20" s="381">
        <f t="shared" si="9"/>
        <v>2046.7444</v>
      </c>
      <c r="V20" s="381">
        <f t="shared" si="9"/>
        <v>2046.7444</v>
      </c>
      <c r="W20" s="210">
        <f>'ESS Jul 2020'!BL14</f>
        <v>0</v>
      </c>
      <c r="X20" s="211" t="str">
        <f>'ESS Jul 2020'!BM14</f>
        <v>n</v>
      </c>
    </row>
    <row r="21" spans="1:24" x14ac:dyDescent="0.15">
      <c r="A21" s="163" t="str">
        <f>'ESS Jul 2020'!K15</f>
        <v>Powershop</v>
      </c>
      <c r="B21" s="158" t="str">
        <f>'ESS Jul 2020'!L15</f>
        <v>Shopper with Mega Pack</v>
      </c>
      <c r="C21" s="215">
        <f>IF('ESS Jul 2020'!BP15=0,91*'ESS Jul 2020'!M15/100,(91*'ESS Jul 2020'!M15/100)+'ESS Jul 2020'!BP15/4)</f>
        <v>135.09363636363634</v>
      </c>
      <c r="D21" s="215">
        <f>IF('ESS Jul 2020'!O15="",$C$5*'ESS Jul 2020'!N15/100,IF($C$5&gt;='ESS Jul 2020'!P15,('ESS Jul 2020'!P15*'ESS Jul 2020'!N15/100),($C$5*'ESS Jul 2020'!N15/100)))</f>
        <v>320.0454545454545</v>
      </c>
      <c r="E21" s="215">
        <f>IF(AND('ESS Jul 2020'!P15&gt;0,'ESS Jul 2020'!R15&gt;0),IF($C$5&lt;'ESS Jul 2020'!P15,0,IF($C$5&lt;=('ESS Jul 2020'!R15+'ESS Jul 2020'!P15),(($C$5-'ESS Jul 2020'!P15)*'ESS Jul 2020'!Q15/100),(('ESS Jul 2020'!R15)*'ESS Jul 2020'!Q15/100))),0)</f>
        <v>0</v>
      </c>
      <c r="F21" s="215">
        <f>IF(AND('ESS Jul 2020'!Q15&gt;0,'ESS Jul 2020'!S15&gt;0),IF($C$5&lt;('ESS Jul 2020'!R15+'ESS Jul 2020'!P15),0,IF($C$5&lt;=('ESS Jul 2020'!T15+'ESS Jul 2020'!R15+'ESS Jul 2020'!P15),(($C$5-('ESS Jul 2020'!R15+'ESS Jul 2020'!P15))*'ESS Jul 2020'!S15/100),('ESS Jul 2020'!T15*'ESS Jul 2020'!S15/100))),0)</f>
        <v>0</v>
      </c>
      <c r="G21" s="215">
        <v>0</v>
      </c>
      <c r="H21" s="215">
        <f>IF(AND('ESS Jul 2020'!R15&gt;0,'ESS Jul 2020'!T15&gt;0),IF(($C$5&lt;'ESS Jul 2020'!T15),(0),($C$5-'ESS Jul 2020'!T15)*'ESS Jul 2020'!U15/100),IF(AND('ESS Jul 2020'!R15&gt;0,'ESS Jul 2020'!T15=""),IF(($C$5&lt;'ESS Jul 2020'!R15+'ESS Jul 2020'!P15),(0),(($C$5-('ESS Jul 2020'!R15+'ESS Jul 2020'!P15))*'ESS Jul 2020'!S15/100)),IF(AND('ESS Jul 2020'!P15&gt;0,'ESS Jul 2020'!R15=""&gt;0),IF(($C$5&lt;'ESS Jul 2020'!P15),(0),($C$5-'ESS Jul 2020'!P15)*'ESS Jul 2020'!Q15/100),0)))</f>
        <v>0</v>
      </c>
      <c r="I21" s="215">
        <f t="shared" si="12"/>
        <v>455.13909090909084</v>
      </c>
      <c r="J21" s="377">
        <f t="shared" si="1"/>
        <v>1280.181818181818</v>
      </c>
      <c r="K21" s="209">
        <f t="shared" si="2"/>
        <v>1820.5563636363634</v>
      </c>
      <c r="L21" s="181">
        <f t="shared" si="6"/>
        <v>2002.6119999999999</v>
      </c>
      <c r="M21" s="209">
        <f>'ESS Jul 2020'!AZ15</f>
        <v>0</v>
      </c>
      <c r="N21" s="209">
        <f>'ESS Jul 2020'!BA15</f>
        <v>0</v>
      </c>
      <c r="O21" s="209">
        <f>'ESS Jul 2020'!BB15</f>
        <v>6</v>
      </c>
      <c r="P21" s="209">
        <f>'ESS Jul 2020'!BC15</f>
        <v>0</v>
      </c>
      <c r="Q21" s="378" t="str">
        <f t="shared" si="3"/>
        <v>Pay-on-time off bill</v>
      </c>
      <c r="R21" s="378" t="str">
        <f t="shared" si="4"/>
        <v>Inclusive</v>
      </c>
      <c r="S21" s="379">
        <f t="shared" si="7"/>
        <v>1820.5563636363634</v>
      </c>
      <c r="T21" s="209">
        <f t="shared" si="8"/>
        <v>1711.3229818181817</v>
      </c>
      <c r="U21" s="381">
        <f t="shared" si="9"/>
        <v>2002.6119999999999</v>
      </c>
      <c r="V21" s="381">
        <f t="shared" si="9"/>
        <v>1882.4552799999999</v>
      </c>
      <c r="W21" s="210">
        <f>'ESS Jul 2020'!BL15</f>
        <v>0</v>
      </c>
      <c r="X21" s="211" t="str">
        <f>'ESS Jul 2020'!BM15</f>
        <v>n</v>
      </c>
    </row>
    <row r="22" spans="1:24" x14ac:dyDescent="0.15">
      <c r="A22" s="163" t="str">
        <f>'ESS Jul 2020'!K16</f>
        <v>Red Energy</v>
      </c>
      <c r="B22" s="158" t="str">
        <f>'ESS Jul 2020'!L16</f>
        <v>Living Energy Saver</v>
      </c>
      <c r="C22" s="215">
        <f>IF('ESS Jul 2020'!BP16=0,91*'ESS Jul 2020'!M16/100,(91*'ESS Jul 2020'!M16/100)+'ESS Jul 2020'!BP16/4)</f>
        <v>114.65999999999998</v>
      </c>
      <c r="D22" s="215">
        <f>IF('ESS Jul 2020'!O16="",$C$5*'ESS Jul 2020'!N16/100,IF($C$5&gt;='ESS Jul 2020'!P16,('ESS Jul 2020'!P16*'ESS Jul 2020'!N16/100),($C$5*'ESS Jul 2020'!N16/100)))</f>
        <v>322.28181818181815</v>
      </c>
      <c r="E22" s="215">
        <f>IF(AND('ESS Jul 2020'!P16&gt;0,'ESS Jul 2020'!R16&gt;0),IF($C$5&lt;'ESS Jul 2020'!P16,0,IF($C$5&lt;=('ESS Jul 2020'!R16+'ESS Jul 2020'!P16),(($C$5-'ESS Jul 2020'!P16)*'ESS Jul 2020'!Q16/100),(('ESS Jul 2020'!R16)*'ESS Jul 2020'!Q16/100))),0)</f>
        <v>0</v>
      </c>
      <c r="F22" s="215">
        <f>IF(AND('ESS Jul 2020'!Q16&gt;0,'ESS Jul 2020'!S16&gt;0),IF($C$5&lt;('ESS Jul 2020'!R16+'ESS Jul 2020'!P16),0,IF($C$5&lt;=('ESS Jul 2020'!T16+'ESS Jul 2020'!R16+'ESS Jul 2020'!P16),(($C$5-('ESS Jul 2020'!R16+'ESS Jul 2020'!P16))*'ESS Jul 2020'!S16/100),('ESS Jul 2020'!T16*'ESS Jul 2020'!S16/100))),0)</f>
        <v>0</v>
      </c>
      <c r="G22" s="215">
        <v>0</v>
      </c>
      <c r="H22" s="215">
        <f>IF(AND('ESS Jul 2020'!R16&gt;0,'ESS Jul 2020'!T16&gt;0),IF(($C$5&lt;'ESS Jul 2020'!T16),(0),($C$5-'ESS Jul 2020'!T16)*'ESS Jul 2020'!U16/100),IF(AND('ESS Jul 2020'!R16&gt;0,'ESS Jul 2020'!T16=""),IF(($C$5&lt;'ESS Jul 2020'!R16+'ESS Jul 2020'!P16),(0),(($C$5-('ESS Jul 2020'!R16+'ESS Jul 2020'!P16))*'ESS Jul 2020'!S16/100)),IF(AND('ESS Jul 2020'!P16&gt;0,'ESS Jul 2020'!R16=""&gt;0),IF(($C$5&lt;'ESS Jul 2020'!P16),(0),($C$5-'ESS Jul 2020'!P16)*'ESS Jul 2020'!Q16/100),0)))</f>
        <v>45.599999999999994</v>
      </c>
      <c r="I22" s="215">
        <f t="shared" si="0"/>
        <v>482.54181818181814</v>
      </c>
      <c r="J22" s="377">
        <f t="shared" si="1"/>
        <v>1471.5272727272727</v>
      </c>
      <c r="K22" s="209">
        <f t="shared" si="2"/>
        <v>1930.1672727272726</v>
      </c>
      <c r="L22" s="181">
        <f t="shared" si="6"/>
        <v>2123.1840000000002</v>
      </c>
      <c r="M22" s="209">
        <f>'ESS Jul 2020'!AZ16</f>
        <v>0</v>
      </c>
      <c r="N22" s="209">
        <f>'ESS Jul 2020'!BA16</f>
        <v>0</v>
      </c>
      <c r="O22" s="209">
        <f>'ESS Jul 2020'!BB16</f>
        <v>0</v>
      </c>
      <c r="P22" s="209">
        <f>'ESS Jul 2020'!BC16</f>
        <v>0</v>
      </c>
      <c r="Q22" s="378" t="str">
        <f t="shared" si="3"/>
        <v>No discount</v>
      </c>
      <c r="R22" s="378" t="str">
        <f t="shared" si="4"/>
        <v>Inclusive</v>
      </c>
      <c r="S22" s="379">
        <f t="shared" si="7"/>
        <v>1930.1672727272728</v>
      </c>
      <c r="T22" s="209">
        <f t="shared" si="8"/>
        <v>1930.1672727272728</v>
      </c>
      <c r="U22" s="381">
        <f t="shared" si="9"/>
        <v>2123.1840000000002</v>
      </c>
      <c r="V22" s="381">
        <f t="shared" si="9"/>
        <v>2123.1840000000002</v>
      </c>
      <c r="W22" s="210">
        <f>'ESS Jul 2020'!BL16</f>
        <v>0</v>
      </c>
      <c r="X22" s="211" t="str">
        <f>'ESS Jul 2020'!BM16</f>
        <v>n</v>
      </c>
    </row>
    <row r="23" spans="1:24" x14ac:dyDescent="0.15">
      <c r="A23" s="163" t="str">
        <f>'ESS Jul 2020'!K17</f>
        <v>Simply Energy</v>
      </c>
      <c r="B23" s="158" t="str">
        <f>'ESS Jul 2020'!L17</f>
        <v>Saver</v>
      </c>
      <c r="C23" s="215">
        <f>IF('ESS Jul 2020'!BP17=0,91*'ESS Jul 2020'!M17/100,(91*'ESS Jul 2020'!M17/100)+'ESS Jul 2020'!BP17/4)</f>
        <v>124.71963636363634</v>
      </c>
      <c r="D23" s="215">
        <f>IF('ESS Jul 2020'!O17="",$C$5*'ESS Jul 2020'!N17/100,IF($C$5&gt;='ESS Jul 2020'!P17,('ESS Jul 2020'!P17*'ESS Jul 2020'!N17/100),($C$5*'ESS Jul 2020'!N17/100)))</f>
        <v>417.95454545454538</v>
      </c>
      <c r="E23" s="215">
        <f>IF(AND('ESS Jul 2020'!P17&gt;0,'ESS Jul 2020'!R17&gt;0),IF($C$5&lt;'ESS Jul 2020'!P17,0,IF($C$5&lt;=('ESS Jul 2020'!R17+'ESS Jul 2020'!P17),(($C$5-'ESS Jul 2020'!P17)*'ESS Jul 2020'!Q17/100),(('ESS Jul 2020'!R17)*'ESS Jul 2020'!Q17/100))),0)</f>
        <v>0</v>
      </c>
      <c r="F23" s="215">
        <f>IF(AND('ESS Jul 2020'!Q17&gt;0,'ESS Jul 2020'!S17&gt;0),IF($C$5&lt;('ESS Jul 2020'!R17+'ESS Jul 2020'!P17),0,IF($C$5&lt;=('ESS Jul 2020'!T17+'ESS Jul 2020'!R17+'ESS Jul 2020'!P17),(($C$5-('ESS Jul 2020'!R17+'ESS Jul 2020'!P17))*'ESS Jul 2020'!S17/100),('ESS Jul 2020'!T17*'ESS Jul 2020'!S17/100))),0)</f>
        <v>0</v>
      </c>
      <c r="G23" s="215">
        <v>0</v>
      </c>
      <c r="H23" s="215">
        <f>IF(AND('ESS Jul 2020'!R17&gt;0,'ESS Jul 2020'!T17&gt;0),IF(($C$5&lt;'ESS Jul 2020'!T17),(0),($C$5-'ESS Jul 2020'!T17)*'ESS Jul 2020'!U17/100),IF(AND('ESS Jul 2020'!R17&gt;0,'ESS Jul 2020'!T17=""),IF(($C$5&lt;'ESS Jul 2020'!R17+'ESS Jul 2020'!P17),(0),(($C$5-('ESS Jul 2020'!R17+'ESS Jul 2020'!P17))*'ESS Jul 2020'!S17/100)),IF(AND('ESS Jul 2020'!P17&gt;0,'ESS Jul 2020'!R17=""&gt;0),IF(($C$5&lt;'ESS Jul 2020'!P17),(0),($C$5-'ESS Jul 2020'!P17)*'ESS Jul 2020'!Q17/100),0)))</f>
        <v>0</v>
      </c>
      <c r="I23" s="215">
        <f t="shared" si="0"/>
        <v>542.67418181818175</v>
      </c>
      <c r="J23" s="377">
        <f t="shared" si="1"/>
        <v>1671.8181818181815</v>
      </c>
      <c r="K23" s="209">
        <f t="shared" si="2"/>
        <v>2170.696727272727</v>
      </c>
      <c r="L23" s="181">
        <f t="shared" si="6"/>
        <v>2387.7664</v>
      </c>
      <c r="M23" s="209">
        <f>'ESS Jul 2020'!AZ17</f>
        <v>0</v>
      </c>
      <c r="N23" s="209">
        <f>'ESS Jul 2020'!BA17</f>
        <v>20</v>
      </c>
      <c r="O23" s="209">
        <f>'ESS Jul 2020'!BB17</f>
        <v>0</v>
      </c>
      <c r="P23" s="209">
        <f>'ESS Jul 2020'!BC17</f>
        <v>0</v>
      </c>
      <c r="Q23" s="378" t="str">
        <f t="shared" si="3"/>
        <v>Guaranteed off usage</v>
      </c>
      <c r="R23" s="378" t="str">
        <f t="shared" si="4"/>
        <v>Exclusive</v>
      </c>
      <c r="S23" s="379">
        <f t="shared" si="7"/>
        <v>1836.3330909090907</v>
      </c>
      <c r="T23" s="209">
        <f t="shared" si="8"/>
        <v>1836.3330909090907</v>
      </c>
      <c r="U23" s="381">
        <f t="shared" si="9"/>
        <v>2019.9664</v>
      </c>
      <c r="V23" s="381">
        <f t="shared" si="9"/>
        <v>2019.9664</v>
      </c>
      <c r="W23" s="210">
        <f>'ESS Jul 2020'!BL17</f>
        <v>0</v>
      </c>
      <c r="X23" s="211" t="str">
        <f>'ESS Jul 2020'!BM17</f>
        <v>n</v>
      </c>
    </row>
    <row r="24" spans="1:24" x14ac:dyDescent="0.15">
      <c r="A24" s="163" t="str">
        <f>'ESS Jul 2020'!K18</f>
        <v>1st Energy</v>
      </c>
      <c r="B24" s="158" t="str">
        <f>'ESS Jul 2020'!L18</f>
        <v>1st Saver</v>
      </c>
      <c r="C24" s="215">
        <f>IF('ESS Jul 2020'!BP18=0,91*'ESS Jul 2020'!M18/100,(91*'ESS Jul 2020'!M18/100)+'ESS Jul 2020'!BP18/4)</f>
        <v>149.24</v>
      </c>
      <c r="D24" s="215">
        <f>IF('ESS Jul 2020'!O18="",$C$5*'ESS Jul 2020'!N18/100,IF($C$5&gt;='ESS Jul 2020'!P18,('ESS Jul 2020'!P18*'ESS Jul 2020'!N18/100),($C$5*'ESS Jul 2020'!N18/100)))</f>
        <v>343.63636363636363</v>
      </c>
      <c r="E24" s="215">
        <f>IF(AND('ESS Jul 2020'!P18&gt;0,'ESS Jul 2020'!R18&gt;0),IF($C$5&lt;'ESS Jul 2020'!P18,0,IF($C$5&lt;=('ESS Jul 2020'!R18+'ESS Jul 2020'!P18),(($C$5-'ESS Jul 2020'!P18)*'ESS Jul 2020'!Q18/100),(('ESS Jul 2020'!R18)*'ESS Jul 2020'!Q18/100))),0)</f>
        <v>0</v>
      </c>
      <c r="F24" s="215">
        <f>IF(AND('ESS Jul 2020'!Q18&gt;0,'ESS Jul 2020'!S18&gt;0),IF($C$5&lt;('ESS Jul 2020'!R18+'ESS Jul 2020'!P18),0,IF($C$5&lt;=('ESS Jul 2020'!T18+'ESS Jul 2020'!R18+'ESS Jul 2020'!P18),(($C$5-('ESS Jul 2020'!R18+'ESS Jul 2020'!P18))*'ESS Jul 2020'!S18/100),('ESS Jul 2020'!T18*'ESS Jul 2020'!S18/100))),0)</f>
        <v>0</v>
      </c>
      <c r="G24" s="215">
        <v>0</v>
      </c>
      <c r="H24" s="215">
        <f>IF(AND('ESS Jul 2020'!R18&gt;0,'ESS Jul 2020'!T18&gt;0),IF(($C$5&lt;'ESS Jul 2020'!T18),(0),($C$5-'ESS Jul 2020'!T18)*'ESS Jul 2020'!U18/100),IF(AND('ESS Jul 2020'!R18&gt;0,'ESS Jul 2020'!T18=""),IF(($C$5&lt;'ESS Jul 2020'!R18+'ESS Jul 2020'!P18),(0),(($C$5-('ESS Jul 2020'!R18+'ESS Jul 2020'!P18))*'ESS Jul 2020'!S18/100)),IF(AND('ESS Jul 2020'!P18&gt;0,'ESS Jul 2020'!R18=""&gt;0),IF(($C$5&lt;'ESS Jul 2020'!P18),(0),($C$5-'ESS Jul 2020'!P18)*'ESS Jul 2020'!Q18/100),0)))</f>
        <v>43.895454545454541</v>
      </c>
      <c r="I24" s="215">
        <f t="shared" si="0"/>
        <v>536.77181818181816</v>
      </c>
      <c r="J24" s="377">
        <f t="shared" si="1"/>
        <v>1550.1272727272726</v>
      </c>
      <c r="K24" s="209">
        <f t="shared" si="2"/>
        <v>2147.0872727272726</v>
      </c>
      <c r="L24" s="181">
        <f t="shared" si="6"/>
        <v>2361.7960000000003</v>
      </c>
      <c r="M24" s="209">
        <f>'ESS Jul 2020'!AZ18</f>
        <v>13</v>
      </c>
      <c r="N24" s="209">
        <f>'ESS Jul 2020'!BA18</f>
        <v>0</v>
      </c>
      <c r="O24" s="209">
        <f>'ESS Jul 2020'!BB18</f>
        <v>0</v>
      </c>
      <c r="P24" s="209">
        <f>'ESS Jul 2020'!BC18</f>
        <v>0</v>
      </c>
      <c r="Q24" s="378" t="str">
        <f t="shared" si="3"/>
        <v>Guaranteed off bill</v>
      </c>
      <c r="R24" s="378" t="str">
        <f t="shared" si="4"/>
        <v>Exclusive</v>
      </c>
      <c r="S24" s="379">
        <f t="shared" si="7"/>
        <v>1867.9659272727272</v>
      </c>
      <c r="T24" s="209">
        <f t="shared" si="8"/>
        <v>1867.9659272727272</v>
      </c>
      <c r="U24" s="381">
        <f t="shared" si="9"/>
        <v>2054.7625200000002</v>
      </c>
      <c r="V24" s="381">
        <f t="shared" si="9"/>
        <v>2054.7625200000002</v>
      </c>
      <c r="W24" s="210">
        <f>'ESS Jul 2020'!BL18</f>
        <v>0</v>
      </c>
      <c r="X24" s="211" t="str">
        <f>'ESS Jul 2020'!BM18</f>
        <v>n</v>
      </c>
    </row>
    <row r="25" spans="1:24" x14ac:dyDescent="0.15">
      <c r="A25" s="163" t="str">
        <f>'ESS Jul 2020'!K19</f>
        <v>Amaysim</v>
      </c>
      <c r="B25" s="158" t="str">
        <f>'ESS Jul 2020'!L19</f>
        <v>Post-paid Electricity</v>
      </c>
      <c r="C25" s="215">
        <f>IF('ESS Jul 2020'!BP19=0,91*'ESS Jul 2020'!M19/100,(91*'ESS Jul 2020'!M19/100)+'ESS Jul 2020'!BP19/4)</f>
        <v>109.71290909090909</v>
      </c>
      <c r="D25" s="215">
        <f>IF('ESS Jul 2020'!O19="",$C$5*'ESS Jul 2020'!N19/100,IF($C$5&gt;='ESS Jul 2020'!P19,('ESS Jul 2020'!P19*'ESS Jul 2020'!N19/100),($C$5*'ESS Jul 2020'!N19/100)))</f>
        <v>367.7727272727272</v>
      </c>
      <c r="E25" s="215">
        <f>IF(AND('ESS Jul 2020'!P19&gt;0,'ESS Jul 2020'!R19&gt;0),IF($C$5&lt;'ESS Jul 2020'!P19,0,IF($C$5&lt;=('ESS Jul 2020'!R19+'ESS Jul 2020'!P19),(($C$5-'ESS Jul 2020'!P19)*'ESS Jul 2020'!Q19/100),(('ESS Jul 2020'!R19)*'ESS Jul 2020'!Q19/100))),0)</f>
        <v>0</v>
      </c>
      <c r="F25" s="215">
        <f>IF(AND('ESS Jul 2020'!Q19&gt;0,'ESS Jul 2020'!S19&gt;0),IF($C$5&lt;('ESS Jul 2020'!R19+'ESS Jul 2020'!P19),0,IF($C$5&lt;=('ESS Jul 2020'!T19+'ESS Jul 2020'!R19+'ESS Jul 2020'!P19),(($C$5-('ESS Jul 2020'!R19+'ESS Jul 2020'!P19))*'ESS Jul 2020'!S19/100),('ESS Jul 2020'!T19*'ESS Jul 2020'!S19/100))),0)</f>
        <v>0</v>
      </c>
      <c r="G25" s="215">
        <v>0</v>
      </c>
      <c r="H25" s="215">
        <f>IF(AND('ESS Jul 2020'!R19&gt;0,'ESS Jul 2020'!T19&gt;0),IF(($C$5&lt;'ESS Jul 2020'!T19),(0),($C$5-'ESS Jul 2020'!T19)*'ESS Jul 2020'!U19/100),IF(AND('ESS Jul 2020'!R19&gt;0,'ESS Jul 2020'!T19=""),IF(($C$5&lt;'ESS Jul 2020'!R19+'ESS Jul 2020'!P19),(0),(($C$5-('ESS Jul 2020'!R19+'ESS Jul 2020'!P19))*'ESS Jul 2020'!S19/100)),IF(AND('ESS Jul 2020'!P19&gt;0,'ESS Jul 2020'!R19=""&gt;0),IF(($C$5&lt;'ESS Jul 2020'!P19),(0),($C$5-'ESS Jul 2020'!P19)*'ESS Jul 2020'!Q19/100),0)))</f>
        <v>0</v>
      </c>
      <c r="I25" s="215">
        <f t="shared" ref="I25" si="13">SUM(C25:H25)</f>
        <v>477.48563636363627</v>
      </c>
      <c r="J25" s="377">
        <f t="shared" si="1"/>
        <v>1471.0909090909088</v>
      </c>
      <c r="K25" s="209">
        <f t="shared" si="2"/>
        <v>1909.9425454545451</v>
      </c>
      <c r="L25" s="181">
        <f t="shared" si="6"/>
        <v>2100.9367999999999</v>
      </c>
      <c r="M25" s="209">
        <f>'ESS Jul 2020'!AZ19</f>
        <v>0</v>
      </c>
      <c r="N25" s="209">
        <f>'ESS Jul 2020'!BA19</f>
        <v>0</v>
      </c>
      <c r="O25" s="209">
        <f>'ESS Jul 2020'!BB19</f>
        <v>0</v>
      </c>
      <c r="P25" s="209">
        <f>'ESS Jul 2020'!BC19</f>
        <v>0</v>
      </c>
      <c r="Q25" s="378" t="str">
        <f t="shared" si="3"/>
        <v>No discount</v>
      </c>
      <c r="R25" s="378" t="str">
        <f t="shared" si="4"/>
        <v>Exclusive</v>
      </c>
      <c r="S25" s="379">
        <f t="shared" si="7"/>
        <v>1909.9425454545451</v>
      </c>
      <c r="T25" s="209">
        <f t="shared" si="8"/>
        <v>1909.9425454545451</v>
      </c>
      <c r="U25" s="381">
        <f t="shared" si="9"/>
        <v>2100.9367999999999</v>
      </c>
      <c r="V25" s="381">
        <f t="shared" si="9"/>
        <v>2100.9367999999999</v>
      </c>
      <c r="W25" s="210">
        <f>'ESS Jul 2020'!BL19</f>
        <v>0</v>
      </c>
      <c r="X25" s="211" t="str">
        <f>'ESS Jul 2020'!BM19</f>
        <v>n</v>
      </c>
    </row>
    <row r="26" spans="1:24" x14ac:dyDescent="0.15">
      <c r="A26" s="163" t="str">
        <f>'ESS Jul 2020'!K20</f>
        <v>ReAmped Energy</v>
      </c>
      <c r="B26" s="158" t="str">
        <f>'ESS Jul 2020'!L20</f>
        <v>Market offer</v>
      </c>
      <c r="C26" s="215">
        <f>IF('ESS Jul 2020'!BP20=0,91*'ESS Jul 2020'!M20/100,(91*'ESS Jul 2020'!M20/100)+'ESS Jul 2020'!BP20/4)</f>
        <v>127.33381818181817</v>
      </c>
      <c r="D26" s="215">
        <f>IF('ESS Jul 2020'!O20="",$C$5*'ESS Jul 2020'!N20/100,IF($C$5&gt;='ESS Jul 2020'!P20,('ESS Jul 2020'!P20*'ESS Jul 2020'!N20/100),($C$5*'ESS Jul 2020'!N20/100)))</f>
        <v>316.63636363636363</v>
      </c>
      <c r="E26" s="215">
        <f>IF(AND('ESS Jul 2020'!P20&gt;0,'ESS Jul 2020'!R20&gt;0),IF($C$5&lt;'ESS Jul 2020'!P20,0,IF($C$5&lt;=('ESS Jul 2020'!R20+'ESS Jul 2020'!P20),(($C$5-'ESS Jul 2020'!P20)*'ESS Jul 2020'!Q20/100),(('ESS Jul 2020'!R20)*'ESS Jul 2020'!Q20/100))),0)</f>
        <v>0</v>
      </c>
      <c r="F26" s="215">
        <f>IF(AND('ESS Jul 2020'!Q20&gt;0,'ESS Jul 2020'!S20&gt;0),IF($C$5&lt;('ESS Jul 2020'!R20+'ESS Jul 2020'!P20),0,IF($C$5&lt;=('ESS Jul 2020'!T20+'ESS Jul 2020'!R20+'ESS Jul 2020'!P20),(($C$5-('ESS Jul 2020'!R20+'ESS Jul 2020'!P20))*'ESS Jul 2020'!S20/100),('ESS Jul 2020'!T20*'ESS Jul 2020'!S20/100))),0)</f>
        <v>0</v>
      </c>
      <c r="G26" s="215">
        <v>0</v>
      </c>
      <c r="H26" s="215">
        <f>IF(AND('ESS Jul 2020'!R20&gt;0,'ESS Jul 2020'!T20&gt;0),IF(($C$5&lt;'ESS Jul 2020'!T20),(0),($C$5-'ESS Jul 2020'!T20)*'ESS Jul 2020'!U20/100),IF(AND('ESS Jul 2020'!R20&gt;0,'ESS Jul 2020'!T20=""),IF(($C$5&lt;'ESS Jul 2020'!R20+'ESS Jul 2020'!P20),(0),(($C$5-('ESS Jul 2020'!R20+'ESS Jul 2020'!P20))*'ESS Jul 2020'!S20/100)),IF(AND('ESS Jul 2020'!P20&gt;0,'ESS Jul 2020'!R20=""&gt;0),IF(($C$5&lt;'ESS Jul 2020'!P20),(0),($C$5-'ESS Jul 2020'!P20)*'ESS Jul 2020'!Q20/100),0)))</f>
        <v>0</v>
      </c>
      <c r="I26" s="215">
        <f t="shared" ref="I26" si="14">SUM(C26:H26)</f>
        <v>443.9701818181818</v>
      </c>
      <c r="J26" s="377">
        <f t="shared" si="1"/>
        <v>1266.5454545454545</v>
      </c>
      <c r="K26" s="209">
        <f t="shared" si="2"/>
        <v>1775.8807272727272</v>
      </c>
      <c r="L26" s="181">
        <f t="shared" si="6"/>
        <v>1953.4688000000001</v>
      </c>
      <c r="M26" s="209">
        <f>'ESS Jul 2020'!AZ20</f>
        <v>0</v>
      </c>
      <c r="N26" s="209">
        <f>'ESS Jul 2020'!BA20</f>
        <v>0</v>
      </c>
      <c r="O26" s="209">
        <f>'ESS Jul 2020'!BB20</f>
        <v>0</v>
      </c>
      <c r="P26" s="209">
        <f>'ESS Jul 2020'!BC20</f>
        <v>0</v>
      </c>
      <c r="Q26" s="378" t="str">
        <f t="shared" si="3"/>
        <v>No discount</v>
      </c>
      <c r="R26" s="378" t="str">
        <f t="shared" si="4"/>
        <v>Exclusive</v>
      </c>
      <c r="S26" s="379">
        <f t="shared" si="7"/>
        <v>1775.8807272727272</v>
      </c>
      <c r="T26" s="209">
        <f t="shared" si="8"/>
        <v>1775.8807272727272</v>
      </c>
      <c r="U26" s="381">
        <f t="shared" si="9"/>
        <v>1953.4688000000001</v>
      </c>
      <c r="V26" s="381">
        <f t="shared" si="9"/>
        <v>1953.4688000000001</v>
      </c>
      <c r="W26" s="210">
        <f>'ESS Jul 2020'!BL20</f>
        <v>0</v>
      </c>
      <c r="X26" s="211" t="str">
        <f>'ESS Jul 2020'!BM20</f>
        <v>n</v>
      </c>
    </row>
    <row r="27" spans="1:24" x14ac:dyDescent="0.15">
      <c r="A27" s="163" t="str">
        <f>'ESS Jul 2020'!K21</f>
        <v>Powerclub</v>
      </c>
      <c r="B27" s="158" t="str">
        <f>'ESS Jul 2020'!L21</f>
        <v>Powerbank Home</v>
      </c>
      <c r="C27" s="215">
        <f>IF('ESS Jul 2020'!BP21=0,91*'ESS Jul 2020'!M21/100,(91*'ESS Jul 2020'!M21/100)+'ESS Jul 2020'!BP21/4)</f>
        <v>117.6582727272727</v>
      </c>
      <c r="D27" s="215">
        <f>IF('ESS Jul 2020'!O21="",$C$5*'ESS Jul 2020'!N21/100,IF($C$5&gt;='ESS Jul 2020'!P21,('ESS Jul 2020'!P21*'ESS Jul 2020'!N21/100),($C$5*'ESS Jul 2020'!N21/100)))</f>
        <v>307.09090909090907</v>
      </c>
      <c r="E27" s="215">
        <f>IF(AND('ESS Jul 2020'!P21&gt;0,'ESS Jul 2020'!R21&gt;0),IF($C$5&lt;'ESS Jul 2020'!P21,0,IF($C$5&lt;=('ESS Jul 2020'!R21+'ESS Jul 2020'!P21),(($C$5-'ESS Jul 2020'!P21)*'ESS Jul 2020'!Q21/100),(('ESS Jul 2020'!R21)*'ESS Jul 2020'!Q21/100))),0)</f>
        <v>0</v>
      </c>
      <c r="F27" s="215">
        <f>IF(AND('ESS Jul 2020'!Q21&gt;0,'ESS Jul 2020'!S21&gt;0),IF($C$5&lt;('ESS Jul 2020'!R21+'ESS Jul 2020'!P21),0,IF($C$5&lt;=('ESS Jul 2020'!T21+'ESS Jul 2020'!R21+'ESS Jul 2020'!P21),(($C$5-('ESS Jul 2020'!R21+'ESS Jul 2020'!P21))*'ESS Jul 2020'!S21/100),('ESS Jul 2020'!T21*'ESS Jul 2020'!S21/100))),0)</f>
        <v>0</v>
      </c>
      <c r="G27" s="215">
        <v>0</v>
      </c>
      <c r="H27" s="215">
        <f>IF(AND('ESS Jul 2020'!R21&gt;0,'ESS Jul 2020'!T21&gt;0),IF(($C$5&lt;'ESS Jul 2020'!T21),(0),($C$5-'ESS Jul 2020'!T21)*'ESS Jul 2020'!U21/100),IF(AND('ESS Jul 2020'!R21&gt;0,'ESS Jul 2020'!T21=""),IF(($C$5&lt;'ESS Jul 2020'!R21+'ESS Jul 2020'!P21),(0),(($C$5-('ESS Jul 2020'!R21+'ESS Jul 2020'!P21))*'ESS Jul 2020'!S21/100)),IF(AND('ESS Jul 2020'!P21&gt;0,'ESS Jul 2020'!R21=""&gt;0),IF(($C$5&lt;'ESS Jul 2020'!P21),(0),($C$5-'ESS Jul 2020'!P21)*'ESS Jul 2020'!Q21/100),0)))</f>
        <v>0</v>
      </c>
      <c r="I27" s="215">
        <f t="shared" ref="I27:I28" si="15">SUM(C27:H27)</f>
        <v>424.7491818181818</v>
      </c>
      <c r="J27" s="377">
        <f t="shared" si="1"/>
        <v>1228.3636363636365</v>
      </c>
      <c r="K27" s="209">
        <f t="shared" si="2"/>
        <v>1698.9967272727272</v>
      </c>
      <c r="L27" s="181">
        <f t="shared" si="6"/>
        <v>1868.8964000000001</v>
      </c>
      <c r="M27" s="209">
        <f>'ESS Jul 2020'!AZ21</f>
        <v>0</v>
      </c>
      <c r="N27" s="209">
        <f>'ESS Jul 2020'!BA21</f>
        <v>0</v>
      </c>
      <c r="O27" s="209">
        <f>'ESS Jul 2020'!BB21</f>
        <v>0</v>
      </c>
      <c r="P27" s="209">
        <f>'ESS Jul 2020'!BC21</f>
        <v>0</v>
      </c>
      <c r="Q27" s="378" t="str">
        <f t="shared" si="3"/>
        <v>No discount</v>
      </c>
      <c r="R27" s="378" t="str">
        <f t="shared" si="4"/>
        <v>Exclusive</v>
      </c>
      <c r="S27" s="379">
        <f t="shared" si="7"/>
        <v>1698.9967272727272</v>
      </c>
      <c r="T27" s="209">
        <f t="shared" si="8"/>
        <v>1698.9967272727272</v>
      </c>
      <c r="U27" s="381">
        <f t="shared" si="9"/>
        <v>1868.8964000000001</v>
      </c>
      <c r="V27" s="381">
        <f t="shared" si="9"/>
        <v>1868.8964000000001</v>
      </c>
      <c r="W27" s="210">
        <f>'ESS Jul 2020'!BL21</f>
        <v>0</v>
      </c>
      <c r="X27" s="211" t="str">
        <f>'ESS Jul 2020'!BM21</f>
        <v>n</v>
      </c>
    </row>
    <row r="28" spans="1:24" x14ac:dyDescent="0.15">
      <c r="A28" s="163" t="str">
        <f>'ESS Jul 2020'!K22</f>
        <v>Enova Energy</v>
      </c>
      <c r="B28" s="158" t="str">
        <f>'ESS Jul 2020'!L22</f>
        <v>Community Plus</v>
      </c>
      <c r="C28" s="215">
        <f>IF('ESS Jul 2020'!BP22=0,91*'ESS Jul 2020'!M22/100,(91*'ESS Jul 2020'!M22/100)+'ESS Jul 2020'!BP22/4)</f>
        <v>135.59</v>
      </c>
      <c r="D28" s="215">
        <f>IF('ESS Jul 2020'!O22="",$C$5*'ESS Jul 2020'!N22/100,IF($C$5&gt;='ESS Jul 2020'!P22,('ESS Jul 2020'!P22*'ESS Jul 2020'!N22/100),($C$5*'ESS Jul 2020'!N22/100)))</f>
        <v>377.99999999999994</v>
      </c>
      <c r="E28" s="215">
        <f>IF(AND('ESS Jul 2020'!P22&gt;0,'ESS Jul 2020'!R22&gt;0),IF($C$5&lt;'ESS Jul 2020'!P22,0,IF($C$5&lt;=('ESS Jul 2020'!R22+'ESS Jul 2020'!P22),(($C$5-'ESS Jul 2020'!P22)*'ESS Jul 2020'!Q22/100),(('ESS Jul 2020'!R22)*'ESS Jul 2020'!Q22/100))),0)</f>
        <v>0</v>
      </c>
      <c r="F28" s="215">
        <f>IF(AND('ESS Jul 2020'!Q22&gt;0,'ESS Jul 2020'!S22&gt;0),IF($C$5&lt;('ESS Jul 2020'!R22+'ESS Jul 2020'!P22),0,IF($C$5&lt;=('ESS Jul 2020'!T22+'ESS Jul 2020'!R22+'ESS Jul 2020'!P22),(($C$5-('ESS Jul 2020'!R22+'ESS Jul 2020'!P22))*'ESS Jul 2020'!S22/100),('ESS Jul 2020'!T22*'ESS Jul 2020'!S22/100))),0)</f>
        <v>0</v>
      </c>
      <c r="G28" s="215">
        <v>0</v>
      </c>
      <c r="H28" s="215">
        <f>IF(AND('ESS Jul 2020'!R22&gt;0,'ESS Jul 2020'!T22&gt;0),IF(($C$5&lt;'ESS Jul 2020'!T22),(0),($C$5-'ESS Jul 2020'!T22)*'ESS Jul 2020'!U22/100),IF(AND('ESS Jul 2020'!R22&gt;0,'ESS Jul 2020'!T22=""),IF(($C$5&lt;'ESS Jul 2020'!R22+'ESS Jul 2020'!P22),(0),(($C$5-('ESS Jul 2020'!R22+'ESS Jul 2020'!P22))*'ESS Jul 2020'!S22/100)),IF(AND('ESS Jul 2020'!P22&gt;0,'ESS Jul 2020'!R22=""&gt;0),IF(($C$5&lt;'ESS Jul 2020'!P22),(0),($C$5-'ESS Jul 2020'!P22)*'ESS Jul 2020'!Q22/100),0)))</f>
        <v>0</v>
      </c>
      <c r="I28" s="215">
        <f t="shared" si="15"/>
        <v>513.58999999999992</v>
      </c>
      <c r="J28" s="377">
        <f t="shared" si="1"/>
        <v>1511.9999999999995</v>
      </c>
      <c r="K28" s="209">
        <f t="shared" si="2"/>
        <v>2054.3599999999997</v>
      </c>
      <c r="L28" s="181">
        <f t="shared" si="6"/>
        <v>2259.7959999999998</v>
      </c>
      <c r="M28" s="209">
        <f>'ESS Jul 2020'!AZ22</f>
        <v>0</v>
      </c>
      <c r="N28" s="209">
        <f>'ESS Jul 2020'!BA22</f>
        <v>0</v>
      </c>
      <c r="O28" s="209">
        <f>'ESS Jul 2020'!BB22</f>
        <v>0</v>
      </c>
      <c r="P28" s="209">
        <f>'ESS Jul 2020'!BC22</f>
        <v>3</v>
      </c>
      <c r="Q28" s="158" t="str">
        <f t="shared" si="3"/>
        <v>Pay-on-time off usage</v>
      </c>
      <c r="R28" s="158" t="str">
        <f t="shared" si="4"/>
        <v>Exclusive</v>
      </c>
      <c r="S28" s="209">
        <f t="shared" si="7"/>
        <v>2054.3599999999997</v>
      </c>
      <c r="T28" s="209">
        <f t="shared" si="8"/>
        <v>2008.9999999999998</v>
      </c>
      <c r="U28" s="381">
        <f t="shared" si="9"/>
        <v>2259.7959999999998</v>
      </c>
      <c r="V28" s="381">
        <f t="shared" si="9"/>
        <v>2209.9</v>
      </c>
      <c r="W28" s="210">
        <f>'ESS Jul 2020'!BL22</f>
        <v>0</v>
      </c>
      <c r="X28" s="211" t="str">
        <f>'ESS Jul 2020'!BM22</f>
        <v>n</v>
      </c>
    </row>
    <row r="29" spans="1:24" x14ac:dyDescent="0.15">
      <c r="A29" s="163" t="str">
        <f>'ESS Jul 2020'!K23</f>
        <v>DC Power Co</v>
      </c>
      <c r="B29" s="158" t="str">
        <f>'ESS Jul 2020'!L23</f>
        <v>Market offer</v>
      </c>
      <c r="C29" s="215">
        <f>IF('ESS Jul 2020'!BP23=0,91*'ESS Jul 2020'!M23/100,(91*'ESS Jul 2020'!M23/100)+'ESS Jul 2020'!BP23/4)</f>
        <v>137.38</v>
      </c>
      <c r="D29" s="215">
        <f>IF('ESS Jul 2020'!O23="",$C$5*'ESS Jul 2020'!N23/100,IF($C$5&gt;='ESS Jul 2020'!P23,('ESS Jul 2020'!P23*'ESS Jul 2020'!N23/100),($C$5*'ESS Jul 2020'!N23/100)))</f>
        <v>439.63636363636363</v>
      </c>
      <c r="E29" s="215">
        <f>IF(AND('ESS Jul 2020'!P23&gt;0,'ESS Jul 2020'!R23&gt;0),IF($C$5&lt;'ESS Jul 2020'!P23,0,IF($C$5&lt;=('ESS Jul 2020'!R23+'ESS Jul 2020'!P23),(($C$5-'ESS Jul 2020'!P23)*'ESS Jul 2020'!Q23/100),(('ESS Jul 2020'!R23)*'ESS Jul 2020'!Q23/100))),0)</f>
        <v>0</v>
      </c>
      <c r="F29" s="215">
        <f>IF(AND('ESS Jul 2020'!Q23&gt;0,'ESS Jul 2020'!S23&gt;0),IF($C$5&lt;('ESS Jul 2020'!R23+'ESS Jul 2020'!P23),0,IF($C$5&lt;=('ESS Jul 2020'!T23+'ESS Jul 2020'!R23+'ESS Jul 2020'!P23),(($C$5-('ESS Jul 2020'!R23+'ESS Jul 2020'!P23))*'ESS Jul 2020'!S23/100),('ESS Jul 2020'!T23*'ESS Jul 2020'!S23/100))),0)</f>
        <v>0</v>
      </c>
      <c r="G29" s="215">
        <v>0</v>
      </c>
      <c r="H29" s="215">
        <f>IF(AND('ESS Jul 2020'!R23&gt;0,'ESS Jul 2020'!T23&gt;0),IF(($C$5&lt;'ESS Jul 2020'!T23),(0),($C$5-'ESS Jul 2020'!T23)*'ESS Jul 2020'!U23/100),IF(AND('ESS Jul 2020'!R23&gt;0,'ESS Jul 2020'!T23=""),IF(($C$5&lt;'ESS Jul 2020'!R23+'ESS Jul 2020'!P23),(0),(($C$5-('ESS Jul 2020'!R23+'ESS Jul 2020'!P23))*'ESS Jul 2020'!S23/100)),IF(AND('ESS Jul 2020'!P23&gt;0,'ESS Jul 2020'!R23=""&gt;0),IF(($C$5&lt;'ESS Jul 2020'!P23),(0),($C$5-'ESS Jul 2020'!P23)*'ESS Jul 2020'!Q23/100),0)))</f>
        <v>0</v>
      </c>
      <c r="I29" s="215">
        <f t="shared" ref="I29" si="16">SUM(C29:H29)</f>
        <v>577.01636363636362</v>
      </c>
      <c r="J29" s="377">
        <f t="shared" ref="J29" si="17">(I29-C29)*4</f>
        <v>1758.5454545454545</v>
      </c>
      <c r="K29" s="209">
        <f t="shared" ref="K29" si="18">I29*4</f>
        <v>2308.0654545454545</v>
      </c>
      <c r="L29" s="181">
        <f t="shared" ref="L29" si="19">K29*1.1</f>
        <v>2538.8720000000003</v>
      </c>
      <c r="M29" s="209">
        <f>'ESS Jul 2020'!AZ23</f>
        <v>0</v>
      </c>
      <c r="N29" s="209">
        <f>'ESS Jul 2020'!BA23</f>
        <v>0</v>
      </c>
      <c r="O29" s="209">
        <f>'ESS Jul 2020'!BB23</f>
        <v>0</v>
      </c>
      <c r="P29" s="209">
        <f>'ESS Jul 2020'!BC23</f>
        <v>0</v>
      </c>
      <c r="Q29" s="158" t="str">
        <f t="shared" ref="Q29" si="20">IF(SUM(M29:P29)=0,"No discount",IF(M29&gt;0,"Guaranteed off bill",IF(N29&gt;0,"Guaranteed off usage",IF(O29&gt;0,"Pay-on-time off bill","Pay-on-time off usage"))))</f>
        <v>No discount</v>
      </c>
      <c r="R29" s="158" t="str">
        <f t="shared" ref="R29" si="21">IF(OR(A29="Origin Energy",A29="Red Energy",A29="Powershop"),"Inclusive","Exclusive")</f>
        <v>Exclusive</v>
      </c>
      <c r="S29" s="209">
        <f t="shared" ref="S29" si="22">IF(AND(Q29="Guaranteed off bill",R29="Inclusive"),((K29*1.1)-((K29*1.1)*M29/100))/1.1,IF(AND(Q29="Guaranteed off usage",R29="Inclusive"),((K29*1.1)-((J29*1.1)*N29/100))/1.1,IF(AND(Q29="Guaranteed off bill",R29="Exclusive"),K29-(K29*M29/100),IF(AND(Q29="Guaranteed off usage",R29="Exclusive"),K29-(J29*N29/100),IF(R29="Inclusive",((K29*1.1))/1.1,K29)))))</f>
        <v>2308.0654545454545</v>
      </c>
      <c r="T29" s="209">
        <f t="shared" ref="T29" si="23">IF(AND(Q29="Pay-on-time off bill",R29="Inclusive"),((S29*1.1)-((S29*1.1)*O29/100))/1.1,IF(AND(Q29="Pay-on-time off usage",R29="Inclusive"),((S29*1.1)-((J29*1.1)*P29/100))/1.1,IF(AND(Q29="Pay-on-time off bill",R29="Exclusive"),S29-(S29*O29/100),IF(AND(Q29="Pay-on-time off usage",R29="Exclusive"),S29-(J29*P29/100),IF(R29="Inclusive",((S29*1.1))/1.1,S29)))))</f>
        <v>2308.0654545454545</v>
      </c>
      <c r="U29" s="381">
        <f t="shared" ref="U29" si="24">S29*1.1</f>
        <v>2538.8720000000003</v>
      </c>
      <c r="V29" s="381">
        <f t="shared" ref="V29" si="25">T29*1.1</f>
        <v>2538.8720000000003</v>
      </c>
      <c r="W29" s="210">
        <f>'ESS Jul 2020'!BL23</f>
        <v>0</v>
      </c>
      <c r="X29" s="211" t="str">
        <f>'ESS Jul 2020'!BM23</f>
        <v>n</v>
      </c>
    </row>
    <row r="30" spans="1:24" x14ac:dyDescent="0.15">
      <c r="A30" s="163" t="str">
        <f>'ESS Jul 2020'!K24</f>
        <v>Sumo Power</v>
      </c>
      <c r="B30" s="158" t="str">
        <f>'ESS Jul 2020'!L24</f>
        <v>Lite</v>
      </c>
      <c r="C30" s="215">
        <f>IF('ESS Jul 2020'!BP24=0,91*'ESS Jul 2020'!M24/100,(91*'ESS Jul 2020'!M24/100)+'ESS Jul 2020'!BP24/4)</f>
        <v>122.85</v>
      </c>
      <c r="D30" s="215">
        <f>IF('ESS Jul 2020'!O24="",$C$5*'ESS Jul 2020'!N24/100,IF($C$5&gt;='ESS Jul 2020'!P24,('ESS Jul 2020'!P24*'ESS Jul 2020'!N24/100),($C$5*'ESS Jul 2020'!N24/100)))</f>
        <v>384</v>
      </c>
      <c r="E30" s="215">
        <f>IF(AND('ESS Jul 2020'!P24&gt;0,'ESS Jul 2020'!R24&gt;0),IF($C$5&lt;'ESS Jul 2020'!P24,0,IF($C$5&lt;=('ESS Jul 2020'!R24+'ESS Jul 2020'!P24),(($C$5-'ESS Jul 2020'!P24)*'ESS Jul 2020'!Q24/100),(('ESS Jul 2020'!R24)*'ESS Jul 2020'!Q24/100))),0)</f>
        <v>0</v>
      </c>
      <c r="F30" s="215">
        <f>IF(AND('ESS Jul 2020'!Q24&gt;0,'ESS Jul 2020'!S24&gt;0),IF($C$5&lt;('ESS Jul 2020'!R24+'ESS Jul 2020'!P24),0,IF($C$5&lt;=('ESS Jul 2020'!T24+'ESS Jul 2020'!R24+'ESS Jul 2020'!P24),(($C$5-('ESS Jul 2020'!R24+'ESS Jul 2020'!P24))*'ESS Jul 2020'!S24/100),('ESS Jul 2020'!T24*'ESS Jul 2020'!S24/100))),0)</f>
        <v>0</v>
      </c>
      <c r="G30" s="215">
        <v>0</v>
      </c>
      <c r="H30" s="215">
        <f>IF(AND('ESS Jul 2020'!R24&gt;0,'ESS Jul 2020'!T24&gt;0),IF(($C$5&lt;'ESS Jul 2020'!T24),(0),($C$5-'ESS Jul 2020'!T24)*'ESS Jul 2020'!U24/100),IF(AND('ESS Jul 2020'!R24&gt;0,'ESS Jul 2020'!T24=""),IF(($C$5&lt;'ESS Jul 2020'!R24+'ESS Jul 2020'!P24),(0),(($C$5-('ESS Jul 2020'!R24+'ESS Jul 2020'!P24))*'ESS Jul 2020'!S24/100)),IF(AND('ESS Jul 2020'!P24&gt;0,'ESS Jul 2020'!R24=""&gt;0),IF(($C$5&lt;'ESS Jul 2020'!P24),(0),($C$5-'ESS Jul 2020'!P24)*'ESS Jul 2020'!Q24/100),0)))</f>
        <v>0</v>
      </c>
      <c r="I30" s="215">
        <f t="shared" ref="I30:I38" si="26">SUM(C30:H30)</f>
        <v>506.85</v>
      </c>
      <c r="J30" s="377">
        <f t="shared" ref="J30:J38" si="27">(I30-C30)*4</f>
        <v>1536</v>
      </c>
      <c r="K30" s="209">
        <f t="shared" ref="K30:K38" si="28">I30*4</f>
        <v>2027.4</v>
      </c>
      <c r="L30" s="181">
        <f t="shared" ref="L30:L38" si="29">K30*1.1</f>
        <v>2230.1400000000003</v>
      </c>
      <c r="M30" s="209">
        <f>'ESS Jul 2020'!AZ24</f>
        <v>0</v>
      </c>
      <c r="N30" s="209">
        <f>'ESS Jul 2020'!BA24</f>
        <v>0</v>
      </c>
      <c r="O30" s="209">
        <f>'ESS Jul 2020'!BB24</f>
        <v>0</v>
      </c>
      <c r="P30" s="209">
        <f>'ESS Jul 2020'!BC24</f>
        <v>0</v>
      </c>
      <c r="Q30" s="158" t="str">
        <f t="shared" ref="Q30:Q38" si="30">IF(SUM(M30:P30)=0,"No discount",IF(M30&gt;0,"Guaranteed off bill",IF(N30&gt;0,"Guaranteed off usage",IF(O30&gt;0,"Pay-on-time off bill","Pay-on-time off usage"))))</f>
        <v>No discount</v>
      </c>
      <c r="R30" s="158" t="str">
        <f t="shared" ref="R30:R38" si="31">IF(OR(A30="Origin Energy",A30="Red Energy",A30="Powershop"),"Inclusive","Exclusive")</f>
        <v>Exclusive</v>
      </c>
      <c r="S30" s="209">
        <f t="shared" ref="S30:S38" si="32">IF(AND(Q30="Guaranteed off bill",R30="Inclusive"),((K30*1.1)-((K30*1.1)*M30/100))/1.1,IF(AND(Q30="Guaranteed off usage",R30="Inclusive"),((K30*1.1)-((J30*1.1)*N30/100))/1.1,IF(AND(Q30="Guaranteed off bill",R30="Exclusive"),K30-(K30*M30/100),IF(AND(Q30="Guaranteed off usage",R30="Exclusive"),K30-(J30*N30/100),IF(R30="Inclusive",((K30*1.1))/1.1,K30)))))</f>
        <v>2027.4</v>
      </c>
      <c r="T30" s="209">
        <f t="shared" ref="T30:T38" si="33">IF(AND(Q30="Pay-on-time off bill",R30="Inclusive"),((S30*1.1)-((S30*1.1)*O30/100))/1.1,IF(AND(Q30="Pay-on-time off usage",R30="Inclusive"),((S30*1.1)-((J30*1.1)*P30/100))/1.1,IF(AND(Q30="Pay-on-time off bill",R30="Exclusive"),S30-(S30*O30/100),IF(AND(Q30="Pay-on-time off usage",R30="Exclusive"),S30-(J30*P30/100),IF(R30="Inclusive",((S30*1.1))/1.1,S30)))))</f>
        <v>2027.4</v>
      </c>
      <c r="U30" s="381">
        <f t="shared" ref="U30:U38" si="34">S30*1.1</f>
        <v>2230.1400000000003</v>
      </c>
      <c r="V30" s="381">
        <f t="shared" ref="V30:V38" si="35">T30*1.1</f>
        <v>2230.1400000000003</v>
      </c>
      <c r="W30" s="210">
        <f>'ESS Jul 2020'!BL24</f>
        <v>0</v>
      </c>
      <c r="X30" s="211" t="str">
        <f>'ESS Jul 2020'!BM24</f>
        <v>n</v>
      </c>
    </row>
    <row r="31" spans="1:24" x14ac:dyDescent="0.15">
      <c r="A31" s="163" t="str">
        <f>'ESS Jul 2020'!K25</f>
        <v>Future X Power</v>
      </c>
      <c r="B31" s="158" t="str">
        <f>'ESS Jul 2020'!L25</f>
        <v>Flexi Saver</v>
      </c>
      <c r="C31" s="215">
        <f>IF('ESS Jul 2020'!BP25=0,91*'ESS Jul 2020'!M25/100,(91*'ESS Jul 2020'!M25/100)+'ESS Jul 2020'!BP25/4)</f>
        <v>128.947</v>
      </c>
      <c r="D31" s="215">
        <f>IF('ESS Jul 2020'!O25="",$C$5*'ESS Jul 2020'!N25/100,IF($C$5&gt;='ESS Jul 2020'!P25,('ESS Jul 2020'!P25*'ESS Jul 2020'!N25/100),($C$5*'ESS Jul 2020'!N25/100)))</f>
        <v>411.40909090909088</v>
      </c>
      <c r="E31" s="215">
        <f>IF(AND('ESS Jul 2020'!P25&gt;0,'ESS Jul 2020'!R25&gt;0),IF($C$5&lt;'ESS Jul 2020'!P25,0,IF($C$5&lt;=('ESS Jul 2020'!R25+'ESS Jul 2020'!P25),(($C$5-'ESS Jul 2020'!P25)*'ESS Jul 2020'!Q25/100),(('ESS Jul 2020'!R25)*'ESS Jul 2020'!Q25/100))),0)</f>
        <v>0</v>
      </c>
      <c r="F31" s="215">
        <f>IF(AND('ESS Jul 2020'!Q25&gt;0,'ESS Jul 2020'!S25&gt;0),IF($C$5&lt;('ESS Jul 2020'!R25+'ESS Jul 2020'!P25),0,IF($C$5&lt;=('ESS Jul 2020'!T25+'ESS Jul 2020'!R25+'ESS Jul 2020'!P25),(($C$5-('ESS Jul 2020'!R25+'ESS Jul 2020'!P25))*'ESS Jul 2020'!S25/100),('ESS Jul 2020'!T25*'ESS Jul 2020'!S25/100))),0)</f>
        <v>0</v>
      </c>
      <c r="G31" s="215">
        <v>0</v>
      </c>
      <c r="H31" s="215">
        <f>IF(AND('ESS Jul 2020'!R25&gt;0,'ESS Jul 2020'!T25&gt;0),IF(($C$5&lt;'ESS Jul 2020'!T25),(0),($C$5-'ESS Jul 2020'!T25)*'ESS Jul 2020'!U25/100),IF(AND('ESS Jul 2020'!R25&gt;0,'ESS Jul 2020'!T25=""),IF(($C$5&lt;'ESS Jul 2020'!R25+'ESS Jul 2020'!P25),(0),(($C$5-('ESS Jul 2020'!R25+'ESS Jul 2020'!P25))*'ESS Jul 2020'!S25/100)),IF(AND('ESS Jul 2020'!P25&gt;0,'ESS Jul 2020'!R25=""&gt;0),IF(($C$5&lt;'ESS Jul 2020'!P25),(0),($C$5-'ESS Jul 2020'!P25)*'ESS Jul 2020'!Q25/100),0)))</f>
        <v>0</v>
      </c>
      <c r="I31" s="215">
        <f t="shared" si="26"/>
        <v>540.35609090909088</v>
      </c>
      <c r="J31" s="377">
        <f t="shared" si="27"/>
        <v>1645.6363636363635</v>
      </c>
      <c r="K31" s="209">
        <f t="shared" si="28"/>
        <v>2161.4243636363635</v>
      </c>
      <c r="L31" s="181">
        <f t="shared" si="29"/>
        <v>2377.5668000000001</v>
      </c>
      <c r="M31" s="209">
        <f>'ESS Jul 2020'!AZ25</f>
        <v>0</v>
      </c>
      <c r="N31" s="209">
        <f>'ESS Jul 2020'!BA25</f>
        <v>0</v>
      </c>
      <c r="O31" s="209">
        <f>'ESS Jul 2020'!BB25</f>
        <v>0</v>
      </c>
      <c r="P31" s="209">
        <f>'ESS Jul 2020'!BC25</f>
        <v>22</v>
      </c>
      <c r="Q31" s="158" t="str">
        <f t="shared" si="30"/>
        <v>Pay-on-time off usage</v>
      </c>
      <c r="R31" s="158" t="str">
        <f t="shared" si="31"/>
        <v>Exclusive</v>
      </c>
      <c r="S31" s="209">
        <f t="shared" si="32"/>
        <v>2161.4243636363635</v>
      </c>
      <c r="T31" s="209">
        <f t="shared" si="33"/>
        <v>1799.3843636363636</v>
      </c>
      <c r="U31" s="381">
        <f t="shared" si="34"/>
        <v>2377.5668000000001</v>
      </c>
      <c r="V31" s="381">
        <f t="shared" si="35"/>
        <v>1979.3228000000001</v>
      </c>
      <c r="W31" s="210">
        <f>'ESS Jul 2020'!BL25</f>
        <v>0</v>
      </c>
      <c r="X31" s="211" t="str">
        <f>'ESS Jul 2020'!BM25</f>
        <v>n</v>
      </c>
    </row>
    <row r="32" spans="1:24" x14ac:dyDescent="0.15">
      <c r="A32" s="163" t="str">
        <f>'ESS Jul 2020'!K26</f>
        <v>Amber Electric</v>
      </c>
      <c r="B32" s="158" t="str">
        <f>'ESS Jul 2020'!L26</f>
        <v>Market offer</v>
      </c>
      <c r="C32" s="215">
        <f>IF('ESS Jul 2020'!BP26=0,91*'ESS Jul 2020'!M26/100,(91*'ESS Jul 2020'!M26/100)+'ESS Jul 2020'!BP26/4)</f>
        <v>128.72363636363633</v>
      </c>
      <c r="D32" s="215">
        <f>IF('ESS Jul 2020'!O26="",$C$5*'ESS Jul 2020'!N26/100,IF($C$5&gt;='ESS Jul 2020'!P26,('ESS Jul 2020'!P26*'ESS Jul 2020'!N26/100),($C$5*'ESS Jul 2020'!N26/100)))</f>
        <v>411.81818181818176</v>
      </c>
      <c r="E32" s="215">
        <f>IF(AND('ESS Jul 2020'!P26&gt;0,'ESS Jul 2020'!R26&gt;0),IF($C$5&lt;'ESS Jul 2020'!P26,0,IF($C$5&lt;=('ESS Jul 2020'!R26+'ESS Jul 2020'!P26),(($C$5-'ESS Jul 2020'!P26)*'ESS Jul 2020'!Q26/100),(('ESS Jul 2020'!R26)*'ESS Jul 2020'!Q26/100))),0)</f>
        <v>0</v>
      </c>
      <c r="F32" s="215">
        <f>IF(AND('ESS Jul 2020'!Q26&gt;0,'ESS Jul 2020'!S26&gt;0),IF($C$5&lt;('ESS Jul 2020'!R26+'ESS Jul 2020'!P26),0,IF($C$5&lt;=('ESS Jul 2020'!T26+'ESS Jul 2020'!R26+'ESS Jul 2020'!P26),(($C$5-('ESS Jul 2020'!R26+'ESS Jul 2020'!P26))*'ESS Jul 2020'!S26/100),('ESS Jul 2020'!T26*'ESS Jul 2020'!S26/100))),0)</f>
        <v>0</v>
      </c>
      <c r="G32" s="215">
        <v>0</v>
      </c>
      <c r="H32" s="215">
        <f>IF(AND('ESS Jul 2020'!R26&gt;0,'ESS Jul 2020'!T26&gt;0),IF(($C$5&lt;'ESS Jul 2020'!T26),(0),($C$5-'ESS Jul 2020'!T26)*'ESS Jul 2020'!U26/100),IF(AND('ESS Jul 2020'!R26&gt;0,'ESS Jul 2020'!T26=""),IF(($C$5&lt;'ESS Jul 2020'!R26+'ESS Jul 2020'!P26),(0),(($C$5-('ESS Jul 2020'!R26+'ESS Jul 2020'!P26))*'ESS Jul 2020'!S26/100)),IF(AND('ESS Jul 2020'!P26&gt;0,'ESS Jul 2020'!R26=""&gt;0),IF(($C$5&lt;'ESS Jul 2020'!P26),(0),($C$5-'ESS Jul 2020'!P26)*'ESS Jul 2020'!Q26/100),0)))</f>
        <v>0</v>
      </c>
      <c r="I32" s="215">
        <f t="shared" si="26"/>
        <v>540.54181818181814</v>
      </c>
      <c r="J32" s="377">
        <f t="shared" si="27"/>
        <v>1647.2727272727273</v>
      </c>
      <c r="K32" s="209">
        <f t="shared" si="28"/>
        <v>2162.1672727272726</v>
      </c>
      <c r="L32" s="181">
        <f t="shared" si="29"/>
        <v>2378.384</v>
      </c>
      <c r="M32" s="209">
        <f>'ESS Jul 2020'!AZ26</f>
        <v>0</v>
      </c>
      <c r="N32" s="209">
        <f>'ESS Jul 2020'!BA26</f>
        <v>0</v>
      </c>
      <c r="O32" s="209">
        <f>'ESS Jul 2020'!BB26</f>
        <v>0</v>
      </c>
      <c r="P32" s="209">
        <f>'ESS Jul 2020'!BC26</f>
        <v>0</v>
      </c>
      <c r="Q32" s="158" t="str">
        <f t="shared" si="30"/>
        <v>No discount</v>
      </c>
      <c r="R32" s="158" t="str">
        <f t="shared" si="31"/>
        <v>Exclusive</v>
      </c>
      <c r="S32" s="209">
        <f t="shared" si="32"/>
        <v>2162.1672727272726</v>
      </c>
      <c r="T32" s="209">
        <f t="shared" si="33"/>
        <v>2162.1672727272726</v>
      </c>
      <c r="U32" s="381">
        <f t="shared" si="34"/>
        <v>2378.384</v>
      </c>
      <c r="V32" s="381">
        <f t="shared" si="35"/>
        <v>2378.384</v>
      </c>
      <c r="W32" s="210">
        <f>'ESS Jul 2020'!BL26</f>
        <v>0</v>
      </c>
      <c r="X32" s="211" t="str">
        <f>'ESS Jul 2020'!BM26</f>
        <v>n</v>
      </c>
    </row>
    <row r="33" spans="1:24" x14ac:dyDescent="0.15">
      <c r="A33" s="163" t="str">
        <f>'ESS Jul 2020'!K27</f>
        <v>Bright Spark Power</v>
      </c>
      <c r="B33" s="158" t="str">
        <f>'ESS Jul 2020'!L27</f>
        <v>No Contract</v>
      </c>
      <c r="C33" s="215">
        <f>IF('ESS Jul 2020'!BP27=0,91*'ESS Jul 2020'!M27/100,(91*'ESS Jul 2020'!M27/100)+'ESS Jul 2020'!BP27/4)</f>
        <v>103.194</v>
      </c>
      <c r="D33" s="215">
        <f>IF('ESS Jul 2020'!O27="",$C$5*'ESS Jul 2020'!N27/100,IF($C$5&gt;='ESS Jul 2020'!P27,('ESS Jul 2020'!P27*'ESS Jul 2020'!N27/100),($C$5*'ESS Jul 2020'!N27/100)))</f>
        <v>329.99999999999994</v>
      </c>
      <c r="E33" s="215">
        <f>IF(AND('ESS Jul 2020'!P27&gt;0,'ESS Jul 2020'!R27&gt;0),IF($C$5&lt;'ESS Jul 2020'!P27,0,IF($C$5&lt;=('ESS Jul 2020'!R27+'ESS Jul 2020'!P27),(($C$5-'ESS Jul 2020'!P27)*'ESS Jul 2020'!Q27/100),(('ESS Jul 2020'!R27)*'ESS Jul 2020'!Q27/100))),0)</f>
        <v>0</v>
      </c>
      <c r="F33" s="215">
        <f>IF(AND('ESS Jul 2020'!Q27&gt;0,'ESS Jul 2020'!S27&gt;0),IF($C$5&lt;('ESS Jul 2020'!R27+'ESS Jul 2020'!P27),0,IF($C$5&lt;=('ESS Jul 2020'!T27+'ESS Jul 2020'!R27+'ESS Jul 2020'!P27),(($C$5-('ESS Jul 2020'!R27+'ESS Jul 2020'!P27))*'ESS Jul 2020'!S27/100),('ESS Jul 2020'!T27*'ESS Jul 2020'!S27/100))),0)</f>
        <v>0</v>
      </c>
      <c r="G33" s="215">
        <v>0</v>
      </c>
      <c r="H33" s="215">
        <f>IF(AND('ESS Jul 2020'!R27&gt;0,'ESS Jul 2020'!T27&gt;0),IF(($C$5&lt;'ESS Jul 2020'!T27),(0),($C$5-'ESS Jul 2020'!T27)*'ESS Jul 2020'!U27/100),IF(AND('ESS Jul 2020'!R27&gt;0,'ESS Jul 2020'!T27=""),IF(($C$5&lt;'ESS Jul 2020'!R27+'ESS Jul 2020'!P27),(0),(($C$5-('ESS Jul 2020'!R27+'ESS Jul 2020'!P27))*'ESS Jul 2020'!S27/100)),IF(AND('ESS Jul 2020'!P27&gt;0,'ESS Jul 2020'!R27=""&gt;0),IF(($C$5&lt;'ESS Jul 2020'!P27),(0),($C$5-'ESS Jul 2020'!P27)*'ESS Jul 2020'!Q27/100),0)))</f>
        <v>0</v>
      </c>
      <c r="I33" s="215">
        <f t="shared" si="26"/>
        <v>433.19399999999996</v>
      </c>
      <c r="J33" s="377">
        <f t="shared" si="27"/>
        <v>1319.9999999999998</v>
      </c>
      <c r="K33" s="209">
        <f t="shared" si="28"/>
        <v>1732.7759999999998</v>
      </c>
      <c r="L33" s="181">
        <f t="shared" si="29"/>
        <v>1906.0536</v>
      </c>
      <c r="M33" s="209">
        <f>'ESS Jul 2020'!AZ27</f>
        <v>0</v>
      </c>
      <c r="N33" s="209">
        <f>'ESS Jul 2020'!BA27</f>
        <v>0</v>
      </c>
      <c r="O33" s="209">
        <f>'ESS Jul 2020'!BB27</f>
        <v>0</v>
      </c>
      <c r="P33" s="209">
        <f>'ESS Jul 2020'!BC27</f>
        <v>0</v>
      </c>
      <c r="Q33" s="158" t="str">
        <f t="shared" si="30"/>
        <v>No discount</v>
      </c>
      <c r="R33" s="158" t="str">
        <f t="shared" si="31"/>
        <v>Exclusive</v>
      </c>
      <c r="S33" s="209">
        <f t="shared" si="32"/>
        <v>1732.7759999999998</v>
      </c>
      <c r="T33" s="209">
        <f t="shared" si="33"/>
        <v>1732.7759999999998</v>
      </c>
      <c r="U33" s="381">
        <f t="shared" si="34"/>
        <v>1906.0536</v>
      </c>
      <c r="V33" s="381">
        <f t="shared" si="35"/>
        <v>1906.0536</v>
      </c>
      <c r="W33" s="210">
        <f>'ESS Jul 2020'!BL27</f>
        <v>0</v>
      </c>
      <c r="X33" s="211" t="str">
        <f>'ESS Jul 2020'!BM27</f>
        <v>n</v>
      </c>
    </row>
    <row r="34" spans="1:24" x14ac:dyDescent="0.15">
      <c r="A34" s="163" t="str">
        <f>'ESS Jul 2020'!K28</f>
        <v>Discover Energy</v>
      </c>
      <c r="B34" s="158" t="str">
        <f>'ESS Jul 2020'!L28</f>
        <v>Economy Saver</v>
      </c>
      <c r="C34" s="215">
        <f>IF('ESS Jul 2020'!BP28=0,91*'ESS Jul 2020'!M28/100,(91*'ESS Jul 2020'!M28/100)+'ESS Jul 2020'!BP28/4)</f>
        <v>122.85</v>
      </c>
      <c r="D34" s="215">
        <f>IF('ESS Jul 2020'!O28="",$C$5*'ESS Jul 2020'!N28/100,IF($C$5&gt;='ESS Jul 2020'!P28,('ESS Jul 2020'!P28*'ESS Jul 2020'!N28/100),($C$5*'ESS Jul 2020'!N28/100)))</f>
        <v>420.2727272727272</v>
      </c>
      <c r="E34" s="215">
        <f>IF(AND('ESS Jul 2020'!P28&gt;0,'ESS Jul 2020'!R28&gt;0),IF($C$5&lt;'ESS Jul 2020'!P28,0,IF($C$5&lt;=('ESS Jul 2020'!R28+'ESS Jul 2020'!P28),(($C$5-'ESS Jul 2020'!P28)*'ESS Jul 2020'!Q28/100),(('ESS Jul 2020'!R28)*'ESS Jul 2020'!Q28/100))),0)</f>
        <v>0</v>
      </c>
      <c r="F34" s="215">
        <f>IF(AND('ESS Jul 2020'!Q28&gt;0,'ESS Jul 2020'!S28&gt;0),IF($C$5&lt;('ESS Jul 2020'!R28+'ESS Jul 2020'!P28),0,IF($C$5&lt;=('ESS Jul 2020'!T28+'ESS Jul 2020'!R28+'ESS Jul 2020'!P28),(($C$5-('ESS Jul 2020'!R28+'ESS Jul 2020'!P28))*'ESS Jul 2020'!S28/100),('ESS Jul 2020'!T28*'ESS Jul 2020'!S28/100))),0)</f>
        <v>0</v>
      </c>
      <c r="G34" s="215">
        <v>0</v>
      </c>
      <c r="H34" s="215">
        <f>IF(AND('ESS Jul 2020'!R28&gt;0,'ESS Jul 2020'!T28&gt;0),IF(($C$5&lt;'ESS Jul 2020'!T28),(0),($C$5-'ESS Jul 2020'!T28)*'ESS Jul 2020'!U28/100),IF(AND('ESS Jul 2020'!R28&gt;0,'ESS Jul 2020'!T28=""),IF(($C$5&lt;'ESS Jul 2020'!R28+'ESS Jul 2020'!P28),(0),(($C$5-('ESS Jul 2020'!R28+'ESS Jul 2020'!P28))*'ESS Jul 2020'!S28/100)),IF(AND('ESS Jul 2020'!P28&gt;0,'ESS Jul 2020'!R28=""&gt;0),IF(($C$5&lt;'ESS Jul 2020'!P28),(0),($C$5-'ESS Jul 2020'!P28)*'ESS Jul 2020'!Q28/100),0)))</f>
        <v>0</v>
      </c>
      <c r="I34" s="215">
        <f t="shared" si="26"/>
        <v>543.12272727272716</v>
      </c>
      <c r="J34" s="377">
        <f t="shared" si="27"/>
        <v>1681.0909090909086</v>
      </c>
      <c r="K34" s="209">
        <f t="shared" si="28"/>
        <v>2172.4909090909086</v>
      </c>
      <c r="L34" s="181">
        <f t="shared" si="29"/>
        <v>2389.7399999999998</v>
      </c>
      <c r="M34" s="209">
        <f>'ESS Jul 2020'!AZ28</f>
        <v>0</v>
      </c>
      <c r="N34" s="209">
        <f>'ESS Jul 2020'!BA28</f>
        <v>15</v>
      </c>
      <c r="O34" s="209">
        <f>'ESS Jul 2020'!BB28</f>
        <v>0</v>
      </c>
      <c r="P34" s="209">
        <f>'ESS Jul 2020'!BC28</f>
        <v>0</v>
      </c>
      <c r="Q34" s="158" t="str">
        <f t="shared" si="30"/>
        <v>Guaranteed off usage</v>
      </c>
      <c r="R34" s="158" t="str">
        <f t="shared" si="31"/>
        <v>Exclusive</v>
      </c>
      <c r="S34" s="209">
        <f t="shared" si="32"/>
        <v>1920.3272727272724</v>
      </c>
      <c r="T34" s="209">
        <f t="shared" si="33"/>
        <v>1920.3272727272724</v>
      </c>
      <c r="U34" s="381">
        <f t="shared" si="34"/>
        <v>2112.3599999999997</v>
      </c>
      <c r="V34" s="381">
        <f t="shared" si="35"/>
        <v>2112.3599999999997</v>
      </c>
      <c r="W34" s="210">
        <f>'ESS Jul 2020'!BL28</f>
        <v>0</v>
      </c>
      <c r="X34" s="211" t="str">
        <f>'ESS Jul 2020'!BM28</f>
        <v>n</v>
      </c>
    </row>
    <row r="35" spans="1:24" x14ac:dyDescent="0.15">
      <c r="A35" s="163" t="str">
        <f>'ESS Jul 2020'!K29</f>
        <v>GloBird Energy</v>
      </c>
      <c r="B35" s="158" t="str">
        <f>'ESS Jul 2020'!L29</f>
        <v>GloSave</v>
      </c>
      <c r="C35" s="215">
        <f>IF('ESS Jul 2020'!BP29=0,91*'ESS Jul 2020'!M29/100,(91*'ESS Jul 2020'!M29/100)+'ESS Jul 2020'!BP29/4)</f>
        <v>113.74999999999999</v>
      </c>
      <c r="D35" s="215">
        <f>IF('ESS Jul 2020'!O29="",$C$5*'ESS Jul 2020'!N29/100,IF($C$5&gt;='ESS Jul 2020'!P29,('ESS Jul 2020'!P29*'ESS Jul 2020'!N29/100),($C$5*'ESS Jul 2020'!N29/100)))</f>
        <v>334.5</v>
      </c>
      <c r="E35" s="215">
        <f>IF(AND('ESS Jul 2020'!P29&gt;0,'ESS Jul 2020'!R29&gt;0),IF($C$5&lt;'ESS Jul 2020'!P29,0,IF($C$5&lt;=('ESS Jul 2020'!R29+'ESS Jul 2020'!P29),(($C$5-'ESS Jul 2020'!P29)*'ESS Jul 2020'!Q29/100),(('ESS Jul 2020'!R29)*'ESS Jul 2020'!Q29/100))),0)</f>
        <v>0</v>
      </c>
      <c r="F35" s="215">
        <f>IF(AND('ESS Jul 2020'!Q29&gt;0,'ESS Jul 2020'!S29&gt;0),IF($C$5&lt;('ESS Jul 2020'!R29+'ESS Jul 2020'!P29),0,IF($C$5&lt;=('ESS Jul 2020'!T29+'ESS Jul 2020'!R29+'ESS Jul 2020'!P29),(($C$5-('ESS Jul 2020'!R29+'ESS Jul 2020'!P29))*'ESS Jul 2020'!S29/100),('ESS Jul 2020'!T29*'ESS Jul 2020'!S29/100))),0)</f>
        <v>0</v>
      </c>
      <c r="G35" s="215">
        <v>0</v>
      </c>
      <c r="H35" s="215">
        <f>IF(AND('ESS Jul 2020'!R29&gt;0,'ESS Jul 2020'!T29&gt;0),IF(($C$5&lt;'ESS Jul 2020'!T29),(0),($C$5-'ESS Jul 2020'!T29)*'ESS Jul 2020'!U29/100),IF(AND('ESS Jul 2020'!R29&gt;0,'ESS Jul 2020'!T29=""),IF(($C$5&lt;'ESS Jul 2020'!R29+'ESS Jul 2020'!P29),(0),(($C$5-('ESS Jul 2020'!R29+'ESS Jul 2020'!P29))*'ESS Jul 2020'!S29/100)),IF(AND('ESS Jul 2020'!P29&gt;0,'ESS Jul 2020'!R29=""&gt;0),IF(($C$5&lt;'ESS Jul 2020'!P29),(0),($C$5-'ESS Jul 2020'!P29)*'ESS Jul 2020'!Q29/100),0)))</f>
        <v>0</v>
      </c>
      <c r="I35" s="215">
        <f t="shared" si="26"/>
        <v>448.25</v>
      </c>
      <c r="J35" s="377">
        <f t="shared" si="27"/>
        <v>1338</v>
      </c>
      <c r="K35" s="209">
        <f t="shared" si="28"/>
        <v>1793</v>
      </c>
      <c r="L35" s="181">
        <f t="shared" si="29"/>
        <v>1972.3000000000002</v>
      </c>
      <c r="M35" s="209">
        <f>'ESS Jul 2020'!AZ29</f>
        <v>0</v>
      </c>
      <c r="N35" s="209">
        <f>'ESS Jul 2020'!BA29</f>
        <v>0</v>
      </c>
      <c r="O35" s="209">
        <f>'ESS Jul 2020'!BB29</f>
        <v>7</v>
      </c>
      <c r="P35" s="209">
        <f>'ESS Jul 2020'!BC29</f>
        <v>0</v>
      </c>
      <c r="Q35" s="158" t="str">
        <f t="shared" si="30"/>
        <v>Pay-on-time off bill</v>
      </c>
      <c r="R35" s="158" t="str">
        <f t="shared" si="31"/>
        <v>Exclusive</v>
      </c>
      <c r="S35" s="209">
        <f t="shared" si="32"/>
        <v>1793</v>
      </c>
      <c r="T35" s="209">
        <f t="shared" si="33"/>
        <v>1667.49</v>
      </c>
      <c r="U35" s="381">
        <f t="shared" si="34"/>
        <v>1972.3000000000002</v>
      </c>
      <c r="V35" s="381">
        <f t="shared" si="35"/>
        <v>1834.2390000000003</v>
      </c>
      <c r="W35" s="210">
        <f>'ESS Jul 2020'!BL29</f>
        <v>0</v>
      </c>
      <c r="X35" s="211" t="str">
        <f>'ESS Jul 2020'!BM29</f>
        <v>n</v>
      </c>
    </row>
    <row r="36" spans="1:24" x14ac:dyDescent="0.15">
      <c r="A36" s="163" t="str">
        <f>'ESS Jul 2020'!K30</f>
        <v>Kogan Energy</v>
      </c>
      <c r="B36" s="158" t="str">
        <f>'ESS Jul 2020'!L30</f>
        <v>Market offer</v>
      </c>
      <c r="C36" s="215">
        <f>IF('ESS Jul 2020'!BP30=0,91*'ESS Jul 2020'!M30/100,(91*'ESS Jul 2020'!M30/100)+'ESS Jul 2020'!BP30/4)</f>
        <v>132.57872727272724</v>
      </c>
      <c r="D36" s="215">
        <f>IF('ESS Jul 2020'!O30="",$C$5*'ESS Jul 2020'!N30/100,IF($C$5&gt;='ESS Jul 2020'!P30,('ESS Jul 2020'!P30*'ESS Jul 2020'!N30/100),($C$5*'ESS Jul 2020'!N30/100)))</f>
        <v>290.99999999999994</v>
      </c>
      <c r="E36" s="215">
        <f>IF(AND('ESS Jul 2020'!P30&gt;0,'ESS Jul 2020'!R30&gt;0),IF($C$5&lt;'ESS Jul 2020'!P30,0,IF($C$5&lt;=('ESS Jul 2020'!R30+'ESS Jul 2020'!P30),(($C$5-'ESS Jul 2020'!P30)*'ESS Jul 2020'!Q30/100),(('ESS Jul 2020'!R30)*'ESS Jul 2020'!Q30/100))),0)</f>
        <v>0</v>
      </c>
      <c r="F36" s="215">
        <f>IF(AND('ESS Jul 2020'!Q30&gt;0,'ESS Jul 2020'!S30&gt;0),IF($C$5&lt;('ESS Jul 2020'!R30+'ESS Jul 2020'!P30),0,IF($C$5&lt;=('ESS Jul 2020'!T30+'ESS Jul 2020'!R30+'ESS Jul 2020'!P30),(($C$5-('ESS Jul 2020'!R30+'ESS Jul 2020'!P30))*'ESS Jul 2020'!S30/100),('ESS Jul 2020'!T30*'ESS Jul 2020'!S30/100))),0)</f>
        <v>0</v>
      </c>
      <c r="G36" s="215">
        <v>0</v>
      </c>
      <c r="H36" s="215">
        <f>IF(AND('ESS Jul 2020'!R30&gt;0,'ESS Jul 2020'!T30&gt;0),IF(($C$5&lt;'ESS Jul 2020'!T30),(0),($C$5-'ESS Jul 2020'!T30)*'ESS Jul 2020'!U30/100),IF(AND('ESS Jul 2020'!R30&gt;0,'ESS Jul 2020'!T30=""),IF(($C$5&lt;'ESS Jul 2020'!R30+'ESS Jul 2020'!P30),(0),(($C$5-('ESS Jul 2020'!R30+'ESS Jul 2020'!P30))*'ESS Jul 2020'!S30/100)),IF(AND('ESS Jul 2020'!P30&gt;0,'ESS Jul 2020'!R30=""&gt;0),IF(($C$5&lt;'ESS Jul 2020'!P30),(0),($C$5-'ESS Jul 2020'!P30)*'ESS Jul 2020'!Q30/100),0)))</f>
        <v>0</v>
      </c>
      <c r="I36" s="215">
        <f t="shared" si="26"/>
        <v>423.57872727272718</v>
      </c>
      <c r="J36" s="377">
        <f t="shared" si="27"/>
        <v>1163.9999999999998</v>
      </c>
      <c r="K36" s="209">
        <f t="shared" si="28"/>
        <v>1694.3149090909087</v>
      </c>
      <c r="L36" s="181">
        <f t="shared" si="29"/>
        <v>1863.7463999999998</v>
      </c>
      <c r="M36" s="209">
        <f>'ESS Jul 2020'!AZ30</f>
        <v>0</v>
      </c>
      <c r="N36" s="209">
        <f>'ESS Jul 2020'!BA30</f>
        <v>0</v>
      </c>
      <c r="O36" s="209">
        <f>'ESS Jul 2020'!BB30</f>
        <v>0</v>
      </c>
      <c r="P36" s="209">
        <f>'ESS Jul 2020'!BC30</f>
        <v>0</v>
      </c>
      <c r="Q36" s="158" t="str">
        <f t="shared" si="30"/>
        <v>No discount</v>
      </c>
      <c r="R36" s="158" t="str">
        <f t="shared" si="31"/>
        <v>Exclusive</v>
      </c>
      <c r="S36" s="209">
        <f t="shared" si="32"/>
        <v>1694.3149090909087</v>
      </c>
      <c r="T36" s="209">
        <f t="shared" si="33"/>
        <v>1694.3149090909087</v>
      </c>
      <c r="U36" s="381">
        <f t="shared" si="34"/>
        <v>1863.7463999999998</v>
      </c>
      <c r="V36" s="381">
        <f t="shared" si="35"/>
        <v>1863.7463999999998</v>
      </c>
      <c r="W36" s="210">
        <f>'ESS Jul 2020'!BL30</f>
        <v>0</v>
      </c>
      <c r="X36" s="211" t="str">
        <f>'ESS Jul 2020'!BM30</f>
        <v>n</v>
      </c>
    </row>
    <row r="37" spans="1:24" x14ac:dyDescent="0.15">
      <c r="A37" s="163" t="str">
        <f>'ESS Jul 2020'!K31</f>
        <v>Nectr</v>
      </c>
      <c r="B37" s="158" t="str">
        <f>'ESS Jul 2020'!L31</f>
        <v>Friends Clean</v>
      </c>
      <c r="C37" s="215">
        <f>IF('ESS Jul 2020'!BP31=0,91*'ESS Jul 2020'!M31/100,(91*'ESS Jul 2020'!M31/100)+'ESS Jul 2020'!BP31/4)</f>
        <v>102.82999999999998</v>
      </c>
      <c r="D37" s="215">
        <f>IF('ESS Jul 2020'!O31="",$C$5*'ESS Jul 2020'!N31/100,IF($C$5&gt;='ESS Jul 2020'!P31,('ESS Jul 2020'!P31*'ESS Jul 2020'!N31/100),($C$5*'ESS Jul 2020'!N31/100)))</f>
        <v>340.49999999999994</v>
      </c>
      <c r="E37" s="215">
        <f>IF(AND('ESS Jul 2020'!P31&gt;0,'ESS Jul 2020'!R31&gt;0),IF($C$5&lt;'ESS Jul 2020'!P31,0,IF($C$5&lt;=('ESS Jul 2020'!R31+'ESS Jul 2020'!P31),(($C$5-'ESS Jul 2020'!P31)*'ESS Jul 2020'!Q31/100),(('ESS Jul 2020'!R31)*'ESS Jul 2020'!Q31/100))),0)</f>
        <v>0</v>
      </c>
      <c r="F37" s="215">
        <f>IF(AND('ESS Jul 2020'!Q31&gt;0,'ESS Jul 2020'!S31&gt;0),IF($C$5&lt;('ESS Jul 2020'!R31+'ESS Jul 2020'!P31),0,IF($C$5&lt;=('ESS Jul 2020'!T31+'ESS Jul 2020'!R31+'ESS Jul 2020'!P31),(($C$5-('ESS Jul 2020'!R31+'ESS Jul 2020'!P31))*'ESS Jul 2020'!S31/100),('ESS Jul 2020'!T31*'ESS Jul 2020'!S31/100))),0)</f>
        <v>0</v>
      </c>
      <c r="G37" s="215">
        <v>0</v>
      </c>
      <c r="H37" s="215">
        <f>IF(AND('ESS Jul 2020'!R31&gt;0,'ESS Jul 2020'!T31&gt;0),IF(($C$5&lt;'ESS Jul 2020'!T31),(0),($C$5-'ESS Jul 2020'!T31)*'ESS Jul 2020'!U31/100),IF(AND('ESS Jul 2020'!R31&gt;0,'ESS Jul 2020'!T31=""),IF(($C$5&lt;'ESS Jul 2020'!R31+'ESS Jul 2020'!P31),(0),(($C$5-('ESS Jul 2020'!R31+'ESS Jul 2020'!P31))*'ESS Jul 2020'!S31/100)),IF(AND('ESS Jul 2020'!P31&gt;0,'ESS Jul 2020'!R31=""&gt;0),IF(($C$5&lt;'ESS Jul 2020'!P31),(0),($C$5-'ESS Jul 2020'!P31)*'ESS Jul 2020'!Q31/100),0)))</f>
        <v>0</v>
      </c>
      <c r="I37" s="215">
        <f t="shared" si="26"/>
        <v>443.32999999999993</v>
      </c>
      <c r="J37" s="377">
        <f t="shared" si="27"/>
        <v>1361.9999999999998</v>
      </c>
      <c r="K37" s="209">
        <f t="shared" si="28"/>
        <v>1773.3199999999997</v>
      </c>
      <c r="L37" s="181">
        <f t="shared" si="29"/>
        <v>1950.6519999999998</v>
      </c>
      <c r="M37" s="209">
        <f>'ESS Jul 2020'!AZ31</f>
        <v>0</v>
      </c>
      <c r="N37" s="209">
        <f>'ESS Jul 2020'!BA31</f>
        <v>0</v>
      </c>
      <c r="O37" s="209">
        <f>'ESS Jul 2020'!BB31</f>
        <v>0</v>
      </c>
      <c r="P37" s="209">
        <f>'ESS Jul 2020'!BC31</f>
        <v>0</v>
      </c>
      <c r="Q37" s="158" t="str">
        <f t="shared" si="30"/>
        <v>No discount</v>
      </c>
      <c r="R37" s="158" t="str">
        <f t="shared" si="31"/>
        <v>Exclusive</v>
      </c>
      <c r="S37" s="209">
        <f t="shared" si="32"/>
        <v>1773.3199999999997</v>
      </c>
      <c r="T37" s="209">
        <f t="shared" si="33"/>
        <v>1773.3199999999997</v>
      </c>
      <c r="U37" s="381">
        <f t="shared" si="34"/>
        <v>1950.6519999999998</v>
      </c>
      <c r="V37" s="381">
        <f t="shared" si="35"/>
        <v>1950.6519999999998</v>
      </c>
      <c r="W37" s="210">
        <f>'ESS Jul 2020'!BL31</f>
        <v>0</v>
      </c>
      <c r="X37" s="211" t="str">
        <f>'ESS Jul 2020'!BM31</f>
        <v>n</v>
      </c>
    </row>
    <row r="38" spans="1:24" ht="15" thickBot="1" x14ac:dyDescent="0.2">
      <c r="A38" s="204" t="str">
        <f>'ESS Jul 2020'!K32</f>
        <v>OVO Energy</v>
      </c>
      <c r="B38" s="205" t="str">
        <f>'ESS Jul 2020'!L32</f>
        <v>The One Plan</v>
      </c>
      <c r="C38" s="216">
        <f>IF('ESS Jul 2020'!BP32=0,91*'ESS Jul 2020'!M32/100,(91*'ESS Jul 2020'!M32/100)+'ESS Jul 2020'!BP32/4)</f>
        <v>102.82999999999998</v>
      </c>
      <c r="D38" s="216">
        <f>IF('ESS Jul 2020'!O32="",$C$5*'ESS Jul 2020'!N32/100,IF($C$5&gt;='ESS Jul 2020'!P32,('ESS Jul 2020'!P32*'ESS Jul 2020'!N32/100),($C$5*'ESS Jul 2020'!N32/100)))</f>
        <v>340.63636363636363</v>
      </c>
      <c r="E38" s="216">
        <f>IF(AND('ESS Jul 2020'!P32&gt;0,'ESS Jul 2020'!R32&gt;0),IF($C$5&lt;'ESS Jul 2020'!P32,0,IF($C$5&lt;=('ESS Jul 2020'!R32+'ESS Jul 2020'!P32),(($C$5-'ESS Jul 2020'!P32)*'ESS Jul 2020'!Q32/100),(('ESS Jul 2020'!R32)*'ESS Jul 2020'!Q32/100))),0)</f>
        <v>0</v>
      </c>
      <c r="F38" s="216">
        <f>IF(AND('ESS Jul 2020'!Q32&gt;0,'ESS Jul 2020'!S32&gt;0),IF($C$5&lt;('ESS Jul 2020'!R32+'ESS Jul 2020'!P32),0,IF($C$5&lt;=('ESS Jul 2020'!T32+'ESS Jul 2020'!R32+'ESS Jul 2020'!P32),(($C$5-('ESS Jul 2020'!R32+'ESS Jul 2020'!P32))*'ESS Jul 2020'!S32/100),('ESS Jul 2020'!T32*'ESS Jul 2020'!S32/100))),0)</f>
        <v>0</v>
      </c>
      <c r="G38" s="216">
        <v>0</v>
      </c>
      <c r="H38" s="216">
        <f>IF(AND('ESS Jul 2020'!R32&gt;0,'ESS Jul 2020'!T32&gt;0),IF(($C$5&lt;'ESS Jul 2020'!T32),(0),($C$5-'ESS Jul 2020'!T32)*'ESS Jul 2020'!U32/100),IF(AND('ESS Jul 2020'!R32&gt;0,'ESS Jul 2020'!T32=""),IF(($C$5&lt;'ESS Jul 2020'!R32+'ESS Jul 2020'!P32),(0),(($C$5-('ESS Jul 2020'!R32+'ESS Jul 2020'!P32))*'ESS Jul 2020'!S32/100)),IF(AND('ESS Jul 2020'!P32&gt;0,'ESS Jul 2020'!R32=""&gt;0),IF(($C$5&lt;'ESS Jul 2020'!P32),(0),($C$5-'ESS Jul 2020'!P32)*'ESS Jul 2020'!Q32/100),0)))</f>
        <v>0</v>
      </c>
      <c r="I38" s="216">
        <f t="shared" si="26"/>
        <v>443.46636363636361</v>
      </c>
      <c r="J38" s="380">
        <f t="shared" si="27"/>
        <v>1362.5454545454545</v>
      </c>
      <c r="K38" s="212">
        <f t="shared" si="28"/>
        <v>1773.8654545454544</v>
      </c>
      <c r="L38" s="191">
        <f t="shared" si="29"/>
        <v>1951.252</v>
      </c>
      <c r="M38" s="212">
        <f>'ESS Jul 2020'!AZ32</f>
        <v>0</v>
      </c>
      <c r="N38" s="212">
        <f>'ESS Jul 2020'!BA32</f>
        <v>0</v>
      </c>
      <c r="O38" s="212">
        <f>'ESS Jul 2020'!BB32</f>
        <v>0</v>
      </c>
      <c r="P38" s="212">
        <f>'ESS Jul 2020'!BC32</f>
        <v>0</v>
      </c>
      <c r="Q38" s="205" t="str">
        <f t="shared" si="30"/>
        <v>No discount</v>
      </c>
      <c r="R38" s="205" t="str">
        <f t="shared" si="31"/>
        <v>Exclusive</v>
      </c>
      <c r="S38" s="212">
        <f t="shared" si="32"/>
        <v>1773.8654545454544</v>
      </c>
      <c r="T38" s="212">
        <f t="shared" si="33"/>
        <v>1773.8654545454544</v>
      </c>
      <c r="U38" s="382">
        <f t="shared" si="34"/>
        <v>1951.252</v>
      </c>
      <c r="V38" s="382">
        <f t="shared" si="35"/>
        <v>1951.252</v>
      </c>
      <c r="W38" s="213">
        <f>'ESS Jul 2020'!BL32</f>
        <v>0</v>
      </c>
      <c r="X38" s="214" t="str">
        <f>'ESS Jul 2020'!BM32</f>
        <v>n</v>
      </c>
    </row>
    <row r="40" spans="1:24" ht="15" thickBot="1" x14ac:dyDescent="0.2"/>
    <row r="41" spans="1:24" x14ac:dyDescent="0.15">
      <c r="A41" s="166" t="s">
        <v>1370</v>
      </c>
      <c r="B41" s="167"/>
      <c r="C41" s="167"/>
      <c r="D41" s="167"/>
      <c r="E41" s="167"/>
      <c r="F41" s="167"/>
      <c r="G41" s="167"/>
      <c r="H41" s="167"/>
      <c r="I41" s="167"/>
      <c r="J41" s="167"/>
      <c r="K41" s="167"/>
      <c r="L41" s="167"/>
      <c r="M41" s="167"/>
      <c r="N41" s="167"/>
      <c r="O41" s="167"/>
      <c r="P41" s="167"/>
      <c r="Q41" s="167"/>
      <c r="R41" s="167"/>
      <c r="S41" s="167"/>
      <c r="T41" s="167"/>
      <c r="U41" s="167"/>
      <c r="V41" s="167"/>
      <c r="W41" s="167"/>
      <c r="X41" s="173"/>
    </row>
    <row r="42" spans="1:24" x14ac:dyDescent="0.15">
      <c r="A42" s="168" t="s">
        <v>692</v>
      </c>
      <c r="B42" s="78"/>
      <c r="C42" s="164">
        <v>2000</v>
      </c>
      <c r="D42" s="78"/>
      <c r="E42" s="78"/>
      <c r="F42" s="78"/>
      <c r="G42" s="78"/>
      <c r="H42" s="78"/>
      <c r="I42" s="78"/>
      <c r="J42" s="78"/>
      <c r="K42" s="78"/>
      <c r="L42" s="78"/>
      <c r="M42" s="78"/>
      <c r="N42" s="78"/>
      <c r="O42" s="78"/>
      <c r="P42" s="78"/>
      <c r="Q42" s="78"/>
      <c r="R42" s="78"/>
      <c r="S42" s="78"/>
      <c r="T42" s="78"/>
      <c r="U42" s="78"/>
      <c r="V42" s="78"/>
      <c r="W42" s="78"/>
      <c r="X42" s="174"/>
    </row>
    <row r="43" spans="1:24" x14ac:dyDescent="0.15">
      <c r="A43" s="168" t="s">
        <v>652</v>
      </c>
      <c r="B43" s="78"/>
      <c r="C43" s="165">
        <v>0.7</v>
      </c>
      <c r="D43" s="78"/>
      <c r="E43" s="78"/>
      <c r="F43" s="78"/>
      <c r="G43" s="78"/>
      <c r="H43" s="78"/>
      <c r="I43" s="78"/>
      <c r="J43" s="78"/>
      <c r="K43" s="78"/>
      <c r="L43" s="78"/>
      <c r="M43" s="78"/>
      <c r="N43" s="78"/>
      <c r="O43" s="78"/>
      <c r="P43" s="78"/>
      <c r="Q43" s="78"/>
      <c r="R43" s="78"/>
      <c r="S43" s="78"/>
      <c r="T43" s="78"/>
      <c r="U43" s="78"/>
      <c r="V43" s="78"/>
      <c r="W43" s="78"/>
      <c r="X43" s="174"/>
    </row>
    <row r="44" spans="1:24" x14ac:dyDescent="0.15">
      <c r="A44" s="168" t="s">
        <v>344</v>
      </c>
      <c r="B44" s="78"/>
      <c r="C44" s="165">
        <v>0.3</v>
      </c>
      <c r="D44" s="78"/>
      <c r="E44" s="78"/>
      <c r="F44" s="78"/>
      <c r="G44" s="78"/>
      <c r="H44" s="78"/>
      <c r="I44" s="78"/>
      <c r="J44" s="78"/>
      <c r="K44" s="78"/>
      <c r="L44" s="78"/>
      <c r="M44" s="78"/>
      <c r="N44" s="78"/>
      <c r="O44" s="78"/>
      <c r="P44" s="78"/>
      <c r="Q44" s="78"/>
      <c r="R44" s="78"/>
      <c r="S44" s="78"/>
      <c r="T44" s="78"/>
      <c r="U44" s="78"/>
      <c r="V44" s="78"/>
      <c r="W44" s="78"/>
      <c r="X44" s="174"/>
    </row>
    <row r="45" spans="1:24" x14ac:dyDescent="0.15">
      <c r="A45" s="371"/>
      <c r="B45" s="222"/>
      <c r="C45" s="222"/>
      <c r="D45" s="222"/>
      <c r="E45" s="222"/>
      <c r="F45" s="222"/>
      <c r="G45" s="222"/>
      <c r="H45" s="222"/>
      <c r="I45" s="222"/>
      <c r="J45" s="222"/>
      <c r="K45" s="222"/>
      <c r="L45" s="222"/>
      <c r="M45" s="222"/>
      <c r="N45" s="222"/>
      <c r="O45" s="222"/>
      <c r="P45" s="222"/>
      <c r="Q45" s="222"/>
      <c r="R45" s="222"/>
      <c r="S45" s="222"/>
      <c r="T45" s="222"/>
      <c r="U45" s="222"/>
      <c r="V45" s="222"/>
      <c r="W45" s="222"/>
      <c r="X45" s="372"/>
    </row>
    <row r="46" spans="1:24" ht="75" x14ac:dyDescent="0.15">
      <c r="A46" s="363" t="s">
        <v>248</v>
      </c>
      <c r="B46" s="364" t="s">
        <v>249</v>
      </c>
      <c r="C46" s="365" t="s">
        <v>250</v>
      </c>
      <c r="D46" s="365" t="s">
        <v>251</v>
      </c>
      <c r="E46" s="365" t="s">
        <v>597</v>
      </c>
      <c r="F46" s="365" t="s">
        <v>598</v>
      </c>
      <c r="G46" s="365" t="s">
        <v>398</v>
      </c>
      <c r="H46" s="365" t="s">
        <v>1371</v>
      </c>
      <c r="I46" s="365" t="s">
        <v>746</v>
      </c>
      <c r="J46" s="373" t="s">
        <v>1363</v>
      </c>
      <c r="K46" s="374" t="s">
        <v>600</v>
      </c>
      <c r="L46" s="367" t="s">
        <v>1070</v>
      </c>
      <c r="M46" s="368" t="s">
        <v>361</v>
      </c>
      <c r="N46" s="368" t="s">
        <v>1340</v>
      </c>
      <c r="O46" s="368" t="s">
        <v>275</v>
      </c>
      <c r="P46" s="368" t="s">
        <v>1342</v>
      </c>
      <c r="Q46" s="375" t="s">
        <v>1364</v>
      </c>
      <c r="R46" s="375" t="s">
        <v>1365</v>
      </c>
      <c r="S46" s="376" t="s">
        <v>1366</v>
      </c>
      <c r="T46" s="376" t="s">
        <v>1367</v>
      </c>
      <c r="U46" s="369" t="s">
        <v>1368</v>
      </c>
      <c r="V46" s="369" t="s">
        <v>1369</v>
      </c>
      <c r="W46" s="368" t="s">
        <v>276</v>
      </c>
      <c r="X46" s="370" t="s">
        <v>509</v>
      </c>
    </row>
    <row r="47" spans="1:24" x14ac:dyDescent="0.15">
      <c r="A47" s="163" t="str">
        <f>'ESS Jul 2020'!K33</f>
        <v>Energy Locals</v>
      </c>
      <c r="B47" s="158" t="str">
        <f>'ESS Jul 2020'!L33</f>
        <v>Local Saver</v>
      </c>
      <c r="C47" s="215">
        <f>IF('ESS Jul 2020'!BP33=0,91*'ESS Jul 2020'!M33/100,(91*'ESS Jul 2020'!M33/100)+'ESS Jul 2020'!BP33/4)</f>
        <v>157.3590909090909</v>
      </c>
      <c r="D47" s="215">
        <f>IF('ESS Jul 2020'!O33="",$C$42*$C$43*'ESS Jul 2020'!N33/100,IF($C$42*$C$43&gt;='ESS Jul 2020'!P33,('ESS Jul 2020'!P33*'ESS Jul 2020'!N33/100),($C$42*$C$43*'ESS Jul 2020'!N33/100)))</f>
        <v>337.27272727272725</v>
      </c>
      <c r="E47" s="215">
        <f>IF(AND('ESS Jul 2020'!P33&gt;0,'ESS Jul 2020'!R33&gt;0),IF($C$42*$C$43&lt;'ESS Jul 2020'!P33,0,IF($C$42*$C$43&lt;=('ESS Jul 2020'!R33+'ESS Jul 2020'!P33),(($C$42*$C$43-'ESS Jul 2020'!P33)*'ESS Jul 2020'!Q33/100),(('ESS Jul 2020'!R33)*'ESS Jul 2020'!Q33/100))),0)</f>
        <v>0</v>
      </c>
      <c r="F47" s="215">
        <f>IF(AND('ESS Jul 2020'!Q22&gt;0,'ESS Jul 2020'!S22&gt;0),IF($C$42*$C$43&lt;('ESS Jul 2020'!R22+'ESS Jul 2020'!P22),0,IF($C$42*$C$43&lt;=('ESS Jul 2020'!T22+'ESS Jul 2020'!R22+'ESS Jul 2020'!P22),(($C$42*$C$43-('ESS Jul 2020'!R22+'ESS Jul 2020'!P22))*'ESS Jul 2020'!S22/100),('ESS Jul 2020'!T22*'ESS Jul 2020'!S22/100))),0)</f>
        <v>0</v>
      </c>
      <c r="G47" s="215">
        <f>IF(AND('ESS Jul 2020'!R33&gt;0,'ESS Jul 2020'!T33&gt;0),IF(($C$42*$C$43&lt;'ESS Jul 2020'!T33),(0),($C$42*$C$43*'ESS Jul 2020'!T33)*'ESS Jul 2020'!U33/100),IF(AND('ESS Jul 2020'!R33&gt;0,'ESS Jul 2020'!T33=""),IF(($C$42*$C$43&lt;'ESS Jul 2020'!R33+'ESS Jul 2020'!P33),(0),(($C$42*$C$43-('ESS Jul 2020'!R33+'ESS Jul 2020'!P33))*'ESS Jul 2020'!S33/100)),IF(AND('ESS Jul 2020'!P33&gt;0,'ESS Jul 2020'!R33=""&gt;0),IF(($C$42*$C$43&lt;'ESS Jul 2020'!P33),(0),($C$42*$C$43-'ESS Jul 2020'!P33)*'ESS Jul 2020'!Q33/100),0)))</f>
        <v>0</v>
      </c>
      <c r="H47" s="215">
        <f>($C$42*$C$44)*'ESS Jul 2020'!AE33/100</f>
        <v>95.454545454545439</v>
      </c>
      <c r="I47" s="215">
        <f>SUM(C47:H47)</f>
        <v>590.08636363636356</v>
      </c>
      <c r="J47" s="377">
        <f>(I47-C47)*4</f>
        <v>1730.9090909090905</v>
      </c>
      <c r="K47" s="209">
        <f>I47*4</f>
        <v>2360.3454545454542</v>
      </c>
      <c r="L47" s="181">
        <f t="shared" ref="L47:L67" si="36">K47*1.1</f>
        <v>2596.3799999999997</v>
      </c>
      <c r="M47" s="209">
        <f>'ESS Jul 2020'!AZ33</f>
        <v>0</v>
      </c>
      <c r="N47" s="209">
        <f>'ESS Jul 2020'!BA33</f>
        <v>0</v>
      </c>
      <c r="O47" s="209">
        <f>'ESS Jul 2020'!BB33</f>
        <v>0</v>
      </c>
      <c r="P47" s="209">
        <f>'ESS Jul 2020'!BC33</f>
        <v>0</v>
      </c>
      <c r="Q47" s="378" t="str">
        <f t="shared" ref="Q47:Q67" si="37">IF(SUM(M47:P47)=0,"No discount",IF(M47&gt;0,"Guaranteed off bill",IF(N47&gt;0,"Guaranteed off usage",IF(O47&gt;0,"Pay-on-time off bill","Pay-on-time off usage"))))</f>
        <v>No discount</v>
      </c>
      <c r="R47" s="378" t="str">
        <f t="shared" ref="R47:R67" si="38">IF(OR(A47="Origin Energy",A47="Red Energy",A47="Powershop"),"Inclusive","Exclusive")</f>
        <v>Exclusive</v>
      </c>
      <c r="S47" s="379">
        <f>IF(AND(Q47="Guaranteed off bill",R47="Inclusive"),((K47*1.1)-((K47*1.1)*M47/100))/1.1,IF(AND(Q47="Guaranteed off usage",R47="Inclusive"),((K47*1.1)-((J47*1.1)*N47/100))/1.1,IF(AND(Q47="Guaranteed off bill",R47="Exclusive"),K47-(K47*M47/100),IF(AND(Q47="Guaranteed off usage",R47="Exclusive"),K47-(J47*N47/100),IF(R47="Inclusive",((K47*1.1))/1.1,K47)))))</f>
        <v>2360.3454545454542</v>
      </c>
      <c r="T47" s="209">
        <f>IF(AND(Q47="Pay-on-time off bill",R47="Inclusive"),((S47*1.1)-((S47*1.1)*O47/100))/1.1,IF(AND(Q47="Pay-on-time off usage",R47="Inclusive"),((S47*1.1)-((J47*1.1)*P47/100))/1.1,IF(AND(Q47="Pay-on-time off bill",R47="Exclusive"),S47-(S47*O47/100),IF(AND(Q47="Pay-on-time off usage",R47="Exclusive"),S47-(J47*P47/100),IF(R47="Inclusive",((S47*1.1))/1.1,S47)))))</f>
        <v>2360.3454545454542</v>
      </c>
      <c r="U47" s="383">
        <f>S47*1.1</f>
        <v>2596.3799999999997</v>
      </c>
      <c r="V47" s="383">
        <f>T47*1.1</f>
        <v>2596.3799999999997</v>
      </c>
      <c r="W47" s="210">
        <f>'ESS Jul 2020'!BL33</f>
        <v>0</v>
      </c>
      <c r="X47" s="211" t="str">
        <f>'ESS Jul 2020'!BM33</f>
        <v>n</v>
      </c>
    </row>
    <row r="48" spans="1:24" x14ac:dyDescent="0.15">
      <c r="A48" s="163" t="str">
        <f>'ESS Jul 2020'!K34</f>
        <v>AGL</v>
      </c>
      <c r="B48" s="158" t="str">
        <f>'ESS Jul 2020'!L34</f>
        <v>Essentials Saver</v>
      </c>
      <c r="C48" s="215">
        <f>IF('ESS Jul 2020'!BP34=0,91*'ESS Jul 2020'!M34/100,(91*'ESS Jul 2020'!M34/100)+'ESS Jul 2020'!BP34/4)</f>
        <v>119.31754545454544</v>
      </c>
      <c r="D48" s="215">
        <f>IF('ESS Jul 2020'!O34="",$C$42*$C$43*'ESS Jul 2020'!N34/100,IF($C$42*$C$43&gt;='ESS Jul 2020'!P34,('ESS Jul 2020'!P34*'ESS Jul 2020'!N34/100),($C$42*$C$43*'ESS Jul 2020'!N34/100)))</f>
        <v>326.32727272727271</v>
      </c>
      <c r="E48" s="215">
        <f>IF(AND('ESS Jul 2020'!P34&gt;0,'ESS Jul 2020'!R34&gt;0),IF($C$42*$C$43&lt;'ESS Jul 2020'!P34,0,IF($C$42*$C$43&lt;=('ESS Jul 2020'!R34+'ESS Jul 2020'!P34),(($C$42*$C$43-'ESS Jul 2020'!P34)*'ESS Jul 2020'!Q34/100),(('ESS Jul 2020'!R34)*'ESS Jul 2020'!Q34/100))),0)</f>
        <v>0</v>
      </c>
      <c r="F48" s="215">
        <f>IF(AND('ESS Jul 2020'!Q33&gt;0,'ESS Jul 2020'!S33&gt;0),IF($C$42*$C$43&lt;('ESS Jul 2020'!R33+'ESS Jul 2020'!P33),0,IF($C$42*$C$43&lt;=('ESS Jul 2020'!T33+'ESS Jul 2020'!R33+'ESS Jul 2020'!P33),(($C$42*$C$43-('ESS Jul 2020'!R33+'ESS Jul 2020'!P33))*'ESS Jul 2020'!S33/100),('ESS Jul 2020'!T33*'ESS Jul 2020'!S33/100))),0)</f>
        <v>0</v>
      </c>
      <c r="G48" s="215">
        <f>IF(AND('ESS Jul 2020'!R34&gt;0,'ESS Jul 2020'!T34&gt;0),IF(($C$42*$C$43&lt;'ESS Jul 2020'!T34),(0),($C$42*$C$43*'ESS Jul 2020'!T34)*'ESS Jul 2020'!U34/100),IF(AND('ESS Jul 2020'!R34&gt;0,'ESS Jul 2020'!T34=""),IF(($C$42*$C$43&lt;'ESS Jul 2020'!R34+'ESS Jul 2020'!P34),(0),(($C$42*$C$43-('ESS Jul 2020'!R34+'ESS Jul 2020'!P34))*'ESS Jul 2020'!S34/100)),IF(AND('ESS Jul 2020'!P34&gt;0,'ESS Jul 2020'!R34=""&gt;0),IF(($C$42*$C$43&lt;'ESS Jul 2020'!P34),(0),($C$42*$C$43-'ESS Jul 2020'!P34)*'ESS Jul 2020'!Q34/100),0)))</f>
        <v>0</v>
      </c>
      <c r="H48" s="215">
        <f>($C$42*$C$44)*'ESS Jul 2020'!AE34/100</f>
        <v>80.563636363636348</v>
      </c>
      <c r="I48" s="215">
        <f t="shared" ref="I48:I64" si="39">SUM(C48:H48)</f>
        <v>526.20845454545452</v>
      </c>
      <c r="J48" s="377">
        <f t="shared" ref="J48:J67" si="40">(I48-C48)*4</f>
        <v>1627.5636363636363</v>
      </c>
      <c r="K48" s="209">
        <f t="shared" ref="K48:K67" si="41">I48*4</f>
        <v>2104.8338181818181</v>
      </c>
      <c r="L48" s="181">
        <f t="shared" si="36"/>
        <v>2315.3172</v>
      </c>
      <c r="M48" s="209">
        <f>'ESS Jul 2020'!AZ34</f>
        <v>0</v>
      </c>
      <c r="N48" s="209">
        <f>'ESS Jul 2020'!BA34</f>
        <v>0</v>
      </c>
      <c r="O48" s="209">
        <f>'ESS Jul 2020'!BB34</f>
        <v>0</v>
      </c>
      <c r="P48" s="209">
        <f>'ESS Jul 2020'!BC34</f>
        <v>0</v>
      </c>
      <c r="Q48" s="378" t="str">
        <f t="shared" si="37"/>
        <v>No discount</v>
      </c>
      <c r="R48" s="378" t="str">
        <f t="shared" si="38"/>
        <v>Exclusive</v>
      </c>
      <c r="S48" s="379">
        <f t="shared" ref="S48:S67" si="42">IF(AND(Q48="Guaranteed off bill",R48="Inclusive"),((K48*1.1)-((K48*1.1)*M48/100))/1.1,IF(AND(Q48="Guaranteed off usage",R48="Inclusive"),((K48*1.1)-((J48*1.1)*N48/100))/1.1,IF(AND(Q48="Guaranteed off bill",R48="Exclusive"),K48-(K48*M48/100),IF(AND(Q48="Guaranteed off usage",R48="Exclusive"),K48-(J48*N48/100),IF(R48="Inclusive",((K48*1.1))/1.1,K48)))))</f>
        <v>2104.8338181818181</v>
      </c>
      <c r="T48" s="209">
        <f t="shared" ref="T48:T67" si="43">IF(AND(Q48="Pay-on-time off bill",R48="Inclusive"),((S48*1.1)-((S48*1.1)*O48/100))/1.1,IF(AND(Q48="Pay-on-time off usage",R48="Inclusive"),((S48*1.1)-((J48*1.1)*P48/100))/1.1,IF(AND(Q48="Pay-on-time off bill",R48="Exclusive"),S48-(S48*O48/100),IF(AND(Q48="Pay-on-time off usage",R48="Exclusive"),S48-(J48*P48/100),IF(R48="Inclusive",((S48*1.1))/1.1,S48)))))</f>
        <v>2104.8338181818181</v>
      </c>
      <c r="U48" s="381">
        <f t="shared" ref="U48:V67" si="44">S48*1.1</f>
        <v>2315.3172</v>
      </c>
      <c r="V48" s="381">
        <f t="shared" si="44"/>
        <v>2315.3172</v>
      </c>
      <c r="W48" s="210">
        <f>'ESS Jul 2020'!BL34</f>
        <v>0</v>
      </c>
      <c r="X48" s="211" t="str">
        <f>'ESS Jul 2020'!BM34</f>
        <v>n</v>
      </c>
    </row>
    <row r="49" spans="1:24" x14ac:dyDescent="0.15">
      <c r="A49" s="163" t="str">
        <f>'ESS Jul 2020'!K35</f>
        <v>Alinta Energy</v>
      </c>
      <c r="B49" s="158" t="str">
        <f>'ESS Jul 2020'!L35</f>
        <v>Home Deal</v>
      </c>
      <c r="C49" s="215">
        <f>IF('ESS Jul 2020'!BP35=0,91*'ESS Jul 2020'!M35/100,(91*'ESS Jul 2020'!M35/100)+'ESS Jul 2020'!BP35/4)</f>
        <v>125.125</v>
      </c>
      <c r="D49" s="215">
        <f>IF('ESS Jul 2020'!O35="",$C$42*$C$43*'ESS Jul 2020'!N35/100,IF($C$42*$C$43&gt;='ESS Jul 2020'!P35,('ESS Jul 2020'!P35*'ESS Jul 2020'!N35/100),($C$42*$C$43*'ESS Jul 2020'!N35/100)))</f>
        <v>317.16363636363633</v>
      </c>
      <c r="E49" s="215">
        <f>IF(AND('ESS Jul 2020'!P35&gt;0,'ESS Jul 2020'!R35&gt;0),IF($C$42*$C$43&lt;'ESS Jul 2020'!P35,0,IF($C$42*$C$43&lt;=('ESS Jul 2020'!R35+'ESS Jul 2020'!P35),(($C$42*$C$43-'ESS Jul 2020'!P35)*'ESS Jul 2020'!Q35/100),(('ESS Jul 2020'!R35)*'ESS Jul 2020'!Q35/100))),0)</f>
        <v>0</v>
      </c>
      <c r="F49" s="215">
        <f>IF(AND('ESS Jul 2020'!Q34&gt;0,'ESS Jul 2020'!S34&gt;0),IF($C$42*$C$43&lt;('ESS Jul 2020'!R34+'ESS Jul 2020'!P34),0,IF($C$42*$C$43&lt;=('ESS Jul 2020'!T34+'ESS Jul 2020'!R34+'ESS Jul 2020'!P34),(($C$42*$C$43-('ESS Jul 2020'!R34+'ESS Jul 2020'!P34))*'ESS Jul 2020'!S34/100),('ESS Jul 2020'!T34*'ESS Jul 2020'!S34/100))),0)</f>
        <v>0</v>
      </c>
      <c r="G49" s="215">
        <f>IF(AND('ESS Jul 2020'!R35&gt;0,'ESS Jul 2020'!T35&gt;0),IF(($C$42*$C$43&lt;'ESS Jul 2020'!T35),(0),($C$42*$C$43*'ESS Jul 2020'!T35)*'ESS Jul 2020'!U35/100),IF(AND('ESS Jul 2020'!R35&gt;0,'ESS Jul 2020'!T35=""),IF(($C$42*$C$43&lt;'ESS Jul 2020'!R35+'ESS Jul 2020'!P35),(0),(($C$42*$C$43-('ESS Jul 2020'!R35+'ESS Jul 2020'!P35))*'ESS Jul 2020'!S35/100)),IF(AND('ESS Jul 2020'!P35&gt;0,'ESS Jul 2020'!R35=""&gt;0),IF(($C$42*$C$43&lt;'ESS Jul 2020'!P35),(0),($C$42*$C$43-'ESS Jul 2020'!P35)*'ESS Jul 2020'!Q35/100),0)))</f>
        <v>0</v>
      </c>
      <c r="H49" s="215">
        <f>($C$42*$C$44)*'ESS Jul 2020'!AE35/100</f>
        <v>74.127272727272725</v>
      </c>
      <c r="I49" s="215">
        <f t="shared" si="39"/>
        <v>516.41590909090905</v>
      </c>
      <c r="J49" s="377">
        <f t="shared" si="40"/>
        <v>1565.1636363636362</v>
      </c>
      <c r="K49" s="209">
        <f t="shared" si="41"/>
        <v>2065.6636363636362</v>
      </c>
      <c r="L49" s="181">
        <f t="shared" si="36"/>
        <v>2272.23</v>
      </c>
      <c r="M49" s="209">
        <f>'ESS Jul 2020'!AZ35</f>
        <v>0</v>
      </c>
      <c r="N49" s="209">
        <f>'ESS Jul 2020'!BA35</f>
        <v>0</v>
      </c>
      <c r="O49" s="209">
        <f>'ESS Jul 2020'!BB35</f>
        <v>0</v>
      </c>
      <c r="P49" s="209">
        <f>'ESS Jul 2020'!BC35</f>
        <v>0</v>
      </c>
      <c r="Q49" s="378" t="str">
        <f t="shared" si="37"/>
        <v>No discount</v>
      </c>
      <c r="R49" s="378" t="str">
        <f t="shared" si="38"/>
        <v>Exclusive</v>
      </c>
      <c r="S49" s="379">
        <f t="shared" si="42"/>
        <v>2065.6636363636362</v>
      </c>
      <c r="T49" s="209">
        <f t="shared" si="43"/>
        <v>2065.6636363636362</v>
      </c>
      <c r="U49" s="381">
        <f t="shared" si="44"/>
        <v>2272.23</v>
      </c>
      <c r="V49" s="381">
        <f t="shared" si="44"/>
        <v>2272.23</v>
      </c>
      <c r="W49" s="210">
        <f>'ESS Jul 2020'!BL35</f>
        <v>0</v>
      </c>
      <c r="X49" s="211" t="str">
        <f>'ESS Jul 2020'!BM35</f>
        <v>n</v>
      </c>
    </row>
    <row r="50" spans="1:24" x14ac:dyDescent="0.15">
      <c r="A50" s="163" t="str">
        <f>'ESS Jul 2020'!K36</f>
        <v>Click Energy</v>
      </c>
      <c r="B50" s="158" t="str">
        <f>'ESS Jul 2020'!L36</f>
        <v>Flora</v>
      </c>
      <c r="C50" s="215">
        <f>IF('ESS Jul 2020'!BP36=0,91*'ESS Jul 2020'!M36/100,(91*'ESS Jul 2020'!M36/100)+'ESS Jul 2020'!BP36/4)</f>
        <v>97.24590909090908</v>
      </c>
      <c r="D50" s="215">
        <f>IF('ESS Jul 2020'!O36="",$C$42*$C$43*'ESS Jul 2020'!N36/100,IF($C$42*$C$43&gt;='ESS Jul 2020'!P36,('ESS Jul 2020'!P36*'ESS Jul 2020'!N36/100),($C$42*$C$43*'ESS Jul 2020'!N36/100)))</f>
        <v>304.18181818181813</v>
      </c>
      <c r="E50" s="215">
        <f>IF(AND('ESS Jul 2020'!P36&gt;0,'ESS Jul 2020'!R36&gt;0),IF($C$42*$C$43&lt;'ESS Jul 2020'!P36,0,IF($C$42*$C$43&lt;=('ESS Jul 2020'!R36+'ESS Jul 2020'!P36),(($C$42*$C$43-'ESS Jul 2020'!P36)*'ESS Jul 2020'!Q36/100),(('ESS Jul 2020'!R36)*'ESS Jul 2020'!Q36/100))),0)</f>
        <v>0</v>
      </c>
      <c r="F50" s="215">
        <f>IF(AND('ESS Jul 2020'!Q35&gt;0,'ESS Jul 2020'!S35&gt;0),IF($C$42*$C$43&lt;('ESS Jul 2020'!R35+'ESS Jul 2020'!P35),0,IF($C$42*$C$43&lt;=('ESS Jul 2020'!T35+'ESS Jul 2020'!R35+'ESS Jul 2020'!P35),(($C$42*$C$43-('ESS Jul 2020'!R35+'ESS Jul 2020'!P35))*'ESS Jul 2020'!S35/100),('ESS Jul 2020'!T35*'ESS Jul 2020'!S35/100))),0)</f>
        <v>0</v>
      </c>
      <c r="G50" s="215">
        <f>IF(AND('ESS Jul 2020'!R36&gt;0,'ESS Jul 2020'!T36&gt;0),IF(($C$42*$C$43&lt;'ESS Jul 2020'!T36),(0),($C$42*$C$43*'ESS Jul 2020'!T36)*'ESS Jul 2020'!U36/100),IF(AND('ESS Jul 2020'!R36&gt;0,'ESS Jul 2020'!T36=""),IF(($C$42*$C$43&lt;'ESS Jul 2020'!R36+'ESS Jul 2020'!P36),(0),(($C$42*$C$43-('ESS Jul 2020'!R36+'ESS Jul 2020'!P36))*'ESS Jul 2020'!S36/100)),IF(AND('ESS Jul 2020'!P36&gt;0,'ESS Jul 2020'!R36=""&gt;0),IF(($C$42*$C$43&lt;'ESS Jul 2020'!P36),(0),($C$42*$C$43-'ESS Jul 2020'!P36)*'ESS Jul 2020'!Q36/100),0)))</f>
        <v>0</v>
      </c>
      <c r="H50" s="215">
        <f>($C$42*$C$44)*'ESS Jul 2020'!AE36/100</f>
        <v>84.218181818181819</v>
      </c>
      <c r="I50" s="215">
        <f t="shared" si="39"/>
        <v>485.64590909090907</v>
      </c>
      <c r="J50" s="377">
        <f t="shared" si="40"/>
        <v>1553.6</v>
      </c>
      <c r="K50" s="209">
        <f t="shared" si="41"/>
        <v>1942.5836363636363</v>
      </c>
      <c r="L50" s="181">
        <f t="shared" si="36"/>
        <v>2136.8420000000001</v>
      </c>
      <c r="M50" s="209">
        <f>'ESS Jul 2020'!AZ36</f>
        <v>0</v>
      </c>
      <c r="N50" s="209">
        <f>'ESS Jul 2020'!BA36</f>
        <v>0</v>
      </c>
      <c r="O50" s="209">
        <f>'ESS Jul 2020'!BB36</f>
        <v>0</v>
      </c>
      <c r="P50" s="209">
        <f>'ESS Jul 2020'!BC36</f>
        <v>0</v>
      </c>
      <c r="Q50" s="378" t="str">
        <f t="shared" si="37"/>
        <v>No discount</v>
      </c>
      <c r="R50" s="378" t="str">
        <f t="shared" si="38"/>
        <v>Exclusive</v>
      </c>
      <c r="S50" s="379">
        <f t="shared" si="42"/>
        <v>1942.5836363636363</v>
      </c>
      <c r="T50" s="209">
        <f t="shared" si="43"/>
        <v>1942.5836363636363</v>
      </c>
      <c r="U50" s="381">
        <f t="shared" si="44"/>
        <v>2136.8420000000001</v>
      </c>
      <c r="V50" s="381">
        <f t="shared" si="44"/>
        <v>2136.8420000000001</v>
      </c>
      <c r="W50" s="210">
        <f>'ESS Jul 2020'!BL36</f>
        <v>0</v>
      </c>
      <c r="X50" s="211" t="str">
        <f>'ESS Jul 2020'!BM36</f>
        <v>n</v>
      </c>
    </row>
    <row r="51" spans="1:24" x14ac:dyDescent="0.15">
      <c r="A51" s="163" t="str">
        <f>'ESS Jul 2020'!K37</f>
        <v>Commander</v>
      </c>
      <c r="B51" s="158" t="str">
        <f>'ESS Jul 2020'!L37</f>
        <v>Market offer</v>
      </c>
      <c r="C51" s="215">
        <f>IF('ESS Jul 2020'!BP37=0,91*'ESS Jul 2020'!M37/100,(91*'ESS Jul 2020'!M37/100)+'ESS Jul 2020'!BP37/4)</f>
        <v>134.84545454545452</v>
      </c>
      <c r="D51" s="215">
        <f>IF('ESS Jul 2020'!O37="",$C$42*$C$43*'ESS Jul 2020'!N37/100,IF($C$42*$C$43&gt;='ESS Jul 2020'!P37,('ESS Jul 2020'!P37*'ESS Jul 2020'!N37/100),($C$42*$C$43*'ESS Jul 2020'!N37/100)))</f>
        <v>314.61818181818177</v>
      </c>
      <c r="E51" s="215">
        <f>IF(AND('ESS Jul 2020'!P37&gt;0,'ESS Jul 2020'!R37&gt;0),IF($C$42*$C$43&lt;'ESS Jul 2020'!P37,0,IF($C$42*$C$43&lt;=('ESS Jul 2020'!R37+'ESS Jul 2020'!P37),(($C$42*$C$43-'ESS Jul 2020'!P37)*'ESS Jul 2020'!Q37/100),(('ESS Jul 2020'!R37)*'ESS Jul 2020'!Q37/100))),0)</f>
        <v>0</v>
      </c>
      <c r="F51" s="215">
        <f>IF(AND('ESS Jul 2020'!Q36&gt;0,'ESS Jul 2020'!S36&gt;0),IF($C$42*$C$43&lt;('ESS Jul 2020'!R36+'ESS Jul 2020'!P36),0,IF($C$42*$C$43&lt;=('ESS Jul 2020'!T36+'ESS Jul 2020'!R36+'ESS Jul 2020'!P36),(($C$42*$C$43-('ESS Jul 2020'!R36+'ESS Jul 2020'!P36))*'ESS Jul 2020'!S36/100),('ESS Jul 2020'!T36*'ESS Jul 2020'!S36/100))),0)</f>
        <v>0</v>
      </c>
      <c r="G51" s="215">
        <f>IF(AND('ESS Jul 2020'!R37&gt;0,'ESS Jul 2020'!T37&gt;0),IF(($C$42*$C$43&lt;'ESS Jul 2020'!T37),(0),($C$42*$C$43*'ESS Jul 2020'!T37)*'ESS Jul 2020'!U37/100),IF(AND('ESS Jul 2020'!R37&gt;0,'ESS Jul 2020'!T37=""),IF(($C$42*$C$43&lt;'ESS Jul 2020'!R37+'ESS Jul 2020'!P37),(0),(($C$42*$C$43-('ESS Jul 2020'!R37+'ESS Jul 2020'!P37))*'ESS Jul 2020'!S37/100)),IF(AND('ESS Jul 2020'!P37&gt;0,'ESS Jul 2020'!R37=""&gt;0),IF(($C$42*$C$43&lt;'ESS Jul 2020'!P37),(0),($C$42*$C$43-'ESS Jul 2020'!P37)*'ESS Jul 2020'!Q37/100),0)))</f>
        <v>0</v>
      </c>
      <c r="H51" s="215">
        <f>($C$42*$C$44)*'ESS Jul 2020'!AE37/100</f>
        <v>82.690909090909088</v>
      </c>
      <c r="I51" s="215">
        <f t="shared" si="39"/>
        <v>532.15454545454531</v>
      </c>
      <c r="J51" s="377">
        <f t="shared" si="40"/>
        <v>1589.2363636363632</v>
      </c>
      <c r="K51" s="209">
        <f t="shared" si="41"/>
        <v>2128.6181818181813</v>
      </c>
      <c r="L51" s="181">
        <f t="shared" si="36"/>
        <v>2341.4799999999996</v>
      </c>
      <c r="M51" s="209">
        <f>'ESS Jul 2020'!AZ37</f>
        <v>0</v>
      </c>
      <c r="N51" s="209">
        <f>'ESS Jul 2020'!BA37</f>
        <v>0</v>
      </c>
      <c r="O51" s="209">
        <f>'ESS Jul 2020'!BB37</f>
        <v>0</v>
      </c>
      <c r="P51" s="209">
        <f>'ESS Jul 2020'!BC37</f>
        <v>0</v>
      </c>
      <c r="Q51" s="378" t="str">
        <f t="shared" si="37"/>
        <v>No discount</v>
      </c>
      <c r="R51" s="378" t="str">
        <f t="shared" si="38"/>
        <v>Exclusive</v>
      </c>
      <c r="S51" s="379">
        <f t="shared" si="42"/>
        <v>2128.6181818181813</v>
      </c>
      <c r="T51" s="209">
        <f t="shared" si="43"/>
        <v>2128.6181818181813</v>
      </c>
      <c r="U51" s="381">
        <f t="shared" si="44"/>
        <v>2341.4799999999996</v>
      </c>
      <c r="V51" s="381">
        <f t="shared" si="44"/>
        <v>2341.4799999999996</v>
      </c>
      <c r="W51" s="210">
        <f>'ESS Jul 2020'!BL37</f>
        <v>0</v>
      </c>
      <c r="X51" s="211" t="str">
        <f>'ESS Jul 2020'!BM37</f>
        <v>n</v>
      </c>
    </row>
    <row r="52" spans="1:24" x14ac:dyDescent="0.15">
      <c r="A52" s="163" t="str">
        <f>'ESS Jul 2020'!K38</f>
        <v>CovaU</v>
      </c>
      <c r="B52" s="158" t="str">
        <f>'ESS Jul 2020'!L38</f>
        <v>Freedom Plus</v>
      </c>
      <c r="C52" s="215">
        <f>IF('ESS Jul 2020'!BP38=0,91*'ESS Jul 2020'!M38/100,(91*'ESS Jul 2020'!M38/100)+'ESS Jul 2020'!BP38/4)</f>
        <v>178.46920000000003</v>
      </c>
      <c r="D52" s="215">
        <f>IF('ESS Jul 2020'!O38="",$C$42*$C$43*'ESS Jul 2020'!N38/100,IF($C$42*$C$43&gt;='ESS Jul 2020'!P38,('ESS Jul 2020'!P38*'ESS Jul 2020'!N38/100),($C$42*$C$43*'ESS Jul 2020'!N38/100)))</f>
        <v>419.99999999999994</v>
      </c>
      <c r="E52" s="215">
        <f>IF(AND('ESS Jul 2020'!P38&gt;0,'ESS Jul 2020'!R38&gt;0),IF($C$42*$C$43&lt;'ESS Jul 2020'!P38,0,IF($C$42*$C$43&lt;=('ESS Jul 2020'!R38+'ESS Jul 2020'!P38),(($C$42*$C$43-'ESS Jul 2020'!P38)*'ESS Jul 2020'!Q38/100),(('ESS Jul 2020'!R38)*'ESS Jul 2020'!Q38/100))),0)</f>
        <v>0</v>
      </c>
      <c r="F52" s="215">
        <f>IF(AND('ESS Jul 2020'!Q37&gt;0,'ESS Jul 2020'!S37&gt;0),IF($C$42*$C$43&lt;('ESS Jul 2020'!R37+'ESS Jul 2020'!P37),0,IF($C$42*$C$43&lt;=('ESS Jul 2020'!T37+'ESS Jul 2020'!R37+'ESS Jul 2020'!P37),(($C$42*$C$43-('ESS Jul 2020'!R37+'ESS Jul 2020'!P37))*'ESS Jul 2020'!S37/100),('ESS Jul 2020'!T37*'ESS Jul 2020'!S37/100))),0)</f>
        <v>0</v>
      </c>
      <c r="G52" s="215">
        <f>IF(AND('ESS Jul 2020'!R38&gt;0,'ESS Jul 2020'!T38&gt;0),IF(($C$42*$C$43&lt;'ESS Jul 2020'!T38),(0),($C$42*$C$43*'ESS Jul 2020'!T38)*'ESS Jul 2020'!U38/100),IF(AND('ESS Jul 2020'!R38&gt;0,'ESS Jul 2020'!T38=""),IF(($C$42*$C$43&lt;'ESS Jul 2020'!R38+'ESS Jul 2020'!P38),(0),(($C$42*$C$43-('ESS Jul 2020'!R38+'ESS Jul 2020'!P38))*'ESS Jul 2020'!S38/100)),IF(AND('ESS Jul 2020'!P38&gt;0,'ESS Jul 2020'!R38=""&gt;0),IF(($C$42*$C$43&lt;'ESS Jul 2020'!P38),(0),($C$42*$C$43-'ESS Jul 2020'!P38)*'ESS Jul 2020'!Q38/100),0)))</f>
        <v>0</v>
      </c>
      <c r="H52" s="215">
        <f>($C$42*$C$44)*'ESS Jul 2020'!AE38/100</f>
        <v>127.30909090909088</v>
      </c>
      <c r="I52" s="215">
        <f t="shared" si="39"/>
        <v>725.77829090909086</v>
      </c>
      <c r="J52" s="377">
        <f t="shared" si="40"/>
        <v>2189.2363636363634</v>
      </c>
      <c r="K52" s="209">
        <f t="shared" si="41"/>
        <v>2903.1131636363634</v>
      </c>
      <c r="L52" s="181">
        <f t="shared" si="36"/>
        <v>3193.4244800000001</v>
      </c>
      <c r="M52" s="209">
        <f>'ESS Jul 2020'!AZ38</f>
        <v>20</v>
      </c>
      <c r="N52" s="209">
        <f>'ESS Jul 2020'!BA38</f>
        <v>0</v>
      </c>
      <c r="O52" s="209">
        <f>'ESS Jul 2020'!BB38</f>
        <v>0</v>
      </c>
      <c r="P52" s="209">
        <f>'ESS Jul 2020'!BC38</f>
        <v>0</v>
      </c>
      <c r="Q52" s="378" t="str">
        <f t="shared" si="37"/>
        <v>Guaranteed off bill</v>
      </c>
      <c r="R52" s="378" t="str">
        <f t="shared" si="38"/>
        <v>Exclusive</v>
      </c>
      <c r="S52" s="379">
        <f t="shared" si="42"/>
        <v>2322.4905309090909</v>
      </c>
      <c r="T52" s="209">
        <f t="shared" si="43"/>
        <v>2322.4905309090909</v>
      </c>
      <c r="U52" s="381">
        <f t="shared" si="44"/>
        <v>2554.7395840000004</v>
      </c>
      <c r="V52" s="381">
        <f t="shared" si="44"/>
        <v>2554.7395840000004</v>
      </c>
      <c r="W52" s="210">
        <f>'ESS Jul 2020'!BL38</f>
        <v>0</v>
      </c>
      <c r="X52" s="211" t="str">
        <f>'ESS Jul 2020'!BM38</f>
        <v>n</v>
      </c>
    </row>
    <row r="53" spans="1:24" x14ac:dyDescent="0.15">
      <c r="A53" s="163" t="str">
        <f>'ESS Jul 2020'!K39</f>
        <v>Diamond Energy</v>
      </c>
      <c r="B53" s="158" t="str">
        <f>'ESS Jul 2020'!L39</f>
        <v>Renewable Saver POT</v>
      </c>
      <c r="C53" s="215">
        <f>IF('ESS Jul 2020'!BP39=0,91*'ESS Jul 2020'!M39/100,(91*'ESS Jul 2020'!M39/100)+'ESS Jul 2020'!BP39/4)</f>
        <v>134.49800000000002</v>
      </c>
      <c r="D53" s="215">
        <f>IF('ESS Jul 2020'!O39="",$C$42*$C$43*'ESS Jul 2020'!N39/100,IF($C$42*$C$43&gt;='ESS Jul 2020'!P39,('ESS Jul 2020'!P39*'ESS Jul 2020'!N39/100),($C$42*$C$43*'ESS Jul 2020'!N39/100)))</f>
        <v>80.945454545454538</v>
      </c>
      <c r="E53" s="215">
        <f>IF(AND('ESS Jul 2020'!P39&gt;0,'ESS Jul 2020'!R39&gt;0),IF($C$42*$C$43&lt;'ESS Jul 2020'!P39,0,IF($C$42*$C$43&lt;=('ESS Jul 2020'!R39+'ESS Jul 2020'!P39),(($C$42*$C$43-'ESS Jul 2020'!P39)*'ESS Jul 2020'!Q39/100),(('ESS Jul 2020'!R39)*'ESS Jul 2020'!Q39/100))),0)</f>
        <v>0</v>
      </c>
      <c r="F53" s="215">
        <f>IF(AND('ESS Jul 2020'!Q38&gt;0,'ESS Jul 2020'!S38&gt;0),IF($C$42*$C$43&lt;('ESS Jul 2020'!R38+'ESS Jul 2020'!P38),0,IF($C$42*$C$43&lt;=('ESS Jul 2020'!T38+'ESS Jul 2020'!R38+'ESS Jul 2020'!P38),(($C$42*$C$43-('ESS Jul 2020'!R38+'ESS Jul 2020'!P38))*'ESS Jul 2020'!S38/100),('ESS Jul 2020'!T38*'ESS Jul 2020'!S38/100))),0)</f>
        <v>0</v>
      </c>
      <c r="G53" s="215">
        <f>IF(AND('ESS Jul 2020'!R39&gt;0,'ESS Jul 2020'!T39&gt;0),IF(($C$42*$C$43&lt;'ESS Jul 2020'!T39),(0),($C$42*$C$43*'ESS Jul 2020'!T39)*'ESS Jul 2020'!U39/100),IF(AND('ESS Jul 2020'!R39&gt;0,'ESS Jul 2020'!T39=""),IF(($C$42*$C$43&lt;'ESS Jul 2020'!R39+'ESS Jul 2020'!P39),(0),(($C$42*$C$43-('ESS Jul 2020'!R39+'ESS Jul 2020'!P39))*'ESS Jul 2020'!S39/100)),IF(AND('ESS Jul 2020'!P39&gt;0,'ESS Jul 2020'!R39=""&gt;0),IF(($C$42*$C$43&lt;'ESS Jul 2020'!P39),(0),($C$42*$C$43-'ESS Jul 2020'!P39)*'ESS Jul 2020'!Q39/100),0)))</f>
        <v>328.9</v>
      </c>
      <c r="H53" s="215">
        <f>($C$42*$C$44)*'ESS Jul 2020'!AE39/100</f>
        <v>87.927272727272722</v>
      </c>
      <c r="I53" s="215">
        <f t="shared" si="39"/>
        <v>632.27072727272719</v>
      </c>
      <c r="J53" s="377">
        <f t="shared" si="40"/>
        <v>1991.0909090909086</v>
      </c>
      <c r="K53" s="209">
        <f t="shared" si="41"/>
        <v>2529.0829090909087</v>
      </c>
      <c r="L53" s="181">
        <f t="shared" si="36"/>
        <v>2781.9911999999999</v>
      </c>
      <c r="M53" s="209">
        <f>'ESS Jul 2020'!AZ39</f>
        <v>0</v>
      </c>
      <c r="N53" s="209">
        <f>'ESS Jul 2020'!BA39</f>
        <v>0</v>
      </c>
      <c r="O53" s="209">
        <f>'ESS Jul 2020'!BB39</f>
        <v>7</v>
      </c>
      <c r="P53" s="209">
        <f>'ESS Jul 2020'!BC39</f>
        <v>0</v>
      </c>
      <c r="Q53" s="378" t="str">
        <f t="shared" si="37"/>
        <v>Pay-on-time off bill</v>
      </c>
      <c r="R53" s="378" t="str">
        <f t="shared" si="38"/>
        <v>Exclusive</v>
      </c>
      <c r="S53" s="379">
        <f t="shared" si="42"/>
        <v>2529.0829090909087</v>
      </c>
      <c r="T53" s="209">
        <f t="shared" si="43"/>
        <v>2352.0471054545451</v>
      </c>
      <c r="U53" s="381">
        <f t="shared" si="44"/>
        <v>2781.9911999999999</v>
      </c>
      <c r="V53" s="381">
        <f t="shared" si="44"/>
        <v>2587.251816</v>
      </c>
      <c r="W53" s="210">
        <f>'ESS Jul 2020'!BL39</f>
        <v>0</v>
      </c>
      <c r="X53" s="211" t="str">
        <f>'ESS Jul 2020'!BM39</f>
        <v>n</v>
      </c>
    </row>
    <row r="54" spans="1:24" x14ac:dyDescent="0.15">
      <c r="A54" s="163" t="str">
        <f>'ESS Jul 2020'!K40</f>
        <v>Dodo Power &amp; Gas</v>
      </c>
      <c r="B54" s="158" t="str">
        <f>'ESS Jul 2020'!L40</f>
        <v>Market offer</v>
      </c>
      <c r="C54" s="215">
        <f>IF('ESS Jul 2020'!BP40=0,91*'ESS Jul 2020'!M40/100,(91*'ESS Jul 2020'!M40/100)+'ESS Jul 2020'!BP40/4)</f>
        <v>134.84545454545452</v>
      </c>
      <c r="D54" s="215">
        <f>IF('ESS Jul 2020'!O40="",$C$42*$C$43*'ESS Jul 2020'!N40/100,IF($C$42*$C$43&gt;='ESS Jul 2020'!P40,('ESS Jul 2020'!P40*'ESS Jul 2020'!N40/100),($C$42*$C$43*'ESS Jul 2020'!N40/100)))</f>
        <v>314.61818181818177</v>
      </c>
      <c r="E54" s="215">
        <f>IF(AND('ESS Jul 2020'!P40&gt;0,'ESS Jul 2020'!R40&gt;0),IF($C$42*$C$43&lt;'ESS Jul 2020'!P40,0,IF($C$42*$C$43&lt;=('ESS Jul 2020'!R40+'ESS Jul 2020'!P40),(($C$42*$C$43-'ESS Jul 2020'!P40)*'ESS Jul 2020'!Q40/100),(('ESS Jul 2020'!R40)*'ESS Jul 2020'!Q40/100))),0)</f>
        <v>0</v>
      </c>
      <c r="F54" s="215">
        <f>IF(AND('ESS Jul 2020'!Q39&gt;0,'ESS Jul 2020'!S39&gt;0),IF($C$42*$C$43&lt;('ESS Jul 2020'!R39+'ESS Jul 2020'!P39),0,IF($C$42*$C$43&lt;=('ESS Jul 2020'!T39+'ESS Jul 2020'!R39+'ESS Jul 2020'!P39),(($C$42*$C$43-('ESS Jul 2020'!R39+'ESS Jul 2020'!P39))*'ESS Jul 2020'!S39/100),('ESS Jul 2020'!T39*'ESS Jul 2020'!S39/100))),0)</f>
        <v>0</v>
      </c>
      <c r="G54" s="215">
        <f>IF(AND('ESS Jul 2020'!R40&gt;0,'ESS Jul 2020'!T40&gt;0),IF(($C$42*$C$43&lt;'ESS Jul 2020'!T40),(0),($C$42*$C$43*'ESS Jul 2020'!T40)*'ESS Jul 2020'!U40/100),IF(AND('ESS Jul 2020'!R40&gt;0,'ESS Jul 2020'!T40=""),IF(($C$42*$C$43&lt;'ESS Jul 2020'!R40+'ESS Jul 2020'!P40),(0),(($C$42*$C$43-('ESS Jul 2020'!R40+'ESS Jul 2020'!P40))*'ESS Jul 2020'!S40/100)),IF(AND('ESS Jul 2020'!P40&gt;0,'ESS Jul 2020'!R40=""&gt;0),IF(($C$42*$C$43&lt;'ESS Jul 2020'!P40),(0),($C$42*$C$43-'ESS Jul 2020'!P40)*'ESS Jul 2020'!Q40/100),0)))</f>
        <v>0</v>
      </c>
      <c r="H54" s="215">
        <f>($C$42*$C$44)*'ESS Jul 2020'!AE40/100</f>
        <v>82.690909090909088</v>
      </c>
      <c r="I54" s="215">
        <f t="shared" si="39"/>
        <v>532.15454545454531</v>
      </c>
      <c r="J54" s="377">
        <f t="shared" si="40"/>
        <v>1589.2363636363632</v>
      </c>
      <c r="K54" s="209">
        <f t="shared" si="41"/>
        <v>2128.6181818181813</v>
      </c>
      <c r="L54" s="181">
        <f t="shared" si="36"/>
        <v>2341.4799999999996</v>
      </c>
      <c r="M54" s="209">
        <f>'ESS Jul 2020'!AZ40</f>
        <v>0</v>
      </c>
      <c r="N54" s="209">
        <f>'ESS Jul 2020'!BA40</f>
        <v>0</v>
      </c>
      <c r="O54" s="209">
        <f>'ESS Jul 2020'!BB40</f>
        <v>0</v>
      </c>
      <c r="P54" s="209">
        <f>'ESS Jul 2020'!BC40</f>
        <v>0</v>
      </c>
      <c r="Q54" s="378" t="str">
        <f t="shared" si="37"/>
        <v>No discount</v>
      </c>
      <c r="R54" s="378" t="str">
        <f t="shared" si="38"/>
        <v>Exclusive</v>
      </c>
      <c r="S54" s="379">
        <f t="shared" si="42"/>
        <v>2128.6181818181813</v>
      </c>
      <c r="T54" s="209">
        <f t="shared" si="43"/>
        <v>2128.6181818181813</v>
      </c>
      <c r="U54" s="381">
        <f t="shared" si="44"/>
        <v>2341.4799999999996</v>
      </c>
      <c r="V54" s="381">
        <f t="shared" si="44"/>
        <v>2341.4799999999996</v>
      </c>
      <c r="W54" s="210">
        <f>'ESS Jul 2020'!BL40</f>
        <v>0</v>
      </c>
      <c r="X54" s="211" t="str">
        <f>'ESS Jul 2020'!BM40</f>
        <v>n</v>
      </c>
    </row>
    <row r="55" spans="1:24" x14ac:dyDescent="0.15">
      <c r="A55" s="163" t="str">
        <f>'ESS Jul 2020'!K41</f>
        <v>EnergyAustralia</v>
      </c>
      <c r="B55" s="158" t="str">
        <f>'ESS Jul 2020'!L41</f>
        <v>Total Plan Home</v>
      </c>
      <c r="C55" s="215">
        <f>IF('ESS Jul 2020'!BP41=0,91*'ESS Jul 2020'!M41/100,(91*'ESS Jul 2020'!M41/100)+'ESS Jul 2020'!BP41/4)</f>
        <v>122.85</v>
      </c>
      <c r="D55" s="215">
        <f>IF('ESS Jul 2020'!O41="",$C$42*$C$43*'ESS Jul 2020'!N41/100,IF($C$42*$C$43&gt;='ESS Jul 2020'!P41,('ESS Jul 2020'!P41*'ESS Jul 2020'!N41/100),($C$42*$C$43*'ESS Jul 2020'!N41/100)))</f>
        <v>400.14545454545458</v>
      </c>
      <c r="E55" s="215">
        <f>IF(AND('ESS Jul 2020'!P41&gt;0,'ESS Jul 2020'!R41&gt;0),IF($C$42*$C$43&lt;'ESS Jul 2020'!P41,0,IF($C$42*$C$43&lt;=('ESS Jul 2020'!R41+'ESS Jul 2020'!P41),(($C$42*$C$43-'ESS Jul 2020'!P41)*'ESS Jul 2020'!Q41/100),(('ESS Jul 2020'!R41)*'ESS Jul 2020'!Q41/100))),0)</f>
        <v>0</v>
      </c>
      <c r="F55" s="215">
        <f>IF(AND('ESS Jul 2020'!Q40&gt;0,'ESS Jul 2020'!S40&gt;0),IF($C$42*$C$43&lt;('ESS Jul 2020'!R40+'ESS Jul 2020'!P40),0,IF($C$42*$C$43&lt;=('ESS Jul 2020'!T40+'ESS Jul 2020'!R40+'ESS Jul 2020'!P40),(($C$42*$C$43-('ESS Jul 2020'!R40+'ESS Jul 2020'!P40))*'ESS Jul 2020'!S40/100),('ESS Jul 2020'!T40*'ESS Jul 2020'!S40/100))),0)</f>
        <v>0</v>
      </c>
      <c r="G55" s="215">
        <f>IF(AND('ESS Jul 2020'!R41&gt;0,'ESS Jul 2020'!T41&gt;0),IF(($C$42*$C$43&lt;'ESS Jul 2020'!T41),(0),($C$42*$C$43*'ESS Jul 2020'!T41)*'ESS Jul 2020'!U41/100),IF(AND('ESS Jul 2020'!R41&gt;0,'ESS Jul 2020'!T41=""),IF(($C$42*$C$43&lt;'ESS Jul 2020'!R41+'ESS Jul 2020'!P41),(0),(($C$42*$C$43-('ESS Jul 2020'!R41+'ESS Jul 2020'!P41))*'ESS Jul 2020'!S41/100)),IF(AND('ESS Jul 2020'!P41&gt;0,'ESS Jul 2020'!R41=""&gt;0),IF(($C$42*$C$43&lt;'ESS Jul 2020'!P41),(0),($C$42*$C$43-'ESS Jul 2020'!P41)*'ESS Jul 2020'!Q41/100),0)))</f>
        <v>0</v>
      </c>
      <c r="H55" s="215">
        <f>($C$42*$C$44)*'ESS Jul 2020'!AE41/100</f>
        <v>91.36363636363636</v>
      </c>
      <c r="I55" s="215">
        <f t="shared" si="39"/>
        <v>614.35909090909092</v>
      </c>
      <c r="J55" s="377">
        <f t="shared" si="40"/>
        <v>1966.0363636363636</v>
      </c>
      <c r="K55" s="209">
        <f t="shared" si="41"/>
        <v>2457.4363636363637</v>
      </c>
      <c r="L55" s="181">
        <f t="shared" si="36"/>
        <v>2703.1800000000003</v>
      </c>
      <c r="M55" s="209">
        <f>'ESS Jul 2020'!AZ41</f>
        <v>16</v>
      </c>
      <c r="N55" s="209">
        <f>'ESS Jul 2020'!BA41</f>
        <v>0</v>
      </c>
      <c r="O55" s="209">
        <f>'ESS Jul 2020'!BB41</f>
        <v>0</v>
      </c>
      <c r="P55" s="209">
        <f>'ESS Jul 2020'!BC41</f>
        <v>0</v>
      </c>
      <c r="Q55" s="378" t="str">
        <f t="shared" si="37"/>
        <v>Guaranteed off bill</v>
      </c>
      <c r="R55" s="378" t="str">
        <f t="shared" si="38"/>
        <v>Exclusive</v>
      </c>
      <c r="S55" s="379">
        <f t="shared" si="42"/>
        <v>2064.2465454545454</v>
      </c>
      <c r="T55" s="209">
        <f t="shared" si="43"/>
        <v>2064.2465454545454</v>
      </c>
      <c r="U55" s="381">
        <f t="shared" si="44"/>
        <v>2270.6712000000002</v>
      </c>
      <c r="V55" s="381">
        <f t="shared" si="44"/>
        <v>2270.6712000000002</v>
      </c>
      <c r="W55" s="210">
        <f>'ESS Jul 2020'!BL41</f>
        <v>0</v>
      </c>
      <c r="X55" s="211" t="str">
        <f>'ESS Jul 2020'!BM41</f>
        <v>n</v>
      </c>
    </row>
    <row r="56" spans="1:24" x14ac:dyDescent="0.15">
      <c r="A56" s="163" t="str">
        <f>'ESS Jul 2020'!K42</f>
        <v>Mojo Power</v>
      </c>
      <c r="B56" s="158" t="str">
        <f>'ESS Jul 2020'!L42</f>
        <v>All Day Breakfast</v>
      </c>
      <c r="C56" s="215">
        <f>IF('ESS Jul 2020'!BP42=0,91*'ESS Jul 2020'!M42/100,(91*'ESS Jul 2020'!M42/100)+'ESS Jul 2020'!BP42/4)</f>
        <v>113.96509090909089</v>
      </c>
      <c r="D56" s="215">
        <f>IF('ESS Jul 2020'!O42="",$C$42*$C$43*'ESS Jul 2020'!N42/100,IF($C$42*$C$43&gt;='ESS Jul 2020'!P42,('ESS Jul 2020'!P42*'ESS Jul 2020'!N42/100),($C$42*$C$43*'ESS Jul 2020'!N42/100)))</f>
        <v>278.59999999999997</v>
      </c>
      <c r="E56" s="215">
        <f>IF(AND('ESS Jul 2020'!P42&gt;0,'ESS Jul 2020'!R42&gt;0),IF($C$42*$C$43&lt;'ESS Jul 2020'!P42,0,IF($C$42*$C$43&lt;=('ESS Jul 2020'!R42+'ESS Jul 2020'!P42),(($C$42*$C$43-'ESS Jul 2020'!P42)*'ESS Jul 2020'!Q42/100),(('ESS Jul 2020'!R42)*'ESS Jul 2020'!Q42/100))),0)</f>
        <v>0</v>
      </c>
      <c r="F56" s="215">
        <f>IF(AND('ESS Jul 2020'!Q41&gt;0,'ESS Jul 2020'!S41&gt;0),IF($C$42*$C$43&lt;('ESS Jul 2020'!R41+'ESS Jul 2020'!P41),0,IF($C$42*$C$43&lt;=('ESS Jul 2020'!T41+'ESS Jul 2020'!R41+'ESS Jul 2020'!P41),(($C$42*$C$43-('ESS Jul 2020'!R41+'ESS Jul 2020'!P41))*'ESS Jul 2020'!S41/100),('ESS Jul 2020'!T41*'ESS Jul 2020'!S41/100))),0)</f>
        <v>0</v>
      </c>
      <c r="G56" s="215">
        <f>IF(AND('ESS Jul 2020'!R42&gt;0,'ESS Jul 2020'!T42&gt;0),IF(($C$42*$C$43&lt;'ESS Jul 2020'!T42),(0),($C$42*$C$43*'ESS Jul 2020'!T42)*'ESS Jul 2020'!U42/100),IF(AND('ESS Jul 2020'!R42&gt;0,'ESS Jul 2020'!T42=""),IF(($C$42*$C$43&lt;'ESS Jul 2020'!R42+'ESS Jul 2020'!P42),(0),(($C$42*$C$43-('ESS Jul 2020'!R42+'ESS Jul 2020'!P42))*'ESS Jul 2020'!S42/100)),IF(AND('ESS Jul 2020'!P42&gt;0,'ESS Jul 2020'!R42=""&gt;0),IF(($C$42*$C$43&lt;'ESS Jul 2020'!P42),(0),($C$42*$C$43-'ESS Jul 2020'!P42)*'ESS Jul 2020'!Q42/100),0)))</f>
        <v>0</v>
      </c>
      <c r="H56" s="215">
        <f>($C$42*$C$44)*'ESS Jul 2020'!AE42/100</f>
        <v>77.61818181818181</v>
      </c>
      <c r="I56" s="215">
        <f t="shared" si="39"/>
        <v>470.18327272727265</v>
      </c>
      <c r="J56" s="377">
        <f t="shared" si="40"/>
        <v>1424.8727272727269</v>
      </c>
      <c r="K56" s="209">
        <f t="shared" si="41"/>
        <v>1880.7330909090906</v>
      </c>
      <c r="L56" s="181">
        <f t="shared" si="36"/>
        <v>2068.8063999999999</v>
      </c>
      <c r="M56" s="209">
        <f>'ESS Jul 2020'!AZ42</f>
        <v>0</v>
      </c>
      <c r="N56" s="209">
        <f>'ESS Jul 2020'!BA42</f>
        <v>0</v>
      </c>
      <c r="O56" s="209">
        <f>'ESS Jul 2020'!BB42</f>
        <v>0</v>
      </c>
      <c r="P56" s="209">
        <f>'ESS Jul 2020'!BC42</f>
        <v>0</v>
      </c>
      <c r="Q56" s="378" t="str">
        <f t="shared" si="37"/>
        <v>No discount</v>
      </c>
      <c r="R56" s="378" t="str">
        <f t="shared" si="38"/>
        <v>Exclusive</v>
      </c>
      <c r="S56" s="379">
        <f t="shared" si="42"/>
        <v>1880.7330909090906</v>
      </c>
      <c r="T56" s="209">
        <f t="shared" si="43"/>
        <v>1880.7330909090906</v>
      </c>
      <c r="U56" s="381">
        <f t="shared" si="44"/>
        <v>2068.8063999999999</v>
      </c>
      <c r="V56" s="381">
        <f t="shared" si="44"/>
        <v>2068.8063999999999</v>
      </c>
      <c r="W56" s="210">
        <f>'ESS Jul 2020'!BL42</f>
        <v>0</v>
      </c>
      <c r="X56" s="211" t="str">
        <f>'ESS Jul 2020'!BM42</f>
        <v>n</v>
      </c>
    </row>
    <row r="57" spans="1:24" x14ac:dyDescent="0.15">
      <c r="A57" s="163" t="str">
        <f>'ESS Jul 2020'!K43</f>
        <v>Momentum Energy</v>
      </c>
      <c r="B57" s="158" t="str">
        <f>'ESS Jul 2020'!L43</f>
        <v>SmilePower Flexi</v>
      </c>
      <c r="C57" s="215">
        <f>IF('ESS Jul 2020'!BP43=0,91*'ESS Jul 2020'!M43/100,(91*'ESS Jul 2020'!M43/100)+'ESS Jul 2020'!BP43/4)</f>
        <v>105.71718181818181</v>
      </c>
      <c r="D57" s="215">
        <f>IF('ESS Jul 2020'!O43="",$C$42*$C$43*'ESS Jul 2020'!N43/100,IF($C$42*$C$43&gt;='ESS Jul 2020'!P43,('ESS Jul 2020'!P43*'ESS Jul 2020'!N43/100),($C$42*$C$43*'ESS Jul 2020'!N43/100)))</f>
        <v>428.2727272727272</v>
      </c>
      <c r="E57" s="215">
        <f>IF(AND('ESS Jul 2020'!P43&gt;0,'ESS Jul 2020'!R43&gt;0),IF($C$42*$C$43&lt;'ESS Jul 2020'!P43,0,IF($C$42*$C$43&lt;=('ESS Jul 2020'!R43+'ESS Jul 2020'!P43),(($C$42*$C$43-'ESS Jul 2020'!P43)*'ESS Jul 2020'!Q43/100),(('ESS Jul 2020'!R43)*'ESS Jul 2020'!Q43/100))),0)</f>
        <v>0</v>
      </c>
      <c r="F57" s="215">
        <f>IF(AND('ESS Jul 2020'!Q42&gt;0,'ESS Jul 2020'!S42&gt;0),IF($C$42*$C$43&lt;('ESS Jul 2020'!R42+'ESS Jul 2020'!P42),0,IF($C$42*$C$43&lt;=('ESS Jul 2020'!T42+'ESS Jul 2020'!R42+'ESS Jul 2020'!P42),(($C$42*$C$43-('ESS Jul 2020'!R42+'ESS Jul 2020'!P42))*'ESS Jul 2020'!S42/100),('ESS Jul 2020'!T42*'ESS Jul 2020'!S42/100))),0)</f>
        <v>0</v>
      </c>
      <c r="G57" s="215">
        <f>IF(AND('ESS Jul 2020'!R43&gt;0,'ESS Jul 2020'!T43&gt;0),IF(($C$42*$C$43&lt;'ESS Jul 2020'!T43),(0),($C$42*$C$43*'ESS Jul 2020'!T43)*'ESS Jul 2020'!U43/100),IF(AND('ESS Jul 2020'!R43&gt;0,'ESS Jul 2020'!T43=""),IF(($C$42*$C$43&lt;'ESS Jul 2020'!R43+'ESS Jul 2020'!P43),(0),(($C$42*$C$43-('ESS Jul 2020'!R43+'ESS Jul 2020'!P43))*'ESS Jul 2020'!S43/100)),IF(AND('ESS Jul 2020'!P43&gt;0,'ESS Jul 2020'!R43=""&gt;0),IF(($C$42*$C$43&lt;'ESS Jul 2020'!P43),(0),($C$42*$C$43-'ESS Jul 2020'!P43)*'ESS Jul 2020'!Q43/100),0)))</f>
        <v>0</v>
      </c>
      <c r="H57" s="215">
        <f>($C$42*$C$44)*'ESS Jul 2020'!AE43/100</f>
        <v>80.399999999999991</v>
      </c>
      <c r="I57" s="215">
        <f t="shared" si="39"/>
        <v>614.38990909090899</v>
      </c>
      <c r="J57" s="377">
        <f t="shared" si="40"/>
        <v>2034.6909090909087</v>
      </c>
      <c r="K57" s="209">
        <f t="shared" si="41"/>
        <v>2457.5596363636359</v>
      </c>
      <c r="L57" s="181">
        <f t="shared" si="36"/>
        <v>2703.3155999999999</v>
      </c>
      <c r="M57" s="209">
        <f>'ESS Jul 2020'!AZ43</f>
        <v>0</v>
      </c>
      <c r="N57" s="209">
        <f>'ESS Jul 2020'!BA43</f>
        <v>0</v>
      </c>
      <c r="O57" s="209">
        <f>'ESS Jul 2020'!BB43</f>
        <v>0</v>
      </c>
      <c r="P57" s="209">
        <f>'ESS Jul 2020'!BC43</f>
        <v>0</v>
      </c>
      <c r="Q57" s="378" t="str">
        <f t="shared" si="37"/>
        <v>No discount</v>
      </c>
      <c r="R57" s="378" t="str">
        <f t="shared" si="38"/>
        <v>Exclusive</v>
      </c>
      <c r="S57" s="379">
        <f t="shared" si="42"/>
        <v>2457.5596363636359</v>
      </c>
      <c r="T57" s="209">
        <f t="shared" si="43"/>
        <v>2457.5596363636359</v>
      </c>
      <c r="U57" s="381">
        <f t="shared" si="44"/>
        <v>2703.3155999999999</v>
      </c>
      <c r="V57" s="381">
        <f t="shared" si="44"/>
        <v>2703.3155999999999</v>
      </c>
      <c r="W57" s="210">
        <f>'ESS Jul 2020'!BL43</f>
        <v>0</v>
      </c>
      <c r="X57" s="211" t="str">
        <f>'ESS Jul 2020'!BM43</f>
        <v>n</v>
      </c>
    </row>
    <row r="58" spans="1:24" x14ac:dyDescent="0.15">
      <c r="A58" s="163" t="str">
        <f>'ESS Jul 2020'!K44</f>
        <v>Origin Energy</v>
      </c>
      <c r="B58" s="158" t="str">
        <f>'ESS Jul 2020'!L44</f>
        <v>Flexi</v>
      </c>
      <c r="C58" s="215">
        <f>IF('ESS Jul 2020'!BP44=0,91*'ESS Jul 2020'!M44/100,(91*'ESS Jul 2020'!M44/100)+'ESS Jul 2020'!BP44/4)</f>
        <v>137.61681818181819</v>
      </c>
      <c r="D58" s="215">
        <f>IF('ESS Jul 2020'!O44="",$C$42*$C$43*'ESS Jul 2020'!N44/100,IF($C$42*$C$43&gt;='ESS Jul 2020'!P44,('ESS Jul 2020'!P44*'ESS Jul 2020'!N44/100),($C$42*$C$43*'ESS Jul 2020'!N44/100)))</f>
        <v>389.32727272727266</v>
      </c>
      <c r="E58" s="215">
        <f>IF(AND('ESS Jul 2020'!P44&gt;0,'ESS Jul 2020'!R44&gt;0),IF($C$42*$C$43&lt;'ESS Jul 2020'!P44,0,IF($C$42*$C$43&lt;=('ESS Jul 2020'!R44+'ESS Jul 2020'!P44),(($C$42*$C$43-'ESS Jul 2020'!P44)*'ESS Jul 2020'!Q44/100),(('ESS Jul 2020'!R44)*'ESS Jul 2020'!Q44/100))),0)</f>
        <v>0</v>
      </c>
      <c r="F58" s="215">
        <f>IF(AND('ESS Jul 2020'!Q43&gt;0,'ESS Jul 2020'!S43&gt;0),IF($C$42*$C$43&lt;('ESS Jul 2020'!R43+'ESS Jul 2020'!P43),0,IF($C$42*$C$43&lt;=('ESS Jul 2020'!T43+'ESS Jul 2020'!R43+'ESS Jul 2020'!P43),(($C$42*$C$43-('ESS Jul 2020'!R43+'ESS Jul 2020'!P43))*'ESS Jul 2020'!S43/100),('ESS Jul 2020'!T43*'ESS Jul 2020'!S43/100))),0)</f>
        <v>0</v>
      </c>
      <c r="G58" s="215">
        <f>IF(AND('ESS Jul 2020'!R44&gt;0,'ESS Jul 2020'!T44&gt;0),IF(($C$42*$C$43&lt;'ESS Jul 2020'!T44),(0),($C$42*$C$43*'ESS Jul 2020'!T44)*'ESS Jul 2020'!U44/100),IF(AND('ESS Jul 2020'!R44&gt;0,'ESS Jul 2020'!T44=""),IF(($C$42*$C$43&lt;'ESS Jul 2020'!R44+'ESS Jul 2020'!P44),(0),(($C$42*$C$43-('ESS Jul 2020'!R44+'ESS Jul 2020'!P44))*'ESS Jul 2020'!S44/100)),IF(AND('ESS Jul 2020'!P44&gt;0,'ESS Jul 2020'!R44=""&gt;0),IF(($C$42*$C$43&lt;'ESS Jul 2020'!P44),(0),($C$42*$C$43-'ESS Jul 2020'!P44)*'ESS Jul 2020'!Q44/100),0)))</f>
        <v>0</v>
      </c>
      <c r="H58" s="215">
        <f>($C$42*$C$44)*'ESS Jul 2020'!AE44/100</f>
        <v>93.218181818181819</v>
      </c>
      <c r="I58" s="215">
        <f t="shared" si="39"/>
        <v>620.16227272727269</v>
      </c>
      <c r="J58" s="377">
        <f t="shared" si="40"/>
        <v>1930.181818181818</v>
      </c>
      <c r="K58" s="209">
        <f t="shared" si="41"/>
        <v>2480.6490909090908</v>
      </c>
      <c r="L58" s="181">
        <f t="shared" si="36"/>
        <v>2728.7139999999999</v>
      </c>
      <c r="M58" s="209">
        <f>'ESS Jul 2020'!AZ44</f>
        <v>14</v>
      </c>
      <c r="N58" s="209">
        <f>'ESS Jul 2020'!BA44</f>
        <v>0</v>
      </c>
      <c r="O58" s="209">
        <f>'ESS Jul 2020'!BB44</f>
        <v>0</v>
      </c>
      <c r="P58" s="209">
        <f>'ESS Jul 2020'!BC44</f>
        <v>0</v>
      </c>
      <c r="Q58" s="378" t="str">
        <f t="shared" si="37"/>
        <v>Guaranteed off bill</v>
      </c>
      <c r="R58" s="378" t="str">
        <f t="shared" si="38"/>
        <v>Inclusive</v>
      </c>
      <c r="S58" s="379">
        <f t="shared" si="42"/>
        <v>2133.3582181818178</v>
      </c>
      <c r="T58" s="209">
        <f t="shared" si="43"/>
        <v>2133.3582181818178</v>
      </c>
      <c r="U58" s="381">
        <f t="shared" si="44"/>
        <v>2346.6940399999999</v>
      </c>
      <c r="V58" s="381">
        <f t="shared" si="44"/>
        <v>2346.6940399999999</v>
      </c>
      <c r="W58" s="210">
        <f>'ESS Jul 2020'!BL44</f>
        <v>0</v>
      </c>
      <c r="X58" s="211" t="str">
        <f>'ESS Jul 2020'!BM44</f>
        <v>n</v>
      </c>
    </row>
    <row r="59" spans="1:24" x14ac:dyDescent="0.15">
      <c r="A59" s="163" t="str">
        <f>'ESS Jul 2020'!K45</f>
        <v>Powerdirect</v>
      </c>
      <c r="B59" s="158" t="str">
        <f>'ESS Jul 2020'!L45</f>
        <v>Rate Saver</v>
      </c>
      <c r="C59" s="215">
        <f>IF('ESS Jul 2020'!BP45=0,91*'ESS Jul 2020'!M45/100,(91*'ESS Jul 2020'!M45/100)+'ESS Jul 2020'!BP45/4)</f>
        <v>120.71563636363634</v>
      </c>
      <c r="D59" s="215">
        <f>IF('ESS Jul 2020'!O45="",$C$42*$C$43*'ESS Jul 2020'!N45/100,IF($C$42*$C$43&gt;='ESS Jul 2020'!P45,('ESS Jul 2020'!P45*'ESS Jul 2020'!N45/100),($C$42*$C$43*'ESS Jul 2020'!N45/100)))</f>
        <v>330.14545454545458</v>
      </c>
      <c r="E59" s="215">
        <f>IF(AND('ESS Jul 2020'!P45&gt;0,'ESS Jul 2020'!R45&gt;0),IF($C$42*$C$43&lt;'ESS Jul 2020'!P45,0,IF($C$42*$C$43&lt;=('ESS Jul 2020'!R45+'ESS Jul 2020'!P45),(($C$42*$C$43-'ESS Jul 2020'!P45)*'ESS Jul 2020'!Q45/100),(('ESS Jul 2020'!R45)*'ESS Jul 2020'!Q45/100))),0)</f>
        <v>0</v>
      </c>
      <c r="F59" s="215">
        <f>IF(AND('ESS Jul 2020'!Q44&gt;0,'ESS Jul 2020'!S44&gt;0),IF($C$42*$C$43&lt;('ESS Jul 2020'!R44+'ESS Jul 2020'!P44),0,IF($C$42*$C$43&lt;=('ESS Jul 2020'!T44+'ESS Jul 2020'!R44+'ESS Jul 2020'!P44),(($C$42*$C$43-('ESS Jul 2020'!R44+'ESS Jul 2020'!P44))*'ESS Jul 2020'!S44/100),('ESS Jul 2020'!T44*'ESS Jul 2020'!S44/100))),0)</f>
        <v>0</v>
      </c>
      <c r="G59" s="215">
        <f>IF(AND('ESS Jul 2020'!R45&gt;0,'ESS Jul 2020'!T45&gt;0),IF(($C$42*$C$43&lt;'ESS Jul 2020'!T45),(0),($C$42*$C$43*'ESS Jul 2020'!T45)*'ESS Jul 2020'!U45/100),IF(AND('ESS Jul 2020'!R45&gt;0,'ESS Jul 2020'!T45=""),IF(($C$42*$C$43&lt;'ESS Jul 2020'!R45+'ESS Jul 2020'!P45),(0),(($C$42*$C$43-('ESS Jul 2020'!R45+'ESS Jul 2020'!P45))*'ESS Jul 2020'!S45/100)),IF(AND('ESS Jul 2020'!P45&gt;0,'ESS Jul 2020'!R45=""&gt;0),IF(($C$42*$C$43&lt;'ESS Jul 2020'!P45),(0),($C$42*$C$43-'ESS Jul 2020'!P45)*'ESS Jul 2020'!Q45/100),0)))</f>
        <v>0</v>
      </c>
      <c r="H59" s="215">
        <f>($C$42*$C$44)*'ESS Jul 2020'!AE45/100</f>
        <v>81.490909090909085</v>
      </c>
      <c r="I59" s="215">
        <f t="shared" si="39"/>
        <v>532.35199999999998</v>
      </c>
      <c r="J59" s="377">
        <f t="shared" si="40"/>
        <v>1646.5454545454545</v>
      </c>
      <c r="K59" s="209">
        <f t="shared" si="41"/>
        <v>2129.4079999999999</v>
      </c>
      <c r="L59" s="181">
        <f t="shared" si="36"/>
        <v>2342.3488000000002</v>
      </c>
      <c r="M59" s="209">
        <f>'ESS Jul 2020'!AZ45</f>
        <v>0</v>
      </c>
      <c r="N59" s="209">
        <f>'ESS Jul 2020'!BA45</f>
        <v>0</v>
      </c>
      <c r="O59" s="209">
        <f>'ESS Jul 2020'!BB45</f>
        <v>0</v>
      </c>
      <c r="P59" s="209">
        <f>'ESS Jul 2020'!BC45</f>
        <v>0</v>
      </c>
      <c r="Q59" s="378" t="str">
        <f t="shared" si="37"/>
        <v>No discount</v>
      </c>
      <c r="R59" s="378" t="str">
        <f t="shared" si="38"/>
        <v>Exclusive</v>
      </c>
      <c r="S59" s="379">
        <f t="shared" si="42"/>
        <v>2129.4079999999999</v>
      </c>
      <c r="T59" s="209">
        <f t="shared" si="43"/>
        <v>2129.4079999999999</v>
      </c>
      <c r="U59" s="381">
        <f t="shared" si="44"/>
        <v>2342.3488000000002</v>
      </c>
      <c r="V59" s="381">
        <f t="shared" si="44"/>
        <v>2342.3488000000002</v>
      </c>
      <c r="W59" s="210">
        <f>'ESS Jul 2020'!BL45</f>
        <v>0</v>
      </c>
      <c r="X59" s="211" t="str">
        <f>'ESS Jul 2020'!BM45</f>
        <v>n</v>
      </c>
    </row>
    <row r="60" spans="1:24" x14ac:dyDescent="0.15">
      <c r="A60" s="163" t="str">
        <f>'ESS Jul 2020'!K46</f>
        <v>Powershop</v>
      </c>
      <c r="B60" s="158" t="str">
        <f>'ESS Jul 2020'!L46</f>
        <v>Shopper with Mega Pack</v>
      </c>
      <c r="C60" s="215">
        <f>IF('ESS Jul 2020'!BP46=0,91*'ESS Jul 2020'!M46/100,(91*'ESS Jul 2020'!M46/100)+'ESS Jul 2020'!BP46/4)</f>
        <v>149.1241818181818</v>
      </c>
      <c r="D60" s="215">
        <f>IF('ESS Jul 2020'!O46="",$C$42*$C$43*'ESS Jul 2020'!N46/100,IF($C$42*$C$43&gt;='ESS Jul 2020'!P46,('ESS Jul 2020'!P46*'ESS Jul 2020'!N46/100),($C$42*$C$43*'ESS Jul 2020'!N46/100)))</f>
        <v>298.70909090909083</v>
      </c>
      <c r="E60" s="215">
        <f>IF(AND('ESS Jul 2020'!P46&gt;0,'ESS Jul 2020'!R46&gt;0),IF($C$42*$C$43&lt;'ESS Jul 2020'!P46,0,IF($C$42*$C$43&lt;=('ESS Jul 2020'!R46+'ESS Jul 2020'!P46),(($C$42*$C$43-'ESS Jul 2020'!P46)*'ESS Jul 2020'!Q46/100),(('ESS Jul 2020'!R46)*'ESS Jul 2020'!Q46/100))),0)</f>
        <v>0</v>
      </c>
      <c r="F60" s="215">
        <f>IF(AND('ESS Jul 2020'!Q45&gt;0,'ESS Jul 2020'!S45&gt;0),IF($C$42*$C$43&lt;('ESS Jul 2020'!R45+'ESS Jul 2020'!P45),0,IF($C$42*$C$43&lt;=('ESS Jul 2020'!T45+'ESS Jul 2020'!R45+'ESS Jul 2020'!P45),(($C$42*$C$43-('ESS Jul 2020'!R45+'ESS Jul 2020'!P45))*'ESS Jul 2020'!S45/100),('ESS Jul 2020'!T45*'ESS Jul 2020'!S45/100))),0)</f>
        <v>0</v>
      </c>
      <c r="G60" s="215">
        <f>IF(AND('ESS Jul 2020'!R46&gt;0,'ESS Jul 2020'!T46&gt;0),IF(($C$42*$C$43&lt;'ESS Jul 2020'!T46),(0),($C$42*$C$43*'ESS Jul 2020'!T46)*'ESS Jul 2020'!U46/100),IF(AND('ESS Jul 2020'!R46&gt;0,'ESS Jul 2020'!T46=""),IF(($C$42*$C$43&lt;'ESS Jul 2020'!R46+'ESS Jul 2020'!P46),(0),(($C$42*$C$43-('ESS Jul 2020'!R46+'ESS Jul 2020'!P46))*'ESS Jul 2020'!S46/100)),IF(AND('ESS Jul 2020'!P46&gt;0,'ESS Jul 2020'!R46=""&gt;0),IF(($C$42*$C$43&lt;'ESS Jul 2020'!P46),(0),($C$42*$C$43-'ESS Jul 2020'!P46)*'ESS Jul 2020'!Q46/100),0)))</f>
        <v>0</v>
      </c>
      <c r="H60" s="215">
        <f>($C$42*$C$44)*'ESS Jul 2020'!AE46/100</f>
        <v>72.599999999999994</v>
      </c>
      <c r="I60" s="215">
        <f t="shared" si="39"/>
        <v>520.43327272727265</v>
      </c>
      <c r="J60" s="377">
        <f t="shared" si="40"/>
        <v>1485.2363636363634</v>
      </c>
      <c r="K60" s="209">
        <f t="shared" si="41"/>
        <v>2081.7330909090906</v>
      </c>
      <c r="L60" s="181">
        <f t="shared" si="36"/>
        <v>2289.9063999999998</v>
      </c>
      <c r="M60" s="209">
        <f>'ESS Jul 2020'!AZ46</f>
        <v>0</v>
      </c>
      <c r="N60" s="209">
        <f>'ESS Jul 2020'!BA46</f>
        <v>0</v>
      </c>
      <c r="O60" s="209">
        <f>'ESS Jul 2020'!BB46</f>
        <v>6</v>
      </c>
      <c r="P60" s="209">
        <f>'ESS Jul 2020'!BC46</f>
        <v>0</v>
      </c>
      <c r="Q60" s="378" t="str">
        <f t="shared" si="37"/>
        <v>Pay-on-time off bill</v>
      </c>
      <c r="R60" s="378" t="str">
        <f t="shared" si="38"/>
        <v>Inclusive</v>
      </c>
      <c r="S60" s="379">
        <f t="shared" si="42"/>
        <v>2081.7330909090906</v>
      </c>
      <c r="T60" s="209">
        <f t="shared" si="43"/>
        <v>1956.829105454545</v>
      </c>
      <c r="U60" s="381">
        <f t="shared" si="44"/>
        <v>2289.9063999999998</v>
      </c>
      <c r="V60" s="381">
        <f t="shared" si="44"/>
        <v>2152.5120159999997</v>
      </c>
      <c r="W60" s="210">
        <f>'ESS Jul 2020'!BL46</f>
        <v>0</v>
      </c>
      <c r="X60" s="211" t="str">
        <f>'ESS Jul 2020'!BM46</f>
        <v>n</v>
      </c>
    </row>
    <row r="61" spans="1:24" x14ac:dyDescent="0.15">
      <c r="A61" s="163" t="str">
        <f>'ESS Jul 2020'!K47</f>
        <v>Red Energy</v>
      </c>
      <c r="B61" s="158" t="str">
        <f>'ESS Jul 2020'!L47</f>
        <v>Living Energy Saver</v>
      </c>
      <c r="C61" s="215">
        <f>IF('ESS Jul 2020'!BP47=0,91*'ESS Jul 2020'!M47/100,(91*'ESS Jul 2020'!M47/100)+'ESS Jul 2020'!BP47/4)</f>
        <v>114.65999999999998</v>
      </c>
      <c r="D61" s="215">
        <f>IF('ESS Jul 2020'!O47="",$C$42*$C$43*'ESS Jul 2020'!N47/100,IF($C$42*$C$43&gt;='ESS Jul 2020'!P47,('ESS Jul 2020'!P47*'ESS Jul 2020'!N47/100),($C$42*$C$43*'ESS Jul 2020'!N47/100)))</f>
        <v>322.28181818181815</v>
      </c>
      <c r="E61" s="215">
        <f>IF(AND('ESS Jul 2020'!P47&gt;0,'ESS Jul 2020'!R47&gt;0),IF($C$42*$C$43&lt;'ESS Jul 2020'!P47,0,IF($C$42*$C$43&lt;=('ESS Jul 2020'!R47+'ESS Jul 2020'!P47),(($C$42*$C$43-'ESS Jul 2020'!P47)*'ESS Jul 2020'!Q47/100),(('ESS Jul 2020'!R47)*'ESS Jul 2020'!Q47/100))),0)</f>
        <v>0</v>
      </c>
      <c r="F61" s="215">
        <f>IF(AND('ESS Jul 2020'!Q46&gt;0,'ESS Jul 2020'!S46&gt;0),IF($C$42*$C$43&lt;('ESS Jul 2020'!R46+'ESS Jul 2020'!P46),0,IF($C$42*$C$43&lt;=('ESS Jul 2020'!T46+'ESS Jul 2020'!R46+'ESS Jul 2020'!P46),(($C$42*$C$43-('ESS Jul 2020'!R46+'ESS Jul 2020'!P46))*'ESS Jul 2020'!S46/100),('ESS Jul 2020'!T46*'ESS Jul 2020'!S46/100))),0)</f>
        <v>0</v>
      </c>
      <c r="G61" s="215">
        <f>IF(AND('ESS Jul 2020'!R47&gt;0,'ESS Jul 2020'!T47&gt;0),IF(($C$42*$C$43&lt;'ESS Jul 2020'!T47),(0),($C$42*$C$43*'ESS Jul 2020'!T47)*'ESS Jul 2020'!U47/100),IF(AND('ESS Jul 2020'!R47&gt;0,'ESS Jul 2020'!T47=""),IF(($C$42*$C$43&lt;'ESS Jul 2020'!R47+'ESS Jul 2020'!P47),(0),(($C$42*$C$43-('ESS Jul 2020'!R47+'ESS Jul 2020'!P47))*'ESS Jul 2020'!S47/100)),IF(AND('ESS Jul 2020'!P47&gt;0,'ESS Jul 2020'!R47=""&gt;0),IF(($C$42*$C$43&lt;'ESS Jul 2020'!P47),(0),($C$42*$C$43-'ESS Jul 2020'!P47)*'ESS Jul 2020'!Q47/100),0)))</f>
        <v>22.799999999999997</v>
      </c>
      <c r="H61" s="215">
        <f>($C$42*$C$44)*'ESS Jul 2020'!AE47/100</f>
        <v>102.59999999999998</v>
      </c>
      <c r="I61" s="215">
        <f t="shared" si="39"/>
        <v>562.3418181818181</v>
      </c>
      <c r="J61" s="377">
        <f t="shared" si="40"/>
        <v>1790.7272727272725</v>
      </c>
      <c r="K61" s="209">
        <f t="shared" si="41"/>
        <v>2249.3672727272724</v>
      </c>
      <c r="L61" s="181">
        <f t="shared" si="36"/>
        <v>2474.3039999999996</v>
      </c>
      <c r="M61" s="209">
        <f>'ESS Jul 2020'!AZ47</f>
        <v>0</v>
      </c>
      <c r="N61" s="209">
        <f>'ESS Jul 2020'!BA47</f>
        <v>0</v>
      </c>
      <c r="O61" s="209">
        <f>'ESS Jul 2020'!BB47</f>
        <v>0</v>
      </c>
      <c r="P61" s="209">
        <f>'ESS Jul 2020'!BC47</f>
        <v>0</v>
      </c>
      <c r="Q61" s="378" t="str">
        <f t="shared" si="37"/>
        <v>No discount</v>
      </c>
      <c r="R61" s="378" t="str">
        <f t="shared" si="38"/>
        <v>Inclusive</v>
      </c>
      <c r="S61" s="379">
        <f t="shared" si="42"/>
        <v>2249.3672727272724</v>
      </c>
      <c r="T61" s="209">
        <f t="shared" si="43"/>
        <v>2249.3672727272724</v>
      </c>
      <c r="U61" s="381">
        <f t="shared" si="44"/>
        <v>2474.3039999999996</v>
      </c>
      <c r="V61" s="381">
        <f t="shared" si="44"/>
        <v>2474.3039999999996</v>
      </c>
      <c r="W61" s="210">
        <f>'ESS Jul 2020'!BL47</f>
        <v>0</v>
      </c>
      <c r="X61" s="211" t="str">
        <f>'ESS Jul 2020'!BM47</f>
        <v>n</v>
      </c>
    </row>
    <row r="62" spans="1:24" x14ac:dyDescent="0.15">
      <c r="A62" s="163" t="str">
        <f>'ESS Jul 2020'!K48</f>
        <v>Simply Energy</v>
      </c>
      <c r="B62" s="158" t="str">
        <f>'ESS Jul 2020'!L48</f>
        <v>Saver</v>
      </c>
      <c r="C62" s="215">
        <f>IF('ESS Jul 2020'!BP48=0,91*'ESS Jul 2020'!M48/100,(91*'ESS Jul 2020'!M48/100)+'ESS Jul 2020'!BP48/4)</f>
        <v>135.39145454545454</v>
      </c>
      <c r="D62" s="215">
        <f>IF('ESS Jul 2020'!O48="",$C$42*$C$43*'ESS Jul 2020'!N48/100,IF($C$42*$C$43&gt;='ESS Jul 2020'!P48,('ESS Jul 2020'!P48*'ESS Jul 2020'!N48/100),($C$42*$C$43*'ESS Jul 2020'!N48/100)))</f>
        <v>390.09090909090907</v>
      </c>
      <c r="E62" s="215">
        <f>IF(AND('ESS Jul 2020'!P48&gt;0,'ESS Jul 2020'!R48&gt;0),IF($C$42*$C$43&lt;'ESS Jul 2020'!P48,0,IF($C$42*$C$43&lt;=('ESS Jul 2020'!R48+'ESS Jul 2020'!P48),(($C$42*$C$43-'ESS Jul 2020'!P48)*'ESS Jul 2020'!Q48/100),(('ESS Jul 2020'!R48)*'ESS Jul 2020'!Q48/100))),0)</f>
        <v>0</v>
      </c>
      <c r="F62" s="215">
        <f>IF(AND('ESS Jul 2020'!Q47&gt;0,'ESS Jul 2020'!S47&gt;0),IF($C$42*$C$43&lt;('ESS Jul 2020'!R47+'ESS Jul 2020'!P47),0,IF($C$42*$C$43&lt;=('ESS Jul 2020'!T47+'ESS Jul 2020'!R47+'ESS Jul 2020'!P47),(($C$42*$C$43-('ESS Jul 2020'!R47+'ESS Jul 2020'!P47))*'ESS Jul 2020'!S47/100),('ESS Jul 2020'!T47*'ESS Jul 2020'!S47/100))),0)</f>
        <v>0</v>
      </c>
      <c r="G62" s="215">
        <f>IF(AND('ESS Jul 2020'!R48&gt;0,'ESS Jul 2020'!T48&gt;0),IF(($C$42*$C$43&lt;'ESS Jul 2020'!T48),(0),($C$42*$C$43*'ESS Jul 2020'!T48)*'ESS Jul 2020'!U48/100),IF(AND('ESS Jul 2020'!R48&gt;0,'ESS Jul 2020'!T48=""),IF(($C$42*$C$43&lt;'ESS Jul 2020'!R48+'ESS Jul 2020'!P48),(0),(($C$42*$C$43-('ESS Jul 2020'!R48+'ESS Jul 2020'!P48))*'ESS Jul 2020'!S48/100)),IF(AND('ESS Jul 2020'!P48&gt;0,'ESS Jul 2020'!R48=""&gt;0),IF(($C$42*$C$43&lt;'ESS Jul 2020'!P48),(0),($C$42*$C$43-'ESS Jul 2020'!P48)*'ESS Jul 2020'!Q48/100),0)))</f>
        <v>0</v>
      </c>
      <c r="H62" s="215">
        <f>($C$42*$C$44)*'ESS Jul 2020'!AE48/100</f>
        <v>95.181818181818159</v>
      </c>
      <c r="I62" s="215">
        <f t="shared" si="39"/>
        <v>620.66418181818176</v>
      </c>
      <c r="J62" s="377">
        <f t="shared" si="40"/>
        <v>1941.090909090909</v>
      </c>
      <c r="K62" s="209">
        <f t="shared" si="41"/>
        <v>2482.656727272727</v>
      </c>
      <c r="L62" s="181">
        <f t="shared" si="36"/>
        <v>2730.9223999999999</v>
      </c>
      <c r="M62" s="209">
        <f>'ESS Jul 2020'!AZ48</f>
        <v>0</v>
      </c>
      <c r="N62" s="209">
        <f>'ESS Jul 2020'!BA48</f>
        <v>20</v>
      </c>
      <c r="O62" s="209">
        <f>'ESS Jul 2020'!BB48</f>
        <v>0</v>
      </c>
      <c r="P62" s="209">
        <f>'ESS Jul 2020'!BC48</f>
        <v>0</v>
      </c>
      <c r="Q62" s="378" t="str">
        <f t="shared" si="37"/>
        <v>Guaranteed off usage</v>
      </c>
      <c r="R62" s="378" t="str">
        <f t="shared" si="38"/>
        <v>Exclusive</v>
      </c>
      <c r="S62" s="379">
        <f t="shared" si="42"/>
        <v>2094.4385454545454</v>
      </c>
      <c r="T62" s="209">
        <f t="shared" si="43"/>
        <v>2094.4385454545454</v>
      </c>
      <c r="U62" s="381">
        <f t="shared" si="44"/>
        <v>2303.8824</v>
      </c>
      <c r="V62" s="381">
        <f t="shared" si="44"/>
        <v>2303.8824</v>
      </c>
      <c r="W62" s="210">
        <f>'ESS Jul 2020'!BL48</f>
        <v>0</v>
      </c>
      <c r="X62" s="211" t="str">
        <f>'ESS Jul 2020'!BM48</f>
        <v>n</v>
      </c>
    </row>
    <row r="63" spans="1:24" x14ac:dyDescent="0.15">
      <c r="A63" s="163" t="str">
        <f>'ESS Jul 2020'!K49</f>
        <v>1st Energy</v>
      </c>
      <c r="B63" s="158" t="str">
        <f>'ESS Jul 2020'!L49</f>
        <v>1st Saver</v>
      </c>
      <c r="C63" s="215">
        <f>IF('ESS Jul 2020'!BP49=0,91*'ESS Jul 2020'!M49/100,(91*'ESS Jul 2020'!M49/100)+'ESS Jul 2020'!BP49/4)</f>
        <v>161.07</v>
      </c>
      <c r="D63" s="215">
        <f>IF('ESS Jul 2020'!O49="",$C$42*$C$43*'ESS Jul 2020'!N49/100,IF($C$42*$C$43&gt;='ESS Jul 2020'!P49,('ESS Jul 2020'!P49*'ESS Jul 2020'!N49/100),($C$42*$C$43*'ESS Jul 2020'!N49/100)))</f>
        <v>343.63636363636363</v>
      </c>
      <c r="E63" s="215">
        <f>IF(AND('ESS Jul 2020'!P49&gt;0,'ESS Jul 2020'!R49&gt;0),IF($C$42*$C$43&lt;'ESS Jul 2020'!P49,0,IF($C$42*$C$43&lt;=('ESS Jul 2020'!R49+'ESS Jul 2020'!P49),(($C$42*$C$43-'ESS Jul 2020'!P49)*'ESS Jul 2020'!Q49/100),(('ESS Jul 2020'!R49)*'ESS Jul 2020'!Q49/100))),0)</f>
        <v>0</v>
      </c>
      <c r="F63" s="215">
        <f>IF(AND('ESS Jul 2020'!Q48&gt;0,'ESS Jul 2020'!S48&gt;0),IF($C$42*$C$43&lt;('ESS Jul 2020'!R48+'ESS Jul 2020'!P48),0,IF($C$42*$C$43&lt;=('ESS Jul 2020'!T48+'ESS Jul 2020'!R48+'ESS Jul 2020'!P48),(($C$42*$C$43-('ESS Jul 2020'!R48+'ESS Jul 2020'!P48))*'ESS Jul 2020'!S48/100),('ESS Jul 2020'!T48*'ESS Jul 2020'!S48/100))),0)</f>
        <v>0</v>
      </c>
      <c r="G63" s="215">
        <f>IF(AND('ESS Jul 2020'!R49&gt;0,'ESS Jul 2020'!T49&gt;0),IF(($C$42*$C$43&lt;'ESS Jul 2020'!T49),(0),($C$42*$C$43*'ESS Jul 2020'!T49)*'ESS Jul 2020'!U49/100),IF(AND('ESS Jul 2020'!R49&gt;0,'ESS Jul 2020'!T49=""),IF(($C$42*$C$43&lt;'ESS Jul 2020'!R49+'ESS Jul 2020'!P49),(0),(($C$42*$C$43-('ESS Jul 2020'!R49+'ESS Jul 2020'!P49))*'ESS Jul 2020'!S49/100)),IF(AND('ESS Jul 2020'!P49&gt;0,'ESS Jul 2020'!R49=""&gt;0),IF(($C$42*$C$43&lt;'ESS Jul 2020'!P49),(0),($C$42*$C$43-'ESS Jul 2020'!P49)*'ESS Jul 2020'!Q49/100),0)))</f>
        <v>14.631818181818181</v>
      </c>
      <c r="H63" s="215">
        <f>($C$42*$C$44)*'ESS Jul 2020'!AE49/100</f>
        <v>75.490909090909085</v>
      </c>
      <c r="I63" s="215">
        <f t="shared" si="39"/>
        <v>594.82909090909095</v>
      </c>
      <c r="J63" s="377">
        <f t="shared" si="40"/>
        <v>1735.0363636363638</v>
      </c>
      <c r="K63" s="209">
        <f t="shared" si="41"/>
        <v>2379.3163636363638</v>
      </c>
      <c r="L63" s="181">
        <f t="shared" si="36"/>
        <v>2617.2480000000005</v>
      </c>
      <c r="M63" s="209">
        <f>'ESS Jul 2020'!AZ49</f>
        <v>13</v>
      </c>
      <c r="N63" s="209">
        <f>'ESS Jul 2020'!BA49</f>
        <v>0</v>
      </c>
      <c r="O63" s="209">
        <f>'ESS Jul 2020'!BB49</f>
        <v>0</v>
      </c>
      <c r="P63" s="209">
        <f>'ESS Jul 2020'!BC49</f>
        <v>0</v>
      </c>
      <c r="Q63" s="378" t="str">
        <f t="shared" si="37"/>
        <v>Guaranteed off bill</v>
      </c>
      <c r="R63" s="378" t="str">
        <f t="shared" si="38"/>
        <v>Exclusive</v>
      </c>
      <c r="S63" s="379">
        <f t="shared" si="42"/>
        <v>2070.0052363636364</v>
      </c>
      <c r="T63" s="209">
        <f t="shared" si="43"/>
        <v>2070.0052363636364</v>
      </c>
      <c r="U63" s="381">
        <f t="shared" si="44"/>
        <v>2277.0057600000005</v>
      </c>
      <c r="V63" s="381">
        <f t="shared" si="44"/>
        <v>2277.0057600000005</v>
      </c>
      <c r="W63" s="210">
        <f>'ESS Jul 2020'!BL49</f>
        <v>0</v>
      </c>
      <c r="X63" s="211" t="str">
        <f>'ESS Jul 2020'!BM49</f>
        <v>n</v>
      </c>
    </row>
    <row r="64" spans="1:24" x14ac:dyDescent="0.15">
      <c r="A64" s="163" t="str">
        <f>'ESS Jul 2020'!K50</f>
        <v>Amaysim</v>
      </c>
      <c r="B64" s="158" t="str">
        <f>'ESS Jul 2020'!L50</f>
        <v>Post-paid Electricity</v>
      </c>
      <c r="C64" s="215">
        <f>IF('ESS Jul 2020'!BP50=0,91*'ESS Jul 2020'!M50/100,(91*'ESS Jul 2020'!M50/100)+'ESS Jul 2020'!BP50/4)</f>
        <v>109.71290909090909</v>
      </c>
      <c r="D64" s="215">
        <f>IF('ESS Jul 2020'!O50="",$C$42*$C$43*'ESS Jul 2020'!N50/100,IF($C$42*$C$43&gt;='ESS Jul 2020'!P50,('ESS Jul 2020'!P50*'ESS Jul 2020'!N50/100),($C$42*$C$43*'ESS Jul 2020'!N50/100)))</f>
        <v>343.25454545454545</v>
      </c>
      <c r="E64" s="215">
        <f>IF(AND('ESS Jul 2020'!P50&gt;0,'ESS Jul 2020'!R50&gt;0),IF($C$42*$C$43&lt;'ESS Jul 2020'!P50,0,IF($C$42*$C$43&lt;=('ESS Jul 2020'!R50+'ESS Jul 2020'!P50),(($C$42*$C$43-'ESS Jul 2020'!P50)*'ESS Jul 2020'!Q50/100),(('ESS Jul 2020'!R50)*'ESS Jul 2020'!Q50/100))),0)</f>
        <v>0</v>
      </c>
      <c r="F64" s="215">
        <f>IF(AND('ESS Jul 2020'!Q49&gt;0,'ESS Jul 2020'!S49&gt;0),IF($C$42*$C$43&lt;('ESS Jul 2020'!R49+'ESS Jul 2020'!P49),0,IF($C$42*$C$43&lt;=('ESS Jul 2020'!T49+'ESS Jul 2020'!R49+'ESS Jul 2020'!P49),(($C$42*$C$43-('ESS Jul 2020'!R49+'ESS Jul 2020'!P49))*'ESS Jul 2020'!S49/100),('ESS Jul 2020'!T49*'ESS Jul 2020'!S49/100))),0)</f>
        <v>0</v>
      </c>
      <c r="G64" s="215">
        <f>IF(AND('ESS Jul 2020'!R50&gt;0,'ESS Jul 2020'!T50&gt;0),IF(($C$42*$C$43&lt;'ESS Jul 2020'!T50),(0),($C$42*$C$43*'ESS Jul 2020'!T50)*'ESS Jul 2020'!U50/100),IF(AND('ESS Jul 2020'!R50&gt;0,'ESS Jul 2020'!T50=""),IF(($C$42*$C$43&lt;'ESS Jul 2020'!R50+'ESS Jul 2020'!P50),(0),(($C$42*$C$43-('ESS Jul 2020'!R50+'ESS Jul 2020'!P50))*'ESS Jul 2020'!S50/100)),IF(AND('ESS Jul 2020'!P50&gt;0,'ESS Jul 2020'!R50=""&gt;0),IF(($C$42*$C$43&lt;'ESS Jul 2020'!P50),(0),($C$42*$C$43-'ESS Jul 2020'!P50)*'ESS Jul 2020'!Q50/100),0)))</f>
        <v>0</v>
      </c>
      <c r="H64" s="215">
        <f>($C$42*$C$44)*'ESS Jul 2020'!AE50/100</f>
        <v>95.018181818181816</v>
      </c>
      <c r="I64" s="215">
        <f t="shared" si="39"/>
        <v>547.98563636363633</v>
      </c>
      <c r="J64" s="377">
        <f t="shared" si="40"/>
        <v>1753.090909090909</v>
      </c>
      <c r="K64" s="209">
        <f t="shared" si="41"/>
        <v>2191.9425454545453</v>
      </c>
      <c r="L64" s="181">
        <f t="shared" si="36"/>
        <v>2411.1368000000002</v>
      </c>
      <c r="M64" s="209">
        <f>'ESS Jul 2020'!AZ50</f>
        <v>0</v>
      </c>
      <c r="N64" s="209">
        <f>'ESS Jul 2020'!BA50</f>
        <v>0</v>
      </c>
      <c r="O64" s="209">
        <f>'ESS Jul 2020'!BB50</f>
        <v>0</v>
      </c>
      <c r="P64" s="209">
        <f>'ESS Jul 2020'!BC50</f>
        <v>0</v>
      </c>
      <c r="Q64" s="378" t="str">
        <f t="shared" si="37"/>
        <v>No discount</v>
      </c>
      <c r="R64" s="378" t="str">
        <f t="shared" si="38"/>
        <v>Exclusive</v>
      </c>
      <c r="S64" s="379">
        <f t="shared" si="42"/>
        <v>2191.9425454545453</v>
      </c>
      <c r="T64" s="209">
        <f t="shared" si="43"/>
        <v>2191.9425454545453</v>
      </c>
      <c r="U64" s="381">
        <f t="shared" si="44"/>
        <v>2411.1368000000002</v>
      </c>
      <c r="V64" s="381">
        <f t="shared" si="44"/>
        <v>2411.1368000000002</v>
      </c>
      <c r="W64" s="210">
        <f>'ESS Jul 2020'!BL50</f>
        <v>0</v>
      </c>
      <c r="X64" s="211" t="str">
        <f>'ESS Jul 2020'!BM50</f>
        <v>n</v>
      </c>
    </row>
    <row r="65" spans="1:24" x14ac:dyDescent="0.15">
      <c r="A65" s="163" t="str">
        <f>'ESS Jul 2020'!K51</f>
        <v>DC Power Co</v>
      </c>
      <c r="B65" s="158" t="str">
        <f>'ESS Jul 2020'!L51</f>
        <v>Market offer</v>
      </c>
      <c r="C65" s="215">
        <f>IF('ESS Jul 2020'!BP51=0,91*'ESS Jul 2020'!M51/100,(91*'ESS Jul 2020'!M51/100)+'ESS Jul 2020'!BP51/4)</f>
        <v>148.02699999999999</v>
      </c>
      <c r="D65" s="215">
        <f>IF('ESS Jul 2020'!O51="",$C$42*$C$43*'ESS Jul 2020'!N51/100,IF($C$42*$C$43&gt;='ESS Jul 2020'!P51,('ESS Jul 2020'!P51*'ESS Jul 2020'!N51/100),($C$42*$C$43*'ESS Jul 2020'!N51/100)))</f>
        <v>410.32727272727271</v>
      </c>
      <c r="E65" s="215">
        <f>IF(AND('ESS Jul 2020'!P51&gt;0,'ESS Jul 2020'!R51&gt;0),IF($C$42*$C$43&lt;'ESS Jul 2020'!P51,0,IF($C$42*$C$43&lt;=('ESS Jul 2020'!R51+'ESS Jul 2020'!P51),(($C$42*$C$43-'ESS Jul 2020'!P51)*'ESS Jul 2020'!Q51/100),(('ESS Jul 2020'!R51)*'ESS Jul 2020'!Q51/100))),0)</f>
        <v>0</v>
      </c>
      <c r="F65" s="215">
        <f>IF(AND('ESS Jul 2020'!Q50&gt;0,'ESS Jul 2020'!S50&gt;0),IF($C$42*$C$43&lt;('ESS Jul 2020'!R50+'ESS Jul 2020'!P50),0,IF($C$42*$C$43&lt;=('ESS Jul 2020'!T50+'ESS Jul 2020'!R50+'ESS Jul 2020'!P50),(($C$42*$C$43-('ESS Jul 2020'!R50+'ESS Jul 2020'!P50))*'ESS Jul 2020'!S50/100),('ESS Jul 2020'!T50*'ESS Jul 2020'!S50/100))),0)</f>
        <v>0</v>
      </c>
      <c r="G65" s="215">
        <f>IF(AND('ESS Jul 2020'!R51&gt;0,'ESS Jul 2020'!T51&gt;0),IF(($C$42*$C$43&lt;'ESS Jul 2020'!T51),(0),($C$42*$C$43*'ESS Jul 2020'!T51)*'ESS Jul 2020'!U51/100),IF(AND('ESS Jul 2020'!R51&gt;0,'ESS Jul 2020'!T51=""),IF(($C$42*$C$43&lt;'ESS Jul 2020'!R51+'ESS Jul 2020'!P51),(0),(($C$42*$C$43-('ESS Jul 2020'!R51+'ESS Jul 2020'!P51))*'ESS Jul 2020'!S51/100)),IF(AND('ESS Jul 2020'!P51&gt;0,'ESS Jul 2020'!R51=""&gt;0),IF(($C$42*$C$43&lt;'ESS Jul 2020'!P51),(0),($C$42*$C$43-'ESS Jul 2020'!P51)*'ESS Jul 2020'!Q51/100),0)))</f>
        <v>0</v>
      </c>
      <c r="H65" s="215">
        <f>($C$42*$C$44)*'ESS Jul 2020'!AE51/100</f>
        <v>126.1090909090909</v>
      </c>
      <c r="I65" s="215">
        <f>SUM(C65:H65)</f>
        <v>684.46336363636362</v>
      </c>
      <c r="J65" s="377">
        <f t="shared" si="40"/>
        <v>2145.7454545454548</v>
      </c>
      <c r="K65" s="209">
        <f t="shared" si="41"/>
        <v>2737.8534545454545</v>
      </c>
      <c r="L65" s="181">
        <f t="shared" si="36"/>
        <v>3011.6388000000002</v>
      </c>
      <c r="M65" s="209">
        <f>'ESS Jul 2020'!AZ51</f>
        <v>0</v>
      </c>
      <c r="N65" s="209">
        <f>'ESS Jul 2020'!BA51</f>
        <v>0</v>
      </c>
      <c r="O65" s="209">
        <f>'ESS Jul 2020'!BB51</f>
        <v>0</v>
      </c>
      <c r="P65" s="209">
        <f>'ESS Jul 2020'!BC51</f>
        <v>0</v>
      </c>
      <c r="Q65" s="378" t="str">
        <f t="shared" si="37"/>
        <v>No discount</v>
      </c>
      <c r="R65" s="378" t="str">
        <f t="shared" si="38"/>
        <v>Exclusive</v>
      </c>
      <c r="S65" s="379">
        <f t="shared" si="42"/>
        <v>2737.8534545454545</v>
      </c>
      <c r="T65" s="209">
        <f t="shared" si="43"/>
        <v>2737.8534545454545</v>
      </c>
      <c r="U65" s="381">
        <f t="shared" si="44"/>
        <v>3011.6388000000002</v>
      </c>
      <c r="V65" s="381">
        <f t="shared" si="44"/>
        <v>3011.6388000000002</v>
      </c>
      <c r="W65" s="210">
        <f>'ESS Jul 2020'!BL51</f>
        <v>0</v>
      </c>
      <c r="X65" s="211" t="str">
        <f>'ESS Jul 2020'!BM51</f>
        <v>n</v>
      </c>
    </row>
    <row r="66" spans="1:24" x14ac:dyDescent="0.15">
      <c r="A66" s="163" t="str">
        <f>'ESS Jul 2020'!K52</f>
        <v>ReAmped Energy</v>
      </c>
      <c r="B66" s="158" t="str">
        <f>'ESS Jul 2020'!L52</f>
        <v>Market offer</v>
      </c>
      <c r="C66" s="215">
        <f>IF('ESS Jul 2020'!BP52=0,91*'ESS Jul 2020'!M52/100,(91*'ESS Jul 2020'!M52/100)+'ESS Jul 2020'!BP52/4)</f>
        <v>132.041</v>
      </c>
      <c r="D66" s="215">
        <f>IF('ESS Jul 2020'!O52="",$C$42*$C$43*'ESS Jul 2020'!N52/100,IF($C$42*$C$43&gt;='ESS Jul 2020'!P52,('ESS Jul 2020'!P52*'ESS Jul 2020'!N52/100),($C$42*$C$43*'ESS Jul 2020'!N52/100)))</f>
        <v>295.5272727272727</v>
      </c>
      <c r="E66" s="215">
        <f>IF(AND('ESS Jul 2020'!P52&gt;0,'ESS Jul 2020'!R52&gt;0),IF($C$42*$C$43&lt;'ESS Jul 2020'!P52,0,IF($C$42*$C$43&lt;=('ESS Jul 2020'!R52+'ESS Jul 2020'!P52),(($C$42*$C$43-'ESS Jul 2020'!P52)*'ESS Jul 2020'!Q52/100),(('ESS Jul 2020'!R52)*'ESS Jul 2020'!Q52/100))),0)</f>
        <v>0</v>
      </c>
      <c r="F66" s="215">
        <f>IF(AND('ESS Jul 2020'!Q51&gt;0,'ESS Jul 2020'!S51&gt;0),IF($C$42*$C$43&lt;('ESS Jul 2020'!R51+'ESS Jul 2020'!P51),0,IF($C$42*$C$43&lt;=('ESS Jul 2020'!T51+'ESS Jul 2020'!R51+'ESS Jul 2020'!P51),(($C$42*$C$43-('ESS Jul 2020'!R51+'ESS Jul 2020'!P51))*'ESS Jul 2020'!S51/100),('ESS Jul 2020'!T51*'ESS Jul 2020'!S51/100))),0)</f>
        <v>0</v>
      </c>
      <c r="G66" s="215">
        <f>IF(AND('ESS Jul 2020'!R52&gt;0,'ESS Jul 2020'!T52&gt;0),IF(($C$42*$C$43&lt;'ESS Jul 2020'!T52),(0),($C$42*$C$43*'ESS Jul 2020'!T52)*'ESS Jul 2020'!U52/100),IF(AND('ESS Jul 2020'!R52&gt;0,'ESS Jul 2020'!T52=""),IF(($C$42*$C$43&lt;'ESS Jul 2020'!R52+'ESS Jul 2020'!P52),(0),(($C$42*$C$43-('ESS Jul 2020'!R52+'ESS Jul 2020'!P52))*'ESS Jul 2020'!S52/100)),IF(AND('ESS Jul 2020'!P52&gt;0,'ESS Jul 2020'!R52=""&gt;0),IF(($C$42*$C$43&lt;'ESS Jul 2020'!P52),(0),($C$42*$C$43-'ESS Jul 2020'!P52)*'ESS Jul 2020'!Q52/100),0)))</f>
        <v>0</v>
      </c>
      <c r="H66" s="215">
        <f>($C$42*$C$44)*'ESS Jul 2020'!AE52/100</f>
        <v>92.509090909090901</v>
      </c>
      <c r="I66" s="215">
        <f>SUM(C66:H66)</f>
        <v>520.07736363636354</v>
      </c>
      <c r="J66" s="377">
        <f t="shared" si="40"/>
        <v>1552.1454545454542</v>
      </c>
      <c r="K66" s="209">
        <f t="shared" si="41"/>
        <v>2080.3094545454542</v>
      </c>
      <c r="L66" s="181">
        <f t="shared" si="36"/>
        <v>2288.3403999999996</v>
      </c>
      <c r="M66" s="209">
        <f>'ESS Jul 2020'!AZ52</f>
        <v>0</v>
      </c>
      <c r="N66" s="209">
        <f>'ESS Jul 2020'!BA52</f>
        <v>0</v>
      </c>
      <c r="O66" s="209">
        <f>'ESS Jul 2020'!BB52</f>
        <v>0</v>
      </c>
      <c r="P66" s="209">
        <f>'ESS Jul 2020'!BC52</f>
        <v>0</v>
      </c>
      <c r="Q66" s="378" t="str">
        <f t="shared" si="37"/>
        <v>No discount</v>
      </c>
      <c r="R66" s="378" t="str">
        <f t="shared" si="38"/>
        <v>Exclusive</v>
      </c>
      <c r="S66" s="379">
        <f t="shared" si="42"/>
        <v>2080.3094545454542</v>
      </c>
      <c r="T66" s="209">
        <f t="shared" si="43"/>
        <v>2080.3094545454542</v>
      </c>
      <c r="U66" s="381">
        <f t="shared" si="44"/>
        <v>2288.3403999999996</v>
      </c>
      <c r="V66" s="381">
        <f t="shared" si="44"/>
        <v>2288.3403999999996</v>
      </c>
      <c r="W66" s="210">
        <f>'ESS Jul 2020'!BL52</f>
        <v>0</v>
      </c>
      <c r="X66" s="211" t="str">
        <f>'ESS Jul 2020'!BM52</f>
        <v>n</v>
      </c>
    </row>
    <row r="67" spans="1:24" x14ac:dyDescent="0.15">
      <c r="A67" s="163" t="str">
        <f>'ESS Jul 2020'!K53</f>
        <v>Enova Energy</v>
      </c>
      <c r="B67" s="158" t="str">
        <f>'ESS Jul 2020'!L53</f>
        <v>Community Plus</v>
      </c>
      <c r="C67" s="215">
        <f>IF('ESS Jul 2020'!BP53=0,91*'ESS Jul 2020'!M53/100,(91*'ESS Jul 2020'!M53/100)+'ESS Jul 2020'!BP53/4)</f>
        <v>148.33000000000001</v>
      </c>
      <c r="D67" s="215">
        <f>IF('ESS Jul 2020'!O53="",$C$42*$C$43*'ESS Jul 2020'!N53/100,IF($C$42*$C$43&gt;='ESS Jul 2020'!P53,('ESS Jul 2020'!P53*'ESS Jul 2020'!N53/100),($C$42*$C$43*'ESS Jul 2020'!N53/100)))</f>
        <v>352.79999999999995</v>
      </c>
      <c r="E67" s="215">
        <f>IF(AND('ESS Jul 2020'!P53&gt;0,'ESS Jul 2020'!R53&gt;0),IF($C$42*$C$43&lt;'ESS Jul 2020'!P53,0,IF($C$42*$C$43&lt;=('ESS Jul 2020'!R53+'ESS Jul 2020'!P53),(($C$42*$C$43-'ESS Jul 2020'!P53)*'ESS Jul 2020'!Q53/100),(('ESS Jul 2020'!R53)*'ESS Jul 2020'!Q53/100))),0)</f>
        <v>0</v>
      </c>
      <c r="F67" s="215">
        <f>IF(AND('ESS Jul 2020'!Q52&gt;0,'ESS Jul 2020'!S52&gt;0),IF($C$42*$C$43&lt;('ESS Jul 2020'!R52+'ESS Jul 2020'!P52),0,IF($C$42*$C$43&lt;=('ESS Jul 2020'!T52+'ESS Jul 2020'!R52+'ESS Jul 2020'!P52),(($C$42*$C$43-('ESS Jul 2020'!R52+'ESS Jul 2020'!P52))*'ESS Jul 2020'!S52/100),('ESS Jul 2020'!T52*'ESS Jul 2020'!S52/100))),0)</f>
        <v>0</v>
      </c>
      <c r="G67" s="215">
        <f>IF(AND('ESS Jul 2020'!R53&gt;0,'ESS Jul 2020'!T53&gt;0),IF(($C$42*$C$43&lt;'ESS Jul 2020'!T53),(0),($C$42*$C$43*'ESS Jul 2020'!T53)*'ESS Jul 2020'!U53/100),IF(AND('ESS Jul 2020'!R53&gt;0,'ESS Jul 2020'!T53=""),IF(($C$42*$C$43&lt;'ESS Jul 2020'!R53+'ESS Jul 2020'!P53),(0),(($C$42*$C$43-('ESS Jul 2020'!R53+'ESS Jul 2020'!P53))*'ESS Jul 2020'!S53/100)),IF(AND('ESS Jul 2020'!P53&gt;0,'ESS Jul 2020'!R53=""&gt;0),IF(($C$42*$C$43&lt;'ESS Jul 2020'!P53),(0),($C$42*$C$43-'ESS Jul 2020'!P53)*'ESS Jul 2020'!Q53/100),0)))</f>
        <v>0</v>
      </c>
      <c r="H67" s="215">
        <f>($C$42*$C$44)*'ESS Jul 2020'!AE53/100</f>
        <v>96</v>
      </c>
      <c r="I67" s="215">
        <f>SUM(C67:H67)</f>
        <v>597.13</v>
      </c>
      <c r="J67" s="377">
        <f t="shared" si="40"/>
        <v>1795.1999999999998</v>
      </c>
      <c r="K67" s="209">
        <f t="shared" si="41"/>
        <v>2388.52</v>
      </c>
      <c r="L67" s="181">
        <f t="shared" si="36"/>
        <v>2627.3720000000003</v>
      </c>
      <c r="M67" s="209">
        <f>'ESS Jul 2020'!AZ53</f>
        <v>0</v>
      </c>
      <c r="N67" s="209">
        <f>'ESS Jul 2020'!BA53</f>
        <v>0</v>
      </c>
      <c r="O67" s="209">
        <f>'ESS Jul 2020'!BB53</f>
        <v>0</v>
      </c>
      <c r="P67" s="209">
        <f>'ESS Jul 2020'!BC53</f>
        <v>3</v>
      </c>
      <c r="Q67" s="158" t="str">
        <f t="shared" si="37"/>
        <v>Pay-on-time off usage</v>
      </c>
      <c r="R67" s="158" t="str">
        <f t="shared" si="38"/>
        <v>Exclusive</v>
      </c>
      <c r="S67" s="209">
        <f t="shared" si="42"/>
        <v>2388.52</v>
      </c>
      <c r="T67" s="209">
        <f t="shared" si="43"/>
        <v>2334.6639999999998</v>
      </c>
      <c r="U67" s="381">
        <f t="shared" si="44"/>
        <v>2627.3720000000003</v>
      </c>
      <c r="V67" s="381">
        <f t="shared" si="44"/>
        <v>2568.1304</v>
      </c>
      <c r="W67" s="210">
        <f>'ESS Jul 2020'!BL53</f>
        <v>0</v>
      </c>
      <c r="X67" s="211" t="str">
        <f>'ESS Jul 2020'!BM53</f>
        <v>n</v>
      </c>
    </row>
    <row r="68" spans="1:24" x14ac:dyDescent="0.15">
      <c r="A68" s="163" t="str">
        <f>'ESS Jul 2020'!K54</f>
        <v>Sumo Power</v>
      </c>
      <c r="B68" s="158" t="str">
        <f>'ESS Jul 2020'!L54</f>
        <v>Lite</v>
      </c>
      <c r="C68" s="215">
        <f>IF('ESS Jul 2020'!BP54=0,91*'ESS Jul 2020'!M54/100,(91*'ESS Jul 2020'!M54/100)+'ESS Jul 2020'!BP54/4)</f>
        <v>131.94999999999999</v>
      </c>
      <c r="D68" s="215">
        <f>IF('ESS Jul 2020'!O54="",$C$42*$C$43*'ESS Jul 2020'!N54/100,IF($C$42*$C$43&gt;='ESS Jul 2020'!P54,('ESS Jul 2020'!P54*'ESS Jul 2020'!N54/100),($C$42*$C$43*'ESS Jul 2020'!N54/100)))</f>
        <v>358.4</v>
      </c>
      <c r="E68" s="215">
        <f>IF(AND('ESS Jul 2020'!P54&gt;0,'ESS Jul 2020'!R54&gt;0),IF($C$42*$C$43&lt;'ESS Jul 2020'!P54,0,IF($C$42*$C$43&lt;=('ESS Jul 2020'!R54+'ESS Jul 2020'!P54),(($C$42*$C$43-'ESS Jul 2020'!P54)*'ESS Jul 2020'!Q54/100),(('ESS Jul 2020'!R54)*'ESS Jul 2020'!Q54/100))),0)</f>
        <v>0</v>
      </c>
      <c r="F68" s="215">
        <f>IF(AND('ESS Jul 2020'!Q53&gt;0,'ESS Jul 2020'!S53&gt;0),IF($C$42*$C$43&lt;('ESS Jul 2020'!R53+'ESS Jul 2020'!P53),0,IF($C$42*$C$43&lt;=('ESS Jul 2020'!T53+'ESS Jul 2020'!R53+'ESS Jul 2020'!P53),(($C$42*$C$43-('ESS Jul 2020'!R53+'ESS Jul 2020'!P53))*'ESS Jul 2020'!S53/100),('ESS Jul 2020'!T53*'ESS Jul 2020'!S53/100))),0)</f>
        <v>0</v>
      </c>
      <c r="G68" s="215">
        <f>IF(AND('ESS Jul 2020'!R54&gt;0,'ESS Jul 2020'!T54&gt;0),IF(($C$42*$C$43&lt;'ESS Jul 2020'!T54),(0),($C$42*$C$43*'ESS Jul 2020'!T54)*'ESS Jul 2020'!U54/100),IF(AND('ESS Jul 2020'!R54&gt;0,'ESS Jul 2020'!T54=""),IF(($C$42*$C$43&lt;'ESS Jul 2020'!R54+'ESS Jul 2020'!P54),(0),(($C$42*$C$43-('ESS Jul 2020'!R54+'ESS Jul 2020'!P54))*'ESS Jul 2020'!S54/100)),IF(AND('ESS Jul 2020'!P54&gt;0,'ESS Jul 2020'!R54=""&gt;0),IF(($C$42*$C$43&lt;'ESS Jul 2020'!P54),(0),($C$42*$C$43-'ESS Jul 2020'!P54)*'ESS Jul 2020'!Q54/100),0)))</f>
        <v>0</v>
      </c>
      <c r="H68" s="215">
        <f>($C$42*$C$44)*'ESS Jul 2020'!AE54/100</f>
        <v>94.799999999999983</v>
      </c>
      <c r="I68" s="215">
        <f t="shared" ref="I68:I76" si="45">SUM(C68:H68)</f>
        <v>585.15</v>
      </c>
      <c r="J68" s="377">
        <f t="shared" ref="J68:J76" si="46">(I68-C68)*4</f>
        <v>1812.8</v>
      </c>
      <c r="K68" s="209">
        <f t="shared" ref="K68:K76" si="47">I68*4</f>
        <v>2340.6</v>
      </c>
      <c r="L68" s="181">
        <f t="shared" ref="L68:L76" si="48">K68*1.1</f>
        <v>2574.6600000000003</v>
      </c>
      <c r="M68" s="209">
        <f>'ESS Jul 2020'!AZ54</f>
        <v>0</v>
      </c>
      <c r="N68" s="209">
        <f>'ESS Jul 2020'!BA54</f>
        <v>0</v>
      </c>
      <c r="O68" s="209">
        <f>'ESS Jul 2020'!BB54</f>
        <v>0</v>
      </c>
      <c r="P68" s="209">
        <f>'ESS Jul 2020'!BC54</f>
        <v>0</v>
      </c>
      <c r="Q68" s="158" t="str">
        <f t="shared" ref="Q68:Q76" si="49">IF(SUM(M68:P68)=0,"No discount",IF(M68&gt;0,"Guaranteed off bill",IF(N68&gt;0,"Guaranteed off usage",IF(O68&gt;0,"Pay-on-time off bill","Pay-on-time off usage"))))</f>
        <v>No discount</v>
      </c>
      <c r="R68" s="158" t="str">
        <f t="shared" ref="R68:R76" si="50">IF(OR(A68="Origin Energy",A68="Red Energy",A68="Powershop"),"Inclusive","Exclusive")</f>
        <v>Exclusive</v>
      </c>
      <c r="S68" s="209">
        <f t="shared" ref="S68:S76" si="51">IF(AND(Q68="Guaranteed off bill",R68="Inclusive"),((K68*1.1)-((K68*1.1)*M68/100))/1.1,IF(AND(Q68="Guaranteed off usage",R68="Inclusive"),((K68*1.1)-((J68*1.1)*N68/100))/1.1,IF(AND(Q68="Guaranteed off bill",R68="Exclusive"),K68-(K68*M68/100),IF(AND(Q68="Guaranteed off usage",R68="Exclusive"),K68-(J68*N68/100),IF(R68="Inclusive",((K68*1.1))/1.1,K68)))))</f>
        <v>2340.6</v>
      </c>
      <c r="T68" s="209">
        <f t="shared" ref="T68:T76" si="52">IF(AND(Q68="Pay-on-time off bill",R68="Inclusive"),((S68*1.1)-((S68*1.1)*O68/100))/1.1,IF(AND(Q68="Pay-on-time off usage",R68="Inclusive"),((S68*1.1)-((J68*1.1)*P68/100))/1.1,IF(AND(Q68="Pay-on-time off bill",R68="Exclusive"),S68-(S68*O68/100),IF(AND(Q68="Pay-on-time off usage",R68="Exclusive"),S68-(J68*P68/100),IF(R68="Inclusive",((S68*1.1))/1.1,S68)))))</f>
        <v>2340.6</v>
      </c>
      <c r="U68" s="381">
        <f t="shared" ref="U68:U76" si="53">S68*1.1</f>
        <v>2574.6600000000003</v>
      </c>
      <c r="V68" s="381">
        <f t="shared" ref="V68:V76" si="54">T68*1.1</f>
        <v>2574.6600000000003</v>
      </c>
      <c r="W68" s="210">
        <f>'ESS Jul 2020'!BL54</f>
        <v>0</v>
      </c>
      <c r="X68" s="211" t="str">
        <f>'ESS Jul 2020'!BM54</f>
        <v>n</v>
      </c>
    </row>
    <row r="69" spans="1:24" x14ac:dyDescent="0.15">
      <c r="A69" s="163" t="str">
        <f>'ESS Jul 2020'!K55</f>
        <v>Future X Power</v>
      </c>
      <c r="B69" s="158" t="str">
        <f>'ESS Jul 2020'!L55</f>
        <v>Flexi Saver</v>
      </c>
      <c r="C69" s="215">
        <f>IF('ESS Jul 2020'!BP55=0,91*'ESS Jul 2020'!M55/100,(91*'ESS Jul 2020'!M55/100)+'ESS Jul 2020'!BP55/4)</f>
        <v>141.41399999999999</v>
      </c>
      <c r="D69" s="215">
        <f>IF('ESS Jul 2020'!O55="",$C$42*$C$43*'ESS Jul 2020'!N55/100,IF($C$42*$C$43&gt;='ESS Jul 2020'!P55,('ESS Jul 2020'!P55*'ESS Jul 2020'!N55/100),($C$42*$C$43*'ESS Jul 2020'!N55/100)))</f>
        <v>383.98181818181814</v>
      </c>
      <c r="E69" s="215">
        <f>IF(AND('ESS Jul 2020'!P55&gt;0,'ESS Jul 2020'!R55&gt;0),IF($C$42*$C$43&lt;'ESS Jul 2020'!P55,0,IF($C$42*$C$43&lt;=('ESS Jul 2020'!R55+'ESS Jul 2020'!P55),(($C$42*$C$43-'ESS Jul 2020'!P55)*'ESS Jul 2020'!Q55/100),(('ESS Jul 2020'!R55)*'ESS Jul 2020'!Q55/100))),0)</f>
        <v>0</v>
      </c>
      <c r="F69" s="215">
        <f>IF(AND('ESS Jul 2020'!Q54&gt;0,'ESS Jul 2020'!S54&gt;0),IF($C$42*$C$43&lt;('ESS Jul 2020'!R54+'ESS Jul 2020'!P54),0,IF($C$42*$C$43&lt;=('ESS Jul 2020'!T54+'ESS Jul 2020'!R54+'ESS Jul 2020'!P54),(($C$42*$C$43-('ESS Jul 2020'!R54+'ESS Jul 2020'!P54))*'ESS Jul 2020'!S54/100),('ESS Jul 2020'!T54*'ESS Jul 2020'!S54/100))),0)</f>
        <v>0</v>
      </c>
      <c r="G69" s="215">
        <f>IF(AND('ESS Jul 2020'!R55&gt;0,'ESS Jul 2020'!T55&gt;0),IF(($C$42*$C$43&lt;'ESS Jul 2020'!T55),(0),($C$42*$C$43*'ESS Jul 2020'!T55)*'ESS Jul 2020'!U55/100),IF(AND('ESS Jul 2020'!R55&gt;0,'ESS Jul 2020'!T55=""),IF(($C$42*$C$43&lt;'ESS Jul 2020'!R55+'ESS Jul 2020'!P55),(0),(($C$42*$C$43-('ESS Jul 2020'!R55+'ESS Jul 2020'!P55))*'ESS Jul 2020'!S55/100)),IF(AND('ESS Jul 2020'!P55&gt;0,'ESS Jul 2020'!R55=""&gt;0),IF(($C$42*$C$43&lt;'ESS Jul 2020'!P55),(0),($C$42*$C$43-'ESS Jul 2020'!P55)*'ESS Jul 2020'!Q55/100),0)))</f>
        <v>0</v>
      </c>
      <c r="H69" s="215">
        <f>($C$42*$C$44)*'ESS Jul 2020'!AE55/100</f>
        <v>98.999999999999986</v>
      </c>
      <c r="I69" s="215">
        <f t="shared" si="45"/>
        <v>624.39581818181819</v>
      </c>
      <c r="J69" s="377">
        <f t="shared" si="46"/>
        <v>1931.9272727272728</v>
      </c>
      <c r="K69" s="209">
        <f t="shared" si="47"/>
        <v>2497.5832727272727</v>
      </c>
      <c r="L69" s="181">
        <f t="shared" si="48"/>
        <v>2747.3416000000002</v>
      </c>
      <c r="M69" s="209">
        <f>'ESS Jul 2020'!AZ55</f>
        <v>0</v>
      </c>
      <c r="N69" s="209">
        <f>'ESS Jul 2020'!BA55</f>
        <v>0</v>
      </c>
      <c r="O69" s="209">
        <f>'ESS Jul 2020'!BB55</f>
        <v>0</v>
      </c>
      <c r="P69" s="209">
        <f>'ESS Jul 2020'!BC55</f>
        <v>22</v>
      </c>
      <c r="Q69" s="158" t="str">
        <f t="shared" si="49"/>
        <v>Pay-on-time off usage</v>
      </c>
      <c r="R69" s="158" t="str">
        <f t="shared" si="50"/>
        <v>Exclusive</v>
      </c>
      <c r="S69" s="209">
        <f t="shared" si="51"/>
        <v>2497.5832727272727</v>
      </c>
      <c r="T69" s="209">
        <f t="shared" si="52"/>
        <v>2072.5592727272729</v>
      </c>
      <c r="U69" s="381">
        <f t="shared" si="53"/>
        <v>2747.3416000000002</v>
      </c>
      <c r="V69" s="381">
        <f t="shared" si="54"/>
        <v>2279.8152000000005</v>
      </c>
      <c r="W69" s="210">
        <f>'ESS Jul 2020'!BL55</f>
        <v>0</v>
      </c>
      <c r="X69" s="211" t="str">
        <f>'ESS Jul 2020'!BM55</f>
        <v>n</v>
      </c>
    </row>
    <row r="70" spans="1:24" x14ac:dyDescent="0.15">
      <c r="A70" s="163" t="str">
        <f>'ESS Jul 2020'!K56</f>
        <v>Amber Electric</v>
      </c>
      <c r="B70" s="158" t="str">
        <f>'ESS Jul 2020'!L56</f>
        <v>Market offer</v>
      </c>
      <c r="C70" s="215">
        <f>IF('ESS Jul 2020'!BP56=0,91*'ESS Jul 2020'!M56/100,(91*'ESS Jul 2020'!M56/100)+'ESS Jul 2020'!BP56/4)</f>
        <v>128.72363636363633</v>
      </c>
      <c r="D70" s="215">
        <f>IF('ESS Jul 2020'!O56="",$C$42*$C$43*'ESS Jul 2020'!N56/100,IF($C$42*$C$43&gt;='ESS Jul 2020'!P56,('ESS Jul 2020'!P56*'ESS Jul 2020'!N56/100),($C$42*$C$43*'ESS Jul 2020'!N56/100)))</f>
        <v>384.36363636363632</v>
      </c>
      <c r="E70" s="215">
        <f>IF(AND('ESS Jul 2020'!P56&gt;0,'ESS Jul 2020'!R56&gt;0),IF($C$42*$C$43&lt;'ESS Jul 2020'!P56,0,IF($C$42*$C$43&lt;=('ESS Jul 2020'!R56+'ESS Jul 2020'!P56),(($C$42*$C$43-'ESS Jul 2020'!P56)*'ESS Jul 2020'!Q56/100),(('ESS Jul 2020'!R56)*'ESS Jul 2020'!Q56/100))),0)</f>
        <v>0</v>
      </c>
      <c r="F70" s="215">
        <f>IF(AND('ESS Jul 2020'!Q55&gt;0,'ESS Jul 2020'!S55&gt;0),IF($C$42*$C$43&lt;('ESS Jul 2020'!R55+'ESS Jul 2020'!P55),0,IF($C$42*$C$43&lt;=('ESS Jul 2020'!T55+'ESS Jul 2020'!R55+'ESS Jul 2020'!P55),(($C$42*$C$43-('ESS Jul 2020'!R55+'ESS Jul 2020'!P55))*'ESS Jul 2020'!S55/100),('ESS Jul 2020'!T55*'ESS Jul 2020'!S55/100))),0)</f>
        <v>0</v>
      </c>
      <c r="G70" s="215">
        <f>IF(AND('ESS Jul 2020'!R56&gt;0,'ESS Jul 2020'!T56&gt;0),IF(($C$42*$C$43&lt;'ESS Jul 2020'!T56),(0),($C$42*$C$43*'ESS Jul 2020'!T56)*'ESS Jul 2020'!U56/100),IF(AND('ESS Jul 2020'!R56&gt;0,'ESS Jul 2020'!T56=""),IF(($C$42*$C$43&lt;'ESS Jul 2020'!R56+'ESS Jul 2020'!P56),(0),(($C$42*$C$43-('ESS Jul 2020'!R56+'ESS Jul 2020'!P56))*'ESS Jul 2020'!S56/100)),IF(AND('ESS Jul 2020'!P56&gt;0,'ESS Jul 2020'!R56=""&gt;0),IF(($C$42*$C$43&lt;'ESS Jul 2020'!P56),(0),($C$42*$C$43-'ESS Jul 2020'!P56)*'ESS Jul 2020'!Q56/100),0)))</f>
        <v>0</v>
      </c>
      <c r="H70" s="215">
        <f>($C$42*$C$44)*'ESS Jul 2020'!AE56/100</f>
        <v>113.99999999999999</v>
      </c>
      <c r="I70" s="215">
        <f t="shared" si="45"/>
        <v>627.08727272727265</v>
      </c>
      <c r="J70" s="377">
        <f t="shared" si="46"/>
        <v>1993.4545454545453</v>
      </c>
      <c r="K70" s="209">
        <f t="shared" si="47"/>
        <v>2508.3490909090906</v>
      </c>
      <c r="L70" s="181">
        <f t="shared" si="48"/>
        <v>2759.1839999999997</v>
      </c>
      <c r="M70" s="209">
        <f>'ESS Jul 2020'!AZ56</f>
        <v>0</v>
      </c>
      <c r="N70" s="209">
        <f>'ESS Jul 2020'!BA56</f>
        <v>0</v>
      </c>
      <c r="O70" s="209">
        <f>'ESS Jul 2020'!BB56</f>
        <v>0</v>
      </c>
      <c r="P70" s="209">
        <f>'ESS Jul 2020'!BC56</f>
        <v>0</v>
      </c>
      <c r="Q70" s="158" t="str">
        <f t="shared" si="49"/>
        <v>No discount</v>
      </c>
      <c r="R70" s="158" t="str">
        <f t="shared" si="50"/>
        <v>Exclusive</v>
      </c>
      <c r="S70" s="209">
        <f t="shared" si="51"/>
        <v>2508.3490909090906</v>
      </c>
      <c r="T70" s="209">
        <f t="shared" si="52"/>
        <v>2508.3490909090906</v>
      </c>
      <c r="U70" s="381">
        <f t="shared" si="53"/>
        <v>2759.1839999999997</v>
      </c>
      <c r="V70" s="381">
        <f t="shared" si="54"/>
        <v>2759.1839999999997</v>
      </c>
      <c r="W70" s="210">
        <f>'ESS Jul 2020'!BL56</f>
        <v>0</v>
      </c>
      <c r="X70" s="211" t="str">
        <f>'ESS Jul 2020'!BM56</f>
        <v>n</v>
      </c>
    </row>
    <row r="71" spans="1:24" x14ac:dyDescent="0.15">
      <c r="A71" s="163" t="str">
        <f>'ESS Jul 2020'!K57</f>
        <v>Bright Spark Power</v>
      </c>
      <c r="B71" s="158" t="str">
        <f>'ESS Jul 2020'!L57</f>
        <v>No Contract</v>
      </c>
      <c r="C71" s="215">
        <f>IF('ESS Jul 2020'!BP57=0,91*'ESS Jul 2020'!M57/100,(91*'ESS Jul 2020'!M57/100)+'ESS Jul 2020'!BP57/4)</f>
        <v>103.194</v>
      </c>
      <c r="D71" s="215">
        <f>IF('ESS Jul 2020'!O57="",$C$42*$C$43*'ESS Jul 2020'!N57/100,IF($C$42*$C$43&gt;='ESS Jul 2020'!P57,('ESS Jul 2020'!P57*'ESS Jul 2020'!N57/100),($C$42*$C$43*'ESS Jul 2020'!N57/100)))</f>
        <v>307.99999999999994</v>
      </c>
      <c r="E71" s="215">
        <f>IF(AND('ESS Jul 2020'!P57&gt;0,'ESS Jul 2020'!R57&gt;0),IF($C$42*$C$43&lt;'ESS Jul 2020'!P57,0,IF($C$42*$C$43&lt;=('ESS Jul 2020'!R57+'ESS Jul 2020'!P57),(($C$42*$C$43-'ESS Jul 2020'!P57)*'ESS Jul 2020'!Q57/100),(('ESS Jul 2020'!R57)*'ESS Jul 2020'!Q57/100))),0)</f>
        <v>0</v>
      </c>
      <c r="F71" s="215">
        <f>IF(AND('ESS Jul 2020'!Q56&gt;0,'ESS Jul 2020'!S56&gt;0),IF($C$42*$C$43&lt;('ESS Jul 2020'!R56+'ESS Jul 2020'!P56),0,IF($C$42*$C$43&lt;=('ESS Jul 2020'!T56+'ESS Jul 2020'!R56+'ESS Jul 2020'!P56),(($C$42*$C$43-('ESS Jul 2020'!R56+'ESS Jul 2020'!P56))*'ESS Jul 2020'!S56/100),('ESS Jul 2020'!T56*'ESS Jul 2020'!S56/100))),0)</f>
        <v>0</v>
      </c>
      <c r="G71" s="215">
        <f>IF(AND('ESS Jul 2020'!R57&gt;0,'ESS Jul 2020'!T57&gt;0),IF(($C$42*$C$43&lt;'ESS Jul 2020'!T57),(0),($C$42*$C$43*'ESS Jul 2020'!T57)*'ESS Jul 2020'!U57/100),IF(AND('ESS Jul 2020'!R57&gt;0,'ESS Jul 2020'!T57=""),IF(($C$42*$C$43&lt;'ESS Jul 2020'!R57+'ESS Jul 2020'!P57),(0),(($C$42*$C$43-('ESS Jul 2020'!R57+'ESS Jul 2020'!P57))*'ESS Jul 2020'!S57/100)),IF(AND('ESS Jul 2020'!P57&gt;0,'ESS Jul 2020'!R57=""&gt;0),IF(($C$42*$C$43&lt;'ESS Jul 2020'!P57),(0),($C$42*$C$43-'ESS Jul 2020'!P57)*'ESS Jul 2020'!Q57/100),0)))</f>
        <v>0</v>
      </c>
      <c r="H71" s="215">
        <f>($C$42*$C$44)*'ESS Jul 2020'!AE57/100</f>
        <v>69.927272727272737</v>
      </c>
      <c r="I71" s="215">
        <f t="shared" si="45"/>
        <v>481.1212727272727</v>
      </c>
      <c r="J71" s="377">
        <f t="shared" si="46"/>
        <v>1511.7090909090907</v>
      </c>
      <c r="K71" s="209">
        <f t="shared" si="47"/>
        <v>1924.4850909090908</v>
      </c>
      <c r="L71" s="181">
        <f t="shared" si="48"/>
        <v>2116.9335999999998</v>
      </c>
      <c r="M71" s="209">
        <f>'ESS Jul 2020'!AZ57</f>
        <v>0</v>
      </c>
      <c r="N71" s="209">
        <f>'ESS Jul 2020'!BA57</f>
        <v>0</v>
      </c>
      <c r="O71" s="209">
        <f>'ESS Jul 2020'!BB57</f>
        <v>0</v>
      </c>
      <c r="P71" s="209">
        <f>'ESS Jul 2020'!BC57</f>
        <v>0</v>
      </c>
      <c r="Q71" s="158" t="str">
        <f t="shared" si="49"/>
        <v>No discount</v>
      </c>
      <c r="R71" s="158" t="str">
        <f t="shared" si="50"/>
        <v>Exclusive</v>
      </c>
      <c r="S71" s="209">
        <f t="shared" si="51"/>
        <v>1924.4850909090908</v>
      </c>
      <c r="T71" s="209">
        <f t="shared" si="52"/>
        <v>1924.4850909090908</v>
      </c>
      <c r="U71" s="381">
        <f t="shared" si="53"/>
        <v>2116.9335999999998</v>
      </c>
      <c r="V71" s="381">
        <f t="shared" si="54"/>
        <v>2116.9335999999998</v>
      </c>
      <c r="W71" s="210">
        <f>'ESS Jul 2020'!BL57</f>
        <v>0</v>
      </c>
      <c r="X71" s="211" t="str">
        <f>'ESS Jul 2020'!BM57</f>
        <v>n</v>
      </c>
    </row>
    <row r="72" spans="1:24" x14ac:dyDescent="0.15">
      <c r="A72" s="163" t="str">
        <f>'ESS Jul 2020'!K58</f>
        <v>Discover Energy</v>
      </c>
      <c r="B72" s="158" t="str">
        <f>'ESS Jul 2020'!L58</f>
        <v>Economy Saver</v>
      </c>
      <c r="C72" s="215">
        <f>IF('ESS Jul 2020'!BP58=0,91*'ESS Jul 2020'!M58/100,(91*'ESS Jul 2020'!M58/100)+'ESS Jul 2020'!BP58/4)</f>
        <v>133.9933636363636</v>
      </c>
      <c r="D72" s="215">
        <f>IF('ESS Jul 2020'!O58="",$C$42*$C$43*'ESS Jul 2020'!N58/100,IF($C$42*$C$43&gt;='ESS Jul 2020'!P58,('ESS Jul 2020'!P58*'ESS Jul 2020'!N58/100),($C$42*$C$43*'ESS Jul 2020'!N58/100)))</f>
        <v>392.25454545454545</v>
      </c>
      <c r="E72" s="215">
        <f>IF(AND('ESS Jul 2020'!P58&gt;0,'ESS Jul 2020'!R58&gt;0),IF($C$42*$C$43&lt;'ESS Jul 2020'!P58,0,IF($C$42*$C$43&lt;=('ESS Jul 2020'!R58+'ESS Jul 2020'!P58),(($C$42*$C$43-'ESS Jul 2020'!P58)*'ESS Jul 2020'!Q58/100),(('ESS Jul 2020'!R58)*'ESS Jul 2020'!Q58/100))),0)</f>
        <v>0</v>
      </c>
      <c r="F72" s="215">
        <f>IF(AND('ESS Jul 2020'!Q57&gt;0,'ESS Jul 2020'!S57&gt;0),IF($C$42*$C$43&lt;('ESS Jul 2020'!R57+'ESS Jul 2020'!P57),0,IF($C$42*$C$43&lt;=('ESS Jul 2020'!T57+'ESS Jul 2020'!R57+'ESS Jul 2020'!P57),(($C$42*$C$43-('ESS Jul 2020'!R57+'ESS Jul 2020'!P57))*'ESS Jul 2020'!S57/100),('ESS Jul 2020'!T57*'ESS Jul 2020'!S57/100))),0)</f>
        <v>0</v>
      </c>
      <c r="G72" s="215">
        <f>IF(AND('ESS Jul 2020'!R58&gt;0,'ESS Jul 2020'!T58&gt;0),IF(($C$42*$C$43&lt;'ESS Jul 2020'!T58),(0),($C$42*$C$43*'ESS Jul 2020'!T58)*'ESS Jul 2020'!U58/100),IF(AND('ESS Jul 2020'!R58&gt;0,'ESS Jul 2020'!T58=""),IF(($C$42*$C$43&lt;'ESS Jul 2020'!R58+'ESS Jul 2020'!P58),(0),(($C$42*$C$43-('ESS Jul 2020'!R58+'ESS Jul 2020'!P58))*'ESS Jul 2020'!S58/100)),IF(AND('ESS Jul 2020'!P58&gt;0,'ESS Jul 2020'!R58=""&gt;0),IF(($C$42*$C$43&lt;'ESS Jul 2020'!P58),(0),($C$42*$C$43-'ESS Jul 2020'!P58)*'ESS Jul 2020'!Q58/100),0)))</f>
        <v>0</v>
      </c>
      <c r="H72" s="215">
        <f>($C$42*$C$44)*'ESS Jul 2020'!AE58/100</f>
        <v>94.527272727272717</v>
      </c>
      <c r="I72" s="215">
        <f t="shared" si="45"/>
        <v>620.77518181818175</v>
      </c>
      <c r="J72" s="377">
        <f t="shared" si="46"/>
        <v>1947.1272727272726</v>
      </c>
      <c r="K72" s="209">
        <f t="shared" si="47"/>
        <v>2483.100727272727</v>
      </c>
      <c r="L72" s="181">
        <f t="shared" si="48"/>
        <v>2731.4108000000001</v>
      </c>
      <c r="M72" s="209">
        <f>'ESS Jul 2020'!AZ58</f>
        <v>0</v>
      </c>
      <c r="N72" s="209">
        <f>'ESS Jul 2020'!BA58</f>
        <v>15</v>
      </c>
      <c r="O72" s="209">
        <f>'ESS Jul 2020'!BB58</f>
        <v>0</v>
      </c>
      <c r="P72" s="209">
        <f>'ESS Jul 2020'!BC58</f>
        <v>0</v>
      </c>
      <c r="Q72" s="158" t="str">
        <f t="shared" si="49"/>
        <v>Guaranteed off usage</v>
      </c>
      <c r="R72" s="158" t="str">
        <f t="shared" si="50"/>
        <v>Exclusive</v>
      </c>
      <c r="S72" s="209">
        <f t="shared" si="51"/>
        <v>2191.0316363636362</v>
      </c>
      <c r="T72" s="209">
        <f t="shared" si="52"/>
        <v>2191.0316363636362</v>
      </c>
      <c r="U72" s="381">
        <f t="shared" si="53"/>
        <v>2410.1347999999998</v>
      </c>
      <c r="V72" s="381">
        <f t="shared" si="54"/>
        <v>2410.1347999999998</v>
      </c>
      <c r="W72" s="210">
        <f>'ESS Jul 2020'!BL58</f>
        <v>0</v>
      </c>
      <c r="X72" s="211" t="str">
        <f>'ESS Jul 2020'!BM58</f>
        <v>n</v>
      </c>
    </row>
    <row r="73" spans="1:24" x14ac:dyDescent="0.15">
      <c r="A73" s="163" t="str">
        <f>'ESS Jul 2020'!K59</f>
        <v>GloBird Energy</v>
      </c>
      <c r="B73" s="158" t="str">
        <f>'ESS Jul 2020'!L59</f>
        <v>GloSave</v>
      </c>
      <c r="C73" s="215">
        <f>IF('ESS Jul 2020'!BP59=0,91*'ESS Jul 2020'!M59/100,(91*'ESS Jul 2020'!M59/100)+'ESS Jul 2020'!BP59/4)</f>
        <v>113.74999999999999</v>
      </c>
      <c r="D73" s="215">
        <f>IF('ESS Jul 2020'!O59="",$C$42*$C$43*'ESS Jul 2020'!N59/100,IF($C$42*$C$43&gt;='ESS Jul 2020'!P59,('ESS Jul 2020'!P59*'ESS Jul 2020'!N59/100),($C$42*$C$43*'ESS Jul 2020'!N59/100)))</f>
        <v>312.2</v>
      </c>
      <c r="E73" s="215">
        <f>IF(AND('ESS Jul 2020'!P59&gt;0,'ESS Jul 2020'!R59&gt;0),IF($C$42*$C$43&lt;'ESS Jul 2020'!P59,0,IF($C$42*$C$43&lt;=('ESS Jul 2020'!R59+'ESS Jul 2020'!P59),(($C$42*$C$43-'ESS Jul 2020'!P59)*'ESS Jul 2020'!Q59/100),(('ESS Jul 2020'!R59)*'ESS Jul 2020'!Q59/100))),0)</f>
        <v>0</v>
      </c>
      <c r="F73" s="215">
        <f>IF(AND('ESS Jul 2020'!Q58&gt;0,'ESS Jul 2020'!S58&gt;0),IF($C$42*$C$43&lt;('ESS Jul 2020'!R58+'ESS Jul 2020'!P58),0,IF($C$42*$C$43&lt;=('ESS Jul 2020'!T58+'ESS Jul 2020'!R58+'ESS Jul 2020'!P58),(($C$42*$C$43-('ESS Jul 2020'!R58+'ESS Jul 2020'!P58))*'ESS Jul 2020'!S58/100),('ESS Jul 2020'!T58*'ESS Jul 2020'!S58/100))),0)</f>
        <v>0</v>
      </c>
      <c r="G73" s="215">
        <f>IF(AND('ESS Jul 2020'!R59&gt;0,'ESS Jul 2020'!T59&gt;0),IF(($C$42*$C$43&lt;'ESS Jul 2020'!T59),(0),($C$42*$C$43*'ESS Jul 2020'!T59)*'ESS Jul 2020'!U59/100),IF(AND('ESS Jul 2020'!R59&gt;0,'ESS Jul 2020'!T59=""),IF(($C$42*$C$43&lt;'ESS Jul 2020'!R59+'ESS Jul 2020'!P59),(0),(($C$42*$C$43-('ESS Jul 2020'!R59+'ESS Jul 2020'!P59))*'ESS Jul 2020'!S59/100)),IF(AND('ESS Jul 2020'!P59&gt;0,'ESS Jul 2020'!R59=""&gt;0),IF(($C$42*$C$43&lt;'ESS Jul 2020'!P59),(0),($C$42*$C$43-'ESS Jul 2020'!P59)*'ESS Jul 2020'!Q59/100),0)))</f>
        <v>0</v>
      </c>
      <c r="H73" s="215">
        <f>($C$42*$C$44)*'ESS Jul 2020'!AE59/100</f>
        <v>101.99999999999999</v>
      </c>
      <c r="I73" s="215">
        <f t="shared" si="45"/>
        <v>527.94999999999993</v>
      </c>
      <c r="J73" s="377">
        <f t="shared" si="46"/>
        <v>1656.7999999999997</v>
      </c>
      <c r="K73" s="209">
        <f t="shared" si="47"/>
        <v>2111.7999999999997</v>
      </c>
      <c r="L73" s="181">
        <f t="shared" si="48"/>
        <v>2322.98</v>
      </c>
      <c r="M73" s="209">
        <f>'ESS Jul 2020'!AZ59</f>
        <v>0</v>
      </c>
      <c r="N73" s="209">
        <f>'ESS Jul 2020'!BA59</f>
        <v>0</v>
      </c>
      <c r="O73" s="209">
        <f>'ESS Jul 2020'!BB59</f>
        <v>7</v>
      </c>
      <c r="P73" s="209">
        <f>'ESS Jul 2020'!BC59</f>
        <v>0</v>
      </c>
      <c r="Q73" s="158" t="str">
        <f t="shared" si="49"/>
        <v>Pay-on-time off bill</v>
      </c>
      <c r="R73" s="158" t="str">
        <f t="shared" si="50"/>
        <v>Exclusive</v>
      </c>
      <c r="S73" s="209">
        <f t="shared" si="51"/>
        <v>2111.7999999999997</v>
      </c>
      <c r="T73" s="209">
        <f t="shared" si="52"/>
        <v>1963.9739999999997</v>
      </c>
      <c r="U73" s="381">
        <f t="shared" si="53"/>
        <v>2322.98</v>
      </c>
      <c r="V73" s="381">
        <f t="shared" si="54"/>
        <v>2160.3714</v>
      </c>
      <c r="W73" s="210">
        <f>'ESS Jul 2020'!BL59</f>
        <v>0</v>
      </c>
      <c r="X73" s="211" t="str">
        <f>'ESS Jul 2020'!BM59</f>
        <v>n</v>
      </c>
    </row>
    <row r="74" spans="1:24" x14ac:dyDescent="0.15">
      <c r="A74" s="163" t="str">
        <f>'ESS Jul 2020'!K60</f>
        <v>Kogan Energy</v>
      </c>
      <c r="B74" s="158" t="str">
        <f>'ESS Jul 2020'!L60</f>
        <v>Market offer</v>
      </c>
      <c r="C74" s="215">
        <f>IF('ESS Jul 2020'!BP60=0,91*'ESS Jul 2020'!M60/100,(91*'ESS Jul 2020'!M60/100)+'ESS Jul 2020'!BP60/4)</f>
        <v>143.37463636363634</v>
      </c>
      <c r="D74" s="215">
        <f>IF('ESS Jul 2020'!O60="",$C$42*$C$43*'ESS Jul 2020'!N60/100,IF($C$42*$C$43&gt;='ESS Jul 2020'!P60,('ESS Jul 2020'!P60*'ESS Jul 2020'!N60/100),($C$42*$C$43*'ESS Jul 2020'!N60/100)))</f>
        <v>271.59999999999997</v>
      </c>
      <c r="E74" s="215">
        <f>IF(AND('ESS Jul 2020'!P60&gt;0,'ESS Jul 2020'!R60&gt;0),IF($C$42*$C$43&lt;'ESS Jul 2020'!P60,0,IF($C$42*$C$43&lt;=('ESS Jul 2020'!R60+'ESS Jul 2020'!P60),(($C$42*$C$43-'ESS Jul 2020'!P60)*'ESS Jul 2020'!Q60/100),(('ESS Jul 2020'!R60)*'ESS Jul 2020'!Q60/100))),0)</f>
        <v>0</v>
      </c>
      <c r="F74" s="215">
        <f>IF(AND('ESS Jul 2020'!Q59&gt;0,'ESS Jul 2020'!S59&gt;0),IF($C$42*$C$43&lt;('ESS Jul 2020'!R59+'ESS Jul 2020'!P59),0,IF($C$42*$C$43&lt;=('ESS Jul 2020'!T59+'ESS Jul 2020'!R59+'ESS Jul 2020'!P59),(($C$42*$C$43-('ESS Jul 2020'!R59+'ESS Jul 2020'!P59))*'ESS Jul 2020'!S59/100),('ESS Jul 2020'!T59*'ESS Jul 2020'!S59/100))),0)</f>
        <v>0</v>
      </c>
      <c r="G74" s="215">
        <f>IF(AND('ESS Jul 2020'!R60&gt;0,'ESS Jul 2020'!T60&gt;0),IF(($C$42*$C$43&lt;'ESS Jul 2020'!T60),(0),($C$42*$C$43*'ESS Jul 2020'!T60)*'ESS Jul 2020'!U60/100),IF(AND('ESS Jul 2020'!R60&gt;0,'ESS Jul 2020'!T60=""),IF(($C$42*$C$43&lt;'ESS Jul 2020'!R60+'ESS Jul 2020'!P60),(0),(($C$42*$C$43-('ESS Jul 2020'!R60+'ESS Jul 2020'!P60))*'ESS Jul 2020'!S60/100)),IF(AND('ESS Jul 2020'!P60&gt;0,'ESS Jul 2020'!R60=""&gt;0),IF(($C$42*$C$43&lt;'ESS Jul 2020'!P60),(0),($C$42*$C$43-'ESS Jul 2020'!P60)*'ESS Jul 2020'!Q60/100),0)))</f>
        <v>0</v>
      </c>
      <c r="H74" s="215">
        <f>($C$42*$C$44)*'ESS Jul 2020'!AE60/100</f>
        <v>66.818181818181813</v>
      </c>
      <c r="I74" s="215">
        <f t="shared" si="45"/>
        <v>481.79281818181812</v>
      </c>
      <c r="J74" s="377">
        <f t="shared" si="46"/>
        <v>1353.6727272727271</v>
      </c>
      <c r="K74" s="209">
        <f t="shared" si="47"/>
        <v>1927.1712727272725</v>
      </c>
      <c r="L74" s="181">
        <f t="shared" si="48"/>
        <v>2119.8883999999998</v>
      </c>
      <c r="M74" s="209">
        <f>'ESS Jul 2020'!AZ60</f>
        <v>0</v>
      </c>
      <c r="N74" s="209">
        <f>'ESS Jul 2020'!BA60</f>
        <v>0</v>
      </c>
      <c r="O74" s="209">
        <f>'ESS Jul 2020'!BB60</f>
        <v>0</v>
      </c>
      <c r="P74" s="209">
        <f>'ESS Jul 2020'!BC60</f>
        <v>0</v>
      </c>
      <c r="Q74" s="158" t="str">
        <f t="shared" si="49"/>
        <v>No discount</v>
      </c>
      <c r="R74" s="158" t="str">
        <f t="shared" si="50"/>
        <v>Exclusive</v>
      </c>
      <c r="S74" s="209">
        <f t="shared" si="51"/>
        <v>1927.1712727272725</v>
      </c>
      <c r="T74" s="209">
        <f t="shared" si="52"/>
        <v>1927.1712727272725</v>
      </c>
      <c r="U74" s="381">
        <f t="shared" si="53"/>
        <v>2119.8883999999998</v>
      </c>
      <c r="V74" s="381">
        <f t="shared" si="54"/>
        <v>2119.8883999999998</v>
      </c>
      <c r="W74" s="210">
        <f>'ESS Jul 2020'!BL60</f>
        <v>0</v>
      </c>
      <c r="X74" s="211" t="str">
        <f>'ESS Jul 2020'!BM60</f>
        <v>n</v>
      </c>
    </row>
    <row r="75" spans="1:24" x14ac:dyDescent="0.15">
      <c r="A75" s="163" t="str">
        <f>'ESS Jul 2020'!K61</f>
        <v>Nectr</v>
      </c>
      <c r="B75" s="158" t="str">
        <f>'ESS Jul 2020'!L61</f>
        <v>Friends Clean</v>
      </c>
      <c r="C75" s="215">
        <f>IF('ESS Jul 2020'!BP61=0,91*'ESS Jul 2020'!M61/100,(91*'ESS Jul 2020'!M61/100)+'ESS Jul 2020'!BP61/4)</f>
        <v>102.82999999999998</v>
      </c>
      <c r="D75" s="215">
        <f>IF('ESS Jul 2020'!O61="",$C$42*$C$43*'ESS Jul 2020'!N61/100,IF($C$42*$C$43&gt;='ESS Jul 2020'!P61,('ESS Jul 2020'!P61*'ESS Jul 2020'!N61/100),($C$42*$C$43*'ESS Jul 2020'!N61/100)))</f>
        <v>317.79999999999995</v>
      </c>
      <c r="E75" s="215">
        <f>IF(AND('ESS Jul 2020'!P61&gt;0,'ESS Jul 2020'!R61&gt;0),IF($C$42*$C$43&lt;'ESS Jul 2020'!P61,0,IF($C$42*$C$43&lt;=('ESS Jul 2020'!R61+'ESS Jul 2020'!P61),(($C$42*$C$43-'ESS Jul 2020'!P61)*'ESS Jul 2020'!Q61/100),(('ESS Jul 2020'!R61)*'ESS Jul 2020'!Q61/100))),0)</f>
        <v>0</v>
      </c>
      <c r="F75" s="215">
        <f>IF(AND('ESS Jul 2020'!Q60&gt;0,'ESS Jul 2020'!S60&gt;0),IF($C$42*$C$43&lt;('ESS Jul 2020'!R60+'ESS Jul 2020'!P60),0,IF($C$42*$C$43&lt;=('ESS Jul 2020'!T60+'ESS Jul 2020'!R60+'ESS Jul 2020'!P60),(($C$42*$C$43-('ESS Jul 2020'!R60+'ESS Jul 2020'!P60))*'ESS Jul 2020'!S60/100),('ESS Jul 2020'!T60*'ESS Jul 2020'!S60/100))),0)</f>
        <v>0</v>
      </c>
      <c r="G75" s="215">
        <f>IF(AND('ESS Jul 2020'!R61&gt;0,'ESS Jul 2020'!T61&gt;0),IF(($C$42*$C$43&lt;'ESS Jul 2020'!T61),(0),($C$42*$C$43*'ESS Jul 2020'!T61)*'ESS Jul 2020'!U61/100),IF(AND('ESS Jul 2020'!R61&gt;0,'ESS Jul 2020'!T61=""),IF(($C$42*$C$43&lt;'ESS Jul 2020'!R61+'ESS Jul 2020'!P61),(0),(($C$42*$C$43-('ESS Jul 2020'!R61+'ESS Jul 2020'!P61))*'ESS Jul 2020'!S61/100)),IF(AND('ESS Jul 2020'!P61&gt;0,'ESS Jul 2020'!R61=""&gt;0),IF(($C$42*$C$43&lt;'ESS Jul 2020'!P61),(0),($C$42*$C$43-'ESS Jul 2020'!P61)*'ESS Jul 2020'!Q61/100),0)))</f>
        <v>0</v>
      </c>
      <c r="H75" s="215">
        <f>($C$42*$C$44)*'ESS Jul 2020'!AE61/100</f>
        <v>101.4</v>
      </c>
      <c r="I75" s="215">
        <f t="shared" si="45"/>
        <v>522.03</v>
      </c>
      <c r="J75" s="377">
        <f t="shared" si="46"/>
        <v>1676.8</v>
      </c>
      <c r="K75" s="209">
        <f t="shared" si="47"/>
        <v>2088.12</v>
      </c>
      <c r="L75" s="181">
        <f t="shared" si="48"/>
        <v>2296.9320000000002</v>
      </c>
      <c r="M75" s="209">
        <f>'ESS Jul 2020'!AZ61</f>
        <v>0</v>
      </c>
      <c r="N75" s="209">
        <f>'ESS Jul 2020'!BA61</f>
        <v>0</v>
      </c>
      <c r="O75" s="209">
        <f>'ESS Jul 2020'!BB61</f>
        <v>0</v>
      </c>
      <c r="P75" s="209">
        <f>'ESS Jul 2020'!BC61</f>
        <v>0</v>
      </c>
      <c r="Q75" s="158" t="str">
        <f t="shared" si="49"/>
        <v>No discount</v>
      </c>
      <c r="R75" s="158" t="str">
        <f t="shared" si="50"/>
        <v>Exclusive</v>
      </c>
      <c r="S75" s="209">
        <f t="shared" si="51"/>
        <v>2088.12</v>
      </c>
      <c r="T75" s="209">
        <f t="shared" si="52"/>
        <v>2088.12</v>
      </c>
      <c r="U75" s="381">
        <f t="shared" si="53"/>
        <v>2296.9320000000002</v>
      </c>
      <c r="V75" s="381">
        <f t="shared" si="54"/>
        <v>2296.9320000000002</v>
      </c>
      <c r="W75" s="210">
        <f>'ESS Jul 2020'!BL61</f>
        <v>0</v>
      </c>
      <c r="X75" s="211" t="str">
        <f>'ESS Jul 2020'!BM61</f>
        <v>n</v>
      </c>
    </row>
    <row r="76" spans="1:24" ht="15" thickBot="1" x14ac:dyDescent="0.2">
      <c r="A76" s="204" t="str">
        <f>'ESS Jul 2020'!K62</f>
        <v>OVO Energy</v>
      </c>
      <c r="B76" s="205" t="str">
        <f>'ESS Jul 2020'!L62</f>
        <v>The One Plan</v>
      </c>
      <c r="C76" s="216">
        <f>IF('ESS Jul 2020'!BP62=0,91*'ESS Jul 2020'!M62/100,(91*'ESS Jul 2020'!M62/100)+'ESS Jul 2020'!BP62/4)</f>
        <v>113.74999999999999</v>
      </c>
      <c r="D76" s="216">
        <f>IF('ESS Jul 2020'!O62="",$C$42*$C$43*'ESS Jul 2020'!N62/100,IF($C$42*$C$43&gt;='ESS Jul 2020'!P62,('ESS Jul 2020'!P62*'ESS Jul 2020'!N62/100),($C$42*$C$43*'ESS Jul 2020'!N62/100)))</f>
        <v>317.92727272727268</v>
      </c>
      <c r="E76" s="216">
        <f>IF(AND('ESS Jul 2020'!P62&gt;0,'ESS Jul 2020'!R62&gt;0),IF($C$42*$C$43&lt;'ESS Jul 2020'!P62,0,IF($C$42*$C$43&lt;=('ESS Jul 2020'!R62+'ESS Jul 2020'!P62),(($C$42*$C$43-'ESS Jul 2020'!P62)*'ESS Jul 2020'!Q62/100),(('ESS Jul 2020'!R62)*'ESS Jul 2020'!Q62/100))),0)</f>
        <v>0</v>
      </c>
      <c r="F76" s="216">
        <f>IF(AND('ESS Jul 2020'!Q61&gt;0,'ESS Jul 2020'!S61&gt;0),IF($C$42*$C$43&lt;('ESS Jul 2020'!R61+'ESS Jul 2020'!P61),0,IF($C$42*$C$43&lt;=('ESS Jul 2020'!T61+'ESS Jul 2020'!R61+'ESS Jul 2020'!P61),(($C$42*$C$43-('ESS Jul 2020'!R61+'ESS Jul 2020'!P61))*'ESS Jul 2020'!S61/100),('ESS Jul 2020'!T61*'ESS Jul 2020'!S61/100))),0)</f>
        <v>0</v>
      </c>
      <c r="G76" s="216">
        <f>IF(AND('ESS Jul 2020'!R62&gt;0,'ESS Jul 2020'!T62&gt;0),IF(($C$42*$C$43&lt;'ESS Jul 2020'!T62),(0),($C$42*$C$43*'ESS Jul 2020'!T62)*'ESS Jul 2020'!U62/100),IF(AND('ESS Jul 2020'!R62&gt;0,'ESS Jul 2020'!T62=""),IF(($C$42*$C$43&lt;'ESS Jul 2020'!R62+'ESS Jul 2020'!P62),(0),(($C$42*$C$43-('ESS Jul 2020'!R62+'ESS Jul 2020'!P62))*'ESS Jul 2020'!S62/100)),IF(AND('ESS Jul 2020'!P62&gt;0,'ESS Jul 2020'!R62=""&gt;0),IF(($C$42*$C$43&lt;'ESS Jul 2020'!P62),(0),($C$42*$C$43-'ESS Jul 2020'!P62)*'ESS Jul 2020'!Q62/100),0)))</f>
        <v>0</v>
      </c>
      <c r="H76" s="216">
        <f>($C$42*$C$44)*'ESS Jul 2020'!AE62/100</f>
        <v>88.527272727272717</v>
      </c>
      <c r="I76" s="216">
        <f t="shared" si="45"/>
        <v>520.20454545454538</v>
      </c>
      <c r="J76" s="380">
        <f t="shared" si="46"/>
        <v>1625.8181818181815</v>
      </c>
      <c r="K76" s="212">
        <f t="shared" si="47"/>
        <v>2080.8181818181815</v>
      </c>
      <c r="L76" s="191">
        <f t="shared" si="48"/>
        <v>2288.9</v>
      </c>
      <c r="M76" s="212">
        <f>'ESS Jul 2020'!AZ62</f>
        <v>0</v>
      </c>
      <c r="N76" s="212">
        <f>'ESS Jul 2020'!BA62</f>
        <v>0</v>
      </c>
      <c r="O76" s="212">
        <f>'ESS Jul 2020'!BB62</f>
        <v>0</v>
      </c>
      <c r="P76" s="212">
        <f>'ESS Jul 2020'!BC62</f>
        <v>0</v>
      </c>
      <c r="Q76" s="205" t="str">
        <f t="shared" si="49"/>
        <v>No discount</v>
      </c>
      <c r="R76" s="205" t="str">
        <f t="shared" si="50"/>
        <v>Exclusive</v>
      </c>
      <c r="S76" s="212">
        <f t="shared" si="51"/>
        <v>2080.8181818181815</v>
      </c>
      <c r="T76" s="212">
        <f t="shared" si="52"/>
        <v>2080.8181818181815</v>
      </c>
      <c r="U76" s="382">
        <f t="shared" si="53"/>
        <v>2288.9</v>
      </c>
      <c r="V76" s="382">
        <f t="shared" si="54"/>
        <v>2288.9</v>
      </c>
      <c r="W76" s="213">
        <f>'ESS Jul 2020'!BL62</f>
        <v>0</v>
      </c>
      <c r="X76" s="214" t="str">
        <f>'ESS Jul 2020'!BM62</f>
        <v>n</v>
      </c>
    </row>
    <row r="78" spans="1:24" ht="15" thickBot="1" x14ac:dyDescent="0.2"/>
    <row r="79" spans="1:24" x14ac:dyDescent="0.15">
      <c r="A79" s="166" t="s">
        <v>644</v>
      </c>
      <c r="B79" s="167"/>
      <c r="C79" s="167"/>
      <c r="D79" s="167"/>
      <c r="E79" s="167"/>
      <c r="F79" s="167"/>
      <c r="G79" s="167"/>
      <c r="H79" s="167"/>
      <c r="I79" s="167"/>
      <c r="J79" s="167"/>
      <c r="K79" s="167"/>
      <c r="L79" s="167"/>
      <c r="M79" s="167"/>
      <c r="N79" s="167"/>
      <c r="O79" s="167"/>
      <c r="P79" s="167"/>
      <c r="Q79" s="167"/>
      <c r="R79" s="167"/>
      <c r="S79" s="167"/>
      <c r="T79" s="167"/>
      <c r="U79" s="167"/>
      <c r="V79" s="167"/>
      <c r="W79" s="167"/>
      <c r="X79" s="173"/>
    </row>
    <row r="80" spans="1:24" x14ac:dyDescent="0.15">
      <c r="A80" s="168" t="s">
        <v>247</v>
      </c>
      <c r="B80" s="78"/>
      <c r="C80" s="199">
        <v>1800</v>
      </c>
      <c r="D80" s="78"/>
      <c r="E80" s="78"/>
      <c r="F80" s="78"/>
      <c r="G80" s="78"/>
      <c r="H80" s="78"/>
      <c r="I80" s="78"/>
      <c r="J80" s="78"/>
      <c r="K80" s="78"/>
      <c r="L80" s="78"/>
      <c r="M80" s="78"/>
      <c r="N80" s="78"/>
      <c r="O80" s="78"/>
      <c r="P80" s="78"/>
      <c r="Q80" s="78"/>
      <c r="R80" s="78"/>
      <c r="S80" s="78"/>
      <c r="T80" s="78"/>
      <c r="U80" s="78"/>
      <c r="V80" s="78"/>
      <c r="W80" s="78"/>
      <c r="X80" s="174"/>
    </row>
    <row r="81" spans="1:24" x14ac:dyDescent="0.15">
      <c r="A81" s="168" t="s">
        <v>652</v>
      </c>
      <c r="B81" s="78"/>
      <c r="C81" s="200">
        <v>0.5</v>
      </c>
      <c r="D81" s="78"/>
      <c r="E81" s="78"/>
      <c r="F81" s="78"/>
      <c r="G81" s="78"/>
      <c r="H81" s="78"/>
      <c r="I81" s="78"/>
      <c r="J81" s="78"/>
      <c r="K81" s="78"/>
      <c r="L81" s="78"/>
      <c r="M81" s="78"/>
      <c r="N81" s="78"/>
      <c r="O81" s="78"/>
      <c r="P81" s="78"/>
      <c r="Q81" s="78"/>
      <c r="R81" s="78"/>
      <c r="S81" s="78"/>
      <c r="T81" s="78"/>
      <c r="U81" s="78"/>
      <c r="V81" s="78"/>
      <c r="W81" s="78"/>
      <c r="X81" s="174"/>
    </row>
    <row r="82" spans="1:24" x14ac:dyDescent="0.15">
      <c r="A82" s="168" t="s">
        <v>512</v>
      </c>
      <c r="B82" s="78"/>
      <c r="C82" s="200">
        <v>0.3</v>
      </c>
      <c r="D82" s="78"/>
      <c r="E82" s="78"/>
      <c r="F82" s="78"/>
      <c r="G82" s="78"/>
      <c r="H82" s="78"/>
      <c r="I82" s="78"/>
      <c r="J82" s="78"/>
      <c r="K82" s="78"/>
      <c r="L82" s="78"/>
      <c r="M82" s="78"/>
      <c r="N82" s="78"/>
      <c r="O82" s="78"/>
      <c r="P82" s="78"/>
      <c r="Q82" s="78"/>
      <c r="R82" s="78"/>
      <c r="S82" s="78"/>
      <c r="T82" s="78"/>
      <c r="U82" s="78"/>
      <c r="V82" s="78"/>
      <c r="W82" s="78"/>
      <c r="X82" s="174"/>
    </row>
    <row r="83" spans="1:24" x14ac:dyDescent="0.15">
      <c r="A83" s="168" t="s">
        <v>344</v>
      </c>
      <c r="B83" s="78"/>
      <c r="C83" s="200">
        <v>0.2</v>
      </c>
      <c r="D83" s="78"/>
      <c r="E83" s="78"/>
      <c r="F83" s="78"/>
      <c r="G83" s="78"/>
      <c r="H83" s="78"/>
      <c r="I83" s="78"/>
      <c r="J83" s="78"/>
      <c r="K83" s="78"/>
      <c r="L83" s="78"/>
      <c r="M83" s="78"/>
      <c r="N83" s="78"/>
      <c r="O83" s="78"/>
      <c r="P83" s="78"/>
      <c r="Q83" s="78"/>
      <c r="R83" s="78"/>
      <c r="S83" s="78"/>
      <c r="T83" s="78"/>
      <c r="U83" s="78"/>
      <c r="V83" s="78"/>
      <c r="W83" s="78"/>
      <c r="X83" s="174"/>
    </row>
    <row r="84" spans="1:24" x14ac:dyDescent="0.15">
      <c r="A84" s="371"/>
      <c r="B84" s="222"/>
      <c r="C84" s="222"/>
      <c r="D84" s="222"/>
      <c r="E84" s="222"/>
      <c r="F84" s="222"/>
      <c r="G84" s="222"/>
      <c r="H84" s="222"/>
      <c r="I84" s="222"/>
      <c r="J84" s="222"/>
      <c r="K84" s="222"/>
      <c r="L84" s="222"/>
      <c r="M84" s="222"/>
      <c r="N84" s="222"/>
      <c r="O84" s="222"/>
      <c r="P84" s="222"/>
      <c r="Q84" s="222"/>
      <c r="R84" s="222"/>
      <c r="S84" s="222"/>
      <c r="T84" s="222"/>
      <c r="U84" s="222"/>
      <c r="V84" s="222"/>
      <c r="W84" s="222"/>
      <c r="X84" s="372"/>
    </row>
    <row r="85" spans="1:24" ht="75" x14ac:dyDescent="0.15">
      <c r="A85" s="363" t="s">
        <v>248</v>
      </c>
      <c r="B85" s="364" t="s">
        <v>249</v>
      </c>
      <c r="C85" s="365" t="s">
        <v>250</v>
      </c>
      <c r="D85" s="365" t="s">
        <v>1372</v>
      </c>
      <c r="E85" s="365" t="s">
        <v>597</v>
      </c>
      <c r="F85" s="365" t="s">
        <v>398</v>
      </c>
      <c r="G85" s="365" t="s">
        <v>1373</v>
      </c>
      <c r="H85" s="365" t="s">
        <v>1374</v>
      </c>
      <c r="I85" s="365" t="s">
        <v>746</v>
      </c>
      <c r="J85" s="373" t="s">
        <v>1363</v>
      </c>
      <c r="K85" s="374" t="s">
        <v>600</v>
      </c>
      <c r="L85" s="367" t="s">
        <v>1070</v>
      </c>
      <c r="M85" s="368" t="s">
        <v>361</v>
      </c>
      <c r="N85" s="368" t="s">
        <v>1340</v>
      </c>
      <c r="O85" s="368" t="s">
        <v>275</v>
      </c>
      <c r="P85" s="368" t="s">
        <v>1342</v>
      </c>
      <c r="Q85" s="375" t="s">
        <v>1364</v>
      </c>
      <c r="R85" s="375" t="s">
        <v>1365</v>
      </c>
      <c r="S85" s="376" t="s">
        <v>1366</v>
      </c>
      <c r="T85" s="376" t="s">
        <v>1367</v>
      </c>
      <c r="U85" s="369" t="s">
        <v>1368</v>
      </c>
      <c r="V85" s="369" t="s">
        <v>1369</v>
      </c>
      <c r="W85" s="368" t="s">
        <v>276</v>
      </c>
      <c r="X85" s="370" t="s">
        <v>509</v>
      </c>
    </row>
    <row r="86" spans="1:24" x14ac:dyDescent="0.15">
      <c r="A86" s="163" t="str">
        <f>'ESS Jul 2020'!K63</f>
        <v>Energy Locals</v>
      </c>
      <c r="B86" s="158" t="str">
        <f>'ESS Jul 2020'!L63</f>
        <v>Local Saver</v>
      </c>
      <c r="C86" s="215">
        <f>IF('ESS Jul 2020'!BP63=0,91*'ESS Jul 2020'!M63/100,(91*'ESS Jul 2020'!M63/100)+'ESS Jul 2020'!BP63/4)</f>
        <v>139.98636363636362</v>
      </c>
      <c r="D86" s="215">
        <f>IF('ESS Jul 2020'!O63="",$C$80*$C$81*'ESS Jul 2020'!N63/100,IF($C$80*$C$81&gt;='ESS Jul 2020'!P63,('ESS Jul 2020'!P63*'ESS Jul 2020'!N63/100),($C$80*$C$81*'ESS Jul 2020'!N63/100)))</f>
        <v>245.45454545454544</v>
      </c>
      <c r="E86" s="215">
        <f>IF(AND('ESS Jul 2020'!P63&gt;0,'ESS Jul 2020'!R63&gt;0),IF($C$80*$C$81&lt;'ESS Jul 2020'!P63,0,IF($C$80*$C$81&lt;=('ESS Jul 2020'!R63+'ESS Jul 2020'!P63),(($C$80*$C$81-'ESS Jul 2020'!P63)*'ESS Jul 2020'!Q63/100),(('ESS Jul 2020'!R63)*'ESS Jul 2020'!Q63/100))),0)</f>
        <v>0</v>
      </c>
      <c r="F86" s="215">
        <f>IF(AND('ESS Jul 2020'!R63&gt;0,'ESS Jul 2020'!T63&gt;0),IF(($C$80*$C$81&lt;'ESS Jul 2020'!T63),(0),($C$80*$C$81*'ESS Jul 2020'!T63)*'ESS Jul 2020'!U63/100),IF(AND('ESS Jul 2020'!R63&gt;0,'ESS Jul 2020'!T63=""),IF(($C$80*$C$81&lt;'ESS Jul 2020'!R63+'ESS Jul 2020'!P63),(0),(($C$80*$C$81-('ESS Jul 2020'!R63+'ESS Jul 2020'!P63))*'ESS Jul 2020'!S63/100)),IF(AND('ESS Jul 2020'!P63&gt;0,'ESS Jul 2020'!R63=""&gt;0),IF(($C$80*$C$81&lt;'ESS Jul 2020'!P63),(0),($C$80*$C$81-'ESS Jul 2020'!P63)*'ESS Jul 2020'!Q63/100),0)))</f>
        <v>0</v>
      </c>
      <c r="G86" s="215">
        <f>($C$80*$C$82)*'ESS Jul 2020'!AH63/100</f>
        <v>139.90909090909091</v>
      </c>
      <c r="H86" s="215">
        <f>($C$80*$C$83)*'ESS Jul 2020'!W63/100</f>
        <v>65.454545454545453</v>
      </c>
      <c r="I86" s="215">
        <f>SUM(C86:H86)</f>
        <v>590.8045454545454</v>
      </c>
      <c r="J86" s="377">
        <f>(I86-C86)*4</f>
        <v>1803.272727272727</v>
      </c>
      <c r="K86" s="209">
        <f>I86*4</f>
        <v>2363.2181818181816</v>
      </c>
      <c r="L86" s="181">
        <f t="shared" ref="L86:L107" si="55">K86*1.1</f>
        <v>2599.54</v>
      </c>
      <c r="M86" s="209">
        <f>'ESS Jul 2020'!AZ63</f>
        <v>0</v>
      </c>
      <c r="N86" s="209">
        <f>'ESS Jul 2020'!BA63</f>
        <v>0</v>
      </c>
      <c r="O86" s="209">
        <f>'ESS Jul 2020'!BB63</f>
        <v>0</v>
      </c>
      <c r="P86" s="209">
        <f>'ESS Jul 2020'!BC63</f>
        <v>0</v>
      </c>
      <c r="Q86" s="378" t="str">
        <f t="shared" ref="Q86:Q107" si="56">IF(SUM(M86:P86)=0,"No discount",IF(M86&gt;0,"Guaranteed off bill",IF(N86&gt;0,"Guaranteed off usage",IF(O86&gt;0,"Pay-on-time off bill","Pay-on-time off usage"))))</f>
        <v>No discount</v>
      </c>
      <c r="R86" s="378" t="str">
        <f t="shared" ref="R86:R107" si="57">IF(OR(A86="Origin Energy",A86="Red Energy",A86="Powershop"),"Inclusive","Exclusive")</f>
        <v>Exclusive</v>
      </c>
      <c r="S86" s="379">
        <f>IF(AND(Q86="Guaranteed off bill",R86="Inclusive"),((K86*1.1)-((K86*1.1)*M86/100))/1.1,IF(AND(Q86="Guaranteed off usage",R86="Inclusive"),((K86*1.1)-((J86*1.1)*N86/100))/1.1,IF(AND(Q86="Guaranteed off bill",R86="Exclusive"),K86-(K86*M86/100),IF(AND(Q86="Guaranteed off usage",R86="Exclusive"),K86-(J86*N86/100),IF(R86="Inclusive",((K86*1.1))/1.1,K86)))))</f>
        <v>2363.2181818181816</v>
      </c>
      <c r="T86" s="209">
        <f>IF(AND(Q86="Pay-on-time off bill",R86="Inclusive"),((S86*1.1)-((S86*1.1)*O86/100))/1.1,IF(AND(Q86="Pay-on-time off usage",R86="Inclusive"),((S86*1.1)-((J86*1.1)*P86/100))/1.1,IF(AND(Q86="Pay-on-time off bill",R86="Exclusive"),S86-(S86*O86/100),IF(AND(Q86="Pay-on-time off usage",R86="Exclusive"),S86-(J86*P86/100),IF(R86="Inclusive",((S86*1.1))/1.1,S86)))))</f>
        <v>2363.2181818181816</v>
      </c>
      <c r="U86" s="383">
        <f>S86*1.1</f>
        <v>2599.54</v>
      </c>
      <c r="V86" s="383">
        <f>T86*1.1</f>
        <v>2599.54</v>
      </c>
      <c r="W86" s="210">
        <f>'ESS Jul 2020'!BL63</f>
        <v>0</v>
      </c>
      <c r="X86" s="211" t="str">
        <f>'ESS Jul 2020'!BM63</f>
        <v>n</v>
      </c>
    </row>
    <row r="87" spans="1:24" x14ac:dyDescent="0.15">
      <c r="A87" s="163" t="str">
        <f>'ESS Jul 2020'!K64</f>
        <v>AGL</v>
      </c>
      <c r="B87" s="158" t="str">
        <f>'ESS Jul 2020'!L64</f>
        <v>Essentials Saver</v>
      </c>
      <c r="C87" s="215">
        <f>IF('ESS Jul 2020'!BP64=0,91*'ESS Jul 2020'!M64/100,(91*'ESS Jul 2020'!M64/100)+'ESS Jul 2020'!BP64/4)</f>
        <v>110.1430909090909</v>
      </c>
      <c r="D87" s="215">
        <f>IF('ESS Jul 2020'!O64="",$C$80*$C$81*'ESS Jul 2020'!N64/100,IF($C$80*$C$81&gt;='ESS Jul 2020'!P64,('ESS Jul 2020'!P64*'ESS Jul 2020'!N64/100),($C$80*$C$81*'ESS Jul 2020'!N64/100)))</f>
        <v>271.79999999999995</v>
      </c>
      <c r="E87" s="215">
        <f>IF(AND('ESS Jul 2020'!P64&gt;0,'ESS Jul 2020'!R64&gt;0),IF($C$80*$C$81&lt;'ESS Jul 2020'!P64,0,IF($C$80*$C$81&lt;=('ESS Jul 2020'!R64+'ESS Jul 2020'!P64),(($C$80*$C$81-'ESS Jul 2020'!P64)*'ESS Jul 2020'!Q64/100),(('ESS Jul 2020'!R64)*'ESS Jul 2020'!Q64/100))),0)</f>
        <v>0</v>
      </c>
      <c r="F87" s="215">
        <f>IF(AND('ESS Jul 2020'!R64&gt;0,'ESS Jul 2020'!T64&gt;0),IF(($C$80*$C$81&lt;'ESS Jul 2020'!T64),(0),($C$80*$C$81*'ESS Jul 2020'!T64)*'ESS Jul 2020'!U64/100),IF(AND('ESS Jul 2020'!R64&gt;0,'ESS Jul 2020'!T64=""),IF(($C$80*$C$81&lt;'ESS Jul 2020'!R64+'ESS Jul 2020'!P64),(0),(($C$80*$C$81-('ESS Jul 2020'!R64+'ESS Jul 2020'!P64))*'ESS Jul 2020'!S64/100)),IF(AND('ESS Jul 2020'!P64&gt;0,'ESS Jul 2020'!R64=""&gt;0),IF(($C$80*$C$81&lt;'ESS Jul 2020'!P64),(0),($C$80*$C$81-'ESS Jul 2020'!P64)*'ESS Jul 2020'!Q64/100),0)))</f>
        <v>0</v>
      </c>
      <c r="G87" s="215">
        <f>($C$80*$C$82)*'ESS Jul 2020'!AH64/100</f>
        <v>158.71090909090907</v>
      </c>
      <c r="H87" s="215">
        <f>($C$80*$C$83)*'ESS Jul 2020'!W64/100</f>
        <v>59.170909090909078</v>
      </c>
      <c r="I87" s="215">
        <f t="shared" ref="I87:I107" si="58">SUM(C87:H87)</f>
        <v>599.82490909090905</v>
      </c>
      <c r="J87" s="377">
        <f t="shared" ref="J87:J107" si="59">(I87-C87)*4</f>
        <v>1958.7272727272725</v>
      </c>
      <c r="K87" s="209">
        <f t="shared" ref="K87:K107" si="60">I87*4</f>
        <v>2399.2996363636362</v>
      </c>
      <c r="L87" s="181">
        <f t="shared" si="55"/>
        <v>2639.2296000000001</v>
      </c>
      <c r="M87" s="209">
        <f>'ESS Jul 2020'!AZ64</f>
        <v>0</v>
      </c>
      <c r="N87" s="209">
        <f>'ESS Jul 2020'!BA64</f>
        <v>0</v>
      </c>
      <c r="O87" s="209">
        <f>'ESS Jul 2020'!BB64</f>
        <v>0</v>
      </c>
      <c r="P87" s="209">
        <f>'ESS Jul 2020'!BC64</f>
        <v>0</v>
      </c>
      <c r="Q87" s="378" t="str">
        <f t="shared" si="56"/>
        <v>No discount</v>
      </c>
      <c r="R87" s="378" t="str">
        <f t="shared" si="57"/>
        <v>Exclusive</v>
      </c>
      <c r="S87" s="379">
        <f t="shared" ref="S87:S107" si="61">IF(AND(Q87="Guaranteed off bill",R87="Inclusive"),((K87*1.1)-((K87*1.1)*M87/100))/1.1,IF(AND(Q87="Guaranteed off usage",R87="Inclusive"),((K87*1.1)-((J87*1.1)*N87/100))/1.1,IF(AND(Q87="Guaranteed off bill",R87="Exclusive"),K87-(K87*M87/100),IF(AND(Q87="Guaranteed off usage",R87="Exclusive"),K87-(J87*N87/100),IF(R87="Inclusive",((K87*1.1))/1.1,K87)))))</f>
        <v>2399.2996363636362</v>
      </c>
      <c r="T87" s="209">
        <f t="shared" ref="T87:T107" si="62">IF(AND(Q87="Pay-on-time off bill",R87="Inclusive"),((S87*1.1)-((S87*1.1)*O87/100))/1.1,IF(AND(Q87="Pay-on-time off usage",R87="Inclusive"),((S87*1.1)-((J87*1.1)*P87/100))/1.1,IF(AND(Q87="Pay-on-time off bill",R87="Exclusive"),S87-(S87*O87/100),IF(AND(Q87="Pay-on-time off usage",R87="Exclusive"),S87-(J87*P87/100),IF(R87="Inclusive",((S87*1.1))/1.1,S87)))))</f>
        <v>2399.2996363636362</v>
      </c>
      <c r="U87" s="381">
        <f t="shared" ref="U87:V105" si="63">S87*1.1</f>
        <v>2639.2296000000001</v>
      </c>
      <c r="V87" s="381">
        <f t="shared" si="63"/>
        <v>2639.2296000000001</v>
      </c>
      <c r="W87" s="210">
        <f>'ESS Jul 2020'!BL64</f>
        <v>0</v>
      </c>
      <c r="X87" s="211" t="str">
        <f>'ESS Jul 2020'!BM64</f>
        <v>n</v>
      </c>
    </row>
    <row r="88" spans="1:24" x14ac:dyDescent="0.15">
      <c r="A88" s="163" t="str">
        <f>'ESS Jul 2020'!K65</f>
        <v>Alinta Energy</v>
      </c>
      <c r="B88" s="158" t="str">
        <f>'ESS Jul 2020'!L65</f>
        <v>Home Deal</v>
      </c>
      <c r="C88" s="215">
        <f>IF('ESS Jul 2020'!BP65=0,91*'ESS Jul 2020'!M65/100,(91*'ESS Jul 2020'!M65/100)+'ESS Jul 2020'!BP65/4)</f>
        <v>118.87909090909091</v>
      </c>
      <c r="D88" s="215">
        <f>IF('ESS Jul 2020'!O65="",$C$80*$C$81*'ESS Jul 2020'!N65/100,IF($C$80*$C$81&gt;='ESS Jul 2020'!P65,('ESS Jul 2020'!P65*'ESS Jul 2020'!N65/100),($C$80*$C$81*'ESS Jul 2020'!N65/100)))</f>
        <v>250.77272727272725</v>
      </c>
      <c r="E88" s="215">
        <f>IF(AND('ESS Jul 2020'!P65&gt;0,'ESS Jul 2020'!R65&gt;0),IF($C$80*$C$81&lt;'ESS Jul 2020'!P65,0,IF($C$80*$C$81&lt;=('ESS Jul 2020'!R65+'ESS Jul 2020'!P65),(($C$80*$C$81-'ESS Jul 2020'!P65)*'ESS Jul 2020'!Q65/100),(('ESS Jul 2020'!R65)*'ESS Jul 2020'!Q65/100))),0)</f>
        <v>0</v>
      </c>
      <c r="F88" s="215">
        <f>IF(AND('ESS Jul 2020'!R65&gt;0,'ESS Jul 2020'!T65&gt;0),IF(($C$80*$C$81&lt;'ESS Jul 2020'!T65),(0),($C$80*$C$81*'ESS Jul 2020'!T65)*'ESS Jul 2020'!U65/100),IF(AND('ESS Jul 2020'!R65&gt;0,'ESS Jul 2020'!T65=""),IF(($C$80*$C$81&lt;'ESS Jul 2020'!R65+'ESS Jul 2020'!P65),(0),(($C$80*$C$81-('ESS Jul 2020'!R65+'ESS Jul 2020'!P65))*'ESS Jul 2020'!S65/100)),IF(AND('ESS Jul 2020'!P65&gt;0,'ESS Jul 2020'!R65=""&gt;0),IF(($C$80*$C$81&lt;'ESS Jul 2020'!P65),(0),($C$80*$C$81-'ESS Jul 2020'!P65)*'ESS Jul 2020'!Q65/100),0)))</f>
        <v>0</v>
      </c>
      <c r="G88" s="215">
        <f>($C$80*$C$82)*'ESS Jul 2020'!AH65/100</f>
        <v>142.1181818181818</v>
      </c>
      <c r="H88" s="215">
        <f>($C$80*$C$83)*'ESS Jul 2020'!W65/100</f>
        <v>55.669090909090912</v>
      </c>
      <c r="I88" s="215">
        <f t="shared" si="58"/>
        <v>567.43909090909085</v>
      </c>
      <c r="J88" s="377">
        <f t="shared" si="59"/>
        <v>1794.2399999999998</v>
      </c>
      <c r="K88" s="209">
        <f t="shared" si="60"/>
        <v>2269.7563636363634</v>
      </c>
      <c r="L88" s="181">
        <f t="shared" si="55"/>
        <v>2496.732</v>
      </c>
      <c r="M88" s="209">
        <f>'ESS Jul 2020'!AZ65</f>
        <v>0</v>
      </c>
      <c r="N88" s="209">
        <f>'ESS Jul 2020'!BA65</f>
        <v>0</v>
      </c>
      <c r="O88" s="209">
        <f>'ESS Jul 2020'!BB65</f>
        <v>0</v>
      </c>
      <c r="P88" s="209">
        <f>'ESS Jul 2020'!BC65</f>
        <v>0</v>
      </c>
      <c r="Q88" s="378" t="str">
        <f t="shared" si="56"/>
        <v>No discount</v>
      </c>
      <c r="R88" s="378" t="str">
        <f t="shared" si="57"/>
        <v>Exclusive</v>
      </c>
      <c r="S88" s="379">
        <f t="shared" si="61"/>
        <v>2269.7563636363634</v>
      </c>
      <c r="T88" s="209">
        <f t="shared" si="62"/>
        <v>2269.7563636363634</v>
      </c>
      <c r="U88" s="381">
        <f t="shared" si="63"/>
        <v>2496.732</v>
      </c>
      <c r="V88" s="381">
        <f t="shared" si="63"/>
        <v>2496.732</v>
      </c>
      <c r="W88" s="210">
        <f>'ESS Jul 2020'!BL65</f>
        <v>0</v>
      </c>
      <c r="X88" s="211" t="str">
        <f>'ESS Jul 2020'!BM65</f>
        <v>n</v>
      </c>
    </row>
    <row r="89" spans="1:24" x14ac:dyDescent="0.15">
      <c r="A89" s="163" t="str">
        <f>'ESS Jul 2020'!K66</f>
        <v>Click Energy</v>
      </c>
      <c r="B89" s="158" t="str">
        <f>'ESS Jul 2020'!L66</f>
        <v>Flora</v>
      </c>
      <c r="C89" s="215">
        <f>IF('ESS Jul 2020'!BP66=0,91*'ESS Jul 2020'!M66/100,(91*'ESS Jul 2020'!M66/100)+'ESS Jul 2020'!BP66/4)</f>
        <v>97.24590909090908</v>
      </c>
      <c r="D89" s="215">
        <f>IF('ESS Jul 2020'!O66="",$C$80*$C$81*'ESS Jul 2020'!N66/100,IF($C$80*$C$81&gt;='ESS Jul 2020'!P66,('ESS Jul 2020'!P66*'ESS Jul 2020'!N66/100),($C$80*$C$81*'ESS Jul 2020'!N66/100)))</f>
        <v>245.69999999999996</v>
      </c>
      <c r="E89" s="215">
        <f>IF(AND('ESS Jul 2020'!P66&gt;0,'ESS Jul 2020'!R66&gt;0),IF($C$80*$C$81&lt;'ESS Jul 2020'!P66,0,IF($C$80*$C$81&lt;=('ESS Jul 2020'!R66+'ESS Jul 2020'!P66),(($C$80*$C$81-'ESS Jul 2020'!P66)*'ESS Jul 2020'!Q66/100),(('ESS Jul 2020'!R66)*'ESS Jul 2020'!Q66/100))),0)</f>
        <v>0</v>
      </c>
      <c r="F89" s="215">
        <f>IF(AND('ESS Jul 2020'!R66&gt;0,'ESS Jul 2020'!T66&gt;0),IF(($C$80*$C$81&lt;'ESS Jul 2020'!T66),(0),($C$80*$C$81*'ESS Jul 2020'!T66)*'ESS Jul 2020'!U66/100),IF(AND('ESS Jul 2020'!R66&gt;0,'ESS Jul 2020'!T66=""),IF(($C$80*$C$81&lt;'ESS Jul 2020'!R66+'ESS Jul 2020'!P66),(0),(($C$80*$C$81-('ESS Jul 2020'!R66+'ESS Jul 2020'!P66))*'ESS Jul 2020'!S66/100)),IF(AND('ESS Jul 2020'!P66&gt;0,'ESS Jul 2020'!R66=""&gt;0),IF(($C$80*$C$81&lt;'ESS Jul 2020'!P66),(0),($C$80*$C$81-'ESS Jul 2020'!P66)*'ESS Jul 2020'!Q66/100),0)))</f>
        <v>0</v>
      </c>
      <c r="G89" s="215">
        <f>($C$80*$C$82)*'ESS Jul 2020'!AH66/100</f>
        <v>130.58181818181819</v>
      </c>
      <c r="H89" s="215">
        <f>($C$80*$C$83)*'ESS Jul 2020'!W66/100</f>
        <v>64.44</v>
      </c>
      <c r="I89" s="215">
        <f t="shared" si="58"/>
        <v>537.96772727272719</v>
      </c>
      <c r="J89" s="377">
        <f t="shared" si="59"/>
        <v>1762.8872727272724</v>
      </c>
      <c r="K89" s="209">
        <f t="shared" si="60"/>
        <v>2151.8709090909088</v>
      </c>
      <c r="L89" s="181">
        <f t="shared" si="55"/>
        <v>2367.058</v>
      </c>
      <c r="M89" s="209">
        <f>'ESS Jul 2020'!AZ66</f>
        <v>0</v>
      </c>
      <c r="N89" s="209">
        <f>'ESS Jul 2020'!BA66</f>
        <v>0</v>
      </c>
      <c r="O89" s="209">
        <f>'ESS Jul 2020'!BB66</f>
        <v>0</v>
      </c>
      <c r="P89" s="209">
        <f>'ESS Jul 2020'!BC66</f>
        <v>0</v>
      </c>
      <c r="Q89" s="378" t="str">
        <f t="shared" si="56"/>
        <v>No discount</v>
      </c>
      <c r="R89" s="378" t="str">
        <f t="shared" si="57"/>
        <v>Exclusive</v>
      </c>
      <c r="S89" s="379">
        <f t="shared" si="61"/>
        <v>2151.8709090909088</v>
      </c>
      <c r="T89" s="209">
        <f t="shared" si="62"/>
        <v>2151.8709090909088</v>
      </c>
      <c r="U89" s="381">
        <f t="shared" si="63"/>
        <v>2367.058</v>
      </c>
      <c r="V89" s="381">
        <f t="shared" si="63"/>
        <v>2367.058</v>
      </c>
      <c r="W89" s="210">
        <f>'ESS Jul 2020'!BL66</f>
        <v>0</v>
      </c>
      <c r="X89" s="211" t="str">
        <f>'ESS Jul 2020'!BM66</f>
        <v>n</v>
      </c>
    </row>
    <row r="90" spans="1:24" x14ac:dyDescent="0.15">
      <c r="A90" s="163" t="str">
        <f>'ESS Jul 2020'!K67</f>
        <v>Commander</v>
      </c>
      <c r="B90" s="158" t="str">
        <f>'ESS Jul 2020'!L67</f>
        <v>Market offer</v>
      </c>
      <c r="C90" s="215">
        <f>IF('ESS Jul 2020'!BP67=0,91*'ESS Jul 2020'!M67/100,(91*'ESS Jul 2020'!M67/100)+'ESS Jul 2020'!BP67/4)</f>
        <v>134.316</v>
      </c>
      <c r="D90" s="215">
        <f>IF('ESS Jul 2020'!O67="",$C$80*$C$81*'ESS Jul 2020'!N67/100,IF($C$80*$C$81&gt;='ESS Jul 2020'!P67,('ESS Jul 2020'!P67*'ESS Jul 2020'!N67/100),($C$80*$C$81*'ESS Jul 2020'!N67/100)))</f>
        <v>249.87272727272725</v>
      </c>
      <c r="E90" s="215">
        <f>IF(AND('ESS Jul 2020'!P67&gt;0,'ESS Jul 2020'!R67&gt;0),IF($C$80*$C$81&lt;'ESS Jul 2020'!P67,0,IF($C$80*$C$81&lt;=('ESS Jul 2020'!R67+'ESS Jul 2020'!P67),(($C$80*$C$81-'ESS Jul 2020'!P67)*'ESS Jul 2020'!Q67/100),(('ESS Jul 2020'!R67)*'ESS Jul 2020'!Q67/100))),0)</f>
        <v>0</v>
      </c>
      <c r="F90" s="215">
        <f>IF(AND('ESS Jul 2020'!R67&gt;0,'ESS Jul 2020'!T67&gt;0),IF(($C$80*$C$81&lt;'ESS Jul 2020'!T67),(0),($C$80*$C$81*'ESS Jul 2020'!T67)*'ESS Jul 2020'!U67/100),IF(AND('ESS Jul 2020'!R67&gt;0,'ESS Jul 2020'!T67=""),IF(($C$80*$C$81&lt;'ESS Jul 2020'!R67+'ESS Jul 2020'!P67),(0),(($C$80*$C$81-('ESS Jul 2020'!R67+'ESS Jul 2020'!P67))*'ESS Jul 2020'!S67/100)),IF(AND('ESS Jul 2020'!P67&gt;0,'ESS Jul 2020'!R67=""&gt;0),IF(($C$80*$C$81&lt;'ESS Jul 2020'!P67),(0),($C$80*$C$81-'ESS Jul 2020'!P67)*'ESS Jul 2020'!Q67/100),0)))</f>
        <v>0</v>
      </c>
      <c r="G90" s="215">
        <f>($C$80*$C$82)*'ESS Jul 2020'!AH67/100</f>
        <v>141.23454545454544</v>
      </c>
      <c r="H90" s="215">
        <f>($C$80*$C$83)*'ESS Jul 2020'!W67/100</f>
        <v>62.214545454545451</v>
      </c>
      <c r="I90" s="215">
        <f t="shared" si="58"/>
        <v>587.63781818181815</v>
      </c>
      <c r="J90" s="377">
        <f t="shared" si="59"/>
        <v>1813.2872727272725</v>
      </c>
      <c r="K90" s="209">
        <f t="shared" si="60"/>
        <v>2350.5512727272726</v>
      </c>
      <c r="L90" s="181">
        <f t="shared" si="55"/>
        <v>2585.6064000000001</v>
      </c>
      <c r="M90" s="209">
        <f>'ESS Jul 2020'!AZ67</f>
        <v>0</v>
      </c>
      <c r="N90" s="209">
        <f>'ESS Jul 2020'!BA67</f>
        <v>0</v>
      </c>
      <c r="O90" s="209">
        <f>'ESS Jul 2020'!BB67</f>
        <v>0</v>
      </c>
      <c r="P90" s="209">
        <f>'ESS Jul 2020'!BC67</f>
        <v>0</v>
      </c>
      <c r="Q90" s="378" t="str">
        <f t="shared" si="56"/>
        <v>No discount</v>
      </c>
      <c r="R90" s="378" t="str">
        <f t="shared" si="57"/>
        <v>Exclusive</v>
      </c>
      <c r="S90" s="379">
        <f t="shared" si="61"/>
        <v>2350.5512727272726</v>
      </c>
      <c r="T90" s="209">
        <f t="shared" si="62"/>
        <v>2350.5512727272726</v>
      </c>
      <c r="U90" s="381">
        <f t="shared" si="63"/>
        <v>2585.6064000000001</v>
      </c>
      <c r="V90" s="381">
        <f t="shared" si="63"/>
        <v>2585.6064000000001</v>
      </c>
      <c r="W90" s="210">
        <f>'ESS Jul 2020'!BL67</f>
        <v>0</v>
      </c>
      <c r="X90" s="211" t="str">
        <f>'ESS Jul 2020'!BM67</f>
        <v>n</v>
      </c>
    </row>
    <row r="91" spans="1:24" x14ac:dyDescent="0.15">
      <c r="A91" s="163" t="str">
        <f>'ESS Jul 2020'!K68</f>
        <v>CovaU</v>
      </c>
      <c r="B91" s="158" t="str">
        <f>'ESS Jul 2020'!L68</f>
        <v>Freedom Plus</v>
      </c>
      <c r="C91" s="215">
        <f>IF('ESS Jul 2020'!BP68=0,91*'ESS Jul 2020'!M68/100,(91*'ESS Jul 2020'!M68/100)+'ESS Jul 2020'!BP68/4)</f>
        <v>167.08427272727272</v>
      </c>
      <c r="D91" s="215">
        <f>IF('ESS Jul 2020'!O68="",$C$80*$C$81*'ESS Jul 2020'!N68/100,IF($C$80*$C$81&gt;='ESS Jul 2020'!P68,('ESS Jul 2020'!P68*'ESS Jul 2020'!N68/100),($C$80*$C$81*'ESS Jul 2020'!N68/100)))</f>
        <v>324</v>
      </c>
      <c r="E91" s="215">
        <f>IF(AND('ESS Jul 2020'!P68&gt;0,'ESS Jul 2020'!R68&gt;0),IF($C$80*$C$81&lt;'ESS Jul 2020'!P68,0,IF($C$80*$C$81&lt;=('ESS Jul 2020'!R68+'ESS Jul 2020'!P68),(($C$80*$C$81-'ESS Jul 2020'!P68)*'ESS Jul 2020'!Q68/100),(('ESS Jul 2020'!R68)*'ESS Jul 2020'!Q68/100))),0)</f>
        <v>0</v>
      </c>
      <c r="F91" s="215">
        <f>IF(AND('ESS Jul 2020'!R68&gt;0,'ESS Jul 2020'!T68&gt;0),IF(($C$80*$C$81&lt;'ESS Jul 2020'!T68),(0),($C$80*$C$81*'ESS Jul 2020'!T68)*'ESS Jul 2020'!U68/100),IF(AND('ESS Jul 2020'!R68&gt;0,'ESS Jul 2020'!T68=""),IF(($C$80*$C$81&lt;'ESS Jul 2020'!R68+'ESS Jul 2020'!P68),(0),(($C$80*$C$81-('ESS Jul 2020'!R68+'ESS Jul 2020'!P68))*'ESS Jul 2020'!S68/100)),IF(AND('ESS Jul 2020'!P68&gt;0,'ESS Jul 2020'!R68=""&gt;0),IF(($C$80*$C$81&lt;'ESS Jul 2020'!P68),(0),($C$80*$C$81-'ESS Jul 2020'!P68)*'ESS Jul 2020'!Q68/100),0)))</f>
        <v>0</v>
      </c>
      <c r="G91" s="215">
        <f>($C$80*$C$82)*'ESS Jul 2020'!AH68/100</f>
        <v>189</v>
      </c>
      <c r="H91" s="215">
        <f>($C$80*$C$83)*'ESS Jul 2020'!W68/100</f>
        <v>77.236363636363635</v>
      </c>
      <c r="I91" s="215">
        <f t="shared" si="58"/>
        <v>757.32063636363637</v>
      </c>
      <c r="J91" s="377">
        <f t="shared" si="59"/>
        <v>2360.9454545454546</v>
      </c>
      <c r="K91" s="209">
        <f t="shared" si="60"/>
        <v>3029.2825454545455</v>
      </c>
      <c r="L91" s="181">
        <f t="shared" si="55"/>
        <v>3332.2108000000003</v>
      </c>
      <c r="M91" s="209">
        <f>'ESS Jul 2020'!AZ68</f>
        <v>20</v>
      </c>
      <c r="N91" s="209">
        <f>'ESS Jul 2020'!BA68</f>
        <v>0</v>
      </c>
      <c r="O91" s="209">
        <f>'ESS Jul 2020'!BB68</f>
        <v>0</v>
      </c>
      <c r="P91" s="209">
        <f>'ESS Jul 2020'!BC68</f>
        <v>0</v>
      </c>
      <c r="Q91" s="378" t="str">
        <f t="shared" si="56"/>
        <v>Guaranteed off bill</v>
      </c>
      <c r="R91" s="378" t="str">
        <f t="shared" si="57"/>
        <v>Exclusive</v>
      </c>
      <c r="S91" s="379">
        <f t="shared" si="61"/>
        <v>2423.4260363636363</v>
      </c>
      <c r="T91" s="209">
        <f t="shared" si="62"/>
        <v>2423.4260363636363</v>
      </c>
      <c r="U91" s="381">
        <f t="shared" si="63"/>
        <v>2665.7686400000002</v>
      </c>
      <c r="V91" s="381">
        <f t="shared" si="63"/>
        <v>2665.7686400000002</v>
      </c>
      <c r="W91" s="210">
        <f>'ESS Jul 2020'!BL68</f>
        <v>0</v>
      </c>
      <c r="X91" s="211" t="str">
        <f>'ESS Jul 2020'!BM68</f>
        <v>n</v>
      </c>
    </row>
    <row r="92" spans="1:24" x14ac:dyDescent="0.15">
      <c r="A92" s="163" t="str">
        <f>'ESS Jul 2020'!K69</f>
        <v>Diamond Energy</v>
      </c>
      <c r="B92" s="158" t="str">
        <f>'ESS Jul 2020'!L69</f>
        <v>Renewable Saver POT</v>
      </c>
      <c r="C92" s="215">
        <f>IF('ESS Jul 2020'!BP69=0,91*'ESS Jul 2020'!M69/100,(91*'ESS Jul 2020'!M69/100)+'ESS Jul 2020'!BP69/4)</f>
        <v>129.67500000000001</v>
      </c>
      <c r="D92" s="215">
        <f>IF('ESS Jul 2020'!O69="",$C$80*$C$81*'ESS Jul 2020'!N69/100,IF($C$80*$C$81&gt;='ESS Jul 2020'!P69,('ESS Jul 2020'!P69*'ESS Jul 2020'!N69/100),($C$80*$C$81*'ESS Jul 2020'!N69/100)))</f>
        <v>282.19090909090909</v>
      </c>
      <c r="E92" s="215">
        <f>IF(AND('ESS Jul 2020'!P69&gt;0,'ESS Jul 2020'!R69&gt;0),IF($C$80*$C$81&lt;'ESS Jul 2020'!P69,0,IF($C$80*$C$81&lt;=('ESS Jul 2020'!R69+'ESS Jul 2020'!P69),(($C$80*$C$81-'ESS Jul 2020'!P69)*'ESS Jul 2020'!Q69/100),(('ESS Jul 2020'!R69)*'ESS Jul 2020'!Q69/100))),0)</f>
        <v>0</v>
      </c>
      <c r="F92" s="215">
        <f>IF(AND('ESS Jul 2020'!R69&gt;0,'ESS Jul 2020'!T69&gt;0),IF(($C$80*$C$81&lt;'ESS Jul 2020'!T69),(0),($C$80*$C$81*'ESS Jul 2020'!T69)*'ESS Jul 2020'!U69/100),IF(AND('ESS Jul 2020'!R69&gt;0,'ESS Jul 2020'!T69=""),IF(($C$80*$C$81&lt;'ESS Jul 2020'!R69+'ESS Jul 2020'!P69),(0),(($C$80*$C$81-('ESS Jul 2020'!R69+'ESS Jul 2020'!P69))*'ESS Jul 2020'!S69/100)),IF(AND('ESS Jul 2020'!P69&gt;0,'ESS Jul 2020'!R69=""&gt;0),IF(($C$80*$C$81&lt;'ESS Jul 2020'!P69),(0),($C$80*$C$81-'ESS Jul 2020'!P69)*'ESS Jul 2020'!Q69/100),0)))</f>
        <v>0</v>
      </c>
      <c r="G92" s="215">
        <f>($C$80*$C$82)*'ESS Jul 2020'!AH69/100</f>
        <v>161.46</v>
      </c>
      <c r="H92" s="215">
        <f>($C$80*$C$83)*'ESS Jul 2020'!W69/100</f>
        <v>65.88</v>
      </c>
      <c r="I92" s="215">
        <f t="shared" si="58"/>
        <v>639.20590909090913</v>
      </c>
      <c r="J92" s="377">
        <f t="shared" si="59"/>
        <v>2038.1236363636365</v>
      </c>
      <c r="K92" s="209">
        <f t="shared" si="60"/>
        <v>2556.8236363636365</v>
      </c>
      <c r="L92" s="181">
        <f t="shared" si="55"/>
        <v>2812.5060000000003</v>
      </c>
      <c r="M92" s="209">
        <f>'ESS Jul 2020'!AZ69</f>
        <v>0</v>
      </c>
      <c r="N92" s="209">
        <f>'ESS Jul 2020'!BA69</f>
        <v>0</v>
      </c>
      <c r="O92" s="209">
        <f>'ESS Jul 2020'!BB69</f>
        <v>7</v>
      </c>
      <c r="P92" s="209">
        <f>'ESS Jul 2020'!BC69</f>
        <v>0</v>
      </c>
      <c r="Q92" s="378" t="str">
        <f t="shared" si="56"/>
        <v>Pay-on-time off bill</v>
      </c>
      <c r="R92" s="378" t="str">
        <f t="shared" si="57"/>
        <v>Exclusive</v>
      </c>
      <c r="S92" s="379">
        <f t="shared" si="61"/>
        <v>2556.8236363636365</v>
      </c>
      <c r="T92" s="209">
        <f t="shared" si="62"/>
        <v>2377.8459818181818</v>
      </c>
      <c r="U92" s="381">
        <f t="shared" si="63"/>
        <v>2812.5060000000003</v>
      </c>
      <c r="V92" s="381">
        <f t="shared" si="63"/>
        <v>2615.63058</v>
      </c>
      <c r="W92" s="210">
        <f>'ESS Jul 2020'!BL69</f>
        <v>0</v>
      </c>
      <c r="X92" s="211" t="str">
        <f>'ESS Jul 2020'!BM69</f>
        <v>n</v>
      </c>
    </row>
    <row r="93" spans="1:24" x14ac:dyDescent="0.15">
      <c r="A93" s="163" t="str">
        <f>'ESS Jul 2020'!K70</f>
        <v>Dodo Power &amp; Gas</v>
      </c>
      <c r="B93" s="158" t="str">
        <f>'ESS Jul 2020'!L70</f>
        <v>Market offer</v>
      </c>
      <c r="C93" s="215">
        <f>IF('ESS Jul 2020'!BP70=0,91*'ESS Jul 2020'!M70/100,(91*'ESS Jul 2020'!M70/100)+'ESS Jul 2020'!BP70/4)</f>
        <v>134.316</v>
      </c>
      <c r="D93" s="215">
        <f>IF('ESS Jul 2020'!O70="",$C$80*$C$81*'ESS Jul 2020'!N70/100,IF($C$80*$C$81&gt;='ESS Jul 2020'!P70,('ESS Jul 2020'!P70*'ESS Jul 2020'!N70/100),($C$80*$C$81*'ESS Jul 2020'!N70/100)))</f>
        <v>249.87272727272725</v>
      </c>
      <c r="E93" s="215">
        <f>IF(AND('ESS Jul 2020'!P70&gt;0,'ESS Jul 2020'!R70&gt;0),IF($C$80*$C$81&lt;'ESS Jul 2020'!P70,0,IF($C$80*$C$81&lt;=('ESS Jul 2020'!R70+'ESS Jul 2020'!P70),(($C$80*$C$81-'ESS Jul 2020'!P70)*'ESS Jul 2020'!Q70/100),(('ESS Jul 2020'!R70)*'ESS Jul 2020'!Q70/100))),0)</f>
        <v>0</v>
      </c>
      <c r="F93" s="215">
        <f>IF(AND('ESS Jul 2020'!R70&gt;0,'ESS Jul 2020'!T70&gt;0),IF(($C$80*$C$81&lt;'ESS Jul 2020'!T70),(0),($C$80*$C$81*'ESS Jul 2020'!T70)*'ESS Jul 2020'!U70/100),IF(AND('ESS Jul 2020'!R70&gt;0,'ESS Jul 2020'!T70=""),IF(($C$80*$C$81&lt;'ESS Jul 2020'!R70+'ESS Jul 2020'!P70),(0),(($C$80*$C$81-('ESS Jul 2020'!R70+'ESS Jul 2020'!P70))*'ESS Jul 2020'!S70/100)),IF(AND('ESS Jul 2020'!P70&gt;0,'ESS Jul 2020'!R70=""&gt;0),IF(($C$80*$C$81&lt;'ESS Jul 2020'!P70),(0),($C$80*$C$81-'ESS Jul 2020'!P70)*'ESS Jul 2020'!Q70/100),0)))</f>
        <v>0</v>
      </c>
      <c r="G93" s="215">
        <f>($C$80*$C$82)*'ESS Jul 2020'!AH70/100</f>
        <v>141.23454545454544</v>
      </c>
      <c r="H93" s="215">
        <f>($C$80*$C$83)*'ESS Jul 2020'!W70/100</f>
        <v>62.214545454545451</v>
      </c>
      <c r="I93" s="215">
        <f t="shared" si="58"/>
        <v>587.63781818181815</v>
      </c>
      <c r="J93" s="377">
        <f t="shared" si="59"/>
        <v>1813.2872727272725</v>
      </c>
      <c r="K93" s="209">
        <f t="shared" si="60"/>
        <v>2350.5512727272726</v>
      </c>
      <c r="L93" s="181">
        <f t="shared" si="55"/>
        <v>2585.6064000000001</v>
      </c>
      <c r="M93" s="209">
        <f>'ESS Jul 2020'!AZ70</f>
        <v>0</v>
      </c>
      <c r="N93" s="209">
        <f>'ESS Jul 2020'!BA70</f>
        <v>0</v>
      </c>
      <c r="O93" s="209">
        <f>'ESS Jul 2020'!BB70</f>
        <v>0</v>
      </c>
      <c r="P93" s="209">
        <f>'ESS Jul 2020'!BC70</f>
        <v>0</v>
      </c>
      <c r="Q93" s="378" t="str">
        <f t="shared" si="56"/>
        <v>No discount</v>
      </c>
      <c r="R93" s="378" t="str">
        <f t="shared" si="57"/>
        <v>Exclusive</v>
      </c>
      <c r="S93" s="379">
        <f t="shared" si="61"/>
        <v>2350.5512727272726</v>
      </c>
      <c r="T93" s="209">
        <f t="shared" si="62"/>
        <v>2350.5512727272726</v>
      </c>
      <c r="U93" s="381">
        <f t="shared" si="63"/>
        <v>2585.6064000000001</v>
      </c>
      <c r="V93" s="381">
        <f t="shared" si="63"/>
        <v>2585.6064000000001</v>
      </c>
      <c r="W93" s="210">
        <f>'ESS Jul 2020'!BL70</f>
        <v>0</v>
      </c>
      <c r="X93" s="211" t="str">
        <f>'ESS Jul 2020'!BM70</f>
        <v>n</v>
      </c>
    </row>
    <row r="94" spans="1:24" x14ac:dyDescent="0.15">
      <c r="A94" s="163" t="str">
        <f>'ESS Jul 2020'!K71</f>
        <v>EnergyAustralia</v>
      </c>
      <c r="B94" s="158" t="str">
        <f>'ESS Jul 2020'!L71</f>
        <v>Total Plan Home</v>
      </c>
      <c r="C94" s="215">
        <f>IF('ESS Jul 2020'!BP71=0,91*'ESS Jul 2020'!M71/100,(91*'ESS Jul 2020'!M71/100)+'ESS Jul 2020'!BP71/4)</f>
        <v>131.768</v>
      </c>
      <c r="D94" s="215">
        <f>IF('ESS Jul 2020'!O71="",$C$80*$C$81*'ESS Jul 2020'!N71/100,IF($C$80*$C$81&gt;='ESS Jul 2020'!P71,('ESS Jul 2020'!P71*'ESS Jul 2020'!N71/100),($C$80*$C$81*'ESS Jul 2020'!N71/100)))</f>
        <v>334.96363636363634</v>
      </c>
      <c r="E94" s="215">
        <f>IF(AND('ESS Jul 2020'!P71&gt;0,'ESS Jul 2020'!R71&gt;0),IF($C$80*$C$81&lt;'ESS Jul 2020'!P71,0,IF($C$80*$C$81&lt;=('ESS Jul 2020'!R71+'ESS Jul 2020'!P71),(($C$80*$C$81-'ESS Jul 2020'!P71)*'ESS Jul 2020'!Q71/100),(('ESS Jul 2020'!R71)*'ESS Jul 2020'!Q71/100))),0)</f>
        <v>0</v>
      </c>
      <c r="F94" s="215">
        <f>IF(AND('ESS Jul 2020'!R71&gt;0,'ESS Jul 2020'!T71&gt;0),IF(($C$80*$C$81&lt;'ESS Jul 2020'!T71),(0),($C$80*$C$81*'ESS Jul 2020'!T71)*'ESS Jul 2020'!U71/100),IF(AND('ESS Jul 2020'!R71&gt;0,'ESS Jul 2020'!T71=""),IF(($C$80*$C$81&lt;'ESS Jul 2020'!R71+'ESS Jul 2020'!P71),(0),(($C$80*$C$81-('ESS Jul 2020'!R71+'ESS Jul 2020'!P71))*'ESS Jul 2020'!S71/100)),IF(AND('ESS Jul 2020'!P71&gt;0,'ESS Jul 2020'!R71=""&gt;0),IF(($C$80*$C$81&lt;'ESS Jul 2020'!P71),(0),($C$80*$C$81-'ESS Jul 2020'!P71)*'ESS Jul 2020'!Q71/100),0)))</f>
        <v>0</v>
      </c>
      <c r="G94" s="215">
        <f>($C$80*$C$82)*'ESS Jul 2020'!AH71/100</f>
        <v>176.53090909090909</v>
      </c>
      <c r="H94" s="215">
        <f>($C$80*$C$83)*'ESS Jul 2020'!W71/100</f>
        <v>70.625454545454531</v>
      </c>
      <c r="I94" s="215">
        <f t="shared" si="58"/>
        <v>713.88799999999992</v>
      </c>
      <c r="J94" s="377">
        <f t="shared" si="59"/>
        <v>2328.4799999999996</v>
      </c>
      <c r="K94" s="209">
        <f t="shared" si="60"/>
        <v>2855.5519999999997</v>
      </c>
      <c r="L94" s="181">
        <f t="shared" si="55"/>
        <v>3141.1071999999999</v>
      </c>
      <c r="M94" s="209">
        <f>'ESS Jul 2020'!AZ71</f>
        <v>16</v>
      </c>
      <c r="N94" s="209">
        <f>'ESS Jul 2020'!BA71</f>
        <v>0</v>
      </c>
      <c r="O94" s="209">
        <f>'ESS Jul 2020'!BB71</f>
        <v>0</v>
      </c>
      <c r="P94" s="209">
        <f>'ESS Jul 2020'!BC71</f>
        <v>0</v>
      </c>
      <c r="Q94" s="378" t="str">
        <f t="shared" si="56"/>
        <v>Guaranteed off bill</v>
      </c>
      <c r="R94" s="378" t="str">
        <f t="shared" si="57"/>
        <v>Exclusive</v>
      </c>
      <c r="S94" s="379">
        <f t="shared" si="61"/>
        <v>2398.6636799999997</v>
      </c>
      <c r="T94" s="209">
        <f t="shared" si="62"/>
        <v>2398.6636799999997</v>
      </c>
      <c r="U94" s="381">
        <f t="shared" si="63"/>
        <v>2638.5300479999996</v>
      </c>
      <c r="V94" s="381">
        <f t="shared" si="63"/>
        <v>2638.5300479999996</v>
      </c>
      <c r="W94" s="210">
        <f>'ESS Jul 2020'!BL71</f>
        <v>0</v>
      </c>
      <c r="X94" s="211" t="str">
        <f>'ESS Jul 2020'!BM71</f>
        <v>n</v>
      </c>
    </row>
    <row r="95" spans="1:24" x14ac:dyDescent="0.15">
      <c r="A95" s="163" t="str">
        <f>'ESS Jul 2020'!K72</f>
        <v>Momentum Energy</v>
      </c>
      <c r="B95" s="158" t="str">
        <f>'ESS Jul 2020'!L72</f>
        <v>SmilePower Flexi</v>
      </c>
      <c r="C95" s="215">
        <f>IF('ESS Jul 2020'!BP72=0,91*'ESS Jul 2020'!M72/100,(91*'ESS Jul 2020'!M72/100)+'ESS Jul 2020'!BP72/4)</f>
        <v>94.110545454545459</v>
      </c>
      <c r="D95" s="215">
        <f>IF('ESS Jul 2020'!O72="",$C$80*$C$81*'ESS Jul 2020'!N72/100,IF($C$80*$C$81&gt;='ESS Jul 2020'!P72,('ESS Jul 2020'!P72*'ESS Jul 2020'!N72/100),($C$80*$C$81*'ESS Jul 2020'!N72/100)))</f>
        <v>340.69090909090903</v>
      </c>
      <c r="E95" s="215">
        <f>IF(AND('ESS Jul 2020'!P72&gt;0,'ESS Jul 2020'!R72&gt;0),IF($C$80*$C$81&lt;'ESS Jul 2020'!P72,0,IF($C$80*$C$81&lt;=('ESS Jul 2020'!R72+'ESS Jul 2020'!P72),(($C$80*$C$81-'ESS Jul 2020'!P72)*'ESS Jul 2020'!Q72/100),(('ESS Jul 2020'!R72)*'ESS Jul 2020'!Q72/100))),0)</f>
        <v>0</v>
      </c>
      <c r="F95" s="215">
        <f>IF(AND('ESS Jul 2020'!R72&gt;0,'ESS Jul 2020'!T72&gt;0),IF(($C$80*$C$81&lt;'ESS Jul 2020'!T72),(0),($C$80*$C$81*'ESS Jul 2020'!T72)*'ESS Jul 2020'!U72/100),IF(AND('ESS Jul 2020'!R72&gt;0,'ESS Jul 2020'!T72=""),IF(($C$80*$C$81&lt;'ESS Jul 2020'!R72+'ESS Jul 2020'!P72),(0),(($C$80*$C$81-('ESS Jul 2020'!R72+'ESS Jul 2020'!P72))*'ESS Jul 2020'!S72/100)),IF(AND('ESS Jul 2020'!P72&gt;0,'ESS Jul 2020'!R72=""&gt;0),IF(($C$80*$C$81&lt;'ESS Jul 2020'!P72),(0),($C$80*$C$81-'ESS Jul 2020'!P72)*'ESS Jul 2020'!Q72/100),0)))</f>
        <v>0</v>
      </c>
      <c r="G95" s="215">
        <f>($C$80*$C$82)*'ESS Jul 2020'!AH72/100</f>
        <v>178.10181818181817</v>
      </c>
      <c r="H95" s="215">
        <f>($C$80*$C$83)*'ESS Jul 2020'!W72/100</f>
        <v>54.719999999999992</v>
      </c>
      <c r="I95" s="215">
        <f t="shared" si="58"/>
        <v>667.62327272727271</v>
      </c>
      <c r="J95" s="377">
        <f t="shared" si="59"/>
        <v>2294.050909090909</v>
      </c>
      <c r="K95" s="209">
        <f t="shared" si="60"/>
        <v>2670.4930909090908</v>
      </c>
      <c r="L95" s="181">
        <f t="shared" si="55"/>
        <v>2937.5424000000003</v>
      </c>
      <c r="M95" s="209">
        <f>'ESS Jul 2020'!AZ72</f>
        <v>0</v>
      </c>
      <c r="N95" s="209">
        <f>'ESS Jul 2020'!BA72</f>
        <v>0</v>
      </c>
      <c r="O95" s="209">
        <f>'ESS Jul 2020'!BB72</f>
        <v>0</v>
      </c>
      <c r="P95" s="209">
        <f>'ESS Jul 2020'!BC72</f>
        <v>0</v>
      </c>
      <c r="Q95" s="378" t="str">
        <f t="shared" si="56"/>
        <v>No discount</v>
      </c>
      <c r="R95" s="378" t="str">
        <f t="shared" si="57"/>
        <v>Exclusive</v>
      </c>
      <c r="S95" s="379">
        <f t="shared" si="61"/>
        <v>2670.4930909090908</v>
      </c>
      <c r="T95" s="209">
        <f t="shared" si="62"/>
        <v>2670.4930909090908</v>
      </c>
      <c r="U95" s="381">
        <f t="shared" si="63"/>
        <v>2937.5424000000003</v>
      </c>
      <c r="V95" s="381">
        <f t="shared" si="63"/>
        <v>2937.5424000000003</v>
      </c>
      <c r="W95" s="210">
        <f>'ESS Jul 2020'!BL72</f>
        <v>0</v>
      </c>
      <c r="X95" s="211" t="str">
        <f>'ESS Jul 2020'!BM72</f>
        <v>n</v>
      </c>
    </row>
    <row r="96" spans="1:24" x14ac:dyDescent="0.15">
      <c r="A96" s="163" t="str">
        <f>'ESS Jul 2020'!K73</f>
        <v>Origin Energy</v>
      </c>
      <c r="B96" s="158" t="str">
        <f>'ESS Jul 2020'!L73</f>
        <v>Flexi</v>
      </c>
      <c r="C96" s="215">
        <f>IF('ESS Jul 2020'!BP73=0,91*'ESS Jul 2020'!M73/100,(91*'ESS Jul 2020'!M73/100)+'ESS Jul 2020'!BP73/4)</f>
        <v>125.125</v>
      </c>
      <c r="D96" s="215">
        <f>IF('ESS Jul 2020'!O73="",$C$80*$C$81*'ESS Jul 2020'!N73/100,IF($C$80*$C$81&gt;='ESS Jul 2020'!P73,('ESS Jul 2020'!P73*'ESS Jul 2020'!N73/100),($C$80*$C$81*'ESS Jul 2020'!N73/100)))</f>
        <v>307.88181818181818</v>
      </c>
      <c r="E96" s="215">
        <f>IF(AND('ESS Jul 2020'!P73&gt;0,'ESS Jul 2020'!R73&gt;0),IF($C$80*$C$81&lt;'ESS Jul 2020'!P73,0,IF($C$80*$C$81&lt;=('ESS Jul 2020'!R73+'ESS Jul 2020'!P73),(($C$80*$C$81-'ESS Jul 2020'!P73)*'ESS Jul 2020'!Q73/100),(('ESS Jul 2020'!R73)*'ESS Jul 2020'!Q73/100))),0)</f>
        <v>0</v>
      </c>
      <c r="F96" s="215">
        <f>IF(AND('ESS Jul 2020'!R73&gt;0,'ESS Jul 2020'!T73&gt;0),IF(($C$80*$C$81&lt;'ESS Jul 2020'!T73),(0),($C$80*$C$81*'ESS Jul 2020'!T73)*'ESS Jul 2020'!U73/100),IF(AND('ESS Jul 2020'!R73&gt;0,'ESS Jul 2020'!T73=""),IF(($C$80*$C$81&lt;'ESS Jul 2020'!R73+'ESS Jul 2020'!P73),(0),(($C$80*$C$81-('ESS Jul 2020'!R73+'ESS Jul 2020'!P73))*'ESS Jul 2020'!S73/100)),IF(AND('ESS Jul 2020'!P73&gt;0,'ESS Jul 2020'!R73=""&gt;0),IF(($C$80*$C$81&lt;'ESS Jul 2020'!P73),(0),($C$80*$C$81-'ESS Jul 2020'!P73)*'ESS Jul 2020'!Q73/100),0)))</f>
        <v>0</v>
      </c>
      <c r="G96" s="215">
        <f>($C$80*$C$82)*'ESS Jul 2020'!AH73/100</f>
        <v>176.18727272727273</v>
      </c>
      <c r="H96" s="215">
        <f>($C$80*$C$83)*'ESS Jul 2020'!W73/100</f>
        <v>67.385454545454536</v>
      </c>
      <c r="I96" s="215">
        <f t="shared" si="58"/>
        <v>676.57954545454538</v>
      </c>
      <c r="J96" s="377">
        <f t="shared" si="59"/>
        <v>2205.8181818181815</v>
      </c>
      <c r="K96" s="209">
        <f t="shared" si="60"/>
        <v>2706.3181818181815</v>
      </c>
      <c r="L96" s="181">
        <f t="shared" si="55"/>
        <v>2976.95</v>
      </c>
      <c r="M96" s="209">
        <f>'ESS Jul 2020'!AZ73</f>
        <v>14</v>
      </c>
      <c r="N96" s="209">
        <f>'ESS Jul 2020'!BA73</f>
        <v>0</v>
      </c>
      <c r="O96" s="209">
        <f>'ESS Jul 2020'!BB73</f>
        <v>0</v>
      </c>
      <c r="P96" s="209">
        <f>'ESS Jul 2020'!BC73</f>
        <v>0</v>
      </c>
      <c r="Q96" s="378" t="str">
        <f t="shared" si="56"/>
        <v>Guaranteed off bill</v>
      </c>
      <c r="R96" s="378" t="str">
        <f t="shared" si="57"/>
        <v>Inclusive</v>
      </c>
      <c r="S96" s="379">
        <f t="shared" si="61"/>
        <v>2327.4336363636357</v>
      </c>
      <c r="T96" s="209">
        <f t="shared" si="62"/>
        <v>2327.4336363636357</v>
      </c>
      <c r="U96" s="381">
        <f t="shared" si="63"/>
        <v>2560.1769999999997</v>
      </c>
      <c r="V96" s="381">
        <f t="shared" si="63"/>
        <v>2560.1769999999997</v>
      </c>
      <c r="W96" s="210">
        <f>'ESS Jul 2020'!BL73</f>
        <v>0</v>
      </c>
      <c r="X96" s="211" t="str">
        <f>'ESS Jul 2020'!BM73</f>
        <v>n</v>
      </c>
    </row>
    <row r="97" spans="1:24" x14ac:dyDescent="0.15">
      <c r="A97" s="163" t="str">
        <f>'ESS Jul 2020'!K74</f>
        <v>Powerdirect</v>
      </c>
      <c r="B97" s="158" t="str">
        <f>'ESS Jul 2020'!L74</f>
        <v>Rate Saver</v>
      </c>
      <c r="C97" s="215">
        <f>IF('ESS Jul 2020'!BP74=0,91*'ESS Jul 2020'!M74/100,(91*'ESS Jul 2020'!M74/100)+'ESS Jul 2020'!BP74/4)</f>
        <v>111.44190909090908</v>
      </c>
      <c r="D97" s="215">
        <f>IF('ESS Jul 2020'!O74="",$C$80*$C$81*'ESS Jul 2020'!N74/100,IF($C$80*$C$81&gt;='ESS Jul 2020'!P74,('ESS Jul 2020'!P74*'ESS Jul 2020'!N74/100),($C$80*$C$81*'ESS Jul 2020'!N74/100)))</f>
        <v>274.99090909090904</v>
      </c>
      <c r="E97" s="215">
        <f>IF(AND('ESS Jul 2020'!P74&gt;0,'ESS Jul 2020'!R74&gt;0),IF($C$80*$C$81&lt;'ESS Jul 2020'!P74,0,IF($C$80*$C$81&lt;=('ESS Jul 2020'!R74+'ESS Jul 2020'!P74),(($C$80*$C$81-'ESS Jul 2020'!P74)*'ESS Jul 2020'!Q74/100),(('ESS Jul 2020'!R74)*'ESS Jul 2020'!Q74/100))),0)</f>
        <v>0</v>
      </c>
      <c r="F97" s="215">
        <f>IF(AND('ESS Jul 2020'!R74&gt;0,'ESS Jul 2020'!T74&gt;0),IF(($C$80*$C$81&lt;'ESS Jul 2020'!T74),(0),($C$80*$C$81*'ESS Jul 2020'!T74)*'ESS Jul 2020'!U74/100),IF(AND('ESS Jul 2020'!R74&gt;0,'ESS Jul 2020'!T74=""),IF(($C$80*$C$81&lt;'ESS Jul 2020'!R74+'ESS Jul 2020'!P74),(0),(($C$80*$C$81-('ESS Jul 2020'!R74+'ESS Jul 2020'!P74))*'ESS Jul 2020'!S74/100)),IF(AND('ESS Jul 2020'!P74&gt;0,'ESS Jul 2020'!R74=""&gt;0),IF(($C$80*$C$81&lt;'ESS Jul 2020'!P74),(0),($C$80*$C$81-'ESS Jul 2020'!P74)*'ESS Jul 2020'!Q74/100),0)))</f>
        <v>0</v>
      </c>
      <c r="G97" s="215">
        <f>($C$80*$C$82)*'ESS Jul 2020'!AH74/100</f>
        <v>160.52727272727273</v>
      </c>
      <c r="H97" s="215">
        <f>($C$80*$C$83)*'ESS Jul 2020'!W74/100</f>
        <v>59.890909090909091</v>
      </c>
      <c r="I97" s="215">
        <f t="shared" si="58"/>
        <v>606.85099999999989</v>
      </c>
      <c r="J97" s="377">
        <f t="shared" si="59"/>
        <v>1981.6363636363633</v>
      </c>
      <c r="K97" s="209">
        <f t="shared" si="60"/>
        <v>2427.4039999999995</v>
      </c>
      <c r="L97" s="181">
        <f t="shared" si="55"/>
        <v>2670.1443999999997</v>
      </c>
      <c r="M97" s="209">
        <f>'ESS Jul 2020'!AZ74</f>
        <v>0</v>
      </c>
      <c r="N97" s="209">
        <f>'ESS Jul 2020'!BA74</f>
        <v>0</v>
      </c>
      <c r="O97" s="209">
        <f>'ESS Jul 2020'!BB74</f>
        <v>0</v>
      </c>
      <c r="P97" s="209">
        <f>'ESS Jul 2020'!BC74</f>
        <v>0</v>
      </c>
      <c r="Q97" s="378" t="str">
        <f t="shared" si="56"/>
        <v>No discount</v>
      </c>
      <c r="R97" s="378" t="str">
        <f t="shared" si="57"/>
        <v>Exclusive</v>
      </c>
      <c r="S97" s="379">
        <f t="shared" si="61"/>
        <v>2427.4039999999995</v>
      </c>
      <c r="T97" s="209">
        <f t="shared" si="62"/>
        <v>2427.4039999999995</v>
      </c>
      <c r="U97" s="381">
        <f t="shared" si="63"/>
        <v>2670.1443999999997</v>
      </c>
      <c r="V97" s="381">
        <f t="shared" si="63"/>
        <v>2670.1443999999997</v>
      </c>
      <c r="W97" s="210">
        <f>'ESS Jul 2020'!BL74</f>
        <v>0</v>
      </c>
      <c r="X97" s="211" t="str">
        <f>'ESS Jul 2020'!BM74</f>
        <v>n</v>
      </c>
    </row>
    <row r="98" spans="1:24" x14ac:dyDescent="0.15">
      <c r="A98" s="163" t="str">
        <f>'ESS Jul 2020'!K75</f>
        <v>Powershop</v>
      </c>
      <c r="B98" s="158" t="str">
        <f>'ESS Jul 2020'!L75</f>
        <v>Shopper with Mega Pack</v>
      </c>
      <c r="C98" s="215">
        <f>IF('ESS Jul 2020'!BP75=0,91*'ESS Jul 2020'!M75/100,(91*'ESS Jul 2020'!M75/100)+'ESS Jul 2020'!BP75/4)</f>
        <v>138.22072727272726</v>
      </c>
      <c r="D98" s="215">
        <f>IF('ESS Jul 2020'!O75="",$C$80*$C$81*'ESS Jul 2020'!N75/100,IF($C$80*$C$81&gt;='ESS Jul 2020'!P75,('ESS Jul 2020'!P75*'ESS Jul 2020'!N75/100),($C$80*$C$81*'ESS Jul 2020'!N75/100)))</f>
        <v>240.3</v>
      </c>
      <c r="E98" s="215">
        <f>IF(AND('ESS Jul 2020'!P75&gt;0,'ESS Jul 2020'!R75&gt;0),IF($C$80*$C$81&lt;'ESS Jul 2020'!P75,0,IF($C$80*$C$81&lt;=('ESS Jul 2020'!R75+'ESS Jul 2020'!P75),(($C$80*$C$81-'ESS Jul 2020'!P75)*'ESS Jul 2020'!Q75/100),(('ESS Jul 2020'!R75)*'ESS Jul 2020'!Q75/100))),0)</f>
        <v>0</v>
      </c>
      <c r="F98" s="215">
        <f>IF(AND('ESS Jul 2020'!R75&gt;0,'ESS Jul 2020'!T75&gt;0),IF(($C$80*$C$81&lt;'ESS Jul 2020'!T75),(0),($C$80*$C$81*'ESS Jul 2020'!T75)*'ESS Jul 2020'!U75/100),IF(AND('ESS Jul 2020'!R75&gt;0,'ESS Jul 2020'!T75=""),IF(($C$80*$C$81&lt;'ESS Jul 2020'!R75+'ESS Jul 2020'!P75),(0),(($C$80*$C$81-('ESS Jul 2020'!R75+'ESS Jul 2020'!P75))*'ESS Jul 2020'!S75/100)),IF(AND('ESS Jul 2020'!P75&gt;0,'ESS Jul 2020'!R75=""&gt;0),IF(($C$80*$C$81&lt;'ESS Jul 2020'!P75),(0),($C$80*$C$81-'ESS Jul 2020'!P75)*'ESS Jul 2020'!Q75/100),0)))</f>
        <v>0</v>
      </c>
      <c r="G98" s="215">
        <f>($C$80*$C$82)*'ESS Jul 2020'!AH75/100</f>
        <v>122.38363636363634</v>
      </c>
      <c r="H98" s="215">
        <f>($C$80*$C$83)*'ESS Jul 2020'!W75/100</f>
        <v>53.738181818181822</v>
      </c>
      <c r="I98" s="215">
        <f t="shared" si="58"/>
        <v>554.64254545454548</v>
      </c>
      <c r="J98" s="377">
        <f t="shared" si="59"/>
        <v>1665.687272727273</v>
      </c>
      <c r="K98" s="209">
        <f t="shared" si="60"/>
        <v>2218.5701818181819</v>
      </c>
      <c r="L98" s="181">
        <f t="shared" si="55"/>
        <v>2440.4272000000005</v>
      </c>
      <c r="M98" s="209">
        <f>'ESS Jul 2020'!AZ75</f>
        <v>0</v>
      </c>
      <c r="N98" s="209">
        <f>'ESS Jul 2020'!BA75</f>
        <v>0</v>
      </c>
      <c r="O98" s="209">
        <f>'ESS Jul 2020'!BB75</f>
        <v>6</v>
      </c>
      <c r="P98" s="209">
        <f>'ESS Jul 2020'!BC75</f>
        <v>0</v>
      </c>
      <c r="Q98" s="378" t="str">
        <f t="shared" si="56"/>
        <v>Pay-on-time off bill</v>
      </c>
      <c r="R98" s="378" t="str">
        <f t="shared" si="57"/>
        <v>Inclusive</v>
      </c>
      <c r="S98" s="379">
        <f t="shared" si="61"/>
        <v>2218.5701818181819</v>
      </c>
      <c r="T98" s="209">
        <f t="shared" si="62"/>
        <v>2085.4559709090913</v>
      </c>
      <c r="U98" s="381">
        <f t="shared" si="63"/>
        <v>2440.4272000000005</v>
      </c>
      <c r="V98" s="381">
        <f t="shared" si="63"/>
        <v>2294.0015680000006</v>
      </c>
      <c r="W98" s="210">
        <f>'ESS Jul 2020'!BL75</f>
        <v>0</v>
      </c>
      <c r="X98" s="211" t="str">
        <f>'ESS Jul 2020'!BM75</f>
        <v>n</v>
      </c>
    </row>
    <row r="99" spans="1:24" x14ac:dyDescent="0.15">
      <c r="A99" s="163" t="str">
        <f>'ESS Jul 2020'!K76</f>
        <v>Red Energy</v>
      </c>
      <c r="B99" s="158" t="str">
        <f>'ESS Jul 2020'!L76</f>
        <v>Living Energy Saver</v>
      </c>
      <c r="C99" s="215">
        <f>IF('ESS Jul 2020'!BP76=0,91*'ESS Jul 2020'!M76/100,(91*'ESS Jul 2020'!M76/100)+'ESS Jul 2020'!BP76/4)</f>
        <v>119.24309090909088</v>
      </c>
      <c r="D99" s="215">
        <f>IF('ESS Jul 2020'!O76="",$C$80*$C$81*'ESS Jul 2020'!N76/100,IF($C$80*$C$81&gt;='ESS Jul 2020'!P76,('ESS Jul 2020'!P76*'ESS Jul 2020'!N76/100),($C$80*$C$81*'ESS Jul 2020'!N76/100)))</f>
        <v>259.2</v>
      </c>
      <c r="E99" s="215">
        <f>IF(AND('ESS Jul 2020'!P76&gt;0,'ESS Jul 2020'!R76&gt;0),IF($C$80*$C$81&lt;'ESS Jul 2020'!P76,0,IF($C$80*$C$81&lt;=('ESS Jul 2020'!R76+'ESS Jul 2020'!P76),(($C$80*$C$81-'ESS Jul 2020'!P76)*'ESS Jul 2020'!Q76/100),(('ESS Jul 2020'!R76)*'ESS Jul 2020'!Q76/100))),0)</f>
        <v>0</v>
      </c>
      <c r="F99" s="215">
        <f>IF(AND('ESS Jul 2020'!R76&gt;0,'ESS Jul 2020'!T76&gt;0),IF(($C$80*$C$81&lt;'ESS Jul 2020'!T76),(0),($C$80*$C$81*'ESS Jul 2020'!T76)*'ESS Jul 2020'!U76/100),IF(AND('ESS Jul 2020'!R76&gt;0,'ESS Jul 2020'!T76=""),IF(($C$80*$C$81&lt;'ESS Jul 2020'!R76+'ESS Jul 2020'!P76),(0),(($C$80*$C$81-('ESS Jul 2020'!R76+'ESS Jul 2020'!P76))*'ESS Jul 2020'!S76/100)),IF(AND('ESS Jul 2020'!P76&gt;0,'ESS Jul 2020'!R76=""&gt;0),IF(($C$80*$C$81&lt;'ESS Jul 2020'!P76),(0),($C$80*$C$81-'ESS Jul 2020'!P76)*'ESS Jul 2020'!Q76/100),0)))</f>
        <v>0</v>
      </c>
      <c r="G99" s="215">
        <f>($C$80*$C$82)*'ESS Jul 2020'!AH76/100</f>
        <v>145.79999999999998</v>
      </c>
      <c r="H99" s="215">
        <f>($C$80*$C$83)*'ESS Jul 2020'!W76/100</f>
        <v>54.425454545454528</v>
      </c>
      <c r="I99" s="215">
        <f t="shared" si="58"/>
        <v>578.66854545454532</v>
      </c>
      <c r="J99" s="377">
        <f t="shared" si="59"/>
        <v>1837.7018181818178</v>
      </c>
      <c r="K99" s="209">
        <f t="shared" si="60"/>
        <v>2314.6741818181813</v>
      </c>
      <c r="L99" s="181">
        <f t="shared" si="55"/>
        <v>2546.1415999999995</v>
      </c>
      <c r="M99" s="209">
        <f>'ESS Jul 2020'!AZ76</f>
        <v>0</v>
      </c>
      <c r="N99" s="209">
        <f>'ESS Jul 2020'!BA76</f>
        <v>0</v>
      </c>
      <c r="O99" s="209">
        <f>'ESS Jul 2020'!BB76</f>
        <v>0</v>
      </c>
      <c r="P99" s="209">
        <f>'ESS Jul 2020'!BC76</f>
        <v>0</v>
      </c>
      <c r="Q99" s="378" t="str">
        <f t="shared" si="56"/>
        <v>No discount</v>
      </c>
      <c r="R99" s="378" t="str">
        <f t="shared" si="57"/>
        <v>Inclusive</v>
      </c>
      <c r="S99" s="379">
        <f t="shared" si="61"/>
        <v>2314.6741818181813</v>
      </c>
      <c r="T99" s="209">
        <f t="shared" si="62"/>
        <v>2314.6741818181813</v>
      </c>
      <c r="U99" s="381">
        <f t="shared" si="63"/>
        <v>2546.1415999999995</v>
      </c>
      <c r="V99" s="381">
        <f t="shared" si="63"/>
        <v>2546.1415999999995</v>
      </c>
      <c r="W99" s="210">
        <f>'ESS Jul 2020'!BL76</f>
        <v>0</v>
      </c>
      <c r="X99" s="211" t="str">
        <f>'ESS Jul 2020'!BM76</f>
        <v>n</v>
      </c>
    </row>
    <row r="100" spans="1:24" x14ac:dyDescent="0.15">
      <c r="A100" s="163" t="str">
        <f>'ESS Jul 2020'!K77</f>
        <v>Simply Energy</v>
      </c>
      <c r="B100" s="158" t="str">
        <f>'ESS Jul 2020'!L77</f>
        <v>Saver</v>
      </c>
      <c r="C100" s="215">
        <f>IF('ESS Jul 2020'!BP77=0,91*'ESS Jul 2020'!M77/100,(91*'ESS Jul 2020'!M77/100)+'ESS Jul 2020'!BP77/4)</f>
        <v>124.71963636363634</v>
      </c>
      <c r="D100" s="215">
        <f>IF('ESS Jul 2020'!O77="",$C$80*$C$81*'ESS Jul 2020'!N77/100,IF($C$80*$C$81&gt;='ESS Jul 2020'!P77,('ESS Jul 2020'!P77*'ESS Jul 2020'!N77/100),($C$80*$C$81*'ESS Jul 2020'!N77/100)))</f>
        <v>324.73636363636359</v>
      </c>
      <c r="E100" s="215">
        <f>IF(AND('ESS Jul 2020'!P77&gt;0,'ESS Jul 2020'!R77&gt;0),IF($C$80*$C$81&lt;'ESS Jul 2020'!P77,0,IF($C$80*$C$81&lt;=('ESS Jul 2020'!R77+'ESS Jul 2020'!P77),(($C$80*$C$81-'ESS Jul 2020'!P77)*'ESS Jul 2020'!Q77/100),(('ESS Jul 2020'!R77)*'ESS Jul 2020'!Q77/100))),0)</f>
        <v>0</v>
      </c>
      <c r="F100" s="215">
        <f>IF(AND('ESS Jul 2020'!R77&gt;0,'ESS Jul 2020'!T77&gt;0),IF(($C$80*$C$81&lt;'ESS Jul 2020'!T77),(0),($C$80*$C$81*'ESS Jul 2020'!T77)*'ESS Jul 2020'!U77/100),IF(AND('ESS Jul 2020'!R77&gt;0,'ESS Jul 2020'!T77=""),IF(($C$80*$C$81&lt;'ESS Jul 2020'!R77+'ESS Jul 2020'!P77),(0),(($C$80*$C$81-('ESS Jul 2020'!R77+'ESS Jul 2020'!P77))*'ESS Jul 2020'!S77/100)),IF(AND('ESS Jul 2020'!P77&gt;0,'ESS Jul 2020'!R77=""&gt;0),IF(($C$80*$C$81&lt;'ESS Jul 2020'!P77),(0),($C$80*$C$81-'ESS Jul 2020'!P77)*'ESS Jul 2020'!Q77/100),0)))</f>
        <v>0</v>
      </c>
      <c r="G100" s="215">
        <f>($C$80*$C$82)*'ESS Jul 2020'!AH77/100</f>
        <v>186.93818181818179</v>
      </c>
      <c r="H100" s="215">
        <f>($C$80*$C$83)*'ESS Jul 2020'!W77/100</f>
        <v>72</v>
      </c>
      <c r="I100" s="215">
        <f t="shared" si="58"/>
        <v>708.39418181818166</v>
      </c>
      <c r="J100" s="377">
        <f t="shared" si="59"/>
        <v>2334.6981818181812</v>
      </c>
      <c r="K100" s="209">
        <f t="shared" si="60"/>
        <v>2833.5767272727267</v>
      </c>
      <c r="L100" s="181">
        <f t="shared" si="55"/>
        <v>3116.9343999999996</v>
      </c>
      <c r="M100" s="209">
        <f>'ESS Jul 2020'!AZ77</f>
        <v>0</v>
      </c>
      <c r="N100" s="209">
        <f>'ESS Jul 2020'!BA77</f>
        <v>20</v>
      </c>
      <c r="O100" s="209">
        <f>'ESS Jul 2020'!BB77</f>
        <v>0</v>
      </c>
      <c r="P100" s="209">
        <f>'ESS Jul 2020'!BC77</f>
        <v>0</v>
      </c>
      <c r="Q100" s="378" t="str">
        <f t="shared" si="56"/>
        <v>Guaranteed off usage</v>
      </c>
      <c r="R100" s="378" t="str">
        <f t="shared" si="57"/>
        <v>Exclusive</v>
      </c>
      <c r="S100" s="379">
        <f t="shared" si="61"/>
        <v>2366.6370909090906</v>
      </c>
      <c r="T100" s="209">
        <f t="shared" si="62"/>
        <v>2366.6370909090906</v>
      </c>
      <c r="U100" s="381">
        <f t="shared" si="63"/>
        <v>2603.3008</v>
      </c>
      <c r="V100" s="381">
        <f t="shared" si="63"/>
        <v>2603.3008</v>
      </c>
      <c r="W100" s="210">
        <f>'ESS Jul 2020'!BL77</f>
        <v>0</v>
      </c>
      <c r="X100" s="211" t="str">
        <f>'ESS Jul 2020'!BM77</f>
        <v>n</v>
      </c>
    </row>
    <row r="101" spans="1:24" x14ac:dyDescent="0.15">
      <c r="A101" s="163" t="str">
        <f>'ESS Jul 2020'!K78</f>
        <v>1st Energy</v>
      </c>
      <c r="B101" s="158" t="str">
        <f>'ESS Jul 2020'!L78</f>
        <v>1st Saver</v>
      </c>
      <c r="C101" s="215">
        <f>IF('ESS Jul 2020'!BP78=0,91*'ESS Jul 2020'!M78/100,(91*'ESS Jul 2020'!M78/100)+'ESS Jul 2020'!BP78/4)</f>
        <v>149.24</v>
      </c>
      <c r="D101" s="215">
        <f>IF('ESS Jul 2020'!O78="",$C$80*$C$81*'ESS Jul 2020'!N78/100,IF($C$80*$C$81&gt;='ESS Jul 2020'!P78,('ESS Jul 2020'!P78*'ESS Jul 2020'!N78/100),($C$80*$C$81*'ESS Jul 2020'!N78/100)))</f>
        <v>272.29090909090905</v>
      </c>
      <c r="E101" s="215">
        <f>IF(AND('ESS Jul 2020'!P78&gt;0,'ESS Jul 2020'!R78&gt;0),IF($C$80*$C$81&lt;'ESS Jul 2020'!P78,0,IF($C$80*$C$81&lt;=('ESS Jul 2020'!R78+'ESS Jul 2020'!P78),(($C$80*$C$81-'ESS Jul 2020'!P78)*'ESS Jul 2020'!Q78/100),(('ESS Jul 2020'!R78)*'ESS Jul 2020'!Q78/100))),0)</f>
        <v>0</v>
      </c>
      <c r="F101" s="215">
        <f>IF(AND('ESS Jul 2020'!R78&gt;0,'ESS Jul 2020'!T78&gt;0),IF(($C$80*$C$81&lt;'ESS Jul 2020'!T78),(0),($C$80*$C$81*'ESS Jul 2020'!T78)*'ESS Jul 2020'!U78/100),IF(AND('ESS Jul 2020'!R78&gt;0,'ESS Jul 2020'!T78=""),IF(($C$80*$C$81&lt;'ESS Jul 2020'!R78+'ESS Jul 2020'!P78),(0),(($C$80*$C$81-('ESS Jul 2020'!R78+'ESS Jul 2020'!P78))*'ESS Jul 2020'!S78/100)),IF(AND('ESS Jul 2020'!P78&gt;0,'ESS Jul 2020'!R78=""&gt;0),IF(($C$80*$C$81&lt;'ESS Jul 2020'!P78),(0),($C$80*$C$81-'ESS Jul 2020'!P78)*'ESS Jul 2020'!Q78/100),0)))</f>
        <v>0</v>
      </c>
      <c r="G101" s="215">
        <f>($C$80*$C$82)*'ESS Jul 2020'!AH78/100</f>
        <v>145.60363636363635</v>
      </c>
      <c r="H101" s="215">
        <f>($C$80*$C$83)*'ESS Jul 2020'!W78/100</f>
        <v>67.25454545454545</v>
      </c>
      <c r="I101" s="215">
        <f t="shared" si="58"/>
        <v>634.3890909090909</v>
      </c>
      <c r="J101" s="377">
        <f t="shared" si="59"/>
        <v>1940.5963636363635</v>
      </c>
      <c r="K101" s="209">
        <f t="shared" si="60"/>
        <v>2537.5563636363636</v>
      </c>
      <c r="L101" s="181">
        <f t="shared" si="55"/>
        <v>2791.3120000000004</v>
      </c>
      <c r="M101" s="209">
        <f>'ESS Jul 2020'!AZ78</f>
        <v>13</v>
      </c>
      <c r="N101" s="209">
        <f>'ESS Jul 2020'!BA78</f>
        <v>0</v>
      </c>
      <c r="O101" s="209">
        <f>'ESS Jul 2020'!BB78</f>
        <v>0</v>
      </c>
      <c r="P101" s="209">
        <f>'ESS Jul 2020'!BC78</f>
        <v>0</v>
      </c>
      <c r="Q101" s="378" t="str">
        <f t="shared" si="56"/>
        <v>Guaranteed off bill</v>
      </c>
      <c r="R101" s="378" t="str">
        <f t="shared" si="57"/>
        <v>Exclusive</v>
      </c>
      <c r="S101" s="379">
        <f t="shared" si="61"/>
        <v>2207.6740363636363</v>
      </c>
      <c r="T101" s="209">
        <f t="shared" si="62"/>
        <v>2207.6740363636363</v>
      </c>
      <c r="U101" s="381">
        <f t="shared" si="63"/>
        <v>2428.4414400000001</v>
      </c>
      <c r="V101" s="381">
        <f t="shared" si="63"/>
        <v>2428.4414400000001</v>
      </c>
      <c r="W101" s="210">
        <f>'ESS Jul 2020'!BL78</f>
        <v>0</v>
      </c>
      <c r="X101" s="211" t="str">
        <f>'ESS Jul 2020'!BM78</f>
        <v>n</v>
      </c>
    </row>
    <row r="102" spans="1:24" x14ac:dyDescent="0.15">
      <c r="A102" s="163" t="str">
        <f>'ESS Jul 2020'!K79</f>
        <v>Amaysim</v>
      </c>
      <c r="B102" s="158" t="str">
        <f>'ESS Jul 2020'!L79</f>
        <v>Post-paid Electricity</v>
      </c>
      <c r="C102" s="215">
        <f>IF('ESS Jul 2020'!BP79=0,91*'ESS Jul 2020'!M79/100,(91*'ESS Jul 2020'!M79/100)+'ESS Jul 2020'!BP79/4)</f>
        <v>109.71290909090909</v>
      </c>
      <c r="D102" s="215">
        <f>IF('ESS Jul 2020'!O79="",$C$80*$C$81*'ESS Jul 2020'!N79/100,IF($C$80*$C$81&gt;='ESS Jul 2020'!P79,('ESS Jul 2020'!P79*'ESS Jul 2020'!N79/100),($C$80*$C$81*'ESS Jul 2020'!N79/100)))</f>
        <v>277.2</v>
      </c>
      <c r="E102" s="215">
        <f>IF(AND('ESS Jul 2020'!P79&gt;0,'ESS Jul 2020'!R79&gt;0),IF($C$80*$C$81&lt;'ESS Jul 2020'!P79,0,IF($C$80*$C$81&lt;=('ESS Jul 2020'!R79+'ESS Jul 2020'!P79),(($C$80*$C$81-'ESS Jul 2020'!P79)*'ESS Jul 2020'!Q79/100),(('ESS Jul 2020'!R79)*'ESS Jul 2020'!Q79/100))),0)</f>
        <v>0</v>
      </c>
      <c r="F102" s="215">
        <f>IF(AND('ESS Jul 2020'!R79&gt;0,'ESS Jul 2020'!T79&gt;0),IF(($C$80*$C$81&lt;'ESS Jul 2020'!T79),(0),($C$80*$C$81*'ESS Jul 2020'!T79)*'ESS Jul 2020'!U79/100),IF(AND('ESS Jul 2020'!R79&gt;0,'ESS Jul 2020'!T79=""),IF(($C$80*$C$81&lt;'ESS Jul 2020'!R79+'ESS Jul 2020'!P79),(0),(($C$80*$C$81-('ESS Jul 2020'!R79+'ESS Jul 2020'!P79))*'ESS Jul 2020'!S79/100)),IF(AND('ESS Jul 2020'!P79&gt;0,'ESS Jul 2020'!R79=""&gt;0),IF(($C$80*$C$81&lt;'ESS Jul 2020'!P79),(0),($C$80*$C$81-'ESS Jul 2020'!P79)*'ESS Jul 2020'!Q79/100),0)))</f>
        <v>0</v>
      </c>
      <c r="G102" s="215">
        <f>($C$80*$C$82)*'ESS Jul 2020'!AH79/100</f>
        <v>147.32181818181817</v>
      </c>
      <c r="H102" s="215">
        <f>($C$80*$C$83)*'ESS Jul 2020'!W79/100</f>
        <v>72.719999999999985</v>
      </c>
      <c r="I102" s="215">
        <f t="shared" si="58"/>
        <v>606.95472727272727</v>
      </c>
      <c r="J102" s="377">
        <f t="shared" si="59"/>
        <v>1988.9672727272728</v>
      </c>
      <c r="K102" s="209">
        <f t="shared" si="60"/>
        <v>2427.8189090909091</v>
      </c>
      <c r="L102" s="181">
        <f t="shared" si="55"/>
        <v>2670.6008000000002</v>
      </c>
      <c r="M102" s="209">
        <f>'ESS Jul 2020'!AZ79</f>
        <v>0</v>
      </c>
      <c r="N102" s="209">
        <f>'ESS Jul 2020'!BA79</f>
        <v>0</v>
      </c>
      <c r="O102" s="209">
        <f>'ESS Jul 2020'!BB79</f>
        <v>0</v>
      </c>
      <c r="P102" s="209">
        <f>'ESS Jul 2020'!BC79</f>
        <v>0</v>
      </c>
      <c r="Q102" s="378" t="str">
        <f t="shared" si="56"/>
        <v>No discount</v>
      </c>
      <c r="R102" s="378" t="str">
        <f t="shared" si="57"/>
        <v>Exclusive</v>
      </c>
      <c r="S102" s="379">
        <f t="shared" si="61"/>
        <v>2427.8189090909091</v>
      </c>
      <c r="T102" s="209">
        <f t="shared" si="62"/>
        <v>2427.8189090909091</v>
      </c>
      <c r="U102" s="381">
        <f t="shared" si="63"/>
        <v>2670.6008000000002</v>
      </c>
      <c r="V102" s="381">
        <f t="shared" si="63"/>
        <v>2670.6008000000002</v>
      </c>
      <c r="W102" s="210">
        <f>'ESS Jul 2020'!BL79</f>
        <v>0</v>
      </c>
      <c r="X102" s="211" t="str">
        <f>'ESS Jul 2020'!BM79</f>
        <v>n</v>
      </c>
    </row>
    <row r="103" spans="1:24" x14ac:dyDescent="0.15">
      <c r="A103" s="163" t="str">
        <f>'ESS Jul 2020'!K80</f>
        <v>DC Power Co</v>
      </c>
      <c r="B103" s="158" t="str">
        <f>'ESS Jul 2020'!L80</f>
        <v>Market offer</v>
      </c>
      <c r="C103" s="215">
        <f>IF('ESS Jul 2020'!BP80=0,91*'ESS Jul 2020'!M80/100,(91*'ESS Jul 2020'!M80/100)+'ESS Jul 2020'!BP80/4)</f>
        <v>139.50609090909091</v>
      </c>
      <c r="D103" s="215">
        <f>IF('ESS Jul 2020'!O80="",$C$80*$C$81*'ESS Jul 2020'!N80/100,IF($C$80*$C$81&gt;='ESS Jul 2020'!P80,('ESS Jul 2020'!P80*'ESS Jul 2020'!N80/100),($C$80*$C$81*'ESS Jul 2020'!N80/100)))</f>
        <v>289.71818181818179</v>
      </c>
      <c r="E103" s="215">
        <f>IF(AND('ESS Jul 2020'!P80&gt;0,'ESS Jul 2020'!R80&gt;0),IF($C$80*$C$81&lt;'ESS Jul 2020'!P80,0,IF($C$80*$C$81&lt;=('ESS Jul 2020'!R80+'ESS Jul 2020'!P80),(($C$80*$C$81-'ESS Jul 2020'!P80)*'ESS Jul 2020'!Q80/100),(('ESS Jul 2020'!R80)*'ESS Jul 2020'!Q80/100))),0)</f>
        <v>0</v>
      </c>
      <c r="F103" s="215">
        <f>IF(AND('ESS Jul 2020'!R80&gt;0,'ESS Jul 2020'!T80&gt;0),IF(($C$80*$C$81&lt;'ESS Jul 2020'!T80),(0),($C$80*$C$81*'ESS Jul 2020'!T80)*'ESS Jul 2020'!U80/100),IF(AND('ESS Jul 2020'!R80&gt;0,'ESS Jul 2020'!T80=""),IF(($C$80*$C$81&lt;'ESS Jul 2020'!R80+'ESS Jul 2020'!P80),(0),(($C$80*$C$81-('ESS Jul 2020'!R80+'ESS Jul 2020'!P80))*'ESS Jul 2020'!S80/100)),IF(AND('ESS Jul 2020'!P80&gt;0,'ESS Jul 2020'!R80=""&gt;0),IF(($C$80*$C$81&lt;'ESS Jul 2020'!P80),(0),($C$80*$C$81-'ESS Jul 2020'!P80)*'ESS Jul 2020'!Q80/100),0)))</f>
        <v>0</v>
      </c>
      <c r="G103" s="215">
        <f>($C$80*$C$82)*'ESS Jul 2020'!AH80/100</f>
        <v>166.41818181818181</v>
      </c>
      <c r="H103" s="215">
        <f>($C$80*$C$83)*'ESS Jul 2020'!W80/100</f>
        <v>83.618181818181824</v>
      </c>
      <c r="I103" s="215">
        <f t="shared" si="58"/>
        <v>679.26063636363631</v>
      </c>
      <c r="J103" s="377">
        <f t="shared" si="59"/>
        <v>2159.0181818181818</v>
      </c>
      <c r="K103" s="209">
        <f t="shared" si="60"/>
        <v>2717.0425454545452</v>
      </c>
      <c r="L103" s="181">
        <f t="shared" si="55"/>
        <v>2988.7467999999999</v>
      </c>
      <c r="M103" s="209">
        <f>'ESS Jul 2020'!AZ80</f>
        <v>0</v>
      </c>
      <c r="N103" s="209">
        <f>'ESS Jul 2020'!BA80</f>
        <v>0</v>
      </c>
      <c r="O103" s="209">
        <f>'ESS Jul 2020'!BB80</f>
        <v>0</v>
      </c>
      <c r="P103" s="209">
        <f>'ESS Jul 2020'!BC80</f>
        <v>0</v>
      </c>
      <c r="Q103" s="378" t="str">
        <f t="shared" si="56"/>
        <v>No discount</v>
      </c>
      <c r="R103" s="378" t="str">
        <f t="shared" si="57"/>
        <v>Exclusive</v>
      </c>
      <c r="S103" s="379">
        <f t="shared" si="61"/>
        <v>2717.0425454545452</v>
      </c>
      <c r="T103" s="209">
        <f t="shared" si="62"/>
        <v>2717.0425454545452</v>
      </c>
      <c r="U103" s="381">
        <f t="shared" si="63"/>
        <v>2988.7467999999999</v>
      </c>
      <c r="V103" s="381">
        <f t="shared" si="63"/>
        <v>2988.7467999999999</v>
      </c>
      <c r="W103" s="210">
        <f>'ESS Jul 2020'!BL80</f>
        <v>0</v>
      </c>
      <c r="X103" s="211" t="str">
        <f>'ESS Jul 2020'!BM80</f>
        <v>n</v>
      </c>
    </row>
    <row r="104" spans="1:24" x14ac:dyDescent="0.15">
      <c r="A104" s="163" t="str">
        <f>'ESS Jul 2020'!K81</f>
        <v>ReAmped Energy</v>
      </c>
      <c r="B104" s="158" t="str">
        <f>'ESS Jul 2020'!L81</f>
        <v>Market offer</v>
      </c>
      <c r="C104" s="215">
        <f>IF('ESS Jul 2020'!BP81=0,91*'ESS Jul 2020'!M81/100,(91*'ESS Jul 2020'!M81/100)+'ESS Jul 2020'!BP81/4)</f>
        <v>90.453999999999994</v>
      </c>
      <c r="D104" s="215">
        <f>IF('ESS Jul 2020'!O81="",$C$80*$C$81*'ESS Jul 2020'!N81/100,IF($C$80*$C$81&gt;='ESS Jul 2020'!P81,('ESS Jul 2020'!P81*'ESS Jul 2020'!N81/100),($C$80*$C$81*'ESS Jul 2020'!N81/100)))</f>
        <v>240.54545454545453</v>
      </c>
      <c r="E104" s="215">
        <f>IF(AND('ESS Jul 2020'!P81&gt;0,'ESS Jul 2020'!R81&gt;0),IF($C$80*$C$81&lt;'ESS Jul 2020'!P81,0,IF($C$80*$C$81&lt;=('ESS Jul 2020'!R81+'ESS Jul 2020'!P81),(($C$80*$C$81-'ESS Jul 2020'!P81)*'ESS Jul 2020'!Q81/100),(('ESS Jul 2020'!R81)*'ESS Jul 2020'!Q81/100))),0)</f>
        <v>0</v>
      </c>
      <c r="F104" s="215">
        <f>IF(AND('ESS Jul 2020'!R81&gt;0,'ESS Jul 2020'!T81&gt;0),IF(($C$80*$C$81&lt;'ESS Jul 2020'!T81),(0),($C$80*$C$81*'ESS Jul 2020'!T81)*'ESS Jul 2020'!U81/100),IF(AND('ESS Jul 2020'!R81&gt;0,'ESS Jul 2020'!T81=""),IF(($C$80*$C$81&lt;'ESS Jul 2020'!R81+'ESS Jul 2020'!P81),(0),(($C$80*$C$81-('ESS Jul 2020'!R81+'ESS Jul 2020'!P81))*'ESS Jul 2020'!S81/100)),IF(AND('ESS Jul 2020'!P81&gt;0,'ESS Jul 2020'!R81=""&gt;0),IF(($C$80*$C$81&lt;'ESS Jul 2020'!P81),(0),($C$80*$C$81-'ESS Jul 2020'!P81)*'ESS Jul 2020'!Q81/100),0)))</f>
        <v>0</v>
      </c>
      <c r="G104" s="215">
        <f>($C$80*$C$82)*'ESS Jul 2020'!AH81/100</f>
        <v>128.42181818181817</v>
      </c>
      <c r="H104" s="215">
        <f>($C$80*$C$83)*'ESS Jul 2020'!W81/100</f>
        <v>58.5490909090909</v>
      </c>
      <c r="I104" s="215">
        <f t="shared" si="58"/>
        <v>517.97036363636357</v>
      </c>
      <c r="J104" s="377">
        <f t="shared" si="59"/>
        <v>1710.0654545454543</v>
      </c>
      <c r="K104" s="209">
        <f t="shared" si="60"/>
        <v>2071.8814545454543</v>
      </c>
      <c r="L104" s="181">
        <f t="shared" si="55"/>
        <v>2279.0695999999998</v>
      </c>
      <c r="M104" s="209">
        <f>'ESS Jul 2020'!AZ81</f>
        <v>0</v>
      </c>
      <c r="N104" s="209">
        <f>'ESS Jul 2020'!BA81</f>
        <v>0</v>
      </c>
      <c r="O104" s="209">
        <f>'ESS Jul 2020'!BB81</f>
        <v>0</v>
      </c>
      <c r="P104" s="209">
        <f>'ESS Jul 2020'!BC81</f>
        <v>0</v>
      </c>
      <c r="Q104" s="378" t="str">
        <f t="shared" si="56"/>
        <v>No discount</v>
      </c>
      <c r="R104" s="378" t="str">
        <f t="shared" si="57"/>
        <v>Exclusive</v>
      </c>
      <c r="S104" s="379">
        <f t="shared" si="61"/>
        <v>2071.8814545454543</v>
      </c>
      <c r="T104" s="209">
        <f t="shared" si="62"/>
        <v>2071.8814545454543</v>
      </c>
      <c r="U104" s="381">
        <f t="shared" si="63"/>
        <v>2279.0695999999998</v>
      </c>
      <c r="V104" s="381">
        <f t="shared" si="63"/>
        <v>2279.0695999999998</v>
      </c>
      <c r="W104" s="210">
        <f>'ESS Jul 2020'!BL81</f>
        <v>0</v>
      </c>
      <c r="X104" s="211" t="str">
        <f>'ESS Jul 2020'!BM81</f>
        <v>n</v>
      </c>
    </row>
    <row r="105" spans="1:24" x14ac:dyDescent="0.15">
      <c r="A105" s="163" t="str">
        <f>'ESS Jul 2020'!K82</f>
        <v>Enova Energy</v>
      </c>
      <c r="B105" s="158" t="str">
        <f>'ESS Jul 2020'!L82</f>
        <v>Community Plus</v>
      </c>
      <c r="C105" s="215">
        <f>IF('ESS Jul 2020'!BP82=0,91*'ESS Jul 2020'!M82/100,(91*'ESS Jul 2020'!M82/100)+'ESS Jul 2020'!BP82/4)</f>
        <v>138.32</v>
      </c>
      <c r="D105" s="215">
        <f>IF('ESS Jul 2020'!O82="",$C$80*$C$81*'ESS Jul 2020'!N82/100,IF($C$80*$C$81&gt;='ESS Jul 2020'!P82,('ESS Jul 2020'!P82*'ESS Jul 2020'!N82/100),($C$80*$C$81*'ESS Jul 2020'!N82/100)))</f>
        <v>305.10000000000002</v>
      </c>
      <c r="E105" s="215">
        <f>IF(AND('ESS Jul 2020'!P82&gt;0,'ESS Jul 2020'!R82&gt;0),IF($C$80*$C$81&lt;'ESS Jul 2020'!P82,0,IF($C$80*$C$81&lt;=('ESS Jul 2020'!R82+'ESS Jul 2020'!P82),(($C$80*$C$81-'ESS Jul 2020'!P82)*'ESS Jul 2020'!Q82/100),(('ESS Jul 2020'!R82)*'ESS Jul 2020'!Q82/100))),0)</f>
        <v>0</v>
      </c>
      <c r="F105" s="215">
        <f>IF(AND('ESS Jul 2020'!R82&gt;0,'ESS Jul 2020'!T82&gt;0),IF(($C$80*$C$81&lt;'ESS Jul 2020'!T82),(0),($C$80*$C$81*'ESS Jul 2020'!T82)*'ESS Jul 2020'!U82/100),IF(AND('ESS Jul 2020'!R82&gt;0,'ESS Jul 2020'!T82=""),IF(($C$80*$C$81&lt;'ESS Jul 2020'!R82+'ESS Jul 2020'!P82),(0),(($C$80*$C$81-('ESS Jul 2020'!R82+'ESS Jul 2020'!P82))*'ESS Jul 2020'!S82/100)),IF(AND('ESS Jul 2020'!P82&gt;0,'ESS Jul 2020'!R82=""&gt;0),IF(($C$80*$C$81&lt;'ESS Jul 2020'!P82),(0),($C$80*$C$81-'ESS Jul 2020'!P82)*'ESS Jul 2020'!Q82/100),0)))</f>
        <v>0</v>
      </c>
      <c r="G105" s="215">
        <f>($C$80*$C$82)*'ESS Jul 2020'!AH82/100</f>
        <v>134.46</v>
      </c>
      <c r="H105" s="215">
        <f>($C$80*$C$83)*'ESS Jul 2020'!W82/100</f>
        <v>63</v>
      </c>
      <c r="I105" s="215">
        <f t="shared" si="58"/>
        <v>640.88</v>
      </c>
      <c r="J105" s="377">
        <f t="shared" si="59"/>
        <v>2010.24</v>
      </c>
      <c r="K105" s="209">
        <f t="shared" si="60"/>
        <v>2563.52</v>
      </c>
      <c r="L105" s="181">
        <f t="shared" si="55"/>
        <v>2819.8720000000003</v>
      </c>
      <c r="M105" s="209">
        <f>'ESS Jul 2020'!AZ82</f>
        <v>0</v>
      </c>
      <c r="N105" s="209">
        <f>'ESS Jul 2020'!BA82</f>
        <v>0</v>
      </c>
      <c r="O105" s="209">
        <f>'ESS Jul 2020'!BB82</f>
        <v>0</v>
      </c>
      <c r="P105" s="209">
        <f>'ESS Jul 2020'!BC82</f>
        <v>3</v>
      </c>
      <c r="Q105" s="378" t="str">
        <f t="shared" si="56"/>
        <v>Pay-on-time off usage</v>
      </c>
      <c r="R105" s="378" t="str">
        <f t="shared" si="57"/>
        <v>Exclusive</v>
      </c>
      <c r="S105" s="379">
        <f t="shared" si="61"/>
        <v>2563.52</v>
      </c>
      <c r="T105" s="209">
        <f t="shared" si="62"/>
        <v>2503.2127999999998</v>
      </c>
      <c r="U105" s="381">
        <f t="shared" si="63"/>
        <v>2819.8720000000003</v>
      </c>
      <c r="V105" s="381">
        <f t="shared" si="63"/>
        <v>2753.5340799999999</v>
      </c>
      <c r="W105" s="210">
        <f>'ESS Jul 2020'!BL82</f>
        <v>0</v>
      </c>
      <c r="X105" s="211" t="str">
        <f>'ESS Jul 2020'!BM82</f>
        <v>n</v>
      </c>
    </row>
    <row r="106" spans="1:24" x14ac:dyDescent="0.15">
      <c r="A106" s="163" t="str">
        <f>'ESS Jul 2020'!K83</f>
        <v>Sumo Power</v>
      </c>
      <c r="B106" s="158" t="str">
        <f>'ESS Jul 2020'!L83</f>
        <v>Lite</v>
      </c>
      <c r="C106" s="215">
        <f>IF('ESS Jul 2020'!BP83=0,91*'ESS Jul 2020'!M83/100,(91*'ESS Jul 2020'!M83/100)+'ESS Jul 2020'!BP83/4)</f>
        <v>127.4</v>
      </c>
      <c r="D106" s="215">
        <f>IF('ESS Jul 2020'!O83="",$C$80*$C$81*'ESS Jul 2020'!N83/100,IF($C$80*$C$81&gt;='ESS Jul 2020'!P83,('ESS Jul 2020'!P83*'ESS Jul 2020'!N83/100),($C$80*$C$81*'ESS Jul 2020'!N83/100)))</f>
        <v>260.99999999999994</v>
      </c>
      <c r="E106" s="215">
        <f>IF(AND('ESS Jul 2020'!P83&gt;0,'ESS Jul 2020'!R83&gt;0),IF($C$80*$C$81&lt;'ESS Jul 2020'!P83,0,IF($C$80*$C$81&lt;=('ESS Jul 2020'!R83+'ESS Jul 2020'!P83),(($C$80*$C$81-'ESS Jul 2020'!P83)*'ESS Jul 2020'!Q83/100),(('ESS Jul 2020'!R83)*'ESS Jul 2020'!Q83/100))),0)</f>
        <v>0</v>
      </c>
      <c r="F106" s="215">
        <f>IF(AND('ESS Jul 2020'!R83&gt;0,'ESS Jul 2020'!T83&gt;0),IF(($C$80*$C$81&lt;'ESS Jul 2020'!T83),(0),($C$80*$C$81*'ESS Jul 2020'!T83)*'ESS Jul 2020'!U83/100),IF(AND('ESS Jul 2020'!R83&gt;0,'ESS Jul 2020'!T83=""),IF(($C$80*$C$81&lt;'ESS Jul 2020'!R83+'ESS Jul 2020'!P83),(0),(($C$80*$C$81-('ESS Jul 2020'!R83+'ESS Jul 2020'!P83))*'ESS Jul 2020'!S83/100)),IF(AND('ESS Jul 2020'!P83&gt;0,'ESS Jul 2020'!R83=""&gt;0),IF(($C$80*$C$81&lt;'ESS Jul 2020'!P83),(0),($C$80*$C$81-'ESS Jul 2020'!P83)*'ESS Jul 2020'!Q83/100),0)))</f>
        <v>0</v>
      </c>
      <c r="G106" s="215">
        <f>($C$80*$C$82)*'ESS Jul 2020'!AH83/100</f>
        <v>149.04</v>
      </c>
      <c r="H106" s="215">
        <f>($C$80*$C$83)*'ESS Jul 2020'!W83/100</f>
        <v>73.8</v>
      </c>
      <c r="I106" s="215">
        <f t="shared" si="58"/>
        <v>611.2399999999999</v>
      </c>
      <c r="J106" s="377">
        <f t="shared" si="59"/>
        <v>1935.3599999999997</v>
      </c>
      <c r="K106" s="209">
        <f t="shared" si="60"/>
        <v>2444.9599999999996</v>
      </c>
      <c r="L106" s="181">
        <f t="shared" si="55"/>
        <v>2689.4559999999997</v>
      </c>
      <c r="M106" s="209">
        <f>'ESS Jul 2020'!AZ83</f>
        <v>0</v>
      </c>
      <c r="N106" s="209">
        <f>'ESS Jul 2020'!BA83</f>
        <v>0</v>
      </c>
      <c r="O106" s="209">
        <f>'ESS Jul 2020'!BB83</f>
        <v>0</v>
      </c>
      <c r="P106" s="209">
        <f>'ESS Jul 2020'!BC83</f>
        <v>0</v>
      </c>
      <c r="Q106" s="378" t="str">
        <f t="shared" si="56"/>
        <v>No discount</v>
      </c>
      <c r="R106" s="378" t="str">
        <f t="shared" si="57"/>
        <v>Exclusive</v>
      </c>
      <c r="S106" s="379">
        <f t="shared" si="61"/>
        <v>2444.9599999999996</v>
      </c>
      <c r="T106" s="209">
        <f t="shared" si="62"/>
        <v>2444.9599999999996</v>
      </c>
      <c r="U106" s="381">
        <f t="shared" ref="U106:V107" si="64">S106*1.1</f>
        <v>2689.4559999999997</v>
      </c>
      <c r="V106" s="381">
        <f t="shared" si="64"/>
        <v>2689.4559999999997</v>
      </c>
      <c r="W106" s="210">
        <f>'ESS Jul 2020'!BL83</f>
        <v>0</v>
      </c>
      <c r="X106" s="211" t="str">
        <f>'ESS Jul 2020'!BM83</f>
        <v>n</v>
      </c>
    </row>
    <row r="107" spans="1:24" x14ac:dyDescent="0.15">
      <c r="A107" s="163" t="str">
        <f>'ESS Jul 2020'!K84</f>
        <v>Future X Power</v>
      </c>
      <c r="B107" s="158" t="str">
        <f>'ESS Jul 2020'!L84</f>
        <v>Flexi Saver</v>
      </c>
      <c r="C107" s="215">
        <f>IF('ESS Jul 2020'!BP84=0,91*'ESS Jul 2020'!M84/100,(91*'ESS Jul 2020'!M84/100)+'ESS Jul 2020'!BP84/4)</f>
        <v>107.24763636363633</v>
      </c>
      <c r="D107" s="215">
        <f>IF('ESS Jul 2020'!O84="",$C$80*$C$81*'ESS Jul 2020'!N84/100,IF($C$80*$C$81&gt;='ESS Jul 2020'!P84,('ESS Jul 2020'!P84*'ESS Jul 2020'!N84/100),($C$80*$C$81*'ESS Jul 2020'!N84/100)))</f>
        <v>278.5090909090909</v>
      </c>
      <c r="E107" s="215">
        <f>IF(AND('ESS Jul 2020'!P84&gt;0,'ESS Jul 2020'!R84&gt;0),IF($C$80*$C$81&lt;'ESS Jul 2020'!P84,0,IF($C$80*$C$81&lt;=('ESS Jul 2020'!R84+'ESS Jul 2020'!P84),(($C$80*$C$81-'ESS Jul 2020'!P84)*'ESS Jul 2020'!Q84/100),(('ESS Jul 2020'!R84)*'ESS Jul 2020'!Q84/100))),0)</f>
        <v>0</v>
      </c>
      <c r="F107" s="215">
        <f>IF(AND('ESS Jul 2020'!R84&gt;0,'ESS Jul 2020'!T84&gt;0),IF(($C$80*$C$81&lt;'ESS Jul 2020'!T84),(0),($C$80*$C$81*'ESS Jul 2020'!T84)*'ESS Jul 2020'!U84/100),IF(AND('ESS Jul 2020'!R84&gt;0,'ESS Jul 2020'!T84=""),IF(($C$80*$C$81&lt;'ESS Jul 2020'!R84+'ESS Jul 2020'!P84),(0),(($C$80*$C$81-('ESS Jul 2020'!R84+'ESS Jul 2020'!P84))*'ESS Jul 2020'!S84/100)),IF(AND('ESS Jul 2020'!P84&gt;0,'ESS Jul 2020'!R84=""&gt;0),IF(($C$80*$C$81&lt;'ESS Jul 2020'!P84),(0),($C$80*$C$81-'ESS Jul 2020'!P84)*'ESS Jul 2020'!Q84/100),0)))</f>
        <v>0</v>
      </c>
      <c r="G107" s="215">
        <f>($C$80*$C$82)*'ESS Jul 2020'!AH84/100</f>
        <v>138.38727272727272</v>
      </c>
      <c r="H107" s="215">
        <f>($C$80*$C$83)*'ESS Jul 2020'!W84/100</f>
        <v>73.930909090909097</v>
      </c>
      <c r="I107" s="215">
        <f t="shared" si="58"/>
        <v>598.07490909090916</v>
      </c>
      <c r="J107" s="377">
        <f t="shared" si="59"/>
        <v>1963.3090909090913</v>
      </c>
      <c r="K107" s="209">
        <f t="shared" si="60"/>
        <v>2392.2996363636366</v>
      </c>
      <c r="L107" s="181">
        <f t="shared" si="55"/>
        <v>2631.5296000000003</v>
      </c>
      <c r="M107" s="209">
        <f>'ESS Jul 2020'!AZ84</f>
        <v>0</v>
      </c>
      <c r="N107" s="209">
        <f>'ESS Jul 2020'!BA84</f>
        <v>0</v>
      </c>
      <c r="O107" s="209">
        <f>'ESS Jul 2020'!BB84</f>
        <v>0</v>
      </c>
      <c r="P107" s="209">
        <f>'ESS Jul 2020'!BC84</f>
        <v>15</v>
      </c>
      <c r="Q107" s="158" t="str">
        <f t="shared" si="56"/>
        <v>Pay-on-time off usage</v>
      </c>
      <c r="R107" s="158" t="str">
        <f t="shared" si="57"/>
        <v>Exclusive</v>
      </c>
      <c r="S107" s="209">
        <f t="shared" si="61"/>
        <v>2392.2996363636366</v>
      </c>
      <c r="T107" s="209">
        <f t="shared" si="62"/>
        <v>2097.803272727273</v>
      </c>
      <c r="U107" s="381">
        <f t="shared" si="64"/>
        <v>2631.5296000000003</v>
      </c>
      <c r="V107" s="381">
        <f t="shared" si="64"/>
        <v>2307.5836000000004</v>
      </c>
      <c r="W107" s="210">
        <f>'ESS Jul 2020'!BL84</f>
        <v>0</v>
      </c>
      <c r="X107" s="211" t="str">
        <f>'ESS Jul 2020'!BM84</f>
        <v>n</v>
      </c>
    </row>
    <row r="108" spans="1:24" x14ac:dyDescent="0.15">
      <c r="A108" s="163" t="str">
        <f>'ESS Jul 2020'!K85</f>
        <v>Discover Energy</v>
      </c>
      <c r="B108" s="158" t="str">
        <f>'ESS Jul 2020'!L85</f>
        <v>Economy Saver</v>
      </c>
      <c r="C108" s="215">
        <f>IF('ESS Jul 2020'!BP85=0,91*'ESS Jul 2020'!M85/100,(91*'ESS Jul 2020'!M85/100)+'ESS Jul 2020'!BP85/4)</f>
        <v>127.4</v>
      </c>
      <c r="D108" s="215">
        <f>IF('ESS Jul 2020'!O85="",$C$80*$C$81*'ESS Jul 2020'!N85/100,IF($C$80*$C$81&gt;='ESS Jul 2020'!P85,('ESS Jul 2020'!P85*'ESS Jul 2020'!N85/100),($C$80*$C$81*'ESS Jul 2020'!N85/100)))</f>
        <v>279</v>
      </c>
      <c r="E108" s="215">
        <f>IF(AND('ESS Jul 2020'!P85&gt;0,'ESS Jul 2020'!R85&gt;0),IF($C$80*$C$81&lt;'ESS Jul 2020'!P85,0,IF($C$80*$C$81&lt;=('ESS Jul 2020'!R85+'ESS Jul 2020'!P85),(($C$80*$C$81-'ESS Jul 2020'!P85)*'ESS Jul 2020'!Q85/100),(('ESS Jul 2020'!R85)*'ESS Jul 2020'!Q85/100))),0)</f>
        <v>0</v>
      </c>
      <c r="F108" s="215">
        <f>IF(AND('ESS Jul 2020'!R85&gt;0,'ESS Jul 2020'!T85&gt;0),IF(($C$80*$C$81&lt;'ESS Jul 2020'!T85),(0),($C$80*$C$81*'ESS Jul 2020'!T85)*'ESS Jul 2020'!U85/100),IF(AND('ESS Jul 2020'!R85&gt;0,'ESS Jul 2020'!T85=""),IF(($C$80*$C$81&lt;'ESS Jul 2020'!R85+'ESS Jul 2020'!P85),(0),(($C$80*$C$81-('ESS Jul 2020'!R85+'ESS Jul 2020'!P85))*'ESS Jul 2020'!S85/100)),IF(AND('ESS Jul 2020'!P85&gt;0,'ESS Jul 2020'!R85=""&gt;0),IF(($C$80*$C$81&lt;'ESS Jul 2020'!P85),(0),($C$80*$C$81-'ESS Jul 2020'!P85)*'ESS Jul 2020'!Q85/100),0)))</f>
        <v>0</v>
      </c>
      <c r="G108" s="215">
        <f>($C$80*$C$82)*'ESS Jul 2020'!AH85/100</f>
        <v>164.45454545454544</v>
      </c>
      <c r="H108" s="215">
        <f>($C$80*$C$83)*'ESS Jul 2020'!W85/100</f>
        <v>69.839999999999989</v>
      </c>
      <c r="I108" s="215">
        <f t="shared" ref="I108:I112" si="65">SUM(C108:H108)</f>
        <v>640.69454545454539</v>
      </c>
      <c r="J108" s="377">
        <f t="shared" ref="J108:J112" si="66">(I108-C108)*4</f>
        <v>2053.1781818181817</v>
      </c>
      <c r="K108" s="209">
        <f t="shared" ref="K108:K112" si="67">I108*4</f>
        <v>2562.7781818181816</v>
      </c>
      <c r="L108" s="181">
        <f t="shared" ref="L108:L112" si="68">K108*1.1</f>
        <v>2819.056</v>
      </c>
      <c r="M108" s="209">
        <f>'ESS Jul 2020'!AZ85</f>
        <v>0</v>
      </c>
      <c r="N108" s="209">
        <f>'ESS Jul 2020'!BA85</f>
        <v>15</v>
      </c>
      <c r="O108" s="209">
        <f>'ESS Jul 2020'!BB85</f>
        <v>0</v>
      </c>
      <c r="P108" s="209">
        <f>'ESS Jul 2020'!BC85</f>
        <v>0</v>
      </c>
      <c r="Q108" s="158" t="str">
        <f t="shared" ref="Q108:Q112" si="69">IF(SUM(M108:P108)=0,"No discount",IF(M108&gt;0,"Guaranteed off bill",IF(N108&gt;0,"Guaranteed off usage",IF(O108&gt;0,"Pay-on-time off bill","Pay-on-time off usage"))))</f>
        <v>Guaranteed off usage</v>
      </c>
      <c r="R108" s="158" t="str">
        <f t="shared" ref="R108:R112" si="70">IF(OR(A108="Origin Energy",A108="Red Energy",A108="Powershop"),"Inclusive","Exclusive")</f>
        <v>Exclusive</v>
      </c>
      <c r="S108" s="209">
        <f t="shared" ref="S108:S112" si="71">IF(AND(Q108="Guaranteed off bill",R108="Inclusive"),((K108*1.1)-((K108*1.1)*M108/100))/1.1,IF(AND(Q108="Guaranteed off usage",R108="Inclusive"),((K108*1.1)-((J108*1.1)*N108/100))/1.1,IF(AND(Q108="Guaranteed off bill",R108="Exclusive"),K108-(K108*M108/100),IF(AND(Q108="Guaranteed off usage",R108="Exclusive"),K108-(J108*N108/100),IF(R108="Inclusive",((K108*1.1))/1.1,K108)))))</f>
        <v>2254.8014545454544</v>
      </c>
      <c r="T108" s="209">
        <f t="shared" ref="T108:T112" si="72">IF(AND(Q108="Pay-on-time off bill",R108="Inclusive"),((S108*1.1)-((S108*1.1)*O108/100))/1.1,IF(AND(Q108="Pay-on-time off usage",R108="Inclusive"),((S108*1.1)-((J108*1.1)*P108/100))/1.1,IF(AND(Q108="Pay-on-time off bill",R108="Exclusive"),S108-(S108*O108/100),IF(AND(Q108="Pay-on-time off usage",R108="Exclusive"),S108-(J108*P108/100),IF(R108="Inclusive",((S108*1.1))/1.1,S108)))))</f>
        <v>2254.8014545454544</v>
      </c>
      <c r="U108" s="381">
        <f t="shared" ref="U108:U112" si="73">S108*1.1</f>
        <v>2480.2815999999998</v>
      </c>
      <c r="V108" s="381">
        <f t="shared" ref="V108:V112" si="74">T108*1.1</f>
        <v>2480.2815999999998</v>
      </c>
      <c r="W108" s="210">
        <f>'ESS Jul 2020'!BL85</f>
        <v>0</v>
      </c>
      <c r="X108" s="211" t="str">
        <f>'ESS Jul 2020'!BM85</f>
        <v>n</v>
      </c>
    </row>
    <row r="109" spans="1:24" x14ac:dyDescent="0.15">
      <c r="A109" s="163" t="str">
        <f>'ESS Jul 2020'!K86</f>
        <v>GloBird Energy</v>
      </c>
      <c r="B109" s="158" t="str">
        <f>'ESS Jul 2020'!L86</f>
        <v>GloSave</v>
      </c>
      <c r="C109" s="215">
        <f>IF('ESS Jul 2020'!BP86=0,91*'ESS Jul 2020'!M86/100,(91*'ESS Jul 2020'!M86/100)+'ESS Jul 2020'!BP86/4)</f>
        <v>113.74999999999999</v>
      </c>
      <c r="D109" s="215">
        <f>IF('ESS Jul 2020'!O86="",$C$80*$C$81*'ESS Jul 2020'!N86/100,IF($C$80*$C$81&gt;='ESS Jul 2020'!P86,('ESS Jul 2020'!P86*'ESS Jul 2020'!N86/100),($C$80*$C$81*'ESS Jul 2020'!N86/100)))</f>
        <v>269.99999999999994</v>
      </c>
      <c r="E109" s="215">
        <f>IF(AND('ESS Jul 2020'!P86&gt;0,'ESS Jul 2020'!R86&gt;0),IF($C$80*$C$81&lt;'ESS Jul 2020'!P86,0,IF($C$80*$C$81&lt;=('ESS Jul 2020'!R86+'ESS Jul 2020'!P86),(($C$80*$C$81-'ESS Jul 2020'!P86)*'ESS Jul 2020'!Q86/100),(('ESS Jul 2020'!R86)*'ESS Jul 2020'!Q86/100))),0)</f>
        <v>0</v>
      </c>
      <c r="F109" s="215">
        <f>IF(AND('ESS Jul 2020'!R86&gt;0,'ESS Jul 2020'!T86&gt;0),IF(($C$80*$C$81&lt;'ESS Jul 2020'!T86),(0),($C$80*$C$81*'ESS Jul 2020'!T86)*'ESS Jul 2020'!U86/100),IF(AND('ESS Jul 2020'!R86&gt;0,'ESS Jul 2020'!T86=""),IF(($C$80*$C$81&lt;'ESS Jul 2020'!R86+'ESS Jul 2020'!P86),(0),(($C$80*$C$81-('ESS Jul 2020'!R86+'ESS Jul 2020'!P86))*'ESS Jul 2020'!S86/100)),IF(AND('ESS Jul 2020'!P86&gt;0,'ESS Jul 2020'!R86=""&gt;0),IF(($C$80*$C$81&lt;'ESS Jul 2020'!P86),(0),($C$80*$C$81-'ESS Jul 2020'!P86)*'ESS Jul 2020'!Q86/100),0)))</f>
        <v>0</v>
      </c>
      <c r="G109" s="215">
        <f>($C$80*$C$82)*'ESS Jul 2020'!AH86/100</f>
        <v>113.4</v>
      </c>
      <c r="H109" s="215">
        <f>($C$80*$C$83)*'ESS Jul 2020'!W86/100</f>
        <v>75.599999999999994</v>
      </c>
      <c r="I109" s="215">
        <f t="shared" si="65"/>
        <v>572.75</v>
      </c>
      <c r="J109" s="377">
        <f t="shared" si="66"/>
        <v>1836</v>
      </c>
      <c r="K109" s="209">
        <f t="shared" si="67"/>
        <v>2291</v>
      </c>
      <c r="L109" s="181">
        <f t="shared" si="68"/>
        <v>2520.1000000000004</v>
      </c>
      <c r="M109" s="209">
        <f>'ESS Jul 2020'!AZ86</f>
        <v>0</v>
      </c>
      <c r="N109" s="209">
        <f>'ESS Jul 2020'!BA86</f>
        <v>0</v>
      </c>
      <c r="O109" s="209">
        <f>'ESS Jul 2020'!BB86</f>
        <v>7</v>
      </c>
      <c r="P109" s="209">
        <f>'ESS Jul 2020'!BC86</f>
        <v>0</v>
      </c>
      <c r="Q109" s="158" t="str">
        <f t="shared" si="69"/>
        <v>Pay-on-time off bill</v>
      </c>
      <c r="R109" s="158" t="str">
        <f t="shared" si="70"/>
        <v>Exclusive</v>
      </c>
      <c r="S109" s="209">
        <f t="shared" si="71"/>
        <v>2291</v>
      </c>
      <c r="T109" s="209">
        <f t="shared" si="72"/>
        <v>2130.63</v>
      </c>
      <c r="U109" s="381">
        <f t="shared" si="73"/>
        <v>2520.1000000000004</v>
      </c>
      <c r="V109" s="381">
        <f t="shared" si="74"/>
        <v>2343.6930000000002</v>
      </c>
      <c r="W109" s="210">
        <f>'ESS Jul 2020'!BL86</f>
        <v>0</v>
      </c>
      <c r="X109" s="211" t="str">
        <f>'ESS Jul 2020'!BM86</f>
        <v>n</v>
      </c>
    </row>
    <row r="110" spans="1:24" x14ac:dyDescent="0.15">
      <c r="A110" s="163" t="str">
        <f>'ESS Jul 2020'!K87</f>
        <v>Kogan Energy</v>
      </c>
      <c r="B110" s="158" t="str">
        <f>'ESS Jul 2020'!L87</f>
        <v>Market offer</v>
      </c>
      <c r="C110" s="215">
        <f>IF('ESS Jul 2020'!BP87=0,91*'ESS Jul 2020'!M87/100,(91*'ESS Jul 2020'!M87/100)+'ESS Jul 2020'!BP87/4)</f>
        <v>133.15781818181816</v>
      </c>
      <c r="D110" s="215">
        <f>IF('ESS Jul 2020'!O87="",$C$80*$C$81*'ESS Jul 2020'!N87/100,IF($C$80*$C$81&gt;='ESS Jul 2020'!P87,('ESS Jul 2020'!P87*'ESS Jul 2020'!N87/100),($C$80*$C$81*'ESS Jul 2020'!N87/100)))</f>
        <v>206.59090909090909</v>
      </c>
      <c r="E110" s="215">
        <f>IF(AND('ESS Jul 2020'!P87&gt;0,'ESS Jul 2020'!R87&gt;0),IF($C$80*$C$81&lt;'ESS Jul 2020'!P87,0,IF($C$80*$C$81&lt;=('ESS Jul 2020'!R87+'ESS Jul 2020'!P87),(($C$80*$C$81-'ESS Jul 2020'!P87)*'ESS Jul 2020'!Q87/100),(('ESS Jul 2020'!R87)*'ESS Jul 2020'!Q87/100))),0)</f>
        <v>0</v>
      </c>
      <c r="F110" s="215">
        <f>IF(AND('ESS Jul 2020'!R87&gt;0,'ESS Jul 2020'!T87&gt;0),IF(($C$80*$C$81&lt;'ESS Jul 2020'!T87),(0),($C$80*$C$81*'ESS Jul 2020'!T87)*'ESS Jul 2020'!U87/100),IF(AND('ESS Jul 2020'!R87&gt;0,'ESS Jul 2020'!T87=""),IF(($C$80*$C$81&lt;'ESS Jul 2020'!R87+'ESS Jul 2020'!P87),(0),(($C$80*$C$81-('ESS Jul 2020'!R87+'ESS Jul 2020'!P87))*'ESS Jul 2020'!S87/100)),IF(AND('ESS Jul 2020'!P87&gt;0,'ESS Jul 2020'!R87=""&gt;0),IF(($C$80*$C$81&lt;'ESS Jul 2020'!P87),(0),($C$80*$C$81-'ESS Jul 2020'!P87)*'ESS Jul 2020'!Q87/100),0)))</f>
        <v>0</v>
      </c>
      <c r="G110" s="215">
        <f>($C$80*$C$82)*'ESS Jul 2020'!AH87/100</f>
        <v>113.93999999999998</v>
      </c>
      <c r="H110" s="215">
        <f>($C$80*$C$83)*'ESS Jul 2020'!W87/100</f>
        <v>48.992727272727272</v>
      </c>
      <c r="I110" s="215">
        <f t="shared" si="65"/>
        <v>502.68145454545453</v>
      </c>
      <c r="J110" s="377">
        <f t="shared" si="66"/>
        <v>1478.0945454545454</v>
      </c>
      <c r="K110" s="209">
        <f t="shared" si="67"/>
        <v>2010.7258181818181</v>
      </c>
      <c r="L110" s="181">
        <f t="shared" si="68"/>
        <v>2211.7984000000001</v>
      </c>
      <c r="M110" s="209">
        <f>'ESS Jul 2020'!AZ87</f>
        <v>0</v>
      </c>
      <c r="N110" s="209">
        <f>'ESS Jul 2020'!BA87</f>
        <v>0</v>
      </c>
      <c r="O110" s="209">
        <f>'ESS Jul 2020'!BB87</f>
        <v>0</v>
      </c>
      <c r="P110" s="209">
        <f>'ESS Jul 2020'!BC87</f>
        <v>0</v>
      </c>
      <c r="Q110" s="158" t="str">
        <f t="shared" si="69"/>
        <v>No discount</v>
      </c>
      <c r="R110" s="158" t="str">
        <f t="shared" si="70"/>
        <v>Exclusive</v>
      </c>
      <c r="S110" s="209">
        <f t="shared" si="71"/>
        <v>2010.7258181818181</v>
      </c>
      <c r="T110" s="209">
        <f t="shared" si="72"/>
        <v>2010.7258181818181</v>
      </c>
      <c r="U110" s="381">
        <f t="shared" si="73"/>
        <v>2211.7984000000001</v>
      </c>
      <c r="V110" s="381">
        <f t="shared" si="74"/>
        <v>2211.7984000000001</v>
      </c>
      <c r="W110" s="210">
        <f>'ESS Jul 2020'!BL87</f>
        <v>0</v>
      </c>
      <c r="X110" s="211" t="str">
        <f>'ESS Jul 2020'!BM87</f>
        <v>n</v>
      </c>
    </row>
    <row r="111" spans="1:24" x14ac:dyDescent="0.15">
      <c r="A111" s="163" t="str">
        <f>'ESS Jul 2020'!K88</f>
        <v>Nectr</v>
      </c>
      <c r="B111" s="158" t="str">
        <f>'ESS Jul 2020'!L88</f>
        <v>Friends Clean</v>
      </c>
      <c r="C111" s="215">
        <f>IF('ESS Jul 2020'!BP88=0,91*'ESS Jul 2020'!M88/100,(91*'ESS Jul 2020'!M88/100)+'ESS Jul 2020'!BP88/4)</f>
        <v>118.20899999999997</v>
      </c>
      <c r="D111" s="215">
        <f>IF('ESS Jul 2020'!O88="",$C$80*$C$81*'ESS Jul 2020'!N88/100,IF($C$80*$C$81&gt;='ESS Jul 2020'!P88,('ESS Jul 2020'!P88*'ESS Jul 2020'!N88/100),($C$80*$C$81*'ESS Jul 2020'!N88/100)))</f>
        <v>235.8</v>
      </c>
      <c r="E111" s="215">
        <f>IF(AND('ESS Jul 2020'!P88&gt;0,'ESS Jul 2020'!R88&gt;0),IF($C$80*$C$81&lt;'ESS Jul 2020'!P88,0,IF($C$80*$C$81&lt;=('ESS Jul 2020'!R88+'ESS Jul 2020'!P88),(($C$80*$C$81-'ESS Jul 2020'!P88)*'ESS Jul 2020'!Q88/100),(('ESS Jul 2020'!R88)*'ESS Jul 2020'!Q88/100))),0)</f>
        <v>0</v>
      </c>
      <c r="F111" s="215">
        <f>IF(AND('ESS Jul 2020'!R88&gt;0,'ESS Jul 2020'!T88&gt;0),IF(($C$80*$C$81&lt;'ESS Jul 2020'!T88),(0),($C$80*$C$81*'ESS Jul 2020'!T88)*'ESS Jul 2020'!U88/100),IF(AND('ESS Jul 2020'!R88&gt;0,'ESS Jul 2020'!T88=""),IF(($C$80*$C$81&lt;'ESS Jul 2020'!R88+'ESS Jul 2020'!P88),(0),(($C$80*$C$81-('ESS Jul 2020'!R88+'ESS Jul 2020'!P88))*'ESS Jul 2020'!S88/100)),IF(AND('ESS Jul 2020'!P88&gt;0,'ESS Jul 2020'!R88=""&gt;0),IF(($C$80*$C$81&lt;'ESS Jul 2020'!P88),(0),($C$80*$C$81-'ESS Jul 2020'!P88)*'ESS Jul 2020'!Q88/100),0)))</f>
        <v>0</v>
      </c>
      <c r="G111" s="215">
        <f>($C$80*$C$82)*'ESS Jul 2020'!AH88/100</f>
        <v>127.43999999999998</v>
      </c>
      <c r="H111" s="215">
        <f>($C$80*$C$83)*'ESS Jul 2020'!W88/100</f>
        <v>58.32</v>
      </c>
      <c r="I111" s="215">
        <f t="shared" si="65"/>
        <v>539.76900000000001</v>
      </c>
      <c r="J111" s="377">
        <f t="shared" si="66"/>
        <v>1686.2400000000002</v>
      </c>
      <c r="K111" s="209">
        <f t="shared" si="67"/>
        <v>2159.076</v>
      </c>
      <c r="L111" s="181">
        <f t="shared" si="68"/>
        <v>2374.9836</v>
      </c>
      <c r="M111" s="209">
        <f>'ESS Jul 2020'!AZ88</f>
        <v>0</v>
      </c>
      <c r="N111" s="209">
        <f>'ESS Jul 2020'!BA88</f>
        <v>0</v>
      </c>
      <c r="O111" s="209">
        <f>'ESS Jul 2020'!BB88</f>
        <v>0</v>
      </c>
      <c r="P111" s="209">
        <f>'ESS Jul 2020'!BC88</f>
        <v>0</v>
      </c>
      <c r="Q111" s="158" t="str">
        <f t="shared" si="69"/>
        <v>No discount</v>
      </c>
      <c r="R111" s="158" t="str">
        <f t="shared" si="70"/>
        <v>Exclusive</v>
      </c>
      <c r="S111" s="209">
        <f t="shared" si="71"/>
        <v>2159.076</v>
      </c>
      <c r="T111" s="209">
        <f t="shared" si="72"/>
        <v>2159.076</v>
      </c>
      <c r="U111" s="381">
        <f t="shared" si="73"/>
        <v>2374.9836</v>
      </c>
      <c r="V111" s="381">
        <f t="shared" si="74"/>
        <v>2374.9836</v>
      </c>
      <c r="W111" s="210">
        <f>'ESS Jul 2020'!BL88</f>
        <v>0</v>
      </c>
      <c r="X111" s="211" t="str">
        <f>'ESS Jul 2020'!BM88</f>
        <v>n</v>
      </c>
    </row>
    <row r="112" spans="1:24" ht="15" thickBot="1" x14ac:dyDescent="0.2">
      <c r="A112" s="204" t="str">
        <f>'ESS Jul 2020'!K89</f>
        <v>OVO Energy</v>
      </c>
      <c r="B112" s="205" t="str">
        <f>'ESS Jul 2020'!L89</f>
        <v>The One Plan</v>
      </c>
      <c r="C112" s="216">
        <f>IF('ESS Jul 2020'!BP89=0,91*'ESS Jul 2020'!M89/100,(91*'ESS Jul 2020'!M89/100)+'ESS Jul 2020'!BP89/4)</f>
        <v>118.57300000000001</v>
      </c>
      <c r="D112" s="216">
        <f>IF('ESS Jul 2020'!O89="",$C$80*$C$81*'ESS Jul 2020'!N89/100,IF($C$80*$C$81&gt;='ESS Jul 2020'!P89,('ESS Jul 2020'!P89*'ESS Jul 2020'!N89/100),($C$80*$C$81*'ESS Jul 2020'!N89/100)))</f>
        <v>233.59090909090909</v>
      </c>
      <c r="E112" s="216">
        <f>IF(AND('ESS Jul 2020'!P89&gt;0,'ESS Jul 2020'!R89&gt;0),IF($C$80*$C$81&lt;'ESS Jul 2020'!P89,0,IF($C$80*$C$81&lt;=('ESS Jul 2020'!R89+'ESS Jul 2020'!P89),(($C$80*$C$81-'ESS Jul 2020'!P89)*'ESS Jul 2020'!Q89/100),(('ESS Jul 2020'!R89)*'ESS Jul 2020'!Q89/100))),0)</f>
        <v>0</v>
      </c>
      <c r="F112" s="216">
        <f>IF(AND('ESS Jul 2020'!R89&gt;0,'ESS Jul 2020'!T89&gt;0),IF(($C$80*$C$81&lt;'ESS Jul 2020'!T89),(0),($C$80*$C$81*'ESS Jul 2020'!T89)*'ESS Jul 2020'!U89/100),IF(AND('ESS Jul 2020'!R89&gt;0,'ESS Jul 2020'!T89=""),IF(($C$80*$C$81&lt;'ESS Jul 2020'!R89+'ESS Jul 2020'!P89),(0),(($C$80*$C$81-('ESS Jul 2020'!R89+'ESS Jul 2020'!P89))*'ESS Jul 2020'!S89/100)),IF(AND('ESS Jul 2020'!P89&gt;0,'ESS Jul 2020'!R89=""&gt;0),IF(($C$80*$C$81&lt;'ESS Jul 2020'!P89),(0),($C$80*$C$81-'ESS Jul 2020'!P89)*'ESS Jul 2020'!Q89/100),0)))</f>
        <v>0</v>
      </c>
      <c r="G112" s="216">
        <f>($C$80*$C$82)*'ESS Jul 2020'!AH89/100</f>
        <v>132.74181818181816</v>
      </c>
      <c r="H112" s="216">
        <f>($C$80*$C$83)*'ESS Jul 2020'!W89/100</f>
        <v>61.101818181818182</v>
      </c>
      <c r="I112" s="216">
        <f t="shared" si="65"/>
        <v>546.00754545454549</v>
      </c>
      <c r="J112" s="380">
        <f t="shared" si="66"/>
        <v>1709.7381818181821</v>
      </c>
      <c r="K112" s="212">
        <f t="shared" si="67"/>
        <v>2184.030181818182</v>
      </c>
      <c r="L112" s="191">
        <f t="shared" si="68"/>
        <v>2402.4332000000004</v>
      </c>
      <c r="M112" s="212">
        <f>'ESS Jul 2020'!AZ89</f>
        <v>0</v>
      </c>
      <c r="N112" s="212">
        <f>'ESS Jul 2020'!BA89</f>
        <v>0</v>
      </c>
      <c r="O112" s="212">
        <f>'ESS Jul 2020'!BB89</f>
        <v>0</v>
      </c>
      <c r="P112" s="212">
        <f>'ESS Jul 2020'!BC89</f>
        <v>0</v>
      </c>
      <c r="Q112" s="205" t="str">
        <f t="shared" si="69"/>
        <v>No discount</v>
      </c>
      <c r="R112" s="205" t="str">
        <f t="shared" si="70"/>
        <v>Exclusive</v>
      </c>
      <c r="S112" s="212">
        <f t="shared" si="71"/>
        <v>2184.030181818182</v>
      </c>
      <c r="T112" s="212">
        <f t="shared" si="72"/>
        <v>2184.030181818182</v>
      </c>
      <c r="U112" s="382">
        <f t="shared" si="73"/>
        <v>2402.4332000000004</v>
      </c>
      <c r="V112" s="382">
        <f t="shared" si="74"/>
        <v>2402.4332000000004</v>
      </c>
      <c r="W112" s="213">
        <f>'ESS Jul 2020'!BL89</f>
        <v>0</v>
      </c>
      <c r="X112" s="214" t="str">
        <f>'ESS Jul 2020'!BM89</f>
        <v>n</v>
      </c>
    </row>
  </sheetData>
  <sheetProtection algorithmName="SHA-512" hashValue="1dZvdk+MmKx/wRfjbJPBwq5XXc0un2LKbAq75S5wuatf2GkTOXYaGF5FKF2SeaePpJP9Z5mB5qA+MzUR9n0mKA==" saltValue="9aznLmzyRYvCwEa3bGfGxg==" spinCount="100000" sheet="1" objects="1" scenarios="1"/>
  <pageMargins left="0.75" right="0.75" top="1" bottom="1" header="0.5" footer="0.5"/>
  <legacy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5591C4-F617-C14A-B0E7-75E240BFE7FB}">
  <sheetPr codeName="Sheet3"/>
  <dimension ref="A1:X115"/>
  <sheetViews>
    <sheetView workbookViewId="0">
      <selection activeCell="U8" sqref="U8:V39"/>
    </sheetView>
  </sheetViews>
  <sheetFormatPr baseColWidth="10" defaultRowHeight="14" x14ac:dyDescent="0.15"/>
  <cols>
    <col min="1" max="2" width="20.33203125" style="318" customWidth="1"/>
    <col min="3" max="9" width="12.1640625" style="318" customWidth="1"/>
    <col min="10" max="11" width="12.1640625" style="318" hidden="1" customWidth="1"/>
    <col min="12" max="16" width="12.1640625" style="318" customWidth="1"/>
    <col min="17" max="20" width="12.1640625" style="318" hidden="1" customWidth="1"/>
    <col min="21" max="24" width="12.1640625" style="318" customWidth="1"/>
    <col min="25" max="16384" width="10.83203125" style="318"/>
  </cols>
  <sheetData>
    <row r="1" spans="1:24" x14ac:dyDescent="0.15">
      <c r="A1" s="318" t="s">
        <v>1361</v>
      </c>
    </row>
    <row r="2" spans="1:24" x14ac:dyDescent="0.15">
      <c r="A2" s="319" t="s">
        <v>1376</v>
      </c>
    </row>
    <row r="3" spans="1:24" ht="15" thickBot="1" x14ac:dyDescent="0.2">
      <c r="G3" s="320"/>
    </row>
    <row r="4" spans="1:24" x14ac:dyDescent="0.15">
      <c r="A4" s="166" t="s">
        <v>639</v>
      </c>
      <c r="B4" s="167"/>
      <c r="C4" s="167"/>
      <c r="D4" s="167"/>
      <c r="E4" s="167"/>
      <c r="F4" s="167"/>
      <c r="G4" s="167"/>
      <c r="H4" s="167"/>
      <c r="I4" s="167"/>
      <c r="J4" s="167"/>
      <c r="K4" s="167"/>
      <c r="L4" s="167"/>
      <c r="M4" s="167"/>
      <c r="N4" s="167"/>
      <c r="O4" s="167"/>
      <c r="P4" s="167"/>
      <c r="Q4" s="167"/>
      <c r="R4" s="167"/>
      <c r="S4" s="167"/>
      <c r="T4" s="167"/>
      <c r="U4" s="167"/>
      <c r="V4" s="167"/>
      <c r="W4" s="167"/>
      <c r="X4" s="173"/>
    </row>
    <row r="5" spans="1:24" x14ac:dyDescent="0.15">
      <c r="A5" s="168" t="s">
        <v>247</v>
      </c>
      <c r="B5" s="78"/>
      <c r="C5" s="164">
        <v>1800</v>
      </c>
      <c r="D5" s="78"/>
      <c r="E5" s="78"/>
      <c r="F5" s="78"/>
      <c r="G5" s="78"/>
      <c r="H5" s="78"/>
      <c r="I5" s="78"/>
      <c r="J5" s="78"/>
      <c r="K5" s="78"/>
      <c r="L5" s="78"/>
      <c r="M5" s="78"/>
      <c r="N5" s="78"/>
      <c r="O5" s="78"/>
      <c r="P5" s="78"/>
      <c r="Q5" s="78"/>
      <c r="R5" s="78"/>
      <c r="S5" s="78"/>
      <c r="T5" s="78"/>
      <c r="U5" s="78"/>
      <c r="V5" s="78"/>
      <c r="W5" s="78"/>
      <c r="X5" s="174"/>
    </row>
    <row r="6" spans="1:24" x14ac:dyDescent="0.15">
      <c r="A6" s="168"/>
      <c r="B6" s="78"/>
      <c r="C6" s="78"/>
      <c r="D6" s="78"/>
      <c r="E6" s="78"/>
      <c r="F6" s="78"/>
      <c r="G6" s="78"/>
      <c r="H6" s="78"/>
      <c r="I6" s="78"/>
      <c r="J6" s="78"/>
      <c r="K6" s="78"/>
      <c r="L6" s="78"/>
      <c r="M6" s="78"/>
      <c r="N6" s="78"/>
      <c r="O6" s="78"/>
      <c r="P6" s="78"/>
      <c r="Q6" s="78"/>
      <c r="R6" s="78"/>
      <c r="S6" s="78"/>
      <c r="T6" s="78"/>
      <c r="U6" s="78"/>
      <c r="V6" s="78"/>
      <c r="W6" s="78"/>
      <c r="X6" s="174"/>
    </row>
    <row r="7" spans="1:24" ht="75" x14ac:dyDescent="0.15">
      <c r="A7" s="363" t="s">
        <v>248</v>
      </c>
      <c r="B7" s="364" t="s">
        <v>249</v>
      </c>
      <c r="C7" s="365" t="s">
        <v>250</v>
      </c>
      <c r="D7" s="365" t="s">
        <v>251</v>
      </c>
      <c r="E7" s="365" t="s">
        <v>597</v>
      </c>
      <c r="F7" s="365" t="s">
        <v>598</v>
      </c>
      <c r="G7" s="365" t="s">
        <v>599</v>
      </c>
      <c r="H7" s="365" t="s">
        <v>398</v>
      </c>
      <c r="I7" s="365" t="s">
        <v>746</v>
      </c>
      <c r="J7" s="373" t="s">
        <v>1363</v>
      </c>
      <c r="K7" s="374" t="s">
        <v>600</v>
      </c>
      <c r="L7" s="367" t="s">
        <v>1070</v>
      </c>
      <c r="M7" s="368" t="s">
        <v>361</v>
      </c>
      <c r="N7" s="368" t="s">
        <v>1340</v>
      </c>
      <c r="O7" s="368" t="s">
        <v>275</v>
      </c>
      <c r="P7" s="368" t="s">
        <v>1342</v>
      </c>
      <c r="Q7" s="375" t="s">
        <v>1364</v>
      </c>
      <c r="R7" s="375" t="s">
        <v>1365</v>
      </c>
      <c r="S7" s="376" t="s">
        <v>1366</v>
      </c>
      <c r="T7" s="376" t="s">
        <v>1367</v>
      </c>
      <c r="U7" s="369" t="s">
        <v>1368</v>
      </c>
      <c r="V7" s="369" t="s">
        <v>1369</v>
      </c>
      <c r="W7" s="368" t="s">
        <v>276</v>
      </c>
      <c r="X7" s="370" t="s">
        <v>509</v>
      </c>
    </row>
    <row r="8" spans="1:24" x14ac:dyDescent="0.15">
      <c r="A8" s="163" t="str">
        <f>'AG Jul 2020'!K2</f>
        <v>Energy Locals</v>
      </c>
      <c r="B8" s="158" t="str">
        <f>'AG Jul 2020'!L2</f>
        <v>Local Saver</v>
      </c>
      <c r="C8" s="215">
        <f>IF('AG Jul 2020'!BP2=0,91*'AG Jul 2020'!M2/100,(91*'AG Jul 2020'!M2/100)+'AG Jul 2020'!BP2/4)</f>
        <v>95.313636363636363</v>
      </c>
      <c r="D8" s="215">
        <f>IF('AG Jul 2020'!O2="",$C$5*'AG Jul 2020'!N2/100,IF($C$5&gt;='AG Jul 2020'!P2,('AG Jul 2020'!P2*'AG Jul 2020'!N2/100),($C$5*'AG Jul 2020'!N2/100)))</f>
        <v>400.90909090909088</v>
      </c>
      <c r="E8" s="215">
        <f>IF(AND('AG Jul 2020'!P2&gt;0,'AG Jul 2020'!R2&gt;0),IF($C$5&lt;'AG Jul 2020'!P2,0,IF($C$5&lt;=('AG Jul 2020'!R2+'AG Jul 2020'!P2),(($C$5-'AG Jul 2020'!P2)*'AG Jul 2020'!Q2/100),(('AG Jul 2020'!R2)*'AG Jul 2020'!Q2/100))),0)</f>
        <v>0</v>
      </c>
      <c r="F8" s="215">
        <f>IF(AND('AG Jul 2020'!Q2&gt;0,'AG Jul 2020'!S2&gt;0),IF($C$5&lt;('AG Jul 2020'!R2+'AG Jul 2020'!P2),0,IF($C$5&lt;=('AG Jul 2020'!T2+'AG Jul 2020'!R2+'AG Jul 2020'!P2),(($C$5-('AG Jul 2020'!R2+'AG Jul 2020'!P2))*'AG Jul 2020'!S2/100),('AG Jul 2020'!T2*'AG Jul 2020'!S2/100))),0)</f>
        <v>0</v>
      </c>
      <c r="G8" s="215">
        <v>0</v>
      </c>
      <c r="H8" s="215">
        <f>IF(AND('AG Jul 2020'!R2&gt;0,'AG Jul 2020'!T2&gt;0),IF(($C$5&lt;'AG Jul 2020'!T2),(0),($C$5-'AG Jul 2020'!T2)*'AG Jul 2020'!U2/100),IF(AND('AG Jul 2020'!R2&gt;0,'AG Jul 2020'!T2=""),IF(($C$5&lt;'AG Jul 2020'!R2+'AG Jul 2020'!P2),(0),(($C$5-('AG Jul 2020'!R2+'AG Jul 2020'!P2))*'AG Jul 2020'!S2/100)),IF(AND('AG Jul 2020'!P2&gt;0,'AG Jul 2020'!R2=""&gt;0),IF(($C$5&lt;'AG Jul 2020'!P2),(0),($C$5-'AG Jul 2020'!P2)*'AG Jul 2020'!Q2/100),0)))</f>
        <v>0</v>
      </c>
      <c r="I8" s="215">
        <f t="shared" ref="I8:I24" si="0">SUM(C8:H8)</f>
        <v>496.22272727272724</v>
      </c>
      <c r="J8" s="377">
        <f t="shared" ref="J8:J27" si="1">(I8-C8)*4</f>
        <v>1603.6363636363635</v>
      </c>
      <c r="K8" s="209">
        <f t="shared" ref="K8:K27" si="2">I8*4</f>
        <v>1984.890909090909</v>
      </c>
      <c r="L8" s="181">
        <f>K8*1.1</f>
        <v>2183.38</v>
      </c>
      <c r="M8" s="209">
        <f>'AG Jul 2020'!AZ2</f>
        <v>0</v>
      </c>
      <c r="N8" s="209">
        <f>'AG Jul 2020'!BA2</f>
        <v>0</v>
      </c>
      <c r="O8" s="209">
        <f>'AG Jul 2020'!BB2</f>
        <v>0</v>
      </c>
      <c r="P8" s="209">
        <f>'AG Jul 2020'!BC2</f>
        <v>0</v>
      </c>
      <c r="Q8" s="378" t="str">
        <f t="shared" ref="Q8:Q27" si="3">IF(SUM(M8:P8)=0,"No discount",IF(M8&gt;0,"Guaranteed off bill",IF(N8&gt;0,"Guaranteed off usage",IF(O8&gt;0,"Pay-on-time off bill","Pay-on-time off usage"))))</f>
        <v>No discount</v>
      </c>
      <c r="R8" s="386" t="str">
        <f t="shared" ref="R8:R27" si="4">IF(OR(A8="Origin Energy",A8="Red Energy",A8="Powershop"),"Inclusive","Exclusive")</f>
        <v>Exclusive</v>
      </c>
      <c r="S8" s="387">
        <f>IF(AND(Q8="Guaranteed off bill",R8="Inclusive"),((K8*1.1)-((K8*1.1)*M8/100))/1.1,IF(AND(Q8="Guaranteed off usage",R8="Inclusive"),((K8*1.1)-((J8*1.1)*N8/100))/1.1,IF(AND(Q8="Guaranteed off bill",R8="Exclusive"),K8-(K8*M8/100),IF(AND(Q8="Guaranteed off usage",R8="Exclusive"),K8-(J8*N8/100),IF(R8="Inclusive",((K8*1.1))/1.1,K8)))))</f>
        <v>1984.890909090909</v>
      </c>
      <c r="T8" s="387">
        <f>IF(AND(Q8="Pay-on-time off bill",R8="Inclusive"),((S8*1.1)-((S8*1.1)*O8/100))/1.1,IF(AND(Q8="Pay-on-time off usage",R8="Inclusive"),((S8*1.1)-((J8*1.1)*P8/100))/1.1,IF(AND(Q8="Pay-on-time off bill",R8="Exclusive"),S8-(S8*O8/100),IF(AND(Q8="Pay-on-time off usage",R8="Exclusive"),S8-(J8*P8/100),IF(R8="Inclusive",((S8*1.1))/1.1,S8)))))</f>
        <v>1984.890909090909</v>
      </c>
      <c r="U8" s="383">
        <f>S8*1.1</f>
        <v>2183.38</v>
      </c>
      <c r="V8" s="383">
        <f>T8*1.1</f>
        <v>2183.38</v>
      </c>
      <c r="W8" s="210">
        <f>'AG Jul 2020'!BL2</f>
        <v>0</v>
      </c>
      <c r="X8" s="211" t="str">
        <f>'AG Jul 2020'!BM2</f>
        <v>n</v>
      </c>
    </row>
    <row r="9" spans="1:24" x14ac:dyDescent="0.15">
      <c r="A9" s="163" t="str">
        <f>'AG Jul 2020'!K3</f>
        <v>AGL</v>
      </c>
      <c r="B9" s="158" t="str">
        <f>'AG Jul 2020'!L3</f>
        <v>Essentials Saver</v>
      </c>
      <c r="C9" s="215">
        <f>IF('AG Jul 2020'!BP3=0,91*'AG Jul 2020'!M3/100,(91*'AG Jul 2020'!M3/100)+'AG Jul 2020'!BP3/4)</f>
        <v>64.11363636363636</v>
      </c>
      <c r="D9" s="215">
        <f>IF('AG Jul 2020'!O3="",$C$5*'AG Jul 2020'!N3/100,IF($C$5&gt;='AG Jul 2020'!P3,('AG Jul 2020'!P3*'AG Jul 2020'!N3/100),($C$5*'AG Jul 2020'!N3/100)))</f>
        <v>402.70909090909089</v>
      </c>
      <c r="E9" s="215">
        <f>IF(AND('AG Jul 2020'!P3&gt;0,'AG Jul 2020'!R3&gt;0),IF($C$5&lt;'AG Jul 2020'!P3,0,IF($C$5&lt;=('AG Jul 2020'!R3+'AG Jul 2020'!P3),(($C$5-'AG Jul 2020'!P3)*'AG Jul 2020'!Q3/100),(('AG Jul 2020'!R3)*'AG Jul 2020'!Q3/100))),0)</f>
        <v>0</v>
      </c>
      <c r="F9" s="215">
        <f>IF(AND('AG Jul 2020'!Q3&gt;0,'AG Jul 2020'!S3&gt;0),IF($C$5&lt;('AG Jul 2020'!R3+'AG Jul 2020'!P3),0,IF($C$5&lt;=('AG Jul 2020'!T3+'AG Jul 2020'!R3+'AG Jul 2020'!P3),(($C$5-('AG Jul 2020'!R3+'AG Jul 2020'!P3))*'AG Jul 2020'!S3/100),('AG Jul 2020'!T3*'AG Jul 2020'!S3/100))),0)</f>
        <v>0</v>
      </c>
      <c r="G9" s="215">
        <v>0</v>
      </c>
      <c r="H9" s="215">
        <f>IF(AND('AG Jul 2020'!R3&gt;0,'AG Jul 2020'!T3&gt;0),IF(($C$5&lt;'AG Jul 2020'!T3),(0),($C$5-'AG Jul 2020'!T3)*'AG Jul 2020'!U3/100),IF(AND('AG Jul 2020'!R3&gt;0,'AG Jul 2020'!T3=""),IF(($C$5&lt;'AG Jul 2020'!R3+'AG Jul 2020'!P3),(0),(($C$5-('AG Jul 2020'!R3+'AG Jul 2020'!P3))*'AG Jul 2020'!S3/100)),IF(AND('AG Jul 2020'!P3&gt;0,'AG Jul 2020'!R3=""&gt;0),IF(($C$5&lt;'AG Jul 2020'!P3),(0),($C$5-'AG Jul 2020'!P3)*'AG Jul 2020'!Q3/100),0)))</f>
        <v>0</v>
      </c>
      <c r="I9" s="215">
        <f t="shared" ref="I9:I13" si="5">SUM(C9:H9)</f>
        <v>466.82272727272726</v>
      </c>
      <c r="J9" s="377">
        <f t="shared" si="1"/>
        <v>1610.8363636363636</v>
      </c>
      <c r="K9" s="209">
        <f t="shared" si="2"/>
        <v>1867.2909090909091</v>
      </c>
      <c r="L9" s="181">
        <f t="shared" ref="L9:L27" si="6">K9*1.1</f>
        <v>2054.02</v>
      </c>
      <c r="M9" s="209">
        <f>'AG Jul 2020'!AZ3</f>
        <v>0</v>
      </c>
      <c r="N9" s="209">
        <f>'AG Jul 2020'!BA3</f>
        <v>0</v>
      </c>
      <c r="O9" s="209">
        <f>'AG Jul 2020'!BB3</f>
        <v>0</v>
      </c>
      <c r="P9" s="209">
        <f>'AG Jul 2020'!BC3</f>
        <v>0</v>
      </c>
      <c r="Q9" s="378" t="str">
        <f t="shared" si="3"/>
        <v>No discount</v>
      </c>
      <c r="R9" s="386" t="str">
        <f t="shared" si="4"/>
        <v>Exclusive</v>
      </c>
      <c r="S9" s="209">
        <f t="shared" ref="S9:S27" si="7">IF(AND(Q9="Guaranteed off bill",R9="Inclusive"),((K9*1.1)-((K9*1.1)*M9/100))/1.1,IF(AND(Q9="Guaranteed off usage",R9="Inclusive"),((K9*1.1)-((J9*1.1)*N9/100))/1.1,IF(AND(Q9="Guaranteed off bill",R9="Exclusive"),K9-(K9*M9/100),IF(AND(Q9="Guaranteed off usage",R9="Exclusive"),K9-(J9*N9/100),IF(R9="Inclusive",((K9*1.1))/1.1,K9)))))</f>
        <v>1867.2909090909091</v>
      </c>
      <c r="T9" s="209">
        <f t="shared" ref="T9:T27" si="8">IF(AND(Q9="Pay-on-time off bill",R9="Inclusive"),((S9*1.1)-((S9*1.1)*O9/100))/1.1,IF(AND(Q9="Pay-on-time off usage",R9="Inclusive"),((S9*1.1)-((J9*1.1)*P9/100))/1.1,IF(AND(Q9="Pay-on-time off bill",R9="Exclusive"),S9-(S9*O9/100),IF(AND(Q9="Pay-on-time off usage",R9="Exclusive"),S9-(J9*P9/100),IF(R9="Inclusive",((S9*1.1))/1.1,S9)))))</f>
        <v>1867.2909090909091</v>
      </c>
      <c r="U9" s="381">
        <f t="shared" ref="U9:V27" si="9">S9*1.1</f>
        <v>2054.02</v>
      </c>
      <c r="V9" s="381">
        <f t="shared" si="9"/>
        <v>2054.02</v>
      </c>
      <c r="W9" s="210">
        <f>'AG Jul 2020'!BL3</f>
        <v>0</v>
      </c>
      <c r="X9" s="211" t="str">
        <f>'AG Jul 2020'!BM3</f>
        <v>n</v>
      </c>
    </row>
    <row r="10" spans="1:24" x14ac:dyDescent="0.15">
      <c r="A10" s="163" t="str">
        <f>'AG Jul 2020'!K4</f>
        <v>Alinta Energy</v>
      </c>
      <c r="B10" s="158" t="str">
        <f>'AG Jul 2020'!L4</f>
        <v>Home Deal</v>
      </c>
      <c r="C10" s="215">
        <f>IF('AG Jul 2020'!BP4=0,91*'AG Jul 2020'!M4/100,(91*'AG Jul 2020'!M4/100)+'AG Jul 2020'!BP4/4)</f>
        <v>69.16</v>
      </c>
      <c r="D10" s="215">
        <f>IF('AG Jul 2020'!O4="",$C$5*'AG Jul 2020'!N4/100,IF($C$5&gt;='AG Jul 2020'!P4,('AG Jul 2020'!P4*'AG Jul 2020'!N4/100),($C$5*'AG Jul 2020'!N4/100)))</f>
        <v>388.96363636363634</v>
      </c>
      <c r="E10" s="215">
        <f>IF(AND('AG Jul 2020'!P4&gt;0,'AG Jul 2020'!R4&gt;0),IF($C$5&lt;'AG Jul 2020'!P4,0,IF($C$5&lt;=('AG Jul 2020'!R4+'AG Jul 2020'!P4),(($C$5-'AG Jul 2020'!P4)*'AG Jul 2020'!Q4/100),(('AG Jul 2020'!R4)*'AG Jul 2020'!Q4/100))),0)</f>
        <v>0</v>
      </c>
      <c r="F10" s="215">
        <f>IF(AND('AG Jul 2020'!Q4&gt;0,'AG Jul 2020'!S4&gt;0),IF($C$5&lt;('AG Jul 2020'!R4+'AG Jul 2020'!P4),0,IF($C$5&lt;=('AG Jul 2020'!T4+'AG Jul 2020'!R4+'AG Jul 2020'!P4),(($C$5-('AG Jul 2020'!R4+'AG Jul 2020'!P4))*'AG Jul 2020'!S4/100),('AG Jul 2020'!T4*'AG Jul 2020'!S4/100))),0)</f>
        <v>0</v>
      </c>
      <c r="G10" s="215">
        <v>0</v>
      </c>
      <c r="H10" s="215">
        <f>IF(AND('AG Jul 2020'!R4&gt;0,'AG Jul 2020'!T4&gt;0),IF(($C$5&lt;'AG Jul 2020'!T4),(0),($C$5-'AG Jul 2020'!T4)*'AG Jul 2020'!U4/100),IF(AND('AG Jul 2020'!R4&gt;0,'AG Jul 2020'!T4=""),IF(($C$5&lt;'AG Jul 2020'!R4+'AG Jul 2020'!P4),(0),(($C$5-('AG Jul 2020'!R4+'AG Jul 2020'!P4))*'AG Jul 2020'!S4/100)),IF(AND('AG Jul 2020'!P4&gt;0,'AG Jul 2020'!R4=""&gt;0),IF(($C$5&lt;'AG Jul 2020'!P4),(0),($C$5-'AG Jul 2020'!P4)*'AG Jul 2020'!Q4/100),0)))</f>
        <v>0</v>
      </c>
      <c r="I10" s="215">
        <f t="shared" si="5"/>
        <v>458.12363636363636</v>
      </c>
      <c r="J10" s="377">
        <f t="shared" si="1"/>
        <v>1555.8545454545456</v>
      </c>
      <c r="K10" s="209">
        <f t="shared" si="2"/>
        <v>1832.4945454545455</v>
      </c>
      <c r="L10" s="181">
        <f t="shared" si="6"/>
        <v>2015.7440000000001</v>
      </c>
      <c r="M10" s="209">
        <f>'AG Jul 2020'!AZ4</f>
        <v>0</v>
      </c>
      <c r="N10" s="209">
        <f>'AG Jul 2020'!BA4</f>
        <v>0</v>
      </c>
      <c r="O10" s="209">
        <f>'AG Jul 2020'!BB4</f>
        <v>0</v>
      </c>
      <c r="P10" s="209">
        <f>'AG Jul 2020'!BC4</f>
        <v>0</v>
      </c>
      <c r="Q10" s="378" t="str">
        <f t="shared" si="3"/>
        <v>No discount</v>
      </c>
      <c r="R10" s="386" t="str">
        <f t="shared" si="4"/>
        <v>Exclusive</v>
      </c>
      <c r="S10" s="209">
        <f t="shared" si="7"/>
        <v>1832.4945454545455</v>
      </c>
      <c r="T10" s="209">
        <f t="shared" si="8"/>
        <v>1832.4945454545455</v>
      </c>
      <c r="U10" s="381">
        <f t="shared" si="9"/>
        <v>2015.7440000000001</v>
      </c>
      <c r="V10" s="381">
        <f t="shared" si="9"/>
        <v>2015.7440000000001</v>
      </c>
      <c r="W10" s="210">
        <f>'AG Jul 2020'!BL4</f>
        <v>0</v>
      </c>
      <c r="X10" s="211" t="str">
        <f>'AG Jul 2020'!BM4</f>
        <v>n</v>
      </c>
    </row>
    <row r="11" spans="1:24" x14ac:dyDescent="0.15">
      <c r="A11" s="163" t="str">
        <f>'AG Jul 2020'!K5</f>
        <v>Click Energy</v>
      </c>
      <c r="B11" s="158" t="str">
        <f>'AG Jul 2020'!L5</f>
        <v>Flora</v>
      </c>
      <c r="C11" s="215">
        <f>IF('AG Jul 2020'!BP5=0,91*'AG Jul 2020'!M5/100,(91*'AG Jul 2020'!M5/100)+'AG Jul 2020'!BP5/4)</f>
        <v>63.881999999999991</v>
      </c>
      <c r="D11" s="215">
        <f>IF('AG Jul 2020'!O5="",$C$5*'AG Jul 2020'!N5/100,IF($C$5&gt;='AG Jul 2020'!P5,('AG Jul 2020'!P5*'AG Jul 2020'!N5/100),($C$5*'AG Jul 2020'!N5/100)))</f>
        <v>360.16363636363633</v>
      </c>
      <c r="E11" s="215">
        <f>IF(AND('AG Jul 2020'!P5&gt;0,'AG Jul 2020'!R5&gt;0),IF($C$5&lt;'AG Jul 2020'!P5,0,IF($C$5&lt;=('AG Jul 2020'!R5+'AG Jul 2020'!P5),(($C$5-'AG Jul 2020'!P5)*'AG Jul 2020'!Q5/100),(('AG Jul 2020'!R5)*'AG Jul 2020'!Q5/100))),0)</f>
        <v>0</v>
      </c>
      <c r="F11" s="215">
        <f>IF(AND('AG Jul 2020'!Q5&gt;0,'AG Jul 2020'!S5&gt;0),IF($C$5&lt;('AG Jul 2020'!R5+'AG Jul 2020'!P5),0,IF($C$5&lt;=('AG Jul 2020'!T5+'AG Jul 2020'!R5+'AG Jul 2020'!P5),(($C$5-('AG Jul 2020'!R5+'AG Jul 2020'!P5))*'AG Jul 2020'!S5/100),('AG Jul 2020'!T5*'AG Jul 2020'!S5/100))),0)</f>
        <v>0</v>
      </c>
      <c r="G11" s="215">
        <v>0</v>
      </c>
      <c r="H11" s="215">
        <f>IF(AND('AG Jul 2020'!R5&gt;0,'AG Jul 2020'!T5&gt;0),IF(($C$5&lt;'AG Jul 2020'!T5),(0),($C$5-'AG Jul 2020'!T5)*'AG Jul 2020'!U5/100),IF(AND('AG Jul 2020'!R5&gt;0,'AG Jul 2020'!T5=""),IF(($C$5&lt;'AG Jul 2020'!R5+'AG Jul 2020'!P5),(0),(($C$5-('AG Jul 2020'!R5+'AG Jul 2020'!P5))*'AG Jul 2020'!S5/100)),IF(AND('AG Jul 2020'!P5&gt;0,'AG Jul 2020'!R5=""&gt;0),IF(($C$5&lt;'AG Jul 2020'!P5),(0),($C$5-'AG Jul 2020'!P5)*'AG Jul 2020'!Q5/100),0)))</f>
        <v>0</v>
      </c>
      <c r="I11" s="215">
        <f t="shared" si="5"/>
        <v>424.04563636363633</v>
      </c>
      <c r="J11" s="377">
        <f t="shared" si="1"/>
        <v>1440.6545454545453</v>
      </c>
      <c r="K11" s="209">
        <f t="shared" si="2"/>
        <v>1696.1825454545453</v>
      </c>
      <c r="L11" s="181">
        <f t="shared" si="6"/>
        <v>1865.8008</v>
      </c>
      <c r="M11" s="209">
        <f>'AG Jul 2020'!AZ5</f>
        <v>0</v>
      </c>
      <c r="N11" s="209">
        <f>'AG Jul 2020'!BA5</f>
        <v>0</v>
      </c>
      <c r="O11" s="209">
        <f>'AG Jul 2020'!BB5</f>
        <v>0</v>
      </c>
      <c r="P11" s="209">
        <f>'AG Jul 2020'!BC5</f>
        <v>0</v>
      </c>
      <c r="Q11" s="378" t="str">
        <f t="shared" si="3"/>
        <v>No discount</v>
      </c>
      <c r="R11" s="386" t="str">
        <f t="shared" si="4"/>
        <v>Exclusive</v>
      </c>
      <c r="S11" s="209">
        <f t="shared" si="7"/>
        <v>1696.1825454545453</v>
      </c>
      <c r="T11" s="209">
        <f t="shared" si="8"/>
        <v>1696.1825454545453</v>
      </c>
      <c r="U11" s="381">
        <f t="shared" si="9"/>
        <v>1865.8008</v>
      </c>
      <c r="V11" s="381">
        <f t="shared" si="9"/>
        <v>1865.8008</v>
      </c>
      <c r="W11" s="210">
        <f>'AG Jul 2020'!BL5</f>
        <v>0</v>
      </c>
      <c r="X11" s="211" t="str">
        <f>'AG Jul 2020'!BM5</f>
        <v>n</v>
      </c>
    </row>
    <row r="12" spans="1:24" x14ac:dyDescent="0.15">
      <c r="A12" s="163" t="str">
        <f>'AG Jul 2020'!K6</f>
        <v>Commander</v>
      </c>
      <c r="B12" s="158" t="str">
        <f>'AG Jul 2020'!L6</f>
        <v>Market offer</v>
      </c>
      <c r="C12" s="215">
        <f>IF('AG Jul 2020'!BP6=0,91*'AG Jul 2020'!M6/100,(91*'AG Jul 2020'!M6/100)+'AG Jul 2020'!BP6/4)</f>
        <v>80.741818181818175</v>
      </c>
      <c r="D12" s="215">
        <f>IF('AG Jul 2020'!O6="",$C$5*'AG Jul 2020'!N6/100,IF($C$5&gt;='AG Jul 2020'!P6,('AG Jul 2020'!P6*'AG Jul 2020'!N6/100),($C$5*'AG Jul 2020'!N6/100)))</f>
        <v>356.56363636363631</v>
      </c>
      <c r="E12" s="215">
        <f>IF(AND('AG Jul 2020'!P6&gt;0,'AG Jul 2020'!R6&gt;0),IF($C$5&lt;'AG Jul 2020'!P6,0,IF($C$5&lt;=('AG Jul 2020'!R6+'AG Jul 2020'!P6),(($C$5-'AG Jul 2020'!P6)*'AG Jul 2020'!Q6/100),(('AG Jul 2020'!R6)*'AG Jul 2020'!Q6/100))),0)</f>
        <v>0</v>
      </c>
      <c r="F12" s="215">
        <f>IF(AND('AG Jul 2020'!Q6&gt;0,'AG Jul 2020'!S6&gt;0),IF($C$5&lt;('AG Jul 2020'!R6+'AG Jul 2020'!P6),0,IF($C$5&lt;=('AG Jul 2020'!T6+'AG Jul 2020'!R6+'AG Jul 2020'!P6),(($C$5-('AG Jul 2020'!R6+'AG Jul 2020'!P6))*'AG Jul 2020'!S6/100),('AG Jul 2020'!T6*'AG Jul 2020'!S6/100))),0)</f>
        <v>0</v>
      </c>
      <c r="G12" s="215">
        <v>0</v>
      </c>
      <c r="H12" s="215">
        <f>IF(AND('AG Jul 2020'!R6&gt;0,'AG Jul 2020'!T6&gt;0),IF(($C$5&lt;'AG Jul 2020'!T6),(0),($C$5-'AG Jul 2020'!T6)*'AG Jul 2020'!U6/100),IF(AND('AG Jul 2020'!R6&gt;0,'AG Jul 2020'!T6=""),IF(($C$5&lt;'AG Jul 2020'!R6+'AG Jul 2020'!P6),(0),(($C$5-('AG Jul 2020'!R6+'AG Jul 2020'!P6))*'AG Jul 2020'!S6/100)),IF(AND('AG Jul 2020'!P6&gt;0,'AG Jul 2020'!R6=""&gt;0),IF(($C$5&lt;'AG Jul 2020'!P6),(0),($C$5-'AG Jul 2020'!P6)*'AG Jul 2020'!Q6/100),0)))</f>
        <v>0</v>
      </c>
      <c r="I12" s="215">
        <f t="shared" si="5"/>
        <v>437.3054545454545</v>
      </c>
      <c r="J12" s="377">
        <f t="shared" si="1"/>
        <v>1426.2545454545452</v>
      </c>
      <c r="K12" s="209">
        <f t="shared" si="2"/>
        <v>1749.221818181818</v>
      </c>
      <c r="L12" s="181">
        <f t="shared" si="6"/>
        <v>1924.144</v>
      </c>
      <c r="M12" s="209">
        <f>'AG Jul 2020'!AZ6</f>
        <v>0</v>
      </c>
      <c r="N12" s="209">
        <f>'AG Jul 2020'!BA6</f>
        <v>0</v>
      </c>
      <c r="O12" s="209">
        <f>'AG Jul 2020'!BB6</f>
        <v>0</v>
      </c>
      <c r="P12" s="209">
        <f>'AG Jul 2020'!BC6</f>
        <v>0</v>
      </c>
      <c r="Q12" s="378" t="str">
        <f t="shared" si="3"/>
        <v>No discount</v>
      </c>
      <c r="R12" s="386" t="str">
        <f t="shared" si="4"/>
        <v>Exclusive</v>
      </c>
      <c r="S12" s="209">
        <f t="shared" si="7"/>
        <v>1749.221818181818</v>
      </c>
      <c r="T12" s="209">
        <f t="shared" si="8"/>
        <v>1749.221818181818</v>
      </c>
      <c r="U12" s="381">
        <f t="shared" si="9"/>
        <v>1924.144</v>
      </c>
      <c r="V12" s="381">
        <f t="shared" si="9"/>
        <v>1924.144</v>
      </c>
      <c r="W12" s="210">
        <f>'AG Jul 2020'!BL6</f>
        <v>0</v>
      </c>
      <c r="X12" s="211" t="str">
        <f>'AG Jul 2020'!BM6</f>
        <v>n</v>
      </c>
    </row>
    <row r="13" spans="1:24" x14ac:dyDescent="0.15">
      <c r="A13" s="163" t="str">
        <f>'AG Jul 2020'!K7</f>
        <v>CovaU</v>
      </c>
      <c r="B13" s="158" t="str">
        <f>'AG Jul 2020'!L7</f>
        <v>Freedom Plus</v>
      </c>
      <c r="C13" s="215">
        <f>IF('AG Jul 2020'!BP7=0,91*'AG Jul 2020'!M7/100,(91*'AG Jul 2020'!M7/100)+'AG Jul 2020'!BP7/4)</f>
        <v>70.069999999999993</v>
      </c>
      <c r="D13" s="215">
        <f>IF('AG Jul 2020'!O7="",$C$5*'AG Jul 2020'!N7/100,IF($C$5&gt;='AG Jul 2020'!P7,('AG Jul 2020'!P7*'AG Jul 2020'!N7/100),($C$5*'AG Jul 2020'!N7/100)))</f>
        <v>480.6</v>
      </c>
      <c r="E13" s="215">
        <f>IF(AND('AG Jul 2020'!P7&gt;0,'AG Jul 2020'!R7&gt;0),IF($C$5&lt;'AG Jul 2020'!P7,0,IF($C$5&lt;=('AG Jul 2020'!R7+'AG Jul 2020'!P7),(($C$5-'AG Jul 2020'!P7)*'AG Jul 2020'!Q7/100),(('AG Jul 2020'!R7)*'AG Jul 2020'!Q7/100))),0)</f>
        <v>0</v>
      </c>
      <c r="F13" s="215">
        <f>IF(AND('AG Jul 2020'!Q7&gt;0,'AG Jul 2020'!S7&gt;0),IF($C$5&lt;('AG Jul 2020'!R7+'AG Jul 2020'!P7),0,IF($C$5&lt;=('AG Jul 2020'!T7+'AG Jul 2020'!R7+'AG Jul 2020'!P7),(($C$5-('AG Jul 2020'!R7+'AG Jul 2020'!P7))*'AG Jul 2020'!S7/100),('AG Jul 2020'!T7*'AG Jul 2020'!S7/100))),0)</f>
        <v>0</v>
      </c>
      <c r="G13" s="215">
        <v>0</v>
      </c>
      <c r="H13" s="215">
        <f>IF(AND('AG Jul 2020'!R7&gt;0,'AG Jul 2020'!T7&gt;0),IF(($C$5&lt;'AG Jul 2020'!T7),(0),($C$5-'AG Jul 2020'!T7)*'AG Jul 2020'!U7/100),IF(AND('AG Jul 2020'!R7&gt;0,'AG Jul 2020'!T7=""),IF(($C$5&lt;'AG Jul 2020'!R7+'AG Jul 2020'!P7),(0),(($C$5-('AG Jul 2020'!R7+'AG Jul 2020'!P7))*'AG Jul 2020'!S7/100)),IF(AND('AG Jul 2020'!P7&gt;0,'AG Jul 2020'!R7=""&gt;0),IF(($C$5&lt;'AG Jul 2020'!P7),(0),($C$5-'AG Jul 2020'!P7)*'AG Jul 2020'!Q7/100),0)))</f>
        <v>0</v>
      </c>
      <c r="I13" s="215">
        <f t="shared" si="5"/>
        <v>550.67000000000007</v>
      </c>
      <c r="J13" s="377">
        <f t="shared" si="1"/>
        <v>1922.4000000000003</v>
      </c>
      <c r="K13" s="209">
        <f t="shared" si="2"/>
        <v>2202.6800000000003</v>
      </c>
      <c r="L13" s="181">
        <f t="shared" si="6"/>
        <v>2422.9480000000003</v>
      </c>
      <c r="M13" s="209">
        <f>'AG Jul 2020'!AZ7</f>
        <v>20</v>
      </c>
      <c r="N13" s="209">
        <f>'AG Jul 2020'!BA7</f>
        <v>0</v>
      </c>
      <c r="O13" s="209">
        <f>'AG Jul 2020'!BB7</f>
        <v>0</v>
      </c>
      <c r="P13" s="209">
        <f>'AG Jul 2020'!BC7</f>
        <v>0</v>
      </c>
      <c r="Q13" s="378" t="str">
        <f t="shared" si="3"/>
        <v>Guaranteed off bill</v>
      </c>
      <c r="R13" s="386" t="str">
        <f t="shared" si="4"/>
        <v>Exclusive</v>
      </c>
      <c r="S13" s="209">
        <f t="shared" si="7"/>
        <v>1762.1440000000002</v>
      </c>
      <c r="T13" s="209">
        <f t="shared" si="8"/>
        <v>1762.1440000000002</v>
      </c>
      <c r="U13" s="381">
        <f t="shared" si="9"/>
        <v>1938.3584000000003</v>
      </c>
      <c r="V13" s="381">
        <f t="shared" si="9"/>
        <v>1938.3584000000003</v>
      </c>
      <c r="W13" s="210">
        <f>'AG Jul 2020'!BL7</f>
        <v>0</v>
      </c>
      <c r="X13" s="211" t="str">
        <f>'AG Jul 2020'!BM7</f>
        <v>n</v>
      </c>
    </row>
    <row r="14" spans="1:24" x14ac:dyDescent="0.15">
      <c r="A14" s="163" t="str">
        <f>'AG Jul 2020'!K8</f>
        <v>Diamond Energy</v>
      </c>
      <c r="B14" s="158" t="str">
        <f>'AG Jul 2020'!L8</f>
        <v>Renewable Saver POT</v>
      </c>
      <c r="C14" s="215">
        <f>IF('AG Jul 2020'!BP8=0,91*'AG Jul 2020'!M8/100,(91*'AG Jul 2020'!M8/100)+'AG Jul 2020'!BP8/4)</f>
        <v>75.893999999999991</v>
      </c>
      <c r="D14" s="215">
        <f>IF('AG Jul 2020'!O8="",$C$5*'AG Jul 2020'!N8/100,IF($C$5&gt;='AG Jul 2020'!P8,('AG Jul 2020'!P8*'AG Jul 2020'!N8/100),($C$5*'AG Jul 2020'!N8/100)))</f>
        <v>77.699999999999989</v>
      </c>
      <c r="E14" s="215">
        <f>IF(AND('AG Jul 2020'!P8&gt;0,'AG Jul 2020'!R8&gt;0),IF($C$5&lt;'AG Jul 2020'!P8,0,IF($C$5&lt;=('AG Jul 2020'!R8+'AG Jul 2020'!P8),(($C$5-'AG Jul 2020'!P8)*'AG Jul 2020'!Q8/100),(('AG Jul 2020'!R8)*'AG Jul 2020'!Q8/100))),0)</f>
        <v>0</v>
      </c>
      <c r="F14" s="215">
        <f>IF(AND('AG Jul 2020'!Q8&gt;0,'AG Jul 2020'!S8&gt;0),IF($C$5&lt;('AG Jul 2020'!R8+'AG Jul 2020'!P8),0,IF($C$5&lt;=('AG Jul 2020'!T8+'AG Jul 2020'!R8+'AG Jul 2020'!P8),(($C$5-('AG Jul 2020'!R8+'AG Jul 2020'!P8))*'AG Jul 2020'!S8/100),('AG Jul 2020'!T8*'AG Jul 2020'!S8/100))),0)</f>
        <v>0</v>
      </c>
      <c r="G14" s="215">
        <v>0</v>
      </c>
      <c r="H14" s="215">
        <f>IF(AND('AG Jul 2020'!R8&gt;0,'AG Jul 2020'!T8&gt;0),IF(($C$5&lt;'AG Jul 2020'!T8),(0),($C$5-'AG Jul 2020'!T8)*'AG Jul 2020'!U8/100),IF(AND('AG Jul 2020'!R8&gt;0,'AG Jul 2020'!T8=""),IF(($C$5&lt;'AG Jul 2020'!R8+'AG Jul 2020'!P8),(0),(($C$5-('AG Jul 2020'!R8+'AG Jul 2020'!P8))*'AG Jul 2020'!S8/100)),IF(AND('AG Jul 2020'!P8&gt;0,'AG Jul 2020'!R8=""&gt;0),IF(($C$5&lt;'AG Jul 2020'!P8),(0),($C$5-'AG Jul 2020'!P8)*'AG Jul 2020'!Q8/100),0)))</f>
        <v>418.5</v>
      </c>
      <c r="I14" s="215">
        <f t="shared" si="0"/>
        <v>572.09400000000005</v>
      </c>
      <c r="J14" s="377">
        <f t="shared" si="1"/>
        <v>1984.8000000000002</v>
      </c>
      <c r="K14" s="209">
        <f t="shared" si="2"/>
        <v>2288.3760000000002</v>
      </c>
      <c r="L14" s="181">
        <f t="shared" si="6"/>
        <v>2517.2136000000005</v>
      </c>
      <c r="M14" s="209">
        <f>'AG Jul 2020'!AZ8</f>
        <v>0</v>
      </c>
      <c r="N14" s="209">
        <f>'AG Jul 2020'!BA8</f>
        <v>0</v>
      </c>
      <c r="O14" s="209">
        <f>'AG Jul 2020'!BB8</f>
        <v>7</v>
      </c>
      <c r="P14" s="209">
        <f>'AG Jul 2020'!BC8</f>
        <v>0</v>
      </c>
      <c r="Q14" s="378" t="str">
        <f t="shared" si="3"/>
        <v>Pay-on-time off bill</v>
      </c>
      <c r="R14" s="386" t="str">
        <f t="shared" si="4"/>
        <v>Exclusive</v>
      </c>
      <c r="S14" s="209">
        <f t="shared" si="7"/>
        <v>2288.3760000000002</v>
      </c>
      <c r="T14" s="209">
        <f t="shared" si="8"/>
        <v>2128.1896800000004</v>
      </c>
      <c r="U14" s="381">
        <f t="shared" si="9"/>
        <v>2517.2136000000005</v>
      </c>
      <c r="V14" s="381">
        <f t="shared" si="9"/>
        <v>2341.0086480000004</v>
      </c>
      <c r="W14" s="210">
        <f>'AG Jul 2020'!BL8</f>
        <v>0</v>
      </c>
      <c r="X14" s="211" t="str">
        <f>'AG Jul 2020'!BM8</f>
        <v>n</v>
      </c>
    </row>
    <row r="15" spans="1:24" x14ac:dyDescent="0.15">
      <c r="A15" s="163" t="str">
        <f>'AG Jul 2020'!K9</f>
        <v>Dodo Power &amp; Gas</v>
      </c>
      <c r="B15" s="158" t="str">
        <f>'AG Jul 2020'!L9</f>
        <v>Market offer</v>
      </c>
      <c r="C15" s="215">
        <f>IF('AG Jul 2020'!BP9=0,91*'AG Jul 2020'!M9/100,(91*'AG Jul 2020'!M9/100)+'AG Jul 2020'!BP9/4)</f>
        <v>80.741818181818175</v>
      </c>
      <c r="D15" s="215">
        <f>IF('AG Jul 2020'!O9="",$C$5*'AG Jul 2020'!N9/100,IF($C$5&gt;='AG Jul 2020'!P9,('AG Jul 2020'!P9*'AG Jul 2020'!N9/100),($C$5*'AG Jul 2020'!N9/100)))</f>
        <v>356.56363636363631</v>
      </c>
      <c r="E15" s="215">
        <f>IF(AND('AG Jul 2020'!P9&gt;0,'AG Jul 2020'!R9&gt;0),IF($C$5&lt;'AG Jul 2020'!P9,0,IF($C$5&lt;=('AG Jul 2020'!R9+'AG Jul 2020'!P9),(($C$5-'AG Jul 2020'!P9)*'AG Jul 2020'!Q9/100),(('AG Jul 2020'!R9)*'AG Jul 2020'!Q9/100))),0)</f>
        <v>0</v>
      </c>
      <c r="F15" s="215">
        <f>IF(AND('AG Jul 2020'!Q9&gt;0,'AG Jul 2020'!S9&gt;0),IF($C$5&lt;('AG Jul 2020'!R9+'AG Jul 2020'!P9),0,IF($C$5&lt;=('AG Jul 2020'!T9+'AG Jul 2020'!R9+'AG Jul 2020'!P9),(($C$5-('AG Jul 2020'!R9+'AG Jul 2020'!P9))*'AG Jul 2020'!S9/100),('AG Jul 2020'!T9*'AG Jul 2020'!S9/100))),0)</f>
        <v>0</v>
      </c>
      <c r="G15" s="215">
        <v>0</v>
      </c>
      <c r="H15" s="215">
        <f>IF(AND('AG Jul 2020'!R9&gt;0,'AG Jul 2020'!T9&gt;0),IF(($C$5&lt;'AG Jul 2020'!T9),(0),($C$5-'AG Jul 2020'!T9)*'AG Jul 2020'!U9/100),IF(AND('AG Jul 2020'!R9&gt;0,'AG Jul 2020'!T9=""),IF(($C$5&lt;'AG Jul 2020'!R9+'AG Jul 2020'!P9),(0),(($C$5-('AG Jul 2020'!R9+'AG Jul 2020'!P9))*'AG Jul 2020'!S9/100)),IF(AND('AG Jul 2020'!P9&gt;0,'AG Jul 2020'!R9=""&gt;0),IF(($C$5&lt;'AG Jul 2020'!P9),(0),($C$5-'AG Jul 2020'!P9)*'AG Jul 2020'!Q9/100),0)))</f>
        <v>0</v>
      </c>
      <c r="I15" s="215">
        <f t="shared" ref="I15" si="10">SUM(C15:H15)</f>
        <v>437.3054545454545</v>
      </c>
      <c r="J15" s="377">
        <f t="shared" si="1"/>
        <v>1426.2545454545452</v>
      </c>
      <c r="K15" s="209">
        <f t="shared" si="2"/>
        <v>1749.221818181818</v>
      </c>
      <c r="L15" s="181">
        <f t="shared" si="6"/>
        <v>1924.144</v>
      </c>
      <c r="M15" s="209">
        <f>'AG Jul 2020'!AZ9</f>
        <v>0</v>
      </c>
      <c r="N15" s="209">
        <f>'AG Jul 2020'!BA9</f>
        <v>0</v>
      </c>
      <c r="O15" s="209">
        <f>'AG Jul 2020'!BB9</f>
        <v>0</v>
      </c>
      <c r="P15" s="209">
        <f>'AG Jul 2020'!BC9</f>
        <v>0</v>
      </c>
      <c r="Q15" s="378" t="str">
        <f t="shared" si="3"/>
        <v>No discount</v>
      </c>
      <c r="R15" s="386" t="str">
        <f t="shared" si="4"/>
        <v>Exclusive</v>
      </c>
      <c r="S15" s="209">
        <f t="shared" si="7"/>
        <v>1749.221818181818</v>
      </c>
      <c r="T15" s="209">
        <f t="shared" si="8"/>
        <v>1749.221818181818</v>
      </c>
      <c r="U15" s="381">
        <f t="shared" si="9"/>
        <v>1924.144</v>
      </c>
      <c r="V15" s="381">
        <f t="shared" si="9"/>
        <v>1924.144</v>
      </c>
      <c r="W15" s="210">
        <f>'AG Jul 2020'!BL9</f>
        <v>0</v>
      </c>
      <c r="X15" s="211" t="str">
        <f>'AG Jul 2020'!BM9</f>
        <v>n</v>
      </c>
    </row>
    <row r="16" spans="1:24" x14ac:dyDescent="0.15">
      <c r="A16" s="163" t="str">
        <f>'AG Jul 2020'!K10</f>
        <v>EnergyAustralia</v>
      </c>
      <c r="B16" s="158" t="str">
        <f>'AG Jul 2020'!L10</f>
        <v>Total Plan Home</v>
      </c>
      <c r="C16" s="215">
        <f>IF('AG Jul 2020'!BP10=0,91*'AG Jul 2020'!M10/100,(91*'AG Jul 2020'!M10/100)+'AG Jul 2020'!BP10/4)</f>
        <v>70.069999999999993</v>
      </c>
      <c r="D16" s="215">
        <f>IF('AG Jul 2020'!O10="",$C$5*'AG Jul 2020'!N10/100,IF($C$5&gt;='AG Jul 2020'!P10,('AG Jul 2020'!P10*'AG Jul 2020'!N10/100),($C$5*'AG Jul 2020'!N10/100)))</f>
        <v>483.70909090909083</v>
      </c>
      <c r="E16" s="215">
        <f>IF(AND('AG Jul 2020'!P10&gt;0,'AG Jul 2020'!R10&gt;0),IF($C$5&lt;'AG Jul 2020'!P10,0,IF($C$5&lt;=('AG Jul 2020'!R10+'AG Jul 2020'!P10),(($C$5-'AG Jul 2020'!P10)*'AG Jul 2020'!Q10/100),(('AG Jul 2020'!R10)*'AG Jul 2020'!Q10/100))),0)</f>
        <v>0</v>
      </c>
      <c r="F16" s="215">
        <f>IF(AND('AG Jul 2020'!Q10&gt;0,'AG Jul 2020'!S10&gt;0),IF($C$5&lt;('AG Jul 2020'!R10+'AG Jul 2020'!P10),0,IF($C$5&lt;=('AG Jul 2020'!T10+'AG Jul 2020'!R10+'AG Jul 2020'!P10),(($C$5-('AG Jul 2020'!R10+'AG Jul 2020'!P10))*'AG Jul 2020'!S10/100),('AG Jul 2020'!T10*'AG Jul 2020'!S10/100))),0)</f>
        <v>0</v>
      </c>
      <c r="G16" s="215">
        <v>0</v>
      </c>
      <c r="H16" s="215">
        <f>IF(AND('AG Jul 2020'!R10&gt;0,'AG Jul 2020'!T10&gt;0),IF(($C$5&lt;'AG Jul 2020'!T10),(0),($C$5-'AG Jul 2020'!T10)*'AG Jul 2020'!U10/100),IF(AND('AG Jul 2020'!R10&gt;0,'AG Jul 2020'!T10=""),IF(($C$5&lt;'AG Jul 2020'!R10+'AG Jul 2020'!P10),(0),(($C$5-('AG Jul 2020'!R10+'AG Jul 2020'!P10))*'AG Jul 2020'!S10/100)),IF(AND('AG Jul 2020'!P10&gt;0,'AG Jul 2020'!R10=""&gt;0),IF(($C$5&lt;'AG Jul 2020'!P10),(0),($C$5-'AG Jul 2020'!P10)*'AG Jul 2020'!Q10/100),0)))</f>
        <v>0</v>
      </c>
      <c r="I16" s="215">
        <f t="shared" ref="I16:I17" si="11">SUM(C16:H16)</f>
        <v>553.77909090909088</v>
      </c>
      <c r="J16" s="377">
        <f t="shared" si="1"/>
        <v>1934.8363636363636</v>
      </c>
      <c r="K16" s="209">
        <f t="shared" si="2"/>
        <v>2215.1163636363635</v>
      </c>
      <c r="L16" s="181">
        <f t="shared" si="6"/>
        <v>2436.6280000000002</v>
      </c>
      <c r="M16" s="209">
        <f>'AG Jul 2020'!AZ10</f>
        <v>16</v>
      </c>
      <c r="N16" s="209">
        <f>'AG Jul 2020'!BA10</f>
        <v>0</v>
      </c>
      <c r="O16" s="209">
        <f>'AG Jul 2020'!BB10</f>
        <v>0</v>
      </c>
      <c r="P16" s="209">
        <f>'AG Jul 2020'!BC10</f>
        <v>0</v>
      </c>
      <c r="Q16" s="378" t="str">
        <f t="shared" si="3"/>
        <v>Guaranteed off bill</v>
      </c>
      <c r="R16" s="386" t="str">
        <f t="shared" si="4"/>
        <v>Exclusive</v>
      </c>
      <c r="S16" s="209">
        <f t="shared" si="7"/>
        <v>1860.6977454545454</v>
      </c>
      <c r="T16" s="209">
        <f t="shared" si="8"/>
        <v>1860.6977454545454</v>
      </c>
      <c r="U16" s="381">
        <f t="shared" si="9"/>
        <v>2046.7675200000001</v>
      </c>
      <c r="V16" s="381">
        <f t="shared" si="9"/>
        <v>2046.7675200000001</v>
      </c>
      <c r="W16" s="210">
        <f>'AG Jul 2020'!BL10</f>
        <v>0</v>
      </c>
      <c r="X16" s="211" t="str">
        <f>'AG Jul 2020'!BM10</f>
        <v>n</v>
      </c>
    </row>
    <row r="17" spans="1:24" x14ac:dyDescent="0.15">
      <c r="A17" s="163" t="str">
        <f>'AG Jul 2020'!K11</f>
        <v>Mojo Power</v>
      </c>
      <c r="B17" s="158" t="str">
        <f>'AG Jul 2020'!L11</f>
        <v>All Day Breakfast</v>
      </c>
      <c r="C17" s="215">
        <f>IF('AG Jul 2020'!BP11=0,91*'AG Jul 2020'!M11/100,(91*'AG Jul 2020'!M11/100)+'AG Jul 2020'!BP11/4)</f>
        <v>70.533272727272731</v>
      </c>
      <c r="D17" s="215">
        <f>IF('AG Jul 2020'!O11="",$C$5*'AG Jul 2020'!N11/100,IF($C$5&gt;='AG Jul 2020'!P11,('AG Jul 2020'!P11*'AG Jul 2020'!N11/100),($C$5*'AG Jul 2020'!N11/100)))</f>
        <v>341.99999999999994</v>
      </c>
      <c r="E17" s="215">
        <f>IF(AND('AG Jul 2020'!P11&gt;0,'AG Jul 2020'!R11&gt;0),IF($C$5&lt;'AG Jul 2020'!P11,0,IF($C$5&lt;=('AG Jul 2020'!R11+'AG Jul 2020'!P11),(($C$5-'AG Jul 2020'!P11)*'AG Jul 2020'!Q11/100),(('AG Jul 2020'!R11)*'AG Jul 2020'!Q11/100))),0)</f>
        <v>0</v>
      </c>
      <c r="F17" s="215">
        <f>IF(AND('AG Jul 2020'!Q11&gt;0,'AG Jul 2020'!S11&gt;0),IF($C$5&lt;('AG Jul 2020'!R11+'AG Jul 2020'!P11),0,IF($C$5&lt;=('AG Jul 2020'!T11+'AG Jul 2020'!R11+'AG Jul 2020'!P11),(($C$5-('AG Jul 2020'!R11+'AG Jul 2020'!P11))*'AG Jul 2020'!S11/100),('AG Jul 2020'!T11*'AG Jul 2020'!S11/100))),0)</f>
        <v>0</v>
      </c>
      <c r="G17" s="215">
        <v>0</v>
      </c>
      <c r="H17" s="215">
        <f>IF(AND('AG Jul 2020'!R11&gt;0,'AG Jul 2020'!T11&gt;0),IF(($C$5&lt;'AG Jul 2020'!T11),(0),($C$5-'AG Jul 2020'!T11)*'AG Jul 2020'!U11/100),IF(AND('AG Jul 2020'!R11&gt;0,'AG Jul 2020'!T11=""),IF(($C$5&lt;'AG Jul 2020'!R11+'AG Jul 2020'!P11),(0),(($C$5-('AG Jul 2020'!R11+'AG Jul 2020'!P11))*'AG Jul 2020'!S11/100)),IF(AND('AG Jul 2020'!P11&gt;0,'AG Jul 2020'!R11=""&gt;0),IF(($C$5&lt;'AG Jul 2020'!P11),(0),($C$5-'AG Jul 2020'!P11)*'AG Jul 2020'!Q11/100),0)))</f>
        <v>0</v>
      </c>
      <c r="I17" s="215">
        <f t="shared" si="11"/>
        <v>412.53327272727267</v>
      </c>
      <c r="J17" s="377">
        <f t="shared" si="1"/>
        <v>1367.9999999999998</v>
      </c>
      <c r="K17" s="209">
        <f t="shared" si="2"/>
        <v>1650.1330909090907</v>
      </c>
      <c r="L17" s="181">
        <f t="shared" si="6"/>
        <v>1815.1463999999999</v>
      </c>
      <c r="M17" s="209">
        <f>'AG Jul 2020'!AZ11</f>
        <v>0</v>
      </c>
      <c r="N17" s="209">
        <f>'AG Jul 2020'!BA11</f>
        <v>0</v>
      </c>
      <c r="O17" s="209">
        <f>'AG Jul 2020'!BB11</f>
        <v>0</v>
      </c>
      <c r="P17" s="209">
        <f>'AG Jul 2020'!BC11</f>
        <v>0</v>
      </c>
      <c r="Q17" s="378" t="str">
        <f t="shared" si="3"/>
        <v>No discount</v>
      </c>
      <c r="R17" s="386" t="str">
        <f t="shared" si="4"/>
        <v>Exclusive</v>
      </c>
      <c r="S17" s="209">
        <f t="shared" si="7"/>
        <v>1650.1330909090907</v>
      </c>
      <c r="T17" s="209">
        <f t="shared" si="8"/>
        <v>1650.1330909090907</v>
      </c>
      <c r="U17" s="381">
        <f t="shared" si="9"/>
        <v>1815.1463999999999</v>
      </c>
      <c r="V17" s="381">
        <f t="shared" si="9"/>
        <v>1815.1463999999999</v>
      </c>
      <c r="W17" s="210">
        <f>'AG Jul 2020'!BL11</f>
        <v>0</v>
      </c>
      <c r="X17" s="211" t="str">
        <f>'AG Jul 2020'!BM11</f>
        <v>n</v>
      </c>
    </row>
    <row r="18" spans="1:24" x14ac:dyDescent="0.15">
      <c r="A18" s="163" t="str">
        <f>'AG Jul 2020'!K12</f>
        <v>Momentum Energy</v>
      </c>
      <c r="B18" s="158" t="str">
        <f>'AG Jul 2020'!L12</f>
        <v>SmilePower Flexi</v>
      </c>
      <c r="C18" s="215">
        <f>IF('AG Jul 2020'!BP12=0,91*'AG Jul 2020'!M12/100,(91*'AG Jul 2020'!M12/100)+'AG Jul 2020'!BP12/4)</f>
        <v>78.499909090909071</v>
      </c>
      <c r="D18" s="215">
        <f>IF('AG Jul 2020'!O12="",$C$5*'AG Jul 2020'!N12/100,IF($C$5&gt;='AG Jul 2020'!P12,('AG Jul 2020'!P12*'AG Jul 2020'!N12/100),($C$5*'AG Jul 2020'!N12/100)))</f>
        <v>455.72727272727275</v>
      </c>
      <c r="E18" s="215">
        <f>IF(AND('AG Jul 2020'!P12&gt;0,'AG Jul 2020'!R12&gt;0),IF($C$5&lt;'AG Jul 2020'!P12,0,IF($C$5&lt;=('AG Jul 2020'!R12+'AG Jul 2020'!P12),(($C$5-'AG Jul 2020'!P12)*'AG Jul 2020'!Q12/100),(('AG Jul 2020'!R12)*'AG Jul 2020'!Q12/100))),0)</f>
        <v>0</v>
      </c>
      <c r="F18" s="215">
        <f>IF(AND('AG Jul 2020'!Q12&gt;0,'AG Jul 2020'!S12&gt;0),IF($C$5&lt;('AG Jul 2020'!R12+'AG Jul 2020'!P12),0,IF($C$5&lt;=('AG Jul 2020'!T12+'AG Jul 2020'!R12+'AG Jul 2020'!P12),(($C$5-('AG Jul 2020'!R12+'AG Jul 2020'!P12))*'AG Jul 2020'!S12/100),('AG Jul 2020'!T12*'AG Jul 2020'!S12/100))),0)</f>
        <v>0</v>
      </c>
      <c r="G18" s="215">
        <v>0</v>
      </c>
      <c r="H18" s="215">
        <f>IF(AND('AG Jul 2020'!R12&gt;0,'AG Jul 2020'!T12&gt;0),IF(($C$5&lt;'AG Jul 2020'!T12),(0),($C$5-'AG Jul 2020'!T12)*'AG Jul 2020'!U12/100),IF(AND('AG Jul 2020'!R12&gt;0,'AG Jul 2020'!T12=""),IF(($C$5&lt;'AG Jul 2020'!R12+'AG Jul 2020'!P12),(0),(($C$5-('AG Jul 2020'!R12+'AG Jul 2020'!P12))*'AG Jul 2020'!S12/100)),IF(AND('AG Jul 2020'!P12&gt;0,'AG Jul 2020'!R12=""&gt;0),IF(($C$5&lt;'AG Jul 2020'!P12),(0),($C$5-'AG Jul 2020'!P12)*'AG Jul 2020'!Q12/100),0)))</f>
        <v>0</v>
      </c>
      <c r="I18" s="215">
        <f t="shared" si="0"/>
        <v>534.22718181818186</v>
      </c>
      <c r="J18" s="377">
        <f t="shared" si="1"/>
        <v>1822.9090909090912</v>
      </c>
      <c r="K18" s="209">
        <f t="shared" si="2"/>
        <v>2136.9087272727274</v>
      </c>
      <c r="L18" s="181">
        <f t="shared" si="6"/>
        <v>2350.5996000000005</v>
      </c>
      <c r="M18" s="209">
        <f>'AG Jul 2020'!AZ12</f>
        <v>0</v>
      </c>
      <c r="N18" s="209">
        <f>'AG Jul 2020'!BA12</f>
        <v>0</v>
      </c>
      <c r="O18" s="209">
        <f>'AG Jul 2020'!BB12</f>
        <v>0</v>
      </c>
      <c r="P18" s="209">
        <f>'AG Jul 2020'!BC12</f>
        <v>0</v>
      </c>
      <c r="Q18" s="378" t="str">
        <f t="shared" si="3"/>
        <v>No discount</v>
      </c>
      <c r="R18" s="386" t="str">
        <f t="shared" si="4"/>
        <v>Exclusive</v>
      </c>
      <c r="S18" s="209">
        <f t="shared" si="7"/>
        <v>2136.9087272727274</v>
      </c>
      <c r="T18" s="209">
        <f t="shared" si="8"/>
        <v>2136.9087272727274</v>
      </c>
      <c r="U18" s="381">
        <f t="shared" si="9"/>
        <v>2350.5996000000005</v>
      </c>
      <c r="V18" s="381">
        <f t="shared" si="9"/>
        <v>2350.5996000000005</v>
      </c>
      <c r="W18" s="210">
        <f>'AG Jul 2020'!BL12</f>
        <v>0</v>
      </c>
      <c r="X18" s="211" t="str">
        <f>'AG Jul 2020'!BM12</f>
        <v>n</v>
      </c>
    </row>
    <row r="19" spans="1:24" x14ac:dyDescent="0.15">
      <c r="A19" s="163" t="str">
        <f>'AG Jul 2020'!K13</f>
        <v>Origin Energy</v>
      </c>
      <c r="B19" s="158" t="str">
        <f>'AG Jul 2020'!L13</f>
        <v>Flexi</v>
      </c>
      <c r="C19" s="215">
        <f>IF('AG Jul 2020'!BP13=0,91*'AG Jul 2020'!M13/100,(91*'AG Jul 2020'!M13/100)+'AG Jul 2020'!BP13/4)</f>
        <v>71.22818181818181</v>
      </c>
      <c r="D19" s="215">
        <f>IF('AG Jul 2020'!O13="",$C$5*'AG Jul 2020'!N13/100,IF($C$5&gt;='AG Jul 2020'!P13,('AG Jul 2020'!P13*'AG Jul 2020'!N13/100),($C$5*'AG Jul 2020'!N13/100)))</f>
        <v>481.58181818181811</v>
      </c>
      <c r="E19" s="215">
        <f>IF(AND('AG Jul 2020'!P13&gt;0,'AG Jul 2020'!R13&gt;0),IF($C$5&lt;'AG Jul 2020'!P13,0,IF($C$5&lt;=('AG Jul 2020'!R13+'AG Jul 2020'!P13),(($C$5-'AG Jul 2020'!P13)*'AG Jul 2020'!Q13/100),(('AG Jul 2020'!R13)*'AG Jul 2020'!Q13/100))),0)</f>
        <v>0</v>
      </c>
      <c r="F19" s="215">
        <f>IF(AND('AG Jul 2020'!Q13&gt;0,'AG Jul 2020'!S13&gt;0),IF($C$5&lt;('AG Jul 2020'!R13+'AG Jul 2020'!P13),0,IF($C$5&lt;=('AG Jul 2020'!T13+'AG Jul 2020'!R13+'AG Jul 2020'!P13),(($C$5-('AG Jul 2020'!R13+'AG Jul 2020'!P13))*'AG Jul 2020'!S13/100),('AG Jul 2020'!T13*'AG Jul 2020'!S13/100))),0)</f>
        <v>0</v>
      </c>
      <c r="G19" s="215">
        <v>0</v>
      </c>
      <c r="H19" s="215">
        <f>IF(AND('AG Jul 2020'!R13&gt;0,'AG Jul 2020'!T13&gt;0),IF(($C$5&lt;'AG Jul 2020'!T13),(0),($C$5-'AG Jul 2020'!T13)*'AG Jul 2020'!U13/100),IF(AND('AG Jul 2020'!R13&gt;0,'AG Jul 2020'!T13=""),IF(($C$5&lt;'AG Jul 2020'!R13+'AG Jul 2020'!P13),(0),(($C$5-('AG Jul 2020'!R13+'AG Jul 2020'!P13))*'AG Jul 2020'!S13/100)),IF(AND('AG Jul 2020'!P13&gt;0,'AG Jul 2020'!R13=""&gt;0),IF(($C$5&lt;'AG Jul 2020'!P13),(0),($C$5-'AG Jul 2020'!P13)*'AG Jul 2020'!Q13/100),0)))</f>
        <v>0</v>
      </c>
      <c r="I19" s="215">
        <f t="shared" si="0"/>
        <v>552.80999999999995</v>
      </c>
      <c r="J19" s="377">
        <f t="shared" si="1"/>
        <v>1926.3272727272724</v>
      </c>
      <c r="K19" s="209">
        <f t="shared" si="2"/>
        <v>2211.2399999999998</v>
      </c>
      <c r="L19" s="181">
        <f t="shared" si="6"/>
        <v>2432.364</v>
      </c>
      <c r="M19" s="209">
        <f>'AG Jul 2020'!AZ13</f>
        <v>14</v>
      </c>
      <c r="N19" s="209">
        <f>'AG Jul 2020'!BA13</f>
        <v>0</v>
      </c>
      <c r="O19" s="209">
        <f>'AG Jul 2020'!BB13</f>
        <v>0</v>
      </c>
      <c r="P19" s="209">
        <f>'AG Jul 2020'!BC13</f>
        <v>0</v>
      </c>
      <c r="Q19" s="378" t="str">
        <f t="shared" si="3"/>
        <v>Guaranteed off bill</v>
      </c>
      <c r="R19" s="386" t="str">
        <f t="shared" si="4"/>
        <v>Inclusive</v>
      </c>
      <c r="S19" s="209">
        <f t="shared" si="7"/>
        <v>1901.6663999999998</v>
      </c>
      <c r="T19" s="209">
        <f t="shared" si="8"/>
        <v>1901.6663999999998</v>
      </c>
      <c r="U19" s="381">
        <f t="shared" si="9"/>
        <v>2091.83304</v>
      </c>
      <c r="V19" s="381">
        <f t="shared" si="9"/>
        <v>2091.83304</v>
      </c>
      <c r="W19" s="210">
        <f>'AG Jul 2020'!BL13</f>
        <v>0</v>
      </c>
      <c r="X19" s="211" t="str">
        <f>'AG Jul 2020'!BM13</f>
        <v>n</v>
      </c>
    </row>
    <row r="20" spans="1:24" x14ac:dyDescent="0.15">
      <c r="A20" s="163" t="str">
        <f>'AG Jul 2020'!K14</f>
        <v>Powerdirect</v>
      </c>
      <c r="B20" s="158" t="str">
        <f>'AG Jul 2020'!L14</f>
        <v>Rate Saver</v>
      </c>
      <c r="C20" s="215">
        <f>IF('AG Jul 2020'!BP14=0,91*'AG Jul 2020'!M14/100,(91*'AG Jul 2020'!M14/100)+'AG Jul 2020'!BP14/4)</f>
        <v>64.86645454545453</v>
      </c>
      <c r="D20" s="215">
        <f>IF('AG Jul 2020'!O14="",$C$5*'AG Jul 2020'!N14/100,IF($C$5&gt;='AG Jul 2020'!P14,('AG Jul 2020'!P14*'AG Jul 2020'!N14/100),($C$5*'AG Jul 2020'!N14/100)))</f>
        <v>407.29090909090905</v>
      </c>
      <c r="E20" s="215">
        <f>IF(AND('AG Jul 2020'!P14&gt;0,'AG Jul 2020'!R14&gt;0),IF($C$5&lt;'AG Jul 2020'!P14,0,IF($C$5&lt;=('AG Jul 2020'!R14+'AG Jul 2020'!P14),(($C$5-'AG Jul 2020'!P14)*'AG Jul 2020'!Q14/100),(('AG Jul 2020'!R14)*'AG Jul 2020'!Q14/100))),0)</f>
        <v>0</v>
      </c>
      <c r="F20" s="215">
        <f>IF(AND('AG Jul 2020'!Q14&gt;0,'AG Jul 2020'!S14&gt;0),IF($C$5&lt;('AG Jul 2020'!R14+'AG Jul 2020'!P14),0,IF($C$5&lt;=('AG Jul 2020'!T14+'AG Jul 2020'!R14+'AG Jul 2020'!P14),(($C$5-('AG Jul 2020'!R14+'AG Jul 2020'!P14))*'AG Jul 2020'!S14/100),('AG Jul 2020'!T14*'AG Jul 2020'!S14/100))),0)</f>
        <v>0</v>
      </c>
      <c r="G20" s="215">
        <v>0</v>
      </c>
      <c r="H20" s="215">
        <f>IF(AND('AG Jul 2020'!R14&gt;0,'AG Jul 2020'!T14&gt;0),IF(($C$5&lt;'AG Jul 2020'!T14),(0),($C$5-'AG Jul 2020'!T14)*'AG Jul 2020'!U14/100),IF(AND('AG Jul 2020'!R14&gt;0,'AG Jul 2020'!T14=""),IF(($C$5&lt;'AG Jul 2020'!R14+'AG Jul 2020'!P14),(0),(($C$5-('AG Jul 2020'!R14+'AG Jul 2020'!P14))*'AG Jul 2020'!S14/100)),IF(AND('AG Jul 2020'!P14&gt;0,'AG Jul 2020'!R14=""&gt;0),IF(($C$5&lt;'AG Jul 2020'!P14),(0),($C$5-'AG Jul 2020'!P14)*'AG Jul 2020'!Q14/100),0)))</f>
        <v>0</v>
      </c>
      <c r="I20" s="215">
        <f t="shared" ref="I20:I21" si="12">SUM(C20:H20)</f>
        <v>472.15736363636358</v>
      </c>
      <c r="J20" s="377">
        <f t="shared" si="1"/>
        <v>1629.1636363636362</v>
      </c>
      <c r="K20" s="209">
        <f t="shared" si="2"/>
        <v>1888.6294545454543</v>
      </c>
      <c r="L20" s="181">
        <f t="shared" si="6"/>
        <v>2077.4924000000001</v>
      </c>
      <c r="M20" s="209">
        <f>'AG Jul 2020'!AZ14</f>
        <v>0</v>
      </c>
      <c r="N20" s="209">
        <f>'AG Jul 2020'!BA14</f>
        <v>0</v>
      </c>
      <c r="O20" s="209">
        <f>'AG Jul 2020'!BB14</f>
        <v>0</v>
      </c>
      <c r="P20" s="209">
        <f>'AG Jul 2020'!BC14</f>
        <v>0</v>
      </c>
      <c r="Q20" s="378" t="str">
        <f t="shared" si="3"/>
        <v>No discount</v>
      </c>
      <c r="R20" s="386" t="str">
        <f t="shared" si="4"/>
        <v>Exclusive</v>
      </c>
      <c r="S20" s="209">
        <f t="shared" si="7"/>
        <v>1888.6294545454543</v>
      </c>
      <c r="T20" s="209">
        <f t="shared" si="8"/>
        <v>1888.6294545454543</v>
      </c>
      <c r="U20" s="381">
        <f t="shared" si="9"/>
        <v>2077.4924000000001</v>
      </c>
      <c r="V20" s="381">
        <f t="shared" si="9"/>
        <v>2077.4924000000001</v>
      </c>
      <c r="W20" s="210">
        <f>'AG Jul 2020'!BL14</f>
        <v>0</v>
      </c>
      <c r="X20" s="211" t="str">
        <f>'AG Jul 2020'!BM14</f>
        <v>n</v>
      </c>
    </row>
    <row r="21" spans="1:24" x14ac:dyDescent="0.15">
      <c r="A21" s="163" t="str">
        <f>'AG Jul 2020'!K15</f>
        <v>Powershop</v>
      </c>
      <c r="B21" s="158" t="str">
        <f>'AG Jul 2020'!L15</f>
        <v>Shopper with Mega Pack</v>
      </c>
      <c r="C21" s="215">
        <f>IF('AG Jul 2020'!BP15=0,91*'AG Jul 2020'!M15/100,(91*'AG Jul 2020'!M15/100)+'AG Jul 2020'!BP15/4)</f>
        <v>89.841818181818184</v>
      </c>
      <c r="D21" s="215">
        <f>IF('AG Jul 2020'!O15="",$C$5*'AG Jul 2020'!N15/100,IF($C$5&gt;='AG Jul 2020'!P15,('AG Jul 2020'!P15*'AG Jul 2020'!N15/100),($C$5*'AG Jul 2020'!N15/100)))</f>
        <v>358.36363636363632</v>
      </c>
      <c r="E21" s="215">
        <f>IF(AND('AG Jul 2020'!P15&gt;0,'AG Jul 2020'!R15&gt;0),IF($C$5&lt;'AG Jul 2020'!P15,0,IF($C$5&lt;=('AG Jul 2020'!R15+'AG Jul 2020'!P15),(($C$5-'AG Jul 2020'!P15)*'AG Jul 2020'!Q15/100),(('AG Jul 2020'!R15)*'AG Jul 2020'!Q15/100))),0)</f>
        <v>0</v>
      </c>
      <c r="F21" s="215">
        <f>IF(AND('AG Jul 2020'!Q15&gt;0,'AG Jul 2020'!S15&gt;0),IF($C$5&lt;('AG Jul 2020'!R15+'AG Jul 2020'!P15),0,IF($C$5&lt;=('AG Jul 2020'!T15+'AG Jul 2020'!R15+'AG Jul 2020'!P15),(($C$5-('AG Jul 2020'!R15+'AG Jul 2020'!P15))*'AG Jul 2020'!S15/100),('AG Jul 2020'!T15*'AG Jul 2020'!S15/100))),0)</f>
        <v>0</v>
      </c>
      <c r="G21" s="215">
        <v>0</v>
      </c>
      <c r="H21" s="215">
        <f>IF(AND('AG Jul 2020'!R15&gt;0,'AG Jul 2020'!T15&gt;0),IF(($C$5&lt;'AG Jul 2020'!T15),(0),($C$5-'AG Jul 2020'!T15)*'AG Jul 2020'!U15/100),IF(AND('AG Jul 2020'!R15&gt;0,'AG Jul 2020'!T15=""),IF(($C$5&lt;'AG Jul 2020'!R15+'AG Jul 2020'!P15),(0),(($C$5-('AG Jul 2020'!R15+'AG Jul 2020'!P15))*'AG Jul 2020'!S15/100)),IF(AND('AG Jul 2020'!P15&gt;0,'AG Jul 2020'!R15=""&gt;0),IF(($C$5&lt;'AG Jul 2020'!P15),(0),($C$5-'AG Jul 2020'!P15)*'AG Jul 2020'!Q15/100),0)))</f>
        <v>0</v>
      </c>
      <c r="I21" s="215">
        <f t="shared" si="12"/>
        <v>448.20545454545447</v>
      </c>
      <c r="J21" s="377">
        <f t="shared" si="1"/>
        <v>1433.454545454545</v>
      </c>
      <c r="K21" s="209">
        <f t="shared" si="2"/>
        <v>1792.8218181818179</v>
      </c>
      <c r="L21" s="181">
        <f t="shared" si="6"/>
        <v>1972.1039999999998</v>
      </c>
      <c r="M21" s="209">
        <f>'AG Jul 2020'!AZ15</f>
        <v>0</v>
      </c>
      <c r="N21" s="209">
        <f>'AG Jul 2020'!BA15</f>
        <v>0</v>
      </c>
      <c r="O21" s="209">
        <f>'AG Jul 2020'!BB15</f>
        <v>6</v>
      </c>
      <c r="P21" s="209">
        <f>'AG Jul 2020'!BC15</f>
        <v>0</v>
      </c>
      <c r="Q21" s="378" t="str">
        <f t="shared" si="3"/>
        <v>Pay-on-time off bill</v>
      </c>
      <c r="R21" s="386" t="str">
        <f t="shared" si="4"/>
        <v>Inclusive</v>
      </c>
      <c r="S21" s="209">
        <f t="shared" si="7"/>
        <v>1792.8218181818179</v>
      </c>
      <c r="T21" s="209">
        <f t="shared" si="8"/>
        <v>1685.2525090909087</v>
      </c>
      <c r="U21" s="381">
        <f t="shared" si="9"/>
        <v>1972.1039999999998</v>
      </c>
      <c r="V21" s="381">
        <f t="shared" si="9"/>
        <v>1853.7777599999997</v>
      </c>
      <c r="W21" s="210">
        <f>'AG Jul 2020'!BL15</f>
        <v>0</v>
      </c>
      <c r="X21" s="211" t="str">
        <f>'AG Jul 2020'!BM15</f>
        <v>n</v>
      </c>
    </row>
    <row r="22" spans="1:24" x14ac:dyDescent="0.15">
      <c r="A22" s="163" t="str">
        <f>'AG Jul 2020'!K16</f>
        <v>Red Energy</v>
      </c>
      <c r="B22" s="158" t="str">
        <f>'AG Jul 2020'!L16</f>
        <v>Living Energy Saver</v>
      </c>
      <c r="C22" s="215">
        <f>IF('AG Jul 2020'!BP16=0,91*'AG Jul 2020'!M16/100,(91*'AG Jul 2020'!M16/100)+'AG Jul 2020'!BP16/4)</f>
        <v>72.890999999999991</v>
      </c>
      <c r="D22" s="215">
        <f>IF('AG Jul 2020'!O16="",$C$5*'AG Jul 2020'!N16/100,IF($C$5&gt;='AG Jul 2020'!P16,('AG Jul 2020'!P16*'AG Jul 2020'!N16/100),($C$5*'AG Jul 2020'!N16/100)))</f>
        <v>302.54545454545456</v>
      </c>
      <c r="E22" s="215">
        <f>IF(AND('AG Jul 2020'!P16&gt;0,'AG Jul 2020'!R16&gt;0),IF($C$5&lt;'AG Jul 2020'!P16,0,IF($C$5&lt;=('AG Jul 2020'!R16+'AG Jul 2020'!P16),(($C$5-'AG Jul 2020'!P16)*'AG Jul 2020'!Q16/100),(('AG Jul 2020'!R16)*'AG Jul 2020'!Q16/100))),0)</f>
        <v>0</v>
      </c>
      <c r="F22" s="215">
        <f>IF(AND('AG Jul 2020'!Q16&gt;0,'AG Jul 2020'!S16&gt;0),IF($C$5&lt;('AG Jul 2020'!R16+'AG Jul 2020'!P16),0,IF($C$5&lt;=('AG Jul 2020'!T16+'AG Jul 2020'!R16+'AG Jul 2020'!P16),(($C$5-('AG Jul 2020'!R16+'AG Jul 2020'!P16))*'AG Jul 2020'!S16/100),('AG Jul 2020'!T16*'AG Jul 2020'!S16/100))),0)</f>
        <v>0</v>
      </c>
      <c r="G22" s="215">
        <v>0</v>
      </c>
      <c r="H22" s="215">
        <f>IF(AND('AG Jul 2020'!R16&gt;0,'AG Jul 2020'!T16&gt;0),IF(($C$5&lt;'AG Jul 2020'!T16),(0),($C$5-'AG Jul 2020'!T16)*'AG Jul 2020'!U16/100),IF(AND('AG Jul 2020'!R16&gt;0,'AG Jul 2020'!T16=""),IF(($C$5&lt;'AG Jul 2020'!R16+'AG Jul 2020'!P16),(0),(($C$5-('AG Jul 2020'!R16+'AG Jul 2020'!P16))*'AG Jul 2020'!S16/100)),IF(AND('AG Jul 2020'!P16&gt;0,'AG Jul 2020'!R16=""&gt;0),IF(($C$5&lt;'AG Jul 2020'!P16),(0),($C$5-'AG Jul 2020'!P16)*'AG Jul 2020'!Q16/100),0)))</f>
        <v>110.13636363636364</v>
      </c>
      <c r="I22" s="215">
        <f t="shared" si="0"/>
        <v>485.57281818181821</v>
      </c>
      <c r="J22" s="377">
        <f t="shared" si="1"/>
        <v>1650.727272727273</v>
      </c>
      <c r="K22" s="209">
        <f t="shared" si="2"/>
        <v>1942.2912727272728</v>
      </c>
      <c r="L22" s="181">
        <f t="shared" si="6"/>
        <v>2136.5204000000003</v>
      </c>
      <c r="M22" s="209">
        <f>'AG Jul 2020'!AZ16</f>
        <v>0</v>
      </c>
      <c r="N22" s="209">
        <f>'AG Jul 2020'!BA16</f>
        <v>0</v>
      </c>
      <c r="O22" s="209">
        <f>'AG Jul 2020'!BB16</f>
        <v>0</v>
      </c>
      <c r="P22" s="209">
        <f>'AG Jul 2020'!BC16</f>
        <v>0</v>
      </c>
      <c r="Q22" s="378" t="str">
        <f t="shared" si="3"/>
        <v>No discount</v>
      </c>
      <c r="R22" s="386" t="str">
        <f t="shared" si="4"/>
        <v>Inclusive</v>
      </c>
      <c r="S22" s="209">
        <f t="shared" si="7"/>
        <v>1942.2912727272728</v>
      </c>
      <c r="T22" s="209">
        <f t="shared" si="8"/>
        <v>1942.2912727272728</v>
      </c>
      <c r="U22" s="381">
        <f t="shared" si="9"/>
        <v>2136.5204000000003</v>
      </c>
      <c r="V22" s="381">
        <f t="shared" si="9"/>
        <v>2136.5204000000003</v>
      </c>
      <c r="W22" s="210">
        <f>'AG Jul 2020'!BL16</f>
        <v>0</v>
      </c>
      <c r="X22" s="211" t="str">
        <f>'AG Jul 2020'!BM16</f>
        <v>n</v>
      </c>
    </row>
    <row r="23" spans="1:24" x14ac:dyDescent="0.15">
      <c r="A23" s="163" t="str">
        <f>'AG Jul 2020'!K17</f>
        <v>Simply Energy</v>
      </c>
      <c r="B23" s="158" t="str">
        <f>'AG Jul 2020'!L17</f>
        <v>Saver</v>
      </c>
      <c r="C23" s="215">
        <f>IF('AG Jul 2020'!BP17=0,91*'AG Jul 2020'!M17/100,(91*'AG Jul 2020'!M17/100)+'AG Jul 2020'!BP17/4)</f>
        <v>77.440999999999988</v>
      </c>
      <c r="D23" s="215">
        <f>IF('AG Jul 2020'!O17="",$C$5*'AG Jul 2020'!N17/100,IF($C$5&gt;='AG Jul 2020'!P17,('AG Jul 2020'!P17*'AG Jul 2020'!N17/100),($C$5*'AG Jul 2020'!N17/100)))</f>
        <v>468.16363636363633</v>
      </c>
      <c r="E23" s="215">
        <f>IF(AND('AG Jul 2020'!P17&gt;0,'AG Jul 2020'!R17&gt;0),IF($C$5&lt;'AG Jul 2020'!P17,0,IF($C$5&lt;=('AG Jul 2020'!R17+'AG Jul 2020'!P17),(($C$5-'AG Jul 2020'!P17)*'AG Jul 2020'!Q17/100),(('AG Jul 2020'!R17)*'AG Jul 2020'!Q17/100))),0)</f>
        <v>0</v>
      </c>
      <c r="F23" s="215">
        <f>IF(AND('AG Jul 2020'!Q17&gt;0,'AG Jul 2020'!S17&gt;0),IF($C$5&lt;('AG Jul 2020'!R17+'AG Jul 2020'!P17),0,IF($C$5&lt;=('AG Jul 2020'!T17+'AG Jul 2020'!R17+'AG Jul 2020'!P17),(($C$5-('AG Jul 2020'!R17+'AG Jul 2020'!P17))*'AG Jul 2020'!S17/100),('AG Jul 2020'!T17*'AG Jul 2020'!S17/100))),0)</f>
        <v>0</v>
      </c>
      <c r="G23" s="215">
        <v>0</v>
      </c>
      <c r="H23" s="215">
        <f>IF(AND('AG Jul 2020'!R17&gt;0,'AG Jul 2020'!T17&gt;0),IF(($C$5&lt;'AG Jul 2020'!T17),(0),($C$5-'AG Jul 2020'!T17)*'AG Jul 2020'!U17/100),IF(AND('AG Jul 2020'!R17&gt;0,'AG Jul 2020'!T17=""),IF(($C$5&lt;'AG Jul 2020'!R17+'AG Jul 2020'!P17),(0),(($C$5-('AG Jul 2020'!R17+'AG Jul 2020'!P17))*'AG Jul 2020'!S17/100)),IF(AND('AG Jul 2020'!P17&gt;0,'AG Jul 2020'!R17=""&gt;0),IF(($C$5&lt;'AG Jul 2020'!P17),(0),($C$5-'AG Jul 2020'!P17)*'AG Jul 2020'!Q17/100),0)))</f>
        <v>0</v>
      </c>
      <c r="I23" s="215">
        <f t="shared" si="0"/>
        <v>545.60463636363636</v>
      </c>
      <c r="J23" s="377">
        <f t="shared" si="1"/>
        <v>1872.6545454545455</v>
      </c>
      <c r="K23" s="209">
        <f t="shared" si="2"/>
        <v>2182.4185454545454</v>
      </c>
      <c r="L23" s="181">
        <f t="shared" si="6"/>
        <v>2400.6604000000002</v>
      </c>
      <c r="M23" s="209">
        <f>'AG Jul 2020'!AZ17</f>
        <v>0</v>
      </c>
      <c r="N23" s="209">
        <f>'AG Jul 2020'!BA17</f>
        <v>20</v>
      </c>
      <c r="O23" s="209">
        <f>'AG Jul 2020'!BB17</f>
        <v>0</v>
      </c>
      <c r="P23" s="209">
        <f>'AG Jul 2020'!BC17</f>
        <v>0</v>
      </c>
      <c r="Q23" s="378" t="str">
        <f t="shared" si="3"/>
        <v>Guaranteed off usage</v>
      </c>
      <c r="R23" s="386" t="str">
        <f t="shared" si="4"/>
        <v>Exclusive</v>
      </c>
      <c r="S23" s="209">
        <f t="shared" si="7"/>
        <v>1807.8876363636364</v>
      </c>
      <c r="T23" s="209">
        <f t="shared" si="8"/>
        <v>1807.8876363636364</v>
      </c>
      <c r="U23" s="381">
        <f t="shared" si="9"/>
        <v>1988.6764000000003</v>
      </c>
      <c r="V23" s="381">
        <f t="shared" si="9"/>
        <v>1988.6764000000003</v>
      </c>
      <c r="W23" s="210">
        <f>'AG Jul 2020'!BL17</f>
        <v>0</v>
      </c>
      <c r="X23" s="211" t="str">
        <f>'AG Jul 2020'!BM17</f>
        <v>n</v>
      </c>
    </row>
    <row r="24" spans="1:24" x14ac:dyDescent="0.15">
      <c r="A24" s="163" t="str">
        <f>'AG Jul 2020'!K18</f>
        <v>1st Energy</v>
      </c>
      <c r="B24" s="158" t="str">
        <f>'AG Jul 2020'!L18</f>
        <v>1st Saver</v>
      </c>
      <c r="C24" s="215">
        <f>IF('AG Jul 2020'!BP18=0,91*'AG Jul 2020'!M18/100,(91*'AG Jul 2020'!M18/100)+'AG Jul 2020'!BP18/4)</f>
        <v>90.09</v>
      </c>
      <c r="D24" s="215">
        <f>IF('AG Jul 2020'!O18="",$C$5*'AG Jul 2020'!N18/100,IF($C$5&gt;='AG Jul 2020'!P18,('AG Jul 2020'!P18*'AG Jul 2020'!N18/100),($C$5*'AG Jul 2020'!N18/100)))</f>
        <v>332.95909090909089</v>
      </c>
      <c r="E24" s="215">
        <f>IF(AND('AG Jul 2020'!P18&gt;0,'AG Jul 2020'!R18&gt;0),IF($C$5&lt;'AG Jul 2020'!P18,0,IF($C$5&lt;=('AG Jul 2020'!R18+'AG Jul 2020'!P18),(($C$5-'AG Jul 2020'!P18)*'AG Jul 2020'!Q18/100),(('AG Jul 2020'!R18)*'AG Jul 2020'!Q18/100))),0)</f>
        <v>0</v>
      </c>
      <c r="F24" s="215">
        <f>IF(AND('AG Jul 2020'!Q18&gt;0,'AG Jul 2020'!S18&gt;0),IF($C$5&lt;('AG Jul 2020'!R18+'AG Jul 2020'!P18),0,IF($C$5&lt;=('AG Jul 2020'!T18+'AG Jul 2020'!R18+'AG Jul 2020'!P18),(($C$5-('AG Jul 2020'!R18+'AG Jul 2020'!P18))*'AG Jul 2020'!S18/100),('AG Jul 2020'!T18*'AG Jul 2020'!S18/100))),0)</f>
        <v>0</v>
      </c>
      <c r="G24" s="215">
        <v>0</v>
      </c>
      <c r="H24" s="215">
        <f>IF(AND('AG Jul 2020'!R18&gt;0,'AG Jul 2020'!T18&gt;0),IF(($C$5&lt;'AG Jul 2020'!T18),(0),($C$5-'AG Jul 2020'!T18)*'AG Jul 2020'!U18/100),IF(AND('AG Jul 2020'!R18&gt;0,'AG Jul 2020'!T18=""),IF(($C$5&lt;'AG Jul 2020'!R18+'AG Jul 2020'!P18),(0),(($C$5-('AG Jul 2020'!R18+'AG Jul 2020'!P18))*'AG Jul 2020'!S18/100)),IF(AND('AG Jul 2020'!P18&gt;0,'AG Jul 2020'!R18=""&gt;0),IF(($C$5&lt;'AG Jul 2020'!P18),(0),($C$5-'AG Jul 2020'!P18)*'AG Jul 2020'!Q18/100),0)))</f>
        <v>125.8772727272727</v>
      </c>
      <c r="I24" s="215">
        <f t="shared" si="0"/>
        <v>548.92636363636359</v>
      </c>
      <c r="J24" s="377">
        <f t="shared" si="1"/>
        <v>1835.3454545454542</v>
      </c>
      <c r="K24" s="209">
        <f t="shared" si="2"/>
        <v>2195.7054545454544</v>
      </c>
      <c r="L24" s="181">
        <f t="shared" si="6"/>
        <v>2415.2759999999998</v>
      </c>
      <c r="M24" s="209">
        <f>'AG Jul 2020'!AZ18</f>
        <v>13</v>
      </c>
      <c r="N24" s="209">
        <f>'AG Jul 2020'!BA18</f>
        <v>0</v>
      </c>
      <c r="O24" s="209">
        <f>'AG Jul 2020'!BB18</f>
        <v>0</v>
      </c>
      <c r="P24" s="209">
        <f>'AG Jul 2020'!BC18</f>
        <v>0</v>
      </c>
      <c r="Q24" s="378" t="str">
        <f t="shared" si="3"/>
        <v>Guaranteed off bill</v>
      </c>
      <c r="R24" s="386" t="str">
        <f t="shared" si="4"/>
        <v>Exclusive</v>
      </c>
      <c r="S24" s="209">
        <f t="shared" si="7"/>
        <v>1910.2637454545452</v>
      </c>
      <c r="T24" s="209">
        <f t="shared" si="8"/>
        <v>1910.2637454545452</v>
      </c>
      <c r="U24" s="381">
        <f t="shared" si="9"/>
        <v>2101.2901199999997</v>
      </c>
      <c r="V24" s="381">
        <f t="shared" si="9"/>
        <v>2101.2901199999997</v>
      </c>
      <c r="W24" s="210">
        <f>'AG Jul 2020'!BL18</f>
        <v>0</v>
      </c>
      <c r="X24" s="211" t="str">
        <f>'AG Jul 2020'!BM18</f>
        <v>n</v>
      </c>
    </row>
    <row r="25" spans="1:24" x14ac:dyDescent="0.15">
      <c r="A25" s="163" t="str">
        <f>'AG Jul 2020'!K19</f>
        <v>Amaysim</v>
      </c>
      <c r="B25" s="158" t="str">
        <f>'AG Jul 2020'!L19</f>
        <v>Post-paid Electricity</v>
      </c>
      <c r="C25" s="215">
        <f>IF('AG Jul 2020'!BP19=0,91*'AG Jul 2020'!M19/100,(91*'AG Jul 2020'!M19/100)+'AG Jul 2020'!BP19/4)</f>
        <v>72.072000000000003</v>
      </c>
      <c r="D25" s="215">
        <f>IF('AG Jul 2020'!O19="",$C$5*'AG Jul 2020'!N19/100,IF($C$5&gt;='AG Jul 2020'!P19,('AG Jul 2020'!P19*'AG Jul 2020'!N19/100),($C$5*'AG Jul 2020'!N19/100)))</f>
        <v>406.30909090909086</v>
      </c>
      <c r="E25" s="215">
        <f>IF(AND('AG Jul 2020'!P19&gt;0,'AG Jul 2020'!R19&gt;0),IF($C$5&lt;'AG Jul 2020'!P19,0,IF($C$5&lt;=('AG Jul 2020'!R19+'AG Jul 2020'!P19),(($C$5-'AG Jul 2020'!P19)*'AG Jul 2020'!Q19/100),(('AG Jul 2020'!R19)*'AG Jul 2020'!Q19/100))),0)</f>
        <v>0</v>
      </c>
      <c r="F25" s="215">
        <f>IF(AND('AG Jul 2020'!Q19&gt;0,'AG Jul 2020'!S19&gt;0),IF($C$5&lt;('AG Jul 2020'!R19+'AG Jul 2020'!P19),0,IF($C$5&lt;=('AG Jul 2020'!T19+'AG Jul 2020'!R19+'AG Jul 2020'!P19),(($C$5-('AG Jul 2020'!R19+'AG Jul 2020'!P19))*'AG Jul 2020'!S19/100),('AG Jul 2020'!T19*'AG Jul 2020'!S19/100))),0)</f>
        <v>0</v>
      </c>
      <c r="G25" s="215">
        <v>0</v>
      </c>
      <c r="H25" s="215">
        <f>IF(AND('AG Jul 2020'!R19&gt;0,'AG Jul 2020'!T19&gt;0),IF(($C$5&lt;'AG Jul 2020'!T19),(0),($C$5-'AG Jul 2020'!T19)*'AG Jul 2020'!U19/100),IF(AND('AG Jul 2020'!R19&gt;0,'AG Jul 2020'!T19=""),IF(($C$5&lt;'AG Jul 2020'!R19+'AG Jul 2020'!P19),(0),(($C$5-('AG Jul 2020'!R19+'AG Jul 2020'!P19))*'AG Jul 2020'!S19/100)),IF(AND('AG Jul 2020'!P19&gt;0,'AG Jul 2020'!R19=""&gt;0),IF(($C$5&lt;'AG Jul 2020'!P19),(0),($C$5-'AG Jul 2020'!P19)*'AG Jul 2020'!Q19/100),0)))</f>
        <v>0</v>
      </c>
      <c r="I25" s="215">
        <f t="shared" ref="I25" si="13">SUM(C25:H25)</f>
        <v>478.38109090909086</v>
      </c>
      <c r="J25" s="377">
        <f t="shared" si="1"/>
        <v>1625.2363636363634</v>
      </c>
      <c r="K25" s="209">
        <f t="shared" si="2"/>
        <v>1913.5243636363634</v>
      </c>
      <c r="L25" s="181">
        <f t="shared" si="6"/>
        <v>2104.8768</v>
      </c>
      <c r="M25" s="209">
        <f>'AG Jul 2020'!AZ19</f>
        <v>0</v>
      </c>
      <c r="N25" s="209">
        <f>'AG Jul 2020'!BA19</f>
        <v>0</v>
      </c>
      <c r="O25" s="209">
        <f>'AG Jul 2020'!BB19</f>
        <v>0</v>
      </c>
      <c r="P25" s="209">
        <f>'AG Jul 2020'!BC19</f>
        <v>0</v>
      </c>
      <c r="Q25" s="378" t="str">
        <f t="shared" si="3"/>
        <v>No discount</v>
      </c>
      <c r="R25" s="386" t="str">
        <f t="shared" si="4"/>
        <v>Exclusive</v>
      </c>
      <c r="S25" s="209">
        <f t="shared" si="7"/>
        <v>1913.5243636363634</v>
      </c>
      <c r="T25" s="209">
        <f t="shared" si="8"/>
        <v>1913.5243636363634</v>
      </c>
      <c r="U25" s="381">
        <f t="shared" si="9"/>
        <v>2104.8768</v>
      </c>
      <c r="V25" s="381">
        <f t="shared" si="9"/>
        <v>2104.8768</v>
      </c>
      <c r="W25" s="210">
        <f>'AG Jul 2020'!BL19</f>
        <v>0</v>
      </c>
      <c r="X25" s="211" t="str">
        <f>'AG Jul 2020'!BM19</f>
        <v>n</v>
      </c>
    </row>
    <row r="26" spans="1:24" x14ac:dyDescent="0.15">
      <c r="A26" s="163" t="str">
        <f>'AG Jul 2020'!K20</f>
        <v>ReAmped Energy</v>
      </c>
      <c r="B26" s="158" t="str">
        <f>'AG Jul 2020'!L20</f>
        <v>Market offer</v>
      </c>
      <c r="C26" s="215">
        <f>IF('AG Jul 2020'!BP20=0,91*'AG Jul 2020'!M20/100,(91*'AG Jul 2020'!M20/100)+'AG Jul 2020'!BP20/4)</f>
        <v>81.527727272727262</v>
      </c>
      <c r="D26" s="215">
        <f>IF('AG Jul 2020'!O20="",$C$5*'AG Jul 2020'!N20/100,IF($C$5&gt;='AG Jul 2020'!P20,('AG Jul 2020'!P20*'AG Jul 2020'!N20/100),($C$5*'AG Jul 2020'!N20/100)))</f>
        <v>356.72727272727275</v>
      </c>
      <c r="E26" s="215">
        <f>IF(AND('AG Jul 2020'!P20&gt;0,'AG Jul 2020'!R20&gt;0),IF($C$5&lt;'AG Jul 2020'!P20,0,IF($C$5&lt;=('AG Jul 2020'!R20+'AG Jul 2020'!P20),(($C$5-'AG Jul 2020'!P20)*'AG Jul 2020'!Q20/100),(('AG Jul 2020'!R20)*'AG Jul 2020'!Q20/100))),0)</f>
        <v>0</v>
      </c>
      <c r="F26" s="215">
        <f>IF(AND('AG Jul 2020'!Q20&gt;0,'AG Jul 2020'!S20&gt;0),IF($C$5&lt;('AG Jul 2020'!R20+'AG Jul 2020'!P20),0,IF($C$5&lt;=('AG Jul 2020'!T20+'AG Jul 2020'!R20+'AG Jul 2020'!P20),(($C$5-('AG Jul 2020'!R20+'AG Jul 2020'!P20))*'AG Jul 2020'!S20/100),('AG Jul 2020'!T20*'AG Jul 2020'!S20/100))),0)</f>
        <v>0</v>
      </c>
      <c r="G26" s="215">
        <v>0</v>
      </c>
      <c r="H26" s="215">
        <f>IF(AND('AG Jul 2020'!R20&gt;0,'AG Jul 2020'!T20&gt;0),IF(($C$5&lt;'AG Jul 2020'!T20),(0),($C$5-'AG Jul 2020'!T20)*'AG Jul 2020'!U20/100),IF(AND('AG Jul 2020'!R20&gt;0,'AG Jul 2020'!T20=""),IF(($C$5&lt;'AG Jul 2020'!R20+'AG Jul 2020'!P20),(0),(($C$5-('AG Jul 2020'!R20+'AG Jul 2020'!P20))*'AG Jul 2020'!S20/100)),IF(AND('AG Jul 2020'!P20&gt;0,'AG Jul 2020'!R20=""&gt;0),IF(($C$5&lt;'AG Jul 2020'!P20),(0),($C$5-'AG Jul 2020'!P20)*'AG Jul 2020'!Q20/100),0)))</f>
        <v>0</v>
      </c>
      <c r="I26" s="215">
        <f t="shared" ref="I26" si="14">SUM(C26:H26)</f>
        <v>438.255</v>
      </c>
      <c r="J26" s="377">
        <f t="shared" si="1"/>
        <v>1426.909090909091</v>
      </c>
      <c r="K26" s="209">
        <f t="shared" si="2"/>
        <v>1753.02</v>
      </c>
      <c r="L26" s="181">
        <f t="shared" si="6"/>
        <v>1928.3220000000001</v>
      </c>
      <c r="M26" s="209">
        <f>'AG Jul 2020'!AZ20</f>
        <v>0</v>
      </c>
      <c r="N26" s="209">
        <f>'AG Jul 2020'!BA20</f>
        <v>0</v>
      </c>
      <c r="O26" s="209">
        <f>'AG Jul 2020'!BB20</f>
        <v>0</v>
      </c>
      <c r="P26" s="209">
        <f>'AG Jul 2020'!BC20</f>
        <v>0</v>
      </c>
      <c r="Q26" s="378" t="str">
        <f t="shared" si="3"/>
        <v>No discount</v>
      </c>
      <c r="R26" s="386" t="str">
        <f t="shared" si="4"/>
        <v>Exclusive</v>
      </c>
      <c r="S26" s="209">
        <f t="shared" si="7"/>
        <v>1753.02</v>
      </c>
      <c r="T26" s="209">
        <f t="shared" si="8"/>
        <v>1753.02</v>
      </c>
      <c r="U26" s="381">
        <f t="shared" si="9"/>
        <v>1928.3220000000001</v>
      </c>
      <c r="V26" s="381">
        <f t="shared" si="9"/>
        <v>1928.3220000000001</v>
      </c>
      <c r="W26" s="210">
        <f>'AG Jul 2020'!BL20</f>
        <v>0</v>
      </c>
      <c r="X26" s="211" t="str">
        <f>'AG Jul 2020'!BM20</f>
        <v>n</v>
      </c>
    </row>
    <row r="27" spans="1:24" x14ac:dyDescent="0.15">
      <c r="A27" s="163" t="str">
        <f>'AG Jul 2020'!K21</f>
        <v>Powerclub</v>
      </c>
      <c r="B27" s="158" t="str">
        <f>'AG Jul 2020'!L21</f>
        <v>Powerbank Home</v>
      </c>
      <c r="C27" s="215">
        <f>IF('AG Jul 2020'!BP21=0,91*'AG Jul 2020'!M21/100,(91*'AG Jul 2020'!M21/100)+'AG Jul 2020'!BP21/4)</f>
        <v>75.409454545454537</v>
      </c>
      <c r="D27" s="215">
        <f>IF('AG Jul 2020'!O21="",$C$5*'AG Jul 2020'!N21/100,IF($C$5&gt;='AG Jul 2020'!P21,('AG Jul 2020'!P21*'AG Jul 2020'!N21/100),($C$5*'AG Jul 2020'!N21/100)))</f>
        <v>328.09090909090907</v>
      </c>
      <c r="E27" s="215">
        <f>IF(AND('AG Jul 2020'!P21&gt;0,'AG Jul 2020'!R21&gt;0),IF($C$5&lt;'AG Jul 2020'!P21,0,IF($C$5&lt;=('AG Jul 2020'!R21+'AG Jul 2020'!P21),(($C$5-'AG Jul 2020'!P21)*'AG Jul 2020'!Q21/100),(('AG Jul 2020'!R21)*'AG Jul 2020'!Q21/100))),0)</f>
        <v>0</v>
      </c>
      <c r="F27" s="215">
        <f>IF(AND('AG Jul 2020'!Q21&gt;0,'AG Jul 2020'!S21&gt;0),IF($C$5&lt;('AG Jul 2020'!R21+'AG Jul 2020'!P21),0,IF($C$5&lt;=('AG Jul 2020'!T21+'AG Jul 2020'!R21+'AG Jul 2020'!P21),(($C$5-('AG Jul 2020'!R21+'AG Jul 2020'!P21))*'AG Jul 2020'!S21/100),('AG Jul 2020'!T21*'AG Jul 2020'!S21/100))),0)</f>
        <v>0</v>
      </c>
      <c r="G27" s="215">
        <v>0</v>
      </c>
      <c r="H27" s="215">
        <f>IF(AND('AG Jul 2020'!R21&gt;0,'AG Jul 2020'!T21&gt;0),IF(($C$5&lt;'AG Jul 2020'!T21),(0),($C$5-'AG Jul 2020'!T21)*'AG Jul 2020'!U21/100),IF(AND('AG Jul 2020'!R21&gt;0,'AG Jul 2020'!T21=""),IF(($C$5&lt;'AG Jul 2020'!R21+'AG Jul 2020'!P21),(0),(($C$5-('AG Jul 2020'!R21+'AG Jul 2020'!P21))*'AG Jul 2020'!S21/100)),IF(AND('AG Jul 2020'!P21&gt;0,'AG Jul 2020'!R21=""&gt;0),IF(($C$5&lt;'AG Jul 2020'!P21),(0),($C$5-'AG Jul 2020'!P21)*'AG Jul 2020'!Q21/100),0)))</f>
        <v>0</v>
      </c>
      <c r="I27" s="215">
        <f t="shared" ref="I27" si="15">SUM(C27:H27)</f>
        <v>403.5003636363636</v>
      </c>
      <c r="J27" s="377">
        <f t="shared" si="1"/>
        <v>1312.3636363636363</v>
      </c>
      <c r="K27" s="209">
        <f t="shared" si="2"/>
        <v>1614.0014545454544</v>
      </c>
      <c r="L27" s="181">
        <f t="shared" si="6"/>
        <v>1775.4015999999999</v>
      </c>
      <c r="M27" s="209">
        <f>'AG Jul 2020'!AZ21</f>
        <v>0</v>
      </c>
      <c r="N27" s="209">
        <f>'AG Jul 2020'!BA21</f>
        <v>0</v>
      </c>
      <c r="O27" s="209">
        <f>'AG Jul 2020'!BB21</f>
        <v>0</v>
      </c>
      <c r="P27" s="209">
        <f>'AG Jul 2020'!BC21</f>
        <v>0</v>
      </c>
      <c r="Q27" s="158" t="str">
        <f t="shared" si="3"/>
        <v>No discount</v>
      </c>
      <c r="R27" s="158" t="str">
        <f t="shared" si="4"/>
        <v>Exclusive</v>
      </c>
      <c r="S27" s="209">
        <f t="shared" si="7"/>
        <v>1614.0014545454544</v>
      </c>
      <c r="T27" s="209">
        <f t="shared" si="8"/>
        <v>1614.0014545454544</v>
      </c>
      <c r="U27" s="381">
        <f t="shared" si="9"/>
        <v>1775.4015999999999</v>
      </c>
      <c r="V27" s="381">
        <f t="shared" si="9"/>
        <v>1775.4015999999999</v>
      </c>
      <c r="W27" s="210">
        <f>'AG Jul 2020'!BL21</f>
        <v>0</v>
      </c>
      <c r="X27" s="211" t="str">
        <f>'AG Jul 2020'!BM21</f>
        <v>n</v>
      </c>
    </row>
    <row r="28" spans="1:24" x14ac:dyDescent="0.15">
      <c r="A28" s="163" t="str">
        <f>'AG Jul 2020'!K22</f>
        <v>DC Power Co</v>
      </c>
      <c r="B28" s="158" t="str">
        <f>'AG Jul 2020'!L22</f>
        <v>Market offer</v>
      </c>
      <c r="C28" s="215">
        <f>IF('AG Jul 2020'!BP22=0,91*'AG Jul 2020'!M22/100,(91*'AG Jul 2020'!M22/100)+'AG Jul 2020'!BP22/4)</f>
        <v>96.239727272727265</v>
      </c>
      <c r="D28" s="215">
        <f>IF('AG Jul 2020'!O22="",$C$5*'AG Jul 2020'!N22/100,IF($C$5&gt;='AG Jul 2020'!P22,('AG Jul 2020'!P22*'AG Jul 2020'!N22/100),($C$5*'AG Jul 2020'!N22/100)))</f>
        <v>464.56363636363631</v>
      </c>
      <c r="E28" s="215">
        <f>IF(AND('AG Jul 2020'!P22&gt;0,'AG Jul 2020'!R22&gt;0),IF($C$5&lt;'AG Jul 2020'!P22,0,IF($C$5&lt;=('AG Jul 2020'!R22+'AG Jul 2020'!P22),(($C$5-'AG Jul 2020'!P22)*'AG Jul 2020'!Q22/100),(('AG Jul 2020'!R22)*'AG Jul 2020'!Q22/100))),0)</f>
        <v>0</v>
      </c>
      <c r="F28" s="215">
        <f>IF(AND('AG Jul 2020'!Q22&gt;0,'AG Jul 2020'!S22&gt;0),IF($C$5&lt;('AG Jul 2020'!R22+'AG Jul 2020'!P22),0,IF($C$5&lt;=('AG Jul 2020'!T22+'AG Jul 2020'!R22+'AG Jul 2020'!P22),(($C$5-('AG Jul 2020'!R22+'AG Jul 2020'!P22))*'AG Jul 2020'!S22/100),('AG Jul 2020'!T22*'AG Jul 2020'!S22/100))),0)</f>
        <v>0</v>
      </c>
      <c r="G28" s="215">
        <v>0</v>
      </c>
      <c r="H28" s="215">
        <f>IF(AND('AG Jul 2020'!R22&gt;0,'AG Jul 2020'!T22&gt;0),IF(($C$5&lt;'AG Jul 2020'!T22),(0),($C$5-'AG Jul 2020'!T22)*'AG Jul 2020'!U22/100),IF(AND('AG Jul 2020'!R22&gt;0,'AG Jul 2020'!T22=""),IF(($C$5&lt;'AG Jul 2020'!R22+'AG Jul 2020'!P22),(0),(($C$5-('AG Jul 2020'!R22+'AG Jul 2020'!P22))*'AG Jul 2020'!S22/100)),IF(AND('AG Jul 2020'!P22&gt;0,'AG Jul 2020'!R22=""&gt;0),IF(($C$5&lt;'AG Jul 2020'!P22),(0),($C$5-'AG Jul 2020'!P22)*'AG Jul 2020'!Q22/100),0)))</f>
        <v>0</v>
      </c>
      <c r="I28" s="215">
        <f t="shared" ref="I28" si="16">SUM(C28:H28)</f>
        <v>560.80336363636354</v>
      </c>
      <c r="J28" s="377">
        <f t="shared" ref="J28" si="17">(I28-C28)*4</f>
        <v>1858.2545454545452</v>
      </c>
      <c r="K28" s="209">
        <f t="shared" ref="K28" si="18">I28*4</f>
        <v>2243.2134545454542</v>
      </c>
      <c r="L28" s="181">
        <f t="shared" ref="L28" si="19">K28*1.1</f>
        <v>2467.5347999999999</v>
      </c>
      <c r="M28" s="209">
        <f>'AG Jul 2020'!AZ22</f>
        <v>0</v>
      </c>
      <c r="N28" s="209">
        <f>'AG Jul 2020'!BA22</f>
        <v>0</v>
      </c>
      <c r="O28" s="209">
        <f>'AG Jul 2020'!BB22</f>
        <v>0</v>
      </c>
      <c r="P28" s="209">
        <f>'AG Jul 2020'!BC22</f>
        <v>0</v>
      </c>
      <c r="Q28" s="158" t="str">
        <f t="shared" ref="Q28" si="20">IF(SUM(M28:P28)=0,"No discount",IF(M28&gt;0,"Guaranteed off bill",IF(N28&gt;0,"Guaranteed off usage",IF(O28&gt;0,"Pay-on-time off bill","Pay-on-time off usage"))))</f>
        <v>No discount</v>
      </c>
      <c r="R28" s="158" t="str">
        <f t="shared" ref="R28" si="21">IF(OR(A28="Origin Energy",A28="Red Energy",A28="Powershop"),"Inclusive","Exclusive")</f>
        <v>Exclusive</v>
      </c>
      <c r="S28" s="209">
        <f t="shared" ref="S28" si="22">IF(AND(Q28="Guaranteed off bill",R28="Inclusive"),((K28*1.1)-((K28*1.1)*M28/100))/1.1,IF(AND(Q28="Guaranteed off usage",R28="Inclusive"),((K28*1.1)-((J28*1.1)*N28/100))/1.1,IF(AND(Q28="Guaranteed off bill",R28="Exclusive"),K28-(K28*M28/100),IF(AND(Q28="Guaranteed off usage",R28="Exclusive"),K28-(J28*N28/100),IF(R28="Inclusive",((K28*1.1))/1.1,K28)))))</f>
        <v>2243.2134545454542</v>
      </c>
      <c r="T28" s="209">
        <f t="shared" ref="T28" si="23">IF(AND(Q28="Pay-on-time off bill",R28="Inclusive"),((S28*1.1)-((S28*1.1)*O28/100))/1.1,IF(AND(Q28="Pay-on-time off usage",R28="Inclusive"),((S28*1.1)-((J28*1.1)*P28/100))/1.1,IF(AND(Q28="Pay-on-time off bill",R28="Exclusive"),S28-(S28*O28/100),IF(AND(Q28="Pay-on-time off usage",R28="Exclusive"),S28-(J28*P28/100),IF(R28="Inclusive",((S28*1.1))/1.1,S28)))))</f>
        <v>2243.2134545454542</v>
      </c>
      <c r="U28" s="381">
        <f t="shared" ref="U28" si="24">S28*1.1</f>
        <v>2467.5347999999999</v>
      </c>
      <c r="V28" s="381">
        <f t="shared" ref="V28" si="25">T28*1.1</f>
        <v>2467.5347999999999</v>
      </c>
      <c r="W28" s="210">
        <f>'AG Jul 2020'!BL22</f>
        <v>0</v>
      </c>
      <c r="X28" s="211" t="str">
        <f>'AG Jul 2020'!BM22</f>
        <v>n</v>
      </c>
    </row>
    <row r="29" spans="1:24" x14ac:dyDescent="0.15">
      <c r="A29" s="163" t="str">
        <f>'AG Jul 2020'!K23</f>
        <v>Amber Electric</v>
      </c>
      <c r="B29" s="158" t="str">
        <f>'AG Jul 2020'!L23</f>
        <v>Market offer</v>
      </c>
      <c r="C29" s="215">
        <f>IF('AG Jul 2020'!BP23=0,91*'AG Jul 2020'!M23/100,(91*'AG Jul 2020'!M23/100)+'AG Jul 2020'!BP23/4)</f>
        <v>90.214090909090899</v>
      </c>
      <c r="D29" s="215">
        <f>IF('AG Jul 2020'!O23="",$C$5*'AG Jul 2020'!N23/100,IF($C$5&gt;='AG Jul 2020'!P23,('AG Jul 2020'!P23*'AG Jul 2020'!N23/100),($C$5*'AG Jul 2020'!N23/100)))</f>
        <v>448.5272727272727</v>
      </c>
      <c r="E29" s="215">
        <f>IF(AND('AG Jul 2020'!P23&gt;0,'AG Jul 2020'!R23&gt;0),IF($C$5&lt;'AG Jul 2020'!P23,0,IF($C$5&lt;=('AG Jul 2020'!R23+'AG Jul 2020'!P23),(($C$5-'AG Jul 2020'!P23)*'AG Jul 2020'!Q23/100),(('AG Jul 2020'!R23)*'AG Jul 2020'!Q23/100))),0)</f>
        <v>0</v>
      </c>
      <c r="F29" s="215">
        <f>IF(AND('AG Jul 2020'!Q23&gt;0,'AG Jul 2020'!S23&gt;0),IF($C$5&lt;('AG Jul 2020'!R23+'AG Jul 2020'!P23),0,IF($C$5&lt;=('AG Jul 2020'!T23+'AG Jul 2020'!R23+'AG Jul 2020'!P23),(($C$5-('AG Jul 2020'!R23+'AG Jul 2020'!P23))*'AG Jul 2020'!S23/100),('AG Jul 2020'!T23*'AG Jul 2020'!S23/100))),0)</f>
        <v>0</v>
      </c>
      <c r="G29" s="215">
        <v>0</v>
      </c>
      <c r="H29" s="215">
        <f>IF(AND('AG Jul 2020'!R23&gt;0,'AG Jul 2020'!T23&gt;0),IF(($C$5&lt;'AG Jul 2020'!T23),(0),($C$5-'AG Jul 2020'!T23)*'AG Jul 2020'!U23/100),IF(AND('AG Jul 2020'!R23&gt;0,'AG Jul 2020'!T23=""),IF(($C$5&lt;'AG Jul 2020'!R23+'AG Jul 2020'!P23),(0),(($C$5-('AG Jul 2020'!R23+'AG Jul 2020'!P23))*'AG Jul 2020'!S23/100)),IF(AND('AG Jul 2020'!P23&gt;0,'AG Jul 2020'!R23=""&gt;0),IF(($C$5&lt;'AG Jul 2020'!P23),(0),($C$5-'AG Jul 2020'!P23)*'AG Jul 2020'!Q23/100),0)))</f>
        <v>0</v>
      </c>
      <c r="I29" s="215">
        <f t="shared" ref="I29" si="26">SUM(C29:H29)</f>
        <v>538.74136363636364</v>
      </c>
      <c r="J29" s="377">
        <f t="shared" ref="J29" si="27">(I29-C29)*4</f>
        <v>1794.109090909091</v>
      </c>
      <c r="K29" s="209">
        <f t="shared" ref="K29" si="28">I29*4</f>
        <v>2154.9654545454546</v>
      </c>
      <c r="L29" s="181">
        <f t="shared" ref="L29" si="29">K29*1.1</f>
        <v>2370.4620000000004</v>
      </c>
      <c r="M29" s="209">
        <f>'AG Jul 2020'!AZ23</f>
        <v>0</v>
      </c>
      <c r="N29" s="209">
        <f>'AG Jul 2020'!BA23</f>
        <v>0</v>
      </c>
      <c r="O29" s="209">
        <f>'AG Jul 2020'!BB23</f>
        <v>0</v>
      </c>
      <c r="P29" s="209">
        <f>'AG Jul 2020'!BC23</f>
        <v>0</v>
      </c>
      <c r="Q29" s="158" t="str">
        <f t="shared" ref="Q29" si="30">IF(SUM(M29:P29)=0,"No discount",IF(M29&gt;0,"Guaranteed off bill",IF(N29&gt;0,"Guaranteed off usage",IF(O29&gt;0,"Pay-on-time off bill","Pay-on-time off usage"))))</f>
        <v>No discount</v>
      </c>
      <c r="R29" s="158" t="str">
        <f t="shared" ref="R29" si="31">IF(OR(A29="Origin Energy",A29="Red Energy",A29="Powershop"),"Inclusive","Exclusive")</f>
        <v>Exclusive</v>
      </c>
      <c r="S29" s="209">
        <f t="shared" ref="S29" si="32">IF(AND(Q29="Guaranteed off bill",R29="Inclusive"),((K29*1.1)-((K29*1.1)*M29/100))/1.1,IF(AND(Q29="Guaranteed off usage",R29="Inclusive"),((K29*1.1)-((J29*1.1)*N29/100))/1.1,IF(AND(Q29="Guaranteed off bill",R29="Exclusive"),K29-(K29*M29/100),IF(AND(Q29="Guaranteed off usage",R29="Exclusive"),K29-(J29*N29/100),IF(R29="Inclusive",((K29*1.1))/1.1,K29)))))</f>
        <v>2154.9654545454546</v>
      </c>
      <c r="T29" s="209">
        <f t="shared" ref="T29" si="33">IF(AND(Q29="Pay-on-time off bill",R29="Inclusive"),((S29*1.1)-((S29*1.1)*O29/100))/1.1,IF(AND(Q29="Pay-on-time off usage",R29="Inclusive"),((S29*1.1)-((J29*1.1)*P29/100))/1.1,IF(AND(Q29="Pay-on-time off bill",R29="Exclusive"),S29-(S29*O29/100),IF(AND(Q29="Pay-on-time off usage",R29="Exclusive"),S29-(J29*P29/100),IF(R29="Inclusive",((S29*1.1))/1.1,S29)))))</f>
        <v>2154.9654545454546</v>
      </c>
      <c r="U29" s="381">
        <f t="shared" ref="U29" si="34">S29*1.1</f>
        <v>2370.4620000000004</v>
      </c>
      <c r="V29" s="381">
        <f t="shared" ref="V29" si="35">T29*1.1</f>
        <v>2370.4620000000004</v>
      </c>
      <c r="W29" s="210">
        <f>'AG Jul 2020'!BL23</f>
        <v>0</v>
      </c>
      <c r="X29" s="211" t="str">
        <f>'AG Jul 2020'!BM23</f>
        <v>n</v>
      </c>
    </row>
    <row r="30" spans="1:24" x14ac:dyDescent="0.15">
      <c r="A30" s="163" t="str">
        <f>'AG Jul 2020'!K24</f>
        <v>Enova Energy</v>
      </c>
      <c r="B30" s="158" t="str">
        <f>'AG Jul 2020'!L24</f>
        <v>Community Plus</v>
      </c>
      <c r="C30" s="215">
        <f>IF('AG Jul 2020'!BP24=0,91*'AG Jul 2020'!M24/100,(91*'AG Jul 2020'!M24/100)+'AG Jul 2020'!BP24/4)</f>
        <v>73.627272727272725</v>
      </c>
      <c r="D30" s="215">
        <f>IF('AG Jul 2020'!O24="",$C$5*'AG Jul 2020'!N24/100,IF($C$5&gt;='AG Jul 2020'!P24,('AG Jul 2020'!P24*'AG Jul 2020'!N24/100),($C$5*'AG Jul 2020'!N24/100)))</f>
        <v>425.45454545454538</v>
      </c>
      <c r="E30" s="215">
        <f>IF(AND('AG Jul 2020'!P24&gt;0,'AG Jul 2020'!R24&gt;0),IF($C$5&lt;'AG Jul 2020'!P24,0,IF($C$5&lt;=('AG Jul 2020'!R24+'AG Jul 2020'!P24),(($C$5-'AG Jul 2020'!P24)*'AG Jul 2020'!Q24/100),(('AG Jul 2020'!R24)*'AG Jul 2020'!Q24/100))),0)</f>
        <v>0</v>
      </c>
      <c r="F30" s="215">
        <f>IF(AND('AG Jul 2020'!Q24&gt;0,'AG Jul 2020'!S24&gt;0),IF($C$5&lt;('AG Jul 2020'!R24+'AG Jul 2020'!P24),0,IF($C$5&lt;=('AG Jul 2020'!T24+'AG Jul 2020'!R24+'AG Jul 2020'!P24),(($C$5-('AG Jul 2020'!R24+'AG Jul 2020'!P24))*'AG Jul 2020'!S24/100),('AG Jul 2020'!T24*'AG Jul 2020'!S24/100))),0)</f>
        <v>0</v>
      </c>
      <c r="G30" s="215">
        <v>0</v>
      </c>
      <c r="H30" s="215">
        <f>IF(AND('AG Jul 2020'!R24&gt;0,'AG Jul 2020'!T24&gt;0),IF(($C$5&lt;'AG Jul 2020'!T24),(0),($C$5-'AG Jul 2020'!T24)*'AG Jul 2020'!U24/100),IF(AND('AG Jul 2020'!R24&gt;0,'AG Jul 2020'!T24=""),IF(($C$5&lt;'AG Jul 2020'!R24+'AG Jul 2020'!P24),(0),(($C$5-('AG Jul 2020'!R24+'AG Jul 2020'!P24))*'AG Jul 2020'!S24/100)),IF(AND('AG Jul 2020'!P24&gt;0,'AG Jul 2020'!R24=""&gt;0),IF(($C$5&lt;'AG Jul 2020'!P24),(0),($C$5-'AG Jul 2020'!P24)*'AG Jul 2020'!Q24/100),0)))</f>
        <v>0</v>
      </c>
      <c r="I30" s="215">
        <f t="shared" ref="I30:I39" si="36">SUM(C30:H30)</f>
        <v>499.08181818181811</v>
      </c>
      <c r="J30" s="377">
        <f t="shared" ref="J30:J39" si="37">(I30-C30)*4</f>
        <v>1701.8181818181815</v>
      </c>
      <c r="K30" s="209">
        <f t="shared" ref="K30:K39" si="38">I30*4</f>
        <v>1996.3272727272724</v>
      </c>
      <c r="L30" s="181">
        <f t="shared" ref="L30:L39" si="39">K30*1.1</f>
        <v>2195.96</v>
      </c>
      <c r="M30" s="209">
        <f>'AG Jul 2020'!AZ24</f>
        <v>0</v>
      </c>
      <c r="N30" s="209">
        <f>'AG Jul 2020'!BA24</f>
        <v>0</v>
      </c>
      <c r="O30" s="209">
        <f>'AG Jul 2020'!BB24</f>
        <v>0</v>
      </c>
      <c r="P30" s="209">
        <f>'AG Jul 2020'!BC24</f>
        <v>3</v>
      </c>
      <c r="Q30" s="158" t="str">
        <f t="shared" ref="Q30:Q39" si="40">IF(SUM(M30:P30)=0,"No discount",IF(M30&gt;0,"Guaranteed off bill",IF(N30&gt;0,"Guaranteed off usage",IF(O30&gt;0,"Pay-on-time off bill","Pay-on-time off usage"))))</f>
        <v>Pay-on-time off usage</v>
      </c>
      <c r="R30" s="158" t="str">
        <f t="shared" ref="R30:R39" si="41">IF(OR(A30="Origin Energy",A30="Red Energy",A30="Powershop"),"Inclusive","Exclusive")</f>
        <v>Exclusive</v>
      </c>
      <c r="S30" s="209">
        <f t="shared" ref="S30:S39" si="42">IF(AND(Q30="Guaranteed off bill",R30="Inclusive"),((K30*1.1)-((K30*1.1)*M30/100))/1.1,IF(AND(Q30="Guaranteed off usage",R30="Inclusive"),((K30*1.1)-((J30*1.1)*N30/100))/1.1,IF(AND(Q30="Guaranteed off bill",R30="Exclusive"),K30-(K30*M30/100),IF(AND(Q30="Guaranteed off usage",R30="Exclusive"),K30-(J30*N30/100),IF(R30="Inclusive",((K30*1.1))/1.1,K30)))))</f>
        <v>1996.3272727272724</v>
      </c>
      <c r="T30" s="209">
        <f t="shared" ref="T30:T39" si="43">IF(AND(Q30="Pay-on-time off bill",R30="Inclusive"),((S30*1.1)-((S30*1.1)*O30/100))/1.1,IF(AND(Q30="Pay-on-time off usage",R30="Inclusive"),((S30*1.1)-((J30*1.1)*P30/100))/1.1,IF(AND(Q30="Pay-on-time off bill",R30="Exclusive"),S30-(S30*O30/100),IF(AND(Q30="Pay-on-time off usage",R30="Exclusive"),S30-(J30*P30/100),IF(R30="Inclusive",((S30*1.1))/1.1,S30)))))</f>
        <v>1945.272727272727</v>
      </c>
      <c r="U30" s="381">
        <f t="shared" ref="U30:U39" si="44">S30*1.1</f>
        <v>2195.96</v>
      </c>
      <c r="V30" s="381">
        <f t="shared" ref="V30:V39" si="45">T30*1.1</f>
        <v>2139.7999999999997</v>
      </c>
      <c r="W30" s="210">
        <f>'AG Jul 2020'!BL24</f>
        <v>0</v>
      </c>
      <c r="X30" s="211" t="str">
        <f>'AG Jul 2020'!BM24</f>
        <v>n</v>
      </c>
    </row>
    <row r="31" spans="1:24" x14ac:dyDescent="0.15">
      <c r="A31" s="163" t="str">
        <f>'AG Jul 2020'!K25</f>
        <v>Sumo Power</v>
      </c>
      <c r="B31" s="158" t="str">
        <f>'AG Jul 2020'!L25</f>
        <v>Lite</v>
      </c>
      <c r="C31" s="215">
        <f>IF('AG Jul 2020'!BP25=0,91*'AG Jul 2020'!M25/100,(91*'AG Jul 2020'!M25/100)+'AG Jul 2020'!BP25/4)</f>
        <v>77.349999999999994</v>
      </c>
      <c r="D31" s="215">
        <f>IF('AG Jul 2020'!O25="",$C$5*'AG Jul 2020'!N25/100,IF($C$5&gt;='AG Jul 2020'!P25,('AG Jul 2020'!P25*'AG Jul 2020'!N25/100),($C$5*'AG Jul 2020'!N25/100)))</f>
        <v>305.5</v>
      </c>
      <c r="E31" s="215">
        <f>IF(AND('AG Jul 2020'!P25&gt;0,'AG Jul 2020'!R25&gt;0),IF($C$5&lt;'AG Jul 2020'!P25,0,IF($C$5&lt;=('AG Jul 2020'!R25+'AG Jul 2020'!P25),(($C$5-'AG Jul 2020'!P25)*'AG Jul 2020'!Q25/100),(('AG Jul 2020'!R25)*'AG Jul 2020'!Q25/100))),0)</f>
        <v>0</v>
      </c>
      <c r="F31" s="215">
        <f>IF(AND('AG Jul 2020'!Q25&gt;0,'AG Jul 2020'!S25&gt;0),IF($C$5&lt;('AG Jul 2020'!R25+'AG Jul 2020'!P25),0,IF($C$5&lt;=('AG Jul 2020'!T25+'AG Jul 2020'!R25+'AG Jul 2020'!P25),(($C$5-('AG Jul 2020'!R25+'AG Jul 2020'!P25))*'AG Jul 2020'!S25/100),('AG Jul 2020'!T25*'AG Jul 2020'!S25/100))),0)</f>
        <v>0</v>
      </c>
      <c r="G31" s="215">
        <v>0</v>
      </c>
      <c r="H31" s="215">
        <f>IF(AND('AG Jul 2020'!R25&gt;0,'AG Jul 2020'!T25&gt;0),IF(($C$5&lt;'AG Jul 2020'!T25),(0),($C$5-'AG Jul 2020'!T25)*'AG Jul 2020'!U25/100),IF(AND('AG Jul 2020'!R25&gt;0,'AG Jul 2020'!T25=""),IF(($C$5&lt;'AG Jul 2020'!R25+'AG Jul 2020'!P25),(0),(($C$5-('AG Jul 2020'!R25+'AG Jul 2020'!P25))*'AG Jul 2020'!S25/100)),IF(AND('AG Jul 2020'!P25&gt;0,'AG Jul 2020'!R25=""&gt;0),IF(($C$5&lt;'AG Jul 2020'!P25),(0),($C$5-'AG Jul 2020'!P25)*'AG Jul 2020'!Q25/100),0)))</f>
        <v>115</v>
      </c>
      <c r="I31" s="215">
        <f t="shared" si="36"/>
        <v>497.85</v>
      </c>
      <c r="J31" s="377">
        <f t="shared" si="37"/>
        <v>1682</v>
      </c>
      <c r="K31" s="209">
        <f t="shared" si="38"/>
        <v>1991.4</v>
      </c>
      <c r="L31" s="181">
        <f t="shared" si="39"/>
        <v>2190.5400000000004</v>
      </c>
      <c r="M31" s="209">
        <f>'AG Jul 2020'!AZ25</f>
        <v>0</v>
      </c>
      <c r="N31" s="209">
        <f>'AG Jul 2020'!BA25</f>
        <v>0</v>
      </c>
      <c r="O31" s="209">
        <f>'AG Jul 2020'!BB25</f>
        <v>0</v>
      </c>
      <c r="P31" s="209">
        <f>'AG Jul 2020'!BC25</f>
        <v>0</v>
      </c>
      <c r="Q31" s="158" t="str">
        <f t="shared" si="40"/>
        <v>No discount</v>
      </c>
      <c r="R31" s="158" t="str">
        <f t="shared" si="41"/>
        <v>Exclusive</v>
      </c>
      <c r="S31" s="209">
        <f t="shared" si="42"/>
        <v>1991.4</v>
      </c>
      <c r="T31" s="209">
        <f t="shared" si="43"/>
        <v>1991.4</v>
      </c>
      <c r="U31" s="381">
        <f t="shared" si="44"/>
        <v>2190.5400000000004</v>
      </c>
      <c r="V31" s="381">
        <f t="shared" si="45"/>
        <v>2190.5400000000004</v>
      </c>
      <c r="W31" s="210">
        <f>'AG Jul 2020'!BL25</f>
        <v>0</v>
      </c>
      <c r="X31" s="211" t="str">
        <f>'AG Jul 2020'!BM25</f>
        <v>n</v>
      </c>
    </row>
    <row r="32" spans="1:24" x14ac:dyDescent="0.15">
      <c r="A32" s="163" t="str">
        <f>'AG Jul 2020'!K26</f>
        <v>Tango Energy</v>
      </c>
      <c r="B32" s="158" t="str">
        <f>'AG Jul 2020'!L26</f>
        <v>Home Select</v>
      </c>
      <c r="C32" s="215">
        <f>IF('AG Jul 2020'!BP26=0,91*'AG Jul 2020'!M26/100,(91*'AG Jul 2020'!M26/100)+'AG Jul 2020'!BP26/4)</f>
        <v>66.156999999999982</v>
      </c>
      <c r="D32" s="215">
        <f>IF('AG Jul 2020'!O26="",$C$5*'AG Jul 2020'!N26/100,IF($C$5&gt;='AG Jul 2020'!P26,('AG Jul 2020'!P26*'AG Jul 2020'!N26/100),($C$5*'AG Jul 2020'!N26/100)))</f>
        <v>372.6</v>
      </c>
      <c r="E32" s="215">
        <f>IF(AND('AG Jul 2020'!P26&gt;0,'AG Jul 2020'!R26&gt;0),IF($C$5&lt;'AG Jul 2020'!P26,0,IF($C$5&lt;=('AG Jul 2020'!R26+'AG Jul 2020'!P26),(($C$5-'AG Jul 2020'!P26)*'AG Jul 2020'!Q26/100),(('AG Jul 2020'!R26)*'AG Jul 2020'!Q26/100))),0)</f>
        <v>0</v>
      </c>
      <c r="F32" s="215">
        <f>IF(AND('AG Jul 2020'!Q26&gt;0,'AG Jul 2020'!S26&gt;0),IF($C$5&lt;('AG Jul 2020'!R26+'AG Jul 2020'!P26),0,IF($C$5&lt;=('AG Jul 2020'!T26+'AG Jul 2020'!R26+'AG Jul 2020'!P26),(($C$5-('AG Jul 2020'!R26+'AG Jul 2020'!P26))*'AG Jul 2020'!S26/100),('AG Jul 2020'!T26*'AG Jul 2020'!S26/100))),0)</f>
        <v>0</v>
      </c>
      <c r="G32" s="215">
        <v>0</v>
      </c>
      <c r="H32" s="215">
        <f>IF(AND('AG Jul 2020'!R26&gt;0,'AG Jul 2020'!T26&gt;0),IF(($C$5&lt;'AG Jul 2020'!T26),(0),($C$5-'AG Jul 2020'!T26)*'AG Jul 2020'!U26/100),IF(AND('AG Jul 2020'!R26&gt;0,'AG Jul 2020'!T26=""),IF(($C$5&lt;'AG Jul 2020'!R26+'AG Jul 2020'!P26),(0),(($C$5-('AG Jul 2020'!R26+'AG Jul 2020'!P26))*'AG Jul 2020'!S26/100)),IF(AND('AG Jul 2020'!P26&gt;0,'AG Jul 2020'!R26=""&gt;0),IF(($C$5&lt;'AG Jul 2020'!P26),(0),($C$5-'AG Jul 2020'!P26)*'AG Jul 2020'!Q26/100),0)))</f>
        <v>0</v>
      </c>
      <c r="I32" s="215">
        <f t="shared" si="36"/>
        <v>438.75700000000001</v>
      </c>
      <c r="J32" s="377">
        <f t="shared" si="37"/>
        <v>1490.4</v>
      </c>
      <c r="K32" s="209">
        <f t="shared" si="38"/>
        <v>1755.028</v>
      </c>
      <c r="L32" s="181">
        <f t="shared" si="39"/>
        <v>1930.5308000000002</v>
      </c>
      <c r="M32" s="209">
        <f>'AG Jul 2020'!AZ26</f>
        <v>0</v>
      </c>
      <c r="N32" s="209">
        <f>'AG Jul 2020'!BA26</f>
        <v>0</v>
      </c>
      <c r="O32" s="209">
        <f>'AG Jul 2020'!BB26</f>
        <v>0</v>
      </c>
      <c r="P32" s="209">
        <f>'AG Jul 2020'!BC26</f>
        <v>0</v>
      </c>
      <c r="Q32" s="158" t="str">
        <f t="shared" si="40"/>
        <v>No discount</v>
      </c>
      <c r="R32" s="158" t="str">
        <f t="shared" si="41"/>
        <v>Exclusive</v>
      </c>
      <c r="S32" s="209">
        <f t="shared" si="42"/>
        <v>1755.028</v>
      </c>
      <c r="T32" s="209">
        <f t="shared" si="43"/>
        <v>1755.028</v>
      </c>
      <c r="U32" s="381">
        <f t="shared" si="44"/>
        <v>1930.5308000000002</v>
      </c>
      <c r="V32" s="381">
        <f t="shared" si="45"/>
        <v>1930.5308000000002</v>
      </c>
      <c r="W32" s="210">
        <f>'AG Jul 2020'!BL26</f>
        <v>0</v>
      </c>
      <c r="X32" s="211" t="str">
        <f>'AG Jul 2020'!BM26</f>
        <v>n</v>
      </c>
    </row>
    <row r="33" spans="1:24" x14ac:dyDescent="0.15">
      <c r="A33" s="163" t="str">
        <f>'AG Jul 2020'!K27</f>
        <v>Bright Spark Power</v>
      </c>
      <c r="B33" s="158" t="str">
        <f>'AG Jul 2020'!L27</f>
        <v>No Contract</v>
      </c>
      <c r="C33" s="215">
        <f>IF('AG Jul 2020'!BP27=0,91*'AG Jul 2020'!M27/100,(91*'AG Jul 2020'!M27/100)+'AG Jul 2020'!BP27/4)</f>
        <v>64.030909090909091</v>
      </c>
      <c r="D33" s="215">
        <f>IF('AG Jul 2020'!O27="",$C$5*'AG Jul 2020'!N27/100,IF($C$5&gt;='AG Jul 2020'!P27,('AG Jul 2020'!P27*'AG Jul 2020'!N27/100),($C$5*'AG Jul 2020'!N27/100)))</f>
        <v>367.36363636363632</v>
      </c>
      <c r="E33" s="215">
        <f>IF(AND('AG Jul 2020'!P27&gt;0,'AG Jul 2020'!R27&gt;0),IF($C$5&lt;'AG Jul 2020'!P27,0,IF($C$5&lt;=('AG Jul 2020'!R27+'AG Jul 2020'!P27),(($C$5-'AG Jul 2020'!P27)*'AG Jul 2020'!Q27/100),(('AG Jul 2020'!R27)*'AG Jul 2020'!Q27/100))),0)</f>
        <v>0</v>
      </c>
      <c r="F33" s="215">
        <f>IF(AND('AG Jul 2020'!Q27&gt;0,'AG Jul 2020'!S27&gt;0),IF($C$5&lt;('AG Jul 2020'!R27+'AG Jul 2020'!P27),0,IF($C$5&lt;=('AG Jul 2020'!T27+'AG Jul 2020'!R27+'AG Jul 2020'!P27),(($C$5-('AG Jul 2020'!R27+'AG Jul 2020'!P27))*'AG Jul 2020'!S27/100),('AG Jul 2020'!T27*'AG Jul 2020'!S27/100))),0)</f>
        <v>0</v>
      </c>
      <c r="G33" s="215">
        <v>0</v>
      </c>
      <c r="H33" s="215">
        <f>IF(AND('AG Jul 2020'!R27&gt;0,'AG Jul 2020'!T27&gt;0),IF(($C$5&lt;'AG Jul 2020'!T27),(0),($C$5-'AG Jul 2020'!T27)*'AG Jul 2020'!U27/100),IF(AND('AG Jul 2020'!R27&gt;0,'AG Jul 2020'!T27=""),IF(($C$5&lt;'AG Jul 2020'!R27+'AG Jul 2020'!P27),(0),(($C$5-('AG Jul 2020'!R27+'AG Jul 2020'!P27))*'AG Jul 2020'!S27/100)),IF(AND('AG Jul 2020'!P27&gt;0,'AG Jul 2020'!R27=""&gt;0),IF(($C$5&lt;'AG Jul 2020'!P27),(0),($C$5-'AG Jul 2020'!P27)*'AG Jul 2020'!Q27/100),0)))</f>
        <v>0</v>
      </c>
      <c r="I33" s="215">
        <f t="shared" si="36"/>
        <v>431.39454545454544</v>
      </c>
      <c r="J33" s="377">
        <f t="shared" si="37"/>
        <v>1469.4545454545455</v>
      </c>
      <c r="K33" s="209">
        <f t="shared" si="38"/>
        <v>1725.5781818181817</v>
      </c>
      <c r="L33" s="181">
        <f t="shared" si="39"/>
        <v>1898.136</v>
      </c>
      <c r="M33" s="209">
        <f>'AG Jul 2020'!AZ27</f>
        <v>0</v>
      </c>
      <c r="N33" s="209">
        <f>'AG Jul 2020'!BA27</f>
        <v>0</v>
      </c>
      <c r="O33" s="209">
        <f>'AG Jul 2020'!BB27</f>
        <v>0</v>
      </c>
      <c r="P33" s="209">
        <f>'AG Jul 2020'!BC27</f>
        <v>0</v>
      </c>
      <c r="Q33" s="158" t="str">
        <f t="shared" si="40"/>
        <v>No discount</v>
      </c>
      <c r="R33" s="158" t="str">
        <f t="shared" si="41"/>
        <v>Exclusive</v>
      </c>
      <c r="S33" s="209">
        <f t="shared" si="42"/>
        <v>1725.5781818181817</v>
      </c>
      <c r="T33" s="209">
        <f t="shared" si="43"/>
        <v>1725.5781818181817</v>
      </c>
      <c r="U33" s="381">
        <f t="shared" si="44"/>
        <v>1898.136</v>
      </c>
      <c r="V33" s="381">
        <f t="shared" si="45"/>
        <v>1898.136</v>
      </c>
      <c r="W33" s="210">
        <f>'AG Jul 2020'!BL27</f>
        <v>0</v>
      </c>
      <c r="X33" s="211" t="str">
        <f>'AG Jul 2020'!BM27</f>
        <v>n</v>
      </c>
    </row>
    <row r="34" spans="1:24" x14ac:dyDescent="0.15">
      <c r="A34" s="163" t="str">
        <f>'AG Jul 2020'!K28</f>
        <v>Discover Energy</v>
      </c>
      <c r="B34" s="158" t="str">
        <f>'AG Jul 2020'!L28</f>
        <v>Economy Saver</v>
      </c>
      <c r="C34" s="215">
        <f>IF('AG Jul 2020'!BP28=0,91*'AG Jul 2020'!M28/100,(91*'AG Jul 2020'!M28/100)+'AG Jul 2020'!BP28/4)</f>
        <v>70.525000000000006</v>
      </c>
      <c r="D34" s="215">
        <f>IF('AG Jul 2020'!O28="",$C$5*'AG Jul 2020'!N28/100,IF($C$5&gt;='AG Jul 2020'!P28,('AG Jul 2020'!P28*'AG Jul 2020'!N28/100),($C$5*'AG Jul 2020'!N28/100)))</f>
        <v>482.39999999999992</v>
      </c>
      <c r="E34" s="215">
        <f>IF(AND('AG Jul 2020'!P28&gt;0,'AG Jul 2020'!R28&gt;0),IF($C$5&lt;'AG Jul 2020'!P28,0,IF($C$5&lt;=('AG Jul 2020'!R28+'AG Jul 2020'!P28),(($C$5-'AG Jul 2020'!P28)*'AG Jul 2020'!Q28/100),(('AG Jul 2020'!R28)*'AG Jul 2020'!Q28/100))),0)</f>
        <v>0</v>
      </c>
      <c r="F34" s="215">
        <f>IF(AND('AG Jul 2020'!Q28&gt;0,'AG Jul 2020'!S28&gt;0),IF($C$5&lt;('AG Jul 2020'!R28+'AG Jul 2020'!P28),0,IF($C$5&lt;=('AG Jul 2020'!T28+'AG Jul 2020'!R28+'AG Jul 2020'!P28),(($C$5-('AG Jul 2020'!R28+'AG Jul 2020'!P28))*'AG Jul 2020'!S28/100),('AG Jul 2020'!T28*'AG Jul 2020'!S28/100))),0)</f>
        <v>0</v>
      </c>
      <c r="G34" s="215">
        <v>0</v>
      </c>
      <c r="H34" s="215">
        <f>IF(AND('AG Jul 2020'!R28&gt;0,'AG Jul 2020'!T28&gt;0),IF(($C$5&lt;'AG Jul 2020'!T28),(0),($C$5-'AG Jul 2020'!T28)*'AG Jul 2020'!U28/100),IF(AND('AG Jul 2020'!R28&gt;0,'AG Jul 2020'!T28=""),IF(($C$5&lt;'AG Jul 2020'!R28+'AG Jul 2020'!P28),(0),(($C$5-('AG Jul 2020'!R28+'AG Jul 2020'!P28))*'AG Jul 2020'!S28/100)),IF(AND('AG Jul 2020'!P28&gt;0,'AG Jul 2020'!R28=""&gt;0),IF(($C$5&lt;'AG Jul 2020'!P28),(0),($C$5-'AG Jul 2020'!P28)*'AG Jul 2020'!Q28/100),0)))</f>
        <v>0</v>
      </c>
      <c r="I34" s="215">
        <f t="shared" si="36"/>
        <v>552.92499999999995</v>
      </c>
      <c r="J34" s="377">
        <f t="shared" si="37"/>
        <v>1929.6</v>
      </c>
      <c r="K34" s="209">
        <f t="shared" si="38"/>
        <v>2211.6999999999998</v>
      </c>
      <c r="L34" s="181">
        <f t="shared" si="39"/>
        <v>2432.87</v>
      </c>
      <c r="M34" s="209">
        <f>'AG Jul 2020'!AZ28</f>
        <v>0</v>
      </c>
      <c r="N34" s="209">
        <f>'AG Jul 2020'!BA28</f>
        <v>15</v>
      </c>
      <c r="O34" s="209">
        <f>'AG Jul 2020'!BB28</f>
        <v>0</v>
      </c>
      <c r="P34" s="209">
        <f>'AG Jul 2020'!BC28</f>
        <v>0</v>
      </c>
      <c r="Q34" s="158" t="str">
        <f t="shared" si="40"/>
        <v>Guaranteed off usage</v>
      </c>
      <c r="R34" s="158" t="str">
        <f t="shared" si="41"/>
        <v>Exclusive</v>
      </c>
      <c r="S34" s="209">
        <f t="shared" si="42"/>
        <v>1922.2599999999998</v>
      </c>
      <c r="T34" s="209">
        <f t="shared" si="43"/>
        <v>1922.2599999999998</v>
      </c>
      <c r="U34" s="381">
        <f t="shared" si="44"/>
        <v>2114.4859999999999</v>
      </c>
      <c r="V34" s="381">
        <f t="shared" si="45"/>
        <v>2114.4859999999999</v>
      </c>
      <c r="W34" s="210">
        <f>'AG Jul 2020'!BL28</f>
        <v>0</v>
      </c>
      <c r="X34" s="211" t="str">
        <f>'AG Jul 2020'!BM28</f>
        <v>n</v>
      </c>
    </row>
    <row r="35" spans="1:24" x14ac:dyDescent="0.15">
      <c r="A35" s="163" t="str">
        <f>'AG Jul 2020'!K29</f>
        <v>Future X Power</v>
      </c>
      <c r="B35" s="158" t="str">
        <f>'AG Jul 2020'!L29</f>
        <v>Flexi Saver</v>
      </c>
      <c r="C35" s="215">
        <f>IF('AG Jul 2020'!BP29=0,91*'AG Jul 2020'!M29/100,(91*'AG Jul 2020'!M29/100)+'AG Jul 2020'!BP29/4)</f>
        <v>76.622</v>
      </c>
      <c r="D35" s="215">
        <f>IF('AG Jul 2020'!O29="",$C$5*'AG Jul 2020'!N29/100,IF($C$5&gt;='AG Jul 2020'!P29,('AG Jul 2020'!P29*'AG Jul 2020'!N29/100),($C$5*'AG Jul 2020'!N29/100)))</f>
        <v>473.56363636363631</v>
      </c>
      <c r="E35" s="215">
        <f>IF(AND('AG Jul 2020'!P29&gt;0,'AG Jul 2020'!R29&gt;0),IF($C$5&lt;'AG Jul 2020'!P29,0,IF($C$5&lt;=('AG Jul 2020'!R29+'AG Jul 2020'!P29),(($C$5-'AG Jul 2020'!P29)*'AG Jul 2020'!Q29/100),(('AG Jul 2020'!R29)*'AG Jul 2020'!Q29/100))),0)</f>
        <v>0</v>
      </c>
      <c r="F35" s="215">
        <f>IF(AND('AG Jul 2020'!Q29&gt;0,'AG Jul 2020'!S29&gt;0),IF($C$5&lt;('AG Jul 2020'!R29+'AG Jul 2020'!P29),0,IF($C$5&lt;=('AG Jul 2020'!T29+'AG Jul 2020'!R29+'AG Jul 2020'!P29),(($C$5-('AG Jul 2020'!R29+'AG Jul 2020'!P29))*'AG Jul 2020'!S29/100),('AG Jul 2020'!T29*'AG Jul 2020'!S29/100))),0)</f>
        <v>0</v>
      </c>
      <c r="G35" s="215">
        <v>0</v>
      </c>
      <c r="H35" s="215">
        <f>IF(AND('AG Jul 2020'!R29&gt;0,'AG Jul 2020'!T29&gt;0),IF(($C$5&lt;'AG Jul 2020'!T29),(0),($C$5-'AG Jul 2020'!T29)*'AG Jul 2020'!U29/100),IF(AND('AG Jul 2020'!R29&gt;0,'AG Jul 2020'!T29=""),IF(($C$5&lt;'AG Jul 2020'!R29+'AG Jul 2020'!P29),(0),(($C$5-('AG Jul 2020'!R29+'AG Jul 2020'!P29))*'AG Jul 2020'!S29/100)),IF(AND('AG Jul 2020'!P29&gt;0,'AG Jul 2020'!R29=""&gt;0),IF(($C$5&lt;'AG Jul 2020'!P29),(0),($C$5-'AG Jul 2020'!P29)*'AG Jul 2020'!Q29/100),0)))</f>
        <v>0</v>
      </c>
      <c r="I35" s="215">
        <f t="shared" si="36"/>
        <v>550.18563636363626</v>
      </c>
      <c r="J35" s="377">
        <f t="shared" si="37"/>
        <v>1894.254545454545</v>
      </c>
      <c r="K35" s="209">
        <f t="shared" si="38"/>
        <v>2200.7425454545451</v>
      </c>
      <c r="L35" s="181">
        <f t="shared" si="39"/>
        <v>2420.8167999999996</v>
      </c>
      <c r="M35" s="209">
        <f>'AG Jul 2020'!AZ29</f>
        <v>0</v>
      </c>
      <c r="N35" s="209">
        <f>'AG Jul 2020'!BA29</f>
        <v>0</v>
      </c>
      <c r="O35" s="209">
        <f>'AG Jul 2020'!BB29</f>
        <v>0</v>
      </c>
      <c r="P35" s="209">
        <f>'AG Jul 2020'!BC29</f>
        <v>22</v>
      </c>
      <c r="Q35" s="158" t="str">
        <f t="shared" si="40"/>
        <v>Pay-on-time off usage</v>
      </c>
      <c r="R35" s="158" t="str">
        <f t="shared" si="41"/>
        <v>Exclusive</v>
      </c>
      <c r="S35" s="209">
        <f t="shared" si="42"/>
        <v>2200.7425454545451</v>
      </c>
      <c r="T35" s="209">
        <f t="shared" si="43"/>
        <v>1784.0065454545452</v>
      </c>
      <c r="U35" s="381">
        <f t="shared" si="44"/>
        <v>2420.8167999999996</v>
      </c>
      <c r="V35" s="381">
        <f t="shared" si="45"/>
        <v>1962.4071999999999</v>
      </c>
      <c r="W35" s="210">
        <f>'AG Jul 2020'!BL29</f>
        <v>0</v>
      </c>
      <c r="X35" s="211" t="str">
        <f>'AG Jul 2020'!BM29</f>
        <v>n</v>
      </c>
    </row>
    <row r="36" spans="1:24" x14ac:dyDescent="0.15">
      <c r="A36" s="163" t="str">
        <f>'AG Jul 2020'!K30</f>
        <v>GloBird Energy</v>
      </c>
      <c r="B36" s="158" t="str">
        <f>'AG Jul 2020'!L30</f>
        <v>GloSave</v>
      </c>
      <c r="C36" s="215">
        <f>IF('AG Jul 2020'!BP30=0,91*'AG Jul 2020'!M30/100,(91*'AG Jul 2020'!M30/100)+'AG Jul 2020'!BP30/4)</f>
        <v>76.44</v>
      </c>
      <c r="D36" s="215">
        <f>IF('AG Jul 2020'!O30="",$C$5*'AG Jul 2020'!N30/100,IF($C$5&gt;='AG Jul 2020'!P30,('AG Jul 2020'!P30*'AG Jul 2020'!N30/100),($C$5*'AG Jul 2020'!N30/100)))</f>
        <v>367.2</v>
      </c>
      <c r="E36" s="215">
        <f>IF(AND('AG Jul 2020'!P30&gt;0,'AG Jul 2020'!R30&gt;0),IF($C$5&lt;'AG Jul 2020'!P30,0,IF($C$5&lt;=('AG Jul 2020'!R30+'AG Jul 2020'!P30),(($C$5-'AG Jul 2020'!P30)*'AG Jul 2020'!Q30/100),(('AG Jul 2020'!R30)*'AG Jul 2020'!Q30/100))),0)</f>
        <v>0</v>
      </c>
      <c r="F36" s="215">
        <f>IF(AND('AG Jul 2020'!Q30&gt;0,'AG Jul 2020'!S30&gt;0),IF($C$5&lt;('AG Jul 2020'!R30+'AG Jul 2020'!P30),0,IF($C$5&lt;=('AG Jul 2020'!T30+'AG Jul 2020'!R30+'AG Jul 2020'!P30),(($C$5-('AG Jul 2020'!R30+'AG Jul 2020'!P30))*'AG Jul 2020'!S30/100),('AG Jul 2020'!T30*'AG Jul 2020'!S30/100))),0)</f>
        <v>0</v>
      </c>
      <c r="G36" s="215">
        <v>0</v>
      </c>
      <c r="H36" s="215">
        <f>IF(AND('AG Jul 2020'!R30&gt;0,'AG Jul 2020'!T30&gt;0),IF(($C$5&lt;'AG Jul 2020'!T30),(0),($C$5-'AG Jul 2020'!T30)*'AG Jul 2020'!U30/100),IF(AND('AG Jul 2020'!R30&gt;0,'AG Jul 2020'!T30=""),IF(($C$5&lt;'AG Jul 2020'!R30+'AG Jul 2020'!P30),(0),(($C$5-('AG Jul 2020'!R30+'AG Jul 2020'!P30))*'AG Jul 2020'!S30/100)),IF(AND('AG Jul 2020'!P30&gt;0,'AG Jul 2020'!R30=""&gt;0),IF(($C$5&lt;'AG Jul 2020'!P30),(0),($C$5-'AG Jul 2020'!P30)*'AG Jul 2020'!Q30/100),0)))</f>
        <v>0</v>
      </c>
      <c r="I36" s="215">
        <f t="shared" si="36"/>
        <v>443.64</v>
      </c>
      <c r="J36" s="377">
        <f t="shared" si="37"/>
        <v>1468.8</v>
      </c>
      <c r="K36" s="209">
        <f t="shared" si="38"/>
        <v>1774.56</v>
      </c>
      <c r="L36" s="181">
        <f t="shared" si="39"/>
        <v>1952.0160000000001</v>
      </c>
      <c r="M36" s="209">
        <f>'AG Jul 2020'!AZ30</f>
        <v>0</v>
      </c>
      <c r="N36" s="209">
        <f>'AG Jul 2020'!BA30</f>
        <v>0</v>
      </c>
      <c r="O36" s="209">
        <f>'AG Jul 2020'!BB30</f>
        <v>7</v>
      </c>
      <c r="P36" s="209">
        <f>'AG Jul 2020'!BC30</f>
        <v>0</v>
      </c>
      <c r="Q36" s="158" t="str">
        <f t="shared" si="40"/>
        <v>Pay-on-time off bill</v>
      </c>
      <c r="R36" s="158" t="str">
        <f t="shared" si="41"/>
        <v>Exclusive</v>
      </c>
      <c r="S36" s="209">
        <f t="shared" si="42"/>
        <v>1774.56</v>
      </c>
      <c r="T36" s="209">
        <f t="shared" si="43"/>
        <v>1650.3407999999999</v>
      </c>
      <c r="U36" s="381">
        <f t="shared" si="44"/>
        <v>1952.0160000000001</v>
      </c>
      <c r="V36" s="381">
        <f t="shared" si="45"/>
        <v>1815.3748800000001</v>
      </c>
      <c r="W36" s="210">
        <f>'AG Jul 2020'!BL30</f>
        <v>0</v>
      </c>
      <c r="X36" s="211" t="str">
        <f>'AG Jul 2020'!BM30</f>
        <v>n</v>
      </c>
    </row>
    <row r="37" spans="1:24" x14ac:dyDescent="0.15">
      <c r="A37" s="163" t="str">
        <f>'AG Jul 2020'!K31</f>
        <v>Kogan Energy</v>
      </c>
      <c r="B37" s="158" t="str">
        <f>'AG Jul 2020'!L31</f>
        <v>Market offer</v>
      </c>
      <c r="C37" s="215">
        <f>IF('AG Jul 2020'!BP31=0,91*'AG Jul 2020'!M31/100,(91*'AG Jul 2020'!M31/100)+'AG Jul 2020'!BP31/4)</f>
        <v>80.551545454545447</v>
      </c>
      <c r="D37" s="215">
        <f>IF('AG Jul 2020'!O31="",$C$5*'AG Jul 2020'!N31/100,IF($C$5&gt;='AG Jul 2020'!P31,('AG Jul 2020'!P31*'AG Jul 2020'!N31/100),($C$5*'AG Jul 2020'!N31/100)))</f>
        <v>311.23636363636359</v>
      </c>
      <c r="E37" s="215">
        <f>IF(AND('AG Jul 2020'!P31&gt;0,'AG Jul 2020'!R31&gt;0),IF($C$5&lt;'AG Jul 2020'!P31,0,IF($C$5&lt;=('AG Jul 2020'!R31+'AG Jul 2020'!P31),(($C$5-'AG Jul 2020'!P31)*'AG Jul 2020'!Q31/100),(('AG Jul 2020'!R31)*'AG Jul 2020'!Q31/100))),0)</f>
        <v>0</v>
      </c>
      <c r="F37" s="215">
        <f>IF(AND('AG Jul 2020'!Q31&gt;0,'AG Jul 2020'!S31&gt;0),IF($C$5&lt;('AG Jul 2020'!R31+'AG Jul 2020'!P31),0,IF($C$5&lt;=('AG Jul 2020'!T31+'AG Jul 2020'!R31+'AG Jul 2020'!P31),(($C$5-('AG Jul 2020'!R31+'AG Jul 2020'!P31))*'AG Jul 2020'!S31/100),('AG Jul 2020'!T31*'AG Jul 2020'!S31/100))),0)</f>
        <v>0</v>
      </c>
      <c r="G37" s="215">
        <v>0</v>
      </c>
      <c r="H37" s="215">
        <f>IF(AND('AG Jul 2020'!R31&gt;0,'AG Jul 2020'!T31&gt;0),IF(($C$5&lt;'AG Jul 2020'!T31),(0),($C$5-'AG Jul 2020'!T31)*'AG Jul 2020'!U31/100),IF(AND('AG Jul 2020'!R31&gt;0,'AG Jul 2020'!T31=""),IF(($C$5&lt;'AG Jul 2020'!R31+'AG Jul 2020'!P31),(0),(($C$5-('AG Jul 2020'!R31+'AG Jul 2020'!P31))*'AG Jul 2020'!S31/100)),IF(AND('AG Jul 2020'!P31&gt;0,'AG Jul 2020'!R31=""&gt;0),IF(($C$5&lt;'AG Jul 2020'!P31),(0),($C$5-'AG Jul 2020'!P31)*'AG Jul 2020'!Q31/100),0)))</f>
        <v>0</v>
      </c>
      <c r="I37" s="215">
        <f t="shared" si="36"/>
        <v>391.78790909090901</v>
      </c>
      <c r="J37" s="377">
        <f t="shared" si="37"/>
        <v>1244.9454545454541</v>
      </c>
      <c r="K37" s="209">
        <f t="shared" si="38"/>
        <v>1567.151636363636</v>
      </c>
      <c r="L37" s="181">
        <f t="shared" si="39"/>
        <v>1723.8667999999998</v>
      </c>
      <c r="M37" s="209">
        <f>'AG Jul 2020'!AZ31</f>
        <v>0</v>
      </c>
      <c r="N37" s="209">
        <f>'AG Jul 2020'!BA31</f>
        <v>0</v>
      </c>
      <c r="O37" s="209">
        <f>'AG Jul 2020'!BB31</f>
        <v>0</v>
      </c>
      <c r="P37" s="209">
        <f>'AG Jul 2020'!BC31</f>
        <v>0</v>
      </c>
      <c r="Q37" s="158" t="str">
        <f t="shared" si="40"/>
        <v>No discount</v>
      </c>
      <c r="R37" s="158" t="str">
        <f t="shared" si="41"/>
        <v>Exclusive</v>
      </c>
      <c r="S37" s="209">
        <f t="shared" si="42"/>
        <v>1567.151636363636</v>
      </c>
      <c r="T37" s="209">
        <f t="shared" si="43"/>
        <v>1567.151636363636</v>
      </c>
      <c r="U37" s="381">
        <f t="shared" si="44"/>
        <v>1723.8667999999998</v>
      </c>
      <c r="V37" s="381">
        <f t="shared" si="45"/>
        <v>1723.8667999999998</v>
      </c>
      <c r="W37" s="210">
        <f>'AG Jul 2020'!BL31</f>
        <v>0</v>
      </c>
      <c r="X37" s="211" t="str">
        <f>'AG Jul 2020'!BM31</f>
        <v>n</v>
      </c>
    </row>
    <row r="38" spans="1:24" x14ac:dyDescent="0.15">
      <c r="A38" s="163" t="str">
        <f>'AG Jul 2020'!K32</f>
        <v>Nectr</v>
      </c>
      <c r="B38" s="158" t="str">
        <f>'AG Jul 2020'!L32</f>
        <v>Friends</v>
      </c>
      <c r="C38" s="215">
        <f>IF('AG Jul 2020'!BP32=0,91*'AG Jul 2020'!M32/100,(91*'AG Jul 2020'!M32/100)+'AG Jul 2020'!BP32/4)</f>
        <v>75.347999999999999</v>
      </c>
      <c r="D38" s="215">
        <f>IF('AG Jul 2020'!O32="",$C$5*'AG Jul 2020'!N32/100,IF($C$5&gt;='AG Jul 2020'!P32,('AG Jul 2020'!P32*'AG Jul 2020'!N32/100),($C$5*'AG Jul 2020'!N32/100)))</f>
        <v>372.6</v>
      </c>
      <c r="E38" s="215">
        <f>IF(AND('AG Jul 2020'!P32&gt;0,'AG Jul 2020'!R32&gt;0),IF($C$5&lt;'AG Jul 2020'!P32,0,IF($C$5&lt;=('AG Jul 2020'!R32+'AG Jul 2020'!P32),(($C$5-'AG Jul 2020'!P32)*'AG Jul 2020'!Q32/100),(('AG Jul 2020'!R32)*'AG Jul 2020'!Q32/100))),0)</f>
        <v>0</v>
      </c>
      <c r="F38" s="215">
        <f>IF(AND('AG Jul 2020'!Q32&gt;0,'AG Jul 2020'!S32&gt;0),IF($C$5&lt;('AG Jul 2020'!R32+'AG Jul 2020'!P32),0,IF($C$5&lt;=('AG Jul 2020'!T32+'AG Jul 2020'!R32+'AG Jul 2020'!P32),(($C$5-('AG Jul 2020'!R32+'AG Jul 2020'!P32))*'AG Jul 2020'!S32/100),('AG Jul 2020'!T32*'AG Jul 2020'!S32/100))),0)</f>
        <v>0</v>
      </c>
      <c r="G38" s="215">
        <v>0</v>
      </c>
      <c r="H38" s="215">
        <f>IF(AND('AG Jul 2020'!R32&gt;0,'AG Jul 2020'!T32&gt;0),IF(($C$5&lt;'AG Jul 2020'!T32),(0),($C$5-'AG Jul 2020'!T32)*'AG Jul 2020'!U32/100),IF(AND('AG Jul 2020'!R32&gt;0,'AG Jul 2020'!T32=""),IF(($C$5&lt;'AG Jul 2020'!R32+'AG Jul 2020'!P32),(0),(($C$5-('AG Jul 2020'!R32+'AG Jul 2020'!P32))*'AG Jul 2020'!S32/100)),IF(AND('AG Jul 2020'!P32&gt;0,'AG Jul 2020'!R32=""&gt;0),IF(($C$5&lt;'AG Jul 2020'!P32),(0),($C$5-'AG Jul 2020'!P32)*'AG Jul 2020'!Q32/100),0)))</f>
        <v>0</v>
      </c>
      <c r="I38" s="215">
        <f t="shared" si="36"/>
        <v>447.94800000000004</v>
      </c>
      <c r="J38" s="377">
        <f t="shared" si="37"/>
        <v>1490.4</v>
      </c>
      <c r="K38" s="209">
        <f t="shared" si="38"/>
        <v>1791.7920000000001</v>
      </c>
      <c r="L38" s="181">
        <f t="shared" si="39"/>
        <v>1970.9712000000004</v>
      </c>
      <c r="M38" s="209">
        <f>'AG Jul 2020'!AZ32</f>
        <v>0</v>
      </c>
      <c r="N38" s="209">
        <f>'AG Jul 2020'!BA32</f>
        <v>0</v>
      </c>
      <c r="O38" s="209">
        <f>'AG Jul 2020'!BB32</f>
        <v>0</v>
      </c>
      <c r="P38" s="209">
        <f>'AG Jul 2020'!BC32</f>
        <v>0</v>
      </c>
      <c r="Q38" s="158" t="str">
        <f t="shared" si="40"/>
        <v>No discount</v>
      </c>
      <c r="R38" s="158" t="str">
        <f t="shared" si="41"/>
        <v>Exclusive</v>
      </c>
      <c r="S38" s="209">
        <f t="shared" si="42"/>
        <v>1791.7920000000001</v>
      </c>
      <c r="T38" s="209">
        <f t="shared" si="43"/>
        <v>1791.7920000000001</v>
      </c>
      <c r="U38" s="381">
        <f t="shared" si="44"/>
        <v>1970.9712000000004</v>
      </c>
      <c r="V38" s="381">
        <f t="shared" si="45"/>
        <v>1970.9712000000004</v>
      </c>
      <c r="W38" s="210">
        <f>'AG Jul 2020'!BL32</f>
        <v>0</v>
      </c>
      <c r="X38" s="211" t="str">
        <f>'AG Jul 2020'!BM32</f>
        <v>n</v>
      </c>
    </row>
    <row r="39" spans="1:24" ht="15" thickBot="1" x14ac:dyDescent="0.2">
      <c r="A39" s="204" t="str">
        <f>'AG Jul 2020'!K33</f>
        <v>OVO Energy</v>
      </c>
      <c r="B39" s="205" t="str">
        <f>'AG Jul 2020'!L33</f>
        <v>The One Plan</v>
      </c>
      <c r="C39" s="216">
        <f>IF('AG Jul 2020'!BP33=0,91*'AG Jul 2020'!M33/100,(91*'AG Jul 2020'!M33/100)+'AG Jul 2020'!BP33/4)</f>
        <v>62.699000000000005</v>
      </c>
      <c r="D39" s="216">
        <f>IF('AG Jul 2020'!O33="",$C$5*'AG Jul 2020'!N33/100,IF($C$5&gt;='AG Jul 2020'!P33,('AG Jul 2020'!P33*'AG Jul 2020'!N33/100),($C$5*'AG Jul 2020'!N33/100)))</f>
        <v>365.39999999999992</v>
      </c>
      <c r="E39" s="216">
        <f>IF(AND('AG Jul 2020'!P33&gt;0,'AG Jul 2020'!R33&gt;0),IF($C$5&lt;'AG Jul 2020'!P33,0,IF($C$5&lt;=('AG Jul 2020'!R33+'AG Jul 2020'!P33),(($C$5-'AG Jul 2020'!P33)*'AG Jul 2020'!Q33/100),(('AG Jul 2020'!R33)*'AG Jul 2020'!Q33/100))),0)</f>
        <v>0</v>
      </c>
      <c r="F39" s="216">
        <f>IF(AND('AG Jul 2020'!Q33&gt;0,'AG Jul 2020'!S33&gt;0),IF($C$5&lt;('AG Jul 2020'!R33+'AG Jul 2020'!P33),0,IF($C$5&lt;=('AG Jul 2020'!T33+'AG Jul 2020'!R33+'AG Jul 2020'!P33),(($C$5-('AG Jul 2020'!R33+'AG Jul 2020'!P33))*'AG Jul 2020'!S33/100),('AG Jul 2020'!T33*'AG Jul 2020'!S33/100))),0)</f>
        <v>0</v>
      </c>
      <c r="G39" s="216">
        <v>0</v>
      </c>
      <c r="H39" s="216">
        <f>IF(AND('AG Jul 2020'!R33&gt;0,'AG Jul 2020'!T33&gt;0),IF(($C$5&lt;'AG Jul 2020'!T33),(0),($C$5-'AG Jul 2020'!T33)*'AG Jul 2020'!U33/100),IF(AND('AG Jul 2020'!R33&gt;0,'AG Jul 2020'!T33=""),IF(($C$5&lt;'AG Jul 2020'!R33+'AG Jul 2020'!P33),(0),(($C$5-('AG Jul 2020'!R33+'AG Jul 2020'!P33))*'AG Jul 2020'!S33/100)),IF(AND('AG Jul 2020'!P33&gt;0,'AG Jul 2020'!R33=""&gt;0),IF(($C$5&lt;'AG Jul 2020'!P33),(0),($C$5-'AG Jul 2020'!P33)*'AG Jul 2020'!Q33/100),0)))</f>
        <v>0</v>
      </c>
      <c r="I39" s="216">
        <f t="shared" si="36"/>
        <v>428.09899999999993</v>
      </c>
      <c r="J39" s="380">
        <f t="shared" si="37"/>
        <v>1461.5999999999997</v>
      </c>
      <c r="K39" s="212">
        <f t="shared" si="38"/>
        <v>1712.3959999999997</v>
      </c>
      <c r="L39" s="191">
        <f t="shared" si="39"/>
        <v>1883.6355999999998</v>
      </c>
      <c r="M39" s="212">
        <f>'AG Jul 2020'!AZ33</f>
        <v>0</v>
      </c>
      <c r="N39" s="212">
        <f>'AG Jul 2020'!BA33</f>
        <v>0</v>
      </c>
      <c r="O39" s="212">
        <f>'AG Jul 2020'!BB33</f>
        <v>0</v>
      </c>
      <c r="P39" s="212">
        <f>'AG Jul 2020'!BC33</f>
        <v>0</v>
      </c>
      <c r="Q39" s="205" t="str">
        <f t="shared" si="40"/>
        <v>No discount</v>
      </c>
      <c r="R39" s="205" t="str">
        <f t="shared" si="41"/>
        <v>Exclusive</v>
      </c>
      <c r="S39" s="212">
        <f t="shared" si="42"/>
        <v>1712.3959999999997</v>
      </c>
      <c r="T39" s="212">
        <f t="shared" si="43"/>
        <v>1712.3959999999997</v>
      </c>
      <c r="U39" s="382">
        <f t="shared" si="44"/>
        <v>1883.6355999999998</v>
      </c>
      <c r="V39" s="382">
        <f t="shared" si="45"/>
        <v>1883.6355999999998</v>
      </c>
      <c r="W39" s="213">
        <f>'AG Jul 2020'!BL33</f>
        <v>0</v>
      </c>
      <c r="X39" s="214" t="str">
        <f>'AG Jul 2020'!BM33</f>
        <v>n</v>
      </c>
    </row>
    <row r="41" spans="1:24" ht="15" thickBot="1" x14ac:dyDescent="0.2"/>
    <row r="42" spans="1:24" x14ac:dyDescent="0.15">
      <c r="A42" s="166" t="s">
        <v>1370</v>
      </c>
      <c r="B42" s="167"/>
      <c r="C42" s="167"/>
      <c r="D42" s="167"/>
      <c r="E42" s="167"/>
      <c r="F42" s="167"/>
      <c r="G42" s="167"/>
      <c r="H42" s="167"/>
      <c r="I42" s="167"/>
      <c r="J42" s="167"/>
      <c r="K42" s="167"/>
      <c r="L42" s="167"/>
      <c r="M42" s="167"/>
      <c r="N42" s="167"/>
      <c r="O42" s="167"/>
      <c r="P42" s="167"/>
      <c r="Q42" s="167"/>
      <c r="R42" s="167"/>
      <c r="S42" s="167"/>
      <c r="T42" s="167"/>
      <c r="U42" s="167"/>
      <c r="V42" s="167"/>
      <c r="W42" s="167"/>
      <c r="X42" s="173"/>
    </row>
    <row r="43" spans="1:24" x14ac:dyDescent="0.15">
      <c r="A43" s="168" t="s">
        <v>692</v>
      </c>
      <c r="B43" s="78"/>
      <c r="C43" s="164">
        <v>2000</v>
      </c>
      <c r="D43" s="78"/>
      <c r="E43" s="78"/>
      <c r="F43" s="78"/>
      <c r="G43" s="78"/>
      <c r="H43" s="78"/>
      <c r="I43" s="78"/>
      <c r="J43" s="78"/>
      <c r="K43" s="78"/>
      <c r="L43" s="78"/>
      <c r="M43" s="78"/>
      <c r="N43" s="78"/>
      <c r="O43" s="78"/>
      <c r="P43" s="78"/>
      <c r="Q43" s="78"/>
      <c r="R43" s="78"/>
      <c r="S43" s="78"/>
      <c r="T43" s="78"/>
      <c r="U43" s="78"/>
      <c r="V43" s="78"/>
      <c r="W43" s="78"/>
      <c r="X43" s="174"/>
    </row>
    <row r="44" spans="1:24" x14ac:dyDescent="0.15">
      <c r="A44" s="168" t="s">
        <v>652</v>
      </c>
      <c r="B44" s="78"/>
      <c r="C44" s="165">
        <v>0.7</v>
      </c>
      <c r="D44" s="78"/>
      <c r="E44" s="78"/>
      <c r="F44" s="78"/>
      <c r="G44" s="78"/>
      <c r="H44" s="78"/>
      <c r="I44" s="78"/>
      <c r="J44" s="78"/>
      <c r="K44" s="78"/>
      <c r="L44" s="78"/>
      <c r="M44" s="78"/>
      <c r="N44" s="78"/>
      <c r="O44" s="78"/>
      <c r="P44" s="78"/>
      <c r="Q44" s="78"/>
      <c r="R44" s="78"/>
      <c r="S44" s="78"/>
      <c r="T44" s="78"/>
      <c r="U44" s="78"/>
      <c r="V44" s="78"/>
      <c r="W44" s="78"/>
      <c r="X44" s="174"/>
    </row>
    <row r="45" spans="1:24" x14ac:dyDescent="0.15">
      <c r="A45" s="168" t="s">
        <v>344</v>
      </c>
      <c r="B45" s="78"/>
      <c r="C45" s="165">
        <v>0.3</v>
      </c>
      <c r="D45" s="78"/>
      <c r="E45" s="78"/>
      <c r="F45" s="78"/>
      <c r="G45" s="78"/>
      <c r="H45" s="78"/>
      <c r="I45" s="78"/>
      <c r="J45" s="78"/>
      <c r="K45" s="78"/>
      <c r="L45" s="78"/>
      <c r="M45" s="78"/>
      <c r="N45" s="78"/>
      <c r="O45" s="78"/>
      <c r="P45" s="78"/>
      <c r="Q45" s="78"/>
      <c r="R45" s="78"/>
      <c r="S45" s="78"/>
      <c r="T45" s="78"/>
      <c r="U45" s="78"/>
      <c r="V45" s="78"/>
      <c r="W45" s="78"/>
      <c r="X45" s="174"/>
    </row>
    <row r="46" spans="1:24" x14ac:dyDescent="0.15">
      <c r="A46" s="371"/>
      <c r="B46" s="222"/>
      <c r="C46" s="222"/>
      <c r="D46" s="222"/>
      <c r="E46" s="222"/>
      <c r="F46" s="222"/>
      <c r="G46" s="222"/>
      <c r="H46" s="222"/>
      <c r="I46" s="222"/>
      <c r="J46" s="222"/>
      <c r="K46" s="222"/>
      <c r="L46" s="222"/>
      <c r="M46" s="222"/>
      <c r="N46" s="222"/>
      <c r="O46" s="222"/>
      <c r="P46" s="222"/>
      <c r="Q46" s="222"/>
      <c r="R46" s="222"/>
      <c r="S46" s="222"/>
      <c r="T46" s="222"/>
      <c r="U46" s="222"/>
      <c r="V46" s="222"/>
      <c r="W46" s="222"/>
      <c r="X46" s="372"/>
    </row>
    <row r="47" spans="1:24" ht="75" x14ac:dyDescent="0.15">
      <c r="A47" s="363" t="s">
        <v>248</v>
      </c>
      <c r="B47" s="364" t="s">
        <v>249</v>
      </c>
      <c r="C47" s="365" t="s">
        <v>250</v>
      </c>
      <c r="D47" s="365" t="s">
        <v>251</v>
      </c>
      <c r="E47" s="365" t="s">
        <v>597</v>
      </c>
      <c r="F47" s="365" t="s">
        <v>598</v>
      </c>
      <c r="G47" s="365" t="s">
        <v>398</v>
      </c>
      <c r="H47" s="366" t="s">
        <v>1371</v>
      </c>
      <c r="I47" s="365" t="s">
        <v>746</v>
      </c>
      <c r="J47" s="373" t="s">
        <v>1363</v>
      </c>
      <c r="K47" s="374" t="s">
        <v>600</v>
      </c>
      <c r="L47" s="367" t="s">
        <v>1070</v>
      </c>
      <c r="M47" s="368" t="s">
        <v>361</v>
      </c>
      <c r="N47" s="368" t="s">
        <v>1340</v>
      </c>
      <c r="O47" s="368" t="s">
        <v>275</v>
      </c>
      <c r="P47" s="368" t="s">
        <v>1342</v>
      </c>
      <c r="Q47" s="375" t="s">
        <v>1364</v>
      </c>
      <c r="R47" s="375" t="s">
        <v>1365</v>
      </c>
      <c r="S47" s="376" t="s">
        <v>1366</v>
      </c>
      <c r="T47" s="376" t="s">
        <v>1367</v>
      </c>
      <c r="U47" s="369" t="s">
        <v>1368</v>
      </c>
      <c r="V47" s="369" t="s">
        <v>1369</v>
      </c>
      <c r="W47" s="368" t="s">
        <v>276</v>
      </c>
      <c r="X47" s="370" t="s">
        <v>509</v>
      </c>
    </row>
    <row r="48" spans="1:24" x14ac:dyDescent="0.15">
      <c r="A48" s="163" t="str">
        <f>'AG Jul 2020'!K34</f>
        <v>Energy Locals</v>
      </c>
      <c r="B48" s="158" t="str">
        <f>'AG Jul 2020'!L34</f>
        <v>Local Saver</v>
      </c>
      <c r="C48" s="215">
        <f>IF('AG Jul 2020'!BP34=0,91*'AG Jul 2020'!M34/100,(91*'AG Jul 2020'!M34/100)+'AG Jul 2020'!BP34/4)</f>
        <v>109.37727272727273</v>
      </c>
      <c r="D48" s="215">
        <f>IF('AG Jul 2020'!O34="",$C$43*$C$44*'AG Jul 2020'!N34/100,IF($C$43*$C$44&gt;='AG Jul 2020'!P34,('AG Jul 2020'!P34*'AG Jul 2020'!N34/100),($C$43*$C$44*'AG Jul 2020'!N34/100)))</f>
        <v>311.81818181818176</v>
      </c>
      <c r="E48" s="215">
        <f>IF(AND('AG Jul 2020'!P34&gt;0,'AG Jul 2020'!R34&gt;0),IF($C$43*$C$44&lt;'AG Jul 2020'!P34,0,IF($C$43*$C$44&lt;=('AG Jul 2020'!R34+'AG Jul 2020'!P34),(($C$43*$C$44-'AG Jul 2020'!P34)*'AG Jul 2020'!Q34/100),(('AG Jul 2020'!R34)*'AG Jul 2020'!Q34/100))),0)</f>
        <v>0</v>
      </c>
      <c r="F48" s="215">
        <f>IF(AND('AG Jul 2020'!Q21&gt;0,'AG Jul 2020'!S21&gt;0),IF($C$43*$C$44&lt;('AG Jul 2020'!R21+'AG Jul 2020'!P21),0,IF($C$43*$C$44&lt;=('AG Jul 2020'!T21+'AG Jul 2020'!R21+'AG Jul 2020'!P21),(($C$43*$C$44-('AG Jul 2020'!R21+'AG Jul 2020'!P21))*'AG Jul 2020'!S21/100),('AG Jul 2020'!T21*'AG Jul 2020'!S21/100))),0)</f>
        <v>0</v>
      </c>
      <c r="G48" s="215">
        <f>IF(AND('AG Jul 2020'!R34&gt;0,'AG Jul 2020'!T34&gt;0),IF(($C$43*$C$44&lt;'AG Jul 2020'!T34),(0),($C$43*$C$44*'AG Jul 2020'!T34)*'AG Jul 2020'!U34/100),IF(AND('AG Jul 2020'!R34&gt;0,'AG Jul 2020'!T34=""),IF(($C$43*$C$44&lt;'AG Jul 2020'!R34+'AG Jul 2020'!P34),(0),(($C$43*$C$44-('AG Jul 2020'!R34+'AG Jul 2020'!P34))*'AG Jul 2020'!S34/100)),IF(AND('AG Jul 2020'!P34&gt;0,'AG Jul 2020'!R34=""&gt;0),IF(($C$43*$C$44&lt;'AG Jul 2020'!P34),(0),($C$43*$C$44-'AG Jul 2020'!P34)*'AG Jul 2020'!Q34/100),0)))</f>
        <v>0</v>
      </c>
      <c r="H48" s="215">
        <f>($C$43*$C$45)*'AG Jul 2020'!AE34/100</f>
        <v>92.72727272727272</v>
      </c>
      <c r="I48" s="215">
        <f>SUM(C48:H48)</f>
        <v>513.92272727272723</v>
      </c>
      <c r="J48" s="377">
        <f>(I48-C48)*4</f>
        <v>1618.181818181818</v>
      </c>
      <c r="K48" s="209">
        <f>I48*4</f>
        <v>2055.6909090909089</v>
      </c>
      <c r="L48" s="181">
        <f t="shared" ref="L48:L67" si="46">K48*1.1</f>
        <v>2261.2600000000002</v>
      </c>
      <c r="M48" s="209">
        <f>'AG Jul 2020'!AZ34</f>
        <v>0</v>
      </c>
      <c r="N48" s="209">
        <f>'AG Jul 2020'!BA34</f>
        <v>0</v>
      </c>
      <c r="O48" s="209">
        <f>'AG Jul 2020'!BB34</f>
        <v>0</v>
      </c>
      <c r="P48" s="209">
        <f>'AG Jul 2020'!BC34</f>
        <v>0</v>
      </c>
      <c r="Q48" s="378" t="str">
        <f t="shared" ref="Q48:Q67" si="47">IF(SUM(M48:P48)=0,"No discount",IF(M48&gt;0,"Guaranteed off bill",IF(N48&gt;0,"Guaranteed off usage",IF(O48&gt;0,"Pay-on-time off bill","Pay-on-time off usage"))))</f>
        <v>No discount</v>
      </c>
      <c r="R48" s="378" t="str">
        <f t="shared" ref="R48:R67" si="48">IF(OR(A48="Origin Energy",A48="Red Energy",A48="Powershop"),"Inclusive","Exclusive")</f>
        <v>Exclusive</v>
      </c>
      <c r="S48" s="379">
        <f>IF(AND(Q48="Guaranteed off bill",R48="Inclusive"),((K48*1.1)-((K48*1.1)*M48/100))/1.1,IF(AND(Q48="Guaranteed off usage",R48="Inclusive"),((K48*1.1)-((J48*1.1)*N48/100))/1.1,IF(AND(Q48="Guaranteed off bill",R48="Exclusive"),K48-(K48*M48/100),IF(AND(Q48="Guaranteed off usage",R48="Exclusive"),K48-(J48*N48/100),IF(R48="Inclusive",((K48*1.1))/1.1,K48)))))</f>
        <v>2055.6909090909089</v>
      </c>
      <c r="T48" s="209">
        <f>IF(AND(Q48="Pay-on-time off bill",R48="Inclusive"),((S48*1.1)-((S48*1.1)*O48/100))/1.1,IF(AND(Q48="Pay-on-time off usage",R48="Inclusive"),((S48*1.1)-((J48*1.1)*P48/100))/1.1,IF(AND(Q48="Pay-on-time off bill",R48="Exclusive"),S48-(S48*O48/100),IF(AND(Q48="Pay-on-time off usage",R48="Exclusive"),S48-(J48*P48/100),IF(R48="Inclusive",((S48*1.1))/1.1,S48)))))</f>
        <v>2055.6909090909089</v>
      </c>
      <c r="U48" s="383">
        <f>S48*1.1</f>
        <v>2261.2600000000002</v>
      </c>
      <c r="V48" s="383">
        <f>T48*1.1</f>
        <v>2261.2600000000002</v>
      </c>
      <c r="W48" s="210">
        <f>'AG Jul 2020'!BL34</f>
        <v>0</v>
      </c>
      <c r="X48" s="211" t="str">
        <f>'AG Jul 2020'!BM34</f>
        <v>n</v>
      </c>
    </row>
    <row r="49" spans="1:24" x14ac:dyDescent="0.15">
      <c r="A49" s="163" t="str">
        <f>'AG Jul 2020'!K35</f>
        <v>AGL</v>
      </c>
      <c r="B49" s="158" t="str">
        <f>'AG Jul 2020'!L35</f>
        <v>Essentials Saver</v>
      </c>
      <c r="C49" s="215">
        <f>IF('AG Jul 2020'!BP35=0,91*'AG Jul 2020'!M35/100,(91*'AG Jul 2020'!M35/100)+'AG Jul 2020'!BP35/4)</f>
        <v>64.11363636363636</v>
      </c>
      <c r="D49" s="215">
        <f>IF('AG Jul 2020'!O35="",$C$43*$C$44*'AG Jul 2020'!N35/100,IF($C$43*$C$44&gt;='AG Jul 2020'!P35,('AG Jul 2020'!P35*'AG Jul 2020'!N35/100),($C$43*$C$44*'AG Jul 2020'!N35/100)))</f>
        <v>313.21818181818179</v>
      </c>
      <c r="E49" s="215">
        <f>IF(AND('AG Jul 2020'!P35&gt;0,'AG Jul 2020'!R35&gt;0),IF($C$43*$C$44&lt;'AG Jul 2020'!P35,0,IF($C$43*$C$44&lt;=('AG Jul 2020'!R35+'AG Jul 2020'!P35),(($C$43*$C$44-'AG Jul 2020'!P35)*'AG Jul 2020'!Q35/100),(('AG Jul 2020'!R35)*'AG Jul 2020'!Q35/100))),0)</f>
        <v>0</v>
      </c>
      <c r="F49" s="215">
        <f>IF(AND('AG Jul 2020'!Q34&gt;0,'AG Jul 2020'!S34&gt;0),IF($C$43*$C$44&lt;('AG Jul 2020'!R34+'AG Jul 2020'!P34),0,IF($C$43*$C$44&lt;=('AG Jul 2020'!T34+'AG Jul 2020'!R34+'AG Jul 2020'!P34),(($C$43*$C$44-('AG Jul 2020'!R34+'AG Jul 2020'!P34))*'AG Jul 2020'!S34/100),('AG Jul 2020'!T34*'AG Jul 2020'!S34/100))),0)</f>
        <v>0</v>
      </c>
      <c r="G49" s="215">
        <f>IF(AND('AG Jul 2020'!R35&gt;0,'AG Jul 2020'!T35&gt;0),IF(($C$43*$C$44&lt;'AG Jul 2020'!T35),(0),($C$43*$C$44*'AG Jul 2020'!T35)*'AG Jul 2020'!U35/100),IF(AND('AG Jul 2020'!R35&gt;0,'AG Jul 2020'!T35=""),IF(($C$43*$C$44&lt;'AG Jul 2020'!R35+'AG Jul 2020'!P35),(0),(($C$43*$C$44-('AG Jul 2020'!R35+'AG Jul 2020'!P35))*'AG Jul 2020'!S35/100)),IF(AND('AG Jul 2020'!P35&gt;0,'AG Jul 2020'!R35=""&gt;0),IF(($C$43*$C$44&lt;'AG Jul 2020'!P35),(0),($C$43*$C$44-'AG Jul 2020'!P35)*'AG Jul 2020'!Q35/100),0)))</f>
        <v>0</v>
      </c>
      <c r="H49" s="215">
        <f>($C$43*$C$45)*'AG Jul 2020'!AE35/100</f>
        <v>69.381818181818176</v>
      </c>
      <c r="I49" s="215">
        <f t="shared" ref="I49:I65" si="49">SUM(C49:H49)</f>
        <v>446.71363636363634</v>
      </c>
      <c r="J49" s="377">
        <f t="shared" ref="J49:J67" si="50">(I49-C49)*4</f>
        <v>1530.3999999999999</v>
      </c>
      <c r="K49" s="209">
        <f t="shared" ref="K49:K67" si="51">I49*4</f>
        <v>1786.8545454545454</v>
      </c>
      <c r="L49" s="181">
        <f t="shared" si="46"/>
        <v>1965.54</v>
      </c>
      <c r="M49" s="209">
        <f>'AG Jul 2020'!AZ35</f>
        <v>0</v>
      </c>
      <c r="N49" s="209">
        <f>'AG Jul 2020'!BA35</f>
        <v>0</v>
      </c>
      <c r="O49" s="209">
        <f>'AG Jul 2020'!BB35</f>
        <v>0</v>
      </c>
      <c r="P49" s="209">
        <f>'AG Jul 2020'!BC35</f>
        <v>0</v>
      </c>
      <c r="Q49" s="378" t="str">
        <f t="shared" si="47"/>
        <v>No discount</v>
      </c>
      <c r="R49" s="378" t="str">
        <f t="shared" si="48"/>
        <v>Exclusive</v>
      </c>
      <c r="S49" s="379">
        <f t="shared" ref="S49:S67" si="52">IF(AND(Q49="Guaranteed off bill",R49="Inclusive"),((K49*1.1)-((K49*1.1)*M49/100))/1.1,IF(AND(Q49="Guaranteed off usage",R49="Inclusive"),((K49*1.1)-((J49*1.1)*N49/100))/1.1,IF(AND(Q49="Guaranteed off bill",R49="Exclusive"),K49-(K49*M49/100),IF(AND(Q49="Guaranteed off usage",R49="Exclusive"),K49-(J49*N49/100),IF(R49="Inclusive",((K49*1.1))/1.1,K49)))))</f>
        <v>1786.8545454545454</v>
      </c>
      <c r="T49" s="209">
        <f t="shared" ref="T49:T67" si="53">IF(AND(Q49="Pay-on-time off bill",R49="Inclusive"),((S49*1.1)-((S49*1.1)*O49/100))/1.1,IF(AND(Q49="Pay-on-time off usage",R49="Inclusive"),((S49*1.1)-((J49*1.1)*P49/100))/1.1,IF(AND(Q49="Pay-on-time off bill",R49="Exclusive"),S49-(S49*O49/100),IF(AND(Q49="Pay-on-time off usage",R49="Exclusive"),S49-(J49*P49/100),IF(R49="Inclusive",((S49*1.1))/1.1,S49)))))</f>
        <v>1786.8545454545454</v>
      </c>
      <c r="U49" s="381">
        <f t="shared" ref="U49:V67" si="54">S49*1.1</f>
        <v>1965.54</v>
      </c>
      <c r="V49" s="381">
        <f t="shared" si="54"/>
        <v>1965.54</v>
      </c>
      <c r="W49" s="210">
        <f>'AG Jul 2020'!BL35</f>
        <v>0</v>
      </c>
      <c r="X49" s="211" t="str">
        <f>'AG Jul 2020'!BM35</f>
        <v>n</v>
      </c>
    </row>
    <row r="50" spans="1:24" x14ac:dyDescent="0.15">
      <c r="A50" s="163" t="str">
        <f>'AG Jul 2020'!K36</f>
        <v>Alinta Energy</v>
      </c>
      <c r="B50" s="158" t="str">
        <f>'AG Jul 2020'!L36</f>
        <v>Home Deal</v>
      </c>
      <c r="C50" s="215">
        <f>IF('AG Jul 2020'!BP36=0,91*'AG Jul 2020'!M36/100,(91*'AG Jul 2020'!M36/100)+'AG Jul 2020'!BP36/4)</f>
        <v>72.8</v>
      </c>
      <c r="D50" s="215">
        <f>IF('AG Jul 2020'!O36="",$C$43*$C$44*'AG Jul 2020'!N36/100,IF($C$43*$C$44&gt;='AG Jul 2020'!P36,('AG Jul 2020'!P36*'AG Jul 2020'!N36/100),($C$43*$C$44*'AG Jul 2020'!N36/100)))</f>
        <v>302.5272727272727</v>
      </c>
      <c r="E50" s="215">
        <f>IF(AND('AG Jul 2020'!P36&gt;0,'AG Jul 2020'!R36&gt;0),IF($C$43*$C$44&lt;'AG Jul 2020'!P36,0,IF($C$43*$C$44&lt;=('AG Jul 2020'!R36+'AG Jul 2020'!P36),(($C$43*$C$44-'AG Jul 2020'!P36)*'AG Jul 2020'!Q36/100),(('AG Jul 2020'!R36)*'AG Jul 2020'!Q36/100))),0)</f>
        <v>0</v>
      </c>
      <c r="F50" s="215">
        <f>IF(AND('AG Jul 2020'!Q35&gt;0,'AG Jul 2020'!S35&gt;0),IF($C$43*$C$44&lt;('AG Jul 2020'!R35+'AG Jul 2020'!P35),0,IF($C$43*$C$44&lt;=('AG Jul 2020'!T35+'AG Jul 2020'!R35+'AG Jul 2020'!P35),(($C$43*$C$44-('AG Jul 2020'!R35+'AG Jul 2020'!P35))*'AG Jul 2020'!S35/100),('AG Jul 2020'!T35*'AG Jul 2020'!S35/100))),0)</f>
        <v>0</v>
      </c>
      <c r="G50" s="215">
        <f>IF(AND('AG Jul 2020'!R36&gt;0,'AG Jul 2020'!T36&gt;0),IF(($C$43*$C$44&lt;'AG Jul 2020'!T36),(0),($C$43*$C$44*'AG Jul 2020'!T36)*'AG Jul 2020'!U36/100),IF(AND('AG Jul 2020'!R36&gt;0,'AG Jul 2020'!T36=""),IF(($C$43*$C$44&lt;'AG Jul 2020'!R36+'AG Jul 2020'!P36),(0),(($C$43*$C$44-('AG Jul 2020'!R36+'AG Jul 2020'!P36))*'AG Jul 2020'!S36/100)),IF(AND('AG Jul 2020'!P36&gt;0,'AG Jul 2020'!R36=""&gt;0),IF(($C$43*$C$44&lt;'AG Jul 2020'!P36),(0),($C$43*$C$44-'AG Jul 2020'!P36)*'AG Jul 2020'!Q36/100),0)))</f>
        <v>0</v>
      </c>
      <c r="H50" s="215">
        <f>($C$43*$C$45)*'AG Jul 2020'!AE36/100</f>
        <v>55.74545454545455</v>
      </c>
      <c r="I50" s="215">
        <f t="shared" si="49"/>
        <v>431.07272727272726</v>
      </c>
      <c r="J50" s="377">
        <f t="shared" si="50"/>
        <v>1433.090909090909</v>
      </c>
      <c r="K50" s="209">
        <f t="shared" si="51"/>
        <v>1724.2909090909091</v>
      </c>
      <c r="L50" s="181">
        <f t="shared" si="46"/>
        <v>1896.72</v>
      </c>
      <c r="M50" s="209">
        <f>'AG Jul 2020'!AZ36</f>
        <v>0</v>
      </c>
      <c r="N50" s="209">
        <f>'AG Jul 2020'!BA36</f>
        <v>0</v>
      </c>
      <c r="O50" s="209">
        <f>'AG Jul 2020'!BB36</f>
        <v>0</v>
      </c>
      <c r="P50" s="209">
        <f>'AG Jul 2020'!BC36</f>
        <v>0</v>
      </c>
      <c r="Q50" s="378" t="str">
        <f t="shared" si="47"/>
        <v>No discount</v>
      </c>
      <c r="R50" s="378" t="str">
        <f t="shared" si="48"/>
        <v>Exclusive</v>
      </c>
      <c r="S50" s="379">
        <f t="shared" si="52"/>
        <v>1724.2909090909091</v>
      </c>
      <c r="T50" s="209">
        <f t="shared" si="53"/>
        <v>1724.2909090909091</v>
      </c>
      <c r="U50" s="381">
        <f t="shared" si="54"/>
        <v>1896.72</v>
      </c>
      <c r="V50" s="381">
        <f t="shared" si="54"/>
        <v>1896.72</v>
      </c>
      <c r="W50" s="210">
        <f>'AG Jul 2020'!BL36</f>
        <v>0</v>
      </c>
      <c r="X50" s="211" t="str">
        <f>'AG Jul 2020'!BM36</f>
        <v>n</v>
      </c>
    </row>
    <row r="51" spans="1:24" x14ac:dyDescent="0.15">
      <c r="A51" s="163" t="str">
        <f>'AG Jul 2020'!K37</f>
        <v>Click Energy</v>
      </c>
      <c r="B51" s="158" t="str">
        <f>'AG Jul 2020'!L37</f>
        <v>Flora</v>
      </c>
      <c r="C51" s="215">
        <f>IF('AG Jul 2020'!BP37=0,91*'AG Jul 2020'!M37/100,(91*'AG Jul 2020'!M37/100)+'AG Jul 2020'!BP37/4)</f>
        <v>63.881999999999991</v>
      </c>
      <c r="D51" s="215">
        <f>IF('AG Jul 2020'!O37="",$C$43*$C$44*'AG Jul 2020'!N37/100,IF($C$43*$C$44&gt;='AG Jul 2020'!P37,('AG Jul 2020'!P37*'AG Jul 2020'!N37/100),($C$43*$C$44*'AG Jul 2020'!N37/100)))</f>
        <v>280.12727272727273</v>
      </c>
      <c r="E51" s="215">
        <f>IF(AND('AG Jul 2020'!P37&gt;0,'AG Jul 2020'!R37&gt;0),IF($C$43*$C$44&lt;'AG Jul 2020'!P37,0,IF($C$43*$C$44&lt;=('AG Jul 2020'!R37+'AG Jul 2020'!P37),(($C$43*$C$44-'AG Jul 2020'!P37)*'AG Jul 2020'!Q37/100),(('AG Jul 2020'!R37)*'AG Jul 2020'!Q37/100))),0)</f>
        <v>0</v>
      </c>
      <c r="F51" s="215">
        <f>IF(AND('AG Jul 2020'!Q36&gt;0,'AG Jul 2020'!S36&gt;0),IF($C$43*$C$44&lt;('AG Jul 2020'!R36+'AG Jul 2020'!P36),0,IF($C$43*$C$44&lt;=('AG Jul 2020'!T36+'AG Jul 2020'!R36+'AG Jul 2020'!P36),(($C$43*$C$44-('AG Jul 2020'!R36+'AG Jul 2020'!P36))*'AG Jul 2020'!S36/100),('AG Jul 2020'!T36*'AG Jul 2020'!S36/100))),0)</f>
        <v>0</v>
      </c>
      <c r="G51" s="215">
        <f>IF(AND('AG Jul 2020'!R37&gt;0,'AG Jul 2020'!T37&gt;0),IF(($C$43*$C$44&lt;'AG Jul 2020'!T37),(0),($C$43*$C$44*'AG Jul 2020'!T37)*'AG Jul 2020'!U37/100),IF(AND('AG Jul 2020'!R37&gt;0,'AG Jul 2020'!T37=""),IF(($C$43*$C$44&lt;'AG Jul 2020'!R37+'AG Jul 2020'!P37),(0),(($C$43*$C$44-('AG Jul 2020'!R37+'AG Jul 2020'!P37))*'AG Jul 2020'!S37/100)),IF(AND('AG Jul 2020'!P37&gt;0,'AG Jul 2020'!R37=""&gt;0),IF(($C$43*$C$44&lt;'AG Jul 2020'!P37),(0),($C$43*$C$44-'AG Jul 2020'!P37)*'AG Jul 2020'!Q37/100),0)))</f>
        <v>0</v>
      </c>
      <c r="H51" s="215">
        <f>($C$43*$C$45)*'AG Jul 2020'!AE37/100</f>
        <v>65.563636363636348</v>
      </c>
      <c r="I51" s="215">
        <f t="shared" si="49"/>
        <v>409.57290909090909</v>
      </c>
      <c r="J51" s="377">
        <f t="shared" si="50"/>
        <v>1382.7636363636364</v>
      </c>
      <c r="K51" s="209">
        <f t="shared" si="51"/>
        <v>1638.2916363636364</v>
      </c>
      <c r="L51" s="181">
        <f t="shared" si="46"/>
        <v>1802.1208000000001</v>
      </c>
      <c r="M51" s="209">
        <f>'AG Jul 2020'!AZ37</f>
        <v>0</v>
      </c>
      <c r="N51" s="209">
        <f>'AG Jul 2020'!BA37</f>
        <v>0</v>
      </c>
      <c r="O51" s="209">
        <f>'AG Jul 2020'!BB37</f>
        <v>0</v>
      </c>
      <c r="P51" s="209">
        <f>'AG Jul 2020'!BC37</f>
        <v>0</v>
      </c>
      <c r="Q51" s="378" t="str">
        <f t="shared" si="47"/>
        <v>No discount</v>
      </c>
      <c r="R51" s="378" t="str">
        <f t="shared" si="48"/>
        <v>Exclusive</v>
      </c>
      <c r="S51" s="379">
        <f t="shared" si="52"/>
        <v>1638.2916363636364</v>
      </c>
      <c r="T51" s="209">
        <f t="shared" si="53"/>
        <v>1638.2916363636364</v>
      </c>
      <c r="U51" s="381">
        <f t="shared" si="54"/>
        <v>1802.1208000000001</v>
      </c>
      <c r="V51" s="381">
        <f t="shared" si="54"/>
        <v>1802.1208000000001</v>
      </c>
      <c r="W51" s="210">
        <f>'AG Jul 2020'!BL37</f>
        <v>0</v>
      </c>
      <c r="X51" s="211" t="str">
        <f>'AG Jul 2020'!BM37</f>
        <v>n</v>
      </c>
    </row>
    <row r="52" spans="1:24" x14ac:dyDescent="0.15">
      <c r="A52" s="163" t="str">
        <f>'AG Jul 2020'!K38</f>
        <v>Commander</v>
      </c>
      <c r="B52" s="158" t="str">
        <f>'AG Jul 2020'!L38</f>
        <v>Market offer</v>
      </c>
      <c r="C52" s="215">
        <f>IF('AG Jul 2020'!BP38=0,91*'AG Jul 2020'!M38/100,(91*'AG Jul 2020'!M38/100)+'AG Jul 2020'!BP38/4)</f>
        <v>83.653818181818167</v>
      </c>
      <c r="D52" s="215">
        <f>IF('AG Jul 2020'!O38="",$C$43*$C$44*'AG Jul 2020'!N38/100,IF($C$43*$C$44&gt;='AG Jul 2020'!P38,('AG Jul 2020'!P38*'AG Jul 2020'!N38/100),($C$43*$C$44*'AG Jul 2020'!N38/100)))</f>
        <v>277.32727272727266</v>
      </c>
      <c r="E52" s="215">
        <f>IF(AND('AG Jul 2020'!P38&gt;0,'AG Jul 2020'!R38&gt;0),IF($C$43*$C$44&lt;'AG Jul 2020'!P38,0,IF($C$43*$C$44&lt;=('AG Jul 2020'!R38+'AG Jul 2020'!P38),(($C$43*$C$44-'AG Jul 2020'!P38)*'AG Jul 2020'!Q38/100),(('AG Jul 2020'!R38)*'AG Jul 2020'!Q38/100))),0)</f>
        <v>0</v>
      </c>
      <c r="F52" s="215">
        <f>IF(AND('AG Jul 2020'!Q37&gt;0,'AG Jul 2020'!S37&gt;0),IF($C$43*$C$44&lt;('AG Jul 2020'!R37+'AG Jul 2020'!P37),0,IF($C$43*$C$44&lt;=('AG Jul 2020'!T37+'AG Jul 2020'!R37+'AG Jul 2020'!P37),(($C$43*$C$44-('AG Jul 2020'!R37+'AG Jul 2020'!P37))*'AG Jul 2020'!S37/100),('AG Jul 2020'!T37*'AG Jul 2020'!S37/100))),0)</f>
        <v>0</v>
      </c>
      <c r="G52" s="215">
        <f>IF(AND('AG Jul 2020'!R38&gt;0,'AG Jul 2020'!T38&gt;0),IF(($C$43*$C$44&lt;'AG Jul 2020'!T38),(0),($C$43*$C$44*'AG Jul 2020'!T38)*'AG Jul 2020'!U38/100),IF(AND('AG Jul 2020'!R38&gt;0,'AG Jul 2020'!T38=""),IF(($C$43*$C$44&lt;'AG Jul 2020'!R38+'AG Jul 2020'!P38),(0),(($C$43*$C$44-('AG Jul 2020'!R38+'AG Jul 2020'!P38))*'AG Jul 2020'!S38/100)),IF(AND('AG Jul 2020'!P38&gt;0,'AG Jul 2020'!R38=""&gt;0),IF(($C$43*$C$44&lt;'AG Jul 2020'!P38),(0),($C$43*$C$44-'AG Jul 2020'!P38)*'AG Jul 2020'!Q38/100),0)))</f>
        <v>0</v>
      </c>
      <c r="H52" s="215">
        <f>($C$43*$C$45)*'AG Jul 2020'!AE38/100</f>
        <v>79.309090909090898</v>
      </c>
      <c r="I52" s="215">
        <f t="shared" si="49"/>
        <v>440.29018181818174</v>
      </c>
      <c r="J52" s="377">
        <f t="shared" si="50"/>
        <v>1426.5454545454543</v>
      </c>
      <c r="K52" s="209">
        <f t="shared" si="51"/>
        <v>1761.1607272727269</v>
      </c>
      <c r="L52" s="181">
        <f t="shared" si="46"/>
        <v>1937.2767999999999</v>
      </c>
      <c r="M52" s="209">
        <f>'AG Jul 2020'!AZ38</f>
        <v>0</v>
      </c>
      <c r="N52" s="209">
        <f>'AG Jul 2020'!BA38</f>
        <v>0</v>
      </c>
      <c r="O52" s="209">
        <f>'AG Jul 2020'!BB38</f>
        <v>0</v>
      </c>
      <c r="P52" s="209">
        <f>'AG Jul 2020'!BC38</f>
        <v>0</v>
      </c>
      <c r="Q52" s="378" t="str">
        <f t="shared" si="47"/>
        <v>No discount</v>
      </c>
      <c r="R52" s="378" t="str">
        <f t="shared" si="48"/>
        <v>Exclusive</v>
      </c>
      <c r="S52" s="379">
        <f t="shared" si="52"/>
        <v>1761.1607272727269</v>
      </c>
      <c r="T52" s="209">
        <f t="shared" si="53"/>
        <v>1761.1607272727269</v>
      </c>
      <c r="U52" s="381">
        <f t="shared" si="54"/>
        <v>1937.2767999999999</v>
      </c>
      <c r="V52" s="381">
        <f t="shared" si="54"/>
        <v>1937.2767999999999</v>
      </c>
      <c r="W52" s="210">
        <f>'AG Jul 2020'!BL38</f>
        <v>0</v>
      </c>
      <c r="X52" s="211" t="str">
        <f>'AG Jul 2020'!BM38</f>
        <v>n</v>
      </c>
    </row>
    <row r="53" spans="1:24" x14ac:dyDescent="0.15">
      <c r="A53" s="163" t="str">
        <f>'AG Jul 2020'!K39</f>
        <v>CovaU</v>
      </c>
      <c r="B53" s="158" t="str">
        <f>'AG Jul 2020'!L39</f>
        <v>Freedom Plus</v>
      </c>
      <c r="C53" s="215">
        <f>IF('AG Jul 2020'!BP39=0,91*'AG Jul 2020'!M39/100,(91*'AG Jul 2020'!M39/100)+'AG Jul 2020'!BP39/4)</f>
        <v>80.989999999999995</v>
      </c>
      <c r="D53" s="215">
        <f>IF('AG Jul 2020'!O39="",$C$43*$C$44*'AG Jul 2020'!N39/100,IF($C$43*$C$44&gt;='AG Jul 2020'!P39,('AG Jul 2020'!P39*'AG Jul 2020'!N39/100),($C$43*$C$44*'AG Jul 2020'!N39/100)))</f>
        <v>373.8</v>
      </c>
      <c r="E53" s="215">
        <f>IF(AND('AG Jul 2020'!P39&gt;0,'AG Jul 2020'!R39&gt;0),IF($C$43*$C$44&lt;'AG Jul 2020'!P39,0,IF($C$43*$C$44&lt;=('AG Jul 2020'!R39+'AG Jul 2020'!P39),(($C$43*$C$44-'AG Jul 2020'!P39)*'AG Jul 2020'!Q39/100),(('AG Jul 2020'!R39)*'AG Jul 2020'!Q39/100))),0)</f>
        <v>0</v>
      </c>
      <c r="F53" s="215">
        <f>IF(AND('AG Jul 2020'!Q38&gt;0,'AG Jul 2020'!S38&gt;0),IF($C$43*$C$44&lt;('AG Jul 2020'!R38+'AG Jul 2020'!P38),0,IF($C$43*$C$44&lt;=('AG Jul 2020'!T38+'AG Jul 2020'!R38+'AG Jul 2020'!P38),(($C$43*$C$44-('AG Jul 2020'!R38+'AG Jul 2020'!P38))*'AG Jul 2020'!S38/100),('AG Jul 2020'!T38*'AG Jul 2020'!S38/100))),0)</f>
        <v>0</v>
      </c>
      <c r="G53" s="215">
        <f>IF(AND('AG Jul 2020'!R39&gt;0,'AG Jul 2020'!T39&gt;0),IF(($C$43*$C$44&lt;'AG Jul 2020'!T39),(0),($C$43*$C$44*'AG Jul 2020'!T39)*'AG Jul 2020'!U39/100),IF(AND('AG Jul 2020'!R39&gt;0,'AG Jul 2020'!T39=""),IF(($C$43*$C$44&lt;'AG Jul 2020'!R39+'AG Jul 2020'!P39),(0),(($C$43*$C$44-('AG Jul 2020'!R39+'AG Jul 2020'!P39))*'AG Jul 2020'!S39/100)),IF(AND('AG Jul 2020'!P39&gt;0,'AG Jul 2020'!R39=""&gt;0),IF(($C$43*$C$44&lt;'AG Jul 2020'!P39),(0),($C$43*$C$44-'AG Jul 2020'!P39)*'AG Jul 2020'!Q39/100),0)))</f>
        <v>0</v>
      </c>
      <c r="H53" s="215">
        <f>($C$43*$C$45)*'AG Jul 2020'!AE39/100</f>
        <v>108</v>
      </c>
      <c r="I53" s="215">
        <f t="shared" si="49"/>
        <v>562.79</v>
      </c>
      <c r="J53" s="377">
        <f t="shared" si="50"/>
        <v>1927.1999999999998</v>
      </c>
      <c r="K53" s="209">
        <f t="shared" si="51"/>
        <v>2251.16</v>
      </c>
      <c r="L53" s="181">
        <f t="shared" si="46"/>
        <v>2476.2759999999998</v>
      </c>
      <c r="M53" s="209">
        <f>'AG Jul 2020'!AZ39</f>
        <v>20</v>
      </c>
      <c r="N53" s="209">
        <f>'AG Jul 2020'!BA39</f>
        <v>0</v>
      </c>
      <c r="O53" s="209">
        <f>'AG Jul 2020'!BB39</f>
        <v>0</v>
      </c>
      <c r="P53" s="209">
        <f>'AG Jul 2020'!BC39</f>
        <v>0</v>
      </c>
      <c r="Q53" s="378" t="str">
        <f t="shared" si="47"/>
        <v>Guaranteed off bill</v>
      </c>
      <c r="R53" s="378" t="str">
        <f t="shared" si="48"/>
        <v>Exclusive</v>
      </c>
      <c r="S53" s="379">
        <f t="shared" si="52"/>
        <v>1800.9279999999999</v>
      </c>
      <c r="T53" s="209">
        <f t="shared" si="53"/>
        <v>1800.9279999999999</v>
      </c>
      <c r="U53" s="381">
        <f t="shared" si="54"/>
        <v>1981.0208</v>
      </c>
      <c r="V53" s="381">
        <f t="shared" si="54"/>
        <v>1981.0208</v>
      </c>
      <c r="W53" s="210">
        <f>'AG Jul 2020'!BL39</f>
        <v>0</v>
      </c>
      <c r="X53" s="211" t="str">
        <f>'AG Jul 2020'!BM39</f>
        <v>n</v>
      </c>
    </row>
    <row r="54" spans="1:24" x14ac:dyDescent="0.15">
      <c r="A54" s="163" t="str">
        <f>'AG Jul 2020'!K40</f>
        <v>Diamond Energy</v>
      </c>
      <c r="B54" s="158" t="str">
        <f>'AG Jul 2020'!L40</f>
        <v>Renewable Saver POT</v>
      </c>
      <c r="C54" s="215">
        <f>IF('AG Jul 2020'!BP40=0,91*'AG Jul 2020'!M40/100,(91*'AG Jul 2020'!M40/100)+'AG Jul 2020'!BP40/4)</f>
        <v>84.084000000000003</v>
      </c>
      <c r="D54" s="215">
        <f>IF('AG Jul 2020'!O40="",$C$43*$C$44*'AG Jul 2020'!N40/100,IF($C$43*$C$44&gt;='AG Jul 2020'!P40,('AG Jul 2020'!P40*'AG Jul 2020'!N40/100),($C$43*$C$44*'AG Jul 2020'!N40/100)))</f>
        <v>77.699999999999989</v>
      </c>
      <c r="E54" s="215">
        <f>IF(AND('AG Jul 2020'!P40&gt;0,'AG Jul 2020'!R40&gt;0),IF($C$43*$C$44&lt;'AG Jul 2020'!P40,0,IF($C$43*$C$44&lt;=('AG Jul 2020'!R40+'AG Jul 2020'!P40),(($C$43*$C$44-'AG Jul 2020'!P40)*'AG Jul 2020'!Q40/100),(('AG Jul 2020'!R40)*'AG Jul 2020'!Q40/100))),0)</f>
        <v>0</v>
      </c>
      <c r="F54" s="215">
        <f>IF(AND('AG Jul 2020'!Q39&gt;0,'AG Jul 2020'!S39&gt;0),IF($C$43*$C$44&lt;('AG Jul 2020'!R39+'AG Jul 2020'!P39),0,IF($C$43*$C$44&lt;=('AG Jul 2020'!T39+'AG Jul 2020'!R39+'AG Jul 2020'!P39),(($C$43*$C$44-('AG Jul 2020'!R39+'AG Jul 2020'!P39))*'AG Jul 2020'!S39/100),('AG Jul 2020'!T39*'AG Jul 2020'!S39/100))),0)</f>
        <v>0</v>
      </c>
      <c r="G54" s="215">
        <f>IF(AND('AG Jul 2020'!R40&gt;0,'AG Jul 2020'!T40&gt;0),IF(($C$43*$C$44&lt;'AG Jul 2020'!T40),(0),($C$43*$C$44*'AG Jul 2020'!T40)*'AG Jul 2020'!U40/100),IF(AND('AG Jul 2020'!R40&gt;0,'AG Jul 2020'!T40=""),IF(($C$43*$C$44&lt;'AG Jul 2020'!R40+'AG Jul 2020'!P40),(0),(($C$43*$C$44-('AG Jul 2020'!R40+'AG Jul 2020'!P40))*'AG Jul 2020'!S40/100)),IF(AND('AG Jul 2020'!P40&gt;0,'AG Jul 2020'!R40=""&gt;0),IF(($C$43*$C$44&lt;'AG Jul 2020'!P40),(0),($C$43*$C$44-'AG Jul 2020'!P40)*'AG Jul 2020'!Q40/100),0)))</f>
        <v>306.89999999999998</v>
      </c>
      <c r="H54" s="215">
        <f>($C$43*$C$45)*'AG Jul 2020'!AE40/100</f>
        <v>86.999999999999986</v>
      </c>
      <c r="I54" s="215">
        <f t="shared" si="49"/>
        <v>555.68399999999997</v>
      </c>
      <c r="J54" s="377">
        <f t="shared" si="50"/>
        <v>1886.3999999999999</v>
      </c>
      <c r="K54" s="209">
        <f t="shared" si="51"/>
        <v>2222.7359999999999</v>
      </c>
      <c r="L54" s="181">
        <f t="shared" si="46"/>
        <v>2445.0095999999999</v>
      </c>
      <c r="M54" s="209">
        <f>'AG Jul 2020'!AZ40</f>
        <v>0</v>
      </c>
      <c r="N54" s="209">
        <f>'AG Jul 2020'!BA40</f>
        <v>0</v>
      </c>
      <c r="O54" s="209">
        <f>'AG Jul 2020'!BB40</f>
        <v>7</v>
      </c>
      <c r="P54" s="209">
        <f>'AG Jul 2020'!BC40</f>
        <v>0</v>
      </c>
      <c r="Q54" s="378" t="str">
        <f t="shared" si="47"/>
        <v>Pay-on-time off bill</v>
      </c>
      <c r="R54" s="378" t="str">
        <f t="shared" si="48"/>
        <v>Exclusive</v>
      </c>
      <c r="S54" s="379">
        <f t="shared" si="52"/>
        <v>2222.7359999999999</v>
      </c>
      <c r="T54" s="209">
        <f t="shared" si="53"/>
        <v>2067.1444799999999</v>
      </c>
      <c r="U54" s="381">
        <f t="shared" si="54"/>
        <v>2445.0095999999999</v>
      </c>
      <c r="V54" s="381">
        <f t="shared" si="54"/>
        <v>2273.8589280000001</v>
      </c>
      <c r="W54" s="210">
        <f>'AG Jul 2020'!BL40</f>
        <v>0</v>
      </c>
      <c r="X54" s="211" t="str">
        <f>'AG Jul 2020'!BM40</f>
        <v>n</v>
      </c>
    </row>
    <row r="55" spans="1:24" x14ac:dyDescent="0.15">
      <c r="A55" s="163" t="str">
        <f>'AG Jul 2020'!K41</f>
        <v>Dodo Power &amp; Gas</v>
      </c>
      <c r="B55" s="158" t="str">
        <f>'AG Jul 2020'!L41</f>
        <v>Market offer</v>
      </c>
      <c r="C55" s="215">
        <f>IF('AG Jul 2020'!BP41=0,91*'AG Jul 2020'!M41/100,(91*'AG Jul 2020'!M41/100)+'AG Jul 2020'!BP41/4)</f>
        <v>83.653818181818167</v>
      </c>
      <c r="D55" s="215">
        <f>IF('AG Jul 2020'!O41="",$C$43*$C$44*'AG Jul 2020'!N41/100,IF($C$43*$C$44&gt;='AG Jul 2020'!P41,('AG Jul 2020'!P41*'AG Jul 2020'!N41/100),($C$43*$C$44*'AG Jul 2020'!N41/100)))</f>
        <v>277.32727272727266</v>
      </c>
      <c r="E55" s="215">
        <f>IF(AND('AG Jul 2020'!P41&gt;0,'AG Jul 2020'!R41&gt;0),IF($C$43*$C$44&lt;'AG Jul 2020'!P41,0,IF($C$43*$C$44&lt;=('AG Jul 2020'!R41+'AG Jul 2020'!P41),(($C$43*$C$44-'AG Jul 2020'!P41)*'AG Jul 2020'!Q41/100),(('AG Jul 2020'!R41)*'AG Jul 2020'!Q41/100))),0)</f>
        <v>0</v>
      </c>
      <c r="F55" s="215">
        <f>IF(AND('AG Jul 2020'!Q40&gt;0,'AG Jul 2020'!S40&gt;0),IF($C$43*$C$44&lt;('AG Jul 2020'!R40+'AG Jul 2020'!P40),0,IF($C$43*$C$44&lt;=('AG Jul 2020'!T40+'AG Jul 2020'!R40+'AG Jul 2020'!P40),(($C$43*$C$44-('AG Jul 2020'!R40+'AG Jul 2020'!P40))*'AG Jul 2020'!S40/100),('AG Jul 2020'!T40*'AG Jul 2020'!S40/100))),0)</f>
        <v>0</v>
      </c>
      <c r="G55" s="215">
        <f>IF(AND('AG Jul 2020'!R41&gt;0,'AG Jul 2020'!T41&gt;0),IF(($C$43*$C$44&lt;'AG Jul 2020'!T41),(0),($C$43*$C$44*'AG Jul 2020'!T41)*'AG Jul 2020'!U41/100),IF(AND('AG Jul 2020'!R41&gt;0,'AG Jul 2020'!T41=""),IF(($C$43*$C$44&lt;'AG Jul 2020'!R41+'AG Jul 2020'!P41),(0),(($C$43*$C$44-('AG Jul 2020'!R41+'AG Jul 2020'!P41))*'AG Jul 2020'!S41/100)),IF(AND('AG Jul 2020'!P41&gt;0,'AG Jul 2020'!R41=""&gt;0),IF(($C$43*$C$44&lt;'AG Jul 2020'!P41),(0),($C$43*$C$44-'AG Jul 2020'!P41)*'AG Jul 2020'!Q41/100),0)))</f>
        <v>0</v>
      </c>
      <c r="H55" s="215">
        <f>($C$43*$C$45)*'AG Jul 2020'!AE41/100</f>
        <v>79.309090909090898</v>
      </c>
      <c r="I55" s="215">
        <f t="shared" si="49"/>
        <v>440.29018181818174</v>
      </c>
      <c r="J55" s="377">
        <f t="shared" si="50"/>
        <v>1426.5454545454543</v>
      </c>
      <c r="K55" s="209">
        <f t="shared" si="51"/>
        <v>1761.1607272727269</v>
      </c>
      <c r="L55" s="181">
        <f t="shared" si="46"/>
        <v>1937.2767999999999</v>
      </c>
      <c r="M55" s="209">
        <f>'AG Jul 2020'!AZ41</f>
        <v>0</v>
      </c>
      <c r="N55" s="209">
        <f>'AG Jul 2020'!BA41</f>
        <v>0</v>
      </c>
      <c r="O55" s="209">
        <f>'AG Jul 2020'!BB41</f>
        <v>0</v>
      </c>
      <c r="P55" s="209">
        <f>'AG Jul 2020'!BC41</f>
        <v>0</v>
      </c>
      <c r="Q55" s="378" t="str">
        <f t="shared" si="47"/>
        <v>No discount</v>
      </c>
      <c r="R55" s="378" t="str">
        <f t="shared" si="48"/>
        <v>Exclusive</v>
      </c>
      <c r="S55" s="379">
        <f t="shared" si="52"/>
        <v>1761.1607272727269</v>
      </c>
      <c r="T55" s="209">
        <f t="shared" si="53"/>
        <v>1761.1607272727269</v>
      </c>
      <c r="U55" s="381">
        <f t="shared" si="54"/>
        <v>1937.2767999999999</v>
      </c>
      <c r="V55" s="381">
        <f t="shared" si="54"/>
        <v>1937.2767999999999</v>
      </c>
      <c r="W55" s="210">
        <f>'AG Jul 2020'!BL41</f>
        <v>0</v>
      </c>
      <c r="X55" s="211" t="str">
        <f>'AG Jul 2020'!BM41</f>
        <v>n</v>
      </c>
    </row>
    <row r="56" spans="1:24" x14ac:dyDescent="0.15">
      <c r="A56" s="163" t="str">
        <f>'AG Jul 2020'!K42</f>
        <v>EnergyAustralia</v>
      </c>
      <c r="B56" s="158" t="str">
        <f>'AG Jul 2020'!L42</f>
        <v>Total Plan Home</v>
      </c>
      <c r="C56" s="215">
        <f>IF('AG Jul 2020'!BP42=0,91*'AG Jul 2020'!M42/100,(91*'AG Jul 2020'!M42/100)+'AG Jul 2020'!BP42/4)</f>
        <v>74.62</v>
      </c>
      <c r="D56" s="215">
        <f>IF('AG Jul 2020'!O42="",$C$43*$C$44*'AG Jul 2020'!N42/100,IF($C$43*$C$44&gt;='AG Jul 2020'!P42,('AG Jul 2020'!P42*'AG Jul 2020'!N42/100),($C$43*$C$44*'AG Jul 2020'!N42/100)))</f>
        <v>376.21818181818179</v>
      </c>
      <c r="E56" s="215">
        <f>IF(AND('AG Jul 2020'!P42&gt;0,'AG Jul 2020'!R42&gt;0),IF($C$43*$C$44&lt;'AG Jul 2020'!P42,0,IF($C$43*$C$44&lt;=('AG Jul 2020'!R42+'AG Jul 2020'!P42),(($C$43*$C$44-'AG Jul 2020'!P42)*'AG Jul 2020'!Q42/100),(('AG Jul 2020'!R42)*'AG Jul 2020'!Q42/100))),0)</f>
        <v>0</v>
      </c>
      <c r="F56" s="215">
        <f>IF(AND('AG Jul 2020'!Q41&gt;0,'AG Jul 2020'!S41&gt;0),IF($C$43*$C$44&lt;('AG Jul 2020'!R41+'AG Jul 2020'!P41),0,IF($C$43*$C$44&lt;=('AG Jul 2020'!T41+'AG Jul 2020'!R41+'AG Jul 2020'!P41),(($C$43*$C$44-('AG Jul 2020'!R41+'AG Jul 2020'!P41))*'AG Jul 2020'!S41/100),('AG Jul 2020'!T41*'AG Jul 2020'!S41/100))),0)</f>
        <v>0</v>
      </c>
      <c r="G56" s="215">
        <f>IF(AND('AG Jul 2020'!R42&gt;0,'AG Jul 2020'!T42&gt;0),IF(($C$43*$C$44&lt;'AG Jul 2020'!T42),(0),($C$43*$C$44*'AG Jul 2020'!T42)*'AG Jul 2020'!U42/100),IF(AND('AG Jul 2020'!R42&gt;0,'AG Jul 2020'!T42=""),IF(($C$43*$C$44&lt;'AG Jul 2020'!R42+'AG Jul 2020'!P42),(0),(($C$43*$C$44-('AG Jul 2020'!R42+'AG Jul 2020'!P42))*'AG Jul 2020'!S42/100)),IF(AND('AG Jul 2020'!P42&gt;0,'AG Jul 2020'!R42=""&gt;0),IF(($C$43*$C$44&lt;'AG Jul 2020'!P42),(0),($C$43*$C$44-'AG Jul 2020'!P42)*'AG Jul 2020'!Q42/100),0)))</f>
        <v>0</v>
      </c>
      <c r="H56" s="215">
        <f>($C$43*$C$45)*'AG Jul 2020'!AE42/100</f>
        <v>66.272727272727266</v>
      </c>
      <c r="I56" s="215">
        <f t="shared" si="49"/>
        <v>517.1109090909091</v>
      </c>
      <c r="J56" s="377">
        <f t="shared" si="50"/>
        <v>1769.9636363636364</v>
      </c>
      <c r="K56" s="209">
        <f t="shared" si="51"/>
        <v>2068.4436363636364</v>
      </c>
      <c r="L56" s="181">
        <f t="shared" si="46"/>
        <v>2275.2880000000005</v>
      </c>
      <c r="M56" s="209">
        <f>'AG Jul 2020'!AZ42</f>
        <v>16</v>
      </c>
      <c r="N56" s="209">
        <f>'AG Jul 2020'!BA42</f>
        <v>0</v>
      </c>
      <c r="O56" s="209">
        <f>'AG Jul 2020'!BB42</f>
        <v>0</v>
      </c>
      <c r="P56" s="209">
        <f>'AG Jul 2020'!BC42</f>
        <v>0</v>
      </c>
      <c r="Q56" s="378" t="str">
        <f t="shared" si="47"/>
        <v>Guaranteed off bill</v>
      </c>
      <c r="R56" s="378" t="str">
        <f t="shared" si="48"/>
        <v>Exclusive</v>
      </c>
      <c r="S56" s="379">
        <f t="shared" si="52"/>
        <v>1737.4926545454546</v>
      </c>
      <c r="T56" s="209">
        <f t="shared" si="53"/>
        <v>1737.4926545454546</v>
      </c>
      <c r="U56" s="381">
        <f t="shared" si="54"/>
        <v>1911.2419200000002</v>
      </c>
      <c r="V56" s="381">
        <f t="shared" si="54"/>
        <v>1911.2419200000002</v>
      </c>
      <c r="W56" s="210">
        <f>'AG Jul 2020'!BL42</f>
        <v>0</v>
      </c>
      <c r="X56" s="211" t="str">
        <f>'AG Jul 2020'!BM42</f>
        <v>n</v>
      </c>
    </row>
    <row r="57" spans="1:24" x14ac:dyDescent="0.15">
      <c r="A57" s="163" t="str">
        <f>'AG Jul 2020'!K43</f>
        <v>Mojo Power</v>
      </c>
      <c r="B57" s="158" t="str">
        <f>'AG Jul 2020'!L43</f>
        <v>All Day Breakfast</v>
      </c>
      <c r="C57" s="215">
        <f>IF('AG Jul 2020'!BP43=0,91*'AG Jul 2020'!M43/100,(91*'AG Jul 2020'!M43/100)+'AG Jul 2020'!BP43/4)</f>
        <v>70.690454545454543</v>
      </c>
      <c r="D57" s="215">
        <f>IF('AG Jul 2020'!O43="",$C$43*$C$44*'AG Jul 2020'!N43/100,IF($C$43*$C$44&gt;='AG Jul 2020'!P43,('AG Jul 2020'!P43*'AG Jul 2020'!N43/100),($C$43*$C$44*'AG Jul 2020'!N43/100)))</f>
        <v>265.99999999999994</v>
      </c>
      <c r="E57" s="215">
        <f>IF(AND('AG Jul 2020'!P43&gt;0,'AG Jul 2020'!R43&gt;0),IF($C$43*$C$44&lt;'AG Jul 2020'!P43,0,IF($C$43*$C$44&lt;=('AG Jul 2020'!R43+'AG Jul 2020'!P43),(($C$43*$C$44-'AG Jul 2020'!P43)*'AG Jul 2020'!Q43/100),(('AG Jul 2020'!R43)*'AG Jul 2020'!Q43/100))),0)</f>
        <v>0</v>
      </c>
      <c r="F57" s="215">
        <f>IF(AND('AG Jul 2020'!Q42&gt;0,'AG Jul 2020'!S42&gt;0),IF($C$43*$C$44&lt;('AG Jul 2020'!R42+'AG Jul 2020'!P42),0,IF($C$43*$C$44&lt;=('AG Jul 2020'!T42+'AG Jul 2020'!R42+'AG Jul 2020'!P42),(($C$43*$C$44-('AG Jul 2020'!R42+'AG Jul 2020'!P42))*'AG Jul 2020'!S42/100),('AG Jul 2020'!T42*'AG Jul 2020'!S42/100))),0)</f>
        <v>0</v>
      </c>
      <c r="G57" s="215">
        <f>IF(AND('AG Jul 2020'!R43&gt;0,'AG Jul 2020'!T43&gt;0),IF(($C$43*$C$44&lt;'AG Jul 2020'!T43),(0),($C$43*$C$44*'AG Jul 2020'!T43)*'AG Jul 2020'!U43/100),IF(AND('AG Jul 2020'!R43&gt;0,'AG Jul 2020'!T43=""),IF(($C$43*$C$44&lt;'AG Jul 2020'!R43+'AG Jul 2020'!P43),(0),(($C$43*$C$44-('AG Jul 2020'!R43+'AG Jul 2020'!P43))*'AG Jul 2020'!S43/100)),IF(AND('AG Jul 2020'!P43&gt;0,'AG Jul 2020'!R43=""&gt;0),IF(($C$43*$C$44&lt;'AG Jul 2020'!P43),(0),($C$43*$C$44-'AG Jul 2020'!P43)*'AG Jul 2020'!Q43/100),0)))</f>
        <v>0</v>
      </c>
      <c r="H57" s="215">
        <f>($C$43*$C$45)*'AG Jul 2020'!AE43/100</f>
        <v>81.545454545454547</v>
      </c>
      <c r="I57" s="215">
        <f t="shared" si="49"/>
        <v>418.23590909090905</v>
      </c>
      <c r="J57" s="377">
        <f t="shared" si="50"/>
        <v>1390.181818181818</v>
      </c>
      <c r="K57" s="209">
        <f t="shared" si="51"/>
        <v>1672.9436363636362</v>
      </c>
      <c r="L57" s="181">
        <f t="shared" si="46"/>
        <v>1840.2380000000001</v>
      </c>
      <c r="M57" s="209">
        <f>'AG Jul 2020'!AZ43</f>
        <v>0</v>
      </c>
      <c r="N57" s="209">
        <f>'AG Jul 2020'!BA43</f>
        <v>0</v>
      </c>
      <c r="O57" s="209">
        <f>'AG Jul 2020'!BB43</f>
        <v>0</v>
      </c>
      <c r="P57" s="209">
        <f>'AG Jul 2020'!BC43</f>
        <v>0</v>
      </c>
      <c r="Q57" s="378" t="str">
        <f t="shared" si="47"/>
        <v>No discount</v>
      </c>
      <c r="R57" s="378" t="str">
        <f t="shared" si="48"/>
        <v>Exclusive</v>
      </c>
      <c r="S57" s="379">
        <f t="shared" si="52"/>
        <v>1672.9436363636362</v>
      </c>
      <c r="T57" s="209">
        <f t="shared" si="53"/>
        <v>1672.9436363636362</v>
      </c>
      <c r="U57" s="381">
        <f t="shared" si="54"/>
        <v>1840.2380000000001</v>
      </c>
      <c r="V57" s="381">
        <f t="shared" si="54"/>
        <v>1840.2380000000001</v>
      </c>
      <c r="W57" s="210">
        <f>'AG Jul 2020'!BL43</f>
        <v>0</v>
      </c>
      <c r="X57" s="211" t="str">
        <f>'AG Jul 2020'!BM43</f>
        <v>n</v>
      </c>
    </row>
    <row r="58" spans="1:24" x14ac:dyDescent="0.15">
      <c r="A58" s="163" t="str">
        <f>'AG Jul 2020'!K44</f>
        <v>Momentum Energy</v>
      </c>
      <c r="B58" s="158" t="str">
        <f>'AG Jul 2020'!L44</f>
        <v>SmilePower Flexi</v>
      </c>
      <c r="C58" s="215">
        <f>IF('AG Jul 2020'!BP44=0,91*'AG Jul 2020'!M44/100,(91*'AG Jul 2020'!M44/100)+'AG Jul 2020'!BP44/4)</f>
        <v>92.422909090909073</v>
      </c>
      <c r="D58" s="215">
        <f>IF('AG Jul 2020'!O44="",$C$43*$C$44*'AG Jul 2020'!N44/100,IF($C$43*$C$44&gt;='AG Jul 2020'!P44,('AG Jul 2020'!P44*'AG Jul 2020'!N44/100),($C$43*$C$44*'AG Jul 2020'!N44/100)))</f>
        <v>334.21818181818179</v>
      </c>
      <c r="E58" s="215">
        <f>IF(AND('AG Jul 2020'!P44&gt;0,'AG Jul 2020'!R44&gt;0),IF($C$43*$C$44&lt;'AG Jul 2020'!P44,0,IF($C$43*$C$44&lt;=('AG Jul 2020'!R44+'AG Jul 2020'!P44),(($C$43*$C$44-'AG Jul 2020'!P44)*'AG Jul 2020'!Q44/100),(('AG Jul 2020'!R44)*'AG Jul 2020'!Q44/100))),0)</f>
        <v>0</v>
      </c>
      <c r="F58" s="215">
        <f>IF(AND('AG Jul 2020'!Q43&gt;0,'AG Jul 2020'!S43&gt;0),IF($C$43*$C$44&lt;('AG Jul 2020'!R43+'AG Jul 2020'!P43),0,IF($C$43*$C$44&lt;=('AG Jul 2020'!T43+'AG Jul 2020'!R43+'AG Jul 2020'!P43),(($C$43*$C$44-('AG Jul 2020'!R43+'AG Jul 2020'!P43))*'AG Jul 2020'!S43/100),('AG Jul 2020'!T43*'AG Jul 2020'!S43/100))),0)</f>
        <v>0</v>
      </c>
      <c r="G58" s="215">
        <f>IF(AND('AG Jul 2020'!R44&gt;0,'AG Jul 2020'!T44&gt;0),IF(($C$43*$C$44&lt;'AG Jul 2020'!T44),(0),($C$43*$C$44*'AG Jul 2020'!T44)*'AG Jul 2020'!U44/100),IF(AND('AG Jul 2020'!R44&gt;0,'AG Jul 2020'!T44=""),IF(($C$43*$C$44&lt;'AG Jul 2020'!R44+'AG Jul 2020'!P44),(0),(($C$43*$C$44-('AG Jul 2020'!R44+'AG Jul 2020'!P44))*'AG Jul 2020'!S44/100)),IF(AND('AG Jul 2020'!P44&gt;0,'AG Jul 2020'!R44=""&gt;0),IF(($C$43*$C$44&lt;'AG Jul 2020'!P44),(0),($C$43*$C$44-'AG Jul 2020'!P44)*'AG Jul 2020'!Q44/100),0)))</f>
        <v>0</v>
      </c>
      <c r="H58" s="215">
        <f>($C$43*$C$45)*'AG Jul 2020'!AE44/100</f>
        <v>85.909090909090907</v>
      </c>
      <c r="I58" s="215">
        <f t="shared" si="49"/>
        <v>512.55018181818173</v>
      </c>
      <c r="J58" s="377">
        <f t="shared" si="50"/>
        <v>1680.5090909090907</v>
      </c>
      <c r="K58" s="209">
        <f t="shared" si="51"/>
        <v>2050.2007272727269</v>
      </c>
      <c r="L58" s="181">
        <f t="shared" si="46"/>
        <v>2255.2207999999996</v>
      </c>
      <c r="M58" s="209">
        <f>'AG Jul 2020'!AZ44</f>
        <v>0</v>
      </c>
      <c r="N58" s="209">
        <f>'AG Jul 2020'!BA44</f>
        <v>0</v>
      </c>
      <c r="O58" s="209">
        <f>'AG Jul 2020'!BB44</f>
        <v>0</v>
      </c>
      <c r="P58" s="209">
        <f>'AG Jul 2020'!BC44</f>
        <v>0</v>
      </c>
      <c r="Q58" s="378" t="str">
        <f t="shared" si="47"/>
        <v>No discount</v>
      </c>
      <c r="R58" s="378" t="str">
        <f t="shared" si="48"/>
        <v>Exclusive</v>
      </c>
      <c r="S58" s="379">
        <f t="shared" si="52"/>
        <v>2050.2007272727269</v>
      </c>
      <c r="T58" s="209">
        <f t="shared" si="53"/>
        <v>2050.2007272727269</v>
      </c>
      <c r="U58" s="381">
        <f t="shared" si="54"/>
        <v>2255.2207999999996</v>
      </c>
      <c r="V58" s="381">
        <f t="shared" si="54"/>
        <v>2255.2207999999996</v>
      </c>
      <c r="W58" s="210">
        <f>'AG Jul 2020'!BL44</f>
        <v>0</v>
      </c>
      <c r="X58" s="211" t="str">
        <f>'AG Jul 2020'!BM44</f>
        <v>n</v>
      </c>
    </row>
    <row r="59" spans="1:24" x14ac:dyDescent="0.15">
      <c r="A59" s="163" t="str">
        <f>'AG Jul 2020'!K45</f>
        <v>Origin Energy</v>
      </c>
      <c r="B59" s="158" t="str">
        <f>'AG Jul 2020'!L45</f>
        <v>Flexi</v>
      </c>
      <c r="C59" s="215">
        <f>IF('AG Jul 2020'!BP45=0,91*'AG Jul 2020'!M45/100,(91*'AG Jul 2020'!M45/100)+'AG Jul 2020'!BP45/4)</f>
        <v>71.22818181818181</v>
      </c>
      <c r="D59" s="215">
        <f>IF('AG Jul 2020'!O45="",$C$43*$C$44*'AG Jul 2020'!N45/100,IF($C$43*$C$44&gt;='AG Jul 2020'!P45,('AG Jul 2020'!P45*'AG Jul 2020'!N45/100),($C$43*$C$44*'AG Jul 2020'!N45/100)))</f>
        <v>374.56363636363631</v>
      </c>
      <c r="E59" s="215">
        <f>IF(AND('AG Jul 2020'!P45&gt;0,'AG Jul 2020'!R45&gt;0),IF($C$43*$C$44&lt;'AG Jul 2020'!P45,0,IF($C$43*$C$44&lt;=('AG Jul 2020'!R45+'AG Jul 2020'!P45),(($C$43*$C$44-'AG Jul 2020'!P45)*'AG Jul 2020'!Q45/100),(('AG Jul 2020'!R45)*'AG Jul 2020'!Q45/100))),0)</f>
        <v>0</v>
      </c>
      <c r="F59" s="215">
        <f>IF(AND('AG Jul 2020'!Q44&gt;0,'AG Jul 2020'!S44&gt;0),IF($C$43*$C$44&lt;('AG Jul 2020'!R44+'AG Jul 2020'!P44),0,IF($C$43*$C$44&lt;=('AG Jul 2020'!T44+'AG Jul 2020'!R44+'AG Jul 2020'!P44),(($C$43*$C$44-('AG Jul 2020'!R44+'AG Jul 2020'!P44))*'AG Jul 2020'!S44/100),('AG Jul 2020'!T44*'AG Jul 2020'!S44/100))),0)</f>
        <v>0</v>
      </c>
      <c r="G59" s="215">
        <f>IF(AND('AG Jul 2020'!R45&gt;0,'AG Jul 2020'!T45&gt;0),IF(($C$43*$C$44&lt;'AG Jul 2020'!T45),(0),($C$43*$C$44*'AG Jul 2020'!T45)*'AG Jul 2020'!U45/100),IF(AND('AG Jul 2020'!R45&gt;0,'AG Jul 2020'!T45=""),IF(($C$43*$C$44&lt;'AG Jul 2020'!R45+'AG Jul 2020'!P45),(0),(($C$43*$C$44-('AG Jul 2020'!R45+'AG Jul 2020'!P45))*'AG Jul 2020'!S45/100)),IF(AND('AG Jul 2020'!P45&gt;0,'AG Jul 2020'!R45=""&gt;0),IF(($C$43*$C$44&lt;'AG Jul 2020'!P45),(0),($C$43*$C$44-'AG Jul 2020'!P45)*'AG Jul 2020'!Q45/100),0)))</f>
        <v>0</v>
      </c>
      <c r="H59" s="215">
        <f>($C$43*$C$45)*'AG Jul 2020'!AE45/100</f>
        <v>81.054545454545448</v>
      </c>
      <c r="I59" s="215">
        <f t="shared" si="49"/>
        <v>526.84636363636355</v>
      </c>
      <c r="J59" s="377">
        <f t="shared" si="50"/>
        <v>1822.4727272727268</v>
      </c>
      <c r="K59" s="209">
        <f t="shared" si="51"/>
        <v>2107.3854545454542</v>
      </c>
      <c r="L59" s="181">
        <f t="shared" si="46"/>
        <v>2318.1239999999998</v>
      </c>
      <c r="M59" s="209">
        <f>'AG Jul 2020'!AZ45</f>
        <v>14</v>
      </c>
      <c r="N59" s="209">
        <f>'AG Jul 2020'!BA45</f>
        <v>0</v>
      </c>
      <c r="O59" s="209">
        <f>'AG Jul 2020'!BB45</f>
        <v>0</v>
      </c>
      <c r="P59" s="209">
        <f>'AG Jul 2020'!BC45</f>
        <v>0</v>
      </c>
      <c r="Q59" s="378" t="str">
        <f t="shared" si="47"/>
        <v>Guaranteed off bill</v>
      </c>
      <c r="R59" s="378" t="str">
        <f t="shared" si="48"/>
        <v>Inclusive</v>
      </c>
      <c r="S59" s="379">
        <f t="shared" si="52"/>
        <v>1812.3514909090904</v>
      </c>
      <c r="T59" s="209">
        <f t="shared" si="53"/>
        <v>1812.3514909090904</v>
      </c>
      <c r="U59" s="381">
        <f t="shared" si="54"/>
        <v>1993.5866399999998</v>
      </c>
      <c r="V59" s="381">
        <f t="shared" si="54"/>
        <v>1993.5866399999998</v>
      </c>
      <c r="W59" s="210">
        <f>'AG Jul 2020'!BL45</f>
        <v>0</v>
      </c>
      <c r="X59" s="211" t="str">
        <f>'AG Jul 2020'!BM45</f>
        <v>n</v>
      </c>
    </row>
    <row r="60" spans="1:24" x14ac:dyDescent="0.15">
      <c r="A60" s="163" t="str">
        <f>'AG Jul 2020'!K46</f>
        <v>Powerdirect</v>
      </c>
      <c r="B60" s="158" t="str">
        <f>'AG Jul 2020'!L46</f>
        <v>Rate Saver</v>
      </c>
      <c r="C60" s="215">
        <f>IF('AG Jul 2020'!BP46=0,91*'AG Jul 2020'!M46/100,(91*'AG Jul 2020'!M46/100)+'AG Jul 2020'!BP46/4)</f>
        <v>64.86645454545453</v>
      </c>
      <c r="D60" s="215">
        <f>IF('AG Jul 2020'!O46="",$C$43*$C$44*'AG Jul 2020'!N46/100,IF($C$43*$C$44&gt;='AG Jul 2020'!P46,('AG Jul 2020'!P46*'AG Jul 2020'!N46/100),($C$43*$C$44*'AG Jul 2020'!N46/100)))</f>
        <v>316.78181818181815</v>
      </c>
      <c r="E60" s="215">
        <f>IF(AND('AG Jul 2020'!P46&gt;0,'AG Jul 2020'!R46&gt;0),IF($C$43*$C$44&lt;'AG Jul 2020'!P46,0,IF($C$43*$C$44&lt;=('AG Jul 2020'!R46+'AG Jul 2020'!P46),(($C$43*$C$44-'AG Jul 2020'!P46)*'AG Jul 2020'!Q46/100),(('AG Jul 2020'!R46)*'AG Jul 2020'!Q46/100))),0)</f>
        <v>0</v>
      </c>
      <c r="F60" s="215">
        <f>IF(AND('AG Jul 2020'!Q45&gt;0,'AG Jul 2020'!S45&gt;0),IF($C$43*$C$44&lt;('AG Jul 2020'!R45+'AG Jul 2020'!P45),0,IF($C$43*$C$44&lt;=('AG Jul 2020'!T45+'AG Jul 2020'!R45+'AG Jul 2020'!P45),(($C$43*$C$44-('AG Jul 2020'!R45+'AG Jul 2020'!P45))*'AG Jul 2020'!S45/100),('AG Jul 2020'!T45*'AG Jul 2020'!S45/100))),0)</f>
        <v>0</v>
      </c>
      <c r="G60" s="215">
        <f>IF(AND('AG Jul 2020'!R46&gt;0,'AG Jul 2020'!T46&gt;0),IF(($C$43*$C$44&lt;'AG Jul 2020'!T46),(0),($C$43*$C$44*'AG Jul 2020'!T46)*'AG Jul 2020'!U46/100),IF(AND('AG Jul 2020'!R46&gt;0,'AG Jul 2020'!T46=""),IF(($C$43*$C$44&lt;'AG Jul 2020'!R46+'AG Jul 2020'!P46),(0),(($C$43*$C$44-('AG Jul 2020'!R46+'AG Jul 2020'!P46))*'AG Jul 2020'!S46/100)),IF(AND('AG Jul 2020'!P46&gt;0,'AG Jul 2020'!R46=""&gt;0),IF(($C$43*$C$44&lt;'AG Jul 2020'!P46),(0),($C$43*$C$44-'AG Jul 2020'!P46)*'AG Jul 2020'!Q46/100),0)))</f>
        <v>0</v>
      </c>
      <c r="H60" s="215">
        <f>($C$43*$C$45)*'AG Jul 2020'!AE46/100</f>
        <v>70.145454545454541</v>
      </c>
      <c r="I60" s="215">
        <f t="shared" si="49"/>
        <v>451.79372727272721</v>
      </c>
      <c r="J60" s="377">
        <f t="shared" si="50"/>
        <v>1547.7090909090907</v>
      </c>
      <c r="K60" s="209">
        <f t="shared" si="51"/>
        <v>1807.1749090909088</v>
      </c>
      <c r="L60" s="181">
        <f t="shared" si="46"/>
        <v>1987.8924</v>
      </c>
      <c r="M60" s="209">
        <f>'AG Jul 2020'!AZ46</f>
        <v>0</v>
      </c>
      <c r="N60" s="209">
        <f>'AG Jul 2020'!BA46</f>
        <v>0</v>
      </c>
      <c r="O60" s="209">
        <f>'AG Jul 2020'!BB46</f>
        <v>0</v>
      </c>
      <c r="P60" s="209">
        <f>'AG Jul 2020'!BC46</f>
        <v>0</v>
      </c>
      <c r="Q60" s="378" t="str">
        <f t="shared" si="47"/>
        <v>No discount</v>
      </c>
      <c r="R60" s="378" t="str">
        <f t="shared" si="48"/>
        <v>Exclusive</v>
      </c>
      <c r="S60" s="379">
        <f t="shared" si="52"/>
        <v>1807.1749090909088</v>
      </c>
      <c r="T60" s="209">
        <f t="shared" si="53"/>
        <v>1807.1749090909088</v>
      </c>
      <c r="U60" s="381">
        <f t="shared" si="54"/>
        <v>1987.8924</v>
      </c>
      <c r="V60" s="381">
        <f t="shared" si="54"/>
        <v>1987.8924</v>
      </c>
      <c r="W60" s="210">
        <f>'AG Jul 2020'!BL46</f>
        <v>0</v>
      </c>
      <c r="X60" s="211" t="str">
        <f>'AG Jul 2020'!BM46</f>
        <v>n</v>
      </c>
    </row>
    <row r="61" spans="1:24" x14ac:dyDescent="0.15">
      <c r="A61" s="163" t="str">
        <f>'AG Jul 2020'!K47</f>
        <v>Powershop</v>
      </c>
      <c r="B61" s="158" t="str">
        <f>'AG Jul 2020'!L47</f>
        <v>Shopper with Mega Pack</v>
      </c>
      <c r="C61" s="215">
        <f>IF('AG Jul 2020'!BP47=0,91*'AG Jul 2020'!M47/100,(91*'AG Jul 2020'!M47/100)+'AG Jul 2020'!BP47/4)</f>
        <v>97.485818181818175</v>
      </c>
      <c r="D61" s="215">
        <f>IF('AG Jul 2020'!O47="",$C$43*$C$44*'AG Jul 2020'!N47/100,IF($C$43*$C$44&gt;='AG Jul 2020'!P47,('AG Jul 2020'!P47*'AG Jul 2020'!N47/100),($C$43*$C$44*'AG Jul 2020'!N47/100)))</f>
        <v>278.72727272727269</v>
      </c>
      <c r="E61" s="215">
        <f>IF(AND('AG Jul 2020'!P47&gt;0,'AG Jul 2020'!R47&gt;0),IF($C$43*$C$44&lt;'AG Jul 2020'!P47,0,IF($C$43*$C$44&lt;=('AG Jul 2020'!R47+'AG Jul 2020'!P47),(($C$43*$C$44-'AG Jul 2020'!P47)*'AG Jul 2020'!Q47/100),(('AG Jul 2020'!R47)*'AG Jul 2020'!Q47/100))),0)</f>
        <v>0</v>
      </c>
      <c r="F61" s="215">
        <f>IF(AND('AG Jul 2020'!Q46&gt;0,'AG Jul 2020'!S46&gt;0),IF($C$43*$C$44&lt;('AG Jul 2020'!R46+'AG Jul 2020'!P46),0,IF($C$43*$C$44&lt;=('AG Jul 2020'!T46+'AG Jul 2020'!R46+'AG Jul 2020'!P46),(($C$43*$C$44-('AG Jul 2020'!R46+'AG Jul 2020'!P46))*'AG Jul 2020'!S46/100),('AG Jul 2020'!T46*'AG Jul 2020'!S46/100))),0)</f>
        <v>0</v>
      </c>
      <c r="G61" s="215">
        <f>IF(AND('AG Jul 2020'!R47&gt;0,'AG Jul 2020'!T47&gt;0),IF(($C$43*$C$44&lt;'AG Jul 2020'!T47),(0),($C$43*$C$44*'AG Jul 2020'!T47)*'AG Jul 2020'!U47/100),IF(AND('AG Jul 2020'!R47&gt;0,'AG Jul 2020'!T47=""),IF(($C$43*$C$44&lt;'AG Jul 2020'!R47+'AG Jul 2020'!P47),(0),(($C$43*$C$44-('AG Jul 2020'!R47+'AG Jul 2020'!P47))*'AG Jul 2020'!S47/100)),IF(AND('AG Jul 2020'!P47&gt;0,'AG Jul 2020'!R47=""&gt;0),IF(($C$43*$C$44&lt;'AG Jul 2020'!P47),(0),($C$43*$C$44-'AG Jul 2020'!P47)*'AG Jul 2020'!Q47/100),0)))</f>
        <v>0</v>
      </c>
      <c r="H61" s="215">
        <f>($C$43*$C$45)*'AG Jul 2020'!AE47/100</f>
        <v>59.509090909090908</v>
      </c>
      <c r="I61" s="215">
        <f t="shared" si="49"/>
        <v>435.72218181818175</v>
      </c>
      <c r="J61" s="377">
        <f t="shared" si="50"/>
        <v>1352.9454545454544</v>
      </c>
      <c r="K61" s="209">
        <f t="shared" si="51"/>
        <v>1742.888727272727</v>
      </c>
      <c r="L61" s="181">
        <f t="shared" si="46"/>
        <v>1917.1775999999998</v>
      </c>
      <c r="M61" s="209">
        <f>'AG Jul 2020'!AZ47</f>
        <v>0</v>
      </c>
      <c r="N61" s="209">
        <f>'AG Jul 2020'!BA47</f>
        <v>0</v>
      </c>
      <c r="O61" s="209">
        <f>'AG Jul 2020'!BB47</f>
        <v>6</v>
      </c>
      <c r="P61" s="209">
        <f>'AG Jul 2020'!BC47</f>
        <v>0</v>
      </c>
      <c r="Q61" s="378" t="str">
        <f t="shared" si="47"/>
        <v>Pay-on-time off bill</v>
      </c>
      <c r="R61" s="378" t="str">
        <f t="shared" si="48"/>
        <v>Inclusive</v>
      </c>
      <c r="S61" s="379">
        <f t="shared" si="52"/>
        <v>1742.888727272727</v>
      </c>
      <c r="T61" s="209">
        <f t="shared" si="53"/>
        <v>1638.3154036363633</v>
      </c>
      <c r="U61" s="381">
        <f t="shared" si="54"/>
        <v>1917.1775999999998</v>
      </c>
      <c r="V61" s="381">
        <f t="shared" si="54"/>
        <v>1802.1469439999998</v>
      </c>
      <c r="W61" s="210">
        <f>'AG Jul 2020'!BL47</f>
        <v>0</v>
      </c>
      <c r="X61" s="211" t="str">
        <f>'AG Jul 2020'!BM47</f>
        <v>n</v>
      </c>
    </row>
    <row r="62" spans="1:24" x14ac:dyDescent="0.15">
      <c r="A62" s="163" t="str">
        <f>'AG Jul 2020'!K48</f>
        <v>Red Energy</v>
      </c>
      <c r="B62" s="158" t="str">
        <f>'AG Jul 2020'!L48</f>
        <v>Living Energy Saver</v>
      </c>
      <c r="C62" s="215">
        <f>IF('AG Jul 2020'!BP48=0,91*'AG Jul 2020'!M48/100,(91*'AG Jul 2020'!M48/100)+'AG Jul 2020'!BP48/4)</f>
        <v>72.890999999999991</v>
      </c>
      <c r="D62" s="215">
        <f>IF('AG Jul 2020'!O48="",$C$43*$C$44*'AG Jul 2020'!N48/100,IF($C$43*$C$44&gt;='AG Jul 2020'!P48,('AG Jul 2020'!P48*'AG Jul 2020'!N48/100),($C$43*$C$44*'AG Jul 2020'!N48/100)))</f>
        <v>302.54545454545456</v>
      </c>
      <c r="E62" s="215">
        <f>IF(AND('AG Jul 2020'!P48&gt;0,'AG Jul 2020'!R48&gt;0),IF($C$43*$C$44&lt;'AG Jul 2020'!P48,0,IF($C$43*$C$44&lt;=('AG Jul 2020'!R48+'AG Jul 2020'!P48),(($C$43*$C$44-'AG Jul 2020'!P48)*'AG Jul 2020'!Q48/100),(('AG Jul 2020'!R48)*'AG Jul 2020'!Q48/100))),0)</f>
        <v>0</v>
      </c>
      <c r="F62" s="215">
        <f>IF(AND('AG Jul 2020'!Q47&gt;0,'AG Jul 2020'!S47&gt;0),IF($C$43*$C$44&lt;('AG Jul 2020'!R47+'AG Jul 2020'!P47),0,IF($C$43*$C$44&lt;=('AG Jul 2020'!T47+'AG Jul 2020'!R47+'AG Jul 2020'!P47),(($C$43*$C$44-('AG Jul 2020'!R47+'AG Jul 2020'!P47))*'AG Jul 2020'!S47/100),('AG Jul 2020'!T47*'AG Jul 2020'!S47/100))),0)</f>
        <v>0</v>
      </c>
      <c r="G62" s="215">
        <f>IF(AND('AG Jul 2020'!R48&gt;0,'AG Jul 2020'!T48&gt;0),IF(($C$43*$C$44&lt;'AG Jul 2020'!T48),(0),($C$43*$C$44*'AG Jul 2020'!T48)*'AG Jul 2020'!U48/100),IF(AND('AG Jul 2020'!R48&gt;0,'AG Jul 2020'!T48=""),IF(($C$43*$C$44&lt;'AG Jul 2020'!R48+'AG Jul 2020'!P48),(0),(($C$43*$C$44-('AG Jul 2020'!R48+'AG Jul 2020'!P48))*'AG Jul 2020'!S48/100)),IF(AND('AG Jul 2020'!P48&gt;0,'AG Jul 2020'!R48=""&gt;0),IF(($C$43*$C$44&lt;'AG Jul 2020'!P48),(0),($C$43*$C$44-'AG Jul 2020'!P48)*'AG Jul 2020'!Q48/100),0)))</f>
        <v>22.027272727272724</v>
      </c>
      <c r="H62" s="215">
        <f>($C$43*$C$45)*'AG Jul 2020'!AE48/100</f>
        <v>82.472727272727255</v>
      </c>
      <c r="I62" s="215">
        <f t="shared" si="49"/>
        <v>479.93645454545452</v>
      </c>
      <c r="J62" s="377">
        <f t="shared" si="50"/>
        <v>1628.181818181818</v>
      </c>
      <c r="K62" s="209">
        <f t="shared" si="51"/>
        <v>1919.7458181818181</v>
      </c>
      <c r="L62" s="181">
        <f t="shared" si="46"/>
        <v>2111.7204000000002</v>
      </c>
      <c r="M62" s="209">
        <f>'AG Jul 2020'!AZ48</f>
        <v>0</v>
      </c>
      <c r="N62" s="209">
        <f>'AG Jul 2020'!BA48</f>
        <v>0</v>
      </c>
      <c r="O62" s="209">
        <f>'AG Jul 2020'!BB48</f>
        <v>0</v>
      </c>
      <c r="P62" s="209">
        <f>'AG Jul 2020'!BC48</f>
        <v>0</v>
      </c>
      <c r="Q62" s="378" t="str">
        <f t="shared" si="47"/>
        <v>No discount</v>
      </c>
      <c r="R62" s="378" t="str">
        <f t="shared" si="48"/>
        <v>Inclusive</v>
      </c>
      <c r="S62" s="379">
        <f t="shared" si="52"/>
        <v>1919.7458181818181</v>
      </c>
      <c r="T62" s="209">
        <f t="shared" si="53"/>
        <v>1919.7458181818181</v>
      </c>
      <c r="U62" s="381">
        <f t="shared" si="54"/>
        <v>2111.7204000000002</v>
      </c>
      <c r="V62" s="381">
        <f t="shared" si="54"/>
        <v>2111.7204000000002</v>
      </c>
      <c r="W62" s="210">
        <f>'AG Jul 2020'!BL48</f>
        <v>0</v>
      </c>
      <c r="X62" s="211" t="str">
        <f>'AG Jul 2020'!BM48</f>
        <v>n</v>
      </c>
    </row>
    <row r="63" spans="1:24" x14ac:dyDescent="0.15">
      <c r="A63" s="163" t="str">
        <f>'AG Jul 2020'!K49</f>
        <v>Simply Energy</v>
      </c>
      <c r="B63" s="158" t="str">
        <f>'AG Jul 2020'!L49</f>
        <v>Saver</v>
      </c>
      <c r="C63" s="215">
        <f>IF('AG Jul 2020'!BP49=0,91*'AG Jul 2020'!M49/100,(91*'AG Jul 2020'!M49/100)+'AG Jul 2020'!BP49/4)</f>
        <v>81.98272727272726</v>
      </c>
      <c r="D63" s="215">
        <f>IF('AG Jul 2020'!O49="",$C$43*$C$44*'AG Jul 2020'!N49/100,IF($C$43*$C$44&gt;='AG Jul 2020'!P49,('AG Jul 2020'!P49*'AG Jul 2020'!N49/100),($C$43*$C$44*'AG Jul 2020'!N49/100)))</f>
        <v>364.12727272727273</v>
      </c>
      <c r="E63" s="215">
        <f>IF(AND('AG Jul 2020'!P49&gt;0,'AG Jul 2020'!R49&gt;0),IF($C$43*$C$44&lt;'AG Jul 2020'!P49,0,IF($C$43*$C$44&lt;=('AG Jul 2020'!R49+'AG Jul 2020'!P49),(($C$43*$C$44-'AG Jul 2020'!P49)*'AG Jul 2020'!Q49/100),(('AG Jul 2020'!R49)*'AG Jul 2020'!Q49/100))),0)</f>
        <v>0</v>
      </c>
      <c r="F63" s="215">
        <f>IF(AND('AG Jul 2020'!Q48&gt;0,'AG Jul 2020'!S48&gt;0),IF($C$43*$C$44&lt;('AG Jul 2020'!R48+'AG Jul 2020'!P48),0,IF($C$43*$C$44&lt;=('AG Jul 2020'!T48+'AG Jul 2020'!R48+'AG Jul 2020'!P48),(($C$43*$C$44-('AG Jul 2020'!R48+'AG Jul 2020'!P48))*'AG Jul 2020'!S48/100),('AG Jul 2020'!T48*'AG Jul 2020'!S48/100))),0)</f>
        <v>0</v>
      </c>
      <c r="G63" s="215">
        <f>IF(AND('AG Jul 2020'!R49&gt;0,'AG Jul 2020'!T49&gt;0),IF(($C$43*$C$44&lt;'AG Jul 2020'!T49),(0),($C$43*$C$44*'AG Jul 2020'!T49)*'AG Jul 2020'!U49/100),IF(AND('AG Jul 2020'!R49&gt;0,'AG Jul 2020'!T49=""),IF(($C$43*$C$44&lt;'AG Jul 2020'!R49+'AG Jul 2020'!P49),(0),(($C$43*$C$44-('AG Jul 2020'!R49+'AG Jul 2020'!P49))*'AG Jul 2020'!S49/100)),IF(AND('AG Jul 2020'!P49&gt;0,'AG Jul 2020'!R49=""&gt;0),IF(($C$43*$C$44&lt;'AG Jul 2020'!P49),(0),($C$43*$C$44-'AG Jul 2020'!P49)*'AG Jul 2020'!Q49/100),0)))</f>
        <v>0</v>
      </c>
      <c r="H63" s="215">
        <f>($C$43*$C$45)*'AG Jul 2020'!AE49/100</f>
        <v>78.763636363636351</v>
      </c>
      <c r="I63" s="215">
        <f t="shared" si="49"/>
        <v>524.87363636363636</v>
      </c>
      <c r="J63" s="377">
        <f t="shared" si="50"/>
        <v>1771.5636363636363</v>
      </c>
      <c r="K63" s="209">
        <f t="shared" si="51"/>
        <v>2099.4945454545455</v>
      </c>
      <c r="L63" s="181">
        <f t="shared" si="46"/>
        <v>2309.4440000000004</v>
      </c>
      <c r="M63" s="209">
        <f>'AG Jul 2020'!AZ49</f>
        <v>0</v>
      </c>
      <c r="N63" s="209">
        <f>'AG Jul 2020'!BA49</f>
        <v>20</v>
      </c>
      <c r="O63" s="209">
        <f>'AG Jul 2020'!BB49</f>
        <v>0</v>
      </c>
      <c r="P63" s="209">
        <f>'AG Jul 2020'!BC49</f>
        <v>0</v>
      </c>
      <c r="Q63" s="378" t="str">
        <f t="shared" si="47"/>
        <v>Guaranteed off usage</v>
      </c>
      <c r="R63" s="378" t="str">
        <f t="shared" si="48"/>
        <v>Exclusive</v>
      </c>
      <c r="S63" s="379">
        <f t="shared" si="52"/>
        <v>1745.1818181818182</v>
      </c>
      <c r="T63" s="209">
        <f t="shared" si="53"/>
        <v>1745.1818181818182</v>
      </c>
      <c r="U63" s="381">
        <f t="shared" si="54"/>
        <v>1919.7000000000003</v>
      </c>
      <c r="V63" s="381">
        <f t="shared" si="54"/>
        <v>1919.7000000000003</v>
      </c>
      <c r="W63" s="210">
        <f>'AG Jul 2020'!BL49</f>
        <v>0</v>
      </c>
      <c r="X63" s="211" t="str">
        <f>'AG Jul 2020'!BM49</f>
        <v>n</v>
      </c>
    </row>
    <row r="64" spans="1:24" x14ac:dyDescent="0.15">
      <c r="A64" s="163" t="str">
        <f>'AG Jul 2020'!K50</f>
        <v>1st Energy</v>
      </c>
      <c r="B64" s="158" t="str">
        <f>'AG Jul 2020'!L50</f>
        <v>1st Saver</v>
      </c>
      <c r="C64" s="215">
        <f>IF('AG Jul 2020'!BP50=0,91*'AG Jul 2020'!M50/100,(91*'AG Jul 2020'!M50/100)+'AG Jul 2020'!BP50/4)</f>
        <v>94.64</v>
      </c>
      <c r="D64" s="215">
        <f>IF('AG Jul 2020'!O50="",$C$43*$C$44*'AG Jul 2020'!N50/100,IF($C$43*$C$44&gt;='AG Jul 2020'!P50,('AG Jul 2020'!P50*'AG Jul 2020'!N50/100),($C$43*$C$44*'AG Jul 2020'!N50/100)))</f>
        <v>332.95909090909089</v>
      </c>
      <c r="E64" s="215">
        <f>IF(AND('AG Jul 2020'!P50&gt;0,'AG Jul 2020'!R50&gt;0),IF($C$43*$C$44&lt;'AG Jul 2020'!P50,0,IF($C$43*$C$44&lt;=('AG Jul 2020'!R50+'AG Jul 2020'!P50),(($C$43*$C$44-'AG Jul 2020'!P50)*'AG Jul 2020'!Q50/100),(('AG Jul 2020'!R50)*'AG Jul 2020'!Q50/100))),0)</f>
        <v>0</v>
      </c>
      <c r="F64" s="215">
        <f>IF(AND('AG Jul 2020'!Q49&gt;0,'AG Jul 2020'!S49&gt;0),IF($C$43*$C$44&lt;('AG Jul 2020'!R49+'AG Jul 2020'!P49),0,IF($C$43*$C$44&lt;=('AG Jul 2020'!T49+'AG Jul 2020'!R49+'AG Jul 2020'!P49),(($C$43*$C$44-('AG Jul 2020'!R49+'AG Jul 2020'!P49))*'AG Jul 2020'!S49/100),('AG Jul 2020'!T49*'AG Jul 2020'!S49/100))),0)</f>
        <v>0</v>
      </c>
      <c r="G64" s="215">
        <f>IF(AND('AG Jul 2020'!R50&gt;0,'AG Jul 2020'!T50&gt;0),IF(($C$43*$C$44&lt;'AG Jul 2020'!T50),(0),($C$43*$C$44*'AG Jul 2020'!T50)*'AG Jul 2020'!U50/100),IF(AND('AG Jul 2020'!R50&gt;0,'AG Jul 2020'!T50=""),IF(($C$43*$C$44&lt;'AG Jul 2020'!R50+'AG Jul 2020'!P50),(0),(($C$43*$C$44-('AG Jul 2020'!R50+'AG Jul 2020'!P50))*'AG Jul 2020'!S50/100)),IF(AND('AG Jul 2020'!P50&gt;0,'AG Jul 2020'!R50=""&gt;0),IF(($C$43*$C$44&lt;'AG Jul 2020'!P50),(0),($C$43*$C$44-'AG Jul 2020'!P50)*'AG Jul 2020'!Q50/100),0)))</f>
        <v>13.986363636363635</v>
      </c>
      <c r="H64" s="215">
        <f>($C$43*$C$45)*'AG Jul 2020'!AE50/100</f>
        <v>72.490909090909085</v>
      </c>
      <c r="I64" s="215">
        <f t="shared" si="49"/>
        <v>514.07636363636357</v>
      </c>
      <c r="J64" s="377">
        <f t="shared" si="50"/>
        <v>1677.7454545454543</v>
      </c>
      <c r="K64" s="209">
        <f t="shared" si="51"/>
        <v>2056.3054545454543</v>
      </c>
      <c r="L64" s="181">
        <f t="shared" si="46"/>
        <v>2261.9359999999997</v>
      </c>
      <c r="M64" s="209">
        <f>'AG Jul 2020'!AZ50</f>
        <v>13</v>
      </c>
      <c r="N64" s="209">
        <f>'AG Jul 2020'!BA50</f>
        <v>0</v>
      </c>
      <c r="O64" s="209">
        <f>'AG Jul 2020'!BB50</f>
        <v>0</v>
      </c>
      <c r="P64" s="209">
        <f>'AG Jul 2020'!BC50</f>
        <v>0</v>
      </c>
      <c r="Q64" s="378" t="str">
        <f t="shared" si="47"/>
        <v>Guaranteed off bill</v>
      </c>
      <c r="R64" s="378" t="str">
        <f t="shared" si="48"/>
        <v>Exclusive</v>
      </c>
      <c r="S64" s="379">
        <f t="shared" si="52"/>
        <v>1788.9857454545452</v>
      </c>
      <c r="T64" s="209">
        <f t="shared" si="53"/>
        <v>1788.9857454545452</v>
      </c>
      <c r="U64" s="381">
        <f t="shared" si="54"/>
        <v>1967.8843199999999</v>
      </c>
      <c r="V64" s="381">
        <f t="shared" si="54"/>
        <v>1967.8843199999999</v>
      </c>
      <c r="W64" s="210">
        <f>'AG Jul 2020'!BL50</f>
        <v>0</v>
      </c>
      <c r="X64" s="211" t="str">
        <f>'AG Jul 2020'!BM50</f>
        <v>n</v>
      </c>
    </row>
    <row r="65" spans="1:24" x14ac:dyDescent="0.15">
      <c r="A65" s="163" t="str">
        <f>'AG Jul 2020'!K51</f>
        <v>Amaysim</v>
      </c>
      <c r="B65" s="158" t="str">
        <f>'AG Jul 2020'!L51</f>
        <v>Post-paid Electricity</v>
      </c>
      <c r="C65" s="215">
        <f>IF('AG Jul 2020'!BP51=0,91*'AG Jul 2020'!M51/100,(91*'AG Jul 2020'!M51/100)+'AG Jul 2020'!BP51/4)</f>
        <v>72.072000000000003</v>
      </c>
      <c r="D65" s="215">
        <f>IF('AG Jul 2020'!O51="",$C$43*$C$44*'AG Jul 2020'!N51/100,IF($C$43*$C$44&gt;='AG Jul 2020'!P51,('AG Jul 2020'!P51*'AG Jul 2020'!N51/100),($C$43*$C$44*'AG Jul 2020'!N51/100)))</f>
        <v>316.0181818181818</v>
      </c>
      <c r="E65" s="215">
        <f>IF(AND('AG Jul 2020'!P51&gt;0,'AG Jul 2020'!R51&gt;0),IF($C$43*$C$44&lt;'AG Jul 2020'!P51,0,IF($C$43*$C$44&lt;=('AG Jul 2020'!R51+'AG Jul 2020'!P51),(($C$43*$C$44-'AG Jul 2020'!P51)*'AG Jul 2020'!Q51/100),(('AG Jul 2020'!R51)*'AG Jul 2020'!Q51/100))),0)</f>
        <v>0</v>
      </c>
      <c r="F65" s="215">
        <f>IF(AND('AG Jul 2020'!Q50&gt;0,'AG Jul 2020'!S50&gt;0),IF($C$43*$C$44&lt;('AG Jul 2020'!R50+'AG Jul 2020'!P50),0,IF($C$43*$C$44&lt;=('AG Jul 2020'!T50+'AG Jul 2020'!R50+'AG Jul 2020'!P50),(($C$43*$C$44-('AG Jul 2020'!R50+'AG Jul 2020'!P50))*'AG Jul 2020'!S50/100),('AG Jul 2020'!T50*'AG Jul 2020'!S50/100))),0)</f>
        <v>0</v>
      </c>
      <c r="G65" s="215">
        <f>IF(AND('AG Jul 2020'!R51&gt;0,'AG Jul 2020'!T51&gt;0),IF(($C$43*$C$44&lt;'AG Jul 2020'!T51),(0),($C$43*$C$44*'AG Jul 2020'!T51)*'AG Jul 2020'!U51/100),IF(AND('AG Jul 2020'!R51&gt;0,'AG Jul 2020'!T51=""),IF(($C$43*$C$44&lt;'AG Jul 2020'!R51+'AG Jul 2020'!P51),(0),(($C$43*$C$44-('AG Jul 2020'!R51+'AG Jul 2020'!P51))*'AG Jul 2020'!S51/100)),IF(AND('AG Jul 2020'!P51&gt;0,'AG Jul 2020'!R51=""&gt;0),IF(($C$43*$C$44&lt;'AG Jul 2020'!P51),(0),($C$43*$C$44-'AG Jul 2020'!P51)*'AG Jul 2020'!Q51/100),0)))</f>
        <v>0</v>
      </c>
      <c r="H65" s="215">
        <f>($C$43*$C$45)*'AG Jul 2020'!AE51/100</f>
        <v>73.963636363636354</v>
      </c>
      <c r="I65" s="215">
        <f t="shared" si="49"/>
        <v>462.05381818181814</v>
      </c>
      <c r="J65" s="377">
        <f t="shared" si="50"/>
        <v>1559.9272727272726</v>
      </c>
      <c r="K65" s="209">
        <f t="shared" si="51"/>
        <v>1848.2152727272726</v>
      </c>
      <c r="L65" s="181">
        <f t="shared" si="46"/>
        <v>2033.0368000000001</v>
      </c>
      <c r="M65" s="209">
        <f>'AG Jul 2020'!AZ51</f>
        <v>0</v>
      </c>
      <c r="N65" s="209">
        <f>'AG Jul 2020'!BA51</f>
        <v>0</v>
      </c>
      <c r="O65" s="209">
        <f>'AG Jul 2020'!BB51</f>
        <v>0</v>
      </c>
      <c r="P65" s="209">
        <f>'AG Jul 2020'!BC51</f>
        <v>0</v>
      </c>
      <c r="Q65" s="378" t="str">
        <f t="shared" si="47"/>
        <v>No discount</v>
      </c>
      <c r="R65" s="378" t="str">
        <f t="shared" si="48"/>
        <v>Exclusive</v>
      </c>
      <c r="S65" s="379">
        <f t="shared" si="52"/>
        <v>1848.2152727272726</v>
      </c>
      <c r="T65" s="209">
        <f t="shared" si="53"/>
        <v>1848.2152727272726</v>
      </c>
      <c r="U65" s="381">
        <f t="shared" si="54"/>
        <v>2033.0368000000001</v>
      </c>
      <c r="V65" s="381">
        <f t="shared" si="54"/>
        <v>2033.0368000000001</v>
      </c>
      <c r="W65" s="210">
        <f>'AG Jul 2020'!BL51</f>
        <v>0</v>
      </c>
      <c r="X65" s="211" t="str">
        <f>'AG Jul 2020'!BM51</f>
        <v>n</v>
      </c>
    </row>
    <row r="66" spans="1:24" x14ac:dyDescent="0.15">
      <c r="A66" s="163" t="str">
        <f>'AG Jul 2020'!K52</f>
        <v>DC Power Co</v>
      </c>
      <c r="B66" s="158" t="str">
        <f>'AG Jul 2020'!L52</f>
        <v>Market offer</v>
      </c>
      <c r="C66" s="215">
        <f>IF('AG Jul 2020'!BP52=0,91*'AG Jul 2020'!M52/100,(91*'AG Jul 2020'!M52/100)+'AG Jul 2020'!BP52/4)</f>
        <v>98.762909090909091</v>
      </c>
      <c r="D66" s="215">
        <f>IF('AG Jul 2020'!O52="",$C$43*$C$44*'AG Jul 2020'!N52/100,IF($C$43*$C$44&gt;='AG Jul 2020'!P52,('AG Jul 2020'!P52*'AG Jul 2020'!N52/100),($C$43*$C$44*'AG Jul 2020'!N52/100)))</f>
        <v>361.32727272727271</v>
      </c>
      <c r="E66" s="215">
        <f>IF(AND('AG Jul 2020'!P52&gt;0,'AG Jul 2020'!R52&gt;0),IF($C$43*$C$44&lt;'AG Jul 2020'!P52,0,IF($C$43*$C$44&lt;=('AG Jul 2020'!R52+'AG Jul 2020'!P52),(($C$43*$C$44-'AG Jul 2020'!P52)*'AG Jul 2020'!Q52/100),(('AG Jul 2020'!R52)*'AG Jul 2020'!Q52/100))),0)</f>
        <v>0</v>
      </c>
      <c r="F66" s="215">
        <f>IF(AND('AG Jul 2020'!Q51&gt;0,'AG Jul 2020'!S51&gt;0),IF($C$43*$C$44&lt;('AG Jul 2020'!R51+'AG Jul 2020'!P51),0,IF($C$43*$C$44&lt;=('AG Jul 2020'!T51+'AG Jul 2020'!R51+'AG Jul 2020'!P51),(($C$43*$C$44-('AG Jul 2020'!R51+'AG Jul 2020'!P51))*'AG Jul 2020'!S51/100),('AG Jul 2020'!T51*'AG Jul 2020'!S51/100))),0)</f>
        <v>0</v>
      </c>
      <c r="G66" s="215">
        <f>IF(AND('AG Jul 2020'!R52&gt;0,'AG Jul 2020'!T52&gt;0),IF(($C$43*$C$44&lt;'AG Jul 2020'!T52),(0),($C$43*$C$44*'AG Jul 2020'!T52)*'AG Jul 2020'!U52/100),IF(AND('AG Jul 2020'!R52&gt;0,'AG Jul 2020'!T52=""),IF(($C$43*$C$44&lt;'AG Jul 2020'!R52+'AG Jul 2020'!P52),(0),(($C$43*$C$44-('AG Jul 2020'!R52+'AG Jul 2020'!P52))*'AG Jul 2020'!S52/100)),IF(AND('AG Jul 2020'!P52&gt;0,'AG Jul 2020'!R52=""&gt;0),IF(($C$43*$C$44&lt;'AG Jul 2020'!P52),(0),($C$43*$C$44-'AG Jul 2020'!P52)*'AG Jul 2020'!Q52/100),0)))</f>
        <v>0</v>
      </c>
      <c r="H66" s="215">
        <f>($C$43*$C$45)*'AG Jul 2020'!AE52/100</f>
        <v>115.63636363636363</v>
      </c>
      <c r="I66" s="215">
        <f>SUM(C66:H66)</f>
        <v>575.72654545454543</v>
      </c>
      <c r="J66" s="377">
        <f t="shared" si="50"/>
        <v>1907.8545454545454</v>
      </c>
      <c r="K66" s="209">
        <f t="shared" si="51"/>
        <v>2302.9061818181817</v>
      </c>
      <c r="L66" s="181">
        <f t="shared" si="46"/>
        <v>2533.1968000000002</v>
      </c>
      <c r="M66" s="209">
        <f>'AG Jul 2020'!AZ52</f>
        <v>0</v>
      </c>
      <c r="N66" s="209">
        <f>'AG Jul 2020'!BA52</f>
        <v>0</v>
      </c>
      <c r="O66" s="209">
        <f>'AG Jul 2020'!BB52</f>
        <v>0</v>
      </c>
      <c r="P66" s="209">
        <f>'AG Jul 2020'!BC52</f>
        <v>0</v>
      </c>
      <c r="Q66" s="378" t="str">
        <f t="shared" si="47"/>
        <v>No discount</v>
      </c>
      <c r="R66" s="378" t="str">
        <f t="shared" si="48"/>
        <v>Exclusive</v>
      </c>
      <c r="S66" s="379">
        <f t="shared" si="52"/>
        <v>2302.9061818181817</v>
      </c>
      <c r="T66" s="209">
        <f t="shared" si="53"/>
        <v>2302.9061818181817</v>
      </c>
      <c r="U66" s="381">
        <f t="shared" si="54"/>
        <v>2533.1968000000002</v>
      </c>
      <c r="V66" s="381">
        <f t="shared" si="54"/>
        <v>2533.1968000000002</v>
      </c>
      <c r="W66" s="210">
        <f>'AG Jul 2020'!BL52</f>
        <v>0</v>
      </c>
      <c r="X66" s="211" t="str">
        <f>'AG Jul 2020'!BM52</f>
        <v>n</v>
      </c>
    </row>
    <row r="67" spans="1:24" x14ac:dyDescent="0.15">
      <c r="A67" s="163" t="str">
        <f>'AG Jul 2020'!K53</f>
        <v>ReAmped Energy</v>
      </c>
      <c r="B67" s="158" t="str">
        <f>'AG Jul 2020'!L53</f>
        <v>Market offer</v>
      </c>
      <c r="C67" s="215">
        <f>IF('AG Jul 2020'!BP53=0,91*'AG Jul 2020'!M53/100,(91*'AG Jul 2020'!M53/100)+'AG Jul 2020'!BP53/4)</f>
        <v>90.793181818181822</v>
      </c>
      <c r="D67" s="215">
        <f>IF('AG Jul 2020'!O53="",$C$43*$C$44*'AG Jul 2020'!N53/100,IF($C$43*$C$44&gt;='AG Jul 2020'!P53,('AG Jul 2020'!P53*'AG Jul 2020'!N53/100),($C$43*$C$44*'AG Jul 2020'!N53/100)))</f>
        <v>277.45454545454544</v>
      </c>
      <c r="E67" s="215">
        <f>IF(AND('AG Jul 2020'!P53&gt;0,'AG Jul 2020'!R53&gt;0),IF($C$43*$C$44&lt;'AG Jul 2020'!P53,0,IF($C$43*$C$44&lt;=('AG Jul 2020'!R53+'AG Jul 2020'!P53),(($C$43*$C$44-'AG Jul 2020'!P53)*'AG Jul 2020'!Q53/100),(('AG Jul 2020'!R53)*'AG Jul 2020'!Q53/100))),0)</f>
        <v>0</v>
      </c>
      <c r="F67" s="215">
        <f>IF(AND('AG Jul 2020'!Q52&gt;0,'AG Jul 2020'!S52&gt;0),IF($C$43*$C$44&lt;('AG Jul 2020'!R52+'AG Jul 2020'!P52),0,IF($C$43*$C$44&lt;=('AG Jul 2020'!T52+'AG Jul 2020'!R52+'AG Jul 2020'!P52),(($C$43*$C$44-('AG Jul 2020'!R52+'AG Jul 2020'!P52))*'AG Jul 2020'!S52/100),('AG Jul 2020'!T52*'AG Jul 2020'!S52/100))),0)</f>
        <v>0</v>
      </c>
      <c r="G67" s="215">
        <f>IF(AND('AG Jul 2020'!R53&gt;0,'AG Jul 2020'!T53&gt;0),IF(($C$43*$C$44&lt;'AG Jul 2020'!T53),(0),($C$43*$C$44*'AG Jul 2020'!T53)*'AG Jul 2020'!U53/100),IF(AND('AG Jul 2020'!R53&gt;0,'AG Jul 2020'!T53=""),IF(($C$43*$C$44&lt;'AG Jul 2020'!R53+'AG Jul 2020'!P53),(0),(($C$43*$C$44-('AG Jul 2020'!R53+'AG Jul 2020'!P53))*'AG Jul 2020'!S53/100)),IF(AND('AG Jul 2020'!P53&gt;0,'AG Jul 2020'!R53=""&gt;0),IF(($C$43*$C$44&lt;'AG Jul 2020'!P53),(0),($C$43*$C$44-'AG Jul 2020'!P53)*'AG Jul 2020'!Q53/100),0)))</f>
        <v>0</v>
      </c>
      <c r="H67" s="215">
        <f>($C$43*$C$45)*'AG Jul 2020'!AE53/100</f>
        <v>71.72727272727272</v>
      </c>
      <c r="I67" s="215">
        <f>SUM(C67:H67)</f>
        <v>439.97500000000002</v>
      </c>
      <c r="J67" s="377">
        <f t="shared" si="50"/>
        <v>1396.7272727272727</v>
      </c>
      <c r="K67" s="209">
        <f t="shared" si="51"/>
        <v>1759.9</v>
      </c>
      <c r="L67" s="181">
        <f t="shared" si="46"/>
        <v>1935.8900000000003</v>
      </c>
      <c r="M67" s="209">
        <f>'AG Jul 2020'!AZ53</f>
        <v>0</v>
      </c>
      <c r="N67" s="209">
        <f>'AG Jul 2020'!BA53</f>
        <v>0</v>
      </c>
      <c r="O67" s="209">
        <f>'AG Jul 2020'!BB53</f>
        <v>0</v>
      </c>
      <c r="P67" s="209">
        <f>'AG Jul 2020'!BC53</f>
        <v>0</v>
      </c>
      <c r="Q67" s="378" t="str">
        <f t="shared" si="47"/>
        <v>No discount</v>
      </c>
      <c r="R67" s="378" t="str">
        <f t="shared" si="48"/>
        <v>Exclusive</v>
      </c>
      <c r="S67" s="379">
        <f t="shared" si="52"/>
        <v>1759.9</v>
      </c>
      <c r="T67" s="209">
        <f t="shared" si="53"/>
        <v>1759.9</v>
      </c>
      <c r="U67" s="381">
        <f t="shared" si="54"/>
        <v>1935.8900000000003</v>
      </c>
      <c r="V67" s="381">
        <f t="shared" si="54"/>
        <v>1935.8900000000003</v>
      </c>
      <c r="W67" s="210">
        <f>'AG Jul 2020'!BL53</f>
        <v>0</v>
      </c>
      <c r="X67" s="211" t="str">
        <f>'AG Jul 2020'!BM53</f>
        <v>n</v>
      </c>
    </row>
    <row r="68" spans="1:24" x14ac:dyDescent="0.15">
      <c r="A68" s="163" t="str">
        <f>'AG Jul 2020'!K54</f>
        <v>Amber Electric</v>
      </c>
      <c r="B68" s="158" t="str">
        <f>'AG Jul 2020'!L54</f>
        <v>Market offer</v>
      </c>
      <c r="C68" s="215">
        <f>IF('AG Jul 2020'!BP54=0,91*'AG Jul 2020'!M54/100,(91*'AG Jul 2020'!M54/100)+'AG Jul 2020'!BP54/4)</f>
        <v>90.214090909090899</v>
      </c>
      <c r="D68" s="215">
        <f>IF('AG Jul 2020'!O54="",$C$43*$C$44*'AG Jul 2020'!N54/100,IF($C$43*$C$44&gt;='AG Jul 2020'!P54,('AG Jul 2020'!P54*'AG Jul 2020'!N54/100),($C$43*$C$44*'AG Jul 2020'!N54/100)))</f>
        <v>348.85454545454542</v>
      </c>
      <c r="E68" s="215">
        <f>IF(AND('AG Jul 2020'!P54&gt;0,'AG Jul 2020'!R54&gt;0),IF($C$43*$C$44&lt;'AG Jul 2020'!P54,0,IF($C$43*$C$44&lt;=('AG Jul 2020'!R54+'AG Jul 2020'!P54),(($C$43*$C$44-'AG Jul 2020'!P54)*'AG Jul 2020'!Q54/100),(('AG Jul 2020'!R54)*'AG Jul 2020'!Q54/100))),0)</f>
        <v>0</v>
      </c>
      <c r="F68" s="215">
        <f>IF(AND('AG Jul 2020'!Q53&gt;0,'AG Jul 2020'!S53&gt;0),IF($C$43*$C$44&lt;('AG Jul 2020'!R53+'AG Jul 2020'!P53),0,IF($C$43*$C$44&lt;=('AG Jul 2020'!T53+'AG Jul 2020'!R53+'AG Jul 2020'!P53),(($C$43*$C$44-('AG Jul 2020'!R53+'AG Jul 2020'!P53))*'AG Jul 2020'!S53/100),('AG Jul 2020'!T53*'AG Jul 2020'!S53/100))),0)</f>
        <v>0</v>
      </c>
      <c r="G68" s="215">
        <f>IF(AND('AG Jul 2020'!R54&gt;0,'AG Jul 2020'!T54&gt;0),IF(($C$43*$C$44&lt;'AG Jul 2020'!T54),(0),($C$43*$C$44*'AG Jul 2020'!T54)*'AG Jul 2020'!U54/100),IF(AND('AG Jul 2020'!R54&gt;0,'AG Jul 2020'!T54=""),IF(($C$43*$C$44&lt;'AG Jul 2020'!R54+'AG Jul 2020'!P54),(0),(($C$43*$C$44-('AG Jul 2020'!R54+'AG Jul 2020'!P54))*'AG Jul 2020'!S54/100)),IF(AND('AG Jul 2020'!P54&gt;0,'AG Jul 2020'!R54=""&gt;0),IF(($C$43*$C$44&lt;'AG Jul 2020'!P54),(0),($C$43*$C$44-'AG Jul 2020'!P54)*'AG Jul 2020'!Q54/100),0)))</f>
        <v>0</v>
      </c>
      <c r="H68" s="215">
        <f>($C$43*$C$45)*'AG Jul 2020'!AE54/100</f>
        <v>94.199999999999989</v>
      </c>
      <c r="I68" s="215">
        <f t="shared" ref="I68:I78" si="55">SUM(C68:H68)</f>
        <v>533.26863636363623</v>
      </c>
      <c r="J68" s="377">
        <f t="shared" ref="J68:J78" si="56">(I68-C68)*4</f>
        <v>1772.2181818181814</v>
      </c>
      <c r="K68" s="209">
        <f t="shared" ref="K68:K78" si="57">I68*4</f>
        <v>2133.0745454545449</v>
      </c>
      <c r="L68" s="181">
        <f t="shared" ref="L68:L78" si="58">K68*1.1</f>
        <v>2346.3819999999996</v>
      </c>
      <c r="M68" s="209">
        <f>'AG Jul 2020'!AZ54</f>
        <v>0</v>
      </c>
      <c r="N68" s="209">
        <f>'AG Jul 2020'!BA54</f>
        <v>0</v>
      </c>
      <c r="O68" s="209">
        <f>'AG Jul 2020'!BB54</f>
        <v>0</v>
      </c>
      <c r="P68" s="209">
        <f>'AG Jul 2020'!BC54</f>
        <v>0</v>
      </c>
      <c r="Q68" s="378" t="str">
        <f t="shared" ref="Q68:Q78" si="59">IF(SUM(M68:P68)=0,"No discount",IF(M68&gt;0,"Guaranteed off bill",IF(N68&gt;0,"Guaranteed off usage",IF(O68&gt;0,"Pay-on-time off bill","Pay-on-time off usage"))))</f>
        <v>No discount</v>
      </c>
      <c r="R68" s="378" t="str">
        <f t="shared" ref="R68:R78" si="60">IF(OR(A68="Origin Energy",A68="Red Energy",A68="Powershop"),"Inclusive","Exclusive")</f>
        <v>Exclusive</v>
      </c>
      <c r="S68" s="379">
        <f t="shared" ref="S68:S78" si="61">IF(AND(Q68="Guaranteed off bill",R68="Inclusive"),((K68*1.1)-((K68*1.1)*M68/100))/1.1,IF(AND(Q68="Guaranteed off usage",R68="Inclusive"),((K68*1.1)-((J68*1.1)*N68/100))/1.1,IF(AND(Q68="Guaranteed off bill",R68="Exclusive"),K68-(K68*M68/100),IF(AND(Q68="Guaranteed off usage",R68="Exclusive"),K68-(J68*N68/100),IF(R68="Inclusive",((K68*1.1))/1.1,K68)))))</f>
        <v>2133.0745454545449</v>
      </c>
      <c r="T68" s="209">
        <f t="shared" ref="T68:T78" si="62">IF(AND(Q68="Pay-on-time off bill",R68="Inclusive"),((S68*1.1)-((S68*1.1)*O68/100))/1.1,IF(AND(Q68="Pay-on-time off usage",R68="Inclusive"),((S68*1.1)-((J68*1.1)*P68/100))/1.1,IF(AND(Q68="Pay-on-time off bill",R68="Exclusive"),S68-(S68*O68/100),IF(AND(Q68="Pay-on-time off usage",R68="Exclusive"),S68-(J68*P68/100),IF(R68="Inclusive",((S68*1.1))/1.1,S68)))))</f>
        <v>2133.0745454545449</v>
      </c>
      <c r="U68" s="381">
        <f t="shared" ref="U68:U78" si="63">S68*1.1</f>
        <v>2346.3819999999996</v>
      </c>
      <c r="V68" s="381">
        <f t="shared" ref="V68:V78" si="64">T68*1.1</f>
        <v>2346.3819999999996</v>
      </c>
      <c r="W68" s="210">
        <f>'AG Jul 2020'!BL54</f>
        <v>0</v>
      </c>
      <c r="X68" s="211" t="str">
        <f>'AG Jul 2020'!BM54</f>
        <v>n</v>
      </c>
    </row>
    <row r="69" spans="1:24" x14ac:dyDescent="0.15">
      <c r="A69" s="163" t="str">
        <f>'AG Jul 2020'!K55</f>
        <v>Enova Energy</v>
      </c>
      <c r="B69" s="158" t="str">
        <f>'AG Jul 2020'!L55</f>
        <v>Community Plus</v>
      </c>
      <c r="C69" s="215">
        <f>IF('AG Jul 2020'!BP55=0,91*'AG Jul 2020'!M55/100,(91*'AG Jul 2020'!M55/100)+'AG Jul 2020'!BP55/4)</f>
        <v>77.771909090909091</v>
      </c>
      <c r="D69" s="215">
        <f>IF('AG Jul 2020'!O55="",$C$43*$C$44*'AG Jul 2020'!N55/100,IF($C$43*$C$44&gt;='AG Jul 2020'!P55,('AG Jul 2020'!P55*'AG Jul 2020'!N55/100),($C$43*$C$44*'AG Jul 2020'!N55/100)))</f>
        <v>330.90909090909088</v>
      </c>
      <c r="E69" s="215">
        <f>IF(AND('AG Jul 2020'!P55&gt;0,'AG Jul 2020'!R55&gt;0),IF($C$43*$C$44&lt;'AG Jul 2020'!P55,0,IF($C$43*$C$44&lt;=('AG Jul 2020'!R55+'AG Jul 2020'!P55),(($C$43*$C$44-'AG Jul 2020'!P55)*'AG Jul 2020'!Q55/100),(('AG Jul 2020'!R55)*'AG Jul 2020'!Q55/100))),0)</f>
        <v>0</v>
      </c>
      <c r="F69" s="215">
        <f>IF(AND('AG Jul 2020'!Q54&gt;0,'AG Jul 2020'!S54&gt;0),IF($C$43*$C$44&lt;('AG Jul 2020'!R54+'AG Jul 2020'!P54),0,IF($C$43*$C$44&lt;=('AG Jul 2020'!T54+'AG Jul 2020'!R54+'AG Jul 2020'!P54),(($C$43*$C$44-('AG Jul 2020'!R54+'AG Jul 2020'!P54))*'AG Jul 2020'!S54/100),('AG Jul 2020'!T54*'AG Jul 2020'!S54/100))),0)</f>
        <v>0</v>
      </c>
      <c r="G69" s="215">
        <f>IF(AND('AG Jul 2020'!R55&gt;0,'AG Jul 2020'!T55&gt;0),IF(($C$43*$C$44&lt;'AG Jul 2020'!T55),(0),($C$43*$C$44*'AG Jul 2020'!T55)*'AG Jul 2020'!U55/100),IF(AND('AG Jul 2020'!R55&gt;0,'AG Jul 2020'!T55=""),IF(($C$43*$C$44&lt;'AG Jul 2020'!R55+'AG Jul 2020'!P55),(0),(($C$43*$C$44-('AG Jul 2020'!R55+'AG Jul 2020'!P55))*'AG Jul 2020'!S55/100)),IF(AND('AG Jul 2020'!P55&gt;0,'AG Jul 2020'!R55=""&gt;0),IF(($C$43*$C$44&lt;'AG Jul 2020'!P55),(0),($C$43*$C$44-'AG Jul 2020'!P55)*'AG Jul 2020'!Q55/100),0)))</f>
        <v>0</v>
      </c>
      <c r="H69" s="215">
        <f>($C$43*$C$45)*'AG Jul 2020'!AE55/100</f>
        <v>81.818181818181813</v>
      </c>
      <c r="I69" s="215">
        <f t="shared" si="55"/>
        <v>490.4991818181818</v>
      </c>
      <c r="J69" s="377">
        <f t="shared" si="56"/>
        <v>1650.9090909090908</v>
      </c>
      <c r="K69" s="209">
        <f t="shared" si="57"/>
        <v>1961.9967272727272</v>
      </c>
      <c r="L69" s="181">
        <f t="shared" si="58"/>
        <v>2158.1964000000003</v>
      </c>
      <c r="M69" s="209">
        <f>'AG Jul 2020'!AZ55</f>
        <v>0</v>
      </c>
      <c r="N69" s="209">
        <f>'AG Jul 2020'!BA55</f>
        <v>0</v>
      </c>
      <c r="O69" s="209">
        <f>'AG Jul 2020'!BB55</f>
        <v>0</v>
      </c>
      <c r="P69" s="209">
        <f>'AG Jul 2020'!BC55</f>
        <v>3</v>
      </c>
      <c r="Q69" s="378" t="str">
        <f t="shared" si="59"/>
        <v>Pay-on-time off usage</v>
      </c>
      <c r="R69" s="378" t="str">
        <f t="shared" si="60"/>
        <v>Exclusive</v>
      </c>
      <c r="S69" s="379">
        <f t="shared" si="61"/>
        <v>1961.9967272727272</v>
      </c>
      <c r="T69" s="209">
        <f t="shared" si="62"/>
        <v>1912.4694545454545</v>
      </c>
      <c r="U69" s="381">
        <f t="shared" si="63"/>
        <v>2158.1964000000003</v>
      </c>
      <c r="V69" s="381">
        <f t="shared" si="64"/>
        <v>2103.7164000000002</v>
      </c>
      <c r="W69" s="210">
        <f>'AG Jul 2020'!BL55</f>
        <v>0</v>
      </c>
      <c r="X69" s="211" t="str">
        <f>'AG Jul 2020'!BM55</f>
        <v>n</v>
      </c>
    </row>
    <row r="70" spans="1:24" x14ac:dyDescent="0.15">
      <c r="A70" s="163" t="str">
        <f>'AG Jul 2020'!K56</f>
        <v>Sumo Power</v>
      </c>
      <c r="B70" s="158" t="str">
        <f>'AG Jul 2020'!L56</f>
        <v>Lite</v>
      </c>
      <c r="C70" s="215">
        <f>IF('AG Jul 2020'!BP56=0,91*'AG Jul 2020'!M56/100,(91*'AG Jul 2020'!M56/100)+'AG Jul 2020'!BP56/4)</f>
        <v>77.349999999999994</v>
      </c>
      <c r="D70" s="215">
        <f>IF('AG Jul 2020'!O56="",$C$43*$C$44*'AG Jul 2020'!N56/100,IF($C$43*$C$44&gt;='AG Jul 2020'!P56,('AG Jul 2020'!P56*'AG Jul 2020'!N56/100),($C$43*$C$44*'AG Jul 2020'!N56/100)))</f>
        <v>305.5</v>
      </c>
      <c r="E70" s="215">
        <f>IF(AND('AG Jul 2020'!P56&gt;0,'AG Jul 2020'!R56&gt;0),IF($C$43*$C$44&lt;'AG Jul 2020'!P56,0,IF($C$43*$C$44&lt;=('AG Jul 2020'!R56+'AG Jul 2020'!P56),(($C$43*$C$44-'AG Jul 2020'!P56)*'AG Jul 2020'!Q56/100),(('AG Jul 2020'!R56)*'AG Jul 2020'!Q56/100))),0)</f>
        <v>0</v>
      </c>
      <c r="F70" s="215">
        <f>IF(AND('AG Jul 2020'!Q55&gt;0,'AG Jul 2020'!S55&gt;0),IF($C$43*$C$44&lt;('AG Jul 2020'!R55+'AG Jul 2020'!P55),0,IF($C$43*$C$44&lt;=('AG Jul 2020'!T55+'AG Jul 2020'!R55+'AG Jul 2020'!P55),(($C$43*$C$44-('AG Jul 2020'!R55+'AG Jul 2020'!P55))*'AG Jul 2020'!S55/100),('AG Jul 2020'!T55*'AG Jul 2020'!S55/100))),0)</f>
        <v>0</v>
      </c>
      <c r="G70" s="215">
        <f>IF(AND('AG Jul 2020'!R56&gt;0,'AG Jul 2020'!T56&gt;0),IF(($C$43*$C$44&lt;'AG Jul 2020'!T56),(0),($C$43*$C$44*'AG Jul 2020'!T56)*'AG Jul 2020'!U56/100),IF(AND('AG Jul 2020'!R56&gt;0,'AG Jul 2020'!T56=""),IF(($C$43*$C$44&lt;'AG Jul 2020'!R56+'AG Jul 2020'!P56),(0),(($C$43*$C$44-('AG Jul 2020'!R56+'AG Jul 2020'!P56))*'AG Jul 2020'!S56/100)),IF(AND('AG Jul 2020'!P56&gt;0,'AG Jul 2020'!R56=""&gt;0),IF(($C$43*$C$44&lt;'AG Jul 2020'!P56),(0),($C$43*$C$44-'AG Jul 2020'!P56)*'AG Jul 2020'!Q56/100),0)))</f>
        <v>23</v>
      </c>
      <c r="H70" s="215">
        <f>($C$43*$C$45)*'AG Jul 2020'!AE56/100</f>
        <v>89.999999999999986</v>
      </c>
      <c r="I70" s="215">
        <f t="shared" si="55"/>
        <v>495.85</v>
      </c>
      <c r="J70" s="377">
        <f t="shared" si="56"/>
        <v>1674</v>
      </c>
      <c r="K70" s="209">
        <f t="shared" si="57"/>
        <v>1983.4</v>
      </c>
      <c r="L70" s="181">
        <f t="shared" si="58"/>
        <v>2181.7400000000002</v>
      </c>
      <c r="M70" s="209">
        <f>'AG Jul 2020'!AZ56</f>
        <v>0</v>
      </c>
      <c r="N70" s="209">
        <f>'AG Jul 2020'!BA56</f>
        <v>0</v>
      </c>
      <c r="O70" s="209">
        <f>'AG Jul 2020'!BB56</f>
        <v>0</v>
      </c>
      <c r="P70" s="209">
        <f>'AG Jul 2020'!BC56</f>
        <v>0</v>
      </c>
      <c r="Q70" s="378" t="str">
        <f t="shared" si="59"/>
        <v>No discount</v>
      </c>
      <c r="R70" s="378" t="str">
        <f t="shared" si="60"/>
        <v>Exclusive</v>
      </c>
      <c r="S70" s="379">
        <f t="shared" si="61"/>
        <v>1983.4</v>
      </c>
      <c r="T70" s="209">
        <f t="shared" si="62"/>
        <v>1983.4</v>
      </c>
      <c r="U70" s="381">
        <f t="shared" si="63"/>
        <v>2181.7400000000002</v>
      </c>
      <c r="V70" s="381">
        <f t="shared" si="64"/>
        <v>2181.7400000000002</v>
      </c>
      <c r="W70" s="210">
        <f>'AG Jul 2020'!BL56</f>
        <v>0</v>
      </c>
      <c r="X70" s="211" t="str">
        <f>'AG Jul 2020'!BM56</f>
        <v>n</v>
      </c>
    </row>
    <row r="71" spans="1:24" x14ac:dyDescent="0.15">
      <c r="A71" s="163" t="str">
        <f>'AG Jul 2020'!K57</f>
        <v>Tango Energy</v>
      </c>
      <c r="B71" s="158" t="str">
        <f>'AG Jul 2020'!L57</f>
        <v>Home Select</v>
      </c>
      <c r="C71" s="215">
        <f>IF('AG Jul 2020'!BP57=0,91*'AG Jul 2020'!M57/100,(91*'AG Jul 2020'!M57/100)+'AG Jul 2020'!BP57/4)</f>
        <v>72.526999999999987</v>
      </c>
      <c r="D71" s="215">
        <f>IF('AG Jul 2020'!O57="",$C$43*$C$44*'AG Jul 2020'!N57/100,IF($C$43*$C$44&gt;='AG Jul 2020'!P57,('AG Jul 2020'!P57*'AG Jul 2020'!N57/100),($C$43*$C$44*'AG Jul 2020'!N57/100)))</f>
        <v>302.40000000000003</v>
      </c>
      <c r="E71" s="215">
        <f>IF(AND('AG Jul 2020'!P57&gt;0,'AG Jul 2020'!R57&gt;0),IF($C$43*$C$44&lt;'AG Jul 2020'!P57,0,IF($C$43*$C$44&lt;=('AG Jul 2020'!R57+'AG Jul 2020'!P57),(($C$43*$C$44-'AG Jul 2020'!P57)*'AG Jul 2020'!Q57/100),(('AG Jul 2020'!R57)*'AG Jul 2020'!Q57/100))),0)</f>
        <v>0</v>
      </c>
      <c r="F71" s="215">
        <f>IF(AND('AG Jul 2020'!Q56&gt;0,'AG Jul 2020'!S56&gt;0),IF($C$43*$C$44&lt;('AG Jul 2020'!R56+'AG Jul 2020'!P56),0,IF($C$43*$C$44&lt;=('AG Jul 2020'!T56+'AG Jul 2020'!R56+'AG Jul 2020'!P56),(($C$43*$C$44-('AG Jul 2020'!R56+'AG Jul 2020'!P56))*'AG Jul 2020'!S56/100),('AG Jul 2020'!T56*'AG Jul 2020'!S56/100))),0)</f>
        <v>0</v>
      </c>
      <c r="G71" s="215">
        <f>IF(AND('AG Jul 2020'!R57&gt;0,'AG Jul 2020'!T57&gt;0),IF(($C$43*$C$44&lt;'AG Jul 2020'!T57),(0),($C$43*$C$44*'AG Jul 2020'!T57)*'AG Jul 2020'!U57/100),IF(AND('AG Jul 2020'!R57&gt;0,'AG Jul 2020'!T57=""),IF(($C$43*$C$44&lt;'AG Jul 2020'!R57+'AG Jul 2020'!P57),(0),(($C$43*$C$44-('AG Jul 2020'!R57+'AG Jul 2020'!P57))*'AG Jul 2020'!S57/100)),IF(AND('AG Jul 2020'!P57&gt;0,'AG Jul 2020'!R57=""&gt;0),IF(($C$43*$C$44&lt;'AG Jul 2020'!P57),(0),($C$43*$C$44-'AG Jul 2020'!P57)*'AG Jul 2020'!Q57/100),0)))</f>
        <v>0</v>
      </c>
      <c r="H71" s="215">
        <f>($C$43*$C$45)*'AG Jul 2020'!AE57/100</f>
        <v>71.999999999999986</v>
      </c>
      <c r="I71" s="215">
        <f t="shared" si="55"/>
        <v>446.92700000000002</v>
      </c>
      <c r="J71" s="377">
        <f t="shared" si="56"/>
        <v>1497.6000000000001</v>
      </c>
      <c r="K71" s="209">
        <f t="shared" si="57"/>
        <v>1787.7080000000001</v>
      </c>
      <c r="L71" s="181">
        <f t="shared" si="58"/>
        <v>1966.4788000000003</v>
      </c>
      <c r="M71" s="209">
        <f>'AG Jul 2020'!AZ57</f>
        <v>0</v>
      </c>
      <c r="N71" s="209">
        <f>'AG Jul 2020'!BA57</f>
        <v>0</v>
      </c>
      <c r="O71" s="209">
        <f>'AG Jul 2020'!BB57</f>
        <v>0</v>
      </c>
      <c r="P71" s="209">
        <f>'AG Jul 2020'!BC57</f>
        <v>0</v>
      </c>
      <c r="Q71" s="378" t="str">
        <f t="shared" si="59"/>
        <v>No discount</v>
      </c>
      <c r="R71" s="378" t="str">
        <f t="shared" si="60"/>
        <v>Exclusive</v>
      </c>
      <c r="S71" s="379">
        <f t="shared" si="61"/>
        <v>1787.7080000000001</v>
      </c>
      <c r="T71" s="209">
        <f t="shared" si="62"/>
        <v>1787.7080000000001</v>
      </c>
      <c r="U71" s="381">
        <f t="shared" si="63"/>
        <v>1966.4788000000003</v>
      </c>
      <c r="V71" s="381">
        <f t="shared" si="64"/>
        <v>1966.4788000000003</v>
      </c>
      <c r="W71" s="210">
        <f>'AG Jul 2020'!BL57</f>
        <v>0</v>
      </c>
      <c r="X71" s="211" t="str">
        <f>'AG Jul 2020'!BM57</f>
        <v>n</v>
      </c>
    </row>
    <row r="72" spans="1:24" x14ac:dyDescent="0.15">
      <c r="A72" s="163" t="str">
        <f>'AG Jul 2020'!K58</f>
        <v>Bright Spark Power</v>
      </c>
      <c r="B72" s="158" t="str">
        <f>'AG Jul 2020'!L58</f>
        <v>No Contract</v>
      </c>
      <c r="C72" s="215">
        <f>IF('AG Jul 2020'!BP58=0,91*'AG Jul 2020'!M58/100,(91*'AG Jul 2020'!M58/100)+'AG Jul 2020'!BP58/4)</f>
        <v>64.030909090909091</v>
      </c>
      <c r="D72" s="215">
        <f>IF('AG Jul 2020'!O58="",$C$43*$C$44*'AG Jul 2020'!N58/100,IF($C$43*$C$44&gt;='AG Jul 2020'!P58,('AG Jul 2020'!P58*'AG Jul 2020'!N58/100),($C$43*$C$44*'AG Jul 2020'!N58/100)))</f>
        <v>285.72727272727269</v>
      </c>
      <c r="E72" s="215">
        <f>IF(AND('AG Jul 2020'!P58&gt;0,'AG Jul 2020'!R58&gt;0),IF($C$43*$C$44&lt;'AG Jul 2020'!P58,0,IF($C$43*$C$44&lt;=('AG Jul 2020'!R58+'AG Jul 2020'!P58),(($C$43*$C$44-'AG Jul 2020'!P58)*'AG Jul 2020'!Q58/100),(('AG Jul 2020'!R58)*'AG Jul 2020'!Q58/100))),0)</f>
        <v>0</v>
      </c>
      <c r="F72" s="215">
        <f>IF(AND('AG Jul 2020'!Q57&gt;0,'AG Jul 2020'!S57&gt;0),IF($C$43*$C$44&lt;('AG Jul 2020'!R57+'AG Jul 2020'!P57),0,IF($C$43*$C$44&lt;=('AG Jul 2020'!T57+'AG Jul 2020'!R57+'AG Jul 2020'!P57),(($C$43*$C$44-('AG Jul 2020'!R57+'AG Jul 2020'!P57))*'AG Jul 2020'!S57/100),('AG Jul 2020'!T57*'AG Jul 2020'!S57/100))),0)</f>
        <v>0</v>
      </c>
      <c r="G72" s="215">
        <f>IF(AND('AG Jul 2020'!R58&gt;0,'AG Jul 2020'!T58&gt;0),IF(($C$43*$C$44&lt;'AG Jul 2020'!T58),(0),($C$43*$C$44*'AG Jul 2020'!T58)*'AG Jul 2020'!U58/100),IF(AND('AG Jul 2020'!R58&gt;0,'AG Jul 2020'!T58=""),IF(($C$43*$C$44&lt;'AG Jul 2020'!R58+'AG Jul 2020'!P58),(0),(($C$43*$C$44-('AG Jul 2020'!R58+'AG Jul 2020'!P58))*'AG Jul 2020'!S58/100)),IF(AND('AG Jul 2020'!P58&gt;0,'AG Jul 2020'!R58=""&gt;0),IF(($C$43*$C$44&lt;'AG Jul 2020'!P58),(0),($C$43*$C$44-'AG Jul 2020'!P58)*'AG Jul 2020'!Q58/100),0)))</f>
        <v>0</v>
      </c>
      <c r="H72" s="215">
        <f>($C$43*$C$45)*'AG Jul 2020'!AE58/100</f>
        <v>70.527272727272717</v>
      </c>
      <c r="I72" s="215">
        <f t="shared" si="55"/>
        <v>420.28545454545451</v>
      </c>
      <c r="J72" s="377">
        <f t="shared" si="56"/>
        <v>1425.0181818181818</v>
      </c>
      <c r="K72" s="209">
        <f t="shared" si="57"/>
        <v>1681.1418181818181</v>
      </c>
      <c r="L72" s="181">
        <f t="shared" si="58"/>
        <v>1849.2560000000001</v>
      </c>
      <c r="M72" s="209">
        <f>'AG Jul 2020'!AZ58</f>
        <v>0</v>
      </c>
      <c r="N72" s="209">
        <f>'AG Jul 2020'!BA58</f>
        <v>0</v>
      </c>
      <c r="O72" s="209">
        <f>'AG Jul 2020'!BB58</f>
        <v>0</v>
      </c>
      <c r="P72" s="209">
        <f>'AG Jul 2020'!BC58</f>
        <v>0</v>
      </c>
      <c r="Q72" s="378" t="str">
        <f t="shared" si="59"/>
        <v>No discount</v>
      </c>
      <c r="R72" s="378" t="str">
        <f t="shared" si="60"/>
        <v>Exclusive</v>
      </c>
      <c r="S72" s="379">
        <f t="shared" si="61"/>
        <v>1681.1418181818181</v>
      </c>
      <c r="T72" s="209">
        <f t="shared" si="62"/>
        <v>1681.1418181818181</v>
      </c>
      <c r="U72" s="381">
        <f t="shared" si="63"/>
        <v>1849.2560000000001</v>
      </c>
      <c r="V72" s="381">
        <f t="shared" si="64"/>
        <v>1849.2560000000001</v>
      </c>
      <c r="W72" s="210">
        <f>'AG Jul 2020'!BL58</f>
        <v>0</v>
      </c>
      <c r="X72" s="211" t="str">
        <f>'AG Jul 2020'!BM58</f>
        <v>n</v>
      </c>
    </row>
    <row r="73" spans="1:24" x14ac:dyDescent="0.15">
      <c r="A73" s="163" t="str">
        <f>'AG Jul 2020'!K59</f>
        <v>Discover Energy</v>
      </c>
      <c r="B73" s="158" t="str">
        <f>'AG Jul 2020'!L59</f>
        <v>Economy Saver</v>
      </c>
      <c r="C73" s="215">
        <f>IF('AG Jul 2020'!BP59=0,91*'AG Jul 2020'!M59/100,(91*'AG Jul 2020'!M59/100)+'AG Jul 2020'!BP59/4)</f>
        <v>70.525000000000006</v>
      </c>
      <c r="D73" s="215">
        <f>IF('AG Jul 2020'!O59="",$C$43*$C$44*'AG Jul 2020'!N59/100,IF($C$43*$C$44&gt;='AG Jul 2020'!P59,('AG Jul 2020'!P59*'AG Jul 2020'!N59/100),($C$43*$C$44*'AG Jul 2020'!N59/100)))</f>
        <v>375.19999999999993</v>
      </c>
      <c r="E73" s="215">
        <f>IF(AND('AG Jul 2020'!P59&gt;0,'AG Jul 2020'!R59&gt;0),IF($C$43*$C$44&lt;'AG Jul 2020'!P59,0,IF($C$43*$C$44&lt;=('AG Jul 2020'!R59+'AG Jul 2020'!P59),(($C$43*$C$44-'AG Jul 2020'!P59)*'AG Jul 2020'!Q59/100),(('AG Jul 2020'!R59)*'AG Jul 2020'!Q59/100))),0)</f>
        <v>0</v>
      </c>
      <c r="F73" s="215">
        <f>IF(AND('AG Jul 2020'!Q58&gt;0,'AG Jul 2020'!S58&gt;0),IF($C$43*$C$44&lt;('AG Jul 2020'!R58+'AG Jul 2020'!P58),0,IF($C$43*$C$44&lt;=('AG Jul 2020'!T58+'AG Jul 2020'!R58+'AG Jul 2020'!P58),(($C$43*$C$44-('AG Jul 2020'!R58+'AG Jul 2020'!P58))*'AG Jul 2020'!S58/100),('AG Jul 2020'!T58*'AG Jul 2020'!S58/100))),0)</f>
        <v>0</v>
      </c>
      <c r="G73" s="215">
        <f>IF(AND('AG Jul 2020'!R59&gt;0,'AG Jul 2020'!T59&gt;0),IF(($C$43*$C$44&lt;'AG Jul 2020'!T59),(0),($C$43*$C$44*'AG Jul 2020'!T59)*'AG Jul 2020'!U59/100),IF(AND('AG Jul 2020'!R59&gt;0,'AG Jul 2020'!T59=""),IF(($C$43*$C$44&lt;'AG Jul 2020'!R59+'AG Jul 2020'!P59),(0),(($C$43*$C$44-('AG Jul 2020'!R59+'AG Jul 2020'!P59))*'AG Jul 2020'!S59/100)),IF(AND('AG Jul 2020'!P59&gt;0,'AG Jul 2020'!R59=""&gt;0),IF(($C$43*$C$44&lt;'AG Jul 2020'!P59),(0),($C$43*$C$44-'AG Jul 2020'!P59)*'AG Jul 2020'!Q59/100),0)))</f>
        <v>0</v>
      </c>
      <c r="H73" s="215">
        <f>($C$43*$C$45)*'AG Jul 2020'!AE59/100</f>
        <v>81.218181818181804</v>
      </c>
      <c r="I73" s="215">
        <f t="shared" si="55"/>
        <v>526.94318181818176</v>
      </c>
      <c r="J73" s="377">
        <f t="shared" si="56"/>
        <v>1825.6727272727271</v>
      </c>
      <c r="K73" s="209">
        <f t="shared" si="57"/>
        <v>2107.772727272727</v>
      </c>
      <c r="L73" s="181">
        <f t="shared" si="58"/>
        <v>2318.5499999999997</v>
      </c>
      <c r="M73" s="209">
        <f>'AG Jul 2020'!AZ59</f>
        <v>0</v>
      </c>
      <c r="N73" s="209">
        <f>'AG Jul 2020'!BA59</f>
        <v>15</v>
      </c>
      <c r="O73" s="209">
        <f>'AG Jul 2020'!BB59</f>
        <v>0</v>
      </c>
      <c r="P73" s="209">
        <f>'AG Jul 2020'!BC59</f>
        <v>0</v>
      </c>
      <c r="Q73" s="378" t="str">
        <f t="shared" si="59"/>
        <v>Guaranteed off usage</v>
      </c>
      <c r="R73" s="378" t="str">
        <f t="shared" si="60"/>
        <v>Exclusive</v>
      </c>
      <c r="S73" s="379">
        <f t="shared" si="61"/>
        <v>1833.921818181818</v>
      </c>
      <c r="T73" s="209">
        <f t="shared" si="62"/>
        <v>1833.921818181818</v>
      </c>
      <c r="U73" s="381">
        <f t="shared" si="63"/>
        <v>2017.3140000000001</v>
      </c>
      <c r="V73" s="381">
        <f t="shared" si="64"/>
        <v>2017.3140000000001</v>
      </c>
      <c r="W73" s="210">
        <f>'AG Jul 2020'!BL59</f>
        <v>0</v>
      </c>
      <c r="X73" s="211" t="str">
        <f>'AG Jul 2020'!BM59</f>
        <v>n</v>
      </c>
    </row>
    <row r="74" spans="1:24" x14ac:dyDescent="0.15">
      <c r="A74" s="163" t="str">
        <f>'AG Jul 2020'!K60</f>
        <v>Future X Power</v>
      </c>
      <c r="B74" s="158" t="str">
        <f>'AG Jul 2020'!L60</f>
        <v>Flexi Saver</v>
      </c>
      <c r="C74" s="215">
        <f>IF('AG Jul 2020'!BP60=0,91*'AG Jul 2020'!M60/100,(91*'AG Jul 2020'!M60/100)+'AG Jul 2020'!BP60/4)</f>
        <v>80.444000000000003</v>
      </c>
      <c r="D74" s="215">
        <f>IF('AG Jul 2020'!O60="",$C$43*$C$44*'AG Jul 2020'!N60/100,IF($C$43*$C$44&gt;='AG Jul 2020'!P60,('AG Jul 2020'!P60*'AG Jul 2020'!N60/100),($C$43*$C$44*'AG Jul 2020'!N60/100)))</f>
        <v>368.32727272727271</v>
      </c>
      <c r="E74" s="215">
        <f>IF(AND('AG Jul 2020'!P60&gt;0,'AG Jul 2020'!R60&gt;0),IF($C$43*$C$44&lt;'AG Jul 2020'!P60,0,IF($C$43*$C$44&lt;=('AG Jul 2020'!R60+'AG Jul 2020'!P60),(($C$43*$C$44-'AG Jul 2020'!P60)*'AG Jul 2020'!Q60/100),(('AG Jul 2020'!R60)*'AG Jul 2020'!Q60/100))),0)</f>
        <v>0</v>
      </c>
      <c r="F74" s="215">
        <f>IF(AND('AG Jul 2020'!Q59&gt;0,'AG Jul 2020'!S59&gt;0),IF($C$43*$C$44&lt;('AG Jul 2020'!R59+'AG Jul 2020'!P59),0,IF($C$43*$C$44&lt;=('AG Jul 2020'!T59+'AG Jul 2020'!R59+'AG Jul 2020'!P59),(($C$43*$C$44-('AG Jul 2020'!R59+'AG Jul 2020'!P59))*'AG Jul 2020'!S59/100),('AG Jul 2020'!T59*'AG Jul 2020'!S59/100))),0)</f>
        <v>0</v>
      </c>
      <c r="G74" s="215">
        <f>IF(AND('AG Jul 2020'!R60&gt;0,'AG Jul 2020'!T60&gt;0),IF(($C$43*$C$44&lt;'AG Jul 2020'!T60),(0),($C$43*$C$44*'AG Jul 2020'!T60)*'AG Jul 2020'!U60/100),IF(AND('AG Jul 2020'!R60&gt;0,'AG Jul 2020'!T60=""),IF(($C$43*$C$44&lt;'AG Jul 2020'!R60+'AG Jul 2020'!P60),(0),(($C$43*$C$44-('AG Jul 2020'!R60+'AG Jul 2020'!P60))*'AG Jul 2020'!S60/100)),IF(AND('AG Jul 2020'!P60&gt;0,'AG Jul 2020'!R60=""&gt;0),IF(($C$43*$C$44&lt;'AG Jul 2020'!P60),(0),($C$43*$C$44-'AG Jul 2020'!P60)*'AG Jul 2020'!Q60/100),0)))</f>
        <v>0</v>
      </c>
      <c r="H74" s="215">
        <f>($C$43*$C$45)*'AG Jul 2020'!AE60/100</f>
        <v>85.8</v>
      </c>
      <c r="I74" s="215">
        <f t="shared" si="55"/>
        <v>534.57127272727269</v>
      </c>
      <c r="J74" s="377">
        <f t="shared" si="56"/>
        <v>1816.5090909090907</v>
      </c>
      <c r="K74" s="209">
        <f t="shared" si="57"/>
        <v>2138.2850909090907</v>
      </c>
      <c r="L74" s="181">
        <f t="shared" si="58"/>
        <v>2352.1136000000001</v>
      </c>
      <c r="M74" s="209">
        <f>'AG Jul 2020'!AZ60</f>
        <v>0</v>
      </c>
      <c r="N74" s="209">
        <f>'AG Jul 2020'!BA60</f>
        <v>0</v>
      </c>
      <c r="O74" s="209">
        <f>'AG Jul 2020'!BB60</f>
        <v>0</v>
      </c>
      <c r="P74" s="209">
        <f>'AG Jul 2020'!BC60</f>
        <v>22</v>
      </c>
      <c r="Q74" s="378" t="str">
        <f t="shared" si="59"/>
        <v>Pay-on-time off usage</v>
      </c>
      <c r="R74" s="378" t="str">
        <f t="shared" si="60"/>
        <v>Exclusive</v>
      </c>
      <c r="S74" s="379">
        <f t="shared" si="61"/>
        <v>2138.2850909090907</v>
      </c>
      <c r="T74" s="209">
        <f t="shared" si="62"/>
        <v>1738.6530909090907</v>
      </c>
      <c r="U74" s="381">
        <f t="shared" si="63"/>
        <v>2352.1136000000001</v>
      </c>
      <c r="V74" s="381">
        <f t="shared" si="64"/>
        <v>1912.5183999999999</v>
      </c>
      <c r="W74" s="210">
        <f>'AG Jul 2020'!BL60</f>
        <v>0</v>
      </c>
      <c r="X74" s="211" t="str">
        <f>'AG Jul 2020'!BM60</f>
        <v>n</v>
      </c>
    </row>
    <row r="75" spans="1:24" x14ac:dyDescent="0.15">
      <c r="A75" s="163" t="str">
        <f>'AG Jul 2020'!K61</f>
        <v>GloBird Energy</v>
      </c>
      <c r="B75" s="158" t="str">
        <f>'AG Jul 2020'!L61</f>
        <v>GloSave</v>
      </c>
      <c r="C75" s="215">
        <f>IF('AG Jul 2020'!BP61=0,91*'AG Jul 2020'!M61/100,(91*'AG Jul 2020'!M61/100)+'AG Jul 2020'!BP61/4)</f>
        <v>76.44</v>
      </c>
      <c r="D75" s="215">
        <f>IF('AG Jul 2020'!O61="",$C$43*$C$44*'AG Jul 2020'!N61/100,IF($C$43*$C$44&gt;='AG Jul 2020'!P61,('AG Jul 2020'!P61*'AG Jul 2020'!N61/100),($C$43*$C$44*'AG Jul 2020'!N61/100)))</f>
        <v>285.59999999999997</v>
      </c>
      <c r="E75" s="215">
        <f>IF(AND('AG Jul 2020'!P61&gt;0,'AG Jul 2020'!R61&gt;0),IF($C$43*$C$44&lt;'AG Jul 2020'!P61,0,IF($C$43*$C$44&lt;=('AG Jul 2020'!R61+'AG Jul 2020'!P61),(($C$43*$C$44-'AG Jul 2020'!P61)*'AG Jul 2020'!Q61/100),(('AG Jul 2020'!R61)*'AG Jul 2020'!Q61/100))),0)</f>
        <v>0</v>
      </c>
      <c r="F75" s="215">
        <f>IF(AND('AG Jul 2020'!Q60&gt;0,'AG Jul 2020'!S60&gt;0),IF($C$43*$C$44&lt;('AG Jul 2020'!R60+'AG Jul 2020'!P60),0,IF($C$43*$C$44&lt;=('AG Jul 2020'!T60+'AG Jul 2020'!R60+'AG Jul 2020'!P60),(($C$43*$C$44-('AG Jul 2020'!R60+'AG Jul 2020'!P60))*'AG Jul 2020'!S60/100),('AG Jul 2020'!T60*'AG Jul 2020'!S60/100))),0)</f>
        <v>0</v>
      </c>
      <c r="G75" s="215">
        <f>IF(AND('AG Jul 2020'!R61&gt;0,'AG Jul 2020'!T61&gt;0),IF(($C$43*$C$44&lt;'AG Jul 2020'!T61),(0),($C$43*$C$44*'AG Jul 2020'!T61)*'AG Jul 2020'!U61/100),IF(AND('AG Jul 2020'!R61&gt;0,'AG Jul 2020'!T61=""),IF(($C$43*$C$44&lt;'AG Jul 2020'!R61+'AG Jul 2020'!P61),(0),(($C$43*$C$44-('AG Jul 2020'!R61+'AG Jul 2020'!P61))*'AG Jul 2020'!S61/100)),IF(AND('AG Jul 2020'!P61&gt;0,'AG Jul 2020'!R61=""&gt;0),IF(($C$43*$C$44&lt;'AG Jul 2020'!P61),(0),($C$43*$C$44-'AG Jul 2020'!P61)*'AG Jul 2020'!Q61/100),0)))</f>
        <v>0</v>
      </c>
      <c r="H75" s="215">
        <f>($C$43*$C$45)*'AG Jul 2020'!AE61/100</f>
        <v>89.999999999999986</v>
      </c>
      <c r="I75" s="215">
        <f t="shared" si="55"/>
        <v>452.03999999999996</v>
      </c>
      <c r="J75" s="377">
        <f t="shared" si="56"/>
        <v>1502.3999999999999</v>
      </c>
      <c r="K75" s="209">
        <f t="shared" si="57"/>
        <v>1808.1599999999999</v>
      </c>
      <c r="L75" s="181">
        <f t="shared" si="58"/>
        <v>1988.9760000000001</v>
      </c>
      <c r="M75" s="209">
        <f>'AG Jul 2020'!AZ61</f>
        <v>0</v>
      </c>
      <c r="N75" s="209">
        <f>'AG Jul 2020'!BA61</f>
        <v>0</v>
      </c>
      <c r="O75" s="209">
        <f>'AG Jul 2020'!BB61</f>
        <v>7</v>
      </c>
      <c r="P75" s="209">
        <f>'AG Jul 2020'!BC61</f>
        <v>0</v>
      </c>
      <c r="Q75" s="378" t="str">
        <f t="shared" si="59"/>
        <v>Pay-on-time off bill</v>
      </c>
      <c r="R75" s="378" t="str">
        <f t="shared" si="60"/>
        <v>Exclusive</v>
      </c>
      <c r="S75" s="379">
        <f t="shared" si="61"/>
        <v>1808.1599999999999</v>
      </c>
      <c r="T75" s="209">
        <f t="shared" si="62"/>
        <v>1681.5887999999998</v>
      </c>
      <c r="U75" s="381">
        <f t="shared" si="63"/>
        <v>1988.9760000000001</v>
      </c>
      <c r="V75" s="381">
        <f t="shared" si="64"/>
        <v>1849.7476799999999</v>
      </c>
      <c r="W75" s="210">
        <f>'AG Jul 2020'!BL61</f>
        <v>0</v>
      </c>
      <c r="X75" s="211" t="str">
        <f>'AG Jul 2020'!BM61</f>
        <v>n</v>
      </c>
    </row>
    <row r="76" spans="1:24" x14ac:dyDescent="0.15">
      <c r="A76" s="163" t="str">
        <f>'AG Jul 2020'!K62</f>
        <v>Kogan Energy</v>
      </c>
      <c r="B76" s="158" t="str">
        <f>'AG Jul 2020'!L62</f>
        <v>Market offer</v>
      </c>
      <c r="C76" s="215">
        <f>IF('AG Jul 2020'!BP62=0,91*'AG Jul 2020'!M62/100,(91*'AG Jul 2020'!M62/100)+'AG Jul 2020'!BP62/4)</f>
        <v>83.066454545454519</v>
      </c>
      <c r="D76" s="215">
        <f>IF('AG Jul 2020'!O62="",$C$43*$C$44*'AG Jul 2020'!N62/100,IF($C$43*$C$44&gt;='AG Jul 2020'!P62,('AG Jul 2020'!P62*'AG Jul 2020'!N62/100),($C$43*$C$44*'AG Jul 2020'!N62/100)))</f>
        <v>242.07272727272724</v>
      </c>
      <c r="E76" s="215">
        <f>IF(AND('AG Jul 2020'!P62&gt;0,'AG Jul 2020'!R62&gt;0),IF($C$43*$C$44&lt;'AG Jul 2020'!P62,0,IF($C$43*$C$44&lt;=('AG Jul 2020'!R62+'AG Jul 2020'!P62),(($C$43*$C$44-'AG Jul 2020'!P62)*'AG Jul 2020'!Q62/100),(('AG Jul 2020'!R62)*'AG Jul 2020'!Q62/100))),0)</f>
        <v>0</v>
      </c>
      <c r="F76" s="215">
        <f>IF(AND('AG Jul 2020'!Q61&gt;0,'AG Jul 2020'!S61&gt;0),IF($C$43*$C$44&lt;('AG Jul 2020'!R61+'AG Jul 2020'!P61),0,IF($C$43*$C$44&lt;=('AG Jul 2020'!T61+'AG Jul 2020'!R61+'AG Jul 2020'!P61),(($C$43*$C$44-('AG Jul 2020'!R61+'AG Jul 2020'!P61))*'AG Jul 2020'!S61/100),('AG Jul 2020'!T61*'AG Jul 2020'!S61/100))),0)</f>
        <v>0</v>
      </c>
      <c r="G76" s="215">
        <f>IF(AND('AG Jul 2020'!R62&gt;0,'AG Jul 2020'!T62&gt;0),IF(($C$43*$C$44&lt;'AG Jul 2020'!T62),(0),($C$43*$C$44*'AG Jul 2020'!T62)*'AG Jul 2020'!U62/100),IF(AND('AG Jul 2020'!R62&gt;0,'AG Jul 2020'!T62=""),IF(($C$43*$C$44&lt;'AG Jul 2020'!R62+'AG Jul 2020'!P62),(0),(($C$43*$C$44-('AG Jul 2020'!R62+'AG Jul 2020'!P62))*'AG Jul 2020'!S62/100)),IF(AND('AG Jul 2020'!P62&gt;0,'AG Jul 2020'!R62=""&gt;0),IF(($C$43*$C$44&lt;'AG Jul 2020'!P62),(0),($C$43*$C$44-'AG Jul 2020'!P62)*'AG Jul 2020'!Q62/100),0)))</f>
        <v>0</v>
      </c>
      <c r="H76" s="215">
        <f>($C$43*$C$45)*'AG Jul 2020'!AE62/100</f>
        <v>63.654545454545442</v>
      </c>
      <c r="I76" s="215">
        <f t="shared" si="55"/>
        <v>388.79372727272721</v>
      </c>
      <c r="J76" s="377">
        <f t="shared" si="56"/>
        <v>1222.9090909090908</v>
      </c>
      <c r="K76" s="209">
        <f t="shared" si="57"/>
        <v>1555.1749090909088</v>
      </c>
      <c r="L76" s="181">
        <f t="shared" si="58"/>
        <v>1710.6923999999999</v>
      </c>
      <c r="M76" s="209">
        <f>'AG Jul 2020'!AZ62</f>
        <v>0</v>
      </c>
      <c r="N76" s="209">
        <f>'AG Jul 2020'!BA62</f>
        <v>0</v>
      </c>
      <c r="O76" s="209">
        <f>'AG Jul 2020'!BB62</f>
        <v>0</v>
      </c>
      <c r="P76" s="209">
        <f>'AG Jul 2020'!BC62</f>
        <v>0</v>
      </c>
      <c r="Q76" s="378" t="str">
        <f t="shared" si="59"/>
        <v>No discount</v>
      </c>
      <c r="R76" s="378" t="str">
        <f t="shared" si="60"/>
        <v>Exclusive</v>
      </c>
      <c r="S76" s="379">
        <f t="shared" si="61"/>
        <v>1555.1749090909088</v>
      </c>
      <c r="T76" s="209">
        <f t="shared" si="62"/>
        <v>1555.1749090909088</v>
      </c>
      <c r="U76" s="381">
        <f t="shared" si="63"/>
        <v>1710.6923999999999</v>
      </c>
      <c r="V76" s="381">
        <f t="shared" si="64"/>
        <v>1710.6923999999999</v>
      </c>
      <c r="W76" s="210">
        <f>'AG Jul 2020'!BL62</f>
        <v>0</v>
      </c>
      <c r="X76" s="211" t="str">
        <f>'AG Jul 2020'!BM62</f>
        <v>n</v>
      </c>
    </row>
    <row r="77" spans="1:24" x14ac:dyDescent="0.15">
      <c r="A77" s="163" t="str">
        <f>'AG Jul 2020'!K63</f>
        <v>Nectr</v>
      </c>
      <c r="B77" s="158" t="str">
        <f>'AG Jul 2020'!L63</f>
        <v>Friends</v>
      </c>
      <c r="C77" s="215">
        <f>IF('AG Jul 2020'!BP63=0,91*'AG Jul 2020'!M63/100,(91*'AG Jul 2020'!M63/100)+'AG Jul 2020'!BP63/4)</f>
        <v>75.347999999999999</v>
      </c>
      <c r="D77" s="215">
        <f>IF('AG Jul 2020'!O63="",$C$43*$C$44*'AG Jul 2020'!N63/100,IF($C$43*$C$44&gt;='AG Jul 2020'!P63,('AG Jul 2020'!P63*'AG Jul 2020'!N63/100),($C$43*$C$44*'AG Jul 2020'!N63/100)))</f>
        <v>289.8</v>
      </c>
      <c r="E77" s="215">
        <f>IF(AND('AG Jul 2020'!P63&gt;0,'AG Jul 2020'!R63&gt;0),IF($C$43*$C$44&lt;'AG Jul 2020'!P63,0,IF($C$43*$C$44&lt;=('AG Jul 2020'!R63+'AG Jul 2020'!P63),(($C$43*$C$44-'AG Jul 2020'!P63)*'AG Jul 2020'!Q63/100),(('AG Jul 2020'!R63)*'AG Jul 2020'!Q63/100))),0)</f>
        <v>0</v>
      </c>
      <c r="F77" s="215">
        <f>IF(AND('AG Jul 2020'!Q62&gt;0,'AG Jul 2020'!S62&gt;0),IF($C$43*$C$44&lt;('AG Jul 2020'!R62+'AG Jul 2020'!P62),0,IF($C$43*$C$44&lt;=('AG Jul 2020'!T62+'AG Jul 2020'!R62+'AG Jul 2020'!P62),(($C$43*$C$44-('AG Jul 2020'!R62+'AG Jul 2020'!P62))*'AG Jul 2020'!S62/100),('AG Jul 2020'!T62*'AG Jul 2020'!S62/100))),0)</f>
        <v>0</v>
      </c>
      <c r="G77" s="215">
        <f>IF(AND('AG Jul 2020'!R63&gt;0,'AG Jul 2020'!T63&gt;0),IF(($C$43*$C$44&lt;'AG Jul 2020'!T63),(0),($C$43*$C$44*'AG Jul 2020'!T63)*'AG Jul 2020'!U63/100),IF(AND('AG Jul 2020'!R63&gt;0,'AG Jul 2020'!T63=""),IF(($C$43*$C$44&lt;'AG Jul 2020'!R63+'AG Jul 2020'!P63),(0),(($C$43*$C$44-('AG Jul 2020'!R63+'AG Jul 2020'!P63))*'AG Jul 2020'!S63/100)),IF(AND('AG Jul 2020'!P63&gt;0,'AG Jul 2020'!R63=""&gt;0),IF(($C$43*$C$44&lt;'AG Jul 2020'!P63),(0),($C$43*$C$44-'AG Jul 2020'!P63)*'AG Jul 2020'!Q63/100),0)))</f>
        <v>0</v>
      </c>
      <c r="H77" s="215">
        <f>($C$43*$C$45)*'AG Jul 2020'!AE63/100</f>
        <v>70.199999999999989</v>
      </c>
      <c r="I77" s="215">
        <f t="shared" si="55"/>
        <v>435.34800000000001</v>
      </c>
      <c r="J77" s="377">
        <f t="shared" si="56"/>
        <v>1440</v>
      </c>
      <c r="K77" s="209">
        <f t="shared" si="57"/>
        <v>1741.3920000000001</v>
      </c>
      <c r="L77" s="181">
        <f t="shared" si="58"/>
        <v>1915.5312000000001</v>
      </c>
      <c r="M77" s="209">
        <f>'AG Jul 2020'!AZ63</f>
        <v>0</v>
      </c>
      <c r="N77" s="209">
        <f>'AG Jul 2020'!BA63</f>
        <v>0</v>
      </c>
      <c r="O77" s="209">
        <f>'AG Jul 2020'!BB63</f>
        <v>0</v>
      </c>
      <c r="P77" s="209">
        <f>'AG Jul 2020'!BC63</f>
        <v>0</v>
      </c>
      <c r="Q77" s="378" t="str">
        <f t="shared" si="59"/>
        <v>No discount</v>
      </c>
      <c r="R77" s="378" t="str">
        <f t="shared" si="60"/>
        <v>Exclusive</v>
      </c>
      <c r="S77" s="379">
        <f t="shared" si="61"/>
        <v>1741.3920000000001</v>
      </c>
      <c r="T77" s="209">
        <f t="shared" si="62"/>
        <v>1741.3920000000001</v>
      </c>
      <c r="U77" s="381">
        <f t="shared" si="63"/>
        <v>1915.5312000000001</v>
      </c>
      <c r="V77" s="381">
        <f t="shared" si="64"/>
        <v>1915.5312000000001</v>
      </c>
      <c r="W77" s="210">
        <f>'AG Jul 2020'!BL63</f>
        <v>0</v>
      </c>
      <c r="X77" s="211" t="str">
        <f>'AG Jul 2020'!BM63</f>
        <v>n</v>
      </c>
    </row>
    <row r="78" spans="1:24" ht="15" thickBot="1" x14ac:dyDescent="0.2">
      <c r="A78" s="204" t="str">
        <f>'AG Jul 2020'!K64</f>
        <v>OVO Energy</v>
      </c>
      <c r="B78" s="205" t="str">
        <f>'AG Jul 2020'!L64</f>
        <v>The One Plan</v>
      </c>
      <c r="C78" s="216">
        <f>IF('AG Jul 2020'!BP64=0,91*'AG Jul 2020'!M64/100,(91*'AG Jul 2020'!M64/100)+'AG Jul 2020'!BP64/4)</f>
        <v>73.709999999999994</v>
      </c>
      <c r="D78" s="216">
        <f>IF('AG Jul 2020'!O64="",$C$43*$C$44*'AG Jul 2020'!N64/100,IF($C$43*$C$44&gt;='AG Jul 2020'!P64,('AG Jul 2020'!P64*'AG Jul 2020'!N64/100),($C$43*$C$44*'AG Jul 2020'!N64/100)))</f>
        <v>284.2</v>
      </c>
      <c r="E78" s="216">
        <f>IF(AND('AG Jul 2020'!P64&gt;0,'AG Jul 2020'!R64&gt;0),IF($C$43*$C$44&lt;'AG Jul 2020'!P64,0,IF($C$43*$C$44&lt;=('AG Jul 2020'!R64+'AG Jul 2020'!P64),(($C$43*$C$44-'AG Jul 2020'!P64)*'AG Jul 2020'!Q64/100),(('AG Jul 2020'!R64)*'AG Jul 2020'!Q64/100))),0)</f>
        <v>0</v>
      </c>
      <c r="F78" s="216">
        <f>IF(AND('AG Jul 2020'!Q63&gt;0,'AG Jul 2020'!S63&gt;0),IF($C$43*$C$44&lt;('AG Jul 2020'!R63+'AG Jul 2020'!P63),0,IF($C$43*$C$44&lt;=('AG Jul 2020'!T63+'AG Jul 2020'!R63+'AG Jul 2020'!P63),(($C$43*$C$44-('AG Jul 2020'!R63+'AG Jul 2020'!P63))*'AG Jul 2020'!S63/100),('AG Jul 2020'!T63*'AG Jul 2020'!S63/100))),0)</f>
        <v>0</v>
      </c>
      <c r="G78" s="216">
        <f>IF(AND('AG Jul 2020'!R64&gt;0,'AG Jul 2020'!T64&gt;0),IF(($C$43*$C$44&lt;'AG Jul 2020'!T64),(0),($C$43*$C$44*'AG Jul 2020'!T64)*'AG Jul 2020'!U64/100),IF(AND('AG Jul 2020'!R64&gt;0,'AG Jul 2020'!T64=""),IF(($C$43*$C$44&lt;'AG Jul 2020'!R64+'AG Jul 2020'!P64),(0),(($C$43*$C$44-('AG Jul 2020'!R64+'AG Jul 2020'!P64))*'AG Jul 2020'!S64/100)),IF(AND('AG Jul 2020'!P64&gt;0,'AG Jul 2020'!R64=""&gt;0),IF(($C$43*$C$44&lt;'AG Jul 2020'!P64),(0),($C$43*$C$44-'AG Jul 2020'!P64)*'AG Jul 2020'!Q64/100),0)))</f>
        <v>0</v>
      </c>
      <c r="H78" s="216">
        <f>($C$43*$C$45)*'AG Jul 2020'!AE64/100</f>
        <v>78</v>
      </c>
      <c r="I78" s="216">
        <f t="shared" si="55"/>
        <v>435.90999999999997</v>
      </c>
      <c r="J78" s="380">
        <f t="shared" si="56"/>
        <v>1448.8</v>
      </c>
      <c r="K78" s="212">
        <f t="shared" si="57"/>
        <v>1743.6399999999999</v>
      </c>
      <c r="L78" s="191">
        <f t="shared" si="58"/>
        <v>1918.0039999999999</v>
      </c>
      <c r="M78" s="212">
        <f>'AG Jul 2020'!AZ64</f>
        <v>0</v>
      </c>
      <c r="N78" s="212">
        <f>'AG Jul 2020'!BA64</f>
        <v>0</v>
      </c>
      <c r="O78" s="212">
        <f>'AG Jul 2020'!BB64</f>
        <v>0</v>
      </c>
      <c r="P78" s="212">
        <f>'AG Jul 2020'!BC64</f>
        <v>0</v>
      </c>
      <c r="Q78" s="384" t="str">
        <f t="shared" si="59"/>
        <v>No discount</v>
      </c>
      <c r="R78" s="384" t="str">
        <f t="shared" si="60"/>
        <v>Exclusive</v>
      </c>
      <c r="S78" s="385">
        <f t="shared" si="61"/>
        <v>1743.6399999999999</v>
      </c>
      <c r="T78" s="212">
        <f t="shared" si="62"/>
        <v>1743.6399999999999</v>
      </c>
      <c r="U78" s="382">
        <f t="shared" si="63"/>
        <v>1918.0039999999999</v>
      </c>
      <c r="V78" s="382">
        <f t="shared" si="64"/>
        <v>1918.0039999999999</v>
      </c>
      <c r="W78" s="213">
        <f>'AG Jul 2020'!BL64</f>
        <v>0</v>
      </c>
      <c r="X78" s="214" t="str">
        <f>'AG Jul 2020'!BM64</f>
        <v>n</v>
      </c>
    </row>
    <row r="80" spans="1:24" ht="15" thickBot="1" x14ac:dyDescent="0.2"/>
    <row r="81" spans="1:24" x14ac:dyDescent="0.15">
      <c r="A81" s="166" t="s">
        <v>644</v>
      </c>
      <c r="B81" s="167"/>
      <c r="C81" s="167"/>
      <c r="D81" s="167"/>
      <c r="E81" s="167"/>
      <c r="F81" s="167"/>
      <c r="G81" s="167"/>
      <c r="H81" s="167"/>
      <c r="I81" s="167"/>
      <c r="J81" s="167"/>
      <c r="K81" s="167"/>
      <c r="L81" s="167"/>
      <c r="M81" s="167"/>
      <c r="N81" s="167"/>
      <c r="O81" s="167"/>
      <c r="P81" s="167"/>
      <c r="Q81" s="167"/>
      <c r="R81" s="167"/>
      <c r="S81" s="167"/>
      <c r="T81" s="167"/>
      <c r="U81" s="167"/>
      <c r="V81" s="167"/>
      <c r="W81" s="167"/>
      <c r="X81" s="173"/>
    </row>
    <row r="82" spans="1:24" x14ac:dyDescent="0.15">
      <c r="A82" s="168" t="s">
        <v>247</v>
      </c>
      <c r="B82" s="78"/>
      <c r="C82" s="199">
        <v>1800</v>
      </c>
      <c r="D82" s="78"/>
      <c r="E82" s="78"/>
      <c r="F82" s="78"/>
      <c r="G82" s="78"/>
      <c r="H82" s="78"/>
      <c r="I82" s="78"/>
      <c r="J82" s="78"/>
      <c r="K82" s="78"/>
      <c r="L82" s="78"/>
      <c r="M82" s="78"/>
      <c r="N82" s="78"/>
      <c r="O82" s="78"/>
      <c r="P82" s="78"/>
      <c r="Q82" s="78"/>
      <c r="R82" s="78"/>
      <c r="S82" s="78"/>
      <c r="T82" s="78"/>
      <c r="U82" s="78"/>
      <c r="V82" s="78"/>
      <c r="W82" s="78"/>
      <c r="X82" s="174"/>
    </row>
    <row r="83" spans="1:24" x14ac:dyDescent="0.15">
      <c r="A83" s="168" t="s">
        <v>652</v>
      </c>
      <c r="B83" s="78"/>
      <c r="C83" s="200">
        <v>0.5</v>
      </c>
      <c r="D83" s="78"/>
      <c r="E83" s="78"/>
      <c r="F83" s="78"/>
      <c r="G83" s="78"/>
      <c r="H83" s="78"/>
      <c r="I83" s="78"/>
      <c r="J83" s="78"/>
      <c r="K83" s="78"/>
      <c r="L83" s="78"/>
      <c r="M83" s="78"/>
      <c r="N83" s="78"/>
      <c r="O83" s="78"/>
      <c r="P83" s="78"/>
      <c r="Q83" s="78"/>
      <c r="R83" s="78"/>
      <c r="S83" s="78"/>
      <c r="T83" s="78"/>
      <c r="U83" s="78"/>
      <c r="V83" s="78"/>
      <c r="W83" s="78"/>
      <c r="X83" s="174"/>
    </row>
    <row r="84" spans="1:24" x14ac:dyDescent="0.15">
      <c r="A84" s="168" t="s">
        <v>512</v>
      </c>
      <c r="B84" s="78"/>
      <c r="C84" s="200">
        <v>0.3</v>
      </c>
      <c r="D84" s="78"/>
      <c r="E84" s="78"/>
      <c r="F84" s="78"/>
      <c r="G84" s="78"/>
      <c r="H84" s="78"/>
      <c r="I84" s="78"/>
      <c r="J84" s="78"/>
      <c r="K84" s="78"/>
      <c r="L84" s="78"/>
      <c r="M84" s="78"/>
      <c r="N84" s="78"/>
      <c r="O84" s="78"/>
      <c r="P84" s="78"/>
      <c r="Q84" s="78"/>
      <c r="R84" s="78"/>
      <c r="S84" s="78"/>
      <c r="T84" s="78"/>
      <c r="U84" s="78"/>
      <c r="V84" s="78"/>
      <c r="W84" s="78"/>
      <c r="X84" s="174"/>
    </row>
    <row r="85" spans="1:24" x14ac:dyDescent="0.15">
      <c r="A85" s="168" t="s">
        <v>344</v>
      </c>
      <c r="B85" s="78"/>
      <c r="C85" s="200">
        <v>0.2</v>
      </c>
      <c r="D85" s="78"/>
      <c r="E85" s="78"/>
      <c r="F85" s="78"/>
      <c r="G85" s="78"/>
      <c r="H85" s="78"/>
      <c r="I85" s="78"/>
      <c r="J85" s="78"/>
      <c r="K85" s="78"/>
      <c r="L85" s="78"/>
      <c r="M85" s="78"/>
      <c r="N85" s="78"/>
      <c r="O85" s="78"/>
      <c r="P85" s="78"/>
      <c r="Q85" s="78"/>
      <c r="R85" s="78"/>
      <c r="S85" s="78"/>
      <c r="T85" s="78"/>
      <c r="U85" s="78"/>
      <c r="V85" s="78"/>
      <c r="W85" s="78"/>
      <c r="X85" s="174"/>
    </row>
    <row r="86" spans="1:24" x14ac:dyDescent="0.15">
      <c r="A86" s="371"/>
      <c r="B86" s="222"/>
      <c r="C86" s="222"/>
      <c r="D86" s="222"/>
      <c r="E86" s="222"/>
      <c r="F86" s="222"/>
      <c r="G86" s="222"/>
      <c r="H86" s="222"/>
      <c r="I86" s="222"/>
      <c r="J86" s="222"/>
      <c r="K86" s="222"/>
      <c r="L86" s="222"/>
      <c r="M86" s="222"/>
      <c r="N86" s="222"/>
      <c r="O86" s="222"/>
      <c r="P86" s="222"/>
      <c r="Q86" s="222"/>
      <c r="R86" s="222"/>
      <c r="S86" s="222"/>
      <c r="T86" s="222"/>
      <c r="U86" s="222"/>
      <c r="V86" s="222"/>
      <c r="W86" s="222"/>
      <c r="X86" s="372"/>
    </row>
    <row r="87" spans="1:24" ht="75" x14ac:dyDescent="0.15">
      <c r="A87" s="363" t="s">
        <v>248</v>
      </c>
      <c r="B87" s="364" t="s">
        <v>249</v>
      </c>
      <c r="C87" s="365" t="s">
        <v>250</v>
      </c>
      <c r="D87" s="365" t="s">
        <v>1372</v>
      </c>
      <c r="E87" s="365" t="s">
        <v>597</v>
      </c>
      <c r="F87" s="365" t="s">
        <v>398</v>
      </c>
      <c r="G87" s="366" t="s">
        <v>1373</v>
      </c>
      <c r="H87" s="366" t="s">
        <v>1374</v>
      </c>
      <c r="I87" s="365" t="s">
        <v>746</v>
      </c>
      <c r="J87" s="373" t="s">
        <v>1363</v>
      </c>
      <c r="K87" s="374" t="s">
        <v>600</v>
      </c>
      <c r="L87" s="367" t="s">
        <v>1070</v>
      </c>
      <c r="M87" s="368" t="s">
        <v>361</v>
      </c>
      <c r="N87" s="368" t="s">
        <v>1340</v>
      </c>
      <c r="O87" s="368" t="s">
        <v>275</v>
      </c>
      <c r="P87" s="368" t="s">
        <v>1342</v>
      </c>
      <c r="Q87" s="375" t="s">
        <v>1364</v>
      </c>
      <c r="R87" s="375" t="s">
        <v>1365</v>
      </c>
      <c r="S87" s="376" t="s">
        <v>1366</v>
      </c>
      <c r="T87" s="376" t="s">
        <v>1367</v>
      </c>
      <c r="U87" s="369" t="s">
        <v>1368</v>
      </c>
      <c r="V87" s="369" t="s">
        <v>1369</v>
      </c>
      <c r="W87" s="368" t="s">
        <v>276</v>
      </c>
      <c r="X87" s="370" t="s">
        <v>509</v>
      </c>
    </row>
    <row r="88" spans="1:24" x14ac:dyDescent="0.15">
      <c r="A88" s="163" t="str">
        <f>'AG Jul 2020'!K65</f>
        <v>Energy Locals</v>
      </c>
      <c r="B88" s="158" t="str">
        <f>'AG Jul 2020'!L65</f>
        <v>Local Saver</v>
      </c>
      <c r="C88" s="215">
        <f>IF('AG Jul 2020'!BP65=0,91*'AG Jul 2020'!M65/100,(91*'AG Jul 2020'!M65/100)+'AG Jul 2020'!BP65/4)</f>
        <v>92.831818181818164</v>
      </c>
      <c r="D88" s="215">
        <f>IF('AG Jul 2020'!O65="",$C$82*$C$83*'AG Jul 2020'!N65/100,IF($C$82*$C$83&gt;='AG Jul 2020'!P65,('AG Jul 2020'!P65*'AG Jul 2020'!N65/100),($C$82*$C$83*'AG Jul 2020'!N65/100)))</f>
        <v>339.54545454545456</v>
      </c>
      <c r="E88" s="215">
        <f>IF(AND('AG Jul 2020'!P65&gt;0,'AG Jul 2020'!R65&gt;0),IF($C$82*$C$83&lt;'AG Jul 2020'!P65,0,IF($C$82*$C$83&lt;=('AG Jul 2020'!R65+'AG Jul 2020'!P65),(($C$82*$C$83-'AG Jul 2020'!P65)*'AG Jul 2020'!Q65/100),(('AG Jul 2020'!R65)*'AG Jul 2020'!Q65/100))),0)</f>
        <v>0</v>
      </c>
      <c r="F88" s="215">
        <f>IF(AND('AG Jul 2020'!R65&gt;0,'AG Jul 2020'!T65&gt;0),IF(($C$82*$C$83&lt;'AG Jul 2020'!T65),(0),($C$82*$C$83*'AG Jul 2020'!T65)*'AG Jul 2020'!U65/100),IF(AND('AG Jul 2020'!R65&gt;0,'AG Jul 2020'!T65=""),IF(($C$82*$C$83&lt;'AG Jul 2020'!R65+'AG Jul 2020'!P65),(0),(($C$82*$C$83-('AG Jul 2020'!R65+'AG Jul 2020'!P65))*'AG Jul 2020'!S65/100)),IF(AND('AG Jul 2020'!P65&gt;0,'AG Jul 2020'!R65=""&gt;0),IF(($C$82*$C$83&lt;'AG Jul 2020'!P65),(0),($C$82*$C$83-'AG Jul 2020'!P65)*'AG Jul 2020'!Q65/100),0)))</f>
        <v>0</v>
      </c>
      <c r="G88" s="215">
        <f>($C$82*$C$84)*'AG Jul 2020'!AH65/100</f>
        <v>103.09090909090908</v>
      </c>
      <c r="H88" s="215">
        <f>($C$82*$C$85)*'AG Jul 2020'!W65/100</f>
        <v>62.181818181818173</v>
      </c>
      <c r="I88" s="215">
        <f>SUM(C88:H88)</f>
        <v>597.65</v>
      </c>
      <c r="J88" s="377">
        <f>(I88-C88)*4</f>
        <v>2019.2727272727273</v>
      </c>
      <c r="K88" s="209">
        <f>I88*4</f>
        <v>2390.6</v>
      </c>
      <c r="L88" s="181">
        <f t="shared" ref="L88:L107" si="65">K88*1.1</f>
        <v>2629.6600000000003</v>
      </c>
      <c r="M88" s="209">
        <f>'AG Jul 2020'!AZ65</f>
        <v>0</v>
      </c>
      <c r="N88" s="209">
        <f>'AG Jul 2020'!BA65</f>
        <v>0</v>
      </c>
      <c r="O88" s="209">
        <f>'AG Jul 2020'!BB65</f>
        <v>0</v>
      </c>
      <c r="P88" s="209">
        <f>'AG Jul 2020'!BC65</f>
        <v>0</v>
      </c>
      <c r="Q88" s="378" t="str">
        <f>IF(SUM(M88:P88)=0,"No discount",IF(M88&gt;0,"Guaranteed off bill",IF(N88&gt;0,"Guaranteed off usage",IF(O88&gt;0,"Pay-on-time off bill","Pay-on-time off usage"))))</f>
        <v>No discount</v>
      </c>
      <c r="R88" s="378" t="str">
        <f t="shared" ref="R88:R107" si="66">IF(OR(A88="Origin Energy",A88="Red Energy",A88="Powershop"),"Inclusive","Exclusive")</f>
        <v>Exclusive</v>
      </c>
      <c r="S88" s="379">
        <f>IF(AND(Q88="Guaranteed off bill",R88="Inclusive"),((K88*1.1)-((K88*1.1)*M88/100))/1.1,IF(AND(Q88="Guaranteed off usage",R88="Inclusive"),((K88*1.1)-((J88*1.1)*N88/100))/1.1,IF(AND(Q88="Guaranteed off bill",R88="Exclusive"),K88-(K88*M88/100),IF(AND(Q88="Guaranteed off usage",R88="Exclusive"),K88-(J88*N88/100),IF(R88="Inclusive",((K88*1.1))/1.1,K88)))))</f>
        <v>2390.6</v>
      </c>
      <c r="T88" s="209">
        <f>IF(AND(Q88="Pay-on-time off bill",R88="Inclusive"),((S88*1.1)-((S88*1.1)*O88/100))/1.1,IF(AND(Q88="Pay-on-time off usage",R88="Inclusive"),((S88*1.1)-((J88*1.1)*P88/100))/1.1,IF(AND(Q88="Pay-on-time off bill",R88="Exclusive"),S88-(S88*O88/100),IF(AND(Q88="Pay-on-time off usage",R88="Exclusive"),S88-(J88*P88/100),IF(R88="Inclusive",((S88*1.1))/1.1,S88)))))</f>
        <v>2390.6</v>
      </c>
      <c r="U88" s="383">
        <f>S88*1.1</f>
        <v>2629.6600000000003</v>
      </c>
      <c r="V88" s="383">
        <f>T88*1.1</f>
        <v>2629.6600000000003</v>
      </c>
      <c r="W88" s="210">
        <f>'AG Jul 2020'!BL66</f>
        <v>0</v>
      </c>
      <c r="X88" s="211" t="str">
        <f>'AG Jul 2020'!BM66</f>
        <v>n</v>
      </c>
    </row>
    <row r="89" spans="1:24" x14ac:dyDescent="0.15">
      <c r="A89" s="163" t="str">
        <f>'AG Jul 2020'!K66</f>
        <v>AGL</v>
      </c>
      <c r="B89" s="158" t="str">
        <f>'AG Jul 2020'!L66</f>
        <v>Essentials Saver</v>
      </c>
      <c r="C89" s="215">
        <f>IF('AG Jul 2020'!BP66=0,91*'AG Jul 2020'!M66/100,(91*'AG Jul 2020'!M66/100)+'AG Jul 2020'!BP66/4)</f>
        <v>67.298636363636348</v>
      </c>
      <c r="D89" s="215">
        <f>IF('AG Jul 2020'!O66="",$C$82*$C$83*'AG Jul 2020'!N66/100,IF($C$82*$C$83&gt;='AG Jul 2020'!P66,('AG Jul 2020'!P66*'AG Jul 2020'!N66/100),($C$82*$C$83*'AG Jul 2020'!N66/100)))</f>
        <v>381.92727272727262</v>
      </c>
      <c r="E89" s="215">
        <f>IF(AND('AG Jul 2020'!P66&gt;0,'AG Jul 2020'!R66&gt;0),IF($C$82*$C$83&lt;'AG Jul 2020'!P66,0,IF($C$82*$C$83&lt;=('AG Jul 2020'!R66+'AG Jul 2020'!P66),(($C$82*$C$83-'AG Jul 2020'!P66)*'AG Jul 2020'!Q66/100),(('AG Jul 2020'!R66)*'AG Jul 2020'!Q66/100))),0)</f>
        <v>0</v>
      </c>
      <c r="F89" s="215">
        <f>IF(AND('AG Jul 2020'!R66&gt;0,'AG Jul 2020'!T66&gt;0),IF(($C$82*$C$83&lt;'AG Jul 2020'!T66),(0),($C$82*$C$83*'AG Jul 2020'!T66)*'AG Jul 2020'!U66/100),IF(AND('AG Jul 2020'!R66&gt;0,'AG Jul 2020'!T66=""),IF(($C$82*$C$83&lt;'AG Jul 2020'!R66+'AG Jul 2020'!P66),(0),(($C$82*$C$83-('AG Jul 2020'!R66+'AG Jul 2020'!P66))*'AG Jul 2020'!S66/100)),IF(AND('AG Jul 2020'!P66&gt;0,'AG Jul 2020'!R66=""&gt;0),IF(($C$82*$C$83&lt;'AG Jul 2020'!P66),(0),($C$82*$C$83-'AG Jul 2020'!P66)*'AG Jul 2020'!Q66/100),0)))</f>
        <v>0</v>
      </c>
      <c r="G89" s="215">
        <f>($C$82*$C$84)*'AG Jul 2020'!AH66/100</f>
        <v>98.8690909090909</v>
      </c>
      <c r="H89" s="215">
        <f>($C$82*$C$85)*'AG Jul 2020'!W66/100</f>
        <v>43.494545454545452</v>
      </c>
      <c r="I89" s="215">
        <f t="shared" ref="I89:I107" si="67">SUM(C89:H89)</f>
        <v>591.58954545454537</v>
      </c>
      <c r="J89" s="377">
        <f t="shared" ref="J89:J107" si="68">(I89-C89)*4</f>
        <v>2097.1636363636362</v>
      </c>
      <c r="K89" s="209">
        <f t="shared" ref="K89:K107" si="69">I89*4</f>
        <v>2366.3581818181815</v>
      </c>
      <c r="L89" s="181">
        <f t="shared" si="65"/>
        <v>2602.9939999999997</v>
      </c>
      <c r="M89" s="209">
        <f>'AG Jul 2020'!AZ66</f>
        <v>0</v>
      </c>
      <c r="N89" s="209">
        <f>'AG Jul 2020'!BA66</f>
        <v>0</v>
      </c>
      <c r="O89" s="209">
        <f>'AG Jul 2020'!BB66</f>
        <v>0</v>
      </c>
      <c r="P89" s="209">
        <f>'AG Jul 2020'!BC66</f>
        <v>0</v>
      </c>
      <c r="Q89" s="378" t="str">
        <f t="shared" ref="Q89:Q107" si="70">IF(SUM(M89:P89)=0,"No discount",IF(M89&gt;0,"Guaranteed off bill",IF(N89&gt;0,"Guaranteed off usage",IF(O89&gt;0,"Pay-on-time off bill","Pay-on-time off usage"))))</f>
        <v>No discount</v>
      </c>
      <c r="R89" s="378" t="str">
        <f t="shared" si="66"/>
        <v>Exclusive</v>
      </c>
      <c r="S89" s="379">
        <f t="shared" ref="S89:S107" si="71">IF(AND(Q89="Guaranteed off bill",R89="Inclusive"),((K89*1.1)-((K89*1.1)*M89/100))/1.1,IF(AND(Q89="Guaranteed off usage",R89="Inclusive"),((K89*1.1)-((J89*1.1)*N89/100))/1.1,IF(AND(Q89="Guaranteed off bill",R89="Exclusive"),K89-(K89*M89/100),IF(AND(Q89="Guaranteed off usage",R89="Exclusive"),K89-(J89*N89/100),IF(R89="Inclusive",((K89*1.1))/1.1,K89)))))</f>
        <v>2366.3581818181815</v>
      </c>
      <c r="T89" s="209">
        <f t="shared" ref="T89:T107" si="72">IF(AND(Q89="Pay-on-time off bill",R89="Inclusive"),((S89*1.1)-((S89*1.1)*O89/100))/1.1,IF(AND(Q89="Pay-on-time off usage",R89="Inclusive"),((S89*1.1)-((J89*1.1)*P89/100))/1.1,IF(AND(Q89="Pay-on-time off bill",R89="Exclusive"),S89-(S89*O89/100),IF(AND(Q89="Pay-on-time off usage",R89="Exclusive"),S89-(J89*P89/100),IF(R89="Inclusive",((S89*1.1))/1.1,S89)))))</f>
        <v>2366.3581818181815</v>
      </c>
      <c r="U89" s="381">
        <f t="shared" ref="U89:V107" si="73">S89*1.1</f>
        <v>2602.9939999999997</v>
      </c>
      <c r="V89" s="381">
        <f t="shared" si="73"/>
        <v>2602.9939999999997</v>
      </c>
      <c r="W89" s="210">
        <f>'AG Jul 2020'!BL67</f>
        <v>0</v>
      </c>
      <c r="X89" s="211" t="str">
        <f>'AG Jul 2020'!BM67</f>
        <v>n</v>
      </c>
    </row>
    <row r="90" spans="1:24" x14ac:dyDescent="0.15">
      <c r="A90" s="163" t="str">
        <f>'AG Jul 2020'!K67</f>
        <v>Alinta Energy</v>
      </c>
      <c r="B90" s="158" t="str">
        <f>'AG Jul 2020'!L67</f>
        <v>Home Deal</v>
      </c>
      <c r="C90" s="215">
        <f>IF('AG Jul 2020'!BP67=0,91*'AG Jul 2020'!M67/100,(91*'AG Jul 2020'!M67/100)+'AG Jul 2020'!BP67/4)</f>
        <v>79.045909090909092</v>
      </c>
      <c r="D90" s="215">
        <f>IF('AG Jul 2020'!O67="",$C$82*$C$83*'AG Jul 2020'!N67/100,IF($C$82*$C$83&gt;='AG Jul 2020'!P67,('AG Jul 2020'!P67*'AG Jul 2020'!N67/100),($C$82*$C$83*'AG Jul 2020'!N67/100)))</f>
        <v>381.6</v>
      </c>
      <c r="E90" s="215">
        <f>IF(AND('AG Jul 2020'!P67&gt;0,'AG Jul 2020'!R67&gt;0),IF($C$82*$C$83&lt;'AG Jul 2020'!P67,0,IF($C$82*$C$83&lt;=('AG Jul 2020'!R67+'AG Jul 2020'!P67),(($C$82*$C$83-'AG Jul 2020'!P67)*'AG Jul 2020'!Q67/100),(('AG Jul 2020'!R67)*'AG Jul 2020'!Q67/100))),0)</f>
        <v>0</v>
      </c>
      <c r="F90" s="215">
        <f>IF(AND('AG Jul 2020'!R67&gt;0,'AG Jul 2020'!T67&gt;0),IF(($C$82*$C$83&lt;'AG Jul 2020'!T67),(0),($C$82*$C$83*'AG Jul 2020'!T67)*'AG Jul 2020'!U67/100),IF(AND('AG Jul 2020'!R67&gt;0,'AG Jul 2020'!T67=""),IF(($C$82*$C$83&lt;'AG Jul 2020'!R67+'AG Jul 2020'!P67),(0),(($C$82*$C$83-('AG Jul 2020'!R67+'AG Jul 2020'!P67))*'AG Jul 2020'!S67/100)),IF(AND('AG Jul 2020'!P67&gt;0,'AG Jul 2020'!R67=""&gt;0),IF(($C$82*$C$83&lt;'AG Jul 2020'!P67),(0),($C$82*$C$83-'AG Jul 2020'!P67)*'AG Jul 2020'!Q67/100),0)))</f>
        <v>0</v>
      </c>
      <c r="G90" s="215">
        <f>($C$82*$C$84)*'AG Jul 2020'!AH67/100</f>
        <v>96.119999999999976</v>
      </c>
      <c r="H90" s="215">
        <f>($C$82*$C$85)*'AG Jul 2020'!W67/100</f>
        <v>41.792727272727269</v>
      </c>
      <c r="I90" s="215">
        <f t="shared" si="67"/>
        <v>598.55863636363631</v>
      </c>
      <c r="J90" s="377">
        <f t="shared" si="68"/>
        <v>2078.050909090909</v>
      </c>
      <c r="K90" s="209">
        <f t="shared" si="69"/>
        <v>2394.2345454545452</v>
      </c>
      <c r="L90" s="181">
        <f t="shared" si="65"/>
        <v>2633.6579999999999</v>
      </c>
      <c r="M90" s="209">
        <f>'AG Jul 2020'!AZ67</f>
        <v>0</v>
      </c>
      <c r="N90" s="209">
        <f>'AG Jul 2020'!BA67</f>
        <v>0</v>
      </c>
      <c r="O90" s="209">
        <f>'AG Jul 2020'!BB67</f>
        <v>0</v>
      </c>
      <c r="P90" s="209">
        <f>'AG Jul 2020'!BC67</f>
        <v>0</v>
      </c>
      <c r="Q90" s="378" t="str">
        <f t="shared" si="70"/>
        <v>No discount</v>
      </c>
      <c r="R90" s="378" t="str">
        <f t="shared" si="66"/>
        <v>Exclusive</v>
      </c>
      <c r="S90" s="379">
        <f t="shared" si="71"/>
        <v>2394.2345454545452</v>
      </c>
      <c r="T90" s="209">
        <f t="shared" si="72"/>
        <v>2394.2345454545452</v>
      </c>
      <c r="U90" s="381">
        <f t="shared" si="73"/>
        <v>2633.6579999999999</v>
      </c>
      <c r="V90" s="381">
        <f t="shared" si="73"/>
        <v>2633.6579999999999</v>
      </c>
      <c r="W90" s="210">
        <f>'AG Jul 2020'!BL68</f>
        <v>0</v>
      </c>
      <c r="X90" s="211" t="str">
        <f>'AG Jul 2020'!BM68</f>
        <v>n</v>
      </c>
    </row>
    <row r="91" spans="1:24" x14ac:dyDescent="0.15">
      <c r="A91" s="163" t="str">
        <f>'AG Jul 2020'!K68</f>
        <v>Click Energy</v>
      </c>
      <c r="B91" s="158" t="str">
        <f>'AG Jul 2020'!L68</f>
        <v>Flora</v>
      </c>
      <c r="C91" s="215">
        <f>IF('AG Jul 2020'!BP68=0,91*'AG Jul 2020'!M68/100,(91*'AG Jul 2020'!M68/100)+'AG Jul 2020'!BP68/4)</f>
        <v>63.881999999999991</v>
      </c>
      <c r="D91" s="215">
        <f>IF('AG Jul 2020'!O68="",$C$82*$C$83*'AG Jul 2020'!N68/100,IF($C$82*$C$83&gt;='AG Jul 2020'!P68,('AG Jul 2020'!P68*'AG Jul 2020'!N68/100),($C$82*$C$83*'AG Jul 2020'!N68/100)))</f>
        <v>266.07272727272726</v>
      </c>
      <c r="E91" s="215">
        <f>IF(AND('AG Jul 2020'!P68&gt;0,'AG Jul 2020'!R68&gt;0),IF($C$82*$C$83&lt;'AG Jul 2020'!P68,0,IF($C$82*$C$83&lt;=('AG Jul 2020'!R68+'AG Jul 2020'!P68),(($C$82*$C$83-'AG Jul 2020'!P68)*'AG Jul 2020'!Q68/100),(('AG Jul 2020'!R68)*'AG Jul 2020'!Q68/100))),0)</f>
        <v>0</v>
      </c>
      <c r="F91" s="215">
        <f>IF(AND('AG Jul 2020'!R68&gt;0,'AG Jul 2020'!T68&gt;0),IF(($C$82*$C$83&lt;'AG Jul 2020'!T68),(0),($C$82*$C$83*'AG Jul 2020'!T68)*'AG Jul 2020'!U68/100),IF(AND('AG Jul 2020'!R68&gt;0,'AG Jul 2020'!T68=""),IF(($C$82*$C$83&lt;'AG Jul 2020'!R68+'AG Jul 2020'!P68),(0),(($C$82*$C$83-('AG Jul 2020'!R68+'AG Jul 2020'!P68))*'AG Jul 2020'!S68/100)),IF(AND('AG Jul 2020'!P68&gt;0,'AG Jul 2020'!R68=""&gt;0),IF(($C$82*$C$83&lt;'AG Jul 2020'!P68),(0),($C$82*$C$83-'AG Jul 2020'!P68)*'AG Jul 2020'!Q68/100),0)))</f>
        <v>0</v>
      </c>
      <c r="G91" s="215">
        <f>($C$82*$C$84)*'AG Jul 2020'!AH68/100</f>
        <v>95.187272727272727</v>
      </c>
      <c r="H91" s="215">
        <f>($C$82*$C$85)*'AG Jul 2020'!W68/100</f>
        <v>59.105454545454535</v>
      </c>
      <c r="I91" s="215">
        <f t="shared" si="67"/>
        <v>484.2474545454545</v>
      </c>
      <c r="J91" s="377">
        <f t="shared" si="68"/>
        <v>1681.461818181818</v>
      </c>
      <c r="K91" s="209">
        <f t="shared" si="69"/>
        <v>1936.989818181818</v>
      </c>
      <c r="L91" s="181">
        <f t="shared" si="65"/>
        <v>2130.6887999999999</v>
      </c>
      <c r="M91" s="209">
        <f>'AG Jul 2020'!AZ68</f>
        <v>0</v>
      </c>
      <c r="N91" s="209">
        <f>'AG Jul 2020'!BA68</f>
        <v>0</v>
      </c>
      <c r="O91" s="209">
        <f>'AG Jul 2020'!BB68</f>
        <v>0</v>
      </c>
      <c r="P91" s="209">
        <f>'AG Jul 2020'!BC68</f>
        <v>0</v>
      </c>
      <c r="Q91" s="378" t="str">
        <f t="shared" si="70"/>
        <v>No discount</v>
      </c>
      <c r="R91" s="378" t="str">
        <f t="shared" si="66"/>
        <v>Exclusive</v>
      </c>
      <c r="S91" s="379">
        <f t="shared" si="71"/>
        <v>1936.989818181818</v>
      </c>
      <c r="T91" s="209">
        <f t="shared" si="72"/>
        <v>1936.989818181818</v>
      </c>
      <c r="U91" s="381">
        <f t="shared" si="73"/>
        <v>2130.6887999999999</v>
      </c>
      <c r="V91" s="381">
        <f t="shared" si="73"/>
        <v>2130.6887999999999</v>
      </c>
      <c r="W91" s="210">
        <f>'AG Jul 2020'!BL69</f>
        <v>0</v>
      </c>
      <c r="X91" s="211" t="str">
        <f>'AG Jul 2020'!BM69</f>
        <v>n</v>
      </c>
    </row>
    <row r="92" spans="1:24" x14ac:dyDescent="0.15">
      <c r="A92" s="163" t="str">
        <f>'AG Jul 2020'!K69</f>
        <v>Commander</v>
      </c>
      <c r="B92" s="158" t="str">
        <f>'AG Jul 2020'!L69</f>
        <v>Market offer</v>
      </c>
      <c r="C92" s="215">
        <f>IF('AG Jul 2020'!BP69=0,91*'AG Jul 2020'!M69/100,(91*'AG Jul 2020'!M69/100)+'AG Jul 2020'!BP69/4)</f>
        <v>90.520181818181811</v>
      </c>
      <c r="D92" s="215">
        <f>IF('AG Jul 2020'!O69="",$C$82*$C$83*'AG Jul 2020'!N69/100,IF($C$82*$C$83&gt;='AG Jul 2020'!P69,('AG Jul 2020'!P69*'AG Jul 2020'!N69/100),($C$82*$C$83*'AG Jul 2020'!N69/100)))</f>
        <v>368.83636363636361</v>
      </c>
      <c r="E92" s="215">
        <f>IF(AND('AG Jul 2020'!P69&gt;0,'AG Jul 2020'!R69&gt;0),IF($C$82*$C$83&lt;'AG Jul 2020'!P69,0,IF($C$82*$C$83&lt;=('AG Jul 2020'!R69+'AG Jul 2020'!P69),(($C$82*$C$83-'AG Jul 2020'!P69)*'AG Jul 2020'!Q69/100),(('AG Jul 2020'!R69)*'AG Jul 2020'!Q69/100))),0)</f>
        <v>0</v>
      </c>
      <c r="F92" s="215">
        <f>IF(AND('AG Jul 2020'!R69&gt;0,'AG Jul 2020'!T69&gt;0),IF(($C$82*$C$83&lt;'AG Jul 2020'!T69),(0),($C$82*$C$83*'AG Jul 2020'!T69)*'AG Jul 2020'!U69/100),IF(AND('AG Jul 2020'!R69&gt;0,'AG Jul 2020'!T69=""),IF(($C$82*$C$83&lt;'AG Jul 2020'!R69+'AG Jul 2020'!P69),(0),(($C$82*$C$83-('AG Jul 2020'!R69+'AG Jul 2020'!P69))*'AG Jul 2020'!S69/100)),IF(AND('AG Jul 2020'!P69&gt;0,'AG Jul 2020'!R69=""&gt;0),IF(($C$82*$C$83&lt;'AG Jul 2020'!P69),(0),($C$82*$C$83-'AG Jul 2020'!P69)*'AG Jul 2020'!Q69/100),0)))</f>
        <v>0</v>
      </c>
      <c r="G92" s="215">
        <f>($C$82*$C$84)*'AG Jul 2020'!AH69/100</f>
        <v>103.77818181818182</v>
      </c>
      <c r="H92" s="215">
        <f>($C$82*$C$85)*'AG Jul 2020'!W69/100</f>
        <v>60.54545454545454</v>
      </c>
      <c r="I92" s="215">
        <f t="shared" si="67"/>
        <v>623.68018181818172</v>
      </c>
      <c r="J92" s="377">
        <f t="shared" si="68"/>
        <v>2132.6399999999994</v>
      </c>
      <c r="K92" s="209">
        <f t="shared" si="69"/>
        <v>2494.7207272727269</v>
      </c>
      <c r="L92" s="181">
        <f t="shared" si="65"/>
        <v>2744.1927999999998</v>
      </c>
      <c r="M92" s="209">
        <f>'AG Jul 2020'!AZ69</f>
        <v>0</v>
      </c>
      <c r="N92" s="209">
        <f>'AG Jul 2020'!BA69</f>
        <v>0</v>
      </c>
      <c r="O92" s="209">
        <f>'AG Jul 2020'!BB69</f>
        <v>0</v>
      </c>
      <c r="P92" s="209">
        <f>'AG Jul 2020'!BC69</f>
        <v>0</v>
      </c>
      <c r="Q92" s="378" t="str">
        <f t="shared" si="70"/>
        <v>No discount</v>
      </c>
      <c r="R92" s="378" t="str">
        <f t="shared" si="66"/>
        <v>Exclusive</v>
      </c>
      <c r="S92" s="379">
        <f t="shared" si="71"/>
        <v>2494.7207272727269</v>
      </c>
      <c r="T92" s="209">
        <f t="shared" si="72"/>
        <v>2494.7207272727269</v>
      </c>
      <c r="U92" s="381">
        <f t="shared" si="73"/>
        <v>2744.1927999999998</v>
      </c>
      <c r="V92" s="381">
        <f t="shared" si="73"/>
        <v>2744.1927999999998</v>
      </c>
      <c r="W92" s="210">
        <f>'AG Jul 2020'!BL70</f>
        <v>0</v>
      </c>
      <c r="X92" s="211" t="str">
        <f>'AG Jul 2020'!BM70</f>
        <v>n</v>
      </c>
    </row>
    <row r="93" spans="1:24" x14ac:dyDescent="0.15">
      <c r="A93" s="163" t="str">
        <f>'AG Jul 2020'!K70</f>
        <v>CovaU</v>
      </c>
      <c r="B93" s="158" t="str">
        <f>'AG Jul 2020'!L70</f>
        <v>Freedom Plus</v>
      </c>
      <c r="C93" s="215">
        <f>IF('AG Jul 2020'!BP70=0,91*'AG Jul 2020'!M70/100,(91*'AG Jul 2020'!M70/100)+'AG Jul 2020'!BP70/4)</f>
        <v>80.079999999999984</v>
      </c>
      <c r="D93" s="215">
        <f>IF('AG Jul 2020'!O70="",$C$82*$C$83*'AG Jul 2020'!N70/100,IF($C$82*$C$83&gt;='AG Jul 2020'!P70,('AG Jul 2020'!P70*'AG Jul 2020'!N70/100),($C$82*$C$83*'AG Jul 2020'!N70/100)))</f>
        <v>468</v>
      </c>
      <c r="E93" s="215">
        <f>IF(AND('AG Jul 2020'!P70&gt;0,'AG Jul 2020'!R70&gt;0),IF($C$82*$C$83&lt;'AG Jul 2020'!P70,0,IF($C$82*$C$83&lt;=('AG Jul 2020'!R70+'AG Jul 2020'!P70),(($C$82*$C$83-'AG Jul 2020'!P70)*'AG Jul 2020'!Q70/100),(('AG Jul 2020'!R70)*'AG Jul 2020'!Q70/100))),0)</f>
        <v>0</v>
      </c>
      <c r="F93" s="215">
        <f>IF(AND('AG Jul 2020'!R70&gt;0,'AG Jul 2020'!T70&gt;0),IF(($C$82*$C$83&lt;'AG Jul 2020'!T70),(0),($C$82*$C$83*'AG Jul 2020'!T70)*'AG Jul 2020'!U70/100),IF(AND('AG Jul 2020'!R70&gt;0,'AG Jul 2020'!T70=""),IF(($C$82*$C$83&lt;'AG Jul 2020'!R70+'AG Jul 2020'!P70),(0),(($C$82*$C$83-('AG Jul 2020'!R70+'AG Jul 2020'!P70))*'AG Jul 2020'!S70/100)),IF(AND('AG Jul 2020'!P70&gt;0,'AG Jul 2020'!R70=""&gt;0),IF(($C$82*$C$83&lt;'AG Jul 2020'!P70),(0),($C$82*$C$83-'AG Jul 2020'!P70)*'AG Jul 2020'!Q70/100),0)))</f>
        <v>0</v>
      </c>
      <c r="G93" s="215">
        <f>($C$82*$C$84)*'AG Jul 2020'!AH70/100</f>
        <v>126.9</v>
      </c>
      <c r="H93" s="215">
        <f>($C$82*$C$85)*'AG Jul 2020'!W70/100</f>
        <v>64.8</v>
      </c>
      <c r="I93" s="215">
        <f t="shared" si="67"/>
        <v>739.77999999999986</v>
      </c>
      <c r="J93" s="377">
        <f t="shared" si="68"/>
        <v>2638.7999999999993</v>
      </c>
      <c r="K93" s="209">
        <f t="shared" si="69"/>
        <v>2959.1199999999994</v>
      </c>
      <c r="L93" s="181">
        <f t="shared" si="65"/>
        <v>3255.0319999999997</v>
      </c>
      <c r="M93" s="209">
        <f>'AG Jul 2020'!AZ70</f>
        <v>20</v>
      </c>
      <c r="N93" s="209">
        <f>'AG Jul 2020'!BA70</f>
        <v>0</v>
      </c>
      <c r="O93" s="209">
        <f>'AG Jul 2020'!BB70</f>
        <v>0</v>
      </c>
      <c r="P93" s="209">
        <f>'AG Jul 2020'!BC70</f>
        <v>0</v>
      </c>
      <c r="Q93" s="378" t="str">
        <f t="shared" si="70"/>
        <v>Guaranteed off bill</v>
      </c>
      <c r="R93" s="378" t="str">
        <f t="shared" si="66"/>
        <v>Exclusive</v>
      </c>
      <c r="S93" s="379">
        <f t="shared" si="71"/>
        <v>2367.2959999999994</v>
      </c>
      <c r="T93" s="209">
        <f t="shared" si="72"/>
        <v>2367.2959999999994</v>
      </c>
      <c r="U93" s="381">
        <f t="shared" si="73"/>
        <v>2604.0255999999995</v>
      </c>
      <c r="V93" s="381">
        <f t="shared" si="73"/>
        <v>2604.0255999999995</v>
      </c>
      <c r="W93" s="210">
        <f>'AG Jul 2020'!BL71</f>
        <v>0</v>
      </c>
      <c r="X93" s="211" t="str">
        <f>'AG Jul 2020'!BM71</f>
        <v>n</v>
      </c>
    </row>
    <row r="94" spans="1:24" x14ac:dyDescent="0.15">
      <c r="A94" s="163" t="str">
        <f>'AG Jul 2020'!K71</f>
        <v>Diamond Energy</v>
      </c>
      <c r="B94" s="158" t="str">
        <f>'AG Jul 2020'!L71</f>
        <v>Renewable Saver POT</v>
      </c>
      <c r="C94" s="215">
        <f>IF('AG Jul 2020'!BP71=0,91*'AG Jul 2020'!M71/100,(91*'AG Jul 2020'!M71/100)+'AG Jul 2020'!BP71/4)</f>
        <v>90.545000000000002</v>
      </c>
      <c r="D94" s="215">
        <f>IF('AG Jul 2020'!O71="",$C$82*$C$83*'AG Jul 2020'!N71/100,IF($C$82*$C$83&gt;='AG Jul 2020'!P71,('AG Jul 2020'!P71*'AG Jul 2020'!N71/100),($C$82*$C$83*'AG Jul 2020'!N71/100)))</f>
        <v>431.09999999999991</v>
      </c>
      <c r="E94" s="215">
        <f>IF(AND('AG Jul 2020'!P71&gt;0,'AG Jul 2020'!R71&gt;0),IF($C$82*$C$83&lt;'AG Jul 2020'!P71,0,IF($C$82*$C$83&lt;=('AG Jul 2020'!R71+'AG Jul 2020'!P71),(($C$82*$C$83-'AG Jul 2020'!P71)*'AG Jul 2020'!Q71/100),(('AG Jul 2020'!R71)*'AG Jul 2020'!Q71/100))),0)</f>
        <v>0</v>
      </c>
      <c r="F94" s="215">
        <f>IF(AND('AG Jul 2020'!R71&gt;0,'AG Jul 2020'!T71&gt;0),IF(($C$82*$C$83&lt;'AG Jul 2020'!T71),(0),($C$82*$C$83*'AG Jul 2020'!T71)*'AG Jul 2020'!U71/100),IF(AND('AG Jul 2020'!R71&gt;0,'AG Jul 2020'!T71=""),IF(($C$82*$C$83&lt;'AG Jul 2020'!R71+'AG Jul 2020'!P71),(0),(($C$82*$C$83-('AG Jul 2020'!R71+'AG Jul 2020'!P71))*'AG Jul 2020'!S71/100)),IF(AND('AG Jul 2020'!P71&gt;0,'AG Jul 2020'!R71=""&gt;0),IF(($C$82*$C$83&lt;'AG Jul 2020'!P71),(0),($C$82*$C$83-'AG Jul 2020'!P71)*'AG Jul 2020'!Q71/100),0)))</f>
        <v>0</v>
      </c>
      <c r="G94" s="215">
        <f>($C$82*$C$84)*'AG Jul 2020'!AH71/100</f>
        <v>119.33999999999997</v>
      </c>
      <c r="H94" s="215">
        <f>($C$82*$C$85)*'AG Jul 2020'!W71/100</f>
        <v>49.516363636363629</v>
      </c>
      <c r="I94" s="215">
        <f t="shared" si="67"/>
        <v>690.50136363636352</v>
      </c>
      <c r="J94" s="377">
        <f t="shared" si="68"/>
        <v>2399.8254545454542</v>
      </c>
      <c r="K94" s="209">
        <f t="shared" si="69"/>
        <v>2762.0054545454541</v>
      </c>
      <c r="L94" s="181">
        <f t="shared" si="65"/>
        <v>3038.2059999999997</v>
      </c>
      <c r="M94" s="209">
        <f>'AG Jul 2020'!AZ71</f>
        <v>0</v>
      </c>
      <c r="N94" s="209">
        <f>'AG Jul 2020'!BA71</f>
        <v>0</v>
      </c>
      <c r="O94" s="209">
        <f>'AG Jul 2020'!BB71</f>
        <v>7</v>
      </c>
      <c r="P94" s="209">
        <f>'AG Jul 2020'!BC71</f>
        <v>0</v>
      </c>
      <c r="Q94" s="378" t="str">
        <f t="shared" si="70"/>
        <v>Pay-on-time off bill</v>
      </c>
      <c r="R94" s="378" t="str">
        <f t="shared" si="66"/>
        <v>Exclusive</v>
      </c>
      <c r="S94" s="379">
        <f t="shared" si="71"/>
        <v>2762.0054545454541</v>
      </c>
      <c r="T94" s="209">
        <f t="shared" si="72"/>
        <v>2568.6650727272722</v>
      </c>
      <c r="U94" s="381">
        <f t="shared" si="73"/>
        <v>3038.2059999999997</v>
      </c>
      <c r="V94" s="381">
        <f t="shared" si="73"/>
        <v>2825.5315799999998</v>
      </c>
      <c r="W94" s="210">
        <f>'AG Jul 2020'!BL72</f>
        <v>0</v>
      </c>
      <c r="X94" s="211" t="str">
        <f>'AG Jul 2020'!BM72</f>
        <v>n</v>
      </c>
    </row>
    <row r="95" spans="1:24" x14ac:dyDescent="0.15">
      <c r="A95" s="163" t="str">
        <f>'AG Jul 2020'!K72</f>
        <v>Dodo Power &amp; Gas</v>
      </c>
      <c r="B95" s="158" t="str">
        <f>'AG Jul 2020'!L72</f>
        <v>Market offer</v>
      </c>
      <c r="C95" s="215">
        <f>IF('AG Jul 2020'!BP72=0,91*'AG Jul 2020'!M72/100,(91*'AG Jul 2020'!M72/100)+'AG Jul 2020'!BP72/4)</f>
        <v>90.520181818181811</v>
      </c>
      <c r="D95" s="215">
        <f>IF('AG Jul 2020'!O72="",$C$82*$C$83*'AG Jul 2020'!N72/100,IF($C$82*$C$83&gt;='AG Jul 2020'!P72,('AG Jul 2020'!P72*'AG Jul 2020'!N72/100),($C$82*$C$83*'AG Jul 2020'!N72/100)))</f>
        <v>368.83636363636361</v>
      </c>
      <c r="E95" s="215">
        <f>IF(AND('AG Jul 2020'!P72&gt;0,'AG Jul 2020'!R72&gt;0),IF($C$82*$C$83&lt;'AG Jul 2020'!P72,0,IF($C$82*$C$83&lt;=('AG Jul 2020'!R72+'AG Jul 2020'!P72),(($C$82*$C$83-'AG Jul 2020'!P72)*'AG Jul 2020'!Q72/100),(('AG Jul 2020'!R72)*'AG Jul 2020'!Q72/100))),0)</f>
        <v>0</v>
      </c>
      <c r="F95" s="215">
        <f>IF(AND('AG Jul 2020'!R72&gt;0,'AG Jul 2020'!T72&gt;0),IF(($C$82*$C$83&lt;'AG Jul 2020'!T72),(0),($C$82*$C$83*'AG Jul 2020'!T72)*'AG Jul 2020'!U72/100),IF(AND('AG Jul 2020'!R72&gt;0,'AG Jul 2020'!T72=""),IF(($C$82*$C$83&lt;'AG Jul 2020'!R72+'AG Jul 2020'!P72),(0),(($C$82*$C$83-('AG Jul 2020'!R72+'AG Jul 2020'!P72))*'AG Jul 2020'!S72/100)),IF(AND('AG Jul 2020'!P72&gt;0,'AG Jul 2020'!R72=""&gt;0),IF(($C$82*$C$83&lt;'AG Jul 2020'!P72),(0),($C$82*$C$83-'AG Jul 2020'!P72)*'AG Jul 2020'!Q72/100),0)))</f>
        <v>0</v>
      </c>
      <c r="G95" s="215">
        <f>($C$82*$C$84)*'AG Jul 2020'!AH72/100</f>
        <v>103.77818181818182</v>
      </c>
      <c r="H95" s="215">
        <f>($C$82*$C$85)*'AG Jul 2020'!W72/100</f>
        <v>60.54545454545454</v>
      </c>
      <c r="I95" s="215">
        <f t="shared" si="67"/>
        <v>623.68018181818172</v>
      </c>
      <c r="J95" s="377">
        <f t="shared" si="68"/>
        <v>2132.6399999999994</v>
      </c>
      <c r="K95" s="209">
        <f t="shared" si="69"/>
        <v>2494.7207272727269</v>
      </c>
      <c r="L95" s="181">
        <f t="shared" si="65"/>
        <v>2744.1927999999998</v>
      </c>
      <c r="M95" s="209">
        <f>'AG Jul 2020'!AZ72</f>
        <v>0</v>
      </c>
      <c r="N95" s="209">
        <f>'AG Jul 2020'!BA72</f>
        <v>0</v>
      </c>
      <c r="O95" s="209">
        <f>'AG Jul 2020'!BB72</f>
        <v>0</v>
      </c>
      <c r="P95" s="209">
        <f>'AG Jul 2020'!BC72</f>
        <v>0</v>
      </c>
      <c r="Q95" s="378" t="str">
        <f t="shared" si="70"/>
        <v>No discount</v>
      </c>
      <c r="R95" s="378" t="str">
        <f t="shared" si="66"/>
        <v>Exclusive</v>
      </c>
      <c r="S95" s="379">
        <f t="shared" si="71"/>
        <v>2494.7207272727269</v>
      </c>
      <c r="T95" s="209">
        <f t="shared" si="72"/>
        <v>2494.7207272727269</v>
      </c>
      <c r="U95" s="381">
        <f t="shared" si="73"/>
        <v>2744.1927999999998</v>
      </c>
      <c r="V95" s="381">
        <f t="shared" si="73"/>
        <v>2744.1927999999998</v>
      </c>
      <c r="W95" s="210">
        <f>'AG Jul 2020'!BL73</f>
        <v>0</v>
      </c>
      <c r="X95" s="211" t="str">
        <f>'AG Jul 2020'!BM73</f>
        <v>n</v>
      </c>
    </row>
    <row r="96" spans="1:24" x14ac:dyDescent="0.15">
      <c r="A96" s="163" t="str">
        <f>'AG Jul 2020'!K73</f>
        <v>EnergyAustralia</v>
      </c>
      <c r="B96" s="158" t="str">
        <f>'AG Jul 2020'!L73</f>
        <v>Total Plan Home</v>
      </c>
      <c r="C96" s="215">
        <f>IF('AG Jul 2020'!BP73=0,91*'AG Jul 2020'!M73/100,(91*'AG Jul 2020'!M73/100)+'AG Jul 2020'!BP73/4)</f>
        <v>81.808999999999997</v>
      </c>
      <c r="D96" s="215">
        <f>IF('AG Jul 2020'!O73="",$C$82*$C$83*'AG Jul 2020'!N73/100,IF($C$82*$C$83&gt;='AG Jul 2020'!P73,('AG Jul 2020'!P73*'AG Jul 2020'!N73/100),($C$82*$C$83*'AG Jul 2020'!N73/100)))</f>
        <v>442.71818181818179</v>
      </c>
      <c r="E96" s="215">
        <f>IF(AND('AG Jul 2020'!P73&gt;0,'AG Jul 2020'!R73&gt;0),IF($C$82*$C$83&lt;'AG Jul 2020'!P73,0,IF($C$82*$C$83&lt;=('AG Jul 2020'!R73+'AG Jul 2020'!P73),(($C$82*$C$83-'AG Jul 2020'!P73)*'AG Jul 2020'!Q73/100),(('AG Jul 2020'!R73)*'AG Jul 2020'!Q73/100))),0)</f>
        <v>0</v>
      </c>
      <c r="F96" s="215">
        <f>IF(AND('AG Jul 2020'!R73&gt;0,'AG Jul 2020'!T73&gt;0),IF(($C$82*$C$83&lt;'AG Jul 2020'!T73),(0),($C$82*$C$83*'AG Jul 2020'!T73)*'AG Jul 2020'!U73/100),IF(AND('AG Jul 2020'!R73&gt;0,'AG Jul 2020'!T73=""),IF(($C$82*$C$83&lt;'AG Jul 2020'!R73+'AG Jul 2020'!P73),(0),(($C$82*$C$83-('AG Jul 2020'!R73+'AG Jul 2020'!P73))*'AG Jul 2020'!S73/100)),IF(AND('AG Jul 2020'!P73&gt;0,'AG Jul 2020'!R73=""&gt;0),IF(($C$82*$C$83&lt;'AG Jul 2020'!P73),(0),($C$82*$C$83-'AG Jul 2020'!P73)*'AG Jul 2020'!Q73/100),0)))</f>
        <v>0</v>
      </c>
      <c r="G96" s="215">
        <f>($C$82*$C$84)*'AG Jul 2020'!AH73/100</f>
        <v>136.03090909090909</v>
      </c>
      <c r="H96" s="215">
        <f>($C$82*$C$85)*'AG Jul 2020'!W73/100</f>
        <v>57.927272727272722</v>
      </c>
      <c r="I96" s="215">
        <f t="shared" si="67"/>
        <v>718.48536363636356</v>
      </c>
      <c r="J96" s="377">
        <f t="shared" si="68"/>
        <v>2546.7054545454544</v>
      </c>
      <c r="K96" s="209">
        <f t="shared" si="69"/>
        <v>2873.9414545454542</v>
      </c>
      <c r="L96" s="181">
        <f t="shared" si="65"/>
        <v>3161.3355999999999</v>
      </c>
      <c r="M96" s="209">
        <f>'AG Jul 2020'!AZ73</f>
        <v>16</v>
      </c>
      <c r="N96" s="209">
        <f>'AG Jul 2020'!BA73</f>
        <v>0</v>
      </c>
      <c r="O96" s="209">
        <f>'AG Jul 2020'!BB73</f>
        <v>0</v>
      </c>
      <c r="P96" s="209">
        <f>'AG Jul 2020'!BC73</f>
        <v>0</v>
      </c>
      <c r="Q96" s="378" t="str">
        <f t="shared" si="70"/>
        <v>Guaranteed off bill</v>
      </c>
      <c r="R96" s="378" t="str">
        <f t="shared" si="66"/>
        <v>Exclusive</v>
      </c>
      <c r="S96" s="379">
        <f t="shared" si="71"/>
        <v>2414.1108218181816</v>
      </c>
      <c r="T96" s="209">
        <f t="shared" si="72"/>
        <v>2414.1108218181816</v>
      </c>
      <c r="U96" s="381">
        <f t="shared" si="73"/>
        <v>2655.5219040000002</v>
      </c>
      <c r="V96" s="381">
        <f t="shared" si="73"/>
        <v>2655.5219040000002</v>
      </c>
      <c r="W96" s="210">
        <f>'AG Jul 2020'!BL74</f>
        <v>0</v>
      </c>
      <c r="X96" s="211" t="str">
        <f>'AG Jul 2020'!BM74</f>
        <v>n</v>
      </c>
    </row>
    <row r="97" spans="1:24" x14ac:dyDescent="0.15">
      <c r="A97" s="163" t="str">
        <f>'AG Jul 2020'!K74</f>
        <v>Momentum Energy</v>
      </c>
      <c r="B97" s="158" t="str">
        <f>'AG Jul 2020'!L74</f>
        <v>SmilePower Flexi</v>
      </c>
      <c r="C97" s="215">
        <f>IF('AG Jul 2020'!BP74=0,91*'AG Jul 2020'!M74/100,(91*'AG Jul 2020'!M74/100)+'AG Jul 2020'!BP74/4)</f>
        <v>78.499909090909071</v>
      </c>
      <c r="D97" s="215">
        <f>IF('AG Jul 2020'!O74="",$C$82*$C$83*'AG Jul 2020'!N74/100,IF($C$82*$C$83&gt;='AG Jul 2020'!P74,('AG Jul 2020'!P74*'AG Jul 2020'!N74/100),($C$82*$C$83*'AG Jul 2020'!N74/100)))</f>
        <v>307.22727272727269</v>
      </c>
      <c r="E97" s="215">
        <f>IF(AND('AG Jul 2020'!P74&gt;0,'AG Jul 2020'!R74&gt;0),IF($C$82*$C$83&lt;'AG Jul 2020'!P74,0,IF($C$82*$C$83&lt;=('AG Jul 2020'!R74+'AG Jul 2020'!P74),(($C$82*$C$83-'AG Jul 2020'!P74)*'AG Jul 2020'!Q74/100),(('AG Jul 2020'!R74)*'AG Jul 2020'!Q74/100))),0)</f>
        <v>0</v>
      </c>
      <c r="F97" s="215">
        <f>IF(AND('AG Jul 2020'!R74&gt;0,'AG Jul 2020'!T74&gt;0),IF(($C$82*$C$83&lt;'AG Jul 2020'!T74),(0),($C$82*$C$83*'AG Jul 2020'!T74)*'AG Jul 2020'!U74/100),IF(AND('AG Jul 2020'!R74&gt;0,'AG Jul 2020'!T74=""),IF(($C$82*$C$83&lt;'AG Jul 2020'!R74+'AG Jul 2020'!P74),(0),(($C$82*$C$83-('AG Jul 2020'!R74+'AG Jul 2020'!P74))*'AG Jul 2020'!S74/100)),IF(AND('AG Jul 2020'!P74&gt;0,'AG Jul 2020'!R74=""&gt;0),IF(($C$82*$C$83&lt;'AG Jul 2020'!P74),(0),($C$82*$C$83-'AG Jul 2020'!P74)*'AG Jul 2020'!Q74/100),0)))</f>
        <v>0</v>
      </c>
      <c r="G97" s="215">
        <f>($C$82*$C$84)*'AG Jul 2020'!AH74/100</f>
        <v>131.56363636363636</v>
      </c>
      <c r="H97" s="215">
        <f>($C$82*$C$85)*'AG Jul 2020'!W74/100</f>
        <v>60.54545454545454</v>
      </c>
      <c r="I97" s="215">
        <f t="shared" si="67"/>
        <v>577.83627272727267</v>
      </c>
      <c r="J97" s="377">
        <f t="shared" si="68"/>
        <v>1997.3454545454545</v>
      </c>
      <c r="K97" s="209">
        <f t="shared" si="69"/>
        <v>2311.3450909090907</v>
      </c>
      <c r="L97" s="181">
        <f t="shared" si="65"/>
        <v>2542.4796000000001</v>
      </c>
      <c r="M97" s="209">
        <f>'AG Jul 2020'!AZ74</f>
        <v>0</v>
      </c>
      <c r="N97" s="209">
        <f>'AG Jul 2020'!BA74</f>
        <v>0</v>
      </c>
      <c r="O97" s="209">
        <f>'AG Jul 2020'!BB74</f>
        <v>0</v>
      </c>
      <c r="P97" s="209">
        <f>'AG Jul 2020'!BC74</f>
        <v>0</v>
      </c>
      <c r="Q97" s="378" t="str">
        <f t="shared" si="70"/>
        <v>No discount</v>
      </c>
      <c r="R97" s="378" t="str">
        <f t="shared" si="66"/>
        <v>Exclusive</v>
      </c>
      <c r="S97" s="379">
        <f t="shared" si="71"/>
        <v>2311.3450909090907</v>
      </c>
      <c r="T97" s="209">
        <f t="shared" si="72"/>
        <v>2311.3450909090907</v>
      </c>
      <c r="U97" s="381">
        <f t="shared" si="73"/>
        <v>2542.4796000000001</v>
      </c>
      <c r="V97" s="381">
        <f t="shared" si="73"/>
        <v>2542.4796000000001</v>
      </c>
      <c r="W97" s="210">
        <f>'AG Jul 2020'!BL75</f>
        <v>0</v>
      </c>
      <c r="X97" s="211" t="str">
        <f>'AG Jul 2020'!BM75</f>
        <v>n</v>
      </c>
    </row>
    <row r="98" spans="1:24" x14ac:dyDescent="0.15">
      <c r="A98" s="163" t="str">
        <f>'AG Jul 2020'!K75</f>
        <v>Origin Energy</v>
      </c>
      <c r="B98" s="158" t="str">
        <f>'AG Jul 2020'!L75</f>
        <v>Flexi</v>
      </c>
      <c r="C98" s="215">
        <f>IF('AG Jul 2020'!BP75=0,91*'AG Jul 2020'!M75/100,(91*'AG Jul 2020'!M75/100)+'AG Jul 2020'!BP75/4)</f>
        <v>82.950636363636349</v>
      </c>
      <c r="D98" s="215">
        <f>IF('AG Jul 2020'!O75="",$C$82*$C$83*'AG Jul 2020'!N75/100,IF($C$82*$C$83&gt;='AG Jul 2020'!P75,('AG Jul 2020'!P75*'AG Jul 2020'!N75/100),($C$82*$C$83*'AG Jul 2020'!N75/100)))</f>
        <v>446.56363636363631</v>
      </c>
      <c r="E98" s="215">
        <f>IF(AND('AG Jul 2020'!P75&gt;0,'AG Jul 2020'!R75&gt;0),IF($C$82*$C$83&lt;'AG Jul 2020'!P75,0,IF($C$82*$C$83&lt;=('AG Jul 2020'!R75+'AG Jul 2020'!P75),(($C$82*$C$83-'AG Jul 2020'!P75)*'AG Jul 2020'!Q75/100),(('AG Jul 2020'!R75)*'AG Jul 2020'!Q75/100))),0)</f>
        <v>0</v>
      </c>
      <c r="F98" s="215">
        <f>IF(AND('AG Jul 2020'!R75&gt;0,'AG Jul 2020'!T75&gt;0),IF(($C$82*$C$83&lt;'AG Jul 2020'!T75),(0),($C$82*$C$83*'AG Jul 2020'!T75)*'AG Jul 2020'!U75/100),IF(AND('AG Jul 2020'!R75&gt;0,'AG Jul 2020'!T75=""),IF(($C$82*$C$83&lt;'AG Jul 2020'!R75+'AG Jul 2020'!P75),(0),(($C$82*$C$83-('AG Jul 2020'!R75+'AG Jul 2020'!P75))*'AG Jul 2020'!S75/100)),IF(AND('AG Jul 2020'!P75&gt;0,'AG Jul 2020'!R75=""&gt;0),IF(($C$82*$C$83&lt;'AG Jul 2020'!P75),(0),($C$82*$C$83-'AG Jul 2020'!P75)*'AG Jul 2020'!Q75/100),0)))</f>
        <v>0</v>
      </c>
      <c r="G98" s="215">
        <f>($C$82*$C$84)*'AG Jul 2020'!AH75/100</f>
        <v>117.2290909090909</v>
      </c>
      <c r="H98" s="215">
        <f>($C$82*$C$85)*'AG Jul 2020'!W75/100</f>
        <v>46.243636363636362</v>
      </c>
      <c r="I98" s="215">
        <f t="shared" si="67"/>
        <v>692.98699999999997</v>
      </c>
      <c r="J98" s="377">
        <f t="shared" si="68"/>
        <v>2440.1454545454544</v>
      </c>
      <c r="K98" s="209">
        <f t="shared" si="69"/>
        <v>2771.9479999999999</v>
      </c>
      <c r="L98" s="181">
        <f t="shared" si="65"/>
        <v>3049.1428000000001</v>
      </c>
      <c r="M98" s="209">
        <f>'AG Jul 2020'!AZ75</f>
        <v>14</v>
      </c>
      <c r="N98" s="209">
        <f>'AG Jul 2020'!BA75</f>
        <v>0</v>
      </c>
      <c r="O98" s="209">
        <f>'AG Jul 2020'!BB75</f>
        <v>0</v>
      </c>
      <c r="P98" s="209">
        <f>'AG Jul 2020'!BC75</f>
        <v>0</v>
      </c>
      <c r="Q98" s="378" t="str">
        <f t="shared" si="70"/>
        <v>Guaranteed off bill</v>
      </c>
      <c r="R98" s="378" t="str">
        <f t="shared" si="66"/>
        <v>Inclusive</v>
      </c>
      <c r="S98" s="379">
        <f t="shared" si="71"/>
        <v>2383.8752799999997</v>
      </c>
      <c r="T98" s="209">
        <f t="shared" si="72"/>
        <v>2383.8752799999997</v>
      </c>
      <c r="U98" s="381">
        <f t="shared" si="73"/>
        <v>2622.2628079999999</v>
      </c>
      <c r="V98" s="381">
        <f t="shared" si="73"/>
        <v>2622.2628079999999</v>
      </c>
      <c r="W98" s="210">
        <f>'AG Jul 2020'!BL76</f>
        <v>0</v>
      </c>
      <c r="X98" s="211" t="str">
        <f>'AG Jul 2020'!BM76</f>
        <v>n</v>
      </c>
    </row>
    <row r="99" spans="1:24" x14ac:dyDescent="0.15">
      <c r="A99" s="163" t="str">
        <f>'AG Jul 2020'!K76</f>
        <v>Powerdirect</v>
      </c>
      <c r="B99" s="158" t="str">
        <f>'AG Jul 2020'!L76</f>
        <v>Rate Saver</v>
      </c>
      <c r="C99" s="215">
        <f>IF('AG Jul 2020'!BP76=0,91*'AG Jul 2020'!M76/100,(91*'AG Jul 2020'!M76/100)+'AG Jul 2020'!BP76/4)</f>
        <v>68.084545454545449</v>
      </c>
      <c r="D99" s="215">
        <f>IF('AG Jul 2020'!O76="",$C$82*$C$83*'AG Jul 2020'!N76/100,IF($C$82*$C$83&gt;='AG Jul 2020'!P76,('AG Jul 2020'!P76*'AG Jul 2020'!N76/100),($C$82*$C$83*'AG Jul 2020'!N76/100)))</f>
        <v>386.34545454545446</v>
      </c>
      <c r="E99" s="215">
        <f>IF(AND('AG Jul 2020'!P76&gt;0,'AG Jul 2020'!R76&gt;0),IF($C$82*$C$83&lt;'AG Jul 2020'!P76,0,IF($C$82*$C$83&lt;=('AG Jul 2020'!R76+'AG Jul 2020'!P76),(($C$82*$C$83-'AG Jul 2020'!P76)*'AG Jul 2020'!Q76/100),(('AG Jul 2020'!R76)*'AG Jul 2020'!Q76/100))),0)</f>
        <v>0</v>
      </c>
      <c r="F99" s="215">
        <f>IF(AND('AG Jul 2020'!R76&gt;0,'AG Jul 2020'!T76&gt;0),IF(($C$82*$C$83&lt;'AG Jul 2020'!T76),(0),($C$82*$C$83*'AG Jul 2020'!T76)*'AG Jul 2020'!U76/100),IF(AND('AG Jul 2020'!R76&gt;0,'AG Jul 2020'!T76=""),IF(($C$82*$C$83&lt;'AG Jul 2020'!R76+'AG Jul 2020'!P76),(0),(($C$82*$C$83-('AG Jul 2020'!R76+'AG Jul 2020'!P76))*'AG Jul 2020'!S76/100)),IF(AND('AG Jul 2020'!P76&gt;0,'AG Jul 2020'!R76=""&gt;0),IF(($C$82*$C$83&lt;'AG Jul 2020'!P76),(0),($C$82*$C$83-'AG Jul 2020'!P76)*'AG Jul 2020'!Q76/100),0)))</f>
        <v>0</v>
      </c>
      <c r="G99" s="215">
        <f>($C$82*$C$84)*'AG Jul 2020'!AH76/100</f>
        <v>100.0472727272727</v>
      </c>
      <c r="H99" s="215">
        <f>($C$82*$C$85)*'AG Jul 2020'!W76/100</f>
        <v>43.985454545454537</v>
      </c>
      <c r="I99" s="215">
        <f t="shared" si="67"/>
        <v>598.46272727272719</v>
      </c>
      <c r="J99" s="377">
        <f t="shared" si="68"/>
        <v>2121.5127272727268</v>
      </c>
      <c r="K99" s="209">
        <f t="shared" si="69"/>
        <v>2393.8509090909088</v>
      </c>
      <c r="L99" s="181">
        <f t="shared" si="65"/>
        <v>2633.2359999999999</v>
      </c>
      <c r="M99" s="209">
        <f>'AG Jul 2020'!AZ76</f>
        <v>0</v>
      </c>
      <c r="N99" s="209">
        <f>'AG Jul 2020'!BA76</f>
        <v>0</v>
      </c>
      <c r="O99" s="209">
        <f>'AG Jul 2020'!BB76</f>
        <v>0</v>
      </c>
      <c r="P99" s="209">
        <f>'AG Jul 2020'!BC76</f>
        <v>0</v>
      </c>
      <c r="Q99" s="378" t="str">
        <f t="shared" si="70"/>
        <v>No discount</v>
      </c>
      <c r="R99" s="378" t="str">
        <f t="shared" si="66"/>
        <v>Exclusive</v>
      </c>
      <c r="S99" s="379">
        <f t="shared" si="71"/>
        <v>2393.8509090909088</v>
      </c>
      <c r="T99" s="209">
        <f t="shared" si="72"/>
        <v>2393.8509090909088</v>
      </c>
      <c r="U99" s="381">
        <f t="shared" si="73"/>
        <v>2633.2359999999999</v>
      </c>
      <c r="V99" s="381">
        <f t="shared" si="73"/>
        <v>2633.2359999999999</v>
      </c>
      <c r="W99" s="210">
        <f>'AG Jul 2020'!BL77</f>
        <v>0</v>
      </c>
      <c r="X99" s="211" t="str">
        <f>'AG Jul 2020'!BM77</f>
        <v>n</v>
      </c>
    </row>
    <row r="100" spans="1:24" x14ac:dyDescent="0.15">
      <c r="A100" s="163" t="str">
        <f>'AG Jul 2020'!K77</f>
        <v>Powershop</v>
      </c>
      <c r="B100" s="158" t="str">
        <f>'AG Jul 2020'!L77</f>
        <v>Shopper with Mega Pack</v>
      </c>
      <c r="C100" s="215">
        <f>IF('AG Jul 2020'!BP77=0,91*'AG Jul 2020'!M77/100,(91*'AG Jul 2020'!M77/100)+'AG Jul 2020'!BP77/4)</f>
        <v>100.57981818181817</v>
      </c>
      <c r="D100" s="215">
        <f>IF('AG Jul 2020'!O77="",$C$82*$C$83*'AG Jul 2020'!N77/100,IF($C$82*$C$83&gt;='AG Jul 2020'!P77,('AG Jul 2020'!P77*'AG Jul 2020'!N77/100),($C$82*$C$83*'AG Jul 2020'!N77/100)))</f>
        <v>297.89999999999998</v>
      </c>
      <c r="E100" s="215">
        <f>IF(AND('AG Jul 2020'!P77&gt;0,'AG Jul 2020'!R77&gt;0),IF($C$82*$C$83&lt;'AG Jul 2020'!P77,0,IF($C$82*$C$83&lt;=('AG Jul 2020'!R77+'AG Jul 2020'!P77),(($C$82*$C$83-'AG Jul 2020'!P77)*'AG Jul 2020'!Q77/100),(('AG Jul 2020'!R77)*'AG Jul 2020'!Q77/100))),0)</f>
        <v>0</v>
      </c>
      <c r="F100" s="215">
        <f>IF(AND('AG Jul 2020'!R77&gt;0,'AG Jul 2020'!T77&gt;0),IF(($C$82*$C$83&lt;'AG Jul 2020'!T77),(0),($C$82*$C$83*'AG Jul 2020'!T77)*'AG Jul 2020'!U77/100),IF(AND('AG Jul 2020'!R77&gt;0,'AG Jul 2020'!T77=""),IF(($C$82*$C$83&lt;'AG Jul 2020'!R77+'AG Jul 2020'!P77),(0),(($C$82*$C$83-('AG Jul 2020'!R77+'AG Jul 2020'!P77))*'AG Jul 2020'!S77/100)),IF(AND('AG Jul 2020'!P77&gt;0,'AG Jul 2020'!R77=""&gt;0),IF(($C$82*$C$83&lt;'AG Jul 2020'!P77),(0),($C$82*$C$83-'AG Jul 2020'!P77)*'AG Jul 2020'!Q77/100),0)))</f>
        <v>0</v>
      </c>
      <c r="G100" s="215">
        <f>($C$82*$C$84)*'AG Jul 2020'!AH77/100</f>
        <v>86.007272727272721</v>
      </c>
      <c r="H100" s="215">
        <f>($C$82*$C$85)*'AG Jul 2020'!W77/100</f>
        <v>43.92</v>
      </c>
      <c r="I100" s="215">
        <f t="shared" si="67"/>
        <v>528.40709090909081</v>
      </c>
      <c r="J100" s="377">
        <f t="shared" si="68"/>
        <v>1711.3090909090906</v>
      </c>
      <c r="K100" s="209">
        <f t="shared" si="69"/>
        <v>2113.6283636363632</v>
      </c>
      <c r="L100" s="181">
        <f t="shared" si="65"/>
        <v>2324.9911999999999</v>
      </c>
      <c r="M100" s="209">
        <f>'AG Jul 2020'!AZ77</f>
        <v>0</v>
      </c>
      <c r="N100" s="209">
        <f>'AG Jul 2020'!BA77</f>
        <v>0</v>
      </c>
      <c r="O100" s="209">
        <f>'AG Jul 2020'!BB77</f>
        <v>6</v>
      </c>
      <c r="P100" s="209">
        <f>'AG Jul 2020'!BC77</f>
        <v>0</v>
      </c>
      <c r="Q100" s="378" t="str">
        <f t="shared" si="70"/>
        <v>Pay-on-time off bill</v>
      </c>
      <c r="R100" s="378" t="str">
        <f t="shared" si="66"/>
        <v>Inclusive</v>
      </c>
      <c r="S100" s="379">
        <f t="shared" si="71"/>
        <v>2113.6283636363632</v>
      </c>
      <c r="T100" s="209">
        <f t="shared" si="72"/>
        <v>1986.8106618181816</v>
      </c>
      <c r="U100" s="381">
        <f t="shared" si="73"/>
        <v>2324.9911999999999</v>
      </c>
      <c r="V100" s="381">
        <f t="shared" si="73"/>
        <v>2185.491728</v>
      </c>
      <c r="W100" s="210">
        <f>'AG Jul 2020'!BL78</f>
        <v>0</v>
      </c>
      <c r="X100" s="211" t="str">
        <f>'AG Jul 2020'!BM78</f>
        <v>n</v>
      </c>
    </row>
    <row r="101" spans="1:24" x14ac:dyDescent="0.15">
      <c r="A101" s="163" t="str">
        <f>'AG Jul 2020'!K78</f>
        <v>Red Energy</v>
      </c>
      <c r="B101" s="158" t="str">
        <f>'AG Jul 2020'!L78</f>
        <v>Living Energy Saver</v>
      </c>
      <c r="C101" s="215">
        <f>IF('AG Jul 2020'!BP78=0,91*'AG Jul 2020'!M78/100,(91*'AG Jul 2020'!M78/100)+'AG Jul 2020'!BP78/4)</f>
        <v>86.532727272727257</v>
      </c>
      <c r="D101" s="215">
        <f>IF('AG Jul 2020'!O78="",$C$82*$C$83*'AG Jul 2020'!N78/100,IF($C$82*$C$83&gt;='AG Jul 2020'!P78,('AG Jul 2020'!P78*'AG Jul 2020'!N78/100),($C$82*$C$83*'AG Jul 2020'!N78/100)))</f>
        <v>333.49090909090904</v>
      </c>
      <c r="E101" s="215">
        <f>IF(AND('AG Jul 2020'!P78&gt;0,'AG Jul 2020'!R78&gt;0),IF($C$82*$C$83&lt;'AG Jul 2020'!P78,0,IF($C$82*$C$83&lt;=('AG Jul 2020'!R78+'AG Jul 2020'!P78),(($C$82*$C$83-'AG Jul 2020'!P78)*'AG Jul 2020'!Q78/100),(('AG Jul 2020'!R78)*'AG Jul 2020'!Q78/100))),0)</f>
        <v>0</v>
      </c>
      <c r="F101" s="215">
        <f>IF(AND('AG Jul 2020'!R78&gt;0,'AG Jul 2020'!T78&gt;0),IF(($C$82*$C$83&lt;'AG Jul 2020'!T78),(0),($C$82*$C$83*'AG Jul 2020'!T78)*'AG Jul 2020'!U78/100),IF(AND('AG Jul 2020'!R78&gt;0,'AG Jul 2020'!T78=""),IF(($C$82*$C$83&lt;'AG Jul 2020'!R78+'AG Jul 2020'!P78),(0),(($C$82*$C$83-('AG Jul 2020'!R78+'AG Jul 2020'!P78))*'AG Jul 2020'!S78/100)),IF(AND('AG Jul 2020'!P78&gt;0,'AG Jul 2020'!R78=""&gt;0),IF(($C$82*$C$83&lt;'AG Jul 2020'!P78),(0),($C$82*$C$83-'AG Jul 2020'!P78)*'AG Jul 2020'!Q78/100),0)))</f>
        <v>0</v>
      </c>
      <c r="G101" s="215">
        <f>($C$82*$C$84)*'AG Jul 2020'!AH78/100</f>
        <v>107.75454545454544</v>
      </c>
      <c r="H101" s="215">
        <f>($C$82*$C$85)*'AG Jul 2020'!W78/100</f>
        <v>47.88</v>
      </c>
      <c r="I101" s="215">
        <f t="shared" si="67"/>
        <v>575.65818181818167</v>
      </c>
      <c r="J101" s="377">
        <f t="shared" si="68"/>
        <v>1956.5018181818177</v>
      </c>
      <c r="K101" s="209">
        <f t="shared" si="69"/>
        <v>2302.6327272727267</v>
      </c>
      <c r="L101" s="181">
        <f t="shared" si="65"/>
        <v>2532.8959999999997</v>
      </c>
      <c r="M101" s="209">
        <f>'AG Jul 2020'!AZ78</f>
        <v>0</v>
      </c>
      <c r="N101" s="209">
        <f>'AG Jul 2020'!BA78</f>
        <v>0</v>
      </c>
      <c r="O101" s="209">
        <f>'AG Jul 2020'!BB78</f>
        <v>0</v>
      </c>
      <c r="P101" s="209">
        <f>'AG Jul 2020'!BC78</f>
        <v>0</v>
      </c>
      <c r="Q101" s="378" t="str">
        <f t="shared" si="70"/>
        <v>No discount</v>
      </c>
      <c r="R101" s="378" t="str">
        <f t="shared" si="66"/>
        <v>Inclusive</v>
      </c>
      <c r="S101" s="379">
        <f t="shared" si="71"/>
        <v>2302.6327272727267</v>
      </c>
      <c r="T101" s="209">
        <f t="shared" si="72"/>
        <v>2302.6327272727267</v>
      </c>
      <c r="U101" s="381">
        <f t="shared" si="73"/>
        <v>2532.8959999999997</v>
      </c>
      <c r="V101" s="381">
        <f t="shared" si="73"/>
        <v>2532.8959999999997</v>
      </c>
      <c r="W101" s="210">
        <f>'AG Jul 2020'!BL79</f>
        <v>0</v>
      </c>
      <c r="X101" s="211" t="str">
        <f>'AG Jul 2020'!BM79</f>
        <v>n</v>
      </c>
    </row>
    <row r="102" spans="1:24" x14ac:dyDescent="0.15">
      <c r="A102" s="163" t="str">
        <f>'AG Jul 2020'!K79</f>
        <v>Simply Energy</v>
      </c>
      <c r="B102" s="158" t="str">
        <f>'AG Jul 2020'!L79</f>
        <v>Saver</v>
      </c>
      <c r="C102" s="215">
        <f>IF('AG Jul 2020'!BP79=0,91*'AG Jul 2020'!M79/100,(91*'AG Jul 2020'!M79/100)+'AG Jul 2020'!BP79/4)</f>
        <v>82.900999999999982</v>
      </c>
      <c r="D102" s="215">
        <f>IF('AG Jul 2020'!O79="",$C$82*$C$83*'AG Jul 2020'!N79/100,IF($C$82*$C$83&gt;='AG Jul 2020'!P79,('AG Jul 2020'!P79*'AG Jul 2020'!N79/100),($C$82*$C$83*'AG Jul 2020'!N79/100)))</f>
        <v>465.21818181818179</v>
      </c>
      <c r="E102" s="215">
        <f>IF(AND('AG Jul 2020'!P79&gt;0,'AG Jul 2020'!R79&gt;0),IF($C$82*$C$83&lt;'AG Jul 2020'!P79,0,IF($C$82*$C$83&lt;=('AG Jul 2020'!R79+'AG Jul 2020'!P79),(($C$82*$C$83-'AG Jul 2020'!P79)*'AG Jul 2020'!Q79/100),(('AG Jul 2020'!R79)*'AG Jul 2020'!Q79/100))),0)</f>
        <v>0</v>
      </c>
      <c r="F102" s="215">
        <f>IF(AND('AG Jul 2020'!R79&gt;0,'AG Jul 2020'!T79&gt;0),IF(($C$82*$C$83&lt;'AG Jul 2020'!T79),(0),($C$82*$C$83*'AG Jul 2020'!T79)*'AG Jul 2020'!U79/100),IF(AND('AG Jul 2020'!R79&gt;0,'AG Jul 2020'!T79=""),IF(($C$82*$C$83&lt;'AG Jul 2020'!R79+'AG Jul 2020'!P79),(0),(($C$82*$C$83-('AG Jul 2020'!R79+'AG Jul 2020'!P79))*'AG Jul 2020'!S79/100)),IF(AND('AG Jul 2020'!P79&gt;0,'AG Jul 2020'!R79=""&gt;0),IF(($C$82*$C$83&lt;'AG Jul 2020'!P79),(0),($C$82*$C$83-'AG Jul 2020'!P79)*'AG Jul 2020'!Q79/100),0)))</f>
        <v>0</v>
      </c>
      <c r="G102" s="215">
        <f>($C$82*$C$84)*'AG Jul 2020'!AH79/100</f>
        <v>130.58181818181819</v>
      </c>
      <c r="H102" s="215">
        <f>($C$82*$C$85)*'AG Jul 2020'!W79/100</f>
        <v>58.909090909090907</v>
      </c>
      <c r="I102" s="215">
        <f t="shared" si="67"/>
        <v>737.6100909090909</v>
      </c>
      <c r="J102" s="377">
        <f t="shared" si="68"/>
        <v>2618.8363636363638</v>
      </c>
      <c r="K102" s="209">
        <f t="shared" si="69"/>
        <v>2950.4403636363636</v>
      </c>
      <c r="L102" s="181">
        <f t="shared" si="65"/>
        <v>3245.4844000000003</v>
      </c>
      <c r="M102" s="209">
        <f>'AG Jul 2020'!AZ79</f>
        <v>0</v>
      </c>
      <c r="N102" s="209">
        <f>'AG Jul 2020'!BA79</f>
        <v>20</v>
      </c>
      <c r="O102" s="209">
        <f>'AG Jul 2020'!BB79</f>
        <v>0</v>
      </c>
      <c r="P102" s="209">
        <f>'AG Jul 2020'!BC79</f>
        <v>0</v>
      </c>
      <c r="Q102" s="378" t="str">
        <f t="shared" si="70"/>
        <v>Guaranteed off usage</v>
      </c>
      <c r="R102" s="378" t="str">
        <f t="shared" si="66"/>
        <v>Exclusive</v>
      </c>
      <c r="S102" s="379">
        <f t="shared" si="71"/>
        <v>2426.6730909090907</v>
      </c>
      <c r="T102" s="209">
        <f t="shared" si="72"/>
        <v>2426.6730909090907</v>
      </c>
      <c r="U102" s="381">
        <f t="shared" si="73"/>
        <v>2669.3404</v>
      </c>
      <c r="V102" s="381">
        <f t="shared" si="73"/>
        <v>2669.3404</v>
      </c>
      <c r="W102" s="210">
        <f>'AG Jul 2020'!BL80</f>
        <v>0</v>
      </c>
      <c r="X102" s="211" t="str">
        <f>'AG Jul 2020'!BM80</f>
        <v>n</v>
      </c>
    </row>
    <row r="103" spans="1:24" x14ac:dyDescent="0.15">
      <c r="A103" s="163" t="str">
        <f>'AG Jul 2020'!K80</f>
        <v>1st Energy</v>
      </c>
      <c r="B103" s="158" t="str">
        <f>'AG Jul 2020'!L80</f>
        <v>1st Saver</v>
      </c>
      <c r="C103" s="215">
        <f>IF('AG Jul 2020'!BP80=0,91*'AG Jul 2020'!M80/100,(91*'AG Jul 2020'!M80/100)+'AG Jul 2020'!BP80/4)</f>
        <v>90.09</v>
      </c>
      <c r="D103" s="215">
        <f>IF('AG Jul 2020'!O80="",$C$82*$C$83*'AG Jul 2020'!N80/100,IF($C$82*$C$83&gt;='AG Jul 2020'!P80,('AG Jul 2020'!P80*'AG Jul 2020'!N80/100),($C$82*$C$83*'AG Jul 2020'!N80/100)))</f>
        <v>362.45454545454538</v>
      </c>
      <c r="E103" s="215">
        <f>IF(AND('AG Jul 2020'!P80&gt;0,'AG Jul 2020'!R80&gt;0),IF($C$82*$C$83&lt;'AG Jul 2020'!P80,0,IF($C$82*$C$83&lt;=('AG Jul 2020'!R80+'AG Jul 2020'!P80),(($C$82*$C$83-'AG Jul 2020'!P80)*'AG Jul 2020'!Q80/100),(('AG Jul 2020'!R80)*'AG Jul 2020'!Q80/100))),0)</f>
        <v>0</v>
      </c>
      <c r="F103" s="215">
        <f>IF(AND('AG Jul 2020'!R80&gt;0,'AG Jul 2020'!T80&gt;0),IF(($C$82*$C$83&lt;'AG Jul 2020'!T80),(0),($C$82*$C$83*'AG Jul 2020'!T80)*'AG Jul 2020'!U80/100),IF(AND('AG Jul 2020'!R80&gt;0,'AG Jul 2020'!T80=""),IF(($C$82*$C$83&lt;'AG Jul 2020'!R80+'AG Jul 2020'!P80),(0),(($C$82*$C$83-('AG Jul 2020'!R80+'AG Jul 2020'!P80))*'AG Jul 2020'!S80/100)),IF(AND('AG Jul 2020'!P80&gt;0,'AG Jul 2020'!R80=""&gt;0),IF(($C$82*$C$83&lt;'AG Jul 2020'!P80),(0),($C$82*$C$83-'AG Jul 2020'!P80)*'AG Jul 2020'!Q80/100),0)))</f>
        <v>0</v>
      </c>
      <c r="G103" s="215">
        <f>($C$82*$C$84)*'AG Jul 2020'!AH80/100</f>
        <v>103.48363636363634</v>
      </c>
      <c r="H103" s="215">
        <f>($C$82*$C$85)*'AG Jul 2020'!W80/100</f>
        <v>55.374545454545462</v>
      </c>
      <c r="I103" s="215">
        <f t="shared" si="67"/>
        <v>611.40272727272725</v>
      </c>
      <c r="J103" s="377">
        <f t="shared" si="68"/>
        <v>2085.2509090909089</v>
      </c>
      <c r="K103" s="209">
        <f t="shared" si="69"/>
        <v>2445.610909090909</v>
      </c>
      <c r="L103" s="181">
        <f t="shared" si="65"/>
        <v>2690.172</v>
      </c>
      <c r="M103" s="209">
        <f>'AG Jul 2020'!AZ80</f>
        <v>13</v>
      </c>
      <c r="N103" s="209">
        <f>'AG Jul 2020'!BA80</f>
        <v>0</v>
      </c>
      <c r="O103" s="209">
        <f>'AG Jul 2020'!BB80</f>
        <v>0</v>
      </c>
      <c r="P103" s="209">
        <f>'AG Jul 2020'!BC80</f>
        <v>0</v>
      </c>
      <c r="Q103" s="378" t="str">
        <f t="shared" si="70"/>
        <v>Guaranteed off bill</v>
      </c>
      <c r="R103" s="378" t="str">
        <f t="shared" si="66"/>
        <v>Exclusive</v>
      </c>
      <c r="S103" s="379">
        <f t="shared" si="71"/>
        <v>2127.6814909090908</v>
      </c>
      <c r="T103" s="209">
        <f t="shared" si="72"/>
        <v>2127.6814909090908</v>
      </c>
      <c r="U103" s="381">
        <f t="shared" si="73"/>
        <v>2340.4496400000003</v>
      </c>
      <c r="V103" s="381">
        <f t="shared" si="73"/>
        <v>2340.4496400000003</v>
      </c>
      <c r="W103" s="210">
        <f>'AG Jul 2020'!BL81</f>
        <v>0</v>
      </c>
      <c r="X103" s="211" t="str">
        <f>'AG Jul 2020'!BM81</f>
        <v>n</v>
      </c>
    </row>
    <row r="104" spans="1:24" x14ac:dyDescent="0.15">
      <c r="A104" s="163" t="str">
        <f>'AG Jul 2020'!K81</f>
        <v>Amaysim</v>
      </c>
      <c r="B104" s="158" t="str">
        <f>'AG Jul 2020'!L81</f>
        <v>Post-paid Electricity</v>
      </c>
      <c r="C104" s="215">
        <f>IF('AG Jul 2020'!BP81=0,91*'AG Jul 2020'!M81/100,(91*'AG Jul 2020'!M81/100)+'AG Jul 2020'!BP81/4)</f>
        <v>72.072000000000003</v>
      </c>
      <c r="D104" s="215">
        <f>IF('AG Jul 2020'!O81="",$C$82*$C$83*'AG Jul 2020'!N81/100,IF($C$82*$C$83&gt;='AG Jul 2020'!P81,('AG Jul 2020'!P81*'AG Jul 2020'!N81/100),($C$82*$C$83*'AG Jul 2020'!N81/100)))</f>
        <v>300.19090909090909</v>
      </c>
      <c r="E104" s="215">
        <f>IF(AND('AG Jul 2020'!P81&gt;0,'AG Jul 2020'!R81&gt;0),IF($C$82*$C$83&lt;'AG Jul 2020'!P81,0,IF($C$82*$C$83&lt;=('AG Jul 2020'!R81+'AG Jul 2020'!P81),(($C$82*$C$83-'AG Jul 2020'!P81)*'AG Jul 2020'!Q81/100),(('AG Jul 2020'!R81)*'AG Jul 2020'!Q81/100))),0)</f>
        <v>0</v>
      </c>
      <c r="F104" s="215">
        <f>IF(AND('AG Jul 2020'!R81&gt;0,'AG Jul 2020'!T81&gt;0),IF(($C$82*$C$83&lt;'AG Jul 2020'!T81),(0),($C$82*$C$83*'AG Jul 2020'!T81)*'AG Jul 2020'!U81/100),IF(AND('AG Jul 2020'!R81&gt;0,'AG Jul 2020'!T81=""),IF(($C$82*$C$83&lt;'AG Jul 2020'!R81+'AG Jul 2020'!P81),(0),(($C$82*$C$83-('AG Jul 2020'!R81+'AG Jul 2020'!P81))*'AG Jul 2020'!S81/100)),IF(AND('AG Jul 2020'!P81&gt;0,'AG Jul 2020'!R81=""&gt;0),IF(($C$82*$C$83&lt;'AG Jul 2020'!P81),(0),($C$82*$C$83-'AG Jul 2020'!P81)*'AG Jul 2020'!Q81/100),0)))</f>
        <v>0</v>
      </c>
      <c r="G104" s="215">
        <f>($C$82*$C$84)*'AG Jul 2020'!AH81/100</f>
        <v>107.41090909090906</v>
      </c>
      <c r="H104" s="215">
        <f>($C$82*$C$85)*'AG Jul 2020'!W81/100</f>
        <v>66.698181818181808</v>
      </c>
      <c r="I104" s="215">
        <f t="shared" si="67"/>
        <v>546.37199999999996</v>
      </c>
      <c r="J104" s="377">
        <f t="shared" si="68"/>
        <v>1897.1999999999998</v>
      </c>
      <c r="K104" s="209">
        <f t="shared" si="69"/>
        <v>2185.4879999999998</v>
      </c>
      <c r="L104" s="181">
        <f t="shared" si="65"/>
        <v>2404.0367999999999</v>
      </c>
      <c r="M104" s="209">
        <f>'AG Jul 2020'!AZ81</f>
        <v>0</v>
      </c>
      <c r="N104" s="209">
        <f>'AG Jul 2020'!BA81</f>
        <v>0</v>
      </c>
      <c r="O104" s="209">
        <f>'AG Jul 2020'!BB81</f>
        <v>0</v>
      </c>
      <c r="P104" s="209">
        <f>'AG Jul 2020'!BC81</f>
        <v>0</v>
      </c>
      <c r="Q104" s="378" t="str">
        <f t="shared" si="70"/>
        <v>No discount</v>
      </c>
      <c r="R104" s="378" t="str">
        <f t="shared" si="66"/>
        <v>Exclusive</v>
      </c>
      <c r="S104" s="379">
        <f t="shared" si="71"/>
        <v>2185.4879999999998</v>
      </c>
      <c r="T104" s="209">
        <f t="shared" si="72"/>
        <v>2185.4879999999998</v>
      </c>
      <c r="U104" s="381">
        <f t="shared" si="73"/>
        <v>2404.0367999999999</v>
      </c>
      <c r="V104" s="381">
        <f t="shared" si="73"/>
        <v>2404.0367999999999</v>
      </c>
      <c r="W104" s="210">
        <f>'AG Jul 2020'!BL82</f>
        <v>0</v>
      </c>
      <c r="X104" s="211" t="str">
        <f>'AG Jul 2020'!BM82</f>
        <v>n</v>
      </c>
    </row>
    <row r="105" spans="1:24" x14ac:dyDescent="0.15">
      <c r="A105" s="163" t="str">
        <f>'AG Jul 2020'!K82</f>
        <v>DC Power Co</v>
      </c>
      <c r="B105" s="158" t="str">
        <f>'AG Jul 2020'!L82</f>
        <v>Market offer</v>
      </c>
      <c r="C105" s="215">
        <f>IF('AG Jul 2020'!BP82=0,91*'AG Jul 2020'!M82/100,(91*'AG Jul 2020'!M82/100)+'AG Jul 2020'!BP82/4)</f>
        <v>106.97772727272726</v>
      </c>
      <c r="D105" s="215">
        <f>IF('AG Jul 2020'!O82="",$C$82*$C$83*'AG Jul 2020'!N82/100,IF($C$82*$C$83&gt;='AG Jul 2020'!P82,('AG Jul 2020'!P82*'AG Jul 2020'!N82/100),($C$82*$C$83*'AG Jul 2020'!N82/100)))</f>
        <v>369</v>
      </c>
      <c r="E105" s="215">
        <f>IF(AND('AG Jul 2020'!P82&gt;0,'AG Jul 2020'!R82&gt;0),IF($C$82*$C$83&lt;'AG Jul 2020'!P82,0,IF($C$82*$C$83&lt;=('AG Jul 2020'!R82+'AG Jul 2020'!P82),(($C$82*$C$83-'AG Jul 2020'!P82)*'AG Jul 2020'!Q82/100),(('AG Jul 2020'!R82)*'AG Jul 2020'!Q82/100))),0)</f>
        <v>0</v>
      </c>
      <c r="F105" s="215">
        <f>IF(AND('AG Jul 2020'!R82&gt;0,'AG Jul 2020'!T82&gt;0),IF(($C$82*$C$83&lt;'AG Jul 2020'!T82),(0),($C$82*$C$83*'AG Jul 2020'!T82)*'AG Jul 2020'!U82/100),IF(AND('AG Jul 2020'!R82&gt;0,'AG Jul 2020'!T82=""),IF(($C$82*$C$83&lt;'AG Jul 2020'!R82+'AG Jul 2020'!P82),(0),(($C$82*$C$83-('AG Jul 2020'!R82+'AG Jul 2020'!P82))*'AG Jul 2020'!S82/100)),IF(AND('AG Jul 2020'!P82&gt;0,'AG Jul 2020'!R82=""&gt;0),IF(($C$82*$C$83&lt;'AG Jul 2020'!P82),(0),($C$82*$C$83-'AG Jul 2020'!P82)*'AG Jul 2020'!Q82/100),0)))</f>
        <v>0</v>
      </c>
      <c r="G105" s="215">
        <f>($C$82*$C$84)*'AG Jul 2020'!AH82/100</f>
        <v>124.15090909090908</v>
      </c>
      <c r="H105" s="215">
        <f>($C$82*$C$85)*'AG Jul 2020'!W82/100</f>
        <v>75.632727272727266</v>
      </c>
      <c r="I105" s="215">
        <f t="shared" si="67"/>
        <v>675.76136363636363</v>
      </c>
      <c r="J105" s="377">
        <f t="shared" si="68"/>
        <v>2275.1345454545453</v>
      </c>
      <c r="K105" s="209">
        <f t="shared" si="69"/>
        <v>2703.0454545454545</v>
      </c>
      <c r="L105" s="181">
        <f t="shared" si="65"/>
        <v>2973.3500000000004</v>
      </c>
      <c r="M105" s="209">
        <f>'AG Jul 2020'!AZ82</f>
        <v>0</v>
      </c>
      <c r="N105" s="209">
        <f>'AG Jul 2020'!BA82</f>
        <v>0</v>
      </c>
      <c r="O105" s="209">
        <f>'AG Jul 2020'!BB82</f>
        <v>0</v>
      </c>
      <c r="P105" s="209">
        <f>'AG Jul 2020'!BC82</f>
        <v>0</v>
      </c>
      <c r="Q105" s="378" t="str">
        <f t="shared" si="70"/>
        <v>No discount</v>
      </c>
      <c r="R105" s="378" t="str">
        <f t="shared" si="66"/>
        <v>Exclusive</v>
      </c>
      <c r="S105" s="379">
        <f t="shared" si="71"/>
        <v>2703.0454545454545</v>
      </c>
      <c r="T105" s="209">
        <f t="shared" si="72"/>
        <v>2703.0454545454545</v>
      </c>
      <c r="U105" s="381">
        <f t="shared" si="73"/>
        <v>2973.3500000000004</v>
      </c>
      <c r="V105" s="381">
        <f t="shared" si="73"/>
        <v>2973.3500000000004</v>
      </c>
      <c r="W105" s="210">
        <f>'AG Jul 2020'!BL83</f>
        <v>0</v>
      </c>
      <c r="X105" s="211" t="str">
        <f>'AG Jul 2020'!BM83</f>
        <v>n</v>
      </c>
    </row>
    <row r="106" spans="1:24" x14ac:dyDescent="0.15">
      <c r="A106" s="163" t="str">
        <f>'AG Jul 2020'!K83</f>
        <v>ReAmped Energy</v>
      </c>
      <c r="B106" s="158" t="str">
        <f>'AG Jul 2020'!L83</f>
        <v>Market offer</v>
      </c>
      <c r="C106" s="215">
        <f>IF('AG Jul 2020'!BP83=0,91*'AG Jul 2020'!M83/100,(91*'AG Jul 2020'!M83/100)+'AG Jul 2020'!BP83/4)</f>
        <v>80.36127272727272</v>
      </c>
      <c r="D106" s="215">
        <f>IF('AG Jul 2020'!O83="",$C$82*$C$83*'AG Jul 2020'!N83/100,IF($C$82*$C$83&gt;='AG Jul 2020'!P83,('AG Jul 2020'!P83*'AG Jul 2020'!N83/100),($C$82*$C$83*'AG Jul 2020'!N83/100)))</f>
        <v>286.36363636363637</v>
      </c>
      <c r="E106" s="215">
        <f>IF(AND('AG Jul 2020'!P83&gt;0,'AG Jul 2020'!R83&gt;0),IF($C$82*$C$83&lt;'AG Jul 2020'!P83,0,IF($C$82*$C$83&lt;=('AG Jul 2020'!R83+'AG Jul 2020'!P83),(($C$82*$C$83-'AG Jul 2020'!P83)*'AG Jul 2020'!Q83/100),(('AG Jul 2020'!R83)*'AG Jul 2020'!Q83/100))),0)</f>
        <v>0</v>
      </c>
      <c r="F106" s="215">
        <f>IF(AND('AG Jul 2020'!R83&gt;0,'AG Jul 2020'!T83&gt;0),IF(($C$82*$C$83&lt;'AG Jul 2020'!T83),(0),($C$82*$C$83*'AG Jul 2020'!T83)*'AG Jul 2020'!U83/100),IF(AND('AG Jul 2020'!R83&gt;0,'AG Jul 2020'!T83=""),IF(($C$82*$C$83&lt;'AG Jul 2020'!R83+'AG Jul 2020'!P83),(0),(($C$82*$C$83-('AG Jul 2020'!R83+'AG Jul 2020'!P83))*'AG Jul 2020'!S83/100)),IF(AND('AG Jul 2020'!P83&gt;0,'AG Jul 2020'!R83=""&gt;0),IF(($C$82*$C$83&lt;'AG Jul 2020'!P83),(0),($C$82*$C$83-'AG Jul 2020'!P83)*'AG Jul 2020'!Q83/100),0)))</f>
        <v>0</v>
      </c>
      <c r="G106" s="215">
        <f>($C$82*$C$84)*'AG Jul 2020'!AH83/100</f>
        <v>91.112727272727255</v>
      </c>
      <c r="H106" s="215">
        <f>($C$82*$C$85)*'AG Jul 2020'!W83/100</f>
        <v>48.272727272727273</v>
      </c>
      <c r="I106" s="215">
        <f t="shared" si="67"/>
        <v>506.11036363636356</v>
      </c>
      <c r="J106" s="377">
        <f t="shared" si="68"/>
        <v>1702.9963636363634</v>
      </c>
      <c r="K106" s="209">
        <f t="shared" si="69"/>
        <v>2024.4414545454542</v>
      </c>
      <c r="L106" s="181">
        <f t="shared" si="65"/>
        <v>2226.8855999999996</v>
      </c>
      <c r="M106" s="209">
        <f>'AG Jul 2020'!AZ83</f>
        <v>0</v>
      </c>
      <c r="N106" s="209">
        <f>'AG Jul 2020'!BA83</f>
        <v>0</v>
      </c>
      <c r="O106" s="209">
        <f>'AG Jul 2020'!BB83</f>
        <v>0</v>
      </c>
      <c r="P106" s="209">
        <f>'AG Jul 2020'!BC83</f>
        <v>0</v>
      </c>
      <c r="Q106" s="378" t="str">
        <f t="shared" si="70"/>
        <v>No discount</v>
      </c>
      <c r="R106" s="378" t="str">
        <f t="shared" si="66"/>
        <v>Exclusive</v>
      </c>
      <c r="S106" s="379">
        <f t="shared" si="71"/>
        <v>2024.4414545454542</v>
      </c>
      <c r="T106" s="209">
        <f t="shared" si="72"/>
        <v>2024.4414545454542</v>
      </c>
      <c r="U106" s="381">
        <f t="shared" si="73"/>
        <v>2226.8855999999996</v>
      </c>
      <c r="V106" s="381">
        <f t="shared" si="73"/>
        <v>2226.8855999999996</v>
      </c>
      <c r="W106" s="210">
        <f>'AG Jul 2020'!BL84</f>
        <v>0</v>
      </c>
      <c r="X106" s="211" t="str">
        <f>'AG Jul 2020'!BM84</f>
        <v>n</v>
      </c>
    </row>
    <row r="107" spans="1:24" x14ac:dyDescent="0.15">
      <c r="A107" s="163" t="str">
        <f>'AG Jul 2020'!K84</f>
        <v>Enova Energy</v>
      </c>
      <c r="B107" s="158" t="str">
        <f>'AG Jul 2020'!L84</f>
        <v>Community Plus</v>
      </c>
      <c r="C107" s="215">
        <f>IF('AG Jul 2020'!BP84=0,91*'AG Jul 2020'!M84/100,(91*'AG Jul 2020'!M84/100)+'AG Jul 2020'!BP84/4)</f>
        <v>86.86363636363636</v>
      </c>
      <c r="D107" s="215">
        <f>IF('AG Jul 2020'!O84="",$C$82*$C$83*'AG Jul 2020'!N84/100,IF($C$82*$C$83&gt;='AG Jul 2020'!P84,('AG Jul 2020'!P84*'AG Jul 2020'!N84/100),($C$82*$C$83*'AG Jul 2020'!N84/100)))</f>
        <v>343.63636363636363</v>
      </c>
      <c r="E107" s="215">
        <f>IF(AND('AG Jul 2020'!P84&gt;0,'AG Jul 2020'!R84&gt;0),IF($C$82*$C$83&lt;'AG Jul 2020'!P84,0,IF($C$82*$C$83&lt;=('AG Jul 2020'!R84+'AG Jul 2020'!P84),(($C$82*$C$83-'AG Jul 2020'!P84)*'AG Jul 2020'!Q84/100),(('AG Jul 2020'!R84)*'AG Jul 2020'!Q84/100))),0)</f>
        <v>0</v>
      </c>
      <c r="F107" s="215">
        <f>IF(AND('AG Jul 2020'!R84&gt;0,'AG Jul 2020'!T84&gt;0),IF(($C$82*$C$83&lt;'AG Jul 2020'!T84),(0),($C$82*$C$83*'AG Jul 2020'!T84)*'AG Jul 2020'!U84/100),IF(AND('AG Jul 2020'!R84&gt;0,'AG Jul 2020'!T84=""),IF(($C$82*$C$83&lt;'AG Jul 2020'!R84+'AG Jul 2020'!P84),(0),(($C$82*$C$83-('AG Jul 2020'!R84+'AG Jul 2020'!P84))*'AG Jul 2020'!S84/100)),IF(AND('AG Jul 2020'!P84&gt;0,'AG Jul 2020'!R84=""&gt;0),IF(($C$82*$C$83&lt;'AG Jul 2020'!P84),(0),($C$82*$C$83-'AG Jul 2020'!P84)*'AG Jul 2020'!Q84/100),0)))</f>
        <v>0</v>
      </c>
      <c r="G107" s="215">
        <f>($C$82*$C$84)*'AG Jul 2020'!AH84/100</f>
        <v>103.09090909090908</v>
      </c>
      <c r="H107" s="215">
        <f>($C$82*$C$85)*'AG Jul 2020'!W84/100</f>
        <v>58.909090909090907</v>
      </c>
      <c r="I107" s="215">
        <f t="shared" si="67"/>
        <v>592.5</v>
      </c>
      <c r="J107" s="377">
        <f t="shared" si="68"/>
        <v>2022.5454545454545</v>
      </c>
      <c r="K107" s="209">
        <f t="shared" si="69"/>
        <v>2370</v>
      </c>
      <c r="L107" s="181">
        <f t="shared" si="65"/>
        <v>2607</v>
      </c>
      <c r="M107" s="209">
        <f>'AG Jul 2020'!AZ84</f>
        <v>0</v>
      </c>
      <c r="N107" s="209">
        <f>'AG Jul 2020'!BA84</f>
        <v>0</v>
      </c>
      <c r="O107" s="209">
        <f>'AG Jul 2020'!BB84</f>
        <v>0</v>
      </c>
      <c r="P107" s="209">
        <f>'AG Jul 2020'!BC84</f>
        <v>3</v>
      </c>
      <c r="Q107" s="378" t="str">
        <f t="shared" si="70"/>
        <v>Pay-on-time off usage</v>
      </c>
      <c r="R107" s="378" t="str">
        <f t="shared" si="66"/>
        <v>Exclusive</v>
      </c>
      <c r="S107" s="379">
        <f t="shared" si="71"/>
        <v>2370</v>
      </c>
      <c r="T107" s="209">
        <f t="shared" si="72"/>
        <v>2309.3236363636365</v>
      </c>
      <c r="U107" s="381">
        <f t="shared" si="73"/>
        <v>2607</v>
      </c>
      <c r="V107" s="381">
        <f t="shared" si="73"/>
        <v>2540.2560000000003</v>
      </c>
      <c r="W107" s="210">
        <f>'AG Jul 2020'!BL85</f>
        <v>0</v>
      </c>
      <c r="X107" s="211" t="str">
        <f>'AG Jul 2020'!BM85</f>
        <v>n</v>
      </c>
    </row>
    <row r="108" spans="1:24" x14ac:dyDescent="0.15">
      <c r="A108" s="163" t="str">
        <f>'AG Jul 2020'!K85</f>
        <v>Sumo Power</v>
      </c>
      <c r="B108" s="158" t="str">
        <f>'AG Jul 2020'!L85</f>
        <v>Lite</v>
      </c>
      <c r="C108" s="215">
        <f>IF('AG Jul 2020'!BP85=0,91*'AG Jul 2020'!M85/100,(91*'AG Jul 2020'!M85/100)+'AG Jul 2020'!BP85/4)</f>
        <v>86.449999999999989</v>
      </c>
      <c r="D108" s="215">
        <f>IF('AG Jul 2020'!O85="",$C$82*$C$83*'AG Jul 2020'!N85/100,IF($C$82*$C$83&gt;='AG Jul 2020'!P85,('AG Jul 2020'!P85*'AG Jul 2020'!N85/100),($C$82*$C$83*'AG Jul 2020'!N85/100)))</f>
        <v>346.5</v>
      </c>
      <c r="E108" s="215">
        <f>IF(AND('AG Jul 2020'!P85&gt;0,'AG Jul 2020'!R85&gt;0),IF($C$82*$C$83&lt;'AG Jul 2020'!P85,0,IF($C$82*$C$83&lt;=('AG Jul 2020'!R85+'AG Jul 2020'!P85),(($C$82*$C$83-'AG Jul 2020'!P85)*'AG Jul 2020'!Q85/100),(('AG Jul 2020'!R85)*'AG Jul 2020'!Q85/100))),0)</f>
        <v>0</v>
      </c>
      <c r="F108" s="215">
        <f>IF(AND('AG Jul 2020'!R85&gt;0,'AG Jul 2020'!T85&gt;0),IF(($C$82*$C$83&lt;'AG Jul 2020'!T85),(0),($C$82*$C$83*'AG Jul 2020'!T85)*'AG Jul 2020'!U85/100),IF(AND('AG Jul 2020'!R85&gt;0,'AG Jul 2020'!T85=""),IF(($C$82*$C$83&lt;'AG Jul 2020'!R85+'AG Jul 2020'!P85),(0),(($C$82*$C$83-('AG Jul 2020'!R85+'AG Jul 2020'!P85))*'AG Jul 2020'!S85/100)),IF(AND('AG Jul 2020'!P85&gt;0,'AG Jul 2020'!R85=""&gt;0),IF(($C$82*$C$83&lt;'AG Jul 2020'!P85),(0),($C$82*$C$83-'AG Jul 2020'!P85)*'AG Jul 2020'!Q85/100),0)))</f>
        <v>0</v>
      </c>
      <c r="G108" s="215">
        <f>($C$82*$C$84)*'AG Jul 2020'!AH85/100</f>
        <v>108</v>
      </c>
      <c r="H108" s="215">
        <f>($C$82*$C$85)*'AG Jul 2020'!W85/100</f>
        <v>64.8</v>
      </c>
      <c r="I108" s="215">
        <f t="shared" ref="I108:I115" si="74">SUM(C108:H108)</f>
        <v>605.75</v>
      </c>
      <c r="J108" s="377">
        <f t="shared" ref="J108:J115" si="75">(I108-C108)*4</f>
        <v>2077.1999999999998</v>
      </c>
      <c r="K108" s="209">
        <f t="shared" ref="K108:K115" si="76">I108*4</f>
        <v>2423</v>
      </c>
      <c r="L108" s="181">
        <f t="shared" ref="L108:L115" si="77">K108*1.1</f>
        <v>2665.3</v>
      </c>
      <c r="M108" s="209">
        <f>'AG Jul 2020'!AZ85</f>
        <v>0</v>
      </c>
      <c r="N108" s="209">
        <f>'AG Jul 2020'!BA85</f>
        <v>0</v>
      </c>
      <c r="O108" s="209">
        <f>'AG Jul 2020'!BB85</f>
        <v>0</v>
      </c>
      <c r="P108" s="209">
        <f>'AG Jul 2020'!BC85</f>
        <v>0</v>
      </c>
      <c r="Q108" s="378" t="str">
        <f t="shared" ref="Q108:Q115" si="78">IF(SUM(M108:P108)=0,"No discount",IF(M108&gt;0,"Guaranteed off bill",IF(N108&gt;0,"Guaranteed off usage",IF(O108&gt;0,"Pay-on-time off bill","Pay-on-time off usage"))))</f>
        <v>No discount</v>
      </c>
      <c r="R108" s="378" t="str">
        <f t="shared" ref="R108:R115" si="79">IF(OR(A108="Origin Energy",A108="Red Energy",A108="Powershop"),"Inclusive","Exclusive")</f>
        <v>Exclusive</v>
      </c>
      <c r="S108" s="379">
        <f t="shared" ref="S108:S115" si="80">IF(AND(Q108="Guaranteed off bill",R108="Inclusive"),((K108*1.1)-((K108*1.1)*M108/100))/1.1,IF(AND(Q108="Guaranteed off usage",R108="Inclusive"),((K108*1.1)-((J108*1.1)*N108/100))/1.1,IF(AND(Q108="Guaranteed off bill",R108="Exclusive"),K108-(K108*M108/100),IF(AND(Q108="Guaranteed off usage",R108="Exclusive"),K108-(J108*N108/100),IF(R108="Inclusive",((K108*1.1))/1.1,K108)))))</f>
        <v>2423</v>
      </c>
      <c r="T108" s="209">
        <f t="shared" ref="T108:T115" si="81">IF(AND(Q108="Pay-on-time off bill",R108="Inclusive"),((S108*1.1)-((S108*1.1)*O108/100))/1.1,IF(AND(Q108="Pay-on-time off usage",R108="Inclusive"),((S108*1.1)-((J108*1.1)*P108/100))/1.1,IF(AND(Q108="Pay-on-time off bill",R108="Exclusive"),S108-(S108*O108/100),IF(AND(Q108="Pay-on-time off usage",R108="Exclusive"),S108-(J108*P108/100),IF(R108="Inclusive",((S108*1.1))/1.1,S108)))))</f>
        <v>2423</v>
      </c>
      <c r="U108" s="381">
        <f t="shared" ref="U108:U115" si="82">S108*1.1</f>
        <v>2665.3</v>
      </c>
      <c r="V108" s="381">
        <f t="shared" ref="V108:V115" si="83">T108*1.1</f>
        <v>2665.3</v>
      </c>
      <c r="W108" s="210">
        <f>'AG Jul 2020'!BL86</f>
        <v>0</v>
      </c>
      <c r="X108" s="211" t="str">
        <f>'AG Jul 2020'!BM86</f>
        <v>n</v>
      </c>
    </row>
    <row r="109" spans="1:24" x14ac:dyDescent="0.15">
      <c r="A109" s="163" t="str">
        <f>'AG Jul 2020'!K86</f>
        <v>Tango Energy</v>
      </c>
      <c r="B109" s="158" t="str">
        <f>'AG Jul 2020'!L86</f>
        <v>Home Select</v>
      </c>
      <c r="C109" s="215">
        <f>IF('AG Jul 2020'!BP86=0,91*'AG Jul 2020'!M86/100,(91*'AG Jul 2020'!M86/100)+'AG Jul 2020'!BP86/4)</f>
        <v>79.17</v>
      </c>
      <c r="D109" s="215">
        <f>IF('AG Jul 2020'!O86="",$C$82*$C$83*'AG Jul 2020'!N86/100,IF($C$82*$C$83&gt;='AG Jul 2020'!P86,('AG Jul 2020'!P86*'AG Jul 2020'!N86/100),($C$82*$C$83*'AG Jul 2020'!N86/100)))</f>
        <v>376.2</v>
      </c>
      <c r="E109" s="215">
        <f>IF(AND('AG Jul 2020'!P86&gt;0,'AG Jul 2020'!R86&gt;0),IF($C$82*$C$83&lt;'AG Jul 2020'!P86,0,IF($C$82*$C$83&lt;=('AG Jul 2020'!R86+'AG Jul 2020'!P86),(($C$82*$C$83-'AG Jul 2020'!P86)*'AG Jul 2020'!Q86/100),(('AG Jul 2020'!R86)*'AG Jul 2020'!Q86/100))),0)</f>
        <v>0</v>
      </c>
      <c r="F109" s="215">
        <f>IF(AND('AG Jul 2020'!R86&gt;0,'AG Jul 2020'!T86&gt;0),IF(($C$82*$C$83&lt;'AG Jul 2020'!T86),(0),($C$82*$C$83*'AG Jul 2020'!T86)*'AG Jul 2020'!U86/100),IF(AND('AG Jul 2020'!R86&gt;0,'AG Jul 2020'!T86=""),IF(($C$82*$C$83&lt;'AG Jul 2020'!R86+'AG Jul 2020'!P86),(0),(($C$82*$C$83-('AG Jul 2020'!R86+'AG Jul 2020'!P86))*'AG Jul 2020'!S86/100)),IF(AND('AG Jul 2020'!P86&gt;0,'AG Jul 2020'!R86=""&gt;0),IF(($C$82*$C$83&lt;'AG Jul 2020'!P86),(0),($C$82*$C$83-'AG Jul 2020'!P86)*'AG Jul 2020'!Q86/100),0)))</f>
        <v>0</v>
      </c>
      <c r="G109" s="215">
        <f>($C$82*$C$84)*'AG Jul 2020'!AH86/100</f>
        <v>105.29999999999998</v>
      </c>
      <c r="H109" s="215">
        <f>($C$82*$C$85)*'AG Jul 2020'!W86/100</f>
        <v>55.079999999999991</v>
      </c>
      <c r="I109" s="215">
        <f t="shared" si="74"/>
        <v>615.75</v>
      </c>
      <c r="J109" s="377">
        <f t="shared" si="75"/>
        <v>2146.3200000000002</v>
      </c>
      <c r="K109" s="209">
        <f t="shared" si="76"/>
        <v>2463</v>
      </c>
      <c r="L109" s="181">
        <f t="shared" si="77"/>
        <v>2709.3</v>
      </c>
      <c r="M109" s="209">
        <f>'AG Jul 2020'!AZ86</f>
        <v>0</v>
      </c>
      <c r="N109" s="209">
        <f>'AG Jul 2020'!BA86</f>
        <v>0</v>
      </c>
      <c r="O109" s="209">
        <f>'AG Jul 2020'!BB86</f>
        <v>0</v>
      </c>
      <c r="P109" s="209">
        <f>'AG Jul 2020'!BC86</f>
        <v>0</v>
      </c>
      <c r="Q109" s="378" t="str">
        <f t="shared" si="78"/>
        <v>No discount</v>
      </c>
      <c r="R109" s="378" t="str">
        <f t="shared" si="79"/>
        <v>Exclusive</v>
      </c>
      <c r="S109" s="379">
        <f t="shared" si="80"/>
        <v>2463</v>
      </c>
      <c r="T109" s="209">
        <f t="shared" si="81"/>
        <v>2463</v>
      </c>
      <c r="U109" s="381">
        <f t="shared" si="82"/>
        <v>2709.3</v>
      </c>
      <c r="V109" s="381">
        <f t="shared" si="83"/>
        <v>2709.3</v>
      </c>
      <c r="W109" s="210">
        <f>'AG Jul 2020'!BL87</f>
        <v>0</v>
      </c>
      <c r="X109" s="211" t="str">
        <f>'AG Jul 2020'!BM87</f>
        <v>n</v>
      </c>
    </row>
    <row r="110" spans="1:24" x14ac:dyDescent="0.15">
      <c r="A110" s="163" t="str">
        <f>'AG Jul 2020'!K87</f>
        <v>Discover Energy</v>
      </c>
      <c r="B110" s="158" t="str">
        <f>'AG Jul 2020'!L87</f>
        <v>Economy Saver</v>
      </c>
      <c r="C110" s="215">
        <f>IF('AG Jul 2020'!BP87=0,91*'AG Jul 2020'!M87/100,(91*'AG Jul 2020'!M87/100)+'AG Jul 2020'!BP87/4)</f>
        <v>70.525000000000006</v>
      </c>
      <c r="D110" s="215">
        <f>IF('AG Jul 2020'!O87="",$C$82*$C$83*'AG Jul 2020'!N87/100,IF($C$82*$C$83&gt;='AG Jul 2020'!P87,('AG Jul 2020'!P87*'AG Jul 2020'!N87/100),($C$82*$C$83*'AG Jul 2020'!N87/100)))</f>
        <v>405.89999999999992</v>
      </c>
      <c r="E110" s="215">
        <f>IF(AND('AG Jul 2020'!P87&gt;0,'AG Jul 2020'!R87&gt;0),IF($C$82*$C$83&lt;'AG Jul 2020'!P87,0,IF($C$82*$C$83&lt;=('AG Jul 2020'!R87+'AG Jul 2020'!P87),(($C$82*$C$83-'AG Jul 2020'!P87)*'AG Jul 2020'!Q87/100),(('AG Jul 2020'!R87)*'AG Jul 2020'!Q87/100))),0)</f>
        <v>0</v>
      </c>
      <c r="F110" s="215">
        <f>IF(AND('AG Jul 2020'!R87&gt;0,'AG Jul 2020'!T87&gt;0),IF(($C$82*$C$83&lt;'AG Jul 2020'!T87),(0),($C$82*$C$83*'AG Jul 2020'!T87)*'AG Jul 2020'!U87/100),IF(AND('AG Jul 2020'!R87&gt;0,'AG Jul 2020'!T87=""),IF(($C$82*$C$83&lt;'AG Jul 2020'!R87+'AG Jul 2020'!P87),(0),(($C$82*$C$83-('AG Jul 2020'!R87+'AG Jul 2020'!P87))*'AG Jul 2020'!S87/100)),IF(AND('AG Jul 2020'!P87&gt;0,'AG Jul 2020'!R87=""&gt;0),IF(($C$82*$C$83&lt;'AG Jul 2020'!P87),(0),($C$82*$C$83-'AG Jul 2020'!P87)*'AG Jul 2020'!Q87/100),0)))</f>
        <v>0</v>
      </c>
      <c r="G110" s="215">
        <f>($C$82*$C$84)*'AG Jul 2020'!AH87/100</f>
        <v>100.73454545454544</v>
      </c>
      <c r="H110" s="215">
        <f>($C$82*$C$85)*'AG Jul 2020'!W87/100</f>
        <v>63.81818181818182</v>
      </c>
      <c r="I110" s="215">
        <f t="shared" si="74"/>
        <v>640.97772727272729</v>
      </c>
      <c r="J110" s="377">
        <f t="shared" si="75"/>
        <v>2281.8109090909093</v>
      </c>
      <c r="K110" s="209">
        <f t="shared" si="76"/>
        <v>2563.9109090909092</v>
      </c>
      <c r="L110" s="181">
        <f t="shared" si="77"/>
        <v>2820.3020000000001</v>
      </c>
      <c r="M110" s="209">
        <f>'AG Jul 2020'!AZ87</f>
        <v>0</v>
      </c>
      <c r="N110" s="209">
        <f>'AG Jul 2020'!BA87</f>
        <v>15</v>
      </c>
      <c r="O110" s="209">
        <f>'AG Jul 2020'!BB87</f>
        <v>0</v>
      </c>
      <c r="P110" s="209">
        <f>'AG Jul 2020'!BC87</f>
        <v>0</v>
      </c>
      <c r="Q110" s="378" t="str">
        <f t="shared" si="78"/>
        <v>Guaranteed off usage</v>
      </c>
      <c r="R110" s="378" t="str">
        <f t="shared" si="79"/>
        <v>Exclusive</v>
      </c>
      <c r="S110" s="379">
        <f t="shared" si="80"/>
        <v>2221.6392727272728</v>
      </c>
      <c r="T110" s="209">
        <f t="shared" si="81"/>
        <v>2221.6392727272728</v>
      </c>
      <c r="U110" s="381">
        <f t="shared" si="82"/>
        <v>2443.8032000000003</v>
      </c>
      <c r="V110" s="381">
        <f t="shared" si="83"/>
        <v>2443.8032000000003</v>
      </c>
      <c r="W110" s="210">
        <f>'AG Jul 2020'!BL88</f>
        <v>0</v>
      </c>
      <c r="X110" s="211" t="str">
        <f>'AG Jul 2020'!BM88</f>
        <v>n</v>
      </c>
    </row>
    <row r="111" spans="1:24" x14ac:dyDescent="0.15">
      <c r="A111" s="163" t="str">
        <f>'AG Jul 2020'!K88</f>
        <v>Future X Power</v>
      </c>
      <c r="B111" s="158" t="str">
        <f>'AG Jul 2020'!L88</f>
        <v>Flexi Saver</v>
      </c>
      <c r="C111" s="215">
        <f>IF('AG Jul 2020'!BP88=0,91*'AG Jul 2020'!M88/100,(91*'AG Jul 2020'!M88/100)+'AG Jul 2020'!BP88/4)</f>
        <v>99.661545454545447</v>
      </c>
      <c r="D111" s="215">
        <f>IF('AG Jul 2020'!O88="",$C$82*$C$83*'AG Jul 2020'!N88/100,IF($C$82*$C$83&gt;='AG Jul 2020'!P88,('AG Jul 2020'!P88*'AG Jul 2020'!N88/100),($C$82*$C$83*'AG Jul 2020'!N88/100)))</f>
        <v>354.6</v>
      </c>
      <c r="E111" s="215">
        <f>IF(AND('AG Jul 2020'!P88&gt;0,'AG Jul 2020'!R88&gt;0),IF($C$82*$C$83&lt;'AG Jul 2020'!P88,0,IF($C$82*$C$83&lt;=('AG Jul 2020'!R88+'AG Jul 2020'!P88),(($C$82*$C$83-'AG Jul 2020'!P88)*'AG Jul 2020'!Q88/100),(('AG Jul 2020'!R88)*'AG Jul 2020'!Q88/100))),0)</f>
        <v>0</v>
      </c>
      <c r="F111" s="215">
        <f>IF(AND('AG Jul 2020'!R88&gt;0,'AG Jul 2020'!T88&gt;0),IF(($C$82*$C$83&lt;'AG Jul 2020'!T88),(0),($C$82*$C$83*'AG Jul 2020'!T88)*'AG Jul 2020'!U88/100),IF(AND('AG Jul 2020'!R88&gt;0,'AG Jul 2020'!T88=""),IF(($C$82*$C$83&lt;'AG Jul 2020'!R88+'AG Jul 2020'!P88),(0),(($C$82*$C$83-('AG Jul 2020'!R88+'AG Jul 2020'!P88))*'AG Jul 2020'!S88/100)),IF(AND('AG Jul 2020'!P88&gt;0,'AG Jul 2020'!R88=""&gt;0),IF(($C$82*$C$83&lt;'AG Jul 2020'!P88),(0),($C$82*$C$83-'AG Jul 2020'!P88)*'AG Jul 2020'!Q88/100),0)))</f>
        <v>0</v>
      </c>
      <c r="G111" s="215">
        <f>($C$82*$C$84)*'AG Jul 2020'!AH88/100</f>
        <v>105.59454545454545</v>
      </c>
      <c r="H111" s="215">
        <f>($C$82*$C$85)*'AG Jul 2020'!W88/100</f>
        <v>44.345454545454551</v>
      </c>
      <c r="I111" s="215">
        <f t="shared" si="74"/>
        <v>604.20154545454545</v>
      </c>
      <c r="J111" s="377">
        <f t="shared" si="75"/>
        <v>2018.16</v>
      </c>
      <c r="K111" s="209">
        <f t="shared" si="76"/>
        <v>2416.8061818181818</v>
      </c>
      <c r="L111" s="181">
        <f t="shared" si="77"/>
        <v>2658.4868000000001</v>
      </c>
      <c r="M111" s="209">
        <f>'AG Jul 2020'!AZ88</f>
        <v>0</v>
      </c>
      <c r="N111" s="209">
        <f>'AG Jul 2020'!BA88</f>
        <v>0</v>
      </c>
      <c r="O111" s="209">
        <f>'AG Jul 2020'!BB88</f>
        <v>0</v>
      </c>
      <c r="P111" s="209">
        <f>'AG Jul 2020'!BC88</f>
        <v>15</v>
      </c>
      <c r="Q111" s="378" t="str">
        <f t="shared" si="78"/>
        <v>Pay-on-time off usage</v>
      </c>
      <c r="R111" s="378" t="str">
        <f t="shared" si="79"/>
        <v>Exclusive</v>
      </c>
      <c r="S111" s="379">
        <f t="shared" si="80"/>
        <v>2416.8061818181818</v>
      </c>
      <c r="T111" s="209">
        <f t="shared" si="81"/>
        <v>2114.0821818181817</v>
      </c>
      <c r="U111" s="381">
        <f t="shared" si="82"/>
        <v>2658.4868000000001</v>
      </c>
      <c r="V111" s="381">
        <f t="shared" si="83"/>
        <v>2325.4904000000001</v>
      </c>
      <c r="W111" s="210">
        <f>'AG Jul 2020'!BL89</f>
        <v>0</v>
      </c>
      <c r="X111" s="211" t="str">
        <f>'AG Jul 2020'!BM89</f>
        <v>n</v>
      </c>
    </row>
    <row r="112" spans="1:24" x14ac:dyDescent="0.15">
      <c r="A112" s="163" t="str">
        <f>'AG Jul 2020'!K89</f>
        <v>GloBird Energy</v>
      </c>
      <c r="B112" s="158" t="str">
        <f>'AG Jul 2020'!L89</f>
        <v>GloSave</v>
      </c>
      <c r="C112" s="215">
        <f>IF('AG Jul 2020'!BP89=0,91*'AG Jul 2020'!M89/100,(91*'AG Jul 2020'!M89/100)+'AG Jul 2020'!BP89/4)</f>
        <v>95.549999999999983</v>
      </c>
      <c r="D112" s="215">
        <f>IF('AG Jul 2020'!O89="",$C$82*$C$83*'AG Jul 2020'!N89/100,IF($C$82*$C$83&gt;='AG Jul 2020'!P89,('AG Jul 2020'!P89*'AG Jul 2020'!N89/100),($C$82*$C$83*'AG Jul 2020'!N89/100)))</f>
        <v>315</v>
      </c>
      <c r="E112" s="215">
        <f>IF(AND('AG Jul 2020'!P89&gt;0,'AG Jul 2020'!R89&gt;0),IF($C$82*$C$83&lt;'AG Jul 2020'!P89,0,IF($C$82*$C$83&lt;=('AG Jul 2020'!R89+'AG Jul 2020'!P89),(($C$82*$C$83-'AG Jul 2020'!P89)*'AG Jul 2020'!Q89/100),(('AG Jul 2020'!R89)*'AG Jul 2020'!Q89/100))),0)</f>
        <v>0</v>
      </c>
      <c r="F112" s="215">
        <f>IF(AND('AG Jul 2020'!R89&gt;0,'AG Jul 2020'!T89&gt;0),IF(($C$82*$C$83&lt;'AG Jul 2020'!T89),(0),($C$82*$C$83*'AG Jul 2020'!T89)*'AG Jul 2020'!U89/100),IF(AND('AG Jul 2020'!R89&gt;0,'AG Jul 2020'!T89=""),IF(($C$82*$C$83&lt;'AG Jul 2020'!R89+'AG Jul 2020'!P89),(0),(($C$82*$C$83-('AG Jul 2020'!R89+'AG Jul 2020'!P89))*'AG Jul 2020'!S89/100)),IF(AND('AG Jul 2020'!P89&gt;0,'AG Jul 2020'!R89=""&gt;0),IF(($C$82*$C$83&lt;'AG Jul 2020'!P89),(0),($C$82*$C$83-'AG Jul 2020'!P89)*'AG Jul 2020'!Q89/100),0)))</f>
        <v>0</v>
      </c>
      <c r="G112" s="215">
        <f>($C$82*$C$84)*'AG Jul 2020'!AH89/100</f>
        <v>83.7</v>
      </c>
      <c r="H112" s="215">
        <f>($C$82*$C$85)*'AG Jul 2020'!W89/100</f>
        <v>55.8</v>
      </c>
      <c r="I112" s="215">
        <f t="shared" si="74"/>
        <v>550.04999999999995</v>
      </c>
      <c r="J112" s="377">
        <f t="shared" si="75"/>
        <v>1818</v>
      </c>
      <c r="K112" s="209">
        <f t="shared" si="76"/>
        <v>2200.1999999999998</v>
      </c>
      <c r="L112" s="181">
        <f t="shared" si="77"/>
        <v>2420.2199999999998</v>
      </c>
      <c r="M112" s="209">
        <f>'AG Jul 2020'!AZ89</f>
        <v>0</v>
      </c>
      <c r="N112" s="209">
        <f>'AG Jul 2020'!BA89</f>
        <v>0</v>
      </c>
      <c r="O112" s="209">
        <f>'AG Jul 2020'!BB89</f>
        <v>7</v>
      </c>
      <c r="P112" s="209">
        <f>'AG Jul 2020'!BC89</f>
        <v>0</v>
      </c>
      <c r="Q112" s="378" t="str">
        <f t="shared" si="78"/>
        <v>Pay-on-time off bill</v>
      </c>
      <c r="R112" s="378" t="str">
        <f t="shared" si="79"/>
        <v>Exclusive</v>
      </c>
      <c r="S112" s="379">
        <f t="shared" si="80"/>
        <v>2200.1999999999998</v>
      </c>
      <c r="T112" s="209">
        <f t="shared" si="81"/>
        <v>2046.1859999999999</v>
      </c>
      <c r="U112" s="381">
        <f t="shared" si="82"/>
        <v>2420.2199999999998</v>
      </c>
      <c r="V112" s="381">
        <f t="shared" si="83"/>
        <v>2250.8045999999999</v>
      </c>
      <c r="W112" s="210">
        <f>'AG Jul 2020'!BL90</f>
        <v>0</v>
      </c>
      <c r="X112" s="211" t="str">
        <f>'AG Jul 2020'!BM90</f>
        <v>n</v>
      </c>
    </row>
    <row r="113" spans="1:24" x14ac:dyDescent="0.15">
      <c r="A113" s="163" t="str">
        <f>'AG Jul 2020'!K90</f>
        <v>Kogan Energy</v>
      </c>
      <c r="B113" s="158" t="str">
        <f>'AG Jul 2020'!L90</f>
        <v>Market offer</v>
      </c>
      <c r="C113" s="215">
        <f>IF('AG Jul 2020'!BP90=0,91*'AG Jul 2020'!M90/100,(91*'AG Jul 2020'!M90/100)+'AG Jul 2020'!BP90/4)</f>
        <v>80.551545454545447</v>
      </c>
      <c r="D113" s="215">
        <f>IF('AG Jul 2020'!O90="",$C$82*$C$83*'AG Jul 2020'!N90/100,IF($C$82*$C$83&gt;='AG Jul 2020'!P90,('AG Jul 2020'!P90*'AG Jul 2020'!N90/100),($C$82*$C$83*'AG Jul 2020'!N90/100)))</f>
        <v>155.6181818181818</v>
      </c>
      <c r="E113" s="215">
        <f>IF(AND('AG Jul 2020'!P90&gt;0,'AG Jul 2020'!R90&gt;0),IF($C$82*$C$83&lt;'AG Jul 2020'!P90,0,IF($C$82*$C$83&lt;=('AG Jul 2020'!R90+'AG Jul 2020'!P90),(($C$82*$C$83-'AG Jul 2020'!P90)*'AG Jul 2020'!Q90/100),(('AG Jul 2020'!R90)*'AG Jul 2020'!Q90/100))),0)</f>
        <v>0</v>
      </c>
      <c r="F113" s="215">
        <f>IF(AND('AG Jul 2020'!R90&gt;0,'AG Jul 2020'!T90&gt;0),IF(($C$82*$C$83&lt;'AG Jul 2020'!T90),(0),($C$82*$C$83*'AG Jul 2020'!T90)*'AG Jul 2020'!U90/100),IF(AND('AG Jul 2020'!R90&gt;0,'AG Jul 2020'!T90=""),IF(($C$82*$C$83&lt;'AG Jul 2020'!R90+'AG Jul 2020'!P90),(0),(($C$82*$C$83-('AG Jul 2020'!R90+'AG Jul 2020'!P90))*'AG Jul 2020'!S90/100)),IF(AND('AG Jul 2020'!P90&gt;0,'AG Jul 2020'!R90=""&gt;0),IF(($C$82*$C$83&lt;'AG Jul 2020'!P90),(0),($C$82*$C$83-'AG Jul 2020'!P90)*'AG Jul 2020'!Q90/100),0)))</f>
        <v>0</v>
      </c>
      <c r="G113" s="215">
        <f>($C$82*$C$84)*'AG Jul 2020'!AH90/100</f>
        <v>93.37090909090908</v>
      </c>
      <c r="H113" s="215">
        <f>($C$82*$C$85)*'AG Jul 2020'!W90/100</f>
        <v>62.247272727272723</v>
      </c>
      <c r="I113" s="215">
        <f t="shared" si="74"/>
        <v>391.78790909090907</v>
      </c>
      <c r="J113" s="377">
        <f t="shared" si="75"/>
        <v>1244.9454545454546</v>
      </c>
      <c r="K113" s="209">
        <f t="shared" si="76"/>
        <v>1567.1516363636363</v>
      </c>
      <c r="L113" s="181">
        <f t="shared" si="77"/>
        <v>1723.8668</v>
      </c>
      <c r="M113" s="209">
        <f>'AG Jul 2020'!AZ90</f>
        <v>0</v>
      </c>
      <c r="N113" s="209">
        <f>'AG Jul 2020'!BA90</f>
        <v>0</v>
      </c>
      <c r="O113" s="209">
        <f>'AG Jul 2020'!BB90</f>
        <v>0</v>
      </c>
      <c r="P113" s="209">
        <f>'AG Jul 2020'!BC90</f>
        <v>0</v>
      </c>
      <c r="Q113" s="378" t="str">
        <f t="shared" si="78"/>
        <v>No discount</v>
      </c>
      <c r="R113" s="378" t="str">
        <f t="shared" si="79"/>
        <v>Exclusive</v>
      </c>
      <c r="S113" s="379">
        <f t="shared" si="80"/>
        <v>1567.1516363636363</v>
      </c>
      <c r="T113" s="209">
        <f t="shared" si="81"/>
        <v>1567.1516363636363</v>
      </c>
      <c r="U113" s="381">
        <f t="shared" si="82"/>
        <v>1723.8668</v>
      </c>
      <c r="V113" s="381">
        <f t="shared" si="83"/>
        <v>1723.8668</v>
      </c>
      <c r="W113" s="210">
        <f>'AG Jul 2020'!BL91</f>
        <v>0</v>
      </c>
      <c r="X113" s="211" t="str">
        <f>'AG Jul 2020'!BM91</f>
        <v>n</v>
      </c>
    </row>
    <row r="114" spans="1:24" x14ac:dyDescent="0.15">
      <c r="A114" s="163" t="str">
        <f>'AG Jul 2020'!K91</f>
        <v>Nectr</v>
      </c>
      <c r="B114" s="158" t="str">
        <f>'AG Jul 2020'!L91</f>
        <v>Friends</v>
      </c>
      <c r="C114" s="215">
        <f>IF('AG Jul 2020'!BP91=0,91*'AG Jul 2020'!M91/100,(91*'AG Jul 2020'!M91/100)+'AG Jul 2020'!BP91/4)</f>
        <v>86.904999999999987</v>
      </c>
      <c r="D114" s="215">
        <f>IF('AG Jul 2020'!O91="",$C$82*$C$83*'AG Jul 2020'!N91/100,IF($C$82*$C$83&gt;='AG Jul 2020'!P91,('AG Jul 2020'!P91*'AG Jul 2020'!N91/100),($C$82*$C$83*'AG Jul 2020'!N91/100)))</f>
        <v>360</v>
      </c>
      <c r="E114" s="215">
        <f>IF(AND('AG Jul 2020'!P91&gt;0,'AG Jul 2020'!R91&gt;0),IF($C$82*$C$83&lt;'AG Jul 2020'!P91,0,IF($C$82*$C$83&lt;=('AG Jul 2020'!R91+'AG Jul 2020'!P91),(($C$82*$C$83-'AG Jul 2020'!P91)*'AG Jul 2020'!Q91/100),(('AG Jul 2020'!R91)*'AG Jul 2020'!Q91/100))),0)</f>
        <v>0</v>
      </c>
      <c r="F114" s="215">
        <f>IF(AND('AG Jul 2020'!R91&gt;0,'AG Jul 2020'!T91&gt;0),IF(($C$82*$C$83&lt;'AG Jul 2020'!T91),(0),($C$82*$C$83*'AG Jul 2020'!T91)*'AG Jul 2020'!U91/100),IF(AND('AG Jul 2020'!R91&gt;0,'AG Jul 2020'!T91=""),IF(($C$82*$C$83&lt;'AG Jul 2020'!R91+'AG Jul 2020'!P91),(0),(($C$82*$C$83-('AG Jul 2020'!R91+'AG Jul 2020'!P91))*'AG Jul 2020'!S91/100)),IF(AND('AG Jul 2020'!P91&gt;0,'AG Jul 2020'!R91=""&gt;0),IF(($C$82*$C$83&lt;'AG Jul 2020'!P91),(0),($C$82*$C$83-'AG Jul 2020'!P91)*'AG Jul 2020'!Q91/100),0)))</f>
        <v>0</v>
      </c>
      <c r="G114" s="215">
        <f>($C$82*$C$84)*'AG Jul 2020'!AH91/100</f>
        <v>93.42</v>
      </c>
      <c r="H114" s="215">
        <f>($C$82*$C$85)*'AG Jul 2020'!W91/100</f>
        <v>39.599999999999994</v>
      </c>
      <c r="I114" s="215">
        <f t="shared" si="74"/>
        <v>579.92499999999995</v>
      </c>
      <c r="J114" s="377">
        <f t="shared" si="75"/>
        <v>1972.08</v>
      </c>
      <c r="K114" s="209">
        <f t="shared" si="76"/>
        <v>2319.6999999999998</v>
      </c>
      <c r="L114" s="181">
        <f t="shared" si="77"/>
        <v>2551.67</v>
      </c>
      <c r="M114" s="209">
        <f>'AG Jul 2020'!AZ91</f>
        <v>0</v>
      </c>
      <c r="N114" s="209">
        <f>'AG Jul 2020'!BA91</f>
        <v>0</v>
      </c>
      <c r="O114" s="209">
        <f>'AG Jul 2020'!BB91</f>
        <v>0</v>
      </c>
      <c r="P114" s="209">
        <f>'AG Jul 2020'!BC91</f>
        <v>0</v>
      </c>
      <c r="Q114" s="378" t="str">
        <f t="shared" si="78"/>
        <v>No discount</v>
      </c>
      <c r="R114" s="378" t="str">
        <f t="shared" si="79"/>
        <v>Exclusive</v>
      </c>
      <c r="S114" s="379">
        <f t="shared" si="80"/>
        <v>2319.6999999999998</v>
      </c>
      <c r="T114" s="209">
        <f t="shared" si="81"/>
        <v>2319.6999999999998</v>
      </c>
      <c r="U114" s="381">
        <f t="shared" si="82"/>
        <v>2551.67</v>
      </c>
      <c r="V114" s="381">
        <f t="shared" si="83"/>
        <v>2551.67</v>
      </c>
      <c r="W114" s="210">
        <f>'AG Jul 2020'!BL92</f>
        <v>0</v>
      </c>
      <c r="X114" s="211" t="str">
        <f>'AG Jul 2020'!BM92</f>
        <v>n</v>
      </c>
    </row>
    <row r="115" spans="1:24" ht="15" thickBot="1" x14ac:dyDescent="0.2">
      <c r="A115" s="204" t="str">
        <f>'AG Jul 2020'!K92</f>
        <v>OVO Energy</v>
      </c>
      <c r="B115" s="205" t="str">
        <f>'AG Jul 2020'!L92</f>
        <v>The One Plan</v>
      </c>
      <c r="C115" s="216">
        <f>IF('AG Jul 2020'!BP92=0,91*'AG Jul 2020'!M92/100,(91*'AG Jul 2020'!M92/100)+'AG Jul 2020'!BP92/4)</f>
        <v>85.73027272727272</v>
      </c>
      <c r="D115" s="216">
        <f>IF('AG Jul 2020'!O92="",$C$82*$C$83*'AG Jul 2020'!N92/100,IF($C$82*$C$83&gt;='AG Jul 2020'!P92,('AG Jul 2020'!P92*'AG Jul 2020'!N92/100),($C$82*$C$83*'AG Jul 2020'!N92/100)))</f>
        <v>323.67272727272723</v>
      </c>
      <c r="E115" s="216">
        <f>IF(AND('AG Jul 2020'!P92&gt;0,'AG Jul 2020'!R92&gt;0),IF($C$82*$C$83&lt;'AG Jul 2020'!P92,0,IF($C$82*$C$83&lt;=('AG Jul 2020'!R92+'AG Jul 2020'!P92),(($C$82*$C$83-'AG Jul 2020'!P92)*'AG Jul 2020'!Q92/100),(('AG Jul 2020'!R92)*'AG Jul 2020'!Q92/100))),0)</f>
        <v>0</v>
      </c>
      <c r="F115" s="216">
        <f>IF(AND('AG Jul 2020'!R92&gt;0,'AG Jul 2020'!T92&gt;0),IF(($C$82*$C$83&lt;'AG Jul 2020'!T92),(0),($C$82*$C$83*'AG Jul 2020'!T92)*'AG Jul 2020'!U92/100),IF(AND('AG Jul 2020'!R92&gt;0,'AG Jul 2020'!T92=""),IF(($C$82*$C$83&lt;'AG Jul 2020'!R92+'AG Jul 2020'!P92),(0),(($C$82*$C$83-('AG Jul 2020'!R92+'AG Jul 2020'!P92))*'AG Jul 2020'!S92/100)),IF(AND('AG Jul 2020'!P92&gt;0,'AG Jul 2020'!R92=""&gt;0),IF(($C$82*$C$83&lt;'AG Jul 2020'!P92),(0),($C$82*$C$83-'AG Jul 2020'!P92)*'AG Jul 2020'!Q92/100),0)))</f>
        <v>0</v>
      </c>
      <c r="G115" s="216">
        <f>($C$82*$C$84)*'AG Jul 2020'!AH92/100</f>
        <v>96.709090909090904</v>
      </c>
      <c r="H115" s="216">
        <f>($C$82*$C$85)*'AG Jul 2020'!W92/100</f>
        <v>57.338181818181809</v>
      </c>
      <c r="I115" s="216">
        <f t="shared" si="74"/>
        <v>563.4502727272727</v>
      </c>
      <c r="J115" s="380">
        <f t="shared" si="75"/>
        <v>1910.8799999999999</v>
      </c>
      <c r="K115" s="212">
        <f t="shared" si="76"/>
        <v>2253.8010909090908</v>
      </c>
      <c r="L115" s="191">
        <f t="shared" si="77"/>
        <v>2479.1812</v>
      </c>
      <c r="M115" s="212">
        <f>'AG Jul 2020'!AZ92</f>
        <v>0</v>
      </c>
      <c r="N115" s="212">
        <f>'AG Jul 2020'!BA92</f>
        <v>0</v>
      </c>
      <c r="O115" s="212">
        <f>'AG Jul 2020'!BB92</f>
        <v>0</v>
      </c>
      <c r="P115" s="212">
        <f>'AG Jul 2020'!BC92</f>
        <v>0</v>
      </c>
      <c r="Q115" s="384" t="str">
        <f t="shared" si="78"/>
        <v>No discount</v>
      </c>
      <c r="R115" s="384" t="str">
        <f t="shared" si="79"/>
        <v>Exclusive</v>
      </c>
      <c r="S115" s="385">
        <f t="shared" si="80"/>
        <v>2253.8010909090908</v>
      </c>
      <c r="T115" s="212">
        <f t="shared" si="81"/>
        <v>2253.8010909090908</v>
      </c>
      <c r="U115" s="382">
        <f t="shared" si="82"/>
        <v>2479.1812</v>
      </c>
      <c r="V115" s="382">
        <f t="shared" si="83"/>
        <v>2479.1812</v>
      </c>
      <c r="W115" s="213">
        <f>'AG Jul 2020'!BL93</f>
        <v>0</v>
      </c>
      <c r="X115" s="214">
        <f>'AG Jul 2020'!BM93</f>
        <v>0</v>
      </c>
    </row>
  </sheetData>
  <sheetProtection algorithmName="SHA-512" hashValue="E7bga3NqzpF1Dj35KyPu0c4eP7soXSgTTv08TPqTaEwtr4qOroAEkaPU0s6/21H+rlzRYVc6wefbOgO4zwfoLQ==" saltValue="xPqM1nq76O4RtV59wyi+gQ==" spinCount="100000" sheet="1" objects="1" scenarios="1"/>
  <pageMargins left="0.75" right="0.75" top="1" bottom="1" header="0.5" footer="0.5"/>
  <legacy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CD80AA-951B-FA43-8C5D-A2E7DB7A0750}">
  <sheetPr codeName="Sheet4"/>
  <dimension ref="A1:X111"/>
  <sheetViews>
    <sheetView workbookViewId="0">
      <selection activeCell="C5" sqref="C5"/>
    </sheetView>
  </sheetViews>
  <sheetFormatPr baseColWidth="10" defaultRowHeight="14" x14ac:dyDescent="0.15"/>
  <cols>
    <col min="1" max="2" width="20.33203125" style="318" customWidth="1"/>
    <col min="3" max="9" width="12.1640625" style="318" customWidth="1"/>
    <col min="10" max="11" width="12.1640625" style="318" hidden="1" customWidth="1"/>
    <col min="12" max="16" width="12.1640625" style="318" customWidth="1"/>
    <col min="17" max="20" width="12.1640625" style="318" hidden="1" customWidth="1"/>
    <col min="21" max="24" width="12.1640625" style="318" customWidth="1"/>
    <col min="25" max="16384" width="10.83203125" style="318"/>
  </cols>
  <sheetData>
    <row r="1" spans="1:24" x14ac:dyDescent="0.15">
      <c r="A1" s="318" t="s">
        <v>1361</v>
      </c>
    </row>
    <row r="2" spans="1:24" x14ac:dyDescent="0.15">
      <c r="A2" s="319" t="s">
        <v>1377</v>
      </c>
    </row>
    <row r="3" spans="1:24" ht="15" thickBot="1" x14ac:dyDescent="0.2">
      <c r="G3" s="320"/>
    </row>
    <row r="4" spans="1:24" x14ac:dyDescent="0.15">
      <c r="A4" s="166" t="s">
        <v>639</v>
      </c>
      <c r="B4" s="167"/>
      <c r="C4" s="167"/>
      <c r="D4" s="167"/>
      <c r="E4" s="167"/>
      <c r="F4" s="167"/>
      <c r="G4" s="167"/>
      <c r="H4" s="167"/>
      <c r="I4" s="167"/>
      <c r="J4" s="167"/>
      <c r="K4" s="167"/>
      <c r="L4" s="167"/>
      <c r="M4" s="167"/>
      <c r="N4" s="167"/>
      <c r="O4" s="167"/>
      <c r="P4" s="167"/>
      <c r="Q4" s="167"/>
      <c r="R4" s="167"/>
      <c r="S4" s="167"/>
      <c r="T4" s="167"/>
      <c r="U4" s="167"/>
      <c r="V4" s="167"/>
      <c r="W4" s="167"/>
      <c r="X4" s="173"/>
    </row>
    <row r="5" spans="1:24" x14ac:dyDescent="0.15">
      <c r="A5" s="168" t="s">
        <v>247</v>
      </c>
      <c r="B5" s="78"/>
      <c r="C5" s="164">
        <v>1500</v>
      </c>
      <c r="D5" s="78"/>
      <c r="E5" s="78"/>
      <c r="F5" s="78"/>
      <c r="G5" s="78"/>
      <c r="H5" s="78"/>
      <c r="I5" s="78"/>
      <c r="J5" s="78"/>
      <c r="K5" s="78"/>
      <c r="L5" s="78"/>
      <c r="M5" s="78"/>
      <c r="N5" s="78"/>
      <c r="O5" s="78"/>
      <c r="P5" s="78"/>
      <c r="Q5" s="78"/>
      <c r="R5" s="78"/>
      <c r="S5" s="78"/>
      <c r="T5" s="78"/>
      <c r="U5" s="78"/>
      <c r="V5" s="78"/>
      <c r="W5" s="78"/>
      <c r="X5" s="174"/>
    </row>
    <row r="6" spans="1:24" x14ac:dyDescent="0.15">
      <c r="A6" s="168"/>
      <c r="B6" s="78"/>
      <c r="C6" s="78"/>
      <c r="D6" s="78"/>
      <c r="E6" s="78"/>
      <c r="F6" s="78"/>
      <c r="G6" s="78"/>
      <c r="H6" s="78"/>
      <c r="I6" s="78"/>
      <c r="J6" s="78"/>
      <c r="K6" s="78"/>
      <c r="L6" s="78"/>
      <c r="M6" s="78"/>
      <c r="N6" s="78"/>
      <c r="O6" s="78"/>
      <c r="P6" s="78"/>
      <c r="Q6" s="78"/>
      <c r="R6" s="78"/>
      <c r="S6" s="78"/>
      <c r="T6" s="78"/>
      <c r="U6" s="78"/>
      <c r="V6" s="78"/>
      <c r="W6" s="78"/>
      <c r="X6" s="174"/>
    </row>
    <row r="7" spans="1:24" ht="75" x14ac:dyDescent="0.15">
      <c r="A7" s="363" t="s">
        <v>248</v>
      </c>
      <c r="B7" s="364" t="s">
        <v>249</v>
      </c>
      <c r="C7" s="365" t="s">
        <v>250</v>
      </c>
      <c r="D7" s="365" t="s">
        <v>251</v>
      </c>
      <c r="E7" s="365" t="s">
        <v>597</v>
      </c>
      <c r="F7" s="365" t="s">
        <v>598</v>
      </c>
      <c r="G7" s="365" t="s">
        <v>599</v>
      </c>
      <c r="H7" s="365" t="s">
        <v>398</v>
      </c>
      <c r="I7" s="365" t="s">
        <v>746</v>
      </c>
      <c r="J7" s="373" t="s">
        <v>1363</v>
      </c>
      <c r="K7" s="374" t="s">
        <v>600</v>
      </c>
      <c r="L7" s="367" t="s">
        <v>1070</v>
      </c>
      <c r="M7" s="368" t="s">
        <v>361</v>
      </c>
      <c r="N7" s="368" t="s">
        <v>1679</v>
      </c>
      <c r="O7" s="368" t="s">
        <v>275</v>
      </c>
      <c r="P7" s="368" t="s">
        <v>1378</v>
      </c>
      <c r="Q7" s="375" t="s">
        <v>1364</v>
      </c>
      <c r="R7" s="375" t="s">
        <v>1365</v>
      </c>
      <c r="S7" s="376" t="s">
        <v>1366</v>
      </c>
      <c r="T7" s="376" t="s">
        <v>1367</v>
      </c>
      <c r="U7" s="369" t="s">
        <v>1368</v>
      </c>
      <c r="V7" s="369" t="s">
        <v>1369</v>
      </c>
      <c r="W7" s="368" t="s">
        <v>276</v>
      </c>
      <c r="X7" s="370" t="s">
        <v>509</v>
      </c>
    </row>
    <row r="8" spans="1:24" x14ac:dyDescent="0.15">
      <c r="A8" s="163" t="str">
        <f>'END Jul 2020'!K2</f>
        <v>Energy Locals</v>
      </c>
      <c r="B8" s="158" t="str">
        <f>'END Jul 2020'!L2</f>
        <v>Local Saver</v>
      </c>
      <c r="C8" s="215">
        <f>IF('END Jul 2020'!BP2=0,91*'END Jul 2020'!M2/100,(91*'END Jul 2020'!M2/100)+'END Jul 2020'!BP2/4)</f>
        <v>93.659090909090892</v>
      </c>
      <c r="D8" s="215">
        <f>IF('END Jul 2020'!O2="",$C$5*'END Jul 2020'!N2/100,IF($C$5&gt;='END Jul 2020'!P2,('END Jul 2020'!P2*'END Jul 2020'!N2/100),($C$5*'END Jul 2020'!N2/100)))</f>
        <v>340.90909090909088</v>
      </c>
      <c r="E8" s="215">
        <f>IF(AND('END Jul 2020'!P2&gt;0,'END Jul 2020'!R2&gt;0),IF($C$5&lt;'END Jul 2020'!P2,0,IF($C$5&lt;=('END Jul 2020'!R2+'END Jul 2020'!P2),(($C$5-'END Jul 2020'!P2)*'END Jul 2020'!Q2/100),(('END Jul 2020'!R2)*'END Jul 2020'!Q2/100))),0)</f>
        <v>0</v>
      </c>
      <c r="F8" s="215">
        <f>IF(AND('END Jul 2020'!Q2&gt;0,'END Jul 2020'!S2&gt;0),IF($C$5&lt;('END Jul 2020'!R2+'END Jul 2020'!P2),0,IF($C$5&lt;=('END Jul 2020'!T2+'END Jul 2020'!R2+'END Jul 2020'!P2),(($C$5-('END Jul 2020'!R2+'END Jul 2020'!P2))*'END Jul 2020'!S2/100),('END Jul 2020'!T2*'END Jul 2020'!S2/100))),0)</f>
        <v>0</v>
      </c>
      <c r="G8" s="215">
        <v>0</v>
      </c>
      <c r="H8" s="215">
        <f>IF(AND('END Jul 2020'!R2&gt;0,'END Jul 2020'!T2&gt;0),IF(($C$5&lt;'END Jul 2020'!T2),(0),($C$5-'END Jul 2020'!T2)*'END Jul 2020'!U2/100),IF(AND('END Jul 2020'!R2&gt;0,'END Jul 2020'!T2=""),IF(($C$5&lt;'END Jul 2020'!R2+'END Jul 2020'!P2),(0),(($C$5-('END Jul 2020'!R2+'END Jul 2020'!P2))*'END Jul 2020'!S2/100)),IF(AND('END Jul 2020'!P2&gt;0,'END Jul 2020'!R2=""&gt;0),IF(($C$5&lt;'END Jul 2020'!P2),(0),($C$5-'END Jul 2020'!P2)*'END Jul 2020'!Q2/100),0)))</f>
        <v>0</v>
      </c>
      <c r="I8" s="215">
        <f t="shared" ref="I8:I24" si="0">SUM(C8:H8)</f>
        <v>434.56818181818176</v>
      </c>
      <c r="J8" s="377">
        <f t="shared" ref="J8:J27" si="1">(I8-C8)*4</f>
        <v>1363.6363636363635</v>
      </c>
      <c r="K8" s="209">
        <f t="shared" ref="K8:K27" si="2">I8*4</f>
        <v>1738.272727272727</v>
      </c>
      <c r="L8" s="181">
        <f>K8*1.1</f>
        <v>1912.1</v>
      </c>
      <c r="M8" s="209">
        <f>'END Jul 2020'!AZ2</f>
        <v>0</v>
      </c>
      <c r="N8" s="209">
        <f>'END Jul 2020'!BA2</f>
        <v>0</v>
      </c>
      <c r="O8" s="209">
        <f>'END Jul 2020'!BB2</f>
        <v>0</v>
      </c>
      <c r="P8" s="209">
        <f>'END Jul 2020'!BC2</f>
        <v>0</v>
      </c>
      <c r="Q8" s="378" t="str">
        <f t="shared" ref="Q8:Q27" si="3">IF(SUM(M8:P8)=0,"No discount",IF(M8&gt;0,"Guaranteed off bill",IF(N8&gt;0,"Guaranteed off usENDe",IF(O8&gt;0,"Pay-on-time off bill","Pay-on-time off usENDe"))))</f>
        <v>No discount</v>
      </c>
      <c r="R8" s="378" t="str">
        <f t="shared" ref="R8:R27" si="4">IF(OR(A8="Origin Energy",A8="Red Energy",A8="Powershop"),"Inclusive","Exclusive")</f>
        <v>Exclusive</v>
      </c>
      <c r="S8" s="209">
        <f t="shared" ref="S8:S27" si="5">IF(AND(Q8="Guaranteed off bill",R8="Inclusive"),((K8*1.1)-((K8*1.1)*M8/100))/1.1,IF(AND(Q8="Guaranteed off usENDe",R8="Inclusive"),((K8*1.1)-((J8*1.1)*N8/100))/1.1,IF(AND(Q8="Guaranteed off bill",R8="Exclusive"),K8-(K8*M8/100),IF(AND(Q8="Guaranteed off usENDe",R8="Exclusive"),K8-(J8*N8/100),IF(R8="Inclusive",((K8*1.1))/1.1,K8)))))</f>
        <v>1738.272727272727</v>
      </c>
      <c r="T8" s="209">
        <f t="shared" ref="T8:T27" si="6">IF(AND(Q8="Pay-on-time off bill",R8="Inclusive"),((S8*1.1)-((S8*1.1)*O8/100))/1.1,IF(AND(Q8="Pay-on-time off usENDe",R8="Inclusive"),((S8*1.1)-((J8*1.1)*P8/100))/1.1,IF(AND(Q8="Pay-on-time off bill",R8="Exclusive"),S8-(S8*O8/100),IF(AND(Q8="Pay-on-time off usENDe",R8="Exclusive"),S8-(J8*P8/100),IF(R8="Inclusive",((S8*1.1))/1.1,S8)))))</f>
        <v>1738.272727272727</v>
      </c>
      <c r="U8" s="383">
        <f>S8*1.1</f>
        <v>1912.1</v>
      </c>
      <c r="V8" s="383">
        <f>T8*1.1</f>
        <v>1912.1</v>
      </c>
      <c r="W8" s="210">
        <f>'END Jul 2020'!BL2</f>
        <v>0</v>
      </c>
      <c r="X8" s="211" t="str">
        <f>'END Jul 2020'!BM2</f>
        <v>n</v>
      </c>
    </row>
    <row r="9" spans="1:24" x14ac:dyDescent="0.15">
      <c r="A9" s="163" t="str">
        <f>'END Jul 2020'!K3</f>
        <v>AGL</v>
      </c>
      <c r="B9" s="158" t="str">
        <f>'END Jul 2020'!L3</f>
        <v>Essentials Saver</v>
      </c>
      <c r="C9" s="215">
        <f>IF('END Jul 2020'!BP3=0,91*'END Jul 2020'!M3/100,(91*'END Jul 2020'!M3/100)+'END Jul 2020'!BP3/4)</f>
        <v>65.007090909090891</v>
      </c>
      <c r="D9" s="215">
        <f>IF('END Jul 2020'!O3="",$C$5*'END Jul 2020'!N3/100,IF($C$5&gt;='END Jul 2020'!P3,('END Jul 2020'!P3*'END Jul 2020'!N3/100),($C$5*'END Jul 2020'!N3/100)))</f>
        <v>324.81818181818181</v>
      </c>
      <c r="E9" s="215">
        <f>IF(AND('END Jul 2020'!P3&gt;0,'END Jul 2020'!R3&gt;0),IF($C$5&lt;'END Jul 2020'!P3,0,IF($C$5&lt;=('END Jul 2020'!R3+'END Jul 2020'!P3),(($C$5-'END Jul 2020'!P3)*'END Jul 2020'!Q3/100),(('END Jul 2020'!R3)*'END Jul 2020'!Q3/100))),0)</f>
        <v>0</v>
      </c>
      <c r="F9" s="215">
        <f>IF(AND('END Jul 2020'!Q3&gt;0,'END Jul 2020'!S3&gt;0),IF($C$5&lt;('END Jul 2020'!R3+'END Jul 2020'!P3),0,IF($C$5&lt;=('END Jul 2020'!T3+'END Jul 2020'!R3+'END Jul 2020'!P3),(($C$5-('END Jul 2020'!R3+'END Jul 2020'!P3))*'END Jul 2020'!S3/100),('END Jul 2020'!T3*'END Jul 2020'!S3/100))),0)</f>
        <v>0</v>
      </c>
      <c r="G9" s="215">
        <v>0</v>
      </c>
      <c r="H9" s="215">
        <f>IF(AND('END Jul 2020'!R3&gt;0,'END Jul 2020'!T3&gt;0),IF(($C$5&lt;'END Jul 2020'!T3),(0),($C$5-'END Jul 2020'!T3)*'END Jul 2020'!U3/100),IF(AND('END Jul 2020'!R3&gt;0,'END Jul 2020'!T3=""),IF(($C$5&lt;'END Jul 2020'!R3+'END Jul 2020'!P3),(0),(($C$5-('END Jul 2020'!R3+'END Jul 2020'!P3))*'END Jul 2020'!S3/100)),IF(AND('END Jul 2020'!P3&gt;0,'END Jul 2020'!R3=""&gt;0),IF(($C$5&lt;'END Jul 2020'!P3),(0),($C$5-'END Jul 2020'!P3)*'END Jul 2020'!Q3/100),0)))</f>
        <v>0</v>
      </c>
      <c r="I9" s="215">
        <f t="shared" ref="I9:I13" si="7">SUM(C9:H9)</f>
        <v>389.8252727272727</v>
      </c>
      <c r="J9" s="377">
        <f t="shared" si="1"/>
        <v>1299.2727272727273</v>
      </c>
      <c r="K9" s="209">
        <f t="shared" si="2"/>
        <v>1559.3010909090908</v>
      </c>
      <c r="L9" s="181">
        <f t="shared" ref="L9:L27" si="8">K9*1.1</f>
        <v>1715.2311999999999</v>
      </c>
      <c r="M9" s="209">
        <f>'END Jul 2020'!AZ3</f>
        <v>0</v>
      </c>
      <c r="N9" s="209">
        <f>'END Jul 2020'!BA3</f>
        <v>0</v>
      </c>
      <c r="O9" s="209">
        <f>'END Jul 2020'!BB3</f>
        <v>0</v>
      </c>
      <c r="P9" s="209">
        <f>'END Jul 2020'!BC3</f>
        <v>0</v>
      </c>
      <c r="Q9" s="378" t="str">
        <f t="shared" si="3"/>
        <v>No discount</v>
      </c>
      <c r="R9" s="378" t="str">
        <f t="shared" si="4"/>
        <v>Exclusive</v>
      </c>
      <c r="S9" s="379">
        <f t="shared" si="5"/>
        <v>1559.3010909090908</v>
      </c>
      <c r="T9" s="209">
        <f t="shared" si="6"/>
        <v>1559.3010909090908</v>
      </c>
      <c r="U9" s="381">
        <f t="shared" ref="U9:V27" si="9">S9*1.1</f>
        <v>1715.2311999999999</v>
      </c>
      <c r="V9" s="381">
        <f t="shared" si="9"/>
        <v>1715.2311999999999</v>
      </c>
      <c r="W9" s="210">
        <f>'END Jul 2020'!BL3</f>
        <v>0</v>
      </c>
      <c r="X9" s="211" t="str">
        <f>'END Jul 2020'!BM3</f>
        <v>n</v>
      </c>
    </row>
    <row r="10" spans="1:24" x14ac:dyDescent="0.15">
      <c r="A10" s="163" t="str">
        <f>'END Jul 2020'!K4</f>
        <v>Alinta Energy</v>
      </c>
      <c r="B10" s="158" t="str">
        <f>'END Jul 2020'!L4</f>
        <v>Home Deal</v>
      </c>
      <c r="C10" s="215">
        <f>IF('END Jul 2020'!BP4=0,91*'END Jul 2020'!M4/100,(91*'END Jul 2020'!M4/100)+'END Jul 2020'!BP4/4)</f>
        <v>69.408181818181816</v>
      </c>
      <c r="D10" s="215">
        <f>IF('END Jul 2020'!O4="",$C$5*'END Jul 2020'!N4/100,IF($C$5&gt;='END Jul 2020'!P4,('END Jul 2020'!P4*'END Jul 2020'!N4/100),($C$5*'END Jul 2020'!N4/100)))</f>
        <v>316.63636363636363</v>
      </c>
      <c r="E10" s="215">
        <f>IF(AND('END Jul 2020'!P4&gt;0,'END Jul 2020'!R4&gt;0),IF($C$5&lt;'END Jul 2020'!P4,0,IF($C$5&lt;=('END Jul 2020'!R4+'END Jul 2020'!P4),(($C$5-'END Jul 2020'!P4)*'END Jul 2020'!Q4/100),(('END Jul 2020'!R4)*'END Jul 2020'!Q4/100))),0)</f>
        <v>0</v>
      </c>
      <c r="F10" s="215">
        <f>IF(AND('END Jul 2020'!Q4&gt;0,'END Jul 2020'!S4&gt;0),IF($C$5&lt;('END Jul 2020'!R4+'END Jul 2020'!P4),0,IF($C$5&lt;=('END Jul 2020'!T4+'END Jul 2020'!R4+'END Jul 2020'!P4),(($C$5-('END Jul 2020'!R4+'END Jul 2020'!P4))*'END Jul 2020'!S4/100),('END Jul 2020'!T4*'END Jul 2020'!S4/100))),0)</f>
        <v>0</v>
      </c>
      <c r="G10" s="215">
        <v>0</v>
      </c>
      <c r="H10" s="215">
        <f>IF(AND('END Jul 2020'!R4&gt;0,'END Jul 2020'!T4&gt;0),IF(($C$5&lt;'END Jul 2020'!T4),(0),($C$5-'END Jul 2020'!T4)*'END Jul 2020'!U4/100),IF(AND('END Jul 2020'!R4&gt;0,'END Jul 2020'!T4=""),IF(($C$5&lt;'END Jul 2020'!R4+'END Jul 2020'!P4),(0),(($C$5-('END Jul 2020'!R4+'END Jul 2020'!P4))*'END Jul 2020'!S4/100)),IF(AND('END Jul 2020'!P4&gt;0,'END Jul 2020'!R4=""&gt;0),IF(($C$5&lt;'END Jul 2020'!P4),(0),($C$5-'END Jul 2020'!P4)*'END Jul 2020'!Q4/100),0)))</f>
        <v>0</v>
      </c>
      <c r="I10" s="215">
        <f t="shared" si="7"/>
        <v>386.04454545454541</v>
      </c>
      <c r="J10" s="377">
        <f t="shared" si="1"/>
        <v>1266.5454545454545</v>
      </c>
      <c r="K10" s="209">
        <f t="shared" si="2"/>
        <v>1544.1781818181817</v>
      </c>
      <c r="L10" s="181">
        <f t="shared" si="8"/>
        <v>1698.596</v>
      </c>
      <c r="M10" s="209">
        <f>'END Jul 2020'!AZ4</f>
        <v>0</v>
      </c>
      <c r="N10" s="209">
        <f>'END Jul 2020'!BA4</f>
        <v>0</v>
      </c>
      <c r="O10" s="209">
        <f>'END Jul 2020'!BB4</f>
        <v>0</v>
      </c>
      <c r="P10" s="209">
        <f>'END Jul 2020'!BC4</f>
        <v>0</v>
      </c>
      <c r="Q10" s="378" t="str">
        <f t="shared" si="3"/>
        <v>No discount</v>
      </c>
      <c r="R10" s="378" t="str">
        <f t="shared" si="4"/>
        <v>Exclusive</v>
      </c>
      <c r="S10" s="379">
        <f t="shared" si="5"/>
        <v>1544.1781818181817</v>
      </c>
      <c r="T10" s="209">
        <f t="shared" si="6"/>
        <v>1544.1781818181817</v>
      </c>
      <c r="U10" s="381">
        <f t="shared" si="9"/>
        <v>1698.596</v>
      </c>
      <c r="V10" s="381">
        <f t="shared" si="9"/>
        <v>1698.596</v>
      </c>
      <c r="W10" s="210">
        <f>'END Jul 2020'!BL4</f>
        <v>0</v>
      </c>
      <c r="X10" s="211" t="str">
        <f>'END Jul 2020'!BM4</f>
        <v>n</v>
      </c>
    </row>
    <row r="11" spans="1:24" x14ac:dyDescent="0.15">
      <c r="A11" s="163" t="str">
        <f>'END Jul 2020'!K5</f>
        <v>Click Energy</v>
      </c>
      <c r="B11" s="158" t="str">
        <f>'END Jul 2020'!L5</f>
        <v>Flora</v>
      </c>
      <c r="C11" s="215">
        <f>IF('END Jul 2020'!BP5=0,91*'END Jul 2020'!M5/100,(91*'END Jul 2020'!M5/100)+'END Jul 2020'!BP5/4)</f>
        <v>64.237727272727284</v>
      </c>
      <c r="D11" s="215">
        <f>IF('END Jul 2020'!O5="",$C$5*'END Jul 2020'!N5/100,IF($C$5&gt;='END Jul 2020'!P5,('END Jul 2020'!P5*'END Jul 2020'!N5/100),($C$5*'END Jul 2020'!N5/100)))</f>
        <v>292.49999999999994</v>
      </c>
      <c r="E11" s="215">
        <f>IF(AND('END Jul 2020'!P5&gt;0,'END Jul 2020'!R5&gt;0),IF($C$5&lt;'END Jul 2020'!P5,0,IF($C$5&lt;=('END Jul 2020'!R5+'END Jul 2020'!P5),(($C$5-'END Jul 2020'!P5)*'END Jul 2020'!Q5/100),(('END Jul 2020'!R5)*'END Jul 2020'!Q5/100))),0)</f>
        <v>0</v>
      </c>
      <c r="F11" s="215">
        <f>IF(AND('END Jul 2020'!Q5&gt;0,'END Jul 2020'!S5&gt;0),IF($C$5&lt;('END Jul 2020'!R5+'END Jul 2020'!P5),0,IF($C$5&lt;=('END Jul 2020'!T5+'END Jul 2020'!R5+'END Jul 2020'!P5),(($C$5-('END Jul 2020'!R5+'END Jul 2020'!P5))*'END Jul 2020'!S5/100),('END Jul 2020'!T5*'END Jul 2020'!S5/100))),0)</f>
        <v>0</v>
      </c>
      <c r="G11" s="215">
        <v>0</v>
      </c>
      <c r="H11" s="215">
        <f>IF(AND('END Jul 2020'!R5&gt;0,'END Jul 2020'!T5&gt;0),IF(($C$5&lt;'END Jul 2020'!T5),(0),($C$5-'END Jul 2020'!T5)*'END Jul 2020'!U5/100),IF(AND('END Jul 2020'!R5&gt;0,'END Jul 2020'!T5=""),IF(($C$5&lt;'END Jul 2020'!R5+'END Jul 2020'!P5),(0),(($C$5-('END Jul 2020'!R5+'END Jul 2020'!P5))*'END Jul 2020'!S5/100)),IF(AND('END Jul 2020'!P5&gt;0,'END Jul 2020'!R5=""&gt;0),IF(($C$5&lt;'END Jul 2020'!P5),(0),($C$5-'END Jul 2020'!P5)*'END Jul 2020'!Q5/100),0)))</f>
        <v>0</v>
      </c>
      <c r="I11" s="215">
        <f t="shared" si="7"/>
        <v>356.73772727272723</v>
      </c>
      <c r="J11" s="377">
        <f t="shared" si="1"/>
        <v>1169.9999999999998</v>
      </c>
      <c r="K11" s="209">
        <f t="shared" si="2"/>
        <v>1426.9509090909089</v>
      </c>
      <c r="L11" s="181">
        <f t="shared" si="8"/>
        <v>1569.646</v>
      </c>
      <c r="M11" s="209">
        <f>'END Jul 2020'!AZ5</f>
        <v>0</v>
      </c>
      <c r="N11" s="209">
        <f>'END Jul 2020'!BA5</f>
        <v>0</v>
      </c>
      <c r="O11" s="209">
        <f>'END Jul 2020'!BB5</f>
        <v>0</v>
      </c>
      <c r="P11" s="209">
        <f>'END Jul 2020'!BC5</f>
        <v>0</v>
      </c>
      <c r="Q11" s="378" t="str">
        <f t="shared" si="3"/>
        <v>No discount</v>
      </c>
      <c r="R11" s="378" t="str">
        <f t="shared" si="4"/>
        <v>Exclusive</v>
      </c>
      <c r="S11" s="379">
        <f t="shared" si="5"/>
        <v>1426.9509090909089</v>
      </c>
      <c r="T11" s="209">
        <f t="shared" si="6"/>
        <v>1426.9509090909089</v>
      </c>
      <c r="U11" s="381">
        <f t="shared" si="9"/>
        <v>1569.646</v>
      </c>
      <c r="V11" s="381">
        <f t="shared" si="9"/>
        <v>1569.646</v>
      </c>
      <c r="W11" s="210">
        <f>'END Jul 2020'!BL5</f>
        <v>0</v>
      </c>
      <c r="X11" s="211" t="str">
        <f>'END Jul 2020'!BM5</f>
        <v>n</v>
      </c>
    </row>
    <row r="12" spans="1:24" x14ac:dyDescent="0.15">
      <c r="A12" s="163" t="str">
        <f>'END Jul 2020'!K6</f>
        <v>Commander</v>
      </c>
      <c r="B12" s="158" t="str">
        <f>'END Jul 2020'!L6</f>
        <v>Market offer</v>
      </c>
      <c r="C12" s="215">
        <f>IF('END Jul 2020'!BP6=0,91*'END Jul 2020'!M6/100,(91*'END Jul 2020'!M6/100)+'END Jul 2020'!BP6/4)</f>
        <v>76.812272727272713</v>
      </c>
      <c r="D12" s="215">
        <f>IF('END Jul 2020'!O6="",$C$5*'END Jul 2020'!N6/100,IF($C$5&gt;='END Jul 2020'!P6,('END Jul 2020'!P6*'END Jul 2020'!N6/100),($C$5*'END Jul 2020'!N6/100)))</f>
        <v>301.63636363636363</v>
      </c>
      <c r="E12" s="215">
        <f>IF(AND('END Jul 2020'!P6&gt;0,'END Jul 2020'!R6&gt;0),IF($C$5&lt;'END Jul 2020'!P6,0,IF($C$5&lt;=('END Jul 2020'!R6+'END Jul 2020'!P6),(($C$5-'END Jul 2020'!P6)*'END Jul 2020'!Q6/100),(('END Jul 2020'!R6)*'END Jul 2020'!Q6/100))),0)</f>
        <v>0</v>
      </c>
      <c r="F12" s="215">
        <f>IF(AND('END Jul 2020'!Q6&gt;0,'END Jul 2020'!S6&gt;0),IF($C$5&lt;('END Jul 2020'!R6+'END Jul 2020'!P6),0,IF($C$5&lt;=('END Jul 2020'!T6+'END Jul 2020'!R6+'END Jul 2020'!P6),(($C$5-('END Jul 2020'!R6+'END Jul 2020'!P6))*'END Jul 2020'!S6/100),('END Jul 2020'!T6*'END Jul 2020'!S6/100))),0)</f>
        <v>0</v>
      </c>
      <c r="G12" s="215">
        <v>0</v>
      </c>
      <c r="H12" s="215">
        <f>IF(AND('END Jul 2020'!R6&gt;0,'END Jul 2020'!T6&gt;0),IF(($C$5&lt;'END Jul 2020'!T6),(0),($C$5-'END Jul 2020'!T6)*'END Jul 2020'!U6/100),IF(AND('END Jul 2020'!R6&gt;0,'END Jul 2020'!T6=""),IF(($C$5&lt;'END Jul 2020'!R6+'END Jul 2020'!P6),(0),(($C$5-('END Jul 2020'!R6+'END Jul 2020'!P6))*'END Jul 2020'!S6/100)),IF(AND('END Jul 2020'!P6&gt;0,'END Jul 2020'!R6=""&gt;0),IF(($C$5&lt;'END Jul 2020'!P6),(0),($C$5-'END Jul 2020'!P6)*'END Jul 2020'!Q6/100),0)))</f>
        <v>0</v>
      </c>
      <c r="I12" s="215">
        <f t="shared" si="7"/>
        <v>378.44863636363635</v>
      </c>
      <c r="J12" s="377">
        <f t="shared" si="1"/>
        <v>1206.5454545454545</v>
      </c>
      <c r="K12" s="209">
        <f t="shared" si="2"/>
        <v>1513.7945454545454</v>
      </c>
      <c r="L12" s="181">
        <f t="shared" si="8"/>
        <v>1665.174</v>
      </c>
      <c r="M12" s="209">
        <f>'END Jul 2020'!AZ6</f>
        <v>0</v>
      </c>
      <c r="N12" s="209">
        <f>'END Jul 2020'!BA6</f>
        <v>0</v>
      </c>
      <c r="O12" s="209">
        <f>'END Jul 2020'!BB6</f>
        <v>0</v>
      </c>
      <c r="P12" s="209">
        <f>'END Jul 2020'!BC6</f>
        <v>0</v>
      </c>
      <c r="Q12" s="378" t="str">
        <f t="shared" si="3"/>
        <v>No discount</v>
      </c>
      <c r="R12" s="378" t="str">
        <f t="shared" si="4"/>
        <v>Exclusive</v>
      </c>
      <c r="S12" s="379">
        <f t="shared" si="5"/>
        <v>1513.7945454545454</v>
      </c>
      <c r="T12" s="209">
        <f t="shared" si="6"/>
        <v>1513.7945454545454</v>
      </c>
      <c r="U12" s="381">
        <f t="shared" si="9"/>
        <v>1665.174</v>
      </c>
      <c r="V12" s="381">
        <f t="shared" si="9"/>
        <v>1665.174</v>
      </c>
      <c r="W12" s="210">
        <f>'END Jul 2020'!BL6</f>
        <v>0</v>
      </c>
      <c r="X12" s="211" t="str">
        <f>'END Jul 2020'!BM6</f>
        <v>n</v>
      </c>
    </row>
    <row r="13" spans="1:24" x14ac:dyDescent="0.15">
      <c r="A13" s="163" t="str">
        <f>'END Jul 2020'!K7</f>
        <v>CovaU</v>
      </c>
      <c r="B13" s="158" t="str">
        <f>'END Jul 2020'!L7</f>
        <v>Freedom Plus</v>
      </c>
      <c r="C13" s="215">
        <f>IF('END Jul 2020'!BP7=0,91*'END Jul 2020'!M7/100,(91*'END Jul 2020'!M7/100)+'END Jul 2020'!BP7/4)</f>
        <v>98.28</v>
      </c>
      <c r="D13" s="215">
        <f>IF('END Jul 2020'!O7="",$C$5*'END Jul 2020'!N7/100,IF($C$5&gt;='END Jul 2020'!P7,('END Jul 2020'!P7*'END Jul 2020'!N7/100),($C$5*'END Jul 2020'!N7/100)))</f>
        <v>420</v>
      </c>
      <c r="E13" s="215">
        <f>IF(AND('END Jul 2020'!P7&gt;0,'END Jul 2020'!R7&gt;0),IF($C$5&lt;'END Jul 2020'!P7,0,IF($C$5&lt;=('END Jul 2020'!R7+'END Jul 2020'!P7),(($C$5-'END Jul 2020'!P7)*'END Jul 2020'!Q7/100),(('END Jul 2020'!R7)*'END Jul 2020'!Q7/100))),0)</f>
        <v>0</v>
      </c>
      <c r="F13" s="215">
        <f>IF(AND('END Jul 2020'!Q7&gt;0,'END Jul 2020'!S7&gt;0),IF($C$5&lt;('END Jul 2020'!R7+'END Jul 2020'!P7),0,IF($C$5&lt;=('END Jul 2020'!T7+'END Jul 2020'!R7+'END Jul 2020'!P7),(($C$5-('END Jul 2020'!R7+'END Jul 2020'!P7))*'END Jul 2020'!S7/100),('END Jul 2020'!T7*'END Jul 2020'!S7/100))),0)</f>
        <v>0</v>
      </c>
      <c r="G13" s="215">
        <v>0</v>
      </c>
      <c r="H13" s="215">
        <f>IF(AND('END Jul 2020'!R7&gt;0,'END Jul 2020'!T7&gt;0),IF(($C$5&lt;'END Jul 2020'!T7),(0),($C$5-'END Jul 2020'!T7)*'END Jul 2020'!U7/100),IF(AND('END Jul 2020'!R7&gt;0,'END Jul 2020'!T7=""),IF(($C$5&lt;'END Jul 2020'!R7+'END Jul 2020'!P7),(0),(($C$5-('END Jul 2020'!R7+'END Jul 2020'!P7))*'END Jul 2020'!S7/100)),IF(AND('END Jul 2020'!P7&gt;0,'END Jul 2020'!R7=""&gt;0),IF(($C$5&lt;'END Jul 2020'!P7),(0),($C$5-'END Jul 2020'!P7)*'END Jul 2020'!Q7/100),0)))</f>
        <v>0</v>
      </c>
      <c r="I13" s="215">
        <f t="shared" si="7"/>
        <v>518.28</v>
      </c>
      <c r="J13" s="377">
        <f t="shared" si="1"/>
        <v>1680</v>
      </c>
      <c r="K13" s="209">
        <f t="shared" si="2"/>
        <v>2073.12</v>
      </c>
      <c r="L13" s="181">
        <f t="shared" si="8"/>
        <v>2280.4320000000002</v>
      </c>
      <c r="M13" s="209">
        <f>'END Jul 2020'!AZ7</f>
        <v>20</v>
      </c>
      <c r="N13" s="209">
        <f>'END Jul 2020'!BA7</f>
        <v>0</v>
      </c>
      <c r="O13" s="209">
        <f>'END Jul 2020'!BB7</f>
        <v>0</v>
      </c>
      <c r="P13" s="209">
        <f>'END Jul 2020'!BC7</f>
        <v>0</v>
      </c>
      <c r="Q13" s="378" t="str">
        <f t="shared" si="3"/>
        <v>Guaranteed off bill</v>
      </c>
      <c r="R13" s="378" t="str">
        <f t="shared" si="4"/>
        <v>Exclusive</v>
      </c>
      <c r="S13" s="379">
        <f t="shared" si="5"/>
        <v>1658.4959999999999</v>
      </c>
      <c r="T13" s="209">
        <f t="shared" si="6"/>
        <v>1658.4959999999999</v>
      </c>
      <c r="U13" s="381">
        <f t="shared" si="9"/>
        <v>1824.3456000000001</v>
      </c>
      <c r="V13" s="381">
        <f t="shared" si="9"/>
        <v>1824.3456000000001</v>
      </c>
      <c r="W13" s="210">
        <f>'END Jul 2020'!BL7</f>
        <v>0</v>
      </c>
      <c r="X13" s="211" t="str">
        <f>'END Jul 2020'!BM7</f>
        <v>n</v>
      </c>
    </row>
    <row r="14" spans="1:24" x14ac:dyDescent="0.15">
      <c r="A14" s="163" t="str">
        <f>'END Jul 2020'!K8</f>
        <v>Diamond Energy</v>
      </c>
      <c r="B14" s="158" t="str">
        <f>'END Jul 2020'!L8</f>
        <v>Renewable Saver POT</v>
      </c>
      <c r="C14" s="215">
        <f>IF('END Jul 2020'!BP8=0,91*'END Jul 2020'!M8/100,(91*'END Jul 2020'!M8/100)+'END Jul 2020'!BP8/4)</f>
        <v>72.709000000000003</v>
      </c>
      <c r="D14" s="215">
        <f>IF('END Jul 2020'!O8="",$C$5*'END Jul 2020'!N8/100,IF($C$5&gt;='END Jul 2020'!P8,('END Jul 2020'!P8*'END Jul 2020'!N8/100),($C$5*'END Jul 2020'!N8/100)))</f>
        <v>74.86363636363636</v>
      </c>
      <c r="E14" s="215">
        <f>IF(AND('END Jul 2020'!P8&gt;0,'END Jul 2020'!R8&gt;0),IF($C$5&lt;'END Jul 2020'!P8,0,IF($C$5&lt;=('END Jul 2020'!R8+'END Jul 2020'!P8),(($C$5-'END Jul 2020'!P8)*'END Jul 2020'!Q8/100),(('END Jul 2020'!R8)*'END Jul 2020'!Q8/100))),0)</f>
        <v>0</v>
      </c>
      <c r="F14" s="215">
        <f>IF(AND('END Jul 2020'!Q8&gt;0,'END Jul 2020'!S8&gt;0),IF($C$5&lt;('END Jul 2020'!R8+'END Jul 2020'!P8),0,IF($C$5&lt;=('END Jul 2020'!T8+'END Jul 2020'!R8+'END Jul 2020'!P8),(($C$5-('END Jul 2020'!R8+'END Jul 2020'!P8))*'END Jul 2020'!S8/100),('END Jul 2020'!T8*'END Jul 2020'!S8/100))),0)</f>
        <v>0</v>
      </c>
      <c r="G14" s="215">
        <v>0</v>
      </c>
      <c r="H14" s="215">
        <f>IF(AND('END Jul 2020'!R8&gt;0,'END Jul 2020'!T8&gt;0),IF(($C$5&lt;'END Jul 2020'!T8),(0),($C$5-'END Jul 2020'!T8)*'END Jul 2020'!U8/100),IF(AND('END Jul 2020'!R8&gt;0,'END Jul 2020'!T8=""),IF(($C$5&lt;'END Jul 2020'!R8+'END Jul 2020'!P8),(0),(($C$5-('END Jul 2020'!R8+'END Jul 2020'!P8))*'END Jul 2020'!S8/100)),IF(AND('END Jul 2020'!P8&gt;0,'END Jul 2020'!R8=""&gt;0),IF(($C$5&lt;'END Jul 2020'!P8),(0),($C$5-'END Jul 2020'!P8)*'END Jul 2020'!Q8/100),0)))</f>
        <v>323.45454545454538</v>
      </c>
      <c r="I14" s="215">
        <f t="shared" si="0"/>
        <v>471.02718181818176</v>
      </c>
      <c r="J14" s="377">
        <f t="shared" si="1"/>
        <v>1593.272727272727</v>
      </c>
      <c r="K14" s="209">
        <f t="shared" si="2"/>
        <v>1884.108727272727</v>
      </c>
      <c r="L14" s="181">
        <f t="shared" si="8"/>
        <v>2072.5196000000001</v>
      </c>
      <c r="M14" s="209">
        <f>'END Jul 2020'!AZ8</f>
        <v>0</v>
      </c>
      <c r="N14" s="209">
        <f>'END Jul 2020'!BA8</f>
        <v>0</v>
      </c>
      <c r="O14" s="209">
        <f>'END Jul 2020'!BB8</f>
        <v>7</v>
      </c>
      <c r="P14" s="209">
        <f>'END Jul 2020'!BC8</f>
        <v>0</v>
      </c>
      <c r="Q14" s="378" t="str">
        <f t="shared" si="3"/>
        <v>Pay-on-time off bill</v>
      </c>
      <c r="R14" s="378" t="str">
        <f t="shared" si="4"/>
        <v>Exclusive</v>
      </c>
      <c r="S14" s="379">
        <f t="shared" si="5"/>
        <v>1884.108727272727</v>
      </c>
      <c r="T14" s="209">
        <f t="shared" si="6"/>
        <v>1752.2211163636362</v>
      </c>
      <c r="U14" s="381">
        <f t="shared" si="9"/>
        <v>2072.5196000000001</v>
      </c>
      <c r="V14" s="381">
        <f t="shared" si="9"/>
        <v>1927.4432279999999</v>
      </c>
      <c r="W14" s="210">
        <f>'END Jul 2020'!BL8</f>
        <v>0</v>
      </c>
      <c r="X14" s="211" t="str">
        <f>'END Jul 2020'!BM8</f>
        <v>n</v>
      </c>
    </row>
    <row r="15" spans="1:24" x14ac:dyDescent="0.15">
      <c r="A15" s="163" t="str">
        <f>'END Jul 2020'!K9</f>
        <v>Dodo Power &amp; Gas</v>
      </c>
      <c r="B15" s="158" t="str">
        <f>'END Jul 2020'!L9</f>
        <v>Market offer</v>
      </c>
      <c r="C15" s="215">
        <f>IF('END Jul 2020'!BP9=0,91*'END Jul 2020'!M9/100,(91*'END Jul 2020'!M9/100)+'END Jul 2020'!BP9/4)</f>
        <v>76.812272727272713</v>
      </c>
      <c r="D15" s="215">
        <f>IF('END Jul 2020'!O9="",$C$5*'END Jul 2020'!N9/100,IF($C$5&gt;='END Jul 2020'!P9,('END Jul 2020'!P9*'END Jul 2020'!N9/100),($C$5*'END Jul 2020'!N9/100)))</f>
        <v>301.63636363636363</v>
      </c>
      <c r="E15" s="215">
        <f>IF(AND('END Jul 2020'!P9&gt;0,'END Jul 2020'!R9&gt;0),IF($C$5&lt;'END Jul 2020'!P9,0,IF($C$5&lt;=('END Jul 2020'!R9+'END Jul 2020'!P9),(($C$5-'END Jul 2020'!P9)*'END Jul 2020'!Q9/100),(('END Jul 2020'!R9)*'END Jul 2020'!Q9/100))),0)</f>
        <v>0</v>
      </c>
      <c r="F15" s="215">
        <f>IF(AND('END Jul 2020'!Q9&gt;0,'END Jul 2020'!S9&gt;0),IF($C$5&lt;('END Jul 2020'!R9+'END Jul 2020'!P9),0,IF($C$5&lt;=('END Jul 2020'!T9+'END Jul 2020'!R9+'END Jul 2020'!P9),(($C$5-('END Jul 2020'!R9+'END Jul 2020'!P9))*'END Jul 2020'!S9/100),('END Jul 2020'!T9*'END Jul 2020'!S9/100))),0)</f>
        <v>0</v>
      </c>
      <c r="G15" s="215">
        <v>0</v>
      </c>
      <c r="H15" s="215">
        <f>IF(AND('END Jul 2020'!R9&gt;0,'END Jul 2020'!T9&gt;0),IF(($C$5&lt;'END Jul 2020'!T9),(0),($C$5-'END Jul 2020'!T9)*'END Jul 2020'!U9/100),IF(AND('END Jul 2020'!R9&gt;0,'END Jul 2020'!T9=""),IF(($C$5&lt;'END Jul 2020'!R9+'END Jul 2020'!P9),(0),(($C$5-('END Jul 2020'!R9+'END Jul 2020'!P9))*'END Jul 2020'!S9/100)),IF(AND('END Jul 2020'!P9&gt;0,'END Jul 2020'!R9=""&gt;0),IF(($C$5&lt;'END Jul 2020'!P9),(0),($C$5-'END Jul 2020'!P9)*'END Jul 2020'!Q9/100),0)))</f>
        <v>0</v>
      </c>
      <c r="I15" s="215">
        <f t="shared" ref="I15" si="10">SUM(C15:H15)</f>
        <v>378.44863636363635</v>
      </c>
      <c r="J15" s="377">
        <f t="shared" si="1"/>
        <v>1206.5454545454545</v>
      </c>
      <c r="K15" s="209">
        <f t="shared" si="2"/>
        <v>1513.7945454545454</v>
      </c>
      <c r="L15" s="181">
        <f t="shared" si="8"/>
        <v>1665.174</v>
      </c>
      <c r="M15" s="209">
        <f>'END Jul 2020'!AZ9</f>
        <v>0</v>
      </c>
      <c r="N15" s="209">
        <f>'END Jul 2020'!BA9</f>
        <v>0</v>
      </c>
      <c r="O15" s="209">
        <f>'END Jul 2020'!BB9</f>
        <v>0</v>
      </c>
      <c r="P15" s="209">
        <f>'END Jul 2020'!BC9</f>
        <v>0</v>
      </c>
      <c r="Q15" s="378" t="str">
        <f t="shared" si="3"/>
        <v>No discount</v>
      </c>
      <c r="R15" s="378" t="str">
        <f t="shared" si="4"/>
        <v>Exclusive</v>
      </c>
      <c r="S15" s="379">
        <f t="shared" si="5"/>
        <v>1513.7945454545454</v>
      </c>
      <c r="T15" s="209">
        <f t="shared" si="6"/>
        <v>1513.7945454545454</v>
      </c>
      <c r="U15" s="381">
        <f t="shared" si="9"/>
        <v>1665.174</v>
      </c>
      <c r="V15" s="381">
        <f t="shared" si="9"/>
        <v>1665.174</v>
      </c>
      <c r="W15" s="210">
        <f>'END Jul 2020'!BL9</f>
        <v>0</v>
      </c>
      <c r="X15" s="211" t="str">
        <f>'END Jul 2020'!BM9</f>
        <v>n</v>
      </c>
    </row>
    <row r="16" spans="1:24" x14ac:dyDescent="0.15">
      <c r="A16" s="163" t="str">
        <f>'END Jul 2020'!K10</f>
        <v>EnergyAustralia</v>
      </c>
      <c r="B16" s="158" t="str">
        <f>'END Jul 2020'!L10</f>
        <v>Total Plan Home</v>
      </c>
      <c r="C16" s="215">
        <f>IF('END Jul 2020'!BP10=0,91*'END Jul 2020'!M10/100,(91*'END Jul 2020'!M10/100)+'END Jul 2020'!BP10/4)</f>
        <v>68.25</v>
      </c>
      <c r="D16" s="215">
        <f>IF('END Jul 2020'!O10="",$C$5*'END Jul 2020'!N10/100,IF($C$5&gt;='END Jul 2020'!P10,('END Jul 2020'!P10*'END Jul 2020'!N10/100),($C$5*'END Jul 2020'!N10/100)))</f>
        <v>392.31818181818176</v>
      </c>
      <c r="E16" s="215">
        <f>IF(AND('END Jul 2020'!P10&gt;0,'END Jul 2020'!R10&gt;0),IF($C$5&lt;'END Jul 2020'!P10,0,IF($C$5&lt;=('END Jul 2020'!R10+'END Jul 2020'!P10),(($C$5-'END Jul 2020'!P10)*'END Jul 2020'!Q10/100),(('END Jul 2020'!R10)*'END Jul 2020'!Q10/100))),0)</f>
        <v>0</v>
      </c>
      <c r="F16" s="215">
        <f>IF(AND('END Jul 2020'!Q10&gt;0,'END Jul 2020'!S10&gt;0),IF($C$5&lt;('END Jul 2020'!R10+'END Jul 2020'!P10),0,IF($C$5&lt;=('END Jul 2020'!T10+'END Jul 2020'!R10+'END Jul 2020'!P10),(($C$5-('END Jul 2020'!R10+'END Jul 2020'!P10))*'END Jul 2020'!S10/100),('END Jul 2020'!T10*'END Jul 2020'!S10/100))),0)</f>
        <v>0</v>
      </c>
      <c r="G16" s="215">
        <v>0</v>
      </c>
      <c r="H16" s="215">
        <f>IF(AND('END Jul 2020'!R10&gt;0,'END Jul 2020'!T10&gt;0),IF(($C$5&lt;'END Jul 2020'!T10),(0),($C$5-'END Jul 2020'!T10)*'END Jul 2020'!U10/100),IF(AND('END Jul 2020'!R10&gt;0,'END Jul 2020'!T10=""),IF(($C$5&lt;'END Jul 2020'!R10+'END Jul 2020'!P10),(0),(($C$5-('END Jul 2020'!R10+'END Jul 2020'!P10))*'END Jul 2020'!S10/100)),IF(AND('END Jul 2020'!P10&gt;0,'END Jul 2020'!R10=""&gt;0),IF(($C$5&lt;'END Jul 2020'!P10),(0),($C$5-'END Jul 2020'!P10)*'END Jul 2020'!Q10/100),0)))</f>
        <v>0</v>
      </c>
      <c r="I16" s="215">
        <f t="shared" ref="I16:I17" si="11">SUM(C16:H16)</f>
        <v>460.56818181818176</v>
      </c>
      <c r="J16" s="377">
        <f t="shared" si="1"/>
        <v>1569.272727272727</v>
      </c>
      <c r="K16" s="209">
        <f t="shared" si="2"/>
        <v>1842.272727272727</v>
      </c>
      <c r="L16" s="181">
        <f t="shared" si="8"/>
        <v>2026.5</v>
      </c>
      <c r="M16" s="209">
        <f>'END Jul 2020'!AZ10</f>
        <v>16</v>
      </c>
      <c r="N16" s="209">
        <f>'END Jul 2020'!BA10</f>
        <v>0</v>
      </c>
      <c r="O16" s="209">
        <f>'END Jul 2020'!BB10</f>
        <v>0</v>
      </c>
      <c r="P16" s="209">
        <f>'END Jul 2020'!BC10</f>
        <v>0</v>
      </c>
      <c r="Q16" s="378" t="str">
        <f t="shared" si="3"/>
        <v>Guaranteed off bill</v>
      </c>
      <c r="R16" s="378" t="str">
        <f t="shared" si="4"/>
        <v>Exclusive</v>
      </c>
      <c r="S16" s="379">
        <f t="shared" si="5"/>
        <v>1547.5090909090907</v>
      </c>
      <c r="T16" s="209">
        <f t="shared" si="6"/>
        <v>1547.5090909090907</v>
      </c>
      <c r="U16" s="381">
        <f t="shared" si="9"/>
        <v>1702.26</v>
      </c>
      <c r="V16" s="381">
        <f t="shared" si="9"/>
        <v>1702.26</v>
      </c>
      <c r="W16" s="210">
        <f>'END Jul 2020'!BL10</f>
        <v>0</v>
      </c>
      <c r="X16" s="211" t="str">
        <f>'END Jul 2020'!BM10</f>
        <v>n</v>
      </c>
    </row>
    <row r="17" spans="1:24" x14ac:dyDescent="0.15">
      <c r="A17" s="163" t="str">
        <f>'END Jul 2020'!K11</f>
        <v>Mojo Power</v>
      </c>
      <c r="B17" s="158" t="str">
        <f>'END Jul 2020'!L11</f>
        <v>All Day Breakfast</v>
      </c>
      <c r="C17" s="215">
        <f>IF('END Jul 2020'!BP11=0,91*'END Jul 2020'!M11/100,(91*'END Jul 2020'!M11/100)+'END Jul 2020'!BP11/4)</f>
        <v>64.576909090909083</v>
      </c>
      <c r="D17" s="215">
        <f>IF('END Jul 2020'!O11="",$C$5*'END Jul 2020'!N11/100,IF($C$5&gt;='END Jul 2020'!P11,('END Jul 2020'!P11*'END Jul 2020'!N11/100),($C$5*'END Jul 2020'!N11/100)))</f>
        <v>285.81818181818181</v>
      </c>
      <c r="E17" s="215">
        <f>IF(AND('END Jul 2020'!P11&gt;0,'END Jul 2020'!R11&gt;0),IF($C$5&lt;'END Jul 2020'!P11,0,IF($C$5&lt;=('END Jul 2020'!R11+'END Jul 2020'!P11),(($C$5-'END Jul 2020'!P11)*'END Jul 2020'!Q11/100),(('END Jul 2020'!R11)*'END Jul 2020'!Q11/100))),0)</f>
        <v>0</v>
      </c>
      <c r="F17" s="215">
        <f>IF(AND('END Jul 2020'!Q11&gt;0,'END Jul 2020'!S11&gt;0),IF($C$5&lt;('END Jul 2020'!R11+'END Jul 2020'!P11),0,IF($C$5&lt;=('END Jul 2020'!T11+'END Jul 2020'!R11+'END Jul 2020'!P11),(($C$5-('END Jul 2020'!R11+'END Jul 2020'!P11))*'END Jul 2020'!S11/100),('END Jul 2020'!T11*'END Jul 2020'!S11/100))),0)</f>
        <v>0</v>
      </c>
      <c r="G17" s="215">
        <v>0</v>
      </c>
      <c r="H17" s="215">
        <f>IF(AND('END Jul 2020'!R11&gt;0,'END Jul 2020'!T11&gt;0),IF(($C$5&lt;'END Jul 2020'!T11),(0),($C$5-'END Jul 2020'!T11)*'END Jul 2020'!U11/100),IF(AND('END Jul 2020'!R11&gt;0,'END Jul 2020'!T11=""),IF(($C$5&lt;'END Jul 2020'!R11+'END Jul 2020'!P11),(0),(($C$5-('END Jul 2020'!R11+'END Jul 2020'!P11))*'END Jul 2020'!S11/100)),IF(AND('END Jul 2020'!P11&gt;0,'END Jul 2020'!R11=""&gt;0),IF(($C$5&lt;'END Jul 2020'!P11),(0),($C$5-'END Jul 2020'!P11)*'END Jul 2020'!Q11/100),0)))</f>
        <v>0</v>
      </c>
      <c r="I17" s="215">
        <f t="shared" si="11"/>
        <v>350.39509090909087</v>
      </c>
      <c r="J17" s="377">
        <f t="shared" si="1"/>
        <v>1143.272727272727</v>
      </c>
      <c r="K17" s="209">
        <f t="shared" si="2"/>
        <v>1401.5803636363635</v>
      </c>
      <c r="L17" s="181">
        <f t="shared" si="8"/>
        <v>1541.7384</v>
      </c>
      <c r="M17" s="209">
        <f>'END Jul 2020'!AZ11</f>
        <v>0</v>
      </c>
      <c r="N17" s="209">
        <f>'END Jul 2020'!BA11</f>
        <v>0</v>
      </c>
      <c r="O17" s="209">
        <f>'END Jul 2020'!BB11</f>
        <v>0</v>
      </c>
      <c r="P17" s="209">
        <f>'END Jul 2020'!BC11</f>
        <v>0</v>
      </c>
      <c r="Q17" s="378" t="str">
        <f t="shared" si="3"/>
        <v>No discount</v>
      </c>
      <c r="R17" s="378" t="str">
        <f t="shared" si="4"/>
        <v>Exclusive</v>
      </c>
      <c r="S17" s="379">
        <f t="shared" si="5"/>
        <v>1401.5803636363635</v>
      </c>
      <c r="T17" s="209">
        <f t="shared" si="6"/>
        <v>1401.5803636363635</v>
      </c>
      <c r="U17" s="381">
        <f t="shared" si="9"/>
        <v>1541.7384</v>
      </c>
      <c r="V17" s="381">
        <f t="shared" si="9"/>
        <v>1541.7384</v>
      </c>
      <c r="W17" s="210">
        <f>'END Jul 2020'!BL11</f>
        <v>0</v>
      </c>
      <c r="X17" s="211" t="str">
        <f>'END Jul 2020'!BM11</f>
        <v>n</v>
      </c>
    </row>
    <row r="18" spans="1:24" x14ac:dyDescent="0.15">
      <c r="A18" s="163" t="str">
        <f>'END Jul 2020'!K12</f>
        <v>Momentum Energy</v>
      </c>
      <c r="B18" s="158" t="str">
        <f>'END Jul 2020'!L12</f>
        <v>SmilePower Flexi</v>
      </c>
      <c r="C18" s="215">
        <f>IF('END Jul 2020'!BP12=0,91*'END Jul 2020'!M12/100,(91*'END Jul 2020'!M12/100)+'END Jul 2020'!BP12/4)</f>
        <v>84.61345454545453</v>
      </c>
      <c r="D18" s="215">
        <f>IF('END Jul 2020'!O12="",$C$5*'END Jul 2020'!N12/100,IF($C$5&gt;='END Jul 2020'!P12,('END Jul 2020'!P12*'END Jul 2020'!N12/100),($C$5*'END Jul 2020'!N12/100)))</f>
        <v>362.72727272727275</v>
      </c>
      <c r="E18" s="215">
        <f>IF(AND('END Jul 2020'!P12&gt;0,'END Jul 2020'!R12&gt;0),IF($C$5&lt;'END Jul 2020'!P12,0,IF($C$5&lt;=('END Jul 2020'!R12+'END Jul 2020'!P12),(($C$5-'END Jul 2020'!P12)*'END Jul 2020'!Q12/100),(('END Jul 2020'!R12)*'END Jul 2020'!Q12/100))),0)</f>
        <v>0</v>
      </c>
      <c r="F18" s="215">
        <f>IF(AND('END Jul 2020'!Q12&gt;0,'END Jul 2020'!S12&gt;0),IF($C$5&lt;('END Jul 2020'!R12+'END Jul 2020'!P12),0,IF($C$5&lt;=('END Jul 2020'!T12+'END Jul 2020'!R12+'END Jul 2020'!P12),(($C$5-('END Jul 2020'!R12+'END Jul 2020'!P12))*'END Jul 2020'!S12/100),('END Jul 2020'!T12*'END Jul 2020'!S12/100))),0)</f>
        <v>0</v>
      </c>
      <c r="G18" s="215">
        <v>0</v>
      </c>
      <c r="H18" s="215">
        <f>IF(AND('END Jul 2020'!R12&gt;0,'END Jul 2020'!T12&gt;0),IF(($C$5&lt;'END Jul 2020'!T12),(0),($C$5-'END Jul 2020'!T12)*'END Jul 2020'!U12/100),IF(AND('END Jul 2020'!R12&gt;0,'END Jul 2020'!T12=""),IF(($C$5&lt;'END Jul 2020'!R12+'END Jul 2020'!P12),(0),(($C$5-('END Jul 2020'!R12+'END Jul 2020'!P12))*'END Jul 2020'!S12/100)),IF(AND('END Jul 2020'!P12&gt;0,'END Jul 2020'!R12=""&gt;0),IF(($C$5&lt;'END Jul 2020'!P12),(0),($C$5-'END Jul 2020'!P12)*'END Jul 2020'!Q12/100),0)))</f>
        <v>0</v>
      </c>
      <c r="I18" s="215">
        <f t="shared" si="0"/>
        <v>447.34072727272729</v>
      </c>
      <c r="J18" s="377">
        <f t="shared" si="1"/>
        <v>1450.909090909091</v>
      </c>
      <c r="K18" s="209">
        <f t="shared" si="2"/>
        <v>1789.3629090909092</v>
      </c>
      <c r="L18" s="181">
        <f t="shared" si="8"/>
        <v>1968.2992000000002</v>
      </c>
      <c r="M18" s="209">
        <f>'END Jul 2020'!AZ12</f>
        <v>0</v>
      </c>
      <c r="N18" s="209">
        <f>'END Jul 2020'!BA12</f>
        <v>0</v>
      </c>
      <c r="O18" s="209">
        <f>'END Jul 2020'!BB12</f>
        <v>0</v>
      </c>
      <c r="P18" s="209">
        <f>'END Jul 2020'!BC12</f>
        <v>0</v>
      </c>
      <c r="Q18" s="378" t="str">
        <f t="shared" si="3"/>
        <v>No discount</v>
      </c>
      <c r="R18" s="378" t="str">
        <f t="shared" si="4"/>
        <v>Exclusive</v>
      </c>
      <c r="S18" s="379">
        <f t="shared" si="5"/>
        <v>1789.3629090909092</v>
      </c>
      <c r="T18" s="209">
        <f t="shared" si="6"/>
        <v>1789.3629090909092</v>
      </c>
      <c r="U18" s="381">
        <f t="shared" si="9"/>
        <v>1968.2992000000002</v>
      </c>
      <c r="V18" s="381">
        <f t="shared" si="9"/>
        <v>1968.2992000000002</v>
      </c>
      <c r="W18" s="210">
        <f>'END Jul 2020'!BL12</f>
        <v>0</v>
      </c>
      <c r="X18" s="211" t="str">
        <f>'END Jul 2020'!BM12</f>
        <v>n</v>
      </c>
    </row>
    <row r="19" spans="1:24" x14ac:dyDescent="0.15">
      <c r="A19" s="163" t="str">
        <f>'END Jul 2020'!K13</f>
        <v>Origin Energy</v>
      </c>
      <c r="B19" s="158" t="str">
        <f>'END Jul 2020'!L13</f>
        <v>Flexi</v>
      </c>
      <c r="C19" s="215">
        <f>IF('END Jul 2020'!BP13=0,91*'END Jul 2020'!M13/100,(91*'END Jul 2020'!M13/100)+'END Jul 2020'!BP13/4)</f>
        <v>71.98927272727272</v>
      </c>
      <c r="D19" s="215">
        <f>IF('END Jul 2020'!O13="",$C$5*'END Jul 2020'!N13/100,IF($C$5&gt;='END Jul 2020'!P13,('END Jul 2020'!P13*'END Jul 2020'!N13/100),($C$5*'END Jul 2020'!N13/100)))</f>
        <v>387.81818181818181</v>
      </c>
      <c r="E19" s="215">
        <f>IF(AND('END Jul 2020'!P13&gt;0,'END Jul 2020'!R13&gt;0),IF($C$5&lt;'END Jul 2020'!P13,0,IF($C$5&lt;=('END Jul 2020'!R13+'END Jul 2020'!P13),(($C$5-'END Jul 2020'!P13)*'END Jul 2020'!Q13/100),(('END Jul 2020'!R13)*'END Jul 2020'!Q13/100))),0)</f>
        <v>0</v>
      </c>
      <c r="F19" s="215">
        <f>IF(AND('END Jul 2020'!Q13&gt;0,'END Jul 2020'!S13&gt;0),IF($C$5&lt;('END Jul 2020'!R13+'END Jul 2020'!P13),0,IF($C$5&lt;=('END Jul 2020'!T13+'END Jul 2020'!R13+'END Jul 2020'!P13),(($C$5-('END Jul 2020'!R13+'END Jul 2020'!P13))*'END Jul 2020'!S13/100),('END Jul 2020'!T13*'END Jul 2020'!S13/100))),0)</f>
        <v>0</v>
      </c>
      <c r="G19" s="215">
        <v>0</v>
      </c>
      <c r="H19" s="215">
        <f>IF(AND('END Jul 2020'!R13&gt;0,'END Jul 2020'!T13&gt;0),IF(($C$5&lt;'END Jul 2020'!T13),(0),($C$5-'END Jul 2020'!T13)*'END Jul 2020'!U13/100),IF(AND('END Jul 2020'!R13&gt;0,'END Jul 2020'!T13=""),IF(($C$5&lt;'END Jul 2020'!R13+'END Jul 2020'!P13),(0),(($C$5-('END Jul 2020'!R13+'END Jul 2020'!P13))*'END Jul 2020'!S13/100)),IF(AND('END Jul 2020'!P13&gt;0,'END Jul 2020'!R13=""&gt;0),IF(($C$5&lt;'END Jul 2020'!P13),(0),($C$5-'END Jul 2020'!P13)*'END Jul 2020'!Q13/100),0)))</f>
        <v>0</v>
      </c>
      <c r="I19" s="215">
        <f t="shared" si="0"/>
        <v>459.80745454545456</v>
      </c>
      <c r="J19" s="377">
        <f t="shared" si="1"/>
        <v>1551.2727272727275</v>
      </c>
      <c r="K19" s="209">
        <f t="shared" si="2"/>
        <v>1839.2298181818182</v>
      </c>
      <c r="L19" s="181">
        <f t="shared" si="8"/>
        <v>2023.1528000000003</v>
      </c>
      <c r="M19" s="209">
        <f>'END Jul 2020'!AZ13</f>
        <v>14</v>
      </c>
      <c r="N19" s="209">
        <f>'END Jul 2020'!BA13</f>
        <v>0</v>
      </c>
      <c r="O19" s="209">
        <f>'END Jul 2020'!BB13</f>
        <v>0</v>
      </c>
      <c r="P19" s="209">
        <f>'END Jul 2020'!BC13</f>
        <v>0</v>
      </c>
      <c r="Q19" s="378" t="str">
        <f t="shared" si="3"/>
        <v>Guaranteed off bill</v>
      </c>
      <c r="R19" s="378" t="str">
        <f t="shared" si="4"/>
        <v>Inclusive</v>
      </c>
      <c r="S19" s="379">
        <f t="shared" si="5"/>
        <v>1581.7376436363636</v>
      </c>
      <c r="T19" s="209">
        <f t="shared" si="6"/>
        <v>1581.7376436363636</v>
      </c>
      <c r="U19" s="381">
        <f t="shared" si="9"/>
        <v>1739.9114080000002</v>
      </c>
      <c r="V19" s="381">
        <f t="shared" si="9"/>
        <v>1739.9114080000002</v>
      </c>
      <c r="W19" s="210">
        <f>'END Jul 2020'!BL13</f>
        <v>0</v>
      </c>
      <c r="X19" s="211" t="str">
        <f>'END Jul 2020'!BM13</f>
        <v>n</v>
      </c>
    </row>
    <row r="20" spans="1:24" x14ac:dyDescent="0.15">
      <c r="A20" s="163" t="str">
        <f>'END Jul 2020'!K14</f>
        <v>Powerdirect</v>
      </c>
      <c r="B20" s="158" t="str">
        <f>'END Jul 2020'!L14</f>
        <v>Rate Saver</v>
      </c>
      <c r="C20" s="215">
        <f>IF('END Jul 2020'!BP14=0,91*'END Jul 2020'!M14/100,(91*'END Jul 2020'!M14/100)+'END Jul 2020'!BP14/4)</f>
        <v>65.776454545454541</v>
      </c>
      <c r="D20" s="215">
        <f>IF('END Jul 2020'!O14="",$C$5*'END Jul 2020'!N14/100,IF($C$5&gt;='END Jul 2020'!P14,('END Jul 2020'!P14*'END Jul 2020'!N14/100),($C$5*'END Jul 2020'!N14/100)))</f>
        <v>328.63636363636368</v>
      </c>
      <c r="E20" s="215">
        <f>IF(AND('END Jul 2020'!P14&gt;0,'END Jul 2020'!R14&gt;0),IF($C$5&lt;'END Jul 2020'!P14,0,IF($C$5&lt;=('END Jul 2020'!R14+'END Jul 2020'!P14),(($C$5-'END Jul 2020'!P14)*'END Jul 2020'!Q14/100),(('END Jul 2020'!R14)*'END Jul 2020'!Q14/100))),0)</f>
        <v>0</v>
      </c>
      <c r="F20" s="215">
        <f>IF(AND('END Jul 2020'!Q14&gt;0,'END Jul 2020'!S14&gt;0),IF($C$5&lt;('END Jul 2020'!R14+'END Jul 2020'!P14),0,IF($C$5&lt;=('END Jul 2020'!T14+'END Jul 2020'!R14+'END Jul 2020'!P14),(($C$5-('END Jul 2020'!R14+'END Jul 2020'!P14))*'END Jul 2020'!S14/100),('END Jul 2020'!T14*'END Jul 2020'!S14/100))),0)</f>
        <v>0</v>
      </c>
      <c r="G20" s="215">
        <v>0</v>
      </c>
      <c r="H20" s="215">
        <f>IF(AND('END Jul 2020'!R14&gt;0,'END Jul 2020'!T14&gt;0),IF(($C$5&lt;'END Jul 2020'!T14),(0),($C$5-'END Jul 2020'!T14)*'END Jul 2020'!U14/100),IF(AND('END Jul 2020'!R14&gt;0,'END Jul 2020'!T14=""),IF(($C$5&lt;'END Jul 2020'!R14+'END Jul 2020'!P14),(0),(($C$5-('END Jul 2020'!R14+'END Jul 2020'!P14))*'END Jul 2020'!S14/100)),IF(AND('END Jul 2020'!P14&gt;0,'END Jul 2020'!R14=""&gt;0),IF(($C$5&lt;'END Jul 2020'!P14),(0),($C$5-'END Jul 2020'!P14)*'END Jul 2020'!Q14/100),0)))</f>
        <v>0</v>
      </c>
      <c r="I20" s="215">
        <f t="shared" ref="I20:I21" si="12">SUM(C20:H20)</f>
        <v>394.41281818181824</v>
      </c>
      <c r="J20" s="377">
        <f t="shared" si="1"/>
        <v>1314.5454545454547</v>
      </c>
      <c r="K20" s="209">
        <f t="shared" si="2"/>
        <v>1577.651272727273</v>
      </c>
      <c r="L20" s="181">
        <f t="shared" si="8"/>
        <v>1735.4164000000003</v>
      </c>
      <c r="M20" s="209">
        <f>'END Jul 2020'!AZ14</f>
        <v>0</v>
      </c>
      <c r="N20" s="209">
        <f>'END Jul 2020'!BA14</f>
        <v>0</v>
      </c>
      <c r="O20" s="209">
        <f>'END Jul 2020'!BB14</f>
        <v>0</v>
      </c>
      <c r="P20" s="209">
        <f>'END Jul 2020'!BC14</f>
        <v>0</v>
      </c>
      <c r="Q20" s="378" t="str">
        <f t="shared" si="3"/>
        <v>No discount</v>
      </c>
      <c r="R20" s="378" t="str">
        <f t="shared" si="4"/>
        <v>Exclusive</v>
      </c>
      <c r="S20" s="379">
        <f t="shared" si="5"/>
        <v>1577.651272727273</v>
      </c>
      <c r="T20" s="209">
        <f t="shared" si="6"/>
        <v>1577.651272727273</v>
      </c>
      <c r="U20" s="381">
        <f t="shared" si="9"/>
        <v>1735.4164000000003</v>
      </c>
      <c r="V20" s="381">
        <f t="shared" si="9"/>
        <v>1735.4164000000003</v>
      </c>
      <c r="W20" s="210">
        <f>'END Jul 2020'!BL14</f>
        <v>0</v>
      </c>
      <c r="X20" s="211" t="str">
        <f>'END Jul 2020'!BM14</f>
        <v>n</v>
      </c>
    </row>
    <row r="21" spans="1:24" x14ac:dyDescent="0.15">
      <c r="A21" s="163" t="str">
        <f>'END Jul 2020'!K15</f>
        <v>Powershop</v>
      </c>
      <c r="B21" s="158" t="str">
        <f>'END Jul 2020'!L15</f>
        <v>Shopper with Mega Pack</v>
      </c>
      <c r="C21" s="215">
        <f>IF('END Jul 2020'!BP15=0,91*'END Jul 2020'!M15/100,(91*'END Jul 2020'!M15/100)+'END Jul 2020'!BP15/4)</f>
        <v>87.078727272727264</v>
      </c>
      <c r="D21" s="215">
        <f>IF('END Jul 2020'!O15="",$C$5*'END Jul 2020'!N15/100,IF($C$5&gt;='END Jul 2020'!P15,('END Jul 2020'!P15*'END Jul 2020'!N15/100),($C$5*'END Jul 2020'!N15/100)))</f>
        <v>297.40909090909088</v>
      </c>
      <c r="E21" s="215">
        <f>IF(AND('END Jul 2020'!P15&gt;0,'END Jul 2020'!R15&gt;0),IF($C$5&lt;'END Jul 2020'!P15,0,IF($C$5&lt;=('END Jul 2020'!R15+'END Jul 2020'!P15),(($C$5-'END Jul 2020'!P15)*'END Jul 2020'!Q15/100),(('END Jul 2020'!R15)*'END Jul 2020'!Q15/100))),0)</f>
        <v>0</v>
      </c>
      <c r="F21" s="215">
        <f>IF(AND('END Jul 2020'!Q15&gt;0,'END Jul 2020'!S15&gt;0),IF($C$5&lt;('END Jul 2020'!R15+'END Jul 2020'!P15),0,IF($C$5&lt;=('END Jul 2020'!T15+'END Jul 2020'!R15+'END Jul 2020'!P15),(($C$5-('END Jul 2020'!R15+'END Jul 2020'!P15))*'END Jul 2020'!S15/100),('END Jul 2020'!T15*'END Jul 2020'!S15/100))),0)</f>
        <v>0</v>
      </c>
      <c r="G21" s="215">
        <v>0</v>
      </c>
      <c r="H21" s="215">
        <f>IF(AND('END Jul 2020'!R15&gt;0,'END Jul 2020'!T15&gt;0),IF(($C$5&lt;'END Jul 2020'!T15),(0),($C$5-'END Jul 2020'!T15)*'END Jul 2020'!U15/100),IF(AND('END Jul 2020'!R15&gt;0,'END Jul 2020'!T15=""),IF(($C$5&lt;'END Jul 2020'!R15+'END Jul 2020'!P15),(0),(($C$5-('END Jul 2020'!R15+'END Jul 2020'!P15))*'END Jul 2020'!S15/100)),IF(AND('END Jul 2020'!P15&gt;0,'END Jul 2020'!R15=""&gt;0),IF(($C$5&lt;'END Jul 2020'!P15),(0),($C$5-'END Jul 2020'!P15)*'END Jul 2020'!Q15/100),0)))</f>
        <v>0</v>
      </c>
      <c r="I21" s="215">
        <f t="shared" si="12"/>
        <v>384.48781818181817</v>
      </c>
      <c r="J21" s="377">
        <f t="shared" si="1"/>
        <v>1189.6363636363635</v>
      </c>
      <c r="K21" s="209">
        <f t="shared" si="2"/>
        <v>1537.9512727272727</v>
      </c>
      <c r="L21" s="181">
        <f t="shared" si="8"/>
        <v>1691.7464</v>
      </c>
      <c r="M21" s="209">
        <f>'END Jul 2020'!AZ15</f>
        <v>0</v>
      </c>
      <c r="N21" s="209">
        <f>'END Jul 2020'!BA15</f>
        <v>0</v>
      </c>
      <c r="O21" s="209">
        <f>'END Jul 2020'!BB15</f>
        <v>6</v>
      </c>
      <c r="P21" s="209">
        <f>'END Jul 2020'!BC15</f>
        <v>0</v>
      </c>
      <c r="Q21" s="378" t="str">
        <f t="shared" si="3"/>
        <v>Pay-on-time off bill</v>
      </c>
      <c r="R21" s="378" t="str">
        <f t="shared" si="4"/>
        <v>Inclusive</v>
      </c>
      <c r="S21" s="379">
        <f t="shared" si="5"/>
        <v>1537.9512727272727</v>
      </c>
      <c r="T21" s="209">
        <f t="shared" si="6"/>
        <v>1445.6741963636362</v>
      </c>
      <c r="U21" s="381">
        <f t="shared" si="9"/>
        <v>1691.7464</v>
      </c>
      <c r="V21" s="381">
        <f t="shared" si="9"/>
        <v>1590.2416159999998</v>
      </c>
      <c r="W21" s="210">
        <f>'END Jul 2020'!BL15</f>
        <v>0</v>
      </c>
      <c r="X21" s="211" t="str">
        <f>'END Jul 2020'!BM15</f>
        <v>n</v>
      </c>
    </row>
    <row r="22" spans="1:24" x14ac:dyDescent="0.15">
      <c r="A22" s="163" t="str">
        <f>'END Jul 2020'!K16</f>
        <v>Red Energy</v>
      </c>
      <c r="B22" s="158" t="str">
        <f>'END Jul 2020'!L16</f>
        <v>Living Energy Saver</v>
      </c>
      <c r="C22" s="215">
        <f>IF('END Jul 2020'!BP16=0,91*'END Jul 2020'!M16/100,(91*'END Jul 2020'!M16/100)+'END Jul 2020'!BP16/4)</f>
        <v>69.614999999999995</v>
      </c>
      <c r="D22" s="215">
        <f>IF('END Jul 2020'!O16="",$C$5*'END Jul 2020'!N16/100,IF($C$5&gt;='END Jul 2020'!P16,('END Jul 2020'!P16*'END Jul 2020'!N16/100),($C$5*'END Jul 2020'!N16/100)))</f>
        <v>299.11818181818177</v>
      </c>
      <c r="E22" s="215">
        <f>IF(AND('END Jul 2020'!P16&gt;0,'END Jul 2020'!R16&gt;0),IF($C$5&lt;'END Jul 2020'!P16,0,IF($C$5&lt;=('END Jul 2020'!R16+'END Jul 2020'!P16),(($C$5-'END Jul 2020'!P16)*'END Jul 2020'!Q16/100),(('END Jul 2020'!R16)*'END Jul 2020'!Q16/100))),0)</f>
        <v>0</v>
      </c>
      <c r="F22" s="215">
        <f>IF(AND('END Jul 2020'!Q16&gt;0,'END Jul 2020'!S16&gt;0),IF($C$5&lt;('END Jul 2020'!R16+'END Jul 2020'!P16),0,IF($C$5&lt;=('END Jul 2020'!T16+'END Jul 2020'!R16+'END Jul 2020'!P16),(($C$5-('END Jul 2020'!R16+'END Jul 2020'!P16))*'END Jul 2020'!S16/100),('END Jul 2020'!T16*'END Jul 2020'!S16/100))),0)</f>
        <v>0</v>
      </c>
      <c r="G22" s="215">
        <v>0</v>
      </c>
      <c r="H22" s="215">
        <f>IF(AND('END Jul 2020'!R16&gt;0,'END Jul 2020'!T16&gt;0),IF(($C$5&lt;'END Jul 2020'!T16),(0),($C$5-'END Jul 2020'!T16)*'END Jul 2020'!U16/100),IF(AND('END Jul 2020'!R16&gt;0,'END Jul 2020'!T16=""),IF(($C$5&lt;'END Jul 2020'!R16+'END Jul 2020'!P16),(0),(($C$5-('END Jul 2020'!R16+'END Jul 2020'!P16))*'END Jul 2020'!S16/100)),IF(AND('END Jul 2020'!P16&gt;0,'END Jul 2020'!R16=""&gt;0),IF(($C$5&lt;'END Jul 2020'!P16),(0),($C$5-'END Jul 2020'!P16)*'END Jul 2020'!Q16/100),0)))</f>
        <v>42.999999999999993</v>
      </c>
      <c r="I22" s="215">
        <f t="shared" si="0"/>
        <v>411.73318181818178</v>
      </c>
      <c r="J22" s="377">
        <f t="shared" si="1"/>
        <v>1368.4727272727271</v>
      </c>
      <c r="K22" s="209">
        <f t="shared" si="2"/>
        <v>1646.9327272727271</v>
      </c>
      <c r="L22" s="181">
        <f t="shared" si="8"/>
        <v>1811.626</v>
      </c>
      <c r="M22" s="209">
        <f>'END Jul 2020'!AZ16</f>
        <v>0</v>
      </c>
      <c r="N22" s="209">
        <f>'END Jul 2020'!BA16</f>
        <v>0</v>
      </c>
      <c r="O22" s="209">
        <f>'END Jul 2020'!BB16</f>
        <v>0</v>
      </c>
      <c r="P22" s="209">
        <f>'END Jul 2020'!BC16</f>
        <v>0</v>
      </c>
      <c r="Q22" s="378" t="str">
        <f t="shared" si="3"/>
        <v>No discount</v>
      </c>
      <c r="R22" s="378" t="str">
        <f t="shared" si="4"/>
        <v>Inclusive</v>
      </c>
      <c r="S22" s="379">
        <f t="shared" si="5"/>
        <v>1646.9327272727271</v>
      </c>
      <c r="T22" s="209">
        <f t="shared" si="6"/>
        <v>1646.9327272727271</v>
      </c>
      <c r="U22" s="381">
        <f t="shared" si="9"/>
        <v>1811.626</v>
      </c>
      <c r="V22" s="381">
        <f t="shared" si="9"/>
        <v>1811.626</v>
      </c>
      <c r="W22" s="210">
        <f>'END Jul 2020'!BL16</f>
        <v>0</v>
      </c>
      <c r="X22" s="211" t="str">
        <f>'END Jul 2020'!BM16</f>
        <v>n</v>
      </c>
    </row>
    <row r="23" spans="1:24" x14ac:dyDescent="0.15">
      <c r="A23" s="163" t="str">
        <f>'END Jul 2020'!K17</f>
        <v>Simply Energy</v>
      </c>
      <c r="B23" s="158" t="str">
        <f>'END Jul 2020'!L17</f>
        <v>Saver</v>
      </c>
      <c r="C23" s="215">
        <f>IF('END Jul 2020'!BP17=0,91*'END Jul 2020'!M17/100,(91*'END Jul 2020'!M17/100)+'END Jul 2020'!BP17/4)</f>
        <v>72.857909090909075</v>
      </c>
      <c r="D23" s="215">
        <f>IF('END Jul 2020'!O17="",$C$5*'END Jul 2020'!N17/100,IF($C$5&gt;='END Jul 2020'!P17,('END Jul 2020'!P17*'END Jul 2020'!N17/100),($C$5*'END Jul 2020'!N17/100)))</f>
        <v>386.72727272727263</v>
      </c>
      <c r="E23" s="215">
        <f>IF(AND('END Jul 2020'!P17&gt;0,'END Jul 2020'!R17&gt;0),IF($C$5&lt;'END Jul 2020'!P17,0,IF($C$5&lt;=('END Jul 2020'!R17+'END Jul 2020'!P17),(($C$5-'END Jul 2020'!P17)*'END Jul 2020'!Q17/100),(('END Jul 2020'!R17)*'END Jul 2020'!Q17/100))),0)</f>
        <v>0</v>
      </c>
      <c r="F23" s="215">
        <f>IF(AND('END Jul 2020'!Q17&gt;0,'END Jul 2020'!S17&gt;0),IF($C$5&lt;('END Jul 2020'!R17+'END Jul 2020'!P17),0,IF($C$5&lt;=('END Jul 2020'!T17+'END Jul 2020'!R17+'END Jul 2020'!P17),(($C$5-('END Jul 2020'!R17+'END Jul 2020'!P17))*'END Jul 2020'!S17/100),('END Jul 2020'!T17*'END Jul 2020'!S17/100))),0)</f>
        <v>0</v>
      </c>
      <c r="G23" s="215">
        <v>0</v>
      </c>
      <c r="H23" s="215">
        <f>IF(AND('END Jul 2020'!R17&gt;0,'END Jul 2020'!T17&gt;0),IF(($C$5&lt;'END Jul 2020'!T17),(0),($C$5-'END Jul 2020'!T17)*'END Jul 2020'!U17/100),IF(AND('END Jul 2020'!R17&gt;0,'END Jul 2020'!T17=""),IF(($C$5&lt;'END Jul 2020'!R17+'END Jul 2020'!P17),(0),(($C$5-('END Jul 2020'!R17+'END Jul 2020'!P17))*'END Jul 2020'!S17/100)),IF(AND('END Jul 2020'!P17&gt;0,'END Jul 2020'!R17=""&gt;0),IF(($C$5&lt;'END Jul 2020'!P17),(0),($C$5-'END Jul 2020'!P17)*'END Jul 2020'!Q17/100),0)))</f>
        <v>0</v>
      </c>
      <c r="I23" s="215">
        <f t="shared" si="0"/>
        <v>459.5851818181817</v>
      </c>
      <c r="J23" s="377">
        <f t="shared" si="1"/>
        <v>1546.9090909090905</v>
      </c>
      <c r="K23" s="209">
        <f t="shared" si="2"/>
        <v>1838.3407272727268</v>
      </c>
      <c r="L23" s="181">
        <f t="shared" si="8"/>
        <v>2022.1747999999995</v>
      </c>
      <c r="M23" s="209">
        <f>'END Jul 2020'!AZ17</f>
        <v>0</v>
      </c>
      <c r="N23" s="209">
        <f>'END Jul 2020'!BA17</f>
        <v>20</v>
      </c>
      <c r="O23" s="209">
        <f>'END Jul 2020'!BB17</f>
        <v>0</v>
      </c>
      <c r="P23" s="209">
        <f>'END Jul 2020'!BC17</f>
        <v>0</v>
      </c>
      <c r="Q23" s="378" t="str">
        <f t="shared" si="3"/>
        <v>Guaranteed off usENDe</v>
      </c>
      <c r="R23" s="378" t="str">
        <f t="shared" si="4"/>
        <v>Exclusive</v>
      </c>
      <c r="S23" s="379">
        <f t="shared" si="5"/>
        <v>1528.9589090909087</v>
      </c>
      <c r="T23" s="209">
        <f t="shared" si="6"/>
        <v>1528.9589090909087</v>
      </c>
      <c r="U23" s="381">
        <f t="shared" si="9"/>
        <v>1681.8547999999996</v>
      </c>
      <c r="V23" s="381">
        <f t="shared" si="9"/>
        <v>1681.8547999999996</v>
      </c>
      <c r="W23" s="210">
        <f>'END Jul 2020'!BL17</f>
        <v>0</v>
      </c>
      <c r="X23" s="211" t="str">
        <f>'END Jul 2020'!BM17</f>
        <v>n</v>
      </c>
    </row>
    <row r="24" spans="1:24" x14ac:dyDescent="0.15">
      <c r="A24" s="163" t="str">
        <f>'END Jul 2020'!K18</f>
        <v>1st Energy</v>
      </c>
      <c r="B24" s="158" t="str">
        <f>'END Jul 2020'!L18</f>
        <v>1st Saver</v>
      </c>
      <c r="C24" s="215">
        <f>IF('END Jul 2020'!BP18=0,91*'END Jul 2020'!M18/100,(91*'END Jul 2020'!M18/100)+'END Jul 2020'!BP18/4)</f>
        <v>90.09</v>
      </c>
      <c r="D24" s="215">
        <f>IF('END Jul 2020'!O18="",$C$5*'END Jul 2020'!N18/100,IF($C$5&gt;='END Jul 2020'!P18,('END Jul 2020'!P18*'END Jul 2020'!N18/100),($C$5*'END Jul 2020'!N18/100)))</f>
        <v>326.82272727272726</v>
      </c>
      <c r="E24" s="215">
        <f>IF(AND('END Jul 2020'!P18&gt;0,'END Jul 2020'!R18&gt;0),IF($C$5&lt;'END Jul 2020'!P18,0,IF($C$5&lt;=('END Jul 2020'!R18+'END Jul 2020'!P18),(($C$5-'END Jul 2020'!P18)*'END Jul 2020'!Q18/100),(('END Jul 2020'!R18)*'END Jul 2020'!Q18/100))),0)</f>
        <v>0</v>
      </c>
      <c r="F24" s="215">
        <f>IF(AND('END Jul 2020'!Q18&gt;0,'END Jul 2020'!S18&gt;0),IF($C$5&lt;('END Jul 2020'!R18+'END Jul 2020'!P18),0,IF($C$5&lt;=('END Jul 2020'!T18+'END Jul 2020'!R18+'END Jul 2020'!P18),(($C$5-('END Jul 2020'!R18+'END Jul 2020'!P18))*'END Jul 2020'!S18/100),('END Jul 2020'!T18*'END Jul 2020'!S18/100))),0)</f>
        <v>0</v>
      </c>
      <c r="G24" s="215">
        <v>0</v>
      </c>
      <c r="H24" s="215">
        <f>IF(AND('END Jul 2020'!R18&gt;0,'END Jul 2020'!T18&gt;0),IF(($C$5&lt;'END Jul 2020'!T18),(0),($C$5-'END Jul 2020'!T18)*'END Jul 2020'!U18/100),IF(AND('END Jul 2020'!R18&gt;0,'END Jul 2020'!T18=""),IF(($C$5&lt;'END Jul 2020'!R18+'END Jul 2020'!P18),(0),(($C$5-('END Jul 2020'!R18+'END Jul 2020'!P18))*'END Jul 2020'!S18/100)),IF(AND('END Jul 2020'!P18&gt;0,'END Jul 2020'!R18=""&gt;0),IF(($C$5&lt;'END Jul 2020'!P18),(0),($C$5-'END Jul 2020'!P18)*'END Jul 2020'!Q18/100),0)))</f>
        <v>41.822727272727271</v>
      </c>
      <c r="I24" s="215">
        <f t="shared" si="0"/>
        <v>458.7354545454545</v>
      </c>
      <c r="J24" s="377">
        <f t="shared" si="1"/>
        <v>1474.5818181818181</v>
      </c>
      <c r="K24" s="209">
        <f t="shared" si="2"/>
        <v>1834.941818181818</v>
      </c>
      <c r="L24" s="181">
        <f t="shared" si="8"/>
        <v>2018.4359999999999</v>
      </c>
      <c r="M24" s="209">
        <f>'END Jul 2020'!AZ18</f>
        <v>13</v>
      </c>
      <c r="N24" s="209">
        <f>'END Jul 2020'!BA18</f>
        <v>0</v>
      </c>
      <c r="O24" s="209">
        <f>'END Jul 2020'!BB18</f>
        <v>0</v>
      </c>
      <c r="P24" s="209">
        <f>'END Jul 2020'!BC18</f>
        <v>0</v>
      </c>
      <c r="Q24" s="378" t="str">
        <f t="shared" si="3"/>
        <v>Guaranteed off bill</v>
      </c>
      <c r="R24" s="378" t="str">
        <f t="shared" si="4"/>
        <v>Exclusive</v>
      </c>
      <c r="S24" s="379">
        <f t="shared" si="5"/>
        <v>1596.3993818181816</v>
      </c>
      <c r="T24" s="209">
        <f t="shared" si="6"/>
        <v>1596.3993818181816</v>
      </c>
      <c r="U24" s="381">
        <f t="shared" si="9"/>
        <v>1756.0393199999999</v>
      </c>
      <c r="V24" s="381">
        <f t="shared" si="9"/>
        <v>1756.0393199999999</v>
      </c>
      <c r="W24" s="210">
        <f>'END Jul 2020'!BL18</f>
        <v>0</v>
      </c>
      <c r="X24" s="211" t="str">
        <f>'END Jul 2020'!BM18</f>
        <v>n</v>
      </c>
    </row>
    <row r="25" spans="1:24" x14ac:dyDescent="0.15">
      <c r="A25" s="163" t="str">
        <f>'END Jul 2020'!K19</f>
        <v>Amaysim</v>
      </c>
      <c r="B25" s="158" t="str">
        <f>'END Jul 2020'!L19</f>
        <v>Post-paid Electricity</v>
      </c>
      <c r="C25" s="215">
        <f>IF('END Jul 2020'!BP19=0,91*'END Jul 2020'!M19/100,(91*'END Jul 2020'!M19/100)+'END Jul 2020'!BP19/4)</f>
        <v>72.469090909090895</v>
      </c>
      <c r="D25" s="215">
        <f>IF('END Jul 2020'!O19="",$C$5*'END Jul 2020'!N19/100,IF($C$5&gt;='END Jul 2020'!P19,('END Jul 2020'!P19*'END Jul 2020'!N19/100),($C$5*'END Jul 2020'!N19/100)))</f>
        <v>329.99999999999994</v>
      </c>
      <c r="E25" s="215">
        <f>IF(AND('END Jul 2020'!P19&gt;0,'END Jul 2020'!R19&gt;0),IF($C$5&lt;'END Jul 2020'!P19,0,IF($C$5&lt;=('END Jul 2020'!R19+'END Jul 2020'!P19),(($C$5-'END Jul 2020'!P19)*'END Jul 2020'!Q19/100),(('END Jul 2020'!R19)*'END Jul 2020'!Q19/100))),0)</f>
        <v>0</v>
      </c>
      <c r="F25" s="215">
        <f>IF(AND('END Jul 2020'!Q19&gt;0,'END Jul 2020'!S19&gt;0),IF($C$5&lt;('END Jul 2020'!R19+'END Jul 2020'!P19),0,IF($C$5&lt;=('END Jul 2020'!T19+'END Jul 2020'!R19+'END Jul 2020'!P19),(($C$5-('END Jul 2020'!R19+'END Jul 2020'!P19))*'END Jul 2020'!S19/100),('END Jul 2020'!T19*'END Jul 2020'!S19/100))),0)</f>
        <v>0</v>
      </c>
      <c r="G25" s="215">
        <v>0</v>
      </c>
      <c r="H25" s="215">
        <f>IF(AND('END Jul 2020'!R19&gt;0,'END Jul 2020'!T19&gt;0),IF(($C$5&lt;'END Jul 2020'!T19),(0),($C$5-'END Jul 2020'!T19)*'END Jul 2020'!U19/100),IF(AND('END Jul 2020'!R19&gt;0,'END Jul 2020'!T19=""),IF(($C$5&lt;'END Jul 2020'!R19+'END Jul 2020'!P19),(0),(($C$5-('END Jul 2020'!R19+'END Jul 2020'!P19))*'END Jul 2020'!S19/100)),IF(AND('END Jul 2020'!P19&gt;0,'END Jul 2020'!R19=""&gt;0),IF(($C$5&lt;'END Jul 2020'!P19),(0),($C$5-'END Jul 2020'!P19)*'END Jul 2020'!Q19/100),0)))</f>
        <v>0</v>
      </c>
      <c r="I25" s="215">
        <f t="shared" ref="I25" si="13">SUM(C25:H25)</f>
        <v>402.46909090909082</v>
      </c>
      <c r="J25" s="377">
        <f t="shared" si="1"/>
        <v>1319.9999999999998</v>
      </c>
      <c r="K25" s="209">
        <f t="shared" si="2"/>
        <v>1609.8763636363633</v>
      </c>
      <c r="L25" s="181">
        <f t="shared" si="8"/>
        <v>1770.8639999999998</v>
      </c>
      <c r="M25" s="209">
        <f>'END Jul 2020'!AZ19</f>
        <v>0</v>
      </c>
      <c r="N25" s="209">
        <f>'END Jul 2020'!BA19</f>
        <v>0</v>
      </c>
      <c r="O25" s="209">
        <f>'END Jul 2020'!BB19</f>
        <v>0</v>
      </c>
      <c r="P25" s="209">
        <f>'END Jul 2020'!BC19</f>
        <v>0</v>
      </c>
      <c r="Q25" s="378" t="str">
        <f t="shared" si="3"/>
        <v>No discount</v>
      </c>
      <c r="R25" s="378" t="str">
        <f t="shared" si="4"/>
        <v>Exclusive</v>
      </c>
      <c r="S25" s="379">
        <f t="shared" si="5"/>
        <v>1609.8763636363633</v>
      </c>
      <c r="T25" s="209">
        <f t="shared" si="6"/>
        <v>1609.8763636363633</v>
      </c>
      <c r="U25" s="381">
        <f t="shared" si="9"/>
        <v>1770.8639999999998</v>
      </c>
      <c r="V25" s="381">
        <f t="shared" si="9"/>
        <v>1770.8639999999998</v>
      </c>
      <c r="W25" s="210">
        <f>'END Jul 2020'!BL19</f>
        <v>0</v>
      </c>
      <c r="X25" s="211" t="str">
        <f>'END Jul 2020'!BM19</f>
        <v>n</v>
      </c>
    </row>
    <row r="26" spans="1:24" x14ac:dyDescent="0.15">
      <c r="A26" s="163" t="str">
        <f>'END Jul 2020'!K20</f>
        <v>ReAmped Energy</v>
      </c>
      <c r="B26" s="158" t="str">
        <f>'END Jul 2020'!L20</f>
        <v>Market offer</v>
      </c>
      <c r="C26" s="215">
        <f>IF('END Jul 2020'!BP20=0,91*'END Jul 2020'!M20/100,(91*'END Jul 2020'!M20/100)+'END Jul 2020'!BP20/4)</f>
        <v>76.125636363636346</v>
      </c>
      <c r="D26" s="215">
        <f>IF('END Jul 2020'!O20="",$C$5*'END Jul 2020'!N20/100,IF($C$5&gt;='END Jul 2020'!P20,('END Jul 2020'!P20*'END Jul 2020'!N20/100),($C$5*'END Jul 2020'!N20/100)))</f>
        <v>310.09090909090901</v>
      </c>
      <c r="E26" s="215">
        <f>IF(AND('END Jul 2020'!P20&gt;0,'END Jul 2020'!R20&gt;0),IF($C$5&lt;'END Jul 2020'!P20,0,IF($C$5&lt;=('END Jul 2020'!R20+'END Jul 2020'!P20),(($C$5-'END Jul 2020'!P20)*'END Jul 2020'!Q20/100),(('END Jul 2020'!R20)*'END Jul 2020'!Q20/100))),0)</f>
        <v>0</v>
      </c>
      <c r="F26" s="215">
        <f>IF(AND('END Jul 2020'!Q20&gt;0,'END Jul 2020'!S20&gt;0),IF($C$5&lt;('END Jul 2020'!R20+'END Jul 2020'!P20),0,IF($C$5&lt;=('END Jul 2020'!T20+'END Jul 2020'!R20+'END Jul 2020'!P20),(($C$5-('END Jul 2020'!R20+'END Jul 2020'!P20))*'END Jul 2020'!S20/100),('END Jul 2020'!T20*'END Jul 2020'!S20/100))),0)</f>
        <v>0</v>
      </c>
      <c r="G26" s="215">
        <v>0</v>
      </c>
      <c r="H26" s="215">
        <f>IF(AND('END Jul 2020'!R20&gt;0,'END Jul 2020'!T20&gt;0),IF(($C$5&lt;'END Jul 2020'!T20),(0),($C$5-'END Jul 2020'!T20)*'END Jul 2020'!U20/100),IF(AND('END Jul 2020'!R20&gt;0,'END Jul 2020'!T20=""),IF(($C$5&lt;'END Jul 2020'!R20+'END Jul 2020'!P20),(0),(($C$5-('END Jul 2020'!R20+'END Jul 2020'!P20))*'END Jul 2020'!S20/100)),IF(AND('END Jul 2020'!P20&gt;0,'END Jul 2020'!R20=""&gt;0),IF(($C$5&lt;'END Jul 2020'!P20),(0),($C$5-'END Jul 2020'!P20)*'END Jul 2020'!Q20/100),0)))</f>
        <v>0</v>
      </c>
      <c r="I26" s="215">
        <f t="shared" ref="I26" si="14">SUM(C26:H26)</f>
        <v>386.21654545454533</v>
      </c>
      <c r="J26" s="377">
        <f t="shared" si="1"/>
        <v>1240.363636363636</v>
      </c>
      <c r="K26" s="209">
        <f t="shared" si="2"/>
        <v>1544.8661818181813</v>
      </c>
      <c r="L26" s="181">
        <f t="shared" si="8"/>
        <v>1699.3527999999997</v>
      </c>
      <c r="M26" s="209">
        <f>'END Jul 2020'!AZ20</f>
        <v>0</v>
      </c>
      <c r="N26" s="209">
        <f>'END Jul 2020'!BA20</f>
        <v>0</v>
      </c>
      <c r="O26" s="209">
        <f>'END Jul 2020'!BB20</f>
        <v>0</v>
      </c>
      <c r="P26" s="209">
        <f>'END Jul 2020'!BC20</f>
        <v>0</v>
      </c>
      <c r="Q26" s="378" t="str">
        <f t="shared" si="3"/>
        <v>No discount</v>
      </c>
      <c r="R26" s="378" t="str">
        <f t="shared" si="4"/>
        <v>Exclusive</v>
      </c>
      <c r="S26" s="379">
        <f t="shared" si="5"/>
        <v>1544.8661818181813</v>
      </c>
      <c r="T26" s="209">
        <f t="shared" si="6"/>
        <v>1544.8661818181813</v>
      </c>
      <c r="U26" s="381">
        <f t="shared" si="9"/>
        <v>1699.3527999999997</v>
      </c>
      <c r="V26" s="381">
        <f t="shared" si="9"/>
        <v>1699.3527999999997</v>
      </c>
      <c r="W26" s="210">
        <f>'END Jul 2020'!BL20</f>
        <v>0</v>
      </c>
      <c r="X26" s="211" t="str">
        <f>'END Jul 2020'!BM20</f>
        <v>n</v>
      </c>
    </row>
    <row r="27" spans="1:24" x14ac:dyDescent="0.15">
      <c r="A27" s="163" t="str">
        <f>'END Jul 2020'!K21</f>
        <v>Powerclub</v>
      </c>
      <c r="B27" s="158" t="str">
        <f>'END Jul 2020'!L21</f>
        <v>Powerbank Home</v>
      </c>
      <c r="C27" s="215">
        <f>IF('END Jul 2020'!BP21=0,91*'END Jul 2020'!M21/100,(91*'END Jul 2020'!M21/100)+'END Jul 2020'!BP21/4)</f>
        <v>72.886272727272711</v>
      </c>
      <c r="D27" s="215">
        <f>IF('END Jul 2020'!O21="",$C$5*'END Jul 2020'!N21/100,IF($C$5&gt;='END Jul 2020'!P21,('END Jul 2020'!P21*'END Jul 2020'!N21/100),($C$5*'END Jul 2020'!N21/100)))</f>
        <v>277.90909090909082</v>
      </c>
      <c r="E27" s="215">
        <f>IF(AND('END Jul 2020'!P21&gt;0,'END Jul 2020'!R21&gt;0),IF($C$5&lt;'END Jul 2020'!P21,0,IF($C$5&lt;=('END Jul 2020'!R21+'END Jul 2020'!P21),(($C$5-'END Jul 2020'!P21)*'END Jul 2020'!Q21/100),(('END Jul 2020'!R21)*'END Jul 2020'!Q21/100))),0)</f>
        <v>0</v>
      </c>
      <c r="F27" s="215">
        <f>IF(AND('END Jul 2020'!Q21&gt;0,'END Jul 2020'!S21&gt;0),IF($C$5&lt;('END Jul 2020'!R21+'END Jul 2020'!P21),0,IF($C$5&lt;=('END Jul 2020'!T21+'END Jul 2020'!R21+'END Jul 2020'!P21),(($C$5-('END Jul 2020'!R21+'END Jul 2020'!P21))*'END Jul 2020'!S21/100),('END Jul 2020'!T21*'END Jul 2020'!S21/100))),0)</f>
        <v>0</v>
      </c>
      <c r="G27" s="215">
        <v>0</v>
      </c>
      <c r="H27" s="215">
        <f>IF(AND('END Jul 2020'!R21&gt;0,'END Jul 2020'!T21&gt;0),IF(($C$5&lt;'END Jul 2020'!T21),(0),($C$5-'END Jul 2020'!T21)*'END Jul 2020'!U21/100),IF(AND('END Jul 2020'!R21&gt;0,'END Jul 2020'!T21=""),IF(($C$5&lt;'END Jul 2020'!R21+'END Jul 2020'!P21),(0),(($C$5-('END Jul 2020'!R21+'END Jul 2020'!P21))*'END Jul 2020'!S21/100)),IF(AND('END Jul 2020'!P21&gt;0,'END Jul 2020'!R21=""&gt;0),IF(($C$5&lt;'END Jul 2020'!P21),(0),($C$5-'END Jul 2020'!P21)*'END Jul 2020'!Q21/100),0)))</f>
        <v>0</v>
      </c>
      <c r="I27" s="215">
        <f t="shared" ref="I27" si="15">SUM(C27:H27)</f>
        <v>350.7953636363635</v>
      </c>
      <c r="J27" s="377">
        <f t="shared" si="1"/>
        <v>1111.6363636363631</v>
      </c>
      <c r="K27" s="209">
        <f t="shared" si="2"/>
        <v>1403.181454545454</v>
      </c>
      <c r="L27" s="181">
        <f t="shared" si="8"/>
        <v>1543.4995999999996</v>
      </c>
      <c r="M27" s="209">
        <f>'END Jul 2020'!AZ21</f>
        <v>0</v>
      </c>
      <c r="N27" s="209">
        <f>'END Jul 2020'!BA21</f>
        <v>0</v>
      </c>
      <c r="O27" s="209">
        <f>'END Jul 2020'!BB21</f>
        <v>0</v>
      </c>
      <c r="P27" s="209">
        <f>'END Jul 2020'!BC21</f>
        <v>0</v>
      </c>
      <c r="Q27" s="378" t="str">
        <f t="shared" si="3"/>
        <v>No discount</v>
      </c>
      <c r="R27" s="378" t="str">
        <f t="shared" si="4"/>
        <v>Exclusive</v>
      </c>
      <c r="S27" s="379">
        <f t="shared" si="5"/>
        <v>1403.181454545454</v>
      </c>
      <c r="T27" s="209">
        <f t="shared" si="6"/>
        <v>1403.181454545454</v>
      </c>
      <c r="U27" s="381">
        <f t="shared" si="9"/>
        <v>1543.4995999999996</v>
      </c>
      <c r="V27" s="381">
        <f t="shared" si="9"/>
        <v>1543.4995999999996</v>
      </c>
      <c r="W27" s="210">
        <f>'END Jul 2020'!BL21</f>
        <v>0</v>
      </c>
      <c r="X27" s="211" t="str">
        <f>'END Jul 2020'!BM21</f>
        <v>n</v>
      </c>
    </row>
    <row r="28" spans="1:24" x14ac:dyDescent="0.15">
      <c r="A28" s="163" t="str">
        <f>'END Jul 2020'!K22</f>
        <v>DC Power Co</v>
      </c>
      <c r="B28" s="158" t="str">
        <f>'END Jul 2020'!L22</f>
        <v>Market offer</v>
      </c>
      <c r="C28" s="215">
        <f>IF('END Jul 2020'!BP22=0,91*'END Jul 2020'!M22/100,(91*'END Jul 2020'!M22/100)+'END Jul 2020'!BP22/4)</f>
        <v>95.040181818181821</v>
      </c>
      <c r="D28" s="215">
        <f>IF('END Jul 2020'!O22="",$C$5*'END Jul 2020'!N22/100,IF($C$5&gt;='END Jul 2020'!P22,('END Jul 2020'!P22*'END Jul 2020'!N22/100),($C$5*'END Jul 2020'!N22/100)))</f>
        <v>402.95454545454544</v>
      </c>
      <c r="E28" s="215">
        <f>IF(AND('END Jul 2020'!P22&gt;0,'END Jul 2020'!R22&gt;0),IF($C$5&lt;'END Jul 2020'!P22,0,IF($C$5&lt;=('END Jul 2020'!R22+'END Jul 2020'!P22),(($C$5-'END Jul 2020'!P22)*'END Jul 2020'!Q22/100),(('END Jul 2020'!R22)*'END Jul 2020'!Q22/100))),0)</f>
        <v>0</v>
      </c>
      <c r="F28" s="215">
        <f>IF(AND('END Jul 2020'!Q22&gt;0,'END Jul 2020'!S22&gt;0),IF($C$5&lt;('END Jul 2020'!R22+'END Jul 2020'!P22),0,IF($C$5&lt;=('END Jul 2020'!T22+'END Jul 2020'!R22+'END Jul 2020'!P22),(($C$5-('END Jul 2020'!R22+'END Jul 2020'!P22))*'END Jul 2020'!S22/100),('END Jul 2020'!T22*'END Jul 2020'!S22/100))),0)</f>
        <v>0</v>
      </c>
      <c r="G28" s="215">
        <v>0</v>
      </c>
      <c r="H28" s="215">
        <f>IF(AND('END Jul 2020'!R22&gt;0,'END Jul 2020'!T22&gt;0),IF(($C$5&lt;'END Jul 2020'!T22),(0),($C$5-'END Jul 2020'!T22)*'END Jul 2020'!U22/100),IF(AND('END Jul 2020'!R22&gt;0,'END Jul 2020'!T22=""),IF(($C$5&lt;'END Jul 2020'!R22+'END Jul 2020'!P22),(0),(($C$5-('END Jul 2020'!R22+'END Jul 2020'!P22))*'END Jul 2020'!S22/100)),IF(AND('END Jul 2020'!P22&gt;0,'END Jul 2020'!R22=""&gt;0),IF(($C$5&lt;'END Jul 2020'!P22),(0),($C$5-'END Jul 2020'!P22)*'END Jul 2020'!Q22/100),0)))</f>
        <v>0</v>
      </c>
      <c r="I28" s="215">
        <f t="shared" ref="I28" si="16">SUM(C28:H28)</f>
        <v>497.99472727272723</v>
      </c>
      <c r="J28" s="377">
        <f t="shared" ref="J28" si="17">(I28-C28)*4</f>
        <v>1611.8181818181815</v>
      </c>
      <c r="K28" s="209">
        <f t="shared" ref="K28" si="18">I28*4</f>
        <v>1991.9789090909089</v>
      </c>
      <c r="L28" s="181">
        <f t="shared" ref="L28" si="19">K28*1.1</f>
        <v>2191.1768000000002</v>
      </c>
      <c r="M28" s="209">
        <f>'END Jul 2020'!AZ22</f>
        <v>0</v>
      </c>
      <c r="N28" s="209">
        <f>'END Jul 2020'!BA22</f>
        <v>0</v>
      </c>
      <c r="O28" s="209">
        <f>'END Jul 2020'!BB22</f>
        <v>0</v>
      </c>
      <c r="P28" s="209">
        <f>'END Jul 2020'!BC22</f>
        <v>0</v>
      </c>
      <c r="Q28" s="378" t="str">
        <f t="shared" ref="Q28" si="20">IF(SUM(M28:P28)=0,"No discount",IF(M28&gt;0,"Guaranteed off bill",IF(N28&gt;0,"Guaranteed off usENDe",IF(O28&gt;0,"Pay-on-time off bill","Pay-on-time off usENDe"))))</f>
        <v>No discount</v>
      </c>
      <c r="R28" s="378" t="str">
        <f t="shared" ref="R28" si="21">IF(OR(A28="Origin Energy",A28="Red Energy",A28="Powershop"),"Inclusive","Exclusive")</f>
        <v>Exclusive</v>
      </c>
      <c r="S28" s="379">
        <f t="shared" ref="S28" si="22">IF(AND(Q28="Guaranteed off bill",R28="Inclusive"),((K28*1.1)-((K28*1.1)*M28/100))/1.1,IF(AND(Q28="Guaranteed off usENDe",R28="Inclusive"),((K28*1.1)-((J28*1.1)*N28/100))/1.1,IF(AND(Q28="Guaranteed off bill",R28="Exclusive"),K28-(K28*M28/100),IF(AND(Q28="Guaranteed off usENDe",R28="Exclusive"),K28-(J28*N28/100),IF(R28="Inclusive",((K28*1.1))/1.1,K28)))))</f>
        <v>1991.9789090909089</v>
      </c>
      <c r="T28" s="209">
        <f t="shared" ref="T28" si="23">IF(AND(Q28="Pay-on-time off bill",R28="Inclusive"),((S28*1.1)-((S28*1.1)*O28/100))/1.1,IF(AND(Q28="Pay-on-time off usENDe",R28="Inclusive"),((S28*1.1)-((J28*1.1)*P28/100))/1.1,IF(AND(Q28="Pay-on-time off bill",R28="Exclusive"),S28-(S28*O28/100),IF(AND(Q28="Pay-on-time off usENDe",R28="Exclusive"),S28-(J28*P28/100),IF(R28="Inclusive",((S28*1.1))/1.1,S28)))))</f>
        <v>1991.9789090909089</v>
      </c>
      <c r="U28" s="381">
        <f t="shared" ref="U28" si="24">S28*1.1</f>
        <v>2191.1768000000002</v>
      </c>
      <c r="V28" s="381">
        <f t="shared" ref="V28" si="25">T28*1.1</f>
        <v>2191.1768000000002</v>
      </c>
      <c r="W28" s="210">
        <f>'END Jul 2020'!BL22</f>
        <v>0</v>
      </c>
      <c r="X28" s="211" t="str">
        <f>'END Jul 2020'!BM22</f>
        <v>n</v>
      </c>
    </row>
    <row r="29" spans="1:24" x14ac:dyDescent="0.15">
      <c r="A29" s="163" t="str">
        <f>'END Jul 2020'!K23</f>
        <v>Enova Energy</v>
      </c>
      <c r="B29" s="158" t="str">
        <f>'END Jul 2020'!L23</f>
        <v>Community Plus</v>
      </c>
      <c r="C29" s="215">
        <f>IF('END Jul 2020'!BP23=0,91*'END Jul 2020'!M23/100,(91*'END Jul 2020'!M23/100)+'END Jul 2020'!BP23/4)</f>
        <v>73.627272727272725</v>
      </c>
      <c r="D29" s="215">
        <f>IF('END Jul 2020'!O23="",$C$5*'END Jul 2020'!N23/100,IF($C$5&gt;='END Jul 2020'!P23,('END Jul 2020'!P23*'END Jul 2020'!N23/100),($C$5*'END Jul 2020'!N23/100)))</f>
        <v>354.5454545454545</v>
      </c>
      <c r="E29" s="215">
        <f>IF(AND('END Jul 2020'!P23&gt;0,'END Jul 2020'!R23&gt;0),IF($C$5&lt;'END Jul 2020'!P23,0,IF($C$5&lt;=('END Jul 2020'!R23+'END Jul 2020'!P23),(($C$5-'END Jul 2020'!P23)*'END Jul 2020'!Q23/100),(('END Jul 2020'!R23)*'END Jul 2020'!Q23/100))),0)</f>
        <v>0</v>
      </c>
      <c r="F29" s="215">
        <f>IF(AND('END Jul 2020'!Q23&gt;0,'END Jul 2020'!S23&gt;0),IF($C$5&lt;('END Jul 2020'!R23+'END Jul 2020'!P23),0,IF($C$5&lt;=('END Jul 2020'!T23+'END Jul 2020'!R23+'END Jul 2020'!P23),(($C$5-('END Jul 2020'!R23+'END Jul 2020'!P23))*'END Jul 2020'!S23/100),('END Jul 2020'!T23*'END Jul 2020'!S23/100))),0)</f>
        <v>0</v>
      </c>
      <c r="G29" s="215">
        <v>0</v>
      </c>
      <c r="H29" s="215">
        <f>IF(AND('END Jul 2020'!R23&gt;0,'END Jul 2020'!T23&gt;0),IF(($C$5&lt;'END Jul 2020'!T23),(0),($C$5-'END Jul 2020'!T23)*'END Jul 2020'!U23/100),IF(AND('END Jul 2020'!R23&gt;0,'END Jul 2020'!T23=""),IF(($C$5&lt;'END Jul 2020'!R23+'END Jul 2020'!P23),(0),(($C$5-('END Jul 2020'!R23+'END Jul 2020'!P23))*'END Jul 2020'!S23/100)),IF(AND('END Jul 2020'!P23&gt;0,'END Jul 2020'!R23=""&gt;0),IF(($C$5&lt;'END Jul 2020'!P23),(0),($C$5-'END Jul 2020'!P23)*'END Jul 2020'!Q23/100),0)))</f>
        <v>0</v>
      </c>
      <c r="I29" s="215">
        <f t="shared" ref="I29:I39" si="26">SUM(C29:H29)</f>
        <v>428.17272727272723</v>
      </c>
      <c r="J29" s="377">
        <f t="shared" ref="J29:J39" si="27">(I29-C29)*4</f>
        <v>1418.181818181818</v>
      </c>
      <c r="K29" s="209">
        <f t="shared" ref="K29:K39" si="28">I29*4</f>
        <v>1712.6909090909089</v>
      </c>
      <c r="L29" s="181">
        <f t="shared" ref="L29:L39" si="29">K29*1.1</f>
        <v>1883.96</v>
      </c>
      <c r="M29" s="209">
        <f>'END Jul 2020'!AZ23</f>
        <v>0</v>
      </c>
      <c r="N29" s="209">
        <f>'END Jul 2020'!BA23</f>
        <v>0</v>
      </c>
      <c r="O29" s="209">
        <f>'END Jul 2020'!BB23</f>
        <v>0</v>
      </c>
      <c r="P29" s="209">
        <f>'END Jul 2020'!BC23</f>
        <v>3</v>
      </c>
      <c r="Q29" s="378" t="str">
        <f t="shared" ref="Q29:Q39" si="30">IF(SUM(M29:P29)=0,"No discount",IF(M29&gt;0,"Guaranteed off bill",IF(N29&gt;0,"Guaranteed off usENDe",IF(O29&gt;0,"Pay-on-time off bill","Pay-on-time off usENDe"))))</f>
        <v>Pay-on-time off usENDe</v>
      </c>
      <c r="R29" s="378" t="str">
        <f t="shared" ref="R29:R39" si="31">IF(OR(A29="Origin Energy",A29="Red Energy",A29="Powershop"),"Inclusive","Exclusive")</f>
        <v>Exclusive</v>
      </c>
      <c r="S29" s="379">
        <f t="shared" ref="S29:S39" si="32">IF(AND(Q29="Guaranteed off bill",R29="Inclusive"),((K29*1.1)-((K29*1.1)*M29/100))/1.1,IF(AND(Q29="Guaranteed off usENDe",R29="Inclusive"),((K29*1.1)-((J29*1.1)*N29/100))/1.1,IF(AND(Q29="Guaranteed off bill",R29="Exclusive"),K29-(K29*M29/100),IF(AND(Q29="Guaranteed off usENDe",R29="Exclusive"),K29-(J29*N29/100),IF(R29="Inclusive",((K29*1.1))/1.1,K29)))))</f>
        <v>1712.6909090909089</v>
      </c>
      <c r="T29" s="209">
        <f t="shared" ref="T29:T39" si="33">IF(AND(Q29="Pay-on-time off bill",R29="Inclusive"),((S29*1.1)-((S29*1.1)*O29/100))/1.1,IF(AND(Q29="Pay-on-time off usENDe",R29="Inclusive"),((S29*1.1)-((J29*1.1)*P29/100))/1.1,IF(AND(Q29="Pay-on-time off bill",R29="Exclusive"),S29-(S29*O29/100),IF(AND(Q29="Pay-on-time off usENDe",R29="Exclusive"),S29-(J29*P29/100),IF(R29="Inclusive",((S29*1.1))/1.1,S29)))))</f>
        <v>1670.1454545454544</v>
      </c>
      <c r="U29" s="381">
        <f t="shared" ref="U29:U39" si="34">S29*1.1</f>
        <v>1883.96</v>
      </c>
      <c r="V29" s="381">
        <f t="shared" ref="V29:V39" si="35">T29*1.1</f>
        <v>1837.16</v>
      </c>
      <c r="W29" s="210">
        <f>'END Jul 2020'!BL23</f>
        <v>0</v>
      </c>
      <c r="X29" s="211" t="str">
        <f>'END Jul 2020'!BM23</f>
        <v>n</v>
      </c>
    </row>
    <row r="30" spans="1:24" x14ac:dyDescent="0.15">
      <c r="A30" s="163" t="str">
        <f>'END Jul 2020'!K24</f>
        <v>Sumo Power</v>
      </c>
      <c r="B30" s="158" t="str">
        <f>'END Jul 2020'!L24</f>
        <v>Lite</v>
      </c>
      <c r="C30" s="215">
        <f>IF('END Jul 2020'!BP24=0,91*'END Jul 2020'!M24/100,(91*'END Jul 2020'!M24/100)+'END Jul 2020'!BP24/4)</f>
        <v>72.8</v>
      </c>
      <c r="D30" s="215">
        <f>IF('END Jul 2020'!O24="",$C$5*'END Jul 2020'!N24/100,IF($C$5&gt;='END Jul 2020'!P24,('END Jul 2020'!P24*'END Jul 2020'!N24/100),($C$5*'END Jul 2020'!N24/100)))</f>
        <v>301.60000000000002</v>
      </c>
      <c r="E30" s="215">
        <f>IF(AND('END Jul 2020'!P24&gt;0,'END Jul 2020'!R24&gt;0),IF($C$5&lt;'END Jul 2020'!P24,0,IF($C$5&lt;=('END Jul 2020'!R24+'END Jul 2020'!P24),(($C$5-'END Jul 2020'!P24)*'END Jul 2020'!Q24/100),(('END Jul 2020'!R24)*'END Jul 2020'!Q24/100))),0)</f>
        <v>0</v>
      </c>
      <c r="F30" s="215">
        <f>IF(AND('END Jul 2020'!Q24&gt;0,'END Jul 2020'!S24&gt;0),IF($C$5&lt;('END Jul 2020'!R24+'END Jul 2020'!P24),0,IF($C$5&lt;=('END Jul 2020'!T24+'END Jul 2020'!R24+'END Jul 2020'!P24),(($C$5-('END Jul 2020'!R24+'END Jul 2020'!P24))*'END Jul 2020'!S24/100),('END Jul 2020'!T24*'END Jul 2020'!S24/100))),0)</f>
        <v>0</v>
      </c>
      <c r="G30" s="215">
        <v>0</v>
      </c>
      <c r="H30" s="215">
        <f>IF(AND('END Jul 2020'!R24&gt;0,'END Jul 2020'!T24&gt;0),IF(($C$5&lt;'END Jul 2020'!T24),(0),($C$5-'END Jul 2020'!T24)*'END Jul 2020'!U24/100),IF(AND('END Jul 2020'!R24&gt;0,'END Jul 2020'!T24=""),IF(($C$5&lt;'END Jul 2020'!R24+'END Jul 2020'!P24),(0),(($C$5-('END Jul 2020'!R24+'END Jul 2020'!P24))*'END Jul 2020'!S24/100)),IF(AND('END Jul 2020'!P24&gt;0,'END Jul 2020'!R24=""&gt;0),IF(($C$5&lt;'END Jul 2020'!P24),(0),($C$5-'END Jul 2020'!P24)*'END Jul 2020'!Q24/100),0)))</f>
        <v>43.4</v>
      </c>
      <c r="I30" s="215">
        <f t="shared" si="26"/>
        <v>417.8</v>
      </c>
      <c r="J30" s="377">
        <f t="shared" si="27"/>
        <v>1380</v>
      </c>
      <c r="K30" s="209">
        <f t="shared" si="28"/>
        <v>1671.2</v>
      </c>
      <c r="L30" s="181">
        <f t="shared" si="29"/>
        <v>1838.3200000000002</v>
      </c>
      <c r="M30" s="209">
        <f>'END Jul 2020'!AZ24</f>
        <v>0</v>
      </c>
      <c r="N30" s="209">
        <f>'END Jul 2020'!BA24</f>
        <v>0</v>
      </c>
      <c r="O30" s="209">
        <f>'END Jul 2020'!BB24</f>
        <v>0</v>
      </c>
      <c r="P30" s="209">
        <f>'END Jul 2020'!BC24</f>
        <v>0</v>
      </c>
      <c r="Q30" s="378" t="str">
        <f t="shared" si="30"/>
        <v>No discount</v>
      </c>
      <c r="R30" s="378" t="str">
        <f t="shared" si="31"/>
        <v>Exclusive</v>
      </c>
      <c r="S30" s="379">
        <f t="shared" si="32"/>
        <v>1671.2</v>
      </c>
      <c r="T30" s="209">
        <f t="shared" si="33"/>
        <v>1671.2</v>
      </c>
      <c r="U30" s="381">
        <f t="shared" si="34"/>
        <v>1838.3200000000002</v>
      </c>
      <c r="V30" s="381">
        <f t="shared" si="35"/>
        <v>1838.3200000000002</v>
      </c>
      <c r="W30" s="210">
        <f>'END Jul 2020'!BL24</f>
        <v>0</v>
      </c>
      <c r="X30" s="211" t="str">
        <f>'END Jul 2020'!BM24</f>
        <v>n</v>
      </c>
    </row>
    <row r="31" spans="1:24" x14ac:dyDescent="0.15">
      <c r="A31" s="163" t="str">
        <f>'END Jul 2020'!K25</f>
        <v>Tango Energy</v>
      </c>
      <c r="B31" s="158" t="str">
        <f>'END Jul 2020'!L25</f>
        <v>Home Select</v>
      </c>
      <c r="C31" s="215">
        <f>IF('END Jul 2020'!BP25=0,91*'END Jul 2020'!M25/100,(91*'END Jul 2020'!M25/100)+'END Jul 2020'!BP25/4)</f>
        <v>72.253999999999991</v>
      </c>
      <c r="D31" s="215">
        <f>IF('END Jul 2020'!O25="",$C$5*'END Jul 2020'!N25/100,IF($C$5&gt;='END Jul 2020'!P25,('END Jul 2020'!P25*'END Jul 2020'!N25/100),($C$5*'END Jul 2020'!N25/100)))</f>
        <v>307.5</v>
      </c>
      <c r="E31" s="215">
        <f>IF(AND('END Jul 2020'!P25&gt;0,'END Jul 2020'!R25&gt;0),IF($C$5&lt;'END Jul 2020'!P25,0,IF($C$5&lt;=('END Jul 2020'!R25+'END Jul 2020'!P25),(($C$5-'END Jul 2020'!P25)*'END Jul 2020'!Q25/100),(('END Jul 2020'!R25)*'END Jul 2020'!Q25/100))),0)</f>
        <v>0</v>
      </c>
      <c r="F31" s="215">
        <f>IF(AND('END Jul 2020'!Q25&gt;0,'END Jul 2020'!S25&gt;0),IF($C$5&lt;('END Jul 2020'!R25+'END Jul 2020'!P25),0,IF($C$5&lt;=('END Jul 2020'!T25+'END Jul 2020'!R25+'END Jul 2020'!P25),(($C$5-('END Jul 2020'!R25+'END Jul 2020'!P25))*'END Jul 2020'!S25/100),('END Jul 2020'!T25*'END Jul 2020'!S25/100))),0)</f>
        <v>0</v>
      </c>
      <c r="G31" s="215">
        <v>0</v>
      </c>
      <c r="H31" s="215">
        <f>IF(AND('END Jul 2020'!R25&gt;0,'END Jul 2020'!T25&gt;0),IF(($C$5&lt;'END Jul 2020'!T25),(0),($C$5-'END Jul 2020'!T25)*'END Jul 2020'!U25/100),IF(AND('END Jul 2020'!R25&gt;0,'END Jul 2020'!T25=""),IF(($C$5&lt;'END Jul 2020'!R25+'END Jul 2020'!P25),(0),(($C$5-('END Jul 2020'!R25+'END Jul 2020'!P25))*'END Jul 2020'!S25/100)),IF(AND('END Jul 2020'!P25&gt;0,'END Jul 2020'!R25=""&gt;0),IF(($C$5&lt;'END Jul 2020'!P25),(0),($C$5-'END Jul 2020'!P25)*'END Jul 2020'!Q25/100),0)))</f>
        <v>0</v>
      </c>
      <c r="I31" s="215">
        <f t="shared" si="26"/>
        <v>379.75400000000002</v>
      </c>
      <c r="J31" s="377">
        <f t="shared" si="27"/>
        <v>1230</v>
      </c>
      <c r="K31" s="209">
        <f t="shared" si="28"/>
        <v>1519.0160000000001</v>
      </c>
      <c r="L31" s="181">
        <f t="shared" si="29"/>
        <v>1670.9176000000002</v>
      </c>
      <c r="M31" s="209">
        <f>'END Jul 2020'!AZ25</f>
        <v>0</v>
      </c>
      <c r="N31" s="209">
        <f>'END Jul 2020'!BA25</f>
        <v>0</v>
      </c>
      <c r="O31" s="209">
        <f>'END Jul 2020'!BB25</f>
        <v>0</v>
      </c>
      <c r="P31" s="209">
        <f>'END Jul 2020'!BC25</f>
        <v>0</v>
      </c>
      <c r="Q31" s="378" t="str">
        <f t="shared" si="30"/>
        <v>No discount</v>
      </c>
      <c r="R31" s="378" t="str">
        <f t="shared" si="31"/>
        <v>Exclusive</v>
      </c>
      <c r="S31" s="379">
        <f t="shared" si="32"/>
        <v>1519.0160000000001</v>
      </c>
      <c r="T31" s="209">
        <f t="shared" si="33"/>
        <v>1519.0160000000001</v>
      </c>
      <c r="U31" s="381">
        <f t="shared" si="34"/>
        <v>1670.9176000000002</v>
      </c>
      <c r="V31" s="381">
        <f t="shared" si="35"/>
        <v>1670.9176000000002</v>
      </c>
      <c r="W31" s="210">
        <f>'END Jul 2020'!BL25</f>
        <v>0</v>
      </c>
      <c r="X31" s="211" t="str">
        <f>'END Jul 2020'!BM25</f>
        <v>n</v>
      </c>
    </row>
    <row r="32" spans="1:24" x14ac:dyDescent="0.15">
      <c r="A32" s="163" t="str">
        <f>'END Jul 2020'!K26</f>
        <v>Amber Electric</v>
      </c>
      <c r="B32" s="158" t="str">
        <f>'END Jul 2020'!L26</f>
        <v>Market offer</v>
      </c>
      <c r="C32" s="215">
        <f>IF('END Jul 2020'!BP26=0,91*'END Jul 2020'!M26/100,(91*'END Jul 2020'!M26/100)+'END Jul 2020'!BP26/4)</f>
        <v>86.1190909090909</v>
      </c>
      <c r="D32" s="215">
        <f>IF('END Jul 2020'!O26="",$C$5*'END Jul 2020'!N26/100,IF($C$5&gt;='END Jul 2020'!P26,('END Jul 2020'!P26*'END Jul 2020'!N26/100),($C$5*'END Jul 2020'!N26/100)))</f>
        <v>372.95454545454544</v>
      </c>
      <c r="E32" s="215">
        <f>IF(AND('END Jul 2020'!P26&gt;0,'END Jul 2020'!R26&gt;0),IF($C$5&lt;'END Jul 2020'!P26,0,IF($C$5&lt;=('END Jul 2020'!R26+'END Jul 2020'!P26),(($C$5-'END Jul 2020'!P26)*'END Jul 2020'!Q26/100),(('END Jul 2020'!R26)*'END Jul 2020'!Q26/100))),0)</f>
        <v>0</v>
      </c>
      <c r="F32" s="215">
        <f>IF(AND('END Jul 2020'!Q26&gt;0,'END Jul 2020'!S26&gt;0),IF($C$5&lt;('END Jul 2020'!R26+'END Jul 2020'!P26),0,IF($C$5&lt;=('END Jul 2020'!T26+'END Jul 2020'!R26+'END Jul 2020'!P26),(($C$5-('END Jul 2020'!R26+'END Jul 2020'!P26))*'END Jul 2020'!S26/100),('END Jul 2020'!T26*'END Jul 2020'!S26/100))),0)</f>
        <v>0</v>
      </c>
      <c r="G32" s="215">
        <v>0</v>
      </c>
      <c r="H32" s="215">
        <f>IF(AND('END Jul 2020'!R26&gt;0,'END Jul 2020'!T26&gt;0),IF(($C$5&lt;'END Jul 2020'!T26),(0),($C$5-'END Jul 2020'!T26)*'END Jul 2020'!U26/100),IF(AND('END Jul 2020'!R26&gt;0,'END Jul 2020'!T26=""),IF(($C$5&lt;'END Jul 2020'!R26+'END Jul 2020'!P26),(0),(($C$5-('END Jul 2020'!R26+'END Jul 2020'!P26))*'END Jul 2020'!S26/100)),IF(AND('END Jul 2020'!P26&gt;0,'END Jul 2020'!R26=""&gt;0),IF(($C$5&lt;'END Jul 2020'!P26),(0),($C$5-'END Jul 2020'!P26)*'END Jul 2020'!Q26/100),0)))</f>
        <v>0</v>
      </c>
      <c r="I32" s="215">
        <f t="shared" si="26"/>
        <v>459.07363636363635</v>
      </c>
      <c r="J32" s="377">
        <f t="shared" si="27"/>
        <v>1491.8181818181818</v>
      </c>
      <c r="K32" s="209">
        <f t="shared" si="28"/>
        <v>1836.2945454545454</v>
      </c>
      <c r="L32" s="181">
        <f t="shared" si="29"/>
        <v>2019.9240000000002</v>
      </c>
      <c r="M32" s="209">
        <f>'END Jul 2020'!AZ26</f>
        <v>0</v>
      </c>
      <c r="N32" s="209">
        <f>'END Jul 2020'!BA26</f>
        <v>0</v>
      </c>
      <c r="O32" s="209">
        <f>'END Jul 2020'!BB26</f>
        <v>0</v>
      </c>
      <c r="P32" s="209">
        <f>'END Jul 2020'!BC26</f>
        <v>0</v>
      </c>
      <c r="Q32" s="378" t="str">
        <f t="shared" si="30"/>
        <v>No discount</v>
      </c>
      <c r="R32" s="378" t="str">
        <f t="shared" si="31"/>
        <v>Exclusive</v>
      </c>
      <c r="S32" s="379">
        <f t="shared" si="32"/>
        <v>1836.2945454545454</v>
      </c>
      <c r="T32" s="209">
        <f t="shared" si="33"/>
        <v>1836.2945454545454</v>
      </c>
      <c r="U32" s="381">
        <f t="shared" si="34"/>
        <v>2019.9240000000002</v>
      </c>
      <c r="V32" s="381">
        <f t="shared" si="35"/>
        <v>2019.9240000000002</v>
      </c>
      <c r="W32" s="210">
        <f>'END Jul 2020'!BL26</f>
        <v>0</v>
      </c>
      <c r="X32" s="211" t="str">
        <f>'END Jul 2020'!BM26</f>
        <v>n</v>
      </c>
    </row>
    <row r="33" spans="1:24" x14ac:dyDescent="0.15">
      <c r="A33" s="163" t="str">
        <f>'END Jul 2020'!K27</f>
        <v>Bright Spark Power</v>
      </c>
      <c r="B33" s="158" t="str">
        <f>'END Jul 2020'!L27</f>
        <v>No Contract</v>
      </c>
      <c r="C33" s="215">
        <f>IF('END Jul 2020'!BP27=0,91*'END Jul 2020'!M27/100,(91*'END Jul 2020'!M27/100)+'END Jul 2020'!BP27/4)</f>
        <v>63.427</v>
      </c>
      <c r="D33" s="215">
        <f>IF('END Jul 2020'!O27="",$C$5*'END Jul 2020'!N27/100,IF($C$5&gt;='END Jul 2020'!P27,('END Jul 2020'!P27*'END Jul 2020'!N27/100),($C$5*'END Jul 2020'!N27/100)))</f>
        <v>315</v>
      </c>
      <c r="E33" s="215">
        <f>IF(AND('END Jul 2020'!P27&gt;0,'END Jul 2020'!R27&gt;0),IF($C$5&lt;'END Jul 2020'!P27,0,IF($C$5&lt;=('END Jul 2020'!R27+'END Jul 2020'!P27),(($C$5-'END Jul 2020'!P27)*'END Jul 2020'!Q27/100),(('END Jul 2020'!R27)*'END Jul 2020'!Q27/100))),0)</f>
        <v>0</v>
      </c>
      <c r="F33" s="215">
        <f>IF(AND('END Jul 2020'!Q27&gt;0,'END Jul 2020'!S27&gt;0),IF($C$5&lt;('END Jul 2020'!R27+'END Jul 2020'!P27),0,IF($C$5&lt;=('END Jul 2020'!T27+'END Jul 2020'!R27+'END Jul 2020'!P27),(($C$5-('END Jul 2020'!R27+'END Jul 2020'!P27))*'END Jul 2020'!S27/100),('END Jul 2020'!T27*'END Jul 2020'!S27/100))),0)</f>
        <v>0</v>
      </c>
      <c r="G33" s="215">
        <v>0</v>
      </c>
      <c r="H33" s="215">
        <f>IF(AND('END Jul 2020'!R27&gt;0,'END Jul 2020'!T27&gt;0),IF(($C$5&lt;'END Jul 2020'!T27),(0),($C$5-'END Jul 2020'!T27)*'END Jul 2020'!U27/100),IF(AND('END Jul 2020'!R27&gt;0,'END Jul 2020'!T27=""),IF(($C$5&lt;'END Jul 2020'!R27+'END Jul 2020'!P27),(0),(($C$5-('END Jul 2020'!R27+'END Jul 2020'!P27))*'END Jul 2020'!S27/100)),IF(AND('END Jul 2020'!P27&gt;0,'END Jul 2020'!R27=""&gt;0),IF(($C$5&lt;'END Jul 2020'!P27),(0),($C$5-'END Jul 2020'!P27)*'END Jul 2020'!Q27/100),0)))</f>
        <v>0</v>
      </c>
      <c r="I33" s="215">
        <f t="shared" si="26"/>
        <v>378.42700000000002</v>
      </c>
      <c r="J33" s="377">
        <f t="shared" si="27"/>
        <v>1260</v>
      </c>
      <c r="K33" s="209">
        <f t="shared" si="28"/>
        <v>1513.7080000000001</v>
      </c>
      <c r="L33" s="181">
        <f t="shared" si="29"/>
        <v>1665.0788000000002</v>
      </c>
      <c r="M33" s="209">
        <f>'END Jul 2020'!AZ27</f>
        <v>0</v>
      </c>
      <c r="N33" s="209">
        <f>'END Jul 2020'!BA27</f>
        <v>0</v>
      </c>
      <c r="O33" s="209">
        <f>'END Jul 2020'!BB27</f>
        <v>0</v>
      </c>
      <c r="P33" s="209">
        <f>'END Jul 2020'!BC27</f>
        <v>0</v>
      </c>
      <c r="Q33" s="378" t="str">
        <f t="shared" si="30"/>
        <v>No discount</v>
      </c>
      <c r="R33" s="378" t="str">
        <f t="shared" si="31"/>
        <v>Exclusive</v>
      </c>
      <c r="S33" s="379">
        <f t="shared" si="32"/>
        <v>1513.7080000000001</v>
      </c>
      <c r="T33" s="209">
        <f t="shared" si="33"/>
        <v>1513.7080000000001</v>
      </c>
      <c r="U33" s="381">
        <f t="shared" si="34"/>
        <v>1665.0788000000002</v>
      </c>
      <c r="V33" s="381">
        <f t="shared" si="35"/>
        <v>1665.0788000000002</v>
      </c>
      <c r="W33" s="210">
        <f>'END Jul 2020'!BL27</f>
        <v>0</v>
      </c>
      <c r="X33" s="211" t="str">
        <f>'END Jul 2020'!BM27</f>
        <v>n</v>
      </c>
    </row>
    <row r="34" spans="1:24" x14ac:dyDescent="0.15">
      <c r="A34" s="163" t="str">
        <f>'END Jul 2020'!K28</f>
        <v>Discover Energy</v>
      </c>
      <c r="B34" s="158" t="str">
        <f>'END Jul 2020'!L28</f>
        <v>Economy Saver</v>
      </c>
      <c r="C34" s="215">
        <f>IF('END Jul 2020'!BP28=0,91*'END Jul 2020'!M28/100,(91*'END Jul 2020'!M28/100)+'END Jul 2020'!BP28/4)</f>
        <v>71.434999999999988</v>
      </c>
      <c r="D34" s="215">
        <f>IF('END Jul 2020'!O28="",$C$5*'END Jul 2020'!N28/100,IF($C$5&gt;='END Jul 2020'!P28,('END Jul 2020'!P28*'END Jul 2020'!N28/100),($C$5*'END Jul 2020'!N28/100)))</f>
        <v>388.36363636363632</v>
      </c>
      <c r="E34" s="215">
        <f>IF(AND('END Jul 2020'!P28&gt;0,'END Jul 2020'!R28&gt;0),IF($C$5&lt;'END Jul 2020'!P28,0,IF($C$5&lt;=('END Jul 2020'!R28+'END Jul 2020'!P28),(($C$5-'END Jul 2020'!P28)*'END Jul 2020'!Q28/100),(('END Jul 2020'!R28)*'END Jul 2020'!Q28/100))),0)</f>
        <v>0</v>
      </c>
      <c r="F34" s="215">
        <f>IF(AND('END Jul 2020'!Q28&gt;0,'END Jul 2020'!S28&gt;0),IF($C$5&lt;('END Jul 2020'!R28+'END Jul 2020'!P28),0,IF($C$5&lt;=('END Jul 2020'!T28+'END Jul 2020'!R28+'END Jul 2020'!P28),(($C$5-('END Jul 2020'!R28+'END Jul 2020'!P28))*'END Jul 2020'!S28/100),('END Jul 2020'!T28*'END Jul 2020'!S28/100))),0)</f>
        <v>0</v>
      </c>
      <c r="G34" s="215">
        <v>0</v>
      </c>
      <c r="H34" s="215">
        <f>IF(AND('END Jul 2020'!R28&gt;0,'END Jul 2020'!T28&gt;0),IF(($C$5&lt;'END Jul 2020'!T28),(0),($C$5-'END Jul 2020'!T28)*'END Jul 2020'!U28/100),IF(AND('END Jul 2020'!R28&gt;0,'END Jul 2020'!T28=""),IF(($C$5&lt;'END Jul 2020'!R28+'END Jul 2020'!P28),(0),(($C$5-('END Jul 2020'!R28+'END Jul 2020'!P28))*'END Jul 2020'!S28/100)),IF(AND('END Jul 2020'!P28&gt;0,'END Jul 2020'!R28=""&gt;0),IF(($C$5&lt;'END Jul 2020'!P28),(0),($C$5-'END Jul 2020'!P28)*'END Jul 2020'!Q28/100),0)))</f>
        <v>0</v>
      </c>
      <c r="I34" s="215">
        <f t="shared" si="26"/>
        <v>459.79863636363632</v>
      </c>
      <c r="J34" s="377">
        <f t="shared" si="27"/>
        <v>1553.4545454545453</v>
      </c>
      <c r="K34" s="209">
        <f t="shared" si="28"/>
        <v>1839.1945454545453</v>
      </c>
      <c r="L34" s="181">
        <f t="shared" si="29"/>
        <v>2023.114</v>
      </c>
      <c r="M34" s="209">
        <f>'END Jul 2020'!AZ28</f>
        <v>0</v>
      </c>
      <c r="N34" s="209">
        <f>'END Jul 2020'!BA28</f>
        <v>15</v>
      </c>
      <c r="O34" s="209">
        <f>'END Jul 2020'!BB28</f>
        <v>0</v>
      </c>
      <c r="P34" s="209">
        <f>'END Jul 2020'!BC28</f>
        <v>0</v>
      </c>
      <c r="Q34" s="378" t="str">
        <f t="shared" si="30"/>
        <v>Guaranteed off usENDe</v>
      </c>
      <c r="R34" s="378" t="str">
        <f t="shared" si="31"/>
        <v>Exclusive</v>
      </c>
      <c r="S34" s="379">
        <f t="shared" si="32"/>
        <v>1606.1763636363635</v>
      </c>
      <c r="T34" s="209">
        <f t="shared" si="33"/>
        <v>1606.1763636363635</v>
      </c>
      <c r="U34" s="381">
        <f t="shared" si="34"/>
        <v>1766.7939999999999</v>
      </c>
      <c r="V34" s="381">
        <f t="shared" si="35"/>
        <v>1766.7939999999999</v>
      </c>
      <c r="W34" s="210">
        <f>'END Jul 2020'!BL28</f>
        <v>0</v>
      </c>
      <c r="X34" s="211" t="str">
        <f>'END Jul 2020'!BM28</f>
        <v>n</v>
      </c>
    </row>
    <row r="35" spans="1:24" x14ac:dyDescent="0.15">
      <c r="A35" s="163" t="str">
        <f>'END Jul 2020'!K29</f>
        <v>Future X Power</v>
      </c>
      <c r="B35" s="158" t="str">
        <f>'END Jul 2020'!L29</f>
        <v>Flexi Saver</v>
      </c>
      <c r="C35" s="215">
        <f>IF('END Jul 2020'!BP29=0,91*'END Jul 2020'!M29/100,(91*'END Jul 2020'!M29/100)+'END Jul 2020'!BP29/4)</f>
        <v>75.711999999999989</v>
      </c>
      <c r="D35" s="215">
        <f>IF('END Jul 2020'!O29="",$C$5*'END Jul 2020'!N29/100,IF($C$5&gt;='END Jul 2020'!P29,('END Jul 2020'!P29*'END Jul 2020'!N29/100),($C$5*'END Jul 2020'!N29/100)))</f>
        <v>385.63636363636363</v>
      </c>
      <c r="E35" s="215">
        <f>IF(AND('END Jul 2020'!P29&gt;0,'END Jul 2020'!R29&gt;0),IF($C$5&lt;'END Jul 2020'!P29,0,IF($C$5&lt;=('END Jul 2020'!R29+'END Jul 2020'!P29),(($C$5-'END Jul 2020'!P29)*'END Jul 2020'!Q29/100),(('END Jul 2020'!R29)*'END Jul 2020'!Q29/100))),0)</f>
        <v>0</v>
      </c>
      <c r="F35" s="215">
        <f>IF(AND('END Jul 2020'!Q29&gt;0,'END Jul 2020'!S29&gt;0),IF($C$5&lt;('END Jul 2020'!R29+'END Jul 2020'!P29),0,IF($C$5&lt;=('END Jul 2020'!T29+'END Jul 2020'!R29+'END Jul 2020'!P29),(($C$5-('END Jul 2020'!R29+'END Jul 2020'!P29))*'END Jul 2020'!S29/100),('END Jul 2020'!T29*'END Jul 2020'!S29/100))),0)</f>
        <v>0</v>
      </c>
      <c r="G35" s="215">
        <v>0</v>
      </c>
      <c r="H35" s="215">
        <f>IF(AND('END Jul 2020'!R29&gt;0,'END Jul 2020'!T29&gt;0),IF(($C$5&lt;'END Jul 2020'!T29),(0),($C$5-'END Jul 2020'!T29)*'END Jul 2020'!U29/100),IF(AND('END Jul 2020'!R29&gt;0,'END Jul 2020'!T29=""),IF(($C$5&lt;'END Jul 2020'!R29+'END Jul 2020'!P29),(0),(($C$5-('END Jul 2020'!R29+'END Jul 2020'!P29))*'END Jul 2020'!S29/100)),IF(AND('END Jul 2020'!P29&gt;0,'END Jul 2020'!R29=""&gt;0),IF(($C$5&lt;'END Jul 2020'!P29),(0),($C$5-'END Jul 2020'!P29)*'END Jul 2020'!Q29/100),0)))</f>
        <v>0</v>
      </c>
      <c r="I35" s="215">
        <f t="shared" si="26"/>
        <v>461.34836363636362</v>
      </c>
      <c r="J35" s="377">
        <f t="shared" si="27"/>
        <v>1542.5454545454545</v>
      </c>
      <c r="K35" s="209">
        <f t="shared" si="28"/>
        <v>1845.3934545454545</v>
      </c>
      <c r="L35" s="181">
        <f t="shared" si="29"/>
        <v>2029.9328</v>
      </c>
      <c r="M35" s="209">
        <f>'END Jul 2020'!AZ29</f>
        <v>0</v>
      </c>
      <c r="N35" s="209">
        <f>'END Jul 2020'!BA29</f>
        <v>0</v>
      </c>
      <c r="O35" s="209">
        <f>'END Jul 2020'!BB29</f>
        <v>0</v>
      </c>
      <c r="P35" s="209">
        <f>'END Jul 2020'!BC29</f>
        <v>21</v>
      </c>
      <c r="Q35" s="378" t="str">
        <f t="shared" si="30"/>
        <v>Pay-on-time off usENDe</v>
      </c>
      <c r="R35" s="378" t="str">
        <f t="shared" si="31"/>
        <v>Exclusive</v>
      </c>
      <c r="S35" s="379">
        <f t="shared" si="32"/>
        <v>1845.3934545454545</v>
      </c>
      <c r="T35" s="209">
        <f t="shared" si="33"/>
        <v>1521.4589090909089</v>
      </c>
      <c r="U35" s="381">
        <f t="shared" si="34"/>
        <v>2029.9328</v>
      </c>
      <c r="V35" s="381">
        <f t="shared" si="35"/>
        <v>1673.6048000000001</v>
      </c>
      <c r="W35" s="210">
        <f>'END Jul 2020'!BL29</f>
        <v>0</v>
      </c>
      <c r="X35" s="211" t="str">
        <f>'END Jul 2020'!BM29</f>
        <v>n</v>
      </c>
    </row>
    <row r="36" spans="1:24" x14ac:dyDescent="0.15">
      <c r="A36" s="163" t="str">
        <f>'END Jul 2020'!K30</f>
        <v>GloBird Energy</v>
      </c>
      <c r="B36" s="158" t="str">
        <f>'END Jul 2020'!L30</f>
        <v>GloSave</v>
      </c>
      <c r="C36" s="215">
        <f>IF('END Jul 2020'!BP30=0,91*'END Jul 2020'!M30/100,(91*'END Jul 2020'!M30/100)+'END Jul 2020'!BP30/4)</f>
        <v>83.72</v>
      </c>
      <c r="D36" s="215">
        <f>IF('END Jul 2020'!O30="",$C$5*'END Jul 2020'!N30/100,IF($C$5&gt;='END Jul 2020'!P30,('END Jul 2020'!P30*'END Jul 2020'!N30/100),($C$5*'END Jul 2020'!N30/100)))</f>
        <v>295.5</v>
      </c>
      <c r="E36" s="215">
        <f>IF(AND('END Jul 2020'!P30&gt;0,'END Jul 2020'!R30&gt;0),IF($C$5&lt;'END Jul 2020'!P30,0,IF($C$5&lt;=('END Jul 2020'!R30+'END Jul 2020'!P30),(($C$5-'END Jul 2020'!P30)*'END Jul 2020'!Q30/100),(('END Jul 2020'!R30)*'END Jul 2020'!Q30/100))),0)</f>
        <v>0</v>
      </c>
      <c r="F36" s="215">
        <f>IF(AND('END Jul 2020'!Q30&gt;0,'END Jul 2020'!S30&gt;0),IF($C$5&lt;('END Jul 2020'!R30+'END Jul 2020'!P30),0,IF($C$5&lt;=('END Jul 2020'!T30+'END Jul 2020'!R30+'END Jul 2020'!P30),(($C$5-('END Jul 2020'!R30+'END Jul 2020'!P30))*'END Jul 2020'!S30/100),('END Jul 2020'!T30*'END Jul 2020'!S30/100))),0)</f>
        <v>0</v>
      </c>
      <c r="G36" s="215">
        <v>0</v>
      </c>
      <c r="H36" s="215">
        <f>IF(AND('END Jul 2020'!R30&gt;0,'END Jul 2020'!T30&gt;0),IF(($C$5&lt;'END Jul 2020'!T30),(0),($C$5-'END Jul 2020'!T30)*'END Jul 2020'!U30/100),IF(AND('END Jul 2020'!R30&gt;0,'END Jul 2020'!T30=""),IF(($C$5&lt;'END Jul 2020'!R30+'END Jul 2020'!P30),(0),(($C$5-('END Jul 2020'!R30+'END Jul 2020'!P30))*'END Jul 2020'!S30/100)),IF(AND('END Jul 2020'!P30&gt;0,'END Jul 2020'!R30=""&gt;0),IF(($C$5&lt;'END Jul 2020'!P30),(0),($C$5-'END Jul 2020'!P30)*'END Jul 2020'!Q30/100),0)))</f>
        <v>0</v>
      </c>
      <c r="I36" s="215">
        <f t="shared" si="26"/>
        <v>379.22</v>
      </c>
      <c r="J36" s="377">
        <f t="shared" si="27"/>
        <v>1182</v>
      </c>
      <c r="K36" s="209">
        <f t="shared" si="28"/>
        <v>1516.88</v>
      </c>
      <c r="L36" s="181">
        <f t="shared" si="29"/>
        <v>1668.5680000000002</v>
      </c>
      <c r="M36" s="209">
        <f>'END Jul 2020'!AZ30</f>
        <v>0</v>
      </c>
      <c r="N36" s="209">
        <f>'END Jul 2020'!BA30</f>
        <v>0</v>
      </c>
      <c r="O36" s="209">
        <f>'END Jul 2020'!BB30</f>
        <v>7</v>
      </c>
      <c r="P36" s="209">
        <f>'END Jul 2020'!BC30</f>
        <v>0</v>
      </c>
      <c r="Q36" s="378" t="str">
        <f t="shared" si="30"/>
        <v>Pay-on-time off bill</v>
      </c>
      <c r="R36" s="378" t="str">
        <f t="shared" si="31"/>
        <v>Exclusive</v>
      </c>
      <c r="S36" s="379">
        <f t="shared" si="32"/>
        <v>1516.88</v>
      </c>
      <c r="T36" s="209">
        <f t="shared" si="33"/>
        <v>1410.6984000000002</v>
      </c>
      <c r="U36" s="381">
        <f t="shared" si="34"/>
        <v>1668.5680000000002</v>
      </c>
      <c r="V36" s="381">
        <f t="shared" si="35"/>
        <v>1551.7682400000003</v>
      </c>
      <c r="W36" s="210">
        <f>'END Jul 2020'!BL30</f>
        <v>0</v>
      </c>
      <c r="X36" s="211" t="str">
        <f>'END Jul 2020'!BM30</f>
        <v>n</v>
      </c>
    </row>
    <row r="37" spans="1:24" x14ac:dyDescent="0.15">
      <c r="A37" s="163" t="str">
        <f>'END Jul 2020'!K31</f>
        <v>Kogan Energy</v>
      </c>
      <c r="B37" s="158" t="str">
        <f>'END Jul 2020'!L31</f>
        <v>Market offer</v>
      </c>
      <c r="C37" s="215">
        <f>IF('END Jul 2020'!BP31=0,91*'END Jul 2020'!M31/100,(91*'END Jul 2020'!M31/100)+'END Jul 2020'!BP31/4)</f>
        <v>75.885727272727266</v>
      </c>
      <c r="D37" s="215">
        <f>IF('END Jul 2020'!O31="",$C$5*'END Jul 2020'!N31/100,IF($C$5&gt;='END Jul 2020'!P31,('END Jul 2020'!P31*'END Jul 2020'!N31/100),($C$5*'END Jul 2020'!N31/100)))</f>
        <v>263.0454545454545</v>
      </c>
      <c r="E37" s="215">
        <f>IF(AND('END Jul 2020'!P31&gt;0,'END Jul 2020'!R31&gt;0),IF($C$5&lt;'END Jul 2020'!P31,0,IF($C$5&lt;=('END Jul 2020'!R31+'END Jul 2020'!P31),(($C$5-'END Jul 2020'!P31)*'END Jul 2020'!Q31/100),(('END Jul 2020'!R31)*'END Jul 2020'!Q31/100))),0)</f>
        <v>0</v>
      </c>
      <c r="F37" s="215">
        <f>IF(AND('END Jul 2020'!Q31&gt;0,'END Jul 2020'!S31&gt;0),IF($C$5&lt;('END Jul 2020'!R31+'END Jul 2020'!P31),0,IF($C$5&lt;=('END Jul 2020'!T31+'END Jul 2020'!R31+'END Jul 2020'!P31),(($C$5-('END Jul 2020'!R31+'END Jul 2020'!P31))*'END Jul 2020'!S31/100),('END Jul 2020'!T31*'END Jul 2020'!S31/100))),0)</f>
        <v>0</v>
      </c>
      <c r="G37" s="215">
        <v>0</v>
      </c>
      <c r="H37" s="215">
        <f>IF(AND('END Jul 2020'!R31&gt;0,'END Jul 2020'!T31&gt;0),IF(($C$5&lt;'END Jul 2020'!T31),(0),($C$5-'END Jul 2020'!T31)*'END Jul 2020'!U31/100),IF(AND('END Jul 2020'!R31&gt;0,'END Jul 2020'!T31=""),IF(($C$5&lt;'END Jul 2020'!R31+'END Jul 2020'!P31),(0),(($C$5-('END Jul 2020'!R31+'END Jul 2020'!P31))*'END Jul 2020'!S31/100)),IF(AND('END Jul 2020'!P31&gt;0,'END Jul 2020'!R31=""&gt;0),IF(($C$5&lt;'END Jul 2020'!P31),(0),($C$5-'END Jul 2020'!P31)*'END Jul 2020'!Q31/100),0)))</f>
        <v>0</v>
      </c>
      <c r="I37" s="215">
        <f t="shared" si="26"/>
        <v>338.93118181818176</v>
      </c>
      <c r="J37" s="377">
        <f t="shared" si="27"/>
        <v>1052.181818181818</v>
      </c>
      <c r="K37" s="209">
        <f t="shared" si="28"/>
        <v>1355.724727272727</v>
      </c>
      <c r="L37" s="181">
        <f t="shared" si="29"/>
        <v>1491.2971999999997</v>
      </c>
      <c r="M37" s="209">
        <f>'END Jul 2020'!AZ31</f>
        <v>0</v>
      </c>
      <c r="N37" s="209">
        <f>'END Jul 2020'!BA31</f>
        <v>0</v>
      </c>
      <c r="O37" s="209">
        <f>'END Jul 2020'!BB31</f>
        <v>0</v>
      </c>
      <c r="P37" s="209">
        <f>'END Jul 2020'!BC31</f>
        <v>0</v>
      </c>
      <c r="Q37" s="378" t="str">
        <f t="shared" si="30"/>
        <v>No discount</v>
      </c>
      <c r="R37" s="378" t="str">
        <f t="shared" si="31"/>
        <v>Exclusive</v>
      </c>
      <c r="S37" s="379">
        <f t="shared" si="32"/>
        <v>1355.724727272727</v>
      </c>
      <c r="T37" s="209">
        <f t="shared" si="33"/>
        <v>1355.724727272727</v>
      </c>
      <c r="U37" s="381">
        <f t="shared" si="34"/>
        <v>1491.2971999999997</v>
      </c>
      <c r="V37" s="381">
        <f t="shared" si="35"/>
        <v>1491.2971999999997</v>
      </c>
      <c r="W37" s="210">
        <f>'END Jul 2020'!BL31</f>
        <v>0</v>
      </c>
      <c r="X37" s="211" t="str">
        <f>'END Jul 2020'!BM31</f>
        <v>n</v>
      </c>
    </row>
    <row r="38" spans="1:24" x14ac:dyDescent="0.15">
      <c r="A38" s="163" t="str">
        <f>'END Jul 2020'!K32</f>
        <v>Nectr</v>
      </c>
      <c r="B38" s="158" t="str">
        <f>'END Jul 2020'!L32</f>
        <v>Friends Clean</v>
      </c>
      <c r="C38" s="215">
        <f>IF('END Jul 2020'!BP32=0,91*'END Jul 2020'!M32/100,(91*'END Jul 2020'!M32/100)+'END Jul 2020'!BP32/4)</f>
        <v>66.338999999999999</v>
      </c>
      <c r="D38" s="215">
        <f>IF('END Jul 2020'!O32="",$C$5*'END Jul 2020'!N32/100,IF($C$5&gt;='END Jul 2020'!P32,('END Jul 2020'!P32*'END Jul 2020'!N32/100),($C$5*'END Jul 2020'!N32/100)))</f>
        <v>302.99999999999994</v>
      </c>
      <c r="E38" s="215">
        <f>IF(AND('END Jul 2020'!P32&gt;0,'END Jul 2020'!R32&gt;0),IF($C$5&lt;'END Jul 2020'!P32,0,IF($C$5&lt;=('END Jul 2020'!R32+'END Jul 2020'!P32),(($C$5-'END Jul 2020'!P32)*'END Jul 2020'!Q32/100),(('END Jul 2020'!R32)*'END Jul 2020'!Q32/100))),0)</f>
        <v>0</v>
      </c>
      <c r="F38" s="215">
        <f>IF(AND('END Jul 2020'!Q32&gt;0,'END Jul 2020'!S32&gt;0),IF($C$5&lt;('END Jul 2020'!R32+'END Jul 2020'!P32),0,IF($C$5&lt;=('END Jul 2020'!T32+'END Jul 2020'!R32+'END Jul 2020'!P32),(($C$5-('END Jul 2020'!R32+'END Jul 2020'!P32))*'END Jul 2020'!S32/100),('END Jul 2020'!T32*'END Jul 2020'!S32/100))),0)</f>
        <v>0</v>
      </c>
      <c r="G38" s="215">
        <v>0</v>
      </c>
      <c r="H38" s="215">
        <f>IF(AND('END Jul 2020'!R32&gt;0,'END Jul 2020'!T32&gt;0),IF(($C$5&lt;'END Jul 2020'!T32),(0),($C$5-'END Jul 2020'!T32)*'END Jul 2020'!U32/100),IF(AND('END Jul 2020'!R32&gt;0,'END Jul 2020'!T32=""),IF(($C$5&lt;'END Jul 2020'!R32+'END Jul 2020'!P32),(0),(($C$5-('END Jul 2020'!R32+'END Jul 2020'!P32))*'END Jul 2020'!S32/100)),IF(AND('END Jul 2020'!P32&gt;0,'END Jul 2020'!R32=""&gt;0),IF(($C$5&lt;'END Jul 2020'!P32),(0),($C$5-'END Jul 2020'!P32)*'END Jul 2020'!Q32/100),0)))</f>
        <v>0</v>
      </c>
      <c r="I38" s="215">
        <f t="shared" si="26"/>
        <v>369.33899999999994</v>
      </c>
      <c r="J38" s="377">
        <f t="shared" si="27"/>
        <v>1211.9999999999998</v>
      </c>
      <c r="K38" s="209">
        <f t="shared" si="28"/>
        <v>1477.3559999999998</v>
      </c>
      <c r="L38" s="181">
        <f t="shared" si="29"/>
        <v>1625.0916</v>
      </c>
      <c r="M38" s="209">
        <f>'END Jul 2020'!AZ32</f>
        <v>0</v>
      </c>
      <c r="N38" s="209">
        <f>'END Jul 2020'!BA32</f>
        <v>0</v>
      </c>
      <c r="O38" s="209">
        <f>'END Jul 2020'!BB32</f>
        <v>0</v>
      </c>
      <c r="P38" s="209">
        <f>'END Jul 2020'!BC32</f>
        <v>0</v>
      </c>
      <c r="Q38" s="378" t="str">
        <f t="shared" si="30"/>
        <v>No discount</v>
      </c>
      <c r="R38" s="378" t="str">
        <f t="shared" si="31"/>
        <v>Exclusive</v>
      </c>
      <c r="S38" s="379">
        <f t="shared" si="32"/>
        <v>1477.3559999999998</v>
      </c>
      <c r="T38" s="209">
        <f t="shared" si="33"/>
        <v>1477.3559999999998</v>
      </c>
      <c r="U38" s="381">
        <f t="shared" si="34"/>
        <v>1625.0916</v>
      </c>
      <c r="V38" s="381">
        <f t="shared" si="35"/>
        <v>1625.0916</v>
      </c>
      <c r="W38" s="210">
        <f>'END Jul 2020'!BL32</f>
        <v>0</v>
      </c>
      <c r="X38" s="211" t="str">
        <f>'END Jul 2020'!BM32</f>
        <v>n</v>
      </c>
    </row>
    <row r="39" spans="1:24" ht="15" thickBot="1" x14ac:dyDescent="0.2">
      <c r="A39" s="204" t="str">
        <f>'END Jul 2020'!K33</f>
        <v>OVO Energy</v>
      </c>
      <c r="B39" s="205" t="str">
        <f>'END Jul 2020'!L33</f>
        <v>The One Plan</v>
      </c>
      <c r="C39" s="216">
        <f>IF('END Jul 2020'!BP33=0,91*'END Jul 2020'!M33/100,(91*'END Jul 2020'!M33/100)+'END Jul 2020'!BP33/4)</f>
        <v>62.061999999999991</v>
      </c>
      <c r="D39" s="216">
        <f>IF('END Jul 2020'!O33="",$C$5*'END Jul 2020'!N33/100,IF($C$5&gt;='END Jul 2020'!P33,('END Jul 2020'!P33*'END Jul 2020'!N33/100),($C$5*'END Jul 2020'!N33/100)))</f>
        <v>309.81818181818181</v>
      </c>
      <c r="E39" s="216">
        <f>IF(AND('END Jul 2020'!P33&gt;0,'END Jul 2020'!R33&gt;0),IF($C$5&lt;'END Jul 2020'!P33,0,IF($C$5&lt;=('END Jul 2020'!R33+'END Jul 2020'!P33),(($C$5-'END Jul 2020'!P33)*'END Jul 2020'!Q33/100),(('END Jul 2020'!R33)*'END Jul 2020'!Q33/100))),0)</f>
        <v>0</v>
      </c>
      <c r="F39" s="216">
        <f>IF(AND('END Jul 2020'!Q33&gt;0,'END Jul 2020'!S33&gt;0),IF($C$5&lt;('END Jul 2020'!R33+'END Jul 2020'!P33),0,IF($C$5&lt;=('END Jul 2020'!T33+'END Jul 2020'!R33+'END Jul 2020'!P33),(($C$5-('END Jul 2020'!R33+'END Jul 2020'!P33))*'END Jul 2020'!S33/100),('END Jul 2020'!T33*'END Jul 2020'!S33/100))),0)</f>
        <v>0</v>
      </c>
      <c r="G39" s="216">
        <v>0</v>
      </c>
      <c r="H39" s="216">
        <f>IF(AND('END Jul 2020'!R33&gt;0,'END Jul 2020'!T33&gt;0),IF(($C$5&lt;'END Jul 2020'!T33),(0),($C$5-'END Jul 2020'!T33)*'END Jul 2020'!U33/100),IF(AND('END Jul 2020'!R33&gt;0,'END Jul 2020'!T33=""),IF(($C$5&lt;'END Jul 2020'!R33+'END Jul 2020'!P33),(0),(($C$5-('END Jul 2020'!R33+'END Jul 2020'!P33))*'END Jul 2020'!S33/100)),IF(AND('END Jul 2020'!P33&gt;0,'END Jul 2020'!R33=""&gt;0),IF(($C$5&lt;'END Jul 2020'!P33),(0),($C$5-'END Jul 2020'!P33)*'END Jul 2020'!Q33/100),0)))</f>
        <v>0</v>
      </c>
      <c r="I39" s="216">
        <f t="shared" si="26"/>
        <v>371.88018181818182</v>
      </c>
      <c r="J39" s="380">
        <f t="shared" si="27"/>
        <v>1239.2727272727273</v>
      </c>
      <c r="K39" s="212">
        <f t="shared" si="28"/>
        <v>1487.5207272727273</v>
      </c>
      <c r="L39" s="191">
        <f t="shared" si="29"/>
        <v>1636.2728000000002</v>
      </c>
      <c r="M39" s="212">
        <f>'END Jul 2020'!AZ33</f>
        <v>0</v>
      </c>
      <c r="N39" s="212">
        <f>'END Jul 2020'!BA33</f>
        <v>0</v>
      </c>
      <c r="O39" s="212">
        <f>'END Jul 2020'!BB33</f>
        <v>0</v>
      </c>
      <c r="P39" s="212">
        <f>'END Jul 2020'!BC33</f>
        <v>0</v>
      </c>
      <c r="Q39" s="384" t="str">
        <f t="shared" si="30"/>
        <v>No discount</v>
      </c>
      <c r="R39" s="384" t="str">
        <f t="shared" si="31"/>
        <v>Exclusive</v>
      </c>
      <c r="S39" s="385">
        <f t="shared" si="32"/>
        <v>1487.5207272727273</v>
      </c>
      <c r="T39" s="212">
        <f t="shared" si="33"/>
        <v>1487.5207272727273</v>
      </c>
      <c r="U39" s="382">
        <f t="shared" si="34"/>
        <v>1636.2728000000002</v>
      </c>
      <c r="V39" s="382">
        <f t="shared" si="35"/>
        <v>1636.2728000000002</v>
      </c>
      <c r="W39" s="213">
        <f>'END Jul 2020'!BL33</f>
        <v>0</v>
      </c>
      <c r="X39" s="214" t="str">
        <f>'END Jul 2020'!BM33</f>
        <v>n</v>
      </c>
    </row>
    <row r="41" spans="1:24" ht="15" thickBot="1" x14ac:dyDescent="0.2"/>
    <row r="42" spans="1:24" x14ac:dyDescent="0.15">
      <c r="A42" s="166" t="s">
        <v>1370</v>
      </c>
      <c r="B42" s="167"/>
      <c r="C42" s="167"/>
      <c r="D42" s="167"/>
      <c r="E42" s="167"/>
      <c r="F42" s="167"/>
      <c r="G42" s="167"/>
      <c r="H42" s="167"/>
      <c r="I42" s="167"/>
      <c r="J42" s="167"/>
      <c r="K42" s="167"/>
      <c r="L42" s="167"/>
      <c r="M42" s="167"/>
      <c r="N42" s="167"/>
      <c r="O42" s="167"/>
      <c r="P42" s="167"/>
      <c r="Q42" s="167"/>
      <c r="R42" s="167"/>
      <c r="S42" s="167"/>
      <c r="T42" s="167"/>
      <c r="U42" s="167"/>
      <c r="V42" s="167"/>
      <c r="W42" s="167"/>
      <c r="X42" s="173"/>
    </row>
    <row r="43" spans="1:24" x14ac:dyDescent="0.15">
      <c r="A43" s="168" t="s">
        <v>692</v>
      </c>
      <c r="B43" s="78"/>
      <c r="C43" s="164">
        <v>2000</v>
      </c>
      <c r="D43" s="78"/>
      <c r="E43" s="78"/>
      <c r="F43" s="78"/>
      <c r="G43" s="78"/>
      <c r="H43" s="78"/>
      <c r="I43" s="78"/>
      <c r="J43" s="78"/>
      <c r="K43" s="78"/>
      <c r="L43" s="78"/>
      <c r="M43" s="78"/>
      <c r="N43" s="78"/>
      <c r="O43" s="78"/>
      <c r="P43" s="78"/>
      <c r="Q43" s="78"/>
      <c r="R43" s="78"/>
      <c r="S43" s="78"/>
      <c r="T43" s="78"/>
      <c r="U43" s="78"/>
      <c r="V43" s="78"/>
      <c r="W43" s="78"/>
      <c r="X43" s="174"/>
    </row>
    <row r="44" spans="1:24" x14ac:dyDescent="0.15">
      <c r="A44" s="168" t="s">
        <v>652</v>
      </c>
      <c r="B44" s="78"/>
      <c r="C44" s="165">
        <v>0.7</v>
      </c>
      <c r="D44" s="78"/>
      <c r="E44" s="78"/>
      <c r="F44" s="78"/>
      <c r="G44" s="78"/>
      <c r="H44" s="78"/>
      <c r="I44" s="78"/>
      <c r="J44" s="78"/>
      <c r="K44" s="78"/>
      <c r="L44" s="78"/>
      <c r="M44" s="78"/>
      <c r="N44" s="78"/>
      <c r="O44" s="78"/>
      <c r="P44" s="78"/>
      <c r="Q44" s="78"/>
      <c r="R44" s="78"/>
      <c r="S44" s="78"/>
      <c r="T44" s="78"/>
      <c r="U44" s="78"/>
      <c r="V44" s="78"/>
      <c r="W44" s="78"/>
      <c r="X44" s="174"/>
    </row>
    <row r="45" spans="1:24" x14ac:dyDescent="0.15">
      <c r="A45" s="168" t="s">
        <v>344</v>
      </c>
      <c r="B45" s="78"/>
      <c r="C45" s="165">
        <v>0.3</v>
      </c>
      <c r="D45" s="78"/>
      <c r="E45" s="78"/>
      <c r="F45" s="78"/>
      <c r="G45" s="78"/>
      <c r="H45" s="78"/>
      <c r="I45" s="78"/>
      <c r="J45" s="78"/>
      <c r="K45" s="78"/>
      <c r="L45" s="78"/>
      <c r="M45" s="78"/>
      <c r="N45" s="78"/>
      <c r="O45" s="78"/>
      <c r="P45" s="78"/>
      <c r="Q45" s="78"/>
      <c r="R45" s="78"/>
      <c r="S45" s="78"/>
      <c r="T45" s="78"/>
      <c r="U45" s="78"/>
      <c r="V45" s="78"/>
      <c r="W45" s="78"/>
      <c r="X45" s="174"/>
    </row>
    <row r="46" spans="1:24" x14ac:dyDescent="0.15">
      <c r="A46" s="371"/>
      <c r="B46" s="222"/>
      <c r="C46" s="222"/>
      <c r="D46" s="222"/>
      <c r="E46" s="222"/>
      <c r="F46" s="222"/>
      <c r="G46" s="222"/>
      <c r="H46" s="222"/>
      <c r="I46" s="222"/>
      <c r="J46" s="222"/>
      <c r="K46" s="222"/>
      <c r="L46" s="222"/>
      <c r="M46" s="222"/>
      <c r="N46" s="222"/>
      <c r="O46" s="222"/>
      <c r="P46" s="222"/>
      <c r="Q46" s="222"/>
      <c r="R46" s="222"/>
      <c r="S46" s="222"/>
      <c r="T46" s="222"/>
      <c r="U46" s="222"/>
      <c r="V46" s="222"/>
      <c r="W46" s="222"/>
      <c r="X46" s="372"/>
    </row>
    <row r="47" spans="1:24" ht="75" x14ac:dyDescent="0.15">
      <c r="A47" s="363" t="s">
        <v>248</v>
      </c>
      <c r="B47" s="364" t="s">
        <v>249</v>
      </c>
      <c r="C47" s="365" t="s">
        <v>250</v>
      </c>
      <c r="D47" s="365" t="s">
        <v>251</v>
      </c>
      <c r="E47" s="365" t="s">
        <v>597</v>
      </c>
      <c r="F47" s="365" t="s">
        <v>598</v>
      </c>
      <c r="G47" s="365" t="s">
        <v>398</v>
      </c>
      <c r="H47" s="365" t="s">
        <v>1371</v>
      </c>
      <c r="I47" s="365" t="s">
        <v>746</v>
      </c>
      <c r="J47" s="373" t="s">
        <v>1363</v>
      </c>
      <c r="K47" s="374" t="s">
        <v>600</v>
      </c>
      <c r="L47" s="367" t="s">
        <v>1070</v>
      </c>
      <c r="M47" s="368" t="s">
        <v>361</v>
      </c>
      <c r="N47" s="368" t="s">
        <v>1679</v>
      </c>
      <c r="O47" s="368" t="s">
        <v>275</v>
      </c>
      <c r="P47" s="368" t="s">
        <v>1378</v>
      </c>
      <c r="Q47" s="375" t="s">
        <v>1364</v>
      </c>
      <c r="R47" s="375" t="s">
        <v>1365</v>
      </c>
      <c r="S47" s="376" t="s">
        <v>1366</v>
      </c>
      <c r="T47" s="376" t="s">
        <v>1367</v>
      </c>
      <c r="U47" s="369" t="s">
        <v>1368</v>
      </c>
      <c r="V47" s="369" t="s">
        <v>1369</v>
      </c>
      <c r="W47" s="368" t="s">
        <v>276</v>
      </c>
      <c r="X47" s="370" t="s">
        <v>509</v>
      </c>
    </row>
    <row r="48" spans="1:24" x14ac:dyDescent="0.15">
      <c r="A48" s="163" t="str">
        <f>'END Jul 2020'!K34</f>
        <v>Energy Locals</v>
      </c>
      <c r="B48" s="158" t="str">
        <f>'END Jul 2020'!L34</f>
        <v>Local Saver</v>
      </c>
      <c r="C48" s="215">
        <f>IF('END Jul 2020'!BP34=0,91*'END Jul 2020'!M34/100,(91*'END Jul 2020'!M34/100)+'END Jul 2020'!BP34/4)</f>
        <v>101.93181818181816</v>
      </c>
      <c r="D48" s="215">
        <f>IF('END Jul 2020'!O34="",$C$43*$C$44*'END Jul 2020'!N34/100,IF($C$43*$C$44&gt;='END Jul 2020'!P34,('END Jul 2020'!P34*'END Jul 2020'!N34/100),($C$43*$C$44*'END Jul 2020'!N34/100)))</f>
        <v>318.18181818181819</v>
      </c>
      <c r="E48" s="215">
        <f>IF(AND('END Jul 2020'!P34&gt;0,'END Jul 2020'!R34&gt;0),IF($C$43*$C$44&lt;'END Jul 2020'!P34,0,IF($C$43*$C$44&lt;=('END Jul 2020'!R34+'END Jul 2020'!P34),(($C$43*$C$44-'END Jul 2020'!P34)*'END Jul 2020'!Q34/100),(('END Jul 2020'!R34)*'END Jul 2020'!Q34/100))),0)</f>
        <v>0</v>
      </c>
      <c r="F48" s="215">
        <f>IF(AND('END Jul 2020'!Q33&gt;0,'END Jul 2020'!S33&gt;0),IF($C$43*$C$44&lt;('END Jul 2020'!R33+'END Jul 2020'!P33),0,IF($C$43*$C$44&lt;=('END Jul 2020'!T33+'END Jul 2020'!R33+'END Jul 2020'!P33),(($C$43*$C$44-('END Jul 2020'!R33+'END Jul 2020'!P33))*'END Jul 2020'!S33/100),('END Jul 2020'!T33*'END Jul 2020'!S33/100))),0)</f>
        <v>0</v>
      </c>
      <c r="G48" s="215">
        <f>IF(AND('END Jul 2020'!R34&gt;0,'END Jul 2020'!T34&gt;0),IF(($C$43*$C$44&lt;'END Jul 2020'!T34),(0),($C$43*$C$44*'END Jul 2020'!T34)*'END Jul 2020'!U34/100),IF(AND('END Jul 2020'!R34&gt;0,'END Jul 2020'!T34=""),IF(($C$43*$C$44&lt;'END Jul 2020'!R34+'END Jul 2020'!P34),(0),(($C$43*$C$44-('END Jul 2020'!R34+'END Jul 2020'!P34))*'END Jul 2020'!S34/100)),IF(AND('END Jul 2020'!P34&gt;0,'END Jul 2020'!R34=""&gt;0),IF(($C$43*$C$44&lt;'END Jul 2020'!P34),(0),($C$43*$C$44-'END Jul 2020'!P34)*'END Jul 2020'!Q34/100),0)))</f>
        <v>0</v>
      </c>
      <c r="H48" s="215">
        <f>($C$43*$C$45)*'END Jul 2020'!AE34/100</f>
        <v>92.72727272727272</v>
      </c>
      <c r="I48" s="215">
        <f>SUM(C48:H48)</f>
        <v>512.84090909090912</v>
      </c>
      <c r="J48" s="377">
        <f>(I48-C48)*4</f>
        <v>1643.636363636364</v>
      </c>
      <c r="K48" s="209">
        <f>I48*4</f>
        <v>2051.3636363636365</v>
      </c>
      <c r="L48" s="181">
        <f t="shared" ref="L48:L67" si="36">K48*1.1</f>
        <v>2256.5000000000005</v>
      </c>
      <c r="M48" s="209">
        <f>'END Jul 2020'!AZ34</f>
        <v>0</v>
      </c>
      <c r="N48" s="209">
        <f>'END Jul 2020'!BA34</f>
        <v>0</v>
      </c>
      <c r="O48" s="209">
        <f>'END Jul 2020'!BB34</f>
        <v>0</v>
      </c>
      <c r="P48" s="209">
        <f>'END Jul 2020'!BC34</f>
        <v>0</v>
      </c>
      <c r="Q48" s="378" t="str">
        <f t="shared" ref="Q48:Q67" si="37">IF(SUM(M48:P48)=0,"No discount",IF(M48&gt;0,"Guaranteed off bill",IF(N48&gt;0,"Guaranteed off usENDe",IF(O48&gt;0,"Pay-on-time off bill","Pay-on-time off usENDe"))))</f>
        <v>No discount</v>
      </c>
      <c r="R48" s="378" t="str">
        <f t="shared" ref="R48:R67" si="38">IF(OR(A48="Origin Energy",A48="Red Energy",A48="Powershop"),"Inclusive","Exclusive")</f>
        <v>Exclusive</v>
      </c>
      <c r="S48" s="379">
        <f t="shared" ref="S48:S67" si="39">IF(AND(Q48="Guaranteed off bill",R48="Inclusive"),((K48*1.1)-((K48*1.1)*M48/100))/1.1,IF(AND(Q48="Guaranteed off usENDe",R48="Inclusive"),((K48*1.1)-((J48*1.1)*N48/100))/1.1,IF(AND(Q48="Guaranteed off bill",R48="Exclusive"),K48-(K48*M48/100),IF(AND(Q48="Guaranteed off usENDe",R48="Exclusive"),K48-(J48*N48/100),IF(R48="Inclusive",((K48*1.1))/1.1,K48)))))</f>
        <v>2051.3636363636365</v>
      </c>
      <c r="T48" s="209">
        <f t="shared" ref="T48:T67" si="40">IF(AND(Q48="Pay-on-time off bill",R48="Inclusive"),((S48*1.1)-((S48*1.1)*O48/100))/1.1,IF(AND(Q48="Pay-on-time off usENDe",R48="Inclusive"),((S48*1.1)-((J48*1.1)*P48/100))/1.1,IF(AND(Q48="Pay-on-time off bill",R48="Exclusive"),S48-(S48*O48/100),IF(AND(Q48="Pay-on-time off usENDe",R48="Exclusive"),S48-(J48*P48/100),IF(R48="Inclusive",((S48*1.1))/1.1,S48)))))</f>
        <v>2051.3636363636365</v>
      </c>
      <c r="U48" s="383">
        <f>S48*1.1</f>
        <v>2256.5000000000005</v>
      </c>
      <c r="V48" s="383">
        <f>T48*1.1</f>
        <v>2256.5000000000005</v>
      </c>
      <c r="W48" s="210">
        <f>'END Jul 2020'!BL34</f>
        <v>0</v>
      </c>
      <c r="X48" s="211" t="str">
        <f>'END Jul 2020'!BM34</f>
        <v>n</v>
      </c>
    </row>
    <row r="49" spans="1:24" x14ac:dyDescent="0.15">
      <c r="A49" s="163" t="str">
        <f>'END Jul 2020'!K35</f>
        <v>AGL</v>
      </c>
      <c r="B49" s="158" t="str">
        <f>'END Jul 2020'!L35</f>
        <v>Essentials Saver</v>
      </c>
      <c r="C49" s="215">
        <f>IF('END Jul 2020'!BP35=0,91*'END Jul 2020'!M35/100,(91*'END Jul 2020'!M35/100)+'END Jul 2020'!BP35/4)</f>
        <v>69.648090909090911</v>
      </c>
      <c r="D49" s="215">
        <f>IF('END Jul 2020'!O35="",$C$43*$C$44*'END Jul 2020'!N35/100,IF($C$43*$C$44&gt;='END Jul 2020'!P35,('END Jul 2020'!P35*'END Jul 2020'!N35/100),($C$43*$C$44*'END Jul 2020'!N35/100)))</f>
        <v>303.16363636363633</v>
      </c>
      <c r="E49" s="215">
        <f>IF(AND('END Jul 2020'!P35&gt;0,'END Jul 2020'!R35&gt;0),IF($C$43*$C$44&lt;'END Jul 2020'!P35,0,IF($C$43*$C$44&lt;=('END Jul 2020'!R35+'END Jul 2020'!P35),(($C$43*$C$44-'END Jul 2020'!P35)*'END Jul 2020'!Q35/100),(('END Jul 2020'!R35)*'END Jul 2020'!Q35/100))),0)</f>
        <v>0</v>
      </c>
      <c r="F49" s="215">
        <f>IF(AND('END Jul 2020'!Q34&gt;0,'END Jul 2020'!S34&gt;0),IF($C$43*$C$44&lt;('END Jul 2020'!R34+'END Jul 2020'!P34),0,IF($C$43*$C$44&lt;=('END Jul 2020'!T34+'END Jul 2020'!R34+'END Jul 2020'!P34),(($C$43*$C$44-('END Jul 2020'!R34+'END Jul 2020'!P34))*'END Jul 2020'!S34/100),('END Jul 2020'!T34*'END Jul 2020'!S34/100))),0)</f>
        <v>0</v>
      </c>
      <c r="G49" s="215">
        <f>IF(AND('END Jul 2020'!R35&gt;0,'END Jul 2020'!T35&gt;0),IF(($C$43*$C$44&lt;'END Jul 2020'!T35),(0),($C$43*$C$44*'END Jul 2020'!T35)*'END Jul 2020'!U35/100),IF(AND('END Jul 2020'!R35&gt;0,'END Jul 2020'!T35=""),IF(($C$43*$C$44&lt;'END Jul 2020'!R35+'END Jul 2020'!P35),(0),(($C$43*$C$44-('END Jul 2020'!R35+'END Jul 2020'!P35))*'END Jul 2020'!S35/100)),IF(AND('END Jul 2020'!P35&gt;0,'END Jul 2020'!R35=""&gt;0),IF(($C$43*$C$44&lt;'END Jul 2020'!P35),(0),($C$43*$C$44-'END Jul 2020'!P35)*'END Jul 2020'!Q35/100),0)))</f>
        <v>0</v>
      </c>
      <c r="H49" s="215">
        <f>($C$43*$C$45)*'END Jul 2020'!AE35/100</f>
        <v>58.145454545454541</v>
      </c>
      <c r="I49" s="215">
        <f t="shared" ref="I49:I65" si="41">SUM(C49:H49)</f>
        <v>430.95718181818177</v>
      </c>
      <c r="J49" s="377">
        <f t="shared" ref="J49:J67" si="42">(I49-C49)*4</f>
        <v>1445.2363636363634</v>
      </c>
      <c r="K49" s="209">
        <f t="shared" ref="K49:K67" si="43">I49*4</f>
        <v>1723.8287272727271</v>
      </c>
      <c r="L49" s="181">
        <f t="shared" si="36"/>
        <v>1896.2115999999999</v>
      </c>
      <c r="M49" s="209">
        <f>'END Jul 2020'!AZ35</f>
        <v>0</v>
      </c>
      <c r="N49" s="209">
        <f>'END Jul 2020'!BA35</f>
        <v>0</v>
      </c>
      <c r="O49" s="209">
        <f>'END Jul 2020'!BB35</f>
        <v>0</v>
      </c>
      <c r="P49" s="209">
        <f>'END Jul 2020'!BC35</f>
        <v>0</v>
      </c>
      <c r="Q49" s="378" t="str">
        <f t="shared" si="37"/>
        <v>No discount</v>
      </c>
      <c r="R49" s="378" t="str">
        <f t="shared" si="38"/>
        <v>Exclusive</v>
      </c>
      <c r="S49" s="379">
        <f t="shared" si="39"/>
        <v>1723.8287272727271</v>
      </c>
      <c r="T49" s="209">
        <f t="shared" si="40"/>
        <v>1723.8287272727271</v>
      </c>
      <c r="U49" s="381">
        <f t="shared" ref="U49:V67" si="44">S49*1.1</f>
        <v>1896.2115999999999</v>
      </c>
      <c r="V49" s="381">
        <f t="shared" si="44"/>
        <v>1896.2115999999999</v>
      </c>
      <c r="W49" s="210">
        <f>'END Jul 2020'!BL35</f>
        <v>0</v>
      </c>
      <c r="X49" s="211" t="str">
        <f>'END Jul 2020'!BM35</f>
        <v>n</v>
      </c>
    </row>
    <row r="50" spans="1:24" x14ac:dyDescent="0.15">
      <c r="A50" s="163" t="str">
        <f>'END Jul 2020'!K36</f>
        <v>Alinta Energy</v>
      </c>
      <c r="B50" s="158" t="str">
        <f>'END Jul 2020'!L36</f>
        <v>Home Deal</v>
      </c>
      <c r="C50" s="215">
        <f>IF('END Jul 2020'!BP36=0,91*'END Jul 2020'!M36/100,(91*'END Jul 2020'!M36/100)+'END Jul 2020'!BP36/4)</f>
        <v>74.99227272727272</v>
      </c>
      <c r="D50" s="215">
        <f>IF('END Jul 2020'!O36="",$C$43*$C$44*'END Jul 2020'!N36/100,IF($C$43*$C$44&gt;='END Jul 2020'!P36,('END Jul 2020'!P36*'END Jul 2020'!N36/100),($C$43*$C$44*'END Jul 2020'!N36/100)))</f>
        <v>295.5272727272727</v>
      </c>
      <c r="E50" s="215">
        <f>IF(AND('END Jul 2020'!P36&gt;0,'END Jul 2020'!R36&gt;0),IF($C$43*$C$44&lt;'END Jul 2020'!P36,0,IF($C$43*$C$44&lt;=('END Jul 2020'!R36+'END Jul 2020'!P36),(($C$43*$C$44-'END Jul 2020'!P36)*'END Jul 2020'!Q36/100),(('END Jul 2020'!R36)*'END Jul 2020'!Q36/100))),0)</f>
        <v>0</v>
      </c>
      <c r="F50" s="215">
        <f>IF(AND('END Jul 2020'!Q35&gt;0,'END Jul 2020'!S35&gt;0),IF($C$43*$C$44&lt;('END Jul 2020'!R35+'END Jul 2020'!P35),0,IF($C$43*$C$44&lt;=('END Jul 2020'!T35+'END Jul 2020'!R35+'END Jul 2020'!P35),(($C$43*$C$44-('END Jul 2020'!R35+'END Jul 2020'!P35))*'END Jul 2020'!S35/100),('END Jul 2020'!T35*'END Jul 2020'!S35/100))),0)</f>
        <v>0</v>
      </c>
      <c r="G50" s="215">
        <f>IF(AND('END Jul 2020'!R36&gt;0,'END Jul 2020'!T36&gt;0),IF(($C$43*$C$44&lt;'END Jul 2020'!T36),(0),($C$43*$C$44*'END Jul 2020'!T36)*'END Jul 2020'!U36/100),IF(AND('END Jul 2020'!R36&gt;0,'END Jul 2020'!T36=""),IF(($C$43*$C$44&lt;'END Jul 2020'!R36+'END Jul 2020'!P36),(0),(($C$43*$C$44-('END Jul 2020'!R36+'END Jul 2020'!P36))*'END Jul 2020'!S36/100)),IF(AND('END Jul 2020'!P36&gt;0,'END Jul 2020'!R36=""&gt;0),IF(($C$43*$C$44&lt;'END Jul 2020'!P36),(0),($C$43*$C$44-'END Jul 2020'!P36)*'END Jul 2020'!Q36/100),0)))</f>
        <v>0</v>
      </c>
      <c r="H50" s="215">
        <f>($C$43*$C$45)*'END Jul 2020'!AE36/100</f>
        <v>49.418181818181822</v>
      </c>
      <c r="I50" s="215">
        <f t="shared" si="41"/>
        <v>419.93772727272727</v>
      </c>
      <c r="J50" s="377">
        <f t="shared" si="42"/>
        <v>1379.7818181818182</v>
      </c>
      <c r="K50" s="209">
        <f t="shared" si="43"/>
        <v>1679.7509090909091</v>
      </c>
      <c r="L50" s="181">
        <f t="shared" si="36"/>
        <v>1847.7260000000001</v>
      </c>
      <c r="M50" s="209">
        <f>'END Jul 2020'!AZ36</f>
        <v>0</v>
      </c>
      <c r="N50" s="209">
        <f>'END Jul 2020'!BA36</f>
        <v>0</v>
      </c>
      <c r="O50" s="209">
        <f>'END Jul 2020'!BB36</f>
        <v>0</v>
      </c>
      <c r="P50" s="209">
        <f>'END Jul 2020'!BC36</f>
        <v>0</v>
      </c>
      <c r="Q50" s="378" t="str">
        <f t="shared" si="37"/>
        <v>No discount</v>
      </c>
      <c r="R50" s="378" t="str">
        <f t="shared" si="38"/>
        <v>Exclusive</v>
      </c>
      <c r="S50" s="379">
        <f t="shared" si="39"/>
        <v>1679.7509090909091</v>
      </c>
      <c r="T50" s="209">
        <f t="shared" si="40"/>
        <v>1679.7509090909091</v>
      </c>
      <c r="U50" s="381">
        <f t="shared" si="44"/>
        <v>1847.7260000000001</v>
      </c>
      <c r="V50" s="381">
        <f t="shared" si="44"/>
        <v>1847.7260000000001</v>
      </c>
      <c r="W50" s="210">
        <f>'END Jul 2020'!BL36</f>
        <v>0</v>
      </c>
      <c r="X50" s="211" t="str">
        <f>'END Jul 2020'!BM36</f>
        <v>n</v>
      </c>
    </row>
    <row r="51" spans="1:24" x14ac:dyDescent="0.15">
      <c r="A51" s="163" t="str">
        <f>'END Jul 2020'!K37</f>
        <v>Click Energy</v>
      </c>
      <c r="B51" s="158" t="str">
        <f>'END Jul 2020'!L37</f>
        <v>Flora</v>
      </c>
      <c r="C51" s="215">
        <f>IF('END Jul 2020'!BP37=0,91*'END Jul 2020'!M37/100,(91*'END Jul 2020'!M37/100)+'END Jul 2020'!BP37/4)</f>
        <v>64.237727272727284</v>
      </c>
      <c r="D51" s="215">
        <f>IF('END Jul 2020'!O37="",$C$43*$C$44*'END Jul 2020'!N37/100,IF($C$43*$C$44&gt;='END Jul 2020'!P37,('END Jul 2020'!P37*'END Jul 2020'!N37/100),($C$43*$C$44*'END Jul 2020'!N37/100)))</f>
        <v>272.99999999999994</v>
      </c>
      <c r="E51" s="215">
        <f>IF(AND('END Jul 2020'!P37&gt;0,'END Jul 2020'!R37&gt;0),IF($C$43*$C$44&lt;'END Jul 2020'!P37,0,IF($C$43*$C$44&lt;=('END Jul 2020'!R37+'END Jul 2020'!P37),(($C$43*$C$44-'END Jul 2020'!P37)*'END Jul 2020'!Q37/100),(('END Jul 2020'!R37)*'END Jul 2020'!Q37/100))),0)</f>
        <v>0</v>
      </c>
      <c r="F51" s="215">
        <f>IF(AND('END Jul 2020'!Q36&gt;0,'END Jul 2020'!S36&gt;0),IF($C$43*$C$44&lt;('END Jul 2020'!R36+'END Jul 2020'!P36),0,IF($C$43*$C$44&lt;=('END Jul 2020'!T36+'END Jul 2020'!R36+'END Jul 2020'!P36),(($C$43*$C$44-('END Jul 2020'!R36+'END Jul 2020'!P36))*'END Jul 2020'!S36/100),('END Jul 2020'!T36*'END Jul 2020'!S36/100))),0)</f>
        <v>0</v>
      </c>
      <c r="G51" s="215">
        <f>IF(AND('END Jul 2020'!R37&gt;0,'END Jul 2020'!T37&gt;0),IF(($C$43*$C$44&lt;'END Jul 2020'!T37),(0),($C$43*$C$44*'END Jul 2020'!T37)*'END Jul 2020'!U37/100),IF(AND('END Jul 2020'!R37&gt;0,'END Jul 2020'!T37=""),IF(($C$43*$C$44&lt;'END Jul 2020'!R37+'END Jul 2020'!P37),(0),(($C$43*$C$44-('END Jul 2020'!R37+'END Jul 2020'!P37))*'END Jul 2020'!S37/100)),IF(AND('END Jul 2020'!P37&gt;0,'END Jul 2020'!R37=""&gt;0),IF(($C$43*$C$44&lt;'END Jul 2020'!P37),(0),($C$43*$C$44-'END Jul 2020'!P37)*'END Jul 2020'!Q37/100),0)))</f>
        <v>0</v>
      </c>
      <c r="H51" s="215">
        <f>($C$43*$C$45)*'END Jul 2020'!AE37/100</f>
        <v>71.836363636363615</v>
      </c>
      <c r="I51" s="215">
        <f t="shared" si="41"/>
        <v>409.07409090909084</v>
      </c>
      <c r="J51" s="377">
        <f t="shared" si="42"/>
        <v>1379.3454545454542</v>
      </c>
      <c r="K51" s="209">
        <f t="shared" si="43"/>
        <v>1636.2963636363634</v>
      </c>
      <c r="L51" s="181">
        <f t="shared" si="36"/>
        <v>1799.9259999999999</v>
      </c>
      <c r="M51" s="209">
        <f>'END Jul 2020'!AZ37</f>
        <v>0</v>
      </c>
      <c r="N51" s="209">
        <f>'END Jul 2020'!BA37</f>
        <v>0</v>
      </c>
      <c r="O51" s="209">
        <f>'END Jul 2020'!BB37</f>
        <v>0</v>
      </c>
      <c r="P51" s="209">
        <f>'END Jul 2020'!BC37</f>
        <v>0</v>
      </c>
      <c r="Q51" s="378" t="str">
        <f t="shared" si="37"/>
        <v>No discount</v>
      </c>
      <c r="R51" s="378" t="str">
        <f t="shared" si="38"/>
        <v>Exclusive</v>
      </c>
      <c r="S51" s="379">
        <f t="shared" si="39"/>
        <v>1636.2963636363634</v>
      </c>
      <c r="T51" s="209">
        <f t="shared" si="40"/>
        <v>1636.2963636363634</v>
      </c>
      <c r="U51" s="381">
        <f t="shared" si="44"/>
        <v>1799.9259999999999</v>
      </c>
      <c r="V51" s="381">
        <f t="shared" si="44"/>
        <v>1799.9259999999999</v>
      </c>
      <c r="W51" s="210">
        <f>'END Jul 2020'!BL37</f>
        <v>0</v>
      </c>
      <c r="X51" s="211" t="str">
        <f>'END Jul 2020'!BM37</f>
        <v>n</v>
      </c>
    </row>
    <row r="52" spans="1:24" x14ac:dyDescent="0.15">
      <c r="A52" s="163" t="str">
        <f>'END Jul 2020'!K38</f>
        <v>Commander</v>
      </c>
      <c r="B52" s="158" t="str">
        <f>'END Jul 2020'!L38</f>
        <v>Market offer</v>
      </c>
      <c r="C52" s="215">
        <f>IF('END Jul 2020'!BP38=0,91*'END Jul 2020'!M38/100,(91*'END Jul 2020'!M38/100)+'END Jul 2020'!BP38/4)</f>
        <v>85.920545454545447</v>
      </c>
      <c r="D52" s="215">
        <f>IF('END Jul 2020'!O38="",$C$43*$C$44*'END Jul 2020'!N38/100,IF($C$43*$C$44&gt;='END Jul 2020'!P38,('END Jul 2020'!P38*'END Jul 2020'!N38/100),($C$43*$C$44*'END Jul 2020'!N38/100)))</f>
        <v>281.5272727272727</v>
      </c>
      <c r="E52" s="215">
        <f>IF(AND('END Jul 2020'!P38&gt;0,'END Jul 2020'!R38&gt;0),IF($C$43*$C$44&lt;'END Jul 2020'!P38,0,IF($C$43*$C$44&lt;=('END Jul 2020'!R38+'END Jul 2020'!P38),(($C$43*$C$44-'END Jul 2020'!P38)*'END Jul 2020'!Q38/100),(('END Jul 2020'!R38)*'END Jul 2020'!Q38/100))),0)</f>
        <v>0</v>
      </c>
      <c r="F52" s="215">
        <f>IF(AND('END Jul 2020'!Q37&gt;0,'END Jul 2020'!S37&gt;0),IF($C$43*$C$44&lt;('END Jul 2020'!R37+'END Jul 2020'!P37),0,IF($C$43*$C$44&lt;=('END Jul 2020'!T37+'END Jul 2020'!R37+'END Jul 2020'!P37),(($C$43*$C$44-('END Jul 2020'!R37+'END Jul 2020'!P37))*'END Jul 2020'!S37/100),('END Jul 2020'!T37*'END Jul 2020'!S37/100))),0)</f>
        <v>0</v>
      </c>
      <c r="G52" s="215">
        <f>IF(AND('END Jul 2020'!R38&gt;0,'END Jul 2020'!T38&gt;0),IF(($C$43*$C$44&lt;'END Jul 2020'!T38),(0),($C$43*$C$44*'END Jul 2020'!T38)*'END Jul 2020'!U38/100),IF(AND('END Jul 2020'!R38&gt;0,'END Jul 2020'!T38=""),IF(($C$43*$C$44&lt;'END Jul 2020'!R38+'END Jul 2020'!P38),(0),(($C$43*$C$44-('END Jul 2020'!R38+'END Jul 2020'!P38))*'END Jul 2020'!S38/100)),IF(AND('END Jul 2020'!P38&gt;0,'END Jul 2020'!R38=""&gt;0),IF(($C$43*$C$44&lt;'END Jul 2020'!P38),(0),($C$43*$C$44-'END Jul 2020'!P38)*'END Jul 2020'!Q38/100),0)))</f>
        <v>0</v>
      </c>
      <c r="H52" s="215">
        <f>($C$43*$C$45)*'END Jul 2020'!AE38/100</f>
        <v>77.290909090909096</v>
      </c>
      <c r="I52" s="215">
        <f t="shared" si="41"/>
        <v>444.73872727272726</v>
      </c>
      <c r="J52" s="377">
        <f t="shared" si="42"/>
        <v>1435.2727272727273</v>
      </c>
      <c r="K52" s="209">
        <f t="shared" si="43"/>
        <v>1778.954909090909</v>
      </c>
      <c r="L52" s="181">
        <f t="shared" si="36"/>
        <v>1956.8504</v>
      </c>
      <c r="M52" s="209">
        <f>'END Jul 2020'!AZ38</f>
        <v>0</v>
      </c>
      <c r="N52" s="209">
        <f>'END Jul 2020'!BA38</f>
        <v>0</v>
      </c>
      <c r="O52" s="209">
        <f>'END Jul 2020'!BB38</f>
        <v>0</v>
      </c>
      <c r="P52" s="209">
        <f>'END Jul 2020'!BC38</f>
        <v>0</v>
      </c>
      <c r="Q52" s="378" t="str">
        <f t="shared" si="37"/>
        <v>No discount</v>
      </c>
      <c r="R52" s="378" t="str">
        <f t="shared" si="38"/>
        <v>Exclusive</v>
      </c>
      <c r="S52" s="379">
        <f t="shared" si="39"/>
        <v>1778.954909090909</v>
      </c>
      <c r="T52" s="209">
        <f t="shared" si="40"/>
        <v>1778.954909090909</v>
      </c>
      <c r="U52" s="381">
        <f t="shared" si="44"/>
        <v>1956.8504</v>
      </c>
      <c r="V52" s="381">
        <f t="shared" si="44"/>
        <v>1956.8504</v>
      </c>
      <c r="W52" s="210">
        <f>'END Jul 2020'!BL38</f>
        <v>0</v>
      </c>
      <c r="X52" s="211" t="str">
        <f>'END Jul 2020'!BM38</f>
        <v>n</v>
      </c>
    </row>
    <row r="53" spans="1:24" x14ac:dyDescent="0.15">
      <c r="A53" s="163" t="str">
        <f>'END Jul 2020'!K39</f>
        <v>CovaU</v>
      </c>
      <c r="B53" s="158" t="str">
        <f>'END Jul 2020'!L39</f>
        <v>Freedom Plus</v>
      </c>
      <c r="C53" s="215">
        <f>IF('END Jul 2020'!BP39=0,91*'END Jul 2020'!M39/100,(91*'END Jul 2020'!M39/100)+'END Jul 2020'!BP39/4)</f>
        <v>103.68176000000001</v>
      </c>
      <c r="D53" s="215">
        <f>IF('END Jul 2020'!O39="",$C$43*$C$44*'END Jul 2020'!N39/100,IF($C$43*$C$44&gt;='END Jul 2020'!P39,('END Jul 2020'!P39*'END Jul 2020'!N39/100),($C$43*$C$44*'END Jul 2020'!N39/100)))</f>
        <v>392</v>
      </c>
      <c r="E53" s="215">
        <f>IF(AND('END Jul 2020'!P39&gt;0,'END Jul 2020'!R39&gt;0),IF($C$43*$C$44&lt;'END Jul 2020'!P39,0,IF($C$43*$C$44&lt;=('END Jul 2020'!R39+'END Jul 2020'!P39),(($C$43*$C$44-'END Jul 2020'!P39)*'END Jul 2020'!Q39/100),(('END Jul 2020'!R39)*'END Jul 2020'!Q39/100))),0)</f>
        <v>0</v>
      </c>
      <c r="F53" s="215">
        <f>IF(AND('END Jul 2020'!Q38&gt;0,'END Jul 2020'!S38&gt;0),IF($C$43*$C$44&lt;('END Jul 2020'!R38+'END Jul 2020'!P38),0,IF($C$43*$C$44&lt;=('END Jul 2020'!T38+'END Jul 2020'!R38+'END Jul 2020'!P38),(($C$43*$C$44-('END Jul 2020'!R38+'END Jul 2020'!P38))*'END Jul 2020'!S38/100),('END Jul 2020'!T38*'END Jul 2020'!S38/100))),0)</f>
        <v>0</v>
      </c>
      <c r="G53" s="215">
        <f>IF(AND('END Jul 2020'!R39&gt;0,'END Jul 2020'!T39&gt;0),IF(($C$43*$C$44&lt;'END Jul 2020'!T39),(0),($C$43*$C$44*'END Jul 2020'!T39)*'END Jul 2020'!U39/100),IF(AND('END Jul 2020'!R39&gt;0,'END Jul 2020'!T39=""),IF(($C$43*$C$44&lt;'END Jul 2020'!R39+'END Jul 2020'!P39),(0),(($C$43*$C$44-('END Jul 2020'!R39+'END Jul 2020'!P39))*'END Jul 2020'!S39/100)),IF(AND('END Jul 2020'!P39&gt;0,'END Jul 2020'!R39=""&gt;0),IF(($C$43*$C$44&lt;'END Jul 2020'!P39),(0),($C$43*$C$44-'END Jul 2020'!P39)*'END Jul 2020'!Q39/100),0)))</f>
        <v>0</v>
      </c>
      <c r="H53" s="215">
        <f>($C$43*$C$45)*'END Jul 2020'!AE39/100</f>
        <v>108</v>
      </c>
      <c r="I53" s="215">
        <f t="shared" si="41"/>
        <v>603.68175999999994</v>
      </c>
      <c r="J53" s="377">
        <f t="shared" si="42"/>
        <v>1999.9999999999998</v>
      </c>
      <c r="K53" s="209">
        <f t="shared" si="43"/>
        <v>2414.7270399999998</v>
      </c>
      <c r="L53" s="181">
        <f t="shared" si="36"/>
        <v>2656.199744</v>
      </c>
      <c r="M53" s="209">
        <f>'END Jul 2020'!AZ39</f>
        <v>20</v>
      </c>
      <c r="N53" s="209">
        <f>'END Jul 2020'!BA39</f>
        <v>0</v>
      </c>
      <c r="O53" s="209">
        <f>'END Jul 2020'!BB39</f>
        <v>0</v>
      </c>
      <c r="P53" s="209">
        <f>'END Jul 2020'!BC39</f>
        <v>0</v>
      </c>
      <c r="Q53" s="378" t="str">
        <f t="shared" si="37"/>
        <v>Guaranteed off bill</v>
      </c>
      <c r="R53" s="378" t="str">
        <f t="shared" si="38"/>
        <v>Exclusive</v>
      </c>
      <c r="S53" s="379">
        <f t="shared" si="39"/>
        <v>1931.7816319999997</v>
      </c>
      <c r="T53" s="209">
        <f t="shared" si="40"/>
        <v>1931.7816319999997</v>
      </c>
      <c r="U53" s="381">
        <f t="shared" si="44"/>
        <v>2124.9597951999999</v>
      </c>
      <c r="V53" s="381">
        <f t="shared" si="44"/>
        <v>2124.9597951999999</v>
      </c>
      <c r="W53" s="210">
        <f>'END Jul 2020'!BL39</f>
        <v>0</v>
      </c>
      <c r="X53" s="211" t="str">
        <f>'END Jul 2020'!BM39</f>
        <v>n</v>
      </c>
    </row>
    <row r="54" spans="1:24" x14ac:dyDescent="0.15">
      <c r="A54" s="163" t="str">
        <f>'END Jul 2020'!K40</f>
        <v>Diamond Energy</v>
      </c>
      <c r="B54" s="158" t="str">
        <f>'END Jul 2020'!L40</f>
        <v>Renewable Saver POT</v>
      </c>
      <c r="C54" s="215">
        <f>IF('END Jul 2020'!BP40=0,91*'END Jul 2020'!M40/100,(91*'END Jul 2020'!M40/100)+'END Jul 2020'!BP40/4)</f>
        <v>80.899000000000001</v>
      </c>
      <c r="D54" s="215">
        <f>IF('END Jul 2020'!O40="",$C$43*$C$44*'END Jul 2020'!N40/100,IF($C$43*$C$44&gt;='END Jul 2020'!P40,('END Jul 2020'!P40*'END Jul 2020'!N40/100),($C$43*$C$44*'END Jul 2020'!N40/100)))</f>
        <v>74.86363636363636</v>
      </c>
      <c r="E54" s="215">
        <f>IF(AND('END Jul 2020'!P40&gt;0,'END Jul 2020'!R40&gt;0),IF($C$43*$C$44&lt;'END Jul 2020'!P40,0,IF($C$43*$C$44&lt;=('END Jul 2020'!R40+'END Jul 2020'!P40),(($C$43*$C$44-'END Jul 2020'!P40)*'END Jul 2020'!Q40/100),(('END Jul 2020'!R40)*'END Jul 2020'!Q40/100))),0)</f>
        <v>0</v>
      </c>
      <c r="F54" s="215">
        <f>IF(AND('END Jul 2020'!Q39&gt;0,'END Jul 2020'!S39&gt;0),IF($C$43*$C$44&lt;('END Jul 2020'!R39+'END Jul 2020'!P39),0,IF($C$43*$C$44&lt;=('END Jul 2020'!T39+'END Jul 2020'!R39+'END Jul 2020'!P39),(($C$43*$C$44-('END Jul 2020'!R39+'END Jul 2020'!P39))*'END Jul 2020'!S39/100),('END Jul 2020'!T39*'END Jul 2020'!S39/100))),0)</f>
        <v>0</v>
      </c>
      <c r="G54" s="215">
        <f>IF(AND('END Jul 2020'!R40&gt;0,'END Jul 2020'!T40&gt;0),IF(($C$43*$C$44&lt;'END Jul 2020'!T40),(0),($C$43*$C$44*'END Jul 2020'!T40)*'END Jul 2020'!U40/100),IF(AND('END Jul 2020'!R40&gt;0,'END Jul 2020'!T40=""),IF(($C$43*$C$44&lt;'END Jul 2020'!R40+'END Jul 2020'!P40),(0),(($C$43*$C$44-('END Jul 2020'!R40+'END Jul 2020'!P40))*'END Jul 2020'!S40/100)),IF(AND('END Jul 2020'!P40&gt;0,'END Jul 2020'!R40=""&gt;0),IF(($C$43*$C$44&lt;'END Jul 2020'!P40),(0),($C$43*$C$44-'END Jul 2020'!P40)*'END Jul 2020'!Q40/100),0)))</f>
        <v>296.49999999999994</v>
      </c>
      <c r="H54" s="215">
        <f>($C$43*$C$45)*'END Jul 2020'!AE40/100</f>
        <v>80.399999999999991</v>
      </c>
      <c r="I54" s="215">
        <f t="shared" si="41"/>
        <v>532.66263636363635</v>
      </c>
      <c r="J54" s="377">
        <f t="shared" si="42"/>
        <v>1807.0545454545454</v>
      </c>
      <c r="K54" s="209">
        <f t="shared" si="43"/>
        <v>2130.6505454545454</v>
      </c>
      <c r="L54" s="181">
        <f t="shared" si="36"/>
        <v>2343.7156</v>
      </c>
      <c r="M54" s="209">
        <f>'END Jul 2020'!AZ40</f>
        <v>0</v>
      </c>
      <c r="N54" s="209">
        <f>'END Jul 2020'!BA40</f>
        <v>0</v>
      </c>
      <c r="O54" s="209">
        <f>'END Jul 2020'!BB40</f>
        <v>7</v>
      </c>
      <c r="P54" s="209">
        <f>'END Jul 2020'!BC40</f>
        <v>0</v>
      </c>
      <c r="Q54" s="378" t="str">
        <f t="shared" si="37"/>
        <v>Pay-on-time off bill</v>
      </c>
      <c r="R54" s="378" t="str">
        <f t="shared" si="38"/>
        <v>Exclusive</v>
      </c>
      <c r="S54" s="379">
        <f t="shared" si="39"/>
        <v>2130.6505454545454</v>
      </c>
      <c r="T54" s="209">
        <f t="shared" si="40"/>
        <v>1981.5050072727272</v>
      </c>
      <c r="U54" s="381">
        <f t="shared" si="44"/>
        <v>2343.7156</v>
      </c>
      <c r="V54" s="381">
        <f t="shared" si="44"/>
        <v>2179.6555080000003</v>
      </c>
      <c r="W54" s="210">
        <f>'END Jul 2020'!BL40</f>
        <v>0</v>
      </c>
      <c r="X54" s="211" t="str">
        <f>'END Jul 2020'!BM40</f>
        <v>n</v>
      </c>
    </row>
    <row r="55" spans="1:24" x14ac:dyDescent="0.15">
      <c r="A55" s="163" t="str">
        <f>'END Jul 2020'!K41</f>
        <v>Dodo Power &amp; Gas</v>
      </c>
      <c r="B55" s="158" t="str">
        <f>'END Jul 2020'!L41</f>
        <v>Market offer</v>
      </c>
      <c r="C55" s="215">
        <f>IF('END Jul 2020'!BP41=0,91*'END Jul 2020'!M41/100,(91*'END Jul 2020'!M41/100)+'END Jul 2020'!BP41/4)</f>
        <v>85.920545454545447</v>
      </c>
      <c r="D55" s="215">
        <f>IF('END Jul 2020'!O41="",$C$43*$C$44*'END Jul 2020'!N41/100,IF($C$43*$C$44&gt;='END Jul 2020'!P41,('END Jul 2020'!P41*'END Jul 2020'!N41/100),($C$43*$C$44*'END Jul 2020'!N41/100)))</f>
        <v>281.5272727272727</v>
      </c>
      <c r="E55" s="215">
        <f>IF(AND('END Jul 2020'!P41&gt;0,'END Jul 2020'!R41&gt;0),IF($C$43*$C$44&lt;'END Jul 2020'!P41,0,IF($C$43*$C$44&lt;=('END Jul 2020'!R41+'END Jul 2020'!P41),(($C$43*$C$44-'END Jul 2020'!P41)*'END Jul 2020'!Q41/100),(('END Jul 2020'!R41)*'END Jul 2020'!Q41/100))),0)</f>
        <v>0</v>
      </c>
      <c r="F55" s="215">
        <f>IF(AND('END Jul 2020'!Q40&gt;0,'END Jul 2020'!S40&gt;0),IF($C$43*$C$44&lt;('END Jul 2020'!R40+'END Jul 2020'!P40),0,IF($C$43*$C$44&lt;=('END Jul 2020'!T40+'END Jul 2020'!R40+'END Jul 2020'!P40),(($C$43*$C$44-('END Jul 2020'!R40+'END Jul 2020'!P40))*'END Jul 2020'!S40/100),('END Jul 2020'!T40*'END Jul 2020'!S40/100))),0)</f>
        <v>0</v>
      </c>
      <c r="G55" s="215">
        <f>IF(AND('END Jul 2020'!R41&gt;0,'END Jul 2020'!T41&gt;0),IF(($C$43*$C$44&lt;'END Jul 2020'!T41),(0),($C$43*$C$44*'END Jul 2020'!T41)*'END Jul 2020'!U41/100),IF(AND('END Jul 2020'!R41&gt;0,'END Jul 2020'!T41=""),IF(($C$43*$C$44&lt;'END Jul 2020'!R41+'END Jul 2020'!P41),(0),(($C$43*$C$44-('END Jul 2020'!R41+'END Jul 2020'!P41))*'END Jul 2020'!S41/100)),IF(AND('END Jul 2020'!P41&gt;0,'END Jul 2020'!R41=""&gt;0),IF(($C$43*$C$44&lt;'END Jul 2020'!P41),(0),($C$43*$C$44-'END Jul 2020'!P41)*'END Jul 2020'!Q41/100),0)))</f>
        <v>0</v>
      </c>
      <c r="H55" s="215">
        <f>($C$43*$C$45)*'END Jul 2020'!AE41/100</f>
        <v>77.290909090909096</v>
      </c>
      <c r="I55" s="215">
        <f t="shared" si="41"/>
        <v>444.73872727272726</v>
      </c>
      <c r="J55" s="377">
        <f t="shared" si="42"/>
        <v>1435.2727272727273</v>
      </c>
      <c r="K55" s="209">
        <f t="shared" si="43"/>
        <v>1778.954909090909</v>
      </c>
      <c r="L55" s="181">
        <f t="shared" si="36"/>
        <v>1956.8504</v>
      </c>
      <c r="M55" s="209">
        <f>'END Jul 2020'!AZ41</f>
        <v>0</v>
      </c>
      <c r="N55" s="209">
        <f>'END Jul 2020'!BA41</f>
        <v>0</v>
      </c>
      <c r="O55" s="209">
        <f>'END Jul 2020'!BB41</f>
        <v>0</v>
      </c>
      <c r="P55" s="209">
        <f>'END Jul 2020'!BC41</f>
        <v>0</v>
      </c>
      <c r="Q55" s="378" t="str">
        <f t="shared" si="37"/>
        <v>No discount</v>
      </c>
      <c r="R55" s="378" t="str">
        <f t="shared" si="38"/>
        <v>Exclusive</v>
      </c>
      <c r="S55" s="379">
        <f t="shared" si="39"/>
        <v>1778.954909090909</v>
      </c>
      <c r="T55" s="209">
        <f t="shared" si="40"/>
        <v>1778.954909090909</v>
      </c>
      <c r="U55" s="381">
        <f t="shared" si="44"/>
        <v>1956.8504</v>
      </c>
      <c r="V55" s="381">
        <f t="shared" si="44"/>
        <v>1956.8504</v>
      </c>
      <c r="W55" s="210">
        <f>'END Jul 2020'!BL41</f>
        <v>0</v>
      </c>
      <c r="X55" s="211" t="str">
        <f>'END Jul 2020'!BM41</f>
        <v>n</v>
      </c>
    </row>
    <row r="56" spans="1:24" x14ac:dyDescent="0.15">
      <c r="A56" s="163" t="str">
        <f>'END Jul 2020'!K42</f>
        <v>EnergyAustralia</v>
      </c>
      <c r="B56" s="158" t="str">
        <f>'END Jul 2020'!L42</f>
        <v>Total Plan Home</v>
      </c>
      <c r="C56" s="215">
        <f>IF('END Jul 2020'!BP42=0,91*'END Jul 2020'!M42/100,(91*'END Jul 2020'!M42/100)+'END Jul 2020'!BP42/4)</f>
        <v>70.069999999999993</v>
      </c>
      <c r="D56" s="215">
        <f>IF('END Jul 2020'!O42="",$C$43*$C$44*'END Jul 2020'!N42/100,IF($C$43*$C$44&gt;='END Jul 2020'!P42,('END Jul 2020'!P42*'END Jul 2020'!N42/100),($C$43*$C$44*'END Jul 2020'!N42/100)))</f>
        <v>366.16363636363633</v>
      </c>
      <c r="E56" s="215">
        <f>IF(AND('END Jul 2020'!P42&gt;0,'END Jul 2020'!R42&gt;0),IF($C$43*$C$44&lt;'END Jul 2020'!P42,0,IF($C$43*$C$44&lt;=('END Jul 2020'!R42+'END Jul 2020'!P42),(($C$43*$C$44-'END Jul 2020'!P42)*'END Jul 2020'!Q42/100),(('END Jul 2020'!R42)*'END Jul 2020'!Q42/100))),0)</f>
        <v>0</v>
      </c>
      <c r="F56" s="215">
        <f>IF(AND('END Jul 2020'!Q41&gt;0,'END Jul 2020'!S41&gt;0),IF($C$43*$C$44&lt;('END Jul 2020'!R41+'END Jul 2020'!P41),0,IF($C$43*$C$44&lt;=('END Jul 2020'!T41+'END Jul 2020'!R41+'END Jul 2020'!P41),(($C$43*$C$44-('END Jul 2020'!R41+'END Jul 2020'!P41))*'END Jul 2020'!S41/100),('END Jul 2020'!T41*'END Jul 2020'!S41/100))),0)</f>
        <v>0</v>
      </c>
      <c r="G56" s="215">
        <f>IF(AND('END Jul 2020'!R42&gt;0,'END Jul 2020'!T42&gt;0),IF(($C$43*$C$44&lt;'END Jul 2020'!T42),(0),($C$43*$C$44*'END Jul 2020'!T42)*'END Jul 2020'!U42/100),IF(AND('END Jul 2020'!R42&gt;0,'END Jul 2020'!T42=""),IF(($C$43*$C$44&lt;'END Jul 2020'!R42+'END Jul 2020'!P42),(0),(($C$43*$C$44-('END Jul 2020'!R42+'END Jul 2020'!P42))*'END Jul 2020'!S42/100)),IF(AND('END Jul 2020'!P42&gt;0,'END Jul 2020'!R42=""&gt;0),IF(($C$43*$C$44&lt;'END Jul 2020'!P42),(0),($C$43*$C$44-'END Jul 2020'!P42)*'END Jul 2020'!Q42/100),0)))</f>
        <v>0</v>
      </c>
      <c r="H56" s="215">
        <f>($C$43*$C$45)*'END Jul 2020'!AE42/100</f>
        <v>80.181818181818173</v>
      </c>
      <c r="I56" s="215">
        <f t="shared" si="41"/>
        <v>516.41545454545451</v>
      </c>
      <c r="J56" s="377">
        <f t="shared" si="42"/>
        <v>1785.3818181818181</v>
      </c>
      <c r="K56" s="209">
        <f t="shared" si="43"/>
        <v>2065.661818181818</v>
      </c>
      <c r="L56" s="181">
        <f t="shared" si="36"/>
        <v>2272.2280000000001</v>
      </c>
      <c r="M56" s="209">
        <f>'END Jul 2020'!AZ42</f>
        <v>16</v>
      </c>
      <c r="N56" s="209">
        <f>'END Jul 2020'!BA42</f>
        <v>0</v>
      </c>
      <c r="O56" s="209">
        <f>'END Jul 2020'!BB42</f>
        <v>0</v>
      </c>
      <c r="P56" s="209">
        <f>'END Jul 2020'!BC42</f>
        <v>0</v>
      </c>
      <c r="Q56" s="378" t="str">
        <f t="shared" si="37"/>
        <v>Guaranteed off bill</v>
      </c>
      <c r="R56" s="378" t="str">
        <f t="shared" si="38"/>
        <v>Exclusive</v>
      </c>
      <c r="S56" s="379">
        <f t="shared" si="39"/>
        <v>1735.1559272727272</v>
      </c>
      <c r="T56" s="209">
        <f t="shared" si="40"/>
        <v>1735.1559272727272</v>
      </c>
      <c r="U56" s="381">
        <f t="shared" si="44"/>
        <v>1908.6715200000001</v>
      </c>
      <c r="V56" s="381">
        <f t="shared" si="44"/>
        <v>1908.6715200000001</v>
      </c>
      <c r="W56" s="210">
        <f>'END Jul 2020'!BL42</f>
        <v>0</v>
      </c>
      <c r="X56" s="211" t="str">
        <f>'END Jul 2020'!BM42</f>
        <v>n</v>
      </c>
    </row>
    <row r="57" spans="1:24" x14ac:dyDescent="0.15">
      <c r="A57" s="163" t="str">
        <f>'END Jul 2020'!K43</f>
        <v>Mojo Power</v>
      </c>
      <c r="B57" s="158" t="str">
        <f>'END Jul 2020'!L43</f>
        <v>All Day Breakfast</v>
      </c>
      <c r="C57" s="215">
        <f>IF('END Jul 2020'!BP43=0,91*'END Jul 2020'!M43/100,(91*'END Jul 2020'!M43/100)+'END Jul 2020'!BP43/4)</f>
        <v>67.968727272727278</v>
      </c>
      <c r="D57" s="215">
        <f>IF('END Jul 2020'!O43="",$C$43*$C$44*'END Jul 2020'!N43/100,IF($C$43*$C$44&gt;='END Jul 2020'!P43,('END Jul 2020'!P43*'END Jul 2020'!N43/100),($C$43*$C$44*'END Jul 2020'!N43/100)))</f>
        <v>266.76363636363635</v>
      </c>
      <c r="E57" s="215">
        <f>IF(AND('END Jul 2020'!P43&gt;0,'END Jul 2020'!R43&gt;0),IF($C$43*$C$44&lt;'END Jul 2020'!P43,0,IF($C$43*$C$44&lt;=('END Jul 2020'!R43+'END Jul 2020'!P43),(($C$43*$C$44-'END Jul 2020'!P43)*'END Jul 2020'!Q43/100),(('END Jul 2020'!R43)*'END Jul 2020'!Q43/100))),0)</f>
        <v>0</v>
      </c>
      <c r="F57" s="215">
        <f>IF(AND('END Jul 2020'!Q42&gt;0,'END Jul 2020'!S42&gt;0),IF($C$43*$C$44&lt;('END Jul 2020'!R42+'END Jul 2020'!P42),0,IF($C$43*$C$44&lt;=('END Jul 2020'!T42+'END Jul 2020'!R42+'END Jul 2020'!P42),(($C$43*$C$44-('END Jul 2020'!R42+'END Jul 2020'!P42))*'END Jul 2020'!S42/100),('END Jul 2020'!T42*'END Jul 2020'!S42/100))),0)</f>
        <v>0</v>
      </c>
      <c r="G57" s="215">
        <f>IF(AND('END Jul 2020'!R43&gt;0,'END Jul 2020'!T43&gt;0),IF(($C$43*$C$44&lt;'END Jul 2020'!T43),(0),($C$43*$C$44*'END Jul 2020'!T43)*'END Jul 2020'!U43/100),IF(AND('END Jul 2020'!R43&gt;0,'END Jul 2020'!T43=""),IF(($C$43*$C$44&lt;'END Jul 2020'!R43+'END Jul 2020'!P43),(0),(($C$43*$C$44-('END Jul 2020'!R43+'END Jul 2020'!P43))*'END Jul 2020'!S43/100)),IF(AND('END Jul 2020'!P43&gt;0,'END Jul 2020'!R43=""&gt;0),IF(($C$43*$C$44&lt;'END Jul 2020'!P43),(0),($C$43*$C$44-'END Jul 2020'!P43)*'END Jul 2020'!Q43/100),0)))</f>
        <v>0</v>
      </c>
      <c r="H57" s="215">
        <f>($C$43*$C$45)*'END Jul 2020'!AE43/100</f>
        <v>71.945454545454538</v>
      </c>
      <c r="I57" s="215">
        <f t="shared" si="41"/>
        <v>406.67781818181817</v>
      </c>
      <c r="J57" s="377">
        <f t="shared" si="42"/>
        <v>1354.8363636363636</v>
      </c>
      <c r="K57" s="209">
        <f t="shared" si="43"/>
        <v>1626.7112727272727</v>
      </c>
      <c r="L57" s="181">
        <f t="shared" si="36"/>
        <v>1789.3824000000002</v>
      </c>
      <c r="M57" s="209">
        <f>'END Jul 2020'!AZ43</f>
        <v>0</v>
      </c>
      <c r="N57" s="209">
        <f>'END Jul 2020'!BA43</f>
        <v>0</v>
      </c>
      <c r="O57" s="209">
        <f>'END Jul 2020'!BB43</f>
        <v>0</v>
      </c>
      <c r="P57" s="209">
        <f>'END Jul 2020'!BC43</f>
        <v>0</v>
      </c>
      <c r="Q57" s="378" t="str">
        <f t="shared" si="37"/>
        <v>No discount</v>
      </c>
      <c r="R57" s="378" t="str">
        <f t="shared" si="38"/>
        <v>Exclusive</v>
      </c>
      <c r="S57" s="379">
        <f t="shared" si="39"/>
        <v>1626.7112727272727</v>
      </c>
      <c r="T57" s="209">
        <f t="shared" si="40"/>
        <v>1626.7112727272727</v>
      </c>
      <c r="U57" s="381">
        <f t="shared" si="44"/>
        <v>1789.3824000000002</v>
      </c>
      <c r="V57" s="381">
        <f t="shared" si="44"/>
        <v>1789.3824000000002</v>
      </c>
      <c r="W57" s="210">
        <f>'END Jul 2020'!BL43</f>
        <v>0</v>
      </c>
      <c r="X57" s="211" t="str">
        <f>'END Jul 2020'!BM43</f>
        <v>n</v>
      </c>
    </row>
    <row r="58" spans="1:24" x14ac:dyDescent="0.15">
      <c r="A58" s="163" t="str">
        <f>'END Jul 2020'!K44</f>
        <v>Momentum Energy</v>
      </c>
      <c r="B58" s="158" t="str">
        <f>'END Jul 2020'!L44</f>
        <v>SmilePower Flexi</v>
      </c>
      <c r="C58" s="215">
        <f>IF('END Jul 2020'!BP44=0,91*'END Jul 2020'!M44/100,(91*'END Jul 2020'!M44/100)+'END Jul 2020'!BP44/4)</f>
        <v>87.781909090909082</v>
      </c>
      <c r="D58" s="215">
        <f>IF('END Jul 2020'!O44="",$C$43*$C$44*'END Jul 2020'!N44/100,IF($C$43*$C$44&gt;='END Jul 2020'!P44,('END Jul 2020'!P44*'END Jul 2020'!N44/100),($C$43*$C$44*'END Jul 2020'!N44/100)))</f>
        <v>343.89090909090902</v>
      </c>
      <c r="E58" s="215">
        <f>IF(AND('END Jul 2020'!P44&gt;0,'END Jul 2020'!R44&gt;0),IF($C$43*$C$44&lt;'END Jul 2020'!P44,0,IF($C$43*$C$44&lt;=('END Jul 2020'!R44+'END Jul 2020'!P44),(($C$43*$C$44-'END Jul 2020'!P44)*'END Jul 2020'!Q44/100),(('END Jul 2020'!R44)*'END Jul 2020'!Q44/100))),0)</f>
        <v>0</v>
      </c>
      <c r="F58" s="215">
        <f>IF(AND('END Jul 2020'!Q43&gt;0,'END Jul 2020'!S43&gt;0),IF($C$43*$C$44&lt;('END Jul 2020'!R43+'END Jul 2020'!P43),0,IF($C$43*$C$44&lt;=('END Jul 2020'!T43+'END Jul 2020'!R43+'END Jul 2020'!P43),(($C$43*$C$44-('END Jul 2020'!R43+'END Jul 2020'!P43))*'END Jul 2020'!S43/100),('END Jul 2020'!T43*'END Jul 2020'!S43/100))),0)</f>
        <v>0</v>
      </c>
      <c r="G58" s="215">
        <f>IF(AND('END Jul 2020'!R44&gt;0,'END Jul 2020'!T44&gt;0),IF(($C$43*$C$44&lt;'END Jul 2020'!T44),(0),($C$43*$C$44*'END Jul 2020'!T44)*'END Jul 2020'!U44/100),IF(AND('END Jul 2020'!R44&gt;0,'END Jul 2020'!T44=""),IF(($C$43*$C$44&lt;'END Jul 2020'!R44+'END Jul 2020'!P44),(0),(($C$43*$C$44-('END Jul 2020'!R44+'END Jul 2020'!P44))*'END Jul 2020'!S44/100)),IF(AND('END Jul 2020'!P44&gt;0,'END Jul 2020'!R44=""&gt;0),IF(($C$43*$C$44&lt;'END Jul 2020'!P44),(0),($C$43*$C$44-'END Jul 2020'!P44)*'END Jul 2020'!Q44/100),0)))</f>
        <v>0</v>
      </c>
      <c r="H58" s="215">
        <f>($C$43*$C$45)*'END Jul 2020'!AE44/100</f>
        <v>81.709090909090904</v>
      </c>
      <c r="I58" s="215">
        <f t="shared" si="41"/>
        <v>513.38190909090906</v>
      </c>
      <c r="J58" s="377">
        <f t="shared" si="42"/>
        <v>1702.3999999999999</v>
      </c>
      <c r="K58" s="209">
        <f t="shared" si="43"/>
        <v>2053.5276363636362</v>
      </c>
      <c r="L58" s="181">
        <f t="shared" si="36"/>
        <v>2258.8804</v>
      </c>
      <c r="M58" s="209">
        <f>'END Jul 2020'!AZ44</f>
        <v>0</v>
      </c>
      <c r="N58" s="209">
        <f>'END Jul 2020'!BA44</f>
        <v>0</v>
      </c>
      <c r="O58" s="209">
        <f>'END Jul 2020'!BB44</f>
        <v>0</v>
      </c>
      <c r="P58" s="209">
        <f>'END Jul 2020'!BC44</f>
        <v>0</v>
      </c>
      <c r="Q58" s="378" t="str">
        <f t="shared" si="37"/>
        <v>No discount</v>
      </c>
      <c r="R58" s="378" t="str">
        <f t="shared" si="38"/>
        <v>Exclusive</v>
      </c>
      <c r="S58" s="379">
        <f t="shared" si="39"/>
        <v>2053.5276363636362</v>
      </c>
      <c r="T58" s="209">
        <f t="shared" si="40"/>
        <v>2053.5276363636362</v>
      </c>
      <c r="U58" s="381">
        <f t="shared" si="44"/>
        <v>2258.8804</v>
      </c>
      <c r="V58" s="381">
        <f t="shared" si="44"/>
        <v>2258.8804</v>
      </c>
      <c r="W58" s="210">
        <f>'END Jul 2020'!BL44</f>
        <v>0</v>
      </c>
      <c r="X58" s="211" t="str">
        <f>'END Jul 2020'!BM44</f>
        <v>n</v>
      </c>
    </row>
    <row r="59" spans="1:24" x14ac:dyDescent="0.15">
      <c r="A59" s="163" t="str">
        <f>'END Jul 2020'!K45</f>
        <v>Origin Energy</v>
      </c>
      <c r="B59" s="158" t="str">
        <f>'END Jul 2020'!L45</f>
        <v>Flexi</v>
      </c>
      <c r="C59" s="215">
        <f>IF('END Jul 2020'!BP45=0,91*'END Jul 2020'!M45/100,(91*'END Jul 2020'!M45/100)+'END Jul 2020'!BP45/4)</f>
        <v>77.656090909090892</v>
      </c>
      <c r="D59" s="215">
        <f>IF('END Jul 2020'!O45="",$C$43*$C$44*'END Jul 2020'!N45/100,IF($C$43*$C$44&gt;='END Jul 2020'!P45,('END Jul 2020'!P45*'END Jul 2020'!N45/100),($C$43*$C$44*'END Jul 2020'!N45/100)))</f>
        <v>361.9636363636364</v>
      </c>
      <c r="E59" s="215">
        <f>IF(AND('END Jul 2020'!P45&gt;0,'END Jul 2020'!R45&gt;0),IF($C$43*$C$44&lt;'END Jul 2020'!P45,0,IF($C$43*$C$44&lt;=('END Jul 2020'!R45+'END Jul 2020'!P45),(($C$43*$C$44-'END Jul 2020'!P45)*'END Jul 2020'!Q45/100),(('END Jul 2020'!R45)*'END Jul 2020'!Q45/100))),0)</f>
        <v>0</v>
      </c>
      <c r="F59" s="215">
        <f>IF(AND('END Jul 2020'!Q44&gt;0,'END Jul 2020'!S44&gt;0),IF($C$43*$C$44&lt;('END Jul 2020'!R44+'END Jul 2020'!P44),0,IF($C$43*$C$44&lt;=('END Jul 2020'!T44+'END Jul 2020'!R44+'END Jul 2020'!P44),(($C$43*$C$44-('END Jul 2020'!R44+'END Jul 2020'!P44))*'END Jul 2020'!S44/100),('END Jul 2020'!T44*'END Jul 2020'!S44/100))),0)</f>
        <v>0</v>
      </c>
      <c r="G59" s="215">
        <f>IF(AND('END Jul 2020'!R45&gt;0,'END Jul 2020'!T45&gt;0),IF(($C$43*$C$44&lt;'END Jul 2020'!T45),(0),($C$43*$C$44*'END Jul 2020'!T45)*'END Jul 2020'!U45/100),IF(AND('END Jul 2020'!R45&gt;0,'END Jul 2020'!T45=""),IF(($C$43*$C$44&lt;'END Jul 2020'!R45+'END Jul 2020'!P45),(0),(($C$43*$C$44-('END Jul 2020'!R45+'END Jul 2020'!P45))*'END Jul 2020'!S45/100)),IF(AND('END Jul 2020'!P45&gt;0,'END Jul 2020'!R45=""&gt;0),IF(($C$43*$C$44&lt;'END Jul 2020'!P45),(0),($C$43*$C$44-'END Jul 2020'!P45)*'END Jul 2020'!Q45/100),0)))</f>
        <v>0</v>
      </c>
      <c r="H59" s="215">
        <f>($C$43*$C$45)*'END Jul 2020'!AE45/100</f>
        <v>85.199999999999989</v>
      </c>
      <c r="I59" s="215">
        <f t="shared" si="41"/>
        <v>524.81972727272728</v>
      </c>
      <c r="J59" s="377">
        <f t="shared" si="42"/>
        <v>1788.6545454545455</v>
      </c>
      <c r="K59" s="209">
        <f t="shared" si="43"/>
        <v>2099.2789090909091</v>
      </c>
      <c r="L59" s="181">
        <f t="shared" si="36"/>
        <v>2309.2068000000004</v>
      </c>
      <c r="M59" s="209">
        <f>'END Jul 2020'!AZ45</f>
        <v>14</v>
      </c>
      <c r="N59" s="209">
        <f>'END Jul 2020'!BA45</f>
        <v>0</v>
      </c>
      <c r="O59" s="209">
        <f>'END Jul 2020'!BB45</f>
        <v>0</v>
      </c>
      <c r="P59" s="209">
        <f>'END Jul 2020'!BC45</f>
        <v>0</v>
      </c>
      <c r="Q59" s="378" t="str">
        <f t="shared" si="37"/>
        <v>Guaranteed off bill</v>
      </c>
      <c r="R59" s="378" t="str">
        <f t="shared" si="38"/>
        <v>Inclusive</v>
      </c>
      <c r="S59" s="379">
        <f t="shared" si="39"/>
        <v>1805.379861818182</v>
      </c>
      <c r="T59" s="209">
        <f t="shared" si="40"/>
        <v>1805.379861818182</v>
      </c>
      <c r="U59" s="381">
        <f t="shared" si="44"/>
        <v>1985.9178480000003</v>
      </c>
      <c r="V59" s="381">
        <f t="shared" si="44"/>
        <v>1985.9178480000003</v>
      </c>
      <c r="W59" s="210">
        <f>'END Jul 2020'!BL45</f>
        <v>0</v>
      </c>
      <c r="X59" s="211" t="str">
        <f>'END Jul 2020'!BM45</f>
        <v>n</v>
      </c>
    </row>
    <row r="60" spans="1:24" x14ac:dyDescent="0.15">
      <c r="A60" s="163" t="str">
        <f>'END Jul 2020'!K46</f>
        <v>Powerdirect</v>
      </c>
      <c r="B60" s="158" t="str">
        <f>'END Jul 2020'!L46</f>
        <v>Rate Saver</v>
      </c>
      <c r="C60" s="215">
        <f>IF('END Jul 2020'!BP46=0,91*'END Jul 2020'!M46/100,(91*'END Jul 2020'!M46/100)+'END Jul 2020'!BP46/4)</f>
        <v>70.475363636363625</v>
      </c>
      <c r="D60" s="215">
        <f>IF('END Jul 2020'!O46="",$C$43*$C$44*'END Jul 2020'!N46/100,IF($C$43*$C$44&gt;='END Jul 2020'!P46,('END Jul 2020'!P46*'END Jul 2020'!N46/100),($C$43*$C$44*'END Jul 2020'!N46/100)))</f>
        <v>306.72727272727275</v>
      </c>
      <c r="E60" s="215">
        <f>IF(AND('END Jul 2020'!P46&gt;0,'END Jul 2020'!R46&gt;0),IF($C$43*$C$44&lt;'END Jul 2020'!P46,0,IF($C$43*$C$44&lt;=('END Jul 2020'!R46+'END Jul 2020'!P46),(($C$43*$C$44-'END Jul 2020'!P46)*'END Jul 2020'!Q46/100),(('END Jul 2020'!R46)*'END Jul 2020'!Q46/100))),0)</f>
        <v>0</v>
      </c>
      <c r="F60" s="215">
        <f>IF(AND('END Jul 2020'!Q45&gt;0,'END Jul 2020'!S45&gt;0),IF($C$43*$C$44&lt;('END Jul 2020'!R45+'END Jul 2020'!P45),0,IF($C$43*$C$44&lt;=('END Jul 2020'!T45+'END Jul 2020'!R45+'END Jul 2020'!P45),(($C$43*$C$44-('END Jul 2020'!R45+'END Jul 2020'!P45))*'END Jul 2020'!S45/100),('END Jul 2020'!T45*'END Jul 2020'!S45/100))),0)</f>
        <v>0</v>
      </c>
      <c r="G60" s="215">
        <f>IF(AND('END Jul 2020'!R46&gt;0,'END Jul 2020'!T46&gt;0),IF(($C$43*$C$44&lt;'END Jul 2020'!T46),(0),($C$43*$C$44*'END Jul 2020'!T46)*'END Jul 2020'!U46/100),IF(AND('END Jul 2020'!R46&gt;0,'END Jul 2020'!T46=""),IF(($C$43*$C$44&lt;'END Jul 2020'!R46+'END Jul 2020'!P46),(0),(($C$43*$C$44-('END Jul 2020'!R46+'END Jul 2020'!P46))*'END Jul 2020'!S46/100)),IF(AND('END Jul 2020'!P46&gt;0,'END Jul 2020'!R46=""&gt;0),IF(($C$43*$C$44&lt;'END Jul 2020'!P46),(0),($C$43*$C$44-'END Jul 2020'!P46)*'END Jul 2020'!Q46/100),0)))</f>
        <v>0</v>
      </c>
      <c r="H60" s="215">
        <f>($C$43*$C$45)*'END Jul 2020'!AE46/100</f>
        <v>58.79999999999999</v>
      </c>
      <c r="I60" s="215">
        <f t="shared" si="41"/>
        <v>436.00263636363638</v>
      </c>
      <c r="J60" s="377">
        <f t="shared" si="42"/>
        <v>1462.109090909091</v>
      </c>
      <c r="K60" s="209">
        <f t="shared" si="43"/>
        <v>1744.0105454545455</v>
      </c>
      <c r="L60" s="181">
        <f t="shared" si="36"/>
        <v>1918.4116000000001</v>
      </c>
      <c r="M60" s="209">
        <f>'END Jul 2020'!AZ46</f>
        <v>0</v>
      </c>
      <c r="N60" s="209">
        <f>'END Jul 2020'!BA46</f>
        <v>0</v>
      </c>
      <c r="O60" s="209">
        <f>'END Jul 2020'!BB46</f>
        <v>0</v>
      </c>
      <c r="P60" s="209">
        <f>'END Jul 2020'!BC46</f>
        <v>0</v>
      </c>
      <c r="Q60" s="378" t="str">
        <f t="shared" si="37"/>
        <v>No discount</v>
      </c>
      <c r="R60" s="378" t="str">
        <f t="shared" si="38"/>
        <v>Exclusive</v>
      </c>
      <c r="S60" s="379">
        <f t="shared" si="39"/>
        <v>1744.0105454545455</v>
      </c>
      <c r="T60" s="209">
        <f t="shared" si="40"/>
        <v>1744.0105454545455</v>
      </c>
      <c r="U60" s="381">
        <f t="shared" si="44"/>
        <v>1918.4116000000001</v>
      </c>
      <c r="V60" s="381">
        <f t="shared" si="44"/>
        <v>1918.4116000000001</v>
      </c>
      <c r="W60" s="210">
        <f>'END Jul 2020'!BL46</f>
        <v>0</v>
      </c>
      <c r="X60" s="211" t="str">
        <f>'END Jul 2020'!BM46</f>
        <v>n</v>
      </c>
    </row>
    <row r="61" spans="1:24" x14ac:dyDescent="0.15">
      <c r="A61" s="163" t="str">
        <f>'END Jul 2020'!K47</f>
        <v>Powershop</v>
      </c>
      <c r="B61" s="158" t="str">
        <f>'END Jul 2020'!L47</f>
        <v>Shopper with Mega Pack</v>
      </c>
      <c r="C61" s="215">
        <f>IF('END Jul 2020'!BP47=0,91*'END Jul 2020'!M47/100,(91*'END Jul 2020'!M47/100)+'END Jul 2020'!BP47/4)</f>
        <v>92.364999999999995</v>
      </c>
      <c r="D61" s="215">
        <f>IF('END Jul 2020'!O47="",$C$43*$C$44*'END Jul 2020'!N47/100,IF($C$43*$C$44&gt;='END Jul 2020'!P47,('END Jul 2020'!P47*'END Jul 2020'!N47/100),($C$43*$C$44*'END Jul 2020'!N47/100)))</f>
        <v>277.58181818181811</v>
      </c>
      <c r="E61" s="215">
        <f>IF(AND('END Jul 2020'!P47&gt;0,'END Jul 2020'!R47&gt;0),IF($C$43*$C$44&lt;'END Jul 2020'!P47,0,IF($C$43*$C$44&lt;=('END Jul 2020'!R47+'END Jul 2020'!P47),(($C$43*$C$44-'END Jul 2020'!P47)*'END Jul 2020'!Q47/100),(('END Jul 2020'!R47)*'END Jul 2020'!Q47/100))),0)</f>
        <v>0</v>
      </c>
      <c r="F61" s="215">
        <f>IF(AND('END Jul 2020'!Q46&gt;0,'END Jul 2020'!S46&gt;0),IF($C$43*$C$44&lt;('END Jul 2020'!R46+'END Jul 2020'!P46),0,IF($C$43*$C$44&lt;=('END Jul 2020'!T46+'END Jul 2020'!R46+'END Jul 2020'!P46),(($C$43*$C$44-('END Jul 2020'!R46+'END Jul 2020'!P46))*'END Jul 2020'!S46/100),('END Jul 2020'!T46*'END Jul 2020'!S46/100))),0)</f>
        <v>0</v>
      </c>
      <c r="G61" s="215">
        <f>IF(AND('END Jul 2020'!R47&gt;0,'END Jul 2020'!T47&gt;0),IF(($C$43*$C$44&lt;'END Jul 2020'!T47),(0),($C$43*$C$44*'END Jul 2020'!T47)*'END Jul 2020'!U47/100),IF(AND('END Jul 2020'!R47&gt;0,'END Jul 2020'!T47=""),IF(($C$43*$C$44&lt;'END Jul 2020'!R47+'END Jul 2020'!P47),(0),(($C$43*$C$44-('END Jul 2020'!R47+'END Jul 2020'!P47))*'END Jul 2020'!S47/100)),IF(AND('END Jul 2020'!P47&gt;0,'END Jul 2020'!R47=""&gt;0),IF(($C$43*$C$44&lt;'END Jul 2020'!P47),(0),($C$43*$C$44-'END Jul 2020'!P47)*'END Jul 2020'!Q47/100),0)))</f>
        <v>0</v>
      </c>
      <c r="H61" s="215">
        <f>($C$43*$C$45)*'END Jul 2020'!AE47/100</f>
        <v>66.927272727272708</v>
      </c>
      <c r="I61" s="215">
        <f t="shared" si="41"/>
        <v>436.8740909090908</v>
      </c>
      <c r="J61" s="377">
        <f t="shared" si="42"/>
        <v>1378.0363636363631</v>
      </c>
      <c r="K61" s="209">
        <f t="shared" si="43"/>
        <v>1747.4963636363632</v>
      </c>
      <c r="L61" s="181">
        <f t="shared" si="36"/>
        <v>1922.2459999999996</v>
      </c>
      <c r="M61" s="209">
        <f>'END Jul 2020'!AZ47</f>
        <v>0</v>
      </c>
      <c r="N61" s="209">
        <f>'END Jul 2020'!BA47</f>
        <v>0</v>
      </c>
      <c r="O61" s="209">
        <f>'END Jul 2020'!BB47</f>
        <v>6</v>
      </c>
      <c r="P61" s="209">
        <f>'END Jul 2020'!BC47</f>
        <v>0</v>
      </c>
      <c r="Q61" s="378" t="str">
        <f t="shared" si="37"/>
        <v>Pay-on-time off bill</v>
      </c>
      <c r="R61" s="378" t="str">
        <f t="shared" si="38"/>
        <v>Inclusive</v>
      </c>
      <c r="S61" s="379">
        <f t="shared" si="39"/>
        <v>1747.4963636363632</v>
      </c>
      <c r="T61" s="209">
        <f t="shared" si="40"/>
        <v>1642.6465818181814</v>
      </c>
      <c r="U61" s="381">
        <f t="shared" si="44"/>
        <v>1922.2459999999996</v>
      </c>
      <c r="V61" s="381">
        <f t="shared" si="44"/>
        <v>1806.9112399999997</v>
      </c>
      <c r="W61" s="210">
        <f>'END Jul 2020'!BL47</f>
        <v>0</v>
      </c>
      <c r="X61" s="211" t="str">
        <f>'END Jul 2020'!BM47</f>
        <v>n</v>
      </c>
    </row>
    <row r="62" spans="1:24" x14ac:dyDescent="0.15">
      <c r="A62" s="163" t="str">
        <f>'END Jul 2020'!K48</f>
        <v>Red Energy</v>
      </c>
      <c r="B62" s="158" t="str">
        <f>'END Jul 2020'!L48</f>
        <v>Living Energy Saver</v>
      </c>
      <c r="C62" s="215">
        <f>IF('END Jul 2020'!BP48=0,91*'END Jul 2020'!M48/100,(91*'END Jul 2020'!M48/100)+'END Jul 2020'!BP48/4)</f>
        <v>69.614999999999995</v>
      </c>
      <c r="D62" s="215">
        <f>IF('END Jul 2020'!O48="",$C$43*$C$44*'END Jul 2020'!N48/100,IF($C$43*$C$44&gt;='END Jul 2020'!P48,('END Jul 2020'!P48*'END Jul 2020'!N48/100),($C$43*$C$44*'END Jul 2020'!N48/100)))</f>
        <v>299.11818181818177</v>
      </c>
      <c r="E62" s="215">
        <f>IF(AND('END Jul 2020'!P48&gt;0,'END Jul 2020'!R48&gt;0),IF($C$43*$C$44&lt;'END Jul 2020'!P48,0,IF($C$43*$C$44&lt;=('END Jul 2020'!R48+'END Jul 2020'!P48),(($C$43*$C$44-'END Jul 2020'!P48)*'END Jul 2020'!Q48/100),(('END Jul 2020'!R48)*'END Jul 2020'!Q48/100))),0)</f>
        <v>0</v>
      </c>
      <c r="F62" s="215">
        <f>IF(AND('END Jul 2020'!Q47&gt;0,'END Jul 2020'!S47&gt;0),IF($C$43*$C$44&lt;('END Jul 2020'!R47+'END Jul 2020'!P47),0,IF($C$43*$C$44&lt;=('END Jul 2020'!T47+'END Jul 2020'!R47+'END Jul 2020'!P47),(($C$43*$C$44-('END Jul 2020'!R47+'END Jul 2020'!P47))*'END Jul 2020'!S47/100),('END Jul 2020'!T47*'END Jul 2020'!S47/100))),0)</f>
        <v>0</v>
      </c>
      <c r="G62" s="215">
        <f>IF(AND('END Jul 2020'!R48&gt;0,'END Jul 2020'!T48&gt;0),IF(($C$43*$C$44&lt;'END Jul 2020'!T48),(0),($C$43*$C$44*'END Jul 2020'!T48)*'END Jul 2020'!U48/100),IF(AND('END Jul 2020'!R48&gt;0,'END Jul 2020'!T48=""),IF(($C$43*$C$44&lt;'END Jul 2020'!R48+'END Jul 2020'!P48),(0),(($C$43*$C$44-('END Jul 2020'!R48+'END Jul 2020'!P48))*'END Jul 2020'!S48/100)),IF(AND('END Jul 2020'!P48&gt;0,'END Jul 2020'!R48=""&gt;0),IF(($C$43*$C$44&lt;'END Jul 2020'!P48),(0),($C$43*$C$44-'END Jul 2020'!P48)*'END Jul 2020'!Q48/100),0)))</f>
        <v>21.499999999999996</v>
      </c>
      <c r="H62" s="215">
        <f>($C$43*$C$45)*'END Jul 2020'!AE48/100</f>
        <v>80.618181818181796</v>
      </c>
      <c r="I62" s="215">
        <f t="shared" si="41"/>
        <v>470.85136363636354</v>
      </c>
      <c r="J62" s="377">
        <f t="shared" si="42"/>
        <v>1604.9454545454541</v>
      </c>
      <c r="K62" s="209">
        <f t="shared" si="43"/>
        <v>1883.4054545454542</v>
      </c>
      <c r="L62" s="181">
        <f t="shared" si="36"/>
        <v>2071.7459999999996</v>
      </c>
      <c r="M62" s="209">
        <f>'END Jul 2020'!AZ48</f>
        <v>0</v>
      </c>
      <c r="N62" s="209">
        <f>'END Jul 2020'!BA48</f>
        <v>0</v>
      </c>
      <c r="O62" s="209">
        <f>'END Jul 2020'!BB48</f>
        <v>0</v>
      </c>
      <c r="P62" s="209">
        <f>'END Jul 2020'!BC48</f>
        <v>0</v>
      </c>
      <c r="Q62" s="378" t="str">
        <f t="shared" si="37"/>
        <v>No discount</v>
      </c>
      <c r="R62" s="378" t="str">
        <f t="shared" si="38"/>
        <v>Inclusive</v>
      </c>
      <c r="S62" s="379">
        <f t="shared" si="39"/>
        <v>1883.4054545454542</v>
      </c>
      <c r="T62" s="209">
        <f t="shared" si="40"/>
        <v>1883.4054545454542</v>
      </c>
      <c r="U62" s="381">
        <f t="shared" si="44"/>
        <v>2071.7459999999996</v>
      </c>
      <c r="V62" s="381">
        <f t="shared" si="44"/>
        <v>2071.7459999999996</v>
      </c>
      <c r="W62" s="210">
        <f>'END Jul 2020'!BL48</f>
        <v>0</v>
      </c>
      <c r="X62" s="211" t="str">
        <f>'END Jul 2020'!BM48</f>
        <v>n</v>
      </c>
    </row>
    <row r="63" spans="1:24" x14ac:dyDescent="0.15">
      <c r="A63" s="163" t="str">
        <f>'END Jul 2020'!K49</f>
        <v>Simply Energy</v>
      </c>
      <c r="B63" s="158" t="str">
        <f>'END Jul 2020'!L49</f>
        <v>Saver</v>
      </c>
      <c r="C63" s="215">
        <f>IF('END Jul 2020'!BP49=0,91*'END Jul 2020'!M49/100,(91*'END Jul 2020'!M49/100)+'END Jul 2020'!BP49/4)</f>
        <v>75.786454545454546</v>
      </c>
      <c r="D63" s="215">
        <f>IF('END Jul 2020'!O49="",$C$43*$C$44*'END Jul 2020'!N49/100,IF($C$43*$C$44&gt;='END Jul 2020'!P49,('END Jul 2020'!P49*'END Jul 2020'!N49/100),($C$43*$C$44*'END Jul 2020'!N49/100)))</f>
        <v>360.94545454545448</v>
      </c>
      <c r="E63" s="215">
        <f>IF(AND('END Jul 2020'!P49&gt;0,'END Jul 2020'!R49&gt;0),IF($C$43*$C$44&lt;'END Jul 2020'!P49,0,IF($C$43*$C$44&lt;=('END Jul 2020'!R49+'END Jul 2020'!P49),(($C$43*$C$44-'END Jul 2020'!P49)*'END Jul 2020'!Q49/100),(('END Jul 2020'!R49)*'END Jul 2020'!Q49/100))),0)</f>
        <v>0</v>
      </c>
      <c r="F63" s="215">
        <f>IF(AND('END Jul 2020'!Q48&gt;0,'END Jul 2020'!S48&gt;0),IF($C$43*$C$44&lt;('END Jul 2020'!R48+'END Jul 2020'!P48),0,IF($C$43*$C$44&lt;=('END Jul 2020'!T48+'END Jul 2020'!R48+'END Jul 2020'!P48),(($C$43*$C$44-('END Jul 2020'!R48+'END Jul 2020'!P48))*'END Jul 2020'!S48/100),('END Jul 2020'!T48*'END Jul 2020'!S48/100))),0)</f>
        <v>0</v>
      </c>
      <c r="G63" s="215">
        <f>IF(AND('END Jul 2020'!R49&gt;0,'END Jul 2020'!T49&gt;0),IF(($C$43*$C$44&lt;'END Jul 2020'!T49),(0),($C$43*$C$44*'END Jul 2020'!T49)*'END Jul 2020'!U49/100),IF(AND('END Jul 2020'!R49&gt;0,'END Jul 2020'!T49=""),IF(($C$43*$C$44&lt;'END Jul 2020'!R49+'END Jul 2020'!P49),(0),(($C$43*$C$44-('END Jul 2020'!R49+'END Jul 2020'!P49))*'END Jul 2020'!S49/100)),IF(AND('END Jul 2020'!P49&gt;0,'END Jul 2020'!R49=""&gt;0),IF(($C$43*$C$44&lt;'END Jul 2020'!P49),(0),($C$43*$C$44-'END Jul 2020'!P49)*'END Jul 2020'!Q49/100),0)))</f>
        <v>0</v>
      </c>
      <c r="H63" s="215">
        <f>($C$43*$C$45)*'END Jul 2020'!AE49/100</f>
        <v>88.254545454545436</v>
      </c>
      <c r="I63" s="215">
        <f t="shared" si="41"/>
        <v>524.98645454545442</v>
      </c>
      <c r="J63" s="377">
        <f t="shared" si="42"/>
        <v>1796.7999999999995</v>
      </c>
      <c r="K63" s="209">
        <f t="shared" si="43"/>
        <v>2099.9458181818177</v>
      </c>
      <c r="L63" s="181">
        <f t="shared" si="36"/>
        <v>2309.9403999999995</v>
      </c>
      <c r="M63" s="209">
        <f>'END Jul 2020'!AZ49</f>
        <v>0</v>
      </c>
      <c r="N63" s="209">
        <f>'END Jul 2020'!BA49</f>
        <v>20</v>
      </c>
      <c r="O63" s="209">
        <f>'END Jul 2020'!BB49</f>
        <v>0</v>
      </c>
      <c r="P63" s="209">
        <f>'END Jul 2020'!BC49</f>
        <v>0</v>
      </c>
      <c r="Q63" s="378" t="str">
        <f t="shared" si="37"/>
        <v>Guaranteed off usENDe</v>
      </c>
      <c r="R63" s="378" t="str">
        <f t="shared" si="38"/>
        <v>Exclusive</v>
      </c>
      <c r="S63" s="379">
        <f t="shared" si="39"/>
        <v>1740.5858181818178</v>
      </c>
      <c r="T63" s="209">
        <f t="shared" si="40"/>
        <v>1740.5858181818178</v>
      </c>
      <c r="U63" s="381">
        <f t="shared" si="44"/>
        <v>1914.6443999999997</v>
      </c>
      <c r="V63" s="381">
        <f t="shared" si="44"/>
        <v>1914.6443999999997</v>
      </c>
      <c r="W63" s="210">
        <f>'END Jul 2020'!BL49</f>
        <v>0</v>
      </c>
      <c r="X63" s="211" t="str">
        <f>'END Jul 2020'!BM49</f>
        <v>n</v>
      </c>
    </row>
    <row r="64" spans="1:24" x14ac:dyDescent="0.15">
      <c r="A64" s="163" t="str">
        <f>'END Jul 2020'!K50</f>
        <v>1st Energy</v>
      </c>
      <c r="B64" s="158" t="str">
        <f>'END Jul 2020'!L50</f>
        <v>1st Saver</v>
      </c>
      <c r="C64" s="215">
        <f>IF('END Jul 2020'!BP50=0,91*'END Jul 2020'!M50/100,(91*'END Jul 2020'!M50/100)+'END Jul 2020'!BP50/4)</f>
        <v>94.64</v>
      </c>
      <c r="D64" s="215">
        <f>IF('END Jul 2020'!O50="",$C$43*$C$44*'END Jul 2020'!N50/100,IF($C$43*$C$44&gt;='END Jul 2020'!P50,('END Jul 2020'!P50*'END Jul 2020'!N50/100),($C$43*$C$44*'END Jul 2020'!N50/100)))</f>
        <v>326.82272727272726</v>
      </c>
      <c r="E64" s="215">
        <f>IF(AND('END Jul 2020'!P50&gt;0,'END Jul 2020'!R50&gt;0),IF($C$43*$C$44&lt;'END Jul 2020'!P50,0,IF($C$43*$C$44&lt;=('END Jul 2020'!R50+'END Jul 2020'!P50),(($C$43*$C$44-'END Jul 2020'!P50)*'END Jul 2020'!Q50/100),(('END Jul 2020'!R50)*'END Jul 2020'!Q50/100))),0)</f>
        <v>0</v>
      </c>
      <c r="F64" s="215">
        <f>IF(AND('END Jul 2020'!Q49&gt;0,'END Jul 2020'!S49&gt;0),IF($C$43*$C$44&lt;('END Jul 2020'!R49+'END Jul 2020'!P49),0,IF($C$43*$C$44&lt;=('END Jul 2020'!T49+'END Jul 2020'!R49+'END Jul 2020'!P49),(($C$43*$C$44-('END Jul 2020'!R49+'END Jul 2020'!P49))*'END Jul 2020'!S49/100),('END Jul 2020'!T49*'END Jul 2020'!S49/100))),0)</f>
        <v>0</v>
      </c>
      <c r="G64" s="215">
        <f>IF(AND('END Jul 2020'!R50&gt;0,'END Jul 2020'!T50&gt;0),IF(($C$43*$C$44&lt;'END Jul 2020'!T50),(0),($C$43*$C$44*'END Jul 2020'!T50)*'END Jul 2020'!U50/100),IF(AND('END Jul 2020'!R50&gt;0,'END Jul 2020'!T50=""),IF(($C$43*$C$44&lt;'END Jul 2020'!R50+'END Jul 2020'!P50),(0),(($C$43*$C$44-('END Jul 2020'!R50+'END Jul 2020'!P50))*'END Jul 2020'!S50/100)),IF(AND('END Jul 2020'!P50&gt;0,'END Jul 2020'!R50=""&gt;0),IF(($C$43*$C$44&lt;'END Jul 2020'!P50),(0),($C$43*$C$44-'END Jul 2020'!P50)*'END Jul 2020'!Q50/100),0)))</f>
        <v>13.940909090909093</v>
      </c>
      <c r="H64" s="215">
        <f>($C$43*$C$45)*'END Jul 2020'!AE50/100</f>
        <v>75.436363636363637</v>
      </c>
      <c r="I64" s="215">
        <f t="shared" si="41"/>
        <v>510.84</v>
      </c>
      <c r="J64" s="377">
        <f t="shared" si="42"/>
        <v>1664.8</v>
      </c>
      <c r="K64" s="209">
        <f t="shared" si="43"/>
        <v>2043.36</v>
      </c>
      <c r="L64" s="181">
        <f t="shared" si="36"/>
        <v>2247.6959999999999</v>
      </c>
      <c r="M64" s="209">
        <f>'END Jul 2020'!AZ50</f>
        <v>13</v>
      </c>
      <c r="N64" s="209">
        <f>'END Jul 2020'!BA50</f>
        <v>0</v>
      </c>
      <c r="O64" s="209">
        <f>'END Jul 2020'!BB50</f>
        <v>0</v>
      </c>
      <c r="P64" s="209">
        <f>'END Jul 2020'!BC50</f>
        <v>0</v>
      </c>
      <c r="Q64" s="378" t="str">
        <f t="shared" si="37"/>
        <v>Guaranteed off bill</v>
      </c>
      <c r="R64" s="378" t="str">
        <f t="shared" si="38"/>
        <v>Exclusive</v>
      </c>
      <c r="S64" s="379">
        <f t="shared" si="39"/>
        <v>1777.7231999999999</v>
      </c>
      <c r="T64" s="209">
        <f t="shared" si="40"/>
        <v>1777.7231999999999</v>
      </c>
      <c r="U64" s="381">
        <f t="shared" si="44"/>
        <v>1955.4955199999999</v>
      </c>
      <c r="V64" s="381">
        <f t="shared" si="44"/>
        <v>1955.4955199999999</v>
      </c>
      <c r="W64" s="210">
        <f>'END Jul 2020'!BL50</f>
        <v>0</v>
      </c>
      <c r="X64" s="211" t="str">
        <f>'END Jul 2020'!BM50</f>
        <v>n</v>
      </c>
    </row>
    <row r="65" spans="1:24" x14ac:dyDescent="0.15">
      <c r="A65" s="163" t="str">
        <f>'END Jul 2020'!K51</f>
        <v>Amaysim</v>
      </c>
      <c r="B65" s="158" t="str">
        <f>'END Jul 2020'!L51</f>
        <v>Post-paid Electricity</v>
      </c>
      <c r="C65" s="215">
        <f>IF('END Jul 2020'!BP51=0,91*'END Jul 2020'!M51/100,(91*'END Jul 2020'!M51/100)+'END Jul 2020'!BP51/4)</f>
        <v>72.469090909090895</v>
      </c>
      <c r="D65" s="215">
        <f>IF('END Jul 2020'!O51="",$C$43*$C$44*'END Jul 2020'!N51/100,IF($C$43*$C$44&gt;='END Jul 2020'!P51,('END Jul 2020'!P51*'END Jul 2020'!N51/100),($C$43*$C$44*'END Jul 2020'!N51/100)))</f>
        <v>307.99999999999994</v>
      </c>
      <c r="E65" s="215">
        <f>IF(AND('END Jul 2020'!P51&gt;0,'END Jul 2020'!R51&gt;0),IF($C$43*$C$44&lt;'END Jul 2020'!P51,0,IF($C$43*$C$44&lt;=('END Jul 2020'!R51+'END Jul 2020'!P51),(($C$43*$C$44-'END Jul 2020'!P51)*'END Jul 2020'!Q51/100),(('END Jul 2020'!R51)*'END Jul 2020'!Q51/100))),0)</f>
        <v>0</v>
      </c>
      <c r="F65" s="215">
        <f>IF(AND('END Jul 2020'!Q50&gt;0,'END Jul 2020'!S50&gt;0),IF($C$43*$C$44&lt;('END Jul 2020'!R50+'END Jul 2020'!P50),0,IF($C$43*$C$44&lt;=('END Jul 2020'!T50+'END Jul 2020'!R50+'END Jul 2020'!P50),(($C$43*$C$44-('END Jul 2020'!R50+'END Jul 2020'!P50))*'END Jul 2020'!S50/100),('END Jul 2020'!T50*'END Jul 2020'!S50/100))),0)</f>
        <v>0</v>
      </c>
      <c r="G65" s="215">
        <f>IF(AND('END Jul 2020'!R51&gt;0,'END Jul 2020'!T51&gt;0),IF(($C$43*$C$44&lt;'END Jul 2020'!T51),(0),($C$43*$C$44*'END Jul 2020'!T51)*'END Jul 2020'!U51/100),IF(AND('END Jul 2020'!R51&gt;0,'END Jul 2020'!T51=""),IF(($C$43*$C$44&lt;'END Jul 2020'!R51+'END Jul 2020'!P51),(0),(($C$43*$C$44-('END Jul 2020'!R51+'END Jul 2020'!P51))*'END Jul 2020'!S51/100)),IF(AND('END Jul 2020'!P51&gt;0,'END Jul 2020'!R51=""&gt;0),IF(($C$43*$C$44&lt;'END Jul 2020'!P51),(0),($C$43*$C$44-'END Jul 2020'!P51)*'END Jul 2020'!Q51/100),0)))</f>
        <v>0</v>
      </c>
      <c r="H65" s="215">
        <f>($C$43*$C$45)*'END Jul 2020'!AE51/100</f>
        <v>81.054545454545448</v>
      </c>
      <c r="I65" s="215">
        <f t="shared" si="41"/>
        <v>461.52363636363629</v>
      </c>
      <c r="J65" s="377">
        <f t="shared" si="42"/>
        <v>1556.2181818181816</v>
      </c>
      <c r="K65" s="209">
        <f t="shared" si="43"/>
        <v>1846.0945454545451</v>
      </c>
      <c r="L65" s="181">
        <f t="shared" si="36"/>
        <v>2030.7039999999997</v>
      </c>
      <c r="M65" s="209">
        <f>'END Jul 2020'!AZ51</f>
        <v>0</v>
      </c>
      <c r="N65" s="209">
        <f>'END Jul 2020'!BA51</f>
        <v>0</v>
      </c>
      <c r="O65" s="209">
        <f>'END Jul 2020'!BB51</f>
        <v>0</v>
      </c>
      <c r="P65" s="209">
        <f>'END Jul 2020'!BC51</f>
        <v>0</v>
      </c>
      <c r="Q65" s="378" t="str">
        <f t="shared" si="37"/>
        <v>No discount</v>
      </c>
      <c r="R65" s="378" t="str">
        <f t="shared" si="38"/>
        <v>Exclusive</v>
      </c>
      <c r="S65" s="379">
        <f t="shared" si="39"/>
        <v>1846.0945454545451</v>
      </c>
      <c r="T65" s="209">
        <f t="shared" si="40"/>
        <v>1846.0945454545451</v>
      </c>
      <c r="U65" s="381">
        <f t="shared" si="44"/>
        <v>2030.7039999999997</v>
      </c>
      <c r="V65" s="381">
        <f t="shared" si="44"/>
        <v>2030.7039999999997</v>
      </c>
      <c r="W65" s="210">
        <f>'END Jul 2020'!BL51</f>
        <v>0</v>
      </c>
      <c r="X65" s="211" t="str">
        <f>'END Jul 2020'!BM51</f>
        <v>n</v>
      </c>
    </row>
    <row r="66" spans="1:24" x14ac:dyDescent="0.15">
      <c r="A66" s="163" t="str">
        <f>'END Jul 2020'!K52</f>
        <v>DC Power Co</v>
      </c>
      <c r="B66" s="158" t="str">
        <f>'END Jul 2020'!L52</f>
        <v>Market offer</v>
      </c>
      <c r="C66" s="215">
        <f>IF('END Jul 2020'!BP52=0,91*'END Jul 2020'!M52/100,(91*'END Jul 2020'!M52/100)+'END Jul 2020'!BP52/4)</f>
        <v>99.590181818181819</v>
      </c>
      <c r="D66" s="215">
        <f>IF('END Jul 2020'!O52="",$C$43*$C$44*'END Jul 2020'!N52/100,IF($C$43*$C$44&gt;='END Jul 2020'!P52,('END Jul 2020'!P52*'END Jul 2020'!N52/100),($C$43*$C$44*'END Jul 2020'!N52/100)))</f>
        <v>376.09090909090912</v>
      </c>
      <c r="E66" s="215">
        <f>IF(AND('END Jul 2020'!P52&gt;0,'END Jul 2020'!R52&gt;0),IF($C$43*$C$44&lt;'END Jul 2020'!P52,0,IF($C$43*$C$44&lt;=('END Jul 2020'!R52+'END Jul 2020'!P52),(($C$43*$C$44-'END Jul 2020'!P52)*'END Jul 2020'!Q52/100),(('END Jul 2020'!R52)*'END Jul 2020'!Q52/100))),0)</f>
        <v>0</v>
      </c>
      <c r="F66" s="215">
        <f>IF(AND('END Jul 2020'!Q51&gt;0,'END Jul 2020'!S51&gt;0),IF($C$43*$C$44&lt;('END Jul 2020'!R51+'END Jul 2020'!P51),0,IF($C$43*$C$44&lt;=('END Jul 2020'!T51+'END Jul 2020'!R51+'END Jul 2020'!P51),(($C$43*$C$44-('END Jul 2020'!R51+'END Jul 2020'!P51))*'END Jul 2020'!S51/100),('END Jul 2020'!T51*'END Jul 2020'!S51/100))),0)</f>
        <v>0</v>
      </c>
      <c r="G66" s="215">
        <f>IF(AND('END Jul 2020'!R52&gt;0,'END Jul 2020'!T52&gt;0),IF(($C$43*$C$44&lt;'END Jul 2020'!T52),(0),($C$43*$C$44*'END Jul 2020'!T52)*'END Jul 2020'!U52/100),IF(AND('END Jul 2020'!R52&gt;0,'END Jul 2020'!T52=""),IF(($C$43*$C$44&lt;'END Jul 2020'!R52+'END Jul 2020'!P52),(0),(($C$43*$C$44-('END Jul 2020'!R52+'END Jul 2020'!P52))*'END Jul 2020'!S52/100)),IF(AND('END Jul 2020'!P52&gt;0,'END Jul 2020'!R52=""&gt;0),IF(($C$43*$C$44&lt;'END Jul 2020'!P52),(0),($C$43*$C$44-'END Jul 2020'!P52)*'END Jul 2020'!Q52/100),0)))</f>
        <v>0</v>
      </c>
      <c r="H66" s="215">
        <f>($C$43*$C$45)*'END Jul 2020'!AE52/100</f>
        <v>118.52727272727272</v>
      </c>
      <c r="I66" s="215">
        <f>SUM(C66:H66)</f>
        <v>594.20836363636363</v>
      </c>
      <c r="J66" s="377">
        <f t="shared" si="42"/>
        <v>1978.4727272727273</v>
      </c>
      <c r="K66" s="209">
        <f t="shared" si="43"/>
        <v>2376.8334545454545</v>
      </c>
      <c r="L66" s="181">
        <f t="shared" si="36"/>
        <v>2614.5168000000003</v>
      </c>
      <c r="M66" s="209">
        <f>'END Jul 2020'!AZ52</f>
        <v>0</v>
      </c>
      <c r="N66" s="209">
        <f>'END Jul 2020'!BA52</f>
        <v>0</v>
      </c>
      <c r="O66" s="209">
        <f>'END Jul 2020'!BB52</f>
        <v>0</v>
      </c>
      <c r="P66" s="209">
        <f>'END Jul 2020'!BC52</f>
        <v>0</v>
      </c>
      <c r="Q66" s="378" t="str">
        <f t="shared" si="37"/>
        <v>No discount</v>
      </c>
      <c r="R66" s="378" t="str">
        <f t="shared" si="38"/>
        <v>Exclusive</v>
      </c>
      <c r="S66" s="379">
        <f t="shared" si="39"/>
        <v>2376.8334545454545</v>
      </c>
      <c r="T66" s="209">
        <f t="shared" si="40"/>
        <v>2376.8334545454545</v>
      </c>
      <c r="U66" s="381">
        <f t="shared" si="44"/>
        <v>2614.5168000000003</v>
      </c>
      <c r="V66" s="381">
        <f t="shared" si="44"/>
        <v>2614.5168000000003</v>
      </c>
      <c r="W66" s="210">
        <f>'END Jul 2020'!BL52</f>
        <v>0</v>
      </c>
      <c r="X66" s="211" t="str">
        <f>'END Jul 2020'!BM52</f>
        <v>n</v>
      </c>
    </row>
    <row r="67" spans="1:24" x14ac:dyDescent="0.15">
      <c r="A67" s="163" t="str">
        <f>'END Jul 2020'!K53</f>
        <v>ReAmped Energy</v>
      </c>
      <c r="B67" s="158" t="str">
        <f>'END Jul 2020'!L53</f>
        <v>Market offer</v>
      </c>
      <c r="C67" s="215">
        <f>IF('END Jul 2020'!BP53=0,91*'END Jul 2020'!M53/100,(91*'END Jul 2020'!M53/100)+'END Jul 2020'!BP53/4)</f>
        <v>79.790454545454537</v>
      </c>
      <c r="D67" s="215">
        <f>IF('END Jul 2020'!O53="",$C$43*$C$44*'END Jul 2020'!N53/100,IF($C$43*$C$44&gt;='END Jul 2020'!P53,('END Jul 2020'!P53*'END Jul 2020'!N53/100),($C$43*$C$44*'END Jul 2020'!N53/100)))</f>
        <v>289.41818181818178</v>
      </c>
      <c r="E67" s="215">
        <f>IF(AND('END Jul 2020'!P53&gt;0,'END Jul 2020'!R53&gt;0),IF($C$43*$C$44&lt;'END Jul 2020'!P53,0,IF($C$43*$C$44&lt;=('END Jul 2020'!R53+'END Jul 2020'!P53),(($C$43*$C$44-'END Jul 2020'!P53)*'END Jul 2020'!Q53/100),(('END Jul 2020'!R53)*'END Jul 2020'!Q53/100))),0)</f>
        <v>0</v>
      </c>
      <c r="F67" s="215">
        <f>IF(AND('END Jul 2020'!Q52&gt;0,'END Jul 2020'!S52&gt;0),IF($C$43*$C$44&lt;('END Jul 2020'!R52+'END Jul 2020'!P52),0,IF($C$43*$C$44&lt;=('END Jul 2020'!T52+'END Jul 2020'!R52+'END Jul 2020'!P52),(($C$43*$C$44-('END Jul 2020'!R52+'END Jul 2020'!P52))*'END Jul 2020'!S52/100),('END Jul 2020'!T52*'END Jul 2020'!S52/100))),0)</f>
        <v>0</v>
      </c>
      <c r="G67" s="215">
        <f>IF(AND('END Jul 2020'!R53&gt;0,'END Jul 2020'!T53&gt;0),IF(($C$43*$C$44&lt;'END Jul 2020'!T53),(0),($C$43*$C$44*'END Jul 2020'!T53)*'END Jul 2020'!U53/100),IF(AND('END Jul 2020'!R53&gt;0,'END Jul 2020'!T53=""),IF(($C$43*$C$44&lt;'END Jul 2020'!R53+'END Jul 2020'!P53),(0),(($C$43*$C$44-('END Jul 2020'!R53+'END Jul 2020'!P53))*'END Jul 2020'!S53/100)),IF(AND('END Jul 2020'!P53&gt;0,'END Jul 2020'!R53=""&gt;0),IF(($C$43*$C$44&lt;'END Jul 2020'!P53),(0),($C$43*$C$44-'END Jul 2020'!P53)*'END Jul 2020'!Q53/100),0)))</f>
        <v>0</v>
      </c>
      <c r="H67" s="215">
        <f>($C$43*$C$45)*'END Jul 2020'!AE53/100</f>
        <v>60.927272727272729</v>
      </c>
      <c r="I67" s="215">
        <f>SUM(C67:H67)</f>
        <v>430.13590909090902</v>
      </c>
      <c r="J67" s="377">
        <f t="shared" si="42"/>
        <v>1401.3818181818178</v>
      </c>
      <c r="K67" s="209">
        <f t="shared" si="43"/>
        <v>1720.5436363636361</v>
      </c>
      <c r="L67" s="181">
        <f t="shared" si="36"/>
        <v>1892.598</v>
      </c>
      <c r="M67" s="209">
        <f>'END Jul 2020'!AZ53</f>
        <v>0</v>
      </c>
      <c r="N67" s="209">
        <f>'END Jul 2020'!BA53</f>
        <v>0</v>
      </c>
      <c r="O67" s="209">
        <f>'END Jul 2020'!BB53</f>
        <v>0</v>
      </c>
      <c r="P67" s="209">
        <f>'END Jul 2020'!BC53</f>
        <v>0</v>
      </c>
      <c r="Q67" s="378" t="str">
        <f t="shared" si="37"/>
        <v>No discount</v>
      </c>
      <c r="R67" s="378" t="str">
        <f t="shared" si="38"/>
        <v>Exclusive</v>
      </c>
      <c r="S67" s="379">
        <f t="shared" si="39"/>
        <v>1720.5436363636361</v>
      </c>
      <c r="T67" s="209">
        <f t="shared" si="40"/>
        <v>1720.5436363636361</v>
      </c>
      <c r="U67" s="381">
        <f t="shared" si="44"/>
        <v>1892.598</v>
      </c>
      <c r="V67" s="381">
        <f t="shared" si="44"/>
        <v>1892.598</v>
      </c>
      <c r="W67" s="210">
        <f>'END Jul 2020'!BL53</f>
        <v>0</v>
      </c>
      <c r="X67" s="211" t="str">
        <f>'END Jul 2020'!BM53</f>
        <v>n</v>
      </c>
    </row>
    <row r="68" spans="1:24" x14ac:dyDescent="0.15">
      <c r="A68" s="163" t="str">
        <f>'END Jul 2020'!K54</f>
        <v>Enova Energy</v>
      </c>
      <c r="B68" s="158" t="str">
        <f>'END Jul 2020'!L54</f>
        <v>Community Plus</v>
      </c>
      <c r="C68" s="215">
        <f>IF('END Jul 2020'!BP54=0,91*'END Jul 2020'!M54/100,(91*'END Jul 2020'!M54/100)+'END Jul 2020'!BP54/4)</f>
        <v>79.418181818181807</v>
      </c>
      <c r="D68" s="215">
        <f>IF('END Jul 2020'!O54="",$C$43*$C$44*'END Jul 2020'!N54/100,IF($C$43*$C$44&gt;='END Jul 2020'!P54,('END Jul 2020'!P54*'END Jul 2020'!N54/100),($C$43*$C$44*'END Jul 2020'!N54/100)))</f>
        <v>330.90909090909088</v>
      </c>
      <c r="E68" s="215">
        <f>IF(AND('END Jul 2020'!P54&gt;0,'END Jul 2020'!R54&gt;0),IF($C$43*$C$44&lt;'END Jul 2020'!P54,0,IF($C$43*$C$44&lt;=('END Jul 2020'!R54+'END Jul 2020'!P54),(($C$43*$C$44-'END Jul 2020'!P54)*'END Jul 2020'!Q54/100),(('END Jul 2020'!R54)*'END Jul 2020'!Q54/100))),0)</f>
        <v>0</v>
      </c>
      <c r="F68" s="215">
        <f>IF(AND('END Jul 2020'!Q53&gt;0,'END Jul 2020'!S53&gt;0),IF($C$43*$C$44&lt;('END Jul 2020'!R53+'END Jul 2020'!P53),0,IF($C$43*$C$44&lt;=('END Jul 2020'!T53+'END Jul 2020'!R53+'END Jul 2020'!P53),(($C$43*$C$44-('END Jul 2020'!R53+'END Jul 2020'!P53))*'END Jul 2020'!S53/100),('END Jul 2020'!T53*'END Jul 2020'!S53/100))),0)</f>
        <v>0</v>
      </c>
      <c r="G68" s="215">
        <f>IF(AND('END Jul 2020'!R54&gt;0,'END Jul 2020'!T54&gt;0),IF(($C$43*$C$44&lt;'END Jul 2020'!T54),(0),($C$43*$C$44*'END Jul 2020'!T54)*'END Jul 2020'!U54/100),IF(AND('END Jul 2020'!R54&gt;0,'END Jul 2020'!T54=""),IF(($C$43*$C$44&lt;'END Jul 2020'!R54+'END Jul 2020'!P54),(0),(($C$43*$C$44-('END Jul 2020'!R54+'END Jul 2020'!P54))*'END Jul 2020'!S54/100)),IF(AND('END Jul 2020'!P54&gt;0,'END Jul 2020'!R54=""&gt;0),IF(($C$43*$C$44&lt;'END Jul 2020'!P54),(0),($C$43*$C$44-'END Jul 2020'!P54)*'END Jul 2020'!Q54/100),0)))</f>
        <v>0</v>
      </c>
      <c r="H68" s="215">
        <f>($C$43*$C$45)*'END Jul 2020'!AE54/100</f>
        <v>76.36363636363636</v>
      </c>
      <c r="I68" s="215">
        <f t="shared" ref="I68:I78" si="45">SUM(C68:H68)</f>
        <v>486.69090909090903</v>
      </c>
      <c r="J68" s="377">
        <f t="shared" ref="J68:J78" si="46">(I68-C68)*4</f>
        <v>1629.090909090909</v>
      </c>
      <c r="K68" s="209">
        <f t="shared" ref="K68:K78" si="47">I68*4</f>
        <v>1946.7636363636361</v>
      </c>
      <c r="L68" s="181">
        <f t="shared" ref="L68:L78" si="48">K68*1.1</f>
        <v>2141.44</v>
      </c>
      <c r="M68" s="209">
        <f>'END Jul 2020'!AZ54</f>
        <v>0</v>
      </c>
      <c r="N68" s="209">
        <f>'END Jul 2020'!BA54</f>
        <v>0</v>
      </c>
      <c r="O68" s="209">
        <f>'END Jul 2020'!BB54</f>
        <v>0</v>
      </c>
      <c r="P68" s="209">
        <f>'END Jul 2020'!BC54</f>
        <v>3</v>
      </c>
      <c r="Q68" s="378" t="str">
        <f t="shared" ref="Q68:Q78" si="49">IF(SUM(M68:P68)=0,"No discount",IF(M68&gt;0,"Guaranteed off bill",IF(N68&gt;0,"Guaranteed off usENDe",IF(O68&gt;0,"Pay-on-time off bill","Pay-on-time off usENDe"))))</f>
        <v>Pay-on-time off usENDe</v>
      </c>
      <c r="R68" s="378" t="str">
        <f t="shared" ref="R68:R78" si="50">IF(OR(A68="Origin Energy",A68="Red Energy",A68="Powershop"),"Inclusive","Exclusive")</f>
        <v>Exclusive</v>
      </c>
      <c r="S68" s="379">
        <f t="shared" ref="S68:S78" si="51">IF(AND(Q68="Guaranteed off bill",R68="Inclusive"),((K68*1.1)-((K68*1.1)*M68/100))/1.1,IF(AND(Q68="Guaranteed off usENDe",R68="Inclusive"),((K68*1.1)-((J68*1.1)*N68/100))/1.1,IF(AND(Q68="Guaranteed off bill",R68="Exclusive"),K68-(K68*M68/100),IF(AND(Q68="Guaranteed off usENDe",R68="Exclusive"),K68-(J68*N68/100),IF(R68="Inclusive",((K68*1.1))/1.1,K68)))))</f>
        <v>1946.7636363636361</v>
      </c>
      <c r="T68" s="209">
        <f t="shared" ref="T68:T78" si="52">IF(AND(Q68="Pay-on-time off bill",R68="Inclusive"),((S68*1.1)-((S68*1.1)*O68/100))/1.1,IF(AND(Q68="Pay-on-time off usENDe",R68="Inclusive"),((S68*1.1)-((J68*1.1)*P68/100))/1.1,IF(AND(Q68="Pay-on-time off bill",R68="Exclusive"),S68-(S68*O68/100),IF(AND(Q68="Pay-on-time off usENDe",R68="Exclusive"),S68-(J68*P68/100),IF(R68="Inclusive",((S68*1.1))/1.1,S68)))))</f>
        <v>1897.890909090909</v>
      </c>
      <c r="U68" s="381">
        <f t="shared" ref="U68:U78" si="53">S68*1.1</f>
        <v>2141.44</v>
      </c>
      <c r="V68" s="381">
        <f t="shared" ref="V68:V78" si="54">T68*1.1</f>
        <v>2087.6799999999998</v>
      </c>
      <c r="W68" s="210">
        <f>'END Jul 2020'!BL54</f>
        <v>0</v>
      </c>
      <c r="X68" s="211" t="str">
        <f>'END Jul 2020'!BM54</f>
        <v>n</v>
      </c>
    </row>
    <row r="69" spans="1:24" x14ac:dyDescent="0.15">
      <c r="A69" s="163" t="str">
        <f>'END Jul 2020'!K55</f>
        <v>Sumo Power</v>
      </c>
      <c r="B69" s="158" t="str">
        <f>'END Jul 2020'!L55</f>
        <v>Lite</v>
      </c>
      <c r="C69" s="215">
        <f>IF('END Jul 2020'!BP55=0,91*'END Jul 2020'!M55/100,(91*'END Jul 2020'!M55/100)+'END Jul 2020'!BP55/4)</f>
        <v>77.349999999999994</v>
      </c>
      <c r="D69" s="215">
        <f>IF('END Jul 2020'!O55="",$C$43*$C$44*'END Jul 2020'!N55/100,IF($C$43*$C$44&gt;='END Jul 2020'!P55,('END Jul 2020'!P55*'END Jul 2020'!N55/100),($C$43*$C$44*'END Jul 2020'!N55/100)))</f>
        <v>301.60000000000002</v>
      </c>
      <c r="E69" s="215">
        <f>IF(AND('END Jul 2020'!P55&gt;0,'END Jul 2020'!R55&gt;0),IF($C$43*$C$44&lt;'END Jul 2020'!P55,0,IF($C$43*$C$44&lt;=('END Jul 2020'!R55+'END Jul 2020'!P55),(($C$43*$C$44-'END Jul 2020'!P55)*'END Jul 2020'!Q55/100),(('END Jul 2020'!R55)*'END Jul 2020'!Q55/100))),0)</f>
        <v>0</v>
      </c>
      <c r="F69" s="215">
        <f>IF(AND('END Jul 2020'!Q54&gt;0,'END Jul 2020'!S54&gt;0),IF($C$43*$C$44&lt;('END Jul 2020'!R54+'END Jul 2020'!P54),0,IF($C$43*$C$44&lt;=('END Jul 2020'!T54+'END Jul 2020'!R54+'END Jul 2020'!P54),(($C$43*$C$44-('END Jul 2020'!R54+'END Jul 2020'!P54))*'END Jul 2020'!S54/100),('END Jul 2020'!T54*'END Jul 2020'!S54/100))),0)</f>
        <v>0</v>
      </c>
      <c r="G69" s="215">
        <f>IF(AND('END Jul 2020'!R55&gt;0,'END Jul 2020'!T55&gt;0),IF(($C$43*$C$44&lt;'END Jul 2020'!T55),(0),($C$43*$C$44*'END Jul 2020'!T55)*'END Jul 2020'!U55/100),IF(AND('END Jul 2020'!R55&gt;0,'END Jul 2020'!T55=""),IF(($C$43*$C$44&lt;'END Jul 2020'!R55+'END Jul 2020'!P55),(0),(($C$43*$C$44-('END Jul 2020'!R55+'END Jul 2020'!P55))*'END Jul 2020'!S55/100)),IF(AND('END Jul 2020'!P55&gt;0,'END Jul 2020'!R55=""&gt;0),IF(($C$43*$C$44&lt;'END Jul 2020'!P55),(0),($C$43*$C$44-'END Jul 2020'!P55)*'END Jul 2020'!Q55/100),0)))</f>
        <v>21.7</v>
      </c>
      <c r="H69" s="215">
        <f>($C$43*$C$45)*'END Jul 2020'!AE55/100</f>
        <v>86.999999999999986</v>
      </c>
      <c r="I69" s="215">
        <f t="shared" si="45"/>
        <v>487.65000000000003</v>
      </c>
      <c r="J69" s="377">
        <f t="shared" si="46"/>
        <v>1641.2000000000003</v>
      </c>
      <c r="K69" s="209">
        <f t="shared" si="47"/>
        <v>1950.6000000000001</v>
      </c>
      <c r="L69" s="181">
        <f t="shared" si="48"/>
        <v>2145.6600000000003</v>
      </c>
      <c r="M69" s="209">
        <f>'END Jul 2020'!AZ55</f>
        <v>0</v>
      </c>
      <c r="N69" s="209">
        <f>'END Jul 2020'!BA55</f>
        <v>0</v>
      </c>
      <c r="O69" s="209">
        <f>'END Jul 2020'!BB55</f>
        <v>0</v>
      </c>
      <c r="P69" s="209">
        <f>'END Jul 2020'!BC55</f>
        <v>0</v>
      </c>
      <c r="Q69" s="378" t="str">
        <f t="shared" si="49"/>
        <v>No discount</v>
      </c>
      <c r="R69" s="378" t="str">
        <f t="shared" si="50"/>
        <v>Exclusive</v>
      </c>
      <c r="S69" s="379">
        <f t="shared" si="51"/>
        <v>1950.6000000000001</v>
      </c>
      <c r="T69" s="209">
        <f t="shared" si="52"/>
        <v>1950.6000000000001</v>
      </c>
      <c r="U69" s="381">
        <f t="shared" si="53"/>
        <v>2145.6600000000003</v>
      </c>
      <c r="V69" s="381">
        <f t="shared" si="54"/>
        <v>2145.6600000000003</v>
      </c>
      <c r="W69" s="210">
        <f>'END Jul 2020'!BL55</f>
        <v>0</v>
      </c>
      <c r="X69" s="211" t="str">
        <f>'END Jul 2020'!BM55</f>
        <v>n</v>
      </c>
    </row>
    <row r="70" spans="1:24" x14ac:dyDescent="0.15">
      <c r="A70" s="163" t="str">
        <f>'END Jul 2020'!K56</f>
        <v>Tango Energy</v>
      </c>
      <c r="B70" s="158" t="str">
        <f>'END Jul 2020'!L56</f>
        <v>Home Select</v>
      </c>
      <c r="C70" s="215">
        <f>IF('END Jul 2020'!BP56=0,91*'END Jul 2020'!M56/100,(91*'END Jul 2020'!M56/100)+'END Jul 2020'!BP56/4)</f>
        <v>74.710999999999999</v>
      </c>
      <c r="D70" s="215">
        <f>IF('END Jul 2020'!O56="",$C$43*$C$44*'END Jul 2020'!N56/100,IF($C$43*$C$44&gt;='END Jul 2020'!P56,('END Jul 2020'!P56*'END Jul 2020'!N56/100),($C$43*$C$44*'END Jul 2020'!N56/100)))</f>
        <v>291.2</v>
      </c>
      <c r="E70" s="215">
        <f>IF(AND('END Jul 2020'!P56&gt;0,'END Jul 2020'!R56&gt;0),IF($C$43*$C$44&lt;'END Jul 2020'!P56,0,IF($C$43*$C$44&lt;=('END Jul 2020'!R56+'END Jul 2020'!P56),(($C$43*$C$44-'END Jul 2020'!P56)*'END Jul 2020'!Q56/100),(('END Jul 2020'!R56)*'END Jul 2020'!Q56/100))),0)</f>
        <v>0</v>
      </c>
      <c r="F70" s="215">
        <f>IF(AND('END Jul 2020'!Q55&gt;0,'END Jul 2020'!S55&gt;0),IF($C$43*$C$44&lt;('END Jul 2020'!R55+'END Jul 2020'!P55),0,IF($C$43*$C$44&lt;=('END Jul 2020'!T55+'END Jul 2020'!R55+'END Jul 2020'!P55),(($C$43*$C$44-('END Jul 2020'!R55+'END Jul 2020'!P55))*'END Jul 2020'!S55/100),('END Jul 2020'!T55*'END Jul 2020'!S55/100))),0)</f>
        <v>0</v>
      </c>
      <c r="G70" s="215">
        <f>IF(AND('END Jul 2020'!R56&gt;0,'END Jul 2020'!T56&gt;0),IF(($C$43*$C$44&lt;'END Jul 2020'!T56),(0),($C$43*$C$44*'END Jul 2020'!T56)*'END Jul 2020'!U56/100),IF(AND('END Jul 2020'!R56&gt;0,'END Jul 2020'!T56=""),IF(($C$43*$C$44&lt;'END Jul 2020'!R56+'END Jul 2020'!P56),(0),(($C$43*$C$44-('END Jul 2020'!R56+'END Jul 2020'!P56))*'END Jul 2020'!S56/100)),IF(AND('END Jul 2020'!P56&gt;0,'END Jul 2020'!R56=""&gt;0),IF(($C$43*$C$44&lt;'END Jul 2020'!P56),(0),($C$43*$C$44-'END Jul 2020'!P56)*'END Jul 2020'!Q56/100),0)))</f>
        <v>0</v>
      </c>
      <c r="H70" s="215">
        <f>($C$43*$C$45)*'END Jul 2020'!AE56/100</f>
        <v>71.999999999999986</v>
      </c>
      <c r="I70" s="215">
        <f t="shared" si="45"/>
        <v>437.911</v>
      </c>
      <c r="J70" s="377">
        <f t="shared" si="46"/>
        <v>1452.8</v>
      </c>
      <c r="K70" s="209">
        <f t="shared" si="47"/>
        <v>1751.644</v>
      </c>
      <c r="L70" s="181">
        <f t="shared" si="48"/>
        <v>1926.8084000000001</v>
      </c>
      <c r="M70" s="209">
        <f>'END Jul 2020'!AZ56</f>
        <v>0</v>
      </c>
      <c r="N70" s="209">
        <f>'END Jul 2020'!BA56</f>
        <v>0</v>
      </c>
      <c r="O70" s="209">
        <f>'END Jul 2020'!BB56</f>
        <v>0</v>
      </c>
      <c r="P70" s="209">
        <f>'END Jul 2020'!BC56</f>
        <v>0</v>
      </c>
      <c r="Q70" s="378" t="str">
        <f t="shared" si="49"/>
        <v>No discount</v>
      </c>
      <c r="R70" s="378" t="str">
        <f t="shared" si="50"/>
        <v>Exclusive</v>
      </c>
      <c r="S70" s="379">
        <f t="shared" si="51"/>
        <v>1751.644</v>
      </c>
      <c r="T70" s="209">
        <f t="shared" si="52"/>
        <v>1751.644</v>
      </c>
      <c r="U70" s="381">
        <f t="shared" si="53"/>
        <v>1926.8084000000001</v>
      </c>
      <c r="V70" s="381">
        <f t="shared" si="54"/>
        <v>1926.8084000000001</v>
      </c>
      <c r="W70" s="210">
        <f>'END Jul 2020'!BL56</f>
        <v>0</v>
      </c>
      <c r="X70" s="211" t="str">
        <f>'END Jul 2020'!BM56</f>
        <v>n</v>
      </c>
    </row>
    <row r="71" spans="1:24" x14ac:dyDescent="0.15">
      <c r="A71" s="163" t="str">
        <f>'END Jul 2020'!K57</f>
        <v>Amber Electric</v>
      </c>
      <c r="B71" s="158" t="str">
        <f>'END Jul 2020'!L57</f>
        <v>Market offer</v>
      </c>
      <c r="C71" s="215">
        <f>IF('END Jul 2020'!BP57=0,91*'END Jul 2020'!M57/100,(91*'END Jul 2020'!M57/100)+'END Jul 2020'!BP57/4)</f>
        <v>86.1190909090909</v>
      </c>
      <c r="D71" s="215">
        <f>IF('END Jul 2020'!O57="",$C$43*$C$44*'END Jul 2020'!N57/100,IF($C$43*$C$44&gt;='END Jul 2020'!P57,('END Jul 2020'!P57*'END Jul 2020'!N57/100),($C$43*$C$44*'END Jul 2020'!N57/100)))</f>
        <v>348.09090909090912</v>
      </c>
      <c r="E71" s="215">
        <f>IF(AND('END Jul 2020'!P57&gt;0,'END Jul 2020'!R57&gt;0),IF($C$43*$C$44&lt;'END Jul 2020'!P57,0,IF($C$43*$C$44&lt;=('END Jul 2020'!R57+'END Jul 2020'!P57),(($C$43*$C$44-'END Jul 2020'!P57)*'END Jul 2020'!Q57/100),(('END Jul 2020'!R57)*'END Jul 2020'!Q57/100))),0)</f>
        <v>0</v>
      </c>
      <c r="F71" s="215">
        <f>IF(AND('END Jul 2020'!Q56&gt;0,'END Jul 2020'!S56&gt;0),IF($C$43*$C$44&lt;('END Jul 2020'!R56+'END Jul 2020'!P56),0,IF($C$43*$C$44&lt;=('END Jul 2020'!T56+'END Jul 2020'!R56+'END Jul 2020'!P56),(($C$43*$C$44-('END Jul 2020'!R56+'END Jul 2020'!P56))*'END Jul 2020'!S56/100),('END Jul 2020'!T56*'END Jul 2020'!S56/100))),0)</f>
        <v>0</v>
      </c>
      <c r="G71" s="215">
        <f>IF(AND('END Jul 2020'!R57&gt;0,'END Jul 2020'!T57&gt;0),IF(($C$43*$C$44&lt;'END Jul 2020'!T57),(0),($C$43*$C$44*'END Jul 2020'!T57)*'END Jul 2020'!U57/100),IF(AND('END Jul 2020'!R57&gt;0,'END Jul 2020'!T57=""),IF(($C$43*$C$44&lt;'END Jul 2020'!R57+'END Jul 2020'!P57),(0),(($C$43*$C$44-('END Jul 2020'!R57+'END Jul 2020'!P57))*'END Jul 2020'!S57/100)),IF(AND('END Jul 2020'!P57&gt;0,'END Jul 2020'!R57=""&gt;0),IF(($C$43*$C$44&lt;'END Jul 2020'!P57),(0),($C$43*$C$44-'END Jul 2020'!P57)*'END Jul 2020'!Q57/100),0)))</f>
        <v>0</v>
      </c>
      <c r="H71" s="215">
        <f>($C$43*$C$45)*'END Jul 2020'!AE57/100</f>
        <v>90.218181818181804</v>
      </c>
      <c r="I71" s="215">
        <f t="shared" si="45"/>
        <v>524.42818181818188</v>
      </c>
      <c r="J71" s="377">
        <f t="shared" si="46"/>
        <v>1753.2363636363639</v>
      </c>
      <c r="K71" s="209">
        <f t="shared" si="47"/>
        <v>2097.7127272727275</v>
      </c>
      <c r="L71" s="181">
        <f t="shared" si="48"/>
        <v>2307.4840000000004</v>
      </c>
      <c r="M71" s="209">
        <f>'END Jul 2020'!AZ57</f>
        <v>0</v>
      </c>
      <c r="N71" s="209">
        <f>'END Jul 2020'!BA57</f>
        <v>0</v>
      </c>
      <c r="O71" s="209">
        <f>'END Jul 2020'!BB57</f>
        <v>0</v>
      </c>
      <c r="P71" s="209">
        <f>'END Jul 2020'!BC57</f>
        <v>0</v>
      </c>
      <c r="Q71" s="378" t="str">
        <f t="shared" si="49"/>
        <v>No discount</v>
      </c>
      <c r="R71" s="378" t="str">
        <f t="shared" si="50"/>
        <v>Exclusive</v>
      </c>
      <c r="S71" s="379">
        <f t="shared" si="51"/>
        <v>2097.7127272727275</v>
      </c>
      <c r="T71" s="209">
        <f t="shared" si="52"/>
        <v>2097.7127272727275</v>
      </c>
      <c r="U71" s="381">
        <f t="shared" si="53"/>
        <v>2307.4840000000004</v>
      </c>
      <c r="V71" s="381">
        <f t="shared" si="54"/>
        <v>2307.4840000000004</v>
      </c>
      <c r="W71" s="210">
        <f>'END Jul 2020'!BL57</f>
        <v>0</v>
      </c>
      <c r="X71" s="211" t="str">
        <f>'END Jul 2020'!BM57</f>
        <v>n</v>
      </c>
    </row>
    <row r="72" spans="1:24" x14ac:dyDescent="0.15">
      <c r="A72" s="163" t="str">
        <f>'END Jul 2020'!K58</f>
        <v>Bright Spark Power</v>
      </c>
      <c r="B72" s="158" t="str">
        <f>'END Jul 2020'!L58</f>
        <v>No Contract</v>
      </c>
      <c r="C72" s="215">
        <f>IF('END Jul 2020'!BP58=0,91*'END Jul 2020'!M58/100,(91*'END Jul 2020'!M58/100)+'END Jul 2020'!BP58/4)</f>
        <v>63.427</v>
      </c>
      <c r="D72" s="215">
        <f>IF('END Jul 2020'!O58="",$C$43*$C$44*'END Jul 2020'!N58/100,IF($C$43*$C$44&gt;='END Jul 2020'!P58,('END Jul 2020'!P58*'END Jul 2020'!N58/100),($C$43*$C$44*'END Jul 2020'!N58/100)))</f>
        <v>294</v>
      </c>
      <c r="E72" s="215">
        <f>IF(AND('END Jul 2020'!P58&gt;0,'END Jul 2020'!R58&gt;0),IF($C$43*$C$44&lt;'END Jul 2020'!P58,0,IF($C$43*$C$44&lt;=('END Jul 2020'!R58+'END Jul 2020'!P58),(($C$43*$C$44-'END Jul 2020'!P58)*'END Jul 2020'!Q58/100),(('END Jul 2020'!R58)*'END Jul 2020'!Q58/100))),0)</f>
        <v>0</v>
      </c>
      <c r="F72" s="215">
        <f>IF(AND('END Jul 2020'!Q57&gt;0,'END Jul 2020'!S57&gt;0),IF($C$43*$C$44&lt;('END Jul 2020'!R57+'END Jul 2020'!P57),0,IF($C$43*$C$44&lt;=('END Jul 2020'!T57+'END Jul 2020'!R57+'END Jul 2020'!P57),(($C$43*$C$44-('END Jul 2020'!R57+'END Jul 2020'!P57))*'END Jul 2020'!S57/100),('END Jul 2020'!T57*'END Jul 2020'!S57/100))),0)</f>
        <v>0</v>
      </c>
      <c r="G72" s="215">
        <f>IF(AND('END Jul 2020'!R58&gt;0,'END Jul 2020'!T58&gt;0),IF(($C$43*$C$44&lt;'END Jul 2020'!T58),(0),($C$43*$C$44*'END Jul 2020'!T58)*'END Jul 2020'!U58/100),IF(AND('END Jul 2020'!R58&gt;0,'END Jul 2020'!T58=""),IF(($C$43*$C$44&lt;'END Jul 2020'!R58+'END Jul 2020'!P58),(0),(($C$43*$C$44-('END Jul 2020'!R58+'END Jul 2020'!P58))*'END Jul 2020'!S58/100)),IF(AND('END Jul 2020'!P58&gt;0,'END Jul 2020'!R58=""&gt;0),IF(($C$43*$C$44&lt;'END Jul 2020'!P58),(0),($C$43*$C$44-'END Jul 2020'!P58)*'END Jul 2020'!Q58/100),0)))</f>
        <v>0</v>
      </c>
      <c r="H72" s="215">
        <f>($C$43*$C$45)*'END Jul 2020'!AE58/100</f>
        <v>58.254545454545443</v>
      </c>
      <c r="I72" s="215">
        <f t="shared" si="45"/>
        <v>415.68154545454547</v>
      </c>
      <c r="J72" s="377">
        <f t="shared" si="46"/>
        <v>1409.0181818181818</v>
      </c>
      <c r="K72" s="209">
        <f t="shared" si="47"/>
        <v>1662.7261818181819</v>
      </c>
      <c r="L72" s="181">
        <f t="shared" si="48"/>
        <v>1828.9988000000003</v>
      </c>
      <c r="M72" s="209">
        <f>'END Jul 2020'!AZ58</f>
        <v>0</v>
      </c>
      <c r="N72" s="209">
        <f>'END Jul 2020'!BA58</f>
        <v>0</v>
      </c>
      <c r="O72" s="209">
        <f>'END Jul 2020'!BB58</f>
        <v>0</v>
      </c>
      <c r="P72" s="209">
        <f>'END Jul 2020'!BC58</f>
        <v>0</v>
      </c>
      <c r="Q72" s="378" t="str">
        <f t="shared" si="49"/>
        <v>No discount</v>
      </c>
      <c r="R72" s="378" t="str">
        <f t="shared" si="50"/>
        <v>Exclusive</v>
      </c>
      <c r="S72" s="379">
        <f t="shared" si="51"/>
        <v>1662.7261818181819</v>
      </c>
      <c r="T72" s="209">
        <f t="shared" si="52"/>
        <v>1662.7261818181819</v>
      </c>
      <c r="U72" s="381">
        <f t="shared" si="53"/>
        <v>1828.9988000000003</v>
      </c>
      <c r="V72" s="381">
        <f t="shared" si="54"/>
        <v>1828.9988000000003</v>
      </c>
      <c r="W72" s="210">
        <f>'END Jul 2020'!BL58</f>
        <v>0</v>
      </c>
      <c r="X72" s="211" t="str">
        <f>'END Jul 2020'!BM58</f>
        <v>n</v>
      </c>
    </row>
    <row r="73" spans="1:24" x14ac:dyDescent="0.15">
      <c r="A73" s="163" t="str">
        <f>'END Jul 2020'!K59</f>
        <v>Discover Energy</v>
      </c>
      <c r="B73" s="158" t="str">
        <f>'END Jul 2020'!L59</f>
        <v>Economy Saver</v>
      </c>
      <c r="C73" s="215">
        <f>IF('END Jul 2020'!BP59=0,91*'END Jul 2020'!M59/100,(91*'END Jul 2020'!M59/100)+'END Jul 2020'!BP59/4)</f>
        <v>76.456545454545434</v>
      </c>
      <c r="D73" s="215">
        <f>IF('END Jul 2020'!O59="",$C$43*$C$44*'END Jul 2020'!N59/100,IF($C$43*$C$44&gt;='END Jul 2020'!P59,('END Jul 2020'!P59*'END Jul 2020'!N59/100),($C$43*$C$44*'END Jul 2020'!N59/100)))</f>
        <v>362.4727272727273</v>
      </c>
      <c r="E73" s="215">
        <f>IF(AND('END Jul 2020'!P59&gt;0,'END Jul 2020'!R59&gt;0),IF($C$43*$C$44&lt;'END Jul 2020'!P59,0,IF($C$43*$C$44&lt;=('END Jul 2020'!R59+'END Jul 2020'!P59),(($C$43*$C$44-'END Jul 2020'!P59)*'END Jul 2020'!Q59/100),(('END Jul 2020'!R59)*'END Jul 2020'!Q59/100))),0)</f>
        <v>0</v>
      </c>
      <c r="F73" s="215">
        <f>IF(AND('END Jul 2020'!Q58&gt;0,'END Jul 2020'!S58&gt;0),IF($C$43*$C$44&lt;('END Jul 2020'!R58+'END Jul 2020'!P58),0,IF($C$43*$C$44&lt;=('END Jul 2020'!T58+'END Jul 2020'!R58+'END Jul 2020'!P58),(($C$43*$C$44-('END Jul 2020'!R58+'END Jul 2020'!P58))*'END Jul 2020'!S58/100),('END Jul 2020'!T58*'END Jul 2020'!S58/100))),0)</f>
        <v>0</v>
      </c>
      <c r="G73" s="215">
        <f>IF(AND('END Jul 2020'!R59&gt;0,'END Jul 2020'!T59&gt;0),IF(($C$43*$C$44&lt;'END Jul 2020'!T59),(0),($C$43*$C$44*'END Jul 2020'!T59)*'END Jul 2020'!U59/100),IF(AND('END Jul 2020'!R59&gt;0,'END Jul 2020'!T59=""),IF(($C$43*$C$44&lt;'END Jul 2020'!R59+'END Jul 2020'!P59),(0),(($C$43*$C$44-('END Jul 2020'!R59+'END Jul 2020'!P59))*'END Jul 2020'!S59/100)),IF(AND('END Jul 2020'!P59&gt;0,'END Jul 2020'!R59=""&gt;0),IF(($C$43*$C$44&lt;'END Jul 2020'!P59),(0),($C$43*$C$44-'END Jul 2020'!P59)*'END Jul 2020'!Q59/100),0)))</f>
        <v>0</v>
      </c>
      <c r="H73" s="215">
        <f>($C$43*$C$45)*'END Jul 2020'!AE59/100</f>
        <v>85.909090909090907</v>
      </c>
      <c r="I73" s="215">
        <f t="shared" si="45"/>
        <v>524.83836363636362</v>
      </c>
      <c r="J73" s="377">
        <f t="shared" si="46"/>
        <v>1793.5272727272727</v>
      </c>
      <c r="K73" s="209">
        <f t="shared" si="47"/>
        <v>2099.3534545454545</v>
      </c>
      <c r="L73" s="181">
        <f t="shared" si="48"/>
        <v>2309.2888000000003</v>
      </c>
      <c r="M73" s="209">
        <f>'END Jul 2020'!AZ59</f>
        <v>0</v>
      </c>
      <c r="N73" s="209">
        <f>'END Jul 2020'!BA59</f>
        <v>15</v>
      </c>
      <c r="O73" s="209">
        <f>'END Jul 2020'!BB59</f>
        <v>0</v>
      </c>
      <c r="P73" s="209">
        <f>'END Jul 2020'!BC59</f>
        <v>0</v>
      </c>
      <c r="Q73" s="378" t="str">
        <f t="shared" si="49"/>
        <v>Guaranteed off usENDe</v>
      </c>
      <c r="R73" s="378" t="str">
        <f t="shared" si="50"/>
        <v>Exclusive</v>
      </c>
      <c r="S73" s="379">
        <f t="shared" si="51"/>
        <v>1830.3243636363636</v>
      </c>
      <c r="T73" s="209">
        <f t="shared" si="52"/>
        <v>1830.3243636363636</v>
      </c>
      <c r="U73" s="381">
        <f t="shared" si="53"/>
        <v>2013.3568000000002</v>
      </c>
      <c r="V73" s="381">
        <f t="shared" si="54"/>
        <v>2013.3568000000002</v>
      </c>
      <c r="W73" s="210">
        <f>'END Jul 2020'!BL59</f>
        <v>0</v>
      </c>
      <c r="X73" s="211" t="str">
        <f>'END Jul 2020'!BM59</f>
        <v>n</v>
      </c>
    </row>
    <row r="74" spans="1:24" x14ac:dyDescent="0.15">
      <c r="A74" s="163" t="str">
        <f>'END Jul 2020'!K60</f>
        <v>Future X Power</v>
      </c>
      <c r="B74" s="158" t="str">
        <f>'END Jul 2020'!L60</f>
        <v>Flexi Saver</v>
      </c>
      <c r="C74" s="215">
        <f>IF('END Jul 2020'!BP60=0,91*'END Jul 2020'!M60/100,(91*'END Jul 2020'!M60/100)+'END Jul 2020'!BP60/4)</f>
        <v>81.478090909090895</v>
      </c>
      <c r="D74" s="215">
        <f>IF('END Jul 2020'!O60="",$C$43*$C$44*'END Jul 2020'!N60/100,IF($C$43*$C$44&gt;='END Jul 2020'!P60,('END Jul 2020'!P60*'END Jul 2020'!N60/100),($C$43*$C$44*'END Jul 2020'!N60/100)))</f>
        <v>359.92727272727274</v>
      </c>
      <c r="E74" s="215">
        <f>IF(AND('END Jul 2020'!P60&gt;0,'END Jul 2020'!R60&gt;0),IF($C$43*$C$44&lt;'END Jul 2020'!P60,0,IF($C$43*$C$44&lt;=('END Jul 2020'!R60+'END Jul 2020'!P60),(($C$43*$C$44-'END Jul 2020'!P60)*'END Jul 2020'!Q60/100),(('END Jul 2020'!R60)*'END Jul 2020'!Q60/100))),0)</f>
        <v>0</v>
      </c>
      <c r="F74" s="215">
        <f>IF(AND('END Jul 2020'!Q59&gt;0,'END Jul 2020'!S59&gt;0),IF($C$43*$C$44&lt;('END Jul 2020'!R59+'END Jul 2020'!P59),0,IF($C$43*$C$44&lt;=('END Jul 2020'!T59+'END Jul 2020'!R59+'END Jul 2020'!P59),(($C$43*$C$44-('END Jul 2020'!R59+'END Jul 2020'!P59))*'END Jul 2020'!S59/100),('END Jul 2020'!T59*'END Jul 2020'!S59/100))),0)</f>
        <v>0</v>
      </c>
      <c r="G74" s="215">
        <f>IF(AND('END Jul 2020'!R60&gt;0,'END Jul 2020'!T60&gt;0),IF(($C$43*$C$44&lt;'END Jul 2020'!T60),(0),($C$43*$C$44*'END Jul 2020'!T60)*'END Jul 2020'!U60/100),IF(AND('END Jul 2020'!R60&gt;0,'END Jul 2020'!T60=""),IF(($C$43*$C$44&lt;'END Jul 2020'!R60+'END Jul 2020'!P60),(0),(($C$43*$C$44-('END Jul 2020'!R60+'END Jul 2020'!P60))*'END Jul 2020'!S60/100)),IF(AND('END Jul 2020'!P60&gt;0,'END Jul 2020'!R60=""&gt;0),IF(($C$43*$C$44&lt;'END Jul 2020'!P60),(0),($C$43*$C$44-'END Jul 2020'!P60)*'END Jul 2020'!Q60/100),0)))</f>
        <v>0</v>
      </c>
      <c r="H74" s="215">
        <f>($C$43*$C$45)*'END Jul 2020'!AE60/100</f>
        <v>83.23636363636362</v>
      </c>
      <c r="I74" s="215">
        <f t="shared" si="45"/>
        <v>524.64172727272728</v>
      </c>
      <c r="J74" s="377">
        <f t="shared" si="46"/>
        <v>1772.6545454545455</v>
      </c>
      <c r="K74" s="209">
        <f t="shared" si="47"/>
        <v>2098.5669090909091</v>
      </c>
      <c r="L74" s="181">
        <f t="shared" si="48"/>
        <v>2308.4236000000001</v>
      </c>
      <c r="M74" s="209">
        <f>'END Jul 2020'!AZ60</f>
        <v>0</v>
      </c>
      <c r="N74" s="209">
        <f>'END Jul 2020'!BA60</f>
        <v>0</v>
      </c>
      <c r="O74" s="209">
        <f>'END Jul 2020'!BB60</f>
        <v>0</v>
      </c>
      <c r="P74" s="209">
        <f>'END Jul 2020'!BC60</f>
        <v>21</v>
      </c>
      <c r="Q74" s="378" t="str">
        <f t="shared" si="49"/>
        <v>Pay-on-time off usENDe</v>
      </c>
      <c r="R74" s="378" t="str">
        <f t="shared" si="50"/>
        <v>Exclusive</v>
      </c>
      <c r="S74" s="379">
        <f t="shared" si="51"/>
        <v>2098.5669090909091</v>
      </c>
      <c r="T74" s="209">
        <f t="shared" si="52"/>
        <v>1726.3094545454546</v>
      </c>
      <c r="U74" s="381">
        <f t="shared" si="53"/>
        <v>2308.4236000000001</v>
      </c>
      <c r="V74" s="381">
        <f t="shared" si="54"/>
        <v>1898.9404000000002</v>
      </c>
      <c r="W74" s="210">
        <f>'END Jul 2020'!BL60</f>
        <v>0</v>
      </c>
      <c r="X74" s="211" t="str">
        <f>'END Jul 2020'!BM60</f>
        <v>n</v>
      </c>
    </row>
    <row r="75" spans="1:24" x14ac:dyDescent="0.15">
      <c r="A75" s="163" t="str">
        <f>'END Jul 2020'!K61</f>
        <v>GloBird Energy</v>
      </c>
      <c r="B75" s="158" t="str">
        <f>'END Jul 2020'!L61</f>
        <v>GloSave</v>
      </c>
      <c r="C75" s="215">
        <f>IF('END Jul 2020'!BP61=0,91*'END Jul 2020'!M61/100,(91*'END Jul 2020'!M61/100)+'END Jul 2020'!BP61/4)</f>
        <v>83.72</v>
      </c>
      <c r="D75" s="215">
        <f>IF('END Jul 2020'!O61="",$C$43*$C$44*'END Jul 2020'!N61/100,IF($C$43*$C$44&gt;='END Jul 2020'!P61,('END Jul 2020'!P61*'END Jul 2020'!N61/100),($C$43*$C$44*'END Jul 2020'!N61/100)))</f>
        <v>275.8</v>
      </c>
      <c r="E75" s="215">
        <f>IF(AND('END Jul 2020'!P61&gt;0,'END Jul 2020'!R61&gt;0),IF($C$43*$C$44&lt;'END Jul 2020'!P61,0,IF($C$43*$C$44&lt;=('END Jul 2020'!R61+'END Jul 2020'!P61),(($C$43*$C$44-'END Jul 2020'!P61)*'END Jul 2020'!Q61/100),(('END Jul 2020'!R61)*'END Jul 2020'!Q61/100))),0)</f>
        <v>0</v>
      </c>
      <c r="F75" s="215">
        <f>IF(AND('END Jul 2020'!Q60&gt;0,'END Jul 2020'!S60&gt;0),IF($C$43*$C$44&lt;('END Jul 2020'!R60+'END Jul 2020'!P60),0,IF($C$43*$C$44&lt;=('END Jul 2020'!T60+'END Jul 2020'!R60+'END Jul 2020'!P60),(($C$43*$C$44-('END Jul 2020'!R60+'END Jul 2020'!P60))*'END Jul 2020'!S60/100),('END Jul 2020'!T60*'END Jul 2020'!S60/100))),0)</f>
        <v>0</v>
      </c>
      <c r="G75" s="215">
        <f>IF(AND('END Jul 2020'!R61&gt;0,'END Jul 2020'!T61&gt;0),IF(($C$43*$C$44&lt;'END Jul 2020'!T61),(0),($C$43*$C$44*'END Jul 2020'!T61)*'END Jul 2020'!U61/100),IF(AND('END Jul 2020'!R61&gt;0,'END Jul 2020'!T61=""),IF(($C$43*$C$44&lt;'END Jul 2020'!R61+'END Jul 2020'!P61),(0),(($C$43*$C$44-('END Jul 2020'!R61+'END Jul 2020'!P61))*'END Jul 2020'!S61/100)),IF(AND('END Jul 2020'!P61&gt;0,'END Jul 2020'!R61=""&gt;0),IF(($C$43*$C$44&lt;'END Jul 2020'!P61),(0),($C$43*$C$44-'END Jul 2020'!P61)*'END Jul 2020'!Q61/100),0)))</f>
        <v>0</v>
      </c>
      <c r="H75" s="215">
        <f>($C$43*$C$45)*'END Jul 2020'!AE61/100</f>
        <v>89.999999999999986</v>
      </c>
      <c r="I75" s="215">
        <f t="shared" si="45"/>
        <v>449.52</v>
      </c>
      <c r="J75" s="377">
        <f t="shared" si="46"/>
        <v>1463.1999999999998</v>
      </c>
      <c r="K75" s="209">
        <f t="shared" si="47"/>
        <v>1798.08</v>
      </c>
      <c r="L75" s="181">
        <f t="shared" si="48"/>
        <v>1977.8880000000001</v>
      </c>
      <c r="M75" s="209">
        <f>'END Jul 2020'!AZ61</f>
        <v>0</v>
      </c>
      <c r="N75" s="209">
        <f>'END Jul 2020'!BA61</f>
        <v>0</v>
      </c>
      <c r="O75" s="209">
        <f>'END Jul 2020'!BB61</f>
        <v>7</v>
      </c>
      <c r="P75" s="209">
        <f>'END Jul 2020'!BC61</f>
        <v>0</v>
      </c>
      <c r="Q75" s="378" t="str">
        <f t="shared" si="49"/>
        <v>Pay-on-time off bill</v>
      </c>
      <c r="R75" s="378" t="str">
        <f t="shared" si="50"/>
        <v>Exclusive</v>
      </c>
      <c r="S75" s="379">
        <f t="shared" si="51"/>
        <v>1798.08</v>
      </c>
      <c r="T75" s="209">
        <f t="shared" si="52"/>
        <v>1672.2143999999998</v>
      </c>
      <c r="U75" s="381">
        <f t="shared" si="53"/>
        <v>1977.8880000000001</v>
      </c>
      <c r="V75" s="381">
        <f t="shared" si="54"/>
        <v>1839.4358399999999</v>
      </c>
      <c r="W75" s="210">
        <f>'END Jul 2020'!BL61</f>
        <v>0</v>
      </c>
      <c r="X75" s="211" t="str">
        <f>'END Jul 2020'!BM61</f>
        <v>n</v>
      </c>
    </row>
    <row r="76" spans="1:24" x14ac:dyDescent="0.15">
      <c r="A76" s="163" t="str">
        <f>'END Jul 2020'!K62</f>
        <v>Kogan Energy</v>
      </c>
      <c r="B76" s="158" t="str">
        <f>'END Jul 2020'!L62</f>
        <v>Market offer</v>
      </c>
      <c r="C76" s="215">
        <f>IF('END Jul 2020'!BP62=0,91*'END Jul 2020'!M62/100,(91*'END Jul 2020'!M62/100)+'END Jul 2020'!BP62/4)</f>
        <v>80.501909090909081</v>
      </c>
      <c r="D76" s="215">
        <f>IF('END Jul 2020'!O62="",$C$43*$C$44*'END Jul 2020'!N62/100,IF($C$43*$C$44&gt;='END Jul 2020'!P62,('END Jul 2020'!P62*'END Jul 2020'!N62/100),($C$43*$C$44*'END Jul 2020'!N62/100)))</f>
        <v>245.50909090909087</v>
      </c>
      <c r="E76" s="215">
        <f>IF(AND('END Jul 2020'!P62&gt;0,'END Jul 2020'!R62&gt;0),IF($C$43*$C$44&lt;'END Jul 2020'!P62,0,IF($C$43*$C$44&lt;=('END Jul 2020'!R62+'END Jul 2020'!P62),(($C$43*$C$44-'END Jul 2020'!P62)*'END Jul 2020'!Q62/100),(('END Jul 2020'!R62)*'END Jul 2020'!Q62/100))),0)</f>
        <v>0</v>
      </c>
      <c r="F76" s="215">
        <f>IF(AND('END Jul 2020'!Q61&gt;0,'END Jul 2020'!S61&gt;0),IF($C$43*$C$44&lt;('END Jul 2020'!R61+'END Jul 2020'!P61),0,IF($C$43*$C$44&lt;=('END Jul 2020'!T61+'END Jul 2020'!R61+'END Jul 2020'!P61),(($C$43*$C$44-('END Jul 2020'!R61+'END Jul 2020'!P61))*'END Jul 2020'!S61/100),('END Jul 2020'!T61*'END Jul 2020'!S61/100))),0)</f>
        <v>0</v>
      </c>
      <c r="G76" s="215">
        <f>IF(AND('END Jul 2020'!R62&gt;0,'END Jul 2020'!T62&gt;0),IF(($C$43*$C$44&lt;'END Jul 2020'!T62),(0),($C$43*$C$44*'END Jul 2020'!T62)*'END Jul 2020'!U62/100),IF(AND('END Jul 2020'!R62&gt;0,'END Jul 2020'!T62=""),IF(($C$43*$C$44&lt;'END Jul 2020'!R62+'END Jul 2020'!P62),(0),(($C$43*$C$44-('END Jul 2020'!R62+'END Jul 2020'!P62))*'END Jul 2020'!S62/100)),IF(AND('END Jul 2020'!P62&gt;0,'END Jul 2020'!R62=""&gt;0),IF(($C$43*$C$44&lt;'END Jul 2020'!P62),(0),($C$43*$C$44-'END Jul 2020'!P62)*'END Jul 2020'!Q62/100),0)))</f>
        <v>0</v>
      </c>
      <c r="H76" s="215">
        <f>($C$43*$C$45)*'END Jul 2020'!AE62/100</f>
        <v>62.018181818181802</v>
      </c>
      <c r="I76" s="215">
        <f t="shared" si="45"/>
        <v>388.02918181818177</v>
      </c>
      <c r="J76" s="377">
        <f t="shared" si="46"/>
        <v>1230.1090909090908</v>
      </c>
      <c r="K76" s="209">
        <f t="shared" si="47"/>
        <v>1552.1167272727271</v>
      </c>
      <c r="L76" s="181">
        <f t="shared" si="48"/>
        <v>1707.3283999999999</v>
      </c>
      <c r="M76" s="209">
        <f>'END Jul 2020'!AZ62</f>
        <v>0</v>
      </c>
      <c r="N76" s="209">
        <f>'END Jul 2020'!BA62</f>
        <v>0</v>
      </c>
      <c r="O76" s="209">
        <f>'END Jul 2020'!BB62</f>
        <v>0</v>
      </c>
      <c r="P76" s="209">
        <f>'END Jul 2020'!BC62</f>
        <v>0</v>
      </c>
      <c r="Q76" s="378" t="str">
        <f t="shared" si="49"/>
        <v>No discount</v>
      </c>
      <c r="R76" s="378" t="str">
        <f t="shared" si="50"/>
        <v>Exclusive</v>
      </c>
      <c r="S76" s="379">
        <f t="shared" si="51"/>
        <v>1552.1167272727271</v>
      </c>
      <c r="T76" s="209">
        <f t="shared" si="52"/>
        <v>1552.1167272727271</v>
      </c>
      <c r="U76" s="381">
        <f t="shared" si="53"/>
        <v>1707.3283999999999</v>
      </c>
      <c r="V76" s="381">
        <f t="shared" si="54"/>
        <v>1707.3283999999999</v>
      </c>
      <c r="W76" s="210">
        <f>'END Jul 2020'!BL62</f>
        <v>0</v>
      </c>
      <c r="X76" s="211" t="str">
        <f>'END Jul 2020'!BM62</f>
        <v>n</v>
      </c>
    </row>
    <row r="77" spans="1:24" x14ac:dyDescent="0.15">
      <c r="A77" s="163" t="str">
        <f>'END Jul 2020'!K63</f>
        <v>Nectr</v>
      </c>
      <c r="B77" s="158" t="str">
        <f>'END Jul 2020'!L63</f>
        <v>Friends Clean</v>
      </c>
      <c r="C77" s="215">
        <f>IF('END Jul 2020'!BP63=0,91*'END Jul 2020'!M63/100,(91*'END Jul 2020'!M63/100)+'END Jul 2020'!BP63/4)</f>
        <v>66.338999999999999</v>
      </c>
      <c r="D77" s="215">
        <f>IF('END Jul 2020'!O63="",$C$43*$C$44*'END Jul 2020'!N63/100,IF($C$43*$C$44&gt;='END Jul 2020'!P63,('END Jul 2020'!P63*'END Jul 2020'!N63/100),($C$43*$C$44*'END Jul 2020'!N63/100)))</f>
        <v>282.79999999999995</v>
      </c>
      <c r="E77" s="215">
        <f>IF(AND('END Jul 2020'!P63&gt;0,'END Jul 2020'!R63&gt;0),IF($C$43*$C$44&lt;'END Jul 2020'!P63,0,IF($C$43*$C$44&lt;=('END Jul 2020'!R63+'END Jul 2020'!P63),(($C$43*$C$44-'END Jul 2020'!P63)*'END Jul 2020'!Q63/100),(('END Jul 2020'!R63)*'END Jul 2020'!Q63/100))),0)</f>
        <v>0</v>
      </c>
      <c r="F77" s="215">
        <f>IF(AND('END Jul 2020'!Q62&gt;0,'END Jul 2020'!S62&gt;0),IF($C$43*$C$44&lt;('END Jul 2020'!R62+'END Jul 2020'!P62),0,IF($C$43*$C$44&lt;=('END Jul 2020'!T62+'END Jul 2020'!R62+'END Jul 2020'!P62),(($C$43*$C$44-('END Jul 2020'!R62+'END Jul 2020'!P62))*'END Jul 2020'!S62/100),('END Jul 2020'!T62*'END Jul 2020'!S62/100))),0)</f>
        <v>0</v>
      </c>
      <c r="G77" s="215">
        <f>IF(AND('END Jul 2020'!R63&gt;0,'END Jul 2020'!T63&gt;0),IF(($C$43*$C$44&lt;'END Jul 2020'!T63),(0),($C$43*$C$44*'END Jul 2020'!T63)*'END Jul 2020'!U63/100),IF(AND('END Jul 2020'!R63&gt;0,'END Jul 2020'!T63=""),IF(($C$43*$C$44&lt;'END Jul 2020'!R63+'END Jul 2020'!P63),(0),(($C$43*$C$44-('END Jul 2020'!R63+'END Jul 2020'!P63))*'END Jul 2020'!S63/100)),IF(AND('END Jul 2020'!P63&gt;0,'END Jul 2020'!R63=""&gt;0),IF(($C$43*$C$44&lt;'END Jul 2020'!P63),(0),($C$43*$C$44-'END Jul 2020'!P63)*'END Jul 2020'!Q63/100),0)))</f>
        <v>0</v>
      </c>
      <c r="H77" s="215">
        <f>($C$43*$C$45)*'END Jul 2020'!AE63/100</f>
        <v>89.4</v>
      </c>
      <c r="I77" s="215">
        <f t="shared" si="45"/>
        <v>438.53899999999999</v>
      </c>
      <c r="J77" s="377">
        <f t="shared" si="46"/>
        <v>1488.8</v>
      </c>
      <c r="K77" s="209">
        <f t="shared" si="47"/>
        <v>1754.1559999999999</v>
      </c>
      <c r="L77" s="181">
        <f t="shared" si="48"/>
        <v>1929.5716</v>
      </c>
      <c r="M77" s="209">
        <f>'END Jul 2020'!AZ63</f>
        <v>0</v>
      </c>
      <c r="N77" s="209">
        <f>'END Jul 2020'!BA63</f>
        <v>0</v>
      </c>
      <c r="O77" s="209">
        <f>'END Jul 2020'!BB63</f>
        <v>0</v>
      </c>
      <c r="P77" s="209">
        <f>'END Jul 2020'!BC63</f>
        <v>0</v>
      </c>
      <c r="Q77" s="378" t="str">
        <f t="shared" si="49"/>
        <v>No discount</v>
      </c>
      <c r="R77" s="378" t="str">
        <f t="shared" si="50"/>
        <v>Exclusive</v>
      </c>
      <c r="S77" s="379">
        <f t="shared" si="51"/>
        <v>1754.1559999999999</v>
      </c>
      <c r="T77" s="209">
        <f t="shared" si="52"/>
        <v>1754.1559999999999</v>
      </c>
      <c r="U77" s="381">
        <f t="shared" si="53"/>
        <v>1929.5716</v>
      </c>
      <c r="V77" s="381">
        <f t="shared" si="54"/>
        <v>1929.5716</v>
      </c>
      <c r="W77" s="210">
        <f>'END Jul 2020'!BL63</f>
        <v>0</v>
      </c>
      <c r="X77" s="211" t="str">
        <f>'END Jul 2020'!BM63</f>
        <v>n</v>
      </c>
    </row>
    <row r="78" spans="1:24" ht="15" thickBot="1" x14ac:dyDescent="0.2">
      <c r="A78" s="204" t="str">
        <f>'END Jul 2020'!K64</f>
        <v>OVO Energy</v>
      </c>
      <c r="B78" s="205" t="str">
        <f>'END Jul 2020'!L64</f>
        <v>The One Plan</v>
      </c>
      <c r="C78" s="216">
        <f>IF('END Jul 2020'!BP64=0,91*'END Jul 2020'!M64/100,(91*'END Jul 2020'!M64/100)+'END Jul 2020'!BP64/4)</f>
        <v>71.89</v>
      </c>
      <c r="D78" s="216">
        <f>IF('END Jul 2020'!O64="",$C$43*$C$44*'END Jul 2020'!N64/100,IF($C$43*$C$44&gt;='END Jul 2020'!P64,('END Jul 2020'!P64*'END Jul 2020'!N64/100),($C$43*$C$44*'END Jul 2020'!N64/100)))</f>
        <v>289.16363636363633</v>
      </c>
      <c r="E78" s="216">
        <f>IF(AND('END Jul 2020'!P64&gt;0,'END Jul 2020'!R64&gt;0),IF($C$43*$C$44&lt;'END Jul 2020'!P64,0,IF($C$43*$C$44&lt;=('END Jul 2020'!R64+'END Jul 2020'!P64),(($C$43*$C$44-'END Jul 2020'!P64)*'END Jul 2020'!Q64/100),(('END Jul 2020'!R64)*'END Jul 2020'!Q64/100))),0)</f>
        <v>0</v>
      </c>
      <c r="F78" s="216">
        <f>IF(AND('END Jul 2020'!Q63&gt;0,'END Jul 2020'!S63&gt;0),IF($C$43*$C$44&lt;('END Jul 2020'!R63+'END Jul 2020'!P63),0,IF($C$43*$C$44&lt;=('END Jul 2020'!T63+'END Jul 2020'!R63+'END Jul 2020'!P63),(($C$43*$C$44-('END Jul 2020'!R63+'END Jul 2020'!P63))*'END Jul 2020'!S63/100),('END Jul 2020'!T63*'END Jul 2020'!S63/100))),0)</f>
        <v>0</v>
      </c>
      <c r="G78" s="216">
        <f>IF(AND('END Jul 2020'!R64&gt;0,'END Jul 2020'!T64&gt;0),IF(($C$43*$C$44&lt;'END Jul 2020'!T64),(0),($C$43*$C$44*'END Jul 2020'!T64)*'END Jul 2020'!U64/100),IF(AND('END Jul 2020'!R64&gt;0,'END Jul 2020'!T64=""),IF(($C$43*$C$44&lt;'END Jul 2020'!R64+'END Jul 2020'!P64),(0),(($C$43*$C$44-('END Jul 2020'!R64+'END Jul 2020'!P64))*'END Jul 2020'!S64/100)),IF(AND('END Jul 2020'!P64&gt;0,'END Jul 2020'!R64=""&gt;0),IF(($C$43*$C$44&lt;'END Jul 2020'!P64),(0),($C$43*$C$44-'END Jul 2020'!P64)*'END Jul 2020'!Q64/100),0)))</f>
        <v>0</v>
      </c>
      <c r="H78" s="216">
        <f>($C$43*$C$45)*'END Jul 2020'!AE64/100</f>
        <v>79.527272727272717</v>
      </c>
      <c r="I78" s="216">
        <f t="shared" si="45"/>
        <v>440.58090909090902</v>
      </c>
      <c r="J78" s="380">
        <f t="shared" si="46"/>
        <v>1474.7636363636361</v>
      </c>
      <c r="K78" s="212">
        <f t="shared" si="47"/>
        <v>1762.3236363636361</v>
      </c>
      <c r="L78" s="191">
        <f t="shared" si="48"/>
        <v>1938.5559999999998</v>
      </c>
      <c r="M78" s="212">
        <f>'END Jul 2020'!AZ64</f>
        <v>0</v>
      </c>
      <c r="N78" s="212">
        <f>'END Jul 2020'!BA64</f>
        <v>0</v>
      </c>
      <c r="O78" s="212">
        <f>'END Jul 2020'!BB64</f>
        <v>0</v>
      </c>
      <c r="P78" s="212">
        <f>'END Jul 2020'!BC64</f>
        <v>0</v>
      </c>
      <c r="Q78" s="384" t="str">
        <f t="shared" si="49"/>
        <v>No discount</v>
      </c>
      <c r="R78" s="384" t="str">
        <f t="shared" si="50"/>
        <v>Exclusive</v>
      </c>
      <c r="S78" s="385">
        <f t="shared" si="51"/>
        <v>1762.3236363636361</v>
      </c>
      <c r="T78" s="212">
        <f t="shared" si="52"/>
        <v>1762.3236363636361</v>
      </c>
      <c r="U78" s="382">
        <f t="shared" si="53"/>
        <v>1938.5559999999998</v>
      </c>
      <c r="V78" s="382">
        <f t="shared" si="54"/>
        <v>1938.5559999999998</v>
      </c>
      <c r="W78" s="213">
        <f>'END Jul 2020'!BL64</f>
        <v>0</v>
      </c>
      <c r="X78" s="214" t="str">
        <f>'END Jul 2020'!BM64</f>
        <v>n</v>
      </c>
    </row>
    <row r="80" spans="1:24" ht="15" thickBot="1" x14ac:dyDescent="0.2"/>
    <row r="81" spans="1:24" x14ac:dyDescent="0.15">
      <c r="A81" s="166" t="s">
        <v>644</v>
      </c>
      <c r="B81" s="167"/>
      <c r="C81" s="167"/>
      <c r="D81" s="167"/>
      <c r="E81" s="167"/>
      <c r="F81" s="167"/>
      <c r="G81" s="167"/>
      <c r="H81" s="167"/>
      <c r="I81" s="167"/>
      <c r="J81" s="167"/>
      <c r="K81" s="167"/>
      <c r="L81" s="167"/>
      <c r="M81" s="167"/>
      <c r="N81" s="167"/>
      <c r="O81" s="167"/>
      <c r="P81" s="167"/>
      <c r="Q81" s="167"/>
      <c r="R81" s="167"/>
      <c r="S81" s="167"/>
      <c r="T81" s="167"/>
      <c r="U81" s="167"/>
      <c r="V81" s="167"/>
      <c r="W81" s="167"/>
      <c r="X81" s="173"/>
    </row>
    <row r="82" spans="1:24" x14ac:dyDescent="0.15">
      <c r="A82" s="168" t="s">
        <v>247</v>
      </c>
      <c r="B82" s="78"/>
      <c r="C82" s="199">
        <v>1800</v>
      </c>
      <c r="D82" s="78"/>
      <c r="E82" s="78"/>
      <c r="F82" s="78"/>
      <c r="G82" s="78"/>
      <c r="H82" s="78"/>
      <c r="I82" s="78"/>
      <c r="J82" s="78"/>
      <c r="K82" s="78"/>
      <c r="L82" s="78"/>
      <c r="M82" s="78"/>
      <c r="N82" s="78"/>
      <c r="O82" s="78"/>
      <c r="P82" s="78"/>
      <c r="Q82" s="78"/>
      <c r="R82" s="78"/>
      <c r="S82" s="78"/>
      <c r="T82" s="78"/>
      <c r="U82" s="78"/>
      <c r="V82" s="78"/>
      <c r="W82" s="78"/>
      <c r="X82" s="174"/>
    </row>
    <row r="83" spans="1:24" x14ac:dyDescent="0.15">
      <c r="A83" s="168" t="s">
        <v>652</v>
      </c>
      <c r="B83" s="78"/>
      <c r="C83" s="200">
        <v>0.5</v>
      </c>
      <c r="D83" s="78"/>
      <c r="E83" s="78"/>
      <c r="F83" s="78"/>
      <c r="G83" s="78"/>
      <c r="H83" s="78"/>
      <c r="I83" s="78"/>
      <c r="J83" s="78"/>
      <c r="K83" s="78"/>
      <c r="L83" s="78"/>
      <c r="M83" s="78"/>
      <c r="N83" s="78"/>
      <c r="O83" s="78"/>
      <c r="P83" s="78"/>
      <c r="Q83" s="78"/>
      <c r="R83" s="78"/>
      <c r="S83" s="78"/>
      <c r="T83" s="78"/>
      <c r="U83" s="78"/>
      <c r="V83" s="78"/>
      <c r="W83" s="78"/>
      <c r="X83" s="174"/>
    </row>
    <row r="84" spans="1:24" x14ac:dyDescent="0.15">
      <c r="A84" s="168" t="s">
        <v>512</v>
      </c>
      <c r="B84" s="78"/>
      <c r="C84" s="200">
        <v>0.3</v>
      </c>
      <c r="D84" s="78"/>
      <c r="E84" s="78"/>
      <c r="F84" s="78"/>
      <c r="G84" s="78"/>
      <c r="H84" s="78"/>
      <c r="I84" s="78"/>
      <c r="J84" s="78"/>
      <c r="K84" s="78"/>
      <c r="L84" s="78"/>
      <c r="M84" s="78"/>
      <c r="N84" s="78"/>
      <c r="O84" s="78"/>
      <c r="P84" s="78"/>
      <c r="Q84" s="78"/>
      <c r="R84" s="78"/>
      <c r="S84" s="78"/>
      <c r="T84" s="78"/>
      <c r="U84" s="78"/>
      <c r="V84" s="78"/>
      <c r="W84" s="78"/>
      <c r="X84" s="174"/>
    </row>
    <row r="85" spans="1:24" x14ac:dyDescent="0.15">
      <c r="A85" s="168" t="s">
        <v>344</v>
      </c>
      <c r="B85" s="78"/>
      <c r="C85" s="200">
        <v>0.2</v>
      </c>
      <c r="D85" s="78"/>
      <c r="E85" s="78"/>
      <c r="F85" s="78"/>
      <c r="G85" s="78"/>
      <c r="H85" s="78"/>
      <c r="I85" s="78"/>
      <c r="J85" s="78"/>
      <c r="K85" s="78"/>
      <c r="L85" s="78"/>
      <c r="M85" s="78"/>
      <c r="N85" s="78"/>
      <c r="O85" s="78"/>
      <c r="P85" s="78"/>
      <c r="Q85" s="78"/>
      <c r="R85" s="78"/>
      <c r="S85" s="78"/>
      <c r="T85" s="78"/>
      <c r="U85" s="78"/>
      <c r="V85" s="78"/>
      <c r="W85" s="78"/>
      <c r="X85" s="174"/>
    </row>
    <row r="86" spans="1:24" x14ac:dyDescent="0.15">
      <c r="A86" s="371"/>
      <c r="B86" s="222"/>
      <c r="C86" s="222"/>
      <c r="D86" s="222"/>
      <c r="E86" s="222"/>
      <c r="F86" s="222"/>
      <c r="G86" s="222"/>
      <c r="H86" s="222"/>
      <c r="I86" s="222"/>
      <c r="J86" s="222"/>
      <c r="K86" s="222"/>
      <c r="L86" s="222"/>
      <c r="M86" s="222"/>
      <c r="N86" s="222"/>
      <c r="O86" s="222"/>
      <c r="P86" s="222"/>
      <c r="Q86" s="222"/>
      <c r="R86" s="222"/>
      <c r="S86" s="222"/>
      <c r="T86" s="222"/>
      <c r="U86" s="222"/>
      <c r="V86" s="222"/>
      <c r="W86" s="222"/>
      <c r="X86" s="372"/>
    </row>
    <row r="87" spans="1:24" ht="75" x14ac:dyDescent="0.15">
      <c r="A87" s="363" t="s">
        <v>248</v>
      </c>
      <c r="B87" s="364" t="s">
        <v>249</v>
      </c>
      <c r="C87" s="365" t="s">
        <v>250</v>
      </c>
      <c r="D87" s="365" t="s">
        <v>1372</v>
      </c>
      <c r="E87" s="365" t="s">
        <v>597</v>
      </c>
      <c r="F87" s="365" t="s">
        <v>398</v>
      </c>
      <c r="G87" s="365" t="s">
        <v>1373</v>
      </c>
      <c r="H87" s="366" t="s">
        <v>1374</v>
      </c>
      <c r="I87" s="365" t="s">
        <v>746</v>
      </c>
      <c r="J87" s="373" t="s">
        <v>1363</v>
      </c>
      <c r="K87" s="374" t="s">
        <v>600</v>
      </c>
      <c r="L87" s="367" t="s">
        <v>1070</v>
      </c>
      <c r="M87" s="368" t="s">
        <v>361</v>
      </c>
      <c r="N87" s="368" t="s">
        <v>1679</v>
      </c>
      <c r="O87" s="368" t="s">
        <v>275</v>
      </c>
      <c r="P87" s="368" t="s">
        <v>1378</v>
      </c>
      <c r="Q87" s="375" t="s">
        <v>1364</v>
      </c>
      <c r="R87" s="375" t="s">
        <v>1365</v>
      </c>
      <c r="S87" s="376" t="s">
        <v>1366</v>
      </c>
      <c r="T87" s="376" t="s">
        <v>1367</v>
      </c>
      <c r="U87" s="369" t="s">
        <v>1368</v>
      </c>
      <c r="V87" s="369" t="s">
        <v>1369</v>
      </c>
      <c r="W87" s="368" t="s">
        <v>276</v>
      </c>
      <c r="X87" s="370" t="s">
        <v>509</v>
      </c>
    </row>
    <row r="88" spans="1:24" x14ac:dyDescent="0.15">
      <c r="A88" s="163" t="str">
        <f>'END Jul 2020'!K65</f>
        <v>Energy Locals</v>
      </c>
      <c r="B88" s="158" t="str">
        <f>'END Jul 2020'!L65</f>
        <v>Local Saver</v>
      </c>
      <c r="C88" s="215">
        <f>IF('END Jul 2020'!BP65=0,91*'END Jul 2020'!M65/100,(91*'END Jul 2020'!M65/100)+'END Jul 2020'!BP65/4)</f>
        <v>101.10454545454544</v>
      </c>
      <c r="D88" s="215">
        <f>IF('END Jul 2020'!O65="",$C$82*$C$83*'END Jul 2020'!N65/100,IF($C$82*$C$83&gt;='END Jul 2020'!P65,('END Jul 2020'!P65*'END Jul 2020'!N65/100),($C$82*$C$83*'END Jul 2020'!N65/100)))</f>
        <v>237.27272727272725</v>
      </c>
      <c r="E88" s="215">
        <f>IF(AND('END Jul 2020'!P65&gt;0,'END Jul 2020'!R65&gt;0),IF($C$82*$C$83&lt;'END Jul 2020'!P65,0,IF($C$82*$C$83&lt;=('END Jul 2020'!R65+'END Jul 2020'!P65),(($C$82*$C$83-'END Jul 2020'!P65)*'END Jul 2020'!Q65/100),(('END Jul 2020'!R65)*'END Jul 2020'!Q65/100))),0)</f>
        <v>0</v>
      </c>
      <c r="F88" s="215">
        <f>IF(AND('END Jul 2020'!R65&gt;0,'END Jul 2020'!T65&gt;0),IF(($C$82*$C$83&lt;'END Jul 2020'!T65),(0),($C$82*$C$83*'END Jul 2020'!T65)*'END Jul 2020'!U65/100),IF(AND('END Jul 2020'!R65&gt;0,'END Jul 2020'!T65=""),IF(($C$82*$C$83&lt;'END Jul 2020'!R65+'END Jul 2020'!P65),(0),(($C$82*$C$83-('END Jul 2020'!R65+'END Jul 2020'!P65))*'END Jul 2020'!S65/100)),IF(AND('END Jul 2020'!P65&gt;0,'END Jul 2020'!R65=""&gt;0),IF(($C$82*$C$83&lt;'END Jul 2020'!P65),(0),($C$82*$C$83-'END Jul 2020'!P65)*'END Jul 2020'!Q65/100),0)))</f>
        <v>0</v>
      </c>
      <c r="G88" s="215">
        <f>($C$82*$C$84)*'END Jul 2020'!AH65/100</f>
        <v>120.27272727272727</v>
      </c>
      <c r="H88" s="215">
        <f>($C$82*$C$85)*'END Jul 2020'!W65/100</f>
        <v>78.545454545454547</v>
      </c>
      <c r="I88" s="215">
        <f>SUM(C88:H88)</f>
        <v>537.19545454545448</v>
      </c>
      <c r="J88" s="377">
        <f>(I88-C88)*4</f>
        <v>1744.363636363636</v>
      </c>
      <c r="K88" s="209">
        <f>I88*4</f>
        <v>2148.7818181818179</v>
      </c>
      <c r="L88" s="181">
        <f t="shared" ref="L88:L107" si="55">K88*1.1</f>
        <v>2363.66</v>
      </c>
      <c r="M88" s="209">
        <f>'END Jul 2020'!AZ65</f>
        <v>0</v>
      </c>
      <c r="N88" s="209">
        <f>'END Jul 2020'!BA65</f>
        <v>0</v>
      </c>
      <c r="O88" s="209">
        <f>'END Jul 2020'!BB65</f>
        <v>0</v>
      </c>
      <c r="P88" s="209">
        <f>'END Jul 2020'!BC65</f>
        <v>0</v>
      </c>
      <c r="Q88" s="378" t="str">
        <f t="shared" ref="Q88:Q108" si="56">IF(SUM(M88:P88)=0,"No discount",IF(M88&gt;0,"Guaranteed off bill",IF(N88&gt;0,"Guaranteed off usENDe",IF(O88&gt;0,"Pay-on-time off bill","Pay-on-time off usENDe"))))</f>
        <v>No discount</v>
      </c>
      <c r="R88" s="378" t="str">
        <f t="shared" ref="R88:R107" si="57">IF(OR(A88="Origin Energy",A88="Red Energy",A88="Powershop"),"Inclusive","Exclusive")</f>
        <v>Exclusive</v>
      </c>
      <c r="S88" s="379">
        <f t="shared" ref="S88:S108" si="58">IF(AND(Q88="Guaranteed off bill",R88="Inclusive"),((K88*1.1)-((K88*1.1)*M88/100))/1.1,IF(AND(Q88="Guaranteed off usENDe",R88="Inclusive"),((K88*1.1)-((J88*1.1)*N88/100))/1.1,IF(AND(Q88="Guaranteed off bill",R88="Exclusive"),K88-(K88*M88/100),IF(AND(Q88="Guaranteed off usENDe",R88="Exclusive"),K88-(J88*N88/100),IF(R88="Inclusive",((K88*1.1))/1.1,K88)))))</f>
        <v>2148.7818181818179</v>
      </c>
      <c r="T88" s="209">
        <f t="shared" ref="T88:T108" si="59">IF(AND(Q88="Pay-on-time off bill",R88="Inclusive"),((S88*1.1)-((S88*1.1)*O88/100))/1.1,IF(AND(Q88="Pay-on-time off usENDe",R88="Inclusive"),((S88*1.1)-((J88*1.1)*P88/100))/1.1,IF(AND(Q88="Pay-on-time off bill",R88="Exclusive"),S88-(S88*O88/100),IF(AND(Q88="Pay-on-time off usENDe",R88="Exclusive"),S88-(J88*P88/100),IF(R88="Inclusive",((S88*1.1))/1.1,S88)))))</f>
        <v>2148.7818181818179</v>
      </c>
      <c r="U88" s="383">
        <f>S88*1.1</f>
        <v>2363.66</v>
      </c>
      <c r="V88" s="383">
        <f>T88*1.1</f>
        <v>2363.66</v>
      </c>
      <c r="W88" s="210">
        <f>'END Jul 2020'!BL66</f>
        <v>0</v>
      </c>
      <c r="X88" s="211" t="str">
        <f>'END Jul 2020'!BM66</f>
        <v>n</v>
      </c>
    </row>
    <row r="89" spans="1:24" x14ac:dyDescent="0.15">
      <c r="A89" s="163" t="str">
        <f>'END Jul 2020'!K66</f>
        <v>AGL</v>
      </c>
      <c r="B89" s="158" t="str">
        <f>'END Jul 2020'!L66</f>
        <v>Essentials Saver</v>
      </c>
      <c r="C89" s="215">
        <f>IF('END Jul 2020'!BP66=0,91*'END Jul 2020'!M66/100,(91*'END Jul 2020'!M66/100)+'END Jul 2020'!BP66/4)</f>
        <v>67.298636363636348</v>
      </c>
      <c r="D89" s="215">
        <f>IF('END Jul 2020'!O66="",$C$82*$C$83*'END Jul 2020'!N66/100,IF($C$82*$C$83&gt;='END Jul 2020'!P66,('END Jul 2020'!P66*'END Jul 2020'!N66/100),($C$82*$C$83*'END Jul 2020'!N66/100)))</f>
        <v>252.49090909090904</v>
      </c>
      <c r="E89" s="215">
        <f>IF(AND('END Jul 2020'!P66&gt;0,'END Jul 2020'!R66&gt;0),IF($C$82*$C$83&lt;'END Jul 2020'!P66,0,IF($C$82*$C$83&lt;=('END Jul 2020'!R66+'END Jul 2020'!P66),(($C$82*$C$83-'END Jul 2020'!P66)*'END Jul 2020'!Q66/100),(('END Jul 2020'!R66)*'END Jul 2020'!Q66/100))),0)</f>
        <v>0</v>
      </c>
      <c r="F89" s="215">
        <f>IF(AND('END Jul 2020'!R66&gt;0,'END Jul 2020'!T66&gt;0),IF(($C$82*$C$83&lt;'END Jul 2020'!T66),(0),($C$82*$C$83*'END Jul 2020'!T66)*'END Jul 2020'!U66/100),IF(AND('END Jul 2020'!R66&gt;0,'END Jul 2020'!T66=""),IF(($C$82*$C$83&lt;'END Jul 2020'!R66+'END Jul 2020'!P66),(0),(($C$82*$C$83-('END Jul 2020'!R66+'END Jul 2020'!P66))*'END Jul 2020'!S66/100)),IF(AND('END Jul 2020'!P66&gt;0,'END Jul 2020'!R66=""&gt;0),IF(($C$82*$C$83&lt;'END Jul 2020'!P66),(0),($C$82*$C$83-'END Jul 2020'!P66)*'END Jul 2020'!Q66/100),0)))</f>
        <v>0</v>
      </c>
      <c r="G89" s="215">
        <f>($C$82*$C$84)*'END Jul 2020'!AH66/100</f>
        <v>126.9490909090909</v>
      </c>
      <c r="H89" s="215">
        <f>($C$82*$C$85)*'END Jul 2020'!W66/100</f>
        <v>41.039999999999992</v>
      </c>
      <c r="I89" s="215">
        <f t="shared" ref="I89:I107" si="60">SUM(C89:H89)</f>
        <v>487.77863636363634</v>
      </c>
      <c r="J89" s="377">
        <f t="shared" ref="J89:J107" si="61">(I89-C89)*4</f>
        <v>1681.92</v>
      </c>
      <c r="K89" s="209">
        <f t="shared" ref="K89:K107" si="62">I89*4</f>
        <v>1951.1145454545454</v>
      </c>
      <c r="L89" s="181">
        <f t="shared" si="55"/>
        <v>2146.2260000000001</v>
      </c>
      <c r="M89" s="209">
        <f>'END Jul 2020'!AZ66</f>
        <v>0</v>
      </c>
      <c r="N89" s="209">
        <f>'END Jul 2020'!BA66</f>
        <v>0</v>
      </c>
      <c r="O89" s="209">
        <f>'END Jul 2020'!BB66</f>
        <v>0</v>
      </c>
      <c r="P89" s="209">
        <f>'END Jul 2020'!BC66</f>
        <v>0</v>
      </c>
      <c r="Q89" s="378" t="str">
        <f t="shared" si="56"/>
        <v>No discount</v>
      </c>
      <c r="R89" s="378" t="str">
        <f t="shared" si="57"/>
        <v>Exclusive</v>
      </c>
      <c r="S89" s="379">
        <f t="shared" si="58"/>
        <v>1951.1145454545454</v>
      </c>
      <c r="T89" s="209">
        <f t="shared" si="59"/>
        <v>1951.1145454545454</v>
      </c>
      <c r="U89" s="381">
        <f t="shared" ref="U89:V107" si="63">S89*1.1</f>
        <v>2146.2260000000001</v>
      </c>
      <c r="V89" s="381">
        <f t="shared" si="63"/>
        <v>2146.2260000000001</v>
      </c>
      <c r="W89" s="210">
        <f>'END Jul 2020'!BL67</f>
        <v>0</v>
      </c>
      <c r="X89" s="211" t="str">
        <f>'END Jul 2020'!BM67</f>
        <v>n</v>
      </c>
    </row>
    <row r="90" spans="1:24" x14ac:dyDescent="0.15">
      <c r="A90" s="163" t="str">
        <f>'END Jul 2020'!K67</f>
        <v>Alinta Energy</v>
      </c>
      <c r="B90" s="158" t="str">
        <f>'END Jul 2020'!L67</f>
        <v>Home Deal</v>
      </c>
      <c r="C90" s="215">
        <f>IF('END Jul 2020'!BP67=0,91*'END Jul 2020'!M67/100,(91*'END Jul 2020'!M67/100)+'END Jul 2020'!BP67/4)</f>
        <v>79.045909090909092</v>
      </c>
      <c r="D90" s="215">
        <f>IF('END Jul 2020'!O67="",$C$82*$C$83*'END Jul 2020'!N67/100,IF($C$82*$C$83&gt;='END Jul 2020'!P67,('END Jul 2020'!P67*'END Jul 2020'!N67/100),($C$82*$C$83*'END Jul 2020'!N67/100)))</f>
        <v>279</v>
      </c>
      <c r="E90" s="215">
        <f>IF(AND('END Jul 2020'!P67&gt;0,'END Jul 2020'!R67&gt;0),IF($C$82*$C$83&lt;'END Jul 2020'!P67,0,IF($C$82*$C$83&lt;=('END Jul 2020'!R67+'END Jul 2020'!P67),(($C$82*$C$83-'END Jul 2020'!P67)*'END Jul 2020'!Q67/100),(('END Jul 2020'!R67)*'END Jul 2020'!Q67/100))),0)</f>
        <v>0</v>
      </c>
      <c r="F90" s="215">
        <f>IF(AND('END Jul 2020'!R67&gt;0,'END Jul 2020'!T67&gt;0),IF(($C$82*$C$83&lt;'END Jul 2020'!T67),(0),($C$82*$C$83*'END Jul 2020'!T67)*'END Jul 2020'!U67/100),IF(AND('END Jul 2020'!R67&gt;0,'END Jul 2020'!T67=""),IF(($C$82*$C$83&lt;'END Jul 2020'!R67+'END Jul 2020'!P67),(0),(($C$82*$C$83-('END Jul 2020'!R67+'END Jul 2020'!P67))*'END Jul 2020'!S67/100)),IF(AND('END Jul 2020'!P67&gt;0,'END Jul 2020'!R67=""&gt;0),IF(($C$82*$C$83&lt;'END Jul 2020'!P67),(0),($C$82*$C$83-'END Jul 2020'!P67)*'END Jul 2020'!Q67/100),0)))</f>
        <v>0</v>
      </c>
      <c r="G90" s="215">
        <f>($C$82*$C$84)*'END Jul 2020'!AH67/100</f>
        <v>143.1</v>
      </c>
      <c r="H90" s="215">
        <f>($C$82*$C$85)*'END Jul 2020'!W67/100</f>
        <v>63</v>
      </c>
      <c r="I90" s="215">
        <f t="shared" si="60"/>
        <v>564.14590909090907</v>
      </c>
      <c r="J90" s="377">
        <f t="shared" si="61"/>
        <v>1940.3999999999999</v>
      </c>
      <c r="K90" s="209">
        <f t="shared" si="62"/>
        <v>2256.5836363636363</v>
      </c>
      <c r="L90" s="181">
        <f t="shared" si="55"/>
        <v>2482.2420000000002</v>
      </c>
      <c r="M90" s="209">
        <f>'END Jul 2020'!AZ67</f>
        <v>0</v>
      </c>
      <c r="N90" s="209">
        <f>'END Jul 2020'!BA67</f>
        <v>0</v>
      </c>
      <c r="O90" s="209">
        <f>'END Jul 2020'!BB67</f>
        <v>0</v>
      </c>
      <c r="P90" s="209">
        <f>'END Jul 2020'!BC67</f>
        <v>0</v>
      </c>
      <c r="Q90" s="378" t="str">
        <f t="shared" si="56"/>
        <v>No discount</v>
      </c>
      <c r="R90" s="378" t="str">
        <f t="shared" si="57"/>
        <v>Exclusive</v>
      </c>
      <c r="S90" s="379">
        <f t="shared" si="58"/>
        <v>2256.5836363636363</v>
      </c>
      <c r="T90" s="209">
        <f t="shared" si="59"/>
        <v>2256.5836363636363</v>
      </c>
      <c r="U90" s="381">
        <f t="shared" si="63"/>
        <v>2482.2420000000002</v>
      </c>
      <c r="V90" s="381">
        <f t="shared" si="63"/>
        <v>2482.2420000000002</v>
      </c>
      <c r="W90" s="210">
        <f>'END Jul 2020'!BL68</f>
        <v>0</v>
      </c>
      <c r="X90" s="211" t="str">
        <f>'END Jul 2020'!BM68</f>
        <v>n</v>
      </c>
    </row>
    <row r="91" spans="1:24" x14ac:dyDescent="0.15">
      <c r="A91" s="163" t="str">
        <f>'END Jul 2020'!K68</f>
        <v>Click Energy</v>
      </c>
      <c r="B91" s="158" t="str">
        <f>'END Jul 2020'!L68</f>
        <v>Flora</v>
      </c>
      <c r="C91" s="215">
        <f>IF('END Jul 2020'!BP68=0,91*'END Jul 2020'!M68/100,(91*'END Jul 2020'!M68/100)+'END Jul 2020'!BP68/4)</f>
        <v>64.237727272727284</v>
      </c>
      <c r="D91" s="215">
        <f>IF('END Jul 2020'!O68="",$C$82*$C$83*'END Jul 2020'!N68/100,IF($C$82*$C$83&gt;='END Jul 2020'!P68,('END Jul 2020'!P68*'END Jul 2020'!N68/100),($C$82*$C$83*'END Jul 2020'!N68/100)))</f>
        <v>202.41818181818181</v>
      </c>
      <c r="E91" s="215">
        <f>IF(AND('END Jul 2020'!P68&gt;0,'END Jul 2020'!R68&gt;0),IF($C$82*$C$83&lt;'END Jul 2020'!P68,0,IF($C$82*$C$83&lt;=('END Jul 2020'!R68+'END Jul 2020'!P68),(($C$82*$C$83-'END Jul 2020'!P68)*'END Jul 2020'!Q68/100),(('END Jul 2020'!R68)*'END Jul 2020'!Q68/100))),0)</f>
        <v>0</v>
      </c>
      <c r="F91" s="215">
        <f>IF(AND('END Jul 2020'!R68&gt;0,'END Jul 2020'!T68&gt;0),IF(($C$82*$C$83&lt;'END Jul 2020'!T68),(0),($C$82*$C$83*'END Jul 2020'!T68)*'END Jul 2020'!U68/100),IF(AND('END Jul 2020'!R68&gt;0,'END Jul 2020'!T68=""),IF(($C$82*$C$83&lt;'END Jul 2020'!R68+'END Jul 2020'!P68),(0),(($C$82*$C$83-('END Jul 2020'!R68+'END Jul 2020'!P68))*'END Jul 2020'!S68/100)),IF(AND('END Jul 2020'!P68&gt;0,'END Jul 2020'!R68=""&gt;0),IF(($C$82*$C$83&lt;'END Jul 2020'!P68),(0),($C$82*$C$83-'END Jul 2020'!P68)*'END Jul 2020'!Q68/100),0)))</f>
        <v>0</v>
      </c>
      <c r="G91" s="215">
        <f>($C$82*$C$84)*'END Jul 2020'!AH68/100</f>
        <v>100.68545454545455</v>
      </c>
      <c r="H91" s="215">
        <f>($C$82*$C$85)*'END Jul 2020'!W68/100</f>
        <v>65.716363636363624</v>
      </c>
      <c r="I91" s="215">
        <f t="shared" si="60"/>
        <v>433.05772727272722</v>
      </c>
      <c r="J91" s="377">
        <f t="shared" si="61"/>
        <v>1475.2799999999997</v>
      </c>
      <c r="K91" s="209">
        <f t="shared" si="62"/>
        <v>1732.2309090909089</v>
      </c>
      <c r="L91" s="181">
        <f t="shared" si="55"/>
        <v>1905.454</v>
      </c>
      <c r="M91" s="209">
        <f>'END Jul 2020'!AZ68</f>
        <v>0</v>
      </c>
      <c r="N91" s="209">
        <f>'END Jul 2020'!BA68</f>
        <v>0</v>
      </c>
      <c r="O91" s="209">
        <f>'END Jul 2020'!BB68</f>
        <v>0</v>
      </c>
      <c r="P91" s="209">
        <f>'END Jul 2020'!BC68</f>
        <v>0</v>
      </c>
      <c r="Q91" s="378" t="str">
        <f t="shared" si="56"/>
        <v>No discount</v>
      </c>
      <c r="R91" s="378" t="str">
        <f t="shared" si="57"/>
        <v>Exclusive</v>
      </c>
      <c r="S91" s="379">
        <f t="shared" si="58"/>
        <v>1732.2309090909089</v>
      </c>
      <c r="T91" s="209">
        <f t="shared" si="59"/>
        <v>1732.2309090909089</v>
      </c>
      <c r="U91" s="381">
        <f t="shared" si="63"/>
        <v>1905.454</v>
      </c>
      <c r="V91" s="381">
        <f t="shared" si="63"/>
        <v>1905.454</v>
      </c>
      <c r="W91" s="210">
        <f>'END Jul 2020'!BL69</f>
        <v>0</v>
      </c>
      <c r="X91" s="211" t="str">
        <f>'END Jul 2020'!BM69</f>
        <v>n</v>
      </c>
    </row>
    <row r="92" spans="1:24" x14ac:dyDescent="0.15">
      <c r="A92" s="163" t="str">
        <f>'END Jul 2020'!K69</f>
        <v>Commander</v>
      </c>
      <c r="B92" s="158" t="str">
        <f>'END Jul 2020'!L69</f>
        <v>Market offer</v>
      </c>
      <c r="C92" s="215">
        <f>IF('END Jul 2020'!BP69=0,91*'END Jul 2020'!M69/100,(91*'END Jul 2020'!M69/100)+'END Jul 2020'!BP69/4)</f>
        <v>91.943090909090898</v>
      </c>
      <c r="D92" s="215">
        <f>IF('END Jul 2020'!O69="",$C$82*$C$83*'END Jul 2020'!N69/100,IF($C$82*$C$83&gt;='END Jul 2020'!P69,('END Jul 2020'!P69*'END Jul 2020'!N69/100),($C$82*$C$83*'END Jul 2020'!N69/100)))</f>
        <v>249.54545454545453</v>
      </c>
      <c r="E92" s="215">
        <f>IF(AND('END Jul 2020'!P69&gt;0,'END Jul 2020'!R69&gt;0),IF($C$82*$C$83&lt;'END Jul 2020'!P69,0,IF($C$82*$C$83&lt;=('END Jul 2020'!R69+'END Jul 2020'!P69),(($C$82*$C$83-'END Jul 2020'!P69)*'END Jul 2020'!Q69/100),(('END Jul 2020'!R69)*'END Jul 2020'!Q69/100))),0)</f>
        <v>0</v>
      </c>
      <c r="F92" s="215">
        <f>IF(AND('END Jul 2020'!R69&gt;0,'END Jul 2020'!T69&gt;0),IF(($C$82*$C$83&lt;'END Jul 2020'!T69),(0),($C$82*$C$83*'END Jul 2020'!T69)*'END Jul 2020'!U69/100),IF(AND('END Jul 2020'!R69&gt;0,'END Jul 2020'!T69=""),IF(($C$82*$C$83&lt;'END Jul 2020'!R69+'END Jul 2020'!P69),(0),(($C$82*$C$83-('END Jul 2020'!R69+'END Jul 2020'!P69))*'END Jul 2020'!S69/100)),IF(AND('END Jul 2020'!P69&gt;0,'END Jul 2020'!R69=""&gt;0),IF(($C$82*$C$83&lt;'END Jul 2020'!P69),(0),($C$82*$C$83-'END Jul 2020'!P69)*'END Jul 2020'!Q69/100),0)))</f>
        <v>0</v>
      </c>
      <c r="G92" s="215">
        <f>($C$82*$C$84)*'END Jul 2020'!AH69/100</f>
        <v>123.1690909090909</v>
      </c>
      <c r="H92" s="215">
        <f>($C$82*$C$85)*'END Jul 2020'!W69/100</f>
        <v>80.214545454545444</v>
      </c>
      <c r="I92" s="215">
        <f t="shared" si="60"/>
        <v>544.87218181818184</v>
      </c>
      <c r="J92" s="377">
        <f t="shared" si="61"/>
        <v>1811.7163636363639</v>
      </c>
      <c r="K92" s="209">
        <f t="shared" si="62"/>
        <v>2179.4887272727274</v>
      </c>
      <c r="L92" s="181">
        <f t="shared" si="55"/>
        <v>2397.4376000000002</v>
      </c>
      <c r="M92" s="209">
        <f>'END Jul 2020'!AZ69</f>
        <v>0</v>
      </c>
      <c r="N92" s="209">
        <f>'END Jul 2020'!BA69</f>
        <v>0</v>
      </c>
      <c r="O92" s="209">
        <f>'END Jul 2020'!BB69</f>
        <v>0</v>
      </c>
      <c r="P92" s="209">
        <f>'END Jul 2020'!BC69</f>
        <v>0</v>
      </c>
      <c r="Q92" s="378" t="str">
        <f t="shared" si="56"/>
        <v>No discount</v>
      </c>
      <c r="R92" s="378" t="str">
        <f t="shared" si="57"/>
        <v>Exclusive</v>
      </c>
      <c r="S92" s="379">
        <f t="shared" si="58"/>
        <v>2179.4887272727274</v>
      </c>
      <c r="T92" s="209">
        <f t="shared" si="59"/>
        <v>2179.4887272727274</v>
      </c>
      <c r="U92" s="381">
        <f t="shared" si="63"/>
        <v>2397.4376000000002</v>
      </c>
      <c r="V92" s="381">
        <f t="shared" si="63"/>
        <v>2397.4376000000002</v>
      </c>
      <c r="W92" s="210">
        <f>'END Jul 2020'!BL70</f>
        <v>0</v>
      </c>
      <c r="X92" s="211" t="str">
        <f>'END Jul 2020'!BM70</f>
        <v>n</v>
      </c>
    </row>
    <row r="93" spans="1:24" x14ac:dyDescent="0.15">
      <c r="A93" s="163" t="str">
        <f>'END Jul 2020'!K70</f>
        <v>CovaU</v>
      </c>
      <c r="B93" s="158" t="str">
        <f>'END Jul 2020'!L70</f>
        <v>Freedom Plus</v>
      </c>
      <c r="C93" s="215">
        <f>IF('END Jul 2020'!BP70=0,91*'END Jul 2020'!M70/100,(91*'END Jul 2020'!M70/100)+'END Jul 2020'!BP70/4)</f>
        <v>113.74999999999999</v>
      </c>
      <c r="D93" s="215">
        <f>IF('END Jul 2020'!O70="",$C$82*$C$83*'END Jul 2020'!N70/100,IF($C$82*$C$83&gt;='END Jul 2020'!P70,('END Jul 2020'!P70*'END Jul 2020'!N70/100),($C$82*$C$83*'END Jul 2020'!N70/100)))</f>
        <v>333</v>
      </c>
      <c r="E93" s="215">
        <f>IF(AND('END Jul 2020'!P70&gt;0,'END Jul 2020'!R70&gt;0),IF($C$82*$C$83&lt;'END Jul 2020'!P70,0,IF($C$82*$C$83&lt;=('END Jul 2020'!R70+'END Jul 2020'!P70),(($C$82*$C$83-'END Jul 2020'!P70)*'END Jul 2020'!Q70/100),(('END Jul 2020'!R70)*'END Jul 2020'!Q70/100))),0)</f>
        <v>0</v>
      </c>
      <c r="F93" s="215">
        <f>IF(AND('END Jul 2020'!R70&gt;0,'END Jul 2020'!T70&gt;0),IF(($C$82*$C$83&lt;'END Jul 2020'!T70),(0),($C$82*$C$83*'END Jul 2020'!T70)*'END Jul 2020'!U70/100),IF(AND('END Jul 2020'!R70&gt;0,'END Jul 2020'!T70=""),IF(($C$82*$C$83&lt;'END Jul 2020'!R70+'END Jul 2020'!P70),(0),(($C$82*$C$83-('END Jul 2020'!R70+'END Jul 2020'!P70))*'END Jul 2020'!S70/100)),IF(AND('END Jul 2020'!P70&gt;0,'END Jul 2020'!R70=""&gt;0),IF(($C$82*$C$83&lt;'END Jul 2020'!P70),(0),($C$82*$C$83-'END Jul 2020'!P70)*'END Jul 2020'!Q70/100),0)))</f>
        <v>0</v>
      </c>
      <c r="G93" s="215">
        <f>($C$82*$C$84)*'END Jul 2020'!AH70/100</f>
        <v>161.99999999999997</v>
      </c>
      <c r="H93" s="215">
        <f>($C$82*$C$85)*'END Jul 2020'!W70/100</f>
        <v>95.269090909090906</v>
      </c>
      <c r="I93" s="215">
        <f t="shared" si="60"/>
        <v>704.01909090909089</v>
      </c>
      <c r="J93" s="377">
        <f t="shared" si="61"/>
        <v>2361.0763636363636</v>
      </c>
      <c r="K93" s="209">
        <f t="shared" si="62"/>
        <v>2816.0763636363636</v>
      </c>
      <c r="L93" s="181">
        <f t="shared" si="55"/>
        <v>3097.6840000000002</v>
      </c>
      <c r="M93" s="209">
        <f>'END Jul 2020'!AZ70</f>
        <v>20</v>
      </c>
      <c r="N93" s="209">
        <f>'END Jul 2020'!BA70</f>
        <v>0</v>
      </c>
      <c r="O93" s="209">
        <f>'END Jul 2020'!BB70</f>
        <v>0</v>
      </c>
      <c r="P93" s="209">
        <f>'END Jul 2020'!BC70</f>
        <v>0</v>
      </c>
      <c r="Q93" s="378" t="str">
        <f t="shared" si="56"/>
        <v>Guaranteed off bill</v>
      </c>
      <c r="R93" s="378" t="str">
        <f t="shared" si="57"/>
        <v>Exclusive</v>
      </c>
      <c r="S93" s="379">
        <f t="shared" si="58"/>
        <v>2252.8610909090908</v>
      </c>
      <c r="T93" s="209">
        <f t="shared" si="59"/>
        <v>2252.8610909090908</v>
      </c>
      <c r="U93" s="381">
        <f t="shared" si="63"/>
        <v>2478.1471999999999</v>
      </c>
      <c r="V93" s="381">
        <f t="shared" si="63"/>
        <v>2478.1471999999999</v>
      </c>
      <c r="W93" s="210">
        <f>'END Jul 2020'!BL71</f>
        <v>0</v>
      </c>
      <c r="X93" s="211" t="str">
        <f>'END Jul 2020'!BM71</f>
        <v>n</v>
      </c>
    </row>
    <row r="94" spans="1:24" x14ac:dyDescent="0.15">
      <c r="A94" s="163" t="str">
        <f>'END Jul 2020'!K71</f>
        <v>Diamond Energy</v>
      </c>
      <c r="B94" s="158" t="str">
        <f>'END Jul 2020'!L71</f>
        <v>Renewable Saver POT</v>
      </c>
      <c r="C94" s="215">
        <f>IF('END Jul 2020'!BP71=0,91*'END Jul 2020'!M71/100,(91*'END Jul 2020'!M71/100)+'END Jul 2020'!BP71/4)</f>
        <v>84.174999999999983</v>
      </c>
      <c r="D94" s="215">
        <f>IF('END Jul 2020'!O71="",$C$82*$C$83*'END Jul 2020'!N71/100,IF($C$82*$C$83&gt;='END Jul 2020'!P71,('END Jul 2020'!P71*'END Jul 2020'!N71/100),($C$82*$C$83*'END Jul 2020'!N71/100)))</f>
        <v>319.9909090909091</v>
      </c>
      <c r="E94" s="215">
        <f>IF(AND('END Jul 2020'!P71&gt;0,'END Jul 2020'!R71&gt;0),IF($C$82*$C$83&lt;'END Jul 2020'!P71,0,IF($C$82*$C$83&lt;=('END Jul 2020'!R71+'END Jul 2020'!P71),(($C$82*$C$83-'END Jul 2020'!P71)*'END Jul 2020'!Q71/100),(('END Jul 2020'!R71)*'END Jul 2020'!Q71/100))),0)</f>
        <v>0</v>
      </c>
      <c r="F94" s="215">
        <f>IF(AND('END Jul 2020'!R71&gt;0,'END Jul 2020'!T71&gt;0),IF(($C$82*$C$83&lt;'END Jul 2020'!T71),(0),($C$82*$C$83*'END Jul 2020'!T71)*'END Jul 2020'!U71/100),IF(AND('END Jul 2020'!R71&gt;0,'END Jul 2020'!T71=""),IF(($C$82*$C$83&lt;'END Jul 2020'!R71+'END Jul 2020'!P71),(0),(($C$82*$C$83-('END Jul 2020'!R71+'END Jul 2020'!P71))*'END Jul 2020'!S71/100)),IF(AND('END Jul 2020'!P71&gt;0,'END Jul 2020'!R71=""&gt;0),IF(($C$82*$C$83&lt;'END Jul 2020'!P71),(0),($C$82*$C$83-'END Jul 2020'!P71)*'END Jul 2020'!Q71/100),0)))</f>
        <v>0</v>
      </c>
      <c r="G94" s="215">
        <f>($C$82*$C$84)*'END Jul 2020'!AH71/100</f>
        <v>136.07999999999998</v>
      </c>
      <c r="H94" s="215">
        <f>($C$82*$C$85)*'END Jul 2020'!W71/100</f>
        <v>59.596363636363641</v>
      </c>
      <c r="I94" s="215">
        <f t="shared" si="60"/>
        <v>599.84227272727264</v>
      </c>
      <c r="J94" s="377">
        <f t="shared" si="61"/>
        <v>2062.6690909090908</v>
      </c>
      <c r="K94" s="209">
        <f t="shared" si="62"/>
        <v>2399.3690909090906</v>
      </c>
      <c r="L94" s="181">
        <f t="shared" si="55"/>
        <v>2639.306</v>
      </c>
      <c r="M94" s="209">
        <f>'END Jul 2020'!AZ71</f>
        <v>0</v>
      </c>
      <c r="N94" s="209">
        <f>'END Jul 2020'!BA71</f>
        <v>0</v>
      </c>
      <c r="O94" s="209">
        <f>'END Jul 2020'!BB71</f>
        <v>7</v>
      </c>
      <c r="P94" s="209">
        <f>'END Jul 2020'!BC71</f>
        <v>0</v>
      </c>
      <c r="Q94" s="378" t="str">
        <f t="shared" si="56"/>
        <v>Pay-on-time off bill</v>
      </c>
      <c r="R94" s="378" t="str">
        <f t="shared" si="57"/>
        <v>Exclusive</v>
      </c>
      <c r="S94" s="379">
        <f t="shared" si="58"/>
        <v>2399.3690909090906</v>
      </c>
      <c r="T94" s="209">
        <f t="shared" si="59"/>
        <v>2231.413254545454</v>
      </c>
      <c r="U94" s="381">
        <f t="shared" si="63"/>
        <v>2639.306</v>
      </c>
      <c r="V94" s="381">
        <f t="shared" si="63"/>
        <v>2454.5545799999995</v>
      </c>
      <c r="W94" s="210">
        <f>'END Jul 2020'!BL72</f>
        <v>0</v>
      </c>
      <c r="X94" s="211" t="str">
        <f>'END Jul 2020'!BM72</f>
        <v>n</v>
      </c>
    </row>
    <row r="95" spans="1:24" x14ac:dyDescent="0.15">
      <c r="A95" s="163" t="str">
        <f>'END Jul 2020'!K72</f>
        <v>Dodo Power &amp; Gas</v>
      </c>
      <c r="B95" s="158" t="str">
        <f>'END Jul 2020'!L72</f>
        <v>Market offer</v>
      </c>
      <c r="C95" s="215">
        <f>IF('END Jul 2020'!BP72=0,91*'END Jul 2020'!M72/100,(91*'END Jul 2020'!M72/100)+'END Jul 2020'!BP72/4)</f>
        <v>91.943090909090898</v>
      </c>
      <c r="D95" s="215">
        <f>IF('END Jul 2020'!O72="",$C$82*$C$83*'END Jul 2020'!N72/100,IF($C$82*$C$83&gt;='END Jul 2020'!P72,('END Jul 2020'!P72*'END Jul 2020'!N72/100),($C$82*$C$83*'END Jul 2020'!N72/100)))</f>
        <v>249.54545454545453</v>
      </c>
      <c r="E95" s="215">
        <f>IF(AND('END Jul 2020'!P72&gt;0,'END Jul 2020'!R72&gt;0),IF($C$82*$C$83&lt;'END Jul 2020'!P72,0,IF($C$82*$C$83&lt;=('END Jul 2020'!R72+'END Jul 2020'!P72),(($C$82*$C$83-'END Jul 2020'!P72)*'END Jul 2020'!Q72/100),(('END Jul 2020'!R72)*'END Jul 2020'!Q72/100))),0)</f>
        <v>0</v>
      </c>
      <c r="F95" s="215">
        <f>IF(AND('END Jul 2020'!R72&gt;0,'END Jul 2020'!T72&gt;0),IF(($C$82*$C$83&lt;'END Jul 2020'!T72),(0),($C$82*$C$83*'END Jul 2020'!T72)*'END Jul 2020'!U72/100),IF(AND('END Jul 2020'!R72&gt;0,'END Jul 2020'!T72=""),IF(($C$82*$C$83&lt;'END Jul 2020'!R72+'END Jul 2020'!P72),(0),(($C$82*$C$83-('END Jul 2020'!R72+'END Jul 2020'!P72))*'END Jul 2020'!S72/100)),IF(AND('END Jul 2020'!P72&gt;0,'END Jul 2020'!R72=""&gt;0),IF(($C$82*$C$83&lt;'END Jul 2020'!P72),(0),($C$82*$C$83-'END Jul 2020'!P72)*'END Jul 2020'!Q72/100),0)))</f>
        <v>0</v>
      </c>
      <c r="G95" s="215">
        <f>($C$82*$C$84)*'END Jul 2020'!AH72/100</f>
        <v>123.1690909090909</v>
      </c>
      <c r="H95" s="215">
        <f>($C$82*$C$85)*'END Jul 2020'!W72/100</f>
        <v>80.214545454545444</v>
      </c>
      <c r="I95" s="215">
        <f t="shared" si="60"/>
        <v>544.87218181818184</v>
      </c>
      <c r="J95" s="377">
        <f t="shared" si="61"/>
        <v>1811.7163636363639</v>
      </c>
      <c r="K95" s="209">
        <f t="shared" si="62"/>
        <v>2179.4887272727274</v>
      </c>
      <c r="L95" s="181">
        <f t="shared" si="55"/>
        <v>2397.4376000000002</v>
      </c>
      <c r="M95" s="209">
        <f>'END Jul 2020'!AZ72</f>
        <v>0</v>
      </c>
      <c r="N95" s="209">
        <f>'END Jul 2020'!BA72</f>
        <v>0</v>
      </c>
      <c r="O95" s="209">
        <f>'END Jul 2020'!BB72</f>
        <v>0</v>
      </c>
      <c r="P95" s="209">
        <f>'END Jul 2020'!BC72</f>
        <v>0</v>
      </c>
      <c r="Q95" s="378" t="str">
        <f t="shared" si="56"/>
        <v>No discount</v>
      </c>
      <c r="R95" s="378" t="str">
        <f t="shared" si="57"/>
        <v>Exclusive</v>
      </c>
      <c r="S95" s="379">
        <f t="shared" si="58"/>
        <v>2179.4887272727274</v>
      </c>
      <c r="T95" s="209">
        <f t="shared" si="59"/>
        <v>2179.4887272727274</v>
      </c>
      <c r="U95" s="381">
        <f t="shared" si="63"/>
        <v>2397.4376000000002</v>
      </c>
      <c r="V95" s="381">
        <f t="shared" si="63"/>
        <v>2397.4376000000002</v>
      </c>
      <c r="W95" s="210">
        <f>'END Jul 2020'!BL73</f>
        <v>0</v>
      </c>
      <c r="X95" s="211" t="str">
        <f>'END Jul 2020'!BM73</f>
        <v>n</v>
      </c>
    </row>
    <row r="96" spans="1:24" x14ac:dyDescent="0.15">
      <c r="A96" s="163" t="str">
        <f>'END Jul 2020'!K73</f>
        <v>EnergyAustralia</v>
      </c>
      <c r="B96" s="158" t="str">
        <f>'END Jul 2020'!L73</f>
        <v>Total Plan Home</v>
      </c>
      <c r="C96" s="215">
        <f>IF('END Jul 2020'!BP73=0,91*'END Jul 2020'!M73/100,(91*'END Jul 2020'!M73/100)+'END Jul 2020'!BP73/4)</f>
        <v>82.354999999999976</v>
      </c>
      <c r="D96" s="215">
        <f>IF('END Jul 2020'!O73="",$C$82*$C$83*'END Jul 2020'!N73/100,IF($C$82*$C$83&gt;='END Jul 2020'!P73,('END Jul 2020'!P73*'END Jul 2020'!N73/100),($C$82*$C$83*'END Jul 2020'!N73/100)))</f>
        <v>324.73636363636359</v>
      </c>
      <c r="E96" s="215">
        <f>IF(AND('END Jul 2020'!P73&gt;0,'END Jul 2020'!R73&gt;0),IF($C$82*$C$83&lt;'END Jul 2020'!P73,0,IF($C$82*$C$83&lt;=('END Jul 2020'!R73+'END Jul 2020'!P73),(($C$82*$C$83-'END Jul 2020'!P73)*'END Jul 2020'!Q73/100),(('END Jul 2020'!R73)*'END Jul 2020'!Q73/100))),0)</f>
        <v>0</v>
      </c>
      <c r="F96" s="215">
        <f>IF(AND('END Jul 2020'!R73&gt;0,'END Jul 2020'!T73&gt;0),IF(($C$82*$C$83&lt;'END Jul 2020'!T73),(0),($C$82*$C$83*'END Jul 2020'!T73)*'END Jul 2020'!U73/100),IF(AND('END Jul 2020'!R73&gt;0,'END Jul 2020'!T73=""),IF(($C$82*$C$83&lt;'END Jul 2020'!R73+'END Jul 2020'!P73),(0),(($C$82*$C$83-('END Jul 2020'!R73+'END Jul 2020'!P73))*'END Jul 2020'!S73/100)),IF(AND('END Jul 2020'!P73&gt;0,'END Jul 2020'!R73=""&gt;0),IF(($C$82*$C$83&lt;'END Jul 2020'!P73),(0),($C$82*$C$83-'END Jul 2020'!P73)*'END Jul 2020'!Q73/100),0)))</f>
        <v>0</v>
      </c>
      <c r="G96" s="215">
        <f>($C$82*$C$84)*'END Jul 2020'!AH73/100</f>
        <v>150.90545454545452</v>
      </c>
      <c r="H96" s="215">
        <f>($C$82*$C$85)*'END Jul 2020'!W73/100</f>
        <v>63.916363636363627</v>
      </c>
      <c r="I96" s="215">
        <f t="shared" si="60"/>
        <v>621.91318181818167</v>
      </c>
      <c r="J96" s="377">
        <f t="shared" si="61"/>
        <v>2158.2327272727266</v>
      </c>
      <c r="K96" s="209">
        <f t="shared" si="62"/>
        <v>2487.6527272727267</v>
      </c>
      <c r="L96" s="181">
        <f t="shared" si="55"/>
        <v>2736.4179999999997</v>
      </c>
      <c r="M96" s="209">
        <f>'END Jul 2020'!AZ73</f>
        <v>16</v>
      </c>
      <c r="N96" s="209">
        <f>'END Jul 2020'!BA73</f>
        <v>0</v>
      </c>
      <c r="O96" s="209">
        <f>'END Jul 2020'!BB73</f>
        <v>0</v>
      </c>
      <c r="P96" s="209">
        <f>'END Jul 2020'!BC73</f>
        <v>0</v>
      </c>
      <c r="Q96" s="378" t="str">
        <f t="shared" si="56"/>
        <v>Guaranteed off bill</v>
      </c>
      <c r="R96" s="378" t="str">
        <f t="shared" si="57"/>
        <v>Exclusive</v>
      </c>
      <c r="S96" s="379">
        <f t="shared" si="58"/>
        <v>2089.6282909090905</v>
      </c>
      <c r="T96" s="209">
        <f t="shared" si="59"/>
        <v>2089.6282909090905</v>
      </c>
      <c r="U96" s="381">
        <f t="shared" si="63"/>
        <v>2298.5911199999996</v>
      </c>
      <c r="V96" s="381">
        <f t="shared" si="63"/>
        <v>2298.5911199999996</v>
      </c>
      <c r="W96" s="210">
        <f>'END Jul 2020'!BL74</f>
        <v>0</v>
      </c>
      <c r="X96" s="211" t="str">
        <f>'END Jul 2020'!BM74</f>
        <v>n</v>
      </c>
    </row>
    <row r="97" spans="1:24" x14ac:dyDescent="0.15">
      <c r="A97" s="163" t="str">
        <f>'END Jul 2020'!K74</f>
        <v>Momentum Energy</v>
      </c>
      <c r="B97" s="158" t="str">
        <f>'END Jul 2020'!L74</f>
        <v>SmilePower Flexi</v>
      </c>
      <c r="C97" s="215">
        <f>IF('END Jul 2020'!BP74=0,91*'END Jul 2020'!M74/100,(91*'END Jul 2020'!M74/100)+'END Jul 2020'!BP74/4)</f>
        <v>84.61345454545453</v>
      </c>
      <c r="D97" s="215">
        <f>IF('END Jul 2020'!O74="",$C$82*$C$83*'END Jul 2020'!N74/100,IF($C$82*$C$83&gt;='END Jul 2020'!P74,('END Jul 2020'!P74*'END Jul 2020'!N74/100),($C$82*$C$83*'END Jul 2020'!N74/100)))</f>
        <v>291.92727272727268</v>
      </c>
      <c r="E97" s="215">
        <f>IF(AND('END Jul 2020'!P74&gt;0,'END Jul 2020'!R74&gt;0),IF($C$82*$C$83&lt;'END Jul 2020'!P74,0,IF($C$82*$C$83&lt;=('END Jul 2020'!R74+'END Jul 2020'!P74),(($C$82*$C$83-'END Jul 2020'!P74)*'END Jul 2020'!Q74/100),(('END Jul 2020'!R74)*'END Jul 2020'!Q74/100))),0)</f>
        <v>0</v>
      </c>
      <c r="F97" s="215">
        <f>IF(AND('END Jul 2020'!R74&gt;0,'END Jul 2020'!T74&gt;0),IF(($C$82*$C$83&lt;'END Jul 2020'!T74),(0),($C$82*$C$83*'END Jul 2020'!T74)*'END Jul 2020'!U74/100),IF(AND('END Jul 2020'!R74&gt;0,'END Jul 2020'!T74=""),IF(($C$82*$C$83&lt;'END Jul 2020'!R74+'END Jul 2020'!P74),(0),(($C$82*$C$83-('END Jul 2020'!R74+'END Jul 2020'!P74))*'END Jul 2020'!S74/100)),IF(AND('END Jul 2020'!P74&gt;0,'END Jul 2020'!R74=""&gt;0),IF(($C$82*$C$83&lt;'END Jul 2020'!P74),(0),($C$82*$C$83-'END Jul 2020'!P74)*'END Jul 2020'!Q74/100),0)))</f>
        <v>0</v>
      </c>
      <c r="G97" s="215">
        <f>($C$82*$C$84)*'END Jul 2020'!AH74/100</f>
        <v>123.56181818181818</v>
      </c>
      <c r="H97" s="215">
        <f>($C$82*$C$85)*'END Jul 2020'!W74/100</f>
        <v>57.370909090909088</v>
      </c>
      <c r="I97" s="215">
        <f t="shared" si="60"/>
        <v>557.4734545454545</v>
      </c>
      <c r="J97" s="377">
        <f t="shared" si="61"/>
        <v>1891.4399999999998</v>
      </c>
      <c r="K97" s="209">
        <f t="shared" si="62"/>
        <v>2229.893818181818</v>
      </c>
      <c r="L97" s="181">
        <f t="shared" si="55"/>
        <v>2452.8832000000002</v>
      </c>
      <c r="M97" s="209">
        <f>'END Jul 2020'!AZ74</f>
        <v>0</v>
      </c>
      <c r="N97" s="209">
        <f>'END Jul 2020'!BA74</f>
        <v>0</v>
      </c>
      <c r="O97" s="209">
        <f>'END Jul 2020'!BB74</f>
        <v>0</v>
      </c>
      <c r="P97" s="209">
        <f>'END Jul 2020'!BC74</f>
        <v>0</v>
      </c>
      <c r="Q97" s="378" t="str">
        <f t="shared" si="56"/>
        <v>No discount</v>
      </c>
      <c r="R97" s="378" t="str">
        <f t="shared" si="57"/>
        <v>Exclusive</v>
      </c>
      <c r="S97" s="379">
        <f t="shared" si="58"/>
        <v>2229.893818181818</v>
      </c>
      <c r="T97" s="209">
        <f t="shared" si="59"/>
        <v>2229.893818181818</v>
      </c>
      <c r="U97" s="381">
        <f t="shared" si="63"/>
        <v>2452.8832000000002</v>
      </c>
      <c r="V97" s="381">
        <f t="shared" si="63"/>
        <v>2452.8832000000002</v>
      </c>
      <c r="W97" s="210">
        <f>'END Jul 2020'!BL75</f>
        <v>0</v>
      </c>
      <c r="X97" s="211" t="str">
        <f>'END Jul 2020'!BM75</f>
        <v>n</v>
      </c>
    </row>
    <row r="98" spans="1:24" x14ac:dyDescent="0.15">
      <c r="A98" s="163" t="str">
        <f>'END Jul 2020'!K75</f>
        <v>Origin Energy</v>
      </c>
      <c r="B98" s="158" t="str">
        <f>'END Jul 2020'!L75</f>
        <v>Flexi</v>
      </c>
      <c r="C98" s="215">
        <f>IF('END Jul 2020'!BP75=0,91*'END Jul 2020'!M75/100,(91*'END Jul 2020'!M75/100)+'END Jul 2020'!BP75/4)</f>
        <v>87.062181818181799</v>
      </c>
      <c r="D98" s="215">
        <f>IF('END Jul 2020'!O75="",$C$82*$C$83*'END Jul 2020'!N75/100,IF($C$82*$C$83&gt;='END Jul 2020'!P75,('END Jul 2020'!P75*'END Jul 2020'!N75/100),($C$82*$C$83*'END Jul 2020'!N75/100)))</f>
        <v>353.7</v>
      </c>
      <c r="E98" s="215">
        <f>IF(AND('END Jul 2020'!P75&gt;0,'END Jul 2020'!R75&gt;0),IF($C$82*$C$83&lt;'END Jul 2020'!P75,0,IF($C$82*$C$83&lt;=('END Jul 2020'!R75+'END Jul 2020'!P75),(($C$82*$C$83-'END Jul 2020'!P75)*'END Jul 2020'!Q75/100),(('END Jul 2020'!R75)*'END Jul 2020'!Q75/100))),0)</f>
        <v>0</v>
      </c>
      <c r="F98" s="215">
        <f>IF(AND('END Jul 2020'!R75&gt;0,'END Jul 2020'!T75&gt;0),IF(($C$82*$C$83&lt;'END Jul 2020'!T75),(0),($C$82*$C$83*'END Jul 2020'!T75)*'END Jul 2020'!U75/100),IF(AND('END Jul 2020'!R75&gt;0,'END Jul 2020'!T75=""),IF(($C$82*$C$83&lt;'END Jul 2020'!R75+'END Jul 2020'!P75),(0),(($C$82*$C$83-('END Jul 2020'!R75+'END Jul 2020'!P75))*'END Jul 2020'!S75/100)),IF(AND('END Jul 2020'!P75&gt;0,'END Jul 2020'!R75=""&gt;0),IF(($C$82*$C$83&lt;'END Jul 2020'!P75),(0),($C$82*$C$83-'END Jul 2020'!P75)*'END Jul 2020'!Q75/100),0)))</f>
        <v>0</v>
      </c>
      <c r="G98" s="215">
        <f>($C$82*$C$84)*'END Jul 2020'!AH75/100</f>
        <v>173.43818181818179</v>
      </c>
      <c r="H98" s="215">
        <f>($C$82*$C$85)*'END Jul 2020'!W75/100</f>
        <v>61.723636363636359</v>
      </c>
      <c r="I98" s="215">
        <f t="shared" si="60"/>
        <v>675.92399999999998</v>
      </c>
      <c r="J98" s="377">
        <f t="shared" si="61"/>
        <v>2355.4472727272728</v>
      </c>
      <c r="K98" s="209">
        <f t="shared" si="62"/>
        <v>2703.6959999999999</v>
      </c>
      <c r="L98" s="181">
        <f t="shared" si="55"/>
        <v>2974.0656000000004</v>
      </c>
      <c r="M98" s="209">
        <f>'END Jul 2020'!AZ75</f>
        <v>14</v>
      </c>
      <c r="N98" s="209">
        <f>'END Jul 2020'!BA75</f>
        <v>0</v>
      </c>
      <c r="O98" s="209">
        <f>'END Jul 2020'!BB75</f>
        <v>0</v>
      </c>
      <c r="P98" s="209">
        <f>'END Jul 2020'!BC75</f>
        <v>0</v>
      </c>
      <c r="Q98" s="378" t="str">
        <f t="shared" si="56"/>
        <v>Guaranteed off bill</v>
      </c>
      <c r="R98" s="378" t="str">
        <f t="shared" si="57"/>
        <v>Inclusive</v>
      </c>
      <c r="S98" s="379">
        <f t="shared" si="58"/>
        <v>2325.1785599999998</v>
      </c>
      <c r="T98" s="209">
        <f t="shared" si="59"/>
        <v>2325.1785599999998</v>
      </c>
      <c r="U98" s="381">
        <f t="shared" si="63"/>
        <v>2557.6964160000002</v>
      </c>
      <c r="V98" s="381">
        <f t="shared" si="63"/>
        <v>2557.6964160000002</v>
      </c>
      <c r="W98" s="210">
        <f>'END Jul 2020'!BL76</f>
        <v>0</v>
      </c>
      <c r="X98" s="211" t="str">
        <f>'END Jul 2020'!BM76</f>
        <v>n</v>
      </c>
    </row>
    <row r="99" spans="1:24" x14ac:dyDescent="0.15">
      <c r="A99" s="163" t="str">
        <f>'END Jul 2020'!K76</f>
        <v>Powerdirect</v>
      </c>
      <c r="B99" s="158" t="str">
        <f>'END Jul 2020'!L76</f>
        <v>Rate Saver</v>
      </c>
      <c r="C99" s="215">
        <f>IF('END Jul 2020'!BP76=0,91*'END Jul 2020'!M76/100,(91*'END Jul 2020'!M76/100)+'END Jul 2020'!BP76/4)</f>
        <v>68.084545454545449</v>
      </c>
      <c r="D99" s="215">
        <f>IF('END Jul 2020'!O76="",$C$82*$C$83*'END Jul 2020'!N76/100,IF($C$82*$C$83&gt;='END Jul 2020'!P76,('END Jul 2020'!P76*'END Jul 2020'!N76/100),($C$82*$C$83*'END Jul 2020'!N76/100)))</f>
        <v>255.43636363636361</v>
      </c>
      <c r="E99" s="215">
        <f>IF(AND('END Jul 2020'!P76&gt;0,'END Jul 2020'!R76&gt;0),IF($C$82*$C$83&lt;'END Jul 2020'!P76,0,IF($C$82*$C$83&lt;=('END Jul 2020'!R76+'END Jul 2020'!P76),(($C$82*$C$83-'END Jul 2020'!P76)*'END Jul 2020'!Q76/100),(('END Jul 2020'!R76)*'END Jul 2020'!Q76/100))),0)</f>
        <v>0</v>
      </c>
      <c r="F99" s="215">
        <f>IF(AND('END Jul 2020'!R76&gt;0,'END Jul 2020'!T76&gt;0),IF(($C$82*$C$83&lt;'END Jul 2020'!T76),(0),($C$82*$C$83*'END Jul 2020'!T76)*'END Jul 2020'!U76/100),IF(AND('END Jul 2020'!R76&gt;0,'END Jul 2020'!T76=""),IF(($C$82*$C$83&lt;'END Jul 2020'!R76+'END Jul 2020'!P76),(0),(($C$82*$C$83-('END Jul 2020'!R76+'END Jul 2020'!P76))*'END Jul 2020'!S76/100)),IF(AND('END Jul 2020'!P76&gt;0,'END Jul 2020'!R76=""&gt;0),IF(($C$82*$C$83&lt;'END Jul 2020'!P76),(0),($C$82*$C$83-'END Jul 2020'!P76)*'END Jul 2020'!Q76/100),0)))</f>
        <v>0</v>
      </c>
      <c r="G99" s="215">
        <f>($C$82*$C$84)*'END Jul 2020'!AH76/100</f>
        <v>128.47090909090909</v>
      </c>
      <c r="H99" s="215">
        <f>($C$82*$C$85)*'END Jul 2020'!W76/100</f>
        <v>41.530909090909091</v>
      </c>
      <c r="I99" s="215">
        <f t="shared" si="60"/>
        <v>493.52272727272725</v>
      </c>
      <c r="J99" s="377">
        <f t="shared" si="61"/>
        <v>1701.7527272727273</v>
      </c>
      <c r="K99" s="209">
        <f t="shared" si="62"/>
        <v>1974.090909090909</v>
      </c>
      <c r="L99" s="181">
        <f t="shared" si="55"/>
        <v>2171.5</v>
      </c>
      <c r="M99" s="209">
        <f>'END Jul 2020'!AZ76</f>
        <v>0</v>
      </c>
      <c r="N99" s="209">
        <f>'END Jul 2020'!BA76</f>
        <v>0</v>
      </c>
      <c r="O99" s="209">
        <f>'END Jul 2020'!BB76</f>
        <v>0</v>
      </c>
      <c r="P99" s="209">
        <f>'END Jul 2020'!BC76</f>
        <v>0</v>
      </c>
      <c r="Q99" s="378" t="str">
        <f t="shared" si="56"/>
        <v>No discount</v>
      </c>
      <c r="R99" s="378" t="str">
        <f t="shared" si="57"/>
        <v>Exclusive</v>
      </c>
      <c r="S99" s="379">
        <f t="shared" si="58"/>
        <v>1974.090909090909</v>
      </c>
      <c r="T99" s="209">
        <f t="shared" si="59"/>
        <v>1974.090909090909</v>
      </c>
      <c r="U99" s="381">
        <f t="shared" si="63"/>
        <v>2171.5</v>
      </c>
      <c r="V99" s="381">
        <f t="shared" si="63"/>
        <v>2171.5</v>
      </c>
      <c r="W99" s="210">
        <f>'END Jul 2020'!BL77</f>
        <v>0</v>
      </c>
      <c r="X99" s="211" t="str">
        <f>'END Jul 2020'!BM77</f>
        <v>n</v>
      </c>
    </row>
    <row r="100" spans="1:24" x14ac:dyDescent="0.15">
      <c r="A100" s="163" t="str">
        <f>'END Jul 2020'!K77</f>
        <v>Powershop</v>
      </c>
      <c r="B100" s="158" t="str">
        <f>'END Jul 2020'!L77</f>
        <v>Shopper with Mega Pack</v>
      </c>
      <c r="C100" s="215">
        <f>IF('END Jul 2020'!BP77=0,91*'END Jul 2020'!M77/100,(91*'END Jul 2020'!M77/100)+'END Jul 2020'!BP77/4)</f>
        <v>101.15890909090909</v>
      </c>
      <c r="D100" s="215">
        <f>IF('END Jul 2020'!O77="",$C$82*$C$83*'END Jul 2020'!N77/100,IF($C$82*$C$83&gt;='END Jul 2020'!P77,('END Jul 2020'!P77*'END Jul 2020'!N77/100),($C$82*$C$83*'END Jul 2020'!N77/100)))</f>
        <v>264.5181818181818</v>
      </c>
      <c r="E100" s="215">
        <f>IF(AND('END Jul 2020'!P77&gt;0,'END Jul 2020'!R77&gt;0),IF($C$82*$C$83&lt;'END Jul 2020'!P77,0,IF($C$82*$C$83&lt;=('END Jul 2020'!R77+'END Jul 2020'!P77),(($C$82*$C$83-'END Jul 2020'!P77)*'END Jul 2020'!Q77/100),(('END Jul 2020'!R77)*'END Jul 2020'!Q77/100))),0)</f>
        <v>0</v>
      </c>
      <c r="F100" s="215">
        <f>IF(AND('END Jul 2020'!R77&gt;0,'END Jul 2020'!T77&gt;0),IF(($C$82*$C$83&lt;'END Jul 2020'!T77),(0),($C$82*$C$83*'END Jul 2020'!T77)*'END Jul 2020'!U77/100),IF(AND('END Jul 2020'!R77&gt;0,'END Jul 2020'!T77=""),IF(($C$82*$C$83&lt;'END Jul 2020'!R77+'END Jul 2020'!P77),(0),(($C$82*$C$83-('END Jul 2020'!R77+'END Jul 2020'!P77))*'END Jul 2020'!S77/100)),IF(AND('END Jul 2020'!P77&gt;0,'END Jul 2020'!R77=""&gt;0),IF(($C$82*$C$83&lt;'END Jul 2020'!P77),(0),($C$82*$C$83-'END Jul 2020'!P77)*'END Jul 2020'!Q77/100),0)))</f>
        <v>0</v>
      </c>
      <c r="G100" s="215">
        <f>($C$82*$C$84)*'END Jul 2020'!AH77/100</f>
        <v>113.49818181818181</v>
      </c>
      <c r="H100" s="215">
        <f>($C$82*$C$85)*'END Jul 2020'!W77/100</f>
        <v>45.098181818181814</v>
      </c>
      <c r="I100" s="215">
        <f t="shared" si="60"/>
        <v>524.27345454545457</v>
      </c>
      <c r="J100" s="377">
        <f t="shared" si="61"/>
        <v>1692.4581818181819</v>
      </c>
      <c r="K100" s="209">
        <f t="shared" si="62"/>
        <v>2097.0938181818183</v>
      </c>
      <c r="L100" s="181">
        <f t="shared" si="55"/>
        <v>2306.8032000000003</v>
      </c>
      <c r="M100" s="209">
        <f>'END Jul 2020'!AZ77</f>
        <v>0</v>
      </c>
      <c r="N100" s="209">
        <f>'END Jul 2020'!BA77</f>
        <v>0</v>
      </c>
      <c r="O100" s="209">
        <f>'END Jul 2020'!BB77</f>
        <v>6</v>
      </c>
      <c r="P100" s="209">
        <f>'END Jul 2020'!BC77</f>
        <v>0</v>
      </c>
      <c r="Q100" s="378" t="str">
        <f t="shared" si="56"/>
        <v>Pay-on-time off bill</v>
      </c>
      <c r="R100" s="378" t="str">
        <f t="shared" si="57"/>
        <v>Inclusive</v>
      </c>
      <c r="S100" s="379">
        <f t="shared" si="58"/>
        <v>2097.0938181818183</v>
      </c>
      <c r="T100" s="209">
        <f t="shared" si="59"/>
        <v>1971.2681890909093</v>
      </c>
      <c r="U100" s="381">
        <f t="shared" si="63"/>
        <v>2306.8032000000003</v>
      </c>
      <c r="V100" s="381">
        <f t="shared" si="63"/>
        <v>2168.3950080000004</v>
      </c>
      <c r="W100" s="210">
        <f>'END Jul 2020'!BL78</f>
        <v>0</v>
      </c>
      <c r="X100" s="211" t="str">
        <f>'END Jul 2020'!BM78</f>
        <v>n</v>
      </c>
    </row>
    <row r="101" spans="1:24" x14ac:dyDescent="0.15">
      <c r="A101" s="163" t="str">
        <f>'END Jul 2020'!K78</f>
        <v>Red Energy</v>
      </c>
      <c r="B101" s="158" t="str">
        <f>'END Jul 2020'!L78</f>
        <v>Living Energy Saver</v>
      </c>
      <c r="C101" s="215">
        <f>IF('END Jul 2020'!BP78=0,91*'END Jul 2020'!M78/100,(91*'END Jul 2020'!M78/100)+'END Jul 2020'!BP78/4)</f>
        <v>83.786181818181817</v>
      </c>
      <c r="D101" s="215">
        <f>IF('END Jul 2020'!O78="",$C$82*$C$83*'END Jul 2020'!N78/100,IF($C$82*$C$83&gt;='END Jul 2020'!P78,('END Jul 2020'!P78*'END Jul 2020'!N78/100),($C$82*$C$83*'END Jul 2020'!N78/100)))</f>
        <v>251.1</v>
      </c>
      <c r="E101" s="215">
        <f>IF(AND('END Jul 2020'!P78&gt;0,'END Jul 2020'!R78&gt;0),IF($C$82*$C$83&lt;'END Jul 2020'!P78,0,IF($C$82*$C$83&lt;=('END Jul 2020'!R78+'END Jul 2020'!P78),(($C$82*$C$83-'END Jul 2020'!P78)*'END Jul 2020'!Q78/100),(('END Jul 2020'!R78)*'END Jul 2020'!Q78/100))),0)</f>
        <v>0</v>
      </c>
      <c r="F101" s="215">
        <f>IF(AND('END Jul 2020'!R78&gt;0,'END Jul 2020'!T78&gt;0),IF(($C$82*$C$83&lt;'END Jul 2020'!T78),(0),($C$82*$C$83*'END Jul 2020'!T78)*'END Jul 2020'!U78/100),IF(AND('END Jul 2020'!R78&gt;0,'END Jul 2020'!T78=""),IF(($C$82*$C$83&lt;'END Jul 2020'!R78+'END Jul 2020'!P78),(0),(($C$82*$C$83-('END Jul 2020'!R78+'END Jul 2020'!P78))*'END Jul 2020'!S78/100)),IF(AND('END Jul 2020'!P78&gt;0,'END Jul 2020'!R78=""&gt;0),IF(($C$82*$C$83&lt;'END Jul 2020'!P78),(0),($C$82*$C$83-'END Jul 2020'!P78)*'END Jul 2020'!Q78/100),0)))</f>
        <v>0</v>
      </c>
      <c r="G101" s="215">
        <f>($C$82*$C$84)*'END Jul 2020'!AH78/100</f>
        <v>103.53272727272726</v>
      </c>
      <c r="H101" s="215">
        <f>($C$82*$C$85)*'END Jul 2020'!W78/100</f>
        <v>64.8</v>
      </c>
      <c r="I101" s="215">
        <f t="shared" si="60"/>
        <v>503.21890909090905</v>
      </c>
      <c r="J101" s="377">
        <f t="shared" si="61"/>
        <v>1677.7309090909089</v>
      </c>
      <c r="K101" s="209">
        <f t="shared" si="62"/>
        <v>2012.8756363636362</v>
      </c>
      <c r="L101" s="181">
        <f t="shared" si="55"/>
        <v>2214.1632</v>
      </c>
      <c r="M101" s="209">
        <f>'END Jul 2020'!AZ78</f>
        <v>0</v>
      </c>
      <c r="N101" s="209">
        <f>'END Jul 2020'!BA78</f>
        <v>0</v>
      </c>
      <c r="O101" s="209">
        <f>'END Jul 2020'!BB78</f>
        <v>0</v>
      </c>
      <c r="P101" s="209">
        <f>'END Jul 2020'!BC78</f>
        <v>0</v>
      </c>
      <c r="Q101" s="378" t="str">
        <f t="shared" si="56"/>
        <v>No discount</v>
      </c>
      <c r="R101" s="378" t="str">
        <f t="shared" si="57"/>
        <v>Inclusive</v>
      </c>
      <c r="S101" s="379">
        <f t="shared" si="58"/>
        <v>2012.8756363636362</v>
      </c>
      <c r="T101" s="209">
        <f t="shared" si="59"/>
        <v>2012.8756363636362</v>
      </c>
      <c r="U101" s="381">
        <f t="shared" si="63"/>
        <v>2214.1632</v>
      </c>
      <c r="V101" s="381">
        <f t="shared" si="63"/>
        <v>2214.1632</v>
      </c>
      <c r="W101" s="210">
        <f>'END Jul 2020'!BL79</f>
        <v>0</v>
      </c>
      <c r="X101" s="211" t="str">
        <f>'END Jul 2020'!BM79</f>
        <v>n</v>
      </c>
    </row>
    <row r="102" spans="1:24" x14ac:dyDescent="0.15">
      <c r="A102" s="163" t="str">
        <f>'END Jul 2020'!K79</f>
        <v>Simply Energy</v>
      </c>
      <c r="B102" s="158" t="str">
        <f>'END Jul 2020'!L79</f>
        <v>Saver</v>
      </c>
      <c r="C102" s="215">
        <f>IF('END Jul 2020'!BP79=0,91*'END Jul 2020'!M79/100,(91*'END Jul 2020'!M79/100)+'END Jul 2020'!BP79/4)</f>
        <v>81.072727272727263</v>
      </c>
      <c r="D102" s="215">
        <f>IF('END Jul 2020'!O79="",$C$82*$C$83*'END Jul 2020'!N79/100,IF($C$82*$C$83&gt;='END Jul 2020'!P79,('END Jul 2020'!P79*'END Jul 2020'!N79/100),($C$82*$C$83*'END Jul 2020'!N79/100)))</f>
        <v>313.2</v>
      </c>
      <c r="E102" s="215">
        <f>IF(AND('END Jul 2020'!P79&gt;0,'END Jul 2020'!R79&gt;0),IF($C$82*$C$83&lt;'END Jul 2020'!P79,0,IF($C$82*$C$83&lt;=('END Jul 2020'!R79+'END Jul 2020'!P79),(($C$82*$C$83-'END Jul 2020'!P79)*'END Jul 2020'!Q79/100),(('END Jul 2020'!R79)*'END Jul 2020'!Q79/100))),0)</f>
        <v>0</v>
      </c>
      <c r="F102" s="215">
        <f>IF(AND('END Jul 2020'!R79&gt;0,'END Jul 2020'!T79&gt;0),IF(($C$82*$C$83&lt;'END Jul 2020'!T79),(0),($C$82*$C$83*'END Jul 2020'!T79)*'END Jul 2020'!U79/100),IF(AND('END Jul 2020'!R79&gt;0,'END Jul 2020'!T79=""),IF(($C$82*$C$83&lt;'END Jul 2020'!R79+'END Jul 2020'!P79),(0),(($C$82*$C$83-('END Jul 2020'!R79+'END Jul 2020'!P79))*'END Jul 2020'!S79/100)),IF(AND('END Jul 2020'!P79&gt;0,'END Jul 2020'!R79=""&gt;0),IF(($C$82*$C$83&lt;'END Jul 2020'!P79),(0),($C$82*$C$83-'END Jul 2020'!P79)*'END Jul 2020'!Q79/100),0)))</f>
        <v>0</v>
      </c>
      <c r="G102" s="215">
        <f>($C$82*$C$84)*'END Jul 2020'!AH79/100</f>
        <v>163.03090909090909</v>
      </c>
      <c r="H102" s="215">
        <f>($C$82*$C$85)*'END Jul 2020'!W79/100</f>
        <v>61.199999999999989</v>
      </c>
      <c r="I102" s="215">
        <f t="shared" si="60"/>
        <v>618.50363636363636</v>
      </c>
      <c r="J102" s="377">
        <f t="shared" si="61"/>
        <v>2149.7236363636366</v>
      </c>
      <c r="K102" s="209">
        <f t="shared" si="62"/>
        <v>2474.0145454545454</v>
      </c>
      <c r="L102" s="181">
        <f t="shared" si="55"/>
        <v>2721.4160000000002</v>
      </c>
      <c r="M102" s="209">
        <f>'END Jul 2020'!AZ79</f>
        <v>0</v>
      </c>
      <c r="N102" s="209">
        <f>'END Jul 2020'!BA79</f>
        <v>20</v>
      </c>
      <c r="O102" s="209">
        <f>'END Jul 2020'!BB79</f>
        <v>0</v>
      </c>
      <c r="P102" s="209">
        <f>'END Jul 2020'!BC79</f>
        <v>0</v>
      </c>
      <c r="Q102" s="378" t="str">
        <f t="shared" si="56"/>
        <v>Guaranteed off usENDe</v>
      </c>
      <c r="R102" s="378" t="str">
        <f t="shared" si="57"/>
        <v>Exclusive</v>
      </c>
      <c r="S102" s="379">
        <f t="shared" si="58"/>
        <v>2044.0698181818182</v>
      </c>
      <c r="T102" s="209">
        <f t="shared" si="59"/>
        <v>2044.0698181818182</v>
      </c>
      <c r="U102" s="381">
        <f t="shared" si="63"/>
        <v>2248.4768000000004</v>
      </c>
      <c r="V102" s="381">
        <f t="shared" si="63"/>
        <v>2248.4768000000004</v>
      </c>
      <c r="W102" s="210">
        <f>'END Jul 2020'!BL80</f>
        <v>0</v>
      </c>
      <c r="X102" s="211" t="str">
        <f>'END Jul 2020'!BM80</f>
        <v>n</v>
      </c>
    </row>
    <row r="103" spans="1:24" x14ac:dyDescent="0.15">
      <c r="A103" s="163" t="str">
        <f>'END Jul 2020'!K80</f>
        <v>1st Energy</v>
      </c>
      <c r="B103" s="158" t="str">
        <f>'END Jul 2020'!L80</f>
        <v>1st Saver</v>
      </c>
      <c r="C103" s="215">
        <f>IF('END Jul 2020'!BP80=0,91*'END Jul 2020'!M80/100,(91*'END Jul 2020'!M80/100)+'END Jul 2020'!BP80/4)</f>
        <v>117.39</v>
      </c>
      <c r="D103" s="215">
        <f>IF('END Jul 2020'!O80="",$C$82*$C$83*'END Jul 2020'!N80/100,IF($C$82*$C$83&gt;='END Jul 2020'!P80,('END Jul 2020'!P80*'END Jul 2020'!N80/100),($C$82*$C$83*'END Jul 2020'!N80/100)))</f>
        <v>220.09090909090904</v>
      </c>
      <c r="E103" s="215">
        <f>IF(AND('END Jul 2020'!P80&gt;0,'END Jul 2020'!R80&gt;0),IF($C$82*$C$83&lt;'END Jul 2020'!P80,0,IF($C$82*$C$83&lt;=('END Jul 2020'!R80+'END Jul 2020'!P80),(($C$82*$C$83-'END Jul 2020'!P80)*'END Jul 2020'!Q80/100),(('END Jul 2020'!R80)*'END Jul 2020'!Q80/100))),0)</f>
        <v>0</v>
      </c>
      <c r="F103" s="215">
        <f>IF(AND('END Jul 2020'!R80&gt;0,'END Jul 2020'!T80&gt;0),IF(($C$82*$C$83&lt;'END Jul 2020'!T80),(0),($C$82*$C$83*'END Jul 2020'!T80)*'END Jul 2020'!U80/100),IF(AND('END Jul 2020'!R80&gt;0,'END Jul 2020'!T80=""),IF(($C$82*$C$83&lt;'END Jul 2020'!R80+'END Jul 2020'!P80),(0),(($C$82*$C$83-('END Jul 2020'!R80+'END Jul 2020'!P80))*'END Jul 2020'!S80/100)),IF(AND('END Jul 2020'!P80&gt;0,'END Jul 2020'!R80=""&gt;0),IF(($C$82*$C$83&lt;'END Jul 2020'!P80),(0),($C$82*$C$83-'END Jul 2020'!P80)*'END Jul 2020'!Q80/100),0)))</f>
        <v>0</v>
      </c>
      <c r="G103" s="215">
        <f>($C$82*$C$84)*'END Jul 2020'!AH80/100</f>
        <v>117.03272727272726</v>
      </c>
      <c r="H103" s="215">
        <f>($C$82*$C$85)*'END Jul 2020'!W80/100</f>
        <v>68.269090909090906</v>
      </c>
      <c r="I103" s="215">
        <f t="shared" si="60"/>
        <v>522.78272727272724</v>
      </c>
      <c r="J103" s="377">
        <f t="shared" si="61"/>
        <v>1621.570909090909</v>
      </c>
      <c r="K103" s="209">
        <f t="shared" si="62"/>
        <v>2091.130909090909</v>
      </c>
      <c r="L103" s="181">
        <f t="shared" si="55"/>
        <v>2300.2440000000001</v>
      </c>
      <c r="M103" s="209">
        <f>'END Jul 2020'!AZ80</f>
        <v>13</v>
      </c>
      <c r="N103" s="209">
        <f>'END Jul 2020'!BA80</f>
        <v>0</v>
      </c>
      <c r="O103" s="209">
        <f>'END Jul 2020'!BB80</f>
        <v>0</v>
      </c>
      <c r="P103" s="209">
        <f>'END Jul 2020'!BC80</f>
        <v>0</v>
      </c>
      <c r="Q103" s="378" t="str">
        <f t="shared" si="56"/>
        <v>Guaranteed off bill</v>
      </c>
      <c r="R103" s="378" t="str">
        <f t="shared" si="57"/>
        <v>Exclusive</v>
      </c>
      <c r="S103" s="379">
        <f t="shared" si="58"/>
        <v>1819.2838909090908</v>
      </c>
      <c r="T103" s="209">
        <f t="shared" si="59"/>
        <v>1819.2838909090908</v>
      </c>
      <c r="U103" s="381">
        <f t="shared" si="63"/>
        <v>2001.21228</v>
      </c>
      <c r="V103" s="381">
        <f t="shared" si="63"/>
        <v>2001.21228</v>
      </c>
      <c r="W103" s="210">
        <f>'END Jul 2020'!BL81</f>
        <v>0</v>
      </c>
      <c r="X103" s="211" t="str">
        <f>'END Jul 2020'!BM81</f>
        <v>n</v>
      </c>
    </row>
    <row r="104" spans="1:24" x14ac:dyDescent="0.15">
      <c r="A104" s="163" t="str">
        <f>'END Jul 2020'!K81</f>
        <v>Amaysim</v>
      </c>
      <c r="B104" s="158" t="str">
        <f>'END Jul 2020'!L81</f>
        <v>Post-paid Electricity</v>
      </c>
      <c r="C104" s="215">
        <f>IF('END Jul 2020'!BP81=0,91*'END Jul 2020'!M81/100,(91*'END Jul 2020'!M81/100)+'END Jul 2020'!BP81/4)</f>
        <v>72.469090909090895</v>
      </c>
      <c r="D104" s="215">
        <f>IF('END Jul 2020'!O81="",$C$82*$C$83*'END Jul 2020'!N81/100,IF($C$82*$C$83&gt;='END Jul 2020'!P81,('END Jul 2020'!P81*'END Jul 2020'!N81/100),($C$82*$C$83*'END Jul 2020'!N81/100)))</f>
        <v>228.35454545454544</v>
      </c>
      <c r="E104" s="215">
        <f>IF(AND('END Jul 2020'!P81&gt;0,'END Jul 2020'!R81&gt;0),IF($C$82*$C$83&lt;'END Jul 2020'!P81,0,IF($C$82*$C$83&lt;=('END Jul 2020'!R81+'END Jul 2020'!P81),(($C$82*$C$83-'END Jul 2020'!P81)*'END Jul 2020'!Q81/100),(('END Jul 2020'!R81)*'END Jul 2020'!Q81/100))),0)</f>
        <v>0</v>
      </c>
      <c r="F104" s="215">
        <f>IF(AND('END Jul 2020'!R81&gt;0,'END Jul 2020'!T81&gt;0),IF(($C$82*$C$83&lt;'END Jul 2020'!T81),(0),($C$82*$C$83*'END Jul 2020'!T81)*'END Jul 2020'!U81/100),IF(AND('END Jul 2020'!R81&gt;0,'END Jul 2020'!T81=""),IF(($C$82*$C$83&lt;'END Jul 2020'!R81+'END Jul 2020'!P81),(0),(($C$82*$C$83-('END Jul 2020'!R81+'END Jul 2020'!P81))*'END Jul 2020'!S81/100)),IF(AND('END Jul 2020'!P81&gt;0,'END Jul 2020'!R81=""&gt;0),IF(($C$82*$C$83&lt;'END Jul 2020'!P81),(0),($C$82*$C$83-'END Jul 2020'!P81)*'END Jul 2020'!Q81/100),0)))</f>
        <v>0</v>
      </c>
      <c r="G104" s="215">
        <f>($C$82*$C$84)*'END Jul 2020'!AH81/100</f>
        <v>113.59636363636362</v>
      </c>
      <c r="H104" s="215">
        <f>($C$82*$C$85)*'END Jul 2020'!W81/100</f>
        <v>74.127272727272711</v>
      </c>
      <c r="I104" s="215">
        <f t="shared" si="60"/>
        <v>488.54727272727268</v>
      </c>
      <c r="J104" s="377">
        <f t="shared" si="61"/>
        <v>1664.3127272727272</v>
      </c>
      <c r="K104" s="209">
        <f t="shared" si="62"/>
        <v>1954.1890909090907</v>
      </c>
      <c r="L104" s="181">
        <f t="shared" si="55"/>
        <v>2149.6080000000002</v>
      </c>
      <c r="M104" s="209">
        <f>'END Jul 2020'!AZ81</f>
        <v>0</v>
      </c>
      <c r="N104" s="209">
        <f>'END Jul 2020'!BA81</f>
        <v>0</v>
      </c>
      <c r="O104" s="209">
        <f>'END Jul 2020'!BB81</f>
        <v>0</v>
      </c>
      <c r="P104" s="209">
        <f>'END Jul 2020'!BC81</f>
        <v>0</v>
      </c>
      <c r="Q104" s="378" t="str">
        <f t="shared" si="56"/>
        <v>No discount</v>
      </c>
      <c r="R104" s="378" t="str">
        <f t="shared" si="57"/>
        <v>Exclusive</v>
      </c>
      <c r="S104" s="379">
        <f t="shared" si="58"/>
        <v>1954.1890909090907</v>
      </c>
      <c r="T104" s="209">
        <f t="shared" si="59"/>
        <v>1954.1890909090907</v>
      </c>
      <c r="U104" s="381">
        <f t="shared" si="63"/>
        <v>2149.6080000000002</v>
      </c>
      <c r="V104" s="381">
        <f t="shared" si="63"/>
        <v>2149.6080000000002</v>
      </c>
      <c r="W104" s="210">
        <f>'END Jul 2020'!BL82</f>
        <v>0</v>
      </c>
      <c r="X104" s="211" t="str">
        <f>'END Jul 2020'!BM82</f>
        <v>n</v>
      </c>
    </row>
    <row r="105" spans="1:24" x14ac:dyDescent="0.15">
      <c r="A105" s="163" t="str">
        <f>'END Jul 2020'!K82</f>
        <v>DC Power Co</v>
      </c>
      <c r="B105" s="158" t="str">
        <f>'END Jul 2020'!L82</f>
        <v>Market offer</v>
      </c>
      <c r="C105" s="215">
        <f>IF('END Jul 2020'!BP82=0,91*'END Jul 2020'!M82/100,(91*'END Jul 2020'!M82/100)+'END Jul 2020'!BP82/4)</f>
        <v>101.24472727272727</v>
      </c>
      <c r="D105" s="215">
        <f>IF('END Jul 2020'!O82="",$C$82*$C$83*'END Jul 2020'!N82/100,IF($C$82*$C$83&gt;='END Jul 2020'!P82,('END Jul 2020'!P82*'END Jul 2020'!N82/100),($C$82*$C$83*'END Jul 2020'!N82/100)))</f>
        <v>277.93636363636358</v>
      </c>
      <c r="E105" s="215">
        <f>IF(AND('END Jul 2020'!P82&gt;0,'END Jul 2020'!R82&gt;0),IF($C$82*$C$83&lt;'END Jul 2020'!P82,0,IF($C$82*$C$83&lt;=('END Jul 2020'!R82+'END Jul 2020'!P82),(($C$82*$C$83-'END Jul 2020'!P82)*'END Jul 2020'!Q82/100),(('END Jul 2020'!R82)*'END Jul 2020'!Q82/100))),0)</f>
        <v>0</v>
      </c>
      <c r="F105" s="215">
        <f>IF(AND('END Jul 2020'!R82&gt;0,'END Jul 2020'!T82&gt;0),IF(($C$82*$C$83&lt;'END Jul 2020'!T82),(0),($C$82*$C$83*'END Jul 2020'!T82)*'END Jul 2020'!U82/100),IF(AND('END Jul 2020'!R82&gt;0,'END Jul 2020'!T82=""),IF(($C$82*$C$83&lt;'END Jul 2020'!R82+'END Jul 2020'!P82),(0),(($C$82*$C$83-('END Jul 2020'!R82+'END Jul 2020'!P82))*'END Jul 2020'!S82/100)),IF(AND('END Jul 2020'!P82&gt;0,'END Jul 2020'!R82=""&gt;0),IF(($C$82*$C$83&lt;'END Jul 2020'!P82),(0),($C$82*$C$83-'END Jul 2020'!P82)*'END Jul 2020'!Q82/100),0)))</f>
        <v>0</v>
      </c>
      <c r="G105" s="215">
        <f>($C$82*$C$84)*'END Jul 2020'!AH82/100</f>
        <v>147.32181818181817</v>
      </c>
      <c r="H105" s="215">
        <f>($C$82*$C$85)*'END Jul 2020'!W82/100</f>
        <v>93.50181818181818</v>
      </c>
      <c r="I105" s="215">
        <f t="shared" si="60"/>
        <v>620.00472727272722</v>
      </c>
      <c r="J105" s="377">
        <f t="shared" si="61"/>
        <v>2075.04</v>
      </c>
      <c r="K105" s="209">
        <f t="shared" si="62"/>
        <v>2480.0189090909089</v>
      </c>
      <c r="L105" s="181">
        <f t="shared" si="55"/>
        <v>2728.0207999999998</v>
      </c>
      <c r="M105" s="209">
        <f>'END Jul 2020'!AZ82</f>
        <v>0</v>
      </c>
      <c r="N105" s="209">
        <f>'END Jul 2020'!BA82</f>
        <v>0</v>
      </c>
      <c r="O105" s="209">
        <f>'END Jul 2020'!BB82</f>
        <v>0</v>
      </c>
      <c r="P105" s="209">
        <f>'END Jul 2020'!BC82</f>
        <v>0</v>
      </c>
      <c r="Q105" s="378" t="str">
        <f t="shared" si="56"/>
        <v>No discount</v>
      </c>
      <c r="R105" s="378" t="str">
        <f t="shared" si="57"/>
        <v>Exclusive</v>
      </c>
      <c r="S105" s="379">
        <f t="shared" si="58"/>
        <v>2480.0189090909089</v>
      </c>
      <c r="T105" s="209">
        <f t="shared" si="59"/>
        <v>2480.0189090909089</v>
      </c>
      <c r="U105" s="381">
        <f t="shared" si="63"/>
        <v>2728.0207999999998</v>
      </c>
      <c r="V105" s="381">
        <f t="shared" si="63"/>
        <v>2728.0207999999998</v>
      </c>
      <c r="W105" s="210">
        <f>'END Jul 2020'!BL83</f>
        <v>0</v>
      </c>
      <c r="X105" s="211" t="str">
        <f>'END Jul 2020'!BM83</f>
        <v>n</v>
      </c>
    </row>
    <row r="106" spans="1:24" x14ac:dyDescent="0.15">
      <c r="A106" s="163" t="str">
        <f>'END Jul 2020'!K83</f>
        <v>ReAmped Energy</v>
      </c>
      <c r="B106" s="158" t="str">
        <f>'END Jul 2020'!L83</f>
        <v>Market offer</v>
      </c>
      <c r="C106" s="215">
        <f>IF('END Jul 2020'!BP83=0,91*'END Jul 2020'!M83/100,(91*'END Jul 2020'!M83/100)+'END Jul 2020'!BP83/4)</f>
        <v>67.703999999999994</v>
      </c>
      <c r="D106" s="215">
        <f>IF('END Jul 2020'!O83="",$C$82*$C$83*'END Jul 2020'!N83/100,IF($C$82*$C$83&gt;='END Jul 2020'!P83,('END Jul 2020'!P83*'END Jul 2020'!N83/100),($C$82*$C$83*'END Jul 2020'!N83/100)))</f>
        <v>266.23636363636359</v>
      </c>
      <c r="E106" s="215">
        <f>IF(AND('END Jul 2020'!P83&gt;0,'END Jul 2020'!R83&gt;0),IF($C$82*$C$83&lt;'END Jul 2020'!P83,0,IF($C$82*$C$83&lt;=('END Jul 2020'!R83+'END Jul 2020'!P83),(($C$82*$C$83-'END Jul 2020'!P83)*'END Jul 2020'!Q83/100),(('END Jul 2020'!R83)*'END Jul 2020'!Q83/100))),0)</f>
        <v>0</v>
      </c>
      <c r="F106" s="215">
        <f>IF(AND('END Jul 2020'!R83&gt;0,'END Jul 2020'!T83&gt;0),IF(($C$82*$C$83&lt;'END Jul 2020'!T83),(0),($C$82*$C$83*'END Jul 2020'!T83)*'END Jul 2020'!U83/100),IF(AND('END Jul 2020'!R83&gt;0,'END Jul 2020'!T83=""),IF(($C$82*$C$83&lt;'END Jul 2020'!R83+'END Jul 2020'!P83),(0),(($C$82*$C$83-('END Jul 2020'!R83+'END Jul 2020'!P83))*'END Jul 2020'!S83/100)),IF(AND('END Jul 2020'!P83&gt;0,'END Jul 2020'!R83=""&gt;0),IF(($C$82*$C$83&lt;'END Jul 2020'!P83),(0),($C$82*$C$83-'END Jul 2020'!P83)*'END Jul 2020'!Q83/100),0)))</f>
        <v>0</v>
      </c>
      <c r="G106" s="215">
        <f>($C$82*$C$84)*'END Jul 2020'!AH83/100</f>
        <v>125.3781818181818</v>
      </c>
      <c r="H106" s="215">
        <f>($C$82*$C$85)*'END Jul 2020'!W83/100</f>
        <v>44.901818181818179</v>
      </c>
      <c r="I106" s="215">
        <f t="shared" si="60"/>
        <v>504.22036363636357</v>
      </c>
      <c r="J106" s="377">
        <f t="shared" si="61"/>
        <v>1746.0654545454543</v>
      </c>
      <c r="K106" s="209">
        <f t="shared" si="62"/>
        <v>2016.8814545454543</v>
      </c>
      <c r="L106" s="181">
        <f t="shared" si="55"/>
        <v>2218.5695999999998</v>
      </c>
      <c r="M106" s="209">
        <f>'END Jul 2020'!AZ83</f>
        <v>0</v>
      </c>
      <c r="N106" s="209">
        <f>'END Jul 2020'!BA83</f>
        <v>0</v>
      </c>
      <c r="O106" s="209">
        <f>'END Jul 2020'!BB83</f>
        <v>0</v>
      </c>
      <c r="P106" s="209">
        <f>'END Jul 2020'!BC83</f>
        <v>0</v>
      </c>
      <c r="Q106" s="378" t="str">
        <f t="shared" si="56"/>
        <v>No discount</v>
      </c>
      <c r="R106" s="378" t="str">
        <f t="shared" si="57"/>
        <v>Exclusive</v>
      </c>
      <c r="S106" s="379">
        <f t="shared" si="58"/>
        <v>2016.8814545454543</v>
      </c>
      <c r="T106" s="209">
        <f t="shared" si="59"/>
        <v>2016.8814545454543</v>
      </c>
      <c r="U106" s="381">
        <f t="shared" si="63"/>
        <v>2218.5695999999998</v>
      </c>
      <c r="V106" s="381">
        <f t="shared" si="63"/>
        <v>2218.5695999999998</v>
      </c>
      <c r="W106" s="210">
        <f>'END Jul 2020'!BL84</f>
        <v>0</v>
      </c>
      <c r="X106" s="211" t="str">
        <f>'END Jul 2020'!BM84</f>
        <v>n</v>
      </c>
    </row>
    <row r="107" spans="1:24" x14ac:dyDescent="0.15">
      <c r="A107" s="163" t="str">
        <f>'END Jul 2020'!K84</f>
        <v>Enova Energy</v>
      </c>
      <c r="B107" s="158" t="str">
        <f>'END Jul 2020'!L84</f>
        <v>Community Plus</v>
      </c>
      <c r="C107" s="215">
        <f>IF('END Jul 2020'!BP84=0,91*'END Jul 2020'!M84/100,(91*'END Jul 2020'!M84/100)+'END Jul 2020'!BP84/4)</f>
        <v>81.899999999999991</v>
      </c>
      <c r="D107" s="215">
        <f>IF('END Jul 2020'!O84="",$C$82*$C$83*'END Jul 2020'!N84/100,IF($C$82*$C$83&gt;='END Jul 2020'!P84,('END Jul 2020'!P84*'END Jul 2020'!N84/100),($C$82*$C$83*'END Jul 2020'!N84/100)))</f>
        <v>286.36363636363637</v>
      </c>
      <c r="E107" s="215">
        <f>IF(AND('END Jul 2020'!P84&gt;0,'END Jul 2020'!R84&gt;0),IF($C$82*$C$83&lt;'END Jul 2020'!P84,0,IF($C$82*$C$83&lt;=('END Jul 2020'!R84+'END Jul 2020'!P84),(($C$82*$C$83-'END Jul 2020'!P84)*'END Jul 2020'!Q84/100),(('END Jul 2020'!R84)*'END Jul 2020'!Q84/100))),0)</f>
        <v>0</v>
      </c>
      <c r="F107" s="215">
        <f>IF(AND('END Jul 2020'!R84&gt;0,'END Jul 2020'!T84&gt;0),IF(($C$82*$C$83&lt;'END Jul 2020'!T84),(0),($C$82*$C$83*'END Jul 2020'!T84)*'END Jul 2020'!U84/100),IF(AND('END Jul 2020'!R84&gt;0,'END Jul 2020'!T84=""),IF(($C$82*$C$83&lt;'END Jul 2020'!R84+'END Jul 2020'!P84),(0),(($C$82*$C$83-('END Jul 2020'!R84+'END Jul 2020'!P84))*'END Jul 2020'!S84/100)),IF(AND('END Jul 2020'!P84&gt;0,'END Jul 2020'!R84=""&gt;0),IF(($C$82*$C$83&lt;'END Jul 2020'!P84),(0),($C$82*$C$83-'END Jul 2020'!P84)*'END Jul 2020'!Q84/100),0)))</f>
        <v>0</v>
      </c>
      <c r="G107" s="215">
        <f>($C$82*$C$84)*'END Jul 2020'!AH84/100</f>
        <v>117.8181818181818</v>
      </c>
      <c r="H107" s="215">
        <f>($C$82*$C$85)*'END Jul 2020'!W84/100</f>
        <v>62.181818181818173</v>
      </c>
      <c r="I107" s="215">
        <f t="shared" si="60"/>
        <v>548.26363636363635</v>
      </c>
      <c r="J107" s="377">
        <f t="shared" si="61"/>
        <v>1865.4545454545455</v>
      </c>
      <c r="K107" s="209">
        <f t="shared" si="62"/>
        <v>2193.0545454545454</v>
      </c>
      <c r="L107" s="181">
        <f t="shared" si="55"/>
        <v>2412.36</v>
      </c>
      <c r="M107" s="209">
        <f>'END Jul 2020'!AZ84</f>
        <v>0</v>
      </c>
      <c r="N107" s="209">
        <f>'END Jul 2020'!BA84</f>
        <v>0</v>
      </c>
      <c r="O107" s="209">
        <f>'END Jul 2020'!BB84</f>
        <v>0</v>
      </c>
      <c r="P107" s="209">
        <f>'END Jul 2020'!BC84</f>
        <v>3</v>
      </c>
      <c r="Q107" s="378" t="str">
        <f t="shared" si="56"/>
        <v>Pay-on-time off usENDe</v>
      </c>
      <c r="R107" s="378" t="str">
        <f t="shared" si="57"/>
        <v>Exclusive</v>
      </c>
      <c r="S107" s="379">
        <f t="shared" si="58"/>
        <v>2193.0545454545454</v>
      </c>
      <c r="T107" s="209">
        <f t="shared" si="59"/>
        <v>2137.090909090909</v>
      </c>
      <c r="U107" s="381">
        <f t="shared" si="63"/>
        <v>2412.36</v>
      </c>
      <c r="V107" s="381">
        <f t="shared" si="63"/>
        <v>2350.8000000000002</v>
      </c>
      <c r="W107" s="210">
        <f>'END Jul 2020'!BL85</f>
        <v>0</v>
      </c>
      <c r="X107" s="211" t="str">
        <f>'END Jul 2020'!BM85</f>
        <v>n</v>
      </c>
    </row>
    <row r="108" spans="1:24" x14ac:dyDescent="0.15">
      <c r="A108" s="163" t="str">
        <f>'END Jul 2020'!K85</f>
        <v>Sumo Power</v>
      </c>
      <c r="B108" s="158" t="str">
        <f>'END Jul 2020'!L85</f>
        <v>Lite</v>
      </c>
      <c r="C108" s="215">
        <f>IF('END Jul 2020'!BP85=0,91*'END Jul 2020'!M85/100,(91*'END Jul 2020'!M85/100)+'END Jul 2020'!BP85/4)</f>
        <v>77.349999999999994</v>
      </c>
      <c r="D108" s="215">
        <f>IF('END Jul 2020'!O85="",$C$82*$C$83*'END Jul 2020'!N85/100,IF($C$82*$C$83&gt;='END Jul 2020'!P85,('END Jul 2020'!P85*'END Jul 2020'!N85/100),($C$82*$C$83*'END Jul 2020'!N85/100)))</f>
        <v>255.59999999999997</v>
      </c>
      <c r="E108" s="215">
        <f>IF(AND('END Jul 2020'!P85&gt;0,'END Jul 2020'!R85&gt;0),IF($C$82*$C$83&lt;'END Jul 2020'!P85,0,IF($C$82*$C$83&lt;=('END Jul 2020'!R85+'END Jul 2020'!P85),(($C$82*$C$83-'END Jul 2020'!P85)*'END Jul 2020'!Q85/100),(('END Jul 2020'!R85)*'END Jul 2020'!Q85/100))),0)</f>
        <v>0</v>
      </c>
      <c r="F108" s="215">
        <f>IF(AND('END Jul 2020'!R85&gt;0,'END Jul 2020'!T85&gt;0),IF(($C$82*$C$83&lt;'END Jul 2020'!T85),(0),($C$82*$C$83*'END Jul 2020'!T85)*'END Jul 2020'!U85/100),IF(AND('END Jul 2020'!R85&gt;0,'END Jul 2020'!T85=""),IF(($C$82*$C$83&lt;'END Jul 2020'!R85+'END Jul 2020'!P85),(0),(($C$82*$C$83-('END Jul 2020'!R85+'END Jul 2020'!P85))*'END Jul 2020'!S85/100)),IF(AND('END Jul 2020'!P85&gt;0,'END Jul 2020'!R85=""&gt;0),IF(($C$82*$C$83&lt;'END Jul 2020'!P85),(0),($C$82*$C$83-'END Jul 2020'!P85)*'END Jul 2020'!Q85/100),0)))</f>
        <v>0</v>
      </c>
      <c r="G108" s="215">
        <f>($C$82*$C$84)*'END Jul 2020'!AH85/100</f>
        <v>126.35999999999999</v>
      </c>
      <c r="H108" s="215">
        <f>($C$82*$C$85)*'END Jul 2020'!W85/100</f>
        <v>73.8</v>
      </c>
      <c r="I108" s="215">
        <f t="shared" ref="I108" si="64">SUM(C108:H108)</f>
        <v>533.1099999999999</v>
      </c>
      <c r="J108" s="377">
        <f t="shared" ref="J108" si="65">(I108-C108)*4</f>
        <v>1823.0399999999995</v>
      </c>
      <c r="K108" s="209">
        <f t="shared" ref="K108" si="66">I108*4</f>
        <v>2132.4399999999996</v>
      </c>
      <c r="L108" s="181">
        <f t="shared" ref="L108" si="67">K108*1.1</f>
        <v>2345.6839999999997</v>
      </c>
      <c r="M108" s="209">
        <f>'END Jul 2020'!AZ85</f>
        <v>0</v>
      </c>
      <c r="N108" s="209">
        <f>'END Jul 2020'!BA85</f>
        <v>0</v>
      </c>
      <c r="O108" s="209">
        <f>'END Jul 2020'!BB85</f>
        <v>0</v>
      </c>
      <c r="P108" s="209">
        <f>'END Jul 2020'!BC85</f>
        <v>0</v>
      </c>
      <c r="Q108" s="378" t="str">
        <f t="shared" si="56"/>
        <v>No discount</v>
      </c>
      <c r="R108" s="378" t="str">
        <f t="shared" ref="R108" si="68">IF(OR(A108="Origin Energy",A108="Red Energy",A108="Powershop"),"Inclusive","Exclusive")</f>
        <v>Exclusive</v>
      </c>
      <c r="S108" s="379">
        <f t="shared" si="58"/>
        <v>2132.4399999999996</v>
      </c>
      <c r="T108" s="209">
        <f t="shared" si="59"/>
        <v>2132.4399999999996</v>
      </c>
      <c r="U108" s="381">
        <f t="shared" ref="U108" si="69">S108*1.1</f>
        <v>2345.6839999999997</v>
      </c>
      <c r="V108" s="381">
        <f t="shared" ref="V108" si="70">T108*1.1</f>
        <v>2345.6839999999997</v>
      </c>
      <c r="W108" s="210">
        <f>'END Jul 2020'!BL86</f>
        <v>0</v>
      </c>
      <c r="X108" s="211" t="str">
        <f>'END Jul 2020'!BM86</f>
        <v>n</v>
      </c>
    </row>
    <row r="109" spans="1:24" x14ac:dyDescent="0.15">
      <c r="A109" s="163" t="str">
        <f>'END Jul 2020'!K86</f>
        <v>Tango Energy</v>
      </c>
      <c r="B109" s="158" t="str">
        <f>'END Jul 2020'!L86</f>
        <v>Home Select</v>
      </c>
      <c r="C109" s="215">
        <f>IF('END Jul 2020'!BP86=0,91*'END Jul 2020'!M86/100,(91*'END Jul 2020'!M86/100)+'END Jul 2020'!BP86/4)</f>
        <v>86.449999999999989</v>
      </c>
      <c r="D109" s="215">
        <f>IF('END Jul 2020'!O86="",$C$82*$C$83*'END Jul 2020'!N86/100,IF($C$82*$C$83&gt;='END Jul 2020'!P86,('END Jul 2020'!P86*'END Jul 2020'!N86/100),($C$82*$C$83*'END Jul 2020'!N86/100)))</f>
        <v>269.99999999999994</v>
      </c>
      <c r="E109" s="215">
        <f>IF(AND('END Jul 2020'!P86&gt;0,'END Jul 2020'!R86&gt;0),IF($C$82*$C$83&lt;'END Jul 2020'!P86,0,IF($C$82*$C$83&lt;=('END Jul 2020'!R86+'END Jul 2020'!P86),(($C$82*$C$83-'END Jul 2020'!P86)*'END Jul 2020'!Q86/100),(('END Jul 2020'!R86)*'END Jul 2020'!Q86/100))),0)</f>
        <v>0</v>
      </c>
      <c r="F109" s="215">
        <f>IF(AND('END Jul 2020'!R86&gt;0,'END Jul 2020'!T86&gt;0),IF(($C$82*$C$83&lt;'END Jul 2020'!T86),(0),($C$82*$C$83*'END Jul 2020'!T86)*'END Jul 2020'!U86/100),IF(AND('END Jul 2020'!R86&gt;0,'END Jul 2020'!T86=""),IF(($C$82*$C$83&lt;'END Jul 2020'!R86+'END Jul 2020'!P86),(0),(($C$82*$C$83-('END Jul 2020'!R86+'END Jul 2020'!P86))*'END Jul 2020'!S86/100)),IF(AND('END Jul 2020'!P86&gt;0,'END Jul 2020'!R86=""&gt;0),IF(($C$82*$C$83&lt;'END Jul 2020'!P86),(0),($C$82*$C$83-'END Jul 2020'!P86)*'END Jul 2020'!Q86/100),0)))</f>
        <v>0</v>
      </c>
      <c r="G109" s="215">
        <f>($C$82*$C$84)*'END Jul 2020'!AH86/100</f>
        <v>127.43999999999998</v>
      </c>
      <c r="H109" s="215">
        <f>($C$82*$C$85)*'END Jul 2020'!W86/100</f>
        <v>62.28</v>
      </c>
      <c r="I109" s="215">
        <f t="shared" ref="I109:I111" si="71">SUM(C109:H109)</f>
        <v>546.16999999999996</v>
      </c>
      <c r="J109" s="377">
        <f t="shared" ref="J109:J111" si="72">(I109-C109)*4</f>
        <v>1838.8799999999999</v>
      </c>
      <c r="K109" s="209">
        <f t="shared" ref="K109:K111" si="73">I109*4</f>
        <v>2184.6799999999998</v>
      </c>
      <c r="L109" s="181">
        <f t="shared" ref="L109:L111" si="74">K109*1.1</f>
        <v>2403.1480000000001</v>
      </c>
      <c r="M109" s="209">
        <f>'END Jul 2020'!AZ86</f>
        <v>0</v>
      </c>
      <c r="N109" s="209">
        <f>'END Jul 2020'!BA86</f>
        <v>0</v>
      </c>
      <c r="O109" s="209">
        <f>'END Jul 2020'!BB86</f>
        <v>0</v>
      </c>
      <c r="P109" s="209">
        <f>'END Jul 2020'!BC86</f>
        <v>0</v>
      </c>
      <c r="Q109" s="378" t="str">
        <f t="shared" ref="Q109:Q111" si="75">IF(SUM(M109:P109)=0,"No discount",IF(M109&gt;0,"Guaranteed off bill",IF(N109&gt;0,"Guaranteed off usENDe",IF(O109&gt;0,"Pay-on-time off bill","Pay-on-time off usENDe"))))</f>
        <v>No discount</v>
      </c>
      <c r="R109" s="378" t="str">
        <f t="shared" ref="R109:R111" si="76">IF(OR(A109="Origin Energy",A109="Red Energy",A109="Powershop"),"Inclusive","Exclusive")</f>
        <v>Exclusive</v>
      </c>
      <c r="S109" s="379">
        <f t="shared" ref="S109:S111" si="77">IF(AND(Q109="Guaranteed off bill",R109="Inclusive"),((K109*1.1)-((K109*1.1)*M109/100))/1.1,IF(AND(Q109="Guaranteed off usENDe",R109="Inclusive"),((K109*1.1)-((J109*1.1)*N109/100))/1.1,IF(AND(Q109="Guaranteed off bill",R109="Exclusive"),K109-(K109*M109/100),IF(AND(Q109="Guaranteed off usENDe",R109="Exclusive"),K109-(J109*N109/100),IF(R109="Inclusive",((K109*1.1))/1.1,K109)))))</f>
        <v>2184.6799999999998</v>
      </c>
      <c r="T109" s="209">
        <f t="shared" ref="T109:T111" si="78">IF(AND(Q109="Pay-on-time off bill",R109="Inclusive"),((S109*1.1)-((S109*1.1)*O109/100))/1.1,IF(AND(Q109="Pay-on-time off usENDe",R109="Inclusive"),((S109*1.1)-((J109*1.1)*P109/100))/1.1,IF(AND(Q109="Pay-on-time off bill",R109="Exclusive"),S109-(S109*O109/100),IF(AND(Q109="Pay-on-time off usENDe",R109="Exclusive"),S109-(J109*P109/100),IF(R109="Inclusive",((S109*1.1))/1.1,S109)))))</f>
        <v>2184.6799999999998</v>
      </c>
      <c r="U109" s="381">
        <f t="shared" ref="U109:U111" si="79">S109*1.1</f>
        <v>2403.1480000000001</v>
      </c>
      <c r="V109" s="381">
        <f t="shared" ref="V109:V111" si="80">T109*1.1</f>
        <v>2403.1480000000001</v>
      </c>
      <c r="W109" s="210">
        <f>'END Jul 2020'!BL87</f>
        <v>0</v>
      </c>
      <c r="X109" s="211" t="str">
        <f>'END Jul 2020'!BM87</f>
        <v>n</v>
      </c>
    </row>
    <row r="110" spans="1:24" x14ac:dyDescent="0.15">
      <c r="A110" s="163" t="str">
        <f>'END Jul 2020'!K87</f>
        <v>Future X Power</v>
      </c>
      <c r="B110" s="158" t="str">
        <f>'END Jul 2020'!L87</f>
        <v>Flexi Saver</v>
      </c>
      <c r="C110" s="215">
        <f>IF('END Jul 2020'!BP87=0,91*'END Jul 2020'!M87/100,(91*'END Jul 2020'!M87/100)+'END Jul 2020'!BP87/4)</f>
        <v>85.300090909090898</v>
      </c>
      <c r="D110" s="215">
        <f>IF('END Jul 2020'!O87="",$C$82*$C$83*'END Jul 2020'!N87/100,IF($C$82*$C$83&gt;='END Jul 2020'!P87,('END Jul 2020'!P87*'END Jul 2020'!N87/100),($C$82*$C$83*'END Jul 2020'!N87/100)))</f>
        <v>269.5090909090909</v>
      </c>
      <c r="E110" s="215">
        <f>IF(AND('END Jul 2020'!P87&gt;0,'END Jul 2020'!R87&gt;0),IF($C$82*$C$83&lt;'END Jul 2020'!P87,0,IF($C$82*$C$83&lt;=('END Jul 2020'!R87+'END Jul 2020'!P87),(($C$82*$C$83-'END Jul 2020'!P87)*'END Jul 2020'!Q87/100),(('END Jul 2020'!R87)*'END Jul 2020'!Q87/100))),0)</f>
        <v>0</v>
      </c>
      <c r="F110" s="215">
        <f>IF(AND('END Jul 2020'!R87&gt;0,'END Jul 2020'!T87&gt;0),IF(($C$82*$C$83&lt;'END Jul 2020'!T87),(0),($C$82*$C$83*'END Jul 2020'!T87)*'END Jul 2020'!U87/100),IF(AND('END Jul 2020'!R87&gt;0,'END Jul 2020'!T87=""),IF(($C$82*$C$83&lt;'END Jul 2020'!R87+'END Jul 2020'!P87),(0),(($C$82*$C$83-('END Jul 2020'!R87+'END Jul 2020'!P87))*'END Jul 2020'!S87/100)),IF(AND('END Jul 2020'!P87&gt;0,'END Jul 2020'!R87=""&gt;0),IF(($C$82*$C$83&lt;'END Jul 2020'!P87),(0),($C$82*$C$83-'END Jul 2020'!P87)*'END Jul 2020'!Q87/100),0)))</f>
        <v>0</v>
      </c>
      <c r="G110" s="215">
        <f>($C$82*$C$84)*'END Jul 2020'!AH87/100</f>
        <v>125.32909090909089</v>
      </c>
      <c r="H110" s="215">
        <f>($C$82*$C$85)*'END Jul 2020'!W87/100</f>
        <v>76.483636363636364</v>
      </c>
      <c r="I110" s="215">
        <f t="shared" si="71"/>
        <v>556.62190909090907</v>
      </c>
      <c r="J110" s="377">
        <f t="shared" si="72"/>
        <v>1885.2872727272727</v>
      </c>
      <c r="K110" s="209">
        <f t="shared" si="73"/>
        <v>2226.4876363636363</v>
      </c>
      <c r="L110" s="181">
        <f t="shared" si="74"/>
        <v>2449.1364000000003</v>
      </c>
      <c r="M110" s="209">
        <f>'END Jul 2020'!AZ87</f>
        <v>0</v>
      </c>
      <c r="N110" s="209">
        <f>'END Jul 2020'!BA87</f>
        <v>0</v>
      </c>
      <c r="O110" s="209">
        <f>'END Jul 2020'!BB87</f>
        <v>0</v>
      </c>
      <c r="P110" s="209">
        <f>'END Jul 2020'!BC87</f>
        <v>15</v>
      </c>
      <c r="Q110" s="378" t="str">
        <f t="shared" si="75"/>
        <v>Pay-on-time off usENDe</v>
      </c>
      <c r="R110" s="378" t="str">
        <f t="shared" si="76"/>
        <v>Exclusive</v>
      </c>
      <c r="S110" s="379">
        <f t="shared" si="77"/>
        <v>2226.4876363636363</v>
      </c>
      <c r="T110" s="209">
        <f t="shared" si="78"/>
        <v>1943.6945454545453</v>
      </c>
      <c r="U110" s="381">
        <f t="shared" si="79"/>
        <v>2449.1364000000003</v>
      </c>
      <c r="V110" s="381">
        <f t="shared" si="80"/>
        <v>2138.0639999999999</v>
      </c>
      <c r="W110" s="210">
        <f>'END Jul 2020'!BL88</f>
        <v>0</v>
      </c>
      <c r="X110" s="211" t="str">
        <f>'END Jul 2020'!BM88</f>
        <v>n</v>
      </c>
    </row>
    <row r="111" spans="1:24" ht="15" thickBot="1" x14ac:dyDescent="0.2">
      <c r="A111" s="204" t="str">
        <f>'END Jul 2020'!K88</f>
        <v>Kogan Energy</v>
      </c>
      <c r="B111" s="205" t="str">
        <f>'END Jul 2020'!L88</f>
        <v>Market offer</v>
      </c>
      <c r="C111" s="216">
        <f>IF('END Jul 2020'!BP88=0,91*'END Jul 2020'!M88/100,(91*'END Jul 2020'!M88/100)+'END Jul 2020'!BP88/4)</f>
        <v>91.157181818181797</v>
      </c>
      <c r="D111" s="216">
        <f>IF('END Jul 2020'!O88="",$C$82*$C$83*'END Jul 2020'!N88/100,IF($C$82*$C$83&gt;='END Jul 2020'!P88,('END Jul 2020'!P88*'END Jul 2020'!N88/100),($C$82*$C$83*'END Jul 2020'!N88/100)))</f>
        <v>198.49090909090907</v>
      </c>
      <c r="E111" s="216">
        <f>IF(AND('END Jul 2020'!P88&gt;0,'END Jul 2020'!R88&gt;0),IF($C$82*$C$83&lt;'END Jul 2020'!P88,0,IF($C$82*$C$83&lt;=('END Jul 2020'!R88+'END Jul 2020'!P88),(($C$82*$C$83-'END Jul 2020'!P88)*'END Jul 2020'!Q88/100),(('END Jul 2020'!R88)*'END Jul 2020'!Q88/100))),0)</f>
        <v>0</v>
      </c>
      <c r="F111" s="216">
        <f>IF(AND('END Jul 2020'!R88&gt;0,'END Jul 2020'!T88&gt;0),IF(($C$82*$C$83&lt;'END Jul 2020'!T88),(0),($C$82*$C$83*'END Jul 2020'!T88)*'END Jul 2020'!U88/100),IF(AND('END Jul 2020'!R88&gt;0,'END Jul 2020'!T88=""),IF(($C$82*$C$83&lt;'END Jul 2020'!R88+'END Jul 2020'!P88),(0),(($C$82*$C$83-('END Jul 2020'!R88+'END Jul 2020'!P88))*'END Jul 2020'!S88/100)),IF(AND('END Jul 2020'!P88&gt;0,'END Jul 2020'!R88=""&gt;0),IF(($C$82*$C$83&lt;'END Jul 2020'!P88),(0),($C$82*$C$83-'END Jul 2020'!P88)*'END Jul 2020'!Q88/100),0)))</f>
        <v>0</v>
      </c>
      <c r="G111" s="216">
        <f>($C$82*$C$84)*'END Jul 2020'!AH88/100</f>
        <v>95.678181818181798</v>
      </c>
      <c r="H111" s="216">
        <f>($C$82*$C$85)*'END Jul 2020'!W88/100</f>
        <v>62.11636363636363</v>
      </c>
      <c r="I111" s="216">
        <f t="shared" si="71"/>
        <v>447.44263636363632</v>
      </c>
      <c r="J111" s="380">
        <f t="shared" si="72"/>
        <v>1425.1418181818181</v>
      </c>
      <c r="K111" s="212">
        <f t="shared" si="73"/>
        <v>1789.7705454545453</v>
      </c>
      <c r="L111" s="191">
        <f t="shared" si="74"/>
        <v>1968.7475999999999</v>
      </c>
      <c r="M111" s="212">
        <f>'END Jul 2020'!AZ88</f>
        <v>0</v>
      </c>
      <c r="N111" s="212">
        <f>'END Jul 2020'!BA88</f>
        <v>0</v>
      </c>
      <c r="O111" s="212">
        <f>'END Jul 2020'!BB88</f>
        <v>0</v>
      </c>
      <c r="P111" s="212">
        <f>'END Jul 2020'!BC88</f>
        <v>0</v>
      </c>
      <c r="Q111" s="384" t="str">
        <f t="shared" si="75"/>
        <v>No discount</v>
      </c>
      <c r="R111" s="384" t="str">
        <f t="shared" si="76"/>
        <v>Exclusive</v>
      </c>
      <c r="S111" s="385">
        <f t="shared" si="77"/>
        <v>1789.7705454545453</v>
      </c>
      <c r="T111" s="212">
        <f t="shared" si="78"/>
        <v>1789.7705454545453</v>
      </c>
      <c r="U111" s="382">
        <f t="shared" si="79"/>
        <v>1968.7475999999999</v>
      </c>
      <c r="V111" s="382">
        <f t="shared" si="80"/>
        <v>1968.7475999999999</v>
      </c>
      <c r="W111" s="213">
        <f>'END Jul 2020'!BL89</f>
        <v>0</v>
      </c>
      <c r="X111" s="214">
        <f>'END Jul 2020'!BM89</f>
        <v>0</v>
      </c>
    </row>
  </sheetData>
  <sheetProtection algorithmName="SHA-512" hashValue="tl+3VFbe1jJakDlwdYyaAlQIPj79DRN0DvCV/I6j8ZBxDOJEMxYVRxm0m5IVQp3M+v/fnzKH3VujQnX1xEkjBg==" saltValue="R8mWtY2cIsClw2AzBwgWnw==" spinCount="100000" sheet="1" objects="1" scenarios="1"/>
  <pageMargins left="0.75" right="0.75" top="1" bottom="1" header="0.5" footer="0.5"/>
  <legacy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320BBD-D45D-B14A-8638-470F079D098A}">
  <sheetPr codeName="Sheet5"/>
  <dimension ref="A1:V89"/>
  <sheetViews>
    <sheetView topLeftCell="A47" workbookViewId="0">
      <selection activeCell="C64" sqref="C64"/>
    </sheetView>
  </sheetViews>
  <sheetFormatPr baseColWidth="10" defaultRowHeight="13" x14ac:dyDescent="0.15"/>
  <cols>
    <col min="1" max="2" width="20.33203125" style="266" customWidth="1"/>
    <col min="3" max="9" width="12.1640625" style="266" customWidth="1"/>
    <col min="10" max="11" width="12.1640625" style="266" hidden="1" customWidth="1"/>
    <col min="12" max="16" width="12.1640625" style="266" customWidth="1"/>
    <col min="17" max="18" width="12.1640625" style="266" hidden="1" customWidth="1"/>
    <col min="19" max="22" width="12.1640625" style="266" customWidth="1"/>
    <col min="23" max="16384" width="10.83203125" style="266"/>
  </cols>
  <sheetData>
    <row r="1" spans="1:22" ht="14" x14ac:dyDescent="0.15">
      <c r="A1" s="265" t="s">
        <v>561</v>
      </c>
      <c r="B1" s="265"/>
      <c r="C1" s="265"/>
      <c r="D1" s="265"/>
      <c r="E1" s="265"/>
      <c r="F1" s="265"/>
      <c r="G1" s="265"/>
      <c r="H1" s="265"/>
      <c r="I1" s="265"/>
      <c r="J1" s="265"/>
      <c r="K1" s="265"/>
      <c r="L1" s="265"/>
      <c r="M1" s="265"/>
      <c r="N1" s="265"/>
      <c r="O1" s="265"/>
      <c r="P1" s="265"/>
      <c r="Q1" s="265"/>
      <c r="R1" s="265"/>
      <c r="S1" s="265"/>
      <c r="T1" s="265"/>
      <c r="U1" s="265"/>
      <c r="V1" s="265"/>
    </row>
    <row r="2" spans="1:22" ht="14" x14ac:dyDescent="0.15">
      <c r="A2" s="267" t="s">
        <v>592</v>
      </c>
      <c r="B2" s="265"/>
      <c r="C2" s="265"/>
      <c r="D2" s="265"/>
      <c r="E2" s="265"/>
      <c r="F2" s="265"/>
      <c r="G2" s="265"/>
      <c r="H2" s="265"/>
      <c r="I2" s="265"/>
      <c r="J2" s="265"/>
      <c r="K2" s="265"/>
      <c r="L2" s="265"/>
      <c r="M2" s="265"/>
      <c r="N2" s="265"/>
      <c r="O2" s="265"/>
      <c r="P2" s="265"/>
      <c r="Q2" s="265"/>
      <c r="R2" s="265"/>
      <c r="S2" s="265"/>
      <c r="T2" s="265"/>
      <c r="U2" s="265"/>
      <c r="V2" s="265"/>
    </row>
    <row r="3" spans="1:22" ht="15" thickBot="1" x14ac:dyDescent="0.2">
      <c r="A3" s="265"/>
      <c r="B3" s="265"/>
      <c r="C3" s="265"/>
      <c r="D3" s="265"/>
      <c r="E3" s="265"/>
      <c r="F3" s="265"/>
      <c r="G3" s="268"/>
      <c r="H3" s="265"/>
      <c r="I3" s="265"/>
      <c r="J3" s="265"/>
      <c r="K3" s="265"/>
      <c r="L3" s="265"/>
      <c r="M3" s="265"/>
      <c r="N3" s="265"/>
      <c r="O3" s="265"/>
      <c r="P3" s="265"/>
      <c r="Q3" s="265"/>
      <c r="R3" s="265"/>
      <c r="S3" s="265"/>
      <c r="T3" s="265"/>
      <c r="U3" s="265"/>
      <c r="V3" s="265"/>
    </row>
    <row r="4" spans="1:22" ht="14" x14ac:dyDescent="0.15">
      <c r="A4" s="166" t="s">
        <v>639</v>
      </c>
      <c r="B4" s="167"/>
      <c r="C4" s="167"/>
      <c r="D4" s="167"/>
      <c r="E4" s="167"/>
      <c r="F4" s="167"/>
      <c r="G4" s="167"/>
      <c r="H4" s="167"/>
      <c r="I4" s="167"/>
      <c r="J4" s="167"/>
      <c r="K4" s="167"/>
      <c r="L4" s="167"/>
      <c r="M4" s="167"/>
      <c r="N4" s="167"/>
      <c r="O4" s="167"/>
      <c r="P4" s="167"/>
      <c r="Q4" s="167"/>
      <c r="R4" s="167"/>
      <c r="S4" s="167"/>
      <c r="T4" s="167"/>
      <c r="U4" s="167"/>
      <c r="V4" s="173"/>
    </row>
    <row r="5" spans="1:22" ht="14" x14ac:dyDescent="0.15">
      <c r="A5" s="168" t="s">
        <v>247</v>
      </c>
      <c r="B5" s="78"/>
      <c r="C5" s="164">
        <v>1800</v>
      </c>
      <c r="D5" s="78"/>
      <c r="E5" s="78"/>
      <c r="F5" s="78"/>
      <c r="G5" s="78"/>
      <c r="H5" s="78"/>
      <c r="I5" s="78"/>
      <c r="J5" s="78"/>
      <c r="K5" s="78"/>
      <c r="L5" s="78"/>
      <c r="M5" s="78"/>
      <c r="N5" s="78"/>
      <c r="O5" s="78"/>
      <c r="P5" s="78"/>
      <c r="Q5" s="78"/>
      <c r="R5" s="78"/>
      <c r="S5" s="78"/>
      <c r="T5" s="78"/>
      <c r="U5" s="78"/>
      <c r="V5" s="174"/>
    </row>
    <row r="6" spans="1:22" ht="14" x14ac:dyDescent="0.15">
      <c r="A6" s="168"/>
      <c r="B6" s="78"/>
      <c r="C6" s="78"/>
      <c r="D6" s="78"/>
      <c r="E6" s="78"/>
      <c r="F6" s="78"/>
      <c r="G6" s="78"/>
      <c r="H6" s="78"/>
      <c r="I6" s="78"/>
      <c r="J6" s="78"/>
      <c r="K6" s="78"/>
      <c r="L6" s="78"/>
      <c r="M6" s="78"/>
      <c r="N6" s="78"/>
      <c r="O6" s="78"/>
      <c r="P6" s="78"/>
      <c r="Q6" s="78"/>
      <c r="R6" s="78"/>
      <c r="S6" s="78"/>
      <c r="T6" s="78"/>
      <c r="U6" s="78"/>
      <c r="V6" s="174"/>
    </row>
    <row r="7" spans="1:22" ht="75" x14ac:dyDescent="0.15">
      <c r="A7" s="363" t="s">
        <v>248</v>
      </c>
      <c r="B7" s="364" t="s">
        <v>249</v>
      </c>
      <c r="C7" s="365" t="s">
        <v>250</v>
      </c>
      <c r="D7" s="365" t="s">
        <v>251</v>
      </c>
      <c r="E7" s="365" t="s">
        <v>597</v>
      </c>
      <c r="F7" s="388" t="s">
        <v>598</v>
      </c>
      <c r="G7" s="365" t="s">
        <v>599</v>
      </c>
      <c r="H7" s="366" t="s">
        <v>398</v>
      </c>
      <c r="I7" s="365" t="s">
        <v>746</v>
      </c>
      <c r="J7" s="373" t="s">
        <v>303</v>
      </c>
      <c r="K7" s="374" t="s">
        <v>600</v>
      </c>
      <c r="L7" s="367" t="s">
        <v>1070</v>
      </c>
      <c r="M7" s="368" t="s">
        <v>361</v>
      </c>
      <c r="N7" s="368" t="s">
        <v>287</v>
      </c>
      <c r="O7" s="368" t="s">
        <v>275</v>
      </c>
      <c r="P7" s="368" t="s">
        <v>335</v>
      </c>
      <c r="Q7" s="376" t="s">
        <v>239</v>
      </c>
      <c r="R7" s="376" t="s">
        <v>240</v>
      </c>
      <c r="S7" s="369" t="s">
        <v>334</v>
      </c>
      <c r="T7" s="369" t="s">
        <v>428</v>
      </c>
      <c r="U7" s="368" t="s">
        <v>276</v>
      </c>
      <c r="V7" s="370" t="s">
        <v>509</v>
      </c>
    </row>
    <row r="8" spans="1:22" ht="14" x14ac:dyDescent="0.15">
      <c r="A8" s="175" t="str">
        <f>'ESS Jul 2019'!K2</f>
        <v>Energy Locals</v>
      </c>
      <c r="B8" s="15" t="str">
        <f>'ESS Jul 2019'!L2</f>
        <v>Super Saver</v>
      </c>
      <c r="C8" s="176">
        <f>91*'ESS Jul 2019'!M2/100</f>
        <v>165.8681818181818</v>
      </c>
      <c r="D8" s="176">
        <f>$C$5*'ESS Jul 2019'!N2/100</f>
        <v>433.63636363636363</v>
      </c>
      <c r="E8" s="176">
        <v>0</v>
      </c>
      <c r="F8" s="176">
        <v>0</v>
      </c>
      <c r="G8" s="176">
        <v>0</v>
      </c>
      <c r="H8" s="176">
        <v>0</v>
      </c>
      <c r="I8" s="176">
        <f t="shared" ref="I8:I24" si="0">SUM(C8:H8)</f>
        <v>599.50454545454545</v>
      </c>
      <c r="J8" s="389">
        <f t="shared" ref="J8:J27" si="1">(I8-C8)*4</f>
        <v>1734.5454545454545</v>
      </c>
      <c r="K8" s="178">
        <f t="shared" ref="K8:K27" si="2">I8*4</f>
        <v>2398.0181818181818</v>
      </c>
      <c r="L8" s="178">
        <f>K8*1.1</f>
        <v>2637.82</v>
      </c>
      <c r="M8" s="179">
        <f>'ESS Jul 2019'!AW2</f>
        <v>0</v>
      </c>
      <c r="N8" s="179">
        <f>'ESS Jul 2019'!AX2</f>
        <v>0</v>
      </c>
      <c r="O8" s="179">
        <f>'ESS Jul 2019'!AY2</f>
        <v>0</v>
      </c>
      <c r="P8" s="179">
        <f>'ESS Jul 2019'!AZ2</f>
        <v>0</v>
      </c>
      <c r="Q8" s="209">
        <f>K8</f>
        <v>2398.0181818181818</v>
      </c>
      <c r="R8" s="209">
        <f>Q8</f>
        <v>2398.0181818181818</v>
      </c>
      <c r="S8" s="381">
        <f>Q8*1.1</f>
        <v>2637.82</v>
      </c>
      <c r="T8" s="381">
        <f>R8*1.1</f>
        <v>2637.82</v>
      </c>
      <c r="U8" s="194">
        <f>'ESS Jul 2019'!BI2</f>
        <v>0</v>
      </c>
      <c r="V8" s="195" t="str">
        <f>'ESS Jul 2019'!BJ2</f>
        <v>n</v>
      </c>
    </row>
    <row r="9" spans="1:22" ht="14" x14ac:dyDescent="0.15">
      <c r="A9" s="175" t="str">
        <f>'ESS Jul 2019'!K3</f>
        <v>AGL</v>
      </c>
      <c r="B9" s="15" t="str">
        <f>'ESS Jul 2019'!L3</f>
        <v>Smart Saver</v>
      </c>
      <c r="C9" s="176">
        <f>91*'ESS Jul 2019'!M3/100</f>
        <v>127.4</v>
      </c>
      <c r="D9" s="176">
        <f>$C$5*'ESS Jul 2019'!N3/100</f>
        <v>495.98181818181808</v>
      </c>
      <c r="E9" s="176">
        <v>0</v>
      </c>
      <c r="F9" s="176">
        <v>0</v>
      </c>
      <c r="G9" s="176">
        <v>0</v>
      </c>
      <c r="H9" s="176">
        <v>0</v>
      </c>
      <c r="I9" s="176">
        <f t="shared" ref="I9:I13" si="3">SUM(C9:H9)</f>
        <v>623.38181818181806</v>
      </c>
      <c r="J9" s="389">
        <f t="shared" si="1"/>
        <v>1983.9272727272723</v>
      </c>
      <c r="K9" s="178">
        <f t="shared" si="2"/>
        <v>2493.5272727272722</v>
      </c>
      <c r="L9" s="178">
        <f t="shared" ref="L9:L27" si="4">K9*1.1</f>
        <v>2742.8799999999997</v>
      </c>
      <c r="M9" s="179">
        <f>'ESS Jul 2019'!AW3</f>
        <v>7</v>
      </c>
      <c r="N9" s="179">
        <f>'ESS Jul 2019'!AX3</f>
        <v>0</v>
      </c>
      <c r="O9" s="179">
        <f>'ESS Jul 2019'!AY3</f>
        <v>0</v>
      </c>
      <c r="P9" s="179">
        <f>'ESS Jul 2019'!AZ3</f>
        <v>0</v>
      </c>
      <c r="Q9" s="209">
        <f>K9-(K9*M9/100)</f>
        <v>2318.9803636363631</v>
      </c>
      <c r="R9" s="209">
        <f>Q9</f>
        <v>2318.9803636363631</v>
      </c>
      <c r="S9" s="381">
        <f t="shared" ref="S9:T24" si="5">Q9*1.1</f>
        <v>2550.8783999999996</v>
      </c>
      <c r="T9" s="381">
        <f t="shared" si="5"/>
        <v>2550.8783999999996</v>
      </c>
      <c r="U9" s="194">
        <f>'ESS Jul 2019'!BI3</f>
        <v>0</v>
      </c>
      <c r="V9" s="195" t="str">
        <f>'ESS Jul 2019'!BJ3</f>
        <v>n</v>
      </c>
    </row>
    <row r="10" spans="1:22" ht="14" x14ac:dyDescent="0.15">
      <c r="A10" s="175" t="str">
        <f>'ESS Jul 2019'!K4</f>
        <v>Alinta Energy</v>
      </c>
      <c r="B10" s="15" t="str">
        <f>'ESS Jul 2019'!L4</f>
        <v>No fuss</v>
      </c>
      <c r="C10" s="176">
        <f>91*'ESS Jul 2019'!M4/100</f>
        <v>128.76499999999999</v>
      </c>
      <c r="D10" s="176">
        <f>$C$5*'ESS Jul 2019'!N4/100</f>
        <v>411.87272727272727</v>
      </c>
      <c r="E10" s="176">
        <v>0</v>
      </c>
      <c r="F10" s="176">
        <v>0</v>
      </c>
      <c r="G10" s="176">
        <v>0</v>
      </c>
      <c r="H10" s="176">
        <v>0</v>
      </c>
      <c r="I10" s="176">
        <f t="shared" si="3"/>
        <v>540.63772727272726</v>
      </c>
      <c r="J10" s="389">
        <f t="shared" si="1"/>
        <v>1647.4909090909091</v>
      </c>
      <c r="K10" s="178">
        <f t="shared" si="2"/>
        <v>2162.550909090909</v>
      </c>
      <c r="L10" s="178">
        <f t="shared" si="4"/>
        <v>2378.806</v>
      </c>
      <c r="M10" s="179">
        <f>'ESS Jul 2019'!AW4</f>
        <v>0</v>
      </c>
      <c r="N10" s="179">
        <f>'ESS Jul 2019'!AX4</f>
        <v>0</v>
      </c>
      <c r="O10" s="179">
        <f>'ESS Jul 2019'!AY4</f>
        <v>0</v>
      </c>
      <c r="P10" s="179">
        <f>'ESS Jul 2019'!AZ4</f>
        <v>0</v>
      </c>
      <c r="Q10" s="209">
        <f>K10</f>
        <v>2162.550909090909</v>
      </c>
      <c r="R10" s="209">
        <f>Q10</f>
        <v>2162.550909090909</v>
      </c>
      <c r="S10" s="381">
        <f t="shared" si="5"/>
        <v>2378.806</v>
      </c>
      <c r="T10" s="381">
        <f t="shared" si="5"/>
        <v>2378.806</v>
      </c>
      <c r="U10" s="194">
        <f>'ESS Jul 2019'!BI4</f>
        <v>0</v>
      </c>
      <c r="V10" s="195" t="str">
        <f>'ESS Jul 2019'!BJ4</f>
        <v>n</v>
      </c>
    </row>
    <row r="11" spans="1:22" ht="14" x14ac:dyDescent="0.15">
      <c r="A11" s="175" t="str">
        <f>'ESS Jul 2019'!K5</f>
        <v>Click Energy</v>
      </c>
      <c r="B11" s="15" t="str">
        <f>'ESS Jul 2019'!L5</f>
        <v>Banksia</v>
      </c>
      <c r="C11" s="176">
        <f>91*'ESS Jul 2019'!M5/100</f>
        <v>115.94227272727272</v>
      </c>
      <c r="D11" s="176">
        <f>$C$5*'ESS Jul 2019'!N5/100</f>
        <v>465.38181818181818</v>
      </c>
      <c r="E11" s="176">
        <v>0</v>
      </c>
      <c r="F11" s="176">
        <v>0</v>
      </c>
      <c r="G11" s="176">
        <v>0</v>
      </c>
      <c r="H11" s="176">
        <v>0</v>
      </c>
      <c r="I11" s="176">
        <f t="shared" si="3"/>
        <v>581.32409090909096</v>
      </c>
      <c r="J11" s="389">
        <f t="shared" si="1"/>
        <v>1861.5272727272729</v>
      </c>
      <c r="K11" s="178">
        <f t="shared" si="2"/>
        <v>2325.2963636363638</v>
      </c>
      <c r="L11" s="178">
        <f t="shared" si="4"/>
        <v>2557.8260000000005</v>
      </c>
      <c r="M11" s="179">
        <f>'ESS Jul 2019'!AW5</f>
        <v>0</v>
      </c>
      <c r="N11" s="179">
        <f>'ESS Jul 2019'!AX5</f>
        <v>0</v>
      </c>
      <c r="O11" s="179">
        <f>'ESS Jul 2019'!AY5</f>
        <v>0</v>
      </c>
      <c r="P11" s="179">
        <f>'ESS Jul 2019'!AZ5</f>
        <v>0</v>
      </c>
      <c r="Q11" s="209">
        <f t="shared" ref="Q11:Q15" si="6">K11</f>
        <v>2325.2963636363638</v>
      </c>
      <c r="R11" s="209">
        <f t="shared" ref="R11:R12" si="7">Q11</f>
        <v>2325.2963636363638</v>
      </c>
      <c r="S11" s="381">
        <f t="shared" si="5"/>
        <v>2557.8260000000005</v>
      </c>
      <c r="T11" s="381">
        <f t="shared" si="5"/>
        <v>2557.8260000000005</v>
      </c>
      <c r="U11" s="194">
        <f>'ESS Jul 2019'!BI5</f>
        <v>0</v>
      </c>
      <c r="V11" s="195" t="str">
        <f>'ESS Jul 2019'!BJ5</f>
        <v>n</v>
      </c>
    </row>
    <row r="12" spans="1:22" ht="14" x14ac:dyDescent="0.15">
      <c r="A12" s="175" t="str">
        <f>'ESS Jul 2019'!K6</f>
        <v>Commander</v>
      </c>
      <c r="B12" s="15" t="str">
        <f>'ESS Jul 2019'!L6</f>
        <v>Market offer</v>
      </c>
      <c r="C12" s="176">
        <f>91*'ESS Jul 2019'!M6/100</f>
        <v>126.83745454545455</v>
      </c>
      <c r="D12" s="176">
        <f>$C$5*'ESS Jul 2019'!N6/100</f>
        <v>447.38181818181818</v>
      </c>
      <c r="E12" s="176">
        <v>0</v>
      </c>
      <c r="F12" s="176">
        <v>0</v>
      </c>
      <c r="G12" s="176">
        <v>0</v>
      </c>
      <c r="H12" s="176">
        <v>0</v>
      </c>
      <c r="I12" s="176">
        <f t="shared" si="3"/>
        <v>574.21927272727271</v>
      </c>
      <c r="J12" s="389">
        <f t="shared" si="1"/>
        <v>1789.5272727272727</v>
      </c>
      <c r="K12" s="178">
        <f t="shared" si="2"/>
        <v>2296.8770909090908</v>
      </c>
      <c r="L12" s="178">
        <f t="shared" si="4"/>
        <v>2526.5648000000001</v>
      </c>
      <c r="M12" s="179">
        <f>'ESS Jul 2019'!AW6</f>
        <v>0</v>
      </c>
      <c r="N12" s="179">
        <f>'ESS Jul 2019'!AX6</f>
        <v>0</v>
      </c>
      <c r="O12" s="179">
        <f>'ESS Jul 2019'!AY6</f>
        <v>0</v>
      </c>
      <c r="P12" s="179">
        <f>'ESS Jul 2019'!AZ6</f>
        <v>0</v>
      </c>
      <c r="Q12" s="209">
        <f t="shared" si="6"/>
        <v>2296.8770909090908</v>
      </c>
      <c r="R12" s="209">
        <f t="shared" si="7"/>
        <v>2296.8770909090908</v>
      </c>
      <c r="S12" s="381">
        <f t="shared" si="5"/>
        <v>2526.5648000000001</v>
      </c>
      <c r="T12" s="381">
        <f t="shared" si="5"/>
        <v>2526.5648000000001</v>
      </c>
      <c r="U12" s="194">
        <f>'ESS Jul 2019'!BI6</f>
        <v>0</v>
      </c>
      <c r="V12" s="195" t="str">
        <f>'ESS Jul 2019'!BJ6</f>
        <v>n</v>
      </c>
    </row>
    <row r="13" spans="1:22" ht="14" x14ac:dyDescent="0.15">
      <c r="A13" s="175" t="str">
        <f>'ESS Jul 2019'!K7</f>
        <v>CovaU</v>
      </c>
      <c r="B13" s="15" t="str">
        <f>'ESS Jul 2019'!L7</f>
        <v>Freedom</v>
      </c>
      <c r="C13" s="176">
        <f>91*'ESS Jul 2019'!M7/100</f>
        <v>167.08427272727272</v>
      </c>
      <c r="D13" s="176">
        <f>$C$5*'ESS Jul 2019'!N7/100</f>
        <v>539.99999999999989</v>
      </c>
      <c r="E13" s="176">
        <v>0</v>
      </c>
      <c r="F13" s="176">
        <v>0</v>
      </c>
      <c r="G13" s="176">
        <v>0</v>
      </c>
      <c r="H13" s="176">
        <v>0</v>
      </c>
      <c r="I13" s="176">
        <f t="shared" si="3"/>
        <v>707.08427272727261</v>
      </c>
      <c r="J13" s="389">
        <f t="shared" si="1"/>
        <v>2159.9999999999995</v>
      </c>
      <c r="K13" s="178">
        <f t="shared" si="2"/>
        <v>2828.3370909090904</v>
      </c>
      <c r="L13" s="178">
        <f t="shared" si="4"/>
        <v>3111.1707999999999</v>
      </c>
      <c r="M13" s="179">
        <f>'ESS Jul 2019'!AW7</f>
        <v>0</v>
      </c>
      <c r="N13" s="179">
        <f>'ESS Jul 2019'!AX7</f>
        <v>0</v>
      </c>
      <c r="O13" s="179">
        <f>'ESS Jul 2019'!AY7</f>
        <v>25</v>
      </c>
      <c r="P13" s="179">
        <f>'ESS Jul 2019'!AZ7</f>
        <v>0</v>
      </c>
      <c r="Q13" s="209">
        <f t="shared" si="6"/>
        <v>2828.3370909090904</v>
      </c>
      <c r="R13" s="209">
        <f>(Q13-(Q13*O13/100))</f>
        <v>2121.2528181818179</v>
      </c>
      <c r="S13" s="381">
        <f t="shared" si="5"/>
        <v>3111.1707999999999</v>
      </c>
      <c r="T13" s="381">
        <f t="shared" si="5"/>
        <v>2333.3780999999999</v>
      </c>
      <c r="U13" s="194">
        <f>'ESS Jul 2019'!BI7</f>
        <v>0</v>
      </c>
      <c r="V13" s="195" t="str">
        <f>'ESS Jul 2019'!BJ7</f>
        <v>n</v>
      </c>
    </row>
    <row r="14" spans="1:22" ht="14" x14ac:dyDescent="0.15">
      <c r="A14" s="175" t="str">
        <f>'ESS Jul 2019'!K8</f>
        <v>Diamond Energy</v>
      </c>
      <c r="B14" s="15" t="str">
        <f>'ESS Jul 2019'!L8</f>
        <v>Pay on time discount</v>
      </c>
      <c r="C14" s="176">
        <f>91*'ESS Jul 2019'!M8/100</f>
        <v>136.04499999999999</v>
      </c>
      <c r="D14" s="176">
        <f>IF($C$5&gt;='ESS Jul 2019'!P8,('ESS Jul 2019'!P8*'ESS Jul 2019'!N8/100),($C$5*'ESS Jul 2019'!N8/100))</f>
        <v>77.91</v>
      </c>
      <c r="E14" s="176">
        <f>IF($C$5&lt;'ESS Jul 2019'!P8,0,IF(($C$5)&lt;='ESS Jul 2019'!R8,(($C$5-'ESS Jul 2019'!P8)*'ESS Jul 2019'!Q8/100),(('ESS Jul 2019'!R8-'ESS Jul 2019'!P8)*'ESS Jul 2019'!Q8/100)))</f>
        <v>201.31200000000001</v>
      </c>
      <c r="F14" s="176">
        <v>0</v>
      </c>
      <c r="G14" s="176">
        <v>0</v>
      </c>
      <c r="H14" s="176">
        <f>IF(($C$5&lt;'ESS Jul 2019'!R8),(0),($C$5-'ESS Jul 2019'!R8)*'ESS Jul 2019'!S8/100)</f>
        <v>240.94200000000004</v>
      </c>
      <c r="I14" s="176">
        <f t="shared" si="0"/>
        <v>656.20900000000006</v>
      </c>
      <c r="J14" s="389">
        <f t="shared" si="1"/>
        <v>2080.6560000000004</v>
      </c>
      <c r="K14" s="178">
        <f t="shared" si="2"/>
        <v>2624.8360000000002</v>
      </c>
      <c r="L14" s="178">
        <f t="shared" si="4"/>
        <v>2887.3196000000007</v>
      </c>
      <c r="M14" s="179">
        <f>'ESS Jul 2019'!AW8</f>
        <v>0</v>
      </c>
      <c r="N14" s="179">
        <f>'ESS Jul 2019'!AX8</f>
        <v>0</v>
      </c>
      <c r="O14" s="179">
        <f>'ESS Jul 2019'!AY8</f>
        <v>7</v>
      </c>
      <c r="P14" s="179">
        <f>'ESS Jul 2019'!AZ8</f>
        <v>0</v>
      </c>
      <c r="Q14" s="209">
        <f t="shared" si="6"/>
        <v>2624.8360000000002</v>
      </c>
      <c r="R14" s="209">
        <f>(Q14-(Q14*O14/100))</f>
        <v>2441.0974800000004</v>
      </c>
      <c r="S14" s="381">
        <f t="shared" si="5"/>
        <v>2887.3196000000007</v>
      </c>
      <c r="T14" s="381">
        <f t="shared" si="5"/>
        <v>2685.2072280000007</v>
      </c>
      <c r="U14" s="194">
        <f>'ESS Jul 2019'!BI8</f>
        <v>0</v>
      </c>
      <c r="V14" s="195" t="str">
        <f>'ESS Jul 2019'!BJ8</f>
        <v>n</v>
      </c>
    </row>
    <row r="15" spans="1:22" ht="14" x14ac:dyDescent="0.15">
      <c r="A15" s="175" t="str">
        <f>'ESS Jul 2019'!K9</f>
        <v>Dodo Power &amp; Gas</v>
      </c>
      <c r="B15" s="15" t="str">
        <f>'ESS Jul 2019'!L9</f>
        <v>Market offer</v>
      </c>
      <c r="C15" s="176">
        <f>91*'ESS Jul 2019'!M9/100</f>
        <v>126.83745454545455</v>
      </c>
      <c r="D15" s="176">
        <f>$C$5*'ESS Jul 2019'!N9/100</f>
        <v>447.38181818181818</v>
      </c>
      <c r="E15" s="176">
        <v>0</v>
      </c>
      <c r="F15" s="176">
        <v>0</v>
      </c>
      <c r="G15" s="176">
        <v>0</v>
      </c>
      <c r="H15" s="176">
        <v>0</v>
      </c>
      <c r="I15" s="176">
        <f t="shared" ref="I15" si="8">SUM(C15:H15)</f>
        <v>574.21927272727271</v>
      </c>
      <c r="J15" s="389">
        <f t="shared" si="1"/>
        <v>1789.5272727272727</v>
      </c>
      <c r="K15" s="178">
        <f t="shared" si="2"/>
        <v>2296.8770909090908</v>
      </c>
      <c r="L15" s="178">
        <f t="shared" si="4"/>
        <v>2526.5648000000001</v>
      </c>
      <c r="M15" s="179">
        <f>'ESS Jul 2019'!AW9</f>
        <v>0</v>
      </c>
      <c r="N15" s="179">
        <f>'ESS Jul 2019'!AX9</f>
        <v>0</v>
      </c>
      <c r="O15" s="179">
        <f>'ESS Jul 2019'!AY9</f>
        <v>0</v>
      </c>
      <c r="P15" s="179">
        <f>'ESS Jul 2019'!AZ9</f>
        <v>0</v>
      </c>
      <c r="Q15" s="209">
        <f t="shared" si="6"/>
        <v>2296.8770909090908</v>
      </c>
      <c r="R15" s="209">
        <f t="shared" ref="R15:R20" si="9">Q15</f>
        <v>2296.8770909090908</v>
      </c>
      <c r="S15" s="381">
        <f t="shared" si="5"/>
        <v>2526.5648000000001</v>
      </c>
      <c r="T15" s="381">
        <f t="shared" si="5"/>
        <v>2526.5648000000001</v>
      </c>
      <c r="U15" s="194">
        <f>'ESS Jul 2019'!BI9</f>
        <v>0</v>
      </c>
      <c r="V15" s="195" t="str">
        <f>'ESS Jul 2019'!BJ9</f>
        <v>n</v>
      </c>
    </row>
    <row r="16" spans="1:22" ht="14" x14ac:dyDescent="0.15">
      <c r="A16" s="175" t="str">
        <f>'ESS Jul 2019'!K10</f>
        <v>EnergyAustralia</v>
      </c>
      <c r="B16" s="15" t="str">
        <f>'ESS Jul 2019'!L10</f>
        <v>Total Plan Home</v>
      </c>
      <c r="C16" s="176">
        <f>91*'ESS Jul 2019'!M10/100</f>
        <v>116.48</v>
      </c>
      <c r="D16" s="176">
        <f>$C$5*'ESS Jul 2019'!N10/100</f>
        <v>513.32727272727277</v>
      </c>
      <c r="E16" s="176">
        <v>0</v>
      </c>
      <c r="F16" s="176">
        <v>0</v>
      </c>
      <c r="G16" s="176">
        <v>0</v>
      </c>
      <c r="H16" s="176">
        <v>0</v>
      </c>
      <c r="I16" s="176">
        <f t="shared" ref="I16:I17" si="10">SUM(C16:H16)</f>
        <v>629.80727272727279</v>
      </c>
      <c r="J16" s="389">
        <f t="shared" si="1"/>
        <v>2053.3090909090911</v>
      </c>
      <c r="K16" s="178">
        <f t="shared" si="2"/>
        <v>2519.2290909090912</v>
      </c>
      <c r="L16" s="178">
        <f t="shared" si="4"/>
        <v>2771.1520000000005</v>
      </c>
      <c r="M16" s="179">
        <f>'ESS Jul 2019'!AW10</f>
        <v>13</v>
      </c>
      <c r="N16" s="179">
        <f>'ESS Jul 2019'!AX10</f>
        <v>0</v>
      </c>
      <c r="O16" s="179">
        <f>'ESS Jul 2019'!AY10</f>
        <v>0</v>
      </c>
      <c r="P16" s="179">
        <f>'ESS Jul 2019'!AZ10</f>
        <v>0</v>
      </c>
      <c r="Q16" s="209">
        <f>K16-(K16*M16/100)</f>
        <v>2191.7293090909093</v>
      </c>
      <c r="R16" s="209">
        <f t="shared" si="9"/>
        <v>2191.7293090909093</v>
      </c>
      <c r="S16" s="381">
        <f t="shared" si="5"/>
        <v>2410.9022400000003</v>
      </c>
      <c r="T16" s="381">
        <f t="shared" si="5"/>
        <v>2410.9022400000003</v>
      </c>
      <c r="U16" s="194">
        <f>'ESS Jul 2019'!BI10</f>
        <v>0</v>
      </c>
      <c r="V16" s="195" t="str">
        <f>'ESS Jul 2019'!BJ10</f>
        <v>n</v>
      </c>
    </row>
    <row r="17" spans="1:22" ht="14" x14ac:dyDescent="0.15">
      <c r="A17" s="175" t="str">
        <f>'ESS Jul 2019'!K11</f>
        <v>Mojo Power</v>
      </c>
      <c r="B17" s="15" t="str">
        <f>'ESS Jul 2019'!L11</f>
        <v>Connect</v>
      </c>
      <c r="C17" s="176">
        <f>(91*'ESS Jul 2019'!M11/100)+('ESS Jul 2019'!BM11*3)</f>
        <v>188.41549999999998</v>
      </c>
      <c r="D17" s="176">
        <f>$C$5*'ESS Jul 2019'!N11/100</f>
        <v>457.38</v>
      </c>
      <c r="E17" s="176">
        <v>0</v>
      </c>
      <c r="F17" s="176">
        <v>0</v>
      </c>
      <c r="G17" s="176">
        <v>0</v>
      </c>
      <c r="H17" s="176">
        <v>0</v>
      </c>
      <c r="I17" s="176">
        <f t="shared" si="10"/>
        <v>645.79549999999995</v>
      </c>
      <c r="J17" s="389">
        <f t="shared" si="1"/>
        <v>1829.52</v>
      </c>
      <c r="K17" s="178">
        <f t="shared" si="2"/>
        <v>2583.1819999999998</v>
      </c>
      <c r="L17" s="178">
        <f t="shared" si="4"/>
        <v>2841.5001999999999</v>
      </c>
      <c r="M17" s="179">
        <f>'ESS Jul 2019'!AW11</f>
        <v>0</v>
      </c>
      <c r="N17" s="179">
        <f>'ESS Jul 2019'!AX11</f>
        <v>0</v>
      </c>
      <c r="O17" s="179">
        <f>'ESS Jul 2019'!AY11</f>
        <v>0</v>
      </c>
      <c r="P17" s="179">
        <f>'ESS Jul 2019'!AZ11</f>
        <v>0</v>
      </c>
      <c r="Q17" s="209">
        <f t="shared" ref="Q17:Q18" si="11">K17</f>
        <v>2583.1819999999998</v>
      </c>
      <c r="R17" s="209">
        <f t="shared" si="9"/>
        <v>2583.1819999999998</v>
      </c>
      <c r="S17" s="381">
        <f t="shared" si="5"/>
        <v>2841.5001999999999</v>
      </c>
      <c r="T17" s="381">
        <f t="shared" si="5"/>
        <v>2841.5001999999999</v>
      </c>
      <c r="U17" s="194">
        <f>'ESS Jul 2019'!BI11</f>
        <v>0</v>
      </c>
      <c r="V17" s="195" t="str">
        <f>'ESS Jul 2019'!BJ11</f>
        <v>n</v>
      </c>
    </row>
    <row r="18" spans="1:22" ht="14" x14ac:dyDescent="0.15">
      <c r="A18" s="175" t="str">
        <f>'ESS Jul 2019'!K12</f>
        <v>Momentum Energy</v>
      </c>
      <c r="B18" s="15" t="str">
        <f>'ESS Jul 2019'!L12</f>
        <v>SmilePower Flexi</v>
      </c>
      <c r="C18" s="176">
        <f>91*'ESS Jul 2019'!M12/100</f>
        <v>123.43239999999997</v>
      </c>
      <c r="D18" s="176">
        <f>IF($C$5&gt;='ESS Jul 2019'!P12,('ESS Jul 2019'!P12*'ESS Jul 2019'!N12/100),($C$5*'ESS Jul 2019'!N12/100))</f>
        <v>122.94545454545452</v>
      </c>
      <c r="E18" s="176">
        <v>0</v>
      </c>
      <c r="F18" s="176">
        <v>0</v>
      </c>
      <c r="G18" s="176">
        <v>0</v>
      </c>
      <c r="H18" s="176">
        <f>IF(($C$5&lt;'ESS Jul 2019'!P12),(0),($C$5-'ESS Jul 2019'!P12)*'ESS Jul 2019'!Q12/100)</f>
        <v>288.21818181818185</v>
      </c>
      <c r="I18" s="176">
        <f t="shared" si="0"/>
        <v>534.59603636363636</v>
      </c>
      <c r="J18" s="389">
        <f t="shared" si="1"/>
        <v>1644.6545454545455</v>
      </c>
      <c r="K18" s="178">
        <f t="shared" si="2"/>
        <v>2138.3841454545454</v>
      </c>
      <c r="L18" s="178">
        <f t="shared" si="4"/>
        <v>2352.2225600000002</v>
      </c>
      <c r="M18" s="179">
        <f>'ESS Jul 2019'!AW12</f>
        <v>0</v>
      </c>
      <c r="N18" s="179">
        <f>'ESS Jul 2019'!AX12</f>
        <v>0</v>
      </c>
      <c r="O18" s="179">
        <f>'ESS Jul 2019'!AY12</f>
        <v>0</v>
      </c>
      <c r="P18" s="179">
        <f>'ESS Jul 2019'!AZ12</f>
        <v>0</v>
      </c>
      <c r="Q18" s="209">
        <f t="shared" si="11"/>
        <v>2138.3841454545454</v>
      </c>
      <c r="R18" s="209">
        <f t="shared" si="9"/>
        <v>2138.3841454545454</v>
      </c>
      <c r="S18" s="381">
        <f t="shared" si="5"/>
        <v>2352.2225600000002</v>
      </c>
      <c r="T18" s="381">
        <f t="shared" si="5"/>
        <v>2352.2225600000002</v>
      </c>
      <c r="U18" s="194">
        <f>'ESS Jul 2019'!BI12</f>
        <v>0</v>
      </c>
      <c r="V18" s="195" t="str">
        <f>'ESS Jul 2019'!BJ12</f>
        <v>n</v>
      </c>
    </row>
    <row r="19" spans="1:22" ht="14" x14ac:dyDescent="0.15">
      <c r="A19" s="175" t="str">
        <f>'ESS Jul 2019'!K13</f>
        <v>Origin Energy</v>
      </c>
      <c r="B19" s="15" t="str">
        <f>'ESS Jul 2019'!L13</f>
        <v>Flexi</v>
      </c>
      <c r="C19" s="176">
        <f>91*'ESS Jul 2019'!M13/100</f>
        <v>125.125</v>
      </c>
      <c r="D19" s="176">
        <f>$C$5*'ESS Jul 2019'!N13/100</f>
        <v>499.74545454545449</v>
      </c>
      <c r="E19" s="176">
        <v>0</v>
      </c>
      <c r="F19" s="176">
        <v>0</v>
      </c>
      <c r="G19" s="176">
        <v>0</v>
      </c>
      <c r="H19" s="176">
        <v>0</v>
      </c>
      <c r="I19" s="176">
        <f t="shared" si="0"/>
        <v>624.87045454545455</v>
      </c>
      <c r="J19" s="389">
        <f t="shared" si="1"/>
        <v>1998.9818181818182</v>
      </c>
      <c r="K19" s="178">
        <f t="shared" si="2"/>
        <v>2499.4818181818182</v>
      </c>
      <c r="L19" s="178">
        <f t="shared" si="4"/>
        <v>2749.4300000000003</v>
      </c>
      <c r="M19" s="179">
        <f>'ESS Jul 2019'!AW13</f>
        <v>10</v>
      </c>
      <c r="N19" s="179">
        <f>'ESS Jul 2019'!AX13</f>
        <v>0</v>
      </c>
      <c r="O19" s="179">
        <f>'ESS Jul 2019'!AY13</f>
        <v>0</v>
      </c>
      <c r="P19" s="179">
        <f>'ESS Jul 2019'!AZ13</f>
        <v>0</v>
      </c>
      <c r="Q19" s="390">
        <f>L19-(L19*M19/100)</f>
        <v>2474.4870000000001</v>
      </c>
      <c r="R19" s="390">
        <f t="shared" si="9"/>
        <v>2474.4870000000001</v>
      </c>
      <c r="S19" s="381">
        <f>Q19</f>
        <v>2474.4870000000001</v>
      </c>
      <c r="T19" s="381">
        <f>R19</f>
        <v>2474.4870000000001</v>
      </c>
      <c r="U19" s="194">
        <f>'ESS Jul 2019'!BI13</f>
        <v>0</v>
      </c>
      <c r="V19" s="195" t="str">
        <f>'ESS Jul 2019'!BJ13</f>
        <v>n</v>
      </c>
    </row>
    <row r="20" spans="1:22" ht="14" x14ac:dyDescent="0.15">
      <c r="A20" s="175" t="str">
        <f>'ESS Jul 2019'!K14</f>
        <v>Powerdirect</v>
      </c>
      <c r="B20" s="15" t="str">
        <f>'ESS Jul 2019'!L14</f>
        <v>Discount Saver</v>
      </c>
      <c r="C20" s="176">
        <f>91*'ESS Jul 2019'!M14/100</f>
        <v>127.4</v>
      </c>
      <c r="D20" s="176">
        <f>$C$5*'ESS Jul 2019'!N14/100</f>
        <v>495.98181818181808</v>
      </c>
      <c r="E20" s="176">
        <v>0</v>
      </c>
      <c r="F20" s="176">
        <v>0</v>
      </c>
      <c r="G20" s="176">
        <v>0</v>
      </c>
      <c r="H20" s="176">
        <v>0</v>
      </c>
      <c r="I20" s="176">
        <f t="shared" ref="I20:I21" si="12">SUM(C20:H20)</f>
        <v>623.38181818181806</v>
      </c>
      <c r="J20" s="389">
        <f t="shared" si="1"/>
        <v>1983.9272727272723</v>
      </c>
      <c r="K20" s="178">
        <f t="shared" si="2"/>
        <v>2493.5272727272722</v>
      </c>
      <c r="L20" s="178">
        <f t="shared" si="4"/>
        <v>2742.8799999999997</v>
      </c>
      <c r="M20" s="179">
        <f>'ESS Jul 2019'!AW14</f>
        <v>12</v>
      </c>
      <c r="N20" s="179">
        <f>'ESS Jul 2019'!AX14</f>
        <v>0</v>
      </c>
      <c r="O20" s="179">
        <f>'ESS Jul 2019'!AY14</f>
        <v>0</v>
      </c>
      <c r="P20" s="179">
        <f>'ESS Jul 2019'!AZ14</f>
        <v>0</v>
      </c>
      <c r="Q20" s="209">
        <f>K20-(K20*M20/100)</f>
        <v>2194.3039999999996</v>
      </c>
      <c r="R20" s="209">
        <f t="shared" si="9"/>
        <v>2194.3039999999996</v>
      </c>
      <c r="S20" s="381">
        <f t="shared" si="5"/>
        <v>2413.7343999999998</v>
      </c>
      <c r="T20" s="381">
        <f t="shared" si="5"/>
        <v>2413.7343999999998</v>
      </c>
      <c r="U20" s="194">
        <f>'ESS Jul 2019'!BI14</f>
        <v>0</v>
      </c>
      <c r="V20" s="195" t="str">
        <f>'ESS Jul 2019'!BJ14</f>
        <v>n</v>
      </c>
    </row>
    <row r="21" spans="1:22" ht="14" x14ac:dyDescent="0.15">
      <c r="A21" s="175" t="str">
        <f>'ESS Jul 2019'!K15</f>
        <v>Powershop</v>
      </c>
      <c r="B21" s="15" t="str">
        <f>'ESS Jul 2019'!L15</f>
        <v>Shopper with Mega Pack</v>
      </c>
      <c r="C21" s="176">
        <f>91*'ESS Jul 2019'!M15/100</f>
        <v>136.00363636363633</v>
      </c>
      <c r="D21" s="176">
        <f>$C$5*'ESS Jul 2019'!N15/100</f>
        <v>482.23636363636359</v>
      </c>
      <c r="E21" s="176">
        <v>0</v>
      </c>
      <c r="F21" s="176">
        <v>0</v>
      </c>
      <c r="G21" s="176">
        <v>0</v>
      </c>
      <c r="H21" s="176">
        <v>0</v>
      </c>
      <c r="I21" s="176">
        <f t="shared" si="12"/>
        <v>618.2399999999999</v>
      </c>
      <c r="J21" s="389">
        <f t="shared" si="1"/>
        <v>1928.9454545454541</v>
      </c>
      <c r="K21" s="178">
        <f t="shared" si="2"/>
        <v>2472.9599999999996</v>
      </c>
      <c r="L21" s="178">
        <f t="shared" si="4"/>
        <v>2720.2559999999999</v>
      </c>
      <c r="M21" s="179">
        <f>'ESS Jul 2019'!AW15</f>
        <v>0</v>
      </c>
      <c r="N21" s="179">
        <f>'ESS Jul 2019'!AX15</f>
        <v>0</v>
      </c>
      <c r="O21" s="179">
        <f>'ESS Jul 2019'!AY15</f>
        <v>15</v>
      </c>
      <c r="P21" s="179">
        <f>'ESS Jul 2019'!AZ15</f>
        <v>0</v>
      </c>
      <c r="Q21" s="390">
        <f>L21</f>
        <v>2720.2559999999999</v>
      </c>
      <c r="R21" s="390">
        <f>(Q21-(Q21*O21/100))</f>
        <v>2312.2175999999999</v>
      </c>
      <c r="S21" s="381">
        <f>Q21</f>
        <v>2720.2559999999999</v>
      </c>
      <c r="T21" s="381">
        <f>R21</f>
        <v>2312.2175999999999</v>
      </c>
      <c r="U21" s="194">
        <f>'ESS Jul 2019'!BI15</f>
        <v>0</v>
      </c>
      <c r="V21" s="195" t="str">
        <f>'ESS Jul 2019'!BJ15</f>
        <v>n</v>
      </c>
    </row>
    <row r="22" spans="1:22" ht="14" x14ac:dyDescent="0.15">
      <c r="A22" s="175" t="str">
        <f>'ESS Jul 2019'!K16</f>
        <v>Red Energy</v>
      </c>
      <c r="B22" s="15" t="str">
        <f>'ESS Jul 2019'!L16</f>
        <v>Living Energy Saver</v>
      </c>
      <c r="C22" s="176">
        <f>91*'ESS Jul 2019'!M16/100</f>
        <v>127.4</v>
      </c>
      <c r="D22" s="176">
        <f>IF($C$5&gt;='ESS Jul 2019'!P16,('ESS Jul 2019'!P16*'ESS Jul 2019'!N16/100),($C$5*'ESS Jul 2019'!N16/100))</f>
        <v>358.20909090909089</v>
      </c>
      <c r="E22" s="176">
        <v>0</v>
      </c>
      <c r="F22" s="176">
        <v>0</v>
      </c>
      <c r="G22" s="176">
        <v>0</v>
      </c>
      <c r="H22" s="176">
        <f>IF(($C$5&lt;'ESS Jul 2019'!P16),(0),($C$5-'ESS Jul 2019'!P16)*'ESS Jul 2019'!Q16/100)</f>
        <v>119.99999999999999</v>
      </c>
      <c r="I22" s="176">
        <f t="shared" si="0"/>
        <v>605.60909090909092</v>
      </c>
      <c r="J22" s="389">
        <f t="shared" si="1"/>
        <v>1912.8363636363638</v>
      </c>
      <c r="K22" s="178">
        <f t="shared" si="2"/>
        <v>2422.4363636363637</v>
      </c>
      <c r="L22" s="178">
        <f t="shared" si="4"/>
        <v>2664.6800000000003</v>
      </c>
      <c r="M22" s="179">
        <f>'ESS Jul 2019'!AW16</f>
        <v>0</v>
      </c>
      <c r="N22" s="179">
        <f>'ESS Jul 2019'!AX16</f>
        <v>0</v>
      </c>
      <c r="O22" s="179">
        <f>'ESS Jul 2019'!AY16</f>
        <v>10</v>
      </c>
      <c r="P22" s="179">
        <f>'ESS Jul 2019'!AZ16</f>
        <v>0</v>
      </c>
      <c r="Q22" s="390">
        <f>L22</f>
        <v>2664.6800000000003</v>
      </c>
      <c r="R22" s="390">
        <f>(Q22-(Q22*O22/100))</f>
        <v>2398.2120000000004</v>
      </c>
      <c r="S22" s="381">
        <f>Q22</f>
        <v>2664.6800000000003</v>
      </c>
      <c r="T22" s="381">
        <f>R22</f>
        <v>2398.2120000000004</v>
      </c>
      <c r="U22" s="194">
        <f>'ESS Jul 2019'!BI16</f>
        <v>0</v>
      </c>
      <c r="V22" s="195" t="str">
        <f>'ESS Jul 2019'!BJ16</f>
        <v>n</v>
      </c>
    </row>
    <row r="23" spans="1:22" ht="14" x14ac:dyDescent="0.15">
      <c r="A23" s="175" t="str">
        <f>'ESS Jul 2019'!K17</f>
        <v>Simply Energy</v>
      </c>
      <c r="B23" s="15" t="str">
        <f>'ESS Jul 2019'!L17</f>
        <v>Plus</v>
      </c>
      <c r="C23" s="176">
        <f>91*'ESS Jul 2019'!M17/100</f>
        <v>124.66172727272726</v>
      </c>
      <c r="D23" s="176">
        <f>$C$5*'ESS Jul 2019'!N17/100</f>
        <v>471.43636363636358</v>
      </c>
      <c r="E23" s="176">
        <v>0</v>
      </c>
      <c r="F23" s="176">
        <v>0</v>
      </c>
      <c r="G23" s="176">
        <v>0</v>
      </c>
      <c r="H23" s="176">
        <v>0</v>
      </c>
      <c r="I23" s="176">
        <f t="shared" si="0"/>
        <v>596.09809090909084</v>
      </c>
      <c r="J23" s="389">
        <f t="shared" si="1"/>
        <v>1885.7454545454543</v>
      </c>
      <c r="K23" s="178">
        <f t="shared" si="2"/>
        <v>2384.3923636363634</v>
      </c>
      <c r="L23" s="178">
        <f t="shared" si="4"/>
        <v>2622.8316</v>
      </c>
      <c r="M23" s="179">
        <f>'ESS Jul 2019'!AW17</f>
        <v>0</v>
      </c>
      <c r="N23" s="179">
        <f>'ESS Jul 2019'!AX17</f>
        <v>0</v>
      </c>
      <c r="O23" s="179">
        <f>'ESS Jul 2019'!AY17</f>
        <v>0</v>
      </c>
      <c r="P23" s="179">
        <f>'ESS Jul 2019'!AZ17</f>
        <v>0</v>
      </c>
      <c r="Q23" s="209">
        <f t="shared" ref="Q23:Q25" si="13">K23</f>
        <v>2384.3923636363634</v>
      </c>
      <c r="R23" s="209">
        <f>Q23</f>
        <v>2384.3923636363634</v>
      </c>
      <c r="S23" s="381">
        <f t="shared" si="5"/>
        <v>2622.8316</v>
      </c>
      <c r="T23" s="381">
        <f t="shared" si="5"/>
        <v>2622.8316</v>
      </c>
      <c r="U23" s="194">
        <f>'ESS Jul 2019'!BI17</f>
        <v>0</v>
      </c>
      <c r="V23" s="195" t="str">
        <f>'ESS Jul 2019'!BJ17</f>
        <v>n</v>
      </c>
    </row>
    <row r="24" spans="1:22" ht="14" x14ac:dyDescent="0.15">
      <c r="A24" s="175" t="str">
        <f>'ESS Jul 2019'!K18</f>
        <v>1st Energy</v>
      </c>
      <c r="B24" s="15" t="str">
        <f>'ESS Jul 2019'!L18</f>
        <v>1st Saver</v>
      </c>
      <c r="C24" s="176">
        <f>91*'ESS Jul 2019'!M18/100</f>
        <v>149.24</v>
      </c>
      <c r="D24" s="176">
        <f>IF($C$5&gt;='ESS Jul 2019'!P18,('ESS Jul 2019'!P18*'ESS Jul 2019'!N18/100),($C$5*'ESS Jul 2019'!N18/100))</f>
        <v>343.63636363636363</v>
      </c>
      <c r="E24" s="176">
        <v>0</v>
      </c>
      <c r="F24" s="176">
        <v>0</v>
      </c>
      <c r="G24" s="176">
        <v>0</v>
      </c>
      <c r="H24" s="176">
        <f>IF(($C$5&lt;'ESS Jul 2019'!P18),(0),($C$5-'ESS Jul 2019'!P18)*'ESS Jul 2019'!Q18/100)</f>
        <v>131.68636363636361</v>
      </c>
      <c r="I24" s="176">
        <f t="shared" si="0"/>
        <v>624.56272727272722</v>
      </c>
      <c r="J24" s="389">
        <f t="shared" si="1"/>
        <v>1901.2909090909088</v>
      </c>
      <c r="K24" s="178">
        <f t="shared" si="2"/>
        <v>2498.2509090909089</v>
      </c>
      <c r="L24" s="178">
        <f t="shared" si="4"/>
        <v>2748.076</v>
      </c>
      <c r="M24" s="179">
        <f>'ESS Jul 2019'!AW18</f>
        <v>0</v>
      </c>
      <c r="N24" s="179">
        <f>'ESS Jul 2019'!AX18</f>
        <v>0</v>
      </c>
      <c r="O24" s="179">
        <f>'ESS Jul 2019'!AY18</f>
        <v>7</v>
      </c>
      <c r="P24" s="179">
        <f>'ESS Jul 2019'!AZ18</f>
        <v>0</v>
      </c>
      <c r="Q24" s="209">
        <f t="shared" si="13"/>
        <v>2498.2509090909089</v>
      </c>
      <c r="R24" s="209">
        <f>(Q24-(Q24*O24/100))</f>
        <v>2323.3733454545454</v>
      </c>
      <c r="S24" s="381">
        <f t="shared" ref="S24:S27" si="14">K24*1.1</f>
        <v>2748.076</v>
      </c>
      <c r="T24" s="381">
        <f t="shared" si="5"/>
        <v>2555.7106800000001</v>
      </c>
      <c r="U24" s="194">
        <f>'ESS Jul 2019'!BI18</f>
        <v>0</v>
      </c>
      <c r="V24" s="195" t="str">
        <f>'ESS Jul 2019'!BJ18</f>
        <v>n</v>
      </c>
    </row>
    <row r="25" spans="1:22" ht="14" x14ac:dyDescent="0.15">
      <c r="A25" s="175" t="str">
        <f>'ESS Jul 2019'!K19</f>
        <v>Amaysim</v>
      </c>
      <c r="B25" s="15" t="str">
        <f>'ESS Jul 2019'!L19</f>
        <v>Electricity as you go</v>
      </c>
      <c r="C25" s="176">
        <f>91*'ESS Jul 2019'!M19/100</f>
        <v>97.65127272727274</v>
      </c>
      <c r="D25" s="176">
        <f>$C$5*'ESS Jul 2019'!N19/100</f>
        <v>521.67272727272723</v>
      </c>
      <c r="E25" s="176">
        <v>0</v>
      </c>
      <c r="F25" s="176">
        <v>0</v>
      </c>
      <c r="G25" s="176">
        <v>0</v>
      </c>
      <c r="H25" s="176">
        <v>0</v>
      </c>
      <c r="I25" s="176">
        <f t="shared" ref="I25" si="15">SUM(C25:H25)</f>
        <v>619.32399999999996</v>
      </c>
      <c r="J25" s="389">
        <f t="shared" si="1"/>
        <v>2086.6909090909089</v>
      </c>
      <c r="K25" s="178">
        <f t="shared" si="2"/>
        <v>2477.2959999999998</v>
      </c>
      <c r="L25" s="178">
        <f t="shared" si="4"/>
        <v>2725.0255999999999</v>
      </c>
      <c r="M25" s="179">
        <f>'ESS Jul 2019'!AW19</f>
        <v>0</v>
      </c>
      <c r="N25" s="179">
        <f>'ESS Jul 2019'!AX19</f>
        <v>0</v>
      </c>
      <c r="O25" s="179">
        <f>'ESS Jul 2019'!AY19</f>
        <v>0</v>
      </c>
      <c r="P25" s="179">
        <f>'ESS Jul 2019'!AZ19</f>
        <v>0</v>
      </c>
      <c r="Q25" s="209">
        <f t="shared" si="13"/>
        <v>2477.2959999999998</v>
      </c>
      <c r="R25" s="209">
        <f>Q25</f>
        <v>2477.2959999999998</v>
      </c>
      <c r="S25" s="381">
        <f t="shared" si="14"/>
        <v>2725.0255999999999</v>
      </c>
      <c r="T25" s="381">
        <f t="shared" ref="T25:T27" si="16">R25*1.1</f>
        <v>2725.0255999999999</v>
      </c>
      <c r="U25" s="194">
        <f>'ESS Jul 2019'!BI19</f>
        <v>0</v>
      </c>
      <c r="V25" s="195" t="str">
        <f>'ESS Jul 2019'!BJ19</f>
        <v>n</v>
      </c>
    </row>
    <row r="26" spans="1:22" ht="14" x14ac:dyDescent="0.15">
      <c r="A26" s="175" t="str">
        <f>'ESS Jul 2019'!K20</f>
        <v>DC Power Co</v>
      </c>
      <c r="B26" s="15" t="str">
        <f>'ESS Jul 2019'!L20</f>
        <v>Market offer</v>
      </c>
      <c r="C26" s="176">
        <f>(91*'ESS Jul 2019'!M20/100)+('ESS Jul 2019'!BM20/4)</f>
        <v>137.38</v>
      </c>
      <c r="D26" s="176">
        <f>$C$5*'ESS Jul 2019'!N20/100</f>
        <v>527.56363636363631</v>
      </c>
      <c r="E26" s="176">
        <v>0</v>
      </c>
      <c r="F26" s="176">
        <v>0</v>
      </c>
      <c r="G26" s="176">
        <v>0</v>
      </c>
      <c r="H26" s="176">
        <v>0</v>
      </c>
      <c r="I26" s="176">
        <f t="shared" ref="I26:I27" si="17">SUM(C26:H26)</f>
        <v>664.9436363636363</v>
      </c>
      <c r="J26" s="389">
        <f t="shared" si="1"/>
        <v>2110.2545454545452</v>
      </c>
      <c r="K26" s="178">
        <f t="shared" si="2"/>
        <v>2659.7745454545452</v>
      </c>
      <c r="L26" s="178">
        <f t="shared" si="4"/>
        <v>2925.752</v>
      </c>
      <c r="M26" s="179">
        <f>'ESS Jul 2019'!AW20</f>
        <v>0</v>
      </c>
      <c r="N26" s="179">
        <f>'ESS Jul 2019'!AX20</f>
        <v>0</v>
      </c>
      <c r="O26" s="179">
        <f>'ESS Jul 2019'!AY20</f>
        <v>0</v>
      </c>
      <c r="P26" s="179">
        <f>'ESS Jul 2019'!AZ20</f>
        <v>0</v>
      </c>
      <c r="Q26" s="209">
        <f t="shared" ref="Q26:Q29" si="18">K26</f>
        <v>2659.7745454545452</v>
      </c>
      <c r="R26" s="209">
        <f t="shared" ref="R26:R28" si="19">Q26</f>
        <v>2659.7745454545452</v>
      </c>
      <c r="S26" s="381">
        <f t="shared" si="14"/>
        <v>2925.752</v>
      </c>
      <c r="T26" s="381">
        <f t="shared" si="16"/>
        <v>2925.752</v>
      </c>
      <c r="U26" s="194">
        <f>'ESS Jul 2019'!BI20</f>
        <v>0</v>
      </c>
      <c r="V26" s="195" t="str">
        <f>'ESS Jul 2019'!BJ20</f>
        <v>n</v>
      </c>
    </row>
    <row r="27" spans="1:22" ht="14" x14ac:dyDescent="0.15">
      <c r="A27" s="15" t="str">
        <f>'ESS Jul 2019'!K21</f>
        <v>ReAmped Energy</v>
      </c>
      <c r="B27" s="15" t="str">
        <f>'ESS Jul 2019'!L21</f>
        <v>Market offer</v>
      </c>
      <c r="C27" s="176">
        <f>91*'ESS Jul 2019'!M21/100</f>
        <v>117.57199999999999</v>
      </c>
      <c r="D27" s="176">
        <f>$C$5*'ESS Jul 2019'!N21/100</f>
        <v>385.2</v>
      </c>
      <c r="E27" s="176">
        <v>0</v>
      </c>
      <c r="F27" s="176">
        <v>0</v>
      </c>
      <c r="G27" s="176">
        <v>0</v>
      </c>
      <c r="H27" s="176">
        <v>0</v>
      </c>
      <c r="I27" s="176">
        <f t="shared" si="17"/>
        <v>502.77199999999999</v>
      </c>
      <c r="J27" s="389">
        <f t="shared" si="1"/>
        <v>1540.8</v>
      </c>
      <c r="K27" s="178">
        <f t="shared" si="2"/>
        <v>2011.088</v>
      </c>
      <c r="L27" s="178">
        <f t="shared" si="4"/>
        <v>2212.1968000000002</v>
      </c>
      <c r="M27" s="179">
        <f>'ESS Jul 2019'!AW21</f>
        <v>0</v>
      </c>
      <c r="N27" s="179">
        <f>'ESS Jul 2019'!AX21</f>
        <v>0</v>
      </c>
      <c r="O27" s="179">
        <f>'ESS Jul 2019'!AY21</f>
        <v>0</v>
      </c>
      <c r="P27" s="179">
        <f>'ESS Jul 2019'!AZ21</f>
        <v>0</v>
      </c>
      <c r="Q27" s="209">
        <f t="shared" si="18"/>
        <v>2011.088</v>
      </c>
      <c r="R27" s="209">
        <f t="shared" si="19"/>
        <v>2011.088</v>
      </c>
      <c r="S27" s="381">
        <f t="shared" si="14"/>
        <v>2212.1968000000002</v>
      </c>
      <c r="T27" s="381">
        <f t="shared" si="16"/>
        <v>2212.1968000000002</v>
      </c>
      <c r="U27" s="194">
        <f>'ESS Jul 2019'!BI21</f>
        <v>0</v>
      </c>
      <c r="V27" s="195" t="str">
        <f>'ESS Jul 2019'!BJ21</f>
        <v>n</v>
      </c>
    </row>
    <row r="28" spans="1:22" ht="14" x14ac:dyDescent="0.15">
      <c r="A28" s="175" t="str">
        <f>'ESS Jul 2019'!K22</f>
        <v>Powerclub</v>
      </c>
      <c r="B28" s="15" t="str">
        <f>'ESS Jul 2019'!L22</f>
        <v>Powerbank Home</v>
      </c>
      <c r="C28" s="176">
        <f>(91*'ESS Jul 2019'!M22/100)+('ESS Jul 2019'!BM22/4)</f>
        <v>115.52509090909089</v>
      </c>
      <c r="D28" s="176">
        <f>$C$5*'ESS Jul 2019'!N22/100</f>
        <v>408.76363636363635</v>
      </c>
      <c r="E28" s="176">
        <v>0</v>
      </c>
      <c r="F28" s="176">
        <v>0</v>
      </c>
      <c r="G28" s="176">
        <v>0</v>
      </c>
      <c r="H28" s="176">
        <v>0</v>
      </c>
      <c r="I28" s="176">
        <f t="shared" ref="I28:I29" si="20">SUM(C28:H28)</f>
        <v>524.28872727272721</v>
      </c>
      <c r="J28" s="389">
        <f t="shared" ref="J28:J29" si="21">(I28-C28)*4</f>
        <v>1635.0545454545454</v>
      </c>
      <c r="K28" s="178">
        <f t="shared" ref="K28:K29" si="22">I28*4</f>
        <v>2097.1549090909089</v>
      </c>
      <c r="L28" s="178">
        <f t="shared" ref="L28:L29" si="23">K28*1.1</f>
        <v>2306.8703999999998</v>
      </c>
      <c r="M28" s="179">
        <f>'ESS Jul 2019'!AW22</f>
        <v>0</v>
      </c>
      <c r="N28" s="179">
        <f>'ESS Jul 2019'!AX22</f>
        <v>0</v>
      </c>
      <c r="O28" s="179">
        <f>'ESS Jul 2019'!AY22</f>
        <v>0</v>
      </c>
      <c r="P28" s="179">
        <f>'ESS Jul 2019'!AZ22</f>
        <v>0</v>
      </c>
      <c r="Q28" s="209">
        <f t="shared" si="18"/>
        <v>2097.1549090909089</v>
      </c>
      <c r="R28" s="209">
        <f t="shared" si="19"/>
        <v>2097.1549090909089</v>
      </c>
      <c r="S28" s="381">
        <f t="shared" ref="S28:S29" si="24">K28*1.1</f>
        <v>2306.8703999999998</v>
      </c>
      <c r="T28" s="381">
        <f t="shared" ref="T28:T29" si="25">R28*1.1</f>
        <v>2306.8703999999998</v>
      </c>
      <c r="U28" s="194">
        <f>'ESS Jul 2019'!BI22</f>
        <v>0</v>
      </c>
      <c r="V28" s="195" t="str">
        <f>'ESS Jul 2019'!BJ22</f>
        <v>n</v>
      </c>
    </row>
    <row r="29" spans="1:22" ht="15" thickBot="1" x14ac:dyDescent="0.2">
      <c r="A29" s="185" t="str">
        <f>'ESS Jul 2019'!K23</f>
        <v>Enova Energy</v>
      </c>
      <c r="B29" s="185" t="str">
        <f>'ESS Jul 2019'!L23</f>
        <v>Community Plus</v>
      </c>
      <c r="C29" s="186">
        <f>91*'ESS Jul 2019'!M23/100</f>
        <v>135.59</v>
      </c>
      <c r="D29" s="186">
        <f>$C$5*'ESS Jul 2019'!N23/100</f>
        <v>453.59999999999991</v>
      </c>
      <c r="E29" s="186">
        <v>0</v>
      </c>
      <c r="F29" s="186">
        <v>0</v>
      </c>
      <c r="G29" s="186">
        <v>0</v>
      </c>
      <c r="H29" s="186">
        <v>0</v>
      </c>
      <c r="I29" s="186">
        <f t="shared" si="20"/>
        <v>589.18999999999994</v>
      </c>
      <c r="J29" s="391">
        <f t="shared" si="21"/>
        <v>1814.3999999999996</v>
      </c>
      <c r="K29" s="188">
        <f t="shared" si="22"/>
        <v>2356.7599999999998</v>
      </c>
      <c r="L29" s="188">
        <f t="shared" si="23"/>
        <v>2592.4360000000001</v>
      </c>
      <c r="M29" s="189">
        <f>'ESS Jul 2019'!AW23</f>
        <v>0</v>
      </c>
      <c r="N29" s="189">
        <f>'ESS Jul 2019'!AX23</f>
        <v>0</v>
      </c>
      <c r="O29" s="189">
        <f>'ESS Jul 2019'!AY23</f>
        <v>0</v>
      </c>
      <c r="P29" s="189">
        <f>'ESS Jul 2019'!AZ23</f>
        <v>3</v>
      </c>
      <c r="Q29" s="212">
        <f t="shared" si="18"/>
        <v>2356.7599999999998</v>
      </c>
      <c r="R29" s="212">
        <f>Q29-(J29*P29/100)</f>
        <v>2302.328</v>
      </c>
      <c r="S29" s="382">
        <f t="shared" si="24"/>
        <v>2592.4360000000001</v>
      </c>
      <c r="T29" s="382">
        <f t="shared" si="25"/>
        <v>2532.5608000000002</v>
      </c>
      <c r="U29" s="196">
        <f>'ESS Jul 2019'!BI23</f>
        <v>0</v>
      </c>
      <c r="V29" s="197" t="str">
        <f>'ESS Jul 2019'!BJ23</f>
        <v>n</v>
      </c>
    </row>
    <row r="31" spans="1:22" ht="14" thickBot="1" x14ac:dyDescent="0.2"/>
    <row r="32" spans="1:22" ht="14" x14ac:dyDescent="0.15">
      <c r="A32" s="166" t="s">
        <v>429</v>
      </c>
      <c r="B32" s="167"/>
      <c r="C32" s="167"/>
      <c r="D32" s="167"/>
      <c r="E32" s="167"/>
      <c r="F32" s="167"/>
      <c r="G32" s="167"/>
      <c r="H32" s="167"/>
      <c r="I32" s="167"/>
      <c r="J32" s="167"/>
      <c r="K32" s="167"/>
      <c r="L32" s="167"/>
      <c r="M32" s="167"/>
      <c r="N32" s="167"/>
      <c r="O32" s="167"/>
      <c r="P32" s="167"/>
      <c r="Q32" s="167"/>
      <c r="R32" s="167"/>
      <c r="S32" s="167"/>
      <c r="T32" s="167"/>
      <c r="U32" s="167"/>
      <c r="V32" s="173"/>
    </row>
    <row r="33" spans="1:22" ht="14" x14ac:dyDescent="0.15">
      <c r="A33" s="168" t="s">
        <v>692</v>
      </c>
      <c r="B33" s="78"/>
      <c r="C33" s="164">
        <v>2000</v>
      </c>
      <c r="D33" s="78"/>
      <c r="E33" s="78"/>
      <c r="F33" s="78"/>
      <c r="G33" s="78"/>
      <c r="H33" s="78"/>
      <c r="I33" s="78"/>
      <c r="J33" s="78"/>
      <c r="K33" s="78"/>
      <c r="L33" s="78"/>
      <c r="M33" s="78"/>
      <c r="N33" s="78"/>
      <c r="O33" s="78"/>
      <c r="P33" s="78"/>
      <c r="Q33" s="78"/>
      <c r="R33" s="78"/>
      <c r="S33" s="78"/>
      <c r="T33" s="78"/>
      <c r="U33" s="78"/>
      <c r="V33" s="174"/>
    </row>
    <row r="34" spans="1:22" ht="14" x14ac:dyDescent="0.15">
      <c r="A34" s="168" t="s">
        <v>652</v>
      </c>
      <c r="B34" s="78"/>
      <c r="C34" s="165">
        <v>0.7</v>
      </c>
      <c r="D34" s="78"/>
      <c r="E34" s="78"/>
      <c r="F34" s="78"/>
      <c r="G34" s="78"/>
      <c r="H34" s="78"/>
      <c r="I34" s="78"/>
      <c r="J34" s="78"/>
      <c r="K34" s="78"/>
      <c r="L34" s="78"/>
      <c r="M34" s="78"/>
      <c r="N34" s="78"/>
      <c r="O34" s="78"/>
      <c r="P34" s="78"/>
      <c r="Q34" s="78"/>
      <c r="R34" s="78"/>
      <c r="S34" s="78"/>
      <c r="T34" s="78"/>
      <c r="U34" s="78"/>
      <c r="V34" s="174"/>
    </row>
    <row r="35" spans="1:22" ht="14" x14ac:dyDescent="0.15">
      <c r="A35" s="168" t="s">
        <v>344</v>
      </c>
      <c r="B35" s="78"/>
      <c r="C35" s="165">
        <v>0.3</v>
      </c>
      <c r="D35" s="78"/>
      <c r="E35" s="78"/>
      <c r="F35" s="78"/>
      <c r="G35" s="78"/>
      <c r="H35" s="78"/>
      <c r="I35" s="78"/>
      <c r="J35" s="78"/>
      <c r="K35" s="78"/>
      <c r="L35" s="78"/>
      <c r="M35" s="78"/>
      <c r="N35" s="78"/>
      <c r="O35" s="78"/>
      <c r="P35" s="78"/>
      <c r="Q35" s="78"/>
      <c r="R35" s="78"/>
      <c r="S35" s="78"/>
      <c r="T35" s="78"/>
      <c r="U35" s="78"/>
      <c r="V35" s="174"/>
    </row>
    <row r="36" spans="1:22" ht="14" x14ac:dyDescent="0.15">
      <c r="A36" s="168"/>
      <c r="B36" s="78"/>
      <c r="C36" s="78"/>
      <c r="D36" s="78"/>
      <c r="E36" s="78"/>
      <c r="F36" s="78"/>
      <c r="G36" s="78"/>
      <c r="H36" s="78"/>
      <c r="I36" s="78"/>
      <c r="J36" s="78"/>
      <c r="K36" s="78"/>
      <c r="L36" s="78"/>
      <c r="M36" s="78"/>
      <c r="N36" s="78"/>
      <c r="O36" s="78"/>
      <c r="P36" s="78"/>
      <c r="Q36" s="78"/>
      <c r="R36" s="78"/>
      <c r="S36" s="78"/>
      <c r="T36" s="78"/>
      <c r="U36" s="78"/>
      <c r="V36" s="174"/>
    </row>
    <row r="37" spans="1:22" ht="75" x14ac:dyDescent="0.15">
      <c r="A37" s="363" t="s">
        <v>248</v>
      </c>
      <c r="B37" s="364" t="s">
        <v>249</v>
      </c>
      <c r="C37" s="365" t="s">
        <v>250</v>
      </c>
      <c r="D37" s="365" t="s">
        <v>251</v>
      </c>
      <c r="E37" s="365" t="s">
        <v>597</v>
      </c>
      <c r="F37" s="388" t="s">
        <v>598</v>
      </c>
      <c r="G37" s="365" t="s">
        <v>398</v>
      </c>
      <c r="H37" s="366" t="s">
        <v>445</v>
      </c>
      <c r="I37" s="365" t="s">
        <v>746</v>
      </c>
      <c r="J37" s="373" t="s">
        <v>303</v>
      </c>
      <c r="K37" s="374" t="s">
        <v>600</v>
      </c>
      <c r="L37" s="367" t="s">
        <v>1070</v>
      </c>
      <c r="M37" s="368" t="s">
        <v>361</v>
      </c>
      <c r="N37" s="368" t="s">
        <v>287</v>
      </c>
      <c r="O37" s="368" t="s">
        <v>275</v>
      </c>
      <c r="P37" s="368" t="s">
        <v>335</v>
      </c>
      <c r="Q37" s="376" t="s">
        <v>239</v>
      </c>
      <c r="R37" s="376" t="s">
        <v>240</v>
      </c>
      <c r="S37" s="369" t="s">
        <v>334</v>
      </c>
      <c r="T37" s="369" t="s">
        <v>428</v>
      </c>
      <c r="U37" s="368" t="s">
        <v>276</v>
      </c>
      <c r="V37" s="370" t="s">
        <v>509</v>
      </c>
    </row>
    <row r="38" spans="1:22" ht="14" x14ac:dyDescent="0.15">
      <c r="A38" s="175" t="str">
        <f>'ESS Jul 2019'!K24</f>
        <v>Energy Locals</v>
      </c>
      <c r="B38" s="15" t="str">
        <f>'ESS Jul 2019'!L24</f>
        <v>Super Saver</v>
      </c>
      <c r="C38" s="176">
        <f>91*'ESS Jul 2019'!M24/100</f>
        <v>180.75909090909087</v>
      </c>
      <c r="D38" s="176">
        <f>($C$33*$C$34)*'ESS Jul 2019'!N24/100</f>
        <v>337.27272727272725</v>
      </c>
      <c r="E38" s="176">
        <v>0</v>
      </c>
      <c r="F38" s="176">
        <v>0</v>
      </c>
      <c r="G38" s="176">
        <v>0</v>
      </c>
      <c r="H38" s="176">
        <f>($C$33*$C$35)*'ESS Jul 2019'!AE24/100</f>
        <v>92.72727272727272</v>
      </c>
      <c r="I38" s="176">
        <f>SUM(C38:H38)</f>
        <v>610.7590909090909</v>
      </c>
      <c r="J38" s="389">
        <f>(I38-C38)*4</f>
        <v>1720</v>
      </c>
      <c r="K38" s="178">
        <f>I38*4</f>
        <v>2443.0363636363636</v>
      </c>
      <c r="L38" s="178">
        <f t="shared" ref="L38:L57" si="26">K38*1.1</f>
        <v>2687.34</v>
      </c>
      <c r="M38" s="179">
        <f>'ESS Jul 2019'!AW24</f>
        <v>0</v>
      </c>
      <c r="N38" s="179">
        <f>'ESS Jul 2019'!AX24</f>
        <v>0</v>
      </c>
      <c r="O38" s="179">
        <f>'ESS Jul 2019'!AY24</f>
        <v>0</v>
      </c>
      <c r="P38" s="179">
        <f>'ESS Jul 2019'!AZ24</f>
        <v>0</v>
      </c>
      <c r="Q38" s="209">
        <f>K38</f>
        <v>2443.0363636363636</v>
      </c>
      <c r="R38" s="209">
        <f>Q38</f>
        <v>2443.0363636363636</v>
      </c>
      <c r="S38" s="381">
        <f>Q38*1.1</f>
        <v>2687.34</v>
      </c>
      <c r="T38" s="381">
        <f>R38*1.1</f>
        <v>2687.34</v>
      </c>
      <c r="U38" s="194">
        <f>'ESS Jul 2019'!BI24</f>
        <v>0</v>
      </c>
      <c r="V38" s="195" t="str">
        <f>'ESS Jul 2019'!BJ24</f>
        <v>n</v>
      </c>
    </row>
    <row r="39" spans="1:22" ht="14" x14ac:dyDescent="0.15">
      <c r="A39" s="175" t="str">
        <f>'ESS Jul 2019'!K25</f>
        <v>AGL</v>
      </c>
      <c r="B39" s="15" t="str">
        <f>'ESS Jul 2019'!L25</f>
        <v>Smart Saver</v>
      </c>
      <c r="C39" s="176">
        <f>91*'ESS Jul 2019'!M25/100</f>
        <v>139.22999999999999</v>
      </c>
      <c r="D39" s="176">
        <f>($C$33*$C$34)*'ESS Jul 2019'!N25/100</f>
        <v>385.76363636363635</v>
      </c>
      <c r="E39" s="176">
        <v>0</v>
      </c>
      <c r="F39" s="176">
        <v>0</v>
      </c>
      <c r="G39" s="176">
        <v>0</v>
      </c>
      <c r="H39" s="176">
        <f>($C$33*$C$35)*'ESS Jul 2019'!AE25/100</f>
        <v>95.836363636363615</v>
      </c>
      <c r="I39" s="176">
        <f t="shared" ref="I39:I55" si="27">SUM(C39:H39)</f>
        <v>620.82999999999993</v>
      </c>
      <c r="J39" s="389">
        <f t="shared" ref="J39:J57" si="28">(I39-C39)*4</f>
        <v>1926.3999999999996</v>
      </c>
      <c r="K39" s="178">
        <f t="shared" ref="K39:K57" si="29">I39*4</f>
        <v>2483.3199999999997</v>
      </c>
      <c r="L39" s="178">
        <f t="shared" si="26"/>
        <v>2731.652</v>
      </c>
      <c r="M39" s="179">
        <f>'ESS Jul 2019'!AW25</f>
        <v>7</v>
      </c>
      <c r="N39" s="179">
        <f>'ESS Jul 2019'!AX25</f>
        <v>0</v>
      </c>
      <c r="O39" s="179">
        <f>'ESS Jul 2019'!AY25</f>
        <v>0</v>
      </c>
      <c r="P39" s="179">
        <f>'ESS Jul 2019'!AZ25</f>
        <v>0</v>
      </c>
      <c r="Q39" s="209">
        <f>K39-(K39*M39/100)</f>
        <v>2309.4875999999999</v>
      </c>
      <c r="R39" s="209">
        <f>Q39</f>
        <v>2309.4875999999999</v>
      </c>
      <c r="S39" s="381">
        <f t="shared" ref="S39:T54" si="30">Q39*1.1</f>
        <v>2540.4363600000001</v>
      </c>
      <c r="T39" s="381">
        <f t="shared" si="30"/>
        <v>2540.4363600000001</v>
      </c>
      <c r="U39" s="194">
        <f>'ESS Jul 2019'!BI25</f>
        <v>0</v>
      </c>
      <c r="V39" s="195" t="str">
        <f>'ESS Jul 2019'!BJ25</f>
        <v>n</v>
      </c>
    </row>
    <row r="40" spans="1:22" ht="14" x14ac:dyDescent="0.15">
      <c r="A40" s="175" t="str">
        <f>'ESS Jul 2019'!K26</f>
        <v>Alinta Energy</v>
      </c>
      <c r="B40" s="15" t="str">
        <f>'ESS Jul 2019'!L26</f>
        <v>No fuss</v>
      </c>
      <c r="C40" s="176">
        <f>91*'ESS Jul 2019'!M26/100</f>
        <v>141.05000000000001</v>
      </c>
      <c r="D40" s="176">
        <f>($C$33*$C$34)*'ESS Jul 2019'!N26/100</f>
        <v>320.34545454545457</v>
      </c>
      <c r="E40" s="176">
        <v>0</v>
      </c>
      <c r="F40" s="176">
        <v>0</v>
      </c>
      <c r="G40" s="176">
        <v>0</v>
      </c>
      <c r="H40" s="176">
        <f>($C$33*$C$35)*'ESS Jul 2019'!AE26/100</f>
        <v>74.127272727272725</v>
      </c>
      <c r="I40" s="176">
        <f t="shared" si="27"/>
        <v>535.52272727272725</v>
      </c>
      <c r="J40" s="389">
        <f t="shared" si="28"/>
        <v>1577.890909090909</v>
      </c>
      <c r="K40" s="178">
        <f t="shared" si="29"/>
        <v>2142.090909090909</v>
      </c>
      <c r="L40" s="178">
        <f t="shared" si="26"/>
        <v>2356.3000000000002</v>
      </c>
      <c r="M40" s="179">
        <f>'ESS Jul 2019'!AW26</f>
        <v>0</v>
      </c>
      <c r="N40" s="179">
        <f>'ESS Jul 2019'!AX26</f>
        <v>0</v>
      </c>
      <c r="O40" s="179">
        <f>'ESS Jul 2019'!AY26</f>
        <v>0</v>
      </c>
      <c r="P40" s="179">
        <f>'ESS Jul 2019'!AZ26</f>
        <v>0</v>
      </c>
      <c r="Q40" s="209">
        <f>K40</f>
        <v>2142.090909090909</v>
      </c>
      <c r="R40" s="209">
        <f>Q40</f>
        <v>2142.090909090909</v>
      </c>
      <c r="S40" s="381">
        <f t="shared" si="30"/>
        <v>2356.3000000000002</v>
      </c>
      <c r="T40" s="381">
        <f t="shared" si="30"/>
        <v>2356.3000000000002</v>
      </c>
      <c r="U40" s="194">
        <f>'ESS Jul 2019'!BI26</f>
        <v>0</v>
      </c>
      <c r="V40" s="195" t="str">
        <f>'ESS Jul 2019'!BJ26</f>
        <v>n</v>
      </c>
    </row>
    <row r="41" spans="1:22" ht="14" x14ac:dyDescent="0.15">
      <c r="A41" s="175" t="str">
        <f>'ESS Jul 2019'!K27</f>
        <v>Click Energy</v>
      </c>
      <c r="B41" s="15" t="str">
        <f>'ESS Jul 2019'!L27</f>
        <v>Banksia</v>
      </c>
      <c r="C41" s="176">
        <f>91*'ESS Jul 2019'!M27/100</f>
        <v>115.94227272727272</v>
      </c>
      <c r="D41" s="176">
        <f>($C$33*$C$34)*'ESS Jul 2019'!N27/100</f>
        <v>361.9636363636364</v>
      </c>
      <c r="E41" s="176">
        <v>0</v>
      </c>
      <c r="F41" s="176">
        <v>0</v>
      </c>
      <c r="G41" s="176">
        <v>0</v>
      </c>
      <c r="H41" s="176">
        <f>($C$33*$C$35)*'ESS Jul 2019'!AE27/100</f>
        <v>106.03636363636365</v>
      </c>
      <c r="I41" s="176">
        <f t="shared" si="27"/>
        <v>583.94227272727278</v>
      </c>
      <c r="J41" s="389">
        <f t="shared" si="28"/>
        <v>1872.0000000000002</v>
      </c>
      <c r="K41" s="178">
        <f t="shared" si="29"/>
        <v>2335.7690909090911</v>
      </c>
      <c r="L41" s="178">
        <f t="shared" si="26"/>
        <v>2569.3460000000005</v>
      </c>
      <c r="M41" s="179">
        <f>'ESS Jul 2019'!AW27</f>
        <v>0</v>
      </c>
      <c r="N41" s="179">
        <f>'ESS Jul 2019'!AX27</f>
        <v>0</v>
      </c>
      <c r="O41" s="179">
        <f>'ESS Jul 2019'!AY27</f>
        <v>0</v>
      </c>
      <c r="P41" s="179">
        <f>'ESS Jul 2019'!AZ27</f>
        <v>0</v>
      </c>
      <c r="Q41" s="209">
        <f t="shared" ref="Q41:Q45" si="31">K41</f>
        <v>2335.7690909090911</v>
      </c>
      <c r="R41" s="209">
        <f t="shared" ref="R41:R42" si="32">Q41</f>
        <v>2335.7690909090911</v>
      </c>
      <c r="S41" s="381">
        <f t="shared" si="30"/>
        <v>2569.3460000000005</v>
      </c>
      <c r="T41" s="381">
        <f t="shared" si="30"/>
        <v>2569.3460000000005</v>
      </c>
      <c r="U41" s="194">
        <f>'ESS Jul 2019'!BI27</f>
        <v>0</v>
      </c>
      <c r="V41" s="195" t="str">
        <f>'ESS Jul 2019'!BJ27</f>
        <v>n</v>
      </c>
    </row>
    <row r="42" spans="1:22" ht="14" x14ac:dyDescent="0.15">
      <c r="A42" s="175" t="str">
        <f>'ESS Jul 2019'!K28</f>
        <v>Commander</v>
      </c>
      <c r="B42" s="15" t="str">
        <f>'ESS Jul 2019'!L28</f>
        <v>Market offer</v>
      </c>
      <c r="C42" s="176">
        <f>91*'ESS Jul 2019'!M28/100</f>
        <v>134.84545454545452</v>
      </c>
      <c r="D42" s="176">
        <f>($C$33*$C$34)*'ESS Jul 2019'!N28/100</f>
        <v>347.96363636363634</v>
      </c>
      <c r="E42" s="176">
        <v>0</v>
      </c>
      <c r="F42" s="176">
        <v>0</v>
      </c>
      <c r="G42" s="176">
        <v>0</v>
      </c>
      <c r="H42" s="176">
        <f>($C$33*$C$35)*'ESS Jul 2019'!AE28/100</f>
        <v>93.927272727272722</v>
      </c>
      <c r="I42" s="176">
        <f t="shared" si="27"/>
        <v>576.73636363636354</v>
      </c>
      <c r="J42" s="389">
        <f t="shared" si="28"/>
        <v>1767.5636363636361</v>
      </c>
      <c r="K42" s="178">
        <f t="shared" si="29"/>
        <v>2306.9454545454541</v>
      </c>
      <c r="L42" s="178">
        <f t="shared" si="26"/>
        <v>2537.64</v>
      </c>
      <c r="M42" s="179">
        <f>'ESS Jul 2019'!AW28</f>
        <v>0</v>
      </c>
      <c r="N42" s="179">
        <f>'ESS Jul 2019'!AX28</f>
        <v>0</v>
      </c>
      <c r="O42" s="179">
        <f>'ESS Jul 2019'!AY28</f>
        <v>0</v>
      </c>
      <c r="P42" s="179">
        <f>'ESS Jul 2019'!AZ28</f>
        <v>0</v>
      </c>
      <c r="Q42" s="209">
        <f t="shared" si="31"/>
        <v>2306.9454545454541</v>
      </c>
      <c r="R42" s="209">
        <f t="shared" si="32"/>
        <v>2306.9454545454541</v>
      </c>
      <c r="S42" s="381">
        <f t="shared" si="30"/>
        <v>2537.64</v>
      </c>
      <c r="T42" s="381">
        <f t="shared" si="30"/>
        <v>2537.64</v>
      </c>
      <c r="U42" s="194">
        <f>'ESS Jul 2019'!BI28</f>
        <v>0</v>
      </c>
      <c r="V42" s="195" t="str">
        <f>'ESS Jul 2019'!BJ28</f>
        <v>n</v>
      </c>
    </row>
    <row r="43" spans="1:22" ht="14" x14ac:dyDescent="0.15">
      <c r="A43" s="175" t="str">
        <f>'ESS Jul 2019'!K29</f>
        <v>CovaU</v>
      </c>
      <c r="B43" s="15" t="str">
        <f>'ESS Jul 2019'!L29</f>
        <v>Freedom</v>
      </c>
      <c r="C43" s="176">
        <f>91*'ESS Jul 2019'!M29/100</f>
        <v>178.46920000000003</v>
      </c>
      <c r="D43" s="176">
        <f>($C$33*$C$34)*'ESS Jul 2019'!N29/100</f>
        <v>419.99999999999994</v>
      </c>
      <c r="E43" s="176">
        <v>0</v>
      </c>
      <c r="F43" s="176">
        <v>0</v>
      </c>
      <c r="G43" s="176">
        <v>0</v>
      </c>
      <c r="H43" s="176">
        <f>($C$33*$C$35)*'ESS Jul 2019'!AE29/100</f>
        <v>127.30909090909088</v>
      </c>
      <c r="I43" s="176">
        <f t="shared" si="27"/>
        <v>725.77829090909086</v>
      </c>
      <c r="J43" s="389">
        <f t="shared" si="28"/>
        <v>2189.2363636363634</v>
      </c>
      <c r="K43" s="178">
        <f t="shared" si="29"/>
        <v>2903.1131636363634</v>
      </c>
      <c r="L43" s="178">
        <f t="shared" si="26"/>
        <v>3193.4244800000001</v>
      </c>
      <c r="M43" s="179">
        <f>'ESS Jul 2019'!AW29</f>
        <v>0</v>
      </c>
      <c r="N43" s="179">
        <f>'ESS Jul 2019'!AX29</f>
        <v>0</v>
      </c>
      <c r="O43" s="179">
        <f>'ESS Jul 2019'!AY29</f>
        <v>25</v>
      </c>
      <c r="P43" s="179">
        <f>'ESS Jul 2019'!AZ29</f>
        <v>0</v>
      </c>
      <c r="Q43" s="209">
        <f t="shared" si="31"/>
        <v>2903.1131636363634</v>
      </c>
      <c r="R43" s="209">
        <f>(Q43-(Q43*O43/100))</f>
        <v>2177.3348727272723</v>
      </c>
      <c r="S43" s="381">
        <f t="shared" si="30"/>
        <v>3193.4244800000001</v>
      </c>
      <c r="T43" s="381">
        <f t="shared" si="30"/>
        <v>2395.0683599999998</v>
      </c>
      <c r="U43" s="194">
        <f>'ESS Jul 2019'!BI29</f>
        <v>0</v>
      </c>
      <c r="V43" s="195" t="str">
        <f>'ESS Jul 2019'!BJ29</f>
        <v>n</v>
      </c>
    </row>
    <row r="44" spans="1:22" ht="14" x14ac:dyDescent="0.15">
      <c r="A44" s="175" t="str">
        <f>'ESS Jul 2019'!K30</f>
        <v>Diamond Energy</v>
      </c>
      <c r="B44" s="15" t="str">
        <f>'ESS Jul 2019'!L30</f>
        <v>Pay on time discount</v>
      </c>
      <c r="C44" s="176">
        <f>91*'ESS Jul 2019'!M30/100</f>
        <v>149.60399999999998</v>
      </c>
      <c r="D44" s="176">
        <f>IF($C$33*$C$34&gt;='ESS Jul 2019'!P30,('ESS Jul 2019'!P30*'ESS Jul 2019'!N30/100),(($C$33*$C$34)*'ESS Jul 2019'!N30/100))</f>
        <v>77.91</v>
      </c>
      <c r="E44" s="176">
        <f>IF($C$33*$C$34&lt;'ESS Jul 2019'!P30,0,IF(($C$33*$C$34)&lt;='ESS Jul 2019'!R30,(($C$33*$C$34-'ESS Jul 2019'!P30)*'ESS Jul 2019'!Q30/100),(('ESS Jul 2019'!R30-'ESS Jul 2019'!P30)*'ESS Jul 2019'!Q30/100)))</f>
        <v>201.31200000000001</v>
      </c>
      <c r="F44" s="176">
        <v>0</v>
      </c>
      <c r="G44" s="176">
        <f>IF(($C$33*$C$34&lt;'ESS Jul 2019'!R30),(0),($C$33*$C$34-'ESS Jul 2019'!R30)*'ESS Jul 2019'!S30/100)</f>
        <v>117.38200000000001</v>
      </c>
      <c r="H44" s="176">
        <f>($C$33*$C$35)*'ESS Jul 2019'!AE30/100</f>
        <v>93.6</v>
      </c>
      <c r="I44" s="176">
        <f t="shared" si="27"/>
        <v>639.80800000000011</v>
      </c>
      <c r="J44" s="389">
        <f t="shared" si="28"/>
        <v>1960.8160000000005</v>
      </c>
      <c r="K44" s="178">
        <f t="shared" si="29"/>
        <v>2559.2320000000004</v>
      </c>
      <c r="L44" s="178">
        <f t="shared" si="26"/>
        <v>2815.1552000000006</v>
      </c>
      <c r="M44" s="179">
        <f>'ESS Jul 2019'!AW30</f>
        <v>0</v>
      </c>
      <c r="N44" s="179">
        <f>'ESS Jul 2019'!AX30</f>
        <v>0</v>
      </c>
      <c r="O44" s="179">
        <f>'ESS Jul 2019'!AY30</f>
        <v>7</v>
      </c>
      <c r="P44" s="179">
        <f>'ESS Jul 2019'!AZ30</f>
        <v>0</v>
      </c>
      <c r="Q44" s="209">
        <f t="shared" si="31"/>
        <v>2559.2320000000004</v>
      </c>
      <c r="R44" s="209">
        <f>(Q44-(Q44*O44/100))</f>
        <v>2380.0857600000004</v>
      </c>
      <c r="S44" s="381">
        <f t="shared" si="30"/>
        <v>2815.1552000000006</v>
      </c>
      <c r="T44" s="381">
        <f t="shared" si="30"/>
        <v>2618.0943360000006</v>
      </c>
      <c r="U44" s="194">
        <f>'ESS Jul 2019'!BI30</f>
        <v>0</v>
      </c>
      <c r="V44" s="195" t="str">
        <f>'ESS Jul 2019'!BJ30</f>
        <v>n</v>
      </c>
    </row>
    <row r="45" spans="1:22" ht="14" x14ac:dyDescent="0.15">
      <c r="A45" s="175" t="str">
        <f>'ESS Jul 2019'!K31</f>
        <v>Dodo Power &amp; Gas</v>
      </c>
      <c r="B45" s="15" t="str">
        <f>'ESS Jul 2019'!L31</f>
        <v>Market offer</v>
      </c>
      <c r="C45" s="176">
        <f>91*'ESS Jul 2019'!M31/100</f>
        <v>134.84545454545452</v>
      </c>
      <c r="D45" s="176">
        <f>($C$33*$C$34)*'ESS Jul 2019'!N31/100</f>
        <v>347.96363636363634</v>
      </c>
      <c r="E45" s="176">
        <v>0</v>
      </c>
      <c r="F45" s="176">
        <v>0</v>
      </c>
      <c r="G45" s="176">
        <v>0</v>
      </c>
      <c r="H45" s="176">
        <f>($C$33*$C$35)*'ESS Jul 2019'!AE31/100</f>
        <v>93.927272727272722</v>
      </c>
      <c r="I45" s="176">
        <f t="shared" si="27"/>
        <v>576.73636363636354</v>
      </c>
      <c r="J45" s="389">
        <f t="shared" si="28"/>
        <v>1767.5636363636361</v>
      </c>
      <c r="K45" s="178">
        <f t="shared" si="29"/>
        <v>2306.9454545454541</v>
      </c>
      <c r="L45" s="178">
        <f t="shared" si="26"/>
        <v>2537.64</v>
      </c>
      <c r="M45" s="179">
        <f>'ESS Jul 2019'!AW31</f>
        <v>0</v>
      </c>
      <c r="N45" s="179">
        <f>'ESS Jul 2019'!AX31</f>
        <v>0</v>
      </c>
      <c r="O45" s="179">
        <f>'ESS Jul 2019'!AY31</f>
        <v>0</v>
      </c>
      <c r="P45" s="179">
        <f>'ESS Jul 2019'!AZ31</f>
        <v>0</v>
      </c>
      <c r="Q45" s="209">
        <f t="shared" si="31"/>
        <v>2306.9454545454541</v>
      </c>
      <c r="R45" s="209">
        <f t="shared" ref="R45:R50" si="33">Q45</f>
        <v>2306.9454545454541</v>
      </c>
      <c r="S45" s="381">
        <f t="shared" si="30"/>
        <v>2537.64</v>
      </c>
      <c r="T45" s="381">
        <f t="shared" si="30"/>
        <v>2537.64</v>
      </c>
      <c r="U45" s="194">
        <f>'ESS Jul 2019'!BI31</f>
        <v>0</v>
      </c>
      <c r="V45" s="195" t="str">
        <f>'ESS Jul 2019'!BJ31</f>
        <v>n</v>
      </c>
    </row>
    <row r="46" spans="1:22" ht="14" x14ac:dyDescent="0.15">
      <c r="A46" s="175" t="str">
        <f>'ESS Jul 2019'!K32</f>
        <v>EnergyAustralia</v>
      </c>
      <c r="B46" s="15" t="str">
        <f>'ESS Jul 2019'!L32</f>
        <v>Total Plan Home</v>
      </c>
      <c r="C46" s="176">
        <f>91*'ESS Jul 2019'!M32/100</f>
        <v>122.85</v>
      </c>
      <c r="D46" s="176">
        <f>($C$33*$C$34)*'ESS Jul 2019'!N32/100</f>
        <v>399.25454545454545</v>
      </c>
      <c r="E46" s="176">
        <v>0</v>
      </c>
      <c r="F46" s="176">
        <v>0</v>
      </c>
      <c r="G46" s="176">
        <v>0</v>
      </c>
      <c r="H46" s="176">
        <f>($C$33*$C$35)*'ESS Jul 2019'!AE32/100</f>
        <v>72.272727272727266</v>
      </c>
      <c r="I46" s="176">
        <f t="shared" si="27"/>
        <v>594.37727272727273</v>
      </c>
      <c r="J46" s="389">
        <f t="shared" si="28"/>
        <v>1886.1090909090908</v>
      </c>
      <c r="K46" s="178">
        <f t="shared" si="29"/>
        <v>2377.5090909090909</v>
      </c>
      <c r="L46" s="178">
        <f t="shared" si="26"/>
        <v>2615.2600000000002</v>
      </c>
      <c r="M46" s="179">
        <f>'ESS Jul 2019'!AW32</f>
        <v>13</v>
      </c>
      <c r="N46" s="179">
        <f>'ESS Jul 2019'!AX32</f>
        <v>0</v>
      </c>
      <c r="O46" s="179">
        <f>'ESS Jul 2019'!AY32</f>
        <v>0</v>
      </c>
      <c r="P46" s="179">
        <f>'ESS Jul 2019'!AZ32</f>
        <v>0</v>
      </c>
      <c r="Q46" s="209">
        <f>K46-(K46*M46/100)</f>
        <v>2068.4329090909091</v>
      </c>
      <c r="R46" s="209">
        <f t="shared" si="33"/>
        <v>2068.4329090909091</v>
      </c>
      <c r="S46" s="381">
        <f t="shared" si="30"/>
        <v>2275.2762000000002</v>
      </c>
      <c r="T46" s="381">
        <f t="shared" si="30"/>
        <v>2275.2762000000002</v>
      </c>
      <c r="U46" s="194">
        <f>'ESS Jul 2019'!BI32</f>
        <v>0</v>
      </c>
      <c r="V46" s="195" t="str">
        <f>'ESS Jul 2019'!BJ32</f>
        <v>n</v>
      </c>
    </row>
    <row r="47" spans="1:22" ht="14" x14ac:dyDescent="0.15">
      <c r="A47" s="175" t="str">
        <f>'ESS Jul 2019'!K33</f>
        <v>Mojo Power</v>
      </c>
      <c r="B47" s="15" t="str">
        <f>'ESS Jul 2019'!L33</f>
        <v>Connect</v>
      </c>
      <c r="C47" s="176">
        <f>(91*'ESS Jul 2019'!M33/100)+('ESS Jul 2019'!BM33*3)</f>
        <v>199.2354</v>
      </c>
      <c r="D47" s="176">
        <f>($C$33*$C$34)*'ESS Jul 2019'!N33/100</f>
        <v>355.74</v>
      </c>
      <c r="E47" s="176">
        <v>0</v>
      </c>
      <c r="F47" s="176">
        <v>0</v>
      </c>
      <c r="G47" s="176">
        <v>0</v>
      </c>
      <c r="H47" s="176">
        <f>($C$33*$C$35)*'ESS Jul 2019'!AE33/100</f>
        <v>88.380000000000024</v>
      </c>
      <c r="I47" s="176">
        <f t="shared" si="27"/>
        <v>643.35540000000003</v>
      </c>
      <c r="J47" s="389">
        <f t="shared" si="28"/>
        <v>1776.48</v>
      </c>
      <c r="K47" s="178">
        <f t="shared" si="29"/>
        <v>2573.4216000000001</v>
      </c>
      <c r="L47" s="178">
        <f t="shared" si="26"/>
        <v>2830.7637600000003</v>
      </c>
      <c r="M47" s="179">
        <f>'ESS Jul 2019'!AW33</f>
        <v>0</v>
      </c>
      <c r="N47" s="179">
        <f>'ESS Jul 2019'!AX33</f>
        <v>0</v>
      </c>
      <c r="O47" s="179">
        <f>'ESS Jul 2019'!AY33</f>
        <v>0</v>
      </c>
      <c r="P47" s="179">
        <f>'ESS Jul 2019'!AZ33</f>
        <v>0</v>
      </c>
      <c r="Q47" s="209">
        <f t="shared" ref="Q47:Q48" si="34">K47</f>
        <v>2573.4216000000001</v>
      </c>
      <c r="R47" s="209">
        <f t="shared" si="33"/>
        <v>2573.4216000000001</v>
      </c>
      <c r="S47" s="381">
        <f t="shared" si="30"/>
        <v>2830.7637600000003</v>
      </c>
      <c r="T47" s="381">
        <f t="shared" si="30"/>
        <v>2830.7637600000003</v>
      </c>
      <c r="U47" s="194">
        <f>'ESS Jul 2019'!BI33</f>
        <v>0</v>
      </c>
      <c r="V47" s="195" t="str">
        <f>'ESS Jul 2019'!BJ33</f>
        <v>n</v>
      </c>
    </row>
    <row r="48" spans="1:22" ht="14" x14ac:dyDescent="0.15">
      <c r="A48" s="175" t="str">
        <f>'ESS Jul 2019'!K34</f>
        <v>Momentum Energy</v>
      </c>
      <c r="B48" s="15" t="str">
        <f>'ESS Jul 2019'!L34</f>
        <v>SmilePower Flexi</v>
      </c>
      <c r="C48" s="176">
        <f>91*'ESS Jul 2019'!M34/100</f>
        <v>134.7346</v>
      </c>
      <c r="D48" s="176">
        <f>IF($C$33*$C$34&gt;='ESS Jul 2019'!P34,('ESS Jul 2019'!P34*'ESS Jul 2019'!N34/100),(($C$33*$C$34)*'ESS Jul 2019'!N34/100))</f>
        <v>122.94545454545452</v>
      </c>
      <c r="E48" s="176">
        <v>0</v>
      </c>
      <c r="F48" s="176">
        <v>0</v>
      </c>
      <c r="G48" s="176">
        <f>IF(($C$33*$C$34&lt;'ESS Jul 2019'!P34),(0),($C$33*$C$34-'ESS Jul 2019'!P34)*'ESS Jul 2019'!Q34/100)</f>
        <v>192.14545454545456</v>
      </c>
      <c r="H48" s="176">
        <f>($C$33*$C$35)*'ESS Jul 2019'!AE34/100</f>
        <v>67.8</v>
      </c>
      <c r="I48" s="176">
        <f t="shared" si="27"/>
        <v>517.62550909090908</v>
      </c>
      <c r="J48" s="389">
        <f t="shared" si="28"/>
        <v>1531.5636363636363</v>
      </c>
      <c r="K48" s="178">
        <f t="shared" si="29"/>
        <v>2070.5020363636363</v>
      </c>
      <c r="L48" s="178">
        <f t="shared" si="26"/>
        <v>2277.55224</v>
      </c>
      <c r="M48" s="179">
        <f>'ESS Jul 2019'!AW34</f>
        <v>0</v>
      </c>
      <c r="N48" s="179">
        <f>'ESS Jul 2019'!AX34</f>
        <v>0</v>
      </c>
      <c r="O48" s="179">
        <f>'ESS Jul 2019'!AY34</f>
        <v>0</v>
      </c>
      <c r="P48" s="179">
        <f>'ESS Jul 2019'!AZ34</f>
        <v>0</v>
      </c>
      <c r="Q48" s="209">
        <f t="shared" si="34"/>
        <v>2070.5020363636363</v>
      </c>
      <c r="R48" s="209">
        <f t="shared" si="33"/>
        <v>2070.5020363636363</v>
      </c>
      <c r="S48" s="381">
        <f t="shared" si="30"/>
        <v>2277.55224</v>
      </c>
      <c r="T48" s="381">
        <f t="shared" si="30"/>
        <v>2277.55224</v>
      </c>
      <c r="U48" s="194">
        <f>'ESS Jul 2019'!BI34</f>
        <v>0</v>
      </c>
      <c r="V48" s="195" t="str">
        <f>'ESS Jul 2019'!BJ34</f>
        <v>n</v>
      </c>
    </row>
    <row r="49" spans="1:22" ht="14" x14ac:dyDescent="0.15">
      <c r="A49" s="175" t="str">
        <f>'ESS Jul 2019'!K35</f>
        <v>Origin Energy</v>
      </c>
      <c r="B49" s="15" t="str">
        <f>'ESS Jul 2019'!L35</f>
        <v>Flexi</v>
      </c>
      <c r="C49" s="176">
        <f>91*'ESS Jul 2019'!M35/100</f>
        <v>137.40999999999997</v>
      </c>
      <c r="D49" s="176">
        <f>($C$33*$C$34)*'ESS Jul 2019'!N35/100</f>
        <v>388.69090909090903</v>
      </c>
      <c r="E49" s="176">
        <v>0</v>
      </c>
      <c r="F49" s="176">
        <v>0</v>
      </c>
      <c r="G49" s="176">
        <v>0</v>
      </c>
      <c r="H49" s="176">
        <f>($C$33*$C$35)*'ESS Jul 2019'!AE35/100</f>
        <v>99.218181818181819</v>
      </c>
      <c r="I49" s="176">
        <f t="shared" si="27"/>
        <v>625.31909090909085</v>
      </c>
      <c r="J49" s="389">
        <f t="shared" si="28"/>
        <v>1951.6363636363635</v>
      </c>
      <c r="K49" s="178">
        <f t="shared" si="29"/>
        <v>2501.2763636363634</v>
      </c>
      <c r="L49" s="178">
        <f t="shared" si="26"/>
        <v>2751.404</v>
      </c>
      <c r="M49" s="179">
        <f>'ESS Jul 2019'!AW35</f>
        <v>10</v>
      </c>
      <c r="N49" s="179">
        <f>'ESS Jul 2019'!AX35</f>
        <v>0</v>
      </c>
      <c r="O49" s="179">
        <f>'ESS Jul 2019'!AY35</f>
        <v>0</v>
      </c>
      <c r="P49" s="179">
        <f>'ESS Jul 2019'!AZ35</f>
        <v>0</v>
      </c>
      <c r="Q49" s="390">
        <f>L49-(L49*M49/100)</f>
        <v>2476.2636000000002</v>
      </c>
      <c r="R49" s="390">
        <f t="shared" si="33"/>
        <v>2476.2636000000002</v>
      </c>
      <c r="S49" s="381">
        <f>Q49</f>
        <v>2476.2636000000002</v>
      </c>
      <c r="T49" s="381">
        <f>R49</f>
        <v>2476.2636000000002</v>
      </c>
      <c r="U49" s="194">
        <f>'ESS Jul 2019'!BI35</f>
        <v>0</v>
      </c>
      <c r="V49" s="195" t="str">
        <f>'ESS Jul 2019'!BJ35</f>
        <v>n</v>
      </c>
    </row>
    <row r="50" spans="1:22" ht="14" x14ac:dyDescent="0.15">
      <c r="A50" s="175" t="str">
        <f>'ESS Jul 2019'!K36</f>
        <v>Powerdirect</v>
      </c>
      <c r="B50" s="15" t="str">
        <f>'ESS Jul 2019'!L36</f>
        <v>Discount Saver</v>
      </c>
      <c r="C50" s="176">
        <f>91*'ESS Jul 2019'!M36/100</f>
        <v>139.22999999999999</v>
      </c>
      <c r="D50" s="176">
        <f>($C$33*$C$34)*'ESS Jul 2019'!N36/100</f>
        <v>385.76363636363635</v>
      </c>
      <c r="E50" s="176">
        <v>0</v>
      </c>
      <c r="F50" s="176">
        <v>0</v>
      </c>
      <c r="G50" s="176">
        <v>0</v>
      </c>
      <c r="H50" s="176">
        <f>($C$33*$C$35)*'ESS Jul 2019'!AE36/100</f>
        <v>95.836363636363615</v>
      </c>
      <c r="I50" s="176">
        <f t="shared" si="27"/>
        <v>620.82999999999993</v>
      </c>
      <c r="J50" s="389">
        <f t="shared" si="28"/>
        <v>1926.3999999999996</v>
      </c>
      <c r="K50" s="178">
        <f t="shared" si="29"/>
        <v>2483.3199999999997</v>
      </c>
      <c r="L50" s="178">
        <f t="shared" si="26"/>
        <v>2731.652</v>
      </c>
      <c r="M50" s="179">
        <f>'ESS Jul 2019'!AW36</f>
        <v>12</v>
      </c>
      <c r="N50" s="179">
        <f>'ESS Jul 2019'!AX36</f>
        <v>0</v>
      </c>
      <c r="O50" s="179">
        <f>'ESS Jul 2019'!AY36</f>
        <v>0</v>
      </c>
      <c r="P50" s="179">
        <f>'ESS Jul 2019'!AZ36</f>
        <v>0</v>
      </c>
      <c r="Q50" s="209">
        <f>K50-(K50*M50/100)</f>
        <v>2185.3215999999998</v>
      </c>
      <c r="R50" s="209">
        <f t="shared" si="33"/>
        <v>2185.3215999999998</v>
      </c>
      <c r="S50" s="381">
        <f t="shared" ref="S50" si="35">Q50*1.1</f>
        <v>2403.85376</v>
      </c>
      <c r="T50" s="381">
        <f t="shared" ref="T50" si="36">R50*1.1</f>
        <v>2403.85376</v>
      </c>
      <c r="U50" s="194">
        <f>'ESS Jul 2019'!BI36</f>
        <v>0</v>
      </c>
      <c r="V50" s="195" t="str">
        <f>'ESS Jul 2019'!BJ36</f>
        <v>n</v>
      </c>
    </row>
    <row r="51" spans="1:22" ht="14" x14ac:dyDescent="0.15">
      <c r="A51" s="175" t="str">
        <f>'ESS Jul 2019'!K37</f>
        <v>Powershop</v>
      </c>
      <c r="B51" s="15" t="str">
        <f>'ESS Jul 2019'!L37</f>
        <v>Shopper with Mega Pack</v>
      </c>
      <c r="C51" s="176">
        <f>91*'ESS Jul 2019'!M37/100</f>
        <v>150.03418181818182</v>
      </c>
      <c r="D51" s="176">
        <f>($C$33*$C$34)*'ESS Jul 2019'!N37/100</f>
        <v>375.07272727272726</v>
      </c>
      <c r="E51" s="176">
        <v>0</v>
      </c>
      <c r="F51" s="176">
        <v>0</v>
      </c>
      <c r="G51" s="176">
        <v>0</v>
      </c>
      <c r="H51" s="176">
        <f>($C$33*$C$35)*'ESS Jul 2019'!AE37/100</f>
        <v>95.399999999999977</v>
      </c>
      <c r="I51" s="176">
        <f t="shared" si="27"/>
        <v>620.50690909090906</v>
      </c>
      <c r="J51" s="389">
        <f t="shared" si="28"/>
        <v>1881.890909090909</v>
      </c>
      <c r="K51" s="178">
        <f t="shared" si="29"/>
        <v>2482.0276363636362</v>
      </c>
      <c r="L51" s="178">
        <f t="shared" si="26"/>
        <v>2730.2303999999999</v>
      </c>
      <c r="M51" s="179">
        <f>'ESS Jul 2019'!AW37</f>
        <v>0</v>
      </c>
      <c r="N51" s="179">
        <f>'ESS Jul 2019'!AX37</f>
        <v>0</v>
      </c>
      <c r="O51" s="179">
        <f>'ESS Jul 2019'!AY37</f>
        <v>15</v>
      </c>
      <c r="P51" s="179">
        <f>'ESS Jul 2019'!AZ37</f>
        <v>0</v>
      </c>
      <c r="Q51" s="390">
        <f>L51</f>
        <v>2730.2303999999999</v>
      </c>
      <c r="R51" s="390">
        <f>(Q51-(Q51*O51/100))</f>
        <v>2320.6958399999999</v>
      </c>
      <c r="S51" s="381">
        <f>Q51</f>
        <v>2730.2303999999999</v>
      </c>
      <c r="T51" s="381">
        <f>R51</f>
        <v>2320.6958399999999</v>
      </c>
      <c r="U51" s="194">
        <f>'ESS Jul 2019'!BI37</f>
        <v>0</v>
      </c>
      <c r="V51" s="195" t="str">
        <f>'ESS Jul 2019'!BJ37</f>
        <v>n</v>
      </c>
    </row>
    <row r="52" spans="1:22" ht="14" x14ac:dyDescent="0.15">
      <c r="A52" s="175" t="str">
        <f>'ESS Jul 2019'!K38</f>
        <v>Red Energy</v>
      </c>
      <c r="B52" s="15" t="str">
        <f>'ESS Jul 2019'!L38</f>
        <v>Living Energy Saver</v>
      </c>
      <c r="C52" s="176">
        <f>91*'ESS Jul 2019'!M38/100</f>
        <v>127.4</v>
      </c>
      <c r="D52" s="176">
        <f>IF($C$33*$C$34&gt;='ESS Jul 2019'!P38,('ESS Jul 2019'!P38*'ESS Jul 2019'!N38/100),(($C$33*$C$34)*'ESS Jul 2019'!N38/100))</f>
        <v>358.20909090909089</v>
      </c>
      <c r="E52" s="176">
        <v>0</v>
      </c>
      <c r="F52" s="176">
        <v>0</v>
      </c>
      <c r="G52" s="176">
        <f>IF(($C$33*$C$34&lt;'ESS Jul 2019'!P38),(0),($C$33*$C$34-'ESS Jul 2019'!P38)*'ESS Jul 2019'!Q38/100)</f>
        <v>23.999999999999996</v>
      </c>
      <c r="H52" s="176">
        <f>($C$33*$C$35)*'ESS Jul 2019'!AE38/100</f>
        <v>113.99999999999999</v>
      </c>
      <c r="I52" s="176">
        <f t="shared" si="27"/>
        <v>623.60909090909092</v>
      </c>
      <c r="J52" s="389">
        <f t="shared" si="28"/>
        <v>1984.8363636363638</v>
      </c>
      <c r="K52" s="178">
        <f t="shared" si="29"/>
        <v>2494.4363636363637</v>
      </c>
      <c r="L52" s="178">
        <f t="shared" si="26"/>
        <v>2743.88</v>
      </c>
      <c r="M52" s="179">
        <f>'ESS Jul 2019'!AW38</f>
        <v>0</v>
      </c>
      <c r="N52" s="179">
        <f>'ESS Jul 2019'!AX38</f>
        <v>0</v>
      </c>
      <c r="O52" s="179">
        <f>'ESS Jul 2019'!AY38</f>
        <v>10</v>
      </c>
      <c r="P52" s="179">
        <f>'ESS Jul 2019'!AZ38</f>
        <v>0</v>
      </c>
      <c r="Q52" s="390">
        <f>L52</f>
        <v>2743.88</v>
      </c>
      <c r="R52" s="390">
        <f>(Q52-(Q52*O52/100))</f>
        <v>2469.4920000000002</v>
      </c>
      <c r="S52" s="381">
        <f>Q52</f>
        <v>2743.88</v>
      </c>
      <c r="T52" s="381">
        <f>R52</f>
        <v>2469.4920000000002</v>
      </c>
      <c r="U52" s="194">
        <f>'ESS Jul 2019'!BI38</f>
        <v>0</v>
      </c>
      <c r="V52" s="195" t="str">
        <f>'ESS Jul 2019'!BJ38</f>
        <v>n</v>
      </c>
    </row>
    <row r="53" spans="1:22" ht="14" x14ac:dyDescent="0.15">
      <c r="A53" s="175" t="str">
        <f>'ESS Jul 2019'!K39</f>
        <v>Simply Energy</v>
      </c>
      <c r="B53" s="15" t="str">
        <f>'ESS Jul 2019'!L39</f>
        <v>Plus</v>
      </c>
      <c r="C53" s="176">
        <f>91*'ESS Jul 2019'!M39/100</f>
        <v>140.52054545454544</v>
      </c>
      <c r="D53" s="176">
        <f>($C$33*$C$34)*'ESS Jul 2019'!N39/100</f>
        <v>366.67272727272723</v>
      </c>
      <c r="E53" s="176">
        <v>0</v>
      </c>
      <c r="F53" s="176">
        <v>0</v>
      </c>
      <c r="G53" s="176">
        <v>0</v>
      </c>
      <c r="H53" s="176">
        <f>($C$33*$C$35)*'ESS Jul 2019'!AE39/100</f>
        <v>90.654545454545456</v>
      </c>
      <c r="I53" s="176">
        <f t="shared" si="27"/>
        <v>597.84781818181807</v>
      </c>
      <c r="J53" s="389">
        <f t="shared" si="28"/>
        <v>1829.3090909090906</v>
      </c>
      <c r="K53" s="178">
        <f t="shared" si="29"/>
        <v>2391.3912727272723</v>
      </c>
      <c r="L53" s="178">
        <f t="shared" si="26"/>
        <v>2630.5303999999996</v>
      </c>
      <c r="M53" s="179">
        <f>'ESS Jul 2019'!AW39</f>
        <v>0</v>
      </c>
      <c r="N53" s="179">
        <f>'ESS Jul 2019'!AX39</f>
        <v>0</v>
      </c>
      <c r="O53" s="179">
        <f>'ESS Jul 2019'!AY39</f>
        <v>0</v>
      </c>
      <c r="P53" s="179">
        <f>'ESS Jul 2019'!AZ39</f>
        <v>0</v>
      </c>
      <c r="Q53" s="209">
        <f t="shared" ref="Q53:Q58" si="37">K53</f>
        <v>2391.3912727272723</v>
      </c>
      <c r="R53" s="209">
        <f>Q53</f>
        <v>2391.3912727272723</v>
      </c>
      <c r="S53" s="381">
        <f t="shared" si="30"/>
        <v>2630.5303999999996</v>
      </c>
      <c r="T53" s="381">
        <f t="shared" si="30"/>
        <v>2630.5303999999996</v>
      </c>
      <c r="U53" s="194">
        <f>'ESS Jul 2019'!BI39</f>
        <v>0</v>
      </c>
      <c r="V53" s="195" t="str">
        <f>'ESS Jul 2019'!BJ39</f>
        <v>n</v>
      </c>
    </row>
    <row r="54" spans="1:22" ht="14" x14ac:dyDescent="0.15">
      <c r="A54" s="175" t="str">
        <f>'ESS Jul 2019'!K40</f>
        <v>1st Energy</v>
      </c>
      <c r="B54" s="15" t="str">
        <f>'ESS Jul 2019'!L40</f>
        <v>1st Saver</v>
      </c>
      <c r="C54" s="176">
        <f>91*'ESS Jul 2019'!M40/100</f>
        <v>161.07</v>
      </c>
      <c r="D54" s="176">
        <f>IF($C$33*$C$34&gt;='ESS Jul 2019'!P40,('ESS Jul 2019'!P40*'ESS Jul 2019'!N40/100),(($C$33*$C$34)*'ESS Jul 2019'!N40/100))</f>
        <v>343.63636363636363</v>
      </c>
      <c r="E54" s="176">
        <v>0</v>
      </c>
      <c r="F54" s="176">
        <v>0</v>
      </c>
      <c r="G54" s="176">
        <f>IF(($C$33*$C$34&lt;'ESS Jul 2019'!P40),(0),($C$33*$C$34-'ESS Jul 2019'!P40)*'ESS Jul 2019'!Q40/100)</f>
        <v>14.631818181818181</v>
      </c>
      <c r="H54" s="176">
        <f>($C$33*$C$35)*'ESS Jul 2019'!AE40/100</f>
        <v>83.890909090909076</v>
      </c>
      <c r="I54" s="176">
        <f t="shared" si="27"/>
        <v>603.22909090909093</v>
      </c>
      <c r="J54" s="389">
        <f t="shared" si="28"/>
        <v>1768.6363636363637</v>
      </c>
      <c r="K54" s="178">
        <f t="shared" si="29"/>
        <v>2412.9163636363637</v>
      </c>
      <c r="L54" s="178">
        <f t="shared" si="26"/>
        <v>2654.2080000000001</v>
      </c>
      <c r="M54" s="179">
        <f>'ESS Jul 2019'!AW40</f>
        <v>0</v>
      </c>
      <c r="N54" s="179">
        <f>'ESS Jul 2019'!AX40</f>
        <v>0</v>
      </c>
      <c r="O54" s="179">
        <f>'ESS Jul 2019'!AY40</f>
        <v>7</v>
      </c>
      <c r="P54" s="179">
        <f>'ESS Jul 2019'!AZ40</f>
        <v>0</v>
      </c>
      <c r="Q54" s="209">
        <f t="shared" si="37"/>
        <v>2412.9163636363637</v>
      </c>
      <c r="R54" s="209">
        <f>(Q54-(Q54*O54/100))</f>
        <v>2244.0122181818183</v>
      </c>
      <c r="S54" s="381">
        <f t="shared" ref="S54:S57" si="38">K54*1.1</f>
        <v>2654.2080000000001</v>
      </c>
      <c r="T54" s="381">
        <f t="shared" si="30"/>
        <v>2468.4134400000003</v>
      </c>
      <c r="U54" s="194">
        <f>'ESS Jul 2019'!BI40</f>
        <v>0</v>
      </c>
      <c r="V54" s="195" t="str">
        <f>'ESS Jul 2019'!BJ40</f>
        <v>n</v>
      </c>
    </row>
    <row r="55" spans="1:22" ht="14" x14ac:dyDescent="0.15">
      <c r="A55" s="175" t="str">
        <f>'ESS Jul 2019'!K41</f>
        <v>Amaysim</v>
      </c>
      <c r="B55" s="15" t="str">
        <f>'ESS Jul 2019'!L41</f>
        <v>Electricity as you go</v>
      </c>
      <c r="C55" s="176">
        <f>91*'ESS Jul 2019'!M41/100</f>
        <v>107.61990909090908</v>
      </c>
      <c r="D55" s="176">
        <f>($C$33*$C$34)*'ESS Jul 2019'!N41/100</f>
        <v>405.74545454545449</v>
      </c>
      <c r="E55" s="176">
        <v>0</v>
      </c>
      <c r="F55" s="176">
        <v>0</v>
      </c>
      <c r="G55" s="176">
        <v>0</v>
      </c>
      <c r="H55" s="176">
        <f>($C$33*$C$35)*'ESS Jul 2019'!AE41/100</f>
        <v>65.727272727272734</v>
      </c>
      <c r="I55" s="176">
        <f t="shared" si="27"/>
        <v>579.0926363636363</v>
      </c>
      <c r="J55" s="389">
        <f t="shared" si="28"/>
        <v>1885.890909090909</v>
      </c>
      <c r="K55" s="178">
        <f t="shared" si="29"/>
        <v>2316.3705454545452</v>
      </c>
      <c r="L55" s="178">
        <f t="shared" si="26"/>
        <v>2548.0075999999999</v>
      </c>
      <c r="M55" s="179">
        <f>'ESS Jul 2019'!AW41</f>
        <v>0</v>
      </c>
      <c r="N55" s="179">
        <f>'ESS Jul 2019'!AX41</f>
        <v>0</v>
      </c>
      <c r="O55" s="179">
        <f>'ESS Jul 2019'!AY41</f>
        <v>0</v>
      </c>
      <c r="P55" s="179">
        <f>'ESS Jul 2019'!AZ41</f>
        <v>0</v>
      </c>
      <c r="Q55" s="209">
        <f t="shared" si="37"/>
        <v>2316.3705454545452</v>
      </c>
      <c r="R55" s="209">
        <f>Q55</f>
        <v>2316.3705454545452</v>
      </c>
      <c r="S55" s="381">
        <f t="shared" si="38"/>
        <v>2548.0075999999999</v>
      </c>
      <c r="T55" s="381">
        <f t="shared" ref="T55:T57" si="39">R55*1.1</f>
        <v>2548.0075999999999</v>
      </c>
      <c r="U55" s="194">
        <f>'ESS Jul 2019'!BI41</f>
        <v>0</v>
      </c>
      <c r="V55" s="195" t="str">
        <f>'ESS Jul 2019'!BJ41</f>
        <v>n</v>
      </c>
    </row>
    <row r="56" spans="1:22" ht="14" x14ac:dyDescent="0.15">
      <c r="A56" s="175" t="str">
        <f>'ESS Jul 2019'!K42</f>
        <v>DC Power Co</v>
      </c>
      <c r="B56" s="15" t="str">
        <f>'ESS Jul 2019'!L42</f>
        <v>Market offer</v>
      </c>
      <c r="C56" s="176">
        <f>(91*'ESS Jul 2019'!M42/100)+('ESS Jul 2019'!BM42/4)</f>
        <v>148.02699999999999</v>
      </c>
      <c r="D56" s="176">
        <f>($C$33*$C$34)*'ESS Jul 2019'!N42/100</f>
        <v>410.32727272727271</v>
      </c>
      <c r="E56" s="176">
        <v>0</v>
      </c>
      <c r="F56" s="176">
        <v>0</v>
      </c>
      <c r="G56" s="176">
        <v>0</v>
      </c>
      <c r="H56" s="176">
        <f>($C$33*$C$35)*'ESS Jul 2019'!AE42/100</f>
        <v>126.1090909090909</v>
      </c>
      <c r="I56" s="176">
        <f>SUM(C56:H56)</f>
        <v>684.46336363636362</v>
      </c>
      <c r="J56" s="389">
        <f t="shared" si="28"/>
        <v>2145.7454545454548</v>
      </c>
      <c r="K56" s="178">
        <f t="shared" si="29"/>
        <v>2737.8534545454545</v>
      </c>
      <c r="L56" s="178">
        <f t="shared" si="26"/>
        <v>3011.6388000000002</v>
      </c>
      <c r="M56" s="179">
        <f>'ESS Jul 2019'!AW42</f>
        <v>0</v>
      </c>
      <c r="N56" s="179">
        <f>'ESS Jul 2019'!AX42</f>
        <v>0</v>
      </c>
      <c r="O56" s="179">
        <f>'ESS Jul 2019'!AY42</f>
        <v>0</v>
      </c>
      <c r="P56" s="179">
        <f>'ESS Jul 2019'!AZ42</f>
        <v>0</v>
      </c>
      <c r="Q56" s="209">
        <f t="shared" si="37"/>
        <v>2737.8534545454545</v>
      </c>
      <c r="R56" s="209">
        <f t="shared" ref="R56:R57" si="40">Q56</f>
        <v>2737.8534545454545</v>
      </c>
      <c r="S56" s="381">
        <f t="shared" si="38"/>
        <v>3011.6388000000002</v>
      </c>
      <c r="T56" s="381">
        <f t="shared" si="39"/>
        <v>3011.6388000000002</v>
      </c>
      <c r="U56" s="194">
        <f>'ESS Jul 2019'!BI42</f>
        <v>0</v>
      </c>
      <c r="V56" s="195" t="str">
        <f>'ESS Jul 2019'!BJ42</f>
        <v>n</v>
      </c>
    </row>
    <row r="57" spans="1:22" ht="14" x14ac:dyDescent="0.15">
      <c r="A57" s="15" t="str">
        <f>'ESS Jul 2019'!K43</f>
        <v>ReAmped Energy</v>
      </c>
      <c r="B57" s="15" t="str">
        <f>'ESS Jul 2019'!L43</f>
        <v>Market offer</v>
      </c>
      <c r="C57" s="176">
        <f>91*'ESS Jul 2019'!M43/100</f>
        <v>117.57199999999999</v>
      </c>
      <c r="D57" s="176">
        <f>($C$33*$C$34)*'ESS Jul 2019'!N43/100</f>
        <v>299.59999999999997</v>
      </c>
      <c r="E57" s="176">
        <v>0</v>
      </c>
      <c r="F57" s="176">
        <v>0</v>
      </c>
      <c r="G57" s="176">
        <v>0</v>
      </c>
      <c r="H57" s="176">
        <f>($C$33*$C$35)*'ESS Jul 2019'!AE43/100</f>
        <v>87.6</v>
      </c>
      <c r="I57" s="176">
        <f>SUM(C57:H57)</f>
        <v>504.77199999999993</v>
      </c>
      <c r="J57" s="389">
        <f t="shared" si="28"/>
        <v>1548.7999999999997</v>
      </c>
      <c r="K57" s="178">
        <f t="shared" si="29"/>
        <v>2019.0879999999997</v>
      </c>
      <c r="L57" s="178">
        <f t="shared" si="26"/>
        <v>2220.9967999999999</v>
      </c>
      <c r="M57" s="179">
        <f>'ESS Jul 2019'!AW43</f>
        <v>0</v>
      </c>
      <c r="N57" s="179">
        <f>'ESS Jul 2019'!AX43</f>
        <v>0</v>
      </c>
      <c r="O57" s="179">
        <f>'ESS Jul 2019'!AY43</f>
        <v>0</v>
      </c>
      <c r="P57" s="179">
        <f>'ESS Jul 2019'!AZ43</f>
        <v>0</v>
      </c>
      <c r="Q57" s="209">
        <f t="shared" si="37"/>
        <v>2019.0879999999997</v>
      </c>
      <c r="R57" s="209">
        <f t="shared" si="40"/>
        <v>2019.0879999999997</v>
      </c>
      <c r="S57" s="381">
        <f t="shared" si="38"/>
        <v>2220.9967999999999</v>
      </c>
      <c r="T57" s="381">
        <f t="shared" si="39"/>
        <v>2220.9967999999999</v>
      </c>
      <c r="U57" s="194">
        <f>'ESS Jul 2019'!BI43</f>
        <v>0</v>
      </c>
      <c r="V57" s="195" t="str">
        <f>'ESS Jul 2019'!BJ43</f>
        <v>n</v>
      </c>
    </row>
    <row r="58" spans="1:22" ht="15" thickBot="1" x14ac:dyDescent="0.2">
      <c r="A58" s="185" t="str">
        <f>'ESS Jul 2019'!K44</f>
        <v>Enova Energy</v>
      </c>
      <c r="B58" s="185" t="str">
        <f>'ESS Jul 2019'!L44</f>
        <v>Community Plus</v>
      </c>
      <c r="C58" s="186">
        <f>91*'ESS Jul 2019'!M44/100</f>
        <v>148.33000000000001</v>
      </c>
      <c r="D58" s="186">
        <f>($C$33*$C$34)*'ESS Jul 2019'!N44/100</f>
        <v>352.79999999999995</v>
      </c>
      <c r="E58" s="186">
        <v>0</v>
      </c>
      <c r="F58" s="186">
        <v>0</v>
      </c>
      <c r="G58" s="186">
        <v>0</v>
      </c>
      <c r="H58" s="186">
        <f>($C$33*$C$35)*'ESS Jul 2019'!AE44/100</f>
        <v>96</v>
      </c>
      <c r="I58" s="186">
        <f>SUM(C58:H58)</f>
        <v>597.13</v>
      </c>
      <c r="J58" s="391">
        <f t="shared" ref="J58" si="41">(I58-C58)*4</f>
        <v>1795.1999999999998</v>
      </c>
      <c r="K58" s="188">
        <f t="shared" ref="K58" si="42">I58*4</f>
        <v>2388.52</v>
      </c>
      <c r="L58" s="188">
        <f t="shared" ref="L58" si="43">K58*1.1</f>
        <v>2627.3720000000003</v>
      </c>
      <c r="M58" s="189">
        <f>'ESS Jul 2019'!AW44</f>
        <v>0</v>
      </c>
      <c r="N58" s="189">
        <f>'ESS Jul 2019'!AX44</f>
        <v>0</v>
      </c>
      <c r="O58" s="189">
        <f>'ESS Jul 2019'!AY44</f>
        <v>0</v>
      </c>
      <c r="P58" s="189">
        <f>'ESS Jul 2019'!AZ44</f>
        <v>3</v>
      </c>
      <c r="Q58" s="212">
        <f t="shared" si="37"/>
        <v>2388.52</v>
      </c>
      <c r="R58" s="212">
        <f>Q58-(J58*P58/100)</f>
        <v>2334.6639999999998</v>
      </c>
      <c r="S58" s="382">
        <f t="shared" ref="S58" si="44">K58*1.1</f>
        <v>2627.3720000000003</v>
      </c>
      <c r="T58" s="382">
        <f t="shared" ref="T58" si="45">R58*1.1</f>
        <v>2568.1304</v>
      </c>
      <c r="U58" s="196">
        <f>'ESS Jul 2019'!BI44</f>
        <v>0</v>
      </c>
      <c r="V58" s="197" t="str">
        <f>'ESS Jul 2019'!BJ44</f>
        <v>n</v>
      </c>
    </row>
    <row r="60" spans="1:22" ht="14" thickBot="1" x14ac:dyDescent="0.2"/>
    <row r="61" spans="1:22" ht="14" x14ac:dyDescent="0.15">
      <c r="A61" s="166" t="s">
        <v>644</v>
      </c>
      <c r="B61" s="167"/>
      <c r="C61" s="167"/>
      <c r="D61" s="167"/>
      <c r="E61" s="167"/>
      <c r="F61" s="167"/>
      <c r="G61" s="167"/>
      <c r="H61" s="167"/>
      <c r="I61" s="167"/>
      <c r="J61" s="167"/>
      <c r="K61" s="167"/>
      <c r="L61" s="167"/>
      <c r="M61" s="167"/>
      <c r="N61" s="167"/>
      <c r="O61" s="167"/>
      <c r="P61" s="167"/>
      <c r="Q61" s="167"/>
      <c r="R61" s="167"/>
      <c r="S61" s="167"/>
      <c r="T61" s="167"/>
      <c r="U61" s="167"/>
      <c r="V61" s="173"/>
    </row>
    <row r="62" spans="1:22" ht="14" x14ac:dyDescent="0.15">
      <c r="A62" s="168" t="s">
        <v>247</v>
      </c>
      <c r="B62" s="78"/>
      <c r="C62" s="199">
        <v>1800</v>
      </c>
      <c r="D62" s="78"/>
      <c r="E62" s="78"/>
      <c r="F62" s="78"/>
      <c r="G62" s="78"/>
      <c r="H62" s="78"/>
      <c r="I62" s="78"/>
      <c r="J62" s="78"/>
      <c r="K62" s="78"/>
      <c r="L62" s="78"/>
      <c r="M62" s="78"/>
      <c r="N62" s="78"/>
      <c r="O62" s="78"/>
      <c r="P62" s="78"/>
      <c r="Q62" s="78"/>
      <c r="R62" s="78"/>
      <c r="S62" s="78"/>
      <c r="T62" s="78"/>
      <c r="U62" s="78"/>
      <c r="V62" s="174"/>
    </row>
    <row r="63" spans="1:22" ht="14" x14ac:dyDescent="0.15">
      <c r="A63" s="168" t="s">
        <v>652</v>
      </c>
      <c r="B63" s="78"/>
      <c r="C63" s="200">
        <v>0.5</v>
      </c>
      <c r="D63" s="78"/>
      <c r="E63" s="78"/>
      <c r="F63" s="78"/>
      <c r="G63" s="78"/>
      <c r="H63" s="78"/>
      <c r="I63" s="78"/>
      <c r="J63" s="78"/>
      <c r="K63" s="78"/>
      <c r="L63" s="78"/>
      <c r="M63" s="78"/>
      <c r="N63" s="78"/>
      <c r="O63" s="78"/>
      <c r="P63" s="78"/>
      <c r="Q63" s="78"/>
      <c r="R63" s="78"/>
      <c r="S63" s="78"/>
      <c r="T63" s="78"/>
      <c r="U63" s="78"/>
      <c r="V63" s="174"/>
    </row>
    <row r="64" spans="1:22" ht="14" x14ac:dyDescent="0.15">
      <c r="A64" s="168" t="s">
        <v>512</v>
      </c>
      <c r="B64" s="78"/>
      <c r="C64" s="200">
        <v>0.3</v>
      </c>
      <c r="D64" s="78"/>
      <c r="E64" s="78"/>
      <c r="F64" s="78"/>
      <c r="G64" s="78"/>
      <c r="H64" s="78"/>
      <c r="I64" s="78"/>
      <c r="J64" s="78"/>
      <c r="K64" s="78"/>
      <c r="L64" s="78"/>
      <c r="M64" s="78"/>
      <c r="N64" s="78"/>
      <c r="O64" s="78"/>
      <c r="P64" s="78"/>
      <c r="Q64" s="78"/>
      <c r="R64" s="78"/>
      <c r="S64" s="78"/>
      <c r="T64" s="78"/>
      <c r="U64" s="78"/>
      <c r="V64" s="174"/>
    </row>
    <row r="65" spans="1:22" ht="14" x14ac:dyDescent="0.15">
      <c r="A65" s="168" t="s">
        <v>344</v>
      </c>
      <c r="B65" s="78"/>
      <c r="C65" s="200">
        <v>0.2</v>
      </c>
      <c r="D65" s="78"/>
      <c r="E65" s="78"/>
      <c r="F65" s="78"/>
      <c r="G65" s="78"/>
      <c r="H65" s="78"/>
      <c r="I65" s="78"/>
      <c r="J65" s="78"/>
      <c r="K65" s="78"/>
      <c r="L65" s="78"/>
      <c r="M65" s="78"/>
      <c r="N65" s="78"/>
      <c r="O65" s="78"/>
      <c r="P65" s="78"/>
      <c r="Q65" s="78"/>
      <c r="R65" s="78"/>
      <c r="S65" s="78"/>
      <c r="T65" s="78"/>
      <c r="U65" s="78"/>
      <c r="V65" s="174"/>
    </row>
    <row r="66" spans="1:22" ht="14" x14ac:dyDescent="0.15">
      <c r="A66" s="163"/>
      <c r="B66" s="78"/>
      <c r="C66" s="158"/>
      <c r="D66" s="78"/>
      <c r="E66" s="78"/>
      <c r="F66" s="78"/>
      <c r="G66" s="78"/>
      <c r="H66" s="78"/>
      <c r="I66" s="78"/>
      <c r="J66" s="78"/>
      <c r="K66" s="78"/>
      <c r="L66" s="78"/>
      <c r="M66" s="78"/>
      <c r="N66" s="78"/>
      <c r="O66" s="78"/>
      <c r="P66" s="78"/>
      <c r="Q66" s="78"/>
      <c r="R66" s="78"/>
      <c r="S66" s="78"/>
      <c r="T66" s="78"/>
      <c r="U66" s="78"/>
      <c r="V66" s="174"/>
    </row>
    <row r="67" spans="1:22" ht="75" x14ac:dyDescent="0.15">
      <c r="A67" s="363" t="s">
        <v>248</v>
      </c>
      <c r="B67" s="364" t="s">
        <v>249</v>
      </c>
      <c r="C67" s="365" t="s">
        <v>250</v>
      </c>
      <c r="D67" s="365" t="s">
        <v>446</v>
      </c>
      <c r="E67" s="365" t="s">
        <v>597</v>
      </c>
      <c r="F67" s="366" t="s">
        <v>398</v>
      </c>
      <c r="G67" s="366" t="s">
        <v>447</v>
      </c>
      <c r="H67" s="366" t="s">
        <v>680</v>
      </c>
      <c r="I67" s="365" t="s">
        <v>746</v>
      </c>
      <c r="J67" s="373" t="s">
        <v>303</v>
      </c>
      <c r="K67" s="374" t="s">
        <v>600</v>
      </c>
      <c r="L67" s="367" t="s">
        <v>1070</v>
      </c>
      <c r="M67" s="368" t="s">
        <v>361</v>
      </c>
      <c r="N67" s="368" t="s">
        <v>287</v>
      </c>
      <c r="O67" s="368" t="s">
        <v>275</v>
      </c>
      <c r="P67" s="368" t="s">
        <v>335</v>
      </c>
      <c r="Q67" s="376" t="s">
        <v>239</v>
      </c>
      <c r="R67" s="376" t="s">
        <v>240</v>
      </c>
      <c r="S67" s="369" t="s">
        <v>334</v>
      </c>
      <c r="T67" s="369" t="s">
        <v>428</v>
      </c>
      <c r="U67" s="368" t="s">
        <v>276</v>
      </c>
      <c r="V67" s="370" t="s">
        <v>509</v>
      </c>
    </row>
    <row r="68" spans="1:22" ht="14" x14ac:dyDescent="0.15">
      <c r="A68" s="175" t="str">
        <f>'ESS Jul 2019'!K45</f>
        <v>Energy Locals</v>
      </c>
      <c r="B68" s="15" t="str">
        <f>'ESS Jul 2019'!L45</f>
        <v>Super Saver</v>
      </c>
      <c r="C68" s="176">
        <f>91*'ESS Jul 2019'!M45/100</f>
        <v>160.90454545454543</v>
      </c>
      <c r="D68" s="176">
        <f>($C$62*$C$63)*'ESS Jul 2019'!N45/100</f>
        <v>245.45454545454544</v>
      </c>
      <c r="E68" s="176">
        <v>0</v>
      </c>
      <c r="F68" s="176">
        <v>0</v>
      </c>
      <c r="G68" s="176">
        <f>($C$62*$C$64)*'ESS Jul 2019'!AH45/100</f>
        <v>139.90909090909091</v>
      </c>
      <c r="H68" s="176">
        <f>($C$62*$C$65)*'ESS Jul 2019'!W45/100</f>
        <v>65.454545454545453</v>
      </c>
      <c r="I68" s="176">
        <f>SUM(C68:H68)</f>
        <v>611.7227272727273</v>
      </c>
      <c r="J68" s="389">
        <f>(I68-C68)*4</f>
        <v>1803.2727272727275</v>
      </c>
      <c r="K68" s="178">
        <f>I68*4</f>
        <v>2446.8909090909092</v>
      </c>
      <c r="L68" s="178">
        <f t="shared" ref="L68:L87" si="46">K68*1.1</f>
        <v>2691.5800000000004</v>
      </c>
      <c r="M68" s="179">
        <f>'ESS Jul 2019'!AW45</f>
        <v>0</v>
      </c>
      <c r="N68" s="179">
        <f>'ESS Jul 2019'!AX45</f>
        <v>0</v>
      </c>
      <c r="O68" s="179">
        <f>'ESS Jul 2019'!AY45</f>
        <v>0</v>
      </c>
      <c r="P68" s="179">
        <f>'ESS Jul 2019'!AZ45</f>
        <v>0</v>
      </c>
      <c r="Q68" s="209">
        <f>K68</f>
        <v>2446.8909090909092</v>
      </c>
      <c r="R68" s="209">
        <f>Q68</f>
        <v>2446.8909090909092</v>
      </c>
      <c r="S68" s="381">
        <f>Q68*1.1</f>
        <v>2691.5800000000004</v>
      </c>
      <c r="T68" s="381">
        <f>R68*1.1</f>
        <v>2691.5800000000004</v>
      </c>
      <c r="U68" s="194">
        <f>'ESS Jul 2019'!BI45</f>
        <v>0</v>
      </c>
      <c r="V68" s="195" t="str">
        <f>'ESS Jul 2019'!BJ45</f>
        <v>n</v>
      </c>
    </row>
    <row r="69" spans="1:22" ht="14" x14ac:dyDescent="0.15">
      <c r="A69" s="175" t="str">
        <f>'ESS Jul 2019'!K46</f>
        <v>AGL</v>
      </c>
      <c r="B69" s="15" t="str">
        <f>'ESS Jul 2019'!L46</f>
        <v>Smart Saver</v>
      </c>
      <c r="C69" s="176">
        <f>91*'ESS Jul 2019'!M46/100</f>
        <v>127.4</v>
      </c>
      <c r="D69" s="176">
        <f>($C$62*$C$63)*'ESS Jul 2019'!N46/100</f>
        <v>308.29090909090905</v>
      </c>
      <c r="E69" s="176">
        <v>0</v>
      </c>
      <c r="F69" s="176">
        <v>0</v>
      </c>
      <c r="G69" s="176">
        <f>($C$62*$C$64)*'ESS Jul 2019'!AH46/100</f>
        <v>179.82</v>
      </c>
      <c r="H69" s="176">
        <f>($C$62*$C$65)*'ESS Jul 2019'!W46/100</f>
        <v>65.061818181818168</v>
      </c>
      <c r="I69" s="176">
        <f t="shared" ref="I69:I87" si="47">SUM(C69:H69)</f>
        <v>680.57272727272721</v>
      </c>
      <c r="J69" s="389">
        <f t="shared" ref="J69:J87" si="48">(I69-C69)*4</f>
        <v>2212.6909090909089</v>
      </c>
      <c r="K69" s="178">
        <f t="shared" ref="K69:K87" si="49">I69*4</f>
        <v>2722.2909090909088</v>
      </c>
      <c r="L69" s="178">
        <f t="shared" si="46"/>
        <v>2994.52</v>
      </c>
      <c r="M69" s="179">
        <f>'ESS Jul 2019'!AW46</f>
        <v>7</v>
      </c>
      <c r="N69" s="179">
        <f>'ESS Jul 2019'!AX46</f>
        <v>0</v>
      </c>
      <c r="O69" s="179">
        <f>'ESS Jul 2019'!AY46</f>
        <v>0</v>
      </c>
      <c r="P69" s="179">
        <f>'ESS Jul 2019'!AZ46</f>
        <v>0</v>
      </c>
      <c r="Q69" s="209">
        <f>K69-(K69*M69/100)</f>
        <v>2531.7305454545453</v>
      </c>
      <c r="R69" s="209">
        <f>Q69</f>
        <v>2531.7305454545453</v>
      </c>
      <c r="S69" s="381">
        <f t="shared" ref="S69:T84" si="50">Q69*1.1</f>
        <v>2784.9036000000001</v>
      </c>
      <c r="T69" s="381">
        <f t="shared" si="50"/>
        <v>2784.9036000000001</v>
      </c>
      <c r="U69" s="194">
        <f>'ESS Jul 2019'!BI46</f>
        <v>0</v>
      </c>
      <c r="V69" s="195" t="str">
        <f>'ESS Jul 2019'!BJ46</f>
        <v>n</v>
      </c>
    </row>
    <row r="70" spans="1:22" ht="14" x14ac:dyDescent="0.15">
      <c r="A70" s="175" t="str">
        <f>'ESS Jul 2019'!K47</f>
        <v>Alinta Energy</v>
      </c>
      <c r="B70" s="15" t="str">
        <f>'ESS Jul 2019'!L47</f>
        <v>No fuss</v>
      </c>
      <c r="C70" s="176">
        <f>91*'ESS Jul 2019'!M47/100</f>
        <v>128.76499999999999</v>
      </c>
      <c r="D70" s="176">
        <f>($C$62*$C$63)*'ESS Jul 2019'!N47/100</f>
        <v>250.77272727272725</v>
      </c>
      <c r="E70" s="176">
        <v>0</v>
      </c>
      <c r="F70" s="176">
        <v>0</v>
      </c>
      <c r="G70" s="176">
        <f>($C$62*$C$64)*'ESS Jul 2019'!AH47/100</f>
        <v>142.1181818181818</v>
      </c>
      <c r="H70" s="176">
        <f>($C$62*$C$65)*'ESS Jul 2019'!W47/100</f>
        <v>55.669090909090912</v>
      </c>
      <c r="I70" s="176">
        <f t="shared" si="47"/>
        <v>577.32499999999993</v>
      </c>
      <c r="J70" s="389">
        <f t="shared" si="48"/>
        <v>1794.2399999999998</v>
      </c>
      <c r="K70" s="178">
        <f t="shared" si="49"/>
        <v>2309.2999999999997</v>
      </c>
      <c r="L70" s="178">
        <f t="shared" si="46"/>
        <v>2540.23</v>
      </c>
      <c r="M70" s="179">
        <f>'ESS Jul 2019'!AW47</f>
        <v>0</v>
      </c>
      <c r="N70" s="179">
        <f>'ESS Jul 2019'!AX47</f>
        <v>0</v>
      </c>
      <c r="O70" s="179">
        <f>'ESS Jul 2019'!AY47</f>
        <v>0</v>
      </c>
      <c r="P70" s="179">
        <f>'ESS Jul 2019'!AZ47</f>
        <v>0</v>
      </c>
      <c r="Q70" s="209">
        <f>K70</f>
        <v>2309.2999999999997</v>
      </c>
      <c r="R70" s="209">
        <f>Q70</f>
        <v>2309.2999999999997</v>
      </c>
      <c r="S70" s="381">
        <f t="shared" si="50"/>
        <v>2540.23</v>
      </c>
      <c r="T70" s="381">
        <f t="shared" si="50"/>
        <v>2540.23</v>
      </c>
      <c r="U70" s="194">
        <f>'ESS Jul 2019'!BI47</f>
        <v>0</v>
      </c>
      <c r="V70" s="195" t="str">
        <f>'ESS Jul 2019'!BJ47</f>
        <v>n</v>
      </c>
    </row>
    <row r="71" spans="1:22" ht="14" x14ac:dyDescent="0.15">
      <c r="A71" s="175" t="str">
        <f>'ESS Jul 2019'!K48</f>
        <v>Click Energy</v>
      </c>
      <c r="B71" s="15" t="str">
        <f>'ESS Jul 2019'!L48</f>
        <v>Banksia</v>
      </c>
      <c r="C71" s="176">
        <f>91*'ESS Jul 2019'!M48/100</f>
        <v>115.94227272727272</v>
      </c>
      <c r="D71" s="176">
        <f>($C$62*$C$63)*'ESS Jul 2019'!N48/100</f>
        <v>268.69090909090909</v>
      </c>
      <c r="E71" s="176">
        <v>0</v>
      </c>
      <c r="F71" s="176">
        <v>0</v>
      </c>
      <c r="G71" s="176">
        <f>($C$62*$C$64)*'ESS Jul 2019'!AH48/100</f>
        <v>145.65272727272728</v>
      </c>
      <c r="H71" s="176">
        <f>($C$62*$C$65)*'ESS Jul 2019'!W48/100</f>
        <v>69.643636363636361</v>
      </c>
      <c r="I71" s="176">
        <f t="shared" si="47"/>
        <v>599.9295454545454</v>
      </c>
      <c r="J71" s="389">
        <f t="shared" si="48"/>
        <v>1935.9490909090907</v>
      </c>
      <c r="K71" s="178">
        <f t="shared" si="49"/>
        <v>2399.7181818181816</v>
      </c>
      <c r="L71" s="178">
        <f t="shared" si="46"/>
        <v>2639.69</v>
      </c>
      <c r="M71" s="179">
        <f>'ESS Jul 2019'!AW48</f>
        <v>0</v>
      </c>
      <c r="N71" s="179">
        <f>'ESS Jul 2019'!AX48</f>
        <v>0</v>
      </c>
      <c r="O71" s="179">
        <f>'ESS Jul 2019'!AY48</f>
        <v>0</v>
      </c>
      <c r="P71" s="179">
        <f>'ESS Jul 2019'!AZ48</f>
        <v>0</v>
      </c>
      <c r="Q71" s="209">
        <f t="shared" ref="Q71:Q75" si="51">K71</f>
        <v>2399.7181818181816</v>
      </c>
      <c r="R71" s="209">
        <f t="shared" ref="R71:R72" si="52">Q71</f>
        <v>2399.7181818181816</v>
      </c>
      <c r="S71" s="381">
        <f t="shared" si="50"/>
        <v>2639.69</v>
      </c>
      <c r="T71" s="381">
        <f t="shared" si="50"/>
        <v>2639.69</v>
      </c>
      <c r="U71" s="194">
        <f>'ESS Jul 2019'!BI48</f>
        <v>0</v>
      </c>
      <c r="V71" s="195" t="str">
        <f>'ESS Jul 2019'!BJ48</f>
        <v>n</v>
      </c>
    </row>
    <row r="72" spans="1:22" ht="14" x14ac:dyDescent="0.15">
      <c r="A72" s="175" t="str">
        <f>'ESS Jul 2019'!K49</f>
        <v>Commander</v>
      </c>
      <c r="B72" s="15" t="str">
        <f>'ESS Jul 2019'!L49</f>
        <v>Market offer</v>
      </c>
      <c r="C72" s="176">
        <f>91*'ESS Jul 2019'!M49/100</f>
        <v>134.316</v>
      </c>
      <c r="D72" s="176">
        <f>($C$62*$C$63)*'ESS Jul 2019'!N49/100</f>
        <v>249.87272727272725</v>
      </c>
      <c r="E72" s="176">
        <v>0</v>
      </c>
      <c r="F72" s="176">
        <v>0</v>
      </c>
      <c r="G72" s="176">
        <f>($C$62*$C$64)*'ESS Jul 2019'!AH49/100</f>
        <v>141.23454545454544</v>
      </c>
      <c r="H72" s="176">
        <f>($C$62*$C$65)*'ESS Jul 2019'!W49/100</f>
        <v>62.214545454545451</v>
      </c>
      <c r="I72" s="176">
        <f t="shared" si="47"/>
        <v>587.63781818181815</v>
      </c>
      <c r="J72" s="389">
        <f t="shared" si="48"/>
        <v>1813.2872727272725</v>
      </c>
      <c r="K72" s="178">
        <f t="shared" si="49"/>
        <v>2350.5512727272726</v>
      </c>
      <c r="L72" s="178">
        <f t="shared" si="46"/>
        <v>2585.6064000000001</v>
      </c>
      <c r="M72" s="179">
        <f>'ESS Jul 2019'!AW49</f>
        <v>0</v>
      </c>
      <c r="N72" s="179">
        <f>'ESS Jul 2019'!AX49</f>
        <v>0</v>
      </c>
      <c r="O72" s="179">
        <f>'ESS Jul 2019'!AY49</f>
        <v>0</v>
      </c>
      <c r="P72" s="179">
        <f>'ESS Jul 2019'!AZ49</f>
        <v>0</v>
      </c>
      <c r="Q72" s="209">
        <f t="shared" si="51"/>
        <v>2350.5512727272726</v>
      </c>
      <c r="R72" s="209">
        <f t="shared" si="52"/>
        <v>2350.5512727272726</v>
      </c>
      <c r="S72" s="381">
        <f t="shared" si="50"/>
        <v>2585.6064000000001</v>
      </c>
      <c r="T72" s="381">
        <f t="shared" si="50"/>
        <v>2585.6064000000001</v>
      </c>
      <c r="U72" s="194">
        <f>'ESS Jul 2019'!BI49</f>
        <v>0</v>
      </c>
      <c r="V72" s="195" t="str">
        <f>'ESS Jul 2019'!BJ49</f>
        <v>n</v>
      </c>
    </row>
    <row r="73" spans="1:22" ht="14" x14ac:dyDescent="0.15">
      <c r="A73" s="175" t="str">
        <f>'ESS Jul 2019'!K50</f>
        <v>CovaU</v>
      </c>
      <c r="B73" s="15" t="str">
        <f>'ESS Jul 2019'!L50</f>
        <v>Freedom</v>
      </c>
      <c r="C73" s="176">
        <f>91*'ESS Jul 2019'!M50/100</f>
        <v>167.08427272727272</v>
      </c>
      <c r="D73" s="176">
        <f>($C$62*$C$63)*'ESS Jul 2019'!N50/100</f>
        <v>324</v>
      </c>
      <c r="E73" s="176">
        <v>0</v>
      </c>
      <c r="F73" s="176">
        <v>0</v>
      </c>
      <c r="G73" s="176">
        <f>($C$62*$C$64)*'ESS Jul 2019'!AH50/100</f>
        <v>189</v>
      </c>
      <c r="H73" s="176">
        <f>($C$62*$C$65)*'ESS Jul 2019'!W50/100</f>
        <v>77.236363636363635</v>
      </c>
      <c r="I73" s="176">
        <f t="shared" si="47"/>
        <v>757.32063636363637</v>
      </c>
      <c r="J73" s="389">
        <f t="shared" si="48"/>
        <v>2360.9454545454546</v>
      </c>
      <c r="K73" s="178">
        <f t="shared" si="49"/>
        <v>3029.2825454545455</v>
      </c>
      <c r="L73" s="178">
        <f t="shared" si="46"/>
        <v>3332.2108000000003</v>
      </c>
      <c r="M73" s="179">
        <f>'ESS Jul 2019'!AW50</f>
        <v>0</v>
      </c>
      <c r="N73" s="179">
        <f>'ESS Jul 2019'!AX50</f>
        <v>0</v>
      </c>
      <c r="O73" s="179">
        <f>'ESS Jul 2019'!AY50</f>
        <v>25</v>
      </c>
      <c r="P73" s="179">
        <f>'ESS Jul 2019'!AZ50</f>
        <v>0</v>
      </c>
      <c r="Q73" s="209">
        <f t="shared" si="51"/>
        <v>3029.2825454545455</v>
      </c>
      <c r="R73" s="209">
        <f>(Q73-(Q73*O73/100))</f>
        <v>2271.9619090909091</v>
      </c>
      <c r="S73" s="381">
        <f t="shared" si="50"/>
        <v>3332.2108000000003</v>
      </c>
      <c r="T73" s="381">
        <f t="shared" si="50"/>
        <v>2499.1581000000001</v>
      </c>
      <c r="U73" s="194">
        <f>'ESS Jul 2019'!BI50</f>
        <v>0</v>
      </c>
      <c r="V73" s="195" t="str">
        <f>'ESS Jul 2019'!BJ50</f>
        <v>n</v>
      </c>
    </row>
    <row r="74" spans="1:22" ht="14" x14ac:dyDescent="0.15">
      <c r="A74" s="175" t="str">
        <f>'ESS Jul 2019'!K51</f>
        <v>Diamond Energy</v>
      </c>
      <c r="B74" s="15" t="str">
        <f>'ESS Jul 2019'!L51</f>
        <v>Pay on time discount</v>
      </c>
      <c r="C74" s="176">
        <f>91*'ESS Jul 2019'!M51/100</f>
        <v>136.40899999999999</v>
      </c>
      <c r="D74" s="176">
        <f>IF($C$62*$C$63&gt;='ESS Jul 2019'!P51,('ESS Jul 2019'!P51*'ESS Jul 2019'!N51/100),(($C$62*$C$63)*'ESS Jul 2019'!N51/100))</f>
        <v>290.16000000000003</v>
      </c>
      <c r="E74" s="176">
        <v>0</v>
      </c>
      <c r="F74" s="176">
        <f>IF(($C$62*$C$63&lt;'ESS Jul 2019'!P51),(0),($C$62*$C$63-'ESS Jul 2019'!P51)*'ESS Jul 2019'!Q51/100)</f>
        <v>0</v>
      </c>
      <c r="G74" s="176">
        <f>($C$62*$C$64)*'ESS Jul 2019'!AH51/100</f>
        <v>171.28799999999998</v>
      </c>
      <c r="H74" s="176">
        <f>($C$62*$C$65)*'ESS Jul 2019'!W51/100</f>
        <v>69.804000000000002</v>
      </c>
      <c r="I74" s="176">
        <f t="shared" si="47"/>
        <v>667.66099999999994</v>
      </c>
      <c r="J74" s="389">
        <f t="shared" si="48"/>
        <v>2125.0079999999998</v>
      </c>
      <c r="K74" s="178">
        <f t="shared" si="49"/>
        <v>2670.6439999999998</v>
      </c>
      <c r="L74" s="178">
        <f t="shared" si="46"/>
        <v>2937.7084</v>
      </c>
      <c r="M74" s="179">
        <f>'ESS Jul 2019'!AW51</f>
        <v>0</v>
      </c>
      <c r="N74" s="179">
        <f>'ESS Jul 2019'!AX51</f>
        <v>0</v>
      </c>
      <c r="O74" s="179">
        <f>'ESS Jul 2019'!AY51</f>
        <v>7</v>
      </c>
      <c r="P74" s="179">
        <f>'ESS Jul 2019'!AZ51</f>
        <v>0</v>
      </c>
      <c r="Q74" s="209">
        <f t="shared" si="51"/>
        <v>2670.6439999999998</v>
      </c>
      <c r="R74" s="209">
        <f>(Q74-(Q74*O74/100))</f>
        <v>2483.6989199999998</v>
      </c>
      <c r="S74" s="381">
        <f t="shared" si="50"/>
        <v>2937.7084</v>
      </c>
      <c r="T74" s="381">
        <f t="shared" si="50"/>
        <v>2732.068812</v>
      </c>
      <c r="U74" s="194">
        <f>'ESS Jul 2019'!BI51</f>
        <v>0</v>
      </c>
      <c r="V74" s="195" t="str">
        <f>'ESS Jul 2019'!BJ51</f>
        <v>n</v>
      </c>
    </row>
    <row r="75" spans="1:22" ht="14" x14ac:dyDescent="0.15">
      <c r="A75" s="175" t="str">
        <f>'ESS Jul 2019'!K52</f>
        <v>Dodo Power &amp; Gas</v>
      </c>
      <c r="B75" s="15" t="str">
        <f>'ESS Jul 2019'!L52</f>
        <v>Market offer</v>
      </c>
      <c r="C75" s="176">
        <f>91*'ESS Jul 2019'!M52/100</f>
        <v>134.316</v>
      </c>
      <c r="D75" s="176">
        <f>($C$62*$C$63)*'ESS Jul 2019'!N52/100</f>
        <v>249.87272727272725</v>
      </c>
      <c r="E75" s="176">
        <v>0</v>
      </c>
      <c r="F75" s="176">
        <v>0</v>
      </c>
      <c r="G75" s="176">
        <f>($C$62*$C$64)*'ESS Jul 2019'!AH52/100</f>
        <v>141.23454545454544</v>
      </c>
      <c r="H75" s="176">
        <f>($C$62*$C$65)*'ESS Jul 2019'!W52/100</f>
        <v>62.214545454545451</v>
      </c>
      <c r="I75" s="176">
        <f t="shared" si="47"/>
        <v>587.63781818181815</v>
      </c>
      <c r="J75" s="389">
        <f t="shared" si="48"/>
        <v>1813.2872727272725</v>
      </c>
      <c r="K75" s="178">
        <f t="shared" si="49"/>
        <v>2350.5512727272726</v>
      </c>
      <c r="L75" s="178">
        <f t="shared" si="46"/>
        <v>2585.6064000000001</v>
      </c>
      <c r="M75" s="179">
        <f>'ESS Jul 2019'!AW52</f>
        <v>0</v>
      </c>
      <c r="N75" s="179">
        <f>'ESS Jul 2019'!AX52</f>
        <v>0</v>
      </c>
      <c r="O75" s="179">
        <f>'ESS Jul 2019'!AY52</f>
        <v>0</v>
      </c>
      <c r="P75" s="179">
        <f>'ESS Jul 2019'!AZ52</f>
        <v>0</v>
      </c>
      <c r="Q75" s="209">
        <f t="shared" si="51"/>
        <v>2350.5512727272726</v>
      </c>
      <c r="R75" s="209">
        <f t="shared" ref="R75:R80" si="53">Q75</f>
        <v>2350.5512727272726</v>
      </c>
      <c r="S75" s="381">
        <f t="shared" si="50"/>
        <v>2585.6064000000001</v>
      </c>
      <c r="T75" s="381">
        <f t="shared" si="50"/>
        <v>2585.6064000000001</v>
      </c>
      <c r="U75" s="194">
        <f>'ESS Jul 2019'!BI52</f>
        <v>0</v>
      </c>
      <c r="V75" s="195" t="str">
        <f>'ESS Jul 2019'!BJ52</f>
        <v>n</v>
      </c>
    </row>
    <row r="76" spans="1:22" ht="14" x14ac:dyDescent="0.15">
      <c r="A76" s="175" t="str">
        <f>'ESS Jul 2019'!K53</f>
        <v>EnergyAustralia</v>
      </c>
      <c r="B76" s="15" t="str">
        <f>'ESS Jul 2019'!L53</f>
        <v>Total Plan Home</v>
      </c>
      <c r="C76" s="176">
        <f>91*'ESS Jul 2019'!M53/100</f>
        <v>116.48</v>
      </c>
      <c r="D76" s="176">
        <f>($C$62*$C$63)*'ESS Jul 2019'!N53/100</f>
        <v>292.00909090909084</v>
      </c>
      <c r="E76" s="176">
        <v>0</v>
      </c>
      <c r="F76" s="176">
        <v>0</v>
      </c>
      <c r="G76" s="176">
        <f>($C$62*$C$64)*'ESS Jul 2019'!AH53/100</f>
        <v>164.3563636363636</v>
      </c>
      <c r="H76" s="176">
        <f>($C$62*$C$65)*'ESS Jul 2019'!W53/100</f>
        <v>60.283636363636369</v>
      </c>
      <c r="I76" s="176">
        <f t="shared" si="47"/>
        <v>633.12909090909079</v>
      </c>
      <c r="J76" s="389">
        <f t="shared" si="48"/>
        <v>2066.5963636363631</v>
      </c>
      <c r="K76" s="178">
        <f t="shared" si="49"/>
        <v>2532.5163636363632</v>
      </c>
      <c r="L76" s="178">
        <f t="shared" si="46"/>
        <v>2785.7679999999996</v>
      </c>
      <c r="M76" s="179">
        <f>'ESS Jul 2019'!AW53</f>
        <v>13</v>
      </c>
      <c r="N76" s="179">
        <f>'ESS Jul 2019'!AX53</f>
        <v>0</v>
      </c>
      <c r="O76" s="179">
        <f>'ESS Jul 2019'!AY53</f>
        <v>0</v>
      </c>
      <c r="P76" s="179">
        <f>'ESS Jul 2019'!AZ53</f>
        <v>0</v>
      </c>
      <c r="Q76" s="209">
        <f>K76-(K76*M76/100)</f>
        <v>2203.2892363636361</v>
      </c>
      <c r="R76" s="209">
        <f t="shared" si="53"/>
        <v>2203.2892363636361</v>
      </c>
      <c r="S76" s="381">
        <f t="shared" si="50"/>
        <v>2423.61816</v>
      </c>
      <c r="T76" s="381">
        <f t="shared" si="50"/>
        <v>2423.61816</v>
      </c>
      <c r="U76" s="194">
        <f>'ESS Jul 2019'!BI53</f>
        <v>0</v>
      </c>
      <c r="V76" s="195" t="str">
        <f>'ESS Jul 2019'!BJ53</f>
        <v>n</v>
      </c>
    </row>
    <row r="77" spans="1:22" ht="14" x14ac:dyDescent="0.15">
      <c r="A77" s="175" t="str">
        <f>'ESS Jul 2019'!K54</f>
        <v>Mojo Power</v>
      </c>
      <c r="B77" s="15" t="str">
        <f>'ESS Jul 2019'!L54</f>
        <v>Connect</v>
      </c>
      <c r="C77" s="176">
        <f>(91*'ESS Jul 2019'!M54/100)+('ESS Jul 2019'!BM54*3)</f>
        <v>190.61770000000001</v>
      </c>
      <c r="D77" s="176">
        <f>($C$62*$C$63)*'ESS Jul 2019'!N54/100</f>
        <v>287.27999999999997</v>
      </c>
      <c r="E77" s="176">
        <v>0</v>
      </c>
      <c r="F77" s="176">
        <v>0</v>
      </c>
      <c r="G77" s="176">
        <f>($C$62*$C$64)*'ESS Jul 2019'!AH54/100</f>
        <v>157.84200000000001</v>
      </c>
      <c r="H77" s="176">
        <f>($C$62*$C$65)*'ESS Jul 2019'!W54/100</f>
        <v>60.767999999999994</v>
      </c>
      <c r="I77" s="176">
        <f t="shared" si="47"/>
        <v>696.5077</v>
      </c>
      <c r="J77" s="389">
        <f t="shared" si="48"/>
        <v>2023.56</v>
      </c>
      <c r="K77" s="178">
        <f t="shared" si="49"/>
        <v>2786.0308</v>
      </c>
      <c r="L77" s="178">
        <f t="shared" si="46"/>
        <v>3064.6338800000003</v>
      </c>
      <c r="M77" s="179">
        <f>'ESS Jul 2019'!AW54</f>
        <v>0</v>
      </c>
      <c r="N77" s="179">
        <f>'ESS Jul 2019'!AX54</f>
        <v>0</v>
      </c>
      <c r="O77" s="179">
        <f>'ESS Jul 2019'!AY54</f>
        <v>0</v>
      </c>
      <c r="P77" s="179">
        <f>'ESS Jul 2019'!AZ54</f>
        <v>0</v>
      </c>
      <c r="Q77" s="209">
        <f t="shared" ref="Q77:Q78" si="54">K77</f>
        <v>2786.0308</v>
      </c>
      <c r="R77" s="209">
        <f t="shared" si="53"/>
        <v>2786.0308</v>
      </c>
      <c r="S77" s="381">
        <f t="shared" si="50"/>
        <v>3064.6338800000003</v>
      </c>
      <c r="T77" s="381">
        <f t="shared" si="50"/>
        <v>3064.6338800000003</v>
      </c>
      <c r="U77" s="194">
        <f>'ESS Jul 2019'!BI54</f>
        <v>0</v>
      </c>
      <c r="V77" s="195" t="str">
        <f>'ESS Jul 2019'!BJ54</f>
        <v>n</v>
      </c>
    </row>
    <row r="78" spans="1:22" ht="14" x14ac:dyDescent="0.15">
      <c r="A78" s="175" t="str">
        <f>'ESS Jul 2019'!K55</f>
        <v>Momentum Energy</v>
      </c>
      <c r="B78" s="15" t="str">
        <f>'ESS Jul 2019'!L55</f>
        <v>SmilePower Flexi</v>
      </c>
      <c r="C78" s="176">
        <f>91*'ESS Jul 2019'!M55/100</f>
        <v>123.43239999999997</v>
      </c>
      <c r="D78" s="176">
        <f>IF($C$62*$C$63&gt;='ESS Jul 2019'!P55,('ESS Jul 2019'!P55*'ESS Jul 2019'!N55/100),(($C$62*$C$63)*'ESS Jul 2019'!N55/100))</f>
        <v>152.56363636363636</v>
      </c>
      <c r="E78" s="176">
        <v>0</v>
      </c>
      <c r="F78" s="176">
        <f>IF(($C$62*$C$63&lt;'ESS Jul 2019'!P55),(0),($C$62*$C$63-'ESS Jul 2019'!P55)*'ESS Jul 2019'!Q55/100)</f>
        <v>88.990909090909099</v>
      </c>
      <c r="G78" s="176">
        <f>($C$62*$C$64)*'ESS Jul 2019'!AH55/100</f>
        <v>133.5272727272727</v>
      </c>
      <c r="H78" s="176">
        <f>($C$62*$C$65)*'ESS Jul 2019'!W55/100</f>
        <v>49.32</v>
      </c>
      <c r="I78" s="176">
        <f t="shared" si="47"/>
        <v>547.83421818181819</v>
      </c>
      <c r="J78" s="389">
        <f t="shared" si="48"/>
        <v>1697.6072727272729</v>
      </c>
      <c r="K78" s="178">
        <f t="shared" si="49"/>
        <v>2191.3368727272727</v>
      </c>
      <c r="L78" s="178">
        <f t="shared" si="46"/>
        <v>2410.4705600000002</v>
      </c>
      <c r="M78" s="179">
        <f>'ESS Jul 2019'!AW55</f>
        <v>0</v>
      </c>
      <c r="N78" s="179">
        <f>'ESS Jul 2019'!AX55</f>
        <v>0</v>
      </c>
      <c r="O78" s="179">
        <f>'ESS Jul 2019'!AY55</f>
        <v>0</v>
      </c>
      <c r="P78" s="179">
        <f>'ESS Jul 2019'!AZ55</f>
        <v>0</v>
      </c>
      <c r="Q78" s="209">
        <f t="shared" si="54"/>
        <v>2191.3368727272727</v>
      </c>
      <c r="R78" s="209">
        <f t="shared" si="53"/>
        <v>2191.3368727272727</v>
      </c>
      <c r="S78" s="381">
        <f t="shared" si="50"/>
        <v>2410.4705600000002</v>
      </c>
      <c r="T78" s="381">
        <f t="shared" si="50"/>
        <v>2410.4705600000002</v>
      </c>
      <c r="U78" s="194">
        <f>'ESS Jul 2019'!BI55</f>
        <v>0</v>
      </c>
      <c r="V78" s="195" t="str">
        <f>'ESS Jul 2019'!BJ55</f>
        <v>n</v>
      </c>
    </row>
    <row r="79" spans="1:22" ht="14" x14ac:dyDescent="0.15">
      <c r="A79" s="175" t="str">
        <f>'ESS Jul 2019'!K56</f>
        <v>Origin Energy</v>
      </c>
      <c r="B79" s="15" t="str">
        <f>'ESS Jul 2019'!L56</f>
        <v>Flexi</v>
      </c>
      <c r="C79" s="176">
        <f>91*'ESS Jul 2019'!M56/100</f>
        <v>125.125</v>
      </c>
      <c r="D79" s="176">
        <f>($C$62*$C$63)*'ESS Jul 2019'!N56/100</f>
        <v>312.21818181818179</v>
      </c>
      <c r="E79" s="176">
        <v>0</v>
      </c>
      <c r="F79" s="176">
        <v>0</v>
      </c>
      <c r="G79" s="176">
        <f>($C$62*$C$64)*'ESS Jul 2019'!AH56/100</f>
        <v>175.45090909090908</v>
      </c>
      <c r="H79" s="176">
        <f>($C$62*$C$65)*'ESS Jul 2019'!W56/100</f>
        <v>68.105454545454535</v>
      </c>
      <c r="I79" s="176">
        <f t="shared" si="47"/>
        <v>680.89954545454543</v>
      </c>
      <c r="J79" s="389">
        <f t="shared" si="48"/>
        <v>2223.0981818181817</v>
      </c>
      <c r="K79" s="178">
        <f t="shared" si="49"/>
        <v>2723.5981818181817</v>
      </c>
      <c r="L79" s="178">
        <f t="shared" si="46"/>
        <v>2995.9580000000001</v>
      </c>
      <c r="M79" s="179">
        <f>'ESS Jul 2019'!AW56</f>
        <v>10</v>
      </c>
      <c r="N79" s="179">
        <f>'ESS Jul 2019'!AX56</f>
        <v>0</v>
      </c>
      <c r="O79" s="179">
        <f>'ESS Jul 2019'!AY56</f>
        <v>0</v>
      </c>
      <c r="P79" s="179">
        <f>'ESS Jul 2019'!AZ56</f>
        <v>0</v>
      </c>
      <c r="Q79" s="390">
        <f>L79-(L79*M79/100)</f>
        <v>2696.3622</v>
      </c>
      <c r="R79" s="390">
        <f t="shared" si="53"/>
        <v>2696.3622</v>
      </c>
      <c r="S79" s="381">
        <f>Q79</f>
        <v>2696.3622</v>
      </c>
      <c r="T79" s="381">
        <f>R79</f>
        <v>2696.3622</v>
      </c>
      <c r="U79" s="194">
        <f>'ESS Jul 2019'!BI56</f>
        <v>0</v>
      </c>
      <c r="V79" s="195" t="str">
        <f>'ESS Jul 2019'!BJ56</f>
        <v>n</v>
      </c>
    </row>
    <row r="80" spans="1:22" ht="14" x14ac:dyDescent="0.15">
      <c r="A80" s="175" t="str">
        <f>'ESS Jul 2019'!K57</f>
        <v>Powerdirect</v>
      </c>
      <c r="B80" s="15" t="str">
        <f>'ESS Jul 2019'!L57</f>
        <v>Discount Saver</v>
      </c>
      <c r="C80" s="176">
        <f>91*'ESS Jul 2019'!M57/100</f>
        <v>127.4</v>
      </c>
      <c r="D80" s="176">
        <f>($C$62*$C$63)*'ESS Jul 2019'!N57/100</f>
        <v>308.29090909090905</v>
      </c>
      <c r="E80" s="176">
        <v>0</v>
      </c>
      <c r="F80" s="176">
        <v>0</v>
      </c>
      <c r="G80" s="176">
        <f>($C$62*$C$64)*'ESS Jul 2019'!AH57/100</f>
        <v>179.82</v>
      </c>
      <c r="H80" s="176">
        <f>($C$62*$C$65)*'ESS Jul 2019'!W57/100</f>
        <v>65.061818181818168</v>
      </c>
      <c r="I80" s="176">
        <f t="shared" si="47"/>
        <v>680.57272727272721</v>
      </c>
      <c r="J80" s="389">
        <f t="shared" si="48"/>
        <v>2212.6909090909089</v>
      </c>
      <c r="K80" s="178">
        <f t="shared" si="49"/>
        <v>2722.2909090909088</v>
      </c>
      <c r="L80" s="178">
        <f t="shared" si="46"/>
        <v>2994.52</v>
      </c>
      <c r="M80" s="179">
        <f>'ESS Jul 2019'!AW57</f>
        <v>12</v>
      </c>
      <c r="N80" s="179">
        <f>'ESS Jul 2019'!AX57</f>
        <v>0</v>
      </c>
      <c r="O80" s="179">
        <f>'ESS Jul 2019'!AY57</f>
        <v>0</v>
      </c>
      <c r="P80" s="179">
        <f>'ESS Jul 2019'!AZ57</f>
        <v>0</v>
      </c>
      <c r="Q80" s="209">
        <f>K80-(K80*M80/100)</f>
        <v>2395.616</v>
      </c>
      <c r="R80" s="209">
        <f t="shared" si="53"/>
        <v>2395.616</v>
      </c>
      <c r="S80" s="381">
        <f t="shared" ref="S80" si="55">Q80*1.1</f>
        <v>2635.1776</v>
      </c>
      <c r="T80" s="381">
        <f t="shared" ref="T80" si="56">R80*1.1</f>
        <v>2635.1776</v>
      </c>
      <c r="U80" s="194">
        <f>'ESS Jul 2019'!BI57</f>
        <v>0</v>
      </c>
      <c r="V80" s="195" t="str">
        <f>'ESS Jul 2019'!BJ57</f>
        <v>n</v>
      </c>
    </row>
    <row r="81" spans="1:22" ht="14" x14ac:dyDescent="0.15">
      <c r="A81" s="175" t="str">
        <f>'ESS Jul 2019'!K58</f>
        <v>Powershop</v>
      </c>
      <c r="B81" s="15" t="str">
        <f>'ESS Jul 2019'!L58</f>
        <v>Shopper with Mega Pack</v>
      </c>
      <c r="C81" s="176">
        <f>91*'ESS Jul 2019'!M58/100</f>
        <v>139.13072727272726</v>
      </c>
      <c r="D81" s="176">
        <f>($C$62*$C$63)*'ESS Jul 2019'!N58/100</f>
        <v>278.10000000000002</v>
      </c>
      <c r="E81" s="176">
        <v>0</v>
      </c>
      <c r="F81" s="176">
        <v>0</v>
      </c>
      <c r="G81" s="176">
        <f>($C$62*$C$64)*'ESS Jul 2019'!AH58/100</f>
        <v>150.56181818181818</v>
      </c>
      <c r="H81" s="176">
        <f>($C$62*$C$65)*'ESS Jul 2019'!W58/100</f>
        <v>68.956363636363633</v>
      </c>
      <c r="I81" s="176">
        <f t="shared" si="47"/>
        <v>636.74890909090914</v>
      </c>
      <c r="J81" s="389">
        <f t="shared" si="48"/>
        <v>1990.4727272727275</v>
      </c>
      <c r="K81" s="178">
        <f t="shared" si="49"/>
        <v>2546.9956363636365</v>
      </c>
      <c r="L81" s="178">
        <f t="shared" si="46"/>
        <v>2801.6952000000006</v>
      </c>
      <c r="M81" s="179">
        <f>'ESS Jul 2019'!AW58</f>
        <v>0</v>
      </c>
      <c r="N81" s="179">
        <f>'ESS Jul 2019'!AX58</f>
        <v>0</v>
      </c>
      <c r="O81" s="179">
        <f>'ESS Jul 2019'!AY58</f>
        <v>15</v>
      </c>
      <c r="P81" s="179">
        <f>'ESS Jul 2019'!AZ58</f>
        <v>0</v>
      </c>
      <c r="Q81" s="390">
        <f>L81</f>
        <v>2801.6952000000006</v>
      </c>
      <c r="R81" s="390">
        <f>(Q81-(Q81*O81/100))</f>
        <v>2381.4409200000005</v>
      </c>
      <c r="S81" s="381">
        <f>Q81</f>
        <v>2801.6952000000006</v>
      </c>
      <c r="T81" s="381">
        <f>R81</f>
        <v>2381.4409200000005</v>
      </c>
      <c r="U81" s="194">
        <f>'ESS Jul 2019'!BI58</f>
        <v>0</v>
      </c>
      <c r="V81" s="195" t="str">
        <f>'ESS Jul 2019'!BJ58</f>
        <v>n</v>
      </c>
    </row>
    <row r="82" spans="1:22" ht="14" x14ac:dyDescent="0.15">
      <c r="A82" s="175" t="str">
        <f>'ESS Jul 2019'!K59</f>
        <v>Red Energy</v>
      </c>
      <c r="B82" s="15" t="str">
        <f>'ESS Jul 2019'!L59</f>
        <v>Living Energy Saver</v>
      </c>
      <c r="C82" s="176">
        <f>91*'ESS Jul 2019'!M59/100</f>
        <v>132.49600000000001</v>
      </c>
      <c r="D82" s="176">
        <f>IF($C$62*$C$63&gt;='ESS Jul 2019'!P59,('ESS Jul 2019'!P59*'ESS Jul 2019'!N59/100),(($C$62*$C$63)*'ESS Jul 2019'!N59/100))</f>
        <v>288</v>
      </c>
      <c r="E82" s="176">
        <v>0</v>
      </c>
      <c r="F82" s="176">
        <f>IF(($C$62*$C$63&lt;'ESS Jul 2019'!P59),(0),($C$62*$C$63-'ESS Jul 2019'!P59)*'ESS Jul 2019'!Q59/100)</f>
        <v>0</v>
      </c>
      <c r="G82" s="176">
        <f>($C$62*$C$64)*'ESS Jul 2019'!AH59/100</f>
        <v>161.99999999999997</v>
      </c>
      <c r="H82" s="176">
        <f>($C$62*$C$65)*'ESS Jul 2019'!W59/100</f>
        <v>60.48</v>
      </c>
      <c r="I82" s="176">
        <f t="shared" si="47"/>
        <v>642.976</v>
      </c>
      <c r="J82" s="389">
        <f t="shared" si="48"/>
        <v>2041.92</v>
      </c>
      <c r="K82" s="178">
        <f t="shared" si="49"/>
        <v>2571.904</v>
      </c>
      <c r="L82" s="178">
        <f t="shared" si="46"/>
        <v>2829.0944000000004</v>
      </c>
      <c r="M82" s="179">
        <f>'ESS Jul 2019'!AW59</f>
        <v>0</v>
      </c>
      <c r="N82" s="179">
        <f>'ESS Jul 2019'!AX59</f>
        <v>0</v>
      </c>
      <c r="O82" s="179">
        <f>'ESS Jul 2019'!AY59</f>
        <v>10</v>
      </c>
      <c r="P82" s="179">
        <f>'ESS Jul 2019'!AZ59</f>
        <v>0</v>
      </c>
      <c r="Q82" s="390">
        <f>L82</f>
        <v>2829.0944000000004</v>
      </c>
      <c r="R82" s="390">
        <f>(Q82-(Q82*O82/100))</f>
        <v>2546.1849600000005</v>
      </c>
      <c r="S82" s="381">
        <f>Q82</f>
        <v>2829.0944000000004</v>
      </c>
      <c r="T82" s="381">
        <f>R82</f>
        <v>2546.1849600000005</v>
      </c>
      <c r="U82" s="194">
        <f>'ESS Jul 2019'!BI59</f>
        <v>0</v>
      </c>
      <c r="V82" s="195" t="str">
        <f>'ESS Jul 2019'!BJ59</f>
        <v>n</v>
      </c>
    </row>
    <row r="83" spans="1:22" ht="14" x14ac:dyDescent="0.15">
      <c r="A83" s="175" t="str">
        <f>'ESS Jul 2019'!K60</f>
        <v>Simply Energy</v>
      </c>
      <c r="B83" s="15" t="str">
        <f>'ESS Jul 2019'!L60</f>
        <v>Plus</v>
      </c>
      <c r="C83" s="176">
        <f>91*'ESS Jul 2019'!M60/100</f>
        <v>124.66172727272726</v>
      </c>
      <c r="D83" s="176">
        <f>($C$62*$C$63)*'ESS Jul 2019'!N60/100</f>
        <v>277.2</v>
      </c>
      <c r="E83" s="176">
        <v>0</v>
      </c>
      <c r="F83" s="176">
        <v>0</v>
      </c>
      <c r="G83" s="176">
        <f>($C$62*$C$64)*'ESS Jul 2019'!AH60/100</f>
        <v>158.95636363636365</v>
      </c>
      <c r="H83" s="176">
        <f>($C$62*$C$65)*'ESS Jul 2019'!W60/100</f>
        <v>66.665454545454537</v>
      </c>
      <c r="I83" s="176">
        <f t="shared" si="47"/>
        <v>627.48354545454538</v>
      </c>
      <c r="J83" s="389">
        <f t="shared" si="48"/>
        <v>2011.2872727272725</v>
      </c>
      <c r="K83" s="178">
        <f t="shared" si="49"/>
        <v>2509.9341818181815</v>
      </c>
      <c r="L83" s="178">
        <f t="shared" si="46"/>
        <v>2760.9276</v>
      </c>
      <c r="M83" s="179">
        <f>'ESS Jul 2019'!AW60</f>
        <v>0</v>
      </c>
      <c r="N83" s="179">
        <f>'ESS Jul 2019'!AX60</f>
        <v>0</v>
      </c>
      <c r="O83" s="179">
        <f>'ESS Jul 2019'!AY60</f>
        <v>0</v>
      </c>
      <c r="P83" s="179">
        <f>'ESS Jul 2019'!AZ60</f>
        <v>0</v>
      </c>
      <c r="Q83" s="209">
        <f t="shared" ref="Q83:Q87" si="57">K83</f>
        <v>2509.9341818181815</v>
      </c>
      <c r="R83" s="209">
        <f>Q83</f>
        <v>2509.9341818181815</v>
      </c>
      <c r="S83" s="381">
        <f t="shared" si="50"/>
        <v>2760.9276</v>
      </c>
      <c r="T83" s="381">
        <f t="shared" si="50"/>
        <v>2760.9276</v>
      </c>
      <c r="U83" s="194">
        <f>'ESS Jul 2019'!BI60</f>
        <v>0</v>
      </c>
      <c r="V83" s="195" t="str">
        <f>'ESS Jul 2019'!BJ60</f>
        <v>n</v>
      </c>
    </row>
    <row r="84" spans="1:22" ht="14" x14ac:dyDescent="0.15">
      <c r="A84" s="175" t="str">
        <f>'ESS Jul 2019'!K61</f>
        <v>1st Energy</v>
      </c>
      <c r="B84" s="15" t="str">
        <f>'ESS Jul 2019'!L61</f>
        <v>1st Saver</v>
      </c>
      <c r="C84" s="176">
        <f>91*'ESS Jul 2019'!M61/100</f>
        <v>149.24</v>
      </c>
      <c r="D84" s="176">
        <f>($C$62*$C$63)*'ESS Jul 2019'!N61/100</f>
        <v>273.19090909090909</v>
      </c>
      <c r="E84" s="176">
        <v>0</v>
      </c>
      <c r="F84" s="176">
        <v>0</v>
      </c>
      <c r="G84" s="176">
        <f>($C$62*$C$64)*'ESS Jul 2019'!AH61/100</f>
        <v>146.14363636363635</v>
      </c>
      <c r="H84" s="176">
        <f>($C$62*$C$65)*'ESS Jul 2019'!W61/100</f>
        <v>67.61454545454545</v>
      </c>
      <c r="I84" s="176">
        <f t="shared" si="47"/>
        <v>636.18909090909085</v>
      </c>
      <c r="J84" s="389">
        <f t="shared" si="48"/>
        <v>1947.7963636363634</v>
      </c>
      <c r="K84" s="178">
        <f t="shared" si="49"/>
        <v>2544.7563636363634</v>
      </c>
      <c r="L84" s="178">
        <f t="shared" si="46"/>
        <v>2799.232</v>
      </c>
      <c r="M84" s="179">
        <f>'ESS Jul 2019'!AW61</f>
        <v>0</v>
      </c>
      <c r="N84" s="179">
        <f>'ESS Jul 2019'!AX61</f>
        <v>0</v>
      </c>
      <c r="O84" s="179">
        <f>'ESS Jul 2019'!AY61</f>
        <v>7</v>
      </c>
      <c r="P84" s="179">
        <f>'ESS Jul 2019'!AZ61</f>
        <v>0</v>
      </c>
      <c r="Q84" s="209">
        <f t="shared" si="57"/>
        <v>2544.7563636363634</v>
      </c>
      <c r="R84" s="209">
        <f>(Q84-(Q84*O84/100))</f>
        <v>2366.6234181818181</v>
      </c>
      <c r="S84" s="381">
        <f t="shared" ref="S84:S87" si="58">K84*1.1</f>
        <v>2799.232</v>
      </c>
      <c r="T84" s="381">
        <f t="shared" si="50"/>
        <v>2603.2857600000002</v>
      </c>
      <c r="U84" s="194">
        <f>'ESS Jul 2019'!BI61</f>
        <v>0</v>
      </c>
      <c r="V84" s="195" t="str">
        <f>'ESS Jul 2019'!BJ61</f>
        <v>n</v>
      </c>
    </row>
    <row r="85" spans="1:22" ht="14" x14ac:dyDescent="0.15">
      <c r="A85" s="175" t="str">
        <f>'ESS Jul 2019'!K62</f>
        <v>Amaysim</v>
      </c>
      <c r="B85" s="15" t="str">
        <f>'ESS Jul 2019'!L62</f>
        <v>Electricity as you go</v>
      </c>
      <c r="C85" s="176">
        <f>91*'ESS Jul 2019'!M62/100</f>
        <v>97.65127272727274</v>
      </c>
      <c r="D85" s="176">
        <f>($C$62*$C$63)*'ESS Jul 2019'!N62/100</f>
        <v>283.17272727272723</v>
      </c>
      <c r="E85" s="176">
        <v>0</v>
      </c>
      <c r="F85" s="176">
        <v>0</v>
      </c>
      <c r="G85" s="176">
        <f>($C$62*$C$64)*'ESS Jul 2019'!AH62/100</f>
        <v>163.57090909090908</v>
      </c>
      <c r="H85" s="176">
        <f>($C$62*$C$65)*'ESS Jul 2019'!W62/100</f>
        <v>78.839999999999989</v>
      </c>
      <c r="I85" s="176">
        <f t="shared" si="47"/>
        <v>623.23490909090913</v>
      </c>
      <c r="J85" s="389">
        <f t="shared" si="48"/>
        <v>2102.3345454545456</v>
      </c>
      <c r="K85" s="178">
        <f t="shared" si="49"/>
        <v>2492.9396363636365</v>
      </c>
      <c r="L85" s="178">
        <f t="shared" si="46"/>
        <v>2742.2336000000005</v>
      </c>
      <c r="M85" s="179">
        <f>'ESS Jul 2019'!AW62</f>
        <v>0</v>
      </c>
      <c r="N85" s="179">
        <f>'ESS Jul 2019'!AX62</f>
        <v>0</v>
      </c>
      <c r="O85" s="179">
        <f>'ESS Jul 2019'!AY62</f>
        <v>0</v>
      </c>
      <c r="P85" s="179">
        <f>'ESS Jul 2019'!AZ62</f>
        <v>0</v>
      </c>
      <c r="Q85" s="209">
        <f t="shared" si="57"/>
        <v>2492.9396363636365</v>
      </c>
      <c r="R85" s="209">
        <f>Q85</f>
        <v>2492.9396363636365</v>
      </c>
      <c r="S85" s="381">
        <f t="shared" si="58"/>
        <v>2742.2336000000005</v>
      </c>
      <c r="T85" s="381">
        <f t="shared" ref="T85:T87" si="59">R85*1.1</f>
        <v>2742.2336000000005</v>
      </c>
      <c r="U85" s="194">
        <f>'ESS Jul 2019'!BI62</f>
        <v>0</v>
      </c>
      <c r="V85" s="195" t="str">
        <f>'ESS Jul 2019'!BJ62</f>
        <v>n</v>
      </c>
    </row>
    <row r="86" spans="1:22" ht="14" x14ac:dyDescent="0.15">
      <c r="A86" s="175" t="str">
        <f>'ESS Jul 2019'!K63</f>
        <v>DC Power Co</v>
      </c>
      <c r="B86" s="15" t="str">
        <f>'ESS Jul 2019'!L63</f>
        <v>Market offer</v>
      </c>
      <c r="C86" s="176">
        <f>(91*'ESS Jul 2019'!M63/100)+('ESS Jul 2019'!BM63/4)</f>
        <v>139.50609090909091</v>
      </c>
      <c r="D86" s="176">
        <f>($C$62*$C$63)*'ESS Jul 2019'!N63/100</f>
        <v>289.71818181818179</v>
      </c>
      <c r="E86" s="176">
        <v>0</v>
      </c>
      <c r="F86" s="176">
        <v>0</v>
      </c>
      <c r="G86" s="176">
        <f>($C$62*$C$64)*'ESS Jul 2019'!AH63/100</f>
        <v>166.41818181818181</v>
      </c>
      <c r="H86" s="176">
        <f>($C$62*$C$65)*'ESS Jul 2019'!W63/100</f>
        <v>83.618181818181824</v>
      </c>
      <c r="I86" s="176">
        <f t="shared" si="47"/>
        <v>679.26063636363631</v>
      </c>
      <c r="J86" s="389">
        <f t="shared" si="48"/>
        <v>2159.0181818181818</v>
      </c>
      <c r="K86" s="178">
        <f t="shared" si="49"/>
        <v>2717.0425454545452</v>
      </c>
      <c r="L86" s="178">
        <f t="shared" si="46"/>
        <v>2988.7467999999999</v>
      </c>
      <c r="M86" s="179">
        <f>'ESS Jul 2019'!AW63</f>
        <v>0</v>
      </c>
      <c r="N86" s="179">
        <f>'ESS Jul 2019'!AX63</f>
        <v>0</v>
      </c>
      <c r="O86" s="179">
        <f>'ESS Jul 2019'!AY63</f>
        <v>0</v>
      </c>
      <c r="P86" s="179">
        <f>'ESS Jul 2019'!AZ63</f>
        <v>0</v>
      </c>
      <c r="Q86" s="209">
        <f t="shared" si="57"/>
        <v>2717.0425454545452</v>
      </c>
      <c r="R86" s="209">
        <f t="shared" ref="R86:R88" si="60">Q86</f>
        <v>2717.0425454545452</v>
      </c>
      <c r="S86" s="381">
        <f t="shared" si="58"/>
        <v>2988.7467999999999</v>
      </c>
      <c r="T86" s="381">
        <f t="shared" si="59"/>
        <v>2988.7467999999999</v>
      </c>
      <c r="U86" s="194">
        <f>'ESS Jul 2019'!BI63</f>
        <v>0</v>
      </c>
      <c r="V86" s="195" t="str">
        <f>'ESS Jul 2019'!BJ63</f>
        <v>n</v>
      </c>
    </row>
    <row r="87" spans="1:22" ht="14" x14ac:dyDescent="0.15">
      <c r="A87" s="15" t="str">
        <f>'ESS Jul 2019'!K64</f>
        <v>ReAmped Energy</v>
      </c>
      <c r="B87" s="15" t="str">
        <f>'ESS Jul 2019'!L64</f>
        <v>Market offer</v>
      </c>
      <c r="C87" s="176">
        <f>91*'ESS Jul 2019'!M64/100</f>
        <v>112.34363636363636</v>
      </c>
      <c r="D87" s="176">
        <f>($C$62*$C$63)*'ESS Jul 2019'!N64/100</f>
        <v>234</v>
      </c>
      <c r="E87" s="176">
        <v>0</v>
      </c>
      <c r="F87" s="176">
        <v>0</v>
      </c>
      <c r="G87" s="176">
        <f>($C$62*$C$64)*'ESS Jul 2019'!AH64/100</f>
        <v>127.98</v>
      </c>
      <c r="H87" s="176">
        <f>($C$62*$C$65)*'ESS Jul 2019'!W64/100</f>
        <v>53.639999999999993</v>
      </c>
      <c r="I87" s="176">
        <f t="shared" si="47"/>
        <v>527.9636363636364</v>
      </c>
      <c r="J87" s="389">
        <f t="shared" si="48"/>
        <v>1662.48</v>
      </c>
      <c r="K87" s="178">
        <f t="shared" si="49"/>
        <v>2111.8545454545456</v>
      </c>
      <c r="L87" s="178">
        <f t="shared" si="46"/>
        <v>2323.0400000000004</v>
      </c>
      <c r="M87" s="179">
        <f>'ESS Jul 2019'!AW64</f>
        <v>0</v>
      </c>
      <c r="N87" s="179">
        <f>'ESS Jul 2019'!AX64</f>
        <v>0</v>
      </c>
      <c r="O87" s="179">
        <f>'ESS Jul 2019'!AY64</f>
        <v>0</v>
      </c>
      <c r="P87" s="179">
        <f>'ESS Jul 2019'!AZ64</f>
        <v>0</v>
      </c>
      <c r="Q87" s="209">
        <f t="shared" si="57"/>
        <v>2111.8545454545456</v>
      </c>
      <c r="R87" s="209">
        <f t="shared" si="60"/>
        <v>2111.8545454545456</v>
      </c>
      <c r="S87" s="381">
        <f t="shared" si="58"/>
        <v>2323.0400000000004</v>
      </c>
      <c r="T87" s="381">
        <f t="shared" si="59"/>
        <v>2323.0400000000004</v>
      </c>
      <c r="U87" s="194">
        <f>'ESS Jul 2019'!BI64</f>
        <v>0</v>
      </c>
      <c r="V87" s="195" t="str">
        <f>'ESS Jul 2019'!BJ64</f>
        <v>n</v>
      </c>
    </row>
    <row r="88" spans="1:22" ht="14" x14ac:dyDescent="0.15">
      <c r="A88" s="15" t="str">
        <f>'ESS Jul 2019'!K65</f>
        <v>Powerclub</v>
      </c>
      <c r="B88" s="15" t="str">
        <f>'ESS Jul 2019'!L65</f>
        <v>Powerbank Home</v>
      </c>
      <c r="C88" s="176">
        <f>(91*'ESS Jul 2019'!M65/100)+('ESS Jul 2019'!BM65/4)</f>
        <v>119.39672727272726</v>
      </c>
      <c r="D88" s="176">
        <f>($C$62*$C$63)*'ESS Jul 2019'!N65/100</f>
        <v>235.71818181818179</v>
      </c>
      <c r="E88" s="176">
        <v>0</v>
      </c>
      <c r="F88" s="176">
        <v>0</v>
      </c>
      <c r="G88" s="176">
        <f>($C$62*$C$64)*'ESS Jul 2019'!AH65/100</f>
        <v>128.86363636363637</v>
      </c>
      <c r="H88" s="176">
        <f>($C$62*$C$65)*'ESS Jul 2019'!W65/100</f>
        <v>60.250909090909083</v>
      </c>
      <c r="I88" s="176">
        <f t="shared" ref="I88:I89" si="61">SUM(C88:H88)</f>
        <v>544.22945454545447</v>
      </c>
      <c r="J88" s="389">
        <f t="shared" ref="J88:J89" si="62">(I88-C88)*4</f>
        <v>1699.3309090909088</v>
      </c>
      <c r="K88" s="178">
        <f t="shared" ref="K88:K89" si="63">I88*4</f>
        <v>2176.9178181818179</v>
      </c>
      <c r="L88" s="178">
        <f t="shared" ref="L88:L89" si="64">K88*1.1</f>
        <v>2394.6095999999998</v>
      </c>
      <c r="M88" s="179">
        <f>'ESS Jul 2019'!AW65</f>
        <v>0</v>
      </c>
      <c r="N88" s="179">
        <f>'ESS Jul 2019'!AX65</f>
        <v>0</v>
      </c>
      <c r="O88" s="179">
        <f>'ESS Jul 2019'!AY65</f>
        <v>0</v>
      </c>
      <c r="P88" s="179">
        <f>'ESS Jul 2019'!AZ65</f>
        <v>0</v>
      </c>
      <c r="Q88" s="209">
        <f t="shared" ref="Q88:Q89" si="65">K88</f>
        <v>2176.9178181818179</v>
      </c>
      <c r="R88" s="209">
        <f t="shared" si="60"/>
        <v>2176.9178181818179</v>
      </c>
      <c r="S88" s="381">
        <f t="shared" ref="S88:S89" si="66">K88*1.1</f>
        <v>2394.6095999999998</v>
      </c>
      <c r="T88" s="381">
        <f t="shared" ref="T88:T89" si="67">R88*1.1</f>
        <v>2394.6095999999998</v>
      </c>
      <c r="U88" s="194">
        <f>'ESS Jul 2019'!BI65</f>
        <v>0</v>
      </c>
      <c r="V88" s="195" t="str">
        <f>'ESS Jul 2019'!BJ65</f>
        <v>n</v>
      </c>
    </row>
    <row r="89" spans="1:22" ht="15" thickBot="1" x14ac:dyDescent="0.2">
      <c r="A89" s="185" t="str">
        <f>'ESS Jul 2019'!K66</f>
        <v>Enova Energy</v>
      </c>
      <c r="B89" s="185" t="str">
        <f>'ESS Jul 2019'!L66</f>
        <v>Community Plus</v>
      </c>
      <c r="C89" s="186">
        <f>91*'ESS Jul 2019'!M66/100</f>
        <v>138.32</v>
      </c>
      <c r="D89" s="186">
        <f>($C$62*$C$63)*'ESS Jul 2019'!N66/100</f>
        <v>305.10000000000002</v>
      </c>
      <c r="E89" s="186">
        <v>0</v>
      </c>
      <c r="F89" s="186">
        <v>0</v>
      </c>
      <c r="G89" s="186">
        <f>($C$62*$C$64)*'ESS Jul 2019'!AH66/100</f>
        <v>134.46</v>
      </c>
      <c r="H89" s="186">
        <f>($C$62*$C$65)*'ESS Jul 2019'!W66/100</f>
        <v>63</v>
      </c>
      <c r="I89" s="186">
        <f t="shared" si="61"/>
        <v>640.88</v>
      </c>
      <c r="J89" s="391">
        <f t="shared" si="62"/>
        <v>2010.24</v>
      </c>
      <c r="K89" s="188">
        <f t="shared" si="63"/>
        <v>2563.52</v>
      </c>
      <c r="L89" s="188">
        <f t="shared" si="64"/>
        <v>2819.8720000000003</v>
      </c>
      <c r="M89" s="189">
        <f>'ESS Jul 2019'!AW66</f>
        <v>0</v>
      </c>
      <c r="N89" s="189">
        <f>'ESS Jul 2019'!AX66</f>
        <v>0</v>
      </c>
      <c r="O89" s="189">
        <f>'ESS Jul 2019'!AY66</f>
        <v>0</v>
      </c>
      <c r="P89" s="189">
        <f>'ESS Jul 2019'!AZ66</f>
        <v>3</v>
      </c>
      <c r="Q89" s="212">
        <f t="shared" si="65"/>
        <v>2563.52</v>
      </c>
      <c r="R89" s="212">
        <f>Q89-(J89*P89/100)</f>
        <v>2503.2127999999998</v>
      </c>
      <c r="S89" s="382">
        <f t="shared" si="66"/>
        <v>2819.8720000000003</v>
      </c>
      <c r="T89" s="382">
        <f t="shared" si="67"/>
        <v>2753.5340799999999</v>
      </c>
      <c r="U89" s="196">
        <f>'ESS Jul 2019'!BI66</f>
        <v>0</v>
      </c>
      <c r="V89" s="197" t="str">
        <f>'ESS Jul 2019'!BJ66</f>
        <v>n</v>
      </c>
    </row>
  </sheetData>
  <sheetProtection algorithmName="SHA-512" hashValue="rhEEW7iOkJBoQX5UEFFksQqtm5U7axz6nkcmM+QZZcthB59Clgce5qzASfdj+SNnxK7sm/Aywl/ofF+qIGY/YQ==" saltValue="noJ+VuArYiADpQ+tGtUmKw==" spinCount="100000" sheet="1" objects="1" scenarios="1"/>
  <pageMargins left="0.75" right="0.75" top="1" bottom="1" header="0.5" footer="0.5"/>
  <legacy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EBC7DD-F017-794B-A43E-CA1E7E2960F7}">
  <sheetPr codeName="Sheet6"/>
  <dimension ref="A1:V86"/>
  <sheetViews>
    <sheetView workbookViewId="0">
      <selection activeCell="C61" activeCellId="2" sqref="C5 C33:C35 C61:C64"/>
    </sheetView>
  </sheetViews>
  <sheetFormatPr baseColWidth="10" defaultRowHeight="14" x14ac:dyDescent="0.15"/>
  <cols>
    <col min="1" max="2" width="20.33203125" style="265" customWidth="1"/>
    <col min="3" max="9" width="12.1640625" style="265" customWidth="1"/>
    <col min="10" max="11" width="12.1640625" style="265" hidden="1" customWidth="1"/>
    <col min="12" max="16" width="12.1640625" style="265" customWidth="1"/>
    <col min="17" max="18" width="12.1640625" style="265" hidden="1" customWidth="1"/>
    <col min="19" max="22" width="12.1640625" style="265" customWidth="1"/>
    <col min="23" max="16384" width="10.83203125" style="265"/>
  </cols>
  <sheetData>
    <row r="1" spans="1:22" x14ac:dyDescent="0.15">
      <c r="A1" s="265" t="s">
        <v>561</v>
      </c>
    </row>
    <row r="2" spans="1:22" x14ac:dyDescent="0.15">
      <c r="A2" s="267" t="s">
        <v>511</v>
      </c>
    </row>
    <row r="3" spans="1:22" ht="15" thickBot="1" x14ac:dyDescent="0.2">
      <c r="G3" s="268"/>
    </row>
    <row r="4" spans="1:22" x14ac:dyDescent="0.15">
      <c r="A4" s="166" t="s">
        <v>639</v>
      </c>
      <c r="B4" s="167"/>
      <c r="C4" s="167"/>
      <c r="D4" s="167"/>
      <c r="E4" s="167"/>
      <c r="F4" s="167"/>
      <c r="G4" s="167"/>
      <c r="H4" s="167"/>
      <c r="I4" s="167"/>
      <c r="J4" s="167"/>
      <c r="K4" s="167"/>
      <c r="L4" s="167"/>
      <c r="M4" s="167"/>
      <c r="N4" s="167"/>
      <c r="O4" s="167"/>
      <c r="P4" s="167"/>
      <c r="Q4" s="167"/>
      <c r="R4" s="167"/>
      <c r="S4" s="167"/>
      <c r="T4" s="167"/>
      <c r="U4" s="167"/>
      <c r="V4" s="173"/>
    </row>
    <row r="5" spans="1:22" x14ac:dyDescent="0.15">
      <c r="A5" s="168" t="s">
        <v>247</v>
      </c>
      <c r="B5" s="78"/>
      <c r="C5" s="164">
        <v>1800</v>
      </c>
      <c r="D5" s="78"/>
      <c r="E5" s="78"/>
      <c r="F5" s="78"/>
      <c r="G5" s="78"/>
      <c r="H5" s="78"/>
      <c r="I5" s="78"/>
      <c r="J5" s="78"/>
      <c r="K5" s="78"/>
      <c r="L5" s="78"/>
      <c r="M5" s="78"/>
      <c r="N5" s="78"/>
      <c r="O5" s="78"/>
      <c r="P5" s="78"/>
      <c r="Q5" s="78"/>
      <c r="R5" s="78"/>
      <c r="S5" s="78"/>
      <c r="T5" s="78"/>
      <c r="U5" s="78"/>
      <c r="V5" s="174"/>
    </row>
    <row r="6" spans="1:22" x14ac:dyDescent="0.15">
      <c r="A6" s="168"/>
      <c r="B6" s="78"/>
      <c r="C6" s="78"/>
      <c r="D6" s="78"/>
      <c r="E6" s="78"/>
      <c r="F6" s="78"/>
      <c r="G6" s="78"/>
      <c r="H6" s="78"/>
      <c r="I6" s="78"/>
      <c r="J6" s="78"/>
      <c r="K6" s="78"/>
      <c r="L6" s="78"/>
      <c r="M6" s="78"/>
      <c r="N6" s="78"/>
      <c r="O6" s="78"/>
      <c r="P6" s="78"/>
      <c r="Q6" s="78"/>
      <c r="R6" s="78"/>
      <c r="S6" s="78"/>
      <c r="T6" s="78"/>
      <c r="U6" s="78"/>
      <c r="V6" s="174"/>
    </row>
    <row r="7" spans="1:22" ht="75" x14ac:dyDescent="0.15">
      <c r="A7" s="363" t="s">
        <v>248</v>
      </c>
      <c r="B7" s="364" t="s">
        <v>249</v>
      </c>
      <c r="C7" s="365" t="s">
        <v>250</v>
      </c>
      <c r="D7" s="365" t="s">
        <v>251</v>
      </c>
      <c r="E7" s="365" t="s">
        <v>597</v>
      </c>
      <c r="F7" s="388" t="s">
        <v>598</v>
      </c>
      <c r="G7" s="365" t="s">
        <v>599</v>
      </c>
      <c r="H7" s="366" t="s">
        <v>398</v>
      </c>
      <c r="I7" s="365" t="s">
        <v>746</v>
      </c>
      <c r="J7" s="373" t="s">
        <v>303</v>
      </c>
      <c r="K7" s="374" t="s">
        <v>600</v>
      </c>
      <c r="L7" s="367" t="s">
        <v>1070</v>
      </c>
      <c r="M7" s="368" t="s">
        <v>361</v>
      </c>
      <c r="N7" s="368" t="s">
        <v>287</v>
      </c>
      <c r="O7" s="368" t="s">
        <v>275</v>
      </c>
      <c r="P7" s="368" t="s">
        <v>335</v>
      </c>
      <c r="Q7" s="376" t="s">
        <v>239</v>
      </c>
      <c r="R7" s="376" t="s">
        <v>240</v>
      </c>
      <c r="S7" s="369" t="s">
        <v>334</v>
      </c>
      <c r="T7" s="369" t="s">
        <v>428</v>
      </c>
      <c r="U7" s="368" t="s">
        <v>276</v>
      </c>
      <c r="V7" s="370" t="s">
        <v>509</v>
      </c>
    </row>
    <row r="8" spans="1:22" x14ac:dyDescent="0.15">
      <c r="A8" s="163" t="str">
        <f>'AG Jul 2019'!K2</f>
        <v>Energy Locals</v>
      </c>
      <c r="B8" s="158" t="str">
        <f>'AG Jul 2019'!L2</f>
        <v>Super Saver</v>
      </c>
      <c r="C8" s="201">
        <f>91*'AG Jul 2019'!M2/100</f>
        <v>119.12727272727273</v>
      </c>
      <c r="D8" s="201">
        <f>$C$5*'AG Jul 2019'!N2/100</f>
        <v>392.72727272727275</v>
      </c>
      <c r="E8" s="201">
        <v>0</v>
      </c>
      <c r="F8" s="201">
        <v>0</v>
      </c>
      <c r="G8" s="201">
        <v>0</v>
      </c>
      <c r="H8" s="201">
        <v>0</v>
      </c>
      <c r="I8" s="201">
        <f>SUM(C8:H8)</f>
        <v>511.85454545454547</v>
      </c>
      <c r="J8" s="389">
        <f>(I8-C8)*4</f>
        <v>1570.909090909091</v>
      </c>
      <c r="K8" s="181">
        <f>I8*4</f>
        <v>2047.4181818181819</v>
      </c>
      <c r="L8" s="181">
        <f>K8*1.1</f>
        <v>2252.1600000000003</v>
      </c>
      <c r="M8" s="158">
        <f>'AG Jul 2019'!AZ2</f>
        <v>0</v>
      </c>
      <c r="N8" s="158">
        <f>'AG Jul 2019'!BA2</f>
        <v>0</v>
      </c>
      <c r="O8" s="158">
        <f>'AG Jul 2019'!BB2</f>
        <v>0</v>
      </c>
      <c r="P8" s="158">
        <f>'AG Jul 2019'!BC2</f>
        <v>0</v>
      </c>
      <c r="Q8" s="209">
        <f>K8</f>
        <v>2047.4181818181819</v>
      </c>
      <c r="R8" s="209">
        <f>Q8</f>
        <v>2047.4181818181819</v>
      </c>
      <c r="S8" s="381">
        <f>Q8*1.1</f>
        <v>2252.1600000000003</v>
      </c>
      <c r="T8" s="381">
        <f>R8*1.1</f>
        <v>2252.1600000000003</v>
      </c>
      <c r="U8" s="202">
        <f>'AG Jul 2019'!BL2</f>
        <v>0</v>
      </c>
      <c r="V8" s="203" t="str">
        <f>'AG Jul 2019'!BM2</f>
        <v>n</v>
      </c>
    </row>
    <row r="9" spans="1:22" x14ac:dyDescent="0.15">
      <c r="A9" s="163" t="str">
        <f>'AG Jul 2019'!K3</f>
        <v>AGL</v>
      </c>
      <c r="B9" s="158" t="str">
        <f>'AG Jul 2019'!L3</f>
        <v>Smart Saver</v>
      </c>
      <c r="C9" s="201">
        <f>91*'AG Jul 2019'!M3/100</f>
        <v>74.62</v>
      </c>
      <c r="D9" s="201">
        <f>$C$5*'AG Jul 2019'!N3/100</f>
        <v>476.99999999999994</v>
      </c>
      <c r="E9" s="201">
        <v>0</v>
      </c>
      <c r="F9" s="201">
        <v>0</v>
      </c>
      <c r="G9" s="201">
        <v>0</v>
      </c>
      <c r="H9" s="201">
        <v>0</v>
      </c>
      <c r="I9" s="201">
        <f t="shared" ref="I9:I13" si="0">SUM(C9:H9)</f>
        <v>551.61999999999989</v>
      </c>
      <c r="J9" s="389">
        <f t="shared" ref="J9:J27" si="1">(I9-C9)*4</f>
        <v>1907.9999999999995</v>
      </c>
      <c r="K9" s="181">
        <f t="shared" ref="K9:K27" si="2">I9*4</f>
        <v>2206.4799999999996</v>
      </c>
      <c r="L9" s="181">
        <f t="shared" ref="L9:L27" si="3">K9*1.1</f>
        <v>2427.1279999999997</v>
      </c>
      <c r="M9" s="158">
        <f>'AG Jul 2019'!AZ3</f>
        <v>7</v>
      </c>
      <c r="N9" s="158">
        <f>'AG Jul 2019'!BA3</f>
        <v>0</v>
      </c>
      <c r="O9" s="158">
        <f>'AG Jul 2019'!BB3</f>
        <v>0</v>
      </c>
      <c r="P9" s="158">
        <f>'AG Jul 2019'!BC3</f>
        <v>0</v>
      </c>
      <c r="Q9" s="209">
        <f>K9-(K9*M9/100)</f>
        <v>2052.0263999999997</v>
      </c>
      <c r="R9" s="209">
        <f>Q9</f>
        <v>2052.0263999999997</v>
      </c>
      <c r="S9" s="381">
        <f t="shared" ref="S9:T24" si="4">Q9*1.1</f>
        <v>2257.2290399999997</v>
      </c>
      <c r="T9" s="381">
        <f t="shared" si="4"/>
        <v>2257.2290399999997</v>
      </c>
      <c r="U9" s="202">
        <f>'AG Jul 2019'!BL3</f>
        <v>0</v>
      </c>
      <c r="V9" s="203" t="str">
        <f>'AG Jul 2019'!BM3</f>
        <v>n</v>
      </c>
    </row>
    <row r="10" spans="1:22" x14ac:dyDescent="0.15">
      <c r="A10" s="163" t="str">
        <f>'AG Jul 2019'!K4</f>
        <v>Alinta Energy</v>
      </c>
      <c r="B10" s="158" t="str">
        <f>'AG Jul 2019'!L4</f>
        <v>No fuss</v>
      </c>
      <c r="C10" s="201">
        <f>91*'AG Jul 2019'!M4/100</f>
        <v>76.44</v>
      </c>
      <c r="D10" s="201">
        <f>$C$5*'AG Jul 2019'!N4/100</f>
        <v>408.76363636363635</v>
      </c>
      <c r="E10" s="201">
        <v>0</v>
      </c>
      <c r="F10" s="201">
        <v>0</v>
      </c>
      <c r="G10" s="201">
        <v>0</v>
      </c>
      <c r="H10" s="201">
        <v>0</v>
      </c>
      <c r="I10" s="201">
        <f t="shared" si="0"/>
        <v>485.20363636363635</v>
      </c>
      <c r="J10" s="389">
        <f t="shared" si="1"/>
        <v>1635.0545454545454</v>
      </c>
      <c r="K10" s="181">
        <f t="shared" si="2"/>
        <v>1940.8145454545454</v>
      </c>
      <c r="L10" s="181">
        <f t="shared" si="3"/>
        <v>2134.8960000000002</v>
      </c>
      <c r="M10" s="158">
        <f>'AG Jul 2019'!AZ4</f>
        <v>0</v>
      </c>
      <c r="N10" s="158">
        <f>'AG Jul 2019'!BA4</f>
        <v>0</v>
      </c>
      <c r="O10" s="158">
        <f>'AG Jul 2019'!BB4</f>
        <v>0</v>
      </c>
      <c r="P10" s="158">
        <f>'AG Jul 2019'!BC4</f>
        <v>0</v>
      </c>
      <c r="Q10" s="209">
        <f>K10</f>
        <v>1940.8145454545454</v>
      </c>
      <c r="R10" s="209">
        <f>Q10</f>
        <v>1940.8145454545454</v>
      </c>
      <c r="S10" s="381">
        <f t="shared" si="4"/>
        <v>2134.8960000000002</v>
      </c>
      <c r="T10" s="381">
        <f t="shared" si="4"/>
        <v>2134.8960000000002</v>
      </c>
      <c r="U10" s="202">
        <f>'AG Jul 2019'!BL4</f>
        <v>0</v>
      </c>
      <c r="V10" s="203" t="str">
        <f>'AG Jul 2019'!BM4</f>
        <v>n</v>
      </c>
    </row>
    <row r="11" spans="1:22" x14ac:dyDescent="0.15">
      <c r="A11" s="163" t="str">
        <f>'AG Jul 2019'!K5</f>
        <v>Click Energy</v>
      </c>
      <c r="B11" s="158" t="str">
        <f>'AG Jul 2019'!L5</f>
        <v>Banksia</v>
      </c>
      <c r="C11" s="201">
        <f>91*'AG Jul 2019'!M5/100</f>
        <v>76.166999999999987</v>
      </c>
      <c r="D11" s="201">
        <f>$C$5*'AG Jul 2019'!N5/100</f>
        <v>431.34545454545446</v>
      </c>
      <c r="E11" s="201">
        <v>0</v>
      </c>
      <c r="F11" s="201">
        <v>0</v>
      </c>
      <c r="G11" s="201">
        <v>0</v>
      </c>
      <c r="H11" s="201">
        <v>0</v>
      </c>
      <c r="I11" s="201">
        <f t="shared" si="0"/>
        <v>507.51245454545443</v>
      </c>
      <c r="J11" s="389">
        <f t="shared" si="1"/>
        <v>1725.3818181818178</v>
      </c>
      <c r="K11" s="181">
        <f t="shared" si="2"/>
        <v>2030.0498181818177</v>
      </c>
      <c r="L11" s="181">
        <f t="shared" si="3"/>
        <v>2233.0547999999999</v>
      </c>
      <c r="M11" s="158">
        <f>'AG Jul 2019'!AZ5</f>
        <v>0</v>
      </c>
      <c r="N11" s="158">
        <f>'AG Jul 2019'!BA5</f>
        <v>0</v>
      </c>
      <c r="O11" s="158">
        <f>'AG Jul 2019'!BB5</f>
        <v>0</v>
      </c>
      <c r="P11" s="158">
        <f>'AG Jul 2019'!BC5</f>
        <v>0</v>
      </c>
      <c r="Q11" s="209">
        <f t="shared" ref="Q11:Q13" si="5">K11</f>
        <v>2030.0498181818177</v>
      </c>
      <c r="R11" s="209">
        <f t="shared" ref="R11:R12" si="6">Q11</f>
        <v>2030.0498181818177</v>
      </c>
      <c r="S11" s="381">
        <f t="shared" si="4"/>
        <v>2233.0547999999999</v>
      </c>
      <c r="T11" s="381">
        <f t="shared" si="4"/>
        <v>2233.0547999999999</v>
      </c>
      <c r="U11" s="202">
        <f>'AG Jul 2019'!BL5</f>
        <v>0</v>
      </c>
      <c r="V11" s="203" t="str">
        <f>'AG Jul 2019'!BM5</f>
        <v>n</v>
      </c>
    </row>
    <row r="12" spans="1:22" x14ac:dyDescent="0.15">
      <c r="A12" s="163" t="str">
        <f>'AG Jul 2019'!K6</f>
        <v>Commander</v>
      </c>
      <c r="B12" s="158" t="str">
        <f>'AG Jul 2019'!L6</f>
        <v>Market offer</v>
      </c>
      <c r="C12" s="201">
        <f>91*'AG Jul 2019'!M6/100</f>
        <v>80.741818181818175</v>
      </c>
      <c r="D12" s="201">
        <f>$C$5*'AG Jul 2019'!N6/100</f>
        <v>419.39999999999992</v>
      </c>
      <c r="E12" s="201">
        <v>0</v>
      </c>
      <c r="F12" s="201">
        <v>0</v>
      </c>
      <c r="G12" s="201">
        <v>0</v>
      </c>
      <c r="H12" s="201">
        <v>0</v>
      </c>
      <c r="I12" s="201">
        <f t="shared" si="0"/>
        <v>500.14181818181811</v>
      </c>
      <c r="J12" s="389">
        <f t="shared" si="1"/>
        <v>1677.5999999999997</v>
      </c>
      <c r="K12" s="181">
        <f t="shared" si="2"/>
        <v>2000.5672727272724</v>
      </c>
      <c r="L12" s="181">
        <f t="shared" si="3"/>
        <v>2200.6239999999998</v>
      </c>
      <c r="M12" s="158">
        <f>'AG Jul 2019'!AZ6</f>
        <v>0</v>
      </c>
      <c r="N12" s="158">
        <f>'AG Jul 2019'!BA6</f>
        <v>0</v>
      </c>
      <c r="O12" s="158">
        <f>'AG Jul 2019'!BB6</f>
        <v>0</v>
      </c>
      <c r="P12" s="158">
        <f>'AG Jul 2019'!BC6</f>
        <v>0</v>
      </c>
      <c r="Q12" s="209">
        <f t="shared" si="5"/>
        <v>2000.5672727272724</v>
      </c>
      <c r="R12" s="209">
        <f t="shared" si="6"/>
        <v>2000.5672727272724</v>
      </c>
      <c r="S12" s="381">
        <f t="shared" si="4"/>
        <v>2200.6239999999998</v>
      </c>
      <c r="T12" s="381">
        <f t="shared" si="4"/>
        <v>2200.6239999999998</v>
      </c>
      <c r="U12" s="202">
        <f>'AG Jul 2019'!BL6</f>
        <v>0</v>
      </c>
      <c r="V12" s="203" t="str">
        <f>'AG Jul 2019'!BM6</f>
        <v>n</v>
      </c>
    </row>
    <row r="13" spans="1:22" x14ac:dyDescent="0.15">
      <c r="A13" s="163" t="str">
        <f>'AG Jul 2019'!K7</f>
        <v>CovaU</v>
      </c>
      <c r="B13" s="158" t="str">
        <f>'AG Jul 2019'!L7</f>
        <v>Freedom</v>
      </c>
      <c r="C13" s="201">
        <f>91*'AG Jul 2019'!M7/100</f>
        <v>101.01</v>
      </c>
      <c r="D13" s="201">
        <f>$C$5*'AG Jul 2019'!N7/100</f>
        <v>562.5809999999999</v>
      </c>
      <c r="E13" s="201">
        <v>0</v>
      </c>
      <c r="F13" s="201">
        <v>0</v>
      </c>
      <c r="G13" s="201">
        <v>0</v>
      </c>
      <c r="H13" s="201">
        <v>0</v>
      </c>
      <c r="I13" s="201">
        <f t="shared" si="0"/>
        <v>663.59099999999989</v>
      </c>
      <c r="J13" s="389">
        <f t="shared" si="1"/>
        <v>2250.3239999999996</v>
      </c>
      <c r="K13" s="181">
        <f t="shared" si="2"/>
        <v>2654.3639999999996</v>
      </c>
      <c r="L13" s="181">
        <f t="shared" si="3"/>
        <v>2919.8003999999996</v>
      </c>
      <c r="M13" s="158">
        <f>'AG Jul 2019'!AZ7</f>
        <v>0</v>
      </c>
      <c r="N13" s="158">
        <f>'AG Jul 2019'!BA7</f>
        <v>0</v>
      </c>
      <c r="O13" s="158">
        <f>'AG Jul 2019'!BB7</f>
        <v>25</v>
      </c>
      <c r="P13" s="158">
        <f>'AG Jul 2019'!BC7</f>
        <v>0</v>
      </c>
      <c r="Q13" s="209">
        <f t="shared" si="5"/>
        <v>2654.3639999999996</v>
      </c>
      <c r="R13" s="209">
        <f>(Q13-(Q13*O13/100))</f>
        <v>1990.7729999999997</v>
      </c>
      <c r="S13" s="381">
        <f t="shared" si="4"/>
        <v>2919.8003999999996</v>
      </c>
      <c r="T13" s="381">
        <f t="shared" si="4"/>
        <v>2189.8502999999996</v>
      </c>
      <c r="U13" s="202">
        <f>'AG Jul 2019'!BL7</f>
        <v>0</v>
      </c>
      <c r="V13" s="203" t="str">
        <f>'AG Jul 2019'!BM7</f>
        <v>n</v>
      </c>
    </row>
    <row r="14" spans="1:22" x14ac:dyDescent="0.15">
      <c r="A14" s="163" t="str">
        <f>'AG Jul 2019'!K8</f>
        <v>Diamond Energy</v>
      </c>
      <c r="B14" s="158" t="str">
        <f>'AG Jul 2019'!L8</f>
        <v>Pay on time discount</v>
      </c>
      <c r="C14" s="201">
        <f>91*'AG Jul 2019'!M8/100</f>
        <v>79.625</v>
      </c>
      <c r="D14" s="201">
        <f>IF($C$5&gt;='AG Jul 2019'!P8,('AG Jul 2019'!P8*'AG Jul 2019'!N8/100),($C$5*'AG Jul 2019'!N8/100))</f>
        <v>79.17</v>
      </c>
      <c r="E14" s="201">
        <f>IF($C$5&lt;'AG Jul 2019'!P8,0,IF(($C$5)&lt;='AG Jul 2019'!R8,(($C$5-'AG Jul 2019'!P8)*'AG Jul 2019'!Q8/100),(('AG Jul 2019'!R8-'AG Jul 2019'!P8)*'AG Jul 2019'!Q8/100)))</f>
        <v>205.27200000000002</v>
      </c>
      <c r="F14" s="201">
        <v>0</v>
      </c>
      <c r="G14" s="201">
        <v>0</v>
      </c>
      <c r="H14" s="201">
        <f>IF(($C$5&lt;'AG Jul 2019'!R8),(0),($C$5-'AG Jul 2019'!R8)*'AG Jul 2019'!S8/100)</f>
        <v>249.21</v>
      </c>
      <c r="I14" s="201">
        <f t="shared" ref="I14:I27" si="7">SUM(C14:H14)</f>
        <v>613.27700000000004</v>
      </c>
      <c r="J14" s="389">
        <f t="shared" si="1"/>
        <v>2134.6080000000002</v>
      </c>
      <c r="K14" s="181">
        <f t="shared" si="2"/>
        <v>2453.1080000000002</v>
      </c>
      <c r="L14" s="181">
        <f t="shared" si="3"/>
        <v>2698.4188000000004</v>
      </c>
      <c r="M14" s="158">
        <f>'AG Jul 2019'!AZ8</f>
        <v>0</v>
      </c>
      <c r="N14" s="158">
        <f>'AG Jul 2019'!BA8</f>
        <v>0</v>
      </c>
      <c r="O14" s="158">
        <f>'AG Jul 2019'!BB8</f>
        <v>7</v>
      </c>
      <c r="P14" s="158">
        <f>'AG Jul 2019'!BC8</f>
        <v>0</v>
      </c>
      <c r="Q14" s="209">
        <f t="shared" ref="Q14:Q15" si="8">K14</f>
        <v>2453.1080000000002</v>
      </c>
      <c r="R14" s="209">
        <f>(Q14-(Q14*O14/100))</f>
        <v>2281.3904400000001</v>
      </c>
      <c r="S14" s="381">
        <f t="shared" si="4"/>
        <v>2698.4188000000004</v>
      </c>
      <c r="T14" s="381">
        <f t="shared" si="4"/>
        <v>2509.5294840000001</v>
      </c>
      <c r="U14" s="202">
        <f>'AG Jul 2019'!BL8</f>
        <v>0</v>
      </c>
      <c r="V14" s="203" t="str">
        <f>'AG Jul 2019'!BM8</f>
        <v>n</v>
      </c>
    </row>
    <row r="15" spans="1:22" x14ac:dyDescent="0.15">
      <c r="A15" s="163" t="str">
        <f>'AG Jul 2019'!K9</f>
        <v>Dodo Power &amp; Gas</v>
      </c>
      <c r="B15" s="158" t="str">
        <f>'AG Jul 2019'!L9</f>
        <v>Market offer</v>
      </c>
      <c r="C15" s="201">
        <f>91*'AG Jul 2019'!M9/100</f>
        <v>80.741818181818175</v>
      </c>
      <c r="D15" s="201">
        <f>$C$5*'AG Jul 2019'!N9/100</f>
        <v>419.39999999999992</v>
      </c>
      <c r="E15" s="201">
        <v>0</v>
      </c>
      <c r="F15" s="201">
        <v>0</v>
      </c>
      <c r="G15" s="201">
        <v>0</v>
      </c>
      <c r="H15" s="201">
        <v>0</v>
      </c>
      <c r="I15" s="201">
        <f t="shared" si="7"/>
        <v>500.14181818181811</v>
      </c>
      <c r="J15" s="389">
        <f t="shared" si="1"/>
        <v>1677.5999999999997</v>
      </c>
      <c r="K15" s="181">
        <f t="shared" si="2"/>
        <v>2000.5672727272724</v>
      </c>
      <c r="L15" s="181">
        <f t="shared" si="3"/>
        <v>2200.6239999999998</v>
      </c>
      <c r="M15" s="158">
        <f>'AG Jul 2019'!AZ9</f>
        <v>0</v>
      </c>
      <c r="N15" s="158">
        <f>'AG Jul 2019'!BA9</f>
        <v>0</v>
      </c>
      <c r="O15" s="158">
        <f>'AG Jul 2019'!BB9</f>
        <v>0</v>
      </c>
      <c r="P15" s="158">
        <f>'AG Jul 2019'!BC9</f>
        <v>0</v>
      </c>
      <c r="Q15" s="209">
        <f t="shared" si="8"/>
        <v>2000.5672727272724</v>
      </c>
      <c r="R15" s="209">
        <f t="shared" ref="R15:R20" si="9">Q15</f>
        <v>2000.5672727272724</v>
      </c>
      <c r="S15" s="381">
        <f t="shared" si="4"/>
        <v>2200.6239999999998</v>
      </c>
      <c r="T15" s="381">
        <f t="shared" si="4"/>
        <v>2200.6239999999998</v>
      </c>
      <c r="U15" s="202">
        <f>'AG Jul 2019'!BL9</f>
        <v>0</v>
      </c>
      <c r="V15" s="203" t="str">
        <f>'AG Jul 2019'!BM9</f>
        <v>n</v>
      </c>
    </row>
    <row r="16" spans="1:22" x14ac:dyDescent="0.15">
      <c r="A16" s="163" t="str">
        <f>'AG Jul 2019'!K10</f>
        <v>EnergyAustralia</v>
      </c>
      <c r="B16" s="158" t="str">
        <f>'AG Jul 2019'!L10</f>
        <v>Total Plan Home</v>
      </c>
      <c r="C16" s="201">
        <f>91*'AG Jul 2019'!M10/100</f>
        <v>70.069999999999993</v>
      </c>
      <c r="D16" s="201">
        <f>$C$5*'AG Jul 2019'!N10/100</f>
        <v>485.83636363636361</v>
      </c>
      <c r="E16" s="201">
        <v>0</v>
      </c>
      <c r="F16" s="201">
        <v>0</v>
      </c>
      <c r="G16" s="201">
        <v>0</v>
      </c>
      <c r="H16" s="201">
        <v>0</v>
      </c>
      <c r="I16" s="201">
        <f t="shared" si="7"/>
        <v>555.90636363636361</v>
      </c>
      <c r="J16" s="389">
        <f t="shared" si="1"/>
        <v>1943.3454545454545</v>
      </c>
      <c r="K16" s="181">
        <f t="shared" si="2"/>
        <v>2223.6254545454544</v>
      </c>
      <c r="L16" s="181">
        <f t="shared" si="3"/>
        <v>2445.9880000000003</v>
      </c>
      <c r="M16" s="158">
        <f>'AG Jul 2019'!AZ10</f>
        <v>13</v>
      </c>
      <c r="N16" s="158">
        <f>'AG Jul 2019'!BA10</f>
        <v>0</v>
      </c>
      <c r="O16" s="158">
        <f>'AG Jul 2019'!BB10</f>
        <v>0</v>
      </c>
      <c r="P16" s="158">
        <f>'AG Jul 2019'!BC10</f>
        <v>0</v>
      </c>
      <c r="Q16" s="209">
        <f>K16-(K16*M16/100)</f>
        <v>1934.5541454545453</v>
      </c>
      <c r="R16" s="209">
        <f t="shared" si="9"/>
        <v>1934.5541454545453</v>
      </c>
      <c r="S16" s="381">
        <f t="shared" si="4"/>
        <v>2128.00956</v>
      </c>
      <c r="T16" s="381">
        <f t="shared" si="4"/>
        <v>2128.00956</v>
      </c>
      <c r="U16" s="202">
        <f>'AG Jul 2019'!BL10</f>
        <v>0</v>
      </c>
      <c r="V16" s="203" t="str">
        <f>'AG Jul 2019'!BM10</f>
        <v>n</v>
      </c>
    </row>
    <row r="17" spans="1:22" x14ac:dyDescent="0.15">
      <c r="A17" s="163" t="str">
        <f>'AG Jul 2019'!K11</f>
        <v>Mojo Power</v>
      </c>
      <c r="B17" s="158" t="str">
        <f>'AG Jul 2019'!L11</f>
        <v>Connect</v>
      </c>
      <c r="C17" s="201">
        <f>(91*'AG Jul 2019'!M11/100)+('AG Jul 2019'!BP11*3)</f>
        <v>149.0762</v>
      </c>
      <c r="D17" s="201">
        <f>$C$5*'AG Jul 2019'!N11/100</f>
        <v>456.3</v>
      </c>
      <c r="E17" s="201">
        <v>0</v>
      </c>
      <c r="F17" s="201">
        <v>0</v>
      </c>
      <c r="G17" s="201">
        <v>0</v>
      </c>
      <c r="H17" s="201">
        <v>0</v>
      </c>
      <c r="I17" s="201">
        <f t="shared" si="7"/>
        <v>605.37620000000004</v>
      </c>
      <c r="J17" s="389">
        <f t="shared" si="1"/>
        <v>1825.2000000000003</v>
      </c>
      <c r="K17" s="181">
        <f t="shared" si="2"/>
        <v>2421.5048000000002</v>
      </c>
      <c r="L17" s="181">
        <f t="shared" si="3"/>
        <v>2663.6552800000004</v>
      </c>
      <c r="M17" s="158">
        <f>'AG Jul 2019'!AZ11</f>
        <v>0</v>
      </c>
      <c r="N17" s="158">
        <f>'AG Jul 2019'!BA11</f>
        <v>0</v>
      </c>
      <c r="O17" s="158">
        <f>'AG Jul 2019'!BB11</f>
        <v>0</v>
      </c>
      <c r="P17" s="158">
        <f>'AG Jul 2019'!BC11</f>
        <v>0</v>
      </c>
      <c r="Q17" s="209">
        <f t="shared" ref="Q17" si="10">K17</f>
        <v>2421.5048000000002</v>
      </c>
      <c r="R17" s="209">
        <f t="shared" si="9"/>
        <v>2421.5048000000002</v>
      </c>
      <c r="S17" s="381">
        <f t="shared" si="4"/>
        <v>2663.6552800000004</v>
      </c>
      <c r="T17" s="381">
        <f t="shared" si="4"/>
        <v>2663.6552800000004</v>
      </c>
      <c r="U17" s="202">
        <f>'AG Jul 2019'!BL11</f>
        <v>0</v>
      </c>
      <c r="V17" s="203" t="str">
        <f>'AG Jul 2019'!BM11</f>
        <v>n</v>
      </c>
    </row>
    <row r="18" spans="1:22" x14ac:dyDescent="0.15">
      <c r="A18" s="163" t="str">
        <f>'AG Jul 2019'!K12</f>
        <v>Momentum Energy</v>
      </c>
      <c r="B18" s="158" t="str">
        <f>'AG Jul 2019'!L12</f>
        <v>SmilePower Flexi</v>
      </c>
      <c r="C18" s="201">
        <f>91*'AG Jul 2019'!M12/100</f>
        <v>73.018399999999986</v>
      </c>
      <c r="D18" s="201">
        <f>IF($C$5&gt;='AG Jul 2019'!P12,('AG Jul 2019'!P12*'AG Jul 2019'!N12/100),($C$5*'AG Jul 2019'!N12/100))</f>
        <v>134.89090909090908</v>
      </c>
      <c r="E18" s="201">
        <f>IF($C$5&lt;'AG Jul 2019'!P12,0,IF(($C$5)&lt;='AG Jul 2019'!R12,(($C$5-'AG Jul 2019'!P12)*'AG Jul 2019'!Q12/100),(('AG Jul 2019'!R12-'AG Jul 2019'!P12)*'AG Jul 2019'!Q12/100)))</f>
        <v>264.32727272727271</v>
      </c>
      <c r="F18" s="201">
        <v>0</v>
      </c>
      <c r="G18" s="201">
        <v>0</v>
      </c>
      <c r="H18" s="201">
        <f>IF(($C$5&lt;'AG Jul 2019'!R12),(0),($C$5-'AG Jul 2019'!R12)*'AG Jul 2019'!S12/100)</f>
        <v>0</v>
      </c>
      <c r="I18" s="201">
        <f t="shared" si="7"/>
        <v>472.23658181818178</v>
      </c>
      <c r="J18" s="389">
        <f t="shared" si="1"/>
        <v>1596.8727272727272</v>
      </c>
      <c r="K18" s="181">
        <f t="shared" si="2"/>
        <v>1888.9463272727271</v>
      </c>
      <c r="L18" s="181">
        <f t="shared" si="3"/>
        <v>2077.84096</v>
      </c>
      <c r="M18" s="158">
        <f>'AG Jul 2019'!AZ12</f>
        <v>0</v>
      </c>
      <c r="N18" s="158">
        <f>'AG Jul 2019'!BA12</f>
        <v>0</v>
      </c>
      <c r="O18" s="158">
        <f>'AG Jul 2019'!BB12</f>
        <v>0</v>
      </c>
      <c r="P18" s="158">
        <f>'AG Jul 2019'!BC12</f>
        <v>0</v>
      </c>
      <c r="Q18" s="209">
        <f t="shared" ref="Q18" si="11">K18</f>
        <v>1888.9463272727271</v>
      </c>
      <c r="R18" s="209">
        <f t="shared" si="9"/>
        <v>1888.9463272727271</v>
      </c>
      <c r="S18" s="381">
        <f t="shared" si="4"/>
        <v>2077.84096</v>
      </c>
      <c r="T18" s="381">
        <f t="shared" si="4"/>
        <v>2077.84096</v>
      </c>
      <c r="U18" s="202">
        <f>'AG Jul 2019'!BL12</f>
        <v>0</v>
      </c>
      <c r="V18" s="203" t="str">
        <f>'AG Jul 2019'!BM12</f>
        <v>n</v>
      </c>
    </row>
    <row r="19" spans="1:22" x14ac:dyDescent="0.15">
      <c r="A19" s="163" t="str">
        <f>'AG Jul 2019'!K13</f>
        <v>Origin Energy</v>
      </c>
      <c r="B19" s="158" t="str">
        <f>'AG Jul 2019'!L13</f>
        <v>Flexi</v>
      </c>
      <c r="C19" s="201">
        <f>91*'AG Jul 2019'!M13/100</f>
        <v>71.459818181818179</v>
      </c>
      <c r="D19" s="201">
        <f>C5*'AG Jul 2019'!N13/100</f>
        <v>483.05454545454535</v>
      </c>
      <c r="E19" s="201">
        <v>0</v>
      </c>
      <c r="F19" s="201">
        <v>0</v>
      </c>
      <c r="G19" s="201">
        <v>0</v>
      </c>
      <c r="H19" s="201">
        <v>0</v>
      </c>
      <c r="I19" s="201">
        <f t="shared" si="7"/>
        <v>554.51436363636356</v>
      </c>
      <c r="J19" s="389">
        <f t="shared" si="1"/>
        <v>1932.2181818181816</v>
      </c>
      <c r="K19" s="181">
        <f t="shared" si="2"/>
        <v>2218.0574545454542</v>
      </c>
      <c r="L19" s="181">
        <f t="shared" si="3"/>
        <v>2439.8631999999998</v>
      </c>
      <c r="M19" s="158">
        <f>'AG Jul 2019'!AZ13</f>
        <v>10</v>
      </c>
      <c r="N19" s="158">
        <f>'AG Jul 2019'!BA13</f>
        <v>0</v>
      </c>
      <c r="O19" s="158">
        <f>'AG Jul 2019'!BB13</f>
        <v>0</v>
      </c>
      <c r="P19" s="158">
        <f>'AG Jul 2019'!BC13</f>
        <v>0</v>
      </c>
      <c r="Q19" s="390">
        <f>L19-(L19*M19/100)</f>
        <v>2195.8768799999998</v>
      </c>
      <c r="R19" s="390">
        <f t="shared" si="9"/>
        <v>2195.8768799999998</v>
      </c>
      <c r="S19" s="381">
        <f>Q19</f>
        <v>2195.8768799999998</v>
      </c>
      <c r="T19" s="381">
        <f>R19</f>
        <v>2195.8768799999998</v>
      </c>
      <c r="U19" s="202">
        <f>'AG Jul 2019'!BL13</f>
        <v>0</v>
      </c>
      <c r="V19" s="203" t="str">
        <f>'AG Jul 2019'!BM13</f>
        <v>n</v>
      </c>
    </row>
    <row r="20" spans="1:22" x14ac:dyDescent="0.15">
      <c r="A20" s="163" t="str">
        <f>'AG Jul 2019'!K14</f>
        <v>Powerdirect</v>
      </c>
      <c r="B20" s="158" t="str">
        <f>'AG Jul 2019'!L14</f>
        <v>Discount Saver</v>
      </c>
      <c r="C20" s="201">
        <f>91*'AG Jul 2019'!M14/100</f>
        <v>74.62</v>
      </c>
      <c r="D20" s="201">
        <f>$C$5*'AG Jul 2019'!N14/100</f>
        <v>476.99999999999994</v>
      </c>
      <c r="E20" s="201">
        <v>0</v>
      </c>
      <c r="F20" s="201">
        <v>0</v>
      </c>
      <c r="G20" s="201">
        <v>0</v>
      </c>
      <c r="H20" s="201">
        <v>0</v>
      </c>
      <c r="I20" s="201">
        <f t="shared" si="7"/>
        <v>551.61999999999989</v>
      </c>
      <c r="J20" s="389">
        <f t="shared" si="1"/>
        <v>1907.9999999999995</v>
      </c>
      <c r="K20" s="181">
        <f t="shared" si="2"/>
        <v>2206.4799999999996</v>
      </c>
      <c r="L20" s="181">
        <f t="shared" si="3"/>
        <v>2427.1279999999997</v>
      </c>
      <c r="M20" s="158">
        <f>'AG Jul 2019'!AZ14</f>
        <v>12</v>
      </c>
      <c r="N20" s="158">
        <f>'AG Jul 2019'!BA14</f>
        <v>0</v>
      </c>
      <c r="O20" s="158">
        <f>'AG Jul 2019'!BB14</f>
        <v>0</v>
      </c>
      <c r="P20" s="158">
        <f>'AG Jul 2019'!BC14</f>
        <v>0</v>
      </c>
      <c r="Q20" s="209">
        <f>K20-(K20*M20/100)</f>
        <v>1941.7023999999997</v>
      </c>
      <c r="R20" s="209">
        <f t="shared" si="9"/>
        <v>1941.7023999999997</v>
      </c>
      <c r="S20" s="381">
        <f t="shared" ref="S20:T20" si="12">Q20*1.1</f>
        <v>2135.8726399999996</v>
      </c>
      <c r="T20" s="381">
        <f t="shared" si="12"/>
        <v>2135.8726399999996</v>
      </c>
      <c r="U20" s="202">
        <f>'AG Jul 2019'!BL14</f>
        <v>0</v>
      </c>
      <c r="V20" s="203" t="str">
        <f>'AG Jul 2019'!BM14</f>
        <v>n</v>
      </c>
    </row>
    <row r="21" spans="1:22" x14ac:dyDescent="0.15">
      <c r="A21" s="163" t="str">
        <f>'AG Jul 2019'!K15</f>
        <v>Powershop</v>
      </c>
      <c r="B21" s="158" t="str">
        <f>'AG Jul 2019'!L15</f>
        <v>Shopper with Mega Pack</v>
      </c>
      <c r="C21" s="201">
        <f>91*'AG Jul 2019'!M15/100</f>
        <v>90.75181818181818</v>
      </c>
      <c r="D21" s="201">
        <f>C5*'AG Jul 2019'!N15/100</f>
        <v>447.54545454545456</v>
      </c>
      <c r="E21" s="201">
        <v>0</v>
      </c>
      <c r="F21" s="201">
        <v>0</v>
      </c>
      <c r="G21" s="201">
        <v>0</v>
      </c>
      <c r="H21" s="201">
        <v>0</v>
      </c>
      <c r="I21" s="201">
        <f t="shared" si="7"/>
        <v>538.29727272727268</v>
      </c>
      <c r="J21" s="389">
        <f t="shared" si="1"/>
        <v>1790.181818181818</v>
      </c>
      <c r="K21" s="181">
        <f t="shared" si="2"/>
        <v>2153.1890909090907</v>
      </c>
      <c r="L21" s="181">
        <f t="shared" si="3"/>
        <v>2368.5079999999998</v>
      </c>
      <c r="M21" s="158">
        <f>'AG Jul 2019'!AZ15</f>
        <v>0</v>
      </c>
      <c r="N21" s="158">
        <f>'AG Jul 2019'!BA15</f>
        <v>0</v>
      </c>
      <c r="O21" s="158">
        <f>'AG Jul 2019'!BB15</f>
        <v>15</v>
      </c>
      <c r="P21" s="158">
        <f>'AG Jul 2019'!BC15</f>
        <v>0</v>
      </c>
      <c r="Q21" s="390">
        <f>L21</f>
        <v>2368.5079999999998</v>
      </c>
      <c r="R21" s="390">
        <f>(Q21-(Q21*O21/100))</f>
        <v>2013.2317999999998</v>
      </c>
      <c r="S21" s="381">
        <f>Q21</f>
        <v>2368.5079999999998</v>
      </c>
      <c r="T21" s="381">
        <f>R21</f>
        <v>2013.2317999999998</v>
      </c>
      <c r="U21" s="202">
        <f>'AG Jul 2019'!BL15</f>
        <v>0</v>
      </c>
      <c r="V21" s="203" t="str">
        <f>'AG Jul 2019'!BM15</f>
        <v>n</v>
      </c>
    </row>
    <row r="22" spans="1:22" x14ac:dyDescent="0.15">
      <c r="A22" s="163" t="str">
        <f>'AG Jul 2019'!K16</f>
        <v>Red Energy</v>
      </c>
      <c r="B22" s="158" t="str">
        <f>'AG Jul 2019'!L16</f>
        <v>Living Energy Saver</v>
      </c>
      <c r="C22" s="201">
        <f>91*'AG Jul 2019'!M16/100</f>
        <v>80.989999999999995</v>
      </c>
      <c r="D22" s="201">
        <f>IF($C$5&gt;='AG Jul 2019'!P16,('AG Jul 2019'!P16*'AG Jul 2019'!N16/100),($C$5*'AG Jul 2019'!N16/100))</f>
        <v>336.22727272727263</v>
      </c>
      <c r="E22" s="201">
        <v>0</v>
      </c>
      <c r="F22" s="201">
        <v>0</v>
      </c>
      <c r="G22" s="201">
        <v>0</v>
      </c>
      <c r="H22" s="201">
        <f>IF(($C$5&lt;'AG Jul 2019'!P16),(0),($C$5-'AG Jul 2019'!P16)*'AG Jul 2019'!Q16/100)</f>
        <v>115</v>
      </c>
      <c r="I22" s="201">
        <f t="shared" si="7"/>
        <v>532.21727272727264</v>
      </c>
      <c r="J22" s="389">
        <f t="shared" si="1"/>
        <v>1804.9090909090905</v>
      </c>
      <c r="K22" s="181">
        <f t="shared" si="2"/>
        <v>2128.8690909090906</v>
      </c>
      <c r="L22" s="181">
        <f t="shared" si="3"/>
        <v>2341.7559999999999</v>
      </c>
      <c r="M22" s="158">
        <f>'AG Jul 2019'!AZ16</f>
        <v>0</v>
      </c>
      <c r="N22" s="158">
        <f>'AG Jul 2019'!BA16</f>
        <v>0</v>
      </c>
      <c r="O22" s="158">
        <f>'AG Jul 2019'!BB16</f>
        <v>10</v>
      </c>
      <c r="P22" s="158">
        <f>'AG Jul 2019'!BC16</f>
        <v>0</v>
      </c>
      <c r="Q22" s="390">
        <f>L22</f>
        <v>2341.7559999999999</v>
      </c>
      <c r="R22" s="390">
        <f>(Q22-(Q22*O22/100))</f>
        <v>2107.5803999999998</v>
      </c>
      <c r="S22" s="381">
        <f>Q22</f>
        <v>2341.7559999999999</v>
      </c>
      <c r="T22" s="381">
        <f>R22</f>
        <v>2107.5803999999998</v>
      </c>
      <c r="U22" s="202">
        <f>'AG Jul 2019'!BL16</f>
        <v>0</v>
      </c>
      <c r="V22" s="203" t="str">
        <f>'AG Jul 2019'!BM16</f>
        <v>n</v>
      </c>
    </row>
    <row r="23" spans="1:22" x14ac:dyDescent="0.15">
      <c r="A23" s="163" t="str">
        <f>'AG Jul 2019'!K17</f>
        <v>Simply Energy</v>
      </c>
      <c r="B23" s="158" t="str">
        <f>'AG Jul 2019'!L17</f>
        <v>Plus</v>
      </c>
      <c r="C23" s="201">
        <f>91*'AG Jul 2019'!M17/100</f>
        <v>74.694454545454548</v>
      </c>
      <c r="D23" s="201">
        <f>$C$5*'AG Jul 2019'!N17/100</f>
        <v>433.79999999999995</v>
      </c>
      <c r="E23" s="201">
        <v>0</v>
      </c>
      <c r="F23" s="201">
        <v>0</v>
      </c>
      <c r="G23" s="201">
        <v>0</v>
      </c>
      <c r="H23" s="201">
        <v>0</v>
      </c>
      <c r="I23" s="201">
        <f t="shared" si="7"/>
        <v>508.49445454545452</v>
      </c>
      <c r="J23" s="389">
        <f t="shared" si="1"/>
        <v>1735.1999999999998</v>
      </c>
      <c r="K23" s="181">
        <f t="shared" si="2"/>
        <v>2033.9778181818181</v>
      </c>
      <c r="L23" s="181">
        <f t="shared" si="3"/>
        <v>2237.3755999999998</v>
      </c>
      <c r="M23" s="158">
        <f>'AG Jul 2019'!AZ17</f>
        <v>0</v>
      </c>
      <c r="N23" s="158">
        <f>'AG Jul 2019'!BA17</f>
        <v>0</v>
      </c>
      <c r="O23" s="158">
        <f>'AG Jul 2019'!BB17</f>
        <v>0</v>
      </c>
      <c r="P23" s="158">
        <f>'AG Jul 2019'!BC17</f>
        <v>0</v>
      </c>
      <c r="Q23" s="209">
        <f t="shared" ref="Q23" si="13">K23</f>
        <v>2033.9778181818181</v>
      </c>
      <c r="R23" s="209">
        <f>Q23</f>
        <v>2033.9778181818181</v>
      </c>
      <c r="S23" s="381">
        <f t="shared" si="4"/>
        <v>2237.3755999999998</v>
      </c>
      <c r="T23" s="381">
        <f t="shared" si="4"/>
        <v>2237.3755999999998</v>
      </c>
      <c r="U23" s="202">
        <f>'AG Jul 2019'!BL17</f>
        <v>0</v>
      </c>
      <c r="V23" s="203" t="str">
        <f>'AG Jul 2019'!BM17</f>
        <v>n</v>
      </c>
    </row>
    <row r="24" spans="1:22" x14ac:dyDescent="0.15">
      <c r="A24" s="163" t="str">
        <f>'AG Jul 2019'!K18</f>
        <v>1st Energy</v>
      </c>
      <c r="B24" s="158" t="str">
        <f>'AG Jul 2019'!L18</f>
        <v>1st Saver</v>
      </c>
      <c r="C24" s="201">
        <f>91*'AG Jul 2019'!M18/100</f>
        <v>90.09</v>
      </c>
      <c r="D24" s="201">
        <f>IF($C$5&gt;='AG Jul 2019'!P18,('AG Jul 2019'!P18*'AG Jul 2019'!N18/100),($C$5*'AG Jul 2019'!N18/100))</f>
        <v>334.30909090909086</v>
      </c>
      <c r="E24" s="201">
        <v>0</v>
      </c>
      <c r="F24" s="201">
        <v>0</v>
      </c>
      <c r="G24" s="201">
        <v>0</v>
      </c>
      <c r="H24" s="201">
        <f>IF(($C$5&lt;'AG Jul 2019'!P18),(0),($C$5-'AG Jul 2019'!P18)*'AG Jul 2019'!Q18/100)</f>
        <v>125.8772727272727</v>
      </c>
      <c r="I24" s="201">
        <f t="shared" si="7"/>
        <v>550.27636363636361</v>
      </c>
      <c r="J24" s="389">
        <f t="shared" si="1"/>
        <v>1840.7454545454543</v>
      </c>
      <c r="K24" s="181">
        <f t="shared" si="2"/>
        <v>2201.1054545454544</v>
      </c>
      <c r="L24" s="181">
        <f t="shared" si="3"/>
        <v>2421.2159999999999</v>
      </c>
      <c r="M24" s="158">
        <f>'AG Jul 2019'!AZ18</f>
        <v>0</v>
      </c>
      <c r="N24" s="158">
        <f>'AG Jul 2019'!BA18</f>
        <v>0</v>
      </c>
      <c r="O24" s="158">
        <f>'AG Jul 2019'!BB18</f>
        <v>7</v>
      </c>
      <c r="P24" s="158">
        <f>'AG Jul 2019'!BC18</f>
        <v>0</v>
      </c>
      <c r="Q24" s="209">
        <f t="shared" ref="Q24:Q25" si="14">K24</f>
        <v>2201.1054545454544</v>
      </c>
      <c r="R24" s="209">
        <f>(Q24-(Q24*O24/100))</f>
        <v>2047.0280727272725</v>
      </c>
      <c r="S24" s="381">
        <f t="shared" ref="S24" si="15">K24*1.1</f>
        <v>2421.2159999999999</v>
      </c>
      <c r="T24" s="381">
        <f t="shared" si="4"/>
        <v>2251.7308800000001</v>
      </c>
      <c r="U24" s="202">
        <f>'AG Jul 2019'!BL18</f>
        <v>0</v>
      </c>
      <c r="V24" s="203" t="str">
        <f>'AG Jul 2019'!BM18</f>
        <v>n</v>
      </c>
    </row>
    <row r="25" spans="1:22" x14ac:dyDescent="0.15">
      <c r="A25" s="163" t="str">
        <f>'AG Jul 2019'!K19</f>
        <v>Amaysim</v>
      </c>
      <c r="B25" s="158" t="str">
        <f>'AG Jul 2019'!L19</f>
        <v>Electricity as you go</v>
      </c>
      <c r="C25" s="201">
        <f>91*'AG Jul 2019'!M19/100</f>
        <v>59.786999999999992</v>
      </c>
      <c r="D25" s="201">
        <f>$C$5*'AG Jul 2019'!N19/100</f>
        <v>503.18181818181819</v>
      </c>
      <c r="E25" s="201">
        <v>0</v>
      </c>
      <c r="F25" s="201">
        <v>0</v>
      </c>
      <c r="G25" s="201">
        <v>0</v>
      </c>
      <c r="H25" s="201">
        <v>0</v>
      </c>
      <c r="I25" s="201">
        <f t="shared" si="7"/>
        <v>562.96881818181816</v>
      </c>
      <c r="J25" s="389">
        <f t="shared" si="1"/>
        <v>2012.7272727272727</v>
      </c>
      <c r="K25" s="181">
        <f t="shared" si="2"/>
        <v>2251.8752727272727</v>
      </c>
      <c r="L25" s="181">
        <f t="shared" si="3"/>
        <v>2477.0628000000002</v>
      </c>
      <c r="M25" s="158">
        <f>'AG Jul 2019'!AZ19</f>
        <v>0</v>
      </c>
      <c r="N25" s="158">
        <f>'AG Jul 2019'!BA19</f>
        <v>0</v>
      </c>
      <c r="O25" s="158">
        <f>'AG Jul 2019'!BB19</f>
        <v>0</v>
      </c>
      <c r="P25" s="158">
        <f>'AG Jul 2019'!BC19</f>
        <v>0</v>
      </c>
      <c r="Q25" s="209">
        <f t="shared" si="14"/>
        <v>2251.8752727272727</v>
      </c>
      <c r="R25" s="209">
        <f>Q25</f>
        <v>2251.8752727272727</v>
      </c>
      <c r="S25" s="381">
        <f t="shared" ref="S25:T27" si="16">Q25*1.1</f>
        <v>2477.0628000000002</v>
      </c>
      <c r="T25" s="381">
        <f t="shared" si="16"/>
        <v>2477.0628000000002</v>
      </c>
      <c r="U25" s="202">
        <f>'AG Jul 2019'!BL19</f>
        <v>0</v>
      </c>
      <c r="V25" s="203" t="str">
        <f>'AG Jul 2019'!BM19</f>
        <v>n</v>
      </c>
    </row>
    <row r="26" spans="1:22" x14ac:dyDescent="0.15">
      <c r="A26" s="163" t="str">
        <f>'AG Jul 2019'!K20</f>
        <v>DC Power Co</v>
      </c>
      <c r="B26" s="158" t="str">
        <f>'AG Jul 2019'!L20</f>
        <v>Market offer</v>
      </c>
      <c r="C26" s="201">
        <f>(91*'AG Jul 2019'!M20/100)+('AG Jul 2019'!BP20/4)</f>
        <v>96.239727272727265</v>
      </c>
      <c r="D26" s="201">
        <f>$C$5*'AG Jul 2019'!N20/100</f>
        <v>464.56363636363631</v>
      </c>
      <c r="E26" s="201">
        <v>0</v>
      </c>
      <c r="F26" s="201">
        <v>0</v>
      </c>
      <c r="G26" s="201">
        <v>0</v>
      </c>
      <c r="H26" s="201">
        <v>0</v>
      </c>
      <c r="I26" s="201">
        <f t="shared" si="7"/>
        <v>560.80336363636354</v>
      </c>
      <c r="J26" s="389">
        <f t="shared" si="1"/>
        <v>1858.2545454545452</v>
      </c>
      <c r="K26" s="181">
        <f t="shared" si="2"/>
        <v>2243.2134545454542</v>
      </c>
      <c r="L26" s="181">
        <f t="shared" si="3"/>
        <v>2467.5347999999999</v>
      </c>
      <c r="M26" s="158">
        <f>'AG Jul 2019'!AZ20</f>
        <v>0</v>
      </c>
      <c r="N26" s="158">
        <f>'AG Jul 2019'!BA20</f>
        <v>0</v>
      </c>
      <c r="O26" s="158">
        <f>'AG Jul 2019'!BB20</f>
        <v>0</v>
      </c>
      <c r="P26" s="158">
        <f>'AG Jul 2019'!BC20</f>
        <v>0</v>
      </c>
      <c r="Q26" s="209">
        <f t="shared" ref="Q26:Q29" si="17">K26</f>
        <v>2243.2134545454542</v>
      </c>
      <c r="R26" s="209">
        <f t="shared" ref="R26:R29" si="18">Q26</f>
        <v>2243.2134545454542</v>
      </c>
      <c r="S26" s="381">
        <f t="shared" ref="S26" si="19">K26*1.1</f>
        <v>2467.5347999999999</v>
      </c>
      <c r="T26" s="381">
        <f t="shared" si="16"/>
        <v>2467.5347999999999</v>
      </c>
      <c r="U26" s="202">
        <f>'AG Jul 2019'!BL20</f>
        <v>0</v>
      </c>
      <c r="V26" s="203" t="str">
        <f>'AG Jul 2019'!BM20</f>
        <v>n</v>
      </c>
    </row>
    <row r="27" spans="1:22" x14ac:dyDescent="0.15">
      <c r="A27" s="158" t="str">
        <f>'AG Jul 2019'!K21</f>
        <v>ReAmped Energy</v>
      </c>
      <c r="B27" s="158" t="str">
        <f>'AG Jul 2019'!L21</f>
        <v>Market offer</v>
      </c>
      <c r="C27" s="201">
        <f>91*'AG Jul 2019'!M21/100</f>
        <v>71.757636363636351</v>
      </c>
      <c r="D27" s="201">
        <f>$C$5*'AG Jul 2019'!N21/100</f>
        <v>378</v>
      </c>
      <c r="E27" s="201">
        <v>0</v>
      </c>
      <c r="F27" s="201">
        <v>0</v>
      </c>
      <c r="G27" s="201">
        <v>0</v>
      </c>
      <c r="H27" s="201">
        <v>0</v>
      </c>
      <c r="I27" s="201">
        <f t="shared" si="7"/>
        <v>449.75763636363638</v>
      </c>
      <c r="J27" s="389">
        <f t="shared" si="1"/>
        <v>1512</v>
      </c>
      <c r="K27" s="181">
        <f t="shared" si="2"/>
        <v>1799.0305454545455</v>
      </c>
      <c r="L27" s="181">
        <f t="shared" si="3"/>
        <v>1978.9336000000003</v>
      </c>
      <c r="M27" s="158">
        <f>'AG Jul 2019'!AZ21</f>
        <v>0</v>
      </c>
      <c r="N27" s="158">
        <f>'AG Jul 2019'!BA21</f>
        <v>0</v>
      </c>
      <c r="O27" s="158">
        <f>'AG Jul 2019'!BB21</f>
        <v>0</v>
      </c>
      <c r="P27" s="158">
        <f>'AG Jul 2019'!BC21</f>
        <v>0</v>
      </c>
      <c r="Q27" s="209">
        <f t="shared" si="17"/>
        <v>1799.0305454545455</v>
      </c>
      <c r="R27" s="209">
        <f t="shared" si="18"/>
        <v>1799.0305454545455</v>
      </c>
      <c r="S27" s="381">
        <f t="shared" ref="S27" si="20">Q27*1.1</f>
        <v>1978.9336000000003</v>
      </c>
      <c r="T27" s="381">
        <f t="shared" si="16"/>
        <v>1978.9336000000003</v>
      </c>
      <c r="U27" s="202">
        <f>'AG Jul 2019'!BL21</f>
        <v>0</v>
      </c>
      <c r="V27" s="203" t="str">
        <f>'AG Jul 2019'!BM21</f>
        <v>n</v>
      </c>
    </row>
    <row r="28" spans="1:22" x14ac:dyDescent="0.15">
      <c r="A28" s="158" t="str">
        <f>'AG Jul 2019'!K22</f>
        <v>Amber Electric</v>
      </c>
      <c r="B28" s="158" t="str">
        <f>'AG Jul 2019'!L22</f>
        <v>Market offer</v>
      </c>
      <c r="C28" s="201">
        <f>91*'AG Jul 2019'!M22/100</f>
        <v>92.974699999999999</v>
      </c>
      <c r="D28" s="201">
        <f>$C$5*'AG Jul 2019'!N22/100</f>
        <v>630</v>
      </c>
      <c r="E28" s="201">
        <v>0</v>
      </c>
      <c r="F28" s="201">
        <v>0</v>
      </c>
      <c r="G28" s="201">
        <v>0</v>
      </c>
      <c r="H28" s="201">
        <v>0</v>
      </c>
      <c r="I28" s="201">
        <f t="shared" ref="I28:I29" si="21">SUM(C28:H28)</f>
        <v>722.97469999999998</v>
      </c>
      <c r="J28" s="389">
        <f t="shared" ref="J28:J29" si="22">(I28-C28)*4</f>
        <v>2520</v>
      </c>
      <c r="K28" s="181">
        <f t="shared" ref="K28:K29" si="23">I28*4</f>
        <v>2891.8987999999999</v>
      </c>
      <c r="L28" s="181">
        <f t="shared" ref="L28:L29" si="24">K28*1.1</f>
        <v>3181.0886800000003</v>
      </c>
      <c r="M28" s="158">
        <f>'AG Jul 2019'!AZ22</f>
        <v>0</v>
      </c>
      <c r="N28" s="158">
        <f>'AG Jul 2019'!BA22</f>
        <v>0</v>
      </c>
      <c r="O28" s="158">
        <f>'AG Jul 2019'!BB22</f>
        <v>0</v>
      </c>
      <c r="P28" s="158">
        <f>'AG Jul 2019'!BC22</f>
        <v>0</v>
      </c>
      <c r="Q28" s="209">
        <f t="shared" si="17"/>
        <v>2891.8987999999999</v>
      </c>
      <c r="R28" s="209">
        <f t="shared" si="18"/>
        <v>2891.8987999999999</v>
      </c>
      <c r="S28" s="381">
        <f t="shared" ref="S28:S29" si="25">Q28*1.1</f>
        <v>3181.0886800000003</v>
      </c>
      <c r="T28" s="381">
        <f t="shared" ref="T28:T29" si="26">R28*1.1</f>
        <v>3181.0886800000003</v>
      </c>
      <c r="U28" s="202">
        <f>'AG Jul 2019'!BL22</f>
        <v>0</v>
      </c>
      <c r="V28" s="203" t="str">
        <f>'AG Jul 2019'!BM22</f>
        <v>n</v>
      </c>
    </row>
    <row r="29" spans="1:22" ht="15" thickBot="1" x14ac:dyDescent="0.2">
      <c r="A29" s="205" t="str">
        <f>'AG Jul 2019'!K23</f>
        <v>Powerclub</v>
      </c>
      <c r="B29" s="205" t="str">
        <f>'AG Jul 2019'!L23</f>
        <v>Powerbank Home</v>
      </c>
      <c r="C29" s="206">
        <f>(91*'AG Jul 2019'!M23/100)+('AG Jul 2019'!BP23/4)</f>
        <v>73.780909090909091</v>
      </c>
      <c r="D29" s="206">
        <f>$C$5*'AG Jul 2019'!N23/100</f>
        <v>367.36363636363632</v>
      </c>
      <c r="E29" s="206">
        <v>0</v>
      </c>
      <c r="F29" s="206">
        <v>0</v>
      </c>
      <c r="G29" s="206">
        <v>0</v>
      </c>
      <c r="H29" s="206">
        <v>0</v>
      </c>
      <c r="I29" s="206">
        <f t="shared" si="21"/>
        <v>441.14454545454544</v>
      </c>
      <c r="J29" s="391">
        <f t="shared" si="22"/>
        <v>1469.4545454545455</v>
      </c>
      <c r="K29" s="191">
        <f t="shared" si="23"/>
        <v>1764.5781818181817</v>
      </c>
      <c r="L29" s="191">
        <f t="shared" si="24"/>
        <v>1941.0360000000001</v>
      </c>
      <c r="M29" s="205">
        <f>'AG Jul 2019'!AZ23</f>
        <v>0</v>
      </c>
      <c r="N29" s="205">
        <f>'AG Jul 2019'!BA23</f>
        <v>0</v>
      </c>
      <c r="O29" s="205">
        <f>'AG Jul 2019'!BB23</f>
        <v>0</v>
      </c>
      <c r="P29" s="205">
        <f>'AG Jul 2019'!BC23</f>
        <v>0</v>
      </c>
      <c r="Q29" s="212">
        <f t="shared" si="17"/>
        <v>1764.5781818181817</v>
      </c>
      <c r="R29" s="212">
        <f t="shared" si="18"/>
        <v>1764.5781818181817</v>
      </c>
      <c r="S29" s="382">
        <f t="shared" si="25"/>
        <v>1941.0360000000001</v>
      </c>
      <c r="T29" s="382">
        <f t="shared" si="26"/>
        <v>1941.0360000000001</v>
      </c>
      <c r="U29" s="207">
        <f>'AG Jul 2019'!BL23</f>
        <v>0</v>
      </c>
      <c r="V29" s="208" t="str">
        <f>'AG Jul 2019'!BM23</f>
        <v>n</v>
      </c>
    </row>
    <row r="31" spans="1:22" ht="15" thickBot="1" x14ac:dyDescent="0.2"/>
    <row r="32" spans="1:22" x14ac:dyDescent="0.15">
      <c r="A32" s="166" t="s">
        <v>429</v>
      </c>
      <c r="B32" s="167"/>
      <c r="C32" s="167"/>
      <c r="D32" s="167"/>
      <c r="E32" s="167"/>
      <c r="F32" s="167"/>
      <c r="G32" s="167"/>
      <c r="H32" s="167"/>
      <c r="I32" s="167"/>
      <c r="J32" s="167"/>
      <c r="K32" s="167"/>
      <c r="L32" s="167"/>
      <c r="M32" s="167"/>
      <c r="N32" s="167"/>
      <c r="O32" s="167"/>
      <c r="P32" s="167"/>
      <c r="Q32" s="167"/>
      <c r="R32" s="167"/>
      <c r="S32" s="167"/>
      <c r="T32" s="167"/>
      <c r="U32" s="167"/>
      <c r="V32" s="173"/>
    </row>
    <row r="33" spans="1:22" x14ac:dyDescent="0.15">
      <c r="A33" s="168" t="s">
        <v>692</v>
      </c>
      <c r="B33" s="78"/>
      <c r="C33" s="164">
        <v>2000</v>
      </c>
      <c r="D33" s="78"/>
      <c r="E33" s="78"/>
      <c r="F33" s="78"/>
      <c r="G33" s="78"/>
      <c r="H33" s="78"/>
      <c r="I33" s="78"/>
      <c r="J33" s="78"/>
      <c r="K33" s="78"/>
      <c r="L33" s="78"/>
      <c r="M33" s="78"/>
      <c r="N33" s="78"/>
      <c r="O33" s="78"/>
      <c r="P33" s="78"/>
      <c r="Q33" s="78"/>
      <c r="R33" s="78"/>
      <c r="S33" s="78"/>
      <c r="T33" s="78"/>
      <c r="U33" s="78"/>
      <c r="V33" s="174"/>
    </row>
    <row r="34" spans="1:22" x14ac:dyDescent="0.15">
      <c r="A34" s="168" t="s">
        <v>652</v>
      </c>
      <c r="B34" s="78"/>
      <c r="C34" s="165">
        <v>0.7</v>
      </c>
      <c r="D34" s="78"/>
      <c r="E34" s="78"/>
      <c r="F34" s="78"/>
      <c r="G34" s="78"/>
      <c r="H34" s="78"/>
      <c r="I34" s="78"/>
      <c r="J34" s="78"/>
      <c r="K34" s="78"/>
      <c r="L34" s="78"/>
      <c r="M34" s="78"/>
      <c r="N34" s="78"/>
      <c r="O34" s="78"/>
      <c r="P34" s="78"/>
      <c r="Q34" s="78"/>
      <c r="R34" s="78"/>
      <c r="S34" s="78"/>
      <c r="T34" s="78"/>
      <c r="U34" s="78"/>
      <c r="V34" s="174"/>
    </row>
    <row r="35" spans="1:22" x14ac:dyDescent="0.15">
      <c r="A35" s="168" t="s">
        <v>344</v>
      </c>
      <c r="B35" s="78"/>
      <c r="C35" s="165">
        <v>0.3</v>
      </c>
      <c r="D35" s="78"/>
      <c r="E35" s="78"/>
      <c r="F35" s="78"/>
      <c r="G35" s="78"/>
      <c r="H35" s="78"/>
      <c r="I35" s="78"/>
      <c r="J35" s="78"/>
      <c r="K35" s="78"/>
      <c r="L35" s="78"/>
      <c r="M35" s="78"/>
      <c r="N35" s="78"/>
      <c r="O35" s="78"/>
      <c r="P35" s="78"/>
      <c r="Q35" s="78"/>
      <c r="R35" s="78"/>
      <c r="S35" s="78"/>
      <c r="T35" s="78"/>
      <c r="U35" s="78"/>
      <c r="V35" s="174"/>
    </row>
    <row r="36" spans="1:22" x14ac:dyDescent="0.15">
      <c r="A36" s="168"/>
      <c r="B36" s="78"/>
      <c r="C36" s="78"/>
      <c r="D36" s="78"/>
      <c r="E36" s="78"/>
      <c r="F36" s="78"/>
      <c r="G36" s="78"/>
      <c r="H36" s="78"/>
      <c r="I36" s="78"/>
      <c r="J36" s="78"/>
      <c r="K36" s="78"/>
      <c r="L36" s="78"/>
      <c r="M36" s="78"/>
      <c r="N36" s="78"/>
      <c r="O36" s="78"/>
      <c r="P36" s="78"/>
      <c r="Q36" s="78"/>
      <c r="R36" s="78"/>
      <c r="S36" s="78"/>
      <c r="T36" s="78"/>
      <c r="U36" s="78"/>
      <c r="V36" s="174"/>
    </row>
    <row r="37" spans="1:22" ht="75" x14ac:dyDescent="0.15">
      <c r="A37" s="363" t="s">
        <v>248</v>
      </c>
      <c r="B37" s="364" t="s">
        <v>249</v>
      </c>
      <c r="C37" s="365" t="s">
        <v>250</v>
      </c>
      <c r="D37" s="365" t="s">
        <v>251</v>
      </c>
      <c r="E37" s="365" t="s">
        <v>597</v>
      </c>
      <c r="F37" s="388" t="s">
        <v>598</v>
      </c>
      <c r="G37" s="366" t="s">
        <v>398</v>
      </c>
      <c r="H37" s="366" t="s">
        <v>445</v>
      </c>
      <c r="I37" s="365" t="s">
        <v>746</v>
      </c>
      <c r="J37" s="373" t="s">
        <v>303</v>
      </c>
      <c r="K37" s="374" t="s">
        <v>600</v>
      </c>
      <c r="L37" s="367" t="s">
        <v>1070</v>
      </c>
      <c r="M37" s="368" t="s">
        <v>361</v>
      </c>
      <c r="N37" s="368" t="s">
        <v>287</v>
      </c>
      <c r="O37" s="368" t="s">
        <v>275</v>
      </c>
      <c r="P37" s="368" t="s">
        <v>335</v>
      </c>
      <c r="Q37" s="376" t="s">
        <v>239</v>
      </c>
      <c r="R37" s="376" t="s">
        <v>240</v>
      </c>
      <c r="S37" s="369" t="s">
        <v>334</v>
      </c>
      <c r="T37" s="369" t="s">
        <v>428</v>
      </c>
      <c r="U37" s="368" t="s">
        <v>276</v>
      </c>
      <c r="V37" s="370" t="s">
        <v>509</v>
      </c>
    </row>
    <row r="38" spans="1:22" x14ac:dyDescent="0.15">
      <c r="A38" s="163" t="str">
        <f>'AG Jul 2019'!K24</f>
        <v>Energy Locals</v>
      </c>
      <c r="B38" s="158" t="str">
        <f>'AG Jul 2019'!L24</f>
        <v>Super Saver</v>
      </c>
      <c r="C38" s="201">
        <f>91*'AG Jul 2019'!M24/100</f>
        <v>128.22727272727272</v>
      </c>
      <c r="D38" s="201">
        <f>($C$33*$C$34)*'AG Jul 2019'!N24/100</f>
        <v>305.45454545454544</v>
      </c>
      <c r="E38" s="201">
        <v>0</v>
      </c>
      <c r="F38" s="201">
        <v>0</v>
      </c>
      <c r="G38" s="201">
        <v>0</v>
      </c>
      <c r="H38" s="201">
        <f>($C$33*$C$35)*'AG Jul 2019'!AE24/100</f>
        <v>89.999999999999986</v>
      </c>
      <c r="I38" s="201">
        <f>SUM(C38:H38)</f>
        <v>523.68181818181813</v>
      </c>
      <c r="J38" s="389">
        <f>(I38-C38)*4</f>
        <v>1581.8181818181815</v>
      </c>
      <c r="K38" s="181">
        <f>I38*4</f>
        <v>2094.7272727272725</v>
      </c>
      <c r="L38" s="181">
        <f t="shared" ref="L38:L57" si="27">K38*1.1</f>
        <v>2304.1999999999998</v>
      </c>
      <c r="M38" s="209">
        <f>'AG Jul 2019'!AZ24</f>
        <v>0</v>
      </c>
      <c r="N38" s="209">
        <f>'AG Jul 2019'!BA24</f>
        <v>0</v>
      </c>
      <c r="O38" s="209">
        <f>'AG Jul 2019'!BB24</f>
        <v>0</v>
      </c>
      <c r="P38" s="209">
        <f>'AG Jul 2019'!BC24</f>
        <v>0</v>
      </c>
      <c r="Q38" s="209">
        <f>K38</f>
        <v>2094.7272727272725</v>
      </c>
      <c r="R38" s="209">
        <f>Q38</f>
        <v>2094.7272727272725</v>
      </c>
      <c r="S38" s="381">
        <f>Q38*1.1</f>
        <v>2304.1999999999998</v>
      </c>
      <c r="T38" s="381">
        <f>R38*1.1</f>
        <v>2304.1999999999998</v>
      </c>
      <c r="U38" s="210">
        <f>'AG Jul 2019'!BL24</f>
        <v>0</v>
      </c>
      <c r="V38" s="211" t="str">
        <f>'AG Jul 2019'!BM24</f>
        <v>n</v>
      </c>
    </row>
    <row r="39" spans="1:22" x14ac:dyDescent="0.15">
      <c r="A39" s="163" t="str">
        <f>'AG Jul 2019'!K25</f>
        <v>AGL</v>
      </c>
      <c r="B39" s="158" t="str">
        <f>'AG Jul 2019'!L25</f>
        <v>Smart Saver</v>
      </c>
      <c r="C39" s="201">
        <f>91*'AG Jul 2019'!M25/100</f>
        <v>76.44</v>
      </c>
      <c r="D39" s="201">
        <f>($C$33*$C$34)*'AG Jul 2019'!N25/100</f>
        <v>370.99999999999994</v>
      </c>
      <c r="E39" s="201">
        <v>0</v>
      </c>
      <c r="F39" s="201">
        <v>0</v>
      </c>
      <c r="G39" s="201">
        <v>0</v>
      </c>
      <c r="H39" s="201">
        <f>($C$33*$C$35)*'AG Jul 2019'!AE25/100</f>
        <v>83.836363636363615</v>
      </c>
      <c r="I39" s="201">
        <f t="shared" ref="I39:I43" si="28">SUM(C39:H39)</f>
        <v>531.27636363636361</v>
      </c>
      <c r="J39" s="389">
        <f t="shared" ref="J39:J57" si="29">(I39-C39)*4</f>
        <v>1819.3454545454545</v>
      </c>
      <c r="K39" s="181">
        <f t="shared" ref="K39:K57" si="30">I39*4</f>
        <v>2125.1054545454544</v>
      </c>
      <c r="L39" s="181">
        <f t="shared" si="27"/>
        <v>2337.616</v>
      </c>
      <c r="M39" s="209">
        <f>'AG Jul 2019'!AZ25</f>
        <v>7</v>
      </c>
      <c r="N39" s="209">
        <f>'AG Jul 2019'!BA25</f>
        <v>0</v>
      </c>
      <c r="O39" s="209">
        <f>'AG Jul 2019'!BB25</f>
        <v>0</v>
      </c>
      <c r="P39" s="209">
        <f>'AG Jul 2019'!BC25</f>
        <v>0</v>
      </c>
      <c r="Q39" s="209">
        <f>K39-(K39*M39/100)</f>
        <v>1976.3480727272727</v>
      </c>
      <c r="R39" s="209">
        <f>Q39</f>
        <v>1976.3480727272727</v>
      </c>
      <c r="S39" s="381">
        <f t="shared" ref="S39:T54" si="31">Q39*1.1</f>
        <v>2173.98288</v>
      </c>
      <c r="T39" s="381">
        <f t="shared" si="31"/>
        <v>2173.98288</v>
      </c>
      <c r="U39" s="210">
        <f>'AG Jul 2019'!BL25</f>
        <v>0</v>
      </c>
      <c r="V39" s="211" t="str">
        <f>'AG Jul 2019'!BM25</f>
        <v>n</v>
      </c>
    </row>
    <row r="40" spans="1:22" x14ac:dyDescent="0.15">
      <c r="A40" s="163" t="str">
        <f>'AG Jul 2019'!K26</f>
        <v>Alinta Energy</v>
      </c>
      <c r="B40" s="158" t="str">
        <f>'AG Jul 2019'!L26</f>
        <v>No fuss</v>
      </c>
      <c r="C40" s="201">
        <f>91*'AG Jul 2019'!M26/100</f>
        <v>80.08</v>
      </c>
      <c r="D40" s="201">
        <f>($C$33*$C$34)*'AG Jul 2019'!N26/100</f>
        <v>317.92727272727268</v>
      </c>
      <c r="E40" s="201">
        <v>0</v>
      </c>
      <c r="F40" s="201">
        <v>0</v>
      </c>
      <c r="G40" s="201">
        <v>0</v>
      </c>
      <c r="H40" s="201">
        <f>($C$33*$C$35)*'AG Jul 2019'!AE26/100</f>
        <v>55.74545454545455</v>
      </c>
      <c r="I40" s="201">
        <f t="shared" si="28"/>
        <v>453.75272727272721</v>
      </c>
      <c r="J40" s="389">
        <f t="shared" si="29"/>
        <v>1494.6909090909089</v>
      </c>
      <c r="K40" s="181">
        <f t="shared" si="30"/>
        <v>1815.0109090909089</v>
      </c>
      <c r="L40" s="181">
        <f t="shared" si="27"/>
        <v>1996.5119999999999</v>
      </c>
      <c r="M40" s="209">
        <f>'AG Jul 2019'!AZ26</f>
        <v>0</v>
      </c>
      <c r="N40" s="209">
        <f>'AG Jul 2019'!BA26</f>
        <v>0</v>
      </c>
      <c r="O40" s="209">
        <f>'AG Jul 2019'!BB26</f>
        <v>0</v>
      </c>
      <c r="P40" s="209">
        <f>'AG Jul 2019'!BC26</f>
        <v>0</v>
      </c>
      <c r="Q40" s="209">
        <f>K40</f>
        <v>1815.0109090909089</v>
      </c>
      <c r="R40" s="209">
        <f>Q40</f>
        <v>1815.0109090909089</v>
      </c>
      <c r="S40" s="381">
        <f t="shared" si="31"/>
        <v>1996.5119999999999</v>
      </c>
      <c r="T40" s="381">
        <f t="shared" si="31"/>
        <v>1996.5119999999999</v>
      </c>
      <c r="U40" s="210">
        <f>'AG Jul 2019'!BL26</f>
        <v>0</v>
      </c>
      <c r="V40" s="211" t="str">
        <f>'AG Jul 2019'!BM26</f>
        <v>n</v>
      </c>
    </row>
    <row r="41" spans="1:22" x14ac:dyDescent="0.15">
      <c r="A41" s="163" t="str">
        <f>'AG Jul 2019'!K27</f>
        <v>Click Energy</v>
      </c>
      <c r="B41" s="158" t="str">
        <f>'AG Jul 2019'!L27</f>
        <v>Banksia</v>
      </c>
      <c r="C41" s="201">
        <f>91*'AG Jul 2019'!M27/100</f>
        <v>76.166999999999987</v>
      </c>
      <c r="D41" s="201">
        <f>($C$33*$C$34)*'AG Jul 2019'!N27/100</f>
        <v>335.49090909090904</v>
      </c>
      <c r="E41" s="201">
        <v>0</v>
      </c>
      <c r="F41" s="201">
        <v>0</v>
      </c>
      <c r="G41" s="201">
        <v>0</v>
      </c>
      <c r="H41" s="201">
        <f>($C$33*$C$35)*'AG Jul 2019'!AE27/100</f>
        <v>85.418181818181807</v>
      </c>
      <c r="I41" s="201">
        <f t="shared" si="28"/>
        <v>497.07609090909079</v>
      </c>
      <c r="J41" s="389">
        <f t="shared" si="29"/>
        <v>1683.6363636363633</v>
      </c>
      <c r="K41" s="181">
        <f t="shared" si="30"/>
        <v>1988.3043636363632</v>
      </c>
      <c r="L41" s="181">
        <f t="shared" si="27"/>
        <v>2187.1347999999998</v>
      </c>
      <c r="M41" s="209">
        <f>'AG Jul 2019'!AZ27</f>
        <v>0</v>
      </c>
      <c r="N41" s="209">
        <f>'AG Jul 2019'!BA27</f>
        <v>0</v>
      </c>
      <c r="O41" s="209">
        <f>'AG Jul 2019'!BB27</f>
        <v>0</v>
      </c>
      <c r="P41" s="209">
        <f>'AG Jul 2019'!BC27</f>
        <v>0</v>
      </c>
      <c r="Q41" s="209">
        <f t="shared" ref="Q41:Q45" si="32">K41</f>
        <v>1988.3043636363632</v>
      </c>
      <c r="R41" s="209">
        <f t="shared" ref="R41:R42" si="33">Q41</f>
        <v>1988.3043636363632</v>
      </c>
      <c r="S41" s="381">
        <f t="shared" si="31"/>
        <v>2187.1347999999998</v>
      </c>
      <c r="T41" s="381">
        <f t="shared" si="31"/>
        <v>2187.1347999999998</v>
      </c>
      <c r="U41" s="210">
        <f>'AG Jul 2019'!BL27</f>
        <v>0</v>
      </c>
      <c r="V41" s="211" t="str">
        <f>'AG Jul 2019'!BM27</f>
        <v>n</v>
      </c>
    </row>
    <row r="42" spans="1:22" x14ac:dyDescent="0.15">
      <c r="A42" s="163" t="str">
        <f>'AG Jul 2019'!K28</f>
        <v>Commander</v>
      </c>
      <c r="B42" s="158" t="str">
        <f>'AG Jul 2019'!L28</f>
        <v>Market offer</v>
      </c>
      <c r="C42" s="201">
        <f>91*'AG Jul 2019'!M28/100</f>
        <v>83.653818181818167</v>
      </c>
      <c r="D42" s="201">
        <f>($C$33*$C$34)*'AG Jul 2019'!N28/100</f>
        <v>326.2</v>
      </c>
      <c r="E42" s="201">
        <v>0</v>
      </c>
      <c r="F42" s="201">
        <v>0</v>
      </c>
      <c r="G42" s="201">
        <v>0</v>
      </c>
      <c r="H42" s="201">
        <f>($C$33*$C$35)*'AG Jul 2019'!AE28/100</f>
        <v>79.2</v>
      </c>
      <c r="I42" s="201">
        <f t="shared" si="28"/>
        <v>489.05381818181814</v>
      </c>
      <c r="J42" s="389">
        <f t="shared" si="29"/>
        <v>1621.6</v>
      </c>
      <c r="K42" s="181">
        <f t="shared" si="30"/>
        <v>1956.2152727272726</v>
      </c>
      <c r="L42" s="181">
        <f t="shared" si="27"/>
        <v>2151.8368</v>
      </c>
      <c r="M42" s="209">
        <f>'AG Jul 2019'!AZ28</f>
        <v>0</v>
      </c>
      <c r="N42" s="209">
        <f>'AG Jul 2019'!BA28</f>
        <v>0</v>
      </c>
      <c r="O42" s="209">
        <f>'AG Jul 2019'!BB28</f>
        <v>0</v>
      </c>
      <c r="P42" s="209">
        <f>'AG Jul 2019'!BC28</f>
        <v>0</v>
      </c>
      <c r="Q42" s="209">
        <f t="shared" si="32"/>
        <v>1956.2152727272726</v>
      </c>
      <c r="R42" s="209">
        <f t="shared" si="33"/>
        <v>1956.2152727272726</v>
      </c>
      <c r="S42" s="381">
        <f t="shared" si="31"/>
        <v>2151.8368</v>
      </c>
      <c r="T42" s="381">
        <f t="shared" si="31"/>
        <v>2151.8368</v>
      </c>
      <c r="U42" s="210">
        <f>'AG Jul 2019'!BL28</f>
        <v>0</v>
      </c>
      <c r="V42" s="211" t="str">
        <f>'AG Jul 2019'!BM28</f>
        <v>n</v>
      </c>
    </row>
    <row r="43" spans="1:22" x14ac:dyDescent="0.15">
      <c r="A43" s="163" t="str">
        <f>'AG Jul 2019'!K29</f>
        <v>CovaU</v>
      </c>
      <c r="B43" s="158" t="str">
        <f>'AG Jul 2019'!L29</f>
        <v>Freedom</v>
      </c>
      <c r="C43" s="201">
        <f>91*'AG Jul 2019'!M29/100</f>
        <v>101.01</v>
      </c>
      <c r="D43" s="201">
        <f>($C$33*$C$34)*'AG Jul 2019'!N29/100</f>
        <v>437.56299999999993</v>
      </c>
      <c r="E43" s="201">
        <v>0</v>
      </c>
      <c r="F43" s="201">
        <v>0</v>
      </c>
      <c r="G43" s="201">
        <v>0</v>
      </c>
      <c r="H43" s="201">
        <f>($C$33*$C$35)*'AG Jul 2019'!AE29/100</f>
        <v>123.1090909090909</v>
      </c>
      <c r="I43" s="201">
        <f t="shared" si="28"/>
        <v>661.6820909090909</v>
      </c>
      <c r="J43" s="389">
        <f t="shared" si="29"/>
        <v>2242.6883636363636</v>
      </c>
      <c r="K43" s="181">
        <f t="shared" si="30"/>
        <v>2646.7283636363636</v>
      </c>
      <c r="L43" s="181">
        <f t="shared" si="27"/>
        <v>2911.4012000000002</v>
      </c>
      <c r="M43" s="209">
        <f>'AG Jul 2019'!AZ29</f>
        <v>0</v>
      </c>
      <c r="N43" s="209">
        <f>'AG Jul 2019'!BA29</f>
        <v>0</v>
      </c>
      <c r="O43" s="209">
        <f>'AG Jul 2019'!BB29</f>
        <v>25</v>
      </c>
      <c r="P43" s="209">
        <f>'AG Jul 2019'!BC29</f>
        <v>0</v>
      </c>
      <c r="Q43" s="209">
        <f t="shared" si="32"/>
        <v>2646.7283636363636</v>
      </c>
      <c r="R43" s="209">
        <f>(Q43-(Q43*O43/100))</f>
        <v>1985.0462727272727</v>
      </c>
      <c r="S43" s="381">
        <f t="shared" si="31"/>
        <v>2911.4012000000002</v>
      </c>
      <c r="T43" s="381">
        <f t="shared" si="31"/>
        <v>2183.5509000000002</v>
      </c>
      <c r="U43" s="210">
        <f>'AG Jul 2019'!BL29</f>
        <v>0</v>
      </c>
      <c r="V43" s="211" t="str">
        <f>'AG Jul 2019'!BM29</f>
        <v>n</v>
      </c>
    </row>
    <row r="44" spans="1:22" x14ac:dyDescent="0.15">
      <c r="A44" s="163" t="str">
        <f>'AG Jul 2019'!K30</f>
        <v>Diamond Energy</v>
      </c>
      <c r="B44" s="158" t="str">
        <f>'AG Jul 2019'!L30</f>
        <v>Pay on time discount</v>
      </c>
      <c r="C44" s="201">
        <f>91*'AG Jul 2019'!M30/100</f>
        <v>83.255899999999997</v>
      </c>
      <c r="D44" s="201">
        <f>IF($C$33*$C$34&gt;='AG Jul 2019'!P30,('AG Jul 2019'!P30*'AG Jul 2019'!N30/100),(($C$33*$C$34)*'AG Jul 2019'!N30/100))</f>
        <v>79.17</v>
      </c>
      <c r="E44" s="201">
        <f>IF($C$33*$C$34&lt;'AG Jul 2019'!P30,0,IF(($C$33*$C$34)&lt;='AG Jul 2019'!R30,(($C$33*$C$34-'AG Jul 2019'!P30)*'AG Jul 2019'!Q30/100),(('AG Jul 2019'!R30-'AG Jul 2019'!P30)*'AG Jul 2019'!Q30/100)))</f>
        <v>205.27200000000002</v>
      </c>
      <c r="F44" s="201">
        <v>0</v>
      </c>
      <c r="G44" s="201">
        <f>IF(($C$33*$C$34&lt;'AG Jul 2019'!R30),(0),($C$33*$C$34-'AG Jul 2019'!R30)*'AG Jul 2019'!S30/100)</f>
        <v>121.41</v>
      </c>
      <c r="H44" s="201">
        <f>($C$33*$C$35)*'AG Jul 2019'!AE30/100</f>
        <v>83.7</v>
      </c>
      <c r="I44" s="201">
        <f t="shared" ref="I44:I57" si="34">SUM(C44:H44)</f>
        <v>572.80790000000002</v>
      </c>
      <c r="J44" s="389">
        <f t="shared" si="29"/>
        <v>1958.2080000000001</v>
      </c>
      <c r="K44" s="181">
        <f t="shared" si="30"/>
        <v>2291.2316000000001</v>
      </c>
      <c r="L44" s="181">
        <f t="shared" si="27"/>
        <v>2520.3547600000002</v>
      </c>
      <c r="M44" s="209">
        <f>'AG Jul 2019'!AZ30</f>
        <v>0</v>
      </c>
      <c r="N44" s="209">
        <f>'AG Jul 2019'!BA30</f>
        <v>0</v>
      </c>
      <c r="O44" s="209">
        <f>'AG Jul 2019'!BB30</f>
        <v>7</v>
      </c>
      <c r="P44" s="209">
        <f>'AG Jul 2019'!BC30</f>
        <v>0</v>
      </c>
      <c r="Q44" s="209">
        <f t="shared" si="32"/>
        <v>2291.2316000000001</v>
      </c>
      <c r="R44" s="209">
        <f>(Q44-(Q44*O44/100))</f>
        <v>2130.8453880000002</v>
      </c>
      <c r="S44" s="381">
        <f t="shared" si="31"/>
        <v>2520.3547600000002</v>
      </c>
      <c r="T44" s="381">
        <f t="shared" si="31"/>
        <v>2343.9299268000004</v>
      </c>
      <c r="U44" s="210">
        <f>'AG Jul 2019'!BL30</f>
        <v>0</v>
      </c>
      <c r="V44" s="211" t="str">
        <f>'AG Jul 2019'!BM30</f>
        <v>n</v>
      </c>
    </row>
    <row r="45" spans="1:22" x14ac:dyDescent="0.15">
      <c r="A45" s="163" t="str">
        <f>'AG Jul 2019'!K31</f>
        <v>Dodo Power &amp; Gas</v>
      </c>
      <c r="B45" s="158" t="str">
        <f>'AG Jul 2019'!L31</f>
        <v>Market offer</v>
      </c>
      <c r="C45" s="201">
        <f>91*'AG Jul 2019'!M31/100</f>
        <v>83.653818181818167</v>
      </c>
      <c r="D45" s="201">
        <f>($C$33*$C$34)*'AG Jul 2019'!N31/100</f>
        <v>326.2</v>
      </c>
      <c r="E45" s="201">
        <v>0</v>
      </c>
      <c r="F45" s="201">
        <v>0</v>
      </c>
      <c r="G45" s="201">
        <v>0</v>
      </c>
      <c r="H45" s="201">
        <f>($C$33*$C$35)*'AG Jul 2019'!AE31/100</f>
        <v>79.2</v>
      </c>
      <c r="I45" s="201">
        <f t="shared" si="34"/>
        <v>489.05381818181814</v>
      </c>
      <c r="J45" s="389">
        <f t="shared" si="29"/>
        <v>1621.6</v>
      </c>
      <c r="K45" s="181">
        <f t="shared" si="30"/>
        <v>1956.2152727272726</v>
      </c>
      <c r="L45" s="181">
        <f t="shared" si="27"/>
        <v>2151.8368</v>
      </c>
      <c r="M45" s="209">
        <f>'AG Jul 2019'!AZ31</f>
        <v>0</v>
      </c>
      <c r="N45" s="209">
        <f>'AG Jul 2019'!BA31</f>
        <v>0</v>
      </c>
      <c r="O45" s="209">
        <f>'AG Jul 2019'!BB31</f>
        <v>0</v>
      </c>
      <c r="P45" s="209">
        <f>'AG Jul 2019'!BC31</f>
        <v>0</v>
      </c>
      <c r="Q45" s="209">
        <f t="shared" si="32"/>
        <v>1956.2152727272726</v>
      </c>
      <c r="R45" s="209">
        <f t="shared" ref="R45:R50" si="35">Q45</f>
        <v>1956.2152727272726</v>
      </c>
      <c r="S45" s="381">
        <f t="shared" si="31"/>
        <v>2151.8368</v>
      </c>
      <c r="T45" s="381">
        <f t="shared" si="31"/>
        <v>2151.8368</v>
      </c>
      <c r="U45" s="210">
        <f>'AG Jul 2019'!BL31</f>
        <v>0</v>
      </c>
      <c r="V45" s="211" t="str">
        <f>'AG Jul 2019'!BM31</f>
        <v>n</v>
      </c>
    </row>
    <row r="46" spans="1:22" x14ac:dyDescent="0.15">
      <c r="A46" s="163" t="str">
        <f>'AG Jul 2019'!K32</f>
        <v>EnergyAustralia</v>
      </c>
      <c r="B46" s="158" t="str">
        <f>'AG Jul 2019'!L32</f>
        <v>Total Plan Home</v>
      </c>
      <c r="C46" s="201">
        <f>91*'AG Jul 2019'!M32/100</f>
        <v>74.62</v>
      </c>
      <c r="D46" s="201">
        <f>($C$33*$C$34)*'AG Jul 2019'!N32/100</f>
        <v>377.87272727272722</v>
      </c>
      <c r="E46" s="201">
        <v>0</v>
      </c>
      <c r="F46" s="201">
        <v>0</v>
      </c>
      <c r="G46" s="201">
        <v>0</v>
      </c>
      <c r="H46" s="201">
        <f>($C$33*$C$35)*'AG Jul 2019'!AE32/100</f>
        <v>67.8</v>
      </c>
      <c r="I46" s="201">
        <f t="shared" si="34"/>
        <v>520.29272727272723</v>
      </c>
      <c r="J46" s="389">
        <f t="shared" si="29"/>
        <v>1782.6909090909089</v>
      </c>
      <c r="K46" s="181">
        <f t="shared" si="30"/>
        <v>2081.1709090909089</v>
      </c>
      <c r="L46" s="181">
        <f t="shared" si="27"/>
        <v>2289.288</v>
      </c>
      <c r="M46" s="209">
        <f>'AG Jul 2019'!AZ32</f>
        <v>13</v>
      </c>
      <c r="N46" s="209">
        <f>'AG Jul 2019'!BA32</f>
        <v>0</v>
      </c>
      <c r="O46" s="209">
        <f>'AG Jul 2019'!BB32</f>
        <v>0</v>
      </c>
      <c r="P46" s="209">
        <f>'AG Jul 2019'!BC32</f>
        <v>0</v>
      </c>
      <c r="Q46" s="209">
        <f>K46-(K46*M46/100)</f>
        <v>1810.6186909090907</v>
      </c>
      <c r="R46" s="209">
        <f t="shared" si="35"/>
        <v>1810.6186909090907</v>
      </c>
      <c r="S46" s="381">
        <f t="shared" si="31"/>
        <v>1991.68056</v>
      </c>
      <c r="T46" s="381">
        <f t="shared" si="31"/>
        <v>1991.68056</v>
      </c>
      <c r="U46" s="210">
        <f>'AG Jul 2019'!BL32</f>
        <v>0</v>
      </c>
      <c r="V46" s="211" t="str">
        <f>'AG Jul 2019'!BM32</f>
        <v>n</v>
      </c>
    </row>
    <row r="47" spans="1:22" x14ac:dyDescent="0.15">
      <c r="A47" s="163" t="str">
        <f>'AG Jul 2019'!K33</f>
        <v>Mojo Power</v>
      </c>
      <c r="B47" s="158" t="str">
        <f>'AG Jul 2019'!L33</f>
        <v>Connect</v>
      </c>
      <c r="C47" s="201">
        <f>(91*'AG Jul 2019'!M33/100)+('AG Jul 2019'!BP33*3)</f>
        <v>152.1611</v>
      </c>
      <c r="D47" s="201">
        <f>($C$33*$C$34)*'AG Jul 2019'!N33/100</f>
        <v>354.9</v>
      </c>
      <c r="E47" s="201">
        <v>0</v>
      </c>
      <c r="F47" s="201">
        <v>0</v>
      </c>
      <c r="G47" s="201">
        <v>0</v>
      </c>
      <c r="H47" s="201">
        <f>($C$33*$C$35)*'AG Jul 2019'!AE33/100</f>
        <v>78.780000000000015</v>
      </c>
      <c r="I47" s="201">
        <f t="shared" si="34"/>
        <v>585.84109999999998</v>
      </c>
      <c r="J47" s="389">
        <f t="shared" si="29"/>
        <v>1734.7199999999998</v>
      </c>
      <c r="K47" s="181">
        <f t="shared" si="30"/>
        <v>2343.3643999999999</v>
      </c>
      <c r="L47" s="181">
        <f t="shared" si="27"/>
        <v>2577.70084</v>
      </c>
      <c r="M47" s="209">
        <f>'AG Jul 2019'!AZ33</f>
        <v>0</v>
      </c>
      <c r="N47" s="209">
        <f>'AG Jul 2019'!BA33</f>
        <v>0</v>
      </c>
      <c r="O47" s="209">
        <f>'AG Jul 2019'!BB33</f>
        <v>0</v>
      </c>
      <c r="P47" s="209">
        <f>'AG Jul 2019'!BC33</f>
        <v>0</v>
      </c>
      <c r="Q47" s="209">
        <f t="shared" ref="Q47:Q48" si="36">K47</f>
        <v>2343.3643999999999</v>
      </c>
      <c r="R47" s="209">
        <f t="shared" si="35"/>
        <v>2343.3643999999999</v>
      </c>
      <c r="S47" s="381">
        <f t="shared" si="31"/>
        <v>2577.70084</v>
      </c>
      <c r="T47" s="381">
        <f t="shared" si="31"/>
        <v>2577.70084</v>
      </c>
      <c r="U47" s="210">
        <f>'AG Jul 2019'!BL33</f>
        <v>0</v>
      </c>
      <c r="V47" s="211" t="str">
        <f>'AG Jul 2019'!BM33</f>
        <v>n</v>
      </c>
    </row>
    <row r="48" spans="1:22" x14ac:dyDescent="0.15">
      <c r="A48" s="163" t="str">
        <f>'AG Jul 2019'!K34</f>
        <v>Momentum Energy</v>
      </c>
      <c r="B48" s="158" t="str">
        <f>'AG Jul 2019'!L34</f>
        <v>SmilePower Flexi</v>
      </c>
      <c r="C48" s="201">
        <f>91*'AG Jul 2019'!M34/100</f>
        <v>73.018399999999986</v>
      </c>
      <c r="D48" s="201">
        <f>IF($C$33*$C$34&gt;='AG Jul 2019'!P34,('AG Jul 2019'!P34*'AG Jul 2019'!N34/100),(($C$33*$C$34)*'AG Jul 2019'!N34/100))</f>
        <v>137.34545454545452</v>
      </c>
      <c r="E48" s="201">
        <f>IF($C$33*$C$34&lt;'AG Jul 2019'!P34,0,IF(($C$33*$C$34)&lt;='AG Jul 2019'!R34,(($C$33*$C$34-'AG Jul 2019'!P34)*'AG Jul 2019'!Q34/100),(('AG Jul 2019'!R34-'AG Jul 2019'!P34)*'AG Jul 2019'!Q34/100)))</f>
        <v>179.41818181818181</v>
      </c>
      <c r="F48" s="201">
        <v>0</v>
      </c>
      <c r="G48" s="201">
        <f>IF(($C$33*$C$34&lt;'AG Jul 2019'!R34),(0),($C$33*$C$34-'AG Jul 2019'!R34)*'AG Jul 2019'!S34/100)</f>
        <v>0</v>
      </c>
      <c r="H48" s="201">
        <f>($C$33*$C$35)*'AG Jul 2019'!AE34/100</f>
        <v>62.509090909090908</v>
      </c>
      <c r="I48" s="201">
        <f t="shared" si="34"/>
        <v>452.29112727272718</v>
      </c>
      <c r="J48" s="389">
        <f t="shared" si="29"/>
        <v>1517.0909090909088</v>
      </c>
      <c r="K48" s="181">
        <f t="shared" si="30"/>
        <v>1809.1645090909087</v>
      </c>
      <c r="L48" s="181">
        <f t="shared" si="27"/>
        <v>1990.0809599999998</v>
      </c>
      <c r="M48" s="209">
        <f>'AG Jul 2019'!AZ34</f>
        <v>0</v>
      </c>
      <c r="N48" s="209">
        <f>'AG Jul 2019'!BA34</f>
        <v>0</v>
      </c>
      <c r="O48" s="209">
        <f>'AG Jul 2019'!BB34</f>
        <v>0</v>
      </c>
      <c r="P48" s="209">
        <f>'AG Jul 2019'!BC34</f>
        <v>0</v>
      </c>
      <c r="Q48" s="209">
        <f t="shared" si="36"/>
        <v>1809.1645090909087</v>
      </c>
      <c r="R48" s="209">
        <f t="shared" si="35"/>
        <v>1809.1645090909087</v>
      </c>
      <c r="S48" s="381">
        <f t="shared" si="31"/>
        <v>1990.0809599999998</v>
      </c>
      <c r="T48" s="381">
        <f t="shared" si="31"/>
        <v>1990.0809599999998</v>
      </c>
      <c r="U48" s="210">
        <f>'AG Jul 2019'!BL34</f>
        <v>0</v>
      </c>
      <c r="V48" s="211" t="str">
        <f>'AG Jul 2019'!BM34</f>
        <v>n</v>
      </c>
    </row>
    <row r="49" spans="1:22" x14ac:dyDescent="0.15">
      <c r="A49" s="163" t="str">
        <f>'AG Jul 2019'!K35</f>
        <v>Origin Energy</v>
      </c>
      <c r="B49" s="158" t="str">
        <f>'AG Jul 2019'!L35</f>
        <v>Flexi</v>
      </c>
      <c r="C49" s="201">
        <f>91*'AG Jul 2019'!M35/100</f>
        <v>71.459818181818179</v>
      </c>
      <c r="D49" s="201">
        <f>($C$33*$C$34)*'AG Jul 2019'!N35/100</f>
        <v>375.70909090909089</v>
      </c>
      <c r="E49" s="201">
        <v>0</v>
      </c>
      <c r="F49" s="201">
        <v>0</v>
      </c>
      <c r="G49" s="201">
        <v>0</v>
      </c>
      <c r="H49" s="201">
        <f>($C$33*$C$35)*'AG Jul 2019'!AE35/100</f>
        <v>89.018181818181816</v>
      </c>
      <c r="I49" s="201">
        <f t="shared" si="34"/>
        <v>536.1870909090909</v>
      </c>
      <c r="J49" s="389">
        <f t="shared" si="29"/>
        <v>1858.909090909091</v>
      </c>
      <c r="K49" s="181">
        <f t="shared" si="30"/>
        <v>2144.7483636363636</v>
      </c>
      <c r="L49" s="181">
        <f t="shared" si="27"/>
        <v>2359.2232000000004</v>
      </c>
      <c r="M49" s="209">
        <f>'AG Jul 2019'!AZ35</f>
        <v>10</v>
      </c>
      <c r="N49" s="209">
        <f>'AG Jul 2019'!BA35</f>
        <v>0</v>
      </c>
      <c r="O49" s="209">
        <f>'AG Jul 2019'!BB35</f>
        <v>0</v>
      </c>
      <c r="P49" s="209">
        <f>'AG Jul 2019'!BC35</f>
        <v>0</v>
      </c>
      <c r="Q49" s="390">
        <f>L49-(L49*M49/100)</f>
        <v>2123.3008800000002</v>
      </c>
      <c r="R49" s="390">
        <f t="shared" si="35"/>
        <v>2123.3008800000002</v>
      </c>
      <c r="S49" s="381">
        <f>Q49</f>
        <v>2123.3008800000002</v>
      </c>
      <c r="T49" s="381">
        <f>R49</f>
        <v>2123.3008800000002</v>
      </c>
      <c r="U49" s="210">
        <f>'AG Jul 2019'!BL35</f>
        <v>0</v>
      </c>
      <c r="V49" s="211" t="str">
        <f>'AG Jul 2019'!BM35</f>
        <v>n</v>
      </c>
    </row>
    <row r="50" spans="1:22" x14ac:dyDescent="0.15">
      <c r="A50" s="163" t="str">
        <f>'AG Jul 2019'!K36</f>
        <v>Powerdirect</v>
      </c>
      <c r="B50" s="158" t="str">
        <f>'AG Jul 2019'!L36</f>
        <v>Discount Saver</v>
      </c>
      <c r="C50" s="201">
        <f>91*'AG Jul 2019'!M36/100</f>
        <v>74.62</v>
      </c>
      <c r="D50" s="201">
        <f>($C$33*$C$34)*'AG Jul 2019'!N36/100</f>
        <v>370.99999999999994</v>
      </c>
      <c r="E50" s="201">
        <v>0</v>
      </c>
      <c r="F50" s="201">
        <v>0</v>
      </c>
      <c r="G50" s="201">
        <v>0</v>
      </c>
      <c r="H50" s="201">
        <f>($C$33*$C$35)*'AG Jul 2019'!AE36/100</f>
        <v>83.836363636363615</v>
      </c>
      <c r="I50" s="201">
        <f t="shared" si="34"/>
        <v>529.45636363636356</v>
      </c>
      <c r="J50" s="389">
        <f t="shared" si="29"/>
        <v>1819.3454545454542</v>
      </c>
      <c r="K50" s="181">
        <f t="shared" si="30"/>
        <v>2117.8254545454542</v>
      </c>
      <c r="L50" s="181">
        <f t="shared" si="27"/>
        <v>2329.6079999999997</v>
      </c>
      <c r="M50" s="209">
        <f>'AG Jul 2019'!AZ36</f>
        <v>12</v>
      </c>
      <c r="N50" s="209">
        <f>'AG Jul 2019'!BA36</f>
        <v>0</v>
      </c>
      <c r="O50" s="209">
        <f>'AG Jul 2019'!BB36</f>
        <v>0</v>
      </c>
      <c r="P50" s="209">
        <f>'AG Jul 2019'!BC36</f>
        <v>0</v>
      </c>
      <c r="Q50" s="209">
        <f>K50-(K50*M50/100)</f>
        <v>1863.6863999999998</v>
      </c>
      <c r="R50" s="209">
        <f t="shared" si="35"/>
        <v>1863.6863999999998</v>
      </c>
      <c r="S50" s="381">
        <f t="shared" ref="S50" si="37">Q50*1.1</f>
        <v>2050.0550400000002</v>
      </c>
      <c r="T50" s="381">
        <f t="shared" ref="T50" si="38">R50*1.1</f>
        <v>2050.0550400000002</v>
      </c>
      <c r="U50" s="210">
        <f>'AG Jul 2019'!BL36</f>
        <v>0</v>
      </c>
      <c r="V50" s="211" t="str">
        <f>'AG Jul 2019'!BM36</f>
        <v>n</v>
      </c>
    </row>
    <row r="51" spans="1:22" x14ac:dyDescent="0.15">
      <c r="A51" s="163" t="str">
        <f>'AG Jul 2019'!K37</f>
        <v>Powershop</v>
      </c>
      <c r="B51" s="158" t="str">
        <f>'AG Jul 2019'!L37</f>
        <v>Shopper with Mega Pack</v>
      </c>
      <c r="C51" s="201">
        <f>91*'AG Jul 2019'!M37/100</f>
        <v>98.395818181818157</v>
      </c>
      <c r="D51" s="201">
        <f>(C33*C34)*'AG Jul 2019'!N37/100</f>
        <v>348.09090909090912</v>
      </c>
      <c r="E51" s="201">
        <v>0</v>
      </c>
      <c r="F51" s="201">
        <v>0</v>
      </c>
      <c r="G51" s="201">
        <v>0</v>
      </c>
      <c r="H51" s="201">
        <f>($C$33*$C$35)*'AG Jul 2019'!AE37/100</f>
        <v>74.400000000000006</v>
      </c>
      <c r="I51" s="201">
        <f t="shared" si="34"/>
        <v>520.88672727272728</v>
      </c>
      <c r="J51" s="389">
        <f t="shared" si="29"/>
        <v>1689.9636363636364</v>
      </c>
      <c r="K51" s="181">
        <f t="shared" si="30"/>
        <v>2083.5469090909091</v>
      </c>
      <c r="L51" s="181">
        <f t="shared" si="27"/>
        <v>2291.9016000000001</v>
      </c>
      <c r="M51" s="209">
        <f>'AG Jul 2019'!AZ37</f>
        <v>0</v>
      </c>
      <c r="N51" s="209">
        <f>'AG Jul 2019'!BA37</f>
        <v>0</v>
      </c>
      <c r="O51" s="209">
        <f>'AG Jul 2019'!BB37</f>
        <v>15</v>
      </c>
      <c r="P51" s="209">
        <f>'AG Jul 2019'!BC37</f>
        <v>0</v>
      </c>
      <c r="Q51" s="390">
        <f>L51</f>
        <v>2291.9016000000001</v>
      </c>
      <c r="R51" s="390">
        <f>(Q51-(Q51*O51/100))</f>
        <v>1948.11636</v>
      </c>
      <c r="S51" s="381">
        <f>Q51</f>
        <v>2291.9016000000001</v>
      </c>
      <c r="T51" s="381">
        <f>R51</f>
        <v>1948.11636</v>
      </c>
      <c r="U51" s="210">
        <f>'AG Jul 2019'!BL37</f>
        <v>0</v>
      </c>
      <c r="V51" s="211" t="str">
        <f>'AG Jul 2019'!BM37</f>
        <v>n</v>
      </c>
    </row>
    <row r="52" spans="1:22" x14ac:dyDescent="0.15">
      <c r="A52" s="163" t="str">
        <f>'AG Jul 2019'!K38</f>
        <v>Red Energy</v>
      </c>
      <c r="B52" s="158" t="str">
        <f>'AG Jul 2019'!L38</f>
        <v>Living Energy Saver</v>
      </c>
      <c r="C52" s="201">
        <f>91*'AG Jul 2019'!M38/100</f>
        <v>80.989999999999995</v>
      </c>
      <c r="D52" s="201">
        <f>IF($C$33*$C$34&gt;='AG Jul 2019'!P38,('AG Jul 2019'!P38*'AG Jul 2019'!N38/100),(($C$33*$C$34)*'AG Jul 2019'!N38/100))</f>
        <v>336.22727272727263</v>
      </c>
      <c r="E52" s="201">
        <v>0</v>
      </c>
      <c r="F52" s="201">
        <v>0</v>
      </c>
      <c r="G52" s="201">
        <f>IF(($C$33*$C$34&lt;'AG Jul 2019'!P38),(0),($C$33*$C$34-'AG Jul 2019'!P38)*'AG Jul 2019'!Q38/100)</f>
        <v>23</v>
      </c>
      <c r="H52" s="201">
        <f>($C$33*$C$35)*'AG Jul 2019'!AE38/100</f>
        <v>91.636363636363626</v>
      </c>
      <c r="I52" s="201">
        <f t="shared" si="34"/>
        <v>531.85363636363627</v>
      </c>
      <c r="J52" s="389">
        <f t="shared" si="29"/>
        <v>1803.454545454545</v>
      </c>
      <c r="K52" s="181">
        <f t="shared" si="30"/>
        <v>2127.4145454545451</v>
      </c>
      <c r="L52" s="181">
        <f t="shared" si="27"/>
        <v>2340.1559999999999</v>
      </c>
      <c r="M52" s="209">
        <f>'AG Jul 2019'!AZ38</f>
        <v>0</v>
      </c>
      <c r="N52" s="209">
        <f>'AG Jul 2019'!BA38</f>
        <v>0</v>
      </c>
      <c r="O52" s="209">
        <f>'AG Jul 2019'!BB38</f>
        <v>10</v>
      </c>
      <c r="P52" s="209">
        <f>'AG Jul 2019'!BC38</f>
        <v>0</v>
      </c>
      <c r="Q52" s="390">
        <f>L52</f>
        <v>2340.1559999999999</v>
      </c>
      <c r="R52" s="390">
        <f>(Q52-(Q52*O52/100))</f>
        <v>2106.1403999999998</v>
      </c>
      <c r="S52" s="381">
        <f>Q52</f>
        <v>2340.1559999999999</v>
      </c>
      <c r="T52" s="381">
        <f>R52</f>
        <v>2106.1403999999998</v>
      </c>
      <c r="U52" s="210">
        <f>'AG Jul 2019'!BL38</f>
        <v>0</v>
      </c>
      <c r="V52" s="211" t="str">
        <f>'AG Jul 2019'!BM38</f>
        <v>n</v>
      </c>
    </row>
    <row r="53" spans="1:22" x14ac:dyDescent="0.15">
      <c r="A53" s="163" t="str">
        <f>'AG Jul 2019'!K39</f>
        <v>Simply Energy</v>
      </c>
      <c r="B53" s="158" t="str">
        <f>'AG Jul 2019'!L39</f>
        <v>Plus</v>
      </c>
      <c r="C53" s="201">
        <f>91*'AG Jul 2019'!M39/100</f>
        <v>78.044909090909101</v>
      </c>
      <c r="D53" s="201">
        <f>($C$33*$C$34)*'AG Jul 2019'!N39/100</f>
        <v>337.4</v>
      </c>
      <c r="E53" s="201">
        <v>0</v>
      </c>
      <c r="F53" s="201">
        <v>0</v>
      </c>
      <c r="G53" s="201">
        <v>0</v>
      </c>
      <c r="H53" s="201">
        <f>($C$33*$C$35)*'AG Jul 2019'!AE39/100</f>
        <v>86.836363636363615</v>
      </c>
      <c r="I53" s="201">
        <f t="shared" si="34"/>
        <v>502.28127272727266</v>
      </c>
      <c r="J53" s="389">
        <f t="shared" si="29"/>
        <v>1696.9454545454541</v>
      </c>
      <c r="K53" s="181">
        <f t="shared" si="30"/>
        <v>2009.1250909090907</v>
      </c>
      <c r="L53" s="181">
        <f t="shared" si="27"/>
        <v>2210.0376000000001</v>
      </c>
      <c r="M53" s="209">
        <f>'AG Jul 2019'!AZ39</f>
        <v>0</v>
      </c>
      <c r="N53" s="209">
        <f>'AG Jul 2019'!BA39</f>
        <v>0</v>
      </c>
      <c r="O53" s="209">
        <f>'AG Jul 2019'!BB39</f>
        <v>0</v>
      </c>
      <c r="P53" s="209">
        <f>'AG Jul 2019'!BC39</f>
        <v>0</v>
      </c>
      <c r="Q53" s="209">
        <f t="shared" ref="Q53:Q57" si="39">K53</f>
        <v>2009.1250909090907</v>
      </c>
      <c r="R53" s="209">
        <f>Q53</f>
        <v>2009.1250909090907</v>
      </c>
      <c r="S53" s="381">
        <f t="shared" si="31"/>
        <v>2210.0376000000001</v>
      </c>
      <c r="T53" s="381">
        <f t="shared" si="31"/>
        <v>2210.0376000000001</v>
      </c>
      <c r="U53" s="210">
        <f>'AG Jul 2019'!BL39</f>
        <v>0</v>
      </c>
      <c r="V53" s="211" t="str">
        <f>'AG Jul 2019'!BM39</f>
        <v>n</v>
      </c>
    </row>
    <row r="54" spans="1:22" x14ac:dyDescent="0.15">
      <c r="A54" s="163" t="str">
        <f>'AG Jul 2019'!K40</f>
        <v>1st Energy</v>
      </c>
      <c r="B54" s="158" t="str">
        <f>'AG Jul 2019'!L40</f>
        <v>1st Saver</v>
      </c>
      <c r="C54" s="201">
        <f>91*'AG Jul 2019'!M40/100</f>
        <v>94.64</v>
      </c>
      <c r="D54" s="201">
        <f>IF($C$33*$C$34&gt;='AG Jul 2019'!P40,('AG Jul 2019'!P40*'AG Jul 2019'!N40/100),(($C$33*$C$34)*'AG Jul 2019'!N40/100))</f>
        <v>334.30909090909086</v>
      </c>
      <c r="E54" s="201">
        <v>0</v>
      </c>
      <c r="F54" s="201">
        <v>0</v>
      </c>
      <c r="G54" s="201">
        <f>IF(($C$33*$C$34&lt;'AG Jul 2019'!P40),(0),($C$33*$C$34-'AG Jul 2019'!P40)*'AG Jul 2019'!Q40/100)</f>
        <v>13.986363636363635</v>
      </c>
      <c r="H54" s="201">
        <f>($C$33*$C$35)*'AG Jul 2019'!AE40/100</f>
        <v>80.890909090909076</v>
      </c>
      <c r="I54" s="201">
        <f t="shared" si="34"/>
        <v>523.82636363636357</v>
      </c>
      <c r="J54" s="389">
        <f t="shared" si="29"/>
        <v>1716.7454545454543</v>
      </c>
      <c r="K54" s="181">
        <f t="shared" si="30"/>
        <v>2095.3054545454543</v>
      </c>
      <c r="L54" s="181">
        <f t="shared" si="27"/>
        <v>2304.8359999999998</v>
      </c>
      <c r="M54" s="209">
        <f>'AG Jul 2019'!AZ40</f>
        <v>0</v>
      </c>
      <c r="N54" s="209">
        <f>'AG Jul 2019'!BA40</f>
        <v>0</v>
      </c>
      <c r="O54" s="209">
        <f>'AG Jul 2019'!BB40</f>
        <v>7</v>
      </c>
      <c r="P54" s="209">
        <f>'AG Jul 2019'!BC40</f>
        <v>0</v>
      </c>
      <c r="Q54" s="209">
        <f t="shared" si="39"/>
        <v>2095.3054545454543</v>
      </c>
      <c r="R54" s="209">
        <f>(Q54-(Q54*O54/100))</f>
        <v>1948.6340727272725</v>
      </c>
      <c r="S54" s="381">
        <f t="shared" ref="S54" si="40">K54*1.1</f>
        <v>2304.8359999999998</v>
      </c>
      <c r="T54" s="381">
        <f t="shared" si="31"/>
        <v>2143.49748</v>
      </c>
      <c r="U54" s="210">
        <f>'AG Jul 2019'!BL40</f>
        <v>0</v>
      </c>
      <c r="V54" s="211" t="str">
        <f>'AG Jul 2019'!BM40</f>
        <v>n</v>
      </c>
    </row>
    <row r="55" spans="1:22" x14ac:dyDescent="0.15">
      <c r="A55" s="163" t="str">
        <f>'AG Jul 2019'!K41</f>
        <v>Amaysim</v>
      </c>
      <c r="B55" s="158" t="str">
        <f>'AG Jul 2019'!L41</f>
        <v>Electricity as you go</v>
      </c>
      <c r="C55" s="201">
        <f>91*'AG Jul 2019'!M41/100</f>
        <v>62.442545454545446</v>
      </c>
      <c r="D55" s="201">
        <f>($C$33*$C$34)*'AG Jul 2019'!N41/100</f>
        <v>391.36363636363632</v>
      </c>
      <c r="E55" s="201">
        <v>0</v>
      </c>
      <c r="F55" s="201">
        <v>0</v>
      </c>
      <c r="G55" s="201">
        <v>0</v>
      </c>
      <c r="H55" s="201">
        <f>($C$33*$C$35)*'AG Jul 2019'!AE41/100</f>
        <v>109.5272727272727</v>
      </c>
      <c r="I55" s="201">
        <f t="shared" si="34"/>
        <v>563.33345454545452</v>
      </c>
      <c r="J55" s="389">
        <f t="shared" si="29"/>
        <v>2003.5636363636363</v>
      </c>
      <c r="K55" s="181">
        <f t="shared" si="30"/>
        <v>2253.3338181818181</v>
      </c>
      <c r="L55" s="181">
        <f t="shared" si="27"/>
        <v>2478.6671999999999</v>
      </c>
      <c r="M55" s="209">
        <f>'AG Jul 2019'!AZ41</f>
        <v>0</v>
      </c>
      <c r="N55" s="209">
        <f>'AG Jul 2019'!BA41</f>
        <v>0</v>
      </c>
      <c r="O55" s="209">
        <f>'AG Jul 2019'!BB41</f>
        <v>0</v>
      </c>
      <c r="P55" s="209">
        <f>'AG Jul 2019'!BC41</f>
        <v>0</v>
      </c>
      <c r="Q55" s="209">
        <f t="shared" si="39"/>
        <v>2253.3338181818181</v>
      </c>
      <c r="R55" s="209">
        <f>Q55</f>
        <v>2253.3338181818181</v>
      </c>
      <c r="S55" s="381">
        <f t="shared" ref="S55:T57" si="41">Q55*1.1</f>
        <v>2478.6671999999999</v>
      </c>
      <c r="T55" s="381">
        <f t="shared" si="41"/>
        <v>2478.6671999999999</v>
      </c>
      <c r="U55" s="210">
        <f>'AG Jul 2019'!BL41</f>
        <v>0</v>
      </c>
      <c r="V55" s="211" t="str">
        <f>'AG Jul 2019'!BM41</f>
        <v>n</v>
      </c>
    </row>
    <row r="56" spans="1:22" x14ac:dyDescent="0.15">
      <c r="A56" s="163" t="str">
        <f>'AG Jul 2019'!K42</f>
        <v>DC Power Co</v>
      </c>
      <c r="B56" s="158" t="str">
        <f>'AG Jul 2019'!L42</f>
        <v>Market offer</v>
      </c>
      <c r="C56" s="201">
        <f>(91*'AG Jul 2019'!M42/100)+('AG Jul 2019'!BP42/4)</f>
        <v>98.762909090909091</v>
      </c>
      <c r="D56" s="201">
        <f>($C$33*$C$34)*'AG Jul 2019'!N42/100</f>
        <v>361.32727272727271</v>
      </c>
      <c r="E56" s="201">
        <v>0</v>
      </c>
      <c r="F56" s="201">
        <v>0</v>
      </c>
      <c r="G56" s="201">
        <v>0</v>
      </c>
      <c r="H56" s="201">
        <f>($C$33*$C$35)*'AG Jul 2019'!AE42/100</f>
        <v>115.63636363636363</v>
      </c>
      <c r="I56" s="201">
        <f t="shared" si="34"/>
        <v>575.72654545454543</v>
      </c>
      <c r="J56" s="389">
        <f t="shared" si="29"/>
        <v>1907.8545454545454</v>
      </c>
      <c r="K56" s="181">
        <f t="shared" si="30"/>
        <v>2302.9061818181817</v>
      </c>
      <c r="L56" s="181">
        <f t="shared" si="27"/>
        <v>2533.1968000000002</v>
      </c>
      <c r="M56" s="209">
        <f>'AG Jul 2019'!AZ42</f>
        <v>0</v>
      </c>
      <c r="N56" s="209">
        <f>'AG Jul 2019'!BA42</f>
        <v>0</v>
      </c>
      <c r="O56" s="209">
        <f>'AG Jul 2019'!BB42</f>
        <v>0</v>
      </c>
      <c r="P56" s="209">
        <f>'AG Jul 2019'!BC42</f>
        <v>0</v>
      </c>
      <c r="Q56" s="209">
        <f t="shared" si="39"/>
        <v>2302.9061818181817</v>
      </c>
      <c r="R56" s="209">
        <f t="shared" ref="R56:R57" si="42">Q56</f>
        <v>2302.9061818181817</v>
      </c>
      <c r="S56" s="381">
        <f t="shared" ref="S56" si="43">K56*1.1</f>
        <v>2533.1968000000002</v>
      </c>
      <c r="T56" s="381">
        <f t="shared" si="41"/>
        <v>2533.1968000000002</v>
      </c>
      <c r="U56" s="210">
        <f>'AG Jul 2019'!BL42</f>
        <v>0</v>
      </c>
      <c r="V56" s="211" t="str">
        <f>'AG Jul 2019'!BM42</f>
        <v>n</v>
      </c>
    </row>
    <row r="57" spans="1:22" ht="15" thickBot="1" x14ac:dyDescent="0.2">
      <c r="A57" s="204" t="str">
        <f>'AG Jul 2019'!K43</f>
        <v>ReAmped Energy</v>
      </c>
      <c r="B57" s="205" t="str">
        <f>'AG Jul 2019'!L43</f>
        <v>Market offer</v>
      </c>
      <c r="C57" s="206">
        <f>91*'AG Jul 2019'!M43/100</f>
        <v>71.757636363636351</v>
      </c>
      <c r="D57" s="206">
        <f>($C$33*$C$34)*'AG Jul 2019'!N43/100</f>
        <v>294</v>
      </c>
      <c r="E57" s="206">
        <v>0</v>
      </c>
      <c r="F57" s="206">
        <v>0</v>
      </c>
      <c r="G57" s="206">
        <v>0</v>
      </c>
      <c r="H57" s="206">
        <f>($C$33*$C$35)*'AG Jul 2019'!AE43/100</f>
        <v>55.8</v>
      </c>
      <c r="I57" s="206">
        <f t="shared" si="34"/>
        <v>421.55763636363639</v>
      </c>
      <c r="J57" s="391">
        <f t="shared" si="29"/>
        <v>1399.2000000000003</v>
      </c>
      <c r="K57" s="191">
        <f t="shared" si="30"/>
        <v>1686.2305454545456</v>
      </c>
      <c r="L57" s="191">
        <f t="shared" si="27"/>
        <v>1854.8536000000004</v>
      </c>
      <c r="M57" s="212">
        <f>'AG Jul 2019'!AZ43</f>
        <v>0</v>
      </c>
      <c r="N57" s="212">
        <f>'AG Jul 2019'!BA43</f>
        <v>0</v>
      </c>
      <c r="O57" s="212">
        <f>'AG Jul 2019'!BB43</f>
        <v>0</v>
      </c>
      <c r="P57" s="212">
        <f>'AG Jul 2019'!BC43</f>
        <v>0</v>
      </c>
      <c r="Q57" s="212">
        <f t="shared" si="39"/>
        <v>1686.2305454545456</v>
      </c>
      <c r="R57" s="212">
        <f t="shared" si="42"/>
        <v>1686.2305454545456</v>
      </c>
      <c r="S57" s="382">
        <f t="shared" ref="S57" si="44">Q57*1.1</f>
        <v>1854.8536000000004</v>
      </c>
      <c r="T57" s="382">
        <f t="shared" si="41"/>
        <v>1854.8536000000004</v>
      </c>
      <c r="U57" s="213">
        <f>'AG Jul 2019'!BL43</f>
        <v>0</v>
      </c>
      <c r="V57" s="214" t="str">
        <f>'AG Jul 2019'!BM43</f>
        <v>n</v>
      </c>
    </row>
    <row r="59" spans="1:22" ht="15" thickBot="1" x14ac:dyDescent="0.2"/>
    <row r="60" spans="1:22" x14ac:dyDescent="0.15">
      <c r="A60" s="166" t="s">
        <v>644</v>
      </c>
      <c r="B60" s="167"/>
      <c r="C60" s="167"/>
      <c r="D60" s="167"/>
      <c r="E60" s="167"/>
      <c r="F60" s="167"/>
      <c r="G60" s="167"/>
      <c r="H60" s="167"/>
      <c r="I60" s="167"/>
      <c r="J60" s="167"/>
      <c r="K60" s="167"/>
      <c r="L60" s="167"/>
      <c r="M60" s="167"/>
      <c r="N60" s="167"/>
      <c r="O60" s="167"/>
      <c r="P60" s="167"/>
      <c r="Q60" s="167"/>
      <c r="R60" s="167"/>
      <c r="S60" s="167"/>
      <c r="T60" s="167"/>
      <c r="U60" s="167"/>
      <c r="V60" s="173"/>
    </row>
    <row r="61" spans="1:22" x14ac:dyDescent="0.15">
      <c r="A61" s="168" t="s">
        <v>247</v>
      </c>
      <c r="B61" s="78"/>
      <c r="C61" s="199">
        <v>1800</v>
      </c>
      <c r="D61" s="78"/>
      <c r="E61" s="78"/>
      <c r="F61" s="78"/>
      <c r="G61" s="78"/>
      <c r="H61" s="78"/>
      <c r="I61" s="78"/>
      <c r="J61" s="78"/>
      <c r="K61" s="78"/>
      <c r="L61" s="78"/>
      <c r="M61" s="78"/>
      <c r="N61" s="78"/>
      <c r="O61" s="78"/>
      <c r="P61" s="78"/>
      <c r="Q61" s="78"/>
      <c r="R61" s="78"/>
      <c r="S61" s="78"/>
      <c r="T61" s="78"/>
      <c r="U61" s="78"/>
      <c r="V61" s="174"/>
    </row>
    <row r="62" spans="1:22" x14ac:dyDescent="0.15">
      <c r="A62" s="168" t="s">
        <v>652</v>
      </c>
      <c r="B62" s="78"/>
      <c r="C62" s="200">
        <v>0.5</v>
      </c>
      <c r="D62" s="78"/>
      <c r="E62" s="78"/>
      <c r="F62" s="78"/>
      <c r="G62" s="78"/>
      <c r="H62" s="78"/>
      <c r="I62" s="78"/>
      <c r="J62" s="78"/>
      <c r="K62" s="78"/>
      <c r="L62" s="78"/>
      <c r="M62" s="78"/>
      <c r="N62" s="78"/>
      <c r="O62" s="78"/>
      <c r="P62" s="78"/>
      <c r="Q62" s="78"/>
      <c r="R62" s="78"/>
      <c r="S62" s="78"/>
      <c r="T62" s="78"/>
      <c r="U62" s="78"/>
      <c r="V62" s="174"/>
    </row>
    <row r="63" spans="1:22" x14ac:dyDescent="0.15">
      <c r="A63" s="168" t="s">
        <v>512</v>
      </c>
      <c r="B63" s="78"/>
      <c r="C63" s="200">
        <v>0.3</v>
      </c>
      <c r="D63" s="78"/>
      <c r="E63" s="78"/>
      <c r="F63" s="78"/>
      <c r="G63" s="78"/>
      <c r="H63" s="78"/>
      <c r="I63" s="78"/>
      <c r="J63" s="78"/>
      <c r="K63" s="78"/>
      <c r="L63" s="78"/>
      <c r="M63" s="78"/>
      <c r="N63" s="78"/>
      <c r="O63" s="78"/>
      <c r="P63" s="78"/>
      <c r="Q63" s="78"/>
      <c r="R63" s="78"/>
      <c r="S63" s="78"/>
      <c r="T63" s="78"/>
      <c r="U63" s="78"/>
      <c r="V63" s="174"/>
    </row>
    <row r="64" spans="1:22" x14ac:dyDescent="0.15">
      <c r="A64" s="168" t="s">
        <v>344</v>
      </c>
      <c r="B64" s="78"/>
      <c r="C64" s="200">
        <v>0.2</v>
      </c>
      <c r="D64" s="78"/>
      <c r="E64" s="78"/>
      <c r="F64" s="78"/>
      <c r="G64" s="78"/>
      <c r="H64" s="78"/>
      <c r="I64" s="78"/>
      <c r="J64" s="78"/>
      <c r="K64" s="78"/>
      <c r="L64" s="78"/>
      <c r="M64" s="78"/>
      <c r="N64" s="78"/>
      <c r="O64" s="78"/>
      <c r="P64" s="78"/>
      <c r="Q64" s="78"/>
      <c r="R64" s="78"/>
      <c r="S64" s="78"/>
      <c r="T64" s="78"/>
      <c r="U64" s="78"/>
      <c r="V64" s="174"/>
    </row>
    <row r="65" spans="1:22" x14ac:dyDescent="0.15">
      <c r="A65" s="163"/>
      <c r="B65" s="158"/>
      <c r="C65" s="158"/>
      <c r="D65" s="78"/>
      <c r="E65" s="78"/>
      <c r="F65" s="78"/>
      <c r="G65" s="78"/>
      <c r="H65" s="78"/>
      <c r="I65" s="78"/>
      <c r="J65" s="78"/>
      <c r="K65" s="78"/>
      <c r="L65" s="78"/>
      <c r="M65" s="78"/>
      <c r="N65" s="78"/>
      <c r="O65" s="78"/>
      <c r="P65" s="78"/>
      <c r="Q65" s="78"/>
      <c r="R65" s="78"/>
      <c r="S65" s="78"/>
      <c r="T65" s="78"/>
      <c r="U65" s="78"/>
      <c r="V65" s="174"/>
    </row>
    <row r="66" spans="1:22" ht="75" x14ac:dyDescent="0.15">
      <c r="A66" s="363" t="s">
        <v>248</v>
      </c>
      <c r="B66" s="364" t="s">
        <v>249</v>
      </c>
      <c r="C66" s="365" t="s">
        <v>250</v>
      </c>
      <c r="D66" s="365" t="s">
        <v>446</v>
      </c>
      <c r="E66" s="365" t="s">
        <v>597</v>
      </c>
      <c r="F66" s="366" t="s">
        <v>398</v>
      </c>
      <c r="G66" s="366" t="s">
        <v>447</v>
      </c>
      <c r="H66" s="366" t="s">
        <v>680</v>
      </c>
      <c r="I66" s="365" t="s">
        <v>746</v>
      </c>
      <c r="J66" s="373" t="s">
        <v>303</v>
      </c>
      <c r="K66" s="374" t="s">
        <v>600</v>
      </c>
      <c r="L66" s="367" t="s">
        <v>1070</v>
      </c>
      <c r="M66" s="368" t="s">
        <v>361</v>
      </c>
      <c r="N66" s="368" t="s">
        <v>287</v>
      </c>
      <c r="O66" s="368" t="s">
        <v>275</v>
      </c>
      <c r="P66" s="368" t="s">
        <v>335</v>
      </c>
      <c r="Q66" s="376" t="s">
        <v>239</v>
      </c>
      <c r="R66" s="376" t="s">
        <v>240</v>
      </c>
      <c r="S66" s="369" t="s">
        <v>334</v>
      </c>
      <c r="T66" s="369" t="s">
        <v>428</v>
      </c>
      <c r="U66" s="368" t="s">
        <v>276</v>
      </c>
      <c r="V66" s="370" t="s">
        <v>509</v>
      </c>
    </row>
    <row r="67" spans="1:22" x14ac:dyDescent="0.15">
      <c r="A67" s="163" t="str">
        <f>'AG Jul 2019'!K44</f>
        <v>Energy Locals</v>
      </c>
      <c r="B67" s="158" t="str">
        <f>'AG Jul 2019'!L44</f>
        <v>Super Saver</v>
      </c>
      <c r="C67" s="215">
        <f>91*'AG Jul 2019'!M44/100</f>
        <v>96.790909090909082</v>
      </c>
      <c r="D67" s="215">
        <f>($C$61*$C$62)*'AG Jul 2019'!N44/100</f>
        <v>335.45454545454538</v>
      </c>
      <c r="E67" s="215">
        <v>0</v>
      </c>
      <c r="F67" s="215">
        <v>0</v>
      </c>
      <c r="G67" s="215">
        <f>($C$61*$C$63)*'AG Jul 2019'!AH44/100</f>
        <v>103.09090909090908</v>
      </c>
      <c r="H67" s="215">
        <f>($C$61*$C$64)*'AG Jul 2019'!W44/100</f>
        <v>60.54545454545454</v>
      </c>
      <c r="I67" s="215">
        <f>SUM(C67:H67)</f>
        <v>595.88181818181806</v>
      </c>
      <c r="J67" s="389">
        <f>(I67-C67)*4</f>
        <v>1996.363636363636</v>
      </c>
      <c r="K67" s="181">
        <f>I67*4</f>
        <v>2383.5272727272722</v>
      </c>
      <c r="L67" s="181">
        <f t="shared" ref="L67:L86" si="45">K67*1.1</f>
        <v>2621.8799999999997</v>
      </c>
      <c r="M67" s="209">
        <f>'AG Jul 2019'!AZ44</f>
        <v>0</v>
      </c>
      <c r="N67" s="209">
        <f>'AG Jul 2019'!BA44</f>
        <v>0</v>
      </c>
      <c r="O67" s="209">
        <f>'AG Jul 2019'!BB44</f>
        <v>0</v>
      </c>
      <c r="P67" s="209">
        <f>'AG Jul 2019'!BC44</f>
        <v>0</v>
      </c>
      <c r="Q67" s="209">
        <f>K67</f>
        <v>2383.5272727272722</v>
      </c>
      <c r="R67" s="209">
        <f>Q67</f>
        <v>2383.5272727272722</v>
      </c>
      <c r="S67" s="381">
        <f>Q67*1.1</f>
        <v>2621.8799999999997</v>
      </c>
      <c r="T67" s="381">
        <f>R67*1.1</f>
        <v>2621.8799999999997</v>
      </c>
      <c r="U67" s="210">
        <f>'AG Jul 2019'!BL44</f>
        <v>0</v>
      </c>
      <c r="V67" s="211" t="str">
        <f>'AG Jul 2019'!BM44</f>
        <v>n</v>
      </c>
    </row>
    <row r="68" spans="1:22" x14ac:dyDescent="0.15">
      <c r="A68" s="163" t="str">
        <f>'AG Jul 2019'!K45</f>
        <v>AGL</v>
      </c>
      <c r="B68" s="158" t="str">
        <f>'AG Jul 2019'!L45</f>
        <v>Smart Saver</v>
      </c>
      <c r="C68" s="215">
        <f>91*'AG Jul 2019'!M45/100</f>
        <v>85.54</v>
      </c>
      <c r="D68" s="215">
        <f>($C$61*$C$62)*'AG Jul 2019'!N45/100</f>
        <v>444.76363636363635</v>
      </c>
      <c r="E68" s="215">
        <v>0</v>
      </c>
      <c r="F68" s="215">
        <v>0</v>
      </c>
      <c r="G68" s="215">
        <f>($C$61*$C$63)*'AG Jul 2019'!AH45/100</f>
        <v>113.59636363636362</v>
      </c>
      <c r="H68" s="215">
        <f>($C$61*$C$64)*'AG Jul 2019'!W45/100</f>
        <v>49.352727272727272</v>
      </c>
      <c r="I68" s="215">
        <f t="shared" ref="I68:I86" si="46">SUM(C68:H68)</f>
        <v>693.25272727272727</v>
      </c>
      <c r="J68" s="389">
        <f t="shared" ref="J68:J86" si="47">(I68-C68)*4</f>
        <v>2430.8509090909092</v>
      </c>
      <c r="K68" s="181">
        <f t="shared" ref="K68:K86" si="48">I68*4</f>
        <v>2773.0109090909091</v>
      </c>
      <c r="L68" s="181">
        <f t="shared" si="45"/>
        <v>3050.3120000000004</v>
      </c>
      <c r="M68" s="209">
        <f>'AG Jul 2019'!AZ45</f>
        <v>7</v>
      </c>
      <c r="N68" s="209">
        <f>'AG Jul 2019'!BA45</f>
        <v>0</v>
      </c>
      <c r="O68" s="209">
        <f>'AG Jul 2019'!BB45</f>
        <v>0</v>
      </c>
      <c r="P68" s="209">
        <f>'AG Jul 2019'!BC45</f>
        <v>0</v>
      </c>
      <c r="Q68" s="209">
        <f>K68-(K68*M68/100)</f>
        <v>2578.9001454545455</v>
      </c>
      <c r="R68" s="209">
        <f>Q68</f>
        <v>2578.9001454545455</v>
      </c>
      <c r="S68" s="381">
        <f t="shared" ref="S68:T83" si="49">Q68*1.1</f>
        <v>2836.7901600000005</v>
      </c>
      <c r="T68" s="381">
        <f t="shared" si="49"/>
        <v>2836.7901600000005</v>
      </c>
      <c r="U68" s="210">
        <f>'AG Jul 2019'!BL45</f>
        <v>0</v>
      </c>
      <c r="V68" s="211" t="str">
        <f>'AG Jul 2019'!BM45</f>
        <v>n</v>
      </c>
    </row>
    <row r="69" spans="1:22" x14ac:dyDescent="0.15">
      <c r="A69" s="163" t="str">
        <f>'AG Jul 2019'!K46</f>
        <v>Alinta Energy</v>
      </c>
      <c r="B69" s="158" t="str">
        <f>'AG Jul 2019'!L46</f>
        <v>No fuss</v>
      </c>
      <c r="C69" s="215">
        <f>91*'AG Jul 2019'!M46/100</f>
        <v>87.36</v>
      </c>
      <c r="D69" s="215">
        <f>($C$61*$C$62)*'AG Jul 2019'!N46/100</f>
        <v>381.6</v>
      </c>
      <c r="E69" s="215">
        <v>0</v>
      </c>
      <c r="F69" s="215">
        <v>0</v>
      </c>
      <c r="G69" s="215">
        <f>($C$61*$C$63)*'AG Jul 2019'!AH46/100</f>
        <v>96.119999999999976</v>
      </c>
      <c r="H69" s="215">
        <f>($C$61*$C$64)*'AG Jul 2019'!W46/100</f>
        <v>41.792727272727269</v>
      </c>
      <c r="I69" s="215">
        <f t="shared" si="46"/>
        <v>606.87272727272727</v>
      </c>
      <c r="J69" s="389">
        <f t="shared" si="47"/>
        <v>2078.050909090909</v>
      </c>
      <c r="K69" s="181">
        <f t="shared" si="48"/>
        <v>2427.4909090909091</v>
      </c>
      <c r="L69" s="181">
        <f t="shared" si="45"/>
        <v>2670.2400000000002</v>
      </c>
      <c r="M69" s="209">
        <f>'AG Jul 2019'!AZ46</f>
        <v>0</v>
      </c>
      <c r="N69" s="209">
        <f>'AG Jul 2019'!BA46</f>
        <v>0</v>
      </c>
      <c r="O69" s="209">
        <f>'AG Jul 2019'!BB46</f>
        <v>0</v>
      </c>
      <c r="P69" s="209">
        <f>'AG Jul 2019'!BC46</f>
        <v>0</v>
      </c>
      <c r="Q69" s="209">
        <f>K69</f>
        <v>2427.4909090909091</v>
      </c>
      <c r="R69" s="209">
        <f>Q69</f>
        <v>2427.4909090909091</v>
      </c>
      <c r="S69" s="381">
        <f t="shared" si="49"/>
        <v>2670.2400000000002</v>
      </c>
      <c r="T69" s="381">
        <f t="shared" si="49"/>
        <v>2670.2400000000002</v>
      </c>
      <c r="U69" s="210">
        <f>'AG Jul 2019'!BL46</f>
        <v>0</v>
      </c>
      <c r="V69" s="211" t="str">
        <f>'AG Jul 2019'!BM46</f>
        <v>n</v>
      </c>
    </row>
    <row r="70" spans="1:22" x14ac:dyDescent="0.15">
      <c r="A70" s="163" t="str">
        <f>'AG Jul 2019'!K47</f>
        <v>Click Energy</v>
      </c>
      <c r="B70" s="158" t="str">
        <f>'AG Jul 2019'!L47</f>
        <v>Banksia</v>
      </c>
      <c r="C70" s="215">
        <f>91*'AG Jul 2019'!M47/100</f>
        <v>76.166999999999987</v>
      </c>
      <c r="D70" s="215">
        <f>($C$61*$C$62)*'AG Jul 2019'!N47/100</f>
        <v>316.39090909090913</v>
      </c>
      <c r="E70" s="215">
        <v>0</v>
      </c>
      <c r="F70" s="215">
        <v>0</v>
      </c>
      <c r="G70" s="215">
        <f>($C$61*$C$63)*'AG Jul 2019'!AH47/100</f>
        <v>105.20181818181818</v>
      </c>
      <c r="H70" s="215">
        <f>($C$61*$C$64)*'AG Jul 2019'!W47/100</f>
        <v>63.621818181818178</v>
      </c>
      <c r="I70" s="215">
        <f t="shared" si="46"/>
        <v>561.3815454545454</v>
      </c>
      <c r="J70" s="389">
        <f t="shared" si="47"/>
        <v>1940.8581818181817</v>
      </c>
      <c r="K70" s="181">
        <f t="shared" si="48"/>
        <v>2245.5261818181816</v>
      </c>
      <c r="L70" s="181">
        <f t="shared" si="45"/>
        <v>2470.0787999999998</v>
      </c>
      <c r="M70" s="209">
        <f>'AG Jul 2019'!AZ47</f>
        <v>0</v>
      </c>
      <c r="N70" s="209">
        <f>'AG Jul 2019'!BA47</f>
        <v>0</v>
      </c>
      <c r="O70" s="209">
        <f>'AG Jul 2019'!BB47</f>
        <v>0</v>
      </c>
      <c r="P70" s="209">
        <f>'AG Jul 2019'!BC47</f>
        <v>0</v>
      </c>
      <c r="Q70" s="209">
        <f t="shared" ref="Q70:Q74" si="50">K70</f>
        <v>2245.5261818181816</v>
      </c>
      <c r="R70" s="209">
        <f t="shared" ref="R70:R71" si="51">Q70</f>
        <v>2245.5261818181816</v>
      </c>
      <c r="S70" s="381">
        <f t="shared" si="49"/>
        <v>2470.0787999999998</v>
      </c>
      <c r="T70" s="381">
        <f t="shared" si="49"/>
        <v>2470.0787999999998</v>
      </c>
      <c r="U70" s="210">
        <f>'AG Jul 2019'!BL47</f>
        <v>0</v>
      </c>
      <c r="V70" s="211" t="str">
        <f>'AG Jul 2019'!BM47</f>
        <v>n</v>
      </c>
    </row>
    <row r="71" spans="1:22" x14ac:dyDescent="0.15">
      <c r="A71" s="163" t="str">
        <f>'AG Jul 2019'!K48</f>
        <v>Commander</v>
      </c>
      <c r="B71" s="158" t="str">
        <f>'AG Jul 2019'!L48</f>
        <v>Market offer</v>
      </c>
      <c r="C71" s="215">
        <f>91*'AG Jul 2019'!M48/100</f>
        <v>90.520181818181811</v>
      </c>
      <c r="D71" s="215">
        <f>($C$61*$C$62)*'AG Jul 2019'!N48/100</f>
        <v>368.83636363636361</v>
      </c>
      <c r="E71" s="215">
        <v>0</v>
      </c>
      <c r="F71" s="215">
        <v>0</v>
      </c>
      <c r="G71" s="215">
        <f>($C$61*$C$63)*'AG Jul 2019'!AH48/100</f>
        <v>103.77818181818182</v>
      </c>
      <c r="H71" s="215">
        <f>($C$61*$C$64)*'AG Jul 2019'!W48/100</f>
        <v>60.54545454545454</v>
      </c>
      <c r="I71" s="215">
        <f t="shared" si="46"/>
        <v>623.68018181818172</v>
      </c>
      <c r="J71" s="389">
        <f t="shared" si="47"/>
        <v>2132.6399999999994</v>
      </c>
      <c r="K71" s="181">
        <f t="shared" si="48"/>
        <v>2494.7207272727269</v>
      </c>
      <c r="L71" s="181">
        <f t="shared" si="45"/>
        <v>2744.1927999999998</v>
      </c>
      <c r="M71" s="209">
        <f>'AG Jul 2019'!AZ48</f>
        <v>0</v>
      </c>
      <c r="N71" s="209">
        <f>'AG Jul 2019'!BA48</f>
        <v>0</v>
      </c>
      <c r="O71" s="209">
        <f>'AG Jul 2019'!BB48</f>
        <v>0</v>
      </c>
      <c r="P71" s="209">
        <f>'AG Jul 2019'!BC48</f>
        <v>0</v>
      </c>
      <c r="Q71" s="209">
        <f t="shared" si="50"/>
        <v>2494.7207272727269</v>
      </c>
      <c r="R71" s="209">
        <f t="shared" si="51"/>
        <v>2494.7207272727269</v>
      </c>
      <c r="S71" s="381">
        <f t="shared" si="49"/>
        <v>2744.1927999999998</v>
      </c>
      <c r="T71" s="381">
        <f t="shared" si="49"/>
        <v>2744.1927999999998</v>
      </c>
      <c r="U71" s="210">
        <f>'AG Jul 2019'!BL48</f>
        <v>0</v>
      </c>
      <c r="V71" s="211" t="str">
        <f>'AG Jul 2019'!BM48</f>
        <v>n</v>
      </c>
    </row>
    <row r="72" spans="1:22" x14ac:dyDescent="0.15">
      <c r="A72" s="163" t="str">
        <f>'AG Jul 2019'!K49</f>
        <v>CovaU</v>
      </c>
      <c r="B72" s="158" t="str">
        <f>'AG Jul 2019'!L49</f>
        <v>Freedom</v>
      </c>
      <c r="C72" s="215">
        <f>91*'AG Jul 2019'!M49/100</f>
        <v>106.75210000000001</v>
      </c>
      <c r="D72" s="215">
        <f>($C$61*$C$62)*'AG Jul 2019'!N49/100</f>
        <v>477</v>
      </c>
      <c r="E72" s="215">
        <v>0</v>
      </c>
      <c r="F72" s="215">
        <v>0</v>
      </c>
      <c r="G72" s="215">
        <f>($C$61*$C$63)*'AG Jul 2019'!AH49/100</f>
        <v>139.96800000000002</v>
      </c>
      <c r="H72" s="215">
        <f>($C$61*$C$64)*'AG Jul 2019'!W49/100</f>
        <v>69.984000000000009</v>
      </c>
      <c r="I72" s="215">
        <f t="shared" si="46"/>
        <v>793.70410000000004</v>
      </c>
      <c r="J72" s="389">
        <f t="shared" si="47"/>
        <v>2747.808</v>
      </c>
      <c r="K72" s="181">
        <f t="shared" si="48"/>
        <v>3174.8164000000002</v>
      </c>
      <c r="L72" s="181">
        <f t="shared" si="45"/>
        <v>3492.2980400000006</v>
      </c>
      <c r="M72" s="209">
        <f>'AG Jul 2019'!AZ49</f>
        <v>0</v>
      </c>
      <c r="N72" s="209">
        <f>'AG Jul 2019'!BA49</f>
        <v>0</v>
      </c>
      <c r="O72" s="209">
        <f>'AG Jul 2019'!BB49</f>
        <v>25</v>
      </c>
      <c r="P72" s="209">
        <f>'AG Jul 2019'!BC49</f>
        <v>0</v>
      </c>
      <c r="Q72" s="209">
        <f t="shared" si="50"/>
        <v>3174.8164000000002</v>
      </c>
      <c r="R72" s="209">
        <f>(Q72-(Q72*O72/100))</f>
        <v>2381.1123000000002</v>
      </c>
      <c r="S72" s="381">
        <f t="shared" si="49"/>
        <v>3492.2980400000006</v>
      </c>
      <c r="T72" s="381">
        <f t="shared" si="49"/>
        <v>2619.2235300000007</v>
      </c>
      <c r="U72" s="210">
        <f>'AG Jul 2019'!BL49</f>
        <v>0</v>
      </c>
      <c r="V72" s="211" t="str">
        <f>'AG Jul 2019'!BM49</f>
        <v>n</v>
      </c>
    </row>
    <row r="73" spans="1:22" x14ac:dyDescent="0.15">
      <c r="A73" s="163" t="str">
        <f>'AG Jul 2019'!K50</f>
        <v>Diamond Energy</v>
      </c>
      <c r="B73" s="158" t="str">
        <f>'AG Jul 2019'!L50</f>
        <v>Pay on time discount</v>
      </c>
      <c r="C73" s="215">
        <f>91*'AG Jul 2019'!M50/100</f>
        <v>90.545000000000002</v>
      </c>
      <c r="D73" s="215">
        <f>IF($C$61*$C$62&gt;='AG Jul 2019'!P50,('AG Jul 2019'!P50*'AG Jul 2019'!N50/100),(($C$61*$C$62)*'AG Jul 2019'!N50/100))</f>
        <v>445.5</v>
      </c>
      <c r="E73" s="215">
        <v>0</v>
      </c>
      <c r="F73" s="215">
        <f>IF(($C$61*$C$62&lt;'AG Jul 2019'!P50),(0),($C$61*$C$62-'AG Jul 2019'!P50)*'AG Jul 2019'!Q50/100)</f>
        <v>0</v>
      </c>
      <c r="G73" s="215">
        <f>($C$61*$C$63)*'AG Jul 2019'!AH50/100</f>
        <v>126.792</v>
      </c>
      <c r="H73" s="215">
        <f>($C$61*$C$64)*'AG Jul 2019'!W50/100</f>
        <v>64.62</v>
      </c>
      <c r="I73" s="215">
        <f t="shared" si="46"/>
        <v>727.45699999999999</v>
      </c>
      <c r="J73" s="389">
        <f t="shared" si="47"/>
        <v>2547.6480000000001</v>
      </c>
      <c r="K73" s="181">
        <f t="shared" si="48"/>
        <v>2909.828</v>
      </c>
      <c r="L73" s="181">
        <f t="shared" si="45"/>
        <v>3200.8108000000002</v>
      </c>
      <c r="M73" s="209">
        <f>'AG Jul 2019'!AZ50</f>
        <v>0</v>
      </c>
      <c r="N73" s="209">
        <f>'AG Jul 2019'!BA50</f>
        <v>0</v>
      </c>
      <c r="O73" s="209">
        <f>'AG Jul 2019'!BB50</f>
        <v>7</v>
      </c>
      <c r="P73" s="209">
        <f>'AG Jul 2019'!BC50</f>
        <v>0</v>
      </c>
      <c r="Q73" s="209">
        <f t="shared" si="50"/>
        <v>2909.828</v>
      </c>
      <c r="R73" s="209">
        <f>(Q73-(Q73*O73/100))</f>
        <v>2706.1400400000002</v>
      </c>
      <c r="S73" s="381">
        <f t="shared" si="49"/>
        <v>3200.8108000000002</v>
      </c>
      <c r="T73" s="381">
        <f t="shared" si="49"/>
        <v>2976.7540440000007</v>
      </c>
      <c r="U73" s="210">
        <f>'AG Jul 2019'!BL50</f>
        <v>0</v>
      </c>
      <c r="V73" s="211" t="str">
        <f>'AG Jul 2019'!BM50</f>
        <v>n</v>
      </c>
    </row>
    <row r="74" spans="1:22" x14ac:dyDescent="0.15">
      <c r="A74" s="163" t="str">
        <f>'AG Jul 2019'!K51</f>
        <v>Dodo Power &amp; Gas</v>
      </c>
      <c r="B74" s="158" t="str">
        <f>'AG Jul 2019'!L51</f>
        <v>Market offer</v>
      </c>
      <c r="C74" s="215">
        <f>91*'AG Jul 2019'!M51/100</f>
        <v>90.520181818181811</v>
      </c>
      <c r="D74" s="215">
        <f>($C$61*$C$62)*'AG Jul 2019'!N51/100</f>
        <v>368.83636363636361</v>
      </c>
      <c r="E74" s="215">
        <v>0</v>
      </c>
      <c r="F74" s="215">
        <v>0</v>
      </c>
      <c r="G74" s="215">
        <f>($C$61*$C$63)*'AG Jul 2019'!AH51/100</f>
        <v>103.77818181818182</v>
      </c>
      <c r="H74" s="215">
        <f>($C$61*$C$64)*'AG Jul 2019'!W51/100</f>
        <v>60.54545454545454</v>
      </c>
      <c r="I74" s="215">
        <f t="shared" si="46"/>
        <v>623.68018181818172</v>
      </c>
      <c r="J74" s="389">
        <f t="shared" si="47"/>
        <v>2132.6399999999994</v>
      </c>
      <c r="K74" s="181">
        <f t="shared" si="48"/>
        <v>2494.7207272727269</v>
      </c>
      <c r="L74" s="181">
        <f t="shared" si="45"/>
        <v>2744.1927999999998</v>
      </c>
      <c r="M74" s="209">
        <f>'AG Jul 2019'!AZ51</f>
        <v>0</v>
      </c>
      <c r="N74" s="209">
        <f>'AG Jul 2019'!BA51</f>
        <v>0</v>
      </c>
      <c r="O74" s="209">
        <f>'AG Jul 2019'!BB51</f>
        <v>0</v>
      </c>
      <c r="P74" s="209">
        <f>'AG Jul 2019'!BC51</f>
        <v>0</v>
      </c>
      <c r="Q74" s="209">
        <f t="shared" si="50"/>
        <v>2494.7207272727269</v>
      </c>
      <c r="R74" s="209">
        <f t="shared" ref="R74:R79" si="52">Q74</f>
        <v>2494.7207272727269</v>
      </c>
      <c r="S74" s="381">
        <f t="shared" si="49"/>
        <v>2744.1927999999998</v>
      </c>
      <c r="T74" s="381">
        <f t="shared" si="49"/>
        <v>2744.1927999999998</v>
      </c>
      <c r="U74" s="210">
        <f>'AG Jul 2019'!BL51</f>
        <v>0</v>
      </c>
      <c r="V74" s="211" t="str">
        <f>'AG Jul 2019'!BM51</f>
        <v>n</v>
      </c>
    </row>
    <row r="75" spans="1:22" x14ac:dyDescent="0.15">
      <c r="A75" s="163" t="str">
        <f>'AG Jul 2019'!K52</f>
        <v>EnergyAustralia</v>
      </c>
      <c r="B75" s="158" t="str">
        <f>'AG Jul 2019'!L52</f>
        <v>Total Plan Home</v>
      </c>
      <c r="C75" s="215">
        <f>91*'AG Jul 2019'!M52/100</f>
        <v>80.35299999999998</v>
      </c>
      <c r="D75" s="215">
        <f>($C$61*$C$62)*'AG Jul 2019'!N52/100</f>
        <v>446.07272727272726</v>
      </c>
      <c r="E75" s="215">
        <v>0</v>
      </c>
      <c r="F75" s="215">
        <v>0</v>
      </c>
      <c r="G75" s="215">
        <f>($C$61*$C$63)*'AG Jul 2019'!AH52/100</f>
        <v>140.05636363636361</v>
      </c>
      <c r="H75" s="215">
        <f>($C$61*$C$64)*'AG Jul 2019'!W52/100</f>
        <v>56.945454545454531</v>
      </c>
      <c r="I75" s="215">
        <f t="shared" si="46"/>
        <v>723.42754545454534</v>
      </c>
      <c r="J75" s="389">
        <f t="shared" si="47"/>
        <v>2572.2981818181815</v>
      </c>
      <c r="K75" s="181">
        <f t="shared" si="48"/>
        <v>2893.7101818181814</v>
      </c>
      <c r="L75" s="181">
        <f t="shared" si="45"/>
        <v>3183.0811999999996</v>
      </c>
      <c r="M75" s="209">
        <f>'AG Jul 2019'!AZ52</f>
        <v>13</v>
      </c>
      <c r="N75" s="209">
        <f>'AG Jul 2019'!BA52</f>
        <v>0</v>
      </c>
      <c r="O75" s="209">
        <f>'AG Jul 2019'!BB52</f>
        <v>0</v>
      </c>
      <c r="P75" s="209">
        <f>'AG Jul 2019'!BC52</f>
        <v>0</v>
      </c>
      <c r="Q75" s="209">
        <f>K75-(K75*M75/100)</f>
        <v>2517.5278581818179</v>
      </c>
      <c r="R75" s="209">
        <f t="shared" si="52"/>
        <v>2517.5278581818179</v>
      </c>
      <c r="S75" s="381">
        <f t="shared" si="49"/>
        <v>2769.2806439999999</v>
      </c>
      <c r="T75" s="381">
        <f t="shared" si="49"/>
        <v>2769.2806439999999</v>
      </c>
      <c r="U75" s="210">
        <f>'AG Jul 2019'!BL52</f>
        <v>0</v>
      </c>
      <c r="V75" s="211" t="str">
        <f>'AG Jul 2019'!BM52</f>
        <v>n</v>
      </c>
    </row>
    <row r="76" spans="1:22" x14ac:dyDescent="0.15">
      <c r="A76" s="163" t="str">
        <f>'AG Jul 2019'!K53</f>
        <v>Mojo Power</v>
      </c>
      <c r="B76" s="158" t="str">
        <f>'AG Jul 2019'!L53</f>
        <v>Connect</v>
      </c>
      <c r="C76" s="215">
        <f>(91*'AG Jul 2019'!M53/100)+('AG Jul 2019'!BP53*3)</f>
        <v>161.27929999999998</v>
      </c>
      <c r="D76" s="215">
        <f>($C$61*$C$62)*'AG Jul 2019'!N53/100</f>
        <v>403.56</v>
      </c>
      <c r="E76" s="215">
        <v>0</v>
      </c>
      <c r="F76" s="215">
        <v>0</v>
      </c>
      <c r="G76" s="215">
        <f>($C$61*$C$63)*'AG Jul 2019'!AH53/100</f>
        <v>111.294</v>
      </c>
      <c r="H76" s="215">
        <f>($C$61*$C$64)*'AG Jul 2019'!W53/100</f>
        <v>49.571999999999996</v>
      </c>
      <c r="I76" s="215">
        <f t="shared" si="46"/>
        <v>725.70529999999997</v>
      </c>
      <c r="J76" s="389">
        <f t="shared" si="47"/>
        <v>2257.7039999999997</v>
      </c>
      <c r="K76" s="181">
        <f t="shared" si="48"/>
        <v>2902.8211999999999</v>
      </c>
      <c r="L76" s="181">
        <f t="shared" si="45"/>
        <v>3193.1033200000002</v>
      </c>
      <c r="M76" s="209">
        <f>'AG Jul 2019'!AZ53</f>
        <v>0</v>
      </c>
      <c r="N76" s="209">
        <f>'AG Jul 2019'!BA53</f>
        <v>0</v>
      </c>
      <c r="O76" s="209">
        <f>'AG Jul 2019'!BB53</f>
        <v>0</v>
      </c>
      <c r="P76" s="209">
        <f>'AG Jul 2019'!BC53</f>
        <v>0</v>
      </c>
      <c r="Q76" s="209">
        <f t="shared" ref="Q76:Q77" si="53">K76</f>
        <v>2902.8211999999999</v>
      </c>
      <c r="R76" s="209">
        <f t="shared" si="52"/>
        <v>2902.8211999999999</v>
      </c>
      <c r="S76" s="381">
        <f t="shared" si="49"/>
        <v>3193.1033200000002</v>
      </c>
      <c r="T76" s="381">
        <f t="shared" si="49"/>
        <v>3193.1033200000002</v>
      </c>
      <c r="U76" s="210">
        <f>'AG Jul 2019'!BL53</f>
        <v>0</v>
      </c>
      <c r="V76" s="211" t="str">
        <f>'AG Jul 2019'!BM53</f>
        <v>n</v>
      </c>
    </row>
    <row r="77" spans="1:22" x14ac:dyDescent="0.15">
      <c r="A77" s="163" t="str">
        <f>'AG Jul 2019'!K54</f>
        <v>Momentum Energy</v>
      </c>
      <c r="B77" s="158" t="str">
        <f>'AG Jul 2019'!L54</f>
        <v>SmilePower Flexi</v>
      </c>
      <c r="C77" s="215">
        <f>91*'AG Jul 2019'!M54/100</f>
        <v>86.349899999999991</v>
      </c>
      <c r="D77" s="215">
        <f>($C$61*$C$62)*'AG Jul 2019'!N54/100</f>
        <v>205.52727272727273</v>
      </c>
      <c r="E77" s="215">
        <v>0</v>
      </c>
      <c r="F77" s="215">
        <v>0</v>
      </c>
      <c r="G77" s="215">
        <f>($C$61*$C$63)*'AG Jul 2019'!AH54/100</f>
        <v>123.31636363636363</v>
      </c>
      <c r="H77" s="215">
        <f>($C$61*$C$64)*'AG Jul 2019'!W54/100</f>
        <v>66.109090909090895</v>
      </c>
      <c r="I77" s="215">
        <f t="shared" si="46"/>
        <v>481.30262727272725</v>
      </c>
      <c r="J77" s="389">
        <f t="shared" si="47"/>
        <v>1579.810909090909</v>
      </c>
      <c r="K77" s="181">
        <f t="shared" si="48"/>
        <v>1925.210509090909</v>
      </c>
      <c r="L77" s="181">
        <f t="shared" si="45"/>
        <v>2117.7315600000002</v>
      </c>
      <c r="M77" s="209">
        <f>'AG Jul 2019'!AZ54</f>
        <v>0</v>
      </c>
      <c r="N77" s="209">
        <f>'AG Jul 2019'!BA54</f>
        <v>0</v>
      </c>
      <c r="O77" s="209">
        <f>'AG Jul 2019'!BB54</f>
        <v>0</v>
      </c>
      <c r="P77" s="209">
        <f>'AG Jul 2019'!BC54</f>
        <v>0</v>
      </c>
      <c r="Q77" s="209">
        <f t="shared" si="53"/>
        <v>1925.210509090909</v>
      </c>
      <c r="R77" s="209">
        <f t="shared" si="52"/>
        <v>1925.210509090909</v>
      </c>
      <c r="S77" s="381">
        <f t="shared" si="49"/>
        <v>2117.7315600000002</v>
      </c>
      <c r="T77" s="381">
        <f t="shared" si="49"/>
        <v>2117.7315600000002</v>
      </c>
      <c r="U77" s="210">
        <f>'AG Jul 2019'!BL54</f>
        <v>0</v>
      </c>
      <c r="V77" s="211" t="str">
        <f>'AG Jul 2019'!BM54</f>
        <v>n</v>
      </c>
    </row>
    <row r="78" spans="1:22" x14ac:dyDescent="0.15">
      <c r="A78" s="163" t="str">
        <f>'AG Jul 2019'!K55</f>
        <v>Origin Energy</v>
      </c>
      <c r="B78" s="158" t="str">
        <f>'AG Jul 2019'!L55</f>
        <v>Flexi</v>
      </c>
      <c r="C78" s="215">
        <f>91*'AG Jul 2019'!M55/100</f>
        <v>82.950636363636349</v>
      </c>
      <c r="D78" s="215">
        <f>($C$61*$C$62)*'AG Jul 2019'!N55/100</f>
        <v>449.01818181818186</v>
      </c>
      <c r="E78" s="215">
        <v>0</v>
      </c>
      <c r="F78" s="215">
        <v>0</v>
      </c>
      <c r="G78" s="215">
        <f>($C$61*$C$63)*'AG Jul 2019'!AH55/100</f>
        <v>128.51999999999998</v>
      </c>
      <c r="H78" s="215">
        <f>($C$61*$C$64)*'AG Jul 2019'!W55/100</f>
        <v>48.861818181818172</v>
      </c>
      <c r="I78" s="215">
        <f t="shared" si="46"/>
        <v>709.35063636363634</v>
      </c>
      <c r="J78" s="389">
        <f t="shared" si="47"/>
        <v>2505.6</v>
      </c>
      <c r="K78" s="181">
        <f t="shared" si="48"/>
        <v>2837.4025454545454</v>
      </c>
      <c r="L78" s="181">
        <f t="shared" si="45"/>
        <v>3121.1428000000001</v>
      </c>
      <c r="M78" s="209">
        <f>'AG Jul 2019'!AZ55</f>
        <v>10</v>
      </c>
      <c r="N78" s="209">
        <f>'AG Jul 2019'!BA55</f>
        <v>0</v>
      </c>
      <c r="O78" s="209">
        <f>'AG Jul 2019'!BB55</f>
        <v>0</v>
      </c>
      <c r="P78" s="209">
        <f>'AG Jul 2019'!BC55</f>
        <v>0</v>
      </c>
      <c r="Q78" s="390">
        <f>L78-(L78*M78/100)</f>
        <v>2809.0285199999998</v>
      </c>
      <c r="R78" s="390">
        <f t="shared" si="52"/>
        <v>2809.0285199999998</v>
      </c>
      <c r="S78" s="381">
        <f>Q78</f>
        <v>2809.0285199999998</v>
      </c>
      <c r="T78" s="381">
        <f>R78</f>
        <v>2809.0285199999998</v>
      </c>
      <c r="U78" s="210">
        <f>'AG Jul 2019'!BL55</f>
        <v>0</v>
      </c>
      <c r="V78" s="211" t="str">
        <f>'AG Jul 2019'!BM55</f>
        <v>n</v>
      </c>
    </row>
    <row r="79" spans="1:22" x14ac:dyDescent="0.15">
      <c r="A79" s="163" t="str">
        <f>'AG Jul 2019'!K56</f>
        <v>Powerdirect</v>
      </c>
      <c r="B79" s="158" t="str">
        <f>'AG Jul 2019'!L56</f>
        <v>Discount Saver</v>
      </c>
      <c r="C79" s="215">
        <f>91*'AG Jul 2019'!M56/100</f>
        <v>85.54</v>
      </c>
      <c r="D79" s="215">
        <f>($C$61*$C$62)*'AG Jul 2019'!N56/100</f>
        <v>444.76363636363635</v>
      </c>
      <c r="E79" s="215">
        <v>0</v>
      </c>
      <c r="F79" s="215">
        <v>0</v>
      </c>
      <c r="G79" s="215">
        <f>($C$61*$C$63)*'AG Jul 2019'!AH56/100</f>
        <v>113.59636363636362</v>
      </c>
      <c r="H79" s="215">
        <f>($C$61*$C$64)*'AG Jul 2019'!W56/100</f>
        <v>49.352727272727272</v>
      </c>
      <c r="I79" s="215">
        <f t="shared" si="46"/>
        <v>693.25272727272727</v>
      </c>
      <c r="J79" s="389">
        <f t="shared" si="47"/>
        <v>2430.8509090909092</v>
      </c>
      <c r="K79" s="181">
        <f t="shared" si="48"/>
        <v>2773.0109090909091</v>
      </c>
      <c r="L79" s="181">
        <f t="shared" si="45"/>
        <v>3050.3120000000004</v>
      </c>
      <c r="M79" s="209">
        <f>'AG Jul 2019'!AZ56</f>
        <v>12</v>
      </c>
      <c r="N79" s="209">
        <f>'AG Jul 2019'!BA56</f>
        <v>0</v>
      </c>
      <c r="O79" s="209">
        <f>'AG Jul 2019'!BB56</f>
        <v>0</v>
      </c>
      <c r="P79" s="209">
        <f>'AG Jul 2019'!BC56</f>
        <v>0</v>
      </c>
      <c r="Q79" s="209">
        <f>K79-(K79*M79/100)</f>
        <v>2440.2496000000001</v>
      </c>
      <c r="R79" s="209">
        <f t="shared" si="52"/>
        <v>2440.2496000000001</v>
      </c>
      <c r="S79" s="381">
        <f t="shared" ref="S79" si="54">Q79*1.1</f>
        <v>2684.2745600000003</v>
      </c>
      <c r="T79" s="381">
        <f t="shared" ref="T79" si="55">R79*1.1</f>
        <v>2684.2745600000003</v>
      </c>
      <c r="U79" s="210">
        <f>'AG Jul 2019'!BL56</f>
        <v>0</v>
      </c>
      <c r="V79" s="211" t="str">
        <f>'AG Jul 2019'!BM56</f>
        <v>n</v>
      </c>
    </row>
    <row r="80" spans="1:22" x14ac:dyDescent="0.15">
      <c r="A80" s="163" t="str">
        <f>'AG Jul 2019'!K57</f>
        <v>Powershop</v>
      </c>
      <c r="B80" s="158" t="str">
        <f>'AG Jul 2019'!L57</f>
        <v>Shopper with Mega Pack</v>
      </c>
      <c r="C80" s="215">
        <f>91*'AG Jul 2019'!M57/100</f>
        <v>99.661545454545447</v>
      </c>
      <c r="D80" s="215">
        <f>($C$61*$C$62)*'AG Jul 2019'!N57/100</f>
        <v>324</v>
      </c>
      <c r="E80" s="215">
        <v>0</v>
      </c>
      <c r="F80" s="215">
        <v>0</v>
      </c>
      <c r="G80" s="215">
        <f>($C$61*$C$63)*'AG Jul 2019'!AH57/100</f>
        <v>105.98727272727272</v>
      </c>
      <c r="H80" s="215">
        <f>($C$61*$C$64)*'AG Jul 2019'!W57/100</f>
        <v>59.236363636363627</v>
      </c>
      <c r="I80" s="215">
        <f t="shared" si="46"/>
        <v>588.88518181818176</v>
      </c>
      <c r="J80" s="389">
        <f t="shared" si="47"/>
        <v>1956.8945454545453</v>
      </c>
      <c r="K80" s="181">
        <f t="shared" si="48"/>
        <v>2355.5407272727271</v>
      </c>
      <c r="L80" s="181">
        <f t="shared" si="45"/>
        <v>2591.0947999999999</v>
      </c>
      <c r="M80" s="209">
        <f>'AG Jul 2019'!AZ57</f>
        <v>0</v>
      </c>
      <c r="N80" s="209">
        <f>'AG Jul 2019'!BA57</f>
        <v>0</v>
      </c>
      <c r="O80" s="209">
        <f>'AG Jul 2019'!BB57</f>
        <v>15</v>
      </c>
      <c r="P80" s="209">
        <f>'AG Jul 2019'!BC57</f>
        <v>0</v>
      </c>
      <c r="Q80" s="390">
        <f>L80</f>
        <v>2591.0947999999999</v>
      </c>
      <c r="R80" s="390">
        <f>(Q80-(Q80*O80/100))</f>
        <v>2202.4305799999997</v>
      </c>
      <c r="S80" s="381">
        <f>Q80</f>
        <v>2591.0947999999999</v>
      </c>
      <c r="T80" s="381">
        <f>R80</f>
        <v>2202.4305799999997</v>
      </c>
      <c r="U80" s="210">
        <f>'AG Jul 2019'!BL57</f>
        <v>0</v>
      </c>
      <c r="V80" s="211" t="str">
        <f>'AG Jul 2019'!BM57</f>
        <v>n</v>
      </c>
    </row>
    <row r="81" spans="1:22" x14ac:dyDescent="0.15">
      <c r="A81" s="163" t="str">
        <f>'AG Jul 2019'!K58</f>
        <v>Red Energy</v>
      </c>
      <c r="B81" s="158" t="str">
        <f>'AG Jul 2019'!L58</f>
        <v>Living Energy Saver</v>
      </c>
      <c r="C81" s="215">
        <f>91*'AG Jul 2019'!M58/100</f>
        <v>91.091000000000008</v>
      </c>
      <c r="D81" s="215">
        <f>IF($C$61*$C$62&gt;='AG Jul 2019'!P58,('AG Jul 2019'!P58*'AG Jul 2019'!N58/100),(($C$61*$C$62)*'AG Jul 2019'!N58/100))</f>
        <v>350.99999999999994</v>
      </c>
      <c r="E81" s="215">
        <v>0</v>
      </c>
      <c r="F81" s="215">
        <f>IF(($C$61*$C$62&lt;'AG Jul 2019'!P58),(0),($C$61*$C$62-'AG Jul 2019'!P58)*'AG Jul 2019'!Q58/100)</f>
        <v>0</v>
      </c>
      <c r="G81" s="215">
        <f>($C$61*$C$63)*'AG Jul 2019'!AH58/100</f>
        <v>113.4</v>
      </c>
      <c r="H81" s="215">
        <f>($C$61*$C$64)*'AG Jul 2019'!W58/100</f>
        <v>50.4</v>
      </c>
      <c r="I81" s="215">
        <f t="shared" si="46"/>
        <v>605.89099999999996</v>
      </c>
      <c r="J81" s="389">
        <f t="shared" si="47"/>
        <v>2059.1999999999998</v>
      </c>
      <c r="K81" s="181">
        <f t="shared" si="48"/>
        <v>2423.5639999999999</v>
      </c>
      <c r="L81" s="181">
        <f t="shared" si="45"/>
        <v>2665.9204</v>
      </c>
      <c r="M81" s="209">
        <f>'AG Jul 2019'!AZ58</f>
        <v>0</v>
      </c>
      <c r="N81" s="209">
        <f>'AG Jul 2019'!BA58</f>
        <v>0</v>
      </c>
      <c r="O81" s="209">
        <f>'AG Jul 2019'!BB58</f>
        <v>10</v>
      </c>
      <c r="P81" s="209">
        <f>'AG Jul 2019'!BC58</f>
        <v>0</v>
      </c>
      <c r="Q81" s="390">
        <f>L81</f>
        <v>2665.9204</v>
      </c>
      <c r="R81" s="390">
        <f>(Q81-(Q81*O81/100))</f>
        <v>2399.32836</v>
      </c>
      <c r="S81" s="381">
        <f>Q81</f>
        <v>2665.9204</v>
      </c>
      <c r="T81" s="381">
        <f>R81</f>
        <v>2399.32836</v>
      </c>
      <c r="U81" s="210">
        <f>'AG Jul 2019'!BL58</f>
        <v>0</v>
      </c>
      <c r="V81" s="211" t="str">
        <f>'AG Jul 2019'!BM58</f>
        <v>n</v>
      </c>
    </row>
    <row r="82" spans="1:22" x14ac:dyDescent="0.15">
      <c r="A82" s="163" t="str">
        <f>'AG Jul 2019'!K59</f>
        <v>Simply Energy</v>
      </c>
      <c r="B82" s="158" t="str">
        <f>'AG Jul 2019'!L59</f>
        <v>Plus</v>
      </c>
      <c r="C82" s="215">
        <f>91*'AG Jul 2019'!M59/100</f>
        <v>82.826545454545453</v>
      </c>
      <c r="D82" s="215">
        <f>($C$61*$C$62)*'AG Jul 2019'!N59/100</f>
        <v>361.71818181818179</v>
      </c>
      <c r="E82" s="215">
        <v>0</v>
      </c>
      <c r="F82" s="215">
        <v>0</v>
      </c>
      <c r="G82" s="215">
        <f>($C$61*$C$63)*'AG Jul 2019'!AH59/100</f>
        <v>119.78181818181818</v>
      </c>
      <c r="H82" s="215">
        <f>($C$61*$C$64)*'AG Jul 2019'!W59/100</f>
        <v>60.741818181818182</v>
      </c>
      <c r="I82" s="215">
        <f t="shared" si="46"/>
        <v>625.06836363636364</v>
      </c>
      <c r="J82" s="389">
        <f t="shared" si="47"/>
        <v>2168.9672727272728</v>
      </c>
      <c r="K82" s="181">
        <f t="shared" si="48"/>
        <v>2500.2734545454546</v>
      </c>
      <c r="L82" s="181">
        <f t="shared" si="45"/>
        <v>2750.3008000000004</v>
      </c>
      <c r="M82" s="209">
        <f>'AG Jul 2019'!AZ59</f>
        <v>0</v>
      </c>
      <c r="N82" s="209">
        <f>'AG Jul 2019'!BA59</f>
        <v>0</v>
      </c>
      <c r="O82" s="209">
        <f>'AG Jul 2019'!BB59</f>
        <v>0</v>
      </c>
      <c r="P82" s="209">
        <f>'AG Jul 2019'!BC59</f>
        <v>0</v>
      </c>
      <c r="Q82" s="209">
        <f t="shared" ref="Q82:Q86" si="56">K82</f>
        <v>2500.2734545454546</v>
      </c>
      <c r="R82" s="209">
        <f>Q82</f>
        <v>2500.2734545454546</v>
      </c>
      <c r="S82" s="381">
        <f t="shared" si="49"/>
        <v>2750.3008000000004</v>
      </c>
      <c r="T82" s="381">
        <f t="shared" si="49"/>
        <v>2750.3008000000004</v>
      </c>
      <c r="U82" s="210">
        <f>'AG Jul 2019'!BL59</f>
        <v>0</v>
      </c>
      <c r="V82" s="211" t="str">
        <f>'AG Jul 2019'!BM59</f>
        <v>n</v>
      </c>
    </row>
    <row r="83" spans="1:22" x14ac:dyDescent="0.15">
      <c r="A83" s="163" t="str">
        <f>'AG Jul 2019'!K60</f>
        <v>1st Energy</v>
      </c>
      <c r="B83" s="158" t="str">
        <f>'AG Jul 2019'!L60</f>
        <v>1st Saver</v>
      </c>
      <c r="C83" s="215">
        <f>91*'AG Jul 2019'!M60/100</f>
        <v>90.09</v>
      </c>
      <c r="D83" s="215">
        <f>($C$61*$C$62)*'AG Jul 2019'!N60/100</f>
        <v>395.75454545454545</v>
      </c>
      <c r="E83" s="215">
        <v>0</v>
      </c>
      <c r="F83" s="215">
        <v>0</v>
      </c>
      <c r="G83" s="215">
        <f>($C$61*$C$63)*'AG Jul 2019'!AH60/100</f>
        <v>124.00363636363637</v>
      </c>
      <c r="H83" s="215">
        <f>($C$61*$C$64)*'AG Jul 2019'!W60/100</f>
        <v>67.61454545454545</v>
      </c>
      <c r="I83" s="215">
        <f t="shared" si="46"/>
        <v>677.46272727272731</v>
      </c>
      <c r="J83" s="389">
        <f t="shared" si="47"/>
        <v>2349.4909090909091</v>
      </c>
      <c r="K83" s="181">
        <f t="shared" si="48"/>
        <v>2709.8509090909092</v>
      </c>
      <c r="L83" s="181">
        <f t="shared" si="45"/>
        <v>2980.8360000000002</v>
      </c>
      <c r="M83" s="209">
        <f>'AG Jul 2019'!AZ60</f>
        <v>0</v>
      </c>
      <c r="N83" s="209">
        <f>'AG Jul 2019'!BA60</f>
        <v>0</v>
      </c>
      <c r="O83" s="209">
        <f>'AG Jul 2019'!BB60</f>
        <v>7</v>
      </c>
      <c r="P83" s="209">
        <f>'AG Jul 2019'!BC60</f>
        <v>0</v>
      </c>
      <c r="Q83" s="209">
        <f t="shared" si="56"/>
        <v>2709.8509090909092</v>
      </c>
      <c r="R83" s="209">
        <f>(Q83-(Q83*O83/100))</f>
        <v>2520.1613454545454</v>
      </c>
      <c r="S83" s="381">
        <f t="shared" ref="S83:S86" si="57">K83*1.1</f>
        <v>2980.8360000000002</v>
      </c>
      <c r="T83" s="381">
        <f t="shared" si="49"/>
        <v>2772.1774800000003</v>
      </c>
      <c r="U83" s="210">
        <f>'AG Jul 2019'!BL60</f>
        <v>0</v>
      </c>
      <c r="V83" s="211" t="str">
        <f>'AG Jul 2019'!BM60</f>
        <v>n</v>
      </c>
    </row>
    <row r="84" spans="1:22" x14ac:dyDescent="0.15">
      <c r="A84" s="163" t="str">
        <f>'AG Jul 2019'!K61</f>
        <v>Amaysim</v>
      </c>
      <c r="B84" s="158" t="str">
        <f>'AG Jul 2019'!L61</f>
        <v>Electricity as you go</v>
      </c>
      <c r="C84" s="215">
        <f>91*'AG Jul 2019'!M61/100</f>
        <v>67.091818181818169</v>
      </c>
      <c r="D84" s="215">
        <f>($C$61*$C$62)*'AG Jul 2019'!N61/100</f>
        <v>385.69090909090903</v>
      </c>
      <c r="E84" s="215">
        <v>0</v>
      </c>
      <c r="F84" s="215">
        <v>0</v>
      </c>
      <c r="G84" s="215">
        <f>($C$61*$C$63)*'AG Jul 2019'!AH61/100</f>
        <v>123.36545454545454</v>
      </c>
      <c r="H84" s="215">
        <f>($C$61*$C$64)*'AG Jul 2019'!W61/100</f>
        <v>73.047272727272727</v>
      </c>
      <c r="I84" s="215">
        <f t="shared" si="46"/>
        <v>649.19545454545437</v>
      </c>
      <c r="J84" s="389">
        <f t="shared" si="47"/>
        <v>2328.4145454545446</v>
      </c>
      <c r="K84" s="181">
        <f t="shared" si="48"/>
        <v>2596.7818181818175</v>
      </c>
      <c r="L84" s="181">
        <f t="shared" si="45"/>
        <v>2856.4599999999996</v>
      </c>
      <c r="M84" s="209">
        <f>'AG Jul 2019'!AZ61</f>
        <v>0</v>
      </c>
      <c r="N84" s="209">
        <f>'AG Jul 2019'!BA61</f>
        <v>0</v>
      </c>
      <c r="O84" s="209">
        <f>'AG Jul 2019'!BB61</f>
        <v>0</v>
      </c>
      <c r="P84" s="209">
        <f>'AG Jul 2019'!BC61</f>
        <v>0</v>
      </c>
      <c r="Q84" s="209">
        <f t="shared" si="56"/>
        <v>2596.7818181818175</v>
      </c>
      <c r="R84" s="209">
        <f>Q84</f>
        <v>2596.7818181818175</v>
      </c>
      <c r="S84" s="381">
        <f t="shared" si="57"/>
        <v>2856.4599999999996</v>
      </c>
      <c r="T84" s="381">
        <f t="shared" ref="T84:T86" si="58">R84*1.1</f>
        <v>2856.4599999999996</v>
      </c>
      <c r="U84" s="210">
        <f>'AG Jul 2019'!BL61</f>
        <v>0</v>
      </c>
      <c r="V84" s="211" t="str">
        <f>'AG Jul 2019'!BM61</f>
        <v>n</v>
      </c>
    </row>
    <row r="85" spans="1:22" x14ac:dyDescent="0.15">
      <c r="A85" s="163" t="str">
        <f>'AG Jul 2019'!K62</f>
        <v>DC Power Co</v>
      </c>
      <c r="B85" s="158" t="str">
        <f>'AG Jul 2019'!L62</f>
        <v>Market offer</v>
      </c>
      <c r="C85" s="215">
        <f>(91*'AG Jul 2019'!M62/100)+('AG Jul 2019'!M62/4)</f>
        <v>98.125454545454531</v>
      </c>
      <c r="D85" s="215">
        <f>($C$61*$C$62)*'AG Jul 2019'!N62/100</f>
        <v>369</v>
      </c>
      <c r="E85" s="215">
        <v>0</v>
      </c>
      <c r="F85" s="215">
        <v>0</v>
      </c>
      <c r="G85" s="215">
        <f>($C$61*$C$63)*'AG Jul 2019'!AH62/100</f>
        <v>124.15090909090908</v>
      </c>
      <c r="H85" s="215">
        <f>($C$61*$C$64)*'AG Jul 2019'!W62/100</f>
        <v>75.632727272727266</v>
      </c>
      <c r="I85" s="215">
        <f t="shared" si="46"/>
        <v>666.90909090909088</v>
      </c>
      <c r="J85" s="389">
        <f t="shared" si="47"/>
        <v>2275.1345454545453</v>
      </c>
      <c r="K85" s="181">
        <f t="shared" si="48"/>
        <v>2667.6363636363635</v>
      </c>
      <c r="L85" s="181">
        <f t="shared" si="45"/>
        <v>2934.4</v>
      </c>
      <c r="M85" s="209">
        <f>'AG Jul 2019'!AZ62</f>
        <v>0</v>
      </c>
      <c r="N85" s="209">
        <f>'AG Jul 2019'!BA62</f>
        <v>0</v>
      </c>
      <c r="O85" s="209">
        <f>'AG Jul 2019'!BB62</f>
        <v>0</v>
      </c>
      <c r="P85" s="209">
        <f>'AG Jul 2019'!BC62</f>
        <v>0</v>
      </c>
      <c r="Q85" s="209">
        <f t="shared" si="56"/>
        <v>2667.6363636363635</v>
      </c>
      <c r="R85" s="209">
        <f t="shared" ref="R85:R86" si="59">Q85</f>
        <v>2667.6363636363635</v>
      </c>
      <c r="S85" s="381">
        <f t="shared" si="57"/>
        <v>2934.4</v>
      </c>
      <c r="T85" s="381">
        <f t="shared" si="58"/>
        <v>2934.4</v>
      </c>
      <c r="U85" s="210">
        <f>'AG Jul 2019'!BL62</f>
        <v>0</v>
      </c>
      <c r="V85" s="211" t="str">
        <f>'AG Jul 2019'!BM62</f>
        <v>n</v>
      </c>
    </row>
    <row r="86" spans="1:22" ht="15" thickBot="1" x14ac:dyDescent="0.2">
      <c r="A86" s="204" t="str">
        <f>'AG Jul 2019'!K63</f>
        <v>ReAmped Energy</v>
      </c>
      <c r="B86" s="205" t="str">
        <f>'AG Jul 2019'!L63</f>
        <v>Market offer</v>
      </c>
      <c r="C86" s="216">
        <f>91*'AG Jul 2019'!M63/100</f>
        <v>82.445999999999998</v>
      </c>
      <c r="D86" s="216">
        <f>($C$61*$C$62)*'AG Jul 2019'!N63/100</f>
        <v>373.49999999999994</v>
      </c>
      <c r="E86" s="216">
        <v>0</v>
      </c>
      <c r="F86" s="216">
        <v>0</v>
      </c>
      <c r="G86" s="216">
        <f>($C$61*$C$63)*'AG Jul 2019'!AH63/100</f>
        <v>89.1</v>
      </c>
      <c r="H86" s="216">
        <f>($C$61*$C$64)*'AG Jul 2019'!W63/100</f>
        <v>38.159999999999997</v>
      </c>
      <c r="I86" s="216">
        <f t="shared" si="46"/>
        <v>583.2059999999999</v>
      </c>
      <c r="J86" s="391">
        <f t="shared" si="47"/>
        <v>2003.0399999999995</v>
      </c>
      <c r="K86" s="191">
        <f t="shared" si="48"/>
        <v>2332.8239999999996</v>
      </c>
      <c r="L86" s="191">
        <f t="shared" si="45"/>
        <v>2566.1063999999997</v>
      </c>
      <c r="M86" s="212">
        <f>'AG Jul 2019'!AZ63</f>
        <v>0</v>
      </c>
      <c r="N86" s="212">
        <f>'AG Jul 2019'!BA63</f>
        <v>0</v>
      </c>
      <c r="O86" s="212">
        <f>'AG Jul 2019'!BB63</f>
        <v>0</v>
      </c>
      <c r="P86" s="212">
        <f>'AG Jul 2019'!BC63</f>
        <v>0</v>
      </c>
      <c r="Q86" s="212">
        <f t="shared" si="56"/>
        <v>2332.8239999999996</v>
      </c>
      <c r="R86" s="212">
        <f t="shared" si="59"/>
        <v>2332.8239999999996</v>
      </c>
      <c r="S86" s="382">
        <f t="shared" si="57"/>
        <v>2566.1063999999997</v>
      </c>
      <c r="T86" s="382">
        <f t="shared" si="58"/>
        <v>2566.1063999999997</v>
      </c>
      <c r="U86" s="213">
        <f>'AG Jul 2019'!BL63</f>
        <v>0</v>
      </c>
      <c r="V86" s="214" t="str">
        <f>'AG Jul 2019'!BM63</f>
        <v>n</v>
      </c>
    </row>
  </sheetData>
  <sheetProtection algorithmName="SHA-512" hashValue="QysAHGOgg1CP7yd3Sc5IZMrioDHZueUcnFSVLlE4pLEo3MqA6rez3toCOlaNghmesXiGZ5SW7FOAudrur9jjiw==" saltValue="OY7kmnuPQj46Gxb7ePecPw==" spinCount="100000" sheet="1" objects="1" scenarios="1"/>
  <pageMargins left="0.75" right="0.75" top="1" bottom="1" header="0.5" footer="0.5"/>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49F045-8633-C04A-B2DB-596C044088DC}">
  <sheetPr codeName="Sheet7"/>
  <dimension ref="A1:V86"/>
  <sheetViews>
    <sheetView workbookViewId="0">
      <selection activeCell="C50" sqref="C50"/>
    </sheetView>
  </sheetViews>
  <sheetFormatPr baseColWidth="10" defaultRowHeight="13" x14ac:dyDescent="0.15"/>
  <cols>
    <col min="1" max="2" width="20.33203125" style="266" customWidth="1"/>
    <col min="3" max="9" width="12.1640625" style="266" customWidth="1"/>
    <col min="10" max="11" width="12.1640625" style="266" hidden="1" customWidth="1"/>
    <col min="12" max="16" width="12.1640625" style="266" customWidth="1"/>
    <col min="17" max="18" width="12.1640625" style="266" hidden="1" customWidth="1"/>
    <col min="19" max="22" width="12.1640625" style="266" customWidth="1"/>
    <col min="23" max="16384" width="10.83203125" style="266"/>
  </cols>
  <sheetData>
    <row r="1" spans="1:22" ht="14" x14ac:dyDescent="0.15">
      <c r="A1" s="265" t="s">
        <v>561</v>
      </c>
      <c r="B1" s="265"/>
      <c r="C1" s="265"/>
      <c r="D1" s="265"/>
      <c r="E1" s="265"/>
      <c r="F1" s="265"/>
      <c r="G1" s="265"/>
      <c r="H1" s="265"/>
      <c r="I1" s="265"/>
      <c r="J1" s="265"/>
      <c r="K1" s="265"/>
      <c r="L1" s="265"/>
      <c r="M1" s="265"/>
      <c r="N1" s="265"/>
      <c r="O1" s="265"/>
      <c r="P1" s="265"/>
      <c r="Q1" s="265"/>
      <c r="R1" s="265"/>
      <c r="S1" s="265"/>
      <c r="T1" s="265"/>
      <c r="U1" s="265"/>
      <c r="V1" s="265"/>
    </row>
    <row r="2" spans="1:22" ht="14" x14ac:dyDescent="0.15">
      <c r="A2" s="267" t="s">
        <v>694</v>
      </c>
      <c r="B2" s="265"/>
      <c r="C2" s="265"/>
      <c r="D2" s="265"/>
      <c r="E2" s="265"/>
      <c r="F2" s="265"/>
      <c r="G2" s="265"/>
      <c r="H2" s="265"/>
      <c r="I2" s="265"/>
      <c r="J2" s="265"/>
      <c r="K2" s="265"/>
      <c r="L2" s="265"/>
      <c r="M2" s="265"/>
      <c r="N2" s="265"/>
      <c r="O2" s="265"/>
      <c r="P2" s="265"/>
      <c r="Q2" s="265"/>
      <c r="R2" s="265"/>
      <c r="S2" s="265"/>
      <c r="T2" s="265"/>
      <c r="U2" s="265"/>
      <c r="V2" s="265"/>
    </row>
    <row r="3" spans="1:22" ht="15" thickBot="1" x14ac:dyDescent="0.2">
      <c r="A3" s="265"/>
      <c r="B3" s="265"/>
      <c r="C3" s="265"/>
      <c r="D3" s="265"/>
      <c r="E3" s="265"/>
      <c r="F3" s="265"/>
      <c r="G3" s="268"/>
      <c r="H3" s="265"/>
      <c r="I3" s="265"/>
      <c r="J3" s="265"/>
      <c r="K3" s="265"/>
      <c r="L3" s="265"/>
      <c r="M3" s="265"/>
      <c r="N3" s="265"/>
      <c r="O3" s="265"/>
      <c r="P3" s="265"/>
      <c r="Q3" s="265"/>
      <c r="R3" s="265"/>
      <c r="S3" s="265"/>
      <c r="T3" s="265"/>
      <c r="U3" s="265"/>
      <c r="V3" s="265"/>
    </row>
    <row r="4" spans="1:22" ht="14" x14ac:dyDescent="0.15">
      <c r="A4" s="166" t="s">
        <v>639</v>
      </c>
      <c r="B4" s="167"/>
      <c r="C4" s="167"/>
      <c r="D4" s="167"/>
      <c r="E4" s="167"/>
      <c r="F4" s="167"/>
      <c r="G4" s="167"/>
      <c r="H4" s="167"/>
      <c r="I4" s="167"/>
      <c r="J4" s="167"/>
      <c r="K4" s="167"/>
      <c r="L4" s="167"/>
      <c r="M4" s="167"/>
      <c r="N4" s="167"/>
      <c r="O4" s="167"/>
      <c r="P4" s="167"/>
      <c r="Q4" s="167"/>
      <c r="R4" s="167"/>
      <c r="S4" s="167"/>
      <c r="T4" s="167"/>
      <c r="U4" s="167"/>
      <c r="V4" s="173"/>
    </row>
    <row r="5" spans="1:22" ht="14" x14ac:dyDescent="0.15">
      <c r="A5" s="168" t="s">
        <v>247</v>
      </c>
      <c r="B5" s="78"/>
      <c r="C5" s="164">
        <v>1800</v>
      </c>
      <c r="D5" s="78"/>
      <c r="E5" s="78"/>
      <c r="F5" s="78"/>
      <c r="G5" s="78"/>
      <c r="H5" s="78"/>
      <c r="I5" s="78"/>
      <c r="J5" s="78"/>
      <c r="K5" s="78"/>
      <c r="L5" s="78"/>
      <c r="M5" s="78"/>
      <c r="N5" s="78"/>
      <c r="O5" s="78"/>
      <c r="P5" s="78"/>
      <c r="Q5" s="78"/>
      <c r="R5" s="78"/>
      <c r="S5" s="78"/>
      <c r="T5" s="78"/>
      <c r="U5" s="78"/>
      <c r="V5" s="174"/>
    </row>
    <row r="6" spans="1:22" ht="14" x14ac:dyDescent="0.15">
      <c r="A6" s="168"/>
      <c r="B6" s="78"/>
      <c r="C6" s="78"/>
      <c r="D6" s="78"/>
      <c r="E6" s="78"/>
      <c r="F6" s="78"/>
      <c r="G6" s="78"/>
      <c r="H6" s="78"/>
      <c r="I6" s="78"/>
      <c r="J6" s="78"/>
      <c r="K6" s="78"/>
      <c r="L6" s="78"/>
      <c r="M6" s="78"/>
      <c r="N6" s="78"/>
      <c r="O6" s="78"/>
      <c r="P6" s="78"/>
      <c r="Q6" s="78"/>
      <c r="R6" s="78"/>
      <c r="S6" s="78"/>
      <c r="T6" s="78"/>
      <c r="U6" s="78"/>
      <c r="V6" s="174"/>
    </row>
    <row r="7" spans="1:22" ht="75" x14ac:dyDescent="0.15">
      <c r="A7" s="363" t="s">
        <v>248</v>
      </c>
      <c r="B7" s="364" t="s">
        <v>249</v>
      </c>
      <c r="C7" s="365" t="s">
        <v>250</v>
      </c>
      <c r="D7" s="365" t="s">
        <v>251</v>
      </c>
      <c r="E7" s="365" t="s">
        <v>597</v>
      </c>
      <c r="F7" s="388" t="s">
        <v>598</v>
      </c>
      <c r="G7" s="365" t="s">
        <v>599</v>
      </c>
      <c r="H7" s="366" t="s">
        <v>398</v>
      </c>
      <c r="I7" s="365" t="s">
        <v>746</v>
      </c>
      <c r="J7" s="373" t="s">
        <v>303</v>
      </c>
      <c r="K7" s="374" t="s">
        <v>600</v>
      </c>
      <c r="L7" s="367" t="s">
        <v>1070</v>
      </c>
      <c r="M7" s="368" t="s">
        <v>361</v>
      </c>
      <c r="N7" s="368" t="s">
        <v>287</v>
      </c>
      <c r="O7" s="368" t="s">
        <v>275</v>
      </c>
      <c r="P7" s="368" t="s">
        <v>335</v>
      </c>
      <c r="Q7" s="376" t="s">
        <v>239</v>
      </c>
      <c r="R7" s="376" t="s">
        <v>240</v>
      </c>
      <c r="S7" s="369" t="s">
        <v>334</v>
      </c>
      <c r="T7" s="369" t="s">
        <v>428</v>
      </c>
      <c r="U7" s="368" t="s">
        <v>276</v>
      </c>
      <c r="V7" s="370" t="s">
        <v>509</v>
      </c>
    </row>
    <row r="8" spans="1:22" ht="14" x14ac:dyDescent="0.15">
      <c r="A8" s="175" t="str">
        <f>'END Jul 2019'!K2</f>
        <v>Energy Locals</v>
      </c>
      <c r="B8" s="15" t="str">
        <f>'END Jul 2019'!L2</f>
        <v>Super Saver</v>
      </c>
      <c r="C8" s="176">
        <f>91*'END Jul 2019'!M2/100</f>
        <v>117.0590909090909</v>
      </c>
      <c r="D8" s="176">
        <f>$C$5*'END Jul 2019'!N2/100</f>
        <v>400.90909090909088</v>
      </c>
      <c r="E8" s="176">
        <v>0</v>
      </c>
      <c r="F8" s="176">
        <v>0</v>
      </c>
      <c r="G8" s="176">
        <v>0</v>
      </c>
      <c r="H8" s="176">
        <v>0</v>
      </c>
      <c r="I8" s="176">
        <f>SUM(C8:H8)</f>
        <v>517.96818181818173</v>
      </c>
      <c r="J8" s="389">
        <f>(I8-C8)*4</f>
        <v>1603.6363636363633</v>
      </c>
      <c r="K8" s="178">
        <f>I8*4</f>
        <v>2071.8727272727269</v>
      </c>
      <c r="L8" s="178">
        <f>K8*1.1</f>
        <v>2279.06</v>
      </c>
      <c r="M8" s="179">
        <f>'END Jul 2019'!AZ2</f>
        <v>0</v>
      </c>
      <c r="N8" s="179">
        <f>'END Jul 2019'!BA2</f>
        <v>0</v>
      </c>
      <c r="O8" s="179">
        <f>'END Jul 2019'!BB2</f>
        <v>0</v>
      </c>
      <c r="P8" s="179">
        <f>'END Jul 2019'!BC2</f>
        <v>0</v>
      </c>
      <c r="Q8" s="209">
        <f>K8</f>
        <v>2071.8727272727269</v>
      </c>
      <c r="R8" s="209">
        <f>Q8</f>
        <v>2071.8727272727269</v>
      </c>
      <c r="S8" s="381">
        <f>Q8*1.1</f>
        <v>2279.06</v>
      </c>
      <c r="T8" s="381">
        <f>R8*1.1</f>
        <v>2279.06</v>
      </c>
      <c r="U8" s="182">
        <f>'END Jul 2019'!BJ2</f>
        <v>0</v>
      </c>
      <c r="V8" s="183">
        <f>'END Jul 2019'!BK2</f>
        <v>0</v>
      </c>
    </row>
    <row r="9" spans="1:22" ht="14" x14ac:dyDescent="0.15">
      <c r="A9" s="175" t="str">
        <f>'END Jul 2019'!K3</f>
        <v>AGL</v>
      </c>
      <c r="B9" s="15" t="str">
        <f>'END Jul 2019'!L3</f>
        <v>Smart Saver</v>
      </c>
      <c r="C9" s="176">
        <f>91*'END Jul 2019'!M3/100</f>
        <v>74.62</v>
      </c>
      <c r="D9" s="176">
        <f>$C$5*'END Jul 2019'!N3/100</f>
        <v>464.23636363636359</v>
      </c>
      <c r="E9" s="176">
        <v>0</v>
      </c>
      <c r="F9" s="176">
        <v>0</v>
      </c>
      <c r="G9" s="176">
        <v>0</v>
      </c>
      <c r="H9" s="176">
        <v>0</v>
      </c>
      <c r="I9" s="176">
        <f t="shared" ref="I9:I24" si="0">SUM(C9:H9)</f>
        <v>538.85636363636354</v>
      </c>
      <c r="J9" s="389">
        <f t="shared" ref="J9:J27" si="1">(I9-C9)*4</f>
        <v>1856.9454545454541</v>
      </c>
      <c r="K9" s="178">
        <f t="shared" ref="K9:K27" si="2">I9*4</f>
        <v>2155.4254545454542</v>
      </c>
      <c r="L9" s="178">
        <f t="shared" ref="L9:L27" si="3">K9*1.1</f>
        <v>2370.9679999999998</v>
      </c>
      <c r="M9" s="179">
        <f>'END Jul 2019'!AZ3</f>
        <v>7</v>
      </c>
      <c r="N9" s="179">
        <f>'END Jul 2019'!BA3</f>
        <v>0</v>
      </c>
      <c r="O9" s="179">
        <f>'END Jul 2019'!BB3</f>
        <v>0</v>
      </c>
      <c r="P9" s="179">
        <f>'END Jul 2019'!BC3</f>
        <v>0</v>
      </c>
      <c r="Q9" s="209">
        <f>K9-(K9*M9/100)</f>
        <v>2004.5456727272724</v>
      </c>
      <c r="R9" s="209">
        <f>Q9</f>
        <v>2004.5456727272724</v>
      </c>
      <c r="S9" s="381">
        <f t="shared" ref="S9:T24" si="4">Q9*1.1</f>
        <v>2205.0002399999998</v>
      </c>
      <c r="T9" s="381">
        <f t="shared" si="4"/>
        <v>2205.0002399999998</v>
      </c>
      <c r="U9" s="182">
        <f>'END Jul 2019'!BJ3</f>
        <v>0</v>
      </c>
      <c r="V9" s="183">
        <f>'END Jul 2019'!BK3</f>
        <v>0</v>
      </c>
    </row>
    <row r="10" spans="1:22" ht="14" x14ac:dyDescent="0.15">
      <c r="A10" s="175" t="str">
        <f>'END Jul 2019'!K4</f>
        <v>Alinta Energy</v>
      </c>
      <c r="B10" s="15" t="str">
        <f>'END Jul 2019'!L4</f>
        <v>No fuss</v>
      </c>
      <c r="C10" s="176">
        <f>91*'END Jul 2019'!M4/100</f>
        <v>75.53</v>
      </c>
      <c r="D10" s="176">
        <f>$C$5*'END Jul 2019'!N4/100</f>
        <v>390.6</v>
      </c>
      <c r="E10" s="176">
        <v>0</v>
      </c>
      <c r="F10" s="176">
        <v>0</v>
      </c>
      <c r="G10" s="176">
        <v>0</v>
      </c>
      <c r="H10" s="176">
        <v>0</v>
      </c>
      <c r="I10" s="176">
        <f t="shared" si="0"/>
        <v>466.13</v>
      </c>
      <c r="J10" s="389">
        <f t="shared" si="1"/>
        <v>1562.4</v>
      </c>
      <c r="K10" s="178">
        <f t="shared" si="2"/>
        <v>1864.52</v>
      </c>
      <c r="L10" s="178">
        <f t="shared" si="3"/>
        <v>2050.9720000000002</v>
      </c>
      <c r="M10" s="179">
        <f>'END Jul 2019'!AZ4</f>
        <v>0</v>
      </c>
      <c r="N10" s="179">
        <f>'END Jul 2019'!BA4</f>
        <v>0</v>
      </c>
      <c r="O10" s="179">
        <f>'END Jul 2019'!BB4</f>
        <v>0</v>
      </c>
      <c r="P10" s="179">
        <f>'END Jul 2019'!BC4</f>
        <v>0</v>
      </c>
      <c r="Q10" s="209">
        <f>K10</f>
        <v>1864.52</v>
      </c>
      <c r="R10" s="209">
        <f>Q10</f>
        <v>1864.52</v>
      </c>
      <c r="S10" s="381">
        <f t="shared" si="4"/>
        <v>2050.9720000000002</v>
      </c>
      <c r="T10" s="381">
        <f t="shared" si="4"/>
        <v>2050.9720000000002</v>
      </c>
      <c r="U10" s="182">
        <f>'END Jul 2019'!BJ4</f>
        <v>0</v>
      </c>
      <c r="V10" s="183">
        <f>'END Jul 2019'!BK4</f>
        <v>0</v>
      </c>
    </row>
    <row r="11" spans="1:22" ht="14" x14ac:dyDescent="0.15">
      <c r="A11" s="175" t="str">
        <f>'END Jul 2019'!K5</f>
        <v>Click Energy</v>
      </c>
      <c r="B11" s="15" t="str">
        <f>'END Jul 2019'!L5</f>
        <v>Banksia</v>
      </c>
      <c r="C11" s="176">
        <f>91*'END Jul 2019'!M5/100</f>
        <v>71.087545454545463</v>
      </c>
      <c r="D11" s="176">
        <f>$C$5*'END Jul 2019'!N5/100</f>
        <v>429.38181818181818</v>
      </c>
      <c r="E11" s="176">
        <v>0</v>
      </c>
      <c r="F11" s="176">
        <v>0</v>
      </c>
      <c r="G11" s="176">
        <v>0</v>
      </c>
      <c r="H11" s="176">
        <v>0</v>
      </c>
      <c r="I11" s="176">
        <f t="shared" si="0"/>
        <v>500.46936363636365</v>
      </c>
      <c r="J11" s="389">
        <f t="shared" si="1"/>
        <v>1717.5272727272727</v>
      </c>
      <c r="K11" s="178">
        <f t="shared" si="2"/>
        <v>2001.8774545454546</v>
      </c>
      <c r="L11" s="178">
        <f t="shared" si="3"/>
        <v>2202.0652000000005</v>
      </c>
      <c r="M11" s="179">
        <f>'END Jul 2019'!AZ5</f>
        <v>0</v>
      </c>
      <c r="N11" s="179">
        <f>'END Jul 2019'!BA5</f>
        <v>0</v>
      </c>
      <c r="O11" s="179">
        <f>'END Jul 2019'!BB5</f>
        <v>0</v>
      </c>
      <c r="P11" s="179">
        <f>'END Jul 2019'!BC5</f>
        <v>0</v>
      </c>
      <c r="Q11" s="209">
        <f t="shared" ref="Q11:Q15" si="5">K11</f>
        <v>2001.8774545454546</v>
      </c>
      <c r="R11" s="209">
        <f t="shared" ref="R11:R12" si="6">Q11</f>
        <v>2001.8774545454546</v>
      </c>
      <c r="S11" s="381">
        <f t="shared" si="4"/>
        <v>2202.0652000000005</v>
      </c>
      <c r="T11" s="381">
        <f t="shared" si="4"/>
        <v>2202.0652000000005</v>
      </c>
      <c r="U11" s="182">
        <f>'END Jul 2019'!BJ5</f>
        <v>0</v>
      </c>
      <c r="V11" s="183">
        <f>'END Jul 2019'!BK5</f>
        <v>0</v>
      </c>
    </row>
    <row r="12" spans="1:22" ht="14" x14ac:dyDescent="0.15">
      <c r="A12" s="175" t="str">
        <f>'END Jul 2019'!K6</f>
        <v>Commander</v>
      </c>
      <c r="B12" s="15" t="str">
        <f>'END Jul 2019'!L6</f>
        <v>Market offer</v>
      </c>
      <c r="C12" s="176">
        <f>91*'END Jul 2019'!M6/100</f>
        <v>76.812272727272713</v>
      </c>
      <c r="D12" s="176">
        <f>$C$5*'END Jul 2019'!N6/100</f>
        <v>415.14545454545458</v>
      </c>
      <c r="E12" s="176">
        <v>0</v>
      </c>
      <c r="F12" s="176">
        <v>0</v>
      </c>
      <c r="G12" s="176">
        <v>0</v>
      </c>
      <c r="H12" s="176">
        <v>0</v>
      </c>
      <c r="I12" s="176">
        <f t="shared" si="0"/>
        <v>491.95772727272731</v>
      </c>
      <c r="J12" s="389">
        <f t="shared" si="1"/>
        <v>1660.5818181818183</v>
      </c>
      <c r="K12" s="178">
        <f t="shared" si="2"/>
        <v>1967.8309090909092</v>
      </c>
      <c r="L12" s="178">
        <f t="shared" si="3"/>
        <v>2164.6140000000005</v>
      </c>
      <c r="M12" s="179">
        <f>'END Jul 2019'!AZ6</f>
        <v>0</v>
      </c>
      <c r="N12" s="179">
        <f>'END Jul 2019'!BA6</f>
        <v>0</v>
      </c>
      <c r="O12" s="179">
        <f>'END Jul 2019'!BB6</f>
        <v>0</v>
      </c>
      <c r="P12" s="179">
        <f>'END Jul 2019'!BC6</f>
        <v>0</v>
      </c>
      <c r="Q12" s="209">
        <f t="shared" si="5"/>
        <v>1967.8309090909092</v>
      </c>
      <c r="R12" s="209">
        <f t="shared" si="6"/>
        <v>1967.8309090909092</v>
      </c>
      <c r="S12" s="381">
        <f t="shared" si="4"/>
        <v>2164.6140000000005</v>
      </c>
      <c r="T12" s="381">
        <f t="shared" si="4"/>
        <v>2164.6140000000005</v>
      </c>
      <c r="U12" s="182">
        <f>'END Jul 2019'!BJ6</f>
        <v>0</v>
      </c>
      <c r="V12" s="183">
        <f>'END Jul 2019'!BK6</f>
        <v>0</v>
      </c>
    </row>
    <row r="13" spans="1:22" ht="14" x14ac:dyDescent="0.15">
      <c r="A13" s="175" t="str">
        <f>'END Jul 2019'!K7</f>
        <v>CovaU</v>
      </c>
      <c r="B13" s="15" t="str">
        <f>'END Jul 2019'!L7</f>
        <v>Freedom</v>
      </c>
      <c r="C13" s="176">
        <f>91*'END Jul 2019'!M7/100</f>
        <v>98.28</v>
      </c>
      <c r="D13" s="176">
        <f>$C$5*'END Jul 2019'!N7/100</f>
        <v>504</v>
      </c>
      <c r="E13" s="176">
        <v>0</v>
      </c>
      <c r="F13" s="176">
        <v>0</v>
      </c>
      <c r="G13" s="176">
        <v>0</v>
      </c>
      <c r="H13" s="176">
        <v>0</v>
      </c>
      <c r="I13" s="176">
        <f t="shared" si="0"/>
        <v>602.28</v>
      </c>
      <c r="J13" s="389">
        <f t="shared" si="1"/>
        <v>2016</v>
      </c>
      <c r="K13" s="178">
        <f t="shared" si="2"/>
        <v>2409.12</v>
      </c>
      <c r="L13" s="178">
        <f t="shared" si="3"/>
        <v>2650.0320000000002</v>
      </c>
      <c r="M13" s="179">
        <f>'END Jul 2019'!AZ7</f>
        <v>0</v>
      </c>
      <c r="N13" s="179">
        <f>'END Jul 2019'!BA7</f>
        <v>0</v>
      </c>
      <c r="O13" s="179">
        <f>'END Jul 2019'!BB7</f>
        <v>25</v>
      </c>
      <c r="P13" s="179">
        <f>'END Jul 2019'!BC7</f>
        <v>0</v>
      </c>
      <c r="Q13" s="209">
        <f t="shared" si="5"/>
        <v>2409.12</v>
      </c>
      <c r="R13" s="209">
        <f>(Q13-(Q13*O13/100))</f>
        <v>1806.84</v>
      </c>
      <c r="S13" s="381">
        <f t="shared" si="4"/>
        <v>2650.0320000000002</v>
      </c>
      <c r="T13" s="381">
        <f t="shared" si="4"/>
        <v>1987.5240000000001</v>
      </c>
      <c r="U13" s="182">
        <f>'END Jul 2019'!BJ7</f>
        <v>0</v>
      </c>
      <c r="V13" s="183">
        <f>'END Jul 2019'!BK7</f>
        <v>0</v>
      </c>
    </row>
    <row r="14" spans="1:22" ht="14" x14ac:dyDescent="0.15">
      <c r="A14" s="175" t="str">
        <f>'END Jul 2019'!K8</f>
        <v>Diamond Energy</v>
      </c>
      <c r="B14" s="15" t="str">
        <f>'END Jul 2019'!L8</f>
        <v>Pay on time discount</v>
      </c>
      <c r="C14" s="176">
        <f>91*'END Jul 2019'!M8/100</f>
        <v>81.444999999999993</v>
      </c>
      <c r="D14" s="176">
        <f>IF($C$5&gt;='END Jul 2019'!P8,('END Jul 2019'!P8*'END Jul 2019'!N8/100),($C$5*'END Jul 2019'!N8/100))</f>
        <v>76.98</v>
      </c>
      <c r="E14" s="176">
        <f>IF($C$5&lt;'END Jul 2019'!P8,0,IF(($C$5)&lt;='END Jul 2019'!R8,(($C$5-'END Jul 2019'!P8)*'END Jul 2019'!Q8/100),(('END Jul 2019'!R8-'END Jul 2019'!P8)*'END Jul 2019'!Q8/100)))</f>
        <v>194.25599999999997</v>
      </c>
      <c r="F14" s="176">
        <v>0</v>
      </c>
      <c r="G14" s="176">
        <v>0</v>
      </c>
      <c r="H14" s="176">
        <f>IF(($C$5&lt;'END Jul 2019'!R8),(0),($C$5-'END Jul 2019'!R8)*'END Jul 2019'!S8/100)</f>
        <v>222.22199999999998</v>
      </c>
      <c r="I14" s="176">
        <f t="shared" si="0"/>
        <v>574.90300000000002</v>
      </c>
      <c r="J14" s="389">
        <f t="shared" si="1"/>
        <v>1973.8320000000001</v>
      </c>
      <c r="K14" s="178">
        <f t="shared" si="2"/>
        <v>2299.6120000000001</v>
      </c>
      <c r="L14" s="178">
        <f t="shared" si="3"/>
        <v>2529.5732000000003</v>
      </c>
      <c r="M14" s="179">
        <f>'END Jul 2019'!AZ8</f>
        <v>0</v>
      </c>
      <c r="N14" s="179">
        <f>'END Jul 2019'!BA8</f>
        <v>0</v>
      </c>
      <c r="O14" s="179">
        <f>'END Jul 2019'!BB8</f>
        <v>7</v>
      </c>
      <c r="P14" s="179">
        <f>'END Jul 2019'!BC8</f>
        <v>0</v>
      </c>
      <c r="Q14" s="209">
        <f t="shared" si="5"/>
        <v>2299.6120000000001</v>
      </c>
      <c r="R14" s="209">
        <f>(Q14-(Q14*O14/100))</f>
        <v>2138.6391600000002</v>
      </c>
      <c r="S14" s="381">
        <f t="shared" si="4"/>
        <v>2529.5732000000003</v>
      </c>
      <c r="T14" s="381">
        <f t="shared" si="4"/>
        <v>2352.5030760000004</v>
      </c>
      <c r="U14" s="182">
        <f>'END Jul 2019'!BJ8</f>
        <v>0</v>
      </c>
      <c r="V14" s="183">
        <f>'END Jul 2019'!BK8</f>
        <v>0</v>
      </c>
    </row>
    <row r="15" spans="1:22" ht="14" x14ac:dyDescent="0.15">
      <c r="A15" s="175" t="str">
        <f>'END Jul 2019'!K9</f>
        <v>Dodo Power &amp; Gas</v>
      </c>
      <c r="B15" s="15" t="str">
        <f>'END Jul 2019'!L9</f>
        <v>Market offer</v>
      </c>
      <c r="C15" s="176">
        <f>91*'END Jul 2019'!M9/100</f>
        <v>76.812272727272713</v>
      </c>
      <c r="D15" s="176">
        <f>$C$5*'END Jul 2019'!N9/100</f>
        <v>415.14545454545458</v>
      </c>
      <c r="E15" s="176">
        <v>0</v>
      </c>
      <c r="F15" s="176">
        <v>0</v>
      </c>
      <c r="G15" s="176">
        <v>0</v>
      </c>
      <c r="H15" s="176">
        <v>0</v>
      </c>
      <c r="I15" s="176">
        <f t="shared" si="0"/>
        <v>491.95772727272731</v>
      </c>
      <c r="J15" s="389">
        <f t="shared" si="1"/>
        <v>1660.5818181818183</v>
      </c>
      <c r="K15" s="178">
        <f t="shared" si="2"/>
        <v>1967.8309090909092</v>
      </c>
      <c r="L15" s="178">
        <f t="shared" si="3"/>
        <v>2164.6140000000005</v>
      </c>
      <c r="M15" s="179">
        <f>'END Jul 2019'!AZ9</f>
        <v>0</v>
      </c>
      <c r="N15" s="179">
        <f>'END Jul 2019'!BA9</f>
        <v>0</v>
      </c>
      <c r="O15" s="179">
        <f>'END Jul 2019'!BB9</f>
        <v>0</v>
      </c>
      <c r="P15" s="179">
        <f>'END Jul 2019'!BC9</f>
        <v>0</v>
      </c>
      <c r="Q15" s="209">
        <f t="shared" si="5"/>
        <v>1967.8309090909092</v>
      </c>
      <c r="R15" s="209">
        <f t="shared" ref="R15:R20" si="7">Q15</f>
        <v>1967.8309090909092</v>
      </c>
      <c r="S15" s="381">
        <f t="shared" si="4"/>
        <v>2164.6140000000005</v>
      </c>
      <c r="T15" s="381">
        <f t="shared" si="4"/>
        <v>2164.6140000000005</v>
      </c>
      <c r="U15" s="182">
        <f>'END Jul 2019'!BJ9</f>
        <v>0</v>
      </c>
      <c r="V15" s="183">
        <f>'END Jul 2019'!BK9</f>
        <v>0</v>
      </c>
    </row>
    <row r="16" spans="1:22" ht="14" x14ac:dyDescent="0.15">
      <c r="A16" s="175" t="str">
        <f>'END Jul 2019'!K10</f>
        <v>EnergyAustralia</v>
      </c>
      <c r="B16" s="15" t="str">
        <f>'END Jul 2019'!L10</f>
        <v>Total Plan Home</v>
      </c>
      <c r="C16" s="176">
        <f>91*'END Jul 2019'!M10/100</f>
        <v>68.25</v>
      </c>
      <c r="D16" s="176">
        <f>$C$5*'END Jul 2019'!N10/100</f>
        <v>473.89090909090902</v>
      </c>
      <c r="E16" s="176">
        <v>0</v>
      </c>
      <c r="F16" s="176">
        <v>0</v>
      </c>
      <c r="G16" s="176">
        <v>0</v>
      </c>
      <c r="H16" s="176">
        <v>0</v>
      </c>
      <c r="I16" s="176">
        <f t="shared" si="0"/>
        <v>542.14090909090896</v>
      </c>
      <c r="J16" s="389">
        <f t="shared" si="1"/>
        <v>1895.5636363636359</v>
      </c>
      <c r="K16" s="178">
        <f t="shared" si="2"/>
        <v>2168.5636363636359</v>
      </c>
      <c r="L16" s="178">
        <f t="shared" si="3"/>
        <v>2385.4199999999996</v>
      </c>
      <c r="M16" s="179">
        <f>'END Jul 2019'!AZ10</f>
        <v>13</v>
      </c>
      <c r="N16" s="179">
        <f>'END Jul 2019'!BA10</f>
        <v>0</v>
      </c>
      <c r="O16" s="179">
        <f>'END Jul 2019'!BB10</f>
        <v>0</v>
      </c>
      <c r="P16" s="179">
        <f>'END Jul 2019'!BC10</f>
        <v>0</v>
      </c>
      <c r="Q16" s="209">
        <f>K16-(K16*M16/100)</f>
        <v>1886.6503636363632</v>
      </c>
      <c r="R16" s="209">
        <f t="shared" si="7"/>
        <v>1886.6503636363632</v>
      </c>
      <c r="S16" s="381">
        <f t="shared" si="4"/>
        <v>2075.3153999999995</v>
      </c>
      <c r="T16" s="381">
        <f t="shared" si="4"/>
        <v>2075.3153999999995</v>
      </c>
      <c r="U16" s="182">
        <f>'END Jul 2019'!BJ10</f>
        <v>0</v>
      </c>
      <c r="V16" s="183">
        <f>'END Jul 2019'!BK10</f>
        <v>0</v>
      </c>
    </row>
    <row r="17" spans="1:22" ht="14" x14ac:dyDescent="0.15">
      <c r="A17" s="175" t="str">
        <f>'END Jul 2019'!K11</f>
        <v>Mojo Power</v>
      </c>
      <c r="B17" s="15" t="str">
        <f>'END Jul 2019'!L11</f>
        <v>Connect</v>
      </c>
      <c r="C17" s="176">
        <f>(91*'END Jul 2019'!M11/100)+('END Jul 2019'!BP11*3)</f>
        <v>143.74360000000001</v>
      </c>
      <c r="D17" s="176">
        <f>$C$5*'END Jul 2019'!N11/100</f>
        <v>436.32</v>
      </c>
      <c r="E17" s="176">
        <v>0</v>
      </c>
      <c r="F17" s="176">
        <v>0</v>
      </c>
      <c r="G17" s="176">
        <v>0</v>
      </c>
      <c r="H17" s="176">
        <v>0</v>
      </c>
      <c r="I17" s="176">
        <f t="shared" si="0"/>
        <v>580.06359999999995</v>
      </c>
      <c r="J17" s="389">
        <f t="shared" si="1"/>
        <v>1745.2799999999997</v>
      </c>
      <c r="K17" s="178">
        <f t="shared" si="2"/>
        <v>2320.2543999999998</v>
      </c>
      <c r="L17" s="178">
        <f t="shared" si="3"/>
        <v>2552.2798400000001</v>
      </c>
      <c r="M17" s="179">
        <f>'END Jul 2019'!AZ11</f>
        <v>0</v>
      </c>
      <c r="N17" s="179">
        <f>'END Jul 2019'!BA11</f>
        <v>0</v>
      </c>
      <c r="O17" s="179">
        <f>'END Jul 2019'!BB11</f>
        <v>0</v>
      </c>
      <c r="P17" s="179">
        <f>'END Jul 2019'!BC11</f>
        <v>0</v>
      </c>
      <c r="Q17" s="209">
        <f t="shared" ref="Q17:Q18" si="8">K17</f>
        <v>2320.2543999999998</v>
      </c>
      <c r="R17" s="209">
        <f t="shared" si="7"/>
        <v>2320.2543999999998</v>
      </c>
      <c r="S17" s="381">
        <f t="shared" si="4"/>
        <v>2552.2798400000001</v>
      </c>
      <c r="T17" s="381">
        <f t="shared" si="4"/>
        <v>2552.2798400000001</v>
      </c>
      <c r="U17" s="182">
        <f>'END Jul 2019'!BJ11</f>
        <v>0</v>
      </c>
      <c r="V17" s="183">
        <f>'END Jul 2019'!BK11</f>
        <v>0</v>
      </c>
    </row>
    <row r="18" spans="1:22" ht="14" x14ac:dyDescent="0.15">
      <c r="A18" s="175" t="str">
        <f>'END Jul 2019'!K12</f>
        <v>Momentum Energy</v>
      </c>
      <c r="B18" s="15" t="str">
        <f>'END Jul 2019'!L12</f>
        <v>SmilePower Flexi</v>
      </c>
      <c r="C18" s="176">
        <f>91*'END Jul 2019'!M12/100</f>
        <v>73.018399999999986</v>
      </c>
      <c r="D18" s="176">
        <f>IF($C$5&gt;='END Jul 2019'!P12,('END Jul 2019'!P12*'END Jul 2019'!N12/100),($C$5*'END Jul 2019'!N12/100))</f>
        <v>129.92727272727271</v>
      </c>
      <c r="E18" s="176">
        <v>0</v>
      </c>
      <c r="F18" s="176">
        <v>0</v>
      </c>
      <c r="G18" s="176">
        <v>0</v>
      </c>
      <c r="H18" s="176">
        <f>IF(($C$5&lt;'END Jul 2019'!P12),(0),($C$5-'END Jul 2019'!P12)*'END Jul 2019'!Q12/100)</f>
        <v>254.50909090909087</v>
      </c>
      <c r="I18" s="176">
        <f t="shared" si="0"/>
        <v>457.45476363636357</v>
      </c>
      <c r="J18" s="389">
        <f t="shared" si="1"/>
        <v>1537.7454545454543</v>
      </c>
      <c r="K18" s="178">
        <f t="shared" si="2"/>
        <v>1829.8190545454543</v>
      </c>
      <c r="L18" s="178">
        <f t="shared" si="3"/>
        <v>2012.8009599999998</v>
      </c>
      <c r="M18" s="179">
        <f>'END Jul 2019'!AZ12</f>
        <v>0</v>
      </c>
      <c r="N18" s="179">
        <f>'END Jul 2019'!BA12</f>
        <v>0</v>
      </c>
      <c r="O18" s="179">
        <f>'END Jul 2019'!BB12</f>
        <v>0</v>
      </c>
      <c r="P18" s="179">
        <f>'END Jul 2019'!BC12</f>
        <v>0</v>
      </c>
      <c r="Q18" s="209">
        <f t="shared" si="8"/>
        <v>1829.8190545454543</v>
      </c>
      <c r="R18" s="209">
        <f t="shared" si="7"/>
        <v>1829.8190545454543</v>
      </c>
      <c r="S18" s="381">
        <f t="shared" si="4"/>
        <v>2012.8009599999998</v>
      </c>
      <c r="T18" s="381">
        <f t="shared" si="4"/>
        <v>2012.8009599999998</v>
      </c>
      <c r="U18" s="182">
        <f>'END Jul 2019'!BJ12</f>
        <v>0</v>
      </c>
      <c r="V18" s="183">
        <f>'END Jul 2019'!BK12</f>
        <v>0</v>
      </c>
    </row>
    <row r="19" spans="1:22" ht="14" x14ac:dyDescent="0.15">
      <c r="A19" s="175" t="str">
        <f>'END Jul 2019'!K13</f>
        <v>Origin Energy</v>
      </c>
      <c r="B19" s="15" t="str">
        <f>'END Jul 2019'!L13</f>
        <v>Flexi</v>
      </c>
      <c r="C19" s="176">
        <f>91*'END Jul 2019'!M13/100</f>
        <v>72.344999999999999</v>
      </c>
      <c r="D19" s="176">
        <f>$C$5*'END Jul 2019'!N13/100</f>
        <v>467.67272727272723</v>
      </c>
      <c r="E19" s="176">
        <v>0</v>
      </c>
      <c r="F19" s="176">
        <v>0</v>
      </c>
      <c r="G19" s="176">
        <v>0</v>
      </c>
      <c r="H19" s="176">
        <v>0</v>
      </c>
      <c r="I19" s="176">
        <f t="shared" si="0"/>
        <v>540.01772727272726</v>
      </c>
      <c r="J19" s="389">
        <f t="shared" si="1"/>
        <v>1870.6909090909089</v>
      </c>
      <c r="K19" s="178">
        <f t="shared" si="2"/>
        <v>2160.070909090909</v>
      </c>
      <c r="L19" s="178">
        <f t="shared" si="3"/>
        <v>2376.078</v>
      </c>
      <c r="M19" s="179">
        <f>'END Jul 2019'!AZ13</f>
        <v>10</v>
      </c>
      <c r="N19" s="179">
        <f>'END Jul 2019'!BA13</f>
        <v>0</v>
      </c>
      <c r="O19" s="179">
        <f>'END Jul 2019'!BB13</f>
        <v>0</v>
      </c>
      <c r="P19" s="179">
        <f>'END Jul 2019'!BC13</f>
        <v>0</v>
      </c>
      <c r="Q19" s="390">
        <f>L19-(L19*M19/100)</f>
        <v>2138.4701999999997</v>
      </c>
      <c r="R19" s="390">
        <f t="shared" si="7"/>
        <v>2138.4701999999997</v>
      </c>
      <c r="S19" s="381">
        <f>Q19</f>
        <v>2138.4701999999997</v>
      </c>
      <c r="T19" s="381">
        <f>R19</f>
        <v>2138.4701999999997</v>
      </c>
      <c r="U19" s="182">
        <f>'END Jul 2019'!BJ13</f>
        <v>0</v>
      </c>
      <c r="V19" s="183">
        <f>'END Jul 2019'!BK13</f>
        <v>0</v>
      </c>
    </row>
    <row r="20" spans="1:22" ht="14" x14ac:dyDescent="0.15">
      <c r="A20" s="175" t="str">
        <f>'END Jul 2019'!K14</f>
        <v>Powerdirect</v>
      </c>
      <c r="B20" s="15" t="str">
        <f>'END Jul 2019'!L14</f>
        <v>Discount Saver</v>
      </c>
      <c r="C20" s="176">
        <f>91*'END Jul 2019'!M14/100</f>
        <v>74.62</v>
      </c>
      <c r="D20" s="176">
        <f>$C$5*'END Jul 2019'!N14/100</f>
        <v>464.23636363636359</v>
      </c>
      <c r="E20" s="176">
        <v>0</v>
      </c>
      <c r="F20" s="176">
        <v>0</v>
      </c>
      <c r="G20" s="176">
        <v>0</v>
      </c>
      <c r="H20" s="176">
        <v>0</v>
      </c>
      <c r="I20" s="176">
        <f t="shared" si="0"/>
        <v>538.85636363636354</v>
      </c>
      <c r="J20" s="389">
        <f t="shared" si="1"/>
        <v>1856.9454545454541</v>
      </c>
      <c r="K20" s="178">
        <f t="shared" si="2"/>
        <v>2155.4254545454542</v>
      </c>
      <c r="L20" s="178">
        <f t="shared" si="3"/>
        <v>2370.9679999999998</v>
      </c>
      <c r="M20" s="179">
        <f>'END Jul 2019'!AZ14</f>
        <v>12</v>
      </c>
      <c r="N20" s="179">
        <f>'END Jul 2019'!BA14</f>
        <v>0</v>
      </c>
      <c r="O20" s="179">
        <f>'END Jul 2019'!BB14</f>
        <v>0</v>
      </c>
      <c r="P20" s="179">
        <f>'END Jul 2019'!BC14</f>
        <v>0</v>
      </c>
      <c r="Q20" s="209">
        <f>K20-(K20*M20/100)</f>
        <v>1896.7743999999998</v>
      </c>
      <c r="R20" s="209">
        <f t="shared" si="7"/>
        <v>1896.7743999999998</v>
      </c>
      <c r="S20" s="381">
        <f t="shared" ref="S20:T20" si="9">Q20*1.1</f>
        <v>2086.4518399999997</v>
      </c>
      <c r="T20" s="381">
        <f t="shared" si="9"/>
        <v>2086.4518399999997</v>
      </c>
      <c r="U20" s="182">
        <f>'END Jul 2019'!BJ14</f>
        <v>0</v>
      </c>
      <c r="V20" s="183">
        <f>'END Jul 2019'!BK14</f>
        <v>0</v>
      </c>
    </row>
    <row r="21" spans="1:22" ht="14" x14ac:dyDescent="0.15">
      <c r="A21" s="175" t="str">
        <f>'END Jul 2019'!K15</f>
        <v>Powershop</v>
      </c>
      <c r="B21" s="15" t="str">
        <f>'END Jul 2019'!L15</f>
        <v>Shopper with Mega Pack</v>
      </c>
      <c r="C21" s="176">
        <f>91*'END Jul 2019'!M15/100</f>
        <v>87.078727272727264</v>
      </c>
      <c r="D21" s="176">
        <f>$C$5*'END Jul 2019'!N15/100</f>
        <v>446.07272727272726</v>
      </c>
      <c r="E21" s="176">
        <v>0</v>
      </c>
      <c r="F21" s="176">
        <v>0</v>
      </c>
      <c r="G21" s="176">
        <v>0</v>
      </c>
      <c r="H21" s="176">
        <v>0</v>
      </c>
      <c r="I21" s="176">
        <f t="shared" si="0"/>
        <v>533.1514545454545</v>
      </c>
      <c r="J21" s="389">
        <f t="shared" si="1"/>
        <v>1784.2909090909088</v>
      </c>
      <c r="K21" s="178">
        <f t="shared" si="2"/>
        <v>2132.605818181818</v>
      </c>
      <c r="L21" s="178">
        <f t="shared" si="3"/>
        <v>2345.8663999999999</v>
      </c>
      <c r="M21" s="179">
        <f>'END Jul 2019'!AZ15</f>
        <v>0</v>
      </c>
      <c r="N21" s="179">
        <f>'END Jul 2019'!BA15</f>
        <v>0</v>
      </c>
      <c r="O21" s="179">
        <f>'END Jul 2019'!BB15</f>
        <v>15</v>
      </c>
      <c r="P21" s="179">
        <f>'END Jul 2019'!BC15</f>
        <v>0</v>
      </c>
      <c r="Q21" s="390">
        <f>L21</f>
        <v>2345.8663999999999</v>
      </c>
      <c r="R21" s="390">
        <f>(Q21-(Q21*O21/100))</f>
        <v>1993.9864399999999</v>
      </c>
      <c r="S21" s="381">
        <f>Q21</f>
        <v>2345.8663999999999</v>
      </c>
      <c r="T21" s="381">
        <f>R21</f>
        <v>1993.9864399999999</v>
      </c>
      <c r="U21" s="182">
        <f>'END Jul 2019'!BJ15</f>
        <v>0</v>
      </c>
      <c r="V21" s="183">
        <f>'END Jul 2019'!BK15</f>
        <v>0</v>
      </c>
    </row>
    <row r="22" spans="1:22" ht="14" x14ac:dyDescent="0.15">
      <c r="A22" s="175" t="str">
        <f>'END Jul 2019'!K16</f>
        <v>Red Energy</v>
      </c>
      <c r="B22" s="15" t="str">
        <f>'END Jul 2019'!L16</f>
        <v>Living Energy Saver</v>
      </c>
      <c r="C22" s="176">
        <f>91*'END Jul 2019'!M16/100</f>
        <v>77.349999999999994</v>
      </c>
      <c r="D22" s="176">
        <f>IF($C$5&gt;='END Jul 2019'!P16,('END Jul 2019'!P16*'END Jul 2019'!N16/100),($C$5*'END Jul 2019'!N16/100))</f>
        <v>332.44545454545448</v>
      </c>
      <c r="E22" s="176">
        <v>0</v>
      </c>
      <c r="F22" s="176">
        <v>0</v>
      </c>
      <c r="G22" s="176">
        <v>0</v>
      </c>
      <c r="H22" s="176">
        <f>IF(($C$5&lt;'END Jul 2019'!P16),(0),($C$5-'END Jul 2019'!P16)*'END Jul 2019'!Q16/100)</f>
        <v>115</v>
      </c>
      <c r="I22" s="176">
        <f t="shared" si="0"/>
        <v>524.7954545454545</v>
      </c>
      <c r="J22" s="389">
        <f t="shared" si="1"/>
        <v>1789.7818181818179</v>
      </c>
      <c r="K22" s="178">
        <f t="shared" si="2"/>
        <v>2099.181818181818</v>
      </c>
      <c r="L22" s="178">
        <f t="shared" si="3"/>
        <v>2309.1</v>
      </c>
      <c r="M22" s="179">
        <f>'END Jul 2019'!AZ16</f>
        <v>0</v>
      </c>
      <c r="N22" s="179">
        <f>'END Jul 2019'!BA16</f>
        <v>0</v>
      </c>
      <c r="O22" s="179">
        <f>'END Jul 2019'!BB16</f>
        <v>10</v>
      </c>
      <c r="P22" s="179">
        <f>'END Jul 2019'!BC16</f>
        <v>0</v>
      </c>
      <c r="Q22" s="390">
        <f>L22</f>
        <v>2309.1</v>
      </c>
      <c r="R22" s="390">
        <f>(Q22-(Q22*O22/100))</f>
        <v>2078.19</v>
      </c>
      <c r="S22" s="381">
        <f>Q22</f>
        <v>2309.1</v>
      </c>
      <c r="T22" s="381">
        <f>R22</f>
        <v>2078.19</v>
      </c>
      <c r="U22" s="182">
        <f>'END Jul 2019'!BJ16</f>
        <v>0</v>
      </c>
      <c r="V22" s="183">
        <f>'END Jul 2019'!BK16</f>
        <v>0</v>
      </c>
    </row>
    <row r="23" spans="1:22" ht="14" x14ac:dyDescent="0.15">
      <c r="A23" s="175" t="str">
        <f>'END Jul 2019'!K17</f>
        <v>Simply Energy</v>
      </c>
      <c r="B23" s="15" t="str">
        <f>'END Jul 2019'!L17</f>
        <v>Plus</v>
      </c>
      <c r="C23" s="176">
        <f>91*'END Jul 2019'!M17/100</f>
        <v>77.060454545454547</v>
      </c>
      <c r="D23" s="176">
        <f>$C$5*'END Jul 2019'!N17/100</f>
        <v>430.36363636363632</v>
      </c>
      <c r="E23" s="176">
        <v>0</v>
      </c>
      <c r="F23" s="176">
        <v>0</v>
      </c>
      <c r="G23" s="176">
        <v>0</v>
      </c>
      <c r="H23" s="176">
        <v>0</v>
      </c>
      <c r="I23" s="176">
        <f t="shared" si="0"/>
        <v>507.42409090909086</v>
      </c>
      <c r="J23" s="389">
        <f t="shared" si="1"/>
        <v>1721.4545454545453</v>
      </c>
      <c r="K23" s="178">
        <f t="shared" si="2"/>
        <v>2029.6963636363635</v>
      </c>
      <c r="L23" s="178">
        <f t="shared" si="3"/>
        <v>2232.6660000000002</v>
      </c>
      <c r="M23" s="179">
        <f>'END Jul 2019'!AZ17</f>
        <v>0</v>
      </c>
      <c r="N23" s="179">
        <f>'END Jul 2019'!BA17</f>
        <v>0</v>
      </c>
      <c r="O23" s="179">
        <f>'END Jul 2019'!BB17</f>
        <v>0</v>
      </c>
      <c r="P23" s="179">
        <f>'END Jul 2019'!BC17</f>
        <v>0</v>
      </c>
      <c r="Q23" s="209">
        <f t="shared" ref="Q23:Q27" si="10">K23</f>
        <v>2029.6963636363635</v>
      </c>
      <c r="R23" s="209">
        <f>Q23</f>
        <v>2029.6963636363635</v>
      </c>
      <c r="S23" s="381">
        <f t="shared" si="4"/>
        <v>2232.6660000000002</v>
      </c>
      <c r="T23" s="381">
        <f t="shared" si="4"/>
        <v>2232.6660000000002</v>
      </c>
      <c r="U23" s="182">
        <f>'END Jul 2019'!BJ17</f>
        <v>0</v>
      </c>
      <c r="V23" s="183">
        <f>'END Jul 2019'!BK17</f>
        <v>0</v>
      </c>
    </row>
    <row r="24" spans="1:22" ht="14" x14ac:dyDescent="0.15">
      <c r="A24" s="175" t="str">
        <f>'END Jul 2019'!K18</f>
        <v>1st Energy</v>
      </c>
      <c r="B24" s="15" t="str">
        <f>'END Jul 2019'!L18</f>
        <v>1st Saver</v>
      </c>
      <c r="C24" s="176">
        <f>91*'END Jul 2019'!M18/100</f>
        <v>90.09</v>
      </c>
      <c r="D24" s="176">
        <f>IF($C$5&gt;='END Jul 2019'!P18,('END Jul 2019'!P18*'END Jul 2019'!N18/100),($C$5*'END Jul 2019'!N18/100))</f>
        <v>328.90909090909088</v>
      </c>
      <c r="E24" s="176">
        <v>0</v>
      </c>
      <c r="F24" s="176">
        <v>0</v>
      </c>
      <c r="G24" s="176">
        <v>0</v>
      </c>
      <c r="H24" s="176">
        <f>IF(($C$5&lt;'END Jul 2019'!P18),(0),($C$5-'END Jul 2019'!P18)*'END Jul 2019'!Q18/100)</f>
        <v>125.46818181818182</v>
      </c>
      <c r="I24" s="176">
        <f t="shared" si="0"/>
        <v>544.46727272727276</v>
      </c>
      <c r="J24" s="389">
        <f t="shared" si="1"/>
        <v>1817.5090909090909</v>
      </c>
      <c r="K24" s="178">
        <f t="shared" si="2"/>
        <v>2177.869090909091</v>
      </c>
      <c r="L24" s="178">
        <f t="shared" si="3"/>
        <v>2395.6560000000004</v>
      </c>
      <c r="M24" s="179">
        <f>'END Jul 2019'!AZ18</f>
        <v>0</v>
      </c>
      <c r="N24" s="179">
        <f>'END Jul 2019'!BA18</f>
        <v>0</v>
      </c>
      <c r="O24" s="179">
        <f>'END Jul 2019'!BB18</f>
        <v>7</v>
      </c>
      <c r="P24" s="179">
        <f>'END Jul 2019'!BC18</f>
        <v>0</v>
      </c>
      <c r="Q24" s="209">
        <f t="shared" si="10"/>
        <v>2177.869090909091</v>
      </c>
      <c r="R24" s="209">
        <f>(Q24-(Q24*O24/100))</f>
        <v>2025.4182545454546</v>
      </c>
      <c r="S24" s="381">
        <f t="shared" ref="S24:S27" si="11">K24*1.1</f>
        <v>2395.6560000000004</v>
      </c>
      <c r="T24" s="381">
        <f t="shared" si="4"/>
        <v>2227.9600800000003</v>
      </c>
      <c r="U24" s="182">
        <f>'END Jul 2019'!BJ18</f>
        <v>0</v>
      </c>
      <c r="V24" s="183">
        <f>'END Jul 2019'!BK18</f>
        <v>0</v>
      </c>
    </row>
    <row r="25" spans="1:22" ht="14" x14ac:dyDescent="0.15">
      <c r="A25" s="175" t="str">
        <f>'END Jul 2019'!K19</f>
        <v>Amaysim</v>
      </c>
      <c r="B25" s="15" t="str">
        <f>'END Jul 2019'!L19</f>
        <v>Electricity as you go</v>
      </c>
      <c r="C25" s="176">
        <f>91*'END Jul 2019'!M19/100</f>
        <v>57.156272727272729</v>
      </c>
      <c r="D25" s="176">
        <f>$C$5*'END Jul 2019'!N19/100</f>
        <v>495.32727272727271</v>
      </c>
      <c r="E25" s="176">
        <v>0</v>
      </c>
      <c r="F25" s="176">
        <v>0</v>
      </c>
      <c r="G25" s="176">
        <v>0</v>
      </c>
      <c r="H25" s="176">
        <v>0</v>
      </c>
      <c r="I25" s="176">
        <f t="shared" ref="I25:I26" si="12">SUM(C25:H25)</f>
        <v>552.48354545454549</v>
      </c>
      <c r="J25" s="389">
        <f t="shared" si="1"/>
        <v>1981.3090909090911</v>
      </c>
      <c r="K25" s="178">
        <f t="shared" si="2"/>
        <v>2209.934181818182</v>
      </c>
      <c r="L25" s="178">
        <f t="shared" si="3"/>
        <v>2430.9276000000004</v>
      </c>
      <c r="M25" s="179">
        <f>'END Jul 2019'!AZ19</f>
        <v>0</v>
      </c>
      <c r="N25" s="179">
        <f>'END Jul 2019'!BA19</f>
        <v>0</v>
      </c>
      <c r="O25" s="179">
        <f>'END Jul 2019'!BB19</f>
        <v>0</v>
      </c>
      <c r="P25" s="179">
        <f>'END Jul 2019'!BC19</f>
        <v>0</v>
      </c>
      <c r="Q25" s="209">
        <f t="shared" si="10"/>
        <v>2209.934181818182</v>
      </c>
      <c r="R25" s="209">
        <f>Q25</f>
        <v>2209.934181818182</v>
      </c>
      <c r="S25" s="381">
        <f t="shared" si="11"/>
        <v>2430.9276000000004</v>
      </c>
      <c r="T25" s="381">
        <f t="shared" ref="T25:T28" si="13">R25*1.1</f>
        <v>2430.9276000000004</v>
      </c>
      <c r="U25" s="182">
        <f>'END Jul 2019'!BJ19</f>
        <v>0</v>
      </c>
      <c r="V25" s="183">
        <f>'END Jul 2019'!BK19</f>
        <v>0</v>
      </c>
    </row>
    <row r="26" spans="1:22" ht="14" x14ac:dyDescent="0.15">
      <c r="A26" s="175" t="str">
        <f>'END Jul 2019'!K20</f>
        <v>DC Power Co</v>
      </c>
      <c r="B26" s="15" t="str">
        <f>'END Jul 2019'!L20</f>
        <v>Market offer</v>
      </c>
      <c r="C26" s="176">
        <f>(91*'END Jul 2019'!M20/100)+('END Jul 2019'!BP20/4)</f>
        <v>95.040181818181821</v>
      </c>
      <c r="D26" s="176">
        <f>$C$5*'END Jul 2019'!N20/100</f>
        <v>483.54545454545456</v>
      </c>
      <c r="E26" s="176">
        <v>0</v>
      </c>
      <c r="F26" s="176">
        <v>0</v>
      </c>
      <c r="G26" s="176">
        <v>0</v>
      </c>
      <c r="H26" s="176">
        <v>0</v>
      </c>
      <c r="I26" s="176">
        <f t="shared" si="12"/>
        <v>578.58563636363635</v>
      </c>
      <c r="J26" s="389">
        <f t="shared" si="1"/>
        <v>1934.181818181818</v>
      </c>
      <c r="K26" s="178">
        <f t="shared" si="2"/>
        <v>2314.3425454545454</v>
      </c>
      <c r="L26" s="178">
        <f t="shared" si="3"/>
        <v>2545.7768000000001</v>
      </c>
      <c r="M26" s="179">
        <f>'END Jul 2019'!AZ20</f>
        <v>0</v>
      </c>
      <c r="N26" s="179">
        <f>'END Jul 2019'!BA20</f>
        <v>0</v>
      </c>
      <c r="O26" s="179">
        <f>'END Jul 2019'!BB20</f>
        <v>0</v>
      </c>
      <c r="P26" s="179">
        <f>'END Jul 2019'!BC20</f>
        <v>0</v>
      </c>
      <c r="Q26" s="209">
        <f t="shared" si="10"/>
        <v>2314.3425454545454</v>
      </c>
      <c r="R26" s="209">
        <f t="shared" ref="R26:R27" si="14">Q26</f>
        <v>2314.3425454545454</v>
      </c>
      <c r="S26" s="381">
        <f t="shared" si="11"/>
        <v>2545.7768000000001</v>
      </c>
      <c r="T26" s="381">
        <f t="shared" si="13"/>
        <v>2545.7768000000001</v>
      </c>
      <c r="U26" s="182">
        <f>'END Jul 2019'!BJ20</f>
        <v>0</v>
      </c>
      <c r="V26" s="183">
        <f>'END Jul 2019'!BK20</f>
        <v>0</v>
      </c>
    </row>
    <row r="27" spans="1:22" ht="14" x14ac:dyDescent="0.15">
      <c r="A27" s="15" t="str">
        <f>'END Jul 2019'!K21</f>
        <v>ReAmped Energy</v>
      </c>
      <c r="B27" s="15" t="str">
        <f>'END Jul 2019'!L21</f>
        <v>Market offer</v>
      </c>
      <c r="C27" s="176">
        <f>91*'END Jul 2019'!M21/100</f>
        <v>71.434999999999988</v>
      </c>
      <c r="D27" s="176">
        <f>$C$5*'END Jul 2019'!N21/100</f>
        <v>370.79999999999995</v>
      </c>
      <c r="E27" s="176">
        <v>0</v>
      </c>
      <c r="F27" s="176">
        <v>0</v>
      </c>
      <c r="G27" s="176">
        <v>0</v>
      </c>
      <c r="H27" s="176">
        <v>0</v>
      </c>
      <c r="I27" s="176">
        <f t="shared" ref="I27" si="15">SUM(C27:H27)</f>
        <v>442.23499999999996</v>
      </c>
      <c r="J27" s="389">
        <f t="shared" si="1"/>
        <v>1483.1999999999998</v>
      </c>
      <c r="K27" s="178">
        <f t="shared" si="2"/>
        <v>1768.9399999999998</v>
      </c>
      <c r="L27" s="178">
        <f t="shared" si="3"/>
        <v>1945.8340000000001</v>
      </c>
      <c r="M27" s="179">
        <f>'END Jul 2019'!AZ21</f>
        <v>0</v>
      </c>
      <c r="N27" s="179">
        <f>'END Jul 2019'!BA21</f>
        <v>0</v>
      </c>
      <c r="O27" s="179">
        <f>'END Jul 2019'!BB21</f>
        <v>0</v>
      </c>
      <c r="P27" s="179">
        <f>'END Jul 2019'!BC21</f>
        <v>0</v>
      </c>
      <c r="Q27" s="209">
        <f t="shared" si="10"/>
        <v>1768.9399999999998</v>
      </c>
      <c r="R27" s="209">
        <f t="shared" si="14"/>
        <v>1768.9399999999998</v>
      </c>
      <c r="S27" s="381">
        <f t="shared" si="11"/>
        <v>1945.8340000000001</v>
      </c>
      <c r="T27" s="381">
        <f t="shared" si="13"/>
        <v>1945.8340000000001</v>
      </c>
      <c r="U27" s="182">
        <f>'END Jul 2019'!BJ21</f>
        <v>0</v>
      </c>
      <c r="V27" s="183">
        <f>'END Jul 2019'!BK21</f>
        <v>0</v>
      </c>
    </row>
    <row r="28" spans="1:22" ht="15" thickBot="1" x14ac:dyDescent="0.2">
      <c r="A28" s="185" t="str">
        <f>'END Jul 2019'!K22</f>
        <v>Powerclub</v>
      </c>
      <c r="B28" s="185" t="str">
        <f>'END Jul 2019'!L22</f>
        <v>Powerbank Home</v>
      </c>
      <c r="C28" s="186">
        <f>(91*'END Jul 2019'!M22/100)+('END Jul 2019'!BP22/4)</f>
        <v>71.820272727272723</v>
      </c>
      <c r="D28" s="186">
        <f>$C$5*'END Jul 2019'!N22/100</f>
        <v>372.92727272727262</v>
      </c>
      <c r="E28" s="186">
        <v>0</v>
      </c>
      <c r="F28" s="186">
        <v>0</v>
      </c>
      <c r="G28" s="186">
        <v>0</v>
      </c>
      <c r="H28" s="186">
        <v>0</v>
      </c>
      <c r="I28" s="186">
        <f t="shared" ref="I28" si="16">SUM(C28:H28)</f>
        <v>444.74754545454533</v>
      </c>
      <c r="J28" s="391">
        <f t="shared" ref="J28" si="17">(I28-C28)*4</f>
        <v>1491.7090909090905</v>
      </c>
      <c r="K28" s="188">
        <f t="shared" ref="K28" si="18">I28*4</f>
        <v>1778.9901818181813</v>
      </c>
      <c r="L28" s="188">
        <f t="shared" ref="L28" si="19">K28*1.1</f>
        <v>1956.8891999999996</v>
      </c>
      <c r="M28" s="189">
        <f>'END Jul 2019'!AZ22</f>
        <v>0</v>
      </c>
      <c r="N28" s="189">
        <f>'END Jul 2019'!BA22</f>
        <v>0</v>
      </c>
      <c r="O28" s="189">
        <f>'END Jul 2019'!BB22</f>
        <v>0</v>
      </c>
      <c r="P28" s="189">
        <f>'END Jul 2019'!BC22</f>
        <v>0</v>
      </c>
      <c r="Q28" s="212">
        <f t="shared" ref="Q28" si="20">K28</f>
        <v>1778.9901818181813</v>
      </c>
      <c r="R28" s="212">
        <f t="shared" ref="R28" si="21">Q28</f>
        <v>1778.9901818181813</v>
      </c>
      <c r="S28" s="382">
        <f t="shared" ref="S28" si="22">K28*1.1</f>
        <v>1956.8891999999996</v>
      </c>
      <c r="T28" s="382">
        <f t="shared" si="13"/>
        <v>1956.8891999999996</v>
      </c>
      <c r="U28" s="192">
        <f>'END Jul 2019'!BJ22</f>
        <v>0</v>
      </c>
      <c r="V28" s="193">
        <f>'END Jul 2019'!BK22</f>
        <v>0</v>
      </c>
    </row>
    <row r="30" spans="1:22" ht="14" thickBot="1" x14ac:dyDescent="0.2"/>
    <row r="31" spans="1:22" ht="14" x14ac:dyDescent="0.15">
      <c r="A31" s="166" t="s">
        <v>429</v>
      </c>
      <c r="B31" s="167"/>
      <c r="C31" s="167"/>
      <c r="D31" s="167"/>
      <c r="E31" s="167"/>
      <c r="F31" s="167"/>
      <c r="G31" s="167"/>
      <c r="H31" s="167"/>
      <c r="I31" s="167"/>
      <c r="J31" s="167"/>
      <c r="K31" s="167"/>
      <c r="L31" s="167"/>
      <c r="M31" s="167"/>
      <c r="N31" s="167"/>
      <c r="O31" s="167"/>
      <c r="P31" s="167"/>
      <c r="Q31" s="167"/>
      <c r="R31" s="167"/>
      <c r="S31" s="167"/>
      <c r="T31" s="167"/>
      <c r="U31" s="167"/>
      <c r="V31" s="173"/>
    </row>
    <row r="32" spans="1:22" ht="14" x14ac:dyDescent="0.15">
      <c r="A32" s="168" t="s">
        <v>692</v>
      </c>
      <c r="B32" s="78"/>
      <c r="C32" s="164">
        <v>2000</v>
      </c>
      <c r="D32" s="78"/>
      <c r="E32" s="78"/>
      <c r="F32" s="78"/>
      <c r="G32" s="78"/>
      <c r="H32" s="78"/>
      <c r="I32" s="78"/>
      <c r="J32" s="78"/>
      <c r="K32" s="78"/>
      <c r="L32" s="78"/>
      <c r="M32" s="78"/>
      <c r="N32" s="78"/>
      <c r="O32" s="78"/>
      <c r="P32" s="78"/>
      <c r="Q32" s="78"/>
      <c r="R32" s="78"/>
      <c r="S32" s="78"/>
      <c r="T32" s="78"/>
      <c r="U32" s="78"/>
      <c r="V32" s="174"/>
    </row>
    <row r="33" spans="1:22" ht="14" x14ac:dyDescent="0.15">
      <c r="A33" s="168" t="s">
        <v>652</v>
      </c>
      <c r="B33" s="78"/>
      <c r="C33" s="165">
        <v>0.7</v>
      </c>
      <c r="D33" s="78"/>
      <c r="E33" s="78"/>
      <c r="F33" s="78"/>
      <c r="G33" s="78"/>
      <c r="H33" s="78"/>
      <c r="I33" s="78"/>
      <c r="J33" s="78"/>
      <c r="K33" s="78"/>
      <c r="L33" s="78"/>
      <c r="M33" s="78"/>
      <c r="N33" s="78"/>
      <c r="O33" s="78"/>
      <c r="P33" s="78"/>
      <c r="Q33" s="78"/>
      <c r="R33" s="78"/>
      <c r="S33" s="78"/>
      <c r="T33" s="78"/>
      <c r="U33" s="78"/>
      <c r="V33" s="174"/>
    </row>
    <row r="34" spans="1:22" ht="14" x14ac:dyDescent="0.15">
      <c r="A34" s="168" t="s">
        <v>344</v>
      </c>
      <c r="B34" s="78"/>
      <c r="C34" s="165">
        <v>0.3</v>
      </c>
      <c r="D34" s="78"/>
      <c r="E34" s="78"/>
      <c r="F34" s="78"/>
      <c r="G34" s="78"/>
      <c r="H34" s="78"/>
      <c r="I34" s="78"/>
      <c r="J34" s="78"/>
      <c r="K34" s="78"/>
      <c r="L34" s="78"/>
      <c r="M34" s="78"/>
      <c r="N34" s="78"/>
      <c r="O34" s="78"/>
      <c r="P34" s="78"/>
      <c r="Q34" s="78"/>
      <c r="R34" s="78"/>
      <c r="S34" s="78"/>
      <c r="T34" s="78"/>
      <c r="U34" s="78"/>
      <c r="V34" s="174"/>
    </row>
    <row r="35" spans="1:22" ht="14" x14ac:dyDescent="0.15">
      <c r="A35" s="168"/>
      <c r="B35" s="78"/>
      <c r="C35" s="78"/>
      <c r="D35" s="78"/>
      <c r="E35" s="78"/>
      <c r="F35" s="78"/>
      <c r="G35" s="78"/>
      <c r="H35" s="78"/>
      <c r="I35" s="78"/>
      <c r="J35" s="78"/>
      <c r="K35" s="78"/>
      <c r="L35" s="78"/>
      <c r="M35" s="78"/>
      <c r="N35" s="78"/>
      <c r="O35" s="78"/>
      <c r="P35" s="78"/>
      <c r="Q35" s="78"/>
      <c r="R35" s="78"/>
      <c r="S35" s="78"/>
      <c r="T35" s="78"/>
      <c r="U35" s="78"/>
      <c r="V35" s="174"/>
    </row>
    <row r="36" spans="1:22" ht="75" x14ac:dyDescent="0.15">
      <c r="A36" s="363" t="s">
        <v>248</v>
      </c>
      <c r="B36" s="364" t="s">
        <v>249</v>
      </c>
      <c r="C36" s="365" t="s">
        <v>250</v>
      </c>
      <c r="D36" s="365" t="s">
        <v>251</v>
      </c>
      <c r="E36" s="365" t="s">
        <v>597</v>
      </c>
      <c r="F36" s="388" t="s">
        <v>598</v>
      </c>
      <c r="G36" s="366" t="s">
        <v>398</v>
      </c>
      <c r="H36" s="366" t="s">
        <v>445</v>
      </c>
      <c r="I36" s="365" t="s">
        <v>746</v>
      </c>
      <c r="J36" s="373" t="s">
        <v>303</v>
      </c>
      <c r="K36" s="374" t="s">
        <v>600</v>
      </c>
      <c r="L36" s="367" t="s">
        <v>1070</v>
      </c>
      <c r="M36" s="368" t="s">
        <v>361</v>
      </c>
      <c r="N36" s="368" t="s">
        <v>287</v>
      </c>
      <c r="O36" s="368" t="s">
        <v>275</v>
      </c>
      <c r="P36" s="368" t="s">
        <v>335</v>
      </c>
      <c r="Q36" s="376" t="s">
        <v>239</v>
      </c>
      <c r="R36" s="376" t="s">
        <v>240</v>
      </c>
      <c r="S36" s="369" t="s">
        <v>334</v>
      </c>
      <c r="T36" s="369" t="s">
        <v>428</v>
      </c>
      <c r="U36" s="368" t="s">
        <v>276</v>
      </c>
      <c r="V36" s="370" t="s">
        <v>509</v>
      </c>
    </row>
    <row r="37" spans="1:22" ht="14" x14ac:dyDescent="0.15">
      <c r="A37" s="175" t="str">
        <f>'END Jul 2019'!K23</f>
        <v>Energy Locals</v>
      </c>
      <c r="B37" s="15" t="str">
        <f>'END Jul 2019'!L23</f>
        <v>Super Saver</v>
      </c>
      <c r="C37" s="176">
        <f>91*'END Jul 2019'!M23/100</f>
        <v>119.12727272727273</v>
      </c>
      <c r="D37" s="176">
        <f>($C$32*$C$33)*'END Jul 2019'!N23/100</f>
        <v>311.81818181818176</v>
      </c>
      <c r="E37" s="176">
        <v>0</v>
      </c>
      <c r="F37" s="176">
        <v>0</v>
      </c>
      <c r="G37" s="176">
        <v>0</v>
      </c>
      <c r="H37" s="176">
        <f>($C$32*$C$34)*'END Jul 2019'!AE23/100</f>
        <v>89.999999999999986</v>
      </c>
      <c r="I37" s="176">
        <f>SUM(C37:H37)</f>
        <v>520.94545454545448</v>
      </c>
      <c r="J37" s="389">
        <f>(I37-C37)*4</f>
        <v>1607.272727272727</v>
      </c>
      <c r="K37" s="178">
        <f>I37*4</f>
        <v>2083.7818181818179</v>
      </c>
      <c r="L37" s="178">
        <f>K37*1.1</f>
        <v>2292.16</v>
      </c>
      <c r="M37" s="179">
        <f>'END Jul 2019'!AZ23</f>
        <v>0</v>
      </c>
      <c r="N37" s="179">
        <f>'END Jul 2019'!BA23</f>
        <v>0</v>
      </c>
      <c r="O37" s="179">
        <f>'END Jul 2019'!BB23</f>
        <v>0</v>
      </c>
      <c r="P37" s="179">
        <f>'END Jul 2019'!BC23</f>
        <v>0</v>
      </c>
      <c r="Q37" s="209">
        <f>K37</f>
        <v>2083.7818181818179</v>
      </c>
      <c r="R37" s="209">
        <f>Q37</f>
        <v>2083.7818181818179</v>
      </c>
      <c r="S37" s="381">
        <f>Q37*1.1</f>
        <v>2292.16</v>
      </c>
      <c r="T37" s="381">
        <f>R37*1.1</f>
        <v>2292.16</v>
      </c>
      <c r="U37" s="194">
        <f>'END Jul 2019'!BJ21</f>
        <v>0</v>
      </c>
      <c r="V37" s="195">
        <f>'END Jul 2019'!BK21</f>
        <v>0</v>
      </c>
    </row>
    <row r="38" spans="1:22" ht="14" x14ac:dyDescent="0.15">
      <c r="A38" s="175" t="str">
        <f>'END Jul 2019'!K24</f>
        <v>AGL</v>
      </c>
      <c r="B38" s="15" t="str">
        <f>'END Jul 2019'!L24</f>
        <v>Smart Saver</v>
      </c>
      <c r="C38" s="176">
        <f>91*'END Jul 2019'!M24/100</f>
        <v>80.079999999999984</v>
      </c>
      <c r="D38" s="176">
        <f>($C$32*$C$33)*'END Jul 2019'!N24/100</f>
        <v>361.07272727272726</v>
      </c>
      <c r="E38" s="176">
        <v>0</v>
      </c>
      <c r="F38" s="176">
        <v>0</v>
      </c>
      <c r="G38" s="176">
        <v>0</v>
      </c>
      <c r="H38" s="176">
        <f>($C$32*$C$34)*'END Jul 2019'!AE24/100</f>
        <v>71.836363636363615</v>
      </c>
      <c r="I38" s="176">
        <f>SUM(C38:H38)</f>
        <v>512.98909090909092</v>
      </c>
      <c r="J38" s="389">
        <f t="shared" ref="J38:J56" si="23">(I38-C38)*4</f>
        <v>1731.6363636363637</v>
      </c>
      <c r="K38" s="178">
        <f t="shared" ref="K38:K56" si="24">I38*4</f>
        <v>2051.9563636363637</v>
      </c>
      <c r="L38" s="178">
        <f t="shared" ref="L38:L56" si="25">K38*1.1</f>
        <v>2257.152</v>
      </c>
      <c r="M38" s="179">
        <f>'END Jul 2019'!AZ24</f>
        <v>7</v>
      </c>
      <c r="N38" s="179">
        <f>'END Jul 2019'!BA24</f>
        <v>0</v>
      </c>
      <c r="O38" s="179">
        <f>'END Jul 2019'!BB24</f>
        <v>0</v>
      </c>
      <c r="P38" s="179">
        <f>'END Jul 2019'!BC24</f>
        <v>0</v>
      </c>
      <c r="Q38" s="209">
        <f>K38-(K38*M38/100)</f>
        <v>1908.3194181818183</v>
      </c>
      <c r="R38" s="209">
        <f>Q38</f>
        <v>1908.3194181818183</v>
      </c>
      <c r="S38" s="381">
        <f t="shared" ref="S38:T53" si="26">Q38*1.1</f>
        <v>2099.1513600000003</v>
      </c>
      <c r="T38" s="381">
        <f t="shared" si="26"/>
        <v>2099.1513600000003</v>
      </c>
      <c r="U38" s="194">
        <f>'END Jul 2019'!BJ23</f>
        <v>0</v>
      </c>
      <c r="V38" s="195">
        <f>'END Jul 2019'!BK23</f>
        <v>0</v>
      </c>
    </row>
    <row r="39" spans="1:22" ht="14" x14ac:dyDescent="0.15">
      <c r="A39" s="175" t="str">
        <f>'END Jul 2019'!K25</f>
        <v>Alinta Energy</v>
      </c>
      <c r="B39" s="15" t="str">
        <f>'END Jul 2019'!L25</f>
        <v>No fuss</v>
      </c>
      <c r="C39" s="176">
        <f>91*'END Jul 2019'!M25/100</f>
        <v>81.117400000000004</v>
      </c>
      <c r="D39" s="176">
        <f>($C$32*$C$33)*'END Jul 2019'!N25/100</f>
        <v>303.8</v>
      </c>
      <c r="E39" s="176">
        <v>0</v>
      </c>
      <c r="F39" s="176">
        <v>0</v>
      </c>
      <c r="G39" s="176">
        <v>0</v>
      </c>
      <c r="H39" s="176">
        <f>($C$32*$C$34)*'END Jul 2019'!AE25/100</f>
        <v>49.418181818181822</v>
      </c>
      <c r="I39" s="176">
        <f t="shared" ref="I39" si="27">SUM(C39:H39)</f>
        <v>434.33558181818188</v>
      </c>
      <c r="J39" s="389">
        <f t="shared" si="23"/>
        <v>1412.8727272727274</v>
      </c>
      <c r="K39" s="178">
        <f t="shared" si="24"/>
        <v>1737.3423272727275</v>
      </c>
      <c r="L39" s="178">
        <f t="shared" si="25"/>
        <v>1911.0765600000004</v>
      </c>
      <c r="M39" s="179">
        <f>'END Jul 2019'!AZ25</f>
        <v>0</v>
      </c>
      <c r="N39" s="179">
        <f>'END Jul 2019'!BA25</f>
        <v>0</v>
      </c>
      <c r="O39" s="179">
        <f>'END Jul 2019'!BB25</f>
        <v>0</v>
      </c>
      <c r="P39" s="179">
        <f>'END Jul 2019'!BC25</f>
        <v>0</v>
      </c>
      <c r="Q39" s="209">
        <f>K39</f>
        <v>1737.3423272727275</v>
      </c>
      <c r="R39" s="209">
        <f>Q39</f>
        <v>1737.3423272727275</v>
      </c>
      <c r="S39" s="381">
        <f t="shared" si="26"/>
        <v>1911.0765600000004</v>
      </c>
      <c r="T39" s="381">
        <f t="shared" si="26"/>
        <v>1911.0765600000004</v>
      </c>
      <c r="U39" s="194">
        <f>'END Jul 2019'!BJ24</f>
        <v>0</v>
      </c>
      <c r="V39" s="195">
        <f>'END Jul 2019'!BK24</f>
        <v>0</v>
      </c>
    </row>
    <row r="40" spans="1:22" ht="14" x14ac:dyDescent="0.15">
      <c r="A40" s="175" t="str">
        <f>'END Jul 2019'!K26</f>
        <v>Click Energy</v>
      </c>
      <c r="B40" s="15" t="str">
        <f>'END Jul 2019'!L26</f>
        <v>Banksia</v>
      </c>
      <c r="C40" s="176">
        <f>91*'END Jul 2019'!M26/100</f>
        <v>71.087545454545463</v>
      </c>
      <c r="D40" s="176">
        <f>($C$32*$C$33)*'END Jul 2019'!N26/100</f>
        <v>333.96363636363634</v>
      </c>
      <c r="E40" s="176">
        <v>0</v>
      </c>
      <c r="F40" s="176">
        <v>0</v>
      </c>
      <c r="G40" s="176">
        <v>0</v>
      </c>
      <c r="H40" s="176">
        <f>($C$32*$C$34)*'END Jul 2019'!AE26/100</f>
        <v>83.290909090909082</v>
      </c>
      <c r="I40" s="176">
        <f>SUM(C40:H40)</f>
        <v>488.34209090909087</v>
      </c>
      <c r="J40" s="389">
        <f t="shared" si="23"/>
        <v>1669.0181818181816</v>
      </c>
      <c r="K40" s="178">
        <f t="shared" si="24"/>
        <v>1953.3683636363635</v>
      </c>
      <c r="L40" s="178">
        <f t="shared" si="25"/>
        <v>2148.7051999999999</v>
      </c>
      <c r="M40" s="179">
        <f>'END Jul 2019'!AZ26</f>
        <v>0</v>
      </c>
      <c r="N40" s="179">
        <f>'END Jul 2019'!BA26</f>
        <v>0</v>
      </c>
      <c r="O40" s="179">
        <f>'END Jul 2019'!BB26</f>
        <v>0</v>
      </c>
      <c r="P40" s="179">
        <f>'END Jul 2019'!BC26</f>
        <v>0</v>
      </c>
      <c r="Q40" s="209">
        <f t="shared" ref="Q40:Q44" si="28">K40</f>
        <v>1953.3683636363635</v>
      </c>
      <c r="R40" s="209">
        <f t="shared" ref="R40:R41" si="29">Q40</f>
        <v>1953.3683636363635</v>
      </c>
      <c r="S40" s="381">
        <f t="shared" si="26"/>
        <v>2148.7051999999999</v>
      </c>
      <c r="T40" s="381">
        <f t="shared" si="26"/>
        <v>2148.7051999999999</v>
      </c>
      <c r="U40" s="194">
        <f>'END Jul 2019'!BJ25</f>
        <v>0</v>
      </c>
      <c r="V40" s="195">
        <f>'END Jul 2019'!BK25</f>
        <v>0</v>
      </c>
    </row>
    <row r="41" spans="1:22" ht="14" x14ac:dyDescent="0.15">
      <c r="A41" s="175" t="str">
        <f>'END Jul 2019'!K27</f>
        <v>Commander</v>
      </c>
      <c r="B41" s="15" t="str">
        <f>'END Jul 2019'!L27</f>
        <v>Market offer</v>
      </c>
      <c r="C41" s="176">
        <f>91*'END Jul 2019'!M27/100</f>
        <v>85.920545454545447</v>
      </c>
      <c r="D41" s="176">
        <f>($C$32*$C$33)*'END Jul 2019'!N27/100</f>
        <v>322.89090909090908</v>
      </c>
      <c r="E41" s="176">
        <v>0</v>
      </c>
      <c r="F41" s="176">
        <v>0</v>
      </c>
      <c r="G41" s="176">
        <v>0</v>
      </c>
      <c r="H41" s="176">
        <f>($C$32*$C$34)*'END Jul 2019'!AE27/100</f>
        <v>71.61818181818181</v>
      </c>
      <c r="I41" s="176">
        <f t="shared" ref="I41" si="30">SUM(C41:H41)</f>
        <v>480.42963636363635</v>
      </c>
      <c r="J41" s="389">
        <f t="shared" si="23"/>
        <v>1578.0363636363636</v>
      </c>
      <c r="K41" s="178">
        <f t="shared" si="24"/>
        <v>1921.7185454545454</v>
      </c>
      <c r="L41" s="178">
        <f t="shared" si="25"/>
        <v>2113.8904000000002</v>
      </c>
      <c r="M41" s="179">
        <f>'END Jul 2019'!AZ27</f>
        <v>0</v>
      </c>
      <c r="N41" s="179">
        <f>'END Jul 2019'!BA27</f>
        <v>0</v>
      </c>
      <c r="O41" s="179">
        <f>'END Jul 2019'!BB27</f>
        <v>0</v>
      </c>
      <c r="P41" s="179">
        <f>'END Jul 2019'!BC27</f>
        <v>0</v>
      </c>
      <c r="Q41" s="209">
        <f t="shared" si="28"/>
        <v>1921.7185454545454</v>
      </c>
      <c r="R41" s="209">
        <f t="shared" si="29"/>
        <v>1921.7185454545454</v>
      </c>
      <c r="S41" s="381">
        <f t="shared" si="26"/>
        <v>2113.8904000000002</v>
      </c>
      <c r="T41" s="381">
        <f t="shared" si="26"/>
        <v>2113.8904000000002</v>
      </c>
      <c r="U41" s="194">
        <f>'END Jul 2019'!BJ26</f>
        <v>0</v>
      </c>
      <c r="V41" s="195">
        <f>'END Jul 2019'!BK26</f>
        <v>0</v>
      </c>
    </row>
    <row r="42" spans="1:22" ht="14" x14ac:dyDescent="0.15">
      <c r="A42" s="175" t="str">
        <f>'END Jul 2019'!K28</f>
        <v>CovaU</v>
      </c>
      <c r="B42" s="15" t="str">
        <f>'END Jul 2019'!L28</f>
        <v>Freedom</v>
      </c>
      <c r="C42" s="176">
        <f>91*'END Jul 2019'!M28/100</f>
        <v>103.68176000000001</v>
      </c>
      <c r="D42" s="176">
        <f>($C$32*$C$33)*'END Jul 2019'!N28/100</f>
        <v>392</v>
      </c>
      <c r="E42" s="176">
        <v>0</v>
      </c>
      <c r="F42" s="176">
        <v>0</v>
      </c>
      <c r="G42" s="176">
        <v>0</v>
      </c>
      <c r="H42" s="176">
        <f>($C$32*$C$34)*'END Jul 2019'!AE28/100</f>
        <v>112.74</v>
      </c>
      <c r="I42" s="176">
        <f>SUM(C42:H42)</f>
        <v>608.42175999999995</v>
      </c>
      <c r="J42" s="389">
        <f t="shared" si="23"/>
        <v>2018.9599999999998</v>
      </c>
      <c r="K42" s="178">
        <f t="shared" si="24"/>
        <v>2433.6870399999998</v>
      </c>
      <c r="L42" s="178">
        <f t="shared" si="25"/>
        <v>2677.0557439999998</v>
      </c>
      <c r="M42" s="179">
        <f>'END Jul 2019'!AZ28</f>
        <v>0</v>
      </c>
      <c r="N42" s="179">
        <f>'END Jul 2019'!BA28</f>
        <v>0</v>
      </c>
      <c r="O42" s="179">
        <f>'END Jul 2019'!BB28</f>
        <v>25</v>
      </c>
      <c r="P42" s="179">
        <f>'END Jul 2019'!BC28</f>
        <v>0</v>
      </c>
      <c r="Q42" s="209">
        <f t="shared" si="28"/>
        <v>2433.6870399999998</v>
      </c>
      <c r="R42" s="209">
        <f>(Q42-(Q42*O42/100))</f>
        <v>1825.2652799999998</v>
      </c>
      <c r="S42" s="381">
        <f t="shared" si="26"/>
        <v>2677.0557439999998</v>
      </c>
      <c r="T42" s="381">
        <f t="shared" si="26"/>
        <v>2007.7918079999999</v>
      </c>
      <c r="U42" s="194">
        <f>'END Jul 2019'!BJ27</f>
        <v>0</v>
      </c>
      <c r="V42" s="195">
        <f>'END Jul 2019'!BK27</f>
        <v>0</v>
      </c>
    </row>
    <row r="43" spans="1:22" ht="14" x14ac:dyDescent="0.15">
      <c r="A43" s="175" t="str">
        <f>'END Jul 2019'!K29</f>
        <v>Diamond Energy</v>
      </c>
      <c r="B43" s="15" t="str">
        <f>'END Jul 2019'!L29</f>
        <v>Pay on time discount</v>
      </c>
      <c r="C43" s="176">
        <f>91*'END Jul 2019'!M29/100</f>
        <v>89.635000000000005</v>
      </c>
      <c r="D43" s="176">
        <f>IF($C$32*$C$33&gt;='END Jul 2019'!P29,('END Jul 2019'!P29*'END Jul 2019'!N29/100),(($C$32*$C$33)*'END Jul 2019'!N29/100))</f>
        <v>76.98</v>
      </c>
      <c r="E43" s="176">
        <f>IF($C$32*$C$33&lt;'END Jul 2019'!P29,0,IF(($C$32*$C$33)&lt;='END Jul 2019'!R29,(($C$32*$C$33-'END Jul 2019'!P29)*'END Jul 2019'!Q29/100),(('END Jul 2019'!R29-'END Jul 2019'!P29)*'END Jul 2019'!Q29/100)))</f>
        <v>194.25599999999997</v>
      </c>
      <c r="F43" s="176">
        <v>0</v>
      </c>
      <c r="G43" s="176">
        <f>IF(($C$32*$C$33&lt;'END Jul 2019'!R29),(0),($C$32*$C$33-'END Jul 2019'!R29)*'END Jul 2019'!S29/100)</f>
        <v>108.26199999999999</v>
      </c>
      <c r="H43" s="176">
        <f>($C$32*$C$34)*'END Jul 2019'!AE29/100</f>
        <v>76.5</v>
      </c>
      <c r="I43" s="176">
        <f t="shared" ref="I43:I56" si="31">SUM(C43:H43)</f>
        <v>545.63300000000004</v>
      </c>
      <c r="J43" s="389">
        <f t="shared" si="23"/>
        <v>1823.9920000000002</v>
      </c>
      <c r="K43" s="178">
        <f t="shared" si="24"/>
        <v>2182.5320000000002</v>
      </c>
      <c r="L43" s="178">
        <f t="shared" si="25"/>
        <v>2400.7852000000003</v>
      </c>
      <c r="M43" s="179">
        <f>'END Jul 2019'!AZ29</f>
        <v>0</v>
      </c>
      <c r="N43" s="179">
        <f>'END Jul 2019'!BA29</f>
        <v>0</v>
      </c>
      <c r="O43" s="179">
        <f>'END Jul 2019'!BB29</f>
        <v>7</v>
      </c>
      <c r="P43" s="179">
        <f>'END Jul 2019'!BC29</f>
        <v>0</v>
      </c>
      <c r="Q43" s="209">
        <f t="shared" si="28"/>
        <v>2182.5320000000002</v>
      </c>
      <c r="R43" s="209">
        <f>(Q43-(Q43*O43/100))</f>
        <v>2029.7547600000003</v>
      </c>
      <c r="S43" s="381">
        <f t="shared" si="26"/>
        <v>2400.7852000000003</v>
      </c>
      <c r="T43" s="381">
        <f t="shared" si="26"/>
        <v>2232.7302360000003</v>
      </c>
      <c r="U43" s="194">
        <f>'END Jul 2019'!BJ28</f>
        <v>0</v>
      </c>
      <c r="V43" s="195">
        <f>'END Jul 2019'!BK28</f>
        <v>0</v>
      </c>
    </row>
    <row r="44" spans="1:22" ht="14" x14ac:dyDescent="0.15">
      <c r="A44" s="175" t="str">
        <f>'END Jul 2019'!K30</f>
        <v>Dodo Power &amp; Gas</v>
      </c>
      <c r="B44" s="15" t="str">
        <f>'END Jul 2019'!L30</f>
        <v>Market offer</v>
      </c>
      <c r="C44" s="176">
        <f>91*'END Jul 2019'!M30/100</f>
        <v>85.920545454545447</v>
      </c>
      <c r="D44" s="176">
        <f>($C$32*$C$33)*'END Jul 2019'!N30/100</f>
        <v>322.89090909090908</v>
      </c>
      <c r="E44" s="176">
        <v>0</v>
      </c>
      <c r="F44" s="176">
        <v>0</v>
      </c>
      <c r="G44" s="176">
        <v>0</v>
      </c>
      <c r="H44" s="176">
        <f>($C$32*$C$34)*'END Jul 2019'!AE30/100</f>
        <v>71.61818181818181</v>
      </c>
      <c r="I44" s="176">
        <f t="shared" si="31"/>
        <v>480.42963636363635</v>
      </c>
      <c r="J44" s="389">
        <f t="shared" si="23"/>
        <v>1578.0363636363636</v>
      </c>
      <c r="K44" s="178">
        <f t="shared" si="24"/>
        <v>1921.7185454545454</v>
      </c>
      <c r="L44" s="178">
        <f t="shared" si="25"/>
        <v>2113.8904000000002</v>
      </c>
      <c r="M44" s="179">
        <f>'END Jul 2019'!AZ30</f>
        <v>0</v>
      </c>
      <c r="N44" s="179">
        <f>'END Jul 2019'!BA30</f>
        <v>0</v>
      </c>
      <c r="O44" s="179">
        <f>'END Jul 2019'!BB30</f>
        <v>0</v>
      </c>
      <c r="P44" s="179">
        <f>'END Jul 2019'!BC30</f>
        <v>0</v>
      </c>
      <c r="Q44" s="209">
        <f t="shared" si="28"/>
        <v>1921.7185454545454</v>
      </c>
      <c r="R44" s="209">
        <f t="shared" ref="R44:R49" si="32">Q44</f>
        <v>1921.7185454545454</v>
      </c>
      <c r="S44" s="381">
        <f t="shared" si="26"/>
        <v>2113.8904000000002</v>
      </c>
      <c r="T44" s="381">
        <f t="shared" si="26"/>
        <v>2113.8904000000002</v>
      </c>
      <c r="U44" s="194">
        <f>'END Jul 2019'!BJ29</f>
        <v>0</v>
      </c>
      <c r="V44" s="195">
        <f>'END Jul 2019'!BK29</f>
        <v>0</v>
      </c>
    </row>
    <row r="45" spans="1:22" ht="14" x14ac:dyDescent="0.15">
      <c r="A45" s="175" t="str">
        <f>'END Jul 2019'!K31</f>
        <v>EnergyAustralia</v>
      </c>
      <c r="B45" s="15" t="str">
        <f>'END Jul 2019'!L31</f>
        <v>Total Plan Home</v>
      </c>
      <c r="C45" s="176">
        <f>91*'END Jul 2019'!M31/100</f>
        <v>70.069999999999993</v>
      </c>
      <c r="D45" s="176">
        <f>($C$32*$C$33)*'END Jul 2019'!N31/100</f>
        <v>368.58181818181816</v>
      </c>
      <c r="E45" s="176">
        <v>0</v>
      </c>
      <c r="F45" s="176">
        <v>0</v>
      </c>
      <c r="G45" s="176">
        <v>0</v>
      </c>
      <c r="H45" s="176">
        <f>($C$32*$C$34)*'END Jul 2019'!AE31/100</f>
        <v>67.581818181818178</v>
      </c>
      <c r="I45" s="176">
        <f t="shared" si="31"/>
        <v>506.23363636363632</v>
      </c>
      <c r="J45" s="389">
        <f t="shared" si="23"/>
        <v>1744.6545454545453</v>
      </c>
      <c r="K45" s="178">
        <f t="shared" si="24"/>
        <v>2024.9345454545453</v>
      </c>
      <c r="L45" s="178">
        <f t="shared" si="25"/>
        <v>2227.4279999999999</v>
      </c>
      <c r="M45" s="179">
        <f>'END Jul 2019'!AZ31</f>
        <v>13</v>
      </c>
      <c r="N45" s="179">
        <f>'END Jul 2019'!BA31</f>
        <v>0</v>
      </c>
      <c r="O45" s="179">
        <f>'END Jul 2019'!BB31</f>
        <v>0</v>
      </c>
      <c r="P45" s="179">
        <f>'END Jul 2019'!BC31</f>
        <v>0</v>
      </c>
      <c r="Q45" s="209">
        <f>K45-(K45*M45/100)</f>
        <v>1761.6930545454543</v>
      </c>
      <c r="R45" s="209">
        <f t="shared" si="32"/>
        <v>1761.6930545454543</v>
      </c>
      <c r="S45" s="381">
        <f t="shared" si="26"/>
        <v>1937.8623599999999</v>
      </c>
      <c r="T45" s="381">
        <f t="shared" si="26"/>
        <v>1937.8623599999999</v>
      </c>
      <c r="U45" s="194">
        <f>'END Jul 2019'!BJ30</f>
        <v>0</v>
      </c>
      <c r="V45" s="195">
        <f>'END Jul 2019'!BK30</f>
        <v>0</v>
      </c>
    </row>
    <row r="46" spans="1:22" ht="14" x14ac:dyDescent="0.15">
      <c r="A46" s="175" t="str">
        <f>'END Jul 2019'!K32</f>
        <v>Mojo Power</v>
      </c>
      <c r="B46" s="15" t="str">
        <f>'END Jul 2019'!L32</f>
        <v>Connect</v>
      </c>
      <c r="C46" s="176">
        <f>91*'END Jul 2019'!M32/100</f>
        <v>147.56559999999999</v>
      </c>
      <c r="D46" s="176">
        <f>($C$32*$C$33)*'END Jul 2019'!N32/100</f>
        <v>339.36</v>
      </c>
      <c r="E46" s="176">
        <v>0</v>
      </c>
      <c r="F46" s="176">
        <v>0</v>
      </c>
      <c r="G46" s="176">
        <v>0</v>
      </c>
      <c r="H46" s="176">
        <f>($C$32*$C$34)*'END Jul 2019'!AE32/100</f>
        <v>69.599999999999994</v>
      </c>
      <c r="I46" s="176">
        <f t="shared" si="31"/>
        <v>556.52560000000005</v>
      </c>
      <c r="J46" s="389">
        <f t="shared" si="23"/>
        <v>1635.8400000000001</v>
      </c>
      <c r="K46" s="178">
        <f t="shared" si="24"/>
        <v>2226.1024000000002</v>
      </c>
      <c r="L46" s="178">
        <f t="shared" si="25"/>
        <v>2448.7126400000006</v>
      </c>
      <c r="M46" s="179">
        <f>'END Jul 2019'!AZ32</f>
        <v>0</v>
      </c>
      <c r="N46" s="179">
        <f>'END Jul 2019'!BA32</f>
        <v>0</v>
      </c>
      <c r="O46" s="179">
        <f>'END Jul 2019'!BB32</f>
        <v>0</v>
      </c>
      <c r="P46" s="179">
        <f>'END Jul 2019'!BC32</f>
        <v>0</v>
      </c>
      <c r="Q46" s="209">
        <f t="shared" ref="Q46:Q47" si="33">K46</f>
        <v>2226.1024000000002</v>
      </c>
      <c r="R46" s="209">
        <f t="shared" si="32"/>
        <v>2226.1024000000002</v>
      </c>
      <c r="S46" s="381">
        <f t="shared" si="26"/>
        <v>2448.7126400000006</v>
      </c>
      <c r="T46" s="381">
        <f t="shared" si="26"/>
        <v>2448.7126400000006</v>
      </c>
      <c r="U46" s="194">
        <f>'END Jul 2019'!BJ31</f>
        <v>0</v>
      </c>
      <c r="V46" s="195">
        <f>'END Jul 2019'!BK31</f>
        <v>0</v>
      </c>
    </row>
    <row r="47" spans="1:22" ht="14" x14ac:dyDescent="0.15">
      <c r="A47" s="175" t="str">
        <f>'END Jul 2019'!K33</f>
        <v>Momentum Energy</v>
      </c>
      <c r="B47" s="15" t="str">
        <f>'END Jul 2019'!L33</f>
        <v>SmilePower Flexi</v>
      </c>
      <c r="C47" s="176">
        <f>91*'END Jul 2019'!M33/100</f>
        <v>78.232699999999994</v>
      </c>
      <c r="D47" s="176">
        <f>IF($C$32*$C$33&gt;='END Jul 2019'!P33,('END Jul 2019'!P33*'END Jul 2019'!N33/100),(($C$32*$C$33)*'END Jul 2019'!N33/100))</f>
        <v>130.36363636363635</v>
      </c>
      <c r="E47" s="176">
        <v>0</v>
      </c>
      <c r="F47" s="176">
        <v>0</v>
      </c>
      <c r="G47" s="176">
        <f>IF(($C$32*$C$33&lt;'END Jul 2019'!P33),(0),($C$32*$C$33-'END Jul 2019'!P33)*'END Jul 2019'!Q33/100)</f>
        <v>170.32727272727271</v>
      </c>
      <c r="H47" s="176">
        <f>($C$32*$C$34)*'END Jul 2019'!AE33/100</f>
        <v>53.781818181818181</v>
      </c>
      <c r="I47" s="176">
        <f t="shared" si="31"/>
        <v>432.70542727272721</v>
      </c>
      <c r="J47" s="389">
        <f t="shared" si="23"/>
        <v>1417.8909090909087</v>
      </c>
      <c r="K47" s="178">
        <f t="shared" si="24"/>
        <v>1730.8217090909088</v>
      </c>
      <c r="L47" s="178">
        <f t="shared" si="25"/>
        <v>1903.9038799999998</v>
      </c>
      <c r="M47" s="179">
        <f>'END Jul 2019'!AZ33</f>
        <v>0</v>
      </c>
      <c r="N47" s="179">
        <f>'END Jul 2019'!BA33</f>
        <v>0</v>
      </c>
      <c r="O47" s="179">
        <f>'END Jul 2019'!BB33</f>
        <v>0</v>
      </c>
      <c r="P47" s="179">
        <f>'END Jul 2019'!BC33</f>
        <v>0</v>
      </c>
      <c r="Q47" s="209">
        <f t="shared" si="33"/>
        <v>1730.8217090909088</v>
      </c>
      <c r="R47" s="209">
        <f t="shared" si="32"/>
        <v>1730.8217090909088</v>
      </c>
      <c r="S47" s="381">
        <f t="shared" si="26"/>
        <v>1903.9038799999998</v>
      </c>
      <c r="T47" s="381">
        <f t="shared" si="26"/>
        <v>1903.9038799999998</v>
      </c>
      <c r="U47" s="194">
        <f>'END Jul 2019'!BJ32</f>
        <v>0</v>
      </c>
      <c r="V47" s="195">
        <f>'END Jul 2019'!BK32</f>
        <v>0</v>
      </c>
    </row>
    <row r="48" spans="1:22" ht="14" x14ac:dyDescent="0.15">
      <c r="A48" s="175" t="str">
        <f>'END Jul 2019'!K34</f>
        <v>Origin Energy</v>
      </c>
      <c r="B48" s="15" t="str">
        <f>'END Jul 2019'!L34</f>
        <v>Flexi</v>
      </c>
      <c r="C48" s="176">
        <f>91*'END Jul 2019'!M34/100</f>
        <v>78.011818181818171</v>
      </c>
      <c r="D48" s="176">
        <f>($C$32*$C$33)*'END Jul 2019'!N34/100</f>
        <v>363.74545454545449</v>
      </c>
      <c r="E48" s="176">
        <v>0</v>
      </c>
      <c r="F48" s="176">
        <v>0</v>
      </c>
      <c r="G48" s="176">
        <v>0</v>
      </c>
      <c r="H48" s="176">
        <f>($C$32*$C$34)*'END Jul 2019'!AE34/100</f>
        <v>83.23636363636362</v>
      </c>
      <c r="I48" s="176">
        <f t="shared" si="31"/>
        <v>524.99363636363626</v>
      </c>
      <c r="J48" s="389">
        <f t="shared" si="23"/>
        <v>1787.9272727272723</v>
      </c>
      <c r="K48" s="178">
        <f t="shared" si="24"/>
        <v>2099.974545454545</v>
      </c>
      <c r="L48" s="178">
        <f t="shared" si="25"/>
        <v>2309.9719999999998</v>
      </c>
      <c r="M48" s="179">
        <f>'END Jul 2019'!AZ34</f>
        <v>10</v>
      </c>
      <c r="N48" s="179">
        <f>'END Jul 2019'!BA34</f>
        <v>0</v>
      </c>
      <c r="O48" s="179">
        <f>'END Jul 2019'!BB34</f>
        <v>0</v>
      </c>
      <c r="P48" s="179">
        <f>'END Jul 2019'!BC34</f>
        <v>0</v>
      </c>
      <c r="Q48" s="390">
        <f>L48-(L48*M48/100)</f>
        <v>2078.9748</v>
      </c>
      <c r="R48" s="390">
        <f t="shared" si="32"/>
        <v>2078.9748</v>
      </c>
      <c r="S48" s="381">
        <f>Q48</f>
        <v>2078.9748</v>
      </c>
      <c r="T48" s="381">
        <f>R48</f>
        <v>2078.9748</v>
      </c>
      <c r="U48" s="194">
        <f>'END Jul 2019'!BJ33</f>
        <v>0</v>
      </c>
      <c r="V48" s="195">
        <f>'END Jul 2019'!BK33</f>
        <v>0</v>
      </c>
    </row>
    <row r="49" spans="1:22" ht="14" x14ac:dyDescent="0.15">
      <c r="A49" s="175" t="str">
        <f>'END Jul 2019'!K35</f>
        <v>Powerdirect</v>
      </c>
      <c r="B49" s="15" t="str">
        <f>'END Jul 2019'!L35</f>
        <v>Discount Saver</v>
      </c>
      <c r="C49" s="176">
        <f>91*'END Jul 2019'!M35/100</f>
        <v>80.079999999999984</v>
      </c>
      <c r="D49" s="176">
        <f>($C$32*$C$33)*'END Jul 2019'!N35/100</f>
        <v>361.07272727272726</v>
      </c>
      <c r="E49" s="176">
        <v>0</v>
      </c>
      <c r="F49" s="176">
        <v>0</v>
      </c>
      <c r="G49" s="176">
        <v>0</v>
      </c>
      <c r="H49" s="176">
        <f>($C$32*$C$34)*'END Jul 2019'!AE35/100</f>
        <v>71.836363636363615</v>
      </c>
      <c r="I49" s="176">
        <f t="shared" si="31"/>
        <v>512.98909090909092</v>
      </c>
      <c r="J49" s="389">
        <f t="shared" si="23"/>
        <v>1731.6363636363637</v>
      </c>
      <c r="K49" s="178">
        <f t="shared" si="24"/>
        <v>2051.9563636363637</v>
      </c>
      <c r="L49" s="178">
        <f t="shared" si="25"/>
        <v>2257.152</v>
      </c>
      <c r="M49" s="179">
        <f>'END Jul 2019'!AZ35</f>
        <v>12</v>
      </c>
      <c r="N49" s="179">
        <f>'END Jul 2019'!BA35</f>
        <v>0</v>
      </c>
      <c r="O49" s="179">
        <f>'END Jul 2019'!BB35</f>
        <v>0</v>
      </c>
      <c r="P49" s="179">
        <f>'END Jul 2019'!BC35</f>
        <v>0</v>
      </c>
      <c r="Q49" s="209">
        <f>K49-(K49*M49/100)</f>
        <v>1805.7216000000001</v>
      </c>
      <c r="R49" s="209">
        <f t="shared" si="32"/>
        <v>1805.7216000000001</v>
      </c>
      <c r="S49" s="381">
        <f t="shared" ref="S49:T49" si="34">Q49*1.1</f>
        <v>1986.2937600000002</v>
      </c>
      <c r="T49" s="381">
        <f t="shared" si="34"/>
        <v>1986.2937600000002</v>
      </c>
      <c r="U49" s="194">
        <f>'END Jul 2019'!BJ34</f>
        <v>0</v>
      </c>
      <c r="V49" s="195">
        <f>'END Jul 2019'!BK34</f>
        <v>0</v>
      </c>
    </row>
    <row r="50" spans="1:22" ht="14" x14ac:dyDescent="0.15">
      <c r="A50" s="175" t="str">
        <f>'END Jul 2019'!K36</f>
        <v>Powershop</v>
      </c>
      <c r="B50" s="15" t="str">
        <f>'END Jul 2019'!L36</f>
        <v>Shopper with Mega Pack</v>
      </c>
      <c r="C50" s="176">
        <f>91*'END Jul 2019'!M36/100</f>
        <v>92.364999999999995</v>
      </c>
      <c r="D50" s="176">
        <f>($C$32*$C$33)*'END Jul 2019'!N36/100</f>
        <v>346.94545454545454</v>
      </c>
      <c r="E50" s="176">
        <v>0</v>
      </c>
      <c r="F50" s="176">
        <v>0</v>
      </c>
      <c r="G50" s="176">
        <v>0</v>
      </c>
      <c r="H50" s="176">
        <f>($C$32*$C$34)*'END Jul 2019'!AE36/100</f>
        <v>83.72727272727272</v>
      </c>
      <c r="I50" s="176">
        <f t="shared" si="31"/>
        <v>523.03772727272724</v>
      </c>
      <c r="J50" s="389">
        <f t="shared" si="23"/>
        <v>1722.6909090909089</v>
      </c>
      <c r="K50" s="178">
        <f t="shared" si="24"/>
        <v>2092.150909090909</v>
      </c>
      <c r="L50" s="178">
        <f t="shared" si="25"/>
        <v>2301.366</v>
      </c>
      <c r="M50" s="179">
        <f>'END Jul 2019'!AZ36</f>
        <v>0</v>
      </c>
      <c r="N50" s="179">
        <f>'END Jul 2019'!BA36</f>
        <v>0</v>
      </c>
      <c r="O50" s="179">
        <f>'END Jul 2019'!BB36</f>
        <v>15</v>
      </c>
      <c r="P50" s="179">
        <f>'END Jul 2019'!BC36</f>
        <v>0</v>
      </c>
      <c r="Q50" s="390">
        <f>L50</f>
        <v>2301.366</v>
      </c>
      <c r="R50" s="390">
        <f>(Q50-(Q50*O50/100))</f>
        <v>1956.1611</v>
      </c>
      <c r="S50" s="381">
        <f>Q50</f>
        <v>2301.366</v>
      </c>
      <c r="T50" s="381">
        <f>R50</f>
        <v>1956.1611</v>
      </c>
      <c r="U50" s="194">
        <f>'END Jul 2019'!BJ35</f>
        <v>0</v>
      </c>
      <c r="V50" s="195">
        <f>'END Jul 2019'!BK35</f>
        <v>0</v>
      </c>
    </row>
    <row r="51" spans="1:22" ht="14" x14ac:dyDescent="0.15">
      <c r="A51" s="175" t="str">
        <f>'END Jul 2019'!K37</f>
        <v>Red Energy</v>
      </c>
      <c r="B51" s="15" t="str">
        <f>'END Jul 2019'!L37</f>
        <v>Living Energy Saver</v>
      </c>
      <c r="C51" s="176">
        <f>91*'END Jul 2019'!M37/100</f>
        <v>77.349999999999994</v>
      </c>
      <c r="D51" s="176">
        <f>IF($C$32*$C$33&gt;='END Jul 2019'!P37,('END Jul 2019'!P37*'END Jul 2019'!N37/100),(($C$32*$C$33)*'END Jul 2019'!N37/100))</f>
        <v>332.44545454545448</v>
      </c>
      <c r="E51" s="176">
        <v>0</v>
      </c>
      <c r="F51" s="176">
        <v>0</v>
      </c>
      <c r="G51" s="176">
        <f>IF(($C$32*$C$33&lt;'END Jul 2019'!P37),(0),($C$32*$C$33-'END Jul 2019'!P37)*'END Jul 2019'!Q37/100)</f>
        <v>23</v>
      </c>
      <c r="H51" s="176">
        <f>($C$32*$C$34)*'END Jul 2019'!AE37/100</f>
        <v>89.563636363636363</v>
      </c>
      <c r="I51" s="176">
        <f t="shared" si="31"/>
        <v>522.35909090909081</v>
      </c>
      <c r="J51" s="389">
        <f t="shared" si="23"/>
        <v>1780.0363636363631</v>
      </c>
      <c r="K51" s="178">
        <f t="shared" si="24"/>
        <v>2089.4363636363632</v>
      </c>
      <c r="L51" s="178">
        <f t="shared" si="25"/>
        <v>2298.3799999999997</v>
      </c>
      <c r="M51" s="179">
        <f>'END Jul 2019'!AZ37</f>
        <v>0</v>
      </c>
      <c r="N51" s="179">
        <f>'END Jul 2019'!BA37</f>
        <v>0</v>
      </c>
      <c r="O51" s="179">
        <f>'END Jul 2019'!BB37</f>
        <v>10</v>
      </c>
      <c r="P51" s="179">
        <f>'END Jul 2019'!BC37</f>
        <v>0</v>
      </c>
      <c r="Q51" s="390">
        <f>L51</f>
        <v>2298.3799999999997</v>
      </c>
      <c r="R51" s="390">
        <f>(Q51-(Q51*O51/100))</f>
        <v>2068.5419999999995</v>
      </c>
      <c r="S51" s="381">
        <f>Q51</f>
        <v>2298.3799999999997</v>
      </c>
      <c r="T51" s="381">
        <f>R51</f>
        <v>2068.5419999999995</v>
      </c>
      <c r="U51" s="194">
        <f>'END Jul 2019'!BJ36</f>
        <v>0</v>
      </c>
      <c r="V51" s="195">
        <f>'END Jul 2019'!BK36</f>
        <v>0</v>
      </c>
    </row>
    <row r="52" spans="1:22" ht="14" x14ac:dyDescent="0.15">
      <c r="A52" s="175" t="str">
        <f>'END Jul 2019'!K38</f>
        <v>Simply Energy</v>
      </c>
      <c r="B52" s="15" t="str">
        <f>'END Jul 2019'!L38</f>
        <v>Plus</v>
      </c>
      <c r="C52" s="176">
        <f>91*'END Jul 2019'!M38/100</f>
        <v>81.593909090909079</v>
      </c>
      <c r="D52" s="176">
        <f>($C$32*$C$33)*'END Jul 2019'!N38/100</f>
        <v>334.72727272727275</v>
      </c>
      <c r="E52" s="176">
        <v>0</v>
      </c>
      <c r="F52" s="176">
        <v>0</v>
      </c>
      <c r="G52" s="176">
        <v>0</v>
      </c>
      <c r="H52" s="176">
        <f>($C$32*$C$34)*'END Jul 2019'!AE38/100</f>
        <v>87.490909090909085</v>
      </c>
      <c r="I52" s="176">
        <f t="shared" si="31"/>
        <v>503.8120909090909</v>
      </c>
      <c r="J52" s="389">
        <f t="shared" si="23"/>
        <v>1688.8727272727274</v>
      </c>
      <c r="K52" s="178">
        <f t="shared" si="24"/>
        <v>2015.2483636363636</v>
      </c>
      <c r="L52" s="178">
        <f t="shared" si="25"/>
        <v>2216.7732000000001</v>
      </c>
      <c r="M52" s="179">
        <f>'END Jul 2019'!AZ38</f>
        <v>0</v>
      </c>
      <c r="N52" s="179">
        <f>'END Jul 2019'!BA38</f>
        <v>0</v>
      </c>
      <c r="O52" s="179">
        <f>'END Jul 2019'!BB38</f>
        <v>0</v>
      </c>
      <c r="P52" s="179">
        <f>'END Jul 2019'!BC38</f>
        <v>0</v>
      </c>
      <c r="Q52" s="209">
        <f t="shared" ref="Q52:Q56" si="35">K52</f>
        <v>2015.2483636363636</v>
      </c>
      <c r="R52" s="209">
        <f>Q52</f>
        <v>2015.2483636363636</v>
      </c>
      <c r="S52" s="381">
        <f t="shared" si="26"/>
        <v>2216.7732000000001</v>
      </c>
      <c r="T52" s="381">
        <f t="shared" si="26"/>
        <v>2216.7732000000001</v>
      </c>
      <c r="U52" s="194">
        <f>'END Jul 2019'!BJ37</f>
        <v>0</v>
      </c>
      <c r="V52" s="195">
        <f>'END Jul 2019'!BK37</f>
        <v>0</v>
      </c>
    </row>
    <row r="53" spans="1:22" ht="14" x14ac:dyDescent="0.15">
      <c r="A53" s="175" t="str">
        <f>'END Jul 2019'!K39</f>
        <v>1st Energy</v>
      </c>
      <c r="B53" s="15" t="str">
        <f>'END Jul 2019'!L39</f>
        <v>1st Saver</v>
      </c>
      <c r="C53" s="176">
        <f>91*'END Jul 2019'!M39/100</f>
        <v>94.64</v>
      </c>
      <c r="D53" s="176">
        <f>IF($C$32*$C$33&gt;='END Jul 2019'!P39,('END Jul 2019'!P39*'END Jul 2019'!N39/100),(($C$32*$C$33)*'END Jul 2019'!N39/100))</f>
        <v>328.90909090909088</v>
      </c>
      <c r="E53" s="176">
        <v>0</v>
      </c>
      <c r="F53" s="176">
        <v>0</v>
      </c>
      <c r="G53" s="176">
        <f>IF(($C$32*$C$33&lt;'END Jul 2019'!P39),(0),($C$32*$C$33-'END Jul 2019'!P39)*'END Jul 2019'!Q39/100)</f>
        <v>13.940909090909093</v>
      </c>
      <c r="H53" s="176">
        <f>($C$32*$C$34)*'END Jul 2019'!AE39/100</f>
        <v>75.436363636363637</v>
      </c>
      <c r="I53" s="176">
        <f t="shared" si="31"/>
        <v>512.92636363636359</v>
      </c>
      <c r="J53" s="389">
        <f t="shared" si="23"/>
        <v>1673.1454545454544</v>
      </c>
      <c r="K53" s="178">
        <f t="shared" si="24"/>
        <v>2051.7054545454544</v>
      </c>
      <c r="L53" s="178">
        <f t="shared" si="25"/>
        <v>2256.8760000000002</v>
      </c>
      <c r="M53" s="179">
        <f>'END Jul 2019'!AZ39</f>
        <v>0</v>
      </c>
      <c r="N53" s="179">
        <f>'END Jul 2019'!BA39</f>
        <v>0</v>
      </c>
      <c r="O53" s="179">
        <f>'END Jul 2019'!BB39</f>
        <v>7</v>
      </c>
      <c r="P53" s="179">
        <f>'END Jul 2019'!BC39</f>
        <v>0</v>
      </c>
      <c r="Q53" s="209">
        <f t="shared" si="35"/>
        <v>2051.7054545454544</v>
      </c>
      <c r="R53" s="209">
        <f>(Q53-(Q53*O53/100))</f>
        <v>1908.0860727272725</v>
      </c>
      <c r="S53" s="381">
        <f t="shared" ref="S53:S56" si="36">K53*1.1</f>
        <v>2256.8760000000002</v>
      </c>
      <c r="T53" s="381">
        <f t="shared" si="26"/>
        <v>2098.8946799999999</v>
      </c>
      <c r="U53" s="194">
        <f>'END Jul 2019'!BJ38</f>
        <v>0</v>
      </c>
      <c r="V53" s="195">
        <f>'END Jul 2019'!BK38</f>
        <v>0</v>
      </c>
    </row>
    <row r="54" spans="1:22" ht="14" x14ac:dyDescent="0.15">
      <c r="A54" s="175" t="str">
        <f>'END Jul 2019'!K40</f>
        <v>Amaysim</v>
      </c>
      <c r="B54" s="15" t="str">
        <f>'END Jul 2019'!L40</f>
        <v>Electricity as you go</v>
      </c>
      <c r="C54" s="176">
        <f>91*'END Jul 2019'!M40/100</f>
        <v>61.118909090909085</v>
      </c>
      <c r="D54" s="176">
        <f>($C$32*$C$33)*'END Jul 2019'!N40/100</f>
        <v>385.25454545454545</v>
      </c>
      <c r="E54" s="176">
        <v>0</v>
      </c>
      <c r="F54" s="176">
        <v>0</v>
      </c>
      <c r="G54" s="176">
        <v>0</v>
      </c>
      <c r="H54" s="176">
        <f>($C$32*$C$34)*'END Jul 2019'!AE40/100</f>
        <v>103.36363636363636</v>
      </c>
      <c r="I54" s="176">
        <f t="shared" si="31"/>
        <v>549.73709090909085</v>
      </c>
      <c r="J54" s="389">
        <f t="shared" si="23"/>
        <v>1954.4727272727271</v>
      </c>
      <c r="K54" s="178">
        <f t="shared" si="24"/>
        <v>2198.9483636363634</v>
      </c>
      <c r="L54" s="178">
        <f t="shared" si="25"/>
        <v>2418.8431999999998</v>
      </c>
      <c r="M54" s="179">
        <f>'END Jul 2019'!AZ40</f>
        <v>0</v>
      </c>
      <c r="N54" s="179">
        <f>'END Jul 2019'!BA40</f>
        <v>0</v>
      </c>
      <c r="O54" s="179">
        <f>'END Jul 2019'!BB40</f>
        <v>0</v>
      </c>
      <c r="P54" s="179">
        <f>'END Jul 2019'!BC40</f>
        <v>0</v>
      </c>
      <c r="Q54" s="209">
        <f t="shared" si="35"/>
        <v>2198.9483636363634</v>
      </c>
      <c r="R54" s="209">
        <f>Q54</f>
        <v>2198.9483636363634</v>
      </c>
      <c r="S54" s="381">
        <f t="shared" si="36"/>
        <v>2418.8431999999998</v>
      </c>
      <c r="T54" s="381">
        <f t="shared" ref="T54:T56" si="37">R54*1.1</f>
        <v>2418.8431999999998</v>
      </c>
      <c r="U54" s="194">
        <f>'END Jul 2019'!BJ39</f>
        <v>0</v>
      </c>
      <c r="V54" s="195">
        <f>'END Jul 2019'!BK39</f>
        <v>0</v>
      </c>
    </row>
    <row r="55" spans="1:22" ht="14" x14ac:dyDescent="0.15">
      <c r="A55" s="175" t="str">
        <f>'END Jul 2019'!K41</f>
        <v>DC Power Co</v>
      </c>
      <c r="B55" s="15" t="str">
        <f>'END Jul 2019'!L41</f>
        <v>Market offer</v>
      </c>
      <c r="C55" s="176">
        <f>(91*'END Jul 2019'!M41/100)+('END Jul 2019'!BP41/4)</f>
        <v>99.590181818181819</v>
      </c>
      <c r="D55" s="176">
        <f>($C$32*$C$33)*'END Jul 2019'!N41/100</f>
        <v>376.09090909090912</v>
      </c>
      <c r="E55" s="176">
        <v>0</v>
      </c>
      <c r="F55" s="176">
        <v>0</v>
      </c>
      <c r="G55" s="176">
        <v>0</v>
      </c>
      <c r="H55" s="176">
        <f>($C$32*$C$34)*'END Jul 2019'!AE41/100</f>
        <v>118.52727272727272</v>
      </c>
      <c r="I55" s="176">
        <f t="shared" si="31"/>
        <v>594.20836363636363</v>
      </c>
      <c r="J55" s="389">
        <f t="shared" si="23"/>
        <v>1978.4727272727273</v>
      </c>
      <c r="K55" s="178">
        <f t="shared" si="24"/>
        <v>2376.8334545454545</v>
      </c>
      <c r="L55" s="178">
        <f t="shared" si="25"/>
        <v>2614.5168000000003</v>
      </c>
      <c r="M55" s="179">
        <f>'END Jul 2019'!AZ41</f>
        <v>0</v>
      </c>
      <c r="N55" s="179">
        <f>'END Jul 2019'!BA41</f>
        <v>0</v>
      </c>
      <c r="O55" s="179">
        <f>'END Jul 2019'!BB41</f>
        <v>0</v>
      </c>
      <c r="P55" s="179">
        <f>'END Jul 2019'!BC41</f>
        <v>0</v>
      </c>
      <c r="Q55" s="209">
        <f t="shared" si="35"/>
        <v>2376.8334545454545</v>
      </c>
      <c r="R55" s="209">
        <f t="shared" ref="R55:R56" si="38">Q55</f>
        <v>2376.8334545454545</v>
      </c>
      <c r="S55" s="381">
        <f t="shared" si="36"/>
        <v>2614.5168000000003</v>
      </c>
      <c r="T55" s="381">
        <f t="shared" si="37"/>
        <v>2614.5168000000003</v>
      </c>
      <c r="U55" s="194">
        <f>'END Jul 2019'!BJ40</f>
        <v>0</v>
      </c>
      <c r="V55" s="195">
        <f>'END Jul 2019'!BK40</f>
        <v>0</v>
      </c>
    </row>
    <row r="56" spans="1:22" ht="15" thickBot="1" x14ac:dyDescent="0.2">
      <c r="A56" s="184" t="str">
        <f>'END Jul 2019'!K42</f>
        <v>ReAmped Energy</v>
      </c>
      <c r="B56" s="185" t="str">
        <f>'END Jul 2019'!L42</f>
        <v>Market offer</v>
      </c>
      <c r="C56" s="186">
        <f>91*'END Jul 2019'!M42/100</f>
        <v>71.434999999999988</v>
      </c>
      <c r="D56" s="186">
        <f>($C$32*$C$33)*'END Jul 2019'!N42/100</f>
        <v>288.39999999999998</v>
      </c>
      <c r="E56" s="186">
        <v>0</v>
      </c>
      <c r="F56" s="186">
        <v>0</v>
      </c>
      <c r="G56" s="186">
        <v>0</v>
      </c>
      <c r="H56" s="186">
        <f>($C$32*$C$34)*'END Jul 2019'!AE42/100</f>
        <v>59.7</v>
      </c>
      <c r="I56" s="186">
        <f t="shared" si="31"/>
        <v>419.53499999999997</v>
      </c>
      <c r="J56" s="391">
        <f t="shared" si="23"/>
        <v>1392.3999999999999</v>
      </c>
      <c r="K56" s="188">
        <f t="shared" si="24"/>
        <v>1678.1399999999999</v>
      </c>
      <c r="L56" s="188">
        <f t="shared" si="25"/>
        <v>1845.954</v>
      </c>
      <c r="M56" s="189">
        <f>'END Jul 2019'!AZ42</f>
        <v>0</v>
      </c>
      <c r="N56" s="189">
        <f>'END Jul 2019'!BA42</f>
        <v>0</v>
      </c>
      <c r="O56" s="189">
        <f>'END Jul 2019'!BB42</f>
        <v>0</v>
      </c>
      <c r="P56" s="189">
        <f>'END Jul 2019'!BC42</f>
        <v>0</v>
      </c>
      <c r="Q56" s="212">
        <f t="shared" si="35"/>
        <v>1678.1399999999999</v>
      </c>
      <c r="R56" s="212">
        <f t="shared" si="38"/>
        <v>1678.1399999999999</v>
      </c>
      <c r="S56" s="382">
        <f t="shared" si="36"/>
        <v>1845.954</v>
      </c>
      <c r="T56" s="382">
        <f t="shared" si="37"/>
        <v>1845.954</v>
      </c>
      <c r="U56" s="196">
        <f>'END Jul 2019'!BJ41</f>
        <v>0</v>
      </c>
      <c r="V56" s="197">
        <f>'END Jul 2019'!BK41</f>
        <v>0</v>
      </c>
    </row>
    <row r="58" spans="1:22" ht="14" thickBot="1" x14ac:dyDescent="0.2"/>
    <row r="59" spans="1:22" ht="14" x14ac:dyDescent="0.15">
      <c r="A59" s="166" t="s">
        <v>644</v>
      </c>
      <c r="B59" s="167"/>
      <c r="C59" s="167"/>
      <c r="D59" s="167"/>
      <c r="E59" s="167"/>
      <c r="F59" s="167"/>
      <c r="G59" s="167"/>
      <c r="H59" s="167"/>
      <c r="I59" s="167"/>
      <c r="J59" s="167"/>
      <c r="K59" s="167"/>
      <c r="L59" s="167"/>
      <c r="M59" s="167"/>
      <c r="N59" s="167"/>
      <c r="O59" s="167"/>
      <c r="P59" s="167"/>
      <c r="Q59" s="167"/>
      <c r="R59" s="167"/>
      <c r="S59" s="167"/>
      <c r="T59" s="167"/>
      <c r="U59" s="167"/>
      <c r="V59" s="173"/>
    </row>
    <row r="60" spans="1:22" ht="14" x14ac:dyDescent="0.15">
      <c r="A60" s="168" t="s">
        <v>247</v>
      </c>
      <c r="B60" s="78"/>
      <c r="C60" s="199">
        <v>1800</v>
      </c>
      <c r="D60" s="78"/>
      <c r="E60" s="78"/>
      <c r="F60" s="78"/>
      <c r="G60" s="78"/>
      <c r="H60" s="78"/>
      <c r="I60" s="78"/>
      <c r="J60" s="78"/>
      <c r="K60" s="78"/>
      <c r="L60" s="78"/>
      <c r="M60" s="78"/>
      <c r="N60" s="78"/>
      <c r="O60" s="78"/>
      <c r="P60" s="78"/>
      <c r="Q60" s="78"/>
      <c r="R60" s="78"/>
      <c r="S60" s="78"/>
      <c r="T60" s="78"/>
      <c r="U60" s="78"/>
      <c r="V60" s="174"/>
    </row>
    <row r="61" spans="1:22" ht="14" x14ac:dyDescent="0.15">
      <c r="A61" s="168" t="s">
        <v>652</v>
      </c>
      <c r="B61" s="78"/>
      <c r="C61" s="200">
        <v>0.5</v>
      </c>
      <c r="D61" s="78"/>
      <c r="E61" s="78"/>
      <c r="F61" s="78"/>
      <c r="G61" s="78"/>
      <c r="H61" s="78"/>
      <c r="I61" s="78"/>
      <c r="J61" s="78"/>
      <c r="K61" s="78"/>
      <c r="L61" s="78"/>
      <c r="M61" s="78"/>
      <c r="N61" s="78"/>
      <c r="O61" s="78"/>
      <c r="P61" s="78"/>
      <c r="Q61" s="78"/>
      <c r="R61" s="78"/>
      <c r="S61" s="78"/>
      <c r="T61" s="78"/>
      <c r="U61" s="78"/>
      <c r="V61" s="174"/>
    </row>
    <row r="62" spans="1:22" ht="14" x14ac:dyDescent="0.15">
      <c r="A62" s="168" t="s">
        <v>512</v>
      </c>
      <c r="B62" s="78"/>
      <c r="C62" s="200">
        <v>0.3</v>
      </c>
      <c r="D62" s="78"/>
      <c r="E62" s="78"/>
      <c r="F62" s="78"/>
      <c r="G62" s="78"/>
      <c r="H62" s="78"/>
      <c r="I62" s="78"/>
      <c r="J62" s="78"/>
      <c r="K62" s="78"/>
      <c r="L62" s="78"/>
      <c r="M62" s="78"/>
      <c r="N62" s="78"/>
      <c r="O62" s="78"/>
      <c r="P62" s="78"/>
      <c r="Q62" s="78"/>
      <c r="R62" s="78"/>
      <c r="S62" s="78"/>
      <c r="T62" s="78"/>
      <c r="U62" s="78"/>
      <c r="V62" s="174"/>
    </row>
    <row r="63" spans="1:22" ht="14" x14ac:dyDescent="0.15">
      <c r="A63" s="168" t="s">
        <v>344</v>
      </c>
      <c r="B63" s="78"/>
      <c r="C63" s="200">
        <v>0.2</v>
      </c>
      <c r="D63" s="78"/>
      <c r="E63" s="78"/>
      <c r="F63" s="78"/>
      <c r="G63" s="78"/>
      <c r="H63" s="78"/>
      <c r="I63" s="78"/>
      <c r="J63" s="78"/>
      <c r="K63" s="78"/>
      <c r="L63" s="78"/>
      <c r="M63" s="78"/>
      <c r="N63" s="78"/>
      <c r="O63" s="78"/>
      <c r="P63" s="78"/>
      <c r="Q63" s="78"/>
      <c r="R63" s="78"/>
      <c r="S63" s="78"/>
      <c r="T63" s="78"/>
      <c r="U63" s="78"/>
      <c r="V63" s="174"/>
    </row>
    <row r="64" spans="1:22" ht="14" x14ac:dyDescent="0.15">
      <c r="A64" s="168"/>
      <c r="B64" s="78"/>
      <c r="C64" s="78"/>
      <c r="D64" s="78"/>
      <c r="E64" s="78"/>
      <c r="F64" s="78"/>
      <c r="G64" s="78"/>
      <c r="H64" s="78"/>
      <c r="I64" s="78"/>
      <c r="J64" s="78"/>
      <c r="K64" s="78"/>
      <c r="L64" s="78"/>
      <c r="M64" s="78"/>
      <c r="N64" s="78"/>
      <c r="O64" s="78"/>
      <c r="P64" s="78"/>
      <c r="Q64" s="78"/>
      <c r="R64" s="78"/>
      <c r="S64" s="78"/>
      <c r="T64" s="78"/>
      <c r="U64" s="78"/>
      <c r="V64" s="174"/>
    </row>
    <row r="65" spans="1:22" ht="75" x14ac:dyDescent="0.15">
      <c r="A65" s="363" t="s">
        <v>248</v>
      </c>
      <c r="B65" s="364" t="s">
        <v>249</v>
      </c>
      <c r="C65" s="365" t="s">
        <v>250</v>
      </c>
      <c r="D65" s="365" t="s">
        <v>446</v>
      </c>
      <c r="E65" s="365" t="s">
        <v>597</v>
      </c>
      <c r="F65" s="366" t="s">
        <v>398</v>
      </c>
      <c r="G65" s="366" t="s">
        <v>447</v>
      </c>
      <c r="H65" s="366" t="s">
        <v>680</v>
      </c>
      <c r="I65" s="365" t="s">
        <v>746</v>
      </c>
      <c r="J65" s="373" t="s">
        <v>303</v>
      </c>
      <c r="K65" s="374" t="s">
        <v>600</v>
      </c>
      <c r="L65" s="367" t="s">
        <v>1070</v>
      </c>
      <c r="M65" s="368" t="s">
        <v>361</v>
      </c>
      <c r="N65" s="368" t="s">
        <v>287</v>
      </c>
      <c r="O65" s="368" t="s">
        <v>275</v>
      </c>
      <c r="P65" s="368" t="s">
        <v>335</v>
      </c>
      <c r="Q65" s="376" t="s">
        <v>239</v>
      </c>
      <c r="R65" s="376" t="s">
        <v>240</v>
      </c>
      <c r="S65" s="369" t="s">
        <v>334</v>
      </c>
      <c r="T65" s="369" t="s">
        <v>428</v>
      </c>
      <c r="U65" s="368" t="s">
        <v>276</v>
      </c>
      <c r="V65" s="370" t="s">
        <v>509</v>
      </c>
    </row>
    <row r="66" spans="1:22" ht="14" x14ac:dyDescent="0.15">
      <c r="A66" s="175" t="str">
        <f>'END Jul 2019'!K43</f>
        <v>Energy Locals</v>
      </c>
      <c r="B66" s="15" t="str">
        <f>'END Jul 2019'!L43</f>
        <v>Super Saver</v>
      </c>
      <c r="C66" s="176">
        <f>91*'END Jul 2019'!M43/100</f>
        <v>105.89090909090908</v>
      </c>
      <c r="D66" s="176">
        <f>($C$60*$C$61)*'END Jul 2019'!N43/100</f>
        <v>237.27272727272725</v>
      </c>
      <c r="E66" s="176">
        <v>0</v>
      </c>
      <c r="F66" s="176">
        <v>0</v>
      </c>
      <c r="G66" s="176">
        <f>($C$60*$C$62)*'END Jul 2019'!AH43/100</f>
        <v>117.8181818181818</v>
      </c>
      <c r="H66" s="176">
        <f>($C$60*$C$63)*'END Jul 2019'!W43/100</f>
        <v>76.909090909090907</v>
      </c>
      <c r="I66" s="176">
        <f>SUM(C66:H66)</f>
        <v>537.89090909090908</v>
      </c>
      <c r="J66" s="389">
        <f>(I66-C66)*4</f>
        <v>1728</v>
      </c>
      <c r="K66" s="178">
        <f>I66*4</f>
        <v>2151.5636363636363</v>
      </c>
      <c r="L66" s="178">
        <f>K66*1.1</f>
        <v>2366.7200000000003</v>
      </c>
      <c r="M66" s="179">
        <f>'END Jul 2019'!AZ43</f>
        <v>0</v>
      </c>
      <c r="N66" s="179">
        <f>'END Jul 2019'!BA43</f>
        <v>0</v>
      </c>
      <c r="O66" s="179">
        <f>'END Jul 2019'!BB43</f>
        <v>0</v>
      </c>
      <c r="P66" s="179">
        <f>'END Jul 2019'!BC43</f>
        <v>0</v>
      </c>
      <c r="Q66" s="209">
        <f>K66</f>
        <v>2151.5636363636363</v>
      </c>
      <c r="R66" s="209">
        <f>Q66</f>
        <v>2151.5636363636363</v>
      </c>
      <c r="S66" s="381">
        <f>Q66*1.1</f>
        <v>2366.7200000000003</v>
      </c>
      <c r="T66" s="381">
        <f>R66*1.1</f>
        <v>2366.7200000000003</v>
      </c>
      <c r="U66" s="194">
        <f>'END Jul 2019'!BJ42</f>
        <v>0</v>
      </c>
      <c r="V66" s="195">
        <f>'END Jul 2019'!BK42</f>
        <v>0</v>
      </c>
    </row>
    <row r="67" spans="1:22" ht="14" x14ac:dyDescent="0.15">
      <c r="A67" s="175" t="str">
        <f>'END Jul 2019'!K44</f>
        <v>AGL</v>
      </c>
      <c r="B67" s="15" t="str">
        <f>'END Jul 2019'!L44</f>
        <v>Smart Saver</v>
      </c>
      <c r="C67" s="176">
        <f>91*'END Jul 2019'!M44/100</f>
        <v>79.17</v>
      </c>
      <c r="D67" s="176">
        <f>($C$60*$C$61)*'END Jul 2019'!N44/100</f>
        <v>304.5272727272727</v>
      </c>
      <c r="E67" s="176">
        <v>0</v>
      </c>
      <c r="F67" s="176">
        <v>0</v>
      </c>
      <c r="G67" s="176">
        <f>($C$60*$C$62)*'END Jul 2019'!AH44/100</f>
        <v>153.9</v>
      </c>
      <c r="H67" s="176">
        <f>($C$60*$C$63)*'END Jul 2019'!W44/100</f>
        <v>51.316363636363633</v>
      </c>
      <c r="I67" s="176">
        <f t="shared" ref="I67:I85" si="39">SUM(C67:H67)</f>
        <v>588.91363636363644</v>
      </c>
      <c r="J67" s="389">
        <f t="shared" ref="J67:J85" si="40">(I67-C67)*4</f>
        <v>2038.9745454545457</v>
      </c>
      <c r="K67" s="178">
        <f t="shared" ref="K67:K85" si="41">I67*4</f>
        <v>2355.6545454545458</v>
      </c>
      <c r="L67" s="178">
        <f t="shared" ref="L67:L85" si="42">K67*1.1</f>
        <v>2591.2200000000007</v>
      </c>
      <c r="M67" s="179">
        <f>'END Jul 2019'!AZ44</f>
        <v>7</v>
      </c>
      <c r="N67" s="179">
        <f>'END Jul 2019'!BA44</f>
        <v>0</v>
      </c>
      <c r="O67" s="179">
        <f>'END Jul 2019'!BB44</f>
        <v>0</v>
      </c>
      <c r="P67" s="179">
        <f>'END Jul 2019'!BC44</f>
        <v>0</v>
      </c>
      <c r="Q67" s="209">
        <f>K67-(K67*M67/100)</f>
        <v>2190.7587272727274</v>
      </c>
      <c r="R67" s="209">
        <f>Q67</f>
        <v>2190.7587272727274</v>
      </c>
      <c r="S67" s="381">
        <f t="shared" ref="S67:T82" si="43">Q67*1.1</f>
        <v>2409.8346000000001</v>
      </c>
      <c r="T67" s="381">
        <f t="shared" si="43"/>
        <v>2409.8346000000001</v>
      </c>
      <c r="U67" s="194">
        <f>'END Jul 2019'!BJ43</f>
        <v>0</v>
      </c>
      <c r="V67" s="195">
        <f>'END Jul 2019'!BK43</f>
        <v>0</v>
      </c>
    </row>
    <row r="68" spans="1:22" ht="14" x14ac:dyDescent="0.15">
      <c r="A68" s="175" t="str">
        <f>'END Jul 2019'!K45</f>
        <v>Alinta Energy</v>
      </c>
      <c r="B68" s="15" t="str">
        <f>'END Jul 2019'!L45</f>
        <v>No fuss</v>
      </c>
      <c r="C68" s="176">
        <f>91*'END Jul 2019'!M45/100</f>
        <v>87.36</v>
      </c>
      <c r="D68" s="176">
        <f>($C$60*$C$61)*'END Jul 2019'!N45/100</f>
        <v>275.15454545454548</v>
      </c>
      <c r="E68" s="176">
        <v>0</v>
      </c>
      <c r="F68" s="176">
        <v>0</v>
      </c>
      <c r="G68" s="176">
        <f>($C$60*$C$62)*'END Jul 2019'!AH45/100</f>
        <v>74.421818181818182</v>
      </c>
      <c r="H68" s="176">
        <f>($C$60*$C$63)*'END Jul 2019'!W45/100</f>
        <v>93.338181818181823</v>
      </c>
      <c r="I68" s="176">
        <f t="shared" si="39"/>
        <v>530.27454545454555</v>
      </c>
      <c r="J68" s="389">
        <f t="shared" si="40"/>
        <v>1771.6581818181821</v>
      </c>
      <c r="K68" s="178">
        <f t="shared" si="41"/>
        <v>2121.0981818181822</v>
      </c>
      <c r="L68" s="178">
        <f t="shared" si="42"/>
        <v>2333.2080000000005</v>
      </c>
      <c r="M68" s="179">
        <f>'END Jul 2019'!AZ45</f>
        <v>0</v>
      </c>
      <c r="N68" s="179">
        <f>'END Jul 2019'!BA45</f>
        <v>0</v>
      </c>
      <c r="O68" s="179">
        <f>'END Jul 2019'!BB45</f>
        <v>0</v>
      </c>
      <c r="P68" s="179">
        <f>'END Jul 2019'!BC45</f>
        <v>0</v>
      </c>
      <c r="Q68" s="209">
        <f>K68</f>
        <v>2121.0981818181822</v>
      </c>
      <c r="R68" s="209">
        <f>Q68</f>
        <v>2121.0981818181822</v>
      </c>
      <c r="S68" s="381">
        <f t="shared" si="43"/>
        <v>2333.2080000000005</v>
      </c>
      <c r="T68" s="381">
        <f t="shared" si="43"/>
        <v>2333.2080000000005</v>
      </c>
      <c r="U68" s="194">
        <f>'END Jul 2019'!BJ44</f>
        <v>0</v>
      </c>
      <c r="V68" s="195">
        <f>'END Jul 2019'!BK44</f>
        <v>0</v>
      </c>
    </row>
    <row r="69" spans="1:22" ht="14" x14ac:dyDescent="0.15">
      <c r="A69" s="175" t="str">
        <f>'END Jul 2019'!K46</f>
        <v>Click Energy</v>
      </c>
      <c r="B69" s="15" t="str">
        <f>'END Jul 2019'!L46</f>
        <v>Banksia</v>
      </c>
      <c r="C69" s="176">
        <f>91*'END Jul 2019'!M46/100</f>
        <v>71.087545454545463</v>
      </c>
      <c r="D69" s="176">
        <f>($C$60*$C$61)*'END Jul 2019'!N46/100</f>
        <v>241.03636363636363</v>
      </c>
      <c r="E69" s="176">
        <v>0</v>
      </c>
      <c r="F69" s="176">
        <v>0</v>
      </c>
      <c r="G69" s="176">
        <f>($C$60*$C$62)*'END Jul 2019'!AH46/100</f>
        <v>122.03999999999998</v>
      </c>
      <c r="H69" s="176">
        <f>($C$60*$C$63)*'END Jul 2019'!W46/100</f>
        <v>79.363636363636346</v>
      </c>
      <c r="I69" s="176">
        <f t="shared" si="39"/>
        <v>513.52754545454536</v>
      </c>
      <c r="J69" s="389">
        <f t="shared" si="40"/>
        <v>1769.7599999999995</v>
      </c>
      <c r="K69" s="178">
        <f t="shared" si="41"/>
        <v>2054.1101818181814</v>
      </c>
      <c r="L69" s="178">
        <f t="shared" si="42"/>
        <v>2259.5211999999997</v>
      </c>
      <c r="M69" s="179">
        <f>'END Jul 2019'!AZ46</f>
        <v>0</v>
      </c>
      <c r="N69" s="179">
        <f>'END Jul 2019'!BA46</f>
        <v>0</v>
      </c>
      <c r="O69" s="179">
        <f>'END Jul 2019'!BB46</f>
        <v>0</v>
      </c>
      <c r="P69" s="179">
        <f>'END Jul 2019'!BC46</f>
        <v>0</v>
      </c>
      <c r="Q69" s="209">
        <f t="shared" ref="Q69:Q73" si="44">K69</f>
        <v>2054.1101818181814</v>
      </c>
      <c r="R69" s="209">
        <f t="shared" ref="R69:R70" si="45">Q69</f>
        <v>2054.1101818181814</v>
      </c>
      <c r="S69" s="381">
        <f t="shared" si="43"/>
        <v>2259.5211999999997</v>
      </c>
      <c r="T69" s="381">
        <f t="shared" si="43"/>
        <v>2259.5211999999997</v>
      </c>
      <c r="U69" s="194">
        <f>'END Jul 2019'!BJ45</f>
        <v>0</v>
      </c>
      <c r="V69" s="195">
        <f>'END Jul 2019'!BK45</f>
        <v>0</v>
      </c>
    </row>
    <row r="70" spans="1:22" ht="14" x14ac:dyDescent="0.15">
      <c r="A70" s="175" t="str">
        <f>'END Jul 2019'!K47</f>
        <v>Commander</v>
      </c>
      <c r="B70" s="15" t="str">
        <f>'END Jul 2019'!L47</f>
        <v>Market offer</v>
      </c>
      <c r="C70" s="176">
        <f>91*'END Jul 2019'!M47/100</f>
        <v>108.95181818181817</v>
      </c>
      <c r="D70" s="176">
        <f>($C$60*$C$61)*'END Jul 2019'!N47/100</f>
        <v>325.22727272727269</v>
      </c>
      <c r="E70" s="176">
        <v>0</v>
      </c>
      <c r="F70" s="176">
        <v>0</v>
      </c>
      <c r="G70" s="176">
        <f>($C$60*$C$62)*'END Jul 2019'!AH47/100</f>
        <v>138.09272727272727</v>
      </c>
      <c r="H70" s="176">
        <f>($C$60*$C$63)*'END Jul 2019'!W47/100</f>
        <v>75.567272727272723</v>
      </c>
      <c r="I70" s="176">
        <f t="shared" si="39"/>
        <v>647.83909090909083</v>
      </c>
      <c r="J70" s="389">
        <f t="shared" si="40"/>
        <v>2155.5490909090904</v>
      </c>
      <c r="K70" s="178">
        <f t="shared" si="41"/>
        <v>2591.3563636363633</v>
      </c>
      <c r="L70" s="178">
        <f t="shared" si="42"/>
        <v>2850.4919999999997</v>
      </c>
      <c r="M70" s="179">
        <f>'END Jul 2019'!AZ47</f>
        <v>0</v>
      </c>
      <c r="N70" s="179">
        <f>'END Jul 2019'!BA47</f>
        <v>0</v>
      </c>
      <c r="O70" s="179">
        <f>'END Jul 2019'!BB47</f>
        <v>0</v>
      </c>
      <c r="P70" s="179">
        <f>'END Jul 2019'!BC47</f>
        <v>0</v>
      </c>
      <c r="Q70" s="209">
        <f t="shared" si="44"/>
        <v>2591.3563636363633</v>
      </c>
      <c r="R70" s="209">
        <f t="shared" si="45"/>
        <v>2591.3563636363633</v>
      </c>
      <c r="S70" s="381">
        <f t="shared" si="43"/>
        <v>2850.4919999999997</v>
      </c>
      <c r="T70" s="381">
        <f t="shared" si="43"/>
        <v>2850.4919999999997</v>
      </c>
      <c r="U70" s="194">
        <f>'END Jul 2019'!BJ46</f>
        <v>0</v>
      </c>
      <c r="V70" s="195">
        <f>'END Jul 2019'!BK46</f>
        <v>0</v>
      </c>
    </row>
    <row r="71" spans="1:22" ht="14" x14ac:dyDescent="0.15">
      <c r="A71" s="175" t="str">
        <f>'END Jul 2019'!K48</f>
        <v>CovaU</v>
      </c>
      <c r="B71" s="15" t="str">
        <f>'END Jul 2019'!L48</f>
        <v>Freedom</v>
      </c>
      <c r="C71" s="176">
        <f>91*'END Jul 2019'!M48/100</f>
        <v>113.74999999999999</v>
      </c>
      <c r="D71" s="176">
        <f>($C$60*$C$61)*'END Jul 2019'!N48/100</f>
        <v>349.93636363636369</v>
      </c>
      <c r="E71" s="176">
        <v>0</v>
      </c>
      <c r="F71" s="176">
        <v>0</v>
      </c>
      <c r="G71" s="176">
        <f>($C$60*$C$62)*'END Jul 2019'!AH48/100</f>
        <v>169.1181818181818</v>
      </c>
      <c r="H71" s="176">
        <f>($C$60*$C$63)*'END Jul 2019'!W48/100</f>
        <v>95.269090909090906</v>
      </c>
      <c r="I71" s="176">
        <f t="shared" si="39"/>
        <v>728.07363636363641</v>
      </c>
      <c r="J71" s="389">
        <f t="shared" si="40"/>
        <v>2457.2945454545456</v>
      </c>
      <c r="K71" s="178">
        <f t="shared" si="41"/>
        <v>2912.2945454545456</v>
      </c>
      <c r="L71" s="178">
        <f t="shared" si="42"/>
        <v>3203.5240000000003</v>
      </c>
      <c r="M71" s="179">
        <f>'END Jul 2019'!AZ48</f>
        <v>0</v>
      </c>
      <c r="N71" s="179">
        <f>'END Jul 2019'!BA48</f>
        <v>0</v>
      </c>
      <c r="O71" s="179">
        <f>'END Jul 2019'!BB48</f>
        <v>25</v>
      </c>
      <c r="P71" s="179">
        <f>'END Jul 2019'!BC48</f>
        <v>0</v>
      </c>
      <c r="Q71" s="209">
        <f t="shared" si="44"/>
        <v>2912.2945454545456</v>
      </c>
      <c r="R71" s="209">
        <f>(Q71-(Q71*O71/100))</f>
        <v>2184.2209090909091</v>
      </c>
      <c r="S71" s="381">
        <f t="shared" si="43"/>
        <v>3203.5240000000003</v>
      </c>
      <c r="T71" s="381">
        <f t="shared" si="43"/>
        <v>2402.643</v>
      </c>
      <c r="U71" s="194">
        <f>'END Jul 2019'!BJ47</f>
        <v>0</v>
      </c>
      <c r="V71" s="195">
        <f>'END Jul 2019'!BK47</f>
        <v>0</v>
      </c>
    </row>
    <row r="72" spans="1:22" ht="14" x14ac:dyDescent="0.15">
      <c r="A72" s="175" t="str">
        <f>'END Jul 2019'!K49</f>
        <v>Diamond Energy</v>
      </c>
      <c r="B72" s="15" t="str">
        <f>'END Jul 2019'!L49</f>
        <v>Pay on time discount</v>
      </c>
      <c r="C72" s="176">
        <f>91*'END Jul 2019'!M49/100</f>
        <v>95.504500000000007</v>
      </c>
      <c r="D72" s="176">
        <f>IF($C$60*$C$61&gt;='END Jul 2019'!P49,('END Jul 2019'!P49*'END Jul 2019'!N49/100),(($C$60*$C$61)*'END Jul 2019'!N49/100))</f>
        <v>314.10000000000002</v>
      </c>
      <c r="E72" s="176">
        <v>0</v>
      </c>
      <c r="F72" s="176">
        <f>IF(($C$60*$C$61&lt;'END Jul 2019'!P49),(0),($C$60*$C$61-'END Jul 2019'!P49)*'END Jul 2019'!Q49/100)</f>
        <v>0</v>
      </c>
      <c r="G72" s="176">
        <f>($C$60*$C$62)*'END Jul 2019'!AH49/100</f>
        <v>151.03799999999998</v>
      </c>
      <c r="H72" s="176">
        <f>($C$60*$C$63)*'END Jul 2019'!W49/100</f>
        <v>64.44</v>
      </c>
      <c r="I72" s="176">
        <f t="shared" si="39"/>
        <v>625.08249999999998</v>
      </c>
      <c r="J72" s="389">
        <f t="shared" si="40"/>
        <v>2118.3119999999999</v>
      </c>
      <c r="K72" s="178">
        <f t="shared" si="41"/>
        <v>2500.33</v>
      </c>
      <c r="L72" s="178">
        <f t="shared" si="42"/>
        <v>2750.3630000000003</v>
      </c>
      <c r="M72" s="179">
        <f>'END Jul 2019'!AZ49</f>
        <v>0</v>
      </c>
      <c r="N72" s="179">
        <f>'END Jul 2019'!BA49</f>
        <v>0</v>
      </c>
      <c r="O72" s="179">
        <f>'END Jul 2019'!BB49</f>
        <v>7</v>
      </c>
      <c r="P72" s="179">
        <f>'END Jul 2019'!BC49</f>
        <v>0</v>
      </c>
      <c r="Q72" s="209">
        <f t="shared" si="44"/>
        <v>2500.33</v>
      </c>
      <c r="R72" s="209">
        <f>(Q72-(Q72*O72/100))</f>
        <v>2325.3069</v>
      </c>
      <c r="S72" s="381">
        <f t="shared" si="43"/>
        <v>2750.3630000000003</v>
      </c>
      <c r="T72" s="381">
        <f t="shared" si="43"/>
        <v>2557.8375900000001</v>
      </c>
      <c r="U72" s="194">
        <f>'END Jul 2019'!BJ48</f>
        <v>0</v>
      </c>
      <c r="V72" s="195">
        <f>'END Jul 2019'!BK48</f>
        <v>0</v>
      </c>
    </row>
    <row r="73" spans="1:22" ht="14" x14ac:dyDescent="0.15">
      <c r="A73" s="175" t="str">
        <f>'END Jul 2019'!K50</f>
        <v>Dodo Power &amp; Gas</v>
      </c>
      <c r="B73" s="15" t="str">
        <f>'END Jul 2019'!L50</f>
        <v>Market offer</v>
      </c>
      <c r="C73" s="176">
        <f>91*'END Jul 2019'!M50/100</f>
        <v>108.95181818181817</v>
      </c>
      <c r="D73" s="176">
        <f>($C$60*$C$61)*'END Jul 2019'!N50/100</f>
        <v>325.22727272727269</v>
      </c>
      <c r="E73" s="176">
        <v>0</v>
      </c>
      <c r="F73" s="176">
        <v>0</v>
      </c>
      <c r="G73" s="176">
        <f>($C$60*$C$62)*'END Jul 2019'!AH50/100</f>
        <v>138.09272727272727</v>
      </c>
      <c r="H73" s="176">
        <f>($C$60*$C$63)*'END Jul 2019'!W50/100</f>
        <v>75.567272727272723</v>
      </c>
      <c r="I73" s="176">
        <f t="shared" si="39"/>
        <v>647.83909090909083</v>
      </c>
      <c r="J73" s="389">
        <f t="shared" si="40"/>
        <v>2155.5490909090904</v>
      </c>
      <c r="K73" s="178">
        <f t="shared" si="41"/>
        <v>2591.3563636363633</v>
      </c>
      <c r="L73" s="178">
        <f t="shared" si="42"/>
        <v>2850.4919999999997</v>
      </c>
      <c r="M73" s="179">
        <f>'END Jul 2019'!AZ50</f>
        <v>0</v>
      </c>
      <c r="N73" s="179">
        <f>'END Jul 2019'!BA50</f>
        <v>0</v>
      </c>
      <c r="O73" s="179">
        <f>'END Jul 2019'!BB50</f>
        <v>0</v>
      </c>
      <c r="P73" s="179">
        <f>'END Jul 2019'!BC50</f>
        <v>0</v>
      </c>
      <c r="Q73" s="209">
        <f t="shared" si="44"/>
        <v>2591.3563636363633</v>
      </c>
      <c r="R73" s="209">
        <f t="shared" ref="R73:R78" si="46">Q73</f>
        <v>2591.3563636363633</v>
      </c>
      <c r="S73" s="381">
        <f t="shared" si="43"/>
        <v>2850.4919999999997</v>
      </c>
      <c r="T73" s="381">
        <f t="shared" si="43"/>
        <v>2850.4919999999997</v>
      </c>
      <c r="U73" s="194">
        <f>'END Jul 2019'!BJ49</f>
        <v>0</v>
      </c>
      <c r="V73" s="195">
        <f>'END Jul 2019'!BK49</f>
        <v>0</v>
      </c>
    </row>
    <row r="74" spans="1:22" ht="14" x14ac:dyDescent="0.15">
      <c r="A74" s="175" t="str">
        <f>'END Jul 2019'!K51</f>
        <v>EnergyAustralia</v>
      </c>
      <c r="B74" s="15" t="str">
        <f>'END Jul 2019'!L51</f>
        <v>Total Plan Home</v>
      </c>
      <c r="C74" s="176">
        <f>91*'END Jul 2019'!M51/100</f>
        <v>75.984999999999985</v>
      </c>
      <c r="D74" s="176">
        <f>($C$60*$C$61)*'END Jul 2019'!N51/100</f>
        <v>334.55454545454546</v>
      </c>
      <c r="E74" s="176">
        <v>0</v>
      </c>
      <c r="F74" s="176">
        <v>0</v>
      </c>
      <c r="G74" s="176">
        <f>($C$60*$C$62)*'END Jul 2019'!AH51/100</f>
        <v>141.03818181818181</v>
      </c>
      <c r="H74" s="176">
        <f>($C$60*$C$63)*'END Jul 2019'!W51/100</f>
        <v>56.487272727272732</v>
      </c>
      <c r="I74" s="176">
        <f t="shared" si="39"/>
        <v>608.06499999999994</v>
      </c>
      <c r="J74" s="389">
        <f t="shared" si="40"/>
        <v>2128.3199999999997</v>
      </c>
      <c r="K74" s="178">
        <f t="shared" si="41"/>
        <v>2432.2599999999998</v>
      </c>
      <c r="L74" s="178">
        <f t="shared" si="42"/>
        <v>2675.4859999999999</v>
      </c>
      <c r="M74" s="179">
        <f>'END Jul 2019'!AZ51</f>
        <v>13</v>
      </c>
      <c r="N74" s="179">
        <f>'END Jul 2019'!BA51</f>
        <v>0</v>
      </c>
      <c r="O74" s="179">
        <f>'END Jul 2019'!BB51</f>
        <v>0</v>
      </c>
      <c r="P74" s="179">
        <f>'END Jul 2019'!BC51</f>
        <v>0</v>
      </c>
      <c r="Q74" s="209">
        <f>K74-(K74*M74/100)</f>
        <v>2116.0661999999998</v>
      </c>
      <c r="R74" s="209">
        <f t="shared" si="46"/>
        <v>2116.0661999999998</v>
      </c>
      <c r="S74" s="381">
        <f t="shared" si="43"/>
        <v>2327.6728199999998</v>
      </c>
      <c r="T74" s="381">
        <f t="shared" si="43"/>
        <v>2327.6728199999998</v>
      </c>
      <c r="U74" s="194">
        <f>'END Jul 2019'!BJ50</f>
        <v>0</v>
      </c>
      <c r="V74" s="195">
        <f>'END Jul 2019'!BK50</f>
        <v>0</v>
      </c>
    </row>
    <row r="75" spans="1:22" ht="14" x14ac:dyDescent="0.15">
      <c r="A75" s="175" t="str">
        <f>'END Jul 2019'!K52</f>
        <v>Mojo Power</v>
      </c>
      <c r="B75" s="15" t="str">
        <f>'END Jul 2019'!L52</f>
        <v>Connect</v>
      </c>
      <c r="C75" s="176">
        <f>91*'END Jul 2019'!M52/100</f>
        <v>152.55239999999998</v>
      </c>
      <c r="D75" s="176">
        <f>($C$60*$C$61)*'END Jul 2019'!N52/100</f>
        <v>306.72000000000003</v>
      </c>
      <c r="E75" s="176">
        <v>0</v>
      </c>
      <c r="F75" s="176">
        <v>0</v>
      </c>
      <c r="G75" s="176">
        <f>($C$60*$C$62)*'END Jul 2019'!AH52/100</f>
        <v>137.69999999999999</v>
      </c>
      <c r="H75" s="176">
        <f>($C$60*$C$63)*'END Jul 2019'!W52/100</f>
        <v>59.867999999999995</v>
      </c>
      <c r="I75" s="176">
        <f t="shared" si="39"/>
        <v>656.84040000000005</v>
      </c>
      <c r="J75" s="389">
        <f t="shared" si="40"/>
        <v>2017.1520000000003</v>
      </c>
      <c r="K75" s="178">
        <f t="shared" si="41"/>
        <v>2627.3616000000002</v>
      </c>
      <c r="L75" s="178">
        <f t="shared" si="42"/>
        <v>2890.0977600000006</v>
      </c>
      <c r="M75" s="179">
        <f>'END Jul 2019'!AZ52</f>
        <v>0</v>
      </c>
      <c r="N75" s="179">
        <f>'END Jul 2019'!BA52</f>
        <v>0</v>
      </c>
      <c r="O75" s="179">
        <f>'END Jul 2019'!BB52</f>
        <v>0</v>
      </c>
      <c r="P75" s="179">
        <f>'END Jul 2019'!BC52</f>
        <v>0</v>
      </c>
      <c r="Q75" s="209">
        <f t="shared" ref="Q75:Q76" si="47">K75</f>
        <v>2627.3616000000002</v>
      </c>
      <c r="R75" s="209">
        <f t="shared" si="46"/>
        <v>2627.3616000000002</v>
      </c>
      <c r="S75" s="381">
        <f t="shared" si="43"/>
        <v>2890.0977600000006</v>
      </c>
      <c r="T75" s="381">
        <f t="shared" si="43"/>
        <v>2890.0977600000006</v>
      </c>
      <c r="U75" s="194">
        <f>'END Jul 2019'!BJ51</f>
        <v>0</v>
      </c>
      <c r="V75" s="195">
        <f>'END Jul 2019'!BK51</f>
        <v>0</v>
      </c>
    </row>
    <row r="76" spans="1:22" ht="14" x14ac:dyDescent="0.15">
      <c r="A76" s="175" t="str">
        <f>'END Jul 2019'!K53</f>
        <v>Momentum Energy</v>
      </c>
      <c r="B76" s="15" t="str">
        <f>'END Jul 2019'!L53</f>
        <v>SmilePower Flexi</v>
      </c>
      <c r="C76" s="176">
        <f>91*'END Jul 2019'!M53/100</f>
        <v>86.71390000000001</v>
      </c>
      <c r="D76" s="176">
        <f>IF($C$60*$C$61&gt;='END Jul 2019'!P53,('END Jul 2019'!P53*'END Jul 2019'!N53/100),(($C$60*$C$61)*'END Jul 2019'!N53/100))</f>
        <v>188.89090909090908</v>
      </c>
      <c r="E76" s="176">
        <v>0</v>
      </c>
      <c r="F76" s="176">
        <f>IF(($C$60*$C$61&lt;'END Jul 2019'!P53),(0),($C$60*$C$61-'END Jul 2019'!P53)*'END Jul 2019'!Q53/100)</f>
        <v>92.563636363636348</v>
      </c>
      <c r="G76" s="176">
        <f>($C$60*$C$62)*'END Jul 2019'!AH53/100</f>
        <v>134.95090909090908</v>
      </c>
      <c r="H76" s="176">
        <f>($C$60*$C$63)*'END Jul 2019'!W53/100</f>
        <v>48.010909090909088</v>
      </c>
      <c r="I76" s="176">
        <f t="shared" si="39"/>
        <v>551.13026363636368</v>
      </c>
      <c r="J76" s="389">
        <f t="shared" si="40"/>
        <v>1857.6654545454546</v>
      </c>
      <c r="K76" s="178">
        <f t="shared" si="41"/>
        <v>2204.5210545454547</v>
      </c>
      <c r="L76" s="178">
        <f t="shared" si="42"/>
        <v>2424.9731600000005</v>
      </c>
      <c r="M76" s="179">
        <f>'END Jul 2019'!AZ53</f>
        <v>0</v>
      </c>
      <c r="N76" s="179">
        <f>'END Jul 2019'!BA53</f>
        <v>0</v>
      </c>
      <c r="O76" s="179">
        <f>'END Jul 2019'!BB53</f>
        <v>0</v>
      </c>
      <c r="P76" s="179">
        <f>'END Jul 2019'!BC53</f>
        <v>0</v>
      </c>
      <c r="Q76" s="209">
        <f t="shared" si="47"/>
        <v>2204.5210545454547</v>
      </c>
      <c r="R76" s="209">
        <f t="shared" si="46"/>
        <v>2204.5210545454547</v>
      </c>
      <c r="S76" s="381">
        <f t="shared" si="43"/>
        <v>2424.9731600000005</v>
      </c>
      <c r="T76" s="381">
        <f t="shared" si="43"/>
        <v>2424.9731600000005</v>
      </c>
      <c r="U76" s="194">
        <f>'END Jul 2019'!BJ52</f>
        <v>0</v>
      </c>
      <c r="V76" s="195">
        <f>'END Jul 2019'!BK52</f>
        <v>0</v>
      </c>
    </row>
    <row r="77" spans="1:22" ht="14" x14ac:dyDescent="0.15">
      <c r="A77" s="175" t="str">
        <f>'END Jul 2019'!K54</f>
        <v>Origin Energy</v>
      </c>
      <c r="B77" s="15" t="str">
        <f>'END Jul 2019'!L54</f>
        <v>Flexi</v>
      </c>
      <c r="C77" s="176">
        <f>91*'END Jul 2019'!M54/100</f>
        <v>87.062181818181799</v>
      </c>
      <c r="D77" s="176">
        <f>($C$60*$C$61)*'END Jul 2019'!N54/100</f>
        <v>353.7</v>
      </c>
      <c r="E77" s="176">
        <v>0</v>
      </c>
      <c r="F77" s="176">
        <v>0</v>
      </c>
      <c r="G77" s="176">
        <f>($C$60*$C$62)*'END Jul 2019'!AH54/100</f>
        <v>173.43818181818179</v>
      </c>
      <c r="H77" s="176">
        <f>($C$60*$C$63)*'END Jul 2019'!W54/100</f>
        <v>61.756363636363631</v>
      </c>
      <c r="I77" s="176">
        <f t="shared" si="39"/>
        <v>675.95672727272722</v>
      </c>
      <c r="J77" s="389">
        <f t="shared" si="40"/>
        <v>2355.5781818181817</v>
      </c>
      <c r="K77" s="178">
        <f t="shared" si="41"/>
        <v>2703.8269090909089</v>
      </c>
      <c r="L77" s="178">
        <f t="shared" si="42"/>
        <v>2974.2096000000001</v>
      </c>
      <c r="M77" s="179">
        <f>'END Jul 2019'!AZ54</f>
        <v>10</v>
      </c>
      <c r="N77" s="179">
        <f>'END Jul 2019'!BA54</f>
        <v>0</v>
      </c>
      <c r="O77" s="179">
        <f>'END Jul 2019'!BB54</f>
        <v>0</v>
      </c>
      <c r="P77" s="179">
        <f>'END Jul 2019'!BC54</f>
        <v>0</v>
      </c>
      <c r="Q77" s="390">
        <f>L77-(L77*M77/100)</f>
        <v>2676.7886400000002</v>
      </c>
      <c r="R77" s="390">
        <f t="shared" si="46"/>
        <v>2676.7886400000002</v>
      </c>
      <c r="S77" s="381">
        <f>Q77</f>
        <v>2676.7886400000002</v>
      </c>
      <c r="T77" s="381">
        <f>R77</f>
        <v>2676.7886400000002</v>
      </c>
      <c r="U77" s="194">
        <f>'END Jul 2019'!BJ53</f>
        <v>0</v>
      </c>
      <c r="V77" s="195">
        <f>'END Jul 2019'!BK53</f>
        <v>0</v>
      </c>
    </row>
    <row r="78" spans="1:22" ht="14" x14ac:dyDescent="0.15">
      <c r="A78" s="175" t="str">
        <f>'END Jul 2019'!K55</f>
        <v>Powerdirect</v>
      </c>
      <c r="B78" s="15" t="str">
        <f>'END Jul 2019'!L55</f>
        <v>Discount Saver</v>
      </c>
      <c r="C78" s="176">
        <f>91*'END Jul 2019'!M55/100</f>
        <v>79.17</v>
      </c>
      <c r="D78" s="176">
        <f>($C$60*$C$61)*'END Jul 2019'!N55/100</f>
        <v>304.5272727272727</v>
      </c>
      <c r="E78" s="176">
        <v>0</v>
      </c>
      <c r="F78" s="176">
        <v>0</v>
      </c>
      <c r="G78" s="176">
        <f>($C$60*$C$62)*'END Jul 2019'!AH55/100</f>
        <v>153.9</v>
      </c>
      <c r="H78" s="176">
        <f>($C$60*$C$63)*'END Jul 2019'!W55/100</f>
        <v>51.316363636363633</v>
      </c>
      <c r="I78" s="176">
        <f t="shared" si="39"/>
        <v>588.91363636363644</v>
      </c>
      <c r="J78" s="389">
        <f t="shared" si="40"/>
        <v>2038.9745454545457</v>
      </c>
      <c r="K78" s="178">
        <f t="shared" si="41"/>
        <v>2355.6545454545458</v>
      </c>
      <c r="L78" s="178">
        <f t="shared" si="42"/>
        <v>2591.2200000000007</v>
      </c>
      <c r="M78" s="179">
        <f>'END Jul 2019'!AZ55</f>
        <v>12</v>
      </c>
      <c r="N78" s="179">
        <f>'END Jul 2019'!BA55</f>
        <v>0</v>
      </c>
      <c r="O78" s="179">
        <f>'END Jul 2019'!BB55</f>
        <v>0</v>
      </c>
      <c r="P78" s="179">
        <f>'END Jul 2019'!BC55</f>
        <v>0</v>
      </c>
      <c r="Q78" s="209">
        <f>K78-(K78*M78/100)</f>
        <v>2072.9760000000001</v>
      </c>
      <c r="R78" s="209">
        <f t="shared" si="46"/>
        <v>2072.9760000000001</v>
      </c>
      <c r="S78" s="381">
        <f t="shared" ref="S78:T78" si="48">Q78*1.1</f>
        <v>2280.2736000000004</v>
      </c>
      <c r="T78" s="381">
        <f t="shared" si="48"/>
        <v>2280.2736000000004</v>
      </c>
      <c r="U78" s="194">
        <f>'END Jul 2019'!BJ54</f>
        <v>0</v>
      </c>
      <c r="V78" s="195">
        <f>'END Jul 2019'!BK54</f>
        <v>0</v>
      </c>
    </row>
    <row r="79" spans="1:22" ht="14" x14ac:dyDescent="0.15">
      <c r="A79" s="175" t="str">
        <f>'END Jul 2019'!K56</f>
        <v>Powershop</v>
      </c>
      <c r="B79" s="15" t="str">
        <f>'END Jul 2019'!L56</f>
        <v>Shopper with Mega Pack</v>
      </c>
      <c r="C79" s="176">
        <f>91*'END Jul 2019'!M56/100</f>
        <v>99.338909090909098</v>
      </c>
      <c r="D79" s="176">
        <f>($C$60*$C$61)*'END Jul 2019'!N56/100</f>
        <v>279.89999999999998</v>
      </c>
      <c r="E79" s="176">
        <v>0</v>
      </c>
      <c r="F79" s="176">
        <v>0</v>
      </c>
      <c r="G79" s="176">
        <f>($C$60*$C$62)*'END Jul 2019'!AH56/100</f>
        <v>167.94</v>
      </c>
      <c r="H79" s="176">
        <f>($C$60*$C$63)*'END Jul 2019'!W56/100</f>
        <v>55.538181818181812</v>
      </c>
      <c r="I79" s="176">
        <f t="shared" si="39"/>
        <v>602.71709090909087</v>
      </c>
      <c r="J79" s="389">
        <f t="shared" si="40"/>
        <v>2013.512727272727</v>
      </c>
      <c r="K79" s="178">
        <f t="shared" si="41"/>
        <v>2410.8683636363635</v>
      </c>
      <c r="L79" s="178">
        <f t="shared" si="42"/>
        <v>2651.9551999999999</v>
      </c>
      <c r="M79" s="179">
        <f>'END Jul 2019'!AZ56</f>
        <v>0</v>
      </c>
      <c r="N79" s="179">
        <f>'END Jul 2019'!BA56</f>
        <v>0</v>
      </c>
      <c r="O79" s="179">
        <f>'END Jul 2019'!BB56</f>
        <v>15</v>
      </c>
      <c r="P79" s="179">
        <f>'END Jul 2019'!BC56</f>
        <v>0</v>
      </c>
      <c r="Q79" s="390">
        <f>L79</f>
        <v>2651.9551999999999</v>
      </c>
      <c r="R79" s="390">
        <f>(Q79-(Q79*O79/100))</f>
        <v>2254.16192</v>
      </c>
      <c r="S79" s="381">
        <f>Q79</f>
        <v>2651.9551999999999</v>
      </c>
      <c r="T79" s="381">
        <f>R79</f>
        <v>2254.16192</v>
      </c>
      <c r="U79" s="194">
        <f>'END Jul 2019'!BJ55</f>
        <v>0</v>
      </c>
      <c r="V79" s="195">
        <f>'END Jul 2019'!BK55</f>
        <v>0</v>
      </c>
    </row>
    <row r="80" spans="1:22" ht="14" x14ac:dyDescent="0.15">
      <c r="A80" s="175" t="str">
        <f>'END Jul 2019'!K57</f>
        <v>Red Energy</v>
      </c>
      <c r="B80" s="15" t="str">
        <f>'END Jul 2019'!L57</f>
        <v>Living Energy Saver</v>
      </c>
      <c r="C80" s="176">
        <f>91*'END Jul 2019'!M57/100</f>
        <v>93.092999999999989</v>
      </c>
      <c r="D80" s="176">
        <f>IF($C$60*$C$61&gt;='END Jul 2019'!P57,('END Jul 2019'!P57*'END Jul 2019'!N57/100),(($C$60*$C$61)*'END Jul 2019'!N57/100))</f>
        <v>279</v>
      </c>
      <c r="E80" s="176">
        <v>0</v>
      </c>
      <c r="F80" s="176">
        <f>IF(($C$60*$C$61&lt;'END Jul 2019'!P57),(0),($C$60*$C$61-'END Jul 2019'!P57)*'END Jul 2019'!Q57/100)</f>
        <v>0</v>
      </c>
      <c r="G80" s="176">
        <f>($C$60*$C$62)*'END Jul 2019'!AH57/100</f>
        <v>115.02</v>
      </c>
      <c r="H80" s="176">
        <f>($C$60*$C$63)*'END Jul 2019'!W57/100</f>
        <v>72</v>
      </c>
      <c r="I80" s="176">
        <f t="shared" si="39"/>
        <v>559.11299999999994</v>
      </c>
      <c r="J80" s="389">
        <f t="shared" si="40"/>
        <v>1864.08</v>
      </c>
      <c r="K80" s="178">
        <f t="shared" si="41"/>
        <v>2236.4519999999998</v>
      </c>
      <c r="L80" s="178">
        <f t="shared" si="42"/>
        <v>2460.0972000000002</v>
      </c>
      <c r="M80" s="179">
        <f>'END Jul 2019'!AZ57</f>
        <v>0</v>
      </c>
      <c r="N80" s="179">
        <f>'END Jul 2019'!BA57</f>
        <v>0</v>
      </c>
      <c r="O80" s="179">
        <f>'END Jul 2019'!BB57</f>
        <v>10</v>
      </c>
      <c r="P80" s="179">
        <f>'END Jul 2019'!BC57</f>
        <v>0</v>
      </c>
      <c r="Q80" s="390">
        <f>L80</f>
        <v>2460.0972000000002</v>
      </c>
      <c r="R80" s="390">
        <f>(Q80-(Q80*O80/100))</f>
        <v>2214.0874800000001</v>
      </c>
      <c r="S80" s="381">
        <f>Q80</f>
        <v>2460.0972000000002</v>
      </c>
      <c r="T80" s="381">
        <f>R80</f>
        <v>2214.0874800000001</v>
      </c>
      <c r="U80" s="194">
        <f>'END Jul 2019'!BJ56</f>
        <v>0</v>
      </c>
      <c r="V80" s="195">
        <f>'END Jul 2019'!BK56</f>
        <v>0</v>
      </c>
    </row>
    <row r="81" spans="1:22" ht="14" x14ac:dyDescent="0.15">
      <c r="A81" s="175" t="str">
        <f>'END Jul 2019'!K58</f>
        <v>Simply Energy</v>
      </c>
      <c r="B81" s="15" t="str">
        <f>'END Jul 2019'!L58</f>
        <v>Plus</v>
      </c>
      <c r="C81" s="176">
        <f>91*'END Jul 2019'!M58/100</f>
        <v>80.386090909090896</v>
      </c>
      <c r="D81" s="176">
        <f>($C$60*$C$61)*'END Jul 2019'!N58/100</f>
        <v>259.11818181818182</v>
      </c>
      <c r="E81" s="176">
        <v>0</v>
      </c>
      <c r="F81" s="176">
        <v>0</v>
      </c>
      <c r="G81" s="176">
        <f>($C$60*$C$62)*'END Jul 2019'!AH58/100</f>
        <v>132.49636363636361</v>
      </c>
      <c r="H81" s="176">
        <f>($C$60*$C$63)*'END Jul 2019'!W58/100</f>
        <v>74.716363636363624</v>
      </c>
      <c r="I81" s="176">
        <f t="shared" si="39"/>
        <v>546.71699999999998</v>
      </c>
      <c r="J81" s="389">
        <f t="shared" si="40"/>
        <v>1865.3236363636363</v>
      </c>
      <c r="K81" s="178">
        <f t="shared" si="41"/>
        <v>2186.8679999999999</v>
      </c>
      <c r="L81" s="178">
        <f t="shared" si="42"/>
        <v>2405.5548000000003</v>
      </c>
      <c r="M81" s="179">
        <f>'END Jul 2019'!AZ58</f>
        <v>0</v>
      </c>
      <c r="N81" s="179">
        <f>'END Jul 2019'!BA58</f>
        <v>0</v>
      </c>
      <c r="O81" s="179">
        <f>'END Jul 2019'!BB58</f>
        <v>0</v>
      </c>
      <c r="P81" s="179">
        <f>'END Jul 2019'!BC58</f>
        <v>0</v>
      </c>
      <c r="Q81" s="209">
        <f t="shared" ref="Q81:Q86" si="49">K81</f>
        <v>2186.8679999999999</v>
      </c>
      <c r="R81" s="209">
        <f>Q81</f>
        <v>2186.8679999999999</v>
      </c>
      <c r="S81" s="381">
        <f t="shared" si="43"/>
        <v>2405.5548000000003</v>
      </c>
      <c r="T81" s="381">
        <f t="shared" si="43"/>
        <v>2405.5548000000003</v>
      </c>
      <c r="U81" s="194">
        <f>'END Jul 2019'!BJ57</f>
        <v>0</v>
      </c>
      <c r="V81" s="195">
        <f>'END Jul 2019'!BK57</f>
        <v>0</v>
      </c>
    </row>
    <row r="82" spans="1:22" ht="14" x14ac:dyDescent="0.15">
      <c r="A82" s="175" t="str">
        <f>'END Jul 2019'!K59</f>
        <v>1st Energy</v>
      </c>
      <c r="B82" s="15" t="str">
        <f>'END Jul 2019'!L59</f>
        <v>1st Saver</v>
      </c>
      <c r="C82" s="176">
        <f>91*'END Jul 2019'!M59/100</f>
        <v>117.39</v>
      </c>
      <c r="D82" s="176">
        <f>($C$60*$C$61)*'END Jul 2019'!N59/100</f>
        <v>260.59090909090907</v>
      </c>
      <c r="E82" s="176">
        <v>0</v>
      </c>
      <c r="F82" s="176">
        <v>0</v>
      </c>
      <c r="G82" s="176">
        <f>($C$60*$C$62)*'END Jul 2019'!AH59/100</f>
        <v>141.87272727272727</v>
      </c>
      <c r="H82" s="176">
        <f>($C$60*$C$63)*'END Jul 2019'!W59/100</f>
        <v>84.469090909090895</v>
      </c>
      <c r="I82" s="176">
        <f t="shared" si="39"/>
        <v>604.32272727272721</v>
      </c>
      <c r="J82" s="389">
        <f t="shared" si="40"/>
        <v>1947.7309090909089</v>
      </c>
      <c r="K82" s="178">
        <f t="shared" si="41"/>
        <v>2417.2909090909088</v>
      </c>
      <c r="L82" s="178">
        <f t="shared" si="42"/>
        <v>2659.02</v>
      </c>
      <c r="M82" s="179">
        <f>'END Jul 2019'!AZ59</f>
        <v>0</v>
      </c>
      <c r="N82" s="179">
        <f>'END Jul 2019'!BA59</f>
        <v>0</v>
      </c>
      <c r="O82" s="179">
        <f>'END Jul 2019'!BB59</f>
        <v>7</v>
      </c>
      <c r="P82" s="179">
        <f>'END Jul 2019'!BC59</f>
        <v>0</v>
      </c>
      <c r="Q82" s="209">
        <f t="shared" si="49"/>
        <v>2417.2909090909088</v>
      </c>
      <c r="R82" s="209">
        <f>(Q82-(Q82*O82/100))</f>
        <v>2248.0805454545452</v>
      </c>
      <c r="S82" s="381">
        <f t="shared" ref="S82:S85" si="50">K82*1.1</f>
        <v>2659.02</v>
      </c>
      <c r="T82" s="381">
        <f t="shared" si="43"/>
        <v>2472.8885999999998</v>
      </c>
      <c r="U82" s="194">
        <f>'END Jul 2019'!BJ58</f>
        <v>0</v>
      </c>
      <c r="V82" s="195">
        <f>'END Jul 2019'!BK58</f>
        <v>0</v>
      </c>
    </row>
    <row r="83" spans="1:22" ht="14" x14ac:dyDescent="0.15">
      <c r="A83" s="175" t="str">
        <f>'END Jul 2019'!K60</f>
        <v>Amaysim</v>
      </c>
      <c r="B83" s="15" t="str">
        <f>'END Jul 2019'!L60</f>
        <v>Electricity as you go</v>
      </c>
      <c r="C83" s="176">
        <f>91*'END Jul 2019'!M60/100</f>
        <v>67.091818181818169</v>
      </c>
      <c r="D83" s="176">
        <f>($C$60*$C$61)*'END Jul 2019'!N60/100</f>
        <v>385.69090909090903</v>
      </c>
      <c r="E83" s="176">
        <v>0</v>
      </c>
      <c r="F83" s="176">
        <v>0</v>
      </c>
      <c r="G83" s="176">
        <f>($C$60*$C$62)*'END Jul 2019'!AH60/100</f>
        <v>123.36545454545454</v>
      </c>
      <c r="H83" s="176">
        <f>($C$60*$C$63)*'END Jul 2019'!W60/100</f>
        <v>73.047272727272727</v>
      </c>
      <c r="I83" s="176">
        <f t="shared" si="39"/>
        <v>649.19545454545437</v>
      </c>
      <c r="J83" s="389">
        <f t="shared" si="40"/>
        <v>2328.4145454545446</v>
      </c>
      <c r="K83" s="178">
        <f t="shared" si="41"/>
        <v>2596.7818181818175</v>
      </c>
      <c r="L83" s="178">
        <f t="shared" si="42"/>
        <v>2856.4599999999996</v>
      </c>
      <c r="M83" s="179">
        <f>'END Jul 2019'!AZ60</f>
        <v>0</v>
      </c>
      <c r="N83" s="179">
        <f>'END Jul 2019'!BA60</f>
        <v>0</v>
      </c>
      <c r="O83" s="179">
        <f>'END Jul 2019'!BB60</f>
        <v>0</v>
      </c>
      <c r="P83" s="179">
        <f>'END Jul 2019'!BC60</f>
        <v>0</v>
      </c>
      <c r="Q83" s="209">
        <f t="shared" si="49"/>
        <v>2596.7818181818175</v>
      </c>
      <c r="R83" s="209">
        <f>Q83</f>
        <v>2596.7818181818175</v>
      </c>
      <c r="S83" s="381">
        <f t="shared" si="50"/>
        <v>2856.4599999999996</v>
      </c>
      <c r="T83" s="381">
        <f t="shared" ref="T83:T85" si="51">R83*1.1</f>
        <v>2856.4599999999996</v>
      </c>
      <c r="U83" s="194">
        <f>'END Jul 2019'!BJ59</f>
        <v>0</v>
      </c>
      <c r="V83" s="195">
        <f>'END Jul 2019'!BK59</f>
        <v>0</v>
      </c>
    </row>
    <row r="84" spans="1:22" ht="14" x14ac:dyDescent="0.15">
      <c r="A84" s="175" t="str">
        <f>'END Jul 2019'!K61</f>
        <v>DC Power Co</v>
      </c>
      <c r="B84" s="15" t="str">
        <f>'END Jul 2019'!L61</f>
        <v>Market offer</v>
      </c>
      <c r="C84" s="176">
        <f>(91*'END Jul 2019'!M61/100)+('END Jul 2019'!BP61/4)</f>
        <v>101.24472727272727</v>
      </c>
      <c r="D84" s="176">
        <f>($C$60*$C$61)*'END Jul 2019'!N61/100</f>
        <v>277.93636363636358</v>
      </c>
      <c r="E84" s="176">
        <v>0</v>
      </c>
      <c r="F84" s="176">
        <v>0</v>
      </c>
      <c r="G84" s="176">
        <f>($C$60*$C$62)*'END Jul 2019'!AH61/100</f>
        <v>147.32181818181817</v>
      </c>
      <c r="H84" s="176">
        <f>($C$60*$C$63)*'END Jul 2019'!W61/100</f>
        <v>93.50181818181818</v>
      </c>
      <c r="I84" s="176">
        <f t="shared" si="39"/>
        <v>620.00472727272722</v>
      </c>
      <c r="J84" s="389">
        <f t="shared" si="40"/>
        <v>2075.04</v>
      </c>
      <c r="K84" s="178">
        <f t="shared" si="41"/>
        <v>2480.0189090909089</v>
      </c>
      <c r="L84" s="178">
        <f t="shared" si="42"/>
        <v>2728.0207999999998</v>
      </c>
      <c r="M84" s="179">
        <f>'END Jul 2019'!AZ61</f>
        <v>0</v>
      </c>
      <c r="N84" s="179">
        <f>'END Jul 2019'!BA61</f>
        <v>0</v>
      </c>
      <c r="O84" s="179">
        <f>'END Jul 2019'!BB61</f>
        <v>0</v>
      </c>
      <c r="P84" s="179">
        <f>'END Jul 2019'!BC61</f>
        <v>0</v>
      </c>
      <c r="Q84" s="209">
        <f t="shared" si="49"/>
        <v>2480.0189090909089</v>
      </c>
      <c r="R84" s="209">
        <f t="shared" ref="R84:R86" si="52">Q84</f>
        <v>2480.0189090909089</v>
      </c>
      <c r="S84" s="381">
        <f t="shared" si="50"/>
        <v>2728.0207999999998</v>
      </c>
      <c r="T84" s="381">
        <f t="shared" si="51"/>
        <v>2728.0207999999998</v>
      </c>
      <c r="U84" s="194">
        <f>'END Jul 2019'!BJ60</f>
        <v>0</v>
      </c>
      <c r="V84" s="195">
        <f>'END Jul 2019'!BK60</f>
        <v>0</v>
      </c>
    </row>
    <row r="85" spans="1:22" ht="14" x14ac:dyDescent="0.15">
      <c r="A85" s="15" t="str">
        <f>'END Jul 2019'!K62</f>
        <v>ReAmped Energy</v>
      </c>
      <c r="B85" s="15" t="str">
        <f>'END Jul 2019'!L62</f>
        <v>Market offer</v>
      </c>
      <c r="C85" s="176">
        <f>91*'END Jul 2019'!M62/100</f>
        <v>79.35199999999999</v>
      </c>
      <c r="D85" s="176">
        <f>($C$60*$C$61)*'END Jul 2019'!N62/100</f>
        <v>238.49999999999997</v>
      </c>
      <c r="E85" s="176">
        <v>0</v>
      </c>
      <c r="F85" s="176">
        <v>0</v>
      </c>
      <c r="G85" s="176">
        <f>($C$60*$C$62)*'END Jul 2019'!AH62/100</f>
        <v>121.5</v>
      </c>
      <c r="H85" s="176">
        <f>($C$60*$C$63)*'END Jul 2019'!W62/100</f>
        <v>55.44</v>
      </c>
      <c r="I85" s="176">
        <f t="shared" si="39"/>
        <v>494.79199999999997</v>
      </c>
      <c r="J85" s="389">
        <f t="shared" si="40"/>
        <v>1661.76</v>
      </c>
      <c r="K85" s="178">
        <f t="shared" si="41"/>
        <v>1979.1679999999999</v>
      </c>
      <c r="L85" s="178">
        <f t="shared" si="42"/>
        <v>2177.0848000000001</v>
      </c>
      <c r="M85" s="179">
        <f>'END Jul 2019'!AZ62</f>
        <v>0</v>
      </c>
      <c r="N85" s="179">
        <f>'END Jul 2019'!BA62</f>
        <v>0</v>
      </c>
      <c r="O85" s="179">
        <f>'END Jul 2019'!BB62</f>
        <v>0</v>
      </c>
      <c r="P85" s="179">
        <f>'END Jul 2019'!BC62</f>
        <v>0</v>
      </c>
      <c r="Q85" s="209">
        <f t="shared" si="49"/>
        <v>1979.1679999999999</v>
      </c>
      <c r="R85" s="209">
        <f t="shared" si="52"/>
        <v>1979.1679999999999</v>
      </c>
      <c r="S85" s="381">
        <f t="shared" si="50"/>
        <v>2177.0848000000001</v>
      </c>
      <c r="T85" s="381">
        <f t="shared" si="51"/>
        <v>2177.0848000000001</v>
      </c>
      <c r="U85" s="194">
        <f>'END Jul 2019'!BJ61</f>
        <v>0</v>
      </c>
      <c r="V85" s="195">
        <f>'END Jul 2019'!BK61</f>
        <v>0</v>
      </c>
    </row>
    <row r="86" spans="1:22" ht="15" thickBot="1" x14ac:dyDescent="0.2">
      <c r="A86" s="185" t="str">
        <f>'END Jul 2019'!K63</f>
        <v>Powerclub</v>
      </c>
      <c r="B86" s="185" t="str">
        <f>'END Jul 2019'!L63</f>
        <v>Powerbank Home</v>
      </c>
      <c r="C86" s="186">
        <f>(91*'END Jul 2019'!M63/100)+('END Jul 2019'!BP63/4)</f>
        <v>80.382545454545436</v>
      </c>
      <c r="D86" s="186">
        <f>($C$60*$C$61)*'END Jul 2019'!N63/100</f>
        <v>222.62727272727273</v>
      </c>
      <c r="E86" s="186">
        <v>0</v>
      </c>
      <c r="F86" s="186">
        <v>0</v>
      </c>
      <c r="G86" s="186">
        <f>($C$60*$C$62)*'END Jul 2019'!AH63/100</f>
        <v>110.60181818181817</v>
      </c>
      <c r="H86" s="186">
        <f>($C$60*$C$63)*'END Jul 2019'!W63/100</f>
        <v>72.098181818181814</v>
      </c>
      <c r="I86" s="186">
        <f t="shared" ref="I86" si="53">SUM(C86:H86)</f>
        <v>485.70981818181815</v>
      </c>
      <c r="J86" s="391">
        <f t="shared" ref="J86" si="54">(I86-C86)*4</f>
        <v>1621.3090909090909</v>
      </c>
      <c r="K86" s="188">
        <f t="shared" ref="K86" si="55">I86*4</f>
        <v>1942.8392727272726</v>
      </c>
      <c r="L86" s="188">
        <f t="shared" ref="L86" si="56">K86*1.1</f>
        <v>2137.1232</v>
      </c>
      <c r="M86" s="189">
        <f>'END Jul 2019'!AZ63</f>
        <v>0</v>
      </c>
      <c r="N86" s="189">
        <f>'END Jul 2019'!BA63</f>
        <v>0</v>
      </c>
      <c r="O86" s="189">
        <f>'END Jul 2019'!BB63</f>
        <v>0</v>
      </c>
      <c r="P86" s="189">
        <f>'END Jul 2019'!BC63</f>
        <v>0</v>
      </c>
      <c r="Q86" s="212">
        <f t="shared" si="49"/>
        <v>1942.8392727272726</v>
      </c>
      <c r="R86" s="212">
        <f t="shared" si="52"/>
        <v>1942.8392727272726</v>
      </c>
      <c r="S86" s="382">
        <f t="shared" ref="S86" si="57">K86*1.1</f>
        <v>2137.1232</v>
      </c>
      <c r="T86" s="382">
        <f t="shared" ref="T86" si="58">R86*1.1</f>
        <v>2137.1232</v>
      </c>
      <c r="U86" s="196">
        <f>'END Jul 2019'!BJ62</f>
        <v>0</v>
      </c>
      <c r="V86" s="197">
        <f>'END Jul 2019'!BK62</f>
        <v>0</v>
      </c>
    </row>
  </sheetData>
  <sheetProtection algorithmName="SHA-512" hashValue="FASCU+nJhq4GP4wD4B1ovFrk4Ei/88SagrtEQQp7bMbrufi/xkkkQ+QK3OYZvQiFE6ordpwuwonGfX3AtNrraA==" saltValue="J17omnKkNnPHK/M5TZpJsQ==" spinCount="100000" sheet="1" objects="1" scenarios="1"/>
  <pageMargins left="0.75" right="0.75" top="1" bottom="1" header="0.5" footer="0.5"/>
  <legacy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06E930-14E2-F24A-A194-A0123232F3E7}">
  <sheetPr codeName="Sheet8"/>
  <dimension ref="A1:V84"/>
  <sheetViews>
    <sheetView topLeftCell="A41" workbookViewId="0">
      <selection activeCell="C61" sqref="C61"/>
    </sheetView>
  </sheetViews>
  <sheetFormatPr baseColWidth="10" defaultRowHeight="13" x14ac:dyDescent="0.15"/>
  <cols>
    <col min="1" max="2" width="20.33203125" style="232" customWidth="1"/>
    <col min="3" max="9" width="12.1640625" style="232" customWidth="1"/>
    <col min="10" max="11" width="12.1640625" style="232" hidden="1" customWidth="1"/>
    <col min="12" max="16" width="12.1640625" style="232" customWidth="1"/>
    <col min="17" max="18" width="12.1640625" style="232" hidden="1" customWidth="1"/>
    <col min="19" max="22" width="12.1640625" style="232" customWidth="1"/>
    <col min="23" max="16384" width="10.83203125" style="232"/>
  </cols>
  <sheetData>
    <row r="1" spans="1:22" ht="14" x14ac:dyDescent="0.15">
      <c r="A1" s="231" t="s">
        <v>561</v>
      </c>
      <c r="B1" s="231"/>
      <c r="C1" s="231"/>
      <c r="D1" s="231"/>
      <c r="E1" s="231"/>
      <c r="F1" s="231"/>
      <c r="G1" s="231"/>
      <c r="H1" s="231"/>
      <c r="I1" s="231"/>
      <c r="J1" s="231"/>
      <c r="K1" s="231"/>
      <c r="L1" s="231"/>
      <c r="M1" s="231"/>
      <c r="N1" s="231"/>
      <c r="O1" s="231"/>
      <c r="P1" s="231"/>
      <c r="Q1" s="231"/>
      <c r="R1" s="231"/>
      <c r="S1" s="231"/>
      <c r="T1" s="231"/>
      <c r="U1" s="231"/>
      <c r="V1" s="231"/>
    </row>
    <row r="2" spans="1:22" ht="14" x14ac:dyDescent="0.15">
      <c r="A2" s="233" t="s">
        <v>592</v>
      </c>
      <c r="B2" s="231"/>
      <c r="C2" s="231"/>
      <c r="D2" s="231"/>
      <c r="E2" s="231"/>
      <c r="F2" s="231"/>
      <c r="G2" s="231"/>
      <c r="H2" s="231"/>
      <c r="I2" s="231"/>
      <c r="J2" s="231"/>
      <c r="K2" s="231"/>
      <c r="L2" s="231"/>
      <c r="M2" s="231"/>
      <c r="N2" s="231"/>
      <c r="O2" s="231"/>
      <c r="P2" s="231"/>
      <c r="Q2" s="231"/>
      <c r="R2" s="231"/>
      <c r="S2" s="231"/>
      <c r="T2" s="231"/>
      <c r="U2" s="231"/>
      <c r="V2" s="231"/>
    </row>
    <row r="3" spans="1:22" ht="15" thickBot="1" x14ac:dyDescent="0.2">
      <c r="A3" s="231"/>
      <c r="B3" s="231"/>
      <c r="C3" s="231"/>
      <c r="D3" s="231"/>
      <c r="E3" s="231"/>
      <c r="F3" s="231"/>
      <c r="G3" s="234"/>
      <c r="H3" s="231"/>
      <c r="I3" s="231"/>
      <c r="J3" s="231"/>
      <c r="K3" s="231"/>
      <c r="L3" s="231"/>
      <c r="M3" s="231"/>
      <c r="N3" s="231"/>
      <c r="O3" s="231"/>
      <c r="P3" s="231"/>
      <c r="Q3" s="231"/>
      <c r="R3" s="231"/>
      <c r="S3" s="231"/>
      <c r="T3" s="231"/>
      <c r="U3" s="231"/>
      <c r="V3" s="231"/>
    </row>
    <row r="4" spans="1:22" ht="14" x14ac:dyDescent="0.15">
      <c r="A4" s="166" t="s">
        <v>639</v>
      </c>
      <c r="B4" s="167"/>
      <c r="C4" s="167"/>
      <c r="D4" s="167"/>
      <c r="E4" s="167"/>
      <c r="F4" s="167"/>
      <c r="G4" s="167"/>
      <c r="H4" s="167"/>
      <c r="I4" s="167"/>
      <c r="J4" s="167"/>
      <c r="K4" s="167"/>
      <c r="L4" s="167"/>
      <c r="M4" s="167"/>
      <c r="N4" s="167"/>
      <c r="O4" s="167"/>
      <c r="P4" s="167"/>
      <c r="Q4" s="167"/>
      <c r="R4" s="167"/>
      <c r="S4" s="167"/>
      <c r="T4" s="167"/>
      <c r="U4" s="167"/>
      <c r="V4" s="173"/>
    </row>
    <row r="5" spans="1:22" ht="14" x14ac:dyDescent="0.15">
      <c r="A5" s="168" t="s">
        <v>247</v>
      </c>
      <c r="B5" s="78"/>
      <c r="C5" s="164">
        <v>1500</v>
      </c>
      <c r="D5" s="78"/>
      <c r="E5" s="78"/>
      <c r="F5" s="78"/>
      <c r="G5" s="78"/>
      <c r="H5" s="78"/>
      <c r="I5" s="78"/>
      <c r="J5" s="78"/>
      <c r="K5" s="78"/>
      <c r="L5" s="78"/>
      <c r="M5" s="78"/>
      <c r="N5" s="78"/>
      <c r="O5" s="78"/>
      <c r="P5" s="78"/>
      <c r="Q5" s="78"/>
      <c r="R5" s="78"/>
      <c r="S5" s="78"/>
      <c r="T5" s="78"/>
      <c r="U5" s="78"/>
      <c r="V5" s="174"/>
    </row>
    <row r="6" spans="1:22" ht="14" x14ac:dyDescent="0.15">
      <c r="A6" s="168"/>
      <c r="B6" s="78"/>
      <c r="C6" s="78"/>
      <c r="D6" s="78"/>
      <c r="E6" s="78"/>
      <c r="F6" s="78"/>
      <c r="G6" s="78"/>
      <c r="H6" s="78"/>
      <c r="I6" s="78"/>
      <c r="J6" s="78"/>
      <c r="K6" s="78"/>
      <c r="L6" s="78"/>
      <c r="M6" s="78"/>
      <c r="N6" s="78"/>
      <c r="O6" s="78"/>
      <c r="P6" s="78"/>
      <c r="Q6" s="78"/>
      <c r="R6" s="78"/>
      <c r="S6" s="78"/>
      <c r="T6" s="78"/>
      <c r="U6" s="78"/>
      <c r="V6" s="174"/>
    </row>
    <row r="7" spans="1:22" ht="75" x14ac:dyDescent="0.15">
      <c r="A7" s="363" t="s">
        <v>248</v>
      </c>
      <c r="B7" s="364" t="s">
        <v>249</v>
      </c>
      <c r="C7" s="365" t="s">
        <v>250</v>
      </c>
      <c r="D7" s="365" t="s">
        <v>251</v>
      </c>
      <c r="E7" s="365" t="s">
        <v>597</v>
      </c>
      <c r="F7" s="388" t="s">
        <v>598</v>
      </c>
      <c r="G7" s="365" t="s">
        <v>599</v>
      </c>
      <c r="H7" s="366" t="s">
        <v>398</v>
      </c>
      <c r="I7" s="365" t="s">
        <v>746</v>
      </c>
      <c r="J7" s="366" t="s">
        <v>303</v>
      </c>
      <c r="K7" s="367" t="s">
        <v>600</v>
      </c>
      <c r="L7" s="367" t="s">
        <v>1070</v>
      </c>
      <c r="M7" s="368" t="s">
        <v>361</v>
      </c>
      <c r="N7" s="368" t="s">
        <v>287</v>
      </c>
      <c r="O7" s="368" t="s">
        <v>275</v>
      </c>
      <c r="P7" s="368" t="s">
        <v>335</v>
      </c>
      <c r="Q7" s="369" t="s">
        <v>239</v>
      </c>
      <c r="R7" s="369" t="s">
        <v>240</v>
      </c>
      <c r="S7" s="369" t="s">
        <v>334</v>
      </c>
      <c r="T7" s="369" t="s">
        <v>428</v>
      </c>
      <c r="U7" s="368" t="s">
        <v>276</v>
      </c>
      <c r="V7" s="370" t="s">
        <v>509</v>
      </c>
    </row>
    <row r="8" spans="1:22" ht="14" x14ac:dyDescent="0.15">
      <c r="A8" s="175" t="str">
        <f>'ESS Jul 2018'!K2</f>
        <v>Energy Locals</v>
      </c>
      <c r="B8" s="15" t="str">
        <f>'ESS Jul 2018'!L2</f>
        <v>Simple Saver</v>
      </c>
      <c r="C8" s="176">
        <f>91*'ESS Jul 2018'!M2/100</f>
        <v>115.57</v>
      </c>
      <c r="D8" s="176">
        <f>$C$5*'ESS Jul 2018'!N2/100</f>
        <v>337.35</v>
      </c>
      <c r="E8" s="176">
        <v>0</v>
      </c>
      <c r="F8" s="176">
        <v>0</v>
      </c>
      <c r="G8" s="176">
        <v>0</v>
      </c>
      <c r="H8" s="176">
        <v>0</v>
      </c>
      <c r="I8" s="176">
        <f t="shared" ref="I8" si="0">SUM(C8:H8)</f>
        <v>452.92</v>
      </c>
      <c r="J8" s="177">
        <f t="shared" ref="J8" si="1">(I8-C8)*4</f>
        <v>1349.4</v>
      </c>
      <c r="K8" s="262">
        <f t="shared" ref="K8" si="2">I8*4</f>
        <v>1811.68</v>
      </c>
      <c r="L8" s="178">
        <f>K8*1.1</f>
        <v>1992.8480000000002</v>
      </c>
      <c r="M8" s="179">
        <f>'ESS Jul 2018'!AW2</f>
        <v>0</v>
      </c>
      <c r="N8" s="179">
        <f>'ESS Jul 2018'!AX2</f>
        <v>0</v>
      </c>
      <c r="O8" s="179">
        <f>'ESS Jul 2018'!AY2</f>
        <v>0</v>
      </c>
      <c r="P8" s="179">
        <f>'ESS Jul 2018'!AZ2</f>
        <v>0</v>
      </c>
      <c r="Q8" s="180">
        <f>K8</f>
        <v>1811.68</v>
      </c>
      <c r="R8" s="180">
        <f>Q8</f>
        <v>1811.68</v>
      </c>
      <c r="S8" s="381">
        <f>Q8*1.1</f>
        <v>1992.8480000000002</v>
      </c>
      <c r="T8" s="381">
        <f>R8*1.1</f>
        <v>1992.8480000000002</v>
      </c>
      <c r="U8" s="194">
        <f>'ESS Jul 2018'!BI2</f>
        <v>0</v>
      </c>
      <c r="V8" s="195" t="str">
        <f>'ESS Jul 2018'!BJ2</f>
        <v>n</v>
      </c>
    </row>
    <row r="9" spans="1:22" ht="14" x14ac:dyDescent="0.15">
      <c r="A9" s="175" t="str">
        <f>'ESS Jul 2018'!K3</f>
        <v>AGL</v>
      </c>
      <c r="B9" s="15" t="str">
        <f>'ESS Jul 2018'!L3</f>
        <v xml:space="preserve">Savers </v>
      </c>
      <c r="C9" s="176">
        <f>91*'ESS Jul 2018'!M3/100</f>
        <v>129.22</v>
      </c>
      <c r="D9" s="176">
        <f>$C$5*'ESS Jul 2018'!N3/100</f>
        <v>433.5</v>
      </c>
      <c r="E9" s="176">
        <v>0</v>
      </c>
      <c r="F9" s="176">
        <v>0</v>
      </c>
      <c r="G9" s="176">
        <v>0</v>
      </c>
      <c r="H9" s="176">
        <v>0</v>
      </c>
      <c r="I9" s="176">
        <f t="shared" ref="I9:I24" si="3">SUM(C9:H9)</f>
        <v>562.72</v>
      </c>
      <c r="J9" s="177">
        <f t="shared" ref="J9:J24" si="4">(I9-C9)*4</f>
        <v>1734</v>
      </c>
      <c r="K9" s="262">
        <f t="shared" ref="K9:K24" si="5">I9*4</f>
        <v>2250.88</v>
      </c>
      <c r="L9" s="178">
        <f t="shared" ref="L9:L27" si="6">K9*1.1</f>
        <v>2475.9680000000003</v>
      </c>
      <c r="M9" s="179">
        <f>'ESS Jul 2018'!AW3</f>
        <v>0</v>
      </c>
      <c r="N9" s="179">
        <f>'ESS Jul 2018'!AX3</f>
        <v>0</v>
      </c>
      <c r="O9" s="179">
        <f>'ESS Jul 2018'!AY3</f>
        <v>0</v>
      </c>
      <c r="P9" s="179">
        <f>'ESS Jul 2018'!AZ3</f>
        <v>20</v>
      </c>
      <c r="Q9" s="180">
        <f t="shared" ref="Q9:Q27" si="7">K9</f>
        <v>2250.88</v>
      </c>
      <c r="R9" s="180">
        <f>(Q9-(J9*P9/100))</f>
        <v>1904.0800000000002</v>
      </c>
      <c r="S9" s="381">
        <f t="shared" ref="S9:T24" si="8">Q9*1.1</f>
        <v>2475.9680000000003</v>
      </c>
      <c r="T9" s="381">
        <f t="shared" si="8"/>
        <v>2094.4880000000003</v>
      </c>
      <c r="U9" s="194">
        <f>'ESS Jul 2018'!BI3</f>
        <v>0</v>
      </c>
      <c r="V9" s="195" t="str">
        <f>'ESS Jul 2018'!BJ3</f>
        <v>n</v>
      </c>
    </row>
    <row r="10" spans="1:22" ht="14" x14ac:dyDescent="0.15">
      <c r="A10" s="175" t="str">
        <f>'ESS Jul 2018'!K4</f>
        <v>Alinta Energy</v>
      </c>
      <c r="B10" s="15" t="str">
        <f>'ESS Jul 2018'!L4</f>
        <v>Fair Deal</v>
      </c>
      <c r="C10" s="176">
        <f>91*'ESS Jul 2018'!M4/100</f>
        <v>128.76499999999999</v>
      </c>
      <c r="D10" s="176">
        <f>IF($C$5&gt;='ESS Jul 2018'!P4,('ESS Jul 2018'!P4*'ESS Jul 2018'!N4/100),($C$5*'ESS Jul 2018'!N4/100))</f>
        <v>295.60000000000002</v>
      </c>
      <c r="E10" s="176">
        <f>IF($C$5&lt;'ESS Jul 2018'!P4,0,IF(($C$5)&lt;='ESS Jul 2018'!R4,(($C$5-'ESS Jul 2018'!P4)*'ESS Jul 2018'!Q4/100),(('ESS Jul 2018'!R4-'ESS Jul 2018'!P4)*'ESS Jul 2018'!Q4/100)))</f>
        <v>147.80000000000001</v>
      </c>
      <c r="F10" s="176">
        <v>0</v>
      </c>
      <c r="G10" s="176">
        <v>0</v>
      </c>
      <c r="H10" s="176">
        <f>IF(($C$5&lt;'ESS Jul 2018'!R4),(0),($C$5-'ESS Jul 2018'!R4)*'ESS Jul 2018'!S4/100)</f>
        <v>0</v>
      </c>
      <c r="I10" s="176">
        <f t="shared" si="3"/>
        <v>572.16499999999996</v>
      </c>
      <c r="J10" s="177">
        <f t="shared" si="4"/>
        <v>1773.6</v>
      </c>
      <c r="K10" s="262">
        <f t="shared" si="5"/>
        <v>2288.66</v>
      </c>
      <c r="L10" s="178">
        <f t="shared" si="6"/>
        <v>2517.5259999999998</v>
      </c>
      <c r="M10" s="179">
        <f>'ESS Jul 2018'!AW4</f>
        <v>0</v>
      </c>
      <c r="N10" s="179">
        <f>'ESS Jul 2018'!AX4</f>
        <v>0</v>
      </c>
      <c r="O10" s="179">
        <f>'ESS Jul 2018'!AY4</f>
        <v>0</v>
      </c>
      <c r="P10" s="179">
        <f>'ESS Jul 2018'!AZ4</f>
        <v>27</v>
      </c>
      <c r="Q10" s="180">
        <f t="shared" si="7"/>
        <v>2288.66</v>
      </c>
      <c r="R10" s="180">
        <f>(Q10-(J10*P10/100))</f>
        <v>1809.788</v>
      </c>
      <c r="S10" s="381">
        <f t="shared" si="8"/>
        <v>2517.5259999999998</v>
      </c>
      <c r="T10" s="381">
        <f t="shared" si="8"/>
        <v>1990.7668000000001</v>
      </c>
      <c r="U10" s="194">
        <f>'ESS Jul 2018'!BI4</f>
        <v>0</v>
      </c>
      <c r="V10" s="195" t="str">
        <f>'ESS Jul 2018'!BJ4</f>
        <v>n</v>
      </c>
    </row>
    <row r="11" spans="1:22" ht="14" x14ac:dyDescent="0.15">
      <c r="A11" s="175" t="str">
        <f>'ESS Jul 2018'!K5</f>
        <v>Click Energy</v>
      </c>
      <c r="B11" s="15" t="str">
        <f>'ESS Jul 2018'!L5</f>
        <v>Agate</v>
      </c>
      <c r="C11" s="176">
        <f>91*'ESS Jul 2018'!M5/100</f>
        <v>133.77000000000001</v>
      </c>
      <c r="D11" s="176">
        <f>$C$5*'ESS Jul 2018'!N5/100</f>
        <v>595.50000000000011</v>
      </c>
      <c r="E11" s="176">
        <v>0</v>
      </c>
      <c r="F11" s="176">
        <v>0</v>
      </c>
      <c r="G11" s="176">
        <v>0</v>
      </c>
      <c r="H11" s="176">
        <v>0</v>
      </c>
      <c r="I11" s="176">
        <f t="shared" si="3"/>
        <v>729.2700000000001</v>
      </c>
      <c r="J11" s="177">
        <f t="shared" si="4"/>
        <v>2382.0000000000005</v>
      </c>
      <c r="K11" s="262">
        <f t="shared" si="5"/>
        <v>2917.0800000000004</v>
      </c>
      <c r="L11" s="178">
        <f t="shared" si="6"/>
        <v>3208.7880000000005</v>
      </c>
      <c r="M11" s="179">
        <f>'ESS Jul 2018'!AW5</f>
        <v>0</v>
      </c>
      <c r="N11" s="179">
        <f>'ESS Jul 2018'!AX5</f>
        <v>0</v>
      </c>
      <c r="O11" s="179">
        <f>'ESS Jul 2018'!AY5</f>
        <v>35</v>
      </c>
      <c r="P11" s="179">
        <f>'ESS Jul 2018'!AZ5</f>
        <v>0</v>
      </c>
      <c r="Q11" s="180">
        <f t="shared" si="7"/>
        <v>2917.0800000000004</v>
      </c>
      <c r="R11" s="180">
        <f>(Q11-(Q11*O11/100))</f>
        <v>1896.1020000000003</v>
      </c>
      <c r="S11" s="381">
        <f t="shared" si="8"/>
        <v>3208.7880000000005</v>
      </c>
      <c r="T11" s="381">
        <f t="shared" si="8"/>
        <v>2085.7122000000004</v>
      </c>
      <c r="U11" s="194">
        <f>'ESS Jul 2018'!BI5</f>
        <v>0</v>
      </c>
      <c r="V11" s="195" t="str">
        <f>'ESS Jul 2018'!BJ5</f>
        <v>n</v>
      </c>
    </row>
    <row r="12" spans="1:22" ht="14" x14ac:dyDescent="0.15">
      <c r="A12" s="175" t="str">
        <f>'ESS Jul 2018'!K6</f>
        <v>Commander</v>
      </c>
      <c r="B12" s="15" t="str">
        <f>'ESS Jul 2018'!L6</f>
        <v>Market offer</v>
      </c>
      <c r="C12" s="176">
        <f>91*'ESS Jul 2018'!M6/100</f>
        <v>146.21880000000002</v>
      </c>
      <c r="D12" s="176">
        <f>IF($C$5&gt;='ESS Jul 2018'!P6,('ESS Jul 2018'!P6*'ESS Jul 2018'!N6/100),($C$5*'ESS Jul 2018'!N6/100))</f>
        <v>515.1</v>
      </c>
      <c r="E12" s="176">
        <f>IF($C$5&lt;'ESS Jul 2018'!P6,0,IF(($C$5)&lt;='ESS Jul 2018'!R6,(($C$5-'ESS Jul 2018'!P6)*'ESS Jul 2018'!Q6/100),(('ESS Jul 2018'!R6-'ESS Jul 2018'!P6)*'ESS Jul 2018'!Q6/100)))</f>
        <v>0</v>
      </c>
      <c r="F12" s="176">
        <v>0</v>
      </c>
      <c r="G12" s="176">
        <v>0</v>
      </c>
      <c r="H12" s="176">
        <f>IF(($C$5&lt;'ESS Jul 2018'!R6),(0),($C$5-'ESS Jul 2018'!R6)*'ESS Jul 2018'!S6/100)</f>
        <v>0</v>
      </c>
      <c r="I12" s="176">
        <f t="shared" si="3"/>
        <v>661.31880000000001</v>
      </c>
      <c r="J12" s="177">
        <f t="shared" si="4"/>
        <v>2060.4</v>
      </c>
      <c r="K12" s="262">
        <f t="shared" si="5"/>
        <v>2645.2752</v>
      </c>
      <c r="L12" s="178">
        <f t="shared" si="6"/>
        <v>2909.8027200000001</v>
      </c>
      <c r="M12" s="179">
        <f>'ESS Jul 2018'!AW6</f>
        <v>0</v>
      </c>
      <c r="N12" s="179">
        <f>'ESS Jul 2018'!AX6</f>
        <v>0</v>
      </c>
      <c r="O12" s="179">
        <f>'ESS Jul 2018'!AY6</f>
        <v>0</v>
      </c>
      <c r="P12" s="179">
        <f>'ESS Jul 2018'!AZ6</f>
        <v>20</v>
      </c>
      <c r="Q12" s="180">
        <f t="shared" si="7"/>
        <v>2645.2752</v>
      </c>
      <c r="R12" s="180">
        <f>(Q12-(J12*P12/100))</f>
        <v>2233.1952000000001</v>
      </c>
      <c r="S12" s="381">
        <f t="shared" si="8"/>
        <v>2909.8027200000001</v>
      </c>
      <c r="T12" s="381">
        <f t="shared" si="8"/>
        <v>2456.5147200000001</v>
      </c>
      <c r="U12" s="194">
        <f>'ESS Jul 2018'!BI6</f>
        <v>0</v>
      </c>
      <c r="V12" s="195" t="str">
        <f>'ESS Jul 2018'!BJ6</f>
        <v>n</v>
      </c>
    </row>
    <row r="13" spans="1:22" ht="14" x14ac:dyDescent="0.15">
      <c r="A13" s="175" t="str">
        <f>'ESS Jul 2018'!K7</f>
        <v>CovaU</v>
      </c>
      <c r="B13" s="15" t="str">
        <f>'ESS Jul 2018'!L7</f>
        <v>Freedom</v>
      </c>
      <c r="C13" s="176">
        <f>91*'ESS Jul 2018'!M7/100</f>
        <v>154.70910000000001</v>
      </c>
      <c r="D13" s="176">
        <f>$C$5*'ESS Jul 2018'!N7/100</f>
        <v>435</v>
      </c>
      <c r="E13" s="176">
        <v>0</v>
      </c>
      <c r="F13" s="176">
        <v>0</v>
      </c>
      <c r="G13" s="176">
        <v>0</v>
      </c>
      <c r="H13" s="176">
        <v>0</v>
      </c>
      <c r="I13" s="176">
        <f t="shared" si="3"/>
        <v>589.70910000000003</v>
      </c>
      <c r="J13" s="177">
        <f t="shared" si="4"/>
        <v>1740</v>
      </c>
      <c r="K13" s="262">
        <f t="shared" si="5"/>
        <v>2358.8364000000001</v>
      </c>
      <c r="L13" s="178">
        <f t="shared" si="6"/>
        <v>2594.7200400000002</v>
      </c>
      <c r="M13" s="179">
        <f>'ESS Jul 2018'!AW7</f>
        <v>0</v>
      </c>
      <c r="N13" s="179">
        <f>'ESS Jul 2018'!AX7</f>
        <v>0</v>
      </c>
      <c r="O13" s="179">
        <f>'ESS Jul 2018'!AY7</f>
        <v>25</v>
      </c>
      <c r="P13" s="179">
        <f>'ESS Jul 2018'!AZ7</f>
        <v>0</v>
      </c>
      <c r="Q13" s="180">
        <f t="shared" si="7"/>
        <v>2358.8364000000001</v>
      </c>
      <c r="R13" s="180">
        <f>(Q13-(Q13*O13/100))</f>
        <v>1769.1273000000001</v>
      </c>
      <c r="S13" s="381">
        <f t="shared" si="8"/>
        <v>2594.7200400000002</v>
      </c>
      <c r="T13" s="381">
        <f t="shared" si="8"/>
        <v>1946.0400300000003</v>
      </c>
      <c r="U13" s="194">
        <f>'ESS Jul 2018'!BI7</f>
        <v>0</v>
      </c>
      <c r="V13" s="195" t="str">
        <f>'ESS Jul 2018'!BJ7</f>
        <v>n</v>
      </c>
    </row>
    <row r="14" spans="1:22" ht="14" x14ac:dyDescent="0.15">
      <c r="A14" s="175" t="str">
        <f>'ESS Jul 2018'!K8</f>
        <v>Diamond Energy</v>
      </c>
      <c r="B14" s="15" t="str">
        <f>'ESS Jul 2018'!L8</f>
        <v>Pay on time discount</v>
      </c>
      <c r="C14" s="176">
        <f>91*'ESS Jul 2018'!M8/100</f>
        <v>136.04499999999999</v>
      </c>
      <c r="D14" s="176">
        <f>IF($C$5&gt;='ESS Jul 2018'!P8,('ESS Jul 2018'!P8*'ESS Jul 2018'!N8/100),($C$5*'ESS Jul 2018'!N8/100))</f>
        <v>77.91</v>
      </c>
      <c r="E14" s="176">
        <f>IF($C$5&lt;'ESS Jul 2018'!P8,0,IF(($C$5)&lt;='ESS Jul 2018'!R8,(($C$5-'ESS Jul 2018'!P8)*'ESS Jul 2018'!Q8/100),(('ESS Jul 2018'!R8-'ESS Jul 2018'!P8)*'ESS Jul 2018'!Q8/100)))</f>
        <v>201.31200000000001</v>
      </c>
      <c r="F14" s="176">
        <v>0</v>
      </c>
      <c r="G14" s="176">
        <v>0</v>
      </c>
      <c r="H14" s="176">
        <f>IF(($C$5&lt;'ESS Jul 2018'!R8),(0),($C$5-'ESS Jul 2018'!R8)*'ESS Jul 2018'!S8/100)</f>
        <v>148.27200000000002</v>
      </c>
      <c r="I14" s="176">
        <f t="shared" si="3"/>
        <v>563.53899999999999</v>
      </c>
      <c r="J14" s="177">
        <f t="shared" si="4"/>
        <v>1709.9760000000001</v>
      </c>
      <c r="K14" s="262">
        <f t="shared" si="5"/>
        <v>2254.1559999999999</v>
      </c>
      <c r="L14" s="178">
        <f t="shared" si="6"/>
        <v>2479.5716000000002</v>
      </c>
      <c r="M14" s="179">
        <f>'ESS Jul 2018'!AW8</f>
        <v>0</v>
      </c>
      <c r="N14" s="179">
        <f>'ESS Jul 2018'!AX8</f>
        <v>0</v>
      </c>
      <c r="O14" s="179">
        <f>'ESS Jul 2018'!AY8</f>
        <v>7</v>
      </c>
      <c r="P14" s="179">
        <f>'ESS Jul 2018'!AZ8</f>
        <v>0</v>
      </c>
      <c r="Q14" s="180">
        <f t="shared" si="7"/>
        <v>2254.1559999999999</v>
      </c>
      <c r="R14" s="180">
        <f>(Q14-(Q14*O14/100))</f>
        <v>2096.36508</v>
      </c>
      <c r="S14" s="381">
        <f t="shared" si="8"/>
        <v>2479.5716000000002</v>
      </c>
      <c r="T14" s="381">
        <f t="shared" si="8"/>
        <v>2306.0015880000001</v>
      </c>
      <c r="U14" s="194">
        <f>'ESS Jul 2018'!BI8</f>
        <v>0</v>
      </c>
      <c r="V14" s="195" t="str">
        <f>'ESS Jul 2018'!BJ8</f>
        <v>n</v>
      </c>
    </row>
    <row r="15" spans="1:22" ht="14" x14ac:dyDescent="0.15">
      <c r="A15" s="175" t="str">
        <f>'ESS Jul 2018'!K9</f>
        <v>Dodo Power &amp; Gas</v>
      </c>
      <c r="B15" s="15" t="str">
        <f>'ESS Jul 2018'!L9</f>
        <v>Market offer</v>
      </c>
      <c r="C15" s="176">
        <f>91*'ESS Jul 2018'!M9/100</f>
        <v>140.595</v>
      </c>
      <c r="D15" s="176">
        <f>IF($C$5&gt;='ESS Jul 2018'!P9,('ESS Jul 2018'!P9*'ESS Jul 2018'!N9/100),($C$5*'ESS Jul 2018'!N9/100))</f>
        <v>495.30000000000007</v>
      </c>
      <c r="E15" s="176">
        <f>IF($C$5&lt;'ESS Jul 2018'!P9,0,IF(($C$5)&lt;='ESS Jul 2018'!R9,(($C$5-'ESS Jul 2018'!P9)*'ESS Jul 2018'!Q9/100),(('ESS Jul 2018'!R9-'ESS Jul 2018'!P9)*'ESS Jul 2018'!Q9/100)))</f>
        <v>0</v>
      </c>
      <c r="F15" s="176">
        <v>0</v>
      </c>
      <c r="G15" s="176">
        <v>0</v>
      </c>
      <c r="H15" s="176">
        <f>IF(($C$5&lt;'ESS Jul 2018'!R9),(0),($C$5-'ESS Jul 2018'!R9)*'ESS Jul 2018'!S9/100)</f>
        <v>0</v>
      </c>
      <c r="I15" s="176">
        <f t="shared" si="3"/>
        <v>635.8950000000001</v>
      </c>
      <c r="J15" s="177">
        <f t="shared" si="4"/>
        <v>1981.2000000000003</v>
      </c>
      <c r="K15" s="262">
        <f t="shared" si="5"/>
        <v>2543.5800000000004</v>
      </c>
      <c r="L15" s="178">
        <f t="shared" si="6"/>
        <v>2797.9380000000006</v>
      </c>
      <c r="M15" s="179">
        <f>'ESS Jul 2018'!AW9</f>
        <v>0</v>
      </c>
      <c r="N15" s="179">
        <f>'ESS Jul 2018'!AX9</f>
        <v>0</v>
      </c>
      <c r="O15" s="179">
        <f>'ESS Jul 2018'!AY9</f>
        <v>0</v>
      </c>
      <c r="P15" s="179">
        <f>'ESS Jul 2018'!AZ9</f>
        <v>0</v>
      </c>
      <c r="Q15" s="180">
        <f t="shared" si="7"/>
        <v>2543.5800000000004</v>
      </c>
      <c r="R15" s="180">
        <f>Q15</f>
        <v>2543.5800000000004</v>
      </c>
      <c r="S15" s="381">
        <f t="shared" si="8"/>
        <v>2797.9380000000006</v>
      </c>
      <c r="T15" s="381">
        <f t="shared" si="8"/>
        <v>2797.9380000000006</v>
      </c>
      <c r="U15" s="194">
        <f>'ESS Jul 2018'!BI9</f>
        <v>0</v>
      </c>
      <c r="V15" s="195" t="str">
        <f>'ESS Jul 2018'!BJ9</f>
        <v>n</v>
      </c>
    </row>
    <row r="16" spans="1:22" ht="14" x14ac:dyDescent="0.15">
      <c r="A16" s="175" t="str">
        <f>'ESS Jul 2018'!K10</f>
        <v>EnergyAustralia</v>
      </c>
      <c r="B16" s="15" t="str">
        <f>'ESS Jul 2018'!L10</f>
        <v>Anytime Saver</v>
      </c>
      <c r="C16" s="176">
        <f>91*'ESS Jul 2018'!M10/100</f>
        <v>131.31300000000002</v>
      </c>
      <c r="D16" s="176">
        <f>$C$5*'ESS Jul 2018'!N10/100</f>
        <v>475.65</v>
      </c>
      <c r="E16" s="176">
        <v>0</v>
      </c>
      <c r="F16" s="176">
        <v>0</v>
      </c>
      <c r="G16" s="176">
        <v>0</v>
      </c>
      <c r="H16" s="176">
        <v>0</v>
      </c>
      <c r="I16" s="176">
        <f t="shared" si="3"/>
        <v>606.96299999999997</v>
      </c>
      <c r="J16" s="177">
        <f t="shared" si="4"/>
        <v>1902.6</v>
      </c>
      <c r="K16" s="262">
        <f t="shared" si="5"/>
        <v>2427.8519999999999</v>
      </c>
      <c r="L16" s="178">
        <f t="shared" si="6"/>
        <v>2670.6372000000001</v>
      </c>
      <c r="M16" s="179">
        <f>'ESS Jul 2018'!AW10</f>
        <v>0</v>
      </c>
      <c r="N16" s="179">
        <f>'ESS Jul 2018'!AX10</f>
        <v>32</v>
      </c>
      <c r="O16" s="179">
        <f>'ESS Jul 2018'!AY10</f>
        <v>0</v>
      </c>
      <c r="P16" s="179">
        <f>'ESS Jul 2018'!AZ10</f>
        <v>0</v>
      </c>
      <c r="Q16" s="180">
        <f>K16-(J16*N16/100)</f>
        <v>1819.02</v>
      </c>
      <c r="R16" s="180">
        <f>Q16</f>
        <v>1819.02</v>
      </c>
      <c r="S16" s="381">
        <f t="shared" si="8"/>
        <v>2000.9220000000003</v>
      </c>
      <c r="T16" s="381">
        <f t="shared" si="8"/>
        <v>2000.9220000000003</v>
      </c>
      <c r="U16" s="194">
        <f>'ESS Jul 2018'!BI10</f>
        <v>0</v>
      </c>
      <c r="V16" s="195" t="str">
        <f>'ESS Jul 2018'!BJ10</f>
        <v>n</v>
      </c>
    </row>
    <row r="17" spans="1:22" ht="14" x14ac:dyDescent="0.15">
      <c r="A17" s="175" t="str">
        <f>'ESS Jul 2018'!K11</f>
        <v>Mojo Power</v>
      </c>
      <c r="B17" s="15" t="str">
        <f>'ESS Jul 2018'!L11</f>
        <v>Connect</v>
      </c>
      <c r="C17" s="176">
        <f>(91*'ESS Jul 2018'!M11/100)+('ESS Jul 2018'!BM11*3)</f>
        <v>188.41549999999998</v>
      </c>
      <c r="D17" s="176">
        <f>$C$5*'ESS Jul 2018'!N11/100</f>
        <v>381.15</v>
      </c>
      <c r="E17" s="176">
        <v>0</v>
      </c>
      <c r="F17" s="176">
        <v>0</v>
      </c>
      <c r="G17" s="176">
        <v>0</v>
      </c>
      <c r="H17" s="176">
        <v>0</v>
      </c>
      <c r="I17" s="176">
        <f t="shared" si="3"/>
        <v>569.56549999999993</v>
      </c>
      <c r="J17" s="177">
        <f t="shared" si="4"/>
        <v>1524.6</v>
      </c>
      <c r="K17" s="262">
        <f t="shared" si="5"/>
        <v>2278.2619999999997</v>
      </c>
      <c r="L17" s="178">
        <f t="shared" si="6"/>
        <v>2506.0881999999997</v>
      </c>
      <c r="M17" s="179">
        <f>'ESS Jul 2018'!AW11</f>
        <v>0</v>
      </c>
      <c r="N17" s="179">
        <f>'ESS Jul 2018'!AX11</f>
        <v>0</v>
      </c>
      <c r="O17" s="179">
        <f>'ESS Jul 2018'!AY11</f>
        <v>0</v>
      </c>
      <c r="P17" s="179">
        <f>'ESS Jul 2018'!AZ11</f>
        <v>0</v>
      </c>
      <c r="Q17" s="180">
        <f t="shared" si="7"/>
        <v>2278.2619999999997</v>
      </c>
      <c r="R17" s="180">
        <f>Q17</f>
        <v>2278.2619999999997</v>
      </c>
      <c r="S17" s="381">
        <f t="shared" si="8"/>
        <v>2506.0881999999997</v>
      </c>
      <c r="T17" s="381">
        <f t="shared" si="8"/>
        <v>2506.0881999999997</v>
      </c>
      <c r="U17" s="194">
        <f>'ESS Jul 2018'!BI11</f>
        <v>0</v>
      </c>
      <c r="V17" s="195" t="str">
        <f>'ESS Jul 2018'!BJ11</f>
        <v>n</v>
      </c>
    </row>
    <row r="18" spans="1:22" ht="14" x14ac:dyDescent="0.15">
      <c r="A18" s="175" t="str">
        <f>'ESS Jul 2018'!K12</f>
        <v>Momentum Energy</v>
      </c>
      <c r="B18" s="15" t="str">
        <f>'ESS Jul 2018'!L12</f>
        <v>SmilePower</v>
      </c>
      <c r="C18" s="176">
        <f>91*'ESS Jul 2018'!M12/100</f>
        <v>126.0077</v>
      </c>
      <c r="D18" s="176">
        <f>IF($C$5&gt;='ESS Jul 2018'!P12,('ESS Jul 2018'!P12*'ESS Jul 2018'!N12/100),($C$5*'ESS Jul 2018'!N12/100))</f>
        <v>164.52</v>
      </c>
      <c r="E18" s="176">
        <f>IF($C$5&lt;'ESS Jul 2018'!P12,0,IF(($C$5)&lt;='ESS Jul 2018'!R12,(($C$5-'ESS Jul 2018'!P12)*'ESS Jul 2018'!Q12/100),(('ESS Jul 2018'!R12-'ESS Jul 2018'!P12)*'ESS Jul 2018'!Q12/100)))</f>
        <v>0</v>
      </c>
      <c r="F18" s="176">
        <v>0</v>
      </c>
      <c r="G18" s="176">
        <v>0</v>
      </c>
      <c r="H18" s="176">
        <f>IF(($C$5&lt;'ESS Jul 2018'!R12),(0),($C$5-'ESS Jul 2018'!R12)*'ESS Jul 2018'!S12/100)</f>
        <v>289.26</v>
      </c>
      <c r="I18" s="176">
        <f t="shared" si="3"/>
        <v>579.78769999999997</v>
      </c>
      <c r="J18" s="177">
        <f t="shared" si="4"/>
        <v>1815.12</v>
      </c>
      <c r="K18" s="262">
        <f t="shared" si="5"/>
        <v>2319.1507999999999</v>
      </c>
      <c r="L18" s="178">
        <f t="shared" si="6"/>
        <v>2551.0658800000001</v>
      </c>
      <c r="M18" s="179">
        <f>'ESS Jul 2018'!AW12</f>
        <v>0</v>
      </c>
      <c r="N18" s="179">
        <f>'ESS Jul 2018'!AX12</f>
        <v>0</v>
      </c>
      <c r="O18" s="179">
        <f>'ESS Jul 2018'!AY12</f>
        <v>0</v>
      </c>
      <c r="P18" s="179">
        <f>'ESS Jul 2018'!AZ12</f>
        <v>0</v>
      </c>
      <c r="Q18" s="180">
        <f t="shared" si="7"/>
        <v>2319.1507999999999</v>
      </c>
      <c r="R18" s="180">
        <f>Q18</f>
        <v>2319.1507999999999</v>
      </c>
      <c r="S18" s="381">
        <f t="shared" si="8"/>
        <v>2551.0658800000001</v>
      </c>
      <c r="T18" s="381">
        <f t="shared" si="8"/>
        <v>2551.0658800000001</v>
      </c>
      <c r="U18" s="194">
        <f>'ESS Jul 2018'!BI12</f>
        <v>0</v>
      </c>
      <c r="V18" s="195" t="str">
        <f>'ESS Jul 2018'!BJ12</f>
        <v>n</v>
      </c>
    </row>
    <row r="19" spans="1:22" ht="14" x14ac:dyDescent="0.15">
      <c r="A19" s="175" t="str">
        <f>'ESS Jul 2018'!K13</f>
        <v>Origin Energy</v>
      </c>
      <c r="B19" s="15" t="str">
        <f>'ESS Jul 2018'!L13</f>
        <v>Saver</v>
      </c>
      <c r="C19" s="176">
        <f>91*'ESS Jul 2018'!M13/100</f>
        <v>128.31909999999999</v>
      </c>
      <c r="D19" s="176">
        <f>$C$5*'ESS Jul 2018'!N13/100</f>
        <v>427.05</v>
      </c>
      <c r="E19" s="176">
        <v>0</v>
      </c>
      <c r="F19" s="176">
        <v>0</v>
      </c>
      <c r="G19" s="176">
        <v>0</v>
      </c>
      <c r="H19" s="176">
        <v>0</v>
      </c>
      <c r="I19" s="176">
        <f t="shared" si="3"/>
        <v>555.3691</v>
      </c>
      <c r="J19" s="177">
        <f t="shared" si="4"/>
        <v>1708.2</v>
      </c>
      <c r="K19" s="262">
        <f t="shared" si="5"/>
        <v>2221.4764</v>
      </c>
      <c r="L19" s="178">
        <f t="shared" si="6"/>
        <v>2443.6240400000002</v>
      </c>
      <c r="M19" s="179">
        <f>'ESS Jul 2018'!AW13</f>
        <v>0</v>
      </c>
      <c r="N19" s="179">
        <f>'ESS Jul 2018'!AX13</f>
        <v>0</v>
      </c>
      <c r="O19" s="179">
        <f>'ESS Jul 2018'!AY13</f>
        <v>0</v>
      </c>
      <c r="P19" s="179">
        <f>'ESS Jul 2018'!AZ13</f>
        <v>13</v>
      </c>
      <c r="Q19" s="180">
        <f t="shared" si="7"/>
        <v>2221.4764</v>
      </c>
      <c r="R19" s="180">
        <f>(Q19-(J19*P19/100))</f>
        <v>1999.4104</v>
      </c>
      <c r="S19" s="381">
        <f t="shared" si="8"/>
        <v>2443.6240400000002</v>
      </c>
      <c r="T19" s="381">
        <f t="shared" si="8"/>
        <v>2199.3514400000004</v>
      </c>
      <c r="U19" s="194">
        <f>'ESS Jul 2018'!BI13</f>
        <v>0</v>
      </c>
      <c r="V19" s="195" t="str">
        <f>'ESS Jul 2018'!BJ13</f>
        <v>n</v>
      </c>
    </row>
    <row r="20" spans="1:22" ht="14" x14ac:dyDescent="0.15">
      <c r="A20" s="175" t="str">
        <f>'ESS Jul 2018'!K14</f>
        <v>Powerdirect</v>
      </c>
      <c r="B20" s="15" t="str">
        <f>'ESS Jul 2018'!L14</f>
        <v>Market offer</v>
      </c>
      <c r="C20" s="176">
        <f>91*'ESS Jul 2018'!M14/100</f>
        <v>129.22</v>
      </c>
      <c r="D20" s="176">
        <f>$C$5*'ESS Jul 2018'!N14/100</f>
        <v>433.5</v>
      </c>
      <c r="E20" s="176">
        <v>0</v>
      </c>
      <c r="F20" s="176">
        <v>0</v>
      </c>
      <c r="G20" s="176">
        <v>0</v>
      </c>
      <c r="H20" s="176">
        <v>0</v>
      </c>
      <c r="I20" s="176">
        <f t="shared" si="3"/>
        <v>562.72</v>
      </c>
      <c r="J20" s="177">
        <f t="shared" si="4"/>
        <v>1734</v>
      </c>
      <c r="K20" s="262">
        <f t="shared" si="5"/>
        <v>2250.88</v>
      </c>
      <c r="L20" s="178">
        <f t="shared" si="6"/>
        <v>2475.9680000000003</v>
      </c>
      <c r="M20" s="179">
        <f>'ESS Jul 2018'!AW14</f>
        <v>0</v>
      </c>
      <c r="N20" s="179">
        <f>'ESS Jul 2018'!AX14</f>
        <v>0</v>
      </c>
      <c r="O20" s="179">
        <f>'ESS Jul 2018'!AY14</f>
        <v>0</v>
      </c>
      <c r="P20" s="179">
        <f>'ESS Jul 2018'!AZ14</f>
        <v>25</v>
      </c>
      <c r="Q20" s="180">
        <f t="shared" si="7"/>
        <v>2250.88</v>
      </c>
      <c r="R20" s="180">
        <f>(Q20-(J20*P20/100))</f>
        <v>1817.38</v>
      </c>
      <c r="S20" s="381">
        <f t="shared" si="8"/>
        <v>2475.9680000000003</v>
      </c>
      <c r="T20" s="381">
        <f t="shared" si="8"/>
        <v>1999.1180000000004</v>
      </c>
      <c r="U20" s="194">
        <f>'ESS Jul 2018'!BI14</f>
        <v>0</v>
      </c>
      <c r="V20" s="195" t="str">
        <f>'ESS Jul 2018'!BJ14</f>
        <v>n</v>
      </c>
    </row>
    <row r="21" spans="1:22" ht="14" x14ac:dyDescent="0.15">
      <c r="A21" s="175" t="str">
        <f>'ESS Jul 2018'!K15</f>
        <v>Powershop</v>
      </c>
      <c r="B21" s="15" t="str">
        <f>'ESS Jul 2018'!L15</f>
        <v>Power Saver</v>
      </c>
      <c r="C21" s="176">
        <f>91*'ESS Jul 2018'!M15/100</f>
        <v>134.99850000000001</v>
      </c>
      <c r="D21" s="176">
        <f>C5*'ESS Jul 2018'!N15/100</f>
        <v>386.55</v>
      </c>
      <c r="E21" s="176">
        <v>0</v>
      </c>
      <c r="F21" s="176">
        <v>0</v>
      </c>
      <c r="G21" s="176">
        <v>0</v>
      </c>
      <c r="H21" s="176">
        <v>0</v>
      </c>
      <c r="I21" s="176">
        <f t="shared" si="3"/>
        <v>521.54849999999999</v>
      </c>
      <c r="J21" s="177">
        <f t="shared" si="4"/>
        <v>1546.1999999999998</v>
      </c>
      <c r="K21" s="262">
        <f t="shared" si="5"/>
        <v>2086.194</v>
      </c>
      <c r="L21" s="178">
        <f t="shared" si="6"/>
        <v>2294.8134</v>
      </c>
      <c r="M21" s="179">
        <f>'ESS Jul 2018'!AW15</f>
        <v>0</v>
      </c>
      <c r="N21" s="179">
        <f>'ESS Jul 2018'!AX15</f>
        <v>0</v>
      </c>
      <c r="O21" s="179">
        <f>'ESS Jul 2018'!AY15</f>
        <v>12</v>
      </c>
      <c r="P21" s="179">
        <f>'ESS Jul 2018'!AZ15</f>
        <v>0</v>
      </c>
      <c r="Q21" s="180">
        <f>K21-(K21*M21/100)</f>
        <v>2086.194</v>
      </c>
      <c r="R21" s="180">
        <f>(Q21-(Q21*O21/100))</f>
        <v>1835.8507199999999</v>
      </c>
      <c r="S21" s="381">
        <f t="shared" si="8"/>
        <v>2294.8134</v>
      </c>
      <c r="T21" s="381">
        <f t="shared" si="8"/>
        <v>2019.435792</v>
      </c>
      <c r="U21" s="194">
        <f>'ESS Jul 2018'!BI15</f>
        <v>0</v>
      </c>
      <c r="V21" s="195" t="str">
        <f>'ESS Jul 2018'!BJ15</f>
        <v>n</v>
      </c>
    </row>
    <row r="22" spans="1:22" ht="14" x14ac:dyDescent="0.15">
      <c r="A22" s="175" t="str">
        <f>'ESS Jul 2018'!K16</f>
        <v>Red Energy</v>
      </c>
      <c r="B22" s="15" t="str">
        <f>'ESS Jul 2018'!L16</f>
        <v>Living Energy Saver</v>
      </c>
      <c r="C22" s="176">
        <f>91*'ESS Jul 2018'!M16/100</f>
        <v>127.4</v>
      </c>
      <c r="D22" s="176">
        <f>IF($C$5&gt;='ESS Jul 2018'!P16,('ESS Jul 2018'!P16*'ESS Jul 2018'!N16/100),($C$5*'ESS Jul 2018'!N16/100))</f>
        <v>260</v>
      </c>
      <c r="E22" s="176">
        <f>IF($C$5&lt;'ESS Jul 2018'!P16,0,IF(($C$5)&lt;='ESS Jul 2018'!R16,(($C$5-'ESS Jul 2018'!P16)*'ESS Jul 2018'!Q16/100),(('ESS Jul 2018'!R16-'ESS Jul 2018'!P16)*'ESS Jul 2018'!Q16/100)))</f>
        <v>128.75</v>
      </c>
      <c r="F22" s="176">
        <v>0</v>
      </c>
      <c r="G22" s="176">
        <v>0</v>
      </c>
      <c r="H22" s="176">
        <f>IF(($C$5&lt;'ESS Jul 2018'!R16),(0),($C$5-'ESS Jul 2018'!R16)*'ESS Jul 2018'!S16/100)</f>
        <v>0</v>
      </c>
      <c r="I22" s="176">
        <f t="shared" si="3"/>
        <v>516.15</v>
      </c>
      <c r="J22" s="177">
        <f t="shared" si="4"/>
        <v>1555</v>
      </c>
      <c r="K22" s="262">
        <f t="shared" si="5"/>
        <v>2064.6</v>
      </c>
      <c r="L22" s="178">
        <f t="shared" si="6"/>
        <v>2271.06</v>
      </c>
      <c r="M22" s="179">
        <f>'ESS Jul 2018'!AW16</f>
        <v>0</v>
      </c>
      <c r="N22" s="179">
        <f>'ESS Jul 2018'!AX16</f>
        <v>0</v>
      </c>
      <c r="O22" s="179">
        <f>'ESS Jul 2018'!AY16</f>
        <v>10</v>
      </c>
      <c r="P22" s="179">
        <f>'ESS Jul 2018'!AZ16</f>
        <v>0</v>
      </c>
      <c r="Q22" s="180">
        <f t="shared" si="7"/>
        <v>2064.6</v>
      </c>
      <c r="R22" s="180">
        <f>(Q22-(Q22*O22/100))</f>
        <v>1858.1399999999999</v>
      </c>
      <c r="S22" s="381">
        <f t="shared" si="8"/>
        <v>2271.06</v>
      </c>
      <c r="T22" s="381">
        <f t="shared" si="8"/>
        <v>2043.954</v>
      </c>
      <c r="U22" s="194">
        <f>'ESS Jul 2018'!BI16</f>
        <v>0</v>
      </c>
      <c r="V22" s="195" t="str">
        <f>'ESS Jul 2018'!BJ16</f>
        <v>n</v>
      </c>
    </row>
    <row r="23" spans="1:22" ht="14" x14ac:dyDescent="0.15">
      <c r="A23" s="175" t="str">
        <f>'ESS Jul 2018'!K17</f>
        <v>Simply Energy</v>
      </c>
      <c r="B23" s="15" t="str">
        <f>'ESS Jul 2018'!L17</f>
        <v>Plus</v>
      </c>
      <c r="C23" s="176">
        <f>91*'ESS Jul 2018'!M17/100</f>
        <v>120.666</v>
      </c>
      <c r="D23" s="176">
        <f>IF($C$5&gt;='ESS Jul 2018'!P17,('ESS Jul 2018'!P17*'ESS Jul 2018'!N17/100),($C$5*'ESS Jul 2018'!N17/100))</f>
        <v>274.7</v>
      </c>
      <c r="E23" s="176">
        <f>IF($C$5&lt;'ESS Jul 2018'!P17,0,IF(($C$5)&lt;='ESS Jul 2018'!R17,(($C$5-'ESS Jul 2018'!P17)*'ESS Jul 2018'!Q17/100),(('ESS Jul 2018'!R17-'ESS Jul 2018'!P17)*'ESS Jul 2018'!Q17/100)))</f>
        <v>134.6</v>
      </c>
      <c r="F23" s="176">
        <v>0</v>
      </c>
      <c r="G23" s="176">
        <v>0</v>
      </c>
      <c r="H23" s="176">
        <f>IF(($C$5&lt;'ESS Jul 2018'!R17),(0),($C$5-'ESS Jul 2018'!R17)*'ESS Jul 2018'!S17/100)</f>
        <v>0</v>
      </c>
      <c r="I23" s="176">
        <f t="shared" si="3"/>
        <v>529.96600000000001</v>
      </c>
      <c r="J23" s="177">
        <f t="shared" si="4"/>
        <v>1637.2</v>
      </c>
      <c r="K23" s="262">
        <f t="shared" si="5"/>
        <v>2119.864</v>
      </c>
      <c r="L23" s="178">
        <f t="shared" si="6"/>
        <v>2331.8504000000003</v>
      </c>
      <c r="M23" s="179">
        <f>'ESS Jul 2018'!AW17</f>
        <v>0</v>
      </c>
      <c r="N23" s="179">
        <f>'ESS Jul 2018'!AX17</f>
        <v>0</v>
      </c>
      <c r="O23" s="179">
        <f>'ESS Jul 2018'!AY17</f>
        <v>0</v>
      </c>
      <c r="P23" s="179">
        <f>'ESS Jul 2018'!AZ17</f>
        <v>18</v>
      </c>
      <c r="Q23" s="180">
        <f t="shared" si="7"/>
        <v>2119.864</v>
      </c>
      <c r="R23" s="180">
        <f>(Q23-(J23*P23/100))</f>
        <v>1825.1680000000001</v>
      </c>
      <c r="S23" s="381">
        <f t="shared" si="8"/>
        <v>2331.8504000000003</v>
      </c>
      <c r="T23" s="381">
        <f t="shared" si="8"/>
        <v>2007.6848000000002</v>
      </c>
      <c r="U23" s="194">
        <f>'ESS Jul 2018'!BI17</f>
        <v>0</v>
      </c>
      <c r="V23" s="195" t="str">
        <f>'ESS Jul 2018'!BJ17</f>
        <v>n</v>
      </c>
    </row>
    <row r="24" spans="1:22" ht="14" x14ac:dyDescent="0.15">
      <c r="A24" s="175" t="str">
        <f>'ESS Jul 2018'!K18</f>
        <v>Sumo Power</v>
      </c>
      <c r="B24" s="15" t="str">
        <f>'ESS Jul 2018'!L18</f>
        <v xml:space="preserve">Pay on time </v>
      </c>
      <c r="C24" s="176">
        <f>91*'ESS Jul 2018'!M18/100</f>
        <v>152.30033</v>
      </c>
      <c r="D24" s="176">
        <f>C5*'ESS Jul 2018'!N18/100</f>
        <v>410.625</v>
      </c>
      <c r="E24" s="176">
        <v>0</v>
      </c>
      <c r="F24" s="176">
        <v>0</v>
      </c>
      <c r="G24" s="176">
        <v>0</v>
      </c>
      <c r="H24" s="176">
        <v>0</v>
      </c>
      <c r="I24" s="176">
        <f t="shared" si="3"/>
        <v>562.92533000000003</v>
      </c>
      <c r="J24" s="177">
        <f t="shared" si="4"/>
        <v>1642.5</v>
      </c>
      <c r="K24" s="262">
        <f t="shared" si="5"/>
        <v>2251.7013200000001</v>
      </c>
      <c r="L24" s="178">
        <f t="shared" si="6"/>
        <v>2476.8714520000003</v>
      </c>
      <c r="M24" s="179">
        <f>'ESS Jul 2018'!AW18</f>
        <v>0</v>
      </c>
      <c r="N24" s="179">
        <f>'ESS Jul 2018'!AX18</f>
        <v>0</v>
      </c>
      <c r="O24" s="179">
        <f>'ESS Jul 2018'!AY18</f>
        <v>0</v>
      </c>
      <c r="P24" s="179">
        <f>'ESS Jul 2018'!AZ18</f>
        <v>27</v>
      </c>
      <c r="Q24" s="180">
        <f t="shared" si="7"/>
        <v>2251.7013200000001</v>
      </c>
      <c r="R24" s="180">
        <f>(Q24-(J24*P24/100))</f>
        <v>1808.2263200000002</v>
      </c>
      <c r="S24" s="381">
        <f t="shared" ref="S24" si="9">K24*1.1</f>
        <v>2476.8714520000003</v>
      </c>
      <c r="T24" s="381">
        <f t="shared" si="8"/>
        <v>1989.0489520000003</v>
      </c>
      <c r="U24" s="194">
        <f>'ESS Jul 2018'!BI18</f>
        <v>0</v>
      </c>
      <c r="V24" s="195" t="str">
        <f>'ESS Jul 2018'!BJ18</f>
        <v>n</v>
      </c>
    </row>
    <row r="25" spans="1:22" ht="14" x14ac:dyDescent="0.15">
      <c r="A25" s="175" t="str">
        <f>'ESS Jul 2018'!K19</f>
        <v>1st Energy</v>
      </c>
      <c r="B25" s="15" t="str">
        <f>'ESS Jul 2018'!L19</f>
        <v>Market offer</v>
      </c>
      <c r="C25" s="176">
        <f>91*'ESS Jul 2018'!M19/100</f>
        <v>139.28460000000001</v>
      </c>
      <c r="D25" s="176">
        <f>IF($C$5&gt;='ESS Jul 2018'!P19,('ESS Jul 2018'!P19*'ESS Jul 2018'!N19/100),($C$5*'ESS Jul 2018'!N19/100))</f>
        <v>338.8</v>
      </c>
      <c r="E25" s="176">
        <f>IF($C$5&lt;'ESS Jul 2018'!P19,0,IF(($C$5)&lt;='ESS Jul 2018'!R19,(($C$5-'ESS Jul 2018'!P19)*'ESS Jul 2018'!Q19/100),(('ESS Jul 2018'!R19-'ESS Jul 2018'!P19)*'ESS Jul 2018'!Q19/100)))</f>
        <v>166.85</v>
      </c>
      <c r="F25" s="176">
        <v>0</v>
      </c>
      <c r="G25" s="176">
        <v>0</v>
      </c>
      <c r="H25" s="176">
        <f>IF(($C$5&lt;'ESS Jul 2018'!R19),(0),($C$5-'ESS Jul 2018'!R19)*'ESS Jul 2018'!S19/100)</f>
        <v>0</v>
      </c>
      <c r="I25" s="176">
        <f t="shared" ref="I25:I26" si="10">SUM(C25:H25)</f>
        <v>644.93460000000005</v>
      </c>
      <c r="J25" s="177">
        <f t="shared" ref="J25:J27" si="11">(I25-C25)*4</f>
        <v>2022.6000000000001</v>
      </c>
      <c r="K25" s="262">
        <f t="shared" ref="K25:K27" si="12">I25*4</f>
        <v>2579.7384000000002</v>
      </c>
      <c r="L25" s="178">
        <f t="shared" si="6"/>
        <v>2837.7122400000003</v>
      </c>
      <c r="M25" s="179">
        <f>'ESS Jul 2018'!AW19</f>
        <v>0</v>
      </c>
      <c r="N25" s="179">
        <f>'ESS Jul 2018'!AX19</f>
        <v>0</v>
      </c>
      <c r="O25" s="179">
        <f>'ESS Jul 2018'!AY19</f>
        <v>0</v>
      </c>
      <c r="P25" s="179">
        <f>'ESS Jul 2018'!AZ19</f>
        <v>22</v>
      </c>
      <c r="Q25" s="180">
        <f t="shared" si="7"/>
        <v>2579.7384000000002</v>
      </c>
      <c r="R25" s="180">
        <f>(Q25-(J25*P25/100))</f>
        <v>2134.7664</v>
      </c>
      <c r="S25" s="381">
        <f t="shared" ref="S25:S27" si="13">K25*1.1</f>
        <v>2837.7122400000003</v>
      </c>
      <c r="T25" s="381">
        <f t="shared" ref="T25:T27" si="14">R25*1.1</f>
        <v>2348.2430400000003</v>
      </c>
      <c r="U25" s="194">
        <f>'ESS Jul 2018'!BI19</f>
        <v>0</v>
      </c>
      <c r="V25" s="195" t="str">
        <f>'ESS Jul 2018'!BJ19</f>
        <v>n</v>
      </c>
    </row>
    <row r="26" spans="1:22" ht="14" x14ac:dyDescent="0.15">
      <c r="A26" s="175" t="str">
        <f>'ESS Jul 2018'!K20</f>
        <v>Amaysim</v>
      </c>
      <c r="B26" s="15" t="str">
        <f>'ESS Jul 2018'!L20</f>
        <v>Electricity 2</v>
      </c>
      <c r="C26" s="176">
        <f>91*'ESS Jul 2018'!M20/100</f>
        <v>133.77000000000001</v>
      </c>
      <c r="D26" s="176">
        <f>C5*'ESS Jul 2018'!N20/100</f>
        <v>595.50000000000011</v>
      </c>
      <c r="E26" s="176">
        <v>0</v>
      </c>
      <c r="F26" s="176">
        <v>0</v>
      </c>
      <c r="G26" s="176">
        <v>0</v>
      </c>
      <c r="H26" s="176">
        <v>0</v>
      </c>
      <c r="I26" s="176">
        <f t="shared" si="10"/>
        <v>729.2700000000001</v>
      </c>
      <c r="J26" s="177">
        <f t="shared" si="11"/>
        <v>2382.0000000000005</v>
      </c>
      <c r="K26" s="262">
        <f t="shared" si="12"/>
        <v>2917.0800000000004</v>
      </c>
      <c r="L26" s="178">
        <f t="shared" si="6"/>
        <v>3208.7880000000005</v>
      </c>
      <c r="M26" s="179">
        <f>'ESS Jul 2018'!AW20</f>
        <v>0</v>
      </c>
      <c r="N26" s="179">
        <f>'ESS Jul 2018'!AX20</f>
        <v>0</v>
      </c>
      <c r="O26" s="179">
        <f>'ESS Jul 2018'!AY20</f>
        <v>40</v>
      </c>
      <c r="P26" s="179">
        <f>'ESS Jul 2018'!AZ20</f>
        <v>0</v>
      </c>
      <c r="Q26" s="180">
        <f t="shared" si="7"/>
        <v>2917.0800000000004</v>
      </c>
      <c r="R26" s="180">
        <f>(Q26-(Q26*O26/100))</f>
        <v>1750.2480000000003</v>
      </c>
      <c r="S26" s="381">
        <f t="shared" si="13"/>
        <v>3208.7880000000005</v>
      </c>
      <c r="T26" s="381">
        <f t="shared" si="14"/>
        <v>1925.2728000000004</v>
      </c>
      <c r="U26" s="194">
        <f>'ESS Jul 2018'!BI20</f>
        <v>0</v>
      </c>
      <c r="V26" s="195" t="str">
        <f>'ESS Jul 2018'!BJ20</f>
        <v>n</v>
      </c>
    </row>
    <row r="27" spans="1:22" ht="15" thickBot="1" x14ac:dyDescent="0.2">
      <c r="A27" s="184" t="str">
        <f>'ESS Jul 2018'!K21</f>
        <v>Q Energy</v>
      </c>
      <c r="B27" s="185" t="str">
        <f>'ESS Jul 2018'!L21</f>
        <v>Flexi Saver Home</v>
      </c>
      <c r="C27" s="186">
        <f>91*'ESS Jul 2018'!M21/100</f>
        <v>128.31</v>
      </c>
      <c r="D27" s="186">
        <f>C5*'ESS Jul 2018'!N21/100</f>
        <v>308.87999999999994</v>
      </c>
      <c r="E27" s="186">
        <v>0</v>
      </c>
      <c r="F27" s="186">
        <v>0</v>
      </c>
      <c r="G27" s="186">
        <v>0</v>
      </c>
      <c r="H27" s="186">
        <v>0</v>
      </c>
      <c r="I27" s="186">
        <f t="shared" ref="I27" si="15">SUM(C27:H27)</f>
        <v>437.18999999999994</v>
      </c>
      <c r="J27" s="187">
        <f t="shared" si="11"/>
        <v>1235.5199999999998</v>
      </c>
      <c r="K27" s="263">
        <f t="shared" si="12"/>
        <v>1748.7599999999998</v>
      </c>
      <c r="L27" s="188">
        <f t="shared" si="6"/>
        <v>1923.636</v>
      </c>
      <c r="M27" s="189">
        <f>'ESS Jul 2018'!AW21</f>
        <v>0</v>
      </c>
      <c r="N27" s="189">
        <f>'ESS Jul 2018'!AX21</f>
        <v>0</v>
      </c>
      <c r="O27" s="189">
        <f>'ESS Jul 2018'!AY21</f>
        <v>0</v>
      </c>
      <c r="P27" s="189">
        <f>'ESS Jul 2018'!AZ21</f>
        <v>0</v>
      </c>
      <c r="Q27" s="190">
        <f t="shared" si="7"/>
        <v>1748.7599999999998</v>
      </c>
      <c r="R27" s="190">
        <f>Q27</f>
        <v>1748.7599999999998</v>
      </c>
      <c r="S27" s="382">
        <f t="shared" si="13"/>
        <v>1923.636</v>
      </c>
      <c r="T27" s="382">
        <f t="shared" si="14"/>
        <v>1923.636</v>
      </c>
      <c r="U27" s="196">
        <f>'ESS Jul 2018'!BI21</f>
        <v>24</v>
      </c>
      <c r="V27" s="197" t="str">
        <f>'ESS Jul 2018'!BJ21</f>
        <v>n</v>
      </c>
    </row>
    <row r="29" spans="1:22" ht="14" thickBot="1" x14ac:dyDescent="0.2"/>
    <row r="30" spans="1:22" ht="14" x14ac:dyDescent="0.15">
      <c r="A30" s="166" t="s">
        <v>429</v>
      </c>
      <c r="B30" s="167"/>
      <c r="C30" s="167"/>
      <c r="D30" s="167"/>
      <c r="E30" s="167"/>
      <c r="F30" s="167"/>
      <c r="G30" s="167"/>
      <c r="H30" s="167"/>
      <c r="I30" s="167"/>
      <c r="J30" s="167"/>
      <c r="K30" s="167"/>
      <c r="L30" s="167"/>
      <c r="M30" s="167"/>
      <c r="N30" s="167"/>
      <c r="O30" s="167"/>
      <c r="P30" s="167"/>
      <c r="Q30" s="167"/>
      <c r="R30" s="167"/>
      <c r="S30" s="167"/>
      <c r="T30" s="167"/>
      <c r="U30" s="167"/>
      <c r="V30" s="173"/>
    </row>
    <row r="31" spans="1:22" ht="14" x14ac:dyDescent="0.15">
      <c r="A31" s="168" t="s">
        <v>692</v>
      </c>
      <c r="B31" s="78"/>
      <c r="C31" s="164">
        <v>2000</v>
      </c>
      <c r="D31" s="78"/>
      <c r="E31" s="78"/>
      <c r="F31" s="78"/>
      <c r="G31" s="78"/>
      <c r="H31" s="78"/>
      <c r="I31" s="78"/>
      <c r="J31" s="78"/>
      <c r="K31" s="78"/>
      <c r="L31" s="78"/>
      <c r="M31" s="78"/>
      <c r="N31" s="78"/>
      <c r="O31" s="78"/>
      <c r="P31" s="78"/>
      <c r="Q31" s="78"/>
      <c r="R31" s="78"/>
      <c r="S31" s="78"/>
      <c r="T31" s="78"/>
      <c r="U31" s="78"/>
      <c r="V31" s="174"/>
    </row>
    <row r="32" spans="1:22" ht="14" x14ac:dyDescent="0.15">
      <c r="A32" s="168" t="s">
        <v>652</v>
      </c>
      <c r="B32" s="78"/>
      <c r="C32" s="165">
        <v>0.7</v>
      </c>
      <c r="D32" s="78"/>
      <c r="E32" s="78"/>
      <c r="F32" s="78"/>
      <c r="G32" s="78"/>
      <c r="H32" s="78"/>
      <c r="I32" s="78"/>
      <c r="J32" s="78"/>
      <c r="K32" s="78"/>
      <c r="L32" s="78"/>
      <c r="M32" s="78"/>
      <c r="N32" s="78"/>
      <c r="O32" s="78"/>
      <c r="P32" s="78"/>
      <c r="Q32" s="78"/>
      <c r="R32" s="78"/>
      <c r="S32" s="78"/>
      <c r="T32" s="78"/>
      <c r="U32" s="78"/>
      <c r="V32" s="174"/>
    </row>
    <row r="33" spans="1:22" ht="14" x14ac:dyDescent="0.15">
      <c r="A33" s="168" t="s">
        <v>344</v>
      </c>
      <c r="B33" s="78"/>
      <c r="C33" s="165">
        <v>0.3</v>
      </c>
      <c r="D33" s="78"/>
      <c r="E33" s="78"/>
      <c r="F33" s="78"/>
      <c r="G33" s="78"/>
      <c r="H33" s="78"/>
      <c r="I33" s="78"/>
      <c r="J33" s="78"/>
      <c r="K33" s="78"/>
      <c r="L33" s="78"/>
      <c r="M33" s="78"/>
      <c r="N33" s="78"/>
      <c r="O33" s="78"/>
      <c r="P33" s="78"/>
      <c r="Q33" s="78"/>
      <c r="R33" s="78"/>
      <c r="S33" s="78"/>
      <c r="T33" s="78"/>
      <c r="U33" s="78"/>
      <c r="V33" s="174"/>
    </row>
    <row r="34" spans="1:22" ht="14" x14ac:dyDescent="0.15">
      <c r="A34" s="168"/>
      <c r="B34" s="78"/>
      <c r="C34" s="78"/>
      <c r="D34" s="78"/>
      <c r="E34" s="78"/>
      <c r="F34" s="78"/>
      <c r="G34" s="78"/>
      <c r="H34" s="78"/>
      <c r="I34" s="78"/>
      <c r="J34" s="78"/>
      <c r="K34" s="78"/>
      <c r="L34" s="78"/>
      <c r="M34" s="78"/>
      <c r="N34" s="78"/>
      <c r="O34" s="78"/>
      <c r="P34" s="78"/>
      <c r="Q34" s="78"/>
      <c r="R34" s="78"/>
      <c r="S34" s="78"/>
      <c r="T34" s="78"/>
      <c r="U34" s="78"/>
      <c r="V34" s="174"/>
    </row>
    <row r="35" spans="1:22" ht="75" x14ac:dyDescent="0.15">
      <c r="A35" s="363" t="s">
        <v>248</v>
      </c>
      <c r="B35" s="364" t="s">
        <v>249</v>
      </c>
      <c r="C35" s="365" t="s">
        <v>250</v>
      </c>
      <c r="D35" s="365" t="s">
        <v>251</v>
      </c>
      <c r="E35" s="365" t="s">
        <v>597</v>
      </c>
      <c r="F35" s="388" t="s">
        <v>598</v>
      </c>
      <c r="G35" s="366" t="s">
        <v>398</v>
      </c>
      <c r="H35" s="366" t="s">
        <v>445</v>
      </c>
      <c r="I35" s="365" t="s">
        <v>746</v>
      </c>
      <c r="J35" s="366" t="s">
        <v>303</v>
      </c>
      <c r="K35" s="367" t="s">
        <v>600</v>
      </c>
      <c r="L35" s="367" t="s">
        <v>1070</v>
      </c>
      <c r="M35" s="368" t="s">
        <v>361</v>
      </c>
      <c r="N35" s="368" t="s">
        <v>287</v>
      </c>
      <c r="O35" s="368" t="s">
        <v>275</v>
      </c>
      <c r="P35" s="368" t="s">
        <v>335</v>
      </c>
      <c r="Q35" s="369" t="s">
        <v>239</v>
      </c>
      <c r="R35" s="369" t="s">
        <v>240</v>
      </c>
      <c r="S35" s="369" t="s">
        <v>334</v>
      </c>
      <c r="T35" s="369" t="s">
        <v>428</v>
      </c>
      <c r="U35" s="368" t="s">
        <v>276</v>
      </c>
      <c r="V35" s="370" t="s">
        <v>509</v>
      </c>
    </row>
    <row r="36" spans="1:22" ht="14" x14ac:dyDescent="0.15">
      <c r="A36" s="175" t="str">
        <f>'ESS Jul 2018'!K22</f>
        <v>Energy Locals</v>
      </c>
      <c r="B36" s="15" t="str">
        <f>'ESS Jul 2018'!L22</f>
        <v>Simple Saver</v>
      </c>
      <c r="C36" s="176">
        <f>91*'ESS Jul 2018'!M22/100</f>
        <v>125.58</v>
      </c>
      <c r="D36" s="176">
        <f>($C$31*$C$32)*'ESS Jul 2018'!N22/100</f>
        <v>314.85999999999996</v>
      </c>
      <c r="E36" s="176">
        <v>0</v>
      </c>
      <c r="F36" s="176">
        <v>0</v>
      </c>
      <c r="G36" s="176">
        <v>0</v>
      </c>
      <c r="H36" s="176">
        <f>($C$31*$C$33)*'ESS Jul 2018'!AE22/100</f>
        <v>86.94</v>
      </c>
      <c r="I36" s="176">
        <f>SUM(C36:H36)</f>
        <v>527.37999999999988</v>
      </c>
      <c r="J36" s="177">
        <f>(I36-C36)*4</f>
        <v>1607.1999999999996</v>
      </c>
      <c r="K36" s="178">
        <f>I36*4</f>
        <v>2109.5199999999995</v>
      </c>
      <c r="L36" s="178">
        <f t="shared" ref="L36:L55" si="16">K36*1.1</f>
        <v>2320.4719999999998</v>
      </c>
      <c r="M36" s="179">
        <f>'ESS Jul 2018'!AW22</f>
        <v>0</v>
      </c>
      <c r="N36" s="179">
        <f>'ESS Jul 2018'!AX22</f>
        <v>0</v>
      </c>
      <c r="O36" s="179">
        <f>'ESS Jul 2018'!AY22</f>
        <v>0</v>
      </c>
      <c r="P36" s="179">
        <f>'ESS Jul 2018'!AZ22</f>
        <v>0</v>
      </c>
      <c r="Q36" s="180">
        <f>K36</f>
        <v>2109.5199999999995</v>
      </c>
      <c r="R36" s="180">
        <f>Q36</f>
        <v>2109.5199999999995</v>
      </c>
      <c r="S36" s="381">
        <f>Q36*1.1</f>
        <v>2320.4719999999998</v>
      </c>
      <c r="T36" s="381">
        <f>R36*1.1</f>
        <v>2320.4719999999998</v>
      </c>
      <c r="U36" s="194">
        <f>'ESS Jul 2018'!BI22</f>
        <v>0</v>
      </c>
      <c r="V36" s="195" t="str">
        <f>'ESS Jul 2018'!BJ22</f>
        <v>n</v>
      </c>
    </row>
    <row r="37" spans="1:22" ht="14" x14ac:dyDescent="0.15">
      <c r="A37" s="175" t="str">
        <f>'ESS Jul 2018'!K23</f>
        <v>AGL</v>
      </c>
      <c r="B37" s="15" t="str">
        <f>'ESS Jul 2018'!L23</f>
        <v xml:space="preserve">Savers </v>
      </c>
      <c r="C37" s="176">
        <f>91*'ESS Jul 2018'!M23/100</f>
        <v>141.05000000000001</v>
      </c>
      <c r="D37" s="176">
        <f>($C$31*$C$32)*'ESS Jul 2018'!N23/100</f>
        <v>404.6</v>
      </c>
      <c r="E37" s="176">
        <v>0</v>
      </c>
      <c r="F37" s="176">
        <v>0</v>
      </c>
      <c r="G37" s="176">
        <v>0</v>
      </c>
      <c r="H37" s="176">
        <f>($C$31*$C$33)*'ESS Jul 2018'!AE23/100</f>
        <v>95.82</v>
      </c>
      <c r="I37" s="176">
        <f t="shared" ref="I37:I52" si="17">SUM(C37:H37)</f>
        <v>641.47</v>
      </c>
      <c r="J37" s="177">
        <f t="shared" ref="J37:J52" si="18">(I37-C37)*4</f>
        <v>2001.68</v>
      </c>
      <c r="K37" s="178">
        <f t="shared" ref="K37:K52" si="19">I37*4</f>
        <v>2565.88</v>
      </c>
      <c r="L37" s="178">
        <f t="shared" si="16"/>
        <v>2822.4680000000003</v>
      </c>
      <c r="M37" s="179">
        <f>'ESS Jul 2018'!AW23</f>
        <v>0</v>
      </c>
      <c r="N37" s="179">
        <f>'ESS Jul 2018'!AX23</f>
        <v>0</v>
      </c>
      <c r="O37" s="179">
        <f>'ESS Jul 2018'!AY23</f>
        <v>0</v>
      </c>
      <c r="P37" s="179">
        <f>'ESS Jul 2018'!AZ23</f>
        <v>20</v>
      </c>
      <c r="Q37" s="180">
        <f t="shared" ref="Q37:Q43" si="20">K37</f>
        <v>2565.88</v>
      </c>
      <c r="R37" s="180">
        <f>(Q37-(J37*P37/100))</f>
        <v>2165.5439999999999</v>
      </c>
      <c r="S37" s="381">
        <f t="shared" ref="S37:T52" si="21">Q37*1.1</f>
        <v>2822.4680000000003</v>
      </c>
      <c r="T37" s="381">
        <f t="shared" si="21"/>
        <v>2382.0983999999999</v>
      </c>
      <c r="U37" s="194">
        <f>'ESS Jul 2018'!BI23</f>
        <v>0</v>
      </c>
      <c r="V37" s="195" t="str">
        <f>'ESS Jul 2018'!BJ23</f>
        <v>n</v>
      </c>
    </row>
    <row r="38" spans="1:22" ht="14" x14ac:dyDescent="0.15">
      <c r="A38" s="175" t="str">
        <f>'ESS Jul 2018'!K24</f>
        <v>Alinta Energy</v>
      </c>
      <c r="B38" s="15" t="str">
        <f>'ESS Jul 2018'!L24</f>
        <v>Fair Deal</v>
      </c>
      <c r="C38" s="176">
        <f>91*'ESS Jul 2018'!M24/100</f>
        <v>141.05000000000001</v>
      </c>
      <c r="D38" s="176">
        <f>IF($C$31*$C$32&gt;='ESS Jul 2018'!P24,('ESS Jul 2018'!P24*'ESS Jul 2018'!N24/100),(($C$31*$C$32)*'ESS Jul 2018'!N24/100))</f>
        <v>295.60000000000002</v>
      </c>
      <c r="E38" s="176">
        <f>IF($C$31*$C$32&lt;'ESS Jul 2018'!P24,0,IF(($C$31*$C$32)&lt;='ESS Jul 2018'!R24,(($C$31*$C$32-'ESS Jul 2018'!P24)*'ESS Jul 2018'!Q24/100),(('ESS Jul 2018'!R24-'ESS Jul 2018'!P24)*'ESS Jul 2018'!Q24/100)))</f>
        <v>118.24</v>
      </c>
      <c r="F38" s="176">
        <v>0</v>
      </c>
      <c r="G38" s="176">
        <f>IF(($C$31*$C$32&lt;'ESS Jul 2018'!R24),(0),($C$31*$C$32-'ESS Jul 2018'!R24)*'ESS Jul 2018'!S24/100)</f>
        <v>0</v>
      </c>
      <c r="H38" s="176">
        <f>($C$31*$C$33)*'ESS Jul 2018'!AE24/100</f>
        <v>95.76</v>
      </c>
      <c r="I38" s="176">
        <f t="shared" si="17"/>
        <v>650.65</v>
      </c>
      <c r="J38" s="177">
        <f t="shared" si="18"/>
        <v>2038.3999999999999</v>
      </c>
      <c r="K38" s="178">
        <f t="shared" si="19"/>
        <v>2602.6</v>
      </c>
      <c r="L38" s="178">
        <f t="shared" si="16"/>
        <v>2862.86</v>
      </c>
      <c r="M38" s="179">
        <f>'ESS Jul 2018'!AW24</f>
        <v>0</v>
      </c>
      <c r="N38" s="179">
        <f>'ESS Jul 2018'!AX24</f>
        <v>0</v>
      </c>
      <c r="O38" s="179">
        <f>'ESS Jul 2018'!AY24</f>
        <v>0</v>
      </c>
      <c r="P38" s="179">
        <f>'ESS Jul 2018'!AZ24</f>
        <v>27</v>
      </c>
      <c r="Q38" s="180">
        <f t="shared" si="20"/>
        <v>2602.6</v>
      </c>
      <c r="R38" s="180">
        <f>(Q38-(J38*P38/100))</f>
        <v>2052.232</v>
      </c>
      <c r="S38" s="381">
        <f t="shared" si="21"/>
        <v>2862.86</v>
      </c>
      <c r="T38" s="381">
        <f t="shared" si="21"/>
        <v>2257.4552000000003</v>
      </c>
      <c r="U38" s="194">
        <f>'ESS Jul 2018'!BI24</f>
        <v>0</v>
      </c>
      <c r="V38" s="195" t="str">
        <f>'ESS Jul 2018'!BJ24</f>
        <v>n</v>
      </c>
    </row>
    <row r="39" spans="1:22" ht="14" x14ac:dyDescent="0.15">
      <c r="A39" s="175" t="str">
        <f>'ESS Jul 2018'!K25</f>
        <v>Click Energy</v>
      </c>
      <c r="B39" s="15" t="str">
        <f>'ESS Jul 2018'!L25</f>
        <v>Agate</v>
      </c>
      <c r="C39" s="176">
        <f>91*'ESS Jul 2018'!M25/100</f>
        <v>147.41999999999999</v>
      </c>
      <c r="D39" s="176">
        <f>($C$31*$C$32)*'ESS Jul 2018'!N25/100</f>
        <v>555.80000000000007</v>
      </c>
      <c r="E39" s="176">
        <v>0</v>
      </c>
      <c r="F39" s="176">
        <v>0</v>
      </c>
      <c r="G39" s="176">
        <v>0</v>
      </c>
      <c r="H39" s="176">
        <f>($C$31*$C$33)*'ESS Jul 2018'!AE25/100</f>
        <v>157.80000000000001</v>
      </c>
      <c r="I39" s="176">
        <f t="shared" si="17"/>
        <v>861.02</v>
      </c>
      <c r="J39" s="177">
        <f t="shared" si="18"/>
        <v>2854.4</v>
      </c>
      <c r="K39" s="178">
        <f t="shared" si="19"/>
        <v>3444.08</v>
      </c>
      <c r="L39" s="178">
        <f t="shared" si="16"/>
        <v>3788.4880000000003</v>
      </c>
      <c r="M39" s="179">
        <f>'ESS Jul 2018'!AW25</f>
        <v>0</v>
      </c>
      <c r="N39" s="179">
        <f>'ESS Jul 2018'!AX25</f>
        <v>0</v>
      </c>
      <c r="O39" s="179">
        <f>'ESS Jul 2018'!AY25</f>
        <v>35</v>
      </c>
      <c r="P39" s="179">
        <f>'ESS Jul 2018'!AZ25</f>
        <v>0</v>
      </c>
      <c r="Q39" s="180">
        <f t="shared" si="20"/>
        <v>3444.08</v>
      </c>
      <c r="R39" s="180">
        <f>(Q39-(Q39*O39/100))</f>
        <v>2238.652</v>
      </c>
      <c r="S39" s="381">
        <f t="shared" si="21"/>
        <v>3788.4880000000003</v>
      </c>
      <c r="T39" s="381">
        <f t="shared" si="21"/>
        <v>2462.5172000000002</v>
      </c>
      <c r="U39" s="194">
        <f>'ESS Jul 2018'!BI25</f>
        <v>0</v>
      </c>
      <c r="V39" s="195" t="str">
        <f>'ESS Jul 2018'!BJ25</f>
        <v>n</v>
      </c>
    </row>
    <row r="40" spans="1:22" ht="14" x14ac:dyDescent="0.15">
      <c r="A40" s="175" t="str">
        <f>'ESS Jul 2018'!K26</f>
        <v>Commander</v>
      </c>
      <c r="B40" s="15" t="str">
        <f>'ESS Jul 2018'!L26</f>
        <v>Market offer</v>
      </c>
      <c r="C40" s="176">
        <f>91*'ESS Jul 2018'!M26/100</f>
        <v>159.4684</v>
      </c>
      <c r="D40" s="176">
        <f>IF($C$31*$C$32&gt;='ESS Jul 2018'!P26,('ESS Jul 2018'!P26*'ESS Jul 2018'!N26/100),(($C$31*$C$32)*'ESS Jul 2018'!N26/100))</f>
        <v>480.76000000000005</v>
      </c>
      <c r="E40" s="176">
        <f>IF($C$31*$C$32&lt;'ESS Jul 2018'!P26,0,IF(($C$31*$C$32)&lt;='ESS Jul 2018'!R26,(($C$31*$C$32-'ESS Jul 2018'!P26)*'ESS Jul 2018'!Q26/100),(('ESS Jul 2018'!R26-'ESS Jul 2018'!P26)*'ESS Jul 2018'!Q26/100)))</f>
        <v>0</v>
      </c>
      <c r="F40" s="176">
        <v>0</v>
      </c>
      <c r="G40" s="176">
        <f>IF(($C$31*$C$32&lt;'ESS Jul 2018'!R26),(0),($C$31*$C$32-'ESS Jul 2018'!R26)*'ESS Jul 2018'!S26/100)</f>
        <v>0</v>
      </c>
      <c r="H40" s="176">
        <f>($C$31*$C$33)*'ESS Jul 2018'!AE26/100</f>
        <v>101.4</v>
      </c>
      <c r="I40" s="176">
        <f t="shared" si="17"/>
        <v>741.62840000000006</v>
      </c>
      <c r="J40" s="177">
        <f t="shared" si="18"/>
        <v>2328.6400000000003</v>
      </c>
      <c r="K40" s="178">
        <f t="shared" si="19"/>
        <v>2966.5136000000002</v>
      </c>
      <c r="L40" s="178">
        <f t="shared" si="16"/>
        <v>3263.1649600000005</v>
      </c>
      <c r="M40" s="179">
        <f>'ESS Jul 2018'!AW26</f>
        <v>0</v>
      </c>
      <c r="N40" s="179">
        <f>'ESS Jul 2018'!AX26</f>
        <v>0</v>
      </c>
      <c r="O40" s="179">
        <f>'ESS Jul 2018'!AY26</f>
        <v>0</v>
      </c>
      <c r="P40" s="179">
        <f>'ESS Jul 2018'!AZ26</f>
        <v>20</v>
      </c>
      <c r="Q40" s="180">
        <f t="shared" si="20"/>
        <v>2966.5136000000002</v>
      </c>
      <c r="R40" s="180">
        <f>(Q40-(J40*P40/100))</f>
        <v>2500.7856000000002</v>
      </c>
      <c r="S40" s="381">
        <f t="shared" si="21"/>
        <v>3263.1649600000005</v>
      </c>
      <c r="T40" s="381">
        <f t="shared" si="21"/>
        <v>2750.8641600000005</v>
      </c>
      <c r="U40" s="194">
        <f>'ESS Jul 2018'!BI26</f>
        <v>0</v>
      </c>
      <c r="V40" s="195" t="str">
        <f>'ESS Jul 2018'!BJ26</f>
        <v>n</v>
      </c>
    </row>
    <row r="41" spans="1:22" ht="14" x14ac:dyDescent="0.15">
      <c r="A41" s="175" t="str">
        <f>'ESS Jul 2018'!K27</f>
        <v>CovaU</v>
      </c>
      <c r="B41" s="15" t="str">
        <f>'ESS Jul 2018'!L27</f>
        <v>Freedom</v>
      </c>
      <c r="C41" s="176">
        <f>91*'ESS Jul 2018'!M27/100</f>
        <v>165.24689999999998</v>
      </c>
      <c r="D41" s="176">
        <f>($C$31*$C$32)*'ESS Jul 2018'!N27/100</f>
        <v>406</v>
      </c>
      <c r="E41" s="176">
        <v>0</v>
      </c>
      <c r="F41" s="176">
        <v>0</v>
      </c>
      <c r="G41" s="176">
        <v>0</v>
      </c>
      <c r="H41" s="176">
        <f>($C$31*$C$33)*'ESS Jul 2018'!AE27/100</f>
        <v>117.9</v>
      </c>
      <c r="I41" s="176">
        <f t="shared" si="17"/>
        <v>689.14689999999996</v>
      </c>
      <c r="J41" s="177">
        <f t="shared" si="18"/>
        <v>2095.6</v>
      </c>
      <c r="K41" s="178">
        <f t="shared" si="19"/>
        <v>2756.5875999999998</v>
      </c>
      <c r="L41" s="178">
        <f t="shared" si="16"/>
        <v>3032.2463600000001</v>
      </c>
      <c r="M41" s="179">
        <f>'ESS Jul 2018'!AW27</f>
        <v>0</v>
      </c>
      <c r="N41" s="179">
        <f>'ESS Jul 2018'!AX27</f>
        <v>0</v>
      </c>
      <c r="O41" s="179">
        <f>'ESS Jul 2018'!AY27</f>
        <v>25</v>
      </c>
      <c r="P41" s="179">
        <f>'ESS Jul 2018'!AZ27</f>
        <v>0</v>
      </c>
      <c r="Q41" s="180">
        <f t="shared" si="20"/>
        <v>2756.5875999999998</v>
      </c>
      <c r="R41" s="180">
        <f>(Q41-(Q41*O41/100))</f>
        <v>2067.4406999999997</v>
      </c>
      <c r="S41" s="381">
        <f t="shared" si="21"/>
        <v>3032.2463600000001</v>
      </c>
      <c r="T41" s="381">
        <f t="shared" si="21"/>
        <v>2274.1847699999998</v>
      </c>
      <c r="U41" s="194">
        <f>'ESS Jul 2018'!BI27</f>
        <v>0</v>
      </c>
      <c r="V41" s="195" t="str">
        <f>'ESS Jul 2018'!BJ27</f>
        <v>n</v>
      </c>
    </row>
    <row r="42" spans="1:22" ht="14" x14ac:dyDescent="0.15">
      <c r="A42" s="175" t="str">
        <f>'ESS Jul 2018'!K28</f>
        <v>Diamond Energy</v>
      </c>
      <c r="B42" s="15" t="str">
        <f>'ESS Jul 2018'!L28</f>
        <v>Pay on time discount</v>
      </c>
      <c r="C42" s="176">
        <f>91*'ESS Jul 2018'!M28/100</f>
        <v>149.60399999999998</v>
      </c>
      <c r="D42" s="176">
        <f>IF($C$31*$C$32&gt;='ESS Jul 2018'!P28,('ESS Jul 2018'!P28*'ESS Jul 2018'!N28/100),(($C$31*$C$32)*'ESS Jul 2018'!N28/100))</f>
        <v>77.91</v>
      </c>
      <c r="E42" s="176">
        <f>IF($C$31*$C$32&lt;'ESS Jul 2018'!P28,0,IF(($C$31*$C$32)&lt;='ESS Jul 2018'!R28,(($C$31*$C$32-'ESS Jul 2018'!P28)*'ESS Jul 2018'!Q28/100),(('ESS Jul 2018'!R28-'ESS Jul 2018'!P28)*'ESS Jul 2018'!Q28/100)))</f>
        <v>201.31200000000001</v>
      </c>
      <c r="F42" s="176">
        <v>0</v>
      </c>
      <c r="G42" s="176">
        <f>IF(($C$31*$C$32&lt;'ESS Jul 2018'!R28),(0),($C$31*$C$32-'ESS Jul 2018'!R28)*'ESS Jul 2018'!S28/100)</f>
        <v>117.38200000000001</v>
      </c>
      <c r="H42" s="176">
        <f>($C$31*$C$33)*'ESS Jul 2018'!AE28/100</f>
        <v>93.6</v>
      </c>
      <c r="I42" s="176">
        <f t="shared" si="17"/>
        <v>639.80800000000011</v>
      </c>
      <c r="J42" s="177">
        <f t="shared" si="18"/>
        <v>1960.8160000000005</v>
      </c>
      <c r="K42" s="178">
        <f t="shared" si="19"/>
        <v>2559.2320000000004</v>
      </c>
      <c r="L42" s="178">
        <f t="shared" si="16"/>
        <v>2815.1552000000006</v>
      </c>
      <c r="M42" s="179">
        <f>'ESS Jul 2018'!AW28</f>
        <v>0</v>
      </c>
      <c r="N42" s="179">
        <f>'ESS Jul 2018'!AX28</f>
        <v>0</v>
      </c>
      <c r="O42" s="179">
        <f>'ESS Jul 2018'!AY28</f>
        <v>7</v>
      </c>
      <c r="P42" s="179">
        <f>'ESS Jul 2018'!AZ28</f>
        <v>0</v>
      </c>
      <c r="Q42" s="180">
        <f t="shared" si="20"/>
        <v>2559.2320000000004</v>
      </c>
      <c r="R42" s="180">
        <f>(Q42-(Q42*O42/100))</f>
        <v>2380.0857600000004</v>
      </c>
      <c r="S42" s="381">
        <f t="shared" si="21"/>
        <v>2815.1552000000006</v>
      </c>
      <c r="T42" s="381">
        <f t="shared" si="21"/>
        <v>2618.0943360000006</v>
      </c>
      <c r="U42" s="194">
        <f>'ESS Jul 2018'!BI28</f>
        <v>0</v>
      </c>
      <c r="V42" s="195" t="str">
        <f>'ESS Jul 2018'!BJ28</f>
        <v>n</v>
      </c>
    </row>
    <row r="43" spans="1:22" ht="14" x14ac:dyDescent="0.15">
      <c r="A43" s="175" t="str">
        <f>'ESS Jul 2018'!K29</f>
        <v>Dodo Power &amp; Gas</v>
      </c>
      <c r="B43" s="15" t="str">
        <f>'ESS Jul 2018'!L29</f>
        <v>Market offer</v>
      </c>
      <c r="C43" s="176">
        <f>91*'ESS Jul 2018'!M29/100</f>
        <v>153.33500000000001</v>
      </c>
      <c r="D43" s="176">
        <f>IF($C$31*$C$32&gt;='ESS Jul 2018'!P29,('ESS Jul 2018'!P29*'ESS Jul 2018'!N29/100),(($C$31*$C$32)*'ESS Jul 2018'!N29/100))</f>
        <v>462.28000000000009</v>
      </c>
      <c r="E43" s="176">
        <f>IF($C$31*$C$32&lt;'ESS Jul 2018'!P29,0,IF(($C$31*$C$32)&lt;='ESS Jul 2018'!R29,(($C$31*$C$32-'ESS Jul 2018'!P29)*'ESS Jul 2018'!Q29/100),(('ESS Jul 2018'!R29-'ESS Jul 2018'!P29)*'ESS Jul 2018'!Q29/100)))</f>
        <v>0</v>
      </c>
      <c r="F43" s="176">
        <v>0</v>
      </c>
      <c r="G43" s="176">
        <f>IF(($C$31*$C$32&lt;'ESS Jul 2018'!R29),(0),($C$31*$C$32-'ESS Jul 2018'!R29)*'ESS Jul 2018'!S29/100)</f>
        <v>0</v>
      </c>
      <c r="H43" s="176">
        <f>($C$31*$C$33)*'ESS Jul 2018'!AE29/100</f>
        <v>97.5</v>
      </c>
      <c r="I43" s="176">
        <f t="shared" si="17"/>
        <v>713.11500000000012</v>
      </c>
      <c r="J43" s="177">
        <f t="shared" si="18"/>
        <v>2239.1200000000003</v>
      </c>
      <c r="K43" s="178">
        <f t="shared" si="19"/>
        <v>2852.4600000000005</v>
      </c>
      <c r="L43" s="178">
        <f t="shared" si="16"/>
        <v>3137.7060000000006</v>
      </c>
      <c r="M43" s="179">
        <f>'ESS Jul 2018'!AW29</f>
        <v>0</v>
      </c>
      <c r="N43" s="179">
        <f>'ESS Jul 2018'!AX29</f>
        <v>0</v>
      </c>
      <c r="O43" s="179">
        <f>'ESS Jul 2018'!AY29</f>
        <v>0</v>
      </c>
      <c r="P43" s="179">
        <f>'ESS Jul 2018'!AZ29</f>
        <v>0</v>
      </c>
      <c r="Q43" s="180">
        <f t="shared" si="20"/>
        <v>2852.4600000000005</v>
      </c>
      <c r="R43" s="180">
        <f>Q43</f>
        <v>2852.4600000000005</v>
      </c>
      <c r="S43" s="381">
        <f t="shared" si="21"/>
        <v>3137.7060000000006</v>
      </c>
      <c r="T43" s="381">
        <f t="shared" si="21"/>
        <v>3137.7060000000006</v>
      </c>
      <c r="U43" s="194">
        <f>'ESS Jul 2018'!BI29</f>
        <v>0</v>
      </c>
      <c r="V43" s="195" t="str">
        <f>'ESS Jul 2018'!BJ29</f>
        <v>n</v>
      </c>
    </row>
    <row r="44" spans="1:22" ht="14" x14ac:dyDescent="0.15">
      <c r="A44" s="175" t="str">
        <f>'ESS Jul 2018'!K30</f>
        <v>EnergyAustralia</v>
      </c>
      <c r="B44" s="15" t="str">
        <f>'ESS Jul 2018'!L30</f>
        <v>Anytime Saver</v>
      </c>
      <c r="C44" s="176">
        <f>91*'ESS Jul 2018'!M30/100</f>
        <v>142.87</v>
      </c>
      <c r="D44" s="176">
        <f>($C$31*$C$32)*'ESS Jul 2018'!N30/100</f>
        <v>443.94</v>
      </c>
      <c r="E44" s="176">
        <v>0</v>
      </c>
      <c r="F44" s="176">
        <v>0</v>
      </c>
      <c r="G44" s="176">
        <v>0</v>
      </c>
      <c r="H44" s="176">
        <f>($C$31*$C$33)*'ESS Jul 2018'!AE30/100</f>
        <v>75.719999999999985</v>
      </c>
      <c r="I44" s="176">
        <f t="shared" si="17"/>
        <v>662.53</v>
      </c>
      <c r="J44" s="177">
        <f t="shared" si="18"/>
        <v>2078.64</v>
      </c>
      <c r="K44" s="178">
        <f t="shared" si="19"/>
        <v>2650.12</v>
      </c>
      <c r="L44" s="178">
        <f t="shared" si="16"/>
        <v>2915.1320000000001</v>
      </c>
      <c r="M44" s="179">
        <f>'ESS Jul 2018'!AW30</f>
        <v>0</v>
      </c>
      <c r="N44" s="179">
        <f>'ESS Jul 2018'!AX30</f>
        <v>32</v>
      </c>
      <c r="O44" s="179">
        <f>'ESS Jul 2018'!AY30</f>
        <v>0</v>
      </c>
      <c r="P44" s="179">
        <f>'ESS Jul 2018'!AZ30</f>
        <v>0</v>
      </c>
      <c r="Q44" s="180">
        <f>K44-(J44*N44/100)</f>
        <v>1984.9551999999999</v>
      </c>
      <c r="R44" s="180">
        <f>Q44</f>
        <v>1984.9551999999999</v>
      </c>
      <c r="S44" s="381">
        <f t="shared" si="21"/>
        <v>2183.4507199999998</v>
      </c>
      <c r="T44" s="381">
        <f t="shared" si="21"/>
        <v>2183.4507199999998</v>
      </c>
      <c r="U44" s="194">
        <f>'ESS Jul 2018'!BI30</f>
        <v>0</v>
      </c>
      <c r="V44" s="195" t="str">
        <f>'ESS Jul 2018'!BJ30</f>
        <v>n</v>
      </c>
    </row>
    <row r="45" spans="1:22" ht="14" x14ac:dyDescent="0.15">
      <c r="A45" s="175" t="str">
        <f>'ESS Jul 2018'!K31</f>
        <v>Mojo Power</v>
      </c>
      <c r="B45" s="15" t="str">
        <f>'ESS Jul 2018'!L31</f>
        <v>Connect</v>
      </c>
      <c r="C45" s="176">
        <f>(91*'ESS Jul 2018'!M31/100)+('ESS Jul 2018'!BM31*3)</f>
        <v>199.2354</v>
      </c>
      <c r="D45" s="176">
        <f>($C$31*$C$32)*'ESS Jul 2018'!N31/100</f>
        <v>355.74</v>
      </c>
      <c r="E45" s="176">
        <v>0</v>
      </c>
      <c r="F45" s="176">
        <v>0</v>
      </c>
      <c r="G45" s="176">
        <v>0</v>
      </c>
      <c r="H45" s="176">
        <f>($C$31*$C$33)*'ESS Jul 2018'!AE31/100</f>
        <v>88.38</v>
      </c>
      <c r="I45" s="176">
        <f t="shared" si="17"/>
        <v>643.35540000000003</v>
      </c>
      <c r="J45" s="177">
        <f t="shared" si="18"/>
        <v>1776.48</v>
      </c>
      <c r="K45" s="178">
        <f t="shared" si="19"/>
        <v>2573.4216000000001</v>
      </c>
      <c r="L45" s="178">
        <f t="shared" si="16"/>
        <v>2830.7637600000003</v>
      </c>
      <c r="M45" s="179">
        <f>'ESS Jul 2018'!AW31</f>
        <v>0</v>
      </c>
      <c r="N45" s="179">
        <f>'ESS Jul 2018'!AX31</f>
        <v>0</v>
      </c>
      <c r="O45" s="179">
        <f>'ESS Jul 2018'!AY31</f>
        <v>0</v>
      </c>
      <c r="P45" s="179">
        <f>'ESS Jul 2018'!AZ31</f>
        <v>0</v>
      </c>
      <c r="Q45" s="180">
        <f t="shared" ref="Q45:Q48" si="22">K45</f>
        <v>2573.4216000000001</v>
      </c>
      <c r="R45" s="180">
        <f>Q45</f>
        <v>2573.4216000000001</v>
      </c>
      <c r="S45" s="381">
        <f t="shared" si="21"/>
        <v>2830.7637600000003</v>
      </c>
      <c r="T45" s="381">
        <f t="shared" si="21"/>
        <v>2830.7637600000003</v>
      </c>
      <c r="U45" s="194">
        <f>'ESS Jul 2018'!BI31</f>
        <v>0</v>
      </c>
      <c r="V45" s="195" t="str">
        <f>'ESS Jul 2018'!BJ31</f>
        <v>n</v>
      </c>
    </row>
    <row r="46" spans="1:22" ht="14" x14ac:dyDescent="0.15">
      <c r="A46" s="175" t="str">
        <f>'ESS Jul 2018'!K32</f>
        <v>Momentum Energy</v>
      </c>
      <c r="B46" s="15" t="str">
        <f>'ESS Jul 2018'!L32</f>
        <v>SmilePower</v>
      </c>
      <c r="C46" s="176">
        <f>91*'ESS Jul 2018'!M32/100</f>
        <v>137.53739999999999</v>
      </c>
      <c r="D46" s="176">
        <f>IF($C$31*$C$32&gt;='ESS Jul 2018'!P32,('ESS Jul 2018'!P32*'ESS Jul 2018'!N32/100),(($C$31*$C$32)*'ESS Jul 2018'!N32/100))</f>
        <v>164.52</v>
      </c>
      <c r="E46" s="176">
        <f>IF($C$31*$C$32&lt;'ESS Jul 2018'!P32,0,IF(($C$31*$C$32)&lt;='ESS Jul 2018'!R32,(($C$31*$C$32-'ESS Jul 2018'!P32)*'ESS Jul 2018'!Q32/100),(('ESS Jul 2018'!R32-'ESS Jul 2018'!P32)*'ESS Jul 2018'!Q32/100)))</f>
        <v>0</v>
      </c>
      <c r="F46" s="176">
        <v>0</v>
      </c>
      <c r="G46" s="176">
        <f>IF(($C$31*$C$32&lt;'ESS Jul 2018'!R32),(0),($C$31*$C$32-'ESS Jul 2018'!R32)*'ESS Jul 2018'!S32/100)</f>
        <v>257.12</v>
      </c>
      <c r="H46" s="176">
        <f>($C$31*$C$33)*'ESS Jul 2018'!AE32/100</f>
        <v>90.72</v>
      </c>
      <c r="I46" s="176">
        <f t="shared" si="17"/>
        <v>649.89740000000006</v>
      </c>
      <c r="J46" s="177">
        <f t="shared" si="18"/>
        <v>2049.4400000000005</v>
      </c>
      <c r="K46" s="178">
        <f t="shared" si="19"/>
        <v>2599.5896000000002</v>
      </c>
      <c r="L46" s="178">
        <f t="shared" si="16"/>
        <v>2859.5485600000006</v>
      </c>
      <c r="M46" s="179">
        <f>'ESS Jul 2018'!AW32</f>
        <v>0</v>
      </c>
      <c r="N46" s="179">
        <f>'ESS Jul 2018'!AX32</f>
        <v>0</v>
      </c>
      <c r="O46" s="179">
        <f>'ESS Jul 2018'!AY32</f>
        <v>0</v>
      </c>
      <c r="P46" s="179">
        <f>'ESS Jul 2018'!AZ32</f>
        <v>0</v>
      </c>
      <c r="Q46" s="180">
        <f t="shared" si="22"/>
        <v>2599.5896000000002</v>
      </c>
      <c r="R46" s="180">
        <f>Q46</f>
        <v>2599.5896000000002</v>
      </c>
      <c r="S46" s="381">
        <f t="shared" si="21"/>
        <v>2859.5485600000006</v>
      </c>
      <c r="T46" s="381">
        <f t="shared" si="21"/>
        <v>2859.5485600000006</v>
      </c>
      <c r="U46" s="194">
        <f>'ESS Jul 2018'!BI32</f>
        <v>0</v>
      </c>
      <c r="V46" s="195" t="str">
        <f>'ESS Jul 2018'!BJ32</f>
        <v>n</v>
      </c>
    </row>
    <row r="47" spans="1:22" ht="14" x14ac:dyDescent="0.15">
      <c r="A47" s="175" t="str">
        <f>'ESS Jul 2018'!K33</f>
        <v>Origin Energy</v>
      </c>
      <c r="B47" s="15" t="str">
        <f>'ESS Jul 2018'!L33</f>
        <v>Saver</v>
      </c>
      <c r="C47" s="176">
        <f>91*'ESS Jul 2018'!M33/100</f>
        <v>140.60409999999999</v>
      </c>
      <c r="D47" s="176">
        <f>($C$31*$C$32)*'ESS Jul 2018'!N33/100</f>
        <v>398.58</v>
      </c>
      <c r="E47" s="176">
        <v>0</v>
      </c>
      <c r="F47" s="176">
        <v>0</v>
      </c>
      <c r="G47" s="176">
        <v>0</v>
      </c>
      <c r="H47" s="176">
        <f>($C$31*$C$33)*'ESS Jul 2018'!AE33/100</f>
        <v>90.6</v>
      </c>
      <c r="I47" s="176">
        <f t="shared" si="17"/>
        <v>629.78409999999997</v>
      </c>
      <c r="J47" s="177">
        <f t="shared" si="18"/>
        <v>1956.7199999999998</v>
      </c>
      <c r="K47" s="178">
        <f t="shared" si="19"/>
        <v>2519.1363999999999</v>
      </c>
      <c r="L47" s="178">
        <f t="shared" si="16"/>
        <v>2771.0500400000001</v>
      </c>
      <c r="M47" s="179">
        <f>'ESS Jul 2018'!AW33</f>
        <v>0</v>
      </c>
      <c r="N47" s="179">
        <f>'ESS Jul 2018'!AX33</f>
        <v>0</v>
      </c>
      <c r="O47" s="179">
        <f>'ESS Jul 2018'!AY33</f>
        <v>0</v>
      </c>
      <c r="P47" s="179">
        <f>'ESS Jul 2018'!AZ33</f>
        <v>13</v>
      </c>
      <c r="Q47" s="180">
        <f t="shared" si="22"/>
        <v>2519.1363999999999</v>
      </c>
      <c r="R47" s="180">
        <f>(Q47-(J47*P47/100))</f>
        <v>2264.7628</v>
      </c>
      <c r="S47" s="381">
        <f t="shared" si="21"/>
        <v>2771.0500400000001</v>
      </c>
      <c r="T47" s="381">
        <f t="shared" si="21"/>
        <v>2491.2390800000003</v>
      </c>
      <c r="U47" s="194">
        <f>'ESS Jul 2018'!BI33</f>
        <v>0</v>
      </c>
      <c r="V47" s="195" t="str">
        <f>'ESS Jul 2018'!BJ33</f>
        <v>n</v>
      </c>
    </row>
    <row r="48" spans="1:22" ht="14" x14ac:dyDescent="0.15">
      <c r="A48" s="175" t="str">
        <f>'ESS Jul 2018'!K34</f>
        <v>Powerdirect</v>
      </c>
      <c r="B48" s="15" t="str">
        <f>'ESS Jul 2018'!L34</f>
        <v>Market offer</v>
      </c>
      <c r="C48" s="176">
        <f>91*'ESS Jul 2018'!M34/100</f>
        <v>141.05000000000001</v>
      </c>
      <c r="D48" s="176">
        <f>($C$31*$C$32)*'ESS Jul 2018'!N34/100</f>
        <v>404.6</v>
      </c>
      <c r="E48" s="176">
        <v>0</v>
      </c>
      <c r="F48" s="176">
        <v>0</v>
      </c>
      <c r="G48" s="176">
        <v>0</v>
      </c>
      <c r="H48" s="176">
        <f>($C$31*$C$33)*'ESS Jul 2018'!AE34/100</f>
        <v>95.82</v>
      </c>
      <c r="I48" s="176">
        <f t="shared" si="17"/>
        <v>641.47</v>
      </c>
      <c r="J48" s="177">
        <f t="shared" si="18"/>
        <v>2001.68</v>
      </c>
      <c r="K48" s="178">
        <f t="shared" si="19"/>
        <v>2565.88</v>
      </c>
      <c r="L48" s="178">
        <f t="shared" si="16"/>
        <v>2822.4680000000003</v>
      </c>
      <c r="M48" s="179">
        <f>'ESS Jul 2018'!AW34</f>
        <v>0</v>
      </c>
      <c r="N48" s="179">
        <f>'ESS Jul 2018'!AX34</f>
        <v>0</v>
      </c>
      <c r="O48" s="179">
        <f>'ESS Jul 2018'!AY34</f>
        <v>0</v>
      </c>
      <c r="P48" s="179">
        <f>'ESS Jul 2018'!AZ34</f>
        <v>25</v>
      </c>
      <c r="Q48" s="180">
        <f t="shared" si="22"/>
        <v>2565.88</v>
      </c>
      <c r="R48" s="180">
        <f>(Q48-(J48*P48/100))</f>
        <v>2065.46</v>
      </c>
      <c r="S48" s="381">
        <f t="shared" si="21"/>
        <v>2822.4680000000003</v>
      </c>
      <c r="T48" s="381">
        <f t="shared" si="21"/>
        <v>2272.0060000000003</v>
      </c>
      <c r="U48" s="194">
        <f>'ESS Jul 2018'!BI34</f>
        <v>0</v>
      </c>
      <c r="V48" s="195" t="str">
        <f>'ESS Jul 2018'!BJ34</f>
        <v>n</v>
      </c>
    </row>
    <row r="49" spans="1:22" ht="14" x14ac:dyDescent="0.15">
      <c r="A49" s="175" t="str">
        <f>'ESS Jul 2018'!K35</f>
        <v>Powershop</v>
      </c>
      <c r="B49" s="15" t="str">
        <f>'ESS Jul 2018'!L35</f>
        <v>Power Saver</v>
      </c>
      <c r="C49" s="176">
        <f>91*'ESS Jul 2018'!M35/100</f>
        <v>148.02969999999999</v>
      </c>
      <c r="D49" s="176">
        <f>($C$31*$C$32)*'ESS Jul 2018'!N35/100</f>
        <v>360.78</v>
      </c>
      <c r="E49" s="176">
        <v>0</v>
      </c>
      <c r="F49" s="176">
        <v>0</v>
      </c>
      <c r="G49" s="176">
        <v>0</v>
      </c>
      <c r="H49" s="176">
        <f>($C$31*$C$33)*'ESS Jul 2018'!AE35/100</f>
        <v>98.34</v>
      </c>
      <c r="I49" s="176">
        <f t="shared" si="17"/>
        <v>607.14969999999994</v>
      </c>
      <c r="J49" s="177">
        <f t="shared" si="18"/>
        <v>1836.4799999999998</v>
      </c>
      <c r="K49" s="178">
        <f t="shared" si="19"/>
        <v>2428.5987999999998</v>
      </c>
      <c r="L49" s="178">
        <f t="shared" si="16"/>
        <v>2671.4586799999997</v>
      </c>
      <c r="M49" s="179">
        <f>'ESS Jul 2018'!AW35</f>
        <v>0</v>
      </c>
      <c r="N49" s="179">
        <f>'ESS Jul 2018'!AX35</f>
        <v>0</v>
      </c>
      <c r="O49" s="179">
        <f>'ESS Jul 2018'!AY35</f>
        <v>12</v>
      </c>
      <c r="P49" s="179">
        <f>'ESS Jul 2018'!AZ35</f>
        <v>0</v>
      </c>
      <c r="Q49" s="180">
        <f>K49-(K49*M49/100)</f>
        <v>2428.5987999999998</v>
      </c>
      <c r="R49" s="180">
        <f>(Q49-(Q49*O49/100))</f>
        <v>2137.1669439999996</v>
      </c>
      <c r="S49" s="381">
        <f t="shared" si="21"/>
        <v>2671.4586799999997</v>
      </c>
      <c r="T49" s="381">
        <f t="shared" si="21"/>
        <v>2350.8836383999997</v>
      </c>
      <c r="U49" s="194">
        <f>'ESS Jul 2018'!BI35</f>
        <v>0</v>
      </c>
      <c r="V49" s="195" t="str">
        <f>'ESS Jul 2018'!BJ35</f>
        <v>n</v>
      </c>
    </row>
    <row r="50" spans="1:22" ht="14" x14ac:dyDescent="0.15">
      <c r="A50" s="175" t="str">
        <f>'ESS Jul 2018'!K36</f>
        <v>Red Energy</v>
      </c>
      <c r="B50" s="15" t="str">
        <f>'ESS Jul 2018'!L36</f>
        <v>Living Energy Saver</v>
      </c>
      <c r="C50" s="176">
        <f>91*'ESS Jul 2018'!M36/100</f>
        <v>138.63849999999999</v>
      </c>
      <c r="D50" s="176">
        <f>IF($C$31*$C$32&gt;='ESS Jul 2018'!P36,('ESS Jul 2018'!P36*'ESS Jul 2018'!N36/100),(($C$31*$C$32)*'ESS Jul 2018'!N36/100))</f>
        <v>260</v>
      </c>
      <c r="E50" s="176">
        <f>IF($C$31*$C$32&lt;'ESS Jul 2018'!P36,0,IF(($C$31*$C$32)&lt;='ESS Jul 2018'!R36,(($C$31*$C$32-'ESS Jul 2018'!P36)*'ESS Jul 2018'!Q36/100),(('ESS Jul 2018'!R36-'ESS Jul 2018'!P36)*'ESS Jul 2018'!Q36/100)))</f>
        <v>103</v>
      </c>
      <c r="F50" s="176">
        <v>0</v>
      </c>
      <c r="G50" s="176">
        <f>IF(($C$31*$C$32&lt;'ESS Jul 2018'!R36),(0),($C$31*$C$32-'ESS Jul 2018'!R36)*'ESS Jul 2018'!S36/100)</f>
        <v>0</v>
      </c>
      <c r="H50" s="176">
        <f>($C$31*$C$33)*'ESS Jul 2018'!AE36/100</f>
        <v>79.739999999999995</v>
      </c>
      <c r="I50" s="176">
        <f t="shared" si="17"/>
        <v>581.37850000000003</v>
      </c>
      <c r="J50" s="177">
        <f t="shared" si="18"/>
        <v>1770.96</v>
      </c>
      <c r="K50" s="178">
        <f t="shared" si="19"/>
        <v>2325.5140000000001</v>
      </c>
      <c r="L50" s="178">
        <f t="shared" si="16"/>
        <v>2558.0654000000004</v>
      </c>
      <c r="M50" s="179">
        <f>'ESS Jul 2018'!AW36</f>
        <v>0</v>
      </c>
      <c r="N50" s="179">
        <f>'ESS Jul 2018'!AX36</f>
        <v>0</v>
      </c>
      <c r="O50" s="179">
        <f>'ESS Jul 2018'!AY36</f>
        <v>10</v>
      </c>
      <c r="P50" s="179">
        <f>'ESS Jul 2018'!AZ36</f>
        <v>0</v>
      </c>
      <c r="Q50" s="180">
        <f t="shared" ref="Q50:Q55" si="23">K50</f>
        <v>2325.5140000000001</v>
      </c>
      <c r="R50" s="180">
        <f>(Q50-(Q50*O50/100))</f>
        <v>2092.9626000000003</v>
      </c>
      <c r="S50" s="381">
        <f t="shared" si="21"/>
        <v>2558.0654000000004</v>
      </c>
      <c r="T50" s="381">
        <f t="shared" si="21"/>
        <v>2302.2588600000004</v>
      </c>
      <c r="U50" s="194">
        <f>'ESS Jul 2018'!BI36</f>
        <v>0</v>
      </c>
      <c r="V50" s="195" t="str">
        <f>'ESS Jul 2018'!BJ36</f>
        <v>n</v>
      </c>
    </row>
    <row r="51" spans="1:22" ht="14" x14ac:dyDescent="0.15">
      <c r="A51" s="175" t="str">
        <f>'ESS Jul 2018'!K37</f>
        <v>Simply Energy</v>
      </c>
      <c r="B51" s="15" t="str">
        <f>'ESS Jul 2018'!L37</f>
        <v>Plus</v>
      </c>
      <c r="C51" s="176">
        <f>91*'ESS Jul 2018'!M37/100</f>
        <v>132.38679999999999</v>
      </c>
      <c r="D51" s="176">
        <f>IF($C$31*$C$32&gt;='ESS Jul 2018'!P37,('ESS Jul 2018'!P37*'ESS Jul 2018'!N37/100),(($C$31*$C$32)*'ESS Jul 2018'!N37/100))</f>
        <v>274.7</v>
      </c>
      <c r="E51" s="176">
        <f>IF($C$31*$C$32&lt;'ESS Jul 2018'!P37,0,IF(($C$31*$C$32)&lt;='ESS Jul 2018'!R37,(($C$31*$C$32-'ESS Jul 2018'!P37)*'ESS Jul 2018'!Q37/100),(('ESS Jul 2018'!R37-'ESS Jul 2018'!P37)*'ESS Jul 2018'!Q37/100)))</f>
        <v>107.68</v>
      </c>
      <c r="F51" s="176">
        <v>0</v>
      </c>
      <c r="G51" s="176">
        <f>IF(($C$31*$C$32&lt;'ESS Jul 2018'!R37),(0),($C$31*$C$32-'ESS Jul 2018'!R37)*'ESS Jul 2018'!S37/100)</f>
        <v>0</v>
      </c>
      <c r="H51" s="176">
        <f>($C$31*$C$33)*'ESS Jul 2018'!AE37/100</f>
        <v>82.44</v>
      </c>
      <c r="I51" s="176">
        <f t="shared" si="17"/>
        <v>597.20679999999993</v>
      </c>
      <c r="J51" s="177">
        <f t="shared" si="18"/>
        <v>1859.2799999999997</v>
      </c>
      <c r="K51" s="178">
        <f t="shared" si="19"/>
        <v>2388.8271999999997</v>
      </c>
      <c r="L51" s="178">
        <f t="shared" si="16"/>
        <v>2627.7099199999998</v>
      </c>
      <c r="M51" s="179">
        <f>'ESS Jul 2018'!AW37</f>
        <v>0</v>
      </c>
      <c r="N51" s="179">
        <f>'ESS Jul 2018'!AX37</f>
        <v>0</v>
      </c>
      <c r="O51" s="179">
        <f>'ESS Jul 2018'!AY37</f>
        <v>0</v>
      </c>
      <c r="P51" s="179">
        <f>'ESS Jul 2018'!AZ37</f>
        <v>18</v>
      </c>
      <c r="Q51" s="180">
        <f t="shared" si="23"/>
        <v>2388.8271999999997</v>
      </c>
      <c r="R51" s="180">
        <f>(Q51-(J51*P51/100))</f>
        <v>2054.1567999999997</v>
      </c>
      <c r="S51" s="381">
        <f t="shared" si="21"/>
        <v>2627.7099199999998</v>
      </c>
      <c r="T51" s="381">
        <f t="shared" si="21"/>
        <v>2259.5724799999998</v>
      </c>
      <c r="U51" s="194">
        <f>'ESS Jul 2018'!BI37</f>
        <v>0</v>
      </c>
      <c r="V51" s="195" t="str">
        <f>'ESS Jul 2018'!BJ37</f>
        <v>n</v>
      </c>
    </row>
    <row r="52" spans="1:22" ht="14" x14ac:dyDescent="0.15">
      <c r="A52" s="175" t="str">
        <f>'ESS Jul 2018'!K38</f>
        <v>Sumo Power</v>
      </c>
      <c r="B52" s="15" t="str">
        <f>'ESS Jul 2018'!L38</f>
        <v xml:space="preserve">Pay on time </v>
      </c>
      <c r="C52" s="176">
        <f>91*'ESS Jul 2018'!M38/100</f>
        <v>166.85760000000002</v>
      </c>
      <c r="D52" s="176">
        <f>($C$31*$C$32)*'ESS Jul 2018'!N38/100</f>
        <v>383.25</v>
      </c>
      <c r="E52" s="176">
        <v>0</v>
      </c>
      <c r="F52" s="176">
        <v>0</v>
      </c>
      <c r="G52" s="176">
        <v>0</v>
      </c>
      <c r="H52" s="176">
        <f>($C$31*$C$33)*'ESS Jul 2018'!AE38/100</f>
        <v>81</v>
      </c>
      <c r="I52" s="176">
        <f t="shared" si="17"/>
        <v>631.10760000000005</v>
      </c>
      <c r="J52" s="177">
        <f t="shared" si="18"/>
        <v>1857</v>
      </c>
      <c r="K52" s="178">
        <f t="shared" si="19"/>
        <v>2524.4304000000002</v>
      </c>
      <c r="L52" s="178">
        <f t="shared" si="16"/>
        <v>2776.8734400000003</v>
      </c>
      <c r="M52" s="179">
        <f>'ESS Jul 2018'!AW38</f>
        <v>0</v>
      </c>
      <c r="N52" s="179">
        <f>'ESS Jul 2018'!AX38</f>
        <v>0</v>
      </c>
      <c r="O52" s="179">
        <f>'ESS Jul 2018'!AY38</f>
        <v>0</v>
      </c>
      <c r="P52" s="179">
        <f>'ESS Jul 2018'!AZ38</f>
        <v>27</v>
      </c>
      <c r="Q52" s="180">
        <f t="shared" si="23"/>
        <v>2524.4304000000002</v>
      </c>
      <c r="R52" s="180">
        <f>(Q52-(J52*P52/100))</f>
        <v>2023.0404000000003</v>
      </c>
      <c r="S52" s="381">
        <f t="shared" ref="S52" si="24">K52*1.1</f>
        <v>2776.8734400000003</v>
      </c>
      <c r="T52" s="381">
        <f t="shared" si="21"/>
        <v>2225.3444400000003</v>
      </c>
      <c r="U52" s="194">
        <f>'ESS Jul 2018'!BI38</f>
        <v>0</v>
      </c>
      <c r="V52" s="195" t="str">
        <f>'ESS Jul 2018'!BJ38</f>
        <v>n</v>
      </c>
    </row>
    <row r="53" spans="1:22" ht="14" x14ac:dyDescent="0.15">
      <c r="A53" s="175" t="str">
        <f>'ESS Jul 2018'!K39</f>
        <v>1st Energy</v>
      </c>
      <c r="B53" s="15" t="str">
        <f>'ESS Jul 2018'!L39</f>
        <v>Market offer</v>
      </c>
      <c r="C53" s="176">
        <f>91*'ESS Jul 2018'!M39/100</f>
        <v>152.7253</v>
      </c>
      <c r="D53" s="176">
        <f>IF($C$31*$C$32&gt;='ESS Jul 2018'!P39,('ESS Jul 2018'!P39*'ESS Jul 2018'!N39/100),(($C$31*$C$32)*'ESS Jul 2018'!N39/100))</f>
        <v>338.8</v>
      </c>
      <c r="E53" s="176">
        <f>IF($C$31*$C$32&lt;'ESS Jul 2018'!P39,0,IF(($C$31*$C$32)&lt;='ESS Jul 2018'!R39,(($C$31*$C$32-'ESS Jul 2018'!P39)*'ESS Jul 2018'!Q39/100),(('ESS Jul 2018'!R39-'ESS Jul 2018'!P39)*'ESS Jul 2018'!Q39/100)))</f>
        <v>133.47999999999999</v>
      </c>
      <c r="F53" s="176">
        <v>0</v>
      </c>
      <c r="G53" s="176">
        <f>IF(($C$31*$C$32&lt;'ESS Jul 2018'!R39),(0),($C$31*$C$32-'ESS Jul 2018'!R39)*'ESS Jul 2018'!S39/100)</f>
        <v>0</v>
      </c>
      <c r="H53" s="176">
        <f>($C$31*$C$33)*'ESS Jul 2018'!AE39/100</f>
        <v>87.06</v>
      </c>
      <c r="I53" s="176">
        <f t="shared" ref="I53" si="25">SUM(C53:H53)</f>
        <v>712.06529999999998</v>
      </c>
      <c r="J53" s="177">
        <f t="shared" ref="J53:J55" si="26">(I53-C53)*4</f>
        <v>2237.3599999999997</v>
      </c>
      <c r="K53" s="178">
        <f t="shared" ref="K53:K55" si="27">I53*4</f>
        <v>2848.2611999999999</v>
      </c>
      <c r="L53" s="178">
        <f t="shared" si="16"/>
        <v>3133.0873200000001</v>
      </c>
      <c r="M53" s="179">
        <f>'ESS Jul 2018'!AW39</f>
        <v>0</v>
      </c>
      <c r="N53" s="179">
        <f>'ESS Jul 2018'!AX39</f>
        <v>0</v>
      </c>
      <c r="O53" s="179">
        <f>'ESS Jul 2018'!AY39</f>
        <v>0</v>
      </c>
      <c r="P53" s="179">
        <f>'ESS Jul 2018'!AZ39</f>
        <v>22</v>
      </c>
      <c r="Q53" s="180">
        <f t="shared" si="23"/>
        <v>2848.2611999999999</v>
      </c>
      <c r="R53" s="180">
        <f>(Q53-(J53*P53/100))</f>
        <v>2356.0419999999999</v>
      </c>
      <c r="S53" s="381">
        <f t="shared" ref="S53:S55" si="28">K53*1.1</f>
        <v>3133.0873200000001</v>
      </c>
      <c r="T53" s="381">
        <f t="shared" ref="T53:T55" si="29">R53*1.1</f>
        <v>2591.6462000000001</v>
      </c>
      <c r="U53" s="194">
        <f>'ESS Jul 2018'!BI39</f>
        <v>0</v>
      </c>
      <c r="V53" s="195" t="str">
        <f>'ESS Jul 2018'!BJ39</f>
        <v>n</v>
      </c>
    </row>
    <row r="54" spans="1:22" ht="14" x14ac:dyDescent="0.15">
      <c r="A54" s="175" t="str">
        <f>'ESS Jul 2018'!K40</f>
        <v>Amaysim</v>
      </c>
      <c r="B54" s="15" t="str">
        <f>'ESS Jul 2018'!L40</f>
        <v>Electricity 2</v>
      </c>
      <c r="C54" s="176">
        <f>91*'ESS Jul 2018'!M40/100</f>
        <v>147.41999999999999</v>
      </c>
      <c r="D54" s="176">
        <f>($C$31*$C$32)*'ESS Jul 2018'!N40/100</f>
        <v>555.80000000000007</v>
      </c>
      <c r="E54" s="176">
        <v>0</v>
      </c>
      <c r="F54" s="176">
        <v>0</v>
      </c>
      <c r="G54" s="176">
        <v>0</v>
      </c>
      <c r="H54" s="176">
        <f>($C$31*$C$33)*'ESS Jul 2018'!AE40/100</f>
        <v>157.80000000000001</v>
      </c>
      <c r="I54" s="176">
        <f>SUM(C54:H54)</f>
        <v>861.02</v>
      </c>
      <c r="J54" s="177">
        <f t="shared" si="26"/>
        <v>2854.4</v>
      </c>
      <c r="K54" s="178">
        <f t="shared" si="27"/>
        <v>3444.08</v>
      </c>
      <c r="L54" s="178">
        <f t="shared" si="16"/>
        <v>3788.4880000000003</v>
      </c>
      <c r="M54" s="179">
        <f>'ESS Jul 2018'!AW40</f>
        <v>0</v>
      </c>
      <c r="N54" s="179">
        <f>'ESS Jul 2018'!AX40</f>
        <v>0</v>
      </c>
      <c r="O54" s="179">
        <f>'ESS Jul 2018'!AY40</f>
        <v>40</v>
      </c>
      <c r="P54" s="179">
        <f>'ESS Jul 2018'!AZ40</f>
        <v>0</v>
      </c>
      <c r="Q54" s="180">
        <f t="shared" si="23"/>
        <v>3444.08</v>
      </c>
      <c r="R54" s="180">
        <f>(Q54-(Q54*O54/100))</f>
        <v>2066.4479999999999</v>
      </c>
      <c r="S54" s="381">
        <f t="shared" si="28"/>
        <v>3788.4880000000003</v>
      </c>
      <c r="T54" s="381">
        <f t="shared" si="29"/>
        <v>2273.0927999999999</v>
      </c>
      <c r="U54" s="194">
        <f>'ESS Jul 2018'!BI40</f>
        <v>0</v>
      </c>
      <c r="V54" s="195" t="str">
        <f>'ESS Jul 2018'!BJ40</f>
        <v>n</v>
      </c>
    </row>
    <row r="55" spans="1:22" ht="15" thickBot="1" x14ac:dyDescent="0.2">
      <c r="A55" s="184" t="str">
        <f>'ESS Jul 2018'!K41</f>
        <v>Q Energy</v>
      </c>
      <c r="B55" s="185" t="str">
        <f>'ESS Jul 2018'!L41</f>
        <v>Flexi Saver Home</v>
      </c>
      <c r="C55" s="186">
        <f>91*'ESS Jul 2018'!M41/100</f>
        <v>139.75143</v>
      </c>
      <c r="D55" s="186">
        <f>($C$31*$C$32)*'ESS Jul 2018'!N41/100</f>
        <v>288.28800000000001</v>
      </c>
      <c r="E55" s="186">
        <v>0</v>
      </c>
      <c r="F55" s="186">
        <v>0</v>
      </c>
      <c r="G55" s="186">
        <v>0</v>
      </c>
      <c r="H55" s="186">
        <f>($C$31*$C$33)*'ESS Jul 2018'!AE41/100</f>
        <v>53.166000000000004</v>
      </c>
      <c r="I55" s="186">
        <f>SUM(C55:H55)</f>
        <v>481.20543000000004</v>
      </c>
      <c r="J55" s="187">
        <f t="shared" si="26"/>
        <v>1365.8160000000003</v>
      </c>
      <c r="K55" s="188">
        <f t="shared" si="27"/>
        <v>1924.8217200000001</v>
      </c>
      <c r="L55" s="188">
        <f t="shared" si="16"/>
        <v>2117.3038920000004</v>
      </c>
      <c r="M55" s="189">
        <f>'ESS Jul 2018'!AW41</f>
        <v>0</v>
      </c>
      <c r="N55" s="189">
        <f>'ESS Jul 2018'!AX41</f>
        <v>0</v>
      </c>
      <c r="O55" s="189">
        <f>'ESS Jul 2018'!AY41</f>
        <v>0</v>
      </c>
      <c r="P55" s="189">
        <f>'ESS Jul 2018'!AZ41</f>
        <v>0</v>
      </c>
      <c r="Q55" s="190">
        <f t="shared" si="23"/>
        <v>1924.8217200000001</v>
      </c>
      <c r="R55" s="190">
        <f>Q55</f>
        <v>1924.8217200000001</v>
      </c>
      <c r="S55" s="382">
        <f t="shared" si="28"/>
        <v>2117.3038920000004</v>
      </c>
      <c r="T55" s="382">
        <f t="shared" si="29"/>
        <v>2117.3038920000004</v>
      </c>
      <c r="U55" s="196">
        <f>'ESS Jul 2018'!BI41</f>
        <v>24</v>
      </c>
      <c r="V55" s="197" t="str">
        <f>'ESS Jul 2018'!BJ41</f>
        <v>n</v>
      </c>
    </row>
    <row r="57" spans="1:22" ht="14" thickBot="1" x14ac:dyDescent="0.2"/>
    <row r="58" spans="1:22" ht="14" x14ac:dyDescent="0.15">
      <c r="A58" s="166" t="s">
        <v>644</v>
      </c>
      <c r="B58" s="167"/>
      <c r="C58" s="167"/>
      <c r="D58" s="167"/>
      <c r="E58" s="167"/>
      <c r="F58" s="167"/>
      <c r="G58" s="167"/>
      <c r="H58" s="167"/>
      <c r="I58" s="167"/>
      <c r="J58" s="167"/>
      <c r="K58" s="167"/>
      <c r="L58" s="167"/>
      <c r="M58" s="167"/>
      <c r="N58" s="167"/>
      <c r="O58" s="167"/>
      <c r="P58" s="167"/>
      <c r="Q58" s="167"/>
      <c r="R58" s="167"/>
      <c r="S58" s="167"/>
      <c r="T58" s="167"/>
      <c r="U58" s="167"/>
      <c r="V58" s="173"/>
    </row>
    <row r="59" spans="1:22" ht="14" x14ac:dyDescent="0.15">
      <c r="A59" s="168" t="s">
        <v>247</v>
      </c>
      <c r="B59" s="78"/>
      <c r="C59" s="199">
        <v>1800</v>
      </c>
      <c r="D59" s="78"/>
      <c r="E59" s="78"/>
      <c r="F59" s="78"/>
      <c r="G59" s="78"/>
      <c r="H59" s="78"/>
      <c r="I59" s="78"/>
      <c r="J59" s="78"/>
      <c r="K59" s="78"/>
      <c r="L59" s="78"/>
      <c r="M59" s="78"/>
      <c r="N59" s="78"/>
      <c r="O59" s="78"/>
      <c r="P59" s="78"/>
      <c r="Q59" s="78"/>
      <c r="R59" s="78"/>
      <c r="S59" s="78"/>
      <c r="T59" s="78"/>
      <c r="U59" s="78"/>
      <c r="V59" s="174"/>
    </row>
    <row r="60" spans="1:22" ht="14" x14ac:dyDescent="0.15">
      <c r="A60" s="168" t="s">
        <v>652</v>
      </c>
      <c r="B60" s="78"/>
      <c r="C60" s="200">
        <v>0.5</v>
      </c>
      <c r="D60" s="78"/>
      <c r="E60" s="78"/>
      <c r="F60" s="78"/>
      <c r="G60" s="78"/>
      <c r="H60" s="78"/>
      <c r="I60" s="78"/>
      <c r="J60" s="78"/>
      <c r="K60" s="78"/>
      <c r="L60" s="78"/>
      <c r="M60" s="78"/>
      <c r="N60" s="78"/>
      <c r="O60" s="78"/>
      <c r="P60" s="78"/>
      <c r="Q60" s="78"/>
      <c r="R60" s="78"/>
      <c r="S60" s="78"/>
      <c r="T60" s="78"/>
      <c r="U60" s="78"/>
      <c r="V60" s="174"/>
    </row>
    <row r="61" spans="1:22" ht="14" x14ac:dyDescent="0.15">
      <c r="A61" s="168" t="s">
        <v>512</v>
      </c>
      <c r="B61" s="78"/>
      <c r="C61" s="200">
        <v>0.3</v>
      </c>
      <c r="D61" s="78"/>
      <c r="E61" s="78"/>
      <c r="F61" s="78"/>
      <c r="G61" s="78"/>
      <c r="H61" s="78"/>
      <c r="I61" s="78"/>
      <c r="J61" s="78"/>
      <c r="K61" s="78"/>
      <c r="L61" s="78"/>
      <c r="M61" s="78"/>
      <c r="N61" s="78"/>
      <c r="O61" s="78"/>
      <c r="P61" s="78"/>
      <c r="Q61" s="78"/>
      <c r="R61" s="78"/>
      <c r="S61" s="78"/>
      <c r="T61" s="78"/>
      <c r="U61" s="78"/>
      <c r="V61" s="174"/>
    </row>
    <row r="62" spans="1:22" ht="14" x14ac:dyDescent="0.15">
      <c r="A62" s="168" t="s">
        <v>344</v>
      </c>
      <c r="B62" s="78"/>
      <c r="C62" s="200">
        <v>0.2</v>
      </c>
      <c r="D62" s="78"/>
      <c r="E62" s="78"/>
      <c r="F62" s="78"/>
      <c r="G62" s="78"/>
      <c r="H62" s="78"/>
      <c r="I62" s="78"/>
      <c r="J62" s="78"/>
      <c r="K62" s="78"/>
      <c r="L62" s="78"/>
      <c r="M62" s="78"/>
      <c r="N62" s="78"/>
      <c r="O62" s="78"/>
      <c r="P62" s="78"/>
      <c r="Q62" s="78"/>
      <c r="R62" s="78"/>
      <c r="S62" s="78"/>
      <c r="T62" s="78"/>
      <c r="U62" s="78"/>
      <c r="V62" s="174"/>
    </row>
    <row r="63" spans="1:22" ht="14" x14ac:dyDescent="0.15">
      <c r="A63" s="163"/>
      <c r="B63" s="158"/>
      <c r="C63" s="158"/>
      <c r="D63" s="78"/>
      <c r="E63" s="78"/>
      <c r="F63" s="78"/>
      <c r="G63" s="78"/>
      <c r="H63" s="78"/>
      <c r="I63" s="78"/>
      <c r="J63" s="78"/>
      <c r="K63" s="78"/>
      <c r="L63" s="78"/>
      <c r="M63" s="78"/>
      <c r="N63" s="78"/>
      <c r="O63" s="78"/>
      <c r="P63" s="78"/>
      <c r="Q63" s="78"/>
      <c r="R63" s="78"/>
      <c r="S63" s="78"/>
      <c r="T63" s="78"/>
      <c r="U63" s="78"/>
      <c r="V63" s="174"/>
    </row>
    <row r="64" spans="1:22" ht="75" x14ac:dyDescent="0.15">
      <c r="A64" s="363" t="s">
        <v>248</v>
      </c>
      <c r="B64" s="364" t="s">
        <v>249</v>
      </c>
      <c r="C64" s="365" t="s">
        <v>250</v>
      </c>
      <c r="D64" s="365" t="s">
        <v>446</v>
      </c>
      <c r="E64" s="365" t="s">
        <v>597</v>
      </c>
      <c r="F64" s="366" t="s">
        <v>398</v>
      </c>
      <c r="G64" s="366" t="s">
        <v>447</v>
      </c>
      <c r="H64" s="366" t="s">
        <v>680</v>
      </c>
      <c r="I64" s="365" t="s">
        <v>746</v>
      </c>
      <c r="J64" s="366" t="s">
        <v>303</v>
      </c>
      <c r="K64" s="367" t="s">
        <v>600</v>
      </c>
      <c r="L64" s="367" t="s">
        <v>1070</v>
      </c>
      <c r="M64" s="368" t="s">
        <v>361</v>
      </c>
      <c r="N64" s="368" t="s">
        <v>287</v>
      </c>
      <c r="O64" s="368" t="s">
        <v>275</v>
      </c>
      <c r="P64" s="368" t="s">
        <v>335</v>
      </c>
      <c r="Q64" s="369" t="s">
        <v>239</v>
      </c>
      <c r="R64" s="369" t="s">
        <v>240</v>
      </c>
      <c r="S64" s="369" t="s">
        <v>334</v>
      </c>
      <c r="T64" s="369" t="s">
        <v>428</v>
      </c>
      <c r="U64" s="368" t="s">
        <v>276</v>
      </c>
      <c r="V64" s="370" t="s">
        <v>509</v>
      </c>
    </row>
    <row r="65" spans="1:22" ht="14" x14ac:dyDescent="0.15">
      <c r="A65" s="175" t="str">
        <f>'ESS Jul 2018'!K42</f>
        <v>Energy Locals</v>
      </c>
      <c r="B65" s="15" t="str">
        <f>'ESS Jul 2018'!L42</f>
        <v>Simple Saver</v>
      </c>
      <c r="C65" s="176">
        <f>91*'ESS Jul 2018'!M42/100</f>
        <v>120.12</v>
      </c>
      <c r="D65" s="176">
        <f>($C$59*$C$60)*'ESS Jul 2018'!N42/100</f>
        <v>229.41</v>
      </c>
      <c r="E65" s="176">
        <v>0</v>
      </c>
      <c r="F65" s="176">
        <v>0</v>
      </c>
      <c r="G65" s="176">
        <f>($C$59*$C$61)*'ESS Jul 2018'!AH42/100</f>
        <v>126.84599999999999</v>
      </c>
      <c r="H65" s="176">
        <f>($C$59*$C$62)*'ESS Jul 2018'!W42/100</f>
        <v>59.363999999999997</v>
      </c>
      <c r="I65" s="176">
        <f>SUM(C65:H65)</f>
        <v>535.74</v>
      </c>
      <c r="J65" s="177">
        <f>(I65-C65)*4</f>
        <v>1662.48</v>
      </c>
      <c r="K65" s="178">
        <f>I65*4</f>
        <v>2142.96</v>
      </c>
      <c r="L65" s="178">
        <f t="shared" ref="L65:L84" si="30">K65*1.1</f>
        <v>2357.2560000000003</v>
      </c>
      <c r="M65" s="179">
        <f>'ESS Jul 2018'!AW42</f>
        <v>0</v>
      </c>
      <c r="N65" s="179">
        <f>'ESS Jul 2018'!AX42</f>
        <v>0</v>
      </c>
      <c r="O65" s="179">
        <f>'ESS Jul 2018'!AY42</f>
        <v>0</v>
      </c>
      <c r="P65" s="179">
        <f>'ESS Jul 2018'!AZ42</f>
        <v>0</v>
      </c>
      <c r="Q65" s="180">
        <f>K65</f>
        <v>2142.96</v>
      </c>
      <c r="R65" s="180">
        <f>Q65</f>
        <v>2142.96</v>
      </c>
      <c r="S65" s="381">
        <f>Q65*1.1</f>
        <v>2357.2560000000003</v>
      </c>
      <c r="T65" s="381">
        <f>R65*1.1</f>
        <v>2357.2560000000003</v>
      </c>
      <c r="U65" s="194">
        <f>'ESS Jul 2018'!BI42</f>
        <v>0</v>
      </c>
      <c r="V65" s="195" t="str">
        <f>'ESS Jul 2018'!BJ42</f>
        <v>n</v>
      </c>
    </row>
    <row r="66" spans="1:22" ht="14" x14ac:dyDescent="0.15">
      <c r="A66" s="175" t="str">
        <f>'ESS Jul 2018'!K43</f>
        <v>AGL</v>
      </c>
      <c r="B66" s="15" t="str">
        <f>'ESS Jul 2018'!L43</f>
        <v xml:space="preserve">Savers </v>
      </c>
      <c r="C66" s="176">
        <f>91*'ESS Jul 2018'!M43/100</f>
        <v>129.22</v>
      </c>
      <c r="D66" s="176">
        <f>($C$59*$C$60)*'ESS Jul 2018'!N43/100</f>
        <v>323.37</v>
      </c>
      <c r="E66" s="176">
        <v>0</v>
      </c>
      <c r="F66" s="176">
        <v>0</v>
      </c>
      <c r="G66" s="176">
        <f>($C$59*$C$61)*'ESS Jul 2018'!AH43/100</f>
        <v>188.62200000000001</v>
      </c>
      <c r="H66" s="176">
        <f>($C$59*$C$62)*'ESS Jul 2018'!W43/100</f>
        <v>68.256</v>
      </c>
      <c r="I66" s="176">
        <f t="shared" ref="I66:I81" si="31">SUM(C66:H66)</f>
        <v>709.46799999999996</v>
      </c>
      <c r="J66" s="177">
        <f t="shared" ref="J66:J81" si="32">(I66-C66)*4</f>
        <v>2320.9919999999997</v>
      </c>
      <c r="K66" s="178">
        <f t="shared" ref="K66:K81" si="33">I66*4</f>
        <v>2837.8719999999998</v>
      </c>
      <c r="L66" s="178">
        <f t="shared" si="30"/>
        <v>3121.6592000000001</v>
      </c>
      <c r="M66" s="179">
        <f>'ESS Jul 2018'!AW43</f>
        <v>0</v>
      </c>
      <c r="N66" s="179">
        <f>'ESS Jul 2018'!AX43</f>
        <v>0</v>
      </c>
      <c r="O66" s="179">
        <f>'ESS Jul 2018'!AY43</f>
        <v>0</v>
      </c>
      <c r="P66" s="179">
        <f>'ESS Jul 2018'!AZ43</f>
        <v>20</v>
      </c>
      <c r="Q66" s="180">
        <f t="shared" ref="Q66:Q72" si="34">K66</f>
        <v>2837.8719999999998</v>
      </c>
      <c r="R66" s="180">
        <f>(Q66-(J66*P66/100))</f>
        <v>2373.6736000000001</v>
      </c>
      <c r="S66" s="381">
        <f t="shared" ref="S66:T81" si="35">Q66*1.1</f>
        <v>3121.6592000000001</v>
      </c>
      <c r="T66" s="381">
        <f t="shared" si="35"/>
        <v>2611.0409600000003</v>
      </c>
      <c r="U66" s="194">
        <f>'ESS Jul 2018'!BI43</f>
        <v>0</v>
      </c>
      <c r="V66" s="195" t="str">
        <f>'ESS Jul 2018'!BJ43</f>
        <v>n</v>
      </c>
    </row>
    <row r="67" spans="1:22" ht="14" x14ac:dyDescent="0.15">
      <c r="A67" s="175" t="str">
        <f>'ESS Jul 2018'!K44</f>
        <v>Alinta Energy</v>
      </c>
      <c r="B67" s="15" t="str">
        <f>'ESS Jul 2018'!L44</f>
        <v>Fair Deal</v>
      </c>
      <c r="C67" s="176">
        <f>91*'ESS Jul 2018'!M44/100</f>
        <v>128.76499999999999</v>
      </c>
      <c r="D67" s="176">
        <f>($C$59*$C$60)*'ESS Jul 2018'!N44/100</f>
        <v>324</v>
      </c>
      <c r="E67" s="176">
        <v>0</v>
      </c>
      <c r="F67" s="176">
        <v>0</v>
      </c>
      <c r="G67" s="176">
        <f>($C$59*$C$61)*'ESS Jul 2018'!AH44/100</f>
        <v>183.6</v>
      </c>
      <c r="H67" s="176">
        <f>($C$59*$C$62)*'ESS Jul 2018'!W44/100</f>
        <v>71.927999999999997</v>
      </c>
      <c r="I67" s="176">
        <f t="shared" si="31"/>
        <v>708.29300000000001</v>
      </c>
      <c r="J67" s="177">
        <f t="shared" si="32"/>
        <v>2318.1120000000001</v>
      </c>
      <c r="K67" s="178">
        <f t="shared" si="33"/>
        <v>2833.172</v>
      </c>
      <c r="L67" s="178">
        <f t="shared" si="30"/>
        <v>3116.4892000000004</v>
      </c>
      <c r="M67" s="179">
        <f>'ESS Jul 2018'!AW44</f>
        <v>0</v>
      </c>
      <c r="N67" s="179">
        <f>'ESS Jul 2018'!AX44</f>
        <v>0</v>
      </c>
      <c r="O67" s="179">
        <f>'ESS Jul 2018'!AY44</f>
        <v>0</v>
      </c>
      <c r="P67" s="179">
        <f>'ESS Jul 2018'!AZ44</f>
        <v>27</v>
      </c>
      <c r="Q67" s="180">
        <f t="shared" si="34"/>
        <v>2833.172</v>
      </c>
      <c r="R67" s="180">
        <f>(Q67-(J67*P67/100))</f>
        <v>2207.2817599999998</v>
      </c>
      <c r="S67" s="381">
        <f t="shared" si="35"/>
        <v>3116.4892000000004</v>
      </c>
      <c r="T67" s="381">
        <f t="shared" si="35"/>
        <v>2428.0099359999999</v>
      </c>
      <c r="U67" s="194">
        <f>'ESS Jul 2018'!BI44</f>
        <v>0</v>
      </c>
      <c r="V67" s="195" t="str">
        <f>'ESS Jul 2018'!BJ44</f>
        <v>n</v>
      </c>
    </row>
    <row r="68" spans="1:22" ht="14" x14ac:dyDescent="0.15">
      <c r="A68" s="175" t="str">
        <f>'ESS Jul 2018'!K45</f>
        <v>Click Energy</v>
      </c>
      <c r="B68" s="15" t="str">
        <f>'ESS Jul 2018'!L45</f>
        <v>Agate</v>
      </c>
      <c r="C68" s="176">
        <f>91*'ESS Jul 2018'!M45/100</f>
        <v>133.77000000000001</v>
      </c>
      <c r="D68" s="176">
        <f>($C$59*$C$60)*'ESS Jul 2018'!N45/100</f>
        <v>387.9</v>
      </c>
      <c r="E68" s="176">
        <v>0</v>
      </c>
      <c r="F68" s="176">
        <v>0</v>
      </c>
      <c r="G68" s="176">
        <f>($C$59*$C$61)*'ESS Jul 2018'!AH45/100</f>
        <v>224.1</v>
      </c>
      <c r="H68" s="176">
        <f>($C$59*$C$62)*'ESS Jul 2018'!W45/100</f>
        <v>108</v>
      </c>
      <c r="I68" s="176">
        <f t="shared" si="31"/>
        <v>853.77</v>
      </c>
      <c r="J68" s="177">
        <f t="shared" si="32"/>
        <v>2880</v>
      </c>
      <c r="K68" s="178">
        <f t="shared" si="33"/>
        <v>3415.08</v>
      </c>
      <c r="L68" s="178">
        <f t="shared" si="30"/>
        <v>3756.5880000000002</v>
      </c>
      <c r="M68" s="179">
        <f>'ESS Jul 2018'!AW45</f>
        <v>0</v>
      </c>
      <c r="N68" s="179">
        <f>'ESS Jul 2018'!AX45</f>
        <v>0</v>
      </c>
      <c r="O68" s="179">
        <f>'ESS Jul 2018'!AY45</f>
        <v>35</v>
      </c>
      <c r="P68" s="179">
        <f>'ESS Jul 2018'!AZ45</f>
        <v>0</v>
      </c>
      <c r="Q68" s="180">
        <f t="shared" si="34"/>
        <v>3415.08</v>
      </c>
      <c r="R68" s="180">
        <f>(Q68-(Q68*O68/100))</f>
        <v>2219.8019999999997</v>
      </c>
      <c r="S68" s="381">
        <f t="shared" si="35"/>
        <v>3756.5880000000002</v>
      </c>
      <c r="T68" s="381">
        <f t="shared" si="35"/>
        <v>2441.7821999999996</v>
      </c>
      <c r="U68" s="194">
        <f>'ESS Jul 2018'!BI45</f>
        <v>0</v>
      </c>
      <c r="V68" s="195" t="str">
        <f>'ESS Jul 2018'!BJ45</f>
        <v>n</v>
      </c>
    </row>
    <row r="69" spans="1:22" ht="14" x14ac:dyDescent="0.15">
      <c r="A69" s="175" t="str">
        <f>'ESS Jul 2018'!K46</f>
        <v>Commander</v>
      </c>
      <c r="B69" s="15" t="str">
        <f>'ESS Jul 2018'!L46</f>
        <v>Market offer</v>
      </c>
      <c r="C69" s="176">
        <f>91*'ESS Jul 2018'!M46/100</f>
        <v>146.21880000000002</v>
      </c>
      <c r="D69" s="176">
        <f>($C$59*$C$60)*'ESS Jul 2018'!N46/100</f>
        <v>375.39</v>
      </c>
      <c r="E69" s="176">
        <v>0</v>
      </c>
      <c r="F69" s="176">
        <v>0</v>
      </c>
      <c r="G69" s="176">
        <f>($C$59*$C$61)*'ESS Jul 2018'!AH46/100</f>
        <v>216.21599999999998</v>
      </c>
      <c r="H69" s="176">
        <f>($C$59*$C$62)*'ESS Jul 2018'!W46/100</f>
        <v>78.3</v>
      </c>
      <c r="I69" s="176">
        <f t="shared" si="31"/>
        <v>816.12479999999994</v>
      </c>
      <c r="J69" s="177">
        <f t="shared" si="32"/>
        <v>2679.6239999999998</v>
      </c>
      <c r="K69" s="178">
        <f t="shared" si="33"/>
        <v>3264.4991999999997</v>
      </c>
      <c r="L69" s="178">
        <f t="shared" si="30"/>
        <v>3590.9491200000002</v>
      </c>
      <c r="M69" s="179">
        <f>'ESS Jul 2018'!AW46</f>
        <v>0</v>
      </c>
      <c r="N69" s="179">
        <f>'ESS Jul 2018'!AX46</f>
        <v>0</v>
      </c>
      <c r="O69" s="179">
        <f>'ESS Jul 2018'!AY46</f>
        <v>0</v>
      </c>
      <c r="P69" s="179">
        <f>'ESS Jul 2018'!AZ46</f>
        <v>20</v>
      </c>
      <c r="Q69" s="180">
        <f t="shared" si="34"/>
        <v>3264.4991999999997</v>
      </c>
      <c r="R69" s="180">
        <f>(Q69-(J69*P69/100))</f>
        <v>2728.5743999999995</v>
      </c>
      <c r="S69" s="381">
        <f t="shared" si="35"/>
        <v>3590.9491200000002</v>
      </c>
      <c r="T69" s="381">
        <f t="shared" si="35"/>
        <v>3001.4318399999997</v>
      </c>
      <c r="U69" s="194">
        <f>'ESS Jul 2018'!BI46</f>
        <v>0</v>
      </c>
      <c r="V69" s="195" t="str">
        <f>'ESS Jul 2018'!BJ46</f>
        <v>n</v>
      </c>
    </row>
    <row r="70" spans="1:22" ht="14" x14ac:dyDescent="0.15">
      <c r="A70" s="175" t="str">
        <f>'ESS Jul 2018'!K47</f>
        <v>CovaU</v>
      </c>
      <c r="B70" s="15" t="str">
        <f>'ESS Jul 2018'!L47</f>
        <v>Freedom</v>
      </c>
      <c r="C70" s="176">
        <f>91*'ESS Jul 2018'!M47/100</f>
        <v>154.70910000000001</v>
      </c>
      <c r="D70" s="176">
        <f>($C$59*$C$60)*'ESS Jul 2018'!N47/100</f>
        <v>315</v>
      </c>
      <c r="E70" s="176">
        <v>0</v>
      </c>
      <c r="F70" s="176">
        <v>0</v>
      </c>
      <c r="G70" s="176">
        <f>($C$59*$C$61)*'ESS Jul 2018'!AH47/100</f>
        <v>178.2</v>
      </c>
      <c r="H70" s="176">
        <f>($C$59*$C$62)*'ESS Jul 2018'!W47/100</f>
        <v>72</v>
      </c>
      <c r="I70" s="176">
        <f t="shared" si="31"/>
        <v>719.90910000000008</v>
      </c>
      <c r="J70" s="177">
        <f t="shared" si="32"/>
        <v>2260.8000000000002</v>
      </c>
      <c r="K70" s="178">
        <f t="shared" si="33"/>
        <v>2879.6364000000003</v>
      </c>
      <c r="L70" s="178">
        <f t="shared" si="30"/>
        <v>3167.6000400000007</v>
      </c>
      <c r="M70" s="179">
        <f>'ESS Jul 2018'!AW47</f>
        <v>0</v>
      </c>
      <c r="N70" s="179">
        <f>'ESS Jul 2018'!AX47</f>
        <v>0</v>
      </c>
      <c r="O70" s="179">
        <f>'ESS Jul 2018'!AY47</f>
        <v>25</v>
      </c>
      <c r="P70" s="179">
        <f>'ESS Jul 2018'!AZ47</f>
        <v>0</v>
      </c>
      <c r="Q70" s="180">
        <f t="shared" si="34"/>
        <v>2879.6364000000003</v>
      </c>
      <c r="R70" s="180">
        <f>(Q70-(Q70*O70/100))</f>
        <v>2159.7273000000005</v>
      </c>
      <c r="S70" s="381">
        <f t="shared" si="35"/>
        <v>3167.6000400000007</v>
      </c>
      <c r="T70" s="381">
        <f t="shared" si="35"/>
        <v>2375.7000300000009</v>
      </c>
      <c r="U70" s="194">
        <f>'ESS Jul 2018'!BI47</f>
        <v>0</v>
      </c>
      <c r="V70" s="195" t="str">
        <f>'ESS Jul 2018'!BJ47</f>
        <v>n</v>
      </c>
    </row>
    <row r="71" spans="1:22" ht="14" x14ac:dyDescent="0.15">
      <c r="A71" s="175" t="str">
        <f>'ESS Jul 2018'!K48</f>
        <v>Diamond Energy</v>
      </c>
      <c r="B71" s="15" t="str">
        <f>'ESS Jul 2018'!L48</f>
        <v>Pay on time discount</v>
      </c>
      <c r="C71" s="176">
        <f>91*'ESS Jul 2018'!M48/100</f>
        <v>136.40899999999999</v>
      </c>
      <c r="D71" s="176">
        <f>IF($C$59*$C$60&gt;='ESS Jul 2018'!P48,('ESS Jul 2018'!P48*'ESS Jul 2018'!N48/100),(($C$59*$C$60)*'ESS Jul 2018'!N48/100))</f>
        <v>290.16000000000003</v>
      </c>
      <c r="E71" s="176">
        <v>0</v>
      </c>
      <c r="F71" s="176">
        <f>IF(($C$59*$C$60&lt;'ESS Jul 2018'!P48),(0),($C$59*$C$60-'ESS Jul 2018'!P48)*'ESS Jul 2018'!Q48/100)</f>
        <v>0</v>
      </c>
      <c r="G71" s="176">
        <f>($C$59*$C$61)*'ESS Jul 2018'!AH48/100</f>
        <v>171.28799999999998</v>
      </c>
      <c r="H71" s="176">
        <f>($C$59*$C$62)*'ESS Jul 2018'!W48/100</f>
        <v>69.804000000000002</v>
      </c>
      <c r="I71" s="176">
        <f t="shared" si="31"/>
        <v>667.66099999999994</v>
      </c>
      <c r="J71" s="177">
        <f t="shared" si="32"/>
        <v>2125.0079999999998</v>
      </c>
      <c r="K71" s="178">
        <f t="shared" si="33"/>
        <v>2670.6439999999998</v>
      </c>
      <c r="L71" s="178">
        <f t="shared" si="30"/>
        <v>2937.7084</v>
      </c>
      <c r="M71" s="179">
        <f>'ESS Jul 2018'!AW48</f>
        <v>0</v>
      </c>
      <c r="N71" s="179">
        <f>'ESS Jul 2018'!AX48</f>
        <v>0</v>
      </c>
      <c r="O71" s="179">
        <f>'ESS Jul 2018'!AY48</f>
        <v>7</v>
      </c>
      <c r="P71" s="179">
        <f>'ESS Jul 2018'!AZ48</f>
        <v>0</v>
      </c>
      <c r="Q71" s="180">
        <f t="shared" si="34"/>
        <v>2670.6439999999998</v>
      </c>
      <c r="R71" s="180">
        <f>(Q71-(Q71*O71/100))</f>
        <v>2483.6989199999998</v>
      </c>
      <c r="S71" s="381">
        <f t="shared" si="35"/>
        <v>2937.7084</v>
      </c>
      <c r="T71" s="381">
        <f t="shared" si="35"/>
        <v>2732.068812</v>
      </c>
      <c r="U71" s="194">
        <f>'ESS Jul 2018'!BI48</f>
        <v>0</v>
      </c>
      <c r="V71" s="195" t="str">
        <f>'ESS Jul 2018'!BJ48</f>
        <v>n</v>
      </c>
    </row>
    <row r="72" spans="1:22" ht="14" x14ac:dyDescent="0.15">
      <c r="A72" s="175" t="str">
        <f>'ESS Jul 2018'!K49</f>
        <v>Dodo Power &amp; Gas</v>
      </c>
      <c r="B72" s="15" t="str">
        <f>'ESS Jul 2018'!L49</f>
        <v>Market offer</v>
      </c>
      <c r="C72" s="176">
        <f>91*'ESS Jul 2018'!M49/100</f>
        <v>140.595</v>
      </c>
      <c r="D72" s="176">
        <f>($C$59*$C$60)*'ESS Jul 2018'!N49/100</f>
        <v>360.99</v>
      </c>
      <c r="E72" s="176">
        <v>0</v>
      </c>
      <c r="F72" s="176">
        <v>0</v>
      </c>
      <c r="G72" s="176">
        <f>($C$59*$C$61)*'ESS Jul 2018'!AH49/100</f>
        <v>207.9</v>
      </c>
      <c r="H72" s="176">
        <f>($C$59*$C$62)*'ESS Jul 2018'!W49/100</f>
        <v>75.27600000000001</v>
      </c>
      <c r="I72" s="176">
        <f t="shared" si="31"/>
        <v>784.76099999999997</v>
      </c>
      <c r="J72" s="177">
        <f t="shared" si="32"/>
        <v>2576.6639999999998</v>
      </c>
      <c r="K72" s="178">
        <f t="shared" si="33"/>
        <v>3139.0439999999999</v>
      </c>
      <c r="L72" s="178">
        <f t="shared" si="30"/>
        <v>3452.9484000000002</v>
      </c>
      <c r="M72" s="179">
        <f>'ESS Jul 2018'!AW49</f>
        <v>0</v>
      </c>
      <c r="N72" s="179">
        <f>'ESS Jul 2018'!AX49</f>
        <v>0</v>
      </c>
      <c r="O72" s="179">
        <f>'ESS Jul 2018'!AY49</f>
        <v>0</v>
      </c>
      <c r="P72" s="179">
        <f>'ESS Jul 2018'!AZ49</f>
        <v>0</v>
      </c>
      <c r="Q72" s="180">
        <f t="shared" si="34"/>
        <v>3139.0439999999999</v>
      </c>
      <c r="R72" s="180">
        <f>Q72</f>
        <v>3139.0439999999999</v>
      </c>
      <c r="S72" s="381">
        <f t="shared" si="35"/>
        <v>3452.9484000000002</v>
      </c>
      <c r="T72" s="381">
        <f t="shared" si="35"/>
        <v>3452.9484000000002</v>
      </c>
      <c r="U72" s="194">
        <f>'ESS Jul 2018'!BI49</f>
        <v>0</v>
      </c>
      <c r="V72" s="195" t="str">
        <f>'ESS Jul 2018'!BJ49</f>
        <v>n</v>
      </c>
    </row>
    <row r="73" spans="1:22" ht="14" x14ac:dyDescent="0.15">
      <c r="A73" s="175" t="str">
        <f>'ESS Jul 2018'!K50</f>
        <v>EnergyAustralia</v>
      </c>
      <c r="B73" s="15" t="str">
        <f>'ESS Jul 2018'!L50</f>
        <v>Anytime Saver</v>
      </c>
      <c r="C73" s="176">
        <f>91*'ESS Jul 2018'!M50/100</f>
        <v>131.768</v>
      </c>
      <c r="D73" s="176">
        <f>($C$59*$C$60)*'ESS Jul 2018'!N50/100</f>
        <v>324.63</v>
      </c>
      <c r="E73" s="176">
        <v>0</v>
      </c>
      <c r="F73" s="176">
        <v>0</v>
      </c>
      <c r="G73" s="176">
        <f>($C$59*$C$61)*'ESS Jul 2018'!AH50/100</f>
        <v>182.73600000000002</v>
      </c>
      <c r="H73" s="176">
        <f>($C$59*$C$62)*'ESS Jul 2018'!W50/100</f>
        <v>67.032000000000011</v>
      </c>
      <c r="I73" s="176">
        <f t="shared" si="31"/>
        <v>706.16600000000005</v>
      </c>
      <c r="J73" s="177">
        <f t="shared" si="32"/>
        <v>2297.5920000000001</v>
      </c>
      <c r="K73" s="178">
        <f t="shared" si="33"/>
        <v>2824.6640000000002</v>
      </c>
      <c r="L73" s="178">
        <f t="shared" si="30"/>
        <v>3107.1304000000005</v>
      </c>
      <c r="M73" s="179">
        <f>'ESS Jul 2018'!AW50</f>
        <v>0</v>
      </c>
      <c r="N73" s="179">
        <f>'ESS Jul 2018'!AX50</f>
        <v>32</v>
      </c>
      <c r="O73" s="179">
        <f>'ESS Jul 2018'!AY50</f>
        <v>0</v>
      </c>
      <c r="P73" s="179">
        <f>'ESS Jul 2018'!AZ50</f>
        <v>0</v>
      </c>
      <c r="Q73" s="180">
        <f>K73-(J73*N73/100)</f>
        <v>2089.4345600000001</v>
      </c>
      <c r="R73" s="180">
        <f>Q73</f>
        <v>2089.4345600000001</v>
      </c>
      <c r="S73" s="381">
        <f t="shared" si="35"/>
        <v>2298.3780160000006</v>
      </c>
      <c r="T73" s="381">
        <f t="shared" si="35"/>
        <v>2298.3780160000006</v>
      </c>
      <c r="U73" s="194">
        <f>'ESS Jul 2018'!BI50</f>
        <v>0</v>
      </c>
      <c r="V73" s="195" t="str">
        <f>'ESS Jul 2018'!BJ50</f>
        <v>n</v>
      </c>
    </row>
    <row r="74" spans="1:22" ht="14" x14ac:dyDescent="0.15">
      <c r="A74" s="175" t="str">
        <f>'ESS Jul 2018'!K51</f>
        <v>Mojo Power</v>
      </c>
      <c r="B74" s="15" t="str">
        <f>'ESS Jul 2018'!L51</f>
        <v>Connect</v>
      </c>
      <c r="C74" s="176">
        <f>(91*'ESS Jul 2018'!M51/100)+('ESS Jul 2018'!BM51*3)</f>
        <v>190.61770000000001</v>
      </c>
      <c r="D74" s="176">
        <f>($C$59*$C$60)*'ESS Jul 2018'!N51/100</f>
        <v>287.27999999999997</v>
      </c>
      <c r="E74" s="176">
        <v>0</v>
      </c>
      <c r="F74" s="176">
        <v>0</v>
      </c>
      <c r="G74" s="176">
        <f>($C$59*$C$61)*'ESS Jul 2018'!AH51/100</f>
        <v>157.84200000000001</v>
      </c>
      <c r="H74" s="176">
        <f>($C$59*$C$62)*'ESS Jul 2018'!W51/100</f>
        <v>60.767999999999994</v>
      </c>
      <c r="I74" s="176">
        <f t="shared" si="31"/>
        <v>696.5077</v>
      </c>
      <c r="J74" s="177">
        <f t="shared" si="32"/>
        <v>2023.56</v>
      </c>
      <c r="K74" s="178">
        <f t="shared" si="33"/>
        <v>2786.0308</v>
      </c>
      <c r="L74" s="178">
        <f t="shared" si="30"/>
        <v>3064.6338800000003</v>
      </c>
      <c r="M74" s="179">
        <f>'ESS Jul 2018'!AW51</f>
        <v>0</v>
      </c>
      <c r="N74" s="179">
        <f>'ESS Jul 2018'!AX51</f>
        <v>0</v>
      </c>
      <c r="O74" s="179">
        <f>'ESS Jul 2018'!AY51</f>
        <v>0</v>
      </c>
      <c r="P74" s="179">
        <f>'ESS Jul 2018'!AZ51</f>
        <v>0</v>
      </c>
      <c r="Q74" s="180">
        <f t="shared" ref="Q74:Q77" si="36">K74</f>
        <v>2786.0308</v>
      </c>
      <c r="R74" s="180">
        <f>Q74</f>
        <v>2786.0308</v>
      </c>
      <c r="S74" s="381">
        <f t="shared" si="35"/>
        <v>3064.6338800000003</v>
      </c>
      <c r="T74" s="381">
        <f t="shared" si="35"/>
        <v>3064.6338800000003</v>
      </c>
      <c r="U74" s="194">
        <f>'ESS Jul 2018'!BI51</f>
        <v>0</v>
      </c>
      <c r="V74" s="195" t="str">
        <f>'ESS Jul 2018'!BJ51</f>
        <v>n</v>
      </c>
    </row>
    <row r="75" spans="1:22" ht="14" x14ac:dyDescent="0.15">
      <c r="A75" s="175" t="str">
        <f>'ESS Jul 2018'!K52</f>
        <v>Momentum Energy</v>
      </c>
      <c r="B75" s="15" t="str">
        <f>'ESS Jul 2018'!L52</f>
        <v>SmilePower</v>
      </c>
      <c r="C75" s="176">
        <f>91*'ESS Jul 2018'!M52/100</f>
        <v>126.0077</v>
      </c>
      <c r="D75" s="176">
        <f>IF($C$59*$C$60&gt;='ESS Jul 2018'!P52,('ESS Jul 2018'!P52*'ESS Jul 2018'!N52/100),(($C$59*$C$60)*'ESS Jul 2018'!N52/100))</f>
        <v>204.18</v>
      </c>
      <c r="E75" s="176">
        <v>0</v>
      </c>
      <c r="F75" s="176">
        <f>IF(($C$59*$C$60&lt;'ESS Jul 2018'!P52),(0),($C$59*$C$60-'ESS Jul 2018'!P52)*'ESS Jul 2018'!Q52/100)</f>
        <v>119.07</v>
      </c>
      <c r="G75" s="176">
        <f>($C$59*$C$61)*'ESS Jul 2018'!AH52/100</f>
        <v>178.68600000000004</v>
      </c>
      <c r="H75" s="176">
        <f>($C$59*$C$62)*'ESS Jul 2018'!W52/100</f>
        <v>66.024000000000001</v>
      </c>
      <c r="I75" s="176">
        <f t="shared" si="31"/>
        <v>693.96770000000004</v>
      </c>
      <c r="J75" s="177">
        <f t="shared" si="32"/>
        <v>2271.84</v>
      </c>
      <c r="K75" s="178">
        <f t="shared" si="33"/>
        <v>2775.8708000000001</v>
      </c>
      <c r="L75" s="178">
        <f t="shared" si="30"/>
        <v>3053.4578800000004</v>
      </c>
      <c r="M75" s="179">
        <f>'ESS Jul 2018'!AW52</f>
        <v>0</v>
      </c>
      <c r="N75" s="179">
        <f>'ESS Jul 2018'!AX52</f>
        <v>0</v>
      </c>
      <c r="O75" s="179">
        <f>'ESS Jul 2018'!AY52</f>
        <v>0</v>
      </c>
      <c r="P75" s="179">
        <f>'ESS Jul 2018'!AZ52</f>
        <v>0</v>
      </c>
      <c r="Q75" s="180">
        <f t="shared" si="36"/>
        <v>2775.8708000000001</v>
      </c>
      <c r="R75" s="180">
        <f>Q75</f>
        <v>2775.8708000000001</v>
      </c>
      <c r="S75" s="381">
        <f t="shared" si="35"/>
        <v>3053.4578800000004</v>
      </c>
      <c r="T75" s="381">
        <f t="shared" si="35"/>
        <v>3053.4578800000004</v>
      </c>
      <c r="U75" s="194">
        <f>'ESS Jul 2018'!BI52</f>
        <v>0</v>
      </c>
      <c r="V75" s="195" t="str">
        <f>'ESS Jul 2018'!BJ52</f>
        <v>n</v>
      </c>
    </row>
    <row r="76" spans="1:22" ht="14" x14ac:dyDescent="0.15">
      <c r="A76" s="175" t="str">
        <f>'ESS Jul 2018'!K53</f>
        <v>Origin Energy</v>
      </c>
      <c r="B76" s="15" t="str">
        <f>'ESS Jul 2018'!L53</f>
        <v>Saver</v>
      </c>
      <c r="C76" s="176">
        <f>91*'ESS Jul 2018'!M53/100</f>
        <v>128.31909999999999</v>
      </c>
      <c r="D76" s="176">
        <f>($C$59*$C$60)*'ESS Jul 2018'!N53/100</f>
        <v>315.72000000000003</v>
      </c>
      <c r="E76" s="176">
        <v>0</v>
      </c>
      <c r="F76" s="176">
        <v>0</v>
      </c>
      <c r="G76" s="176">
        <f>($C$59*$C$61)*'ESS Jul 2018'!AH53/100</f>
        <v>182.35800000000003</v>
      </c>
      <c r="H76" s="176">
        <f>($C$59*$C$62)*'ESS Jul 2018'!W53/100</f>
        <v>69.839999999999989</v>
      </c>
      <c r="I76" s="176">
        <f t="shared" si="31"/>
        <v>696.23710000000005</v>
      </c>
      <c r="J76" s="177">
        <f t="shared" si="32"/>
        <v>2271.6720000000005</v>
      </c>
      <c r="K76" s="178">
        <f t="shared" si="33"/>
        <v>2784.9484000000002</v>
      </c>
      <c r="L76" s="178">
        <f t="shared" si="30"/>
        <v>3063.4432400000005</v>
      </c>
      <c r="M76" s="179">
        <f>'ESS Jul 2018'!AW53</f>
        <v>0</v>
      </c>
      <c r="N76" s="179">
        <f>'ESS Jul 2018'!AX53</f>
        <v>0</v>
      </c>
      <c r="O76" s="179">
        <f>'ESS Jul 2018'!AY53</f>
        <v>0</v>
      </c>
      <c r="P76" s="179">
        <f>'ESS Jul 2018'!AZ53</f>
        <v>13</v>
      </c>
      <c r="Q76" s="180">
        <f t="shared" si="36"/>
        <v>2784.9484000000002</v>
      </c>
      <c r="R76" s="180">
        <f>(Q76-(J76*P76/100))</f>
        <v>2489.6310400000002</v>
      </c>
      <c r="S76" s="381">
        <f t="shared" si="35"/>
        <v>3063.4432400000005</v>
      </c>
      <c r="T76" s="381">
        <f t="shared" si="35"/>
        <v>2738.5941440000006</v>
      </c>
      <c r="U76" s="194">
        <f>'ESS Jul 2018'!BI53</f>
        <v>0</v>
      </c>
      <c r="V76" s="195" t="str">
        <f>'ESS Jul 2018'!BJ53</f>
        <v>n</v>
      </c>
    </row>
    <row r="77" spans="1:22" ht="14" x14ac:dyDescent="0.15">
      <c r="A77" s="175" t="str">
        <f>'ESS Jul 2018'!K54</f>
        <v>Powerdirect</v>
      </c>
      <c r="B77" s="15" t="str">
        <f>'ESS Jul 2018'!L54</f>
        <v>Market offer</v>
      </c>
      <c r="C77" s="176">
        <f>91*'ESS Jul 2018'!M54/100</f>
        <v>129.22</v>
      </c>
      <c r="D77" s="176">
        <f>($C$59*$C$60)*'ESS Jul 2018'!N54/100</f>
        <v>323.37</v>
      </c>
      <c r="E77" s="176">
        <v>0</v>
      </c>
      <c r="F77" s="176">
        <v>0</v>
      </c>
      <c r="G77" s="176">
        <f>($C$59*$C$61)*'ESS Jul 2018'!AH54/100</f>
        <v>188.62200000000001</v>
      </c>
      <c r="H77" s="176">
        <f>($C$59*$C$62)*'ESS Jul 2018'!W54/100</f>
        <v>68.256</v>
      </c>
      <c r="I77" s="176">
        <f t="shared" si="31"/>
        <v>709.46799999999996</v>
      </c>
      <c r="J77" s="177">
        <f t="shared" si="32"/>
        <v>2320.9919999999997</v>
      </c>
      <c r="K77" s="178">
        <f t="shared" si="33"/>
        <v>2837.8719999999998</v>
      </c>
      <c r="L77" s="178">
        <f t="shared" si="30"/>
        <v>3121.6592000000001</v>
      </c>
      <c r="M77" s="179">
        <f>'ESS Jul 2018'!AW54</f>
        <v>0</v>
      </c>
      <c r="N77" s="179">
        <f>'ESS Jul 2018'!AX54</f>
        <v>0</v>
      </c>
      <c r="O77" s="179">
        <f>'ESS Jul 2018'!AY54</f>
        <v>0</v>
      </c>
      <c r="P77" s="179">
        <f>'ESS Jul 2018'!AZ54</f>
        <v>25</v>
      </c>
      <c r="Q77" s="180">
        <f t="shared" si="36"/>
        <v>2837.8719999999998</v>
      </c>
      <c r="R77" s="180">
        <f>(Q77-(J77*P77/100))</f>
        <v>2257.6239999999998</v>
      </c>
      <c r="S77" s="381">
        <f t="shared" si="35"/>
        <v>3121.6592000000001</v>
      </c>
      <c r="T77" s="381">
        <f t="shared" si="35"/>
        <v>2483.3863999999999</v>
      </c>
      <c r="U77" s="194">
        <f>'ESS Jul 2018'!BI54</f>
        <v>0</v>
      </c>
      <c r="V77" s="195" t="str">
        <f>'ESS Jul 2018'!BJ54</f>
        <v>n</v>
      </c>
    </row>
    <row r="78" spans="1:22" ht="14" x14ac:dyDescent="0.15">
      <c r="A78" s="175" t="str">
        <f>'ESS Jul 2018'!K55</f>
        <v>Powershop</v>
      </c>
      <c r="B78" s="15" t="str">
        <f>'ESS Jul 2018'!L55</f>
        <v>Power Saver</v>
      </c>
      <c r="C78" s="176">
        <f>91*'ESS Jul 2018'!M55/100</f>
        <v>137.137</v>
      </c>
      <c r="D78" s="176">
        <f>($C$59*$C$60)*'ESS Jul 2018'!N55/100</f>
        <v>271.98</v>
      </c>
      <c r="E78" s="176">
        <v>0</v>
      </c>
      <c r="F78" s="176">
        <v>0</v>
      </c>
      <c r="G78" s="176">
        <f>($C$59*$C$61)*'ESS Jul 2018'!AH55/100</f>
        <v>146.82599999999999</v>
      </c>
      <c r="H78" s="176">
        <f>($C$59*$C$62)*'ESS Jul 2018'!W55/100</f>
        <v>72.900000000000006</v>
      </c>
      <c r="I78" s="176">
        <f t="shared" si="31"/>
        <v>628.84299999999996</v>
      </c>
      <c r="J78" s="177">
        <f t="shared" si="32"/>
        <v>1966.8239999999998</v>
      </c>
      <c r="K78" s="178">
        <f t="shared" si="33"/>
        <v>2515.3719999999998</v>
      </c>
      <c r="L78" s="178">
        <f t="shared" si="30"/>
        <v>2766.9092000000001</v>
      </c>
      <c r="M78" s="179">
        <f>'ESS Jul 2018'!AW55</f>
        <v>0</v>
      </c>
      <c r="N78" s="179">
        <f>'ESS Jul 2018'!AX55</f>
        <v>0</v>
      </c>
      <c r="O78" s="179">
        <f>'ESS Jul 2018'!AY55</f>
        <v>12</v>
      </c>
      <c r="P78" s="179">
        <f>'ESS Jul 2018'!AZ55</f>
        <v>0</v>
      </c>
      <c r="Q78" s="180">
        <f>K78-(K78*M78/100)</f>
        <v>2515.3719999999998</v>
      </c>
      <c r="R78" s="180">
        <f>(Q78-(Q78*O78/100))</f>
        <v>2213.52736</v>
      </c>
      <c r="S78" s="381">
        <f t="shared" si="35"/>
        <v>2766.9092000000001</v>
      </c>
      <c r="T78" s="381">
        <f t="shared" si="35"/>
        <v>2434.8800960000003</v>
      </c>
      <c r="U78" s="194">
        <f>'ESS Jul 2018'!BI55</f>
        <v>0</v>
      </c>
      <c r="V78" s="195" t="str">
        <f>'ESS Jul 2018'!BJ55</f>
        <v>n</v>
      </c>
    </row>
    <row r="79" spans="1:22" ht="14" x14ac:dyDescent="0.15">
      <c r="A79" s="175" t="str">
        <f>'ESS Jul 2018'!K56</f>
        <v>Red Energy</v>
      </c>
      <c r="B79" s="15" t="str">
        <f>'ESS Jul 2018'!L56</f>
        <v>Living Energy Saver</v>
      </c>
      <c r="C79" s="176">
        <f>91*'ESS Jul 2018'!M56/100</f>
        <v>127.4</v>
      </c>
      <c r="D79" s="176">
        <f>($C$59*$C$60)*'ESS Jul 2018'!N56/100</f>
        <v>279</v>
      </c>
      <c r="E79" s="176">
        <v>0</v>
      </c>
      <c r="F79" s="176">
        <v>0</v>
      </c>
      <c r="G79" s="176">
        <f>($C$59*$C$61)*'ESS Jul 2018'!AH56/100</f>
        <v>164.53799999999998</v>
      </c>
      <c r="H79" s="176">
        <f>($C$59*$C$62)*'ESS Jul 2018'!W56/100</f>
        <v>61.2</v>
      </c>
      <c r="I79" s="176">
        <f t="shared" si="31"/>
        <v>632.13800000000003</v>
      </c>
      <c r="J79" s="177">
        <f t="shared" si="32"/>
        <v>2018.9520000000002</v>
      </c>
      <c r="K79" s="178">
        <f t="shared" si="33"/>
        <v>2528.5520000000001</v>
      </c>
      <c r="L79" s="178">
        <f t="shared" si="30"/>
        <v>2781.4072000000006</v>
      </c>
      <c r="M79" s="179">
        <f>'ESS Jul 2018'!AW56</f>
        <v>0</v>
      </c>
      <c r="N79" s="179">
        <f>'ESS Jul 2018'!AX56</f>
        <v>0</v>
      </c>
      <c r="O79" s="179">
        <f>'ESS Jul 2018'!AY56</f>
        <v>10</v>
      </c>
      <c r="P79" s="179">
        <f>'ESS Jul 2018'!AZ56</f>
        <v>0</v>
      </c>
      <c r="Q79" s="180">
        <f t="shared" ref="Q79:Q84" si="37">K79</f>
        <v>2528.5520000000001</v>
      </c>
      <c r="R79" s="180">
        <f>(Q79-(Q79*O79/100))</f>
        <v>2275.6968000000002</v>
      </c>
      <c r="S79" s="381">
        <f t="shared" si="35"/>
        <v>2781.4072000000006</v>
      </c>
      <c r="T79" s="381">
        <f t="shared" si="35"/>
        <v>2503.2664800000002</v>
      </c>
      <c r="U79" s="194">
        <f>'ESS Jul 2018'!BI56</f>
        <v>0</v>
      </c>
      <c r="V79" s="195" t="str">
        <f>'ESS Jul 2018'!BJ56</f>
        <v>n</v>
      </c>
    </row>
    <row r="80" spans="1:22" ht="14" x14ac:dyDescent="0.15">
      <c r="A80" s="175" t="str">
        <f>'ESS Jul 2018'!K57</f>
        <v>Simply Energy</v>
      </c>
      <c r="B80" s="15" t="str">
        <f>'ESS Jul 2018'!L57</f>
        <v>Plus</v>
      </c>
      <c r="C80" s="176">
        <f>91*'ESS Jul 2018'!M57/100</f>
        <v>122.86820000000002</v>
      </c>
      <c r="D80" s="176">
        <f>($C$59*$C$60)*'ESS Jul 2018'!N57/100</f>
        <v>303.3</v>
      </c>
      <c r="E80" s="176">
        <v>0</v>
      </c>
      <c r="F80" s="176">
        <v>0</v>
      </c>
      <c r="G80" s="176">
        <f>($C$59*$C$61)*'ESS Jul 2018'!AH57/100</f>
        <v>170.96400000000003</v>
      </c>
      <c r="H80" s="176">
        <f>($C$59*$C$62)*'ESS Jul 2018'!W57/100</f>
        <v>64.944000000000003</v>
      </c>
      <c r="I80" s="176">
        <f t="shared" si="31"/>
        <v>662.07619999999997</v>
      </c>
      <c r="J80" s="177">
        <f t="shared" si="32"/>
        <v>2156.8319999999999</v>
      </c>
      <c r="K80" s="178">
        <f t="shared" si="33"/>
        <v>2648.3047999999999</v>
      </c>
      <c r="L80" s="178">
        <f t="shared" si="30"/>
        <v>2913.13528</v>
      </c>
      <c r="M80" s="179">
        <f>'ESS Jul 2018'!AW57</f>
        <v>0</v>
      </c>
      <c r="N80" s="179">
        <f>'ESS Jul 2018'!AX57</f>
        <v>0</v>
      </c>
      <c r="O80" s="179">
        <f>'ESS Jul 2018'!AY57</f>
        <v>0</v>
      </c>
      <c r="P80" s="179">
        <f>'ESS Jul 2018'!AZ57</f>
        <v>18</v>
      </c>
      <c r="Q80" s="180">
        <f t="shared" si="37"/>
        <v>2648.3047999999999</v>
      </c>
      <c r="R80" s="180">
        <f>(Q80-(J80*P80/100))</f>
        <v>2260.0750399999997</v>
      </c>
      <c r="S80" s="381">
        <f t="shared" si="35"/>
        <v>2913.13528</v>
      </c>
      <c r="T80" s="381">
        <f t="shared" si="35"/>
        <v>2486.0825439999999</v>
      </c>
      <c r="U80" s="194">
        <f>'ESS Jul 2018'!BI57</f>
        <v>0</v>
      </c>
      <c r="V80" s="195" t="str">
        <f>'ESS Jul 2018'!BJ57</f>
        <v>n</v>
      </c>
    </row>
    <row r="81" spans="1:22" ht="14" x14ac:dyDescent="0.15">
      <c r="A81" s="175" t="str">
        <f>'ESS Jul 2018'!K58</f>
        <v>Sumo Power</v>
      </c>
      <c r="B81" s="15" t="str">
        <f>'ESS Jul 2018'!L58</f>
        <v xml:space="preserve">Pay on time </v>
      </c>
      <c r="C81" s="176">
        <f>91*'ESS Jul 2018'!M58/100</f>
        <v>147.93232999999998</v>
      </c>
      <c r="D81" s="176">
        <f>($C$59*$C$60)*'ESS Jul 2018'!N58/100</f>
        <v>294.12</v>
      </c>
      <c r="E81" s="176">
        <v>0</v>
      </c>
      <c r="F81" s="176">
        <v>0</v>
      </c>
      <c r="G81" s="176">
        <f>($C$59*$C$61)*'ESS Jul 2018'!AH58/100</f>
        <v>176.47200000000001</v>
      </c>
      <c r="H81" s="176">
        <f>($C$59*$C$62)*'ESS Jul 2018'!W58/100</f>
        <v>65.951999999999998</v>
      </c>
      <c r="I81" s="176">
        <f t="shared" si="31"/>
        <v>684.47632999999996</v>
      </c>
      <c r="J81" s="177">
        <f t="shared" si="32"/>
        <v>2146.1759999999999</v>
      </c>
      <c r="K81" s="178">
        <f t="shared" si="33"/>
        <v>2737.9053199999998</v>
      </c>
      <c r="L81" s="178">
        <f t="shared" si="30"/>
        <v>3011.6958520000003</v>
      </c>
      <c r="M81" s="179">
        <f>'ESS Jul 2018'!AW58</f>
        <v>0</v>
      </c>
      <c r="N81" s="179">
        <f>'ESS Jul 2018'!AX58</f>
        <v>0</v>
      </c>
      <c r="O81" s="179">
        <f>'ESS Jul 2018'!AY58</f>
        <v>0</v>
      </c>
      <c r="P81" s="179">
        <f>'ESS Jul 2018'!AZ58</f>
        <v>27</v>
      </c>
      <c r="Q81" s="180">
        <f t="shared" si="37"/>
        <v>2737.9053199999998</v>
      </c>
      <c r="R81" s="180">
        <f>(Q81-(J81*P81/100))</f>
        <v>2158.4377999999997</v>
      </c>
      <c r="S81" s="381">
        <f t="shared" ref="S81" si="38">K81*1.1</f>
        <v>3011.6958520000003</v>
      </c>
      <c r="T81" s="381">
        <f t="shared" si="35"/>
        <v>2374.2815799999998</v>
      </c>
      <c r="U81" s="194">
        <f>'ESS Jul 2018'!BI58</f>
        <v>0</v>
      </c>
      <c r="V81" s="195" t="str">
        <f>'ESS Jul 2018'!BJ58</f>
        <v>n</v>
      </c>
    </row>
    <row r="82" spans="1:22" ht="14" x14ac:dyDescent="0.15">
      <c r="A82" s="175" t="str">
        <f>'ESS Jul 2018'!K59</f>
        <v>1st Energy</v>
      </c>
      <c r="B82" s="15" t="str">
        <f>'ESS Jul 2018'!L59</f>
        <v>Market offer</v>
      </c>
      <c r="C82" s="176">
        <f>91*'ESS Jul 2018'!M59/100</f>
        <v>138.33820000000003</v>
      </c>
      <c r="D82" s="176">
        <f>($C$59*$C$60)*'ESS Jul 2018'!N59/100</f>
        <v>355.68</v>
      </c>
      <c r="E82" s="176">
        <v>0</v>
      </c>
      <c r="F82" s="176">
        <v>0</v>
      </c>
      <c r="G82" s="176">
        <f>($C$59*$C$61)*'ESS Jul 2018'!AH59/100</f>
        <v>213.40800000000002</v>
      </c>
      <c r="H82" s="176">
        <f>($C$59*$C$62)*'ESS Jul 2018'!W59/100</f>
        <v>76.067999999999998</v>
      </c>
      <c r="I82" s="176">
        <f t="shared" ref="I82:I84" si="39">SUM(C82:H82)</f>
        <v>783.49420000000009</v>
      </c>
      <c r="J82" s="177">
        <f t="shared" ref="J82:J84" si="40">(I82-C82)*4</f>
        <v>2580.6240000000003</v>
      </c>
      <c r="K82" s="178">
        <f t="shared" ref="K82:K84" si="41">I82*4</f>
        <v>3133.9768000000004</v>
      </c>
      <c r="L82" s="178">
        <f t="shared" si="30"/>
        <v>3447.3744800000009</v>
      </c>
      <c r="M82" s="179">
        <f>'ESS Jul 2018'!AW59</f>
        <v>0</v>
      </c>
      <c r="N82" s="179">
        <f>'ESS Jul 2018'!AX59</f>
        <v>0</v>
      </c>
      <c r="O82" s="179">
        <f>'ESS Jul 2018'!AY59</f>
        <v>0</v>
      </c>
      <c r="P82" s="179">
        <f>'ESS Jul 2018'!AZ59</f>
        <v>22</v>
      </c>
      <c r="Q82" s="180">
        <f t="shared" si="37"/>
        <v>3133.9768000000004</v>
      </c>
      <c r="R82" s="180">
        <f>(Q82-(J82*P82/100))</f>
        <v>2566.2395200000001</v>
      </c>
      <c r="S82" s="381">
        <f t="shared" ref="S82:S84" si="42">K82*1.1</f>
        <v>3447.3744800000009</v>
      </c>
      <c r="T82" s="381">
        <f t="shared" ref="T82:T84" si="43">R82*1.1</f>
        <v>2822.8634720000005</v>
      </c>
      <c r="U82" s="194">
        <f>'ESS Jul 2018'!BI59</f>
        <v>0</v>
      </c>
      <c r="V82" s="195" t="str">
        <f>'ESS Jul 2018'!BJ59</f>
        <v>n</v>
      </c>
    </row>
    <row r="83" spans="1:22" ht="14" x14ac:dyDescent="0.15">
      <c r="A83" s="175" t="str">
        <f>'ESS Jul 2018'!K60</f>
        <v>Amaysim</v>
      </c>
      <c r="B83" s="15" t="str">
        <f>'ESS Jul 2018'!L60</f>
        <v>Electricity 2</v>
      </c>
      <c r="C83" s="176">
        <f>91*'ESS Jul 2018'!M60/100</f>
        <v>133.77000000000001</v>
      </c>
      <c r="D83" s="176">
        <f>($C$59*$C$60)*'ESS Jul 2018'!N60/100</f>
        <v>387.9</v>
      </c>
      <c r="E83" s="176">
        <v>0</v>
      </c>
      <c r="F83" s="176">
        <v>0</v>
      </c>
      <c r="G83" s="176">
        <f>($C$59*$C$61)*'ESS Jul 2018'!AH60/100</f>
        <v>224.1</v>
      </c>
      <c r="H83" s="176">
        <f>($C$59*$C$62)*'ESS Jul 2018'!W60/100</f>
        <v>108</v>
      </c>
      <c r="I83" s="176">
        <f t="shared" si="39"/>
        <v>853.77</v>
      </c>
      <c r="J83" s="177">
        <f t="shared" si="40"/>
        <v>2880</v>
      </c>
      <c r="K83" s="178">
        <f t="shared" si="41"/>
        <v>3415.08</v>
      </c>
      <c r="L83" s="178">
        <f t="shared" si="30"/>
        <v>3756.5880000000002</v>
      </c>
      <c r="M83" s="179">
        <f>'ESS Jul 2018'!AW60</f>
        <v>0</v>
      </c>
      <c r="N83" s="179">
        <f>'ESS Jul 2018'!AX60</f>
        <v>0</v>
      </c>
      <c r="O83" s="179">
        <f>'ESS Jul 2018'!AY60</f>
        <v>40</v>
      </c>
      <c r="P83" s="179">
        <f>'ESS Jul 2018'!AZ60</f>
        <v>0</v>
      </c>
      <c r="Q83" s="180">
        <f t="shared" si="37"/>
        <v>3415.08</v>
      </c>
      <c r="R83" s="180">
        <f>(Q83-(Q83*O83/100))</f>
        <v>2049.0479999999998</v>
      </c>
      <c r="S83" s="381">
        <f t="shared" si="42"/>
        <v>3756.5880000000002</v>
      </c>
      <c r="T83" s="381">
        <f t="shared" si="43"/>
        <v>2253.9528</v>
      </c>
      <c r="U83" s="194">
        <f>'ESS Jul 2018'!BI60</f>
        <v>0</v>
      </c>
      <c r="V83" s="195" t="str">
        <f>'ESS Jul 2018'!BJ60</f>
        <v>n</v>
      </c>
    </row>
    <row r="84" spans="1:22" ht="15" thickBot="1" x14ac:dyDescent="0.2">
      <c r="A84" s="184" t="str">
        <f>'ESS Jul 2018'!K61</f>
        <v>Q Energy</v>
      </c>
      <c r="B84" s="185" t="str">
        <f>'ESS Jul 2018'!L61</f>
        <v>Flexi Saver Home</v>
      </c>
      <c r="C84" s="186">
        <f>91*'ESS Jul 2018'!M61/100</f>
        <v>130.13</v>
      </c>
      <c r="D84" s="186">
        <f>($C$59*$C$60)*'ESS Jul 2018'!N61/100</f>
        <v>222.75</v>
      </c>
      <c r="E84" s="186">
        <v>0</v>
      </c>
      <c r="F84" s="186">
        <v>0</v>
      </c>
      <c r="G84" s="186">
        <f>($C$59*$C$61)*'ESS Jul 2018'!AH61/100</f>
        <v>125.631</v>
      </c>
      <c r="H84" s="186">
        <f>($C$59*$C$62)*'ESS Jul 2018'!W61/100</f>
        <v>46.332000000000001</v>
      </c>
      <c r="I84" s="186">
        <f t="shared" si="39"/>
        <v>524.84299999999996</v>
      </c>
      <c r="J84" s="187">
        <f t="shared" si="40"/>
        <v>1578.8519999999999</v>
      </c>
      <c r="K84" s="188">
        <f t="shared" si="41"/>
        <v>2099.3719999999998</v>
      </c>
      <c r="L84" s="188">
        <f t="shared" si="30"/>
        <v>2309.3092000000001</v>
      </c>
      <c r="M84" s="189">
        <f>'ESS Jul 2018'!AW61</f>
        <v>0</v>
      </c>
      <c r="N84" s="189">
        <f>'ESS Jul 2018'!AX61</f>
        <v>0</v>
      </c>
      <c r="O84" s="189">
        <f>'ESS Jul 2018'!AY61</f>
        <v>0</v>
      </c>
      <c r="P84" s="189">
        <f>'ESS Jul 2018'!AZ61</f>
        <v>0</v>
      </c>
      <c r="Q84" s="190">
        <f t="shared" si="37"/>
        <v>2099.3719999999998</v>
      </c>
      <c r="R84" s="190">
        <f>Q84</f>
        <v>2099.3719999999998</v>
      </c>
      <c r="S84" s="382">
        <f t="shared" si="42"/>
        <v>2309.3092000000001</v>
      </c>
      <c r="T84" s="382">
        <f t="shared" si="43"/>
        <v>2309.3092000000001</v>
      </c>
      <c r="U84" s="196">
        <f>'ESS Jul 2018'!BI61</f>
        <v>24</v>
      </c>
      <c r="V84" s="197" t="str">
        <f>'ESS Jul 2018'!BJ61</f>
        <v>n</v>
      </c>
    </row>
  </sheetData>
  <sheetProtection algorithmName="SHA-512" hashValue="TyWDsfwpeur/vtJDIo79X/ww+HNZmWVZVTTXOEwDHgZ9yRC68gFUIVzR7a46ecn0Zd70N5y5v3LKXP+eolrv9g==" saltValue="SrSW3X4Cx+bNoEo8OaGGbA==" spinCount="100000" sheet="1" objects="1" scenarios="1"/>
  <pageMargins left="0.75" right="0.75" top="1" bottom="1" header="0.5" footer="0.5"/>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927BD6-7DF8-7B41-96F2-B2B75ABFFCAD}">
  <sheetPr codeName="Sheet9"/>
  <dimension ref="A1:V84"/>
  <sheetViews>
    <sheetView topLeftCell="A2" workbookViewId="0">
      <selection activeCell="L25" sqref="L25"/>
    </sheetView>
  </sheetViews>
  <sheetFormatPr baseColWidth="10" defaultRowHeight="14" x14ac:dyDescent="0.15"/>
  <cols>
    <col min="1" max="2" width="20.33203125" style="231" customWidth="1"/>
    <col min="3" max="9" width="12.1640625" style="231" customWidth="1"/>
    <col min="10" max="11" width="12.1640625" style="231" hidden="1" customWidth="1"/>
    <col min="12" max="16" width="12.1640625" style="231" customWidth="1"/>
    <col min="17" max="18" width="12.1640625" style="231" hidden="1" customWidth="1"/>
    <col min="19" max="22" width="12.1640625" style="231" customWidth="1"/>
    <col min="23" max="16384" width="10.83203125" style="231"/>
  </cols>
  <sheetData>
    <row r="1" spans="1:22" x14ac:dyDescent="0.15">
      <c r="A1" s="231" t="s">
        <v>561</v>
      </c>
    </row>
    <row r="2" spans="1:22" x14ac:dyDescent="0.15">
      <c r="A2" s="233" t="s">
        <v>511</v>
      </c>
    </row>
    <row r="3" spans="1:22" ht="15" thickBot="1" x14ac:dyDescent="0.2">
      <c r="G3" s="234"/>
    </row>
    <row r="4" spans="1:22" x14ac:dyDescent="0.15">
      <c r="A4" s="166" t="s">
        <v>639</v>
      </c>
      <c r="B4" s="167"/>
      <c r="C4" s="167"/>
      <c r="D4" s="167"/>
      <c r="E4" s="167"/>
      <c r="F4" s="167"/>
      <c r="G4" s="167"/>
      <c r="H4" s="167"/>
      <c r="I4" s="167"/>
      <c r="J4" s="167"/>
      <c r="K4" s="167"/>
      <c r="L4" s="167"/>
      <c r="M4" s="167"/>
      <c r="N4" s="167"/>
      <c r="O4" s="167"/>
      <c r="P4" s="167"/>
      <c r="Q4" s="167"/>
      <c r="R4" s="167"/>
      <c r="S4" s="167"/>
      <c r="T4" s="167"/>
      <c r="U4" s="167"/>
      <c r="V4" s="173"/>
    </row>
    <row r="5" spans="1:22" x14ac:dyDescent="0.15">
      <c r="A5" s="168" t="s">
        <v>247</v>
      </c>
      <c r="B5" s="78"/>
      <c r="C5" s="164">
        <v>1500</v>
      </c>
      <c r="D5" s="78"/>
      <c r="E5" s="78"/>
      <c r="F5" s="78"/>
      <c r="G5" s="78"/>
      <c r="H5" s="78"/>
      <c r="I5" s="78"/>
      <c r="J5" s="78"/>
      <c r="K5" s="78"/>
      <c r="L5" s="78"/>
      <c r="M5" s="78"/>
      <c r="N5" s="78"/>
      <c r="O5" s="78"/>
      <c r="P5" s="78"/>
      <c r="Q5" s="78"/>
      <c r="R5" s="78"/>
      <c r="S5" s="78"/>
      <c r="T5" s="78"/>
      <c r="U5" s="78"/>
      <c r="V5" s="174"/>
    </row>
    <row r="6" spans="1:22" x14ac:dyDescent="0.15">
      <c r="A6" s="168"/>
      <c r="B6" s="78"/>
      <c r="C6" s="78"/>
      <c r="D6" s="78"/>
      <c r="E6" s="78"/>
      <c r="F6" s="78"/>
      <c r="G6" s="78"/>
      <c r="H6" s="78"/>
      <c r="I6" s="78"/>
      <c r="J6" s="78"/>
      <c r="K6" s="78"/>
      <c r="L6" s="78"/>
      <c r="M6" s="78"/>
      <c r="N6" s="78"/>
      <c r="O6" s="78"/>
      <c r="P6" s="78"/>
      <c r="Q6" s="78"/>
      <c r="R6" s="78"/>
      <c r="S6" s="78"/>
      <c r="T6" s="78"/>
      <c r="U6" s="78"/>
      <c r="V6" s="174"/>
    </row>
    <row r="7" spans="1:22" ht="75" x14ac:dyDescent="0.15">
      <c r="A7" s="363" t="s">
        <v>248</v>
      </c>
      <c r="B7" s="364" t="s">
        <v>249</v>
      </c>
      <c r="C7" s="365" t="s">
        <v>250</v>
      </c>
      <c r="D7" s="365" t="s">
        <v>251</v>
      </c>
      <c r="E7" s="365" t="s">
        <v>597</v>
      </c>
      <c r="F7" s="388" t="s">
        <v>598</v>
      </c>
      <c r="G7" s="365" t="s">
        <v>599</v>
      </c>
      <c r="H7" s="366" t="s">
        <v>398</v>
      </c>
      <c r="I7" s="365" t="s">
        <v>746</v>
      </c>
      <c r="J7" s="366" t="s">
        <v>303</v>
      </c>
      <c r="K7" s="367" t="s">
        <v>600</v>
      </c>
      <c r="L7" s="367" t="s">
        <v>1070</v>
      </c>
      <c r="M7" s="368" t="s">
        <v>361</v>
      </c>
      <c r="N7" s="368" t="s">
        <v>287</v>
      </c>
      <c r="O7" s="368" t="s">
        <v>275</v>
      </c>
      <c r="P7" s="368" t="s">
        <v>335</v>
      </c>
      <c r="Q7" s="369" t="s">
        <v>239</v>
      </c>
      <c r="R7" s="369" t="s">
        <v>240</v>
      </c>
      <c r="S7" s="369" t="s">
        <v>334</v>
      </c>
      <c r="T7" s="369" t="s">
        <v>428</v>
      </c>
      <c r="U7" s="368" t="s">
        <v>276</v>
      </c>
      <c r="V7" s="370" t="s">
        <v>509</v>
      </c>
    </row>
    <row r="8" spans="1:22" x14ac:dyDescent="0.15">
      <c r="A8" s="163" t="str">
        <f>'AG Jul 2018'!K2</f>
        <v>Energy Locals</v>
      </c>
      <c r="B8" s="158" t="str">
        <f>'AG Jul 2018'!L2</f>
        <v>Simple Saver</v>
      </c>
      <c r="C8" s="201">
        <f>91*'AG Jul 2018'!M2/100</f>
        <v>83.72</v>
      </c>
      <c r="D8" s="201">
        <f>$C$5*'AG Jul 2018'!N2/100</f>
        <v>322.34999999999997</v>
      </c>
      <c r="E8" s="201">
        <v>0</v>
      </c>
      <c r="F8" s="201">
        <v>0</v>
      </c>
      <c r="G8" s="201">
        <v>0</v>
      </c>
      <c r="H8" s="201">
        <v>0</v>
      </c>
      <c r="I8" s="201">
        <f>SUM(C8:H8)</f>
        <v>406.06999999999994</v>
      </c>
      <c r="J8" s="177">
        <f>(I8-C8)*4</f>
        <v>1289.3999999999996</v>
      </c>
      <c r="K8" s="261">
        <f>I8*4</f>
        <v>1624.2799999999997</v>
      </c>
      <c r="L8" s="181">
        <f>K8*1.1</f>
        <v>1786.7079999999999</v>
      </c>
      <c r="M8" s="158">
        <f>'AG Jul 2018'!AW2</f>
        <v>0</v>
      </c>
      <c r="N8" s="158">
        <f>'AG Jul 2018'!AX2</f>
        <v>0</v>
      </c>
      <c r="O8" s="158">
        <f>'AG Jul 2018'!AY2</f>
        <v>0</v>
      </c>
      <c r="P8" s="158">
        <f>'AG Jul 2018'!AZ2</f>
        <v>0</v>
      </c>
      <c r="Q8" s="180">
        <f>K8</f>
        <v>1624.2799999999997</v>
      </c>
      <c r="R8" s="180">
        <f>Q8</f>
        <v>1624.2799999999997</v>
      </c>
      <c r="S8" s="381">
        <f>Q8*1.1</f>
        <v>1786.7079999999999</v>
      </c>
      <c r="T8" s="381">
        <f>R8*1.1</f>
        <v>1786.7079999999999</v>
      </c>
      <c r="U8" s="202">
        <f>'AG Jul 2018'!BI2</f>
        <v>0</v>
      </c>
      <c r="V8" s="203" t="str">
        <f>'AG Jul 2018'!BJ2</f>
        <v>n</v>
      </c>
    </row>
    <row r="9" spans="1:22" x14ac:dyDescent="0.15">
      <c r="A9" s="163" t="str">
        <f>'AG Jul 2018'!K3</f>
        <v>AGL</v>
      </c>
      <c r="B9" s="158" t="str">
        <f>'AG Jul 2018'!L3</f>
        <v xml:space="preserve">Savers </v>
      </c>
      <c r="C9" s="201">
        <f>91*'AG Jul 2018'!M3/100</f>
        <v>76.44</v>
      </c>
      <c r="D9" s="201">
        <f>$C$5*'AG Jul 2018'!N3/100</f>
        <v>433.5</v>
      </c>
      <c r="E9" s="201">
        <v>0</v>
      </c>
      <c r="F9" s="201">
        <v>0</v>
      </c>
      <c r="G9" s="201">
        <v>0</v>
      </c>
      <c r="H9" s="201">
        <v>0</v>
      </c>
      <c r="I9" s="201">
        <f t="shared" ref="I9:I23" si="0">SUM(C9:H9)</f>
        <v>509.94</v>
      </c>
      <c r="J9" s="177">
        <f t="shared" ref="J9:J24" si="1">(I9-C9)*4</f>
        <v>1734</v>
      </c>
      <c r="K9" s="261">
        <f t="shared" ref="K9:K24" si="2">I9*4</f>
        <v>2039.76</v>
      </c>
      <c r="L9" s="181">
        <f t="shared" ref="L9:L27" si="3">K9*1.1</f>
        <v>2243.7360000000003</v>
      </c>
      <c r="M9" s="158">
        <f>'AG Jul 2018'!AW3</f>
        <v>0</v>
      </c>
      <c r="N9" s="158">
        <f>'AG Jul 2018'!AX3</f>
        <v>0</v>
      </c>
      <c r="O9" s="158">
        <f>'AG Jul 2018'!AY3</f>
        <v>0</v>
      </c>
      <c r="P9" s="158">
        <f>'AG Jul 2018'!AZ3</f>
        <v>20</v>
      </c>
      <c r="Q9" s="180">
        <f t="shared" ref="Q9:Q27" si="4">K9</f>
        <v>2039.76</v>
      </c>
      <c r="R9" s="180">
        <f>(Q9-(J9*P9/100))</f>
        <v>1692.96</v>
      </c>
      <c r="S9" s="381">
        <f t="shared" ref="S9:T24" si="5">Q9*1.1</f>
        <v>2243.7360000000003</v>
      </c>
      <c r="T9" s="381">
        <f t="shared" si="5"/>
        <v>1862.2560000000001</v>
      </c>
      <c r="U9" s="202">
        <f>'AG Jul 2018'!BI3</f>
        <v>0</v>
      </c>
      <c r="V9" s="203" t="str">
        <f>'AG Jul 2018'!BJ3</f>
        <v>n</v>
      </c>
    </row>
    <row r="10" spans="1:22" x14ac:dyDescent="0.15">
      <c r="A10" s="163" t="str">
        <f>'AG Jul 2018'!K4</f>
        <v>Alinta Energy</v>
      </c>
      <c r="B10" s="158" t="str">
        <f>'AG Jul 2018'!L4</f>
        <v>Fair Deal</v>
      </c>
      <c r="C10" s="201">
        <f>91*'AG Jul 2018'!M4/100</f>
        <v>76.44</v>
      </c>
      <c r="D10" s="201">
        <f>IF($C$5&gt;='AG Jul 2018'!P4,('AG Jul 2018'!P4*'AG Jul 2018'!N4/100),($C$5*'AG Jul 2018'!N4/100))</f>
        <v>293.39999999999998</v>
      </c>
      <c r="E10" s="201">
        <f>IF($C$5&lt;'AG Jul 2018'!P4,0,IF(($C$5)&lt;='AG Jul 2018'!R4,(($C$5-'AG Jul 2018'!P4)*'AG Jul 2018'!Q4/100),(('AG Jul 2018'!R4-'AG Jul 2018'!P4)*'AG Jul 2018'!Q4/100)))</f>
        <v>146.69999999999999</v>
      </c>
      <c r="F10" s="201">
        <v>0</v>
      </c>
      <c r="G10" s="201">
        <v>0</v>
      </c>
      <c r="H10" s="201">
        <f>IF(($C$5&lt;'AG Jul 2018'!R4),(0),($C$5-'AG Jul 2018'!R4)*'AG Jul 2018'!S4/100)</f>
        <v>0</v>
      </c>
      <c r="I10" s="201">
        <f t="shared" si="0"/>
        <v>516.54</v>
      </c>
      <c r="J10" s="177">
        <f t="shared" si="1"/>
        <v>1760.3999999999999</v>
      </c>
      <c r="K10" s="261">
        <f t="shared" si="2"/>
        <v>2066.16</v>
      </c>
      <c r="L10" s="181">
        <f t="shared" si="3"/>
        <v>2272.7759999999998</v>
      </c>
      <c r="M10" s="158">
        <f>'AG Jul 2018'!AW4</f>
        <v>0</v>
      </c>
      <c r="N10" s="158">
        <f>'AG Jul 2018'!AX4</f>
        <v>0</v>
      </c>
      <c r="O10" s="158">
        <f>'AG Jul 2018'!AY4</f>
        <v>0</v>
      </c>
      <c r="P10" s="158">
        <f>'AG Jul 2018'!AZ4</f>
        <v>27</v>
      </c>
      <c r="Q10" s="180">
        <f t="shared" si="4"/>
        <v>2066.16</v>
      </c>
      <c r="R10" s="180">
        <f>(Q10-(J10*P10/100))</f>
        <v>1590.8519999999999</v>
      </c>
      <c r="S10" s="381">
        <f t="shared" si="5"/>
        <v>2272.7759999999998</v>
      </c>
      <c r="T10" s="381">
        <f t="shared" si="5"/>
        <v>1749.9372000000001</v>
      </c>
      <c r="U10" s="202">
        <f>'AG Jul 2018'!BI4</f>
        <v>0</v>
      </c>
      <c r="V10" s="203" t="str">
        <f>'AG Jul 2018'!BJ4</f>
        <v>n</v>
      </c>
    </row>
    <row r="11" spans="1:22" x14ac:dyDescent="0.15">
      <c r="A11" s="163" t="str">
        <f>'AG Jul 2018'!K5</f>
        <v>Click Energy</v>
      </c>
      <c r="B11" s="158" t="str">
        <f>'AG Jul 2018'!L5</f>
        <v>Agate</v>
      </c>
      <c r="C11" s="201">
        <f>91*'AG Jul 2018'!M5/100</f>
        <v>81.900000000000006</v>
      </c>
      <c r="D11" s="201">
        <f>$C$5*'AG Jul 2018'!N5/100</f>
        <v>574.49999999999989</v>
      </c>
      <c r="E11" s="201">
        <v>0</v>
      </c>
      <c r="F11" s="201">
        <v>0</v>
      </c>
      <c r="G11" s="201">
        <v>0</v>
      </c>
      <c r="H11" s="201">
        <v>0</v>
      </c>
      <c r="I11" s="201">
        <f t="shared" si="0"/>
        <v>656.39999999999986</v>
      </c>
      <c r="J11" s="177">
        <f t="shared" si="1"/>
        <v>2297.9999999999995</v>
      </c>
      <c r="K11" s="261">
        <f t="shared" si="2"/>
        <v>2625.5999999999995</v>
      </c>
      <c r="L11" s="181">
        <f t="shared" si="3"/>
        <v>2888.16</v>
      </c>
      <c r="M11" s="158">
        <f>'AG Jul 2018'!AW5</f>
        <v>0</v>
      </c>
      <c r="N11" s="158">
        <f>'AG Jul 2018'!AX5</f>
        <v>0</v>
      </c>
      <c r="O11" s="158">
        <f>'AG Jul 2018'!AY5</f>
        <v>35</v>
      </c>
      <c r="P11" s="158">
        <f>'AG Jul 2018'!AZ5</f>
        <v>0</v>
      </c>
      <c r="Q11" s="180">
        <f t="shared" si="4"/>
        <v>2625.5999999999995</v>
      </c>
      <c r="R11" s="180">
        <f>(Q11-(Q11*O11/100))</f>
        <v>1706.6399999999996</v>
      </c>
      <c r="S11" s="381">
        <f t="shared" si="5"/>
        <v>2888.16</v>
      </c>
      <c r="T11" s="381">
        <f t="shared" si="5"/>
        <v>1877.3039999999999</v>
      </c>
      <c r="U11" s="202">
        <f>'AG Jul 2018'!BI5</f>
        <v>0</v>
      </c>
      <c r="V11" s="203" t="str">
        <f>'AG Jul 2018'!BJ5</f>
        <v>n</v>
      </c>
    </row>
    <row r="12" spans="1:22" x14ac:dyDescent="0.15">
      <c r="A12" s="163" t="str">
        <f>'AG Jul 2018'!K6</f>
        <v>Commander</v>
      </c>
      <c r="B12" s="158" t="str">
        <f>'AG Jul 2018'!L6</f>
        <v>Market offer</v>
      </c>
      <c r="C12" s="201">
        <f>91*'AG Jul 2018'!M6/100</f>
        <v>85.694699999999997</v>
      </c>
      <c r="D12" s="201">
        <f>IF($C$5&gt;='AG Jul 2018'!P6,('AG Jul 2018'!P6*'AG Jul 2018'!N6/100),($C$5*'AG Jul 2018'!N6/100))</f>
        <v>324.39999999999998</v>
      </c>
      <c r="E12" s="201">
        <f>IF($C$5&lt;'AG Jul 2018'!P6,0,IF(($C$5)&lt;='AG Jul 2018'!R6,(($C$5-'AG Jul 2018'!P6)*'AG Jul 2018'!Q6/100),(('AG Jul 2018'!R6-'AG Jul 2018'!P6)*'AG Jul 2018'!Q6/100)))</f>
        <v>162.19999999999999</v>
      </c>
      <c r="F12" s="201">
        <v>0</v>
      </c>
      <c r="G12" s="201">
        <v>0</v>
      </c>
      <c r="H12" s="201">
        <f>IF(($C$5&lt;'AG Jul 2018'!R6),(0),($C$5-'AG Jul 2018'!R6)*'AG Jul 2018'!S6/100)</f>
        <v>0</v>
      </c>
      <c r="I12" s="201">
        <f t="shared" si="0"/>
        <v>572.29469999999992</v>
      </c>
      <c r="J12" s="177">
        <f t="shared" si="1"/>
        <v>1946.3999999999996</v>
      </c>
      <c r="K12" s="261">
        <f t="shared" si="2"/>
        <v>2289.1787999999997</v>
      </c>
      <c r="L12" s="181">
        <f t="shared" si="3"/>
        <v>2518.0966799999997</v>
      </c>
      <c r="M12" s="158">
        <f>'AG Jul 2018'!AW6</f>
        <v>0</v>
      </c>
      <c r="N12" s="158">
        <f>'AG Jul 2018'!AX6</f>
        <v>0</v>
      </c>
      <c r="O12" s="158">
        <f>'AG Jul 2018'!AY6</f>
        <v>0</v>
      </c>
      <c r="P12" s="158">
        <f>'AG Jul 2018'!AZ6</f>
        <v>20</v>
      </c>
      <c r="Q12" s="180">
        <f t="shared" si="4"/>
        <v>2289.1787999999997</v>
      </c>
      <c r="R12" s="180">
        <f>(Q12-(J12*P12/100))</f>
        <v>1899.8987999999997</v>
      </c>
      <c r="S12" s="381">
        <f t="shared" si="5"/>
        <v>2518.0966799999997</v>
      </c>
      <c r="T12" s="381">
        <f t="shared" si="5"/>
        <v>2089.88868</v>
      </c>
      <c r="U12" s="202">
        <f>'AG Jul 2018'!BI6</f>
        <v>0</v>
      </c>
      <c r="V12" s="203" t="str">
        <f>'AG Jul 2018'!BJ6</f>
        <v>n</v>
      </c>
    </row>
    <row r="13" spans="1:22" x14ac:dyDescent="0.15">
      <c r="A13" s="163" t="str">
        <f>'AG Jul 2018'!K7</f>
        <v>CovaU</v>
      </c>
      <c r="B13" s="158" t="str">
        <f>'AG Jul 2018'!L7</f>
        <v>Freedom</v>
      </c>
      <c r="C13" s="201">
        <f>91*'AG Jul 2018'!M7/100</f>
        <v>100.1</v>
      </c>
      <c r="D13" s="201">
        <f>$C$5*'AG Jul 2018'!N7/100</f>
        <v>435</v>
      </c>
      <c r="E13" s="201">
        <v>0</v>
      </c>
      <c r="F13" s="201">
        <v>0</v>
      </c>
      <c r="G13" s="201">
        <v>0</v>
      </c>
      <c r="H13" s="201">
        <v>0</v>
      </c>
      <c r="I13" s="201">
        <f t="shared" si="0"/>
        <v>535.1</v>
      </c>
      <c r="J13" s="177">
        <f t="shared" si="1"/>
        <v>1740</v>
      </c>
      <c r="K13" s="261">
        <f t="shared" si="2"/>
        <v>2140.4</v>
      </c>
      <c r="L13" s="181">
        <f t="shared" si="3"/>
        <v>2354.4400000000005</v>
      </c>
      <c r="M13" s="158">
        <f>'AG Jul 2018'!AW7</f>
        <v>0</v>
      </c>
      <c r="N13" s="158">
        <f>'AG Jul 2018'!AX7</f>
        <v>0</v>
      </c>
      <c r="O13" s="158">
        <f>'AG Jul 2018'!AY7</f>
        <v>25</v>
      </c>
      <c r="P13" s="158">
        <f>'AG Jul 2018'!AZ7</f>
        <v>0</v>
      </c>
      <c r="Q13" s="180">
        <f t="shared" si="4"/>
        <v>2140.4</v>
      </c>
      <c r="R13" s="180">
        <f>(Q13-(Q13*O13/100))</f>
        <v>1605.3000000000002</v>
      </c>
      <c r="S13" s="381">
        <f t="shared" si="5"/>
        <v>2354.4400000000005</v>
      </c>
      <c r="T13" s="381">
        <f t="shared" si="5"/>
        <v>1765.8300000000004</v>
      </c>
      <c r="U13" s="202">
        <f>'AG Jul 2018'!BI7</f>
        <v>0</v>
      </c>
      <c r="V13" s="203" t="str">
        <f>'AG Jul 2018'!BJ7</f>
        <v>n</v>
      </c>
    </row>
    <row r="14" spans="1:22" x14ac:dyDescent="0.15">
      <c r="A14" s="163" t="str">
        <f>'AG Jul 2018'!K8</f>
        <v>Diamond Energy</v>
      </c>
      <c r="B14" s="158" t="str">
        <f>'AG Jul 2018'!L8</f>
        <v>Pay on time discount</v>
      </c>
      <c r="C14" s="201">
        <f>91*'AG Jul 2018'!M8/100</f>
        <v>79.625</v>
      </c>
      <c r="D14" s="201">
        <f>IF($C$5&gt;='AG Jul 2018'!P8,('AG Jul 2018'!P8*'AG Jul 2018'!N8/100),($C$5*'AG Jul 2018'!N8/100))</f>
        <v>79.17</v>
      </c>
      <c r="E14" s="201">
        <f>IF($C$5&lt;'AG Jul 2018'!P8,0,IF(($C$5)&lt;='AG Jul 2018'!R8,(($C$5-'AG Jul 2018'!P8)*'AG Jul 2018'!Q8/100),(('AG Jul 2018'!R8-'AG Jul 2018'!P8)*'AG Jul 2018'!Q8/100)))</f>
        <v>205.27200000000002</v>
      </c>
      <c r="F14" s="201">
        <v>0</v>
      </c>
      <c r="G14" s="201">
        <v>0</v>
      </c>
      <c r="H14" s="201">
        <f>IF(($C$5&lt;'AG Jul 2018'!R8),(0),($C$5-'AG Jul 2018'!R8)*'AG Jul 2018'!S8/100)</f>
        <v>153.36000000000001</v>
      </c>
      <c r="I14" s="201">
        <f t="shared" si="0"/>
        <v>517.42700000000002</v>
      </c>
      <c r="J14" s="177">
        <f t="shared" si="1"/>
        <v>1751.2080000000001</v>
      </c>
      <c r="K14" s="261">
        <f t="shared" si="2"/>
        <v>2069.7080000000001</v>
      </c>
      <c r="L14" s="181">
        <f t="shared" si="3"/>
        <v>2276.6788000000001</v>
      </c>
      <c r="M14" s="158">
        <f>'AG Jul 2018'!AW8</f>
        <v>0</v>
      </c>
      <c r="N14" s="158">
        <f>'AG Jul 2018'!AX8</f>
        <v>0</v>
      </c>
      <c r="O14" s="158">
        <f>'AG Jul 2018'!AY8</f>
        <v>7</v>
      </c>
      <c r="P14" s="158">
        <f>'AG Jul 2018'!AZ8</f>
        <v>0</v>
      </c>
      <c r="Q14" s="180">
        <f t="shared" si="4"/>
        <v>2069.7080000000001</v>
      </c>
      <c r="R14" s="180">
        <f>(Q14-(Q14*O14/100))</f>
        <v>1924.82844</v>
      </c>
      <c r="S14" s="381">
        <f t="shared" si="5"/>
        <v>2276.6788000000001</v>
      </c>
      <c r="T14" s="381">
        <f t="shared" si="5"/>
        <v>2117.3112840000003</v>
      </c>
      <c r="U14" s="202">
        <f>'AG Jul 2018'!BI8</f>
        <v>0</v>
      </c>
      <c r="V14" s="203" t="str">
        <f>'AG Jul 2018'!BJ8</f>
        <v>n</v>
      </c>
    </row>
    <row r="15" spans="1:22" x14ac:dyDescent="0.15">
      <c r="A15" s="163" t="str">
        <f>'AG Jul 2018'!K9</f>
        <v>Dodo Power &amp; Gas</v>
      </c>
      <c r="B15" s="158" t="str">
        <f>'AG Jul 2018'!L9</f>
        <v>Market offer</v>
      </c>
      <c r="C15" s="201">
        <f>91*'AG Jul 2018'!M9/100</f>
        <v>82.400499999999994</v>
      </c>
      <c r="D15" s="201">
        <f>IF($C$5&gt;='AG Jul 2018'!P9,('AG Jul 2018'!P9*'AG Jul 2018'!N9/100),($C$5*'AG Jul 2018'!N9/100))</f>
        <v>311.89999999999998</v>
      </c>
      <c r="E15" s="201">
        <f>IF($C$5&lt;'AG Jul 2018'!P9,0,IF(($C$5)&lt;='AG Jul 2018'!R9,(($C$5-'AG Jul 2018'!P9)*'AG Jul 2018'!Q9/100),(('AG Jul 2018'!R9-'AG Jul 2018'!P9)*'AG Jul 2018'!Q9/100)))</f>
        <v>155.94999999999999</v>
      </c>
      <c r="F15" s="201">
        <v>0</v>
      </c>
      <c r="G15" s="201">
        <v>0</v>
      </c>
      <c r="H15" s="201">
        <f>IF(($C$5&lt;'AG Jul 2018'!R9),(0),($C$5-'AG Jul 2018'!R9)*'AG Jul 2018'!S9/100)</f>
        <v>0</v>
      </c>
      <c r="I15" s="201">
        <f t="shared" si="0"/>
        <v>550.25049999999987</v>
      </c>
      <c r="J15" s="177">
        <f t="shared" si="1"/>
        <v>1871.3999999999996</v>
      </c>
      <c r="K15" s="261">
        <f t="shared" si="2"/>
        <v>2201.0019999999995</v>
      </c>
      <c r="L15" s="181">
        <f t="shared" si="3"/>
        <v>2421.1021999999998</v>
      </c>
      <c r="M15" s="158">
        <f>'AG Jul 2018'!AW9</f>
        <v>0</v>
      </c>
      <c r="N15" s="158">
        <f>'AG Jul 2018'!AX9</f>
        <v>0</v>
      </c>
      <c r="O15" s="158">
        <f>'AG Jul 2018'!AY9</f>
        <v>0</v>
      </c>
      <c r="P15" s="158">
        <f>'AG Jul 2018'!AZ9</f>
        <v>0</v>
      </c>
      <c r="Q15" s="180">
        <f t="shared" si="4"/>
        <v>2201.0019999999995</v>
      </c>
      <c r="R15" s="180">
        <f>Q15</f>
        <v>2201.0019999999995</v>
      </c>
      <c r="S15" s="381">
        <f t="shared" si="5"/>
        <v>2421.1021999999998</v>
      </c>
      <c r="T15" s="381">
        <f t="shared" si="5"/>
        <v>2421.1021999999998</v>
      </c>
      <c r="U15" s="202">
        <f>'AG Jul 2018'!BI9</f>
        <v>0</v>
      </c>
      <c r="V15" s="203" t="str">
        <f>'AG Jul 2018'!BJ9</f>
        <v>n</v>
      </c>
    </row>
    <row r="16" spans="1:22" x14ac:dyDescent="0.15">
      <c r="A16" s="163" t="str">
        <f>'AG Jul 2018'!K10</f>
        <v>EnergyAustralia</v>
      </c>
      <c r="B16" s="158" t="str">
        <f>'AG Jul 2018'!L10</f>
        <v>Anytime Saver</v>
      </c>
      <c r="C16" s="201">
        <f>91*'AG Jul 2018'!M10/100</f>
        <v>76.530999999999992</v>
      </c>
      <c r="D16" s="201">
        <f>$C$5*'AG Jul 2018'!N10/100</f>
        <v>440.25</v>
      </c>
      <c r="E16" s="201">
        <v>0</v>
      </c>
      <c r="F16" s="201">
        <v>0</v>
      </c>
      <c r="G16" s="201">
        <v>0</v>
      </c>
      <c r="H16" s="201">
        <v>0</v>
      </c>
      <c r="I16" s="201">
        <f t="shared" si="0"/>
        <v>516.78099999999995</v>
      </c>
      <c r="J16" s="177">
        <f t="shared" si="1"/>
        <v>1760.9999999999998</v>
      </c>
      <c r="K16" s="261">
        <f t="shared" si="2"/>
        <v>2067.1239999999998</v>
      </c>
      <c r="L16" s="181">
        <f t="shared" si="3"/>
        <v>2273.8364000000001</v>
      </c>
      <c r="M16" s="158">
        <f>'AG Jul 2018'!AW10</f>
        <v>0</v>
      </c>
      <c r="N16" s="158">
        <f>'AG Jul 2018'!AX10</f>
        <v>28</v>
      </c>
      <c r="O16" s="158">
        <f>'AG Jul 2018'!AY10</f>
        <v>0</v>
      </c>
      <c r="P16" s="158">
        <f>'AG Jul 2018'!AZ10</f>
        <v>0</v>
      </c>
      <c r="Q16" s="180">
        <f>K16-(J16*N16/100)</f>
        <v>1574.0439999999999</v>
      </c>
      <c r="R16" s="180">
        <f>Q16</f>
        <v>1574.0439999999999</v>
      </c>
      <c r="S16" s="381">
        <f t="shared" si="5"/>
        <v>1731.4484</v>
      </c>
      <c r="T16" s="381">
        <f t="shared" si="5"/>
        <v>1731.4484</v>
      </c>
      <c r="U16" s="202">
        <f>'AG Jul 2018'!BI10</f>
        <v>0</v>
      </c>
      <c r="V16" s="203" t="str">
        <f>'AG Jul 2018'!BJ10</f>
        <v>n</v>
      </c>
    </row>
    <row r="17" spans="1:22" x14ac:dyDescent="0.15">
      <c r="A17" s="163" t="str">
        <f>'AG Jul 2018'!K11</f>
        <v>Mojo Power</v>
      </c>
      <c r="B17" s="158" t="str">
        <f>'AG Jul 2018'!L11</f>
        <v>Connect</v>
      </c>
      <c r="C17" s="201">
        <f>(91*'AG Jul 2018'!M11/100)+('AG Jul 2018'!BM11*3)</f>
        <v>149.0762</v>
      </c>
      <c r="D17" s="201">
        <f>$C$5*'AG Jul 2018'!N11/100</f>
        <v>380.25</v>
      </c>
      <c r="E17" s="201">
        <v>0</v>
      </c>
      <c r="F17" s="201">
        <v>0</v>
      </c>
      <c r="G17" s="201">
        <v>0</v>
      </c>
      <c r="H17" s="201">
        <v>0</v>
      </c>
      <c r="I17" s="201">
        <f t="shared" si="0"/>
        <v>529.32619999999997</v>
      </c>
      <c r="J17" s="177">
        <f t="shared" si="1"/>
        <v>1521</v>
      </c>
      <c r="K17" s="261">
        <f t="shared" si="2"/>
        <v>2117.3047999999999</v>
      </c>
      <c r="L17" s="181">
        <f t="shared" si="3"/>
        <v>2329.0352800000001</v>
      </c>
      <c r="M17" s="158">
        <f>'AG Jul 2018'!AW11</f>
        <v>0</v>
      </c>
      <c r="N17" s="158">
        <f>'AG Jul 2018'!AX11</f>
        <v>0</v>
      </c>
      <c r="O17" s="158">
        <f>'AG Jul 2018'!AY11</f>
        <v>0</v>
      </c>
      <c r="P17" s="158">
        <f>'AG Jul 2018'!AZ11</f>
        <v>0</v>
      </c>
      <c r="Q17" s="180">
        <f t="shared" si="4"/>
        <v>2117.3047999999999</v>
      </c>
      <c r="R17" s="180">
        <f>Q17</f>
        <v>2117.3047999999999</v>
      </c>
      <c r="S17" s="381">
        <f t="shared" si="5"/>
        <v>2329.0352800000001</v>
      </c>
      <c r="T17" s="381">
        <f t="shared" si="5"/>
        <v>2329.0352800000001</v>
      </c>
      <c r="U17" s="202">
        <f>'AG Jul 2018'!BI11</f>
        <v>0</v>
      </c>
      <c r="V17" s="203" t="str">
        <f>'AG Jul 2018'!BJ11</f>
        <v>n</v>
      </c>
    </row>
    <row r="18" spans="1:22" x14ac:dyDescent="0.15">
      <c r="A18" s="163" t="str">
        <f>'AG Jul 2018'!K12</f>
        <v>Momentum Energy</v>
      </c>
      <c r="B18" s="158" t="str">
        <f>'AG Jul 2018'!L12</f>
        <v>SmilePower</v>
      </c>
      <c r="C18" s="201">
        <f>91*'AG Jul 2018'!M12/100</f>
        <v>74.5381</v>
      </c>
      <c r="D18" s="201">
        <f>IF($C$5&gt;='AG Jul 2018'!P12,('AG Jul 2018'!P12*'AG Jul 2018'!N12/100),($C$5*'AG Jul 2018'!N12/100))</f>
        <v>171.3</v>
      </c>
      <c r="E18" s="201">
        <f>IF($C$5&lt;'AG Jul 2018'!P12,0,IF(($C$5)&lt;='AG Jul 2018'!R12,(($C$5-'AG Jul 2018'!P12)*'AG Jul 2018'!Q12/100),(('AG Jul 2018'!R12-'AG Jul 2018'!P12)*'AG Jul 2018'!Q12/100)))</f>
        <v>251.82</v>
      </c>
      <c r="F18" s="201">
        <v>0</v>
      </c>
      <c r="G18" s="201">
        <v>0</v>
      </c>
      <c r="H18" s="201">
        <f>IF(($C$5&lt;'AG Jul 2018'!R12),(0),($C$5-'AG Jul 2018'!R12)*'AG Jul 2018'!S12/100)</f>
        <v>0</v>
      </c>
      <c r="I18" s="201">
        <f t="shared" si="0"/>
        <v>497.65809999999999</v>
      </c>
      <c r="J18" s="177">
        <f t="shared" si="1"/>
        <v>1692.48</v>
      </c>
      <c r="K18" s="261">
        <f t="shared" si="2"/>
        <v>1990.6324</v>
      </c>
      <c r="L18" s="181">
        <f t="shared" si="3"/>
        <v>2189.6956399999999</v>
      </c>
      <c r="M18" s="158">
        <f>'AG Jul 2018'!AW12</f>
        <v>0</v>
      </c>
      <c r="N18" s="158">
        <f>'AG Jul 2018'!AX12</f>
        <v>0</v>
      </c>
      <c r="O18" s="158">
        <f>'AG Jul 2018'!AY12</f>
        <v>0</v>
      </c>
      <c r="P18" s="158">
        <f>'AG Jul 2018'!AZ12</f>
        <v>0</v>
      </c>
      <c r="Q18" s="180">
        <f t="shared" si="4"/>
        <v>1990.6324</v>
      </c>
      <c r="R18" s="180">
        <f>Q18</f>
        <v>1990.6324</v>
      </c>
      <c r="S18" s="381">
        <f t="shared" si="5"/>
        <v>2189.6956399999999</v>
      </c>
      <c r="T18" s="381">
        <f t="shared" si="5"/>
        <v>2189.6956399999999</v>
      </c>
      <c r="U18" s="202">
        <f>'AG Jul 2018'!BI12</f>
        <v>0</v>
      </c>
      <c r="V18" s="203" t="str">
        <f>'AG Jul 2018'!BJ12</f>
        <v>n</v>
      </c>
    </row>
    <row r="19" spans="1:22" x14ac:dyDescent="0.15">
      <c r="A19" s="163" t="str">
        <f>'AG Jul 2018'!K13</f>
        <v>Origin Energy</v>
      </c>
      <c r="B19" s="158" t="str">
        <f>'AG Jul 2018'!L13</f>
        <v>Saver</v>
      </c>
      <c r="C19" s="201">
        <f>91*'AG Jul 2018'!M13/100</f>
        <v>75.884900000000002</v>
      </c>
      <c r="D19" s="201">
        <f>C5*'AG Jul 2018'!N13/100</f>
        <v>427.8</v>
      </c>
      <c r="E19" s="201">
        <v>0</v>
      </c>
      <c r="F19" s="201">
        <v>0</v>
      </c>
      <c r="G19" s="201">
        <v>0</v>
      </c>
      <c r="H19" s="201">
        <v>0</v>
      </c>
      <c r="I19" s="201">
        <f t="shared" si="0"/>
        <v>503.68490000000003</v>
      </c>
      <c r="J19" s="177">
        <f t="shared" si="1"/>
        <v>1711.2</v>
      </c>
      <c r="K19" s="261">
        <f t="shared" si="2"/>
        <v>2014.7396000000001</v>
      </c>
      <c r="L19" s="181">
        <f t="shared" si="3"/>
        <v>2216.2135600000001</v>
      </c>
      <c r="M19" s="158">
        <f>'AG Jul 2018'!AW13</f>
        <v>0</v>
      </c>
      <c r="N19" s="158">
        <f>'AG Jul 2018'!AX13</f>
        <v>0</v>
      </c>
      <c r="O19" s="158">
        <f>'AG Jul 2018'!AY13</f>
        <v>0</v>
      </c>
      <c r="P19" s="158">
        <f>'AG Jul 2018'!AZ13</f>
        <v>13</v>
      </c>
      <c r="Q19" s="180">
        <f t="shared" si="4"/>
        <v>2014.7396000000001</v>
      </c>
      <c r="R19" s="180">
        <f>(Q19-(J19*P19/100))</f>
        <v>1792.2836000000002</v>
      </c>
      <c r="S19" s="381">
        <f t="shared" si="5"/>
        <v>2216.2135600000001</v>
      </c>
      <c r="T19" s="381">
        <f t="shared" si="5"/>
        <v>1971.5119600000005</v>
      </c>
      <c r="U19" s="202">
        <f>'AG Jul 2018'!BI13</f>
        <v>0</v>
      </c>
      <c r="V19" s="203" t="str">
        <f>'AG Jul 2018'!BJ13</f>
        <v>n</v>
      </c>
    </row>
    <row r="20" spans="1:22" x14ac:dyDescent="0.15">
      <c r="A20" s="163" t="str">
        <f>'AG Jul 2018'!K14</f>
        <v>Powerdirect</v>
      </c>
      <c r="B20" s="158" t="str">
        <f>'AG Jul 2018'!L14</f>
        <v>Market offer</v>
      </c>
      <c r="C20" s="201">
        <f>91*'AG Jul 2018'!M14/100</f>
        <v>76.44</v>
      </c>
      <c r="D20" s="201">
        <f>$C$5*'AG Jul 2018'!N14/100</f>
        <v>433.5</v>
      </c>
      <c r="E20" s="201">
        <v>0</v>
      </c>
      <c r="F20" s="201">
        <v>0</v>
      </c>
      <c r="G20" s="201">
        <v>0</v>
      </c>
      <c r="H20" s="201">
        <v>0</v>
      </c>
      <c r="I20" s="201">
        <f t="shared" si="0"/>
        <v>509.94</v>
      </c>
      <c r="J20" s="177">
        <f t="shared" si="1"/>
        <v>1734</v>
      </c>
      <c r="K20" s="261">
        <f t="shared" si="2"/>
        <v>2039.76</v>
      </c>
      <c r="L20" s="181">
        <f t="shared" si="3"/>
        <v>2243.7360000000003</v>
      </c>
      <c r="M20" s="158">
        <f>'AG Jul 2018'!AW14</f>
        <v>0</v>
      </c>
      <c r="N20" s="158">
        <f>'AG Jul 2018'!AX14</f>
        <v>0</v>
      </c>
      <c r="O20" s="158">
        <f>'AG Jul 2018'!AY14</f>
        <v>0</v>
      </c>
      <c r="P20" s="158">
        <f>'AG Jul 2018'!AZ14</f>
        <v>25</v>
      </c>
      <c r="Q20" s="180">
        <f t="shared" si="4"/>
        <v>2039.76</v>
      </c>
      <c r="R20" s="180">
        <f>(Q20-(J20*P20/100))</f>
        <v>1606.26</v>
      </c>
      <c r="S20" s="381">
        <f t="shared" si="5"/>
        <v>2243.7360000000003</v>
      </c>
      <c r="T20" s="381">
        <f t="shared" si="5"/>
        <v>1766.8860000000002</v>
      </c>
      <c r="U20" s="202">
        <f>'AG Jul 2018'!BI14</f>
        <v>0</v>
      </c>
      <c r="V20" s="203" t="str">
        <f>'AG Jul 2018'!BJ14</f>
        <v>n</v>
      </c>
    </row>
    <row r="21" spans="1:22" x14ac:dyDescent="0.15">
      <c r="A21" s="163" t="str">
        <f>'AG Jul 2018'!K15</f>
        <v>Powershop</v>
      </c>
      <c r="B21" s="158" t="str">
        <f>'AG Jul 2018'!L15</f>
        <v>Power Saver</v>
      </c>
      <c r="C21" s="201">
        <f>91*'AG Jul 2018'!M15/100</f>
        <v>82.691699999999997</v>
      </c>
      <c r="D21" s="201">
        <f>C5*'AG Jul 2018'!N15/100</f>
        <v>397.95</v>
      </c>
      <c r="E21" s="201">
        <v>0</v>
      </c>
      <c r="F21" s="201">
        <v>0</v>
      </c>
      <c r="G21" s="201">
        <v>0</v>
      </c>
      <c r="H21" s="201">
        <v>0</v>
      </c>
      <c r="I21" s="201">
        <f t="shared" si="0"/>
        <v>480.64170000000001</v>
      </c>
      <c r="J21" s="177">
        <f t="shared" si="1"/>
        <v>1591.8000000000002</v>
      </c>
      <c r="K21" s="261">
        <f t="shared" si="2"/>
        <v>1922.5668000000001</v>
      </c>
      <c r="L21" s="181">
        <f t="shared" si="3"/>
        <v>2114.82348</v>
      </c>
      <c r="M21" s="158">
        <f>'AG Jul 2018'!AW15</f>
        <v>0</v>
      </c>
      <c r="N21" s="158">
        <f>'AG Jul 2018'!AX15</f>
        <v>0</v>
      </c>
      <c r="O21" s="158">
        <f>'AG Jul 2018'!AY15</f>
        <v>12</v>
      </c>
      <c r="P21" s="158">
        <f>'AG Jul 2018'!AZ15</f>
        <v>0</v>
      </c>
      <c r="Q21" s="180">
        <f>K21-(K21*M21/100)</f>
        <v>1922.5668000000001</v>
      </c>
      <c r="R21" s="180">
        <f>(Q21-(Q21*O21/100))</f>
        <v>1691.858784</v>
      </c>
      <c r="S21" s="381">
        <f t="shared" si="5"/>
        <v>2114.82348</v>
      </c>
      <c r="T21" s="381">
        <f t="shared" si="5"/>
        <v>1861.0446624000001</v>
      </c>
      <c r="U21" s="202">
        <f>'AG Jul 2018'!BI15</f>
        <v>0</v>
      </c>
      <c r="V21" s="203" t="str">
        <f>'AG Jul 2018'!BJ15</f>
        <v>n</v>
      </c>
    </row>
    <row r="22" spans="1:22" x14ac:dyDescent="0.15">
      <c r="A22" s="163" t="str">
        <f>'AG Jul 2018'!K16</f>
        <v>Red Energy</v>
      </c>
      <c r="B22" s="158" t="str">
        <f>'AG Jul 2018'!L16</f>
        <v>Living Energy Saver</v>
      </c>
      <c r="C22" s="201">
        <f>91*'AG Jul 2018'!M16/100</f>
        <v>75.53</v>
      </c>
      <c r="D22" s="201">
        <f>IF($C$5&gt;='AG Jul 2018'!P16,('AG Jul 2018'!P16*'AG Jul 2018'!N16/100),($C$5*'AG Jul 2018'!N16/100))</f>
        <v>262</v>
      </c>
      <c r="E22" s="201">
        <f>IF($C$5&lt;'AG Jul 2018'!P16,0,IF(($C$5)&lt;='AG Jul 2018'!R16,(($C$5-'AG Jul 2018'!P16)*'AG Jul 2018'!Q16/100),(('AG Jul 2018'!R16-'AG Jul 2018'!P16)*'AG Jul 2018'!Q16/100)))</f>
        <v>129.5</v>
      </c>
      <c r="F22" s="201">
        <v>0</v>
      </c>
      <c r="G22" s="201">
        <v>0</v>
      </c>
      <c r="H22" s="201">
        <f>IF(($C$5&lt;'AG Jul 2018'!R16),(0),($C$5-'AG Jul 2018'!R16)*'AG Jul 2018'!S16/100)</f>
        <v>0</v>
      </c>
      <c r="I22" s="201">
        <f t="shared" si="0"/>
        <v>467.03</v>
      </c>
      <c r="J22" s="177">
        <f t="shared" si="1"/>
        <v>1566</v>
      </c>
      <c r="K22" s="261">
        <f t="shared" si="2"/>
        <v>1868.12</v>
      </c>
      <c r="L22" s="181">
        <f t="shared" si="3"/>
        <v>2054.9320000000002</v>
      </c>
      <c r="M22" s="158">
        <f>'AG Jul 2018'!AW16</f>
        <v>0</v>
      </c>
      <c r="N22" s="158">
        <f>'AG Jul 2018'!AX16</f>
        <v>0</v>
      </c>
      <c r="O22" s="158">
        <f>'AG Jul 2018'!AY16</f>
        <v>10</v>
      </c>
      <c r="P22" s="158">
        <f>'AG Jul 2018'!AZ16</f>
        <v>0</v>
      </c>
      <c r="Q22" s="180">
        <f t="shared" si="4"/>
        <v>1868.12</v>
      </c>
      <c r="R22" s="180">
        <f>(Q22-(Q22*O22/100))</f>
        <v>1681.308</v>
      </c>
      <c r="S22" s="381">
        <f t="shared" si="5"/>
        <v>2054.9320000000002</v>
      </c>
      <c r="T22" s="381">
        <f t="shared" si="5"/>
        <v>1849.4388000000001</v>
      </c>
      <c r="U22" s="202">
        <f>'AG Jul 2018'!BI16</f>
        <v>0</v>
      </c>
      <c r="V22" s="203" t="str">
        <f>'AG Jul 2018'!BJ16</f>
        <v>n</v>
      </c>
    </row>
    <row r="23" spans="1:22" x14ac:dyDescent="0.15">
      <c r="A23" s="163" t="str">
        <f>'AG Jul 2018'!K17</f>
        <v>Simply Energy</v>
      </c>
      <c r="B23" s="158" t="str">
        <f>'AG Jul 2018'!L17</f>
        <v>Plus</v>
      </c>
      <c r="C23" s="201">
        <f>91*'AG Jul 2018'!M17/100</f>
        <v>72.026499999999999</v>
      </c>
      <c r="D23" s="201">
        <f>IF($C$5&gt;='AG Jul 2018'!P17,('AG Jul 2018'!P17*'AG Jul 2018'!N17/100),($C$5*'AG Jul 2018'!N17/100))</f>
        <v>279.7</v>
      </c>
      <c r="E23" s="201">
        <f>IF($C$5&lt;'AG Jul 2018'!P17,0,IF(($C$5)&lt;='AG Jul 2018'!R17,(($C$5-'AG Jul 2018'!P17)*'AG Jul 2018'!Q17/100),(('AG Jul 2018'!R17-'AG Jul 2018'!P17)*'AG Jul 2018'!Q17/100)))</f>
        <v>137.80000000000001</v>
      </c>
      <c r="F23" s="201">
        <v>0</v>
      </c>
      <c r="G23" s="201">
        <v>0</v>
      </c>
      <c r="H23" s="201">
        <f>IF(($C$5&lt;'AG Jul 2018'!R17),(0),($C$5-'AG Jul 2018'!R17)*'AG Jul 2018'!S17/100)</f>
        <v>0</v>
      </c>
      <c r="I23" s="201">
        <f t="shared" si="0"/>
        <v>489.5265</v>
      </c>
      <c r="J23" s="177">
        <f t="shared" si="1"/>
        <v>1670</v>
      </c>
      <c r="K23" s="261">
        <f t="shared" si="2"/>
        <v>1958.106</v>
      </c>
      <c r="L23" s="181">
        <f t="shared" si="3"/>
        <v>2153.9166</v>
      </c>
      <c r="M23" s="158">
        <f>'AG Jul 2018'!AW17</f>
        <v>0</v>
      </c>
      <c r="N23" s="158">
        <f>'AG Jul 2018'!AX17</f>
        <v>0</v>
      </c>
      <c r="O23" s="158">
        <f>'AG Jul 2018'!AY17</f>
        <v>0</v>
      </c>
      <c r="P23" s="158">
        <f>'AG Jul 2018'!AZ17</f>
        <v>18</v>
      </c>
      <c r="Q23" s="180">
        <f t="shared" si="4"/>
        <v>1958.106</v>
      </c>
      <c r="R23" s="180">
        <f>(Q23-(J23*P23/100))</f>
        <v>1657.5059999999999</v>
      </c>
      <c r="S23" s="381">
        <f t="shared" si="5"/>
        <v>2153.9166</v>
      </c>
      <c r="T23" s="381">
        <f t="shared" si="5"/>
        <v>1823.2565999999999</v>
      </c>
      <c r="U23" s="202">
        <f>'AG Jul 2018'!BI17</f>
        <v>0</v>
      </c>
      <c r="V23" s="203" t="str">
        <f>'AG Jul 2018'!BJ17</f>
        <v>n</v>
      </c>
    </row>
    <row r="24" spans="1:22" x14ac:dyDescent="0.15">
      <c r="A24" s="163" t="str">
        <f>'AG Jul 2018'!K18</f>
        <v>Sumo Power</v>
      </c>
      <c r="B24" s="158" t="str">
        <f>'AG Jul 2018'!L18</f>
        <v xml:space="preserve">Pay on time </v>
      </c>
      <c r="C24" s="201">
        <f>91*'AG Jul 2018'!M18/100</f>
        <v>80.625999999999991</v>
      </c>
      <c r="D24" s="201">
        <f>C5*'AG Jul 2018'!N18/100</f>
        <v>456.6</v>
      </c>
      <c r="E24" s="201">
        <v>0</v>
      </c>
      <c r="F24" s="201">
        <v>0</v>
      </c>
      <c r="G24" s="201">
        <v>0</v>
      </c>
      <c r="H24" s="201">
        <v>0</v>
      </c>
      <c r="I24" s="201">
        <f t="shared" ref="I24:I25" si="6">SUM(C24:H24)</f>
        <v>537.226</v>
      </c>
      <c r="J24" s="177">
        <f t="shared" si="1"/>
        <v>1826.4</v>
      </c>
      <c r="K24" s="261">
        <f t="shared" si="2"/>
        <v>2148.904</v>
      </c>
      <c r="L24" s="181">
        <f t="shared" si="3"/>
        <v>2363.7944000000002</v>
      </c>
      <c r="M24" s="158">
        <f>'AG Jul 2018'!AW18</f>
        <v>0</v>
      </c>
      <c r="N24" s="158">
        <f>'AG Jul 2018'!AX18</f>
        <v>0</v>
      </c>
      <c r="O24" s="158">
        <f>'AG Jul 2018'!AY18</f>
        <v>0</v>
      </c>
      <c r="P24" s="158">
        <f>'AG Jul 2018'!AZ18</f>
        <v>27</v>
      </c>
      <c r="Q24" s="180">
        <f t="shared" si="4"/>
        <v>2148.904</v>
      </c>
      <c r="R24" s="180">
        <f>(Q24-(J24*P24/100))</f>
        <v>1655.7759999999998</v>
      </c>
      <c r="S24" s="381">
        <f t="shared" ref="S24" si="7">K24*1.1</f>
        <v>2363.7944000000002</v>
      </c>
      <c r="T24" s="381">
        <f t="shared" si="5"/>
        <v>1821.3535999999999</v>
      </c>
      <c r="U24" s="202">
        <f>'AG Jul 2018'!BI18</f>
        <v>0</v>
      </c>
      <c r="V24" s="203" t="str">
        <f>'AG Jul 2018'!BJ18</f>
        <v>n</v>
      </c>
    </row>
    <row r="25" spans="1:22" x14ac:dyDescent="0.15">
      <c r="A25" s="163" t="str">
        <f>'AG Jul 2018'!K19</f>
        <v>1st Energy</v>
      </c>
      <c r="B25" s="158" t="str">
        <f>'AG Jul 2018'!L19</f>
        <v>Market offer</v>
      </c>
      <c r="C25" s="201">
        <f>91*'AG Jul 2018'!M19/100</f>
        <v>83.410599999999988</v>
      </c>
      <c r="D25" s="201">
        <f>IF($C$5&gt;='AG Jul 2018'!P19,('AG Jul 2018'!P19*'AG Jul 2018'!N19/100),($C$5*'AG Jul 2018'!N19/100))</f>
        <v>312.89999999999998</v>
      </c>
      <c r="E25" s="201">
        <f>IF($C$5&lt;'AG Jul 2018'!P19,0,IF(($C$5)&lt;='AG Jul 2018'!R19,(($C$5-'AG Jul 2018'!P19)*'AG Jul 2018'!Q19/100),(('AG Jul 2018'!R19-'AG Jul 2018'!P19)*'AG Jul 2018'!Q19/100)))</f>
        <v>151.85</v>
      </c>
      <c r="F25" s="201">
        <v>0</v>
      </c>
      <c r="G25" s="201">
        <v>0</v>
      </c>
      <c r="H25" s="201">
        <f>IF(($C$5&lt;'AG Jul 2018'!R19),(0),($C$5-'AG Jul 2018'!R19)*'AG Jul 2018'!S19/100)</f>
        <v>0</v>
      </c>
      <c r="I25" s="201">
        <f t="shared" si="6"/>
        <v>548.16059999999993</v>
      </c>
      <c r="J25" s="177">
        <f t="shared" ref="J25:J27" si="8">(I25-C25)*4</f>
        <v>1858.9999999999998</v>
      </c>
      <c r="K25" s="261">
        <f t="shared" ref="K25:K27" si="9">I25*4</f>
        <v>2192.6423999999997</v>
      </c>
      <c r="L25" s="181">
        <f t="shared" si="3"/>
        <v>2411.9066399999997</v>
      </c>
      <c r="M25" s="158">
        <f>'AG Jul 2018'!AW19</f>
        <v>0</v>
      </c>
      <c r="N25" s="158">
        <f>'AG Jul 2018'!AX19</f>
        <v>0</v>
      </c>
      <c r="O25" s="158">
        <f>'AG Jul 2018'!AY19</f>
        <v>0</v>
      </c>
      <c r="P25" s="158">
        <f>'AG Jul 2018'!AZ19</f>
        <v>22</v>
      </c>
      <c r="Q25" s="180">
        <f t="shared" si="4"/>
        <v>2192.6423999999997</v>
      </c>
      <c r="R25" s="180">
        <f>(Q25-(J25*P25/100))</f>
        <v>1783.6623999999997</v>
      </c>
      <c r="S25" s="381">
        <f t="shared" ref="S25" si="10">Q25*1.1</f>
        <v>2411.9066399999997</v>
      </c>
      <c r="T25" s="381">
        <f t="shared" ref="T25:T27" si="11">R25*1.1</f>
        <v>1962.0286399999998</v>
      </c>
      <c r="U25" s="202">
        <f>'AG Jul 2018'!BI19</f>
        <v>0</v>
      </c>
      <c r="V25" s="203" t="str">
        <f>'AG Jul 2018'!BJ19</f>
        <v>n</v>
      </c>
    </row>
    <row r="26" spans="1:22" x14ac:dyDescent="0.15">
      <c r="A26" s="163" t="str">
        <f>'AG Jul 2018'!K20</f>
        <v>Amaysim</v>
      </c>
      <c r="B26" s="158" t="str">
        <f>'AG Jul 2018'!L20</f>
        <v>Electricity 2</v>
      </c>
      <c r="C26" s="201">
        <f>91*'AG Jul 2018'!M20/100</f>
        <v>81.900000000000006</v>
      </c>
      <c r="D26" s="201">
        <f>C5*'AG Jul 2018'!N20/100</f>
        <v>574.49999999999989</v>
      </c>
      <c r="E26" s="201">
        <v>0</v>
      </c>
      <c r="F26" s="201">
        <v>0</v>
      </c>
      <c r="G26" s="201">
        <v>0</v>
      </c>
      <c r="H26" s="201">
        <v>0</v>
      </c>
      <c r="I26" s="201">
        <f t="shared" ref="I26" si="12">SUM(C26:H26)</f>
        <v>656.39999999999986</v>
      </c>
      <c r="J26" s="177">
        <f t="shared" si="8"/>
        <v>2297.9999999999995</v>
      </c>
      <c r="K26" s="261">
        <f t="shared" si="9"/>
        <v>2625.5999999999995</v>
      </c>
      <c r="L26" s="181">
        <f t="shared" si="3"/>
        <v>2888.16</v>
      </c>
      <c r="M26" s="158">
        <f>'AG Jul 2018'!AW20</f>
        <v>0</v>
      </c>
      <c r="N26" s="158">
        <f>'AG Jul 2018'!AX20</f>
        <v>0</v>
      </c>
      <c r="O26" s="158">
        <f>'AG Jul 2018'!AY20</f>
        <v>40</v>
      </c>
      <c r="P26" s="158">
        <f>'AG Jul 2018'!AZ20</f>
        <v>0</v>
      </c>
      <c r="Q26" s="180">
        <f t="shared" si="4"/>
        <v>2625.5999999999995</v>
      </c>
      <c r="R26" s="180">
        <f>(Q26-(Q26*O26/100))</f>
        <v>1575.3599999999997</v>
      </c>
      <c r="S26" s="381">
        <f t="shared" ref="S26" si="13">K26*1.1</f>
        <v>2888.16</v>
      </c>
      <c r="T26" s="381">
        <f t="shared" si="11"/>
        <v>1732.8959999999997</v>
      </c>
      <c r="U26" s="202">
        <f>'AG Jul 2018'!BI20</f>
        <v>0</v>
      </c>
      <c r="V26" s="203" t="str">
        <f>'AG Jul 2018'!BJ20</f>
        <v>n</v>
      </c>
    </row>
    <row r="27" spans="1:22" ht="15" thickBot="1" x14ac:dyDescent="0.2">
      <c r="A27" s="204" t="str">
        <f>'AG Jul 2018'!K21</f>
        <v>Q Energy</v>
      </c>
      <c r="B27" s="205" t="str">
        <f>'AG Jul 2018'!L21</f>
        <v>Flexi Saver Home</v>
      </c>
      <c r="C27" s="206">
        <f>91*'AG Jul 2018'!M21/100</f>
        <v>70.069999999999993</v>
      </c>
      <c r="D27" s="206">
        <f>C5*'AG Jul 2018'!N21/100</f>
        <v>311.85000000000002</v>
      </c>
      <c r="E27" s="206">
        <v>0</v>
      </c>
      <c r="F27" s="206">
        <v>0</v>
      </c>
      <c r="G27" s="206">
        <v>0</v>
      </c>
      <c r="H27" s="206">
        <v>0</v>
      </c>
      <c r="I27" s="206">
        <f t="shared" ref="I27" si="14">SUM(C27:H27)</f>
        <v>381.92</v>
      </c>
      <c r="J27" s="187">
        <f t="shared" si="8"/>
        <v>1247.4000000000001</v>
      </c>
      <c r="K27" s="264">
        <f t="shared" si="9"/>
        <v>1527.68</v>
      </c>
      <c r="L27" s="191">
        <f t="shared" si="3"/>
        <v>1680.4480000000001</v>
      </c>
      <c r="M27" s="205">
        <f>'AG Jul 2018'!AW21</f>
        <v>0</v>
      </c>
      <c r="N27" s="205">
        <f>'AG Jul 2018'!AX21</f>
        <v>0</v>
      </c>
      <c r="O27" s="205">
        <f>'AG Jul 2018'!AY21</f>
        <v>0</v>
      </c>
      <c r="P27" s="205">
        <f>'AG Jul 2018'!AZ21</f>
        <v>0</v>
      </c>
      <c r="Q27" s="190">
        <f t="shared" si="4"/>
        <v>1527.68</v>
      </c>
      <c r="R27" s="190">
        <f>Q27</f>
        <v>1527.68</v>
      </c>
      <c r="S27" s="382">
        <f t="shared" ref="S27" si="15">Q27*1.1</f>
        <v>1680.4480000000001</v>
      </c>
      <c r="T27" s="382">
        <f t="shared" si="11"/>
        <v>1680.4480000000001</v>
      </c>
      <c r="U27" s="207">
        <f>'AG Jul 2018'!BI21</f>
        <v>24</v>
      </c>
      <c r="V27" s="208" t="str">
        <f>'AG Jul 2018'!BJ21</f>
        <v>n</v>
      </c>
    </row>
    <row r="29" spans="1:22" ht="15" thickBot="1" x14ac:dyDescent="0.2"/>
    <row r="30" spans="1:22" x14ac:dyDescent="0.15">
      <c r="A30" s="166" t="s">
        <v>429</v>
      </c>
      <c r="B30" s="167"/>
      <c r="C30" s="167"/>
      <c r="D30" s="167"/>
      <c r="E30" s="167"/>
      <c r="F30" s="167"/>
      <c r="G30" s="167"/>
      <c r="H30" s="167"/>
      <c r="I30" s="167"/>
      <c r="J30" s="167"/>
      <c r="K30" s="167"/>
      <c r="L30" s="167"/>
      <c r="M30" s="167"/>
      <c r="N30" s="167"/>
      <c r="O30" s="167"/>
      <c r="P30" s="167"/>
      <c r="Q30" s="167"/>
      <c r="R30" s="167"/>
      <c r="S30" s="167"/>
      <c r="T30" s="167"/>
      <c r="U30" s="167"/>
      <c r="V30" s="173"/>
    </row>
    <row r="31" spans="1:22" x14ac:dyDescent="0.15">
      <c r="A31" s="168" t="s">
        <v>692</v>
      </c>
      <c r="B31" s="78"/>
      <c r="C31" s="164">
        <v>2000</v>
      </c>
      <c r="D31" s="78"/>
      <c r="E31" s="78"/>
      <c r="F31" s="78"/>
      <c r="G31" s="78"/>
      <c r="H31" s="78"/>
      <c r="I31" s="78"/>
      <c r="J31" s="78"/>
      <c r="K31" s="78"/>
      <c r="L31" s="78"/>
      <c r="M31" s="78"/>
      <c r="N31" s="78"/>
      <c r="O31" s="78"/>
      <c r="P31" s="78"/>
      <c r="Q31" s="78"/>
      <c r="R31" s="78"/>
      <c r="S31" s="78"/>
      <c r="T31" s="78"/>
      <c r="U31" s="78"/>
      <c r="V31" s="174"/>
    </row>
    <row r="32" spans="1:22" x14ac:dyDescent="0.15">
      <c r="A32" s="168" t="s">
        <v>652</v>
      </c>
      <c r="B32" s="78"/>
      <c r="C32" s="165">
        <v>0.7</v>
      </c>
      <c r="D32" s="78"/>
      <c r="E32" s="78"/>
      <c r="F32" s="78"/>
      <c r="G32" s="78"/>
      <c r="H32" s="78"/>
      <c r="I32" s="78"/>
      <c r="J32" s="78"/>
      <c r="K32" s="78"/>
      <c r="L32" s="78"/>
      <c r="M32" s="78"/>
      <c r="N32" s="78"/>
      <c r="O32" s="78"/>
      <c r="P32" s="78"/>
      <c r="Q32" s="78"/>
      <c r="R32" s="78"/>
      <c r="S32" s="78"/>
      <c r="T32" s="78"/>
      <c r="U32" s="78"/>
      <c r="V32" s="174"/>
    </row>
    <row r="33" spans="1:22" x14ac:dyDescent="0.15">
      <c r="A33" s="168" t="s">
        <v>344</v>
      </c>
      <c r="B33" s="78"/>
      <c r="C33" s="165">
        <v>0.3</v>
      </c>
      <c r="D33" s="78"/>
      <c r="E33" s="78"/>
      <c r="F33" s="78"/>
      <c r="G33" s="78"/>
      <c r="H33" s="78"/>
      <c r="I33" s="78"/>
      <c r="J33" s="78"/>
      <c r="K33" s="78"/>
      <c r="L33" s="78"/>
      <c r="M33" s="78"/>
      <c r="N33" s="78"/>
      <c r="O33" s="78"/>
      <c r="P33" s="78"/>
      <c r="Q33" s="78"/>
      <c r="R33" s="78"/>
      <c r="S33" s="78"/>
      <c r="T33" s="78"/>
      <c r="U33" s="78"/>
      <c r="V33" s="174"/>
    </row>
    <row r="34" spans="1:22" x14ac:dyDescent="0.15">
      <c r="A34" s="168"/>
      <c r="B34" s="78"/>
      <c r="C34" s="78"/>
      <c r="D34" s="78"/>
      <c r="E34" s="78"/>
      <c r="F34" s="78"/>
      <c r="G34" s="78"/>
      <c r="H34" s="78"/>
      <c r="I34" s="78"/>
      <c r="J34" s="78"/>
      <c r="K34" s="78"/>
      <c r="L34" s="78"/>
      <c r="M34" s="78"/>
      <c r="N34" s="78"/>
      <c r="O34" s="78"/>
      <c r="P34" s="78"/>
      <c r="Q34" s="78"/>
      <c r="R34" s="78"/>
      <c r="S34" s="78"/>
      <c r="T34" s="78"/>
      <c r="U34" s="78"/>
      <c r="V34" s="174"/>
    </row>
    <row r="35" spans="1:22" ht="75" x14ac:dyDescent="0.15">
      <c r="A35" s="363" t="s">
        <v>248</v>
      </c>
      <c r="B35" s="364" t="s">
        <v>249</v>
      </c>
      <c r="C35" s="365" t="s">
        <v>250</v>
      </c>
      <c r="D35" s="365" t="s">
        <v>251</v>
      </c>
      <c r="E35" s="365" t="s">
        <v>597</v>
      </c>
      <c r="F35" s="388" t="s">
        <v>598</v>
      </c>
      <c r="G35" s="366" t="s">
        <v>398</v>
      </c>
      <c r="H35" s="366" t="s">
        <v>445</v>
      </c>
      <c r="I35" s="365" t="s">
        <v>746</v>
      </c>
      <c r="J35" s="366" t="s">
        <v>303</v>
      </c>
      <c r="K35" s="367" t="s">
        <v>600</v>
      </c>
      <c r="L35" s="367" t="s">
        <v>1070</v>
      </c>
      <c r="M35" s="368" t="s">
        <v>361</v>
      </c>
      <c r="N35" s="368" t="s">
        <v>287</v>
      </c>
      <c r="O35" s="368" t="s">
        <v>275</v>
      </c>
      <c r="P35" s="368" t="s">
        <v>335</v>
      </c>
      <c r="Q35" s="369" t="s">
        <v>239</v>
      </c>
      <c r="R35" s="369" t="s">
        <v>240</v>
      </c>
      <c r="S35" s="369" t="s">
        <v>334</v>
      </c>
      <c r="T35" s="369" t="s">
        <v>428</v>
      </c>
      <c r="U35" s="368" t="s">
        <v>276</v>
      </c>
      <c r="V35" s="370" t="s">
        <v>509</v>
      </c>
    </row>
    <row r="36" spans="1:22" x14ac:dyDescent="0.15">
      <c r="A36" s="163" t="str">
        <f>'AG Jul 2018'!K22</f>
        <v>Energy Locals</v>
      </c>
      <c r="B36" s="158" t="str">
        <f>'AG Jul 2018'!L22</f>
        <v>Simple Saver</v>
      </c>
      <c r="C36" s="201">
        <f>91*'AG Jul 2018'!M22/100</f>
        <v>84.63</v>
      </c>
      <c r="D36" s="201">
        <f>($C$31*$C$32)*'AG Jul 2018'!N22/100</f>
        <v>300.85999999999996</v>
      </c>
      <c r="E36" s="201">
        <v>0</v>
      </c>
      <c r="F36" s="201">
        <v>0</v>
      </c>
      <c r="G36" s="201">
        <v>0</v>
      </c>
      <c r="H36" s="201">
        <f>($C$31*$C$33)*'AG Jul 2018'!AE22/100</f>
        <v>83.94</v>
      </c>
      <c r="I36" s="201">
        <f>SUM(C36:H36)</f>
        <v>469.42999999999995</v>
      </c>
      <c r="J36" s="177">
        <f>(I36-C36)*4</f>
        <v>1539.1999999999998</v>
      </c>
      <c r="K36" s="181">
        <f>I36*4</f>
        <v>1877.7199999999998</v>
      </c>
      <c r="L36" s="181">
        <f t="shared" ref="L36:L55" si="16">K36*1.1</f>
        <v>2065.4919999999997</v>
      </c>
      <c r="M36" s="209">
        <f>'AG Jul 2018'!AW22</f>
        <v>0</v>
      </c>
      <c r="N36" s="209">
        <f>'AG Jul 2018'!AX22</f>
        <v>0</v>
      </c>
      <c r="O36" s="209">
        <f>'AG Jul 2018'!AY22</f>
        <v>0</v>
      </c>
      <c r="P36" s="209">
        <f>'AG Jul 2018'!AZ22</f>
        <v>0</v>
      </c>
      <c r="Q36" s="180">
        <f>K36</f>
        <v>1877.7199999999998</v>
      </c>
      <c r="R36" s="180">
        <f>Q36</f>
        <v>1877.7199999999998</v>
      </c>
      <c r="S36" s="381">
        <f>Q36*1.1</f>
        <v>2065.4919999999997</v>
      </c>
      <c r="T36" s="381">
        <f>R36*1.1</f>
        <v>2065.4919999999997</v>
      </c>
      <c r="U36" s="210">
        <f>'AG Jul 2018'!BI22</f>
        <v>0</v>
      </c>
      <c r="V36" s="211" t="str">
        <f>'AG Jul 2018'!BJ22</f>
        <v>n</v>
      </c>
    </row>
    <row r="37" spans="1:22" x14ac:dyDescent="0.15">
      <c r="A37" s="163" t="str">
        <f>'AG Jul 2018'!K23</f>
        <v>AGL</v>
      </c>
      <c r="B37" s="158" t="str">
        <f>'AG Jul 2018'!L23</f>
        <v xml:space="preserve">Savers </v>
      </c>
      <c r="C37" s="201">
        <f>91*'AG Jul 2018'!M23/100</f>
        <v>76.44</v>
      </c>
      <c r="D37" s="201">
        <f>($C$31*$C$32)*'AG Jul 2018'!N23/100</f>
        <v>404.6</v>
      </c>
      <c r="E37" s="201">
        <v>0</v>
      </c>
      <c r="F37" s="201">
        <v>0</v>
      </c>
      <c r="G37" s="201">
        <v>0</v>
      </c>
      <c r="H37" s="201">
        <f>($C$31*$C$33)*'AG Jul 2018'!AE23/100</f>
        <v>83.82</v>
      </c>
      <c r="I37" s="201">
        <f t="shared" ref="I37:I50" si="17">SUM(C37:H37)</f>
        <v>564.86</v>
      </c>
      <c r="J37" s="177">
        <f t="shared" ref="J37:J52" si="18">(I37-C37)*4</f>
        <v>1953.68</v>
      </c>
      <c r="K37" s="181">
        <f t="shared" ref="K37:K52" si="19">I37*4</f>
        <v>2259.44</v>
      </c>
      <c r="L37" s="181">
        <f t="shared" si="16"/>
        <v>2485.3840000000005</v>
      </c>
      <c r="M37" s="209">
        <f>'AG Jul 2018'!AW23</f>
        <v>0</v>
      </c>
      <c r="N37" s="209">
        <f>'AG Jul 2018'!AX23</f>
        <v>0</v>
      </c>
      <c r="O37" s="209">
        <f>'AG Jul 2018'!AY23</f>
        <v>0</v>
      </c>
      <c r="P37" s="209">
        <f>'AG Jul 2018'!AZ23</f>
        <v>20</v>
      </c>
      <c r="Q37" s="180">
        <f t="shared" ref="Q37:Q43" si="20">K37</f>
        <v>2259.44</v>
      </c>
      <c r="R37" s="180">
        <f>(Q37-(J37*P37/100))</f>
        <v>1868.7040000000002</v>
      </c>
      <c r="S37" s="381">
        <f t="shared" ref="S37:T52" si="21">Q37*1.1</f>
        <v>2485.3840000000005</v>
      </c>
      <c r="T37" s="381">
        <f t="shared" si="21"/>
        <v>2055.5744000000004</v>
      </c>
      <c r="U37" s="210">
        <f>'AG Jul 2018'!BI23</f>
        <v>0</v>
      </c>
      <c r="V37" s="211" t="str">
        <f>'AG Jul 2018'!BJ23</f>
        <v>n</v>
      </c>
    </row>
    <row r="38" spans="1:22" x14ac:dyDescent="0.15">
      <c r="A38" s="163" t="str">
        <f>'AG Jul 2018'!K24</f>
        <v>Alinta Energy</v>
      </c>
      <c r="B38" s="158" t="str">
        <f>'AG Jul 2018'!L24</f>
        <v>Fair Deal</v>
      </c>
      <c r="C38" s="201">
        <f>91*'AG Jul 2018'!M24/100</f>
        <v>80.08</v>
      </c>
      <c r="D38" s="201">
        <f>IF($C$31*$C$32&gt;='AG Jul 2018'!P24,('AG Jul 2018'!P24*'AG Jul 2018'!N24/100),(($C$31*$C$32)*'AG Jul 2018'!N24/100))</f>
        <v>293.39999999999998</v>
      </c>
      <c r="E38" s="201">
        <f>IF($C$31*$C$32&lt;'AG Jul 2018'!P24,0,IF(($C$31*$C$32)&lt;='AG Jul 2018'!R24,(($C$31*$C$32-'AG Jul 2018'!P24)*'AG Jul 2018'!Q24/100),(('AG Jul 2018'!R24-'AG Jul 2018'!P24)*'AG Jul 2018'!Q24/100)))</f>
        <v>117.36</v>
      </c>
      <c r="F38" s="201">
        <v>0</v>
      </c>
      <c r="G38" s="201">
        <f>IF(($C$31*$C$32&lt;'AG Jul 2018'!R24),(0),($C$31*$C$32-'AG Jul 2018'!R24)*'AG Jul 2018'!S24/100)</f>
        <v>0</v>
      </c>
      <c r="H38" s="201">
        <f>($C$31*$C$33)*'AG Jul 2018'!AE24/100</f>
        <v>72</v>
      </c>
      <c r="I38" s="201">
        <f t="shared" si="17"/>
        <v>562.83999999999992</v>
      </c>
      <c r="J38" s="177">
        <f t="shared" si="18"/>
        <v>1931.0399999999997</v>
      </c>
      <c r="K38" s="181">
        <f t="shared" si="19"/>
        <v>2251.3599999999997</v>
      </c>
      <c r="L38" s="181">
        <f t="shared" si="16"/>
        <v>2476.4959999999996</v>
      </c>
      <c r="M38" s="209">
        <f>'AG Jul 2018'!AW24</f>
        <v>0</v>
      </c>
      <c r="N38" s="209">
        <f>'AG Jul 2018'!AX24</f>
        <v>0</v>
      </c>
      <c r="O38" s="209">
        <f>'AG Jul 2018'!AY24</f>
        <v>0</v>
      </c>
      <c r="P38" s="209">
        <f>'AG Jul 2018'!AZ24</f>
        <v>27</v>
      </c>
      <c r="Q38" s="180">
        <f t="shared" si="20"/>
        <v>2251.3599999999997</v>
      </c>
      <c r="R38" s="180">
        <f>(Q38-(J38*P38/100))</f>
        <v>1729.9791999999998</v>
      </c>
      <c r="S38" s="381">
        <f t="shared" si="21"/>
        <v>2476.4959999999996</v>
      </c>
      <c r="T38" s="381">
        <f t="shared" si="21"/>
        <v>1902.9771199999998</v>
      </c>
      <c r="U38" s="210">
        <f>'AG Jul 2018'!BI24</f>
        <v>0</v>
      </c>
      <c r="V38" s="211" t="str">
        <f>'AG Jul 2018'!BJ24</f>
        <v>n</v>
      </c>
    </row>
    <row r="39" spans="1:22" x14ac:dyDescent="0.15">
      <c r="A39" s="163" t="str">
        <f>'AG Jul 2018'!K25</f>
        <v>Click Energy</v>
      </c>
      <c r="B39" s="158" t="str">
        <f>'AG Jul 2018'!L25</f>
        <v>Agate</v>
      </c>
      <c r="C39" s="201">
        <f>91*'AG Jul 2018'!M25/100</f>
        <v>85.54</v>
      </c>
      <c r="D39" s="201">
        <f>($C$31*$C$32)*'AG Jul 2018'!N25/100</f>
        <v>536.19999999999993</v>
      </c>
      <c r="E39" s="201">
        <v>0</v>
      </c>
      <c r="F39" s="201">
        <v>0</v>
      </c>
      <c r="G39" s="201">
        <v>0</v>
      </c>
      <c r="H39" s="201">
        <f>($C$31*$C$33)*'AG Jul 2018'!AE25/100</f>
        <v>150</v>
      </c>
      <c r="I39" s="201">
        <f t="shared" si="17"/>
        <v>771.7399999999999</v>
      </c>
      <c r="J39" s="177">
        <f t="shared" si="18"/>
        <v>2744.7999999999997</v>
      </c>
      <c r="K39" s="181">
        <f t="shared" si="19"/>
        <v>3086.9599999999996</v>
      </c>
      <c r="L39" s="181">
        <f t="shared" si="16"/>
        <v>3395.6559999999999</v>
      </c>
      <c r="M39" s="209">
        <f>'AG Jul 2018'!AW25</f>
        <v>0</v>
      </c>
      <c r="N39" s="209">
        <f>'AG Jul 2018'!AX25</f>
        <v>0</v>
      </c>
      <c r="O39" s="209">
        <f>'AG Jul 2018'!AY25</f>
        <v>35</v>
      </c>
      <c r="P39" s="209">
        <f>'AG Jul 2018'!AZ25</f>
        <v>0</v>
      </c>
      <c r="Q39" s="180">
        <f t="shared" si="20"/>
        <v>3086.9599999999996</v>
      </c>
      <c r="R39" s="180">
        <f>(Q39-(Q39*O39/100))</f>
        <v>2006.5239999999997</v>
      </c>
      <c r="S39" s="381">
        <f t="shared" si="21"/>
        <v>3395.6559999999999</v>
      </c>
      <c r="T39" s="381">
        <f t="shared" si="21"/>
        <v>2207.1763999999998</v>
      </c>
      <c r="U39" s="210">
        <f>'AG Jul 2018'!BI25</f>
        <v>0</v>
      </c>
      <c r="V39" s="211" t="str">
        <f>'AG Jul 2018'!BJ25</f>
        <v>n</v>
      </c>
    </row>
    <row r="40" spans="1:22" x14ac:dyDescent="0.15">
      <c r="A40" s="163" t="str">
        <f>'AG Jul 2018'!K26</f>
        <v>Commander</v>
      </c>
      <c r="B40" s="158" t="str">
        <f>'AG Jul 2018'!L26</f>
        <v>Market offer</v>
      </c>
      <c r="C40" s="201">
        <f>91*'AG Jul 2018'!M26/100</f>
        <v>91.373099999999994</v>
      </c>
      <c r="D40" s="201">
        <f>IF($C$31*$C$32&gt;='AG Jul 2018'!P26,('AG Jul 2018'!P26*'AG Jul 2018'!N26/100),(($C$31*$C$32)*'AG Jul 2018'!N26/100))</f>
        <v>324.39999999999998</v>
      </c>
      <c r="E40" s="201">
        <f>IF($C$31*$C$32&lt;'AG Jul 2018'!P26,0,IF(($C$31*$C$32)&lt;='AG Jul 2018'!R26,(($C$31*$C$32-'AG Jul 2018'!P26)*'AG Jul 2018'!Q26/100),(('AG Jul 2018'!R26-'AG Jul 2018'!P26)*'AG Jul 2018'!Q26/100)))</f>
        <v>129.76</v>
      </c>
      <c r="F40" s="201">
        <v>0</v>
      </c>
      <c r="G40" s="201">
        <f>IF(($C$31*$C$32&lt;'AG Jul 2018'!R26),(0),($C$31*$C$32-'AG Jul 2018'!R26)*'AG Jul 2018'!S26/100)</f>
        <v>0</v>
      </c>
      <c r="H40" s="201">
        <f>($C$31*$C$33)*'AG Jul 2018'!AE26/100</f>
        <v>91.2</v>
      </c>
      <c r="I40" s="201">
        <f t="shared" si="17"/>
        <v>636.73310000000004</v>
      </c>
      <c r="J40" s="177">
        <f t="shared" si="18"/>
        <v>2181.44</v>
      </c>
      <c r="K40" s="181">
        <f t="shared" si="19"/>
        <v>2546.9324000000001</v>
      </c>
      <c r="L40" s="181">
        <f t="shared" si="16"/>
        <v>2801.6256400000002</v>
      </c>
      <c r="M40" s="209">
        <f>'AG Jul 2018'!AW26</f>
        <v>0</v>
      </c>
      <c r="N40" s="209">
        <f>'AG Jul 2018'!AX26</f>
        <v>0</v>
      </c>
      <c r="O40" s="209">
        <f>'AG Jul 2018'!AY26</f>
        <v>0</v>
      </c>
      <c r="P40" s="209">
        <f>'AG Jul 2018'!AZ26</f>
        <v>20</v>
      </c>
      <c r="Q40" s="180">
        <f t="shared" si="20"/>
        <v>2546.9324000000001</v>
      </c>
      <c r="R40" s="180">
        <f>(Q40-(J40*P40/100))</f>
        <v>2110.6444000000001</v>
      </c>
      <c r="S40" s="381">
        <f t="shared" si="21"/>
        <v>2801.6256400000002</v>
      </c>
      <c r="T40" s="381">
        <f t="shared" si="21"/>
        <v>2321.7088400000002</v>
      </c>
      <c r="U40" s="210">
        <f>'AG Jul 2018'!BI26</f>
        <v>0</v>
      </c>
      <c r="V40" s="211" t="str">
        <f>'AG Jul 2018'!BJ26</f>
        <v>n</v>
      </c>
    </row>
    <row r="41" spans="1:22" x14ac:dyDescent="0.15">
      <c r="A41" s="163" t="str">
        <f>'AG Jul 2018'!K27</f>
        <v>CovaU</v>
      </c>
      <c r="B41" s="158" t="str">
        <f>'AG Jul 2018'!L27</f>
        <v>Freedom</v>
      </c>
      <c r="C41" s="201">
        <f>91*'AG Jul 2018'!M27/100</f>
        <v>100.1</v>
      </c>
      <c r="D41" s="201">
        <f>($C$31*$C$32)*'AG Jul 2018'!N27/100</f>
        <v>406</v>
      </c>
      <c r="E41" s="201">
        <v>0</v>
      </c>
      <c r="F41" s="201">
        <v>0</v>
      </c>
      <c r="G41" s="201">
        <v>0</v>
      </c>
      <c r="H41" s="201">
        <f>($C$31*$C$33)*'AG Jul 2018'!AE27/100</f>
        <v>114</v>
      </c>
      <c r="I41" s="201">
        <f t="shared" si="17"/>
        <v>620.1</v>
      </c>
      <c r="J41" s="177">
        <f t="shared" si="18"/>
        <v>2080</v>
      </c>
      <c r="K41" s="181">
        <f t="shared" si="19"/>
        <v>2480.4</v>
      </c>
      <c r="L41" s="181">
        <f t="shared" si="16"/>
        <v>2728.4400000000005</v>
      </c>
      <c r="M41" s="209">
        <f>'AG Jul 2018'!AW27</f>
        <v>0</v>
      </c>
      <c r="N41" s="209">
        <f>'AG Jul 2018'!AX27</f>
        <v>0</v>
      </c>
      <c r="O41" s="209">
        <f>'AG Jul 2018'!AY27</f>
        <v>25</v>
      </c>
      <c r="P41" s="209">
        <f>'AG Jul 2018'!AZ27</f>
        <v>0</v>
      </c>
      <c r="Q41" s="180">
        <f t="shared" si="20"/>
        <v>2480.4</v>
      </c>
      <c r="R41" s="180">
        <f>(Q41-(Q41*O41/100))</f>
        <v>1860.3000000000002</v>
      </c>
      <c r="S41" s="381">
        <f t="shared" si="21"/>
        <v>2728.4400000000005</v>
      </c>
      <c r="T41" s="381">
        <f t="shared" si="21"/>
        <v>2046.3300000000004</v>
      </c>
      <c r="U41" s="210">
        <f>'AG Jul 2018'!BI27</f>
        <v>0</v>
      </c>
      <c r="V41" s="211" t="str">
        <f>'AG Jul 2018'!BJ27</f>
        <v>n</v>
      </c>
    </row>
    <row r="42" spans="1:22" x14ac:dyDescent="0.15">
      <c r="A42" s="163" t="str">
        <f>'AG Jul 2018'!K28</f>
        <v>Diamond Energy</v>
      </c>
      <c r="B42" s="158" t="str">
        <f>'AG Jul 2018'!L28</f>
        <v>Pay on time discount</v>
      </c>
      <c r="C42" s="201">
        <f>91*'AG Jul 2018'!M28/100</f>
        <v>83.255899999999997</v>
      </c>
      <c r="D42" s="201">
        <f>IF($C$31*$C$32&gt;='AG Jul 2018'!P28,('AG Jul 2018'!P28*'AG Jul 2018'!N28/100),(($C$31*$C$32)*'AG Jul 2018'!N28/100))</f>
        <v>79.17</v>
      </c>
      <c r="E42" s="201">
        <f>IF($C$31*$C$32&lt;'AG Jul 2018'!P28,0,IF(($C$31*$C$32)&lt;='AG Jul 2018'!R28,(($C$31*$C$32-'AG Jul 2018'!P28)*'AG Jul 2018'!Q28/100),(('AG Jul 2018'!R28-'AG Jul 2018'!P28)*'AG Jul 2018'!Q28/100)))</f>
        <v>205.27200000000002</v>
      </c>
      <c r="F42" s="201">
        <v>0</v>
      </c>
      <c r="G42" s="201">
        <f>IF(($C$31*$C$32&lt;'AG Jul 2018'!R28),(0),($C$31*$C$32-'AG Jul 2018'!R28)*'AG Jul 2018'!S28/100)</f>
        <v>121.41</v>
      </c>
      <c r="H42" s="201">
        <f>($C$31*$C$33)*'AG Jul 2018'!AE28/100</f>
        <v>83.7</v>
      </c>
      <c r="I42" s="201">
        <f t="shared" si="17"/>
        <v>572.80790000000002</v>
      </c>
      <c r="J42" s="177">
        <f t="shared" si="18"/>
        <v>1958.2080000000001</v>
      </c>
      <c r="K42" s="181">
        <f t="shared" si="19"/>
        <v>2291.2316000000001</v>
      </c>
      <c r="L42" s="181">
        <f t="shared" si="16"/>
        <v>2520.3547600000002</v>
      </c>
      <c r="M42" s="209">
        <f>'AG Jul 2018'!AW28</f>
        <v>0</v>
      </c>
      <c r="N42" s="209">
        <f>'AG Jul 2018'!AX28</f>
        <v>0</v>
      </c>
      <c r="O42" s="209">
        <f>'AG Jul 2018'!AY28</f>
        <v>7</v>
      </c>
      <c r="P42" s="209">
        <f>'AG Jul 2018'!AZ28</f>
        <v>0</v>
      </c>
      <c r="Q42" s="180">
        <f t="shared" si="20"/>
        <v>2291.2316000000001</v>
      </c>
      <c r="R42" s="180">
        <f>(Q42-(Q42*O42/100))</f>
        <v>2130.8453880000002</v>
      </c>
      <c r="S42" s="381">
        <f t="shared" si="21"/>
        <v>2520.3547600000002</v>
      </c>
      <c r="T42" s="381">
        <f t="shared" si="21"/>
        <v>2343.9299268000004</v>
      </c>
      <c r="U42" s="210">
        <f>'AG Jul 2018'!BI28</f>
        <v>0</v>
      </c>
      <c r="V42" s="211" t="str">
        <f>'AG Jul 2018'!BJ28</f>
        <v>n</v>
      </c>
    </row>
    <row r="43" spans="1:22" x14ac:dyDescent="0.15">
      <c r="A43" s="163" t="str">
        <f>'AG Jul 2018'!K29</f>
        <v>Dodo Power &amp; Gas</v>
      </c>
      <c r="B43" s="158" t="str">
        <f>'AG Jul 2018'!L29</f>
        <v>Market offer</v>
      </c>
      <c r="C43" s="201">
        <f>91*'AG Jul 2018'!M29/100</f>
        <v>87.860499999999988</v>
      </c>
      <c r="D43" s="201">
        <f>IF($C$31*$C$32&gt;='AG Jul 2018'!P29,('AG Jul 2018'!P29*'AG Jul 2018'!N29/100),(($C$31*$C$32)*'AG Jul 2018'!N29/100))</f>
        <v>311.89999999999998</v>
      </c>
      <c r="E43" s="201">
        <f>IF($C$31*$C$32&lt;'AG Jul 2018'!P29,0,IF(($C$31*$C$32)&lt;='AG Jul 2018'!R29,(($C$31*$C$32-'AG Jul 2018'!P29)*'AG Jul 2018'!Q29/100),(('AG Jul 2018'!R29-'AG Jul 2018'!P29)*'AG Jul 2018'!Q29/100)))</f>
        <v>124.76</v>
      </c>
      <c r="F43" s="201">
        <v>0</v>
      </c>
      <c r="G43" s="201">
        <f>IF(($C$31*$C$32&lt;'AG Jul 2018'!R29),(0),($C$31*$C$32-'AG Jul 2018'!R29)*'AG Jul 2018'!S29/100)</f>
        <v>0</v>
      </c>
      <c r="H43" s="201">
        <f>($C$31*$C$33)*'AG Jul 2018'!AE29/100</f>
        <v>87.72</v>
      </c>
      <c r="I43" s="201">
        <f t="shared" si="17"/>
        <v>612.2405</v>
      </c>
      <c r="J43" s="177">
        <f t="shared" si="18"/>
        <v>2097.52</v>
      </c>
      <c r="K43" s="181">
        <f t="shared" si="19"/>
        <v>2448.962</v>
      </c>
      <c r="L43" s="181">
        <f t="shared" si="16"/>
        <v>2693.8582000000001</v>
      </c>
      <c r="M43" s="209">
        <f>'AG Jul 2018'!AW29</f>
        <v>0</v>
      </c>
      <c r="N43" s="209">
        <f>'AG Jul 2018'!AX29</f>
        <v>0</v>
      </c>
      <c r="O43" s="209">
        <f>'AG Jul 2018'!AY29</f>
        <v>0</v>
      </c>
      <c r="P43" s="209">
        <f>'AG Jul 2018'!AZ29</f>
        <v>0</v>
      </c>
      <c r="Q43" s="180">
        <f t="shared" si="20"/>
        <v>2448.962</v>
      </c>
      <c r="R43" s="180">
        <f>Q43</f>
        <v>2448.962</v>
      </c>
      <c r="S43" s="381">
        <f t="shared" si="21"/>
        <v>2693.8582000000001</v>
      </c>
      <c r="T43" s="381">
        <f t="shared" si="21"/>
        <v>2693.8582000000001</v>
      </c>
      <c r="U43" s="210">
        <f>'AG Jul 2018'!BI29</f>
        <v>0</v>
      </c>
      <c r="V43" s="211" t="str">
        <f>'AG Jul 2018'!BJ29</f>
        <v>n</v>
      </c>
    </row>
    <row r="44" spans="1:22" x14ac:dyDescent="0.15">
      <c r="A44" s="163" t="str">
        <f>'AG Jul 2018'!K30</f>
        <v>EnergyAustralia</v>
      </c>
      <c r="B44" s="158" t="str">
        <f>'AG Jul 2018'!L30</f>
        <v>Anytime Saver</v>
      </c>
      <c r="C44" s="201">
        <f>91*'AG Jul 2018'!M30/100</f>
        <v>79.807000000000002</v>
      </c>
      <c r="D44" s="201">
        <f>($C$31*$C$32)*'AG Jul 2018'!N30/100</f>
        <v>410.9</v>
      </c>
      <c r="E44" s="201">
        <v>0</v>
      </c>
      <c r="F44" s="201">
        <v>0</v>
      </c>
      <c r="G44" s="201">
        <v>0</v>
      </c>
      <c r="H44" s="201">
        <f>($C$31*$C$33)*'AG Jul 2018'!AE30/100</f>
        <v>72.36</v>
      </c>
      <c r="I44" s="201">
        <f t="shared" si="17"/>
        <v>563.06700000000001</v>
      </c>
      <c r="J44" s="177">
        <f t="shared" si="18"/>
        <v>1933.04</v>
      </c>
      <c r="K44" s="181">
        <f t="shared" si="19"/>
        <v>2252.268</v>
      </c>
      <c r="L44" s="181">
        <f t="shared" si="16"/>
        <v>2477.4948000000004</v>
      </c>
      <c r="M44" s="209">
        <f>'AG Jul 2018'!AW30</f>
        <v>0</v>
      </c>
      <c r="N44" s="209">
        <f>'AG Jul 2018'!AX30</f>
        <v>28</v>
      </c>
      <c r="O44" s="209">
        <f>'AG Jul 2018'!AY30</f>
        <v>0</v>
      </c>
      <c r="P44" s="209">
        <f>'AG Jul 2018'!AZ30</f>
        <v>0</v>
      </c>
      <c r="Q44" s="180">
        <f>K44-(J44*N44/100)</f>
        <v>1711.0168000000001</v>
      </c>
      <c r="R44" s="180">
        <f>Q44</f>
        <v>1711.0168000000001</v>
      </c>
      <c r="S44" s="381">
        <f t="shared" si="21"/>
        <v>1882.1184800000003</v>
      </c>
      <c r="T44" s="381">
        <f t="shared" si="21"/>
        <v>1882.1184800000003</v>
      </c>
      <c r="U44" s="210">
        <f>'AG Jul 2018'!BI30</f>
        <v>0</v>
      </c>
      <c r="V44" s="211" t="str">
        <f>'AG Jul 2018'!BJ30</f>
        <v>n</v>
      </c>
    </row>
    <row r="45" spans="1:22" x14ac:dyDescent="0.15">
      <c r="A45" s="163" t="str">
        <f>'AG Jul 2018'!K31</f>
        <v>Mojo Power</v>
      </c>
      <c r="B45" s="158" t="str">
        <f>'AG Jul 2018'!L31</f>
        <v>Connect</v>
      </c>
      <c r="C45" s="201">
        <f>(91*'AG Jul 2018'!M31/100)+('AG Jul 2018'!BM31*3)</f>
        <v>152.1611</v>
      </c>
      <c r="D45" s="201">
        <f>($C$31*$C$32)*'AG Jul 2018'!N31/100</f>
        <v>354.9</v>
      </c>
      <c r="E45" s="201">
        <v>0</v>
      </c>
      <c r="F45" s="201">
        <v>0</v>
      </c>
      <c r="G45" s="201">
        <v>0</v>
      </c>
      <c r="H45" s="201">
        <f>($C$31*$C$33)*'AG Jul 2018'!AE31/100</f>
        <v>78.780000000000015</v>
      </c>
      <c r="I45" s="201">
        <f t="shared" si="17"/>
        <v>585.84109999999998</v>
      </c>
      <c r="J45" s="177">
        <f t="shared" si="18"/>
        <v>1734.7199999999998</v>
      </c>
      <c r="K45" s="181">
        <f t="shared" si="19"/>
        <v>2343.3643999999999</v>
      </c>
      <c r="L45" s="181">
        <f t="shared" si="16"/>
        <v>2577.70084</v>
      </c>
      <c r="M45" s="209">
        <f>'AG Jul 2018'!AW31</f>
        <v>0</v>
      </c>
      <c r="N45" s="209">
        <f>'AG Jul 2018'!AX31</f>
        <v>0</v>
      </c>
      <c r="O45" s="209">
        <f>'AG Jul 2018'!AY31</f>
        <v>0</v>
      </c>
      <c r="P45" s="209">
        <f>'AG Jul 2018'!AZ31</f>
        <v>0</v>
      </c>
      <c r="Q45" s="180">
        <f t="shared" ref="Q45:Q48" si="22">K45</f>
        <v>2343.3643999999999</v>
      </c>
      <c r="R45" s="180">
        <f>Q45</f>
        <v>2343.3643999999999</v>
      </c>
      <c r="S45" s="381">
        <f t="shared" si="21"/>
        <v>2577.70084</v>
      </c>
      <c r="T45" s="381">
        <f t="shared" si="21"/>
        <v>2577.70084</v>
      </c>
      <c r="U45" s="210">
        <f>'AG Jul 2018'!BI31</f>
        <v>0</v>
      </c>
      <c r="V45" s="211" t="str">
        <f>'AG Jul 2018'!BJ31</f>
        <v>n</v>
      </c>
    </row>
    <row r="46" spans="1:22" x14ac:dyDescent="0.15">
      <c r="A46" s="163" t="str">
        <f>'AG Jul 2018'!K32</f>
        <v>Momentum Energy</v>
      </c>
      <c r="B46" s="158" t="str">
        <f>'AG Jul 2018'!L32</f>
        <v>SmilePower</v>
      </c>
      <c r="C46" s="201">
        <f>91*'AG Jul 2018'!M32/100</f>
        <v>74.5381</v>
      </c>
      <c r="D46" s="201">
        <f>IF($C$31*$C$32&gt;='AG Jul 2018'!P32,('AG Jul 2018'!P32*'AG Jul 2018'!N32/100),(($C$31*$C$32)*'AG Jul 2018'!N32/100))</f>
        <v>174.42</v>
      </c>
      <c r="E46" s="201">
        <f>IF($C$31*$C$32&lt;'AG Jul 2018'!P32,0,IF(($C$31*$C$32)&lt;='AG Jul 2018'!R32,(($C$31*$C$32-'AG Jul 2018'!P32)*'AG Jul 2018'!Q32/100),(('AG Jul 2018'!R32-'AG Jul 2018'!P32)*'AG Jul 2018'!Q32/100)))</f>
        <v>227.92</v>
      </c>
      <c r="F46" s="201">
        <v>0</v>
      </c>
      <c r="G46" s="201">
        <f>IF(($C$31*$C$32&lt;'AG Jul 2018'!R32),(0),($C$31*$C$32-'AG Jul 2018'!R32)*'AG Jul 2018'!S32/100)</f>
        <v>0</v>
      </c>
      <c r="H46" s="201">
        <f>($C$31*$C$33)*'AG Jul 2018'!AE32/100</f>
        <v>79.38</v>
      </c>
      <c r="I46" s="201">
        <f t="shared" si="17"/>
        <v>556.25810000000001</v>
      </c>
      <c r="J46" s="177">
        <f t="shared" si="18"/>
        <v>1926.88</v>
      </c>
      <c r="K46" s="181">
        <f t="shared" si="19"/>
        <v>2225.0324000000001</v>
      </c>
      <c r="L46" s="181">
        <f t="shared" si="16"/>
        <v>2447.5356400000001</v>
      </c>
      <c r="M46" s="209">
        <f>'AG Jul 2018'!AW32</f>
        <v>0</v>
      </c>
      <c r="N46" s="209">
        <f>'AG Jul 2018'!AX32</f>
        <v>0</v>
      </c>
      <c r="O46" s="209">
        <f>'AG Jul 2018'!AY32</f>
        <v>0</v>
      </c>
      <c r="P46" s="209">
        <f>'AG Jul 2018'!AZ32</f>
        <v>0</v>
      </c>
      <c r="Q46" s="180">
        <f t="shared" si="22"/>
        <v>2225.0324000000001</v>
      </c>
      <c r="R46" s="180">
        <f>Q46</f>
        <v>2225.0324000000001</v>
      </c>
      <c r="S46" s="381">
        <f t="shared" si="21"/>
        <v>2447.5356400000001</v>
      </c>
      <c r="T46" s="381">
        <f t="shared" si="21"/>
        <v>2447.5356400000001</v>
      </c>
      <c r="U46" s="210">
        <f>'AG Jul 2018'!BI32</f>
        <v>0</v>
      </c>
      <c r="V46" s="211" t="str">
        <f>'AG Jul 2018'!BJ32</f>
        <v>n</v>
      </c>
    </row>
    <row r="47" spans="1:22" x14ac:dyDescent="0.15">
      <c r="A47" s="163" t="str">
        <f>'AG Jul 2018'!K33</f>
        <v>Origin Energy</v>
      </c>
      <c r="B47" s="158" t="str">
        <f>'AG Jul 2018'!L33</f>
        <v>Saver</v>
      </c>
      <c r="C47" s="201">
        <f>91*'AG Jul 2018'!M33/100</f>
        <v>75.884900000000002</v>
      </c>
      <c r="D47" s="201">
        <f>($C$31*$C$32)*'AG Jul 2018'!N33/100</f>
        <v>399.28</v>
      </c>
      <c r="E47" s="201">
        <v>0</v>
      </c>
      <c r="F47" s="201">
        <v>0</v>
      </c>
      <c r="G47" s="201">
        <v>0</v>
      </c>
      <c r="H47" s="201">
        <f>($C$31*$C$33)*'AG Jul 2018'!AE33/100</f>
        <v>73.739999999999995</v>
      </c>
      <c r="I47" s="201">
        <f t="shared" si="17"/>
        <v>548.9049</v>
      </c>
      <c r="J47" s="177">
        <f t="shared" si="18"/>
        <v>1892.08</v>
      </c>
      <c r="K47" s="181">
        <f t="shared" si="19"/>
        <v>2195.6196</v>
      </c>
      <c r="L47" s="181">
        <f t="shared" si="16"/>
        <v>2415.18156</v>
      </c>
      <c r="M47" s="209">
        <f>'AG Jul 2018'!AW33</f>
        <v>0</v>
      </c>
      <c r="N47" s="209">
        <f>'AG Jul 2018'!AX33</f>
        <v>0</v>
      </c>
      <c r="O47" s="209">
        <f>'AG Jul 2018'!AY33</f>
        <v>0</v>
      </c>
      <c r="P47" s="209">
        <f>'AG Jul 2018'!AZ33</f>
        <v>13</v>
      </c>
      <c r="Q47" s="180">
        <f t="shared" si="22"/>
        <v>2195.6196</v>
      </c>
      <c r="R47" s="180">
        <f>(Q47-(J47*P47/100))</f>
        <v>1949.6492000000001</v>
      </c>
      <c r="S47" s="381">
        <f t="shared" si="21"/>
        <v>2415.18156</v>
      </c>
      <c r="T47" s="381">
        <f t="shared" si="21"/>
        <v>2144.6141200000002</v>
      </c>
      <c r="U47" s="210">
        <f>'AG Jul 2018'!BI33</f>
        <v>0</v>
      </c>
      <c r="V47" s="211" t="str">
        <f>'AG Jul 2018'!BJ33</f>
        <v>n</v>
      </c>
    </row>
    <row r="48" spans="1:22" x14ac:dyDescent="0.15">
      <c r="A48" s="163" t="str">
        <f>'AG Jul 2018'!K34</f>
        <v>Powerdirect</v>
      </c>
      <c r="B48" s="158" t="str">
        <f>'AG Jul 2018'!L34</f>
        <v>Market offer</v>
      </c>
      <c r="C48" s="201">
        <f>91*'AG Jul 2018'!M34/100</f>
        <v>76.44</v>
      </c>
      <c r="D48" s="201">
        <f>($C$31*$C$32)*'AG Jul 2018'!N34/100</f>
        <v>404.6</v>
      </c>
      <c r="E48" s="201">
        <v>0</v>
      </c>
      <c r="F48" s="201">
        <v>0</v>
      </c>
      <c r="G48" s="201">
        <v>0</v>
      </c>
      <c r="H48" s="201">
        <f>($C$31*$C$33)*'AG Jul 2018'!AE34/100</f>
        <v>83.82</v>
      </c>
      <c r="I48" s="201">
        <f t="shared" si="17"/>
        <v>564.86</v>
      </c>
      <c r="J48" s="177">
        <f t="shared" si="18"/>
        <v>1953.68</v>
      </c>
      <c r="K48" s="181">
        <f t="shared" si="19"/>
        <v>2259.44</v>
      </c>
      <c r="L48" s="181">
        <f t="shared" si="16"/>
        <v>2485.3840000000005</v>
      </c>
      <c r="M48" s="209">
        <f>'AG Jul 2018'!AW34</f>
        <v>0</v>
      </c>
      <c r="N48" s="209">
        <f>'AG Jul 2018'!AX34</f>
        <v>0</v>
      </c>
      <c r="O48" s="209">
        <f>'AG Jul 2018'!AY34</f>
        <v>0</v>
      </c>
      <c r="P48" s="209">
        <f>'AG Jul 2018'!AZ34</f>
        <v>25</v>
      </c>
      <c r="Q48" s="180">
        <f t="shared" si="22"/>
        <v>2259.44</v>
      </c>
      <c r="R48" s="180">
        <f>(Q48-(J48*P48/100))</f>
        <v>1771.02</v>
      </c>
      <c r="S48" s="381">
        <f t="shared" si="21"/>
        <v>2485.3840000000005</v>
      </c>
      <c r="T48" s="381">
        <f t="shared" si="21"/>
        <v>1948.1220000000001</v>
      </c>
      <c r="U48" s="210">
        <f>'AG Jul 2018'!BI34</f>
        <v>0</v>
      </c>
      <c r="V48" s="211" t="str">
        <f>'AG Jul 2018'!BJ34</f>
        <v>n</v>
      </c>
    </row>
    <row r="49" spans="1:22" x14ac:dyDescent="0.15">
      <c r="A49" s="163" t="str">
        <f>'AG Jul 2018'!K35</f>
        <v>Powershop</v>
      </c>
      <c r="B49" s="158" t="str">
        <f>'AG Jul 2018'!L35</f>
        <v>Power Saver</v>
      </c>
      <c r="C49" s="201">
        <f>91*'AG Jul 2018'!M35/100</f>
        <v>86.977800000000002</v>
      </c>
      <c r="D49" s="201">
        <f>(C31*C32)*'AG Jul 2018'!N35/100</f>
        <v>371.42</v>
      </c>
      <c r="E49" s="201">
        <v>0</v>
      </c>
      <c r="F49" s="201">
        <v>0</v>
      </c>
      <c r="G49" s="201">
        <v>0</v>
      </c>
      <c r="H49" s="201">
        <f>($C$31*$C$33)*'AG Jul 2018'!AE35/100</f>
        <v>96</v>
      </c>
      <c r="I49" s="201">
        <f t="shared" si="17"/>
        <v>554.39779999999996</v>
      </c>
      <c r="J49" s="177">
        <f t="shared" si="18"/>
        <v>1869.6799999999998</v>
      </c>
      <c r="K49" s="181">
        <f t="shared" si="19"/>
        <v>2217.5911999999998</v>
      </c>
      <c r="L49" s="181">
        <f t="shared" si="16"/>
        <v>2439.35032</v>
      </c>
      <c r="M49" s="209">
        <f>'AG Jul 2018'!AW35</f>
        <v>0</v>
      </c>
      <c r="N49" s="209">
        <f>'AG Jul 2018'!AX35</f>
        <v>0</v>
      </c>
      <c r="O49" s="209">
        <f>'AG Jul 2018'!AY35</f>
        <v>12</v>
      </c>
      <c r="P49" s="209">
        <f>'AG Jul 2018'!AZ35</f>
        <v>0</v>
      </c>
      <c r="Q49" s="180">
        <f>K49-(K49*M49/100)</f>
        <v>2217.5911999999998</v>
      </c>
      <c r="R49" s="180">
        <f>(Q49-(Q49*O49/100))</f>
        <v>1951.4802559999998</v>
      </c>
      <c r="S49" s="381">
        <f t="shared" si="21"/>
        <v>2439.35032</v>
      </c>
      <c r="T49" s="381">
        <f t="shared" si="21"/>
        <v>2146.6282815999998</v>
      </c>
      <c r="U49" s="210">
        <f>'AG Jul 2018'!BI35</f>
        <v>0</v>
      </c>
      <c r="V49" s="211" t="str">
        <f>'AG Jul 2018'!BJ35</f>
        <v>n</v>
      </c>
    </row>
    <row r="50" spans="1:22" x14ac:dyDescent="0.15">
      <c r="A50" s="163" t="str">
        <f>'AG Jul 2018'!K36</f>
        <v>Red Energy</v>
      </c>
      <c r="B50" s="158" t="str">
        <f>'AG Jul 2018'!L36</f>
        <v>Living Energy Saver</v>
      </c>
      <c r="C50" s="201">
        <f>91*'AG Jul 2018'!M36/100</f>
        <v>78.705899999999986</v>
      </c>
      <c r="D50" s="201">
        <f>IF($C$31*$C$32&gt;='AG Jul 2018'!P36,('AG Jul 2018'!P36*'AG Jul 2018'!N36/100),(($C$31*$C$32)*'AG Jul 2018'!N36/100))</f>
        <v>262</v>
      </c>
      <c r="E50" s="201">
        <f>IF($C$31*$C$32&lt;'AG Jul 2018'!P36,0,IF(($C$31*$C$32)&lt;='AG Jul 2018'!R36,(($C$31*$C$32-'AG Jul 2018'!P36)*'AG Jul 2018'!Q36/100),(('AG Jul 2018'!R36-'AG Jul 2018'!P36)*'AG Jul 2018'!Q36/100)))</f>
        <v>103.6</v>
      </c>
      <c r="F50" s="201">
        <v>0</v>
      </c>
      <c r="G50" s="201">
        <f>IF(($C$31*$C$32&lt;'AG Jul 2018'!R36),(0),($C$31*$C$32-'AG Jul 2018'!R36)*'AG Jul 2018'!S36/100)</f>
        <v>0</v>
      </c>
      <c r="H50" s="201">
        <f>($C$31*$C$33)*'AG Jul 2018'!AE36/100</f>
        <v>68.7</v>
      </c>
      <c r="I50" s="201">
        <f t="shared" si="17"/>
        <v>513.0059</v>
      </c>
      <c r="J50" s="177">
        <f t="shared" si="18"/>
        <v>1737.2</v>
      </c>
      <c r="K50" s="181">
        <f t="shared" si="19"/>
        <v>2052.0236</v>
      </c>
      <c r="L50" s="181">
        <f t="shared" si="16"/>
        <v>2257.2259600000002</v>
      </c>
      <c r="M50" s="209">
        <f>'AG Jul 2018'!AW36</f>
        <v>0</v>
      </c>
      <c r="N50" s="209">
        <f>'AG Jul 2018'!AX36</f>
        <v>0</v>
      </c>
      <c r="O50" s="209">
        <f>'AG Jul 2018'!AY36</f>
        <v>10</v>
      </c>
      <c r="P50" s="209">
        <f>'AG Jul 2018'!AZ36</f>
        <v>0</v>
      </c>
      <c r="Q50" s="180">
        <f t="shared" ref="Q50:Q55" si="23">K50</f>
        <v>2052.0236</v>
      </c>
      <c r="R50" s="180">
        <f>(Q50-(Q50*O50/100))</f>
        <v>1846.82124</v>
      </c>
      <c r="S50" s="381">
        <f t="shared" si="21"/>
        <v>2257.2259600000002</v>
      </c>
      <c r="T50" s="381">
        <f t="shared" si="21"/>
        <v>2031.5033640000001</v>
      </c>
      <c r="U50" s="210">
        <f>'AG Jul 2018'!BI36</f>
        <v>0</v>
      </c>
      <c r="V50" s="211" t="str">
        <f>'AG Jul 2018'!BJ36</f>
        <v>n</v>
      </c>
    </row>
    <row r="51" spans="1:22" x14ac:dyDescent="0.15">
      <c r="A51" s="163" t="str">
        <f>'AG Jul 2018'!K37</f>
        <v>Simply Energy</v>
      </c>
      <c r="B51" s="158" t="str">
        <f>'AG Jul 2018'!L37</f>
        <v>Plus</v>
      </c>
      <c r="C51" s="201">
        <f>91*'AG Jul 2018'!M37/100</f>
        <v>75.375299999999996</v>
      </c>
      <c r="D51" s="201">
        <f>IF($C$31*$C$32&gt;='AG Jul 2018'!P37,('AG Jul 2018'!P37*'AG Jul 2018'!N37/100),(($C$31*$C$32)*'AG Jul 2018'!N37/100))</f>
        <v>279.7</v>
      </c>
      <c r="E51" s="201">
        <f>IF($C$31*$C$32&lt;'AG Jul 2018'!P37,0,IF(($C$31*$C$32)&lt;='AG Jul 2018'!R37,(($C$31*$C$32-'AG Jul 2018'!P37)*'AG Jul 2018'!Q37/100),(('AG Jul 2018'!R37-'AG Jul 2018'!P37)*'AG Jul 2018'!Q37/100)))</f>
        <v>110.24</v>
      </c>
      <c r="F51" s="201">
        <v>0</v>
      </c>
      <c r="G51" s="201">
        <f>IF(($C$31*$C$32&lt;'AG Jul 2018'!R37),(0),($C$31*$C$32-'AG Jul 2018'!R37)*'AG Jul 2018'!S37/100)</f>
        <v>0</v>
      </c>
      <c r="H51" s="201">
        <f>($C$31*$C$33)*'AG Jul 2018'!AE37/100</f>
        <v>82.68</v>
      </c>
      <c r="I51" s="201">
        <f t="shared" ref="I51:I52" si="24">SUM(C51:H51)</f>
        <v>547.99530000000004</v>
      </c>
      <c r="J51" s="177">
        <f t="shared" si="18"/>
        <v>1890.4800000000002</v>
      </c>
      <c r="K51" s="181">
        <f t="shared" si="19"/>
        <v>2191.9812000000002</v>
      </c>
      <c r="L51" s="181">
        <f t="shared" si="16"/>
        <v>2411.1793200000002</v>
      </c>
      <c r="M51" s="209">
        <f>'AG Jul 2018'!AW37</f>
        <v>0</v>
      </c>
      <c r="N51" s="209">
        <f>'AG Jul 2018'!AX37</f>
        <v>0</v>
      </c>
      <c r="O51" s="209">
        <f>'AG Jul 2018'!AY37</f>
        <v>0</v>
      </c>
      <c r="P51" s="209">
        <f>'AG Jul 2018'!AZ37</f>
        <v>18</v>
      </c>
      <c r="Q51" s="180">
        <f t="shared" si="23"/>
        <v>2191.9812000000002</v>
      </c>
      <c r="R51" s="180">
        <f>(Q51-(J51*P51/100))</f>
        <v>1851.6948000000002</v>
      </c>
      <c r="S51" s="381">
        <f t="shared" si="21"/>
        <v>2411.1793200000002</v>
      </c>
      <c r="T51" s="381">
        <f t="shared" si="21"/>
        <v>2036.8642800000005</v>
      </c>
      <c r="U51" s="210">
        <f>'AG Jul 2018'!BI37</f>
        <v>0</v>
      </c>
      <c r="V51" s="211" t="str">
        <f>'AG Jul 2018'!BJ37</f>
        <v>n</v>
      </c>
    </row>
    <row r="52" spans="1:22" x14ac:dyDescent="0.15">
      <c r="A52" s="163" t="str">
        <f>'AG Jul 2018'!K38</f>
        <v>Sumo Power</v>
      </c>
      <c r="B52" s="158" t="str">
        <f>'AG Jul 2018'!L38</f>
        <v xml:space="preserve">Pay on time </v>
      </c>
      <c r="C52" s="201">
        <f>91*'AG Jul 2018'!M38/100</f>
        <v>85.631</v>
      </c>
      <c r="D52" s="201">
        <f>($C$31*$C$32)*'AG Jul 2018'!N38/100</f>
        <v>426.16</v>
      </c>
      <c r="E52" s="201">
        <v>0</v>
      </c>
      <c r="F52" s="201">
        <v>0</v>
      </c>
      <c r="G52" s="201">
        <v>0</v>
      </c>
      <c r="H52" s="201">
        <f>($C$31*$C$33)*'AG Jul 2018'!AE38/100</f>
        <v>65.099999999999994</v>
      </c>
      <c r="I52" s="201">
        <f t="shared" si="24"/>
        <v>576.89100000000008</v>
      </c>
      <c r="J52" s="177">
        <f t="shared" si="18"/>
        <v>1965.0400000000004</v>
      </c>
      <c r="K52" s="181">
        <f t="shared" si="19"/>
        <v>2307.5640000000003</v>
      </c>
      <c r="L52" s="181">
        <f t="shared" si="16"/>
        <v>2538.3204000000005</v>
      </c>
      <c r="M52" s="209">
        <f>'AG Jul 2018'!AW38</f>
        <v>0</v>
      </c>
      <c r="N52" s="209">
        <f>'AG Jul 2018'!AX38</f>
        <v>0</v>
      </c>
      <c r="O52" s="209">
        <f>'AG Jul 2018'!AY38</f>
        <v>0</v>
      </c>
      <c r="P52" s="209">
        <f>'AG Jul 2018'!AZ38</f>
        <v>27</v>
      </c>
      <c r="Q52" s="180">
        <f t="shared" si="23"/>
        <v>2307.5640000000003</v>
      </c>
      <c r="R52" s="180">
        <f>(Q52-(J52*P52/100))</f>
        <v>1777.0032000000001</v>
      </c>
      <c r="S52" s="381">
        <f t="shared" ref="S52" si="25">K52*1.1</f>
        <v>2538.3204000000005</v>
      </c>
      <c r="T52" s="381">
        <f t="shared" si="21"/>
        <v>1954.7035200000003</v>
      </c>
      <c r="U52" s="210">
        <f>'AG Jul 2018'!BI38</f>
        <v>0</v>
      </c>
      <c r="V52" s="211" t="str">
        <f>'AG Jul 2018'!BJ38</f>
        <v>n</v>
      </c>
    </row>
    <row r="53" spans="1:22" x14ac:dyDescent="0.15">
      <c r="A53" s="163" t="str">
        <f>'AG Jul 2018'!K39</f>
        <v>1st Energy</v>
      </c>
      <c r="B53" s="158" t="str">
        <f>'AG Jul 2018'!L39</f>
        <v>Market offer</v>
      </c>
      <c r="C53" s="201">
        <f>91*'AG Jul 2018'!M39/100</f>
        <v>83.410599999999988</v>
      </c>
      <c r="D53" s="201">
        <f>IF($C$31*$C$32&gt;='AG Jul 2018'!P39,('AG Jul 2018'!P39*'AG Jul 2018'!N39/100),(($C$31*$C$32)*'AG Jul 2018'!N39/100))</f>
        <v>312.89999999999998</v>
      </c>
      <c r="E53" s="201">
        <f>IF($C$31*$C$32&lt;'AG Jul 2018'!P39,0,IF(($C$31*$C$32)&lt;='AG Jul 2018'!R39,(($C$31*$C$32-'AG Jul 2018'!P39)*'AG Jul 2018'!Q39/100),(('AG Jul 2018'!R39-'AG Jul 2018'!P39)*'AG Jul 2018'!Q39/100)))</f>
        <v>121.48</v>
      </c>
      <c r="F53" s="201">
        <v>0</v>
      </c>
      <c r="G53" s="201">
        <f>IF(($C$31*$C$32&lt;'AG Jul 2018'!R39),(0),($C$31*$C$32-'AG Jul 2018'!R39)*'AG Jul 2018'!S39/100)</f>
        <v>0</v>
      </c>
      <c r="H53" s="201">
        <f>($C$31*$C$33)*'AG Jul 2018'!AE39/100</f>
        <v>76.08</v>
      </c>
      <c r="I53" s="201">
        <f t="shared" ref="I53:I54" si="26">SUM(C53:H53)</f>
        <v>593.87059999999997</v>
      </c>
      <c r="J53" s="177">
        <f t="shared" ref="J53:J55" si="27">(I53-C53)*4</f>
        <v>2041.84</v>
      </c>
      <c r="K53" s="181">
        <f t="shared" ref="K53:K55" si="28">I53*4</f>
        <v>2375.4823999999999</v>
      </c>
      <c r="L53" s="181">
        <f t="shared" si="16"/>
        <v>2613.0306399999999</v>
      </c>
      <c r="M53" s="209">
        <f>'AG Jul 2018'!AW39</f>
        <v>0</v>
      </c>
      <c r="N53" s="209">
        <f>'AG Jul 2018'!AX39</f>
        <v>0</v>
      </c>
      <c r="O53" s="209">
        <f>'AG Jul 2018'!AY39</f>
        <v>0</v>
      </c>
      <c r="P53" s="209">
        <f>'AG Jul 2018'!AZ39</f>
        <v>22</v>
      </c>
      <c r="Q53" s="180">
        <f t="shared" si="23"/>
        <v>2375.4823999999999</v>
      </c>
      <c r="R53" s="180">
        <f>(Q53-(J53*P53/100))</f>
        <v>1926.2775999999999</v>
      </c>
      <c r="S53" s="381">
        <f t="shared" ref="S53" si="29">Q53*1.1</f>
        <v>2613.0306399999999</v>
      </c>
      <c r="T53" s="381">
        <f t="shared" ref="T53:T55" si="30">R53*1.1</f>
        <v>2118.9053600000002</v>
      </c>
      <c r="U53" s="210">
        <f>'AG Jul 2018'!BI39</f>
        <v>0</v>
      </c>
      <c r="V53" s="211" t="str">
        <f>'AG Jul 2018'!BJ39</f>
        <v>n</v>
      </c>
    </row>
    <row r="54" spans="1:22" x14ac:dyDescent="0.15">
      <c r="A54" s="163" t="str">
        <f>'AG Jul 2018'!K40</f>
        <v>Amaysim</v>
      </c>
      <c r="B54" s="158" t="str">
        <f>'AG Jul 2018'!L40</f>
        <v>Electricity 2</v>
      </c>
      <c r="C54" s="201">
        <f>91*'AG Jul 2018'!M40/100</f>
        <v>85.54</v>
      </c>
      <c r="D54" s="201">
        <f>($C$31*$C$32)*'AG Jul 2018'!N40/100</f>
        <v>536.19999999999993</v>
      </c>
      <c r="E54" s="201">
        <v>0</v>
      </c>
      <c r="F54" s="201">
        <v>0</v>
      </c>
      <c r="G54" s="201">
        <v>0</v>
      </c>
      <c r="H54" s="201">
        <f>($C$31*$C$33)*'AG Jul 2018'!AE40/100</f>
        <v>150</v>
      </c>
      <c r="I54" s="201">
        <f t="shared" si="26"/>
        <v>771.7399999999999</v>
      </c>
      <c r="J54" s="177">
        <f t="shared" si="27"/>
        <v>2744.7999999999997</v>
      </c>
      <c r="K54" s="181">
        <f t="shared" si="28"/>
        <v>3086.9599999999996</v>
      </c>
      <c r="L54" s="181">
        <f t="shared" si="16"/>
        <v>3395.6559999999999</v>
      </c>
      <c r="M54" s="209">
        <f>'AG Jul 2018'!AW40</f>
        <v>0</v>
      </c>
      <c r="N54" s="209">
        <f>'AG Jul 2018'!AX40</f>
        <v>0</v>
      </c>
      <c r="O54" s="209">
        <f>'AG Jul 2018'!AY40</f>
        <v>40</v>
      </c>
      <c r="P54" s="209">
        <f>'AG Jul 2018'!AZ40</f>
        <v>0</v>
      </c>
      <c r="Q54" s="180">
        <f t="shared" si="23"/>
        <v>3086.9599999999996</v>
      </c>
      <c r="R54" s="180">
        <f>(Q54-(Q54*O54/100))</f>
        <v>1852.1759999999997</v>
      </c>
      <c r="S54" s="381">
        <f t="shared" ref="S54" si="31">K54*1.1</f>
        <v>3395.6559999999999</v>
      </c>
      <c r="T54" s="381">
        <f t="shared" si="30"/>
        <v>2037.3935999999999</v>
      </c>
      <c r="U54" s="210">
        <f>'AG Jul 2018'!BI40</f>
        <v>0</v>
      </c>
      <c r="V54" s="211" t="str">
        <f>'AG Jul 2018'!BJ40</f>
        <v>n</v>
      </c>
    </row>
    <row r="55" spans="1:22" ht="15" thickBot="1" x14ac:dyDescent="0.2">
      <c r="A55" s="204" t="str">
        <f>'AG Jul 2018'!K41</f>
        <v>Q Energy</v>
      </c>
      <c r="B55" s="205" t="str">
        <f>'AG Jul 2018'!L41</f>
        <v>Flexi Saver Home</v>
      </c>
      <c r="C55" s="206">
        <f>91*'AG Jul 2018'!M41/100</f>
        <v>70.069999999999993</v>
      </c>
      <c r="D55" s="206">
        <f>($C$31*$C$32)*'AG Jul 2018'!N41/100</f>
        <v>291.06</v>
      </c>
      <c r="E55" s="206">
        <v>0</v>
      </c>
      <c r="F55" s="206">
        <v>0</v>
      </c>
      <c r="G55" s="206">
        <v>0</v>
      </c>
      <c r="H55" s="206">
        <f>($C$31*$C$33)*'AG Jul 2018'!AE41/100</f>
        <v>49.655999999999992</v>
      </c>
      <c r="I55" s="206">
        <f t="shared" ref="I55" si="32">SUM(C55:H55)</f>
        <v>410.786</v>
      </c>
      <c r="J55" s="187">
        <f t="shared" si="27"/>
        <v>1362.864</v>
      </c>
      <c r="K55" s="191">
        <f t="shared" si="28"/>
        <v>1643.144</v>
      </c>
      <c r="L55" s="191">
        <f t="shared" si="16"/>
        <v>1807.4584000000002</v>
      </c>
      <c r="M55" s="212">
        <f>'AG Jul 2018'!AW41</f>
        <v>0</v>
      </c>
      <c r="N55" s="212">
        <f>'AG Jul 2018'!AX41</f>
        <v>0</v>
      </c>
      <c r="O55" s="212">
        <f>'AG Jul 2018'!AY41</f>
        <v>0</v>
      </c>
      <c r="P55" s="212">
        <f>'AG Jul 2018'!AZ41</f>
        <v>0</v>
      </c>
      <c r="Q55" s="190">
        <f t="shared" si="23"/>
        <v>1643.144</v>
      </c>
      <c r="R55" s="190">
        <f>Q55</f>
        <v>1643.144</v>
      </c>
      <c r="S55" s="382">
        <f t="shared" ref="S55" si="33">Q55*1.1</f>
        <v>1807.4584000000002</v>
      </c>
      <c r="T55" s="382">
        <f t="shared" si="30"/>
        <v>1807.4584000000002</v>
      </c>
      <c r="U55" s="213">
        <f>'AG Jul 2018'!BI41</f>
        <v>24</v>
      </c>
      <c r="V55" s="214" t="str">
        <f>'AG Jul 2018'!BJ41</f>
        <v>n</v>
      </c>
    </row>
    <row r="57" spans="1:22" ht="15" thickBot="1" x14ac:dyDescent="0.2"/>
    <row r="58" spans="1:22" x14ac:dyDescent="0.15">
      <c r="A58" s="166" t="s">
        <v>644</v>
      </c>
      <c r="B58" s="167"/>
      <c r="C58" s="167"/>
      <c r="D58" s="167"/>
      <c r="E58" s="167"/>
      <c r="F58" s="167"/>
      <c r="G58" s="167"/>
      <c r="H58" s="167"/>
      <c r="I58" s="167"/>
      <c r="J58" s="167"/>
      <c r="K58" s="167"/>
      <c r="L58" s="167"/>
      <c r="M58" s="167"/>
      <c r="N58" s="167"/>
      <c r="O58" s="167"/>
      <c r="P58" s="167"/>
      <c r="Q58" s="167"/>
      <c r="R58" s="167"/>
      <c r="S58" s="167"/>
      <c r="T58" s="167"/>
      <c r="U58" s="167"/>
      <c r="V58" s="173"/>
    </row>
    <row r="59" spans="1:22" x14ac:dyDescent="0.15">
      <c r="A59" s="168" t="s">
        <v>247</v>
      </c>
      <c r="B59" s="78"/>
      <c r="C59" s="199">
        <v>1800</v>
      </c>
      <c r="D59" s="78"/>
      <c r="E59" s="78"/>
      <c r="F59" s="78"/>
      <c r="G59" s="78"/>
      <c r="H59" s="78"/>
      <c r="I59" s="78"/>
      <c r="J59" s="78"/>
      <c r="K59" s="78"/>
      <c r="L59" s="78"/>
      <c r="M59" s="78"/>
      <c r="N59" s="78"/>
      <c r="O59" s="78"/>
      <c r="P59" s="78"/>
      <c r="Q59" s="78"/>
      <c r="R59" s="78"/>
      <c r="S59" s="78"/>
      <c r="T59" s="78"/>
      <c r="U59" s="78"/>
      <c r="V59" s="174"/>
    </row>
    <row r="60" spans="1:22" x14ac:dyDescent="0.15">
      <c r="A60" s="168" t="s">
        <v>652</v>
      </c>
      <c r="B60" s="78"/>
      <c r="C60" s="200">
        <v>0.5</v>
      </c>
      <c r="D60" s="78"/>
      <c r="E60" s="78"/>
      <c r="F60" s="78"/>
      <c r="G60" s="78"/>
      <c r="H60" s="78"/>
      <c r="I60" s="78"/>
      <c r="J60" s="78"/>
      <c r="K60" s="78"/>
      <c r="L60" s="78"/>
      <c r="M60" s="78"/>
      <c r="N60" s="78"/>
      <c r="O60" s="78"/>
      <c r="P60" s="78"/>
      <c r="Q60" s="78"/>
      <c r="R60" s="78"/>
      <c r="S60" s="78"/>
      <c r="T60" s="78"/>
      <c r="U60" s="78"/>
      <c r="V60" s="174"/>
    </row>
    <row r="61" spans="1:22" x14ac:dyDescent="0.15">
      <c r="A61" s="168" t="s">
        <v>512</v>
      </c>
      <c r="B61" s="78"/>
      <c r="C61" s="200">
        <v>0.3</v>
      </c>
      <c r="D61" s="78"/>
      <c r="E61" s="78"/>
      <c r="F61" s="78"/>
      <c r="G61" s="78"/>
      <c r="H61" s="78"/>
      <c r="I61" s="78"/>
      <c r="J61" s="78"/>
      <c r="K61" s="78"/>
      <c r="L61" s="78"/>
      <c r="M61" s="78"/>
      <c r="N61" s="78"/>
      <c r="O61" s="78"/>
      <c r="P61" s="78"/>
      <c r="Q61" s="78"/>
      <c r="R61" s="78"/>
      <c r="S61" s="78"/>
      <c r="T61" s="78"/>
      <c r="U61" s="78"/>
      <c r="V61" s="174"/>
    </row>
    <row r="62" spans="1:22" x14ac:dyDescent="0.15">
      <c r="A62" s="168" t="s">
        <v>344</v>
      </c>
      <c r="B62" s="78"/>
      <c r="C62" s="200">
        <v>0.2</v>
      </c>
      <c r="D62" s="78"/>
      <c r="E62" s="78"/>
      <c r="F62" s="78"/>
      <c r="G62" s="78"/>
      <c r="H62" s="78"/>
      <c r="I62" s="78"/>
      <c r="J62" s="78"/>
      <c r="K62" s="78"/>
      <c r="L62" s="78"/>
      <c r="M62" s="78"/>
      <c r="N62" s="78"/>
      <c r="O62" s="78"/>
      <c r="P62" s="78"/>
      <c r="Q62" s="78"/>
      <c r="R62" s="78"/>
      <c r="S62" s="78"/>
      <c r="T62" s="78"/>
      <c r="U62" s="78"/>
      <c r="V62" s="174"/>
    </row>
    <row r="63" spans="1:22" x14ac:dyDescent="0.15">
      <c r="A63" s="163"/>
      <c r="B63" s="78"/>
      <c r="C63" s="158"/>
      <c r="D63" s="78"/>
      <c r="E63" s="78"/>
      <c r="F63" s="78"/>
      <c r="G63" s="78"/>
      <c r="H63" s="78"/>
      <c r="I63" s="78"/>
      <c r="J63" s="78"/>
      <c r="K63" s="78"/>
      <c r="L63" s="78"/>
      <c r="M63" s="78"/>
      <c r="N63" s="78"/>
      <c r="O63" s="78"/>
      <c r="P63" s="78"/>
      <c r="Q63" s="78"/>
      <c r="R63" s="78"/>
      <c r="S63" s="78"/>
      <c r="T63" s="78"/>
      <c r="U63" s="78"/>
      <c r="V63" s="174"/>
    </row>
    <row r="64" spans="1:22" ht="75" x14ac:dyDescent="0.15">
      <c r="A64" s="363" t="s">
        <v>248</v>
      </c>
      <c r="B64" s="364" t="s">
        <v>249</v>
      </c>
      <c r="C64" s="365" t="s">
        <v>250</v>
      </c>
      <c r="D64" s="365" t="s">
        <v>446</v>
      </c>
      <c r="E64" s="365" t="s">
        <v>597</v>
      </c>
      <c r="F64" s="366" t="s">
        <v>398</v>
      </c>
      <c r="G64" s="366" t="s">
        <v>447</v>
      </c>
      <c r="H64" s="366" t="s">
        <v>680</v>
      </c>
      <c r="I64" s="365" t="s">
        <v>746</v>
      </c>
      <c r="J64" s="366" t="s">
        <v>303</v>
      </c>
      <c r="K64" s="367" t="s">
        <v>600</v>
      </c>
      <c r="L64" s="367" t="s">
        <v>1070</v>
      </c>
      <c r="M64" s="368" t="s">
        <v>361</v>
      </c>
      <c r="N64" s="368" t="s">
        <v>287</v>
      </c>
      <c r="O64" s="368" t="s">
        <v>275</v>
      </c>
      <c r="P64" s="368" t="s">
        <v>335</v>
      </c>
      <c r="Q64" s="369" t="s">
        <v>239</v>
      </c>
      <c r="R64" s="369" t="s">
        <v>240</v>
      </c>
      <c r="S64" s="369" t="s">
        <v>334</v>
      </c>
      <c r="T64" s="369" t="s">
        <v>428</v>
      </c>
      <c r="U64" s="368" t="s">
        <v>276</v>
      </c>
      <c r="V64" s="370" t="s">
        <v>509</v>
      </c>
    </row>
    <row r="65" spans="1:22" x14ac:dyDescent="0.15">
      <c r="A65" s="163" t="str">
        <f>'AG Jul 2018'!K42</f>
        <v>Energy Locals</v>
      </c>
      <c r="B65" s="158" t="str">
        <f>'AG Jul 2018'!L42</f>
        <v>Simple Saver</v>
      </c>
      <c r="C65" s="215">
        <f>91*'AG Jul 2018'!M42/100</f>
        <v>88.27</v>
      </c>
      <c r="D65" s="215">
        <f>($C$59*$C$60)*'AG Jul 2018'!N42/100</f>
        <v>328.41</v>
      </c>
      <c r="E65" s="215">
        <v>0</v>
      </c>
      <c r="F65" s="215">
        <v>0</v>
      </c>
      <c r="G65" s="215">
        <f>($C$59*$C$61)*'AG Jul 2018'!AH42/100</f>
        <v>99.845999999999989</v>
      </c>
      <c r="H65" s="215">
        <f>($C$59*$C$62)*'AG Jul 2018'!W42/100</f>
        <v>52.163999999999994</v>
      </c>
      <c r="I65" s="215">
        <f>SUM(C65:H65)</f>
        <v>568.68999999999994</v>
      </c>
      <c r="J65" s="177">
        <f>(I65-C65)*4</f>
        <v>1921.6799999999998</v>
      </c>
      <c r="K65" s="181">
        <f>I65*4</f>
        <v>2274.7599999999998</v>
      </c>
      <c r="L65" s="181">
        <f t="shared" ref="L65:L84" si="34">K65*1.1</f>
        <v>2502.2359999999999</v>
      </c>
      <c r="M65" s="209">
        <f>'AG Jul 2018'!AW42</f>
        <v>0</v>
      </c>
      <c r="N65" s="209">
        <f>'AG Jul 2018'!AX42</f>
        <v>0</v>
      </c>
      <c r="O65" s="209">
        <f>'AG Jul 2018'!AY42</f>
        <v>0</v>
      </c>
      <c r="P65" s="209">
        <f>'AG Jul 2018'!AZ42</f>
        <v>0</v>
      </c>
      <c r="Q65" s="180">
        <f>K65</f>
        <v>2274.7599999999998</v>
      </c>
      <c r="R65" s="180">
        <f>Q65</f>
        <v>2274.7599999999998</v>
      </c>
      <c r="S65" s="381">
        <f>Q65*1.1</f>
        <v>2502.2359999999999</v>
      </c>
      <c r="T65" s="381">
        <f>R65*1.1</f>
        <v>2502.2359999999999</v>
      </c>
      <c r="U65" s="210">
        <f>'AG Jul 2018'!BI42</f>
        <v>0</v>
      </c>
      <c r="V65" s="211" t="str">
        <f>'AG Jul 2018'!BJ42</f>
        <v>n</v>
      </c>
    </row>
    <row r="66" spans="1:22" x14ac:dyDescent="0.15">
      <c r="A66" s="163" t="str">
        <f>'AG Jul 2018'!K43</f>
        <v>AGL</v>
      </c>
      <c r="B66" s="158" t="str">
        <f>'AG Jul 2018'!L43</f>
        <v xml:space="preserve">Savers </v>
      </c>
      <c r="C66" s="215">
        <f>91*'AG Jul 2018'!M43/100</f>
        <v>87.36</v>
      </c>
      <c r="D66" s="215">
        <f>($C$59*$C$60)*'AG Jul 2018'!N43/100</f>
        <v>485.1</v>
      </c>
      <c r="E66" s="215">
        <v>0</v>
      </c>
      <c r="F66" s="215">
        <v>0</v>
      </c>
      <c r="G66" s="215">
        <f>($C$59*$C$61)*'AG Jul 2018'!AH43/100</f>
        <v>123.93</v>
      </c>
      <c r="H66" s="215">
        <f>($C$59*$C$62)*'AG Jul 2018'!W43/100</f>
        <v>53.82</v>
      </c>
      <c r="I66" s="215">
        <f t="shared" ref="I66:I81" si="35">SUM(C66:H66)</f>
        <v>750.21000000000015</v>
      </c>
      <c r="J66" s="177">
        <f t="shared" ref="J66:J81" si="36">(I66-C66)*4</f>
        <v>2651.4000000000005</v>
      </c>
      <c r="K66" s="181">
        <f t="shared" ref="K66:K81" si="37">I66*4</f>
        <v>3000.8400000000006</v>
      </c>
      <c r="L66" s="181">
        <f t="shared" si="34"/>
        <v>3300.9240000000009</v>
      </c>
      <c r="M66" s="209">
        <f>'AG Jul 2018'!AW43</f>
        <v>0</v>
      </c>
      <c r="N66" s="209">
        <f>'AG Jul 2018'!AX43</f>
        <v>0</v>
      </c>
      <c r="O66" s="209">
        <f>'AG Jul 2018'!AY43</f>
        <v>0</v>
      </c>
      <c r="P66" s="209">
        <f>'AG Jul 2018'!AZ43</f>
        <v>20</v>
      </c>
      <c r="Q66" s="180">
        <f t="shared" ref="Q66:Q72" si="38">K66</f>
        <v>3000.8400000000006</v>
      </c>
      <c r="R66" s="180">
        <f>(Q66-(J66*P66/100))</f>
        <v>2470.5600000000004</v>
      </c>
      <c r="S66" s="381">
        <f t="shared" ref="S66:T81" si="39">Q66*1.1</f>
        <v>3300.9240000000009</v>
      </c>
      <c r="T66" s="381">
        <f t="shared" si="39"/>
        <v>2717.6160000000004</v>
      </c>
      <c r="U66" s="210">
        <f>'AG Jul 2018'!BI43</f>
        <v>0</v>
      </c>
      <c r="V66" s="211" t="str">
        <f>'AG Jul 2018'!BJ43</f>
        <v>n</v>
      </c>
    </row>
    <row r="67" spans="1:22" x14ac:dyDescent="0.15">
      <c r="A67" s="163" t="str">
        <f>'AG Jul 2018'!K44</f>
        <v>Alinta Energy</v>
      </c>
      <c r="B67" s="158" t="str">
        <f>'AG Jul 2018'!L44</f>
        <v>Fair Deal</v>
      </c>
      <c r="C67" s="215">
        <f>91*'AG Jul 2018'!M44/100</f>
        <v>87.36</v>
      </c>
      <c r="D67" s="215">
        <f>($C$59*$C$60)*'AG Jul 2018'!N44/100</f>
        <v>493.02</v>
      </c>
      <c r="E67" s="215">
        <v>0</v>
      </c>
      <c r="F67" s="215">
        <v>0</v>
      </c>
      <c r="G67" s="215">
        <f>($C$59*$C$61)*'AG Jul 2018'!AH44/100</f>
        <v>124.2</v>
      </c>
      <c r="H67" s="215">
        <f>($C$59*$C$62)*'AG Jul 2018'!W44/100</f>
        <v>54</v>
      </c>
      <c r="I67" s="215">
        <f t="shared" si="35"/>
        <v>758.58</v>
      </c>
      <c r="J67" s="177">
        <f t="shared" si="36"/>
        <v>2684.88</v>
      </c>
      <c r="K67" s="181">
        <f t="shared" si="37"/>
        <v>3034.32</v>
      </c>
      <c r="L67" s="181">
        <f t="shared" si="34"/>
        <v>3337.7520000000004</v>
      </c>
      <c r="M67" s="209">
        <f>'AG Jul 2018'!AW44</f>
        <v>0</v>
      </c>
      <c r="N67" s="209">
        <f>'AG Jul 2018'!AX44</f>
        <v>0</v>
      </c>
      <c r="O67" s="209">
        <f>'AG Jul 2018'!AY44</f>
        <v>0</v>
      </c>
      <c r="P67" s="209">
        <f>'AG Jul 2018'!AZ44</f>
        <v>27</v>
      </c>
      <c r="Q67" s="180">
        <f t="shared" si="38"/>
        <v>3034.32</v>
      </c>
      <c r="R67" s="180">
        <f>(Q67-(J67*P67/100))</f>
        <v>2309.4023999999999</v>
      </c>
      <c r="S67" s="381">
        <f t="shared" si="39"/>
        <v>3337.7520000000004</v>
      </c>
      <c r="T67" s="381">
        <f t="shared" si="39"/>
        <v>2540.3426400000003</v>
      </c>
      <c r="U67" s="210">
        <f>'AG Jul 2018'!BI44</f>
        <v>0</v>
      </c>
      <c r="V67" s="211" t="str">
        <f>'AG Jul 2018'!BJ44</f>
        <v>n</v>
      </c>
    </row>
    <row r="68" spans="1:22" x14ac:dyDescent="0.15">
      <c r="A68" s="163" t="str">
        <f>'AG Jul 2018'!K45</f>
        <v>Click Energy</v>
      </c>
      <c r="B68" s="158" t="str">
        <f>'AG Jul 2018'!L45</f>
        <v>Agate</v>
      </c>
      <c r="C68" s="215">
        <f>91*'AG Jul 2018'!M45/100</f>
        <v>91.91</v>
      </c>
      <c r="D68" s="215">
        <f>($C$59*$C$60)*'AG Jul 2018'!N45/100</f>
        <v>528.29999999999995</v>
      </c>
      <c r="E68" s="215">
        <v>0</v>
      </c>
      <c r="F68" s="215">
        <v>0</v>
      </c>
      <c r="G68" s="215">
        <f>($C$59*$C$61)*'AG Jul 2018'!AH45/100</f>
        <v>169.02</v>
      </c>
      <c r="H68" s="215">
        <f>($C$59*$C$62)*'AG Jul 2018'!W45/100</f>
        <v>100.08</v>
      </c>
      <c r="I68" s="215">
        <f t="shared" si="35"/>
        <v>889.31</v>
      </c>
      <c r="J68" s="177">
        <f t="shared" si="36"/>
        <v>3189.6</v>
      </c>
      <c r="K68" s="181">
        <f t="shared" si="37"/>
        <v>3557.24</v>
      </c>
      <c r="L68" s="181">
        <f t="shared" si="34"/>
        <v>3912.9639999999999</v>
      </c>
      <c r="M68" s="209">
        <f>'AG Jul 2018'!AW45</f>
        <v>0</v>
      </c>
      <c r="N68" s="209">
        <f>'AG Jul 2018'!AX45</f>
        <v>0</v>
      </c>
      <c r="O68" s="209">
        <f>'AG Jul 2018'!AY45</f>
        <v>35</v>
      </c>
      <c r="P68" s="209">
        <f>'AG Jul 2018'!AZ45</f>
        <v>0</v>
      </c>
      <c r="Q68" s="180">
        <f t="shared" si="38"/>
        <v>3557.24</v>
      </c>
      <c r="R68" s="180">
        <f>(Q68-(Q68*O68/100))</f>
        <v>2312.2060000000001</v>
      </c>
      <c r="S68" s="381">
        <f t="shared" si="39"/>
        <v>3912.9639999999999</v>
      </c>
      <c r="T68" s="381">
        <f t="shared" si="39"/>
        <v>2543.4266000000002</v>
      </c>
      <c r="U68" s="210">
        <f>'AG Jul 2018'!BI45</f>
        <v>0</v>
      </c>
      <c r="V68" s="211" t="str">
        <f>'AG Jul 2018'!BJ45</f>
        <v>n</v>
      </c>
    </row>
    <row r="69" spans="1:22" x14ac:dyDescent="0.15">
      <c r="A69" s="163" t="str">
        <f>'AG Jul 2018'!K46</f>
        <v>Commander</v>
      </c>
      <c r="B69" s="158" t="str">
        <f>'AG Jul 2018'!L46</f>
        <v>Market offer</v>
      </c>
      <c r="C69" s="215">
        <f>91*'AG Jul 2018'!M46/100</f>
        <v>95.631900000000002</v>
      </c>
      <c r="D69" s="215">
        <f>($C$59*$C$60)*'AG Jul 2018'!N46/100</f>
        <v>570.24</v>
      </c>
      <c r="E69" s="215">
        <v>0</v>
      </c>
      <c r="F69" s="215">
        <v>0</v>
      </c>
      <c r="G69" s="215">
        <f>($C$59*$C$61)*'AG Jul 2018'!AH46/100</f>
        <v>144.774</v>
      </c>
      <c r="H69" s="215">
        <f>($C$59*$C$62)*'AG Jul 2018'!W46/100</f>
        <v>59.543999999999997</v>
      </c>
      <c r="I69" s="215">
        <f t="shared" si="35"/>
        <v>870.18989999999997</v>
      </c>
      <c r="J69" s="177">
        <f t="shared" si="36"/>
        <v>3098.232</v>
      </c>
      <c r="K69" s="181">
        <f t="shared" si="37"/>
        <v>3480.7595999999999</v>
      </c>
      <c r="L69" s="181">
        <f t="shared" si="34"/>
        <v>3828.83556</v>
      </c>
      <c r="M69" s="209">
        <f>'AG Jul 2018'!AW46</f>
        <v>0</v>
      </c>
      <c r="N69" s="209">
        <f>'AG Jul 2018'!AX46</f>
        <v>0</v>
      </c>
      <c r="O69" s="209">
        <f>'AG Jul 2018'!AY46</f>
        <v>0</v>
      </c>
      <c r="P69" s="209">
        <f>'AG Jul 2018'!AZ46</f>
        <v>20</v>
      </c>
      <c r="Q69" s="180">
        <f t="shared" si="38"/>
        <v>3480.7595999999999</v>
      </c>
      <c r="R69" s="180">
        <f>(Q69-(J69*P69/100))</f>
        <v>2861.1131999999998</v>
      </c>
      <c r="S69" s="381">
        <f t="shared" si="39"/>
        <v>3828.83556</v>
      </c>
      <c r="T69" s="381">
        <f t="shared" si="39"/>
        <v>3147.2245200000002</v>
      </c>
      <c r="U69" s="210">
        <f>'AG Jul 2018'!BI46</f>
        <v>0</v>
      </c>
      <c r="V69" s="211" t="str">
        <f>'AG Jul 2018'!BJ46</f>
        <v>n</v>
      </c>
    </row>
    <row r="70" spans="1:22" x14ac:dyDescent="0.15">
      <c r="A70" s="163" t="str">
        <f>'AG Jul 2018'!K47</f>
        <v>CovaU</v>
      </c>
      <c r="B70" s="158" t="str">
        <f>'AG Jul 2018'!L47</f>
        <v>Freedom</v>
      </c>
      <c r="C70" s="215">
        <f>91*'AG Jul 2018'!M47/100</f>
        <v>98.844200000000001</v>
      </c>
      <c r="D70" s="215">
        <f>($C$59*$C$60)*'AG Jul 2018'!N47/100</f>
        <v>472.5</v>
      </c>
      <c r="E70" s="215">
        <v>0</v>
      </c>
      <c r="F70" s="215">
        <v>0</v>
      </c>
      <c r="G70" s="215">
        <f>($C$59*$C$61)*'AG Jul 2018'!AH47/100</f>
        <v>129.6</v>
      </c>
      <c r="H70" s="215">
        <f>($C$59*$C$62)*'AG Jul 2018'!W47/100</f>
        <v>64.8</v>
      </c>
      <c r="I70" s="215">
        <f t="shared" si="35"/>
        <v>765.74419999999998</v>
      </c>
      <c r="J70" s="177">
        <f t="shared" si="36"/>
        <v>2667.6</v>
      </c>
      <c r="K70" s="181">
        <f t="shared" si="37"/>
        <v>3062.9767999999999</v>
      </c>
      <c r="L70" s="181">
        <f t="shared" si="34"/>
        <v>3369.27448</v>
      </c>
      <c r="M70" s="209">
        <f>'AG Jul 2018'!AW47</f>
        <v>0</v>
      </c>
      <c r="N70" s="209">
        <f>'AG Jul 2018'!AX47</f>
        <v>0</v>
      </c>
      <c r="O70" s="209">
        <f>'AG Jul 2018'!AY47</f>
        <v>25</v>
      </c>
      <c r="P70" s="209">
        <f>'AG Jul 2018'!AZ47</f>
        <v>0</v>
      </c>
      <c r="Q70" s="180">
        <f t="shared" si="38"/>
        <v>3062.9767999999999</v>
      </c>
      <c r="R70" s="180">
        <f>(Q70-(Q70*O70/100))</f>
        <v>2297.2325999999998</v>
      </c>
      <c r="S70" s="381">
        <f t="shared" si="39"/>
        <v>3369.27448</v>
      </c>
      <c r="T70" s="381">
        <f t="shared" si="39"/>
        <v>2526.95586</v>
      </c>
      <c r="U70" s="210">
        <f>'AG Jul 2018'!BI47</f>
        <v>0</v>
      </c>
      <c r="V70" s="211" t="str">
        <f>'AG Jul 2018'!BJ47</f>
        <v>n</v>
      </c>
    </row>
    <row r="71" spans="1:22" x14ac:dyDescent="0.15">
      <c r="A71" s="163" t="str">
        <f>'AG Jul 2018'!K48</f>
        <v>Diamond Energy</v>
      </c>
      <c r="B71" s="158" t="str">
        <f>'AG Jul 2018'!L48</f>
        <v>Pay on time discount</v>
      </c>
      <c r="C71" s="215">
        <f>91*'AG Jul 2018'!M48/100</f>
        <v>90.545000000000002</v>
      </c>
      <c r="D71" s="215">
        <f>IF($C$59*$C$60&gt;='AG Jul 2018'!P48,('AG Jul 2018'!P48*'AG Jul 2018'!N48/100),(($C$59*$C$60)*'AG Jul 2018'!N48/100))</f>
        <v>445.5</v>
      </c>
      <c r="E71" s="215">
        <v>0</v>
      </c>
      <c r="F71" s="215">
        <f>IF(($C$59*$C$60&lt;'AG Jul 2018'!P48),(0),($C$59*$C$60-'AG Jul 2018'!P48)*'AG Jul 2018'!Q48/100)</f>
        <v>0</v>
      </c>
      <c r="G71" s="215">
        <f>($C$59*$C$61)*'AG Jul 2018'!AH48/100</f>
        <v>126.792</v>
      </c>
      <c r="H71" s="215">
        <f>($C$59*$C$62)*'AG Jul 2018'!W48/100</f>
        <v>64.62</v>
      </c>
      <c r="I71" s="215">
        <f t="shared" si="35"/>
        <v>727.45699999999999</v>
      </c>
      <c r="J71" s="177">
        <f t="shared" si="36"/>
        <v>2547.6480000000001</v>
      </c>
      <c r="K71" s="181">
        <f t="shared" si="37"/>
        <v>2909.828</v>
      </c>
      <c r="L71" s="181">
        <f t="shared" si="34"/>
        <v>3200.8108000000002</v>
      </c>
      <c r="M71" s="209">
        <f>'AG Jul 2018'!AW48</f>
        <v>0</v>
      </c>
      <c r="N71" s="209">
        <f>'AG Jul 2018'!AX48</f>
        <v>0</v>
      </c>
      <c r="O71" s="209">
        <f>'AG Jul 2018'!AY48</f>
        <v>7</v>
      </c>
      <c r="P71" s="209">
        <f>'AG Jul 2018'!AZ48</f>
        <v>0</v>
      </c>
      <c r="Q71" s="180">
        <f t="shared" si="38"/>
        <v>2909.828</v>
      </c>
      <c r="R71" s="180">
        <f>(Q71-(Q71*O71/100))</f>
        <v>2706.1400400000002</v>
      </c>
      <c r="S71" s="381">
        <f t="shared" si="39"/>
        <v>3200.8108000000002</v>
      </c>
      <c r="T71" s="381">
        <f t="shared" si="39"/>
        <v>2976.7540440000007</v>
      </c>
      <c r="U71" s="210">
        <f>'AG Jul 2018'!BI48</f>
        <v>0</v>
      </c>
      <c r="V71" s="211" t="str">
        <f>'AG Jul 2018'!BJ48</f>
        <v>n</v>
      </c>
    </row>
    <row r="72" spans="1:22" x14ac:dyDescent="0.15">
      <c r="A72" s="163" t="str">
        <f>'AG Jul 2018'!K49</f>
        <v>Dodo Power &amp; Gas</v>
      </c>
      <c r="B72" s="158" t="str">
        <f>'AG Jul 2018'!L49</f>
        <v>Market offer</v>
      </c>
      <c r="C72" s="215">
        <f>91*'AG Jul 2018'!M49/100</f>
        <v>91.955499999999986</v>
      </c>
      <c r="D72" s="215">
        <f>($C$59*$C$60)*'AG Jul 2018'!N49/100</f>
        <v>548.28</v>
      </c>
      <c r="E72" s="215">
        <v>0</v>
      </c>
      <c r="F72" s="215">
        <v>0</v>
      </c>
      <c r="G72" s="215">
        <f>($C$59*$C$61)*'AG Jul 2018'!AH49/100</f>
        <v>139.21200000000002</v>
      </c>
      <c r="H72" s="215">
        <f>($C$59*$C$62)*'AG Jul 2018'!W49/100</f>
        <v>57.24</v>
      </c>
      <c r="I72" s="215">
        <f t="shared" si="35"/>
        <v>836.6875</v>
      </c>
      <c r="J72" s="177">
        <f t="shared" si="36"/>
        <v>2978.9279999999999</v>
      </c>
      <c r="K72" s="181">
        <f t="shared" si="37"/>
        <v>3346.75</v>
      </c>
      <c r="L72" s="181">
        <f t="shared" si="34"/>
        <v>3681.4250000000002</v>
      </c>
      <c r="M72" s="209">
        <f>'AG Jul 2018'!AW49</f>
        <v>0</v>
      </c>
      <c r="N72" s="209">
        <f>'AG Jul 2018'!AX49</f>
        <v>0</v>
      </c>
      <c r="O72" s="209">
        <f>'AG Jul 2018'!AY49</f>
        <v>0</v>
      </c>
      <c r="P72" s="209">
        <f>'AG Jul 2018'!AZ49</f>
        <v>0</v>
      </c>
      <c r="Q72" s="180">
        <f t="shared" si="38"/>
        <v>3346.75</v>
      </c>
      <c r="R72" s="180">
        <f>Q72</f>
        <v>3346.75</v>
      </c>
      <c r="S72" s="381">
        <f t="shared" si="39"/>
        <v>3681.4250000000002</v>
      </c>
      <c r="T72" s="381">
        <f t="shared" si="39"/>
        <v>3681.4250000000002</v>
      </c>
      <c r="U72" s="210">
        <f>'AG Jul 2018'!BI49</f>
        <v>0</v>
      </c>
      <c r="V72" s="211" t="str">
        <f>'AG Jul 2018'!BJ49</f>
        <v>n</v>
      </c>
    </row>
    <row r="73" spans="1:22" x14ac:dyDescent="0.15">
      <c r="A73" s="163" t="str">
        <f>'AG Jul 2018'!K50</f>
        <v>EnergyAustralia</v>
      </c>
      <c r="B73" s="158" t="str">
        <f>'AG Jul 2018'!L50</f>
        <v>Anytime Saver</v>
      </c>
      <c r="C73" s="215">
        <f>91*'AG Jul 2018'!M50/100</f>
        <v>87.72399999999999</v>
      </c>
      <c r="D73" s="215">
        <f>($C$59*$C$60)*'AG Jul 2018'!N50/100</f>
        <v>494.1</v>
      </c>
      <c r="E73" s="215">
        <v>0</v>
      </c>
      <c r="F73" s="215">
        <v>0</v>
      </c>
      <c r="G73" s="215">
        <f>($C$59*$C$61)*'AG Jul 2018'!AH50/100</f>
        <v>134.78399999999999</v>
      </c>
      <c r="H73" s="215">
        <f>($C$59*$C$62)*'AG Jul 2018'!W50/100</f>
        <v>54.863999999999997</v>
      </c>
      <c r="I73" s="215">
        <f t="shared" si="35"/>
        <v>771.47200000000009</v>
      </c>
      <c r="J73" s="177">
        <f t="shared" si="36"/>
        <v>2734.9920000000002</v>
      </c>
      <c r="K73" s="181">
        <f t="shared" si="37"/>
        <v>3085.8880000000004</v>
      </c>
      <c r="L73" s="181">
        <f t="shared" si="34"/>
        <v>3394.4768000000008</v>
      </c>
      <c r="M73" s="209">
        <f>'AG Jul 2018'!AW50</f>
        <v>0</v>
      </c>
      <c r="N73" s="209">
        <f>'AG Jul 2018'!AX50</f>
        <v>28</v>
      </c>
      <c r="O73" s="209">
        <f>'AG Jul 2018'!AY50</f>
        <v>0</v>
      </c>
      <c r="P73" s="209">
        <f>'AG Jul 2018'!AZ50</f>
        <v>0</v>
      </c>
      <c r="Q73" s="180">
        <f>K73-(J73*N73/100)</f>
        <v>2320.0902400000004</v>
      </c>
      <c r="R73" s="180">
        <f>Q73</f>
        <v>2320.0902400000004</v>
      </c>
      <c r="S73" s="381">
        <f t="shared" si="39"/>
        <v>2552.0992640000009</v>
      </c>
      <c r="T73" s="381">
        <f t="shared" si="39"/>
        <v>2552.0992640000009</v>
      </c>
      <c r="U73" s="210">
        <f>'AG Jul 2018'!BI50</f>
        <v>0</v>
      </c>
      <c r="V73" s="211" t="str">
        <f>'AG Jul 2018'!BJ50</f>
        <v>n</v>
      </c>
    </row>
    <row r="74" spans="1:22" x14ac:dyDescent="0.15">
      <c r="A74" s="163" t="str">
        <f>'AG Jul 2018'!K51</f>
        <v>Mojo Power</v>
      </c>
      <c r="B74" s="158" t="str">
        <f>'AG Jul 2018'!L51</f>
        <v>Connect</v>
      </c>
      <c r="C74" s="215">
        <f>(91*'AG Jul 2018'!M51/100)+('AG Jul 2018'!BM51*3)</f>
        <v>161.27929999999998</v>
      </c>
      <c r="D74" s="215">
        <f>($C$59*$C$60)*'AG Jul 2018'!N51/100</f>
        <v>403.56</v>
      </c>
      <c r="E74" s="215">
        <v>0</v>
      </c>
      <c r="F74" s="215">
        <v>0</v>
      </c>
      <c r="G74" s="215">
        <f>($C$59*$C$61)*'AG Jul 2018'!AH51/100</f>
        <v>111.294</v>
      </c>
      <c r="H74" s="215">
        <f>($C$59*$C$62)*'AG Jul 2018'!W51/100</f>
        <v>49.571999999999996</v>
      </c>
      <c r="I74" s="215">
        <f t="shared" si="35"/>
        <v>725.70529999999997</v>
      </c>
      <c r="J74" s="177">
        <f t="shared" si="36"/>
        <v>2257.7039999999997</v>
      </c>
      <c r="K74" s="181">
        <f t="shared" si="37"/>
        <v>2902.8211999999999</v>
      </c>
      <c r="L74" s="181">
        <f t="shared" si="34"/>
        <v>3193.1033200000002</v>
      </c>
      <c r="M74" s="209">
        <f>'AG Jul 2018'!AW51</f>
        <v>0</v>
      </c>
      <c r="N74" s="209">
        <f>'AG Jul 2018'!AX51</f>
        <v>0</v>
      </c>
      <c r="O74" s="209">
        <f>'AG Jul 2018'!AY51</f>
        <v>0</v>
      </c>
      <c r="P74" s="209">
        <f>'AG Jul 2018'!AZ51</f>
        <v>0</v>
      </c>
      <c r="Q74" s="180">
        <f t="shared" ref="Q74:Q77" si="40">K74</f>
        <v>2902.8211999999999</v>
      </c>
      <c r="R74" s="180">
        <f>Q74</f>
        <v>2902.8211999999999</v>
      </c>
      <c r="S74" s="381">
        <f t="shared" si="39"/>
        <v>3193.1033200000002</v>
      </c>
      <c r="T74" s="381">
        <f t="shared" si="39"/>
        <v>3193.1033200000002</v>
      </c>
      <c r="U74" s="210">
        <f>'AG Jul 2018'!BI51</f>
        <v>0</v>
      </c>
      <c r="V74" s="211" t="str">
        <f>'AG Jul 2018'!BJ51</f>
        <v>n</v>
      </c>
    </row>
    <row r="75" spans="1:22" x14ac:dyDescent="0.15">
      <c r="A75" s="163" t="str">
        <f>'AG Jul 2018'!K52</f>
        <v>Momentum Energy</v>
      </c>
      <c r="B75" s="158" t="str">
        <f>'AG Jul 2018'!L52</f>
        <v>SmilePower</v>
      </c>
      <c r="C75" s="215">
        <f>91*'AG Jul 2018'!M52/100</f>
        <v>88.151700000000005</v>
      </c>
      <c r="D75" s="215">
        <f>IF($C$59*$C$60&gt;='AG Jul 2018'!P52,('AG Jul 2018'!P52*'AG Jul 2018'!N52/100),(($C$59*$C$60)*'AG Jul 2018'!N52/100))</f>
        <v>174.06</v>
      </c>
      <c r="E75" s="215">
        <v>0</v>
      </c>
      <c r="F75" s="215">
        <f>IF(($C$59*$C$60&lt;'AG Jul 2018'!P52),(0),($C$59*$C$60-'AG Jul 2018'!P52)*'AG Jul 2018'!Q52/100)</f>
        <v>87.03</v>
      </c>
      <c r="G75" s="215">
        <f>($C$59*$C$61)*'AG Jul 2018'!AH52/100</f>
        <v>156.65400000000002</v>
      </c>
      <c r="H75" s="215">
        <f>($C$59*$C$62)*'AG Jul 2018'!W52/100</f>
        <v>83.915999999999997</v>
      </c>
      <c r="I75" s="215">
        <f t="shared" si="35"/>
        <v>589.81169999999997</v>
      </c>
      <c r="J75" s="177">
        <f t="shared" si="36"/>
        <v>2006.6399999999999</v>
      </c>
      <c r="K75" s="181">
        <f t="shared" si="37"/>
        <v>2359.2467999999999</v>
      </c>
      <c r="L75" s="181">
        <f t="shared" si="34"/>
        <v>2595.17148</v>
      </c>
      <c r="M75" s="209">
        <f>'AG Jul 2018'!AW52</f>
        <v>0</v>
      </c>
      <c r="N75" s="209">
        <f>'AG Jul 2018'!AX52</f>
        <v>0</v>
      </c>
      <c r="O75" s="209">
        <f>'AG Jul 2018'!AY52</f>
        <v>0</v>
      </c>
      <c r="P75" s="209">
        <f>'AG Jul 2018'!AZ52</f>
        <v>0</v>
      </c>
      <c r="Q75" s="180">
        <f t="shared" si="40"/>
        <v>2359.2467999999999</v>
      </c>
      <c r="R75" s="180">
        <f>Q75</f>
        <v>2359.2467999999999</v>
      </c>
      <c r="S75" s="381">
        <f t="shared" si="39"/>
        <v>2595.17148</v>
      </c>
      <c r="T75" s="381">
        <f t="shared" si="39"/>
        <v>2595.17148</v>
      </c>
      <c r="U75" s="210">
        <f>'AG Jul 2018'!BI52</f>
        <v>0</v>
      </c>
      <c r="V75" s="211" t="str">
        <f>'AG Jul 2018'!BJ52</f>
        <v>n</v>
      </c>
    </row>
    <row r="76" spans="1:22" x14ac:dyDescent="0.15">
      <c r="A76" s="163" t="str">
        <f>'AG Jul 2018'!K53</f>
        <v>Origin Energy</v>
      </c>
      <c r="B76" s="158" t="str">
        <f>'AG Jul 2018'!L53</f>
        <v>Saver</v>
      </c>
      <c r="C76" s="215">
        <f>91*'AG Jul 2018'!M53/100</f>
        <v>88.133499999999998</v>
      </c>
      <c r="D76" s="215">
        <f>($C$59*$C$60)*'AG Jul 2018'!N53/100</f>
        <v>477.09</v>
      </c>
      <c r="E76" s="215">
        <v>0</v>
      </c>
      <c r="F76" s="215">
        <v>0</v>
      </c>
      <c r="G76" s="215">
        <f>($C$59*$C$61)*'AG Jul 2018'!AH53/100</f>
        <v>128.46600000000001</v>
      </c>
      <c r="H76" s="215">
        <f>($C$59*$C$62)*'AG Jul 2018'!W53/100</f>
        <v>51.911999999999999</v>
      </c>
      <c r="I76" s="215">
        <f t="shared" si="35"/>
        <v>745.60149999999999</v>
      </c>
      <c r="J76" s="177">
        <f t="shared" si="36"/>
        <v>2629.8719999999998</v>
      </c>
      <c r="K76" s="181">
        <f t="shared" si="37"/>
        <v>2982.4059999999999</v>
      </c>
      <c r="L76" s="181">
        <f t="shared" si="34"/>
        <v>3280.6466</v>
      </c>
      <c r="M76" s="209">
        <f>'AG Jul 2018'!AW53</f>
        <v>0</v>
      </c>
      <c r="N76" s="209">
        <f>'AG Jul 2018'!AX53</f>
        <v>0</v>
      </c>
      <c r="O76" s="209">
        <f>'AG Jul 2018'!AY53</f>
        <v>0</v>
      </c>
      <c r="P76" s="209">
        <f>'AG Jul 2018'!AZ53</f>
        <v>13</v>
      </c>
      <c r="Q76" s="180">
        <f t="shared" si="40"/>
        <v>2982.4059999999999</v>
      </c>
      <c r="R76" s="180">
        <f>(Q76-(J76*P76/100))</f>
        <v>2640.5226400000001</v>
      </c>
      <c r="S76" s="381">
        <f t="shared" si="39"/>
        <v>3280.6466</v>
      </c>
      <c r="T76" s="381">
        <f t="shared" si="39"/>
        <v>2904.5749040000005</v>
      </c>
      <c r="U76" s="210">
        <f>'AG Jul 2018'!BI53</f>
        <v>0</v>
      </c>
      <c r="V76" s="211" t="str">
        <f>'AG Jul 2018'!BJ53</f>
        <v>n</v>
      </c>
    </row>
    <row r="77" spans="1:22" x14ac:dyDescent="0.15">
      <c r="A77" s="163" t="str">
        <f>'AG Jul 2018'!K54</f>
        <v>Powerdirect</v>
      </c>
      <c r="B77" s="158" t="str">
        <f>'AG Jul 2018'!L54</f>
        <v>Market offer</v>
      </c>
      <c r="C77" s="215">
        <f>91*'AG Jul 2018'!M54/100</f>
        <v>87.36</v>
      </c>
      <c r="D77" s="215">
        <f>($C$59*$C$60)*'AG Jul 2018'!N54/100</f>
        <v>485.1</v>
      </c>
      <c r="E77" s="215">
        <v>0</v>
      </c>
      <c r="F77" s="215">
        <v>0</v>
      </c>
      <c r="G77" s="215">
        <f>($C$59*$C$61)*'AG Jul 2018'!AH54/100</f>
        <v>123.93</v>
      </c>
      <c r="H77" s="215">
        <f>($C$59*$C$62)*'AG Jul 2018'!W54/100</f>
        <v>53.82</v>
      </c>
      <c r="I77" s="215">
        <f t="shared" si="35"/>
        <v>750.21000000000015</v>
      </c>
      <c r="J77" s="177">
        <f t="shared" si="36"/>
        <v>2651.4000000000005</v>
      </c>
      <c r="K77" s="181">
        <f t="shared" si="37"/>
        <v>3000.8400000000006</v>
      </c>
      <c r="L77" s="181">
        <f t="shared" si="34"/>
        <v>3300.9240000000009</v>
      </c>
      <c r="M77" s="209">
        <f>'AG Jul 2018'!AW54</f>
        <v>0</v>
      </c>
      <c r="N77" s="209">
        <f>'AG Jul 2018'!AX54</f>
        <v>0</v>
      </c>
      <c r="O77" s="209">
        <f>'AG Jul 2018'!AY54</f>
        <v>0</v>
      </c>
      <c r="P77" s="209">
        <f>'AG Jul 2018'!AZ54</f>
        <v>25</v>
      </c>
      <c r="Q77" s="180">
        <f t="shared" si="40"/>
        <v>3000.8400000000006</v>
      </c>
      <c r="R77" s="180">
        <f>(Q77-(J77*P77/100))</f>
        <v>2337.9900000000007</v>
      </c>
      <c r="S77" s="381">
        <f t="shared" si="39"/>
        <v>3300.9240000000009</v>
      </c>
      <c r="T77" s="381">
        <f t="shared" si="39"/>
        <v>2571.7890000000011</v>
      </c>
      <c r="U77" s="210">
        <f>'AG Jul 2018'!BI54</f>
        <v>0</v>
      </c>
      <c r="V77" s="211" t="str">
        <f>'AG Jul 2018'!BJ54</f>
        <v>n</v>
      </c>
    </row>
    <row r="78" spans="1:22" x14ac:dyDescent="0.15">
      <c r="A78" s="163" t="str">
        <f>'AG Jul 2018'!K55</f>
        <v>Powershop</v>
      </c>
      <c r="B78" s="158" t="str">
        <f>'AG Jul 2018'!L55</f>
        <v>Power Saver</v>
      </c>
      <c r="C78" s="215">
        <f>91*'AG Jul 2018'!M55/100</f>
        <v>95.886700000000005</v>
      </c>
      <c r="D78" s="215">
        <f>($C$59*$C$60)*'AG Jul 2018'!N55/100</f>
        <v>381.51</v>
      </c>
      <c r="E78" s="215">
        <v>0</v>
      </c>
      <c r="F78" s="215">
        <v>0</v>
      </c>
      <c r="G78" s="215">
        <f>($C$59*$C$61)*'AG Jul 2018'!AH55/100</f>
        <v>115.66800000000001</v>
      </c>
      <c r="H78" s="215">
        <f>($C$59*$C$62)*'AG Jul 2018'!W55/100</f>
        <v>62.82</v>
      </c>
      <c r="I78" s="215">
        <f t="shared" si="35"/>
        <v>655.88470000000007</v>
      </c>
      <c r="J78" s="177">
        <f t="shared" si="36"/>
        <v>2239.9920000000002</v>
      </c>
      <c r="K78" s="181">
        <f t="shared" si="37"/>
        <v>2623.5388000000003</v>
      </c>
      <c r="L78" s="181">
        <f t="shared" si="34"/>
        <v>2885.8926800000004</v>
      </c>
      <c r="M78" s="209">
        <f>'AG Jul 2018'!AW55</f>
        <v>0</v>
      </c>
      <c r="N78" s="209">
        <f>'AG Jul 2018'!AX55</f>
        <v>0</v>
      </c>
      <c r="O78" s="209">
        <f>'AG Jul 2018'!AY55</f>
        <v>12</v>
      </c>
      <c r="P78" s="209">
        <f>'AG Jul 2018'!AZ55</f>
        <v>0</v>
      </c>
      <c r="Q78" s="180">
        <f>K78-(K78*M78/100)</f>
        <v>2623.5388000000003</v>
      </c>
      <c r="R78" s="180">
        <f>(Q78-(Q78*O78/100))</f>
        <v>2308.7141440000005</v>
      </c>
      <c r="S78" s="381">
        <f t="shared" si="39"/>
        <v>2885.8926800000004</v>
      </c>
      <c r="T78" s="381">
        <f t="shared" si="39"/>
        <v>2539.5855584000005</v>
      </c>
      <c r="U78" s="210">
        <f>'AG Jul 2018'!BI55</f>
        <v>0</v>
      </c>
      <c r="V78" s="211" t="str">
        <f>'AG Jul 2018'!BJ55</f>
        <v>n</v>
      </c>
    </row>
    <row r="79" spans="1:22" x14ac:dyDescent="0.15">
      <c r="A79" s="163" t="str">
        <f>'AG Jul 2018'!K56</f>
        <v>Red Energy</v>
      </c>
      <c r="B79" s="158" t="str">
        <f>'AG Jul 2018'!L56</f>
        <v>Living Energy Saver</v>
      </c>
      <c r="C79" s="215">
        <f>91*'AG Jul 2018'!M56/100</f>
        <v>81.900000000000006</v>
      </c>
      <c r="D79" s="215">
        <f>($C$59*$C$60)*'AG Jul 2018'!N56/100</f>
        <v>427.5</v>
      </c>
      <c r="E79" s="215">
        <v>0</v>
      </c>
      <c r="F79" s="215">
        <v>0</v>
      </c>
      <c r="G79" s="215">
        <f>($C$59*$C$61)*'AG Jul 2018'!AH56/100</f>
        <v>118.8</v>
      </c>
      <c r="H79" s="215">
        <f>($C$59*$C$62)*'AG Jul 2018'!W56/100</f>
        <v>46.8</v>
      </c>
      <c r="I79" s="215">
        <f t="shared" si="35"/>
        <v>674.99999999999989</v>
      </c>
      <c r="J79" s="177">
        <f t="shared" si="36"/>
        <v>2372.3999999999996</v>
      </c>
      <c r="K79" s="181">
        <f t="shared" si="37"/>
        <v>2699.9999999999995</v>
      </c>
      <c r="L79" s="181">
        <f t="shared" si="34"/>
        <v>2969.9999999999995</v>
      </c>
      <c r="M79" s="209">
        <f>'AG Jul 2018'!AW56</f>
        <v>0</v>
      </c>
      <c r="N79" s="209">
        <f>'AG Jul 2018'!AX56</f>
        <v>0</v>
      </c>
      <c r="O79" s="209">
        <f>'AG Jul 2018'!AY56</f>
        <v>10</v>
      </c>
      <c r="P79" s="209">
        <f>'AG Jul 2018'!AZ56</f>
        <v>0</v>
      </c>
      <c r="Q79" s="180">
        <f t="shared" ref="Q79:Q84" si="41">K79</f>
        <v>2699.9999999999995</v>
      </c>
      <c r="R79" s="180">
        <f>(Q79-(Q79*O79/100))</f>
        <v>2429.9999999999995</v>
      </c>
      <c r="S79" s="381">
        <f t="shared" si="39"/>
        <v>2969.9999999999995</v>
      </c>
      <c r="T79" s="381">
        <f t="shared" si="39"/>
        <v>2672.9999999999995</v>
      </c>
      <c r="U79" s="210">
        <f>'AG Jul 2018'!BI56</f>
        <v>0</v>
      </c>
      <c r="V79" s="211" t="str">
        <f>'AG Jul 2018'!BJ56</f>
        <v>n</v>
      </c>
    </row>
    <row r="80" spans="1:22" x14ac:dyDescent="0.15">
      <c r="A80" s="163" t="str">
        <f>'AG Jul 2018'!K57</f>
        <v>Simply Energy</v>
      </c>
      <c r="B80" s="158" t="str">
        <f>'AG Jul 2018'!L57</f>
        <v>Plus</v>
      </c>
      <c r="C80" s="215">
        <f>91*'AG Jul 2018'!M57/100</f>
        <v>79.779700000000005</v>
      </c>
      <c r="D80" s="215">
        <f>($C$59*$C$60)*'AG Jul 2018'!N57/100</f>
        <v>478.08</v>
      </c>
      <c r="E80" s="215">
        <v>0</v>
      </c>
      <c r="F80" s="215">
        <v>0</v>
      </c>
      <c r="G80" s="215">
        <f>($C$59*$C$61)*'AG Jul 2018'!AH57/100</f>
        <v>108.86399999999999</v>
      </c>
      <c r="H80" s="215">
        <f>($C$59*$C$62)*'AG Jul 2018'!W57/100</f>
        <v>49.104000000000006</v>
      </c>
      <c r="I80" s="215">
        <f t="shared" si="35"/>
        <v>715.82770000000005</v>
      </c>
      <c r="J80" s="177">
        <f t="shared" si="36"/>
        <v>2544.192</v>
      </c>
      <c r="K80" s="181">
        <f t="shared" si="37"/>
        <v>2863.3108000000002</v>
      </c>
      <c r="L80" s="181">
        <f t="shared" si="34"/>
        <v>3149.6418800000006</v>
      </c>
      <c r="M80" s="209">
        <f>'AG Jul 2018'!AW57</f>
        <v>0</v>
      </c>
      <c r="N80" s="209">
        <f>'AG Jul 2018'!AX57</f>
        <v>0</v>
      </c>
      <c r="O80" s="209">
        <f>'AG Jul 2018'!AY57</f>
        <v>0</v>
      </c>
      <c r="P80" s="209">
        <f>'AG Jul 2018'!AZ57</f>
        <v>18</v>
      </c>
      <c r="Q80" s="180">
        <f t="shared" si="41"/>
        <v>2863.3108000000002</v>
      </c>
      <c r="R80" s="180">
        <f>(Q80-(J80*P80/100))</f>
        <v>2405.3562400000001</v>
      </c>
      <c r="S80" s="381">
        <f t="shared" si="39"/>
        <v>3149.6418800000006</v>
      </c>
      <c r="T80" s="381">
        <f t="shared" si="39"/>
        <v>2645.8918640000002</v>
      </c>
      <c r="U80" s="210">
        <f>'AG Jul 2018'!BI57</f>
        <v>0</v>
      </c>
      <c r="V80" s="211" t="str">
        <f>'AG Jul 2018'!BJ57</f>
        <v>n</v>
      </c>
    </row>
    <row r="81" spans="1:22" x14ac:dyDescent="0.15">
      <c r="A81" s="163" t="str">
        <f>'AG Jul 2018'!K58</f>
        <v>Sumo Power</v>
      </c>
      <c r="B81" s="158" t="str">
        <f>'AG Jul 2018'!L58</f>
        <v xml:space="preserve">Pay on time </v>
      </c>
      <c r="C81" s="215">
        <f>91*'AG Jul 2018'!M58/100</f>
        <v>95.511780000000002</v>
      </c>
      <c r="D81" s="215">
        <f>($C$59*$C$60)*'AG Jul 2018'!N58/100</f>
        <v>487.08</v>
      </c>
      <c r="E81" s="215">
        <v>0</v>
      </c>
      <c r="F81" s="215">
        <v>0</v>
      </c>
      <c r="G81" s="215">
        <f>($C$59*$C$61)*'AG Jul 2018'!AH58/100</f>
        <v>121.5</v>
      </c>
      <c r="H81" s="215">
        <f>($C$59*$C$62)*'AG Jul 2018'!W58/100</f>
        <v>49.68</v>
      </c>
      <c r="I81" s="215">
        <f t="shared" si="35"/>
        <v>753.77177999999992</v>
      </c>
      <c r="J81" s="177">
        <f t="shared" si="36"/>
        <v>2633.0399999999995</v>
      </c>
      <c r="K81" s="181">
        <f t="shared" si="37"/>
        <v>3015.0871199999997</v>
      </c>
      <c r="L81" s="181">
        <f t="shared" si="34"/>
        <v>3316.595832</v>
      </c>
      <c r="M81" s="209">
        <f>'AG Jul 2018'!AW58</f>
        <v>0</v>
      </c>
      <c r="N81" s="209">
        <f>'AG Jul 2018'!AX58</f>
        <v>0</v>
      </c>
      <c r="O81" s="209">
        <f>'AG Jul 2018'!AY58</f>
        <v>0</v>
      </c>
      <c r="P81" s="209">
        <f>'AG Jul 2018'!AZ58</f>
        <v>27</v>
      </c>
      <c r="Q81" s="180">
        <f t="shared" si="41"/>
        <v>3015.0871199999997</v>
      </c>
      <c r="R81" s="180">
        <f>(Q81-(J81*P81/100))</f>
        <v>2304.1663199999998</v>
      </c>
      <c r="S81" s="381">
        <f t="shared" ref="S81" si="42">K81*1.1</f>
        <v>3316.595832</v>
      </c>
      <c r="T81" s="381">
        <f t="shared" si="39"/>
        <v>2534.5829520000002</v>
      </c>
      <c r="U81" s="210">
        <f>'AG Jul 2018'!BI58</f>
        <v>0</v>
      </c>
      <c r="V81" s="211" t="str">
        <f>'AG Jul 2018'!BJ58</f>
        <v>n</v>
      </c>
    </row>
    <row r="82" spans="1:22" x14ac:dyDescent="0.15">
      <c r="A82" s="163" t="str">
        <f>'AG Jul 2018'!K59</f>
        <v>1st Energy</v>
      </c>
      <c r="B82" s="158" t="str">
        <f>'AG Jul 2018'!L59</f>
        <v>Market offer</v>
      </c>
      <c r="C82" s="215">
        <f>91*'AG Jul 2018'!M59/100</f>
        <v>94.621800000000007</v>
      </c>
      <c r="D82" s="215">
        <f>($C$59*$C$60)*'AG Jul 2018'!N59/100</f>
        <v>575.64</v>
      </c>
      <c r="E82" s="215">
        <v>0</v>
      </c>
      <c r="F82" s="215">
        <v>0</v>
      </c>
      <c r="G82" s="215">
        <f>($C$59*$C$61)*'AG Jul 2018'!AH59/100</f>
        <v>133.81200000000001</v>
      </c>
      <c r="H82" s="215">
        <f>($C$59*$C$62)*'AG Jul 2018'!W59/100</f>
        <v>53.568000000000005</v>
      </c>
      <c r="I82" s="215">
        <f t="shared" ref="I82:I84" si="43">SUM(C82:H82)</f>
        <v>857.64179999999999</v>
      </c>
      <c r="J82" s="177">
        <f t="shared" ref="J82:J84" si="44">(I82-C82)*4</f>
        <v>3052.08</v>
      </c>
      <c r="K82" s="181">
        <f t="shared" ref="K82:K84" si="45">I82*4</f>
        <v>3430.5672</v>
      </c>
      <c r="L82" s="181">
        <f t="shared" si="34"/>
        <v>3773.6239200000005</v>
      </c>
      <c r="M82" s="209">
        <f>'AG Jul 2018'!AW59</f>
        <v>0</v>
      </c>
      <c r="N82" s="209">
        <f>'AG Jul 2018'!AX59</f>
        <v>0</v>
      </c>
      <c r="O82" s="209">
        <f>'AG Jul 2018'!AY59</f>
        <v>0</v>
      </c>
      <c r="P82" s="209">
        <f>'AG Jul 2018'!AZ59</f>
        <v>22</v>
      </c>
      <c r="Q82" s="180">
        <f t="shared" si="41"/>
        <v>3430.5672</v>
      </c>
      <c r="R82" s="180">
        <f>(Q82-(J82*P82/100))</f>
        <v>2759.1095999999998</v>
      </c>
      <c r="S82" s="381">
        <f t="shared" ref="S82:S84" si="46">K82*1.1</f>
        <v>3773.6239200000005</v>
      </c>
      <c r="T82" s="381">
        <f t="shared" ref="T82:T84" si="47">R82*1.1</f>
        <v>3035.0205599999999</v>
      </c>
      <c r="U82" s="210">
        <f>'AG Jul 2018'!BI59</f>
        <v>0</v>
      </c>
      <c r="V82" s="211" t="str">
        <f>'AG Jul 2018'!BJ59</f>
        <v>n</v>
      </c>
    </row>
    <row r="83" spans="1:22" x14ac:dyDescent="0.15">
      <c r="A83" s="163" t="str">
        <f>'AG Jul 2018'!K60</f>
        <v>Amaysim</v>
      </c>
      <c r="B83" s="158" t="str">
        <f>'AG Jul 2018'!L60</f>
        <v>Electricity 2</v>
      </c>
      <c r="C83" s="215">
        <f>91*'AG Jul 2018'!M60/100</f>
        <v>91.91</v>
      </c>
      <c r="D83" s="215">
        <f>($C$59*$C$60)*'AG Jul 2018'!N60/100</f>
        <v>528.29999999999995</v>
      </c>
      <c r="E83" s="215">
        <v>0</v>
      </c>
      <c r="F83" s="215">
        <v>0</v>
      </c>
      <c r="G83" s="215">
        <f>($C$59*$C$61)*'AG Jul 2018'!AH60/100</f>
        <v>169.02</v>
      </c>
      <c r="H83" s="215">
        <f>($C$59*$C$62)*'AG Jul 2018'!W60/100</f>
        <v>100.08</v>
      </c>
      <c r="I83" s="215">
        <f t="shared" si="43"/>
        <v>889.31</v>
      </c>
      <c r="J83" s="177">
        <f t="shared" si="44"/>
        <v>3189.6</v>
      </c>
      <c r="K83" s="181">
        <f t="shared" si="45"/>
        <v>3557.24</v>
      </c>
      <c r="L83" s="181">
        <f t="shared" si="34"/>
        <v>3912.9639999999999</v>
      </c>
      <c r="M83" s="209">
        <f>'AG Jul 2018'!AW60</f>
        <v>0</v>
      </c>
      <c r="N83" s="209">
        <f>'AG Jul 2018'!AX60</f>
        <v>0</v>
      </c>
      <c r="O83" s="209">
        <f>'AG Jul 2018'!AY60</f>
        <v>40</v>
      </c>
      <c r="P83" s="209">
        <f>'AG Jul 2018'!AZ60</f>
        <v>0</v>
      </c>
      <c r="Q83" s="180">
        <f t="shared" si="41"/>
        <v>3557.24</v>
      </c>
      <c r="R83" s="180">
        <f>(Q83-(Q83*O83/100))</f>
        <v>2134.3440000000001</v>
      </c>
      <c r="S83" s="381">
        <f t="shared" si="46"/>
        <v>3912.9639999999999</v>
      </c>
      <c r="T83" s="381">
        <f t="shared" si="47"/>
        <v>2347.7784000000001</v>
      </c>
      <c r="U83" s="210">
        <f>'AG Jul 2018'!BI60</f>
        <v>0</v>
      </c>
      <c r="V83" s="211" t="str">
        <f>'AG Jul 2018'!BJ60</f>
        <v>n</v>
      </c>
    </row>
    <row r="84" spans="1:22" ht="15" thickBot="1" x14ac:dyDescent="0.2">
      <c r="A84" s="204" t="str">
        <f>'AG Jul 2018'!K61</f>
        <v>Q Energy</v>
      </c>
      <c r="B84" s="205" t="str">
        <f>'AG Jul 2018'!L61</f>
        <v>Flexi Saver Home</v>
      </c>
      <c r="C84" s="216">
        <f>91*'AG Jul 2018'!M61/100</f>
        <v>80.08</v>
      </c>
      <c r="D84" s="216">
        <f>($C$59*$C$60)*'AG Jul 2018'!N61/100</f>
        <v>338.58</v>
      </c>
      <c r="E84" s="216">
        <v>0</v>
      </c>
      <c r="F84" s="216">
        <v>0</v>
      </c>
      <c r="G84" s="216">
        <f>($C$59*$C$61)*'AG Jul 2018'!AH61/100</f>
        <v>93.555000000000007</v>
      </c>
      <c r="H84" s="216">
        <f>($C$59*$C$62)*'AG Jul 2018'!W61/100</f>
        <v>35.46</v>
      </c>
      <c r="I84" s="216">
        <f t="shared" si="43"/>
        <v>547.67499999999995</v>
      </c>
      <c r="J84" s="187">
        <f t="shared" si="44"/>
        <v>1870.3799999999999</v>
      </c>
      <c r="K84" s="191">
        <f t="shared" si="45"/>
        <v>2190.6999999999998</v>
      </c>
      <c r="L84" s="191">
        <f t="shared" si="34"/>
        <v>2409.77</v>
      </c>
      <c r="M84" s="212">
        <f>'AG Jul 2018'!AW61</f>
        <v>0</v>
      </c>
      <c r="N84" s="212">
        <f>'AG Jul 2018'!AX61</f>
        <v>0</v>
      </c>
      <c r="O84" s="212">
        <f>'AG Jul 2018'!AY61</f>
        <v>0</v>
      </c>
      <c r="P84" s="212">
        <f>'AG Jul 2018'!AZ61</f>
        <v>0</v>
      </c>
      <c r="Q84" s="190">
        <f t="shared" si="41"/>
        <v>2190.6999999999998</v>
      </c>
      <c r="R84" s="190">
        <f>Q84</f>
        <v>2190.6999999999998</v>
      </c>
      <c r="S84" s="382">
        <f t="shared" si="46"/>
        <v>2409.77</v>
      </c>
      <c r="T84" s="382">
        <f t="shared" si="47"/>
        <v>2409.77</v>
      </c>
      <c r="U84" s="213">
        <f>'AG Jul 2018'!BI61</f>
        <v>24</v>
      </c>
      <c r="V84" s="214" t="str">
        <f>'AG Jul 2018'!BJ61</f>
        <v>n</v>
      </c>
    </row>
  </sheetData>
  <sheetProtection algorithmName="SHA-512" hashValue="Rr6Ce3rlVuGY+UVu43EziUDVBwiecfmE3gokRcjmwqjjHkzRJjS0ffxJTeS7qTvtI7oIU7R7yH9/NbEXMqM58g==" saltValue="BUgdrfkeq6Wj9Zt+gZu2zA==" spinCount="100000" sheet="1" objects="1" scenarios="1"/>
  <pageMargins left="0.75" right="0.75" top="1" bottom="1" header="0.5" footer="0.5"/>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ADD410-D063-5049-BB7A-765D7D718A40}">
  <sheetPr codeName="Sheet10"/>
  <dimension ref="A1:V84"/>
  <sheetViews>
    <sheetView topLeftCell="A35" workbookViewId="0">
      <selection activeCell="C74" sqref="C74"/>
    </sheetView>
  </sheetViews>
  <sheetFormatPr baseColWidth="10" defaultRowHeight="13" x14ac:dyDescent="0.15"/>
  <cols>
    <col min="1" max="2" width="20.33203125" style="232" customWidth="1"/>
    <col min="3" max="9" width="12.1640625" style="232" customWidth="1"/>
    <col min="10" max="11" width="12.1640625" style="232" hidden="1" customWidth="1"/>
    <col min="12" max="16" width="12.1640625" style="232" customWidth="1"/>
    <col min="17" max="18" width="12.1640625" style="232" hidden="1" customWidth="1"/>
    <col min="19" max="22" width="12.1640625" style="232" customWidth="1"/>
    <col min="23" max="16384" width="10.83203125" style="232"/>
  </cols>
  <sheetData>
    <row r="1" spans="1:22" ht="14" x14ac:dyDescent="0.15">
      <c r="A1" s="231" t="s">
        <v>561</v>
      </c>
      <c r="B1" s="231"/>
      <c r="C1" s="231"/>
      <c r="D1" s="231"/>
      <c r="E1" s="231"/>
      <c r="F1" s="231"/>
      <c r="G1" s="231"/>
      <c r="H1" s="231"/>
      <c r="I1" s="231"/>
      <c r="J1" s="231"/>
      <c r="K1" s="231"/>
      <c r="L1" s="231"/>
      <c r="M1" s="231"/>
      <c r="N1" s="231"/>
      <c r="O1" s="231"/>
      <c r="P1" s="231"/>
      <c r="Q1" s="231"/>
      <c r="R1" s="231"/>
      <c r="S1" s="231"/>
      <c r="T1" s="231"/>
      <c r="U1" s="231"/>
      <c r="V1" s="231"/>
    </row>
    <row r="2" spans="1:22" ht="14" x14ac:dyDescent="0.15">
      <c r="A2" s="233" t="s">
        <v>694</v>
      </c>
      <c r="B2" s="231"/>
      <c r="C2" s="231"/>
      <c r="D2" s="231"/>
      <c r="E2" s="231"/>
      <c r="F2" s="231"/>
      <c r="G2" s="231"/>
      <c r="H2" s="231"/>
      <c r="I2" s="231"/>
      <c r="J2" s="231"/>
      <c r="K2" s="231"/>
      <c r="L2" s="231"/>
      <c r="M2" s="231"/>
      <c r="N2" s="231"/>
      <c r="O2" s="231"/>
      <c r="P2" s="231"/>
      <c r="Q2" s="231"/>
      <c r="R2" s="231"/>
      <c r="S2" s="231"/>
      <c r="T2" s="231"/>
      <c r="U2" s="231"/>
      <c r="V2" s="231"/>
    </row>
    <row r="3" spans="1:22" ht="15" thickBot="1" x14ac:dyDescent="0.2">
      <c r="A3" s="231"/>
      <c r="B3" s="231"/>
      <c r="C3" s="231"/>
      <c r="D3" s="231"/>
      <c r="E3" s="231"/>
      <c r="F3" s="231"/>
      <c r="G3" s="234"/>
      <c r="H3" s="231"/>
      <c r="I3" s="231"/>
      <c r="J3" s="231"/>
      <c r="K3" s="231"/>
      <c r="L3" s="231"/>
      <c r="M3" s="231"/>
      <c r="N3" s="231"/>
      <c r="O3" s="231"/>
      <c r="P3" s="231"/>
      <c r="Q3" s="231"/>
      <c r="R3" s="231"/>
      <c r="S3" s="231"/>
      <c r="T3" s="231"/>
      <c r="U3" s="231"/>
      <c r="V3" s="231"/>
    </row>
    <row r="4" spans="1:22" ht="14" x14ac:dyDescent="0.15">
      <c r="A4" s="166" t="s">
        <v>639</v>
      </c>
      <c r="B4" s="167"/>
      <c r="C4" s="167"/>
      <c r="D4" s="167"/>
      <c r="E4" s="167"/>
      <c r="F4" s="167"/>
      <c r="G4" s="167"/>
      <c r="H4" s="167"/>
      <c r="I4" s="167"/>
      <c r="J4" s="167"/>
      <c r="K4" s="167"/>
      <c r="L4" s="167"/>
      <c r="M4" s="167"/>
      <c r="N4" s="167"/>
      <c r="O4" s="167"/>
      <c r="P4" s="167"/>
      <c r="Q4" s="167"/>
      <c r="R4" s="167"/>
      <c r="S4" s="167"/>
      <c r="T4" s="167"/>
      <c r="U4" s="167"/>
      <c r="V4" s="173"/>
    </row>
    <row r="5" spans="1:22" ht="14" x14ac:dyDescent="0.15">
      <c r="A5" s="168" t="s">
        <v>247</v>
      </c>
      <c r="B5" s="78"/>
      <c r="C5" s="164">
        <v>1500</v>
      </c>
      <c r="D5" s="78"/>
      <c r="E5" s="78"/>
      <c r="F5" s="78"/>
      <c r="G5" s="78"/>
      <c r="H5" s="78"/>
      <c r="I5" s="78"/>
      <c r="J5" s="78"/>
      <c r="K5" s="78"/>
      <c r="L5" s="78"/>
      <c r="M5" s="78"/>
      <c r="N5" s="78"/>
      <c r="O5" s="78"/>
      <c r="P5" s="78"/>
      <c r="Q5" s="78"/>
      <c r="R5" s="78"/>
      <c r="S5" s="78"/>
      <c r="T5" s="78"/>
      <c r="U5" s="78"/>
      <c r="V5" s="174"/>
    </row>
    <row r="6" spans="1:22" ht="14" x14ac:dyDescent="0.15">
      <c r="A6" s="168"/>
      <c r="B6" s="78"/>
      <c r="C6" s="78"/>
      <c r="D6" s="78"/>
      <c r="E6" s="78"/>
      <c r="F6" s="78"/>
      <c r="G6" s="78"/>
      <c r="H6" s="78"/>
      <c r="I6" s="78"/>
      <c r="J6" s="78"/>
      <c r="K6" s="78"/>
      <c r="L6" s="78"/>
      <c r="M6" s="78"/>
      <c r="N6" s="78"/>
      <c r="O6" s="78"/>
      <c r="P6" s="78"/>
      <c r="Q6" s="78"/>
      <c r="R6" s="78"/>
      <c r="S6" s="78"/>
      <c r="T6" s="78"/>
      <c r="U6" s="78"/>
      <c r="V6" s="174"/>
    </row>
    <row r="7" spans="1:22" ht="75" x14ac:dyDescent="0.15">
      <c r="A7" s="363" t="s">
        <v>248</v>
      </c>
      <c r="B7" s="364" t="s">
        <v>249</v>
      </c>
      <c r="C7" s="365" t="s">
        <v>250</v>
      </c>
      <c r="D7" s="365" t="s">
        <v>251</v>
      </c>
      <c r="E7" s="365" t="s">
        <v>597</v>
      </c>
      <c r="F7" s="388" t="s">
        <v>598</v>
      </c>
      <c r="G7" s="365" t="s">
        <v>599</v>
      </c>
      <c r="H7" s="366" t="s">
        <v>398</v>
      </c>
      <c r="I7" s="365" t="s">
        <v>746</v>
      </c>
      <c r="J7" s="366" t="s">
        <v>303</v>
      </c>
      <c r="K7" s="367" t="s">
        <v>600</v>
      </c>
      <c r="L7" s="367" t="s">
        <v>1070</v>
      </c>
      <c r="M7" s="368" t="s">
        <v>361</v>
      </c>
      <c r="N7" s="368" t="s">
        <v>287</v>
      </c>
      <c r="O7" s="368" t="s">
        <v>275</v>
      </c>
      <c r="P7" s="368" t="s">
        <v>335</v>
      </c>
      <c r="Q7" s="369" t="s">
        <v>239</v>
      </c>
      <c r="R7" s="369" t="s">
        <v>240</v>
      </c>
      <c r="S7" s="369" t="s">
        <v>334</v>
      </c>
      <c r="T7" s="369" t="s">
        <v>428</v>
      </c>
      <c r="U7" s="368" t="s">
        <v>276</v>
      </c>
      <c r="V7" s="370" t="s">
        <v>509</v>
      </c>
    </row>
    <row r="8" spans="1:22" ht="14" x14ac:dyDescent="0.15">
      <c r="A8" s="175" t="str">
        <f>'END Jul 2018'!K2</f>
        <v>Energy Locals</v>
      </c>
      <c r="B8" s="15" t="str">
        <f>'END Jul 2018'!L2</f>
        <v>Simple Saver</v>
      </c>
      <c r="C8" s="176">
        <f>91*'END Jul 2018'!M2/100</f>
        <v>79.17</v>
      </c>
      <c r="D8" s="176">
        <f>$C$5*'END Jul 2018'!N2/100</f>
        <v>307.34999999999997</v>
      </c>
      <c r="E8" s="176">
        <v>0</v>
      </c>
      <c r="F8" s="176">
        <v>0</v>
      </c>
      <c r="G8" s="176">
        <v>0</v>
      </c>
      <c r="H8" s="176">
        <v>0</v>
      </c>
      <c r="I8" s="176">
        <f>SUM(C8:H8)</f>
        <v>386.52</v>
      </c>
      <c r="J8" s="177">
        <f>(I8-C8)*4</f>
        <v>1229.3999999999999</v>
      </c>
      <c r="K8" s="262">
        <f>I8*4</f>
        <v>1546.08</v>
      </c>
      <c r="L8" s="178">
        <f>K8*1.1</f>
        <v>1700.6880000000001</v>
      </c>
      <c r="M8" s="179">
        <f>'END Jul 2018'!AW2</f>
        <v>0</v>
      </c>
      <c r="N8" s="179">
        <f>'END Jul 2018'!AX2</f>
        <v>0</v>
      </c>
      <c r="O8" s="179">
        <f>'END Jul 2018'!AY2</f>
        <v>0</v>
      </c>
      <c r="P8" s="179">
        <f>'END Jul 2018'!AZ2</f>
        <v>0</v>
      </c>
      <c r="Q8" s="180">
        <f>K8</f>
        <v>1546.08</v>
      </c>
      <c r="R8" s="180">
        <f>Q8</f>
        <v>1546.08</v>
      </c>
      <c r="S8" s="381">
        <f>Q8*1.1</f>
        <v>1700.6880000000001</v>
      </c>
      <c r="T8" s="381">
        <f>R8*1.1</f>
        <v>1700.6880000000001</v>
      </c>
      <c r="U8" s="182">
        <f>'END Jul 2018'!BG2</f>
        <v>0</v>
      </c>
      <c r="V8" s="183">
        <f>'END Jul 2018'!BH2</f>
        <v>0</v>
      </c>
    </row>
    <row r="9" spans="1:22" ht="14" x14ac:dyDescent="0.15">
      <c r="A9" s="175" t="str">
        <f>'END Jul 2018'!K3</f>
        <v>AGL</v>
      </c>
      <c r="B9" s="15" t="str">
        <f>'END Jul 2018'!L3</f>
        <v xml:space="preserve">Savers </v>
      </c>
      <c r="C9" s="176">
        <f>91*'END Jul 2018'!M3/100</f>
        <v>76.44</v>
      </c>
      <c r="D9" s="176">
        <f>$C$5*'END Jul 2018'!N3/100</f>
        <v>433.5</v>
      </c>
      <c r="E9" s="176">
        <v>0</v>
      </c>
      <c r="F9" s="176">
        <v>0</v>
      </c>
      <c r="G9" s="176">
        <v>0</v>
      </c>
      <c r="H9" s="176">
        <v>0</v>
      </c>
      <c r="I9" s="176">
        <f t="shared" ref="I9:I24" si="0">SUM(C9:H9)</f>
        <v>509.94</v>
      </c>
      <c r="J9" s="177">
        <f t="shared" ref="J9:J24" si="1">(I9-C9)*4</f>
        <v>1734</v>
      </c>
      <c r="K9" s="262">
        <f t="shared" ref="K9:K24" si="2">I9*4</f>
        <v>2039.76</v>
      </c>
      <c r="L9" s="178">
        <f t="shared" ref="L9:L27" si="3">K9*1.1</f>
        <v>2243.7360000000003</v>
      </c>
      <c r="M9" s="179">
        <f>'END Jul 2018'!AW3</f>
        <v>0</v>
      </c>
      <c r="N9" s="179">
        <f>'END Jul 2018'!AX3</f>
        <v>0</v>
      </c>
      <c r="O9" s="179">
        <f>'END Jul 2018'!AY3</f>
        <v>0</v>
      </c>
      <c r="P9" s="179">
        <f>'END Jul 2018'!AZ3</f>
        <v>20</v>
      </c>
      <c r="Q9" s="180">
        <f t="shared" ref="Q9:Q27" si="4">K9</f>
        <v>2039.76</v>
      </c>
      <c r="R9" s="180">
        <f>(Q9-(J9*P9/100))</f>
        <v>1692.96</v>
      </c>
      <c r="S9" s="381">
        <f t="shared" ref="S9:T24" si="5">Q9*1.1</f>
        <v>2243.7360000000003</v>
      </c>
      <c r="T9" s="381">
        <f t="shared" si="5"/>
        <v>1862.2560000000001</v>
      </c>
      <c r="U9" s="182">
        <f>'END Jul 2018'!BG3</f>
        <v>0</v>
      </c>
      <c r="V9" s="183">
        <f>'END Jul 2018'!BH3</f>
        <v>0</v>
      </c>
    </row>
    <row r="10" spans="1:22" ht="14" x14ac:dyDescent="0.15">
      <c r="A10" s="175" t="str">
        <f>'END Jul 2018'!K4</f>
        <v>Alinta Energy</v>
      </c>
      <c r="B10" s="15" t="str">
        <f>'END Jul 2018'!L4</f>
        <v>Fair Deal</v>
      </c>
      <c r="C10" s="176">
        <f>91*'END Jul 2018'!M4/100</f>
        <v>75.53</v>
      </c>
      <c r="D10" s="176">
        <f>IF($C$5&gt;='END Jul 2018'!P4,('END Jul 2018'!P4*'END Jul 2018'!N4/100),($C$5*'END Jul 2018'!N4/100))</f>
        <v>280.39999999999998</v>
      </c>
      <c r="E10" s="176">
        <f>IF($C$5&lt;'END Jul 2018'!P4,0,IF(($C$5)&lt;='END Jul 2018'!R4,(($C$5-'END Jul 2018'!P4)*'END Jul 2018'!Q4/100),(('END Jul 2018'!R4-'END Jul 2018'!P4)*'END Jul 2018'!Q4/100)))</f>
        <v>140.19999999999999</v>
      </c>
      <c r="F10" s="176">
        <v>0</v>
      </c>
      <c r="G10" s="176">
        <v>0</v>
      </c>
      <c r="H10" s="176">
        <f>IF(($C$5&lt;'END Jul 2018'!R4),(0),($C$5-'END Jul 2018'!R4)*'END Jul 2018'!S4/100)</f>
        <v>0</v>
      </c>
      <c r="I10" s="176">
        <f t="shared" si="0"/>
        <v>496.12999999999994</v>
      </c>
      <c r="J10" s="177">
        <f t="shared" si="1"/>
        <v>1682.3999999999996</v>
      </c>
      <c r="K10" s="262">
        <f t="shared" si="2"/>
        <v>1984.5199999999998</v>
      </c>
      <c r="L10" s="178">
        <f t="shared" si="3"/>
        <v>2182.9719999999998</v>
      </c>
      <c r="M10" s="179">
        <f>'END Jul 2018'!AW4</f>
        <v>0</v>
      </c>
      <c r="N10" s="179">
        <f>'END Jul 2018'!AX4</f>
        <v>0</v>
      </c>
      <c r="O10" s="179">
        <f>'END Jul 2018'!AY4</f>
        <v>0</v>
      </c>
      <c r="P10" s="179">
        <f>'END Jul 2018'!AZ4</f>
        <v>27</v>
      </c>
      <c r="Q10" s="180">
        <f t="shared" si="4"/>
        <v>1984.5199999999998</v>
      </c>
      <c r="R10" s="180">
        <f>(Q10-(J10*P10/100))</f>
        <v>1530.2719999999999</v>
      </c>
      <c r="S10" s="381">
        <f t="shared" si="5"/>
        <v>2182.9719999999998</v>
      </c>
      <c r="T10" s="381">
        <f t="shared" si="5"/>
        <v>1683.2992000000002</v>
      </c>
      <c r="U10" s="182">
        <f>'END Jul 2018'!BG4</f>
        <v>0</v>
      </c>
      <c r="V10" s="183">
        <f>'END Jul 2018'!BH4</f>
        <v>0</v>
      </c>
    </row>
    <row r="11" spans="1:22" ht="14" x14ac:dyDescent="0.15">
      <c r="A11" s="175" t="str">
        <f>'END Jul 2018'!K5</f>
        <v>Click Energy</v>
      </c>
      <c r="B11" s="15" t="str">
        <f>'END Jul 2018'!L5</f>
        <v>Agate</v>
      </c>
      <c r="C11" s="176">
        <f>91*'END Jul 2018'!M5/100</f>
        <v>78.260000000000005</v>
      </c>
      <c r="D11" s="176">
        <f>$C$5*'END Jul 2018'!N5/100</f>
        <v>565.50000000000011</v>
      </c>
      <c r="E11" s="176">
        <v>0</v>
      </c>
      <c r="F11" s="176">
        <v>0</v>
      </c>
      <c r="G11" s="176">
        <v>0</v>
      </c>
      <c r="H11" s="176">
        <v>0</v>
      </c>
      <c r="I11" s="176">
        <f t="shared" si="0"/>
        <v>643.7600000000001</v>
      </c>
      <c r="J11" s="177">
        <f t="shared" si="1"/>
        <v>2262.0000000000005</v>
      </c>
      <c r="K11" s="262">
        <f t="shared" si="2"/>
        <v>2575.0400000000004</v>
      </c>
      <c r="L11" s="178">
        <f t="shared" si="3"/>
        <v>2832.5440000000008</v>
      </c>
      <c r="M11" s="179">
        <f>'END Jul 2018'!AW5</f>
        <v>0</v>
      </c>
      <c r="N11" s="179">
        <f>'END Jul 2018'!AX5</f>
        <v>0</v>
      </c>
      <c r="O11" s="179">
        <f>'END Jul 2018'!AY5</f>
        <v>35</v>
      </c>
      <c r="P11" s="179">
        <f>'END Jul 2018'!AZ5</f>
        <v>0</v>
      </c>
      <c r="Q11" s="180">
        <f t="shared" si="4"/>
        <v>2575.0400000000004</v>
      </c>
      <c r="R11" s="180">
        <f>(Q11-(Q11*O11/100))</f>
        <v>1673.7760000000003</v>
      </c>
      <c r="S11" s="381">
        <f t="shared" si="5"/>
        <v>2832.5440000000008</v>
      </c>
      <c r="T11" s="381">
        <f t="shared" si="5"/>
        <v>1841.1536000000006</v>
      </c>
      <c r="U11" s="182">
        <f>'END Jul 2018'!BG5</f>
        <v>0</v>
      </c>
      <c r="V11" s="183">
        <f>'END Jul 2018'!BH5</f>
        <v>0</v>
      </c>
    </row>
    <row r="12" spans="1:22" ht="14" x14ac:dyDescent="0.15">
      <c r="A12" s="175" t="str">
        <f>'END Jul 2018'!K6</f>
        <v>Commander</v>
      </c>
      <c r="B12" s="15" t="str">
        <f>'END Jul 2018'!L6</f>
        <v>Market offer</v>
      </c>
      <c r="C12" s="176">
        <f>91*'END Jul 2018'!M6/100</f>
        <v>85.603699999999989</v>
      </c>
      <c r="D12" s="176">
        <f>IF($C$5&gt;='END Jul 2018'!P6,('END Jul 2018'!P6*'END Jul 2018'!N6/100),($C$5*'END Jul 2018'!N6/100))</f>
        <v>475.5</v>
      </c>
      <c r="E12" s="176">
        <v>0</v>
      </c>
      <c r="F12" s="176">
        <v>0</v>
      </c>
      <c r="G12" s="176">
        <v>0</v>
      </c>
      <c r="H12" s="176">
        <f>IF(($C$5&lt;'END Jul 2018'!P6),(0),($C$5-'END Jul 2018'!P6)*'END Jul 2018'!Q6/100)</f>
        <v>0</v>
      </c>
      <c r="I12" s="176">
        <f t="shared" si="0"/>
        <v>561.1037</v>
      </c>
      <c r="J12" s="177">
        <f t="shared" si="1"/>
        <v>1902</v>
      </c>
      <c r="K12" s="262">
        <f t="shared" si="2"/>
        <v>2244.4148</v>
      </c>
      <c r="L12" s="178">
        <f t="shared" si="3"/>
        <v>2468.8562800000004</v>
      </c>
      <c r="M12" s="179">
        <f>'END Jul 2018'!AW6</f>
        <v>0</v>
      </c>
      <c r="N12" s="179">
        <f>'END Jul 2018'!AX6</f>
        <v>0</v>
      </c>
      <c r="O12" s="179">
        <f>'END Jul 2018'!AY6</f>
        <v>0</v>
      </c>
      <c r="P12" s="179">
        <f>'END Jul 2018'!AZ6</f>
        <v>20</v>
      </c>
      <c r="Q12" s="180">
        <f t="shared" si="4"/>
        <v>2244.4148</v>
      </c>
      <c r="R12" s="180">
        <f>(Q12-(J12*P12/100))</f>
        <v>1864.0147999999999</v>
      </c>
      <c r="S12" s="381">
        <f t="shared" si="5"/>
        <v>2468.8562800000004</v>
      </c>
      <c r="T12" s="381">
        <f t="shared" si="5"/>
        <v>2050.4162799999999</v>
      </c>
      <c r="U12" s="182">
        <f>'END Jul 2018'!BG6</f>
        <v>0</v>
      </c>
      <c r="V12" s="183">
        <f>'END Jul 2018'!BH6</f>
        <v>0</v>
      </c>
    </row>
    <row r="13" spans="1:22" ht="14" x14ac:dyDescent="0.15">
      <c r="A13" s="175" t="str">
        <f>'END Jul 2018'!K7</f>
        <v>CovaU</v>
      </c>
      <c r="B13" s="15" t="str">
        <f>'END Jul 2018'!L7</f>
        <v>Freedom</v>
      </c>
      <c r="C13" s="176">
        <f>91*'END Jul 2018'!M7/100</f>
        <v>91</v>
      </c>
      <c r="D13" s="176">
        <f>$C$5*'END Jul 2018'!N7/100</f>
        <v>415.5</v>
      </c>
      <c r="E13" s="176">
        <v>0</v>
      </c>
      <c r="F13" s="176">
        <v>0</v>
      </c>
      <c r="G13" s="176">
        <v>0</v>
      </c>
      <c r="H13" s="176">
        <v>0</v>
      </c>
      <c r="I13" s="176">
        <f t="shared" si="0"/>
        <v>506.5</v>
      </c>
      <c r="J13" s="177">
        <f t="shared" si="1"/>
        <v>1662</v>
      </c>
      <c r="K13" s="262">
        <f t="shared" si="2"/>
        <v>2026</v>
      </c>
      <c r="L13" s="178">
        <f t="shared" si="3"/>
        <v>2228.6000000000004</v>
      </c>
      <c r="M13" s="179">
        <f>'END Jul 2018'!AW7</f>
        <v>0</v>
      </c>
      <c r="N13" s="179">
        <f>'END Jul 2018'!AX7</f>
        <v>0</v>
      </c>
      <c r="O13" s="179">
        <f>'END Jul 2018'!AY7</f>
        <v>25</v>
      </c>
      <c r="P13" s="179">
        <f>'END Jul 2018'!AZ7</f>
        <v>0</v>
      </c>
      <c r="Q13" s="180">
        <f t="shared" si="4"/>
        <v>2026</v>
      </c>
      <c r="R13" s="180">
        <f>(Q13-(Q13*O13/100))</f>
        <v>1519.5</v>
      </c>
      <c r="S13" s="381">
        <f t="shared" si="5"/>
        <v>2228.6000000000004</v>
      </c>
      <c r="T13" s="381">
        <f t="shared" si="5"/>
        <v>1671.45</v>
      </c>
      <c r="U13" s="182">
        <f>'END Jul 2018'!BG7</f>
        <v>0</v>
      </c>
      <c r="V13" s="183">
        <f>'END Jul 2018'!BH7</f>
        <v>0</v>
      </c>
    </row>
    <row r="14" spans="1:22" ht="14" x14ac:dyDescent="0.15">
      <c r="A14" s="175" t="str">
        <f>'END Jul 2018'!K8</f>
        <v>Diamond Energy</v>
      </c>
      <c r="B14" s="15" t="str">
        <f>'END Jul 2018'!L8</f>
        <v>Pay on time discount</v>
      </c>
      <c r="C14" s="176">
        <f>91*'END Jul 2018'!M8/100</f>
        <v>81.444999999999993</v>
      </c>
      <c r="D14" s="176">
        <f>IF($C$5&gt;='END Jul 2018'!P8,('END Jul 2018'!P8*'END Jul 2018'!N8/100),($C$5*'END Jul 2018'!N8/100))</f>
        <v>76.98</v>
      </c>
      <c r="E14" s="176">
        <f>IF($C$5&lt;'END Jul 2018'!P8,0,IF(($C$5)&lt;='END Jul 2018'!R8,(($C$5-'END Jul 2018'!P8)*'END Jul 2018'!Q8/100),(('END Jul 2018'!R8-'END Jul 2018'!P8)*'END Jul 2018'!Q8/100)))</f>
        <v>194.25599999999997</v>
      </c>
      <c r="F14" s="176">
        <v>0</v>
      </c>
      <c r="G14" s="176">
        <v>0</v>
      </c>
      <c r="H14" s="176">
        <f>IF(($C$5&lt;'END Jul 2018'!R8),(0),($C$5-'END Jul 2018'!R8)*'END Jul 2018'!S8/100)</f>
        <v>136.75199999999998</v>
      </c>
      <c r="I14" s="176">
        <f t="shared" si="0"/>
        <v>489.43299999999999</v>
      </c>
      <c r="J14" s="177">
        <f t="shared" si="1"/>
        <v>1631.952</v>
      </c>
      <c r="K14" s="262">
        <f t="shared" si="2"/>
        <v>1957.732</v>
      </c>
      <c r="L14" s="178">
        <f t="shared" si="3"/>
        <v>2153.5052000000001</v>
      </c>
      <c r="M14" s="179">
        <f>'END Jul 2018'!AW8</f>
        <v>0</v>
      </c>
      <c r="N14" s="179">
        <f>'END Jul 2018'!AX8</f>
        <v>0</v>
      </c>
      <c r="O14" s="179">
        <f>'END Jul 2018'!AY8</f>
        <v>7</v>
      </c>
      <c r="P14" s="179">
        <f>'END Jul 2018'!AZ8</f>
        <v>0</v>
      </c>
      <c r="Q14" s="180">
        <f t="shared" si="4"/>
        <v>1957.732</v>
      </c>
      <c r="R14" s="180">
        <f>(Q14-(Q14*O14/100))</f>
        <v>1820.69076</v>
      </c>
      <c r="S14" s="381">
        <f t="shared" si="5"/>
        <v>2153.5052000000001</v>
      </c>
      <c r="T14" s="381">
        <f t="shared" si="5"/>
        <v>2002.7598360000002</v>
      </c>
      <c r="U14" s="182">
        <f>'END Jul 2018'!BG8</f>
        <v>0</v>
      </c>
      <c r="V14" s="183">
        <f>'END Jul 2018'!BH8</f>
        <v>0</v>
      </c>
    </row>
    <row r="15" spans="1:22" ht="14" x14ac:dyDescent="0.15">
      <c r="A15" s="175" t="str">
        <f>'END Jul 2018'!K9</f>
        <v>Dodo Power &amp; Gas</v>
      </c>
      <c r="B15" s="15" t="str">
        <f>'END Jul 2018'!L9</f>
        <v>Market offer</v>
      </c>
      <c r="C15" s="176">
        <f>91*'END Jul 2018'!M9/100</f>
        <v>82.309500000000014</v>
      </c>
      <c r="D15" s="176">
        <f>IF($C$5&gt;='END Jul 2018'!P9,('END Jul 2018'!P9*'END Jul 2018'!N9/100),($C$5*'END Jul 2018'!N9/100))</f>
        <v>457.2</v>
      </c>
      <c r="E15" s="176">
        <f>IF($C$5&lt;'END Jul 2018'!P9,0,IF(($C$5)&lt;='END Jul 2018'!R9,(($C$5-'END Jul 2018'!P9)*'END Jul 2018'!Q9/100),(('END Jul 2018'!R9-'END Jul 2018'!P9)*'END Jul 2018'!Q9/100)))</f>
        <v>0</v>
      </c>
      <c r="F15" s="176">
        <v>0</v>
      </c>
      <c r="G15" s="176">
        <v>0</v>
      </c>
      <c r="H15" s="176">
        <f>IF(($C$5&lt;'END Jul 2018'!R9),(0),($C$5-'END Jul 2018'!R9)*'END Jul 2018'!S9/100)</f>
        <v>0</v>
      </c>
      <c r="I15" s="176">
        <f t="shared" si="0"/>
        <v>539.5095</v>
      </c>
      <c r="J15" s="177">
        <f t="shared" si="1"/>
        <v>1828.8</v>
      </c>
      <c r="K15" s="262">
        <f t="shared" si="2"/>
        <v>2158.038</v>
      </c>
      <c r="L15" s="178">
        <f t="shared" si="3"/>
        <v>2373.8418000000001</v>
      </c>
      <c r="M15" s="179">
        <f>'END Jul 2018'!AW9</f>
        <v>0</v>
      </c>
      <c r="N15" s="179">
        <f>'END Jul 2018'!AX9</f>
        <v>0</v>
      </c>
      <c r="O15" s="179">
        <f>'END Jul 2018'!AY9</f>
        <v>0</v>
      </c>
      <c r="P15" s="179">
        <f>'END Jul 2018'!AZ9</f>
        <v>0</v>
      </c>
      <c r="Q15" s="180">
        <f t="shared" si="4"/>
        <v>2158.038</v>
      </c>
      <c r="R15" s="180">
        <f>Q15</f>
        <v>2158.038</v>
      </c>
      <c r="S15" s="381">
        <f t="shared" si="5"/>
        <v>2373.8418000000001</v>
      </c>
      <c r="T15" s="381">
        <f t="shared" si="5"/>
        <v>2373.8418000000001</v>
      </c>
      <c r="U15" s="182">
        <f>'END Jul 2018'!BG9</f>
        <v>0</v>
      </c>
      <c r="V15" s="183">
        <f>'END Jul 2018'!BH9</f>
        <v>0</v>
      </c>
    </row>
    <row r="16" spans="1:22" ht="14" x14ac:dyDescent="0.15">
      <c r="A16" s="175" t="str">
        <f>'END Jul 2018'!K10</f>
        <v>EnergyAustralia</v>
      </c>
      <c r="B16" s="15" t="str">
        <f>'END Jul 2018'!L10</f>
        <v>Anytime Saver</v>
      </c>
      <c r="C16" s="176">
        <f>91*'END Jul 2018'!M10/100</f>
        <v>79.442999999999998</v>
      </c>
      <c r="D16" s="176">
        <f>$C$5*'END Jul 2018'!N10/100</f>
        <v>446.7</v>
      </c>
      <c r="E16" s="176">
        <v>0</v>
      </c>
      <c r="F16" s="176">
        <v>0</v>
      </c>
      <c r="G16" s="176">
        <v>0</v>
      </c>
      <c r="H16" s="176">
        <v>0</v>
      </c>
      <c r="I16" s="176">
        <f t="shared" si="0"/>
        <v>526.14300000000003</v>
      </c>
      <c r="J16" s="177">
        <f t="shared" si="1"/>
        <v>1786.8000000000002</v>
      </c>
      <c r="K16" s="262">
        <f t="shared" si="2"/>
        <v>2104.5720000000001</v>
      </c>
      <c r="L16" s="178">
        <f t="shared" si="3"/>
        <v>2315.0292000000004</v>
      </c>
      <c r="M16" s="179">
        <f>'END Jul 2018'!AW10</f>
        <v>0</v>
      </c>
      <c r="N16" s="179">
        <f>'END Jul 2018'!AX10</f>
        <v>28</v>
      </c>
      <c r="O16" s="179">
        <f>'END Jul 2018'!AY10</f>
        <v>0</v>
      </c>
      <c r="P16" s="179">
        <f>'END Jul 2018'!AZ10</f>
        <v>0</v>
      </c>
      <c r="Q16" s="180">
        <f>K16-(J16*N16/100)</f>
        <v>1604.268</v>
      </c>
      <c r="R16" s="180">
        <f>Q16</f>
        <v>1604.268</v>
      </c>
      <c r="S16" s="381">
        <f t="shared" si="5"/>
        <v>1764.6948000000002</v>
      </c>
      <c r="T16" s="381">
        <f t="shared" si="5"/>
        <v>1764.6948000000002</v>
      </c>
      <c r="U16" s="182">
        <f>'END Jul 2018'!BG10</f>
        <v>0</v>
      </c>
      <c r="V16" s="183">
        <f>'END Jul 2018'!BH10</f>
        <v>0</v>
      </c>
    </row>
    <row r="17" spans="1:22" ht="14" x14ac:dyDescent="0.15">
      <c r="A17" s="175" t="str">
        <f>'END Jul 2018'!K11</f>
        <v>Mojo Power</v>
      </c>
      <c r="B17" s="15" t="str">
        <f>'END Jul 2018'!L11</f>
        <v>Connect</v>
      </c>
      <c r="C17" s="176">
        <f>(91*'END Jul 2018'!M11/100)+('END Jul 2018'!BM11*3)</f>
        <v>143.74360000000001</v>
      </c>
      <c r="D17" s="176">
        <f>$C$5*'END Jul 2018'!N11/100</f>
        <v>363.6</v>
      </c>
      <c r="E17" s="176">
        <v>0</v>
      </c>
      <c r="F17" s="176">
        <v>0</v>
      </c>
      <c r="G17" s="176">
        <v>0</v>
      </c>
      <c r="H17" s="176">
        <v>0</v>
      </c>
      <c r="I17" s="176">
        <f t="shared" si="0"/>
        <v>507.34360000000004</v>
      </c>
      <c r="J17" s="177">
        <f t="shared" si="1"/>
        <v>1454.4</v>
      </c>
      <c r="K17" s="262">
        <f t="shared" si="2"/>
        <v>2029.3744000000002</v>
      </c>
      <c r="L17" s="178">
        <f t="shared" si="3"/>
        <v>2232.3118400000003</v>
      </c>
      <c r="M17" s="179">
        <f>'END Jul 2018'!AW11</f>
        <v>0</v>
      </c>
      <c r="N17" s="179">
        <f>'END Jul 2018'!AX11</f>
        <v>0</v>
      </c>
      <c r="O17" s="179">
        <f>'END Jul 2018'!AY11</f>
        <v>0</v>
      </c>
      <c r="P17" s="179">
        <f>'END Jul 2018'!AZ11</f>
        <v>0</v>
      </c>
      <c r="Q17" s="180">
        <f t="shared" si="4"/>
        <v>2029.3744000000002</v>
      </c>
      <c r="R17" s="180">
        <f>Q17</f>
        <v>2029.3744000000002</v>
      </c>
      <c r="S17" s="381">
        <f t="shared" si="5"/>
        <v>2232.3118400000003</v>
      </c>
      <c r="T17" s="381">
        <f t="shared" si="5"/>
        <v>2232.3118400000003</v>
      </c>
      <c r="U17" s="182">
        <f>'END Jul 2018'!BG11</f>
        <v>0</v>
      </c>
      <c r="V17" s="183">
        <f>'END Jul 2018'!BH11</f>
        <v>0</v>
      </c>
    </row>
    <row r="18" spans="1:22" ht="14" x14ac:dyDescent="0.15">
      <c r="A18" s="175" t="str">
        <f>'END Jul 2018'!K12</f>
        <v>Momentum Energy</v>
      </c>
      <c r="B18" s="15" t="str">
        <f>'END Jul 2018'!L12</f>
        <v>SmilePower</v>
      </c>
      <c r="C18" s="176">
        <f>91*'END Jul 2018'!M12/100</f>
        <v>74.5381</v>
      </c>
      <c r="D18" s="176">
        <f>IF($C$5&gt;='END Jul 2018'!P12,('END Jul 2018'!P12*'END Jul 2018'!N12/100),($C$5*'END Jul 2018'!N12/100))</f>
        <v>164.52</v>
      </c>
      <c r="E18" s="176">
        <v>0</v>
      </c>
      <c r="F18" s="176">
        <v>0</v>
      </c>
      <c r="G18" s="176">
        <v>0</v>
      </c>
      <c r="H18" s="176">
        <f>IF(($C$5&lt;'END Jul 2018'!P12),(0),($C$5-'END Jul 2018'!P12)*'END Jul 2018'!Q12/100)</f>
        <v>241.83</v>
      </c>
      <c r="I18" s="176">
        <f t="shared" si="0"/>
        <v>480.88810000000001</v>
      </c>
      <c r="J18" s="177">
        <f t="shared" si="1"/>
        <v>1625.4</v>
      </c>
      <c r="K18" s="262">
        <f t="shared" si="2"/>
        <v>1923.5524</v>
      </c>
      <c r="L18" s="178">
        <f t="shared" si="3"/>
        <v>2115.9076400000004</v>
      </c>
      <c r="M18" s="179">
        <f>'END Jul 2018'!AW12</f>
        <v>0</v>
      </c>
      <c r="N18" s="179">
        <f>'END Jul 2018'!AX12</f>
        <v>0</v>
      </c>
      <c r="O18" s="179">
        <f>'END Jul 2018'!AY12</f>
        <v>0</v>
      </c>
      <c r="P18" s="179">
        <f>'END Jul 2018'!AZ12</f>
        <v>0</v>
      </c>
      <c r="Q18" s="180">
        <f t="shared" si="4"/>
        <v>1923.5524</v>
      </c>
      <c r="R18" s="180">
        <f>Q18</f>
        <v>1923.5524</v>
      </c>
      <c r="S18" s="381">
        <f t="shared" si="5"/>
        <v>2115.9076400000004</v>
      </c>
      <c r="T18" s="381">
        <f t="shared" si="5"/>
        <v>2115.9076400000004</v>
      </c>
      <c r="U18" s="182">
        <f>'END Jul 2018'!BG12</f>
        <v>0</v>
      </c>
      <c r="V18" s="183">
        <f>'END Jul 2018'!BH12</f>
        <v>0</v>
      </c>
    </row>
    <row r="19" spans="1:22" ht="14" x14ac:dyDescent="0.15">
      <c r="A19" s="175" t="str">
        <f>'END Jul 2018'!K13</f>
        <v>Origin Energy</v>
      </c>
      <c r="B19" s="15" t="str">
        <f>'END Jul 2018'!L13</f>
        <v>Saver</v>
      </c>
      <c r="C19" s="176">
        <f>91*'END Jul 2018'!M13/100</f>
        <v>75.429900000000004</v>
      </c>
      <c r="D19" s="176">
        <f>C5*'END Jul 2018'!N13/100</f>
        <v>406.35</v>
      </c>
      <c r="E19" s="176">
        <v>0</v>
      </c>
      <c r="F19" s="176">
        <v>0</v>
      </c>
      <c r="G19" s="176">
        <v>0</v>
      </c>
      <c r="H19" s="176">
        <v>0</v>
      </c>
      <c r="I19" s="176">
        <f t="shared" si="0"/>
        <v>481.7799</v>
      </c>
      <c r="J19" s="177">
        <f t="shared" si="1"/>
        <v>1625.4</v>
      </c>
      <c r="K19" s="262">
        <f t="shared" si="2"/>
        <v>1927.1196</v>
      </c>
      <c r="L19" s="178">
        <f t="shared" si="3"/>
        <v>2119.8315600000001</v>
      </c>
      <c r="M19" s="179">
        <f>'END Jul 2018'!AW13</f>
        <v>0</v>
      </c>
      <c r="N19" s="179">
        <f>'END Jul 2018'!AX13</f>
        <v>0</v>
      </c>
      <c r="O19" s="179">
        <f>'END Jul 2018'!AY13</f>
        <v>0</v>
      </c>
      <c r="P19" s="179">
        <f>'END Jul 2018'!AZ13</f>
        <v>13</v>
      </c>
      <c r="Q19" s="180">
        <f t="shared" si="4"/>
        <v>1927.1196</v>
      </c>
      <c r="R19" s="180">
        <f>(Q19-(J19*P19/100))</f>
        <v>1715.8175999999999</v>
      </c>
      <c r="S19" s="381">
        <f t="shared" si="5"/>
        <v>2119.8315600000001</v>
      </c>
      <c r="T19" s="381">
        <f t="shared" si="5"/>
        <v>1887.3993599999999</v>
      </c>
      <c r="U19" s="182">
        <f>'END Jul 2018'!BG13</f>
        <v>0</v>
      </c>
      <c r="V19" s="183">
        <f>'END Jul 2018'!BH13</f>
        <v>0</v>
      </c>
    </row>
    <row r="20" spans="1:22" ht="14" x14ac:dyDescent="0.15">
      <c r="A20" s="175" t="str">
        <f>'END Jul 2018'!K14</f>
        <v>Powerdirect</v>
      </c>
      <c r="B20" s="15" t="str">
        <f>'END Jul 2018'!L14</f>
        <v>Market offer</v>
      </c>
      <c r="C20" s="176">
        <f>91*'END Jul 2018'!M14/100</f>
        <v>76.44</v>
      </c>
      <c r="D20" s="176">
        <f>$C$5*'END Jul 2018'!N14/100</f>
        <v>433.5</v>
      </c>
      <c r="E20" s="176">
        <v>0</v>
      </c>
      <c r="F20" s="176">
        <v>0</v>
      </c>
      <c r="G20" s="176">
        <v>0</v>
      </c>
      <c r="H20" s="176">
        <v>0</v>
      </c>
      <c r="I20" s="176">
        <f t="shared" si="0"/>
        <v>509.94</v>
      </c>
      <c r="J20" s="177">
        <f t="shared" si="1"/>
        <v>1734</v>
      </c>
      <c r="K20" s="262">
        <f t="shared" si="2"/>
        <v>2039.76</v>
      </c>
      <c r="L20" s="178">
        <f t="shared" si="3"/>
        <v>2243.7360000000003</v>
      </c>
      <c r="M20" s="179">
        <f>'END Jul 2018'!AW14</f>
        <v>0</v>
      </c>
      <c r="N20" s="179">
        <f>'END Jul 2018'!AX14</f>
        <v>0</v>
      </c>
      <c r="O20" s="179">
        <f>'END Jul 2018'!AY14</f>
        <v>0</v>
      </c>
      <c r="P20" s="179">
        <f>'END Jul 2018'!AZ14</f>
        <v>25</v>
      </c>
      <c r="Q20" s="180">
        <f t="shared" si="4"/>
        <v>2039.76</v>
      </c>
      <c r="R20" s="180">
        <f>(Q20-(J20*P20/100))</f>
        <v>1606.26</v>
      </c>
      <c r="S20" s="381">
        <f t="shared" si="5"/>
        <v>2243.7360000000003</v>
      </c>
      <c r="T20" s="381">
        <f t="shared" si="5"/>
        <v>1766.8860000000002</v>
      </c>
      <c r="U20" s="182">
        <f>'END Jul 2018'!BG14</f>
        <v>0</v>
      </c>
      <c r="V20" s="183">
        <f>'END Jul 2018'!BH14</f>
        <v>0</v>
      </c>
    </row>
    <row r="21" spans="1:22" ht="14" x14ac:dyDescent="0.15">
      <c r="A21" s="175" t="str">
        <f>'END Jul 2018'!K15</f>
        <v>Powershop</v>
      </c>
      <c r="B21" s="15" t="str">
        <f>'END Jul 2018'!L15</f>
        <v>Power Saver</v>
      </c>
      <c r="C21" s="176">
        <f>91*'END Jul 2018'!M15/100</f>
        <v>84.912100000000009</v>
      </c>
      <c r="D21" s="176">
        <f>C5*'END Jul 2018'!N15/100</f>
        <v>375.3</v>
      </c>
      <c r="E21" s="176">
        <v>0</v>
      </c>
      <c r="F21" s="176">
        <v>0</v>
      </c>
      <c r="G21" s="176">
        <v>0</v>
      </c>
      <c r="H21" s="176">
        <v>0</v>
      </c>
      <c r="I21" s="176">
        <f t="shared" si="0"/>
        <v>460.21210000000002</v>
      </c>
      <c r="J21" s="177">
        <f t="shared" si="1"/>
        <v>1501.2</v>
      </c>
      <c r="K21" s="262">
        <f t="shared" si="2"/>
        <v>1840.8484000000001</v>
      </c>
      <c r="L21" s="178">
        <f t="shared" si="3"/>
        <v>2024.9332400000003</v>
      </c>
      <c r="M21" s="179">
        <f>'END Jul 2018'!AW15</f>
        <v>0</v>
      </c>
      <c r="N21" s="179">
        <f>'END Jul 2018'!AX15</f>
        <v>0</v>
      </c>
      <c r="O21" s="179">
        <f>'END Jul 2018'!AY15</f>
        <v>12</v>
      </c>
      <c r="P21" s="179">
        <f>'END Jul 2018'!AZ15</f>
        <v>0</v>
      </c>
      <c r="Q21" s="180">
        <f>K21-(K21*M21/100)</f>
        <v>1840.8484000000001</v>
      </c>
      <c r="R21" s="180">
        <f>(Q21-(Q21*O21/100))</f>
        <v>1619.946592</v>
      </c>
      <c r="S21" s="381">
        <f t="shared" si="5"/>
        <v>2024.9332400000003</v>
      </c>
      <c r="T21" s="381">
        <f t="shared" si="5"/>
        <v>1781.9412512000001</v>
      </c>
      <c r="U21" s="182">
        <f>'END Jul 2018'!BG15</f>
        <v>0</v>
      </c>
      <c r="V21" s="183">
        <f>'END Jul 2018'!BH15</f>
        <v>0</v>
      </c>
    </row>
    <row r="22" spans="1:22" ht="14" x14ac:dyDescent="0.15">
      <c r="A22" s="175" t="str">
        <f>'END Jul 2018'!K16</f>
        <v>Red Energy</v>
      </c>
      <c r="B22" s="15" t="str">
        <f>'END Jul 2018'!L16</f>
        <v>Living Energy Saver</v>
      </c>
      <c r="C22" s="176">
        <f>91*'END Jul 2018'!M16/100</f>
        <v>73.709999999999994</v>
      </c>
      <c r="D22" s="176">
        <f>IF($C$5&gt;='END Jul 2018'!P16,('END Jul 2018'!P16*'END Jul 2018'!N16/100),($C$5*'END Jul 2018'!N16/100))</f>
        <v>255</v>
      </c>
      <c r="E22" s="176">
        <f>IF($C$5&lt;'END Jul 2018'!P16,0,IF(($C$5)&lt;='END Jul 2018'!R16,(($C$5-'END Jul 2018'!P16)*'END Jul 2018'!Q16/100),(('END Jul 2018'!R16-'END Jul 2018'!P16)*'END Jul 2018'!Q16/100)))</f>
        <v>126.25</v>
      </c>
      <c r="F22" s="176">
        <v>0</v>
      </c>
      <c r="G22" s="176">
        <v>0</v>
      </c>
      <c r="H22" s="176">
        <f>IF(($C$5&lt;'END Jul 2018'!R16),(0),($C$5-'END Jul 2018'!R16)*'END Jul 2018'!S16/100)</f>
        <v>0</v>
      </c>
      <c r="I22" s="176">
        <f t="shared" si="0"/>
        <v>454.96</v>
      </c>
      <c r="J22" s="177">
        <f t="shared" si="1"/>
        <v>1525</v>
      </c>
      <c r="K22" s="262">
        <f t="shared" si="2"/>
        <v>1819.84</v>
      </c>
      <c r="L22" s="178">
        <f t="shared" si="3"/>
        <v>2001.8240000000001</v>
      </c>
      <c r="M22" s="179">
        <f>'END Jul 2018'!AW16</f>
        <v>0</v>
      </c>
      <c r="N22" s="179">
        <f>'END Jul 2018'!AX16</f>
        <v>0</v>
      </c>
      <c r="O22" s="179">
        <f>'END Jul 2018'!AY16</f>
        <v>10</v>
      </c>
      <c r="P22" s="179">
        <f>'END Jul 2018'!AZ16</f>
        <v>0</v>
      </c>
      <c r="Q22" s="180">
        <f t="shared" si="4"/>
        <v>1819.84</v>
      </c>
      <c r="R22" s="180">
        <f>(Q22-(Q22*O22/100))</f>
        <v>1637.856</v>
      </c>
      <c r="S22" s="381">
        <f t="shared" si="5"/>
        <v>2001.8240000000001</v>
      </c>
      <c r="T22" s="381">
        <f t="shared" si="5"/>
        <v>1801.6416000000002</v>
      </c>
      <c r="U22" s="182">
        <f>'END Jul 2018'!BG16</f>
        <v>0</v>
      </c>
      <c r="V22" s="183">
        <f>'END Jul 2018'!BH16</f>
        <v>0</v>
      </c>
    </row>
    <row r="23" spans="1:22" ht="14" x14ac:dyDescent="0.15">
      <c r="A23" s="175" t="str">
        <f>'END Jul 2018'!K17</f>
        <v>Simply Energy</v>
      </c>
      <c r="B23" s="15" t="str">
        <f>'END Jul 2018'!L17</f>
        <v>Plus</v>
      </c>
      <c r="C23" s="176">
        <f>91*'END Jul 2018'!M17/100</f>
        <v>71.525999999999996</v>
      </c>
      <c r="D23" s="176">
        <f>IF($C$5&gt;='END Jul 2018'!P17,('END Jul 2018'!P17*'END Jul 2018'!N17/100),($C$5*'END Jul 2018'!N17/100))</f>
        <v>279.60000000000002</v>
      </c>
      <c r="E23" s="176">
        <f>IF($C$5&lt;'END Jul 2018'!P17,0,IF(($C$5)&lt;='END Jul 2018'!R17,(($C$5-'END Jul 2018'!P17)*'END Jul 2018'!Q17/100),(('END Jul 2018'!R17-'END Jul 2018'!P17)*'END Jul 2018'!Q17/100)))</f>
        <v>135.25</v>
      </c>
      <c r="F23" s="176">
        <v>0</v>
      </c>
      <c r="G23" s="176">
        <v>0</v>
      </c>
      <c r="H23" s="176">
        <f>IF(($C$5&lt;'END Jul 2018'!R17),(0),($C$5-'END Jul 2018'!R17)*'END Jul 2018'!S17/100)</f>
        <v>0</v>
      </c>
      <c r="I23" s="176">
        <f t="shared" si="0"/>
        <v>486.37600000000003</v>
      </c>
      <c r="J23" s="177">
        <f t="shared" si="1"/>
        <v>1659.4</v>
      </c>
      <c r="K23" s="262">
        <f t="shared" si="2"/>
        <v>1945.5040000000001</v>
      </c>
      <c r="L23" s="178">
        <f t="shared" si="3"/>
        <v>2140.0544000000004</v>
      </c>
      <c r="M23" s="179">
        <f>'END Jul 2018'!AW17</f>
        <v>0</v>
      </c>
      <c r="N23" s="179">
        <f>'END Jul 2018'!AX17</f>
        <v>0</v>
      </c>
      <c r="O23" s="179">
        <f>'END Jul 2018'!AY17</f>
        <v>0</v>
      </c>
      <c r="P23" s="179">
        <f>'END Jul 2018'!AZ17</f>
        <v>18</v>
      </c>
      <c r="Q23" s="180">
        <f t="shared" si="4"/>
        <v>1945.5040000000001</v>
      </c>
      <c r="R23" s="180">
        <f>(Q23-(J23*P23/100))</f>
        <v>1646.8120000000001</v>
      </c>
      <c r="S23" s="381">
        <f t="shared" si="5"/>
        <v>2140.0544000000004</v>
      </c>
      <c r="T23" s="381">
        <f t="shared" si="5"/>
        <v>1811.4932000000003</v>
      </c>
      <c r="U23" s="182">
        <f>'END Jul 2018'!BG17</f>
        <v>0</v>
      </c>
      <c r="V23" s="183">
        <f>'END Jul 2018'!BH17</f>
        <v>0</v>
      </c>
    </row>
    <row r="24" spans="1:22" ht="14" x14ac:dyDescent="0.15">
      <c r="A24" s="175" t="str">
        <f>'END Jul 2018'!K18</f>
        <v>Sumo Power</v>
      </c>
      <c r="B24" s="15" t="str">
        <f>'END Jul 2018'!L18</f>
        <v xml:space="preserve">Pay on time </v>
      </c>
      <c r="C24" s="176">
        <f>91*'END Jul 2018'!M18/100</f>
        <v>88.744110000000006</v>
      </c>
      <c r="D24" s="176">
        <f>IF($C$5&gt;='END Jul 2018'!P18,('END Jul 2018'!P18*'END Jul 2018'!N18/100),($C$5*'END Jul 2018'!N18/100))</f>
        <v>280</v>
      </c>
      <c r="E24" s="176">
        <v>0</v>
      </c>
      <c r="F24" s="176">
        <v>0</v>
      </c>
      <c r="G24" s="176">
        <v>0</v>
      </c>
      <c r="H24" s="176">
        <f>IF(($C$5&lt;'END Jul 2018'!P18),(0),($C$5-'END Jul 2018'!P18)*'END Jul 2018'!Q18/100)</f>
        <v>135</v>
      </c>
      <c r="I24" s="176">
        <f t="shared" si="0"/>
        <v>503.74410999999998</v>
      </c>
      <c r="J24" s="177">
        <f t="shared" si="1"/>
        <v>1660</v>
      </c>
      <c r="K24" s="262">
        <f t="shared" si="2"/>
        <v>2014.9764399999999</v>
      </c>
      <c r="L24" s="178">
        <f t="shared" si="3"/>
        <v>2216.4740839999999</v>
      </c>
      <c r="M24" s="179">
        <f>'END Jul 2018'!AW18</f>
        <v>0</v>
      </c>
      <c r="N24" s="179">
        <f>'END Jul 2018'!AX18</f>
        <v>0</v>
      </c>
      <c r="O24" s="179">
        <f>'END Jul 2018'!AY18</f>
        <v>0</v>
      </c>
      <c r="P24" s="179">
        <f>'END Jul 2018'!AZ18</f>
        <v>27</v>
      </c>
      <c r="Q24" s="180">
        <f t="shared" si="4"/>
        <v>2014.9764399999999</v>
      </c>
      <c r="R24" s="180">
        <f>(Q24-(J24*P24/100))</f>
        <v>1566.7764399999999</v>
      </c>
      <c r="S24" s="381">
        <f t="shared" ref="S24" si="6">K24*1.1</f>
        <v>2216.4740839999999</v>
      </c>
      <c r="T24" s="381">
        <f t="shared" si="5"/>
        <v>1723.454084</v>
      </c>
      <c r="U24" s="182">
        <f>'END Jul 2018'!BG18</f>
        <v>0</v>
      </c>
      <c r="V24" s="183">
        <f>'END Jul 2018'!BH18</f>
        <v>0</v>
      </c>
    </row>
    <row r="25" spans="1:22" ht="14" x14ac:dyDescent="0.15">
      <c r="A25" s="175" t="str">
        <f>'END Jul 2018'!K19</f>
        <v>1st Energy</v>
      </c>
      <c r="B25" s="15" t="str">
        <f>'END Jul 2018'!L19</f>
        <v>Market offer</v>
      </c>
      <c r="C25" s="176">
        <f>91*'END Jul 2018'!M19/100</f>
        <v>79.188199999999995</v>
      </c>
      <c r="D25" s="176">
        <f>IF($C$5&gt;='END Jul 2018'!P19,('END Jul 2018'!P19*'END Jul 2018'!N19/100),($C$5*'END Jul 2018'!N19/100))</f>
        <v>309.5</v>
      </c>
      <c r="E25" s="176">
        <v>0</v>
      </c>
      <c r="F25" s="176">
        <v>0</v>
      </c>
      <c r="G25" s="176">
        <v>0</v>
      </c>
      <c r="H25" s="176">
        <f>IF(($C$5&lt;'END Jul 2018'!P19),(0),($C$5-'END Jul 2018'!P19)*'END Jul 2018'!Q19/100)</f>
        <v>152.44999999999999</v>
      </c>
      <c r="I25" s="176">
        <f t="shared" ref="I25:I26" si="7">SUM(C25:H25)</f>
        <v>541.13819999999998</v>
      </c>
      <c r="J25" s="177">
        <f t="shared" ref="J25" si="8">(I25-C25)*4</f>
        <v>1847.8</v>
      </c>
      <c r="K25" s="262">
        <f t="shared" ref="K25" si="9">I25*4</f>
        <v>2164.5527999999999</v>
      </c>
      <c r="L25" s="178">
        <f t="shared" si="3"/>
        <v>2381.0080800000001</v>
      </c>
      <c r="M25" s="179">
        <f>'END Jul 2018'!AW19</f>
        <v>0</v>
      </c>
      <c r="N25" s="179">
        <f>'END Jul 2018'!AX19</f>
        <v>0</v>
      </c>
      <c r="O25" s="179">
        <f>'END Jul 2018'!AY19</f>
        <v>0</v>
      </c>
      <c r="P25" s="179">
        <f>'END Jul 2018'!AZ19</f>
        <v>22</v>
      </c>
      <c r="Q25" s="180">
        <f t="shared" si="4"/>
        <v>2164.5527999999999</v>
      </c>
      <c r="R25" s="180">
        <f>(Q25-(J25*P25/100))</f>
        <v>1758.0367999999999</v>
      </c>
      <c r="S25" s="381">
        <f t="shared" ref="S25:S27" si="10">K25*1.1</f>
        <v>2381.0080800000001</v>
      </c>
      <c r="T25" s="381">
        <f t="shared" ref="T25:T27" si="11">R25*1.1</f>
        <v>1933.8404800000001</v>
      </c>
      <c r="U25" s="182">
        <f>'END Jul 2018'!BG19</f>
        <v>0</v>
      </c>
      <c r="V25" s="183">
        <f>'END Jul 2018'!BH19</f>
        <v>0</v>
      </c>
    </row>
    <row r="26" spans="1:22" ht="14" x14ac:dyDescent="0.15">
      <c r="A26" s="175" t="str">
        <f>'END Jul 2018'!K20</f>
        <v>Amaysim</v>
      </c>
      <c r="B26" s="15" t="str">
        <f>'END Jul 2018'!L20</f>
        <v>Electricity 2</v>
      </c>
      <c r="C26" s="176">
        <f>91*'END Jul 2018'!M20/100</f>
        <v>78.260000000000005</v>
      </c>
      <c r="D26" s="176">
        <f>C5*'END Jul 2018'!N20/100</f>
        <v>565.50000000000011</v>
      </c>
      <c r="E26" s="176">
        <v>0</v>
      </c>
      <c r="F26" s="176">
        <v>0</v>
      </c>
      <c r="G26" s="176">
        <v>0</v>
      </c>
      <c r="H26" s="176">
        <v>0</v>
      </c>
      <c r="I26" s="176">
        <f t="shared" si="7"/>
        <v>643.7600000000001</v>
      </c>
      <c r="J26" s="177">
        <f t="shared" ref="J26:J27" si="12">(I26-C26)*4</f>
        <v>2262.0000000000005</v>
      </c>
      <c r="K26" s="262">
        <f t="shared" ref="K26:K27" si="13">I26*4</f>
        <v>2575.0400000000004</v>
      </c>
      <c r="L26" s="178">
        <f t="shared" si="3"/>
        <v>2832.5440000000008</v>
      </c>
      <c r="M26" s="179">
        <f>'END Jul 2018'!AW20</f>
        <v>0</v>
      </c>
      <c r="N26" s="179">
        <f>'END Jul 2018'!AX20</f>
        <v>0</v>
      </c>
      <c r="O26" s="179">
        <f>'END Jul 2018'!AY20</f>
        <v>40</v>
      </c>
      <c r="P26" s="179">
        <f>'END Jul 2018'!AZ20</f>
        <v>0</v>
      </c>
      <c r="Q26" s="180">
        <f t="shared" si="4"/>
        <v>2575.0400000000004</v>
      </c>
      <c r="R26" s="180">
        <f>(Q26-(Q26*O26/100))</f>
        <v>1545.0240000000001</v>
      </c>
      <c r="S26" s="381">
        <f t="shared" si="10"/>
        <v>2832.5440000000008</v>
      </c>
      <c r="T26" s="381">
        <f t="shared" si="11"/>
        <v>1699.5264000000002</v>
      </c>
      <c r="U26" s="182">
        <f>'END Jul 2018'!BG20</f>
        <v>0</v>
      </c>
      <c r="V26" s="183">
        <f>'END Jul 2018'!BH20</f>
        <v>0</v>
      </c>
    </row>
    <row r="27" spans="1:22" ht="15" thickBot="1" x14ac:dyDescent="0.2">
      <c r="A27" s="184" t="str">
        <f>'END Jul 2018'!K21</f>
        <v>Q Energy</v>
      </c>
      <c r="B27" s="185" t="str">
        <f>'END Jul 2018'!L21</f>
        <v>Flexi Saver Home</v>
      </c>
      <c r="C27" s="186">
        <f>91*'END Jul 2018'!M21/100</f>
        <v>75.53</v>
      </c>
      <c r="D27" s="186">
        <f>C5*'END Jul 2018'!N21/100</f>
        <v>301.45500000000004</v>
      </c>
      <c r="E27" s="186">
        <v>0</v>
      </c>
      <c r="F27" s="186">
        <v>0</v>
      </c>
      <c r="G27" s="186">
        <v>0</v>
      </c>
      <c r="H27" s="186">
        <v>0</v>
      </c>
      <c r="I27" s="186">
        <f t="shared" ref="I27" si="14">SUM(C27:H27)</f>
        <v>376.98500000000001</v>
      </c>
      <c r="J27" s="187">
        <f t="shared" si="12"/>
        <v>1205.8200000000002</v>
      </c>
      <c r="K27" s="263">
        <f t="shared" si="13"/>
        <v>1507.94</v>
      </c>
      <c r="L27" s="188">
        <f t="shared" si="3"/>
        <v>1658.7340000000002</v>
      </c>
      <c r="M27" s="189">
        <f>'END Jul 2018'!AW21</f>
        <v>0</v>
      </c>
      <c r="N27" s="189">
        <f>'END Jul 2018'!AX21</f>
        <v>0</v>
      </c>
      <c r="O27" s="189">
        <f>'END Jul 2018'!AY21</f>
        <v>0</v>
      </c>
      <c r="P27" s="189">
        <f>'END Jul 2018'!AZ21</f>
        <v>0</v>
      </c>
      <c r="Q27" s="190">
        <f t="shared" si="4"/>
        <v>1507.94</v>
      </c>
      <c r="R27" s="190">
        <f>Q27</f>
        <v>1507.94</v>
      </c>
      <c r="S27" s="382">
        <f t="shared" si="10"/>
        <v>1658.7340000000002</v>
      </c>
      <c r="T27" s="382">
        <f t="shared" si="11"/>
        <v>1658.7340000000002</v>
      </c>
      <c r="U27" s="192">
        <f>'END Jul 2018'!BG21</f>
        <v>0</v>
      </c>
      <c r="V27" s="193">
        <f>'END Jul 2018'!BH21</f>
        <v>0</v>
      </c>
    </row>
    <row r="29" spans="1:22" ht="14" thickBot="1" x14ac:dyDescent="0.2"/>
    <row r="30" spans="1:22" ht="14" x14ac:dyDescent="0.15">
      <c r="A30" s="166" t="s">
        <v>429</v>
      </c>
      <c r="B30" s="167"/>
      <c r="C30" s="167"/>
      <c r="D30" s="167"/>
      <c r="E30" s="167"/>
      <c r="F30" s="167"/>
      <c r="G30" s="167"/>
      <c r="H30" s="167"/>
      <c r="I30" s="167"/>
      <c r="J30" s="167"/>
      <c r="K30" s="167"/>
      <c r="L30" s="167"/>
      <c r="M30" s="167"/>
      <c r="N30" s="167"/>
      <c r="O30" s="167"/>
      <c r="P30" s="167"/>
      <c r="Q30" s="167"/>
      <c r="R30" s="167"/>
      <c r="S30" s="167"/>
      <c r="T30" s="167"/>
      <c r="U30" s="167"/>
      <c r="V30" s="173"/>
    </row>
    <row r="31" spans="1:22" ht="14" x14ac:dyDescent="0.15">
      <c r="A31" s="168" t="s">
        <v>692</v>
      </c>
      <c r="B31" s="78"/>
      <c r="C31" s="164">
        <v>2000</v>
      </c>
      <c r="D31" s="78"/>
      <c r="E31" s="78"/>
      <c r="F31" s="78"/>
      <c r="G31" s="78"/>
      <c r="H31" s="78"/>
      <c r="I31" s="78"/>
      <c r="J31" s="78"/>
      <c r="K31" s="78"/>
      <c r="L31" s="78"/>
      <c r="M31" s="78"/>
      <c r="N31" s="78"/>
      <c r="O31" s="78"/>
      <c r="P31" s="78"/>
      <c r="Q31" s="78"/>
      <c r="R31" s="78"/>
      <c r="S31" s="78"/>
      <c r="T31" s="78"/>
      <c r="U31" s="78"/>
      <c r="V31" s="174"/>
    </row>
    <row r="32" spans="1:22" ht="14" x14ac:dyDescent="0.15">
      <c r="A32" s="168" t="s">
        <v>652</v>
      </c>
      <c r="B32" s="78"/>
      <c r="C32" s="165">
        <v>0.7</v>
      </c>
      <c r="D32" s="78"/>
      <c r="E32" s="78"/>
      <c r="F32" s="78"/>
      <c r="G32" s="78"/>
      <c r="H32" s="78"/>
      <c r="I32" s="78"/>
      <c r="J32" s="78"/>
      <c r="K32" s="78"/>
      <c r="L32" s="78"/>
      <c r="M32" s="78"/>
      <c r="N32" s="78"/>
      <c r="O32" s="78"/>
      <c r="P32" s="78"/>
      <c r="Q32" s="78"/>
      <c r="R32" s="78"/>
      <c r="S32" s="78"/>
      <c r="T32" s="78"/>
      <c r="U32" s="78"/>
      <c r="V32" s="174"/>
    </row>
    <row r="33" spans="1:22" ht="14" x14ac:dyDescent="0.15">
      <c r="A33" s="168" t="s">
        <v>344</v>
      </c>
      <c r="B33" s="78"/>
      <c r="C33" s="165">
        <v>0.3</v>
      </c>
      <c r="D33" s="78"/>
      <c r="E33" s="78"/>
      <c r="F33" s="78"/>
      <c r="G33" s="78"/>
      <c r="H33" s="78"/>
      <c r="I33" s="78"/>
      <c r="J33" s="78"/>
      <c r="K33" s="78"/>
      <c r="L33" s="78"/>
      <c r="M33" s="78"/>
      <c r="N33" s="78"/>
      <c r="O33" s="78"/>
      <c r="P33" s="78"/>
      <c r="Q33" s="78"/>
      <c r="R33" s="78"/>
      <c r="S33" s="78"/>
      <c r="T33" s="78"/>
      <c r="U33" s="78"/>
      <c r="V33" s="174"/>
    </row>
    <row r="34" spans="1:22" ht="14" x14ac:dyDescent="0.15">
      <c r="A34" s="168"/>
      <c r="B34" s="78"/>
      <c r="C34" s="78"/>
      <c r="D34" s="78"/>
      <c r="E34" s="78"/>
      <c r="F34" s="78"/>
      <c r="G34" s="78"/>
      <c r="H34" s="78"/>
      <c r="I34" s="78"/>
      <c r="J34" s="78"/>
      <c r="K34" s="78"/>
      <c r="L34" s="78"/>
      <c r="M34" s="78"/>
      <c r="N34" s="78"/>
      <c r="O34" s="78"/>
      <c r="P34" s="78"/>
      <c r="Q34" s="78"/>
      <c r="R34" s="78"/>
      <c r="S34" s="78"/>
      <c r="T34" s="78"/>
      <c r="U34" s="78"/>
      <c r="V34" s="174"/>
    </row>
    <row r="35" spans="1:22" ht="75" x14ac:dyDescent="0.15">
      <c r="A35" s="363" t="s">
        <v>248</v>
      </c>
      <c r="B35" s="364" t="s">
        <v>249</v>
      </c>
      <c r="C35" s="365" t="s">
        <v>250</v>
      </c>
      <c r="D35" s="365" t="s">
        <v>251</v>
      </c>
      <c r="E35" s="365" t="s">
        <v>597</v>
      </c>
      <c r="F35" s="388" t="s">
        <v>598</v>
      </c>
      <c r="G35" s="366" t="s">
        <v>398</v>
      </c>
      <c r="H35" s="366" t="s">
        <v>445</v>
      </c>
      <c r="I35" s="365" t="s">
        <v>746</v>
      </c>
      <c r="J35" s="366" t="s">
        <v>303</v>
      </c>
      <c r="K35" s="367" t="s">
        <v>600</v>
      </c>
      <c r="L35" s="367" t="s">
        <v>1070</v>
      </c>
      <c r="M35" s="368" t="s">
        <v>361</v>
      </c>
      <c r="N35" s="368" t="s">
        <v>287</v>
      </c>
      <c r="O35" s="368" t="s">
        <v>275</v>
      </c>
      <c r="P35" s="368" t="s">
        <v>335</v>
      </c>
      <c r="Q35" s="369" t="s">
        <v>239</v>
      </c>
      <c r="R35" s="369" t="s">
        <v>240</v>
      </c>
      <c r="S35" s="369" t="s">
        <v>334</v>
      </c>
      <c r="T35" s="369" t="s">
        <v>428</v>
      </c>
      <c r="U35" s="368" t="s">
        <v>276</v>
      </c>
      <c r="V35" s="370" t="s">
        <v>509</v>
      </c>
    </row>
    <row r="36" spans="1:22" ht="14" x14ac:dyDescent="0.15">
      <c r="A36" s="175" t="str">
        <f>'END Jul 2018'!K22</f>
        <v>Energy Locals</v>
      </c>
      <c r="B36" s="15" t="str">
        <f>'END Jul 2018'!L22</f>
        <v>Simple Saver</v>
      </c>
      <c r="C36" s="176">
        <f>91*'END Jul 2018'!M22/100</f>
        <v>81.900000000000006</v>
      </c>
      <c r="D36" s="176">
        <f>($C$31*$C$32)*'END Jul 2018'!N22/100</f>
        <v>286.85999999999996</v>
      </c>
      <c r="E36" s="176">
        <v>0</v>
      </c>
      <c r="F36" s="176">
        <v>0</v>
      </c>
      <c r="G36" s="176">
        <v>0</v>
      </c>
      <c r="H36" s="176">
        <f>($C$31*$C$33)*'END Jul 2018'!AE22/100</f>
        <v>74.94</v>
      </c>
      <c r="I36" s="176">
        <f>SUM(C36:H36)</f>
        <v>443.7</v>
      </c>
      <c r="J36" s="177">
        <f>(I36-C36)*4</f>
        <v>1447.1999999999998</v>
      </c>
      <c r="K36" s="178">
        <f>I36*4</f>
        <v>1774.8</v>
      </c>
      <c r="L36" s="178">
        <f>K36*1.1</f>
        <v>1952.2800000000002</v>
      </c>
      <c r="M36" s="179">
        <f>'END Jul 2018'!AW22</f>
        <v>0</v>
      </c>
      <c r="N36" s="179">
        <f>'END Jul 2018'!AX22</f>
        <v>0</v>
      </c>
      <c r="O36" s="179">
        <f>'END Jul 2018'!AY22</f>
        <v>0</v>
      </c>
      <c r="P36" s="179">
        <f>'END Jul 2018'!AZ22</f>
        <v>0</v>
      </c>
      <c r="Q36" s="180">
        <f>K36</f>
        <v>1774.8</v>
      </c>
      <c r="R36" s="180">
        <f>Q36</f>
        <v>1774.8</v>
      </c>
      <c r="S36" s="381">
        <f>Q36*1.1</f>
        <v>1952.2800000000002</v>
      </c>
      <c r="T36" s="381">
        <f>R36*1.1</f>
        <v>1952.2800000000002</v>
      </c>
      <c r="U36" s="194">
        <f>'END Jul 2018'!BG21</f>
        <v>0</v>
      </c>
      <c r="V36" s="195">
        <f>'END Jul 2018'!BH21</f>
        <v>0</v>
      </c>
    </row>
    <row r="37" spans="1:22" ht="14" x14ac:dyDescent="0.15">
      <c r="A37" s="175" t="str">
        <f>'END Jul 2018'!K23</f>
        <v>AGL</v>
      </c>
      <c r="B37" s="15" t="str">
        <f>'END Jul 2018'!L23</f>
        <v xml:space="preserve">Savers </v>
      </c>
      <c r="C37" s="176">
        <f>91*'END Jul 2018'!M23/100</f>
        <v>81.900000000000006</v>
      </c>
      <c r="D37" s="176">
        <f>($C$31*$C$32)*'END Jul 2018'!N23/100</f>
        <v>404.6</v>
      </c>
      <c r="E37" s="176">
        <v>0</v>
      </c>
      <c r="F37" s="176">
        <v>0</v>
      </c>
      <c r="G37" s="176">
        <v>0</v>
      </c>
      <c r="H37" s="176">
        <f>($C$31*$C$33)*'END Jul 2018'!AE23/100</f>
        <v>70.02</v>
      </c>
      <c r="I37" s="176">
        <f>SUM(C37:H37)</f>
        <v>556.52</v>
      </c>
      <c r="J37" s="177">
        <f t="shared" ref="J37:J52" si="15">(I37-C37)*4</f>
        <v>1898.48</v>
      </c>
      <c r="K37" s="178">
        <f t="shared" ref="K37:K52" si="16">I37*4</f>
        <v>2226.08</v>
      </c>
      <c r="L37" s="178">
        <f t="shared" ref="L37:L55" si="17">K37*1.1</f>
        <v>2448.6880000000001</v>
      </c>
      <c r="M37" s="179">
        <f>'END Jul 2018'!AW23</f>
        <v>0</v>
      </c>
      <c r="N37" s="179">
        <f>'END Jul 2018'!AX23</f>
        <v>0</v>
      </c>
      <c r="O37" s="179">
        <f>'END Jul 2018'!AY23</f>
        <v>0</v>
      </c>
      <c r="P37" s="179">
        <f>'END Jul 2018'!AZ23</f>
        <v>20</v>
      </c>
      <c r="Q37" s="180">
        <f t="shared" ref="Q37:Q43" si="18">K37</f>
        <v>2226.08</v>
      </c>
      <c r="R37" s="180">
        <f>(Q37-(J37*P37/100))</f>
        <v>1846.384</v>
      </c>
      <c r="S37" s="381">
        <f t="shared" ref="S37:T52" si="19">Q37*1.1</f>
        <v>2448.6880000000001</v>
      </c>
      <c r="T37" s="381">
        <f t="shared" si="19"/>
        <v>2031.0224000000003</v>
      </c>
      <c r="U37" s="194">
        <f>'END Jul 2018'!BG22</f>
        <v>0</v>
      </c>
      <c r="V37" s="195">
        <f>'END Jul 2018'!BH22</f>
        <v>0</v>
      </c>
    </row>
    <row r="38" spans="1:22" ht="14" x14ac:dyDescent="0.15">
      <c r="A38" s="175" t="str">
        <f>'END Jul 2018'!K24</f>
        <v>Alinta Energy</v>
      </c>
      <c r="B38" s="15" t="str">
        <f>'END Jul 2018'!L24</f>
        <v>Fair Deal</v>
      </c>
      <c r="C38" s="176">
        <f>91*'END Jul 2018'!M24/100</f>
        <v>81.117400000000004</v>
      </c>
      <c r="D38" s="176">
        <f>IF($C$31*$C$32&gt;='END Jul 2018'!P24,('END Jul 2018'!P24*'END Jul 2018'!N24/100),(($C$31*$C$32)*'END Jul 2018'!N24/100))</f>
        <v>280.39999999999998</v>
      </c>
      <c r="E38" s="176">
        <f>IF($C$31*$C$32&lt;'END Jul 2018'!P24,0,IF(($C$31*$C$32)&lt;='END Jul 2018'!R24,(($C$31*$C$32-'END Jul 2018'!P24)*'END Jul 2018'!Q24/100),(('END Jul 2018'!R24-'END Jul 2018'!P24)*'END Jul 2018'!Q24/100)))</f>
        <v>112.16</v>
      </c>
      <c r="F38" s="176">
        <v>0</v>
      </c>
      <c r="G38" s="176">
        <f>IF(($C$31*$C$32&lt;'END Jul 2018'!R24),(0),($C$31*$C$32-'END Jul 2018'!R24)*'END Jul 2018'!S24/100)</f>
        <v>0</v>
      </c>
      <c r="H38" s="176">
        <f>($C$31*$C$33)*'END Jul 2018'!AE24/100</f>
        <v>63.9</v>
      </c>
      <c r="I38" s="176">
        <f t="shared" ref="I38" si="20">SUM(C38:H38)</f>
        <v>537.5773999999999</v>
      </c>
      <c r="J38" s="177">
        <f t="shared" si="15"/>
        <v>1825.8399999999997</v>
      </c>
      <c r="K38" s="178">
        <f t="shared" si="16"/>
        <v>2150.3095999999996</v>
      </c>
      <c r="L38" s="178">
        <f t="shared" si="17"/>
        <v>2365.3405599999996</v>
      </c>
      <c r="M38" s="179">
        <f>'END Jul 2018'!AW24</f>
        <v>0</v>
      </c>
      <c r="N38" s="179">
        <f>'END Jul 2018'!AX24</f>
        <v>0</v>
      </c>
      <c r="O38" s="179">
        <f>'END Jul 2018'!AY24</f>
        <v>0</v>
      </c>
      <c r="P38" s="179">
        <f>'END Jul 2018'!AZ24</f>
        <v>27</v>
      </c>
      <c r="Q38" s="180">
        <f t="shared" si="18"/>
        <v>2150.3095999999996</v>
      </c>
      <c r="R38" s="180">
        <f>(Q38-(J38*P38/100))</f>
        <v>1657.3327999999997</v>
      </c>
      <c r="S38" s="381">
        <f t="shared" si="19"/>
        <v>2365.3405599999996</v>
      </c>
      <c r="T38" s="381">
        <f t="shared" si="19"/>
        <v>1823.0660799999998</v>
      </c>
      <c r="U38" s="194">
        <f>'END Jul 2018'!BG23</f>
        <v>0</v>
      </c>
      <c r="V38" s="195">
        <f>'END Jul 2018'!BH23</f>
        <v>0</v>
      </c>
    </row>
    <row r="39" spans="1:22" ht="14" x14ac:dyDescent="0.15">
      <c r="A39" s="175" t="str">
        <f>'END Jul 2018'!K25</f>
        <v>Click Energy</v>
      </c>
      <c r="B39" s="15" t="str">
        <f>'END Jul 2018'!L25</f>
        <v>Agate</v>
      </c>
      <c r="C39" s="176">
        <f>91*'END Jul 2018'!M25/100</f>
        <v>83.72</v>
      </c>
      <c r="D39" s="176">
        <f>($C$31*$C$32)*'END Jul 2018'!N25/100</f>
        <v>527.80000000000007</v>
      </c>
      <c r="E39" s="176">
        <v>0</v>
      </c>
      <c r="F39" s="176">
        <v>0</v>
      </c>
      <c r="G39" s="176">
        <v>0</v>
      </c>
      <c r="H39" s="176">
        <f>($C$31*$C$33)*'END Jul 2018'!AE25/100</f>
        <v>141.6</v>
      </c>
      <c r="I39" s="176">
        <f>SUM(C39:H39)</f>
        <v>753.12000000000012</v>
      </c>
      <c r="J39" s="177">
        <f t="shared" si="15"/>
        <v>2677.6000000000004</v>
      </c>
      <c r="K39" s="178">
        <f t="shared" si="16"/>
        <v>3012.4800000000005</v>
      </c>
      <c r="L39" s="178">
        <f t="shared" si="17"/>
        <v>3313.728000000001</v>
      </c>
      <c r="M39" s="179">
        <f>'END Jul 2018'!AW25</f>
        <v>0</v>
      </c>
      <c r="N39" s="179">
        <f>'END Jul 2018'!AX25</f>
        <v>0</v>
      </c>
      <c r="O39" s="179">
        <f>'END Jul 2018'!AY25</f>
        <v>35</v>
      </c>
      <c r="P39" s="179">
        <f>'END Jul 2018'!AZ25</f>
        <v>0</v>
      </c>
      <c r="Q39" s="180">
        <f t="shared" si="18"/>
        <v>3012.4800000000005</v>
      </c>
      <c r="R39" s="180">
        <f>(Q39-(Q39*O39/100))</f>
        <v>1958.1120000000003</v>
      </c>
      <c r="S39" s="381">
        <f t="shared" si="19"/>
        <v>3313.728000000001</v>
      </c>
      <c r="T39" s="381">
        <f t="shared" si="19"/>
        <v>2153.9232000000006</v>
      </c>
      <c r="U39" s="194">
        <f>'END Jul 2018'!BG24</f>
        <v>0</v>
      </c>
      <c r="V39" s="195">
        <f>'END Jul 2018'!BH24</f>
        <v>0</v>
      </c>
    </row>
    <row r="40" spans="1:22" ht="14" x14ac:dyDescent="0.15">
      <c r="A40" s="175" t="str">
        <f>'END Jul 2018'!K26</f>
        <v>Commander</v>
      </c>
      <c r="B40" s="15" t="str">
        <f>'END Jul 2018'!L26</f>
        <v>Market offer</v>
      </c>
      <c r="C40" s="176">
        <f>91*'END Jul 2018'!M26/100</f>
        <v>90.335700000000003</v>
      </c>
      <c r="D40" s="176">
        <f>IF($C$31*$C$32&gt;='END Jul 2018'!P26,('END Jul 2018'!P26*'END Jul 2018'!N26/100),(($C$31*$C$32)*'END Jul 2018'!N26/100))</f>
        <v>443.8</v>
      </c>
      <c r="E40" s="176">
        <f>IF($C$31*$C$32&lt;'END Jul 2018'!P26,0,IF(($C$31*$C$32)&lt;='END Jul 2018'!R26,(($C$31*$C$32-'END Jul 2018'!P26)*'END Jul 2018'!Q26/100),(('END Jul 2018'!R26-'END Jul 2018'!P26)*'END Jul 2018'!Q26/100)))</f>
        <v>0</v>
      </c>
      <c r="F40" s="176">
        <v>0</v>
      </c>
      <c r="G40" s="176">
        <f>IF(($C$31*$C$32&lt;'END Jul 2018'!R26),(0),($C$31*$C$32-'END Jul 2018'!R26)*'END Jul 2018'!S26/100)</f>
        <v>0</v>
      </c>
      <c r="H40" s="176">
        <f>($C$31*$C$33)*'END Jul 2018'!AE26/100</f>
        <v>83.64</v>
      </c>
      <c r="I40" s="176">
        <f t="shared" ref="I40" si="21">SUM(C40:H40)</f>
        <v>617.77570000000003</v>
      </c>
      <c r="J40" s="177">
        <f t="shared" si="15"/>
        <v>2109.7600000000002</v>
      </c>
      <c r="K40" s="178">
        <f t="shared" si="16"/>
        <v>2471.1028000000001</v>
      </c>
      <c r="L40" s="178">
        <f t="shared" si="17"/>
        <v>2718.2130800000004</v>
      </c>
      <c r="M40" s="179">
        <f>'END Jul 2018'!AW26</f>
        <v>0</v>
      </c>
      <c r="N40" s="179">
        <f>'END Jul 2018'!AX26</f>
        <v>0</v>
      </c>
      <c r="O40" s="179">
        <f>'END Jul 2018'!AY26</f>
        <v>0</v>
      </c>
      <c r="P40" s="179">
        <f>'END Jul 2018'!AZ26</f>
        <v>20</v>
      </c>
      <c r="Q40" s="180">
        <f t="shared" si="18"/>
        <v>2471.1028000000001</v>
      </c>
      <c r="R40" s="180">
        <f>(Q40-(J40*P40/100))</f>
        <v>2049.1507999999999</v>
      </c>
      <c r="S40" s="381">
        <f t="shared" si="19"/>
        <v>2718.2130800000004</v>
      </c>
      <c r="T40" s="381">
        <f t="shared" si="19"/>
        <v>2254.0658800000001</v>
      </c>
      <c r="U40" s="194">
        <f>'END Jul 2018'!BG25</f>
        <v>0</v>
      </c>
      <c r="V40" s="195">
        <f>'END Jul 2018'!BH25</f>
        <v>0</v>
      </c>
    </row>
    <row r="41" spans="1:22" ht="14" x14ac:dyDescent="0.15">
      <c r="A41" s="175" t="str">
        <f>'END Jul 2018'!K27</f>
        <v>CovaU</v>
      </c>
      <c r="B41" s="15" t="str">
        <f>'END Jul 2018'!L27</f>
        <v>Freedom</v>
      </c>
      <c r="C41" s="176">
        <f>91*'END Jul 2018'!M27/100</f>
        <v>96.004999999999995</v>
      </c>
      <c r="D41" s="176">
        <f>($C$31*$C$32)*'END Jul 2018'!N27/100</f>
        <v>387.8</v>
      </c>
      <c r="E41" s="176">
        <v>0</v>
      </c>
      <c r="F41" s="176">
        <v>0</v>
      </c>
      <c r="G41" s="176">
        <v>0</v>
      </c>
      <c r="H41" s="176">
        <f>($C$31*$C$33)*'END Jul 2018'!AE27/100</f>
        <v>104.4</v>
      </c>
      <c r="I41" s="176">
        <f>SUM(C41:H41)</f>
        <v>588.20500000000004</v>
      </c>
      <c r="J41" s="177">
        <f t="shared" si="15"/>
        <v>1968.8000000000002</v>
      </c>
      <c r="K41" s="178">
        <f t="shared" si="16"/>
        <v>2352.8200000000002</v>
      </c>
      <c r="L41" s="178">
        <f t="shared" si="17"/>
        <v>2588.1020000000003</v>
      </c>
      <c r="M41" s="179">
        <f>'END Jul 2018'!AW27</f>
        <v>0</v>
      </c>
      <c r="N41" s="179">
        <f>'END Jul 2018'!AX27</f>
        <v>0</v>
      </c>
      <c r="O41" s="179">
        <f>'END Jul 2018'!AY27</f>
        <v>25</v>
      </c>
      <c r="P41" s="179">
        <f>'END Jul 2018'!AZ27</f>
        <v>0</v>
      </c>
      <c r="Q41" s="180">
        <f t="shared" si="18"/>
        <v>2352.8200000000002</v>
      </c>
      <c r="R41" s="180">
        <f>(Q41-(Q41*O41/100))</f>
        <v>1764.6150000000002</v>
      </c>
      <c r="S41" s="381">
        <f t="shared" si="19"/>
        <v>2588.1020000000003</v>
      </c>
      <c r="T41" s="381">
        <f t="shared" si="19"/>
        <v>1941.0765000000004</v>
      </c>
      <c r="U41" s="194">
        <f>'END Jul 2018'!BG26</f>
        <v>0</v>
      </c>
      <c r="V41" s="195">
        <f>'END Jul 2018'!BH26</f>
        <v>0</v>
      </c>
    </row>
    <row r="42" spans="1:22" ht="14" x14ac:dyDescent="0.15">
      <c r="A42" s="175" t="str">
        <f>'END Jul 2018'!K28</f>
        <v>Diamond Energy</v>
      </c>
      <c r="B42" s="15" t="str">
        <f>'END Jul 2018'!L28</f>
        <v>Pay on time discount</v>
      </c>
      <c r="C42" s="176">
        <f>91*'END Jul 2018'!M28/100</f>
        <v>89.635000000000005</v>
      </c>
      <c r="D42" s="176">
        <f>IF($C$31*$C$32&gt;='END Jul 2018'!P28,('END Jul 2018'!P28*'END Jul 2018'!N28/100),(($C$31*$C$32)*'END Jul 2018'!N28/100))</f>
        <v>76.98</v>
      </c>
      <c r="E42" s="176">
        <f>IF($C$31*$C$32&lt;'END Jul 2018'!P28,0,IF(($C$31*$C$32)&lt;='END Jul 2018'!R28,(($C$31*$C$32-'END Jul 2018'!P28)*'END Jul 2018'!Q28/100),(('END Jul 2018'!R28-'END Jul 2018'!P28)*'END Jul 2018'!Q28/100)))</f>
        <v>194.25599999999997</v>
      </c>
      <c r="F42" s="176">
        <v>0</v>
      </c>
      <c r="G42" s="176">
        <f>IF(($C$31*$C$32&lt;'END Jul 2018'!R28),(0),($C$31*$C$32-'END Jul 2018'!R28)*'END Jul 2018'!S28/100)</f>
        <v>108.26199999999999</v>
      </c>
      <c r="H42" s="176">
        <f>($C$31*$C$33)*'END Jul 2018'!AE28/100</f>
        <v>76.5</v>
      </c>
      <c r="I42" s="176">
        <f t="shared" ref="I42" si="22">SUM(C42:H42)</f>
        <v>545.63300000000004</v>
      </c>
      <c r="J42" s="177">
        <f t="shared" si="15"/>
        <v>1823.9920000000002</v>
      </c>
      <c r="K42" s="178">
        <f t="shared" si="16"/>
        <v>2182.5320000000002</v>
      </c>
      <c r="L42" s="178">
        <f t="shared" si="17"/>
        <v>2400.7852000000003</v>
      </c>
      <c r="M42" s="179">
        <f>'END Jul 2018'!AW28</f>
        <v>0</v>
      </c>
      <c r="N42" s="179">
        <f>'END Jul 2018'!AX28</f>
        <v>0</v>
      </c>
      <c r="O42" s="179">
        <f>'END Jul 2018'!AY28</f>
        <v>7</v>
      </c>
      <c r="P42" s="179">
        <f>'END Jul 2018'!AZ28</f>
        <v>0</v>
      </c>
      <c r="Q42" s="180">
        <f t="shared" si="18"/>
        <v>2182.5320000000002</v>
      </c>
      <c r="R42" s="180">
        <f>(Q42-(Q42*O42/100))</f>
        <v>2029.7547600000003</v>
      </c>
      <c r="S42" s="381">
        <f t="shared" si="19"/>
        <v>2400.7852000000003</v>
      </c>
      <c r="T42" s="381">
        <f t="shared" si="19"/>
        <v>2232.7302360000003</v>
      </c>
      <c r="U42" s="194">
        <f>'END Jul 2018'!BG27</f>
        <v>0</v>
      </c>
      <c r="V42" s="195">
        <f>'END Jul 2018'!BH27</f>
        <v>0</v>
      </c>
    </row>
    <row r="43" spans="1:22" ht="14" x14ac:dyDescent="0.15">
      <c r="A43" s="175" t="str">
        <f>'END Jul 2018'!K29</f>
        <v>Dodo Power &amp; Gas</v>
      </c>
      <c r="B43" s="15" t="str">
        <f>'END Jul 2018'!L29</f>
        <v>Market offer</v>
      </c>
      <c r="C43" s="176">
        <f>91*'END Jul 2018'!M29/100</f>
        <v>86.859500000000011</v>
      </c>
      <c r="D43" s="176">
        <f>IF($C$31*$C$32&gt;='END Jul 2018'!P29,('END Jul 2018'!P29*'END Jul 2018'!N29/100),(($C$31*$C$32)*'END Jul 2018'!N29/100))</f>
        <v>426.72</v>
      </c>
      <c r="E43" s="176">
        <f>IF($C$31*$C$32&lt;'END Jul 2018'!P29,0,IF(($C$31*$C$32)&lt;='END Jul 2018'!R29,(($C$31*$C$32-'END Jul 2018'!P29)*'END Jul 2018'!Q29/100),(('END Jul 2018'!R29-'END Jul 2018'!P29)*'END Jul 2018'!Q29/100)))</f>
        <v>0</v>
      </c>
      <c r="F43" s="176">
        <v>0</v>
      </c>
      <c r="G43" s="176">
        <f>IF(($C$31*$C$32&lt;'END Jul 2018'!R29),(0),($C$31*$C$32-'END Jul 2018'!R29)*'END Jul 2018'!S29/100)</f>
        <v>0</v>
      </c>
      <c r="H43" s="176">
        <f>($C$31*$C$33)*'END Jul 2018'!AE29/100</f>
        <v>80.400000000000006</v>
      </c>
      <c r="I43" s="176">
        <f t="shared" ref="I43" si="23">SUM(C43:H43)</f>
        <v>593.97950000000003</v>
      </c>
      <c r="J43" s="177">
        <f t="shared" si="15"/>
        <v>2028.48</v>
      </c>
      <c r="K43" s="178">
        <f t="shared" si="16"/>
        <v>2375.9180000000001</v>
      </c>
      <c r="L43" s="178">
        <f t="shared" si="17"/>
        <v>2613.5098000000003</v>
      </c>
      <c r="M43" s="179">
        <f>'END Jul 2018'!AW29</f>
        <v>0</v>
      </c>
      <c r="N43" s="179">
        <f>'END Jul 2018'!AX29</f>
        <v>0</v>
      </c>
      <c r="O43" s="179">
        <f>'END Jul 2018'!AY29</f>
        <v>0</v>
      </c>
      <c r="P43" s="179">
        <f>'END Jul 2018'!AZ29</f>
        <v>0</v>
      </c>
      <c r="Q43" s="180">
        <f t="shared" si="18"/>
        <v>2375.9180000000001</v>
      </c>
      <c r="R43" s="180">
        <f>Q43</f>
        <v>2375.9180000000001</v>
      </c>
      <c r="S43" s="381">
        <f t="shared" si="19"/>
        <v>2613.5098000000003</v>
      </c>
      <c r="T43" s="381">
        <f t="shared" si="19"/>
        <v>2613.5098000000003</v>
      </c>
      <c r="U43" s="194">
        <f>'END Jul 2018'!BG28</f>
        <v>0</v>
      </c>
      <c r="V43" s="195">
        <f>'END Jul 2018'!BH28</f>
        <v>0</v>
      </c>
    </row>
    <row r="44" spans="1:22" ht="14" x14ac:dyDescent="0.15">
      <c r="A44" s="175" t="str">
        <f>'END Jul 2018'!K30</f>
        <v>EnergyAustralia</v>
      </c>
      <c r="B44" s="15" t="str">
        <f>'END Jul 2018'!L30</f>
        <v>Anytime Saver</v>
      </c>
      <c r="C44" s="176">
        <f>91*'END Jul 2018'!M30/100</f>
        <v>83.537999999999997</v>
      </c>
      <c r="D44" s="176">
        <f>($C$31*$C$32)*'END Jul 2018'!N30/100</f>
        <v>416.92</v>
      </c>
      <c r="E44" s="176">
        <v>0</v>
      </c>
      <c r="F44" s="176">
        <v>0</v>
      </c>
      <c r="G44" s="176">
        <v>0</v>
      </c>
      <c r="H44" s="176">
        <f>($C$31*$C$33)*'END Jul 2018'!AE30/100</f>
        <v>71.88</v>
      </c>
      <c r="I44" s="176">
        <f t="shared" ref="I44:I55" si="24">SUM(C44:H44)</f>
        <v>572.33799999999997</v>
      </c>
      <c r="J44" s="177">
        <f t="shared" si="15"/>
        <v>1955.1999999999998</v>
      </c>
      <c r="K44" s="178">
        <f t="shared" si="16"/>
        <v>2289.3519999999999</v>
      </c>
      <c r="L44" s="178">
        <f t="shared" si="17"/>
        <v>2518.2872000000002</v>
      </c>
      <c r="M44" s="179">
        <f>'END Jul 2018'!AW30</f>
        <v>0</v>
      </c>
      <c r="N44" s="179">
        <f>'END Jul 2018'!AX30</f>
        <v>28</v>
      </c>
      <c r="O44" s="179">
        <f>'END Jul 2018'!AY30</f>
        <v>0</v>
      </c>
      <c r="P44" s="179">
        <f>'END Jul 2018'!AZ30</f>
        <v>0</v>
      </c>
      <c r="Q44" s="180">
        <f>K44-(J44*N44/100)</f>
        <v>1741.896</v>
      </c>
      <c r="R44" s="180">
        <f>Q44</f>
        <v>1741.896</v>
      </c>
      <c r="S44" s="381">
        <f t="shared" si="19"/>
        <v>1916.0856000000001</v>
      </c>
      <c r="T44" s="381">
        <f t="shared" si="19"/>
        <v>1916.0856000000001</v>
      </c>
      <c r="U44" s="194">
        <f>'END Jul 2018'!BG29</f>
        <v>0</v>
      </c>
      <c r="V44" s="195">
        <f>'END Jul 2018'!BH29</f>
        <v>0</v>
      </c>
    </row>
    <row r="45" spans="1:22" ht="14" x14ac:dyDescent="0.15">
      <c r="A45" s="175" t="str">
        <f>'END Jul 2018'!K31</f>
        <v>Mojo Power</v>
      </c>
      <c r="B45" s="15" t="str">
        <f>'END Jul 2018'!L31</f>
        <v>Connect</v>
      </c>
      <c r="C45" s="176">
        <f>91*'END Jul 2018'!M31/100</f>
        <v>147.56559999999999</v>
      </c>
      <c r="D45" s="176">
        <f>($C$31*$C$32)*'END Jul 2018'!N31/100</f>
        <v>339.36</v>
      </c>
      <c r="E45" s="176">
        <v>0</v>
      </c>
      <c r="F45" s="176">
        <v>0</v>
      </c>
      <c r="G45" s="176">
        <v>0</v>
      </c>
      <c r="H45" s="176">
        <f>($C$31*$C$33)*'END Jul 2018'!AE31/100</f>
        <v>69.599999999999994</v>
      </c>
      <c r="I45" s="176">
        <f t="shared" ref="I45:I46" si="25">SUM(C45:H45)</f>
        <v>556.52560000000005</v>
      </c>
      <c r="J45" s="177">
        <f t="shared" si="15"/>
        <v>1635.8400000000001</v>
      </c>
      <c r="K45" s="178">
        <f t="shared" si="16"/>
        <v>2226.1024000000002</v>
      </c>
      <c r="L45" s="178">
        <f t="shared" si="17"/>
        <v>2448.7126400000006</v>
      </c>
      <c r="M45" s="179">
        <f>'END Jul 2018'!AW31</f>
        <v>0</v>
      </c>
      <c r="N45" s="179">
        <f>'END Jul 2018'!AX31</f>
        <v>0</v>
      </c>
      <c r="O45" s="179">
        <f>'END Jul 2018'!AY31</f>
        <v>0</v>
      </c>
      <c r="P45" s="179">
        <f>'END Jul 2018'!AZ31</f>
        <v>0</v>
      </c>
      <c r="Q45" s="180">
        <f t="shared" ref="Q45:Q48" si="26">K45</f>
        <v>2226.1024000000002</v>
      </c>
      <c r="R45" s="180">
        <f>Q45</f>
        <v>2226.1024000000002</v>
      </c>
      <c r="S45" s="381">
        <f t="shared" si="19"/>
        <v>2448.7126400000006</v>
      </c>
      <c r="T45" s="381">
        <f t="shared" si="19"/>
        <v>2448.7126400000006</v>
      </c>
      <c r="U45" s="194">
        <f>'END Jul 2018'!BG30</f>
        <v>0</v>
      </c>
      <c r="V45" s="195">
        <f>'END Jul 2018'!BH30</f>
        <v>0</v>
      </c>
    </row>
    <row r="46" spans="1:22" ht="14" x14ac:dyDescent="0.15">
      <c r="A46" s="175" t="str">
        <f>'END Jul 2018'!K32</f>
        <v>Momentum Energy</v>
      </c>
      <c r="B46" s="15" t="str">
        <f>'END Jul 2018'!L32</f>
        <v>SmilePower</v>
      </c>
      <c r="C46" s="176">
        <f>91*'END Jul 2018'!M32/100</f>
        <v>79.86160000000001</v>
      </c>
      <c r="D46" s="176">
        <f>IF($C$31*$C$32&gt;='END Jul 2018'!P32,('END Jul 2018'!P32*'END Jul 2018'!N32/100),(($C$31*$C$32)*'END Jul 2018'!N32/100))</f>
        <v>165.12</v>
      </c>
      <c r="E46" s="176">
        <f>IF($C$31*$C$32&lt;'END Jul 2018'!P32,0,IF(($C$31*$C$32)&lt;='END Jul 2018'!R32,(($C$31*$C$32-'END Jul 2018'!P32)*'END Jul 2018'!Q32/100),(('END Jul 2018'!R32-'END Jul 2018'!P32)*'END Jul 2018'!Q32/100)))</f>
        <v>0</v>
      </c>
      <c r="F46" s="176">
        <v>0</v>
      </c>
      <c r="G46" s="176">
        <f>IF(($C$31*$C$32&lt;'END Jul 2018'!R32),(0),($C$31*$C$32-'END Jul 2018'!R32)*'END Jul 2018'!S32/100)</f>
        <v>215.76</v>
      </c>
      <c r="H46" s="176">
        <f>($C$31*$C$33)*'END Jul 2018'!AE32/100</f>
        <v>68.040000000000006</v>
      </c>
      <c r="I46" s="176">
        <f t="shared" si="25"/>
        <v>528.78160000000003</v>
      </c>
      <c r="J46" s="177">
        <f t="shared" si="15"/>
        <v>1795.68</v>
      </c>
      <c r="K46" s="178">
        <f t="shared" si="16"/>
        <v>2115.1264000000001</v>
      </c>
      <c r="L46" s="178">
        <f t="shared" si="17"/>
        <v>2326.6390400000005</v>
      </c>
      <c r="M46" s="179">
        <f>'END Jul 2018'!AW32</f>
        <v>0</v>
      </c>
      <c r="N46" s="179">
        <f>'END Jul 2018'!AX32</f>
        <v>0</v>
      </c>
      <c r="O46" s="179">
        <f>'END Jul 2018'!AY32</f>
        <v>0</v>
      </c>
      <c r="P46" s="179">
        <f>'END Jul 2018'!AZ32</f>
        <v>0</v>
      </c>
      <c r="Q46" s="180">
        <f t="shared" si="26"/>
        <v>2115.1264000000001</v>
      </c>
      <c r="R46" s="180">
        <f>Q46</f>
        <v>2115.1264000000001</v>
      </c>
      <c r="S46" s="381">
        <f t="shared" si="19"/>
        <v>2326.6390400000005</v>
      </c>
      <c r="T46" s="381">
        <f t="shared" si="19"/>
        <v>2326.6390400000005</v>
      </c>
      <c r="U46" s="194">
        <f>'END Jul 2018'!BG31</f>
        <v>0</v>
      </c>
      <c r="V46" s="195">
        <f>'END Jul 2018'!BH31</f>
        <v>0</v>
      </c>
    </row>
    <row r="47" spans="1:22" ht="14" x14ac:dyDescent="0.15">
      <c r="A47" s="175" t="str">
        <f>'END Jul 2018'!K33</f>
        <v>Origin Energy</v>
      </c>
      <c r="B47" s="15" t="str">
        <f>'END Jul 2018'!L33</f>
        <v>Saver</v>
      </c>
      <c r="C47" s="176">
        <f>91*'END Jul 2018'!M33/100</f>
        <v>81.171999999999997</v>
      </c>
      <c r="D47" s="176">
        <f>($C$31*$C$32)*'END Jul 2018'!N33/100</f>
        <v>379.26</v>
      </c>
      <c r="E47" s="176">
        <v>0</v>
      </c>
      <c r="F47" s="176">
        <v>0</v>
      </c>
      <c r="G47" s="176">
        <v>0</v>
      </c>
      <c r="H47" s="176">
        <f>($C$31*$C$33)*'END Jul 2018'!AE33/100</f>
        <v>62.7</v>
      </c>
      <c r="I47" s="176">
        <f t="shared" si="24"/>
        <v>523.13200000000006</v>
      </c>
      <c r="J47" s="177">
        <f t="shared" si="15"/>
        <v>1767.8400000000001</v>
      </c>
      <c r="K47" s="178">
        <f t="shared" si="16"/>
        <v>2092.5280000000002</v>
      </c>
      <c r="L47" s="178">
        <f t="shared" si="17"/>
        <v>2301.7808000000005</v>
      </c>
      <c r="M47" s="179">
        <f>'END Jul 2018'!AW33</f>
        <v>0</v>
      </c>
      <c r="N47" s="179">
        <f>'END Jul 2018'!AX33</f>
        <v>0</v>
      </c>
      <c r="O47" s="179">
        <f>'END Jul 2018'!AY33</f>
        <v>0</v>
      </c>
      <c r="P47" s="179">
        <f>'END Jul 2018'!AZ33</f>
        <v>13</v>
      </c>
      <c r="Q47" s="180">
        <f t="shared" si="26"/>
        <v>2092.5280000000002</v>
      </c>
      <c r="R47" s="180">
        <f>(Q47-(J47*P47/100))</f>
        <v>1862.7088000000003</v>
      </c>
      <c r="S47" s="381">
        <f t="shared" si="19"/>
        <v>2301.7808000000005</v>
      </c>
      <c r="T47" s="381">
        <f t="shared" si="19"/>
        <v>2048.9796800000004</v>
      </c>
      <c r="U47" s="194">
        <f>'END Jul 2018'!BG32</f>
        <v>0</v>
      </c>
      <c r="V47" s="195">
        <f>'END Jul 2018'!BH32</f>
        <v>0</v>
      </c>
    </row>
    <row r="48" spans="1:22" ht="14" x14ac:dyDescent="0.15">
      <c r="A48" s="175" t="str">
        <f>'END Jul 2018'!K34</f>
        <v>Powerdirect</v>
      </c>
      <c r="B48" s="15" t="str">
        <f>'END Jul 2018'!L34</f>
        <v>Market offer</v>
      </c>
      <c r="C48" s="176">
        <f>91*'END Jul 2018'!M34/100</f>
        <v>81.900000000000006</v>
      </c>
      <c r="D48" s="176">
        <f>($C$31*$C$32)*'END Jul 2018'!N34/100</f>
        <v>404.6</v>
      </c>
      <c r="E48" s="176">
        <v>0</v>
      </c>
      <c r="F48" s="176">
        <v>0</v>
      </c>
      <c r="G48" s="176">
        <v>0</v>
      </c>
      <c r="H48" s="176">
        <f>($C$31*$C$33)*'END Jul 2018'!AE34/100</f>
        <v>71.819999999999993</v>
      </c>
      <c r="I48" s="176">
        <f t="shared" si="24"/>
        <v>558.31999999999994</v>
      </c>
      <c r="J48" s="177">
        <f t="shared" si="15"/>
        <v>1905.6799999999998</v>
      </c>
      <c r="K48" s="178">
        <f t="shared" si="16"/>
        <v>2233.2799999999997</v>
      </c>
      <c r="L48" s="178">
        <f t="shared" si="17"/>
        <v>2456.6079999999997</v>
      </c>
      <c r="M48" s="179">
        <f>'END Jul 2018'!AW34</f>
        <v>0</v>
      </c>
      <c r="N48" s="179">
        <f>'END Jul 2018'!AX34</f>
        <v>0</v>
      </c>
      <c r="O48" s="179">
        <f>'END Jul 2018'!AY34</f>
        <v>0</v>
      </c>
      <c r="P48" s="179">
        <f>'END Jul 2018'!AZ34</f>
        <v>25</v>
      </c>
      <c r="Q48" s="180">
        <f t="shared" si="26"/>
        <v>2233.2799999999997</v>
      </c>
      <c r="R48" s="180">
        <f>(Q48-(J48*P48/100))</f>
        <v>1756.86</v>
      </c>
      <c r="S48" s="381">
        <f t="shared" si="19"/>
        <v>2456.6079999999997</v>
      </c>
      <c r="T48" s="381">
        <f t="shared" si="19"/>
        <v>1932.546</v>
      </c>
      <c r="U48" s="194">
        <f>'END Jul 2018'!BG33</f>
        <v>0</v>
      </c>
      <c r="V48" s="195">
        <f>'END Jul 2018'!BH33</f>
        <v>0</v>
      </c>
    </row>
    <row r="49" spans="1:22" ht="14" x14ac:dyDescent="0.15">
      <c r="A49" s="175" t="str">
        <f>'END Jul 2018'!K35</f>
        <v>Powershop</v>
      </c>
      <c r="B49" s="15" t="str">
        <f>'END Jul 2018'!L35</f>
        <v>Power Saver</v>
      </c>
      <c r="C49" s="176">
        <f>91*'END Jul 2018'!M35/100</f>
        <v>89.543999999999997</v>
      </c>
      <c r="D49" s="176">
        <f>($C$31*$C$32)*'END Jul 2018'!N35/100</f>
        <v>350.28</v>
      </c>
      <c r="E49" s="176">
        <v>0</v>
      </c>
      <c r="F49" s="176">
        <v>0</v>
      </c>
      <c r="G49" s="176">
        <v>0</v>
      </c>
      <c r="H49" s="176">
        <f>($C$31*$C$33)*'END Jul 2018'!AE35/100</f>
        <v>87.84</v>
      </c>
      <c r="I49" s="176">
        <f t="shared" si="24"/>
        <v>527.66399999999999</v>
      </c>
      <c r="J49" s="177">
        <f t="shared" si="15"/>
        <v>1752.48</v>
      </c>
      <c r="K49" s="178">
        <f t="shared" si="16"/>
        <v>2110.6559999999999</v>
      </c>
      <c r="L49" s="178">
        <f t="shared" si="17"/>
        <v>2321.7216000000003</v>
      </c>
      <c r="M49" s="179">
        <f>'END Jul 2018'!AW35</f>
        <v>0</v>
      </c>
      <c r="N49" s="179">
        <f>'END Jul 2018'!AX35</f>
        <v>0</v>
      </c>
      <c r="O49" s="179">
        <f>'END Jul 2018'!AY35</f>
        <v>12</v>
      </c>
      <c r="P49" s="179">
        <f>'END Jul 2018'!AZ35</f>
        <v>0</v>
      </c>
      <c r="Q49" s="180">
        <f>K49-(K49*M49/100)</f>
        <v>2110.6559999999999</v>
      </c>
      <c r="R49" s="180">
        <f>(Q49-(Q49*O49/100))</f>
        <v>1857.3772799999999</v>
      </c>
      <c r="S49" s="381">
        <f t="shared" si="19"/>
        <v>2321.7216000000003</v>
      </c>
      <c r="T49" s="381">
        <f t="shared" si="19"/>
        <v>2043.115008</v>
      </c>
      <c r="U49" s="194">
        <f>'END Jul 2018'!BG34</f>
        <v>0</v>
      </c>
      <c r="V49" s="195">
        <f>'END Jul 2018'!BH34</f>
        <v>0</v>
      </c>
    </row>
    <row r="50" spans="1:22" ht="14" x14ac:dyDescent="0.15">
      <c r="A50" s="175" t="str">
        <f>'END Jul 2018'!K36</f>
        <v>Red Energy</v>
      </c>
      <c r="B50" s="15" t="str">
        <f>'END Jul 2018'!L36</f>
        <v>Living Energy Saver</v>
      </c>
      <c r="C50" s="176">
        <f>91*'END Jul 2018'!M36/100</f>
        <v>78.715000000000003</v>
      </c>
      <c r="D50" s="176">
        <f>IF($C$31*$C$32&gt;='END Jul 2018'!P36,('END Jul 2018'!P36*'END Jul 2018'!N36/100),(($C$31*$C$32)*'END Jul 2018'!N36/100))</f>
        <v>255</v>
      </c>
      <c r="E50" s="176">
        <f>IF($C$31*$C$32&lt;'END Jul 2018'!P36,0,IF(($C$31*$C$32)&lt;='END Jul 2018'!R36,(($C$31*$C$32-'END Jul 2018'!P36)*'END Jul 2018'!Q36/100),(('END Jul 2018'!R36-'END Jul 2018'!P36)*'END Jul 2018'!Q36/100)))</f>
        <v>101</v>
      </c>
      <c r="F50" s="176">
        <v>0</v>
      </c>
      <c r="G50" s="176">
        <f>IF(($C$31*$C$32&lt;'END Jul 2018'!R36),(0),($C$31*$C$32-'END Jul 2018'!R36)*'END Jul 2018'!S36/100)</f>
        <v>0</v>
      </c>
      <c r="H50" s="176">
        <f>($C$31*$C$33)*'END Jul 2018'!AE36/100</f>
        <v>62.34</v>
      </c>
      <c r="I50" s="176">
        <f t="shared" si="24"/>
        <v>497.05500000000006</v>
      </c>
      <c r="J50" s="177">
        <f t="shared" si="15"/>
        <v>1673.3600000000001</v>
      </c>
      <c r="K50" s="178">
        <f t="shared" si="16"/>
        <v>1988.2200000000003</v>
      </c>
      <c r="L50" s="178">
        <f t="shared" si="17"/>
        <v>2187.0420000000004</v>
      </c>
      <c r="M50" s="179">
        <f>'END Jul 2018'!AW36</f>
        <v>0</v>
      </c>
      <c r="N50" s="179">
        <f>'END Jul 2018'!AX36</f>
        <v>0</v>
      </c>
      <c r="O50" s="179">
        <f>'END Jul 2018'!AY36</f>
        <v>10</v>
      </c>
      <c r="P50" s="179">
        <f>'END Jul 2018'!AZ36</f>
        <v>0</v>
      </c>
      <c r="Q50" s="180">
        <f t="shared" ref="Q50:Q55" si="27">K50</f>
        <v>1988.2200000000003</v>
      </c>
      <c r="R50" s="180">
        <f>(Q50-(Q50*O50/100))</f>
        <v>1789.3980000000001</v>
      </c>
      <c r="S50" s="381">
        <f t="shared" si="19"/>
        <v>2187.0420000000004</v>
      </c>
      <c r="T50" s="381">
        <f t="shared" si="19"/>
        <v>1968.3378000000002</v>
      </c>
      <c r="U50" s="194">
        <f>'END Jul 2018'!BG35</f>
        <v>0</v>
      </c>
      <c r="V50" s="195">
        <f>'END Jul 2018'!BH35</f>
        <v>0</v>
      </c>
    </row>
    <row r="51" spans="1:22" ht="14" x14ac:dyDescent="0.15">
      <c r="A51" s="175" t="str">
        <f>'END Jul 2018'!K37</f>
        <v>Simply Energy</v>
      </c>
      <c r="B51" s="15" t="str">
        <f>'END Jul 2018'!L37</f>
        <v>Plus</v>
      </c>
      <c r="C51" s="176">
        <f>91*'END Jul 2018'!M37/100</f>
        <v>75.675599999999989</v>
      </c>
      <c r="D51" s="176">
        <f>IF($C$31*$C$32&gt;='END Jul 2018'!P37,('END Jul 2018'!P37*'END Jul 2018'!N37/100),(($C$31*$C$32)*'END Jul 2018'!N37/100))</f>
        <v>279.60000000000002</v>
      </c>
      <c r="E51" s="176">
        <f>IF($C$31*$C$32&lt;'END Jul 2018'!P37,0,IF(($C$31*$C$32)&lt;='END Jul 2018'!R37,(($C$31*$C$32-'END Jul 2018'!P37)*'END Jul 2018'!Q37/100),(('END Jul 2018'!R37-'END Jul 2018'!P37)*'END Jul 2018'!Q37/100)))</f>
        <v>108.2</v>
      </c>
      <c r="F51" s="176">
        <v>0</v>
      </c>
      <c r="G51" s="176">
        <f>IF(($C$31*$C$32&lt;'END Jul 2018'!R37),(0),($C$31*$C$32-'END Jul 2018'!R37)*'END Jul 2018'!S37/100)</f>
        <v>0</v>
      </c>
      <c r="H51" s="176">
        <f>($C$31*$C$33)*'END Jul 2018'!AE37/100</f>
        <v>78.12</v>
      </c>
      <c r="I51" s="176">
        <f t="shared" ref="I51:I53" si="28">SUM(C51:H51)</f>
        <v>541.59559999999999</v>
      </c>
      <c r="J51" s="177">
        <f t="shared" si="15"/>
        <v>1863.68</v>
      </c>
      <c r="K51" s="178">
        <f t="shared" si="16"/>
        <v>2166.3824</v>
      </c>
      <c r="L51" s="178">
        <f t="shared" si="17"/>
        <v>2383.0206400000002</v>
      </c>
      <c r="M51" s="179">
        <f>'END Jul 2018'!AW37</f>
        <v>0</v>
      </c>
      <c r="N51" s="179">
        <f>'END Jul 2018'!AX37</f>
        <v>0</v>
      </c>
      <c r="O51" s="179">
        <f>'END Jul 2018'!AY37</f>
        <v>0</v>
      </c>
      <c r="P51" s="179">
        <f>'END Jul 2018'!AZ37</f>
        <v>18</v>
      </c>
      <c r="Q51" s="180">
        <f t="shared" si="27"/>
        <v>2166.3824</v>
      </c>
      <c r="R51" s="180">
        <f>(Q51-(J51*P51/100))</f>
        <v>1830.92</v>
      </c>
      <c r="S51" s="381">
        <f t="shared" si="19"/>
        <v>2383.0206400000002</v>
      </c>
      <c r="T51" s="381">
        <f t="shared" si="19"/>
        <v>2014.0120000000002</v>
      </c>
      <c r="U51" s="194">
        <f>'END Jul 2018'!BG36</f>
        <v>0</v>
      </c>
      <c r="V51" s="195">
        <f>'END Jul 2018'!BH36</f>
        <v>0</v>
      </c>
    </row>
    <row r="52" spans="1:22" ht="14" x14ac:dyDescent="0.15">
      <c r="A52" s="175" t="str">
        <f>'END Jul 2018'!K38</f>
        <v>Sumo Power</v>
      </c>
      <c r="B52" s="15" t="str">
        <f>'END Jul 2018'!L38</f>
        <v xml:space="preserve">Pay on time </v>
      </c>
      <c r="C52" s="176">
        <f>91*'END Jul 2018'!M38/100</f>
        <v>94.203199999999995</v>
      </c>
      <c r="D52" s="176">
        <f>IF($C$31*$C$32&gt;='END Jul 2018'!P38,('END Jul 2018'!P38*'END Jul 2018'!N38/100),(($C$31*$C$32)*'END Jul 2018'!N38/100))</f>
        <v>280</v>
      </c>
      <c r="E52" s="176">
        <f>IF($C$31*$C$32&lt;'END Jul 2018'!P38,0,IF(($C$31*$C$32)&lt;='END Jul 2018'!R38,(($C$31*$C$32-'END Jul 2018'!P38)*'END Jul 2018'!Q38/100),(('END Jul 2018'!R38-'END Jul 2018'!P38)*'END Jul 2018'!Q38/100)))</f>
        <v>108</v>
      </c>
      <c r="F52" s="176">
        <v>0</v>
      </c>
      <c r="G52" s="176">
        <f>IF(($C$31*$C$32&lt;'END Jul 2018'!R38),(0),($C$31*$C$32-'END Jul 2018'!R38)*'END Jul 2018'!S38/100)</f>
        <v>0</v>
      </c>
      <c r="H52" s="176">
        <f>($C$31*$C$33)*'END Jul 2018'!AE38/100</f>
        <v>57</v>
      </c>
      <c r="I52" s="176">
        <f t="shared" si="28"/>
        <v>539.20319999999992</v>
      </c>
      <c r="J52" s="177">
        <f t="shared" si="15"/>
        <v>1779.9999999999998</v>
      </c>
      <c r="K52" s="178">
        <f t="shared" si="16"/>
        <v>2156.8127999999997</v>
      </c>
      <c r="L52" s="178">
        <f t="shared" si="17"/>
        <v>2372.4940799999999</v>
      </c>
      <c r="M52" s="179">
        <f>'END Jul 2018'!AW38</f>
        <v>0</v>
      </c>
      <c r="N52" s="179">
        <f>'END Jul 2018'!AX38</f>
        <v>0</v>
      </c>
      <c r="O52" s="179">
        <f>'END Jul 2018'!AY38</f>
        <v>0</v>
      </c>
      <c r="P52" s="179">
        <f>'END Jul 2018'!AZ38</f>
        <v>27</v>
      </c>
      <c r="Q52" s="180">
        <f t="shared" si="27"/>
        <v>2156.8127999999997</v>
      </c>
      <c r="R52" s="180">
        <f>(Q52-(J52*P52/100))</f>
        <v>1676.2127999999998</v>
      </c>
      <c r="S52" s="381">
        <f t="shared" ref="S52" si="29">K52*1.1</f>
        <v>2372.4940799999999</v>
      </c>
      <c r="T52" s="381">
        <f t="shared" si="19"/>
        <v>1843.8340799999999</v>
      </c>
      <c r="U52" s="194">
        <f>'END Jul 2018'!BG37</f>
        <v>0</v>
      </c>
      <c r="V52" s="195">
        <f>'END Jul 2018'!BH37</f>
        <v>0</v>
      </c>
    </row>
    <row r="53" spans="1:22" ht="14" x14ac:dyDescent="0.15">
      <c r="A53" s="175" t="str">
        <f>'END Jul 2018'!K39</f>
        <v>1st Energy</v>
      </c>
      <c r="B53" s="15" t="str">
        <f>'END Jul 2018'!L39</f>
        <v>Market offer</v>
      </c>
      <c r="C53" s="176">
        <f>91*'END Jul 2018'!M39/100</f>
        <v>85.430800000000005</v>
      </c>
      <c r="D53" s="176">
        <f>IF($C$31*$C$32&gt;='END Jul 2018'!P39,('END Jul 2018'!P39*'END Jul 2018'!N39/100),(($C$31*$C$32)*'END Jul 2018'!N39/100))</f>
        <v>309.5</v>
      </c>
      <c r="E53" s="176">
        <f>IF($C$31*$C$32&lt;'END Jul 2018'!P39,0,IF(($C$31*$C$32)&lt;='END Jul 2018'!R39,(($C$31*$C$32-'END Jul 2018'!P39)*'END Jul 2018'!Q39/100),(('END Jul 2018'!R39-'END Jul 2018'!P39)*'END Jul 2018'!Q39/100)))</f>
        <v>121.96</v>
      </c>
      <c r="F53" s="176">
        <v>0</v>
      </c>
      <c r="G53" s="176">
        <f>IF(($C$31*$C$32&lt;'END Jul 2018'!R39),(0),($C$31*$C$32-'END Jul 2018'!R39)*'END Jul 2018'!S39/100)</f>
        <v>0</v>
      </c>
      <c r="H53" s="176">
        <f>($C$31*$C$33)*'END Jul 2018'!AE39/100</f>
        <v>66.84</v>
      </c>
      <c r="I53" s="176">
        <f t="shared" si="28"/>
        <v>583.73080000000004</v>
      </c>
      <c r="J53" s="177">
        <f t="shared" ref="J53:J55" si="30">(I53-C53)*4</f>
        <v>1993.2000000000003</v>
      </c>
      <c r="K53" s="178">
        <f t="shared" ref="K53:K55" si="31">I53*4</f>
        <v>2334.9232000000002</v>
      </c>
      <c r="L53" s="178">
        <f t="shared" si="17"/>
        <v>2568.4155200000005</v>
      </c>
      <c r="M53" s="179">
        <f>'END Jul 2018'!AW39</f>
        <v>0</v>
      </c>
      <c r="N53" s="179">
        <f>'END Jul 2018'!AX39</f>
        <v>0</v>
      </c>
      <c r="O53" s="179">
        <f>'END Jul 2018'!AY39</f>
        <v>0</v>
      </c>
      <c r="P53" s="179">
        <f>'END Jul 2018'!AZ39</f>
        <v>22</v>
      </c>
      <c r="Q53" s="180">
        <f t="shared" si="27"/>
        <v>2334.9232000000002</v>
      </c>
      <c r="R53" s="180">
        <f>(Q53-(J53*P53/100))</f>
        <v>1896.4192</v>
      </c>
      <c r="S53" s="381">
        <f t="shared" ref="S53:S55" si="32">K53*1.1</f>
        <v>2568.4155200000005</v>
      </c>
      <c r="T53" s="381">
        <f t="shared" ref="T53:T55" si="33">R53*1.1</f>
        <v>2086.0611200000003</v>
      </c>
      <c r="U53" s="194">
        <f>'END Jul 2018'!BG38</f>
        <v>0</v>
      </c>
      <c r="V53" s="195">
        <f>'END Jul 2018'!BH38</f>
        <v>0</v>
      </c>
    </row>
    <row r="54" spans="1:22" ht="14" x14ac:dyDescent="0.15">
      <c r="A54" s="175" t="str">
        <f>'END Jul 2018'!K40</f>
        <v>Amaysim</v>
      </c>
      <c r="B54" s="15" t="str">
        <f>'END Jul 2018'!L40</f>
        <v>Electricity 2</v>
      </c>
      <c r="C54" s="176">
        <f>91*'END Jul 2018'!M40/100</f>
        <v>83.72</v>
      </c>
      <c r="D54" s="176">
        <f>($C$31*$C$32)*'END Jul 2018'!N40/100</f>
        <v>527.80000000000007</v>
      </c>
      <c r="E54" s="176">
        <v>0</v>
      </c>
      <c r="F54" s="176">
        <v>0</v>
      </c>
      <c r="G54" s="176">
        <v>0</v>
      </c>
      <c r="H54" s="176">
        <f>($C$31*$C$33)*'END Jul 2018'!AE40/100</f>
        <v>141.6</v>
      </c>
      <c r="I54" s="176">
        <f t="shared" si="24"/>
        <v>753.12000000000012</v>
      </c>
      <c r="J54" s="177">
        <f t="shared" si="30"/>
        <v>2677.6000000000004</v>
      </c>
      <c r="K54" s="178">
        <f t="shared" si="31"/>
        <v>3012.4800000000005</v>
      </c>
      <c r="L54" s="178">
        <f t="shared" si="17"/>
        <v>3313.728000000001</v>
      </c>
      <c r="M54" s="179">
        <f>'END Jul 2018'!AW40</f>
        <v>0</v>
      </c>
      <c r="N54" s="179">
        <f>'END Jul 2018'!AX40</f>
        <v>0</v>
      </c>
      <c r="O54" s="179">
        <f>'END Jul 2018'!AY40</f>
        <v>40</v>
      </c>
      <c r="P54" s="179">
        <f>'END Jul 2018'!AZ40</f>
        <v>0</v>
      </c>
      <c r="Q54" s="180">
        <f t="shared" si="27"/>
        <v>3012.4800000000005</v>
      </c>
      <c r="R54" s="180">
        <f>(Q54-(Q54*O54/100))</f>
        <v>1807.4880000000003</v>
      </c>
      <c r="S54" s="381">
        <f t="shared" si="32"/>
        <v>3313.728000000001</v>
      </c>
      <c r="T54" s="381">
        <f t="shared" si="33"/>
        <v>1988.2368000000006</v>
      </c>
      <c r="U54" s="194">
        <f>'END Jul 2018'!BG39</f>
        <v>0</v>
      </c>
      <c r="V54" s="195">
        <f>'END Jul 2018'!BH39</f>
        <v>0</v>
      </c>
    </row>
    <row r="55" spans="1:22" ht="15" thickBot="1" x14ac:dyDescent="0.2">
      <c r="A55" s="184" t="str">
        <f>'END Jul 2018'!K41</f>
        <v>Q Energy</v>
      </c>
      <c r="B55" s="185" t="str">
        <f>'END Jul 2018'!L41</f>
        <v>Flexi Saver Home</v>
      </c>
      <c r="C55" s="186">
        <f>91*'END Jul 2018'!M41/100</f>
        <v>75.53</v>
      </c>
      <c r="D55" s="186">
        <f>($C$31*$C$32)*'END Jul 2018'!N41/100</f>
        <v>281.358</v>
      </c>
      <c r="E55" s="186">
        <v>0</v>
      </c>
      <c r="F55" s="186">
        <v>0</v>
      </c>
      <c r="G55" s="186">
        <v>0</v>
      </c>
      <c r="H55" s="186">
        <f>($C$31*$C$33)*'END Jul 2018'!AE41/100</f>
        <v>41.933999999999997</v>
      </c>
      <c r="I55" s="186">
        <f t="shared" si="24"/>
        <v>398.822</v>
      </c>
      <c r="J55" s="187">
        <f t="shared" si="30"/>
        <v>1293.1680000000001</v>
      </c>
      <c r="K55" s="188">
        <f t="shared" si="31"/>
        <v>1595.288</v>
      </c>
      <c r="L55" s="188">
        <f t="shared" si="17"/>
        <v>1754.8168000000001</v>
      </c>
      <c r="M55" s="189">
        <f>'END Jul 2018'!AW41</f>
        <v>0</v>
      </c>
      <c r="N55" s="189">
        <f>'END Jul 2018'!AX41</f>
        <v>0</v>
      </c>
      <c r="O55" s="189">
        <f>'END Jul 2018'!AY41</f>
        <v>0</v>
      </c>
      <c r="P55" s="189">
        <f>'END Jul 2018'!AZ41</f>
        <v>0</v>
      </c>
      <c r="Q55" s="190">
        <f t="shared" si="27"/>
        <v>1595.288</v>
      </c>
      <c r="R55" s="190">
        <f>Q55</f>
        <v>1595.288</v>
      </c>
      <c r="S55" s="382">
        <f t="shared" si="32"/>
        <v>1754.8168000000001</v>
      </c>
      <c r="T55" s="382">
        <f t="shared" si="33"/>
        <v>1754.8168000000001</v>
      </c>
      <c r="U55" s="196">
        <f>'END Jul 2018'!BG40</f>
        <v>0</v>
      </c>
      <c r="V55" s="197">
        <f>'END Jul 2018'!BH40</f>
        <v>0</v>
      </c>
    </row>
    <row r="57" spans="1:22" ht="14" thickBot="1" x14ac:dyDescent="0.2"/>
    <row r="58" spans="1:22" ht="14" x14ac:dyDescent="0.15">
      <c r="A58" s="166" t="s">
        <v>644</v>
      </c>
      <c r="B58" s="167"/>
      <c r="C58" s="167"/>
      <c r="D58" s="167"/>
      <c r="E58" s="167"/>
      <c r="F58" s="167"/>
      <c r="G58" s="167"/>
      <c r="H58" s="167"/>
      <c r="I58" s="167"/>
      <c r="J58" s="167"/>
      <c r="K58" s="167"/>
      <c r="L58" s="167"/>
      <c r="M58" s="167"/>
      <c r="N58" s="167"/>
      <c r="O58" s="167"/>
      <c r="P58" s="167"/>
      <c r="Q58" s="167"/>
      <c r="R58" s="167"/>
      <c r="S58" s="167"/>
      <c r="T58" s="167"/>
      <c r="U58" s="167"/>
      <c r="V58" s="173"/>
    </row>
    <row r="59" spans="1:22" ht="14" x14ac:dyDescent="0.15">
      <c r="A59" s="168" t="s">
        <v>247</v>
      </c>
      <c r="B59" s="78"/>
      <c r="C59" s="199">
        <v>1800</v>
      </c>
      <c r="D59" s="78"/>
      <c r="E59" s="78"/>
      <c r="F59" s="78"/>
      <c r="G59" s="78"/>
      <c r="H59" s="78"/>
      <c r="I59" s="78"/>
      <c r="J59" s="78"/>
      <c r="K59" s="78"/>
      <c r="L59" s="78"/>
      <c r="M59" s="78"/>
      <c r="N59" s="78"/>
      <c r="O59" s="78"/>
      <c r="P59" s="78"/>
      <c r="Q59" s="78"/>
      <c r="R59" s="78"/>
      <c r="S59" s="78"/>
      <c r="T59" s="78"/>
      <c r="U59" s="78"/>
      <c r="V59" s="174"/>
    </row>
    <row r="60" spans="1:22" ht="14" x14ac:dyDescent="0.15">
      <c r="A60" s="168" t="s">
        <v>652</v>
      </c>
      <c r="B60" s="78"/>
      <c r="C60" s="200">
        <v>0.5</v>
      </c>
      <c r="D60" s="78"/>
      <c r="E60" s="78"/>
      <c r="F60" s="78"/>
      <c r="G60" s="78"/>
      <c r="H60" s="78"/>
      <c r="I60" s="78"/>
      <c r="J60" s="78"/>
      <c r="K60" s="78"/>
      <c r="L60" s="78"/>
      <c r="M60" s="78"/>
      <c r="N60" s="78"/>
      <c r="O60" s="78"/>
      <c r="P60" s="78"/>
      <c r="Q60" s="78"/>
      <c r="R60" s="78"/>
      <c r="S60" s="78"/>
      <c r="T60" s="78"/>
      <c r="U60" s="78"/>
      <c r="V60" s="174"/>
    </row>
    <row r="61" spans="1:22" ht="14" x14ac:dyDescent="0.15">
      <c r="A61" s="168" t="s">
        <v>512</v>
      </c>
      <c r="B61" s="78"/>
      <c r="C61" s="200">
        <v>0.3</v>
      </c>
      <c r="D61" s="78"/>
      <c r="E61" s="78"/>
      <c r="F61" s="78"/>
      <c r="G61" s="78"/>
      <c r="H61" s="78"/>
      <c r="I61" s="78"/>
      <c r="J61" s="78"/>
      <c r="K61" s="78"/>
      <c r="L61" s="78"/>
      <c r="M61" s="78"/>
      <c r="N61" s="78"/>
      <c r="O61" s="78"/>
      <c r="P61" s="78"/>
      <c r="Q61" s="78"/>
      <c r="R61" s="78"/>
      <c r="S61" s="78"/>
      <c r="T61" s="78"/>
      <c r="U61" s="78"/>
      <c r="V61" s="174"/>
    </row>
    <row r="62" spans="1:22" ht="14" x14ac:dyDescent="0.15">
      <c r="A62" s="168" t="s">
        <v>344</v>
      </c>
      <c r="B62" s="78"/>
      <c r="C62" s="200">
        <v>0.2</v>
      </c>
      <c r="D62" s="78"/>
      <c r="E62" s="78"/>
      <c r="F62" s="78"/>
      <c r="G62" s="78"/>
      <c r="H62" s="78"/>
      <c r="I62" s="78"/>
      <c r="J62" s="78"/>
      <c r="K62" s="78"/>
      <c r="L62" s="78"/>
      <c r="M62" s="78"/>
      <c r="N62" s="78"/>
      <c r="O62" s="78"/>
      <c r="P62" s="78"/>
      <c r="Q62" s="78"/>
      <c r="R62" s="78"/>
      <c r="S62" s="78"/>
      <c r="T62" s="78"/>
      <c r="U62" s="78"/>
      <c r="V62" s="174"/>
    </row>
    <row r="63" spans="1:22" ht="14" x14ac:dyDescent="0.15">
      <c r="A63" s="168"/>
      <c r="B63" s="78"/>
      <c r="C63" s="78"/>
      <c r="D63" s="78"/>
      <c r="E63" s="78"/>
      <c r="F63" s="78"/>
      <c r="G63" s="78"/>
      <c r="H63" s="78"/>
      <c r="I63" s="78"/>
      <c r="J63" s="78"/>
      <c r="K63" s="78"/>
      <c r="L63" s="78"/>
      <c r="M63" s="78"/>
      <c r="N63" s="78"/>
      <c r="O63" s="78"/>
      <c r="P63" s="78"/>
      <c r="Q63" s="78"/>
      <c r="R63" s="78"/>
      <c r="S63" s="78"/>
      <c r="T63" s="78"/>
      <c r="U63" s="78"/>
      <c r="V63" s="174"/>
    </row>
    <row r="64" spans="1:22" ht="75" x14ac:dyDescent="0.15">
      <c r="A64" s="363" t="s">
        <v>248</v>
      </c>
      <c r="B64" s="364" t="s">
        <v>249</v>
      </c>
      <c r="C64" s="365" t="s">
        <v>250</v>
      </c>
      <c r="D64" s="365" t="s">
        <v>446</v>
      </c>
      <c r="E64" s="365" t="s">
        <v>597</v>
      </c>
      <c r="F64" s="366" t="s">
        <v>398</v>
      </c>
      <c r="G64" s="366" t="s">
        <v>447</v>
      </c>
      <c r="H64" s="366" t="s">
        <v>680</v>
      </c>
      <c r="I64" s="365" t="s">
        <v>746</v>
      </c>
      <c r="J64" s="366" t="s">
        <v>303</v>
      </c>
      <c r="K64" s="367" t="s">
        <v>600</v>
      </c>
      <c r="L64" s="367" t="s">
        <v>1070</v>
      </c>
      <c r="M64" s="368" t="s">
        <v>361</v>
      </c>
      <c r="N64" s="368" t="s">
        <v>287</v>
      </c>
      <c r="O64" s="368" t="s">
        <v>275</v>
      </c>
      <c r="P64" s="368" t="s">
        <v>335</v>
      </c>
      <c r="Q64" s="369" t="s">
        <v>239</v>
      </c>
      <c r="R64" s="369" t="s">
        <v>240</v>
      </c>
      <c r="S64" s="369" t="s">
        <v>334</v>
      </c>
      <c r="T64" s="369" t="s">
        <v>428</v>
      </c>
      <c r="U64" s="368" t="s">
        <v>276</v>
      </c>
      <c r="V64" s="370" t="s">
        <v>509</v>
      </c>
    </row>
    <row r="65" spans="1:22" ht="14" x14ac:dyDescent="0.15">
      <c r="A65" s="175" t="str">
        <f>'END Jul 2018'!K42</f>
        <v>Energy Locals</v>
      </c>
      <c r="B65" s="15" t="str">
        <f>'END Jul 2018'!L42</f>
        <v>Simple Saver</v>
      </c>
      <c r="C65" s="176">
        <f>91*'END Jul 2018'!M42/100</f>
        <v>109.2</v>
      </c>
      <c r="D65" s="176">
        <f>($C$59*$C$60)*'END Jul 2018'!N42/100</f>
        <v>193.41</v>
      </c>
      <c r="E65" s="176">
        <v>0</v>
      </c>
      <c r="F65" s="176">
        <v>0</v>
      </c>
      <c r="G65" s="176">
        <f>($C$59*$C$61)*'END Jul 2018'!AH42/100</f>
        <v>110.64599999999999</v>
      </c>
      <c r="H65" s="176">
        <f>($C$59*$C$62)*'END Jul 2018'!W42/100</f>
        <v>70.164000000000001</v>
      </c>
      <c r="I65" s="176">
        <f>SUM(C65:H65)</f>
        <v>483.41999999999996</v>
      </c>
      <c r="J65" s="177">
        <f>(I65-C65)*4</f>
        <v>1496.8799999999999</v>
      </c>
      <c r="K65" s="178">
        <f>I65*4</f>
        <v>1933.6799999999998</v>
      </c>
      <c r="L65" s="178">
        <f>K65*1.1</f>
        <v>2127.0479999999998</v>
      </c>
      <c r="M65" s="179">
        <f>'END Jul 2018'!AW42</f>
        <v>0</v>
      </c>
      <c r="N65" s="179">
        <f>'END Jul 2018'!AX42</f>
        <v>0</v>
      </c>
      <c r="O65" s="179">
        <f>'END Jul 2018'!AY42</f>
        <v>0</v>
      </c>
      <c r="P65" s="179">
        <f>'END Jul 2018'!AZ42</f>
        <v>0</v>
      </c>
      <c r="Q65" s="180">
        <f>K65</f>
        <v>1933.6799999999998</v>
      </c>
      <c r="R65" s="180">
        <f>Q65</f>
        <v>1933.6799999999998</v>
      </c>
      <c r="S65" s="381">
        <f>Q65*1.1</f>
        <v>2127.0479999999998</v>
      </c>
      <c r="T65" s="381">
        <f>R65*1.1</f>
        <v>2127.0479999999998</v>
      </c>
      <c r="U65" s="194">
        <f>'END Jul 2018'!BG41</f>
        <v>0</v>
      </c>
      <c r="V65" s="195">
        <f>'END Jul 2018'!BH41</f>
        <v>0</v>
      </c>
    </row>
    <row r="66" spans="1:22" ht="14" x14ac:dyDescent="0.15">
      <c r="A66" s="175" t="str">
        <f>'END Jul 2018'!K43</f>
        <v>AGL</v>
      </c>
      <c r="B66" s="15" t="str">
        <f>'END Jul 2018'!L43</f>
        <v xml:space="preserve">Savers </v>
      </c>
      <c r="C66" s="176">
        <f>91*'END Jul 2018'!M43/100</f>
        <v>80.989999999999995</v>
      </c>
      <c r="D66" s="176">
        <f>($C$59*$C$60)*'END Jul 2018'!N43/100</f>
        <v>341.28</v>
      </c>
      <c r="E66" s="176">
        <v>0</v>
      </c>
      <c r="F66" s="176">
        <v>0</v>
      </c>
      <c r="G66" s="176">
        <f>($C$59*$C$61)*'END Jul 2018'!AH43/100</f>
        <v>172.47600000000003</v>
      </c>
      <c r="H66" s="176">
        <f>($C$59*$C$62)*'END Jul 2018'!W43/100</f>
        <v>57.491999999999997</v>
      </c>
      <c r="I66" s="176">
        <f t="shared" ref="I66:I74" si="34">SUM(C66:H66)</f>
        <v>652.23799999999994</v>
      </c>
      <c r="J66" s="177">
        <f t="shared" ref="J66:J80" si="35">(I66-C66)*4</f>
        <v>2284.9919999999997</v>
      </c>
      <c r="K66" s="178">
        <f t="shared" ref="K66:K80" si="36">I66*4</f>
        <v>2608.9519999999998</v>
      </c>
      <c r="L66" s="178">
        <f t="shared" ref="L66:L84" si="37">K66*1.1</f>
        <v>2869.8472000000002</v>
      </c>
      <c r="M66" s="179">
        <f>'END Jul 2018'!AW43</f>
        <v>0</v>
      </c>
      <c r="N66" s="179">
        <f>'END Jul 2018'!AX43</f>
        <v>0</v>
      </c>
      <c r="O66" s="179">
        <f>'END Jul 2018'!AY43</f>
        <v>0</v>
      </c>
      <c r="P66" s="179">
        <f>'END Jul 2018'!AZ43</f>
        <v>20</v>
      </c>
      <c r="Q66" s="180">
        <f t="shared" ref="Q66:Q72" si="38">K66</f>
        <v>2608.9519999999998</v>
      </c>
      <c r="R66" s="180">
        <f>(Q66-(J66*P66/100))</f>
        <v>2151.9535999999998</v>
      </c>
      <c r="S66" s="381">
        <f t="shared" ref="S66:T81" si="39">Q66*1.1</f>
        <v>2869.8472000000002</v>
      </c>
      <c r="T66" s="381">
        <f t="shared" si="39"/>
        <v>2367.14896</v>
      </c>
      <c r="U66" s="194">
        <f>'END Jul 2018'!BG42</f>
        <v>0</v>
      </c>
      <c r="V66" s="195">
        <f>'END Jul 2018'!BH42</f>
        <v>0</v>
      </c>
    </row>
    <row r="67" spans="1:22" ht="14" x14ac:dyDescent="0.15">
      <c r="A67" s="175" t="str">
        <f>'END Jul 2018'!K44</f>
        <v>Alinta Energy</v>
      </c>
      <c r="B67" s="15" t="str">
        <f>'END Jul 2018'!L44</f>
        <v>Fair Deal</v>
      </c>
      <c r="C67" s="176">
        <f>91*'END Jul 2018'!M44/100</f>
        <v>87.36</v>
      </c>
      <c r="D67" s="176">
        <f>($C$59*$C$60)*'END Jul 2018'!N44/100</f>
        <v>355.5</v>
      </c>
      <c r="E67" s="176">
        <v>0</v>
      </c>
      <c r="F67" s="176">
        <v>0</v>
      </c>
      <c r="G67" s="176">
        <f>($C$59*$C$61)*'END Jul 2018'!AH44/100</f>
        <v>180.9</v>
      </c>
      <c r="H67" s="176">
        <f>($C$59*$C$62)*'END Jul 2018'!W44/100</f>
        <v>64.08</v>
      </c>
      <c r="I67" s="176">
        <f t="shared" si="34"/>
        <v>687.84</v>
      </c>
      <c r="J67" s="177">
        <f t="shared" si="35"/>
        <v>2401.92</v>
      </c>
      <c r="K67" s="178">
        <f t="shared" si="36"/>
        <v>2751.36</v>
      </c>
      <c r="L67" s="178">
        <f t="shared" si="37"/>
        <v>3026.4960000000005</v>
      </c>
      <c r="M67" s="179">
        <f>'END Jul 2018'!AW44</f>
        <v>0</v>
      </c>
      <c r="N67" s="179">
        <f>'END Jul 2018'!AX44</f>
        <v>0</v>
      </c>
      <c r="O67" s="179">
        <f>'END Jul 2018'!AY44</f>
        <v>0</v>
      </c>
      <c r="P67" s="179">
        <f>'END Jul 2018'!AZ44</f>
        <v>27</v>
      </c>
      <c r="Q67" s="180">
        <f t="shared" si="38"/>
        <v>2751.36</v>
      </c>
      <c r="R67" s="180">
        <f>(Q67-(J67*P67/100))</f>
        <v>2102.8416000000002</v>
      </c>
      <c r="S67" s="381">
        <f t="shared" si="39"/>
        <v>3026.4960000000005</v>
      </c>
      <c r="T67" s="381">
        <f t="shared" si="39"/>
        <v>2313.1257600000004</v>
      </c>
      <c r="U67" s="194">
        <f>'END Jul 2018'!BG43</f>
        <v>0</v>
      </c>
      <c r="V67" s="195">
        <f>'END Jul 2018'!BH43</f>
        <v>0</v>
      </c>
    </row>
    <row r="68" spans="1:22" ht="14" x14ac:dyDescent="0.15">
      <c r="A68" s="175" t="str">
        <f>'END Jul 2018'!K45</f>
        <v>Click Energy</v>
      </c>
      <c r="B68" s="15" t="str">
        <f>'END Jul 2018'!L45</f>
        <v>Agate</v>
      </c>
      <c r="C68" s="176">
        <f>91*'END Jul 2018'!M45/100</f>
        <v>85.54</v>
      </c>
      <c r="D68" s="176">
        <f>($C$59*$C$60)*'END Jul 2018'!N45/100</f>
        <v>418.5</v>
      </c>
      <c r="E68" s="176">
        <v>0</v>
      </c>
      <c r="F68" s="176">
        <v>0</v>
      </c>
      <c r="G68" s="176">
        <f>($C$59*$C$61)*'END Jul 2018'!AH45/100</f>
        <v>216.54</v>
      </c>
      <c r="H68" s="176">
        <f>($C$59*$C$62)*'END Jul 2018'!W45/100</f>
        <v>115.2</v>
      </c>
      <c r="I68" s="176">
        <f t="shared" si="34"/>
        <v>835.78000000000009</v>
      </c>
      <c r="J68" s="177">
        <f t="shared" si="35"/>
        <v>3000.9600000000005</v>
      </c>
      <c r="K68" s="178">
        <f t="shared" si="36"/>
        <v>3343.1200000000003</v>
      </c>
      <c r="L68" s="178">
        <f t="shared" si="37"/>
        <v>3677.4320000000007</v>
      </c>
      <c r="M68" s="179">
        <f>'END Jul 2018'!AW45</f>
        <v>0</v>
      </c>
      <c r="N68" s="179">
        <f>'END Jul 2018'!AX45</f>
        <v>0</v>
      </c>
      <c r="O68" s="179">
        <f>'END Jul 2018'!AY45</f>
        <v>35</v>
      </c>
      <c r="P68" s="179">
        <f>'END Jul 2018'!AZ45</f>
        <v>0</v>
      </c>
      <c r="Q68" s="180">
        <f t="shared" si="38"/>
        <v>3343.1200000000003</v>
      </c>
      <c r="R68" s="180">
        <f>(Q68-(Q68*O68/100))</f>
        <v>2173.0280000000002</v>
      </c>
      <c r="S68" s="381">
        <f t="shared" si="39"/>
        <v>3677.4320000000007</v>
      </c>
      <c r="T68" s="381">
        <f t="shared" si="39"/>
        <v>2390.3308000000006</v>
      </c>
      <c r="U68" s="194">
        <f>'END Jul 2018'!BG44</f>
        <v>0</v>
      </c>
      <c r="V68" s="195">
        <f>'END Jul 2018'!BH44</f>
        <v>0</v>
      </c>
    </row>
    <row r="69" spans="1:22" ht="14" x14ac:dyDescent="0.15">
      <c r="A69" s="175" t="str">
        <f>'END Jul 2018'!K46</f>
        <v>Commander</v>
      </c>
      <c r="B69" s="15" t="str">
        <f>'END Jul 2018'!L46</f>
        <v>Market offer</v>
      </c>
      <c r="C69" s="176">
        <f>91*'END Jul 2018'!M46/100</f>
        <v>105.9058</v>
      </c>
      <c r="D69" s="176">
        <f>($C$59*$C$60)*'END Jul 2018'!N46/100</f>
        <v>400.14</v>
      </c>
      <c r="E69" s="176">
        <v>0</v>
      </c>
      <c r="F69" s="176">
        <v>0</v>
      </c>
      <c r="G69" s="176">
        <f>($C$59*$C$61)*'END Jul 2018'!AH46/100</f>
        <v>175.23</v>
      </c>
      <c r="H69" s="176">
        <f>($C$59*$C$62)*'END Jul 2018'!W46/100</f>
        <v>70.02</v>
      </c>
      <c r="I69" s="176">
        <f t="shared" si="34"/>
        <v>751.29579999999999</v>
      </c>
      <c r="J69" s="177">
        <f t="shared" si="35"/>
        <v>2581.56</v>
      </c>
      <c r="K69" s="178">
        <f t="shared" si="36"/>
        <v>3005.1831999999999</v>
      </c>
      <c r="L69" s="178">
        <f t="shared" si="37"/>
        <v>3305.7015200000001</v>
      </c>
      <c r="M69" s="179">
        <f>'END Jul 2018'!AW46</f>
        <v>0</v>
      </c>
      <c r="N69" s="179">
        <f>'END Jul 2018'!AX46</f>
        <v>0</v>
      </c>
      <c r="O69" s="179">
        <f>'END Jul 2018'!AY46</f>
        <v>0</v>
      </c>
      <c r="P69" s="179">
        <f>'END Jul 2018'!AZ46</f>
        <v>20</v>
      </c>
      <c r="Q69" s="180">
        <f t="shared" si="38"/>
        <v>3005.1831999999999</v>
      </c>
      <c r="R69" s="180">
        <f>(Q69-(J69*P69/100))</f>
        <v>2488.8712</v>
      </c>
      <c r="S69" s="381">
        <f t="shared" si="39"/>
        <v>3305.7015200000001</v>
      </c>
      <c r="T69" s="381">
        <f t="shared" si="39"/>
        <v>2737.7583200000004</v>
      </c>
      <c r="U69" s="194">
        <f>'END Jul 2018'!BG45</f>
        <v>0</v>
      </c>
      <c r="V69" s="195">
        <f>'END Jul 2018'!BH45</f>
        <v>0</v>
      </c>
    </row>
    <row r="70" spans="1:22" ht="14" x14ac:dyDescent="0.15">
      <c r="A70" s="175" t="str">
        <f>'END Jul 2018'!K47</f>
        <v>CovaU</v>
      </c>
      <c r="B70" s="15" t="str">
        <f>'END Jul 2018'!L47</f>
        <v>Freedom</v>
      </c>
      <c r="C70" s="176">
        <f>91*'END Jul 2018'!M47/100</f>
        <v>113.75</v>
      </c>
      <c r="D70" s="176">
        <f>($C$59*$C$60)*'END Jul 2018'!N47/100</f>
        <v>324</v>
      </c>
      <c r="E70" s="176">
        <v>0</v>
      </c>
      <c r="F70" s="176">
        <v>0</v>
      </c>
      <c r="G70" s="176">
        <f>($C$59*$C$61)*'END Jul 2018'!AH47/100</f>
        <v>156.6</v>
      </c>
      <c r="H70" s="176">
        <f>($C$59*$C$62)*'END Jul 2018'!W47/100</f>
        <v>88.2</v>
      </c>
      <c r="I70" s="176">
        <f t="shared" si="34"/>
        <v>682.55000000000007</v>
      </c>
      <c r="J70" s="177">
        <f t="shared" si="35"/>
        <v>2275.2000000000003</v>
      </c>
      <c r="K70" s="178">
        <f t="shared" si="36"/>
        <v>2730.2000000000003</v>
      </c>
      <c r="L70" s="178">
        <f t="shared" si="37"/>
        <v>3003.2200000000007</v>
      </c>
      <c r="M70" s="179">
        <f>'END Jul 2018'!AW47</f>
        <v>0</v>
      </c>
      <c r="N70" s="179">
        <f>'END Jul 2018'!AX47</f>
        <v>0</v>
      </c>
      <c r="O70" s="179">
        <f>'END Jul 2018'!AY47</f>
        <v>25</v>
      </c>
      <c r="P70" s="179">
        <f>'END Jul 2018'!AZ47</f>
        <v>0</v>
      </c>
      <c r="Q70" s="180">
        <f t="shared" si="38"/>
        <v>2730.2000000000003</v>
      </c>
      <c r="R70" s="180">
        <f>(Q70-(Q70*O70/100))</f>
        <v>2047.6500000000003</v>
      </c>
      <c r="S70" s="381">
        <f t="shared" si="39"/>
        <v>3003.2200000000007</v>
      </c>
      <c r="T70" s="381">
        <f t="shared" si="39"/>
        <v>2252.4150000000004</v>
      </c>
      <c r="U70" s="194">
        <f>'END Jul 2018'!BG46</f>
        <v>0</v>
      </c>
      <c r="V70" s="195">
        <f>'END Jul 2018'!BH46</f>
        <v>0</v>
      </c>
    </row>
    <row r="71" spans="1:22" ht="14" x14ac:dyDescent="0.15">
      <c r="A71" s="175" t="str">
        <f>'END Jul 2018'!K48</f>
        <v>Diamond Energy</v>
      </c>
      <c r="B71" s="15" t="str">
        <f>'END Jul 2018'!L48</f>
        <v>Pay on time discount</v>
      </c>
      <c r="C71" s="176">
        <f>91*'END Jul 2018'!M48/100</f>
        <v>95.504500000000007</v>
      </c>
      <c r="D71" s="176">
        <f>IF($C$59*$C$60&gt;='END Jul 2018'!P48,('END Jul 2018'!P48*'END Jul 2018'!N48/100),(($C$59*$C$60)*'END Jul 2018'!N48/100))</f>
        <v>314.10000000000002</v>
      </c>
      <c r="E71" s="176">
        <v>0</v>
      </c>
      <c r="F71" s="176">
        <f>IF(($C$59*$C$60&lt;'END Jul 2018'!P48),(0),($C$59*$C$60-'END Jul 2018'!P48)*'END Jul 2018'!Q48/100)</f>
        <v>0</v>
      </c>
      <c r="G71" s="176">
        <f>($C$59*$C$61)*'END Jul 2018'!AH48/100</f>
        <v>151.03799999999998</v>
      </c>
      <c r="H71" s="176">
        <f>($C$59*$C$62)*'END Jul 2018'!W48/100</f>
        <v>64.44</v>
      </c>
      <c r="I71" s="176">
        <f t="shared" si="34"/>
        <v>625.08249999999998</v>
      </c>
      <c r="J71" s="177">
        <f t="shared" si="35"/>
        <v>2118.3119999999999</v>
      </c>
      <c r="K71" s="178">
        <f t="shared" si="36"/>
        <v>2500.33</v>
      </c>
      <c r="L71" s="178">
        <f t="shared" si="37"/>
        <v>2750.3630000000003</v>
      </c>
      <c r="M71" s="179">
        <f>'END Jul 2018'!AW48</f>
        <v>0</v>
      </c>
      <c r="N71" s="179">
        <f>'END Jul 2018'!AX48</f>
        <v>0</v>
      </c>
      <c r="O71" s="179">
        <f>'END Jul 2018'!AY48</f>
        <v>7</v>
      </c>
      <c r="P71" s="179">
        <f>'END Jul 2018'!AZ48</f>
        <v>0</v>
      </c>
      <c r="Q71" s="180">
        <f t="shared" si="38"/>
        <v>2500.33</v>
      </c>
      <c r="R71" s="180">
        <f>(Q71-(Q71*O71/100))</f>
        <v>2325.3069</v>
      </c>
      <c r="S71" s="381">
        <f t="shared" si="39"/>
        <v>2750.3630000000003</v>
      </c>
      <c r="T71" s="381">
        <f t="shared" si="39"/>
        <v>2557.8375900000001</v>
      </c>
      <c r="U71" s="194">
        <f>'END Jul 2018'!BG47</f>
        <v>0</v>
      </c>
      <c r="V71" s="195">
        <f>'END Jul 2018'!BH47</f>
        <v>0</v>
      </c>
    </row>
    <row r="72" spans="1:22" ht="14" x14ac:dyDescent="0.15">
      <c r="A72" s="175" t="str">
        <f>'END Jul 2018'!K49</f>
        <v>Dodo Power &amp; Gas</v>
      </c>
      <c r="B72" s="15" t="str">
        <f>'END Jul 2018'!L49</f>
        <v>Market offer</v>
      </c>
      <c r="C72" s="176">
        <f>91*'END Jul 2018'!M49/100</f>
        <v>101.82899999999999</v>
      </c>
      <c r="D72" s="176">
        <f>($C$59*$C$60)*'END Jul 2018'!N49/100</f>
        <v>384.75</v>
      </c>
      <c r="E72" s="176">
        <v>0</v>
      </c>
      <c r="F72" s="176">
        <v>0</v>
      </c>
      <c r="G72" s="176">
        <f>($C$59*$C$61)*'END Jul 2018'!AH49/100</f>
        <v>168.48</v>
      </c>
      <c r="H72" s="176">
        <f>($C$59*$C$62)*'END Jul 2018'!W49/100</f>
        <v>67.319999999999993</v>
      </c>
      <c r="I72" s="176">
        <f t="shared" si="34"/>
        <v>722.37899999999991</v>
      </c>
      <c r="J72" s="177">
        <f t="shared" si="35"/>
        <v>2482.1999999999998</v>
      </c>
      <c r="K72" s="178">
        <f t="shared" si="36"/>
        <v>2889.5159999999996</v>
      </c>
      <c r="L72" s="178">
        <f t="shared" si="37"/>
        <v>3178.4675999999999</v>
      </c>
      <c r="M72" s="179">
        <f>'END Jul 2018'!AW49</f>
        <v>0</v>
      </c>
      <c r="N72" s="179">
        <f>'END Jul 2018'!AX49</f>
        <v>0</v>
      </c>
      <c r="O72" s="179">
        <f>'END Jul 2018'!AY49</f>
        <v>0</v>
      </c>
      <c r="P72" s="179">
        <f>'END Jul 2018'!AZ49</f>
        <v>0</v>
      </c>
      <c r="Q72" s="180">
        <f t="shared" si="38"/>
        <v>2889.5159999999996</v>
      </c>
      <c r="R72" s="180">
        <f>Q72</f>
        <v>2889.5159999999996</v>
      </c>
      <c r="S72" s="381">
        <f t="shared" si="39"/>
        <v>3178.4675999999999</v>
      </c>
      <c r="T72" s="381">
        <f t="shared" si="39"/>
        <v>3178.4675999999999</v>
      </c>
      <c r="U72" s="194">
        <f>'END Jul 2018'!BG48</f>
        <v>0</v>
      </c>
      <c r="V72" s="195">
        <f>'END Jul 2018'!BH48</f>
        <v>0</v>
      </c>
    </row>
    <row r="73" spans="1:22" ht="14" x14ac:dyDescent="0.15">
      <c r="A73" s="175" t="str">
        <f>'END Jul 2018'!K50</f>
        <v>EnergyAustralia</v>
      </c>
      <c r="B73" s="15" t="str">
        <f>'END Jul 2018'!L50</f>
        <v>Anytime Saver</v>
      </c>
      <c r="C73" s="176">
        <f>91*'END Jul 2018'!M50/100</f>
        <v>88.452000000000012</v>
      </c>
      <c r="D73" s="176">
        <f>($C$59*$C$60)*'END Jul 2018'!N50/100</f>
        <v>378.45</v>
      </c>
      <c r="E73" s="176">
        <v>0</v>
      </c>
      <c r="F73" s="176">
        <v>0</v>
      </c>
      <c r="G73" s="176">
        <f>($C$59*$C$61)*'END Jul 2018'!AH50/100</f>
        <v>174.31200000000001</v>
      </c>
      <c r="H73" s="176">
        <f>($C$59*$C$62)*'END Jul 2018'!W50/100</f>
        <v>63.9</v>
      </c>
      <c r="I73" s="176">
        <f t="shared" si="34"/>
        <v>705.11399999999992</v>
      </c>
      <c r="J73" s="177">
        <f t="shared" si="35"/>
        <v>2466.6479999999997</v>
      </c>
      <c r="K73" s="178">
        <f t="shared" si="36"/>
        <v>2820.4559999999997</v>
      </c>
      <c r="L73" s="178">
        <f t="shared" si="37"/>
        <v>3102.5016000000001</v>
      </c>
      <c r="M73" s="179">
        <f>'END Jul 2018'!AW50</f>
        <v>0</v>
      </c>
      <c r="N73" s="179">
        <f>'END Jul 2018'!AX50</f>
        <v>28</v>
      </c>
      <c r="O73" s="179">
        <f>'END Jul 2018'!AY50</f>
        <v>0</v>
      </c>
      <c r="P73" s="179">
        <f>'END Jul 2018'!AZ50</f>
        <v>0</v>
      </c>
      <c r="Q73" s="180">
        <f>K73-(J73*N73/100)</f>
        <v>2129.7945599999998</v>
      </c>
      <c r="R73" s="180">
        <f>Q73</f>
        <v>2129.7945599999998</v>
      </c>
      <c r="S73" s="381">
        <f t="shared" si="39"/>
        <v>2342.7740159999998</v>
      </c>
      <c r="T73" s="381">
        <f t="shared" si="39"/>
        <v>2342.7740159999998</v>
      </c>
      <c r="U73" s="194">
        <f>'END Jul 2018'!BG49</f>
        <v>0</v>
      </c>
      <c r="V73" s="195">
        <f>'END Jul 2018'!BH49</f>
        <v>0</v>
      </c>
    </row>
    <row r="74" spans="1:22" ht="14" x14ac:dyDescent="0.15">
      <c r="A74" s="175" t="str">
        <f>'END Jul 2018'!K51</f>
        <v>Mojo Power</v>
      </c>
      <c r="B74" s="15" t="str">
        <f>'END Jul 2018'!L51</f>
        <v>Connect</v>
      </c>
      <c r="C74" s="176">
        <f>91*'END Jul 2018'!M51/100</f>
        <v>152.55239999999998</v>
      </c>
      <c r="D74" s="176">
        <f>($C$59*$C$60)*'END Jul 2018'!N51/100</f>
        <v>306.72000000000003</v>
      </c>
      <c r="E74" s="176">
        <v>0</v>
      </c>
      <c r="F74" s="176">
        <v>0</v>
      </c>
      <c r="G74" s="176">
        <f>($C$59*$C$61)*'END Jul 2018'!AH51/100</f>
        <v>137.69999999999999</v>
      </c>
      <c r="H74" s="176">
        <f>($C$59*$C$62)*'END Jul 2018'!W51/100</f>
        <v>59.867999999999995</v>
      </c>
      <c r="I74" s="176">
        <f t="shared" si="34"/>
        <v>656.84040000000005</v>
      </c>
      <c r="J74" s="177">
        <f t="shared" si="35"/>
        <v>2017.1520000000003</v>
      </c>
      <c r="K74" s="178">
        <f t="shared" si="36"/>
        <v>2627.3616000000002</v>
      </c>
      <c r="L74" s="178">
        <f t="shared" si="37"/>
        <v>2890.0977600000006</v>
      </c>
      <c r="M74" s="179">
        <f>'END Jul 2018'!AW51</f>
        <v>0</v>
      </c>
      <c r="N74" s="179">
        <f>'END Jul 2018'!AX51</f>
        <v>0</v>
      </c>
      <c r="O74" s="179">
        <f>'END Jul 2018'!AY51</f>
        <v>0</v>
      </c>
      <c r="P74" s="179">
        <f>'END Jul 2018'!AZ51</f>
        <v>0</v>
      </c>
      <c r="Q74" s="180">
        <f t="shared" ref="Q74:Q77" si="40">K74</f>
        <v>2627.3616000000002</v>
      </c>
      <c r="R74" s="180">
        <f>Q74</f>
        <v>2627.3616000000002</v>
      </c>
      <c r="S74" s="381">
        <f t="shared" si="39"/>
        <v>2890.0977600000006</v>
      </c>
      <c r="T74" s="381">
        <f t="shared" si="39"/>
        <v>2890.0977600000006</v>
      </c>
      <c r="U74" s="194">
        <f>'END Jul 2018'!BG50</f>
        <v>0</v>
      </c>
      <c r="V74" s="195">
        <f>'END Jul 2018'!BH50</f>
        <v>0</v>
      </c>
    </row>
    <row r="75" spans="1:22" ht="14" x14ac:dyDescent="0.15">
      <c r="A75" s="175" t="str">
        <f>'END Jul 2018'!K52</f>
        <v>Momentum Energy</v>
      </c>
      <c r="B75" s="15" t="str">
        <f>'END Jul 2018'!L52</f>
        <v>SmilePower</v>
      </c>
      <c r="C75" s="176">
        <f>91*'END Jul 2018'!M52/100</f>
        <v>88.515699999999995</v>
      </c>
      <c r="D75" s="176">
        <f>IF($C$59*$C$60&gt;='END Jul 2018'!P52,('END Jul 2018'!P52*'END Jul 2018'!N52/100),(($C$59*$C$60)*'END Jul 2018'!N52/100))</f>
        <v>239.22</v>
      </c>
      <c r="E75" s="176">
        <v>0</v>
      </c>
      <c r="F75" s="176">
        <f>IF(($C$59*$C$60&lt;'END Jul 2018'!P52),(0),($C$59*$C$60-'END Jul 2018'!P52)*'END Jul 2018'!Q52/100)</f>
        <v>117.21</v>
      </c>
      <c r="G75" s="176">
        <f>($C$59*$C$61)*'END Jul 2018'!AH52/100</f>
        <v>170.91</v>
      </c>
      <c r="H75" s="176">
        <f>($C$59*$C$62)*'END Jul 2018'!W52/100</f>
        <v>60.839999999999989</v>
      </c>
      <c r="I75" s="176">
        <f t="shared" ref="I75:I76" si="41">SUM(C75:H75)</f>
        <v>676.69569999999999</v>
      </c>
      <c r="J75" s="177">
        <f t="shared" si="35"/>
        <v>2352.7199999999998</v>
      </c>
      <c r="K75" s="178">
        <f t="shared" si="36"/>
        <v>2706.7828</v>
      </c>
      <c r="L75" s="178">
        <f t="shared" si="37"/>
        <v>2977.46108</v>
      </c>
      <c r="M75" s="179">
        <f>'END Jul 2018'!AW52</f>
        <v>0</v>
      </c>
      <c r="N75" s="179">
        <f>'END Jul 2018'!AX52</f>
        <v>0</v>
      </c>
      <c r="O75" s="179">
        <f>'END Jul 2018'!AY52</f>
        <v>0</v>
      </c>
      <c r="P75" s="179">
        <f>'END Jul 2018'!AZ52</f>
        <v>0</v>
      </c>
      <c r="Q75" s="180">
        <f t="shared" si="40"/>
        <v>2706.7828</v>
      </c>
      <c r="R75" s="180">
        <f>Q75</f>
        <v>2706.7828</v>
      </c>
      <c r="S75" s="381">
        <f t="shared" si="39"/>
        <v>2977.46108</v>
      </c>
      <c r="T75" s="381">
        <f t="shared" si="39"/>
        <v>2977.46108</v>
      </c>
      <c r="U75" s="194">
        <f>'END Jul 2018'!BG51</f>
        <v>0</v>
      </c>
      <c r="V75" s="195">
        <f>'END Jul 2018'!BH51</f>
        <v>0</v>
      </c>
    </row>
    <row r="76" spans="1:22" ht="14" x14ac:dyDescent="0.15">
      <c r="A76" s="175" t="str">
        <f>'END Jul 2018'!K53</f>
        <v>Origin Energy</v>
      </c>
      <c r="B76" s="15" t="str">
        <f>'END Jul 2018'!L53</f>
        <v>Saver</v>
      </c>
      <c r="C76" s="176">
        <f>91*'END Jul 2018'!M53/100</f>
        <v>90.772499999999994</v>
      </c>
      <c r="D76" s="176">
        <f>($C$59*$C$60)*'END Jul 2018'!N53/100</f>
        <v>368.82</v>
      </c>
      <c r="E76" s="176">
        <v>0</v>
      </c>
      <c r="F76" s="176">
        <v>0</v>
      </c>
      <c r="G76" s="176">
        <f>($C$59*$C$61)*'END Jul 2018'!AH53/100</f>
        <v>180.84600000000003</v>
      </c>
      <c r="H76" s="176">
        <f>($C$59*$C$62)*'END Jul 2018'!W53/100</f>
        <v>64.367999999999995</v>
      </c>
      <c r="I76" s="176">
        <f t="shared" si="41"/>
        <v>704.80649999999991</v>
      </c>
      <c r="J76" s="177">
        <f t="shared" si="35"/>
        <v>2456.1359999999995</v>
      </c>
      <c r="K76" s="178">
        <f t="shared" si="36"/>
        <v>2819.2259999999997</v>
      </c>
      <c r="L76" s="178">
        <f t="shared" si="37"/>
        <v>3101.1486</v>
      </c>
      <c r="M76" s="179">
        <f>'END Jul 2018'!AW53</f>
        <v>0</v>
      </c>
      <c r="N76" s="179">
        <f>'END Jul 2018'!AX53</f>
        <v>0</v>
      </c>
      <c r="O76" s="179">
        <f>'END Jul 2018'!AY53</f>
        <v>0</v>
      </c>
      <c r="P76" s="179">
        <f>'END Jul 2018'!AZ53</f>
        <v>13</v>
      </c>
      <c r="Q76" s="180">
        <f t="shared" si="40"/>
        <v>2819.2259999999997</v>
      </c>
      <c r="R76" s="180">
        <f>(Q76-(J76*P76/100))</f>
        <v>2499.92832</v>
      </c>
      <c r="S76" s="381">
        <f t="shared" si="39"/>
        <v>3101.1486</v>
      </c>
      <c r="T76" s="381">
        <f t="shared" si="39"/>
        <v>2749.9211520000003</v>
      </c>
      <c r="U76" s="194">
        <f>'END Jul 2018'!BG52</f>
        <v>0</v>
      </c>
      <c r="V76" s="195">
        <f>'END Jul 2018'!BH52</f>
        <v>0</v>
      </c>
    </row>
    <row r="77" spans="1:22" ht="14" x14ac:dyDescent="0.15">
      <c r="A77" s="175" t="str">
        <f>'END Jul 2018'!K54</f>
        <v>Powerdirect</v>
      </c>
      <c r="B77" s="15" t="str">
        <f>'END Jul 2018'!L54</f>
        <v>Market offer</v>
      </c>
      <c r="C77" s="176">
        <f>91*'END Jul 2018'!M54/100</f>
        <v>80.989999999999995</v>
      </c>
      <c r="D77" s="176">
        <f>($C$59*$C$60)*'END Jul 2018'!N54/100</f>
        <v>341.28</v>
      </c>
      <c r="E77" s="176">
        <v>0</v>
      </c>
      <c r="F77" s="176">
        <v>0</v>
      </c>
      <c r="G77" s="176">
        <f>($C$59*$C$61)*'END Jul 2018'!AH54/100</f>
        <v>172.47600000000003</v>
      </c>
      <c r="H77" s="176">
        <f>($C$59*$C$62)*'END Jul 2018'!W54/100</f>
        <v>57.491999999999997</v>
      </c>
      <c r="I77" s="176">
        <f t="shared" ref="I77:I80" si="42">SUM(C77:H77)</f>
        <v>652.23799999999994</v>
      </c>
      <c r="J77" s="177">
        <f t="shared" si="35"/>
        <v>2284.9919999999997</v>
      </c>
      <c r="K77" s="178">
        <f t="shared" si="36"/>
        <v>2608.9519999999998</v>
      </c>
      <c r="L77" s="178">
        <f t="shared" si="37"/>
        <v>2869.8472000000002</v>
      </c>
      <c r="M77" s="179">
        <f>'END Jul 2018'!AW54</f>
        <v>0</v>
      </c>
      <c r="N77" s="179">
        <f>'END Jul 2018'!AX54</f>
        <v>0</v>
      </c>
      <c r="O77" s="179">
        <f>'END Jul 2018'!AY54</f>
        <v>0</v>
      </c>
      <c r="P77" s="179">
        <f>'END Jul 2018'!AZ54</f>
        <v>25</v>
      </c>
      <c r="Q77" s="180">
        <f t="shared" si="40"/>
        <v>2608.9519999999998</v>
      </c>
      <c r="R77" s="180">
        <f>(Q77-(J77*P77/100))</f>
        <v>2037.7039999999997</v>
      </c>
      <c r="S77" s="381">
        <f t="shared" si="39"/>
        <v>2869.8472000000002</v>
      </c>
      <c r="T77" s="381">
        <f t="shared" si="39"/>
        <v>2241.4744000000001</v>
      </c>
      <c r="U77" s="194">
        <f>'END Jul 2018'!BG53</f>
        <v>0</v>
      </c>
      <c r="V77" s="195">
        <f>'END Jul 2018'!BH53</f>
        <v>0</v>
      </c>
    </row>
    <row r="78" spans="1:22" ht="14" x14ac:dyDescent="0.15">
      <c r="A78" s="175" t="str">
        <f>'END Jul 2018'!K55</f>
        <v>Powershop</v>
      </c>
      <c r="B78" s="15" t="str">
        <f>'END Jul 2018'!L55</f>
        <v>Power Saver</v>
      </c>
      <c r="C78" s="176">
        <f>91*'END Jul 2018'!M55/100</f>
        <v>95.677399999999992</v>
      </c>
      <c r="D78" s="176">
        <f>($C$59*$C$60)*'END Jul 2018'!N55/100</f>
        <v>268.74</v>
      </c>
      <c r="E78" s="176">
        <v>0</v>
      </c>
      <c r="F78" s="176">
        <v>0</v>
      </c>
      <c r="G78" s="176">
        <f>($C$59*$C$61)*'END Jul 2018'!AH55/100</f>
        <v>138.29399999999998</v>
      </c>
      <c r="H78" s="176">
        <f>($C$59*$C$62)*'END Jul 2018'!W55/100</f>
        <v>80.639999999999986</v>
      </c>
      <c r="I78" s="176">
        <f t="shared" si="42"/>
        <v>583.35140000000001</v>
      </c>
      <c r="J78" s="177">
        <f t="shared" si="35"/>
        <v>1950.6960000000001</v>
      </c>
      <c r="K78" s="178">
        <f t="shared" si="36"/>
        <v>2333.4056</v>
      </c>
      <c r="L78" s="178">
        <f t="shared" si="37"/>
        <v>2566.7461600000001</v>
      </c>
      <c r="M78" s="179">
        <f>'END Jul 2018'!AW55</f>
        <v>0</v>
      </c>
      <c r="N78" s="179">
        <f>'END Jul 2018'!AX55</f>
        <v>0</v>
      </c>
      <c r="O78" s="179">
        <f>'END Jul 2018'!AY55</f>
        <v>12</v>
      </c>
      <c r="P78" s="179">
        <f>'END Jul 2018'!AZ55</f>
        <v>0</v>
      </c>
      <c r="Q78" s="180">
        <f>K78-(K78*M78/100)</f>
        <v>2333.4056</v>
      </c>
      <c r="R78" s="180">
        <f>(Q78-(Q78*O78/100))</f>
        <v>2053.3969280000001</v>
      </c>
      <c r="S78" s="381">
        <f t="shared" si="39"/>
        <v>2566.7461600000001</v>
      </c>
      <c r="T78" s="381">
        <f t="shared" si="39"/>
        <v>2258.7366208000003</v>
      </c>
      <c r="U78" s="194">
        <f>'END Jul 2018'!BG54</f>
        <v>0</v>
      </c>
      <c r="V78" s="195">
        <f>'END Jul 2018'!BH54</f>
        <v>0</v>
      </c>
    </row>
    <row r="79" spans="1:22" ht="14" x14ac:dyDescent="0.15">
      <c r="A79" s="175" t="str">
        <f>'END Jul 2018'!K56</f>
        <v>Red Energy</v>
      </c>
      <c r="B79" s="15" t="str">
        <f>'END Jul 2018'!L56</f>
        <v>Living Energy Saver</v>
      </c>
      <c r="C79" s="176">
        <f>91*'END Jul 2018'!M56/100</f>
        <v>86.45</v>
      </c>
      <c r="D79" s="176">
        <f>($C$59*$C$60)*'END Jul 2018'!N56/100</f>
        <v>324</v>
      </c>
      <c r="E79" s="176">
        <v>0</v>
      </c>
      <c r="F79" s="176">
        <v>0</v>
      </c>
      <c r="G79" s="176">
        <f>($C$59*$C$61)*'END Jul 2018'!AH56/100</f>
        <v>159.30000000000001</v>
      </c>
      <c r="H79" s="176">
        <f>($C$59*$C$62)*'END Jul 2018'!W56/100</f>
        <v>57.6</v>
      </c>
      <c r="I79" s="176">
        <f t="shared" si="42"/>
        <v>627.35</v>
      </c>
      <c r="J79" s="177">
        <f t="shared" si="35"/>
        <v>2163.6</v>
      </c>
      <c r="K79" s="178">
        <f t="shared" si="36"/>
        <v>2509.4</v>
      </c>
      <c r="L79" s="178">
        <f t="shared" si="37"/>
        <v>2760.34</v>
      </c>
      <c r="M79" s="179">
        <f>'END Jul 2018'!AW56</f>
        <v>0</v>
      </c>
      <c r="N79" s="179">
        <f>'END Jul 2018'!AX56</f>
        <v>0</v>
      </c>
      <c r="O79" s="179">
        <f>'END Jul 2018'!AY56</f>
        <v>10</v>
      </c>
      <c r="P79" s="179">
        <f>'END Jul 2018'!AZ56</f>
        <v>0</v>
      </c>
      <c r="Q79" s="180">
        <f t="shared" ref="Q79:Q84" si="43">K79</f>
        <v>2509.4</v>
      </c>
      <c r="R79" s="180">
        <f>(Q79-(Q79*O79/100))</f>
        <v>2258.46</v>
      </c>
      <c r="S79" s="381">
        <f t="shared" si="39"/>
        <v>2760.34</v>
      </c>
      <c r="T79" s="381">
        <f t="shared" si="39"/>
        <v>2484.306</v>
      </c>
      <c r="U79" s="194">
        <f>'END Jul 2018'!BG55</f>
        <v>0</v>
      </c>
      <c r="V79" s="195">
        <f>'END Jul 2018'!BH55</f>
        <v>0</v>
      </c>
    </row>
    <row r="80" spans="1:22" ht="14" x14ac:dyDescent="0.15">
      <c r="A80" s="175" t="str">
        <f>'END Jul 2018'!K57</f>
        <v>Simply Energy</v>
      </c>
      <c r="B80" s="15" t="str">
        <f>'END Jul 2018'!L57</f>
        <v>Plus</v>
      </c>
      <c r="C80" s="176">
        <f>91*'END Jul 2018'!M57/100</f>
        <v>81.226600000000005</v>
      </c>
      <c r="D80" s="176">
        <f>($C$59*$C$60)*'END Jul 2018'!N57/100</f>
        <v>349.92</v>
      </c>
      <c r="E80" s="176">
        <v>0</v>
      </c>
      <c r="F80" s="176">
        <v>0</v>
      </c>
      <c r="G80" s="176">
        <f>($C$59*$C$61)*'END Jul 2018'!AH57/100</f>
        <v>153.36000000000001</v>
      </c>
      <c r="H80" s="176">
        <f>($C$59*$C$62)*'END Jul 2018'!W57/100</f>
        <v>65.951999999999998</v>
      </c>
      <c r="I80" s="176">
        <f t="shared" si="42"/>
        <v>650.45860000000005</v>
      </c>
      <c r="J80" s="177">
        <f t="shared" si="35"/>
        <v>2276.9280000000003</v>
      </c>
      <c r="K80" s="178">
        <f t="shared" si="36"/>
        <v>2601.8344000000002</v>
      </c>
      <c r="L80" s="178">
        <f t="shared" si="37"/>
        <v>2862.0178400000004</v>
      </c>
      <c r="M80" s="179">
        <f>'END Jul 2018'!AW57</f>
        <v>0</v>
      </c>
      <c r="N80" s="179">
        <f>'END Jul 2018'!AX57</f>
        <v>0</v>
      </c>
      <c r="O80" s="179">
        <f>'END Jul 2018'!AY57</f>
        <v>0</v>
      </c>
      <c r="P80" s="179">
        <f>'END Jul 2018'!AZ57</f>
        <v>18</v>
      </c>
      <c r="Q80" s="180">
        <f t="shared" si="43"/>
        <v>2601.8344000000002</v>
      </c>
      <c r="R80" s="180">
        <f>(Q80-(J80*P80/100))</f>
        <v>2191.9873600000001</v>
      </c>
      <c r="S80" s="381">
        <f t="shared" si="39"/>
        <v>2862.0178400000004</v>
      </c>
      <c r="T80" s="381">
        <f t="shared" si="39"/>
        <v>2411.1860960000004</v>
      </c>
      <c r="U80" s="194">
        <f>'END Jul 2018'!BG56</f>
        <v>0</v>
      </c>
      <c r="V80" s="195">
        <f>'END Jul 2018'!BH56</f>
        <v>0</v>
      </c>
    </row>
    <row r="81" spans="1:22" ht="14" x14ac:dyDescent="0.15">
      <c r="A81" s="175" t="str">
        <f>'END Jul 2018'!K58</f>
        <v>Sumo Power</v>
      </c>
      <c r="B81" s="15" t="str">
        <f>'END Jul 2018'!L58</f>
        <v xml:space="preserve">Pay on time </v>
      </c>
      <c r="C81" s="176">
        <f>91*'END Jul 2018'!M58/100</f>
        <v>115.52632</v>
      </c>
      <c r="D81" s="176">
        <f>($C$59*$C$60)*'END Jul 2018'!N58/100</f>
        <v>333.9</v>
      </c>
      <c r="E81" s="176">
        <v>0</v>
      </c>
      <c r="F81" s="176">
        <v>0</v>
      </c>
      <c r="G81" s="176">
        <f>($C$59*$C$61)*'END Jul 2018'!AH58/100</f>
        <v>163.08000000000001</v>
      </c>
      <c r="H81" s="176">
        <f>($C$59*$C$62)*'END Jul 2018'!W58/100</f>
        <v>54.9</v>
      </c>
      <c r="I81" s="176">
        <f t="shared" ref="I81:I84" si="44">SUM(C81:H81)</f>
        <v>667.40631999999994</v>
      </c>
      <c r="J81" s="177">
        <f t="shared" ref="J81:J84" si="45">(I81-C81)*4</f>
        <v>2207.5199999999995</v>
      </c>
      <c r="K81" s="178">
        <f t="shared" ref="K81:K84" si="46">I81*4</f>
        <v>2669.6252799999997</v>
      </c>
      <c r="L81" s="178">
        <f t="shared" si="37"/>
        <v>2936.5878079999998</v>
      </c>
      <c r="M81" s="179">
        <f>'END Jul 2018'!AW58</f>
        <v>0</v>
      </c>
      <c r="N81" s="179">
        <f>'END Jul 2018'!AX58</f>
        <v>0</v>
      </c>
      <c r="O81" s="179">
        <f>'END Jul 2018'!AY58</f>
        <v>0</v>
      </c>
      <c r="P81" s="179">
        <f>'END Jul 2018'!AZ58</f>
        <v>27</v>
      </c>
      <c r="Q81" s="180">
        <f t="shared" si="43"/>
        <v>2669.6252799999997</v>
      </c>
      <c r="R81" s="180">
        <f>(Q81-(J81*P81/100))</f>
        <v>2073.5948799999996</v>
      </c>
      <c r="S81" s="381">
        <f t="shared" ref="S81" si="47">K81*1.1</f>
        <v>2936.5878079999998</v>
      </c>
      <c r="T81" s="381">
        <f t="shared" si="39"/>
        <v>2280.9543679999997</v>
      </c>
      <c r="U81" s="194">
        <f>'END Jul 2018'!BG57</f>
        <v>0</v>
      </c>
      <c r="V81" s="195">
        <f>'END Jul 2018'!BH57</f>
        <v>0</v>
      </c>
    </row>
    <row r="82" spans="1:22" ht="14" x14ac:dyDescent="0.15">
      <c r="A82" s="175" t="str">
        <f>'END Jul 2018'!K59</f>
        <v>1st Energy</v>
      </c>
      <c r="B82" s="15" t="str">
        <f>'END Jul 2018'!L59</f>
        <v>Market offer</v>
      </c>
      <c r="C82" s="176">
        <f>91*'END Jul 2018'!M59/100</f>
        <v>101.6925</v>
      </c>
      <c r="D82" s="176">
        <f>($C$59*$C$60)*'END Jul 2018'!N59/100</f>
        <v>369.54</v>
      </c>
      <c r="E82" s="176">
        <v>0</v>
      </c>
      <c r="F82" s="176">
        <v>0</v>
      </c>
      <c r="G82" s="176">
        <f>($C$59*$C$61)*'END Jul 2018'!AH59/100</f>
        <v>181.71</v>
      </c>
      <c r="H82" s="176">
        <f>($C$59*$C$62)*'END Jul 2018'!W59/100</f>
        <v>58.967999999999989</v>
      </c>
      <c r="I82" s="176">
        <f t="shared" si="44"/>
        <v>711.91049999999996</v>
      </c>
      <c r="J82" s="177">
        <f t="shared" si="45"/>
        <v>2440.8719999999998</v>
      </c>
      <c r="K82" s="178">
        <f t="shared" si="46"/>
        <v>2847.6419999999998</v>
      </c>
      <c r="L82" s="178">
        <f t="shared" si="37"/>
        <v>3132.4061999999999</v>
      </c>
      <c r="M82" s="179">
        <f>'END Jul 2018'!AW59</f>
        <v>0</v>
      </c>
      <c r="N82" s="179">
        <f>'END Jul 2018'!AX59</f>
        <v>0</v>
      </c>
      <c r="O82" s="179">
        <f>'END Jul 2018'!AY59</f>
        <v>0</v>
      </c>
      <c r="P82" s="179">
        <f>'END Jul 2018'!AZ59</f>
        <v>22</v>
      </c>
      <c r="Q82" s="180">
        <f t="shared" si="43"/>
        <v>2847.6419999999998</v>
      </c>
      <c r="R82" s="180">
        <f>(Q82-(J82*P82/100))</f>
        <v>2310.6501600000001</v>
      </c>
      <c r="S82" s="381">
        <f t="shared" ref="S82:S84" si="48">K82*1.1</f>
        <v>3132.4061999999999</v>
      </c>
      <c r="T82" s="381">
        <f t="shared" ref="T82:T84" si="49">R82*1.1</f>
        <v>2541.7151760000002</v>
      </c>
      <c r="U82" s="194">
        <f>'END Jul 2018'!BG58</f>
        <v>0</v>
      </c>
      <c r="V82" s="195">
        <f>'END Jul 2018'!BH58</f>
        <v>0</v>
      </c>
    </row>
    <row r="83" spans="1:22" ht="14" x14ac:dyDescent="0.15">
      <c r="A83" s="175" t="str">
        <f>'END Jul 2018'!K60</f>
        <v>Amaysim</v>
      </c>
      <c r="B83" s="15" t="str">
        <f>'END Jul 2018'!L60</f>
        <v>Electricity 2</v>
      </c>
      <c r="C83" s="176">
        <f>91*'END Jul 2018'!M60/100</f>
        <v>85.54</v>
      </c>
      <c r="D83" s="176">
        <f>($C$59*$C$60)*'END Jul 2018'!N60/100</f>
        <v>418.5</v>
      </c>
      <c r="E83" s="176">
        <v>0</v>
      </c>
      <c r="F83" s="176">
        <v>0</v>
      </c>
      <c r="G83" s="176">
        <f>($C$59*$C$61)*'END Jul 2018'!AH60/100</f>
        <v>216.54</v>
      </c>
      <c r="H83" s="176">
        <f>($C$59*$C$62)*'END Jul 2018'!W60/100</f>
        <v>115.2</v>
      </c>
      <c r="I83" s="176">
        <f t="shared" si="44"/>
        <v>835.78000000000009</v>
      </c>
      <c r="J83" s="177">
        <f t="shared" si="45"/>
        <v>3000.9600000000005</v>
      </c>
      <c r="K83" s="178">
        <f t="shared" si="46"/>
        <v>3343.1200000000003</v>
      </c>
      <c r="L83" s="178">
        <f t="shared" si="37"/>
        <v>3677.4320000000007</v>
      </c>
      <c r="M83" s="179">
        <f>'END Jul 2018'!AW60</f>
        <v>0</v>
      </c>
      <c r="N83" s="179">
        <f>'END Jul 2018'!AX60</f>
        <v>0</v>
      </c>
      <c r="O83" s="179">
        <f>'END Jul 2018'!AY60</f>
        <v>40</v>
      </c>
      <c r="P83" s="179">
        <f>'END Jul 2018'!AZ60</f>
        <v>0</v>
      </c>
      <c r="Q83" s="180">
        <f t="shared" si="43"/>
        <v>3343.1200000000003</v>
      </c>
      <c r="R83" s="180">
        <f>(Q83-(Q83*O83/100))</f>
        <v>2005.8720000000001</v>
      </c>
      <c r="S83" s="381">
        <f t="shared" si="48"/>
        <v>3677.4320000000007</v>
      </c>
      <c r="T83" s="381">
        <f t="shared" si="49"/>
        <v>2206.4592000000002</v>
      </c>
      <c r="U83" s="194">
        <f>'END Jul 2018'!BG59</f>
        <v>0</v>
      </c>
      <c r="V83" s="195">
        <f>'END Jul 2018'!BH59</f>
        <v>0</v>
      </c>
    </row>
    <row r="84" spans="1:22" ht="15" thickBot="1" x14ac:dyDescent="0.2">
      <c r="A84" s="184" t="str">
        <f>'END Jul 2018'!K61</f>
        <v>Q Energy</v>
      </c>
      <c r="B84" s="185" t="str">
        <f>'END Jul 2018'!L61</f>
        <v>Flexi Saver Home</v>
      </c>
      <c r="C84" s="186">
        <f>91*'END Jul 2018'!M61/100</f>
        <v>80.534999999999997</v>
      </c>
      <c r="D84" s="186">
        <f>($C$59*$C$60)*'END Jul 2018'!N61/100</f>
        <v>264.096</v>
      </c>
      <c r="E84" s="186">
        <v>0</v>
      </c>
      <c r="F84" s="186">
        <v>0</v>
      </c>
      <c r="G84" s="186">
        <f>($C$59*$C$61)*'END Jul 2018'!AH61/100</f>
        <v>133.434</v>
      </c>
      <c r="H84" s="186">
        <f>($C$59*$C$62)*'END Jul 2018'!W61/100</f>
        <v>44.478000000000002</v>
      </c>
      <c r="I84" s="186">
        <f t="shared" si="44"/>
        <v>522.54299999999989</v>
      </c>
      <c r="J84" s="187">
        <f t="shared" si="45"/>
        <v>1768.0319999999997</v>
      </c>
      <c r="K84" s="188">
        <f t="shared" si="46"/>
        <v>2090.1719999999996</v>
      </c>
      <c r="L84" s="188">
        <f t="shared" si="37"/>
        <v>2299.1891999999998</v>
      </c>
      <c r="M84" s="189">
        <f>'END Jul 2018'!AW61</f>
        <v>0</v>
      </c>
      <c r="N84" s="189">
        <f>'END Jul 2018'!AX61</f>
        <v>0</v>
      </c>
      <c r="O84" s="189">
        <f>'END Jul 2018'!AY61</f>
        <v>0</v>
      </c>
      <c r="P84" s="189">
        <f>'END Jul 2018'!AZ61</f>
        <v>0</v>
      </c>
      <c r="Q84" s="190">
        <f t="shared" si="43"/>
        <v>2090.1719999999996</v>
      </c>
      <c r="R84" s="190">
        <f>Q84</f>
        <v>2090.1719999999996</v>
      </c>
      <c r="S84" s="382">
        <f t="shared" si="48"/>
        <v>2299.1891999999998</v>
      </c>
      <c r="T84" s="382">
        <f t="shared" si="49"/>
        <v>2299.1891999999998</v>
      </c>
      <c r="U84" s="196">
        <f>'END Jul 2018'!BG60</f>
        <v>0</v>
      </c>
      <c r="V84" s="197">
        <f>'END Jul 2018'!BH60</f>
        <v>0</v>
      </c>
    </row>
  </sheetData>
  <sheetProtection algorithmName="SHA-512" hashValue="bQwh4hyN1Vcnm6cdsZ7PVK2hoJTIWxErudeZ+gVTwII9fLI7DxHwsBZcaSo3mq6uCCoIRkQ5ZWXIlcKwsMDE7w==" saltValue="WGYTVqoGMVd07IW1x7jUQg==" spinCount="100000" sheet="1" objects="1" scenarios="1"/>
  <pageMargins left="0.75" right="0.75" top="1" bottom="1" header="0.5" footer="0.5"/>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B562B4-7286-A94F-B1F8-7752EADC0B7A}">
  <sheetPr codeName="Sheet64"/>
  <dimension ref="A1:ADO7705"/>
  <sheetViews>
    <sheetView tabSelected="1" workbookViewId="0">
      <selection activeCell="C5" sqref="C5"/>
    </sheetView>
  </sheetViews>
  <sheetFormatPr baseColWidth="10" defaultRowHeight="14" x14ac:dyDescent="0.15"/>
  <cols>
    <col min="1" max="2" width="20.33203125" style="318" customWidth="1"/>
    <col min="3" max="9" width="12.1640625" style="318" customWidth="1"/>
    <col min="10" max="10" width="12.6640625" style="318" hidden="1" customWidth="1"/>
    <col min="11" max="11" width="12.1640625" style="318" hidden="1" customWidth="1"/>
    <col min="12" max="16" width="12.1640625" style="318" customWidth="1"/>
    <col min="17" max="17" width="19.1640625" style="318" hidden="1" customWidth="1"/>
    <col min="18" max="20" width="12.1640625" style="318" hidden="1" customWidth="1"/>
    <col min="21" max="22" width="12.1640625" style="318" customWidth="1"/>
    <col min="796" max="16384" width="10.83203125" style="318"/>
  </cols>
  <sheetData>
    <row r="1" spans="1:41" customFormat="1" ht="13" x14ac:dyDescent="0.15">
      <c r="A1" s="465" t="s">
        <v>1361</v>
      </c>
      <c r="B1" s="465"/>
      <c r="C1" s="465"/>
      <c r="D1" s="465"/>
      <c r="E1" s="465"/>
      <c r="F1" s="465"/>
      <c r="G1" s="465"/>
      <c r="H1" s="465"/>
      <c r="I1" s="465"/>
      <c r="J1" s="465"/>
      <c r="K1" s="465"/>
      <c r="L1" s="465"/>
      <c r="M1" s="465"/>
      <c r="N1" s="465"/>
      <c r="O1" s="465"/>
      <c r="P1" s="465"/>
      <c r="Q1" s="465"/>
      <c r="R1" s="465"/>
      <c r="S1" s="465"/>
      <c r="T1" s="465"/>
      <c r="U1" s="465"/>
      <c r="V1" s="465"/>
      <c r="W1" s="465"/>
      <c r="X1" s="465"/>
      <c r="Y1" s="465"/>
      <c r="Z1" s="465"/>
      <c r="AA1" s="465"/>
      <c r="AB1" s="465"/>
      <c r="AC1" s="465"/>
      <c r="AD1" s="465"/>
      <c r="AE1" s="465"/>
      <c r="AF1" s="465"/>
      <c r="AG1" s="465"/>
      <c r="AH1" s="465"/>
      <c r="AI1" s="465"/>
      <c r="AJ1" s="465"/>
      <c r="AK1" s="465"/>
      <c r="AL1" s="465"/>
      <c r="AM1" s="465"/>
      <c r="AN1" s="465"/>
      <c r="AO1" s="465"/>
    </row>
    <row r="2" spans="1:41" customFormat="1" ht="13" x14ac:dyDescent="0.15">
      <c r="A2" s="466" t="s">
        <v>1362</v>
      </c>
      <c r="B2" s="465"/>
      <c r="C2" s="465"/>
      <c r="D2" s="465"/>
      <c r="E2" s="465"/>
      <c r="F2" s="465"/>
      <c r="G2" s="465"/>
      <c r="H2" s="465"/>
      <c r="I2" s="465"/>
      <c r="J2" s="465"/>
      <c r="K2" s="465"/>
      <c r="L2" s="465"/>
      <c r="M2" s="465"/>
      <c r="N2" s="465"/>
      <c r="O2" s="465"/>
      <c r="P2" s="465"/>
      <c r="Q2" s="465"/>
      <c r="R2" s="465"/>
      <c r="S2" s="465"/>
      <c r="T2" s="465"/>
      <c r="U2" s="465"/>
      <c r="V2" s="465"/>
      <c r="W2" s="465"/>
      <c r="X2" s="465"/>
      <c r="Y2" s="465"/>
      <c r="Z2" s="465"/>
      <c r="AA2" s="465"/>
      <c r="AB2" s="465"/>
      <c r="AC2" s="465"/>
      <c r="AD2" s="465"/>
      <c r="AE2" s="465"/>
      <c r="AF2" s="465"/>
      <c r="AG2" s="465"/>
      <c r="AH2" s="465"/>
      <c r="AI2" s="465"/>
      <c r="AJ2" s="465"/>
      <c r="AK2" s="465"/>
      <c r="AL2" s="465"/>
      <c r="AM2" s="465"/>
      <c r="AN2" s="465"/>
      <c r="AO2" s="465"/>
    </row>
    <row r="3" spans="1:41" customFormat="1" thickBot="1" x14ac:dyDescent="0.2">
      <c r="A3" s="465"/>
      <c r="B3" s="465"/>
      <c r="C3" s="465"/>
      <c r="D3" s="465"/>
      <c r="E3" s="465"/>
      <c r="F3" s="465"/>
      <c r="G3" s="465"/>
      <c r="H3" s="465"/>
      <c r="I3" s="465"/>
      <c r="J3" s="465"/>
      <c r="K3" s="465"/>
      <c r="L3" s="465"/>
      <c r="M3" s="465"/>
      <c r="N3" s="465"/>
      <c r="O3" s="465"/>
      <c r="P3" s="465"/>
      <c r="Q3" s="465"/>
      <c r="R3" s="465"/>
      <c r="S3" s="465"/>
      <c r="T3" s="465"/>
      <c r="U3" s="465"/>
      <c r="V3" s="465"/>
      <c r="W3" s="465"/>
      <c r="X3" s="465"/>
      <c r="Y3" s="465"/>
      <c r="Z3" s="465"/>
      <c r="AA3" s="465"/>
      <c r="AB3" s="465"/>
      <c r="AC3" s="465"/>
      <c r="AD3" s="465"/>
      <c r="AE3" s="465"/>
      <c r="AF3" s="465"/>
      <c r="AG3" s="465"/>
      <c r="AH3" s="465"/>
      <c r="AI3" s="465"/>
      <c r="AJ3" s="465"/>
      <c r="AK3" s="465"/>
      <c r="AL3" s="465"/>
      <c r="AM3" s="465"/>
      <c r="AN3" s="465"/>
      <c r="AO3" s="465"/>
    </row>
    <row r="4" spans="1:41" x14ac:dyDescent="0.15">
      <c r="A4" s="166" t="s">
        <v>639</v>
      </c>
      <c r="B4" s="167"/>
      <c r="C4" s="167"/>
      <c r="D4" s="167"/>
      <c r="E4" s="167"/>
      <c r="F4" s="167"/>
      <c r="G4" s="167"/>
      <c r="H4" s="167"/>
      <c r="I4" s="167"/>
      <c r="J4" s="167"/>
      <c r="K4" s="167"/>
      <c r="L4" s="167"/>
      <c r="M4" s="167"/>
      <c r="N4" s="167"/>
      <c r="O4" s="167"/>
      <c r="P4" s="167"/>
      <c r="Q4" s="167"/>
      <c r="R4" s="167"/>
      <c r="S4" s="167"/>
      <c r="T4" s="167"/>
      <c r="U4" s="167"/>
      <c r="V4" s="167"/>
      <c r="W4" s="468"/>
      <c r="X4" s="468"/>
      <c r="Y4" s="468"/>
      <c r="Z4" s="468"/>
      <c r="AA4" s="468"/>
      <c r="AB4" s="468"/>
      <c r="AC4" s="468"/>
      <c r="AD4" s="468"/>
      <c r="AE4" s="468"/>
      <c r="AF4" s="468"/>
      <c r="AG4" s="468"/>
      <c r="AH4" s="468"/>
      <c r="AI4" s="468"/>
      <c r="AJ4" s="468"/>
      <c r="AK4" s="468"/>
      <c r="AL4" s="468"/>
      <c r="AM4" s="468"/>
      <c r="AN4" s="468"/>
      <c r="AO4" s="468"/>
    </row>
    <row r="5" spans="1:41" x14ac:dyDescent="0.15">
      <c r="A5" s="168" t="s">
        <v>247</v>
      </c>
      <c r="B5" s="78"/>
      <c r="C5" s="164">
        <v>1800</v>
      </c>
      <c r="D5" s="78"/>
      <c r="E5" s="78"/>
      <c r="F5" s="78"/>
      <c r="G5" s="78"/>
      <c r="H5" s="78"/>
      <c r="I5" s="78"/>
      <c r="J5" s="78"/>
      <c r="K5" s="78"/>
      <c r="L5" s="78"/>
      <c r="M5" s="78"/>
      <c r="N5" s="78"/>
      <c r="O5" s="78"/>
      <c r="P5" s="78"/>
      <c r="Q5" s="78"/>
      <c r="R5" s="78"/>
      <c r="S5" s="78"/>
      <c r="T5" s="78"/>
      <c r="U5" s="78"/>
      <c r="V5" s="78"/>
      <c r="W5" s="468"/>
      <c r="X5" s="468"/>
      <c r="Y5" s="468"/>
      <c r="Z5" s="468"/>
      <c r="AA5" s="468"/>
      <c r="AB5" s="468"/>
      <c r="AC5" s="468"/>
      <c r="AD5" s="468"/>
      <c r="AE5" s="468"/>
      <c r="AF5" s="468"/>
      <c r="AG5" s="468"/>
      <c r="AH5" s="468"/>
      <c r="AI5" s="468"/>
      <c r="AJ5" s="468"/>
      <c r="AK5" s="468"/>
      <c r="AL5" s="468"/>
      <c r="AM5" s="468"/>
      <c r="AN5" s="468"/>
      <c r="AO5" s="468"/>
    </row>
    <row r="6" spans="1:41" x14ac:dyDescent="0.15">
      <c r="A6" s="168"/>
      <c r="B6" s="78"/>
      <c r="C6" s="78"/>
      <c r="D6" s="78"/>
      <c r="E6" s="78"/>
      <c r="F6" s="78"/>
      <c r="G6" s="78"/>
      <c r="H6" s="78"/>
      <c r="I6" s="78"/>
      <c r="J6" s="78"/>
      <c r="K6" s="78"/>
      <c r="L6" s="78"/>
      <c r="M6" s="78"/>
      <c r="N6" s="78"/>
      <c r="O6" s="78"/>
      <c r="P6" s="78"/>
      <c r="Q6" s="78"/>
      <c r="R6" s="78"/>
      <c r="S6" s="78"/>
      <c r="T6" s="78"/>
      <c r="U6" s="78"/>
      <c r="V6" s="78"/>
      <c r="W6" s="468"/>
      <c r="X6" s="468"/>
      <c r="Y6" s="468"/>
      <c r="Z6" s="468"/>
      <c r="AA6" s="468"/>
      <c r="AB6" s="468"/>
      <c r="AC6" s="468"/>
      <c r="AD6" s="468"/>
      <c r="AE6" s="468"/>
      <c r="AF6" s="468"/>
      <c r="AG6" s="468"/>
      <c r="AH6" s="468"/>
      <c r="AI6" s="468"/>
      <c r="AJ6" s="468"/>
      <c r="AK6" s="468"/>
      <c r="AL6" s="468"/>
      <c r="AM6" s="468"/>
      <c r="AN6" s="468"/>
      <c r="AO6" s="468"/>
    </row>
    <row r="7" spans="1:41" ht="75" x14ac:dyDescent="0.15">
      <c r="A7" s="363" t="s">
        <v>248</v>
      </c>
      <c r="B7" s="364" t="s">
        <v>249</v>
      </c>
      <c r="C7" s="365" t="s">
        <v>250</v>
      </c>
      <c r="D7" s="365" t="s">
        <v>251</v>
      </c>
      <c r="E7" s="365" t="s">
        <v>597</v>
      </c>
      <c r="F7" s="365" t="s">
        <v>598</v>
      </c>
      <c r="G7" s="365" t="s">
        <v>599</v>
      </c>
      <c r="H7" s="365" t="s">
        <v>398</v>
      </c>
      <c r="I7" s="365" t="s">
        <v>746</v>
      </c>
      <c r="J7" s="373" t="s">
        <v>1363</v>
      </c>
      <c r="K7" s="374" t="s">
        <v>600</v>
      </c>
      <c r="L7" s="367" t="s">
        <v>1070</v>
      </c>
      <c r="M7" s="368" t="s">
        <v>361</v>
      </c>
      <c r="N7" s="368" t="s">
        <v>1340</v>
      </c>
      <c r="O7" s="368" t="s">
        <v>275</v>
      </c>
      <c r="P7" s="368" t="s">
        <v>1342</v>
      </c>
      <c r="Q7" s="375" t="s">
        <v>1364</v>
      </c>
      <c r="R7" s="375" t="s">
        <v>1365</v>
      </c>
      <c r="S7" s="376" t="s">
        <v>1366</v>
      </c>
      <c r="T7" s="376" t="s">
        <v>1367</v>
      </c>
      <c r="U7" s="369" t="s">
        <v>1368</v>
      </c>
      <c r="V7" s="369" t="s">
        <v>1369</v>
      </c>
      <c r="W7" s="468"/>
      <c r="X7" s="468"/>
      <c r="Y7" s="468"/>
      <c r="Z7" s="468"/>
      <c r="AA7" s="468"/>
      <c r="AB7" s="468"/>
      <c r="AC7" s="468"/>
      <c r="AD7" s="468"/>
      <c r="AE7" s="468"/>
      <c r="AF7" s="468"/>
      <c r="AG7" s="468"/>
      <c r="AH7" s="468"/>
      <c r="AI7" s="468"/>
      <c r="AJ7" s="468"/>
      <c r="AK7" s="468"/>
      <c r="AL7" s="468"/>
      <c r="AM7" s="468"/>
      <c r="AN7" s="468"/>
      <c r="AO7" s="468"/>
    </row>
    <row r="8" spans="1:41" x14ac:dyDescent="0.15">
      <c r="A8" s="163" t="str">
        <f>'ESS Jul 2023'!K2</f>
        <v>Energy Locals</v>
      </c>
      <c r="B8" s="158" t="str">
        <f>'ESS Jul 2023'!L2</f>
        <v>Online Member</v>
      </c>
      <c r="C8" s="215">
        <f>IF('ESS Jul 2023'!BP2=0,91*'ESS Jul 2023'!M2/100,(91*'ESS Jul 2023'!M2/100)+'ESS Jul 2023'!BP2/4)</f>
        <v>137.47727272727272</v>
      </c>
      <c r="D8" s="215">
        <f>IF('ESS Jul 2023'!O2="",$C$5*'ESS Jul 2023'!N2/100,IF($C$5&gt;='ESS Jul 2023'!P2,('ESS Jul 2023'!P2*'ESS Jul 2023'!N2/100),($C$5*'ESS Jul 2023'!N2/100)))</f>
        <v>605.45454545454538</v>
      </c>
      <c r="E8" s="215">
        <f>IF(AND('ESS Jul 2023'!P2&gt;0,'ESS Jul 2023'!R2&gt;0),IF($C$5&lt;'ESS Jul 2023'!P2,0,IF($C$5&lt;=('ESS Jul 2023'!R2+'ESS Jul 2023'!P2),(($C$5-'ESS Jul 2023'!P2)*'ESS Jul 2023'!Q2/100),(('ESS Jul 2023'!R2)*'ESS Jul 2023'!Q2/100))),0)</f>
        <v>0</v>
      </c>
      <c r="F8" s="215">
        <f>IF(AND('ESS Jul 2023'!Q2&gt;0,'ESS Jul 2023'!S2&gt;0),IF($C$5&lt;('ESS Jul 2023'!R2+'ESS Jul 2023'!P2),0,IF($C$5&lt;=('ESS Jul 2023'!T2+'ESS Jul 2023'!R2+'ESS Jul 2023'!P2),(($C$5-('ESS Jul 2023'!R2+'ESS Jul 2023'!P2))*'ESS Jul 2023'!S2/100),('ESS Jul 2023'!T2*'ESS Jul 2023'!S2/100))),0)</f>
        <v>0</v>
      </c>
      <c r="G8" s="215">
        <v>0</v>
      </c>
      <c r="H8" s="215">
        <f>IF(AND('ESS Jul 2023'!R2&gt;0,'ESS Jul 2023'!T2&gt;0),IF(($C$5&lt;'ESS Jul 2023'!T2),(0),($C$5-'ESS Jul 2023'!T2)*'ESS Jul 2023'!U2/100),IF(AND('ESS Jul 2023'!R2&gt;0,'ESS Jul 2023'!T2=""),IF(($C$5&lt;'ESS Jul 2023'!R2+'ESS Jul 2023'!P2),(0),(($C$5-('ESS Jul 2023'!R2+'ESS Jul 2023'!P2))*'ESS Jul 2023'!S2/100)),IF(AND('ESS Jul 2023'!P2&gt;0,'ESS Jul 2023'!R2=""&gt;0),IF(($C$5&lt;'ESS Jul 2023'!P2),(0),($C$5-'ESS Jul 2023'!P2)*'ESS Jul 2023'!Q2/100),0)))</f>
        <v>0</v>
      </c>
      <c r="I8" s="215">
        <f t="shared" ref="I8:I20" si="0">SUM(C8:H8)</f>
        <v>742.93181818181813</v>
      </c>
      <c r="J8" s="377">
        <f t="shared" ref="J8:J20" si="1">(I8-C8)*4</f>
        <v>2421.8181818181815</v>
      </c>
      <c r="K8" s="209">
        <f t="shared" ref="K8:K20" si="2">I8*4</f>
        <v>2971.7272727272725</v>
      </c>
      <c r="L8" s="181">
        <f>K8*1.1</f>
        <v>3268.9</v>
      </c>
      <c r="M8" s="209">
        <f>'ESS Jul 2023'!AZ2</f>
        <v>0</v>
      </c>
      <c r="N8" s="209">
        <f>'ESS Jul 2023'!BA2</f>
        <v>0</v>
      </c>
      <c r="O8" s="209">
        <f>'ESS Jul 2023'!BB2</f>
        <v>0</v>
      </c>
      <c r="P8" s="209">
        <f>'ESS Jul 2023'!BC2</f>
        <v>0</v>
      </c>
      <c r="Q8" s="378" t="str">
        <f t="shared" ref="Q8:Q20" si="3">IF(SUM(M8:P8)=0,"No discount",IF(M8&gt;0,"Guaranteed off bill",IF(N8&gt;0,"Guaranteed off usage",IF(O8&gt;0,"Pay-on-time off bill","Pay-on-time off usage"))))</f>
        <v>No discount</v>
      </c>
      <c r="R8" s="378" t="str">
        <f t="shared" ref="R8:R20" si="4">IF(OR(A8="Origin Energy",A8="Red Energy",A8="Powershop"),"Inclusive","Exclusive")</f>
        <v>Exclusive</v>
      </c>
      <c r="S8" s="209">
        <f>IF(AND(Q8="Guaranteed off bill",R8="Inclusive"),((K8*1.1)-((K8*1.1)*M8/100))/1.1,IF(AND(Q8="Guaranteed off usage",R8="Inclusive"),((K8*1.1)-((J8*1.1)*N8/100))/1.1,IF(AND(Q8="Guaranteed off bill",R8="Exclusive"),K8-(K8*M8/100),IF(AND(Q8="Guaranteed off usage",R8="Exclusive"),K8-(J8*N8/100),IF(R8="Inclusive",((K8*1.1))/1.1,K8)))))</f>
        <v>2971.7272727272725</v>
      </c>
      <c r="T8" s="209">
        <f>IF(AND(Q8="Pay-on-time off bill",R8="Inclusive"),((S8*1.1)-((S8*1.1)*O8/100))/1.1,IF(AND(Q8="Pay-on-time off usage",R8="Inclusive"),((S8*1.1)-((J8*1.1)*P8/100))/1.1,IF(AND(Q8="Pay-on-time off bill",R8="Exclusive"),S8-(S8*O8/100),IF(AND(Q8="Pay-on-time off usage",R8="Exclusive"),S8-(J8*P8/100),IF(R8="Inclusive",((S8*1.1))/1.1,S8)))))</f>
        <v>2971.7272727272725</v>
      </c>
      <c r="U8" s="383">
        <f>S8*1.1</f>
        <v>3268.9</v>
      </c>
      <c r="V8" s="383">
        <f>T8*1.1</f>
        <v>3268.9</v>
      </c>
      <c r="W8" s="468"/>
      <c r="X8" s="468"/>
      <c r="Y8" s="468"/>
      <c r="Z8" s="468"/>
      <c r="AA8" s="468"/>
      <c r="AB8" s="468"/>
      <c r="AC8" s="468"/>
      <c r="AD8" s="468"/>
      <c r="AE8" s="468"/>
      <c r="AF8" s="468"/>
      <c r="AG8" s="468"/>
      <c r="AH8" s="468"/>
      <c r="AI8" s="468"/>
      <c r="AJ8" s="468"/>
      <c r="AK8" s="468"/>
      <c r="AL8" s="468"/>
      <c r="AM8" s="468"/>
      <c r="AN8" s="468"/>
      <c r="AO8" s="468"/>
    </row>
    <row r="9" spans="1:41" x14ac:dyDescent="0.15">
      <c r="A9" s="163" t="str">
        <f>'ESS Jul 2023'!K3</f>
        <v>AGL</v>
      </c>
      <c r="B9" s="158" t="str">
        <f>'ESS Jul 2023'!L3</f>
        <v>Value Saver</v>
      </c>
      <c r="C9" s="215">
        <f>IF('ESS Jul 2023'!BP3=0,91*'ESS Jul 2023'!M3/100,(91*'ESS Jul 2023'!M3/100)+'ESS Jul 2023'!BP3/4)</f>
        <v>131.0979090909091</v>
      </c>
      <c r="D9" s="215">
        <f>IF('ESS Jul 2023'!O3="",$C$5*'ESS Jul 2023'!N3/100,IF($C$5&gt;='ESS Jul 2023'!P3,('ESS Jul 2023'!P3*'ESS Jul 2023'!N3/100),($C$5*'ESS Jul 2023'!N3/100)))</f>
        <v>600.87272727272716</v>
      </c>
      <c r="E9" s="215">
        <f>IF(AND('ESS Jul 2023'!P3&gt;0,'ESS Jul 2023'!R3&gt;0),IF($C$5&lt;'ESS Jul 2023'!P3,0,IF($C$5&lt;=('ESS Jul 2023'!R3+'ESS Jul 2023'!P3),(($C$5-'ESS Jul 2023'!P3)*'ESS Jul 2023'!Q3/100),(('ESS Jul 2023'!R3)*'ESS Jul 2023'!Q3/100))),0)</f>
        <v>0</v>
      </c>
      <c r="F9" s="215">
        <f>IF(AND('ESS Jul 2023'!Q3&gt;0,'ESS Jul 2023'!S3&gt;0),IF($C$5&lt;('ESS Jul 2023'!R3+'ESS Jul 2023'!P3),0,IF($C$5&lt;=('ESS Jul 2023'!T3+'ESS Jul 2023'!R3+'ESS Jul 2023'!P3),(($C$5-('ESS Jul 2023'!R3+'ESS Jul 2023'!P3))*'ESS Jul 2023'!S3/100),('ESS Jul 2023'!T3*'ESS Jul 2023'!S3/100))),0)</f>
        <v>0</v>
      </c>
      <c r="G9" s="215">
        <v>0</v>
      </c>
      <c r="H9" s="215">
        <f>IF(AND('ESS Jul 2023'!R3&gt;0,'ESS Jul 2023'!T3&gt;0),IF(($C$5&lt;'ESS Jul 2023'!T3),(0),($C$5-'ESS Jul 2023'!T3)*'ESS Jul 2023'!U3/100),IF(AND('ESS Jul 2023'!R3&gt;0,'ESS Jul 2023'!T3=""),IF(($C$5&lt;'ESS Jul 2023'!R3+'ESS Jul 2023'!P3),(0),(($C$5-('ESS Jul 2023'!R3+'ESS Jul 2023'!P3))*'ESS Jul 2023'!S3/100)),IF(AND('ESS Jul 2023'!P3&gt;0,'ESS Jul 2023'!R3=""&gt;0),IF(($C$5&lt;'ESS Jul 2023'!P3),(0),($C$5-'ESS Jul 2023'!P3)*'ESS Jul 2023'!Q3/100),0)))</f>
        <v>0</v>
      </c>
      <c r="I9" s="215">
        <f t="shared" ref="I9:I11" si="5">SUM(C9:H9)</f>
        <v>731.97063636363623</v>
      </c>
      <c r="J9" s="377">
        <f t="shared" si="1"/>
        <v>2403.4909090909086</v>
      </c>
      <c r="K9" s="209">
        <f t="shared" si="2"/>
        <v>2927.8825454545449</v>
      </c>
      <c r="L9" s="181">
        <f t="shared" ref="L9:L20" si="6">K9*1.1</f>
        <v>3220.6707999999999</v>
      </c>
      <c r="M9" s="209">
        <f>'ESS Jul 2023'!AZ3</f>
        <v>0</v>
      </c>
      <c r="N9" s="209">
        <f>'ESS Jul 2023'!BA3</f>
        <v>0</v>
      </c>
      <c r="O9" s="209">
        <f>'ESS Jul 2023'!BB3</f>
        <v>0</v>
      </c>
      <c r="P9" s="209">
        <f>'ESS Jul 2023'!BC3</f>
        <v>0</v>
      </c>
      <c r="Q9" s="378" t="str">
        <f t="shared" si="3"/>
        <v>No discount</v>
      </c>
      <c r="R9" s="378" t="str">
        <f t="shared" si="4"/>
        <v>Exclusive</v>
      </c>
      <c r="S9" s="379">
        <f t="shared" ref="S9:S20" si="7">IF(AND(Q9="Guaranteed off bill",R9="Inclusive"),((K9*1.1)-((K9*1.1)*M9/100))/1.1,IF(AND(Q9="Guaranteed off usage",R9="Inclusive"),((K9*1.1)-((J9*1.1)*N9/100))/1.1,IF(AND(Q9="Guaranteed off bill",R9="Exclusive"),K9-(K9*M9/100),IF(AND(Q9="Guaranteed off usage",R9="Exclusive"),K9-(J9*N9/100),IF(R9="Inclusive",((K9*1.1))/1.1,K9)))))</f>
        <v>2927.8825454545449</v>
      </c>
      <c r="T9" s="209">
        <f t="shared" ref="T9:T20" si="8">IF(AND(Q9="Pay-on-time off bill",R9="Inclusive"),((S9*1.1)-((S9*1.1)*O9/100))/1.1,IF(AND(Q9="Pay-on-time off usage",R9="Inclusive"),((S9*1.1)-((J9*1.1)*P9/100))/1.1,IF(AND(Q9="Pay-on-time off bill",R9="Exclusive"),S9-(S9*O9/100),IF(AND(Q9="Pay-on-time off usage",R9="Exclusive"),S9-(J9*P9/100),IF(R9="Inclusive",((S9*1.1))/1.1,S9)))))</f>
        <v>2927.8825454545449</v>
      </c>
      <c r="U9" s="381">
        <f t="shared" ref="U9:V20" si="9">S9*1.1</f>
        <v>3220.6707999999999</v>
      </c>
      <c r="V9" s="381">
        <f t="shared" si="9"/>
        <v>3220.6707999999999</v>
      </c>
      <c r="W9" s="468"/>
      <c r="X9" s="468"/>
      <c r="Y9" s="468"/>
      <c r="Z9" s="468"/>
      <c r="AA9" s="468"/>
      <c r="AB9" s="468"/>
      <c r="AC9" s="468"/>
      <c r="AD9" s="468"/>
      <c r="AE9" s="468"/>
      <c r="AF9" s="468"/>
      <c r="AG9" s="468"/>
      <c r="AH9" s="468"/>
      <c r="AI9" s="468"/>
      <c r="AJ9" s="468"/>
      <c r="AK9" s="468"/>
      <c r="AL9" s="468"/>
      <c r="AM9" s="468"/>
      <c r="AN9" s="468"/>
      <c r="AO9" s="468"/>
    </row>
    <row r="10" spans="1:41" x14ac:dyDescent="0.15">
      <c r="A10" s="163" t="str">
        <f>'ESS Jul 2023'!K4</f>
        <v>Alinta Energy</v>
      </c>
      <c r="B10" s="158" t="str">
        <f>'ESS Jul 2023'!L4</f>
        <v>Home Deal</v>
      </c>
      <c r="C10" s="215">
        <f>IF('ESS Jul 2023'!BP4=0,91*'ESS Jul 2023'!M4/100,(91*'ESS Jul 2023'!M4/100)+'ESS Jul 2023'!BP4/4)</f>
        <v>143.22572727272726</v>
      </c>
      <c r="D10" s="215">
        <f>IF('ESS Jul 2023'!O4="",$C$5*'ESS Jul 2023'!N4/100,IF($C$5&gt;='ESS Jul 2023'!P4,('ESS Jul 2023'!P4*'ESS Jul 2023'!N4/100),($C$5*'ESS Jul 2023'!N4/100)))</f>
        <v>644.56363636363631</v>
      </c>
      <c r="E10" s="215">
        <f>IF(AND('ESS Jul 2023'!P4&gt;0,'ESS Jul 2023'!R4&gt;0),IF($C$5&lt;'ESS Jul 2023'!P4,0,IF($C$5&lt;=('ESS Jul 2023'!R4+'ESS Jul 2023'!P4),(($C$5-'ESS Jul 2023'!P4)*'ESS Jul 2023'!Q4/100),(('ESS Jul 2023'!R4)*'ESS Jul 2023'!Q4/100))),0)</f>
        <v>0</v>
      </c>
      <c r="F10" s="215">
        <f>IF(AND('ESS Jul 2023'!Q4&gt;0,'ESS Jul 2023'!S4&gt;0),IF($C$5&lt;('ESS Jul 2023'!R4+'ESS Jul 2023'!P4),0,IF($C$5&lt;=('ESS Jul 2023'!T4+'ESS Jul 2023'!R4+'ESS Jul 2023'!P4),(($C$5-('ESS Jul 2023'!R4+'ESS Jul 2023'!P4))*'ESS Jul 2023'!S4/100),('ESS Jul 2023'!T4*'ESS Jul 2023'!S4/100))),0)</f>
        <v>0</v>
      </c>
      <c r="G10" s="215">
        <v>0</v>
      </c>
      <c r="H10" s="215">
        <f>IF(AND('ESS Jul 2023'!R4&gt;0,'ESS Jul 2023'!T4&gt;0),IF(($C$5&lt;'ESS Jul 2023'!T4),(0),($C$5-'ESS Jul 2023'!T4)*'ESS Jul 2023'!U4/100),IF(AND('ESS Jul 2023'!R4&gt;0,'ESS Jul 2023'!T4=""),IF(($C$5&lt;'ESS Jul 2023'!R4+'ESS Jul 2023'!P4),(0),(($C$5-('ESS Jul 2023'!R4+'ESS Jul 2023'!P4))*'ESS Jul 2023'!S4/100)),IF(AND('ESS Jul 2023'!P4&gt;0,'ESS Jul 2023'!R4=""&gt;0),IF(($C$5&lt;'ESS Jul 2023'!P4),(0),($C$5-'ESS Jul 2023'!P4)*'ESS Jul 2023'!Q4/100),0)))</f>
        <v>0</v>
      </c>
      <c r="I10" s="215">
        <f t="shared" si="5"/>
        <v>787.78936363636353</v>
      </c>
      <c r="J10" s="377">
        <f t="shared" si="1"/>
        <v>2578.2545454545452</v>
      </c>
      <c r="K10" s="209">
        <f t="shared" si="2"/>
        <v>3151.1574545454541</v>
      </c>
      <c r="L10" s="181">
        <f t="shared" si="6"/>
        <v>3466.2731999999996</v>
      </c>
      <c r="M10" s="209">
        <f>'ESS Jul 2023'!AZ4</f>
        <v>0</v>
      </c>
      <c r="N10" s="209">
        <f>'ESS Jul 2023'!BA4</f>
        <v>0</v>
      </c>
      <c r="O10" s="209">
        <f>'ESS Jul 2023'!BB4</f>
        <v>0</v>
      </c>
      <c r="P10" s="209">
        <f>'ESS Jul 2023'!BC4</f>
        <v>0</v>
      </c>
      <c r="Q10" s="378" t="str">
        <f t="shared" si="3"/>
        <v>No discount</v>
      </c>
      <c r="R10" s="378" t="str">
        <f t="shared" si="4"/>
        <v>Exclusive</v>
      </c>
      <c r="S10" s="379">
        <f t="shared" si="7"/>
        <v>3151.1574545454541</v>
      </c>
      <c r="T10" s="209">
        <f t="shared" si="8"/>
        <v>3151.1574545454541</v>
      </c>
      <c r="U10" s="381">
        <f t="shared" si="9"/>
        <v>3466.2731999999996</v>
      </c>
      <c r="V10" s="381">
        <f t="shared" si="9"/>
        <v>3466.2731999999996</v>
      </c>
      <c r="W10" s="468"/>
      <c r="X10" s="468"/>
      <c r="Y10" s="468"/>
      <c r="Z10" s="468"/>
      <c r="AA10" s="468"/>
      <c r="AB10" s="468"/>
      <c r="AC10" s="468"/>
      <c r="AD10" s="468"/>
      <c r="AE10" s="468"/>
      <c r="AF10" s="468"/>
      <c r="AG10" s="468"/>
      <c r="AH10" s="468"/>
      <c r="AI10" s="468"/>
      <c r="AJ10" s="468"/>
      <c r="AK10" s="468"/>
      <c r="AL10" s="468"/>
      <c r="AM10" s="468"/>
      <c r="AN10" s="468"/>
      <c r="AO10" s="468"/>
    </row>
    <row r="11" spans="1:41" x14ac:dyDescent="0.15">
      <c r="A11" s="163" t="str">
        <f>'ESS Jul 2023'!K5</f>
        <v>Diamond Energy</v>
      </c>
      <c r="B11" s="158" t="str">
        <f>'ESS Jul 2023'!L5</f>
        <v xml:space="preserve">Renewable Saver </v>
      </c>
      <c r="C11" s="215">
        <f>IF('ESS Jul 2023'!BP5=0,91*'ESS Jul 2023'!M5/100,(91*'ESS Jul 2023'!M5/100)+'ESS Jul 2023'!BP5/4)</f>
        <v>122.85</v>
      </c>
      <c r="D11" s="215">
        <f>IF('ESS Jul 2023'!O5="",$C$5*'ESS Jul 2023'!N5/100,IF($C$5&gt;='ESS Jul 2023'!P5,('ESS Jul 2023'!P5*'ESS Jul 2023'!N5/100),($C$5*'ESS Jul 2023'!N5/100)))</f>
        <v>104.4</v>
      </c>
      <c r="E11" s="215">
        <f>IF(AND('ESS Jul 2023'!P5&gt;0,'ESS Jul 2023'!R5&gt;0),IF($C$5&lt;'ESS Jul 2023'!P5,0,IF($C$5&lt;=('ESS Jul 2023'!R5+'ESS Jul 2023'!P5),(($C$5-'ESS Jul 2023'!P5)*'ESS Jul 2023'!Q5/100),(('ESS Jul 2023'!R5)*'ESS Jul 2023'!Q5/100))),0)</f>
        <v>0</v>
      </c>
      <c r="F11" s="215">
        <f>IF(AND('ESS Jul 2023'!Q5&gt;0,'ESS Jul 2023'!S5&gt;0),IF($C$5&lt;('ESS Jul 2023'!R5+'ESS Jul 2023'!P5),0,IF($C$5&lt;=('ESS Jul 2023'!T5+'ESS Jul 2023'!R5+'ESS Jul 2023'!P5),(($C$5-('ESS Jul 2023'!R5+'ESS Jul 2023'!P5))*'ESS Jul 2023'!S5/100),('ESS Jul 2023'!T5*'ESS Jul 2023'!S5/100))),0)</f>
        <v>0</v>
      </c>
      <c r="G11" s="215">
        <v>0</v>
      </c>
      <c r="H11" s="215">
        <f>IF(AND('ESS Jul 2023'!R5&gt;0,'ESS Jul 2023'!T5&gt;0),IF(($C$5&lt;'ESS Jul 2023'!T5),(0),($C$5-'ESS Jul 2023'!T5)*'ESS Jul 2023'!U5/100),IF(AND('ESS Jul 2023'!R5&gt;0,'ESS Jul 2023'!T5=""),IF(($C$5&lt;'ESS Jul 2023'!R5+'ESS Jul 2023'!P5),(0),(($C$5-('ESS Jul 2023'!R5+'ESS Jul 2023'!P5))*'ESS Jul 2023'!S5/100)),IF(AND('ESS Jul 2023'!P5&gt;0,'ESS Jul 2023'!R5=""&gt;0),IF(($C$5&lt;'ESS Jul 2023'!P5),(0),($C$5-'ESS Jul 2023'!P5)*'ESS Jul 2023'!Q5/100),0)))</f>
        <v>607.49999999999989</v>
      </c>
      <c r="I11" s="215">
        <f t="shared" si="5"/>
        <v>834.74999999999989</v>
      </c>
      <c r="J11" s="377">
        <f t="shared" si="1"/>
        <v>2847.5999999999995</v>
      </c>
      <c r="K11" s="209">
        <f t="shared" si="2"/>
        <v>3338.9999999999995</v>
      </c>
      <c r="L11" s="181">
        <f t="shared" si="6"/>
        <v>3672.8999999999996</v>
      </c>
      <c r="M11" s="209">
        <f>'ESS Jul 2023'!AZ5</f>
        <v>0</v>
      </c>
      <c r="N11" s="209">
        <f>'ESS Jul 2023'!BA5</f>
        <v>0</v>
      </c>
      <c r="O11" s="209">
        <f>'ESS Jul 2023'!BB5</f>
        <v>2</v>
      </c>
      <c r="P11" s="209">
        <f>'ESS Jul 2023'!BC5</f>
        <v>0</v>
      </c>
      <c r="Q11" s="378" t="str">
        <f t="shared" si="3"/>
        <v>Pay-on-time off bill</v>
      </c>
      <c r="R11" s="378" t="str">
        <f t="shared" si="4"/>
        <v>Exclusive</v>
      </c>
      <c r="S11" s="379">
        <f t="shared" si="7"/>
        <v>3338.9999999999995</v>
      </c>
      <c r="T11" s="209">
        <f t="shared" si="8"/>
        <v>3272.2199999999993</v>
      </c>
      <c r="U11" s="381">
        <f t="shared" si="9"/>
        <v>3672.8999999999996</v>
      </c>
      <c r="V11" s="381">
        <f t="shared" si="9"/>
        <v>3599.4419999999996</v>
      </c>
      <c r="W11" s="468"/>
      <c r="X11" s="468"/>
      <c r="Y11" s="468"/>
      <c r="Z11" s="468"/>
      <c r="AA11" s="468"/>
      <c r="AB11" s="468"/>
      <c r="AC11" s="468"/>
      <c r="AD11" s="468"/>
      <c r="AE11" s="468"/>
      <c r="AF11" s="468"/>
      <c r="AG11" s="468"/>
      <c r="AH11" s="468"/>
      <c r="AI11" s="468"/>
      <c r="AJ11" s="468"/>
      <c r="AK11" s="468"/>
      <c r="AL11" s="468"/>
      <c r="AM11" s="468"/>
      <c r="AN11" s="468"/>
      <c r="AO11" s="468"/>
    </row>
    <row r="12" spans="1:41" x14ac:dyDescent="0.15">
      <c r="A12" s="163" t="str">
        <f>'ESS Jul 2023'!K6</f>
        <v>Dodo Power &amp; Gas</v>
      </c>
      <c r="B12" s="158" t="str">
        <f>'ESS Jul 2023'!L6</f>
        <v>Market offer</v>
      </c>
      <c r="C12" s="215">
        <f>IF('ESS Jul 2023'!BP6=0,91*'ESS Jul 2023'!M6/100,(91*'ESS Jul 2023'!M6/100)+'ESS Jul 2023'!BP6/4)</f>
        <v>136.41727272727272</v>
      </c>
      <c r="D12" s="215">
        <f>IF('ESS Jul 2023'!O6="",$C$5*'ESS Jul 2023'!N6/100,IF($C$5&gt;='ESS Jul 2023'!P6,('ESS Jul 2023'!P6*'ESS Jul 2023'!N6/100),($C$5*'ESS Jul 2023'!N6/100)))</f>
        <v>591.70909090909083</v>
      </c>
      <c r="E12" s="215">
        <f>IF(AND('ESS Jul 2023'!P6&gt;0,'ESS Jul 2023'!R6&gt;0),IF($C$5&lt;'ESS Jul 2023'!P6,0,IF($C$5&lt;=('ESS Jul 2023'!R6+'ESS Jul 2023'!P6),(($C$5-'ESS Jul 2023'!P6)*'ESS Jul 2023'!Q6/100),(('ESS Jul 2023'!R6)*'ESS Jul 2023'!Q6/100))),0)</f>
        <v>0</v>
      </c>
      <c r="F12" s="215">
        <f>IF(AND('ESS Jul 2023'!Q6&gt;0,'ESS Jul 2023'!S6&gt;0),IF($C$5&lt;('ESS Jul 2023'!R6+'ESS Jul 2023'!P6),0,IF($C$5&lt;=('ESS Jul 2023'!T6+'ESS Jul 2023'!R6+'ESS Jul 2023'!P6),(($C$5-('ESS Jul 2023'!R6+'ESS Jul 2023'!P6))*'ESS Jul 2023'!S6/100),('ESS Jul 2023'!T6*'ESS Jul 2023'!S6/100))),0)</f>
        <v>0</v>
      </c>
      <c r="G12" s="215">
        <v>0</v>
      </c>
      <c r="H12" s="215">
        <f>IF(AND('ESS Jul 2023'!R6&gt;0,'ESS Jul 2023'!T6&gt;0),IF(($C$5&lt;'ESS Jul 2023'!T6),(0),($C$5-'ESS Jul 2023'!T6)*'ESS Jul 2023'!U6/100),IF(AND('ESS Jul 2023'!R6&gt;0,'ESS Jul 2023'!T6=""),IF(($C$5&lt;'ESS Jul 2023'!R6+'ESS Jul 2023'!P6),(0),(($C$5-('ESS Jul 2023'!R6+'ESS Jul 2023'!P6))*'ESS Jul 2023'!S6/100)),IF(AND('ESS Jul 2023'!P6&gt;0,'ESS Jul 2023'!R6=""&gt;0),IF(($C$5&lt;'ESS Jul 2023'!P6),(0),($C$5-'ESS Jul 2023'!P6)*'ESS Jul 2023'!Q6/100),0)))</f>
        <v>0</v>
      </c>
      <c r="I12" s="215">
        <f t="shared" si="0"/>
        <v>728.12636363636352</v>
      </c>
      <c r="J12" s="377">
        <f t="shared" si="1"/>
        <v>2366.8363636363633</v>
      </c>
      <c r="K12" s="209">
        <f t="shared" si="2"/>
        <v>2912.5054545454541</v>
      </c>
      <c r="L12" s="181">
        <f t="shared" si="6"/>
        <v>3203.7559999999999</v>
      </c>
      <c r="M12" s="209">
        <f>'ESS Jul 2023'!AZ6</f>
        <v>0</v>
      </c>
      <c r="N12" s="209">
        <f>'ESS Jul 2023'!BA6</f>
        <v>0</v>
      </c>
      <c r="O12" s="209">
        <f>'ESS Jul 2023'!BB6</f>
        <v>0</v>
      </c>
      <c r="P12" s="209">
        <f>'ESS Jul 2023'!BC6</f>
        <v>0</v>
      </c>
      <c r="Q12" s="378" t="str">
        <f t="shared" si="3"/>
        <v>No discount</v>
      </c>
      <c r="R12" s="378" t="str">
        <f t="shared" si="4"/>
        <v>Exclusive</v>
      </c>
      <c r="S12" s="379">
        <f t="shared" si="7"/>
        <v>2912.5054545454541</v>
      </c>
      <c r="T12" s="209">
        <f t="shared" si="8"/>
        <v>2912.5054545454541</v>
      </c>
      <c r="U12" s="381">
        <f t="shared" si="9"/>
        <v>3203.7559999999999</v>
      </c>
      <c r="V12" s="381">
        <f t="shared" si="9"/>
        <v>3203.7559999999999</v>
      </c>
      <c r="W12" s="468"/>
      <c r="X12" s="468"/>
      <c r="Y12" s="468"/>
      <c r="Z12" s="468"/>
      <c r="AA12" s="468"/>
      <c r="AB12" s="468"/>
      <c r="AC12" s="468"/>
      <c r="AD12" s="468"/>
      <c r="AE12" s="468"/>
      <c r="AF12" s="468"/>
      <c r="AG12" s="468"/>
      <c r="AH12" s="468"/>
      <c r="AI12" s="468"/>
      <c r="AJ12" s="468"/>
      <c r="AK12" s="468"/>
      <c r="AL12" s="468"/>
      <c r="AM12" s="468"/>
      <c r="AN12" s="468"/>
      <c r="AO12" s="468"/>
    </row>
    <row r="13" spans="1:41" x14ac:dyDescent="0.15">
      <c r="A13" s="163" t="str">
        <f>'ESS Jul 2023'!K7</f>
        <v>EnergyAustralia</v>
      </c>
      <c r="B13" s="158" t="str">
        <f>'ESS Jul 2023'!L7</f>
        <v>Flexi Plan</v>
      </c>
      <c r="C13" s="215">
        <f>IF('ESS Jul 2023'!BP7=0,91*'ESS Jul 2023'!M7/100,(91*'ESS Jul 2023'!M7/100)+'ESS Jul 2023'!BP7/4)</f>
        <v>141.505</v>
      </c>
      <c r="D13" s="215">
        <f>IF('ESS Jul 2023'!O7="",$C$5*'ESS Jul 2023'!N7/100,IF($C$5&gt;='ESS Jul 2023'!P7,('ESS Jul 2023'!P7*'ESS Jul 2023'!N7/100),($C$5*'ESS Jul 2023'!N7/100)))</f>
        <v>674.34545454545457</v>
      </c>
      <c r="E13" s="215">
        <f>IF(AND('ESS Jul 2023'!P7&gt;0,'ESS Jul 2023'!R7&gt;0),IF($C$5&lt;'ESS Jul 2023'!P7,0,IF($C$5&lt;=('ESS Jul 2023'!R7+'ESS Jul 2023'!P7),(($C$5-'ESS Jul 2023'!P7)*'ESS Jul 2023'!Q7/100),(('ESS Jul 2023'!R7)*'ESS Jul 2023'!Q7/100))),0)</f>
        <v>0</v>
      </c>
      <c r="F13" s="215">
        <f>IF(AND('ESS Jul 2023'!Q7&gt;0,'ESS Jul 2023'!S7&gt;0),IF($C$5&lt;('ESS Jul 2023'!R7+'ESS Jul 2023'!P7),0,IF($C$5&lt;=('ESS Jul 2023'!T7+'ESS Jul 2023'!R7+'ESS Jul 2023'!P7),(($C$5-('ESS Jul 2023'!R7+'ESS Jul 2023'!P7))*'ESS Jul 2023'!S7/100),('ESS Jul 2023'!T7*'ESS Jul 2023'!S7/100))),0)</f>
        <v>0</v>
      </c>
      <c r="G13" s="215">
        <v>0</v>
      </c>
      <c r="H13" s="215">
        <f>IF(AND('ESS Jul 2023'!R7&gt;0,'ESS Jul 2023'!T7&gt;0),IF(($C$5&lt;'ESS Jul 2023'!T7),(0),($C$5-'ESS Jul 2023'!T7)*'ESS Jul 2023'!U7/100),IF(AND('ESS Jul 2023'!R7&gt;0,'ESS Jul 2023'!T7=""),IF(($C$5&lt;'ESS Jul 2023'!R7+'ESS Jul 2023'!P7),(0),(($C$5-('ESS Jul 2023'!R7+'ESS Jul 2023'!P7))*'ESS Jul 2023'!S7/100)),IF(AND('ESS Jul 2023'!P7&gt;0,'ESS Jul 2023'!R7=""&gt;0),IF(($C$5&lt;'ESS Jul 2023'!P7),(0),($C$5-'ESS Jul 2023'!P7)*'ESS Jul 2023'!Q7/100),0)))</f>
        <v>0</v>
      </c>
      <c r="I13" s="215">
        <f t="shared" ref="I13" si="10">SUM(C13:H13)</f>
        <v>815.85045454545457</v>
      </c>
      <c r="J13" s="377">
        <f t="shared" si="1"/>
        <v>2697.3818181818183</v>
      </c>
      <c r="K13" s="209">
        <f t="shared" si="2"/>
        <v>3263.4018181818183</v>
      </c>
      <c r="L13" s="181">
        <f t="shared" si="6"/>
        <v>3589.7420000000002</v>
      </c>
      <c r="M13" s="209">
        <f>'ESS Jul 2023'!AZ7</f>
        <v>10</v>
      </c>
      <c r="N13" s="209">
        <f>'ESS Jul 2023'!BA7</f>
        <v>0</v>
      </c>
      <c r="O13" s="209">
        <f>'ESS Jul 2023'!BB7</f>
        <v>0</v>
      </c>
      <c r="P13" s="209">
        <f>'ESS Jul 2023'!BC7</f>
        <v>0</v>
      </c>
      <c r="Q13" s="378" t="str">
        <f t="shared" si="3"/>
        <v>Guaranteed off bill</v>
      </c>
      <c r="R13" s="378" t="str">
        <f t="shared" si="4"/>
        <v>Exclusive</v>
      </c>
      <c r="S13" s="379">
        <f t="shared" si="7"/>
        <v>2937.0616363636364</v>
      </c>
      <c r="T13" s="209">
        <f t="shared" si="8"/>
        <v>2937.0616363636364</v>
      </c>
      <c r="U13" s="381">
        <f t="shared" si="9"/>
        <v>3230.7678000000001</v>
      </c>
      <c r="V13" s="381">
        <f t="shared" si="9"/>
        <v>3230.7678000000001</v>
      </c>
      <c r="W13" s="468"/>
      <c r="X13" s="468"/>
      <c r="Y13" s="468"/>
      <c r="Z13" s="468"/>
      <c r="AA13" s="468"/>
      <c r="AB13" s="468"/>
      <c r="AC13" s="468"/>
      <c r="AD13" s="468"/>
      <c r="AE13" s="468"/>
      <c r="AF13" s="468"/>
      <c r="AG13" s="468"/>
      <c r="AH13" s="468"/>
      <c r="AI13" s="468"/>
      <c r="AJ13" s="468"/>
      <c r="AK13" s="468"/>
      <c r="AL13" s="468"/>
      <c r="AM13" s="468"/>
      <c r="AN13" s="468"/>
      <c r="AO13" s="468"/>
    </row>
    <row r="14" spans="1:41" x14ac:dyDescent="0.15">
      <c r="A14" s="163" t="str">
        <f>'ESS Jul 2023'!K8</f>
        <v>Origin Energy</v>
      </c>
      <c r="B14" s="158" t="str">
        <f>'ESS Jul 2023'!L8</f>
        <v>Go Variable</v>
      </c>
      <c r="C14" s="215">
        <f>IF('ESS Jul 2023'!BP8=0,91*'ESS Jul 2023'!M8/100,(91*'ESS Jul 2023'!M8/100)+'ESS Jul 2023'!BP8/4)</f>
        <v>138.17109090909091</v>
      </c>
      <c r="D14" s="215">
        <f>IF('ESS Jul 2023'!O8="",$C$5*'ESS Jul 2023'!N8/100,IF($C$5&gt;='ESS Jul 2023'!P8,('ESS Jul 2023'!P8*'ESS Jul 2023'!N8/100),($C$5*'ESS Jul 2023'!N8/100)))</f>
        <v>616.74545454545444</v>
      </c>
      <c r="E14" s="215">
        <f>IF(AND('ESS Jul 2023'!P8&gt;0,'ESS Jul 2023'!R8&gt;0),IF($C$5&lt;'ESS Jul 2023'!P8,0,IF($C$5&lt;=('ESS Jul 2023'!R8+'ESS Jul 2023'!P8),(($C$5-'ESS Jul 2023'!P8)*'ESS Jul 2023'!Q8/100),(('ESS Jul 2023'!R8)*'ESS Jul 2023'!Q8/100))),0)</f>
        <v>0</v>
      </c>
      <c r="F14" s="215">
        <f>IF(AND('ESS Jul 2023'!Q8&gt;0,'ESS Jul 2023'!S8&gt;0),IF($C$5&lt;('ESS Jul 2023'!R8+'ESS Jul 2023'!P8),0,IF($C$5&lt;=('ESS Jul 2023'!T8+'ESS Jul 2023'!R8+'ESS Jul 2023'!P8),(($C$5-('ESS Jul 2023'!R8+'ESS Jul 2023'!P8))*'ESS Jul 2023'!S8/100),('ESS Jul 2023'!T8*'ESS Jul 2023'!S8/100))),0)</f>
        <v>0</v>
      </c>
      <c r="G14" s="215">
        <v>0</v>
      </c>
      <c r="H14" s="215">
        <f>IF(AND('ESS Jul 2023'!R8&gt;0,'ESS Jul 2023'!T8&gt;0),IF(($C$5&lt;'ESS Jul 2023'!T8),(0),($C$5-'ESS Jul 2023'!T8)*'ESS Jul 2023'!U8/100),IF(AND('ESS Jul 2023'!R8&gt;0,'ESS Jul 2023'!T8=""),IF(($C$5&lt;'ESS Jul 2023'!R8+'ESS Jul 2023'!P8),(0),(($C$5-('ESS Jul 2023'!R8+'ESS Jul 2023'!P8))*'ESS Jul 2023'!S8/100)),IF(AND('ESS Jul 2023'!P8&gt;0,'ESS Jul 2023'!R8=""&gt;0),IF(($C$5&lt;'ESS Jul 2023'!P8),(0),($C$5-'ESS Jul 2023'!P8)*'ESS Jul 2023'!Q8/100),0)))</f>
        <v>0</v>
      </c>
      <c r="I14" s="215">
        <f t="shared" ref="I14:I15" si="11">SUM(C14:H14)</f>
        <v>754.91654545454537</v>
      </c>
      <c r="J14" s="377">
        <f t="shared" si="1"/>
        <v>2466.9818181818177</v>
      </c>
      <c r="K14" s="209">
        <f t="shared" si="2"/>
        <v>3019.6661818181815</v>
      </c>
      <c r="L14" s="181">
        <f t="shared" si="6"/>
        <v>3321.6327999999999</v>
      </c>
      <c r="M14" s="209">
        <f>'ESS Jul 2023'!AZ8</f>
        <v>0</v>
      </c>
      <c r="N14" s="209">
        <f>'ESS Jul 2023'!BA8</f>
        <v>0</v>
      </c>
      <c r="O14" s="209">
        <f>'ESS Jul 2023'!BB8</f>
        <v>0</v>
      </c>
      <c r="P14" s="209">
        <f>'ESS Jul 2023'!BC8</f>
        <v>0</v>
      </c>
      <c r="Q14" s="378" t="str">
        <f t="shared" si="3"/>
        <v>No discount</v>
      </c>
      <c r="R14" s="378" t="str">
        <f t="shared" si="4"/>
        <v>Inclusive</v>
      </c>
      <c r="S14" s="379">
        <f t="shared" si="7"/>
        <v>3019.6661818181815</v>
      </c>
      <c r="T14" s="209">
        <f t="shared" si="8"/>
        <v>3019.6661818181815</v>
      </c>
      <c r="U14" s="381">
        <f t="shared" si="9"/>
        <v>3321.6327999999999</v>
      </c>
      <c r="V14" s="381">
        <f t="shared" si="9"/>
        <v>3321.6327999999999</v>
      </c>
      <c r="W14" s="468"/>
      <c r="X14" s="468"/>
      <c r="Y14" s="468"/>
      <c r="Z14" s="468"/>
      <c r="AA14" s="468"/>
      <c r="AB14" s="468"/>
      <c r="AC14" s="468"/>
      <c r="AD14" s="468"/>
      <c r="AE14" s="468"/>
      <c r="AF14" s="468"/>
      <c r="AG14" s="468"/>
      <c r="AH14" s="468"/>
      <c r="AI14" s="468"/>
      <c r="AJ14" s="468"/>
      <c r="AK14" s="468"/>
      <c r="AL14" s="468"/>
      <c r="AM14" s="468"/>
      <c r="AN14" s="468"/>
      <c r="AO14" s="468"/>
    </row>
    <row r="15" spans="1:41" x14ac:dyDescent="0.15">
      <c r="A15" s="163" t="str">
        <f>'ESS Jul 2023'!K9</f>
        <v>Powershop</v>
      </c>
      <c r="B15" s="158" t="str">
        <f>'ESS Jul 2023'!L9</f>
        <v>Carbon neutral</v>
      </c>
      <c r="C15" s="215">
        <f>IF('ESS Jul 2023'!BP9=0,91*'ESS Jul 2023'!M9/100,(91*'ESS Jul 2023'!M9/100)+'ESS Jul 2023'!BP9/4)</f>
        <v>180.49436363636363</v>
      </c>
      <c r="D15" s="215">
        <f>IF('ESS Jul 2023'!O9="",$C$5*'ESS Jul 2023'!N9/100,IF($C$5&gt;='ESS Jul 2023'!P9,('ESS Jul 2023'!P9*'ESS Jul 2023'!N9/100),($C$5*'ESS Jul 2023'!N9/100)))</f>
        <v>607.58181818181822</v>
      </c>
      <c r="E15" s="215">
        <f>IF(AND('ESS Jul 2023'!P9&gt;0,'ESS Jul 2023'!R9&gt;0),IF($C$5&lt;'ESS Jul 2023'!P9,0,IF($C$5&lt;=('ESS Jul 2023'!R9+'ESS Jul 2023'!P9),(($C$5-'ESS Jul 2023'!P9)*'ESS Jul 2023'!Q9/100),(('ESS Jul 2023'!R9)*'ESS Jul 2023'!Q9/100))),0)</f>
        <v>0</v>
      </c>
      <c r="F15" s="215">
        <f>IF(AND('ESS Jul 2023'!Q9&gt;0,'ESS Jul 2023'!S9&gt;0),IF($C$5&lt;('ESS Jul 2023'!R9+'ESS Jul 2023'!P9),0,IF($C$5&lt;=('ESS Jul 2023'!T9+'ESS Jul 2023'!R9+'ESS Jul 2023'!P9),(($C$5-('ESS Jul 2023'!R9+'ESS Jul 2023'!P9))*'ESS Jul 2023'!S9/100),('ESS Jul 2023'!T9*'ESS Jul 2023'!S9/100))),0)</f>
        <v>0</v>
      </c>
      <c r="G15" s="215">
        <v>0</v>
      </c>
      <c r="H15" s="215">
        <f>IF(AND('ESS Jul 2023'!R9&gt;0,'ESS Jul 2023'!T9&gt;0),IF(($C$5&lt;'ESS Jul 2023'!T9),(0),($C$5-'ESS Jul 2023'!T9)*'ESS Jul 2023'!U9/100),IF(AND('ESS Jul 2023'!R9&gt;0,'ESS Jul 2023'!T9=""),IF(($C$5&lt;'ESS Jul 2023'!R9+'ESS Jul 2023'!P9),(0),(($C$5-('ESS Jul 2023'!R9+'ESS Jul 2023'!P9))*'ESS Jul 2023'!S9/100)),IF(AND('ESS Jul 2023'!P9&gt;0,'ESS Jul 2023'!R9=""&gt;0),IF(($C$5&lt;'ESS Jul 2023'!P9),(0),($C$5-'ESS Jul 2023'!P9)*'ESS Jul 2023'!Q9/100),0)))</f>
        <v>0</v>
      </c>
      <c r="I15" s="215">
        <f t="shared" si="11"/>
        <v>788.07618181818179</v>
      </c>
      <c r="J15" s="377">
        <f t="shared" si="1"/>
        <v>2430.3272727272724</v>
      </c>
      <c r="K15" s="209">
        <f t="shared" si="2"/>
        <v>3152.3047272727272</v>
      </c>
      <c r="L15" s="181">
        <f t="shared" si="6"/>
        <v>3467.5352000000003</v>
      </c>
      <c r="M15" s="209">
        <f>'ESS Jul 2023'!AZ9</f>
        <v>0</v>
      </c>
      <c r="N15" s="209">
        <f>'ESS Jul 2023'!BA9</f>
        <v>0</v>
      </c>
      <c r="O15" s="209">
        <f>'ESS Jul 2023'!BB9</f>
        <v>0</v>
      </c>
      <c r="P15" s="209">
        <f>'ESS Jul 2023'!BC9</f>
        <v>0</v>
      </c>
      <c r="Q15" s="378" t="str">
        <f t="shared" si="3"/>
        <v>No discount</v>
      </c>
      <c r="R15" s="378" t="str">
        <f t="shared" si="4"/>
        <v>Inclusive</v>
      </c>
      <c r="S15" s="379">
        <f t="shared" si="7"/>
        <v>3152.3047272727272</v>
      </c>
      <c r="T15" s="209">
        <f t="shared" si="8"/>
        <v>3152.3047272727272</v>
      </c>
      <c r="U15" s="381">
        <f t="shared" si="9"/>
        <v>3467.5352000000003</v>
      </c>
      <c r="V15" s="381">
        <f t="shared" si="9"/>
        <v>3467.5352000000003</v>
      </c>
      <c r="W15" s="468"/>
      <c r="X15" s="468"/>
      <c r="Y15" s="468"/>
      <c r="Z15" s="468"/>
      <c r="AA15" s="468"/>
      <c r="AB15" s="468"/>
      <c r="AC15" s="468"/>
      <c r="AD15" s="468"/>
      <c r="AE15" s="468"/>
      <c r="AF15" s="468"/>
      <c r="AG15" s="468"/>
      <c r="AH15" s="468"/>
      <c r="AI15" s="468"/>
      <c r="AJ15" s="468"/>
      <c r="AK15" s="468"/>
      <c r="AL15" s="468"/>
      <c r="AM15" s="468"/>
      <c r="AN15" s="468"/>
      <c r="AO15" s="468"/>
    </row>
    <row r="16" spans="1:41" x14ac:dyDescent="0.15">
      <c r="A16" s="163" t="str">
        <f>'ESS Jul 2023'!K10</f>
        <v>Red Energy</v>
      </c>
      <c r="B16" s="158" t="str">
        <f>'ESS Jul 2023'!L10</f>
        <v>Living Energy Saver</v>
      </c>
      <c r="C16" s="215">
        <f>IF('ESS Jul 2023'!BP10=0,91*'ESS Jul 2023'!M10/100,(91*'ESS Jul 2023'!M10/100)+'ESS Jul 2023'!BP10/4)</f>
        <v>134.86199999999999</v>
      </c>
      <c r="D16" s="215">
        <f>IF('ESS Jul 2023'!O10="",$C$5*'ESS Jul 2023'!N10/100,IF($C$5&gt;='ESS Jul 2023'!P10,('ESS Jul 2023'!P10*'ESS Jul 2023'!N10/100),($C$5*'ESS Jul 2023'!N10/100)))</f>
        <v>498.2727272727272</v>
      </c>
      <c r="E16" s="215">
        <f>IF(AND('ESS Jul 2023'!P10&gt;0,'ESS Jul 2023'!R10&gt;0),IF($C$5&lt;'ESS Jul 2023'!P10,0,IF($C$5&lt;=('ESS Jul 2023'!R10+'ESS Jul 2023'!P10),(($C$5-'ESS Jul 2023'!P10)*'ESS Jul 2023'!Q10/100),(('ESS Jul 2023'!R10)*'ESS Jul 2023'!Q10/100))),0)</f>
        <v>0</v>
      </c>
      <c r="F16" s="215">
        <f>IF(AND('ESS Jul 2023'!Q10&gt;0,'ESS Jul 2023'!S10&gt;0),IF($C$5&lt;('ESS Jul 2023'!R10+'ESS Jul 2023'!P10),0,IF($C$5&lt;=('ESS Jul 2023'!T10+'ESS Jul 2023'!R10+'ESS Jul 2023'!P10),(($C$5-('ESS Jul 2023'!R10+'ESS Jul 2023'!P10))*'ESS Jul 2023'!S10/100),('ESS Jul 2023'!T10*'ESS Jul 2023'!S10/100))),0)</f>
        <v>0</v>
      </c>
      <c r="G16" s="215">
        <v>0</v>
      </c>
      <c r="H16" s="215">
        <f>IF(AND('ESS Jul 2023'!R10&gt;0,'ESS Jul 2023'!T10&gt;0),IF(($C$5&lt;'ESS Jul 2023'!T10),(0),($C$5-'ESS Jul 2023'!T10)*'ESS Jul 2023'!U10/100),IF(AND('ESS Jul 2023'!R10&gt;0,'ESS Jul 2023'!T10=""),IF(($C$5&lt;'ESS Jul 2023'!R10+'ESS Jul 2023'!P10),(0),(($C$5-('ESS Jul 2023'!R10+'ESS Jul 2023'!P10))*'ESS Jul 2023'!S10/100)),IF(AND('ESS Jul 2023'!P10&gt;0,'ESS Jul 2023'!R10=""&gt;0),IF(($C$5&lt;'ESS Jul 2023'!P10),(0),($C$5-'ESS Jul 2023'!P10)*'ESS Jul 2023'!Q10/100),0)))</f>
        <v>0</v>
      </c>
      <c r="I16" s="215">
        <f t="shared" si="0"/>
        <v>633.13472727272722</v>
      </c>
      <c r="J16" s="377">
        <f t="shared" si="1"/>
        <v>1993.090909090909</v>
      </c>
      <c r="K16" s="209">
        <f t="shared" si="2"/>
        <v>2532.5389090909089</v>
      </c>
      <c r="L16" s="181">
        <f t="shared" si="6"/>
        <v>2785.7928000000002</v>
      </c>
      <c r="M16" s="209">
        <f>'ESS Jul 2023'!AZ10</f>
        <v>0</v>
      </c>
      <c r="N16" s="209">
        <f>'ESS Jul 2023'!BA10</f>
        <v>0</v>
      </c>
      <c r="O16" s="209">
        <f>'ESS Jul 2023'!BB10</f>
        <v>0</v>
      </c>
      <c r="P16" s="209">
        <f>'ESS Jul 2023'!BC10</f>
        <v>0</v>
      </c>
      <c r="Q16" s="378" t="str">
        <f t="shared" si="3"/>
        <v>No discount</v>
      </c>
      <c r="R16" s="378" t="str">
        <f t="shared" si="4"/>
        <v>Inclusive</v>
      </c>
      <c r="S16" s="379">
        <f t="shared" si="7"/>
        <v>2532.5389090909089</v>
      </c>
      <c r="T16" s="209">
        <f t="shared" si="8"/>
        <v>2532.5389090909089</v>
      </c>
      <c r="U16" s="381">
        <f t="shared" si="9"/>
        <v>2785.7928000000002</v>
      </c>
      <c r="V16" s="381">
        <f t="shared" si="9"/>
        <v>2785.7928000000002</v>
      </c>
      <c r="W16" s="468"/>
      <c r="X16" s="468"/>
      <c r="Y16" s="468"/>
      <c r="Z16" s="468"/>
      <c r="AA16" s="468"/>
      <c r="AB16" s="468"/>
      <c r="AC16" s="468"/>
      <c r="AD16" s="468"/>
      <c r="AE16" s="468"/>
      <c r="AF16" s="468"/>
      <c r="AG16" s="468"/>
      <c r="AH16" s="468"/>
      <c r="AI16" s="468"/>
      <c r="AJ16" s="468"/>
      <c r="AK16" s="468"/>
      <c r="AL16" s="468"/>
      <c r="AM16" s="468"/>
      <c r="AN16" s="468"/>
      <c r="AO16" s="468"/>
    </row>
    <row r="17" spans="1:41" x14ac:dyDescent="0.15">
      <c r="A17" s="163" t="str">
        <f>'ESS Jul 2023'!K11</f>
        <v>Simply Energy</v>
      </c>
      <c r="B17" s="158" t="str">
        <f>'ESS Jul 2023'!L11</f>
        <v>Blue Perks</v>
      </c>
      <c r="C17" s="215">
        <f>IF('ESS Jul 2023'!BP11=0,91*'ESS Jul 2023'!M11/100,(91*'ESS Jul 2023'!M11/100)+'ESS Jul 2023'!BP11/4)</f>
        <v>146.97327272727273</v>
      </c>
      <c r="D17" s="215">
        <f>IF('ESS Jul 2023'!O11="",$C$5*'ESS Jul 2023'!N11/100,IF($C$5&gt;='ESS Jul 2023'!P11,('ESS Jul 2023'!P11*'ESS Jul 2023'!N11/100),($C$5*'ESS Jul 2023'!N11/100)))</f>
        <v>437.49490909090906</v>
      </c>
      <c r="E17" s="215">
        <f>IF(AND('ESS Jul 2023'!P11&gt;0,'ESS Jul 2023'!R11&gt;0),IF($C$5&lt;'ESS Jul 2023'!P11,0,IF($C$5&lt;=('ESS Jul 2023'!R11+'ESS Jul 2023'!P11),(($C$5-'ESS Jul 2023'!P11)*'ESS Jul 2023'!Q11/100),(('ESS Jul 2023'!R11)*'ESS Jul 2023'!Q11/100))),0)</f>
        <v>0</v>
      </c>
      <c r="F17" s="215">
        <f>IF(AND('ESS Jul 2023'!Q11&gt;0,'ESS Jul 2023'!S11&gt;0),IF($C$5&lt;('ESS Jul 2023'!R11+'ESS Jul 2023'!P11),0,IF($C$5&lt;=('ESS Jul 2023'!T11+'ESS Jul 2023'!R11+'ESS Jul 2023'!P11),(($C$5-('ESS Jul 2023'!R11+'ESS Jul 2023'!P11))*'ESS Jul 2023'!S11/100),('ESS Jul 2023'!T11*'ESS Jul 2023'!S11/100))),0)</f>
        <v>0</v>
      </c>
      <c r="G17" s="215">
        <v>0</v>
      </c>
      <c r="H17" s="215">
        <f>IF(AND('ESS Jul 2023'!R11&gt;0,'ESS Jul 2023'!T11&gt;0),IF(($C$5&lt;'ESS Jul 2023'!T11),(0),($C$5-'ESS Jul 2023'!T11)*'ESS Jul 2023'!U11/100),IF(AND('ESS Jul 2023'!R11&gt;0,'ESS Jul 2023'!T11=""),IF(($C$5&lt;'ESS Jul 2023'!R11+'ESS Jul 2023'!P11),(0),(($C$5-('ESS Jul 2023'!R11+'ESS Jul 2023'!P11))*'ESS Jul 2023'!S11/100)),IF(AND('ESS Jul 2023'!P11&gt;0,'ESS Jul 2023'!R11=""&gt;0),IF(($C$5&lt;'ESS Jul 2023'!P11),(0),($C$5-'ESS Jul 2023'!P11)*'ESS Jul 2023'!Q11/100),0)))</f>
        <v>239.56427272727274</v>
      </c>
      <c r="I17" s="215">
        <f t="shared" si="0"/>
        <v>824.03245454545458</v>
      </c>
      <c r="J17" s="377">
        <f t="shared" si="1"/>
        <v>2708.2367272727274</v>
      </c>
      <c r="K17" s="209">
        <f t="shared" si="2"/>
        <v>3296.1298181818183</v>
      </c>
      <c r="L17" s="181">
        <f t="shared" si="6"/>
        <v>3625.7428000000004</v>
      </c>
      <c r="M17" s="209">
        <f>'ESS Jul 2023'!AZ11</f>
        <v>10</v>
      </c>
      <c r="N17" s="209">
        <f>'ESS Jul 2023'!BA11</f>
        <v>0</v>
      </c>
      <c r="O17" s="209">
        <f>'ESS Jul 2023'!BB11</f>
        <v>0</v>
      </c>
      <c r="P17" s="209">
        <f>'ESS Jul 2023'!BC11</f>
        <v>0</v>
      </c>
      <c r="Q17" s="378" t="str">
        <f t="shared" si="3"/>
        <v>Guaranteed off bill</v>
      </c>
      <c r="R17" s="378" t="str">
        <f t="shared" si="4"/>
        <v>Exclusive</v>
      </c>
      <c r="S17" s="379">
        <f t="shared" si="7"/>
        <v>2966.5168363636367</v>
      </c>
      <c r="T17" s="209">
        <f t="shared" si="8"/>
        <v>2966.5168363636367</v>
      </c>
      <c r="U17" s="381">
        <f t="shared" si="9"/>
        <v>3263.1685200000006</v>
      </c>
      <c r="V17" s="381">
        <f t="shared" si="9"/>
        <v>3263.1685200000006</v>
      </c>
      <c r="W17" s="468"/>
      <c r="X17" s="468"/>
      <c r="Y17" s="468"/>
      <c r="Z17" s="468"/>
      <c r="AA17" s="468"/>
      <c r="AB17" s="468"/>
      <c r="AC17" s="468"/>
      <c r="AD17" s="468"/>
      <c r="AE17" s="468"/>
      <c r="AF17" s="468"/>
      <c r="AG17" s="468"/>
      <c r="AH17" s="468"/>
      <c r="AI17" s="468"/>
      <c r="AJ17" s="468"/>
      <c r="AK17" s="468"/>
      <c r="AL17" s="468"/>
      <c r="AM17" s="468"/>
      <c r="AN17" s="468"/>
      <c r="AO17" s="468"/>
    </row>
    <row r="18" spans="1:41" x14ac:dyDescent="0.15">
      <c r="A18" s="163" t="str">
        <f>'ESS Jul 2023'!K12</f>
        <v>Amber Electric</v>
      </c>
      <c r="B18" s="158" t="str">
        <f>'ESS Jul 2023'!L12</f>
        <v>Amber Plan</v>
      </c>
      <c r="C18" s="215">
        <f>IF('ESS Jul 2023'!BP12=0,91*'ESS Jul 2023'!M12/100,(91*'ESS Jul 2023'!M12/100)+'ESS Jul 2023'!BP12/4)</f>
        <v>184.91809090909089</v>
      </c>
      <c r="D18" s="215">
        <f>IF('ESS Jul 2023'!O12="",$C$5*'ESS Jul 2023'!N12/100,IF($C$5&gt;='ESS Jul 2023'!P12,('ESS Jul 2023'!P12*'ESS Jul 2023'!N12/100),($C$5*'ESS Jul 2023'!N12/100)))</f>
        <v>811.63636363636351</v>
      </c>
      <c r="E18" s="215">
        <f>IF(AND('ESS Jul 2023'!P12&gt;0,'ESS Jul 2023'!R12&gt;0),IF($C$5&lt;'ESS Jul 2023'!P12,0,IF($C$5&lt;=('ESS Jul 2023'!R12+'ESS Jul 2023'!P12),(($C$5-'ESS Jul 2023'!P12)*'ESS Jul 2023'!Q12/100),(('ESS Jul 2023'!R12)*'ESS Jul 2023'!Q12/100))),0)</f>
        <v>0</v>
      </c>
      <c r="F18" s="215">
        <f>IF(AND('ESS Jul 2023'!Q12&gt;0,'ESS Jul 2023'!S12&gt;0),IF($C$5&lt;('ESS Jul 2023'!R12+'ESS Jul 2023'!P12),0,IF($C$5&lt;=('ESS Jul 2023'!T12+'ESS Jul 2023'!R12+'ESS Jul 2023'!P12),(($C$5-('ESS Jul 2023'!R12+'ESS Jul 2023'!P12))*'ESS Jul 2023'!S12/100),('ESS Jul 2023'!T12*'ESS Jul 2023'!S12/100))),0)</f>
        <v>0</v>
      </c>
      <c r="G18" s="215">
        <v>0</v>
      </c>
      <c r="H18" s="215">
        <f>IF(AND('ESS Jul 2023'!R12&gt;0,'ESS Jul 2023'!T12&gt;0),IF(($C$5&lt;'ESS Jul 2023'!T12),(0),($C$5-'ESS Jul 2023'!T12)*'ESS Jul 2023'!U12/100),IF(AND('ESS Jul 2023'!R12&gt;0,'ESS Jul 2023'!T12=""),IF(($C$5&lt;'ESS Jul 2023'!R12+'ESS Jul 2023'!P12),(0),(($C$5-('ESS Jul 2023'!R12+'ESS Jul 2023'!P12))*'ESS Jul 2023'!S12/100)),IF(AND('ESS Jul 2023'!P12&gt;0,'ESS Jul 2023'!R12=""&gt;0),IF(($C$5&lt;'ESS Jul 2023'!P12),(0),($C$5-'ESS Jul 2023'!P12)*'ESS Jul 2023'!Q12/100),0)))</f>
        <v>0</v>
      </c>
      <c r="I18" s="215">
        <f t="shared" ref="I18" si="12">SUM(C18:H18)</f>
        <v>996.5544545454544</v>
      </c>
      <c r="J18" s="377">
        <f t="shared" si="1"/>
        <v>3246.545454545454</v>
      </c>
      <c r="K18" s="209">
        <f t="shared" si="2"/>
        <v>3986.2178181818176</v>
      </c>
      <c r="L18" s="181">
        <f t="shared" si="6"/>
        <v>4384.8395999999993</v>
      </c>
      <c r="M18" s="209">
        <f>'ESS Jul 2023'!AZ12</f>
        <v>0</v>
      </c>
      <c r="N18" s="209">
        <f>'ESS Jul 2023'!BA12</f>
        <v>0</v>
      </c>
      <c r="O18" s="209">
        <f>'ESS Jul 2023'!BB12</f>
        <v>0</v>
      </c>
      <c r="P18" s="209">
        <f>'ESS Jul 2023'!BC12</f>
        <v>0</v>
      </c>
      <c r="Q18" s="378" t="str">
        <f t="shared" si="3"/>
        <v>No discount</v>
      </c>
      <c r="R18" s="378" t="str">
        <f t="shared" si="4"/>
        <v>Exclusive</v>
      </c>
      <c r="S18" s="379">
        <f t="shared" si="7"/>
        <v>3986.2178181818176</v>
      </c>
      <c r="T18" s="209">
        <f t="shared" si="8"/>
        <v>3986.2178181818176</v>
      </c>
      <c r="U18" s="381">
        <f t="shared" si="9"/>
        <v>4384.8395999999993</v>
      </c>
      <c r="V18" s="381">
        <f t="shared" si="9"/>
        <v>4384.8395999999993</v>
      </c>
      <c r="W18" s="468"/>
      <c r="X18" s="468"/>
      <c r="Y18" s="468"/>
      <c r="Z18" s="468"/>
      <c r="AA18" s="468"/>
      <c r="AB18" s="468"/>
      <c r="AC18" s="468"/>
      <c r="AD18" s="468"/>
      <c r="AE18" s="468"/>
      <c r="AF18" s="468"/>
      <c r="AG18" s="468"/>
      <c r="AH18" s="468"/>
      <c r="AI18" s="468"/>
      <c r="AJ18" s="468"/>
      <c r="AK18" s="468"/>
      <c r="AL18" s="468"/>
      <c r="AM18" s="468"/>
      <c r="AN18" s="468"/>
      <c r="AO18" s="468"/>
    </row>
    <row r="19" spans="1:41" x14ac:dyDescent="0.15">
      <c r="A19" s="163" t="str">
        <f>'ESS Jul 2023'!K13</f>
        <v>GloBird Energy</v>
      </c>
      <c r="B19" s="158" t="str">
        <f>'ESS Jul 2023'!L13</f>
        <v>GloSave</v>
      </c>
      <c r="C19" s="215">
        <f>IF('ESS Jul 2023'!BP13=0,91*'ESS Jul 2023'!M13/100,(91*'ESS Jul 2023'!M13/100)+'ESS Jul 2023'!BP13/4)</f>
        <v>123.75999999999998</v>
      </c>
      <c r="D19" s="215">
        <f>IF('ESS Jul 2023'!O13="",$C$5*'ESS Jul 2023'!N13/100,IF($C$5&gt;='ESS Jul 2023'!P13,('ESS Jul 2023'!P13*'ESS Jul 2023'!N13/100),($C$5*'ESS Jul 2023'!N13/100)))</f>
        <v>529.20000000000005</v>
      </c>
      <c r="E19" s="215">
        <f>IF(AND('ESS Jul 2023'!P13&gt;0,'ESS Jul 2023'!R13&gt;0),IF($C$5&lt;'ESS Jul 2023'!P13,0,IF($C$5&lt;=('ESS Jul 2023'!R13+'ESS Jul 2023'!P13),(($C$5-'ESS Jul 2023'!P13)*'ESS Jul 2023'!Q13/100),(('ESS Jul 2023'!R13)*'ESS Jul 2023'!Q13/100))),0)</f>
        <v>0</v>
      </c>
      <c r="F19" s="215">
        <f>IF(AND('ESS Jul 2023'!Q13&gt;0,'ESS Jul 2023'!S13&gt;0),IF($C$5&lt;('ESS Jul 2023'!R13+'ESS Jul 2023'!P13),0,IF($C$5&lt;=('ESS Jul 2023'!T13+'ESS Jul 2023'!R13+'ESS Jul 2023'!P13),(($C$5-('ESS Jul 2023'!R13+'ESS Jul 2023'!P13))*'ESS Jul 2023'!S13/100),('ESS Jul 2023'!T13*'ESS Jul 2023'!S13/100))),0)</f>
        <v>0</v>
      </c>
      <c r="G19" s="215">
        <v>0</v>
      </c>
      <c r="H19" s="215">
        <f>IF(AND('ESS Jul 2023'!R13&gt;0,'ESS Jul 2023'!T13&gt;0),IF(($C$5&lt;'ESS Jul 2023'!T13),(0),($C$5-'ESS Jul 2023'!T13)*'ESS Jul 2023'!U13/100),IF(AND('ESS Jul 2023'!R13&gt;0,'ESS Jul 2023'!T13=""),IF(($C$5&lt;'ESS Jul 2023'!R13+'ESS Jul 2023'!P13),(0),(($C$5-('ESS Jul 2023'!R13+'ESS Jul 2023'!P13))*'ESS Jul 2023'!S13/100)),IF(AND('ESS Jul 2023'!P13&gt;0,'ESS Jul 2023'!R13=""&gt;0),IF(($C$5&lt;'ESS Jul 2023'!P13),(0),($C$5-'ESS Jul 2023'!P13)*'ESS Jul 2023'!Q13/100),0)))</f>
        <v>0</v>
      </c>
      <c r="I19" s="215">
        <f t="shared" si="0"/>
        <v>652.96</v>
      </c>
      <c r="J19" s="377">
        <f t="shared" si="1"/>
        <v>2116.8000000000002</v>
      </c>
      <c r="K19" s="209">
        <f t="shared" si="2"/>
        <v>2611.84</v>
      </c>
      <c r="L19" s="181">
        <f t="shared" si="6"/>
        <v>2873.0240000000003</v>
      </c>
      <c r="M19" s="209">
        <f>'ESS Jul 2023'!AZ13</f>
        <v>0</v>
      </c>
      <c r="N19" s="209">
        <f>'ESS Jul 2023'!BA13</f>
        <v>0</v>
      </c>
      <c r="O19" s="209">
        <f>'ESS Jul 2023'!BB13</f>
        <v>2</v>
      </c>
      <c r="P19" s="209">
        <f>'ESS Jul 2023'!BC13</f>
        <v>0</v>
      </c>
      <c r="Q19" s="378" t="str">
        <f t="shared" si="3"/>
        <v>Pay-on-time off bill</v>
      </c>
      <c r="R19" s="378" t="str">
        <f t="shared" si="4"/>
        <v>Exclusive</v>
      </c>
      <c r="S19" s="379">
        <f t="shared" si="7"/>
        <v>2611.84</v>
      </c>
      <c r="T19" s="209">
        <f t="shared" si="8"/>
        <v>2559.6032</v>
      </c>
      <c r="U19" s="381">
        <f t="shared" si="9"/>
        <v>2873.0240000000003</v>
      </c>
      <c r="V19" s="381">
        <f t="shared" si="9"/>
        <v>2815.5635200000002</v>
      </c>
      <c r="W19" s="468"/>
      <c r="X19" s="468"/>
      <c r="Y19" s="468"/>
      <c r="Z19" s="468"/>
      <c r="AA19" s="468"/>
      <c r="AB19" s="468"/>
      <c r="AC19" s="468"/>
      <c r="AD19" s="468"/>
      <c r="AE19" s="468"/>
      <c r="AF19" s="468"/>
      <c r="AG19" s="468"/>
      <c r="AH19" s="468"/>
      <c r="AI19" s="468"/>
      <c r="AJ19" s="468"/>
      <c r="AK19" s="468"/>
      <c r="AL19" s="468"/>
      <c r="AM19" s="468"/>
      <c r="AN19" s="468"/>
      <c r="AO19" s="468"/>
    </row>
    <row r="20" spans="1:41" x14ac:dyDescent="0.15">
      <c r="A20" s="163" t="str">
        <f>'ESS Jul 2023'!K14</f>
        <v>Kogan Energy</v>
      </c>
      <c r="B20" s="158" t="str">
        <f>'ESS Jul 2023'!L14</f>
        <v>Free Kogan First Membership</v>
      </c>
      <c r="C20" s="215">
        <f>IF('ESS Jul 2023'!BP14=0,91*'ESS Jul 2023'!M14/100,(91*'ESS Jul 2023'!M14/100)+'ESS Jul 2023'!BP14/4)</f>
        <v>180.49436363636363</v>
      </c>
      <c r="D20" s="215">
        <f>IF('ESS Jul 2023'!O14="",$C$5*'ESS Jul 2023'!N14/100,IF($C$5&gt;='ESS Jul 2023'!P14,('ESS Jul 2023'!P14*'ESS Jul 2023'!N14/100),($C$5*'ESS Jul 2023'!N14/100)))</f>
        <v>607.58181818181822</v>
      </c>
      <c r="E20" s="215">
        <f>IF(AND('ESS Jul 2023'!P14&gt;0,'ESS Jul 2023'!R14&gt;0),IF($C$5&lt;'ESS Jul 2023'!P14,0,IF($C$5&lt;=('ESS Jul 2023'!R14+'ESS Jul 2023'!P14),(($C$5-'ESS Jul 2023'!P14)*'ESS Jul 2023'!Q14/100),(('ESS Jul 2023'!R14)*'ESS Jul 2023'!Q14/100))),0)</f>
        <v>0</v>
      </c>
      <c r="F20" s="215">
        <f>IF(AND('ESS Jul 2023'!Q14&gt;0,'ESS Jul 2023'!S14&gt;0),IF($C$5&lt;('ESS Jul 2023'!R14+'ESS Jul 2023'!P14),0,IF($C$5&lt;=('ESS Jul 2023'!T14+'ESS Jul 2023'!R14+'ESS Jul 2023'!P14),(($C$5-('ESS Jul 2023'!R14+'ESS Jul 2023'!P14))*'ESS Jul 2023'!S14/100),('ESS Jul 2023'!T14*'ESS Jul 2023'!S14/100))),0)</f>
        <v>0</v>
      </c>
      <c r="G20" s="215">
        <v>0</v>
      </c>
      <c r="H20" s="215">
        <f>IF(AND('ESS Jul 2023'!R14&gt;0,'ESS Jul 2023'!T14&gt;0),IF(($C$5&lt;'ESS Jul 2023'!T14),(0),($C$5-'ESS Jul 2023'!T14)*'ESS Jul 2023'!U14/100),IF(AND('ESS Jul 2023'!R14&gt;0,'ESS Jul 2023'!T14=""),IF(($C$5&lt;'ESS Jul 2023'!R14+'ESS Jul 2023'!P14),(0),(($C$5-('ESS Jul 2023'!R14+'ESS Jul 2023'!P14))*'ESS Jul 2023'!S14/100)),IF(AND('ESS Jul 2023'!P14&gt;0,'ESS Jul 2023'!R14=""&gt;0),IF(($C$5&lt;'ESS Jul 2023'!P14),(0),($C$5-'ESS Jul 2023'!P14)*'ESS Jul 2023'!Q14/100),0)))</f>
        <v>0</v>
      </c>
      <c r="I20" s="215">
        <f t="shared" si="0"/>
        <v>788.07618181818179</v>
      </c>
      <c r="J20" s="377">
        <f t="shared" si="1"/>
        <v>2430.3272727272724</v>
      </c>
      <c r="K20" s="209">
        <f t="shared" si="2"/>
        <v>3152.3047272727272</v>
      </c>
      <c r="L20" s="181">
        <f t="shared" si="6"/>
        <v>3467.5352000000003</v>
      </c>
      <c r="M20" s="209">
        <f>'ESS Jul 2023'!AZ14</f>
        <v>0</v>
      </c>
      <c r="N20" s="209">
        <f>'ESS Jul 2023'!BA14</f>
        <v>0</v>
      </c>
      <c r="O20" s="209">
        <f>'ESS Jul 2023'!BB14</f>
        <v>0</v>
      </c>
      <c r="P20" s="209">
        <f>'ESS Jul 2023'!BC14</f>
        <v>0</v>
      </c>
      <c r="Q20" s="378" t="str">
        <f t="shared" si="3"/>
        <v>No discount</v>
      </c>
      <c r="R20" s="378" t="str">
        <f t="shared" si="4"/>
        <v>Exclusive</v>
      </c>
      <c r="S20" s="379">
        <f t="shared" si="7"/>
        <v>3152.3047272727272</v>
      </c>
      <c r="T20" s="209">
        <f t="shared" si="8"/>
        <v>3152.3047272727272</v>
      </c>
      <c r="U20" s="381">
        <f t="shared" si="9"/>
        <v>3467.5352000000003</v>
      </c>
      <c r="V20" s="381">
        <f t="shared" si="9"/>
        <v>3467.5352000000003</v>
      </c>
      <c r="W20" s="468"/>
      <c r="X20" s="468"/>
      <c r="Y20" s="468"/>
      <c r="Z20" s="468"/>
      <c r="AA20" s="468"/>
      <c r="AB20" s="468"/>
      <c r="AC20" s="468"/>
      <c r="AD20" s="468"/>
      <c r="AE20" s="468"/>
      <c r="AF20" s="468"/>
      <c r="AG20" s="468"/>
      <c r="AH20" s="468"/>
      <c r="AI20" s="468"/>
      <c r="AJ20" s="468"/>
      <c r="AK20" s="468"/>
      <c r="AL20" s="468"/>
      <c r="AM20" s="468"/>
      <c r="AN20" s="468"/>
      <c r="AO20" s="468"/>
    </row>
    <row r="21" spans="1:41" x14ac:dyDescent="0.15">
      <c r="A21" s="163" t="str">
        <f>'ESS Jul 2023'!K15</f>
        <v>1st Energy</v>
      </c>
      <c r="B21" s="158" t="str">
        <f>'ESS Jul 2023'!L15</f>
        <v>1st Saver</v>
      </c>
      <c r="C21" s="215">
        <f>IF('ESS Jul 2023'!BP15=0,91*'ESS Jul 2023'!M15/100,(91*'ESS Jul 2023'!M15/100)+'ESS Jul 2023'!BP15/4)</f>
        <v>167.44</v>
      </c>
      <c r="D21" s="215">
        <f>IF('ESS Jul 2023'!O15="",$C$5*'ESS Jul 2023'!N15/100,IF($C$5&gt;='ESS Jul 2023'!P15,('ESS Jul 2023'!P15*'ESS Jul 2023'!N15/100),($C$5*'ESS Jul 2023'!N15/100)))</f>
        <v>477.75</v>
      </c>
      <c r="E21" s="215">
        <f>IF(AND('ESS Jul 2023'!P15&gt;0,'ESS Jul 2023'!R15&gt;0),IF($C$5&lt;'ESS Jul 2023'!P15,0,IF($C$5&lt;=('ESS Jul 2023'!R15+'ESS Jul 2023'!P15),(($C$5-'ESS Jul 2023'!P15)*'ESS Jul 2023'!Q15/100),(('ESS Jul 2023'!R15)*'ESS Jul 2023'!Q15/100))),0)</f>
        <v>0</v>
      </c>
      <c r="F21" s="215">
        <f>IF(AND('ESS Jul 2023'!Q15&gt;0,'ESS Jul 2023'!S15&gt;0),IF($C$5&lt;('ESS Jul 2023'!R15+'ESS Jul 2023'!P15),0,IF($C$5&lt;=('ESS Jul 2023'!T15+'ESS Jul 2023'!R15+'ESS Jul 2023'!P15),(($C$5-('ESS Jul 2023'!R15+'ESS Jul 2023'!P15))*'ESS Jul 2023'!S15/100),('ESS Jul 2023'!T15*'ESS Jul 2023'!S15/100))),0)</f>
        <v>0</v>
      </c>
      <c r="G21" s="215">
        <v>0</v>
      </c>
      <c r="H21" s="215">
        <f>IF(AND('ESS Jul 2023'!R15&gt;0,'ESS Jul 2023'!T15&gt;0),IF(($C$5&lt;'ESS Jul 2023'!T15),(0),($C$5-'ESS Jul 2023'!T15)*'ESS Jul 2023'!U15/100),IF(AND('ESS Jul 2023'!R15&gt;0,'ESS Jul 2023'!T15=""),IF(($C$5&lt;'ESS Jul 2023'!R15+'ESS Jul 2023'!P15),(0),(($C$5-('ESS Jul 2023'!R15+'ESS Jul 2023'!P15))*'ESS Jul 2023'!S15/100)),IF(AND('ESS Jul 2023'!P15&gt;0,'ESS Jul 2023'!R15=""&gt;0),IF(($C$5&lt;'ESS Jul 2023'!P15),(0),($C$5-'ESS Jul 2023'!P15)*'ESS Jul 2023'!Q15/100),0)))</f>
        <v>176.60999999999996</v>
      </c>
      <c r="I21" s="215">
        <f t="shared" ref="I21:I25" si="13">SUM(C21:H21)</f>
        <v>821.8</v>
      </c>
      <c r="J21" s="377">
        <f t="shared" ref="J21:J25" si="14">(I21-C21)*4</f>
        <v>2617.4399999999996</v>
      </c>
      <c r="K21" s="209">
        <f t="shared" ref="K21:K25" si="15">I21*4</f>
        <v>3287.2</v>
      </c>
      <c r="L21" s="181">
        <f t="shared" ref="L21:L25" si="16">K21*1.1</f>
        <v>3615.92</v>
      </c>
      <c r="M21" s="209">
        <f>'ESS Jul 2023'!AZ15</f>
        <v>0</v>
      </c>
      <c r="N21" s="209">
        <f>'ESS Jul 2023'!BA15</f>
        <v>0</v>
      </c>
      <c r="O21" s="209">
        <f>'ESS Jul 2023'!BB15</f>
        <v>5</v>
      </c>
      <c r="P21" s="209">
        <f>'ESS Jul 2023'!BC15</f>
        <v>0</v>
      </c>
      <c r="Q21" s="378" t="str">
        <f t="shared" ref="Q21:Q25" si="17">IF(SUM(M21:P21)=0,"No discount",IF(M21&gt;0,"Guaranteed off bill",IF(N21&gt;0,"Guaranteed off usage",IF(O21&gt;0,"Pay-on-time off bill","Pay-on-time off usage"))))</f>
        <v>Pay-on-time off bill</v>
      </c>
      <c r="R21" s="378" t="str">
        <f t="shared" ref="R21:R25" si="18">IF(OR(A21="Origin Energy",A21="Red Energy",A21="Powershop"),"Inclusive","Exclusive")</f>
        <v>Exclusive</v>
      </c>
      <c r="S21" s="379">
        <f t="shared" ref="S21:S25" si="19">IF(AND(Q21="Guaranteed off bill",R21="Inclusive"),((K21*1.1)-((K21*1.1)*M21/100))/1.1,IF(AND(Q21="Guaranteed off usage",R21="Inclusive"),((K21*1.1)-((J21*1.1)*N21/100))/1.1,IF(AND(Q21="Guaranteed off bill",R21="Exclusive"),K21-(K21*M21/100),IF(AND(Q21="Guaranteed off usage",R21="Exclusive"),K21-(J21*N21/100),IF(R21="Inclusive",((K21*1.1))/1.1,K21)))))</f>
        <v>3287.2</v>
      </c>
      <c r="T21" s="209">
        <f t="shared" ref="T21:T25" si="20">IF(AND(Q21="Pay-on-time off bill",R21="Inclusive"),((S21*1.1)-((S21*1.1)*O21/100))/1.1,IF(AND(Q21="Pay-on-time off usage",R21="Inclusive"),((S21*1.1)-((J21*1.1)*P21/100))/1.1,IF(AND(Q21="Pay-on-time off bill",R21="Exclusive"),S21-(S21*O21/100),IF(AND(Q21="Pay-on-time off usage",R21="Exclusive"),S21-(J21*P21/100),IF(R21="Inclusive",((S21*1.1))/1.1,S21)))))</f>
        <v>3122.8399999999997</v>
      </c>
      <c r="U21" s="381">
        <f t="shared" ref="U21:U25" si="21">S21*1.1</f>
        <v>3615.92</v>
      </c>
      <c r="V21" s="381">
        <f t="shared" ref="V21:V25" si="22">T21*1.1</f>
        <v>3435.1239999999998</v>
      </c>
      <c r="W21" s="468"/>
      <c r="X21" s="468"/>
      <c r="Y21" s="468"/>
      <c r="Z21" s="468"/>
      <c r="AA21" s="468"/>
      <c r="AB21" s="468"/>
      <c r="AC21" s="468"/>
      <c r="AD21" s="468"/>
      <c r="AE21" s="468"/>
      <c r="AF21" s="468"/>
      <c r="AG21" s="468"/>
      <c r="AH21" s="468"/>
      <c r="AI21" s="468"/>
      <c r="AJ21" s="468"/>
      <c r="AK21" s="468"/>
      <c r="AL21" s="468"/>
      <c r="AM21" s="468"/>
      <c r="AN21" s="468"/>
      <c r="AO21" s="468"/>
    </row>
    <row r="22" spans="1:41" x14ac:dyDescent="0.15">
      <c r="A22" s="163" t="str">
        <f>'ESS Jul 2023'!K16</f>
        <v>CovaU</v>
      </c>
      <c r="B22" s="158" t="str">
        <f>'ESS Jul 2023'!L16</f>
        <v>Freedom</v>
      </c>
      <c r="C22" s="215">
        <f>IF('ESS Jul 2023'!BP16=0,91*'ESS Jul 2023'!M16/100,(91*'ESS Jul 2023'!M16/100)+'ESS Jul 2023'!BP16/4)</f>
        <v>145.23599999999999</v>
      </c>
      <c r="D22" s="215">
        <f>IF('ESS Jul 2023'!O16="",$C$5*'ESS Jul 2023'!N16/100,IF($C$5&gt;='ESS Jul 2023'!P16,('ESS Jul 2023'!P16*'ESS Jul 2023'!N16/100),($C$5*'ESS Jul 2023'!N16/100)))</f>
        <v>652.58181818181811</v>
      </c>
      <c r="E22" s="215">
        <f>IF(AND('ESS Jul 2023'!P16&gt;0,'ESS Jul 2023'!R16&gt;0),IF($C$5&lt;'ESS Jul 2023'!P16,0,IF($C$5&lt;=('ESS Jul 2023'!R16+'ESS Jul 2023'!P16),(($C$5-'ESS Jul 2023'!P16)*'ESS Jul 2023'!Q16/100),(('ESS Jul 2023'!R16)*'ESS Jul 2023'!Q16/100))),0)</f>
        <v>0</v>
      </c>
      <c r="F22" s="215">
        <f>IF(AND('ESS Jul 2023'!Q16&gt;0,'ESS Jul 2023'!S16&gt;0),IF($C$5&lt;('ESS Jul 2023'!R16+'ESS Jul 2023'!P16),0,IF($C$5&lt;=('ESS Jul 2023'!T16+'ESS Jul 2023'!R16+'ESS Jul 2023'!P16),(($C$5-('ESS Jul 2023'!R16+'ESS Jul 2023'!P16))*'ESS Jul 2023'!S16/100),('ESS Jul 2023'!T16*'ESS Jul 2023'!S16/100))),0)</f>
        <v>0</v>
      </c>
      <c r="G22" s="215">
        <v>0</v>
      </c>
      <c r="H22" s="215">
        <f>IF(AND('ESS Jul 2023'!R16&gt;0,'ESS Jul 2023'!T16&gt;0),IF(($C$5&lt;'ESS Jul 2023'!T16),(0),($C$5-'ESS Jul 2023'!T16)*'ESS Jul 2023'!U16/100),IF(AND('ESS Jul 2023'!R16&gt;0,'ESS Jul 2023'!T16=""),IF(($C$5&lt;'ESS Jul 2023'!R16+'ESS Jul 2023'!P16),(0),(($C$5-('ESS Jul 2023'!R16+'ESS Jul 2023'!P16))*'ESS Jul 2023'!S16/100)),IF(AND('ESS Jul 2023'!P16&gt;0,'ESS Jul 2023'!R16=""&gt;0),IF(($C$5&lt;'ESS Jul 2023'!P16),(0),($C$5-'ESS Jul 2023'!P16)*'ESS Jul 2023'!Q16/100),0)))</f>
        <v>0</v>
      </c>
      <c r="I22" s="215">
        <f t="shared" si="13"/>
        <v>797.8178181818181</v>
      </c>
      <c r="J22" s="377">
        <f t="shared" si="14"/>
        <v>2610.3272727272724</v>
      </c>
      <c r="K22" s="209">
        <f t="shared" si="15"/>
        <v>3191.2712727272724</v>
      </c>
      <c r="L22" s="181">
        <f t="shared" si="16"/>
        <v>3510.3984</v>
      </c>
      <c r="M22" s="209">
        <f>'ESS Jul 2023'!AZ16</f>
        <v>0</v>
      </c>
      <c r="N22" s="209">
        <f>'ESS Jul 2023'!BA16</f>
        <v>5</v>
      </c>
      <c r="O22" s="209">
        <f>'ESS Jul 2023'!BB16</f>
        <v>0</v>
      </c>
      <c r="P22" s="209">
        <f>'ESS Jul 2023'!BC16</f>
        <v>0</v>
      </c>
      <c r="Q22" s="378" t="str">
        <f t="shared" si="17"/>
        <v>Guaranteed off usage</v>
      </c>
      <c r="R22" s="378" t="str">
        <f t="shared" si="18"/>
        <v>Exclusive</v>
      </c>
      <c r="S22" s="379">
        <f t="shared" si="19"/>
        <v>3060.7549090909088</v>
      </c>
      <c r="T22" s="209">
        <f t="shared" si="20"/>
        <v>3060.7549090909088</v>
      </c>
      <c r="U22" s="381">
        <f t="shared" si="21"/>
        <v>3366.8303999999998</v>
      </c>
      <c r="V22" s="381">
        <f t="shared" si="22"/>
        <v>3366.8303999999998</v>
      </c>
      <c r="W22" s="468"/>
      <c r="X22" s="468"/>
      <c r="Y22" s="468"/>
      <c r="Z22" s="468"/>
      <c r="AA22" s="468"/>
      <c r="AB22" s="468"/>
      <c r="AC22" s="468"/>
      <c r="AD22" s="468"/>
      <c r="AE22" s="468"/>
      <c r="AF22" s="468"/>
      <c r="AG22" s="468"/>
      <c r="AH22" s="468"/>
      <c r="AI22" s="468"/>
      <c r="AJ22" s="468"/>
      <c r="AK22" s="468"/>
      <c r="AL22" s="468"/>
      <c r="AM22" s="468"/>
      <c r="AN22" s="468"/>
      <c r="AO22" s="468"/>
    </row>
    <row r="23" spans="1:41" x14ac:dyDescent="0.15">
      <c r="A23" s="163" t="str">
        <f>'ESS Jul 2023'!K17</f>
        <v>Momentum</v>
      </c>
      <c r="B23" s="158" t="str">
        <f>'ESS Jul 2023'!L17</f>
        <v>Suit Yourself</v>
      </c>
      <c r="C23" s="215">
        <f>IF('ESS Jul 2023'!BP17=0,91*'ESS Jul 2023'!M17/100,(91*'ESS Jul 2023'!M17/100)+'ESS Jul 2023'!BP17/4)</f>
        <v>152.33399999999997</v>
      </c>
      <c r="D23" s="215">
        <f>IF('ESS Jul 2023'!O17="",$C$5*'ESS Jul 2023'!N17/100,IF($C$5&gt;='ESS Jul 2023'!P17,('ESS Jul 2023'!P17*'ESS Jul 2023'!N17/100),($C$5*'ESS Jul 2023'!N17/100)))</f>
        <v>656.99999999999989</v>
      </c>
      <c r="E23" s="215">
        <f>IF(AND('ESS Jul 2023'!P17&gt;0,'ESS Jul 2023'!R17&gt;0),IF($C$5&lt;'ESS Jul 2023'!P17,0,IF($C$5&lt;=('ESS Jul 2023'!R17+'ESS Jul 2023'!P17),(($C$5-'ESS Jul 2023'!P17)*'ESS Jul 2023'!Q17/100),(('ESS Jul 2023'!R17)*'ESS Jul 2023'!Q17/100))),0)</f>
        <v>0</v>
      </c>
      <c r="F23" s="215">
        <f>IF(AND('ESS Jul 2023'!Q17&gt;0,'ESS Jul 2023'!S17&gt;0),IF($C$5&lt;('ESS Jul 2023'!R17+'ESS Jul 2023'!P17),0,IF($C$5&lt;=('ESS Jul 2023'!T17+'ESS Jul 2023'!R17+'ESS Jul 2023'!P17),(($C$5-('ESS Jul 2023'!R17+'ESS Jul 2023'!P17))*'ESS Jul 2023'!S17/100),('ESS Jul 2023'!T17*'ESS Jul 2023'!S17/100))),0)</f>
        <v>0</v>
      </c>
      <c r="G23" s="215">
        <v>0</v>
      </c>
      <c r="H23" s="215">
        <f>IF(AND('ESS Jul 2023'!R17&gt;0,'ESS Jul 2023'!T17&gt;0),IF(($C$5&lt;'ESS Jul 2023'!T17),(0),($C$5-'ESS Jul 2023'!T17)*'ESS Jul 2023'!U17/100),IF(AND('ESS Jul 2023'!R17&gt;0,'ESS Jul 2023'!T17=""),IF(($C$5&lt;'ESS Jul 2023'!R17+'ESS Jul 2023'!P17),(0),(($C$5-('ESS Jul 2023'!R17+'ESS Jul 2023'!P17))*'ESS Jul 2023'!S17/100)),IF(AND('ESS Jul 2023'!P17&gt;0,'ESS Jul 2023'!R17=""&gt;0),IF(($C$5&lt;'ESS Jul 2023'!P17),(0),($C$5-'ESS Jul 2023'!P17)*'ESS Jul 2023'!Q17/100),0)))</f>
        <v>0</v>
      </c>
      <c r="I23" s="215">
        <f t="shared" si="13"/>
        <v>809.33399999999983</v>
      </c>
      <c r="J23" s="377">
        <f t="shared" si="14"/>
        <v>2627.9999999999995</v>
      </c>
      <c r="K23" s="209">
        <f t="shared" si="15"/>
        <v>3237.3359999999993</v>
      </c>
      <c r="L23" s="181">
        <f t="shared" si="16"/>
        <v>3561.0695999999994</v>
      </c>
      <c r="M23" s="209">
        <f>'ESS Jul 2023'!AZ17</f>
        <v>0</v>
      </c>
      <c r="N23" s="209">
        <f>'ESS Jul 2023'!BA17</f>
        <v>0</v>
      </c>
      <c r="O23" s="209">
        <f>'ESS Jul 2023'!BB17</f>
        <v>0</v>
      </c>
      <c r="P23" s="209">
        <f>'ESS Jul 2023'!BC17</f>
        <v>0</v>
      </c>
      <c r="Q23" s="378" t="str">
        <f t="shared" si="17"/>
        <v>No discount</v>
      </c>
      <c r="R23" s="378" t="str">
        <f t="shared" si="18"/>
        <v>Exclusive</v>
      </c>
      <c r="S23" s="379">
        <f t="shared" si="19"/>
        <v>3237.3359999999993</v>
      </c>
      <c r="T23" s="209">
        <f t="shared" si="20"/>
        <v>3237.3359999999993</v>
      </c>
      <c r="U23" s="381">
        <f t="shared" si="21"/>
        <v>3561.0695999999994</v>
      </c>
      <c r="V23" s="381">
        <f t="shared" si="22"/>
        <v>3561.0695999999994</v>
      </c>
      <c r="W23" s="468"/>
      <c r="X23" s="468"/>
      <c r="Y23" s="468"/>
      <c r="Z23" s="468"/>
      <c r="AA23" s="468"/>
      <c r="AB23" s="468"/>
      <c r="AC23" s="468"/>
      <c r="AD23" s="468"/>
      <c r="AE23" s="468"/>
      <c r="AF23" s="468"/>
      <c r="AG23" s="468"/>
      <c r="AH23" s="468"/>
      <c r="AI23" s="468"/>
      <c r="AJ23" s="468"/>
      <c r="AK23" s="468"/>
      <c r="AL23" s="468"/>
      <c r="AM23" s="468"/>
      <c r="AN23" s="468"/>
      <c r="AO23" s="468"/>
    </row>
    <row r="24" spans="1:41" x14ac:dyDescent="0.15">
      <c r="A24" s="163" t="str">
        <f>'ESS Jul 2023'!K18</f>
        <v>Nectr</v>
      </c>
      <c r="B24" s="158" t="str">
        <f>'ESS Jul 2023'!L18</f>
        <v>100% Clean</v>
      </c>
      <c r="C24" s="215">
        <f>IF('ESS Jul 2023'!BP18=0,91*'ESS Jul 2023'!M18/100,(91*'ESS Jul 2023'!M18/100)+'ESS Jul 2023'!BP18/4)</f>
        <v>163.79999999999998</v>
      </c>
      <c r="D24" s="215">
        <f>IF('ESS Jul 2023'!O18="",$C$5*'ESS Jul 2023'!N18/100,IF($C$5&gt;='ESS Jul 2023'!P18,('ESS Jul 2023'!P18*'ESS Jul 2023'!N18/100),($C$5*'ESS Jul 2023'!N18/100)))</f>
        <v>638.99999999999989</v>
      </c>
      <c r="E24" s="215">
        <f>IF(AND('ESS Jul 2023'!P18&gt;0,'ESS Jul 2023'!R18&gt;0),IF($C$5&lt;'ESS Jul 2023'!P18,0,IF($C$5&lt;=('ESS Jul 2023'!R18+'ESS Jul 2023'!P18),(($C$5-'ESS Jul 2023'!P18)*'ESS Jul 2023'!Q18/100),(('ESS Jul 2023'!R18)*'ESS Jul 2023'!Q18/100))),0)</f>
        <v>0</v>
      </c>
      <c r="F24" s="215">
        <f>IF(AND('ESS Jul 2023'!Q18&gt;0,'ESS Jul 2023'!S18&gt;0),IF($C$5&lt;('ESS Jul 2023'!R18+'ESS Jul 2023'!P18),0,IF($C$5&lt;=('ESS Jul 2023'!T18+'ESS Jul 2023'!R18+'ESS Jul 2023'!P18),(($C$5-('ESS Jul 2023'!R18+'ESS Jul 2023'!P18))*'ESS Jul 2023'!S18/100),('ESS Jul 2023'!T18*'ESS Jul 2023'!S18/100))),0)</f>
        <v>0</v>
      </c>
      <c r="G24" s="215">
        <v>0</v>
      </c>
      <c r="H24" s="215">
        <f>IF(AND('ESS Jul 2023'!R18&gt;0,'ESS Jul 2023'!T18&gt;0),IF(($C$5&lt;'ESS Jul 2023'!T18),(0),($C$5-'ESS Jul 2023'!T18)*'ESS Jul 2023'!U18/100),IF(AND('ESS Jul 2023'!R18&gt;0,'ESS Jul 2023'!T18=""),IF(($C$5&lt;'ESS Jul 2023'!R18+'ESS Jul 2023'!P18),(0),(($C$5-('ESS Jul 2023'!R18+'ESS Jul 2023'!P18))*'ESS Jul 2023'!S18/100)),IF(AND('ESS Jul 2023'!P18&gt;0,'ESS Jul 2023'!R18=""&gt;0),IF(($C$5&lt;'ESS Jul 2023'!P18),(0),($C$5-'ESS Jul 2023'!P18)*'ESS Jul 2023'!Q18/100),0)))</f>
        <v>0</v>
      </c>
      <c r="I24" s="215">
        <f t="shared" si="13"/>
        <v>802.79999999999984</v>
      </c>
      <c r="J24" s="377">
        <f t="shared" si="14"/>
        <v>2555.9999999999995</v>
      </c>
      <c r="K24" s="209">
        <f t="shared" si="15"/>
        <v>3211.1999999999994</v>
      </c>
      <c r="L24" s="181">
        <f t="shared" si="16"/>
        <v>3532.3199999999997</v>
      </c>
      <c r="M24" s="209">
        <f>'ESS Jul 2023'!AZ18</f>
        <v>0</v>
      </c>
      <c r="N24" s="209">
        <f>'ESS Jul 2023'!BA18</f>
        <v>0</v>
      </c>
      <c r="O24" s="209">
        <f>'ESS Jul 2023'!BB18</f>
        <v>0</v>
      </c>
      <c r="P24" s="209">
        <f>'ESS Jul 2023'!BC18</f>
        <v>0</v>
      </c>
      <c r="Q24" s="378" t="str">
        <f t="shared" si="17"/>
        <v>No discount</v>
      </c>
      <c r="R24" s="378" t="str">
        <f t="shared" si="18"/>
        <v>Exclusive</v>
      </c>
      <c r="S24" s="379">
        <f t="shared" si="19"/>
        <v>3211.1999999999994</v>
      </c>
      <c r="T24" s="209">
        <f t="shared" si="20"/>
        <v>3211.1999999999994</v>
      </c>
      <c r="U24" s="381">
        <f t="shared" si="21"/>
        <v>3532.3199999999997</v>
      </c>
      <c r="V24" s="381">
        <f t="shared" si="22"/>
        <v>3532.3199999999997</v>
      </c>
      <c r="W24" s="468"/>
      <c r="X24" s="468"/>
      <c r="Y24" s="468"/>
      <c r="Z24" s="468"/>
      <c r="AA24" s="468"/>
      <c r="AB24" s="468"/>
      <c r="AC24" s="468"/>
      <c r="AD24" s="468"/>
      <c r="AE24" s="468"/>
      <c r="AF24" s="468"/>
      <c r="AG24" s="468"/>
      <c r="AH24" s="468"/>
      <c r="AI24" s="468"/>
      <c r="AJ24" s="468"/>
      <c r="AK24" s="468"/>
      <c r="AL24" s="468"/>
      <c r="AM24" s="468"/>
      <c r="AN24" s="468"/>
      <c r="AO24" s="468"/>
    </row>
    <row r="25" spans="1:41" x14ac:dyDescent="0.15">
      <c r="A25" s="163" t="str">
        <f>'ESS Jul 2023'!K19</f>
        <v>OVO</v>
      </c>
      <c r="B25" s="158" t="str">
        <f>'ESS Jul 2023'!L19</f>
        <v>The One Plan</v>
      </c>
      <c r="C25" s="215">
        <f>IF('ESS Jul 2023'!BP19=0,91*'ESS Jul 2023'!M19/100,(91*'ESS Jul 2023'!M19/100)+'ESS Jul 2023'!BP19/4)</f>
        <v>121.94</v>
      </c>
      <c r="D25" s="215">
        <f>IF('ESS Jul 2023'!O19="",$C$5*'ESS Jul 2023'!N19/100,IF($C$5&gt;='ESS Jul 2023'!P19,('ESS Jul 2023'!P19*'ESS Jul 2023'!N19/100),($C$5*'ESS Jul 2023'!N19/100)))</f>
        <v>521.99999999999989</v>
      </c>
      <c r="E25" s="215">
        <f>IF(AND('ESS Jul 2023'!P19&gt;0,'ESS Jul 2023'!R19&gt;0),IF($C$5&lt;'ESS Jul 2023'!P19,0,IF($C$5&lt;=('ESS Jul 2023'!R19+'ESS Jul 2023'!P19),(($C$5-'ESS Jul 2023'!P19)*'ESS Jul 2023'!Q19/100),(('ESS Jul 2023'!R19)*'ESS Jul 2023'!Q19/100))),0)</f>
        <v>0</v>
      </c>
      <c r="F25" s="215">
        <f>IF(AND('ESS Jul 2023'!Q19&gt;0,'ESS Jul 2023'!S19&gt;0),IF($C$5&lt;('ESS Jul 2023'!R19+'ESS Jul 2023'!P19),0,IF($C$5&lt;=('ESS Jul 2023'!T19+'ESS Jul 2023'!R19+'ESS Jul 2023'!P19),(($C$5-('ESS Jul 2023'!R19+'ESS Jul 2023'!P19))*'ESS Jul 2023'!S19/100),('ESS Jul 2023'!T19*'ESS Jul 2023'!S19/100))),0)</f>
        <v>0</v>
      </c>
      <c r="G25" s="215">
        <v>0</v>
      </c>
      <c r="H25" s="215">
        <f>IF(AND('ESS Jul 2023'!R19&gt;0,'ESS Jul 2023'!T19&gt;0),IF(($C$5&lt;'ESS Jul 2023'!T19),(0),($C$5-'ESS Jul 2023'!T19)*'ESS Jul 2023'!U19/100),IF(AND('ESS Jul 2023'!R19&gt;0,'ESS Jul 2023'!T19=""),IF(($C$5&lt;'ESS Jul 2023'!R19+'ESS Jul 2023'!P19),(0),(($C$5-('ESS Jul 2023'!R19+'ESS Jul 2023'!P19))*'ESS Jul 2023'!S19/100)),IF(AND('ESS Jul 2023'!P19&gt;0,'ESS Jul 2023'!R19=""&gt;0),IF(($C$5&lt;'ESS Jul 2023'!P19),(0),($C$5-'ESS Jul 2023'!P19)*'ESS Jul 2023'!Q19/100),0)))</f>
        <v>0</v>
      </c>
      <c r="I25" s="215">
        <f t="shared" si="13"/>
        <v>643.93999999999983</v>
      </c>
      <c r="J25" s="377">
        <f t="shared" si="14"/>
        <v>2087.9999999999991</v>
      </c>
      <c r="K25" s="209">
        <f t="shared" si="15"/>
        <v>2575.7599999999993</v>
      </c>
      <c r="L25" s="181">
        <f t="shared" si="16"/>
        <v>2833.3359999999993</v>
      </c>
      <c r="M25" s="209">
        <f>'ESS Jul 2023'!AZ19</f>
        <v>0</v>
      </c>
      <c r="N25" s="209">
        <f>'ESS Jul 2023'!BA19</f>
        <v>0</v>
      </c>
      <c r="O25" s="209">
        <f>'ESS Jul 2023'!BB19</f>
        <v>0</v>
      </c>
      <c r="P25" s="209">
        <f>'ESS Jul 2023'!BC19</f>
        <v>0</v>
      </c>
      <c r="Q25" s="378" t="str">
        <f t="shared" si="17"/>
        <v>No discount</v>
      </c>
      <c r="R25" s="378" t="str">
        <f t="shared" si="18"/>
        <v>Exclusive</v>
      </c>
      <c r="S25" s="379">
        <f t="shared" si="19"/>
        <v>2575.7599999999993</v>
      </c>
      <c r="T25" s="209">
        <f t="shared" si="20"/>
        <v>2575.7599999999993</v>
      </c>
      <c r="U25" s="381">
        <f t="shared" si="21"/>
        <v>2833.3359999999993</v>
      </c>
      <c r="V25" s="381">
        <f t="shared" si="22"/>
        <v>2833.3359999999993</v>
      </c>
      <c r="W25" s="468"/>
      <c r="X25" s="468"/>
      <c r="Y25" s="468"/>
      <c r="Z25" s="468"/>
      <c r="AA25" s="468"/>
      <c r="AB25" s="468"/>
      <c r="AC25" s="468"/>
      <c r="AD25" s="468"/>
      <c r="AE25" s="468"/>
      <c r="AF25" s="468"/>
      <c r="AG25" s="468"/>
      <c r="AH25" s="468"/>
      <c r="AI25" s="468"/>
      <c r="AJ25" s="468"/>
      <c r="AK25" s="468"/>
      <c r="AL25" s="468"/>
      <c r="AM25" s="468"/>
      <c r="AN25" s="468"/>
      <c r="AO25" s="468"/>
    </row>
    <row r="26" spans="1:41" x14ac:dyDescent="0.15">
      <c r="A26" s="467"/>
      <c r="B26" s="467"/>
      <c r="C26" s="467"/>
      <c r="D26" s="467"/>
      <c r="E26" s="467"/>
      <c r="F26" s="467"/>
      <c r="G26" s="467"/>
      <c r="H26" s="467"/>
      <c r="I26" s="467"/>
      <c r="J26" s="467"/>
      <c r="K26" s="467"/>
      <c r="L26" s="467"/>
      <c r="M26" s="467"/>
      <c r="N26" s="467"/>
      <c r="O26" s="467"/>
      <c r="P26" s="467"/>
      <c r="Q26" s="467"/>
      <c r="R26" s="467"/>
      <c r="S26" s="467"/>
      <c r="T26" s="467"/>
      <c r="U26" s="467"/>
      <c r="V26" s="467"/>
      <c r="W26" s="468"/>
      <c r="X26" s="468"/>
      <c r="Y26" s="468"/>
      <c r="Z26" s="468"/>
      <c r="AA26" s="468"/>
      <c r="AB26" s="468"/>
      <c r="AC26" s="468"/>
      <c r="AD26" s="468"/>
      <c r="AE26" s="468"/>
      <c r="AF26" s="468"/>
      <c r="AG26" s="468"/>
      <c r="AH26" s="468"/>
      <c r="AI26" s="468"/>
      <c r="AJ26" s="468"/>
      <c r="AK26" s="468"/>
      <c r="AL26" s="468"/>
      <c r="AM26" s="468"/>
      <c r="AN26" s="468"/>
      <c r="AO26" s="468"/>
    </row>
    <row r="27" spans="1:41" ht="15" thickBot="1" x14ac:dyDescent="0.2">
      <c r="A27" s="467"/>
      <c r="B27" s="467"/>
      <c r="C27" s="467"/>
      <c r="D27" s="467"/>
      <c r="E27" s="467"/>
      <c r="F27" s="467"/>
      <c r="G27" s="467"/>
      <c r="H27" s="467"/>
      <c r="I27" s="467"/>
      <c r="J27" s="467"/>
      <c r="K27" s="467"/>
      <c r="L27" s="467"/>
      <c r="M27" s="467"/>
      <c r="N27" s="467"/>
      <c r="O27" s="467"/>
      <c r="P27" s="467"/>
      <c r="Q27" s="467"/>
      <c r="R27" s="467"/>
      <c r="S27" s="467"/>
      <c r="T27" s="467"/>
      <c r="U27" s="467"/>
      <c r="V27" s="467"/>
      <c r="W27" s="468"/>
      <c r="X27" s="468"/>
      <c r="Y27" s="468"/>
      <c r="Z27" s="468"/>
      <c r="AA27" s="468"/>
      <c r="AB27" s="468"/>
      <c r="AC27" s="468"/>
      <c r="AD27" s="468"/>
      <c r="AE27" s="468"/>
      <c r="AF27" s="468"/>
      <c r="AG27" s="468"/>
      <c r="AH27" s="468"/>
      <c r="AI27" s="468"/>
      <c r="AJ27" s="468"/>
      <c r="AK27" s="468"/>
      <c r="AL27" s="468"/>
      <c r="AM27" s="468"/>
      <c r="AN27" s="468"/>
      <c r="AO27" s="468"/>
    </row>
    <row r="28" spans="1:41" x14ac:dyDescent="0.15">
      <c r="A28" s="166" t="s">
        <v>1370</v>
      </c>
      <c r="B28" s="167"/>
      <c r="C28" s="167"/>
      <c r="D28" s="167"/>
      <c r="E28" s="167"/>
      <c r="F28" s="167"/>
      <c r="G28" s="167"/>
      <c r="H28" s="167"/>
      <c r="I28" s="167"/>
      <c r="J28" s="167"/>
      <c r="K28" s="167"/>
      <c r="L28" s="167"/>
      <c r="M28" s="167"/>
      <c r="N28" s="167"/>
      <c r="O28" s="167"/>
      <c r="P28" s="167"/>
      <c r="Q28" s="167"/>
      <c r="R28" s="167"/>
      <c r="S28" s="167"/>
      <c r="T28" s="167"/>
      <c r="U28" s="167"/>
      <c r="V28" s="167"/>
      <c r="W28" s="468"/>
      <c r="X28" s="468"/>
      <c r="Y28" s="468"/>
      <c r="Z28" s="468"/>
      <c r="AA28" s="468"/>
      <c r="AB28" s="468"/>
      <c r="AC28" s="468"/>
      <c r="AD28" s="468"/>
      <c r="AE28" s="468"/>
      <c r="AF28" s="468"/>
      <c r="AG28" s="468"/>
      <c r="AH28" s="468"/>
      <c r="AI28" s="468"/>
      <c r="AJ28" s="468"/>
      <c r="AK28" s="468"/>
      <c r="AL28" s="468"/>
      <c r="AM28" s="468"/>
      <c r="AN28" s="468"/>
      <c r="AO28" s="468"/>
    </row>
    <row r="29" spans="1:41" x14ac:dyDescent="0.15">
      <c r="A29" s="168" t="s">
        <v>692</v>
      </c>
      <c r="B29" s="78"/>
      <c r="C29" s="164">
        <v>2000</v>
      </c>
      <c r="D29" s="78"/>
      <c r="E29" s="78"/>
      <c r="F29" s="78"/>
      <c r="G29" s="78"/>
      <c r="H29" s="78"/>
      <c r="I29" s="78"/>
      <c r="J29" s="78"/>
      <c r="K29" s="78"/>
      <c r="L29" s="78"/>
      <c r="M29" s="78"/>
      <c r="N29" s="78"/>
      <c r="O29" s="78"/>
      <c r="P29" s="78"/>
      <c r="Q29" s="78"/>
      <c r="R29" s="78"/>
      <c r="S29" s="78"/>
      <c r="T29" s="78"/>
      <c r="U29" s="78"/>
      <c r="V29" s="78"/>
      <c r="W29" s="468"/>
      <c r="X29" s="468"/>
      <c r="Y29" s="468"/>
      <c r="Z29" s="468"/>
      <c r="AA29" s="468"/>
      <c r="AB29" s="468"/>
      <c r="AC29" s="468"/>
      <c r="AD29" s="468"/>
      <c r="AE29" s="468"/>
      <c r="AF29" s="468"/>
      <c r="AG29" s="468"/>
      <c r="AH29" s="468"/>
      <c r="AI29" s="468"/>
      <c r="AJ29" s="468"/>
      <c r="AK29" s="468"/>
      <c r="AL29" s="468"/>
      <c r="AM29" s="468"/>
      <c r="AN29" s="468"/>
      <c r="AO29" s="468"/>
    </row>
    <row r="30" spans="1:41" x14ac:dyDescent="0.15">
      <c r="A30" s="168" t="s">
        <v>652</v>
      </c>
      <c r="B30" s="78"/>
      <c r="C30" s="165">
        <v>0.7</v>
      </c>
      <c r="D30" s="78"/>
      <c r="E30" s="78"/>
      <c r="F30" s="78"/>
      <c r="G30" s="78"/>
      <c r="H30" s="78"/>
      <c r="I30" s="78"/>
      <c r="J30" s="78"/>
      <c r="K30" s="78"/>
      <c r="L30" s="78"/>
      <c r="M30" s="78"/>
      <c r="N30" s="78"/>
      <c r="O30" s="78"/>
      <c r="P30" s="78"/>
      <c r="Q30" s="78"/>
      <c r="R30" s="78"/>
      <c r="S30" s="78"/>
      <c r="T30" s="78"/>
      <c r="U30" s="78"/>
      <c r="V30" s="78"/>
      <c r="W30" s="468"/>
      <c r="X30" s="468"/>
      <c r="Y30" s="468"/>
      <c r="Z30" s="468"/>
      <c r="AA30" s="468"/>
      <c r="AB30" s="468"/>
      <c r="AC30" s="468"/>
      <c r="AD30" s="468"/>
      <c r="AE30" s="468"/>
      <c r="AF30" s="468"/>
      <c r="AG30" s="468"/>
      <c r="AH30" s="468"/>
      <c r="AI30" s="468"/>
      <c r="AJ30" s="468"/>
      <c r="AK30" s="468"/>
      <c r="AL30" s="468"/>
      <c r="AM30" s="468"/>
      <c r="AN30" s="468"/>
      <c r="AO30" s="468"/>
    </row>
    <row r="31" spans="1:41" x14ac:dyDescent="0.15">
      <c r="A31" s="168" t="s">
        <v>344</v>
      </c>
      <c r="B31" s="78"/>
      <c r="C31" s="165">
        <v>0.3</v>
      </c>
      <c r="D31" s="78"/>
      <c r="E31" s="78"/>
      <c r="F31" s="78"/>
      <c r="G31" s="78"/>
      <c r="H31" s="78"/>
      <c r="I31" s="78"/>
      <c r="J31" s="78"/>
      <c r="K31" s="78"/>
      <c r="L31" s="78"/>
      <c r="M31" s="78"/>
      <c r="N31" s="78"/>
      <c r="O31" s="78"/>
      <c r="P31" s="78"/>
      <c r="Q31" s="78"/>
      <c r="R31" s="78"/>
      <c r="S31" s="78"/>
      <c r="T31" s="78"/>
      <c r="U31" s="78"/>
      <c r="V31" s="78"/>
      <c r="W31" s="468"/>
      <c r="X31" s="468"/>
      <c r="Y31" s="468"/>
      <c r="Z31" s="468"/>
      <c r="AA31" s="468"/>
      <c r="AB31" s="468"/>
      <c r="AC31" s="468"/>
      <c r="AD31" s="468"/>
      <c r="AE31" s="468"/>
      <c r="AF31" s="468"/>
      <c r="AG31" s="468"/>
      <c r="AH31" s="468"/>
      <c r="AI31" s="468"/>
      <c r="AJ31" s="468"/>
      <c r="AK31" s="468"/>
      <c r="AL31" s="468"/>
      <c r="AM31" s="468"/>
      <c r="AN31" s="468"/>
      <c r="AO31" s="468"/>
    </row>
    <row r="32" spans="1:41" x14ac:dyDescent="0.15">
      <c r="A32" s="371"/>
      <c r="B32" s="222"/>
      <c r="C32" s="222"/>
      <c r="D32" s="222"/>
      <c r="E32" s="222"/>
      <c r="F32" s="222"/>
      <c r="G32" s="222"/>
      <c r="H32" s="222"/>
      <c r="I32" s="222"/>
      <c r="J32" s="222"/>
      <c r="K32" s="222"/>
      <c r="L32" s="222"/>
      <c r="M32" s="222"/>
      <c r="N32" s="222"/>
      <c r="O32" s="222"/>
      <c r="P32" s="222"/>
      <c r="Q32" s="222"/>
      <c r="R32" s="222"/>
      <c r="S32" s="222"/>
      <c r="T32" s="222"/>
      <c r="U32" s="222"/>
      <c r="V32" s="222"/>
      <c r="W32" s="468"/>
      <c r="X32" s="468"/>
      <c r="Y32" s="468"/>
      <c r="Z32" s="468"/>
      <c r="AA32" s="468"/>
      <c r="AB32" s="468"/>
      <c r="AC32" s="468"/>
      <c r="AD32" s="468"/>
      <c r="AE32" s="468"/>
      <c r="AF32" s="468"/>
      <c r="AG32" s="468"/>
      <c r="AH32" s="468"/>
      <c r="AI32" s="468"/>
      <c r="AJ32" s="468"/>
      <c r="AK32" s="468"/>
      <c r="AL32" s="468"/>
      <c r="AM32" s="468"/>
      <c r="AN32" s="468"/>
      <c r="AO32" s="468"/>
    </row>
    <row r="33" spans="1:41" ht="75" x14ac:dyDescent="0.15">
      <c r="A33" s="363" t="s">
        <v>248</v>
      </c>
      <c r="B33" s="364" t="s">
        <v>249</v>
      </c>
      <c r="C33" s="365" t="s">
        <v>250</v>
      </c>
      <c r="D33" s="365" t="s">
        <v>251</v>
      </c>
      <c r="E33" s="365" t="s">
        <v>597</v>
      </c>
      <c r="F33" s="365" t="s">
        <v>598</v>
      </c>
      <c r="G33" s="365" t="s">
        <v>398</v>
      </c>
      <c r="H33" s="365" t="s">
        <v>1371</v>
      </c>
      <c r="I33" s="365" t="s">
        <v>746</v>
      </c>
      <c r="J33" s="373" t="s">
        <v>1363</v>
      </c>
      <c r="K33" s="374" t="s">
        <v>600</v>
      </c>
      <c r="L33" s="367" t="s">
        <v>1070</v>
      </c>
      <c r="M33" s="368" t="s">
        <v>361</v>
      </c>
      <c r="N33" s="368" t="s">
        <v>1340</v>
      </c>
      <c r="O33" s="368" t="s">
        <v>275</v>
      </c>
      <c r="P33" s="368" t="s">
        <v>1342</v>
      </c>
      <c r="Q33" s="375" t="s">
        <v>1364</v>
      </c>
      <c r="R33" s="375" t="s">
        <v>1365</v>
      </c>
      <c r="S33" s="376" t="s">
        <v>1366</v>
      </c>
      <c r="T33" s="376" t="s">
        <v>1367</v>
      </c>
      <c r="U33" s="369" t="s">
        <v>1368</v>
      </c>
      <c r="V33" s="369" t="s">
        <v>1369</v>
      </c>
      <c r="W33" s="468"/>
      <c r="X33" s="468"/>
      <c r="Y33" s="468"/>
      <c r="Z33" s="468"/>
      <c r="AA33" s="468"/>
      <c r="AB33" s="468"/>
      <c r="AC33" s="468"/>
      <c r="AD33" s="468"/>
      <c r="AE33" s="468"/>
      <c r="AF33" s="468"/>
      <c r="AG33" s="468"/>
      <c r="AH33" s="468"/>
      <c r="AI33" s="468"/>
      <c r="AJ33" s="468"/>
      <c r="AK33" s="468"/>
      <c r="AL33" s="468"/>
      <c r="AM33" s="468"/>
      <c r="AN33" s="468"/>
      <c r="AO33" s="468"/>
    </row>
    <row r="34" spans="1:41" x14ac:dyDescent="0.15">
      <c r="A34" s="163" t="str">
        <f>'ESS Jul 2023'!K20</f>
        <v>Energy Locals</v>
      </c>
      <c r="B34" s="158" t="str">
        <f>'ESS Jul 2023'!L20</f>
        <v>Online Member</v>
      </c>
      <c r="C34" s="215">
        <f>IF('ESS Jul 2023'!BP20=0,91*'ESS Jul 2023'!M20/100,(91*'ESS Jul 2023'!M20/100)+'ESS Jul 2023'!BP20/4)</f>
        <v>144.09545454545452</v>
      </c>
      <c r="D34" s="215">
        <f>IF('ESS Jul 2023'!O20="",$C$29*$C$30*'ESS Jul 2023'!N20/100,IF($C$29*$C$30&gt;='ESS Jul 2023'!P20,('ESS Jul 2023'!P20*'ESS Jul 2023'!N20/100),($C$29*$C$30*'ESS Jul 2023'!N20/100)))</f>
        <v>470.90909090909088</v>
      </c>
      <c r="E34" s="215">
        <f>IF(AND('ESS Jul 2023'!P20&gt;0,'ESS Jul 2023'!R20&gt;0),IF($C$29*$C$30&lt;'ESS Jul 2023'!P20,0,IF($C$29*$C$30&lt;=('ESS Jul 2023'!R20+'ESS Jul 2023'!P20),(($C$29*$C$30-'ESS Jul 2023'!P20)*'ESS Jul 2023'!Q20/100),(('ESS Jul 2023'!R20)*'ESS Jul 2023'!Q20/100))),0)</f>
        <v>0</v>
      </c>
      <c r="F34" s="215">
        <f>IF(AND('ESS Jul 2023'!Q20&gt;0,'ESS Jul 2023'!S20&gt;0),IF($C$29*$C$30&lt;('ESS Jul 2023'!R20+'ESS Jul 2023'!P20),0,IF($C$29*$C$30&lt;=('ESS Jul 2023'!T20+'ESS Jul 2023'!R20+'ESS Jul 2023'!P20),(($C$29*$C$30-('ESS Jul 2023'!R20+'ESS Jul 2023'!P20))*'ESS Jul 2023'!S20/100),('ESS Jul 2023'!T20*'ESS Jul 2023'!S20/100))),0)</f>
        <v>0</v>
      </c>
      <c r="G34" s="215">
        <f>IF(AND('ESS Jul 2023'!R20&gt;0,'ESS Jul 2023'!T20&gt;0),IF(($C$29*$C$30&lt;'ESS Jul 2023'!T20),(0),($C$29*$C$30*'ESS Jul 2023'!T20)*'ESS Jul 2023'!U20/100),IF(AND('ESS Jul 2023'!R20&gt;0,'ESS Jul 2023'!T20=""),IF(($C$29*$C$30&lt;'ESS Jul 2023'!R20+'ESS Jul 2023'!P20),(0),(($C$29*$C$30-('ESS Jul 2023'!R20+'ESS Jul 2023'!P20))*'ESS Jul 2023'!S20/100)),IF(AND('ESS Jul 2023'!P20&gt;0,'ESS Jul 2023'!R20=""&gt;0),IF(($C$29*$C$30&lt;'ESS Jul 2023'!P20),(0),($C$29*$C$30-'ESS Jul 2023'!P20)*'ESS Jul 2023'!Q20/100),0)))</f>
        <v>0</v>
      </c>
      <c r="H34" s="215">
        <f>($C$29*$C$31)*'ESS Jul 2023'!AE20/100</f>
        <v>144.54545454545453</v>
      </c>
      <c r="I34" s="215">
        <f>SUM(C34:H34)</f>
        <v>759.55</v>
      </c>
      <c r="J34" s="377">
        <f>(I34-C34)*4</f>
        <v>2461.818181818182</v>
      </c>
      <c r="K34" s="209">
        <f>I34*4</f>
        <v>3038.2</v>
      </c>
      <c r="L34" s="181">
        <f t="shared" ref="L34:L46" si="23">K34*1.1</f>
        <v>3342.02</v>
      </c>
      <c r="M34" s="209">
        <f>'ESS Jul 2023'!AZ20</f>
        <v>0</v>
      </c>
      <c r="N34" s="209">
        <f>'ESS Jul 2023'!BA20</f>
        <v>0</v>
      </c>
      <c r="O34" s="209">
        <f>'ESS Jul 2023'!BB20</f>
        <v>0</v>
      </c>
      <c r="P34" s="209">
        <f>'ESS Jul 2023'!BC20</f>
        <v>0</v>
      </c>
      <c r="Q34" s="378" t="str">
        <f t="shared" ref="Q34:Q46" si="24">IF(SUM(M34:P34)=0,"No discount",IF(M34&gt;0,"Guaranteed off bill",IF(N34&gt;0,"Guaranteed off usage",IF(O34&gt;0,"Pay-on-time off bill","Pay-on-time off usage"))))</f>
        <v>No discount</v>
      </c>
      <c r="R34" s="378" t="str">
        <f t="shared" ref="R34:R46" si="25">IF(OR(A34="Origin Energy",A34="Red Energy",A34="Powershop"),"Inclusive","Exclusive")</f>
        <v>Exclusive</v>
      </c>
      <c r="S34" s="379">
        <f>IF(AND(Q34="Guaranteed off bill",R34="Inclusive"),((K34*1.1)-((K34*1.1)*M34/100))/1.1,IF(AND(Q34="Guaranteed off usage",R34="Inclusive"),((K34*1.1)-((J34*1.1)*N34/100))/1.1,IF(AND(Q34="Guaranteed off bill",R34="Exclusive"),K34-(K34*M34/100),IF(AND(Q34="Guaranteed off usage",R34="Exclusive"),K34-(J34*N34/100),IF(R34="Inclusive",((K34*1.1))/1.1,K34)))))</f>
        <v>3038.2</v>
      </c>
      <c r="T34" s="209">
        <f>IF(AND(Q34="Pay-on-time off bill",R34="Inclusive"),((S34*1.1)-((S34*1.1)*O34/100))/1.1,IF(AND(Q34="Pay-on-time off usage",R34="Inclusive"),((S34*1.1)-((J34*1.1)*P34/100))/1.1,IF(AND(Q34="Pay-on-time off bill",R34="Exclusive"),S34-(S34*O34/100),IF(AND(Q34="Pay-on-time off usage",R34="Exclusive"),S34-(J34*P34/100),IF(R34="Inclusive",((S34*1.1))/1.1,S34)))))</f>
        <v>3038.2</v>
      </c>
      <c r="U34" s="383">
        <f>S34*1.1</f>
        <v>3342.02</v>
      </c>
      <c r="V34" s="383">
        <f>T34*1.1</f>
        <v>3342.02</v>
      </c>
      <c r="W34" s="468"/>
      <c r="X34" s="468"/>
      <c r="Y34" s="468"/>
      <c r="Z34" s="468"/>
      <c r="AA34" s="468"/>
      <c r="AB34" s="468"/>
      <c r="AC34" s="468"/>
      <c r="AD34" s="468"/>
      <c r="AE34" s="468"/>
      <c r="AF34" s="468"/>
      <c r="AG34" s="468"/>
      <c r="AH34" s="468"/>
      <c r="AI34" s="468"/>
      <c r="AJ34" s="468"/>
      <c r="AK34" s="468"/>
      <c r="AL34" s="468"/>
      <c r="AM34" s="468"/>
      <c r="AN34" s="468"/>
      <c r="AO34" s="468"/>
    </row>
    <row r="35" spans="1:41" x14ac:dyDescent="0.15">
      <c r="A35" s="163" t="str">
        <f>'ESS Jul 2023'!K21</f>
        <v>AGL</v>
      </c>
      <c r="B35" s="158" t="str">
        <f>'ESS Jul 2023'!L21</f>
        <v>Value Saver</v>
      </c>
      <c r="C35" s="215">
        <f>IF('ESS Jul 2023'!BP21=0,91*'ESS Jul 2023'!M21/100,(91*'ESS Jul 2023'!M21/100)+'ESS Jul 2023'!BP21/4)</f>
        <v>141.13272727272724</v>
      </c>
      <c r="D35" s="215">
        <f>IF('ESS Jul 2023'!O21="",$C$29*$C$30*'ESS Jul 2023'!N21/100,IF($C$29*$C$30&gt;='ESS Jul 2023'!P21,('ESS Jul 2023'!P21*'ESS Jul 2023'!N21/100),($C$29*$C$30*'ESS Jul 2023'!N21/100)))</f>
        <v>467.34545454545446</v>
      </c>
      <c r="E35" s="215">
        <f>IF(AND('ESS Jul 2023'!P21&gt;0,'ESS Jul 2023'!R21&gt;0),IF($C$29*$C$30&lt;'ESS Jul 2023'!P21,0,IF($C$29*$C$30&lt;=('ESS Jul 2023'!R21+'ESS Jul 2023'!P21),(($C$29*$C$30-'ESS Jul 2023'!P21)*'ESS Jul 2023'!Q21/100),(('ESS Jul 2023'!R21)*'ESS Jul 2023'!Q21/100))),0)</f>
        <v>0</v>
      </c>
      <c r="F35" s="215">
        <f>IF(AND('ESS Jul 2023'!Q21&gt;0,'ESS Jul 2023'!S21&gt;0),IF($C$29*$C$30&lt;('ESS Jul 2023'!R21+'ESS Jul 2023'!P21),0,IF($C$29*$C$30&lt;=('ESS Jul 2023'!T21+'ESS Jul 2023'!R21+'ESS Jul 2023'!P21),(($C$29*$C$30-('ESS Jul 2023'!R21+'ESS Jul 2023'!P21))*'ESS Jul 2023'!S21/100),('ESS Jul 2023'!T21*'ESS Jul 2023'!S21/100))),0)</f>
        <v>0</v>
      </c>
      <c r="G35" s="215">
        <f>IF(AND('ESS Jul 2023'!R21&gt;0,'ESS Jul 2023'!T21&gt;0),IF(($C$29*$C$30&lt;'ESS Jul 2023'!T21),(0),($C$29*$C$30*'ESS Jul 2023'!T21)*'ESS Jul 2023'!U21/100),IF(AND('ESS Jul 2023'!R21&gt;0,'ESS Jul 2023'!T21=""),IF(($C$29*$C$30&lt;'ESS Jul 2023'!R21+'ESS Jul 2023'!P21),(0),(($C$29*$C$30-('ESS Jul 2023'!R21+'ESS Jul 2023'!P21))*'ESS Jul 2023'!S21/100)),IF(AND('ESS Jul 2023'!P21&gt;0,'ESS Jul 2023'!R21=""&gt;0),IF(($C$29*$C$30&lt;'ESS Jul 2023'!P21),(0),($C$29*$C$30-'ESS Jul 2023'!P21)*'ESS Jul 2023'!Q21/100),0)))</f>
        <v>0</v>
      </c>
      <c r="H35" s="215">
        <f>($C$29*$C$31)*'ESS Jul 2023'!AE21/100</f>
        <v>98.181818181818187</v>
      </c>
      <c r="I35" s="215">
        <f t="shared" ref="I35:I46" si="26">SUM(C35:H35)</f>
        <v>706.65999999999985</v>
      </c>
      <c r="J35" s="377">
        <f t="shared" ref="J35:J46" si="27">(I35-C35)*4</f>
        <v>2262.1090909090904</v>
      </c>
      <c r="K35" s="209">
        <f t="shared" ref="K35:K46" si="28">I35*4</f>
        <v>2826.6399999999994</v>
      </c>
      <c r="L35" s="181">
        <f t="shared" si="23"/>
        <v>3109.3039999999996</v>
      </c>
      <c r="M35" s="209">
        <f>'ESS Jul 2023'!AZ21</f>
        <v>0</v>
      </c>
      <c r="N35" s="209">
        <f>'ESS Jul 2023'!BA21</f>
        <v>0</v>
      </c>
      <c r="O35" s="209">
        <f>'ESS Jul 2023'!BB21</f>
        <v>0</v>
      </c>
      <c r="P35" s="209">
        <f>'ESS Jul 2023'!BC21</f>
        <v>0</v>
      </c>
      <c r="Q35" s="378" t="str">
        <f t="shared" si="24"/>
        <v>No discount</v>
      </c>
      <c r="R35" s="378" t="str">
        <f t="shared" si="25"/>
        <v>Exclusive</v>
      </c>
      <c r="S35" s="379">
        <f t="shared" ref="S35:S46" si="29">IF(AND(Q35="Guaranteed off bill",R35="Inclusive"),((K35*1.1)-((K35*1.1)*M35/100))/1.1,IF(AND(Q35="Guaranteed off usage",R35="Inclusive"),((K35*1.1)-((J35*1.1)*N35/100))/1.1,IF(AND(Q35="Guaranteed off bill",R35="Exclusive"),K35-(K35*M35/100),IF(AND(Q35="Guaranteed off usage",R35="Exclusive"),K35-(J35*N35/100),IF(R35="Inclusive",((K35*1.1))/1.1,K35)))))</f>
        <v>2826.6399999999994</v>
      </c>
      <c r="T35" s="209">
        <f t="shared" ref="T35:T46" si="30">IF(AND(Q35="Pay-on-time off bill",R35="Inclusive"),((S35*1.1)-((S35*1.1)*O35/100))/1.1,IF(AND(Q35="Pay-on-time off usage",R35="Inclusive"),((S35*1.1)-((J35*1.1)*P35/100))/1.1,IF(AND(Q35="Pay-on-time off bill",R35="Exclusive"),S35-(S35*O35/100),IF(AND(Q35="Pay-on-time off usage",R35="Exclusive"),S35-(J35*P35/100),IF(R35="Inclusive",((S35*1.1))/1.1,S35)))))</f>
        <v>2826.6399999999994</v>
      </c>
      <c r="U35" s="381">
        <f t="shared" ref="U35:V46" si="31">S35*1.1</f>
        <v>3109.3039999999996</v>
      </c>
      <c r="V35" s="381">
        <f t="shared" si="31"/>
        <v>3109.3039999999996</v>
      </c>
      <c r="W35" s="468"/>
      <c r="X35" s="468"/>
      <c r="Y35" s="468"/>
      <c r="Z35" s="468"/>
      <c r="AA35" s="468"/>
      <c r="AB35" s="468"/>
      <c r="AC35" s="468"/>
      <c r="AD35" s="468"/>
      <c r="AE35" s="468"/>
      <c r="AF35" s="468"/>
      <c r="AG35" s="468"/>
      <c r="AH35" s="468"/>
      <c r="AI35" s="468"/>
      <c r="AJ35" s="468"/>
      <c r="AK35" s="468"/>
      <c r="AL35" s="468"/>
      <c r="AM35" s="468"/>
      <c r="AN35" s="468"/>
      <c r="AO35" s="468"/>
    </row>
    <row r="36" spans="1:41" x14ac:dyDescent="0.15">
      <c r="A36" s="163" t="str">
        <f>'ESS Jul 2023'!K22</f>
        <v>Alinta Energy</v>
      </c>
      <c r="B36" s="158" t="str">
        <f>'ESS Jul 2023'!L22</f>
        <v>Home Deal</v>
      </c>
      <c r="C36" s="215">
        <f>IF('ESS Jul 2023'!BP22=0,91*'ESS Jul 2023'!M22/100,(91*'ESS Jul 2023'!M22/100)+'ESS Jul 2023'!BP22/4)</f>
        <v>154.65863636363633</v>
      </c>
      <c r="D36" s="215">
        <f>IF('ESS Jul 2023'!O22="",$C$29*$C$30*'ESS Jul 2023'!N22/100,IF($C$29*$C$30&gt;='ESS Jul 2023'!P22,('ESS Jul 2023'!P22*'ESS Jul 2023'!N22/100),($C$29*$C$30*'ESS Jul 2023'!N22/100)))</f>
        <v>501.32727272727266</v>
      </c>
      <c r="E36" s="215">
        <f>IF(AND('ESS Jul 2023'!P22&gt;0,'ESS Jul 2023'!R22&gt;0),IF($C$29*$C$30&lt;'ESS Jul 2023'!P22,0,IF($C$29*$C$30&lt;=('ESS Jul 2023'!R22+'ESS Jul 2023'!P22),(($C$29*$C$30-'ESS Jul 2023'!P22)*'ESS Jul 2023'!Q22/100),(('ESS Jul 2023'!R22)*'ESS Jul 2023'!Q22/100))),0)</f>
        <v>0</v>
      </c>
      <c r="F36" s="215">
        <f>IF(AND('ESS Jul 2023'!Q22&gt;0,'ESS Jul 2023'!S22&gt;0),IF($C$29*$C$30&lt;('ESS Jul 2023'!R22+'ESS Jul 2023'!P22),0,IF($C$29*$C$30&lt;=('ESS Jul 2023'!T22+'ESS Jul 2023'!R22+'ESS Jul 2023'!P22),(($C$29*$C$30-('ESS Jul 2023'!R22+'ESS Jul 2023'!P22))*'ESS Jul 2023'!S22/100),('ESS Jul 2023'!T22*'ESS Jul 2023'!S22/100))),0)</f>
        <v>0</v>
      </c>
      <c r="G36" s="215">
        <f>IF(AND('ESS Jul 2023'!R22&gt;0,'ESS Jul 2023'!T22&gt;0),IF(($C$29*$C$30&lt;'ESS Jul 2023'!T22),(0),($C$29*$C$30*'ESS Jul 2023'!T22)*'ESS Jul 2023'!U22/100),IF(AND('ESS Jul 2023'!R22&gt;0,'ESS Jul 2023'!T22=""),IF(($C$29*$C$30&lt;'ESS Jul 2023'!R22+'ESS Jul 2023'!P22),(0),(($C$29*$C$30-('ESS Jul 2023'!R22+'ESS Jul 2023'!P22))*'ESS Jul 2023'!S22/100)),IF(AND('ESS Jul 2023'!P22&gt;0,'ESS Jul 2023'!R22=""&gt;0),IF(($C$29*$C$30&lt;'ESS Jul 2023'!P22),(0),($C$29*$C$30-'ESS Jul 2023'!P22)*'ESS Jul 2023'!Q22/100),0)))</f>
        <v>0</v>
      </c>
      <c r="H36" s="215">
        <f>($C$29*$C$31)*'ESS Jul 2023'!AE22/100</f>
        <v>91.963636363636354</v>
      </c>
      <c r="I36" s="215">
        <f t="shared" si="26"/>
        <v>747.94954545454539</v>
      </c>
      <c r="J36" s="377">
        <f t="shared" si="27"/>
        <v>2373.1636363636362</v>
      </c>
      <c r="K36" s="209">
        <f t="shared" si="28"/>
        <v>2991.7981818181815</v>
      </c>
      <c r="L36" s="181">
        <f t="shared" si="23"/>
        <v>3290.9780000000001</v>
      </c>
      <c r="M36" s="209">
        <f>'ESS Jul 2023'!AZ22</f>
        <v>0</v>
      </c>
      <c r="N36" s="209">
        <f>'ESS Jul 2023'!BA22</f>
        <v>0</v>
      </c>
      <c r="O36" s="209">
        <f>'ESS Jul 2023'!BB22</f>
        <v>0</v>
      </c>
      <c r="P36" s="209">
        <f>'ESS Jul 2023'!BC22</f>
        <v>0</v>
      </c>
      <c r="Q36" s="378" t="str">
        <f t="shared" si="24"/>
        <v>No discount</v>
      </c>
      <c r="R36" s="378" t="str">
        <f t="shared" si="25"/>
        <v>Exclusive</v>
      </c>
      <c r="S36" s="379">
        <f t="shared" si="29"/>
        <v>2991.7981818181815</v>
      </c>
      <c r="T36" s="209">
        <f t="shared" si="30"/>
        <v>2991.7981818181815</v>
      </c>
      <c r="U36" s="381">
        <f t="shared" si="31"/>
        <v>3290.9780000000001</v>
      </c>
      <c r="V36" s="381">
        <f t="shared" si="31"/>
        <v>3290.9780000000001</v>
      </c>
      <c r="W36" s="468"/>
      <c r="X36" s="468"/>
      <c r="Y36" s="468"/>
      <c r="Z36" s="468"/>
      <c r="AA36" s="468"/>
      <c r="AB36" s="468"/>
      <c r="AC36" s="468"/>
      <c r="AD36" s="468"/>
      <c r="AE36" s="468"/>
      <c r="AF36" s="468"/>
      <c r="AG36" s="468"/>
      <c r="AH36" s="468"/>
      <c r="AI36" s="468"/>
      <c r="AJ36" s="468"/>
      <c r="AK36" s="468"/>
      <c r="AL36" s="468"/>
      <c r="AM36" s="468"/>
      <c r="AN36" s="468"/>
      <c r="AO36" s="468"/>
    </row>
    <row r="37" spans="1:41" x14ac:dyDescent="0.15">
      <c r="A37" s="163" t="str">
        <f>'ESS Jul 2023'!K23</f>
        <v>Diamond Energy</v>
      </c>
      <c r="B37" s="158" t="str">
        <f>'ESS Jul 2023'!L23</f>
        <v xml:space="preserve">Renewable Saver </v>
      </c>
      <c r="C37" s="215">
        <f>IF('ESS Jul 2023'!BP23=0,91*'ESS Jul 2023'!M23/100,(91*'ESS Jul 2023'!M23/100)+'ESS Jul 2023'!BP23/4)</f>
        <v>128.30999999999997</v>
      </c>
      <c r="D37" s="215">
        <f>IF('ESS Jul 2023'!O23="",$C$29*$C$30*'ESS Jul 2023'!N23/100,IF($C$29*$C$30&gt;='ESS Jul 2023'!P23,('ESS Jul 2023'!P23*'ESS Jul 2023'!N23/100),($C$29*$C$30*'ESS Jul 2023'!N23/100)))</f>
        <v>104.4</v>
      </c>
      <c r="E37" s="215">
        <f>IF(AND('ESS Jul 2023'!P23&gt;0,'ESS Jul 2023'!R23&gt;0),IF($C$29*$C$30&lt;'ESS Jul 2023'!P23,0,IF($C$29*$C$30&lt;=('ESS Jul 2023'!R23+'ESS Jul 2023'!P23),(($C$29*$C$30-'ESS Jul 2023'!P23)*'ESS Jul 2023'!Q23/100),(('ESS Jul 2023'!R23)*'ESS Jul 2023'!Q23/100))),0)</f>
        <v>0</v>
      </c>
      <c r="F37" s="215">
        <f>IF(AND('ESS Jul 2023'!Q23&gt;0,'ESS Jul 2023'!S23&gt;0),IF($C$29*$C$30&lt;('ESS Jul 2023'!R23+'ESS Jul 2023'!P23),0,IF($C$29*$C$30&lt;=('ESS Jul 2023'!T23+'ESS Jul 2023'!R23+'ESS Jul 2023'!P23),(($C$29*$C$30-('ESS Jul 2023'!R23+'ESS Jul 2023'!P23))*'ESS Jul 2023'!S23/100),('ESS Jul 2023'!T23*'ESS Jul 2023'!S23/100))),0)</f>
        <v>0</v>
      </c>
      <c r="G37" s="215">
        <f>IF(AND('ESS Jul 2023'!R23&gt;0,'ESS Jul 2023'!T23&gt;0),IF(($C$29*$C$30&lt;'ESS Jul 2023'!T23),(0),($C$29*$C$30*'ESS Jul 2023'!T23)*'ESS Jul 2023'!U23/100),IF(AND('ESS Jul 2023'!R23&gt;0,'ESS Jul 2023'!T23=""),IF(($C$29*$C$30&lt;'ESS Jul 2023'!R23+'ESS Jul 2023'!P23),(0),(($C$29*$C$30-('ESS Jul 2023'!R23+'ESS Jul 2023'!P23))*'ESS Jul 2023'!S23/100)),IF(AND('ESS Jul 2023'!P23&gt;0,'ESS Jul 2023'!R23=""&gt;0),IF(($C$29*$C$30&lt;'ESS Jul 2023'!P23),(0),($C$29*$C$30-'ESS Jul 2023'!P23)*'ESS Jul 2023'!Q23/100),0)))</f>
        <v>445.49999999999994</v>
      </c>
      <c r="H37" s="215">
        <f>($C$29*$C$31)*'ESS Jul 2023'!AE23/100</f>
        <v>112.2</v>
      </c>
      <c r="I37" s="215">
        <f t="shared" si="26"/>
        <v>790.41</v>
      </c>
      <c r="J37" s="377">
        <f t="shared" si="27"/>
        <v>2648.4</v>
      </c>
      <c r="K37" s="209">
        <f t="shared" si="28"/>
        <v>3161.64</v>
      </c>
      <c r="L37" s="181">
        <f t="shared" si="23"/>
        <v>3477.8040000000001</v>
      </c>
      <c r="M37" s="209">
        <f>'ESS Jul 2023'!AZ23</f>
        <v>0</v>
      </c>
      <c r="N37" s="209">
        <f>'ESS Jul 2023'!BA23</f>
        <v>0</v>
      </c>
      <c r="O37" s="209">
        <f>'ESS Jul 2023'!BB23</f>
        <v>2</v>
      </c>
      <c r="P37" s="209">
        <f>'ESS Jul 2023'!BC23</f>
        <v>0</v>
      </c>
      <c r="Q37" s="378" t="str">
        <f t="shared" si="24"/>
        <v>Pay-on-time off bill</v>
      </c>
      <c r="R37" s="378" t="str">
        <f t="shared" si="25"/>
        <v>Exclusive</v>
      </c>
      <c r="S37" s="379">
        <f t="shared" si="29"/>
        <v>3161.64</v>
      </c>
      <c r="T37" s="209">
        <f t="shared" si="30"/>
        <v>3098.4071999999996</v>
      </c>
      <c r="U37" s="381">
        <f t="shared" si="31"/>
        <v>3477.8040000000001</v>
      </c>
      <c r="V37" s="381">
        <f t="shared" si="31"/>
        <v>3408.2479199999998</v>
      </c>
      <c r="W37" s="468"/>
      <c r="X37" s="468"/>
      <c r="Y37" s="468"/>
      <c r="Z37" s="468"/>
      <c r="AA37" s="468"/>
      <c r="AB37" s="468"/>
      <c r="AC37" s="468"/>
      <c r="AD37" s="468"/>
      <c r="AE37" s="468"/>
      <c r="AF37" s="468"/>
      <c r="AG37" s="468"/>
      <c r="AH37" s="468"/>
      <c r="AI37" s="468"/>
      <c r="AJ37" s="468"/>
      <c r="AK37" s="468"/>
      <c r="AL37" s="468"/>
      <c r="AM37" s="468"/>
      <c r="AN37" s="468"/>
      <c r="AO37" s="468"/>
    </row>
    <row r="38" spans="1:41" x14ac:dyDescent="0.15">
      <c r="A38" s="163" t="str">
        <f>'ESS Jul 2023'!K24</f>
        <v>Dodo Power &amp; Gas</v>
      </c>
      <c r="B38" s="158" t="str">
        <f>'ESS Jul 2023'!L24</f>
        <v>Market offer</v>
      </c>
      <c r="C38" s="215">
        <f>IF('ESS Jul 2023'!BP24=0,91*'ESS Jul 2023'!M24/100,(91*'ESS Jul 2023'!M24/100)+'ESS Jul 2023'!BP24/4)</f>
        <v>164.37081818181815</v>
      </c>
      <c r="D38" s="215">
        <f>IF('ESS Jul 2023'!O24="",$C$29*$C$30*'ESS Jul 2023'!N24/100,IF($C$29*$C$30&gt;='ESS Jul 2023'!P24,('ESS Jul 2023'!P24*'ESS Jul 2023'!N24/100),($C$29*$C$30*'ESS Jul 2023'!N24/100)))</f>
        <v>460.21818181818179</v>
      </c>
      <c r="E38" s="215">
        <f>IF(AND('ESS Jul 2023'!P24&gt;0,'ESS Jul 2023'!R24&gt;0),IF($C$29*$C$30&lt;'ESS Jul 2023'!P24,0,IF($C$29*$C$30&lt;=('ESS Jul 2023'!R24+'ESS Jul 2023'!P24),(($C$29*$C$30-'ESS Jul 2023'!P24)*'ESS Jul 2023'!Q24/100),(('ESS Jul 2023'!R24)*'ESS Jul 2023'!Q24/100))),0)</f>
        <v>0</v>
      </c>
      <c r="F38" s="215">
        <f>IF(AND('ESS Jul 2023'!Q24&gt;0,'ESS Jul 2023'!S24&gt;0),IF($C$29*$C$30&lt;('ESS Jul 2023'!R24+'ESS Jul 2023'!P24),0,IF($C$29*$C$30&lt;=('ESS Jul 2023'!T24+'ESS Jul 2023'!R24+'ESS Jul 2023'!P24),(($C$29*$C$30-('ESS Jul 2023'!R24+'ESS Jul 2023'!P24))*'ESS Jul 2023'!S24/100),('ESS Jul 2023'!T24*'ESS Jul 2023'!S24/100))),0)</f>
        <v>0</v>
      </c>
      <c r="G38" s="215">
        <f>IF(AND('ESS Jul 2023'!R24&gt;0,'ESS Jul 2023'!T24&gt;0),IF(($C$29*$C$30&lt;'ESS Jul 2023'!T24),(0),($C$29*$C$30*'ESS Jul 2023'!T24)*'ESS Jul 2023'!U24/100),IF(AND('ESS Jul 2023'!R24&gt;0,'ESS Jul 2023'!T24=""),IF(($C$29*$C$30&lt;'ESS Jul 2023'!R24+'ESS Jul 2023'!P24),(0),(($C$29*$C$30-('ESS Jul 2023'!R24+'ESS Jul 2023'!P24))*'ESS Jul 2023'!S24/100)),IF(AND('ESS Jul 2023'!P24&gt;0,'ESS Jul 2023'!R24=""&gt;0),IF(($C$29*$C$30&lt;'ESS Jul 2023'!P24),(0),($C$29*$C$30-'ESS Jul 2023'!P24)*'ESS Jul 2023'!Q24/100),0)))</f>
        <v>0</v>
      </c>
      <c r="H38" s="215">
        <f>($C$29*$C$31)*'ESS Jul 2023'!AE24/100</f>
        <v>131.50909090909087</v>
      </c>
      <c r="I38" s="215">
        <f t="shared" si="26"/>
        <v>756.09809090909084</v>
      </c>
      <c r="J38" s="377">
        <f t="shared" si="27"/>
        <v>2366.909090909091</v>
      </c>
      <c r="K38" s="209">
        <f t="shared" si="28"/>
        <v>3024.3923636363634</v>
      </c>
      <c r="L38" s="181">
        <f t="shared" si="23"/>
        <v>3326.8316</v>
      </c>
      <c r="M38" s="209">
        <f>'ESS Jul 2023'!AZ24</f>
        <v>0</v>
      </c>
      <c r="N38" s="209">
        <f>'ESS Jul 2023'!BA24</f>
        <v>0</v>
      </c>
      <c r="O38" s="209">
        <f>'ESS Jul 2023'!BB24</f>
        <v>0</v>
      </c>
      <c r="P38" s="209">
        <f>'ESS Jul 2023'!BC24</f>
        <v>0</v>
      </c>
      <c r="Q38" s="378" t="str">
        <f t="shared" si="24"/>
        <v>No discount</v>
      </c>
      <c r="R38" s="378" t="str">
        <f t="shared" si="25"/>
        <v>Exclusive</v>
      </c>
      <c r="S38" s="379">
        <f t="shared" si="29"/>
        <v>3024.3923636363634</v>
      </c>
      <c r="T38" s="209">
        <f t="shared" si="30"/>
        <v>3024.3923636363634</v>
      </c>
      <c r="U38" s="381">
        <f t="shared" si="31"/>
        <v>3326.8316</v>
      </c>
      <c r="V38" s="381">
        <f t="shared" si="31"/>
        <v>3326.8316</v>
      </c>
      <c r="W38" s="468"/>
      <c r="X38" s="468"/>
      <c r="Y38" s="468"/>
      <c r="Z38" s="468"/>
      <c r="AA38" s="468"/>
      <c r="AB38" s="468"/>
      <c r="AC38" s="468"/>
      <c r="AD38" s="468"/>
      <c r="AE38" s="468"/>
      <c r="AF38" s="468"/>
      <c r="AG38" s="468"/>
      <c r="AH38" s="468"/>
      <c r="AI38" s="468"/>
      <c r="AJ38" s="468"/>
      <c r="AK38" s="468"/>
      <c r="AL38" s="468"/>
      <c r="AM38" s="468"/>
      <c r="AN38" s="468"/>
      <c r="AO38" s="468"/>
    </row>
    <row r="39" spans="1:41" x14ac:dyDescent="0.15">
      <c r="A39" s="163" t="str">
        <f>'ESS Jul 2023'!K25</f>
        <v>EnergyAustralia</v>
      </c>
      <c r="B39" s="158" t="str">
        <f>'ESS Jul 2023'!L25</f>
        <v>Flexi Plan</v>
      </c>
      <c r="C39" s="215">
        <f>IF('ESS Jul 2023'!BP25=0,91*'ESS Jul 2023'!M25/100,(91*'ESS Jul 2023'!M25/100)+'ESS Jul 2023'!BP25/4)</f>
        <v>147.875</v>
      </c>
      <c r="D39" s="215">
        <f>IF('ESS Jul 2023'!O25="",$C$29*$C$30*'ESS Jul 2023'!N25/100,IF($C$29*$C$30&gt;='ESS Jul 2023'!P25,('ESS Jul 2023'!P25*'ESS Jul 2023'!N25/100),($C$29*$C$30*'ESS Jul 2023'!N25/100)))</f>
        <v>524.4909090909091</v>
      </c>
      <c r="E39" s="215">
        <f>IF(AND('ESS Jul 2023'!P25&gt;0,'ESS Jul 2023'!R25&gt;0),IF($C$29*$C$30&lt;'ESS Jul 2023'!P25,0,IF($C$29*$C$30&lt;=('ESS Jul 2023'!R25+'ESS Jul 2023'!P25),(($C$29*$C$30-'ESS Jul 2023'!P25)*'ESS Jul 2023'!Q25/100),(('ESS Jul 2023'!R25)*'ESS Jul 2023'!Q25/100))),0)</f>
        <v>0</v>
      </c>
      <c r="F39" s="215">
        <f>IF(AND('ESS Jul 2023'!Q25&gt;0,'ESS Jul 2023'!S25&gt;0),IF($C$29*$C$30&lt;('ESS Jul 2023'!R25+'ESS Jul 2023'!P25),0,IF($C$29*$C$30&lt;=('ESS Jul 2023'!T25+'ESS Jul 2023'!R25+'ESS Jul 2023'!P25),(($C$29*$C$30-('ESS Jul 2023'!R25+'ESS Jul 2023'!P25))*'ESS Jul 2023'!S25/100),('ESS Jul 2023'!T25*'ESS Jul 2023'!S25/100))),0)</f>
        <v>0</v>
      </c>
      <c r="G39" s="215">
        <f>IF(AND('ESS Jul 2023'!R25&gt;0,'ESS Jul 2023'!T25&gt;0),IF(($C$29*$C$30&lt;'ESS Jul 2023'!T25),(0),($C$29*$C$30*'ESS Jul 2023'!T25)*'ESS Jul 2023'!U25/100),IF(AND('ESS Jul 2023'!R25&gt;0,'ESS Jul 2023'!T25=""),IF(($C$29*$C$30&lt;'ESS Jul 2023'!R25+'ESS Jul 2023'!P25),(0),(($C$29*$C$30-('ESS Jul 2023'!R25+'ESS Jul 2023'!P25))*'ESS Jul 2023'!S25/100)),IF(AND('ESS Jul 2023'!P25&gt;0,'ESS Jul 2023'!R25=""&gt;0),IF(($C$29*$C$30&lt;'ESS Jul 2023'!P25),(0),($C$29*$C$30-'ESS Jul 2023'!P25)*'ESS Jul 2023'!Q25/100),0)))</f>
        <v>0</v>
      </c>
      <c r="H39" s="215">
        <f>($C$29*$C$31)*'ESS Jul 2023'!AE25/100</f>
        <v>106.36363636363636</v>
      </c>
      <c r="I39" s="215">
        <f t="shared" si="26"/>
        <v>778.72954545454547</v>
      </c>
      <c r="J39" s="377">
        <f t="shared" si="27"/>
        <v>2523.4181818181819</v>
      </c>
      <c r="K39" s="209">
        <f t="shared" si="28"/>
        <v>3114.9181818181819</v>
      </c>
      <c r="L39" s="181">
        <f t="shared" si="23"/>
        <v>3426.4100000000003</v>
      </c>
      <c r="M39" s="209">
        <f>'ESS Jul 2023'!AZ25</f>
        <v>10</v>
      </c>
      <c r="N39" s="209">
        <f>'ESS Jul 2023'!BA25</f>
        <v>0</v>
      </c>
      <c r="O39" s="209">
        <f>'ESS Jul 2023'!BB25</f>
        <v>0</v>
      </c>
      <c r="P39" s="209">
        <f>'ESS Jul 2023'!BC25</f>
        <v>0</v>
      </c>
      <c r="Q39" s="378" t="str">
        <f t="shared" si="24"/>
        <v>Guaranteed off bill</v>
      </c>
      <c r="R39" s="378" t="str">
        <f t="shared" si="25"/>
        <v>Exclusive</v>
      </c>
      <c r="S39" s="379">
        <f t="shared" si="29"/>
        <v>2803.4263636363639</v>
      </c>
      <c r="T39" s="209">
        <f t="shared" si="30"/>
        <v>2803.4263636363639</v>
      </c>
      <c r="U39" s="381">
        <f t="shared" si="31"/>
        <v>3083.7690000000007</v>
      </c>
      <c r="V39" s="381">
        <f t="shared" si="31"/>
        <v>3083.7690000000007</v>
      </c>
      <c r="W39" s="468"/>
      <c r="X39" s="468"/>
      <c r="Y39" s="468"/>
      <c r="Z39" s="468"/>
      <c r="AA39" s="468"/>
      <c r="AB39" s="468"/>
      <c r="AC39" s="468"/>
      <c r="AD39" s="468"/>
      <c r="AE39" s="468"/>
      <c r="AF39" s="468"/>
      <c r="AG39" s="468"/>
      <c r="AH39" s="468"/>
      <c r="AI39" s="468"/>
      <c r="AJ39" s="468"/>
      <c r="AK39" s="468"/>
      <c r="AL39" s="468"/>
      <c r="AM39" s="468"/>
      <c r="AN39" s="468"/>
      <c r="AO39" s="468"/>
    </row>
    <row r="40" spans="1:41" x14ac:dyDescent="0.15">
      <c r="A40" s="163" t="str">
        <f>'ESS Jul 2023'!K26</f>
        <v>Origin Energy</v>
      </c>
      <c r="B40" s="158" t="str">
        <f>'ESS Jul 2023'!L26</f>
        <v>Go Variable</v>
      </c>
      <c r="C40" s="215">
        <f>IF('ESS Jul 2023'!BP26=0,91*'ESS Jul 2023'!M26/100,(91*'ESS Jul 2023'!M26/100)+'ESS Jul 2023'!BP26/4)</f>
        <v>150.7621818181818</v>
      </c>
      <c r="D40" s="215">
        <f>IF('ESS Jul 2023'!O26="",$C$29*$C$30*'ESS Jul 2023'!N26/100,IF($C$29*$C$30&gt;='ESS Jul 2023'!P26,('ESS Jul 2023'!P26*'ESS Jul 2023'!N26/100),($C$29*$C$30*'ESS Jul 2023'!N26/100)))</f>
        <v>479.69090909090903</v>
      </c>
      <c r="E40" s="215">
        <f>IF(AND('ESS Jul 2023'!P26&gt;0,'ESS Jul 2023'!R26&gt;0),IF($C$29*$C$30&lt;'ESS Jul 2023'!P26,0,IF($C$29*$C$30&lt;=('ESS Jul 2023'!R26+'ESS Jul 2023'!P26),(($C$29*$C$30-'ESS Jul 2023'!P26)*'ESS Jul 2023'!Q26/100),(('ESS Jul 2023'!R26)*'ESS Jul 2023'!Q26/100))),0)</f>
        <v>0</v>
      </c>
      <c r="F40" s="215">
        <f>IF(AND('ESS Jul 2023'!Q26&gt;0,'ESS Jul 2023'!S26&gt;0),IF($C$29*$C$30&lt;('ESS Jul 2023'!R26+'ESS Jul 2023'!P26),0,IF($C$29*$C$30&lt;=('ESS Jul 2023'!T26+'ESS Jul 2023'!R26+'ESS Jul 2023'!P26),(($C$29*$C$30-('ESS Jul 2023'!R26+'ESS Jul 2023'!P26))*'ESS Jul 2023'!S26/100),('ESS Jul 2023'!T26*'ESS Jul 2023'!S26/100))),0)</f>
        <v>0</v>
      </c>
      <c r="G40" s="215">
        <f>IF(AND('ESS Jul 2023'!R26&gt;0,'ESS Jul 2023'!T26&gt;0),IF(($C$29*$C$30&lt;'ESS Jul 2023'!T26),(0),($C$29*$C$30*'ESS Jul 2023'!T26)*'ESS Jul 2023'!U26/100),IF(AND('ESS Jul 2023'!R26&gt;0,'ESS Jul 2023'!T26=""),IF(($C$29*$C$30&lt;'ESS Jul 2023'!R26+'ESS Jul 2023'!P26),(0),(($C$29*$C$30-('ESS Jul 2023'!R26+'ESS Jul 2023'!P26))*'ESS Jul 2023'!S26/100)),IF(AND('ESS Jul 2023'!P26&gt;0,'ESS Jul 2023'!R26=""&gt;0),IF(($C$29*$C$30&lt;'ESS Jul 2023'!P26),(0),($C$29*$C$30-'ESS Jul 2023'!P26)*'ESS Jul 2023'!Q26/100),0)))</f>
        <v>0</v>
      </c>
      <c r="H40" s="215">
        <f>($C$29*$C$31)*'ESS Jul 2023'!AE26/100</f>
        <v>98.72727272727272</v>
      </c>
      <c r="I40" s="215">
        <f t="shared" si="26"/>
        <v>729.18036363636361</v>
      </c>
      <c r="J40" s="377">
        <f t="shared" si="27"/>
        <v>2313.6727272727271</v>
      </c>
      <c r="K40" s="209">
        <f t="shared" si="28"/>
        <v>2916.7214545454544</v>
      </c>
      <c r="L40" s="181">
        <f t="shared" si="23"/>
        <v>3208.3936000000003</v>
      </c>
      <c r="M40" s="209">
        <f>'ESS Jul 2023'!AZ26</f>
        <v>0</v>
      </c>
      <c r="N40" s="209">
        <f>'ESS Jul 2023'!BA26</f>
        <v>0</v>
      </c>
      <c r="O40" s="209">
        <f>'ESS Jul 2023'!BB26</f>
        <v>0</v>
      </c>
      <c r="P40" s="209">
        <f>'ESS Jul 2023'!BC26</f>
        <v>0</v>
      </c>
      <c r="Q40" s="378" t="str">
        <f t="shared" si="24"/>
        <v>No discount</v>
      </c>
      <c r="R40" s="378" t="str">
        <f t="shared" si="25"/>
        <v>Inclusive</v>
      </c>
      <c r="S40" s="379">
        <f t="shared" si="29"/>
        <v>2916.7214545454544</v>
      </c>
      <c r="T40" s="209">
        <f t="shared" si="30"/>
        <v>2916.7214545454544</v>
      </c>
      <c r="U40" s="381">
        <f t="shared" si="31"/>
        <v>3208.3936000000003</v>
      </c>
      <c r="V40" s="381">
        <f t="shared" si="31"/>
        <v>3208.3936000000003</v>
      </c>
      <c r="W40" s="468"/>
      <c r="X40" s="468"/>
      <c r="Y40" s="468"/>
      <c r="Z40" s="468"/>
      <c r="AA40" s="468"/>
      <c r="AB40" s="468"/>
      <c r="AC40" s="468"/>
      <c r="AD40" s="468"/>
      <c r="AE40" s="468"/>
      <c r="AF40" s="468"/>
      <c r="AG40" s="468"/>
      <c r="AH40" s="468"/>
      <c r="AI40" s="468"/>
      <c r="AJ40" s="468"/>
      <c r="AK40" s="468"/>
      <c r="AL40" s="468"/>
      <c r="AM40" s="468"/>
      <c r="AN40" s="468"/>
      <c r="AO40" s="468"/>
    </row>
    <row r="41" spans="1:41" x14ac:dyDescent="0.15">
      <c r="A41" s="163" t="str">
        <f>'ESS Jul 2023'!K27</f>
        <v>Powershop</v>
      </c>
      <c r="B41" s="158" t="str">
        <f>'ESS Jul 2023'!L27</f>
        <v>Carbon neutral</v>
      </c>
      <c r="C41" s="215">
        <f>IF('ESS Jul 2023'!BP27=0,91*'ESS Jul 2023'!M27/100,(91*'ESS Jul 2023'!M27/100)+'ESS Jul 2023'!BP27/4)</f>
        <v>196.12981818181819</v>
      </c>
      <c r="D41" s="215">
        <f>IF('ESS Jul 2023'!O27="",$C$29*$C$30*'ESS Jul 2023'!N27/100,IF($C$29*$C$30&gt;='ESS Jul 2023'!P27,('ESS Jul 2023'!P27*'ESS Jul 2023'!N27/100),($C$29*$C$30*'ESS Jul 2023'!N27/100)))</f>
        <v>472.56363636363642</v>
      </c>
      <c r="E41" s="215">
        <f>IF(AND('ESS Jul 2023'!P27&gt;0,'ESS Jul 2023'!R27&gt;0),IF($C$29*$C$30&lt;'ESS Jul 2023'!P27,0,IF($C$29*$C$30&lt;=('ESS Jul 2023'!R27+'ESS Jul 2023'!P27),(($C$29*$C$30-'ESS Jul 2023'!P27)*'ESS Jul 2023'!Q27/100),(('ESS Jul 2023'!R27)*'ESS Jul 2023'!Q27/100))),0)</f>
        <v>0</v>
      </c>
      <c r="F41" s="215">
        <f>IF(AND('ESS Jul 2023'!Q27&gt;0,'ESS Jul 2023'!S27&gt;0),IF($C$29*$C$30&lt;('ESS Jul 2023'!R27+'ESS Jul 2023'!P27),0,IF($C$29*$C$30&lt;=('ESS Jul 2023'!T27+'ESS Jul 2023'!R27+'ESS Jul 2023'!P27),(($C$29*$C$30-('ESS Jul 2023'!R27+'ESS Jul 2023'!P27))*'ESS Jul 2023'!S27/100),('ESS Jul 2023'!T27*'ESS Jul 2023'!S27/100))),0)</f>
        <v>0</v>
      </c>
      <c r="G41" s="215">
        <f>IF(AND('ESS Jul 2023'!R27&gt;0,'ESS Jul 2023'!T27&gt;0),IF(($C$29*$C$30&lt;'ESS Jul 2023'!T27),(0),($C$29*$C$30*'ESS Jul 2023'!T27)*'ESS Jul 2023'!U27/100),IF(AND('ESS Jul 2023'!R27&gt;0,'ESS Jul 2023'!T27=""),IF(($C$29*$C$30&lt;'ESS Jul 2023'!R27+'ESS Jul 2023'!P27),(0),(($C$29*$C$30-('ESS Jul 2023'!R27+'ESS Jul 2023'!P27))*'ESS Jul 2023'!S27/100)),IF(AND('ESS Jul 2023'!P27&gt;0,'ESS Jul 2023'!R27=""&gt;0),IF(($C$29*$C$30&lt;'ESS Jul 2023'!P27),(0),($C$29*$C$30-'ESS Jul 2023'!P27)*'ESS Jul 2023'!Q27/100),0)))</f>
        <v>0</v>
      </c>
      <c r="H41" s="215">
        <f>($C$29*$C$31)*'ESS Jul 2023'!AE27/100</f>
        <v>107.12727272727274</v>
      </c>
      <c r="I41" s="215">
        <f t="shared" si="26"/>
        <v>775.82072727272737</v>
      </c>
      <c r="J41" s="377">
        <f t="shared" si="27"/>
        <v>2318.7636363636366</v>
      </c>
      <c r="K41" s="209">
        <f t="shared" si="28"/>
        <v>3103.2829090909095</v>
      </c>
      <c r="L41" s="181">
        <f t="shared" si="23"/>
        <v>3413.6112000000007</v>
      </c>
      <c r="M41" s="209">
        <f>'ESS Jul 2023'!AZ27</f>
        <v>0</v>
      </c>
      <c r="N41" s="209">
        <f>'ESS Jul 2023'!BA27</f>
        <v>0</v>
      </c>
      <c r="O41" s="209">
        <f>'ESS Jul 2023'!BB27</f>
        <v>0</v>
      </c>
      <c r="P41" s="209">
        <f>'ESS Jul 2023'!BC27</f>
        <v>0</v>
      </c>
      <c r="Q41" s="378" t="str">
        <f t="shared" si="24"/>
        <v>No discount</v>
      </c>
      <c r="R41" s="378" t="str">
        <f t="shared" si="25"/>
        <v>Inclusive</v>
      </c>
      <c r="S41" s="379">
        <f t="shared" si="29"/>
        <v>3103.2829090909095</v>
      </c>
      <c r="T41" s="209">
        <f t="shared" si="30"/>
        <v>3103.2829090909095</v>
      </c>
      <c r="U41" s="381">
        <f t="shared" si="31"/>
        <v>3413.6112000000007</v>
      </c>
      <c r="V41" s="381">
        <f t="shared" si="31"/>
        <v>3413.6112000000007</v>
      </c>
      <c r="W41" s="468"/>
      <c r="X41" s="468"/>
      <c r="Y41" s="468"/>
      <c r="Z41" s="468"/>
      <c r="AA41" s="468"/>
      <c r="AB41" s="468"/>
      <c r="AC41" s="468"/>
      <c r="AD41" s="468"/>
      <c r="AE41" s="468"/>
      <c r="AF41" s="468"/>
      <c r="AG41" s="468"/>
      <c r="AH41" s="468"/>
      <c r="AI41" s="468"/>
      <c r="AJ41" s="468"/>
      <c r="AK41" s="468"/>
      <c r="AL41" s="468"/>
      <c r="AM41" s="468"/>
      <c r="AN41" s="468"/>
      <c r="AO41" s="468"/>
    </row>
    <row r="42" spans="1:41" x14ac:dyDescent="0.15">
      <c r="A42" s="163" t="str">
        <f>'ESS Jul 2023'!K28</f>
        <v>Red Energy</v>
      </c>
      <c r="B42" s="158" t="str">
        <f>'ESS Jul 2023'!L28</f>
        <v>Living Energy Saver</v>
      </c>
      <c r="C42" s="215">
        <f>IF('ESS Jul 2023'!BP28=0,91*'ESS Jul 2023'!M28/100,(91*'ESS Jul 2023'!M28/100)+'ESS Jul 2023'!BP28/4)</f>
        <v>134.86199999999999</v>
      </c>
      <c r="D42" s="215">
        <f>IF('ESS Jul 2023'!O28="",$C$29*$C$30*'ESS Jul 2023'!N28/100,IF($C$29*$C$30&gt;='ESS Jul 2023'!P28,('ESS Jul 2023'!P28*'ESS Jul 2023'!N28/100),($C$29*$C$30*'ESS Jul 2023'!N28/100)))</f>
        <v>387.5454545454545</v>
      </c>
      <c r="E42" s="215">
        <f>IF(AND('ESS Jul 2023'!P28&gt;0,'ESS Jul 2023'!R28&gt;0),IF($C$29*$C$30&lt;'ESS Jul 2023'!P28,0,IF($C$29*$C$30&lt;=('ESS Jul 2023'!R28+'ESS Jul 2023'!P28),(($C$29*$C$30-'ESS Jul 2023'!P28)*'ESS Jul 2023'!Q28/100),(('ESS Jul 2023'!R28)*'ESS Jul 2023'!Q28/100))),0)</f>
        <v>0</v>
      </c>
      <c r="F42" s="215">
        <f>IF(AND('ESS Jul 2023'!Q28&gt;0,'ESS Jul 2023'!S28&gt;0),IF($C$29*$C$30&lt;('ESS Jul 2023'!R28+'ESS Jul 2023'!P28),0,IF($C$29*$C$30&lt;=('ESS Jul 2023'!T28+'ESS Jul 2023'!R28+'ESS Jul 2023'!P28),(($C$29*$C$30-('ESS Jul 2023'!R28+'ESS Jul 2023'!P28))*'ESS Jul 2023'!S28/100),('ESS Jul 2023'!T28*'ESS Jul 2023'!S28/100))),0)</f>
        <v>0</v>
      </c>
      <c r="G42" s="215">
        <f>IF(AND('ESS Jul 2023'!R28&gt;0,'ESS Jul 2023'!T28&gt;0),IF(($C$29*$C$30&lt;'ESS Jul 2023'!T28),(0),($C$29*$C$30*'ESS Jul 2023'!T28)*'ESS Jul 2023'!U28/100),IF(AND('ESS Jul 2023'!R28&gt;0,'ESS Jul 2023'!T28=""),IF(($C$29*$C$30&lt;'ESS Jul 2023'!R28+'ESS Jul 2023'!P28),(0),(($C$29*$C$30-('ESS Jul 2023'!R28+'ESS Jul 2023'!P28))*'ESS Jul 2023'!S28/100)),IF(AND('ESS Jul 2023'!P28&gt;0,'ESS Jul 2023'!R28=""&gt;0),IF(($C$29*$C$30&lt;'ESS Jul 2023'!P28),(0),($C$29*$C$30-'ESS Jul 2023'!P28)*'ESS Jul 2023'!Q28/100),0)))</f>
        <v>0</v>
      </c>
      <c r="H42" s="215">
        <f>($C$29*$C$31)*'ESS Jul 2023'!AE28/100</f>
        <v>83.890909090909076</v>
      </c>
      <c r="I42" s="215">
        <f t="shared" si="26"/>
        <v>606.29836363636355</v>
      </c>
      <c r="J42" s="377">
        <f t="shared" si="27"/>
        <v>1885.7454545454543</v>
      </c>
      <c r="K42" s="209">
        <f t="shared" si="28"/>
        <v>2425.1934545454542</v>
      </c>
      <c r="L42" s="181">
        <f t="shared" si="23"/>
        <v>2667.7127999999998</v>
      </c>
      <c r="M42" s="209">
        <f>'ESS Jul 2023'!AZ28</f>
        <v>0</v>
      </c>
      <c r="N42" s="209">
        <f>'ESS Jul 2023'!BA28</f>
        <v>0</v>
      </c>
      <c r="O42" s="209">
        <f>'ESS Jul 2023'!BB28</f>
        <v>0</v>
      </c>
      <c r="P42" s="209">
        <f>'ESS Jul 2023'!BC28</f>
        <v>0</v>
      </c>
      <c r="Q42" s="378" t="str">
        <f t="shared" si="24"/>
        <v>No discount</v>
      </c>
      <c r="R42" s="378" t="str">
        <f t="shared" si="25"/>
        <v>Inclusive</v>
      </c>
      <c r="S42" s="379">
        <f t="shared" si="29"/>
        <v>2425.1934545454542</v>
      </c>
      <c r="T42" s="209">
        <f t="shared" si="30"/>
        <v>2425.1934545454542</v>
      </c>
      <c r="U42" s="381">
        <f t="shared" si="31"/>
        <v>2667.7127999999998</v>
      </c>
      <c r="V42" s="381">
        <f t="shared" si="31"/>
        <v>2667.7127999999998</v>
      </c>
      <c r="W42" s="468"/>
      <c r="X42" s="468"/>
      <c r="Y42" s="468"/>
      <c r="Z42" s="468"/>
      <c r="AA42" s="468"/>
      <c r="AB42" s="468"/>
      <c r="AC42" s="468"/>
      <c r="AD42" s="468"/>
      <c r="AE42" s="468"/>
      <c r="AF42" s="468"/>
      <c r="AG42" s="468"/>
      <c r="AH42" s="468"/>
      <c r="AI42" s="468"/>
      <c r="AJ42" s="468"/>
      <c r="AK42" s="468"/>
      <c r="AL42" s="468"/>
      <c r="AM42" s="468"/>
      <c r="AN42" s="468"/>
      <c r="AO42" s="468"/>
    </row>
    <row r="43" spans="1:41" x14ac:dyDescent="0.15">
      <c r="A43" s="163" t="str">
        <f>'ESS Jul 2023'!K29</f>
        <v>Simply Energy</v>
      </c>
      <c r="B43" s="158" t="str">
        <f>'ESS Jul 2023'!L29</f>
        <v>Blue Perks</v>
      </c>
      <c r="C43" s="215">
        <f>IF('ESS Jul 2023'!BP29=0,91*'ESS Jul 2023'!M29/100,(91*'ESS Jul 2023'!M29/100)+'ESS Jul 2023'!BP29/4)</f>
        <v>159.10109090909089</v>
      </c>
      <c r="D43" s="215">
        <f>IF('ESS Jul 2023'!O29="",$C$29*$C$30*'ESS Jul 2023'!N29/100,IF($C$29*$C$30&gt;='ESS Jul 2023'!P29,('ESS Jul 2023'!P29*'ESS Jul 2023'!N29/100),($C$29*$C$30*'ESS Jul 2023'!N29/100)))</f>
        <v>437.49490909090906</v>
      </c>
      <c r="E43" s="215">
        <f>IF(AND('ESS Jul 2023'!P29&gt;0,'ESS Jul 2023'!R29&gt;0),IF($C$29*$C$30&lt;'ESS Jul 2023'!P29,0,IF($C$29*$C$30&lt;=('ESS Jul 2023'!R29+'ESS Jul 2023'!P29),(($C$29*$C$30-'ESS Jul 2023'!P29)*'ESS Jul 2023'!Q29/100),(('ESS Jul 2023'!R29)*'ESS Jul 2023'!Q29/100))),0)</f>
        <v>0</v>
      </c>
      <c r="F43" s="215">
        <f>IF(AND('ESS Jul 2023'!Q29&gt;0,'ESS Jul 2023'!S29&gt;0),IF($C$29*$C$30&lt;('ESS Jul 2023'!R29+'ESS Jul 2023'!P29),0,IF($C$29*$C$30&lt;=('ESS Jul 2023'!T29+'ESS Jul 2023'!R29+'ESS Jul 2023'!P29),(($C$29*$C$30-('ESS Jul 2023'!R29+'ESS Jul 2023'!P29))*'ESS Jul 2023'!S29/100),('ESS Jul 2023'!T29*'ESS Jul 2023'!S29/100))),0)</f>
        <v>0</v>
      </c>
      <c r="G43" s="215">
        <f>IF(AND('ESS Jul 2023'!R29&gt;0,'ESS Jul 2023'!T29&gt;0),IF(($C$29*$C$30&lt;'ESS Jul 2023'!T29),(0),($C$29*$C$30*'ESS Jul 2023'!T29)*'ESS Jul 2023'!U29/100),IF(AND('ESS Jul 2023'!R29&gt;0,'ESS Jul 2023'!T29=""),IF(($C$29*$C$30&lt;'ESS Jul 2023'!R29+'ESS Jul 2023'!P29),(0),(($C$29*$C$30-('ESS Jul 2023'!R29+'ESS Jul 2023'!P29))*'ESS Jul 2023'!S29/100)),IF(AND('ESS Jul 2023'!P29&gt;0,'ESS Jul 2023'!R29=""&gt;0),IF(($C$29*$C$30&lt;'ESS Jul 2023'!P29),(0),($C$29*$C$30-'ESS Jul 2023'!P29)*'ESS Jul 2023'!Q29/100),0)))</f>
        <v>84.255181818181825</v>
      </c>
      <c r="H43" s="215">
        <f>($C$29*$C$31)*'ESS Jul 2023'!AE29/100</f>
        <v>107.72727272727272</v>
      </c>
      <c r="I43" s="215">
        <f t="shared" si="26"/>
        <v>788.57845454545463</v>
      </c>
      <c r="J43" s="377">
        <f t="shared" si="27"/>
        <v>2517.909454545455</v>
      </c>
      <c r="K43" s="209">
        <f t="shared" si="28"/>
        <v>3154.3138181818185</v>
      </c>
      <c r="L43" s="181">
        <f t="shared" si="23"/>
        <v>3469.7452000000008</v>
      </c>
      <c r="M43" s="209">
        <f>'ESS Jul 2023'!AZ29</f>
        <v>10</v>
      </c>
      <c r="N43" s="209">
        <f>'ESS Jul 2023'!BA29</f>
        <v>0</v>
      </c>
      <c r="O43" s="209">
        <f>'ESS Jul 2023'!BB29</f>
        <v>0</v>
      </c>
      <c r="P43" s="209">
        <f>'ESS Jul 2023'!BC29</f>
        <v>0</v>
      </c>
      <c r="Q43" s="378" t="str">
        <f t="shared" si="24"/>
        <v>Guaranteed off bill</v>
      </c>
      <c r="R43" s="378" t="str">
        <f t="shared" si="25"/>
        <v>Exclusive</v>
      </c>
      <c r="S43" s="379">
        <f t="shared" si="29"/>
        <v>2838.8824363636368</v>
      </c>
      <c r="T43" s="209">
        <f t="shared" si="30"/>
        <v>2838.8824363636368</v>
      </c>
      <c r="U43" s="381">
        <f t="shared" si="31"/>
        <v>3122.7706800000005</v>
      </c>
      <c r="V43" s="381">
        <f t="shared" si="31"/>
        <v>3122.7706800000005</v>
      </c>
      <c r="W43" s="468"/>
      <c r="X43" s="468"/>
      <c r="Y43" s="468"/>
      <c r="Z43" s="468"/>
      <c r="AA43" s="468"/>
      <c r="AB43" s="468"/>
      <c r="AC43" s="468"/>
      <c r="AD43" s="468"/>
      <c r="AE43" s="468"/>
      <c r="AF43" s="468"/>
      <c r="AG43" s="468"/>
      <c r="AH43" s="468"/>
      <c r="AI43" s="468"/>
      <c r="AJ43" s="468"/>
      <c r="AK43" s="468"/>
      <c r="AL43" s="468"/>
      <c r="AM43" s="468"/>
      <c r="AN43" s="468"/>
      <c r="AO43" s="468"/>
    </row>
    <row r="44" spans="1:41" x14ac:dyDescent="0.15">
      <c r="A44" s="163" t="str">
        <f>'ESS Jul 2023'!K30</f>
        <v>Amber Electric</v>
      </c>
      <c r="B44" s="158" t="str">
        <f>'ESS Jul 2023'!L30</f>
        <v>Amber Plan</v>
      </c>
      <c r="C44" s="215">
        <f>IF('ESS Jul 2023'!BP30=0,91*'ESS Jul 2023'!M30/100,(91*'ESS Jul 2023'!M30/100)+'ESS Jul 2023'!BP30/4)</f>
        <v>194.67990909090906</v>
      </c>
      <c r="D44" s="215">
        <f>IF('ESS Jul 2023'!O30="",$C$29*$C$30*'ESS Jul 2023'!N30/100,IF($C$29*$C$30&gt;='ESS Jul 2023'!P30,('ESS Jul 2023'!P30*'ESS Jul 2023'!N30/100),($C$29*$C$30*'ESS Jul 2023'!N30/100)))</f>
        <v>631.27272727272725</v>
      </c>
      <c r="E44" s="215">
        <f>IF(AND('ESS Jul 2023'!P30&gt;0,'ESS Jul 2023'!R30&gt;0),IF($C$29*$C$30&lt;'ESS Jul 2023'!P30,0,IF($C$29*$C$30&lt;=('ESS Jul 2023'!R30+'ESS Jul 2023'!P30),(($C$29*$C$30-'ESS Jul 2023'!P30)*'ESS Jul 2023'!Q30/100),(('ESS Jul 2023'!R30)*'ESS Jul 2023'!Q30/100))),0)</f>
        <v>0</v>
      </c>
      <c r="F44" s="215">
        <f>IF(AND('ESS Jul 2023'!Q30&gt;0,'ESS Jul 2023'!S30&gt;0),IF($C$29*$C$30&lt;('ESS Jul 2023'!R30+'ESS Jul 2023'!P30),0,IF($C$29*$C$30&lt;=('ESS Jul 2023'!T30+'ESS Jul 2023'!R30+'ESS Jul 2023'!P30),(($C$29*$C$30-('ESS Jul 2023'!R30+'ESS Jul 2023'!P30))*'ESS Jul 2023'!S30/100),('ESS Jul 2023'!T30*'ESS Jul 2023'!S30/100))),0)</f>
        <v>0</v>
      </c>
      <c r="G44" s="215">
        <f>IF(AND('ESS Jul 2023'!R30&gt;0,'ESS Jul 2023'!T30&gt;0),IF(($C$29*$C$30&lt;'ESS Jul 2023'!T30),(0),($C$29*$C$30*'ESS Jul 2023'!T30)*'ESS Jul 2023'!U30/100),IF(AND('ESS Jul 2023'!R30&gt;0,'ESS Jul 2023'!T30=""),IF(($C$29*$C$30&lt;'ESS Jul 2023'!R30+'ESS Jul 2023'!P30),(0),(($C$29*$C$30-('ESS Jul 2023'!R30+'ESS Jul 2023'!P30))*'ESS Jul 2023'!S30/100)),IF(AND('ESS Jul 2023'!P30&gt;0,'ESS Jul 2023'!R30=""&gt;0),IF(($C$29*$C$30&lt;'ESS Jul 2023'!P30),(0),($C$29*$C$30-'ESS Jul 2023'!P30)*'ESS Jul 2023'!Q30/100),0)))</f>
        <v>0</v>
      </c>
      <c r="H44" s="215">
        <f>($C$29*$C$31)*'ESS Jul 2023'!AE30/100</f>
        <v>177.65454545454543</v>
      </c>
      <c r="I44" s="215">
        <f t="shared" si="26"/>
        <v>1003.6071818181817</v>
      </c>
      <c r="J44" s="377">
        <f t="shared" si="27"/>
        <v>3235.7090909090907</v>
      </c>
      <c r="K44" s="209">
        <f t="shared" si="28"/>
        <v>4014.428727272727</v>
      </c>
      <c r="L44" s="181">
        <f t="shared" si="23"/>
        <v>4415.8716000000004</v>
      </c>
      <c r="M44" s="209">
        <f>'ESS Jul 2023'!AZ30</f>
        <v>0</v>
      </c>
      <c r="N44" s="209">
        <f>'ESS Jul 2023'!BA30</f>
        <v>0</v>
      </c>
      <c r="O44" s="209">
        <f>'ESS Jul 2023'!BB30</f>
        <v>0</v>
      </c>
      <c r="P44" s="209">
        <f>'ESS Jul 2023'!BC30</f>
        <v>0</v>
      </c>
      <c r="Q44" s="378" t="str">
        <f t="shared" si="24"/>
        <v>No discount</v>
      </c>
      <c r="R44" s="378" t="str">
        <f t="shared" si="25"/>
        <v>Exclusive</v>
      </c>
      <c r="S44" s="379">
        <f t="shared" si="29"/>
        <v>4014.428727272727</v>
      </c>
      <c r="T44" s="209">
        <f t="shared" si="30"/>
        <v>4014.428727272727</v>
      </c>
      <c r="U44" s="381">
        <f t="shared" si="31"/>
        <v>4415.8716000000004</v>
      </c>
      <c r="V44" s="381">
        <f t="shared" si="31"/>
        <v>4415.8716000000004</v>
      </c>
      <c r="W44" s="468"/>
      <c r="X44" s="468"/>
      <c r="Y44" s="468"/>
      <c r="Z44" s="468"/>
      <c r="AA44" s="468"/>
      <c r="AB44" s="468"/>
      <c r="AC44" s="468"/>
      <c r="AD44" s="468"/>
      <c r="AE44" s="468"/>
      <c r="AF44" s="468"/>
      <c r="AG44" s="468"/>
      <c r="AH44" s="468"/>
      <c r="AI44" s="468"/>
      <c r="AJ44" s="468"/>
      <c r="AK44" s="468"/>
      <c r="AL44" s="468"/>
      <c r="AM44" s="468"/>
      <c r="AN44" s="468"/>
      <c r="AO44" s="468"/>
    </row>
    <row r="45" spans="1:41" x14ac:dyDescent="0.15">
      <c r="A45" s="163" t="str">
        <f>'ESS Jul 2023'!K31</f>
        <v>GloBird Energy</v>
      </c>
      <c r="B45" s="158" t="str">
        <f>'ESS Jul 2023'!L31</f>
        <v>GloSave</v>
      </c>
      <c r="C45" s="215">
        <f>IF('ESS Jul 2023'!BP31=0,91*'ESS Jul 2023'!M31/100,(91*'ESS Jul 2023'!M31/100)+'ESS Jul 2023'!BP31/4)</f>
        <v>123.75999999999998</v>
      </c>
      <c r="D45" s="215">
        <f>IF('ESS Jul 2023'!O31="",$C$29*$C$30*'ESS Jul 2023'!N31/100,IF($C$29*$C$30&gt;='ESS Jul 2023'!P31,('ESS Jul 2023'!P31*'ESS Jul 2023'!N31/100),($C$29*$C$30*'ESS Jul 2023'!N31/100)))</f>
        <v>411.6</v>
      </c>
      <c r="E45" s="215">
        <f>IF(AND('ESS Jul 2023'!P31&gt;0,'ESS Jul 2023'!R31&gt;0),IF($C$29*$C$30&lt;'ESS Jul 2023'!P31,0,IF($C$29*$C$30&lt;=('ESS Jul 2023'!R31+'ESS Jul 2023'!P31),(($C$29*$C$30-'ESS Jul 2023'!P31)*'ESS Jul 2023'!Q31/100),(('ESS Jul 2023'!R31)*'ESS Jul 2023'!Q31/100))),0)</f>
        <v>0</v>
      </c>
      <c r="F45" s="215">
        <f>IF(AND('ESS Jul 2023'!Q31&gt;0,'ESS Jul 2023'!S31&gt;0),IF($C$29*$C$30&lt;('ESS Jul 2023'!R31+'ESS Jul 2023'!P31),0,IF($C$29*$C$30&lt;=('ESS Jul 2023'!T31+'ESS Jul 2023'!R31+'ESS Jul 2023'!P31),(($C$29*$C$30-('ESS Jul 2023'!R31+'ESS Jul 2023'!P31))*'ESS Jul 2023'!S31/100),('ESS Jul 2023'!T31*'ESS Jul 2023'!S31/100))),0)</f>
        <v>0</v>
      </c>
      <c r="G45" s="215">
        <f>IF(AND('ESS Jul 2023'!R31&gt;0,'ESS Jul 2023'!T31&gt;0),IF(($C$29*$C$30&lt;'ESS Jul 2023'!T31),(0),($C$29*$C$30*'ESS Jul 2023'!T31)*'ESS Jul 2023'!U31/100),IF(AND('ESS Jul 2023'!R31&gt;0,'ESS Jul 2023'!T31=""),IF(($C$29*$C$30&lt;'ESS Jul 2023'!R31+'ESS Jul 2023'!P31),(0),(($C$29*$C$30-('ESS Jul 2023'!R31+'ESS Jul 2023'!P31))*'ESS Jul 2023'!S31/100)),IF(AND('ESS Jul 2023'!P31&gt;0,'ESS Jul 2023'!R31=""&gt;0),IF(($C$29*$C$30&lt;'ESS Jul 2023'!P31),(0),($C$29*$C$30-'ESS Jul 2023'!P31)*'ESS Jul 2023'!Q31/100),0)))</f>
        <v>0</v>
      </c>
      <c r="H45" s="215">
        <f>($C$29*$C$31)*'ESS Jul 2023'!AE31/100</f>
        <v>101.99999999999999</v>
      </c>
      <c r="I45" s="215">
        <f t="shared" si="26"/>
        <v>637.36</v>
      </c>
      <c r="J45" s="377">
        <f t="shared" si="27"/>
        <v>2054.4</v>
      </c>
      <c r="K45" s="209">
        <f t="shared" si="28"/>
        <v>2549.44</v>
      </c>
      <c r="L45" s="181">
        <f t="shared" si="23"/>
        <v>2804.3840000000005</v>
      </c>
      <c r="M45" s="209">
        <f>'ESS Jul 2023'!AZ31</f>
        <v>0</v>
      </c>
      <c r="N45" s="209">
        <f>'ESS Jul 2023'!BA31</f>
        <v>0</v>
      </c>
      <c r="O45" s="209">
        <f>'ESS Jul 2023'!BB31</f>
        <v>2</v>
      </c>
      <c r="P45" s="209">
        <f>'ESS Jul 2023'!BC31</f>
        <v>0</v>
      </c>
      <c r="Q45" s="378" t="str">
        <f t="shared" si="24"/>
        <v>Pay-on-time off bill</v>
      </c>
      <c r="R45" s="378" t="str">
        <f t="shared" si="25"/>
        <v>Exclusive</v>
      </c>
      <c r="S45" s="379">
        <f t="shared" si="29"/>
        <v>2549.44</v>
      </c>
      <c r="T45" s="209">
        <f t="shared" si="30"/>
        <v>2498.4512</v>
      </c>
      <c r="U45" s="381">
        <f t="shared" si="31"/>
        <v>2804.3840000000005</v>
      </c>
      <c r="V45" s="381">
        <f t="shared" si="31"/>
        <v>2748.2963200000004</v>
      </c>
      <c r="W45" s="468"/>
      <c r="X45" s="468"/>
      <c r="Y45" s="468"/>
      <c r="Z45" s="468"/>
      <c r="AA45" s="468"/>
      <c r="AB45" s="468"/>
      <c r="AC45" s="468"/>
      <c r="AD45" s="468"/>
      <c r="AE45" s="468"/>
      <c r="AF45" s="468"/>
      <c r="AG45" s="468"/>
      <c r="AH45" s="468"/>
      <c r="AI45" s="468"/>
      <c r="AJ45" s="468"/>
      <c r="AK45" s="468"/>
      <c r="AL45" s="468"/>
      <c r="AM45" s="468"/>
      <c r="AN45" s="468"/>
      <c r="AO45" s="468"/>
    </row>
    <row r="46" spans="1:41" x14ac:dyDescent="0.15">
      <c r="A46" s="163" t="str">
        <f>'ESS Jul 2023'!K32</f>
        <v>Kogan Energy</v>
      </c>
      <c r="B46" s="158" t="str">
        <f>'ESS Jul 2023'!L32</f>
        <v>Free Kogan First Membership</v>
      </c>
      <c r="C46" s="215">
        <f>IF('ESS Jul 2023'!BP32=0,91*'ESS Jul 2023'!M32/100,(91*'ESS Jul 2023'!M32/100)+'ESS Jul 2023'!BP32/4)</f>
        <v>196.12981818181819</v>
      </c>
      <c r="D46" s="215">
        <f>IF('ESS Jul 2023'!O32="",$C$29*$C$30*'ESS Jul 2023'!N32/100,IF($C$29*$C$30&gt;='ESS Jul 2023'!P32,('ESS Jul 2023'!P32*'ESS Jul 2023'!N32/100),($C$29*$C$30*'ESS Jul 2023'!N32/100)))</f>
        <v>472.56363636363642</v>
      </c>
      <c r="E46" s="215">
        <f>IF(AND('ESS Jul 2023'!P32&gt;0,'ESS Jul 2023'!R32&gt;0),IF($C$29*$C$30&lt;'ESS Jul 2023'!P32,0,IF($C$29*$C$30&lt;=('ESS Jul 2023'!R32+'ESS Jul 2023'!P32),(($C$29*$C$30-'ESS Jul 2023'!P32)*'ESS Jul 2023'!Q32/100),(('ESS Jul 2023'!R32)*'ESS Jul 2023'!Q32/100))),0)</f>
        <v>0</v>
      </c>
      <c r="F46" s="215">
        <f>IF(AND('ESS Jul 2023'!Q32&gt;0,'ESS Jul 2023'!S32&gt;0),IF($C$29*$C$30&lt;('ESS Jul 2023'!R32+'ESS Jul 2023'!P32),0,IF($C$29*$C$30&lt;=('ESS Jul 2023'!T32+'ESS Jul 2023'!R32+'ESS Jul 2023'!P32),(($C$29*$C$30-('ESS Jul 2023'!R32+'ESS Jul 2023'!P32))*'ESS Jul 2023'!S32/100),('ESS Jul 2023'!T32*'ESS Jul 2023'!S32/100))),0)</f>
        <v>0</v>
      </c>
      <c r="G46" s="215">
        <f>IF(AND('ESS Jul 2023'!R32&gt;0,'ESS Jul 2023'!T32&gt;0),IF(($C$29*$C$30&lt;'ESS Jul 2023'!T32),(0),($C$29*$C$30*'ESS Jul 2023'!T32)*'ESS Jul 2023'!U32/100),IF(AND('ESS Jul 2023'!R32&gt;0,'ESS Jul 2023'!T32=""),IF(($C$29*$C$30&lt;'ESS Jul 2023'!R32+'ESS Jul 2023'!P32),(0),(($C$29*$C$30-('ESS Jul 2023'!R32+'ESS Jul 2023'!P32))*'ESS Jul 2023'!S32/100)),IF(AND('ESS Jul 2023'!P32&gt;0,'ESS Jul 2023'!R32=""&gt;0),IF(($C$29*$C$30&lt;'ESS Jul 2023'!P32),(0),($C$29*$C$30-'ESS Jul 2023'!P32)*'ESS Jul 2023'!Q32/100),0)))</f>
        <v>0</v>
      </c>
      <c r="H46" s="215">
        <f>($C$29*$C$31)*'ESS Jul 2023'!AE32/100</f>
        <v>107.12727272727274</v>
      </c>
      <c r="I46" s="215">
        <f t="shared" si="26"/>
        <v>775.82072727272737</v>
      </c>
      <c r="J46" s="377">
        <f t="shared" si="27"/>
        <v>2318.7636363636366</v>
      </c>
      <c r="K46" s="209">
        <f t="shared" si="28"/>
        <v>3103.2829090909095</v>
      </c>
      <c r="L46" s="181">
        <f t="shared" si="23"/>
        <v>3413.6112000000007</v>
      </c>
      <c r="M46" s="209">
        <f>'ESS Jul 2023'!AZ32</f>
        <v>0</v>
      </c>
      <c r="N46" s="209">
        <f>'ESS Jul 2023'!BA32</f>
        <v>0</v>
      </c>
      <c r="O46" s="209">
        <f>'ESS Jul 2023'!BB32</f>
        <v>0</v>
      </c>
      <c r="P46" s="209">
        <f>'ESS Jul 2023'!BC32</f>
        <v>0</v>
      </c>
      <c r="Q46" s="378" t="str">
        <f t="shared" si="24"/>
        <v>No discount</v>
      </c>
      <c r="R46" s="378" t="str">
        <f t="shared" si="25"/>
        <v>Exclusive</v>
      </c>
      <c r="S46" s="379">
        <f t="shared" si="29"/>
        <v>3103.2829090909095</v>
      </c>
      <c r="T46" s="209">
        <f t="shared" si="30"/>
        <v>3103.2829090909095</v>
      </c>
      <c r="U46" s="381">
        <f t="shared" si="31"/>
        <v>3413.6112000000007</v>
      </c>
      <c r="V46" s="381">
        <f t="shared" si="31"/>
        <v>3413.6112000000007</v>
      </c>
      <c r="W46" s="468"/>
      <c r="X46" s="468"/>
      <c r="Y46" s="468"/>
      <c r="Z46" s="468"/>
      <c r="AA46" s="468"/>
      <c r="AB46" s="468"/>
      <c r="AC46" s="468"/>
      <c r="AD46" s="468"/>
      <c r="AE46" s="468"/>
      <c r="AF46" s="468"/>
      <c r="AG46" s="468"/>
      <c r="AH46" s="468"/>
      <c r="AI46" s="468"/>
      <c r="AJ46" s="468"/>
      <c r="AK46" s="468"/>
      <c r="AL46" s="468"/>
      <c r="AM46" s="468"/>
      <c r="AN46" s="468"/>
      <c r="AO46" s="468"/>
    </row>
    <row r="47" spans="1:41" x14ac:dyDescent="0.15">
      <c r="A47" s="163" t="str">
        <f>'ESS Jul 2023'!K33</f>
        <v>1st Energy</v>
      </c>
      <c r="B47" s="158" t="str">
        <f>'ESS Jul 2023'!L33</f>
        <v>1st Saver</v>
      </c>
      <c r="C47" s="215">
        <f>IF('ESS Jul 2023'!BP33=0,91*'ESS Jul 2023'!M33/100,(91*'ESS Jul 2023'!M33/100)+'ESS Jul 2023'!BP33/4)</f>
        <v>180.18</v>
      </c>
      <c r="D47" s="215">
        <f>IF('ESS Jul 2023'!O33="",$C$29*$C$30*'ESS Jul 2023'!N33/100,IF($C$29*$C$30&gt;='ESS Jul 2023'!P33,('ESS Jul 2023'!P33*'ESS Jul 2023'!N33/100),($C$29*$C$30*'ESS Jul 2023'!N33/100)))</f>
        <v>477.75</v>
      </c>
      <c r="E47" s="215">
        <f>IF(AND('ESS Jul 2023'!P33&gt;0,'ESS Jul 2023'!R33&gt;0),IF($C$29*$C$30&lt;'ESS Jul 2023'!P33,0,IF($C$29*$C$30&lt;=('ESS Jul 2023'!R33+'ESS Jul 2023'!P33),(($C$29*$C$30-'ESS Jul 2023'!P33)*'ESS Jul 2023'!Q33/100),(('ESS Jul 2023'!R33)*'ESS Jul 2023'!Q33/100))),0)</f>
        <v>0</v>
      </c>
      <c r="F47" s="215">
        <f>IF(AND('ESS Jul 2023'!Q33&gt;0,'ESS Jul 2023'!S33&gt;0),IF($C$29*$C$30&lt;('ESS Jul 2023'!R33+'ESS Jul 2023'!P33),0,IF($C$29*$C$30&lt;=('ESS Jul 2023'!T33+'ESS Jul 2023'!R33+'ESS Jul 2023'!P33),(($C$29*$C$30-('ESS Jul 2023'!R33+'ESS Jul 2023'!P33))*'ESS Jul 2023'!S33/100),('ESS Jul 2023'!T33*'ESS Jul 2023'!S33/100))),0)</f>
        <v>0</v>
      </c>
      <c r="G47" s="215">
        <f>IF(AND('ESS Jul 2023'!R33&gt;0,'ESS Jul 2023'!T33&gt;0),IF(($C$29*$C$30&lt;'ESS Jul 2023'!T33),(0),($C$29*$C$30*'ESS Jul 2023'!T33)*'ESS Jul 2023'!U33/100),IF(AND('ESS Jul 2023'!R33&gt;0,'ESS Jul 2023'!T33=""),IF(($C$29*$C$30&lt;'ESS Jul 2023'!R33+'ESS Jul 2023'!P33),(0),(($C$29*$C$30-('ESS Jul 2023'!R33+'ESS Jul 2023'!P33))*'ESS Jul 2023'!S33/100)),IF(AND('ESS Jul 2023'!P33&gt;0,'ESS Jul 2023'!R33=""&gt;0),IF(($C$29*$C$30&lt;'ESS Jul 2023'!P33),(0),($C$29*$C$30-'ESS Jul 2023'!P33)*'ESS Jul 2023'!Q33/100),0)))</f>
        <v>14.209999999999997</v>
      </c>
      <c r="H47" s="215">
        <f>($C$29*$C$31)*'ESS Jul 2023'!AE33/100</f>
        <v>86.4</v>
      </c>
      <c r="I47" s="215">
        <f t="shared" ref="I47:I51" si="32">SUM(C47:H47)</f>
        <v>758.54000000000008</v>
      </c>
      <c r="J47" s="377">
        <f t="shared" ref="J47:J51" si="33">(I47-C47)*4</f>
        <v>2313.4400000000005</v>
      </c>
      <c r="K47" s="209">
        <f t="shared" ref="K47:K51" si="34">I47*4</f>
        <v>3034.1600000000003</v>
      </c>
      <c r="L47" s="181">
        <f t="shared" ref="L47:L51" si="35">K47*1.1</f>
        <v>3337.5760000000005</v>
      </c>
      <c r="M47" s="209">
        <f>'ESS Jul 2023'!AZ33</f>
        <v>0</v>
      </c>
      <c r="N47" s="209">
        <f>'ESS Jul 2023'!BA33</f>
        <v>0</v>
      </c>
      <c r="O47" s="209">
        <f>'ESS Jul 2023'!BB33</f>
        <v>5</v>
      </c>
      <c r="P47" s="209">
        <f>'ESS Jul 2023'!BC33</f>
        <v>0</v>
      </c>
      <c r="Q47" s="378" t="str">
        <f t="shared" ref="Q47:Q51" si="36">IF(SUM(M47:P47)=0,"No discount",IF(M47&gt;0,"Guaranteed off bill",IF(N47&gt;0,"Guaranteed off usage",IF(O47&gt;0,"Pay-on-time off bill","Pay-on-time off usage"))))</f>
        <v>Pay-on-time off bill</v>
      </c>
      <c r="R47" s="378" t="str">
        <f t="shared" ref="R47:R51" si="37">IF(OR(A47="Origin Energy",A47="Red Energy",A47="Powershop"),"Inclusive","Exclusive")</f>
        <v>Exclusive</v>
      </c>
      <c r="S47" s="379">
        <f t="shared" ref="S47:S51" si="38">IF(AND(Q47="Guaranteed off bill",R47="Inclusive"),((K47*1.1)-((K47*1.1)*M47/100))/1.1,IF(AND(Q47="Guaranteed off usage",R47="Inclusive"),((K47*1.1)-((J47*1.1)*N47/100))/1.1,IF(AND(Q47="Guaranteed off bill",R47="Exclusive"),K47-(K47*M47/100),IF(AND(Q47="Guaranteed off usage",R47="Exclusive"),K47-(J47*N47/100),IF(R47="Inclusive",((K47*1.1))/1.1,K47)))))</f>
        <v>3034.1600000000003</v>
      </c>
      <c r="T47" s="209">
        <f t="shared" ref="T47:T51" si="39">IF(AND(Q47="Pay-on-time off bill",R47="Inclusive"),((S47*1.1)-((S47*1.1)*O47/100))/1.1,IF(AND(Q47="Pay-on-time off usage",R47="Inclusive"),((S47*1.1)-((J47*1.1)*P47/100))/1.1,IF(AND(Q47="Pay-on-time off bill",R47="Exclusive"),S47-(S47*O47/100),IF(AND(Q47="Pay-on-time off usage",R47="Exclusive"),S47-(J47*P47/100),IF(R47="Inclusive",((S47*1.1))/1.1,S47)))))</f>
        <v>2882.4520000000002</v>
      </c>
      <c r="U47" s="381">
        <f t="shared" ref="U47:U51" si="40">S47*1.1</f>
        <v>3337.5760000000005</v>
      </c>
      <c r="V47" s="381">
        <f t="shared" ref="V47:V51" si="41">T47*1.1</f>
        <v>3170.6972000000005</v>
      </c>
      <c r="W47" s="468"/>
      <c r="X47" s="468"/>
      <c r="Y47" s="468"/>
      <c r="Z47" s="468"/>
      <c r="AA47" s="468"/>
      <c r="AB47" s="468"/>
      <c r="AC47" s="468"/>
      <c r="AD47" s="468"/>
      <c r="AE47" s="468"/>
      <c r="AF47" s="468"/>
      <c r="AG47" s="468"/>
      <c r="AH47" s="468"/>
      <c r="AI47" s="468"/>
      <c r="AJ47" s="468"/>
      <c r="AK47" s="468"/>
      <c r="AL47" s="468"/>
      <c r="AM47" s="468"/>
      <c r="AN47" s="468"/>
      <c r="AO47" s="468"/>
    </row>
    <row r="48" spans="1:41" x14ac:dyDescent="0.15">
      <c r="A48" s="163" t="str">
        <f>'ESS Jul 2023'!K34</f>
        <v>CovaU</v>
      </c>
      <c r="B48" s="158" t="str">
        <f>'ESS Jul 2023'!L34</f>
        <v>Freedom</v>
      </c>
      <c r="C48" s="215">
        <f>IF('ESS Jul 2023'!BP34=0,91*'ESS Jul 2023'!M34/100,(91*'ESS Jul 2023'!M34/100)+'ESS Jul 2023'!BP34/4)</f>
        <v>145.23599999999999</v>
      </c>
      <c r="D48" s="215">
        <f>IF('ESS Jul 2023'!O34="",$C$29*$C$30*'ESS Jul 2023'!N34/100,IF($C$29*$C$30&gt;='ESS Jul 2023'!P34,('ESS Jul 2023'!P34*'ESS Jul 2023'!N34/100),($C$29*$C$30*'ESS Jul 2023'!N34/100)))</f>
        <v>507.56363636363631</v>
      </c>
      <c r="E48" s="215">
        <f>IF(AND('ESS Jul 2023'!P34&gt;0,'ESS Jul 2023'!R34&gt;0),IF($C$29*$C$30&lt;'ESS Jul 2023'!P34,0,IF($C$29*$C$30&lt;=('ESS Jul 2023'!R34+'ESS Jul 2023'!P34),(($C$29*$C$30-'ESS Jul 2023'!P34)*'ESS Jul 2023'!Q34/100),(('ESS Jul 2023'!R34)*'ESS Jul 2023'!Q34/100))),0)</f>
        <v>0</v>
      </c>
      <c r="F48" s="215">
        <f>IF(AND('ESS Jul 2023'!Q34&gt;0,'ESS Jul 2023'!S34&gt;0),IF($C$29*$C$30&lt;('ESS Jul 2023'!R34+'ESS Jul 2023'!P34),0,IF($C$29*$C$30&lt;=('ESS Jul 2023'!T34+'ESS Jul 2023'!R34+'ESS Jul 2023'!P34),(($C$29*$C$30-('ESS Jul 2023'!R34+'ESS Jul 2023'!P34))*'ESS Jul 2023'!S34/100),('ESS Jul 2023'!T34*'ESS Jul 2023'!S34/100))),0)</f>
        <v>0</v>
      </c>
      <c r="G48" s="215">
        <f>IF(AND('ESS Jul 2023'!R34&gt;0,'ESS Jul 2023'!T34&gt;0),IF(($C$29*$C$30&lt;'ESS Jul 2023'!T34),(0),($C$29*$C$30*'ESS Jul 2023'!T34)*'ESS Jul 2023'!U34/100),IF(AND('ESS Jul 2023'!R34&gt;0,'ESS Jul 2023'!T34=""),IF(($C$29*$C$30&lt;'ESS Jul 2023'!R34+'ESS Jul 2023'!P34),(0),(($C$29*$C$30-('ESS Jul 2023'!R34+'ESS Jul 2023'!P34))*'ESS Jul 2023'!S34/100)),IF(AND('ESS Jul 2023'!P34&gt;0,'ESS Jul 2023'!R34=""&gt;0),IF(($C$29*$C$30&lt;'ESS Jul 2023'!P34),(0),($C$29*$C$30-'ESS Jul 2023'!P34)*'ESS Jul 2023'!Q34/100),0)))</f>
        <v>0</v>
      </c>
      <c r="H48" s="215">
        <f>($C$29*$C$31)*'ESS Jul 2023'!AE34/100</f>
        <v>119.4</v>
      </c>
      <c r="I48" s="215">
        <f t="shared" si="32"/>
        <v>772.19963636363627</v>
      </c>
      <c r="J48" s="377">
        <f t="shared" si="33"/>
        <v>2507.8545454545451</v>
      </c>
      <c r="K48" s="209">
        <f t="shared" si="34"/>
        <v>3088.7985454545451</v>
      </c>
      <c r="L48" s="181">
        <f t="shared" si="35"/>
        <v>3397.6783999999998</v>
      </c>
      <c r="M48" s="209">
        <f>'ESS Jul 2023'!AZ34</f>
        <v>0</v>
      </c>
      <c r="N48" s="209">
        <f>'ESS Jul 2023'!BA34</f>
        <v>5</v>
      </c>
      <c r="O48" s="209">
        <f>'ESS Jul 2023'!BB34</f>
        <v>0</v>
      </c>
      <c r="P48" s="209">
        <f>'ESS Jul 2023'!BC34</f>
        <v>0</v>
      </c>
      <c r="Q48" s="378" t="str">
        <f t="shared" si="36"/>
        <v>Guaranteed off usage</v>
      </c>
      <c r="R48" s="378" t="str">
        <f t="shared" si="37"/>
        <v>Exclusive</v>
      </c>
      <c r="S48" s="379">
        <f t="shared" si="38"/>
        <v>2963.4058181818177</v>
      </c>
      <c r="T48" s="209">
        <f t="shared" si="39"/>
        <v>2963.4058181818177</v>
      </c>
      <c r="U48" s="381">
        <f t="shared" si="40"/>
        <v>3259.7463999999995</v>
      </c>
      <c r="V48" s="381">
        <f t="shared" si="41"/>
        <v>3259.7463999999995</v>
      </c>
      <c r="W48" s="468"/>
      <c r="X48" s="468"/>
      <c r="Y48" s="468"/>
      <c r="Z48" s="468"/>
      <c r="AA48" s="468"/>
      <c r="AB48" s="468"/>
      <c r="AC48" s="468"/>
      <c r="AD48" s="468"/>
      <c r="AE48" s="468"/>
      <c r="AF48" s="468"/>
      <c r="AG48" s="468"/>
      <c r="AH48" s="468"/>
      <c r="AI48" s="468"/>
      <c r="AJ48" s="468"/>
      <c r="AK48" s="468"/>
      <c r="AL48" s="468"/>
      <c r="AM48" s="468"/>
      <c r="AN48" s="468"/>
      <c r="AO48" s="468"/>
    </row>
    <row r="49" spans="1:41" x14ac:dyDescent="0.15">
      <c r="A49" s="163" t="str">
        <f>'ESS Jul 2023'!K35</f>
        <v>Momentum</v>
      </c>
      <c r="B49" s="158" t="str">
        <f>'ESS Jul 2023'!L35</f>
        <v>Suit Yourself</v>
      </c>
      <c r="C49" s="215">
        <f>IF('ESS Jul 2023'!BP35=0,91*'ESS Jul 2023'!M35/100,(91*'ESS Jul 2023'!M35/100)+'ESS Jul 2023'!BP35/4)</f>
        <v>164.80099999999999</v>
      </c>
      <c r="D49" s="215">
        <f>IF('ESS Jul 2023'!O35="",$C$29*$C$30*'ESS Jul 2023'!N35/100,IF($C$29*$C$30&gt;='ESS Jul 2023'!P35,('ESS Jul 2023'!P35*'ESS Jul 2023'!N35/100),($C$29*$C$30*'ESS Jul 2023'!N35/100)))</f>
        <v>522.19999999999993</v>
      </c>
      <c r="E49" s="215">
        <f>IF(AND('ESS Jul 2023'!P35&gt;0,'ESS Jul 2023'!R35&gt;0),IF($C$29*$C$30&lt;'ESS Jul 2023'!P35,0,IF($C$29*$C$30&lt;=('ESS Jul 2023'!R35+'ESS Jul 2023'!P35),(($C$29*$C$30-'ESS Jul 2023'!P35)*'ESS Jul 2023'!Q35/100),(('ESS Jul 2023'!R35)*'ESS Jul 2023'!Q35/100))),0)</f>
        <v>0</v>
      </c>
      <c r="F49" s="215">
        <f>IF(AND('ESS Jul 2023'!Q35&gt;0,'ESS Jul 2023'!S35&gt;0),IF($C$29*$C$30&lt;('ESS Jul 2023'!R35+'ESS Jul 2023'!P35),0,IF($C$29*$C$30&lt;=('ESS Jul 2023'!T35+'ESS Jul 2023'!R35+'ESS Jul 2023'!P35),(($C$29*$C$30-('ESS Jul 2023'!R35+'ESS Jul 2023'!P35))*'ESS Jul 2023'!S35/100),('ESS Jul 2023'!T35*'ESS Jul 2023'!S35/100))),0)</f>
        <v>0</v>
      </c>
      <c r="G49" s="215">
        <f>IF(AND('ESS Jul 2023'!R35&gt;0,'ESS Jul 2023'!T35&gt;0),IF(($C$29*$C$30&lt;'ESS Jul 2023'!T35),(0),($C$29*$C$30*'ESS Jul 2023'!T35)*'ESS Jul 2023'!U35/100),IF(AND('ESS Jul 2023'!R35&gt;0,'ESS Jul 2023'!T35=""),IF(($C$29*$C$30&lt;'ESS Jul 2023'!R35+'ESS Jul 2023'!P35),(0),(($C$29*$C$30-('ESS Jul 2023'!R35+'ESS Jul 2023'!P35))*'ESS Jul 2023'!S35/100)),IF(AND('ESS Jul 2023'!P35&gt;0,'ESS Jul 2023'!R35=""&gt;0),IF(($C$29*$C$30&lt;'ESS Jul 2023'!P35),(0),($C$29*$C$30-'ESS Jul 2023'!P35)*'ESS Jul 2023'!Q35/100),0)))</f>
        <v>0</v>
      </c>
      <c r="H49" s="215">
        <f>($C$29*$C$31)*'ESS Jul 2023'!AE35/100</f>
        <v>95.399999999999977</v>
      </c>
      <c r="I49" s="215">
        <f t="shared" si="32"/>
        <v>782.40099999999995</v>
      </c>
      <c r="J49" s="377">
        <f t="shared" si="33"/>
        <v>2470.3999999999996</v>
      </c>
      <c r="K49" s="209">
        <f t="shared" si="34"/>
        <v>3129.6039999999998</v>
      </c>
      <c r="L49" s="181">
        <f t="shared" si="35"/>
        <v>3442.5644000000002</v>
      </c>
      <c r="M49" s="209">
        <f>'ESS Jul 2023'!AZ35</f>
        <v>0</v>
      </c>
      <c r="N49" s="209">
        <f>'ESS Jul 2023'!BA35</f>
        <v>0</v>
      </c>
      <c r="O49" s="209">
        <f>'ESS Jul 2023'!BB35</f>
        <v>0</v>
      </c>
      <c r="P49" s="209">
        <f>'ESS Jul 2023'!BC35</f>
        <v>0</v>
      </c>
      <c r="Q49" s="378" t="str">
        <f t="shared" si="36"/>
        <v>No discount</v>
      </c>
      <c r="R49" s="378" t="str">
        <f t="shared" si="37"/>
        <v>Exclusive</v>
      </c>
      <c r="S49" s="379">
        <f t="shared" si="38"/>
        <v>3129.6039999999998</v>
      </c>
      <c r="T49" s="209">
        <f t="shared" si="39"/>
        <v>3129.6039999999998</v>
      </c>
      <c r="U49" s="381">
        <f t="shared" si="40"/>
        <v>3442.5644000000002</v>
      </c>
      <c r="V49" s="381">
        <f t="shared" si="41"/>
        <v>3442.5644000000002</v>
      </c>
      <c r="W49" s="468"/>
      <c r="X49" s="468"/>
      <c r="Y49" s="468"/>
      <c r="Z49" s="468"/>
      <c r="AA49" s="468"/>
      <c r="AB49" s="468"/>
      <c r="AC49" s="468"/>
      <c r="AD49" s="468"/>
      <c r="AE49" s="468"/>
      <c r="AF49" s="468"/>
      <c r="AG49" s="468"/>
      <c r="AH49" s="468"/>
      <c r="AI49" s="468"/>
      <c r="AJ49" s="468"/>
      <c r="AK49" s="468"/>
      <c r="AL49" s="468"/>
      <c r="AM49" s="468"/>
      <c r="AN49" s="468"/>
      <c r="AO49" s="468"/>
    </row>
    <row r="50" spans="1:41" x14ac:dyDescent="0.15">
      <c r="A50" s="163" t="str">
        <f>'ESS Jul 2023'!K36</f>
        <v>Nectr</v>
      </c>
      <c r="B50" s="158" t="str">
        <f>'ESS Jul 2023'!L36</f>
        <v>100% Clean</v>
      </c>
      <c r="C50" s="215">
        <f>IF('ESS Jul 2023'!BP36=0,91*'ESS Jul 2023'!M36/100,(91*'ESS Jul 2023'!M36/100)+'ESS Jul 2023'!BP36/4)</f>
        <v>163.79999999999998</v>
      </c>
      <c r="D50" s="215">
        <f>IF('ESS Jul 2023'!O36="",$C$29*$C$30*'ESS Jul 2023'!N36/100,IF($C$29*$C$30&gt;='ESS Jul 2023'!P36,('ESS Jul 2023'!P36*'ESS Jul 2023'!N36/100),($C$29*$C$30*'ESS Jul 2023'!N36/100)))</f>
        <v>496.99999999999994</v>
      </c>
      <c r="E50" s="215">
        <f>IF(AND('ESS Jul 2023'!P36&gt;0,'ESS Jul 2023'!R36&gt;0),IF($C$29*$C$30&lt;'ESS Jul 2023'!P36,0,IF($C$29*$C$30&lt;=('ESS Jul 2023'!R36+'ESS Jul 2023'!P36),(($C$29*$C$30-'ESS Jul 2023'!P36)*'ESS Jul 2023'!Q36/100),(('ESS Jul 2023'!R36)*'ESS Jul 2023'!Q36/100))),0)</f>
        <v>0</v>
      </c>
      <c r="F50" s="215">
        <f>IF(AND('ESS Jul 2023'!Q36&gt;0,'ESS Jul 2023'!S36&gt;0),IF($C$29*$C$30&lt;('ESS Jul 2023'!R36+'ESS Jul 2023'!P36),0,IF($C$29*$C$30&lt;=('ESS Jul 2023'!T36+'ESS Jul 2023'!R36+'ESS Jul 2023'!P36),(($C$29*$C$30-('ESS Jul 2023'!R36+'ESS Jul 2023'!P36))*'ESS Jul 2023'!S36/100),('ESS Jul 2023'!T36*'ESS Jul 2023'!S36/100))),0)</f>
        <v>0</v>
      </c>
      <c r="G50" s="215">
        <f>IF(AND('ESS Jul 2023'!R36&gt;0,'ESS Jul 2023'!T36&gt;0),IF(($C$29*$C$30&lt;'ESS Jul 2023'!T36),(0),($C$29*$C$30*'ESS Jul 2023'!T36)*'ESS Jul 2023'!U36/100),IF(AND('ESS Jul 2023'!R36&gt;0,'ESS Jul 2023'!T36=""),IF(($C$29*$C$30&lt;'ESS Jul 2023'!R36+'ESS Jul 2023'!P36),(0),(($C$29*$C$30-('ESS Jul 2023'!R36+'ESS Jul 2023'!P36))*'ESS Jul 2023'!S36/100)),IF(AND('ESS Jul 2023'!P36&gt;0,'ESS Jul 2023'!R36=""&gt;0),IF(($C$29*$C$30&lt;'ESS Jul 2023'!P36),(0),($C$29*$C$30-'ESS Jul 2023'!P36)*'ESS Jul 2023'!Q36/100),0)))</f>
        <v>0</v>
      </c>
      <c r="H50" s="215">
        <f>($C$29*$C$31)*'ESS Jul 2023'!AE36/100</f>
        <v>122.4</v>
      </c>
      <c r="I50" s="215">
        <f t="shared" si="32"/>
        <v>783.19999999999993</v>
      </c>
      <c r="J50" s="377">
        <f t="shared" si="33"/>
        <v>2477.6</v>
      </c>
      <c r="K50" s="209">
        <f t="shared" si="34"/>
        <v>3132.7999999999997</v>
      </c>
      <c r="L50" s="181">
        <f t="shared" si="35"/>
        <v>3446.08</v>
      </c>
      <c r="M50" s="209">
        <f>'ESS Jul 2023'!AZ36</f>
        <v>0</v>
      </c>
      <c r="N50" s="209">
        <f>'ESS Jul 2023'!BA36</f>
        <v>0</v>
      </c>
      <c r="O50" s="209">
        <f>'ESS Jul 2023'!BB36</f>
        <v>0</v>
      </c>
      <c r="P50" s="209">
        <f>'ESS Jul 2023'!BC36</f>
        <v>0</v>
      </c>
      <c r="Q50" s="378" t="str">
        <f t="shared" si="36"/>
        <v>No discount</v>
      </c>
      <c r="R50" s="378" t="str">
        <f t="shared" si="37"/>
        <v>Exclusive</v>
      </c>
      <c r="S50" s="379">
        <f t="shared" si="38"/>
        <v>3132.7999999999997</v>
      </c>
      <c r="T50" s="209">
        <f t="shared" si="39"/>
        <v>3132.7999999999997</v>
      </c>
      <c r="U50" s="381">
        <f t="shared" si="40"/>
        <v>3446.08</v>
      </c>
      <c r="V50" s="381">
        <f t="shared" si="41"/>
        <v>3446.08</v>
      </c>
      <c r="W50" s="468"/>
      <c r="X50" s="468"/>
      <c r="Y50" s="468"/>
      <c r="Z50" s="468"/>
      <c r="AA50" s="468"/>
      <c r="AB50" s="468"/>
      <c r="AC50" s="468"/>
      <c r="AD50" s="468"/>
      <c r="AE50" s="468"/>
      <c r="AF50" s="468"/>
      <c r="AG50" s="468"/>
      <c r="AH50" s="468"/>
      <c r="AI50" s="468"/>
      <c r="AJ50" s="468"/>
      <c r="AK50" s="468"/>
      <c r="AL50" s="468"/>
      <c r="AM50" s="468"/>
      <c r="AN50" s="468"/>
      <c r="AO50" s="468"/>
    </row>
    <row r="51" spans="1:41" x14ac:dyDescent="0.15">
      <c r="A51" s="163" t="str">
        <f>'ESS Jul 2023'!K37</f>
        <v>OVO</v>
      </c>
      <c r="B51" s="158" t="str">
        <f>'ESS Jul 2023'!L37</f>
        <v>The One Plan</v>
      </c>
      <c r="C51" s="215">
        <f>IF('ESS Jul 2023'!BP37=0,91*'ESS Jul 2023'!M37/100,(91*'ESS Jul 2023'!M37/100)+'ESS Jul 2023'!BP37/4)</f>
        <v>121.94</v>
      </c>
      <c r="D51" s="215">
        <f>IF('ESS Jul 2023'!O37="",$C$29*$C$30*'ESS Jul 2023'!N37/100,IF($C$29*$C$30&gt;='ESS Jul 2023'!P37,('ESS Jul 2023'!P37*'ESS Jul 2023'!N37/100),($C$29*$C$30*'ESS Jul 2023'!N37/100)))</f>
        <v>405.99999999999994</v>
      </c>
      <c r="E51" s="215">
        <f>IF(AND('ESS Jul 2023'!P37&gt;0,'ESS Jul 2023'!R37&gt;0),IF($C$29*$C$30&lt;'ESS Jul 2023'!P37,0,IF($C$29*$C$30&lt;=('ESS Jul 2023'!R37+'ESS Jul 2023'!P37),(($C$29*$C$30-'ESS Jul 2023'!P37)*'ESS Jul 2023'!Q37/100),(('ESS Jul 2023'!R37)*'ESS Jul 2023'!Q37/100))),0)</f>
        <v>0</v>
      </c>
      <c r="F51" s="215">
        <f>IF(AND('ESS Jul 2023'!Q37&gt;0,'ESS Jul 2023'!S37&gt;0),IF($C$29*$C$30&lt;('ESS Jul 2023'!R37+'ESS Jul 2023'!P37),0,IF($C$29*$C$30&lt;=('ESS Jul 2023'!T37+'ESS Jul 2023'!R37+'ESS Jul 2023'!P37),(($C$29*$C$30-('ESS Jul 2023'!R37+'ESS Jul 2023'!P37))*'ESS Jul 2023'!S37/100),('ESS Jul 2023'!T37*'ESS Jul 2023'!S37/100))),0)</f>
        <v>0</v>
      </c>
      <c r="G51" s="215">
        <f>IF(AND('ESS Jul 2023'!R37&gt;0,'ESS Jul 2023'!T37&gt;0),IF(($C$29*$C$30&lt;'ESS Jul 2023'!T37),(0),($C$29*$C$30*'ESS Jul 2023'!T37)*'ESS Jul 2023'!U37/100),IF(AND('ESS Jul 2023'!R37&gt;0,'ESS Jul 2023'!T37=""),IF(($C$29*$C$30&lt;'ESS Jul 2023'!R37+'ESS Jul 2023'!P37),(0),(($C$29*$C$30-('ESS Jul 2023'!R37+'ESS Jul 2023'!P37))*'ESS Jul 2023'!S37/100)),IF(AND('ESS Jul 2023'!P37&gt;0,'ESS Jul 2023'!R37=""&gt;0),IF(($C$29*$C$30&lt;'ESS Jul 2023'!P37),(0),($C$29*$C$30-'ESS Jul 2023'!P37)*'ESS Jul 2023'!Q37/100),0)))</f>
        <v>0</v>
      </c>
      <c r="H51" s="215">
        <f>($C$29*$C$31)*'ESS Jul 2023'!AE37/100</f>
        <v>108</v>
      </c>
      <c r="I51" s="215">
        <f t="shared" si="32"/>
        <v>635.93999999999994</v>
      </c>
      <c r="J51" s="377">
        <f t="shared" si="33"/>
        <v>2056</v>
      </c>
      <c r="K51" s="209">
        <f t="shared" si="34"/>
        <v>2543.7599999999998</v>
      </c>
      <c r="L51" s="181">
        <f t="shared" si="35"/>
        <v>2798.136</v>
      </c>
      <c r="M51" s="209">
        <f>'ESS Jul 2023'!AZ37</f>
        <v>0</v>
      </c>
      <c r="N51" s="209">
        <f>'ESS Jul 2023'!BA37</f>
        <v>0</v>
      </c>
      <c r="O51" s="209">
        <f>'ESS Jul 2023'!BB37</f>
        <v>0</v>
      </c>
      <c r="P51" s="209">
        <f>'ESS Jul 2023'!BC37</f>
        <v>0</v>
      </c>
      <c r="Q51" s="378" t="str">
        <f t="shared" si="36"/>
        <v>No discount</v>
      </c>
      <c r="R51" s="378" t="str">
        <f t="shared" si="37"/>
        <v>Exclusive</v>
      </c>
      <c r="S51" s="379">
        <f t="shared" si="38"/>
        <v>2543.7599999999998</v>
      </c>
      <c r="T51" s="209">
        <f t="shared" si="39"/>
        <v>2543.7599999999998</v>
      </c>
      <c r="U51" s="381">
        <f t="shared" si="40"/>
        <v>2798.136</v>
      </c>
      <c r="V51" s="381">
        <f t="shared" si="41"/>
        <v>2798.136</v>
      </c>
      <c r="W51" s="468"/>
      <c r="X51" s="468"/>
      <c r="Y51" s="468"/>
      <c r="Z51" s="468"/>
      <c r="AA51" s="468"/>
      <c r="AB51" s="468"/>
      <c r="AC51" s="468"/>
      <c r="AD51" s="468"/>
      <c r="AE51" s="468"/>
      <c r="AF51" s="468"/>
      <c r="AG51" s="468"/>
      <c r="AH51" s="468"/>
      <c r="AI51" s="468"/>
      <c r="AJ51" s="468"/>
      <c r="AK51" s="468"/>
      <c r="AL51" s="468"/>
      <c r="AM51" s="468"/>
      <c r="AN51" s="468"/>
      <c r="AO51" s="468"/>
    </row>
    <row r="52" spans="1:41" x14ac:dyDescent="0.15">
      <c r="A52" s="467"/>
      <c r="B52" s="467"/>
      <c r="C52" s="467"/>
      <c r="D52" s="467"/>
      <c r="E52" s="467"/>
      <c r="F52" s="467"/>
      <c r="G52" s="467"/>
      <c r="H52" s="467"/>
      <c r="I52" s="467"/>
      <c r="J52" s="467"/>
      <c r="K52" s="467"/>
      <c r="L52" s="467"/>
      <c r="M52" s="467"/>
      <c r="N52" s="467"/>
      <c r="O52" s="467"/>
      <c r="P52" s="467"/>
      <c r="Q52" s="467"/>
      <c r="R52" s="467"/>
      <c r="S52" s="467"/>
      <c r="T52" s="467"/>
      <c r="U52" s="467"/>
      <c r="V52" s="467"/>
      <c r="W52" s="468"/>
      <c r="X52" s="468"/>
      <c r="Y52" s="468"/>
      <c r="Z52" s="468"/>
      <c r="AA52" s="468"/>
      <c r="AB52" s="468"/>
      <c r="AC52" s="468"/>
      <c r="AD52" s="468"/>
      <c r="AE52" s="468"/>
      <c r="AF52" s="468"/>
      <c r="AG52" s="468"/>
      <c r="AH52" s="468"/>
      <c r="AI52" s="468"/>
      <c r="AJ52" s="468"/>
      <c r="AK52" s="468"/>
      <c r="AL52" s="468"/>
      <c r="AM52" s="468"/>
      <c r="AN52" s="468"/>
      <c r="AO52" s="468"/>
    </row>
    <row r="53" spans="1:41" ht="15" thickBot="1" x14ac:dyDescent="0.2">
      <c r="A53" s="467"/>
      <c r="B53" s="467"/>
      <c r="C53" s="467"/>
      <c r="D53" s="467"/>
      <c r="E53" s="467"/>
      <c r="F53" s="467"/>
      <c r="G53" s="467"/>
      <c r="H53" s="467"/>
      <c r="I53" s="467"/>
      <c r="J53" s="467"/>
      <c r="K53" s="467"/>
      <c r="L53" s="467"/>
      <c r="M53" s="467"/>
      <c r="N53" s="467"/>
      <c r="O53" s="467"/>
      <c r="P53" s="467"/>
      <c r="Q53" s="467"/>
      <c r="R53" s="467"/>
      <c r="S53" s="467"/>
      <c r="T53" s="467"/>
      <c r="U53" s="467"/>
      <c r="V53" s="467"/>
      <c r="W53" s="468"/>
      <c r="X53" s="468"/>
      <c r="Y53" s="468"/>
      <c r="Z53" s="468"/>
      <c r="AA53" s="468"/>
      <c r="AB53" s="468"/>
      <c r="AC53" s="468"/>
      <c r="AD53" s="468"/>
      <c r="AE53" s="468"/>
      <c r="AF53" s="468"/>
      <c r="AG53" s="468"/>
      <c r="AH53" s="468"/>
      <c r="AI53" s="468"/>
      <c r="AJ53" s="468"/>
      <c r="AK53" s="468"/>
      <c r="AL53" s="468"/>
      <c r="AM53" s="468"/>
      <c r="AN53" s="468"/>
      <c r="AO53" s="468"/>
    </row>
    <row r="54" spans="1:41" x14ac:dyDescent="0.15">
      <c r="A54" s="166" t="s">
        <v>644</v>
      </c>
      <c r="B54" s="167"/>
      <c r="C54" s="167"/>
      <c r="D54" s="167"/>
      <c r="E54" s="167"/>
      <c r="F54" s="167"/>
      <c r="G54" s="167"/>
      <c r="H54" s="167"/>
      <c r="I54" s="167"/>
      <c r="J54" s="167"/>
      <c r="K54" s="167"/>
      <c r="L54" s="167"/>
      <c r="M54" s="167"/>
      <c r="N54" s="167"/>
      <c r="O54" s="167"/>
      <c r="P54" s="167"/>
      <c r="Q54" s="167"/>
      <c r="R54" s="167"/>
      <c r="S54" s="167"/>
      <c r="T54" s="167"/>
      <c r="U54" s="167"/>
      <c r="V54" s="167"/>
      <c r="W54" s="468"/>
      <c r="X54" s="468"/>
      <c r="Y54" s="468"/>
      <c r="Z54" s="468"/>
      <c r="AA54" s="468"/>
      <c r="AB54" s="468"/>
      <c r="AC54" s="468"/>
      <c r="AD54" s="468"/>
      <c r="AE54" s="468"/>
      <c r="AF54" s="468"/>
      <c r="AG54" s="468"/>
      <c r="AH54" s="468"/>
      <c r="AI54" s="468"/>
      <c r="AJ54" s="468"/>
      <c r="AK54" s="468"/>
      <c r="AL54" s="468"/>
      <c r="AM54" s="468"/>
      <c r="AN54" s="468"/>
      <c r="AO54" s="468"/>
    </row>
    <row r="55" spans="1:41" x14ac:dyDescent="0.15">
      <c r="A55" s="168" t="s">
        <v>247</v>
      </c>
      <c r="B55" s="78"/>
      <c r="C55" s="199">
        <v>1800</v>
      </c>
      <c r="D55" s="78"/>
      <c r="E55" s="78"/>
      <c r="F55" s="78"/>
      <c r="G55" s="78"/>
      <c r="H55" s="78"/>
      <c r="I55" s="78"/>
      <c r="J55" s="78"/>
      <c r="K55" s="78"/>
      <c r="L55" s="78"/>
      <c r="M55" s="78"/>
      <c r="N55" s="78"/>
      <c r="O55" s="78"/>
      <c r="P55" s="78"/>
      <c r="Q55" s="78"/>
      <c r="R55" s="78"/>
      <c r="S55" s="78"/>
      <c r="T55" s="78"/>
      <c r="U55" s="78"/>
      <c r="V55" s="78"/>
      <c r="W55" s="468"/>
      <c r="X55" s="468"/>
      <c r="Y55" s="468"/>
      <c r="Z55" s="468"/>
      <c r="AA55" s="468"/>
      <c r="AB55" s="468"/>
      <c r="AC55" s="468"/>
      <c r="AD55" s="468"/>
      <c r="AE55" s="468"/>
      <c r="AF55" s="468"/>
      <c r="AG55" s="468"/>
      <c r="AH55" s="468"/>
      <c r="AI55" s="468"/>
      <c r="AJ55" s="468"/>
      <c r="AK55" s="468"/>
      <c r="AL55" s="468"/>
      <c r="AM55" s="468"/>
      <c r="AN55" s="468"/>
      <c r="AO55" s="468"/>
    </row>
    <row r="56" spans="1:41" x14ac:dyDescent="0.15">
      <c r="A56" s="168" t="s">
        <v>652</v>
      </c>
      <c r="B56" s="78"/>
      <c r="C56" s="200">
        <v>0.5</v>
      </c>
      <c r="D56" s="78"/>
      <c r="E56" s="78"/>
      <c r="F56" s="78"/>
      <c r="G56" s="78"/>
      <c r="H56" s="78"/>
      <c r="I56" s="78"/>
      <c r="J56" s="78"/>
      <c r="K56" s="78"/>
      <c r="L56" s="78"/>
      <c r="M56" s="78"/>
      <c r="N56" s="78"/>
      <c r="O56" s="78"/>
      <c r="P56" s="78"/>
      <c r="Q56" s="78"/>
      <c r="R56" s="78"/>
      <c r="S56" s="78"/>
      <c r="T56" s="78"/>
      <c r="U56" s="78"/>
      <c r="V56" s="78"/>
      <c r="W56" s="468"/>
      <c r="X56" s="468"/>
      <c r="Y56" s="468"/>
      <c r="Z56" s="468"/>
      <c r="AA56" s="468"/>
      <c r="AB56" s="468"/>
      <c r="AC56" s="468"/>
      <c r="AD56" s="468"/>
      <c r="AE56" s="468"/>
      <c r="AF56" s="468"/>
      <c r="AG56" s="468"/>
      <c r="AH56" s="468"/>
      <c r="AI56" s="468"/>
      <c r="AJ56" s="468"/>
      <c r="AK56" s="468"/>
      <c r="AL56" s="468"/>
      <c r="AM56" s="468"/>
      <c r="AN56" s="468"/>
      <c r="AO56" s="468"/>
    </row>
    <row r="57" spans="1:41" x14ac:dyDescent="0.15">
      <c r="A57" s="168" t="s">
        <v>512</v>
      </c>
      <c r="B57" s="78"/>
      <c r="C57" s="200">
        <v>0.3</v>
      </c>
      <c r="D57" s="78"/>
      <c r="E57" s="78"/>
      <c r="F57" s="78"/>
      <c r="G57" s="78"/>
      <c r="H57" s="78"/>
      <c r="I57" s="78"/>
      <c r="J57" s="78"/>
      <c r="K57" s="78"/>
      <c r="L57" s="78"/>
      <c r="M57" s="78"/>
      <c r="N57" s="78"/>
      <c r="O57" s="78"/>
      <c r="P57" s="78"/>
      <c r="Q57" s="78"/>
      <c r="R57" s="78"/>
      <c r="S57" s="78"/>
      <c r="T57" s="78"/>
      <c r="U57" s="78"/>
      <c r="V57" s="78"/>
      <c r="W57" s="468"/>
      <c r="X57" s="468"/>
      <c r="Y57" s="468"/>
      <c r="Z57" s="468"/>
      <c r="AA57" s="468"/>
      <c r="AB57" s="468"/>
      <c r="AC57" s="468"/>
      <c r="AD57" s="468"/>
      <c r="AE57" s="468"/>
      <c r="AF57" s="468"/>
      <c r="AG57" s="468"/>
      <c r="AH57" s="468"/>
      <c r="AI57" s="468"/>
      <c r="AJ57" s="468"/>
      <c r="AK57" s="468"/>
      <c r="AL57" s="468"/>
      <c r="AM57" s="468"/>
      <c r="AN57" s="468"/>
      <c r="AO57" s="468"/>
    </row>
    <row r="58" spans="1:41" x14ac:dyDescent="0.15">
      <c r="A58" s="168" t="s">
        <v>344</v>
      </c>
      <c r="B58" s="78"/>
      <c r="C58" s="200">
        <v>0.2</v>
      </c>
      <c r="D58" s="78"/>
      <c r="E58" s="78"/>
      <c r="F58" s="78"/>
      <c r="G58" s="78"/>
      <c r="H58" s="78"/>
      <c r="I58" s="78"/>
      <c r="J58" s="78"/>
      <c r="K58" s="78"/>
      <c r="L58" s="78"/>
      <c r="M58" s="78"/>
      <c r="N58" s="78"/>
      <c r="O58" s="78"/>
      <c r="P58" s="78"/>
      <c r="Q58" s="78"/>
      <c r="R58" s="78"/>
      <c r="S58" s="78"/>
      <c r="T58" s="78"/>
      <c r="U58" s="78"/>
      <c r="V58" s="78"/>
      <c r="W58" s="468"/>
      <c r="X58" s="468"/>
      <c r="Y58" s="468"/>
      <c r="Z58" s="468"/>
      <c r="AA58" s="468"/>
      <c r="AB58" s="468"/>
      <c r="AC58" s="468"/>
      <c r="AD58" s="468"/>
      <c r="AE58" s="468"/>
      <c r="AF58" s="468"/>
      <c r="AG58" s="468"/>
      <c r="AH58" s="468"/>
      <c r="AI58" s="468"/>
      <c r="AJ58" s="468"/>
      <c r="AK58" s="468"/>
      <c r="AL58" s="468"/>
      <c r="AM58" s="468"/>
      <c r="AN58" s="468"/>
      <c r="AO58" s="468"/>
    </row>
    <row r="59" spans="1:41" x14ac:dyDescent="0.15">
      <c r="A59" s="371"/>
      <c r="B59" s="222"/>
      <c r="C59" s="222"/>
      <c r="D59" s="222"/>
      <c r="E59" s="222"/>
      <c r="F59" s="222"/>
      <c r="G59" s="222"/>
      <c r="H59" s="222"/>
      <c r="I59" s="222"/>
      <c r="J59" s="222"/>
      <c r="K59" s="222"/>
      <c r="L59" s="222"/>
      <c r="M59" s="222"/>
      <c r="N59" s="222"/>
      <c r="O59" s="222"/>
      <c r="P59" s="222"/>
      <c r="Q59" s="222"/>
      <c r="R59" s="222"/>
      <c r="S59" s="222"/>
      <c r="T59" s="222"/>
      <c r="U59" s="222"/>
      <c r="V59" s="222"/>
      <c r="W59" s="468"/>
      <c r="X59" s="468"/>
      <c r="Y59" s="468"/>
      <c r="Z59" s="468"/>
      <c r="AA59" s="468"/>
      <c r="AB59" s="468"/>
      <c r="AC59" s="468"/>
      <c r="AD59" s="468"/>
      <c r="AE59" s="468"/>
      <c r="AF59" s="468"/>
      <c r="AG59" s="468"/>
      <c r="AH59" s="468"/>
      <c r="AI59" s="468"/>
      <c r="AJ59" s="468"/>
      <c r="AK59" s="468"/>
      <c r="AL59" s="468"/>
      <c r="AM59" s="468"/>
      <c r="AN59" s="468"/>
      <c r="AO59" s="468"/>
    </row>
    <row r="60" spans="1:41" ht="75" x14ac:dyDescent="0.15">
      <c r="A60" s="363" t="s">
        <v>248</v>
      </c>
      <c r="B60" s="364" t="s">
        <v>249</v>
      </c>
      <c r="C60" s="365" t="s">
        <v>250</v>
      </c>
      <c r="D60" s="365" t="s">
        <v>1372</v>
      </c>
      <c r="E60" s="365" t="s">
        <v>597</v>
      </c>
      <c r="F60" s="365" t="s">
        <v>398</v>
      </c>
      <c r="G60" s="365" t="s">
        <v>1373</v>
      </c>
      <c r="H60" s="365" t="s">
        <v>1374</v>
      </c>
      <c r="I60" s="365" t="s">
        <v>746</v>
      </c>
      <c r="J60" s="373" t="s">
        <v>1363</v>
      </c>
      <c r="K60" s="374" t="s">
        <v>600</v>
      </c>
      <c r="L60" s="367" t="s">
        <v>1070</v>
      </c>
      <c r="M60" s="368" t="s">
        <v>361</v>
      </c>
      <c r="N60" s="368" t="s">
        <v>1340</v>
      </c>
      <c r="O60" s="368" t="s">
        <v>275</v>
      </c>
      <c r="P60" s="368" t="s">
        <v>1342</v>
      </c>
      <c r="Q60" s="375" t="s">
        <v>1364</v>
      </c>
      <c r="R60" s="375" t="s">
        <v>1365</v>
      </c>
      <c r="S60" s="376" t="s">
        <v>1366</v>
      </c>
      <c r="T60" s="376" t="s">
        <v>1367</v>
      </c>
      <c r="U60" s="369" t="s">
        <v>1368</v>
      </c>
      <c r="V60" s="369" t="s">
        <v>1369</v>
      </c>
      <c r="W60" s="468"/>
      <c r="X60" s="468"/>
      <c r="Y60" s="468"/>
      <c r="Z60" s="468"/>
      <c r="AA60" s="468"/>
      <c r="AB60" s="468"/>
      <c r="AC60" s="468"/>
      <c r="AD60" s="468"/>
      <c r="AE60" s="468"/>
      <c r="AF60" s="468"/>
      <c r="AG60" s="468"/>
      <c r="AH60" s="468"/>
      <c r="AI60" s="468"/>
      <c r="AJ60" s="468"/>
      <c r="AK60" s="468"/>
      <c r="AL60" s="468"/>
      <c r="AM60" s="468"/>
      <c r="AN60" s="468"/>
      <c r="AO60" s="468"/>
    </row>
    <row r="61" spans="1:41" x14ac:dyDescent="0.15">
      <c r="A61" s="163" t="str">
        <f>'ESS Jul 2023'!K38</f>
        <v>AGL</v>
      </c>
      <c r="B61" s="158" t="str">
        <f>'ESS Jul 2023'!L38</f>
        <v>Value Saver</v>
      </c>
      <c r="C61" s="215">
        <f>IF('ESS Jul 2023'!BP38=0,91*'ESS Jul 2023'!M38/100,(91*'ESS Jul 2023'!M38/100)+'ESS Jul 2023'!BP38/4)</f>
        <v>131.45363636363635</v>
      </c>
      <c r="D61" s="215">
        <f>IF('ESS Jul 2023'!O38="",$C$55*$C$56*'ESS Jul 2023'!N38/100,IF($C$55*$C$56&gt;='ESS Jul 2023'!P38,('ESS Jul 2023'!P38*'ESS Jul 2023'!N38/100),($C$55*$C$56*'ESS Jul 2023'!N38/100)))</f>
        <v>378</v>
      </c>
      <c r="E61" s="215">
        <f>IF(AND('ESS Jul 2023'!P38&gt;0,'ESS Jul 2023'!R38&gt;0),IF($C$55*$C$56&lt;'ESS Jul 2023'!P38,0,IF($C$55*$C$56&lt;=('ESS Jul 2023'!R38+'ESS Jul 2023'!P38),(($C$55*$C$56-'ESS Jul 2023'!P38)*'ESS Jul 2023'!Q38/100),(('ESS Jul 2023'!R38)*'ESS Jul 2023'!Q38/100))),0)</f>
        <v>0</v>
      </c>
      <c r="F61" s="215">
        <f>IF(AND('ESS Jul 2023'!R38&gt;0,'ESS Jul 2023'!T38&gt;0),IF(($C$55*$C$56&lt;'ESS Jul 2023'!T38),(0),($C$55*$C$56*'ESS Jul 2023'!T38)*'ESS Jul 2023'!U38/100),IF(AND('ESS Jul 2023'!R38&gt;0,'ESS Jul 2023'!T38=""),IF(($C$55*$C$56&lt;'ESS Jul 2023'!R38+'ESS Jul 2023'!P38),(0),(($C$55*$C$56-('ESS Jul 2023'!R38+'ESS Jul 2023'!P38))*'ESS Jul 2023'!S38/100)),IF(AND('ESS Jul 2023'!P38&gt;0,'ESS Jul 2023'!R38=""&gt;0),IF(($C$55*$C$56&lt;'ESS Jul 2023'!P38),(0),($C$55*$C$56-'ESS Jul 2023'!P38)*'ESS Jul 2023'!Q38/100),0)))</f>
        <v>0</v>
      </c>
      <c r="G61" s="215">
        <f>($C$55*$C$57)*'ESS Jul 2023'!AH38/100</f>
        <v>220.36909090909089</v>
      </c>
      <c r="H61" s="215">
        <f>($C$55*$C$58)*'ESS Jul 2023'!W38/100</f>
        <v>96.250909090909076</v>
      </c>
      <c r="I61" s="215">
        <f>SUM(C61:H61)</f>
        <v>826.0736363636363</v>
      </c>
      <c r="J61" s="377">
        <f>(I61-C61)*4</f>
        <v>2778.4799999999996</v>
      </c>
      <c r="K61" s="209">
        <f>I61*4</f>
        <v>3304.2945454545452</v>
      </c>
      <c r="L61" s="181">
        <f t="shared" ref="L61:L71" si="42">K61*1.1</f>
        <v>3634.7240000000002</v>
      </c>
      <c r="M61" s="209">
        <f>'ESS Jul 2023'!AZ38</f>
        <v>0</v>
      </c>
      <c r="N61" s="209">
        <f>'ESS Jul 2023'!BA38</f>
        <v>0</v>
      </c>
      <c r="O61" s="209">
        <f>'ESS Jul 2023'!BB38</f>
        <v>0</v>
      </c>
      <c r="P61" s="209">
        <f>'ESS Jul 2023'!BC38</f>
        <v>0</v>
      </c>
      <c r="Q61" s="378" t="str">
        <f t="shared" ref="Q61:Q71" si="43">IF(SUM(M61:P61)=0,"No discount",IF(M61&gt;0,"Guaranteed off bill",IF(N61&gt;0,"Guaranteed off usage",IF(O61&gt;0,"Pay-on-time off bill","Pay-on-time off usage"))))</f>
        <v>No discount</v>
      </c>
      <c r="R61" s="378" t="str">
        <f t="shared" ref="R61:R71" si="44">IF(OR(A61="Origin Energy",A61="Red Energy",A61="Powershop"),"Inclusive","Exclusive")</f>
        <v>Exclusive</v>
      </c>
      <c r="S61" s="379">
        <f>IF(AND(Q61="Guaranteed off bill",R61="Inclusive"),((K61*1.1)-((K61*1.1)*M61/100))/1.1,IF(AND(Q61="Guaranteed off usage",R61="Inclusive"),((K61*1.1)-((J61*1.1)*N61/100))/1.1,IF(AND(Q61="Guaranteed off bill",R61="Exclusive"),K61-(K61*M61/100),IF(AND(Q61="Guaranteed off usage",R61="Exclusive"),K61-(J61*N61/100),IF(R61="Inclusive",((K61*1.1))/1.1,K61)))))</f>
        <v>3304.2945454545452</v>
      </c>
      <c r="T61" s="209">
        <f>IF(AND(Q61="Pay-on-time off bill",R61="Inclusive"),((S61*1.1)-((S61*1.1)*O61/100))/1.1,IF(AND(Q61="Pay-on-time off usage",R61="Inclusive"),((S61*1.1)-((J61*1.1)*P61/100))/1.1,IF(AND(Q61="Pay-on-time off bill",R61="Exclusive"),S61-(S61*O61/100),IF(AND(Q61="Pay-on-time off usage",R61="Exclusive"),S61-(J61*P61/100),IF(R61="Inclusive",((S61*1.1))/1.1,S61)))))</f>
        <v>3304.2945454545452</v>
      </c>
      <c r="U61" s="383">
        <f>S61*1.1</f>
        <v>3634.7240000000002</v>
      </c>
      <c r="V61" s="383">
        <f>T61*1.1</f>
        <v>3634.7240000000002</v>
      </c>
      <c r="W61" s="468"/>
      <c r="X61" s="468"/>
      <c r="Y61" s="468"/>
      <c r="Z61" s="468"/>
      <c r="AA61" s="468"/>
      <c r="AB61" s="468"/>
      <c r="AC61" s="468"/>
      <c r="AD61" s="468"/>
      <c r="AE61" s="468"/>
      <c r="AF61" s="468"/>
      <c r="AG61" s="468"/>
      <c r="AH61" s="468"/>
      <c r="AI61" s="468"/>
      <c r="AJ61" s="468"/>
      <c r="AK61" s="468"/>
      <c r="AL61" s="468"/>
      <c r="AM61" s="468"/>
      <c r="AN61" s="468"/>
      <c r="AO61" s="468"/>
    </row>
    <row r="62" spans="1:41" x14ac:dyDescent="0.15">
      <c r="A62" s="163" t="str">
        <f>'ESS Jul 2023'!K39</f>
        <v>Alinta Energy</v>
      </c>
      <c r="B62" s="158" t="str">
        <f>'ESS Jul 2023'!L39</f>
        <v>Home Deal</v>
      </c>
      <c r="C62" s="215">
        <f>IF('ESS Jul 2023'!BP39=0,91*'ESS Jul 2023'!M39/100,(91*'ESS Jul 2023'!M39/100)+'ESS Jul 2023'!BP39/4)</f>
        <v>142.19163636363635</v>
      </c>
      <c r="D62" s="215">
        <f>IF('ESS Jul 2023'!O39="",$C$55*$C$56*'ESS Jul 2023'!N39/100,IF($C$55*$C$56&gt;='ESS Jul 2023'!P39,('ESS Jul 2023'!P39*'ESS Jul 2023'!N39/100),($C$55*$C$56*'ESS Jul 2023'!N39/100)))</f>
        <v>445.25454545454545</v>
      </c>
      <c r="E62" s="215">
        <f>IF(AND('ESS Jul 2023'!P39&gt;0,'ESS Jul 2023'!R39&gt;0),IF($C$55*$C$56&lt;'ESS Jul 2023'!P39,0,IF($C$55*$C$56&lt;=('ESS Jul 2023'!R39+'ESS Jul 2023'!P39),(($C$55*$C$56-'ESS Jul 2023'!P39)*'ESS Jul 2023'!Q39/100),(('ESS Jul 2023'!R39)*'ESS Jul 2023'!Q39/100))),0)</f>
        <v>0</v>
      </c>
      <c r="F62" s="215">
        <f>IF(AND('ESS Jul 2023'!R39&gt;0,'ESS Jul 2023'!T39&gt;0),IF(($C$55*$C$56&lt;'ESS Jul 2023'!T39),(0),($C$55*$C$56*'ESS Jul 2023'!T39)*'ESS Jul 2023'!U39/100),IF(AND('ESS Jul 2023'!R39&gt;0,'ESS Jul 2023'!T39=""),IF(($C$55*$C$56&lt;'ESS Jul 2023'!R39+'ESS Jul 2023'!P39),(0),(($C$55*$C$56-('ESS Jul 2023'!R39+'ESS Jul 2023'!P39))*'ESS Jul 2023'!S39/100)),IF(AND('ESS Jul 2023'!P39&gt;0,'ESS Jul 2023'!R39=""&gt;0),IF(($C$55*$C$56&lt;'ESS Jul 2023'!P39),(0),($C$55*$C$56-'ESS Jul 2023'!P39)*'ESS Jul 2023'!Q39/100),0)))</f>
        <v>0</v>
      </c>
      <c r="G62" s="215">
        <f>($C$55*$C$57)*'ESS Jul 2023'!AH39/100</f>
        <v>230.72727272727272</v>
      </c>
      <c r="H62" s="215">
        <f>($C$55*$C$58)*'ESS Jul 2023'!W39/100</f>
        <v>98.836363636363643</v>
      </c>
      <c r="I62" s="215">
        <f t="shared" ref="I62:I71" si="45">SUM(C62:H62)</f>
        <v>917.00981818181822</v>
      </c>
      <c r="J62" s="377">
        <f t="shared" ref="J62:J71" si="46">(I62-C62)*4</f>
        <v>3099.2727272727275</v>
      </c>
      <c r="K62" s="209">
        <f t="shared" ref="K62:K71" si="47">I62*4</f>
        <v>3668.0392727272729</v>
      </c>
      <c r="L62" s="181">
        <f t="shared" si="42"/>
        <v>4034.8432000000007</v>
      </c>
      <c r="M62" s="209">
        <f>'ESS Jul 2023'!AZ39</f>
        <v>0</v>
      </c>
      <c r="N62" s="209">
        <f>'ESS Jul 2023'!BA39</f>
        <v>0</v>
      </c>
      <c r="O62" s="209">
        <f>'ESS Jul 2023'!BB39</f>
        <v>0</v>
      </c>
      <c r="P62" s="209">
        <f>'ESS Jul 2023'!BC39</f>
        <v>0</v>
      </c>
      <c r="Q62" s="378" t="str">
        <f t="shared" si="43"/>
        <v>No discount</v>
      </c>
      <c r="R62" s="378" t="str">
        <f t="shared" si="44"/>
        <v>Exclusive</v>
      </c>
      <c r="S62" s="379">
        <f t="shared" ref="S62:S71" si="48">IF(AND(Q62="Guaranteed off bill",R62="Inclusive"),((K62*1.1)-((K62*1.1)*M62/100))/1.1,IF(AND(Q62="Guaranteed off usage",R62="Inclusive"),((K62*1.1)-((J62*1.1)*N62/100))/1.1,IF(AND(Q62="Guaranteed off bill",R62="Exclusive"),K62-(K62*M62/100),IF(AND(Q62="Guaranteed off usage",R62="Exclusive"),K62-(J62*N62/100),IF(R62="Inclusive",((K62*1.1))/1.1,K62)))))</f>
        <v>3668.0392727272729</v>
      </c>
      <c r="T62" s="209">
        <f t="shared" ref="T62:T71" si="49">IF(AND(Q62="Pay-on-time off bill",R62="Inclusive"),((S62*1.1)-((S62*1.1)*O62/100))/1.1,IF(AND(Q62="Pay-on-time off usage",R62="Inclusive"),((S62*1.1)-((J62*1.1)*P62/100))/1.1,IF(AND(Q62="Pay-on-time off bill",R62="Exclusive"),S62-(S62*O62/100),IF(AND(Q62="Pay-on-time off usage",R62="Exclusive"),S62-(J62*P62/100),IF(R62="Inclusive",((S62*1.1))/1.1,S62)))))</f>
        <v>3668.0392727272729</v>
      </c>
      <c r="U62" s="381">
        <f t="shared" ref="U62:V71" si="50">S62*1.1</f>
        <v>4034.8432000000007</v>
      </c>
      <c r="V62" s="381">
        <f t="shared" si="50"/>
        <v>4034.8432000000007</v>
      </c>
      <c r="W62" s="468"/>
      <c r="X62" s="468"/>
      <c r="Y62" s="468"/>
      <c r="Z62" s="468"/>
      <c r="AA62" s="468"/>
      <c r="AB62" s="468"/>
      <c r="AC62" s="468"/>
      <c r="AD62" s="468"/>
      <c r="AE62" s="468"/>
      <c r="AF62" s="468"/>
      <c r="AG62" s="468"/>
      <c r="AH62" s="468"/>
      <c r="AI62" s="468"/>
      <c r="AJ62" s="468"/>
      <c r="AK62" s="468"/>
      <c r="AL62" s="468"/>
      <c r="AM62" s="468"/>
      <c r="AN62" s="468"/>
      <c r="AO62" s="468"/>
    </row>
    <row r="63" spans="1:41" x14ac:dyDescent="0.15">
      <c r="A63" s="163" t="str">
        <f>'ESS Jul 2023'!K40</f>
        <v>Diamond Energy</v>
      </c>
      <c r="B63" s="158" t="str">
        <f>'ESS Jul 2023'!L40</f>
        <v xml:space="preserve">Renewable Saver </v>
      </c>
      <c r="C63" s="215">
        <f>IF('ESS Jul 2023'!BP40=0,91*'ESS Jul 2023'!M40/100,(91*'ESS Jul 2023'!M40/100)+'ESS Jul 2023'!BP40/4)</f>
        <v>150.15</v>
      </c>
      <c r="D63" s="215">
        <f>IF('ESS Jul 2023'!O40="",$C$55*$C$56*'ESS Jul 2023'!N40/100,IF($C$55*$C$56&gt;='ESS Jul 2023'!P40,('ESS Jul 2023'!P40*'ESS Jul 2023'!N40/100),($C$55*$C$56*'ESS Jul 2023'!N40/100)))</f>
        <v>168.3</v>
      </c>
      <c r="E63" s="215">
        <f>IF(AND('ESS Jul 2023'!P40&gt;0,'ESS Jul 2023'!R40&gt;0),IF($C$55*$C$56&lt;'ESS Jul 2023'!P40,0,IF($C$55*$C$56&lt;=('ESS Jul 2023'!R40+'ESS Jul 2023'!P40),(($C$55*$C$56-'ESS Jul 2023'!P40)*'ESS Jul 2023'!Q40/100),(('ESS Jul 2023'!R40)*'ESS Jul 2023'!Q40/100))),0)</f>
        <v>0</v>
      </c>
      <c r="F63" s="215">
        <f>IF(AND('ESS Jul 2023'!R40&gt;0,'ESS Jul 2023'!T40&gt;0),IF(($C$55*$C$56&lt;'ESS Jul 2023'!T40),(0),($C$55*$C$56*'ESS Jul 2023'!T40)*'ESS Jul 2023'!U40/100),IF(AND('ESS Jul 2023'!R40&gt;0,'ESS Jul 2023'!T40=""),IF(($C$55*$C$56&lt;'ESS Jul 2023'!R40+'ESS Jul 2023'!P40),(0),(($C$55*$C$56-('ESS Jul 2023'!R40+'ESS Jul 2023'!P40))*'ESS Jul 2023'!S40/100)),IF(AND('ESS Jul 2023'!P40&gt;0,'ESS Jul 2023'!R40=""&gt;0),IF(($C$55*$C$56&lt;'ESS Jul 2023'!P40),(0),($C$55*$C$56-'ESS Jul 2023'!P40)*'ESS Jul 2023'!Q40/100),0)))</f>
        <v>324.79999999999995</v>
      </c>
      <c r="G63" s="215">
        <f>($C$55*$C$57)*'ESS Jul 2023'!AH40/100</f>
        <v>182.27454545454549</v>
      </c>
      <c r="H63" s="215">
        <f>($C$55*$C$58)*'ESS Jul 2023'!W40/100</f>
        <v>121.51636363636364</v>
      </c>
      <c r="I63" s="215">
        <f t="shared" si="45"/>
        <v>947.04090909090905</v>
      </c>
      <c r="J63" s="377">
        <f t="shared" si="46"/>
        <v>3187.5636363636363</v>
      </c>
      <c r="K63" s="209">
        <f t="shared" si="47"/>
        <v>3788.1636363636362</v>
      </c>
      <c r="L63" s="181">
        <f t="shared" si="42"/>
        <v>4166.9800000000005</v>
      </c>
      <c r="M63" s="209">
        <f>'ESS Jul 2023'!AZ40</f>
        <v>0</v>
      </c>
      <c r="N63" s="209">
        <f>'ESS Jul 2023'!BA40</f>
        <v>0</v>
      </c>
      <c r="O63" s="209">
        <f>'ESS Jul 2023'!BB40</f>
        <v>2</v>
      </c>
      <c r="P63" s="209">
        <f>'ESS Jul 2023'!BC40</f>
        <v>0</v>
      </c>
      <c r="Q63" s="378" t="str">
        <f t="shared" si="43"/>
        <v>Pay-on-time off bill</v>
      </c>
      <c r="R63" s="378" t="str">
        <f t="shared" si="44"/>
        <v>Exclusive</v>
      </c>
      <c r="S63" s="379">
        <f t="shared" si="48"/>
        <v>3788.1636363636362</v>
      </c>
      <c r="T63" s="209">
        <f t="shared" si="49"/>
        <v>3712.4003636363636</v>
      </c>
      <c r="U63" s="381">
        <f t="shared" si="50"/>
        <v>4166.9800000000005</v>
      </c>
      <c r="V63" s="381">
        <f t="shared" si="50"/>
        <v>4083.6404000000002</v>
      </c>
      <c r="W63" s="468"/>
      <c r="X63" s="468"/>
      <c r="Y63" s="468"/>
      <c r="Z63" s="468"/>
      <c r="AA63" s="468"/>
      <c r="AB63" s="468"/>
      <c r="AC63" s="468"/>
      <c r="AD63" s="468"/>
      <c r="AE63" s="468"/>
      <c r="AF63" s="468"/>
      <c r="AG63" s="468"/>
      <c r="AH63" s="468"/>
      <c r="AI63" s="468"/>
      <c r="AJ63" s="468"/>
      <c r="AK63" s="468"/>
      <c r="AL63" s="468"/>
      <c r="AM63" s="468"/>
      <c r="AN63" s="468"/>
      <c r="AO63" s="468"/>
    </row>
    <row r="64" spans="1:41" x14ac:dyDescent="0.15">
      <c r="A64" s="163" t="str">
        <f>'ESS Jul 2023'!K41</f>
        <v>Dodo Power &amp; Gas</v>
      </c>
      <c r="B64" s="158" t="str">
        <f>'ESS Jul 2023'!L41</f>
        <v>Market offer</v>
      </c>
      <c r="C64" s="215">
        <f>IF('ESS Jul 2023'!BP41=0,91*'ESS Jul 2023'!M41/100,(91*'ESS Jul 2023'!M41/100)+'ESS Jul 2023'!BP41/4)</f>
        <v>147.8501818181818</v>
      </c>
      <c r="D64" s="215">
        <f>IF('ESS Jul 2023'!O41="",$C$55*$C$56*'ESS Jul 2023'!N41/100,IF($C$55*$C$56&gt;='ESS Jul 2023'!P41,('ESS Jul 2023'!P41*'ESS Jul 2023'!N41/100),($C$55*$C$56*'ESS Jul 2023'!N41/100)))</f>
        <v>344.45454545454544</v>
      </c>
      <c r="E64" s="215">
        <f>IF(AND('ESS Jul 2023'!P41&gt;0,'ESS Jul 2023'!R41&gt;0),IF($C$55*$C$56&lt;'ESS Jul 2023'!P41,0,IF($C$55*$C$56&lt;=('ESS Jul 2023'!R41+'ESS Jul 2023'!P41),(($C$55*$C$56-'ESS Jul 2023'!P41)*'ESS Jul 2023'!Q41/100),(('ESS Jul 2023'!R41)*'ESS Jul 2023'!Q41/100))),0)</f>
        <v>0</v>
      </c>
      <c r="F64" s="215">
        <f>IF(AND('ESS Jul 2023'!R41&gt;0,'ESS Jul 2023'!T41&gt;0),IF(($C$55*$C$56&lt;'ESS Jul 2023'!T41),(0),($C$55*$C$56*'ESS Jul 2023'!T41)*'ESS Jul 2023'!U41/100),IF(AND('ESS Jul 2023'!R41&gt;0,'ESS Jul 2023'!T41=""),IF(($C$55*$C$56&lt;'ESS Jul 2023'!R41+'ESS Jul 2023'!P41),(0),(($C$55*$C$56-('ESS Jul 2023'!R41+'ESS Jul 2023'!P41))*'ESS Jul 2023'!S41/100)),IF(AND('ESS Jul 2023'!P41&gt;0,'ESS Jul 2023'!R41=""&gt;0),IF(($C$55*$C$56&lt;'ESS Jul 2023'!P41),(0),($C$55*$C$56-'ESS Jul 2023'!P41)*'ESS Jul 2023'!Q41/100),0)))</f>
        <v>0</v>
      </c>
      <c r="G64" s="215">
        <f>($C$55*$C$57)*'ESS Jul 2023'!AH41/100</f>
        <v>183.74727272727273</v>
      </c>
      <c r="H64" s="215">
        <f>($C$55*$C$58)*'ESS Jul 2023'!W41/100</f>
        <v>89.672727272727258</v>
      </c>
      <c r="I64" s="215">
        <f t="shared" si="45"/>
        <v>765.72472727272714</v>
      </c>
      <c r="J64" s="377">
        <f t="shared" si="46"/>
        <v>2471.4981818181814</v>
      </c>
      <c r="K64" s="209">
        <f t="shared" si="47"/>
        <v>3062.8989090909085</v>
      </c>
      <c r="L64" s="181">
        <f t="shared" si="42"/>
        <v>3369.1887999999994</v>
      </c>
      <c r="M64" s="209">
        <f>'ESS Jul 2023'!AZ41</f>
        <v>0</v>
      </c>
      <c r="N64" s="209">
        <f>'ESS Jul 2023'!BA41</f>
        <v>0</v>
      </c>
      <c r="O64" s="209">
        <f>'ESS Jul 2023'!BB41</f>
        <v>0</v>
      </c>
      <c r="P64" s="209">
        <f>'ESS Jul 2023'!BC41</f>
        <v>0</v>
      </c>
      <c r="Q64" s="378" t="str">
        <f t="shared" si="43"/>
        <v>No discount</v>
      </c>
      <c r="R64" s="378" t="str">
        <f t="shared" si="44"/>
        <v>Exclusive</v>
      </c>
      <c r="S64" s="379">
        <f t="shared" si="48"/>
        <v>3062.8989090909085</v>
      </c>
      <c r="T64" s="209">
        <f t="shared" si="49"/>
        <v>3062.8989090909085</v>
      </c>
      <c r="U64" s="381">
        <f t="shared" si="50"/>
        <v>3369.1887999999994</v>
      </c>
      <c r="V64" s="381">
        <f t="shared" si="50"/>
        <v>3369.1887999999994</v>
      </c>
      <c r="W64" s="468"/>
      <c r="X64" s="468"/>
      <c r="Y64" s="468"/>
      <c r="Z64" s="468"/>
      <c r="AA64" s="468"/>
      <c r="AB64" s="468"/>
      <c r="AC64" s="468"/>
      <c r="AD64" s="468"/>
      <c r="AE64" s="468"/>
      <c r="AF64" s="468"/>
      <c r="AG64" s="468"/>
      <c r="AH64" s="468"/>
      <c r="AI64" s="468"/>
      <c r="AJ64" s="468"/>
      <c r="AK64" s="468"/>
      <c r="AL64" s="468"/>
      <c r="AM64" s="468"/>
      <c r="AN64" s="468"/>
      <c r="AO64" s="468"/>
    </row>
    <row r="65" spans="1:41" x14ac:dyDescent="0.15">
      <c r="A65" s="163" t="str">
        <f>'ESS Jul 2023'!K42</f>
        <v>EnergyAustralia</v>
      </c>
      <c r="B65" s="158" t="str">
        <f>'ESS Jul 2023'!L42</f>
        <v>Flexi Plan</v>
      </c>
      <c r="C65" s="215">
        <f>IF('ESS Jul 2023'!BP42=0,91*'ESS Jul 2023'!M42/100,(91*'ESS Jul 2023'!M42/100)+'ESS Jul 2023'!BP42/4)</f>
        <v>152.88</v>
      </c>
      <c r="D65" s="215">
        <f>IF('ESS Jul 2023'!O42="",$C$55*$C$56*'ESS Jul 2023'!N42/100,IF($C$55*$C$56&gt;='ESS Jul 2023'!P42,('ESS Jul 2023'!P42*'ESS Jul 2023'!N42/100),($C$55*$C$56*'ESS Jul 2023'!N42/100)))</f>
        <v>464.48181818181814</v>
      </c>
      <c r="E65" s="215">
        <f>IF(AND('ESS Jul 2023'!P42&gt;0,'ESS Jul 2023'!R42&gt;0),IF($C$55*$C$56&lt;'ESS Jul 2023'!P42,0,IF($C$55*$C$56&lt;=('ESS Jul 2023'!R42+'ESS Jul 2023'!P42),(($C$55*$C$56-'ESS Jul 2023'!P42)*'ESS Jul 2023'!Q42/100),(('ESS Jul 2023'!R42)*'ESS Jul 2023'!Q42/100))),0)</f>
        <v>0</v>
      </c>
      <c r="F65" s="215">
        <f>IF(AND('ESS Jul 2023'!R42&gt;0,'ESS Jul 2023'!T42&gt;0),IF(($C$55*$C$56&lt;'ESS Jul 2023'!T42),(0),($C$55*$C$56*'ESS Jul 2023'!T42)*'ESS Jul 2023'!U42/100),IF(AND('ESS Jul 2023'!R42&gt;0,'ESS Jul 2023'!T42=""),IF(($C$55*$C$56&lt;'ESS Jul 2023'!R42+'ESS Jul 2023'!P42),(0),(($C$55*$C$56-('ESS Jul 2023'!R42+'ESS Jul 2023'!P42))*'ESS Jul 2023'!S42/100)),IF(AND('ESS Jul 2023'!P42&gt;0,'ESS Jul 2023'!R42=""&gt;0),IF(($C$55*$C$56&lt;'ESS Jul 2023'!P42),(0),($C$55*$C$56-'ESS Jul 2023'!P42)*'ESS Jul 2023'!Q42/100),0)))</f>
        <v>0</v>
      </c>
      <c r="G65" s="215">
        <f>($C$55*$C$57)*'ESS Jul 2023'!AH42/100</f>
        <v>223.11818181818182</v>
      </c>
      <c r="H65" s="215">
        <f>($C$55*$C$58)*'ESS Jul 2023'!W42/100</f>
        <v>107.27999999999999</v>
      </c>
      <c r="I65" s="215">
        <f t="shared" si="45"/>
        <v>947.75999999999988</v>
      </c>
      <c r="J65" s="377">
        <f t="shared" si="46"/>
        <v>3179.5199999999995</v>
      </c>
      <c r="K65" s="209">
        <f t="shared" si="47"/>
        <v>3791.0399999999995</v>
      </c>
      <c r="L65" s="181">
        <f t="shared" si="42"/>
        <v>4170.1440000000002</v>
      </c>
      <c r="M65" s="209">
        <f>'ESS Jul 2023'!AZ42</f>
        <v>10</v>
      </c>
      <c r="N65" s="209">
        <f>'ESS Jul 2023'!BA42</f>
        <v>0</v>
      </c>
      <c r="O65" s="209">
        <f>'ESS Jul 2023'!BB42</f>
        <v>0</v>
      </c>
      <c r="P65" s="209">
        <f>'ESS Jul 2023'!BC42</f>
        <v>0</v>
      </c>
      <c r="Q65" s="378" t="str">
        <f t="shared" si="43"/>
        <v>Guaranteed off bill</v>
      </c>
      <c r="R65" s="378" t="str">
        <f t="shared" si="44"/>
        <v>Exclusive</v>
      </c>
      <c r="S65" s="379">
        <f t="shared" si="48"/>
        <v>3411.9359999999997</v>
      </c>
      <c r="T65" s="209">
        <f t="shared" si="49"/>
        <v>3411.9359999999997</v>
      </c>
      <c r="U65" s="381">
        <f t="shared" si="50"/>
        <v>3753.1295999999998</v>
      </c>
      <c r="V65" s="381">
        <f t="shared" si="50"/>
        <v>3753.1295999999998</v>
      </c>
      <c r="W65" s="468"/>
      <c r="X65" s="468"/>
      <c r="Y65" s="468"/>
      <c r="Z65" s="468"/>
      <c r="AA65" s="468"/>
      <c r="AB65" s="468"/>
      <c r="AC65" s="468"/>
      <c r="AD65" s="468"/>
      <c r="AE65" s="468"/>
      <c r="AF65" s="468"/>
      <c r="AG65" s="468"/>
      <c r="AH65" s="468"/>
      <c r="AI65" s="468"/>
      <c r="AJ65" s="468"/>
      <c r="AK65" s="468"/>
      <c r="AL65" s="468"/>
      <c r="AM65" s="468"/>
      <c r="AN65" s="468"/>
      <c r="AO65" s="468"/>
    </row>
    <row r="66" spans="1:41" x14ac:dyDescent="0.15">
      <c r="A66" s="163" t="str">
        <f>'ESS Jul 2023'!K43</f>
        <v>Origin Energy</v>
      </c>
      <c r="B66" s="158" t="str">
        <f>'ESS Jul 2023'!L43</f>
        <v>Go Variable</v>
      </c>
      <c r="C66" s="215">
        <f>IF('ESS Jul 2023'!BP43=0,91*'ESS Jul 2023'!M43/100,(91*'ESS Jul 2023'!M43/100)+'ESS Jul 2023'!BP43/4)</f>
        <v>143.63109090909089</v>
      </c>
      <c r="D66" s="215">
        <f>IF('ESS Jul 2023'!O43="",$C$55*$C$56*'ESS Jul 2023'!N43/100,IF($C$55*$C$56&gt;='ESS Jul 2023'!P43,('ESS Jul 2023'!P43*'ESS Jul 2023'!N43/100),($C$55*$C$56*'ESS Jul 2023'!N43/100)))</f>
        <v>411.05454545454546</v>
      </c>
      <c r="E66" s="215">
        <f>IF(AND('ESS Jul 2023'!P43&gt;0,'ESS Jul 2023'!R43&gt;0),IF($C$55*$C$56&lt;'ESS Jul 2023'!P43,0,IF($C$55*$C$56&lt;=('ESS Jul 2023'!R43+'ESS Jul 2023'!P43),(($C$55*$C$56-'ESS Jul 2023'!P43)*'ESS Jul 2023'!Q43/100),(('ESS Jul 2023'!R43)*'ESS Jul 2023'!Q43/100))),0)</f>
        <v>0</v>
      </c>
      <c r="F66" s="215">
        <f>IF(AND('ESS Jul 2023'!R43&gt;0,'ESS Jul 2023'!T43&gt;0),IF(($C$55*$C$56&lt;'ESS Jul 2023'!T43),(0),($C$55*$C$56*'ESS Jul 2023'!T43)*'ESS Jul 2023'!U43/100),IF(AND('ESS Jul 2023'!R43&gt;0,'ESS Jul 2023'!T43=""),IF(($C$55*$C$56&lt;'ESS Jul 2023'!R43+'ESS Jul 2023'!P43),(0),(($C$55*$C$56-('ESS Jul 2023'!R43+'ESS Jul 2023'!P43))*'ESS Jul 2023'!S43/100)),IF(AND('ESS Jul 2023'!P43&gt;0,'ESS Jul 2023'!R43=""&gt;0),IF(($C$55*$C$56&lt;'ESS Jul 2023'!P43),(0),($C$55*$C$56-'ESS Jul 2023'!P43)*'ESS Jul 2023'!Q43/100),0)))</f>
        <v>0</v>
      </c>
      <c r="G66" s="215">
        <f>($C$55*$C$57)*'ESS Jul 2023'!AH43/100</f>
        <v>212.46545454545452</v>
      </c>
      <c r="H66" s="215">
        <f>($C$55*$C$58)*'ESS Jul 2023'!W43/100</f>
        <v>98.247272727272716</v>
      </c>
      <c r="I66" s="215">
        <f t="shared" si="45"/>
        <v>865.39836363636368</v>
      </c>
      <c r="J66" s="377">
        <f t="shared" si="46"/>
        <v>2887.0690909090913</v>
      </c>
      <c r="K66" s="209">
        <f t="shared" si="47"/>
        <v>3461.5934545454547</v>
      </c>
      <c r="L66" s="181">
        <f t="shared" si="42"/>
        <v>3807.7528000000007</v>
      </c>
      <c r="M66" s="209">
        <f>'ESS Jul 2023'!AZ43</f>
        <v>0</v>
      </c>
      <c r="N66" s="209">
        <f>'ESS Jul 2023'!BA43</f>
        <v>0</v>
      </c>
      <c r="O66" s="209">
        <f>'ESS Jul 2023'!BB43</f>
        <v>0</v>
      </c>
      <c r="P66" s="209">
        <f>'ESS Jul 2023'!BC43</f>
        <v>0</v>
      </c>
      <c r="Q66" s="378" t="str">
        <f t="shared" si="43"/>
        <v>No discount</v>
      </c>
      <c r="R66" s="378" t="str">
        <f t="shared" si="44"/>
        <v>Inclusive</v>
      </c>
      <c r="S66" s="379">
        <f t="shared" si="48"/>
        <v>3461.5934545454547</v>
      </c>
      <c r="T66" s="209">
        <f t="shared" si="49"/>
        <v>3461.5934545454547</v>
      </c>
      <c r="U66" s="381">
        <f t="shared" si="50"/>
        <v>3807.7528000000007</v>
      </c>
      <c r="V66" s="381">
        <f t="shared" si="50"/>
        <v>3807.7528000000007</v>
      </c>
      <c r="W66" s="468"/>
      <c r="X66" s="468"/>
      <c r="Y66" s="468"/>
      <c r="Z66" s="468"/>
      <c r="AA66" s="468"/>
      <c r="AB66" s="468"/>
      <c r="AC66" s="468"/>
      <c r="AD66" s="468"/>
      <c r="AE66" s="468"/>
      <c r="AF66" s="468"/>
      <c r="AG66" s="468"/>
      <c r="AH66" s="468"/>
      <c r="AI66" s="468"/>
      <c r="AJ66" s="468"/>
      <c r="AK66" s="468"/>
      <c r="AL66" s="468"/>
      <c r="AM66" s="468"/>
      <c r="AN66" s="468"/>
      <c r="AO66" s="468"/>
    </row>
    <row r="67" spans="1:41" x14ac:dyDescent="0.15">
      <c r="A67" s="163" t="str">
        <f>'ESS Jul 2023'!K44</f>
        <v>Powershop</v>
      </c>
      <c r="B67" s="158" t="str">
        <f>'ESS Jul 2023'!L44</f>
        <v>Carbon neutral</v>
      </c>
      <c r="C67" s="215">
        <f>IF('ESS Jul 2023'!BP44=0,91*'ESS Jul 2023'!M44/100,(91*'ESS Jul 2023'!M44/100)+'ESS Jul 2023'!BP44/4)</f>
        <v>184.81272727272727</v>
      </c>
      <c r="D67" s="215">
        <f>IF('ESS Jul 2023'!O44="",$C$55*$C$56*'ESS Jul 2023'!N44/100,IF($C$55*$C$56&gt;='ESS Jul 2023'!P44,('ESS Jul 2023'!P44*'ESS Jul 2023'!N44/100),($C$55*$C$56*'ESS Jul 2023'!N44/100)))</f>
        <v>376.93636363636358</v>
      </c>
      <c r="E67" s="215">
        <f>IF(AND('ESS Jul 2023'!P44&gt;0,'ESS Jul 2023'!R44&gt;0),IF($C$55*$C$56&lt;'ESS Jul 2023'!P44,0,IF($C$55*$C$56&lt;=('ESS Jul 2023'!R44+'ESS Jul 2023'!P44),(($C$55*$C$56-'ESS Jul 2023'!P44)*'ESS Jul 2023'!Q44/100),(('ESS Jul 2023'!R44)*'ESS Jul 2023'!Q44/100))),0)</f>
        <v>0</v>
      </c>
      <c r="F67" s="215">
        <f>IF(AND('ESS Jul 2023'!R44&gt;0,'ESS Jul 2023'!T44&gt;0),IF(($C$55*$C$56&lt;'ESS Jul 2023'!T44),(0),($C$55*$C$56*'ESS Jul 2023'!T44)*'ESS Jul 2023'!U44/100),IF(AND('ESS Jul 2023'!R44&gt;0,'ESS Jul 2023'!T44=""),IF(($C$55*$C$56&lt;'ESS Jul 2023'!R44+'ESS Jul 2023'!P44),(0),(($C$55*$C$56-('ESS Jul 2023'!R44+'ESS Jul 2023'!P44))*'ESS Jul 2023'!S44/100)),IF(AND('ESS Jul 2023'!P44&gt;0,'ESS Jul 2023'!R44=""&gt;0),IF(($C$55*$C$56&lt;'ESS Jul 2023'!P44),(0),($C$55*$C$56-'ESS Jul 2023'!P44)*'ESS Jul 2023'!Q44/100),0)))</f>
        <v>0</v>
      </c>
      <c r="G67" s="215">
        <f>($C$55*$C$57)*'ESS Jul 2023'!AH44/100</f>
        <v>192.19090909090909</v>
      </c>
      <c r="H67" s="215">
        <f>($C$55*$C$58)*'ESS Jul 2023'!W44/100</f>
        <v>93.010909090909081</v>
      </c>
      <c r="I67" s="215">
        <f t="shared" si="45"/>
        <v>846.95090909090914</v>
      </c>
      <c r="J67" s="377">
        <f t="shared" si="46"/>
        <v>2648.5527272727277</v>
      </c>
      <c r="K67" s="209">
        <f t="shared" si="47"/>
        <v>3387.8036363636365</v>
      </c>
      <c r="L67" s="181">
        <f t="shared" si="42"/>
        <v>3726.5840000000003</v>
      </c>
      <c r="M67" s="209">
        <f>'ESS Jul 2023'!AZ44</f>
        <v>0</v>
      </c>
      <c r="N67" s="209">
        <f>'ESS Jul 2023'!BA44</f>
        <v>0</v>
      </c>
      <c r="O67" s="209">
        <f>'ESS Jul 2023'!BB44</f>
        <v>0</v>
      </c>
      <c r="P67" s="209">
        <f>'ESS Jul 2023'!BC44</f>
        <v>0</v>
      </c>
      <c r="Q67" s="378" t="str">
        <f t="shared" si="43"/>
        <v>No discount</v>
      </c>
      <c r="R67" s="378" t="str">
        <f t="shared" si="44"/>
        <v>Inclusive</v>
      </c>
      <c r="S67" s="379">
        <f t="shared" si="48"/>
        <v>3387.8036363636365</v>
      </c>
      <c r="T67" s="209">
        <f t="shared" si="49"/>
        <v>3387.8036363636365</v>
      </c>
      <c r="U67" s="381">
        <f t="shared" si="50"/>
        <v>3726.5840000000003</v>
      </c>
      <c r="V67" s="381">
        <f t="shared" si="50"/>
        <v>3726.5840000000003</v>
      </c>
      <c r="W67" s="468"/>
      <c r="X67" s="468"/>
      <c r="Y67" s="468"/>
      <c r="Z67" s="468"/>
      <c r="AA67" s="468"/>
      <c r="AB67" s="468"/>
      <c r="AC67" s="468"/>
      <c r="AD67" s="468"/>
      <c r="AE67" s="468"/>
      <c r="AF67" s="468"/>
      <c r="AG67" s="468"/>
      <c r="AH67" s="468"/>
      <c r="AI67" s="468"/>
      <c r="AJ67" s="468"/>
      <c r="AK67" s="468"/>
      <c r="AL67" s="468"/>
      <c r="AM67" s="468"/>
      <c r="AN67" s="468"/>
      <c r="AO67" s="468"/>
    </row>
    <row r="68" spans="1:41" x14ac:dyDescent="0.15">
      <c r="A68" s="163" t="str">
        <f>'ESS Jul 2023'!K45</f>
        <v>Red Energy</v>
      </c>
      <c r="B68" s="158" t="str">
        <f>'ESS Jul 2023'!L45</f>
        <v>Living Energy Saver</v>
      </c>
      <c r="C68" s="215">
        <f>IF('ESS Jul 2023'!BP45=0,91*'ESS Jul 2023'!M45/100,(91*'ESS Jul 2023'!M45/100)+'ESS Jul 2023'!BP45/4)</f>
        <v>134.86199999999999</v>
      </c>
      <c r="D68" s="215">
        <f>IF('ESS Jul 2023'!O45="",$C$55*$C$56*'ESS Jul 2023'!N45/100,IF($C$55*$C$56&gt;='ESS Jul 2023'!P45,('ESS Jul 2023'!P45*'ESS Jul 2023'!N45/100),($C$55*$C$56*'ESS Jul 2023'!N45/100)))</f>
        <v>278.83636363636361</v>
      </c>
      <c r="E68" s="215">
        <f>IF(AND('ESS Jul 2023'!P45&gt;0,'ESS Jul 2023'!R45&gt;0),IF($C$55*$C$56&lt;'ESS Jul 2023'!P45,0,IF($C$55*$C$56&lt;=('ESS Jul 2023'!R45+'ESS Jul 2023'!P45),(($C$55*$C$56-'ESS Jul 2023'!P45)*'ESS Jul 2023'!Q45/100),(('ESS Jul 2023'!R45)*'ESS Jul 2023'!Q45/100))),0)</f>
        <v>0</v>
      </c>
      <c r="F68" s="215">
        <f>IF(AND('ESS Jul 2023'!R45&gt;0,'ESS Jul 2023'!T45&gt;0),IF(($C$55*$C$56&lt;'ESS Jul 2023'!T45),(0),($C$55*$C$56*'ESS Jul 2023'!T45)*'ESS Jul 2023'!U45/100),IF(AND('ESS Jul 2023'!R45&gt;0,'ESS Jul 2023'!T45=""),IF(($C$55*$C$56&lt;'ESS Jul 2023'!R45+'ESS Jul 2023'!P45),(0),(($C$55*$C$56-('ESS Jul 2023'!R45+'ESS Jul 2023'!P45))*'ESS Jul 2023'!S45/100)),IF(AND('ESS Jul 2023'!P45&gt;0,'ESS Jul 2023'!R45=""&gt;0),IF(($C$55*$C$56&lt;'ESS Jul 2023'!P45),(0),($C$55*$C$56-'ESS Jul 2023'!P45)*'ESS Jul 2023'!Q45/100),0)))</f>
        <v>0</v>
      </c>
      <c r="G68" s="215">
        <f>($C$55*$C$57)*'ESS Jul 2023'!AH45/100</f>
        <v>150.61090909090908</v>
      </c>
      <c r="H68" s="215">
        <f>($C$55*$C$58)*'ESS Jul 2023'!W45/100</f>
        <v>71.934545454545457</v>
      </c>
      <c r="I68" s="215">
        <f t="shared" si="45"/>
        <v>636.24381818181814</v>
      </c>
      <c r="J68" s="377">
        <f t="shared" si="46"/>
        <v>2005.5272727272727</v>
      </c>
      <c r="K68" s="209">
        <f t="shared" si="47"/>
        <v>2544.9752727272726</v>
      </c>
      <c r="L68" s="181">
        <f t="shared" si="42"/>
        <v>2799.4728</v>
      </c>
      <c r="M68" s="209">
        <f>'ESS Jul 2023'!AZ45</f>
        <v>0</v>
      </c>
      <c r="N68" s="209">
        <f>'ESS Jul 2023'!BA45</f>
        <v>0</v>
      </c>
      <c r="O68" s="209">
        <f>'ESS Jul 2023'!BB45</f>
        <v>0</v>
      </c>
      <c r="P68" s="209">
        <f>'ESS Jul 2023'!BC45</f>
        <v>0</v>
      </c>
      <c r="Q68" s="378" t="str">
        <f t="shared" si="43"/>
        <v>No discount</v>
      </c>
      <c r="R68" s="378" t="str">
        <f t="shared" si="44"/>
        <v>Inclusive</v>
      </c>
      <c r="S68" s="379">
        <f t="shared" si="48"/>
        <v>2544.9752727272726</v>
      </c>
      <c r="T68" s="209">
        <f t="shared" si="49"/>
        <v>2544.9752727272726</v>
      </c>
      <c r="U68" s="381">
        <f t="shared" si="50"/>
        <v>2799.4728</v>
      </c>
      <c r="V68" s="381">
        <f t="shared" si="50"/>
        <v>2799.4728</v>
      </c>
      <c r="W68" s="468"/>
      <c r="X68" s="468"/>
      <c r="Y68" s="468"/>
      <c r="Z68" s="468"/>
      <c r="AA68" s="468"/>
      <c r="AB68" s="468"/>
      <c r="AC68" s="468"/>
      <c r="AD68" s="468"/>
      <c r="AE68" s="468"/>
      <c r="AF68" s="468"/>
      <c r="AG68" s="468"/>
      <c r="AH68" s="468"/>
      <c r="AI68" s="468"/>
      <c r="AJ68" s="468"/>
      <c r="AK68" s="468"/>
      <c r="AL68" s="468"/>
      <c r="AM68" s="468"/>
      <c r="AN68" s="468"/>
      <c r="AO68" s="468"/>
    </row>
    <row r="69" spans="1:41" x14ac:dyDescent="0.15">
      <c r="A69" s="163" t="str">
        <f>'ESS Jul 2023'!K46</f>
        <v>Simply Energy</v>
      </c>
      <c r="B69" s="158" t="str">
        <f>'ESS Jul 2023'!L46</f>
        <v>Blue Perks</v>
      </c>
      <c r="C69" s="215">
        <f>IF('ESS Jul 2023'!BP46=0,91*'ESS Jul 2023'!M46/100,(91*'ESS Jul 2023'!M46/100)+'ESS Jul 2023'!BP46/4)</f>
        <v>146.97327272727273</v>
      </c>
      <c r="D69" s="215">
        <f>IF('ESS Jul 2023'!O46="",$C$55*$C$56*'ESS Jul 2023'!N46/100,IF($C$55*$C$56&gt;='ESS Jul 2023'!P46,('ESS Jul 2023'!P46*'ESS Jul 2023'!N46/100),($C$55*$C$56*'ESS Jul 2023'!N46/100)))</f>
        <v>522.57272727272721</v>
      </c>
      <c r="E69" s="215">
        <f>IF(AND('ESS Jul 2023'!P46&gt;0,'ESS Jul 2023'!R46&gt;0),IF($C$55*$C$56&lt;'ESS Jul 2023'!P46,0,IF($C$55*$C$56&lt;=('ESS Jul 2023'!R46+'ESS Jul 2023'!P46),(($C$55*$C$56-'ESS Jul 2023'!P46)*'ESS Jul 2023'!Q46/100),(('ESS Jul 2023'!R46)*'ESS Jul 2023'!Q46/100))),0)</f>
        <v>0</v>
      </c>
      <c r="F69" s="215">
        <f>IF(AND('ESS Jul 2023'!R46&gt;0,'ESS Jul 2023'!T46&gt;0),IF(($C$55*$C$56&lt;'ESS Jul 2023'!T46),(0),($C$55*$C$56*'ESS Jul 2023'!T46)*'ESS Jul 2023'!U46/100),IF(AND('ESS Jul 2023'!R46&gt;0,'ESS Jul 2023'!T46=""),IF(($C$55*$C$56&lt;'ESS Jul 2023'!R46+'ESS Jul 2023'!P46),(0),(($C$55*$C$56-('ESS Jul 2023'!R46+'ESS Jul 2023'!P46))*'ESS Jul 2023'!S46/100)),IF(AND('ESS Jul 2023'!P46&gt;0,'ESS Jul 2023'!R46=""&gt;0),IF(($C$55*$C$56&lt;'ESS Jul 2023'!P46),(0),($C$55*$C$56-'ESS Jul 2023'!P46)*'ESS Jul 2023'!Q46/100),0)))</f>
        <v>0</v>
      </c>
      <c r="G69" s="215">
        <f>($C$55*$C$57)*'ESS Jul 2023'!AH46/100</f>
        <v>195.43090909090907</v>
      </c>
      <c r="H69" s="215">
        <f>($C$55*$C$58)*'ESS Jul 2023'!W46/100</f>
        <v>109.21090909090908</v>
      </c>
      <c r="I69" s="215">
        <f t="shared" si="45"/>
        <v>974.1878181818181</v>
      </c>
      <c r="J69" s="377">
        <f t="shared" si="46"/>
        <v>3308.8581818181815</v>
      </c>
      <c r="K69" s="209">
        <f t="shared" si="47"/>
        <v>3896.7512727272724</v>
      </c>
      <c r="L69" s="181">
        <f t="shared" si="42"/>
        <v>4286.4264000000003</v>
      </c>
      <c r="M69" s="209">
        <f>'ESS Jul 2023'!AZ46</f>
        <v>10</v>
      </c>
      <c r="N69" s="209">
        <f>'ESS Jul 2023'!BA46</f>
        <v>0</v>
      </c>
      <c r="O69" s="209">
        <f>'ESS Jul 2023'!BB46</f>
        <v>0</v>
      </c>
      <c r="P69" s="209">
        <f>'ESS Jul 2023'!BC46</f>
        <v>0</v>
      </c>
      <c r="Q69" s="378" t="str">
        <f t="shared" si="43"/>
        <v>Guaranteed off bill</v>
      </c>
      <c r="R69" s="378" t="str">
        <f t="shared" si="44"/>
        <v>Exclusive</v>
      </c>
      <c r="S69" s="379">
        <f t="shared" si="48"/>
        <v>3507.076145454545</v>
      </c>
      <c r="T69" s="209">
        <f t="shared" si="49"/>
        <v>3507.076145454545</v>
      </c>
      <c r="U69" s="381">
        <f t="shared" si="50"/>
        <v>3857.7837599999998</v>
      </c>
      <c r="V69" s="381">
        <f t="shared" si="50"/>
        <v>3857.7837599999998</v>
      </c>
      <c r="W69" s="468"/>
      <c r="X69" s="468"/>
      <c r="Y69" s="468"/>
      <c r="Z69" s="468"/>
      <c r="AA69" s="468"/>
      <c r="AB69" s="468"/>
      <c r="AC69" s="468"/>
      <c r="AD69" s="468"/>
      <c r="AE69" s="468"/>
      <c r="AF69" s="468"/>
      <c r="AG69" s="468"/>
      <c r="AH69" s="468"/>
      <c r="AI69" s="468"/>
      <c r="AJ69" s="468"/>
      <c r="AK69" s="468"/>
      <c r="AL69" s="468"/>
      <c r="AM69" s="468"/>
      <c r="AN69" s="468"/>
      <c r="AO69" s="468"/>
    </row>
    <row r="70" spans="1:41" x14ac:dyDescent="0.15">
      <c r="A70" s="163" t="str">
        <f>'ESS Jul 2023'!K47</f>
        <v>GloBird Energy</v>
      </c>
      <c r="B70" s="158" t="str">
        <f>'ESS Jul 2023'!L47</f>
        <v>GloSave</v>
      </c>
      <c r="C70" s="215">
        <f>IF('ESS Jul 2023'!BP47=0,91*'ESS Jul 2023'!M47/100,(91*'ESS Jul 2023'!M47/100)+'ESS Jul 2023'!BP47/4)</f>
        <v>133.76999999999998</v>
      </c>
      <c r="D70" s="215">
        <f>IF('ESS Jul 2023'!O47="",$C$55*$C$56*'ESS Jul 2023'!N47/100,IF($C$55*$C$56&gt;='ESS Jul 2023'!P47,('ESS Jul 2023'!P47*'ESS Jul 2023'!N47/100),($C$55*$C$56*'ESS Jul 2023'!N47/100)))</f>
        <v>296.99999999999994</v>
      </c>
      <c r="E70" s="215">
        <f>IF(AND('ESS Jul 2023'!P47&gt;0,'ESS Jul 2023'!R47&gt;0),IF($C$55*$C$56&lt;'ESS Jul 2023'!P47,0,IF($C$55*$C$56&lt;=('ESS Jul 2023'!R47+'ESS Jul 2023'!P47),(($C$55*$C$56-'ESS Jul 2023'!P47)*'ESS Jul 2023'!Q47/100),(('ESS Jul 2023'!R47)*'ESS Jul 2023'!Q47/100))),0)</f>
        <v>0</v>
      </c>
      <c r="F70" s="215">
        <f>IF(AND('ESS Jul 2023'!R47&gt;0,'ESS Jul 2023'!T47&gt;0),IF(($C$55*$C$56&lt;'ESS Jul 2023'!T47),(0),($C$55*$C$56*'ESS Jul 2023'!T47)*'ESS Jul 2023'!U47/100),IF(AND('ESS Jul 2023'!R47&gt;0,'ESS Jul 2023'!T47=""),IF(($C$55*$C$56&lt;'ESS Jul 2023'!R47+'ESS Jul 2023'!P47),(0),(($C$55*$C$56-('ESS Jul 2023'!R47+'ESS Jul 2023'!P47))*'ESS Jul 2023'!S47/100)),IF(AND('ESS Jul 2023'!P47&gt;0,'ESS Jul 2023'!R47=""&gt;0),IF(($C$55*$C$56&lt;'ESS Jul 2023'!P47),(0),($C$55*$C$56-'ESS Jul 2023'!P47)*'ESS Jul 2023'!Q47/100),0)))</f>
        <v>0</v>
      </c>
      <c r="G70" s="215">
        <f>($C$55*$C$57)*'ESS Jul 2023'!AH47/100</f>
        <v>126.9</v>
      </c>
      <c r="H70" s="215">
        <f>($C$55*$C$58)*'ESS Jul 2023'!W47/100</f>
        <v>84.6</v>
      </c>
      <c r="I70" s="215">
        <f t="shared" si="45"/>
        <v>642.27</v>
      </c>
      <c r="J70" s="377">
        <f t="shared" si="46"/>
        <v>2034</v>
      </c>
      <c r="K70" s="209">
        <f t="shared" si="47"/>
        <v>2569.08</v>
      </c>
      <c r="L70" s="181">
        <f t="shared" si="42"/>
        <v>2825.9880000000003</v>
      </c>
      <c r="M70" s="209">
        <f>'ESS Jul 2023'!AZ47</f>
        <v>0</v>
      </c>
      <c r="N70" s="209">
        <f>'ESS Jul 2023'!BA47</f>
        <v>0</v>
      </c>
      <c r="O70" s="209">
        <f>'ESS Jul 2023'!BB47</f>
        <v>2</v>
      </c>
      <c r="P70" s="209">
        <f>'ESS Jul 2023'!BC47</f>
        <v>0</v>
      </c>
      <c r="Q70" s="378" t="str">
        <f t="shared" si="43"/>
        <v>Pay-on-time off bill</v>
      </c>
      <c r="R70" s="378" t="str">
        <f t="shared" si="44"/>
        <v>Exclusive</v>
      </c>
      <c r="S70" s="379">
        <f t="shared" si="48"/>
        <v>2569.08</v>
      </c>
      <c r="T70" s="209">
        <f t="shared" si="49"/>
        <v>2517.6983999999998</v>
      </c>
      <c r="U70" s="381">
        <f t="shared" si="50"/>
        <v>2825.9880000000003</v>
      </c>
      <c r="V70" s="381">
        <f t="shared" si="50"/>
        <v>2769.4682400000002</v>
      </c>
      <c r="W70" s="468"/>
      <c r="X70" s="468"/>
      <c r="Y70" s="468"/>
      <c r="Z70" s="468"/>
      <c r="AA70" s="468"/>
      <c r="AB70" s="468"/>
      <c r="AC70" s="468"/>
      <c r="AD70" s="468"/>
      <c r="AE70" s="468"/>
      <c r="AF70" s="468"/>
      <c r="AG70" s="468"/>
      <c r="AH70" s="468"/>
      <c r="AI70" s="468"/>
      <c r="AJ70" s="468"/>
      <c r="AK70" s="468"/>
      <c r="AL70" s="468"/>
      <c r="AM70" s="468"/>
      <c r="AN70" s="468"/>
      <c r="AO70" s="468"/>
    </row>
    <row r="71" spans="1:41" x14ac:dyDescent="0.15">
      <c r="A71" s="163" t="str">
        <f>'ESS Jul 2023'!K48</f>
        <v>Kogan Energy</v>
      </c>
      <c r="B71" s="158" t="str">
        <f>'ESS Jul 2023'!L48</f>
        <v>Free Kogan First Membership</v>
      </c>
      <c r="C71" s="215">
        <f>IF('ESS Jul 2023'!BP48=0,91*'ESS Jul 2023'!M48/100,(91*'ESS Jul 2023'!M48/100)+'ESS Jul 2023'!BP48/4)</f>
        <v>184.81272727272727</v>
      </c>
      <c r="D71" s="215">
        <f>IF('ESS Jul 2023'!O48="",$C$55*$C$56*'ESS Jul 2023'!N48/100,IF($C$55*$C$56&gt;='ESS Jul 2023'!P48,('ESS Jul 2023'!P48*'ESS Jul 2023'!N48/100),($C$55*$C$56*'ESS Jul 2023'!N48/100)))</f>
        <v>376.93636363636358</v>
      </c>
      <c r="E71" s="215">
        <f>IF(AND('ESS Jul 2023'!P48&gt;0,'ESS Jul 2023'!R48&gt;0),IF($C$55*$C$56&lt;'ESS Jul 2023'!P48,0,IF($C$55*$C$56&lt;=('ESS Jul 2023'!R48+'ESS Jul 2023'!P48),(($C$55*$C$56-'ESS Jul 2023'!P48)*'ESS Jul 2023'!Q48/100),(('ESS Jul 2023'!R48)*'ESS Jul 2023'!Q48/100))),0)</f>
        <v>0</v>
      </c>
      <c r="F71" s="215">
        <f>IF(AND('ESS Jul 2023'!R48&gt;0,'ESS Jul 2023'!T48&gt;0),IF(($C$55*$C$56&lt;'ESS Jul 2023'!T48),(0),($C$55*$C$56*'ESS Jul 2023'!T48)*'ESS Jul 2023'!U48/100),IF(AND('ESS Jul 2023'!R48&gt;0,'ESS Jul 2023'!T48=""),IF(($C$55*$C$56&lt;'ESS Jul 2023'!R48+'ESS Jul 2023'!P48),(0),(($C$55*$C$56-('ESS Jul 2023'!R48+'ESS Jul 2023'!P48))*'ESS Jul 2023'!S48/100)),IF(AND('ESS Jul 2023'!P48&gt;0,'ESS Jul 2023'!R48=""&gt;0),IF(($C$55*$C$56&lt;'ESS Jul 2023'!P48),(0),($C$55*$C$56-'ESS Jul 2023'!P48)*'ESS Jul 2023'!Q48/100),0)))</f>
        <v>0</v>
      </c>
      <c r="G71" s="215">
        <f>($C$55*$C$57)*'ESS Jul 2023'!AH48/100</f>
        <v>192.19090909090909</v>
      </c>
      <c r="H71" s="215">
        <f>($C$55*$C$58)*'ESS Jul 2023'!W48/100</f>
        <v>93.010909090909081</v>
      </c>
      <c r="I71" s="215">
        <f t="shared" si="45"/>
        <v>846.95090909090914</v>
      </c>
      <c r="J71" s="377">
        <f t="shared" si="46"/>
        <v>2648.5527272727277</v>
      </c>
      <c r="K71" s="209">
        <f t="shared" si="47"/>
        <v>3387.8036363636365</v>
      </c>
      <c r="L71" s="181">
        <f t="shared" si="42"/>
        <v>3726.5840000000003</v>
      </c>
      <c r="M71" s="209">
        <f>'ESS Jul 2023'!AZ48</f>
        <v>0</v>
      </c>
      <c r="N71" s="209">
        <f>'ESS Jul 2023'!BA48</f>
        <v>0</v>
      </c>
      <c r="O71" s="209">
        <f>'ESS Jul 2023'!BB48</f>
        <v>0</v>
      </c>
      <c r="P71" s="209">
        <f>'ESS Jul 2023'!BC48</f>
        <v>0</v>
      </c>
      <c r="Q71" s="378" t="str">
        <f t="shared" si="43"/>
        <v>No discount</v>
      </c>
      <c r="R71" s="378" t="str">
        <f t="shared" si="44"/>
        <v>Exclusive</v>
      </c>
      <c r="S71" s="379">
        <f t="shared" si="48"/>
        <v>3387.8036363636365</v>
      </c>
      <c r="T71" s="209">
        <f t="shared" si="49"/>
        <v>3387.8036363636365</v>
      </c>
      <c r="U71" s="381">
        <f t="shared" si="50"/>
        <v>3726.5840000000003</v>
      </c>
      <c r="V71" s="381">
        <f t="shared" si="50"/>
        <v>3726.5840000000003</v>
      </c>
      <c r="W71" s="468"/>
      <c r="X71" s="468"/>
      <c r="Y71" s="468"/>
      <c r="Z71" s="468"/>
      <c r="AA71" s="468"/>
      <c r="AB71" s="468"/>
      <c r="AC71" s="468"/>
      <c r="AD71" s="468"/>
      <c r="AE71" s="468"/>
      <c r="AF71" s="468"/>
      <c r="AG71" s="468"/>
      <c r="AH71" s="468"/>
      <c r="AI71" s="468"/>
      <c r="AJ71" s="468"/>
      <c r="AK71" s="468"/>
      <c r="AL71" s="468"/>
      <c r="AM71" s="468"/>
      <c r="AN71" s="468"/>
      <c r="AO71" s="468"/>
    </row>
    <row r="72" spans="1:41" x14ac:dyDescent="0.15">
      <c r="A72" s="163" t="str">
        <f>'ESS Jul 2023'!K49</f>
        <v>Energy Locals</v>
      </c>
      <c r="B72" s="158" t="str">
        <f>'ESS Jul 2023'!L49</f>
        <v>Online Member</v>
      </c>
      <c r="C72" s="215">
        <f>IF('ESS Jul 2023'!BP49=0,91*'ESS Jul 2023'!M49/100,(91*'ESS Jul 2023'!M49/100)+'ESS Jul 2023'!BP49/4)</f>
        <v>142.44090909090909</v>
      </c>
      <c r="D72" s="215">
        <f>IF('ESS Jul 2023'!O49="",$C$55*$C$56*'ESS Jul 2023'!N49/100,IF($C$55*$C$56&gt;='ESS Jul 2023'!P49,('ESS Jul 2023'!P49*'ESS Jul 2023'!N49/100),($C$55*$C$56*'ESS Jul 2023'!N49/100)))</f>
        <v>351.81818181818176</v>
      </c>
      <c r="E72" s="215">
        <f>IF(AND('ESS Jul 2023'!P49&gt;0,'ESS Jul 2023'!R49&gt;0),IF($C$55*$C$56&lt;'ESS Jul 2023'!P49,0,IF($C$55*$C$56&lt;=('ESS Jul 2023'!R49+'ESS Jul 2023'!P49),(($C$55*$C$56-'ESS Jul 2023'!P49)*'ESS Jul 2023'!Q49/100),(('ESS Jul 2023'!R49)*'ESS Jul 2023'!Q49/100))),0)</f>
        <v>0</v>
      </c>
      <c r="F72" s="215">
        <f>IF(AND('ESS Jul 2023'!R49&gt;0,'ESS Jul 2023'!T49&gt;0),IF(($C$55*$C$56&lt;'ESS Jul 2023'!T49),(0),($C$55*$C$56*'ESS Jul 2023'!T49)*'ESS Jul 2023'!U49/100),IF(AND('ESS Jul 2023'!R49&gt;0,'ESS Jul 2023'!T49=""),IF(($C$55*$C$56&lt;'ESS Jul 2023'!R49+'ESS Jul 2023'!P49),(0),(($C$55*$C$56-('ESS Jul 2023'!R49+'ESS Jul 2023'!P49))*'ESS Jul 2023'!S49/100)),IF(AND('ESS Jul 2023'!P49&gt;0,'ESS Jul 2023'!R49=""&gt;0),IF(($C$55*$C$56&lt;'ESS Jul 2023'!P49),(0),($C$55*$C$56-'ESS Jul 2023'!P49)*'ESS Jul 2023'!Q49/100),0)))</f>
        <v>0</v>
      </c>
      <c r="G72" s="215">
        <f>($C$55*$C$57)*'ESS Jul 2023'!AH49/100</f>
        <v>184.09090909090909</v>
      </c>
      <c r="H72" s="215">
        <f>($C$55*$C$58)*'ESS Jul 2023'!W49/100</f>
        <v>96.545454545454547</v>
      </c>
      <c r="I72" s="215">
        <f t="shared" ref="I72:I77" si="51">SUM(C72:H72)</f>
        <v>774.89545454545441</v>
      </c>
      <c r="J72" s="377">
        <f t="shared" ref="J72:J77" si="52">(I72-C72)*4</f>
        <v>2529.8181818181811</v>
      </c>
      <c r="K72" s="209">
        <f t="shared" ref="K72:K77" si="53">I72*4</f>
        <v>3099.5818181818177</v>
      </c>
      <c r="L72" s="181">
        <f t="shared" ref="L72:L77" si="54">K72*1.1</f>
        <v>3409.5399999999995</v>
      </c>
      <c r="M72" s="209">
        <f>'ESS Jul 2023'!AZ49</f>
        <v>0</v>
      </c>
      <c r="N72" s="209">
        <f>'ESS Jul 2023'!BA49</f>
        <v>0</v>
      </c>
      <c r="O72" s="209">
        <f>'ESS Jul 2023'!BB49</f>
        <v>0</v>
      </c>
      <c r="P72" s="209">
        <f>'ESS Jul 2023'!BC49</f>
        <v>0</v>
      </c>
      <c r="Q72" s="378" t="str">
        <f t="shared" ref="Q72:Q77" si="55">IF(SUM(M72:P72)=0,"No discount",IF(M72&gt;0,"Guaranteed off bill",IF(N72&gt;0,"Guaranteed off usage",IF(O72&gt;0,"Pay-on-time off bill","Pay-on-time off usage"))))</f>
        <v>No discount</v>
      </c>
      <c r="R72" s="378" t="str">
        <f t="shared" ref="R72:R77" si="56">IF(OR(A72="Origin Energy",A72="Red Energy",A72="Powershop"),"Inclusive","Exclusive")</f>
        <v>Exclusive</v>
      </c>
      <c r="S72" s="379">
        <f t="shared" ref="S72:S77" si="57">IF(AND(Q72="Guaranteed off bill",R72="Inclusive"),((K72*1.1)-((K72*1.1)*M72/100))/1.1,IF(AND(Q72="Guaranteed off usage",R72="Inclusive"),((K72*1.1)-((J72*1.1)*N72/100))/1.1,IF(AND(Q72="Guaranteed off bill",R72="Exclusive"),K72-(K72*M72/100),IF(AND(Q72="Guaranteed off usage",R72="Exclusive"),K72-(J72*N72/100),IF(R72="Inclusive",((K72*1.1))/1.1,K72)))))</f>
        <v>3099.5818181818177</v>
      </c>
      <c r="T72" s="209">
        <f t="shared" ref="T72:T77" si="58">IF(AND(Q72="Pay-on-time off bill",R72="Inclusive"),((S72*1.1)-((S72*1.1)*O72/100))/1.1,IF(AND(Q72="Pay-on-time off usage",R72="Inclusive"),((S72*1.1)-((J72*1.1)*P72/100))/1.1,IF(AND(Q72="Pay-on-time off bill",R72="Exclusive"),S72-(S72*O72/100),IF(AND(Q72="Pay-on-time off usage",R72="Exclusive"),S72-(J72*P72/100),IF(R72="Inclusive",((S72*1.1))/1.1,S72)))))</f>
        <v>3099.5818181818177</v>
      </c>
      <c r="U72" s="381">
        <f t="shared" ref="U72:U77" si="59">S72*1.1</f>
        <v>3409.5399999999995</v>
      </c>
      <c r="V72" s="381">
        <f t="shared" ref="V72:V77" si="60">T72*1.1</f>
        <v>3409.5399999999995</v>
      </c>
      <c r="W72" s="468"/>
      <c r="X72" s="468"/>
      <c r="Y72" s="468"/>
      <c r="Z72" s="468"/>
      <c r="AA72" s="468"/>
      <c r="AB72" s="468"/>
      <c r="AC72" s="468"/>
      <c r="AD72" s="468"/>
      <c r="AE72" s="468"/>
      <c r="AF72" s="468"/>
      <c r="AG72" s="468"/>
      <c r="AH72" s="468"/>
      <c r="AI72" s="468"/>
      <c r="AJ72" s="468"/>
      <c r="AK72" s="468"/>
      <c r="AL72" s="468"/>
      <c r="AM72" s="468"/>
      <c r="AN72" s="468"/>
      <c r="AO72" s="468"/>
    </row>
    <row r="73" spans="1:41" x14ac:dyDescent="0.15">
      <c r="A73" s="163" t="str">
        <f>'ESS Jul 2023'!K50</f>
        <v>1st Energy</v>
      </c>
      <c r="B73" s="158" t="str">
        <f>'ESS Jul 2023'!L50</f>
        <v>1st Saver</v>
      </c>
      <c r="C73" s="215">
        <f>IF('ESS Jul 2023'!BP50=0,91*'ESS Jul 2023'!M50/100,(91*'ESS Jul 2023'!M50/100)+'ESS Jul 2023'!BP50/4)</f>
        <v>167.44</v>
      </c>
      <c r="D73" s="215">
        <f>IF('ESS Jul 2023'!O50="",$C$55*$C$56*'ESS Jul 2023'!N50/100,IF($C$55*$C$56&gt;='ESS Jul 2023'!P50,('ESS Jul 2023'!P50*'ESS Jul 2023'!N50/100),($C$55*$C$56*'ESS Jul 2023'!N50/100)))</f>
        <v>395.99999999999994</v>
      </c>
      <c r="E73" s="215">
        <f>IF(AND('ESS Jul 2023'!P50&gt;0,'ESS Jul 2023'!R50&gt;0),IF($C$55*$C$56&lt;'ESS Jul 2023'!P50,0,IF($C$55*$C$56&lt;=('ESS Jul 2023'!R50+'ESS Jul 2023'!P50),(($C$55*$C$56-'ESS Jul 2023'!P50)*'ESS Jul 2023'!Q50/100),(('ESS Jul 2023'!R50)*'ESS Jul 2023'!Q50/100))),0)</f>
        <v>0</v>
      </c>
      <c r="F73" s="215">
        <f>IF(AND('ESS Jul 2023'!R50&gt;0,'ESS Jul 2023'!T50&gt;0),IF(($C$55*$C$56&lt;'ESS Jul 2023'!T50),(0),($C$55*$C$56*'ESS Jul 2023'!T50)*'ESS Jul 2023'!U50/100),IF(AND('ESS Jul 2023'!R50&gt;0,'ESS Jul 2023'!T50=""),IF(($C$55*$C$56&lt;'ESS Jul 2023'!R50+'ESS Jul 2023'!P50),(0),(($C$55*$C$56-('ESS Jul 2023'!R50+'ESS Jul 2023'!P50))*'ESS Jul 2023'!S50/100)),IF(AND('ESS Jul 2023'!P50&gt;0,'ESS Jul 2023'!R50=""&gt;0),IF(($C$55*$C$56&lt;'ESS Jul 2023'!P50),(0),($C$55*$C$56-'ESS Jul 2023'!P50)*'ESS Jul 2023'!Q50/100),0)))</f>
        <v>0</v>
      </c>
      <c r="G73" s="215">
        <f>($C$55*$C$57)*'ESS Jul 2023'!AH50/100</f>
        <v>224.63999999999996</v>
      </c>
      <c r="H73" s="215">
        <f>($C$55*$C$58)*'ESS Jul 2023'!W50/100</f>
        <v>101.16</v>
      </c>
      <c r="I73" s="215">
        <f t="shared" si="51"/>
        <v>889.2399999999999</v>
      </c>
      <c r="J73" s="377">
        <f t="shared" si="52"/>
        <v>2887.2</v>
      </c>
      <c r="K73" s="209">
        <f t="shared" si="53"/>
        <v>3556.9599999999996</v>
      </c>
      <c r="L73" s="181">
        <f t="shared" si="54"/>
        <v>3912.6559999999999</v>
      </c>
      <c r="M73" s="209">
        <f>'ESS Jul 2023'!AZ50</f>
        <v>0</v>
      </c>
      <c r="N73" s="209">
        <f>'ESS Jul 2023'!BA50</f>
        <v>0</v>
      </c>
      <c r="O73" s="209">
        <f>'ESS Jul 2023'!BB50</f>
        <v>5</v>
      </c>
      <c r="P73" s="209">
        <f>'ESS Jul 2023'!BC50</f>
        <v>0</v>
      </c>
      <c r="Q73" s="378" t="str">
        <f t="shared" si="55"/>
        <v>Pay-on-time off bill</v>
      </c>
      <c r="R73" s="378" t="str">
        <f t="shared" si="56"/>
        <v>Exclusive</v>
      </c>
      <c r="S73" s="379">
        <f t="shared" si="57"/>
        <v>3556.9599999999996</v>
      </c>
      <c r="T73" s="209">
        <f t="shared" si="58"/>
        <v>3379.1119999999996</v>
      </c>
      <c r="U73" s="381">
        <f t="shared" si="59"/>
        <v>3912.6559999999999</v>
      </c>
      <c r="V73" s="381">
        <f t="shared" si="60"/>
        <v>3717.0232000000001</v>
      </c>
      <c r="W73" s="468"/>
      <c r="X73" s="468"/>
      <c r="Y73" s="468"/>
      <c r="Z73" s="468"/>
      <c r="AA73" s="468"/>
      <c r="AB73" s="468"/>
      <c r="AC73" s="468"/>
      <c r="AD73" s="468"/>
      <c r="AE73" s="468"/>
      <c r="AF73" s="468"/>
      <c r="AG73" s="468"/>
      <c r="AH73" s="468"/>
      <c r="AI73" s="468"/>
      <c r="AJ73" s="468"/>
      <c r="AK73" s="468"/>
      <c r="AL73" s="468"/>
      <c r="AM73" s="468"/>
      <c r="AN73" s="468"/>
      <c r="AO73" s="468"/>
    </row>
    <row r="74" spans="1:41" x14ac:dyDescent="0.15">
      <c r="A74" s="163" t="str">
        <f>'ESS Jul 2023'!K51</f>
        <v>CovaU</v>
      </c>
      <c r="B74" s="158" t="str">
        <f>'ESS Jul 2023'!L51</f>
        <v>Freedom</v>
      </c>
      <c r="C74" s="215">
        <f>IF('ESS Jul 2023'!BP51=0,91*'ESS Jul 2023'!M51/100,(91*'ESS Jul 2023'!M51/100)+'ESS Jul 2023'!BP51/4)</f>
        <v>141.95999999999998</v>
      </c>
      <c r="D74" s="215">
        <f>IF('ESS Jul 2023'!O51="",$C$55*$C$56*'ESS Jul 2023'!N51/100,IF($C$55*$C$56&gt;='ESS Jul 2023'!P51,('ESS Jul 2023'!P51*'ESS Jul 2023'!N51/100),($C$55*$C$56*'ESS Jul 2023'!N51/100)))</f>
        <v>451.79999999999995</v>
      </c>
      <c r="E74" s="215">
        <f>IF(AND('ESS Jul 2023'!P51&gt;0,'ESS Jul 2023'!R51&gt;0),IF($C$55*$C$56&lt;'ESS Jul 2023'!P51,0,IF($C$55*$C$56&lt;=('ESS Jul 2023'!R51+'ESS Jul 2023'!P51),(($C$55*$C$56-'ESS Jul 2023'!P51)*'ESS Jul 2023'!Q51/100),(('ESS Jul 2023'!R51)*'ESS Jul 2023'!Q51/100))),0)</f>
        <v>0</v>
      </c>
      <c r="F74" s="215">
        <f>IF(AND('ESS Jul 2023'!R51&gt;0,'ESS Jul 2023'!T51&gt;0),IF(($C$55*$C$56&lt;'ESS Jul 2023'!T51),(0),($C$55*$C$56*'ESS Jul 2023'!T51)*'ESS Jul 2023'!U51/100),IF(AND('ESS Jul 2023'!R51&gt;0,'ESS Jul 2023'!T51=""),IF(($C$55*$C$56&lt;'ESS Jul 2023'!R51+'ESS Jul 2023'!P51),(0),(($C$55*$C$56-('ESS Jul 2023'!R51+'ESS Jul 2023'!P51))*'ESS Jul 2023'!S51/100)),IF(AND('ESS Jul 2023'!P51&gt;0,'ESS Jul 2023'!R51=""&gt;0),IF(($C$55*$C$56&lt;'ESS Jul 2023'!P51),(0),($C$55*$C$56-'ESS Jul 2023'!P51)*'ESS Jul 2023'!Q51/100),0)))</f>
        <v>0</v>
      </c>
      <c r="G74" s="215">
        <f>($C$55*$C$57)*'ESS Jul 2023'!AH51/100</f>
        <v>247.86</v>
      </c>
      <c r="H74" s="215">
        <f>($C$55*$C$58)*'ESS Jul 2023'!W51/100</f>
        <v>98.999999999999986</v>
      </c>
      <c r="I74" s="215">
        <f t="shared" si="51"/>
        <v>940.62</v>
      </c>
      <c r="J74" s="377">
        <f t="shared" si="52"/>
        <v>3194.6400000000003</v>
      </c>
      <c r="K74" s="209">
        <f t="shared" si="53"/>
        <v>3762.48</v>
      </c>
      <c r="L74" s="181">
        <f t="shared" si="54"/>
        <v>4138.7280000000001</v>
      </c>
      <c r="M74" s="209">
        <f>'ESS Jul 2023'!AZ51</f>
        <v>0</v>
      </c>
      <c r="N74" s="209">
        <f>'ESS Jul 2023'!BA51</f>
        <v>5</v>
      </c>
      <c r="O74" s="209">
        <f>'ESS Jul 2023'!BB51</f>
        <v>0</v>
      </c>
      <c r="P74" s="209">
        <f>'ESS Jul 2023'!BC51</f>
        <v>0</v>
      </c>
      <c r="Q74" s="378" t="str">
        <f t="shared" si="55"/>
        <v>Guaranteed off usage</v>
      </c>
      <c r="R74" s="378" t="str">
        <f t="shared" si="56"/>
        <v>Exclusive</v>
      </c>
      <c r="S74" s="379">
        <f t="shared" si="57"/>
        <v>3602.748</v>
      </c>
      <c r="T74" s="209">
        <f t="shared" si="58"/>
        <v>3602.748</v>
      </c>
      <c r="U74" s="381">
        <f t="shared" si="59"/>
        <v>3963.0228000000002</v>
      </c>
      <c r="V74" s="381">
        <f t="shared" si="60"/>
        <v>3963.0228000000002</v>
      </c>
      <c r="W74" s="468"/>
      <c r="X74" s="468"/>
      <c r="Y74" s="468"/>
      <c r="Z74" s="468"/>
      <c r="AA74" s="468"/>
      <c r="AB74" s="468"/>
      <c r="AC74" s="468"/>
      <c r="AD74" s="468"/>
      <c r="AE74" s="468"/>
      <c r="AF74" s="468"/>
      <c r="AG74" s="468"/>
      <c r="AH74" s="468"/>
      <c r="AI74" s="468"/>
      <c r="AJ74" s="468"/>
      <c r="AK74" s="468"/>
      <c r="AL74" s="468"/>
      <c r="AM74" s="468"/>
      <c r="AN74" s="468"/>
      <c r="AO74" s="468"/>
    </row>
    <row r="75" spans="1:41" x14ac:dyDescent="0.15">
      <c r="A75" s="163" t="str">
        <f>'ESS Jul 2023'!K52</f>
        <v>Momentum</v>
      </c>
      <c r="B75" s="158" t="str">
        <f>'ESS Jul 2023'!L52</f>
        <v>Suit Yourself</v>
      </c>
      <c r="C75" s="215">
        <f>IF('ESS Jul 2023'!BP52=0,91*'ESS Jul 2023'!M52/100,(91*'ESS Jul 2023'!M52/100)+'ESS Jul 2023'!BP52/4)</f>
        <v>163.34499999999997</v>
      </c>
      <c r="D75" s="215">
        <f>IF('ESS Jul 2023'!O52="",$C$55*$C$56*'ESS Jul 2023'!N52/100,IF($C$55*$C$56&gt;='ESS Jul 2023'!P52,('ESS Jul 2023'!P52*'ESS Jul 2023'!N52/100),($C$55*$C$56*'ESS Jul 2023'!N52/100)))</f>
        <v>405.89999999999992</v>
      </c>
      <c r="E75" s="215">
        <f>IF(AND('ESS Jul 2023'!P52&gt;0,'ESS Jul 2023'!R52&gt;0),IF($C$55*$C$56&lt;'ESS Jul 2023'!P52,0,IF($C$55*$C$56&lt;=('ESS Jul 2023'!R52+'ESS Jul 2023'!P52),(($C$55*$C$56-'ESS Jul 2023'!P52)*'ESS Jul 2023'!Q52/100),(('ESS Jul 2023'!R52)*'ESS Jul 2023'!Q52/100))),0)</f>
        <v>0</v>
      </c>
      <c r="F75" s="215">
        <f>IF(AND('ESS Jul 2023'!R52&gt;0,'ESS Jul 2023'!T52&gt;0),IF(($C$55*$C$56&lt;'ESS Jul 2023'!T52),(0),($C$55*$C$56*'ESS Jul 2023'!T52)*'ESS Jul 2023'!U52/100),IF(AND('ESS Jul 2023'!R52&gt;0,'ESS Jul 2023'!T52=""),IF(($C$55*$C$56&lt;'ESS Jul 2023'!R52+'ESS Jul 2023'!P52),(0),(($C$55*$C$56-('ESS Jul 2023'!R52+'ESS Jul 2023'!P52))*'ESS Jul 2023'!S52/100)),IF(AND('ESS Jul 2023'!P52&gt;0,'ESS Jul 2023'!R52=""&gt;0),IF(($C$55*$C$56&lt;'ESS Jul 2023'!P52),(0),($C$55*$C$56-'ESS Jul 2023'!P52)*'ESS Jul 2023'!Q52/100),0)))</f>
        <v>0</v>
      </c>
      <c r="G75" s="215">
        <f>($C$55*$C$57)*'ESS Jul 2023'!AH52/100</f>
        <v>216.53999999999996</v>
      </c>
      <c r="H75" s="215">
        <f>($C$55*$C$58)*'ESS Jul 2023'!W52/100</f>
        <v>106.56</v>
      </c>
      <c r="I75" s="215">
        <f t="shared" si="51"/>
        <v>892.3449999999998</v>
      </c>
      <c r="J75" s="377">
        <f t="shared" si="52"/>
        <v>2915.9999999999991</v>
      </c>
      <c r="K75" s="209">
        <f t="shared" si="53"/>
        <v>3569.3799999999992</v>
      </c>
      <c r="L75" s="181">
        <f t="shared" si="54"/>
        <v>3926.3179999999993</v>
      </c>
      <c r="M75" s="209">
        <f>'ESS Jul 2023'!AZ52</f>
        <v>0</v>
      </c>
      <c r="N75" s="209">
        <f>'ESS Jul 2023'!BA52</f>
        <v>0</v>
      </c>
      <c r="O75" s="209">
        <f>'ESS Jul 2023'!BB52</f>
        <v>0</v>
      </c>
      <c r="P75" s="209">
        <f>'ESS Jul 2023'!BC52</f>
        <v>0</v>
      </c>
      <c r="Q75" s="378" t="str">
        <f t="shared" si="55"/>
        <v>No discount</v>
      </c>
      <c r="R75" s="378" t="str">
        <f t="shared" si="56"/>
        <v>Exclusive</v>
      </c>
      <c r="S75" s="379">
        <f t="shared" si="57"/>
        <v>3569.3799999999992</v>
      </c>
      <c r="T75" s="209">
        <f t="shared" si="58"/>
        <v>3569.3799999999992</v>
      </c>
      <c r="U75" s="381">
        <f t="shared" si="59"/>
        <v>3926.3179999999993</v>
      </c>
      <c r="V75" s="381">
        <f t="shared" si="60"/>
        <v>3926.3179999999993</v>
      </c>
      <c r="W75" s="468"/>
      <c r="X75" s="468"/>
      <c r="Y75" s="468"/>
      <c r="Z75" s="468"/>
      <c r="AA75" s="468"/>
      <c r="AB75" s="468"/>
      <c r="AC75" s="468"/>
      <c r="AD75" s="468"/>
      <c r="AE75" s="468"/>
      <c r="AF75" s="468"/>
      <c r="AG75" s="468"/>
      <c r="AH75" s="468"/>
      <c r="AI75" s="468"/>
      <c r="AJ75" s="468"/>
      <c r="AK75" s="468"/>
      <c r="AL75" s="468"/>
      <c r="AM75" s="468"/>
      <c r="AN75" s="468"/>
      <c r="AO75" s="468"/>
    </row>
    <row r="76" spans="1:41" x14ac:dyDescent="0.15">
      <c r="A76" s="163" t="str">
        <f>'ESS Jul 2023'!K53</f>
        <v>Nectr</v>
      </c>
      <c r="B76" s="158" t="str">
        <f>'ESS Jul 2023'!L53</f>
        <v>100% Clean</v>
      </c>
      <c r="C76" s="215">
        <f>IF('ESS Jul 2023'!BP53=0,91*'ESS Jul 2023'!M53/100,(91*'ESS Jul 2023'!M53/100)+'ESS Jul 2023'!BP53/4)</f>
        <v>172.89999999999998</v>
      </c>
      <c r="D76" s="215">
        <f>IF('ESS Jul 2023'!O53="",$C$55*$C$56*'ESS Jul 2023'!N53/100,IF($C$55*$C$56&gt;='ESS Jul 2023'!P53,('ESS Jul 2023'!P53*'ESS Jul 2023'!N53/100),($C$55*$C$56*'ESS Jul 2023'!N53/100)))</f>
        <v>431.99999999999994</v>
      </c>
      <c r="E76" s="215">
        <f>IF(AND('ESS Jul 2023'!P53&gt;0,'ESS Jul 2023'!R53&gt;0),IF($C$55*$C$56&lt;'ESS Jul 2023'!P53,0,IF($C$55*$C$56&lt;=('ESS Jul 2023'!R53+'ESS Jul 2023'!P53),(($C$55*$C$56-'ESS Jul 2023'!P53)*'ESS Jul 2023'!Q53/100),(('ESS Jul 2023'!R53)*'ESS Jul 2023'!Q53/100))),0)</f>
        <v>0</v>
      </c>
      <c r="F76" s="215">
        <f>IF(AND('ESS Jul 2023'!R53&gt;0,'ESS Jul 2023'!T53&gt;0),IF(($C$55*$C$56&lt;'ESS Jul 2023'!T53),(0),($C$55*$C$56*'ESS Jul 2023'!T53)*'ESS Jul 2023'!U53/100),IF(AND('ESS Jul 2023'!R53&gt;0,'ESS Jul 2023'!T53=""),IF(($C$55*$C$56&lt;'ESS Jul 2023'!R53+'ESS Jul 2023'!P53),(0),(($C$55*$C$56-('ESS Jul 2023'!R53+'ESS Jul 2023'!P53))*'ESS Jul 2023'!S53/100)),IF(AND('ESS Jul 2023'!P53&gt;0,'ESS Jul 2023'!R53=""&gt;0),IF(($C$55*$C$56&lt;'ESS Jul 2023'!P53),(0),($C$55*$C$56-'ESS Jul 2023'!P53)*'ESS Jul 2023'!Q53/100),0)))</f>
        <v>0</v>
      </c>
      <c r="G76" s="215">
        <f>($C$55*$C$57)*'ESS Jul 2023'!AH53/100</f>
        <v>227.34</v>
      </c>
      <c r="H76" s="215">
        <f>($C$55*$C$58)*'ESS Jul 2023'!W53/100</f>
        <v>97.92</v>
      </c>
      <c r="I76" s="215">
        <f t="shared" si="51"/>
        <v>930.15999999999985</v>
      </c>
      <c r="J76" s="377">
        <f t="shared" si="52"/>
        <v>3029.0399999999995</v>
      </c>
      <c r="K76" s="209">
        <f t="shared" si="53"/>
        <v>3720.6399999999994</v>
      </c>
      <c r="L76" s="181">
        <f t="shared" si="54"/>
        <v>4092.7039999999997</v>
      </c>
      <c r="M76" s="209">
        <f>'ESS Jul 2023'!AZ53</f>
        <v>0</v>
      </c>
      <c r="N76" s="209">
        <f>'ESS Jul 2023'!BA53</f>
        <v>0</v>
      </c>
      <c r="O76" s="209">
        <f>'ESS Jul 2023'!BB53</f>
        <v>0</v>
      </c>
      <c r="P76" s="209">
        <f>'ESS Jul 2023'!BC53</f>
        <v>0</v>
      </c>
      <c r="Q76" s="378" t="str">
        <f t="shared" si="55"/>
        <v>No discount</v>
      </c>
      <c r="R76" s="378" t="str">
        <f t="shared" si="56"/>
        <v>Exclusive</v>
      </c>
      <c r="S76" s="379">
        <f t="shared" si="57"/>
        <v>3720.6399999999994</v>
      </c>
      <c r="T76" s="209">
        <f t="shared" si="58"/>
        <v>3720.6399999999994</v>
      </c>
      <c r="U76" s="381">
        <f t="shared" si="59"/>
        <v>4092.7039999999997</v>
      </c>
      <c r="V76" s="381">
        <f t="shared" si="60"/>
        <v>4092.7039999999997</v>
      </c>
      <c r="W76" s="468"/>
      <c r="X76" s="468"/>
      <c r="Y76" s="468"/>
      <c r="Z76" s="468"/>
      <c r="AA76" s="468"/>
      <c r="AB76" s="468"/>
      <c r="AC76" s="468"/>
      <c r="AD76" s="468"/>
      <c r="AE76" s="468"/>
      <c r="AF76" s="468"/>
      <c r="AG76" s="468"/>
      <c r="AH76" s="468"/>
      <c r="AI76" s="468"/>
      <c r="AJ76" s="468"/>
      <c r="AK76" s="468"/>
      <c r="AL76" s="468"/>
      <c r="AM76" s="468"/>
      <c r="AN76" s="468"/>
      <c r="AO76" s="468"/>
    </row>
    <row r="77" spans="1:41" x14ac:dyDescent="0.15">
      <c r="A77" s="163" t="str">
        <f>'ESS Jul 2023'!K54</f>
        <v>OVO</v>
      </c>
      <c r="B77" s="158" t="str">
        <f>'ESS Jul 2023'!L54</f>
        <v>The One Plan</v>
      </c>
      <c r="C77" s="215">
        <f>IF('ESS Jul 2023'!BP54=0,91*'ESS Jul 2023'!M54/100,(91*'ESS Jul 2023'!M54/100)+'ESS Jul 2023'!BP54/4)</f>
        <v>129.31100000000001</v>
      </c>
      <c r="D77" s="215">
        <f>IF('ESS Jul 2023'!O54="",$C$55*$C$56*'ESS Jul 2023'!N54/100,IF($C$55*$C$56&gt;='ESS Jul 2023'!P54,('ESS Jul 2023'!P54*'ESS Jul 2023'!N54/100),($C$55*$C$56*'ESS Jul 2023'!N54/100)))</f>
        <v>307.06363636363636</v>
      </c>
      <c r="E77" s="215">
        <f>IF(AND('ESS Jul 2023'!P54&gt;0,'ESS Jul 2023'!R54&gt;0),IF($C$55*$C$56&lt;'ESS Jul 2023'!P54,0,IF($C$55*$C$56&lt;=('ESS Jul 2023'!R54+'ESS Jul 2023'!P54),(($C$55*$C$56-'ESS Jul 2023'!P54)*'ESS Jul 2023'!Q54/100),(('ESS Jul 2023'!R54)*'ESS Jul 2023'!Q54/100))),0)</f>
        <v>0</v>
      </c>
      <c r="F77" s="215">
        <f>IF(AND('ESS Jul 2023'!R54&gt;0,'ESS Jul 2023'!T54&gt;0),IF(($C$55*$C$56&lt;'ESS Jul 2023'!T54),(0),($C$55*$C$56*'ESS Jul 2023'!T54)*'ESS Jul 2023'!U54/100),IF(AND('ESS Jul 2023'!R54&gt;0,'ESS Jul 2023'!T54=""),IF(($C$55*$C$56&lt;'ESS Jul 2023'!R54+'ESS Jul 2023'!P54),(0),(($C$55*$C$56-('ESS Jul 2023'!R54+'ESS Jul 2023'!P54))*'ESS Jul 2023'!S54/100)),IF(AND('ESS Jul 2023'!P54&gt;0,'ESS Jul 2023'!R54=""&gt;0),IF(($C$55*$C$56&lt;'ESS Jul 2023'!P54),(0),($C$55*$C$56-'ESS Jul 2023'!P54)*'ESS Jul 2023'!Q54/100),0)))</f>
        <v>0</v>
      </c>
      <c r="G77" s="215">
        <f>($C$55*$C$57)*'ESS Jul 2023'!AH54/100</f>
        <v>171.67090909090905</v>
      </c>
      <c r="H77" s="215">
        <f>($C$55*$C$58)*'ESS Jul 2023'!W54/100</f>
        <v>85.189090909090922</v>
      </c>
      <c r="I77" s="215">
        <f t="shared" si="51"/>
        <v>693.23463636363635</v>
      </c>
      <c r="J77" s="377">
        <f t="shared" si="52"/>
        <v>2255.6945454545453</v>
      </c>
      <c r="K77" s="209">
        <f t="shared" si="53"/>
        <v>2772.9385454545454</v>
      </c>
      <c r="L77" s="181">
        <f t="shared" si="54"/>
        <v>3050.2324000000003</v>
      </c>
      <c r="M77" s="209">
        <f>'ESS Jul 2023'!AZ54</f>
        <v>0</v>
      </c>
      <c r="N77" s="209">
        <f>'ESS Jul 2023'!BA54</f>
        <v>0</v>
      </c>
      <c r="O77" s="209">
        <f>'ESS Jul 2023'!BB54</f>
        <v>0</v>
      </c>
      <c r="P77" s="209">
        <f>'ESS Jul 2023'!BC54</f>
        <v>0</v>
      </c>
      <c r="Q77" s="378" t="str">
        <f t="shared" si="55"/>
        <v>No discount</v>
      </c>
      <c r="R77" s="378" t="str">
        <f t="shared" si="56"/>
        <v>Exclusive</v>
      </c>
      <c r="S77" s="379">
        <f t="shared" si="57"/>
        <v>2772.9385454545454</v>
      </c>
      <c r="T77" s="209">
        <f t="shared" si="58"/>
        <v>2772.9385454545454</v>
      </c>
      <c r="U77" s="381">
        <f t="shared" si="59"/>
        <v>3050.2324000000003</v>
      </c>
      <c r="V77" s="381">
        <f t="shared" si="60"/>
        <v>3050.2324000000003</v>
      </c>
      <c r="W77" s="468"/>
      <c r="X77" s="468"/>
      <c r="Y77" s="468"/>
      <c r="Z77" s="468"/>
      <c r="AA77" s="468"/>
      <c r="AB77" s="468"/>
      <c r="AC77" s="468"/>
      <c r="AD77" s="468"/>
      <c r="AE77" s="468"/>
      <c r="AF77" s="468"/>
      <c r="AG77" s="468"/>
      <c r="AH77" s="468"/>
      <c r="AI77" s="468"/>
      <c r="AJ77" s="468"/>
      <c r="AK77" s="468"/>
      <c r="AL77" s="468"/>
      <c r="AM77" s="468"/>
      <c r="AN77" s="468"/>
      <c r="AO77" s="468"/>
    </row>
    <row r="78" spans="1:41" customFormat="1" x14ac:dyDescent="0.15">
      <c r="A78" s="467"/>
      <c r="B78" s="467"/>
      <c r="C78" s="467"/>
      <c r="D78" s="467"/>
      <c r="E78" s="467"/>
      <c r="F78" s="467"/>
      <c r="G78" s="467"/>
      <c r="H78" s="467"/>
      <c r="I78" s="467"/>
      <c r="J78" s="467"/>
      <c r="K78" s="467"/>
      <c r="L78" s="467"/>
      <c r="M78" s="467"/>
      <c r="N78" s="467"/>
      <c r="O78" s="467"/>
      <c r="P78" s="467"/>
      <c r="Q78" s="467"/>
      <c r="R78" s="467"/>
      <c r="S78" s="467"/>
      <c r="T78" s="467"/>
      <c r="U78" s="467"/>
      <c r="V78" s="467"/>
      <c r="W78" s="468"/>
      <c r="X78" s="468"/>
      <c r="Y78" s="468"/>
      <c r="Z78" s="468"/>
      <c r="AA78" s="468"/>
      <c r="AB78" s="468"/>
      <c r="AC78" s="468"/>
      <c r="AD78" s="468"/>
      <c r="AE78" s="468"/>
      <c r="AF78" s="468"/>
      <c r="AG78" s="468"/>
      <c r="AH78" s="468"/>
      <c r="AI78" s="468"/>
      <c r="AJ78" s="468"/>
      <c r="AK78" s="468"/>
      <c r="AL78" s="468"/>
      <c r="AM78" s="468"/>
      <c r="AN78" s="468"/>
      <c r="AO78" s="468"/>
    </row>
    <row r="79" spans="1:41" customFormat="1" x14ac:dyDescent="0.15">
      <c r="A79" s="467"/>
      <c r="B79" s="467"/>
      <c r="C79" s="467"/>
      <c r="D79" s="467"/>
      <c r="E79" s="467"/>
      <c r="F79" s="467"/>
      <c r="G79" s="467"/>
      <c r="H79" s="467"/>
      <c r="I79" s="467"/>
      <c r="J79" s="467"/>
      <c r="K79" s="467"/>
      <c r="L79" s="467"/>
      <c r="M79" s="467"/>
      <c r="N79" s="467"/>
      <c r="O79" s="467"/>
      <c r="P79" s="467"/>
      <c r="Q79" s="467"/>
      <c r="R79" s="467"/>
      <c r="S79" s="467"/>
      <c r="T79" s="467"/>
      <c r="U79" s="467"/>
      <c r="V79" s="467"/>
      <c r="W79" s="468"/>
      <c r="X79" s="468"/>
      <c r="Y79" s="468"/>
      <c r="Z79" s="468"/>
      <c r="AA79" s="468"/>
      <c r="AB79" s="468"/>
      <c r="AC79" s="468"/>
      <c r="AD79" s="468"/>
      <c r="AE79" s="468"/>
      <c r="AF79" s="468"/>
      <c r="AG79" s="468"/>
      <c r="AH79" s="468"/>
      <c r="AI79" s="468"/>
      <c r="AJ79" s="468"/>
      <c r="AK79" s="468"/>
      <c r="AL79" s="468"/>
      <c r="AM79" s="468"/>
      <c r="AN79" s="468"/>
      <c r="AO79" s="468"/>
    </row>
    <row r="80" spans="1:41" customFormat="1" x14ac:dyDescent="0.15">
      <c r="A80" s="467"/>
      <c r="B80" s="467"/>
      <c r="C80" s="467"/>
      <c r="D80" s="467"/>
      <c r="E80" s="467"/>
      <c r="F80" s="467"/>
      <c r="G80" s="467"/>
      <c r="H80" s="467"/>
      <c r="I80" s="467"/>
      <c r="J80" s="467"/>
      <c r="K80" s="467"/>
      <c r="L80" s="467"/>
      <c r="M80" s="467"/>
      <c r="N80" s="467"/>
      <c r="O80" s="467"/>
      <c r="P80" s="467"/>
      <c r="Q80" s="467"/>
      <c r="R80" s="467"/>
      <c r="S80" s="467"/>
      <c r="T80" s="467"/>
      <c r="U80" s="467"/>
      <c r="V80" s="467"/>
      <c r="W80" s="468"/>
      <c r="X80" s="468"/>
      <c r="Y80" s="468"/>
      <c r="Z80" s="468"/>
      <c r="AA80" s="468"/>
      <c r="AB80" s="468"/>
      <c r="AC80" s="468"/>
      <c r="AD80" s="468"/>
      <c r="AE80" s="468"/>
      <c r="AF80" s="468"/>
      <c r="AG80" s="468"/>
      <c r="AH80" s="468"/>
      <c r="AI80" s="468"/>
      <c r="AJ80" s="468"/>
      <c r="AK80" s="468"/>
      <c r="AL80" s="468"/>
      <c r="AM80" s="468"/>
      <c r="AN80" s="468"/>
      <c r="AO80" s="468"/>
    </row>
    <row r="81" spans="1:41" customFormat="1" x14ac:dyDescent="0.15">
      <c r="A81" s="467"/>
      <c r="B81" s="467"/>
      <c r="C81" s="467"/>
      <c r="D81" s="467"/>
      <c r="E81" s="467"/>
      <c r="F81" s="467"/>
      <c r="G81" s="467"/>
      <c r="H81" s="467"/>
      <c r="I81" s="467"/>
      <c r="J81" s="467"/>
      <c r="K81" s="467"/>
      <c r="L81" s="467"/>
      <c r="M81" s="467"/>
      <c r="N81" s="467"/>
      <c r="O81" s="467"/>
      <c r="P81" s="467"/>
      <c r="Q81" s="467"/>
      <c r="R81" s="467"/>
      <c r="S81" s="467"/>
      <c r="T81" s="467"/>
      <c r="U81" s="467"/>
      <c r="V81" s="467"/>
      <c r="W81" s="468"/>
      <c r="X81" s="468"/>
      <c r="Y81" s="468"/>
      <c r="Z81" s="468"/>
      <c r="AA81" s="468"/>
      <c r="AB81" s="468"/>
      <c r="AC81" s="468"/>
      <c r="AD81" s="468"/>
      <c r="AE81" s="468"/>
      <c r="AF81" s="468"/>
      <c r="AG81" s="468"/>
      <c r="AH81" s="468"/>
      <c r="AI81" s="468"/>
      <c r="AJ81" s="468"/>
      <c r="AK81" s="468"/>
      <c r="AL81" s="468"/>
      <c r="AM81" s="468"/>
      <c r="AN81" s="468"/>
      <c r="AO81" s="468"/>
    </row>
    <row r="82" spans="1:41" customFormat="1" x14ac:dyDescent="0.15">
      <c r="A82" s="467"/>
      <c r="B82" s="467"/>
      <c r="C82" s="467"/>
      <c r="D82" s="467"/>
      <c r="E82" s="467"/>
      <c r="F82" s="467"/>
      <c r="G82" s="467"/>
      <c r="H82" s="467"/>
      <c r="I82" s="467"/>
      <c r="J82" s="467"/>
      <c r="K82" s="467"/>
      <c r="L82" s="467"/>
      <c r="M82" s="467"/>
      <c r="N82" s="467"/>
      <c r="O82" s="467"/>
      <c r="P82" s="467"/>
      <c r="Q82" s="467"/>
      <c r="R82" s="467"/>
      <c r="S82" s="467"/>
      <c r="T82" s="467"/>
      <c r="U82" s="467"/>
      <c r="V82" s="467"/>
      <c r="W82" s="468"/>
      <c r="X82" s="468"/>
      <c r="Y82" s="468"/>
      <c r="Z82" s="468"/>
      <c r="AA82" s="468"/>
      <c r="AB82" s="468"/>
      <c r="AC82" s="468"/>
      <c r="AD82" s="468"/>
      <c r="AE82" s="468"/>
      <c r="AF82" s="468"/>
      <c r="AG82" s="468"/>
      <c r="AH82" s="468"/>
      <c r="AI82" s="468"/>
      <c r="AJ82" s="468"/>
      <c r="AK82" s="468"/>
      <c r="AL82" s="468"/>
      <c r="AM82" s="468"/>
      <c r="AN82" s="468"/>
      <c r="AO82" s="468"/>
    </row>
    <row r="83" spans="1:41" customFormat="1" x14ac:dyDescent="0.15">
      <c r="A83" s="467"/>
      <c r="B83" s="467"/>
      <c r="C83" s="467"/>
      <c r="D83" s="467"/>
      <c r="E83" s="467"/>
      <c r="F83" s="467"/>
      <c r="G83" s="467"/>
      <c r="H83" s="467"/>
      <c r="I83" s="467"/>
      <c r="J83" s="467"/>
      <c r="K83" s="467"/>
      <c r="L83" s="467"/>
      <c r="M83" s="467"/>
      <c r="N83" s="467"/>
      <c r="O83" s="467"/>
      <c r="P83" s="467"/>
      <c r="Q83" s="467"/>
      <c r="R83" s="467"/>
      <c r="S83" s="467"/>
      <c r="T83" s="467"/>
      <c r="U83" s="467"/>
      <c r="V83" s="467"/>
      <c r="W83" s="468"/>
      <c r="X83" s="468"/>
      <c r="Y83" s="468"/>
      <c r="Z83" s="468"/>
      <c r="AA83" s="468"/>
      <c r="AB83" s="468"/>
      <c r="AC83" s="468"/>
      <c r="AD83" s="468"/>
      <c r="AE83" s="468"/>
      <c r="AF83" s="468"/>
      <c r="AG83" s="468"/>
      <c r="AH83" s="468"/>
      <c r="AI83" s="468"/>
      <c r="AJ83" s="468"/>
      <c r="AK83" s="468"/>
      <c r="AL83" s="468"/>
      <c r="AM83" s="468"/>
      <c r="AN83" s="468"/>
      <c r="AO83" s="468"/>
    </row>
    <row r="84" spans="1:41" customFormat="1" x14ac:dyDescent="0.15">
      <c r="A84" s="467"/>
      <c r="B84" s="467"/>
      <c r="C84" s="467"/>
      <c r="D84" s="467"/>
      <c r="E84" s="467"/>
      <c r="F84" s="467"/>
      <c r="G84" s="467"/>
      <c r="H84" s="467"/>
      <c r="I84" s="467"/>
      <c r="J84" s="467"/>
      <c r="K84" s="467"/>
      <c r="L84" s="467"/>
      <c r="M84" s="467"/>
      <c r="N84" s="467"/>
      <c r="O84" s="467"/>
      <c r="P84" s="467"/>
      <c r="Q84" s="467"/>
      <c r="R84" s="467"/>
      <c r="S84" s="467"/>
      <c r="T84" s="467"/>
      <c r="U84" s="467"/>
      <c r="V84" s="467"/>
      <c r="W84" s="468"/>
      <c r="X84" s="468"/>
      <c r="Y84" s="468"/>
      <c r="Z84" s="468"/>
      <c r="AA84" s="468"/>
      <c r="AB84" s="468"/>
      <c r="AC84" s="468"/>
      <c r="AD84" s="468"/>
      <c r="AE84" s="468"/>
      <c r="AF84" s="468"/>
      <c r="AG84" s="468"/>
      <c r="AH84" s="468"/>
      <c r="AI84" s="468"/>
      <c r="AJ84" s="468"/>
      <c r="AK84" s="468"/>
      <c r="AL84" s="468"/>
      <c r="AM84" s="468"/>
      <c r="AN84" s="468"/>
      <c r="AO84" s="468"/>
    </row>
    <row r="85" spans="1:41" customFormat="1" x14ac:dyDescent="0.15">
      <c r="A85" s="467"/>
      <c r="B85" s="467"/>
      <c r="C85" s="467"/>
      <c r="D85" s="467"/>
      <c r="E85" s="467"/>
      <c r="F85" s="467"/>
      <c r="G85" s="467"/>
      <c r="H85" s="467"/>
      <c r="I85" s="467"/>
      <c r="J85" s="467"/>
      <c r="K85" s="467"/>
      <c r="L85" s="467"/>
      <c r="M85" s="467"/>
      <c r="N85" s="467"/>
      <c r="O85" s="467"/>
      <c r="P85" s="467"/>
      <c r="Q85" s="467"/>
      <c r="R85" s="467"/>
      <c r="S85" s="467"/>
      <c r="T85" s="467"/>
      <c r="U85" s="467"/>
      <c r="V85" s="467"/>
      <c r="W85" s="468"/>
      <c r="X85" s="468"/>
      <c r="Y85" s="468"/>
      <c r="Z85" s="468"/>
      <c r="AA85" s="468"/>
      <c r="AB85" s="468"/>
      <c r="AC85" s="468"/>
      <c r="AD85" s="468"/>
      <c r="AE85" s="468"/>
      <c r="AF85" s="468"/>
      <c r="AG85" s="468"/>
      <c r="AH85" s="468"/>
      <c r="AI85" s="468"/>
      <c r="AJ85" s="468"/>
      <c r="AK85" s="468"/>
      <c r="AL85" s="468"/>
      <c r="AM85" s="468"/>
      <c r="AN85" s="468"/>
      <c r="AO85" s="468"/>
    </row>
    <row r="86" spans="1:41" customFormat="1" x14ac:dyDescent="0.15">
      <c r="A86" s="467"/>
      <c r="B86" s="467"/>
      <c r="C86" s="467"/>
      <c r="D86" s="467"/>
      <c r="E86" s="467"/>
      <c r="F86" s="467"/>
      <c r="G86" s="467"/>
      <c r="H86" s="467"/>
      <c r="I86" s="467"/>
      <c r="J86" s="467"/>
      <c r="K86" s="467"/>
      <c r="L86" s="467"/>
      <c r="M86" s="467"/>
      <c r="N86" s="467"/>
      <c r="O86" s="467"/>
      <c r="P86" s="467"/>
      <c r="Q86" s="467"/>
      <c r="R86" s="467"/>
      <c r="S86" s="467"/>
      <c r="T86" s="467"/>
      <c r="U86" s="467"/>
      <c r="V86" s="467"/>
      <c r="W86" s="468"/>
      <c r="X86" s="468"/>
      <c r="Y86" s="468"/>
      <c r="Z86" s="468"/>
      <c r="AA86" s="468"/>
      <c r="AB86" s="468"/>
      <c r="AC86" s="468"/>
      <c r="AD86" s="468"/>
      <c r="AE86" s="468"/>
      <c r="AF86" s="468"/>
      <c r="AG86" s="468"/>
      <c r="AH86" s="468"/>
      <c r="AI86" s="468"/>
      <c r="AJ86" s="468"/>
      <c r="AK86" s="468"/>
      <c r="AL86" s="468"/>
      <c r="AM86" s="468"/>
      <c r="AN86" s="468"/>
      <c r="AO86" s="468"/>
    </row>
    <row r="87" spans="1:41" customFormat="1" x14ac:dyDescent="0.15">
      <c r="A87" s="467"/>
      <c r="B87" s="467"/>
      <c r="C87" s="467"/>
      <c r="D87" s="467"/>
      <c r="E87" s="467"/>
      <c r="F87" s="467"/>
      <c r="G87" s="467"/>
      <c r="H87" s="467"/>
      <c r="I87" s="467"/>
      <c r="J87" s="467"/>
      <c r="K87" s="467"/>
      <c r="L87" s="467"/>
      <c r="M87" s="467"/>
      <c r="N87" s="467"/>
      <c r="O87" s="467"/>
      <c r="P87" s="467"/>
      <c r="Q87" s="467"/>
      <c r="R87" s="467"/>
      <c r="S87" s="467"/>
      <c r="T87" s="467"/>
      <c r="U87" s="467"/>
      <c r="V87" s="467"/>
      <c r="W87" s="468"/>
      <c r="X87" s="468"/>
      <c r="Y87" s="468"/>
      <c r="Z87" s="468"/>
      <c r="AA87" s="468"/>
      <c r="AB87" s="468"/>
      <c r="AC87" s="468"/>
      <c r="AD87" s="468"/>
      <c r="AE87" s="468"/>
      <c r="AF87" s="468"/>
      <c r="AG87" s="468"/>
      <c r="AH87" s="468"/>
      <c r="AI87" s="468"/>
      <c r="AJ87" s="468"/>
      <c r="AK87" s="468"/>
      <c r="AL87" s="468"/>
      <c r="AM87" s="468"/>
      <c r="AN87" s="468"/>
      <c r="AO87" s="468"/>
    </row>
    <row r="88" spans="1:41" customFormat="1" x14ac:dyDescent="0.15">
      <c r="A88" s="467"/>
      <c r="B88" s="467"/>
      <c r="C88" s="467"/>
      <c r="D88" s="467"/>
      <c r="E88" s="467"/>
      <c r="F88" s="467"/>
      <c r="G88" s="467"/>
      <c r="H88" s="467"/>
      <c r="I88" s="467"/>
      <c r="J88" s="467"/>
      <c r="K88" s="467"/>
      <c r="L88" s="467"/>
      <c r="M88" s="467"/>
      <c r="N88" s="467"/>
      <c r="O88" s="467"/>
      <c r="P88" s="467"/>
      <c r="Q88" s="467"/>
      <c r="R88" s="467"/>
      <c r="S88" s="467"/>
      <c r="T88" s="467"/>
      <c r="U88" s="467"/>
      <c r="V88" s="467"/>
      <c r="W88" s="468"/>
      <c r="X88" s="468"/>
      <c r="Y88" s="468"/>
      <c r="Z88" s="468"/>
      <c r="AA88" s="468"/>
      <c r="AB88" s="468"/>
      <c r="AC88" s="468"/>
      <c r="AD88" s="468"/>
      <c r="AE88" s="468"/>
      <c r="AF88" s="468"/>
      <c r="AG88" s="468"/>
      <c r="AH88" s="468"/>
      <c r="AI88" s="468"/>
      <c r="AJ88" s="468"/>
      <c r="AK88" s="468"/>
      <c r="AL88" s="468"/>
      <c r="AM88" s="468"/>
      <c r="AN88" s="468"/>
      <c r="AO88" s="468"/>
    </row>
    <row r="89" spans="1:41" customFormat="1" x14ac:dyDescent="0.15">
      <c r="A89" s="467"/>
      <c r="B89" s="467"/>
      <c r="C89" s="467"/>
      <c r="D89" s="467"/>
      <c r="E89" s="467"/>
      <c r="F89" s="467"/>
      <c r="G89" s="467"/>
      <c r="H89" s="467"/>
      <c r="I89" s="467"/>
      <c r="J89" s="467"/>
      <c r="K89" s="467"/>
      <c r="L89" s="467"/>
      <c r="M89" s="467"/>
      <c r="N89" s="467"/>
      <c r="O89" s="467"/>
      <c r="P89" s="467"/>
      <c r="Q89" s="467"/>
      <c r="R89" s="467"/>
      <c r="S89" s="467"/>
      <c r="T89" s="467"/>
      <c r="U89" s="467"/>
      <c r="V89" s="467"/>
      <c r="W89" s="468"/>
      <c r="X89" s="468"/>
      <c r="Y89" s="468"/>
      <c r="Z89" s="468"/>
      <c r="AA89" s="468"/>
      <c r="AB89" s="468"/>
      <c r="AC89" s="468"/>
      <c r="AD89" s="468"/>
      <c r="AE89" s="468"/>
      <c r="AF89" s="468"/>
      <c r="AG89" s="468"/>
      <c r="AH89" s="468"/>
      <c r="AI89" s="468"/>
      <c r="AJ89" s="468"/>
      <c r="AK89" s="468"/>
      <c r="AL89" s="468"/>
      <c r="AM89" s="468"/>
      <c r="AN89" s="468"/>
      <c r="AO89" s="468"/>
    </row>
    <row r="90" spans="1:41" customFormat="1" x14ac:dyDescent="0.15">
      <c r="A90" s="467"/>
      <c r="B90" s="467"/>
      <c r="C90" s="467"/>
      <c r="D90" s="467"/>
      <c r="E90" s="467"/>
      <c r="F90" s="467"/>
      <c r="G90" s="467"/>
      <c r="H90" s="467"/>
      <c r="I90" s="467"/>
      <c r="J90" s="467"/>
      <c r="K90" s="467"/>
      <c r="L90" s="467"/>
      <c r="M90" s="467"/>
      <c r="N90" s="467"/>
      <c r="O90" s="467"/>
      <c r="P90" s="467"/>
      <c r="Q90" s="467"/>
      <c r="R90" s="467"/>
      <c r="S90" s="467"/>
      <c r="T90" s="467"/>
      <c r="U90" s="467"/>
      <c r="V90" s="467"/>
      <c r="W90" s="468"/>
      <c r="X90" s="468"/>
      <c r="Y90" s="468"/>
      <c r="Z90" s="468"/>
      <c r="AA90" s="468"/>
      <c r="AB90" s="468"/>
      <c r="AC90" s="468"/>
      <c r="AD90" s="468"/>
      <c r="AE90" s="468"/>
      <c r="AF90" s="468"/>
      <c r="AG90" s="468"/>
      <c r="AH90" s="468"/>
      <c r="AI90" s="468"/>
      <c r="AJ90" s="468"/>
      <c r="AK90" s="468"/>
      <c r="AL90" s="468"/>
      <c r="AM90" s="468"/>
      <c r="AN90" s="468"/>
      <c r="AO90" s="468"/>
    </row>
    <row r="91" spans="1:41" customFormat="1" x14ac:dyDescent="0.15">
      <c r="A91" s="467"/>
      <c r="B91" s="467"/>
      <c r="C91" s="467"/>
      <c r="D91" s="467"/>
      <c r="E91" s="467"/>
      <c r="F91" s="467"/>
      <c r="G91" s="467"/>
      <c r="H91" s="467"/>
      <c r="I91" s="467"/>
      <c r="J91" s="467"/>
      <c r="K91" s="467"/>
      <c r="L91" s="467"/>
      <c r="M91" s="467"/>
      <c r="N91" s="467"/>
      <c r="O91" s="467"/>
      <c r="P91" s="467"/>
      <c r="Q91" s="467"/>
      <c r="R91" s="467"/>
      <c r="S91" s="467"/>
      <c r="T91" s="467"/>
      <c r="U91" s="467"/>
      <c r="V91" s="467"/>
      <c r="W91" s="468"/>
      <c r="X91" s="468"/>
      <c r="Y91" s="468"/>
      <c r="Z91" s="468"/>
      <c r="AA91" s="468"/>
      <c r="AB91" s="468"/>
      <c r="AC91" s="468"/>
      <c r="AD91" s="468"/>
      <c r="AE91" s="468"/>
      <c r="AF91" s="468"/>
      <c r="AG91" s="468"/>
      <c r="AH91" s="468"/>
      <c r="AI91" s="468"/>
      <c r="AJ91" s="468"/>
      <c r="AK91" s="468"/>
      <c r="AL91" s="468"/>
      <c r="AM91" s="468"/>
      <c r="AN91" s="468"/>
      <c r="AO91" s="468"/>
    </row>
    <row r="92" spans="1:41" customFormat="1" x14ac:dyDescent="0.15">
      <c r="A92" s="467"/>
      <c r="B92" s="467"/>
      <c r="C92" s="467"/>
      <c r="D92" s="467"/>
      <c r="E92" s="467"/>
      <c r="F92" s="467"/>
      <c r="G92" s="467"/>
      <c r="H92" s="467"/>
      <c r="I92" s="467"/>
      <c r="J92" s="467"/>
      <c r="K92" s="467"/>
      <c r="L92" s="467"/>
      <c r="M92" s="467"/>
      <c r="N92" s="467"/>
      <c r="O92" s="467"/>
      <c r="P92" s="467"/>
      <c r="Q92" s="467"/>
      <c r="R92" s="467"/>
      <c r="S92" s="467"/>
      <c r="T92" s="467"/>
      <c r="U92" s="467"/>
      <c r="V92" s="467"/>
      <c r="W92" s="468"/>
      <c r="X92" s="468"/>
      <c r="Y92" s="468"/>
      <c r="Z92" s="468"/>
      <c r="AA92" s="468"/>
      <c r="AB92" s="468"/>
      <c r="AC92" s="468"/>
      <c r="AD92" s="468"/>
      <c r="AE92" s="468"/>
      <c r="AF92" s="468"/>
      <c r="AG92" s="468"/>
      <c r="AH92" s="468"/>
      <c r="AI92" s="468"/>
      <c r="AJ92" s="468"/>
      <c r="AK92" s="468"/>
      <c r="AL92" s="468"/>
      <c r="AM92" s="468"/>
      <c r="AN92" s="468"/>
      <c r="AO92" s="468"/>
    </row>
    <row r="93" spans="1:41" customFormat="1" x14ac:dyDescent="0.15">
      <c r="A93" s="467"/>
      <c r="B93" s="467"/>
      <c r="C93" s="467"/>
      <c r="D93" s="467"/>
      <c r="E93" s="467"/>
      <c r="F93" s="467"/>
      <c r="G93" s="467"/>
      <c r="H93" s="467"/>
      <c r="I93" s="467"/>
      <c r="J93" s="467"/>
      <c r="K93" s="467"/>
      <c r="L93" s="467"/>
      <c r="M93" s="467"/>
      <c r="N93" s="467"/>
      <c r="O93" s="467"/>
      <c r="P93" s="467"/>
      <c r="Q93" s="467"/>
      <c r="R93" s="467"/>
      <c r="S93" s="467"/>
      <c r="T93" s="467"/>
      <c r="U93" s="467"/>
      <c r="V93" s="467"/>
      <c r="W93" s="468"/>
      <c r="X93" s="468"/>
      <c r="Y93" s="468"/>
      <c r="Z93" s="468"/>
      <c r="AA93" s="468"/>
      <c r="AB93" s="468"/>
      <c r="AC93" s="468"/>
      <c r="AD93" s="468"/>
      <c r="AE93" s="468"/>
      <c r="AF93" s="468"/>
      <c r="AG93" s="468"/>
      <c r="AH93" s="468"/>
      <c r="AI93" s="468"/>
      <c r="AJ93" s="468"/>
      <c r="AK93" s="468"/>
      <c r="AL93" s="468"/>
      <c r="AM93" s="468"/>
      <c r="AN93" s="468"/>
      <c r="AO93" s="468"/>
    </row>
    <row r="94" spans="1:41" customFormat="1" x14ac:dyDescent="0.15">
      <c r="A94" s="467"/>
      <c r="B94" s="467"/>
      <c r="C94" s="467"/>
      <c r="D94" s="467"/>
      <c r="E94" s="467"/>
      <c r="F94" s="467"/>
      <c r="G94" s="467"/>
      <c r="H94" s="467"/>
      <c r="I94" s="467"/>
      <c r="J94" s="467"/>
      <c r="K94" s="467"/>
      <c r="L94" s="467"/>
      <c r="M94" s="467"/>
      <c r="N94" s="467"/>
      <c r="O94" s="467"/>
      <c r="P94" s="467"/>
      <c r="Q94" s="467"/>
      <c r="R94" s="467"/>
      <c r="S94" s="467"/>
      <c r="T94" s="467"/>
      <c r="U94" s="467"/>
      <c r="V94" s="467"/>
      <c r="W94" s="468"/>
      <c r="X94" s="468"/>
      <c r="Y94" s="468"/>
      <c r="Z94" s="468"/>
      <c r="AA94" s="468"/>
      <c r="AB94" s="468"/>
      <c r="AC94" s="468"/>
      <c r="AD94" s="468"/>
      <c r="AE94" s="468"/>
      <c r="AF94" s="468"/>
      <c r="AG94" s="468"/>
      <c r="AH94" s="468"/>
      <c r="AI94" s="468"/>
      <c r="AJ94" s="468"/>
      <c r="AK94" s="468"/>
      <c r="AL94" s="468"/>
      <c r="AM94" s="468"/>
      <c r="AN94" s="468"/>
      <c r="AO94" s="468"/>
    </row>
    <row r="95" spans="1:41" customFormat="1" x14ac:dyDescent="0.15">
      <c r="A95" s="467"/>
      <c r="B95" s="467"/>
      <c r="C95" s="467"/>
      <c r="D95" s="467"/>
      <c r="E95" s="467"/>
      <c r="F95" s="467"/>
      <c r="G95" s="467"/>
      <c r="H95" s="467"/>
      <c r="I95" s="467"/>
      <c r="J95" s="467"/>
      <c r="K95" s="467"/>
      <c r="L95" s="467"/>
      <c r="M95" s="467"/>
      <c r="N95" s="467"/>
      <c r="O95" s="467"/>
      <c r="P95" s="467"/>
      <c r="Q95" s="467"/>
      <c r="R95" s="467"/>
      <c r="S95" s="467"/>
      <c r="T95" s="467"/>
      <c r="U95" s="467"/>
      <c r="V95" s="467"/>
      <c r="W95" s="468"/>
      <c r="X95" s="468"/>
      <c r="Y95" s="468"/>
      <c r="Z95" s="468"/>
      <c r="AA95" s="468"/>
      <c r="AB95" s="468"/>
      <c r="AC95" s="468"/>
      <c r="AD95" s="468"/>
      <c r="AE95" s="468"/>
      <c r="AF95" s="468"/>
      <c r="AG95" s="468"/>
      <c r="AH95" s="468"/>
      <c r="AI95" s="468"/>
      <c r="AJ95" s="468"/>
      <c r="AK95" s="468"/>
      <c r="AL95" s="468"/>
      <c r="AM95" s="468"/>
      <c r="AN95" s="468"/>
      <c r="AO95" s="468"/>
    </row>
    <row r="96" spans="1:41" customFormat="1" x14ac:dyDescent="0.15">
      <c r="A96" s="467"/>
      <c r="B96" s="467"/>
      <c r="C96" s="467"/>
      <c r="D96" s="467"/>
      <c r="E96" s="467"/>
      <c r="F96" s="467"/>
      <c r="G96" s="467"/>
      <c r="H96" s="467"/>
      <c r="I96" s="467"/>
      <c r="J96" s="467"/>
      <c r="K96" s="467"/>
      <c r="L96" s="467"/>
      <c r="M96" s="467"/>
      <c r="N96" s="467"/>
      <c r="O96" s="467"/>
      <c r="P96" s="467"/>
      <c r="Q96" s="467"/>
      <c r="R96" s="467"/>
      <c r="S96" s="467"/>
      <c r="T96" s="467"/>
      <c r="U96" s="467"/>
      <c r="V96" s="467"/>
      <c r="W96" s="468"/>
      <c r="X96" s="468"/>
      <c r="Y96" s="468"/>
      <c r="Z96" s="468"/>
      <c r="AA96" s="468"/>
      <c r="AB96" s="468"/>
      <c r="AC96" s="468"/>
      <c r="AD96" s="468"/>
      <c r="AE96" s="468"/>
      <c r="AF96" s="468"/>
      <c r="AG96" s="468"/>
      <c r="AH96" s="468"/>
      <c r="AI96" s="468"/>
      <c r="AJ96" s="468"/>
      <c r="AK96" s="468"/>
      <c r="AL96" s="468"/>
      <c r="AM96" s="468"/>
      <c r="AN96" s="468"/>
      <c r="AO96" s="468"/>
    </row>
    <row r="97" spans="1:41" customFormat="1" x14ac:dyDescent="0.15">
      <c r="A97" s="467"/>
      <c r="B97" s="467"/>
      <c r="C97" s="467"/>
      <c r="D97" s="467"/>
      <c r="E97" s="467"/>
      <c r="F97" s="467"/>
      <c r="G97" s="467"/>
      <c r="H97" s="467"/>
      <c r="I97" s="467"/>
      <c r="J97" s="467"/>
      <c r="K97" s="467"/>
      <c r="L97" s="467"/>
      <c r="M97" s="467"/>
      <c r="N97" s="467"/>
      <c r="O97" s="467"/>
      <c r="P97" s="467"/>
      <c r="Q97" s="467"/>
      <c r="R97" s="467"/>
      <c r="S97" s="467"/>
      <c r="T97" s="467"/>
      <c r="U97" s="467"/>
      <c r="V97" s="467"/>
      <c r="W97" s="468"/>
      <c r="X97" s="468"/>
      <c r="Y97" s="468"/>
      <c r="Z97" s="468"/>
      <c r="AA97" s="468"/>
      <c r="AB97" s="468"/>
      <c r="AC97" s="468"/>
      <c r="AD97" s="468"/>
      <c r="AE97" s="468"/>
      <c r="AF97" s="468"/>
      <c r="AG97" s="468"/>
      <c r="AH97" s="468"/>
      <c r="AI97" s="468"/>
      <c r="AJ97" s="468"/>
      <c r="AK97" s="468"/>
      <c r="AL97" s="468"/>
      <c r="AM97" s="468"/>
      <c r="AN97" s="468"/>
      <c r="AO97" s="468"/>
    </row>
    <row r="98" spans="1:41" customFormat="1" x14ac:dyDescent="0.15">
      <c r="A98" s="467"/>
      <c r="B98" s="467"/>
      <c r="C98" s="467"/>
      <c r="D98" s="467"/>
      <c r="E98" s="467"/>
      <c r="F98" s="467"/>
      <c r="G98" s="467"/>
      <c r="H98" s="467"/>
      <c r="I98" s="467"/>
      <c r="J98" s="467"/>
      <c r="K98" s="467"/>
      <c r="L98" s="467"/>
      <c r="M98" s="467"/>
      <c r="N98" s="467"/>
      <c r="O98" s="467"/>
      <c r="P98" s="467"/>
      <c r="Q98" s="467"/>
      <c r="R98" s="467"/>
      <c r="S98" s="467"/>
      <c r="T98" s="467"/>
      <c r="U98" s="467"/>
      <c r="V98" s="467"/>
      <c r="W98" s="468"/>
      <c r="X98" s="468"/>
      <c r="Y98" s="468"/>
      <c r="Z98" s="468"/>
      <c r="AA98" s="468"/>
      <c r="AB98" s="468"/>
      <c r="AC98" s="468"/>
      <c r="AD98" s="468"/>
      <c r="AE98" s="468"/>
      <c r="AF98" s="468"/>
      <c r="AG98" s="468"/>
      <c r="AH98" s="468"/>
      <c r="AI98" s="468"/>
      <c r="AJ98" s="468"/>
      <c r="AK98" s="468"/>
      <c r="AL98" s="468"/>
      <c r="AM98" s="468"/>
      <c r="AN98" s="468"/>
      <c r="AO98" s="468"/>
    </row>
    <row r="99" spans="1:41" customFormat="1" x14ac:dyDescent="0.15">
      <c r="A99" s="467"/>
      <c r="B99" s="467"/>
      <c r="C99" s="467"/>
      <c r="D99" s="467"/>
      <c r="E99" s="467"/>
      <c r="F99" s="467"/>
      <c r="G99" s="467"/>
      <c r="H99" s="467"/>
      <c r="I99" s="467"/>
      <c r="J99" s="467"/>
      <c r="K99" s="467"/>
      <c r="L99" s="467"/>
      <c r="M99" s="467"/>
      <c r="N99" s="467"/>
      <c r="O99" s="467"/>
      <c r="P99" s="467"/>
      <c r="Q99" s="467"/>
      <c r="R99" s="467"/>
      <c r="S99" s="467"/>
      <c r="T99" s="467"/>
      <c r="U99" s="467"/>
      <c r="V99" s="467"/>
      <c r="W99" s="468"/>
      <c r="X99" s="468"/>
      <c r="Y99" s="468"/>
      <c r="Z99" s="468"/>
      <c r="AA99" s="468"/>
      <c r="AB99" s="468"/>
      <c r="AC99" s="468"/>
      <c r="AD99" s="468"/>
      <c r="AE99" s="468"/>
      <c r="AF99" s="468"/>
      <c r="AG99" s="468"/>
      <c r="AH99" s="468"/>
      <c r="AI99" s="468"/>
      <c r="AJ99" s="468"/>
      <c r="AK99" s="468"/>
      <c r="AL99" s="468"/>
      <c r="AM99" s="468"/>
      <c r="AN99" s="468"/>
      <c r="AO99" s="468"/>
    </row>
    <row r="100" spans="1:41" customFormat="1" x14ac:dyDescent="0.15">
      <c r="A100" s="467"/>
      <c r="B100" s="467"/>
      <c r="C100" s="467"/>
      <c r="D100" s="467"/>
      <c r="E100" s="467"/>
      <c r="F100" s="467"/>
      <c r="G100" s="467"/>
      <c r="H100" s="467"/>
      <c r="I100" s="467"/>
      <c r="J100" s="467"/>
      <c r="K100" s="467"/>
      <c r="L100" s="467"/>
      <c r="M100" s="467"/>
      <c r="N100" s="467"/>
      <c r="O100" s="467"/>
      <c r="P100" s="467"/>
      <c r="Q100" s="467"/>
      <c r="R100" s="467"/>
      <c r="S100" s="467"/>
      <c r="T100" s="467"/>
      <c r="U100" s="467"/>
      <c r="V100" s="467"/>
      <c r="W100" s="468"/>
      <c r="X100" s="468"/>
      <c r="Y100" s="468"/>
      <c r="Z100" s="468"/>
      <c r="AA100" s="468"/>
      <c r="AB100" s="468"/>
      <c r="AC100" s="468"/>
      <c r="AD100" s="468"/>
      <c r="AE100" s="468"/>
      <c r="AF100" s="468"/>
      <c r="AG100" s="468"/>
      <c r="AH100" s="468"/>
      <c r="AI100" s="468"/>
      <c r="AJ100" s="468"/>
      <c r="AK100" s="468"/>
      <c r="AL100" s="468"/>
      <c r="AM100" s="468"/>
      <c r="AN100" s="468"/>
      <c r="AO100" s="468"/>
    </row>
    <row r="101" spans="1:41" customFormat="1" x14ac:dyDescent="0.15">
      <c r="A101" s="467"/>
      <c r="B101" s="467"/>
      <c r="C101" s="467"/>
      <c r="D101" s="467"/>
      <c r="E101" s="467"/>
      <c r="F101" s="467"/>
      <c r="G101" s="467"/>
      <c r="H101" s="467"/>
      <c r="I101" s="467"/>
      <c r="J101" s="467"/>
      <c r="K101" s="467"/>
      <c r="L101" s="467"/>
      <c r="M101" s="467"/>
      <c r="N101" s="467"/>
      <c r="O101" s="467"/>
      <c r="P101" s="467"/>
      <c r="Q101" s="467"/>
      <c r="R101" s="467"/>
      <c r="S101" s="467"/>
      <c r="T101" s="467"/>
      <c r="U101" s="467"/>
      <c r="V101" s="467"/>
      <c r="W101" s="468"/>
      <c r="X101" s="468"/>
      <c r="Y101" s="468"/>
      <c r="Z101" s="468"/>
      <c r="AA101" s="468"/>
      <c r="AB101" s="468"/>
      <c r="AC101" s="468"/>
      <c r="AD101" s="468"/>
      <c r="AE101" s="468"/>
      <c r="AF101" s="468"/>
      <c r="AG101" s="468"/>
      <c r="AH101" s="468"/>
      <c r="AI101" s="468"/>
      <c r="AJ101" s="468"/>
      <c r="AK101" s="468"/>
      <c r="AL101" s="468"/>
      <c r="AM101" s="468"/>
      <c r="AN101" s="468"/>
      <c r="AO101" s="468"/>
    </row>
    <row r="102" spans="1:41" customFormat="1" x14ac:dyDescent="0.15">
      <c r="A102" s="467"/>
      <c r="B102" s="467"/>
      <c r="C102" s="467"/>
      <c r="D102" s="467"/>
      <c r="E102" s="467"/>
      <c r="F102" s="467"/>
      <c r="G102" s="467"/>
      <c r="H102" s="467"/>
      <c r="I102" s="467"/>
      <c r="J102" s="467"/>
      <c r="K102" s="467"/>
      <c r="L102" s="467"/>
      <c r="M102" s="467"/>
      <c r="N102" s="467"/>
      <c r="O102" s="467"/>
      <c r="P102" s="467"/>
      <c r="Q102" s="467"/>
      <c r="R102" s="467"/>
      <c r="S102" s="467"/>
      <c r="T102" s="467"/>
      <c r="U102" s="467"/>
      <c r="V102" s="467"/>
      <c r="W102" s="468"/>
      <c r="X102" s="468"/>
      <c r="Y102" s="468"/>
      <c r="Z102" s="468"/>
      <c r="AA102" s="468"/>
      <c r="AB102" s="468"/>
      <c r="AC102" s="468"/>
      <c r="AD102" s="468"/>
      <c r="AE102" s="468"/>
      <c r="AF102" s="468"/>
      <c r="AG102" s="468"/>
      <c r="AH102" s="468"/>
      <c r="AI102" s="468"/>
      <c r="AJ102" s="468"/>
      <c r="AK102" s="468"/>
      <c r="AL102" s="468"/>
      <c r="AM102" s="468"/>
      <c r="AN102" s="468"/>
      <c r="AO102" s="468"/>
    </row>
    <row r="103" spans="1:41" customFormat="1" x14ac:dyDescent="0.15">
      <c r="A103" s="467"/>
      <c r="B103" s="467"/>
      <c r="C103" s="467"/>
      <c r="D103" s="467"/>
      <c r="E103" s="467"/>
      <c r="F103" s="467"/>
      <c r="G103" s="467"/>
      <c r="H103" s="467"/>
      <c r="I103" s="467"/>
      <c r="J103" s="467"/>
      <c r="K103" s="467"/>
      <c r="L103" s="467"/>
      <c r="M103" s="467"/>
      <c r="N103" s="467"/>
      <c r="O103" s="467"/>
      <c r="P103" s="467"/>
      <c r="Q103" s="467"/>
      <c r="R103" s="467"/>
      <c r="S103" s="467"/>
      <c r="T103" s="467"/>
      <c r="U103" s="467"/>
      <c r="V103" s="467"/>
      <c r="W103" s="468"/>
      <c r="X103" s="468"/>
      <c r="Y103" s="468"/>
      <c r="Z103" s="468"/>
      <c r="AA103" s="468"/>
      <c r="AB103" s="468"/>
      <c r="AC103" s="468"/>
      <c r="AD103" s="468"/>
      <c r="AE103" s="468"/>
      <c r="AF103" s="468"/>
      <c r="AG103" s="468"/>
      <c r="AH103" s="468"/>
      <c r="AI103" s="468"/>
      <c r="AJ103" s="468"/>
      <c r="AK103" s="468"/>
      <c r="AL103" s="468"/>
      <c r="AM103" s="468"/>
      <c r="AN103" s="468"/>
      <c r="AO103" s="468"/>
    </row>
    <row r="104" spans="1:41" customFormat="1" x14ac:dyDescent="0.15">
      <c r="A104" s="467"/>
      <c r="B104" s="467"/>
      <c r="C104" s="467"/>
      <c r="D104" s="467"/>
      <c r="E104" s="467"/>
      <c r="F104" s="467"/>
      <c r="G104" s="467"/>
      <c r="H104" s="467"/>
      <c r="I104" s="467"/>
      <c r="J104" s="467"/>
      <c r="K104" s="467"/>
      <c r="L104" s="467"/>
      <c r="M104" s="467"/>
      <c r="N104" s="467"/>
      <c r="O104" s="467"/>
      <c r="P104" s="467"/>
      <c r="Q104" s="467"/>
      <c r="R104" s="467"/>
      <c r="S104" s="467"/>
      <c r="T104" s="467"/>
      <c r="U104" s="467"/>
      <c r="V104" s="467"/>
      <c r="W104" s="468"/>
      <c r="X104" s="468"/>
      <c r="Y104" s="468"/>
      <c r="Z104" s="468"/>
      <c r="AA104" s="468"/>
      <c r="AB104" s="468"/>
      <c r="AC104" s="468"/>
      <c r="AD104" s="468"/>
      <c r="AE104" s="468"/>
      <c r="AF104" s="468"/>
      <c r="AG104" s="468"/>
      <c r="AH104" s="468"/>
      <c r="AI104" s="468"/>
      <c r="AJ104" s="468"/>
      <c r="AK104" s="468"/>
      <c r="AL104" s="468"/>
      <c r="AM104" s="468"/>
      <c r="AN104" s="468"/>
      <c r="AO104" s="468"/>
    </row>
    <row r="105" spans="1:41" customFormat="1" x14ac:dyDescent="0.15">
      <c r="A105" s="467"/>
      <c r="B105" s="467"/>
      <c r="C105" s="467"/>
      <c r="D105" s="467"/>
      <c r="E105" s="467"/>
      <c r="F105" s="467"/>
      <c r="G105" s="467"/>
      <c r="H105" s="467"/>
      <c r="I105" s="467"/>
      <c r="J105" s="467"/>
      <c r="K105" s="467"/>
      <c r="L105" s="467"/>
      <c r="M105" s="467"/>
      <c r="N105" s="467"/>
      <c r="O105" s="467"/>
      <c r="P105" s="467"/>
      <c r="Q105" s="467"/>
      <c r="R105" s="467"/>
      <c r="S105" s="467"/>
      <c r="T105" s="467"/>
      <c r="U105" s="467"/>
      <c r="V105" s="467"/>
      <c r="W105" s="468"/>
      <c r="X105" s="468"/>
      <c r="Y105" s="468"/>
      <c r="Z105" s="468"/>
      <c r="AA105" s="468"/>
      <c r="AB105" s="468"/>
      <c r="AC105" s="468"/>
      <c r="AD105" s="468"/>
      <c r="AE105" s="468"/>
      <c r="AF105" s="468"/>
      <c r="AG105" s="468"/>
      <c r="AH105" s="468"/>
      <c r="AI105" s="468"/>
      <c r="AJ105" s="468"/>
      <c r="AK105" s="468"/>
      <c r="AL105" s="468"/>
      <c r="AM105" s="468"/>
      <c r="AN105" s="468"/>
      <c r="AO105" s="468"/>
    </row>
    <row r="106" spans="1:41" customFormat="1" ht="13" x14ac:dyDescent="0.15"/>
    <row r="107" spans="1:41" customFormat="1" ht="13" x14ac:dyDescent="0.15"/>
    <row r="108" spans="1:41" customFormat="1" ht="13" x14ac:dyDescent="0.15"/>
    <row r="109" spans="1:41" customFormat="1" ht="13" x14ac:dyDescent="0.15"/>
    <row r="110" spans="1:41" customFormat="1" ht="13" x14ac:dyDescent="0.15"/>
    <row r="111" spans="1:41" customFormat="1" ht="13" x14ac:dyDescent="0.15"/>
    <row r="112" spans="1:41" customFormat="1" ht="13" x14ac:dyDescent="0.15"/>
    <row r="113" customFormat="1" ht="13" x14ac:dyDescent="0.15"/>
    <row r="114" customFormat="1" ht="13" x14ac:dyDescent="0.15"/>
    <row r="115" customFormat="1" ht="13" x14ac:dyDescent="0.15"/>
    <row r="116" customFormat="1" ht="13" x14ac:dyDescent="0.15"/>
    <row r="117" customFormat="1" ht="13" x14ac:dyDescent="0.15"/>
    <row r="118" customFormat="1" ht="13" x14ac:dyDescent="0.15"/>
    <row r="119" customFormat="1" ht="13" x14ac:dyDescent="0.15"/>
    <row r="120" customFormat="1" ht="13" x14ac:dyDescent="0.15"/>
    <row r="121" customFormat="1" ht="13" x14ac:dyDescent="0.15"/>
    <row r="122" customFormat="1" ht="13" x14ac:dyDescent="0.15"/>
    <row r="123" customFormat="1" ht="13" x14ac:dyDescent="0.15"/>
    <row r="124" customFormat="1" ht="13" x14ac:dyDescent="0.15"/>
    <row r="125" customFormat="1" ht="13" x14ac:dyDescent="0.15"/>
    <row r="126" customFormat="1" ht="13" x14ac:dyDescent="0.15"/>
    <row r="127" customFormat="1" ht="13" x14ac:dyDescent="0.15"/>
    <row r="128" customFormat="1" ht="13" x14ac:dyDescent="0.15"/>
    <row r="129" customFormat="1" ht="13" x14ac:dyDescent="0.15"/>
    <row r="130" customFormat="1" ht="13" x14ac:dyDescent="0.15"/>
    <row r="131" customFormat="1" ht="13" x14ac:dyDescent="0.15"/>
    <row r="132" customFormat="1" ht="13" x14ac:dyDescent="0.15"/>
    <row r="133" customFormat="1" ht="13" x14ac:dyDescent="0.15"/>
    <row r="134" customFormat="1" ht="13" x14ac:dyDescent="0.15"/>
    <row r="135" customFormat="1" ht="13" x14ac:dyDescent="0.15"/>
    <row r="136" customFormat="1" ht="13" x14ac:dyDescent="0.15"/>
    <row r="137" customFormat="1" ht="13" x14ac:dyDescent="0.15"/>
    <row r="138" customFormat="1" ht="13" x14ac:dyDescent="0.15"/>
    <row r="139" customFormat="1" ht="13" x14ac:dyDescent="0.15"/>
    <row r="140" customFormat="1" ht="13" x14ac:dyDescent="0.15"/>
    <row r="141" customFormat="1" ht="13" x14ac:dyDescent="0.15"/>
    <row r="142" customFormat="1" ht="13" x14ac:dyDescent="0.15"/>
    <row r="143" customFormat="1" ht="13" x14ac:dyDescent="0.15"/>
    <row r="144" customFormat="1" ht="13" x14ac:dyDescent="0.15"/>
    <row r="145" customFormat="1" ht="13" x14ac:dyDescent="0.15"/>
    <row r="146" customFormat="1" ht="13" x14ac:dyDescent="0.15"/>
    <row r="147" customFormat="1" ht="13" x14ac:dyDescent="0.15"/>
    <row r="148" customFormat="1" ht="13" x14ac:dyDescent="0.15"/>
    <row r="149" customFormat="1" ht="13" x14ac:dyDescent="0.15"/>
    <row r="150" customFormat="1" ht="13" x14ac:dyDescent="0.15"/>
    <row r="151" customFormat="1" ht="13" x14ac:dyDescent="0.15"/>
    <row r="152" customFormat="1" ht="13" x14ac:dyDescent="0.15"/>
    <row r="153" customFormat="1" ht="13" x14ac:dyDescent="0.15"/>
    <row r="154" customFormat="1" ht="13" x14ac:dyDescent="0.15"/>
    <row r="155" customFormat="1" ht="13" x14ac:dyDescent="0.15"/>
    <row r="156" customFormat="1" ht="13" x14ac:dyDescent="0.15"/>
    <row r="157" customFormat="1" ht="13" x14ac:dyDescent="0.15"/>
    <row r="158" customFormat="1" ht="13" x14ac:dyDescent="0.15"/>
    <row r="159" customFormat="1" ht="13" x14ac:dyDescent="0.15"/>
    <row r="160" customFormat="1" ht="13" x14ac:dyDescent="0.15"/>
    <row r="161" customFormat="1" ht="13" x14ac:dyDescent="0.15"/>
    <row r="162" customFormat="1" ht="13" x14ac:dyDescent="0.15"/>
    <row r="163" customFormat="1" ht="13" x14ac:dyDescent="0.15"/>
    <row r="164" customFormat="1" ht="13" x14ac:dyDescent="0.15"/>
    <row r="165" customFormat="1" ht="13" x14ac:dyDescent="0.15"/>
    <row r="166" customFormat="1" ht="13" x14ac:dyDescent="0.15"/>
    <row r="167" customFormat="1" ht="13" x14ac:dyDescent="0.15"/>
    <row r="168" customFormat="1" ht="13" x14ac:dyDescent="0.15"/>
    <row r="169" customFormat="1" ht="13" x14ac:dyDescent="0.15"/>
    <row r="170" customFormat="1" ht="13" x14ac:dyDescent="0.15"/>
    <row r="171" customFormat="1" ht="13" x14ac:dyDescent="0.15"/>
    <row r="172" customFormat="1" ht="13" x14ac:dyDescent="0.15"/>
    <row r="173" customFormat="1" ht="13" x14ac:dyDescent="0.15"/>
    <row r="174" customFormat="1" ht="13" x14ac:dyDescent="0.15"/>
    <row r="175" customFormat="1" ht="13" x14ac:dyDescent="0.15"/>
    <row r="176" customFormat="1" ht="13" x14ac:dyDescent="0.15"/>
    <row r="177" customFormat="1" ht="13" x14ac:dyDescent="0.15"/>
    <row r="178" customFormat="1" ht="13" x14ac:dyDescent="0.15"/>
    <row r="179" customFormat="1" ht="13" x14ac:dyDescent="0.15"/>
    <row r="180" customFormat="1" ht="13" x14ac:dyDescent="0.15"/>
    <row r="181" customFormat="1" ht="13" x14ac:dyDescent="0.15"/>
    <row r="182" customFormat="1" ht="13" x14ac:dyDescent="0.15"/>
    <row r="183" customFormat="1" ht="13" x14ac:dyDescent="0.15"/>
    <row r="184" customFormat="1" ht="13" x14ac:dyDescent="0.15"/>
    <row r="185" customFormat="1" ht="13" x14ac:dyDescent="0.15"/>
    <row r="186" customFormat="1" ht="13" x14ac:dyDescent="0.15"/>
    <row r="187" customFormat="1" ht="13" x14ac:dyDescent="0.15"/>
    <row r="188" customFormat="1" ht="13" x14ac:dyDescent="0.15"/>
    <row r="189" customFormat="1" ht="13" x14ac:dyDescent="0.15"/>
    <row r="190" customFormat="1" ht="13" x14ac:dyDescent="0.15"/>
    <row r="191" customFormat="1" ht="13" x14ac:dyDescent="0.15"/>
    <row r="192" customFormat="1" ht="13" x14ac:dyDescent="0.15"/>
    <row r="193" customFormat="1" ht="13" x14ac:dyDescent="0.15"/>
    <row r="194" customFormat="1" ht="13" x14ac:dyDescent="0.15"/>
    <row r="195" customFormat="1" ht="13" x14ac:dyDescent="0.15"/>
    <row r="196" customFormat="1" ht="13" x14ac:dyDescent="0.15"/>
    <row r="197" customFormat="1" ht="13" x14ac:dyDescent="0.15"/>
    <row r="198" customFormat="1" ht="13" x14ac:dyDescent="0.15"/>
    <row r="199" customFormat="1" ht="13" x14ac:dyDescent="0.15"/>
    <row r="200" customFormat="1" ht="13" x14ac:dyDescent="0.15"/>
    <row r="201" customFormat="1" ht="13" x14ac:dyDescent="0.15"/>
    <row r="202" customFormat="1" ht="13" x14ac:dyDescent="0.15"/>
    <row r="203" customFormat="1" ht="13" x14ac:dyDescent="0.15"/>
    <row r="204" customFormat="1" ht="13" x14ac:dyDescent="0.15"/>
    <row r="205" customFormat="1" ht="13" x14ac:dyDescent="0.15"/>
    <row r="206" customFormat="1" ht="13" x14ac:dyDescent="0.15"/>
    <row r="207" customFormat="1" ht="13" x14ac:dyDescent="0.15"/>
    <row r="208" customFormat="1" ht="13" x14ac:dyDescent="0.15"/>
    <row r="209" customFormat="1" ht="13" x14ac:dyDescent="0.15"/>
    <row r="210" customFormat="1" ht="13" x14ac:dyDescent="0.15"/>
    <row r="211" customFormat="1" ht="13" x14ac:dyDescent="0.15"/>
    <row r="212" customFormat="1" ht="13" x14ac:dyDescent="0.15"/>
    <row r="213" customFormat="1" ht="13" x14ac:dyDescent="0.15"/>
    <row r="214" customFormat="1" ht="13" x14ac:dyDescent="0.15"/>
    <row r="215" customFormat="1" ht="13" x14ac:dyDescent="0.15"/>
    <row r="216" customFormat="1" ht="13" x14ac:dyDescent="0.15"/>
    <row r="217" customFormat="1" ht="13" x14ac:dyDescent="0.15"/>
    <row r="218" customFormat="1" ht="13" x14ac:dyDescent="0.15"/>
    <row r="219" customFormat="1" ht="13" x14ac:dyDescent="0.15"/>
    <row r="220" customFormat="1" ht="13" x14ac:dyDescent="0.15"/>
    <row r="221" customFormat="1" ht="13" x14ac:dyDescent="0.15"/>
    <row r="222" customFormat="1" ht="13" x14ac:dyDescent="0.15"/>
    <row r="223" customFormat="1" ht="13" x14ac:dyDescent="0.15"/>
    <row r="224" customFormat="1" ht="13" x14ac:dyDescent="0.15"/>
    <row r="225" customFormat="1" ht="13" x14ac:dyDescent="0.15"/>
    <row r="226" customFormat="1" ht="13" x14ac:dyDescent="0.15"/>
    <row r="227" customFormat="1" ht="13" x14ac:dyDescent="0.15"/>
    <row r="228" customFormat="1" ht="13" x14ac:dyDescent="0.15"/>
    <row r="229" customFormat="1" ht="13" x14ac:dyDescent="0.15"/>
    <row r="230" customFormat="1" ht="13" x14ac:dyDescent="0.15"/>
    <row r="231" customFormat="1" ht="13" x14ac:dyDescent="0.15"/>
    <row r="232" customFormat="1" ht="13" x14ac:dyDescent="0.15"/>
    <row r="233" customFormat="1" ht="13" x14ac:dyDescent="0.15"/>
    <row r="234" customFormat="1" ht="13" x14ac:dyDescent="0.15"/>
    <row r="235" customFormat="1" ht="13" x14ac:dyDescent="0.15"/>
    <row r="236" customFormat="1" ht="13" x14ac:dyDescent="0.15"/>
    <row r="237" customFormat="1" ht="13" x14ac:dyDescent="0.15"/>
    <row r="238" customFormat="1" ht="13" x14ac:dyDescent="0.15"/>
    <row r="239" customFormat="1" ht="13" x14ac:dyDescent="0.15"/>
    <row r="240" customFormat="1" ht="13" x14ac:dyDescent="0.15"/>
    <row r="241" customFormat="1" ht="13" x14ac:dyDescent="0.15"/>
    <row r="242" customFormat="1" ht="13" x14ac:dyDescent="0.15"/>
    <row r="243" customFormat="1" ht="13" x14ac:dyDescent="0.15"/>
    <row r="244" customFormat="1" ht="13" x14ac:dyDescent="0.15"/>
    <row r="245" customFormat="1" ht="13" x14ac:dyDescent="0.15"/>
    <row r="246" customFormat="1" ht="13" x14ac:dyDescent="0.15"/>
    <row r="247" customFormat="1" ht="13" x14ac:dyDescent="0.15"/>
    <row r="248" customFormat="1" ht="13" x14ac:dyDescent="0.15"/>
    <row r="249" customFormat="1" ht="13" x14ac:dyDescent="0.15"/>
    <row r="250" customFormat="1" ht="13" x14ac:dyDescent="0.15"/>
    <row r="251" customFormat="1" ht="13" x14ac:dyDescent="0.15"/>
    <row r="252" customFormat="1" ht="13" x14ac:dyDescent="0.15"/>
    <row r="253" customFormat="1" ht="13" x14ac:dyDescent="0.15"/>
    <row r="254" customFormat="1" ht="13" x14ac:dyDescent="0.15"/>
    <row r="255" customFormat="1" ht="13" x14ac:dyDescent="0.15"/>
    <row r="256" customFormat="1" ht="13" x14ac:dyDescent="0.15"/>
    <row r="257" customFormat="1" ht="13" x14ac:dyDescent="0.15"/>
    <row r="258" customFormat="1" ht="13" x14ac:dyDescent="0.15"/>
    <row r="259" customFormat="1" ht="13" x14ac:dyDescent="0.15"/>
    <row r="260" customFormat="1" ht="13" x14ac:dyDescent="0.15"/>
    <row r="261" customFormat="1" ht="13" x14ac:dyDescent="0.15"/>
    <row r="262" customFormat="1" ht="13" x14ac:dyDescent="0.15"/>
    <row r="263" customFormat="1" ht="13" x14ac:dyDescent="0.15"/>
    <row r="264" customFormat="1" ht="13" x14ac:dyDescent="0.15"/>
    <row r="265" customFormat="1" ht="13" x14ac:dyDescent="0.15"/>
    <row r="266" customFormat="1" ht="13" x14ac:dyDescent="0.15"/>
    <row r="267" customFormat="1" ht="13" x14ac:dyDescent="0.15"/>
    <row r="268" customFormat="1" ht="13" x14ac:dyDescent="0.15"/>
    <row r="269" customFormat="1" ht="13" x14ac:dyDescent="0.15"/>
    <row r="270" customFormat="1" ht="13" x14ac:dyDescent="0.15"/>
    <row r="271" customFormat="1" ht="13" x14ac:dyDescent="0.15"/>
    <row r="272" customFormat="1" ht="13" x14ac:dyDescent="0.15"/>
    <row r="273" customFormat="1" ht="13" x14ac:dyDescent="0.15"/>
    <row r="274" customFormat="1" ht="13" x14ac:dyDescent="0.15"/>
    <row r="275" customFormat="1" ht="13" x14ac:dyDescent="0.15"/>
    <row r="276" customFormat="1" ht="13" x14ac:dyDescent="0.15"/>
    <row r="277" customFormat="1" ht="13" x14ac:dyDescent="0.15"/>
    <row r="278" customFormat="1" ht="13" x14ac:dyDescent="0.15"/>
    <row r="279" customFormat="1" ht="13" x14ac:dyDescent="0.15"/>
    <row r="280" customFormat="1" ht="13" x14ac:dyDescent="0.15"/>
    <row r="281" customFormat="1" ht="13" x14ac:dyDescent="0.15"/>
    <row r="282" customFormat="1" ht="13" x14ac:dyDescent="0.15"/>
    <row r="283" customFormat="1" ht="13" x14ac:dyDescent="0.15"/>
    <row r="284" customFormat="1" ht="13" x14ac:dyDescent="0.15"/>
    <row r="285" customFormat="1" ht="13" x14ac:dyDescent="0.15"/>
    <row r="286" customFormat="1" ht="13" x14ac:dyDescent="0.15"/>
    <row r="287" customFormat="1" ht="13" x14ac:dyDescent="0.15"/>
    <row r="288" customFormat="1" ht="13" x14ac:dyDescent="0.15"/>
    <row r="289" customFormat="1" ht="13" x14ac:dyDescent="0.15"/>
    <row r="290" customFormat="1" ht="13" x14ac:dyDescent="0.15"/>
    <row r="291" customFormat="1" ht="13" x14ac:dyDescent="0.15"/>
    <row r="292" customFormat="1" ht="13" x14ac:dyDescent="0.15"/>
    <row r="293" customFormat="1" ht="13" x14ac:dyDescent="0.15"/>
    <row r="294" customFormat="1" ht="13" x14ac:dyDescent="0.15"/>
    <row r="295" customFormat="1" ht="13" x14ac:dyDescent="0.15"/>
    <row r="296" customFormat="1" ht="13" x14ac:dyDescent="0.15"/>
    <row r="297" customFormat="1" ht="13" x14ac:dyDescent="0.15"/>
    <row r="298" customFormat="1" ht="13" x14ac:dyDescent="0.15"/>
    <row r="299" customFormat="1" ht="13" x14ac:dyDescent="0.15"/>
    <row r="300" customFormat="1" ht="13" x14ac:dyDescent="0.15"/>
    <row r="301" customFormat="1" ht="13" x14ac:dyDescent="0.15"/>
    <row r="302" customFormat="1" ht="13" x14ac:dyDescent="0.15"/>
    <row r="303" customFormat="1" ht="13" x14ac:dyDescent="0.15"/>
    <row r="304" customFormat="1" ht="13" x14ac:dyDescent="0.15"/>
    <row r="305" customFormat="1" ht="13" x14ac:dyDescent="0.15"/>
    <row r="306" customFormat="1" ht="13" x14ac:dyDescent="0.15"/>
    <row r="307" customFormat="1" ht="13" x14ac:dyDescent="0.15"/>
    <row r="308" customFormat="1" ht="13" x14ac:dyDescent="0.15"/>
    <row r="309" customFormat="1" ht="13" x14ac:dyDescent="0.15"/>
    <row r="310" customFormat="1" ht="13" x14ac:dyDescent="0.15"/>
    <row r="311" customFormat="1" ht="13" x14ac:dyDescent="0.15"/>
    <row r="312" customFormat="1" ht="13" x14ac:dyDescent="0.15"/>
    <row r="313" customFormat="1" ht="13" x14ac:dyDescent="0.15"/>
    <row r="314" customFormat="1" ht="13" x14ac:dyDescent="0.15"/>
    <row r="315" customFormat="1" ht="13" x14ac:dyDescent="0.15"/>
    <row r="316" customFormat="1" ht="13" x14ac:dyDescent="0.15"/>
    <row r="317" customFormat="1" ht="13" x14ac:dyDescent="0.15"/>
    <row r="318" customFormat="1" ht="13" x14ac:dyDescent="0.15"/>
    <row r="319" customFormat="1" ht="13" x14ac:dyDescent="0.15"/>
    <row r="320" customFormat="1" ht="13" x14ac:dyDescent="0.15"/>
    <row r="321" customFormat="1" ht="13" x14ac:dyDescent="0.15"/>
    <row r="322" customFormat="1" ht="13" x14ac:dyDescent="0.15"/>
    <row r="323" customFormat="1" ht="13" x14ac:dyDescent="0.15"/>
    <row r="324" customFormat="1" ht="13" x14ac:dyDescent="0.15"/>
    <row r="325" customFormat="1" ht="13" x14ac:dyDescent="0.15"/>
    <row r="326" customFormat="1" ht="13" x14ac:dyDescent="0.15"/>
    <row r="327" customFormat="1" ht="13" x14ac:dyDescent="0.15"/>
    <row r="328" customFormat="1" ht="13" x14ac:dyDescent="0.15"/>
    <row r="329" customFormat="1" ht="13" x14ac:dyDescent="0.15"/>
    <row r="330" customFormat="1" ht="13" x14ac:dyDescent="0.15"/>
    <row r="331" customFormat="1" ht="13" x14ac:dyDescent="0.15"/>
    <row r="332" customFormat="1" ht="13" x14ac:dyDescent="0.15"/>
    <row r="333" customFormat="1" ht="13" x14ac:dyDescent="0.15"/>
    <row r="334" customFormat="1" ht="13" x14ac:dyDescent="0.15"/>
    <row r="335" customFormat="1" ht="13" x14ac:dyDescent="0.15"/>
    <row r="336" customFormat="1" ht="13" x14ac:dyDescent="0.15"/>
    <row r="337" customFormat="1" ht="13" x14ac:dyDescent="0.15"/>
    <row r="338" customFormat="1" ht="13" x14ac:dyDescent="0.15"/>
    <row r="339" customFormat="1" ht="13" x14ac:dyDescent="0.15"/>
    <row r="340" customFormat="1" ht="13" x14ac:dyDescent="0.15"/>
    <row r="341" customFormat="1" ht="13" x14ac:dyDescent="0.15"/>
    <row r="342" customFormat="1" ht="13" x14ac:dyDescent="0.15"/>
    <row r="343" customFormat="1" ht="13" x14ac:dyDescent="0.15"/>
    <row r="344" customFormat="1" ht="13" x14ac:dyDescent="0.15"/>
    <row r="345" customFormat="1" ht="13" x14ac:dyDescent="0.15"/>
    <row r="346" customFormat="1" ht="13" x14ac:dyDescent="0.15"/>
    <row r="347" customFormat="1" ht="13" x14ac:dyDescent="0.15"/>
    <row r="348" customFormat="1" ht="13" x14ac:dyDescent="0.15"/>
    <row r="349" customFormat="1" ht="13" x14ac:dyDescent="0.15"/>
    <row r="350" customFormat="1" ht="13" x14ac:dyDescent="0.15"/>
    <row r="351" customFormat="1" ht="13" x14ac:dyDescent="0.15"/>
    <row r="352" customFormat="1" ht="13" x14ac:dyDescent="0.15"/>
    <row r="353" customFormat="1" ht="13" x14ac:dyDescent="0.15"/>
    <row r="354" customFormat="1" ht="13" x14ac:dyDescent="0.15"/>
    <row r="355" customFormat="1" ht="13" x14ac:dyDescent="0.15"/>
    <row r="356" customFormat="1" ht="13" x14ac:dyDescent="0.15"/>
    <row r="357" customFormat="1" ht="13" x14ac:dyDescent="0.15"/>
    <row r="358" customFormat="1" ht="13" x14ac:dyDescent="0.15"/>
    <row r="359" customFormat="1" ht="13" x14ac:dyDescent="0.15"/>
    <row r="360" customFormat="1" ht="13" x14ac:dyDescent="0.15"/>
    <row r="361" customFormat="1" ht="13" x14ac:dyDescent="0.15"/>
    <row r="362" customFormat="1" ht="13" x14ac:dyDescent="0.15"/>
    <row r="363" customFormat="1" ht="13" x14ac:dyDescent="0.15"/>
    <row r="364" customFormat="1" ht="13" x14ac:dyDescent="0.15"/>
    <row r="365" customFormat="1" ht="13" x14ac:dyDescent="0.15"/>
    <row r="366" customFormat="1" ht="13" x14ac:dyDescent="0.15"/>
    <row r="367" customFormat="1" ht="13" x14ac:dyDescent="0.15"/>
    <row r="368" customFormat="1" ht="13" x14ac:dyDescent="0.15"/>
    <row r="369" customFormat="1" ht="13" x14ac:dyDescent="0.15"/>
    <row r="370" customFormat="1" ht="13" x14ac:dyDescent="0.15"/>
    <row r="371" customFormat="1" ht="13" x14ac:dyDescent="0.15"/>
    <row r="372" customFormat="1" ht="13" x14ac:dyDescent="0.15"/>
    <row r="373" customFormat="1" ht="13" x14ac:dyDescent="0.15"/>
    <row r="374" customFormat="1" ht="13" x14ac:dyDescent="0.15"/>
    <row r="375" customFormat="1" ht="13" x14ac:dyDescent="0.15"/>
    <row r="376" customFormat="1" ht="13" x14ac:dyDescent="0.15"/>
    <row r="377" customFormat="1" ht="13" x14ac:dyDescent="0.15"/>
    <row r="378" customFormat="1" ht="13" x14ac:dyDescent="0.15"/>
    <row r="379" customFormat="1" ht="13" x14ac:dyDescent="0.15"/>
    <row r="380" customFormat="1" ht="13" x14ac:dyDescent="0.15"/>
    <row r="381" customFormat="1" ht="13" x14ac:dyDescent="0.15"/>
    <row r="382" customFormat="1" ht="13" x14ac:dyDescent="0.15"/>
    <row r="383" customFormat="1" ht="13" x14ac:dyDescent="0.15"/>
    <row r="384" customFormat="1" ht="13" x14ac:dyDescent="0.15"/>
    <row r="385" customFormat="1" ht="13" x14ac:dyDescent="0.15"/>
    <row r="386" customFormat="1" ht="13" x14ac:dyDescent="0.15"/>
    <row r="387" customFormat="1" ht="13" x14ac:dyDescent="0.15"/>
    <row r="388" customFormat="1" ht="13" x14ac:dyDescent="0.15"/>
    <row r="389" customFormat="1" ht="13" x14ac:dyDescent="0.15"/>
    <row r="390" customFormat="1" ht="13" x14ac:dyDescent="0.15"/>
    <row r="391" customFormat="1" ht="13" x14ac:dyDescent="0.15"/>
    <row r="392" customFormat="1" ht="13" x14ac:dyDescent="0.15"/>
    <row r="393" customFormat="1" ht="13" x14ac:dyDescent="0.15"/>
    <row r="394" customFormat="1" ht="13" x14ac:dyDescent="0.15"/>
    <row r="395" customFormat="1" ht="13" x14ac:dyDescent="0.15"/>
    <row r="396" customFormat="1" ht="13" x14ac:dyDescent="0.15"/>
    <row r="397" customFormat="1" ht="13" x14ac:dyDescent="0.15"/>
    <row r="398" customFormat="1" ht="13" x14ac:dyDescent="0.15"/>
    <row r="399" customFormat="1" ht="13" x14ac:dyDescent="0.15"/>
    <row r="400" customFormat="1" ht="13" x14ac:dyDescent="0.15"/>
    <row r="401" customFormat="1" ht="13" x14ac:dyDescent="0.15"/>
    <row r="402" customFormat="1" ht="13" x14ac:dyDescent="0.15"/>
    <row r="403" customFormat="1" ht="13" x14ac:dyDescent="0.15"/>
    <row r="404" customFormat="1" ht="13" x14ac:dyDescent="0.15"/>
    <row r="405" customFormat="1" ht="13" x14ac:dyDescent="0.15"/>
    <row r="406" customFormat="1" ht="13" x14ac:dyDescent="0.15"/>
    <row r="407" customFormat="1" ht="13" x14ac:dyDescent="0.15"/>
    <row r="408" customFormat="1" ht="13" x14ac:dyDescent="0.15"/>
    <row r="409" customFormat="1" ht="13" x14ac:dyDescent="0.15"/>
    <row r="410" customFormat="1" ht="13" x14ac:dyDescent="0.15"/>
    <row r="411" customFormat="1" ht="13" x14ac:dyDescent="0.15"/>
    <row r="412" customFormat="1" ht="13" x14ac:dyDescent="0.15"/>
    <row r="413" customFormat="1" ht="13" x14ac:dyDescent="0.15"/>
    <row r="414" customFormat="1" ht="13" x14ac:dyDescent="0.15"/>
    <row r="415" customFormat="1" ht="13" x14ac:dyDescent="0.15"/>
    <row r="416" customFormat="1" ht="13" x14ac:dyDescent="0.15"/>
    <row r="417" customFormat="1" ht="13" x14ac:dyDescent="0.15"/>
    <row r="418" customFormat="1" ht="13" x14ac:dyDescent="0.15"/>
    <row r="419" customFormat="1" ht="13" x14ac:dyDescent="0.15"/>
    <row r="420" customFormat="1" ht="13" x14ac:dyDescent="0.15"/>
    <row r="421" customFormat="1" ht="13" x14ac:dyDescent="0.15"/>
    <row r="422" customFormat="1" ht="13" x14ac:dyDescent="0.15"/>
    <row r="423" customFormat="1" ht="13" x14ac:dyDescent="0.15"/>
    <row r="424" customFormat="1" ht="13" x14ac:dyDescent="0.15"/>
    <row r="425" customFormat="1" ht="13" x14ac:dyDescent="0.15"/>
    <row r="426" customFormat="1" ht="13" x14ac:dyDescent="0.15"/>
    <row r="427" customFormat="1" ht="13" x14ac:dyDescent="0.15"/>
    <row r="428" customFormat="1" ht="13" x14ac:dyDescent="0.15"/>
    <row r="429" customFormat="1" ht="13" x14ac:dyDescent="0.15"/>
    <row r="430" customFormat="1" ht="13" x14ac:dyDescent="0.15"/>
    <row r="431" customFormat="1" ht="13" x14ac:dyDescent="0.15"/>
    <row r="432" customFormat="1" ht="13" x14ac:dyDescent="0.15"/>
    <row r="433" customFormat="1" ht="13" x14ac:dyDescent="0.15"/>
    <row r="434" customFormat="1" ht="13" x14ac:dyDescent="0.15"/>
    <row r="435" customFormat="1" ht="13" x14ac:dyDescent="0.15"/>
    <row r="436" customFormat="1" ht="13" x14ac:dyDescent="0.15"/>
    <row r="437" customFormat="1" ht="13" x14ac:dyDescent="0.15"/>
    <row r="438" customFormat="1" ht="13" x14ac:dyDescent="0.15"/>
    <row r="439" customFormat="1" ht="13" x14ac:dyDescent="0.15"/>
    <row r="440" customFormat="1" ht="13" x14ac:dyDescent="0.15"/>
    <row r="441" customFormat="1" ht="13" x14ac:dyDescent="0.15"/>
    <row r="442" customFormat="1" ht="13" x14ac:dyDescent="0.15"/>
    <row r="443" customFormat="1" ht="13" x14ac:dyDescent="0.15"/>
    <row r="444" customFormat="1" ht="13" x14ac:dyDescent="0.15"/>
    <row r="445" customFormat="1" ht="13" x14ac:dyDescent="0.15"/>
    <row r="446" customFormat="1" ht="13" x14ac:dyDescent="0.15"/>
    <row r="447" customFormat="1" ht="13" x14ac:dyDescent="0.15"/>
    <row r="448" customFormat="1" ht="13" x14ac:dyDescent="0.15"/>
    <row r="449" customFormat="1" ht="13" x14ac:dyDescent="0.15"/>
    <row r="450" customFormat="1" ht="13" x14ac:dyDescent="0.15"/>
    <row r="451" customFormat="1" ht="13" x14ac:dyDescent="0.15"/>
    <row r="452" customFormat="1" ht="13" x14ac:dyDescent="0.15"/>
    <row r="453" customFormat="1" ht="13" x14ac:dyDescent="0.15"/>
    <row r="454" customFormat="1" ht="13" x14ac:dyDescent="0.15"/>
    <row r="455" customFormat="1" ht="13" x14ac:dyDescent="0.15"/>
    <row r="456" customFormat="1" ht="13" x14ac:dyDescent="0.15"/>
    <row r="457" customFormat="1" ht="13" x14ac:dyDescent="0.15"/>
    <row r="458" customFormat="1" ht="13" x14ac:dyDescent="0.15"/>
    <row r="459" customFormat="1" ht="13" x14ac:dyDescent="0.15"/>
    <row r="460" customFormat="1" ht="13" x14ac:dyDescent="0.15"/>
    <row r="461" customFormat="1" ht="13" x14ac:dyDescent="0.15"/>
    <row r="462" customFormat="1" ht="13" x14ac:dyDescent="0.15"/>
    <row r="463" customFormat="1" ht="13" x14ac:dyDescent="0.15"/>
    <row r="464" customFormat="1" ht="13" x14ac:dyDescent="0.15"/>
    <row r="465" customFormat="1" ht="13" x14ac:dyDescent="0.15"/>
    <row r="466" customFormat="1" ht="13" x14ac:dyDescent="0.15"/>
    <row r="467" customFormat="1" ht="13" x14ac:dyDescent="0.15"/>
    <row r="468" customFormat="1" ht="13" x14ac:dyDescent="0.15"/>
    <row r="469" customFormat="1" ht="13" x14ac:dyDescent="0.15"/>
    <row r="470" customFormat="1" ht="13" x14ac:dyDescent="0.15"/>
    <row r="471" customFormat="1" ht="13" x14ac:dyDescent="0.15"/>
    <row r="472" customFormat="1" ht="13" x14ac:dyDescent="0.15"/>
    <row r="473" customFormat="1" ht="13" x14ac:dyDescent="0.15"/>
    <row r="474" customFormat="1" ht="13" x14ac:dyDescent="0.15"/>
    <row r="475" customFormat="1" ht="13" x14ac:dyDescent="0.15"/>
    <row r="476" customFormat="1" ht="13" x14ac:dyDescent="0.15"/>
    <row r="477" customFormat="1" ht="13" x14ac:dyDescent="0.15"/>
    <row r="478" customFormat="1" ht="13" x14ac:dyDescent="0.15"/>
    <row r="479" customFormat="1" ht="13" x14ac:dyDescent="0.15"/>
    <row r="480" customFormat="1" ht="13" x14ac:dyDescent="0.15"/>
    <row r="481" customFormat="1" ht="13" x14ac:dyDescent="0.15"/>
    <row r="482" customFormat="1" ht="13" x14ac:dyDescent="0.15"/>
    <row r="483" customFormat="1" ht="13" x14ac:dyDescent="0.15"/>
    <row r="484" customFormat="1" ht="13" x14ac:dyDescent="0.15"/>
    <row r="485" customFormat="1" ht="13" x14ac:dyDescent="0.15"/>
    <row r="486" customFormat="1" ht="13" x14ac:dyDescent="0.15"/>
    <row r="487" customFormat="1" ht="13" x14ac:dyDescent="0.15"/>
    <row r="488" customFormat="1" ht="13" x14ac:dyDescent="0.15"/>
    <row r="489" customFormat="1" ht="13" x14ac:dyDescent="0.15"/>
    <row r="490" customFormat="1" ht="13" x14ac:dyDescent="0.15"/>
    <row r="491" customFormat="1" ht="13" x14ac:dyDescent="0.15"/>
    <row r="492" customFormat="1" ht="13" x14ac:dyDescent="0.15"/>
    <row r="493" customFormat="1" ht="13" x14ac:dyDescent="0.15"/>
    <row r="494" customFormat="1" ht="13" x14ac:dyDescent="0.15"/>
    <row r="495" customFormat="1" ht="13" x14ac:dyDescent="0.15"/>
    <row r="496" customFormat="1" ht="13" x14ac:dyDescent="0.15"/>
    <row r="497" customFormat="1" ht="13" x14ac:dyDescent="0.15"/>
    <row r="498" customFormat="1" ht="13" x14ac:dyDescent="0.15"/>
    <row r="499" customFormat="1" ht="13" x14ac:dyDescent="0.15"/>
    <row r="500" customFormat="1" ht="13" x14ac:dyDescent="0.15"/>
    <row r="501" customFormat="1" ht="13" x14ac:dyDescent="0.15"/>
    <row r="502" customFormat="1" ht="13" x14ac:dyDescent="0.15"/>
    <row r="503" customFormat="1" ht="13" x14ac:dyDescent="0.15"/>
    <row r="504" customFormat="1" ht="13" x14ac:dyDescent="0.15"/>
    <row r="505" customFormat="1" ht="13" x14ac:dyDescent="0.15"/>
    <row r="506" customFormat="1" ht="13" x14ac:dyDescent="0.15"/>
    <row r="507" customFormat="1" ht="13" x14ac:dyDescent="0.15"/>
    <row r="508" customFormat="1" ht="13" x14ac:dyDescent="0.15"/>
    <row r="509" customFormat="1" ht="13" x14ac:dyDescent="0.15"/>
    <row r="510" customFormat="1" ht="13" x14ac:dyDescent="0.15"/>
    <row r="511" customFormat="1" ht="13" x14ac:dyDescent="0.15"/>
    <row r="512" customFormat="1" ht="13" x14ac:dyDescent="0.15"/>
    <row r="513" customFormat="1" ht="13" x14ac:dyDescent="0.15"/>
    <row r="514" customFormat="1" ht="13" x14ac:dyDescent="0.15"/>
    <row r="515" customFormat="1" ht="13" x14ac:dyDescent="0.15"/>
    <row r="516" customFormat="1" ht="13" x14ac:dyDescent="0.15"/>
    <row r="517" customFormat="1" ht="13" x14ac:dyDescent="0.15"/>
    <row r="518" customFormat="1" ht="13" x14ac:dyDescent="0.15"/>
    <row r="519" customFormat="1" ht="13" x14ac:dyDescent="0.15"/>
    <row r="520" customFormat="1" ht="13" x14ac:dyDescent="0.15"/>
    <row r="521" customFormat="1" ht="13" x14ac:dyDescent="0.15"/>
    <row r="522" customFormat="1" ht="13" x14ac:dyDescent="0.15"/>
    <row r="523" customFormat="1" ht="13" x14ac:dyDescent="0.15"/>
    <row r="524" customFormat="1" ht="13" x14ac:dyDescent="0.15"/>
    <row r="525" customFormat="1" ht="13" x14ac:dyDescent="0.15"/>
    <row r="526" customFormat="1" ht="13" x14ac:dyDescent="0.15"/>
    <row r="527" customFormat="1" ht="13" x14ac:dyDescent="0.15"/>
    <row r="528" customFormat="1" ht="13" x14ac:dyDescent="0.15"/>
    <row r="529" customFormat="1" ht="13" x14ac:dyDescent="0.15"/>
    <row r="530" customFormat="1" ht="13" x14ac:dyDescent="0.15"/>
    <row r="531" customFormat="1" ht="13" x14ac:dyDescent="0.15"/>
    <row r="532" customFormat="1" ht="13" x14ac:dyDescent="0.15"/>
    <row r="533" customFormat="1" ht="13" x14ac:dyDescent="0.15"/>
    <row r="534" customFormat="1" ht="13" x14ac:dyDescent="0.15"/>
    <row r="535" customFormat="1" ht="13" x14ac:dyDescent="0.15"/>
    <row r="536" customFormat="1" ht="13" x14ac:dyDescent="0.15"/>
    <row r="537" customFormat="1" ht="13" x14ac:dyDescent="0.15"/>
    <row r="538" customFormat="1" ht="13" x14ac:dyDescent="0.15"/>
    <row r="539" customFormat="1" ht="13" x14ac:dyDescent="0.15"/>
    <row r="540" customFormat="1" ht="13" x14ac:dyDescent="0.15"/>
    <row r="541" customFormat="1" ht="13" x14ac:dyDescent="0.15"/>
    <row r="542" customFormat="1" ht="13" x14ac:dyDescent="0.15"/>
    <row r="543" customFormat="1" ht="13" x14ac:dyDescent="0.15"/>
    <row r="544" customFormat="1" ht="13" x14ac:dyDescent="0.15"/>
    <row r="545" customFormat="1" ht="13" x14ac:dyDescent="0.15"/>
    <row r="546" customFormat="1" ht="13" x14ac:dyDescent="0.15"/>
    <row r="547" customFormat="1" ht="13" x14ac:dyDescent="0.15"/>
    <row r="548" customFormat="1" ht="13" x14ac:dyDescent="0.15"/>
    <row r="549" customFormat="1" ht="13" x14ac:dyDescent="0.15"/>
    <row r="550" customFormat="1" ht="13" x14ac:dyDescent="0.15"/>
    <row r="551" customFormat="1" ht="13" x14ac:dyDescent="0.15"/>
    <row r="552" customFormat="1" ht="13" x14ac:dyDescent="0.15"/>
    <row r="553" customFormat="1" ht="13" x14ac:dyDescent="0.15"/>
    <row r="554" customFormat="1" ht="13" x14ac:dyDescent="0.15"/>
    <row r="555" customFormat="1" ht="13" x14ac:dyDescent="0.15"/>
    <row r="556" customFormat="1" ht="13" x14ac:dyDescent="0.15"/>
    <row r="557" customFormat="1" ht="13" x14ac:dyDescent="0.15"/>
    <row r="558" customFormat="1" ht="13" x14ac:dyDescent="0.15"/>
    <row r="559" customFormat="1" ht="13" x14ac:dyDescent="0.15"/>
    <row r="560" customFormat="1" ht="13" x14ac:dyDescent="0.15"/>
    <row r="561" customFormat="1" ht="13" x14ac:dyDescent="0.15"/>
    <row r="562" customFormat="1" ht="13" x14ac:dyDescent="0.15"/>
    <row r="563" customFormat="1" ht="13" x14ac:dyDescent="0.15"/>
    <row r="564" customFormat="1" ht="13" x14ac:dyDescent="0.15"/>
    <row r="565" customFormat="1" ht="13" x14ac:dyDescent="0.15"/>
    <row r="566" customFormat="1" ht="13" x14ac:dyDescent="0.15"/>
    <row r="567" customFormat="1" ht="13" x14ac:dyDescent="0.15"/>
    <row r="568" customFormat="1" ht="13" x14ac:dyDescent="0.15"/>
    <row r="569" customFormat="1" ht="13" x14ac:dyDescent="0.15"/>
    <row r="570" customFormat="1" ht="13" x14ac:dyDescent="0.15"/>
    <row r="571" customFormat="1" ht="13" x14ac:dyDescent="0.15"/>
    <row r="572" customFormat="1" ht="13" x14ac:dyDescent="0.15"/>
    <row r="573" customFormat="1" ht="13" x14ac:dyDescent="0.15"/>
    <row r="574" customFormat="1" ht="13" x14ac:dyDescent="0.15"/>
    <row r="575" customFormat="1" ht="13" x14ac:dyDescent="0.15"/>
    <row r="576" customFormat="1" ht="13" x14ac:dyDescent="0.15"/>
    <row r="577" customFormat="1" ht="13" x14ac:dyDescent="0.15"/>
    <row r="578" customFormat="1" ht="13" x14ac:dyDescent="0.15"/>
    <row r="579" customFormat="1" ht="13" x14ac:dyDescent="0.15"/>
    <row r="580" customFormat="1" ht="13" x14ac:dyDescent="0.15"/>
    <row r="581" customFormat="1" ht="13" x14ac:dyDescent="0.15"/>
    <row r="582" customFormat="1" ht="13" x14ac:dyDescent="0.15"/>
    <row r="583" customFormat="1" ht="13" x14ac:dyDescent="0.15"/>
    <row r="584" customFormat="1" ht="13" x14ac:dyDescent="0.15"/>
    <row r="585" customFormat="1" ht="13" x14ac:dyDescent="0.15"/>
    <row r="586" customFormat="1" ht="13" x14ac:dyDescent="0.15"/>
    <row r="587" customFormat="1" ht="13" x14ac:dyDescent="0.15"/>
    <row r="588" customFormat="1" ht="13" x14ac:dyDescent="0.15"/>
    <row r="589" customFormat="1" ht="13" x14ac:dyDescent="0.15"/>
    <row r="590" customFormat="1" ht="13" x14ac:dyDescent="0.15"/>
    <row r="591" customFormat="1" ht="13" x14ac:dyDescent="0.15"/>
    <row r="592" customFormat="1" ht="13" x14ac:dyDescent="0.15"/>
    <row r="593" customFormat="1" ht="13" x14ac:dyDescent="0.15"/>
    <row r="594" customFormat="1" ht="13" x14ac:dyDescent="0.15"/>
    <row r="595" customFormat="1" ht="13" x14ac:dyDescent="0.15"/>
    <row r="596" customFormat="1" ht="13" x14ac:dyDescent="0.15"/>
    <row r="597" customFormat="1" ht="13" x14ac:dyDescent="0.15"/>
    <row r="598" customFormat="1" ht="13" x14ac:dyDescent="0.15"/>
    <row r="599" customFormat="1" ht="13" x14ac:dyDescent="0.15"/>
    <row r="600" customFormat="1" ht="13" x14ac:dyDescent="0.15"/>
    <row r="601" customFormat="1" ht="13" x14ac:dyDescent="0.15"/>
    <row r="602" customFormat="1" ht="13" x14ac:dyDescent="0.15"/>
    <row r="603" customFormat="1" ht="13" x14ac:dyDescent="0.15"/>
    <row r="604" customFormat="1" ht="13" x14ac:dyDescent="0.15"/>
    <row r="605" customFormat="1" ht="13" x14ac:dyDescent="0.15"/>
    <row r="606" customFormat="1" ht="13" x14ac:dyDescent="0.15"/>
    <row r="607" customFormat="1" ht="13" x14ac:dyDescent="0.15"/>
    <row r="608" customFormat="1" ht="13" x14ac:dyDescent="0.15"/>
    <row r="609" customFormat="1" ht="13" x14ac:dyDescent="0.15"/>
    <row r="610" customFormat="1" ht="13" x14ac:dyDescent="0.15"/>
    <row r="611" customFormat="1" ht="13" x14ac:dyDescent="0.15"/>
    <row r="612" customFormat="1" ht="13" x14ac:dyDescent="0.15"/>
    <row r="613" customFormat="1" ht="13" x14ac:dyDescent="0.15"/>
    <row r="614" customFormat="1" ht="13" x14ac:dyDescent="0.15"/>
    <row r="615" customFormat="1" ht="13" x14ac:dyDescent="0.15"/>
    <row r="616" customFormat="1" ht="13" x14ac:dyDescent="0.15"/>
    <row r="617" customFormat="1" ht="13" x14ac:dyDescent="0.15"/>
    <row r="618" customFormat="1" ht="13" x14ac:dyDescent="0.15"/>
    <row r="619" customFormat="1" ht="13" x14ac:dyDescent="0.15"/>
    <row r="620" customFormat="1" ht="13" x14ac:dyDescent="0.15"/>
    <row r="621" customFormat="1" ht="13" x14ac:dyDescent="0.15"/>
    <row r="622" customFormat="1" ht="13" x14ac:dyDescent="0.15"/>
    <row r="623" customFormat="1" ht="13" x14ac:dyDescent="0.15"/>
    <row r="624" customFormat="1" ht="13" x14ac:dyDescent="0.15"/>
    <row r="625" customFormat="1" ht="13" x14ac:dyDescent="0.15"/>
    <row r="626" customFormat="1" ht="13" x14ac:dyDescent="0.15"/>
    <row r="627" customFormat="1" ht="13" x14ac:dyDescent="0.15"/>
    <row r="628" customFormat="1" ht="13" x14ac:dyDescent="0.15"/>
    <row r="629" customFormat="1" ht="13" x14ac:dyDescent="0.15"/>
    <row r="630" customFormat="1" ht="13" x14ac:dyDescent="0.15"/>
    <row r="631" customFormat="1" ht="13" x14ac:dyDescent="0.15"/>
    <row r="632" customFormat="1" ht="13" x14ac:dyDescent="0.15"/>
    <row r="633" customFormat="1" ht="13" x14ac:dyDescent="0.15"/>
    <row r="634" customFormat="1" ht="13" x14ac:dyDescent="0.15"/>
    <row r="635" customFormat="1" ht="13" x14ac:dyDescent="0.15"/>
    <row r="636" customFormat="1" ht="13" x14ac:dyDescent="0.15"/>
    <row r="637" customFormat="1" ht="13" x14ac:dyDescent="0.15"/>
    <row r="638" customFormat="1" ht="13" x14ac:dyDescent="0.15"/>
    <row r="639" customFormat="1" ht="13" x14ac:dyDescent="0.15"/>
    <row r="640" customFormat="1" ht="13" x14ac:dyDescent="0.15"/>
    <row r="641" customFormat="1" ht="13" x14ac:dyDescent="0.15"/>
    <row r="642" customFormat="1" ht="13" x14ac:dyDescent="0.15"/>
    <row r="643" customFormat="1" ht="13" x14ac:dyDescent="0.15"/>
    <row r="644" customFormat="1" ht="13" x14ac:dyDescent="0.15"/>
    <row r="645" customFormat="1" ht="13" x14ac:dyDescent="0.15"/>
    <row r="646" customFormat="1" ht="13" x14ac:dyDescent="0.15"/>
    <row r="647" customFormat="1" ht="13" x14ac:dyDescent="0.15"/>
    <row r="648" customFormat="1" ht="13" x14ac:dyDescent="0.15"/>
    <row r="649" customFormat="1" ht="13" x14ac:dyDescent="0.15"/>
    <row r="650" customFormat="1" ht="13" x14ac:dyDescent="0.15"/>
    <row r="651" customFormat="1" ht="13" x14ac:dyDescent="0.15"/>
    <row r="652" customFormat="1" ht="13" x14ac:dyDescent="0.15"/>
    <row r="653" customFormat="1" ht="13" x14ac:dyDescent="0.15"/>
    <row r="654" customFormat="1" ht="13" x14ac:dyDescent="0.15"/>
    <row r="655" customFormat="1" ht="13" x14ac:dyDescent="0.15"/>
    <row r="656" customFormat="1" ht="13" x14ac:dyDescent="0.15"/>
    <row r="657" customFormat="1" ht="13" x14ac:dyDescent="0.15"/>
    <row r="658" customFormat="1" ht="13" x14ac:dyDescent="0.15"/>
    <row r="659" customFormat="1" ht="13" x14ac:dyDescent="0.15"/>
    <row r="660" customFormat="1" ht="13" x14ac:dyDescent="0.15"/>
    <row r="661" customFormat="1" ht="13" x14ac:dyDescent="0.15"/>
    <row r="662" customFormat="1" ht="13" x14ac:dyDescent="0.15"/>
    <row r="663" customFormat="1" ht="13" x14ac:dyDescent="0.15"/>
    <row r="664" customFormat="1" ht="13" x14ac:dyDescent="0.15"/>
    <row r="665" customFormat="1" ht="13" x14ac:dyDescent="0.15"/>
    <row r="666" customFormat="1" ht="13" x14ac:dyDescent="0.15"/>
    <row r="667" customFormat="1" ht="13" x14ac:dyDescent="0.15"/>
    <row r="668" customFormat="1" ht="13" x14ac:dyDescent="0.15"/>
    <row r="669" customFormat="1" ht="13" x14ac:dyDescent="0.15"/>
    <row r="670" customFormat="1" ht="13" x14ac:dyDescent="0.15"/>
    <row r="671" customFormat="1" ht="13" x14ac:dyDescent="0.15"/>
    <row r="672" customFormat="1" ht="13" x14ac:dyDescent="0.15"/>
    <row r="673" customFormat="1" ht="13" x14ac:dyDescent="0.15"/>
    <row r="674" customFormat="1" ht="13" x14ac:dyDescent="0.15"/>
    <row r="675" customFormat="1" ht="13" x14ac:dyDescent="0.15"/>
    <row r="676" customFormat="1" ht="13" x14ac:dyDescent="0.15"/>
    <row r="677" customFormat="1" ht="13" x14ac:dyDescent="0.15"/>
    <row r="678" customFormat="1" ht="13" x14ac:dyDescent="0.15"/>
    <row r="679" customFormat="1" ht="13" x14ac:dyDescent="0.15"/>
    <row r="680" customFormat="1" ht="13" x14ac:dyDescent="0.15"/>
    <row r="681" customFormat="1" ht="13" x14ac:dyDescent="0.15"/>
    <row r="682" customFormat="1" ht="13" x14ac:dyDescent="0.15"/>
    <row r="683" customFormat="1" ht="13" x14ac:dyDescent="0.15"/>
    <row r="684" customFormat="1" ht="13" x14ac:dyDescent="0.15"/>
    <row r="685" customFormat="1" ht="13" x14ac:dyDescent="0.15"/>
    <row r="686" customFormat="1" ht="13" x14ac:dyDescent="0.15"/>
    <row r="687" customFormat="1" ht="13" x14ac:dyDescent="0.15"/>
    <row r="688" customFormat="1" ht="13" x14ac:dyDescent="0.15"/>
    <row r="689" customFormat="1" ht="13" x14ac:dyDescent="0.15"/>
    <row r="690" customFormat="1" ht="13" x14ac:dyDescent="0.15"/>
    <row r="691" customFormat="1" ht="13" x14ac:dyDescent="0.15"/>
    <row r="692" customFormat="1" ht="13" x14ac:dyDescent="0.15"/>
    <row r="693" customFormat="1" ht="13" x14ac:dyDescent="0.15"/>
    <row r="694" customFormat="1" ht="13" x14ac:dyDescent="0.15"/>
    <row r="695" customFormat="1" ht="13" x14ac:dyDescent="0.15"/>
    <row r="696" customFormat="1" ht="13" x14ac:dyDescent="0.15"/>
    <row r="697" customFormat="1" ht="13" x14ac:dyDescent="0.15"/>
    <row r="698" customFormat="1" ht="13" x14ac:dyDescent="0.15"/>
    <row r="699" customFormat="1" ht="13" x14ac:dyDescent="0.15"/>
    <row r="700" customFormat="1" ht="13" x14ac:dyDescent="0.15"/>
    <row r="701" customFormat="1" ht="13" x14ac:dyDescent="0.15"/>
    <row r="702" customFormat="1" ht="13" x14ac:dyDescent="0.15"/>
    <row r="703" customFormat="1" ht="13" x14ac:dyDescent="0.15"/>
    <row r="704" customFormat="1" ht="13" x14ac:dyDescent="0.15"/>
    <row r="705" customFormat="1" ht="13" x14ac:dyDescent="0.15"/>
    <row r="706" customFormat="1" ht="13" x14ac:dyDescent="0.15"/>
    <row r="707" customFormat="1" ht="13" x14ac:dyDescent="0.15"/>
    <row r="708" customFormat="1" ht="13" x14ac:dyDescent="0.15"/>
    <row r="709" customFormat="1" ht="13" x14ac:dyDescent="0.15"/>
    <row r="710" customFormat="1" ht="13" x14ac:dyDescent="0.15"/>
    <row r="711" customFormat="1" ht="13" x14ac:dyDescent="0.15"/>
    <row r="712" customFormat="1" ht="13" x14ac:dyDescent="0.15"/>
    <row r="713" customFormat="1" ht="13" x14ac:dyDescent="0.15"/>
    <row r="714" customFormat="1" ht="13" x14ac:dyDescent="0.15"/>
    <row r="715" customFormat="1" ht="13" x14ac:dyDescent="0.15"/>
    <row r="716" customFormat="1" ht="13" x14ac:dyDescent="0.15"/>
    <row r="717" customFormat="1" ht="13" x14ac:dyDescent="0.15"/>
    <row r="718" customFormat="1" ht="13" x14ac:dyDescent="0.15"/>
    <row r="719" customFormat="1" ht="13" x14ac:dyDescent="0.15"/>
    <row r="720" customFormat="1" ht="13" x14ac:dyDescent="0.15"/>
    <row r="721" customFormat="1" ht="13" x14ac:dyDescent="0.15"/>
    <row r="722" customFormat="1" ht="13" x14ac:dyDescent="0.15"/>
    <row r="723" customFormat="1" ht="13" x14ac:dyDescent="0.15"/>
    <row r="724" customFormat="1" ht="13" x14ac:dyDescent="0.15"/>
    <row r="725" customFormat="1" ht="13" x14ac:dyDescent="0.15"/>
    <row r="726" customFormat="1" ht="13" x14ac:dyDescent="0.15"/>
    <row r="727" customFormat="1" ht="13" x14ac:dyDescent="0.15"/>
    <row r="728" customFormat="1" ht="13" x14ac:dyDescent="0.15"/>
    <row r="729" customFormat="1" ht="13" x14ac:dyDescent="0.15"/>
    <row r="730" customFormat="1" ht="13" x14ac:dyDescent="0.15"/>
    <row r="731" customFormat="1" ht="13" x14ac:dyDescent="0.15"/>
    <row r="732" customFormat="1" ht="13" x14ac:dyDescent="0.15"/>
    <row r="733" customFormat="1" ht="13" x14ac:dyDescent="0.15"/>
    <row r="734" customFormat="1" ht="13" x14ac:dyDescent="0.15"/>
    <row r="735" customFormat="1" ht="13" x14ac:dyDescent="0.15"/>
    <row r="736" customFormat="1" ht="13" x14ac:dyDescent="0.15"/>
    <row r="737" customFormat="1" ht="13" x14ac:dyDescent="0.15"/>
    <row r="738" customFormat="1" ht="13" x14ac:dyDescent="0.15"/>
    <row r="739" customFormat="1" ht="13" x14ac:dyDescent="0.15"/>
    <row r="740" customFormat="1" ht="13" x14ac:dyDescent="0.15"/>
    <row r="741" customFormat="1" ht="13" x14ac:dyDescent="0.15"/>
    <row r="742" customFormat="1" ht="13" x14ac:dyDescent="0.15"/>
    <row r="743" customFormat="1" ht="13" x14ac:dyDescent="0.15"/>
    <row r="744" customFormat="1" ht="13" x14ac:dyDescent="0.15"/>
    <row r="745" customFormat="1" ht="13" x14ac:dyDescent="0.15"/>
    <row r="746" customFormat="1" ht="13" x14ac:dyDescent="0.15"/>
    <row r="747" customFormat="1" ht="13" x14ac:dyDescent="0.15"/>
    <row r="748" customFormat="1" ht="13" x14ac:dyDescent="0.15"/>
    <row r="749" customFormat="1" ht="13" x14ac:dyDescent="0.15"/>
    <row r="750" customFormat="1" ht="13" x14ac:dyDescent="0.15"/>
    <row r="751" customFormat="1" ht="13" x14ac:dyDescent="0.15"/>
    <row r="752" customFormat="1" ht="13" x14ac:dyDescent="0.15"/>
    <row r="753" customFormat="1" ht="13" x14ac:dyDescent="0.15"/>
    <row r="754" customFormat="1" ht="13" x14ac:dyDescent="0.15"/>
    <row r="755" customFormat="1" ht="13" x14ac:dyDescent="0.15"/>
    <row r="756" customFormat="1" ht="13" x14ac:dyDescent="0.15"/>
    <row r="757" customFormat="1" ht="13" x14ac:dyDescent="0.15"/>
    <row r="758" customFormat="1" ht="13" x14ac:dyDescent="0.15"/>
    <row r="759" customFormat="1" ht="13" x14ac:dyDescent="0.15"/>
    <row r="760" customFormat="1" ht="13" x14ac:dyDescent="0.15"/>
    <row r="761" customFormat="1" ht="13" x14ac:dyDescent="0.15"/>
    <row r="762" customFormat="1" ht="13" x14ac:dyDescent="0.15"/>
    <row r="763" customFormat="1" ht="13" x14ac:dyDescent="0.15"/>
    <row r="764" customFormat="1" ht="13" x14ac:dyDescent="0.15"/>
    <row r="765" customFormat="1" ht="13" x14ac:dyDescent="0.15"/>
    <row r="766" customFormat="1" ht="13" x14ac:dyDescent="0.15"/>
    <row r="767" customFormat="1" ht="13" x14ac:dyDescent="0.15"/>
    <row r="768" customFormat="1" ht="13" x14ac:dyDescent="0.15"/>
    <row r="769" customFormat="1" ht="13" x14ac:dyDescent="0.15"/>
    <row r="770" customFormat="1" ht="13" x14ac:dyDescent="0.15"/>
    <row r="771" customFormat="1" ht="13" x14ac:dyDescent="0.15"/>
    <row r="772" customFormat="1" ht="13" x14ac:dyDescent="0.15"/>
    <row r="773" customFormat="1" ht="13" x14ac:dyDescent="0.15"/>
    <row r="774" customFormat="1" ht="13" x14ac:dyDescent="0.15"/>
    <row r="775" customFormat="1" ht="13" x14ac:dyDescent="0.15"/>
    <row r="776" customFormat="1" ht="13" x14ac:dyDescent="0.15"/>
    <row r="777" customFormat="1" ht="13" x14ac:dyDescent="0.15"/>
    <row r="778" customFormat="1" ht="13" x14ac:dyDescent="0.15"/>
    <row r="779" customFormat="1" ht="13" x14ac:dyDescent="0.15"/>
    <row r="780" customFormat="1" ht="13" x14ac:dyDescent="0.15"/>
    <row r="781" customFormat="1" ht="13" x14ac:dyDescent="0.15"/>
    <row r="782" customFormat="1" ht="13" x14ac:dyDescent="0.15"/>
    <row r="783" customFormat="1" ht="13" x14ac:dyDescent="0.15"/>
    <row r="784" customFormat="1" ht="13" x14ac:dyDescent="0.15"/>
    <row r="785" customFormat="1" ht="13" x14ac:dyDescent="0.15"/>
    <row r="786" customFormat="1" ht="13" x14ac:dyDescent="0.15"/>
    <row r="787" customFormat="1" ht="13" x14ac:dyDescent="0.15"/>
    <row r="788" customFormat="1" ht="13" x14ac:dyDescent="0.15"/>
    <row r="789" customFormat="1" ht="13" x14ac:dyDescent="0.15"/>
    <row r="790" customFormat="1" ht="13" x14ac:dyDescent="0.15"/>
    <row r="791" customFormat="1" ht="13" x14ac:dyDescent="0.15"/>
    <row r="792" customFormat="1" ht="13" x14ac:dyDescent="0.15"/>
    <row r="793" customFormat="1" ht="13" x14ac:dyDescent="0.15"/>
    <row r="794" customFormat="1" ht="13" x14ac:dyDescent="0.15"/>
    <row r="795" customFormat="1" ht="13" x14ac:dyDescent="0.15"/>
    <row r="796" customFormat="1" ht="13" x14ac:dyDescent="0.15"/>
    <row r="797" customFormat="1" ht="13" x14ac:dyDescent="0.15"/>
    <row r="798" customFormat="1" ht="13" x14ac:dyDescent="0.15"/>
    <row r="799" customFormat="1" ht="13" x14ac:dyDescent="0.15"/>
    <row r="800" customFormat="1" ht="13" x14ac:dyDescent="0.15"/>
    <row r="801" customFormat="1" ht="13" x14ac:dyDescent="0.15"/>
    <row r="802" customFormat="1" ht="13" x14ac:dyDescent="0.15"/>
    <row r="803" customFormat="1" ht="13" x14ac:dyDescent="0.15"/>
    <row r="804" customFormat="1" ht="13" x14ac:dyDescent="0.15"/>
    <row r="805" customFormat="1" ht="13" x14ac:dyDescent="0.15"/>
    <row r="806" customFormat="1" ht="13" x14ac:dyDescent="0.15"/>
    <row r="807" customFormat="1" ht="13" x14ac:dyDescent="0.15"/>
    <row r="808" customFormat="1" ht="13" x14ac:dyDescent="0.15"/>
    <row r="809" customFormat="1" ht="13" x14ac:dyDescent="0.15"/>
    <row r="810" customFormat="1" ht="13" x14ac:dyDescent="0.15"/>
    <row r="811" customFormat="1" ht="13" x14ac:dyDescent="0.15"/>
    <row r="812" customFormat="1" ht="13" x14ac:dyDescent="0.15"/>
    <row r="813" customFormat="1" ht="13" x14ac:dyDescent="0.15"/>
    <row r="814" customFormat="1" ht="13" x14ac:dyDescent="0.15"/>
    <row r="815" customFormat="1" ht="13" x14ac:dyDescent="0.15"/>
    <row r="816" customFormat="1" ht="13" x14ac:dyDescent="0.15"/>
    <row r="817" customFormat="1" ht="13" x14ac:dyDescent="0.15"/>
    <row r="818" customFormat="1" ht="13" x14ac:dyDescent="0.15"/>
    <row r="819" customFormat="1" ht="13" x14ac:dyDescent="0.15"/>
    <row r="820" customFormat="1" ht="13" x14ac:dyDescent="0.15"/>
    <row r="821" customFormat="1" ht="13" x14ac:dyDescent="0.15"/>
    <row r="822" customFormat="1" ht="13" x14ac:dyDescent="0.15"/>
    <row r="823" customFormat="1" ht="13" x14ac:dyDescent="0.15"/>
    <row r="824" customFormat="1" ht="13" x14ac:dyDescent="0.15"/>
    <row r="825" customFormat="1" ht="13" x14ac:dyDescent="0.15"/>
    <row r="826" customFormat="1" ht="13" x14ac:dyDescent="0.15"/>
    <row r="827" customFormat="1" ht="13" x14ac:dyDescent="0.15"/>
    <row r="828" customFormat="1" ht="13" x14ac:dyDescent="0.15"/>
    <row r="829" customFormat="1" ht="13" x14ac:dyDescent="0.15"/>
    <row r="830" customFormat="1" ht="13" x14ac:dyDescent="0.15"/>
    <row r="831" customFormat="1" ht="13" x14ac:dyDescent="0.15"/>
    <row r="832" customFormat="1" ht="13" x14ac:dyDescent="0.15"/>
    <row r="833" customFormat="1" ht="13" x14ac:dyDescent="0.15"/>
    <row r="834" customFormat="1" ht="13" x14ac:dyDescent="0.15"/>
    <row r="835" customFormat="1" ht="13" x14ac:dyDescent="0.15"/>
    <row r="836" customFormat="1" ht="13" x14ac:dyDescent="0.15"/>
    <row r="837" customFormat="1" ht="13" x14ac:dyDescent="0.15"/>
    <row r="838" customFormat="1" ht="13" x14ac:dyDescent="0.15"/>
    <row r="839" customFormat="1" ht="13" x14ac:dyDescent="0.15"/>
    <row r="840" customFormat="1" ht="13" x14ac:dyDescent="0.15"/>
    <row r="841" customFormat="1" ht="13" x14ac:dyDescent="0.15"/>
    <row r="842" customFormat="1" ht="13" x14ac:dyDescent="0.15"/>
    <row r="843" customFormat="1" ht="13" x14ac:dyDescent="0.15"/>
    <row r="844" customFormat="1" ht="13" x14ac:dyDescent="0.15"/>
    <row r="845" customFormat="1" ht="13" x14ac:dyDescent="0.15"/>
    <row r="846" customFormat="1" ht="13" x14ac:dyDescent="0.15"/>
    <row r="847" customFormat="1" ht="13" x14ac:dyDescent="0.15"/>
    <row r="848" customFormat="1" ht="13" x14ac:dyDescent="0.15"/>
    <row r="849" customFormat="1" ht="13" x14ac:dyDescent="0.15"/>
    <row r="850" customFormat="1" ht="13" x14ac:dyDescent="0.15"/>
    <row r="851" customFormat="1" ht="13" x14ac:dyDescent="0.15"/>
    <row r="852" customFormat="1" ht="13" x14ac:dyDescent="0.15"/>
    <row r="853" customFormat="1" ht="13" x14ac:dyDescent="0.15"/>
    <row r="854" customFormat="1" ht="13" x14ac:dyDescent="0.15"/>
    <row r="855" customFormat="1" ht="13" x14ac:dyDescent="0.15"/>
    <row r="856" customFormat="1" ht="13" x14ac:dyDescent="0.15"/>
    <row r="857" customFormat="1" ht="13" x14ac:dyDescent="0.15"/>
    <row r="858" customFormat="1" ht="13" x14ac:dyDescent="0.15"/>
    <row r="859" customFormat="1" ht="13" x14ac:dyDescent="0.15"/>
    <row r="860" customFormat="1" ht="13" x14ac:dyDescent="0.15"/>
    <row r="861" customFormat="1" ht="13" x14ac:dyDescent="0.15"/>
    <row r="862" customFormat="1" ht="13" x14ac:dyDescent="0.15"/>
    <row r="863" customFormat="1" ht="13" x14ac:dyDescent="0.15"/>
    <row r="864" customFormat="1" ht="13" x14ac:dyDescent="0.15"/>
    <row r="865" customFormat="1" ht="13" x14ac:dyDescent="0.15"/>
    <row r="866" customFormat="1" ht="13" x14ac:dyDescent="0.15"/>
    <row r="867" customFormat="1" ht="13" x14ac:dyDescent="0.15"/>
    <row r="868" customFormat="1" ht="13" x14ac:dyDescent="0.15"/>
    <row r="869" customFormat="1" ht="13" x14ac:dyDescent="0.15"/>
    <row r="870" customFormat="1" ht="13" x14ac:dyDescent="0.15"/>
    <row r="871" customFormat="1" ht="13" x14ac:dyDescent="0.15"/>
    <row r="872" customFormat="1" ht="13" x14ac:dyDescent="0.15"/>
    <row r="873" customFormat="1" ht="13" x14ac:dyDescent="0.15"/>
    <row r="874" customFormat="1" ht="13" x14ac:dyDescent="0.15"/>
    <row r="875" customFormat="1" ht="13" x14ac:dyDescent="0.15"/>
    <row r="876" customFormat="1" ht="13" x14ac:dyDescent="0.15"/>
    <row r="877" customFormat="1" ht="13" x14ac:dyDescent="0.15"/>
    <row r="878" customFormat="1" ht="13" x14ac:dyDescent="0.15"/>
    <row r="879" customFormat="1" ht="13" x14ac:dyDescent="0.15"/>
    <row r="880" customFormat="1" ht="13" x14ac:dyDescent="0.15"/>
    <row r="881" customFormat="1" ht="13" x14ac:dyDescent="0.15"/>
    <row r="882" customFormat="1" ht="13" x14ac:dyDescent="0.15"/>
    <row r="883" customFormat="1" ht="13" x14ac:dyDescent="0.15"/>
    <row r="884" customFormat="1" ht="13" x14ac:dyDescent="0.15"/>
    <row r="885" customFormat="1" ht="13" x14ac:dyDescent="0.15"/>
    <row r="886" customFormat="1" ht="13" x14ac:dyDescent="0.15"/>
    <row r="887" customFormat="1" ht="13" x14ac:dyDescent="0.15"/>
    <row r="888" customFormat="1" ht="13" x14ac:dyDescent="0.15"/>
    <row r="889" customFormat="1" ht="13" x14ac:dyDescent="0.15"/>
    <row r="890" customFormat="1" ht="13" x14ac:dyDescent="0.15"/>
    <row r="891" customFormat="1" ht="13" x14ac:dyDescent="0.15"/>
    <row r="892" customFormat="1" ht="13" x14ac:dyDescent="0.15"/>
    <row r="893" customFormat="1" ht="13" x14ac:dyDescent="0.15"/>
    <row r="894" customFormat="1" ht="13" x14ac:dyDescent="0.15"/>
    <row r="895" customFormat="1" ht="13" x14ac:dyDescent="0.15"/>
    <row r="896" customFormat="1" ht="13" x14ac:dyDescent="0.15"/>
    <row r="897" customFormat="1" ht="13" x14ac:dyDescent="0.15"/>
    <row r="898" customFormat="1" ht="13" x14ac:dyDescent="0.15"/>
    <row r="899" customFormat="1" ht="13" x14ac:dyDescent="0.15"/>
    <row r="900" customFormat="1" ht="13" x14ac:dyDescent="0.15"/>
    <row r="901" customFormat="1" ht="13" x14ac:dyDescent="0.15"/>
    <row r="902" customFormat="1" ht="13" x14ac:dyDescent="0.15"/>
    <row r="903" customFormat="1" ht="13" x14ac:dyDescent="0.15"/>
    <row r="904" customFormat="1" ht="13" x14ac:dyDescent="0.15"/>
    <row r="905" customFormat="1" ht="13" x14ac:dyDescent="0.15"/>
    <row r="906" customFormat="1" ht="13" x14ac:dyDescent="0.15"/>
    <row r="907" customFormat="1" ht="13" x14ac:dyDescent="0.15"/>
    <row r="908" customFormat="1" ht="13" x14ac:dyDescent="0.15"/>
    <row r="909" customFormat="1" ht="13" x14ac:dyDescent="0.15"/>
    <row r="910" customFormat="1" ht="13" x14ac:dyDescent="0.15"/>
    <row r="911" customFormat="1" ht="13" x14ac:dyDescent="0.15"/>
    <row r="912" customFormat="1" ht="13" x14ac:dyDescent="0.15"/>
    <row r="913" customFormat="1" ht="13" x14ac:dyDescent="0.15"/>
    <row r="914" customFormat="1" ht="13" x14ac:dyDescent="0.15"/>
    <row r="915" customFormat="1" ht="13" x14ac:dyDescent="0.15"/>
    <row r="916" customFormat="1" ht="13" x14ac:dyDescent="0.15"/>
    <row r="917" customFormat="1" ht="13" x14ac:dyDescent="0.15"/>
    <row r="918" customFormat="1" ht="13" x14ac:dyDescent="0.15"/>
    <row r="919" customFormat="1" ht="13" x14ac:dyDescent="0.15"/>
    <row r="920" customFormat="1" ht="13" x14ac:dyDescent="0.15"/>
    <row r="921" customFormat="1" ht="13" x14ac:dyDescent="0.15"/>
    <row r="922" customFormat="1" ht="13" x14ac:dyDescent="0.15"/>
    <row r="923" customFormat="1" ht="13" x14ac:dyDescent="0.15"/>
    <row r="924" customFormat="1" ht="13" x14ac:dyDescent="0.15"/>
    <row r="925" customFormat="1" ht="13" x14ac:dyDescent="0.15"/>
    <row r="926" customFormat="1" ht="13" x14ac:dyDescent="0.15"/>
    <row r="927" customFormat="1" ht="13" x14ac:dyDescent="0.15"/>
    <row r="928" customFormat="1" ht="13" x14ac:dyDescent="0.15"/>
    <row r="929" customFormat="1" ht="13" x14ac:dyDescent="0.15"/>
    <row r="930" customFormat="1" ht="13" x14ac:dyDescent="0.15"/>
    <row r="931" customFormat="1" ht="13" x14ac:dyDescent="0.15"/>
    <row r="932" customFormat="1" ht="13" x14ac:dyDescent="0.15"/>
    <row r="933" customFormat="1" ht="13" x14ac:dyDescent="0.15"/>
    <row r="934" customFormat="1" ht="13" x14ac:dyDescent="0.15"/>
    <row r="935" customFormat="1" ht="13" x14ac:dyDescent="0.15"/>
    <row r="936" customFormat="1" ht="13" x14ac:dyDescent="0.15"/>
    <row r="937" customFormat="1" ht="13" x14ac:dyDescent="0.15"/>
    <row r="938" customFormat="1" ht="13" x14ac:dyDescent="0.15"/>
    <row r="939" customFormat="1" ht="13" x14ac:dyDescent="0.15"/>
    <row r="940" customFormat="1" ht="13" x14ac:dyDescent="0.15"/>
    <row r="941" customFormat="1" ht="13" x14ac:dyDescent="0.15"/>
    <row r="942" customFormat="1" ht="13" x14ac:dyDescent="0.15"/>
    <row r="943" customFormat="1" ht="13" x14ac:dyDescent="0.15"/>
    <row r="944" customFormat="1" ht="13" x14ac:dyDescent="0.15"/>
    <row r="945" customFormat="1" ht="13" x14ac:dyDescent="0.15"/>
    <row r="946" customFormat="1" ht="13" x14ac:dyDescent="0.15"/>
    <row r="947" customFormat="1" ht="13" x14ac:dyDescent="0.15"/>
    <row r="948" customFormat="1" ht="13" x14ac:dyDescent="0.15"/>
    <row r="949" customFormat="1" ht="13" x14ac:dyDescent="0.15"/>
    <row r="950" customFormat="1" ht="13" x14ac:dyDescent="0.15"/>
    <row r="951" customFormat="1" ht="13" x14ac:dyDescent="0.15"/>
    <row r="952" customFormat="1" ht="13" x14ac:dyDescent="0.15"/>
    <row r="953" customFormat="1" ht="13" x14ac:dyDescent="0.15"/>
    <row r="954" customFormat="1" ht="13" x14ac:dyDescent="0.15"/>
    <row r="955" customFormat="1" ht="13" x14ac:dyDescent="0.15"/>
    <row r="956" customFormat="1" ht="13" x14ac:dyDescent="0.15"/>
    <row r="957" customFormat="1" ht="13" x14ac:dyDescent="0.15"/>
    <row r="958" customFormat="1" ht="13" x14ac:dyDescent="0.15"/>
    <row r="959" customFormat="1" ht="13" x14ac:dyDescent="0.15"/>
    <row r="960" customFormat="1" ht="13" x14ac:dyDescent="0.15"/>
    <row r="961" customFormat="1" ht="13" x14ac:dyDescent="0.15"/>
    <row r="962" customFormat="1" ht="13" x14ac:dyDescent="0.15"/>
    <row r="963" customFormat="1" ht="13" x14ac:dyDescent="0.15"/>
    <row r="964" customFormat="1" ht="13" x14ac:dyDescent="0.15"/>
    <row r="965" customFormat="1" ht="13" x14ac:dyDescent="0.15"/>
    <row r="966" customFormat="1" ht="13" x14ac:dyDescent="0.15"/>
    <row r="967" customFormat="1" ht="13" x14ac:dyDescent="0.15"/>
    <row r="968" customFormat="1" ht="13" x14ac:dyDescent="0.15"/>
    <row r="969" customFormat="1" ht="13" x14ac:dyDescent="0.15"/>
    <row r="970" customFormat="1" ht="13" x14ac:dyDescent="0.15"/>
    <row r="971" customFormat="1" ht="13" x14ac:dyDescent="0.15"/>
    <row r="972" customFormat="1" ht="13" x14ac:dyDescent="0.15"/>
    <row r="973" customFormat="1" ht="13" x14ac:dyDescent="0.15"/>
    <row r="974" customFormat="1" ht="13" x14ac:dyDescent="0.15"/>
    <row r="975" customFormat="1" ht="13" x14ac:dyDescent="0.15"/>
    <row r="976" customFormat="1" ht="13" x14ac:dyDescent="0.15"/>
    <row r="977" customFormat="1" ht="13" x14ac:dyDescent="0.15"/>
    <row r="978" customFormat="1" ht="13" x14ac:dyDescent="0.15"/>
    <row r="979" customFormat="1" ht="13" x14ac:dyDescent="0.15"/>
    <row r="980" customFormat="1" ht="13" x14ac:dyDescent="0.15"/>
    <row r="981" customFormat="1" ht="13" x14ac:dyDescent="0.15"/>
    <row r="982" customFormat="1" ht="13" x14ac:dyDescent="0.15"/>
    <row r="983" customFormat="1" ht="13" x14ac:dyDescent="0.15"/>
    <row r="984" customFormat="1" ht="13" x14ac:dyDescent="0.15"/>
    <row r="985" customFormat="1" ht="13" x14ac:dyDescent="0.15"/>
    <row r="986" customFormat="1" ht="13" x14ac:dyDescent="0.15"/>
    <row r="987" customFormat="1" ht="13" x14ac:dyDescent="0.15"/>
    <row r="988" customFormat="1" ht="13" x14ac:dyDescent="0.15"/>
    <row r="989" customFormat="1" ht="13" x14ac:dyDescent="0.15"/>
    <row r="990" customFormat="1" ht="13" x14ac:dyDescent="0.15"/>
    <row r="991" customFormat="1" ht="13" x14ac:dyDescent="0.15"/>
    <row r="992" customFormat="1" ht="13" x14ac:dyDescent="0.15"/>
    <row r="993" customFormat="1" ht="13" x14ac:dyDescent="0.15"/>
    <row r="994" customFormat="1" ht="13" x14ac:dyDescent="0.15"/>
    <row r="995" customFormat="1" ht="13" x14ac:dyDescent="0.15"/>
    <row r="996" customFormat="1" ht="13" x14ac:dyDescent="0.15"/>
    <row r="997" customFormat="1" ht="13" x14ac:dyDescent="0.15"/>
    <row r="998" customFormat="1" ht="13" x14ac:dyDescent="0.15"/>
    <row r="999" customFormat="1" ht="13" x14ac:dyDescent="0.15"/>
    <row r="1000" customFormat="1" ht="13" x14ac:dyDescent="0.15"/>
    <row r="1001" customFormat="1" ht="13" x14ac:dyDescent="0.15"/>
    <row r="1002" customFormat="1" ht="13" x14ac:dyDescent="0.15"/>
    <row r="1003" customFormat="1" ht="13" x14ac:dyDescent="0.15"/>
    <row r="1004" customFormat="1" ht="13" x14ac:dyDescent="0.15"/>
    <row r="1005" customFormat="1" ht="13" x14ac:dyDescent="0.15"/>
    <row r="1006" customFormat="1" ht="13" x14ac:dyDescent="0.15"/>
    <row r="1007" customFormat="1" ht="13" x14ac:dyDescent="0.15"/>
    <row r="1008" customFormat="1" ht="13" x14ac:dyDescent="0.15"/>
    <row r="1009" customFormat="1" ht="13" x14ac:dyDescent="0.15"/>
    <row r="1010" customFormat="1" ht="13" x14ac:dyDescent="0.15"/>
    <row r="1011" customFormat="1" ht="13" x14ac:dyDescent="0.15"/>
    <row r="1012" customFormat="1" ht="13" x14ac:dyDescent="0.15"/>
    <row r="1013" customFormat="1" ht="13" x14ac:dyDescent="0.15"/>
    <row r="1014" customFormat="1" ht="13" x14ac:dyDescent="0.15"/>
    <row r="1015" customFormat="1" ht="13" x14ac:dyDescent="0.15"/>
    <row r="1016" customFormat="1" ht="13" x14ac:dyDescent="0.15"/>
    <row r="1017" customFormat="1" ht="13" x14ac:dyDescent="0.15"/>
    <row r="1018" customFormat="1" ht="13" x14ac:dyDescent="0.15"/>
    <row r="1019" customFormat="1" ht="13" x14ac:dyDescent="0.15"/>
    <row r="1020" customFormat="1" ht="13" x14ac:dyDescent="0.15"/>
    <row r="1021" customFormat="1" ht="13" x14ac:dyDescent="0.15"/>
    <row r="1022" customFormat="1" ht="13" x14ac:dyDescent="0.15"/>
    <row r="1023" customFormat="1" ht="13" x14ac:dyDescent="0.15"/>
    <row r="1024" customFormat="1" ht="13" x14ac:dyDescent="0.15"/>
    <row r="1025" customFormat="1" ht="13" x14ac:dyDescent="0.15"/>
    <row r="1026" customFormat="1" ht="13" x14ac:dyDescent="0.15"/>
    <row r="1027" customFormat="1" ht="13" x14ac:dyDescent="0.15"/>
    <row r="1028" customFormat="1" ht="13" x14ac:dyDescent="0.15"/>
    <row r="1029" customFormat="1" ht="13" x14ac:dyDescent="0.15"/>
    <row r="1030" customFormat="1" ht="13" x14ac:dyDescent="0.15"/>
    <row r="1031" customFormat="1" ht="13" x14ac:dyDescent="0.15"/>
    <row r="1032" customFormat="1" ht="13" x14ac:dyDescent="0.15"/>
    <row r="1033" customFormat="1" ht="13" x14ac:dyDescent="0.15"/>
    <row r="1034" customFormat="1" ht="13" x14ac:dyDescent="0.15"/>
    <row r="1035" customFormat="1" ht="13" x14ac:dyDescent="0.15"/>
    <row r="1036" customFormat="1" ht="13" x14ac:dyDescent="0.15"/>
    <row r="1037" customFormat="1" ht="13" x14ac:dyDescent="0.15"/>
    <row r="1038" customFormat="1" ht="13" x14ac:dyDescent="0.15"/>
    <row r="1039" customFormat="1" ht="13" x14ac:dyDescent="0.15"/>
    <row r="1040" customFormat="1" ht="13" x14ac:dyDescent="0.15"/>
    <row r="1041" customFormat="1" ht="13" x14ac:dyDescent="0.15"/>
    <row r="1042" customFormat="1" ht="13" x14ac:dyDescent="0.15"/>
    <row r="1043" customFormat="1" ht="13" x14ac:dyDescent="0.15"/>
    <row r="1044" customFormat="1" ht="13" x14ac:dyDescent="0.15"/>
    <row r="1045" customFormat="1" ht="13" x14ac:dyDescent="0.15"/>
    <row r="1046" customFormat="1" ht="13" x14ac:dyDescent="0.15"/>
    <row r="1047" customFormat="1" ht="13" x14ac:dyDescent="0.15"/>
    <row r="1048" customFormat="1" ht="13" x14ac:dyDescent="0.15"/>
    <row r="1049" customFormat="1" ht="13" x14ac:dyDescent="0.15"/>
    <row r="1050" customFormat="1" ht="13" x14ac:dyDescent="0.15"/>
    <row r="1051" customFormat="1" ht="13" x14ac:dyDescent="0.15"/>
    <row r="1052" customFormat="1" ht="13" x14ac:dyDescent="0.15"/>
    <row r="1053" customFormat="1" ht="13" x14ac:dyDescent="0.15"/>
    <row r="1054" customFormat="1" ht="13" x14ac:dyDescent="0.15"/>
    <row r="1055" customFormat="1" ht="13" x14ac:dyDescent="0.15"/>
    <row r="1056" customFormat="1" ht="13" x14ac:dyDescent="0.15"/>
    <row r="1057" customFormat="1" ht="13" x14ac:dyDescent="0.15"/>
    <row r="1058" customFormat="1" ht="13" x14ac:dyDescent="0.15"/>
    <row r="1059" customFormat="1" ht="13" x14ac:dyDescent="0.15"/>
    <row r="1060" customFormat="1" ht="13" x14ac:dyDescent="0.15"/>
    <row r="1061" customFormat="1" ht="13" x14ac:dyDescent="0.15"/>
    <row r="1062" customFormat="1" ht="13" x14ac:dyDescent="0.15"/>
    <row r="1063" customFormat="1" ht="13" x14ac:dyDescent="0.15"/>
    <row r="1064" customFormat="1" ht="13" x14ac:dyDescent="0.15"/>
    <row r="1065" customFormat="1" ht="13" x14ac:dyDescent="0.15"/>
    <row r="1066" customFormat="1" ht="13" x14ac:dyDescent="0.15"/>
    <row r="1067" customFormat="1" ht="13" x14ac:dyDescent="0.15"/>
    <row r="1068" customFormat="1" ht="13" x14ac:dyDescent="0.15"/>
    <row r="1069" customFormat="1" ht="13" x14ac:dyDescent="0.15"/>
    <row r="1070" customFormat="1" ht="13" x14ac:dyDescent="0.15"/>
    <row r="1071" customFormat="1" ht="13" x14ac:dyDescent="0.15"/>
    <row r="1072" customFormat="1" ht="13" x14ac:dyDescent="0.15"/>
    <row r="1073" customFormat="1" ht="13" x14ac:dyDescent="0.15"/>
    <row r="1074" customFormat="1" ht="13" x14ac:dyDescent="0.15"/>
    <row r="1075" customFormat="1" ht="13" x14ac:dyDescent="0.15"/>
    <row r="1076" customFormat="1" ht="13" x14ac:dyDescent="0.15"/>
    <row r="1077" customFormat="1" ht="13" x14ac:dyDescent="0.15"/>
    <row r="1078" customFormat="1" ht="13" x14ac:dyDescent="0.15"/>
    <row r="1079" customFormat="1" ht="13" x14ac:dyDescent="0.15"/>
    <row r="1080" customFormat="1" ht="13" x14ac:dyDescent="0.15"/>
    <row r="1081" customFormat="1" ht="13" x14ac:dyDescent="0.15"/>
    <row r="1082" customFormat="1" ht="13" x14ac:dyDescent="0.15"/>
    <row r="1083" customFormat="1" ht="13" x14ac:dyDescent="0.15"/>
    <row r="1084" customFormat="1" ht="13" x14ac:dyDescent="0.15"/>
    <row r="1085" customFormat="1" ht="13" x14ac:dyDescent="0.15"/>
    <row r="1086" customFormat="1" ht="13" x14ac:dyDescent="0.15"/>
    <row r="1087" customFormat="1" ht="13" x14ac:dyDescent="0.15"/>
    <row r="1088" customFormat="1" ht="13" x14ac:dyDescent="0.15"/>
    <row r="1089" customFormat="1" ht="13" x14ac:dyDescent="0.15"/>
    <row r="1090" customFormat="1" ht="13" x14ac:dyDescent="0.15"/>
    <row r="1091" customFormat="1" ht="13" x14ac:dyDescent="0.15"/>
    <row r="1092" customFormat="1" ht="13" x14ac:dyDescent="0.15"/>
    <row r="1093" customFormat="1" ht="13" x14ac:dyDescent="0.15"/>
    <row r="1094" customFormat="1" ht="13" x14ac:dyDescent="0.15"/>
    <row r="1095" customFormat="1" ht="13" x14ac:dyDescent="0.15"/>
    <row r="1096" customFormat="1" ht="13" x14ac:dyDescent="0.15"/>
    <row r="1097" customFormat="1" ht="13" x14ac:dyDescent="0.15"/>
    <row r="1098" customFormat="1" ht="13" x14ac:dyDescent="0.15"/>
    <row r="1099" customFormat="1" ht="13" x14ac:dyDescent="0.15"/>
    <row r="1100" customFormat="1" ht="13" x14ac:dyDescent="0.15"/>
    <row r="1101" customFormat="1" ht="13" x14ac:dyDescent="0.15"/>
    <row r="1102" customFormat="1" ht="13" x14ac:dyDescent="0.15"/>
    <row r="1103" customFormat="1" ht="13" x14ac:dyDescent="0.15"/>
    <row r="1104" customFormat="1" ht="13" x14ac:dyDescent="0.15"/>
    <row r="1105" customFormat="1" ht="13" x14ac:dyDescent="0.15"/>
    <row r="1106" customFormat="1" ht="13" x14ac:dyDescent="0.15"/>
    <row r="1107" customFormat="1" ht="13" x14ac:dyDescent="0.15"/>
    <row r="1108" customFormat="1" ht="13" x14ac:dyDescent="0.15"/>
    <row r="1109" customFormat="1" ht="13" x14ac:dyDescent="0.15"/>
    <row r="1110" customFormat="1" ht="13" x14ac:dyDescent="0.15"/>
    <row r="1111" customFormat="1" ht="13" x14ac:dyDescent="0.15"/>
    <row r="1112" customFormat="1" ht="13" x14ac:dyDescent="0.15"/>
    <row r="1113" customFormat="1" ht="13" x14ac:dyDescent="0.15"/>
    <row r="1114" customFormat="1" ht="13" x14ac:dyDescent="0.15"/>
    <row r="1115" customFormat="1" ht="13" x14ac:dyDescent="0.15"/>
    <row r="1116" customFormat="1" ht="13" x14ac:dyDescent="0.15"/>
    <row r="1117" customFormat="1" ht="13" x14ac:dyDescent="0.15"/>
    <row r="1118" customFormat="1" ht="13" x14ac:dyDescent="0.15"/>
    <row r="1119" customFormat="1" ht="13" x14ac:dyDescent="0.15"/>
    <row r="1120" customFormat="1" ht="13" x14ac:dyDescent="0.15"/>
    <row r="1121" customFormat="1" ht="13" x14ac:dyDescent="0.15"/>
    <row r="1122" customFormat="1" ht="13" x14ac:dyDescent="0.15"/>
    <row r="1123" customFormat="1" ht="13" x14ac:dyDescent="0.15"/>
    <row r="1124" customFormat="1" ht="13" x14ac:dyDescent="0.15"/>
    <row r="1125" customFormat="1" ht="13" x14ac:dyDescent="0.15"/>
    <row r="1126" customFormat="1" ht="13" x14ac:dyDescent="0.15"/>
    <row r="1127" customFormat="1" ht="13" x14ac:dyDescent="0.15"/>
    <row r="1128" customFormat="1" ht="13" x14ac:dyDescent="0.15"/>
    <row r="1129" customFormat="1" ht="13" x14ac:dyDescent="0.15"/>
    <row r="1130" customFormat="1" ht="13" x14ac:dyDescent="0.15"/>
    <row r="1131" customFormat="1" ht="13" x14ac:dyDescent="0.15"/>
    <row r="1132" customFormat="1" ht="13" x14ac:dyDescent="0.15"/>
    <row r="1133" customFormat="1" ht="13" x14ac:dyDescent="0.15"/>
    <row r="1134" customFormat="1" ht="13" x14ac:dyDescent="0.15"/>
    <row r="1135" customFormat="1" ht="13" x14ac:dyDescent="0.15"/>
    <row r="1136" customFormat="1" ht="13" x14ac:dyDescent="0.15"/>
    <row r="1137" customFormat="1" ht="13" x14ac:dyDescent="0.15"/>
    <row r="1138" customFormat="1" ht="13" x14ac:dyDescent="0.15"/>
    <row r="1139" customFormat="1" ht="13" x14ac:dyDescent="0.15"/>
    <row r="1140" customFormat="1" ht="13" x14ac:dyDescent="0.15"/>
    <row r="1141" customFormat="1" ht="13" x14ac:dyDescent="0.15"/>
    <row r="1142" customFormat="1" ht="13" x14ac:dyDescent="0.15"/>
    <row r="1143" customFormat="1" ht="13" x14ac:dyDescent="0.15"/>
    <row r="1144" customFormat="1" ht="13" x14ac:dyDescent="0.15"/>
    <row r="1145" customFormat="1" ht="13" x14ac:dyDescent="0.15"/>
    <row r="1146" customFormat="1" ht="13" x14ac:dyDescent="0.15"/>
    <row r="1147" customFormat="1" ht="13" x14ac:dyDescent="0.15"/>
    <row r="1148" customFormat="1" ht="13" x14ac:dyDescent="0.15"/>
    <row r="1149" customFormat="1" ht="13" x14ac:dyDescent="0.15"/>
    <row r="1150" customFormat="1" ht="13" x14ac:dyDescent="0.15"/>
    <row r="1151" customFormat="1" ht="13" x14ac:dyDescent="0.15"/>
    <row r="1152" customFormat="1" ht="13" x14ac:dyDescent="0.15"/>
    <row r="1153" customFormat="1" ht="13" x14ac:dyDescent="0.15"/>
    <row r="1154" customFormat="1" ht="13" x14ac:dyDescent="0.15"/>
    <row r="1155" customFormat="1" ht="13" x14ac:dyDescent="0.15"/>
    <row r="1156" customFormat="1" ht="13" x14ac:dyDescent="0.15"/>
    <row r="1157" customFormat="1" ht="13" x14ac:dyDescent="0.15"/>
    <row r="1158" customFormat="1" ht="13" x14ac:dyDescent="0.15"/>
    <row r="1159" customFormat="1" ht="13" x14ac:dyDescent="0.15"/>
    <row r="1160" customFormat="1" ht="13" x14ac:dyDescent="0.15"/>
    <row r="1161" customFormat="1" ht="13" x14ac:dyDescent="0.15"/>
    <row r="1162" customFormat="1" ht="13" x14ac:dyDescent="0.15"/>
    <row r="1163" customFormat="1" ht="13" x14ac:dyDescent="0.15"/>
    <row r="1164" customFormat="1" ht="13" x14ac:dyDescent="0.15"/>
    <row r="1165" customFormat="1" ht="13" x14ac:dyDescent="0.15"/>
    <row r="1166" customFormat="1" ht="13" x14ac:dyDescent="0.15"/>
    <row r="1167" customFormat="1" ht="13" x14ac:dyDescent="0.15"/>
    <row r="1168" customFormat="1" ht="13" x14ac:dyDescent="0.15"/>
    <row r="1169" customFormat="1" ht="13" x14ac:dyDescent="0.15"/>
    <row r="1170" customFormat="1" ht="13" x14ac:dyDescent="0.15"/>
    <row r="1171" customFormat="1" ht="13" x14ac:dyDescent="0.15"/>
    <row r="1172" customFormat="1" ht="13" x14ac:dyDescent="0.15"/>
    <row r="1173" customFormat="1" ht="13" x14ac:dyDescent="0.15"/>
    <row r="1174" customFormat="1" ht="13" x14ac:dyDescent="0.15"/>
    <row r="1175" customFormat="1" ht="13" x14ac:dyDescent="0.15"/>
    <row r="1176" customFormat="1" ht="13" x14ac:dyDescent="0.15"/>
    <row r="1177" customFormat="1" ht="13" x14ac:dyDescent="0.15"/>
    <row r="1178" customFormat="1" ht="13" x14ac:dyDescent="0.15"/>
    <row r="1179" customFormat="1" ht="13" x14ac:dyDescent="0.15"/>
    <row r="1180" customFormat="1" ht="13" x14ac:dyDescent="0.15"/>
    <row r="1181" customFormat="1" ht="13" x14ac:dyDescent="0.15"/>
    <row r="1182" customFormat="1" ht="13" x14ac:dyDescent="0.15"/>
    <row r="1183" customFormat="1" ht="13" x14ac:dyDescent="0.15"/>
    <row r="1184" customFormat="1" ht="13" x14ac:dyDescent="0.15"/>
    <row r="1185" customFormat="1" ht="13" x14ac:dyDescent="0.15"/>
    <row r="1186" customFormat="1" ht="13" x14ac:dyDescent="0.15"/>
    <row r="1187" customFormat="1" ht="13" x14ac:dyDescent="0.15"/>
    <row r="1188" customFormat="1" ht="13" x14ac:dyDescent="0.15"/>
    <row r="1189" customFormat="1" ht="13" x14ac:dyDescent="0.15"/>
    <row r="1190" customFormat="1" ht="13" x14ac:dyDescent="0.15"/>
    <row r="1191" customFormat="1" ht="13" x14ac:dyDescent="0.15"/>
    <row r="1192" customFormat="1" ht="13" x14ac:dyDescent="0.15"/>
    <row r="1193" customFormat="1" ht="13" x14ac:dyDescent="0.15"/>
    <row r="1194" customFormat="1" ht="13" x14ac:dyDescent="0.15"/>
    <row r="1195" customFormat="1" ht="13" x14ac:dyDescent="0.15"/>
    <row r="1196" customFormat="1" ht="13" x14ac:dyDescent="0.15"/>
    <row r="1197" customFormat="1" ht="13" x14ac:dyDescent="0.15"/>
    <row r="1198" customFormat="1" ht="13" x14ac:dyDescent="0.15"/>
    <row r="1199" customFormat="1" ht="13" x14ac:dyDescent="0.15"/>
    <row r="1200" customFormat="1" ht="13" x14ac:dyDescent="0.15"/>
    <row r="1201" customFormat="1" ht="13" x14ac:dyDescent="0.15"/>
    <row r="1202" customFormat="1" ht="13" x14ac:dyDescent="0.15"/>
    <row r="1203" customFormat="1" ht="13" x14ac:dyDescent="0.15"/>
    <row r="1204" customFormat="1" ht="13" x14ac:dyDescent="0.15"/>
    <row r="1205" customFormat="1" ht="13" x14ac:dyDescent="0.15"/>
    <row r="1206" customFormat="1" ht="13" x14ac:dyDescent="0.15"/>
    <row r="1207" customFormat="1" ht="13" x14ac:dyDescent="0.15"/>
    <row r="1208" customFormat="1" ht="13" x14ac:dyDescent="0.15"/>
    <row r="1209" customFormat="1" ht="13" x14ac:dyDescent="0.15"/>
    <row r="1210" customFormat="1" ht="13" x14ac:dyDescent="0.15"/>
    <row r="1211" customFormat="1" ht="13" x14ac:dyDescent="0.15"/>
    <row r="1212" customFormat="1" ht="13" x14ac:dyDescent="0.15"/>
    <row r="1213" customFormat="1" ht="13" x14ac:dyDescent="0.15"/>
    <row r="1214" customFormat="1" ht="13" x14ac:dyDescent="0.15"/>
    <row r="1215" customFormat="1" ht="13" x14ac:dyDescent="0.15"/>
    <row r="1216" customFormat="1" ht="13" x14ac:dyDescent="0.15"/>
    <row r="1217" customFormat="1" ht="13" x14ac:dyDescent="0.15"/>
    <row r="1218" customFormat="1" ht="13" x14ac:dyDescent="0.15"/>
    <row r="1219" customFormat="1" ht="13" x14ac:dyDescent="0.15"/>
    <row r="1220" customFormat="1" ht="13" x14ac:dyDescent="0.15"/>
    <row r="1221" customFormat="1" ht="13" x14ac:dyDescent="0.15"/>
    <row r="1222" customFormat="1" ht="13" x14ac:dyDescent="0.15"/>
    <row r="1223" customFormat="1" ht="13" x14ac:dyDescent="0.15"/>
    <row r="1224" customFormat="1" ht="13" x14ac:dyDescent="0.15"/>
    <row r="1225" customFormat="1" ht="13" x14ac:dyDescent="0.15"/>
    <row r="1226" customFormat="1" ht="13" x14ac:dyDescent="0.15"/>
    <row r="1227" customFormat="1" ht="13" x14ac:dyDescent="0.15"/>
    <row r="1228" customFormat="1" ht="13" x14ac:dyDescent="0.15"/>
    <row r="1229" customFormat="1" ht="13" x14ac:dyDescent="0.15"/>
    <row r="1230" customFormat="1" ht="13" x14ac:dyDescent="0.15"/>
    <row r="1231" customFormat="1" ht="13" x14ac:dyDescent="0.15"/>
    <row r="1232" customFormat="1" ht="13" x14ac:dyDescent="0.15"/>
    <row r="1233" customFormat="1" ht="13" x14ac:dyDescent="0.15"/>
    <row r="1234" customFormat="1" ht="13" x14ac:dyDescent="0.15"/>
    <row r="1235" customFormat="1" ht="13" x14ac:dyDescent="0.15"/>
    <row r="1236" customFormat="1" ht="13" x14ac:dyDescent="0.15"/>
    <row r="1237" customFormat="1" ht="13" x14ac:dyDescent="0.15"/>
    <row r="1238" customFormat="1" ht="13" x14ac:dyDescent="0.15"/>
    <row r="1239" customFormat="1" ht="13" x14ac:dyDescent="0.15"/>
    <row r="1240" customFormat="1" ht="13" x14ac:dyDescent="0.15"/>
    <row r="1241" customFormat="1" ht="13" x14ac:dyDescent="0.15"/>
    <row r="1242" customFormat="1" ht="13" x14ac:dyDescent="0.15"/>
    <row r="1243" customFormat="1" ht="13" x14ac:dyDescent="0.15"/>
    <row r="1244" customFormat="1" ht="13" x14ac:dyDescent="0.15"/>
    <row r="1245" customFormat="1" ht="13" x14ac:dyDescent="0.15"/>
    <row r="1246" customFormat="1" ht="13" x14ac:dyDescent="0.15"/>
    <row r="1247" customFormat="1" ht="13" x14ac:dyDescent="0.15"/>
    <row r="1248" customFormat="1" ht="13" x14ac:dyDescent="0.15"/>
    <row r="1249" customFormat="1" ht="13" x14ac:dyDescent="0.15"/>
    <row r="1250" customFormat="1" ht="13" x14ac:dyDescent="0.15"/>
    <row r="1251" customFormat="1" ht="13" x14ac:dyDescent="0.15"/>
    <row r="1252" customFormat="1" ht="13" x14ac:dyDescent="0.15"/>
    <row r="1253" customFormat="1" ht="13" x14ac:dyDescent="0.15"/>
    <row r="1254" customFormat="1" ht="13" x14ac:dyDescent="0.15"/>
    <row r="1255" customFormat="1" ht="13" x14ac:dyDescent="0.15"/>
    <row r="1256" customFormat="1" ht="13" x14ac:dyDescent="0.15"/>
    <row r="1257" customFormat="1" ht="13" x14ac:dyDescent="0.15"/>
    <row r="1258" customFormat="1" ht="13" x14ac:dyDescent="0.15"/>
    <row r="1259" customFormat="1" ht="13" x14ac:dyDescent="0.15"/>
    <row r="1260" customFormat="1" ht="13" x14ac:dyDescent="0.15"/>
    <row r="1261" customFormat="1" ht="13" x14ac:dyDescent="0.15"/>
    <row r="1262" customFormat="1" ht="13" x14ac:dyDescent="0.15"/>
    <row r="1263" customFormat="1" ht="13" x14ac:dyDescent="0.15"/>
    <row r="1264" customFormat="1" ht="13" x14ac:dyDescent="0.15"/>
    <row r="1265" customFormat="1" ht="13" x14ac:dyDescent="0.15"/>
    <row r="1266" customFormat="1" ht="13" x14ac:dyDescent="0.15"/>
    <row r="1267" customFormat="1" ht="13" x14ac:dyDescent="0.15"/>
    <row r="1268" customFormat="1" ht="13" x14ac:dyDescent="0.15"/>
    <row r="1269" customFormat="1" ht="13" x14ac:dyDescent="0.15"/>
    <row r="1270" customFormat="1" ht="13" x14ac:dyDescent="0.15"/>
    <row r="1271" customFormat="1" ht="13" x14ac:dyDescent="0.15"/>
    <row r="1272" customFormat="1" ht="13" x14ac:dyDescent="0.15"/>
    <row r="1273" customFormat="1" ht="13" x14ac:dyDescent="0.15"/>
    <row r="1274" customFormat="1" ht="13" x14ac:dyDescent="0.15"/>
    <row r="1275" customFormat="1" ht="13" x14ac:dyDescent="0.15"/>
    <row r="1276" customFormat="1" ht="13" x14ac:dyDescent="0.15"/>
    <row r="1277" customFormat="1" ht="13" x14ac:dyDescent="0.15"/>
    <row r="1278" customFormat="1" ht="13" x14ac:dyDescent="0.15"/>
    <row r="1279" customFormat="1" ht="13" x14ac:dyDescent="0.15"/>
    <row r="1280" customFormat="1" ht="13" x14ac:dyDescent="0.15"/>
    <row r="1281" customFormat="1" ht="13" x14ac:dyDescent="0.15"/>
    <row r="1282" customFormat="1" ht="13" x14ac:dyDescent="0.15"/>
    <row r="1283" customFormat="1" ht="13" x14ac:dyDescent="0.15"/>
    <row r="1284" customFormat="1" ht="13" x14ac:dyDescent="0.15"/>
    <row r="1285" customFormat="1" ht="13" x14ac:dyDescent="0.15"/>
    <row r="1286" customFormat="1" ht="13" x14ac:dyDescent="0.15"/>
    <row r="1287" customFormat="1" ht="13" x14ac:dyDescent="0.15"/>
    <row r="1288" customFormat="1" ht="13" x14ac:dyDescent="0.15"/>
    <row r="1289" customFormat="1" ht="13" x14ac:dyDescent="0.15"/>
    <row r="1290" customFormat="1" ht="13" x14ac:dyDescent="0.15"/>
    <row r="1291" customFormat="1" ht="13" x14ac:dyDescent="0.15"/>
    <row r="1292" customFormat="1" ht="13" x14ac:dyDescent="0.15"/>
    <row r="1293" customFormat="1" ht="13" x14ac:dyDescent="0.15"/>
    <row r="1294" customFormat="1" ht="13" x14ac:dyDescent="0.15"/>
    <row r="1295" customFormat="1" ht="13" x14ac:dyDescent="0.15"/>
    <row r="1296" customFormat="1" ht="13" x14ac:dyDescent="0.15"/>
    <row r="1297" customFormat="1" ht="13" x14ac:dyDescent="0.15"/>
    <row r="1298" customFormat="1" ht="13" x14ac:dyDescent="0.15"/>
    <row r="1299" customFormat="1" ht="13" x14ac:dyDescent="0.15"/>
    <row r="1300" customFormat="1" ht="13" x14ac:dyDescent="0.15"/>
    <row r="1301" customFormat="1" ht="13" x14ac:dyDescent="0.15"/>
    <row r="1302" customFormat="1" ht="13" x14ac:dyDescent="0.15"/>
    <row r="1303" customFormat="1" ht="13" x14ac:dyDescent="0.15"/>
    <row r="1304" customFormat="1" ht="13" x14ac:dyDescent="0.15"/>
    <row r="1305" customFormat="1" ht="13" x14ac:dyDescent="0.15"/>
    <row r="1306" customFormat="1" ht="13" x14ac:dyDescent="0.15"/>
    <row r="1307" customFormat="1" ht="13" x14ac:dyDescent="0.15"/>
    <row r="1308" customFormat="1" ht="13" x14ac:dyDescent="0.15"/>
    <row r="1309" customFormat="1" ht="13" x14ac:dyDescent="0.15"/>
    <row r="1310" customFormat="1" ht="13" x14ac:dyDescent="0.15"/>
    <row r="1311" customFormat="1" ht="13" x14ac:dyDescent="0.15"/>
    <row r="1312" customFormat="1" ht="13" x14ac:dyDescent="0.15"/>
    <row r="1313" customFormat="1" ht="13" x14ac:dyDescent="0.15"/>
    <row r="1314" customFormat="1" ht="13" x14ac:dyDescent="0.15"/>
    <row r="1315" customFormat="1" ht="13" x14ac:dyDescent="0.15"/>
    <row r="1316" customFormat="1" ht="13" x14ac:dyDescent="0.15"/>
    <row r="1317" customFormat="1" ht="13" x14ac:dyDescent="0.15"/>
    <row r="1318" customFormat="1" ht="13" x14ac:dyDescent="0.15"/>
    <row r="1319" customFormat="1" ht="13" x14ac:dyDescent="0.15"/>
    <row r="1320" customFormat="1" ht="13" x14ac:dyDescent="0.15"/>
    <row r="1321" customFormat="1" ht="13" x14ac:dyDescent="0.15"/>
    <row r="1322" customFormat="1" ht="13" x14ac:dyDescent="0.15"/>
    <row r="1323" customFormat="1" ht="13" x14ac:dyDescent="0.15"/>
    <row r="1324" customFormat="1" ht="13" x14ac:dyDescent="0.15"/>
    <row r="1325" customFormat="1" ht="13" x14ac:dyDescent="0.15"/>
    <row r="1326" customFormat="1" ht="13" x14ac:dyDescent="0.15"/>
    <row r="1327" customFormat="1" ht="13" x14ac:dyDescent="0.15"/>
    <row r="1328" customFormat="1" ht="13" x14ac:dyDescent="0.15"/>
    <row r="1329" customFormat="1" ht="13" x14ac:dyDescent="0.15"/>
    <row r="1330" customFormat="1" ht="13" x14ac:dyDescent="0.15"/>
    <row r="1331" customFormat="1" ht="13" x14ac:dyDescent="0.15"/>
    <row r="1332" customFormat="1" ht="13" x14ac:dyDescent="0.15"/>
    <row r="1333" customFormat="1" ht="13" x14ac:dyDescent="0.15"/>
    <row r="1334" customFormat="1" ht="13" x14ac:dyDescent="0.15"/>
    <row r="1335" customFormat="1" ht="13" x14ac:dyDescent="0.15"/>
    <row r="1336" customFormat="1" ht="13" x14ac:dyDescent="0.15"/>
    <row r="1337" customFormat="1" ht="13" x14ac:dyDescent="0.15"/>
    <row r="1338" customFormat="1" ht="13" x14ac:dyDescent="0.15"/>
    <row r="1339" customFormat="1" ht="13" x14ac:dyDescent="0.15"/>
    <row r="1340" customFormat="1" ht="13" x14ac:dyDescent="0.15"/>
    <row r="1341" customFormat="1" ht="13" x14ac:dyDescent="0.15"/>
    <row r="1342" customFormat="1" ht="13" x14ac:dyDescent="0.15"/>
    <row r="1343" customFormat="1" ht="13" x14ac:dyDescent="0.15"/>
    <row r="1344" customFormat="1" ht="13" x14ac:dyDescent="0.15"/>
    <row r="1345" customFormat="1" ht="13" x14ac:dyDescent="0.15"/>
    <row r="1346" customFormat="1" ht="13" x14ac:dyDescent="0.15"/>
    <row r="1347" customFormat="1" ht="13" x14ac:dyDescent="0.15"/>
    <row r="1348" customFormat="1" ht="13" x14ac:dyDescent="0.15"/>
    <row r="1349" customFormat="1" ht="13" x14ac:dyDescent="0.15"/>
    <row r="1350" customFormat="1" ht="13" x14ac:dyDescent="0.15"/>
    <row r="1351" customFormat="1" ht="13" x14ac:dyDescent="0.15"/>
    <row r="1352" customFormat="1" ht="13" x14ac:dyDescent="0.15"/>
    <row r="1353" customFormat="1" ht="13" x14ac:dyDescent="0.15"/>
    <row r="1354" customFormat="1" ht="13" x14ac:dyDescent="0.15"/>
    <row r="1355" customFormat="1" ht="13" x14ac:dyDescent="0.15"/>
    <row r="1356" customFormat="1" ht="13" x14ac:dyDescent="0.15"/>
    <row r="1357" customFormat="1" ht="13" x14ac:dyDescent="0.15"/>
    <row r="1358" customFormat="1" ht="13" x14ac:dyDescent="0.15"/>
    <row r="1359" customFormat="1" ht="13" x14ac:dyDescent="0.15"/>
    <row r="1360" customFormat="1" ht="13" x14ac:dyDescent="0.15"/>
    <row r="1361" customFormat="1" ht="13" x14ac:dyDescent="0.15"/>
    <row r="1362" customFormat="1" ht="13" x14ac:dyDescent="0.15"/>
    <row r="1363" customFormat="1" ht="13" x14ac:dyDescent="0.15"/>
    <row r="1364" customFormat="1" ht="13" x14ac:dyDescent="0.15"/>
    <row r="1365" customFormat="1" ht="13" x14ac:dyDescent="0.15"/>
    <row r="1366" customFormat="1" ht="13" x14ac:dyDescent="0.15"/>
    <row r="1367" customFormat="1" ht="13" x14ac:dyDescent="0.15"/>
    <row r="1368" customFormat="1" ht="13" x14ac:dyDescent="0.15"/>
    <row r="1369" customFormat="1" ht="13" x14ac:dyDescent="0.15"/>
    <row r="1370" customFormat="1" ht="13" x14ac:dyDescent="0.15"/>
    <row r="1371" customFormat="1" ht="13" x14ac:dyDescent="0.15"/>
    <row r="1372" customFormat="1" ht="13" x14ac:dyDescent="0.15"/>
    <row r="1373" customFormat="1" ht="13" x14ac:dyDescent="0.15"/>
    <row r="1374" customFormat="1" ht="13" x14ac:dyDescent="0.15"/>
    <row r="1375" customFormat="1" ht="13" x14ac:dyDescent="0.15"/>
    <row r="1376" customFormat="1" ht="13" x14ac:dyDescent="0.15"/>
    <row r="1377" customFormat="1" ht="13" x14ac:dyDescent="0.15"/>
    <row r="1378" customFormat="1" ht="13" x14ac:dyDescent="0.15"/>
    <row r="1379" customFormat="1" ht="13" x14ac:dyDescent="0.15"/>
    <row r="1380" customFormat="1" ht="13" x14ac:dyDescent="0.15"/>
    <row r="1381" customFormat="1" ht="13" x14ac:dyDescent="0.15"/>
    <row r="1382" customFormat="1" ht="13" x14ac:dyDescent="0.15"/>
    <row r="1383" customFormat="1" ht="13" x14ac:dyDescent="0.15"/>
    <row r="1384" customFormat="1" ht="13" x14ac:dyDescent="0.15"/>
    <row r="1385" customFormat="1" ht="13" x14ac:dyDescent="0.15"/>
    <row r="1386" customFormat="1" ht="13" x14ac:dyDescent="0.15"/>
    <row r="1387" customFormat="1" ht="13" x14ac:dyDescent="0.15"/>
    <row r="1388" customFormat="1" ht="13" x14ac:dyDescent="0.15"/>
    <row r="1389" customFormat="1" ht="13" x14ac:dyDescent="0.15"/>
    <row r="1390" customFormat="1" ht="13" x14ac:dyDescent="0.15"/>
    <row r="1391" customFormat="1" ht="13" x14ac:dyDescent="0.15"/>
    <row r="1392" customFormat="1" ht="13" x14ac:dyDescent="0.15"/>
    <row r="1393" customFormat="1" ht="13" x14ac:dyDescent="0.15"/>
    <row r="1394" customFormat="1" ht="13" x14ac:dyDescent="0.15"/>
    <row r="1395" customFormat="1" ht="13" x14ac:dyDescent="0.15"/>
    <row r="1396" customFormat="1" ht="13" x14ac:dyDescent="0.15"/>
    <row r="1397" customFormat="1" ht="13" x14ac:dyDescent="0.15"/>
    <row r="1398" customFormat="1" ht="13" x14ac:dyDescent="0.15"/>
    <row r="1399" customFormat="1" ht="13" x14ac:dyDescent="0.15"/>
    <row r="1400" customFormat="1" ht="13" x14ac:dyDescent="0.15"/>
    <row r="1401" customFormat="1" ht="13" x14ac:dyDescent="0.15"/>
    <row r="1402" customFormat="1" ht="13" x14ac:dyDescent="0.15"/>
    <row r="1403" customFormat="1" ht="13" x14ac:dyDescent="0.15"/>
    <row r="1404" customFormat="1" ht="13" x14ac:dyDescent="0.15"/>
    <row r="1405" customFormat="1" ht="13" x14ac:dyDescent="0.15"/>
    <row r="1406" customFormat="1" ht="13" x14ac:dyDescent="0.15"/>
    <row r="1407" customFormat="1" ht="13" x14ac:dyDescent="0.15"/>
    <row r="1408" customFormat="1" ht="13" x14ac:dyDescent="0.15"/>
    <row r="1409" customFormat="1" ht="13" x14ac:dyDescent="0.15"/>
    <row r="1410" customFormat="1" ht="13" x14ac:dyDescent="0.15"/>
    <row r="1411" customFormat="1" ht="13" x14ac:dyDescent="0.15"/>
    <row r="1412" customFormat="1" ht="13" x14ac:dyDescent="0.15"/>
    <row r="1413" customFormat="1" ht="13" x14ac:dyDescent="0.15"/>
    <row r="1414" customFormat="1" ht="13" x14ac:dyDescent="0.15"/>
    <row r="1415" customFormat="1" ht="13" x14ac:dyDescent="0.15"/>
    <row r="1416" customFormat="1" ht="13" x14ac:dyDescent="0.15"/>
    <row r="1417" customFormat="1" ht="13" x14ac:dyDescent="0.15"/>
    <row r="1418" customFormat="1" ht="13" x14ac:dyDescent="0.15"/>
    <row r="1419" customFormat="1" ht="13" x14ac:dyDescent="0.15"/>
    <row r="1420" customFormat="1" ht="13" x14ac:dyDescent="0.15"/>
    <row r="1421" customFormat="1" ht="13" x14ac:dyDescent="0.15"/>
    <row r="1422" customFormat="1" ht="13" x14ac:dyDescent="0.15"/>
    <row r="1423" customFormat="1" ht="13" x14ac:dyDescent="0.15"/>
    <row r="1424" customFormat="1" ht="13" x14ac:dyDescent="0.15"/>
    <row r="1425" customFormat="1" ht="13" x14ac:dyDescent="0.15"/>
    <row r="1426" customFormat="1" ht="13" x14ac:dyDescent="0.15"/>
    <row r="1427" customFormat="1" ht="13" x14ac:dyDescent="0.15"/>
    <row r="1428" customFormat="1" ht="13" x14ac:dyDescent="0.15"/>
    <row r="1429" customFormat="1" ht="13" x14ac:dyDescent="0.15"/>
    <row r="1430" customFormat="1" ht="13" x14ac:dyDescent="0.15"/>
    <row r="1431" customFormat="1" ht="13" x14ac:dyDescent="0.15"/>
    <row r="1432" customFormat="1" ht="13" x14ac:dyDescent="0.15"/>
    <row r="1433" customFormat="1" ht="13" x14ac:dyDescent="0.15"/>
    <row r="1434" customFormat="1" ht="13" x14ac:dyDescent="0.15"/>
    <row r="1435" customFormat="1" ht="13" x14ac:dyDescent="0.15"/>
    <row r="1436" customFormat="1" ht="13" x14ac:dyDescent="0.15"/>
    <row r="1437" customFormat="1" ht="13" x14ac:dyDescent="0.15"/>
    <row r="1438" customFormat="1" ht="13" x14ac:dyDescent="0.15"/>
    <row r="1439" customFormat="1" ht="13" x14ac:dyDescent="0.15"/>
    <row r="1440" customFormat="1" ht="13" x14ac:dyDescent="0.15"/>
    <row r="1441" customFormat="1" ht="13" x14ac:dyDescent="0.15"/>
    <row r="1442" customFormat="1" ht="13" x14ac:dyDescent="0.15"/>
    <row r="1443" customFormat="1" ht="13" x14ac:dyDescent="0.15"/>
    <row r="1444" customFormat="1" ht="13" x14ac:dyDescent="0.15"/>
    <row r="1445" customFormat="1" ht="13" x14ac:dyDescent="0.15"/>
    <row r="1446" customFormat="1" ht="13" x14ac:dyDescent="0.15"/>
    <row r="1447" customFormat="1" ht="13" x14ac:dyDescent="0.15"/>
    <row r="1448" customFormat="1" ht="13" x14ac:dyDescent="0.15"/>
    <row r="1449" customFormat="1" ht="13" x14ac:dyDescent="0.15"/>
    <row r="1450" customFormat="1" ht="13" x14ac:dyDescent="0.15"/>
    <row r="1451" customFormat="1" ht="13" x14ac:dyDescent="0.15"/>
    <row r="1452" customFormat="1" ht="13" x14ac:dyDescent="0.15"/>
    <row r="1453" customFormat="1" ht="13" x14ac:dyDescent="0.15"/>
    <row r="1454" customFormat="1" ht="13" x14ac:dyDescent="0.15"/>
    <row r="1455" customFormat="1" ht="13" x14ac:dyDescent="0.15"/>
    <row r="1456" customFormat="1" ht="13" x14ac:dyDescent="0.15"/>
    <row r="1457" customFormat="1" ht="13" x14ac:dyDescent="0.15"/>
    <row r="1458" customFormat="1" ht="13" x14ac:dyDescent="0.15"/>
    <row r="1459" customFormat="1" ht="13" x14ac:dyDescent="0.15"/>
    <row r="1460" customFormat="1" ht="13" x14ac:dyDescent="0.15"/>
    <row r="1461" customFormat="1" ht="13" x14ac:dyDescent="0.15"/>
    <row r="1462" customFormat="1" ht="13" x14ac:dyDescent="0.15"/>
    <row r="1463" customFormat="1" ht="13" x14ac:dyDescent="0.15"/>
    <row r="1464" customFormat="1" ht="13" x14ac:dyDescent="0.15"/>
    <row r="1465" customFormat="1" ht="13" x14ac:dyDescent="0.15"/>
    <row r="1466" customFormat="1" ht="13" x14ac:dyDescent="0.15"/>
    <row r="1467" customFormat="1" ht="13" x14ac:dyDescent="0.15"/>
    <row r="1468" customFormat="1" ht="13" x14ac:dyDescent="0.15"/>
    <row r="1469" customFormat="1" ht="13" x14ac:dyDescent="0.15"/>
    <row r="1470" customFormat="1" ht="13" x14ac:dyDescent="0.15"/>
    <row r="1471" customFormat="1" ht="13" x14ac:dyDescent="0.15"/>
    <row r="1472" customFormat="1" ht="13" x14ac:dyDescent="0.15"/>
    <row r="1473" customFormat="1" ht="13" x14ac:dyDescent="0.15"/>
    <row r="1474" customFormat="1" ht="13" x14ac:dyDescent="0.15"/>
    <row r="1475" customFormat="1" ht="13" x14ac:dyDescent="0.15"/>
    <row r="1476" customFormat="1" ht="13" x14ac:dyDescent="0.15"/>
    <row r="1477" customFormat="1" ht="13" x14ac:dyDescent="0.15"/>
    <row r="1478" customFormat="1" ht="13" x14ac:dyDescent="0.15"/>
    <row r="1479" customFormat="1" ht="13" x14ac:dyDescent="0.15"/>
    <row r="1480" customFormat="1" ht="13" x14ac:dyDescent="0.15"/>
    <row r="1481" customFormat="1" ht="13" x14ac:dyDescent="0.15"/>
    <row r="1482" customFormat="1" ht="13" x14ac:dyDescent="0.15"/>
    <row r="1483" customFormat="1" ht="13" x14ac:dyDescent="0.15"/>
    <row r="1484" customFormat="1" ht="13" x14ac:dyDescent="0.15"/>
    <row r="1485" customFormat="1" ht="13" x14ac:dyDescent="0.15"/>
    <row r="1486" customFormat="1" ht="13" x14ac:dyDescent="0.15"/>
    <row r="1487" customFormat="1" ht="13" x14ac:dyDescent="0.15"/>
    <row r="1488" customFormat="1" ht="13" x14ac:dyDescent="0.15"/>
    <row r="1489" customFormat="1" ht="13" x14ac:dyDescent="0.15"/>
    <row r="1490" customFormat="1" ht="13" x14ac:dyDescent="0.15"/>
    <row r="1491" customFormat="1" ht="13" x14ac:dyDescent="0.15"/>
    <row r="1492" customFormat="1" ht="13" x14ac:dyDescent="0.15"/>
    <row r="1493" customFormat="1" ht="13" x14ac:dyDescent="0.15"/>
    <row r="1494" customFormat="1" ht="13" x14ac:dyDescent="0.15"/>
    <row r="1495" customFormat="1" ht="13" x14ac:dyDescent="0.15"/>
    <row r="1496" customFormat="1" ht="13" x14ac:dyDescent="0.15"/>
    <row r="1497" customFormat="1" ht="13" x14ac:dyDescent="0.15"/>
    <row r="1498" customFormat="1" ht="13" x14ac:dyDescent="0.15"/>
    <row r="1499" customFormat="1" ht="13" x14ac:dyDescent="0.15"/>
    <row r="1500" customFormat="1" ht="13" x14ac:dyDescent="0.15"/>
    <row r="1501" customFormat="1" ht="13" x14ac:dyDescent="0.15"/>
    <row r="1502" customFormat="1" ht="13" x14ac:dyDescent="0.15"/>
    <row r="1503" customFormat="1" ht="13" x14ac:dyDescent="0.15"/>
    <row r="1504" customFormat="1" ht="13" x14ac:dyDescent="0.15"/>
    <row r="1505" customFormat="1" ht="13" x14ac:dyDescent="0.15"/>
    <row r="1506" customFormat="1" ht="13" x14ac:dyDescent="0.15"/>
    <row r="1507" customFormat="1" ht="13" x14ac:dyDescent="0.15"/>
    <row r="1508" customFormat="1" ht="13" x14ac:dyDescent="0.15"/>
    <row r="1509" customFormat="1" ht="13" x14ac:dyDescent="0.15"/>
    <row r="1510" customFormat="1" ht="13" x14ac:dyDescent="0.15"/>
    <row r="1511" customFormat="1" ht="13" x14ac:dyDescent="0.15"/>
    <row r="1512" customFormat="1" ht="13" x14ac:dyDescent="0.15"/>
    <row r="1513" customFormat="1" ht="13" x14ac:dyDescent="0.15"/>
    <row r="1514" customFormat="1" ht="13" x14ac:dyDescent="0.15"/>
    <row r="1515" customFormat="1" ht="13" x14ac:dyDescent="0.15"/>
    <row r="1516" customFormat="1" ht="13" x14ac:dyDescent="0.15"/>
    <row r="1517" customFormat="1" ht="13" x14ac:dyDescent="0.15"/>
    <row r="1518" customFormat="1" ht="13" x14ac:dyDescent="0.15"/>
    <row r="1519" customFormat="1" ht="13" x14ac:dyDescent="0.15"/>
    <row r="1520" customFormat="1" ht="13" x14ac:dyDescent="0.15"/>
    <row r="1521" customFormat="1" ht="13" x14ac:dyDescent="0.15"/>
    <row r="1522" customFormat="1" ht="13" x14ac:dyDescent="0.15"/>
    <row r="1523" customFormat="1" ht="13" x14ac:dyDescent="0.15"/>
    <row r="1524" customFormat="1" ht="13" x14ac:dyDescent="0.15"/>
    <row r="1525" customFormat="1" ht="13" x14ac:dyDescent="0.15"/>
    <row r="1526" customFormat="1" ht="13" x14ac:dyDescent="0.15"/>
    <row r="1527" customFormat="1" ht="13" x14ac:dyDescent="0.15"/>
    <row r="1528" customFormat="1" ht="13" x14ac:dyDescent="0.15"/>
    <row r="1529" customFormat="1" ht="13" x14ac:dyDescent="0.15"/>
    <row r="1530" customFormat="1" ht="13" x14ac:dyDescent="0.15"/>
    <row r="1531" customFormat="1" ht="13" x14ac:dyDescent="0.15"/>
    <row r="1532" customFormat="1" ht="13" x14ac:dyDescent="0.15"/>
    <row r="1533" customFormat="1" ht="13" x14ac:dyDescent="0.15"/>
    <row r="1534" customFormat="1" ht="13" x14ac:dyDescent="0.15"/>
    <row r="1535" customFormat="1" ht="13" x14ac:dyDescent="0.15"/>
    <row r="1536" customFormat="1" ht="13" x14ac:dyDescent="0.15"/>
    <row r="1537" customFormat="1" ht="13" x14ac:dyDescent="0.15"/>
    <row r="1538" customFormat="1" ht="13" x14ac:dyDescent="0.15"/>
    <row r="1539" customFormat="1" ht="13" x14ac:dyDescent="0.15"/>
    <row r="1540" customFormat="1" ht="13" x14ac:dyDescent="0.15"/>
    <row r="1541" customFormat="1" ht="13" x14ac:dyDescent="0.15"/>
    <row r="1542" customFormat="1" ht="13" x14ac:dyDescent="0.15"/>
    <row r="1543" customFormat="1" ht="13" x14ac:dyDescent="0.15"/>
    <row r="1544" customFormat="1" ht="13" x14ac:dyDescent="0.15"/>
    <row r="1545" customFormat="1" ht="13" x14ac:dyDescent="0.15"/>
    <row r="1546" customFormat="1" ht="13" x14ac:dyDescent="0.15"/>
    <row r="1547" customFormat="1" ht="13" x14ac:dyDescent="0.15"/>
    <row r="1548" customFormat="1" ht="13" x14ac:dyDescent="0.15"/>
    <row r="1549" customFormat="1" ht="13" x14ac:dyDescent="0.15"/>
    <row r="1550" customFormat="1" ht="13" x14ac:dyDescent="0.15"/>
    <row r="1551" customFormat="1" ht="13" x14ac:dyDescent="0.15"/>
    <row r="1552" customFormat="1" ht="13" x14ac:dyDescent="0.15"/>
    <row r="1553" customFormat="1" ht="13" x14ac:dyDescent="0.15"/>
    <row r="1554" customFormat="1" ht="13" x14ac:dyDescent="0.15"/>
    <row r="1555" customFormat="1" ht="13" x14ac:dyDescent="0.15"/>
    <row r="1556" customFormat="1" ht="13" x14ac:dyDescent="0.15"/>
    <row r="1557" customFormat="1" ht="13" x14ac:dyDescent="0.15"/>
    <row r="1558" customFormat="1" ht="13" x14ac:dyDescent="0.15"/>
    <row r="1559" customFormat="1" ht="13" x14ac:dyDescent="0.15"/>
    <row r="1560" customFormat="1" ht="13" x14ac:dyDescent="0.15"/>
    <row r="1561" customFormat="1" ht="13" x14ac:dyDescent="0.15"/>
    <row r="1562" customFormat="1" ht="13" x14ac:dyDescent="0.15"/>
    <row r="1563" customFormat="1" ht="13" x14ac:dyDescent="0.15"/>
    <row r="1564" customFormat="1" ht="13" x14ac:dyDescent="0.15"/>
    <row r="1565" customFormat="1" ht="13" x14ac:dyDescent="0.15"/>
    <row r="1566" customFormat="1" ht="13" x14ac:dyDescent="0.15"/>
    <row r="1567" customFormat="1" ht="13" x14ac:dyDescent="0.15"/>
    <row r="1568" customFormat="1" ht="13" x14ac:dyDescent="0.15"/>
    <row r="1569" customFormat="1" ht="13" x14ac:dyDescent="0.15"/>
    <row r="1570" customFormat="1" ht="13" x14ac:dyDescent="0.15"/>
    <row r="1571" customFormat="1" ht="13" x14ac:dyDescent="0.15"/>
    <row r="1572" customFormat="1" ht="13" x14ac:dyDescent="0.15"/>
    <row r="1573" customFormat="1" ht="13" x14ac:dyDescent="0.15"/>
    <row r="1574" customFormat="1" ht="13" x14ac:dyDescent="0.15"/>
    <row r="1575" customFormat="1" ht="13" x14ac:dyDescent="0.15"/>
    <row r="1576" customFormat="1" ht="13" x14ac:dyDescent="0.15"/>
    <row r="1577" customFormat="1" ht="13" x14ac:dyDescent="0.15"/>
    <row r="1578" customFormat="1" ht="13" x14ac:dyDescent="0.15"/>
    <row r="1579" customFormat="1" ht="13" x14ac:dyDescent="0.15"/>
    <row r="1580" customFormat="1" ht="13" x14ac:dyDescent="0.15"/>
    <row r="1581" customFormat="1" ht="13" x14ac:dyDescent="0.15"/>
    <row r="1582" customFormat="1" ht="13" x14ac:dyDescent="0.15"/>
    <row r="1583" customFormat="1" ht="13" x14ac:dyDescent="0.15"/>
    <row r="1584" customFormat="1" ht="13" x14ac:dyDescent="0.15"/>
    <row r="1585" customFormat="1" ht="13" x14ac:dyDescent="0.15"/>
    <row r="1586" customFormat="1" ht="13" x14ac:dyDescent="0.15"/>
    <row r="1587" customFormat="1" ht="13" x14ac:dyDescent="0.15"/>
    <row r="1588" customFormat="1" ht="13" x14ac:dyDescent="0.15"/>
    <row r="1589" customFormat="1" ht="13" x14ac:dyDescent="0.15"/>
    <row r="1590" customFormat="1" ht="13" x14ac:dyDescent="0.15"/>
    <row r="1591" customFormat="1" ht="13" x14ac:dyDescent="0.15"/>
    <row r="1592" customFormat="1" ht="13" x14ac:dyDescent="0.15"/>
    <row r="1593" customFormat="1" ht="13" x14ac:dyDescent="0.15"/>
    <row r="1594" customFormat="1" ht="13" x14ac:dyDescent="0.15"/>
    <row r="1595" customFormat="1" ht="13" x14ac:dyDescent="0.15"/>
    <row r="1596" customFormat="1" ht="13" x14ac:dyDescent="0.15"/>
    <row r="1597" customFormat="1" ht="13" x14ac:dyDescent="0.15"/>
    <row r="1598" customFormat="1" ht="13" x14ac:dyDescent="0.15"/>
    <row r="1599" customFormat="1" ht="13" x14ac:dyDescent="0.15"/>
    <row r="1600" customFormat="1" ht="13" x14ac:dyDescent="0.15"/>
    <row r="1601" customFormat="1" ht="13" x14ac:dyDescent="0.15"/>
    <row r="1602" customFormat="1" ht="13" x14ac:dyDescent="0.15"/>
    <row r="1603" customFormat="1" ht="13" x14ac:dyDescent="0.15"/>
    <row r="1604" customFormat="1" ht="13" x14ac:dyDescent="0.15"/>
    <row r="1605" customFormat="1" ht="13" x14ac:dyDescent="0.15"/>
    <row r="1606" customFormat="1" ht="13" x14ac:dyDescent="0.15"/>
    <row r="1607" customFormat="1" ht="13" x14ac:dyDescent="0.15"/>
    <row r="1608" customFormat="1" ht="13" x14ac:dyDescent="0.15"/>
    <row r="1609" customFormat="1" ht="13" x14ac:dyDescent="0.15"/>
    <row r="1610" customFormat="1" ht="13" x14ac:dyDescent="0.15"/>
    <row r="1611" customFormat="1" ht="13" x14ac:dyDescent="0.15"/>
    <row r="1612" customFormat="1" ht="13" x14ac:dyDescent="0.15"/>
    <row r="1613" customFormat="1" ht="13" x14ac:dyDescent="0.15"/>
    <row r="1614" customFormat="1" ht="13" x14ac:dyDescent="0.15"/>
    <row r="1615" customFormat="1" ht="13" x14ac:dyDescent="0.15"/>
    <row r="1616" customFormat="1" ht="13" x14ac:dyDescent="0.15"/>
    <row r="1617" customFormat="1" ht="13" x14ac:dyDescent="0.15"/>
    <row r="1618" customFormat="1" ht="13" x14ac:dyDescent="0.15"/>
    <row r="1619" customFormat="1" ht="13" x14ac:dyDescent="0.15"/>
    <row r="1620" customFormat="1" ht="13" x14ac:dyDescent="0.15"/>
    <row r="1621" customFormat="1" ht="13" x14ac:dyDescent="0.15"/>
    <row r="1622" customFormat="1" ht="13" x14ac:dyDescent="0.15"/>
    <row r="1623" customFormat="1" ht="13" x14ac:dyDescent="0.15"/>
    <row r="1624" customFormat="1" ht="13" x14ac:dyDescent="0.15"/>
    <row r="1625" customFormat="1" ht="13" x14ac:dyDescent="0.15"/>
    <row r="1626" customFormat="1" ht="13" x14ac:dyDescent="0.15"/>
    <row r="1627" customFormat="1" ht="13" x14ac:dyDescent="0.15"/>
    <row r="1628" customFormat="1" ht="13" x14ac:dyDescent="0.15"/>
    <row r="1629" customFormat="1" ht="13" x14ac:dyDescent="0.15"/>
    <row r="1630" customFormat="1" ht="13" x14ac:dyDescent="0.15"/>
    <row r="1631" customFormat="1" ht="13" x14ac:dyDescent="0.15"/>
    <row r="1632" customFormat="1" ht="13" x14ac:dyDescent="0.15"/>
    <row r="1633" customFormat="1" ht="13" x14ac:dyDescent="0.15"/>
    <row r="1634" customFormat="1" ht="13" x14ac:dyDescent="0.15"/>
    <row r="1635" customFormat="1" ht="13" x14ac:dyDescent="0.15"/>
    <row r="1636" customFormat="1" ht="13" x14ac:dyDescent="0.15"/>
    <row r="1637" customFormat="1" ht="13" x14ac:dyDescent="0.15"/>
    <row r="1638" customFormat="1" ht="13" x14ac:dyDescent="0.15"/>
    <row r="1639" customFormat="1" ht="13" x14ac:dyDescent="0.15"/>
    <row r="1640" customFormat="1" ht="13" x14ac:dyDescent="0.15"/>
    <row r="1641" customFormat="1" ht="13" x14ac:dyDescent="0.15"/>
    <row r="1642" customFormat="1" ht="13" x14ac:dyDescent="0.15"/>
    <row r="1643" customFormat="1" ht="13" x14ac:dyDescent="0.15"/>
    <row r="1644" customFormat="1" ht="13" x14ac:dyDescent="0.15"/>
    <row r="1645" customFormat="1" ht="13" x14ac:dyDescent="0.15"/>
    <row r="1646" customFormat="1" ht="13" x14ac:dyDescent="0.15"/>
    <row r="1647" customFormat="1" ht="13" x14ac:dyDescent="0.15"/>
    <row r="1648" customFormat="1" ht="13" x14ac:dyDescent="0.15"/>
    <row r="1649" customFormat="1" ht="13" x14ac:dyDescent="0.15"/>
    <row r="1650" customFormat="1" ht="13" x14ac:dyDescent="0.15"/>
    <row r="1651" customFormat="1" ht="13" x14ac:dyDescent="0.15"/>
    <row r="1652" customFormat="1" ht="13" x14ac:dyDescent="0.15"/>
    <row r="1653" customFormat="1" ht="13" x14ac:dyDescent="0.15"/>
    <row r="1654" customFormat="1" ht="13" x14ac:dyDescent="0.15"/>
    <row r="1655" customFormat="1" ht="13" x14ac:dyDescent="0.15"/>
    <row r="1656" customFormat="1" ht="13" x14ac:dyDescent="0.15"/>
    <row r="1657" customFormat="1" ht="13" x14ac:dyDescent="0.15"/>
    <row r="1658" customFormat="1" ht="13" x14ac:dyDescent="0.15"/>
    <row r="1659" customFormat="1" ht="13" x14ac:dyDescent="0.15"/>
    <row r="1660" customFormat="1" ht="13" x14ac:dyDescent="0.15"/>
    <row r="1661" customFormat="1" ht="13" x14ac:dyDescent="0.15"/>
    <row r="1662" customFormat="1" ht="13" x14ac:dyDescent="0.15"/>
    <row r="1663" customFormat="1" ht="13" x14ac:dyDescent="0.15"/>
    <row r="1664" customFormat="1" ht="13" x14ac:dyDescent="0.15"/>
    <row r="1665" customFormat="1" ht="13" x14ac:dyDescent="0.15"/>
    <row r="1666" customFormat="1" ht="13" x14ac:dyDescent="0.15"/>
    <row r="1667" customFormat="1" ht="13" x14ac:dyDescent="0.15"/>
    <row r="1668" customFormat="1" ht="13" x14ac:dyDescent="0.15"/>
    <row r="1669" customFormat="1" ht="13" x14ac:dyDescent="0.15"/>
    <row r="1670" customFormat="1" ht="13" x14ac:dyDescent="0.15"/>
    <row r="1671" customFormat="1" ht="13" x14ac:dyDescent="0.15"/>
    <row r="1672" customFormat="1" ht="13" x14ac:dyDescent="0.15"/>
    <row r="1673" customFormat="1" ht="13" x14ac:dyDescent="0.15"/>
    <row r="1674" customFormat="1" ht="13" x14ac:dyDescent="0.15"/>
    <row r="1675" customFormat="1" ht="13" x14ac:dyDescent="0.15"/>
    <row r="1676" customFormat="1" ht="13" x14ac:dyDescent="0.15"/>
    <row r="1677" customFormat="1" ht="13" x14ac:dyDescent="0.15"/>
    <row r="1678" customFormat="1" ht="13" x14ac:dyDescent="0.15"/>
    <row r="1679" customFormat="1" ht="13" x14ac:dyDescent="0.15"/>
    <row r="1680" customFormat="1" ht="13" x14ac:dyDescent="0.15"/>
    <row r="1681" customFormat="1" ht="13" x14ac:dyDescent="0.15"/>
    <row r="1682" customFormat="1" ht="13" x14ac:dyDescent="0.15"/>
    <row r="1683" customFormat="1" ht="13" x14ac:dyDescent="0.15"/>
    <row r="1684" customFormat="1" ht="13" x14ac:dyDescent="0.15"/>
    <row r="1685" customFormat="1" ht="13" x14ac:dyDescent="0.15"/>
    <row r="1686" customFormat="1" ht="13" x14ac:dyDescent="0.15"/>
    <row r="1687" customFormat="1" ht="13" x14ac:dyDescent="0.15"/>
    <row r="1688" customFormat="1" ht="13" x14ac:dyDescent="0.15"/>
    <row r="1689" customFormat="1" ht="13" x14ac:dyDescent="0.15"/>
    <row r="1690" customFormat="1" ht="13" x14ac:dyDescent="0.15"/>
    <row r="1691" customFormat="1" ht="13" x14ac:dyDescent="0.15"/>
    <row r="1692" customFormat="1" ht="13" x14ac:dyDescent="0.15"/>
    <row r="1693" customFormat="1" ht="13" x14ac:dyDescent="0.15"/>
    <row r="1694" customFormat="1" ht="13" x14ac:dyDescent="0.15"/>
    <row r="1695" customFormat="1" ht="13" x14ac:dyDescent="0.15"/>
    <row r="1696" customFormat="1" ht="13" x14ac:dyDescent="0.15"/>
    <row r="1697" customFormat="1" ht="13" x14ac:dyDescent="0.15"/>
    <row r="1698" customFormat="1" ht="13" x14ac:dyDescent="0.15"/>
    <row r="1699" customFormat="1" ht="13" x14ac:dyDescent="0.15"/>
    <row r="1700" customFormat="1" ht="13" x14ac:dyDescent="0.15"/>
    <row r="1701" customFormat="1" ht="13" x14ac:dyDescent="0.15"/>
    <row r="1702" customFormat="1" ht="13" x14ac:dyDescent="0.15"/>
    <row r="1703" customFormat="1" ht="13" x14ac:dyDescent="0.15"/>
    <row r="1704" customFormat="1" ht="13" x14ac:dyDescent="0.15"/>
    <row r="1705" customFormat="1" ht="13" x14ac:dyDescent="0.15"/>
    <row r="1706" customFormat="1" ht="13" x14ac:dyDescent="0.15"/>
    <row r="1707" customFormat="1" ht="13" x14ac:dyDescent="0.15"/>
    <row r="1708" customFormat="1" ht="13" x14ac:dyDescent="0.15"/>
    <row r="1709" customFormat="1" ht="13" x14ac:dyDescent="0.15"/>
    <row r="1710" customFormat="1" ht="13" x14ac:dyDescent="0.15"/>
    <row r="1711" customFormat="1" ht="13" x14ac:dyDescent="0.15"/>
    <row r="1712" customFormat="1" ht="13" x14ac:dyDescent="0.15"/>
    <row r="1713" customFormat="1" ht="13" x14ac:dyDescent="0.15"/>
    <row r="1714" customFormat="1" ht="13" x14ac:dyDescent="0.15"/>
    <row r="1715" customFormat="1" ht="13" x14ac:dyDescent="0.15"/>
    <row r="1716" customFormat="1" ht="13" x14ac:dyDescent="0.15"/>
    <row r="1717" customFormat="1" ht="13" x14ac:dyDescent="0.15"/>
    <row r="1718" customFormat="1" ht="13" x14ac:dyDescent="0.15"/>
    <row r="1719" customFormat="1" ht="13" x14ac:dyDescent="0.15"/>
    <row r="1720" customFormat="1" ht="13" x14ac:dyDescent="0.15"/>
    <row r="1721" customFormat="1" ht="13" x14ac:dyDescent="0.15"/>
    <row r="1722" customFormat="1" ht="13" x14ac:dyDescent="0.15"/>
    <row r="1723" customFormat="1" ht="13" x14ac:dyDescent="0.15"/>
    <row r="1724" customFormat="1" ht="13" x14ac:dyDescent="0.15"/>
    <row r="1725" customFormat="1" ht="13" x14ac:dyDescent="0.15"/>
    <row r="1726" customFormat="1" ht="13" x14ac:dyDescent="0.15"/>
    <row r="1727" customFormat="1" ht="13" x14ac:dyDescent="0.15"/>
    <row r="1728" customFormat="1" ht="13" x14ac:dyDescent="0.15"/>
    <row r="1729" customFormat="1" ht="13" x14ac:dyDescent="0.15"/>
    <row r="1730" customFormat="1" ht="13" x14ac:dyDescent="0.15"/>
    <row r="1731" customFormat="1" ht="13" x14ac:dyDescent="0.15"/>
    <row r="1732" customFormat="1" ht="13" x14ac:dyDescent="0.15"/>
    <row r="1733" customFormat="1" ht="13" x14ac:dyDescent="0.15"/>
    <row r="1734" customFormat="1" ht="13" x14ac:dyDescent="0.15"/>
    <row r="1735" customFormat="1" ht="13" x14ac:dyDescent="0.15"/>
    <row r="1736" customFormat="1" ht="13" x14ac:dyDescent="0.15"/>
    <row r="1737" customFormat="1" ht="13" x14ac:dyDescent="0.15"/>
    <row r="1738" customFormat="1" ht="13" x14ac:dyDescent="0.15"/>
    <row r="1739" customFormat="1" ht="13" x14ac:dyDescent="0.15"/>
    <row r="1740" customFormat="1" ht="13" x14ac:dyDescent="0.15"/>
    <row r="1741" customFormat="1" ht="13" x14ac:dyDescent="0.15"/>
    <row r="1742" customFormat="1" ht="13" x14ac:dyDescent="0.15"/>
    <row r="1743" customFormat="1" ht="13" x14ac:dyDescent="0.15"/>
    <row r="1744" customFormat="1" ht="13" x14ac:dyDescent="0.15"/>
    <row r="1745" customFormat="1" ht="13" x14ac:dyDescent="0.15"/>
    <row r="1746" customFormat="1" ht="13" x14ac:dyDescent="0.15"/>
    <row r="1747" customFormat="1" ht="13" x14ac:dyDescent="0.15"/>
    <row r="1748" customFormat="1" ht="13" x14ac:dyDescent="0.15"/>
    <row r="1749" customFormat="1" ht="13" x14ac:dyDescent="0.15"/>
    <row r="1750" customFormat="1" ht="13" x14ac:dyDescent="0.15"/>
    <row r="1751" customFormat="1" ht="13" x14ac:dyDescent="0.15"/>
    <row r="1752" customFormat="1" ht="13" x14ac:dyDescent="0.15"/>
    <row r="1753" customFormat="1" ht="13" x14ac:dyDescent="0.15"/>
    <row r="1754" customFormat="1" ht="13" x14ac:dyDescent="0.15"/>
    <row r="1755" customFormat="1" ht="13" x14ac:dyDescent="0.15"/>
    <row r="1756" customFormat="1" ht="13" x14ac:dyDescent="0.15"/>
    <row r="1757" customFormat="1" ht="13" x14ac:dyDescent="0.15"/>
    <row r="1758" customFormat="1" ht="13" x14ac:dyDescent="0.15"/>
    <row r="1759" customFormat="1" ht="13" x14ac:dyDescent="0.15"/>
    <row r="1760" customFormat="1" ht="13" x14ac:dyDescent="0.15"/>
    <row r="1761" customFormat="1" ht="13" x14ac:dyDescent="0.15"/>
    <row r="1762" customFormat="1" ht="13" x14ac:dyDescent="0.15"/>
    <row r="1763" customFormat="1" ht="13" x14ac:dyDescent="0.15"/>
    <row r="1764" customFormat="1" ht="13" x14ac:dyDescent="0.15"/>
    <row r="1765" customFormat="1" ht="13" x14ac:dyDescent="0.15"/>
    <row r="1766" customFormat="1" ht="13" x14ac:dyDescent="0.15"/>
    <row r="1767" customFormat="1" ht="13" x14ac:dyDescent="0.15"/>
    <row r="1768" customFormat="1" ht="13" x14ac:dyDescent="0.15"/>
    <row r="1769" customFormat="1" ht="13" x14ac:dyDescent="0.15"/>
    <row r="1770" customFormat="1" ht="13" x14ac:dyDescent="0.15"/>
    <row r="1771" customFormat="1" ht="13" x14ac:dyDescent="0.15"/>
    <row r="1772" customFormat="1" ht="13" x14ac:dyDescent="0.15"/>
    <row r="1773" customFormat="1" ht="13" x14ac:dyDescent="0.15"/>
    <row r="1774" customFormat="1" ht="13" x14ac:dyDescent="0.15"/>
    <row r="1775" customFormat="1" ht="13" x14ac:dyDescent="0.15"/>
    <row r="1776" customFormat="1" ht="13" x14ac:dyDescent="0.15"/>
    <row r="1777" customFormat="1" ht="13" x14ac:dyDescent="0.15"/>
    <row r="1778" customFormat="1" ht="13" x14ac:dyDescent="0.15"/>
    <row r="1779" customFormat="1" ht="13" x14ac:dyDescent="0.15"/>
    <row r="1780" customFormat="1" ht="13" x14ac:dyDescent="0.15"/>
    <row r="1781" customFormat="1" ht="13" x14ac:dyDescent="0.15"/>
    <row r="1782" customFormat="1" ht="13" x14ac:dyDescent="0.15"/>
    <row r="1783" customFormat="1" ht="13" x14ac:dyDescent="0.15"/>
    <row r="1784" customFormat="1" ht="13" x14ac:dyDescent="0.15"/>
    <row r="1785" customFormat="1" ht="13" x14ac:dyDescent="0.15"/>
    <row r="1786" customFormat="1" ht="13" x14ac:dyDescent="0.15"/>
    <row r="1787" customFormat="1" ht="13" x14ac:dyDescent="0.15"/>
    <row r="1788" customFormat="1" ht="13" x14ac:dyDescent="0.15"/>
    <row r="1789" customFormat="1" ht="13" x14ac:dyDescent="0.15"/>
    <row r="1790" customFormat="1" ht="13" x14ac:dyDescent="0.15"/>
    <row r="1791" customFormat="1" ht="13" x14ac:dyDescent="0.15"/>
    <row r="1792" customFormat="1" ht="13" x14ac:dyDescent="0.15"/>
    <row r="1793" customFormat="1" ht="13" x14ac:dyDescent="0.15"/>
    <row r="1794" customFormat="1" ht="13" x14ac:dyDescent="0.15"/>
    <row r="1795" customFormat="1" ht="13" x14ac:dyDescent="0.15"/>
    <row r="1796" customFormat="1" ht="13" x14ac:dyDescent="0.15"/>
    <row r="1797" customFormat="1" ht="13" x14ac:dyDescent="0.15"/>
    <row r="1798" customFormat="1" ht="13" x14ac:dyDescent="0.15"/>
    <row r="1799" customFormat="1" ht="13" x14ac:dyDescent="0.15"/>
    <row r="1800" customFormat="1" ht="13" x14ac:dyDescent="0.15"/>
    <row r="1801" customFormat="1" ht="13" x14ac:dyDescent="0.15"/>
    <row r="1802" customFormat="1" ht="13" x14ac:dyDescent="0.15"/>
    <row r="1803" customFormat="1" ht="13" x14ac:dyDescent="0.15"/>
    <row r="1804" customFormat="1" ht="13" x14ac:dyDescent="0.15"/>
    <row r="1805" customFormat="1" ht="13" x14ac:dyDescent="0.15"/>
    <row r="1806" customFormat="1" ht="13" x14ac:dyDescent="0.15"/>
    <row r="1807" customFormat="1" ht="13" x14ac:dyDescent="0.15"/>
    <row r="1808" customFormat="1" ht="13" x14ac:dyDescent="0.15"/>
    <row r="1809" customFormat="1" ht="13" x14ac:dyDescent="0.15"/>
    <row r="1810" customFormat="1" ht="13" x14ac:dyDescent="0.15"/>
    <row r="1811" customFormat="1" ht="13" x14ac:dyDescent="0.15"/>
    <row r="1812" customFormat="1" ht="13" x14ac:dyDescent="0.15"/>
    <row r="1813" customFormat="1" ht="13" x14ac:dyDescent="0.15"/>
    <row r="1814" customFormat="1" ht="13" x14ac:dyDescent="0.15"/>
    <row r="1815" customFormat="1" ht="13" x14ac:dyDescent="0.15"/>
    <row r="1816" customFormat="1" ht="13" x14ac:dyDescent="0.15"/>
    <row r="1817" customFormat="1" ht="13" x14ac:dyDescent="0.15"/>
    <row r="1818" customFormat="1" ht="13" x14ac:dyDescent="0.15"/>
    <row r="1819" customFormat="1" ht="13" x14ac:dyDescent="0.15"/>
    <row r="1820" customFormat="1" ht="13" x14ac:dyDescent="0.15"/>
    <row r="1821" customFormat="1" ht="13" x14ac:dyDescent="0.15"/>
    <row r="1822" customFormat="1" ht="13" x14ac:dyDescent="0.15"/>
    <row r="1823" customFormat="1" ht="13" x14ac:dyDescent="0.15"/>
    <row r="1824" customFormat="1" ht="13" x14ac:dyDescent="0.15"/>
    <row r="1825" customFormat="1" ht="13" x14ac:dyDescent="0.15"/>
    <row r="1826" customFormat="1" ht="13" x14ac:dyDescent="0.15"/>
    <row r="1827" customFormat="1" ht="13" x14ac:dyDescent="0.15"/>
    <row r="1828" customFormat="1" ht="13" x14ac:dyDescent="0.15"/>
    <row r="1829" customFormat="1" ht="13" x14ac:dyDescent="0.15"/>
    <row r="1830" customFormat="1" ht="13" x14ac:dyDescent="0.15"/>
    <row r="1831" customFormat="1" ht="13" x14ac:dyDescent="0.15"/>
    <row r="1832" customFormat="1" ht="13" x14ac:dyDescent="0.15"/>
    <row r="1833" customFormat="1" ht="13" x14ac:dyDescent="0.15"/>
    <row r="1834" customFormat="1" ht="13" x14ac:dyDescent="0.15"/>
    <row r="1835" customFormat="1" ht="13" x14ac:dyDescent="0.15"/>
    <row r="1836" customFormat="1" ht="13" x14ac:dyDescent="0.15"/>
    <row r="1837" customFormat="1" ht="13" x14ac:dyDescent="0.15"/>
    <row r="1838" customFormat="1" ht="13" x14ac:dyDescent="0.15"/>
    <row r="1839" customFormat="1" ht="13" x14ac:dyDescent="0.15"/>
    <row r="1840" customFormat="1" ht="13" x14ac:dyDescent="0.15"/>
    <row r="1841" customFormat="1" ht="13" x14ac:dyDescent="0.15"/>
    <row r="1842" customFormat="1" ht="13" x14ac:dyDescent="0.15"/>
    <row r="1843" customFormat="1" ht="13" x14ac:dyDescent="0.15"/>
    <row r="1844" customFormat="1" ht="13" x14ac:dyDescent="0.15"/>
    <row r="1845" customFormat="1" ht="13" x14ac:dyDescent="0.15"/>
    <row r="1846" customFormat="1" ht="13" x14ac:dyDescent="0.15"/>
    <row r="1847" customFormat="1" ht="13" x14ac:dyDescent="0.15"/>
    <row r="1848" customFormat="1" ht="13" x14ac:dyDescent="0.15"/>
    <row r="1849" customFormat="1" ht="13" x14ac:dyDescent="0.15"/>
    <row r="1850" customFormat="1" ht="13" x14ac:dyDescent="0.15"/>
    <row r="1851" customFormat="1" ht="13" x14ac:dyDescent="0.15"/>
    <row r="1852" customFormat="1" ht="13" x14ac:dyDescent="0.15"/>
    <row r="1853" customFormat="1" ht="13" x14ac:dyDescent="0.15"/>
    <row r="1854" customFormat="1" ht="13" x14ac:dyDescent="0.15"/>
    <row r="1855" customFormat="1" ht="13" x14ac:dyDescent="0.15"/>
    <row r="1856" customFormat="1" ht="13" x14ac:dyDescent="0.15"/>
    <row r="1857" customFormat="1" ht="13" x14ac:dyDescent="0.15"/>
    <row r="1858" customFormat="1" ht="13" x14ac:dyDescent="0.15"/>
    <row r="1859" customFormat="1" ht="13" x14ac:dyDescent="0.15"/>
    <row r="1860" customFormat="1" ht="13" x14ac:dyDescent="0.15"/>
    <row r="1861" customFormat="1" ht="13" x14ac:dyDescent="0.15"/>
    <row r="1862" customFormat="1" ht="13" x14ac:dyDescent="0.15"/>
    <row r="1863" customFormat="1" ht="13" x14ac:dyDescent="0.15"/>
    <row r="1864" customFormat="1" ht="13" x14ac:dyDescent="0.15"/>
    <row r="1865" customFormat="1" ht="13" x14ac:dyDescent="0.15"/>
    <row r="1866" customFormat="1" ht="13" x14ac:dyDescent="0.15"/>
    <row r="1867" customFormat="1" ht="13" x14ac:dyDescent="0.15"/>
    <row r="1868" customFormat="1" ht="13" x14ac:dyDescent="0.15"/>
    <row r="1869" customFormat="1" ht="13" x14ac:dyDescent="0.15"/>
    <row r="1870" customFormat="1" ht="13" x14ac:dyDescent="0.15"/>
    <row r="1871" customFormat="1" ht="13" x14ac:dyDescent="0.15"/>
    <row r="1872" customFormat="1" ht="13" x14ac:dyDescent="0.15"/>
    <row r="1873" customFormat="1" ht="13" x14ac:dyDescent="0.15"/>
    <row r="1874" customFormat="1" ht="13" x14ac:dyDescent="0.15"/>
    <row r="1875" customFormat="1" ht="13" x14ac:dyDescent="0.15"/>
    <row r="1876" customFormat="1" ht="13" x14ac:dyDescent="0.15"/>
    <row r="1877" customFormat="1" ht="13" x14ac:dyDescent="0.15"/>
    <row r="1878" customFormat="1" ht="13" x14ac:dyDescent="0.15"/>
    <row r="1879" customFormat="1" ht="13" x14ac:dyDescent="0.15"/>
    <row r="1880" customFormat="1" ht="13" x14ac:dyDescent="0.15"/>
    <row r="1881" customFormat="1" ht="13" x14ac:dyDescent="0.15"/>
    <row r="1882" customFormat="1" ht="13" x14ac:dyDescent="0.15"/>
    <row r="1883" customFormat="1" ht="13" x14ac:dyDescent="0.15"/>
    <row r="1884" customFormat="1" ht="13" x14ac:dyDescent="0.15"/>
    <row r="1885" customFormat="1" ht="13" x14ac:dyDescent="0.15"/>
    <row r="1886" customFormat="1" ht="13" x14ac:dyDescent="0.15"/>
    <row r="1887" customFormat="1" ht="13" x14ac:dyDescent="0.15"/>
    <row r="1888" customFormat="1" ht="13" x14ac:dyDescent="0.15"/>
    <row r="1889" customFormat="1" ht="13" x14ac:dyDescent="0.15"/>
    <row r="1890" customFormat="1" ht="13" x14ac:dyDescent="0.15"/>
    <row r="1891" customFormat="1" ht="13" x14ac:dyDescent="0.15"/>
    <row r="1892" customFormat="1" ht="13" x14ac:dyDescent="0.15"/>
    <row r="1893" customFormat="1" ht="13" x14ac:dyDescent="0.15"/>
    <row r="1894" customFormat="1" ht="13" x14ac:dyDescent="0.15"/>
    <row r="1895" customFormat="1" ht="13" x14ac:dyDescent="0.15"/>
    <row r="1896" customFormat="1" ht="13" x14ac:dyDescent="0.15"/>
    <row r="1897" customFormat="1" ht="13" x14ac:dyDescent="0.15"/>
    <row r="1898" customFormat="1" ht="13" x14ac:dyDescent="0.15"/>
    <row r="1899" customFormat="1" ht="13" x14ac:dyDescent="0.15"/>
    <row r="1900" customFormat="1" ht="13" x14ac:dyDescent="0.15"/>
    <row r="1901" customFormat="1" ht="13" x14ac:dyDescent="0.15"/>
    <row r="1902" customFormat="1" ht="13" x14ac:dyDescent="0.15"/>
    <row r="1903" customFormat="1" ht="13" x14ac:dyDescent="0.15"/>
    <row r="1904" customFormat="1" ht="13" x14ac:dyDescent="0.15"/>
    <row r="1905" customFormat="1" ht="13" x14ac:dyDescent="0.15"/>
    <row r="1906" customFormat="1" ht="13" x14ac:dyDescent="0.15"/>
    <row r="1907" customFormat="1" ht="13" x14ac:dyDescent="0.15"/>
    <row r="1908" customFormat="1" ht="13" x14ac:dyDescent="0.15"/>
    <row r="1909" customFormat="1" ht="13" x14ac:dyDescent="0.15"/>
    <row r="1910" customFormat="1" ht="13" x14ac:dyDescent="0.15"/>
    <row r="1911" customFormat="1" ht="13" x14ac:dyDescent="0.15"/>
    <row r="1912" customFormat="1" ht="13" x14ac:dyDescent="0.15"/>
    <row r="1913" customFormat="1" ht="13" x14ac:dyDescent="0.15"/>
    <row r="1914" customFormat="1" ht="13" x14ac:dyDescent="0.15"/>
    <row r="1915" customFormat="1" ht="13" x14ac:dyDescent="0.15"/>
    <row r="1916" customFormat="1" ht="13" x14ac:dyDescent="0.15"/>
    <row r="1917" customFormat="1" ht="13" x14ac:dyDescent="0.15"/>
    <row r="1918" customFormat="1" ht="13" x14ac:dyDescent="0.15"/>
    <row r="1919" customFormat="1" ht="13" x14ac:dyDescent="0.15"/>
    <row r="1920" customFormat="1" ht="13" x14ac:dyDescent="0.15"/>
    <row r="1921" customFormat="1" ht="13" x14ac:dyDescent="0.15"/>
    <row r="1922" customFormat="1" ht="13" x14ac:dyDescent="0.15"/>
    <row r="1923" customFormat="1" ht="13" x14ac:dyDescent="0.15"/>
    <row r="1924" customFormat="1" ht="13" x14ac:dyDescent="0.15"/>
    <row r="1925" customFormat="1" ht="13" x14ac:dyDescent="0.15"/>
    <row r="1926" customFormat="1" ht="13" x14ac:dyDescent="0.15"/>
    <row r="1927" customFormat="1" ht="13" x14ac:dyDescent="0.15"/>
    <row r="1928" customFormat="1" ht="13" x14ac:dyDescent="0.15"/>
    <row r="1929" customFormat="1" ht="13" x14ac:dyDescent="0.15"/>
    <row r="1930" customFormat="1" ht="13" x14ac:dyDescent="0.15"/>
    <row r="1931" customFormat="1" ht="13" x14ac:dyDescent="0.15"/>
    <row r="1932" customFormat="1" ht="13" x14ac:dyDescent="0.15"/>
    <row r="1933" customFormat="1" ht="13" x14ac:dyDescent="0.15"/>
    <row r="1934" customFormat="1" ht="13" x14ac:dyDescent="0.15"/>
    <row r="1935" customFormat="1" ht="13" x14ac:dyDescent="0.15"/>
    <row r="1936" customFormat="1" ht="13" x14ac:dyDescent="0.15"/>
    <row r="1937" customFormat="1" ht="13" x14ac:dyDescent="0.15"/>
    <row r="1938" customFormat="1" ht="13" x14ac:dyDescent="0.15"/>
    <row r="1939" customFormat="1" ht="13" x14ac:dyDescent="0.15"/>
    <row r="1940" customFormat="1" ht="13" x14ac:dyDescent="0.15"/>
    <row r="1941" customFormat="1" ht="13" x14ac:dyDescent="0.15"/>
    <row r="1942" customFormat="1" ht="13" x14ac:dyDescent="0.15"/>
    <row r="1943" customFormat="1" ht="13" x14ac:dyDescent="0.15"/>
    <row r="1944" customFormat="1" ht="13" x14ac:dyDescent="0.15"/>
    <row r="1945" customFormat="1" ht="13" x14ac:dyDescent="0.15"/>
    <row r="1946" customFormat="1" ht="13" x14ac:dyDescent="0.15"/>
    <row r="1947" customFormat="1" ht="13" x14ac:dyDescent="0.15"/>
    <row r="1948" customFormat="1" ht="13" x14ac:dyDescent="0.15"/>
    <row r="1949" customFormat="1" ht="13" x14ac:dyDescent="0.15"/>
    <row r="1950" customFormat="1" ht="13" x14ac:dyDescent="0.15"/>
    <row r="1951" customFormat="1" ht="13" x14ac:dyDescent="0.15"/>
    <row r="1952" customFormat="1" ht="13" x14ac:dyDescent="0.15"/>
    <row r="1953" customFormat="1" ht="13" x14ac:dyDescent="0.15"/>
    <row r="1954" customFormat="1" ht="13" x14ac:dyDescent="0.15"/>
    <row r="1955" customFormat="1" ht="13" x14ac:dyDescent="0.15"/>
    <row r="1956" customFormat="1" ht="13" x14ac:dyDescent="0.15"/>
    <row r="1957" customFormat="1" ht="13" x14ac:dyDescent="0.15"/>
    <row r="1958" customFormat="1" ht="13" x14ac:dyDescent="0.15"/>
    <row r="1959" customFormat="1" ht="13" x14ac:dyDescent="0.15"/>
    <row r="1960" customFormat="1" ht="13" x14ac:dyDescent="0.15"/>
    <row r="1961" customFormat="1" ht="13" x14ac:dyDescent="0.15"/>
    <row r="1962" customFormat="1" ht="13" x14ac:dyDescent="0.15"/>
    <row r="1963" customFormat="1" ht="13" x14ac:dyDescent="0.15"/>
    <row r="1964" customFormat="1" ht="13" x14ac:dyDescent="0.15"/>
    <row r="1965" customFormat="1" ht="13" x14ac:dyDescent="0.15"/>
    <row r="1966" customFormat="1" ht="13" x14ac:dyDescent="0.15"/>
    <row r="1967" customFormat="1" ht="13" x14ac:dyDescent="0.15"/>
    <row r="1968" customFormat="1" ht="13" x14ac:dyDescent="0.15"/>
    <row r="1969" customFormat="1" ht="13" x14ac:dyDescent="0.15"/>
    <row r="1970" customFormat="1" ht="13" x14ac:dyDescent="0.15"/>
    <row r="1971" customFormat="1" ht="13" x14ac:dyDescent="0.15"/>
    <row r="1972" customFormat="1" ht="13" x14ac:dyDescent="0.15"/>
    <row r="1973" customFormat="1" ht="13" x14ac:dyDescent="0.15"/>
    <row r="1974" customFormat="1" ht="13" x14ac:dyDescent="0.15"/>
    <row r="1975" customFormat="1" ht="13" x14ac:dyDescent="0.15"/>
    <row r="1976" customFormat="1" ht="13" x14ac:dyDescent="0.15"/>
    <row r="1977" customFormat="1" ht="13" x14ac:dyDescent="0.15"/>
    <row r="1978" customFormat="1" ht="13" x14ac:dyDescent="0.15"/>
    <row r="1979" customFormat="1" ht="13" x14ac:dyDescent="0.15"/>
    <row r="1980" customFormat="1" ht="13" x14ac:dyDescent="0.15"/>
    <row r="1981" customFormat="1" ht="13" x14ac:dyDescent="0.15"/>
    <row r="1982" customFormat="1" ht="13" x14ac:dyDescent="0.15"/>
    <row r="1983" customFormat="1" ht="13" x14ac:dyDescent="0.15"/>
    <row r="1984" customFormat="1" ht="13" x14ac:dyDescent="0.15"/>
    <row r="1985" customFormat="1" ht="13" x14ac:dyDescent="0.15"/>
    <row r="1986" customFormat="1" ht="13" x14ac:dyDescent="0.15"/>
    <row r="1987" customFormat="1" ht="13" x14ac:dyDescent="0.15"/>
    <row r="1988" customFormat="1" ht="13" x14ac:dyDescent="0.15"/>
    <row r="1989" customFormat="1" ht="13" x14ac:dyDescent="0.15"/>
    <row r="1990" customFormat="1" ht="13" x14ac:dyDescent="0.15"/>
    <row r="1991" customFormat="1" ht="13" x14ac:dyDescent="0.15"/>
    <row r="1992" customFormat="1" ht="13" x14ac:dyDescent="0.15"/>
    <row r="1993" customFormat="1" ht="13" x14ac:dyDescent="0.15"/>
    <row r="1994" customFormat="1" ht="13" x14ac:dyDescent="0.15"/>
    <row r="1995" customFormat="1" ht="13" x14ac:dyDescent="0.15"/>
    <row r="1996" customFormat="1" ht="13" x14ac:dyDescent="0.15"/>
    <row r="1997" customFormat="1" ht="13" x14ac:dyDescent="0.15"/>
    <row r="1998" customFormat="1" ht="13" x14ac:dyDescent="0.15"/>
    <row r="1999" customFormat="1" ht="13" x14ac:dyDescent="0.15"/>
    <row r="2000" customFormat="1" ht="13" x14ac:dyDescent="0.15"/>
    <row r="2001" customFormat="1" ht="13" x14ac:dyDescent="0.15"/>
    <row r="2002" customFormat="1" ht="13" x14ac:dyDescent="0.15"/>
    <row r="2003" customFormat="1" ht="13" x14ac:dyDescent="0.15"/>
    <row r="2004" customFormat="1" ht="13" x14ac:dyDescent="0.15"/>
    <row r="2005" customFormat="1" ht="13" x14ac:dyDescent="0.15"/>
    <row r="2006" customFormat="1" ht="13" x14ac:dyDescent="0.15"/>
    <row r="2007" customFormat="1" ht="13" x14ac:dyDescent="0.15"/>
    <row r="2008" customFormat="1" ht="13" x14ac:dyDescent="0.15"/>
    <row r="2009" customFormat="1" ht="13" x14ac:dyDescent="0.15"/>
    <row r="2010" customFormat="1" ht="13" x14ac:dyDescent="0.15"/>
    <row r="2011" customFormat="1" ht="13" x14ac:dyDescent="0.15"/>
    <row r="2012" customFormat="1" ht="13" x14ac:dyDescent="0.15"/>
    <row r="2013" customFormat="1" ht="13" x14ac:dyDescent="0.15"/>
    <row r="2014" customFormat="1" ht="13" x14ac:dyDescent="0.15"/>
    <row r="2015" customFormat="1" ht="13" x14ac:dyDescent="0.15"/>
    <row r="2016" customFormat="1" ht="13" x14ac:dyDescent="0.15"/>
    <row r="2017" customFormat="1" ht="13" x14ac:dyDescent="0.15"/>
    <row r="2018" customFormat="1" ht="13" x14ac:dyDescent="0.15"/>
    <row r="2019" customFormat="1" ht="13" x14ac:dyDescent="0.15"/>
    <row r="2020" customFormat="1" ht="13" x14ac:dyDescent="0.15"/>
    <row r="2021" customFormat="1" ht="13" x14ac:dyDescent="0.15"/>
    <row r="2022" customFormat="1" ht="13" x14ac:dyDescent="0.15"/>
    <row r="2023" customFormat="1" ht="13" x14ac:dyDescent="0.15"/>
    <row r="2024" customFormat="1" ht="13" x14ac:dyDescent="0.15"/>
    <row r="2025" customFormat="1" ht="13" x14ac:dyDescent="0.15"/>
    <row r="2026" customFormat="1" ht="13" x14ac:dyDescent="0.15"/>
    <row r="2027" customFormat="1" ht="13" x14ac:dyDescent="0.15"/>
    <row r="2028" customFormat="1" ht="13" x14ac:dyDescent="0.15"/>
    <row r="2029" customFormat="1" ht="13" x14ac:dyDescent="0.15"/>
    <row r="2030" customFormat="1" ht="13" x14ac:dyDescent="0.15"/>
    <row r="2031" customFormat="1" ht="13" x14ac:dyDescent="0.15"/>
    <row r="2032" customFormat="1" ht="13" x14ac:dyDescent="0.15"/>
    <row r="2033" customFormat="1" ht="13" x14ac:dyDescent="0.15"/>
    <row r="2034" customFormat="1" ht="13" x14ac:dyDescent="0.15"/>
    <row r="2035" customFormat="1" ht="13" x14ac:dyDescent="0.15"/>
    <row r="2036" customFormat="1" ht="13" x14ac:dyDescent="0.15"/>
    <row r="2037" customFormat="1" ht="13" x14ac:dyDescent="0.15"/>
    <row r="2038" customFormat="1" ht="13" x14ac:dyDescent="0.15"/>
    <row r="2039" customFormat="1" ht="13" x14ac:dyDescent="0.15"/>
    <row r="2040" customFormat="1" ht="13" x14ac:dyDescent="0.15"/>
    <row r="2041" customFormat="1" ht="13" x14ac:dyDescent="0.15"/>
    <row r="2042" customFormat="1" ht="13" x14ac:dyDescent="0.15"/>
    <row r="2043" customFormat="1" ht="13" x14ac:dyDescent="0.15"/>
    <row r="2044" customFormat="1" ht="13" x14ac:dyDescent="0.15"/>
    <row r="2045" customFormat="1" ht="13" x14ac:dyDescent="0.15"/>
    <row r="2046" customFormat="1" ht="13" x14ac:dyDescent="0.15"/>
    <row r="2047" customFormat="1" ht="13" x14ac:dyDescent="0.15"/>
    <row r="2048" customFormat="1" ht="13" x14ac:dyDescent="0.15"/>
    <row r="2049" customFormat="1" ht="13" x14ac:dyDescent="0.15"/>
    <row r="2050" customFormat="1" ht="13" x14ac:dyDescent="0.15"/>
    <row r="2051" customFormat="1" ht="13" x14ac:dyDescent="0.15"/>
    <row r="2052" customFormat="1" ht="13" x14ac:dyDescent="0.15"/>
    <row r="2053" customFormat="1" ht="13" x14ac:dyDescent="0.15"/>
    <row r="2054" customFormat="1" ht="13" x14ac:dyDescent="0.15"/>
    <row r="2055" customFormat="1" ht="13" x14ac:dyDescent="0.15"/>
    <row r="2056" customFormat="1" ht="13" x14ac:dyDescent="0.15"/>
    <row r="2057" customFormat="1" ht="13" x14ac:dyDescent="0.15"/>
    <row r="2058" customFormat="1" ht="13" x14ac:dyDescent="0.15"/>
    <row r="2059" customFormat="1" ht="13" x14ac:dyDescent="0.15"/>
    <row r="2060" customFormat="1" ht="13" x14ac:dyDescent="0.15"/>
    <row r="2061" customFormat="1" ht="13" x14ac:dyDescent="0.15"/>
    <row r="2062" customFormat="1" ht="13" x14ac:dyDescent="0.15"/>
    <row r="2063" customFormat="1" ht="13" x14ac:dyDescent="0.15"/>
    <row r="2064" customFormat="1" ht="13" x14ac:dyDescent="0.15"/>
    <row r="2065" customFormat="1" ht="13" x14ac:dyDescent="0.15"/>
    <row r="2066" customFormat="1" ht="13" x14ac:dyDescent="0.15"/>
    <row r="2067" customFormat="1" ht="13" x14ac:dyDescent="0.15"/>
    <row r="2068" customFormat="1" ht="13" x14ac:dyDescent="0.15"/>
    <row r="2069" customFormat="1" ht="13" x14ac:dyDescent="0.15"/>
    <row r="2070" customFormat="1" ht="13" x14ac:dyDescent="0.15"/>
    <row r="2071" customFormat="1" ht="13" x14ac:dyDescent="0.15"/>
    <row r="2072" customFormat="1" ht="13" x14ac:dyDescent="0.15"/>
    <row r="2073" customFormat="1" ht="13" x14ac:dyDescent="0.15"/>
    <row r="2074" customFormat="1" ht="13" x14ac:dyDescent="0.15"/>
    <row r="2075" customFormat="1" ht="13" x14ac:dyDescent="0.15"/>
    <row r="2076" customFormat="1" ht="13" x14ac:dyDescent="0.15"/>
    <row r="2077" customFormat="1" ht="13" x14ac:dyDescent="0.15"/>
    <row r="2078" customFormat="1" ht="13" x14ac:dyDescent="0.15"/>
    <row r="2079" customFormat="1" ht="13" x14ac:dyDescent="0.15"/>
    <row r="2080" customFormat="1" ht="13" x14ac:dyDescent="0.15"/>
    <row r="2081" customFormat="1" ht="13" x14ac:dyDescent="0.15"/>
    <row r="2082" customFormat="1" ht="13" x14ac:dyDescent="0.15"/>
    <row r="2083" customFormat="1" ht="13" x14ac:dyDescent="0.15"/>
    <row r="2084" customFormat="1" ht="13" x14ac:dyDescent="0.15"/>
    <row r="2085" customFormat="1" ht="13" x14ac:dyDescent="0.15"/>
    <row r="2086" customFormat="1" ht="13" x14ac:dyDescent="0.15"/>
    <row r="2087" customFormat="1" ht="13" x14ac:dyDescent="0.15"/>
    <row r="2088" customFormat="1" ht="13" x14ac:dyDescent="0.15"/>
    <row r="2089" customFormat="1" ht="13" x14ac:dyDescent="0.15"/>
    <row r="2090" customFormat="1" ht="13" x14ac:dyDescent="0.15"/>
    <row r="2091" customFormat="1" ht="13" x14ac:dyDescent="0.15"/>
    <row r="2092" customFormat="1" ht="13" x14ac:dyDescent="0.15"/>
    <row r="2093" customFormat="1" ht="13" x14ac:dyDescent="0.15"/>
    <row r="2094" customFormat="1" ht="13" x14ac:dyDescent="0.15"/>
    <row r="2095" customFormat="1" ht="13" x14ac:dyDescent="0.15"/>
    <row r="2096" customFormat="1" ht="13" x14ac:dyDescent="0.15"/>
    <row r="2097" customFormat="1" ht="13" x14ac:dyDescent="0.15"/>
    <row r="2098" customFormat="1" ht="13" x14ac:dyDescent="0.15"/>
    <row r="2099" customFormat="1" ht="13" x14ac:dyDescent="0.15"/>
    <row r="2100" customFormat="1" ht="13" x14ac:dyDescent="0.15"/>
    <row r="2101" customFormat="1" ht="13" x14ac:dyDescent="0.15"/>
    <row r="2102" customFormat="1" ht="13" x14ac:dyDescent="0.15"/>
    <row r="2103" customFormat="1" ht="13" x14ac:dyDescent="0.15"/>
    <row r="2104" customFormat="1" ht="13" x14ac:dyDescent="0.15"/>
    <row r="2105" customFormat="1" ht="13" x14ac:dyDescent="0.15"/>
    <row r="2106" customFormat="1" ht="13" x14ac:dyDescent="0.15"/>
    <row r="2107" customFormat="1" ht="13" x14ac:dyDescent="0.15"/>
    <row r="2108" customFormat="1" ht="13" x14ac:dyDescent="0.15"/>
    <row r="2109" customFormat="1" ht="13" x14ac:dyDescent="0.15"/>
    <row r="2110" customFormat="1" ht="13" x14ac:dyDescent="0.15"/>
    <row r="2111" customFormat="1" ht="13" x14ac:dyDescent="0.15"/>
    <row r="2112" customFormat="1" ht="13" x14ac:dyDescent="0.15"/>
    <row r="2113" customFormat="1" ht="13" x14ac:dyDescent="0.15"/>
    <row r="2114" customFormat="1" ht="13" x14ac:dyDescent="0.15"/>
    <row r="2115" customFormat="1" ht="13" x14ac:dyDescent="0.15"/>
    <row r="2116" customFormat="1" ht="13" x14ac:dyDescent="0.15"/>
    <row r="2117" customFormat="1" ht="13" x14ac:dyDescent="0.15"/>
    <row r="2118" customFormat="1" ht="13" x14ac:dyDescent="0.15"/>
    <row r="2119" customFormat="1" ht="13" x14ac:dyDescent="0.15"/>
    <row r="2120" customFormat="1" ht="13" x14ac:dyDescent="0.15"/>
    <row r="2121" customFormat="1" ht="13" x14ac:dyDescent="0.15"/>
    <row r="2122" customFormat="1" ht="13" x14ac:dyDescent="0.15"/>
    <row r="2123" customFormat="1" ht="13" x14ac:dyDescent="0.15"/>
    <row r="2124" customFormat="1" ht="13" x14ac:dyDescent="0.15"/>
    <row r="2125" customFormat="1" ht="13" x14ac:dyDescent="0.15"/>
    <row r="2126" customFormat="1" ht="13" x14ac:dyDescent="0.15"/>
    <row r="2127" customFormat="1" ht="13" x14ac:dyDescent="0.15"/>
    <row r="2128" customFormat="1" ht="13" x14ac:dyDescent="0.15"/>
    <row r="2129" customFormat="1" ht="13" x14ac:dyDescent="0.15"/>
    <row r="2130" customFormat="1" ht="13" x14ac:dyDescent="0.15"/>
    <row r="2131" customFormat="1" ht="13" x14ac:dyDescent="0.15"/>
    <row r="2132" customFormat="1" ht="13" x14ac:dyDescent="0.15"/>
    <row r="2133" customFormat="1" ht="13" x14ac:dyDescent="0.15"/>
    <row r="2134" customFormat="1" ht="13" x14ac:dyDescent="0.15"/>
    <row r="2135" customFormat="1" ht="13" x14ac:dyDescent="0.15"/>
    <row r="2136" customFormat="1" ht="13" x14ac:dyDescent="0.15"/>
    <row r="2137" customFormat="1" ht="13" x14ac:dyDescent="0.15"/>
    <row r="2138" customFormat="1" ht="13" x14ac:dyDescent="0.15"/>
    <row r="2139" customFormat="1" ht="13" x14ac:dyDescent="0.15"/>
    <row r="2140" customFormat="1" ht="13" x14ac:dyDescent="0.15"/>
    <row r="2141" customFormat="1" ht="13" x14ac:dyDescent="0.15"/>
    <row r="2142" customFormat="1" ht="13" x14ac:dyDescent="0.15"/>
    <row r="2143" customFormat="1" ht="13" x14ac:dyDescent="0.15"/>
    <row r="2144" customFormat="1" ht="13" x14ac:dyDescent="0.15"/>
    <row r="2145" customFormat="1" ht="13" x14ac:dyDescent="0.15"/>
    <row r="2146" customFormat="1" ht="13" x14ac:dyDescent="0.15"/>
    <row r="2147" customFormat="1" ht="13" x14ac:dyDescent="0.15"/>
    <row r="2148" customFormat="1" ht="13" x14ac:dyDescent="0.15"/>
    <row r="2149" customFormat="1" ht="13" x14ac:dyDescent="0.15"/>
    <row r="2150" customFormat="1" ht="13" x14ac:dyDescent="0.15"/>
    <row r="2151" customFormat="1" ht="13" x14ac:dyDescent="0.15"/>
    <row r="2152" customFormat="1" ht="13" x14ac:dyDescent="0.15"/>
    <row r="2153" customFormat="1" ht="13" x14ac:dyDescent="0.15"/>
    <row r="2154" customFormat="1" ht="13" x14ac:dyDescent="0.15"/>
    <row r="2155" customFormat="1" ht="13" x14ac:dyDescent="0.15"/>
    <row r="2156" customFormat="1" ht="13" x14ac:dyDescent="0.15"/>
    <row r="2157" customFormat="1" ht="13" x14ac:dyDescent="0.15"/>
    <row r="2158" customFormat="1" ht="13" x14ac:dyDescent="0.15"/>
    <row r="2159" customFormat="1" ht="13" x14ac:dyDescent="0.15"/>
    <row r="2160" customFormat="1" ht="13" x14ac:dyDescent="0.15"/>
    <row r="2161" customFormat="1" ht="13" x14ac:dyDescent="0.15"/>
    <row r="2162" customFormat="1" ht="13" x14ac:dyDescent="0.15"/>
    <row r="2163" customFormat="1" ht="13" x14ac:dyDescent="0.15"/>
    <row r="2164" customFormat="1" ht="13" x14ac:dyDescent="0.15"/>
    <row r="2165" customFormat="1" ht="13" x14ac:dyDescent="0.15"/>
    <row r="2166" customFormat="1" ht="13" x14ac:dyDescent="0.15"/>
    <row r="2167" customFormat="1" ht="13" x14ac:dyDescent="0.15"/>
    <row r="2168" customFormat="1" ht="13" x14ac:dyDescent="0.15"/>
    <row r="2169" customFormat="1" ht="13" x14ac:dyDescent="0.15"/>
    <row r="2170" customFormat="1" ht="13" x14ac:dyDescent="0.15"/>
    <row r="2171" customFormat="1" ht="13" x14ac:dyDescent="0.15"/>
    <row r="2172" customFormat="1" ht="13" x14ac:dyDescent="0.15"/>
    <row r="2173" customFormat="1" ht="13" x14ac:dyDescent="0.15"/>
    <row r="2174" customFormat="1" ht="13" x14ac:dyDescent="0.15"/>
    <row r="2175" customFormat="1" ht="13" x14ac:dyDescent="0.15"/>
    <row r="2176" customFormat="1" ht="13" x14ac:dyDescent="0.15"/>
    <row r="2177" customFormat="1" ht="13" x14ac:dyDescent="0.15"/>
    <row r="2178" customFormat="1" ht="13" x14ac:dyDescent="0.15"/>
    <row r="2179" customFormat="1" ht="13" x14ac:dyDescent="0.15"/>
    <row r="2180" customFormat="1" ht="13" x14ac:dyDescent="0.15"/>
    <row r="2181" customFormat="1" ht="13" x14ac:dyDescent="0.15"/>
    <row r="2182" customFormat="1" ht="13" x14ac:dyDescent="0.15"/>
    <row r="2183" customFormat="1" ht="13" x14ac:dyDescent="0.15"/>
    <row r="2184" customFormat="1" ht="13" x14ac:dyDescent="0.15"/>
    <row r="2185" customFormat="1" ht="13" x14ac:dyDescent="0.15"/>
    <row r="2186" customFormat="1" ht="13" x14ac:dyDescent="0.15"/>
    <row r="2187" customFormat="1" ht="13" x14ac:dyDescent="0.15"/>
    <row r="2188" customFormat="1" ht="13" x14ac:dyDescent="0.15"/>
    <row r="2189" customFormat="1" ht="13" x14ac:dyDescent="0.15"/>
    <row r="2190" customFormat="1" ht="13" x14ac:dyDescent="0.15"/>
    <row r="2191" customFormat="1" ht="13" x14ac:dyDescent="0.15"/>
    <row r="2192" customFormat="1" ht="13" x14ac:dyDescent="0.15"/>
    <row r="2193" customFormat="1" ht="13" x14ac:dyDescent="0.15"/>
    <row r="2194" customFormat="1" ht="13" x14ac:dyDescent="0.15"/>
    <row r="2195" customFormat="1" ht="13" x14ac:dyDescent="0.15"/>
    <row r="2196" customFormat="1" ht="13" x14ac:dyDescent="0.15"/>
    <row r="2197" customFormat="1" ht="13" x14ac:dyDescent="0.15"/>
    <row r="2198" customFormat="1" ht="13" x14ac:dyDescent="0.15"/>
    <row r="2199" customFormat="1" ht="13" x14ac:dyDescent="0.15"/>
    <row r="2200" customFormat="1" ht="13" x14ac:dyDescent="0.15"/>
    <row r="2201" customFormat="1" ht="13" x14ac:dyDescent="0.15"/>
    <row r="2202" customFormat="1" ht="13" x14ac:dyDescent="0.15"/>
    <row r="2203" customFormat="1" ht="13" x14ac:dyDescent="0.15"/>
    <row r="2204" customFormat="1" ht="13" x14ac:dyDescent="0.15"/>
    <row r="2205" customFormat="1" ht="13" x14ac:dyDescent="0.15"/>
    <row r="2206" customFormat="1" ht="13" x14ac:dyDescent="0.15"/>
    <row r="2207" customFormat="1" ht="13" x14ac:dyDescent="0.15"/>
    <row r="2208" customFormat="1" ht="13" x14ac:dyDescent="0.15"/>
    <row r="2209" customFormat="1" ht="13" x14ac:dyDescent="0.15"/>
    <row r="2210" customFormat="1" ht="13" x14ac:dyDescent="0.15"/>
    <row r="2211" customFormat="1" ht="13" x14ac:dyDescent="0.15"/>
    <row r="2212" customFormat="1" ht="13" x14ac:dyDescent="0.15"/>
    <row r="2213" customFormat="1" ht="13" x14ac:dyDescent="0.15"/>
    <row r="2214" customFormat="1" ht="13" x14ac:dyDescent="0.15"/>
    <row r="2215" customFormat="1" ht="13" x14ac:dyDescent="0.15"/>
    <row r="2216" customFormat="1" ht="13" x14ac:dyDescent="0.15"/>
    <row r="2217" customFormat="1" ht="13" x14ac:dyDescent="0.15"/>
    <row r="2218" customFormat="1" ht="13" x14ac:dyDescent="0.15"/>
    <row r="2219" customFormat="1" ht="13" x14ac:dyDescent="0.15"/>
    <row r="2220" customFormat="1" ht="13" x14ac:dyDescent="0.15"/>
    <row r="2221" customFormat="1" ht="13" x14ac:dyDescent="0.15"/>
    <row r="2222" customFormat="1" ht="13" x14ac:dyDescent="0.15"/>
    <row r="2223" customFormat="1" ht="13" x14ac:dyDescent="0.15"/>
    <row r="2224" customFormat="1" ht="13" x14ac:dyDescent="0.15"/>
    <row r="2225" customFormat="1" ht="13" x14ac:dyDescent="0.15"/>
    <row r="2226" customFormat="1" ht="13" x14ac:dyDescent="0.15"/>
    <row r="2227" customFormat="1" ht="13" x14ac:dyDescent="0.15"/>
    <row r="2228" customFormat="1" ht="13" x14ac:dyDescent="0.15"/>
    <row r="2229" customFormat="1" ht="13" x14ac:dyDescent="0.15"/>
    <row r="2230" customFormat="1" ht="13" x14ac:dyDescent="0.15"/>
    <row r="2231" customFormat="1" ht="13" x14ac:dyDescent="0.15"/>
    <row r="2232" customFormat="1" ht="13" x14ac:dyDescent="0.15"/>
    <row r="2233" customFormat="1" ht="13" x14ac:dyDescent="0.15"/>
    <row r="2234" customFormat="1" ht="13" x14ac:dyDescent="0.15"/>
    <row r="2235" customFormat="1" ht="13" x14ac:dyDescent="0.15"/>
    <row r="2236" customFormat="1" ht="13" x14ac:dyDescent="0.15"/>
    <row r="2237" customFormat="1" ht="13" x14ac:dyDescent="0.15"/>
    <row r="2238" customFormat="1" ht="13" x14ac:dyDescent="0.15"/>
    <row r="2239" customFormat="1" ht="13" x14ac:dyDescent="0.15"/>
    <row r="2240" customFormat="1" ht="13" x14ac:dyDescent="0.15"/>
    <row r="2241" customFormat="1" ht="13" x14ac:dyDescent="0.15"/>
    <row r="2242" customFormat="1" ht="13" x14ac:dyDescent="0.15"/>
    <row r="2243" customFormat="1" ht="13" x14ac:dyDescent="0.15"/>
    <row r="2244" customFormat="1" ht="13" x14ac:dyDescent="0.15"/>
    <row r="2245" customFormat="1" ht="13" x14ac:dyDescent="0.15"/>
    <row r="2246" customFormat="1" ht="13" x14ac:dyDescent="0.15"/>
    <row r="2247" customFormat="1" ht="13" x14ac:dyDescent="0.15"/>
    <row r="2248" customFormat="1" ht="13" x14ac:dyDescent="0.15"/>
    <row r="2249" customFormat="1" ht="13" x14ac:dyDescent="0.15"/>
    <row r="2250" customFormat="1" ht="13" x14ac:dyDescent="0.15"/>
    <row r="2251" customFormat="1" ht="13" x14ac:dyDescent="0.15"/>
    <row r="2252" customFormat="1" ht="13" x14ac:dyDescent="0.15"/>
    <row r="2253" customFormat="1" ht="13" x14ac:dyDescent="0.15"/>
    <row r="2254" customFormat="1" ht="13" x14ac:dyDescent="0.15"/>
    <row r="2255" customFormat="1" ht="13" x14ac:dyDescent="0.15"/>
    <row r="2256" customFormat="1" ht="13" x14ac:dyDescent="0.15"/>
    <row r="2257" customFormat="1" ht="13" x14ac:dyDescent="0.15"/>
    <row r="2258" customFormat="1" ht="13" x14ac:dyDescent="0.15"/>
    <row r="2259" customFormat="1" ht="13" x14ac:dyDescent="0.15"/>
    <row r="2260" customFormat="1" ht="13" x14ac:dyDescent="0.15"/>
    <row r="2261" customFormat="1" ht="13" x14ac:dyDescent="0.15"/>
    <row r="2262" customFormat="1" ht="13" x14ac:dyDescent="0.15"/>
    <row r="2263" customFormat="1" ht="13" x14ac:dyDescent="0.15"/>
    <row r="2264" customFormat="1" ht="13" x14ac:dyDescent="0.15"/>
    <row r="2265" customFormat="1" ht="13" x14ac:dyDescent="0.15"/>
    <row r="2266" customFormat="1" ht="13" x14ac:dyDescent="0.15"/>
    <row r="2267" customFormat="1" ht="13" x14ac:dyDescent="0.15"/>
    <row r="2268" customFormat="1" ht="13" x14ac:dyDescent="0.15"/>
    <row r="2269" customFormat="1" ht="13" x14ac:dyDescent="0.15"/>
    <row r="2270" customFormat="1" ht="13" x14ac:dyDescent="0.15"/>
    <row r="2271" customFormat="1" ht="13" x14ac:dyDescent="0.15"/>
    <row r="2272" customFormat="1" ht="13" x14ac:dyDescent="0.15"/>
    <row r="2273" customFormat="1" ht="13" x14ac:dyDescent="0.15"/>
    <row r="2274" customFormat="1" ht="13" x14ac:dyDescent="0.15"/>
    <row r="2275" customFormat="1" ht="13" x14ac:dyDescent="0.15"/>
    <row r="2276" customFormat="1" ht="13" x14ac:dyDescent="0.15"/>
    <row r="2277" customFormat="1" ht="13" x14ac:dyDescent="0.15"/>
    <row r="2278" customFormat="1" ht="13" x14ac:dyDescent="0.15"/>
    <row r="2279" customFormat="1" ht="13" x14ac:dyDescent="0.15"/>
    <row r="2280" customFormat="1" ht="13" x14ac:dyDescent="0.15"/>
    <row r="2281" customFormat="1" ht="13" x14ac:dyDescent="0.15"/>
    <row r="2282" customFormat="1" ht="13" x14ac:dyDescent="0.15"/>
    <row r="2283" customFormat="1" ht="13" x14ac:dyDescent="0.15"/>
    <row r="2284" customFormat="1" ht="13" x14ac:dyDescent="0.15"/>
    <row r="2285" customFormat="1" ht="13" x14ac:dyDescent="0.15"/>
    <row r="2286" customFormat="1" ht="13" x14ac:dyDescent="0.15"/>
    <row r="2287" customFormat="1" ht="13" x14ac:dyDescent="0.15"/>
    <row r="2288" customFormat="1" ht="13" x14ac:dyDescent="0.15"/>
    <row r="2289" customFormat="1" ht="13" x14ac:dyDescent="0.15"/>
    <row r="2290" customFormat="1" ht="13" x14ac:dyDescent="0.15"/>
    <row r="2291" customFormat="1" ht="13" x14ac:dyDescent="0.15"/>
    <row r="2292" customFormat="1" ht="13" x14ac:dyDescent="0.15"/>
    <row r="2293" customFormat="1" ht="13" x14ac:dyDescent="0.15"/>
    <row r="2294" customFormat="1" ht="13" x14ac:dyDescent="0.15"/>
    <row r="2295" customFormat="1" ht="13" x14ac:dyDescent="0.15"/>
    <row r="2296" customFormat="1" ht="13" x14ac:dyDescent="0.15"/>
    <row r="2297" customFormat="1" ht="13" x14ac:dyDescent="0.15"/>
    <row r="2298" customFormat="1" ht="13" x14ac:dyDescent="0.15"/>
    <row r="2299" customFormat="1" ht="13" x14ac:dyDescent="0.15"/>
    <row r="2300" customFormat="1" ht="13" x14ac:dyDescent="0.15"/>
    <row r="2301" customFormat="1" ht="13" x14ac:dyDescent="0.15"/>
    <row r="2302" customFormat="1" ht="13" x14ac:dyDescent="0.15"/>
    <row r="2303" customFormat="1" ht="13" x14ac:dyDescent="0.15"/>
    <row r="2304" customFormat="1" ht="13" x14ac:dyDescent="0.15"/>
    <row r="2305" customFormat="1" ht="13" x14ac:dyDescent="0.15"/>
    <row r="2306" customFormat="1" ht="13" x14ac:dyDescent="0.15"/>
    <row r="2307" customFormat="1" ht="13" x14ac:dyDescent="0.15"/>
    <row r="2308" customFormat="1" ht="13" x14ac:dyDescent="0.15"/>
    <row r="2309" customFormat="1" ht="13" x14ac:dyDescent="0.15"/>
    <row r="2310" customFormat="1" ht="13" x14ac:dyDescent="0.15"/>
    <row r="2311" customFormat="1" ht="13" x14ac:dyDescent="0.15"/>
    <row r="2312" customFormat="1" ht="13" x14ac:dyDescent="0.15"/>
    <row r="2313" customFormat="1" ht="13" x14ac:dyDescent="0.15"/>
    <row r="2314" customFormat="1" ht="13" x14ac:dyDescent="0.15"/>
    <row r="2315" customFormat="1" ht="13" x14ac:dyDescent="0.15"/>
    <row r="2316" customFormat="1" ht="13" x14ac:dyDescent="0.15"/>
    <row r="2317" customFormat="1" ht="13" x14ac:dyDescent="0.15"/>
    <row r="2318" customFormat="1" ht="13" x14ac:dyDescent="0.15"/>
    <row r="2319" customFormat="1" ht="13" x14ac:dyDescent="0.15"/>
    <row r="2320" customFormat="1" ht="13" x14ac:dyDescent="0.15"/>
    <row r="2321" customFormat="1" ht="13" x14ac:dyDescent="0.15"/>
    <row r="2322" customFormat="1" ht="13" x14ac:dyDescent="0.15"/>
    <row r="2323" customFormat="1" ht="13" x14ac:dyDescent="0.15"/>
    <row r="2324" customFormat="1" ht="13" x14ac:dyDescent="0.15"/>
    <row r="2325" customFormat="1" ht="13" x14ac:dyDescent="0.15"/>
    <row r="2326" customFormat="1" ht="13" x14ac:dyDescent="0.15"/>
    <row r="2327" customFormat="1" ht="13" x14ac:dyDescent="0.15"/>
    <row r="2328" customFormat="1" ht="13" x14ac:dyDescent="0.15"/>
    <row r="2329" customFormat="1" ht="13" x14ac:dyDescent="0.15"/>
    <row r="2330" customFormat="1" ht="13" x14ac:dyDescent="0.15"/>
    <row r="2331" customFormat="1" ht="13" x14ac:dyDescent="0.15"/>
    <row r="2332" customFormat="1" ht="13" x14ac:dyDescent="0.15"/>
    <row r="2333" customFormat="1" ht="13" x14ac:dyDescent="0.15"/>
    <row r="2334" customFormat="1" ht="13" x14ac:dyDescent="0.15"/>
    <row r="2335" customFormat="1" ht="13" x14ac:dyDescent="0.15"/>
    <row r="2336" customFormat="1" ht="13" x14ac:dyDescent="0.15"/>
    <row r="2337" customFormat="1" ht="13" x14ac:dyDescent="0.15"/>
    <row r="2338" customFormat="1" ht="13" x14ac:dyDescent="0.15"/>
    <row r="2339" customFormat="1" ht="13" x14ac:dyDescent="0.15"/>
    <row r="2340" customFormat="1" ht="13" x14ac:dyDescent="0.15"/>
    <row r="2341" customFormat="1" ht="13" x14ac:dyDescent="0.15"/>
    <row r="2342" customFormat="1" ht="13" x14ac:dyDescent="0.15"/>
    <row r="2343" customFormat="1" ht="13" x14ac:dyDescent="0.15"/>
    <row r="2344" customFormat="1" ht="13" x14ac:dyDescent="0.15"/>
    <row r="2345" customFormat="1" ht="13" x14ac:dyDescent="0.15"/>
    <row r="2346" customFormat="1" ht="13" x14ac:dyDescent="0.15"/>
    <row r="2347" customFormat="1" ht="13" x14ac:dyDescent="0.15"/>
    <row r="2348" customFormat="1" ht="13" x14ac:dyDescent="0.15"/>
    <row r="2349" customFormat="1" ht="13" x14ac:dyDescent="0.15"/>
    <row r="2350" customFormat="1" ht="13" x14ac:dyDescent="0.15"/>
    <row r="2351" customFormat="1" ht="13" x14ac:dyDescent="0.15"/>
    <row r="2352" customFormat="1" ht="13" x14ac:dyDescent="0.15"/>
    <row r="2353" customFormat="1" ht="13" x14ac:dyDescent="0.15"/>
    <row r="2354" customFormat="1" ht="13" x14ac:dyDescent="0.15"/>
    <row r="2355" customFormat="1" ht="13" x14ac:dyDescent="0.15"/>
    <row r="2356" customFormat="1" ht="13" x14ac:dyDescent="0.15"/>
    <row r="2357" customFormat="1" ht="13" x14ac:dyDescent="0.15"/>
    <row r="2358" customFormat="1" ht="13" x14ac:dyDescent="0.15"/>
    <row r="2359" customFormat="1" ht="13" x14ac:dyDescent="0.15"/>
    <row r="2360" customFormat="1" ht="13" x14ac:dyDescent="0.15"/>
    <row r="2361" customFormat="1" ht="13" x14ac:dyDescent="0.15"/>
    <row r="2362" customFormat="1" ht="13" x14ac:dyDescent="0.15"/>
    <row r="2363" customFormat="1" ht="13" x14ac:dyDescent="0.15"/>
    <row r="2364" customFormat="1" ht="13" x14ac:dyDescent="0.15"/>
    <row r="2365" customFormat="1" ht="13" x14ac:dyDescent="0.15"/>
    <row r="2366" customFormat="1" ht="13" x14ac:dyDescent="0.15"/>
    <row r="2367" customFormat="1" ht="13" x14ac:dyDescent="0.15"/>
    <row r="2368" customFormat="1" ht="13" x14ac:dyDescent="0.15"/>
    <row r="2369" customFormat="1" ht="13" x14ac:dyDescent="0.15"/>
    <row r="2370" customFormat="1" ht="13" x14ac:dyDescent="0.15"/>
    <row r="2371" customFormat="1" ht="13" x14ac:dyDescent="0.15"/>
    <row r="2372" customFormat="1" ht="13" x14ac:dyDescent="0.15"/>
    <row r="2373" customFormat="1" ht="13" x14ac:dyDescent="0.15"/>
    <row r="2374" customFormat="1" ht="13" x14ac:dyDescent="0.15"/>
    <row r="2375" customFormat="1" ht="13" x14ac:dyDescent="0.15"/>
    <row r="2376" customFormat="1" ht="13" x14ac:dyDescent="0.15"/>
    <row r="2377" customFormat="1" ht="13" x14ac:dyDescent="0.15"/>
    <row r="2378" customFormat="1" ht="13" x14ac:dyDescent="0.15"/>
    <row r="2379" customFormat="1" ht="13" x14ac:dyDescent="0.15"/>
    <row r="2380" customFormat="1" ht="13" x14ac:dyDescent="0.15"/>
    <row r="2381" customFormat="1" ht="13" x14ac:dyDescent="0.15"/>
    <row r="2382" customFormat="1" ht="13" x14ac:dyDescent="0.15"/>
    <row r="2383" customFormat="1" ht="13" x14ac:dyDescent="0.15"/>
    <row r="2384" customFormat="1" ht="13" x14ac:dyDescent="0.15"/>
    <row r="2385" customFormat="1" ht="13" x14ac:dyDescent="0.15"/>
    <row r="2386" customFormat="1" ht="13" x14ac:dyDescent="0.15"/>
    <row r="2387" customFormat="1" ht="13" x14ac:dyDescent="0.15"/>
    <row r="2388" customFormat="1" ht="13" x14ac:dyDescent="0.15"/>
    <row r="2389" customFormat="1" ht="13" x14ac:dyDescent="0.15"/>
    <row r="2390" customFormat="1" ht="13" x14ac:dyDescent="0.15"/>
    <row r="2391" customFormat="1" ht="13" x14ac:dyDescent="0.15"/>
    <row r="2392" customFormat="1" ht="13" x14ac:dyDescent="0.15"/>
    <row r="2393" customFormat="1" ht="13" x14ac:dyDescent="0.15"/>
    <row r="2394" customFormat="1" ht="13" x14ac:dyDescent="0.15"/>
    <row r="2395" customFormat="1" ht="13" x14ac:dyDescent="0.15"/>
    <row r="2396" customFormat="1" ht="13" x14ac:dyDescent="0.15"/>
    <row r="2397" customFormat="1" ht="13" x14ac:dyDescent="0.15"/>
    <row r="2398" customFormat="1" ht="13" x14ac:dyDescent="0.15"/>
    <row r="2399" customFormat="1" ht="13" x14ac:dyDescent="0.15"/>
    <row r="2400" customFormat="1" ht="13" x14ac:dyDescent="0.15"/>
    <row r="2401" customFormat="1" ht="13" x14ac:dyDescent="0.15"/>
    <row r="2402" customFormat="1" ht="13" x14ac:dyDescent="0.15"/>
    <row r="2403" customFormat="1" ht="13" x14ac:dyDescent="0.15"/>
    <row r="2404" customFormat="1" ht="13" x14ac:dyDescent="0.15"/>
    <row r="2405" customFormat="1" ht="13" x14ac:dyDescent="0.15"/>
    <row r="2406" customFormat="1" ht="13" x14ac:dyDescent="0.15"/>
    <row r="2407" customFormat="1" ht="13" x14ac:dyDescent="0.15"/>
    <row r="2408" customFormat="1" ht="13" x14ac:dyDescent="0.15"/>
    <row r="2409" customFormat="1" ht="13" x14ac:dyDescent="0.15"/>
    <row r="2410" customFormat="1" ht="13" x14ac:dyDescent="0.15"/>
    <row r="2411" customFormat="1" ht="13" x14ac:dyDescent="0.15"/>
    <row r="2412" customFormat="1" ht="13" x14ac:dyDescent="0.15"/>
    <row r="2413" customFormat="1" ht="13" x14ac:dyDescent="0.15"/>
    <row r="2414" customFormat="1" ht="13" x14ac:dyDescent="0.15"/>
    <row r="2415" customFormat="1" ht="13" x14ac:dyDescent="0.15"/>
    <row r="2416" customFormat="1" ht="13" x14ac:dyDescent="0.15"/>
    <row r="2417" customFormat="1" ht="13" x14ac:dyDescent="0.15"/>
    <row r="2418" customFormat="1" ht="13" x14ac:dyDescent="0.15"/>
    <row r="2419" customFormat="1" ht="13" x14ac:dyDescent="0.15"/>
    <row r="2420" customFormat="1" ht="13" x14ac:dyDescent="0.15"/>
    <row r="2421" customFormat="1" ht="13" x14ac:dyDescent="0.15"/>
    <row r="2422" customFormat="1" ht="13" x14ac:dyDescent="0.15"/>
    <row r="2423" customFormat="1" ht="13" x14ac:dyDescent="0.15"/>
    <row r="2424" customFormat="1" ht="13" x14ac:dyDescent="0.15"/>
    <row r="2425" customFormat="1" ht="13" x14ac:dyDescent="0.15"/>
    <row r="2426" customFormat="1" ht="13" x14ac:dyDescent="0.15"/>
    <row r="2427" customFormat="1" ht="13" x14ac:dyDescent="0.15"/>
    <row r="2428" customFormat="1" ht="13" x14ac:dyDescent="0.15"/>
    <row r="2429" customFormat="1" ht="13" x14ac:dyDescent="0.15"/>
    <row r="2430" customFormat="1" ht="13" x14ac:dyDescent="0.15"/>
    <row r="2431" customFormat="1" ht="13" x14ac:dyDescent="0.15"/>
    <row r="2432" customFormat="1" ht="13" x14ac:dyDescent="0.15"/>
    <row r="2433" customFormat="1" ht="13" x14ac:dyDescent="0.15"/>
    <row r="2434" customFormat="1" ht="13" x14ac:dyDescent="0.15"/>
    <row r="2435" customFormat="1" ht="13" x14ac:dyDescent="0.15"/>
    <row r="2436" customFormat="1" ht="13" x14ac:dyDescent="0.15"/>
    <row r="2437" customFormat="1" ht="13" x14ac:dyDescent="0.15"/>
    <row r="2438" customFormat="1" ht="13" x14ac:dyDescent="0.15"/>
    <row r="2439" customFormat="1" ht="13" x14ac:dyDescent="0.15"/>
    <row r="2440" customFormat="1" ht="13" x14ac:dyDescent="0.15"/>
    <row r="2441" customFormat="1" ht="13" x14ac:dyDescent="0.15"/>
    <row r="2442" customFormat="1" ht="13" x14ac:dyDescent="0.15"/>
    <row r="2443" customFormat="1" ht="13" x14ac:dyDescent="0.15"/>
    <row r="2444" customFormat="1" ht="13" x14ac:dyDescent="0.15"/>
    <row r="2445" customFormat="1" ht="13" x14ac:dyDescent="0.15"/>
    <row r="2446" customFormat="1" ht="13" x14ac:dyDescent="0.15"/>
    <row r="2447" customFormat="1" ht="13" x14ac:dyDescent="0.15"/>
    <row r="2448" customFormat="1" ht="13" x14ac:dyDescent="0.15"/>
    <row r="2449" customFormat="1" ht="13" x14ac:dyDescent="0.15"/>
    <row r="2450" customFormat="1" ht="13" x14ac:dyDescent="0.15"/>
    <row r="2451" customFormat="1" ht="13" x14ac:dyDescent="0.15"/>
    <row r="2452" customFormat="1" ht="13" x14ac:dyDescent="0.15"/>
    <row r="2453" customFormat="1" ht="13" x14ac:dyDescent="0.15"/>
    <row r="2454" customFormat="1" ht="13" x14ac:dyDescent="0.15"/>
    <row r="2455" customFormat="1" ht="13" x14ac:dyDescent="0.15"/>
    <row r="2456" customFormat="1" ht="13" x14ac:dyDescent="0.15"/>
    <row r="2457" customFormat="1" ht="13" x14ac:dyDescent="0.15"/>
    <row r="2458" customFormat="1" ht="13" x14ac:dyDescent="0.15"/>
    <row r="2459" customFormat="1" ht="13" x14ac:dyDescent="0.15"/>
    <row r="2460" customFormat="1" ht="13" x14ac:dyDescent="0.15"/>
    <row r="2461" customFormat="1" ht="13" x14ac:dyDescent="0.15"/>
    <row r="2462" customFormat="1" ht="13" x14ac:dyDescent="0.15"/>
    <row r="2463" customFormat="1" ht="13" x14ac:dyDescent="0.15"/>
    <row r="2464" customFormat="1" ht="13" x14ac:dyDescent="0.15"/>
    <row r="2465" customFormat="1" ht="13" x14ac:dyDescent="0.15"/>
    <row r="2466" customFormat="1" ht="13" x14ac:dyDescent="0.15"/>
    <row r="2467" customFormat="1" ht="13" x14ac:dyDescent="0.15"/>
    <row r="2468" customFormat="1" ht="13" x14ac:dyDescent="0.15"/>
    <row r="2469" customFormat="1" ht="13" x14ac:dyDescent="0.15"/>
    <row r="2470" customFormat="1" ht="13" x14ac:dyDescent="0.15"/>
    <row r="2471" customFormat="1" ht="13" x14ac:dyDescent="0.15"/>
    <row r="2472" customFormat="1" ht="13" x14ac:dyDescent="0.15"/>
    <row r="2473" customFormat="1" ht="13" x14ac:dyDescent="0.15"/>
    <row r="2474" customFormat="1" ht="13" x14ac:dyDescent="0.15"/>
    <row r="2475" customFormat="1" ht="13" x14ac:dyDescent="0.15"/>
    <row r="2476" customFormat="1" ht="13" x14ac:dyDescent="0.15"/>
    <row r="2477" customFormat="1" ht="13" x14ac:dyDescent="0.15"/>
    <row r="2478" customFormat="1" ht="13" x14ac:dyDescent="0.15"/>
    <row r="2479" customFormat="1" ht="13" x14ac:dyDescent="0.15"/>
    <row r="2480" customFormat="1" ht="13" x14ac:dyDescent="0.15"/>
    <row r="2481" customFormat="1" ht="13" x14ac:dyDescent="0.15"/>
    <row r="2482" customFormat="1" ht="13" x14ac:dyDescent="0.15"/>
    <row r="2483" customFormat="1" ht="13" x14ac:dyDescent="0.15"/>
    <row r="2484" customFormat="1" ht="13" x14ac:dyDescent="0.15"/>
    <row r="2485" customFormat="1" ht="13" x14ac:dyDescent="0.15"/>
    <row r="2486" customFormat="1" ht="13" x14ac:dyDescent="0.15"/>
    <row r="2487" customFormat="1" ht="13" x14ac:dyDescent="0.15"/>
    <row r="2488" customFormat="1" ht="13" x14ac:dyDescent="0.15"/>
    <row r="2489" customFormat="1" ht="13" x14ac:dyDescent="0.15"/>
    <row r="2490" customFormat="1" ht="13" x14ac:dyDescent="0.15"/>
    <row r="2491" customFormat="1" ht="13" x14ac:dyDescent="0.15"/>
    <row r="2492" customFormat="1" ht="13" x14ac:dyDescent="0.15"/>
    <row r="2493" customFormat="1" ht="13" x14ac:dyDescent="0.15"/>
    <row r="2494" customFormat="1" ht="13" x14ac:dyDescent="0.15"/>
    <row r="2495" customFormat="1" ht="13" x14ac:dyDescent="0.15"/>
    <row r="2496" customFormat="1" ht="13" x14ac:dyDescent="0.15"/>
    <row r="2497" customFormat="1" ht="13" x14ac:dyDescent="0.15"/>
    <row r="2498" customFormat="1" ht="13" x14ac:dyDescent="0.15"/>
    <row r="2499" customFormat="1" ht="13" x14ac:dyDescent="0.15"/>
    <row r="2500" customFormat="1" ht="13" x14ac:dyDescent="0.15"/>
    <row r="2501" customFormat="1" ht="13" x14ac:dyDescent="0.15"/>
    <row r="2502" customFormat="1" ht="13" x14ac:dyDescent="0.15"/>
    <row r="2503" customFormat="1" ht="13" x14ac:dyDescent="0.15"/>
    <row r="2504" customFormat="1" ht="13" x14ac:dyDescent="0.15"/>
    <row r="2505" customFormat="1" ht="13" x14ac:dyDescent="0.15"/>
    <row r="2506" customFormat="1" ht="13" x14ac:dyDescent="0.15"/>
    <row r="2507" customFormat="1" ht="13" x14ac:dyDescent="0.15"/>
    <row r="2508" customFormat="1" ht="13" x14ac:dyDescent="0.15"/>
    <row r="2509" customFormat="1" ht="13" x14ac:dyDescent="0.15"/>
    <row r="2510" customFormat="1" ht="13" x14ac:dyDescent="0.15"/>
    <row r="2511" customFormat="1" ht="13" x14ac:dyDescent="0.15"/>
    <row r="2512" customFormat="1" ht="13" x14ac:dyDescent="0.15"/>
    <row r="2513" customFormat="1" ht="13" x14ac:dyDescent="0.15"/>
    <row r="2514" customFormat="1" ht="13" x14ac:dyDescent="0.15"/>
    <row r="2515" customFormat="1" ht="13" x14ac:dyDescent="0.15"/>
    <row r="2516" customFormat="1" ht="13" x14ac:dyDescent="0.15"/>
    <row r="2517" customFormat="1" ht="13" x14ac:dyDescent="0.15"/>
    <row r="2518" customFormat="1" ht="13" x14ac:dyDescent="0.15"/>
    <row r="2519" customFormat="1" ht="13" x14ac:dyDescent="0.15"/>
    <row r="2520" customFormat="1" ht="13" x14ac:dyDescent="0.15"/>
    <row r="2521" customFormat="1" ht="13" x14ac:dyDescent="0.15"/>
    <row r="2522" customFormat="1" ht="13" x14ac:dyDescent="0.15"/>
    <row r="2523" customFormat="1" ht="13" x14ac:dyDescent="0.15"/>
    <row r="2524" customFormat="1" ht="13" x14ac:dyDescent="0.15"/>
    <row r="2525" customFormat="1" ht="13" x14ac:dyDescent="0.15"/>
    <row r="2526" customFormat="1" ht="13" x14ac:dyDescent="0.15"/>
    <row r="2527" customFormat="1" ht="13" x14ac:dyDescent="0.15"/>
    <row r="2528" customFormat="1" ht="13" x14ac:dyDescent="0.15"/>
    <row r="2529" customFormat="1" ht="13" x14ac:dyDescent="0.15"/>
    <row r="2530" customFormat="1" ht="13" x14ac:dyDescent="0.15"/>
    <row r="2531" customFormat="1" ht="13" x14ac:dyDescent="0.15"/>
    <row r="2532" customFormat="1" ht="13" x14ac:dyDescent="0.15"/>
    <row r="2533" customFormat="1" ht="13" x14ac:dyDescent="0.15"/>
    <row r="2534" customFormat="1" ht="13" x14ac:dyDescent="0.15"/>
    <row r="2535" customFormat="1" ht="13" x14ac:dyDescent="0.15"/>
    <row r="2536" customFormat="1" ht="13" x14ac:dyDescent="0.15"/>
    <row r="2537" customFormat="1" ht="13" x14ac:dyDescent="0.15"/>
    <row r="2538" customFormat="1" ht="13" x14ac:dyDescent="0.15"/>
    <row r="2539" customFormat="1" ht="13" x14ac:dyDescent="0.15"/>
    <row r="2540" customFormat="1" ht="13" x14ac:dyDescent="0.15"/>
    <row r="2541" customFormat="1" ht="13" x14ac:dyDescent="0.15"/>
    <row r="2542" customFormat="1" ht="13" x14ac:dyDescent="0.15"/>
    <row r="2543" customFormat="1" ht="13" x14ac:dyDescent="0.15"/>
    <row r="2544" customFormat="1" ht="13" x14ac:dyDescent="0.15"/>
    <row r="2545" customFormat="1" ht="13" x14ac:dyDescent="0.15"/>
    <row r="2546" customFormat="1" ht="13" x14ac:dyDescent="0.15"/>
    <row r="2547" customFormat="1" ht="13" x14ac:dyDescent="0.15"/>
    <row r="2548" customFormat="1" ht="13" x14ac:dyDescent="0.15"/>
    <row r="2549" customFormat="1" ht="13" x14ac:dyDescent="0.15"/>
    <row r="2550" customFormat="1" ht="13" x14ac:dyDescent="0.15"/>
    <row r="2551" customFormat="1" ht="13" x14ac:dyDescent="0.15"/>
    <row r="2552" customFormat="1" ht="13" x14ac:dyDescent="0.15"/>
    <row r="2553" customFormat="1" ht="13" x14ac:dyDescent="0.15"/>
    <row r="2554" customFormat="1" ht="13" x14ac:dyDescent="0.15"/>
    <row r="2555" customFormat="1" ht="13" x14ac:dyDescent="0.15"/>
    <row r="2556" customFormat="1" ht="13" x14ac:dyDescent="0.15"/>
    <row r="2557" customFormat="1" ht="13" x14ac:dyDescent="0.15"/>
    <row r="2558" customFormat="1" ht="13" x14ac:dyDescent="0.15"/>
    <row r="2559" customFormat="1" ht="13" x14ac:dyDescent="0.15"/>
    <row r="2560" customFormat="1" ht="13" x14ac:dyDescent="0.15"/>
    <row r="2561" customFormat="1" ht="13" x14ac:dyDescent="0.15"/>
    <row r="2562" customFormat="1" ht="13" x14ac:dyDescent="0.15"/>
    <row r="2563" customFormat="1" ht="13" x14ac:dyDescent="0.15"/>
    <row r="2564" customFormat="1" ht="13" x14ac:dyDescent="0.15"/>
    <row r="2565" customFormat="1" ht="13" x14ac:dyDescent="0.15"/>
    <row r="2566" customFormat="1" ht="13" x14ac:dyDescent="0.15"/>
    <row r="2567" customFormat="1" ht="13" x14ac:dyDescent="0.15"/>
    <row r="2568" customFormat="1" ht="13" x14ac:dyDescent="0.15"/>
    <row r="2569" customFormat="1" ht="13" x14ac:dyDescent="0.15"/>
    <row r="2570" customFormat="1" ht="13" x14ac:dyDescent="0.15"/>
    <row r="2571" customFormat="1" ht="13" x14ac:dyDescent="0.15"/>
    <row r="2572" customFormat="1" ht="13" x14ac:dyDescent="0.15"/>
    <row r="2573" customFormat="1" ht="13" x14ac:dyDescent="0.15"/>
    <row r="2574" customFormat="1" ht="13" x14ac:dyDescent="0.15"/>
    <row r="2575" customFormat="1" ht="13" x14ac:dyDescent="0.15"/>
    <row r="2576" customFormat="1" ht="13" x14ac:dyDescent="0.15"/>
    <row r="2577" customFormat="1" ht="13" x14ac:dyDescent="0.15"/>
    <row r="2578" customFormat="1" ht="13" x14ac:dyDescent="0.15"/>
    <row r="2579" customFormat="1" ht="13" x14ac:dyDescent="0.15"/>
    <row r="2580" customFormat="1" ht="13" x14ac:dyDescent="0.15"/>
    <row r="2581" customFormat="1" ht="13" x14ac:dyDescent="0.15"/>
    <row r="2582" customFormat="1" ht="13" x14ac:dyDescent="0.15"/>
    <row r="2583" customFormat="1" ht="13" x14ac:dyDescent="0.15"/>
    <row r="2584" customFormat="1" ht="13" x14ac:dyDescent="0.15"/>
    <row r="2585" customFormat="1" ht="13" x14ac:dyDescent="0.15"/>
    <row r="2586" customFormat="1" ht="13" x14ac:dyDescent="0.15"/>
    <row r="2587" customFormat="1" ht="13" x14ac:dyDescent="0.15"/>
    <row r="2588" customFormat="1" ht="13" x14ac:dyDescent="0.15"/>
    <row r="2589" customFormat="1" ht="13" x14ac:dyDescent="0.15"/>
    <row r="2590" customFormat="1" ht="13" x14ac:dyDescent="0.15"/>
    <row r="2591" customFormat="1" ht="13" x14ac:dyDescent="0.15"/>
    <row r="2592" customFormat="1" ht="13" x14ac:dyDescent="0.15"/>
    <row r="2593" customFormat="1" ht="13" x14ac:dyDescent="0.15"/>
    <row r="2594" customFormat="1" ht="13" x14ac:dyDescent="0.15"/>
    <row r="2595" customFormat="1" ht="13" x14ac:dyDescent="0.15"/>
    <row r="2596" customFormat="1" ht="13" x14ac:dyDescent="0.15"/>
    <row r="2597" customFormat="1" ht="13" x14ac:dyDescent="0.15"/>
    <row r="2598" customFormat="1" ht="13" x14ac:dyDescent="0.15"/>
    <row r="2599" customFormat="1" ht="13" x14ac:dyDescent="0.15"/>
    <row r="2600" customFormat="1" ht="13" x14ac:dyDescent="0.15"/>
    <row r="2601" customFormat="1" ht="13" x14ac:dyDescent="0.15"/>
    <row r="2602" customFormat="1" ht="13" x14ac:dyDescent="0.15"/>
    <row r="2603" customFormat="1" ht="13" x14ac:dyDescent="0.15"/>
    <row r="2604" customFormat="1" ht="13" x14ac:dyDescent="0.15"/>
    <row r="2605" customFormat="1" ht="13" x14ac:dyDescent="0.15"/>
    <row r="2606" customFormat="1" ht="13" x14ac:dyDescent="0.15"/>
    <row r="2607" customFormat="1" ht="13" x14ac:dyDescent="0.15"/>
    <row r="2608" customFormat="1" ht="13" x14ac:dyDescent="0.15"/>
    <row r="2609" customFormat="1" ht="13" x14ac:dyDescent="0.15"/>
    <row r="2610" customFormat="1" ht="13" x14ac:dyDescent="0.15"/>
    <row r="2611" customFormat="1" ht="13" x14ac:dyDescent="0.15"/>
    <row r="2612" customFormat="1" ht="13" x14ac:dyDescent="0.15"/>
    <row r="2613" customFormat="1" ht="13" x14ac:dyDescent="0.15"/>
    <row r="2614" customFormat="1" ht="13" x14ac:dyDescent="0.15"/>
    <row r="2615" customFormat="1" ht="13" x14ac:dyDescent="0.15"/>
    <row r="2616" customFormat="1" ht="13" x14ac:dyDescent="0.15"/>
    <row r="2617" customFormat="1" ht="13" x14ac:dyDescent="0.15"/>
    <row r="2618" customFormat="1" ht="13" x14ac:dyDescent="0.15"/>
    <row r="2619" customFormat="1" ht="13" x14ac:dyDescent="0.15"/>
    <row r="2620" customFormat="1" ht="13" x14ac:dyDescent="0.15"/>
    <row r="2621" customFormat="1" ht="13" x14ac:dyDescent="0.15"/>
    <row r="2622" customFormat="1" ht="13" x14ac:dyDescent="0.15"/>
    <row r="2623" customFormat="1" ht="13" x14ac:dyDescent="0.15"/>
    <row r="2624" customFormat="1" ht="13" x14ac:dyDescent="0.15"/>
    <row r="2625" customFormat="1" ht="13" x14ac:dyDescent="0.15"/>
    <row r="2626" customFormat="1" ht="13" x14ac:dyDescent="0.15"/>
    <row r="2627" customFormat="1" ht="13" x14ac:dyDescent="0.15"/>
    <row r="2628" customFormat="1" ht="13" x14ac:dyDescent="0.15"/>
    <row r="2629" customFormat="1" ht="13" x14ac:dyDescent="0.15"/>
    <row r="2630" customFormat="1" ht="13" x14ac:dyDescent="0.15"/>
    <row r="2631" customFormat="1" ht="13" x14ac:dyDescent="0.15"/>
    <row r="2632" customFormat="1" ht="13" x14ac:dyDescent="0.15"/>
    <row r="2633" customFormat="1" ht="13" x14ac:dyDescent="0.15"/>
    <row r="2634" customFormat="1" ht="13" x14ac:dyDescent="0.15"/>
    <row r="2635" customFormat="1" ht="13" x14ac:dyDescent="0.15"/>
    <row r="2636" customFormat="1" ht="13" x14ac:dyDescent="0.15"/>
    <row r="2637" customFormat="1" ht="13" x14ac:dyDescent="0.15"/>
    <row r="2638" customFormat="1" ht="13" x14ac:dyDescent="0.15"/>
    <row r="2639" customFormat="1" ht="13" x14ac:dyDescent="0.15"/>
    <row r="2640" customFormat="1" ht="13" x14ac:dyDescent="0.15"/>
    <row r="2641" customFormat="1" ht="13" x14ac:dyDescent="0.15"/>
    <row r="2642" customFormat="1" ht="13" x14ac:dyDescent="0.15"/>
    <row r="2643" customFormat="1" ht="13" x14ac:dyDescent="0.15"/>
    <row r="2644" customFormat="1" ht="13" x14ac:dyDescent="0.15"/>
    <row r="2645" customFormat="1" ht="13" x14ac:dyDescent="0.15"/>
    <row r="2646" customFormat="1" ht="13" x14ac:dyDescent="0.15"/>
    <row r="2647" customFormat="1" ht="13" x14ac:dyDescent="0.15"/>
    <row r="2648" customFormat="1" ht="13" x14ac:dyDescent="0.15"/>
    <row r="2649" customFormat="1" ht="13" x14ac:dyDescent="0.15"/>
    <row r="2650" customFormat="1" ht="13" x14ac:dyDescent="0.15"/>
    <row r="2651" customFormat="1" ht="13" x14ac:dyDescent="0.15"/>
    <row r="2652" customFormat="1" ht="13" x14ac:dyDescent="0.15"/>
    <row r="2653" customFormat="1" ht="13" x14ac:dyDescent="0.15"/>
    <row r="2654" customFormat="1" ht="13" x14ac:dyDescent="0.15"/>
    <row r="2655" customFormat="1" ht="13" x14ac:dyDescent="0.15"/>
    <row r="2656" customFormat="1" ht="13" x14ac:dyDescent="0.15"/>
    <row r="2657" customFormat="1" ht="13" x14ac:dyDescent="0.15"/>
    <row r="2658" customFormat="1" ht="13" x14ac:dyDescent="0.15"/>
    <row r="2659" customFormat="1" ht="13" x14ac:dyDescent="0.15"/>
    <row r="2660" customFormat="1" ht="13" x14ac:dyDescent="0.15"/>
    <row r="2661" customFormat="1" ht="13" x14ac:dyDescent="0.15"/>
    <row r="2662" customFormat="1" ht="13" x14ac:dyDescent="0.15"/>
    <row r="2663" customFormat="1" ht="13" x14ac:dyDescent="0.15"/>
    <row r="2664" customFormat="1" ht="13" x14ac:dyDescent="0.15"/>
    <row r="2665" customFormat="1" ht="13" x14ac:dyDescent="0.15"/>
    <row r="2666" customFormat="1" ht="13" x14ac:dyDescent="0.15"/>
    <row r="2667" customFormat="1" ht="13" x14ac:dyDescent="0.15"/>
    <row r="2668" customFormat="1" ht="13" x14ac:dyDescent="0.15"/>
    <row r="2669" customFormat="1" ht="13" x14ac:dyDescent="0.15"/>
    <row r="2670" customFormat="1" ht="13" x14ac:dyDescent="0.15"/>
    <row r="2671" customFormat="1" ht="13" x14ac:dyDescent="0.15"/>
    <row r="2672" customFormat="1" ht="13" x14ac:dyDescent="0.15"/>
    <row r="2673" customFormat="1" ht="13" x14ac:dyDescent="0.15"/>
    <row r="2674" customFormat="1" ht="13" x14ac:dyDescent="0.15"/>
    <row r="2675" customFormat="1" ht="13" x14ac:dyDescent="0.15"/>
    <row r="2676" customFormat="1" ht="13" x14ac:dyDescent="0.15"/>
    <row r="2677" customFormat="1" ht="13" x14ac:dyDescent="0.15"/>
    <row r="2678" customFormat="1" ht="13" x14ac:dyDescent="0.15"/>
    <row r="2679" customFormat="1" ht="13" x14ac:dyDescent="0.15"/>
    <row r="2680" customFormat="1" ht="13" x14ac:dyDescent="0.15"/>
    <row r="2681" customFormat="1" ht="13" x14ac:dyDescent="0.15"/>
    <row r="2682" customFormat="1" ht="13" x14ac:dyDescent="0.15"/>
    <row r="2683" customFormat="1" ht="13" x14ac:dyDescent="0.15"/>
    <row r="2684" customFormat="1" ht="13" x14ac:dyDescent="0.15"/>
    <row r="2685" customFormat="1" ht="13" x14ac:dyDescent="0.15"/>
    <row r="2686" customFormat="1" ht="13" x14ac:dyDescent="0.15"/>
    <row r="2687" customFormat="1" ht="13" x14ac:dyDescent="0.15"/>
    <row r="2688" customFormat="1" ht="13" x14ac:dyDescent="0.15"/>
    <row r="2689" customFormat="1" ht="13" x14ac:dyDescent="0.15"/>
    <row r="2690" customFormat="1" ht="13" x14ac:dyDescent="0.15"/>
    <row r="2691" customFormat="1" ht="13" x14ac:dyDescent="0.15"/>
    <row r="2692" customFormat="1" ht="13" x14ac:dyDescent="0.15"/>
    <row r="2693" customFormat="1" ht="13" x14ac:dyDescent="0.15"/>
    <row r="2694" customFormat="1" ht="13" x14ac:dyDescent="0.15"/>
    <row r="2695" customFormat="1" ht="13" x14ac:dyDescent="0.15"/>
    <row r="2696" customFormat="1" ht="13" x14ac:dyDescent="0.15"/>
    <row r="2697" customFormat="1" ht="13" x14ac:dyDescent="0.15"/>
    <row r="2698" customFormat="1" ht="13" x14ac:dyDescent="0.15"/>
    <row r="2699" customFormat="1" ht="13" x14ac:dyDescent="0.15"/>
    <row r="2700" customFormat="1" ht="13" x14ac:dyDescent="0.15"/>
    <row r="2701" customFormat="1" ht="13" x14ac:dyDescent="0.15"/>
    <row r="2702" customFormat="1" ht="13" x14ac:dyDescent="0.15"/>
    <row r="2703" customFormat="1" ht="13" x14ac:dyDescent="0.15"/>
    <row r="2704" customFormat="1" ht="13" x14ac:dyDescent="0.15"/>
    <row r="2705" customFormat="1" ht="13" x14ac:dyDescent="0.15"/>
    <row r="2706" customFormat="1" ht="13" x14ac:dyDescent="0.15"/>
    <row r="2707" customFormat="1" ht="13" x14ac:dyDescent="0.15"/>
    <row r="2708" customFormat="1" ht="13" x14ac:dyDescent="0.15"/>
    <row r="2709" customFormat="1" ht="13" x14ac:dyDescent="0.15"/>
    <row r="2710" customFormat="1" ht="13" x14ac:dyDescent="0.15"/>
    <row r="2711" customFormat="1" ht="13" x14ac:dyDescent="0.15"/>
    <row r="2712" customFormat="1" ht="13" x14ac:dyDescent="0.15"/>
    <row r="2713" customFormat="1" ht="13" x14ac:dyDescent="0.15"/>
    <row r="2714" customFormat="1" ht="13" x14ac:dyDescent="0.15"/>
    <row r="2715" customFormat="1" ht="13" x14ac:dyDescent="0.15"/>
    <row r="2716" customFormat="1" ht="13" x14ac:dyDescent="0.15"/>
    <row r="2717" customFormat="1" ht="13" x14ac:dyDescent="0.15"/>
    <row r="2718" customFormat="1" ht="13" x14ac:dyDescent="0.15"/>
    <row r="2719" customFormat="1" ht="13" x14ac:dyDescent="0.15"/>
    <row r="2720" customFormat="1" ht="13" x14ac:dyDescent="0.15"/>
    <row r="2721" customFormat="1" ht="13" x14ac:dyDescent="0.15"/>
    <row r="2722" customFormat="1" ht="13" x14ac:dyDescent="0.15"/>
    <row r="2723" customFormat="1" ht="13" x14ac:dyDescent="0.15"/>
    <row r="2724" customFormat="1" ht="13" x14ac:dyDescent="0.15"/>
    <row r="2725" customFormat="1" ht="13" x14ac:dyDescent="0.15"/>
    <row r="2726" customFormat="1" ht="13" x14ac:dyDescent="0.15"/>
    <row r="2727" customFormat="1" ht="13" x14ac:dyDescent="0.15"/>
    <row r="2728" customFormat="1" ht="13" x14ac:dyDescent="0.15"/>
    <row r="2729" customFormat="1" ht="13" x14ac:dyDescent="0.15"/>
    <row r="2730" customFormat="1" ht="13" x14ac:dyDescent="0.15"/>
    <row r="2731" customFormat="1" ht="13" x14ac:dyDescent="0.15"/>
    <row r="2732" customFormat="1" ht="13" x14ac:dyDescent="0.15"/>
    <row r="2733" customFormat="1" ht="13" x14ac:dyDescent="0.15"/>
    <row r="2734" customFormat="1" ht="13" x14ac:dyDescent="0.15"/>
    <row r="2735" customFormat="1" ht="13" x14ac:dyDescent="0.15"/>
    <row r="2736" customFormat="1" ht="13" x14ac:dyDescent="0.15"/>
    <row r="2737" customFormat="1" ht="13" x14ac:dyDescent="0.15"/>
    <row r="2738" customFormat="1" ht="13" x14ac:dyDescent="0.15"/>
    <row r="2739" customFormat="1" ht="13" x14ac:dyDescent="0.15"/>
    <row r="2740" customFormat="1" ht="13" x14ac:dyDescent="0.15"/>
    <row r="2741" customFormat="1" ht="13" x14ac:dyDescent="0.15"/>
    <row r="2742" customFormat="1" ht="13" x14ac:dyDescent="0.15"/>
    <row r="2743" customFormat="1" ht="13" x14ac:dyDescent="0.15"/>
    <row r="2744" customFormat="1" ht="13" x14ac:dyDescent="0.15"/>
    <row r="2745" customFormat="1" ht="13" x14ac:dyDescent="0.15"/>
    <row r="2746" customFormat="1" ht="13" x14ac:dyDescent="0.15"/>
    <row r="2747" customFormat="1" ht="13" x14ac:dyDescent="0.15"/>
    <row r="2748" customFormat="1" ht="13" x14ac:dyDescent="0.15"/>
    <row r="2749" customFormat="1" ht="13" x14ac:dyDescent="0.15"/>
    <row r="2750" customFormat="1" ht="13" x14ac:dyDescent="0.15"/>
    <row r="2751" customFormat="1" ht="13" x14ac:dyDescent="0.15"/>
    <row r="2752" customFormat="1" ht="13" x14ac:dyDescent="0.15"/>
    <row r="2753" customFormat="1" ht="13" x14ac:dyDescent="0.15"/>
    <row r="2754" customFormat="1" ht="13" x14ac:dyDescent="0.15"/>
    <row r="2755" customFormat="1" ht="13" x14ac:dyDescent="0.15"/>
    <row r="2756" customFormat="1" ht="13" x14ac:dyDescent="0.15"/>
    <row r="2757" customFormat="1" ht="13" x14ac:dyDescent="0.15"/>
    <row r="2758" customFormat="1" ht="13" x14ac:dyDescent="0.15"/>
    <row r="2759" customFormat="1" ht="13" x14ac:dyDescent="0.15"/>
    <row r="2760" customFormat="1" ht="13" x14ac:dyDescent="0.15"/>
    <row r="2761" customFormat="1" ht="13" x14ac:dyDescent="0.15"/>
    <row r="2762" customFormat="1" ht="13" x14ac:dyDescent="0.15"/>
    <row r="2763" customFormat="1" ht="13" x14ac:dyDescent="0.15"/>
    <row r="2764" customFormat="1" ht="13" x14ac:dyDescent="0.15"/>
    <row r="2765" customFormat="1" ht="13" x14ac:dyDescent="0.15"/>
    <row r="2766" customFormat="1" ht="13" x14ac:dyDescent="0.15"/>
    <row r="2767" customFormat="1" ht="13" x14ac:dyDescent="0.15"/>
    <row r="2768" customFormat="1" ht="13" x14ac:dyDescent="0.15"/>
    <row r="2769" customFormat="1" ht="13" x14ac:dyDescent="0.15"/>
    <row r="2770" customFormat="1" ht="13" x14ac:dyDescent="0.15"/>
    <row r="2771" customFormat="1" ht="13" x14ac:dyDescent="0.15"/>
    <row r="2772" customFormat="1" ht="13" x14ac:dyDescent="0.15"/>
    <row r="2773" customFormat="1" ht="13" x14ac:dyDescent="0.15"/>
    <row r="2774" customFormat="1" ht="13" x14ac:dyDescent="0.15"/>
    <row r="2775" customFormat="1" ht="13" x14ac:dyDescent="0.15"/>
    <row r="2776" customFormat="1" ht="13" x14ac:dyDescent="0.15"/>
    <row r="2777" customFormat="1" ht="13" x14ac:dyDescent="0.15"/>
    <row r="2778" customFormat="1" ht="13" x14ac:dyDescent="0.15"/>
    <row r="2779" customFormat="1" ht="13" x14ac:dyDescent="0.15"/>
    <row r="2780" customFormat="1" ht="13" x14ac:dyDescent="0.15"/>
    <row r="2781" customFormat="1" ht="13" x14ac:dyDescent="0.15"/>
    <row r="2782" customFormat="1" ht="13" x14ac:dyDescent="0.15"/>
    <row r="2783" customFormat="1" ht="13" x14ac:dyDescent="0.15"/>
    <row r="2784" customFormat="1" ht="13" x14ac:dyDescent="0.15"/>
    <row r="2785" customFormat="1" ht="13" x14ac:dyDescent="0.15"/>
    <row r="2786" customFormat="1" ht="13" x14ac:dyDescent="0.15"/>
    <row r="2787" customFormat="1" ht="13" x14ac:dyDescent="0.15"/>
    <row r="2788" customFormat="1" ht="13" x14ac:dyDescent="0.15"/>
    <row r="2789" customFormat="1" ht="13" x14ac:dyDescent="0.15"/>
    <row r="2790" customFormat="1" ht="13" x14ac:dyDescent="0.15"/>
    <row r="2791" customFormat="1" ht="13" x14ac:dyDescent="0.15"/>
    <row r="2792" customFormat="1" ht="13" x14ac:dyDescent="0.15"/>
    <row r="2793" customFormat="1" ht="13" x14ac:dyDescent="0.15"/>
    <row r="2794" customFormat="1" ht="13" x14ac:dyDescent="0.15"/>
    <row r="2795" customFormat="1" ht="13" x14ac:dyDescent="0.15"/>
    <row r="2796" customFormat="1" ht="13" x14ac:dyDescent="0.15"/>
    <row r="2797" customFormat="1" ht="13" x14ac:dyDescent="0.15"/>
    <row r="2798" customFormat="1" ht="13" x14ac:dyDescent="0.15"/>
    <row r="2799" customFormat="1" ht="13" x14ac:dyDescent="0.15"/>
    <row r="2800" customFormat="1" ht="13" x14ac:dyDescent="0.15"/>
    <row r="2801" customFormat="1" ht="13" x14ac:dyDescent="0.15"/>
    <row r="2802" customFormat="1" ht="13" x14ac:dyDescent="0.15"/>
    <row r="2803" customFormat="1" ht="13" x14ac:dyDescent="0.15"/>
    <row r="2804" customFormat="1" ht="13" x14ac:dyDescent="0.15"/>
    <row r="2805" customFormat="1" ht="13" x14ac:dyDescent="0.15"/>
    <row r="2806" customFormat="1" ht="13" x14ac:dyDescent="0.15"/>
    <row r="2807" customFormat="1" ht="13" x14ac:dyDescent="0.15"/>
    <row r="2808" customFormat="1" ht="13" x14ac:dyDescent="0.15"/>
    <row r="2809" customFormat="1" ht="13" x14ac:dyDescent="0.15"/>
    <row r="2810" customFormat="1" ht="13" x14ac:dyDescent="0.15"/>
    <row r="2811" customFormat="1" ht="13" x14ac:dyDescent="0.15"/>
    <row r="2812" customFormat="1" ht="13" x14ac:dyDescent="0.15"/>
    <row r="2813" customFormat="1" ht="13" x14ac:dyDescent="0.15"/>
    <row r="2814" customFormat="1" ht="13" x14ac:dyDescent="0.15"/>
    <row r="2815" customFormat="1" ht="13" x14ac:dyDescent="0.15"/>
    <row r="2816" customFormat="1" ht="13" x14ac:dyDescent="0.15"/>
    <row r="2817" customFormat="1" ht="13" x14ac:dyDescent="0.15"/>
    <row r="2818" customFormat="1" ht="13" x14ac:dyDescent="0.15"/>
    <row r="2819" customFormat="1" ht="13" x14ac:dyDescent="0.15"/>
    <row r="2820" customFormat="1" ht="13" x14ac:dyDescent="0.15"/>
    <row r="2821" customFormat="1" ht="13" x14ac:dyDescent="0.15"/>
    <row r="2822" customFormat="1" ht="13" x14ac:dyDescent="0.15"/>
    <row r="2823" customFormat="1" ht="13" x14ac:dyDescent="0.15"/>
    <row r="2824" customFormat="1" ht="13" x14ac:dyDescent="0.15"/>
    <row r="2825" customFormat="1" ht="13" x14ac:dyDescent="0.15"/>
    <row r="2826" customFormat="1" ht="13" x14ac:dyDescent="0.15"/>
    <row r="2827" customFormat="1" ht="13" x14ac:dyDescent="0.15"/>
    <row r="2828" customFormat="1" ht="13" x14ac:dyDescent="0.15"/>
    <row r="2829" customFormat="1" ht="13" x14ac:dyDescent="0.15"/>
    <row r="2830" customFormat="1" ht="13" x14ac:dyDescent="0.15"/>
    <row r="2831" customFormat="1" ht="13" x14ac:dyDescent="0.15"/>
    <row r="2832" customFormat="1" ht="13" x14ac:dyDescent="0.15"/>
    <row r="2833" customFormat="1" ht="13" x14ac:dyDescent="0.15"/>
    <row r="2834" customFormat="1" ht="13" x14ac:dyDescent="0.15"/>
    <row r="2835" customFormat="1" ht="13" x14ac:dyDescent="0.15"/>
    <row r="2836" customFormat="1" ht="13" x14ac:dyDescent="0.15"/>
    <row r="2837" customFormat="1" ht="13" x14ac:dyDescent="0.15"/>
    <row r="2838" customFormat="1" ht="13" x14ac:dyDescent="0.15"/>
    <row r="2839" customFormat="1" ht="13" x14ac:dyDescent="0.15"/>
    <row r="2840" customFormat="1" ht="13" x14ac:dyDescent="0.15"/>
    <row r="2841" customFormat="1" ht="13" x14ac:dyDescent="0.15"/>
    <row r="2842" customFormat="1" ht="13" x14ac:dyDescent="0.15"/>
    <row r="2843" customFormat="1" ht="13" x14ac:dyDescent="0.15"/>
    <row r="2844" customFormat="1" ht="13" x14ac:dyDescent="0.15"/>
    <row r="2845" customFormat="1" ht="13" x14ac:dyDescent="0.15"/>
    <row r="2846" customFormat="1" ht="13" x14ac:dyDescent="0.15"/>
    <row r="2847" customFormat="1" ht="13" x14ac:dyDescent="0.15"/>
    <row r="2848" customFormat="1" ht="13" x14ac:dyDescent="0.15"/>
    <row r="2849" customFormat="1" ht="13" x14ac:dyDescent="0.15"/>
    <row r="2850" customFormat="1" ht="13" x14ac:dyDescent="0.15"/>
    <row r="2851" customFormat="1" ht="13" x14ac:dyDescent="0.15"/>
    <row r="2852" customFormat="1" ht="13" x14ac:dyDescent="0.15"/>
    <row r="2853" customFormat="1" ht="13" x14ac:dyDescent="0.15"/>
    <row r="2854" customFormat="1" ht="13" x14ac:dyDescent="0.15"/>
    <row r="2855" customFormat="1" ht="13" x14ac:dyDescent="0.15"/>
    <row r="2856" customFormat="1" ht="13" x14ac:dyDescent="0.15"/>
    <row r="2857" customFormat="1" ht="13" x14ac:dyDescent="0.15"/>
    <row r="2858" customFormat="1" ht="13" x14ac:dyDescent="0.15"/>
    <row r="2859" customFormat="1" ht="13" x14ac:dyDescent="0.15"/>
    <row r="2860" customFormat="1" ht="13" x14ac:dyDescent="0.15"/>
    <row r="2861" customFormat="1" ht="13" x14ac:dyDescent="0.15"/>
    <row r="2862" customFormat="1" ht="13" x14ac:dyDescent="0.15"/>
    <row r="2863" customFormat="1" ht="13" x14ac:dyDescent="0.15"/>
    <row r="2864" customFormat="1" ht="13" x14ac:dyDescent="0.15"/>
    <row r="2865" customFormat="1" ht="13" x14ac:dyDescent="0.15"/>
    <row r="2866" customFormat="1" ht="13" x14ac:dyDescent="0.15"/>
    <row r="2867" customFormat="1" ht="13" x14ac:dyDescent="0.15"/>
    <row r="2868" customFormat="1" ht="13" x14ac:dyDescent="0.15"/>
    <row r="2869" customFormat="1" ht="13" x14ac:dyDescent="0.15"/>
    <row r="2870" customFormat="1" ht="13" x14ac:dyDescent="0.15"/>
    <row r="2871" customFormat="1" ht="13" x14ac:dyDescent="0.15"/>
    <row r="2872" customFormat="1" ht="13" x14ac:dyDescent="0.15"/>
    <row r="2873" customFormat="1" ht="13" x14ac:dyDescent="0.15"/>
    <row r="2874" customFormat="1" ht="13" x14ac:dyDescent="0.15"/>
    <row r="2875" customFormat="1" ht="13" x14ac:dyDescent="0.15"/>
    <row r="2876" customFormat="1" ht="13" x14ac:dyDescent="0.15"/>
    <row r="2877" customFormat="1" ht="13" x14ac:dyDescent="0.15"/>
    <row r="2878" customFormat="1" ht="13" x14ac:dyDescent="0.15"/>
    <row r="2879" customFormat="1" ht="13" x14ac:dyDescent="0.15"/>
    <row r="2880" customFormat="1" ht="13" x14ac:dyDescent="0.15"/>
    <row r="2881" customFormat="1" ht="13" x14ac:dyDescent="0.15"/>
    <row r="2882" customFormat="1" ht="13" x14ac:dyDescent="0.15"/>
    <row r="2883" customFormat="1" ht="13" x14ac:dyDescent="0.15"/>
    <row r="2884" customFormat="1" ht="13" x14ac:dyDescent="0.15"/>
    <row r="2885" customFormat="1" ht="13" x14ac:dyDescent="0.15"/>
    <row r="2886" customFormat="1" ht="13" x14ac:dyDescent="0.15"/>
    <row r="2887" customFormat="1" ht="13" x14ac:dyDescent="0.15"/>
    <row r="2888" customFormat="1" ht="13" x14ac:dyDescent="0.15"/>
    <row r="2889" customFormat="1" ht="13" x14ac:dyDescent="0.15"/>
    <row r="2890" customFormat="1" ht="13" x14ac:dyDescent="0.15"/>
    <row r="2891" customFormat="1" ht="13" x14ac:dyDescent="0.15"/>
    <row r="2892" customFormat="1" ht="13" x14ac:dyDescent="0.15"/>
    <row r="2893" customFormat="1" ht="13" x14ac:dyDescent="0.15"/>
    <row r="2894" customFormat="1" ht="13" x14ac:dyDescent="0.15"/>
    <row r="2895" customFormat="1" ht="13" x14ac:dyDescent="0.15"/>
    <row r="2896" customFormat="1" ht="13" x14ac:dyDescent="0.15"/>
    <row r="2897" customFormat="1" ht="13" x14ac:dyDescent="0.15"/>
    <row r="2898" customFormat="1" ht="13" x14ac:dyDescent="0.15"/>
    <row r="2899" customFormat="1" ht="13" x14ac:dyDescent="0.15"/>
    <row r="2900" customFormat="1" ht="13" x14ac:dyDescent="0.15"/>
    <row r="2901" customFormat="1" ht="13" x14ac:dyDescent="0.15"/>
    <row r="2902" customFormat="1" ht="13" x14ac:dyDescent="0.15"/>
    <row r="2903" customFormat="1" ht="13" x14ac:dyDescent="0.15"/>
    <row r="2904" customFormat="1" ht="13" x14ac:dyDescent="0.15"/>
    <row r="2905" customFormat="1" ht="13" x14ac:dyDescent="0.15"/>
    <row r="2906" customFormat="1" ht="13" x14ac:dyDescent="0.15"/>
    <row r="2907" customFormat="1" ht="13" x14ac:dyDescent="0.15"/>
    <row r="2908" customFormat="1" ht="13" x14ac:dyDescent="0.15"/>
    <row r="2909" customFormat="1" ht="13" x14ac:dyDescent="0.15"/>
    <row r="2910" customFormat="1" ht="13" x14ac:dyDescent="0.15"/>
    <row r="2911" customFormat="1" ht="13" x14ac:dyDescent="0.15"/>
    <row r="2912" customFormat="1" ht="13" x14ac:dyDescent="0.15"/>
    <row r="2913" customFormat="1" ht="13" x14ac:dyDescent="0.15"/>
    <row r="2914" customFormat="1" ht="13" x14ac:dyDescent="0.15"/>
    <row r="2915" customFormat="1" ht="13" x14ac:dyDescent="0.15"/>
    <row r="2916" customFormat="1" ht="13" x14ac:dyDescent="0.15"/>
    <row r="2917" customFormat="1" ht="13" x14ac:dyDescent="0.15"/>
    <row r="2918" customFormat="1" ht="13" x14ac:dyDescent="0.15"/>
    <row r="2919" customFormat="1" ht="13" x14ac:dyDescent="0.15"/>
    <row r="2920" customFormat="1" ht="13" x14ac:dyDescent="0.15"/>
    <row r="2921" customFormat="1" ht="13" x14ac:dyDescent="0.15"/>
    <row r="2922" customFormat="1" ht="13" x14ac:dyDescent="0.15"/>
    <row r="2923" customFormat="1" ht="13" x14ac:dyDescent="0.15"/>
    <row r="2924" customFormat="1" ht="13" x14ac:dyDescent="0.15"/>
    <row r="2925" customFormat="1" ht="13" x14ac:dyDescent="0.15"/>
    <row r="2926" customFormat="1" ht="13" x14ac:dyDescent="0.15"/>
    <row r="2927" customFormat="1" ht="13" x14ac:dyDescent="0.15"/>
    <row r="2928" customFormat="1" ht="13" x14ac:dyDescent="0.15"/>
    <row r="2929" customFormat="1" ht="13" x14ac:dyDescent="0.15"/>
    <row r="2930" customFormat="1" ht="13" x14ac:dyDescent="0.15"/>
    <row r="2931" customFormat="1" ht="13" x14ac:dyDescent="0.15"/>
    <row r="2932" customFormat="1" ht="13" x14ac:dyDescent="0.15"/>
    <row r="2933" customFormat="1" ht="13" x14ac:dyDescent="0.15"/>
    <row r="2934" customFormat="1" ht="13" x14ac:dyDescent="0.15"/>
    <row r="2935" customFormat="1" ht="13" x14ac:dyDescent="0.15"/>
    <row r="2936" customFormat="1" ht="13" x14ac:dyDescent="0.15"/>
    <row r="2937" customFormat="1" ht="13" x14ac:dyDescent="0.15"/>
    <row r="2938" customFormat="1" ht="13" x14ac:dyDescent="0.15"/>
    <row r="2939" customFormat="1" ht="13" x14ac:dyDescent="0.15"/>
    <row r="2940" customFormat="1" ht="13" x14ac:dyDescent="0.15"/>
    <row r="2941" customFormat="1" ht="13" x14ac:dyDescent="0.15"/>
    <row r="2942" customFormat="1" ht="13" x14ac:dyDescent="0.15"/>
    <row r="2943" customFormat="1" ht="13" x14ac:dyDescent="0.15"/>
    <row r="2944" customFormat="1" ht="13" x14ac:dyDescent="0.15"/>
    <row r="2945" customFormat="1" ht="13" x14ac:dyDescent="0.15"/>
    <row r="2946" customFormat="1" ht="13" x14ac:dyDescent="0.15"/>
    <row r="2947" customFormat="1" ht="13" x14ac:dyDescent="0.15"/>
    <row r="2948" customFormat="1" ht="13" x14ac:dyDescent="0.15"/>
    <row r="2949" customFormat="1" ht="13" x14ac:dyDescent="0.15"/>
    <row r="2950" customFormat="1" ht="13" x14ac:dyDescent="0.15"/>
    <row r="2951" customFormat="1" ht="13" x14ac:dyDescent="0.15"/>
    <row r="2952" customFormat="1" ht="13" x14ac:dyDescent="0.15"/>
    <row r="2953" customFormat="1" ht="13" x14ac:dyDescent="0.15"/>
    <row r="2954" customFormat="1" ht="13" x14ac:dyDescent="0.15"/>
    <row r="2955" customFormat="1" ht="13" x14ac:dyDescent="0.15"/>
    <row r="2956" customFormat="1" ht="13" x14ac:dyDescent="0.15"/>
    <row r="2957" customFormat="1" ht="13" x14ac:dyDescent="0.15"/>
    <row r="2958" customFormat="1" ht="13" x14ac:dyDescent="0.15"/>
    <row r="2959" customFormat="1" ht="13" x14ac:dyDescent="0.15"/>
    <row r="2960" customFormat="1" ht="13" x14ac:dyDescent="0.15"/>
    <row r="2961" customFormat="1" ht="13" x14ac:dyDescent="0.15"/>
    <row r="2962" customFormat="1" ht="13" x14ac:dyDescent="0.15"/>
    <row r="2963" customFormat="1" ht="13" x14ac:dyDescent="0.15"/>
    <row r="2964" customFormat="1" ht="13" x14ac:dyDescent="0.15"/>
    <row r="2965" customFormat="1" ht="13" x14ac:dyDescent="0.15"/>
    <row r="2966" customFormat="1" ht="13" x14ac:dyDescent="0.15"/>
    <row r="2967" customFormat="1" ht="13" x14ac:dyDescent="0.15"/>
    <row r="2968" customFormat="1" ht="13" x14ac:dyDescent="0.15"/>
    <row r="2969" customFormat="1" ht="13" x14ac:dyDescent="0.15"/>
    <row r="2970" customFormat="1" ht="13" x14ac:dyDescent="0.15"/>
    <row r="2971" customFormat="1" ht="13" x14ac:dyDescent="0.15"/>
    <row r="2972" customFormat="1" ht="13" x14ac:dyDescent="0.15"/>
    <row r="2973" customFormat="1" ht="13" x14ac:dyDescent="0.15"/>
    <row r="2974" customFormat="1" ht="13" x14ac:dyDescent="0.15"/>
    <row r="2975" customFormat="1" ht="13" x14ac:dyDescent="0.15"/>
    <row r="2976" customFormat="1" ht="13" x14ac:dyDescent="0.15"/>
    <row r="2977" customFormat="1" ht="13" x14ac:dyDescent="0.15"/>
    <row r="2978" customFormat="1" ht="13" x14ac:dyDescent="0.15"/>
    <row r="2979" customFormat="1" ht="13" x14ac:dyDescent="0.15"/>
    <row r="2980" customFormat="1" ht="13" x14ac:dyDescent="0.15"/>
    <row r="2981" customFormat="1" ht="13" x14ac:dyDescent="0.15"/>
    <row r="2982" customFormat="1" ht="13" x14ac:dyDescent="0.15"/>
    <row r="2983" customFormat="1" ht="13" x14ac:dyDescent="0.15"/>
    <row r="2984" customFormat="1" ht="13" x14ac:dyDescent="0.15"/>
    <row r="2985" customFormat="1" ht="13" x14ac:dyDescent="0.15"/>
    <row r="2986" customFormat="1" ht="13" x14ac:dyDescent="0.15"/>
    <row r="2987" customFormat="1" ht="13" x14ac:dyDescent="0.15"/>
    <row r="2988" customFormat="1" ht="13" x14ac:dyDescent="0.15"/>
    <row r="2989" customFormat="1" ht="13" x14ac:dyDescent="0.15"/>
    <row r="2990" customFormat="1" ht="13" x14ac:dyDescent="0.15"/>
    <row r="2991" customFormat="1" ht="13" x14ac:dyDescent="0.15"/>
    <row r="2992" customFormat="1" ht="13" x14ac:dyDescent="0.15"/>
    <row r="2993" customFormat="1" ht="13" x14ac:dyDescent="0.15"/>
    <row r="2994" customFormat="1" ht="13" x14ac:dyDescent="0.15"/>
    <row r="2995" customFormat="1" ht="13" x14ac:dyDescent="0.15"/>
    <row r="2996" customFormat="1" ht="13" x14ac:dyDescent="0.15"/>
    <row r="2997" customFormat="1" ht="13" x14ac:dyDescent="0.15"/>
    <row r="2998" customFormat="1" ht="13" x14ac:dyDescent="0.15"/>
    <row r="2999" customFormat="1" ht="13" x14ac:dyDescent="0.15"/>
    <row r="3000" customFormat="1" ht="13" x14ac:dyDescent="0.15"/>
    <row r="3001" customFormat="1" ht="13" x14ac:dyDescent="0.15"/>
    <row r="3002" customFormat="1" ht="13" x14ac:dyDescent="0.15"/>
    <row r="3003" customFormat="1" ht="13" x14ac:dyDescent="0.15"/>
    <row r="3004" customFormat="1" ht="13" x14ac:dyDescent="0.15"/>
    <row r="3005" customFormat="1" ht="13" x14ac:dyDescent="0.15"/>
    <row r="3006" customFormat="1" ht="13" x14ac:dyDescent="0.15"/>
    <row r="3007" customFormat="1" ht="13" x14ac:dyDescent="0.15"/>
    <row r="3008" customFormat="1" ht="13" x14ac:dyDescent="0.15"/>
    <row r="3009" customFormat="1" ht="13" x14ac:dyDescent="0.15"/>
    <row r="3010" customFormat="1" ht="13" x14ac:dyDescent="0.15"/>
    <row r="3011" customFormat="1" ht="13" x14ac:dyDescent="0.15"/>
    <row r="3012" customFormat="1" ht="13" x14ac:dyDescent="0.15"/>
    <row r="3013" customFormat="1" ht="13" x14ac:dyDescent="0.15"/>
    <row r="3014" customFormat="1" ht="13" x14ac:dyDescent="0.15"/>
    <row r="3015" customFormat="1" ht="13" x14ac:dyDescent="0.15"/>
    <row r="3016" customFormat="1" ht="13" x14ac:dyDescent="0.15"/>
    <row r="3017" customFormat="1" ht="13" x14ac:dyDescent="0.15"/>
    <row r="3018" customFormat="1" ht="13" x14ac:dyDescent="0.15"/>
    <row r="3019" customFormat="1" ht="13" x14ac:dyDescent="0.15"/>
    <row r="3020" customFormat="1" ht="13" x14ac:dyDescent="0.15"/>
    <row r="3021" customFormat="1" ht="13" x14ac:dyDescent="0.15"/>
    <row r="3022" customFormat="1" ht="13" x14ac:dyDescent="0.15"/>
    <row r="3023" customFormat="1" ht="13" x14ac:dyDescent="0.15"/>
    <row r="3024" customFormat="1" ht="13" x14ac:dyDescent="0.15"/>
    <row r="3025" customFormat="1" ht="13" x14ac:dyDescent="0.15"/>
    <row r="3026" customFormat="1" ht="13" x14ac:dyDescent="0.15"/>
    <row r="3027" customFormat="1" ht="13" x14ac:dyDescent="0.15"/>
    <row r="3028" customFormat="1" ht="13" x14ac:dyDescent="0.15"/>
    <row r="3029" customFormat="1" ht="13" x14ac:dyDescent="0.15"/>
    <row r="3030" customFormat="1" ht="13" x14ac:dyDescent="0.15"/>
    <row r="3031" customFormat="1" ht="13" x14ac:dyDescent="0.15"/>
    <row r="3032" customFormat="1" ht="13" x14ac:dyDescent="0.15"/>
    <row r="3033" customFormat="1" ht="13" x14ac:dyDescent="0.15"/>
    <row r="3034" customFormat="1" ht="13" x14ac:dyDescent="0.15"/>
    <row r="3035" customFormat="1" ht="13" x14ac:dyDescent="0.15"/>
    <row r="3036" customFormat="1" ht="13" x14ac:dyDescent="0.15"/>
    <row r="3037" customFormat="1" ht="13" x14ac:dyDescent="0.15"/>
    <row r="3038" customFormat="1" ht="13" x14ac:dyDescent="0.15"/>
    <row r="3039" customFormat="1" ht="13" x14ac:dyDescent="0.15"/>
    <row r="3040" customFormat="1" ht="13" x14ac:dyDescent="0.15"/>
    <row r="3041" customFormat="1" ht="13" x14ac:dyDescent="0.15"/>
    <row r="3042" customFormat="1" ht="13" x14ac:dyDescent="0.15"/>
    <row r="3043" customFormat="1" ht="13" x14ac:dyDescent="0.15"/>
    <row r="3044" customFormat="1" ht="13" x14ac:dyDescent="0.15"/>
    <row r="3045" customFormat="1" ht="13" x14ac:dyDescent="0.15"/>
    <row r="3046" customFormat="1" ht="13" x14ac:dyDescent="0.15"/>
    <row r="3047" customFormat="1" ht="13" x14ac:dyDescent="0.15"/>
    <row r="3048" customFormat="1" ht="13" x14ac:dyDescent="0.15"/>
    <row r="3049" customFormat="1" ht="13" x14ac:dyDescent="0.15"/>
    <row r="3050" customFormat="1" ht="13" x14ac:dyDescent="0.15"/>
    <row r="3051" customFormat="1" ht="13" x14ac:dyDescent="0.15"/>
    <row r="3052" customFormat="1" ht="13" x14ac:dyDescent="0.15"/>
    <row r="3053" customFormat="1" ht="13" x14ac:dyDescent="0.15"/>
    <row r="3054" customFormat="1" ht="13" x14ac:dyDescent="0.15"/>
    <row r="3055" customFormat="1" ht="13" x14ac:dyDescent="0.15"/>
    <row r="3056" customFormat="1" ht="13" x14ac:dyDescent="0.15"/>
    <row r="3057" customFormat="1" ht="13" x14ac:dyDescent="0.15"/>
    <row r="3058" customFormat="1" ht="13" x14ac:dyDescent="0.15"/>
    <row r="3059" customFormat="1" ht="13" x14ac:dyDescent="0.15"/>
    <row r="3060" customFormat="1" ht="13" x14ac:dyDescent="0.15"/>
    <row r="3061" customFormat="1" ht="13" x14ac:dyDescent="0.15"/>
    <row r="3062" customFormat="1" ht="13" x14ac:dyDescent="0.15"/>
    <row r="3063" customFormat="1" ht="13" x14ac:dyDescent="0.15"/>
    <row r="3064" customFormat="1" ht="13" x14ac:dyDescent="0.15"/>
    <row r="3065" customFormat="1" ht="13" x14ac:dyDescent="0.15"/>
    <row r="3066" customFormat="1" ht="13" x14ac:dyDescent="0.15"/>
    <row r="3067" customFormat="1" ht="13" x14ac:dyDescent="0.15"/>
    <row r="3068" customFormat="1" ht="13" x14ac:dyDescent="0.15"/>
    <row r="3069" customFormat="1" ht="13" x14ac:dyDescent="0.15"/>
    <row r="3070" customFormat="1" ht="13" x14ac:dyDescent="0.15"/>
    <row r="3071" customFormat="1" ht="13" x14ac:dyDescent="0.15"/>
    <row r="3072" customFormat="1" ht="13" x14ac:dyDescent="0.15"/>
    <row r="3073" customFormat="1" ht="13" x14ac:dyDescent="0.15"/>
    <row r="3074" customFormat="1" ht="13" x14ac:dyDescent="0.15"/>
    <row r="3075" customFormat="1" ht="13" x14ac:dyDescent="0.15"/>
    <row r="3076" customFormat="1" ht="13" x14ac:dyDescent="0.15"/>
    <row r="3077" customFormat="1" ht="13" x14ac:dyDescent="0.15"/>
    <row r="3078" customFormat="1" ht="13" x14ac:dyDescent="0.15"/>
    <row r="3079" customFormat="1" ht="13" x14ac:dyDescent="0.15"/>
    <row r="3080" customFormat="1" ht="13" x14ac:dyDescent="0.15"/>
    <row r="3081" customFormat="1" ht="13" x14ac:dyDescent="0.15"/>
    <row r="3082" customFormat="1" ht="13" x14ac:dyDescent="0.15"/>
    <row r="3083" customFormat="1" ht="13" x14ac:dyDescent="0.15"/>
    <row r="3084" customFormat="1" ht="13" x14ac:dyDescent="0.15"/>
    <row r="3085" customFormat="1" ht="13" x14ac:dyDescent="0.15"/>
    <row r="3086" customFormat="1" ht="13" x14ac:dyDescent="0.15"/>
    <row r="3087" customFormat="1" ht="13" x14ac:dyDescent="0.15"/>
    <row r="3088" customFormat="1" ht="13" x14ac:dyDescent="0.15"/>
    <row r="3089" customFormat="1" ht="13" x14ac:dyDescent="0.15"/>
    <row r="3090" customFormat="1" ht="13" x14ac:dyDescent="0.15"/>
    <row r="3091" customFormat="1" ht="13" x14ac:dyDescent="0.15"/>
    <row r="3092" customFormat="1" ht="13" x14ac:dyDescent="0.15"/>
    <row r="3093" customFormat="1" ht="13" x14ac:dyDescent="0.15"/>
    <row r="3094" customFormat="1" ht="13" x14ac:dyDescent="0.15"/>
    <row r="3095" customFormat="1" ht="13" x14ac:dyDescent="0.15"/>
    <row r="3096" customFormat="1" ht="13" x14ac:dyDescent="0.15"/>
    <row r="3097" customFormat="1" ht="13" x14ac:dyDescent="0.15"/>
    <row r="3098" customFormat="1" ht="13" x14ac:dyDescent="0.15"/>
    <row r="3099" customFormat="1" ht="13" x14ac:dyDescent="0.15"/>
    <row r="3100" customFormat="1" ht="13" x14ac:dyDescent="0.15"/>
    <row r="3101" customFormat="1" ht="13" x14ac:dyDescent="0.15"/>
    <row r="3102" customFormat="1" ht="13" x14ac:dyDescent="0.15"/>
    <row r="3103" customFormat="1" ht="13" x14ac:dyDescent="0.15"/>
    <row r="3104" customFormat="1" ht="13" x14ac:dyDescent="0.15"/>
    <row r="3105" customFormat="1" ht="13" x14ac:dyDescent="0.15"/>
    <row r="3106" customFormat="1" ht="13" x14ac:dyDescent="0.15"/>
    <row r="3107" customFormat="1" ht="13" x14ac:dyDescent="0.15"/>
    <row r="3108" customFormat="1" ht="13" x14ac:dyDescent="0.15"/>
    <row r="3109" customFormat="1" ht="13" x14ac:dyDescent="0.15"/>
    <row r="3110" customFormat="1" ht="13" x14ac:dyDescent="0.15"/>
    <row r="3111" customFormat="1" ht="13" x14ac:dyDescent="0.15"/>
    <row r="3112" customFormat="1" ht="13" x14ac:dyDescent="0.15"/>
    <row r="3113" customFormat="1" ht="13" x14ac:dyDescent="0.15"/>
    <row r="3114" customFormat="1" ht="13" x14ac:dyDescent="0.15"/>
    <row r="3115" customFormat="1" ht="13" x14ac:dyDescent="0.15"/>
    <row r="3116" customFormat="1" ht="13" x14ac:dyDescent="0.15"/>
    <row r="3117" customFormat="1" ht="13" x14ac:dyDescent="0.15"/>
    <row r="3118" customFormat="1" ht="13" x14ac:dyDescent="0.15"/>
    <row r="3119" customFormat="1" ht="13" x14ac:dyDescent="0.15"/>
    <row r="3120" customFormat="1" ht="13" x14ac:dyDescent="0.15"/>
    <row r="3121" customFormat="1" ht="13" x14ac:dyDescent="0.15"/>
    <row r="3122" customFormat="1" ht="13" x14ac:dyDescent="0.15"/>
    <row r="3123" customFormat="1" ht="13" x14ac:dyDescent="0.15"/>
    <row r="3124" customFormat="1" ht="13" x14ac:dyDescent="0.15"/>
    <row r="3125" customFormat="1" ht="13" x14ac:dyDescent="0.15"/>
    <row r="3126" customFormat="1" ht="13" x14ac:dyDescent="0.15"/>
    <row r="3127" customFormat="1" ht="13" x14ac:dyDescent="0.15"/>
    <row r="3128" customFormat="1" ht="13" x14ac:dyDescent="0.15"/>
    <row r="3129" customFormat="1" ht="13" x14ac:dyDescent="0.15"/>
    <row r="3130" customFormat="1" ht="13" x14ac:dyDescent="0.15"/>
    <row r="3131" customFormat="1" ht="13" x14ac:dyDescent="0.15"/>
    <row r="3132" customFormat="1" ht="13" x14ac:dyDescent="0.15"/>
    <row r="3133" customFormat="1" ht="13" x14ac:dyDescent="0.15"/>
    <row r="3134" customFormat="1" ht="13" x14ac:dyDescent="0.15"/>
    <row r="3135" customFormat="1" ht="13" x14ac:dyDescent="0.15"/>
    <row r="3136" customFormat="1" ht="13" x14ac:dyDescent="0.15"/>
    <row r="3137" customFormat="1" ht="13" x14ac:dyDescent="0.15"/>
    <row r="3138" customFormat="1" ht="13" x14ac:dyDescent="0.15"/>
    <row r="3139" customFormat="1" ht="13" x14ac:dyDescent="0.15"/>
    <row r="3140" customFormat="1" ht="13" x14ac:dyDescent="0.15"/>
    <row r="3141" customFormat="1" ht="13" x14ac:dyDescent="0.15"/>
    <row r="3142" customFormat="1" ht="13" x14ac:dyDescent="0.15"/>
    <row r="3143" customFormat="1" ht="13" x14ac:dyDescent="0.15"/>
    <row r="3144" customFormat="1" ht="13" x14ac:dyDescent="0.15"/>
    <row r="3145" customFormat="1" ht="13" x14ac:dyDescent="0.15"/>
    <row r="3146" customFormat="1" ht="13" x14ac:dyDescent="0.15"/>
    <row r="3147" customFormat="1" ht="13" x14ac:dyDescent="0.15"/>
    <row r="3148" customFormat="1" ht="13" x14ac:dyDescent="0.15"/>
    <row r="3149" customFormat="1" ht="13" x14ac:dyDescent="0.15"/>
    <row r="3150" customFormat="1" ht="13" x14ac:dyDescent="0.15"/>
    <row r="3151" customFormat="1" ht="13" x14ac:dyDescent="0.15"/>
    <row r="3152" customFormat="1" ht="13" x14ac:dyDescent="0.15"/>
    <row r="3153" customFormat="1" ht="13" x14ac:dyDescent="0.15"/>
    <row r="3154" customFormat="1" ht="13" x14ac:dyDescent="0.15"/>
    <row r="3155" customFormat="1" ht="13" x14ac:dyDescent="0.15"/>
    <row r="3156" customFormat="1" ht="13" x14ac:dyDescent="0.15"/>
    <row r="3157" customFormat="1" ht="13" x14ac:dyDescent="0.15"/>
    <row r="3158" customFormat="1" ht="13" x14ac:dyDescent="0.15"/>
    <row r="3159" customFormat="1" ht="13" x14ac:dyDescent="0.15"/>
    <row r="3160" customFormat="1" ht="13" x14ac:dyDescent="0.15"/>
    <row r="3161" customFormat="1" ht="13" x14ac:dyDescent="0.15"/>
    <row r="3162" customFormat="1" ht="13" x14ac:dyDescent="0.15"/>
    <row r="3163" customFormat="1" ht="13" x14ac:dyDescent="0.15"/>
    <row r="3164" customFormat="1" ht="13" x14ac:dyDescent="0.15"/>
    <row r="3165" customFormat="1" ht="13" x14ac:dyDescent="0.15"/>
    <row r="3166" customFormat="1" ht="13" x14ac:dyDescent="0.15"/>
    <row r="3167" customFormat="1" ht="13" x14ac:dyDescent="0.15"/>
    <row r="3168" customFormat="1" ht="13" x14ac:dyDescent="0.15"/>
    <row r="3169" customFormat="1" ht="13" x14ac:dyDescent="0.15"/>
    <row r="3170" customFormat="1" ht="13" x14ac:dyDescent="0.15"/>
    <row r="3171" customFormat="1" ht="13" x14ac:dyDescent="0.15"/>
    <row r="3172" customFormat="1" ht="13" x14ac:dyDescent="0.15"/>
    <row r="3173" customFormat="1" ht="13" x14ac:dyDescent="0.15"/>
    <row r="3174" customFormat="1" ht="13" x14ac:dyDescent="0.15"/>
    <row r="3175" customFormat="1" ht="13" x14ac:dyDescent="0.15"/>
    <row r="3176" customFormat="1" ht="13" x14ac:dyDescent="0.15"/>
    <row r="3177" customFormat="1" ht="13" x14ac:dyDescent="0.15"/>
    <row r="3178" customFormat="1" ht="13" x14ac:dyDescent="0.15"/>
    <row r="3179" customFormat="1" ht="13" x14ac:dyDescent="0.15"/>
    <row r="3180" customFormat="1" ht="13" x14ac:dyDescent="0.15"/>
    <row r="3181" customFormat="1" ht="13" x14ac:dyDescent="0.15"/>
    <row r="3182" customFormat="1" ht="13" x14ac:dyDescent="0.15"/>
    <row r="3183" customFormat="1" ht="13" x14ac:dyDescent="0.15"/>
    <row r="3184" customFormat="1" ht="13" x14ac:dyDescent="0.15"/>
    <row r="3185" customFormat="1" ht="13" x14ac:dyDescent="0.15"/>
    <row r="3186" customFormat="1" ht="13" x14ac:dyDescent="0.15"/>
    <row r="3187" customFormat="1" ht="13" x14ac:dyDescent="0.15"/>
    <row r="3188" customFormat="1" ht="13" x14ac:dyDescent="0.15"/>
    <row r="3189" customFormat="1" ht="13" x14ac:dyDescent="0.15"/>
    <row r="3190" customFormat="1" ht="13" x14ac:dyDescent="0.15"/>
    <row r="3191" customFormat="1" ht="13" x14ac:dyDescent="0.15"/>
    <row r="3192" customFormat="1" ht="13" x14ac:dyDescent="0.15"/>
    <row r="3193" customFormat="1" ht="13" x14ac:dyDescent="0.15"/>
    <row r="3194" customFormat="1" ht="13" x14ac:dyDescent="0.15"/>
    <row r="3195" customFormat="1" ht="13" x14ac:dyDescent="0.15"/>
    <row r="3196" customFormat="1" ht="13" x14ac:dyDescent="0.15"/>
    <row r="3197" customFormat="1" ht="13" x14ac:dyDescent="0.15"/>
    <row r="3198" customFormat="1" ht="13" x14ac:dyDescent="0.15"/>
    <row r="3199" customFormat="1" ht="13" x14ac:dyDescent="0.15"/>
    <row r="3200" customFormat="1" ht="13" x14ac:dyDescent="0.15"/>
    <row r="3201" customFormat="1" ht="13" x14ac:dyDescent="0.15"/>
    <row r="3202" customFormat="1" ht="13" x14ac:dyDescent="0.15"/>
    <row r="3203" customFormat="1" ht="13" x14ac:dyDescent="0.15"/>
    <row r="3204" customFormat="1" ht="13" x14ac:dyDescent="0.15"/>
    <row r="3205" customFormat="1" ht="13" x14ac:dyDescent="0.15"/>
    <row r="3206" customFormat="1" ht="13" x14ac:dyDescent="0.15"/>
    <row r="3207" customFormat="1" ht="13" x14ac:dyDescent="0.15"/>
    <row r="3208" customFormat="1" ht="13" x14ac:dyDescent="0.15"/>
    <row r="3209" customFormat="1" ht="13" x14ac:dyDescent="0.15"/>
    <row r="3210" customFormat="1" ht="13" x14ac:dyDescent="0.15"/>
    <row r="3211" customFormat="1" ht="13" x14ac:dyDescent="0.15"/>
    <row r="3212" customFormat="1" ht="13" x14ac:dyDescent="0.15"/>
    <row r="3213" customFormat="1" ht="13" x14ac:dyDescent="0.15"/>
    <row r="3214" customFormat="1" ht="13" x14ac:dyDescent="0.15"/>
    <row r="3215" customFormat="1" ht="13" x14ac:dyDescent="0.15"/>
    <row r="3216" customFormat="1" ht="13" x14ac:dyDescent="0.15"/>
    <row r="3217" customFormat="1" ht="13" x14ac:dyDescent="0.15"/>
    <row r="3218" customFormat="1" ht="13" x14ac:dyDescent="0.15"/>
    <row r="3219" customFormat="1" ht="13" x14ac:dyDescent="0.15"/>
    <row r="3220" customFormat="1" ht="13" x14ac:dyDescent="0.15"/>
    <row r="3221" customFormat="1" ht="13" x14ac:dyDescent="0.15"/>
    <row r="3222" customFormat="1" ht="13" x14ac:dyDescent="0.15"/>
    <row r="3223" customFormat="1" ht="13" x14ac:dyDescent="0.15"/>
    <row r="3224" customFormat="1" ht="13" x14ac:dyDescent="0.15"/>
    <row r="3225" customFormat="1" ht="13" x14ac:dyDescent="0.15"/>
    <row r="3226" customFormat="1" ht="13" x14ac:dyDescent="0.15"/>
    <row r="3227" customFormat="1" ht="13" x14ac:dyDescent="0.15"/>
    <row r="3228" customFormat="1" ht="13" x14ac:dyDescent="0.15"/>
    <row r="3229" customFormat="1" ht="13" x14ac:dyDescent="0.15"/>
    <row r="3230" customFormat="1" ht="13" x14ac:dyDescent="0.15"/>
    <row r="3231" customFormat="1" ht="13" x14ac:dyDescent="0.15"/>
    <row r="3232" customFormat="1" ht="13" x14ac:dyDescent="0.15"/>
    <row r="3233" customFormat="1" ht="13" x14ac:dyDescent="0.15"/>
    <row r="3234" customFormat="1" ht="13" x14ac:dyDescent="0.15"/>
    <row r="3235" customFormat="1" ht="13" x14ac:dyDescent="0.15"/>
    <row r="3236" customFormat="1" ht="13" x14ac:dyDescent="0.15"/>
    <row r="3237" customFormat="1" ht="13" x14ac:dyDescent="0.15"/>
    <row r="3238" customFormat="1" ht="13" x14ac:dyDescent="0.15"/>
    <row r="3239" customFormat="1" ht="13" x14ac:dyDescent="0.15"/>
    <row r="3240" customFormat="1" ht="13" x14ac:dyDescent="0.15"/>
    <row r="3241" customFormat="1" ht="13" x14ac:dyDescent="0.15"/>
    <row r="3242" customFormat="1" ht="13" x14ac:dyDescent="0.15"/>
    <row r="3243" customFormat="1" ht="13" x14ac:dyDescent="0.15"/>
    <row r="3244" customFormat="1" ht="13" x14ac:dyDescent="0.15"/>
    <row r="3245" customFormat="1" ht="13" x14ac:dyDescent="0.15"/>
    <row r="3246" customFormat="1" ht="13" x14ac:dyDescent="0.15"/>
    <row r="3247" customFormat="1" ht="13" x14ac:dyDescent="0.15"/>
    <row r="3248" customFormat="1" ht="13" x14ac:dyDescent="0.15"/>
    <row r="3249" customFormat="1" ht="13" x14ac:dyDescent="0.15"/>
    <row r="3250" customFormat="1" ht="13" x14ac:dyDescent="0.15"/>
    <row r="3251" customFormat="1" ht="13" x14ac:dyDescent="0.15"/>
    <row r="3252" customFormat="1" ht="13" x14ac:dyDescent="0.15"/>
    <row r="3253" customFormat="1" ht="13" x14ac:dyDescent="0.15"/>
    <row r="3254" customFormat="1" ht="13" x14ac:dyDescent="0.15"/>
    <row r="3255" customFormat="1" ht="13" x14ac:dyDescent="0.15"/>
    <row r="3256" customFormat="1" ht="13" x14ac:dyDescent="0.15"/>
    <row r="3257" customFormat="1" ht="13" x14ac:dyDescent="0.15"/>
    <row r="3258" customFormat="1" ht="13" x14ac:dyDescent="0.15"/>
    <row r="3259" customFormat="1" ht="13" x14ac:dyDescent="0.15"/>
    <row r="3260" customFormat="1" ht="13" x14ac:dyDescent="0.15"/>
    <row r="3261" customFormat="1" ht="13" x14ac:dyDescent="0.15"/>
    <row r="3262" customFormat="1" ht="13" x14ac:dyDescent="0.15"/>
    <row r="3263" customFormat="1" ht="13" x14ac:dyDescent="0.15"/>
    <row r="3264" customFormat="1" ht="13" x14ac:dyDescent="0.15"/>
    <row r="3265" customFormat="1" ht="13" x14ac:dyDescent="0.15"/>
    <row r="3266" customFormat="1" ht="13" x14ac:dyDescent="0.15"/>
    <row r="3267" customFormat="1" ht="13" x14ac:dyDescent="0.15"/>
    <row r="3268" customFormat="1" ht="13" x14ac:dyDescent="0.15"/>
    <row r="3269" customFormat="1" ht="13" x14ac:dyDescent="0.15"/>
    <row r="3270" customFormat="1" ht="13" x14ac:dyDescent="0.15"/>
    <row r="3271" customFormat="1" ht="13" x14ac:dyDescent="0.15"/>
    <row r="3272" customFormat="1" ht="13" x14ac:dyDescent="0.15"/>
    <row r="3273" customFormat="1" ht="13" x14ac:dyDescent="0.15"/>
    <row r="3274" customFormat="1" ht="13" x14ac:dyDescent="0.15"/>
    <row r="3275" customFormat="1" ht="13" x14ac:dyDescent="0.15"/>
    <row r="3276" customFormat="1" ht="13" x14ac:dyDescent="0.15"/>
    <row r="3277" customFormat="1" ht="13" x14ac:dyDescent="0.15"/>
    <row r="3278" customFormat="1" ht="13" x14ac:dyDescent="0.15"/>
    <row r="3279" customFormat="1" ht="13" x14ac:dyDescent="0.15"/>
    <row r="3280" customFormat="1" ht="13" x14ac:dyDescent="0.15"/>
    <row r="3281" customFormat="1" ht="13" x14ac:dyDescent="0.15"/>
    <row r="3282" customFormat="1" ht="13" x14ac:dyDescent="0.15"/>
    <row r="3283" customFormat="1" ht="13" x14ac:dyDescent="0.15"/>
    <row r="3284" customFormat="1" ht="13" x14ac:dyDescent="0.15"/>
    <row r="3285" customFormat="1" ht="13" x14ac:dyDescent="0.15"/>
    <row r="3286" customFormat="1" ht="13" x14ac:dyDescent="0.15"/>
    <row r="3287" customFormat="1" ht="13" x14ac:dyDescent="0.15"/>
    <row r="3288" customFormat="1" ht="13" x14ac:dyDescent="0.15"/>
    <row r="3289" customFormat="1" ht="13" x14ac:dyDescent="0.15"/>
    <row r="3290" customFormat="1" ht="13" x14ac:dyDescent="0.15"/>
    <row r="3291" customFormat="1" ht="13" x14ac:dyDescent="0.15"/>
    <row r="3292" customFormat="1" ht="13" x14ac:dyDescent="0.15"/>
    <row r="3293" customFormat="1" ht="13" x14ac:dyDescent="0.15"/>
    <row r="3294" customFormat="1" ht="13" x14ac:dyDescent="0.15"/>
    <row r="3295" customFormat="1" ht="13" x14ac:dyDescent="0.15"/>
    <row r="3296" customFormat="1" ht="13" x14ac:dyDescent="0.15"/>
    <row r="3297" customFormat="1" ht="13" x14ac:dyDescent="0.15"/>
    <row r="3298" customFormat="1" ht="13" x14ac:dyDescent="0.15"/>
    <row r="3299" customFormat="1" ht="13" x14ac:dyDescent="0.15"/>
    <row r="3300" customFormat="1" ht="13" x14ac:dyDescent="0.15"/>
    <row r="3301" customFormat="1" ht="13" x14ac:dyDescent="0.15"/>
    <row r="3302" customFormat="1" ht="13" x14ac:dyDescent="0.15"/>
    <row r="3303" customFormat="1" ht="13" x14ac:dyDescent="0.15"/>
    <row r="3304" customFormat="1" ht="13" x14ac:dyDescent="0.15"/>
    <row r="3305" customFormat="1" ht="13" x14ac:dyDescent="0.15"/>
    <row r="3306" customFormat="1" ht="13" x14ac:dyDescent="0.15"/>
    <row r="3307" customFormat="1" ht="13" x14ac:dyDescent="0.15"/>
    <row r="3308" customFormat="1" ht="13" x14ac:dyDescent="0.15"/>
    <row r="3309" customFormat="1" ht="13" x14ac:dyDescent="0.15"/>
    <row r="3310" customFormat="1" ht="13" x14ac:dyDescent="0.15"/>
    <row r="3311" customFormat="1" ht="13" x14ac:dyDescent="0.15"/>
    <row r="3312" customFormat="1" ht="13" x14ac:dyDescent="0.15"/>
    <row r="3313" customFormat="1" ht="13" x14ac:dyDescent="0.15"/>
    <row r="3314" customFormat="1" ht="13" x14ac:dyDescent="0.15"/>
    <row r="3315" customFormat="1" ht="13" x14ac:dyDescent="0.15"/>
    <row r="3316" customFormat="1" ht="13" x14ac:dyDescent="0.15"/>
    <row r="3317" customFormat="1" ht="13" x14ac:dyDescent="0.15"/>
    <row r="3318" customFormat="1" ht="13" x14ac:dyDescent="0.15"/>
    <row r="3319" customFormat="1" ht="13" x14ac:dyDescent="0.15"/>
    <row r="3320" customFormat="1" ht="13" x14ac:dyDescent="0.15"/>
    <row r="3321" customFormat="1" ht="13" x14ac:dyDescent="0.15"/>
    <row r="3322" customFormat="1" ht="13" x14ac:dyDescent="0.15"/>
    <row r="3323" customFormat="1" ht="13" x14ac:dyDescent="0.15"/>
    <row r="3324" customFormat="1" ht="13" x14ac:dyDescent="0.15"/>
    <row r="3325" customFormat="1" ht="13" x14ac:dyDescent="0.15"/>
    <row r="3326" customFormat="1" ht="13" x14ac:dyDescent="0.15"/>
    <row r="3327" customFormat="1" ht="13" x14ac:dyDescent="0.15"/>
    <row r="3328" customFormat="1" ht="13" x14ac:dyDescent="0.15"/>
    <row r="3329" customFormat="1" ht="13" x14ac:dyDescent="0.15"/>
    <row r="3330" customFormat="1" ht="13" x14ac:dyDescent="0.15"/>
    <row r="3331" customFormat="1" ht="13" x14ac:dyDescent="0.15"/>
    <row r="3332" customFormat="1" ht="13" x14ac:dyDescent="0.15"/>
    <row r="3333" customFormat="1" ht="13" x14ac:dyDescent="0.15"/>
    <row r="3334" customFormat="1" ht="13" x14ac:dyDescent="0.15"/>
    <row r="3335" customFormat="1" ht="13" x14ac:dyDescent="0.15"/>
    <row r="3336" customFormat="1" ht="13" x14ac:dyDescent="0.15"/>
    <row r="3337" customFormat="1" ht="13" x14ac:dyDescent="0.15"/>
    <row r="3338" customFormat="1" ht="13" x14ac:dyDescent="0.15"/>
    <row r="3339" customFormat="1" ht="13" x14ac:dyDescent="0.15"/>
    <row r="3340" customFormat="1" ht="13" x14ac:dyDescent="0.15"/>
    <row r="3341" customFormat="1" ht="13" x14ac:dyDescent="0.15"/>
    <row r="3342" customFormat="1" ht="13" x14ac:dyDescent="0.15"/>
    <row r="3343" customFormat="1" ht="13" x14ac:dyDescent="0.15"/>
    <row r="3344" customFormat="1" ht="13" x14ac:dyDescent="0.15"/>
    <row r="3345" customFormat="1" ht="13" x14ac:dyDescent="0.15"/>
    <row r="3346" customFormat="1" ht="13" x14ac:dyDescent="0.15"/>
    <row r="3347" customFormat="1" ht="13" x14ac:dyDescent="0.15"/>
    <row r="3348" customFormat="1" ht="13" x14ac:dyDescent="0.15"/>
    <row r="3349" customFormat="1" ht="13" x14ac:dyDescent="0.15"/>
    <row r="3350" customFormat="1" ht="13" x14ac:dyDescent="0.15"/>
    <row r="3351" customFormat="1" ht="13" x14ac:dyDescent="0.15"/>
    <row r="3352" customFormat="1" ht="13" x14ac:dyDescent="0.15"/>
    <row r="3353" customFormat="1" ht="13" x14ac:dyDescent="0.15"/>
    <row r="3354" customFormat="1" ht="13" x14ac:dyDescent="0.15"/>
    <row r="3355" customFormat="1" ht="13" x14ac:dyDescent="0.15"/>
    <row r="3356" customFormat="1" ht="13" x14ac:dyDescent="0.15"/>
    <row r="3357" customFormat="1" ht="13" x14ac:dyDescent="0.15"/>
    <row r="3358" customFormat="1" ht="13" x14ac:dyDescent="0.15"/>
    <row r="3359" customFormat="1" ht="13" x14ac:dyDescent="0.15"/>
    <row r="3360" customFormat="1" ht="13" x14ac:dyDescent="0.15"/>
    <row r="3361" customFormat="1" ht="13" x14ac:dyDescent="0.15"/>
    <row r="3362" customFormat="1" ht="13" x14ac:dyDescent="0.15"/>
    <row r="3363" customFormat="1" ht="13" x14ac:dyDescent="0.15"/>
    <row r="3364" customFormat="1" ht="13" x14ac:dyDescent="0.15"/>
    <row r="3365" customFormat="1" ht="13" x14ac:dyDescent="0.15"/>
    <row r="3366" customFormat="1" ht="13" x14ac:dyDescent="0.15"/>
    <row r="3367" customFormat="1" ht="13" x14ac:dyDescent="0.15"/>
    <row r="3368" customFormat="1" ht="13" x14ac:dyDescent="0.15"/>
    <row r="3369" customFormat="1" ht="13" x14ac:dyDescent="0.15"/>
    <row r="3370" customFormat="1" ht="13" x14ac:dyDescent="0.15"/>
    <row r="3371" customFormat="1" ht="13" x14ac:dyDescent="0.15"/>
    <row r="3372" customFormat="1" ht="13" x14ac:dyDescent="0.15"/>
    <row r="3373" customFormat="1" ht="13" x14ac:dyDescent="0.15"/>
    <row r="3374" customFormat="1" ht="13" x14ac:dyDescent="0.15"/>
    <row r="3375" customFormat="1" ht="13" x14ac:dyDescent="0.15"/>
    <row r="3376" customFormat="1" ht="13" x14ac:dyDescent="0.15"/>
    <row r="3377" customFormat="1" ht="13" x14ac:dyDescent="0.15"/>
    <row r="3378" customFormat="1" ht="13" x14ac:dyDescent="0.15"/>
    <row r="3379" customFormat="1" ht="13" x14ac:dyDescent="0.15"/>
    <row r="3380" customFormat="1" ht="13" x14ac:dyDescent="0.15"/>
    <row r="3381" customFormat="1" ht="13" x14ac:dyDescent="0.15"/>
    <row r="3382" customFormat="1" ht="13" x14ac:dyDescent="0.15"/>
    <row r="3383" customFormat="1" ht="13" x14ac:dyDescent="0.15"/>
    <row r="3384" customFormat="1" ht="13" x14ac:dyDescent="0.15"/>
    <row r="3385" customFormat="1" ht="13" x14ac:dyDescent="0.15"/>
    <row r="3386" customFormat="1" ht="13" x14ac:dyDescent="0.15"/>
    <row r="3387" customFormat="1" ht="13" x14ac:dyDescent="0.15"/>
    <row r="3388" customFormat="1" ht="13" x14ac:dyDescent="0.15"/>
    <row r="3389" customFormat="1" ht="13" x14ac:dyDescent="0.15"/>
    <row r="3390" customFormat="1" ht="13" x14ac:dyDescent="0.15"/>
    <row r="3391" customFormat="1" ht="13" x14ac:dyDescent="0.15"/>
    <row r="3392" customFormat="1" ht="13" x14ac:dyDescent="0.15"/>
    <row r="3393" customFormat="1" ht="13" x14ac:dyDescent="0.15"/>
    <row r="3394" customFormat="1" ht="13" x14ac:dyDescent="0.15"/>
    <row r="3395" customFormat="1" ht="13" x14ac:dyDescent="0.15"/>
    <row r="3396" customFormat="1" ht="13" x14ac:dyDescent="0.15"/>
    <row r="3397" customFormat="1" ht="13" x14ac:dyDescent="0.15"/>
    <row r="3398" customFormat="1" ht="13" x14ac:dyDescent="0.15"/>
    <row r="3399" customFormat="1" ht="13" x14ac:dyDescent="0.15"/>
    <row r="3400" customFormat="1" ht="13" x14ac:dyDescent="0.15"/>
    <row r="3401" customFormat="1" ht="13" x14ac:dyDescent="0.15"/>
    <row r="3402" customFormat="1" ht="13" x14ac:dyDescent="0.15"/>
    <row r="3403" customFormat="1" ht="13" x14ac:dyDescent="0.15"/>
    <row r="3404" customFormat="1" ht="13" x14ac:dyDescent="0.15"/>
    <row r="3405" customFormat="1" ht="13" x14ac:dyDescent="0.15"/>
    <row r="3406" customFormat="1" ht="13" x14ac:dyDescent="0.15"/>
    <row r="3407" customFormat="1" ht="13" x14ac:dyDescent="0.15"/>
    <row r="3408" customFormat="1" ht="13" x14ac:dyDescent="0.15"/>
    <row r="3409" customFormat="1" ht="13" x14ac:dyDescent="0.15"/>
    <row r="3410" customFormat="1" ht="13" x14ac:dyDescent="0.15"/>
    <row r="3411" customFormat="1" ht="13" x14ac:dyDescent="0.15"/>
    <row r="3412" customFormat="1" ht="13" x14ac:dyDescent="0.15"/>
    <row r="3413" customFormat="1" ht="13" x14ac:dyDescent="0.15"/>
    <row r="3414" customFormat="1" ht="13" x14ac:dyDescent="0.15"/>
    <row r="3415" customFormat="1" ht="13" x14ac:dyDescent="0.15"/>
    <row r="3416" customFormat="1" ht="13" x14ac:dyDescent="0.15"/>
    <row r="3417" customFormat="1" ht="13" x14ac:dyDescent="0.15"/>
    <row r="3418" customFormat="1" ht="13" x14ac:dyDescent="0.15"/>
    <row r="3419" customFormat="1" ht="13" x14ac:dyDescent="0.15"/>
    <row r="3420" customFormat="1" ht="13" x14ac:dyDescent="0.15"/>
    <row r="3421" customFormat="1" ht="13" x14ac:dyDescent="0.15"/>
    <row r="3422" customFormat="1" ht="13" x14ac:dyDescent="0.15"/>
    <row r="3423" customFormat="1" ht="13" x14ac:dyDescent="0.15"/>
    <row r="3424" customFormat="1" ht="13" x14ac:dyDescent="0.15"/>
    <row r="3425" customFormat="1" ht="13" x14ac:dyDescent="0.15"/>
    <row r="3426" customFormat="1" ht="13" x14ac:dyDescent="0.15"/>
    <row r="3427" customFormat="1" ht="13" x14ac:dyDescent="0.15"/>
    <row r="3428" customFormat="1" ht="13" x14ac:dyDescent="0.15"/>
    <row r="3429" customFormat="1" ht="13" x14ac:dyDescent="0.15"/>
    <row r="3430" customFormat="1" ht="13" x14ac:dyDescent="0.15"/>
    <row r="3431" customFormat="1" ht="13" x14ac:dyDescent="0.15"/>
    <row r="3432" customFormat="1" ht="13" x14ac:dyDescent="0.15"/>
    <row r="3433" customFormat="1" ht="13" x14ac:dyDescent="0.15"/>
    <row r="3434" customFormat="1" ht="13" x14ac:dyDescent="0.15"/>
    <row r="3435" customFormat="1" ht="13" x14ac:dyDescent="0.15"/>
    <row r="3436" customFormat="1" ht="13" x14ac:dyDescent="0.15"/>
    <row r="3437" customFormat="1" ht="13" x14ac:dyDescent="0.15"/>
    <row r="3438" customFormat="1" ht="13" x14ac:dyDescent="0.15"/>
    <row r="3439" customFormat="1" ht="13" x14ac:dyDescent="0.15"/>
    <row r="3440" customFormat="1" ht="13" x14ac:dyDescent="0.15"/>
    <row r="3441" customFormat="1" ht="13" x14ac:dyDescent="0.15"/>
    <row r="3442" customFormat="1" ht="13" x14ac:dyDescent="0.15"/>
    <row r="3443" customFormat="1" ht="13" x14ac:dyDescent="0.15"/>
    <row r="3444" customFormat="1" ht="13" x14ac:dyDescent="0.15"/>
    <row r="3445" customFormat="1" ht="13" x14ac:dyDescent="0.15"/>
    <row r="3446" customFormat="1" ht="13" x14ac:dyDescent="0.15"/>
    <row r="3447" customFormat="1" ht="13" x14ac:dyDescent="0.15"/>
    <row r="3448" customFormat="1" ht="13" x14ac:dyDescent="0.15"/>
    <row r="3449" customFormat="1" ht="13" x14ac:dyDescent="0.15"/>
    <row r="3450" customFormat="1" ht="13" x14ac:dyDescent="0.15"/>
    <row r="3451" customFormat="1" ht="13" x14ac:dyDescent="0.15"/>
    <row r="3452" customFormat="1" ht="13" x14ac:dyDescent="0.15"/>
    <row r="3453" customFormat="1" ht="13" x14ac:dyDescent="0.15"/>
    <row r="3454" customFormat="1" ht="13" x14ac:dyDescent="0.15"/>
    <row r="3455" customFormat="1" ht="13" x14ac:dyDescent="0.15"/>
    <row r="3456" customFormat="1" ht="13" x14ac:dyDescent="0.15"/>
    <row r="3457" customFormat="1" ht="13" x14ac:dyDescent="0.15"/>
    <row r="3458" customFormat="1" ht="13" x14ac:dyDescent="0.15"/>
    <row r="3459" customFormat="1" ht="13" x14ac:dyDescent="0.15"/>
    <row r="3460" customFormat="1" ht="13" x14ac:dyDescent="0.15"/>
    <row r="3461" customFormat="1" ht="13" x14ac:dyDescent="0.15"/>
    <row r="3462" customFormat="1" ht="13" x14ac:dyDescent="0.15"/>
    <row r="3463" customFormat="1" ht="13" x14ac:dyDescent="0.15"/>
    <row r="3464" customFormat="1" ht="13" x14ac:dyDescent="0.15"/>
    <row r="3465" customFormat="1" ht="13" x14ac:dyDescent="0.15"/>
    <row r="3466" customFormat="1" ht="13" x14ac:dyDescent="0.15"/>
    <row r="3467" customFormat="1" ht="13" x14ac:dyDescent="0.15"/>
    <row r="3468" customFormat="1" ht="13" x14ac:dyDescent="0.15"/>
    <row r="3469" customFormat="1" ht="13" x14ac:dyDescent="0.15"/>
    <row r="3470" customFormat="1" ht="13" x14ac:dyDescent="0.15"/>
    <row r="3471" customFormat="1" ht="13" x14ac:dyDescent="0.15"/>
    <row r="3472" customFormat="1" ht="13" x14ac:dyDescent="0.15"/>
    <row r="3473" customFormat="1" ht="13" x14ac:dyDescent="0.15"/>
    <row r="3474" customFormat="1" ht="13" x14ac:dyDescent="0.15"/>
    <row r="3475" customFormat="1" ht="13" x14ac:dyDescent="0.15"/>
    <row r="3476" customFormat="1" ht="13" x14ac:dyDescent="0.15"/>
    <row r="3477" customFormat="1" ht="13" x14ac:dyDescent="0.15"/>
    <row r="3478" customFormat="1" ht="13" x14ac:dyDescent="0.15"/>
    <row r="3479" customFormat="1" ht="13" x14ac:dyDescent="0.15"/>
    <row r="3480" customFormat="1" ht="13" x14ac:dyDescent="0.15"/>
    <row r="3481" customFormat="1" ht="13" x14ac:dyDescent="0.15"/>
    <row r="3482" customFormat="1" ht="13" x14ac:dyDescent="0.15"/>
    <row r="3483" customFormat="1" ht="13" x14ac:dyDescent="0.15"/>
    <row r="3484" customFormat="1" ht="13" x14ac:dyDescent="0.15"/>
    <row r="3485" customFormat="1" ht="13" x14ac:dyDescent="0.15"/>
    <row r="3486" customFormat="1" ht="13" x14ac:dyDescent="0.15"/>
    <row r="3487" customFormat="1" ht="13" x14ac:dyDescent="0.15"/>
    <row r="3488" customFormat="1" ht="13" x14ac:dyDescent="0.15"/>
    <row r="3489" customFormat="1" ht="13" x14ac:dyDescent="0.15"/>
    <row r="3490" customFormat="1" ht="13" x14ac:dyDescent="0.15"/>
    <row r="3491" customFormat="1" ht="13" x14ac:dyDescent="0.15"/>
    <row r="3492" customFormat="1" ht="13" x14ac:dyDescent="0.15"/>
    <row r="3493" customFormat="1" ht="13" x14ac:dyDescent="0.15"/>
    <row r="3494" customFormat="1" ht="13" x14ac:dyDescent="0.15"/>
    <row r="3495" customFormat="1" ht="13" x14ac:dyDescent="0.15"/>
    <row r="3496" customFormat="1" ht="13" x14ac:dyDescent="0.15"/>
    <row r="3497" customFormat="1" ht="13" x14ac:dyDescent="0.15"/>
    <row r="3498" customFormat="1" ht="13" x14ac:dyDescent="0.15"/>
    <row r="3499" customFormat="1" ht="13" x14ac:dyDescent="0.15"/>
    <row r="3500" customFormat="1" ht="13" x14ac:dyDescent="0.15"/>
    <row r="3501" customFormat="1" ht="13" x14ac:dyDescent="0.15"/>
    <row r="3502" customFormat="1" ht="13" x14ac:dyDescent="0.15"/>
    <row r="3503" customFormat="1" ht="13" x14ac:dyDescent="0.15"/>
    <row r="3504" customFormat="1" ht="13" x14ac:dyDescent="0.15"/>
    <row r="3505" customFormat="1" ht="13" x14ac:dyDescent="0.15"/>
    <row r="3506" customFormat="1" ht="13" x14ac:dyDescent="0.15"/>
    <row r="3507" customFormat="1" ht="13" x14ac:dyDescent="0.15"/>
    <row r="3508" customFormat="1" ht="13" x14ac:dyDescent="0.15"/>
    <row r="3509" customFormat="1" ht="13" x14ac:dyDescent="0.15"/>
    <row r="3510" customFormat="1" ht="13" x14ac:dyDescent="0.15"/>
    <row r="3511" customFormat="1" ht="13" x14ac:dyDescent="0.15"/>
    <row r="3512" customFormat="1" ht="13" x14ac:dyDescent="0.15"/>
    <row r="3513" customFormat="1" ht="13" x14ac:dyDescent="0.15"/>
    <row r="3514" customFormat="1" ht="13" x14ac:dyDescent="0.15"/>
    <row r="3515" customFormat="1" ht="13" x14ac:dyDescent="0.15"/>
    <row r="3516" customFormat="1" ht="13" x14ac:dyDescent="0.15"/>
    <row r="3517" customFormat="1" ht="13" x14ac:dyDescent="0.15"/>
    <row r="3518" customFormat="1" ht="13" x14ac:dyDescent="0.15"/>
    <row r="3519" customFormat="1" ht="13" x14ac:dyDescent="0.15"/>
    <row r="3520" customFormat="1" ht="13" x14ac:dyDescent="0.15"/>
    <row r="3521" customFormat="1" ht="13" x14ac:dyDescent="0.15"/>
    <row r="3522" customFormat="1" ht="13" x14ac:dyDescent="0.15"/>
    <row r="3523" customFormat="1" ht="13" x14ac:dyDescent="0.15"/>
    <row r="3524" customFormat="1" ht="13" x14ac:dyDescent="0.15"/>
    <row r="3525" customFormat="1" ht="13" x14ac:dyDescent="0.15"/>
    <row r="3526" customFormat="1" ht="13" x14ac:dyDescent="0.15"/>
    <row r="3527" customFormat="1" ht="13" x14ac:dyDescent="0.15"/>
    <row r="3528" customFormat="1" ht="13" x14ac:dyDescent="0.15"/>
    <row r="3529" customFormat="1" ht="13" x14ac:dyDescent="0.15"/>
    <row r="3530" customFormat="1" ht="13" x14ac:dyDescent="0.15"/>
    <row r="3531" customFormat="1" ht="13" x14ac:dyDescent="0.15"/>
    <row r="3532" customFormat="1" ht="13" x14ac:dyDescent="0.15"/>
    <row r="3533" customFormat="1" ht="13" x14ac:dyDescent="0.15"/>
    <row r="3534" customFormat="1" ht="13" x14ac:dyDescent="0.15"/>
    <row r="3535" customFormat="1" ht="13" x14ac:dyDescent="0.15"/>
    <row r="3536" customFormat="1" ht="13" x14ac:dyDescent="0.15"/>
    <row r="3537" customFormat="1" ht="13" x14ac:dyDescent="0.15"/>
    <row r="3538" customFormat="1" ht="13" x14ac:dyDescent="0.15"/>
    <row r="3539" customFormat="1" ht="13" x14ac:dyDescent="0.15"/>
    <row r="3540" customFormat="1" ht="13" x14ac:dyDescent="0.15"/>
    <row r="3541" customFormat="1" ht="13" x14ac:dyDescent="0.15"/>
    <row r="3542" customFormat="1" ht="13" x14ac:dyDescent="0.15"/>
    <row r="3543" customFormat="1" ht="13" x14ac:dyDescent="0.15"/>
    <row r="3544" customFormat="1" ht="13" x14ac:dyDescent="0.15"/>
    <row r="3545" customFormat="1" ht="13" x14ac:dyDescent="0.15"/>
    <row r="3546" customFormat="1" ht="13" x14ac:dyDescent="0.15"/>
    <row r="3547" customFormat="1" ht="13" x14ac:dyDescent="0.15"/>
    <row r="3548" customFormat="1" ht="13" x14ac:dyDescent="0.15"/>
    <row r="3549" customFormat="1" ht="13" x14ac:dyDescent="0.15"/>
    <row r="3550" customFormat="1" ht="13" x14ac:dyDescent="0.15"/>
    <row r="3551" customFormat="1" ht="13" x14ac:dyDescent="0.15"/>
    <row r="3552" customFormat="1" ht="13" x14ac:dyDescent="0.15"/>
    <row r="3553" customFormat="1" ht="13" x14ac:dyDescent="0.15"/>
    <row r="3554" customFormat="1" ht="13" x14ac:dyDescent="0.15"/>
    <row r="3555" customFormat="1" ht="13" x14ac:dyDescent="0.15"/>
    <row r="3556" customFormat="1" ht="13" x14ac:dyDescent="0.15"/>
    <row r="3557" customFormat="1" ht="13" x14ac:dyDescent="0.15"/>
    <row r="3558" customFormat="1" ht="13" x14ac:dyDescent="0.15"/>
    <row r="3559" customFormat="1" ht="13" x14ac:dyDescent="0.15"/>
    <row r="3560" customFormat="1" ht="13" x14ac:dyDescent="0.15"/>
    <row r="3561" customFormat="1" ht="13" x14ac:dyDescent="0.15"/>
    <row r="3562" customFormat="1" ht="13" x14ac:dyDescent="0.15"/>
    <row r="3563" customFormat="1" ht="13" x14ac:dyDescent="0.15"/>
    <row r="3564" customFormat="1" ht="13" x14ac:dyDescent="0.15"/>
    <row r="3565" customFormat="1" ht="13" x14ac:dyDescent="0.15"/>
    <row r="3566" customFormat="1" ht="13" x14ac:dyDescent="0.15"/>
    <row r="3567" customFormat="1" ht="13" x14ac:dyDescent="0.15"/>
    <row r="3568" customFormat="1" ht="13" x14ac:dyDescent="0.15"/>
    <row r="3569" customFormat="1" ht="13" x14ac:dyDescent="0.15"/>
    <row r="3570" customFormat="1" ht="13" x14ac:dyDescent="0.15"/>
    <row r="3571" customFormat="1" ht="13" x14ac:dyDescent="0.15"/>
    <row r="3572" customFormat="1" ht="13" x14ac:dyDescent="0.15"/>
    <row r="3573" customFormat="1" ht="13" x14ac:dyDescent="0.15"/>
    <row r="3574" customFormat="1" ht="13" x14ac:dyDescent="0.15"/>
    <row r="3575" customFormat="1" ht="13" x14ac:dyDescent="0.15"/>
    <row r="3576" customFormat="1" ht="13" x14ac:dyDescent="0.15"/>
    <row r="3577" customFormat="1" ht="13" x14ac:dyDescent="0.15"/>
    <row r="3578" customFormat="1" ht="13" x14ac:dyDescent="0.15"/>
    <row r="3579" customFormat="1" ht="13" x14ac:dyDescent="0.15"/>
    <row r="3580" customFormat="1" ht="13" x14ac:dyDescent="0.15"/>
    <row r="3581" customFormat="1" ht="13" x14ac:dyDescent="0.15"/>
    <row r="3582" customFormat="1" ht="13" x14ac:dyDescent="0.15"/>
    <row r="3583" customFormat="1" ht="13" x14ac:dyDescent="0.15"/>
    <row r="3584" customFormat="1" ht="13" x14ac:dyDescent="0.15"/>
    <row r="3585" customFormat="1" ht="13" x14ac:dyDescent="0.15"/>
    <row r="3586" customFormat="1" ht="13" x14ac:dyDescent="0.15"/>
    <row r="3587" customFormat="1" ht="13" x14ac:dyDescent="0.15"/>
    <row r="3588" customFormat="1" ht="13" x14ac:dyDescent="0.15"/>
    <row r="3589" customFormat="1" ht="13" x14ac:dyDescent="0.15"/>
    <row r="3590" customFormat="1" ht="13" x14ac:dyDescent="0.15"/>
    <row r="3591" customFormat="1" ht="13" x14ac:dyDescent="0.15"/>
    <row r="3592" customFormat="1" ht="13" x14ac:dyDescent="0.15"/>
    <row r="3593" customFormat="1" ht="13" x14ac:dyDescent="0.15"/>
    <row r="3594" customFormat="1" ht="13" x14ac:dyDescent="0.15"/>
    <row r="3595" customFormat="1" ht="13" x14ac:dyDescent="0.15"/>
    <row r="3596" customFormat="1" ht="13" x14ac:dyDescent="0.15"/>
    <row r="3597" customFormat="1" ht="13" x14ac:dyDescent="0.15"/>
    <row r="3598" customFormat="1" ht="13" x14ac:dyDescent="0.15"/>
    <row r="3599" customFormat="1" ht="13" x14ac:dyDescent="0.15"/>
    <row r="3600" customFormat="1" ht="13" x14ac:dyDescent="0.15"/>
    <row r="3601" customFormat="1" ht="13" x14ac:dyDescent="0.15"/>
    <row r="3602" customFormat="1" ht="13" x14ac:dyDescent="0.15"/>
    <row r="3603" customFormat="1" ht="13" x14ac:dyDescent="0.15"/>
    <row r="3604" customFormat="1" ht="13" x14ac:dyDescent="0.15"/>
    <row r="3605" customFormat="1" ht="13" x14ac:dyDescent="0.15"/>
    <row r="3606" customFormat="1" ht="13" x14ac:dyDescent="0.15"/>
    <row r="3607" customFormat="1" ht="13" x14ac:dyDescent="0.15"/>
    <row r="3608" customFormat="1" ht="13" x14ac:dyDescent="0.15"/>
    <row r="3609" customFormat="1" ht="13" x14ac:dyDescent="0.15"/>
    <row r="3610" customFormat="1" ht="13" x14ac:dyDescent="0.15"/>
    <row r="3611" customFormat="1" ht="13" x14ac:dyDescent="0.15"/>
    <row r="3612" customFormat="1" ht="13" x14ac:dyDescent="0.15"/>
    <row r="3613" customFormat="1" ht="13" x14ac:dyDescent="0.15"/>
    <row r="3614" customFormat="1" ht="13" x14ac:dyDescent="0.15"/>
    <row r="3615" customFormat="1" ht="13" x14ac:dyDescent="0.15"/>
    <row r="3616" customFormat="1" ht="13" x14ac:dyDescent="0.15"/>
    <row r="3617" customFormat="1" ht="13" x14ac:dyDescent="0.15"/>
    <row r="3618" customFormat="1" ht="13" x14ac:dyDescent="0.15"/>
    <row r="3619" customFormat="1" ht="13" x14ac:dyDescent="0.15"/>
    <row r="3620" customFormat="1" ht="13" x14ac:dyDescent="0.15"/>
    <row r="3621" customFormat="1" ht="13" x14ac:dyDescent="0.15"/>
    <row r="3622" customFormat="1" ht="13" x14ac:dyDescent="0.15"/>
    <row r="3623" customFormat="1" ht="13" x14ac:dyDescent="0.15"/>
    <row r="3624" customFormat="1" ht="13" x14ac:dyDescent="0.15"/>
    <row r="3625" customFormat="1" ht="13" x14ac:dyDescent="0.15"/>
    <row r="3626" customFormat="1" ht="13" x14ac:dyDescent="0.15"/>
    <row r="3627" customFormat="1" ht="13" x14ac:dyDescent="0.15"/>
    <row r="3628" customFormat="1" ht="13" x14ac:dyDescent="0.15"/>
    <row r="3629" customFormat="1" ht="13" x14ac:dyDescent="0.15"/>
    <row r="3630" customFormat="1" ht="13" x14ac:dyDescent="0.15"/>
    <row r="3631" customFormat="1" ht="13" x14ac:dyDescent="0.15"/>
    <row r="3632" customFormat="1" ht="13" x14ac:dyDescent="0.15"/>
    <row r="3633" customFormat="1" ht="13" x14ac:dyDescent="0.15"/>
    <row r="3634" customFormat="1" ht="13" x14ac:dyDescent="0.15"/>
    <row r="3635" customFormat="1" ht="13" x14ac:dyDescent="0.15"/>
    <row r="3636" customFormat="1" ht="13" x14ac:dyDescent="0.15"/>
    <row r="3637" customFormat="1" ht="13" x14ac:dyDescent="0.15"/>
    <row r="3638" customFormat="1" ht="13" x14ac:dyDescent="0.15"/>
    <row r="3639" customFormat="1" ht="13" x14ac:dyDescent="0.15"/>
    <row r="3640" customFormat="1" ht="13" x14ac:dyDescent="0.15"/>
    <row r="3641" customFormat="1" ht="13" x14ac:dyDescent="0.15"/>
    <row r="3642" customFormat="1" ht="13" x14ac:dyDescent="0.15"/>
    <row r="3643" customFormat="1" ht="13" x14ac:dyDescent="0.15"/>
    <row r="3644" customFormat="1" ht="13" x14ac:dyDescent="0.15"/>
    <row r="3645" customFormat="1" ht="13" x14ac:dyDescent="0.15"/>
    <row r="3646" customFormat="1" ht="13" x14ac:dyDescent="0.15"/>
    <row r="3647" customFormat="1" ht="13" x14ac:dyDescent="0.15"/>
    <row r="3648" customFormat="1" ht="13" x14ac:dyDescent="0.15"/>
    <row r="3649" customFormat="1" ht="13" x14ac:dyDescent="0.15"/>
    <row r="3650" customFormat="1" ht="13" x14ac:dyDescent="0.15"/>
    <row r="3651" customFormat="1" ht="13" x14ac:dyDescent="0.15"/>
    <row r="3652" customFormat="1" ht="13" x14ac:dyDescent="0.15"/>
    <row r="3653" customFormat="1" ht="13" x14ac:dyDescent="0.15"/>
    <row r="3654" customFormat="1" ht="13" x14ac:dyDescent="0.15"/>
    <row r="3655" customFormat="1" ht="13" x14ac:dyDescent="0.15"/>
    <row r="3656" customFormat="1" ht="13" x14ac:dyDescent="0.15"/>
    <row r="3657" customFormat="1" ht="13" x14ac:dyDescent="0.15"/>
    <row r="3658" customFormat="1" ht="13" x14ac:dyDescent="0.15"/>
    <row r="3659" customFormat="1" ht="13" x14ac:dyDescent="0.15"/>
    <row r="3660" customFormat="1" ht="13" x14ac:dyDescent="0.15"/>
    <row r="3661" customFormat="1" ht="13" x14ac:dyDescent="0.15"/>
    <row r="3662" customFormat="1" ht="13" x14ac:dyDescent="0.15"/>
    <row r="3663" customFormat="1" ht="13" x14ac:dyDescent="0.15"/>
    <row r="3664" customFormat="1" ht="13" x14ac:dyDescent="0.15"/>
    <row r="3665" customFormat="1" ht="13" x14ac:dyDescent="0.15"/>
    <row r="3666" customFormat="1" ht="13" x14ac:dyDescent="0.15"/>
    <row r="3667" customFormat="1" ht="13" x14ac:dyDescent="0.15"/>
    <row r="3668" customFormat="1" ht="13" x14ac:dyDescent="0.15"/>
    <row r="3669" customFormat="1" ht="13" x14ac:dyDescent="0.15"/>
    <row r="3670" customFormat="1" ht="13" x14ac:dyDescent="0.15"/>
    <row r="3671" customFormat="1" ht="13" x14ac:dyDescent="0.15"/>
    <row r="3672" customFormat="1" ht="13" x14ac:dyDescent="0.15"/>
    <row r="3673" customFormat="1" ht="13" x14ac:dyDescent="0.15"/>
    <row r="3674" customFormat="1" ht="13" x14ac:dyDescent="0.15"/>
    <row r="3675" customFormat="1" ht="13" x14ac:dyDescent="0.15"/>
    <row r="3676" customFormat="1" ht="13" x14ac:dyDescent="0.15"/>
    <row r="3677" customFormat="1" ht="13" x14ac:dyDescent="0.15"/>
    <row r="3678" customFormat="1" ht="13" x14ac:dyDescent="0.15"/>
    <row r="3679" customFormat="1" ht="13" x14ac:dyDescent="0.15"/>
    <row r="3680" customFormat="1" ht="13" x14ac:dyDescent="0.15"/>
    <row r="3681" customFormat="1" ht="13" x14ac:dyDescent="0.15"/>
    <row r="3682" customFormat="1" ht="13" x14ac:dyDescent="0.15"/>
    <row r="3683" customFormat="1" ht="13" x14ac:dyDescent="0.15"/>
    <row r="3684" customFormat="1" ht="13" x14ac:dyDescent="0.15"/>
    <row r="3685" customFormat="1" ht="13" x14ac:dyDescent="0.15"/>
    <row r="3686" customFormat="1" ht="13" x14ac:dyDescent="0.15"/>
    <row r="3687" customFormat="1" ht="13" x14ac:dyDescent="0.15"/>
    <row r="3688" customFormat="1" ht="13" x14ac:dyDescent="0.15"/>
    <row r="3689" customFormat="1" ht="13" x14ac:dyDescent="0.15"/>
    <row r="3690" customFormat="1" ht="13" x14ac:dyDescent="0.15"/>
    <row r="3691" customFormat="1" ht="13" x14ac:dyDescent="0.15"/>
    <row r="3692" customFormat="1" ht="13" x14ac:dyDescent="0.15"/>
    <row r="3693" customFormat="1" ht="13" x14ac:dyDescent="0.15"/>
    <row r="3694" customFormat="1" ht="13" x14ac:dyDescent="0.15"/>
    <row r="3695" customFormat="1" ht="13" x14ac:dyDescent="0.15"/>
    <row r="3696" customFormat="1" ht="13" x14ac:dyDescent="0.15"/>
    <row r="3697" customFormat="1" ht="13" x14ac:dyDescent="0.15"/>
    <row r="3698" customFormat="1" ht="13" x14ac:dyDescent="0.15"/>
    <row r="3699" customFormat="1" ht="13" x14ac:dyDescent="0.15"/>
    <row r="3700" customFormat="1" ht="13" x14ac:dyDescent="0.15"/>
    <row r="3701" customFormat="1" ht="13" x14ac:dyDescent="0.15"/>
    <row r="3702" customFormat="1" ht="13" x14ac:dyDescent="0.15"/>
    <row r="3703" customFormat="1" ht="13" x14ac:dyDescent="0.15"/>
    <row r="3704" customFormat="1" ht="13" x14ac:dyDescent="0.15"/>
    <row r="3705" customFormat="1" ht="13" x14ac:dyDescent="0.15"/>
    <row r="3706" customFormat="1" ht="13" x14ac:dyDescent="0.15"/>
    <row r="3707" customFormat="1" ht="13" x14ac:dyDescent="0.15"/>
    <row r="3708" customFormat="1" ht="13" x14ac:dyDescent="0.15"/>
    <row r="3709" customFormat="1" ht="13" x14ac:dyDescent="0.15"/>
    <row r="3710" customFormat="1" ht="13" x14ac:dyDescent="0.15"/>
    <row r="3711" customFormat="1" ht="13" x14ac:dyDescent="0.15"/>
    <row r="3712" customFormat="1" ht="13" x14ac:dyDescent="0.15"/>
    <row r="3713" customFormat="1" ht="13" x14ac:dyDescent="0.15"/>
    <row r="3714" customFormat="1" ht="13" x14ac:dyDescent="0.15"/>
    <row r="3715" customFormat="1" ht="13" x14ac:dyDescent="0.15"/>
    <row r="3716" customFormat="1" ht="13" x14ac:dyDescent="0.15"/>
    <row r="3717" customFormat="1" ht="13" x14ac:dyDescent="0.15"/>
    <row r="3718" customFormat="1" ht="13" x14ac:dyDescent="0.15"/>
    <row r="3719" customFormat="1" ht="13" x14ac:dyDescent="0.15"/>
    <row r="3720" customFormat="1" ht="13" x14ac:dyDescent="0.15"/>
    <row r="3721" customFormat="1" ht="13" x14ac:dyDescent="0.15"/>
    <row r="3722" customFormat="1" ht="13" x14ac:dyDescent="0.15"/>
    <row r="3723" customFormat="1" ht="13" x14ac:dyDescent="0.15"/>
    <row r="3724" customFormat="1" ht="13" x14ac:dyDescent="0.15"/>
    <row r="3725" customFormat="1" ht="13" x14ac:dyDescent="0.15"/>
    <row r="3726" customFormat="1" ht="13" x14ac:dyDescent="0.15"/>
    <row r="3727" customFormat="1" ht="13" x14ac:dyDescent="0.15"/>
    <row r="3728" customFormat="1" ht="13" x14ac:dyDescent="0.15"/>
    <row r="3729" customFormat="1" ht="13" x14ac:dyDescent="0.15"/>
    <row r="3730" customFormat="1" ht="13" x14ac:dyDescent="0.15"/>
    <row r="3731" customFormat="1" ht="13" x14ac:dyDescent="0.15"/>
    <row r="3732" customFormat="1" ht="13" x14ac:dyDescent="0.15"/>
    <row r="3733" customFormat="1" ht="13" x14ac:dyDescent="0.15"/>
    <row r="3734" customFormat="1" ht="13" x14ac:dyDescent="0.15"/>
    <row r="3735" customFormat="1" ht="13" x14ac:dyDescent="0.15"/>
    <row r="3736" customFormat="1" ht="13" x14ac:dyDescent="0.15"/>
    <row r="3737" customFormat="1" ht="13" x14ac:dyDescent="0.15"/>
    <row r="3738" customFormat="1" ht="13" x14ac:dyDescent="0.15"/>
    <row r="3739" customFormat="1" ht="13" x14ac:dyDescent="0.15"/>
    <row r="3740" customFormat="1" ht="13" x14ac:dyDescent="0.15"/>
    <row r="3741" customFormat="1" ht="13" x14ac:dyDescent="0.15"/>
    <row r="3742" customFormat="1" ht="13" x14ac:dyDescent="0.15"/>
    <row r="3743" customFormat="1" ht="13" x14ac:dyDescent="0.15"/>
    <row r="3744" customFormat="1" ht="13" x14ac:dyDescent="0.15"/>
    <row r="3745" customFormat="1" ht="13" x14ac:dyDescent="0.15"/>
    <row r="3746" customFormat="1" ht="13" x14ac:dyDescent="0.15"/>
    <row r="3747" customFormat="1" ht="13" x14ac:dyDescent="0.15"/>
    <row r="3748" customFormat="1" ht="13" x14ac:dyDescent="0.15"/>
    <row r="3749" customFormat="1" ht="13" x14ac:dyDescent="0.15"/>
    <row r="3750" customFormat="1" ht="13" x14ac:dyDescent="0.15"/>
    <row r="3751" customFormat="1" ht="13" x14ac:dyDescent="0.15"/>
    <row r="3752" customFormat="1" ht="13" x14ac:dyDescent="0.15"/>
    <row r="3753" customFormat="1" ht="13" x14ac:dyDescent="0.15"/>
    <row r="3754" customFormat="1" ht="13" x14ac:dyDescent="0.15"/>
    <row r="3755" customFormat="1" ht="13" x14ac:dyDescent="0.15"/>
    <row r="3756" customFormat="1" ht="13" x14ac:dyDescent="0.15"/>
    <row r="3757" customFormat="1" ht="13" x14ac:dyDescent="0.15"/>
    <row r="3758" customFormat="1" ht="13" x14ac:dyDescent="0.15"/>
    <row r="3759" customFormat="1" ht="13" x14ac:dyDescent="0.15"/>
    <row r="3760" customFormat="1" ht="13" x14ac:dyDescent="0.15"/>
    <row r="3761" customFormat="1" ht="13" x14ac:dyDescent="0.15"/>
    <row r="3762" customFormat="1" ht="13" x14ac:dyDescent="0.15"/>
    <row r="3763" customFormat="1" ht="13" x14ac:dyDescent="0.15"/>
    <row r="3764" customFormat="1" ht="13" x14ac:dyDescent="0.15"/>
    <row r="3765" customFormat="1" ht="13" x14ac:dyDescent="0.15"/>
    <row r="3766" customFormat="1" ht="13" x14ac:dyDescent="0.15"/>
    <row r="3767" customFormat="1" ht="13" x14ac:dyDescent="0.15"/>
    <row r="3768" customFormat="1" ht="13" x14ac:dyDescent="0.15"/>
    <row r="3769" customFormat="1" ht="13" x14ac:dyDescent="0.15"/>
    <row r="3770" customFormat="1" ht="13" x14ac:dyDescent="0.15"/>
    <row r="3771" customFormat="1" ht="13" x14ac:dyDescent="0.15"/>
    <row r="3772" customFormat="1" ht="13" x14ac:dyDescent="0.15"/>
    <row r="3773" customFormat="1" ht="13" x14ac:dyDescent="0.15"/>
    <row r="3774" customFormat="1" ht="13" x14ac:dyDescent="0.15"/>
    <row r="3775" customFormat="1" ht="13" x14ac:dyDescent="0.15"/>
    <row r="3776" customFormat="1" ht="13" x14ac:dyDescent="0.15"/>
    <row r="3777" customFormat="1" ht="13" x14ac:dyDescent="0.15"/>
    <row r="3778" customFormat="1" ht="13" x14ac:dyDescent="0.15"/>
    <row r="3779" customFormat="1" ht="13" x14ac:dyDescent="0.15"/>
    <row r="3780" customFormat="1" ht="13" x14ac:dyDescent="0.15"/>
    <row r="3781" customFormat="1" ht="13" x14ac:dyDescent="0.15"/>
    <row r="3782" customFormat="1" ht="13" x14ac:dyDescent="0.15"/>
    <row r="3783" customFormat="1" ht="13" x14ac:dyDescent="0.15"/>
    <row r="3784" customFormat="1" ht="13" x14ac:dyDescent="0.15"/>
    <row r="3785" customFormat="1" ht="13" x14ac:dyDescent="0.15"/>
    <row r="3786" customFormat="1" ht="13" x14ac:dyDescent="0.15"/>
    <row r="3787" customFormat="1" ht="13" x14ac:dyDescent="0.15"/>
    <row r="3788" customFormat="1" ht="13" x14ac:dyDescent="0.15"/>
    <row r="3789" customFormat="1" ht="13" x14ac:dyDescent="0.15"/>
    <row r="3790" customFormat="1" ht="13" x14ac:dyDescent="0.15"/>
    <row r="3791" customFormat="1" ht="13" x14ac:dyDescent="0.15"/>
    <row r="3792" customFormat="1" ht="13" x14ac:dyDescent="0.15"/>
    <row r="3793" customFormat="1" ht="13" x14ac:dyDescent="0.15"/>
    <row r="3794" customFormat="1" ht="13" x14ac:dyDescent="0.15"/>
    <row r="3795" customFormat="1" ht="13" x14ac:dyDescent="0.15"/>
    <row r="3796" customFormat="1" ht="13" x14ac:dyDescent="0.15"/>
    <row r="3797" customFormat="1" ht="13" x14ac:dyDescent="0.15"/>
    <row r="3798" customFormat="1" ht="13" x14ac:dyDescent="0.15"/>
    <row r="3799" customFormat="1" ht="13" x14ac:dyDescent="0.15"/>
    <row r="3800" customFormat="1" ht="13" x14ac:dyDescent="0.15"/>
    <row r="3801" customFormat="1" ht="13" x14ac:dyDescent="0.15"/>
    <row r="3802" customFormat="1" ht="13" x14ac:dyDescent="0.15"/>
    <row r="3803" customFormat="1" ht="13" x14ac:dyDescent="0.15"/>
    <row r="3804" customFormat="1" ht="13" x14ac:dyDescent="0.15"/>
    <row r="3805" customFormat="1" ht="13" x14ac:dyDescent="0.15"/>
    <row r="3806" customFormat="1" ht="13" x14ac:dyDescent="0.15"/>
    <row r="3807" customFormat="1" ht="13" x14ac:dyDescent="0.15"/>
    <row r="3808" customFormat="1" ht="13" x14ac:dyDescent="0.15"/>
    <row r="3809" customFormat="1" ht="13" x14ac:dyDescent="0.15"/>
    <row r="3810" customFormat="1" ht="13" x14ac:dyDescent="0.15"/>
    <row r="3811" customFormat="1" ht="13" x14ac:dyDescent="0.15"/>
    <row r="3812" customFormat="1" ht="13" x14ac:dyDescent="0.15"/>
    <row r="3813" customFormat="1" ht="13" x14ac:dyDescent="0.15"/>
    <row r="3814" customFormat="1" ht="13" x14ac:dyDescent="0.15"/>
    <row r="3815" customFormat="1" ht="13" x14ac:dyDescent="0.15"/>
    <row r="3816" customFormat="1" ht="13" x14ac:dyDescent="0.15"/>
    <row r="3817" customFormat="1" ht="13" x14ac:dyDescent="0.15"/>
    <row r="3818" customFormat="1" ht="13" x14ac:dyDescent="0.15"/>
    <row r="3819" customFormat="1" ht="13" x14ac:dyDescent="0.15"/>
    <row r="3820" customFormat="1" ht="13" x14ac:dyDescent="0.15"/>
    <row r="3821" customFormat="1" ht="13" x14ac:dyDescent="0.15"/>
    <row r="3822" customFormat="1" ht="13" x14ac:dyDescent="0.15"/>
    <row r="3823" customFormat="1" ht="13" x14ac:dyDescent="0.15"/>
    <row r="3824" customFormat="1" ht="13" x14ac:dyDescent="0.15"/>
    <row r="3825" customFormat="1" ht="13" x14ac:dyDescent="0.15"/>
    <row r="3826" customFormat="1" ht="13" x14ac:dyDescent="0.15"/>
    <row r="3827" customFormat="1" ht="13" x14ac:dyDescent="0.15"/>
    <row r="3828" customFormat="1" ht="13" x14ac:dyDescent="0.15"/>
    <row r="3829" customFormat="1" ht="13" x14ac:dyDescent="0.15"/>
    <row r="3830" customFormat="1" ht="13" x14ac:dyDescent="0.15"/>
    <row r="3831" customFormat="1" ht="13" x14ac:dyDescent="0.15"/>
    <row r="3832" customFormat="1" ht="13" x14ac:dyDescent="0.15"/>
    <row r="3833" customFormat="1" ht="13" x14ac:dyDescent="0.15"/>
    <row r="3834" customFormat="1" ht="13" x14ac:dyDescent="0.15"/>
    <row r="3835" customFormat="1" ht="13" x14ac:dyDescent="0.15"/>
    <row r="3836" customFormat="1" ht="13" x14ac:dyDescent="0.15"/>
    <row r="3837" customFormat="1" ht="13" x14ac:dyDescent="0.15"/>
    <row r="3838" customFormat="1" ht="13" x14ac:dyDescent="0.15"/>
    <row r="3839" customFormat="1" ht="13" x14ac:dyDescent="0.15"/>
    <row r="3840" customFormat="1" ht="13" x14ac:dyDescent="0.15"/>
    <row r="3841" customFormat="1" ht="13" x14ac:dyDescent="0.15"/>
    <row r="3842" customFormat="1" ht="13" x14ac:dyDescent="0.15"/>
    <row r="3843" customFormat="1" ht="13" x14ac:dyDescent="0.15"/>
    <row r="3844" customFormat="1" ht="13" x14ac:dyDescent="0.15"/>
    <row r="3845" customFormat="1" ht="13" x14ac:dyDescent="0.15"/>
    <row r="3846" customFormat="1" ht="13" x14ac:dyDescent="0.15"/>
    <row r="3847" customFormat="1" ht="13" x14ac:dyDescent="0.15"/>
    <row r="3848" customFormat="1" ht="13" x14ac:dyDescent="0.15"/>
    <row r="3849" customFormat="1" ht="13" x14ac:dyDescent="0.15"/>
    <row r="3850" customFormat="1" ht="13" x14ac:dyDescent="0.15"/>
    <row r="3851" customFormat="1" ht="13" x14ac:dyDescent="0.15"/>
    <row r="3852" customFormat="1" ht="13" x14ac:dyDescent="0.15"/>
    <row r="3853" customFormat="1" ht="13" x14ac:dyDescent="0.15"/>
    <row r="3854" customFormat="1" ht="13" x14ac:dyDescent="0.15"/>
    <row r="3855" customFormat="1" ht="13" x14ac:dyDescent="0.15"/>
    <row r="3856" customFormat="1" ht="13" x14ac:dyDescent="0.15"/>
    <row r="3857" customFormat="1" ht="13" x14ac:dyDescent="0.15"/>
    <row r="3858" customFormat="1" ht="13" x14ac:dyDescent="0.15"/>
    <row r="3859" customFormat="1" ht="13" x14ac:dyDescent="0.15"/>
    <row r="3860" customFormat="1" ht="13" x14ac:dyDescent="0.15"/>
    <row r="3861" customFormat="1" ht="13" x14ac:dyDescent="0.15"/>
    <row r="3862" customFormat="1" ht="13" x14ac:dyDescent="0.15"/>
    <row r="3863" customFormat="1" ht="13" x14ac:dyDescent="0.15"/>
    <row r="3864" customFormat="1" ht="13" x14ac:dyDescent="0.15"/>
    <row r="3865" customFormat="1" ht="13" x14ac:dyDescent="0.15"/>
    <row r="3866" customFormat="1" ht="13" x14ac:dyDescent="0.15"/>
    <row r="3867" customFormat="1" ht="13" x14ac:dyDescent="0.15"/>
    <row r="3868" customFormat="1" ht="13" x14ac:dyDescent="0.15"/>
    <row r="3869" customFormat="1" ht="13" x14ac:dyDescent="0.15"/>
    <row r="3870" customFormat="1" ht="13" x14ac:dyDescent="0.15"/>
    <row r="3871" customFormat="1" ht="13" x14ac:dyDescent="0.15"/>
    <row r="3872" customFormat="1" ht="13" x14ac:dyDescent="0.15"/>
    <row r="3873" customFormat="1" ht="13" x14ac:dyDescent="0.15"/>
    <row r="3874" customFormat="1" ht="13" x14ac:dyDescent="0.15"/>
    <row r="3875" customFormat="1" ht="13" x14ac:dyDescent="0.15"/>
    <row r="3876" customFormat="1" ht="13" x14ac:dyDescent="0.15"/>
    <row r="3877" customFormat="1" ht="13" x14ac:dyDescent="0.15"/>
    <row r="3878" customFormat="1" ht="13" x14ac:dyDescent="0.15"/>
    <row r="3879" customFormat="1" ht="13" x14ac:dyDescent="0.15"/>
    <row r="3880" customFormat="1" ht="13" x14ac:dyDescent="0.15"/>
    <row r="3881" customFormat="1" ht="13" x14ac:dyDescent="0.15"/>
    <row r="3882" customFormat="1" ht="13" x14ac:dyDescent="0.15"/>
    <row r="3883" customFormat="1" ht="13" x14ac:dyDescent="0.15"/>
    <row r="3884" customFormat="1" ht="13" x14ac:dyDescent="0.15"/>
    <row r="3885" customFormat="1" ht="13" x14ac:dyDescent="0.15"/>
    <row r="3886" customFormat="1" ht="13" x14ac:dyDescent="0.15"/>
    <row r="3887" customFormat="1" ht="13" x14ac:dyDescent="0.15"/>
    <row r="3888" customFormat="1" ht="13" x14ac:dyDescent="0.15"/>
    <row r="3889" customFormat="1" ht="13" x14ac:dyDescent="0.15"/>
    <row r="3890" customFormat="1" ht="13" x14ac:dyDescent="0.15"/>
    <row r="3891" customFormat="1" ht="13" x14ac:dyDescent="0.15"/>
    <row r="3892" customFormat="1" ht="13" x14ac:dyDescent="0.15"/>
    <row r="3893" customFormat="1" ht="13" x14ac:dyDescent="0.15"/>
    <row r="3894" customFormat="1" ht="13" x14ac:dyDescent="0.15"/>
    <row r="3895" customFormat="1" ht="13" x14ac:dyDescent="0.15"/>
    <row r="3896" customFormat="1" ht="13" x14ac:dyDescent="0.15"/>
    <row r="3897" customFormat="1" ht="13" x14ac:dyDescent="0.15"/>
    <row r="3898" customFormat="1" ht="13" x14ac:dyDescent="0.15"/>
    <row r="3899" customFormat="1" ht="13" x14ac:dyDescent="0.15"/>
    <row r="3900" customFormat="1" ht="13" x14ac:dyDescent="0.15"/>
    <row r="3901" customFormat="1" ht="13" x14ac:dyDescent="0.15"/>
    <row r="3902" customFormat="1" ht="13" x14ac:dyDescent="0.15"/>
    <row r="3903" customFormat="1" ht="13" x14ac:dyDescent="0.15"/>
    <row r="3904" customFormat="1" ht="13" x14ac:dyDescent="0.15"/>
    <row r="3905" customFormat="1" ht="13" x14ac:dyDescent="0.15"/>
    <row r="3906" customFormat="1" ht="13" x14ac:dyDescent="0.15"/>
    <row r="3907" customFormat="1" ht="13" x14ac:dyDescent="0.15"/>
    <row r="3908" customFormat="1" ht="13" x14ac:dyDescent="0.15"/>
    <row r="3909" customFormat="1" ht="13" x14ac:dyDescent="0.15"/>
    <row r="3910" customFormat="1" ht="13" x14ac:dyDescent="0.15"/>
    <row r="3911" customFormat="1" ht="13" x14ac:dyDescent="0.15"/>
    <row r="3912" customFormat="1" ht="13" x14ac:dyDescent="0.15"/>
    <row r="3913" customFormat="1" ht="13" x14ac:dyDescent="0.15"/>
    <row r="3914" customFormat="1" ht="13" x14ac:dyDescent="0.15"/>
    <row r="3915" customFormat="1" ht="13" x14ac:dyDescent="0.15"/>
    <row r="3916" customFormat="1" ht="13" x14ac:dyDescent="0.15"/>
    <row r="3917" customFormat="1" ht="13" x14ac:dyDescent="0.15"/>
    <row r="3918" customFormat="1" ht="13" x14ac:dyDescent="0.15"/>
    <row r="3919" customFormat="1" ht="13" x14ac:dyDescent="0.15"/>
    <row r="3920" customFormat="1" ht="13" x14ac:dyDescent="0.15"/>
    <row r="3921" customFormat="1" ht="13" x14ac:dyDescent="0.15"/>
    <row r="3922" customFormat="1" ht="13" x14ac:dyDescent="0.15"/>
    <row r="3923" customFormat="1" ht="13" x14ac:dyDescent="0.15"/>
    <row r="3924" customFormat="1" ht="13" x14ac:dyDescent="0.15"/>
    <row r="3925" customFormat="1" ht="13" x14ac:dyDescent="0.15"/>
    <row r="3926" customFormat="1" ht="13" x14ac:dyDescent="0.15"/>
    <row r="3927" customFormat="1" ht="13" x14ac:dyDescent="0.15"/>
    <row r="3928" customFormat="1" ht="13" x14ac:dyDescent="0.15"/>
    <row r="3929" customFormat="1" ht="13" x14ac:dyDescent="0.15"/>
    <row r="3930" customFormat="1" ht="13" x14ac:dyDescent="0.15"/>
    <row r="3931" customFormat="1" ht="13" x14ac:dyDescent="0.15"/>
    <row r="3932" customFormat="1" ht="13" x14ac:dyDescent="0.15"/>
    <row r="3933" customFormat="1" ht="13" x14ac:dyDescent="0.15"/>
    <row r="3934" customFormat="1" ht="13" x14ac:dyDescent="0.15"/>
    <row r="3935" customFormat="1" ht="13" x14ac:dyDescent="0.15"/>
    <row r="3936" customFormat="1" ht="13" x14ac:dyDescent="0.15"/>
    <row r="3937" customFormat="1" ht="13" x14ac:dyDescent="0.15"/>
    <row r="3938" customFormat="1" ht="13" x14ac:dyDescent="0.15"/>
    <row r="3939" customFormat="1" ht="13" x14ac:dyDescent="0.15"/>
    <row r="3940" customFormat="1" ht="13" x14ac:dyDescent="0.15"/>
    <row r="3941" customFormat="1" ht="13" x14ac:dyDescent="0.15"/>
    <row r="3942" customFormat="1" ht="13" x14ac:dyDescent="0.15"/>
    <row r="3943" customFormat="1" ht="13" x14ac:dyDescent="0.15"/>
    <row r="3944" customFormat="1" ht="13" x14ac:dyDescent="0.15"/>
    <row r="3945" customFormat="1" ht="13" x14ac:dyDescent="0.15"/>
    <row r="3946" customFormat="1" ht="13" x14ac:dyDescent="0.15"/>
    <row r="3947" customFormat="1" ht="13" x14ac:dyDescent="0.15"/>
    <row r="3948" customFormat="1" ht="13" x14ac:dyDescent="0.15"/>
    <row r="3949" customFormat="1" ht="13" x14ac:dyDescent="0.15"/>
    <row r="3950" customFormat="1" ht="13" x14ac:dyDescent="0.15"/>
    <row r="3951" customFormat="1" ht="13" x14ac:dyDescent="0.15"/>
    <row r="3952" customFormat="1" ht="13" x14ac:dyDescent="0.15"/>
    <row r="3953" customFormat="1" ht="13" x14ac:dyDescent="0.15"/>
    <row r="3954" customFormat="1" ht="13" x14ac:dyDescent="0.15"/>
    <row r="3955" customFormat="1" ht="13" x14ac:dyDescent="0.15"/>
    <row r="3956" customFormat="1" ht="13" x14ac:dyDescent="0.15"/>
    <row r="3957" customFormat="1" ht="13" x14ac:dyDescent="0.15"/>
    <row r="3958" customFormat="1" ht="13" x14ac:dyDescent="0.15"/>
    <row r="3959" customFormat="1" ht="13" x14ac:dyDescent="0.15"/>
    <row r="3960" customFormat="1" ht="13" x14ac:dyDescent="0.15"/>
    <row r="3961" customFormat="1" ht="13" x14ac:dyDescent="0.15"/>
    <row r="3962" customFormat="1" ht="13" x14ac:dyDescent="0.15"/>
    <row r="3963" customFormat="1" ht="13" x14ac:dyDescent="0.15"/>
    <row r="3964" customFormat="1" ht="13" x14ac:dyDescent="0.15"/>
    <row r="3965" customFormat="1" ht="13" x14ac:dyDescent="0.15"/>
    <row r="3966" customFormat="1" ht="13" x14ac:dyDescent="0.15"/>
    <row r="3967" customFormat="1" ht="13" x14ac:dyDescent="0.15"/>
    <row r="3968" customFormat="1" ht="13" x14ac:dyDescent="0.15"/>
    <row r="3969" customFormat="1" ht="13" x14ac:dyDescent="0.15"/>
    <row r="3970" customFormat="1" ht="13" x14ac:dyDescent="0.15"/>
    <row r="3971" customFormat="1" ht="13" x14ac:dyDescent="0.15"/>
    <row r="3972" customFormat="1" ht="13" x14ac:dyDescent="0.15"/>
    <row r="3973" customFormat="1" ht="13" x14ac:dyDescent="0.15"/>
    <row r="3974" customFormat="1" ht="13" x14ac:dyDescent="0.15"/>
    <row r="3975" customFormat="1" ht="13" x14ac:dyDescent="0.15"/>
    <row r="3976" customFormat="1" ht="13" x14ac:dyDescent="0.15"/>
    <row r="3977" customFormat="1" ht="13" x14ac:dyDescent="0.15"/>
    <row r="3978" customFormat="1" ht="13" x14ac:dyDescent="0.15"/>
    <row r="3979" customFormat="1" ht="13" x14ac:dyDescent="0.15"/>
    <row r="3980" customFormat="1" ht="13" x14ac:dyDescent="0.15"/>
    <row r="3981" customFormat="1" ht="13" x14ac:dyDescent="0.15"/>
    <row r="3982" customFormat="1" ht="13" x14ac:dyDescent="0.15"/>
    <row r="3983" customFormat="1" ht="13" x14ac:dyDescent="0.15"/>
    <row r="3984" customFormat="1" ht="13" x14ac:dyDescent="0.15"/>
    <row r="3985" customFormat="1" ht="13" x14ac:dyDescent="0.15"/>
    <row r="3986" customFormat="1" ht="13" x14ac:dyDescent="0.15"/>
    <row r="3987" customFormat="1" ht="13" x14ac:dyDescent="0.15"/>
    <row r="3988" customFormat="1" ht="13" x14ac:dyDescent="0.15"/>
    <row r="3989" customFormat="1" ht="13" x14ac:dyDescent="0.15"/>
    <row r="3990" customFormat="1" ht="13" x14ac:dyDescent="0.15"/>
    <row r="3991" customFormat="1" ht="13" x14ac:dyDescent="0.15"/>
    <row r="3992" customFormat="1" ht="13" x14ac:dyDescent="0.15"/>
    <row r="3993" customFormat="1" ht="13" x14ac:dyDescent="0.15"/>
    <row r="3994" customFormat="1" ht="13" x14ac:dyDescent="0.15"/>
    <row r="3995" customFormat="1" ht="13" x14ac:dyDescent="0.15"/>
    <row r="3996" customFormat="1" ht="13" x14ac:dyDescent="0.15"/>
    <row r="3997" customFormat="1" ht="13" x14ac:dyDescent="0.15"/>
    <row r="3998" customFormat="1" ht="13" x14ac:dyDescent="0.15"/>
    <row r="3999" customFormat="1" ht="13" x14ac:dyDescent="0.15"/>
    <row r="4000" customFormat="1" ht="13" x14ac:dyDescent="0.15"/>
    <row r="4001" customFormat="1" ht="13" x14ac:dyDescent="0.15"/>
    <row r="4002" customFormat="1" ht="13" x14ac:dyDescent="0.15"/>
    <row r="4003" customFormat="1" ht="13" x14ac:dyDescent="0.15"/>
    <row r="4004" customFormat="1" ht="13" x14ac:dyDescent="0.15"/>
    <row r="4005" customFormat="1" ht="13" x14ac:dyDescent="0.15"/>
    <row r="4006" customFormat="1" ht="13" x14ac:dyDescent="0.15"/>
    <row r="4007" customFormat="1" ht="13" x14ac:dyDescent="0.15"/>
    <row r="4008" customFormat="1" ht="13" x14ac:dyDescent="0.15"/>
    <row r="4009" customFormat="1" ht="13" x14ac:dyDescent="0.15"/>
    <row r="4010" customFormat="1" ht="13" x14ac:dyDescent="0.15"/>
    <row r="4011" customFormat="1" ht="13" x14ac:dyDescent="0.15"/>
    <row r="4012" customFormat="1" ht="13" x14ac:dyDescent="0.15"/>
    <row r="4013" customFormat="1" ht="13" x14ac:dyDescent="0.15"/>
    <row r="4014" customFormat="1" ht="13" x14ac:dyDescent="0.15"/>
    <row r="4015" customFormat="1" ht="13" x14ac:dyDescent="0.15"/>
    <row r="4016" customFormat="1" ht="13" x14ac:dyDescent="0.15"/>
    <row r="4017" customFormat="1" ht="13" x14ac:dyDescent="0.15"/>
    <row r="4018" customFormat="1" ht="13" x14ac:dyDescent="0.15"/>
    <row r="4019" customFormat="1" ht="13" x14ac:dyDescent="0.15"/>
    <row r="4020" customFormat="1" ht="13" x14ac:dyDescent="0.15"/>
    <row r="4021" customFormat="1" ht="13" x14ac:dyDescent="0.15"/>
    <row r="4022" customFormat="1" ht="13" x14ac:dyDescent="0.15"/>
    <row r="4023" customFormat="1" ht="13" x14ac:dyDescent="0.15"/>
    <row r="4024" customFormat="1" ht="13" x14ac:dyDescent="0.15"/>
    <row r="4025" customFormat="1" ht="13" x14ac:dyDescent="0.15"/>
    <row r="4026" customFormat="1" ht="13" x14ac:dyDescent="0.15"/>
    <row r="4027" customFormat="1" ht="13" x14ac:dyDescent="0.15"/>
    <row r="4028" customFormat="1" ht="13" x14ac:dyDescent="0.15"/>
    <row r="4029" customFormat="1" ht="13" x14ac:dyDescent="0.15"/>
    <row r="4030" customFormat="1" ht="13" x14ac:dyDescent="0.15"/>
    <row r="4031" customFormat="1" ht="13" x14ac:dyDescent="0.15"/>
    <row r="4032" customFormat="1" ht="13" x14ac:dyDescent="0.15"/>
    <row r="4033" customFormat="1" ht="13" x14ac:dyDescent="0.15"/>
    <row r="4034" customFormat="1" ht="13" x14ac:dyDescent="0.15"/>
    <row r="4035" customFormat="1" ht="13" x14ac:dyDescent="0.15"/>
    <row r="4036" customFormat="1" ht="13" x14ac:dyDescent="0.15"/>
    <row r="4037" customFormat="1" ht="13" x14ac:dyDescent="0.15"/>
    <row r="4038" customFormat="1" ht="13" x14ac:dyDescent="0.15"/>
    <row r="4039" customFormat="1" ht="13" x14ac:dyDescent="0.15"/>
    <row r="4040" customFormat="1" ht="13" x14ac:dyDescent="0.15"/>
    <row r="4041" customFormat="1" ht="13" x14ac:dyDescent="0.15"/>
    <row r="4042" customFormat="1" ht="13" x14ac:dyDescent="0.15"/>
    <row r="4043" customFormat="1" ht="13" x14ac:dyDescent="0.15"/>
    <row r="4044" customFormat="1" ht="13" x14ac:dyDescent="0.15"/>
    <row r="4045" customFormat="1" ht="13" x14ac:dyDescent="0.15"/>
    <row r="4046" customFormat="1" ht="13" x14ac:dyDescent="0.15"/>
    <row r="4047" customFormat="1" ht="13" x14ac:dyDescent="0.15"/>
    <row r="4048" customFormat="1" ht="13" x14ac:dyDescent="0.15"/>
    <row r="4049" customFormat="1" ht="13" x14ac:dyDescent="0.15"/>
    <row r="4050" customFormat="1" ht="13" x14ac:dyDescent="0.15"/>
    <row r="4051" customFormat="1" ht="13" x14ac:dyDescent="0.15"/>
    <row r="4052" customFormat="1" ht="13" x14ac:dyDescent="0.15"/>
    <row r="4053" customFormat="1" ht="13" x14ac:dyDescent="0.15"/>
    <row r="4054" customFormat="1" ht="13" x14ac:dyDescent="0.15"/>
    <row r="4055" customFormat="1" ht="13" x14ac:dyDescent="0.15"/>
    <row r="4056" customFormat="1" ht="13" x14ac:dyDescent="0.15"/>
    <row r="4057" customFormat="1" ht="13" x14ac:dyDescent="0.15"/>
    <row r="4058" customFormat="1" ht="13" x14ac:dyDescent="0.15"/>
    <row r="4059" customFormat="1" ht="13" x14ac:dyDescent="0.15"/>
    <row r="4060" customFormat="1" ht="13" x14ac:dyDescent="0.15"/>
    <row r="4061" customFormat="1" ht="13" x14ac:dyDescent="0.15"/>
    <row r="4062" customFormat="1" ht="13" x14ac:dyDescent="0.15"/>
    <row r="4063" customFormat="1" ht="13" x14ac:dyDescent="0.15"/>
    <row r="4064" customFormat="1" ht="13" x14ac:dyDescent="0.15"/>
    <row r="4065" customFormat="1" ht="13" x14ac:dyDescent="0.15"/>
    <row r="4066" customFormat="1" ht="13" x14ac:dyDescent="0.15"/>
    <row r="4067" customFormat="1" ht="13" x14ac:dyDescent="0.15"/>
    <row r="4068" customFormat="1" ht="13" x14ac:dyDescent="0.15"/>
    <row r="4069" customFormat="1" ht="13" x14ac:dyDescent="0.15"/>
    <row r="4070" customFormat="1" ht="13" x14ac:dyDescent="0.15"/>
    <row r="4071" customFormat="1" ht="13" x14ac:dyDescent="0.15"/>
    <row r="4072" customFormat="1" ht="13" x14ac:dyDescent="0.15"/>
    <row r="4073" customFormat="1" ht="13" x14ac:dyDescent="0.15"/>
    <row r="4074" customFormat="1" ht="13" x14ac:dyDescent="0.15"/>
    <row r="4075" customFormat="1" ht="13" x14ac:dyDescent="0.15"/>
    <row r="4076" customFormat="1" ht="13" x14ac:dyDescent="0.15"/>
    <row r="4077" customFormat="1" ht="13" x14ac:dyDescent="0.15"/>
    <row r="4078" customFormat="1" ht="13" x14ac:dyDescent="0.15"/>
    <row r="4079" customFormat="1" ht="13" x14ac:dyDescent="0.15"/>
    <row r="4080" customFormat="1" ht="13" x14ac:dyDescent="0.15"/>
    <row r="4081" customFormat="1" ht="13" x14ac:dyDescent="0.15"/>
    <row r="4082" customFormat="1" ht="13" x14ac:dyDescent="0.15"/>
    <row r="4083" customFormat="1" ht="13" x14ac:dyDescent="0.15"/>
    <row r="4084" customFormat="1" ht="13" x14ac:dyDescent="0.15"/>
    <row r="4085" customFormat="1" ht="13" x14ac:dyDescent="0.15"/>
    <row r="4086" customFormat="1" ht="13" x14ac:dyDescent="0.15"/>
    <row r="4087" customFormat="1" ht="13" x14ac:dyDescent="0.15"/>
    <row r="4088" customFormat="1" ht="13" x14ac:dyDescent="0.15"/>
    <row r="4089" customFormat="1" ht="13" x14ac:dyDescent="0.15"/>
    <row r="4090" customFormat="1" ht="13" x14ac:dyDescent="0.15"/>
    <row r="4091" customFormat="1" ht="13" x14ac:dyDescent="0.15"/>
    <row r="4092" customFormat="1" ht="13" x14ac:dyDescent="0.15"/>
    <row r="4093" customFormat="1" ht="13" x14ac:dyDescent="0.15"/>
    <row r="4094" customFormat="1" ht="13" x14ac:dyDescent="0.15"/>
    <row r="4095" customFormat="1" ht="13" x14ac:dyDescent="0.15"/>
    <row r="4096" customFormat="1" ht="13" x14ac:dyDescent="0.15"/>
    <row r="4097" customFormat="1" ht="13" x14ac:dyDescent="0.15"/>
    <row r="4098" customFormat="1" ht="13" x14ac:dyDescent="0.15"/>
    <row r="4099" customFormat="1" ht="13" x14ac:dyDescent="0.15"/>
    <row r="4100" customFormat="1" ht="13" x14ac:dyDescent="0.15"/>
    <row r="4101" customFormat="1" ht="13" x14ac:dyDescent="0.15"/>
    <row r="4102" customFormat="1" ht="13" x14ac:dyDescent="0.15"/>
    <row r="4103" customFormat="1" ht="13" x14ac:dyDescent="0.15"/>
    <row r="4104" customFormat="1" ht="13" x14ac:dyDescent="0.15"/>
    <row r="4105" customFormat="1" ht="13" x14ac:dyDescent="0.15"/>
    <row r="4106" customFormat="1" ht="13" x14ac:dyDescent="0.15"/>
    <row r="4107" customFormat="1" ht="13" x14ac:dyDescent="0.15"/>
    <row r="4108" customFormat="1" ht="13" x14ac:dyDescent="0.15"/>
    <row r="4109" customFormat="1" ht="13" x14ac:dyDescent="0.15"/>
    <row r="4110" customFormat="1" ht="13" x14ac:dyDescent="0.15"/>
    <row r="4111" customFormat="1" ht="13" x14ac:dyDescent="0.15"/>
    <row r="4112" customFormat="1" ht="13" x14ac:dyDescent="0.15"/>
    <row r="4113" customFormat="1" ht="13" x14ac:dyDescent="0.15"/>
    <row r="4114" customFormat="1" ht="13" x14ac:dyDescent="0.15"/>
    <row r="4115" customFormat="1" ht="13" x14ac:dyDescent="0.15"/>
    <row r="4116" customFormat="1" ht="13" x14ac:dyDescent="0.15"/>
    <row r="4117" customFormat="1" ht="13" x14ac:dyDescent="0.15"/>
    <row r="4118" customFormat="1" ht="13" x14ac:dyDescent="0.15"/>
    <row r="4119" customFormat="1" ht="13" x14ac:dyDescent="0.15"/>
    <row r="4120" customFormat="1" ht="13" x14ac:dyDescent="0.15"/>
    <row r="4121" customFormat="1" ht="13" x14ac:dyDescent="0.15"/>
    <row r="4122" customFormat="1" ht="13" x14ac:dyDescent="0.15"/>
    <row r="4123" customFormat="1" ht="13" x14ac:dyDescent="0.15"/>
    <row r="4124" customFormat="1" ht="13" x14ac:dyDescent="0.15"/>
    <row r="4125" customFormat="1" ht="13" x14ac:dyDescent="0.15"/>
    <row r="4126" customFormat="1" ht="13" x14ac:dyDescent="0.15"/>
    <row r="4127" customFormat="1" ht="13" x14ac:dyDescent="0.15"/>
    <row r="4128" customFormat="1" ht="13" x14ac:dyDescent="0.15"/>
    <row r="4129" customFormat="1" ht="13" x14ac:dyDescent="0.15"/>
    <row r="4130" customFormat="1" ht="13" x14ac:dyDescent="0.15"/>
    <row r="4131" customFormat="1" ht="13" x14ac:dyDescent="0.15"/>
    <row r="4132" customFormat="1" ht="13" x14ac:dyDescent="0.15"/>
    <row r="4133" customFormat="1" ht="13" x14ac:dyDescent="0.15"/>
    <row r="4134" customFormat="1" ht="13" x14ac:dyDescent="0.15"/>
    <row r="4135" customFormat="1" ht="13" x14ac:dyDescent="0.15"/>
    <row r="4136" customFormat="1" ht="13" x14ac:dyDescent="0.15"/>
    <row r="4137" customFormat="1" ht="13" x14ac:dyDescent="0.15"/>
    <row r="4138" customFormat="1" ht="13" x14ac:dyDescent="0.15"/>
    <row r="4139" customFormat="1" ht="13" x14ac:dyDescent="0.15"/>
    <row r="4140" customFormat="1" ht="13" x14ac:dyDescent="0.15"/>
    <row r="4141" customFormat="1" ht="13" x14ac:dyDescent="0.15"/>
    <row r="4142" customFormat="1" ht="13" x14ac:dyDescent="0.15"/>
    <row r="4143" customFormat="1" ht="13" x14ac:dyDescent="0.15"/>
    <row r="4144" customFormat="1" ht="13" x14ac:dyDescent="0.15"/>
    <row r="4145" customFormat="1" ht="13" x14ac:dyDescent="0.15"/>
    <row r="4146" customFormat="1" ht="13" x14ac:dyDescent="0.15"/>
    <row r="4147" customFormat="1" ht="13" x14ac:dyDescent="0.15"/>
    <row r="4148" customFormat="1" ht="13" x14ac:dyDescent="0.15"/>
    <row r="4149" customFormat="1" ht="13" x14ac:dyDescent="0.15"/>
    <row r="4150" customFormat="1" ht="13" x14ac:dyDescent="0.15"/>
    <row r="4151" customFormat="1" ht="13" x14ac:dyDescent="0.15"/>
    <row r="4152" customFormat="1" ht="13" x14ac:dyDescent="0.15"/>
    <row r="4153" customFormat="1" ht="13" x14ac:dyDescent="0.15"/>
    <row r="4154" customFormat="1" ht="13" x14ac:dyDescent="0.15"/>
    <row r="4155" customFormat="1" ht="13" x14ac:dyDescent="0.15"/>
    <row r="4156" customFormat="1" ht="13" x14ac:dyDescent="0.15"/>
    <row r="4157" customFormat="1" ht="13" x14ac:dyDescent="0.15"/>
    <row r="4158" customFormat="1" ht="13" x14ac:dyDescent="0.15"/>
    <row r="4159" customFormat="1" ht="13" x14ac:dyDescent="0.15"/>
    <row r="4160" customFormat="1" ht="13" x14ac:dyDescent="0.15"/>
    <row r="4161" customFormat="1" ht="13" x14ac:dyDescent="0.15"/>
    <row r="4162" customFormat="1" ht="13" x14ac:dyDescent="0.15"/>
    <row r="4163" customFormat="1" ht="13" x14ac:dyDescent="0.15"/>
    <row r="4164" customFormat="1" ht="13" x14ac:dyDescent="0.15"/>
    <row r="4165" customFormat="1" ht="13" x14ac:dyDescent="0.15"/>
    <row r="4166" customFormat="1" ht="13" x14ac:dyDescent="0.15"/>
    <row r="4167" customFormat="1" ht="13" x14ac:dyDescent="0.15"/>
    <row r="4168" customFormat="1" ht="13" x14ac:dyDescent="0.15"/>
    <row r="4169" customFormat="1" ht="13" x14ac:dyDescent="0.15"/>
    <row r="4170" customFormat="1" ht="13" x14ac:dyDescent="0.15"/>
    <row r="4171" customFormat="1" ht="13" x14ac:dyDescent="0.15"/>
    <row r="4172" customFormat="1" ht="13" x14ac:dyDescent="0.15"/>
    <row r="4173" customFormat="1" ht="13" x14ac:dyDescent="0.15"/>
    <row r="4174" customFormat="1" ht="13" x14ac:dyDescent="0.15"/>
    <row r="4175" customFormat="1" ht="13" x14ac:dyDescent="0.15"/>
    <row r="4176" customFormat="1" ht="13" x14ac:dyDescent="0.15"/>
    <row r="4177" customFormat="1" ht="13" x14ac:dyDescent="0.15"/>
    <row r="4178" customFormat="1" ht="13" x14ac:dyDescent="0.15"/>
    <row r="4179" customFormat="1" ht="13" x14ac:dyDescent="0.15"/>
    <row r="4180" customFormat="1" ht="13" x14ac:dyDescent="0.15"/>
    <row r="4181" customFormat="1" ht="13" x14ac:dyDescent="0.15"/>
    <row r="4182" customFormat="1" ht="13" x14ac:dyDescent="0.15"/>
    <row r="4183" customFormat="1" ht="13" x14ac:dyDescent="0.15"/>
    <row r="4184" customFormat="1" ht="13" x14ac:dyDescent="0.15"/>
    <row r="4185" customFormat="1" ht="13" x14ac:dyDescent="0.15"/>
    <row r="4186" customFormat="1" ht="13" x14ac:dyDescent="0.15"/>
    <row r="4187" customFormat="1" ht="13" x14ac:dyDescent="0.15"/>
    <row r="4188" customFormat="1" ht="13" x14ac:dyDescent="0.15"/>
    <row r="4189" customFormat="1" ht="13" x14ac:dyDescent="0.15"/>
    <row r="4190" customFormat="1" ht="13" x14ac:dyDescent="0.15"/>
    <row r="4191" customFormat="1" ht="13" x14ac:dyDescent="0.15"/>
    <row r="4192" customFormat="1" ht="13" x14ac:dyDescent="0.15"/>
    <row r="4193" customFormat="1" ht="13" x14ac:dyDescent="0.15"/>
    <row r="4194" customFormat="1" ht="13" x14ac:dyDescent="0.15"/>
    <row r="4195" customFormat="1" ht="13" x14ac:dyDescent="0.15"/>
    <row r="4196" customFormat="1" ht="13" x14ac:dyDescent="0.15"/>
    <row r="4197" customFormat="1" ht="13" x14ac:dyDescent="0.15"/>
    <row r="4198" customFormat="1" ht="13" x14ac:dyDescent="0.15"/>
    <row r="4199" customFormat="1" ht="13" x14ac:dyDescent="0.15"/>
    <row r="4200" customFormat="1" ht="13" x14ac:dyDescent="0.15"/>
    <row r="4201" customFormat="1" ht="13" x14ac:dyDescent="0.15"/>
    <row r="4202" customFormat="1" ht="13" x14ac:dyDescent="0.15"/>
    <row r="4203" customFormat="1" ht="13" x14ac:dyDescent="0.15"/>
    <row r="4204" customFormat="1" ht="13" x14ac:dyDescent="0.15"/>
    <row r="4205" customFormat="1" ht="13" x14ac:dyDescent="0.15"/>
    <row r="4206" customFormat="1" ht="13" x14ac:dyDescent="0.15"/>
    <row r="4207" customFormat="1" ht="13" x14ac:dyDescent="0.15"/>
    <row r="4208" customFormat="1" ht="13" x14ac:dyDescent="0.15"/>
    <row r="4209" customFormat="1" ht="13" x14ac:dyDescent="0.15"/>
    <row r="4210" customFormat="1" ht="13" x14ac:dyDescent="0.15"/>
    <row r="4211" customFormat="1" ht="13" x14ac:dyDescent="0.15"/>
    <row r="4212" customFormat="1" ht="13" x14ac:dyDescent="0.15"/>
    <row r="4213" customFormat="1" ht="13" x14ac:dyDescent="0.15"/>
    <row r="4214" customFormat="1" ht="13" x14ac:dyDescent="0.15"/>
    <row r="4215" customFormat="1" ht="13" x14ac:dyDescent="0.15"/>
    <row r="4216" customFormat="1" ht="13" x14ac:dyDescent="0.15"/>
    <row r="4217" customFormat="1" ht="13" x14ac:dyDescent="0.15"/>
    <row r="4218" customFormat="1" ht="13" x14ac:dyDescent="0.15"/>
    <row r="4219" customFormat="1" ht="13" x14ac:dyDescent="0.15"/>
    <row r="4220" customFormat="1" ht="13" x14ac:dyDescent="0.15"/>
    <row r="4221" customFormat="1" ht="13" x14ac:dyDescent="0.15"/>
    <row r="4222" customFormat="1" ht="13" x14ac:dyDescent="0.15"/>
    <row r="4223" customFormat="1" ht="13" x14ac:dyDescent="0.15"/>
    <row r="4224" customFormat="1" ht="13" x14ac:dyDescent="0.15"/>
    <row r="4225" customFormat="1" ht="13" x14ac:dyDescent="0.15"/>
    <row r="4226" customFormat="1" ht="13" x14ac:dyDescent="0.15"/>
    <row r="4227" customFormat="1" ht="13" x14ac:dyDescent="0.15"/>
    <row r="4228" customFormat="1" ht="13" x14ac:dyDescent="0.15"/>
    <row r="4229" customFormat="1" ht="13" x14ac:dyDescent="0.15"/>
    <row r="4230" customFormat="1" ht="13" x14ac:dyDescent="0.15"/>
    <row r="4231" customFormat="1" ht="13" x14ac:dyDescent="0.15"/>
    <row r="4232" customFormat="1" ht="13" x14ac:dyDescent="0.15"/>
    <row r="4233" customFormat="1" ht="13" x14ac:dyDescent="0.15"/>
    <row r="4234" customFormat="1" ht="13" x14ac:dyDescent="0.15"/>
    <row r="4235" customFormat="1" ht="13" x14ac:dyDescent="0.15"/>
    <row r="4236" customFormat="1" ht="13" x14ac:dyDescent="0.15"/>
    <row r="4237" customFormat="1" ht="13" x14ac:dyDescent="0.15"/>
    <row r="4238" customFormat="1" ht="13" x14ac:dyDescent="0.15"/>
    <row r="4239" customFormat="1" ht="13" x14ac:dyDescent="0.15"/>
    <row r="4240" customFormat="1" ht="13" x14ac:dyDescent="0.15"/>
    <row r="4241" customFormat="1" ht="13" x14ac:dyDescent="0.15"/>
    <row r="4242" customFormat="1" ht="13" x14ac:dyDescent="0.15"/>
    <row r="4243" customFormat="1" ht="13" x14ac:dyDescent="0.15"/>
    <row r="4244" customFormat="1" ht="13" x14ac:dyDescent="0.15"/>
    <row r="4245" customFormat="1" ht="13" x14ac:dyDescent="0.15"/>
    <row r="4246" customFormat="1" ht="13" x14ac:dyDescent="0.15"/>
    <row r="4247" customFormat="1" ht="13" x14ac:dyDescent="0.15"/>
    <row r="4248" customFormat="1" ht="13" x14ac:dyDescent="0.15"/>
    <row r="4249" customFormat="1" ht="13" x14ac:dyDescent="0.15"/>
    <row r="4250" customFormat="1" ht="13" x14ac:dyDescent="0.15"/>
    <row r="4251" customFormat="1" ht="13" x14ac:dyDescent="0.15"/>
    <row r="4252" customFormat="1" ht="13" x14ac:dyDescent="0.15"/>
    <row r="4253" customFormat="1" ht="13" x14ac:dyDescent="0.15"/>
    <row r="4254" customFormat="1" ht="13" x14ac:dyDescent="0.15"/>
    <row r="4255" customFormat="1" ht="13" x14ac:dyDescent="0.15"/>
    <row r="4256" customFormat="1" ht="13" x14ac:dyDescent="0.15"/>
    <row r="4257" customFormat="1" ht="13" x14ac:dyDescent="0.15"/>
    <row r="4258" customFormat="1" ht="13" x14ac:dyDescent="0.15"/>
    <row r="4259" customFormat="1" ht="13" x14ac:dyDescent="0.15"/>
    <row r="4260" customFormat="1" ht="13" x14ac:dyDescent="0.15"/>
    <row r="4261" customFormat="1" ht="13" x14ac:dyDescent="0.15"/>
    <row r="4262" customFormat="1" ht="13" x14ac:dyDescent="0.15"/>
    <row r="4263" customFormat="1" ht="13" x14ac:dyDescent="0.15"/>
    <row r="4264" customFormat="1" ht="13" x14ac:dyDescent="0.15"/>
    <row r="4265" customFormat="1" ht="13" x14ac:dyDescent="0.15"/>
    <row r="4266" customFormat="1" ht="13" x14ac:dyDescent="0.15"/>
    <row r="4267" customFormat="1" ht="13" x14ac:dyDescent="0.15"/>
    <row r="4268" customFormat="1" ht="13" x14ac:dyDescent="0.15"/>
    <row r="4269" customFormat="1" ht="13" x14ac:dyDescent="0.15"/>
    <row r="4270" customFormat="1" ht="13" x14ac:dyDescent="0.15"/>
    <row r="4271" customFormat="1" ht="13" x14ac:dyDescent="0.15"/>
    <row r="4272" customFormat="1" ht="13" x14ac:dyDescent="0.15"/>
    <row r="4273" customFormat="1" ht="13" x14ac:dyDescent="0.15"/>
    <row r="4274" customFormat="1" ht="13" x14ac:dyDescent="0.15"/>
    <row r="4275" customFormat="1" ht="13" x14ac:dyDescent="0.15"/>
    <row r="4276" customFormat="1" ht="13" x14ac:dyDescent="0.15"/>
    <row r="4277" customFormat="1" ht="13" x14ac:dyDescent="0.15"/>
    <row r="4278" customFormat="1" ht="13" x14ac:dyDescent="0.15"/>
    <row r="4279" customFormat="1" ht="13" x14ac:dyDescent="0.15"/>
    <row r="4280" customFormat="1" ht="13" x14ac:dyDescent="0.15"/>
    <row r="4281" customFormat="1" ht="13" x14ac:dyDescent="0.15"/>
    <row r="4282" customFormat="1" ht="13" x14ac:dyDescent="0.15"/>
    <row r="4283" customFormat="1" ht="13" x14ac:dyDescent="0.15"/>
    <row r="4284" customFormat="1" ht="13" x14ac:dyDescent="0.15"/>
    <row r="4285" customFormat="1" ht="13" x14ac:dyDescent="0.15"/>
    <row r="4286" customFormat="1" ht="13" x14ac:dyDescent="0.15"/>
    <row r="4287" customFormat="1" ht="13" x14ac:dyDescent="0.15"/>
    <row r="4288" customFormat="1" ht="13" x14ac:dyDescent="0.15"/>
    <row r="4289" customFormat="1" ht="13" x14ac:dyDescent="0.15"/>
    <row r="4290" customFormat="1" ht="13" x14ac:dyDescent="0.15"/>
    <row r="4291" customFormat="1" ht="13" x14ac:dyDescent="0.15"/>
    <row r="4292" customFormat="1" ht="13" x14ac:dyDescent="0.15"/>
    <row r="4293" customFormat="1" ht="13" x14ac:dyDescent="0.15"/>
    <row r="4294" customFormat="1" ht="13" x14ac:dyDescent="0.15"/>
    <row r="4295" customFormat="1" ht="13" x14ac:dyDescent="0.15"/>
    <row r="4296" customFormat="1" ht="13" x14ac:dyDescent="0.15"/>
    <row r="4297" customFormat="1" ht="13" x14ac:dyDescent="0.15"/>
    <row r="4298" customFormat="1" ht="13" x14ac:dyDescent="0.15"/>
    <row r="4299" customFormat="1" ht="13" x14ac:dyDescent="0.15"/>
    <row r="4300" customFormat="1" ht="13" x14ac:dyDescent="0.15"/>
    <row r="4301" customFormat="1" ht="13" x14ac:dyDescent="0.15"/>
    <row r="4302" customFormat="1" ht="13" x14ac:dyDescent="0.15"/>
    <row r="4303" customFormat="1" ht="13" x14ac:dyDescent="0.15"/>
    <row r="4304" customFormat="1" ht="13" x14ac:dyDescent="0.15"/>
    <row r="4305" customFormat="1" ht="13" x14ac:dyDescent="0.15"/>
    <row r="4306" customFormat="1" ht="13" x14ac:dyDescent="0.15"/>
    <row r="4307" customFormat="1" ht="13" x14ac:dyDescent="0.15"/>
    <row r="4308" customFormat="1" ht="13" x14ac:dyDescent="0.15"/>
    <row r="4309" customFormat="1" ht="13" x14ac:dyDescent="0.15"/>
    <row r="4310" customFormat="1" ht="13" x14ac:dyDescent="0.15"/>
    <row r="4311" customFormat="1" ht="13" x14ac:dyDescent="0.15"/>
    <row r="4312" customFormat="1" ht="13" x14ac:dyDescent="0.15"/>
    <row r="4313" customFormat="1" ht="13" x14ac:dyDescent="0.15"/>
    <row r="4314" customFormat="1" ht="13" x14ac:dyDescent="0.15"/>
    <row r="4315" customFormat="1" ht="13" x14ac:dyDescent="0.15"/>
    <row r="4316" customFormat="1" ht="13" x14ac:dyDescent="0.15"/>
    <row r="4317" customFormat="1" ht="13" x14ac:dyDescent="0.15"/>
    <row r="4318" customFormat="1" ht="13" x14ac:dyDescent="0.15"/>
    <row r="4319" customFormat="1" ht="13" x14ac:dyDescent="0.15"/>
    <row r="4320" customFormat="1" ht="13" x14ac:dyDescent="0.15"/>
    <row r="4321" customFormat="1" ht="13" x14ac:dyDescent="0.15"/>
    <row r="4322" customFormat="1" ht="13" x14ac:dyDescent="0.15"/>
    <row r="4323" customFormat="1" ht="13" x14ac:dyDescent="0.15"/>
    <row r="4324" customFormat="1" ht="13" x14ac:dyDescent="0.15"/>
    <row r="4325" customFormat="1" ht="13" x14ac:dyDescent="0.15"/>
    <row r="4326" customFormat="1" ht="13" x14ac:dyDescent="0.15"/>
    <row r="4327" customFormat="1" ht="13" x14ac:dyDescent="0.15"/>
    <row r="4328" customFormat="1" ht="13" x14ac:dyDescent="0.15"/>
    <row r="4329" customFormat="1" ht="13" x14ac:dyDescent="0.15"/>
    <row r="4330" customFormat="1" ht="13" x14ac:dyDescent="0.15"/>
    <row r="4331" customFormat="1" ht="13" x14ac:dyDescent="0.15"/>
    <row r="4332" customFormat="1" ht="13" x14ac:dyDescent="0.15"/>
    <row r="4333" customFormat="1" ht="13" x14ac:dyDescent="0.15"/>
    <row r="4334" customFormat="1" ht="13" x14ac:dyDescent="0.15"/>
    <row r="4335" customFormat="1" ht="13" x14ac:dyDescent="0.15"/>
    <row r="4336" customFormat="1" ht="13" x14ac:dyDescent="0.15"/>
    <row r="4337" customFormat="1" ht="13" x14ac:dyDescent="0.15"/>
    <row r="4338" customFormat="1" ht="13" x14ac:dyDescent="0.15"/>
    <row r="4339" customFormat="1" ht="13" x14ac:dyDescent="0.15"/>
    <row r="4340" customFormat="1" ht="13" x14ac:dyDescent="0.15"/>
    <row r="4341" customFormat="1" ht="13" x14ac:dyDescent="0.15"/>
    <row r="4342" customFormat="1" ht="13" x14ac:dyDescent="0.15"/>
    <row r="4343" customFormat="1" ht="13" x14ac:dyDescent="0.15"/>
    <row r="4344" customFormat="1" ht="13" x14ac:dyDescent="0.15"/>
    <row r="4345" customFormat="1" ht="13" x14ac:dyDescent="0.15"/>
    <row r="4346" customFormat="1" ht="13" x14ac:dyDescent="0.15"/>
    <row r="4347" customFormat="1" ht="13" x14ac:dyDescent="0.15"/>
    <row r="4348" customFormat="1" ht="13" x14ac:dyDescent="0.15"/>
    <row r="4349" customFormat="1" ht="13" x14ac:dyDescent="0.15"/>
    <row r="4350" customFormat="1" ht="13" x14ac:dyDescent="0.15"/>
    <row r="4351" customFormat="1" ht="13" x14ac:dyDescent="0.15"/>
    <row r="4352" customFormat="1" ht="13" x14ac:dyDescent="0.15"/>
    <row r="4353" customFormat="1" ht="13" x14ac:dyDescent="0.15"/>
    <row r="4354" customFormat="1" ht="13" x14ac:dyDescent="0.15"/>
    <row r="4355" customFormat="1" ht="13" x14ac:dyDescent="0.15"/>
    <row r="4356" customFormat="1" ht="13" x14ac:dyDescent="0.15"/>
    <row r="4357" customFormat="1" ht="13" x14ac:dyDescent="0.15"/>
    <row r="4358" customFormat="1" ht="13" x14ac:dyDescent="0.15"/>
    <row r="4359" customFormat="1" ht="13" x14ac:dyDescent="0.15"/>
    <row r="4360" customFormat="1" ht="13" x14ac:dyDescent="0.15"/>
    <row r="4361" customFormat="1" ht="13" x14ac:dyDescent="0.15"/>
    <row r="4362" customFormat="1" ht="13" x14ac:dyDescent="0.15"/>
    <row r="4363" customFormat="1" ht="13" x14ac:dyDescent="0.15"/>
    <row r="4364" customFormat="1" ht="13" x14ac:dyDescent="0.15"/>
    <row r="4365" customFormat="1" ht="13" x14ac:dyDescent="0.15"/>
    <row r="4366" customFormat="1" ht="13" x14ac:dyDescent="0.15"/>
    <row r="4367" customFormat="1" ht="13" x14ac:dyDescent="0.15"/>
    <row r="4368" customFormat="1" ht="13" x14ac:dyDescent="0.15"/>
    <row r="4369" customFormat="1" ht="13" x14ac:dyDescent="0.15"/>
    <row r="4370" customFormat="1" ht="13" x14ac:dyDescent="0.15"/>
    <row r="4371" customFormat="1" ht="13" x14ac:dyDescent="0.15"/>
    <row r="4372" customFormat="1" ht="13" x14ac:dyDescent="0.15"/>
    <row r="4373" customFormat="1" ht="13" x14ac:dyDescent="0.15"/>
    <row r="4374" customFormat="1" ht="13" x14ac:dyDescent="0.15"/>
    <row r="4375" customFormat="1" ht="13" x14ac:dyDescent="0.15"/>
    <row r="4376" customFormat="1" ht="13" x14ac:dyDescent="0.15"/>
    <row r="4377" customFormat="1" ht="13" x14ac:dyDescent="0.15"/>
    <row r="4378" customFormat="1" ht="13" x14ac:dyDescent="0.15"/>
    <row r="4379" customFormat="1" ht="13" x14ac:dyDescent="0.15"/>
    <row r="4380" customFormat="1" ht="13" x14ac:dyDescent="0.15"/>
    <row r="4381" customFormat="1" ht="13" x14ac:dyDescent="0.15"/>
    <row r="4382" customFormat="1" ht="13" x14ac:dyDescent="0.15"/>
    <row r="4383" customFormat="1" ht="13" x14ac:dyDescent="0.15"/>
    <row r="4384" customFormat="1" ht="13" x14ac:dyDescent="0.15"/>
    <row r="4385" customFormat="1" ht="13" x14ac:dyDescent="0.15"/>
    <row r="4386" customFormat="1" ht="13" x14ac:dyDescent="0.15"/>
    <row r="4387" customFormat="1" ht="13" x14ac:dyDescent="0.15"/>
    <row r="4388" customFormat="1" ht="13" x14ac:dyDescent="0.15"/>
    <row r="4389" customFormat="1" ht="13" x14ac:dyDescent="0.15"/>
    <row r="4390" customFormat="1" ht="13" x14ac:dyDescent="0.15"/>
    <row r="4391" customFormat="1" ht="13" x14ac:dyDescent="0.15"/>
    <row r="4392" customFormat="1" ht="13" x14ac:dyDescent="0.15"/>
    <row r="4393" customFormat="1" ht="13" x14ac:dyDescent="0.15"/>
    <row r="4394" customFormat="1" ht="13" x14ac:dyDescent="0.15"/>
    <row r="4395" customFormat="1" ht="13" x14ac:dyDescent="0.15"/>
    <row r="4396" customFormat="1" ht="13" x14ac:dyDescent="0.15"/>
    <row r="4397" customFormat="1" ht="13" x14ac:dyDescent="0.15"/>
    <row r="4398" customFormat="1" ht="13" x14ac:dyDescent="0.15"/>
    <row r="4399" customFormat="1" ht="13" x14ac:dyDescent="0.15"/>
    <row r="4400" customFormat="1" ht="13" x14ac:dyDescent="0.15"/>
    <row r="4401" customFormat="1" ht="13" x14ac:dyDescent="0.15"/>
    <row r="4402" customFormat="1" ht="13" x14ac:dyDescent="0.15"/>
    <row r="4403" customFormat="1" ht="13" x14ac:dyDescent="0.15"/>
    <row r="4404" customFormat="1" ht="13" x14ac:dyDescent="0.15"/>
    <row r="4405" customFormat="1" ht="13" x14ac:dyDescent="0.15"/>
    <row r="4406" customFormat="1" ht="13" x14ac:dyDescent="0.15"/>
    <row r="4407" customFormat="1" ht="13" x14ac:dyDescent="0.15"/>
    <row r="4408" customFormat="1" ht="13" x14ac:dyDescent="0.15"/>
    <row r="4409" customFormat="1" ht="13" x14ac:dyDescent="0.15"/>
    <row r="4410" customFormat="1" ht="13" x14ac:dyDescent="0.15"/>
    <row r="4411" customFormat="1" ht="13" x14ac:dyDescent="0.15"/>
    <row r="4412" customFormat="1" ht="13" x14ac:dyDescent="0.15"/>
    <row r="4413" customFormat="1" ht="13" x14ac:dyDescent="0.15"/>
    <row r="4414" customFormat="1" ht="13" x14ac:dyDescent="0.15"/>
    <row r="4415" customFormat="1" ht="13" x14ac:dyDescent="0.15"/>
    <row r="4416" customFormat="1" ht="13" x14ac:dyDescent="0.15"/>
    <row r="4417" customFormat="1" ht="13" x14ac:dyDescent="0.15"/>
    <row r="4418" customFormat="1" ht="13" x14ac:dyDescent="0.15"/>
    <row r="4419" customFormat="1" ht="13" x14ac:dyDescent="0.15"/>
    <row r="4420" customFormat="1" ht="13" x14ac:dyDescent="0.15"/>
    <row r="4421" customFormat="1" ht="13" x14ac:dyDescent="0.15"/>
    <row r="4422" customFormat="1" ht="13" x14ac:dyDescent="0.15"/>
    <row r="4423" customFormat="1" ht="13" x14ac:dyDescent="0.15"/>
    <row r="4424" customFormat="1" ht="13" x14ac:dyDescent="0.15"/>
    <row r="4425" customFormat="1" ht="13" x14ac:dyDescent="0.15"/>
    <row r="4426" customFormat="1" ht="13" x14ac:dyDescent="0.15"/>
    <row r="4427" customFormat="1" ht="13" x14ac:dyDescent="0.15"/>
    <row r="4428" customFormat="1" ht="13" x14ac:dyDescent="0.15"/>
    <row r="4429" customFormat="1" ht="13" x14ac:dyDescent="0.15"/>
    <row r="4430" customFormat="1" ht="13" x14ac:dyDescent="0.15"/>
    <row r="4431" customFormat="1" ht="13" x14ac:dyDescent="0.15"/>
    <row r="4432" customFormat="1" ht="13" x14ac:dyDescent="0.15"/>
    <row r="4433" customFormat="1" ht="13" x14ac:dyDescent="0.15"/>
    <row r="4434" customFormat="1" ht="13" x14ac:dyDescent="0.15"/>
    <row r="4435" customFormat="1" ht="13" x14ac:dyDescent="0.15"/>
    <row r="4436" customFormat="1" ht="13" x14ac:dyDescent="0.15"/>
    <row r="4437" customFormat="1" ht="13" x14ac:dyDescent="0.15"/>
    <row r="4438" customFormat="1" ht="13" x14ac:dyDescent="0.15"/>
    <row r="4439" customFormat="1" ht="13" x14ac:dyDescent="0.15"/>
    <row r="4440" customFormat="1" ht="13" x14ac:dyDescent="0.15"/>
    <row r="4441" customFormat="1" ht="13" x14ac:dyDescent="0.15"/>
    <row r="4442" customFormat="1" ht="13" x14ac:dyDescent="0.15"/>
    <row r="4443" customFormat="1" ht="13" x14ac:dyDescent="0.15"/>
    <row r="4444" customFormat="1" ht="13" x14ac:dyDescent="0.15"/>
    <row r="4445" customFormat="1" ht="13" x14ac:dyDescent="0.15"/>
    <row r="4446" customFormat="1" ht="13" x14ac:dyDescent="0.15"/>
    <row r="4447" customFormat="1" ht="13" x14ac:dyDescent="0.15"/>
    <row r="4448" customFormat="1" ht="13" x14ac:dyDescent="0.15"/>
    <row r="4449" customFormat="1" ht="13" x14ac:dyDescent="0.15"/>
    <row r="4450" customFormat="1" ht="13" x14ac:dyDescent="0.15"/>
    <row r="4451" customFormat="1" ht="13" x14ac:dyDescent="0.15"/>
    <row r="4452" customFormat="1" ht="13" x14ac:dyDescent="0.15"/>
    <row r="4453" customFormat="1" ht="13" x14ac:dyDescent="0.15"/>
    <row r="4454" customFormat="1" ht="13" x14ac:dyDescent="0.15"/>
    <row r="4455" customFormat="1" ht="13" x14ac:dyDescent="0.15"/>
    <row r="4456" customFormat="1" ht="13" x14ac:dyDescent="0.15"/>
    <row r="4457" customFormat="1" ht="13" x14ac:dyDescent="0.15"/>
    <row r="4458" customFormat="1" ht="13" x14ac:dyDescent="0.15"/>
    <row r="4459" customFormat="1" ht="13" x14ac:dyDescent="0.15"/>
    <row r="4460" customFormat="1" ht="13" x14ac:dyDescent="0.15"/>
    <row r="4461" customFormat="1" ht="13" x14ac:dyDescent="0.15"/>
    <row r="4462" customFormat="1" ht="13" x14ac:dyDescent="0.15"/>
    <row r="4463" customFormat="1" ht="13" x14ac:dyDescent="0.15"/>
    <row r="4464" customFormat="1" ht="13" x14ac:dyDescent="0.15"/>
    <row r="4465" customFormat="1" ht="13" x14ac:dyDescent="0.15"/>
    <row r="4466" customFormat="1" ht="13" x14ac:dyDescent="0.15"/>
    <row r="4467" customFormat="1" ht="13" x14ac:dyDescent="0.15"/>
    <row r="4468" customFormat="1" ht="13" x14ac:dyDescent="0.15"/>
    <row r="4469" customFormat="1" ht="13" x14ac:dyDescent="0.15"/>
    <row r="4470" customFormat="1" ht="13" x14ac:dyDescent="0.15"/>
    <row r="4471" customFormat="1" ht="13" x14ac:dyDescent="0.15"/>
    <row r="4472" customFormat="1" ht="13" x14ac:dyDescent="0.15"/>
    <row r="4473" customFormat="1" ht="13" x14ac:dyDescent="0.15"/>
    <row r="4474" customFormat="1" ht="13" x14ac:dyDescent="0.15"/>
    <row r="4475" customFormat="1" ht="13" x14ac:dyDescent="0.15"/>
    <row r="4476" customFormat="1" ht="13" x14ac:dyDescent="0.15"/>
    <row r="4477" customFormat="1" ht="13" x14ac:dyDescent="0.15"/>
    <row r="4478" customFormat="1" ht="13" x14ac:dyDescent="0.15"/>
    <row r="4479" customFormat="1" ht="13" x14ac:dyDescent="0.15"/>
    <row r="4480" customFormat="1" ht="13" x14ac:dyDescent="0.15"/>
    <row r="4481" customFormat="1" ht="13" x14ac:dyDescent="0.15"/>
    <row r="4482" customFormat="1" ht="13" x14ac:dyDescent="0.15"/>
    <row r="4483" customFormat="1" ht="13" x14ac:dyDescent="0.15"/>
    <row r="4484" customFormat="1" ht="13" x14ac:dyDescent="0.15"/>
    <row r="4485" customFormat="1" ht="13" x14ac:dyDescent="0.15"/>
    <row r="4486" customFormat="1" ht="13" x14ac:dyDescent="0.15"/>
    <row r="4487" customFormat="1" ht="13" x14ac:dyDescent="0.15"/>
    <row r="4488" customFormat="1" ht="13" x14ac:dyDescent="0.15"/>
    <row r="4489" customFormat="1" ht="13" x14ac:dyDescent="0.15"/>
    <row r="4490" customFormat="1" ht="13" x14ac:dyDescent="0.15"/>
    <row r="4491" customFormat="1" ht="13" x14ac:dyDescent="0.15"/>
    <row r="4492" customFormat="1" ht="13" x14ac:dyDescent="0.15"/>
    <row r="4493" customFormat="1" ht="13" x14ac:dyDescent="0.15"/>
    <row r="4494" customFormat="1" ht="13" x14ac:dyDescent="0.15"/>
    <row r="4495" customFormat="1" ht="13" x14ac:dyDescent="0.15"/>
    <row r="4496" customFormat="1" ht="13" x14ac:dyDescent="0.15"/>
    <row r="4497" customFormat="1" ht="13" x14ac:dyDescent="0.15"/>
    <row r="4498" customFormat="1" ht="13" x14ac:dyDescent="0.15"/>
    <row r="4499" customFormat="1" ht="13" x14ac:dyDescent="0.15"/>
    <row r="4500" customFormat="1" ht="13" x14ac:dyDescent="0.15"/>
    <row r="4501" customFormat="1" ht="13" x14ac:dyDescent="0.15"/>
    <row r="4502" customFormat="1" ht="13" x14ac:dyDescent="0.15"/>
    <row r="4503" customFormat="1" ht="13" x14ac:dyDescent="0.15"/>
    <row r="4504" customFormat="1" ht="13" x14ac:dyDescent="0.15"/>
    <row r="4505" customFormat="1" ht="13" x14ac:dyDescent="0.15"/>
    <row r="4506" customFormat="1" ht="13" x14ac:dyDescent="0.15"/>
    <row r="4507" customFormat="1" ht="13" x14ac:dyDescent="0.15"/>
    <row r="4508" customFormat="1" ht="13" x14ac:dyDescent="0.15"/>
    <row r="4509" customFormat="1" ht="13" x14ac:dyDescent="0.15"/>
    <row r="4510" customFormat="1" ht="13" x14ac:dyDescent="0.15"/>
    <row r="4511" customFormat="1" ht="13" x14ac:dyDescent="0.15"/>
    <row r="4512" customFormat="1" ht="13" x14ac:dyDescent="0.15"/>
    <row r="4513" customFormat="1" ht="13" x14ac:dyDescent="0.15"/>
    <row r="4514" customFormat="1" ht="13" x14ac:dyDescent="0.15"/>
    <row r="4515" customFormat="1" ht="13" x14ac:dyDescent="0.15"/>
    <row r="4516" customFormat="1" ht="13" x14ac:dyDescent="0.15"/>
    <row r="4517" customFormat="1" ht="13" x14ac:dyDescent="0.15"/>
    <row r="4518" customFormat="1" ht="13" x14ac:dyDescent="0.15"/>
    <row r="4519" customFormat="1" ht="13" x14ac:dyDescent="0.15"/>
    <row r="4520" customFormat="1" ht="13" x14ac:dyDescent="0.15"/>
    <row r="4521" customFormat="1" ht="13" x14ac:dyDescent="0.15"/>
    <row r="4522" customFormat="1" ht="13" x14ac:dyDescent="0.15"/>
    <row r="4523" customFormat="1" ht="13" x14ac:dyDescent="0.15"/>
    <row r="4524" customFormat="1" ht="13" x14ac:dyDescent="0.15"/>
    <row r="4525" customFormat="1" ht="13" x14ac:dyDescent="0.15"/>
    <row r="4526" customFormat="1" ht="13" x14ac:dyDescent="0.15"/>
    <row r="4527" customFormat="1" ht="13" x14ac:dyDescent="0.15"/>
    <row r="4528" customFormat="1" ht="13" x14ac:dyDescent="0.15"/>
    <row r="4529" customFormat="1" ht="13" x14ac:dyDescent="0.15"/>
    <row r="4530" customFormat="1" ht="13" x14ac:dyDescent="0.15"/>
    <row r="4531" customFormat="1" ht="13" x14ac:dyDescent="0.15"/>
    <row r="4532" customFormat="1" ht="13" x14ac:dyDescent="0.15"/>
    <row r="4533" customFormat="1" ht="13" x14ac:dyDescent="0.15"/>
    <row r="4534" customFormat="1" ht="13" x14ac:dyDescent="0.15"/>
    <row r="4535" customFormat="1" ht="13" x14ac:dyDescent="0.15"/>
    <row r="4536" customFormat="1" ht="13" x14ac:dyDescent="0.15"/>
    <row r="4537" customFormat="1" ht="13" x14ac:dyDescent="0.15"/>
    <row r="4538" customFormat="1" ht="13" x14ac:dyDescent="0.15"/>
    <row r="4539" customFormat="1" ht="13" x14ac:dyDescent="0.15"/>
    <row r="4540" customFormat="1" ht="13" x14ac:dyDescent="0.15"/>
    <row r="4541" customFormat="1" ht="13" x14ac:dyDescent="0.15"/>
    <row r="4542" customFormat="1" ht="13" x14ac:dyDescent="0.15"/>
    <row r="4543" customFormat="1" ht="13" x14ac:dyDescent="0.15"/>
    <row r="4544" customFormat="1" ht="13" x14ac:dyDescent="0.15"/>
    <row r="4545" customFormat="1" ht="13" x14ac:dyDescent="0.15"/>
    <row r="4546" customFormat="1" ht="13" x14ac:dyDescent="0.15"/>
    <row r="4547" customFormat="1" ht="13" x14ac:dyDescent="0.15"/>
    <row r="4548" customFormat="1" ht="13" x14ac:dyDescent="0.15"/>
    <row r="4549" customFormat="1" ht="13" x14ac:dyDescent="0.15"/>
    <row r="4550" customFormat="1" ht="13" x14ac:dyDescent="0.15"/>
    <row r="4551" customFormat="1" ht="13" x14ac:dyDescent="0.15"/>
    <row r="4552" customFormat="1" ht="13" x14ac:dyDescent="0.15"/>
    <row r="4553" customFormat="1" ht="13" x14ac:dyDescent="0.15"/>
    <row r="4554" customFormat="1" ht="13" x14ac:dyDescent="0.15"/>
    <row r="4555" customFormat="1" ht="13" x14ac:dyDescent="0.15"/>
    <row r="4556" customFormat="1" ht="13" x14ac:dyDescent="0.15"/>
    <row r="4557" customFormat="1" ht="13" x14ac:dyDescent="0.15"/>
    <row r="4558" customFormat="1" ht="13" x14ac:dyDescent="0.15"/>
    <row r="4559" customFormat="1" ht="13" x14ac:dyDescent="0.15"/>
    <row r="4560" customFormat="1" ht="13" x14ac:dyDescent="0.15"/>
    <row r="4561" customFormat="1" ht="13" x14ac:dyDescent="0.15"/>
    <row r="4562" customFormat="1" ht="13" x14ac:dyDescent="0.15"/>
    <row r="4563" customFormat="1" ht="13" x14ac:dyDescent="0.15"/>
    <row r="4564" customFormat="1" ht="13" x14ac:dyDescent="0.15"/>
    <row r="4565" customFormat="1" ht="13" x14ac:dyDescent="0.15"/>
    <row r="4566" customFormat="1" ht="13" x14ac:dyDescent="0.15"/>
    <row r="4567" customFormat="1" ht="13" x14ac:dyDescent="0.15"/>
    <row r="4568" customFormat="1" ht="13" x14ac:dyDescent="0.15"/>
    <row r="4569" customFormat="1" ht="13" x14ac:dyDescent="0.15"/>
    <row r="4570" customFormat="1" ht="13" x14ac:dyDescent="0.15"/>
    <row r="4571" customFormat="1" ht="13" x14ac:dyDescent="0.15"/>
    <row r="4572" customFormat="1" ht="13" x14ac:dyDescent="0.15"/>
    <row r="4573" customFormat="1" ht="13" x14ac:dyDescent="0.15"/>
    <row r="4574" customFormat="1" ht="13" x14ac:dyDescent="0.15"/>
    <row r="4575" customFormat="1" ht="13" x14ac:dyDescent="0.15"/>
    <row r="4576" customFormat="1" ht="13" x14ac:dyDescent="0.15"/>
    <row r="4577" customFormat="1" ht="13" x14ac:dyDescent="0.15"/>
    <row r="4578" customFormat="1" ht="13" x14ac:dyDescent="0.15"/>
    <row r="4579" customFormat="1" ht="13" x14ac:dyDescent="0.15"/>
    <row r="4580" customFormat="1" ht="13" x14ac:dyDescent="0.15"/>
    <row r="4581" customFormat="1" ht="13" x14ac:dyDescent="0.15"/>
    <row r="4582" customFormat="1" ht="13" x14ac:dyDescent="0.15"/>
    <row r="4583" customFormat="1" ht="13" x14ac:dyDescent="0.15"/>
    <row r="4584" customFormat="1" ht="13" x14ac:dyDescent="0.15"/>
    <row r="4585" customFormat="1" ht="13" x14ac:dyDescent="0.15"/>
    <row r="4586" customFormat="1" ht="13" x14ac:dyDescent="0.15"/>
    <row r="4587" customFormat="1" ht="13" x14ac:dyDescent="0.15"/>
    <row r="4588" customFormat="1" ht="13" x14ac:dyDescent="0.15"/>
    <row r="4589" customFormat="1" ht="13" x14ac:dyDescent="0.15"/>
    <row r="4590" customFormat="1" ht="13" x14ac:dyDescent="0.15"/>
    <row r="4591" customFormat="1" ht="13" x14ac:dyDescent="0.15"/>
    <row r="4592" customFormat="1" ht="13" x14ac:dyDescent="0.15"/>
    <row r="4593" customFormat="1" ht="13" x14ac:dyDescent="0.15"/>
    <row r="4594" customFormat="1" ht="13" x14ac:dyDescent="0.15"/>
    <row r="4595" customFormat="1" ht="13" x14ac:dyDescent="0.15"/>
    <row r="4596" customFormat="1" ht="13" x14ac:dyDescent="0.15"/>
    <row r="4597" customFormat="1" ht="13" x14ac:dyDescent="0.15"/>
    <row r="4598" customFormat="1" ht="13" x14ac:dyDescent="0.15"/>
    <row r="4599" customFormat="1" ht="13" x14ac:dyDescent="0.15"/>
    <row r="4600" customFormat="1" ht="13" x14ac:dyDescent="0.15"/>
    <row r="4601" customFormat="1" ht="13" x14ac:dyDescent="0.15"/>
    <row r="4602" customFormat="1" ht="13" x14ac:dyDescent="0.15"/>
    <row r="4603" customFormat="1" ht="13" x14ac:dyDescent="0.15"/>
    <row r="4604" customFormat="1" ht="13" x14ac:dyDescent="0.15"/>
    <row r="4605" customFormat="1" ht="13" x14ac:dyDescent="0.15"/>
    <row r="4606" customFormat="1" ht="13" x14ac:dyDescent="0.15"/>
    <row r="4607" customFormat="1" ht="13" x14ac:dyDescent="0.15"/>
    <row r="4608" customFormat="1" ht="13" x14ac:dyDescent="0.15"/>
    <row r="4609" customFormat="1" ht="13" x14ac:dyDescent="0.15"/>
    <row r="4610" customFormat="1" ht="13" x14ac:dyDescent="0.15"/>
    <row r="4611" customFormat="1" ht="13" x14ac:dyDescent="0.15"/>
    <row r="4612" customFormat="1" ht="13" x14ac:dyDescent="0.15"/>
    <row r="4613" customFormat="1" ht="13" x14ac:dyDescent="0.15"/>
    <row r="4614" customFormat="1" ht="13" x14ac:dyDescent="0.15"/>
    <row r="4615" customFormat="1" ht="13" x14ac:dyDescent="0.15"/>
    <row r="4616" customFormat="1" ht="13" x14ac:dyDescent="0.15"/>
    <row r="4617" customFormat="1" ht="13" x14ac:dyDescent="0.15"/>
    <row r="4618" customFormat="1" ht="13" x14ac:dyDescent="0.15"/>
    <row r="4619" customFormat="1" ht="13" x14ac:dyDescent="0.15"/>
    <row r="4620" customFormat="1" ht="13" x14ac:dyDescent="0.15"/>
    <row r="4621" customFormat="1" ht="13" x14ac:dyDescent="0.15"/>
    <row r="4622" customFormat="1" ht="13" x14ac:dyDescent="0.15"/>
    <row r="4623" customFormat="1" ht="13" x14ac:dyDescent="0.15"/>
    <row r="4624" customFormat="1" ht="13" x14ac:dyDescent="0.15"/>
    <row r="4625" customFormat="1" ht="13" x14ac:dyDescent="0.15"/>
    <row r="4626" customFormat="1" ht="13" x14ac:dyDescent="0.15"/>
    <row r="4627" customFormat="1" ht="13" x14ac:dyDescent="0.15"/>
    <row r="4628" customFormat="1" ht="13" x14ac:dyDescent="0.15"/>
    <row r="4629" customFormat="1" ht="13" x14ac:dyDescent="0.15"/>
    <row r="4630" customFormat="1" ht="13" x14ac:dyDescent="0.15"/>
    <row r="4631" customFormat="1" ht="13" x14ac:dyDescent="0.15"/>
    <row r="4632" customFormat="1" ht="13" x14ac:dyDescent="0.15"/>
    <row r="4633" customFormat="1" ht="13" x14ac:dyDescent="0.15"/>
    <row r="4634" customFormat="1" ht="13" x14ac:dyDescent="0.15"/>
    <row r="4635" customFormat="1" ht="13" x14ac:dyDescent="0.15"/>
    <row r="4636" customFormat="1" ht="13" x14ac:dyDescent="0.15"/>
    <row r="4637" customFormat="1" ht="13" x14ac:dyDescent="0.15"/>
    <row r="4638" customFormat="1" ht="13" x14ac:dyDescent="0.15"/>
    <row r="4639" customFormat="1" ht="13" x14ac:dyDescent="0.15"/>
    <row r="4640" customFormat="1" ht="13" x14ac:dyDescent="0.15"/>
    <row r="4641" customFormat="1" ht="13" x14ac:dyDescent="0.15"/>
    <row r="4642" customFormat="1" ht="13" x14ac:dyDescent="0.15"/>
    <row r="4643" customFormat="1" ht="13" x14ac:dyDescent="0.15"/>
    <row r="4644" customFormat="1" ht="13" x14ac:dyDescent="0.15"/>
    <row r="4645" customFormat="1" ht="13" x14ac:dyDescent="0.15"/>
    <row r="4646" customFormat="1" ht="13" x14ac:dyDescent="0.15"/>
    <row r="4647" customFormat="1" ht="13" x14ac:dyDescent="0.15"/>
    <row r="4648" customFormat="1" ht="13" x14ac:dyDescent="0.15"/>
    <row r="4649" customFormat="1" ht="13" x14ac:dyDescent="0.15"/>
    <row r="4650" customFormat="1" ht="13" x14ac:dyDescent="0.15"/>
    <row r="4651" customFormat="1" ht="13" x14ac:dyDescent="0.15"/>
    <row r="4652" customFormat="1" ht="13" x14ac:dyDescent="0.15"/>
    <row r="4653" customFormat="1" ht="13" x14ac:dyDescent="0.15"/>
    <row r="4654" customFormat="1" ht="13" x14ac:dyDescent="0.15"/>
    <row r="4655" customFormat="1" ht="13" x14ac:dyDescent="0.15"/>
    <row r="4656" customFormat="1" ht="13" x14ac:dyDescent="0.15"/>
    <row r="4657" customFormat="1" ht="13" x14ac:dyDescent="0.15"/>
    <row r="4658" customFormat="1" ht="13" x14ac:dyDescent="0.15"/>
    <row r="4659" customFormat="1" ht="13" x14ac:dyDescent="0.15"/>
    <row r="4660" customFormat="1" ht="13" x14ac:dyDescent="0.15"/>
    <row r="4661" customFormat="1" ht="13" x14ac:dyDescent="0.15"/>
    <row r="4662" customFormat="1" ht="13" x14ac:dyDescent="0.15"/>
    <row r="4663" customFormat="1" ht="13" x14ac:dyDescent="0.15"/>
    <row r="4664" customFormat="1" ht="13" x14ac:dyDescent="0.15"/>
    <row r="4665" customFormat="1" ht="13" x14ac:dyDescent="0.15"/>
    <row r="4666" customFormat="1" ht="13" x14ac:dyDescent="0.15"/>
    <row r="4667" customFormat="1" ht="13" x14ac:dyDescent="0.15"/>
    <row r="4668" customFormat="1" ht="13" x14ac:dyDescent="0.15"/>
    <row r="4669" customFormat="1" ht="13" x14ac:dyDescent="0.15"/>
    <row r="4670" customFormat="1" ht="13" x14ac:dyDescent="0.15"/>
    <row r="4671" customFormat="1" ht="13" x14ac:dyDescent="0.15"/>
    <row r="4672" customFormat="1" ht="13" x14ac:dyDescent="0.15"/>
    <row r="4673" customFormat="1" ht="13" x14ac:dyDescent="0.15"/>
    <row r="4674" customFormat="1" ht="13" x14ac:dyDescent="0.15"/>
    <row r="4675" customFormat="1" ht="13" x14ac:dyDescent="0.15"/>
    <row r="4676" customFormat="1" ht="13" x14ac:dyDescent="0.15"/>
    <row r="4677" customFormat="1" ht="13" x14ac:dyDescent="0.15"/>
    <row r="4678" customFormat="1" ht="13" x14ac:dyDescent="0.15"/>
    <row r="4679" customFormat="1" ht="13" x14ac:dyDescent="0.15"/>
    <row r="4680" customFormat="1" ht="13" x14ac:dyDescent="0.15"/>
    <row r="4681" customFormat="1" ht="13" x14ac:dyDescent="0.15"/>
    <row r="4682" customFormat="1" ht="13" x14ac:dyDescent="0.15"/>
    <row r="4683" customFormat="1" ht="13" x14ac:dyDescent="0.15"/>
    <row r="4684" customFormat="1" ht="13" x14ac:dyDescent="0.15"/>
    <row r="4685" customFormat="1" ht="13" x14ac:dyDescent="0.15"/>
    <row r="4686" customFormat="1" ht="13" x14ac:dyDescent="0.15"/>
    <row r="4687" customFormat="1" ht="13" x14ac:dyDescent="0.15"/>
    <row r="4688" customFormat="1" ht="13" x14ac:dyDescent="0.15"/>
    <row r="4689" customFormat="1" ht="13" x14ac:dyDescent="0.15"/>
    <row r="4690" customFormat="1" ht="13" x14ac:dyDescent="0.15"/>
    <row r="4691" customFormat="1" ht="13" x14ac:dyDescent="0.15"/>
    <row r="4692" customFormat="1" ht="13" x14ac:dyDescent="0.15"/>
    <row r="4693" customFormat="1" ht="13" x14ac:dyDescent="0.15"/>
    <row r="4694" customFormat="1" ht="13" x14ac:dyDescent="0.15"/>
    <row r="4695" customFormat="1" ht="13" x14ac:dyDescent="0.15"/>
    <row r="4696" customFormat="1" ht="13" x14ac:dyDescent="0.15"/>
    <row r="4697" customFormat="1" ht="13" x14ac:dyDescent="0.15"/>
    <row r="4698" customFormat="1" ht="13" x14ac:dyDescent="0.15"/>
    <row r="4699" customFormat="1" ht="13" x14ac:dyDescent="0.15"/>
    <row r="4700" customFormat="1" ht="13" x14ac:dyDescent="0.15"/>
    <row r="4701" customFormat="1" ht="13" x14ac:dyDescent="0.15"/>
    <row r="4702" customFormat="1" ht="13" x14ac:dyDescent="0.15"/>
    <row r="4703" customFormat="1" ht="13" x14ac:dyDescent="0.15"/>
    <row r="4704" customFormat="1" ht="13" x14ac:dyDescent="0.15"/>
    <row r="4705" customFormat="1" ht="13" x14ac:dyDescent="0.15"/>
    <row r="4706" customFormat="1" ht="13" x14ac:dyDescent="0.15"/>
    <row r="4707" customFormat="1" ht="13" x14ac:dyDescent="0.15"/>
    <row r="4708" customFormat="1" ht="13" x14ac:dyDescent="0.15"/>
    <row r="4709" customFormat="1" ht="13" x14ac:dyDescent="0.15"/>
    <row r="4710" customFormat="1" ht="13" x14ac:dyDescent="0.15"/>
    <row r="4711" customFormat="1" ht="13" x14ac:dyDescent="0.15"/>
    <row r="4712" customFormat="1" ht="13" x14ac:dyDescent="0.15"/>
    <row r="4713" customFormat="1" ht="13" x14ac:dyDescent="0.15"/>
    <row r="4714" customFormat="1" ht="13" x14ac:dyDescent="0.15"/>
    <row r="4715" customFormat="1" ht="13" x14ac:dyDescent="0.15"/>
    <row r="4716" customFormat="1" ht="13" x14ac:dyDescent="0.15"/>
    <row r="4717" customFormat="1" ht="13" x14ac:dyDescent="0.15"/>
    <row r="4718" customFormat="1" ht="13" x14ac:dyDescent="0.15"/>
    <row r="4719" customFormat="1" ht="13" x14ac:dyDescent="0.15"/>
    <row r="4720" customFormat="1" ht="13" x14ac:dyDescent="0.15"/>
    <row r="4721" customFormat="1" ht="13" x14ac:dyDescent="0.15"/>
    <row r="4722" customFormat="1" ht="13" x14ac:dyDescent="0.15"/>
    <row r="4723" customFormat="1" ht="13" x14ac:dyDescent="0.15"/>
    <row r="4724" customFormat="1" ht="13" x14ac:dyDescent="0.15"/>
    <row r="4725" customFormat="1" ht="13" x14ac:dyDescent="0.15"/>
    <row r="4726" customFormat="1" ht="13" x14ac:dyDescent="0.15"/>
    <row r="4727" customFormat="1" ht="13" x14ac:dyDescent="0.15"/>
    <row r="4728" customFormat="1" ht="13" x14ac:dyDescent="0.15"/>
    <row r="4729" customFormat="1" ht="13" x14ac:dyDescent="0.15"/>
    <row r="4730" customFormat="1" ht="13" x14ac:dyDescent="0.15"/>
    <row r="4731" customFormat="1" ht="13" x14ac:dyDescent="0.15"/>
    <row r="4732" customFormat="1" ht="13" x14ac:dyDescent="0.15"/>
    <row r="4733" customFormat="1" ht="13" x14ac:dyDescent="0.15"/>
    <row r="4734" customFormat="1" ht="13" x14ac:dyDescent="0.15"/>
    <row r="4735" customFormat="1" ht="13" x14ac:dyDescent="0.15"/>
    <row r="4736" customFormat="1" ht="13" x14ac:dyDescent="0.15"/>
    <row r="4737" customFormat="1" ht="13" x14ac:dyDescent="0.15"/>
    <row r="4738" customFormat="1" ht="13" x14ac:dyDescent="0.15"/>
    <row r="4739" customFormat="1" ht="13" x14ac:dyDescent="0.15"/>
    <row r="4740" customFormat="1" ht="13" x14ac:dyDescent="0.15"/>
    <row r="4741" customFormat="1" ht="13" x14ac:dyDescent="0.15"/>
    <row r="4742" customFormat="1" ht="13" x14ac:dyDescent="0.15"/>
    <row r="4743" customFormat="1" ht="13" x14ac:dyDescent="0.15"/>
    <row r="4744" customFormat="1" ht="13" x14ac:dyDescent="0.15"/>
    <row r="4745" customFormat="1" ht="13" x14ac:dyDescent="0.15"/>
    <row r="4746" customFormat="1" ht="13" x14ac:dyDescent="0.15"/>
    <row r="4747" customFormat="1" ht="13" x14ac:dyDescent="0.15"/>
    <row r="4748" customFormat="1" ht="13" x14ac:dyDescent="0.15"/>
    <row r="4749" customFormat="1" ht="13" x14ac:dyDescent="0.15"/>
    <row r="4750" customFormat="1" ht="13" x14ac:dyDescent="0.15"/>
    <row r="4751" customFormat="1" ht="13" x14ac:dyDescent="0.15"/>
    <row r="4752" customFormat="1" ht="13" x14ac:dyDescent="0.15"/>
    <row r="4753" customFormat="1" ht="13" x14ac:dyDescent="0.15"/>
    <row r="4754" customFormat="1" ht="13" x14ac:dyDescent="0.15"/>
    <row r="4755" customFormat="1" ht="13" x14ac:dyDescent="0.15"/>
    <row r="4756" customFormat="1" ht="13" x14ac:dyDescent="0.15"/>
    <row r="4757" customFormat="1" ht="13" x14ac:dyDescent="0.15"/>
    <row r="4758" customFormat="1" ht="13" x14ac:dyDescent="0.15"/>
    <row r="4759" customFormat="1" ht="13" x14ac:dyDescent="0.15"/>
    <row r="4760" customFormat="1" ht="13" x14ac:dyDescent="0.15"/>
    <row r="4761" customFormat="1" ht="13" x14ac:dyDescent="0.15"/>
    <row r="4762" customFormat="1" ht="13" x14ac:dyDescent="0.15"/>
    <row r="4763" customFormat="1" ht="13" x14ac:dyDescent="0.15"/>
    <row r="4764" customFormat="1" ht="13" x14ac:dyDescent="0.15"/>
    <row r="4765" customFormat="1" ht="13" x14ac:dyDescent="0.15"/>
    <row r="4766" customFormat="1" ht="13" x14ac:dyDescent="0.15"/>
    <row r="4767" customFormat="1" ht="13" x14ac:dyDescent="0.15"/>
    <row r="4768" customFormat="1" ht="13" x14ac:dyDescent="0.15"/>
    <row r="4769" customFormat="1" ht="13" x14ac:dyDescent="0.15"/>
    <row r="4770" customFormat="1" ht="13" x14ac:dyDescent="0.15"/>
    <row r="4771" customFormat="1" ht="13" x14ac:dyDescent="0.15"/>
    <row r="4772" customFormat="1" ht="13" x14ac:dyDescent="0.15"/>
    <row r="4773" customFormat="1" ht="13" x14ac:dyDescent="0.15"/>
    <row r="4774" customFormat="1" ht="13" x14ac:dyDescent="0.15"/>
    <row r="4775" customFormat="1" ht="13" x14ac:dyDescent="0.15"/>
    <row r="4776" customFormat="1" ht="13" x14ac:dyDescent="0.15"/>
    <row r="4777" customFormat="1" ht="13" x14ac:dyDescent="0.15"/>
    <row r="4778" customFormat="1" ht="13" x14ac:dyDescent="0.15"/>
    <row r="4779" customFormat="1" ht="13" x14ac:dyDescent="0.15"/>
    <row r="4780" customFormat="1" ht="13" x14ac:dyDescent="0.15"/>
    <row r="4781" customFormat="1" ht="13" x14ac:dyDescent="0.15"/>
    <row r="4782" customFormat="1" ht="13" x14ac:dyDescent="0.15"/>
    <row r="4783" customFormat="1" ht="13" x14ac:dyDescent="0.15"/>
    <row r="4784" customFormat="1" ht="13" x14ac:dyDescent="0.15"/>
    <row r="4785" customFormat="1" ht="13" x14ac:dyDescent="0.15"/>
    <row r="4786" customFormat="1" ht="13" x14ac:dyDescent="0.15"/>
    <row r="4787" customFormat="1" ht="13" x14ac:dyDescent="0.15"/>
    <row r="4788" customFormat="1" ht="13" x14ac:dyDescent="0.15"/>
    <row r="4789" customFormat="1" ht="13" x14ac:dyDescent="0.15"/>
    <row r="4790" customFormat="1" ht="13" x14ac:dyDescent="0.15"/>
    <row r="4791" customFormat="1" ht="13" x14ac:dyDescent="0.15"/>
    <row r="4792" customFormat="1" ht="13" x14ac:dyDescent="0.15"/>
    <row r="4793" customFormat="1" ht="13" x14ac:dyDescent="0.15"/>
    <row r="4794" customFormat="1" ht="13" x14ac:dyDescent="0.15"/>
    <row r="4795" customFormat="1" ht="13" x14ac:dyDescent="0.15"/>
    <row r="4796" customFormat="1" ht="13" x14ac:dyDescent="0.15"/>
    <row r="4797" customFormat="1" ht="13" x14ac:dyDescent="0.15"/>
    <row r="4798" customFormat="1" ht="13" x14ac:dyDescent="0.15"/>
    <row r="4799" customFormat="1" ht="13" x14ac:dyDescent="0.15"/>
    <row r="4800" customFormat="1" ht="13" x14ac:dyDescent="0.15"/>
    <row r="4801" customFormat="1" ht="13" x14ac:dyDescent="0.15"/>
    <row r="4802" customFormat="1" ht="13" x14ac:dyDescent="0.15"/>
    <row r="4803" customFormat="1" ht="13" x14ac:dyDescent="0.15"/>
    <row r="4804" customFormat="1" ht="13" x14ac:dyDescent="0.15"/>
    <row r="4805" customFormat="1" ht="13" x14ac:dyDescent="0.15"/>
    <row r="4806" customFormat="1" ht="13" x14ac:dyDescent="0.15"/>
    <row r="4807" customFormat="1" ht="13" x14ac:dyDescent="0.15"/>
    <row r="4808" customFormat="1" ht="13" x14ac:dyDescent="0.15"/>
    <row r="4809" customFormat="1" ht="13" x14ac:dyDescent="0.15"/>
    <row r="4810" customFormat="1" ht="13" x14ac:dyDescent="0.15"/>
    <row r="4811" customFormat="1" ht="13" x14ac:dyDescent="0.15"/>
    <row r="4812" customFormat="1" ht="13" x14ac:dyDescent="0.15"/>
    <row r="4813" customFormat="1" ht="13" x14ac:dyDescent="0.15"/>
    <row r="4814" customFormat="1" ht="13" x14ac:dyDescent="0.15"/>
    <row r="4815" customFormat="1" ht="13" x14ac:dyDescent="0.15"/>
    <row r="4816" customFormat="1" ht="13" x14ac:dyDescent="0.15"/>
    <row r="4817" customFormat="1" ht="13" x14ac:dyDescent="0.15"/>
    <row r="4818" customFormat="1" ht="13" x14ac:dyDescent="0.15"/>
    <row r="4819" customFormat="1" ht="13" x14ac:dyDescent="0.15"/>
    <row r="4820" customFormat="1" ht="13" x14ac:dyDescent="0.15"/>
    <row r="4821" customFormat="1" ht="13" x14ac:dyDescent="0.15"/>
    <row r="4822" customFormat="1" ht="13" x14ac:dyDescent="0.15"/>
    <row r="4823" customFormat="1" ht="13" x14ac:dyDescent="0.15"/>
    <row r="4824" customFormat="1" ht="13" x14ac:dyDescent="0.15"/>
    <row r="4825" customFormat="1" ht="13" x14ac:dyDescent="0.15"/>
    <row r="4826" customFormat="1" ht="13" x14ac:dyDescent="0.15"/>
    <row r="4827" customFormat="1" ht="13" x14ac:dyDescent="0.15"/>
    <row r="4828" customFormat="1" ht="13" x14ac:dyDescent="0.15"/>
    <row r="4829" customFormat="1" ht="13" x14ac:dyDescent="0.15"/>
    <row r="4830" customFormat="1" ht="13" x14ac:dyDescent="0.15"/>
    <row r="4831" customFormat="1" ht="13" x14ac:dyDescent="0.15"/>
    <row r="4832" customFormat="1" ht="13" x14ac:dyDescent="0.15"/>
    <row r="4833" customFormat="1" ht="13" x14ac:dyDescent="0.15"/>
    <row r="4834" customFormat="1" ht="13" x14ac:dyDescent="0.15"/>
    <row r="4835" customFormat="1" ht="13" x14ac:dyDescent="0.15"/>
    <row r="4836" customFormat="1" ht="13" x14ac:dyDescent="0.15"/>
    <row r="4837" customFormat="1" ht="13" x14ac:dyDescent="0.15"/>
    <row r="4838" customFormat="1" ht="13" x14ac:dyDescent="0.15"/>
    <row r="4839" customFormat="1" ht="13" x14ac:dyDescent="0.15"/>
    <row r="4840" customFormat="1" ht="13" x14ac:dyDescent="0.15"/>
    <row r="4841" customFormat="1" ht="13" x14ac:dyDescent="0.15"/>
    <row r="4842" customFormat="1" ht="13" x14ac:dyDescent="0.15"/>
    <row r="4843" customFormat="1" ht="13" x14ac:dyDescent="0.15"/>
    <row r="4844" customFormat="1" ht="13" x14ac:dyDescent="0.15"/>
    <row r="4845" customFormat="1" ht="13" x14ac:dyDescent="0.15"/>
    <row r="4846" customFormat="1" ht="13" x14ac:dyDescent="0.15"/>
    <row r="4847" customFormat="1" ht="13" x14ac:dyDescent="0.15"/>
    <row r="4848" customFormat="1" ht="13" x14ac:dyDescent="0.15"/>
    <row r="4849" customFormat="1" ht="13" x14ac:dyDescent="0.15"/>
    <row r="4850" customFormat="1" ht="13" x14ac:dyDescent="0.15"/>
    <row r="4851" customFormat="1" ht="13" x14ac:dyDescent="0.15"/>
    <row r="4852" customFormat="1" ht="13" x14ac:dyDescent="0.15"/>
    <row r="4853" customFormat="1" ht="13" x14ac:dyDescent="0.15"/>
    <row r="4854" customFormat="1" ht="13" x14ac:dyDescent="0.15"/>
    <row r="4855" customFormat="1" ht="13" x14ac:dyDescent="0.15"/>
    <row r="4856" customFormat="1" ht="13" x14ac:dyDescent="0.15"/>
    <row r="4857" customFormat="1" ht="13" x14ac:dyDescent="0.15"/>
    <row r="4858" customFormat="1" ht="13" x14ac:dyDescent="0.15"/>
    <row r="4859" customFormat="1" ht="13" x14ac:dyDescent="0.15"/>
    <row r="4860" customFormat="1" ht="13" x14ac:dyDescent="0.15"/>
    <row r="4861" customFormat="1" ht="13" x14ac:dyDescent="0.15"/>
    <row r="4862" customFormat="1" ht="13" x14ac:dyDescent="0.15"/>
    <row r="4863" customFormat="1" ht="13" x14ac:dyDescent="0.15"/>
    <row r="4864" customFormat="1" ht="13" x14ac:dyDescent="0.15"/>
    <row r="4865" customFormat="1" ht="13" x14ac:dyDescent="0.15"/>
    <row r="4866" customFormat="1" ht="13" x14ac:dyDescent="0.15"/>
    <row r="4867" customFormat="1" ht="13" x14ac:dyDescent="0.15"/>
    <row r="4868" customFormat="1" ht="13" x14ac:dyDescent="0.15"/>
    <row r="4869" customFormat="1" ht="13" x14ac:dyDescent="0.15"/>
    <row r="4870" customFormat="1" ht="13" x14ac:dyDescent="0.15"/>
    <row r="4871" customFormat="1" ht="13" x14ac:dyDescent="0.15"/>
    <row r="4872" customFormat="1" ht="13" x14ac:dyDescent="0.15"/>
    <row r="4873" customFormat="1" ht="13" x14ac:dyDescent="0.15"/>
    <row r="4874" customFormat="1" ht="13" x14ac:dyDescent="0.15"/>
    <row r="4875" customFormat="1" ht="13" x14ac:dyDescent="0.15"/>
    <row r="4876" customFormat="1" ht="13" x14ac:dyDescent="0.15"/>
    <row r="4877" customFormat="1" ht="13" x14ac:dyDescent="0.15"/>
    <row r="4878" customFormat="1" ht="13" x14ac:dyDescent="0.15"/>
    <row r="4879" customFormat="1" ht="13" x14ac:dyDescent="0.15"/>
    <row r="4880" customFormat="1" ht="13" x14ac:dyDescent="0.15"/>
    <row r="4881" customFormat="1" ht="13" x14ac:dyDescent="0.15"/>
    <row r="4882" customFormat="1" ht="13" x14ac:dyDescent="0.15"/>
    <row r="4883" customFormat="1" ht="13" x14ac:dyDescent="0.15"/>
    <row r="4884" customFormat="1" ht="13" x14ac:dyDescent="0.15"/>
    <row r="4885" customFormat="1" ht="13" x14ac:dyDescent="0.15"/>
    <row r="4886" customFormat="1" ht="13" x14ac:dyDescent="0.15"/>
    <row r="4887" customFormat="1" ht="13" x14ac:dyDescent="0.15"/>
    <row r="4888" customFormat="1" ht="13" x14ac:dyDescent="0.15"/>
    <row r="4889" customFormat="1" ht="13" x14ac:dyDescent="0.15"/>
    <row r="4890" customFormat="1" ht="13" x14ac:dyDescent="0.15"/>
    <row r="4891" customFormat="1" ht="13" x14ac:dyDescent="0.15"/>
    <row r="4892" customFormat="1" ht="13" x14ac:dyDescent="0.15"/>
    <row r="4893" customFormat="1" ht="13" x14ac:dyDescent="0.15"/>
    <row r="4894" customFormat="1" ht="13" x14ac:dyDescent="0.15"/>
    <row r="4895" customFormat="1" ht="13" x14ac:dyDescent="0.15"/>
    <row r="4896" customFormat="1" ht="13" x14ac:dyDescent="0.15"/>
    <row r="4897" customFormat="1" ht="13" x14ac:dyDescent="0.15"/>
    <row r="4898" customFormat="1" ht="13" x14ac:dyDescent="0.15"/>
    <row r="4899" customFormat="1" ht="13" x14ac:dyDescent="0.15"/>
    <row r="4900" customFormat="1" ht="13" x14ac:dyDescent="0.15"/>
    <row r="4901" customFormat="1" ht="13" x14ac:dyDescent="0.15"/>
    <row r="4902" customFormat="1" ht="13" x14ac:dyDescent="0.15"/>
    <row r="4903" customFormat="1" ht="13" x14ac:dyDescent="0.15"/>
    <row r="4904" customFormat="1" ht="13" x14ac:dyDescent="0.15"/>
    <row r="4905" customFormat="1" ht="13" x14ac:dyDescent="0.15"/>
    <row r="4906" customFormat="1" ht="13" x14ac:dyDescent="0.15"/>
    <row r="4907" customFormat="1" ht="13" x14ac:dyDescent="0.15"/>
    <row r="4908" customFormat="1" ht="13" x14ac:dyDescent="0.15"/>
    <row r="4909" customFormat="1" ht="13" x14ac:dyDescent="0.15"/>
    <row r="4910" customFormat="1" ht="13" x14ac:dyDescent="0.15"/>
    <row r="4911" customFormat="1" ht="13" x14ac:dyDescent="0.15"/>
    <row r="4912" customFormat="1" ht="13" x14ac:dyDescent="0.15"/>
    <row r="4913" customFormat="1" ht="13" x14ac:dyDescent="0.15"/>
    <row r="4914" customFormat="1" ht="13" x14ac:dyDescent="0.15"/>
    <row r="4915" customFormat="1" ht="13" x14ac:dyDescent="0.15"/>
    <row r="4916" customFormat="1" ht="13" x14ac:dyDescent="0.15"/>
    <row r="4917" customFormat="1" ht="13" x14ac:dyDescent="0.15"/>
    <row r="4918" customFormat="1" ht="13" x14ac:dyDescent="0.15"/>
    <row r="4919" customFormat="1" ht="13" x14ac:dyDescent="0.15"/>
    <row r="4920" customFormat="1" ht="13" x14ac:dyDescent="0.15"/>
    <row r="4921" customFormat="1" ht="13" x14ac:dyDescent="0.15"/>
    <row r="4922" customFormat="1" ht="13" x14ac:dyDescent="0.15"/>
    <row r="4923" customFormat="1" ht="13" x14ac:dyDescent="0.15"/>
    <row r="4924" customFormat="1" ht="13" x14ac:dyDescent="0.15"/>
    <row r="4925" customFormat="1" ht="13" x14ac:dyDescent="0.15"/>
    <row r="4926" customFormat="1" ht="13" x14ac:dyDescent="0.15"/>
    <row r="4927" customFormat="1" ht="13" x14ac:dyDescent="0.15"/>
    <row r="4928" customFormat="1" ht="13" x14ac:dyDescent="0.15"/>
    <row r="4929" customFormat="1" ht="13" x14ac:dyDescent="0.15"/>
    <row r="4930" customFormat="1" ht="13" x14ac:dyDescent="0.15"/>
    <row r="4931" customFormat="1" ht="13" x14ac:dyDescent="0.15"/>
    <row r="4932" customFormat="1" ht="13" x14ac:dyDescent="0.15"/>
    <row r="4933" customFormat="1" ht="13" x14ac:dyDescent="0.15"/>
    <row r="4934" customFormat="1" ht="13" x14ac:dyDescent="0.15"/>
    <row r="4935" customFormat="1" ht="13" x14ac:dyDescent="0.15"/>
    <row r="4936" customFormat="1" ht="13" x14ac:dyDescent="0.15"/>
    <row r="4937" customFormat="1" ht="13" x14ac:dyDescent="0.15"/>
    <row r="4938" customFormat="1" ht="13" x14ac:dyDescent="0.15"/>
    <row r="4939" customFormat="1" ht="13" x14ac:dyDescent="0.15"/>
    <row r="4940" customFormat="1" ht="13" x14ac:dyDescent="0.15"/>
    <row r="4941" customFormat="1" ht="13" x14ac:dyDescent="0.15"/>
    <row r="4942" customFormat="1" ht="13" x14ac:dyDescent="0.15"/>
    <row r="4943" customFormat="1" ht="13" x14ac:dyDescent="0.15"/>
    <row r="4944" customFormat="1" ht="13" x14ac:dyDescent="0.15"/>
    <row r="4945" customFormat="1" ht="13" x14ac:dyDescent="0.15"/>
    <row r="4946" customFormat="1" ht="13" x14ac:dyDescent="0.15"/>
    <row r="4947" customFormat="1" ht="13" x14ac:dyDescent="0.15"/>
    <row r="4948" customFormat="1" ht="13" x14ac:dyDescent="0.15"/>
    <row r="4949" customFormat="1" ht="13" x14ac:dyDescent="0.15"/>
    <row r="4950" customFormat="1" ht="13" x14ac:dyDescent="0.15"/>
    <row r="4951" customFormat="1" ht="13" x14ac:dyDescent="0.15"/>
    <row r="4952" customFormat="1" ht="13" x14ac:dyDescent="0.15"/>
    <row r="4953" customFormat="1" ht="13" x14ac:dyDescent="0.15"/>
    <row r="4954" customFormat="1" ht="13" x14ac:dyDescent="0.15"/>
    <row r="4955" customFormat="1" ht="13" x14ac:dyDescent="0.15"/>
    <row r="4956" customFormat="1" ht="13" x14ac:dyDescent="0.15"/>
    <row r="4957" customFormat="1" ht="13" x14ac:dyDescent="0.15"/>
    <row r="4958" customFormat="1" ht="13" x14ac:dyDescent="0.15"/>
    <row r="4959" customFormat="1" ht="13" x14ac:dyDescent="0.15"/>
    <row r="4960" customFormat="1" ht="13" x14ac:dyDescent="0.15"/>
    <row r="4961" customFormat="1" ht="13" x14ac:dyDescent="0.15"/>
    <row r="4962" customFormat="1" ht="13" x14ac:dyDescent="0.15"/>
    <row r="4963" customFormat="1" ht="13" x14ac:dyDescent="0.15"/>
    <row r="4964" customFormat="1" ht="13" x14ac:dyDescent="0.15"/>
    <row r="4965" customFormat="1" ht="13" x14ac:dyDescent="0.15"/>
    <row r="4966" customFormat="1" ht="13" x14ac:dyDescent="0.15"/>
    <row r="4967" customFormat="1" ht="13" x14ac:dyDescent="0.15"/>
    <row r="4968" customFormat="1" ht="13" x14ac:dyDescent="0.15"/>
    <row r="4969" customFormat="1" ht="13" x14ac:dyDescent="0.15"/>
    <row r="4970" customFormat="1" ht="13" x14ac:dyDescent="0.15"/>
    <row r="4971" customFormat="1" ht="13" x14ac:dyDescent="0.15"/>
    <row r="4972" customFormat="1" ht="13" x14ac:dyDescent="0.15"/>
    <row r="4973" customFormat="1" ht="13" x14ac:dyDescent="0.15"/>
    <row r="4974" customFormat="1" ht="13" x14ac:dyDescent="0.15"/>
    <row r="4975" customFormat="1" ht="13" x14ac:dyDescent="0.15"/>
    <row r="4976" customFormat="1" ht="13" x14ac:dyDescent="0.15"/>
    <row r="4977" customFormat="1" ht="13" x14ac:dyDescent="0.15"/>
    <row r="4978" customFormat="1" ht="13" x14ac:dyDescent="0.15"/>
    <row r="4979" customFormat="1" ht="13" x14ac:dyDescent="0.15"/>
    <row r="4980" customFormat="1" ht="13" x14ac:dyDescent="0.15"/>
    <row r="4981" customFormat="1" ht="13" x14ac:dyDescent="0.15"/>
    <row r="4982" customFormat="1" ht="13" x14ac:dyDescent="0.15"/>
    <row r="4983" customFormat="1" ht="13" x14ac:dyDescent="0.15"/>
    <row r="4984" customFormat="1" ht="13" x14ac:dyDescent="0.15"/>
    <row r="4985" customFormat="1" ht="13" x14ac:dyDescent="0.15"/>
    <row r="4986" customFormat="1" ht="13" x14ac:dyDescent="0.15"/>
    <row r="4987" customFormat="1" ht="13" x14ac:dyDescent="0.15"/>
    <row r="4988" customFormat="1" ht="13" x14ac:dyDescent="0.15"/>
    <row r="4989" customFormat="1" ht="13" x14ac:dyDescent="0.15"/>
    <row r="4990" customFormat="1" ht="13" x14ac:dyDescent="0.15"/>
    <row r="4991" customFormat="1" ht="13" x14ac:dyDescent="0.15"/>
    <row r="4992" customFormat="1" ht="13" x14ac:dyDescent="0.15"/>
    <row r="4993" customFormat="1" ht="13" x14ac:dyDescent="0.15"/>
    <row r="4994" customFormat="1" ht="13" x14ac:dyDescent="0.15"/>
    <row r="4995" customFormat="1" ht="13" x14ac:dyDescent="0.15"/>
    <row r="4996" customFormat="1" ht="13" x14ac:dyDescent="0.15"/>
    <row r="4997" customFormat="1" ht="13" x14ac:dyDescent="0.15"/>
    <row r="4998" customFormat="1" ht="13" x14ac:dyDescent="0.15"/>
    <row r="4999" customFormat="1" ht="13" x14ac:dyDescent="0.15"/>
    <row r="5000" customFormat="1" ht="13" x14ac:dyDescent="0.15"/>
    <row r="5001" customFormat="1" ht="13" x14ac:dyDescent="0.15"/>
    <row r="5002" customFormat="1" ht="13" x14ac:dyDescent="0.15"/>
    <row r="5003" customFormat="1" ht="13" x14ac:dyDescent="0.15"/>
    <row r="5004" customFormat="1" ht="13" x14ac:dyDescent="0.15"/>
    <row r="5005" customFormat="1" ht="13" x14ac:dyDescent="0.15"/>
    <row r="5006" customFormat="1" ht="13" x14ac:dyDescent="0.15"/>
    <row r="5007" customFormat="1" ht="13" x14ac:dyDescent="0.15"/>
    <row r="5008" customFormat="1" ht="13" x14ac:dyDescent="0.15"/>
    <row r="5009" customFormat="1" ht="13" x14ac:dyDescent="0.15"/>
    <row r="5010" customFormat="1" ht="13" x14ac:dyDescent="0.15"/>
    <row r="5011" customFormat="1" ht="13" x14ac:dyDescent="0.15"/>
    <row r="5012" customFormat="1" ht="13" x14ac:dyDescent="0.15"/>
    <row r="5013" customFormat="1" ht="13" x14ac:dyDescent="0.15"/>
    <row r="5014" customFormat="1" ht="13" x14ac:dyDescent="0.15"/>
    <row r="5015" customFormat="1" ht="13" x14ac:dyDescent="0.15"/>
    <row r="5016" customFormat="1" ht="13" x14ac:dyDescent="0.15"/>
    <row r="5017" customFormat="1" ht="13" x14ac:dyDescent="0.15"/>
    <row r="5018" customFormat="1" ht="13" x14ac:dyDescent="0.15"/>
    <row r="5019" customFormat="1" ht="13" x14ac:dyDescent="0.15"/>
    <row r="5020" customFormat="1" ht="13" x14ac:dyDescent="0.15"/>
    <row r="5021" customFormat="1" ht="13" x14ac:dyDescent="0.15"/>
    <row r="5022" customFormat="1" ht="13" x14ac:dyDescent="0.15"/>
    <row r="5023" customFormat="1" ht="13" x14ac:dyDescent="0.15"/>
    <row r="5024" customFormat="1" ht="13" x14ac:dyDescent="0.15"/>
    <row r="5025" customFormat="1" ht="13" x14ac:dyDescent="0.15"/>
    <row r="5026" customFormat="1" ht="13" x14ac:dyDescent="0.15"/>
    <row r="5027" customFormat="1" ht="13" x14ac:dyDescent="0.15"/>
    <row r="5028" customFormat="1" ht="13" x14ac:dyDescent="0.15"/>
    <row r="5029" customFormat="1" ht="13" x14ac:dyDescent="0.15"/>
    <row r="5030" customFormat="1" ht="13" x14ac:dyDescent="0.15"/>
    <row r="5031" customFormat="1" ht="13" x14ac:dyDescent="0.15"/>
    <row r="5032" customFormat="1" ht="13" x14ac:dyDescent="0.15"/>
    <row r="5033" customFormat="1" ht="13" x14ac:dyDescent="0.15"/>
    <row r="5034" customFormat="1" ht="13" x14ac:dyDescent="0.15"/>
    <row r="5035" customFormat="1" ht="13" x14ac:dyDescent="0.15"/>
    <row r="5036" customFormat="1" ht="13" x14ac:dyDescent="0.15"/>
    <row r="5037" customFormat="1" ht="13" x14ac:dyDescent="0.15"/>
    <row r="5038" customFormat="1" ht="13" x14ac:dyDescent="0.15"/>
    <row r="5039" customFormat="1" ht="13" x14ac:dyDescent="0.15"/>
    <row r="5040" customFormat="1" ht="13" x14ac:dyDescent="0.15"/>
    <row r="5041" customFormat="1" ht="13" x14ac:dyDescent="0.15"/>
    <row r="5042" customFormat="1" ht="13" x14ac:dyDescent="0.15"/>
    <row r="5043" customFormat="1" ht="13" x14ac:dyDescent="0.15"/>
    <row r="5044" customFormat="1" ht="13" x14ac:dyDescent="0.15"/>
    <row r="5045" customFormat="1" ht="13" x14ac:dyDescent="0.15"/>
    <row r="5046" customFormat="1" ht="13" x14ac:dyDescent="0.15"/>
    <row r="5047" customFormat="1" ht="13" x14ac:dyDescent="0.15"/>
    <row r="5048" customFormat="1" ht="13" x14ac:dyDescent="0.15"/>
    <row r="5049" customFormat="1" ht="13" x14ac:dyDescent="0.15"/>
    <row r="5050" customFormat="1" ht="13" x14ac:dyDescent="0.15"/>
    <row r="5051" customFormat="1" ht="13" x14ac:dyDescent="0.15"/>
    <row r="5052" customFormat="1" ht="13" x14ac:dyDescent="0.15"/>
    <row r="5053" customFormat="1" ht="13" x14ac:dyDescent="0.15"/>
    <row r="5054" customFormat="1" ht="13" x14ac:dyDescent="0.15"/>
    <row r="5055" customFormat="1" ht="13" x14ac:dyDescent="0.15"/>
    <row r="5056" customFormat="1" ht="13" x14ac:dyDescent="0.15"/>
    <row r="5057" customFormat="1" ht="13" x14ac:dyDescent="0.15"/>
    <row r="5058" customFormat="1" ht="13" x14ac:dyDescent="0.15"/>
    <row r="5059" customFormat="1" ht="13" x14ac:dyDescent="0.15"/>
    <row r="5060" customFormat="1" ht="13" x14ac:dyDescent="0.15"/>
    <row r="5061" customFormat="1" ht="13" x14ac:dyDescent="0.15"/>
    <row r="5062" customFormat="1" ht="13" x14ac:dyDescent="0.15"/>
    <row r="5063" customFormat="1" ht="13" x14ac:dyDescent="0.15"/>
    <row r="5064" customFormat="1" ht="13" x14ac:dyDescent="0.15"/>
    <row r="5065" customFormat="1" ht="13" x14ac:dyDescent="0.15"/>
    <row r="5066" customFormat="1" ht="13" x14ac:dyDescent="0.15"/>
    <row r="5067" customFormat="1" ht="13" x14ac:dyDescent="0.15"/>
    <row r="5068" customFormat="1" ht="13" x14ac:dyDescent="0.15"/>
    <row r="5069" customFormat="1" ht="13" x14ac:dyDescent="0.15"/>
    <row r="5070" customFormat="1" ht="13" x14ac:dyDescent="0.15"/>
    <row r="5071" customFormat="1" ht="13" x14ac:dyDescent="0.15"/>
    <row r="5072" customFormat="1" ht="13" x14ac:dyDescent="0.15"/>
    <row r="5073" customFormat="1" ht="13" x14ac:dyDescent="0.15"/>
    <row r="5074" customFormat="1" ht="13" x14ac:dyDescent="0.15"/>
    <row r="5075" customFormat="1" ht="13" x14ac:dyDescent="0.15"/>
    <row r="5076" customFormat="1" ht="13" x14ac:dyDescent="0.15"/>
    <row r="5077" customFormat="1" ht="13" x14ac:dyDescent="0.15"/>
    <row r="5078" customFormat="1" ht="13" x14ac:dyDescent="0.15"/>
    <row r="5079" customFormat="1" ht="13" x14ac:dyDescent="0.15"/>
    <row r="5080" customFormat="1" ht="13" x14ac:dyDescent="0.15"/>
    <row r="5081" customFormat="1" ht="13" x14ac:dyDescent="0.15"/>
    <row r="5082" customFormat="1" ht="13" x14ac:dyDescent="0.15"/>
    <row r="5083" customFormat="1" ht="13" x14ac:dyDescent="0.15"/>
    <row r="5084" customFormat="1" ht="13" x14ac:dyDescent="0.15"/>
    <row r="5085" customFormat="1" ht="13" x14ac:dyDescent="0.15"/>
    <row r="5086" customFormat="1" ht="13" x14ac:dyDescent="0.15"/>
    <row r="5087" customFormat="1" ht="13" x14ac:dyDescent="0.15"/>
    <row r="5088" customFormat="1" ht="13" x14ac:dyDescent="0.15"/>
    <row r="5089" customFormat="1" ht="13" x14ac:dyDescent="0.15"/>
    <row r="5090" customFormat="1" ht="13" x14ac:dyDescent="0.15"/>
    <row r="5091" customFormat="1" ht="13" x14ac:dyDescent="0.15"/>
    <row r="5092" customFormat="1" ht="13" x14ac:dyDescent="0.15"/>
    <row r="5093" customFormat="1" ht="13" x14ac:dyDescent="0.15"/>
    <row r="5094" customFormat="1" ht="13" x14ac:dyDescent="0.15"/>
    <row r="5095" customFormat="1" ht="13" x14ac:dyDescent="0.15"/>
    <row r="5096" customFormat="1" ht="13" x14ac:dyDescent="0.15"/>
    <row r="5097" customFormat="1" ht="13" x14ac:dyDescent="0.15"/>
    <row r="5098" customFormat="1" ht="13" x14ac:dyDescent="0.15"/>
    <row r="5099" customFormat="1" ht="13" x14ac:dyDescent="0.15"/>
    <row r="5100" customFormat="1" ht="13" x14ac:dyDescent="0.15"/>
    <row r="5101" customFormat="1" ht="13" x14ac:dyDescent="0.15"/>
    <row r="5102" customFormat="1" ht="13" x14ac:dyDescent="0.15"/>
    <row r="5103" customFormat="1" ht="13" x14ac:dyDescent="0.15"/>
    <row r="5104" customFormat="1" ht="13" x14ac:dyDescent="0.15"/>
    <row r="5105" customFormat="1" ht="13" x14ac:dyDescent="0.15"/>
    <row r="5106" customFormat="1" ht="13" x14ac:dyDescent="0.15"/>
    <row r="5107" customFormat="1" ht="13" x14ac:dyDescent="0.15"/>
    <row r="5108" customFormat="1" ht="13" x14ac:dyDescent="0.15"/>
    <row r="5109" customFormat="1" ht="13" x14ac:dyDescent="0.15"/>
    <row r="5110" customFormat="1" ht="13" x14ac:dyDescent="0.15"/>
    <row r="5111" customFormat="1" ht="13" x14ac:dyDescent="0.15"/>
    <row r="5112" customFormat="1" ht="13" x14ac:dyDescent="0.15"/>
    <row r="5113" customFormat="1" ht="13" x14ac:dyDescent="0.15"/>
    <row r="5114" customFormat="1" ht="13" x14ac:dyDescent="0.15"/>
    <row r="5115" customFormat="1" ht="13" x14ac:dyDescent="0.15"/>
    <row r="5116" customFormat="1" ht="13" x14ac:dyDescent="0.15"/>
    <row r="5117" customFormat="1" ht="13" x14ac:dyDescent="0.15"/>
    <row r="5118" customFormat="1" ht="13" x14ac:dyDescent="0.15"/>
    <row r="5119" customFormat="1" ht="13" x14ac:dyDescent="0.15"/>
    <row r="5120" customFormat="1" ht="13" x14ac:dyDescent="0.15"/>
    <row r="5121" customFormat="1" ht="13" x14ac:dyDescent="0.15"/>
    <row r="5122" customFormat="1" ht="13" x14ac:dyDescent="0.15"/>
    <row r="5123" customFormat="1" ht="13" x14ac:dyDescent="0.15"/>
    <row r="5124" customFormat="1" ht="13" x14ac:dyDescent="0.15"/>
    <row r="5125" customFormat="1" ht="13" x14ac:dyDescent="0.15"/>
    <row r="5126" customFormat="1" ht="13" x14ac:dyDescent="0.15"/>
    <row r="5127" customFormat="1" ht="13" x14ac:dyDescent="0.15"/>
    <row r="5128" customFormat="1" ht="13" x14ac:dyDescent="0.15"/>
    <row r="5129" customFormat="1" ht="13" x14ac:dyDescent="0.15"/>
    <row r="5130" customFormat="1" ht="13" x14ac:dyDescent="0.15"/>
    <row r="5131" customFormat="1" ht="13" x14ac:dyDescent="0.15"/>
    <row r="5132" customFormat="1" ht="13" x14ac:dyDescent="0.15"/>
    <row r="5133" customFormat="1" ht="13" x14ac:dyDescent="0.15"/>
    <row r="5134" customFormat="1" ht="13" x14ac:dyDescent="0.15"/>
    <row r="5135" customFormat="1" ht="13" x14ac:dyDescent="0.15"/>
    <row r="5136" customFormat="1" ht="13" x14ac:dyDescent="0.15"/>
    <row r="5137" customFormat="1" ht="13" x14ac:dyDescent="0.15"/>
    <row r="5138" customFormat="1" ht="13" x14ac:dyDescent="0.15"/>
    <row r="5139" customFormat="1" ht="13" x14ac:dyDescent="0.15"/>
    <row r="5140" customFormat="1" ht="13" x14ac:dyDescent="0.15"/>
    <row r="5141" customFormat="1" ht="13" x14ac:dyDescent="0.15"/>
    <row r="5142" customFormat="1" ht="13" x14ac:dyDescent="0.15"/>
    <row r="5143" customFormat="1" ht="13" x14ac:dyDescent="0.15"/>
    <row r="5144" customFormat="1" ht="13" x14ac:dyDescent="0.15"/>
    <row r="5145" customFormat="1" ht="13" x14ac:dyDescent="0.15"/>
    <row r="5146" customFormat="1" ht="13" x14ac:dyDescent="0.15"/>
    <row r="5147" customFormat="1" ht="13" x14ac:dyDescent="0.15"/>
    <row r="5148" customFormat="1" ht="13" x14ac:dyDescent="0.15"/>
    <row r="5149" customFormat="1" ht="13" x14ac:dyDescent="0.15"/>
    <row r="5150" customFormat="1" ht="13" x14ac:dyDescent="0.15"/>
    <row r="5151" customFormat="1" ht="13" x14ac:dyDescent="0.15"/>
    <row r="5152" customFormat="1" ht="13" x14ac:dyDescent="0.15"/>
    <row r="5153" customFormat="1" ht="13" x14ac:dyDescent="0.15"/>
    <row r="5154" customFormat="1" ht="13" x14ac:dyDescent="0.15"/>
    <row r="5155" customFormat="1" ht="13" x14ac:dyDescent="0.15"/>
    <row r="5156" customFormat="1" ht="13" x14ac:dyDescent="0.15"/>
    <row r="5157" customFormat="1" ht="13" x14ac:dyDescent="0.15"/>
    <row r="5158" customFormat="1" ht="13" x14ac:dyDescent="0.15"/>
    <row r="5159" customFormat="1" ht="13" x14ac:dyDescent="0.15"/>
    <row r="5160" customFormat="1" ht="13" x14ac:dyDescent="0.15"/>
    <row r="5161" customFormat="1" ht="13" x14ac:dyDescent="0.15"/>
    <row r="5162" customFormat="1" ht="13" x14ac:dyDescent="0.15"/>
    <row r="5163" customFormat="1" ht="13" x14ac:dyDescent="0.15"/>
    <row r="5164" customFormat="1" ht="13" x14ac:dyDescent="0.15"/>
    <row r="5165" customFormat="1" ht="13" x14ac:dyDescent="0.15"/>
    <row r="5166" customFormat="1" ht="13" x14ac:dyDescent="0.15"/>
    <row r="5167" customFormat="1" ht="13" x14ac:dyDescent="0.15"/>
    <row r="5168" customFormat="1" ht="13" x14ac:dyDescent="0.15"/>
    <row r="5169" customFormat="1" ht="13" x14ac:dyDescent="0.15"/>
    <row r="5170" customFormat="1" ht="13" x14ac:dyDescent="0.15"/>
    <row r="5171" customFormat="1" ht="13" x14ac:dyDescent="0.15"/>
    <row r="5172" customFormat="1" ht="13" x14ac:dyDescent="0.15"/>
    <row r="5173" customFormat="1" ht="13" x14ac:dyDescent="0.15"/>
    <row r="5174" customFormat="1" ht="13" x14ac:dyDescent="0.15"/>
    <row r="5175" customFormat="1" ht="13" x14ac:dyDescent="0.15"/>
    <row r="5176" customFormat="1" ht="13" x14ac:dyDescent="0.15"/>
    <row r="5177" customFormat="1" ht="13" x14ac:dyDescent="0.15"/>
    <row r="5178" customFormat="1" ht="13" x14ac:dyDescent="0.15"/>
    <row r="5179" customFormat="1" ht="13" x14ac:dyDescent="0.15"/>
    <row r="5180" customFormat="1" ht="13" x14ac:dyDescent="0.15"/>
    <row r="5181" customFormat="1" ht="13" x14ac:dyDescent="0.15"/>
    <row r="5182" customFormat="1" ht="13" x14ac:dyDescent="0.15"/>
    <row r="5183" customFormat="1" ht="13" x14ac:dyDescent="0.15"/>
    <row r="5184" customFormat="1" ht="13" x14ac:dyDescent="0.15"/>
    <row r="5185" customFormat="1" ht="13" x14ac:dyDescent="0.15"/>
    <row r="5186" customFormat="1" ht="13" x14ac:dyDescent="0.15"/>
    <row r="5187" customFormat="1" ht="13" x14ac:dyDescent="0.15"/>
    <row r="5188" customFormat="1" ht="13" x14ac:dyDescent="0.15"/>
    <row r="5189" customFormat="1" ht="13" x14ac:dyDescent="0.15"/>
    <row r="5190" customFormat="1" ht="13" x14ac:dyDescent="0.15"/>
    <row r="5191" customFormat="1" ht="13" x14ac:dyDescent="0.15"/>
    <row r="5192" customFormat="1" ht="13" x14ac:dyDescent="0.15"/>
    <row r="5193" customFormat="1" ht="13" x14ac:dyDescent="0.15"/>
    <row r="5194" customFormat="1" ht="13" x14ac:dyDescent="0.15"/>
    <row r="5195" customFormat="1" ht="13" x14ac:dyDescent="0.15"/>
    <row r="5196" customFormat="1" ht="13" x14ac:dyDescent="0.15"/>
    <row r="5197" customFormat="1" ht="13" x14ac:dyDescent="0.15"/>
    <row r="5198" customFormat="1" ht="13" x14ac:dyDescent="0.15"/>
    <row r="5199" customFormat="1" ht="13" x14ac:dyDescent="0.15"/>
    <row r="5200" customFormat="1" ht="13" x14ac:dyDescent="0.15"/>
    <row r="5201" customFormat="1" ht="13" x14ac:dyDescent="0.15"/>
    <row r="5202" customFormat="1" ht="13" x14ac:dyDescent="0.15"/>
    <row r="5203" customFormat="1" ht="13" x14ac:dyDescent="0.15"/>
    <row r="5204" customFormat="1" ht="13" x14ac:dyDescent="0.15"/>
    <row r="5205" customFormat="1" ht="13" x14ac:dyDescent="0.15"/>
    <row r="5206" customFormat="1" ht="13" x14ac:dyDescent="0.15"/>
    <row r="5207" customFormat="1" ht="13" x14ac:dyDescent="0.15"/>
    <row r="5208" customFormat="1" ht="13" x14ac:dyDescent="0.15"/>
    <row r="5209" customFormat="1" ht="13" x14ac:dyDescent="0.15"/>
    <row r="5210" customFormat="1" ht="13" x14ac:dyDescent="0.15"/>
    <row r="5211" customFormat="1" ht="13" x14ac:dyDescent="0.15"/>
    <row r="5212" customFormat="1" ht="13" x14ac:dyDescent="0.15"/>
    <row r="5213" customFormat="1" ht="13" x14ac:dyDescent="0.15"/>
    <row r="5214" customFormat="1" ht="13" x14ac:dyDescent="0.15"/>
    <row r="5215" customFormat="1" ht="13" x14ac:dyDescent="0.15"/>
    <row r="5216" customFormat="1" ht="13" x14ac:dyDescent="0.15"/>
    <row r="5217" customFormat="1" ht="13" x14ac:dyDescent="0.15"/>
    <row r="5218" customFormat="1" ht="13" x14ac:dyDescent="0.15"/>
    <row r="5219" customFormat="1" ht="13" x14ac:dyDescent="0.15"/>
    <row r="5220" customFormat="1" ht="13" x14ac:dyDescent="0.15"/>
    <row r="5221" customFormat="1" ht="13" x14ac:dyDescent="0.15"/>
    <row r="5222" customFormat="1" ht="13" x14ac:dyDescent="0.15"/>
    <row r="5223" customFormat="1" ht="13" x14ac:dyDescent="0.15"/>
    <row r="5224" customFormat="1" ht="13" x14ac:dyDescent="0.15"/>
    <row r="5225" customFormat="1" ht="13" x14ac:dyDescent="0.15"/>
    <row r="5226" customFormat="1" ht="13" x14ac:dyDescent="0.15"/>
    <row r="5227" customFormat="1" ht="13" x14ac:dyDescent="0.15"/>
    <row r="5228" customFormat="1" ht="13" x14ac:dyDescent="0.15"/>
    <row r="5229" customFormat="1" ht="13" x14ac:dyDescent="0.15"/>
    <row r="5230" customFormat="1" ht="13" x14ac:dyDescent="0.15"/>
    <row r="5231" customFormat="1" ht="13" x14ac:dyDescent="0.15"/>
    <row r="5232" customFormat="1" ht="13" x14ac:dyDescent="0.15"/>
    <row r="5233" customFormat="1" ht="13" x14ac:dyDescent="0.15"/>
    <row r="5234" customFormat="1" ht="13" x14ac:dyDescent="0.15"/>
    <row r="5235" customFormat="1" ht="13" x14ac:dyDescent="0.15"/>
    <row r="5236" customFormat="1" ht="13" x14ac:dyDescent="0.15"/>
    <row r="5237" customFormat="1" ht="13" x14ac:dyDescent="0.15"/>
    <row r="5238" customFormat="1" ht="13" x14ac:dyDescent="0.15"/>
    <row r="5239" customFormat="1" ht="13" x14ac:dyDescent="0.15"/>
    <row r="5240" customFormat="1" ht="13" x14ac:dyDescent="0.15"/>
    <row r="5241" customFormat="1" ht="13" x14ac:dyDescent="0.15"/>
    <row r="5242" customFormat="1" ht="13" x14ac:dyDescent="0.15"/>
    <row r="5243" customFormat="1" ht="13" x14ac:dyDescent="0.15"/>
    <row r="5244" customFormat="1" ht="13" x14ac:dyDescent="0.15"/>
    <row r="5245" customFormat="1" ht="13" x14ac:dyDescent="0.15"/>
    <row r="5246" customFormat="1" ht="13" x14ac:dyDescent="0.15"/>
    <row r="5247" customFormat="1" ht="13" x14ac:dyDescent="0.15"/>
    <row r="5248" customFormat="1" ht="13" x14ac:dyDescent="0.15"/>
    <row r="5249" customFormat="1" ht="13" x14ac:dyDescent="0.15"/>
    <row r="5250" customFormat="1" ht="13" x14ac:dyDescent="0.15"/>
    <row r="5251" customFormat="1" ht="13" x14ac:dyDescent="0.15"/>
    <row r="5252" customFormat="1" ht="13" x14ac:dyDescent="0.15"/>
    <row r="5253" customFormat="1" ht="13" x14ac:dyDescent="0.15"/>
    <row r="5254" customFormat="1" ht="13" x14ac:dyDescent="0.15"/>
    <row r="5255" customFormat="1" ht="13" x14ac:dyDescent="0.15"/>
    <row r="5256" customFormat="1" ht="13" x14ac:dyDescent="0.15"/>
    <row r="5257" customFormat="1" ht="13" x14ac:dyDescent="0.15"/>
    <row r="5258" customFormat="1" ht="13" x14ac:dyDescent="0.15"/>
    <row r="5259" customFormat="1" ht="13" x14ac:dyDescent="0.15"/>
    <row r="5260" customFormat="1" ht="13" x14ac:dyDescent="0.15"/>
    <row r="5261" customFormat="1" ht="13" x14ac:dyDescent="0.15"/>
    <row r="5262" customFormat="1" ht="13" x14ac:dyDescent="0.15"/>
    <row r="5263" customFormat="1" ht="13" x14ac:dyDescent="0.15"/>
    <row r="5264" customFormat="1" ht="13" x14ac:dyDescent="0.15"/>
    <row r="5265" customFormat="1" ht="13" x14ac:dyDescent="0.15"/>
    <row r="5266" customFormat="1" ht="13" x14ac:dyDescent="0.15"/>
    <row r="5267" customFormat="1" ht="13" x14ac:dyDescent="0.15"/>
    <row r="5268" customFormat="1" ht="13" x14ac:dyDescent="0.15"/>
    <row r="5269" customFormat="1" ht="13" x14ac:dyDescent="0.15"/>
    <row r="5270" customFormat="1" ht="13" x14ac:dyDescent="0.15"/>
    <row r="5271" customFormat="1" ht="13" x14ac:dyDescent="0.15"/>
    <row r="5272" customFormat="1" ht="13" x14ac:dyDescent="0.15"/>
    <row r="5273" customFormat="1" ht="13" x14ac:dyDescent="0.15"/>
    <row r="5274" customFormat="1" ht="13" x14ac:dyDescent="0.15"/>
    <row r="5275" customFormat="1" ht="13" x14ac:dyDescent="0.15"/>
    <row r="5276" customFormat="1" ht="13" x14ac:dyDescent="0.15"/>
    <row r="5277" customFormat="1" ht="13" x14ac:dyDescent="0.15"/>
    <row r="5278" customFormat="1" ht="13" x14ac:dyDescent="0.15"/>
    <row r="5279" customFormat="1" ht="13" x14ac:dyDescent="0.15"/>
    <row r="5280" customFormat="1" ht="13" x14ac:dyDescent="0.15"/>
    <row r="5281" customFormat="1" ht="13" x14ac:dyDescent="0.15"/>
    <row r="5282" customFormat="1" ht="13" x14ac:dyDescent="0.15"/>
    <row r="5283" customFormat="1" ht="13" x14ac:dyDescent="0.15"/>
    <row r="5284" customFormat="1" ht="13" x14ac:dyDescent="0.15"/>
    <row r="5285" customFormat="1" ht="13" x14ac:dyDescent="0.15"/>
    <row r="5286" customFormat="1" ht="13" x14ac:dyDescent="0.15"/>
    <row r="5287" customFormat="1" ht="13" x14ac:dyDescent="0.15"/>
    <row r="5288" customFormat="1" ht="13" x14ac:dyDescent="0.15"/>
    <row r="5289" customFormat="1" ht="13" x14ac:dyDescent="0.15"/>
    <row r="5290" customFormat="1" ht="13" x14ac:dyDescent="0.15"/>
    <row r="5291" customFormat="1" ht="13" x14ac:dyDescent="0.15"/>
    <row r="5292" customFormat="1" ht="13" x14ac:dyDescent="0.15"/>
    <row r="5293" customFormat="1" ht="13" x14ac:dyDescent="0.15"/>
    <row r="5294" customFormat="1" ht="13" x14ac:dyDescent="0.15"/>
    <row r="5295" customFormat="1" ht="13" x14ac:dyDescent="0.15"/>
    <row r="5296" customFormat="1" ht="13" x14ac:dyDescent="0.15"/>
    <row r="5297" customFormat="1" ht="13" x14ac:dyDescent="0.15"/>
    <row r="5298" customFormat="1" ht="13" x14ac:dyDescent="0.15"/>
    <row r="5299" customFormat="1" ht="13" x14ac:dyDescent="0.15"/>
    <row r="5300" customFormat="1" ht="13" x14ac:dyDescent="0.15"/>
    <row r="5301" customFormat="1" ht="13" x14ac:dyDescent="0.15"/>
    <row r="5302" customFormat="1" ht="13" x14ac:dyDescent="0.15"/>
    <row r="5303" customFormat="1" ht="13" x14ac:dyDescent="0.15"/>
    <row r="5304" customFormat="1" ht="13" x14ac:dyDescent="0.15"/>
    <row r="5305" customFormat="1" ht="13" x14ac:dyDescent="0.15"/>
    <row r="5306" customFormat="1" ht="13" x14ac:dyDescent="0.15"/>
    <row r="5307" customFormat="1" ht="13" x14ac:dyDescent="0.15"/>
    <row r="5308" customFormat="1" ht="13" x14ac:dyDescent="0.15"/>
    <row r="5309" customFormat="1" ht="13" x14ac:dyDescent="0.15"/>
    <row r="5310" customFormat="1" ht="13" x14ac:dyDescent="0.15"/>
    <row r="5311" customFormat="1" ht="13" x14ac:dyDescent="0.15"/>
    <row r="5312" customFormat="1" ht="13" x14ac:dyDescent="0.15"/>
    <row r="5313" customFormat="1" ht="13" x14ac:dyDescent="0.15"/>
    <row r="5314" customFormat="1" ht="13" x14ac:dyDescent="0.15"/>
    <row r="5315" customFormat="1" ht="13" x14ac:dyDescent="0.15"/>
    <row r="5316" customFormat="1" ht="13" x14ac:dyDescent="0.15"/>
    <row r="5317" customFormat="1" ht="13" x14ac:dyDescent="0.15"/>
    <row r="5318" customFormat="1" ht="13" x14ac:dyDescent="0.15"/>
    <row r="5319" customFormat="1" ht="13" x14ac:dyDescent="0.15"/>
    <row r="5320" customFormat="1" ht="13" x14ac:dyDescent="0.15"/>
    <row r="5321" customFormat="1" ht="13" x14ac:dyDescent="0.15"/>
    <row r="5322" customFormat="1" ht="13" x14ac:dyDescent="0.15"/>
    <row r="5323" customFormat="1" ht="13" x14ac:dyDescent="0.15"/>
    <row r="5324" customFormat="1" ht="13" x14ac:dyDescent="0.15"/>
    <row r="5325" customFormat="1" ht="13" x14ac:dyDescent="0.15"/>
    <row r="5326" customFormat="1" ht="13" x14ac:dyDescent="0.15"/>
    <row r="5327" customFormat="1" ht="13" x14ac:dyDescent="0.15"/>
    <row r="5328" customFormat="1" ht="13" x14ac:dyDescent="0.15"/>
    <row r="5329" customFormat="1" ht="13" x14ac:dyDescent="0.15"/>
    <row r="5330" customFormat="1" ht="13" x14ac:dyDescent="0.15"/>
    <row r="5331" customFormat="1" ht="13" x14ac:dyDescent="0.15"/>
    <row r="5332" customFormat="1" ht="13" x14ac:dyDescent="0.15"/>
    <row r="5333" customFormat="1" ht="13" x14ac:dyDescent="0.15"/>
    <row r="5334" customFormat="1" ht="13" x14ac:dyDescent="0.15"/>
    <row r="5335" customFormat="1" ht="13" x14ac:dyDescent="0.15"/>
    <row r="5336" customFormat="1" ht="13" x14ac:dyDescent="0.15"/>
    <row r="5337" customFormat="1" ht="13" x14ac:dyDescent="0.15"/>
    <row r="5338" customFormat="1" ht="13" x14ac:dyDescent="0.15"/>
    <row r="5339" customFormat="1" ht="13" x14ac:dyDescent="0.15"/>
    <row r="5340" customFormat="1" ht="13" x14ac:dyDescent="0.15"/>
    <row r="5341" customFormat="1" ht="13" x14ac:dyDescent="0.15"/>
    <row r="5342" customFormat="1" ht="13" x14ac:dyDescent="0.15"/>
    <row r="5343" customFormat="1" ht="13" x14ac:dyDescent="0.15"/>
    <row r="5344" customFormat="1" ht="13" x14ac:dyDescent="0.15"/>
    <row r="5345" customFormat="1" ht="13" x14ac:dyDescent="0.15"/>
    <row r="5346" customFormat="1" ht="13" x14ac:dyDescent="0.15"/>
    <row r="5347" customFormat="1" ht="13" x14ac:dyDescent="0.15"/>
    <row r="5348" customFormat="1" ht="13" x14ac:dyDescent="0.15"/>
    <row r="5349" customFormat="1" ht="13" x14ac:dyDescent="0.15"/>
    <row r="5350" customFormat="1" ht="13" x14ac:dyDescent="0.15"/>
    <row r="5351" customFormat="1" ht="13" x14ac:dyDescent="0.15"/>
    <row r="5352" customFormat="1" ht="13" x14ac:dyDescent="0.15"/>
    <row r="5353" customFormat="1" ht="13" x14ac:dyDescent="0.15"/>
    <row r="5354" customFormat="1" ht="13" x14ac:dyDescent="0.15"/>
    <row r="5355" customFormat="1" ht="13" x14ac:dyDescent="0.15"/>
    <row r="5356" customFormat="1" ht="13" x14ac:dyDescent="0.15"/>
    <row r="5357" customFormat="1" ht="13" x14ac:dyDescent="0.15"/>
    <row r="5358" customFormat="1" ht="13" x14ac:dyDescent="0.15"/>
    <row r="5359" customFormat="1" ht="13" x14ac:dyDescent="0.15"/>
    <row r="5360" customFormat="1" ht="13" x14ac:dyDescent="0.15"/>
    <row r="5361" customFormat="1" ht="13" x14ac:dyDescent="0.15"/>
    <row r="5362" customFormat="1" ht="13" x14ac:dyDescent="0.15"/>
    <row r="5363" customFormat="1" ht="13" x14ac:dyDescent="0.15"/>
    <row r="5364" customFormat="1" ht="13" x14ac:dyDescent="0.15"/>
    <row r="5365" customFormat="1" ht="13" x14ac:dyDescent="0.15"/>
    <row r="5366" customFormat="1" ht="13" x14ac:dyDescent="0.15"/>
    <row r="5367" customFormat="1" ht="13" x14ac:dyDescent="0.15"/>
    <row r="5368" customFormat="1" ht="13" x14ac:dyDescent="0.15"/>
    <row r="5369" customFormat="1" ht="13" x14ac:dyDescent="0.15"/>
    <row r="5370" customFormat="1" ht="13" x14ac:dyDescent="0.15"/>
    <row r="5371" customFormat="1" ht="13" x14ac:dyDescent="0.15"/>
    <row r="5372" customFormat="1" ht="13" x14ac:dyDescent="0.15"/>
    <row r="5373" customFormat="1" ht="13" x14ac:dyDescent="0.15"/>
    <row r="5374" customFormat="1" ht="13" x14ac:dyDescent="0.15"/>
    <row r="5375" customFormat="1" ht="13" x14ac:dyDescent="0.15"/>
    <row r="5376" customFormat="1" ht="13" x14ac:dyDescent="0.15"/>
    <row r="5377" customFormat="1" ht="13" x14ac:dyDescent="0.15"/>
    <row r="5378" customFormat="1" ht="13" x14ac:dyDescent="0.15"/>
    <row r="5379" customFormat="1" ht="13" x14ac:dyDescent="0.15"/>
    <row r="5380" customFormat="1" ht="13" x14ac:dyDescent="0.15"/>
    <row r="5381" customFormat="1" ht="13" x14ac:dyDescent="0.15"/>
    <row r="5382" customFormat="1" ht="13" x14ac:dyDescent="0.15"/>
    <row r="5383" customFormat="1" ht="13" x14ac:dyDescent="0.15"/>
    <row r="5384" customFormat="1" ht="13" x14ac:dyDescent="0.15"/>
    <row r="5385" customFormat="1" ht="13" x14ac:dyDescent="0.15"/>
    <row r="5386" customFormat="1" ht="13" x14ac:dyDescent="0.15"/>
    <row r="5387" customFormat="1" ht="13" x14ac:dyDescent="0.15"/>
    <row r="5388" customFormat="1" ht="13" x14ac:dyDescent="0.15"/>
    <row r="5389" customFormat="1" ht="13" x14ac:dyDescent="0.15"/>
    <row r="5390" customFormat="1" ht="13" x14ac:dyDescent="0.15"/>
    <row r="5391" customFormat="1" ht="13" x14ac:dyDescent="0.15"/>
    <row r="5392" customFormat="1" ht="13" x14ac:dyDescent="0.15"/>
    <row r="5393" customFormat="1" ht="13" x14ac:dyDescent="0.15"/>
    <row r="5394" customFormat="1" ht="13" x14ac:dyDescent="0.15"/>
    <row r="5395" customFormat="1" ht="13" x14ac:dyDescent="0.15"/>
    <row r="5396" customFormat="1" ht="13" x14ac:dyDescent="0.15"/>
    <row r="5397" customFormat="1" ht="13" x14ac:dyDescent="0.15"/>
    <row r="5398" customFormat="1" ht="13" x14ac:dyDescent="0.15"/>
    <row r="5399" customFormat="1" ht="13" x14ac:dyDescent="0.15"/>
    <row r="5400" customFormat="1" ht="13" x14ac:dyDescent="0.15"/>
    <row r="5401" customFormat="1" ht="13" x14ac:dyDescent="0.15"/>
    <row r="5402" customFormat="1" ht="13" x14ac:dyDescent="0.15"/>
    <row r="5403" customFormat="1" ht="13" x14ac:dyDescent="0.15"/>
    <row r="5404" customFormat="1" ht="13" x14ac:dyDescent="0.15"/>
    <row r="5405" customFormat="1" ht="13" x14ac:dyDescent="0.15"/>
    <row r="5406" customFormat="1" ht="13" x14ac:dyDescent="0.15"/>
    <row r="5407" customFormat="1" ht="13" x14ac:dyDescent="0.15"/>
    <row r="5408" customFormat="1" ht="13" x14ac:dyDescent="0.15"/>
    <row r="5409" customFormat="1" ht="13" x14ac:dyDescent="0.15"/>
    <row r="5410" customFormat="1" ht="13" x14ac:dyDescent="0.15"/>
    <row r="5411" customFormat="1" ht="13" x14ac:dyDescent="0.15"/>
    <row r="5412" customFormat="1" ht="13" x14ac:dyDescent="0.15"/>
    <row r="5413" customFormat="1" ht="13" x14ac:dyDescent="0.15"/>
    <row r="5414" customFormat="1" ht="13" x14ac:dyDescent="0.15"/>
    <row r="5415" customFormat="1" ht="13" x14ac:dyDescent="0.15"/>
    <row r="5416" customFormat="1" ht="13" x14ac:dyDescent="0.15"/>
    <row r="5417" customFormat="1" ht="13" x14ac:dyDescent="0.15"/>
    <row r="5418" customFormat="1" ht="13" x14ac:dyDescent="0.15"/>
    <row r="5419" customFormat="1" ht="13" x14ac:dyDescent="0.15"/>
    <row r="5420" customFormat="1" ht="13" x14ac:dyDescent="0.15"/>
    <row r="5421" customFormat="1" ht="13" x14ac:dyDescent="0.15"/>
    <row r="5422" customFormat="1" ht="13" x14ac:dyDescent="0.15"/>
    <row r="5423" customFormat="1" ht="13" x14ac:dyDescent="0.15"/>
    <row r="5424" customFormat="1" ht="13" x14ac:dyDescent="0.15"/>
    <row r="5425" customFormat="1" ht="13" x14ac:dyDescent="0.15"/>
    <row r="5426" customFormat="1" ht="13" x14ac:dyDescent="0.15"/>
    <row r="5427" customFormat="1" ht="13" x14ac:dyDescent="0.15"/>
    <row r="5428" customFormat="1" ht="13" x14ac:dyDescent="0.15"/>
    <row r="5429" customFormat="1" ht="13" x14ac:dyDescent="0.15"/>
    <row r="5430" customFormat="1" ht="13" x14ac:dyDescent="0.15"/>
    <row r="5431" customFormat="1" ht="13" x14ac:dyDescent="0.15"/>
    <row r="5432" customFormat="1" ht="13" x14ac:dyDescent="0.15"/>
    <row r="5433" customFormat="1" ht="13" x14ac:dyDescent="0.15"/>
    <row r="5434" customFormat="1" ht="13" x14ac:dyDescent="0.15"/>
    <row r="5435" customFormat="1" ht="13" x14ac:dyDescent="0.15"/>
    <row r="5436" customFormat="1" ht="13" x14ac:dyDescent="0.15"/>
    <row r="5437" customFormat="1" ht="13" x14ac:dyDescent="0.15"/>
    <row r="5438" customFormat="1" ht="13" x14ac:dyDescent="0.15"/>
    <row r="5439" customFormat="1" ht="13" x14ac:dyDescent="0.15"/>
    <row r="5440" customFormat="1" ht="13" x14ac:dyDescent="0.15"/>
    <row r="5441" customFormat="1" ht="13" x14ac:dyDescent="0.15"/>
    <row r="5442" customFormat="1" ht="13" x14ac:dyDescent="0.15"/>
    <row r="5443" customFormat="1" ht="13" x14ac:dyDescent="0.15"/>
    <row r="5444" customFormat="1" ht="13" x14ac:dyDescent="0.15"/>
    <row r="5445" customFormat="1" ht="13" x14ac:dyDescent="0.15"/>
    <row r="5446" customFormat="1" ht="13" x14ac:dyDescent="0.15"/>
    <row r="5447" customFormat="1" ht="13" x14ac:dyDescent="0.15"/>
    <row r="5448" customFormat="1" ht="13" x14ac:dyDescent="0.15"/>
    <row r="5449" customFormat="1" ht="13" x14ac:dyDescent="0.15"/>
    <row r="5450" customFormat="1" ht="13" x14ac:dyDescent="0.15"/>
    <row r="5451" customFormat="1" ht="13" x14ac:dyDescent="0.15"/>
    <row r="5452" customFormat="1" ht="13" x14ac:dyDescent="0.15"/>
    <row r="5453" customFormat="1" ht="13" x14ac:dyDescent="0.15"/>
    <row r="5454" customFormat="1" ht="13" x14ac:dyDescent="0.15"/>
    <row r="5455" customFormat="1" ht="13" x14ac:dyDescent="0.15"/>
    <row r="5456" customFormat="1" ht="13" x14ac:dyDescent="0.15"/>
    <row r="5457" customFormat="1" ht="13" x14ac:dyDescent="0.15"/>
    <row r="5458" customFormat="1" ht="13" x14ac:dyDescent="0.15"/>
    <row r="5459" customFormat="1" ht="13" x14ac:dyDescent="0.15"/>
    <row r="5460" customFormat="1" ht="13" x14ac:dyDescent="0.15"/>
    <row r="5461" customFormat="1" ht="13" x14ac:dyDescent="0.15"/>
    <row r="5462" customFormat="1" ht="13" x14ac:dyDescent="0.15"/>
    <row r="5463" customFormat="1" ht="13" x14ac:dyDescent="0.15"/>
    <row r="5464" customFormat="1" ht="13" x14ac:dyDescent="0.15"/>
    <row r="5465" customFormat="1" ht="13" x14ac:dyDescent="0.15"/>
    <row r="5466" customFormat="1" ht="13" x14ac:dyDescent="0.15"/>
    <row r="5467" customFormat="1" ht="13" x14ac:dyDescent="0.15"/>
    <row r="5468" customFormat="1" ht="13" x14ac:dyDescent="0.15"/>
    <row r="5469" customFormat="1" ht="13" x14ac:dyDescent="0.15"/>
    <row r="5470" customFormat="1" ht="13" x14ac:dyDescent="0.15"/>
    <row r="5471" customFormat="1" ht="13" x14ac:dyDescent="0.15"/>
    <row r="5472" customFormat="1" ht="13" x14ac:dyDescent="0.15"/>
    <row r="5473" customFormat="1" ht="13" x14ac:dyDescent="0.15"/>
    <row r="5474" customFormat="1" ht="13" x14ac:dyDescent="0.15"/>
    <row r="5475" customFormat="1" ht="13" x14ac:dyDescent="0.15"/>
    <row r="5476" customFormat="1" ht="13" x14ac:dyDescent="0.15"/>
    <row r="5477" customFormat="1" ht="13" x14ac:dyDescent="0.15"/>
    <row r="5478" customFormat="1" ht="13" x14ac:dyDescent="0.15"/>
    <row r="5479" customFormat="1" ht="13" x14ac:dyDescent="0.15"/>
    <row r="5480" customFormat="1" ht="13" x14ac:dyDescent="0.15"/>
    <row r="5481" customFormat="1" ht="13" x14ac:dyDescent="0.15"/>
    <row r="5482" customFormat="1" ht="13" x14ac:dyDescent="0.15"/>
    <row r="5483" customFormat="1" ht="13" x14ac:dyDescent="0.15"/>
    <row r="5484" customFormat="1" ht="13" x14ac:dyDescent="0.15"/>
    <row r="5485" customFormat="1" ht="13" x14ac:dyDescent="0.15"/>
    <row r="5486" customFormat="1" ht="13" x14ac:dyDescent="0.15"/>
    <row r="5487" customFormat="1" ht="13" x14ac:dyDescent="0.15"/>
    <row r="5488" customFormat="1" ht="13" x14ac:dyDescent="0.15"/>
    <row r="5489" customFormat="1" ht="13" x14ac:dyDescent="0.15"/>
    <row r="5490" customFormat="1" ht="13" x14ac:dyDescent="0.15"/>
    <row r="5491" customFormat="1" ht="13" x14ac:dyDescent="0.15"/>
    <row r="5492" customFormat="1" ht="13" x14ac:dyDescent="0.15"/>
    <row r="5493" customFormat="1" ht="13" x14ac:dyDescent="0.15"/>
    <row r="5494" customFormat="1" ht="13" x14ac:dyDescent="0.15"/>
    <row r="5495" customFormat="1" ht="13" x14ac:dyDescent="0.15"/>
    <row r="5496" customFormat="1" ht="13" x14ac:dyDescent="0.15"/>
    <row r="5497" customFormat="1" ht="13" x14ac:dyDescent="0.15"/>
    <row r="5498" customFormat="1" ht="13" x14ac:dyDescent="0.15"/>
    <row r="5499" customFormat="1" ht="13" x14ac:dyDescent="0.15"/>
    <row r="5500" customFormat="1" ht="13" x14ac:dyDescent="0.15"/>
    <row r="5501" customFormat="1" ht="13" x14ac:dyDescent="0.15"/>
    <row r="5502" customFormat="1" ht="13" x14ac:dyDescent="0.15"/>
    <row r="5503" customFormat="1" ht="13" x14ac:dyDescent="0.15"/>
    <row r="5504" customFormat="1" ht="13" x14ac:dyDescent="0.15"/>
    <row r="5505" customFormat="1" ht="13" x14ac:dyDescent="0.15"/>
    <row r="5506" customFormat="1" ht="13" x14ac:dyDescent="0.15"/>
    <row r="5507" customFormat="1" ht="13" x14ac:dyDescent="0.15"/>
    <row r="5508" customFormat="1" ht="13" x14ac:dyDescent="0.15"/>
    <row r="5509" customFormat="1" ht="13" x14ac:dyDescent="0.15"/>
    <row r="5510" customFormat="1" ht="13" x14ac:dyDescent="0.15"/>
    <row r="5511" customFormat="1" ht="13" x14ac:dyDescent="0.15"/>
    <row r="5512" customFormat="1" ht="13" x14ac:dyDescent="0.15"/>
    <row r="5513" customFormat="1" ht="13" x14ac:dyDescent="0.15"/>
    <row r="5514" customFormat="1" ht="13" x14ac:dyDescent="0.15"/>
    <row r="5515" customFormat="1" ht="13" x14ac:dyDescent="0.15"/>
    <row r="5516" customFormat="1" ht="13" x14ac:dyDescent="0.15"/>
    <row r="5517" customFormat="1" ht="13" x14ac:dyDescent="0.15"/>
    <row r="5518" customFormat="1" ht="13" x14ac:dyDescent="0.15"/>
    <row r="5519" customFormat="1" ht="13" x14ac:dyDescent="0.15"/>
    <row r="5520" customFormat="1" ht="13" x14ac:dyDescent="0.15"/>
    <row r="5521" customFormat="1" ht="13" x14ac:dyDescent="0.15"/>
    <row r="5522" customFormat="1" ht="13" x14ac:dyDescent="0.15"/>
    <row r="5523" customFormat="1" ht="13" x14ac:dyDescent="0.15"/>
    <row r="5524" customFormat="1" ht="13" x14ac:dyDescent="0.15"/>
    <row r="5525" customFormat="1" ht="13" x14ac:dyDescent="0.15"/>
    <row r="5526" customFormat="1" ht="13" x14ac:dyDescent="0.15"/>
    <row r="5527" customFormat="1" ht="13" x14ac:dyDescent="0.15"/>
    <row r="5528" customFormat="1" ht="13" x14ac:dyDescent="0.15"/>
    <row r="5529" customFormat="1" ht="13" x14ac:dyDescent="0.15"/>
    <row r="5530" customFormat="1" ht="13" x14ac:dyDescent="0.15"/>
    <row r="5531" customFormat="1" ht="13" x14ac:dyDescent="0.15"/>
    <row r="5532" customFormat="1" ht="13" x14ac:dyDescent="0.15"/>
    <row r="5533" customFormat="1" ht="13" x14ac:dyDescent="0.15"/>
    <row r="5534" customFormat="1" ht="13" x14ac:dyDescent="0.15"/>
    <row r="5535" customFormat="1" ht="13" x14ac:dyDescent="0.15"/>
    <row r="5536" customFormat="1" ht="13" x14ac:dyDescent="0.15"/>
    <row r="5537" customFormat="1" ht="13" x14ac:dyDescent="0.15"/>
    <row r="5538" customFormat="1" ht="13" x14ac:dyDescent="0.15"/>
    <row r="5539" customFormat="1" ht="13" x14ac:dyDescent="0.15"/>
    <row r="5540" customFormat="1" ht="13" x14ac:dyDescent="0.15"/>
    <row r="5541" customFormat="1" ht="13" x14ac:dyDescent="0.15"/>
    <row r="5542" customFormat="1" ht="13" x14ac:dyDescent="0.15"/>
    <row r="5543" customFormat="1" ht="13" x14ac:dyDescent="0.15"/>
    <row r="5544" customFormat="1" ht="13" x14ac:dyDescent="0.15"/>
    <row r="5545" customFormat="1" ht="13" x14ac:dyDescent="0.15"/>
    <row r="5546" customFormat="1" ht="13" x14ac:dyDescent="0.15"/>
    <row r="5547" customFormat="1" ht="13" x14ac:dyDescent="0.15"/>
    <row r="5548" customFormat="1" ht="13" x14ac:dyDescent="0.15"/>
    <row r="5549" customFormat="1" ht="13" x14ac:dyDescent="0.15"/>
    <row r="5550" customFormat="1" ht="13" x14ac:dyDescent="0.15"/>
    <row r="5551" customFormat="1" ht="13" x14ac:dyDescent="0.15"/>
    <row r="5552" customFormat="1" ht="13" x14ac:dyDescent="0.15"/>
    <row r="5553" customFormat="1" ht="13" x14ac:dyDescent="0.15"/>
    <row r="5554" customFormat="1" ht="13" x14ac:dyDescent="0.15"/>
    <row r="5555" customFormat="1" ht="13" x14ac:dyDescent="0.15"/>
    <row r="5556" customFormat="1" ht="13" x14ac:dyDescent="0.15"/>
    <row r="5557" customFormat="1" ht="13" x14ac:dyDescent="0.15"/>
    <row r="5558" customFormat="1" ht="13" x14ac:dyDescent="0.15"/>
    <row r="5559" customFormat="1" ht="13" x14ac:dyDescent="0.15"/>
    <row r="5560" customFormat="1" ht="13" x14ac:dyDescent="0.15"/>
    <row r="5561" customFormat="1" ht="13" x14ac:dyDescent="0.15"/>
    <row r="5562" customFormat="1" ht="13" x14ac:dyDescent="0.15"/>
    <row r="5563" customFormat="1" ht="13" x14ac:dyDescent="0.15"/>
    <row r="5564" customFormat="1" ht="13" x14ac:dyDescent="0.15"/>
    <row r="5565" customFormat="1" ht="13" x14ac:dyDescent="0.15"/>
    <row r="5566" customFormat="1" ht="13" x14ac:dyDescent="0.15"/>
    <row r="5567" customFormat="1" ht="13" x14ac:dyDescent="0.15"/>
    <row r="5568" customFormat="1" ht="13" x14ac:dyDescent="0.15"/>
    <row r="5569" customFormat="1" ht="13" x14ac:dyDescent="0.15"/>
    <row r="5570" customFormat="1" ht="13" x14ac:dyDescent="0.15"/>
    <row r="5571" customFormat="1" ht="13" x14ac:dyDescent="0.15"/>
    <row r="5572" customFormat="1" ht="13" x14ac:dyDescent="0.15"/>
    <row r="5573" customFormat="1" ht="13" x14ac:dyDescent="0.15"/>
    <row r="5574" customFormat="1" ht="13" x14ac:dyDescent="0.15"/>
    <row r="5575" customFormat="1" ht="13" x14ac:dyDescent="0.15"/>
    <row r="5576" customFormat="1" ht="13" x14ac:dyDescent="0.15"/>
    <row r="5577" customFormat="1" ht="13" x14ac:dyDescent="0.15"/>
    <row r="5578" customFormat="1" ht="13" x14ac:dyDescent="0.15"/>
    <row r="5579" customFormat="1" ht="13" x14ac:dyDescent="0.15"/>
    <row r="5580" customFormat="1" ht="13" x14ac:dyDescent="0.15"/>
    <row r="5581" customFormat="1" ht="13" x14ac:dyDescent="0.15"/>
    <row r="5582" customFormat="1" ht="13" x14ac:dyDescent="0.15"/>
    <row r="5583" customFormat="1" ht="13" x14ac:dyDescent="0.15"/>
    <row r="5584" customFormat="1" ht="13" x14ac:dyDescent="0.15"/>
    <row r="5585" customFormat="1" ht="13" x14ac:dyDescent="0.15"/>
    <row r="5586" customFormat="1" ht="13" x14ac:dyDescent="0.15"/>
    <row r="5587" customFormat="1" ht="13" x14ac:dyDescent="0.15"/>
    <row r="5588" customFormat="1" ht="13" x14ac:dyDescent="0.15"/>
    <row r="5589" customFormat="1" ht="13" x14ac:dyDescent="0.15"/>
    <row r="5590" customFormat="1" ht="13" x14ac:dyDescent="0.15"/>
    <row r="5591" customFormat="1" ht="13" x14ac:dyDescent="0.15"/>
    <row r="5592" customFormat="1" ht="13" x14ac:dyDescent="0.15"/>
    <row r="5593" customFormat="1" ht="13" x14ac:dyDescent="0.15"/>
    <row r="5594" customFormat="1" ht="13" x14ac:dyDescent="0.15"/>
    <row r="5595" customFormat="1" ht="13" x14ac:dyDescent="0.15"/>
    <row r="5596" customFormat="1" ht="13" x14ac:dyDescent="0.15"/>
    <row r="5597" customFormat="1" ht="13" x14ac:dyDescent="0.15"/>
    <row r="5598" customFormat="1" ht="13" x14ac:dyDescent="0.15"/>
    <row r="5599" customFormat="1" ht="13" x14ac:dyDescent="0.15"/>
    <row r="5600" customFormat="1" ht="13" x14ac:dyDescent="0.15"/>
    <row r="5601" customFormat="1" ht="13" x14ac:dyDescent="0.15"/>
    <row r="5602" customFormat="1" ht="13" x14ac:dyDescent="0.15"/>
    <row r="5603" customFormat="1" ht="13" x14ac:dyDescent="0.15"/>
    <row r="5604" customFormat="1" ht="13" x14ac:dyDescent="0.15"/>
    <row r="5605" customFormat="1" ht="13" x14ac:dyDescent="0.15"/>
    <row r="5606" customFormat="1" ht="13" x14ac:dyDescent="0.15"/>
    <row r="5607" customFormat="1" ht="13" x14ac:dyDescent="0.15"/>
    <row r="5608" customFormat="1" ht="13" x14ac:dyDescent="0.15"/>
    <row r="5609" customFormat="1" ht="13" x14ac:dyDescent="0.15"/>
    <row r="5610" customFormat="1" ht="13" x14ac:dyDescent="0.15"/>
    <row r="5611" customFormat="1" ht="13" x14ac:dyDescent="0.15"/>
    <row r="5612" customFormat="1" ht="13" x14ac:dyDescent="0.15"/>
    <row r="5613" customFormat="1" ht="13" x14ac:dyDescent="0.15"/>
    <row r="5614" customFormat="1" ht="13" x14ac:dyDescent="0.15"/>
    <row r="5615" customFormat="1" ht="13" x14ac:dyDescent="0.15"/>
    <row r="5616" customFormat="1" ht="13" x14ac:dyDescent="0.15"/>
    <row r="5617" customFormat="1" ht="13" x14ac:dyDescent="0.15"/>
    <row r="5618" customFormat="1" ht="13" x14ac:dyDescent="0.15"/>
    <row r="5619" customFormat="1" ht="13" x14ac:dyDescent="0.15"/>
    <row r="5620" customFormat="1" ht="13" x14ac:dyDescent="0.15"/>
    <row r="5621" customFormat="1" ht="13" x14ac:dyDescent="0.15"/>
    <row r="5622" customFormat="1" ht="13" x14ac:dyDescent="0.15"/>
    <row r="5623" customFormat="1" ht="13" x14ac:dyDescent="0.15"/>
    <row r="5624" customFormat="1" ht="13" x14ac:dyDescent="0.15"/>
    <row r="5625" customFormat="1" ht="13" x14ac:dyDescent="0.15"/>
    <row r="5626" customFormat="1" ht="13" x14ac:dyDescent="0.15"/>
    <row r="5627" customFormat="1" ht="13" x14ac:dyDescent="0.15"/>
    <row r="5628" customFormat="1" ht="13" x14ac:dyDescent="0.15"/>
    <row r="5629" customFormat="1" ht="13" x14ac:dyDescent="0.15"/>
    <row r="5630" customFormat="1" ht="13" x14ac:dyDescent="0.15"/>
    <row r="5631" customFormat="1" ht="13" x14ac:dyDescent="0.15"/>
    <row r="5632" customFormat="1" ht="13" x14ac:dyDescent="0.15"/>
    <row r="5633" customFormat="1" ht="13" x14ac:dyDescent="0.15"/>
    <row r="5634" customFormat="1" ht="13" x14ac:dyDescent="0.15"/>
    <row r="5635" customFormat="1" ht="13" x14ac:dyDescent="0.15"/>
    <row r="5636" customFormat="1" ht="13" x14ac:dyDescent="0.15"/>
    <row r="5637" customFormat="1" ht="13" x14ac:dyDescent="0.15"/>
    <row r="5638" customFormat="1" ht="13" x14ac:dyDescent="0.15"/>
    <row r="5639" customFormat="1" ht="13" x14ac:dyDescent="0.15"/>
    <row r="5640" customFormat="1" ht="13" x14ac:dyDescent="0.15"/>
    <row r="5641" customFormat="1" ht="13" x14ac:dyDescent="0.15"/>
    <row r="5642" customFormat="1" ht="13" x14ac:dyDescent="0.15"/>
    <row r="5643" customFormat="1" ht="13" x14ac:dyDescent="0.15"/>
    <row r="5644" customFormat="1" ht="13" x14ac:dyDescent="0.15"/>
    <row r="5645" customFormat="1" ht="13" x14ac:dyDescent="0.15"/>
    <row r="5646" customFormat="1" ht="13" x14ac:dyDescent="0.15"/>
    <row r="5647" customFormat="1" ht="13" x14ac:dyDescent="0.15"/>
    <row r="5648" customFormat="1" ht="13" x14ac:dyDescent="0.15"/>
    <row r="5649" customFormat="1" ht="13" x14ac:dyDescent="0.15"/>
    <row r="5650" customFormat="1" ht="13" x14ac:dyDescent="0.15"/>
    <row r="5651" customFormat="1" ht="13" x14ac:dyDescent="0.15"/>
    <row r="5652" customFormat="1" ht="13" x14ac:dyDescent="0.15"/>
    <row r="5653" customFormat="1" ht="13" x14ac:dyDescent="0.15"/>
    <row r="5654" customFormat="1" ht="13" x14ac:dyDescent="0.15"/>
    <row r="5655" customFormat="1" ht="13" x14ac:dyDescent="0.15"/>
    <row r="5656" customFormat="1" ht="13" x14ac:dyDescent="0.15"/>
    <row r="5657" customFormat="1" ht="13" x14ac:dyDescent="0.15"/>
    <row r="5658" customFormat="1" ht="13" x14ac:dyDescent="0.15"/>
    <row r="5659" customFormat="1" ht="13" x14ac:dyDescent="0.15"/>
    <row r="5660" customFormat="1" ht="13" x14ac:dyDescent="0.15"/>
    <row r="5661" customFormat="1" ht="13" x14ac:dyDescent="0.15"/>
    <row r="5662" customFormat="1" ht="13" x14ac:dyDescent="0.15"/>
    <row r="5663" customFormat="1" ht="13" x14ac:dyDescent="0.15"/>
    <row r="5664" customFormat="1" ht="13" x14ac:dyDescent="0.15"/>
    <row r="5665" customFormat="1" ht="13" x14ac:dyDescent="0.15"/>
    <row r="5666" customFormat="1" ht="13" x14ac:dyDescent="0.15"/>
    <row r="5667" customFormat="1" ht="13" x14ac:dyDescent="0.15"/>
    <row r="5668" customFormat="1" ht="13" x14ac:dyDescent="0.15"/>
    <row r="5669" customFormat="1" ht="13" x14ac:dyDescent="0.15"/>
    <row r="5670" customFormat="1" ht="13" x14ac:dyDescent="0.15"/>
    <row r="5671" customFormat="1" ht="13" x14ac:dyDescent="0.15"/>
    <row r="5672" customFormat="1" ht="13" x14ac:dyDescent="0.15"/>
    <row r="5673" customFormat="1" ht="13" x14ac:dyDescent="0.15"/>
    <row r="5674" customFormat="1" ht="13" x14ac:dyDescent="0.15"/>
    <row r="5675" customFormat="1" ht="13" x14ac:dyDescent="0.15"/>
    <row r="5676" customFormat="1" ht="13" x14ac:dyDescent="0.15"/>
    <row r="5677" customFormat="1" ht="13" x14ac:dyDescent="0.15"/>
    <row r="5678" customFormat="1" ht="13" x14ac:dyDescent="0.15"/>
    <row r="5679" customFormat="1" ht="13" x14ac:dyDescent="0.15"/>
    <row r="5680" customFormat="1" ht="13" x14ac:dyDescent="0.15"/>
    <row r="5681" customFormat="1" ht="13" x14ac:dyDescent="0.15"/>
    <row r="5682" customFormat="1" ht="13" x14ac:dyDescent="0.15"/>
    <row r="5683" customFormat="1" ht="13" x14ac:dyDescent="0.15"/>
    <row r="5684" customFormat="1" ht="13" x14ac:dyDescent="0.15"/>
    <row r="5685" customFormat="1" ht="13" x14ac:dyDescent="0.15"/>
    <row r="5686" customFormat="1" ht="13" x14ac:dyDescent="0.15"/>
    <row r="5687" customFormat="1" ht="13" x14ac:dyDescent="0.15"/>
    <row r="5688" customFormat="1" ht="13" x14ac:dyDescent="0.15"/>
    <row r="5689" customFormat="1" ht="13" x14ac:dyDescent="0.15"/>
    <row r="5690" customFormat="1" ht="13" x14ac:dyDescent="0.15"/>
    <row r="5691" customFormat="1" ht="13" x14ac:dyDescent="0.15"/>
    <row r="5692" customFormat="1" ht="13" x14ac:dyDescent="0.15"/>
    <row r="5693" customFormat="1" ht="13" x14ac:dyDescent="0.15"/>
    <row r="5694" customFormat="1" ht="13" x14ac:dyDescent="0.15"/>
    <row r="5695" customFormat="1" ht="13" x14ac:dyDescent="0.15"/>
    <row r="5696" customFormat="1" ht="13" x14ac:dyDescent="0.15"/>
    <row r="5697" customFormat="1" ht="13" x14ac:dyDescent="0.15"/>
    <row r="5698" customFormat="1" ht="13" x14ac:dyDescent="0.15"/>
    <row r="5699" customFormat="1" ht="13" x14ac:dyDescent="0.15"/>
    <row r="5700" customFormat="1" ht="13" x14ac:dyDescent="0.15"/>
    <row r="5701" customFormat="1" ht="13" x14ac:dyDescent="0.15"/>
    <row r="5702" customFormat="1" ht="13" x14ac:dyDescent="0.15"/>
    <row r="5703" customFormat="1" ht="13" x14ac:dyDescent="0.15"/>
    <row r="5704" customFormat="1" ht="13" x14ac:dyDescent="0.15"/>
    <row r="5705" customFormat="1" ht="13" x14ac:dyDescent="0.15"/>
    <row r="5706" customFormat="1" ht="13" x14ac:dyDescent="0.15"/>
    <row r="5707" customFormat="1" ht="13" x14ac:dyDescent="0.15"/>
    <row r="5708" customFormat="1" ht="13" x14ac:dyDescent="0.15"/>
    <row r="5709" customFormat="1" ht="13" x14ac:dyDescent="0.15"/>
    <row r="5710" customFormat="1" ht="13" x14ac:dyDescent="0.15"/>
    <row r="5711" customFormat="1" ht="13" x14ac:dyDescent="0.15"/>
    <row r="5712" customFormat="1" ht="13" x14ac:dyDescent="0.15"/>
    <row r="5713" customFormat="1" ht="13" x14ac:dyDescent="0.15"/>
    <row r="5714" customFormat="1" ht="13" x14ac:dyDescent="0.15"/>
    <row r="5715" customFormat="1" ht="13" x14ac:dyDescent="0.15"/>
    <row r="5716" customFormat="1" ht="13" x14ac:dyDescent="0.15"/>
    <row r="5717" customFormat="1" ht="13" x14ac:dyDescent="0.15"/>
    <row r="5718" customFormat="1" ht="13" x14ac:dyDescent="0.15"/>
    <row r="5719" customFormat="1" ht="13" x14ac:dyDescent="0.15"/>
    <row r="5720" customFormat="1" ht="13" x14ac:dyDescent="0.15"/>
    <row r="5721" customFormat="1" ht="13" x14ac:dyDescent="0.15"/>
    <row r="5722" customFormat="1" ht="13" x14ac:dyDescent="0.15"/>
    <row r="5723" customFormat="1" ht="13" x14ac:dyDescent="0.15"/>
    <row r="5724" customFormat="1" ht="13" x14ac:dyDescent="0.15"/>
    <row r="5725" customFormat="1" ht="13" x14ac:dyDescent="0.15"/>
    <row r="5726" customFormat="1" ht="13" x14ac:dyDescent="0.15"/>
    <row r="5727" customFormat="1" ht="13" x14ac:dyDescent="0.15"/>
    <row r="5728" customFormat="1" ht="13" x14ac:dyDescent="0.15"/>
    <row r="5729" customFormat="1" ht="13" x14ac:dyDescent="0.15"/>
    <row r="5730" customFormat="1" ht="13" x14ac:dyDescent="0.15"/>
    <row r="5731" customFormat="1" ht="13" x14ac:dyDescent="0.15"/>
    <row r="5732" customFormat="1" ht="13" x14ac:dyDescent="0.15"/>
    <row r="5733" customFormat="1" ht="13" x14ac:dyDescent="0.15"/>
    <row r="5734" customFormat="1" ht="13" x14ac:dyDescent="0.15"/>
    <row r="5735" customFormat="1" ht="13" x14ac:dyDescent="0.15"/>
    <row r="5736" customFormat="1" ht="13" x14ac:dyDescent="0.15"/>
    <row r="5737" customFormat="1" ht="13" x14ac:dyDescent="0.15"/>
    <row r="5738" customFormat="1" ht="13" x14ac:dyDescent="0.15"/>
    <row r="5739" customFormat="1" ht="13" x14ac:dyDescent="0.15"/>
    <row r="5740" customFormat="1" ht="13" x14ac:dyDescent="0.15"/>
    <row r="5741" customFormat="1" ht="13" x14ac:dyDescent="0.15"/>
    <row r="5742" customFormat="1" ht="13" x14ac:dyDescent="0.15"/>
    <row r="5743" customFormat="1" ht="13" x14ac:dyDescent="0.15"/>
    <row r="5744" customFormat="1" ht="13" x14ac:dyDescent="0.15"/>
    <row r="5745" customFormat="1" ht="13" x14ac:dyDescent="0.15"/>
    <row r="5746" customFormat="1" ht="13" x14ac:dyDescent="0.15"/>
    <row r="5747" customFormat="1" ht="13" x14ac:dyDescent="0.15"/>
    <row r="5748" customFormat="1" ht="13" x14ac:dyDescent="0.15"/>
    <row r="5749" customFormat="1" ht="13" x14ac:dyDescent="0.15"/>
    <row r="5750" customFormat="1" ht="13" x14ac:dyDescent="0.15"/>
    <row r="5751" customFormat="1" ht="13" x14ac:dyDescent="0.15"/>
    <row r="5752" customFormat="1" ht="13" x14ac:dyDescent="0.15"/>
    <row r="5753" customFormat="1" ht="13" x14ac:dyDescent="0.15"/>
    <row r="5754" customFormat="1" ht="13" x14ac:dyDescent="0.15"/>
    <row r="5755" customFormat="1" ht="13" x14ac:dyDescent="0.15"/>
    <row r="5756" customFormat="1" ht="13" x14ac:dyDescent="0.15"/>
    <row r="5757" customFormat="1" ht="13" x14ac:dyDescent="0.15"/>
    <row r="5758" customFormat="1" ht="13" x14ac:dyDescent="0.15"/>
    <row r="5759" customFormat="1" ht="13" x14ac:dyDescent="0.15"/>
    <row r="5760" customFormat="1" ht="13" x14ac:dyDescent="0.15"/>
    <row r="5761" customFormat="1" ht="13" x14ac:dyDescent="0.15"/>
    <row r="5762" customFormat="1" ht="13" x14ac:dyDescent="0.15"/>
    <row r="5763" customFormat="1" ht="13" x14ac:dyDescent="0.15"/>
    <row r="5764" customFormat="1" ht="13" x14ac:dyDescent="0.15"/>
    <row r="5765" customFormat="1" ht="13" x14ac:dyDescent="0.15"/>
    <row r="5766" customFormat="1" ht="13" x14ac:dyDescent="0.15"/>
    <row r="5767" customFormat="1" ht="13" x14ac:dyDescent="0.15"/>
    <row r="5768" customFormat="1" ht="13" x14ac:dyDescent="0.15"/>
    <row r="5769" customFormat="1" ht="13" x14ac:dyDescent="0.15"/>
    <row r="5770" customFormat="1" ht="13" x14ac:dyDescent="0.15"/>
    <row r="5771" customFormat="1" ht="13" x14ac:dyDescent="0.15"/>
    <row r="5772" customFormat="1" ht="13" x14ac:dyDescent="0.15"/>
    <row r="5773" customFormat="1" ht="13" x14ac:dyDescent="0.15"/>
    <row r="5774" customFormat="1" ht="13" x14ac:dyDescent="0.15"/>
    <row r="5775" customFormat="1" ht="13" x14ac:dyDescent="0.15"/>
    <row r="5776" customFormat="1" ht="13" x14ac:dyDescent="0.15"/>
    <row r="5777" customFormat="1" ht="13" x14ac:dyDescent="0.15"/>
    <row r="5778" customFormat="1" ht="13" x14ac:dyDescent="0.15"/>
    <row r="5779" customFormat="1" ht="13" x14ac:dyDescent="0.15"/>
    <row r="5780" customFormat="1" ht="13" x14ac:dyDescent="0.15"/>
    <row r="5781" customFormat="1" ht="13" x14ac:dyDescent="0.15"/>
    <row r="5782" customFormat="1" ht="13" x14ac:dyDescent="0.15"/>
    <row r="5783" customFormat="1" ht="13" x14ac:dyDescent="0.15"/>
    <row r="5784" customFormat="1" ht="13" x14ac:dyDescent="0.15"/>
    <row r="5785" customFormat="1" ht="13" x14ac:dyDescent="0.15"/>
    <row r="5786" customFormat="1" ht="13" x14ac:dyDescent="0.15"/>
    <row r="5787" customFormat="1" ht="13" x14ac:dyDescent="0.15"/>
    <row r="5788" customFormat="1" ht="13" x14ac:dyDescent="0.15"/>
    <row r="5789" customFormat="1" ht="13" x14ac:dyDescent="0.15"/>
    <row r="5790" customFormat="1" ht="13" x14ac:dyDescent="0.15"/>
    <row r="5791" customFormat="1" ht="13" x14ac:dyDescent="0.15"/>
    <row r="5792" customFormat="1" ht="13" x14ac:dyDescent="0.15"/>
    <row r="5793" customFormat="1" ht="13" x14ac:dyDescent="0.15"/>
    <row r="5794" customFormat="1" ht="13" x14ac:dyDescent="0.15"/>
    <row r="5795" customFormat="1" ht="13" x14ac:dyDescent="0.15"/>
    <row r="5796" customFormat="1" ht="13" x14ac:dyDescent="0.15"/>
    <row r="5797" customFormat="1" ht="13" x14ac:dyDescent="0.15"/>
    <row r="5798" customFormat="1" ht="13" x14ac:dyDescent="0.15"/>
    <row r="5799" customFormat="1" ht="13" x14ac:dyDescent="0.15"/>
    <row r="5800" customFormat="1" ht="13" x14ac:dyDescent="0.15"/>
    <row r="5801" customFormat="1" ht="13" x14ac:dyDescent="0.15"/>
    <row r="5802" customFormat="1" ht="13" x14ac:dyDescent="0.15"/>
    <row r="5803" customFormat="1" ht="13" x14ac:dyDescent="0.15"/>
    <row r="5804" customFormat="1" ht="13" x14ac:dyDescent="0.15"/>
    <row r="5805" customFormat="1" ht="13" x14ac:dyDescent="0.15"/>
    <row r="5806" customFormat="1" ht="13" x14ac:dyDescent="0.15"/>
    <row r="5807" customFormat="1" ht="13" x14ac:dyDescent="0.15"/>
    <row r="5808" customFormat="1" ht="13" x14ac:dyDescent="0.15"/>
    <row r="5809" customFormat="1" ht="13" x14ac:dyDescent="0.15"/>
    <row r="5810" customFormat="1" ht="13" x14ac:dyDescent="0.15"/>
    <row r="5811" customFormat="1" ht="13" x14ac:dyDescent="0.15"/>
    <row r="5812" customFormat="1" ht="13" x14ac:dyDescent="0.15"/>
    <row r="5813" customFormat="1" ht="13" x14ac:dyDescent="0.15"/>
    <row r="5814" customFormat="1" ht="13" x14ac:dyDescent="0.15"/>
    <row r="5815" customFormat="1" ht="13" x14ac:dyDescent="0.15"/>
    <row r="5816" customFormat="1" ht="13" x14ac:dyDescent="0.15"/>
    <row r="5817" customFormat="1" ht="13" x14ac:dyDescent="0.15"/>
    <row r="5818" customFormat="1" ht="13" x14ac:dyDescent="0.15"/>
    <row r="5819" customFormat="1" ht="13" x14ac:dyDescent="0.15"/>
    <row r="5820" customFormat="1" ht="13" x14ac:dyDescent="0.15"/>
    <row r="5821" customFormat="1" ht="13" x14ac:dyDescent="0.15"/>
    <row r="5822" customFormat="1" ht="13" x14ac:dyDescent="0.15"/>
    <row r="5823" customFormat="1" ht="13" x14ac:dyDescent="0.15"/>
    <row r="5824" customFormat="1" ht="13" x14ac:dyDescent="0.15"/>
    <row r="5825" customFormat="1" ht="13" x14ac:dyDescent="0.15"/>
    <row r="5826" customFormat="1" ht="13" x14ac:dyDescent="0.15"/>
    <row r="5827" customFormat="1" ht="13" x14ac:dyDescent="0.15"/>
    <row r="5828" customFormat="1" ht="13" x14ac:dyDescent="0.15"/>
    <row r="5829" customFormat="1" ht="13" x14ac:dyDescent="0.15"/>
    <row r="5830" customFormat="1" ht="13" x14ac:dyDescent="0.15"/>
    <row r="5831" customFormat="1" ht="13" x14ac:dyDescent="0.15"/>
    <row r="5832" customFormat="1" ht="13" x14ac:dyDescent="0.15"/>
    <row r="5833" customFormat="1" ht="13" x14ac:dyDescent="0.15"/>
    <row r="5834" customFormat="1" ht="13" x14ac:dyDescent="0.15"/>
    <row r="5835" customFormat="1" ht="13" x14ac:dyDescent="0.15"/>
    <row r="5836" customFormat="1" ht="13" x14ac:dyDescent="0.15"/>
    <row r="5837" customFormat="1" ht="13" x14ac:dyDescent="0.15"/>
    <row r="5838" customFormat="1" ht="13" x14ac:dyDescent="0.15"/>
    <row r="5839" customFormat="1" ht="13" x14ac:dyDescent="0.15"/>
    <row r="5840" customFormat="1" ht="13" x14ac:dyDescent="0.15"/>
    <row r="5841" customFormat="1" ht="13" x14ac:dyDescent="0.15"/>
    <row r="5842" customFormat="1" ht="13" x14ac:dyDescent="0.15"/>
    <row r="5843" customFormat="1" ht="13" x14ac:dyDescent="0.15"/>
    <row r="5844" customFormat="1" ht="13" x14ac:dyDescent="0.15"/>
    <row r="5845" customFormat="1" ht="13" x14ac:dyDescent="0.15"/>
    <row r="5846" customFormat="1" ht="13" x14ac:dyDescent="0.15"/>
    <row r="5847" customFormat="1" ht="13" x14ac:dyDescent="0.15"/>
    <row r="5848" customFormat="1" ht="13" x14ac:dyDescent="0.15"/>
    <row r="5849" customFormat="1" ht="13" x14ac:dyDescent="0.15"/>
    <row r="5850" customFormat="1" ht="13" x14ac:dyDescent="0.15"/>
    <row r="5851" customFormat="1" ht="13" x14ac:dyDescent="0.15"/>
    <row r="5852" customFormat="1" ht="13" x14ac:dyDescent="0.15"/>
    <row r="5853" customFormat="1" ht="13" x14ac:dyDescent="0.15"/>
    <row r="5854" customFormat="1" ht="13" x14ac:dyDescent="0.15"/>
    <row r="5855" customFormat="1" ht="13" x14ac:dyDescent="0.15"/>
    <row r="5856" customFormat="1" ht="13" x14ac:dyDescent="0.15"/>
    <row r="5857" customFormat="1" ht="13" x14ac:dyDescent="0.15"/>
    <row r="5858" customFormat="1" ht="13" x14ac:dyDescent="0.15"/>
    <row r="5859" customFormat="1" ht="13" x14ac:dyDescent="0.15"/>
    <row r="5860" customFormat="1" ht="13" x14ac:dyDescent="0.15"/>
    <row r="5861" customFormat="1" ht="13" x14ac:dyDescent="0.15"/>
    <row r="5862" customFormat="1" ht="13" x14ac:dyDescent="0.15"/>
    <row r="5863" customFormat="1" ht="13" x14ac:dyDescent="0.15"/>
    <row r="5864" customFormat="1" ht="13" x14ac:dyDescent="0.15"/>
    <row r="5865" customFormat="1" ht="13" x14ac:dyDescent="0.15"/>
    <row r="5866" customFormat="1" ht="13" x14ac:dyDescent="0.15"/>
    <row r="5867" customFormat="1" ht="13" x14ac:dyDescent="0.15"/>
    <row r="5868" customFormat="1" ht="13" x14ac:dyDescent="0.15"/>
    <row r="5869" customFormat="1" ht="13" x14ac:dyDescent="0.15"/>
    <row r="5870" customFormat="1" ht="13" x14ac:dyDescent="0.15"/>
    <row r="5871" customFormat="1" ht="13" x14ac:dyDescent="0.15"/>
    <row r="5872" customFormat="1" ht="13" x14ac:dyDescent="0.15"/>
    <row r="5873" customFormat="1" ht="13" x14ac:dyDescent="0.15"/>
    <row r="5874" customFormat="1" ht="13" x14ac:dyDescent="0.15"/>
    <row r="5875" customFormat="1" ht="13" x14ac:dyDescent="0.15"/>
    <row r="5876" customFormat="1" ht="13" x14ac:dyDescent="0.15"/>
    <row r="5877" customFormat="1" ht="13" x14ac:dyDescent="0.15"/>
    <row r="5878" customFormat="1" ht="13" x14ac:dyDescent="0.15"/>
    <row r="5879" customFormat="1" ht="13" x14ac:dyDescent="0.15"/>
    <row r="5880" customFormat="1" ht="13" x14ac:dyDescent="0.15"/>
    <row r="5881" customFormat="1" ht="13" x14ac:dyDescent="0.15"/>
    <row r="5882" customFormat="1" ht="13" x14ac:dyDescent="0.15"/>
    <row r="5883" customFormat="1" ht="13" x14ac:dyDescent="0.15"/>
    <row r="5884" customFormat="1" ht="13" x14ac:dyDescent="0.15"/>
    <row r="5885" customFormat="1" ht="13" x14ac:dyDescent="0.15"/>
    <row r="5886" customFormat="1" ht="13" x14ac:dyDescent="0.15"/>
    <row r="5887" customFormat="1" ht="13" x14ac:dyDescent="0.15"/>
    <row r="5888" customFormat="1" ht="13" x14ac:dyDescent="0.15"/>
    <row r="5889" customFormat="1" ht="13" x14ac:dyDescent="0.15"/>
    <row r="5890" customFormat="1" ht="13" x14ac:dyDescent="0.15"/>
    <row r="5891" customFormat="1" ht="13" x14ac:dyDescent="0.15"/>
    <row r="5892" customFormat="1" ht="13" x14ac:dyDescent="0.15"/>
    <row r="5893" customFormat="1" ht="13" x14ac:dyDescent="0.15"/>
    <row r="5894" customFormat="1" ht="13" x14ac:dyDescent="0.15"/>
    <row r="5895" customFormat="1" ht="13" x14ac:dyDescent="0.15"/>
    <row r="5896" customFormat="1" ht="13" x14ac:dyDescent="0.15"/>
    <row r="5897" customFormat="1" ht="13" x14ac:dyDescent="0.15"/>
    <row r="5898" customFormat="1" ht="13" x14ac:dyDescent="0.15"/>
    <row r="5899" customFormat="1" ht="13" x14ac:dyDescent="0.15"/>
    <row r="5900" customFormat="1" ht="13" x14ac:dyDescent="0.15"/>
    <row r="5901" customFormat="1" ht="13" x14ac:dyDescent="0.15"/>
    <row r="5902" customFormat="1" ht="13" x14ac:dyDescent="0.15"/>
    <row r="5903" customFormat="1" ht="13" x14ac:dyDescent="0.15"/>
    <row r="5904" customFormat="1" ht="13" x14ac:dyDescent="0.15"/>
    <row r="5905" customFormat="1" ht="13" x14ac:dyDescent="0.15"/>
    <row r="5906" customFormat="1" ht="13" x14ac:dyDescent="0.15"/>
    <row r="5907" customFormat="1" ht="13" x14ac:dyDescent="0.15"/>
    <row r="5908" customFormat="1" ht="13" x14ac:dyDescent="0.15"/>
    <row r="5909" customFormat="1" ht="13" x14ac:dyDescent="0.15"/>
    <row r="5910" customFormat="1" ht="13" x14ac:dyDescent="0.15"/>
    <row r="5911" customFormat="1" ht="13" x14ac:dyDescent="0.15"/>
    <row r="5912" customFormat="1" ht="13" x14ac:dyDescent="0.15"/>
    <row r="5913" customFormat="1" ht="13" x14ac:dyDescent="0.15"/>
    <row r="5914" customFormat="1" ht="13" x14ac:dyDescent="0.15"/>
    <row r="5915" customFormat="1" ht="13" x14ac:dyDescent="0.15"/>
    <row r="5916" customFormat="1" ht="13" x14ac:dyDescent="0.15"/>
    <row r="5917" customFormat="1" ht="13" x14ac:dyDescent="0.15"/>
    <row r="5918" customFormat="1" ht="13" x14ac:dyDescent="0.15"/>
    <row r="5919" customFormat="1" ht="13" x14ac:dyDescent="0.15"/>
    <row r="5920" customFormat="1" ht="13" x14ac:dyDescent="0.15"/>
    <row r="5921" customFormat="1" ht="13" x14ac:dyDescent="0.15"/>
    <row r="5922" customFormat="1" ht="13" x14ac:dyDescent="0.15"/>
    <row r="5923" customFormat="1" ht="13" x14ac:dyDescent="0.15"/>
    <row r="5924" customFormat="1" ht="13" x14ac:dyDescent="0.15"/>
    <row r="5925" customFormat="1" ht="13" x14ac:dyDescent="0.15"/>
    <row r="5926" customFormat="1" ht="13" x14ac:dyDescent="0.15"/>
    <row r="5927" customFormat="1" ht="13" x14ac:dyDescent="0.15"/>
    <row r="5928" customFormat="1" ht="13" x14ac:dyDescent="0.15"/>
    <row r="5929" customFormat="1" ht="13" x14ac:dyDescent="0.15"/>
    <row r="5930" customFormat="1" ht="13" x14ac:dyDescent="0.15"/>
    <row r="5931" customFormat="1" ht="13" x14ac:dyDescent="0.15"/>
    <row r="5932" customFormat="1" ht="13" x14ac:dyDescent="0.15"/>
    <row r="5933" customFormat="1" ht="13" x14ac:dyDescent="0.15"/>
    <row r="5934" customFormat="1" ht="13" x14ac:dyDescent="0.15"/>
    <row r="5935" customFormat="1" ht="13" x14ac:dyDescent="0.15"/>
    <row r="5936" customFormat="1" ht="13" x14ac:dyDescent="0.15"/>
    <row r="5937" customFormat="1" ht="13" x14ac:dyDescent="0.15"/>
    <row r="5938" customFormat="1" ht="13" x14ac:dyDescent="0.15"/>
    <row r="5939" customFormat="1" ht="13" x14ac:dyDescent="0.15"/>
    <row r="5940" customFormat="1" ht="13" x14ac:dyDescent="0.15"/>
    <row r="5941" customFormat="1" ht="13" x14ac:dyDescent="0.15"/>
    <row r="5942" customFormat="1" ht="13" x14ac:dyDescent="0.15"/>
    <row r="5943" customFormat="1" ht="13" x14ac:dyDescent="0.15"/>
    <row r="5944" customFormat="1" ht="13" x14ac:dyDescent="0.15"/>
    <row r="5945" customFormat="1" ht="13" x14ac:dyDescent="0.15"/>
    <row r="5946" customFormat="1" ht="13" x14ac:dyDescent="0.15"/>
    <row r="5947" customFormat="1" ht="13" x14ac:dyDescent="0.15"/>
    <row r="5948" customFormat="1" ht="13" x14ac:dyDescent="0.15"/>
    <row r="5949" customFormat="1" ht="13" x14ac:dyDescent="0.15"/>
    <row r="5950" customFormat="1" ht="13" x14ac:dyDescent="0.15"/>
    <row r="5951" customFormat="1" ht="13" x14ac:dyDescent="0.15"/>
    <row r="5952" customFormat="1" ht="13" x14ac:dyDescent="0.15"/>
    <row r="5953" customFormat="1" ht="13" x14ac:dyDescent="0.15"/>
    <row r="5954" customFormat="1" ht="13" x14ac:dyDescent="0.15"/>
    <row r="5955" customFormat="1" ht="13" x14ac:dyDescent="0.15"/>
    <row r="5956" customFormat="1" ht="13" x14ac:dyDescent="0.15"/>
    <row r="5957" customFormat="1" ht="13" x14ac:dyDescent="0.15"/>
    <row r="5958" customFormat="1" ht="13" x14ac:dyDescent="0.15"/>
    <row r="5959" customFormat="1" ht="13" x14ac:dyDescent="0.15"/>
    <row r="5960" customFormat="1" ht="13" x14ac:dyDescent="0.15"/>
    <row r="5961" customFormat="1" ht="13" x14ac:dyDescent="0.15"/>
    <row r="5962" customFormat="1" ht="13" x14ac:dyDescent="0.15"/>
    <row r="5963" customFormat="1" ht="13" x14ac:dyDescent="0.15"/>
    <row r="5964" customFormat="1" ht="13" x14ac:dyDescent="0.15"/>
    <row r="5965" customFormat="1" ht="13" x14ac:dyDescent="0.15"/>
    <row r="5966" customFormat="1" ht="13" x14ac:dyDescent="0.15"/>
    <row r="5967" customFormat="1" ht="13" x14ac:dyDescent="0.15"/>
    <row r="5968" customFormat="1" ht="13" x14ac:dyDescent="0.15"/>
    <row r="5969" customFormat="1" ht="13" x14ac:dyDescent="0.15"/>
    <row r="5970" customFormat="1" ht="13" x14ac:dyDescent="0.15"/>
    <row r="5971" customFormat="1" ht="13" x14ac:dyDescent="0.15"/>
    <row r="5972" customFormat="1" ht="13" x14ac:dyDescent="0.15"/>
    <row r="5973" customFormat="1" ht="13" x14ac:dyDescent="0.15"/>
    <row r="5974" customFormat="1" ht="13" x14ac:dyDescent="0.15"/>
    <row r="5975" customFormat="1" ht="13" x14ac:dyDescent="0.15"/>
    <row r="5976" customFormat="1" ht="13" x14ac:dyDescent="0.15"/>
    <row r="5977" customFormat="1" ht="13" x14ac:dyDescent="0.15"/>
    <row r="5978" customFormat="1" ht="13" x14ac:dyDescent="0.15"/>
    <row r="5979" customFormat="1" ht="13" x14ac:dyDescent="0.15"/>
    <row r="5980" customFormat="1" ht="13" x14ac:dyDescent="0.15"/>
    <row r="5981" customFormat="1" ht="13" x14ac:dyDescent="0.15"/>
    <row r="5982" customFormat="1" ht="13" x14ac:dyDescent="0.15"/>
    <row r="5983" customFormat="1" ht="13" x14ac:dyDescent="0.15"/>
    <row r="5984" customFormat="1" ht="13" x14ac:dyDescent="0.15"/>
    <row r="5985" customFormat="1" ht="13" x14ac:dyDescent="0.15"/>
    <row r="5986" customFormat="1" ht="13" x14ac:dyDescent="0.15"/>
    <row r="5987" customFormat="1" ht="13" x14ac:dyDescent="0.15"/>
    <row r="5988" customFormat="1" ht="13" x14ac:dyDescent="0.15"/>
    <row r="5989" customFormat="1" ht="13" x14ac:dyDescent="0.15"/>
    <row r="5990" customFormat="1" ht="13" x14ac:dyDescent="0.15"/>
    <row r="5991" customFormat="1" ht="13" x14ac:dyDescent="0.15"/>
    <row r="5992" customFormat="1" ht="13" x14ac:dyDescent="0.15"/>
    <row r="5993" customFormat="1" ht="13" x14ac:dyDescent="0.15"/>
    <row r="5994" customFormat="1" ht="13" x14ac:dyDescent="0.15"/>
    <row r="5995" customFormat="1" ht="13" x14ac:dyDescent="0.15"/>
    <row r="5996" customFormat="1" ht="13" x14ac:dyDescent="0.15"/>
    <row r="5997" customFormat="1" ht="13" x14ac:dyDescent="0.15"/>
    <row r="5998" customFormat="1" ht="13" x14ac:dyDescent="0.15"/>
    <row r="5999" customFormat="1" ht="13" x14ac:dyDescent="0.15"/>
    <row r="6000" customFormat="1" ht="13" x14ac:dyDescent="0.15"/>
    <row r="6001" customFormat="1" ht="13" x14ac:dyDescent="0.15"/>
    <row r="6002" customFormat="1" ht="13" x14ac:dyDescent="0.15"/>
    <row r="6003" customFormat="1" ht="13" x14ac:dyDescent="0.15"/>
    <row r="6004" customFormat="1" ht="13" x14ac:dyDescent="0.15"/>
    <row r="6005" customFormat="1" ht="13" x14ac:dyDescent="0.15"/>
    <row r="6006" customFormat="1" ht="13" x14ac:dyDescent="0.15"/>
    <row r="6007" customFormat="1" ht="13" x14ac:dyDescent="0.15"/>
    <row r="6008" customFormat="1" ht="13" x14ac:dyDescent="0.15"/>
    <row r="6009" customFormat="1" ht="13" x14ac:dyDescent="0.15"/>
    <row r="6010" customFormat="1" ht="13" x14ac:dyDescent="0.15"/>
    <row r="6011" customFormat="1" ht="13" x14ac:dyDescent="0.15"/>
    <row r="6012" customFormat="1" ht="13" x14ac:dyDescent="0.15"/>
    <row r="6013" customFormat="1" ht="13" x14ac:dyDescent="0.15"/>
    <row r="6014" customFormat="1" ht="13" x14ac:dyDescent="0.15"/>
    <row r="6015" customFormat="1" ht="13" x14ac:dyDescent="0.15"/>
    <row r="6016" customFormat="1" ht="13" x14ac:dyDescent="0.15"/>
    <row r="6017" customFormat="1" ht="13" x14ac:dyDescent="0.15"/>
    <row r="6018" customFormat="1" ht="13" x14ac:dyDescent="0.15"/>
    <row r="6019" customFormat="1" ht="13" x14ac:dyDescent="0.15"/>
    <row r="6020" customFormat="1" ht="13" x14ac:dyDescent="0.15"/>
    <row r="6021" customFormat="1" ht="13" x14ac:dyDescent="0.15"/>
    <row r="6022" customFormat="1" ht="13" x14ac:dyDescent="0.15"/>
    <row r="6023" customFormat="1" ht="13" x14ac:dyDescent="0.15"/>
    <row r="6024" customFormat="1" ht="13" x14ac:dyDescent="0.15"/>
    <row r="6025" customFormat="1" ht="13" x14ac:dyDescent="0.15"/>
    <row r="6026" customFormat="1" ht="13" x14ac:dyDescent="0.15"/>
    <row r="6027" customFormat="1" ht="13" x14ac:dyDescent="0.15"/>
    <row r="6028" customFormat="1" ht="13" x14ac:dyDescent="0.15"/>
    <row r="6029" customFormat="1" ht="13" x14ac:dyDescent="0.15"/>
    <row r="6030" customFormat="1" ht="13" x14ac:dyDescent="0.15"/>
    <row r="6031" customFormat="1" ht="13" x14ac:dyDescent="0.15"/>
    <row r="6032" customFormat="1" ht="13" x14ac:dyDescent="0.15"/>
    <row r="6033" customFormat="1" ht="13" x14ac:dyDescent="0.15"/>
    <row r="6034" customFormat="1" ht="13" x14ac:dyDescent="0.15"/>
    <row r="6035" customFormat="1" ht="13" x14ac:dyDescent="0.15"/>
    <row r="6036" customFormat="1" ht="13" x14ac:dyDescent="0.15"/>
    <row r="6037" customFormat="1" ht="13" x14ac:dyDescent="0.15"/>
    <row r="6038" customFormat="1" ht="13" x14ac:dyDescent="0.15"/>
    <row r="6039" customFormat="1" ht="13" x14ac:dyDescent="0.15"/>
    <row r="6040" customFormat="1" ht="13" x14ac:dyDescent="0.15"/>
    <row r="6041" customFormat="1" ht="13" x14ac:dyDescent="0.15"/>
    <row r="6042" customFormat="1" ht="13" x14ac:dyDescent="0.15"/>
    <row r="6043" customFormat="1" ht="13" x14ac:dyDescent="0.15"/>
    <row r="6044" customFormat="1" ht="13" x14ac:dyDescent="0.15"/>
    <row r="6045" customFormat="1" ht="13" x14ac:dyDescent="0.15"/>
    <row r="6046" customFormat="1" ht="13" x14ac:dyDescent="0.15"/>
    <row r="6047" customFormat="1" ht="13" x14ac:dyDescent="0.15"/>
    <row r="6048" customFormat="1" ht="13" x14ac:dyDescent="0.15"/>
    <row r="6049" customFormat="1" ht="13" x14ac:dyDescent="0.15"/>
    <row r="6050" customFormat="1" ht="13" x14ac:dyDescent="0.15"/>
    <row r="6051" customFormat="1" ht="13" x14ac:dyDescent="0.15"/>
    <row r="6052" customFormat="1" ht="13" x14ac:dyDescent="0.15"/>
    <row r="6053" customFormat="1" ht="13" x14ac:dyDescent="0.15"/>
    <row r="6054" customFormat="1" ht="13" x14ac:dyDescent="0.15"/>
    <row r="6055" customFormat="1" ht="13" x14ac:dyDescent="0.15"/>
    <row r="6056" customFormat="1" ht="13" x14ac:dyDescent="0.15"/>
    <row r="6057" customFormat="1" ht="13" x14ac:dyDescent="0.15"/>
    <row r="6058" customFormat="1" ht="13" x14ac:dyDescent="0.15"/>
    <row r="6059" customFormat="1" ht="13" x14ac:dyDescent="0.15"/>
    <row r="6060" customFormat="1" ht="13" x14ac:dyDescent="0.15"/>
    <row r="6061" customFormat="1" ht="13" x14ac:dyDescent="0.15"/>
    <row r="6062" customFormat="1" ht="13" x14ac:dyDescent="0.15"/>
    <row r="6063" customFormat="1" ht="13" x14ac:dyDescent="0.15"/>
    <row r="6064" customFormat="1" ht="13" x14ac:dyDescent="0.15"/>
    <row r="6065" customFormat="1" ht="13" x14ac:dyDescent="0.15"/>
    <row r="6066" customFormat="1" ht="13" x14ac:dyDescent="0.15"/>
    <row r="6067" customFormat="1" ht="13" x14ac:dyDescent="0.15"/>
    <row r="6068" customFormat="1" ht="13" x14ac:dyDescent="0.15"/>
    <row r="6069" customFormat="1" ht="13" x14ac:dyDescent="0.15"/>
    <row r="6070" customFormat="1" ht="13" x14ac:dyDescent="0.15"/>
    <row r="6071" customFormat="1" ht="13" x14ac:dyDescent="0.15"/>
    <row r="6072" customFormat="1" ht="13" x14ac:dyDescent="0.15"/>
    <row r="6073" customFormat="1" ht="13" x14ac:dyDescent="0.15"/>
    <row r="6074" customFormat="1" ht="13" x14ac:dyDescent="0.15"/>
    <row r="6075" customFormat="1" ht="13" x14ac:dyDescent="0.15"/>
    <row r="6076" customFormat="1" ht="13" x14ac:dyDescent="0.15"/>
    <row r="6077" customFormat="1" ht="13" x14ac:dyDescent="0.15"/>
    <row r="6078" customFormat="1" ht="13" x14ac:dyDescent="0.15"/>
    <row r="6079" customFormat="1" ht="13" x14ac:dyDescent="0.15"/>
    <row r="6080" customFormat="1" ht="13" x14ac:dyDescent="0.15"/>
    <row r="6081" customFormat="1" ht="13" x14ac:dyDescent="0.15"/>
    <row r="6082" customFormat="1" ht="13" x14ac:dyDescent="0.15"/>
    <row r="6083" customFormat="1" ht="13" x14ac:dyDescent="0.15"/>
    <row r="6084" customFormat="1" ht="13" x14ac:dyDescent="0.15"/>
    <row r="6085" customFormat="1" ht="13" x14ac:dyDescent="0.15"/>
    <row r="6086" customFormat="1" ht="13" x14ac:dyDescent="0.15"/>
    <row r="6087" customFormat="1" ht="13" x14ac:dyDescent="0.15"/>
    <row r="6088" customFormat="1" ht="13" x14ac:dyDescent="0.15"/>
    <row r="6089" customFormat="1" ht="13" x14ac:dyDescent="0.15"/>
    <row r="6090" customFormat="1" ht="13" x14ac:dyDescent="0.15"/>
    <row r="6091" customFormat="1" ht="13" x14ac:dyDescent="0.15"/>
    <row r="6092" customFormat="1" ht="13" x14ac:dyDescent="0.15"/>
    <row r="6093" customFormat="1" ht="13" x14ac:dyDescent="0.15"/>
    <row r="6094" customFormat="1" ht="13" x14ac:dyDescent="0.15"/>
    <row r="6095" customFormat="1" ht="13" x14ac:dyDescent="0.15"/>
    <row r="6096" customFormat="1" ht="13" x14ac:dyDescent="0.15"/>
    <row r="6097" customFormat="1" ht="13" x14ac:dyDescent="0.15"/>
    <row r="6098" customFormat="1" ht="13" x14ac:dyDescent="0.15"/>
    <row r="6099" customFormat="1" ht="13" x14ac:dyDescent="0.15"/>
    <row r="6100" customFormat="1" ht="13" x14ac:dyDescent="0.15"/>
    <row r="6101" customFormat="1" ht="13" x14ac:dyDescent="0.15"/>
    <row r="6102" customFormat="1" ht="13" x14ac:dyDescent="0.15"/>
    <row r="6103" customFormat="1" ht="13" x14ac:dyDescent="0.15"/>
    <row r="6104" customFormat="1" ht="13" x14ac:dyDescent="0.15"/>
    <row r="6105" customFormat="1" ht="13" x14ac:dyDescent="0.15"/>
    <row r="6106" customFormat="1" ht="13" x14ac:dyDescent="0.15"/>
    <row r="6107" customFormat="1" ht="13" x14ac:dyDescent="0.15"/>
    <row r="6108" customFormat="1" ht="13" x14ac:dyDescent="0.15"/>
    <row r="6109" customFormat="1" ht="13" x14ac:dyDescent="0.15"/>
    <row r="6110" customFormat="1" ht="13" x14ac:dyDescent="0.15"/>
    <row r="6111" customFormat="1" ht="13" x14ac:dyDescent="0.15"/>
    <row r="6112" customFormat="1" ht="13" x14ac:dyDescent="0.15"/>
    <row r="6113" customFormat="1" ht="13" x14ac:dyDescent="0.15"/>
    <row r="6114" customFormat="1" ht="13" x14ac:dyDescent="0.15"/>
    <row r="6115" customFormat="1" ht="13" x14ac:dyDescent="0.15"/>
    <row r="6116" customFormat="1" ht="13" x14ac:dyDescent="0.15"/>
    <row r="6117" customFormat="1" ht="13" x14ac:dyDescent="0.15"/>
    <row r="6118" customFormat="1" ht="13" x14ac:dyDescent="0.15"/>
    <row r="6119" customFormat="1" ht="13" x14ac:dyDescent="0.15"/>
    <row r="6120" customFormat="1" ht="13" x14ac:dyDescent="0.15"/>
    <row r="6121" customFormat="1" ht="13" x14ac:dyDescent="0.15"/>
    <row r="6122" customFormat="1" ht="13" x14ac:dyDescent="0.15"/>
    <row r="6123" customFormat="1" ht="13" x14ac:dyDescent="0.15"/>
    <row r="6124" customFormat="1" ht="13" x14ac:dyDescent="0.15"/>
    <row r="6125" customFormat="1" ht="13" x14ac:dyDescent="0.15"/>
    <row r="6126" customFormat="1" ht="13" x14ac:dyDescent="0.15"/>
    <row r="6127" customFormat="1" ht="13" x14ac:dyDescent="0.15"/>
    <row r="6128" customFormat="1" ht="13" x14ac:dyDescent="0.15"/>
    <row r="6129" customFormat="1" ht="13" x14ac:dyDescent="0.15"/>
    <row r="6130" customFormat="1" ht="13" x14ac:dyDescent="0.15"/>
    <row r="6131" customFormat="1" ht="13" x14ac:dyDescent="0.15"/>
    <row r="6132" customFormat="1" ht="13" x14ac:dyDescent="0.15"/>
    <row r="6133" customFormat="1" ht="13" x14ac:dyDescent="0.15"/>
    <row r="6134" customFormat="1" ht="13" x14ac:dyDescent="0.15"/>
    <row r="6135" customFormat="1" ht="13" x14ac:dyDescent="0.15"/>
    <row r="6136" customFormat="1" ht="13" x14ac:dyDescent="0.15"/>
    <row r="6137" customFormat="1" ht="13" x14ac:dyDescent="0.15"/>
    <row r="6138" customFormat="1" ht="13" x14ac:dyDescent="0.15"/>
    <row r="6139" customFormat="1" ht="13" x14ac:dyDescent="0.15"/>
    <row r="6140" customFormat="1" ht="13" x14ac:dyDescent="0.15"/>
    <row r="6141" customFormat="1" ht="13" x14ac:dyDescent="0.15"/>
    <row r="6142" customFormat="1" ht="13" x14ac:dyDescent="0.15"/>
    <row r="6143" customFormat="1" ht="13" x14ac:dyDescent="0.15"/>
    <row r="6144" customFormat="1" ht="13" x14ac:dyDescent="0.15"/>
    <row r="6145" customFormat="1" ht="13" x14ac:dyDescent="0.15"/>
    <row r="6146" customFormat="1" ht="13" x14ac:dyDescent="0.15"/>
    <row r="6147" customFormat="1" ht="13" x14ac:dyDescent="0.15"/>
    <row r="6148" customFormat="1" ht="13" x14ac:dyDescent="0.15"/>
    <row r="6149" customFormat="1" ht="13" x14ac:dyDescent="0.15"/>
    <row r="6150" customFormat="1" ht="13" x14ac:dyDescent="0.15"/>
    <row r="6151" customFormat="1" ht="13" x14ac:dyDescent="0.15"/>
    <row r="6152" customFormat="1" ht="13" x14ac:dyDescent="0.15"/>
    <row r="6153" customFormat="1" ht="13" x14ac:dyDescent="0.15"/>
    <row r="6154" customFormat="1" ht="13" x14ac:dyDescent="0.15"/>
    <row r="6155" customFormat="1" ht="13" x14ac:dyDescent="0.15"/>
    <row r="6156" customFormat="1" ht="13" x14ac:dyDescent="0.15"/>
    <row r="6157" customFormat="1" ht="13" x14ac:dyDescent="0.15"/>
    <row r="6158" customFormat="1" ht="13" x14ac:dyDescent="0.15"/>
    <row r="6159" customFormat="1" ht="13" x14ac:dyDescent="0.15"/>
    <row r="6160" customFormat="1" ht="13" x14ac:dyDescent="0.15"/>
    <row r="6161" customFormat="1" ht="13" x14ac:dyDescent="0.15"/>
    <row r="6162" customFormat="1" ht="13" x14ac:dyDescent="0.15"/>
    <row r="6163" customFormat="1" ht="13" x14ac:dyDescent="0.15"/>
    <row r="6164" customFormat="1" ht="13" x14ac:dyDescent="0.15"/>
    <row r="6165" customFormat="1" ht="13" x14ac:dyDescent="0.15"/>
    <row r="6166" customFormat="1" ht="13" x14ac:dyDescent="0.15"/>
    <row r="6167" customFormat="1" ht="13" x14ac:dyDescent="0.15"/>
    <row r="6168" customFormat="1" ht="13" x14ac:dyDescent="0.15"/>
    <row r="6169" customFormat="1" ht="13" x14ac:dyDescent="0.15"/>
    <row r="6170" customFormat="1" ht="13" x14ac:dyDescent="0.15"/>
    <row r="6171" customFormat="1" ht="13" x14ac:dyDescent="0.15"/>
    <row r="6172" customFormat="1" ht="13" x14ac:dyDescent="0.15"/>
    <row r="6173" customFormat="1" ht="13" x14ac:dyDescent="0.15"/>
    <row r="6174" customFormat="1" ht="13" x14ac:dyDescent="0.15"/>
    <row r="6175" customFormat="1" ht="13" x14ac:dyDescent="0.15"/>
    <row r="6176" customFormat="1" ht="13" x14ac:dyDescent="0.15"/>
    <row r="6177" customFormat="1" ht="13" x14ac:dyDescent="0.15"/>
    <row r="6178" customFormat="1" ht="13" x14ac:dyDescent="0.15"/>
    <row r="6179" customFormat="1" ht="13" x14ac:dyDescent="0.15"/>
    <row r="6180" customFormat="1" ht="13" x14ac:dyDescent="0.15"/>
    <row r="6181" customFormat="1" ht="13" x14ac:dyDescent="0.15"/>
    <row r="6182" customFormat="1" ht="13" x14ac:dyDescent="0.15"/>
    <row r="6183" customFormat="1" ht="13" x14ac:dyDescent="0.15"/>
    <row r="6184" customFormat="1" ht="13" x14ac:dyDescent="0.15"/>
    <row r="6185" customFormat="1" ht="13" x14ac:dyDescent="0.15"/>
    <row r="6186" customFormat="1" ht="13" x14ac:dyDescent="0.15"/>
    <row r="6187" customFormat="1" ht="13" x14ac:dyDescent="0.15"/>
    <row r="6188" customFormat="1" ht="13" x14ac:dyDescent="0.15"/>
    <row r="6189" customFormat="1" ht="13" x14ac:dyDescent="0.15"/>
    <row r="6190" customFormat="1" ht="13" x14ac:dyDescent="0.15"/>
    <row r="6191" customFormat="1" ht="13" x14ac:dyDescent="0.15"/>
    <row r="6192" customFormat="1" ht="13" x14ac:dyDescent="0.15"/>
    <row r="6193" customFormat="1" ht="13" x14ac:dyDescent="0.15"/>
    <row r="6194" customFormat="1" ht="13" x14ac:dyDescent="0.15"/>
    <row r="6195" customFormat="1" ht="13" x14ac:dyDescent="0.15"/>
    <row r="6196" customFormat="1" ht="13" x14ac:dyDescent="0.15"/>
    <row r="6197" customFormat="1" ht="13" x14ac:dyDescent="0.15"/>
    <row r="6198" customFormat="1" ht="13" x14ac:dyDescent="0.15"/>
    <row r="6199" customFormat="1" ht="13" x14ac:dyDescent="0.15"/>
    <row r="6200" customFormat="1" ht="13" x14ac:dyDescent="0.15"/>
    <row r="6201" customFormat="1" ht="13" x14ac:dyDescent="0.15"/>
    <row r="6202" customFormat="1" ht="13" x14ac:dyDescent="0.15"/>
    <row r="6203" customFormat="1" ht="13" x14ac:dyDescent="0.15"/>
    <row r="6204" customFormat="1" ht="13" x14ac:dyDescent="0.15"/>
    <row r="6205" customFormat="1" ht="13" x14ac:dyDescent="0.15"/>
    <row r="6206" customFormat="1" ht="13" x14ac:dyDescent="0.15"/>
    <row r="6207" customFormat="1" ht="13" x14ac:dyDescent="0.15"/>
    <row r="6208" customFormat="1" ht="13" x14ac:dyDescent="0.15"/>
    <row r="6209" customFormat="1" ht="13" x14ac:dyDescent="0.15"/>
    <row r="6210" customFormat="1" ht="13" x14ac:dyDescent="0.15"/>
    <row r="6211" customFormat="1" ht="13" x14ac:dyDescent="0.15"/>
    <row r="6212" customFormat="1" ht="13" x14ac:dyDescent="0.15"/>
    <row r="6213" customFormat="1" ht="13" x14ac:dyDescent="0.15"/>
    <row r="6214" customFormat="1" ht="13" x14ac:dyDescent="0.15"/>
    <row r="6215" customFormat="1" ht="13" x14ac:dyDescent="0.15"/>
    <row r="6216" customFormat="1" ht="13" x14ac:dyDescent="0.15"/>
    <row r="6217" customFormat="1" ht="13" x14ac:dyDescent="0.15"/>
    <row r="6218" customFormat="1" ht="13" x14ac:dyDescent="0.15"/>
    <row r="6219" customFormat="1" ht="13" x14ac:dyDescent="0.15"/>
    <row r="6220" customFormat="1" ht="13" x14ac:dyDescent="0.15"/>
    <row r="6221" customFormat="1" ht="13" x14ac:dyDescent="0.15"/>
    <row r="6222" customFormat="1" ht="13" x14ac:dyDescent="0.15"/>
    <row r="6223" customFormat="1" ht="13" x14ac:dyDescent="0.15"/>
    <row r="6224" customFormat="1" ht="13" x14ac:dyDescent="0.15"/>
    <row r="6225" customFormat="1" ht="13" x14ac:dyDescent="0.15"/>
    <row r="6226" customFormat="1" ht="13" x14ac:dyDescent="0.15"/>
    <row r="6227" customFormat="1" ht="13" x14ac:dyDescent="0.15"/>
    <row r="6228" customFormat="1" ht="13" x14ac:dyDescent="0.15"/>
    <row r="6229" customFormat="1" ht="13" x14ac:dyDescent="0.15"/>
    <row r="6230" customFormat="1" ht="13" x14ac:dyDescent="0.15"/>
    <row r="6231" customFormat="1" ht="13" x14ac:dyDescent="0.15"/>
    <row r="6232" customFormat="1" ht="13" x14ac:dyDescent="0.15"/>
    <row r="6233" customFormat="1" ht="13" x14ac:dyDescent="0.15"/>
    <row r="6234" customFormat="1" ht="13" x14ac:dyDescent="0.15"/>
    <row r="6235" customFormat="1" ht="13" x14ac:dyDescent="0.15"/>
    <row r="6236" customFormat="1" ht="13" x14ac:dyDescent="0.15"/>
    <row r="6237" customFormat="1" ht="13" x14ac:dyDescent="0.15"/>
    <row r="6238" customFormat="1" ht="13" x14ac:dyDescent="0.15"/>
    <row r="6239" customFormat="1" ht="13" x14ac:dyDescent="0.15"/>
    <row r="6240" customFormat="1" ht="13" x14ac:dyDescent="0.15"/>
    <row r="6241" customFormat="1" ht="13" x14ac:dyDescent="0.15"/>
    <row r="6242" customFormat="1" ht="13" x14ac:dyDescent="0.15"/>
    <row r="6243" customFormat="1" ht="13" x14ac:dyDescent="0.15"/>
    <row r="6244" customFormat="1" ht="13" x14ac:dyDescent="0.15"/>
    <row r="6245" customFormat="1" ht="13" x14ac:dyDescent="0.15"/>
    <row r="6246" customFormat="1" ht="13" x14ac:dyDescent="0.15"/>
    <row r="6247" customFormat="1" ht="13" x14ac:dyDescent="0.15"/>
    <row r="6248" customFormat="1" ht="13" x14ac:dyDescent="0.15"/>
    <row r="6249" customFormat="1" ht="13" x14ac:dyDescent="0.15"/>
    <row r="6250" customFormat="1" ht="13" x14ac:dyDescent="0.15"/>
    <row r="6251" customFormat="1" ht="13" x14ac:dyDescent="0.15"/>
    <row r="6252" customFormat="1" ht="13" x14ac:dyDescent="0.15"/>
    <row r="6253" customFormat="1" ht="13" x14ac:dyDescent="0.15"/>
    <row r="6254" customFormat="1" ht="13" x14ac:dyDescent="0.15"/>
    <row r="6255" customFormat="1" ht="13" x14ac:dyDescent="0.15"/>
    <row r="6256" customFormat="1" ht="13" x14ac:dyDescent="0.15"/>
    <row r="6257" customFormat="1" ht="13" x14ac:dyDescent="0.15"/>
    <row r="6258" customFormat="1" ht="13" x14ac:dyDescent="0.15"/>
    <row r="6259" customFormat="1" ht="13" x14ac:dyDescent="0.15"/>
    <row r="6260" customFormat="1" ht="13" x14ac:dyDescent="0.15"/>
    <row r="6261" customFormat="1" ht="13" x14ac:dyDescent="0.15"/>
    <row r="6262" customFormat="1" ht="13" x14ac:dyDescent="0.15"/>
    <row r="6263" customFormat="1" ht="13" x14ac:dyDescent="0.15"/>
    <row r="6264" customFormat="1" ht="13" x14ac:dyDescent="0.15"/>
    <row r="6265" customFormat="1" ht="13" x14ac:dyDescent="0.15"/>
    <row r="6266" customFormat="1" ht="13" x14ac:dyDescent="0.15"/>
    <row r="6267" customFormat="1" ht="13" x14ac:dyDescent="0.15"/>
    <row r="6268" customFormat="1" ht="13" x14ac:dyDescent="0.15"/>
    <row r="6269" customFormat="1" ht="13" x14ac:dyDescent="0.15"/>
    <row r="6270" customFormat="1" ht="13" x14ac:dyDescent="0.15"/>
    <row r="6271" customFormat="1" ht="13" x14ac:dyDescent="0.15"/>
    <row r="6272" customFormat="1" ht="13" x14ac:dyDescent="0.15"/>
    <row r="6273" customFormat="1" ht="13" x14ac:dyDescent="0.15"/>
    <row r="6274" customFormat="1" ht="13" x14ac:dyDescent="0.15"/>
    <row r="6275" customFormat="1" ht="13" x14ac:dyDescent="0.15"/>
    <row r="6276" customFormat="1" ht="13" x14ac:dyDescent="0.15"/>
    <row r="6277" customFormat="1" ht="13" x14ac:dyDescent="0.15"/>
    <row r="6278" customFormat="1" ht="13" x14ac:dyDescent="0.15"/>
    <row r="6279" customFormat="1" ht="13" x14ac:dyDescent="0.15"/>
    <row r="6280" customFormat="1" ht="13" x14ac:dyDescent="0.15"/>
    <row r="6281" customFormat="1" ht="13" x14ac:dyDescent="0.15"/>
    <row r="6282" customFormat="1" ht="13" x14ac:dyDescent="0.15"/>
    <row r="6283" customFormat="1" ht="13" x14ac:dyDescent="0.15"/>
    <row r="6284" customFormat="1" ht="13" x14ac:dyDescent="0.15"/>
    <row r="6285" customFormat="1" ht="13" x14ac:dyDescent="0.15"/>
    <row r="6286" customFormat="1" ht="13" x14ac:dyDescent="0.15"/>
    <row r="6287" customFormat="1" ht="13" x14ac:dyDescent="0.15"/>
    <row r="6288" customFormat="1" ht="13" x14ac:dyDescent="0.15"/>
    <row r="6289" customFormat="1" ht="13" x14ac:dyDescent="0.15"/>
    <row r="6290" customFormat="1" ht="13" x14ac:dyDescent="0.15"/>
    <row r="6291" customFormat="1" ht="13" x14ac:dyDescent="0.15"/>
    <row r="6292" customFormat="1" ht="13" x14ac:dyDescent="0.15"/>
    <row r="6293" customFormat="1" ht="13" x14ac:dyDescent="0.15"/>
    <row r="6294" customFormat="1" ht="13" x14ac:dyDescent="0.15"/>
    <row r="6295" customFormat="1" ht="13" x14ac:dyDescent="0.15"/>
    <row r="6296" customFormat="1" ht="13" x14ac:dyDescent="0.15"/>
    <row r="6297" customFormat="1" ht="13" x14ac:dyDescent="0.15"/>
    <row r="6298" customFormat="1" ht="13" x14ac:dyDescent="0.15"/>
    <row r="6299" customFormat="1" ht="13" x14ac:dyDescent="0.15"/>
    <row r="6300" customFormat="1" ht="13" x14ac:dyDescent="0.15"/>
    <row r="6301" customFormat="1" ht="13" x14ac:dyDescent="0.15"/>
    <row r="6302" customFormat="1" ht="13" x14ac:dyDescent="0.15"/>
    <row r="6303" customFormat="1" ht="13" x14ac:dyDescent="0.15"/>
    <row r="6304" customFormat="1" ht="13" x14ac:dyDescent="0.15"/>
    <row r="6305" customFormat="1" ht="13" x14ac:dyDescent="0.15"/>
    <row r="6306" customFormat="1" ht="13" x14ac:dyDescent="0.15"/>
    <row r="6307" customFormat="1" ht="13" x14ac:dyDescent="0.15"/>
    <row r="6308" customFormat="1" ht="13" x14ac:dyDescent="0.15"/>
    <row r="6309" customFormat="1" ht="13" x14ac:dyDescent="0.15"/>
    <row r="6310" customFormat="1" ht="13" x14ac:dyDescent="0.15"/>
    <row r="6311" customFormat="1" ht="13" x14ac:dyDescent="0.15"/>
    <row r="6312" customFormat="1" ht="13" x14ac:dyDescent="0.15"/>
    <row r="6313" customFormat="1" ht="13" x14ac:dyDescent="0.15"/>
    <row r="6314" customFormat="1" ht="13" x14ac:dyDescent="0.15"/>
    <row r="6315" customFormat="1" ht="13" x14ac:dyDescent="0.15"/>
    <row r="6316" customFormat="1" ht="13" x14ac:dyDescent="0.15"/>
    <row r="6317" customFormat="1" ht="13" x14ac:dyDescent="0.15"/>
    <row r="6318" customFormat="1" ht="13" x14ac:dyDescent="0.15"/>
    <row r="6319" customFormat="1" ht="13" x14ac:dyDescent="0.15"/>
    <row r="6320" customFormat="1" ht="13" x14ac:dyDescent="0.15"/>
    <row r="6321" customFormat="1" ht="13" x14ac:dyDescent="0.15"/>
    <row r="6322" customFormat="1" ht="13" x14ac:dyDescent="0.15"/>
    <row r="6323" customFormat="1" ht="13" x14ac:dyDescent="0.15"/>
    <row r="6324" customFormat="1" ht="13" x14ac:dyDescent="0.15"/>
    <row r="6325" customFormat="1" ht="13" x14ac:dyDescent="0.15"/>
    <row r="6326" customFormat="1" ht="13" x14ac:dyDescent="0.15"/>
    <row r="6327" customFormat="1" ht="13" x14ac:dyDescent="0.15"/>
    <row r="6328" customFormat="1" ht="13" x14ac:dyDescent="0.15"/>
    <row r="6329" customFormat="1" ht="13" x14ac:dyDescent="0.15"/>
    <row r="6330" customFormat="1" ht="13" x14ac:dyDescent="0.15"/>
    <row r="6331" customFormat="1" ht="13" x14ac:dyDescent="0.15"/>
    <row r="6332" customFormat="1" ht="13" x14ac:dyDescent="0.15"/>
    <row r="6333" customFormat="1" ht="13" x14ac:dyDescent="0.15"/>
    <row r="6334" customFormat="1" ht="13" x14ac:dyDescent="0.15"/>
    <row r="6335" customFormat="1" ht="13" x14ac:dyDescent="0.15"/>
    <row r="6336" customFormat="1" ht="13" x14ac:dyDescent="0.15"/>
    <row r="6337" customFormat="1" ht="13" x14ac:dyDescent="0.15"/>
    <row r="6338" customFormat="1" ht="13" x14ac:dyDescent="0.15"/>
    <row r="6339" customFormat="1" ht="13" x14ac:dyDescent="0.15"/>
    <row r="6340" customFormat="1" ht="13" x14ac:dyDescent="0.15"/>
    <row r="6341" customFormat="1" ht="13" x14ac:dyDescent="0.15"/>
    <row r="6342" customFormat="1" ht="13" x14ac:dyDescent="0.15"/>
    <row r="6343" customFormat="1" ht="13" x14ac:dyDescent="0.15"/>
    <row r="6344" customFormat="1" ht="13" x14ac:dyDescent="0.15"/>
    <row r="6345" customFormat="1" ht="13" x14ac:dyDescent="0.15"/>
    <row r="6346" customFormat="1" ht="13" x14ac:dyDescent="0.15"/>
    <row r="6347" customFormat="1" ht="13" x14ac:dyDescent="0.15"/>
    <row r="6348" customFormat="1" ht="13" x14ac:dyDescent="0.15"/>
    <row r="6349" customFormat="1" ht="13" x14ac:dyDescent="0.15"/>
    <row r="6350" customFormat="1" ht="13" x14ac:dyDescent="0.15"/>
    <row r="6351" customFormat="1" ht="13" x14ac:dyDescent="0.15"/>
    <row r="6352" customFormat="1" ht="13" x14ac:dyDescent="0.15"/>
    <row r="6353" customFormat="1" ht="13" x14ac:dyDescent="0.15"/>
    <row r="6354" customFormat="1" ht="13" x14ac:dyDescent="0.15"/>
    <row r="6355" customFormat="1" ht="13" x14ac:dyDescent="0.15"/>
    <row r="6356" customFormat="1" ht="13" x14ac:dyDescent="0.15"/>
    <row r="6357" customFormat="1" ht="13" x14ac:dyDescent="0.15"/>
    <row r="6358" customFormat="1" ht="13" x14ac:dyDescent="0.15"/>
    <row r="6359" customFormat="1" ht="13" x14ac:dyDescent="0.15"/>
    <row r="6360" customFormat="1" ht="13" x14ac:dyDescent="0.15"/>
    <row r="6361" customFormat="1" ht="13" x14ac:dyDescent="0.15"/>
    <row r="6362" customFormat="1" ht="13" x14ac:dyDescent="0.15"/>
    <row r="6363" customFormat="1" ht="13" x14ac:dyDescent="0.15"/>
    <row r="6364" customFormat="1" ht="13" x14ac:dyDescent="0.15"/>
    <row r="6365" customFormat="1" ht="13" x14ac:dyDescent="0.15"/>
    <row r="6366" customFormat="1" ht="13" x14ac:dyDescent="0.15"/>
    <row r="6367" customFormat="1" ht="13" x14ac:dyDescent="0.15"/>
    <row r="6368" customFormat="1" ht="13" x14ac:dyDescent="0.15"/>
    <row r="6369" customFormat="1" ht="13" x14ac:dyDescent="0.15"/>
    <row r="6370" customFormat="1" ht="13" x14ac:dyDescent="0.15"/>
    <row r="6371" customFormat="1" ht="13" x14ac:dyDescent="0.15"/>
    <row r="6372" customFormat="1" ht="13" x14ac:dyDescent="0.15"/>
    <row r="6373" customFormat="1" ht="13" x14ac:dyDescent="0.15"/>
    <row r="6374" customFormat="1" ht="13" x14ac:dyDescent="0.15"/>
    <row r="6375" customFormat="1" ht="13" x14ac:dyDescent="0.15"/>
    <row r="6376" customFormat="1" ht="13" x14ac:dyDescent="0.15"/>
    <row r="6377" customFormat="1" ht="13" x14ac:dyDescent="0.15"/>
    <row r="6378" customFormat="1" ht="13" x14ac:dyDescent="0.15"/>
    <row r="6379" customFormat="1" ht="13" x14ac:dyDescent="0.15"/>
    <row r="6380" customFormat="1" ht="13" x14ac:dyDescent="0.15"/>
    <row r="6381" customFormat="1" ht="13" x14ac:dyDescent="0.15"/>
    <row r="6382" customFormat="1" ht="13" x14ac:dyDescent="0.15"/>
    <row r="6383" customFormat="1" ht="13" x14ac:dyDescent="0.15"/>
    <row r="6384" customFormat="1" ht="13" x14ac:dyDescent="0.15"/>
    <row r="6385" customFormat="1" ht="13" x14ac:dyDescent="0.15"/>
    <row r="6386" customFormat="1" ht="13" x14ac:dyDescent="0.15"/>
    <row r="6387" customFormat="1" ht="13" x14ac:dyDescent="0.15"/>
    <row r="6388" customFormat="1" ht="13" x14ac:dyDescent="0.15"/>
    <row r="6389" customFormat="1" ht="13" x14ac:dyDescent="0.15"/>
    <row r="6390" customFormat="1" ht="13" x14ac:dyDescent="0.15"/>
    <row r="6391" customFormat="1" ht="13" x14ac:dyDescent="0.15"/>
    <row r="6392" customFormat="1" ht="13" x14ac:dyDescent="0.15"/>
    <row r="6393" customFormat="1" ht="13" x14ac:dyDescent="0.15"/>
    <row r="6394" customFormat="1" ht="13" x14ac:dyDescent="0.15"/>
    <row r="6395" customFormat="1" ht="13" x14ac:dyDescent="0.15"/>
    <row r="6396" customFormat="1" ht="13" x14ac:dyDescent="0.15"/>
    <row r="6397" customFormat="1" ht="13" x14ac:dyDescent="0.15"/>
    <row r="6398" customFormat="1" ht="13" x14ac:dyDescent="0.15"/>
    <row r="6399" customFormat="1" ht="13" x14ac:dyDescent="0.15"/>
    <row r="6400" customFormat="1" ht="13" x14ac:dyDescent="0.15"/>
    <row r="6401" customFormat="1" ht="13" x14ac:dyDescent="0.15"/>
    <row r="6402" customFormat="1" ht="13" x14ac:dyDescent="0.15"/>
    <row r="6403" customFormat="1" ht="13" x14ac:dyDescent="0.15"/>
    <row r="6404" customFormat="1" ht="13" x14ac:dyDescent="0.15"/>
    <row r="6405" customFormat="1" ht="13" x14ac:dyDescent="0.15"/>
    <row r="6406" customFormat="1" ht="13" x14ac:dyDescent="0.15"/>
    <row r="6407" customFormat="1" ht="13" x14ac:dyDescent="0.15"/>
    <row r="6408" customFormat="1" ht="13" x14ac:dyDescent="0.15"/>
    <row r="6409" customFormat="1" ht="13" x14ac:dyDescent="0.15"/>
    <row r="6410" customFormat="1" ht="13" x14ac:dyDescent="0.15"/>
    <row r="6411" customFormat="1" ht="13" x14ac:dyDescent="0.15"/>
    <row r="6412" customFormat="1" ht="13" x14ac:dyDescent="0.15"/>
    <row r="6413" customFormat="1" ht="13" x14ac:dyDescent="0.15"/>
    <row r="6414" customFormat="1" ht="13" x14ac:dyDescent="0.15"/>
    <row r="6415" customFormat="1" ht="13" x14ac:dyDescent="0.15"/>
    <row r="6416" customFormat="1" ht="13" x14ac:dyDescent="0.15"/>
    <row r="6417" customFormat="1" ht="13" x14ac:dyDescent="0.15"/>
    <row r="6418" customFormat="1" ht="13" x14ac:dyDescent="0.15"/>
    <row r="6419" customFormat="1" ht="13" x14ac:dyDescent="0.15"/>
    <row r="6420" customFormat="1" ht="13" x14ac:dyDescent="0.15"/>
    <row r="6421" customFormat="1" ht="13" x14ac:dyDescent="0.15"/>
    <row r="6422" customFormat="1" ht="13" x14ac:dyDescent="0.15"/>
    <row r="6423" customFormat="1" ht="13" x14ac:dyDescent="0.15"/>
    <row r="6424" customFormat="1" ht="13" x14ac:dyDescent="0.15"/>
    <row r="6425" customFormat="1" ht="13" x14ac:dyDescent="0.15"/>
    <row r="6426" customFormat="1" ht="13" x14ac:dyDescent="0.15"/>
    <row r="6427" customFormat="1" ht="13" x14ac:dyDescent="0.15"/>
    <row r="6428" customFormat="1" ht="13" x14ac:dyDescent="0.15"/>
    <row r="6429" customFormat="1" ht="13" x14ac:dyDescent="0.15"/>
    <row r="6430" customFormat="1" ht="13" x14ac:dyDescent="0.15"/>
    <row r="6431" customFormat="1" ht="13" x14ac:dyDescent="0.15"/>
    <row r="6432" customFormat="1" ht="13" x14ac:dyDescent="0.15"/>
    <row r="6433" customFormat="1" ht="13" x14ac:dyDescent="0.15"/>
    <row r="6434" customFormat="1" ht="13" x14ac:dyDescent="0.15"/>
    <row r="6435" customFormat="1" ht="13" x14ac:dyDescent="0.15"/>
    <row r="6436" customFormat="1" ht="13" x14ac:dyDescent="0.15"/>
    <row r="6437" customFormat="1" ht="13" x14ac:dyDescent="0.15"/>
    <row r="6438" customFormat="1" ht="13" x14ac:dyDescent="0.15"/>
    <row r="6439" customFormat="1" ht="13" x14ac:dyDescent="0.15"/>
    <row r="6440" customFormat="1" ht="13" x14ac:dyDescent="0.15"/>
    <row r="6441" customFormat="1" ht="13" x14ac:dyDescent="0.15"/>
    <row r="6442" customFormat="1" ht="13" x14ac:dyDescent="0.15"/>
    <row r="6443" customFormat="1" ht="13" x14ac:dyDescent="0.15"/>
    <row r="6444" customFormat="1" ht="13" x14ac:dyDescent="0.15"/>
    <row r="6445" customFormat="1" ht="13" x14ac:dyDescent="0.15"/>
    <row r="6446" customFormat="1" ht="13" x14ac:dyDescent="0.15"/>
    <row r="6447" customFormat="1" ht="13" x14ac:dyDescent="0.15"/>
    <row r="6448" customFormat="1" ht="13" x14ac:dyDescent="0.15"/>
    <row r="6449" customFormat="1" ht="13" x14ac:dyDescent="0.15"/>
    <row r="6450" customFormat="1" ht="13" x14ac:dyDescent="0.15"/>
    <row r="6451" customFormat="1" ht="13" x14ac:dyDescent="0.15"/>
    <row r="6452" customFormat="1" ht="13" x14ac:dyDescent="0.15"/>
    <row r="6453" customFormat="1" ht="13" x14ac:dyDescent="0.15"/>
    <row r="6454" customFormat="1" ht="13" x14ac:dyDescent="0.15"/>
    <row r="6455" customFormat="1" ht="13" x14ac:dyDescent="0.15"/>
    <row r="6456" customFormat="1" ht="13" x14ac:dyDescent="0.15"/>
    <row r="6457" customFormat="1" ht="13" x14ac:dyDescent="0.15"/>
    <row r="6458" customFormat="1" ht="13" x14ac:dyDescent="0.15"/>
    <row r="6459" customFormat="1" ht="13" x14ac:dyDescent="0.15"/>
    <row r="6460" customFormat="1" ht="13" x14ac:dyDescent="0.15"/>
    <row r="6461" customFormat="1" ht="13" x14ac:dyDescent="0.15"/>
    <row r="6462" customFormat="1" ht="13" x14ac:dyDescent="0.15"/>
    <row r="6463" customFormat="1" ht="13" x14ac:dyDescent="0.15"/>
    <row r="6464" customFormat="1" ht="13" x14ac:dyDescent="0.15"/>
    <row r="6465" customFormat="1" ht="13" x14ac:dyDescent="0.15"/>
    <row r="6466" customFormat="1" ht="13" x14ac:dyDescent="0.15"/>
    <row r="6467" customFormat="1" ht="13" x14ac:dyDescent="0.15"/>
    <row r="6468" customFormat="1" ht="13" x14ac:dyDescent="0.15"/>
    <row r="6469" customFormat="1" ht="13" x14ac:dyDescent="0.15"/>
    <row r="6470" customFormat="1" ht="13" x14ac:dyDescent="0.15"/>
    <row r="6471" customFormat="1" ht="13" x14ac:dyDescent="0.15"/>
    <row r="6472" customFormat="1" ht="13" x14ac:dyDescent="0.15"/>
    <row r="6473" customFormat="1" ht="13" x14ac:dyDescent="0.15"/>
    <row r="6474" customFormat="1" ht="13" x14ac:dyDescent="0.15"/>
    <row r="6475" customFormat="1" ht="13" x14ac:dyDescent="0.15"/>
    <row r="6476" customFormat="1" ht="13" x14ac:dyDescent="0.15"/>
    <row r="6477" customFormat="1" ht="13" x14ac:dyDescent="0.15"/>
    <row r="6478" customFormat="1" ht="13" x14ac:dyDescent="0.15"/>
    <row r="6479" customFormat="1" ht="13" x14ac:dyDescent="0.15"/>
    <row r="6480" customFormat="1" ht="13" x14ac:dyDescent="0.15"/>
    <row r="6481" customFormat="1" ht="13" x14ac:dyDescent="0.15"/>
    <row r="6482" customFormat="1" ht="13" x14ac:dyDescent="0.15"/>
    <row r="6483" customFormat="1" ht="13" x14ac:dyDescent="0.15"/>
    <row r="6484" customFormat="1" ht="13" x14ac:dyDescent="0.15"/>
    <row r="6485" customFormat="1" ht="13" x14ac:dyDescent="0.15"/>
    <row r="6486" customFormat="1" ht="13" x14ac:dyDescent="0.15"/>
    <row r="6487" customFormat="1" ht="13" x14ac:dyDescent="0.15"/>
    <row r="6488" customFormat="1" ht="13" x14ac:dyDescent="0.15"/>
    <row r="6489" customFormat="1" ht="13" x14ac:dyDescent="0.15"/>
    <row r="6490" customFormat="1" ht="13" x14ac:dyDescent="0.15"/>
    <row r="6491" customFormat="1" ht="13" x14ac:dyDescent="0.15"/>
    <row r="6492" customFormat="1" ht="13" x14ac:dyDescent="0.15"/>
    <row r="6493" customFormat="1" ht="13" x14ac:dyDescent="0.15"/>
    <row r="6494" customFormat="1" ht="13" x14ac:dyDescent="0.15"/>
    <row r="6495" customFormat="1" ht="13" x14ac:dyDescent="0.15"/>
    <row r="6496" customFormat="1" ht="13" x14ac:dyDescent="0.15"/>
    <row r="6497" customFormat="1" ht="13" x14ac:dyDescent="0.15"/>
    <row r="6498" customFormat="1" ht="13" x14ac:dyDescent="0.15"/>
    <row r="6499" customFormat="1" ht="13" x14ac:dyDescent="0.15"/>
    <row r="6500" customFormat="1" ht="13" x14ac:dyDescent="0.15"/>
    <row r="6501" customFormat="1" ht="13" x14ac:dyDescent="0.15"/>
    <row r="6502" customFormat="1" ht="13" x14ac:dyDescent="0.15"/>
    <row r="6503" customFormat="1" ht="13" x14ac:dyDescent="0.15"/>
    <row r="6504" customFormat="1" ht="13" x14ac:dyDescent="0.15"/>
    <row r="6505" customFormat="1" ht="13" x14ac:dyDescent="0.15"/>
    <row r="6506" customFormat="1" ht="13" x14ac:dyDescent="0.15"/>
    <row r="6507" customFormat="1" ht="13" x14ac:dyDescent="0.15"/>
    <row r="6508" customFormat="1" ht="13" x14ac:dyDescent="0.15"/>
    <row r="6509" customFormat="1" ht="13" x14ac:dyDescent="0.15"/>
    <row r="6510" customFormat="1" ht="13" x14ac:dyDescent="0.15"/>
    <row r="6511" customFormat="1" ht="13" x14ac:dyDescent="0.15"/>
    <row r="6512" customFormat="1" ht="13" x14ac:dyDescent="0.15"/>
    <row r="6513" customFormat="1" ht="13" x14ac:dyDescent="0.15"/>
    <row r="6514" customFormat="1" ht="13" x14ac:dyDescent="0.15"/>
    <row r="6515" customFormat="1" ht="13" x14ac:dyDescent="0.15"/>
    <row r="6516" customFormat="1" ht="13" x14ac:dyDescent="0.15"/>
    <row r="6517" customFormat="1" ht="13" x14ac:dyDescent="0.15"/>
    <row r="6518" customFormat="1" ht="13" x14ac:dyDescent="0.15"/>
    <row r="6519" customFormat="1" ht="13" x14ac:dyDescent="0.15"/>
    <row r="6520" customFormat="1" ht="13" x14ac:dyDescent="0.15"/>
    <row r="6521" customFormat="1" ht="13" x14ac:dyDescent="0.15"/>
    <row r="6522" customFormat="1" ht="13" x14ac:dyDescent="0.15"/>
    <row r="6523" customFormat="1" ht="13" x14ac:dyDescent="0.15"/>
    <row r="6524" customFormat="1" ht="13" x14ac:dyDescent="0.15"/>
    <row r="6525" customFormat="1" ht="13" x14ac:dyDescent="0.15"/>
    <row r="6526" customFormat="1" ht="13" x14ac:dyDescent="0.15"/>
    <row r="6527" customFormat="1" ht="13" x14ac:dyDescent="0.15"/>
    <row r="6528" customFormat="1" ht="13" x14ac:dyDescent="0.15"/>
    <row r="6529" customFormat="1" ht="13" x14ac:dyDescent="0.15"/>
    <row r="6530" customFormat="1" ht="13" x14ac:dyDescent="0.15"/>
    <row r="6531" customFormat="1" ht="13" x14ac:dyDescent="0.15"/>
    <row r="6532" customFormat="1" ht="13" x14ac:dyDescent="0.15"/>
    <row r="6533" customFormat="1" ht="13" x14ac:dyDescent="0.15"/>
    <row r="6534" customFormat="1" ht="13" x14ac:dyDescent="0.15"/>
    <row r="6535" customFormat="1" ht="13" x14ac:dyDescent="0.15"/>
    <row r="6536" customFormat="1" ht="13" x14ac:dyDescent="0.15"/>
    <row r="6537" customFormat="1" ht="13" x14ac:dyDescent="0.15"/>
    <row r="6538" customFormat="1" ht="13" x14ac:dyDescent="0.15"/>
    <row r="6539" customFormat="1" ht="13" x14ac:dyDescent="0.15"/>
    <row r="6540" customFormat="1" ht="13" x14ac:dyDescent="0.15"/>
    <row r="6541" customFormat="1" ht="13" x14ac:dyDescent="0.15"/>
    <row r="6542" customFormat="1" ht="13" x14ac:dyDescent="0.15"/>
    <row r="6543" customFormat="1" ht="13" x14ac:dyDescent="0.15"/>
    <row r="6544" customFormat="1" ht="13" x14ac:dyDescent="0.15"/>
    <row r="6545" customFormat="1" ht="13" x14ac:dyDescent="0.15"/>
    <row r="6546" customFormat="1" ht="13" x14ac:dyDescent="0.15"/>
    <row r="6547" customFormat="1" ht="13" x14ac:dyDescent="0.15"/>
    <row r="6548" customFormat="1" ht="13" x14ac:dyDescent="0.15"/>
    <row r="6549" customFormat="1" ht="13" x14ac:dyDescent="0.15"/>
    <row r="6550" customFormat="1" ht="13" x14ac:dyDescent="0.15"/>
    <row r="6551" customFormat="1" ht="13" x14ac:dyDescent="0.15"/>
    <row r="6552" customFormat="1" ht="13" x14ac:dyDescent="0.15"/>
    <row r="6553" customFormat="1" ht="13" x14ac:dyDescent="0.15"/>
    <row r="6554" customFormat="1" ht="13" x14ac:dyDescent="0.15"/>
    <row r="6555" customFormat="1" ht="13" x14ac:dyDescent="0.15"/>
    <row r="6556" customFormat="1" ht="13" x14ac:dyDescent="0.15"/>
    <row r="6557" customFormat="1" ht="13" x14ac:dyDescent="0.15"/>
    <row r="6558" customFormat="1" ht="13" x14ac:dyDescent="0.15"/>
    <row r="6559" customFormat="1" ht="13" x14ac:dyDescent="0.15"/>
    <row r="6560" customFormat="1" ht="13" x14ac:dyDescent="0.15"/>
    <row r="6561" customFormat="1" ht="13" x14ac:dyDescent="0.15"/>
    <row r="6562" customFormat="1" ht="13" x14ac:dyDescent="0.15"/>
    <row r="6563" customFormat="1" ht="13" x14ac:dyDescent="0.15"/>
    <row r="6564" customFormat="1" ht="13" x14ac:dyDescent="0.15"/>
    <row r="6565" customFormat="1" ht="13" x14ac:dyDescent="0.15"/>
    <row r="6566" customFormat="1" ht="13" x14ac:dyDescent="0.15"/>
    <row r="6567" customFormat="1" ht="13" x14ac:dyDescent="0.15"/>
    <row r="6568" customFormat="1" ht="13" x14ac:dyDescent="0.15"/>
    <row r="6569" customFormat="1" ht="13" x14ac:dyDescent="0.15"/>
    <row r="6570" customFormat="1" ht="13" x14ac:dyDescent="0.15"/>
    <row r="6571" customFormat="1" ht="13" x14ac:dyDescent="0.15"/>
    <row r="6572" customFormat="1" ht="13" x14ac:dyDescent="0.15"/>
    <row r="6573" customFormat="1" ht="13" x14ac:dyDescent="0.15"/>
    <row r="6574" customFormat="1" ht="13" x14ac:dyDescent="0.15"/>
    <row r="6575" customFormat="1" ht="13" x14ac:dyDescent="0.15"/>
    <row r="6576" customFormat="1" ht="13" x14ac:dyDescent="0.15"/>
    <row r="6577" customFormat="1" ht="13" x14ac:dyDescent="0.15"/>
    <row r="6578" customFormat="1" ht="13" x14ac:dyDescent="0.15"/>
    <row r="6579" customFormat="1" ht="13" x14ac:dyDescent="0.15"/>
    <row r="6580" customFormat="1" ht="13" x14ac:dyDescent="0.15"/>
    <row r="6581" customFormat="1" ht="13" x14ac:dyDescent="0.15"/>
    <row r="6582" customFormat="1" ht="13" x14ac:dyDescent="0.15"/>
    <row r="6583" customFormat="1" ht="13" x14ac:dyDescent="0.15"/>
    <row r="6584" customFormat="1" ht="13" x14ac:dyDescent="0.15"/>
    <row r="6585" customFormat="1" ht="13" x14ac:dyDescent="0.15"/>
    <row r="6586" customFormat="1" ht="13" x14ac:dyDescent="0.15"/>
    <row r="6587" customFormat="1" ht="13" x14ac:dyDescent="0.15"/>
    <row r="6588" customFormat="1" ht="13" x14ac:dyDescent="0.15"/>
    <row r="6589" customFormat="1" ht="13" x14ac:dyDescent="0.15"/>
    <row r="6590" customFormat="1" ht="13" x14ac:dyDescent="0.15"/>
    <row r="6591" customFormat="1" ht="13" x14ac:dyDescent="0.15"/>
    <row r="6592" customFormat="1" ht="13" x14ac:dyDescent="0.15"/>
    <row r="6593" customFormat="1" ht="13" x14ac:dyDescent="0.15"/>
    <row r="6594" customFormat="1" ht="13" x14ac:dyDescent="0.15"/>
    <row r="6595" customFormat="1" ht="13" x14ac:dyDescent="0.15"/>
    <row r="6596" customFormat="1" ht="13" x14ac:dyDescent="0.15"/>
    <row r="6597" customFormat="1" ht="13" x14ac:dyDescent="0.15"/>
    <row r="6598" customFormat="1" ht="13" x14ac:dyDescent="0.15"/>
    <row r="6599" customFormat="1" ht="13" x14ac:dyDescent="0.15"/>
    <row r="6600" customFormat="1" ht="13" x14ac:dyDescent="0.15"/>
    <row r="6601" customFormat="1" ht="13" x14ac:dyDescent="0.15"/>
    <row r="6602" customFormat="1" ht="13" x14ac:dyDescent="0.15"/>
    <row r="6603" customFormat="1" ht="13" x14ac:dyDescent="0.15"/>
    <row r="6604" customFormat="1" ht="13" x14ac:dyDescent="0.15"/>
    <row r="6605" customFormat="1" ht="13" x14ac:dyDescent="0.15"/>
    <row r="6606" customFormat="1" ht="13" x14ac:dyDescent="0.15"/>
    <row r="6607" customFormat="1" ht="13" x14ac:dyDescent="0.15"/>
    <row r="6608" customFormat="1" ht="13" x14ac:dyDescent="0.15"/>
    <row r="6609" customFormat="1" ht="13" x14ac:dyDescent="0.15"/>
    <row r="6610" customFormat="1" ht="13" x14ac:dyDescent="0.15"/>
    <row r="6611" customFormat="1" ht="13" x14ac:dyDescent="0.15"/>
    <row r="6612" customFormat="1" ht="13" x14ac:dyDescent="0.15"/>
    <row r="6613" customFormat="1" ht="13" x14ac:dyDescent="0.15"/>
    <row r="6614" customFormat="1" ht="13" x14ac:dyDescent="0.15"/>
    <row r="6615" customFormat="1" ht="13" x14ac:dyDescent="0.15"/>
    <row r="6616" customFormat="1" ht="13" x14ac:dyDescent="0.15"/>
    <row r="6617" customFormat="1" ht="13" x14ac:dyDescent="0.15"/>
    <row r="6618" customFormat="1" ht="13" x14ac:dyDescent="0.15"/>
    <row r="6619" customFormat="1" ht="13" x14ac:dyDescent="0.15"/>
    <row r="6620" customFormat="1" ht="13" x14ac:dyDescent="0.15"/>
    <row r="6621" customFormat="1" ht="13" x14ac:dyDescent="0.15"/>
    <row r="6622" customFormat="1" ht="13" x14ac:dyDescent="0.15"/>
    <row r="6623" customFormat="1" ht="13" x14ac:dyDescent="0.15"/>
    <row r="6624" customFormat="1" ht="13" x14ac:dyDescent="0.15"/>
    <row r="6625" customFormat="1" ht="13" x14ac:dyDescent="0.15"/>
    <row r="6626" customFormat="1" ht="13" x14ac:dyDescent="0.15"/>
    <row r="6627" customFormat="1" ht="13" x14ac:dyDescent="0.15"/>
    <row r="6628" customFormat="1" ht="13" x14ac:dyDescent="0.15"/>
    <row r="6629" customFormat="1" ht="13" x14ac:dyDescent="0.15"/>
    <row r="6630" customFormat="1" ht="13" x14ac:dyDescent="0.15"/>
    <row r="6631" customFormat="1" ht="13" x14ac:dyDescent="0.15"/>
    <row r="6632" customFormat="1" ht="13" x14ac:dyDescent="0.15"/>
    <row r="6633" customFormat="1" ht="13" x14ac:dyDescent="0.15"/>
    <row r="6634" customFormat="1" ht="13" x14ac:dyDescent="0.15"/>
    <row r="6635" customFormat="1" ht="13" x14ac:dyDescent="0.15"/>
    <row r="6636" customFormat="1" ht="13" x14ac:dyDescent="0.15"/>
    <row r="6637" customFormat="1" ht="13" x14ac:dyDescent="0.15"/>
    <row r="6638" customFormat="1" ht="13" x14ac:dyDescent="0.15"/>
    <row r="6639" customFormat="1" ht="13" x14ac:dyDescent="0.15"/>
    <row r="6640" customFormat="1" ht="13" x14ac:dyDescent="0.15"/>
    <row r="6641" customFormat="1" ht="13" x14ac:dyDescent="0.15"/>
    <row r="6642" customFormat="1" ht="13" x14ac:dyDescent="0.15"/>
    <row r="6643" customFormat="1" ht="13" x14ac:dyDescent="0.15"/>
    <row r="6644" customFormat="1" ht="13" x14ac:dyDescent="0.15"/>
    <row r="6645" customFormat="1" ht="13" x14ac:dyDescent="0.15"/>
    <row r="6646" customFormat="1" ht="13" x14ac:dyDescent="0.15"/>
    <row r="6647" customFormat="1" ht="13" x14ac:dyDescent="0.15"/>
    <row r="6648" customFormat="1" ht="13" x14ac:dyDescent="0.15"/>
    <row r="6649" customFormat="1" ht="13" x14ac:dyDescent="0.15"/>
    <row r="6650" customFormat="1" ht="13" x14ac:dyDescent="0.15"/>
    <row r="6651" customFormat="1" ht="13" x14ac:dyDescent="0.15"/>
    <row r="6652" customFormat="1" ht="13" x14ac:dyDescent="0.15"/>
    <row r="6653" customFormat="1" ht="13" x14ac:dyDescent="0.15"/>
    <row r="6654" customFormat="1" ht="13" x14ac:dyDescent="0.15"/>
    <row r="6655" customFormat="1" ht="13" x14ac:dyDescent="0.15"/>
    <row r="6656" customFormat="1" ht="13" x14ac:dyDescent="0.15"/>
    <row r="6657" customFormat="1" ht="13" x14ac:dyDescent="0.15"/>
    <row r="6658" customFormat="1" ht="13" x14ac:dyDescent="0.15"/>
    <row r="6659" customFormat="1" ht="13" x14ac:dyDescent="0.15"/>
    <row r="6660" customFormat="1" ht="13" x14ac:dyDescent="0.15"/>
    <row r="6661" customFormat="1" ht="13" x14ac:dyDescent="0.15"/>
    <row r="6662" customFormat="1" ht="13" x14ac:dyDescent="0.15"/>
    <row r="6663" customFormat="1" ht="13" x14ac:dyDescent="0.15"/>
    <row r="6664" customFormat="1" ht="13" x14ac:dyDescent="0.15"/>
    <row r="6665" customFormat="1" ht="13" x14ac:dyDescent="0.15"/>
    <row r="6666" customFormat="1" ht="13" x14ac:dyDescent="0.15"/>
    <row r="6667" customFormat="1" ht="13" x14ac:dyDescent="0.15"/>
    <row r="6668" customFormat="1" ht="13" x14ac:dyDescent="0.15"/>
    <row r="6669" customFormat="1" ht="13" x14ac:dyDescent="0.15"/>
    <row r="6670" customFormat="1" ht="13" x14ac:dyDescent="0.15"/>
    <row r="6671" customFormat="1" ht="13" x14ac:dyDescent="0.15"/>
    <row r="6672" customFormat="1" ht="13" x14ac:dyDescent="0.15"/>
    <row r="6673" customFormat="1" ht="13" x14ac:dyDescent="0.15"/>
    <row r="6674" customFormat="1" ht="13" x14ac:dyDescent="0.15"/>
    <row r="6675" customFormat="1" ht="13" x14ac:dyDescent="0.15"/>
    <row r="6676" customFormat="1" ht="13" x14ac:dyDescent="0.15"/>
    <row r="6677" customFormat="1" ht="13" x14ac:dyDescent="0.15"/>
    <row r="6678" customFormat="1" ht="13" x14ac:dyDescent="0.15"/>
    <row r="6679" customFormat="1" ht="13" x14ac:dyDescent="0.15"/>
    <row r="6680" customFormat="1" ht="13" x14ac:dyDescent="0.15"/>
    <row r="6681" customFormat="1" ht="13" x14ac:dyDescent="0.15"/>
    <row r="6682" customFormat="1" ht="13" x14ac:dyDescent="0.15"/>
    <row r="6683" customFormat="1" ht="13" x14ac:dyDescent="0.15"/>
    <row r="6684" customFormat="1" ht="13" x14ac:dyDescent="0.15"/>
    <row r="6685" customFormat="1" ht="13" x14ac:dyDescent="0.15"/>
    <row r="6686" customFormat="1" ht="13" x14ac:dyDescent="0.15"/>
    <row r="6687" customFormat="1" ht="13" x14ac:dyDescent="0.15"/>
    <row r="6688" customFormat="1" ht="13" x14ac:dyDescent="0.15"/>
    <row r="6689" customFormat="1" ht="13" x14ac:dyDescent="0.15"/>
    <row r="6690" customFormat="1" ht="13" x14ac:dyDescent="0.15"/>
    <row r="6691" customFormat="1" ht="13" x14ac:dyDescent="0.15"/>
    <row r="6692" customFormat="1" ht="13" x14ac:dyDescent="0.15"/>
    <row r="6693" customFormat="1" ht="13" x14ac:dyDescent="0.15"/>
    <row r="6694" customFormat="1" ht="13" x14ac:dyDescent="0.15"/>
    <row r="6695" customFormat="1" ht="13" x14ac:dyDescent="0.15"/>
    <row r="6696" customFormat="1" ht="13" x14ac:dyDescent="0.15"/>
    <row r="6697" customFormat="1" ht="13" x14ac:dyDescent="0.15"/>
    <row r="6698" customFormat="1" ht="13" x14ac:dyDescent="0.15"/>
    <row r="6699" customFormat="1" ht="13" x14ac:dyDescent="0.15"/>
    <row r="6700" customFormat="1" ht="13" x14ac:dyDescent="0.15"/>
    <row r="6701" customFormat="1" ht="13" x14ac:dyDescent="0.15"/>
    <row r="6702" customFormat="1" ht="13" x14ac:dyDescent="0.15"/>
    <row r="6703" customFormat="1" ht="13" x14ac:dyDescent="0.15"/>
    <row r="6704" customFormat="1" ht="13" x14ac:dyDescent="0.15"/>
    <row r="6705" customFormat="1" ht="13" x14ac:dyDescent="0.15"/>
    <row r="6706" customFormat="1" ht="13" x14ac:dyDescent="0.15"/>
    <row r="6707" customFormat="1" ht="13" x14ac:dyDescent="0.15"/>
    <row r="6708" customFormat="1" ht="13" x14ac:dyDescent="0.15"/>
    <row r="6709" customFormat="1" ht="13" x14ac:dyDescent="0.15"/>
    <row r="6710" customFormat="1" ht="13" x14ac:dyDescent="0.15"/>
    <row r="6711" customFormat="1" ht="13" x14ac:dyDescent="0.15"/>
    <row r="6712" customFormat="1" ht="13" x14ac:dyDescent="0.15"/>
    <row r="6713" customFormat="1" ht="13" x14ac:dyDescent="0.15"/>
    <row r="6714" customFormat="1" ht="13" x14ac:dyDescent="0.15"/>
    <row r="6715" customFormat="1" ht="13" x14ac:dyDescent="0.15"/>
    <row r="6716" customFormat="1" ht="13" x14ac:dyDescent="0.15"/>
    <row r="6717" customFormat="1" ht="13" x14ac:dyDescent="0.15"/>
    <row r="6718" customFormat="1" ht="13" x14ac:dyDescent="0.15"/>
    <row r="6719" customFormat="1" ht="13" x14ac:dyDescent="0.15"/>
    <row r="6720" customFormat="1" ht="13" x14ac:dyDescent="0.15"/>
    <row r="6721" customFormat="1" ht="13" x14ac:dyDescent="0.15"/>
    <row r="6722" customFormat="1" ht="13" x14ac:dyDescent="0.15"/>
    <row r="6723" customFormat="1" ht="13" x14ac:dyDescent="0.15"/>
    <row r="6724" customFormat="1" ht="13" x14ac:dyDescent="0.15"/>
    <row r="6725" customFormat="1" ht="13" x14ac:dyDescent="0.15"/>
    <row r="6726" customFormat="1" ht="13" x14ac:dyDescent="0.15"/>
    <row r="6727" customFormat="1" ht="13" x14ac:dyDescent="0.15"/>
    <row r="6728" customFormat="1" ht="13" x14ac:dyDescent="0.15"/>
    <row r="6729" customFormat="1" ht="13" x14ac:dyDescent="0.15"/>
    <row r="6730" customFormat="1" ht="13" x14ac:dyDescent="0.15"/>
    <row r="6731" customFormat="1" ht="13" x14ac:dyDescent="0.15"/>
    <row r="6732" customFormat="1" ht="13" x14ac:dyDescent="0.15"/>
    <row r="6733" customFormat="1" ht="13" x14ac:dyDescent="0.15"/>
    <row r="6734" customFormat="1" ht="13" x14ac:dyDescent="0.15"/>
    <row r="6735" customFormat="1" ht="13" x14ac:dyDescent="0.15"/>
    <row r="6736" customFormat="1" ht="13" x14ac:dyDescent="0.15"/>
    <row r="6737" customFormat="1" ht="13" x14ac:dyDescent="0.15"/>
    <row r="6738" customFormat="1" ht="13" x14ac:dyDescent="0.15"/>
    <row r="6739" customFormat="1" ht="13" x14ac:dyDescent="0.15"/>
    <row r="6740" customFormat="1" ht="13" x14ac:dyDescent="0.15"/>
    <row r="6741" customFormat="1" ht="13" x14ac:dyDescent="0.15"/>
    <row r="6742" customFormat="1" ht="13" x14ac:dyDescent="0.15"/>
    <row r="6743" customFormat="1" ht="13" x14ac:dyDescent="0.15"/>
    <row r="6744" customFormat="1" ht="13" x14ac:dyDescent="0.15"/>
    <row r="6745" customFormat="1" ht="13" x14ac:dyDescent="0.15"/>
    <row r="6746" customFormat="1" ht="13" x14ac:dyDescent="0.15"/>
    <row r="6747" customFormat="1" ht="13" x14ac:dyDescent="0.15"/>
    <row r="6748" customFormat="1" ht="13" x14ac:dyDescent="0.15"/>
    <row r="6749" customFormat="1" ht="13" x14ac:dyDescent="0.15"/>
    <row r="6750" customFormat="1" ht="13" x14ac:dyDescent="0.15"/>
    <row r="6751" customFormat="1" ht="13" x14ac:dyDescent="0.15"/>
    <row r="6752" customFormat="1" ht="13" x14ac:dyDescent="0.15"/>
    <row r="6753" customFormat="1" ht="13" x14ac:dyDescent="0.15"/>
    <row r="6754" customFormat="1" ht="13" x14ac:dyDescent="0.15"/>
    <row r="6755" customFormat="1" ht="13" x14ac:dyDescent="0.15"/>
    <row r="6756" customFormat="1" ht="13" x14ac:dyDescent="0.15"/>
    <row r="6757" customFormat="1" ht="13" x14ac:dyDescent="0.15"/>
    <row r="6758" customFormat="1" ht="13" x14ac:dyDescent="0.15"/>
    <row r="6759" customFormat="1" ht="13" x14ac:dyDescent="0.15"/>
    <row r="6760" customFormat="1" ht="13" x14ac:dyDescent="0.15"/>
    <row r="6761" customFormat="1" ht="13" x14ac:dyDescent="0.15"/>
    <row r="6762" customFormat="1" ht="13" x14ac:dyDescent="0.15"/>
    <row r="6763" customFormat="1" ht="13" x14ac:dyDescent="0.15"/>
    <row r="6764" customFormat="1" ht="13" x14ac:dyDescent="0.15"/>
    <row r="6765" customFormat="1" ht="13" x14ac:dyDescent="0.15"/>
    <row r="6766" customFormat="1" ht="13" x14ac:dyDescent="0.15"/>
    <row r="6767" customFormat="1" ht="13" x14ac:dyDescent="0.15"/>
    <row r="6768" customFormat="1" ht="13" x14ac:dyDescent="0.15"/>
    <row r="6769" customFormat="1" ht="13" x14ac:dyDescent="0.15"/>
    <row r="6770" customFormat="1" ht="13" x14ac:dyDescent="0.15"/>
    <row r="6771" customFormat="1" ht="13" x14ac:dyDescent="0.15"/>
    <row r="6772" customFormat="1" ht="13" x14ac:dyDescent="0.15"/>
    <row r="6773" customFormat="1" ht="13" x14ac:dyDescent="0.15"/>
    <row r="6774" customFormat="1" ht="13" x14ac:dyDescent="0.15"/>
    <row r="6775" customFormat="1" ht="13" x14ac:dyDescent="0.15"/>
    <row r="6776" customFormat="1" ht="13" x14ac:dyDescent="0.15"/>
    <row r="6777" customFormat="1" ht="13" x14ac:dyDescent="0.15"/>
    <row r="6778" customFormat="1" ht="13" x14ac:dyDescent="0.15"/>
    <row r="6779" customFormat="1" ht="13" x14ac:dyDescent="0.15"/>
    <row r="6780" customFormat="1" ht="13" x14ac:dyDescent="0.15"/>
    <row r="6781" customFormat="1" ht="13" x14ac:dyDescent="0.15"/>
    <row r="6782" customFormat="1" ht="13" x14ac:dyDescent="0.15"/>
    <row r="6783" customFormat="1" ht="13" x14ac:dyDescent="0.15"/>
    <row r="6784" customFormat="1" ht="13" x14ac:dyDescent="0.15"/>
    <row r="6785" customFormat="1" ht="13" x14ac:dyDescent="0.15"/>
    <row r="6786" customFormat="1" ht="13" x14ac:dyDescent="0.15"/>
    <row r="6787" customFormat="1" ht="13" x14ac:dyDescent="0.15"/>
    <row r="6788" customFormat="1" ht="13" x14ac:dyDescent="0.15"/>
    <row r="6789" customFormat="1" ht="13" x14ac:dyDescent="0.15"/>
    <row r="6790" customFormat="1" ht="13" x14ac:dyDescent="0.15"/>
    <row r="6791" customFormat="1" ht="13" x14ac:dyDescent="0.15"/>
    <row r="6792" customFormat="1" ht="13" x14ac:dyDescent="0.15"/>
    <row r="6793" customFormat="1" ht="13" x14ac:dyDescent="0.15"/>
    <row r="6794" customFormat="1" ht="13" x14ac:dyDescent="0.15"/>
    <row r="6795" customFormat="1" ht="13" x14ac:dyDescent="0.15"/>
    <row r="6796" customFormat="1" ht="13" x14ac:dyDescent="0.15"/>
    <row r="6797" customFormat="1" ht="13" x14ac:dyDescent="0.15"/>
    <row r="6798" customFormat="1" ht="13" x14ac:dyDescent="0.15"/>
    <row r="6799" customFormat="1" ht="13" x14ac:dyDescent="0.15"/>
    <row r="6800" customFormat="1" ht="13" x14ac:dyDescent="0.15"/>
    <row r="6801" customFormat="1" ht="13" x14ac:dyDescent="0.15"/>
    <row r="6802" customFormat="1" ht="13" x14ac:dyDescent="0.15"/>
    <row r="6803" customFormat="1" ht="13" x14ac:dyDescent="0.15"/>
    <row r="6804" customFormat="1" ht="13" x14ac:dyDescent="0.15"/>
    <row r="6805" customFormat="1" ht="13" x14ac:dyDescent="0.15"/>
    <row r="6806" customFormat="1" ht="13" x14ac:dyDescent="0.15"/>
    <row r="6807" customFormat="1" ht="13" x14ac:dyDescent="0.15"/>
    <row r="6808" customFormat="1" ht="13" x14ac:dyDescent="0.15"/>
    <row r="6809" customFormat="1" ht="13" x14ac:dyDescent="0.15"/>
    <row r="6810" customFormat="1" ht="13" x14ac:dyDescent="0.15"/>
    <row r="6811" customFormat="1" ht="13" x14ac:dyDescent="0.15"/>
    <row r="6812" customFormat="1" ht="13" x14ac:dyDescent="0.15"/>
    <row r="6813" customFormat="1" ht="13" x14ac:dyDescent="0.15"/>
    <row r="6814" customFormat="1" ht="13" x14ac:dyDescent="0.15"/>
    <row r="6815" customFormat="1" ht="13" x14ac:dyDescent="0.15"/>
    <row r="6816" customFormat="1" ht="13" x14ac:dyDescent="0.15"/>
    <row r="6817" customFormat="1" ht="13" x14ac:dyDescent="0.15"/>
    <row r="6818" customFormat="1" ht="13" x14ac:dyDescent="0.15"/>
    <row r="6819" customFormat="1" ht="13" x14ac:dyDescent="0.15"/>
    <row r="6820" customFormat="1" ht="13" x14ac:dyDescent="0.15"/>
    <row r="6821" customFormat="1" ht="13" x14ac:dyDescent="0.15"/>
    <row r="6822" customFormat="1" ht="13" x14ac:dyDescent="0.15"/>
    <row r="6823" customFormat="1" ht="13" x14ac:dyDescent="0.15"/>
    <row r="6824" customFormat="1" ht="13" x14ac:dyDescent="0.15"/>
    <row r="6825" customFormat="1" ht="13" x14ac:dyDescent="0.15"/>
    <row r="6826" customFormat="1" ht="13" x14ac:dyDescent="0.15"/>
    <row r="6827" customFormat="1" ht="13" x14ac:dyDescent="0.15"/>
    <row r="6828" customFormat="1" ht="13" x14ac:dyDescent="0.15"/>
    <row r="6829" customFormat="1" ht="13" x14ac:dyDescent="0.15"/>
    <row r="6830" customFormat="1" ht="13" x14ac:dyDescent="0.15"/>
    <row r="6831" customFormat="1" ht="13" x14ac:dyDescent="0.15"/>
    <row r="6832" customFormat="1" ht="13" x14ac:dyDescent="0.15"/>
    <row r="6833" customFormat="1" ht="13" x14ac:dyDescent="0.15"/>
    <row r="6834" customFormat="1" ht="13" x14ac:dyDescent="0.15"/>
    <row r="6835" customFormat="1" ht="13" x14ac:dyDescent="0.15"/>
    <row r="6836" customFormat="1" ht="13" x14ac:dyDescent="0.15"/>
    <row r="6837" customFormat="1" ht="13" x14ac:dyDescent="0.15"/>
    <row r="6838" customFormat="1" ht="13" x14ac:dyDescent="0.15"/>
    <row r="6839" customFormat="1" ht="13" x14ac:dyDescent="0.15"/>
    <row r="6840" customFormat="1" ht="13" x14ac:dyDescent="0.15"/>
    <row r="6841" customFormat="1" ht="13" x14ac:dyDescent="0.15"/>
    <row r="6842" customFormat="1" ht="13" x14ac:dyDescent="0.15"/>
    <row r="6843" customFormat="1" ht="13" x14ac:dyDescent="0.15"/>
    <row r="6844" customFormat="1" ht="13" x14ac:dyDescent="0.15"/>
    <row r="6845" customFormat="1" ht="13" x14ac:dyDescent="0.15"/>
    <row r="6846" customFormat="1" ht="13" x14ac:dyDescent="0.15"/>
    <row r="6847" customFormat="1" ht="13" x14ac:dyDescent="0.15"/>
    <row r="6848" customFormat="1" ht="13" x14ac:dyDescent="0.15"/>
    <row r="6849" customFormat="1" ht="13" x14ac:dyDescent="0.15"/>
    <row r="6850" customFormat="1" ht="13" x14ac:dyDescent="0.15"/>
    <row r="6851" customFormat="1" ht="13" x14ac:dyDescent="0.15"/>
    <row r="6852" customFormat="1" ht="13" x14ac:dyDescent="0.15"/>
    <row r="6853" customFormat="1" ht="13" x14ac:dyDescent="0.15"/>
    <row r="6854" customFormat="1" ht="13" x14ac:dyDescent="0.15"/>
    <row r="6855" customFormat="1" ht="13" x14ac:dyDescent="0.15"/>
    <row r="6856" customFormat="1" ht="13" x14ac:dyDescent="0.15"/>
    <row r="6857" customFormat="1" ht="13" x14ac:dyDescent="0.15"/>
    <row r="6858" customFormat="1" ht="13" x14ac:dyDescent="0.15"/>
    <row r="6859" customFormat="1" ht="13" x14ac:dyDescent="0.15"/>
    <row r="6860" customFormat="1" ht="13" x14ac:dyDescent="0.15"/>
    <row r="6861" customFormat="1" ht="13" x14ac:dyDescent="0.15"/>
    <row r="6862" customFormat="1" ht="13" x14ac:dyDescent="0.15"/>
    <row r="6863" customFormat="1" ht="13" x14ac:dyDescent="0.15"/>
    <row r="6864" customFormat="1" ht="13" x14ac:dyDescent="0.15"/>
    <row r="6865" customFormat="1" ht="13" x14ac:dyDescent="0.15"/>
    <row r="6866" customFormat="1" ht="13" x14ac:dyDescent="0.15"/>
    <row r="6867" customFormat="1" ht="13" x14ac:dyDescent="0.15"/>
    <row r="6868" customFormat="1" ht="13" x14ac:dyDescent="0.15"/>
    <row r="6869" customFormat="1" ht="13" x14ac:dyDescent="0.15"/>
    <row r="6870" customFormat="1" ht="13" x14ac:dyDescent="0.15"/>
    <row r="6871" customFormat="1" ht="13" x14ac:dyDescent="0.15"/>
    <row r="6872" customFormat="1" ht="13" x14ac:dyDescent="0.15"/>
    <row r="6873" customFormat="1" ht="13" x14ac:dyDescent="0.15"/>
    <row r="6874" customFormat="1" ht="13" x14ac:dyDescent="0.15"/>
    <row r="6875" customFormat="1" ht="13" x14ac:dyDescent="0.15"/>
    <row r="6876" customFormat="1" ht="13" x14ac:dyDescent="0.15"/>
    <row r="6877" customFormat="1" ht="13" x14ac:dyDescent="0.15"/>
    <row r="6878" customFormat="1" ht="13" x14ac:dyDescent="0.15"/>
    <row r="6879" customFormat="1" ht="13" x14ac:dyDescent="0.15"/>
    <row r="6880" customFormat="1" ht="13" x14ac:dyDescent="0.15"/>
    <row r="6881" customFormat="1" ht="13" x14ac:dyDescent="0.15"/>
    <row r="6882" customFormat="1" ht="13" x14ac:dyDescent="0.15"/>
    <row r="6883" customFormat="1" ht="13" x14ac:dyDescent="0.15"/>
    <row r="6884" customFormat="1" ht="13" x14ac:dyDescent="0.15"/>
    <row r="6885" customFormat="1" ht="13" x14ac:dyDescent="0.15"/>
    <row r="6886" customFormat="1" ht="13" x14ac:dyDescent="0.15"/>
    <row r="6887" customFormat="1" ht="13" x14ac:dyDescent="0.15"/>
    <row r="6888" customFormat="1" ht="13" x14ac:dyDescent="0.15"/>
    <row r="6889" customFormat="1" ht="13" x14ac:dyDescent="0.15"/>
    <row r="6890" customFormat="1" ht="13" x14ac:dyDescent="0.15"/>
    <row r="6891" customFormat="1" ht="13" x14ac:dyDescent="0.15"/>
    <row r="6892" customFormat="1" ht="13" x14ac:dyDescent="0.15"/>
    <row r="6893" customFormat="1" ht="13" x14ac:dyDescent="0.15"/>
    <row r="6894" customFormat="1" ht="13" x14ac:dyDescent="0.15"/>
    <row r="6895" customFormat="1" ht="13" x14ac:dyDescent="0.15"/>
    <row r="6896" customFormat="1" ht="13" x14ac:dyDescent="0.15"/>
    <row r="6897" customFormat="1" ht="13" x14ac:dyDescent="0.15"/>
    <row r="6898" customFormat="1" ht="13" x14ac:dyDescent="0.15"/>
    <row r="6899" customFormat="1" ht="13" x14ac:dyDescent="0.15"/>
    <row r="6900" customFormat="1" ht="13" x14ac:dyDescent="0.15"/>
    <row r="6901" customFormat="1" ht="13" x14ac:dyDescent="0.15"/>
    <row r="6902" customFormat="1" ht="13" x14ac:dyDescent="0.15"/>
    <row r="6903" customFormat="1" ht="13" x14ac:dyDescent="0.15"/>
    <row r="6904" customFormat="1" ht="13" x14ac:dyDescent="0.15"/>
    <row r="6905" customFormat="1" ht="13" x14ac:dyDescent="0.15"/>
    <row r="6906" customFormat="1" ht="13" x14ac:dyDescent="0.15"/>
    <row r="6907" customFormat="1" ht="13" x14ac:dyDescent="0.15"/>
    <row r="6908" customFormat="1" ht="13" x14ac:dyDescent="0.15"/>
    <row r="6909" customFormat="1" ht="13" x14ac:dyDescent="0.15"/>
    <row r="6910" customFormat="1" ht="13" x14ac:dyDescent="0.15"/>
    <row r="6911" customFormat="1" ht="13" x14ac:dyDescent="0.15"/>
    <row r="6912" customFormat="1" ht="13" x14ac:dyDescent="0.15"/>
    <row r="6913" customFormat="1" ht="13" x14ac:dyDescent="0.15"/>
    <row r="6914" customFormat="1" ht="13" x14ac:dyDescent="0.15"/>
    <row r="6915" customFormat="1" ht="13" x14ac:dyDescent="0.15"/>
    <row r="6916" customFormat="1" ht="13" x14ac:dyDescent="0.15"/>
    <row r="6917" customFormat="1" ht="13" x14ac:dyDescent="0.15"/>
    <row r="6918" customFormat="1" ht="13" x14ac:dyDescent="0.15"/>
    <row r="6919" customFormat="1" ht="13" x14ac:dyDescent="0.15"/>
    <row r="6920" customFormat="1" ht="13" x14ac:dyDescent="0.15"/>
    <row r="6921" customFormat="1" ht="13" x14ac:dyDescent="0.15"/>
    <row r="6922" customFormat="1" ht="13" x14ac:dyDescent="0.15"/>
    <row r="6923" customFormat="1" ht="13" x14ac:dyDescent="0.15"/>
    <row r="6924" customFormat="1" ht="13" x14ac:dyDescent="0.15"/>
    <row r="6925" customFormat="1" ht="13" x14ac:dyDescent="0.15"/>
    <row r="6926" customFormat="1" ht="13" x14ac:dyDescent="0.15"/>
    <row r="6927" customFormat="1" ht="13" x14ac:dyDescent="0.15"/>
    <row r="6928" customFormat="1" ht="13" x14ac:dyDescent="0.15"/>
    <row r="6929" customFormat="1" ht="13" x14ac:dyDescent="0.15"/>
    <row r="6930" customFormat="1" ht="13" x14ac:dyDescent="0.15"/>
    <row r="6931" customFormat="1" ht="13" x14ac:dyDescent="0.15"/>
    <row r="6932" customFormat="1" ht="13" x14ac:dyDescent="0.15"/>
    <row r="6933" customFormat="1" ht="13" x14ac:dyDescent="0.15"/>
    <row r="6934" customFormat="1" ht="13" x14ac:dyDescent="0.15"/>
    <row r="6935" customFormat="1" ht="13" x14ac:dyDescent="0.15"/>
    <row r="6936" customFormat="1" ht="13" x14ac:dyDescent="0.15"/>
    <row r="6937" customFormat="1" ht="13" x14ac:dyDescent="0.15"/>
    <row r="6938" customFormat="1" ht="13" x14ac:dyDescent="0.15"/>
    <row r="6939" customFormat="1" ht="13" x14ac:dyDescent="0.15"/>
    <row r="6940" customFormat="1" ht="13" x14ac:dyDescent="0.15"/>
    <row r="6941" customFormat="1" ht="13" x14ac:dyDescent="0.15"/>
    <row r="6942" customFormat="1" ht="13" x14ac:dyDescent="0.15"/>
    <row r="6943" customFormat="1" ht="13" x14ac:dyDescent="0.15"/>
    <row r="6944" customFormat="1" ht="13" x14ac:dyDescent="0.15"/>
    <row r="6945" customFormat="1" ht="13" x14ac:dyDescent="0.15"/>
    <row r="6946" customFormat="1" ht="13" x14ac:dyDescent="0.15"/>
    <row r="6947" customFormat="1" ht="13" x14ac:dyDescent="0.15"/>
    <row r="6948" customFormat="1" ht="13" x14ac:dyDescent="0.15"/>
    <row r="6949" customFormat="1" ht="13" x14ac:dyDescent="0.15"/>
    <row r="6950" customFormat="1" ht="13" x14ac:dyDescent="0.15"/>
    <row r="6951" customFormat="1" ht="13" x14ac:dyDescent="0.15"/>
    <row r="6952" customFormat="1" ht="13" x14ac:dyDescent="0.15"/>
    <row r="6953" customFormat="1" ht="13" x14ac:dyDescent="0.15"/>
    <row r="6954" customFormat="1" ht="13" x14ac:dyDescent="0.15"/>
    <row r="6955" customFormat="1" ht="13" x14ac:dyDescent="0.15"/>
    <row r="6956" customFormat="1" ht="13" x14ac:dyDescent="0.15"/>
    <row r="6957" customFormat="1" ht="13" x14ac:dyDescent="0.15"/>
    <row r="6958" customFormat="1" ht="13" x14ac:dyDescent="0.15"/>
    <row r="6959" customFormat="1" ht="13" x14ac:dyDescent="0.15"/>
    <row r="6960" customFormat="1" ht="13" x14ac:dyDescent="0.15"/>
    <row r="6961" customFormat="1" ht="13" x14ac:dyDescent="0.15"/>
    <row r="6962" customFormat="1" ht="13" x14ac:dyDescent="0.15"/>
    <row r="6963" customFormat="1" ht="13" x14ac:dyDescent="0.15"/>
    <row r="6964" customFormat="1" ht="13" x14ac:dyDescent="0.15"/>
    <row r="6965" customFormat="1" ht="13" x14ac:dyDescent="0.15"/>
    <row r="6966" customFormat="1" ht="13" x14ac:dyDescent="0.15"/>
    <row r="6967" customFormat="1" ht="13" x14ac:dyDescent="0.15"/>
    <row r="6968" customFormat="1" ht="13" x14ac:dyDescent="0.15"/>
    <row r="6969" customFormat="1" ht="13" x14ac:dyDescent="0.15"/>
    <row r="6970" customFormat="1" ht="13" x14ac:dyDescent="0.15"/>
    <row r="6971" customFormat="1" ht="13" x14ac:dyDescent="0.15"/>
    <row r="6972" customFormat="1" ht="13" x14ac:dyDescent="0.15"/>
    <row r="6973" customFormat="1" ht="13" x14ac:dyDescent="0.15"/>
    <row r="6974" customFormat="1" ht="13" x14ac:dyDescent="0.15"/>
    <row r="6975" customFormat="1" ht="13" x14ac:dyDescent="0.15"/>
    <row r="6976" customFormat="1" ht="13" x14ac:dyDescent="0.15"/>
    <row r="6977" customFormat="1" ht="13" x14ac:dyDescent="0.15"/>
    <row r="6978" customFormat="1" ht="13" x14ac:dyDescent="0.15"/>
    <row r="6979" customFormat="1" ht="13" x14ac:dyDescent="0.15"/>
    <row r="6980" customFormat="1" ht="13" x14ac:dyDescent="0.15"/>
    <row r="6981" customFormat="1" ht="13" x14ac:dyDescent="0.15"/>
    <row r="6982" customFormat="1" ht="13" x14ac:dyDescent="0.15"/>
    <row r="6983" customFormat="1" ht="13" x14ac:dyDescent="0.15"/>
    <row r="6984" customFormat="1" ht="13" x14ac:dyDescent="0.15"/>
    <row r="6985" customFormat="1" ht="13" x14ac:dyDescent="0.15"/>
    <row r="6986" customFormat="1" ht="13" x14ac:dyDescent="0.15"/>
    <row r="6987" customFormat="1" ht="13" x14ac:dyDescent="0.15"/>
    <row r="6988" customFormat="1" ht="13" x14ac:dyDescent="0.15"/>
    <row r="6989" customFormat="1" ht="13" x14ac:dyDescent="0.15"/>
    <row r="6990" customFormat="1" ht="13" x14ac:dyDescent="0.15"/>
    <row r="6991" customFormat="1" ht="13" x14ac:dyDescent="0.15"/>
    <row r="6992" customFormat="1" ht="13" x14ac:dyDescent="0.15"/>
    <row r="6993" customFormat="1" ht="13" x14ac:dyDescent="0.15"/>
    <row r="6994" customFormat="1" ht="13" x14ac:dyDescent="0.15"/>
    <row r="6995" customFormat="1" ht="13" x14ac:dyDescent="0.15"/>
    <row r="6996" customFormat="1" ht="13" x14ac:dyDescent="0.15"/>
    <row r="6997" customFormat="1" ht="13" x14ac:dyDescent="0.15"/>
    <row r="6998" customFormat="1" ht="13" x14ac:dyDescent="0.15"/>
    <row r="6999" customFormat="1" ht="13" x14ac:dyDescent="0.15"/>
    <row r="7000" customFormat="1" ht="13" x14ac:dyDescent="0.15"/>
    <row r="7001" customFormat="1" ht="13" x14ac:dyDescent="0.15"/>
    <row r="7002" customFormat="1" ht="13" x14ac:dyDescent="0.15"/>
    <row r="7003" customFormat="1" ht="13" x14ac:dyDescent="0.15"/>
    <row r="7004" customFormat="1" ht="13" x14ac:dyDescent="0.15"/>
    <row r="7005" customFormat="1" ht="13" x14ac:dyDescent="0.15"/>
    <row r="7006" customFormat="1" ht="13" x14ac:dyDescent="0.15"/>
    <row r="7007" customFormat="1" ht="13" x14ac:dyDescent="0.15"/>
    <row r="7008" customFormat="1" ht="13" x14ac:dyDescent="0.15"/>
    <row r="7009" customFormat="1" ht="13" x14ac:dyDescent="0.15"/>
    <row r="7010" customFormat="1" ht="13" x14ac:dyDescent="0.15"/>
    <row r="7011" customFormat="1" ht="13" x14ac:dyDescent="0.15"/>
    <row r="7012" customFormat="1" ht="13" x14ac:dyDescent="0.15"/>
    <row r="7013" customFormat="1" ht="13" x14ac:dyDescent="0.15"/>
    <row r="7014" customFormat="1" ht="13" x14ac:dyDescent="0.15"/>
    <row r="7015" customFormat="1" ht="13" x14ac:dyDescent="0.15"/>
    <row r="7016" customFormat="1" ht="13" x14ac:dyDescent="0.15"/>
    <row r="7017" customFormat="1" ht="13" x14ac:dyDescent="0.15"/>
    <row r="7018" customFormat="1" ht="13" x14ac:dyDescent="0.15"/>
    <row r="7019" customFormat="1" ht="13" x14ac:dyDescent="0.15"/>
    <row r="7020" customFormat="1" ht="13" x14ac:dyDescent="0.15"/>
    <row r="7021" customFormat="1" ht="13" x14ac:dyDescent="0.15"/>
    <row r="7022" customFormat="1" ht="13" x14ac:dyDescent="0.15"/>
    <row r="7023" customFormat="1" ht="13" x14ac:dyDescent="0.15"/>
    <row r="7024" customFormat="1" ht="13" x14ac:dyDescent="0.15"/>
    <row r="7025" customFormat="1" ht="13" x14ac:dyDescent="0.15"/>
    <row r="7026" customFormat="1" ht="13" x14ac:dyDescent="0.15"/>
    <row r="7027" customFormat="1" ht="13" x14ac:dyDescent="0.15"/>
    <row r="7028" customFormat="1" ht="13" x14ac:dyDescent="0.15"/>
    <row r="7029" customFormat="1" ht="13" x14ac:dyDescent="0.15"/>
    <row r="7030" customFormat="1" ht="13" x14ac:dyDescent="0.15"/>
    <row r="7031" customFormat="1" ht="13" x14ac:dyDescent="0.15"/>
    <row r="7032" customFormat="1" ht="13" x14ac:dyDescent="0.15"/>
    <row r="7033" customFormat="1" ht="13" x14ac:dyDescent="0.15"/>
    <row r="7034" customFormat="1" ht="13" x14ac:dyDescent="0.15"/>
    <row r="7035" customFormat="1" ht="13" x14ac:dyDescent="0.15"/>
    <row r="7036" customFormat="1" ht="13" x14ac:dyDescent="0.15"/>
    <row r="7037" customFormat="1" ht="13" x14ac:dyDescent="0.15"/>
    <row r="7038" customFormat="1" ht="13" x14ac:dyDescent="0.15"/>
    <row r="7039" customFormat="1" ht="13" x14ac:dyDescent="0.15"/>
    <row r="7040" customFormat="1" ht="13" x14ac:dyDescent="0.15"/>
    <row r="7041" customFormat="1" ht="13" x14ac:dyDescent="0.15"/>
    <row r="7042" customFormat="1" ht="13" x14ac:dyDescent="0.15"/>
    <row r="7043" customFormat="1" ht="13" x14ac:dyDescent="0.15"/>
    <row r="7044" customFormat="1" ht="13" x14ac:dyDescent="0.15"/>
    <row r="7045" customFormat="1" ht="13" x14ac:dyDescent="0.15"/>
    <row r="7046" customFormat="1" ht="13" x14ac:dyDescent="0.15"/>
    <row r="7047" customFormat="1" ht="13" x14ac:dyDescent="0.15"/>
    <row r="7048" customFormat="1" ht="13" x14ac:dyDescent="0.15"/>
    <row r="7049" customFormat="1" ht="13" x14ac:dyDescent="0.15"/>
    <row r="7050" customFormat="1" ht="13" x14ac:dyDescent="0.15"/>
    <row r="7051" customFormat="1" ht="13" x14ac:dyDescent="0.15"/>
    <row r="7052" customFormat="1" ht="13" x14ac:dyDescent="0.15"/>
    <row r="7053" customFormat="1" ht="13" x14ac:dyDescent="0.15"/>
    <row r="7054" customFormat="1" ht="13" x14ac:dyDescent="0.15"/>
    <row r="7055" customFormat="1" ht="13" x14ac:dyDescent="0.15"/>
    <row r="7056" customFormat="1" ht="13" x14ac:dyDescent="0.15"/>
    <row r="7057" customFormat="1" ht="13" x14ac:dyDescent="0.15"/>
    <row r="7058" customFormat="1" ht="13" x14ac:dyDescent="0.15"/>
    <row r="7059" customFormat="1" ht="13" x14ac:dyDescent="0.15"/>
    <row r="7060" customFormat="1" ht="13" x14ac:dyDescent="0.15"/>
    <row r="7061" customFormat="1" ht="13" x14ac:dyDescent="0.15"/>
    <row r="7062" customFormat="1" ht="13" x14ac:dyDescent="0.15"/>
    <row r="7063" customFormat="1" ht="13" x14ac:dyDescent="0.15"/>
    <row r="7064" customFormat="1" ht="13" x14ac:dyDescent="0.15"/>
    <row r="7065" customFormat="1" ht="13" x14ac:dyDescent="0.15"/>
    <row r="7066" customFormat="1" ht="13" x14ac:dyDescent="0.15"/>
    <row r="7067" customFormat="1" ht="13" x14ac:dyDescent="0.15"/>
    <row r="7068" customFormat="1" ht="13" x14ac:dyDescent="0.15"/>
    <row r="7069" customFormat="1" ht="13" x14ac:dyDescent="0.15"/>
    <row r="7070" customFormat="1" ht="13" x14ac:dyDescent="0.15"/>
    <row r="7071" customFormat="1" ht="13" x14ac:dyDescent="0.15"/>
    <row r="7072" customFormat="1" ht="13" x14ac:dyDescent="0.15"/>
    <row r="7073" customFormat="1" ht="13" x14ac:dyDescent="0.15"/>
    <row r="7074" customFormat="1" ht="13" x14ac:dyDescent="0.15"/>
    <row r="7075" customFormat="1" ht="13" x14ac:dyDescent="0.15"/>
    <row r="7076" customFormat="1" ht="13" x14ac:dyDescent="0.15"/>
    <row r="7077" customFormat="1" ht="13" x14ac:dyDescent="0.15"/>
    <row r="7078" customFormat="1" ht="13" x14ac:dyDescent="0.15"/>
    <row r="7079" customFormat="1" ht="13" x14ac:dyDescent="0.15"/>
    <row r="7080" customFormat="1" ht="13" x14ac:dyDescent="0.15"/>
    <row r="7081" customFormat="1" ht="13" x14ac:dyDescent="0.15"/>
    <row r="7082" customFormat="1" ht="13" x14ac:dyDescent="0.15"/>
    <row r="7083" customFormat="1" ht="13" x14ac:dyDescent="0.15"/>
    <row r="7084" customFormat="1" ht="13" x14ac:dyDescent="0.15"/>
    <row r="7085" customFormat="1" ht="13" x14ac:dyDescent="0.15"/>
    <row r="7086" customFormat="1" ht="13" x14ac:dyDescent="0.15"/>
    <row r="7087" customFormat="1" ht="13" x14ac:dyDescent="0.15"/>
    <row r="7088" customFormat="1" ht="13" x14ac:dyDescent="0.15"/>
    <row r="7089" customFormat="1" ht="13" x14ac:dyDescent="0.15"/>
    <row r="7090" customFormat="1" ht="13" x14ac:dyDescent="0.15"/>
    <row r="7091" customFormat="1" ht="13" x14ac:dyDescent="0.15"/>
    <row r="7092" customFormat="1" ht="13" x14ac:dyDescent="0.15"/>
    <row r="7093" customFormat="1" ht="13" x14ac:dyDescent="0.15"/>
    <row r="7094" customFormat="1" ht="13" x14ac:dyDescent="0.15"/>
    <row r="7095" customFormat="1" ht="13" x14ac:dyDescent="0.15"/>
    <row r="7096" customFormat="1" ht="13" x14ac:dyDescent="0.15"/>
    <row r="7097" customFormat="1" ht="13" x14ac:dyDescent="0.15"/>
    <row r="7098" customFormat="1" ht="13" x14ac:dyDescent="0.15"/>
    <row r="7099" customFormat="1" ht="13" x14ac:dyDescent="0.15"/>
    <row r="7100" customFormat="1" ht="13" x14ac:dyDescent="0.15"/>
    <row r="7101" customFormat="1" ht="13" x14ac:dyDescent="0.15"/>
    <row r="7102" customFormat="1" ht="13" x14ac:dyDescent="0.15"/>
    <row r="7103" customFormat="1" ht="13" x14ac:dyDescent="0.15"/>
    <row r="7104" customFormat="1" ht="13" x14ac:dyDescent="0.15"/>
    <row r="7105" customFormat="1" ht="13" x14ac:dyDescent="0.15"/>
    <row r="7106" customFormat="1" ht="13" x14ac:dyDescent="0.15"/>
    <row r="7107" customFormat="1" ht="13" x14ac:dyDescent="0.15"/>
    <row r="7108" customFormat="1" ht="13" x14ac:dyDescent="0.15"/>
    <row r="7109" customFormat="1" ht="13" x14ac:dyDescent="0.15"/>
    <row r="7110" customFormat="1" ht="13" x14ac:dyDescent="0.15"/>
    <row r="7111" customFormat="1" ht="13" x14ac:dyDescent="0.15"/>
    <row r="7112" customFormat="1" ht="13" x14ac:dyDescent="0.15"/>
    <row r="7113" customFormat="1" ht="13" x14ac:dyDescent="0.15"/>
    <row r="7114" customFormat="1" ht="13" x14ac:dyDescent="0.15"/>
    <row r="7115" customFormat="1" ht="13" x14ac:dyDescent="0.15"/>
    <row r="7116" customFormat="1" ht="13" x14ac:dyDescent="0.15"/>
    <row r="7117" customFormat="1" ht="13" x14ac:dyDescent="0.15"/>
    <row r="7118" customFormat="1" ht="13" x14ac:dyDescent="0.15"/>
    <row r="7119" customFormat="1" ht="13" x14ac:dyDescent="0.15"/>
    <row r="7120" customFormat="1" ht="13" x14ac:dyDescent="0.15"/>
    <row r="7121" customFormat="1" ht="13" x14ac:dyDescent="0.15"/>
    <row r="7122" customFormat="1" ht="13" x14ac:dyDescent="0.15"/>
    <row r="7123" customFormat="1" ht="13" x14ac:dyDescent="0.15"/>
    <row r="7124" customFormat="1" ht="13" x14ac:dyDescent="0.15"/>
    <row r="7125" customFormat="1" ht="13" x14ac:dyDescent="0.15"/>
    <row r="7126" customFormat="1" ht="13" x14ac:dyDescent="0.15"/>
    <row r="7127" customFormat="1" ht="13" x14ac:dyDescent="0.15"/>
    <row r="7128" customFormat="1" ht="13" x14ac:dyDescent="0.15"/>
    <row r="7129" customFormat="1" ht="13" x14ac:dyDescent="0.15"/>
    <row r="7130" customFormat="1" ht="13" x14ac:dyDescent="0.15"/>
    <row r="7131" customFormat="1" ht="13" x14ac:dyDescent="0.15"/>
    <row r="7132" customFormat="1" ht="13" x14ac:dyDescent="0.15"/>
    <row r="7133" customFormat="1" ht="13" x14ac:dyDescent="0.15"/>
    <row r="7134" customFormat="1" ht="13" x14ac:dyDescent="0.15"/>
    <row r="7135" customFormat="1" ht="13" x14ac:dyDescent="0.15"/>
    <row r="7136" customFormat="1" ht="13" x14ac:dyDescent="0.15"/>
    <row r="7137" customFormat="1" ht="13" x14ac:dyDescent="0.15"/>
    <row r="7138" customFormat="1" ht="13" x14ac:dyDescent="0.15"/>
    <row r="7139" customFormat="1" ht="13" x14ac:dyDescent="0.15"/>
    <row r="7140" customFormat="1" ht="13" x14ac:dyDescent="0.15"/>
    <row r="7141" customFormat="1" ht="13" x14ac:dyDescent="0.15"/>
    <row r="7142" customFormat="1" ht="13" x14ac:dyDescent="0.15"/>
    <row r="7143" customFormat="1" ht="13" x14ac:dyDescent="0.15"/>
    <row r="7144" customFormat="1" ht="13" x14ac:dyDescent="0.15"/>
    <row r="7145" customFormat="1" ht="13" x14ac:dyDescent="0.15"/>
    <row r="7146" customFormat="1" ht="13" x14ac:dyDescent="0.15"/>
    <row r="7147" customFormat="1" ht="13" x14ac:dyDescent="0.15"/>
    <row r="7148" customFormat="1" ht="13" x14ac:dyDescent="0.15"/>
    <row r="7149" customFormat="1" ht="13" x14ac:dyDescent="0.15"/>
    <row r="7150" customFormat="1" ht="13" x14ac:dyDescent="0.15"/>
    <row r="7151" customFormat="1" ht="13" x14ac:dyDescent="0.15"/>
    <row r="7152" customFormat="1" ht="13" x14ac:dyDescent="0.15"/>
    <row r="7153" customFormat="1" ht="13" x14ac:dyDescent="0.15"/>
    <row r="7154" customFormat="1" ht="13" x14ac:dyDescent="0.15"/>
    <row r="7155" customFormat="1" ht="13" x14ac:dyDescent="0.15"/>
    <row r="7156" customFormat="1" ht="13" x14ac:dyDescent="0.15"/>
    <row r="7157" customFormat="1" ht="13" x14ac:dyDescent="0.15"/>
    <row r="7158" customFormat="1" ht="13" x14ac:dyDescent="0.15"/>
    <row r="7159" customFormat="1" ht="13" x14ac:dyDescent="0.15"/>
    <row r="7160" customFormat="1" ht="13" x14ac:dyDescent="0.15"/>
    <row r="7161" customFormat="1" ht="13" x14ac:dyDescent="0.15"/>
    <row r="7162" customFormat="1" ht="13" x14ac:dyDescent="0.15"/>
    <row r="7163" customFormat="1" ht="13" x14ac:dyDescent="0.15"/>
    <row r="7164" customFormat="1" ht="13" x14ac:dyDescent="0.15"/>
    <row r="7165" customFormat="1" ht="13" x14ac:dyDescent="0.15"/>
    <row r="7166" customFormat="1" ht="13" x14ac:dyDescent="0.15"/>
    <row r="7167" customFormat="1" ht="13" x14ac:dyDescent="0.15"/>
    <row r="7168" customFormat="1" ht="13" x14ac:dyDescent="0.15"/>
    <row r="7169" customFormat="1" ht="13" x14ac:dyDescent="0.15"/>
    <row r="7170" customFormat="1" ht="13" x14ac:dyDescent="0.15"/>
    <row r="7171" customFormat="1" ht="13" x14ac:dyDescent="0.15"/>
    <row r="7172" customFormat="1" ht="13" x14ac:dyDescent="0.15"/>
    <row r="7173" customFormat="1" ht="13" x14ac:dyDescent="0.15"/>
    <row r="7174" customFormat="1" ht="13" x14ac:dyDescent="0.15"/>
    <row r="7175" customFormat="1" ht="13" x14ac:dyDescent="0.15"/>
    <row r="7176" customFormat="1" ht="13" x14ac:dyDescent="0.15"/>
    <row r="7177" customFormat="1" ht="13" x14ac:dyDescent="0.15"/>
    <row r="7178" customFormat="1" ht="13" x14ac:dyDescent="0.15"/>
    <row r="7179" customFormat="1" ht="13" x14ac:dyDescent="0.15"/>
    <row r="7180" customFormat="1" ht="13" x14ac:dyDescent="0.15"/>
    <row r="7181" customFormat="1" ht="13" x14ac:dyDescent="0.15"/>
    <row r="7182" customFormat="1" ht="13" x14ac:dyDescent="0.15"/>
    <row r="7183" customFormat="1" ht="13" x14ac:dyDescent="0.15"/>
    <row r="7184" customFormat="1" ht="13" x14ac:dyDescent="0.15"/>
    <row r="7185" customFormat="1" ht="13" x14ac:dyDescent="0.15"/>
    <row r="7186" customFormat="1" ht="13" x14ac:dyDescent="0.15"/>
    <row r="7187" customFormat="1" ht="13" x14ac:dyDescent="0.15"/>
    <row r="7188" customFormat="1" ht="13" x14ac:dyDescent="0.15"/>
    <row r="7189" customFormat="1" ht="13" x14ac:dyDescent="0.15"/>
    <row r="7190" customFormat="1" ht="13" x14ac:dyDescent="0.15"/>
    <row r="7191" customFormat="1" ht="13" x14ac:dyDescent="0.15"/>
    <row r="7192" customFormat="1" ht="13" x14ac:dyDescent="0.15"/>
    <row r="7193" customFormat="1" ht="13" x14ac:dyDescent="0.15"/>
    <row r="7194" customFormat="1" ht="13" x14ac:dyDescent="0.15"/>
    <row r="7195" customFormat="1" ht="13" x14ac:dyDescent="0.15"/>
    <row r="7196" customFormat="1" ht="13" x14ac:dyDescent="0.15"/>
    <row r="7197" customFormat="1" ht="13" x14ac:dyDescent="0.15"/>
    <row r="7198" customFormat="1" ht="13" x14ac:dyDescent="0.15"/>
    <row r="7199" customFormat="1" ht="13" x14ac:dyDescent="0.15"/>
    <row r="7200" customFormat="1" ht="13" x14ac:dyDescent="0.15"/>
    <row r="7201" customFormat="1" ht="13" x14ac:dyDescent="0.15"/>
    <row r="7202" customFormat="1" ht="13" x14ac:dyDescent="0.15"/>
    <row r="7203" customFormat="1" ht="13" x14ac:dyDescent="0.15"/>
    <row r="7204" customFormat="1" ht="13" x14ac:dyDescent="0.15"/>
    <row r="7205" customFormat="1" ht="13" x14ac:dyDescent="0.15"/>
    <row r="7206" customFormat="1" ht="13" x14ac:dyDescent="0.15"/>
    <row r="7207" customFormat="1" ht="13" x14ac:dyDescent="0.15"/>
    <row r="7208" customFormat="1" ht="13" x14ac:dyDescent="0.15"/>
    <row r="7209" customFormat="1" ht="13" x14ac:dyDescent="0.15"/>
    <row r="7210" customFormat="1" ht="13" x14ac:dyDescent="0.15"/>
    <row r="7211" customFormat="1" ht="13" x14ac:dyDescent="0.15"/>
    <row r="7212" customFormat="1" ht="13" x14ac:dyDescent="0.15"/>
    <row r="7213" customFormat="1" ht="13" x14ac:dyDescent="0.15"/>
    <row r="7214" customFormat="1" ht="13" x14ac:dyDescent="0.15"/>
    <row r="7215" customFormat="1" ht="13" x14ac:dyDescent="0.15"/>
    <row r="7216" customFormat="1" ht="13" x14ac:dyDescent="0.15"/>
    <row r="7217" customFormat="1" ht="13" x14ac:dyDescent="0.15"/>
    <row r="7218" customFormat="1" ht="13" x14ac:dyDescent="0.15"/>
    <row r="7219" customFormat="1" ht="13" x14ac:dyDescent="0.15"/>
    <row r="7220" customFormat="1" ht="13" x14ac:dyDescent="0.15"/>
    <row r="7221" customFormat="1" ht="13" x14ac:dyDescent="0.15"/>
    <row r="7222" customFormat="1" ht="13" x14ac:dyDescent="0.15"/>
    <row r="7223" customFormat="1" ht="13" x14ac:dyDescent="0.15"/>
    <row r="7224" customFormat="1" ht="13" x14ac:dyDescent="0.15"/>
    <row r="7225" customFormat="1" ht="13" x14ac:dyDescent="0.15"/>
    <row r="7226" customFormat="1" ht="13" x14ac:dyDescent="0.15"/>
    <row r="7227" customFormat="1" ht="13" x14ac:dyDescent="0.15"/>
    <row r="7228" customFormat="1" ht="13" x14ac:dyDescent="0.15"/>
    <row r="7229" customFormat="1" ht="13" x14ac:dyDescent="0.15"/>
    <row r="7230" customFormat="1" ht="13" x14ac:dyDescent="0.15"/>
    <row r="7231" customFormat="1" ht="13" x14ac:dyDescent="0.15"/>
    <row r="7232" customFormat="1" ht="13" x14ac:dyDescent="0.15"/>
    <row r="7233" customFormat="1" ht="13" x14ac:dyDescent="0.15"/>
    <row r="7234" customFormat="1" ht="13" x14ac:dyDescent="0.15"/>
    <row r="7235" customFormat="1" ht="13" x14ac:dyDescent="0.15"/>
    <row r="7236" customFormat="1" ht="13" x14ac:dyDescent="0.15"/>
    <row r="7237" customFormat="1" ht="13" x14ac:dyDescent="0.15"/>
    <row r="7238" customFormat="1" ht="13" x14ac:dyDescent="0.15"/>
    <row r="7239" customFormat="1" ht="13" x14ac:dyDescent="0.15"/>
    <row r="7240" customFormat="1" ht="13" x14ac:dyDescent="0.15"/>
    <row r="7241" customFormat="1" ht="13" x14ac:dyDescent="0.15"/>
    <row r="7242" customFormat="1" ht="13" x14ac:dyDescent="0.15"/>
    <row r="7243" customFormat="1" ht="13" x14ac:dyDescent="0.15"/>
    <row r="7244" customFormat="1" ht="13" x14ac:dyDescent="0.15"/>
    <row r="7245" customFormat="1" ht="13" x14ac:dyDescent="0.15"/>
    <row r="7246" customFormat="1" ht="13" x14ac:dyDescent="0.15"/>
    <row r="7247" customFormat="1" ht="13" x14ac:dyDescent="0.15"/>
    <row r="7248" customFormat="1" ht="13" x14ac:dyDescent="0.15"/>
    <row r="7249" customFormat="1" ht="13" x14ac:dyDescent="0.15"/>
    <row r="7250" customFormat="1" ht="13" x14ac:dyDescent="0.15"/>
    <row r="7251" customFormat="1" ht="13" x14ac:dyDescent="0.15"/>
    <row r="7252" customFormat="1" ht="13" x14ac:dyDescent="0.15"/>
    <row r="7253" customFormat="1" ht="13" x14ac:dyDescent="0.15"/>
    <row r="7254" customFormat="1" ht="13" x14ac:dyDescent="0.15"/>
    <row r="7255" customFormat="1" ht="13" x14ac:dyDescent="0.15"/>
    <row r="7256" customFormat="1" ht="13" x14ac:dyDescent="0.15"/>
    <row r="7257" customFormat="1" ht="13" x14ac:dyDescent="0.15"/>
    <row r="7258" customFormat="1" ht="13" x14ac:dyDescent="0.15"/>
    <row r="7259" customFormat="1" ht="13" x14ac:dyDescent="0.15"/>
    <row r="7260" customFormat="1" ht="13" x14ac:dyDescent="0.15"/>
    <row r="7261" customFormat="1" ht="13" x14ac:dyDescent="0.15"/>
    <row r="7262" customFormat="1" ht="13" x14ac:dyDescent="0.15"/>
    <row r="7263" customFormat="1" ht="13" x14ac:dyDescent="0.15"/>
    <row r="7264" customFormat="1" ht="13" x14ac:dyDescent="0.15"/>
    <row r="7265" customFormat="1" ht="13" x14ac:dyDescent="0.15"/>
    <row r="7266" customFormat="1" ht="13" x14ac:dyDescent="0.15"/>
    <row r="7267" customFormat="1" ht="13" x14ac:dyDescent="0.15"/>
    <row r="7268" customFormat="1" ht="13" x14ac:dyDescent="0.15"/>
    <row r="7269" customFormat="1" ht="13" x14ac:dyDescent="0.15"/>
    <row r="7270" customFormat="1" ht="13" x14ac:dyDescent="0.15"/>
    <row r="7271" customFormat="1" ht="13" x14ac:dyDescent="0.15"/>
    <row r="7272" customFormat="1" ht="13" x14ac:dyDescent="0.15"/>
    <row r="7273" customFormat="1" ht="13" x14ac:dyDescent="0.15"/>
    <row r="7274" customFormat="1" ht="13" x14ac:dyDescent="0.15"/>
    <row r="7275" customFormat="1" ht="13" x14ac:dyDescent="0.15"/>
    <row r="7276" customFormat="1" ht="13" x14ac:dyDescent="0.15"/>
    <row r="7277" customFormat="1" ht="13" x14ac:dyDescent="0.15"/>
    <row r="7278" customFormat="1" ht="13" x14ac:dyDescent="0.15"/>
    <row r="7279" customFormat="1" ht="13" x14ac:dyDescent="0.15"/>
    <row r="7280" customFormat="1" ht="13" x14ac:dyDescent="0.15"/>
    <row r="7281" customFormat="1" ht="13" x14ac:dyDescent="0.15"/>
    <row r="7282" customFormat="1" ht="13" x14ac:dyDescent="0.15"/>
    <row r="7283" customFormat="1" ht="13" x14ac:dyDescent="0.15"/>
    <row r="7284" customFormat="1" ht="13" x14ac:dyDescent="0.15"/>
    <row r="7285" customFormat="1" ht="13" x14ac:dyDescent="0.15"/>
    <row r="7286" customFormat="1" ht="13" x14ac:dyDescent="0.15"/>
    <row r="7287" customFormat="1" ht="13" x14ac:dyDescent="0.15"/>
    <row r="7288" customFormat="1" ht="13" x14ac:dyDescent="0.15"/>
    <row r="7289" customFormat="1" ht="13" x14ac:dyDescent="0.15"/>
    <row r="7290" customFormat="1" ht="13" x14ac:dyDescent="0.15"/>
    <row r="7291" customFormat="1" ht="13" x14ac:dyDescent="0.15"/>
    <row r="7292" customFormat="1" ht="13" x14ac:dyDescent="0.15"/>
    <row r="7293" customFormat="1" ht="13" x14ac:dyDescent="0.15"/>
    <row r="7294" customFormat="1" ht="13" x14ac:dyDescent="0.15"/>
    <row r="7295" customFormat="1" ht="13" x14ac:dyDescent="0.15"/>
    <row r="7296" customFormat="1" ht="13" x14ac:dyDescent="0.15"/>
    <row r="7297" customFormat="1" ht="13" x14ac:dyDescent="0.15"/>
    <row r="7298" customFormat="1" ht="13" x14ac:dyDescent="0.15"/>
    <row r="7299" customFormat="1" ht="13" x14ac:dyDescent="0.15"/>
    <row r="7300" customFormat="1" ht="13" x14ac:dyDescent="0.15"/>
    <row r="7301" customFormat="1" ht="13" x14ac:dyDescent="0.15"/>
    <row r="7302" customFormat="1" ht="13" x14ac:dyDescent="0.15"/>
    <row r="7303" customFormat="1" ht="13" x14ac:dyDescent="0.15"/>
    <row r="7304" customFormat="1" ht="13" x14ac:dyDescent="0.15"/>
    <row r="7305" customFormat="1" ht="13" x14ac:dyDescent="0.15"/>
    <row r="7306" customFormat="1" ht="13" x14ac:dyDescent="0.15"/>
    <row r="7307" customFormat="1" ht="13" x14ac:dyDescent="0.15"/>
    <row r="7308" customFormat="1" ht="13" x14ac:dyDescent="0.15"/>
    <row r="7309" customFormat="1" ht="13" x14ac:dyDescent="0.15"/>
    <row r="7310" customFormat="1" ht="13" x14ac:dyDescent="0.15"/>
    <row r="7311" customFormat="1" ht="13" x14ac:dyDescent="0.15"/>
    <row r="7312" customFormat="1" ht="13" x14ac:dyDescent="0.15"/>
    <row r="7313" customFormat="1" ht="13" x14ac:dyDescent="0.15"/>
    <row r="7314" customFormat="1" ht="13" x14ac:dyDescent="0.15"/>
    <row r="7315" customFormat="1" ht="13" x14ac:dyDescent="0.15"/>
    <row r="7316" customFormat="1" ht="13" x14ac:dyDescent="0.15"/>
    <row r="7317" customFormat="1" ht="13" x14ac:dyDescent="0.15"/>
    <row r="7318" customFormat="1" ht="13" x14ac:dyDescent="0.15"/>
    <row r="7319" customFormat="1" ht="13" x14ac:dyDescent="0.15"/>
    <row r="7320" customFormat="1" ht="13" x14ac:dyDescent="0.15"/>
    <row r="7321" customFormat="1" ht="13" x14ac:dyDescent="0.15"/>
    <row r="7322" customFormat="1" ht="13" x14ac:dyDescent="0.15"/>
    <row r="7323" customFormat="1" ht="13" x14ac:dyDescent="0.15"/>
    <row r="7324" customFormat="1" ht="13" x14ac:dyDescent="0.15"/>
    <row r="7325" customFormat="1" ht="13" x14ac:dyDescent="0.15"/>
    <row r="7326" customFormat="1" ht="13" x14ac:dyDescent="0.15"/>
    <row r="7327" customFormat="1" ht="13" x14ac:dyDescent="0.15"/>
    <row r="7328" customFormat="1" ht="13" x14ac:dyDescent="0.15"/>
    <row r="7329" customFormat="1" ht="13" x14ac:dyDescent="0.15"/>
    <row r="7330" customFormat="1" ht="13" x14ac:dyDescent="0.15"/>
    <row r="7331" customFormat="1" ht="13" x14ac:dyDescent="0.15"/>
    <row r="7332" customFormat="1" ht="13" x14ac:dyDescent="0.15"/>
    <row r="7333" customFormat="1" ht="13" x14ac:dyDescent="0.15"/>
    <row r="7334" customFormat="1" ht="13" x14ac:dyDescent="0.15"/>
    <row r="7335" customFormat="1" ht="13" x14ac:dyDescent="0.15"/>
    <row r="7336" customFormat="1" ht="13" x14ac:dyDescent="0.15"/>
    <row r="7337" customFormat="1" ht="13" x14ac:dyDescent="0.15"/>
    <row r="7338" customFormat="1" ht="13" x14ac:dyDescent="0.15"/>
    <row r="7339" customFormat="1" ht="13" x14ac:dyDescent="0.15"/>
    <row r="7340" customFormat="1" ht="13" x14ac:dyDescent="0.15"/>
    <row r="7341" customFormat="1" ht="13" x14ac:dyDescent="0.15"/>
    <row r="7342" customFormat="1" ht="13" x14ac:dyDescent="0.15"/>
    <row r="7343" customFormat="1" ht="13" x14ac:dyDescent="0.15"/>
    <row r="7344" customFormat="1" ht="13" x14ac:dyDescent="0.15"/>
    <row r="7345" customFormat="1" ht="13" x14ac:dyDescent="0.15"/>
    <row r="7346" customFormat="1" ht="13" x14ac:dyDescent="0.15"/>
    <row r="7347" customFormat="1" ht="13" x14ac:dyDescent="0.15"/>
    <row r="7348" customFormat="1" ht="13" x14ac:dyDescent="0.15"/>
    <row r="7349" customFormat="1" ht="13" x14ac:dyDescent="0.15"/>
    <row r="7350" customFormat="1" ht="13" x14ac:dyDescent="0.15"/>
    <row r="7351" customFormat="1" ht="13" x14ac:dyDescent="0.15"/>
    <row r="7352" customFormat="1" ht="13" x14ac:dyDescent="0.15"/>
    <row r="7353" customFormat="1" ht="13" x14ac:dyDescent="0.15"/>
    <row r="7354" customFormat="1" ht="13" x14ac:dyDescent="0.15"/>
    <row r="7355" customFormat="1" ht="13" x14ac:dyDescent="0.15"/>
    <row r="7356" customFormat="1" ht="13" x14ac:dyDescent="0.15"/>
    <row r="7357" customFormat="1" ht="13" x14ac:dyDescent="0.15"/>
    <row r="7358" customFormat="1" ht="13" x14ac:dyDescent="0.15"/>
    <row r="7359" customFormat="1" ht="13" x14ac:dyDescent="0.15"/>
    <row r="7360" customFormat="1" ht="13" x14ac:dyDescent="0.15"/>
    <row r="7361" customFormat="1" ht="13" x14ac:dyDescent="0.15"/>
    <row r="7362" customFormat="1" ht="13" x14ac:dyDescent="0.15"/>
    <row r="7363" customFormat="1" ht="13" x14ac:dyDescent="0.15"/>
    <row r="7364" customFormat="1" ht="13" x14ac:dyDescent="0.15"/>
    <row r="7365" customFormat="1" ht="13" x14ac:dyDescent="0.15"/>
    <row r="7366" customFormat="1" ht="13" x14ac:dyDescent="0.15"/>
    <row r="7367" customFormat="1" ht="13" x14ac:dyDescent="0.15"/>
    <row r="7368" customFormat="1" ht="13" x14ac:dyDescent="0.15"/>
    <row r="7369" customFormat="1" ht="13" x14ac:dyDescent="0.15"/>
    <row r="7370" customFormat="1" ht="13" x14ac:dyDescent="0.15"/>
    <row r="7371" customFormat="1" ht="13" x14ac:dyDescent="0.15"/>
    <row r="7372" customFormat="1" ht="13" x14ac:dyDescent="0.15"/>
    <row r="7373" customFormat="1" ht="13" x14ac:dyDescent="0.15"/>
    <row r="7374" customFormat="1" ht="13" x14ac:dyDescent="0.15"/>
    <row r="7375" customFormat="1" ht="13" x14ac:dyDescent="0.15"/>
    <row r="7376" customFormat="1" ht="13" x14ac:dyDescent="0.15"/>
    <row r="7377" customFormat="1" ht="13" x14ac:dyDescent="0.15"/>
    <row r="7378" customFormat="1" ht="13" x14ac:dyDescent="0.15"/>
    <row r="7379" customFormat="1" ht="13" x14ac:dyDescent="0.15"/>
    <row r="7380" customFormat="1" ht="13" x14ac:dyDescent="0.15"/>
    <row r="7381" customFormat="1" ht="13" x14ac:dyDescent="0.15"/>
    <row r="7382" customFormat="1" ht="13" x14ac:dyDescent="0.15"/>
    <row r="7383" customFormat="1" ht="13" x14ac:dyDescent="0.15"/>
    <row r="7384" customFormat="1" ht="13" x14ac:dyDescent="0.15"/>
    <row r="7385" customFormat="1" ht="13" x14ac:dyDescent="0.15"/>
    <row r="7386" customFormat="1" ht="13" x14ac:dyDescent="0.15"/>
    <row r="7387" customFormat="1" ht="13" x14ac:dyDescent="0.15"/>
    <row r="7388" customFormat="1" ht="13" x14ac:dyDescent="0.15"/>
    <row r="7389" customFormat="1" ht="13" x14ac:dyDescent="0.15"/>
    <row r="7390" customFormat="1" ht="13" x14ac:dyDescent="0.15"/>
    <row r="7391" customFormat="1" ht="13" x14ac:dyDescent="0.15"/>
    <row r="7392" customFormat="1" ht="13" x14ac:dyDescent="0.15"/>
    <row r="7393" customFormat="1" ht="13" x14ac:dyDescent="0.15"/>
    <row r="7394" customFormat="1" ht="13" x14ac:dyDescent="0.15"/>
    <row r="7395" customFormat="1" ht="13" x14ac:dyDescent="0.15"/>
    <row r="7396" customFormat="1" ht="13" x14ac:dyDescent="0.15"/>
    <row r="7397" customFormat="1" ht="13" x14ac:dyDescent="0.15"/>
    <row r="7398" customFormat="1" ht="13" x14ac:dyDescent="0.15"/>
    <row r="7399" customFormat="1" ht="13" x14ac:dyDescent="0.15"/>
    <row r="7400" customFormat="1" ht="13" x14ac:dyDescent="0.15"/>
    <row r="7401" customFormat="1" ht="13" x14ac:dyDescent="0.15"/>
    <row r="7402" customFormat="1" ht="13" x14ac:dyDescent="0.15"/>
    <row r="7403" customFormat="1" ht="13" x14ac:dyDescent="0.15"/>
    <row r="7404" customFormat="1" ht="13" x14ac:dyDescent="0.15"/>
    <row r="7405" customFormat="1" ht="13" x14ac:dyDescent="0.15"/>
    <row r="7406" customFormat="1" ht="13" x14ac:dyDescent="0.15"/>
    <row r="7407" customFormat="1" ht="13" x14ac:dyDescent="0.15"/>
    <row r="7408" customFormat="1" ht="13" x14ac:dyDescent="0.15"/>
    <row r="7409" customFormat="1" ht="13" x14ac:dyDescent="0.15"/>
    <row r="7410" customFormat="1" ht="13" x14ac:dyDescent="0.15"/>
    <row r="7411" customFormat="1" ht="13" x14ac:dyDescent="0.15"/>
    <row r="7412" customFormat="1" ht="13" x14ac:dyDescent="0.15"/>
    <row r="7413" customFormat="1" ht="13" x14ac:dyDescent="0.15"/>
    <row r="7414" customFormat="1" ht="13" x14ac:dyDescent="0.15"/>
    <row r="7415" customFormat="1" ht="13" x14ac:dyDescent="0.15"/>
    <row r="7416" customFormat="1" ht="13" x14ac:dyDescent="0.15"/>
    <row r="7417" customFormat="1" ht="13" x14ac:dyDescent="0.15"/>
    <row r="7418" customFormat="1" ht="13" x14ac:dyDescent="0.15"/>
    <row r="7419" customFormat="1" ht="13" x14ac:dyDescent="0.15"/>
    <row r="7420" customFormat="1" ht="13" x14ac:dyDescent="0.15"/>
    <row r="7421" customFormat="1" ht="13" x14ac:dyDescent="0.15"/>
    <row r="7422" customFormat="1" ht="13" x14ac:dyDescent="0.15"/>
    <row r="7423" customFormat="1" ht="13" x14ac:dyDescent="0.15"/>
    <row r="7424" customFormat="1" ht="13" x14ac:dyDescent="0.15"/>
    <row r="7425" customFormat="1" ht="13" x14ac:dyDescent="0.15"/>
    <row r="7426" customFormat="1" ht="13" x14ac:dyDescent="0.15"/>
    <row r="7427" customFormat="1" ht="13" x14ac:dyDescent="0.15"/>
    <row r="7428" customFormat="1" ht="13" x14ac:dyDescent="0.15"/>
    <row r="7429" customFormat="1" ht="13" x14ac:dyDescent="0.15"/>
    <row r="7430" customFormat="1" ht="13" x14ac:dyDescent="0.15"/>
    <row r="7431" customFormat="1" ht="13" x14ac:dyDescent="0.15"/>
    <row r="7432" customFormat="1" ht="13" x14ac:dyDescent="0.15"/>
    <row r="7433" customFormat="1" ht="13" x14ac:dyDescent="0.15"/>
    <row r="7434" customFormat="1" ht="13" x14ac:dyDescent="0.15"/>
    <row r="7435" customFormat="1" ht="13" x14ac:dyDescent="0.15"/>
    <row r="7436" customFormat="1" ht="13" x14ac:dyDescent="0.15"/>
    <row r="7437" customFormat="1" ht="13" x14ac:dyDescent="0.15"/>
    <row r="7438" customFormat="1" ht="13" x14ac:dyDescent="0.15"/>
    <row r="7439" customFormat="1" ht="13" x14ac:dyDescent="0.15"/>
    <row r="7440" customFormat="1" ht="13" x14ac:dyDescent="0.15"/>
    <row r="7441" customFormat="1" ht="13" x14ac:dyDescent="0.15"/>
    <row r="7442" customFormat="1" ht="13" x14ac:dyDescent="0.15"/>
    <row r="7443" customFormat="1" ht="13" x14ac:dyDescent="0.15"/>
    <row r="7444" customFormat="1" ht="13" x14ac:dyDescent="0.15"/>
    <row r="7445" customFormat="1" ht="13" x14ac:dyDescent="0.15"/>
    <row r="7446" customFormat="1" ht="13" x14ac:dyDescent="0.15"/>
    <row r="7447" customFormat="1" ht="13" x14ac:dyDescent="0.15"/>
    <row r="7448" customFormat="1" ht="13" x14ac:dyDescent="0.15"/>
    <row r="7449" customFormat="1" ht="13" x14ac:dyDescent="0.15"/>
    <row r="7450" customFormat="1" ht="13" x14ac:dyDescent="0.15"/>
    <row r="7451" customFormat="1" ht="13" x14ac:dyDescent="0.15"/>
    <row r="7452" customFormat="1" ht="13" x14ac:dyDescent="0.15"/>
    <row r="7453" customFormat="1" ht="13" x14ac:dyDescent="0.15"/>
    <row r="7454" customFormat="1" ht="13" x14ac:dyDescent="0.15"/>
    <row r="7455" customFormat="1" ht="13" x14ac:dyDescent="0.15"/>
    <row r="7456" customFormat="1" ht="13" x14ac:dyDescent="0.15"/>
    <row r="7457" customFormat="1" ht="13" x14ac:dyDescent="0.15"/>
    <row r="7458" customFormat="1" ht="13" x14ac:dyDescent="0.15"/>
    <row r="7459" customFormat="1" ht="13" x14ac:dyDescent="0.15"/>
    <row r="7460" customFormat="1" ht="13" x14ac:dyDescent="0.15"/>
    <row r="7461" customFormat="1" ht="13" x14ac:dyDescent="0.15"/>
    <row r="7462" customFormat="1" ht="13" x14ac:dyDescent="0.15"/>
    <row r="7463" customFormat="1" ht="13" x14ac:dyDescent="0.15"/>
    <row r="7464" customFormat="1" ht="13" x14ac:dyDescent="0.15"/>
    <row r="7465" customFormat="1" ht="13" x14ac:dyDescent="0.15"/>
    <row r="7466" customFormat="1" ht="13" x14ac:dyDescent="0.15"/>
    <row r="7467" customFormat="1" ht="13" x14ac:dyDescent="0.15"/>
    <row r="7468" customFormat="1" ht="13" x14ac:dyDescent="0.15"/>
    <row r="7469" customFormat="1" ht="13" x14ac:dyDescent="0.15"/>
    <row r="7470" customFormat="1" ht="13" x14ac:dyDescent="0.15"/>
    <row r="7471" customFormat="1" ht="13" x14ac:dyDescent="0.15"/>
    <row r="7472" customFormat="1" ht="13" x14ac:dyDescent="0.15"/>
    <row r="7473" customFormat="1" ht="13" x14ac:dyDescent="0.15"/>
    <row r="7474" customFormat="1" ht="13" x14ac:dyDescent="0.15"/>
    <row r="7475" customFormat="1" ht="13" x14ac:dyDescent="0.15"/>
    <row r="7476" customFormat="1" ht="13" x14ac:dyDescent="0.15"/>
    <row r="7477" customFormat="1" ht="13" x14ac:dyDescent="0.15"/>
    <row r="7478" customFormat="1" ht="13" x14ac:dyDescent="0.15"/>
    <row r="7479" customFormat="1" ht="13" x14ac:dyDescent="0.15"/>
    <row r="7480" customFormat="1" ht="13" x14ac:dyDescent="0.15"/>
    <row r="7481" customFormat="1" ht="13" x14ac:dyDescent="0.15"/>
    <row r="7482" customFormat="1" ht="13" x14ac:dyDescent="0.15"/>
    <row r="7483" customFormat="1" ht="13" x14ac:dyDescent="0.15"/>
    <row r="7484" customFormat="1" ht="13" x14ac:dyDescent="0.15"/>
    <row r="7485" customFormat="1" ht="13" x14ac:dyDescent="0.15"/>
    <row r="7486" customFormat="1" ht="13" x14ac:dyDescent="0.15"/>
    <row r="7487" customFormat="1" ht="13" x14ac:dyDescent="0.15"/>
    <row r="7488" customFormat="1" ht="13" x14ac:dyDescent="0.15"/>
    <row r="7489" customFormat="1" ht="13" x14ac:dyDescent="0.15"/>
    <row r="7490" customFormat="1" ht="13" x14ac:dyDescent="0.15"/>
    <row r="7491" customFormat="1" ht="13" x14ac:dyDescent="0.15"/>
    <row r="7492" customFormat="1" ht="13" x14ac:dyDescent="0.15"/>
    <row r="7493" customFormat="1" ht="13" x14ac:dyDescent="0.15"/>
    <row r="7494" customFormat="1" ht="13" x14ac:dyDescent="0.15"/>
    <row r="7495" customFormat="1" ht="13" x14ac:dyDescent="0.15"/>
    <row r="7496" customFormat="1" ht="13" x14ac:dyDescent="0.15"/>
    <row r="7497" customFormat="1" ht="13" x14ac:dyDescent="0.15"/>
    <row r="7498" customFormat="1" ht="13" x14ac:dyDescent="0.15"/>
    <row r="7499" customFormat="1" ht="13" x14ac:dyDescent="0.15"/>
    <row r="7500" customFormat="1" ht="13" x14ac:dyDescent="0.15"/>
    <row r="7501" customFormat="1" ht="13" x14ac:dyDescent="0.15"/>
    <row r="7502" customFormat="1" ht="13" x14ac:dyDescent="0.15"/>
    <row r="7503" customFormat="1" ht="13" x14ac:dyDescent="0.15"/>
    <row r="7504" customFormat="1" ht="13" x14ac:dyDescent="0.15"/>
    <row r="7505" customFormat="1" ht="13" x14ac:dyDescent="0.15"/>
    <row r="7506" customFormat="1" ht="13" x14ac:dyDescent="0.15"/>
    <row r="7507" customFormat="1" ht="13" x14ac:dyDescent="0.15"/>
    <row r="7508" customFormat="1" ht="13" x14ac:dyDescent="0.15"/>
    <row r="7509" customFormat="1" ht="13" x14ac:dyDescent="0.15"/>
    <row r="7510" customFormat="1" ht="13" x14ac:dyDescent="0.15"/>
    <row r="7511" customFormat="1" ht="13" x14ac:dyDescent="0.15"/>
    <row r="7512" customFormat="1" ht="13" x14ac:dyDescent="0.15"/>
    <row r="7513" customFormat="1" ht="13" x14ac:dyDescent="0.15"/>
    <row r="7514" customFormat="1" ht="13" x14ac:dyDescent="0.15"/>
    <row r="7515" customFormat="1" ht="13" x14ac:dyDescent="0.15"/>
    <row r="7516" customFormat="1" ht="13" x14ac:dyDescent="0.15"/>
    <row r="7517" customFormat="1" ht="13" x14ac:dyDescent="0.15"/>
    <row r="7518" customFormat="1" ht="13" x14ac:dyDescent="0.15"/>
    <row r="7519" customFormat="1" ht="13" x14ac:dyDescent="0.15"/>
    <row r="7520" customFormat="1" ht="13" x14ac:dyDescent="0.15"/>
    <row r="7521" customFormat="1" ht="13" x14ac:dyDescent="0.15"/>
    <row r="7522" customFormat="1" ht="13" x14ac:dyDescent="0.15"/>
    <row r="7523" customFormat="1" ht="13" x14ac:dyDescent="0.15"/>
    <row r="7524" customFormat="1" ht="13" x14ac:dyDescent="0.15"/>
    <row r="7525" customFormat="1" ht="13" x14ac:dyDescent="0.15"/>
    <row r="7526" customFormat="1" ht="13" x14ac:dyDescent="0.15"/>
    <row r="7527" customFormat="1" ht="13" x14ac:dyDescent="0.15"/>
    <row r="7528" customFormat="1" ht="13" x14ac:dyDescent="0.15"/>
    <row r="7529" customFormat="1" ht="13" x14ac:dyDescent="0.15"/>
    <row r="7530" customFormat="1" ht="13" x14ac:dyDescent="0.15"/>
    <row r="7531" customFormat="1" ht="13" x14ac:dyDescent="0.15"/>
    <row r="7532" customFormat="1" ht="13" x14ac:dyDescent="0.15"/>
    <row r="7533" customFormat="1" ht="13" x14ac:dyDescent="0.15"/>
    <row r="7534" customFormat="1" ht="13" x14ac:dyDescent="0.15"/>
    <row r="7535" customFormat="1" ht="13" x14ac:dyDescent="0.15"/>
    <row r="7536" customFormat="1" ht="13" x14ac:dyDescent="0.15"/>
    <row r="7537" customFormat="1" ht="13" x14ac:dyDescent="0.15"/>
    <row r="7538" customFormat="1" ht="13" x14ac:dyDescent="0.15"/>
    <row r="7539" customFormat="1" ht="13" x14ac:dyDescent="0.15"/>
    <row r="7540" customFormat="1" ht="13" x14ac:dyDescent="0.15"/>
    <row r="7541" customFormat="1" ht="13" x14ac:dyDescent="0.15"/>
    <row r="7542" customFormat="1" ht="13" x14ac:dyDescent="0.15"/>
    <row r="7543" customFormat="1" ht="13" x14ac:dyDescent="0.15"/>
    <row r="7544" customFormat="1" ht="13" x14ac:dyDescent="0.15"/>
    <row r="7545" customFormat="1" ht="13" x14ac:dyDescent="0.15"/>
    <row r="7546" customFormat="1" ht="13" x14ac:dyDescent="0.15"/>
    <row r="7547" customFormat="1" ht="13" x14ac:dyDescent="0.15"/>
    <row r="7548" customFormat="1" ht="13" x14ac:dyDescent="0.15"/>
    <row r="7549" customFormat="1" ht="13" x14ac:dyDescent="0.15"/>
    <row r="7550" customFormat="1" ht="13" x14ac:dyDescent="0.15"/>
    <row r="7551" customFormat="1" ht="13" x14ac:dyDescent="0.15"/>
    <row r="7552" customFormat="1" ht="13" x14ac:dyDescent="0.15"/>
    <row r="7553" customFormat="1" ht="13" x14ac:dyDescent="0.15"/>
    <row r="7554" customFormat="1" ht="13" x14ac:dyDescent="0.15"/>
    <row r="7555" customFormat="1" ht="13" x14ac:dyDescent="0.15"/>
    <row r="7556" customFormat="1" ht="13" x14ac:dyDescent="0.15"/>
    <row r="7557" customFormat="1" ht="13" x14ac:dyDescent="0.15"/>
    <row r="7558" customFormat="1" ht="13" x14ac:dyDescent="0.15"/>
    <row r="7559" customFormat="1" ht="13" x14ac:dyDescent="0.15"/>
    <row r="7560" customFormat="1" ht="13" x14ac:dyDescent="0.15"/>
    <row r="7561" customFormat="1" ht="13" x14ac:dyDescent="0.15"/>
    <row r="7562" customFormat="1" ht="13" x14ac:dyDescent="0.15"/>
    <row r="7563" customFormat="1" ht="13" x14ac:dyDescent="0.15"/>
    <row r="7564" customFormat="1" ht="13" x14ac:dyDescent="0.15"/>
    <row r="7565" customFormat="1" ht="13" x14ac:dyDescent="0.15"/>
    <row r="7566" customFormat="1" ht="13" x14ac:dyDescent="0.15"/>
    <row r="7567" customFormat="1" ht="13" x14ac:dyDescent="0.15"/>
    <row r="7568" customFormat="1" ht="13" x14ac:dyDescent="0.15"/>
    <row r="7569" customFormat="1" ht="13" x14ac:dyDescent="0.15"/>
    <row r="7570" customFormat="1" ht="13" x14ac:dyDescent="0.15"/>
    <row r="7571" customFormat="1" ht="13" x14ac:dyDescent="0.15"/>
    <row r="7572" customFormat="1" ht="13" x14ac:dyDescent="0.15"/>
    <row r="7573" customFormat="1" ht="13" x14ac:dyDescent="0.15"/>
    <row r="7574" customFormat="1" ht="13" x14ac:dyDescent="0.15"/>
    <row r="7575" customFormat="1" ht="13" x14ac:dyDescent="0.15"/>
    <row r="7576" customFormat="1" ht="13" x14ac:dyDescent="0.15"/>
    <row r="7577" customFormat="1" ht="13" x14ac:dyDescent="0.15"/>
    <row r="7578" customFormat="1" ht="13" x14ac:dyDescent="0.15"/>
    <row r="7579" customFormat="1" ht="13" x14ac:dyDescent="0.15"/>
    <row r="7580" customFormat="1" ht="13" x14ac:dyDescent="0.15"/>
    <row r="7581" customFormat="1" ht="13" x14ac:dyDescent="0.15"/>
    <row r="7582" customFormat="1" ht="13" x14ac:dyDescent="0.15"/>
    <row r="7583" customFormat="1" ht="13" x14ac:dyDescent="0.15"/>
    <row r="7584" customFormat="1" ht="13" x14ac:dyDescent="0.15"/>
    <row r="7585" customFormat="1" ht="13" x14ac:dyDescent="0.15"/>
    <row r="7586" customFormat="1" ht="13" x14ac:dyDescent="0.15"/>
    <row r="7587" customFormat="1" ht="13" x14ac:dyDescent="0.15"/>
    <row r="7588" customFormat="1" ht="13" x14ac:dyDescent="0.15"/>
    <row r="7589" customFormat="1" ht="13" x14ac:dyDescent="0.15"/>
    <row r="7590" customFormat="1" ht="13" x14ac:dyDescent="0.15"/>
    <row r="7591" customFormat="1" ht="13" x14ac:dyDescent="0.15"/>
    <row r="7592" customFormat="1" ht="13" x14ac:dyDescent="0.15"/>
    <row r="7593" customFormat="1" ht="13" x14ac:dyDescent="0.15"/>
    <row r="7594" customFormat="1" ht="13" x14ac:dyDescent="0.15"/>
    <row r="7595" customFormat="1" ht="13" x14ac:dyDescent="0.15"/>
    <row r="7596" customFormat="1" ht="13" x14ac:dyDescent="0.15"/>
    <row r="7597" customFormat="1" ht="13" x14ac:dyDescent="0.15"/>
    <row r="7598" customFormat="1" ht="13" x14ac:dyDescent="0.15"/>
    <row r="7599" customFormat="1" ht="13" x14ac:dyDescent="0.15"/>
    <row r="7600" customFormat="1" ht="13" x14ac:dyDescent="0.15"/>
    <row r="7601" customFormat="1" ht="13" x14ac:dyDescent="0.15"/>
    <row r="7602" customFormat="1" ht="13" x14ac:dyDescent="0.15"/>
    <row r="7603" customFormat="1" ht="13" x14ac:dyDescent="0.15"/>
    <row r="7604" customFormat="1" ht="13" x14ac:dyDescent="0.15"/>
    <row r="7605" customFormat="1" ht="13" x14ac:dyDescent="0.15"/>
    <row r="7606" customFormat="1" ht="13" x14ac:dyDescent="0.15"/>
    <row r="7607" customFormat="1" ht="13" x14ac:dyDescent="0.15"/>
    <row r="7608" customFormat="1" ht="13" x14ac:dyDescent="0.15"/>
    <row r="7609" customFormat="1" ht="13" x14ac:dyDescent="0.15"/>
    <row r="7610" customFormat="1" ht="13" x14ac:dyDescent="0.15"/>
    <row r="7611" customFormat="1" ht="13" x14ac:dyDescent="0.15"/>
    <row r="7612" customFormat="1" ht="13" x14ac:dyDescent="0.15"/>
    <row r="7613" customFormat="1" ht="13" x14ac:dyDescent="0.15"/>
    <row r="7614" customFormat="1" ht="13" x14ac:dyDescent="0.15"/>
    <row r="7615" customFormat="1" ht="13" x14ac:dyDescent="0.15"/>
    <row r="7616" customFormat="1" ht="13" x14ac:dyDescent="0.15"/>
    <row r="7617" customFormat="1" ht="13" x14ac:dyDescent="0.15"/>
    <row r="7618" customFormat="1" ht="13" x14ac:dyDescent="0.15"/>
    <row r="7619" customFormat="1" ht="13" x14ac:dyDescent="0.15"/>
    <row r="7620" customFormat="1" ht="13" x14ac:dyDescent="0.15"/>
    <row r="7621" customFormat="1" ht="13" x14ac:dyDescent="0.15"/>
    <row r="7622" customFormat="1" ht="13" x14ac:dyDescent="0.15"/>
    <row r="7623" customFormat="1" ht="13" x14ac:dyDescent="0.15"/>
    <row r="7624" customFormat="1" ht="13" x14ac:dyDescent="0.15"/>
    <row r="7625" customFormat="1" ht="13" x14ac:dyDescent="0.15"/>
    <row r="7626" customFormat="1" ht="13" x14ac:dyDescent="0.15"/>
    <row r="7627" customFormat="1" ht="13" x14ac:dyDescent="0.15"/>
    <row r="7628" customFormat="1" ht="13" x14ac:dyDescent="0.15"/>
    <row r="7629" customFormat="1" ht="13" x14ac:dyDescent="0.15"/>
    <row r="7630" customFormat="1" ht="13" x14ac:dyDescent="0.15"/>
    <row r="7631" customFormat="1" ht="13" x14ac:dyDescent="0.15"/>
    <row r="7632" customFormat="1" ht="13" x14ac:dyDescent="0.15"/>
    <row r="7633" customFormat="1" ht="13" x14ac:dyDescent="0.15"/>
    <row r="7634" customFormat="1" ht="13" x14ac:dyDescent="0.15"/>
    <row r="7635" customFormat="1" ht="13" x14ac:dyDescent="0.15"/>
    <row r="7636" customFormat="1" ht="13" x14ac:dyDescent="0.15"/>
    <row r="7637" customFormat="1" ht="13" x14ac:dyDescent="0.15"/>
    <row r="7638" customFormat="1" ht="13" x14ac:dyDescent="0.15"/>
    <row r="7639" customFormat="1" ht="13" x14ac:dyDescent="0.15"/>
    <row r="7640" customFormat="1" ht="13" x14ac:dyDescent="0.15"/>
    <row r="7641" customFormat="1" ht="13" x14ac:dyDescent="0.15"/>
    <row r="7642" customFormat="1" ht="13" x14ac:dyDescent="0.15"/>
    <row r="7643" customFormat="1" ht="13" x14ac:dyDescent="0.15"/>
    <row r="7644" customFormat="1" ht="13" x14ac:dyDescent="0.15"/>
    <row r="7645" customFormat="1" ht="13" x14ac:dyDescent="0.15"/>
    <row r="7646" customFormat="1" ht="13" x14ac:dyDescent="0.15"/>
    <row r="7647" customFormat="1" ht="13" x14ac:dyDescent="0.15"/>
    <row r="7648" customFormat="1" ht="13" x14ac:dyDescent="0.15"/>
    <row r="7649" customFormat="1" ht="13" x14ac:dyDescent="0.15"/>
    <row r="7650" customFormat="1" ht="13" x14ac:dyDescent="0.15"/>
    <row r="7651" customFormat="1" ht="13" x14ac:dyDescent="0.15"/>
    <row r="7652" customFormat="1" ht="13" x14ac:dyDescent="0.15"/>
    <row r="7653" customFormat="1" ht="13" x14ac:dyDescent="0.15"/>
    <row r="7654" customFormat="1" ht="13" x14ac:dyDescent="0.15"/>
    <row r="7655" customFormat="1" ht="13" x14ac:dyDescent="0.15"/>
    <row r="7656" customFormat="1" ht="13" x14ac:dyDescent="0.15"/>
    <row r="7657" customFormat="1" ht="13" x14ac:dyDescent="0.15"/>
    <row r="7658" customFormat="1" ht="13" x14ac:dyDescent="0.15"/>
    <row r="7659" customFormat="1" ht="13" x14ac:dyDescent="0.15"/>
    <row r="7660" customFormat="1" ht="13" x14ac:dyDescent="0.15"/>
    <row r="7661" customFormat="1" ht="13" x14ac:dyDescent="0.15"/>
    <row r="7662" customFormat="1" ht="13" x14ac:dyDescent="0.15"/>
    <row r="7663" customFormat="1" ht="13" x14ac:dyDescent="0.15"/>
    <row r="7664" customFormat="1" ht="13" x14ac:dyDescent="0.15"/>
    <row r="7665" customFormat="1" ht="13" x14ac:dyDescent="0.15"/>
    <row r="7666" customFormat="1" ht="13" x14ac:dyDescent="0.15"/>
    <row r="7667" customFormat="1" ht="13" x14ac:dyDescent="0.15"/>
    <row r="7668" customFormat="1" ht="13" x14ac:dyDescent="0.15"/>
    <row r="7669" customFormat="1" ht="13" x14ac:dyDescent="0.15"/>
    <row r="7670" customFormat="1" ht="13" x14ac:dyDescent="0.15"/>
    <row r="7671" customFormat="1" ht="13" x14ac:dyDescent="0.15"/>
    <row r="7672" customFormat="1" ht="13" x14ac:dyDescent="0.15"/>
    <row r="7673" customFormat="1" ht="13" x14ac:dyDescent="0.15"/>
    <row r="7674" customFormat="1" ht="13" x14ac:dyDescent="0.15"/>
    <row r="7675" customFormat="1" ht="13" x14ac:dyDescent="0.15"/>
    <row r="7676" customFormat="1" ht="13" x14ac:dyDescent="0.15"/>
    <row r="7677" customFormat="1" ht="13" x14ac:dyDescent="0.15"/>
    <row r="7678" customFormat="1" ht="13" x14ac:dyDescent="0.15"/>
    <row r="7679" customFormat="1" ht="13" x14ac:dyDescent="0.15"/>
    <row r="7680" customFormat="1" ht="13" x14ac:dyDescent="0.15"/>
    <row r="7681" customFormat="1" ht="13" x14ac:dyDescent="0.15"/>
    <row r="7682" customFormat="1" ht="13" x14ac:dyDescent="0.15"/>
    <row r="7683" customFormat="1" ht="13" x14ac:dyDescent="0.15"/>
    <row r="7684" customFormat="1" ht="13" x14ac:dyDescent="0.15"/>
    <row r="7685" customFormat="1" ht="13" x14ac:dyDescent="0.15"/>
    <row r="7686" customFormat="1" ht="13" x14ac:dyDescent="0.15"/>
    <row r="7687" customFormat="1" ht="13" x14ac:dyDescent="0.15"/>
    <row r="7688" customFormat="1" ht="13" x14ac:dyDescent="0.15"/>
    <row r="7689" customFormat="1" ht="13" x14ac:dyDescent="0.15"/>
    <row r="7690" customFormat="1" ht="13" x14ac:dyDescent="0.15"/>
    <row r="7691" customFormat="1" ht="13" x14ac:dyDescent="0.15"/>
    <row r="7692" customFormat="1" ht="13" x14ac:dyDescent="0.15"/>
    <row r="7693" customFormat="1" ht="13" x14ac:dyDescent="0.15"/>
    <row r="7694" customFormat="1" ht="13" x14ac:dyDescent="0.15"/>
    <row r="7695" customFormat="1" ht="13" x14ac:dyDescent="0.15"/>
    <row r="7696" customFormat="1" ht="13" x14ac:dyDescent="0.15"/>
    <row r="7697" customFormat="1" ht="13" x14ac:dyDescent="0.15"/>
    <row r="7698" customFormat="1" ht="13" x14ac:dyDescent="0.15"/>
    <row r="7699" customFormat="1" ht="13" x14ac:dyDescent="0.15"/>
    <row r="7700" customFormat="1" ht="13" x14ac:dyDescent="0.15"/>
    <row r="7701" customFormat="1" ht="13" x14ac:dyDescent="0.15"/>
    <row r="7702" customFormat="1" ht="13" x14ac:dyDescent="0.15"/>
    <row r="7703" customFormat="1" ht="13" x14ac:dyDescent="0.15"/>
    <row r="7704" customFormat="1" ht="13" x14ac:dyDescent="0.15"/>
    <row r="7705" customFormat="1" ht="13" x14ac:dyDescent="0.15"/>
  </sheetData>
  <sheetProtection algorithmName="SHA-512" hashValue="i/p7aaYQVD5Ph/tJLqlj4RXAtqIA91we/Y4ST0kZjcp2sdjpQanUqfCwiLLZYKeLr809gExuafYGIfwcVBJvkw==" saltValue="prH8y6crQkbLGWA5edCPrg==" spinCount="100000" sheet="1" objects="1" scenarios="1"/>
  <pageMargins left="0.75" right="0.75" top="1" bottom="1" header="0.5" footer="0.5"/>
  <legacy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dimension ref="A1:U251"/>
  <sheetViews>
    <sheetView workbookViewId="0">
      <selection activeCell="C28" sqref="C28"/>
    </sheetView>
  </sheetViews>
  <sheetFormatPr baseColWidth="10" defaultRowHeight="13" x14ac:dyDescent="0.15"/>
  <cols>
    <col min="1" max="2" width="20.33203125" style="15" customWidth="1"/>
    <col min="3" max="9" width="12.1640625" style="15" customWidth="1"/>
    <col min="10" max="10" width="12.1640625" style="15" hidden="1" customWidth="1"/>
    <col min="11" max="15" width="12.1640625" style="15" customWidth="1"/>
    <col min="16" max="17" width="12.1640625" style="15" hidden="1" customWidth="1"/>
    <col min="18" max="21" width="12.1640625" style="15" customWidth="1"/>
    <col min="22" max="16384" width="10.83203125" style="226"/>
  </cols>
  <sheetData>
    <row r="1" spans="1:21" ht="14" x14ac:dyDescent="0.15">
      <c r="A1" s="225" t="s">
        <v>561</v>
      </c>
      <c r="B1" s="225"/>
      <c r="C1" s="225"/>
      <c r="D1" s="225"/>
      <c r="E1" s="225"/>
      <c r="F1" s="225"/>
      <c r="G1" s="225"/>
      <c r="H1" s="225"/>
      <c r="I1" s="225"/>
      <c r="J1" s="225"/>
      <c r="K1" s="225"/>
      <c r="L1" s="225"/>
      <c r="M1" s="225"/>
      <c r="N1" s="225"/>
      <c r="O1" s="225"/>
      <c r="P1" s="225"/>
      <c r="Q1" s="225"/>
      <c r="R1" s="225"/>
      <c r="S1" s="225"/>
      <c r="T1" s="225"/>
      <c r="U1" s="225"/>
    </row>
    <row r="2" spans="1:21" ht="14" x14ac:dyDescent="0.15">
      <c r="A2" s="227" t="s">
        <v>592</v>
      </c>
      <c r="B2" s="225"/>
      <c r="C2" s="225"/>
      <c r="D2" s="225"/>
      <c r="E2" s="225"/>
      <c r="F2" s="225"/>
      <c r="G2" s="225"/>
      <c r="H2" s="225"/>
      <c r="I2" s="225"/>
      <c r="J2" s="225"/>
      <c r="K2" s="225"/>
      <c r="L2" s="225"/>
      <c r="M2" s="225"/>
      <c r="N2" s="225"/>
      <c r="O2" s="225"/>
      <c r="P2" s="225"/>
      <c r="Q2" s="225"/>
      <c r="R2" s="225"/>
      <c r="S2" s="225"/>
      <c r="T2" s="225"/>
      <c r="U2" s="225"/>
    </row>
    <row r="3" spans="1:21" ht="15" thickBot="1" x14ac:dyDescent="0.2">
      <c r="A3" s="225"/>
      <c r="B3" s="225"/>
      <c r="C3" s="225"/>
      <c r="D3" s="225"/>
      <c r="E3" s="225"/>
      <c r="F3" s="225"/>
      <c r="G3" s="228"/>
      <c r="H3" s="225"/>
      <c r="I3" s="225"/>
      <c r="J3" s="225"/>
      <c r="K3" s="225"/>
      <c r="L3" s="225"/>
      <c r="M3" s="225"/>
      <c r="N3" s="225"/>
      <c r="O3" s="225"/>
      <c r="P3" s="225"/>
      <c r="Q3" s="225"/>
      <c r="R3" s="225"/>
      <c r="S3" s="225"/>
      <c r="T3" s="225"/>
      <c r="U3" s="225"/>
    </row>
    <row r="4" spans="1:21" ht="14" x14ac:dyDescent="0.15">
      <c r="A4" s="166" t="s">
        <v>639</v>
      </c>
      <c r="B4" s="167"/>
      <c r="C4" s="167"/>
      <c r="D4" s="167"/>
      <c r="E4" s="167"/>
      <c r="F4" s="167"/>
      <c r="G4" s="167"/>
      <c r="H4" s="167"/>
      <c r="I4" s="167"/>
      <c r="J4" s="167"/>
      <c r="K4" s="167"/>
      <c r="L4" s="167"/>
      <c r="M4" s="167"/>
      <c r="N4" s="167"/>
      <c r="O4" s="167"/>
      <c r="P4" s="167"/>
      <c r="Q4" s="167"/>
      <c r="R4" s="167"/>
      <c r="S4" s="167"/>
      <c r="T4" s="167"/>
      <c r="U4" s="173"/>
    </row>
    <row r="5" spans="1:21" ht="14" x14ac:dyDescent="0.15">
      <c r="A5" s="168" t="s">
        <v>247</v>
      </c>
      <c r="B5" s="78"/>
      <c r="C5" s="164">
        <v>1500</v>
      </c>
      <c r="D5" s="78"/>
      <c r="E5" s="78"/>
      <c r="F5" s="78"/>
      <c r="G5" s="78"/>
      <c r="H5" s="78"/>
      <c r="I5" s="78"/>
      <c r="J5" s="78"/>
      <c r="K5" s="78"/>
      <c r="L5" s="78"/>
      <c r="M5" s="78"/>
      <c r="N5" s="78"/>
      <c r="O5" s="78"/>
      <c r="P5" s="78"/>
      <c r="Q5" s="78"/>
      <c r="R5" s="78"/>
      <c r="S5" s="78"/>
      <c r="T5" s="78"/>
      <c r="U5" s="174"/>
    </row>
    <row r="6" spans="1:21" ht="14" x14ac:dyDescent="0.15">
      <c r="A6" s="168"/>
      <c r="B6" s="78"/>
      <c r="C6" s="78"/>
      <c r="D6" s="78"/>
      <c r="E6" s="78"/>
      <c r="F6" s="78"/>
      <c r="G6" s="78"/>
      <c r="H6" s="78"/>
      <c r="I6" s="78"/>
      <c r="J6" s="78"/>
      <c r="K6" s="78"/>
      <c r="L6" s="78"/>
      <c r="M6" s="78"/>
      <c r="N6" s="78"/>
      <c r="O6" s="78"/>
      <c r="P6" s="78"/>
      <c r="Q6" s="78"/>
      <c r="R6" s="78"/>
      <c r="S6" s="78"/>
      <c r="T6" s="78"/>
      <c r="U6" s="174"/>
    </row>
    <row r="7" spans="1:21" ht="75" x14ac:dyDescent="0.15">
      <c r="A7" s="363" t="s">
        <v>248</v>
      </c>
      <c r="B7" s="364" t="s">
        <v>249</v>
      </c>
      <c r="C7" s="365" t="s">
        <v>250</v>
      </c>
      <c r="D7" s="365" t="s">
        <v>251</v>
      </c>
      <c r="E7" s="365" t="s">
        <v>597</v>
      </c>
      <c r="F7" s="388" t="s">
        <v>598</v>
      </c>
      <c r="G7" s="365" t="s">
        <v>599</v>
      </c>
      <c r="H7" s="366" t="s">
        <v>398</v>
      </c>
      <c r="I7" s="365" t="s">
        <v>746</v>
      </c>
      <c r="J7" s="366" t="s">
        <v>303</v>
      </c>
      <c r="K7" s="367" t="s">
        <v>600</v>
      </c>
      <c r="L7" s="368" t="s">
        <v>361</v>
      </c>
      <c r="M7" s="368" t="s">
        <v>695</v>
      </c>
      <c r="N7" s="368" t="s">
        <v>275</v>
      </c>
      <c r="O7" s="368" t="s">
        <v>602</v>
      </c>
      <c r="P7" s="369" t="s">
        <v>239</v>
      </c>
      <c r="Q7" s="369" t="s">
        <v>240</v>
      </c>
      <c r="R7" s="369" t="s">
        <v>334</v>
      </c>
      <c r="S7" s="369" t="s">
        <v>428</v>
      </c>
      <c r="T7" s="368" t="s">
        <v>276</v>
      </c>
      <c r="U7" s="370" t="s">
        <v>509</v>
      </c>
    </row>
    <row r="8" spans="1:21" ht="14" x14ac:dyDescent="0.15">
      <c r="A8" s="175" t="str">
        <f>'ESS Jul 2017'!K2</f>
        <v>Energy Locals</v>
      </c>
      <c r="B8" s="15" t="str">
        <f>'ESS Jul 2017'!L2</f>
        <v>Market offer</v>
      </c>
      <c r="C8" s="176">
        <f>91*'ESS Jul 2017'!M2/100</f>
        <v>124.67</v>
      </c>
      <c r="D8" s="176">
        <f>$C$5*'ESS Jul 2017'!N2/100</f>
        <v>345</v>
      </c>
      <c r="E8" s="176">
        <v>0</v>
      </c>
      <c r="F8" s="176">
        <v>0</v>
      </c>
      <c r="G8" s="176">
        <v>0</v>
      </c>
      <c r="H8" s="176">
        <v>0</v>
      </c>
      <c r="I8" s="176">
        <f>SUM(C8:H8)</f>
        <v>469.67</v>
      </c>
      <c r="J8" s="177">
        <f>(I8-C8)*4</f>
        <v>1380</v>
      </c>
      <c r="K8" s="178">
        <f>I8*4</f>
        <v>1878.68</v>
      </c>
      <c r="L8" s="179">
        <f>'ESS Jul 2017'!AT2</f>
        <v>0</v>
      </c>
      <c r="M8" s="179">
        <f>'ESS Jul 2017'!AU2</f>
        <v>0</v>
      </c>
      <c r="N8" s="179">
        <f>'ESS Jul 2017'!AV2</f>
        <v>0</v>
      </c>
      <c r="O8" s="179">
        <f>'ESS Jul 2017'!AW2</f>
        <v>0</v>
      </c>
      <c r="P8" s="180">
        <f>K8</f>
        <v>1878.68</v>
      </c>
      <c r="Q8" s="180">
        <f>P8</f>
        <v>1878.68</v>
      </c>
      <c r="R8" s="381">
        <f>P8*1.1</f>
        <v>2066.5480000000002</v>
      </c>
      <c r="S8" s="381">
        <f>Q8*1.1</f>
        <v>2066.5480000000002</v>
      </c>
      <c r="T8" s="194">
        <f>'ESS Jul 2017'!BD2</f>
        <v>0</v>
      </c>
      <c r="U8" s="195" t="str">
        <f>'ESS Jul 2017'!BE2</f>
        <v>n</v>
      </c>
    </row>
    <row r="9" spans="1:21" ht="14" x14ac:dyDescent="0.15">
      <c r="A9" s="175" t="str">
        <f>'ESS Jul 2017'!K3</f>
        <v>AGL</v>
      </c>
      <c r="B9" s="15" t="str">
        <f>'ESS Jul 2017'!L3</f>
        <v xml:space="preserve">Savers </v>
      </c>
      <c r="C9" s="176">
        <f>91*'ESS Jul 2017'!M3/100</f>
        <v>129.22</v>
      </c>
      <c r="D9" s="176">
        <f>$C$5*'ESS Jul 2017'!N3/100</f>
        <v>435</v>
      </c>
      <c r="E9" s="176">
        <v>0</v>
      </c>
      <c r="F9" s="176">
        <v>0</v>
      </c>
      <c r="G9" s="176">
        <v>0</v>
      </c>
      <c r="H9" s="176">
        <v>0</v>
      </c>
      <c r="I9" s="176">
        <f t="shared" ref="I9:I24" si="0">SUM(C9:H9)</f>
        <v>564.22</v>
      </c>
      <c r="J9" s="177">
        <f t="shared" ref="J9:J24" si="1">(I9-C9)*4</f>
        <v>1740</v>
      </c>
      <c r="K9" s="178">
        <f t="shared" ref="K9:K24" si="2">I9*4</f>
        <v>2256.88</v>
      </c>
      <c r="L9" s="179">
        <f>'ESS Jul 2017'!AT3</f>
        <v>0</v>
      </c>
      <c r="M9" s="179">
        <f>'ESS Jul 2017'!AU3</f>
        <v>0</v>
      </c>
      <c r="N9" s="179">
        <f>'ESS Jul 2017'!AV3</f>
        <v>0</v>
      </c>
      <c r="O9" s="179">
        <f>'ESS Jul 2017'!AW3</f>
        <v>22</v>
      </c>
      <c r="P9" s="180">
        <f t="shared" ref="P9:P24" si="3">K9</f>
        <v>2256.88</v>
      </c>
      <c r="Q9" s="180">
        <f>(P9-(J9*O9/100))</f>
        <v>1874.0800000000002</v>
      </c>
      <c r="R9" s="381">
        <f t="shared" ref="R9:S24" si="4">P9*1.1</f>
        <v>2482.5680000000002</v>
      </c>
      <c r="S9" s="381">
        <f t="shared" si="4"/>
        <v>2061.4880000000003</v>
      </c>
      <c r="T9" s="194">
        <f>'ESS Jul 2017'!BD3</f>
        <v>0</v>
      </c>
      <c r="U9" s="195" t="str">
        <f>'ESS Jul 2017'!BE3</f>
        <v>n</v>
      </c>
    </row>
    <row r="10" spans="1:21" ht="14" x14ac:dyDescent="0.15">
      <c r="A10" s="175" t="str">
        <f>'ESS Jul 2017'!K4</f>
        <v>Alinta Energy</v>
      </c>
      <c r="B10" s="15" t="str">
        <f>'ESS Jul 2017'!L4</f>
        <v>Fair Deal</v>
      </c>
      <c r="C10" s="176">
        <f>91*'ESS Jul 2017'!M4/100</f>
        <v>150.47760000000002</v>
      </c>
      <c r="D10" s="176">
        <f>IF($C$5&gt;='ESS Jul 2017'!P4,('ESS Jul 2017'!P4*'ESS Jul 2017'!N4/100),($C$5*'ESS Jul 2017'!N4/100))</f>
        <v>279.2</v>
      </c>
      <c r="E10" s="176">
        <f>IF($C$5&lt;'ESS Jul 2017'!P4,0,IF(($C$5)&lt;='ESS Jul 2017'!R4,(($C$5-'ESS Jul 2017'!P4)*'ESS Jul 2017'!Q4/100),(('ESS Jul 2017'!R4-'ESS Jul 2017'!P4)*'ESS Jul 2017'!Q4/100)))</f>
        <v>137.6</v>
      </c>
      <c r="F10" s="176">
        <v>0</v>
      </c>
      <c r="G10" s="176">
        <v>0</v>
      </c>
      <c r="H10" s="176">
        <f>IF(($C$5&lt;'ESS Jul 2017'!R4),(0),($C$5-'ESS Jul 2017'!R4)*'ESS Jul 2017'!S4/100)</f>
        <v>0</v>
      </c>
      <c r="I10" s="176">
        <f t="shared" si="0"/>
        <v>567.27760000000001</v>
      </c>
      <c r="J10" s="177">
        <f t="shared" si="1"/>
        <v>1667.1999999999998</v>
      </c>
      <c r="K10" s="178">
        <f t="shared" si="2"/>
        <v>2269.1104</v>
      </c>
      <c r="L10" s="179">
        <f>'ESS Jul 2017'!AT4</f>
        <v>0</v>
      </c>
      <c r="M10" s="179">
        <f>'ESS Jul 2017'!AU4</f>
        <v>0</v>
      </c>
      <c r="N10" s="179">
        <f>'ESS Jul 2017'!AV4</f>
        <v>0</v>
      </c>
      <c r="O10" s="179">
        <f>'ESS Jul 2017'!AW4</f>
        <v>23</v>
      </c>
      <c r="P10" s="180">
        <f t="shared" si="3"/>
        <v>2269.1104</v>
      </c>
      <c r="Q10" s="180">
        <f>(P10-(J10*O10/100))</f>
        <v>1885.6544000000001</v>
      </c>
      <c r="R10" s="381">
        <f t="shared" si="4"/>
        <v>2496.0214400000004</v>
      </c>
      <c r="S10" s="381">
        <f t="shared" si="4"/>
        <v>2074.2198400000002</v>
      </c>
      <c r="T10" s="194">
        <f>'ESS Jul 2017'!BD4</f>
        <v>0</v>
      </c>
      <c r="U10" s="195" t="str">
        <f>'ESS Jul 2017'!BE4</f>
        <v>n</v>
      </c>
    </row>
    <row r="11" spans="1:21" ht="14" x14ac:dyDescent="0.15">
      <c r="A11" s="175" t="str">
        <f>'ESS Jul 2017'!K5</f>
        <v>Click Energy</v>
      </c>
      <c r="B11" s="15" t="str">
        <f>'ESS Jul 2017'!L5</f>
        <v>Superior</v>
      </c>
      <c r="C11" s="176">
        <f>91*'ESS Jul 2017'!M5/100</f>
        <v>128.41919999999999</v>
      </c>
      <c r="D11" s="176">
        <f>$C$5*'ESS Jul 2017'!N5/100</f>
        <v>571.67999999999995</v>
      </c>
      <c r="E11" s="176">
        <v>0</v>
      </c>
      <c r="F11" s="176">
        <v>0</v>
      </c>
      <c r="G11" s="176">
        <v>0</v>
      </c>
      <c r="H11" s="176">
        <v>0</v>
      </c>
      <c r="I11" s="176">
        <f t="shared" si="0"/>
        <v>700.09919999999988</v>
      </c>
      <c r="J11" s="177">
        <f t="shared" si="1"/>
        <v>2286.7199999999993</v>
      </c>
      <c r="K11" s="178">
        <f t="shared" si="2"/>
        <v>2800.3967999999995</v>
      </c>
      <c r="L11" s="179">
        <f>'ESS Jul 2017'!AT5</f>
        <v>0</v>
      </c>
      <c r="M11" s="179">
        <f>'ESS Jul 2017'!AU5</f>
        <v>0</v>
      </c>
      <c r="N11" s="179">
        <f>'ESS Jul 2017'!AV5</f>
        <v>15</v>
      </c>
      <c r="O11" s="179">
        <f>'ESS Jul 2017'!AW5</f>
        <v>0</v>
      </c>
      <c r="P11" s="180">
        <f t="shared" si="3"/>
        <v>2800.3967999999995</v>
      </c>
      <c r="Q11" s="180">
        <f>(P11-(P11*N11/100))</f>
        <v>2380.3372799999997</v>
      </c>
      <c r="R11" s="381">
        <f t="shared" si="4"/>
        <v>3080.4364799999998</v>
      </c>
      <c r="S11" s="381">
        <f t="shared" si="4"/>
        <v>2618.3710080000001</v>
      </c>
      <c r="T11" s="194">
        <f>'ESS Jul 2017'!BD5</f>
        <v>0</v>
      </c>
      <c r="U11" s="195" t="str">
        <f>'ESS Jul 2017'!BE5</f>
        <v>n</v>
      </c>
    </row>
    <row r="12" spans="1:21" ht="14" x14ac:dyDescent="0.15">
      <c r="A12" s="175" t="str">
        <f>'ESS Jul 2017'!K6</f>
        <v>Commander</v>
      </c>
      <c r="B12" s="15" t="str">
        <f>'ESS Jul 2017'!L6</f>
        <v>Market offer</v>
      </c>
      <c r="C12" s="176">
        <f>91*'ESS Jul 2017'!M6/100</f>
        <v>129.89340000000001</v>
      </c>
      <c r="D12" s="176">
        <f>IF($C$5&gt;='ESS Jul 2017'!P6,('ESS Jul 2017'!P6*'ESS Jul 2017'!N6/100),($C$5*'ESS Jul 2017'!N6/100))</f>
        <v>454.65</v>
      </c>
      <c r="E12" s="176">
        <f>IF($C$5&lt;'ESS Jul 2017'!P6,0,IF(($C$5)&lt;='ESS Jul 2017'!R6,(($C$5-'ESS Jul 2017'!P6)*'ESS Jul 2017'!Q6/100),(('ESS Jul 2017'!R6-'ESS Jul 2017'!P6)*'ESS Jul 2017'!Q6/100)))</f>
        <v>0</v>
      </c>
      <c r="F12" s="176">
        <v>0</v>
      </c>
      <c r="G12" s="176">
        <v>0</v>
      </c>
      <c r="H12" s="176">
        <f>IF(($C$5&lt;'ESS Jul 2017'!R6),(0),($C$5-'ESS Jul 2017'!R6)*'ESS Jul 2017'!S6/100)</f>
        <v>0</v>
      </c>
      <c r="I12" s="176">
        <f t="shared" si="0"/>
        <v>584.54340000000002</v>
      </c>
      <c r="J12" s="177">
        <f t="shared" si="1"/>
        <v>1818.6</v>
      </c>
      <c r="K12" s="178">
        <f t="shared" si="2"/>
        <v>2338.1736000000001</v>
      </c>
      <c r="L12" s="179">
        <f>'ESS Jul 2017'!AT6</f>
        <v>0</v>
      </c>
      <c r="M12" s="179">
        <f>'ESS Jul 2017'!AU6</f>
        <v>0</v>
      </c>
      <c r="N12" s="179">
        <f>'ESS Jul 2017'!AV6</f>
        <v>0</v>
      </c>
      <c r="O12" s="179">
        <f>'ESS Jul 2017'!AW6</f>
        <v>20</v>
      </c>
      <c r="P12" s="180">
        <f t="shared" si="3"/>
        <v>2338.1736000000001</v>
      </c>
      <c r="Q12" s="180">
        <f>(P12-(J12*O12/100))</f>
        <v>1974.4536000000001</v>
      </c>
      <c r="R12" s="381">
        <f t="shared" si="4"/>
        <v>2571.9909600000001</v>
      </c>
      <c r="S12" s="381">
        <f t="shared" si="4"/>
        <v>2171.8989600000004</v>
      </c>
      <c r="T12" s="194">
        <f>'ESS Jul 2017'!BD6</f>
        <v>0</v>
      </c>
      <c r="U12" s="195" t="str">
        <f>'ESS Jul 2017'!BE6</f>
        <v>n</v>
      </c>
    </row>
    <row r="13" spans="1:21" ht="14" x14ac:dyDescent="0.15">
      <c r="A13" s="175" t="str">
        <f>'ESS Jul 2017'!K7</f>
        <v>CovaU</v>
      </c>
      <c r="B13" s="15" t="str">
        <f>'ESS Jul 2017'!L7</f>
        <v>Freedom</v>
      </c>
      <c r="C13" s="176">
        <f>91*'ESS Jul 2017'!M7/100</f>
        <v>154.70910000000001</v>
      </c>
      <c r="D13" s="176">
        <f>$C$5*'ESS Jul 2017'!N7/100</f>
        <v>435</v>
      </c>
      <c r="E13" s="176">
        <v>0</v>
      </c>
      <c r="F13" s="176">
        <v>0</v>
      </c>
      <c r="G13" s="176">
        <v>0</v>
      </c>
      <c r="H13" s="176">
        <v>0</v>
      </c>
      <c r="I13" s="176">
        <f t="shared" si="0"/>
        <v>589.70910000000003</v>
      </c>
      <c r="J13" s="177">
        <f t="shared" si="1"/>
        <v>1740</v>
      </c>
      <c r="K13" s="178">
        <f t="shared" si="2"/>
        <v>2358.8364000000001</v>
      </c>
      <c r="L13" s="179">
        <f>'ESS Jul 2017'!AT7</f>
        <v>0</v>
      </c>
      <c r="M13" s="179">
        <f>'ESS Jul 2017'!AU7</f>
        <v>0</v>
      </c>
      <c r="N13" s="179">
        <f>'ESS Jul 2017'!AV7</f>
        <v>20</v>
      </c>
      <c r="O13" s="179">
        <f>'ESS Jul 2017'!AW7</f>
        <v>0</v>
      </c>
      <c r="P13" s="180">
        <f t="shared" si="3"/>
        <v>2358.8364000000001</v>
      </c>
      <c r="Q13" s="180">
        <f>(P13-(P13*N13/100))</f>
        <v>1887.0691200000001</v>
      </c>
      <c r="R13" s="381">
        <f t="shared" si="4"/>
        <v>2594.7200400000002</v>
      </c>
      <c r="S13" s="381">
        <f t="shared" si="4"/>
        <v>2075.7760320000002</v>
      </c>
      <c r="T13" s="194">
        <f>'ESS Jul 2017'!BD7</f>
        <v>12</v>
      </c>
      <c r="U13" s="195" t="str">
        <f>'ESS Jul 2017'!BE7</f>
        <v>y</v>
      </c>
    </row>
    <row r="14" spans="1:21" ht="14" x14ac:dyDescent="0.15">
      <c r="A14" s="175" t="str">
        <f>'ESS Jul 2017'!K8</f>
        <v>Diamond Energy</v>
      </c>
      <c r="B14" s="15" t="str">
        <f>'ESS Jul 2017'!L8</f>
        <v>Pay on time discount</v>
      </c>
      <c r="C14" s="176">
        <f>91*'ESS Jul 2017'!M8/100</f>
        <v>136.04499999999999</v>
      </c>
      <c r="D14" s="176">
        <f>IF($C$5&gt;='ESS Jul 2017'!P8,('ESS Jul 2017'!P8*'ESS Jul 2017'!N8/100),($C$5*'ESS Jul 2017'!N8/100))</f>
        <v>77.91</v>
      </c>
      <c r="E14" s="176">
        <f>IF($C$5&lt;'ESS Jul 2017'!P8,0,IF(($C$5)&lt;='ESS Jul 2017'!R8,(($C$5-'ESS Jul 2017'!P8)*'ESS Jul 2017'!Q8/100),(('ESS Jul 2017'!R8-'ESS Jul 2017'!P8)*'ESS Jul 2017'!Q8/100)))</f>
        <v>201.31200000000001</v>
      </c>
      <c r="F14" s="176">
        <v>0</v>
      </c>
      <c r="G14" s="176">
        <v>0</v>
      </c>
      <c r="H14" s="176">
        <f>IF(($C$5&lt;'ESS Jul 2017'!R8),(0),($C$5-'ESS Jul 2017'!R8)*'ESS Jul 2017'!S8/100)</f>
        <v>148.27200000000002</v>
      </c>
      <c r="I14" s="176">
        <f t="shared" si="0"/>
        <v>563.53899999999999</v>
      </c>
      <c r="J14" s="177">
        <f t="shared" si="1"/>
        <v>1709.9760000000001</v>
      </c>
      <c r="K14" s="178">
        <f t="shared" si="2"/>
        <v>2254.1559999999999</v>
      </c>
      <c r="L14" s="179">
        <f>'ESS Jul 2017'!AT8</f>
        <v>0</v>
      </c>
      <c r="M14" s="179">
        <f>'ESS Jul 2017'!AU8</f>
        <v>0</v>
      </c>
      <c r="N14" s="179">
        <f>'ESS Jul 2017'!AV8</f>
        <v>7</v>
      </c>
      <c r="O14" s="179">
        <f>'ESS Jul 2017'!AW8</f>
        <v>0</v>
      </c>
      <c r="P14" s="180">
        <f t="shared" si="3"/>
        <v>2254.1559999999999</v>
      </c>
      <c r="Q14" s="180">
        <f>(P14-(P14*N14/100))</f>
        <v>2096.36508</v>
      </c>
      <c r="R14" s="381">
        <f t="shared" si="4"/>
        <v>2479.5716000000002</v>
      </c>
      <c r="S14" s="381">
        <f t="shared" si="4"/>
        <v>2306.0015880000001</v>
      </c>
      <c r="T14" s="194">
        <f>'ESS Jul 2017'!BD8</f>
        <v>24</v>
      </c>
      <c r="U14" s="195" t="str">
        <f>'ESS Jul 2017'!BE8</f>
        <v>y</v>
      </c>
    </row>
    <row r="15" spans="1:21" ht="14" x14ac:dyDescent="0.15">
      <c r="A15" s="175" t="str">
        <f>'ESS Jul 2017'!K9</f>
        <v>Dodo Power &amp; Gas</v>
      </c>
      <c r="B15" s="15" t="str">
        <f>'ESS Jul 2017'!L9</f>
        <v>Market offer</v>
      </c>
      <c r="C15" s="176">
        <f>91*'ESS Jul 2017'!M9/100</f>
        <v>127.80949999999999</v>
      </c>
      <c r="D15" s="176">
        <f>IF($C$5&gt;='ESS Jul 2017'!P9,('ESS Jul 2017'!P9*'ESS Jul 2017'!N9/100),($C$5*'ESS Jul 2017'!N9/100))</f>
        <v>425.1</v>
      </c>
      <c r="E15" s="176">
        <f>IF($C$5&lt;'ESS Jul 2017'!P9,0,IF(($C$5)&lt;='ESS Jul 2017'!R9,(($C$5-'ESS Jul 2017'!P9)*'ESS Jul 2017'!Q9/100),(('ESS Jul 2017'!R9-'ESS Jul 2017'!P9)*'ESS Jul 2017'!Q9/100)))</f>
        <v>0</v>
      </c>
      <c r="F15" s="176">
        <v>0</v>
      </c>
      <c r="G15" s="176">
        <v>0</v>
      </c>
      <c r="H15" s="176">
        <f>IF(($C$5&lt;'ESS Jul 2017'!R9),(0),($C$5-'ESS Jul 2017'!R9)*'ESS Jul 2017'!S9/100)</f>
        <v>0</v>
      </c>
      <c r="I15" s="176">
        <f t="shared" si="0"/>
        <v>552.90949999999998</v>
      </c>
      <c r="J15" s="177">
        <f t="shared" si="1"/>
        <v>1700.4</v>
      </c>
      <c r="K15" s="178">
        <f t="shared" si="2"/>
        <v>2211.6379999999999</v>
      </c>
      <c r="L15" s="179">
        <f>'ESS Jul 2017'!AT9</f>
        <v>0</v>
      </c>
      <c r="M15" s="179">
        <f>'ESS Jul 2017'!AU9</f>
        <v>0</v>
      </c>
      <c r="N15" s="179">
        <f>'ESS Jul 2017'!AV9</f>
        <v>0</v>
      </c>
      <c r="O15" s="179">
        <f>'ESS Jul 2017'!AW9</f>
        <v>0</v>
      </c>
      <c r="P15" s="180">
        <f t="shared" si="3"/>
        <v>2211.6379999999999</v>
      </c>
      <c r="Q15" s="180">
        <f>(P15-(J15*O15/100))</f>
        <v>2211.6379999999999</v>
      </c>
      <c r="R15" s="381">
        <f t="shared" si="4"/>
        <v>2432.8018000000002</v>
      </c>
      <c r="S15" s="381">
        <f t="shared" si="4"/>
        <v>2432.8018000000002</v>
      </c>
      <c r="T15" s="194">
        <f>'ESS Jul 2017'!BD9</f>
        <v>0</v>
      </c>
      <c r="U15" s="195" t="str">
        <f>'ESS Jul 2017'!BE9</f>
        <v>n</v>
      </c>
    </row>
    <row r="16" spans="1:21" ht="14" x14ac:dyDescent="0.15">
      <c r="A16" s="175" t="str">
        <f>'ESS Jul 2017'!K10</f>
        <v>EnergyAustralia</v>
      </c>
      <c r="B16" s="15" t="str">
        <f>'ESS Jul 2017'!L10</f>
        <v xml:space="preserve">Flexi Saver </v>
      </c>
      <c r="C16" s="176">
        <f>91*'ESS Jul 2017'!M10/100</f>
        <v>131.31300000000002</v>
      </c>
      <c r="D16" s="176">
        <f>$C$5*'ESS Jul 2017'!N10/100</f>
        <v>475.65</v>
      </c>
      <c r="E16" s="176">
        <v>0</v>
      </c>
      <c r="F16" s="176">
        <v>0</v>
      </c>
      <c r="G16" s="176">
        <v>0</v>
      </c>
      <c r="H16" s="176">
        <v>0</v>
      </c>
      <c r="I16" s="176">
        <f t="shared" si="0"/>
        <v>606.96299999999997</v>
      </c>
      <c r="J16" s="177">
        <f t="shared" si="1"/>
        <v>1902.6</v>
      </c>
      <c r="K16" s="178">
        <f t="shared" si="2"/>
        <v>2427.8519999999999</v>
      </c>
      <c r="L16" s="179">
        <f>'ESS Jul 2017'!AT10</f>
        <v>0</v>
      </c>
      <c r="M16" s="179">
        <f>'ESS Jul 2017'!AU10</f>
        <v>0</v>
      </c>
      <c r="N16" s="179">
        <f>'ESS Jul 2017'!AV10</f>
        <v>0</v>
      </c>
      <c r="O16" s="179">
        <f>'ESS Jul 2017'!AW10</f>
        <v>22</v>
      </c>
      <c r="P16" s="180">
        <f t="shared" si="3"/>
        <v>2427.8519999999999</v>
      </c>
      <c r="Q16" s="180">
        <f>(P16-(J16*O16/100))</f>
        <v>2009.28</v>
      </c>
      <c r="R16" s="381">
        <f t="shared" si="4"/>
        <v>2670.6372000000001</v>
      </c>
      <c r="S16" s="381">
        <f t="shared" si="4"/>
        <v>2210.2080000000001</v>
      </c>
      <c r="T16" s="194">
        <f>'ESS Jul 2017'!BD10</f>
        <v>0</v>
      </c>
      <c r="U16" s="195" t="str">
        <f>'ESS Jul 2017'!BE10</f>
        <v>n</v>
      </c>
    </row>
    <row r="17" spans="1:21" ht="14" x14ac:dyDescent="0.15">
      <c r="A17" s="175" t="str">
        <f>'ESS Jul 2017'!K11</f>
        <v>Mojo Power</v>
      </c>
      <c r="B17" s="15" t="str">
        <f>'ESS Jul 2017'!L11</f>
        <v>Basic Energy Pass</v>
      </c>
      <c r="C17" s="176">
        <f>(91*'ESS Jul 2017'!M11/100)+('ESS Jul 2017'!BH11*3)</f>
        <v>184.24279999999999</v>
      </c>
      <c r="D17" s="176">
        <f>$C$5*'ESS Jul 2017'!N11/100</f>
        <v>381.15</v>
      </c>
      <c r="E17" s="176">
        <v>0</v>
      </c>
      <c r="F17" s="176">
        <v>0</v>
      </c>
      <c r="G17" s="176">
        <v>0</v>
      </c>
      <c r="H17" s="176">
        <v>0</v>
      </c>
      <c r="I17" s="176">
        <f t="shared" si="0"/>
        <v>565.39279999999997</v>
      </c>
      <c r="J17" s="177">
        <f t="shared" si="1"/>
        <v>1524.6</v>
      </c>
      <c r="K17" s="178">
        <f t="shared" si="2"/>
        <v>2261.5711999999999</v>
      </c>
      <c r="L17" s="179">
        <f>'ESS Jul 2017'!AT11</f>
        <v>0</v>
      </c>
      <c r="M17" s="179">
        <f>'ESS Jul 2017'!AU11</f>
        <v>0</v>
      </c>
      <c r="N17" s="179">
        <f>'ESS Jul 2017'!AV11</f>
        <v>0</v>
      </c>
      <c r="O17" s="179">
        <f>'ESS Jul 2017'!AW11</f>
        <v>0</v>
      </c>
      <c r="P17" s="180">
        <f t="shared" si="3"/>
        <v>2261.5711999999999</v>
      </c>
      <c r="Q17" s="180">
        <f>(P17-(P17*N17/100))</f>
        <v>2261.5711999999999</v>
      </c>
      <c r="R17" s="381">
        <f t="shared" si="4"/>
        <v>2487.7283200000002</v>
      </c>
      <c r="S17" s="381">
        <f t="shared" si="4"/>
        <v>2487.7283200000002</v>
      </c>
      <c r="T17" s="194">
        <f>'ESS Jul 2017'!BD11</f>
        <v>0</v>
      </c>
      <c r="U17" s="195" t="str">
        <f>'ESS Jul 2017'!BE11</f>
        <v>n</v>
      </c>
    </row>
    <row r="18" spans="1:21" ht="14" x14ac:dyDescent="0.15">
      <c r="A18" s="175" t="str">
        <f>'ESS Jul 2017'!K12</f>
        <v>Momentum Energy</v>
      </c>
      <c r="B18" s="15" t="str">
        <f>'ESS Jul 2017'!L12</f>
        <v>SmilePower</v>
      </c>
      <c r="C18" s="176">
        <f>91*'ESS Jul 2017'!M12/100</f>
        <v>127.65479999999999</v>
      </c>
      <c r="D18" s="176">
        <f>IF($C$5&gt;='ESS Jul 2017'!P12,('ESS Jul 2017'!P12*'ESS Jul 2017'!N12/100),($C$5*'ESS Jul 2017'!N12/100))</f>
        <v>141.30000000000001</v>
      </c>
      <c r="E18" s="176">
        <f>IF($C$5&lt;'ESS Jul 2017'!P12,0,IF(($C$5)&lt;='ESS Jul 2017'!R12,(($C$5-'ESS Jul 2017'!P12)*'ESS Jul 2017'!Q12/100),(('ESS Jul 2017'!R12-'ESS Jul 2017'!P12)*'ESS Jul 2017'!Q12/100)))</f>
        <v>0</v>
      </c>
      <c r="F18" s="176">
        <v>0</v>
      </c>
      <c r="G18" s="176">
        <v>0</v>
      </c>
      <c r="H18" s="176">
        <f>IF(($C$5&lt;'ESS Jul 2017'!R12),(0),($C$5-'ESS Jul 2017'!R12)*'ESS Jul 2017'!S12/100)</f>
        <v>248.49</v>
      </c>
      <c r="I18" s="176">
        <f t="shared" si="0"/>
        <v>517.44479999999999</v>
      </c>
      <c r="J18" s="177">
        <f t="shared" si="1"/>
        <v>1559.1599999999999</v>
      </c>
      <c r="K18" s="178">
        <f t="shared" si="2"/>
        <v>2069.7791999999999</v>
      </c>
      <c r="L18" s="179">
        <f>'ESS Jul 2017'!AT12</f>
        <v>0</v>
      </c>
      <c r="M18" s="179">
        <f>'ESS Jul 2017'!AU12</f>
        <v>0</v>
      </c>
      <c r="N18" s="179">
        <f>'ESS Jul 2017'!AV12</f>
        <v>0</v>
      </c>
      <c r="O18" s="179">
        <f>'ESS Jul 2017'!AW12</f>
        <v>0</v>
      </c>
      <c r="P18" s="180">
        <f t="shared" si="3"/>
        <v>2069.7791999999999</v>
      </c>
      <c r="Q18" s="180">
        <f>(P18-(P18*N18/100))</f>
        <v>2069.7791999999999</v>
      </c>
      <c r="R18" s="381">
        <f t="shared" si="4"/>
        <v>2276.7571200000002</v>
      </c>
      <c r="S18" s="381">
        <f t="shared" si="4"/>
        <v>2276.7571200000002</v>
      </c>
      <c r="T18" s="194">
        <f>'ESS Jul 2017'!BD12</f>
        <v>12</v>
      </c>
      <c r="U18" s="195" t="str">
        <f>'ESS Jul 2017'!BE12</f>
        <v>y</v>
      </c>
    </row>
    <row r="19" spans="1:21" ht="14" x14ac:dyDescent="0.15">
      <c r="A19" s="175" t="str">
        <f>'ESS Jul 2017'!K13</f>
        <v>Origin Energy</v>
      </c>
      <c r="B19" s="15" t="str">
        <f>'ESS Jul 2017'!L13</f>
        <v>Saver</v>
      </c>
      <c r="C19" s="176">
        <f>91*'ESS Jul 2017'!M13/100</f>
        <v>128.31909999999999</v>
      </c>
      <c r="D19" s="176">
        <f>$C$5*'ESS Jul 2017'!N13/100</f>
        <v>427.05</v>
      </c>
      <c r="E19" s="176">
        <v>0</v>
      </c>
      <c r="F19" s="176">
        <v>0</v>
      </c>
      <c r="G19" s="176">
        <v>0</v>
      </c>
      <c r="H19" s="176">
        <v>0</v>
      </c>
      <c r="I19" s="176">
        <f t="shared" si="0"/>
        <v>555.3691</v>
      </c>
      <c r="J19" s="177">
        <f t="shared" si="1"/>
        <v>1708.2</v>
      </c>
      <c r="K19" s="178">
        <f t="shared" si="2"/>
        <v>2221.4764</v>
      </c>
      <c r="L19" s="179">
        <f>'ESS Jul 2017'!AT13</f>
        <v>0</v>
      </c>
      <c r="M19" s="179">
        <f>'ESS Jul 2017'!AU13</f>
        <v>0</v>
      </c>
      <c r="N19" s="179">
        <f>'ESS Jul 2017'!AV13</f>
        <v>0</v>
      </c>
      <c r="O19" s="179">
        <f>'ESS Jul 2017'!AW13</f>
        <v>13</v>
      </c>
      <c r="P19" s="180">
        <f t="shared" si="3"/>
        <v>2221.4764</v>
      </c>
      <c r="Q19" s="180">
        <f>(P19-(J19*O19/100))</f>
        <v>1999.4104</v>
      </c>
      <c r="R19" s="381">
        <f t="shared" si="4"/>
        <v>2443.6240400000002</v>
      </c>
      <c r="S19" s="381">
        <f t="shared" si="4"/>
        <v>2199.3514400000004</v>
      </c>
      <c r="T19" s="194">
        <f>'ESS Jul 2017'!BD13</f>
        <v>0</v>
      </c>
      <c r="U19" s="195" t="str">
        <f>'ESS Jul 2017'!BE13</f>
        <v>n</v>
      </c>
    </row>
    <row r="20" spans="1:21" ht="14" x14ac:dyDescent="0.15">
      <c r="A20" s="175" t="str">
        <f>'ESS Jul 2017'!K14</f>
        <v>Powerdirect</v>
      </c>
      <c r="B20" s="15" t="str">
        <f>'ESS Jul 2017'!L14</f>
        <v>Market offer</v>
      </c>
      <c r="C20" s="176">
        <f>91*'ESS Jul 2017'!M14/100</f>
        <v>129.22</v>
      </c>
      <c r="D20" s="176">
        <f>$C$5*'ESS Jul 2017'!N14/100</f>
        <v>435</v>
      </c>
      <c r="E20" s="176">
        <v>0</v>
      </c>
      <c r="F20" s="176">
        <v>0</v>
      </c>
      <c r="G20" s="176">
        <v>0</v>
      </c>
      <c r="H20" s="176">
        <v>0</v>
      </c>
      <c r="I20" s="176">
        <f t="shared" si="0"/>
        <v>564.22</v>
      </c>
      <c r="J20" s="177">
        <f t="shared" si="1"/>
        <v>1740</v>
      </c>
      <c r="K20" s="178">
        <f t="shared" si="2"/>
        <v>2256.88</v>
      </c>
      <c r="L20" s="179">
        <f>'ESS Jul 2017'!AT14</f>
        <v>0</v>
      </c>
      <c r="M20" s="179">
        <f>'ESS Jul 2017'!AU14</f>
        <v>0</v>
      </c>
      <c r="N20" s="179">
        <f>'ESS Jul 2017'!AV14</f>
        <v>0</v>
      </c>
      <c r="O20" s="179">
        <f>'ESS Jul 2017'!AW14</f>
        <v>22</v>
      </c>
      <c r="P20" s="180">
        <f t="shared" si="3"/>
        <v>2256.88</v>
      </c>
      <c r="Q20" s="180">
        <f>(P20-(J20*O20/100))</f>
        <v>1874.0800000000002</v>
      </c>
      <c r="R20" s="381">
        <f t="shared" si="4"/>
        <v>2482.5680000000002</v>
      </c>
      <c r="S20" s="381">
        <f t="shared" si="4"/>
        <v>2061.4880000000003</v>
      </c>
      <c r="T20" s="194">
        <f>'ESS Jul 2017'!BD14</f>
        <v>0</v>
      </c>
      <c r="U20" s="195" t="str">
        <f>'ESS Jul 2017'!BE14</f>
        <v>n</v>
      </c>
    </row>
    <row r="21" spans="1:21" ht="14" x14ac:dyDescent="0.15">
      <c r="A21" s="175" t="str">
        <f>'ESS Jul 2017'!K15</f>
        <v>Powershop</v>
      </c>
      <c r="B21" s="15" t="str">
        <f>'ESS Jul 2017'!L15</f>
        <v>Standard Saver</v>
      </c>
      <c r="C21" s="176">
        <f>91*'ESS Jul 2017'!M15/100</f>
        <v>141.232</v>
      </c>
      <c r="D21" s="176">
        <f>C5*'ESS Jul 2017'!N15/100</f>
        <v>435.9</v>
      </c>
      <c r="E21" s="176">
        <v>0</v>
      </c>
      <c r="F21" s="176">
        <v>0</v>
      </c>
      <c r="G21" s="176">
        <v>0</v>
      </c>
      <c r="H21" s="176">
        <v>0</v>
      </c>
      <c r="I21" s="176">
        <f t="shared" si="0"/>
        <v>577.13199999999995</v>
      </c>
      <c r="J21" s="177">
        <f t="shared" si="1"/>
        <v>1743.6</v>
      </c>
      <c r="K21" s="178">
        <f t="shared" si="2"/>
        <v>2308.5279999999998</v>
      </c>
      <c r="L21" s="179">
        <f>'ESS Jul 2017'!AT15</f>
        <v>4</v>
      </c>
      <c r="M21" s="179">
        <f>'ESS Jul 2017'!AU15</f>
        <v>0</v>
      </c>
      <c r="N21" s="179">
        <f>'ESS Jul 2017'!AV15</f>
        <v>14</v>
      </c>
      <c r="O21" s="179">
        <f>'ESS Jul 2017'!AW15</f>
        <v>0</v>
      </c>
      <c r="P21" s="180">
        <f>K21-(K21*L21/100)</f>
        <v>2216.1868799999997</v>
      </c>
      <c r="Q21" s="180">
        <f>(P21-(P21*N21/100))</f>
        <v>1905.9207167999998</v>
      </c>
      <c r="R21" s="381">
        <f t="shared" si="4"/>
        <v>2437.8055679999998</v>
      </c>
      <c r="S21" s="381">
        <f t="shared" si="4"/>
        <v>2096.5127884799999</v>
      </c>
      <c r="T21" s="194">
        <f>'ESS Jul 2017'!BD15</f>
        <v>0</v>
      </c>
      <c r="U21" s="195" t="str">
        <f>'ESS Jul 2017'!BE15</f>
        <v>n</v>
      </c>
    </row>
    <row r="22" spans="1:21" ht="14" x14ac:dyDescent="0.15">
      <c r="A22" s="175" t="str">
        <f>'ESS Jul 2017'!K16</f>
        <v>Red Energy</v>
      </c>
      <c r="B22" s="15" t="str">
        <f>'ESS Jul 2017'!L16</f>
        <v>Living Energy Saver</v>
      </c>
      <c r="C22" s="176">
        <f>91*'ESS Jul 2017'!M16/100</f>
        <v>127.4</v>
      </c>
      <c r="D22" s="176">
        <f>IF($C$5&gt;='ESS Jul 2017'!P16,('ESS Jul 2017'!P16*'ESS Jul 2017'!N16/100),($C$5*'ESS Jul 2017'!N16/100))</f>
        <v>260</v>
      </c>
      <c r="E22" s="176">
        <f>IF($C$5&lt;'ESS Jul 2017'!P16,0,IF(($C$5)&lt;='ESS Jul 2017'!R16,(($C$5-'ESS Jul 2017'!P16)*'ESS Jul 2017'!Q16/100),(('ESS Jul 2017'!R16-'ESS Jul 2017'!P16)*'ESS Jul 2017'!Q16/100)))</f>
        <v>128.75</v>
      </c>
      <c r="F22" s="176">
        <v>0</v>
      </c>
      <c r="G22" s="176">
        <v>0</v>
      </c>
      <c r="H22" s="176">
        <f>IF(($C$5&lt;'ESS Jul 2017'!R16),(0),($C$5-'ESS Jul 2017'!R16)*'ESS Jul 2017'!S16/100)</f>
        <v>0</v>
      </c>
      <c r="I22" s="176">
        <f t="shared" si="0"/>
        <v>516.15</v>
      </c>
      <c r="J22" s="177">
        <f t="shared" si="1"/>
        <v>1555</v>
      </c>
      <c r="K22" s="178">
        <f t="shared" si="2"/>
        <v>2064.6</v>
      </c>
      <c r="L22" s="179">
        <f>'ESS Jul 2017'!AT16</f>
        <v>0</v>
      </c>
      <c r="M22" s="179">
        <f>'ESS Jul 2017'!AU16</f>
        <v>0</v>
      </c>
      <c r="N22" s="179">
        <f>'ESS Jul 2017'!AV16</f>
        <v>10</v>
      </c>
      <c r="O22" s="179">
        <f>'ESS Jul 2017'!AW16</f>
        <v>0</v>
      </c>
      <c r="P22" s="180">
        <f t="shared" si="3"/>
        <v>2064.6</v>
      </c>
      <c r="Q22" s="180">
        <f>(P22-(P22*N22/100))</f>
        <v>1858.1399999999999</v>
      </c>
      <c r="R22" s="381">
        <f t="shared" si="4"/>
        <v>2271.06</v>
      </c>
      <c r="S22" s="381">
        <f t="shared" si="4"/>
        <v>2043.954</v>
      </c>
      <c r="T22" s="194">
        <f>'ESS Jul 2017'!BD16</f>
        <v>0</v>
      </c>
      <c r="U22" s="195" t="str">
        <f>'ESS Jul 2017'!BE16</f>
        <v>n</v>
      </c>
    </row>
    <row r="23" spans="1:21" ht="14" x14ac:dyDescent="0.15">
      <c r="A23" s="175" t="str">
        <f>'ESS Jul 2017'!K17</f>
        <v>Simply Energy</v>
      </c>
      <c r="B23" s="15" t="str">
        <f>'ESS Jul 2017'!L17</f>
        <v>Plus</v>
      </c>
      <c r="C23" s="176">
        <f>91*'ESS Jul 2017'!M17/100</f>
        <v>104.92299999999999</v>
      </c>
      <c r="D23" s="176">
        <f>IF($C$5&gt;='ESS Jul 2017'!P17,('ESS Jul 2017'!P17*'ESS Jul 2017'!N17/100),($C$5*'ESS Jul 2017'!N17/100))</f>
        <v>257</v>
      </c>
      <c r="E23" s="176">
        <f>IF($C$5&lt;'ESS Jul 2017'!P17,0,IF(($C$5)&lt;='ESS Jul 2017'!R17,(($C$5-'ESS Jul 2017'!P17)*'ESS Jul 2017'!Q17/100),(('ESS Jul 2017'!R17-'ESS Jul 2017'!P17)*'ESS Jul 2017'!Q17/100)))</f>
        <v>125.9</v>
      </c>
      <c r="F23" s="176">
        <v>0</v>
      </c>
      <c r="G23" s="176">
        <v>0</v>
      </c>
      <c r="H23" s="176">
        <f>IF(($C$5&lt;'ESS Jul 2017'!R17),(0),($C$5-'ESS Jul 2017'!R17)*'ESS Jul 2017'!S17/100)</f>
        <v>0</v>
      </c>
      <c r="I23" s="176">
        <f t="shared" si="0"/>
        <v>487.82299999999998</v>
      </c>
      <c r="J23" s="177">
        <f t="shared" si="1"/>
        <v>1531.6</v>
      </c>
      <c r="K23" s="178">
        <f t="shared" si="2"/>
        <v>1951.2919999999999</v>
      </c>
      <c r="L23" s="179">
        <f>'ESS Jul 2017'!AT17</f>
        <v>0</v>
      </c>
      <c r="M23" s="179">
        <f>'ESS Jul 2017'!AU17</f>
        <v>0</v>
      </c>
      <c r="N23" s="179">
        <f>'ESS Jul 2017'!AV17</f>
        <v>0</v>
      </c>
      <c r="O23" s="179">
        <f>'ESS Jul 2017'!AW17</f>
        <v>15</v>
      </c>
      <c r="P23" s="180">
        <f t="shared" si="3"/>
        <v>1951.2919999999999</v>
      </c>
      <c r="Q23" s="180">
        <f>(P23-(J23*O23/100))</f>
        <v>1721.5519999999999</v>
      </c>
      <c r="R23" s="381">
        <f t="shared" si="4"/>
        <v>2146.4212000000002</v>
      </c>
      <c r="S23" s="381">
        <f t="shared" si="4"/>
        <v>1893.7072000000001</v>
      </c>
      <c r="T23" s="194">
        <f>'ESS Jul 2017'!BD17</f>
        <v>24</v>
      </c>
      <c r="U23" s="195" t="str">
        <f>'ESS Jul 2017'!BE17</f>
        <v>y</v>
      </c>
    </row>
    <row r="24" spans="1:21" ht="15" thickBot="1" x14ac:dyDescent="0.2">
      <c r="A24" s="184" t="str">
        <f>'ESS Jul 2017'!K18</f>
        <v>Sanctuary Energy</v>
      </c>
      <c r="B24" s="185" t="str">
        <f>'ESS Jul 2017'!L18</f>
        <v>Negotiated offer</v>
      </c>
      <c r="C24" s="186">
        <f>91*'ESS Jul 2017'!M18/100</f>
        <v>130.592735</v>
      </c>
      <c r="D24" s="186">
        <f>C5*'ESS Jul 2017'!N18/100</f>
        <v>536.47500000000002</v>
      </c>
      <c r="E24" s="186">
        <v>0</v>
      </c>
      <c r="F24" s="186">
        <v>0</v>
      </c>
      <c r="G24" s="186">
        <v>0</v>
      </c>
      <c r="H24" s="186">
        <v>0</v>
      </c>
      <c r="I24" s="186">
        <f t="shared" si="0"/>
        <v>667.06773500000008</v>
      </c>
      <c r="J24" s="187">
        <f t="shared" si="1"/>
        <v>2145.9000000000005</v>
      </c>
      <c r="K24" s="188">
        <f t="shared" si="2"/>
        <v>2668.2709400000003</v>
      </c>
      <c r="L24" s="189">
        <f>'ESS Jul 2017'!AT18</f>
        <v>0</v>
      </c>
      <c r="M24" s="189">
        <f>'ESS Jul 2017'!AU18</f>
        <v>0</v>
      </c>
      <c r="N24" s="189">
        <f>'ESS Jul 2017'!AV18</f>
        <v>0</v>
      </c>
      <c r="O24" s="189">
        <f>'ESS Jul 2017'!AW18</f>
        <v>0</v>
      </c>
      <c r="P24" s="190">
        <f t="shared" si="3"/>
        <v>2668.2709400000003</v>
      </c>
      <c r="Q24" s="190">
        <f>(P24-(J24*O24/100))</f>
        <v>2668.2709400000003</v>
      </c>
      <c r="R24" s="382">
        <f t="shared" ref="R24" si="5">K24*1.1</f>
        <v>2935.0980340000006</v>
      </c>
      <c r="S24" s="382">
        <f t="shared" si="4"/>
        <v>2935.0980340000006</v>
      </c>
      <c r="T24" s="196">
        <f>'ESS Jul 2017'!BD18</f>
        <v>36</v>
      </c>
      <c r="U24" s="197" t="str">
        <f>'ESS Jul 2017'!BE18</f>
        <v>n</v>
      </c>
    </row>
    <row r="25" spans="1:21" x14ac:dyDescent="0.15">
      <c r="A25" s="226"/>
      <c r="B25" s="226"/>
      <c r="C25" s="226"/>
      <c r="D25" s="226"/>
      <c r="E25" s="226"/>
      <c r="F25" s="226"/>
      <c r="G25" s="226"/>
      <c r="H25" s="226"/>
      <c r="I25" s="226"/>
      <c r="J25" s="226"/>
      <c r="K25" s="226"/>
      <c r="L25" s="226"/>
      <c r="M25" s="226"/>
      <c r="N25" s="226"/>
      <c r="O25" s="226"/>
      <c r="P25" s="226"/>
      <c r="Q25" s="226"/>
      <c r="R25" s="226"/>
      <c r="S25" s="226"/>
      <c r="T25" s="226"/>
      <c r="U25" s="226"/>
    </row>
    <row r="26" spans="1:21" ht="14" thickBot="1" x14ac:dyDescent="0.2">
      <c r="A26" s="226"/>
      <c r="B26" s="226"/>
      <c r="C26" s="226"/>
      <c r="D26" s="226"/>
      <c r="E26" s="226"/>
      <c r="F26" s="226"/>
      <c r="G26" s="226"/>
      <c r="H26" s="226"/>
      <c r="I26" s="226"/>
      <c r="J26" s="226"/>
      <c r="K26" s="226"/>
      <c r="L26" s="226"/>
      <c r="M26" s="226"/>
      <c r="N26" s="226"/>
      <c r="O26" s="226"/>
      <c r="P26" s="226"/>
      <c r="Q26" s="226"/>
      <c r="R26" s="226"/>
      <c r="S26" s="226"/>
      <c r="T26" s="226"/>
      <c r="U26" s="226"/>
    </row>
    <row r="27" spans="1:21" ht="14" x14ac:dyDescent="0.15">
      <c r="A27" s="166" t="s">
        <v>429</v>
      </c>
      <c r="B27" s="167"/>
      <c r="C27" s="167"/>
      <c r="D27" s="167"/>
      <c r="E27" s="167"/>
      <c r="F27" s="167"/>
      <c r="G27" s="167"/>
      <c r="H27" s="167"/>
      <c r="I27" s="167"/>
      <c r="J27" s="167"/>
      <c r="K27" s="167"/>
      <c r="L27" s="167"/>
      <c r="M27" s="167"/>
      <c r="N27" s="167"/>
      <c r="O27" s="167"/>
      <c r="P27" s="167"/>
      <c r="Q27" s="167"/>
      <c r="R27" s="167"/>
      <c r="S27" s="167"/>
      <c r="T27" s="167"/>
      <c r="U27" s="173"/>
    </row>
    <row r="28" spans="1:21" ht="14" x14ac:dyDescent="0.15">
      <c r="A28" s="168" t="s">
        <v>692</v>
      </c>
      <c r="B28" s="78"/>
      <c r="C28" s="164">
        <v>2000</v>
      </c>
      <c r="D28" s="78"/>
      <c r="E28" s="78"/>
      <c r="F28" s="78"/>
      <c r="G28" s="78"/>
      <c r="H28" s="78"/>
      <c r="I28" s="78"/>
      <c r="J28" s="78"/>
      <c r="K28" s="78"/>
      <c r="L28" s="78"/>
      <c r="M28" s="78"/>
      <c r="N28" s="78"/>
      <c r="O28" s="78"/>
      <c r="P28" s="78"/>
      <c r="Q28" s="78"/>
      <c r="R28" s="78"/>
      <c r="S28" s="78"/>
      <c r="T28" s="78"/>
      <c r="U28" s="174"/>
    </row>
    <row r="29" spans="1:21" ht="14" x14ac:dyDescent="0.15">
      <c r="A29" s="168" t="s">
        <v>652</v>
      </c>
      <c r="B29" s="78"/>
      <c r="C29" s="165">
        <v>0.7</v>
      </c>
      <c r="D29" s="78"/>
      <c r="E29" s="78"/>
      <c r="F29" s="78"/>
      <c r="G29" s="78"/>
      <c r="H29" s="78"/>
      <c r="I29" s="78"/>
      <c r="J29" s="78"/>
      <c r="K29" s="78"/>
      <c r="L29" s="78"/>
      <c r="M29" s="78"/>
      <c r="N29" s="78"/>
      <c r="O29" s="78"/>
      <c r="P29" s="78"/>
      <c r="Q29" s="78"/>
      <c r="R29" s="78"/>
      <c r="S29" s="78"/>
      <c r="T29" s="78"/>
      <c r="U29" s="174"/>
    </row>
    <row r="30" spans="1:21" ht="14" x14ac:dyDescent="0.15">
      <c r="A30" s="168" t="s">
        <v>344</v>
      </c>
      <c r="B30" s="78"/>
      <c r="C30" s="165">
        <v>0.3</v>
      </c>
      <c r="D30" s="78"/>
      <c r="E30" s="78"/>
      <c r="F30" s="78"/>
      <c r="G30" s="78"/>
      <c r="H30" s="78"/>
      <c r="I30" s="78"/>
      <c r="J30" s="78"/>
      <c r="K30" s="78"/>
      <c r="L30" s="78"/>
      <c r="M30" s="78"/>
      <c r="N30" s="78"/>
      <c r="O30" s="78"/>
      <c r="P30" s="78"/>
      <c r="Q30" s="78"/>
      <c r="R30" s="78"/>
      <c r="S30" s="78"/>
      <c r="T30" s="78"/>
      <c r="U30" s="174"/>
    </row>
    <row r="31" spans="1:21" ht="14" x14ac:dyDescent="0.15">
      <c r="A31" s="168"/>
      <c r="B31" s="78"/>
      <c r="C31" s="78"/>
      <c r="D31" s="78"/>
      <c r="E31" s="78"/>
      <c r="F31" s="78"/>
      <c r="G31" s="78"/>
      <c r="H31" s="78"/>
      <c r="I31" s="78"/>
      <c r="J31" s="78"/>
      <c r="K31" s="78"/>
      <c r="L31" s="78"/>
      <c r="M31" s="78"/>
      <c r="N31" s="78"/>
      <c r="O31" s="78"/>
      <c r="P31" s="78"/>
      <c r="Q31" s="78"/>
      <c r="R31" s="78"/>
      <c r="S31" s="78"/>
      <c r="T31" s="78"/>
      <c r="U31" s="174"/>
    </row>
    <row r="32" spans="1:21" ht="75" x14ac:dyDescent="0.15">
      <c r="A32" s="363" t="s">
        <v>248</v>
      </c>
      <c r="B32" s="364" t="s">
        <v>249</v>
      </c>
      <c r="C32" s="365" t="s">
        <v>250</v>
      </c>
      <c r="D32" s="365" t="s">
        <v>251</v>
      </c>
      <c r="E32" s="365" t="s">
        <v>597</v>
      </c>
      <c r="F32" s="388" t="s">
        <v>598</v>
      </c>
      <c r="G32" s="365" t="s">
        <v>398</v>
      </c>
      <c r="H32" s="366" t="s">
        <v>445</v>
      </c>
      <c r="I32" s="365" t="s">
        <v>746</v>
      </c>
      <c r="J32" s="366" t="s">
        <v>303</v>
      </c>
      <c r="K32" s="367" t="s">
        <v>600</v>
      </c>
      <c r="L32" s="368" t="s">
        <v>361</v>
      </c>
      <c r="M32" s="368" t="s">
        <v>695</v>
      </c>
      <c r="N32" s="368" t="s">
        <v>275</v>
      </c>
      <c r="O32" s="368" t="s">
        <v>335</v>
      </c>
      <c r="P32" s="369" t="s">
        <v>239</v>
      </c>
      <c r="Q32" s="369" t="s">
        <v>240</v>
      </c>
      <c r="R32" s="369" t="s">
        <v>334</v>
      </c>
      <c r="S32" s="369" t="s">
        <v>428</v>
      </c>
      <c r="T32" s="368" t="s">
        <v>276</v>
      </c>
      <c r="U32" s="370" t="s">
        <v>509</v>
      </c>
    </row>
    <row r="33" spans="1:21" ht="14" x14ac:dyDescent="0.15">
      <c r="A33" s="175" t="str">
        <f>'ESS Jul 2017'!K19</f>
        <v>Energy Locals</v>
      </c>
      <c r="B33" s="15" t="str">
        <f>'ESS Jul 2017'!L19</f>
        <v>Market offer</v>
      </c>
      <c r="C33" s="176">
        <f>91*'ESS Jul 2017'!M19/100</f>
        <v>134.68</v>
      </c>
      <c r="D33" s="176">
        <f>($C$28*$C$29)*'ESS Jul 2017'!N19/100</f>
        <v>322</v>
      </c>
      <c r="E33" s="176">
        <v>0</v>
      </c>
      <c r="F33" s="176">
        <v>0</v>
      </c>
      <c r="G33" s="176">
        <v>0</v>
      </c>
      <c r="H33" s="176">
        <f>($C$28*$C$30)*'ESS Jul 2017'!AE19/100</f>
        <v>90</v>
      </c>
      <c r="I33" s="176">
        <f>SUM(C33:H33)</f>
        <v>546.68000000000006</v>
      </c>
      <c r="J33" s="177">
        <f>(I33-C33)*4</f>
        <v>1648.0000000000002</v>
      </c>
      <c r="K33" s="178">
        <f>I33*4</f>
        <v>2186.7200000000003</v>
      </c>
      <c r="L33" s="179">
        <f>'ESS Jul 2017'!AT19</f>
        <v>0</v>
      </c>
      <c r="M33" s="179">
        <f>'ESS Jul 2017'!AU19</f>
        <v>0</v>
      </c>
      <c r="N33" s="179">
        <f>'ESS Jul 2017'!AV19</f>
        <v>0</v>
      </c>
      <c r="O33" s="179">
        <f>'ESS Jul 2017'!AW19</f>
        <v>0</v>
      </c>
      <c r="P33" s="180">
        <f>K33</f>
        <v>2186.7200000000003</v>
      </c>
      <c r="Q33" s="180">
        <f>P33</f>
        <v>2186.7200000000003</v>
      </c>
      <c r="R33" s="381">
        <f>P33*1.1</f>
        <v>2405.3920000000003</v>
      </c>
      <c r="S33" s="381">
        <f>Q33*1.1</f>
        <v>2405.3920000000003</v>
      </c>
      <c r="T33" s="194">
        <f>'ESS Jul 2017'!BD19</f>
        <v>0</v>
      </c>
      <c r="U33" s="195" t="str">
        <f>'ESS Jul 2017'!BE19</f>
        <v>n</v>
      </c>
    </row>
    <row r="34" spans="1:21" ht="14" x14ac:dyDescent="0.15">
      <c r="A34" s="175" t="str">
        <f>'ESS Jul 2017'!K20</f>
        <v>AGL</v>
      </c>
      <c r="B34" s="15" t="str">
        <f>'ESS Jul 2017'!L20</f>
        <v xml:space="preserve">Savers </v>
      </c>
      <c r="C34" s="176">
        <f>91*'ESS Jul 2017'!M20/100</f>
        <v>141.05000000000001</v>
      </c>
      <c r="D34" s="176">
        <f>($C$28*$C$29)*'ESS Jul 2017'!N20/100</f>
        <v>406</v>
      </c>
      <c r="E34" s="176">
        <v>0</v>
      </c>
      <c r="F34" s="176">
        <v>0</v>
      </c>
      <c r="G34" s="176">
        <v>0</v>
      </c>
      <c r="H34" s="176">
        <f>($C$28*$C$30)*'ESS Jul 2017'!AE20/100</f>
        <v>96</v>
      </c>
      <c r="I34" s="176">
        <f t="shared" ref="I34:I49" si="6">SUM(C34:H34)</f>
        <v>643.04999999999995</v>
      </c>
      <c r="J34" s="177">
        <f t="shared" ref="J34:J49" si="7">(I34-C34)*4</f>
        <v>2007.9999999999998</v>
      </c>
      <c r="K34" s="178">
        <f t="shared" ref="K34:K49" si="8">I34*4</f>
        <v>2572.1999999999998</v>
      </c>
      <c r="L34" s="179">
        <f>'ESS Jul 2017'!AT20</f>
        <v>0</v>
      </c>
      <c r="M34" s="179">
        <f>'ESS Jul 2017'!AU20</f>
        <v>0</v>
      </c>
      <c r="N34" s="179">
        <f>'ESS Jul 2017'!AV20</f>
        <v>0</v>
      </c>
      <c r="O34" s="179">
        <f>'ESS Jul 2017'!AW20</f>
        <v>22</v>
      </c>
      <c r="P34" s="180">
        <f t="shared" ref="P34:P45" si="9">K34</f>
        <v>2572.1999999999998</v>
      </c>
      <c r="Q34" s="180">
        <f>(P34-(J34*O34/100))</f>
        <v>2130.44</v>
      </c>
      <c r="R34" s="381">
        <f t="shared" ref="R34:S49" si="10">P34*1.1</f>
        <v>2829.42</v>
      </c>
      <c r="S34" s="381">
        <f t="shared" si="10"/>
        <v>2343.4840000000004</v>
      </c>
      <c r="T34" s="194">
        <f>'ESS Jul 2017'!BD20</f>
        <v>0</v>
      </c>
      <c r="U34" s="195" t="str">
        <f>'ESS Jul 2017'!BE20</f>
        <v>n</v>
      </c>
    </row>
    <row r="35" spans="1:21" ht="14" x14ac:dyDescent="0.15">
      <c r="A35" s="175" t="str">
        <f>'ESS Jul 2017'!K21</f>
        <v>Alinta Energy</v>
      </c>
      <c r="B35" s="15" t="str">
        <f>'ESS Jul 2017'!L21</f>
        <v>Fair Deal</v>
      </c>
      <c r="C35" s="176">
        <f>91*'ESS Jul 2017'!M21/100</f>
        <v>165.00119999999998</v>
      </c>
      <c r="D35" s="176">
        <f>IF($C$28*$C$29&gt;='ESS Jul 2017'!P21,('ESS Jul 2017'!P21*'ESS Jul 2017'!N21/100),(($C$28*$C$29)*'ESS Jul 2017'!N21/100))</f>
        <v>279.2</v>
      </c>
      <c r="E35" s="176">
        <f>IF($C$28*$C$29&lt;'ESS Jul 2017'!P21,0,IF(($C$28*$C$29)&lt;='ESS Jul 2017'!R21,(($C$28*$C$29-'ESS Jul 2017'!P21)*'ESS Jul 2017'!Q21/100),(('ESS Jul 2017'!R21-'ESS Jul 2017'!P21)*'ESS Jul 2017'!Q21/100)))</f>
        <v>110.08</v>
      </c>
      <c r="F35" s="176">
        <v>0</v>
      </c>
      <c r="G35" s="176">
        <f>IF(($C$28*$C$29&lt;'ESS Jul 2017'!R21),(0),($C$28*$C$29-'ESS Jul 2017'!R21)*'ESS Jul 2017'!S21/100)</f>
        <v>0</v>
      </c>
      <c r="H35" s="176">
        <f>($C$28*$C$30)*'ESS Jul 2017'!AE21/100</f>
        <v>80.88</v>
      </c>
      <c r="I35" s="176">
        <f t="shared" si="6"/>
        <v>635.16120000000001</v>
      </c>
      <c r="J35" s="177">
        <f t="shared" si="7"/>
        <v>1880.64</v>
      </c>
      <c r="K35" s="178">
        <f t="shared" si="8"/>
        <v>2540.6448</v>
      </c>
      <c r="L35" s="179">
        <f>'ESS Jul 2017'!AT21</f>
        <v>0</v>
      </c>
      <c r="M35" s="179">
        <f>'ESS Jul 2017'!AU21</f>
        <v>0</v>
      </c>
      <c r="N35" s="179">
        <f>'ESS Jul 2017'!AV21</f>
        <v>0</v>
      </c>
      <c r="O35" s="179">
        <f>'ESS Jul 2017'!AW21</f>
        <v>23</v>
      </c>
      <c r="P35" s="180">
        <f t="shared" si="9"/>
        <v>2540.6448</v>
      </c>
      <c r="Q35" s="180">
        <f>(P35-(J35*O35/100))</f>
        <v>2108.0976000000001</v>
      </c>
      <c r="R35" s="381">
        <f t="shared" si="10"/>
        <v>2794.70928</v>
      </c>
      <c r="S35" s="381">
        <f t="shared" si="10"/>
        <v>2318.9073600000002</v>
      </c>
      <c r="T35" s="194">
        <f>'ESS Jul 2017'!BD21</f>
        <v>0</v>
      </c>
      <c r="U35" s="195" t="str">
        <f>'ESS Jul 2017'!BE21</f>
        <v>n</v>
      </c>
    </row>
    <row r="36" spans="1:21" ht="14" x14ac:dyDescent="0.15">
      <c r="A36" s="175" t="str">
        <f>'ESS Jul 2017'!K22</f>
        <v>Click Energy</v>
      </c>
      <c r="B36" s="15" t="str">
        <f>'ESS Jul 2017'!L22</f>
        <v>Superior</v>
      </c>
      <c r="C36" s="176">
        <f>91*'ESS Jul 2017'!M22/100</f>
        <v>141.5232</v>
      </c>
      <c r="D36" s="176">
        <f>($C$28*$C$29)*'ESS Jul 2017'!N22/100</f>
        <v>533.56799999999998</v>
      </c>
      <c r="E36" s="176">
        <v>0</v>
      </c>
      <c r="F36" s="176">
        <v>0</v>
      </c>
      <c r="G36" s="176">
        <v>0</v>
      </c>
      <c r="H36" s="176">
        <f>($C$28*$C$30)*'ESS Jul 2017'!AE22/100</f>
        <v>151.488</v>
      </c>
      <c r="I36" s="176">
        <f t="shared" si="6"/>
        <v>826.5791999999999</v>
      </c>
      <c r="J36" s="177">
        <f t="shared" si="7"/>
        <v>2740.2239999999997</v>
      </c>
      <c r="K36" s="178">
        <f t="shared" si="8"/>
        <v>3306.3167999999996</v>
      </c>
      <c r="L36" s="179">
        <f>'ESS Jul 2017'!AT22</f>
        <v>0</v>
      </c>
      <c r="M36" s="179">
        <f>'ESS Jul 2017'!AU22</f>
        <v>0</v>
      </c>
      <c r="N36" s="179">
        <f>'ESS Jul 2017'!AV22</f>
        <v>15</v>
      </c>
      <c r="O36" s="179">
        <f>'ESS Jul 2017'!AW22</f>
        <v>0</v>
      </c>
      <c r="P36" s="180">
        <f t="shared" si="9"/>
        <v>3306.3167999999996</v>
      </c>
      <c r="Q36" s="180">
        <f>(P36-(P36*N36/100))</f>
        <v>2810.3692799999999</v>
      </c>
      <c r="R36" s="381">
        <f t="shared" si="10"/>
        <v>3636.94848</v>
      </c>
      <c r="S36" s="381">
        <f t="shared" si="10"/>
        <v>3091.4062080000003</v>
      </c>
      <c r="T36" s="194">
        <f>'ESS Jul 2017'!BD22</f>
        <v>0</v>
      </c>
      <c r="U36" s="195" t="str">
        <f>'ESS Jul 2017'!BE22</f>
        <v>n</v>
      </c>
    </row>
    <row r="37" spans="1:21" ht="14" x14ac:dyDescent="0.15">
      <c r="A37" s="175" t="str">
        <f>'ESS Jul 2017'!K23</f>
        <v>Commander</v>
      </c>
      <c r="B37" s="15" t="str">
        <f>'ESS Jul 2017'!L23</f>
        <v>Market offer</v>
      </c>
      <c r="C37" s="176">
        <f>91*'ESS Jul 2017'!M23/100</f>
        <v>142.63339999999999</v>
      </c>
      <c r="D37" s="176">
        <f>IF($C$28*$C$29&gt;='ESS Jul 2017'!P23,('ESS Jul 2017'!P23*'ESS Jul 2017'!N23/100),(($C$28*$C$29)*'ESS Jul 2017'!N23/100))</f>
        <v>424.34</v>
      </c>
      <c r="E37" s="176">
        <f>IF($C$28*$C$29&lt;'ESS Jul 2017'!P23,0,IF(($C$28*$C$29)&lt;='ESS Jul 2017'!R23,(($C$28*$C$29-'ESS Jul 2017'!P23)*'ESS Jul 2017'!Q23/100),(('ESS Jul 2017'!R23-'ESS Jul 2017'!P23)*'ESS Jul 2017'!Q23/100)))</f>
        <v>0</v>
      </c>
      <c r="F37" s="176">
        <v>0</v>
      </c>
      <c r="G37" s="176">
        <f>IF(($C$28*$C$29&lt;'ESS Jul 2017'!R23),(0),($C$28*$C$29-'ESS Jul 2017'!R23)*'ESS Jul 2017'!S23/100)</f>
        <v>0</v>
      </c>
      <c r="H37" s="176">
        <f>($C$28*$C$30)*'ESS Jul 2017'!AE23/100</f>
        <v>85.5</v>
      </c>
      <c r="I37" s="176">
        <f t="shared" si="6"/>
        <v>652.47339999999997</v>
      </c>
      <c r="J37" s="177">
        <f t="shared" si="7"/>
        <v>2039.36</v>
      </c>
      <c r="K37" s="178">
        <f t="shared" si="8"/>
        <v>2609.8935999999999</v>
      </c>
      <c r="L37" s="179">
        <f>'ESS Jul 2017'!AT23</f>
        <v>0</v>
      </c>
      <c r="M37" s="179">
        <f>'ESS Jul 2017'!AU23</f>
        <v>0</v>
      </c>
      <c r="N37" s="179">
        <f>'ESS Jul 2017'!AV23</f>
        <v>0</v>
      </c>
      <c r="O37" s="179">
        <f>'ESS Jul 2017'!AW23</f>
        <v>20</v>
      </c>
      <c r="P37" s="180">
        <f t="shared" si="9"/>
        <v>2609.8935999999999</v>
      </c>
      <c r="Q37" s="180">
        <f>(P37-(J37*O37/100))</f>
        <v>2202.0216</v>
      </c>
      <c r="R37" s="381">
        <f t="shared" si="10"/>
        <v>2870.8829599999999</v>
      </c>
      <c r="S37" s="381">
        <f t="shared" si="10"/>
        <v>2422.2237600000003</v>
      </c>
      <c r="T37" s="194">
        <f>'ESS Jul 2017'!BD23</f>
        <v>0</v>
      </c>
      <c r="U37" s="195" t="str">
        <f>'ESS Jul 2017'!BE23</f>
        <v>n</v>
      </c>
    </row>
    <row r="38" spans="1:21" ht="14" x14ac:dyDescent="0.15">
      <c r="A38" s="175" t="str">
        <f>'ESS Jul 2017'!K24</f>
        <v>CovaU</v>
      </c>
      <c r="B38" s="15" t="str">
        <f>'ESS Jul 2017'!L24</f>
        <v>Freedom</v>
      </c>
      <c r="C38" s="176">
        <f>91*'ESS Jul 2017'!M24/100</f>
        <v>165.24689999999998</v>
      </c>
      <c r="D38" s="176">
        <f>($C$28*$C$29)*'ESS Jul 2017'!N24/100</f>
        <v>406</v>
      </c>
      <c r="E38" s="176">
        <v>0</v>
      </c>
      <c r="F38" s="176">
        <v>0</v>
      </c>
      <c r="G38" s="176">
        <v>0</v>
      </c>
      <c r="H38" s="176">
        <f>($C$28*$C$30)*'ESS Jul 2017'!AE24/100</f>
        <v>116.1</v>
      </c>
      <c r="I38" s="176">
        <f t="shared" si="6"/>
        <v>687.34690000000001</v>
      </c>
      <c r="J38" s="177">
        <f t="shared" si="7"/>
        <v>2088.4</v>
      </c>
      <c r="K38" s="178">
        <f t="shared" si="8"/>
        <v>2749.3876</v>
      </c>
      <c r="L38" s="179">
        <f>'ESS Jul 2017'!AT24</f>
        <v>0</v>
      </c>
      <c r="M38" s="179">
        <f>'ESS Jul 2017'!AU24</f>
        <v>0</v>
      </c>
      <c r="N38" s="179">
        <f>'ESS Jul 2017'!AV24</f>
        <v>20</v>
      </c>
      <c r="O38" s="179">
        <f>'ESS Jul 2017'!AW24</f>
        <v>0</v>
      </c>
      <c r="P38" s="180">
        <f t="shared" si="9"/>
        <v>2749.3876</v>
      </c>
      <c r="Q38" s="180">
        <f>(P38-(P38*N38/100))</f>
        <v>2199.51008</v>
      </c>
      <c r="R38" s="381">
        <f t="shared" si="10"/>
        <v>3024.3263600000005</v>
      </c>
      <c r="S38" s="381">
        <f t="shared" si="10"/>
        <v>2419.461088</v>
      </c>
      <c r="T38" s="194">
        <f>'ESS Jul 2017'!BD24</f>
        <v>12</v>
      </c>
      <c r="U38" s="195" t="str">
        <f>'ESS Jul 2017'!BE24</f>
        <v>y</v>
      </c>
    </row>
    <row r="39" spans="1:21" ht="14" x14ac:dyDescent="0.15">
      <c r="A39" s="175" t="str">
        <f>'ESS Jul 2017'!K25</f>
        <v>Diamond Energy</v>
      </c>
      <c r="B39" s="15" t="str">
        <f>'ESS Jul 2017'!L25</f>
        <v>Pay on time discount</v>
      </c>
      <c r="C39" s="176">
        <f>91*'ESS Jul 2017'!M25/100</f>
        <v>149.60399999999998</v>
      </c>
      <c r="D39" s="176">
        <f>IF($C$28*$C$29&gt;='ESS Jul 2017'!P25,('ESS Jul 2017'!P25*'ESS Jul 2017'!N25/100),(($C$28*$C$29)*'ESS Jul 2017'!N25/100))</f>
        <v>77.91</v>
      </c>
      <c r="E39" s="176">
        <f>IF($C$28*$C$29&lt;'ESS Jul 2017'!P25,0,IF(($C$28*$C$29)&lt;='ESS Jul 2017'!R25,(($C$28*$C$29-'ESS Jul 2017'!P25)*'ESS Jul 2017'!Q25/100),(('ESS Jul 2017'!R25-'ESS Jul 2017'!P25)*'ESS Jul 2017'!Q25/100)))</f>
        <v>201.31200000000001</v>
      </c>
      <c r="F39" s="176">
        <v>0</v>
      </c>
      <c r="G39" s="176">
        <f>IF(($C$28*$C$29&lt;'ESS Jul 2017'!R25),(0),($C$28*$C$29-'ESS Jul 2017'!R25)*'ESS Jul 2017'!S25/100)</f>
        <v>117.38200000000001</v>
      </c>
      <c r="H39" s="176">
        <f>($C$28*$C$30)*'ESS Jul 2017'!AE25/100</f>
        <v>93.6</v>
      </c>
      <c r="I39" s="176">
        <f t="shared" si="6"/>
        <v>639.80800000000011</v>
      </c>
      <c r="J39" s="177">
        <f t="shared" si="7"/>
        <v>1960.8160000000005</v>
      </c>
      <c r="K39" s="178">
        <f t="shared" si="8"/>
        <v>2559.2320000000004</v>
      </c>
      <c r="L39" s="179">
        <f>'ESS Jul 2017'!AT25</f>
        <v>0</v>
      </c>
      <c r="M39" s="179">
        <f>'ESS Jul 2017'!AU25</f>
        <v>0</v>
      </c>
      <c r="N39" s="179">
        <f>'ESS Jul 2017'!AV25</f>
        <v>7</v>
      </c>
      <c r="O39" s="179">
        <f>'ESS Jul 2017'!AW25</f>
        <v>0</v>
      </c>
      <c r="P39" s="180">
        <f t="shared" si="9"/>
        <v>2559.2320000000004</v>
      </c>
      <c r="Q39" s="180">
        <f>(P39-(P39*N39/100))</f>
        <v>2380.0857600000004</v>
      </c>
      <c r="R39" s="381">
        <f t="shared" si="10"/>
        <v>2815.1552000000006</v>
      </c>
      <c r="S39" s="381">
        <f t="shared" si="10"/>
        <v>2618.0943360000006</v>
      </c>
      <c r="T39" s="194">
        <f>'ESS Jul 2017'!BD25</f>
        <v>24</v>
      </c>
      <c r="U39" s="195" t="str">
        <f>'ESS Jul 2017'!BE25</f>
        <v>y</v>
      </c>
    </row>
    <row r="40" spans="1:21" ht="14" x14ac:dyDescent="0.15">
      <c r="A40" s="175" t="str">
        <f>'ESS Jul 2017'!K26</f>
        <v>Dodo Power &amp; Gas</v>
      </c>
      <c r="B40" s="15" t="str">
        <f>'ESS Jul 2017'!L26</f>
        <v>Market offer</v>
      </c>
      <c r="C40" s="176">
        <f>91*'ESS Jul 2017'!M26/100</f>
        <v>140.54949999999999</v>
      </c>
      <c r="D40" s="176">
        <f>IF($C$28*$C$29&gt;='ESS Jul 2017'!P26,('ESS Jul 2017'!P26*'ESS Jul 2017'!N26/100),(($C$28*$C$29)*'ESS Jul 2017'!N26/100))</f>
        <v>396.76</v>
      </c>
      <c r="E40" s="176">
        <f>IF($C$28*$C$29&lt;'ESS Jul 2017'!P26,0,IF(($C$28*$C$29)&lt;='ESS Jul 2017'!R26,(($C$28*$C$29-'ESS Jul 2017'!P26)*'ESS Jul 2017'!Q26/100),(('ESS Jul 2017'!R26-'ESS Jul 2017'!P26)*'ESS Jul 2017'!Q26/100)))</f>
        <v>0</v>
      </c>
      <c r="F40" s="176">
        <v>0</v>
      </c>
      <c r="G40" s="176">
        <f>IF(($C$28*$C$29&lt;'ESS Jul 2017'!R26),(0),($C$28*$C$29-'ESS Jul 2017'!R26)*'ESS Jul 2017'!S26/100)</f>
        <v>0</v>
      </c>
      <c r="H40" s="176">
        <f>($C$28*$C$30)*'ESS Jul 2017'!AE26/100</f>
        <v>83.7</v>
      </c>
      <c r="I40" s="176">
        <f t="shared" si="6"/>
        <v>621.0095</v>
      </c>
      <c r="J40" s="177">
        <f t="shared" si="7"/>
        <v>1921.8400000000001</v>
      </c>
      <c r="K40" s="178">
        <f t="shared" si="8"/>
        <v>2484.038</v>
      </c>
      <c r="L40" s="179">
        <f>'ESS Jul 2017'!AT26</f>
        <v>0</v>
      </c>
      <c r="M40" s="179">
        <f>'ESS Jul 2017'!AU26</f>
        <v>0</v>
      </c>
      <c r="N40" s="179">
        <f>'ESS Jul 2017'!AV26</f>
        <v>0</v>
      </c>
      <c r="O40" s="179">
        <f>'ESS Jul 2017'!AW26</f>
        <v>0</v>
      </c>
      <c r="P40" s="180">
        <f t="shared" si="9"/>
        <v>2484.038</v>
      </c>
      <c r="Q40" s="180">
        <f>(P40-(J40*O40/100))</f>
        <v>2484.038</v>
      </c>
      <c r="R40" s="381">
        <f t="shared" si="10"/>
        <v>2732.4418000000001</v>
      </c>
      <c r="S40" s="381">
        <f t="shared" si="10"/>
        <v>2732.4418000000001</v>
      </c>
      <c r="T40" s="194">
        <f>'ESS Jul 2017'!BD26</f>
        <v>0</v>
      </c>
      <c r="U40" s="195" t="str">
        <f>'ESS Jul 2017'!BE26</f>
        <v>n</v>
      </c>
    </row>
    <row r="41" spans="1:21" ht="14" x14ac:dyDescent="0.15">
      <c r="A41" s="175" t="str">
        <f>'ESS Jul 2017'!K27</f>
        <v>EnergyAustralia</v>
      </c>
      <c r="B41" s="15" t="str">
        <f>'ESS Jul 2017'!L27</f>
        <v xml:space="preserve">Flexi Saver </v>
      </c>
      <c r="C41" s="176">
        <f>91*'ESS Jul 2017'!M27/100</f>
        <v>142.87</v>
      </c>
      <c r="D41" s="176">
        <f>($C$28*$C$29)*'ESS Jul 2017'!N27/100</f>
        <v>443.94</v>
      </c>
      <c r="E41" s="176">
        <v>0</v>
      </c>
      <c r="F41" s="176">
        <v>0</v>
      </c>
      <c r="G41" s="176">
        <v>0</v>
      </c>
      <c r="H41" s="176">
        <f>($C$28*$C$30)*'ESS Jul 2017'!AE27/100</f>
        <v>75.719999999999985</v>
      </c>
      <c r="I41" s="176">
        <f t="shared" si="6"/>
        <v>662.53</v>
      </c>
      <c r="J41" s="177">
        <f t="shared" si="7"/>
        <v>2078.64</v>
      </c>
      <c r="K41" s="178">
        <f t="shared" si="8"/>
        <v>2650.12</v>
      </c>
      <c r="L41" s="179">
        <f>'ESS Jul 2017'!AT27</f>
        <v>0</v>
      </c>
      <c r="M41" s="179">
        <f>'ESS Jul 2017'!AU27</f>
        <v>0</v>
      </c>
      <c r="N41" s="179">
        <f>'ESS Jul 2017'!AV27</f>
        <v>0</v>
      </c>
      <c r="O41" s="179">
        <f>'ESS Jul 2017'!AW27</f>
        <v>22</v>
      </c>
      <c r="P41" s="180">
        <f t="shared" si="9"/>
        <v>2650.12</v>
      </c>
      <c r="Q41" s="180">
        <f>(P41-(J41*O41/100))</f>
        <v>2192.8191999999999</v>
      </c>
      <c r="R41" s="381">
        <f t="shared" si="10"/>
        <v>2915.1320000000001</v>
      </c>
      <c r="S41" s="381">
        <f t="shared" si="10"/>
        <v>2412.1011200000003</v>
      </c>
      <c r="T41" s="194">
        <f>'ESS Jul 2017'!BD27</f>
        <v>0</v>
      </c>
      <c r="U41" s="195" t="str">
        <f>'ESS Jul 2017'!BE27</f>
        <v>n</v>
      </c>
    </row>
    <row r="42" spans="1:21" ht="14" x14ac:dyDescent="0.15">
      <c r="A42" s="175" t="str">
        <f>'ESS Jul 2017'!K28</f>
        <v>Mojo Power</v>
      </c>
      <c r="B42" s="15" t="str">
        <f>'ESS Jul 2017'!L28</f>
        <v>Basic Energy Pass</v>
      </c>
      <c r="C42" s="176">
        <f>(91*'ESS Jul 2017'!M28/100)+('ESS Jul 2017'!BH28*3)</f>
        <v>195.06270000000001</v>
      </c>
      <c r="D42" s="176">
        <f>($C$28*$C$29)*'ESS Jul 2017'!N28/100</f>
        <v>355.74</v>
      </c>
      <c r="E42" s="176">
        <v>0</v>
      </c>
      <c r="F42" s="176">
        <v>0</v>
      </c>
      <c r="G42" s="176">
        <v>0</v>
      </c>
      <c r="H42" s="176">
        <f>($C$28*$C$30)*'ESS Jul 2017'!AE28/100</f>
        <v>88.38</v>
      </c>
      <c r="I42" s="176">
        <f t="shared" si="6"/>
        <v>639.18269999999995</v>
      </c>
      <c r="J42" s="177">
        <f t="shared" si="7"/>
        <v>1776.4799999999998</v>
      </c>
      <c r="K42" s="178">
        <f t="shared" si="8"/>
        <v>2556.7307999999998</v>
      </c>
      <c r="L42" s="179">
        <f>'ESS Jul 2017'!AT28</f>
        <v>0</v>
      </c>
      <c r="M42" s="179">
        <f>'ESS Jul 2017'!AU28</f>
        <v>0</v>
      </c>
      <c r="N42" s="179">
        <f>'ESS Jul 2017'!AV28</f>
        <v>0</v>
      </c>
      <c r="O42" s="179">
        <f>'ESS Jul 2017'!AW28</f>
        <v>0</v>
      </c>
      <c r="P42" s="180">
        <f t="shared" si="9"/>
        <v>2556.7307999999998</v>
      </c>
      <c r="Q42" s="180">
        <f>(P42-(P42*N42/100))</f>
        <v>2556.7307999999998</v>
      </c>
      <c r="R42" s="381">
        <f t="shared" si="10"/>
        <v>2812.4038799999998</v>
      </c>
      <c r="S42" s="381">
        <f t="shared" si="10"/>
        <v>2812.4038799999998</v>
      </c>
      <c r="T42" s="194">
        <f>'ESS Jul 2017'!BD28</f>
        <v>0</v>
      </c>
      <c r="U42" s="195" t="str">
        <f>'ESS Jul 2017'!BE28</f>
        <v>n</v>
      </c>
    </row>
    <row r="43" spans="1:21" ht="14" x14ac:dyDescent="0.15">
      <c r="A43" s="175" t="str">
        <f>'ESS Jul 2017'!K29</f>
        <v>Momentum Energy</v>
      </c>
      <c r="B43" s="15" t="str">
        <f>'ESS Jul 2017'!L29</f>
        <v>SmilePower</v>
      </c>
      <c r="C43" s="176">
        <f>91*'ESS Jul 2017'!M29/100</f>
        <v>127.65479999999999</v>
      </c>
      <c r="D43" s="176">
        <f>IF($C$28*$C$29&gt;='ESS Jul 2017'!P29,('ESS Jul 2017'!P29*'ESS Jul 2017'!N29/100),(($C$28*$C$29)*'ESS Jul 2017'!N29/100))</f>
        <v>141.30000000000001</v>
      </c>
      <c r="E43" s="176">
        <f>IF($C$28*$C$29&lt;'ESS Jul 2017'!P29,0,IF(($C$28*$C$29)&lt;='ESS Jul 2017'!R29,(($C$28*$C$29-'ESS Jul 2017'!P29)*'ESS Jul 2017'!Q29/100),(('ESS Jul 2017'!R29-'ESS Jul 2017'!P29)*'ESS Jul 2017'!Q29/100)))</f>
        <v>0</v>
      </c>
      <c r="F43" s="176">
        <v>0</v>
      </c>
      <c r="G43" s="176">
        <f>IF(($C$28*$C$29&lt;'ESS Jul 2017'!R29),(0),($C$28*$C$29-'ESS Jul 2017'!R29)*'ESS Jul 2017'!S29/100)</f>
        <v>220.88</v>
      </c>
      <c r="H43" s="176">
        <f>($C$28*$C$30)*'ESS Jul 2017'!AE29/100</f>
        <v>85.98</v>
      </c>
      <c r="I43" s="176">
        <f t="shared" si="6"/>
        <v>575.81479999999999</v>
      </c>
      <c r="J43" s="177">
        <f t="shared" si="7"/>
        <v>1792.6399999999999</v>
      </c>
      <c r="K43" s="178">
        <f t="shared" si="8"/>
        <v>2303.2592</v>
      </c>
      <c r="L43" s="179">
        <f>'ESS Jul 2017'!AT29</f>
        <v>0</v>
      </c>
      <c r="M43" s="179">
        <f>'ESS Jul 2017'!AU29</f>
        <v>0</v>
      </c>
      <c r="N43" s="179">
        <f>'ESS Jul 2017'!AV29</f>
        <v>0</v>
      </c>
      <c r="O43" s="179">
        <f>'ESS Jul 2017'!AW29</f>
        <v>0</v>
      </c>
      <c r="P43" s="180">
        <f t="shared" si="9"/>
        <v>2303.2592</v>
      </c>
      <c r="Q43" s="180">
        <f>(P43-(P43*N43/100))</f>
        <v>2303.2592</v>
      </c>
      <c r="R43" s="381">
        <f t="shared" si="10"/>
        <v>2533.5851200000002</v>
      </c>
      <c r="S43" s="381">
        <f t="shared" si="10"/>
        <v>2533.5851200000002</v>
      </c>
      <c r="T43" s="194">
        <f>'ESS Jul 2017'!BD29</f>
        <v>12</v>
      </c>
      <c r="U43" s="195" t="str">
        <f>'ESS Jul 2017'!BE29</f>
        <v>y</v>
      </c>
    </row>
    <row r="44" spans="1:21" ht="14" x14ac:dyDescent="0.15">
      <c r="A44" s="175" t="str">
        <f>'ESS Jul 2017'!K30</f>
        <v>Origin Energy</v>
      </c>
      <c r="B44" s="15" t="str">
        <f>'ESS Jul 2017'!L30</f>
        <v>Saver</v>
      </c>
      <c r="C44" s="176">
        <f>91*'ESS Jul 2017'!M30/100</f>
        <v>140.60409999999999</v>
      </c>
      <c r="D44" s="176">
        <f>($C$28*$C$29)*'ESS Jul 2017'!N30/100</f>
        <v>398.58</v>
      </c>
      <c r="E44" s="176">
        <v>0</v>
      </c>
      <c r="F44" s="176">
        <v>0</v>
      </c>
      <c r="G44" s="176">
        <v>0</v>
      </c>
      <c r="H44" s="176">
        <f>($C$28*$C$30)*'ESS Jul 2017'!AE30/100</f>
        <v>90.6</v>
      </c>
      <c r="I44" s="176">
        <f t="shared" si="6"/>
        <v>629.78409999999997</v>
      </c>
      <c r="J44" s="177">
        <f t="shared" si="7"/>
        <v>1956.7199999999998</v>
      </c>
      <c r="K44" s="178">
        <f t="shared" si="8"/>
        <v>2519.1363999999999</v>
      </c>
      <c r="L44" s="179">
        <f>'ESS Jul 2017'!AT30</f>
        <v>0</v>
      </c>
      <c r="M44" s="179">
        <f>'ESS Jul 2017'!AU30</f>
        <v>0</v>
      </c>
      <c r="N44" s="179">
        <f>'ESS Jul 2017'!AV30</f>
        <v>0</v>
      </c>
      <c r="O44" s="179">
        <f>'ESS Jul 2017'!AW30</f>
        <v>13</v>
      </c>
      <c r="P44" s="180">
        <f t="shared" si="9"/>
        <v>2519.1363999999999</v>
      </c>
      <c r="Q44" s="180">
        <f>(P44-(J44*O44/100))</f>
        <v>2264.7628</v>
      </c>
      <c r="R44" s="381">
        <f t="shared" si="10"/>
        <v>2771.0500400000001</v>
      </c>
      <c r="S44" s="381">
        <f t="shared" si="10"/>
        <v>2491.2390800000003</v>
      </c>
      <c r="T44" s="194">
        <f>'ESS Jul 2017'!BD30</f>
        <v>0</v>
      </c>
      <c r="U44" s="195" t="str">
        <f>'ESS Jul 2017'!BE30</f>
        <v>n</v>
      </c>
    </row>
    <row r="45" spans="1:21" ht="14" x14ac:dyDescent="0.15">
      <c r="A45" s="175" t="str">
        <f>'ESS Jul 2017'!K31</f>
        <v>Powerdirect</v>
      </c>
      <c r="B45" s="15" t="str">
        <f>'ESS Jul 2017'!L31</f>
        <v>Market offer</v>
      </c>
      <c r="C45" s="176">
        <f>91*'ESS Jul 2017'!M31/100</f>
        <v>141.05000000000001</v>
      </c>
      <c r="D45" s="176">
        <f>($C$28*$C$29)*'ESS Jul 2017'!N31/100</f>
        <v>406</v>
      </c>
      <c r="E45" s="176">
        <v>0</v>
      </c>
      <c r="F45" s="176">
        <v>0</v>
      </c>
      <c r="G45" s="176">
        <v>0</v>
      </c>
      <c r="H45" s="176">
        <f>($C$28*$C$30)*'ESS Jul 2017'!AE31/100</f>
        <v>96</v>
      </c>
      <c r="I45" s="176">
        <f t="shared" si="6"/>
        <v>643.04999999999995</v>
      </c>
      <c r="J45" s="177">
        <f t="shared" si="7"/>
        <v>2007.9999999999998</v>
      </c>
      <c r="K45" s="178">
        <f t="shared" si="8"/>
        <v>2572.1999999999998</v>
      </c>
      <c r="L45" s="179">
        <f>'ESS Jul 2017'!AT31</f>
        <v>0</v>
      </c>
      <c r="M45" s="179">
        <f>'ESS Jul 2017'!AU31</f>
        <v>0</v>
      </c>
      <c r="N45" s="179">
        <f>'ESS Jul 2017'!AV31</f>
        <v>0</v>
      </c>
      <c r="O45" s="179">
        <f>'ESS Jul 2017'!AW31</f>
        <v>22</v>
      </c>
      <c r="P45" s="180">
        <f t="shared" si="9"/>
        <v>2572.1999999999998</v>
      </c>
      <c r="Q45" s="180">
        <f>(P45-(J45*O45/100))</f>
        <v>2130.44</v>
      </c>
      <c r="R45" s="381">
        <f t="shared" si="10"/>
        <v>2829.42</v>
      </c>
      <c r="S45" s="381">
        <f t="shared" si="10"/>
        <v>2343.4840000000004</v>
      </c>
      <c r="T45" s="194">
        <f>'ESS Jul 2017'!BD31</f>
        <v>0</v>
      </c>
      <c r="U45" s="195" t="str">
        <f>'ESS Jul 2017'!BE31</f>
        <v>n</v>
      </c>
    </row>
    <row r="46" spans="1:21" ht="14" x14ac:dyDescent="0.15">
      <c r="A46" s="175" t="str">
        <f>'ESS Jul 2017'!K32</f>
        <v>Powershop</v>
      </c>
      <c r="B46" s="15" t="str">
        <f>'ESS Jul 2017'!L32</f>
        <v>Standard Saver</v>
      </c>
      <c r="C46" s="176">
        <f>91*'ESS Jul 2017'!M32/100</f>
        <v>154.245</v>
      </c>
      <c r="D46" s="176">
        <f>($C$28*$C$29)*'ESS Jul 2017'!N32/100</f>
        <v>406.84</v>
      </c>
      <c r="E46" s="176">
        <v>0</v>
      </c>
      <c r="F46" s="176">
        <v>0</v>
      </c>
      <c r="G46" s="176">
        <v>0</v>
      </c>
      <c r="H46" s="176">
        <f>($C$28*$C$30)*'ESS Jul 2017'!AE32/100</f>
        <v>108.78</v>
      </c>
      <c r="I46" s="176">
        <f t="shared" si="6"/>
        <v>669.86500000000001</v>
      </c>
      <c r="J46" s="177">
        <f t="shared" si="7"/>
        <v>2062.48</v>
      </c>
      <c r="K46" s="178">
        <f t="shared" si="8"/>
        <v>2679.46</v>
      </c>
      <c r="L46" s="179">
        <f>'ESS Jul 2017'!AT32</f>
        <v>4</v>
      </c>
      <c r="M46" s="179">
        <f>'ESS Jul 2017'!AU32</f>
        <v>0</v>
      </c>
      <c r="N46" s="179">
        <f>'ESS Jul 2017'!AV32</f>
        <v>14</v>
      </c>
      <c r="O46" s="179">
        <f>'ESS Jul 2017'!AW32</f>
        <v>0</v>
      </c>
      <c r="P46" s="180">
        <f>K46-(K46*L46/100)</f>
        <v>2572.2816000000003</v>
      </c>
      <c r="Q46" s="180">
        <f>(P46-(P46*N46/100))</f>
        <v>2212.1621760000003</v>
      </c>
      <c r="R46" s="381">
        <f t="shared" si="10"/>
        <v>2829.5097600000004</v>
      </c>
      <c r="S46" s="381">
        <f t="shared" si="10"/>
        <v>2433.3783936000004</v>
      </c>
      <c r="T46" s="194">
        <f>'ESS Jul 2017'!BD32</f>
        <v>0</v>
      </c>
      <c r="U46" s="195" t="str">
        <f>'ESS Jul 2017'!BE32</f>
        <v>n</v>
      </c>
    </row>
    <row r="47" spans="1:21" ht="14" x14ac:dyDescent="0.15">
      <c r="A47" s="175" t="str">
        <f>'ESS Jul 2017'!K33</f>
        <v>Red Energy</v>
      </c>
      <c r="B47" s="15" t="str">
        <f>'ESS Jul 2017'!L33</f>
        <v>Living Energy Saver</v>
      </c>
      <c r="C47" s="176">
        <f>91*'ESS Jul 2017'!M33/100</f>
        <v>138.63849999999999</v>
      </c>
      <c r="D47" s="176">
        <f>IF($C$28*$C$29&gt;='ESS Jul 2017'!P33,('ESS Jul 2017'!P33*'ESS Jul 2017'!N33/100),(($C$28*$C$29)*'ESS Jul 2017'!N33/100))</f>
        <v>260</v>
      </c>
      <c r="E47" s="176">
        <f>IF($C$28*$C$29&lt;'ESS Jul 2017'!P33,0,IF(($C$28*$C$29)&lt;='ESS Jul 2017'!R33,(($C$28*$C$29-'ESS Jul 2017'!P33)*'ESS Jul 2017'!Q33/100),(('ESS Jul 2017'!R33-'ESS Jul 2017'!P33)*'ESS Jul 2017'!Q33/100)))</f>
        <v>103</v>
      </c>
      <c r="F47" s="176">
        <v>0</v>
      </c>
      <c r="G47" s="176">
        <f>IF(($C$28*$C$29&lt;'ESS Jul 2017'!R33),(0),($C$28*$C$29-'ESS Jul 2017'!R33)*'ESS Jul 2017'!S33/100)</f>
        <v>0</v>
      </c>
      <c r="H47" s="176">
        <f>($C$28*$C$30)*'ESS Jul 2017'!AE33/100</f>
        <v>79.739999999999995</v>
      </c>
      <c r="I47" s="176">
        <f t="shared" si="6"/>
        <v>581.37850000000003</v>
      </c>
      <c r="J47" s="177">
        <f t="shared" si="7"/>
        <v>1770.96</v>
      </c>
      <c r="K47" s="178">
        <f t="shared" si="8"/>
        <v>2325.5140000000001</v>
      </c>
      <c r="L47" s="179">
        <f>'ESS Jul 2017'!AT33</f>
        <v>0</v>
      </c>
      <c r="M47" s="179">
        <f>'ESS Jul 2017'!AU33</f>
        <v>0</v>
      </c>
      <c r="N47" s="179">
        <f>'ESS Jul 2017'!AV33</f>
        <v>10</v>
      </c>
      <c r="O47" s="179">
        <f>'ESS Jul 2017'!AW33</f>
        <v>0</v>
      </c>
      <c r="P47" s="180">
        <f t="shared" ref="P47:P49" si="11">K47</f>
        <v>2325.5140000000001</v>
      </c>
      <c r="Q47" s="180">
        <f>(P47-(P47*N47/100))</f>
        <v>2092.9626000000003</v>
      </c>
      <c r="R47" s="381">
        <f t="shared" si="10"/>
        <v>2558.0654000000004</v>
      </c>
      <c r="S47" s="381">
        <f t="shared" si="10"/>
        <v>2302.2588600000004</v>
      </c>
      <c r="T47" s="194">
        <f>'ESS Jul 2017'!BD33</f>
        <v>0</v>
      </c>
      <c r="U47" s="195" t="str">
        <f>'ESS Jul 2017'!BE33</f>
        <v>n</v>
      </c>
    </row>
    <row r="48" spans="1:21" ht="14" x14ac:dyDescent="0.15">
      <c r="A48" s="175" t="str">
        <f>'ESS Jul 2017'!K34</f>
        <v>Simply Energy</v>
      </c>
      <c r="B48" s="15" t="str">
        <f>'ESS Jul 2017'!L34</f>
        <v>Plus</v>
      </c>
      <c r="C48" s="176">
        <f>91*'ESS Jul 2017'!M34/100</f>
        <v>116.3708</v>
      </c>
      <c r="D48" s="176">
        <f>IF($C$28*$C$29&gt;='ESS Jul 2017'!P34,('ESS Jul 2017'!P34*'ESS Jul 2017'!N34/100),(($C$28*$C$29)*'ESS Jul 2017'!N34/100))</f>
        <v>257</v>
      </c>
      <c r="E48" s="176">
        <f>IF($C$28*$C$29&lt;'ESS Jul 2017'!P34,0,IF(($C$28*$C$29)&lt;='ESS Jul 2017'!R34,(($C$28*$C$29-'ESS Jul 2017'!P34)*'ESS Jul 2017'!Q34/100),(('ESS Jul 2017'!R34-'ESS Jul 2017'!P34)*'ESS Jul 2017'!Q34/100)))</f>
        <v>100.72</v>
      </c>
      <c r="F48" s="176">
        <v>0</v>
      </c>
      <c r="G48" s="176">
        <f>IF(($C$28*$C$29&lt;'ESS Jul 2017'!R34),(0),($C$28*$C$29-'ESS Jul 2017'!R34)*'ESS Jul 2017'!S34/100)</f>
        <v>0</v>
      </c>
      <c r="H48" s="176">
        <f>($C$28*$C$30)*'ESS Jul 2017'!AE34/100</f>
        <v>63.6</v>
      </c>
      <c r="I48" s="176">
        <f t="shared" si="6"/>
        <v>537.69080000000008</v>
      </c>
      <c r="J48" s="177">
        <f t="shared" si="7"/>
        <v>1685.2800000000002</v>
      </c>
      <c r="K48" s="178">
        <f t="shared" si="8"/>
        <v>2150.7632000000003</v>
      </c>
      <c r="L48" s="179">
        <f>'ESS Jul 2017'!AT34</f>
        <v>0</v>
      </c>
      <c r="M48" s="179">
        <f>'ESS Jul 2017'!AU34</f>
        <v>0</v>
      </c>
      <c r="N48" s="179">
        <f>'ESS Jul 2017'!AV34</f>
        <v>0</v>
      </c>
      <c r="O48" s="179">
        <f>'ESS Jul 2017'!AW34</f>
        <v>15</v>
      </c>
      <c r="P48" s="180">
        <f t="shared" si="11"/>
        <v>2150.7632000000003</v>
      </c>
      <c r="Q48" s="180">
        <f>(P48-(J48*O48/100))</f>
        <v>1897.9712000000004</v>
      </c>
      <c r="R48" s="381">
        <f t="shared" si="10"/>
        <v>2365.8395200000004</v>
      </c>
      <c r="S48" s="381">
        <f t="shared" si="10"/>
        <v>2087.7683200000006</v>
      </c>
      <c r="T48" s="194">
        <f>'ESS Jul 2017'!BD34</f>
        <v>24</v>
      </c>
      <c r="U48" s="195" t="str">
        <f>'ESS Jul 2017'!BE34</f>
        <v>y</v>
      </c>
    </row>
    <row r="49" spans="1:21" ht="15" thickBot="1" x14ac:dyDescent="0.2">
      <c r="A49" s="184" t="str">
        <f>'ESS Jul 2017'!K35</f>
        <v>Sanctuary Energy</v>
      </c>
      <c r="B49" s="185" t="str">
        <f>'ESS Jul 2017'!L35</f>
        <v>Negotiated offer</v>
      </c>
      <c r="C49" s="186">
        <f>91*'ESS Jul 2017'!M35/100</f>
        <v>142.46050000000002</v>
      </c>
      <c r="D49" s="186">
        <f>($C$28*$C$29)*'ESS Jul 2017'!N35/100</f>
        <v>500.71</v>
      </c>
      <c r="E49" s="186">
        <v>0</v>
      </c>
      <c r="F49" s="186">
        <v>0</v>
      </c>
      <c r="G49" s="186">
        <v>0</v>
      </c>
      <c r="H49" s="186">
        <f>($C$28*$C$30)*'ESS Jul 2017'!AE35/100</f>
        <v>84.318000000000012</v>
      </c>
      <c r="I49" s="186">
        <f t="shared" si="6"/>
        <v>727.48849999999993</v>
      </c>
      <c r="J49" s="187">
        <f t="shared" si="7"/>
        <v>2340.1119999999996</v>
      </c>
      <c r="K49" s="188">
        <f t="shared" si="8"/>
        <v>2909.9539999999997</v>
      </c>
      <c r="L49" s="189">
        <f>'ESS Jul 2017'!AT35</f>
        <v>0</v>
      </c>
      <c r="M49" s="189">
        <f>'ESS Jul 2017'!AU35</f>
        <v>0</v>
      </c>
      <c r="N49" s="189">
        <f>'ESS Jul 2017'!AV35</f>
        <v>0</v>
      </c>
      <c r="O49" s="189">
        <f>'ESS Jul 2017'!AW35</f>
        <v>0</v>
      </c>
      <c r="P49" s="190">
        <f t="shared" si="11"/>
        <v>2909.9539999999997</v>
      </c>
      <c r="Q49" s="190">
        <f>(P49-(J49*O49/100))</f>
        <v>2909.9539999999997</v>
      </c>
      <c r="R49" s="382">
        <f t="shared" ref="R49" si="12">K49*1.1</f>
        <v>3200.9494</v>
      </c>
      <c r="S49" s="382">
        <f t="shared" si="10"/>
        <v>3200.9494</v>
      </c>
      <c r="T49" s="196">
        <f>'ESS Jul 2017'!BD35</f>
        <v>36</v>
      </c>
      <c r="U49" s="197" t="str">
        <f>'ESS Jul 2017'!BE35</f>
        <v>n</v>
      </c>
    </row>
    <row r="50" spans="1:21" x14ac:dyDescent="0.15">
      <c r="A50" s="226"/>
      <c r="B50" s="226"/>
      <c r="C50" s="226"/>
      <c r="D50" s="226"/>
      <c r="E50" s="226"/>
      <c r="F50" s="226"/>
      <c r="G50" s="226"/>
      <c r="H50" s="226"/>
      <c r="I50" s="226"/>
      <c r="J50" s="226"/>
      <c r="K50" s="226"/>
      <c r="L50" s="226"/>
      <c r="M50" s="226"/>
      <c r="N50" s="226"/>
      <c r="O50" s="226"/>
      <c r="P50" s="226"/>
      <c r="Q50" s="226"/>
      <c r="R50" s="226"/>
      <c r="S50" s="226"/>
      <c r="T50" s="226"/>
      <c r="U50" s="226"/>
    </row>
    <row r="51" spans="1:21" ht="14" thickBot="1" x14ac:dyDescent="0.2">
      <c r="A51" s="226"/>
      <c r="B51" s="226"/>
      <c r="C51" s="226"/>
      <c r="D51" s="226"/>
      <c r="E51" s="226"/>
      <c r="F51" s="226"/>
      <c r="G51" s="226"/>
      <c r="H51" s="226"/>
      <c r="I51" s="226"/>
      <c r="J51" s="226"/>
      <c r="K51" s="226"/>
      <c r="L51" s="226"/>
      <c r="M51" s="226"/>
      <c r="N51" s="226"/>
      <c r="O51" s="226"/>
      <c r="P51" s="226"/>
      <c r="Q51" s="226"/>
      <c r="R51" s="226"/>
      <c r="S51" s="226"/>
      <c r="T51" s="226"/>
      <c r="U51" s="226"/>
    </row>
    <row r="52" spans="1:21" ht="14" x14ac:dyDescent="0.15">
      <c r="A52" s="166" t="s">
        <v>644</v>
      </c>
      <c r="B52" s="167"/>
      <c r="C52" s="167"/>
      <c r="D52" s="167"/>
      <c r="E52" s="167"/>
      <c r="F52" s="167"/>
      <c r="G52" s="167"/>
      <c r="H52" s="167"/>
      <c r="I52" s="167"/>
      <c r="J52" s="167"/>
      <c r="K52" s="167"/>
      <c r="L52" s="167"/>
      <c r="M52" s="167"/>
      <c r="N52" s="167"/>
      <c r="O52" s="167"/>
      <c r="P52" s="167"/>
      <c r="Q52" s="167"/>
      <c r="R52" s="167"/>
      <c r="S52" s="167"/>
      <c r="T52" s="167"/>
      <c r="U52" s="173"/>
    </row>
    <row r="53" spans="1:21" ht="14" x14ac:dyDescent="0.15">
      <c r="A53" s="168" t="s">
        <v>247</v>
      </c>
      <c r="B53" s="78"/>
      <c r="C53" s="199">
        <v>1800</v>
      </c>
      <c r="D53" s="78"/>
      <c r="E53" s="78"/>
      <c r="F53" s="78"/>
      <c r="G53" s="78"/>
      <c r="H53" s="78"/>
      <c r="I53" s="78"/>
      <c r="J53" s="78"/>
      <c r="K53" s="78"/>
      <c r="L53" s="78"/>
      <c r="M53" s="78"/>
      <c r="N53" s="78"/>
      <c r="O53" s="78"/>
      <c r="P53" s="78"/>
      <c r="Q53" s="78"/>
      <c r="R53" s="78"/>
      <c r="S53" s="78"/>
      <c r="T53" s="78"/>
      <c r="U53" s="174"/>
    </row>
    <row r="54" spans="1:21" ht="14" x14ac:dyDescent="0.15">
      <c r="A54" s="168" t="s">
        <v>652</v>
      </c>
      <c r="B54" s="78"/>
      <c r="C54" s="200">
        <v>0.5</v>
      </c>
      <c r="D54" s="78"/>
      <c r="E54" s="78"/>
      <c r="F54" s="78"/>
      <c r="G54" s="78"/>
      <c r="H54" s="78"/>
      <c r="I54" s="78"/>
      <c r="J54" s="78"/>
      <c r="K54" s="78"/>
      <c r="L54" s="78"/>
      <c r="M54" s="78"/>
      <c r="N54" s="78"/>
      <c r="O54" s="78"/>
      <c r="P54" s="78"/>
      <c r="Q54" s="78"/>
      <c r="R54" s="78"/>
      <c r="S54" s="78"/>
      <c r="T54" s="78"/>
      <c r="U54" s="174"/>
    </row>
    <row r="55" spans="1:21" ht="14" x14ac:dyDescent="0.15">
      <c r="A55" s="168" t="s">
        <v>512</v>
      </c>
      <c r="B55" s="78"/>
      <c r="C55" s="200">
        <v>0.3</v>
      </c>
      <c r="D55" s="78"/>
      <c r="E55" s="78"/>
      <c r="F55" s="78"/>
      <c r="G55" s="78"/>
      <c r="H55" s="78"/>
      <c r="I55" s="78"/>
      <c r="J55" s="78"/>
      <c r="K55" s="78"/>
      <c r="L55" s="78"/>
      <c r="M55" s="78"/>
      <c r="N55" s="78"/>
      <c r="O55" s="78"/>
      <c r="P55" s="78"/>
      <c r="Q55" s="78"/>
      <c r="R55" s="78"/>
      <c r="S55" s="78"/>
      <c r="T55" s="78"/>
      <c r="U55" s="174"/>
    </row>
    <row r="56" spans="1:21" ht="14" x14ac:dyDescent="0.15">
      <c r="A56" s="168" t="s">
        <v>344</v>
      </c>
      <c r="B56" s="78"/>
      <c r="C56" s="200">
        <v>0.2</v>
      </c>
      <c r="D56" s="78"/>
      <c r="E56" s="78"/>
      <c r="F56" s="78"/>
      <c r="G56" s="78"/>
      <c r="H56" s="78"/>
      <c r="I56" s="78"/>
      <c r="J56" s="78"/>
      <c r="K56" s="78"/>
      <c r="L56" s="78"/>
      <c r="M56" s="78"/>
      <c r="N56" s="78"/>
      <c r="O56" s="78"/>
      <c r="P56" s="78"/>
      <c r="Q56" s="78"/>
      <c r="R56" s="78"/>
      <c r="S56" s="78"/>
      <c r="T56" s="78"/>
      <c r="U56" s="174"/>
    </row>
    <row r="57" spans="1:21" ht="14" x14ac:dyDescent="0.15">
      <c r="A57" s="163"/>
      <c r="B57" s="158"/>
      <c r="C57" s="158"/>
      <c r="D57" s="78"/>
      <c r="E57" s="78"/>
      <c r="F57" s="78"/>
      <c r="G57" s="78"/>
      <c r="H57" s="78"/>
      <c r="I57" s="78"/>
      <c r="J57" s="78"/>
      <c r="K57" s="78"/>
      <c r="L57" s="78"/>
      <c r="M57" s="78"/>
      <c r="N57" s="78"/>
      <c r="O57" s="78"/>
      <c r="P57" s="78"/>
      <c r="Q57" s="78"/>
      <c r="R57" s="78"/>
      <c r="S57" s="78"/>
      <c r="T57" s="78"/>
      <c r="U57" s="174"/>
    </row>
    <row r="58" spans="1:21" ht="75" x14ac:dyDescent="0.15">
      <c r="A58" s="363" t="s">
        <v>248</v>
      </c>
      <c r="B58" s="364" t="s">
        <v>249</v>
      </c>
      <c r="C58" s="365" t="s">
        <v>250</v>
      </c>
      <c r="D58" s="365" t="s">
        <v>446</v>
      </c>
      <c r="E58" s="365" t="s">
        <v>597</v>
      </c>
      <c r="F58" s="366" t="s">
        <v>398</v>
      </c>
      <c r="G58" s="366" t="s">
        <v>447</v>
      </c>
      <c r="H58" s="366" t="s">
        <v>680</v>
      </c>
      <c r="I58" s="365" t="s">
        <v>746</v>
      </c>
      <c r="J58" s="366" t="s">
        <v>303</v>
      </c>
      <c r="K58" s="367" t="s">
        <v>600</v>
      </c>
      <c r="L58" s="368" t="s">
        <v>361</v>
      </c>
      <c r="M58" s="368" t="s">
        <v>695</v>
      </c>
      <c r="N58" s="368" t="s">
        <v>275</v>
      </c>
      <c r="O58" s="368" t="s">
        <v>335</v>
      </c>
      <c r="P58" s="369" t="s">
        <v>239</v>
      </c>
      <c r="Q58" s="369" t="s">
        <v>240</v>
      </c>
      <c r="R58" s="369" t="s">
        <v>334</v>
      </c>
      <c r="S58" s="369" t="s">
        <v>428</v>
      </c>
      <c r="T58" s="368" t="s">
        <v>276</v>
      </c>
      <c r="U58" s="370" t="s">
        <v>509</v>
      </c>
    </row>
    <row r="59" spans="1:21" ht="14" x14ac:dyDescent="0.15">
      <c r="A59" s="175" t="str">
        <f>'ESS Jul 2017'!K36</f>
        <v>Energy Locals</v>
      </c>
      <c r="B59" s="15" t="str">
        <f>'ESS Jul 2017'!L36</f>
        <v>Market offer</v>
      </c>
      <c r="C59" s="176">
        <f>91*'ESS Jul 2017'!M36/100</f>
        <v>122.85</v>
      </c>
      <c r="D59" s="176">
        <f>($C$53*$C$54)*'ESS Jul 2017'!N36/100</f>
        <v>234</v>
      </c>
      <c r="E59" s="176">
        <v>0</v>
      </c>
      <c r="F59" s="176">
        <v>0</v>
      </c>
      <c r="G59" s="176">
        <f>($C$53*$C$55)*'ESS Jul 2017'!AH36/100</f>
        <v>135</v>
      </c>
      <c r="H59" s="176">
        <f>($C$53*$C$56)*'ESS Jul 2017'!W36/100</f>
        <v>61.2</v>
      </c>
      <c r="I59" s="176">
        <f>SUM(C59:H59)</f>
        <v>553.05000000000007</v>
      </c>
      <c r="J59" s="177">
        <f>(I59-C59)*4</f>
        <v>1720.8000000000002</v>
      </c>
      <c r="K59" s="178">
        <f>I59*4</f>
        <v>2212.2000000000003</v>
      </c>
      <c r="L59" s="179">
        <f>'ESS Jul 2017'!AT36</f>
        <v>0</v>
      </c>
      <c r="M59" s="179">
        <f>'ESS Jul 2017'!AU36</f>
        <v>0</v>
      </c>
      <c r="N59" s="179">
        <f>'ESS Jul 2017'!AV36</f>
        <v>0</v>
      </c>
      <c r="O59" s="179">
        <f>'ESS Jul 2017'!AW36</f>
        <v>0</v>
      </c>
      <c r="P59" s="180">
        <f>K59</f>
        <v>2212.2000000000003</v>
      </c>
      <c r="Q59" s="180">
        <f>P59</f>
        <v>2212.2000000000003</v>
      </c>
      <c r="R59" s="381">
        <f>P59*1.1</f>
        <v>2433.4200000000005</v>
      </c>
      <c r="S59" s="381">
        <f>Q59*1.1</f>
        <v>2433.4200000000005</v>
      </c>
      <c r="T59" s="194">
        <f>'ESS Jul 2017'!BD36</f>
        <v>0</v>
      </c>
      <c r="U59" s="195" t="str">
        <f>'ESS Jul 2017'!BE36</f>
        <v>n</v>
      </c>
    </row>
    <row r="60" spans="1:21" ht="14" x14ac:dyDescent="0.15">
      <c r="A60" s="175" t="str">
        <f>'ESS Jul 2017'!K37</f>
        <v>AGL</v>
      </c>
      <c r="B60" s="15" t="str">
        <f>'ESS Jul 2017'!L37</f>
        <v xml:space="preserve">Savers </v>
      </c>
      <c r="C60" s="176">
        <f>91*'ESS Jul 2017'!M37/100</f>
        <v>129.22</v>
      </c>
      <c r="D60" s="176">
        <f>($C$53*$C$54)*'ESS Jul 2017'!N37/100</f>
        <v>324</v>
      </c>
      <c r="E60" s="176">
        <v>0</v>
      </c>
      <c r="F60" s="176">
        <v>0</v>
      </c>
      <c r="G60" s="176">
        <f>($C$53*$C$55)*'ESS Jul 2017'!AH37/100</f>
        <v>189</v>
      </c>
      <c r="H60" s="176">
        <f>($C$53*$C$56)*'ESS Jul 2017'!W37/100</f>
        <v>68.400000000000006</v>
      </c>
      <c r="I60" s="176">
        <f t="shared" ref="I60:I75" si="13">SUM(C60:H60)</f>
        <v>710.62</v>
      </c>
      <c r="J60" s="177">
        <f t="shared" ref="J60:J75" si="14">(I60-C60)*4</f>
        <v>2325.6</v>
      </c>
      <c r="K60" s="178">
        <f t="shared" ref="K60:K75" si="15">I60*4</f>
        <v>2842.48</v>
      </c>
      <c r="L60" s="179">
        <f>'ESS Jul 2017'!AT37</f>
        <v>0</v>
      </c>
      <c r="M60" s="179">
        <f>'ESS Jul 2017'!AU37</f>
        <v>0</v>
      </c>
      <c r="N60" s="179">
        <f>'ESS Jul 2017'!AV37</f>
        <v>0</v>
      </c>
      <c r="O60" s="179">
        <f>'ESS Jul 2017'!AW37</f>
        <v>22</v>
      </c>
      <c r="P60" s="180">
        <f t="shared" ref="P60:P71" si="16">K60</f>
        <v>2842.48</v>
      </c>
      <c r="Q60" s="180">
        <f>(P60-(J60*O60/100))</f>
        <v>2330.848</v>
      </c>
      <c r="R60" s="381">
        <f t="shared" ref="R60:S75" si="17">P60*1.1</f>
        <v>3126.7280000000001</v>
      </c>
      <c r="S60" s="381">
        <f t="shared" si="17"/>
        <v>2563.9328</v>
      </c>
      <c r="T60" s="194">
        <f>'ESS Jul 2017'!BD37</f>
        <v>0</v>
      </c>
      <c r="U60" s="195" t="str">
        <f>'ESS Jul 2017'!BE37</f>
        <v>n</v>
      </c>
    </row>
    <row r="61" spans="1:21" ht="14" x14ac:dyDescent="0.15">
      <c r="A61" s="175" t="str">
        <f>'ESS Jul 2017'!K38</f>
        <v>Alinta Energy</v>
      </c>
      <c r="B61" s="15" t="str">
        <f>'ESS Jul 2017'!L38</f>
        <v>Fair Deal</v>
      </c>
      <c r="C61" s="176">
        <f>91*'ESS Jul 2017'!M38/100</f>
        <v>148.45739999999998</v>
      </c>
      <c r="D61" s="176">
        <f>($C$53*$C$54)*'ESS Jul 2017'!N38/100</f>
        <v>301.23</v>
      </c>
      <c r="E61" s="176">
        <v>0</v>
      </c>
      <c r="F61" s="176">
        <v>0</v>
      </c>
      <c r="G61" s="176">
        <f>($C$53*$C$55)*'ESS Jul 2017'!AH38/100</f>
        <v>180.738</v>
      </c>
      <c r="H61" s="176">
        <f>($C$53*$C$56)*'ESS Jul 2017'!W38/100</f>
        <v>65.123999999999995</v>
      </c>
      <c r="I61" s="176">
        <f t="shared" si="13"/>
        <v>695.54940000000011</v>
      </c>
      <c r="J61" s="177">
        <f t="shared" si="14"/>
        <v>2188.3680000000004</v>
      </c>
      <c r="K61" s="178">
        <f t="shared" si="15"/>
        <v>2782.1976000000004</v>
      </c>
      <c r="L61" s="179">
        <f>'ESS Jul 2017'!AT38</f>
        <v>0</v>
      </c>
      <c r="M61" s="179">
        <f>'ESS Jul 2017'!AU38</f>
        <v>0</v>
      </c>
      <c r="N61" s="179">
        <f>'ESS Jul 2017'!AV38</f>
        <v>0</v>
      </c>
      <c r="O61" s="179">
        <f>'ESS Jul 2017'!AW38</f>
        <v>23</v>
      </c>
      <c r="P61" s="180">
        <f t="shared" si="16"/>
        <v>2782.1976000000004</v>
      </c>
      <c r="Q61" s="180">
        <f>(P61-(J61*O61/100))</f>
        <v>2278.8729600000006</v>
      </c>
      <c r="R61" s="381">
        <f t="shared" si="17"/>
        <v>3060.4173600000008</v>
      </c>
      <c r="S61" s="381">
        <f t="shared" si="17"/>
        <v>2506.7602560000009</v>
      </c>
      <c r="T61" s="194">
        <f>'ESS Jul 2017'!BD38</f>
        <v>0</v>
      </c>
      <c r="U61" s="195" t="str">
        <f>'ESS Jul 2017'!BE38</f>
        <v>n</v>
      </c>
    </row>
    <row r="62" spans="1:21" ht="14" x14ac:dyDescent="0.15">
      <c r="A62" s="175" t="str">
        <f>'ESS Jul 2017'!K39</f>
        <v>Click Energy</v>
      </c>
      <c r="B62" s="15" t="str">
        <f>'ESS Jul 2017'!L39</f>
        <v>Superior</v>
      </c>
      <c r="C62" s="176">
        <f>91*'ESS Jul 2017'!M39/100</f>
        <v>128.41919999999999</v>
      </c>
      <c r="D62" s="176">
        <f>($C$53*$C$54)*'ESS Jul 2017'!N39/100</f>
        <v>372.38400000000001</v>
      </c>
      <c r="E62" s="176">
        <v>0</v>
      </c>
      <c r="F62" s="176">
        <v>0</v>
      </c>
      <c r="G62" s="176">
        <f>($C$53*$C$55)*'ESS Jul 2017'!AH39/100</f>
        <v>215.13600000000002</v>
      </c>
      <c r="H62" s="176">
        <f>($C$53*$C$56)*'ESS Jul 2017'!W39/100</f>
        <v>103.68</v>
      </c>
      <c r="I62" s="176">
        <f t="shared" si="13"/>
        <v>819.61920000000009</v>
      </c>
      <c r="J62" s="177">
        <f t="shared" si="14"/>
        <v>2764.8</v>
      </c>
      <c r="K62" s="178">
        <f t="shared" si="15"/>
        <v>3278.4768000000004</v>
      </c>
      <c r="L62" s="179">
        <f>'ESS Jul 2017'!AT39</f>
        <v>0</v>
      </c>
      <c r="M62" s="179">
        <f>'ESS Jul 2017'!AU39</f>
        <v>0</v>
      </c>
      <c r="N62" s="179">
        <f>'ESS Jul 2017'!AV39</f>
        <v>15</v>
      </c>
      <c r="O62" s="179">
        <f>'ESS Jul 2017'!AW39</f>
        <v>0</v>
      </c>
      <c r="P62" s="180">
        <f t="shared" si="16"/>
        <v>3278.4768000000004</v>
      </c>
      <c r="Q62" s="180">
        <f>(P62-(P62*N62/100))</f>
        <v>2786.7052800000001</v>
      </c>
      <c r="R62" s="381">
        <f t="shared" si="17"/>
        <v>3606.3244800000007</v>
      </c>
      <c r="S62" s="381">
        <f t="shared" si="17"/>
        <v>3065.3758080000002</v>
      </c>
      <c r="T62" s="194">
        <f>'ESS Jul 2017'!BD39</f>
        <v>0</v>
      </c>
      <c r="U62" s="195" t="str">
        <f>'ESS Jul 2017'!BE39</f>
        <v>n</v>
      </c>
    </row>
    <row r="63" spans="1:21" ht="14" x14ac:dyDescent="0.15">
      <c r="A63" s="175" t="str">
        <f>'ESS Jul 2017'!K40</f>
        <v>Commander</v>
      </c>
      <c r="B63" s="15" t="str">
        <f>'ESS Jul 2017'!L40</f>
        <v>Market offer</v>
      </c>
      <c r="C63" s="176">
        <f>91*'ESS Jul 2017'!M40/100</f>
        <v>129.89340000000001</v>
      </c>
      <c r="D63" s="176">
        <f>($C$53*$C$54)*'ESS Jul 2017'!N40/100</f>
        <v>327.06000000000006</v>
      </c>
      <c r="E63" s="176">
        <v>0</v>
      </c>
      <c r="F63" s="176">
        <v>0</v>
      </c>
      <c r="G63" s="176">
        <f>($C$53*$C$55)*'ESS Jul 2017'!AH40/100</f>
        <v>196.23600000000002</v>
      </c>
      <c r="H63" s="176">
        <f>($C$53*$C$56)*'ESS Jul 2017'!W40/100</f>
        <v>70.2</v>
      </c>
      <c r="I63" s="176">
        <f t="shared" si="13"/>
        <v>723.38940000000014</v>
      </c>
      <c r="J63" s="177">
        <f t="shared" si="14"/>
        <v>2373.9840000000004</v>
      </c>
      <c r="K63" s="178">
        <f t="shared" si="15"/>
        <v>2893.5576000000005</v>
      </c>
      <c r="L63" s="179">
        <f>'ESS Jul 2017'!AT40</f>
        <v>0</v>
      </c>
      <c r="M63" s="179">
        <f>'ESS Jul 2017'!AU40</f>
        <v>0</v>
      </c>
      <c r="N63" s="179">
        <f>'ESS Jul 2017'!AV40</f>
        <v>0</v>
      </c>
      <c r="O63" s="179">
        <f>'ESS Jul 2017'!AW40</f>
        <v>20</v>
      </c>
      <c r="P63" s="180">
        <f t="shared" si="16"/>
        <v>2893.5576000000005</v>
      </c>
      <c r="Q63" s="180">
        <f>(P63-(J63*O63/100))</f>
        <v>2418.7608000000005</v>
      </c>
      <c r="R63" s="381">
        <f t="shared" si="17"/>
        <v>3182.9133600000009</v>
      </c>
      <c r="S63" s="381">
        <f t="shared" si="17"/>
        <v>2660.6368800000009</v>
      </c>
      <c r="T63" s="194">
        <f>'ESS Jul 2017'!BD40</f>
        <v>0</v>
      </c>
      <c r="U63" s="195" t="str">
        <f>'ESS Jul 2017'!BE40</f>
        <v>n</v>
      </c>
    </row>
    <row r="64" spans="1:21" ht="14" x14ac:dyDescent="0.15">
      <c r="A64" s="175" t="str">
        <f>'ESS Jul 2017'!K41</f>
        <v>CovaU</v>
      </c>
      <c r="B64" s="15" t="str">
        <f>'ESS Jul 2017'!L41</f>
        <v>Freedom</v>
      </c>
      <c r="C64" s="176">
        <f>91*'ESS Jul 2017'!M41/100</f>
        <v>154.70910000000001</v>
      </c>
      <c r="D64" s="176">
        <f>($C$53*$C$54)*'ESS Jul 2017'!N41/100</f>
        <v>315.89999999999998</v>
      </c>
      <c r="E64" s="176">
        <v>0</v>
      </c>
      <c r="F64" s="176">
        <v>0</v>
      </c>
      <c r="G64" s="176">
        <f>($C$53*$C$55)*'ESS Jul 2017'!AH41/100</f>
        <v>184.68</v>
      </c>
      <c r="H64" s="176">
        <f>($C$53*$C$56)*'ESS Jul 2017'!W41/100</f>
        <v>70.92</v>
      </c>
      <c r="I64" s="176">
        <f t="shared" si="13"/>
        <v>726.20909999999992</v>
      </c>
      <c r="J64" s="177">
        <f t="shared" si="14"/>
        <v>2285.9999999999995</v>
      </c>
      <c r="K64" s="178">
        <f t="shared" si="15"/>
        <v>2904.8363999999997</v>
      </c>
      <c r="L64" s="179">
        <f>'ESS Jul 2017'!AT41</f>
        <v>0</v>
      </c>
      <c r="M64" s="179">
        <f>'ESS Jul 2017'!AU41</f>
        <v>0</v>
      </c>
      <c r="N64" s="179">
        <f>'ESS Jul 2017'!AV41</f>
        <v>20</v>
      </c>
      <c r="O64" s="179">
        <f>'ESS Jul 2017'!AW41</f>
        <v>0</v>
      </c>
      <c r="P64" s="180">
        <f t="shared" si="16"/>
        <v>2904.8363999999997</v>
      </c>
      <c r="Q64" s="180">
        <f>(P64-(P64*N64/100))</f>
        <v>2323.8691199999998</v>
      </c>
      <c r="R64" s="381">
        <f t="shared" si="17"/>
        <v>3195.3200400000001</v>
      </c>
      <c r="S64" s="381">
        <f t="shared" si="17"/>
        <v>2556.2560320000002</v>
      </c>
      <c r="T64" s="194">
        <f>'ESS Jul 2017'!BD41</f>
        <v>12</v>
      </c>
      <c r="U64" s="195" t="str">
        <f>'ESS Jul 2017'!BE41</f>
        <v>y</v>
      </c>
    </row>
    <row r="65" spans="1:21" ht="14" x14ac:dyDescent="0.15">
      <c r="A65" s="175" t="str">
        <f>'ESS Jul 2017'!K42</f>
        <v>Diamond Energy</v>
      </c>
      <c r="B65" s="15" t="str">
        <f>'ESS Jul 2017'!L42</f>
        <v>Pay on time discount</v>
      </c>
      <c r="C65" s="176">
        <f>91*'ESS Jul 2017'!M42/100</f>
        <v>136.40899999999999</v>
      </c>
      <c r="D65" s="176">
        <f>IF($C$53*$C$54&gt;='ESS Jul 2017'!P42,('ESS Jul 2017'!P42*'ESS Jul 2017'!N42/100),(($C$53*$C$54)*'ESS Jul 2017'!N42/100))</f>
        <v>290.16000000000003</v>
      </c>
      <c r="E65" s="176">
        <v>0</v>
      </c>
      <c r="F65" s="176">
        <f>IF(($C$53*$C$54&lt;'ESS Jul 2017'!P42),(0),($C$53*$C$54-'ESS Jul 2017'!P42)*'ESS Jul 2017'!Q42/100)</f>
        <v>0</v>
      </c>
      <c r="G65" s="176">
        <f>($C$53*$C$55)*'ESS Jul 2017'!AH42/100</f>
        <v>171.28799999999998</v>
      </c>
      <c r="H65" s="176">
        <f>($C$53*$C$56)*'ESS Jul 2017'!W42/100</f>
        <v>69.804000000000002</v>
      </c>
      <c r="I65" s="176">
        <f t="shared" si="13"/>
        <v>667.66099999999994</v>
      </c>
      <c r="J65" s="177">
        <f t="shared" si="14"/>
        <v>2125.0079999999998</v>
      </c>
      <c r="K65" s="178">
        <f t="shared" si="15"/>
        <v>2670.6439999999998</v>
      </c>
      <c r="L65" s="179">
        <f>'ESS Jul 2017'!AT42</f>
        <v>0</v>
      </c>
      <c r="M65" s="179">
        <f>'ESS Jul 2017'!AU42</f>
        <v>0</v>
      </c>
      <c r="N65" s="179">
        <f>'ESS Jul 2017'!AV42</f>
        <v>7</v>
      </c>
      <c r="O65" s="179">
        <f>'ESS Jul 2017'!AW42</f>
        <v>0</v>
      </c>
      <c r="P65" s="180">
        <f t="shared" si="16"/>
        <v>2670.6439999999998</v>
      </c>
      <c r="Q65" s="180">
        <f>(P65-(P65*N65/100))</f>
        <v>2483.6989199999998</v>
      </c>
      <c r="R65" s="381">
        <f t="shared" si="17"/>
        <v>2937.7084</v>
      </c>
      <c r="S65" s="381">
        <f t="shared" si="17"/>
        <v>2732.068812</v>
      </c>
      <c r="T65" s="194">
        <f>'ESS Jul 2017'!BD42</f>
        <v>24</v>
      </c>
      <c r="U65" s="195" t="str">
        <f>'ESS Jul 2017'!BE42</f>
        <v>y</v>
      </c>
    </row>
    <row r="66" spans="1:21" ht="14" x14ac:dyDescent="0.15">
      <c r="A66" s="175" t="str">
        <f>'ESS Jul 2017'!K43</f>
        <v>Dodo Power &amp; Gas</v>
      </c>
      <c r="B66" s="15" t="str">
        <f>'ESS Jul 2017'!L43</f>
        <v>Market offer</v>
      </c>
      <c r="C66" s="176">
        <f>91*'ESS Jul 2017'!M43/100</f>
        <v>127.80949999999999</v>
      </c>
      <c r="D66" s="176">
        <f>($C$53*$C$54)*'ESS Jul 2017'!N43/100</f>
        <v>309.87</v>
      </c>
      <c r="E66" s="176">
        <v>0</v>
      </c>
      <c r="F66" s="176">
        <v>0</v>
      </c>
      <c r="G66" s="176">
        <f>($C$53*$C$55)*'ESS Jul 2017'!AH43/100</f>
        <v>185.922</v>
      </c>
      <c r="H66" s="176">
        <f>($C$53*$C$56)*'ESS Jul 2017'!W43/100</f>
        <v>64.62</v>
      </c>
      <c r="I66" s="176">
        <f t="shared" si="13"/>
        <v>688.22149999999999</v>
      </c>
      <c r="J66" s="177">
        <f t="shared" si="14"/>
        <v>2241.6480000000001</v>
      </c>
      <c r="K66" s="178">
        <f t="shared" si="15"/>
        <v>2752.886</v>
      </c>
      <c r="L66" s="179">
        <f>'ESS Jul 2017'!AT43</f>
        <v>0</v>
      </c>
      <c r="M66" s="179">
        <f>'ESS Jul 2017'!AU43</f>
        <v>0</v>
      </c>
      <c r="N66" s="179">
        <f>'ESS Jul 2017'!AV43</f>
        <v>0</v>
      </c>
      <c r="O66" s="179">
        <f>'ESS Jul 2017'!AW43</f>
        <v>0</v>
      </c>
      <c r="P66" s="180">
        <f t="shared" si="16"/>
        <v>2752.886</v>
      </c>
      <c r="Q66" s="180">
        <f>(P66-(J66*O66/100))</f>
        <v>2752.886</v>
      </c>
      <c r="R66" s="381">
        <f t="shared" si="17"/>
        <v>3028.1746000000003</v>
      </c>
      <c r="S66" s="381">
        <f t="shared" si="17"/>
        <v>3028.1746000000003</v>
      </c>
      <c r="T66" s="194">
        <f>'ESS Jul 2017'!BD43</f>
        <v>0</v>
      </c>
      <c r="U66" s="195" t="str">
        <f>'ESS Jul 2017'!BE43</f>
        <v>n</v>
      </c>
    </row>
    <row r="67" spans="1:21" ht="14" x14ac:dyDescent="0.15">
      <c r="A67" s="175" t="str">
        <f>'ESS Jul 2017'!K44</f>
        <v>EnergyAustralia</v>
      </c>
      <c r="B67" s="15" t="str">
        <f>'ESS Jul 2017'!L44</f>
        <v xml:space="preserve">Flexi Saver </v>
      </c>
      <c r="C67" s="176">
        <f>91*'ESS Jul 2017'!M44/100</f>
        <v>131.768</v>
      </c>
      <c r="D67" s="176">
        <f>($C$53*$C$54)*'ESS Jul 2017'!N44/100</f>
        <v>324.63</v>
      </c>
      <c r="E67" s="176">
        <v>0</v>
      </c>
      <c r="F67" s="176">
        <v>0</v>
      </c>
      <c r="G67" s="176">
        <f>($C$53*$C$55)*'ESS Jul 2017'!AH44/100</f>
        <v>182.73600000000002</v>
      </c>
      <c r="H67" s="176">
        <f>($C$53*$C$56)*'ESS Jul 2017'!W44/100</f>
        <v>67.032000000000011</v>
      </c>
      <c r="I67" s="176">
        <f t="shared" si="13"/>
        <v>706.16600000000005</v>
      </c>
      <c r="J67" s="177">
        <f t="shared" si="14"/>
        <v>2297.5920000000001</v>
      </c>
      <c r="K67" s="178">
        <f t="shared" si="15"/>
        <v>2824.6640000000002</v>
      </c>
      <c r="L67" s="179">
        <f>'ESS Jul 2017'!AT44</f>
        <v>0</v>
      </c>
      <c r="M67" s="179">
        <f>'ESS Jul 2017'!AU44</f>
        <v>0</v>
      </c>
      <c r="N67" s="179">
        <f>'ESS Jul 2017'!AV44</f>
        <v>0</v>
      </c>
      <c r="O67" s="179">
        <f>'ESS Jul 2017'!AW44</f>
        <v>22</v>
      </c>
      <c r="P67" s="180">
        <f t="shared" si="16"/>
        <v>2824.6640000000002</v>
      </c>
      <c r="Q67" s="180">
        <f>(P67-(J67*O67/100))</f>
        <v>2319.1937600000001</v>
      </c>
      <c r="R67" s="381">
        <f t="shared" si="17"/>
        <v>3107.1304000000005</v>
      </c>
      <c r="S67" s="381">
        <f t="shared" si="17"/>
        <v>2551.1131360000004</v>
      </c>
      <c r="T67" s="194">
        <f>'ESS Jul 2017'!BD44</f>
        <v>0</v>
      </c>
      <c r="U67" s="195" t="str">
        <f>'ESS Jul 2017'!BE44</f>
        <v>n</v>
      </c>
    </row>
    <row r="68" spans="1:21" ht="14" x14ac:dyDescent="0.15">
      <c r="A68" s="175" t="str">
        <f>'ESS Jul 2017'!K45</f>
        <v>Mojo Power</v>
      </c>
      <c r="B68" s="15" t="str">
        <f>'ESS Jul 2017'!L45</f>
        <v>Basic Energy Pass</v>
      </c>
      <c r="C68" s="176">
        <f>(91*'ESS Jul 2017'!M45/100)+('ESS Jul 2017'!BH45*3)</f>
        <v>186.4177</v>
      </c>
      <c r="D68" s="176">
        <f>($C$53*$C$54)*'ESS Jul 2017'!N45/100</f>
        <v>287.27999999999997</v>
      </c>
      <c r="E68" s="176">
        <v>0</v>
      </c>
      <c r="F68" s="176">
        <v>0</v>
      </c>
      <c r="G68" s="176">
        <f>($C$53*$C$55)*'ESS Jul 2017'!AH45/100</f>
        <v>157.84200000000001</v>
      </c>
      <c r="H68" s="176">
        <f>($C$53*$C$56)*'ESS Jul 2017'!W45/100</f>
        <v>60.767999999999994</v>
      </c>
      <c r="I68" s="176">
        <f t="shared" si="13"/>
        <v>692.30769999999995</v>
      </c>
      <c r="J68" s="177">
        <f t="shared" si="14"/>
        <v>2023.56</v>
      </c>
      <c r="K68" s="178">
        <f t="shared" si="15"/>
        <v>2769.2307999999998</v>
      </c>
      <c r="L68" s="179">
        <f>'ESS Jul 2017'!AT45</f>
        <v>0</v>
      </c>
      <c r="M68" s="179">
        <f>'ESS Jul 2017'!AU45</f>
        <v>0</v>
      </c>
      <c r="N68" s="179">
        <f>'ESS Jul 2017'!AV45</f>
        <v>0</v>
      </c>
      <c r="O68" s="179">
        <f>'ESS Jul 2017'!AW45</f>
        <v>0</v>
      </c>
      <c r="P68" s="180">
        <f t="shared" si="16"/>
        <v>2769.2307999999998</v>
      </c>
      <c r="Q68" s="180">
        <f>(P68-(P68*N68/100))</f>
        <v>2769.2307999999998</v>
      </c>
      <c r="R68" s="381">
        <f t="shared" si="17"/>
        <v>3046.1538799999998</v>
      </c>
      <c r="S68" s="381">
        <f t="shared" si="17"/>
        <v>3046.1538799999998</v>
      </c>
      <c r="T68" s="194">
        <f>'ESS Jul 2017'!BD45</f>
        <v>0</v>
      </c>
      <c r="U68" s="195" t="str">
        <f>'ESS Jul 2017'!BE45</f>
        <v>n</v>
      </c>
    </row>
    <row r="69" spans="1:21" ht="14" x14ac:dyDescent="0.15">
      <c r="A69" s="175" t="str">
        <f>'ESS Jul 2017'!K46</f>
        <v>Momentum Energy</v>
      </c>
      <c r="B69" s="15" t="str">
        <f>'ESS Jul 2017'!L46</f>
        <v>SmilePower</v>
      </c>
      <c r="C69" s="176">
        <f>91*'ESS Jul 2017'!M46/100</f>
        <v>120.9208</v>
      </c>
      <c r="D69" s="176">
        <f>IF($C$53*$C$54&gt;='ESS Jul 2017'!P46,('ESS Jul 2017'!P46*'ESS Jul 2017'!N46/100),(($C$53*$C$54)*'ESS Jul 2017'!N46/100))</f>
        <v>165.18</v>
      </c>
      <c r="E69" s="176">
        <v>0</v>
      </c>
      <c r="F69" s="176">
        <f>IF(($C$53*$C$54&lt;'ESS Jul 2017'!P46),(0),($C$53*$C$54-'ESS Jul 2017'!P46)*'ESS Jul 2017'!Q46/100)</f>
        <v>96.33</v>
      </c>
      <c r="G69" s="176">
        <f>($C$53*$C$55)*'ESS Jul 2017'!AH46/100</f>
        <v>173.39400000000001</v>
      </c>
      <c r="H69" s="176">
        <f>($C$53*$C$56)*'ESS Jul 2017'!W46/100</f>
        <v>57.563999999999993</v>
      </c>
      <c r="I69" s="176">
        <f t="shared" si="13"/>
        <v>613.38879999999995</v>
      </c>
      <c r="J69" s="177">
        <f t="shared" si="14"/>
        <v>1969.8719999999998</v>
      </c>
      <c r="K69" s="178">
        <f t="shared" si="15"/>
        <v>2453.5551999999998</v>
      </c>
      <c r="L69" s="179">
        <f>'ESS Jul 2017'!AT46</f>
        <v>0</v>
      </c>
      <c r="M69" s="179">
        <f>'ESS Jul 2017'!AU46</f>
        <v>0</v>
      </c>
      <c r="N69" s="179">
        <f>'ESS Jul 2017'!AV46</f>
        <v>0</v>
      </c>
      <c r="O69" s="179">
        <f>'ESS Jul 2017'!AW46</f>
        <v>0</v>
      </c>
      <c r="P69" s="180">
        <f t="shared" si="16"/>
        <v>2453.5551999999998</v>
      </c>
      <c r="Q69" s="180">
        <f>(P69-(P69*N69/100))</f>
        <v>2453.5551999999998</v>
      </c>
      <c r="R69" s="381">
        <f t="shared" si="17"/>
        <v>2698.9107199999999</v>
      </c>
      <c r="S69" s="381">
        <f t="shared" si="17"/>
        <v>2698.9107199999999</v>
      </c>
      <c r="T69" s="194">
        <f>'ESS Jul 2017'!BD46</f>
        <v>12</v>
      </c>
      <c r="U69" s="195" t="str">
        <f>'ESS Jul 2017'!BE46</f>
        <v>y</v>
      </c>
    </row>
    <row r="70" spans="1:21" ht="14" x14ac:dyDescent="0.15">
      <c r="A70" s="175" t="str">
        <f>'ESS Jul 2017'!K47</f>
        <v>Origin Energy</v>
      </c>
      <c r="B70" s="15" t="str">
        <f>'ESS Jul 2017'!L47</f>
        <v>Saver</v>
      </c>
      <c r="C70" s="176">
        <f>91*'ESS Jul 2017'!M47/100</f>
        <v>128.31909999999999</v>
      </c>
      <c r="D70" s="176">
        <f>($C$53*$C$54)*'ESS Jul 2017'!N47/100</f>
        <v>315.72000000000003</v>
      </c>
      <c r="E70" s="176">
        <v>0</v>
      </c>
      <c r="F70" s="176">
        <v>0</v>
      </c>
      <c r="G70" s="176">
        <f>($C$53*$C$55)*'ESS Jul 2017'!AH47/100</f>
        <v>182.35800000000003</v>
      </c>
      <c r="H70" s="176">
        <f>($C$53*$C$56)*'ESS Jul 2017'!W47/100</f>
        <v>69.839999999999989</v>
      </c>
      <c r="I70" s="176">
        <f t="shared" si="13"/>
        <v>696.23710000000005</v>
      </c>
      <c r="J70" s="177">
        <f t="shared" si="14"/>
        <v>2271.6720000000005</v>
      </c>
      <c r="K70" s="178">
        <f t="shared" si="15"/>
        <v>2784.9484000000002</v>
      </c>
      <c r="L70" s="179">
        <f>'ESS Jul 2017'!AT47</f>
        <v>0</v>
      </c>
      <c r="M70" s="179">
        <f>'ESS Jul 2017'!AU47</f>
        <v>0</v>
      </c>
      <c r="N70" s="179">
        <f>'ESS Jul 2017'!AV47</f>
        <v>0</v>
      </c>
      <c r="O70" s="179">
        <f>'ESS Jul 2017'!AW47</f>
        <v>13</v>
      </c>
      <c r="P70" s="180">
        <f t="shared" si="16"/>
        <v>2784.9484000000002</v>
      </c>
      <c r="Q70" s="180">
        <f>(P70-(J70*O70/100))</f>
        <v>2489.6310400000002</v>
      </c>
      <c r="R70" s="381">
        <f t="shared" si="17"/>
        <v>3063.4432400000005</v>
      </c>
      <c r="S70" s="381">
        <f t="shared" si="17"/>
        <v>2738.5941440000006</v>
      </c>
      <c r="T70" s="194">
        <f>'ESS Jul 2017'!BD47</f>
        <v>0</v>
      </c>
      <c r="U70" s="195" t="str">
        <f>'ESS Jul 2017'!BE47</f>
        <v>n</v>
      </c>
    </row>
    <row r="71" spans="1:21" ht="14" x14ac:dyDescent="0.15">
      <c r="A71" s="175" t="str">
        <f>'ESS Jul 2017'!K48</f>
        <v>Powerdirect</v>
      </c>
      <c r="B71" s="15" t="str">
        <f>'ESS Jul 2017'!L48</f>
        <v>Market offer</v>
      </c>
      <c r="C71" s="176">
        <f>91*'ESS Jul 2017'!M48/100</f>
        <v>129.22</v>
      </c>
      <c r="D71" s="176">
        <f>($C$53*$C$54)*'ESS Jul 2017'!N48/100</f>
        <v>324</v>
      </c>
      <c r="E71" s="176">
        <v>0</v>
      </c>
      <c r="F71" s="176">
        <v>0</v>
      </c>
      <c r="G71" s="176">
        <f>($C$53*$C$55)*'ESS Jul 2017'!AH48/100</f>
        <v>189</v>
      </c>
      <c r="H71" s="176">
        <f>($C$53*$C$56)*'ESS Jul 2017'!W48/100</f>
        <v>68.400000000000006</v>
      </c>
      <c r="I71" s="176">
        <f t="shared" si="13"/>
        <v>710.62</v>
      </c>
      <c r="J71" s="177">
        <f t="shared" si="14"/>
        <v>2325.6</v>
      </c>
      <c r="K71" s="178">
        <f t="shared" si="15"/>
        <v>2842.48</v>
      </c>
      <c r="L71" s="179">
        <f>'ESS Jul 2017'!AT48</f>
        <v>0</v>
      </c>
      <c r="M71" s="179">
        <f>'ESS Jul 2017'!AU48</f>
        <v>0</v>
      </c>
      <c r="N71" s="179">
        <f>'ESS Jul 2017'!AV48</f>
        <v>0</v>
      </c>
      <c r="O71" s="179">
        <f>'ESS Jul 2017'!AW48</f>
        <v>22</v>
      </c>
      <c r="P71" s="180">
        <f t="shared" si="16"/>
        <v>2842.48</v>
      </c>
      <c r="Q71" s="180">
        <f>(P71-(J71*O71/100))</f>
        <v>2330.848</v>
      </c>
      <c r="R71" s="381">
        <f t="shared" si="17"/>
        <v>3126.7280000000001</v>
      </c>
      <c r="S71" s="381">
        <f t="shared" si="17"/>
        <v>2563.9328</v>
      </c>
      <c r="T71" s="194">
        <f>'ESS Jul 2017'!BD48</f>
        <v>0</v>
      </c>
      <c r="U71" s="195" t="str">
        <f>'ESS Jul 2017'!BE48</f>
        <v>n</v>
      </c>
    </row>
    <row r="72" spans="1:21" ht="14" x14ac:dyDescent="0.15">
      <c r="A72" s="175" t="str">
        <f>'ESS Jul 2017'!K49</f>
        <v>Powershop</v>
      </c>
      <c r="B72" s="15" t="str">
        <f>'ESS Jul 2017'!L49</f>
        <v>Standard Saver</v>
      </c>
      <c r="C72" s="176">
        <f>91*'ESS Jul 2017'!M49/100</f>
        <v>143.55250000000001</v>
      </c>
      <c r="D72" s="176">
        <f>($C$53*$C$54)*'ESS Jul 2017'!N49/100</f>
        <v>291.14999999999998</v>
      </c>
      <c r="E72" s="176">
        <v>0</v>
      </c>
      <c r="F72" s="176">
        <v>0</v>
      </c>
      <c r="G72" s="176">
        <f>($C$53*$C$55)*'ESS Jul 2017'!AH49/100</f>
        <v>167.45400000000001</v>
      </c>
      <c r="H72" s="176">
        <f>($C$53*$C$56)*'ESS Jul 2017'!W49/100</f>
        <v>83.34</v>
      </c>
      <c r="I72" s="176">
        <f t="shared" si="13"/>
        <v>685.49650000000008</v>
      </c>
      <c r="J72" s="177">
        <f t="shared" si="14"/>
        <v>2167.7760000000003</v>
      </c>
      <c r="K72" s="178">
        <f t="shared" si="15"/>
        <v>2741.9860000000003</v>
      </c>
      <c r="L72" s="179">
        <f>'ESS Jul 2017'!AT49</f>
        <v>4</v>
      </c>
      <c r="M72" s="179">
        <f>'ESS Jul 2017'!AU49</f>
        <v>0</v>
      </c>
      <c r="N72" s="179">
        <f>'ESS Jul 2017'!AV49</f>
        <v>14</v>
      </c>
      <c r="O72" s="179">
        <f>'ESS Jul 2017'!AW49</f>
        <v>0</v>
      </c>
      <c r="P72" s="180">
        <f>K72-(K72*L72/100)</f>
        <v>2632.3065600000004</v>
      </c>
      <c r="Q72" s="180">
        <f>(P72-(P72*N72/100))</f>
        <v>2263.7836416000005</v>
      </c>
      <c r="R72" s="381">
        <f t="shared" si="17"/>
        <v>2895.5372160000006</v>
      </c>
      <c r="S72" s="381">
        <f t="shared" si="17"/>
        <v>2490.1620057600007</v>
      </c>
      <c r="T72" s="194">
        <f>'ESS Jul 2017'!BD49</f>
        <v>0</v>
      </c>
      <c r="U72" s="195" t="str">
        <f>'ESS Jul 2017'!BE49</f>
        <v>n</v>
      </c>
    </row>
    <row r="73" spans="1:21" ht="14" x14ac:dyDescent="0.15">
      <c r="A73" s="175" t="str">
        <f>'ESS Jul 2017'!K50</f>
        <v>Red Energy</v>
      </c>
      <c r="B73" s="15" t="str">
        <f>'ESS Jul 2017'!L50</f>
        <v>Living Energy Saver</v>
      </c>
      <c r="C73" s="176">
        <f>91*'ESS Jul 2017'!M50/100</f>
        <v>127.4</v>
      </c>
      <c r="D73" s="176">
        <f>($C$53*$C$54)*'ESS Jul 2017'!N50/100</f>
        <v>279</v>
      </c>
      <c r="E73" s="176">
        <v>0</v>
      </c>
      <c r="F73" s="176">
        <v>0</v>
      </c>
      <c r="G73" s="176">
        <f>($C$53*$C$55)*'ESS Jul 2017'!AH50/100</f>
        <v>164.53799999999998</v>
      </c>
      <c r="H73" s="176">
        <f>($C$53*$C$56)*'ESS Jul 2017'!W50/100</f>
        <v>61.2</v>
      </c>
      <c r="I73" s="176">
        <f t="shared" si="13"/>
        <v>632.13800000000003</v>
      </c>
      <c r="J73" s="177">
        <f t="shared" si="14"/>
        <v>2018.9520000000002</v>
      </c>
      <c r="K73" s="178">
        <f t="shared" si="15"/>
        <v>2528.5520000000001</v>
      </c>
      <c r="L73" s="179">
        <f>'ESS Jul 2017'!AT50</f>
        <v>0</v>
      </c>
      <c r="M73" s="179">
        <f>'ESS Jul 2017'!AU50</f>
        <v>0</v>
      </c>
      <c r="N73" s="179">
        <f>'ESS Jul 2017'!AV50</f>
        <v>10</v>
      </c>
      <c r="O73" s="179">
        <f>'ESS Jul 2017'!AW50</f>
        <v>0</v>
      </c>
      <c r="P73" s="180">
        <f t="shared" ref="P73:P75" si="18">K73</f>
        <v>2528.5520000000001</v>
      </c>
      <c r="Q73" s="180">
        <f>(P73-(P73*N73/100))</f>
        <v>2275.6968000000002</v>
      </c>
      <c r="R73" s="381">
        <f t="shared" si="17"/>
        <v>2781.4072000000006</v>
      </c>
      <c r="S73" s="381">
        <f t="shared" si="17"/>
        <v>2503.2664800000002</v>
      </c>
      <c r="T73" s="194">
        <f>'ESS Jul 2017'!BD50</f>
        <v>0</v>
      </c>
      <c r="U73" s="195" t="str">
        <f>'ESS Jul 2017'!BE50</f>
        <v>n</v>
      </c>
    </row>
    <row r="74" spans="1:21" ht="14" x14ac:dyDescent="0.15">
      <c r="A74" s="175" t="str">
        <f>'ESS Jul 2017'!K51</f>
        <v>Simply Energy</v>
      </c>
      <c r="B74" s="15" t="str">
        <f>'ESS Jul 2017'!L51</f>
        <v>Plus</v>
      </c>
      <c r="C74" s="176">
        <f>91*'ESS Jul 2017'!M51/100</f>
        <v>104.9776</v>
      </c>
      <c r="D74" s="176">
        <f>($C$53*$C$54)*'ESS Jul 2017'!N51/100</f>
        <v>277.56</v>
      </c>
      <c r="E74" s="176">
        <v>0</v>
      </c>
      <c r="F74" s="176">
        <v>0</v>
      </c>
      <c r="G74" s="176">
        <f>($C$53*$C$55)*'ESS Jul 2017'!AH51/100</f>
        <v>156.43799999999999</v>
      </c>
      <c r="H74" s="176">
        <f>($C$53*$C$56)*'ESS Jul 2017'!W51/100</f>
        <v>59.436000000000007</v>
      </c>
      <c r="I74" s="176">
        <f t="shared" si="13"/>
        <v>598.41160000000002</v>
      </c>
      <c r="J74" s="177">
        <f t="shared" si="14"/>
        <v>1973.7360000000001</v>
      </c>
      <c r="K74" s="178">
        <f t="shared" si="15"/>
        <v>2393.6464000000001</v>
      </c>
      <c r="L74" s="179">
        <f>'ESS Jul 2017'!AT51</f>
        <v>0</v>
      </c>
      <c r="M74" s="179">
        <f>'ESS Jul 2017'!AU51</f>
        <v>0</v>
      </c>
      <c r="N74" s="179">
        <f>'ESS Jul 2017'!AV51</f>
        <v>0</v>
      </c>
      <c r="O74" s="179">
        <f>'ESS Jul 2017'!AW51</f>
        <v>15</v>
      </c>
      <c r="P74" s="180">
        <f t="shared" si="18"/>
        <v>2393.6464000000001</v>
      </c>
      <c r="Q74" s="180">
        <f>(P74-(J74*O74/100))</f>
        <v>2097.5860000000002</v>
      </c>
      <c r="R74" s="381">
        <f t="shared" si="17"/>
        <v>2633.0110400000003</v>
      </c>
      <c r="S74" s="381">
        <f t="shared" si="17"/>
        <v>2307.3446000000004</v>
      </c>
      <c r="T74" s="194">
        <f>'ESS Jul 2017'!BD51</f>
        <v>24</v>
      </c>
      <c r="U74" s="195" t="str">
        <f>'ESS Jul 2017'!BE51</f>
        <v>y</v>
      </c>
    </row>
    <row r="75" spans="1:21" ht="15" thickBot="1" x14ac:dyDescent="0.2">
      <c r="A75" s="184" t="str">
        <f>'ESS Jul 2017'!K52</f>
        <v>Sanctuary Energy</v>
      </c>
      <c r="B75" s="185" t="str">
        <f>'ESS Jul 2017'!L52</f>
        <v>Negotiated offer</v>
      </c>
      <c r="C75" s="186">
        <f>91*'ESS Jul 2017'!M52/100</f>
        <v>130.592735</v>
      </c>
      <c r="D75" s="186">
        <f>($C$53*$C$54)*'ESS Jul 2017'!N52/100</f>
        <v>359.04150000000004</v>
      </c>
      <c r="E75" s="186">
        <v>0</v>
      </c>
      <c r="F75" s="186">
        <v>0</v>
      </c>
      <c r="G75" s="186">
        <f>($C$53*$C$55)*'ESS Jul 2017'!AH52/100</f>
        <v>215.42490000000001</v>
      </c>
      <c r="H75" s="186">
        <f>($C$53*$C$56)*'ESS Jul 2017'!W52/100</f>
        <v>71.497799999999998</v>
      </c>
      <c r="I75" s="186">
        <f t="shared" si="13"/>
        <v>776.55693500000007</v>
      </c>
      <c r="J75" s="187">
        <f t="shared" si="14"/>
        <v>2583.8568000000005</v>
      </c>
      <c r="K75" s="188">
        <f t="shared" si="15"/>
        <v>3106.2277400000003</v>
      </c>
      <c r="L75" s="189">
        <f>'ESS Jul 2017'!AT52</f>
        <v>0</v>
      </c>
      <c r="M75" s="189">
        <f>'ESS Jul 2017'!AU52</f>
        <v>0</v>
      </c>
      <c r="N75" s="189">
        <f>'ESS Jul 2017'!AV52</f>
        <v>0</v>
      </c>
      <c r="O75" s="189">
        <f>'ESS Jul 2017'!AW52</f>
        <v>0</v>
      </c>
      <c r="P75" s="190">
        <f t="shared" si="18"/>
        <v>3106.2277400000003</v>
      </c>
      <c r="Q75" s="190">
        <f>(P75-(J75*O75/100))</f>
        <v>3106.2277400000003</v>
      </c>
      <c r="R75" s="382">
        <f t="shared" ref="R75" si="19">K75*1.1</f>
        <v>3416.8505140000007</v>
      </c>
      <c r="S75" s="382">
        <f t="shared" si="17"/>
        <v>3416.8505140000007</v>
      </c>
      <c r="T75" s="196">
        <f>'ESS Jul 2017'!BD52</f>
        <v>36</v>
      </c>
      <c r="U75" s="197" t="str">
        <f>'ESS Jul 2017'!BE52</f>
        <v>n</v>
      </c>
    </row>
    <row r="76" spans="1:21" x14ac:dyDescent="0.15">
      <c r="A76" s="226"/>
      <c r="B76" s="226"/>
      <c r="C76" s="226"/>
      <c r="D76" s="226"/>
      <c r="E76" s="226"/>
      <c r="F76" s="226"/>
      <c r="G76" s="226"/>
      <c r="H76" s="226"/>
      <c r="I76" s="226"/>
      <c r="J76" s="226"/>
      <c r="K76" s="226"/>
      <c r="L76" s="226"/>
      <c r="M76" s="226"/>
      <c r="N76" s="226"/>
      <c r="O76" s="226"/>
      <c r="P76" s="226"/>
      <c r="Q76" s="226"/>
      <c r="R76" s="226"/>
      <c r="S76" s="226"/>
      <c r="T76" s="226"/>
      <c r="U76" s="226"/>
    </row>
    <row r="77" spans="1:21" x14ac:dyDescent="0.15">
      <c r="A77" s="226"/>
      <c r="B77" s="226"/>
      <c r="C77" s="226"/>
      <c r="D77" s="226"/>
      <c r="E77" s="226"/>
      <c r="F77" s="226"/>
      <c r="G77" s="226"/>
      <c r="H77" s="226"/>
      <c r="I77" s="226"/>
      <c r="J77" s="226"/>
      <c r="K77" s="226"/>
      <c r="L77" s="226"/>
      <c r="M77" s="226"/>
      <c r="N77" s="226"/>
      <c r="O77" s="226"/>
      <c r="P77" s="226"/>
      <c r="Q77" s="226"/>
      <c r="R77" s="226"/>
      <c r="S77" s="226"/>
      <c r="T77" s="226"/>
      <c r="U77" s="226"/>
    </row>
    <row r="78" spans="1:21" x14ac:dyDescent="0.15">
      <c r="A78" s="226"/>
      <c r="B78" s="226"/>
      <c r="C78" s="226"/>
      <c r="D78" s="226"/>
      <c r="E78" s="226"/>
      <c r="F78" s="226"/>
      <c r="G78" s="226"/>
      <c r="H78" s="226"/>
      <c r="I78" s="226"/>
      <c r="J78" s="226"/>
      <c r="K78" s="226"/>
      <c r="L78" s="226"/>
      <c r="M78" s="226"/>
      <c r="N78" s="226"/>
      <c r="O78" s="226"/>
      <c r="P78" s="226"/>
      <c r="Q78" s="226"/>
      <c r="R78" s="226"/>
      <c r="S78" s="226"/>
      <c r="T78" s="226"/>
      <c r="U78" s="226"/>
    </row>
    <row r="79" spans="1:21" x14ac:dyDescent="0.15">
      <c r="A79" s="226"/>
      <c r="B79" s="226"/>
      <c r="C79" s="226"/>
      <c r="D79" s="226"/>
      <c r="E79" s="226"/>
      <c r="F79" s="226"/>
      <c r="G79" s="226"/>
      <c r="H79" s="226"/>
      <c r="I79" s="226"/>
      <c r="J79" s="226"/>
      <c r="K79" s="226"/>
      <c r="L79" s="226"/>
      <c r="M79" s="226"/>
      <c r="N79" s="226"/>
      <c r="O79" s="226"/>
      <c r="P79" s="226"/>
      <c r="Q79" s="226"/>
      <c r="R79" s="226"/>
      <c r="S79" s="226"/>
      <c r="T79" s="226"/>
      <c r="U79" s="226"/>
    </row>
    <row r="80" spans="1:21" x14ac:dyDescent="0.15">
      <c r="A80" s="226"/>
      <c r="B80" s="226"/>
      <c r="C80" s="226"/>
      <c r="D80" s="226"/>
      <c r="E80" s="226"/>
      <c r="F80" s="226"/>
      <c r="G80" s="226"/>
      <c r="H80" s="226"/>
      <c r="I80" s="226"/>
      <c r="J80" s="226"/>
      <c r="K80" s="226"/>
      <c r="L80" s="226"/>
      <c r="M80" s="226"/>
      <c r="N80" s="226"/>
      <c r="O80" s="226"/>
      <c r="P80" s="226"/>
      <c r="Q80" s="226"/>
      <c r="R80" s="226"/>
      <c r="S80" s="226"/>
      <c r="T80" s="226"/>
      <c r="U80" s="226"/>
    </row>
    <row r="81" s="226" customFormat="1" x14ac:dyDescent="0.15"/>
    <row r="82" s="226" customFormat="1" x14ac:dyDescent="0.15"/>
    <row r="83" s="226" customFormat="1" x14ac:dyDescent="0.15"/>
    <row r="84" s="226" customFormat="1" x14ac:dyDescent="0.15"/>
    <row r="85" s="226" customFormat="1" x14ac:dyDescent="0.15"/>
    <row r="86" s="226" customFormat="1" x14ac:dyDescent="0.15"/>
    <row r="87" s="226" customFormat="1" x14ac:dyDescent="0.15"/>
    <row r="88" s="226" customFormat="1" x14ac:dyDescent="0.15"/>
    <row r="89" s="226" customFormat="1" x14ac:dyDescent="0.15"/>
    <row r="90" s="226" customFormat="1" x14ac:dyDescent="0.15"/>
    <row r="91" s="226" customFormat="1" x14ac:dyDescent="0.15"/>
    <row r="92" s="226" customFormat="1" x14ac:dyDescent="0.15"/>
    <row r="93" s="226" customFormat="1" x14ac:dyDescent="0.15"/>
    <row r="94" s="226" customFormat="1" x14ac:dyDescent="0.15"/>
    <row r="95" s="226" customFormat="1" x14ac:dyDescent="0.15"/>
    <row r="96" s="226" customFormat="1" x14ac:dyDescent="0.15"/>
    <row r="97" s="226" customFormat="1" x14ac:dyDescent="0.15"/>
    <row r="98" s="226" customFormat="1" x14ac:dyDescent="0.15"/>
    <row r="99" s="226" customFormat="1" x14ac:dyDescent="0.15"/>
    <row r="100" s="226" customFormat="1" x14ac:dyDescent="0.15"/>
    <row r="101" s="226" customFormat="1" x14ac:dyDescent="0.15"/>
    <row r="102" s="226" customFormat="1" x14ac:dyDescent="0.15"/>
    <row r="103" s="226" customFormat="1" x14ac:dyDescent="0.15"/>
    <row r="104" s="226" customFormat="1" x14ac:dyDescent="0.15"/>
    <row r="105" s="226" customFormat="1" x14ac:dyDescent="0.15"/>
    <row r="106" s="226" customFormat="1" x14ac:dyDescent="0.15"/>
    <row r="107" s="226" customFormat="1" x14ac:dyDescent="0.15"/>
    <row r="108" s="226" customFormat="1" x14ac:dyDescent="0.15"/>
    <row r="109" s="226" customFormat="1" x14ac:dyDescent="0.15"/>
    <row r="110" s="226" customFormat="1" x14ac:dyDescent="0.15"/>
    <row r="111" s="226" customFormat="1" x14ac:dyDescent="0.15"/>
    <row r="112" s="226" customFormat="1" x14ac:dyDescent="0.15"/>
    <row r="113" s="226" customFormat="1" x14ac:dyDescent="0.15"/>
    <row r="114" s="226" customFormat="1" x14ac:dyDescent="0.15"/>
    <row r="115" s="226" customFormat="1" x14ac:dyDescent="0.15"/>
    <row r="116" s="226" customFormat="1" x14ac:dyDescent="0.15"/>
    <row r="117" s="226" customFormat="1" x14ac:dyDescent="0.15"/>
    <row r="118" s="226" customFormat="1" x14ac:dyDescent="0.15"/>
    <row r="119" s="226" customFormat="1" x14ac:dyDescent="0.15"/>
    <row r="120" s="226" customFormat="1" x14ac:dyDescent="0.15"/>
    <row r="121" s="226" customFormat="1" x14ac:dyDescent="0.15"/>
    <row r="122" s="226" customFormat="1" x14ac:dyDescent="0.15"/>
    <row r="123" s="226" customFormat="1" x14ac:dyDescent="0.15"/>
    <row r="124" s="226" customFormat="1" x14ac:dyDescent="0.15"/>
    <row r="125" s="226" customFormat="1" x14ac:dyDescent="0.15"/>
    <row r="126" s="226" customFormat="1" x14ac:dyDescent="0.15"/>
    <row r="127" s="226" customFormat="1" x14ac:dyDescent="0.15"/>
    <row r="128" s="226" customFormat="1" x14ac:dyDescent="0.15"/>
    <row r="129" s="226" customFormat="1" x14ac:dyDescent="0.15"/>
    <row r="130" s="226" customFormat="1" x14ac:dyDescent="0.15"/>
    <row r="131" s="226" customFormat="1" x14ac:dyDescent="0.15"/>
    <row r="132" s="226" customFormat="1" x14ac:dyDescent="0.15"/>
    <row r="133" s="226" customFormat="1" x14ac:dyDescent="0.15"/>
    <row r="134" s="226" customFormat="1" x14ac:dyDescent="0.15"/>
    <row r="135" s="226" customFormat="1" x14ac:dyDescent="0.15"/>
    <row r="136" s="226" customFormat="1" x14ac:dyDescent="0.15"/>
    <row r="137" s="226" customFormat="1" x14ac:dyDescent="0.15"/>
    <row r="138" s="226" customFormat="1" x14ac:dyDescent="0.15"/>
    <row r="139" s="226" customFormat="1" x14ac:dyDescent="0.15"/>
    <row r="140" s="226" customFormat="1" x14ac:dyDescent="0.15"/>
    <row r="141" s="226" customFormat="1" x14ac:dyDescent="0.15"/>
    <row r="142" s="226" customFormat="1" x14ac:dyDescent="0.15"/>
    <row r="143" s="226" customFormat="1" x14ac:dyDescent="0.15"/>
    <row r="144" s="226" customFormat="1" x14ac:dyDescent="0.15"/>
    <row r="145" s="226" customFormat="1" x14ac:dyDescent="0.15"/>
    <row r="146" s="226" customFormat="1" x14ac:dyDescent="0.15"/>
    <row r="147" s="226" customFormat="1" x14ac:dyDescent="0.15"/>
    <row r="148" s="226" customFormat="1" x14ac:dyDescent="0.15"/>
    <row r="149" s="226" customFormat="1" x14ac:dyDescent="0.15"/>
    <row r="150" s="226" customFormat="1" x14ac:dyDescent="0.15"/>
    <row r="151" s="226" customFormat="1" x14ac:dyDescent="0.15"/>
    <row r="152" s="226" customFormat="1" x14ac:dyDescent="0.15"/>
    <row r="153" s="226" customFormat="1" x14ac:dyDescent="0.15"/>
    <row r="154" s="226" customFormat="1" x14ac:dyDescent="0.15"/>
    <row r="155" s="226" customFormat="1" x14ac:dyDescent="0.15"/>
    <row r="156" s="226" customFormat="1" x14ac:dyDescent="0.15"/>
    <row r="157" s="226" customFormat="1" x14ac:dyDescent="0.15"/>
    <row r="158" s="226" customFormat="1" x14ac:dyDescent="0.15"/>
    <row r="159" s="226" customFormat="1" x14ac:dyDescent="0.15"/>
    <row r="160" s="226" customFormat="1" x14ac:dyDescent="0.15"/>
    <row r="161" s="226" customFormat="1" x14ac:dyDescent="0.15"/>
    <row r="162" s="226" customFormat="1" x14ac:dyDescent="0.15"/>
    <row r="163" s="226" customFormat="1" x14ac:dyDescent="0.15"/>
    <row r="164" s="226" customFormat="1" x14ac:dyDescent="0.15"/>
    <row r="165" s="226" customFormat="1" x14ac:dyDescent="0.15"/>
    <row r="166" s="226" customFormat="1" x14ac:dyDescent="0.15"/>
    <row r="167" s="226" customFormat="1" x14ac:dyDescent="0.15"/>
    <row r="168" s="226" customFormat="1" x14ac:dyDescent="0.15"/>
    <row r="169" s="226" customFormat="1" x14ac:dyDescent="0.15"/>
    <row r="170" s="226" customFormat="1" x14ac:dyDescent="0.15"/>
    <row r="171" s="226" customFormat="1" x14ac:dyDescent="0.15"/>
    <row r="172" s="226" customFormat="1" x14ac:dyDescent="0.15"/>
    <row r="173" s="226" customFormat="1" x14ac:dyDescent="0.15"/>
    <row r="174" s="226" customFormat="1" x14ac:dyDescent="0.15"/>
    <row r="175" s="226" customFormat="1" x14ac:dyDescent="0.15"/>
    <row r="176" s="226" customFormat="1" x14ac:dyDescent="0.15"/>
    <row r="177" s="226" customFormat="1" x14ac:dyDescent="0.15"/>
    <row r="178" s="226" customFormat="1" x14ac:dyDescent="0.15"/>
    <row r="179" s="226" customFormat="1" x14ac:dyDescent="0.15"/>
    <row r="180" s="226" customFormat="1" x14ac:dyDescent="0.15"/>
    <row r="181" s="226" customFormat="1" x14ac:dyDescent="0.15"/>
    <row r="182" s="226" customFormat="1" x14ac:dyDescent="0.15"/>
    <row r="183" s="226" customFormat="1" x14ac:dyDescent="0.15"/>
    <row r="184" s="226" customFormat="1" x14ac:dyDescent="0.15"/>
    <row r="185" s="226" customFormat="1" x14ac:dyDescent="0.15"/>
    <row r="186" s="226" customFormat="1" x14ac:dyDescent="0.15"/>
    <row r="187" s="226" customFormat="1" x14ac:dyDescent="0.15"/>
    <row r="188" s="226" customFormat="1" x14ac:dyDescent="0.15"/>
    <row r="189" s="226" customFormat="1" x14ac:dyDescent="0.15"/>
    <row r="190" s="226" customFormat="1" x14ac:dyDescent="0.15"/>
    <row r="191" s="226" customFormat="1" x14ac:dyDescent="0.15"/>
    <row r="192" s="226" customFormat="1" x14ac:dyDescent="0.15"/>
    <row r="193" s="226" customFormat="1" x14ac:dyDescent="0.15"/>
    <row r="194" s="226" customFormat="1" x14ac:dyDescent="0.15"/>
    <row r="195" s="226" customFormat="1" x14ac:dyDescent="0.15"/>
    <row r="196" s="226" customFormat="1" x14ac:dyDescent="0.15"/>
    <row r="197" s="226" customFormat="1" x14ac:dyDescent="0.15"/>
    <row r="198" s="226" customFormat="1" x14ac:dyDescent="0.15"/>
    <row r="199" s="226" customFormat="1" x14ac:dyDescent="0.15"/>
    <row r="200" s="226" customFormat="1" x14ac:dyDescent="0.15"/>
    <row r="201" s="226" customFormat="1" x14ac:dyDescent="0.15"/>
    <row r="202" s="226" customFormat="1" x14ac:dyDescent="0.15"/>
    <row r="203" s="226" customFormat="1" x14ac:dyDescent="0.15"/>
    <row r="204" s="226" customFormat="1" x14ac:dyDescent="0.15"/>
    <row r="205" s="226" customFormat="1" x14ac:dyDescent="0.15"/>
    <row r="206" s="226" customFormat="1" x14ac:dyDescent="0.15"/>
    <row r="207" s="226" customFormat="1" x14ac:dyDescent="0.15"/>
    <row r="208" s="226" customFormat="1" x14ac:dyDescent="0.15"/>
    <row r="209" s="226" customFormat="1" x14ac:dyDescent="0.15"/>
    <row r="210" s="226" customFormat="1" x14ac:dyDescent="0.15"/>
    <row r="211" s="226" customFormat="1" x14ac:dyDescent="0.15"/>
    <row r="212" s="226" customFormat="1" x14ac:dyDescent="0.15"/>
    <row r="213" s="226" customFormat="1" x14ac:dyDescent="0.15"/>
    <row r="214" s="226" customFormat="1" x14ac:dyDescent="0.15"/>
    <row r="215" s="226" customFormat="1" x14ac:dyDescent="0.15"/>
    <row r="216" s="226" customFormat="1" x14ac:dyDescent="0.15"/>
    <row r="217" s="226" customFormat="1" x14ac:dyDescent="0.15"/>
    <row r="218" s="226" customFormat="1" x14ac:dyDescent="0.15"/>
    <row r="219" s="226" customFormat="1" x14ac:dyDescent="0.15"/>
    <row r="220" s="226" customFormat="1" x14ac:dyDescent="0.15"/>
    <row r="221" s="226" customFormat="1" x14ac:dyDescent="0.15"/>
    <row r="222" s="226" customFormat="1" x14ac:dyDescent="0.15"/>
    <row r="223" s="226" customFormat="1" x14ac:dyDescent="0.15"/>
    <row r="224" s="226" customFormat="1" x14ac:dyDescent="0.15"/>
    <row r="225" s="226" customFormat="1" x14ac:dyDescent="0.15"/>
    <row r="226" s="226" customFormat="1" x14ac:dyDescent="0.15"/>
    <row r="227" s="226" customFormat="1" x14ac:dyDescent="0.15"/>
    <row r="228" s="226" customFormat="1" x14ac:dyDescent="0.15"/>
    <row r="229" s="226" customFormat="1" x14ac:dyDescent="0.15"/>
    <row r="230" s="226" customFormat="1" x14ac:dyDescent="0.15"/>
    <row r="231" s="226" customFormat="1" x14ac:dyDescent="0.15"/>
    <row r="232" s="226" customFormat="1" x14ac:dyDescent="0.15"/>
    <row r="233" s="226" customFormat="1" x14ac:dyDescent="0.15"/>
    <row r="234" s="226" customFormat="1" x14ac:dyDescent="0.15"/>
    <row r="235" s="226" customFormat="1" x14ac:dyDescent="0.15"/>
    <row r="236" s="226" customFormat="1" x14ac:dyDescent="0.15"/>
    <row r="237" s="226" customFormat="1" x14ac:dyDescent="0.15"/>
    <row r="238" s="226" customFormat="1" x14ac:dyDescent="0.15"/>
    <row r="239" s="226" customFormat="1" x14ac:dyDescent="0.15"/>
    <row r="240" s="226" customFormat="1" x14ac:dyDescent="0.15"/>
    <row r="241" s="226" customFormat="1" x14ac:dyDescent="0.15"/>
    <row r="242" s="226" customFormat="1" x14ac:dyDescent="0.15"/>
    <row r="243" s="226" customFormat="1" x14ac:dyDescent="0.15"/>
    <row r="244" s="226" customFormat="1" x14ac:dyDescent="0.15"/>
    <row r="245" s="226" customFormat="1" x14ac:dyDescent="0.15"/>
    <row r="246" s="226" customFormat="1" x14ac:dyDescent="0.15"/>
    <row r="247" s="226" customFormat="1" x14ac:dyDescent="0.15"/>
    <row r="248" s="226" customFormat="1" x14ac:dyDescent="0.15"/>
    <row r="249" s="226" customFormat="1" x14ac:dyDescent="0.15"/>
    <row r="250" s="226" customFormat="1" x14ac:dyDescent="0.15"/>
    <row r="251" s="226" customFormat="1" x14ac:dyDescent="0.15"/>
  </sheetData>
  <sheetProtection algorithmName="SHA-512" hashValue="BhnlykzxbrWPy58Gvr8M43JBUQJ7Is/c4IL2bAX9VHQyGVV+lJa6puq4uA+yZuxcK7iGdIpGZ762xraepGi72g==" saltValue="KTSu98LX+vBr0ajTdEoOIw==" spinCount="100000" sheet="1" objects="1" scenarios="1"/>
  <phoneticPr fontId="12" type="noConversion"/>
  <pageMargins left="0.75" right="0.75" top="1" bottom="1" header="0.5" footer="0.5"/>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2"/>
  <dimension ref="A1:DN218"/>
  <sheetViews>
    <sheetView topLeftCell="A3" workbookViewId="0">
      <selection activeCell="K38" sqref="K38"/>
    </sheetView>
  </sheetViews>
  <sheetFormatPr baseColWidth="10" defaultRowHeight="14" x14ac:dyDescent="0.15"/>
  <cols>
    <col min="1" max="2" width="20.33203125" style="158" customWidth="1"/>
    <col min="3" max="9" width="12.1640625" style="158" customWidth="1"/>
    <col min="10" max="10" width="12.1640625" style="158" hidden="1" customWidth="1"/>
    <col min="11" max="15" width="12.1640625" style="158" customWidth="1"/>
    <col min="16" max="17" width="12.1640625" style="158" hidden="1" customWidth="1"/>
    <col min="18" max="21" width="12.1640625" style="158" customWidth="1"/>
    <col min="22" max="118" width="10.83203125" style="225"/>
    <col min="119" max="16384" width="10.83203125" style="158"/>
  </cols>
  <sheetData>
    <row r="1" spans="1:21" s="225" customFormat="1" x14ac:dyDescent="0.15">
      <c r="A1" s="225" t="s">
        <v>561</v>
      </c>
    </row>
    <row r="2" spans="1:21" s="225" customFormat="1" x14ac:dyDescent="0.15">
      <c r="A2" s="227" t="s">
        <v>511</v>
      </c>
    </row>
    <row r="3" spans="1:21" s="225" customFormat="1" ht="15" thickBot="1" x14ac:dyDescent="0.2">
      <c r="G3" s="228"/>
    </row>
    <row r="4" spans="1:21" x14ac:dyDescent="0.15">
      <c r="A4" s="166" t="s">
        <v>639</v>
      </c>
      <c r="B4" s="167"/>
      <c r="C4" s="167"/>
      <c r="D4" s="167"/>
      <c r="E4" s="167"/>
      <c r="F4" s="167"/>
      <c r="G4" s="167"/>
      <c r="H4" s="167"/>
      <c r="I4" s="167"/>
      <c r="J4" s="167"/>
      <c r="K4" s="167"/>
      <c r="L4" s="167"/>
      <c r="M4" s="167"/>
      <c r="N4" s="167"/>
      <c r="O4" s="167"/>
      <c r="P4" s="167"/>
      <c r="Q4" s="167"/>
      <c r="R4" s="167"/>
      <c r="S4" s="167"/>
      <c r="T4" s="167"/>
      <c r="U4" s="173"/>
    </row>
    <row r="5" spans="1:21" x14ac:dyDescent="0.15">
      <c r="A5" s="168" t="s">
        <v>247</v>
      </c>
      <c r="B5" s="78"/>
      <c r="C5" s="164">
        <v>1500</v>
      </c>
      <c r="D5" s="78"/>
      <c r="E5" s="78"/>
      <c r="F5" s="78"/>
      <c r="G5" s="78"/>
      <c r="H5" s="78"/>
      <c r="I5" s="78"/>
      <c r="J5" s="78"/>
      <c r="K5" s="78"/>
      <c r="L5" s="78"/>
      <c r="M5" s="78"/>
      <c r="N5" s="78"/>
      <c r="O5" s="78"/>
      <c r="P5" s="78"/>
      <c r="Q5" s="78"/>
      <c r="R5" s="78"/>
      <c r="S5" s="78"/>
      <c r="T5" s="78"/>
      <c r="U5" s="174"/>
    </row>
    <row r="6" spans="1:21" x14ac:dyDescent="0.15">
      <c r="A6" s="168"/>
      <c r="B6" s="78"/>
      <c r="C6" s="78"/>
      <c r="D6" s="78"/>
      <c r="E6" s="78"/>
      <c r="F6" s="78"/>
      <c r="G6" s="78"/>
      <c r="H6" s="78"/>
      <c r="I6" s="78"/>
      <c r="J6" s="78"/>
      <c r="K6" s="78"/>
      <c r="L6" s="78"/>
      <c r="M6" s="78"/>
      <c r="N6" s="78"/>
      <c r="O6" s="78"/>
      <c r="P6" s="78"/>
      <c r="Q6" s="78"/>
      <c r="R6" s="78"/>
      <c r="S6" s="78"/>
      <c r="T6" s="78"/>
      <c r="U6" s="174"/>
    </row>
    <row r="7" spans="1:21" ht="75" x14ac:dyDescent="0.15">
      <c r="A7" s="363" t="s">
        <v>248</v>
      </c>
      <c r="B7" s="364" t="s">
        <v>249</v>
      </c>
      <c r="C7" s="365" t="s">
        <v>250</v>
      </c>
      <c r="D7" s="365" t="s">
        <v>251</v>
      </c>
      <c r="E7" s="365" t="s">
        <v>597</v>
      </c>
      <c r="F7" s="388" t="s">
        <v>598</v>
      </c>
      <c r="G7" s="365" t="s">
        <v>599</v>
      </c>
      <c r="H7" s="366" t="s">
        <v>398</v>
      </c>
      <c r="I7" s="365" t="s">
        <v>746</v>
      </c>
      <c r="J7" s="366" t="s">
        <v>303</v>
      </c>
      <c r="K7" s="367" t="s">
        <v>600</v>
      </c>
      <c r="L7" s="368" t="s">
        <v>361</v>
      </c>
      <c r="M7" s="368" t="s">
        <v>695</v>
      </c>
      <c r="N7" s="368" t="s">
        <v>275</v>
      </c>
      <c r="O7" s="368" t="s">
        <v>335</v>
      </c>
      <c r="P7" s="369" t="s">
        <v>239</v>
      </c>
      <c r="Q7" s="369" t="s">
        <v>240</v>
      </c>
      <c r="R7" s="369" t="s">
        <v>334</v>
      </c>
      <c r="S7" s="369" t="s">
        <v>428</v>
      </c>
      <c r="T7" s="368" t="s">
        <v>276</v>
      </c>
      <c r="U7" s="370" t="s">
        <v>509</v>
      </c>
    </row>
    <row r="8" spans="1:21" x14ac:dyDescent="0.15">
      <c r="A8" s="163" t="str">
        <f>'AG Jul 2017'!K2</f>
        <v>Energy Locals</v>
      </c>
      <c r="B8" s="158" t="str">
        <f>'AG Jul 2017'!L2</f>
        <v>Market offer</v>
      </c>
      <c r="C8" s="201">
        <f>91*'AG Jul 2017'!M2/100</f>
        <v>81.900000000000006</v>
      </c>
      <c r="D8" s="201">
        <f>$C$5*'AG Jul 2017'!N2/100</f>
        <v>345</v>
      </c>
      <c r="E8" s="201">
        <v>0</v>
      </c>
      <c r="F8" s="201">
        <v>0</v>
      </c>
      <c r="G8" s="201">
        <v>0</v>
      </c>
      <c r="H8" s="201">
        <v>0</v>
      </c>
      <c r="I8" s="201">
        <f>SUM(C8:H8)</f>
        <v>426.9</v>
      </c>
      <c r="J8" s="177">
        <f>(I8-C8)*4</f>
        <v>1380</v>
      </c>
      <c r="K8" s="181">
        <f>I8*4</f>
        <v>1707.6</v>
      </c>
      <c r="L8" s="158">
        <f>'AG Jul 2017'!AW2</f>
        <v>0</v>
      </c>
      <c r="M8" s="158">
        <f>'AG Jul 2017'!AX2</f>
        <v>0</v>
      </c>
      <c r="N8" s="158">
        <f>'AG Jul 2017'!AY2</f>
        <v>0</v>
      </c>
      <c r="O8" s="158">
        <f>'AG Jul 2017'!AZ2</f>
        <v>0</v>
      </c>
      <c r="P8" s="180">
        <f>K8</f>
        <v>1707.6</v>
      </c>
      <c r="Q8" s="180">
        <f>P8</f>
        <v>1707.6</v>
      </c>
      <c r="R8" s="381">
        <f>P8*1.1</f>
        <v>1878.3600000000001</v>
      </c>
      <c r="S8" s="381">
        <f>Q8*1.1</f>
        <v>1878.3600000000001</v>
      </c>
      <c r="T8" s="202">
        <f>'AG Jul 2017'!BG2</f>
        <v>0</v>
      </c>
      <c r="U8" s="203" t="str">
        <f>'AG Jul 2017'!BH2</f>
        <v>n</v>
      </c>
    </row>
    <row r="9" spans="1:21" x14ac:dyDescent="0.15">
      <c r="A9" s="163" t="str">
        <f>'AG Jul 2017'!K3</f>
        <v>AGL</v>
      </c>
      <c r="B9" s="158" t="str">
        <f>'AG Jul 2017'!L3</f>
        <v xml:space="preserve">Savers </v>
      </c>
      <c r="C9" s="201">
        <f>91*'AG Jul 2017'!M3/100</f>
        <v>76.44</v>
      </c>
      <c r="D9" s="201">
        <f>$C$5*'AG Jul 2017'!N3/100</f>
        <v>435</v>
      </c>
      <c r="E9" s="201">
        <v>0</v>
      </c>
      <c r="F9" s="201">
        <v>0</v>
      </c>
      <c r="G9" s="201">
        <v>0</v>
      </c>
      <c r="H9" s="201">
        <v>0</v>
      </c>
      <c r="I9" s="201">
        <f t="shared" ref="I9:I24" si="0">SUM(C9:H9)</f>
        <v>511.44</v>
      </c>
      <c r="J9" s="177">
        <f t="shared" ref="J9:J24" si="1">(I9-C9)*4</f>
        <v>1740</v>
      </c>
      <c r="K9" s="181">
        <f t="shared" ref="K9:K24" si="2">I9*4</f>
        <v>2045.76</v>
      </c>
      <c r="L9" s="158">
        <f>'AG Jul 2017'!AW3</f>
        <v>0</v>
      </c>
      <c r="M9" s="158">
        <f>'AG Jul 2017'!AX3</f>
        <v>0</v>
      </c>
      <c r="N9" s="158">
        <f>'AG Jul 2017'!AY3</f>
        <v>0</v>
      </c>
      <c r="O9" s="158">
        <f>'AG Jul 2017'!AZ3</f>
        <v>22</v>
      </c>
      <c r="P9" s="180">
        <f t="shared" ref="P9:P24" si="3">K9</f>
        <v>2045.76</v>
      </c>
      <c r="Q9" s="180">
        <f>(P9-(J9*O9/100))</f>
        <v>1662.96</v>
      </c>
      <c r="R9" s="381">
        <f t="shared" ref="R9:S24" si="4">P9*1.1</f>
        <v>2250.3360000000002</v>
      </c>
      <c r="S9" s="381">
        <f t="shared" si="4"/>
        <v>1829.2560000000001</v>
      </c>
      <c r="T9" s="202">
        <f>'AG Jul 2017'!BG3</f>
        <v>0</v>
      </c>
      <c r="U9" s="203" t="str">
        <f>'AG Jul 2017'!BH3</f>
        <v>n</v>
      </c>
    </row>
    <row r="10" spans="1:21" x14ac:dyDescent="0.15">
      <c r="A10" s="163" t="str">
        <f>'AG Jul 2017'!K4</f>
        <v>Alinta Energy</v>
      </c>
      <c r="B10" s="158" t="str">
        <f>'AG Jul 2017'!L4</f>
        <v>Fair Deal</v>
      </c>
      <c r="C10" s="201">
        <f>91*'AG Jul 2017'!M4/100</f>
        <v>79.770600000000002</v>
      </c>
      <c r="D10" s="201">
        <f>IF($C$5&gt;='AG Jul 2017'!P4,('AG Jul 2017'!P4*'AG Jul 2017'!N4/100),($C$5*'AG Jul 2017'!N4/100))</f>
        <v>291.89999999999998</v>
      </c>
      <c r="E10" s="201">
        <f>IF($C$5&lt;'AG Jul 2017'!P4,0,IF(($C$5)&lt;='AG Jul 2017'!R4,(($C$5-'AG Jul 2017'!P4)*'AG Jul 2017'!Q4/100),(('AG Jul 2017'!R4-'AG Jul 2017'!P4)*'AG Jul 2017'!Q4/100)))</f>
        <v>144</v>
      </c>
      <c r="F10" s="201">
        <v>0</v>
      </c>
      <c r="G10" s="201">
        <v>0</v>
      </c>
      <c r="H10" s="201">
        <f>IF(($C$5&lt;'AG Jul 2017'!R4),(0),($C$5-'AG Jul 2017'!R4)*'AG Jul 2017'!S4/100)</f>
        <v>0</v>
      </c>
      <c r="I10" s="201">
        <f t="shared" si="0"/>
        <v>515.67059999999992</v>
      </c>
      <c r="J10" s="177">
        <f t="shared" si="1"/>
        <v>1743.5999999999997</v>
      </c>
      <c r="K10" s="181">
        <f t="shared" si="2"/>
        <v>2062.6823999999997</v>
      </c>
      <c r="L10" s="158">
        <f>'AG Jul 2017'!AW4</f>
        <v>0</v>
      </c>
      <c r="M10" s="158">
        <f>'AG Jul 2017'!AX4</f>
        <v>0</v>
      </c>
      <c r="N10" s="158">
        <f>'AG Jul 2017'!AY4</f>
        <v>0</v>
      </c>
      <c r="O10" s="158">
        <f>'AG Jul 2017'!AZ4</f>
        <v>23</v>
      </c>
      <c r="P10" s="180">
        <f t="shared" si="3"/>
        <v>2062.6823999999997</v>
      </c>
      <c r="Q10" s="180">
        <f>(P10-(J10*O10/100))</f>
        <v>1661.6543999999997</v>
      </c>
      <c r="R10" s="381">
        <f t="shared" si="4"/>
        <v>2268.95064</v>
      </c>
      <c r="S10" s="381">
        <f t="shared" si="4"/>
        <v>1827.8198399999999</v>
      </c>
      <c r="T10" s="202">
        <f>'AG Jul 2017'!BG4</f>
        <v>0</v>
      </c>
      <c r="U10" s="203" t="str">
        <f>'AG Jul 2017'!BH4</f>
        <v>n</v>
      </c>
    </row>
    <row r="11" spans="1:21" x14ac:dyDescent="0.15">
      <c r="A11" s="163" t="str">
        <f>'AG Jul 2017'!K5</f>
        <v>Click Energy</v>
      </c>
      <c r="B11" s="158" t="str">
        <f>'AG Jul 2017'!L5</f>
        <v>Superior</v>
      </c>
      <c r="C11" s="201">
        <f>91*'AG Jul 2017'!M5/100</f>
        <v>78.624000000000009</v>
      </c>
      <c r="D11" s="201">
        <f>$C$5*'AG Jul 2017'!N5/100</f>
        <v>551.52</v>
      </c>
      <c r="E11" s="201">
        <v>0</v>
      </c>
      <c r="F11" s="201">
        <v>0</v>
      </c>
      <c r="G11" s="201">
        <v>0</v>
      </c>
      <c r="H11" s="201">
        <v>0</v>
      </c>
      <c r="I11" s="201">
        <f t="shared" si="0"/>
        <v>630.14400000000001</v>
      </c>
      <c r="J11" s="177">
        <f t="shared" si="1"/>
        <v>2206.08</v>
      </c>
      <c r="K11" s="181">
        <f t="shared" si="2"/>
        <v>2520.576</v>
      </c>
      <c r="L11" s="158">
        <f>'AG Jul 2017'!AW5</f>
        <v>0</v>
      </c>
      <c r="M11" s="158">
        <f>'AG Jul 2017'!AX5</f>
        <v>0</v>
      </c>
      <c r="N11" s="158">
        <f>'AG Jul 2017'!AY5</f>
        <v>15</v>
      </c>
      <c r="O11" s="158">
        <f>'AG Jul 2017'!AZ5</f>
        <v>0</v>
      </c>
      <c r="P11" s="180">
        <f t="shared" si="3"/>
        <v>2520.576</v>
      </c>
      <c r="Q11" s="180">
        <f>(P11-(P11*N11/100))</f>
        <v>2142.4895999999999</v>
      </c>
      <c r="R11" s="381">
        <f t="shared" si="4"/>
        <v>2772.6336000000001</v>
      </c>
      <c r="S11" s="381">
        <f t="shared" si="4"/>
        <v>2356.7385600000002</v>
      </c>
      <c r="T11" s="202">
        <f>'AG Jul 2017'!BG5</f>
        <v>0</v>
      </c>
      <c r="U11" s="203" t="str">
        <f>'AG Jul 2017'!BH5</f>
        <v>n</v>
      </c>
    </row>
    <row r="12" spans="1:21" x14ac:dyDescent="0.15">
      <c r="A12" s="163" t="str">
        <f>'AG Jul 2017'!K6</f>
        <v>Commander</v>
      </c>
      <c r="B12" s="158" t="str">
        <f>'AG Jul 2017'!L6</f>
        <v>Market offer</v>
      </c>
      <c r="C12" s="201">
        <f>91*'AG Jul 2017'!M6/100</f>
        <v>75.948599999999999</v>
      </c>
      <c r="D12" s="201">
        <f>IF($C$5&gt;='AG Jul 2017'!P6,('AG Jul 2017'!P6*'AG Jul 2017'!N6/100),($C$5*'AG Jul 2017'!N6/100))</f>
        <v>276.5</v>
      </c>
      <c r="E12" s="201">
        <f>IF($C$5&lt;'AG Jul 2017'!P6,0,IF(($C$5)&lt;='AG Jul 2017'!R6,(($C$5-'AG Jul 2017'!P6)*'AG Jul 2017'!Q6/100),(('AG Jul 2017'!R6-'AG Jul 2017'!P6)*'AG Jul 2017'!Q6/100)))</f>
        <v>138.25</v>
      </c>
      <c r="F12" s="201">
        <v>0</v>
      </c>
      <c r="G12" s="201">
        <v>0</v>
      </c>
      <c r="H12" s="201">
        <f>IF(($C$5&lt;'AG Jul 2017'!R6),(0),($C$5-'AG Jul 2017'!R6)*'AG Jul 2017'!S6/100)</f>
        <v>0</v>
      </c>
      <c r="I12" s="201">
        <f t="shared" si="0"/>
        <v>490.6986</v>
      </c>
      <c r="J12" s="177">
        <f t="shared" si="1"/>
        <v>1659</v>
      </c>
      <c r="K12" s="181">
        <f t="shared" si="2"/>
        <v>1962.7944</v>
      </c>
      <c r="L12" s="158">
        <f>'AG Jul 2017'!AW6</f>
        <v>0</v>
      </c>
      <c r="M12" s="158">
        <f>'AG Jul 2017'!AX6</f>
        <v>0</v>
      </c>
      <c r="N12" s="158">
        <f>'AG Jul 2017'!AY6</f>
        <v>0</v>
      </c>
      <c r="O12" s="158">
        <f>'AG Jul 2017'!AZ6</f>
        <v>20</v>
      </c>
      <c r="P12" s="180">
        <f t="shared" si="3"/>
        <v>1962.7944</v>
      </c>
      <c r="Q12" s="180">
        <f>(P12-(J12*O12/100))</f>
        <v>1630.9944</v>
      </c>
      <c r="R12" s="381">
        <f t="shared" si="4"/>
        <v>2159.07384</v>
      </c>
      <c r="S12" s="381">
        <f t="shared" si="4"/>
        <v>1794.0938400000002</v>
      </c>
      <c r="T12" s="202">
        <f>'AG Jul 2017'!BG6</f>
        <v>0</v>
      </c>
      <c r="U12" s="203" t="str">
        <f>'AG Jul 2017'!BH6</f>
        <v>n</v>
      </c>
    </row>
    <row r="13" spans="1:21" x14ac:dyDescent="0.15">
      <c r="A13" s="163" t="str">
        <f>'AG Jul 2017'!K7</f>
        <v>CovaU</v>
      </c>
      <c r="B13" s="158" t="str">
        <f>'AG Jul 2017'!L7</f>
        <v>Freedom</v>
      </c>
      <c r="C13" s="201">
        <f>91*'AG Jul 2017'!M7/100</f>
        <v>100.1</v>
      </c>
      <c r="D13" s="201">
        <f>$C$5*'AG Jul 2017'!N7/100</f>
        <v>435</v>
      </c>
      <c r="E13" s="201">
        <v>0</v>
      </c>
      <c r="F13" s="201">
        <v>0</v>
      </c>
      <c r="G13" s="201">
        <v>0</v>
      </c>
      <c r="H13" s="201">
        <v>0</v>
      </c>
      <c r="I13" s="201">
        <f t="shared" si="0"/>
        <v>535.1</v>
      </c>
      <c r="J13" s="177">
        <f t="shared" si="1"/>
        <v>1740</v>
      </c>
      <c r="K13" s="181">
        <f t="shared" si="2"/>
        <v>2140.4</v>
      </c>
      <c r="L13" s="158">
        <f>'AG Jul 2017'!AW7</f>
        <v>0</v>
      </c>
      <c r="M13" s="158">
        <f>'AG Jul 2017'!AX7</f>
        <v>0</v>
      </c>
      <c r="N13" s="158">
        <f>'AG Jul 2017'!AY7</f>
        <v>20</v>
      </c>
      <c r="O13" s="158">
        <f>'AG Jul 2017'!AZ7</f>
        <v>0</v>
      </c>
      <c r="P13" s="180">
        <f t="shared" si="3"/>
        <v>2140.4</v>
      </c>
      <c r="Q13" s="180">
        <f>(P13-(P13*N13/100))</f>
        <v>1712.3200000000002</v>
      </c>
      <c r="R13" s="381">
        <f t="shared" si="4"/>
        <v>2354.4400000000005</v>
      </c>
      <c r="S13" s="381">
        <f t="shared" si="4"/>
        <v>1883.5520000000004</v>
      </c>
      <c r="T13" s="202">
        <f>'AG Jul 2017'!BG7</f>
        <v>12</v>
      </c>
      <c r="U13" s="203" t="str">
        <f>'AG Jul 2017'!BH7</f>
        <v>y</v>
      </c>
    </row>
    <row r="14" spans="1:21" x14ac:dyDescent="0.15">
      <c r="A14" s="163" t="str">
        <f>'AG Jul 2017'!K8</f>
        <v>Diamond Energy</v>
      </c>
      <c r="B14" s="158" t="str">
        <f>'AG Jul 2017'!L8</f>
        <v>Pay on time discount</v>
      </c>
      <c r="C14" s="201">
        <f>91*'AG Jul 2017'!M8/100</f>
        <v>79.625</v>
      </c>
      <c r="D14" s="201">
        <f>IF($C$5&gt;='AG Jul 2017'!P8,('AG Jul 2017'!P8*'AG Jul 2017'!N8/100),($C$5*'AG Jul 2017'!N8/100))</f>
        <v>79.17</v>
      </c>
      <c r="E14" s="201">
        <f>IF($C$5&lt;'AG Jul 2017'!P8,0,IF(($C$5)&lt;='AG Jul 2017'!R8,(($C$5-'AG Jul 2017'!P8)*'AG Jul 2017'!Q8/100),(('AG Jul 2017'!R8-'AG Jul 2017'!P8)*'AG Jul 2017'!Q8/100)))</f>
        <v>205.27200000000002</v>
      </c>
      <c r="F14" s="201">
        <v>0</v>
      </c>
      <c r="G14" s="201">
        <v>0</v>
      </c>
      <c r="H14" s="201">
        <f>IF(($C$5&lt;'AG Jul 2017'!R8),(0),($C$5-'AG Jul 2017'!R8)*'AG Jul 2017'!S8/100)</f>
        <v>153.36000000000001</v>
      </c>
      <c r="I14" s="201">
        <f t="shared" si="0"/>
        <v>517.42700000000002</v>
      </c>
      <c r="J14" s="177">
        <f t="shared" si="1"/>
        <v>1751.2080000000001</v>
      </c>
      <c r="K14" s="181">
        <f t="shared" si="2"/>
        <v>2069.7080000000001</v>
      </c>
      <c r="L14" s="158">
        <f>'AG Jul 2017'!AW8</f>
        <v>0</v>
      </c>
      <c r="M14" s="158">
        <f>'AG Jul 2017'!AX8</f>
        <v>0</v>
      </c>
      <c r="N14" s="158">
        <f>'AG Jul 2017'!AY8</f>
        <v>7</v>
      </c>
      <c r="O14" s="158">
        <f>'AG Jul 2017'!AZ8</f>
        <v>0</v>
      </c>
      <c r="P14" s="180">
        <f t="shared" si="3"/>
        <v>2069.7080000000001</v>
      </c>
      <c r="Q14" s="180">
        <f>(P14-(P14*N14/100))</f>
        <v>1924.82844</v>
      </c>
      <c r="R14" s="381">
        <f t="shared" si="4"/>
        <v>2276.6788000000001</v>
      </c>
      <c r="S14" s="381">
        <f t="shared" si="4"/>
        <v>2117.3112840000003</v>
      </c>
      <c r="T14" s="202">
        <f>'AG Jul 2017'!BG8</f>
        <v>24</v>
      </c>
      <c r="U14" s="203" t="str">
        <f>'AG Jul 2017'!BH8</f>
        <v>y</v>
      </c>
    </row>
    <row r="15" spans="1:21" x14ac:dyDescent="0.15">
      <c r="A15" s="163" t="str">
        <f>'AG Jul 2017'!K9</f>
        <v>Dodo Power &amp; Gas</v>
      </c>
      <c r="B15" s="158" t="str">
        <f>'AG Jul 2017'!L9</f>
        <v>Market offer</v>
      </c>
      <c r="C15" s="201">
        <f>91*'AG Jul 2017'!M9/100</f>
        <v>74.665500000000009</v>
      </c>
      <c r="D15" s="201">
        <f>IF($C$5&gt;='AG Jul 2017'!P9,('AG Jul 2017'!P9*'AG Jul 2017'!N9/100),($C$5*'AG Jul 2017'!N9/100))</f>
        <v>267.7</v>
      </c>
      <c r="E15" s="201">
        <f>IF($C$5&lt;'AG Jul 2017'!P9,0,IF(($C$5)&lt;='AG Jul 2017'!R9,(($C$5-'AG Jul 2017'!P9)*'AG Jul 2017'!Q9/100),(('AG Jul 2017'!R9-'AG Jul 2017'!P9)*'AG Jul 2017'!Q9/100)))</f>
        <v>133.85</v>
      </c>
      <c r="F15" s="201">
        <v>0</v>
      </c>
      <c r="G15" s="201">
        <v>0</v>
      </c>
      <c r="H15" s="201">
        <f>IF(($C$5&lt;'AG Jul 2017'!R9),(0),($C$5-'AG Jul 2017'!R9)*'AG Jul 2017'!S9/100)</f>
        <v>0</v>
      </c>
      <c r="I15" s="201">
        <f t="shared" si="0"/>
        <v>476.21550000000002</v>
      </c>
      <c r="J15" s="177">
        <f t="shared" si="1"/>
        <v>1606.2</v>
      </c>
      <c r="K15" s="181">
        <f t="shared" si="2"/>
        <v>1904.8620000000001</v>
      </c>
      <c r="L15" s="158">
        <f>'AG Jul 2017'!AW9</f>
        <v>0</v>
      </c>
      <c r="M15" s="158">
        <f>'AG Jul 2017'!AX9</f>
        <v>0</v>
      </c>
      <c r="N15" s="158">
        <f>'AG Jul 2017'!AY9</f>
        <v>0</v>
      </c>
      <c r="O15" s="158">
        <f>'AG Jul 2017'!AZ9</f>
        <v>0</v>
      </c>
      <c r="P15" s="180">
        <f t="shared" si="3"/>
        <v>1904.8620000000001</v>
      </c>
      <c r="Q15" s="180">
        <f>P15</f>
        <v>1904.8620000000001</v>
      </c>
      <c r="R15" s="381">
        <f t="shared" si="4"/>
        <v>2095.3482000000004</v>
      </c>
      <c r="S15" s="381">
        <f t="shared" si="4"/>
        <v>2095.3482000000004</v>
      </c>
      <c r="T15" s="202">
        <f>'AG Jul 2017'!BG9</f>
        <v>0</v>
      </c>
      <c r="U15" s="203" t="str">
        <f>'AG Jul 2017'!BH9</f>
        <v>n</v>
      </c>
    </row>
    <row r="16" spans="1:21" x14ac:dyDescent="0.15">
      <c r="A16" s="163" t="str">
        <f>'AG Jul 2017'!K10</f>
        <v>EnergyAustralia</v>
      </c>
      <c r="B16" s="158" t="str">
        <f>'AG Jul 2017'!L10</f>
        <v>Flexi Saver</v>
      </c>
      <c r="C16" s="201">
        <f>91*'AG Jul 2017'!M10/100</f>
        <v>76.530999999999992</v>
      </c>
      <c r="D16" s="201">
        <f>$C$5*'AG Jul 2017'!N10/100</f>
        <v>440.25</v>
      </c>
      <c r="E16" s="201">
        <v>0</v>
      </c>
      <c r="F16" s="201">
        <v>0</v>
      </c>
      <c r="G16" s="201">
        <v>0</v>
      </c>
      <c r="H16" s="201">
        <v>0</v>
      </c>
      <c r="I16" s="201">
        <f t="shared" si="0"/>
        <v>516.78099999999995</v>
      </c>
      <c r="J16" s="177">
        <f t="shared" si="1"/>
        <v>1760.9999999999998</v>
      </c>
      <c r="K16" s="181">
        <f t="shared" si="2"/>
        <v>2067.1239999999998</v>
      </c>
      <c r="L16" s="158">
        <f>'AG Jul 2017'!AW10</f>
        <v>0</v>
      </c>
      <c r="M16" s="158">
        <f>'AG Jul 2017'!AX10</f>
        <v>0</v>
      </c>
      <c r="N16" s="158">
        <f>'AG Jul 2017'!AY10</f>
        <v>0</v>
      </c>
      <c r="O16" s="158">
        <f>'AG Jul 2017'!AZ10</f>
        <v>22</v>
      </c>
      <c r="P16" s="180">
        <f t="shared" si="3"/>
        <v>2067.1239999999998</v>
      </c>
      <c r="Q16" s="180">
        <f>(P16-(J16*O16/100))</f>
        <v>1679.704</v>
      </c>
      <c r="R16" s="381">
        <f t="shared" si="4"/>
        <v>2273.8364000000001</v>
      </c>
      <c r="S16" s="381">
        <f t="shared" si="4"/>
        <v>1847.6744000000001</v>
      </c>
      <c r="T16" s="202">
        <f>'AG Jul 2017'!BG10</f>
        <v>0</v>
      </c>
      <c r="U16" s="203" t="str">
        <f>'AG Jul 2017'!BH10</f>
        <v>n</v>
      </c>
    </row>
    <row r="17" spans="1:118" x14ac:dyDescent="0.15">
      <c r="A17" s="163" t="str">
        <f>'AG Jul 2017'!K11</f>
        <v>Mojo Power</v>
      </c>
      <c r="B17" s="158" t="str">
        <f>'AG Jul 2017'!L11</f>
        <v>Basic Energy Pass</v>
      </c>
      <c r="C17" s="201">
        <f>(91*'AG Jul 2017'!M11/100)+('AG Jul 2017'!BK11*3)</f>
        <v>144.87619999999998</v>
      </c>
      <c r="D17" s="201">
        <f>$C$5*'AG Jul 2017'!N11/100</f>
        <v>380.25</v>
      </c>
      <c r="E17" s="201">
        <v>0</v>
      </c>
      <c r="F17" s="201">
        <v>0</v>
      </c>
      <c r="G17" s="201">
        <v>0</v>
      </c>
      <c r="H17" s="201">
        <v>0</v>
      </c>
      <c r="I17" s="201">
        <f t="shared" si="0"/>
        <v>525.12619999999993</v>
      </c>
      <c r="J17" s="177">
        <f t="shared" si="1"/>
        <v>1520.9999999999998</v>
      </c>
      <c r="K17" s="181">
        <f t="shared" si="2"/>
        <v>2100.5047999999997</v>
      </c>
      <c r="L17" s="158">
        <f>'AG Jul 2017'!AW11</f>
        <v>0</v>
      </c>
      <c r="M17" s="158">
        <f>'AG Jul 2017'!AX11</f>
        <v>0</v>
      </c>
      <c r="N17" s="158">
        <f>'AG Jul 2017'!AY11</f>
        <v>0</v>
      </c>
      <c r="O17" s="158">
        <f>'AG Jul 2017'!AZ11</f>
        <v>0</v>
      </c>
      <c r="P17" s="180">
        <f t="shared" si="3"/>
        <v>2100.5047999999997</v>
      </c>
      <c r="Q17" s="180">
        <f>P17</f>
        <v>2100.5047999999997</v>
      </c>
      <c r="R17" s="381">
        <f t="shared" si="4"/>
        <v>2310.55528</v>
      </c>
      <c r="S17" s="381">
        <f t="shared" si="4"/>
        <v>2310.55528</v>
      </c>
      <c r="T17" s="202">
        <f>'AG Jul 2017'!BG11</f>
        <v>0</v>
      </c>
      <c r="U17" s="203" t="str">
        <f>'AG Jul 2017'!BH11</f>
        <v>n</v>
      </c>
    </row>
    <row r="18" spans="1:118" x14ac:dyDescent="0.15">
      <c r="A18" s="163" t="str">
        <f>'AG Jul 2017'!K12</f>
        <v>Momentum Energy</v>
      </c>
      <c r="B18" s="158" t="str">
        <f>'AG Jul 2017'!L12</f>
        <v>SmilePower</v>
      </c>
      <c r="C18" s="201">
        <f>91*'AG Jul 2017'!M12/100</f>
        <v>72.554299999999998</v>
      </c>
      <c r="D18" s="201">
        <f>IF($C$5&gt;='AG Jul 2017'!P12,('AG Jul 2017'!P12*'AG Jul 2017'!N12/100),($C$5*'AG Jul 2017'!N12/100))</f>
        <v>158.4</v>
      </c>
      <c r="E18" s="201">
        <f>IF($C$5&lt;'AG Jul 2017'!P12,0,IF(($C$5)&lt;='AG Jul 2017'!R12,(($C$5-'AG Jul 2017'!P12)*'AG Jul 2017'!Q12/100),(('AG Jul 2017'!R12-'AG Jul 2017'!P12)*'AG Jul 2017'!Q12/100)))</f>
        <v>223.65</v>
      </c>
      <c r="F18" s="201">
        <v>0</v>
      </c>
      <c r="G18" s="201">
        <v>0</v>
      </c>
      <c r="H18" s="201">
        <f>IF(($C$5&lt;'AG Jul 2017'!R12),(0),($C$5-'AG Jul 2017'!R12)*'AG Jul 2017'!S12/100)</f>
        <v>0</v>
      </c>
      <c r="I18" s="201">
        <f t="shared" si="0"/>
        <v>454.60429999999997</v>
      </c>
      <c r="J18" s="177">
        <f t="shared" si="1"/>
        <v>1528.1999999999998</v>
      </c>
      <c r="K18" s="181">
        <f t="shared" si="2"/>
        <v>1818.4171999999999</v>
      </c>
      <c r="L18" s="158">
        <f>'AG Jul 2017'!AW12</f>
        <v>0</v>
      </c>
      <c r="M18" s="158">
        <f>'AG Jul 2017'!AX12</f>
        <v>0</v>
      </c>
      <c r="N18" s="158">
        <f>'AG Jul 2017'!AY12</f>
        <v>0</v>
      </c>
      <c r="O18" s="158">
        <f>'AG Jul 2017'!AZ12</f>
        <v>0</v>
      </c>
      <c r="P18" s="180">
        <f t="shared" si="3"/>
        <v>1818.4171999999999</v>
      </c>
      <c r="Q18" s="180">
        <f>P18</f>
        <v>1818.4171999999999</v>
      </c>
      <c r="R18" s="381">
        <f t="shared" si="4"/>
        <v>2000.25892</v>
      </c>
      <c r="S18" s="381">
        <f t="shared" si="4"/>
        <v>2000.25892</v>
      </c>
      <c r="T18" s="202">
        <f>'AG Jul 2017'!BG12</f>
        <v>12</v>
      </c>
      <c r="U18" s="203" t="str">
        <f>'AG Jul 2017'!BH12</f>
        <v>y</v>
      </c>
    </row>
    <row r="19" spans="1:118" x14ac:dyDescent="0.15">
      <c r="A19" s="163" t="str">
        <f>'AG Jul 2017'!K13</f>
        <v>Origin Energy</v>
      </c>
      <c r="B19" s="158" t="str">
        <f>'AG Jul 2017'!L13</f>
        <v>Saver</v>
      </c>
      <c r="C19" s="201">
        <f>91*'AG Jul 2017'!M13/100</f>
        <v>75.884900000000002</v>
      </c>
      <c r="D19" s="201">
        <f>C5*'AG Jul 2017'!N13/100</f>
        <v>427.8</v>
      </c>
      <c r="E19" s="201">
        <v>0</v>
      </c>
      <c r="F19" s="201">
        <v>0</v>
      </c>
      <c r="G19" s="201">
        <v>0</v>
      </c>
      <c r="H19" s="201">
        <v>0</v>
      </c>
      <c r="I19" s="201">
        <f t="shared" si="0"/>
        <v>503.68490000000003</v>
      </c>
      <c r="J19" s="177">
        <f t="shared" si="1"/>
        <v>1711.2</v>
      </c>
      <c r="K19" s="181">
        <f t="shared" si="2"/>
        <v>2014.7396000000001</v>
      </c>
      <c r="L19" s="158">
        <f>'AG Jul 2017'!AW13</f>
        <v>0</v>
      </c>
      <c r="M19" s="158">
        <f>'AG Jul 2017'!AX13</f>
        <v>0</v>
      </c>
      <c r="N19" s="158">
        <f>'AG Jul 2017'!AY13</f>
        <v>0</v>
      </c>
      <c r="O19" s="158">
        <f>'AG Jul 2017'!AZ13</f>
        <v>13</v>
      </c>
      <c r="P19" s="180">
        <f t="shared" si="3"/>
        <v>2014.7396000000001</v>
      </c>
      <c r="Q19" s="180">
        <f>(P19-(J19*O19/100))</f>
        <v>1792.2836000000002</v>
      </c>
      <c r="R19" s="381">
        <f t="shared" si="4"/>
        <v>2216.2135600000001</v>
      </c>
      <c r="S19" s="381">
        <f t="shared" si="4"/>
        <v>1971.5119600000005</v>
      </c>
      <c r="T19" s="202">
        <f>'AG Jul 2017'!BG13</f>
        <v>0</v>
      </c>
      <c r="U19" s="203" t="str">
        <f>'AG Jul 2017'!BH13</f>
        <v>n</v>
      </c>
    </row>
    <row r="20" spans="1:118" x14ac:dyDescent="0.15">
      <c r="A20" s="163" t="str">
        <f>'AG Jul 2017'!K14</f>
        <v>Powerdirect</v>
      </c>
      <c r="B20" s="158" t="str">
        <f>'AG Jul 2017'!L14</f>
        <v>Market offer</v>
      </c>
      <c r="C20" s="201">
        <f>91*'AG Jul 2017'!M14/100</f>
        <v>76.44</v>
      </c>
      <c r="D20" s="201">
        <f>$C$5*'AG Jul 2017'!N14/100</f>
        <v>435</v>
      </c>
      <c r="E20" s="201">
        <v>0</v>
      </c>
      <c r="F20" s="201">
        <v>0</v>
      </c>
      <c r="G20" s="201">
        <v>0</v>
      </c>
      <c r="H20" s="201">
        <v>0</v>
      </c>
      <c r="I20" s="201">
        <f t="shared" si="0"/>
        <v>511.44</v>
      </c>
      <c r="J20" s="177">
        <f t="shared" si="1"/>
        <v>1740</v>
      </c>
      <c r="K20" s="181">
        <f t="shared" si="2"/>
        <v>2045.76</v>
      </c>
      <c r="L20" s="158">
        <f>'AG Jul 2017'!AW14</f>
        <v>0</v>
      </c>
      <c r="M20" s="158">
        <f>'AG Jul 2017'!AX14</f>
        <v>0</v>
      </c>
      <c r="N20" s="158">
        <f>'AG Jul 2017'!AY14</f>
        <v>0</v>
      </c>
      <c r="O20" s="158">
        <f>'AG Jul 2017'!AZ14</f>
        <v>22</v>
      </c>
      <c r="P20" s="180">
        <f t="shared" si="3"/>
        <v>2045.76</v>
      </c>
      <c r="Q20" s="180">
        <f>(P20-(J20*O20/100))</f>
        <v>1662.96</v>
      </c>
      <c r="R20" s="381">
        <f t="shared" si="4"/>
        <v>2250.3360000000002</v>
      </c>
      <c r="S20" s="381">
        <f t="shared" si="4"/>
        <v>1829.2560000000001</v>
      </c>
      <c r="T20" s="202">
        <f>'AG Jul 2017'!BG14</f>
        <v>0</v>
      </c>
      <c r="U20" s="203" t="str">
        <f>'AG Jul 2017'!BH14</f>
        <v>n</v>
      </c>
    </row>
    <row r="21" spans="1:118" x14ac:dyDescent="0.15">
      <c r="A21" s="163" t="str">
        <f>'AG Jul 2017'!K15</f>
        <v>Powershop</v>
      </c>
      <c r="B21" s="158" t="str">
        <f>'AG Jul 2017'!L15</f>
        <v>Standard Saver</v>
      </c>
      <c r="C21" s="201">
        <f>91*'AG Jul 2017'!M15/100</f>
        <v>84.402500000000003</v>
      </c>
      <c r="D21" s="201">
        <f>C5*'AG Jul 2017'!N15/100</f>
        <v>448.05</v>
      </c>
      <c r="E21" s="201">
        <v>0</v>
      </c>
      <c r="F21" s="201">
        <v>0</v>
      </c>
      <c r="G21" s="201">
        <v>0</v>
      </c>
      <c r="H21" s="201">
        <v>0</v>
      </c>
      <c r="I21" s="201">
        <f t="shared" si="0"/>
        <v>532.45249999999999</v>
      </c>
      <c r="J21" s="177">
        <f t="shared" si="1"/>
        <v>1792.1999999999998</v>
      </c>
      <c r="K21" s="181">
        <f t="shared" si="2"/>
        <v>2129.81</v>
      </c>
      <c r="L21" s="158">
        <f>'AG Jul 2017'!AW15</f>
        <v>4</v>
      </c>
      <c r="M21" s="158">
        <f>'AG Jul 2017'!AX15</f>
        <v>0</v>
      </c>
      <c r="N21" s="158">
        <f>'AG Jul 2017'!AY15</f>
        <v>14</v>
      </c>
      <c r="O21" s="158">
        <f>'AG Jul 2017'!AZ15</f>
        <v>0</v>
      </c>
      <c r="P21" s="180">
        <f>K21-(K21*L21/100)</f>
        <v>2044.6176</v>
      </c>
      <c r="Q21" s="180">
        <f>(P21-(P21*N21/100))</f>
        <v>1758.371136</v>
      </c>
      <c r="R21" s="381">
        <f t="shared" si="4"/>
        <v>2249.0793600000002</v>
      </c>
      <c r="S21" s="381">
        <f t="shared" si="4"/>
        <v>1934.2082496</v>
      </c>
      <c r="T21" s="202">
        <f>'AG Jul 2017'!BG15</f>
        <v>0</v>
      </c>
      <c r="U21" s="203" t="str">
        <f>'AG Jul 2017'!BH15</f>
        <v>n</v>
      </c>
    </row>
    <row r="22" spans="1:118" x14ac:dyDescent="0.15">
      <c r="A22" s="163" t="str">
        <f>'AG Jul 2017'!K16</f>
        <v>Red Energy</v>
      </c>
      <c r="B22" s="158" t="str">
        <f>'AG Jul 2017'!L16</f>
        <v>Living Energy Saver</v>
      </c>
      <c r="C22" s="201">
        <f>91*'AG Jul 2017'!M16/100</f>
        <v>75.53</v>
      </c>
      <c r="D22" s="201">
        <f>IF($C$5&gt;='AG Jul 2017'!P16,('AG Jul 2017'!P16*'AG Jul 2017'!N16/100),($C$5*'AG Jul 2017'!N16/100))</f>
        <v>262</v>
      </c>
      <c r="E22" s="201">
        <f>IF($C$5&lt;'AG Jul 2017'!P16,0,IF(($C$5)&lt;='AG Jul 2017'!R16,(($C$5-'AG Jul 2017'!P16)*'AG Jul 2017'!Q16/100),(('AG Jul 2017'!R16-'AG Jul 2017'!P16)*'AG Jul 2017'!Q16/100)))</f>
        <v>129.5</v>
      </c>
      <c r="F22" s="201">
        <v>0</v>
      </c>
      <c r="G22" s="201">
        <v>0</v>
      </c>
      <c r="H22" s="201">
        <f>IF(($C$5&lt;'AG Jul 2017'!R16),(0),($C$5-'AG Jul 2017'!R16)*'AG Jul 2017'!S16/100)</f>
        <v>0</v>
      </c>
      <c r="I22" s="201">
        <f t="shared" si="0"/>
        <v>467.03</v>
      </c>
      <c r="J22" s="177">
        <f t="shared" si="1"/>
        <v>1566</v>
      </c>
      <c r="K22" s="181">
        <f t="shared" si="2"/>
        <v>1868.12</v>
      </c>
      <c r="L22" s="158">
        <f>'AG Jul 2017'!AW16</f>
        <v>0</v>
      </c>
      <c r="M22" s="158">
        <f>'AG Jul 2017'!AX16</f>
        <v>0</v>
      </c>
      <c r="N22" s="158">
        <f>'AG Jul 2017'!AY16</f>
        <v>10</v>
      </c>
      <c r="O22" s="158">
        <f>'AG Jul 2017'!AZ16</f>
        <v>0</v>
      </c>
      <c r="P22" s="180">
        <f t="shared" si="3"/>
        <v>1868.12</v>
      </c>
      <c r="Q22" s="180">
        <f>(P22-(P22*N22/100))</f>
        <v>1681.308</v>
      </c>
      <c r="R22" s="381">
        <f t="shared" si="4"/>
        <v>2054.9320000000002</v>
      </c>
      <c r="S22" s="381">
        <f t="shared" si="4"/>
        <v>1849.4388000000001</v>
      </c>
      <c r="T22" s="202">
        <f>'AG Jul 2017'!BG16</f>
        <v>0</v>
      </c>
      <c r="U22" s="203" t="str">
        <f>'AG Jul 2017'!BH16</f>
        <v>n</v>
      </c>
    </row>
    <row r="23" spans="1:118" x14ac:dyDescent="0.15">
      <c r="A23" s="163" t="str">
        <f>'AG Jul 2017'!K17</f>
        <v>Simply Energy</v>
      </c>
      <c r="B23" s="158" t="str">
        <f>'AG Jul 2017'!L17</f>
        <v>Plus</v>
      </c>
      <c r="C23" s="201">
        <f>91*'AG Jul 2017'!M17/100</f>
        <v>62.32589999999999</v>
      </c>
      <c r="D23" s="201">
        <f>IF($C$5&gt;='AG Jul 2017'!P17,('AG Jul 2017'!P17*'AG Jul 2017'!N17/100),($C$5*'AG Jul 2017'!N17/100))</f>
        <v>247.8</v>
      </c>
      <c r="E23" s="201">
        <f>IF($C$5&lt;'AG Jul 2017'!P17,0,IF(($C$5)&lt;='AG Jul 2017'!R17,(($C$5-'AG Jul 2017'!P17)*'AG Jul 2017'!Q17/100),(('AG Jul 2017'!R17-'AG Jul 2017'!P17)*'AG Jul 2017'!Q17/100)))</f>
        <v>122.05</v>
      </c>
      <c r="F23" s="201">
        <v>0</v>
      </c>
      <c r="G23" s="201">
        <v>0</v>
      </c>
      <c r="H23" s="201">
        <f>IF(($C$5&lt;'AG Jul 2017'!R17),(0),($C$5-'AG Jul 2017'!R17)*'AG Jul 2017'!S17/100)</f>
        <v>0</v>
      </c>
      <c r="I23" s="201">
        <f t="shared" si="0"/>
        <v>432.17590000000001</v>
      </c>
      <c r="J23" s="177">
        <f t="shared" si="1"/>
        <v>1479.4</v>
      </c>
      <c r="K23" s="181">
        <f t="shared" si="2"/>
        <v>1728.7036000000001</v>
      </c>
      <c r="L23" s="158">
        <f>'AG Jul 2017'!AW17</f>
        <v>0</v>
      </c>
      <c r="M23" s="158">
        <f>'AG Jul 2017'!AX17</f>
        <v>0</v>
      </c>
      <c r="N23" s="158">
        <f>'AG Jul 2017'!AY17</f>
        <v>0</v>
      </c>
      <c r="O23" s="158">
        <f>'AG Jul 2017'!AZ17</f>
        <v>15</v>
      </c>
      <c r="P23" s="180">
        <f t="shared" si="3"/>
        <v>1728.7036000000001</v>
      </c>
      <c r="Q23" s="180">
        <f>(P23-(J23*O23/100))</f>
        <v>1506.7936</v>
      </c>
      <c r="R23" s="381">
        <f t="shared" si="4"/>
        <v>1901.5739600000002</v>
      </c>
      <c r="S23" s="381">
        <f t="shared" si="4"/>
        <v>1657.4729600000001</v>
      </c>
      <c r="T23" s="202">
        <f>'AG Jul 2017'!BG17</f>
        <v>24</v>
      </c>
      <c r="U23" s="203" t="str">
        <f>'AG Jul 2017'!BH17</f>
        <v>y</v>
      </c>
    </row>
    <row r="24" spans="1:118" ht="15" thickBot="1" x14ac:dyDescent="0.2">
      <c r="A24" s="204" t="str">
        <f>'AG Jul 2017'!K18</f>
        <v>Sanctuary Energy</v>
      </c>
      <c r="B24" s="205" t="str">
        <f>'AG Jul 2017'!L18</f>
        <v>Negotiated offer</v>
      </c>
      <c r="C24" s="206">
        <f>91*'AG Jul 2017'!M18/100</f>
        <v>74.301500000000004</v>
      </c>
      <c r="D24" s="206">
        <f>IF($C$5&gt;='AG Jul 2017'!P18,('AG Jul 2017'!P18*'AG Jul 2017'!N18/100),($C$5*'AG Jul 2017'!N18/100))</f>
        <v>286.35000000000002</v>
      </c>
      <c r="E24" s="206">
        <f>IF($C$5&lt;'AG Jul 2017'!P18,0,IF(($C$5)&lt;='AG Jul 2017'!R18,(($C$5-'AG Jul 2017'!P18)*'AG Jul 2017'!Q18/100),(('AG Jul 2017'!R18-'AG Jul 2017'!P18)*'AG Jul 2017'!Q18/100)))</f>
        <v>151.685</v>
      </c>
      <c r="F24" s="206">
        <v>0</v>
      </c>
      <c r="G24" s="206">
        <v>0</v>
      </c>
      <c r="H24" s="206">
        <f>IF(($C$5&lt;'AG Jul 2017'!R18),(0),($C$5-'AG Jul 2017'!R18)*'AG Jul 2017'!S18/100)</f>
        <v>0</v>
      </c>
      <c r="I24" s="206">
        <f t="shared" si="0"/>
        <v>512.33650000000011</v>
      </c>
      <c r="J24" s="187">
        <f t="shared" si="1"/>
        <v>1752.1400000000003</v>
      </c>
      <c r="K24" s="191">
        <f t="shared" si="2"/>
        <v>2049.3460000000005</v>
      </c>
      <c r="L24" s="205">
        <f>'AG Jul 2017'!AW18</f>
        <v>0</v>
      </c>
      <c r="M24" s="205">
        <f>'AG Jul 2017'!AX18</f>
        <v>0</v>
      </c>
      <c r="N24" s="205">
        <f>'AG Jul 2017'!AY18</f>
        <v>0</v>
      </c>
      <c r="O24" s="205">
        <f>'AG Jul 2017'!AZ18</f>
        <v>0</v>
      </c>
      <c r="P24" s="190">
        <f t="shared" si="3"/>
        <v>2049.3460000000005</v>
      </c>
      <c r="Q24" s="190">
        <f>P24</f>
        <v>2049.3460000000005</v>
      </c>
      <c r="R24" s="382">
        <f t="shared" ref="R24" si="5">K24*1.1</f>
        <v>2254.2806000000005</v>
      </c>
      <c r="S24" s="382">
        <f t="shared" si="4"/>
        <v>2254.2806000000005</v>
      </c>
      <c r="T24" s="207">
        <f>'AG Jul 2017'!BG18</f>
        <v>36</v>
      </c>
      <c r="U24" s="208" t="str">
        <f>'AG Jul 2017'!BH18</f>
        <v>n</v>
      </c>
    </row>
    <row r="25" spans="1:118" s="225" customFormat="1" x14ac:dyDescent="0.15"/>
    <row r="26" spans="1:118" s="225" customFormat="1" ht="15" thickBot="1" x14ac:dyDescent="0.2"/>
    <row r="27" spans="1:118" s="78" customFormat="1" x14ac:dyDescent="0.15">
      <c r="A27" s="166" t="s">
        <v>429</v>
      </c>
      <c r="B27" s="167"/>
      <c r="C27" s="167"/>
      <c r="D27" s="167"/>
      <c r="E27" s="167"/>
      <c r="F27" s="167"/>
      <c r="G27" s="167"/>
      <c r="H27" s="167"/>
      <c r="I27" s="167"/>
      <c r="J27" s="167"/>
      <c r="K27" s="167"/>
      <c r="L27" s="167"/>
      <c r="M27" s="167"/>
      <c r="N27" s="167"/>
      <c r="O27" s="167"/>
      <c r="P27" s="167"/>
      <c r="Q27" s="167"/>
      <c r="R27" s="167"/>
      <c r="S27" s="167"/>
      <c r="T27" s="167"/>
      <c r="U27" s="173"/>
      <c r="V27" s="225"/>
      <c r="W27" s="225"/>
      <c r="X27" s="225"/>
      <c r="Y27" s="225"/>
      <c r="Z27" s="225"/>
      <c r="AA27" s="225"/>
      <c r="AB27" s="225"/>
      <c r="AC27" s="225"/>
      <c r="AD27" s="225"/>
      <c r="AE27" s="225"/>
      <c r="AF27" s="225"/>
      <c r="AG27" s="225"/>
      <c r="AH27" s="225"/>
      <c r="AI27" s="225"/>
      <c r="AJ27" s="225"/>
      <c r="AK27" s="225"/>
      <c r="AL27" s="225"/>
      <c r="AM27" s="225"/>
      <c r="AN27" s="225"/>
      <c r="AO27" s="225"/>
      <c r="AP27" s="225"/>
      <c r="AQ27" s="225"/>
      <c r="AR27" s="225"/>
      <c r="AS27" s="225"/>
      <c r="AT27" s="225"/>
      <c r="AU27" s="225"/>
      <c r="AV27" s="225"/>
      <c r="AW27" s="225"/>
      <c r="AX27" s="225"/>
      <c r="AY27" s="225"/>
      <c r="AZ27" s="225"/>
      <c r="BA27" s="225"/>
      <c r="BB27" s="225"/>
      <c r="BC27" s="225"/>
      <c r="BD27" s="225"/>
      <c r="BE27" s="225"/>
      <c r="BF27" s="225"/>
      <c r="BG27" s="225"/>
      <c r="BH27" s="225"/>
      <c r="BI27" s="225"/>
      <c r="BJ27" s="225"/>
      <c r="BK27" s="225"/>
      <c r="BL27" s="225"/>
      <c r="BM27" s="225"/>
      <c r="BN27" s="225"/>
      <c r="BO27" s="225"/>
      <c r="BP27" s="225"/>
      <c r="BQ27" s="225"/>
      <c r="BR27" s="225"/>
      <c r="BS27" s="225"/>
      <c r="BT27" s="225"/>
      <c r="BU27" s="225"/>
      <c r="BV27" s="225"/>
      <c r="BW27" s="225"/>
      <c r="BX27" s="225"/>
      <c r="BY27" s="225"/>
      <c r="BZ27" s="225"/>
      <c r="CA27" s="225"/>
      <c r="CB27" s="225"/>
      <c r="CC27" s="225"/>
      <c r="CD27" s="225"/>
      <c r="CE27" s="225"/>
      <c r="CF27" s="225"/>
      <c r="CG27" s="225"/>
      <c r="CH27" s="225"/>
      <c r="CI27" s="225"/>
      <c r="CJ27" s="225"/>
      <c r="CK27" s="225"/>
      <c r="CL27" s="225"/>
      <c r="CM27" s="225"/>
      <c r="CN27" s="225"/>
      <c r="CO27" s="225"/>
      <c r="CP27" s="225"/>
      <c r="CQ27" s="225"/>
      <c r="CR27" s="225"/>
      <c r="CS27" s="225"/>
      <c r="CT27" s="225"/>
      <c r="CU27" s="225"/>
      <c r="CV27" s="225"/>
      <c r="CW27" s="225"/>
      <c r="CX27" s="225"/>
      <c r="CY27" s="225"/>
      <c r="CZ27" s="225"/>
      <c r="DA27" s="225"/>
      <c r="DB27" s="225"/>
      <c r="DC27" s="225"/>
      <c r="DD27" s="225"/>
      <c r="DE27" s="225"/>
      <c r="DF27" s="225"/>
      <c r="DG27" s="225"/>
      <c r="DH27" s="225"/>
      <c r="DI27" s="225"/>
      <c r="DJ27" s="225"/>
      <c r="DK27" s="225"/>
      <c r="DL27" s="225"/>
      <c r="DM27" s="225"/>
      <c r="DN27" s="225"/>
    </row>
    <row r="28" spans="1:118" s="78" customFormat="1" x14ac:dyDescent="0.15">
      <c r="A28" s="168" t="s">
        <v>692</v>
      </c>
      <c r="C28" s="164">
        <v>2000</v>
      </c>
      <c r="U28" s="174"/>
      <c r="V28" s="225"/>
      <c r="W28" s="225"/>
      <c r="X28" s="225"/>
      <c r="Y28" s="225"/>
      <c r="Z28" s="225"/>
      <c r="AA28" s="225"/>
      <c r="AB28" s="225"/>
      <c r="AC28" s="225"/>
      <c r="AD28" s="225"/>
      <c r="AE28" s="225"/>
      <c r="AF28" s="225"/>
      <c r="AG28" s="225"/>
      <c r="AH28" s="225"/>
      <c r="AI28" s="225"/>
      <c r="AJ28" s="225"/>
      <c r="AK28" s="225"/>
      <c r="AL28" s="225"/>
      <c r="AM28" s="225"/>
      <c r="AN28" s="225"/>
      <c r="AO28" s="225"/>
      <c r="AP28" s="225"/>
      <c r="AQ28" s="225"/>
      <c r="AR28" s="225"/>
      <c r="AS28" s="225"/>
      <c r="AT28" s="225"/>
      <c r="AU28" s="225"/>
      <c r="AV28" s="225"/>
      <c r="AW28" s="225"/>
      <c r="AX28" s="225"/>
      <c r="AY28" s="225"/>
      <c r="AZ28" s="225"/>
      <c r="BA28" s="225"/>
      <c r="BB28" s="225"/>
      <c r="BC28" s="225"/>
      <c r="BD28" s="225"/>
      <c r="BE28" s="225"/>
      <c r="BF28" s="225"/>
      <c r="BG28" s="225"/>
      <c r="BH28" s="225"/>
      <c r="BI28" s="225"/>
      <c r="BJ28" s="225"/>
      <c r="BK28" s="225"/>
      <c r="BL28" s="225"/>
      <c r="BM28" s="225"/>
      <c r="BN28" s="225"/>
      <c r="BO28" s="225"/>
      <c r="BP28" s="225"/>
      <c r="BQ28" s="225"/>
      <c r="BR28" s="225"/>
      <c r="BS28" s="225"/>
      <c r="BT28" s="225"/>
      <c r="BU28" s="225"/>
      <c r="BV28" s="225"/>
      <c r="BW28" s="225"/>
      <c r="BX28" s="225"/>
      <c r="BY28" s="225"/>
      <c r="BZ28" s="225"/>
      <c r="CA28" s="225"/>
      <c r="CB28" s="225"/>
      <c r="CC28" s="225"/>
      <c r="CD28" s="225"/>
      <c r="CE28" s="225"/>
      <c r="CF28" s="225"/>
      <c r="CG28" s="225"/>
      <c r="CH28" s="225"/>
      <c r="CI28" s="225"/>
      <c r="CJ28" s="225"/>
      <c r="CK28" s="225"/>
      <c r="CL28" s="225"/>
      <c r="CM28" s="225"/>
      <c r="CN28" s="225"/>
      <c r="CO28" s="225"/>
      <c r="CP28" s="225"/>
      <c r="CQ28" s="225"/>
      <c r="CR28" s="225"/>
      <c r="CS28" s="225"/>
      <c r="CT28" s="225"/>
      <c r="CU28" s="225"/>
      <c r="CV28" s="225"/>
      <c r="CW28" s="225"/>
      <c r="CX28" s="225"/>
      <c r="CY28" s="225"/>
      <c r="CZ28" s="225"/>
      <c r="DA28" s="225"/>
      <c r="DB28" s="225"/>
      <c r="DC28" s="225"/>
      <c r="DD28" s="225"/>
      <c r="DE28" s="225"/>
      <c r="DF28" s="225"/>
      <c r="DG28" s="225"/>
      <c r="DH28" s="225"/>
      <c r="DI28" s="225"/>
      <c r="DJ28" s="225"/>
      <c r="DK28" s="225"/>
      <c r="DL28" s="225"/>
      <c r="DM28" s="225"/>
      <c r="DN28" s="225"/>
    </row>
    <row r="29" spans="1:118" s="78" customFormat="1" x14ac:dyDescent="0.15">
      <c r="A29" s="168" t="s">
        <v>652</v>
      </c>
      <c r="C29" s="165">
        <v>0.7</v>
      </c>
      <c r="U29" s="174"/>
      <c r="V29" s="225"/>
      <c r="W29" s="225"/>
      <c r="X29" s="225"/>
      <c r="Y29" s="225"/>
      <c r="Z29" s="225"/>
      <c r="AA29" s="225"/>
      <c r="AB29" s="225"/>
      <c r="AC29" s="225"/>
      <c r="AD29" s="225"/>
      <c r="AE29" s="225"/>
      <c r="AF29" s="225"/>
      <c r="AG29" s="225"/>
      <c r="AH29" s="225"/>
      <c r="AI29" s="225"/>
      <c r="AJ29" s="225"/>
      <c r="AK29" s="225"/>
      <c r="AL29" s="225"/>
      <c r="AM29" s="225"/>
      <c r="AN29" s="225"/>
      <c r="AO29" s="225"/>
      <c r="AP29" s="225"/>
      <c r="AQ29" s="225"/>
      <c r="AR29" s="225"/>
      <c r="AS29" s="225"/>
      <c r="AT29" s="225"/>
      <c r="AU29" s="225"/>
      <c r="AV29" s="225"/>
      <c r="AW29" s="225"/>
      <c r="AX29" s="225"/>
      <c r="AY29" s="225"/>
      <c r="AZ29" s="225"/>
      <c r="BA29" s="225"/>
      <c r="BB29" s="225"/>
      <c r="BC29" s="225"/>
      <c r="BD29" s="225"/>
      <c r="BE29" s="225"/>
      <c r="BF29" s="225"/>
      <c r="BG29" s="225"/>
      <c r="BH29" s="225"/>
      <c r="BI29" s="225"/>
      <c r="BJ29" s="225"/>
      <c r="BK29" s="225"/>
      <c r="BL29" s="225"/>
      <c r="BM29" s="225"/>
      <c r="BN29" s="225"/>
      <c r="BO29" s="225"/>
      <c r="BP29" s="225"/>
      <c r="BQ29" s="225"/>
      <c r="BR29" s="225"/>
      <c r="BS29" s="225"/>
      <c r="BT29" s="225"/>
      <c r="BU29" s="225"/>
      <c r="BV29" s="225"/>
      <c r="BW29" s="225"/>
      <c r="BX29" s="225"/>
      <c r="BY29" s="225"/>
      <c r="BZ29" s="225"/>
      <c r="CA29" s="225"/>
      <c r="CB29" s="225"/>
      <c r="CC29" s="225"/>
      <c r="CD29" s="225"/>
      <c r="CE29" s="225"/>
      <c r="CF29" s="225"/>
      <c r="CG29" s="225"/>
      <c r="CH29" s="225"/>
      <c r="CI29" s="225"/>
      <c r="CJ29" s="225"/>
      <c r="CK29" s="225"/>
      <c r="CL29" s="225"/>
      <c r="CM29" s="225"/>
      <c r="CN29" s="225"/>
      <c r="CO29" s="225"/>
      <c r="CP29" s="225"/>
      <c r="CQ29" s="225"/>
      <c r="CR29" s="225"/>
      <c r="CS29" s="225"/>
      <c r="CT29" s="225"/>
      <c r="CU29" s="225"/>
      <c r="CV29" s="225"/>
      <c r="CW29" s="225"/>
      <c r="CX29" s="225"/>
      <c r="CY29" s="225"/>
      <c r="CZ29" s="225"/>
      <c r="DA29" s="225"/>
      <c r="DB29" s="225"/>
      <c r="DC29" s="225"/>
      <c r="DD29" s="225"/>
      <c r="DE29" s="225"/>
      <c r="DF29" s="225"/>
      <c r="DG29" s="225"/>
      <c r="DH29" s="225"/>
      <c r="DI29" s="225"/>
      <c r="DJ29" s="225"/>
      <c r="DK29" s="225"/>
      <c r="DL29" s="225"/>
      <c r="DM29" s="225"/>
      <c r="DN29" s="225"/>
    </row>
    <row r="30" spans="1:118" s="78" customFormat="1" x14ac:dyDescent="0.15">
      <c r="A30" s="168" t="s">
        <v>344</v>
      </c>
      <c r="C30" s="165">
        <v>0.3</v>
      </c>
      <c r="U30" s="174"/>
      <c r="V30" s="225"/>
      <c r="W30" s="225"/>
      <c r="X30" s="225"/>
      <c r="Y30" s="225"/>
      <c r="Z30" s="225"/>
      <c r="AA30" s="225"/>
      <c r="AB30" s="225"/>
      <c r="AC30" s="225"/>
      <c r="AD30" s="225"/>
      <c r="AE30" s="225"/>
      <c r="AF30" s="225"/>
      <c r="AG30" s="225"/>
      <c r="AH30" s="225"/>
      <c r="AI30" s="225"/>
      <c r="AJ30" s="225"/>
      <c r="AK30" s="225"/>
      <c r="AL30" s="225"/>
      <c r="AM30" s="225"/>
      <c r="AN30" s="225"/>
      <c r="AO30" s="225"/>
      <c r="AP30" s="225"/>
      <c r="AQ30" s="225"/>
      <c r="AR30" s="225"/>
      <c r="AS30" s="225"/>
      <c r="AT30" s="225"/>
      <c r="AU30" s="225"/>
      <c r="AV30" s="225"/>
      <c r="AW30" s="225"/>
      <c r="AX30" s="225"/>
      <c r="AY30" s="225"/>
      <c r="AZ30" s="225"/>
      <c r="BA30" s="225"/>
      <c r="BB30" s="225"/>
      <c r="BC30" s="225"/>
      <c r="BD30" s="225"/>
      <c r="BE30" s="225"/>
      <c r="BF30" s="225"/>
      <c r="BG30" s="225"/>
      <c r="BH30" s="225"/>
      <c r="BI30" s="225"/>
      <c r="BJ30" s="225"/>
      <c r="BK30" s="225"/>
      <c r="BL30" s="225"/>
      <c r="BM30" s="225"/>
      <c r="BN30" s="225"/>
      <c r="BO30" s="225"/>
      <c r="BP30" s="225"/>
      <c r="BQ30" s="225"/>
      <c r="BR30" s="225"/>
      <c r="BS30" s="225"/>
      <c r="BT30" s="225"/>
      <c r="BU30" s="225"/>
      <c r="BV30" s="225"/>
      <c r="BW30" s="225"/>
      <c r="BX30" s="225"/>
      <c r="BY30" s="225"/>
      <c r="BZ30" s="225"/>
      <c r="CA30" s="225"/>
      <c r="CB30" s="225"/>
      <c r="CC30" s="225"/>
      <c r="CD30" s="225"/>
      <c r="CE30" s="225"/>
      <c r="CF30" s="225"/>
      <c r="CG30" s="225"/>
      <c r="CH30" s="225"/>
      <c r="CI30" s="225"/>
      <c r="CJ30" s="225"/>
      <c r="CK30" s="225"/>
      <c r="CL30" s="225"/>
      <c r="CM30" s="225"/>
      <c r="CN30" s="225"/>
      <c r="CO30" s="225"/>
      <c r="CP30" s="225"/>
      <c r="CQ30" s="225"/>
      <c r="CR30" s="225"/>
      <c r="CS30" s="225"/>
      <c r="CT30" s="225"/>
      <c r="CU30" s="225"/>
      <c r="CV30" s="225"/>
      <c r="CW30" s="225"/>
      <c r="CX30" s="225"/>
      <c r="CY30" s="225"/>
      <c r="CZ30" s="225"/>
      <c r="DA30" s="225"/>
      <c r="DB30" s="225"/>
      <c r="DC30" s="225"/>
      <c r="DD30" s="225"/>
      <c r="DE30" s="225"/>
      <c r="DF30" s="225"/>
      <c r="DG30" s="225"/>
      <c r="DH30" s="225"/>
      <c r="DI30" s="225"/>
      <c r="DJ30" s="225"/>
      <c r="DK30" s="225"/>
      <c r="DL30" s="225"/>
      <c r="DM30" s="225"/>
      <c r="DN30" s="225"/>
    </row>
    <row r="31" spans="1:118" s="78" customFormat="1" x14ac:dyDescent="0.15">
      <c r="A31" s="168"/>
      <c r="U31" s="174"/>
      <c r="V31" s="225"/>
      <c r="W31" s="225"/>
      <c r="X31" s="225"/>
      <c r="Y31" s="225"/>
      <c r="Z31" s="225"/>
      <c r="AA31" s="225"/>
      <c r="AB31" s="225"/>
      <c r="AC31" s="225"/>
      <c r="AD31" s="225"/>
      <c r="AE31" s="225"/>
      <c r="AF31" s="225"/>
      <c r="AG31" s="225"/>
      <c r="AH31" s="225"/>
      <c r="AI31" s="225"/>
      <c r="AJ31" s="225"/>
      <c r="AK31" s="225"/>
      <c r="AL31" s="225"/>
      <c r="AM31" s="225"/>
      <c r="AN31" s="225"/>
      <c r="AO31" s="225"/>
      <c r="AP31" s="225"/>
      <c r="AQ31" s="225"/>
      <c r="AR31" s="225"/>
      <c r="AS31" s="225"/>
      <c r="AT31" s="225"/>
      <c r="AU31" s="225"/>
      <c r="AV31" s="225"/>
      <c r="AW31" s="225"/>
      <c r="AX31" s="225"/>
      <c r="AY31" s="225"/>
      <c r="AZ31" s="225"/>
      <c r="BA31" s="225"/>
      <c r="BB31" s="225"/>
      <c r="BC31" s="225"/>
      <c r="BD31" s="225"/>
      <c r="BE31" s="225"/>
      <c r="BF31" s="225"/>
      <c r="BG31" s="225"/>
      <c r="BH31" s="225"/>
      <c r="BI31" s="225"/>
      <c r="BJ31" s="225"/>
      <c r="BK31" s="225"/>
      <c r="BL31" s="225"/>
      <c r="BM31" s="225"/>
      <c r="BN31" s="225"/>
      <c r="BO31" s="225"/>
      <c r="BP31" s="225"/>
      <c r="BQ31" s="225"/>
      <c r="BR31" s="225"/>
      <c r="BS31" s="225"/>
      <c r="BT31" s="225"/>
      <c r="BU31" s="225"/>
      <c r="BV31" s="225"/>
      <c r="BW31" s="225"/>
      <c r="BX31" s="225"/>
      <c r="BY31" s="225"/>
      <c r="BZ31" s="225"/>
      <c r="CA31" s="225"/>
      <c r="CB31" s="225"/>
      <c r="CC31" s="225"/>
      <c r="CD31" s="225"/>
      <c r="CE31" s="225"/>
      <c r="CF31" s="225"/>
      <c r="CG31" s="225"/>
      <c r="CH31" s="225"/>
      <c r="CI31" s="225"/>
      <c r="CJ31" s="225"/>
      <c r="CK31" s="225"/>
      <c r="CL31" s="225"/>
      <c r="CM31" s="225"/>
      <c r="CN31" s="225"/>
      <c r="CO31" s="225"/>
      <c r="CP31" s="225"/>
      <c r="CQ31" s="225"/>
      <c r="CR31" s="225"/>
      <c r="CS31" s="225"/>
      <c r="CT31" s="225"/>
      <c r="CU31" s="225"/>
      <c r="CV31" s="225"/>
      <c r="CW31" s="225"/>
      <c r="CX31" s="225"/>
      <c r="CY31" s="225"/>
      <c r="CZ31" s="225"/>
      <c r="DA31" s="225"/>
      <c r="DB31" s="225"/>
      <c r="DC31" s="225"/>
      <c r="DD31" s="225"/>
      <c r="DE31" s="225"/>
      <c r="DF31" s="225"/>
      <c r="DG31" s="225"/>
      <c r="DH31" s="225"/>
      <c r="DI31" s="225"/>
      <c r="DJ31" s="225"/>
      <c r="DK31" s="225"/>
      <c r="DL31" s="225"/>
      <c r="DM31" s="225"/>
      <c r="DN31" s="225"/>
    </row>
    <row r="32" spans="1:118" ht="75" x14ac:dyDescent="0.15">
      <c r="A32" s="363" t="s">
        <v>248</v>
      </c>
      <c r="B32" s="364" t="s">
        <v>249</v>
      </c>
      <c r="C32" s="365" t="s">
        <v>250</v>
      </c>
      <c r="D32" s="365" t="s">
        <v>251</v>
      </c>
      <c r="E32" s="365" t="s">
        <v>597</v>
      </c>
      <c r="F32" s="388" t="s">
        <v>598</v>
      </c>
      <c r="G32" s="365" t="s">
        <v>398</v>
      </c>
      <c r="H32" s="366" t="s">
        <v>445</v>
      </c>
      <c r="I32" s="365" t="s">
        <v>746</v>
      </c>
      <c r="J32" s="366" t="s">
        <v>303</v>
      </c>
      <c r="K32" s="367" t="s">
        <v>600</v>
      </c>
      <c r="L32" s="368" t="s">
        <v>361</v>
      </c>
      <c r="M32" s="368" t="s">
        <v>695</v>
      </c>
      <c r="N32" s="368" t="s">
        <v>275</v>
      </c>
      <c r="O32" s="368" t="s">
        <v>335</v>
      </c>
      <c r="P32" s="369" t="s">
        <v>239</v>
      </c>
      <c r="Q32" s="369" t="s">
        <v>240</v>
      </c>
      <c r="R32" s="369" t="s">
        <v>334</v>
      </c>
      <c r="S32" s="369" t="s">
        <v>428</v>
      </c>
      <c r="T32" s="368" t="s">
        <v>276</v>
      </c>
      <c r="U32" s="370" t="s">
        <v>509</v>
      </c>
    </row>
    <row r="33" spans="1:21" x14ac:dyDescent="0.15">
      <c r="A33" s="163" t="str">
        <f>'AG Jul 2017'!K19</f>
        <v>Energy Locals</v>
      </c>
      <c r="B33" s="158" t="str">
        <f>'AG Jul 2017'!L19</f>
        <v>Market offer</v>
      </c>
      <c r="C33" s="201">
        <f>91*'AG Jul 2017'!M19/100</f>
        <v>85.54</v>
      </c>
      <c r="D33" s="201">
        <f>($C$28*$C$29)*'AG Jul 2017'!N19/100</f>
        <v>322</v>
      </c>
      <c r="E33" s="201">
        <v>0</v>
      </c>
      <c r="F33" s="201">
        <v>0</v>
      </c>
      <c r="G33" s="201">
        <v>0</v>
      </c>
      <c r="H33" s="201">
        <f>($C$28*$C$30)*'AG Jul 2017'!AE19/100</f>
        <v>84</v>
      </c>
      <c r="I33" s="201">
        <f>SUM(C33:H33)</f>
        <v>491.54</v>
      </c>
      <c r="J33" s="177">
        <f>(I33-C33)*4</f>
        <v>1624</v>
      </c>
      <c r="K33" s="181">
        <f>I33*4</f>
        <v>1966.16</v>
      </c>
      <c r="L33" s="209">
        <f>'AG Jul 2017'!AW19</f>
        <v>0</v>
      </c>
      <c r="M33" s="209">
        <f>'AG Jul 2017'!AX19</f>
        <v>0</v>
      </c>
      <c r="N33" s="209">
        <f>'AG Jul 2017'!AY19</f>
        <v>0</v>
      </c>
      <c r="O33" s="209">
        <f>'AG Jul 2017'!AZ19</f>
        <v>0</v>
      </c>
      <c r="P33" s="180">
        <f>K33</f>
        <v>1966.16</v>
      </c>
      <c r="Q33" s="180">
        <f>P33</f>
        <v>1966.16</v>
      </c>
      <c r="R33" s="381">
        <f>P33*1.1</f>
        <v>2162.7760000000003</v>
      </c>
      <c r="S33" s="381">
        <f>Q33*1.1</f>
        <v>2162.7760000000003</v>
      </c>
      <c r="T33" s="210">
        <f>'AG Jul 2017'!BG19</f>
        <v>0</v>
      </c>
      <c r="U33" s="211" t="str">
        <f>'AG Jul 2017'!BH19</f>
        <v>n</v>
      </c>
    </row>
    <row r="34" spans="1:21" x14ac:dyDescent="0.15">
      <c r="A34" s="163" t="str">
        <f>'AG Jul 2017'!K20</f>
        <v>AGL</v>
      </c>
      <c r="B34" s="158" t="str">
        <f>'AG Jul 2017'!L20</f>
        <v xml:space="preserve">Savers </v>
      </c>
      <c r="C34" s="201">
        <f>91*'AG Jul 2017'!M20/100</f>
        <v>76.44</v>
      </c>
      <c r="D34" s="201">
        <f>($C$28*$C$29)*'AG Jul 2017'!N20/100</f>
        <v>406</v>
      </c>
      <c r="E34" s="201">
        <v>0</v>
      </c>
      <c r="F34" s="201">
        <v>0</v>
      </c>
      <c r="G34" s="201">
        <v>0</v>
      </c>
      <c r="H34" s="201">
        <f>($C$28*$C$30)*'AG Jul 2017'!AE20/100</f>
        <v>84</v>
      </c>
      <c r="I34" s="201">
        <f t="shared" ref="I34:I49" si="6">SUM(C34:H34)</f>
        <v>566.44000000000005</v>
      </c>
      <c r="J34" s="177">
        <f t="shared" ref="J34:J49" si="7">(I34-C34)*4</f>
        <v>1960.0000000000002</v>
      </c>
      <c r="K34" s="181">
        <f t="shared" ref="K34:K49" si="8">I34*4</f>
        <v>2265.7600000000002</v>
      </c>
      <c r="L34" s="209">
        <f>'AG Jul 2017'!AW20</f>
        <v>0</v>
      </c>
      <c r="M34" s="209">
        <f>'AG Jul 2017'!AX20</f>
        <v>0</v>
      </c>
      <c r="N34" s="209">
        <f>'AG Jul 2017'!AY20</f>
        <v>0</v>
      </c>
      <c r="O34" s="209">
        <f>'AG Jul 2017'!AZ20</f>
        <v>22</v>
      </c>
      <c r="P34" s="180">
        <f t="shared" ref="P34:P45" si="9">K34</f>
        <v>2265.7600000000002</v>
      </c>
      <c r="Q34" s="180">
        <f>(P34-(J34*O34/100))</f>
        <v>1834.5600000000002</v>
      </c>
      <c r="R34" s="381">
        <f t="shared" ref="R34:S49" si="10">P34*1.1</f>
        <v>2492.3360000000002</v>
      </c>
      <c r="S34" s="381">
        <f t="shared" si="10"/>
        <v>2018.0160000000003</v>
      </c>
      <c r="T34" s="210">
        <f>'AG Jul 2017'!BG20</f>
        <v>0</v>
      </c>
      <c r="U34" s="211" t="str">
        <f>'AG Jul 2017'!BH20</f>
        <v>n</v>
      </c>
    </row>
    <row r="35" spans="1:21" x14ac:dyDescent="0.15">
      <c r="A35" s="163" t="str">
        <f>'AG Jul 2017'!K21</f>
        <v>Alinta Energy</v>
      </c>
      <c r="B35" s="158" t="str">
        <f>'AG Jul 2017'!L21</f>
        <v>Fair Deal</v>
      </c>
      <c r="C35" s="201">
        <f>91*'AG Jul 2017'!M21/100</f>
        <v>84.730100000000007</v>
      </c>
      <c r="D35" s="201">
        <f>IF($C$28*$C$29&gt;='AG Jul 2017'!P21,('AG Jul 2017'!P21*'AG Jul 2017'!N21/100),(($C$28*$C$29)*'AG Jul 2017'!N21/100))</f>
        <v>291.89999999999998</v>
      </c>
      <c r="E35" s="201">
        <f>IF($C$28*$C$29&lt;'AG Jul 2017'!P21,0,IF(($C$28*$C$29)&lt;='AG Jul 2017'!R21,(($C$28*$C$29-'AG Jul 2017'!P21)*'AG Jul 2017'!Q21/100),(('AG Jul 2017'!R21-'AG Jul 2017'!P21)*'AG Jul 2017'!Q21/100)))</f>
        <v>115.2</v>
      </c>
      <c r="F35" s="201">
        <v>0</v>
      </c>
      <c r="G35" s="201">
        <f>IF(($C$28*$C$29&lt;'AG Jul 2017'!R21),(0),($C$28*$C$29-'AG Jul 2017'!R21)*'AG Jul 2017'!S21/100)</f>
        <v>0</v>
      </c>
      <c r="H35" s="201">
        <f>($C$28*$C$30)*'AG Jul 2017'!AE21/100</f>
        <v>65.16</v>
      </c>
      <c r="I35" s="201">
        <f t="shared" si="6"/>
        <v>556.99009999999998</v>
      </c>
      <c r="J35" s="177">
        <f t="shared" si="7"/>
        <v>1889.04</v>
      </c>
      <c r="K35" s="181">
        <f t="shared" si="8"/>
        <v>2227.9603999999999</v>
      </c>
      <c r="L35" s="209">
        <f>'AG Jul 2017'!AW21</f>
        <v>0</v>
      </c>
      <c r="M35" s="209">
        <f>'AG Jul 2017'!AX21</f>
        <v>0</v>
      </c>
      <c r="N35" s="209">
        <f>'AG Jul 2017'!AY21</f>
        <v>0</v>
      </c>
      <c r="O35" s="209">
        <f>'AG Jul 2017'!AZ21</f>
        <v>23</v>
      </c>
      <c r="P35" s="180">
        <f t="shared" si="9"/>
        <v>2227.9603999999999</v>
      </c>
      <c r="Q35" s="180">
        <f>(P35-(J35*O35/100))</f>
        <v>1793.4811999999999</v>
      </c>
      <c r="R35" s="381">
        <f t="shared" si="10"/>
        <v>2450.7564400000001</v>
      </c>
      <c r="S35" s="381">
        <f t="shared" si="10"/>
        <v>1972.8293200000001</v>
      </c>
      <c r="T35" s="210">
        <f>'AG Jul 2017'!BG21</f>
        <v>0</v>
      </c>
      <c r="U35" s="211" t="str">
        <f>'AG Jul 2017'!BH21</f>
        <v>n</v>
      </c>
    </row>
    <row r="36" spans="1:21" x14ac:dyDescent="0.15">
      <c r="A36" s="163" t="str">
        <f>'AG Jul 2017'!K22</f>
        <v>Click Energy</v>
      </c>
      <c r="B36" s="158" t="str">
        <f>'AG Jul 2017'!L22</f>
        <v>Superior</v>
      </c>
      <c r="C36" s="201">
        <f>91*'AG Jul 2017'!M22/100</f>
        <v>82.118400000000008</v>
      </c>
      <c r="D36" s="201">
        <f>($C$28*$C$29)*'AG Jul 2017'!N22/100</f>
        <v>514.75200000000007</v>
      </c>
      <c r="E36" s="201">
        <v>0</v>
      </c>
      <c r="F36" s="201">
        <v>0</v>
      </c>
      <c r="G36" s="201">
        <v>0</v>
      </c>
      <c r="H36" s="201">
        <f>($C$28*$C$30)*'AG Jul 2017'!AE22/100</f>
        <v>144</v>
      </c>
      <c r="I36" s="201">
        <f t="shared" si="6"/>
        <v>740.87040000000002</v>
      </c>
      <c r="J36" s="177">
        <f t="shared" si="7"/>
        <v>2635.0079999999998</v>
      </c>
      <c r="K36" s="181">
        <f t="shared" si="8"/>
        <v>2963.4816000000001</v>
      </c>
      <c r="L36" s="209">
        <f>'AG Jul 2017'!AW22</f>
        <v>0</v>
      </c>
      <c r="M36" s="209">
        <f>'AG Jul 2017'!AX22</f>
        <v>0</v>
      </c>
      <c r="N36" s="209">
        <f>'AG Jul 2017'!AY22</f>
        <v>15</v>
      </c>
      <c r="O36" s="209">
        <f>'AG Jul 2017'!AZ22</f>
        <v>0</v>
      </c>
      <c r="P36" s="180">
        <f t="shared" si="9"/>
        <v>2963.4816000000001</v>
      </c>
      <c r="Q36" s="180">
        <f>(P36-(P36*N36/100))</f>
        <v>2518.9593599999998</v>
      </c>
      <c r="R36" s="381">
        <f t="shared" si="10"/>
        <v>3259.8297600000005</v>
      </c>
      <c r="S36" s="381">
        <f t="shared" si="10"/>
        <v>2770.8552960000002</v>
      </c>
      <c r="T36" s="210">
        <f>'AG Jul 2017'!BG22</f>
        <v>0</v>
      </c>
      <c r="U36" s="211" t="str">
        <f>'AG Jul 2017'!BH22</f>
        <v>n</v>
      </c>
    </row>
    <row r="37" spans="1:21" x14ac:dyDescent="0.15">
      <c r="A37" s="163" t="str">
        <f>'AG Jul 2017'!K23</f>
        <v>Commander</v>
      </c>
      <c r="B37" s="158" t="str">
        <f>'AG Jul 2017'!L23</f>
        <v>Market offer</v>
      </c>
      <c r="C37" s="201">
        <f>91*'AG Jul 2017'!M23/100</f>
        <v>75.948599999999999</v>
      </c>
      <c r="D37" s="201">
        <f>IF($C$28*$C$29&gt;='AG Jul 2017'!P23,('AG Jul 2017'!P23*'AG Jul 2017'!N23/100),(($C$28*$C$29)*'AG Jul 2017'!N23/100))</f>
        <v>276.5</v>
      </c>
      <c r="E37" s="201">
        <f>IF($C$28*$C$29&lt;'AG Jul 2017'!P23,0,IF(($C$28*$C$29)&lt;='AG Jul 2017'!R23,(($C$28*$C$29-'AG Jul 2017'!P23)*'AG Jul 2017'!Q23/100),(('AG Jul 2017'!R23-'AG Jul 2017'!P23)*'AG Jul 2017'!Q23/100)))</f>
        <v>110.6</v>
      </c>
      <c r="F37" s="201">
        <v>0</v>
      </c>
      <c r="G37" s="201">
        <f>IF(($C$28*$C$29&lt;'AG Jul 2017'!R23),(0),($C$28*$C$29-'AG Jul 2017'!R23)*'AG Jul 2017'!S23/100)</f>
        <v>0</v>
      </c>
      <c r="H37" s="201">
        <f>($C$28*$C$30)*'AG Jul 2017'!AE23/100</f>
        <v>76.8</v>
      </c>
      <c r="I37" s="201">
        <f t="shared" si="6"/>
        <v>539.84859999999992</v>
      </c>
      <c r="J37" s="177">
        <f t="shared" si="7"/>
        <v>1855.5999999999997</v>
      </c>
      <c r="K37" s="181">
        <f t="shared" si="8"/>
        <v>2159.3943999999997</v>
      </c>
      <c r="L37" s="209">
        <f>'AG Jul 2017'!AW23</f>
        <v>0</v>
      </c>
      <c r="M37" s="209">
        <f>'AG Jul 2017'!AX23</f>
        <v>0</v>
      </c>
      <c r="N37" s="209">
        <f>'AG Jul 2017'!AY23</f>
        <v>0</v>
      </c>
      <c r="O37" s="209">
        <f>'AG Jul 2017'!AZ23</f>
        <v>20</v>
      </c>
      <c r="P37" s="180">
        <f t="shared" si="9"/>
        <v>2159.3943999999997</v>
      </c>
      <c r="Q37" s="180">
        <f>(P37-(J37*O37/100))</f>
        <v>1788.2743999999998</v>
      </c>
      <c r="R37" s="381">
        <f t="shared" si="10"/>
        <v>2375.3338399999998</v>
      </c>
      <c r="S37" s="381">
        <f t="shared" si="10"/>
        <v>1967.1018399999998</v>
      </c>
      <c r="T37" s="210">
        <f>'AG Jul 2017'!BG23</f>
        <v>0</v>
      </c>
      <c r="U37" s="211" t="str">
        <f>'AG Jul 2017'!BH23</f>
        <v>n</v>
      </c>
    </row>
    <row r="38" spans="1:21" x14ac:dyDescent="0.15">
      <c r="A38" s="163" t="str">
        <f>'AG Jul 2017'!K24</f>
        <v>CovaU</v>
      </c>
      <c r="B38" s="158" t="str">
        <f>'AG Jul 2017'!L24</f>
        <v>Freedom</v>
      </c>
      <c r="C38" s="201">
        <f>91*'AG Jul 2017'!M24/100</f>
        <v>100.1</v>
      </c>
      <c r="D38" s="201">
        <f>($C$28*$C$29)*'AG Jul 2017'!N24/100</f>
        <v>406</v>
      </c>
      <c r="E38" s="201">
        <v>0</v>
      </c>
      <c r="F38" s="201">
        <v>0</v>
      </c>
      <c r="G38" s="201">
        <v>0</v>
      </c>
      <c r="H38" s="201">
        <f>($C$28*$C$30)*'AG Jul 2017'!AE24/100</f>
        <v>114</v>
      </c>
      <c r="I38" s="201">
        <f t="shared" si="6"/>
        <v>620.1</v>
      </c>
      <c r="J38" s="177">
        <f t="shared" si="7"/>
        <v>2080</v>
      </c>
      <c r="K38" s="181">
        <f t="shared" si="8"/>
        <v>2480.4</v>
      </c>
      <c r="L38" s="209">
        <f>'AG Jul 2017'!AW24</f>
        <v>0</v>
      </c>
      <c r="M38" s="209">
        <f>'AG Jul 2017'!AX24</f>
        <v>0</v>
      </c>
      <c r="N38" s="209">
        <f>'AG Jul 2017'!AY24</f>
        <v>20</v>
      </c>
      <c r="O38" s="209">
        <f>'AG Jul 2017'!AZ24</f>
        <v>0</v>
      </c>
      <c r="P38" s="180">
        <f t="shared" si="9"/>
        <v>2480.4</v>
      </c>
      <c r="Q38" s="180">
        <f>(P38-(P38*N38/100))</f>
        <v>1984.3200000000002</v>
      </c>
      <c r="R38" s="381">
        <f t="shared" si="10"/>
        <v>2728.4400000000005</v>
      </c>
      <c r="S38" s="381">
        <f t="shared" si="10"/>
        <v>2182.7520000000004</v>
      </c>
      <c r="T38" s="210">
        <f>'AG Jul 2017'!BG24</f>
        <v>12</v>
      </c>
      <c r="U38" s="211" t="str">
        <f>'AG Jul 2017'!BH24</f>
        <v>y</v>
      </c>
    </row>
    <row r="39" spans="1:21" x14ac:dyDescent="0.15">
      <c r="A39" s="163" t="str">
        <f>'AG Jul 2017'!K25</f>
        <v>Diamond Energy</v>
      </c>
      <c r="B39" s="158" t="str">
        <f>'AG Jul 2017'!L25</f>
        <v>Pay on time discount</v>
      </c>
      <c r="C39" s="201">
        <f>91*'AG Jul 2017'!M25/100</f>
        <v>83.255899999999997</v>
      </c>
      <c r="D39" s="201">
        <f>IF($C$28*$C$29&gt;='AG Jul 2017'!P25,('AG Jul 2017'!P25*'AG Jul 2017'!N25/100),(($C$28*$C$29)*'AG Jul 2017'!N25/100))</f>
        <v>79.17</v>
      </c>
      <c r="E39" s="201">
        <f>IF($C$28*$C$29&lt;'AG Jul 2017'!P25,0,IF(($C$28*$C$29)&lt;='AG Jul 2017'!R25,(($C$28*$C$29-'AG Jul 2017'!P25)*'AG Jul 2017'!Q25/100),(('AG Jul 2017'!R25-'AG Jul 2017'!P25)*'AG Jul 2017'!Q25/100)))</f>
        <v>205.27200000000002</v>
      </c>
      <c r="F39" s="201">
        <v>0</v>
      </c>
      <c r="G39" s="201">
        <f>IF(($C$28*$C$29&lt;'AG Jul 2017'!R25),(0),($C$28*$C$29-'AG Jul 2017'!R25)*'AG Jul 2017'!S25/100)</f>
        <v>121.41</v>
      </c>
      <c r="H39" s="201">
        <f>($C$28*$C$30)*'AG Jul 2017'!AE25/100</f>
        <v>83.7</v>
      </c>
      <c r="I39" s="201">
        <f t="shared" si="6"/>
        <v>572.80790000000002</v>
      </c>
      <c r="J39" s="177">
        <f t="shared" si="7"/>
        <v>1958.2080000000001</v>
      </c>
      <c r="K39" s="181">
        <f t="shared" si="8"/>
        <v>2291.2316000000001</v>
      </c>
      <c r="L39" s="209">
        <f>'AG Jul 2017'!AW25</f>
        <v>0</v>
      </c>
      <c r="M39" s="209">
        <f>'AG Jul 2017'!AX25</f>
        <v>0</v>
      </c>
      <c r="N39" s="209">
        <f>'AG Jul 2017'!AY25</f>
        <v>7</v>
      </c>
      <c r="O39" s="209">
        <f>'AG Jul 2017'!AZ25</f>
        <v>0</v>
      </c>
      <c r="P39" s="180">
        <f t="shared" si="9"/>
        <v>2291.2316000000001</v>
      </c>
      <c r="Q39" s="180">
        <f>(P39-(P39*N39/100))</f>
        <v>2130.8453880000002</v>
      </c>
      <c r="R39" s="381">
        <f t="shared" si="10"/>
        <v>2520.3547600000002</v>
      </c>
      <c r="S39" s="381">
        <f t="shared" si="10"/>
        <v>2343.9299268000004</v>
      </c>
      <c r="T39" s="210">
        <f>'AG Jul 2017'!BG25</f>
        <v>24</v>
      </c>
      <c r="U39" s="211" t="str">
        <f>'AG Jul 2017'!BH25</f>
        <v>y</v>
      </c>
    </row>
    <row r="40" spans="1:21" x14ac:dyDescent="0.15">
      <c r="A40" s="163" t="str">
        <f>'AG Jul 2017'!K26</f>
        <v>Dodo Power &amp; Gas</v>
      </c>
      <c r="B40" s="158" t="str">
        <f>'AG Jul 2017'!L26</f>
        <v>Market offer</v>
      </c>
      <c r="C40" s="201">
        <f>91*'AG Jul 2017'!M26/100</f>
        <v>74.665500000000009</v>
      </c>
      <c r="D40" s="201">
        <f>IF($C$28*$C$29&gt;='AG Jul 2017'!P26,('AG Jul 2017'!P26*'AG Jul 2017'!N26/100),(($C$28*$C$29)*'AG Jul 2017'!N26/100))</f>
        <v>267.7</v>
      </c>
      <c r="E40" s="201">
        <f>IF($C$28*$C$29&lt;'AG Jul 2017'!P26,0,IF(($C$28*$C$29)&lt;='AG Jul 2017'!R26,(($C$28*$C$29-'AG Jul 2017'!P26)*'AG Jul 2017'!Q26/100),(('AG Jul 2017'!R26-'AG Jul 2017'!P26)*'AG Jul 2017'!Q26/100)))</f>
        <v>107.08</v>
      </c>
      <c r="F40" s="201">
        <v>0</v>
      </c>
      <c r="G40" s="201">
        <f>IF(($C$28*$C$29&lt;'AG Jul 2017'!R26),(0),($C$28*$C$29-'AG Jul 2017'!R26)*'AG Jul 2017'!S26/100)</f>
        <v>0</v>
      </c>
      <c r="H40" s="201">
        <f>($C$28*$C$30)*'AG Jul 2017'!AE26/100</f>
        <v>75.3</v>
      </c>
      <c r="I40" s="201">
        <f t="shared" si="6"/>
        <v>524.74549999999999</v>
      </c>
      <c r="J40" s="177">
        <f t="shared" si="7"/>
        <v>1800.32</v>
      </c>
      <c r="K40" s="181">
        <f t="shared" si="8"/>
        <v>2098.982</v>
      </c>
      <c r="L40" s="209">
        <f>'AG Jul 2017'!AW26</f>
        <v>0</v>
      </c>
      <c r="M40" s="209">
        <f>'AG Jul 2017'!AX26</f>
        <v>0</v>
      </c>
      <c r="N40" s="209">
        <f>'AG Jul 2017'!AY26</f>
        <v>0</v>
      </c>
      <c r="O40" s="209">
        <f>'AG Jul 2017'!AZ26</f>
        <v>0</v>
      </c>
      <c r="P40" s="180">
        <f t="shared" si="9"/>
        <v>2098.982</v>
      </c>
      <c r="Q40" s="180">
        <f>P40</f>
        <v>2098.982</v>
      </c>
      <c r="R40" s="381">
        <f t="shared" si="10"/>
        <v>2308.8802000000001</v>
      </c>
      <c r="S40" s="381">
        <f t="shared" si="10"/>
        <v>2308.8802000000001</v>
      </c>
      <c r="T40" s="210">
        <f>'AG Jul 2017'!BG26</f>
        <v>0</v>
      </c>
      <c r="U40" s="211" t="str">
        <f>'AG Jul 2017'!BH26</f>
        <v>n</v>
      </c>
    </row>
    <row r="41" spans="1:21" x14ac:dyDescent="0.15">
      <c r="A41" s="163" t="str">
        <f>'AG Jul 2017'!K27</f>
        <v>EnergyAustralia</v>
      </c>
      <c r="B41" s="158" t="str">
        <f>'AG Jul 2017'!L27</f>
        <v>Flexi Saver</v>
      </c>
      <c r="C41" s="201">
        <f>91*'AG Jul 2017'!M27/100</f>
        <v>79.807000000000002</v>
      </c>
      <c r="D41" s="201">
        <f>($C$28*$C$29)*'AG Jul 2017'!N27/100</f>
        <v>410.9</v>
      </c>
      <c r="E41" s="201">
        <v>0</v>
      </c>
      <c r="F41" s="201">
        <v>0</v>
      </c>
      <c r="G41" s="201">
        <v>0</v>
      </c>
      <c r="H41" s="201">
        <f>($C$28*$C$30)*'AG Jul 2017'!AE27/100</f>
        <v>72.36</v>
      </c>
      <c r="I41" s="201">
        <f t="shared" si="6"/>
        <v>563.06700000000001</v>
      </c>
      <c r="J41" s="177">
        <f t="shared" si="7"/>
        <v>1933.04</v>
      </c>
      <c r="K41" s="181">
        <f t="shared" si="8"/>
        <v>2252.268</v>
      </c>
      <c r="L41" s="209">
        <f>'AG Jul 2017'!AW27</f>
        <v>0</v>
      </c>
      <c r="M41" s="209">
        <f>'AG Jul 2017'!AX27</f>
        <v>0</v>
      </c>
      <c r="N41" s="209">
        <f>'AG Jul 2017'!AY27</f>
        <v>0</v>
      </c>
      <c r="O41" s="209">
        <f>'AG Jul 2017'!AZ27</f>
        <v>22</v>
      </c>
      <c r="P41" s="180">
        <f t="shared" si="9"/>
        <v>2252.268</v>
      </c>
      <c r="Q41" s="180">
        <f>(P41-(J41*O41/100))</f>
        <v>1826.9992</v>
      </c>
      <c r="R41" s="381">
        <f t="shared" si="10"/>
        <v>2477.4948000000004</v>
      </c>
      <c r="S41" s="381">
        <f t="shared" si="10"/>
        <v>2009.6991200000002</v>
      </c>
      <c r="T41" s="210">
        <f>'AG Jul 2017'!BG27</f>
        <v>0</v>
      </c>
      <c r="U41" s="211" t="str">
        <f>'AG Jul 2017'!BH27</f>
        <v>n</v>
      </c>
    </row>
    <row r="42" spans="1:21" x14ac:dyDescent="0.15">
      <c r="A42" s="163" t="str">
        <f>'AG Jul 2017'!K28</f>
        <v>Mojo Power</v>
      </c>
      <c r="B42" s="158" t="str">
        <f>'AG Jul 2017'!L28</f>
        <v>Basic Energy Pass</v>
      </c>
      <c r="C42" s="201">
        <f>(91*'AG Jul 2017'!M28/100)+('AG Jul 2017'!BK28*3)</f>
        <v>147.96109999999999</v>
      </c>
      <c r="D42" s="201">
        <f>($C$28*$C$29)*'AG Jul 2017'!N28/100</f>
        <v>354.9</v>
      </c>
      <c r="E42" s="201">
        <v>0</v>
      </c>
      <c r="F42" s="201">
        <v>0</v>
      </c>
      <c r="G42" s="201">
        <v>0</v>
      </c>
      <c r="H42" s="201">
        <f>($C$28*$C$30)*'AG Jul 2017'!AE28/100</f>
        <v>78.780000000000015</v>
      </c>
      <c r="I42" s="201">
        <f t="shared" si="6"/>
        <v>581.64109999999994</v>
      </c>
      <c r="J42" s="177">
        <f t="shared" si="7"/>
        <v>1734.7199999999998</v>
      </c>
      <c r="K42" s="181">
        <f t="shared" si="8"/>
        <v>2326.5643999999998</v>
      </c>
      <c r="L42" s="209">
        <f>'AG Jul 2017'!AW28</f>
        <v>0</v>
      </c>
      <c r="M42" s="209">
        <f>'AG Jul 2017'!AX28</f>
        <v>0</v>
      </c>
      <c r="N42" s="209">
        <f>'AG Jul 2017'!AY28</f>
        <v>0</v>
      </c>
      <c r="O42" s="209">
        <f>'AG Jul 2017'!AZ28</f>
        <v>0</v>
      </c>
      <c r="P42" s="180">
        <f t="shared" si="9"/>
        <v>2326.5643999999998</v>
      </c>
      <c r="Q42" s="180">
        <f>P42</f>
        <v>2326.5643999999998</v>
      </c>
      <c r="R42" s="381">
        <f t="shared" si="10"/>
        <v>2559.22084</v>
      </c>
      <c r="S42" s="381">
        <f t="shared" si="10"/>
        <v>2559.22084</v>
      </c>
      <c r="T42" s="210">
        <f>'AG Jul 2017'!BG28</f>
        <v>0</v>
      </c>
      <c r="U42" s="211" t="str">
        <f>'AG Jul 2017'!BH28</f>
        <v>n</v>
      </c>
    </row>
    <row r="43" spans="1:21" x14ac:dyDescent="0.15">
      <c r="A43" s="163" t="str">
        <f>'AG Jul 2017'!K29</f>
        <v>Momentum Energy</v>
      </c>
      <c r="B43" s="158" t="str">
        <f>'AG Jul 2017'!L29</f>
        <v>SmilePower</v>
      </c>
      <c r="C43" s="201">
        <f>91*'AG Jul 2017'!M29/100</f>
        <v>72.554299999999998</v>
      </c>
      <c r="D43" s="201">
        <f>IF($C$28*$C$29&gt;='AG Jul 2017'!P29,('AG Jul 2017'!P29*'AG Jul 2017'!N29/100),(($C$28*$C$29)*'AG Jul 2017'!N29/100))</f>
        <v>158.4</v>
      </c>
      <c r="E43" s="201">
        <f>IF($C$28*$C$29&lt;'AG Jul 2017'!P29,0,IF(($C$28*$C$29)&lt;='AG Jul 2017'!R29,(($C$28*$C$29-'AG Jul 2017'!P29)*'AG Jul 2017'!Q29/100),(('AG Jul 2017'!R29-'AG Jul 2017'!P29)*'AG Jul 2017'!Q29/100)))</f>
        <v>198.8</v>
      </c>
      <c r="F43" s="201">
        <v>0</v>
      </c>
      <c r="G43" s="201">
        <f>IF(($C$28*$C$29&lt;'AG Jul 2017'!R29),(0),($C$28*$C$29-'AG Jul 2017'!R29)*'AG Jul 2017'!S29/100)</f>
        <v>0</v>
      </c>
      <c r="H43" s="201">
        <f>($C$28*$C$30)*'AG Jul 2017'!AE29/100</f>
        <v>84.42</v>
      </c>
      <c r="I43" s="201">
        <f t="shared" si="6"/>
        <v>514.17430000000002</v>
      </c>
      <c r="J43" s="177">
        <f t="shared" si="7"/>
        <v>1766.48</v>
      </c>
      <c r="K43" s="181">
        <f t="shared" si="8"/>
        <v>2056.6972000000001</v>
      </c>
      <c r="L43" s="209">
        <f>'AG Jul 2017'!AW29</f>
        <v>0</v>
      </c>
      <c r="M43" s="209">
        <f>'AG Jul 2017'!AX29</f>
        <v>0</v>
      </c>
      <c r="N43" s="209">
        <f>'AG Jul 2017'!AY29</f>
        <v>0</v>
      </c>
      <c r="O43" s="209">
        <f>'AG Jul 2017'!AZ29</f>
        <v>0</v>
      </c>
      <c r="P43" s="180">
        <f t="shared" si="9"/>
        <v>2056.6972000000001</v>
      </c>
      <c r="Q43" s="180">
        <f>P43</f>
        <v>2056.6972000000001</v>
      </c>
      <c r="R43" s="381">
        <f t="shared" si="10"/>
        <v>2262.3669200000004</v>
      </c>
      <c r="S43" s="381">
        <f t="shared" si="10"/>
        <v>2262.3669200000004</v>
      </c>
      <c r="T43" s="210">
        <f>'AG Jul 2017'!BG29</f>
        <v>12</v>
      </c>
      <c r="U43" s="211" t="str">
        <f>'AG Jul 2017'!BH29</f>
        <v>y</v>
      </c>
    </row>
    <row r="44" spans="1:21" x14ac:dyDescent="0.15">
      <c r="A44" s="163" t="str">
        <f>'AG Jul 2017'!K30</f>
        <v>Origin Energy</v>
      </c>
      <c r="B44" s="158" t="str">
        <f>'AG Jul 2017'!L30</f>
        <v>Saver</v>
      </c>
      <c r="C44" s="201">
        <f>91*'AG Jul 2017'!M30/100</f>
        <v>75.884900000000002</v>
      </c>
      <c r="D44" s="201">
        <f>($C$28*$C$29)*'AG Jul 2017'!N30/100</f>
        <v>399.28</v>
      </c>
      <c r="E44" s="201">
        <v>0</v>
      </c>
      <c r="F44" s="201">
        <v>0</v>
      </c>
      <c r="G44" s="201">
        <v>0</v>
      </c>
      <c r="H44" s="201">
        <f>($C$28*$C$30)*'AG Jul 2017'!AE30/100</f>
        <v>73.739999999999995</v>
      </c>
      <c r="I44" s="201">
        <f t="shared" si="6"/>
        <v>548.9049</v>
      </c>
      <c r="J44" s="177">
        <f t="shared" si="7"/>
        <v>1892.08</v>
      </c>
      <c r="K44" s="181">
        <f t="shared" si="8"/>
        <v>2195.6196</v>
      </c>
      <c r="L44" s="209">
        <f>'AG Jul 2017'!AW30</f>
        <v>0</v>
      </c>
      <c r="M44" s="209">
        <f>'AG Jul 2017'!AX30</f>
        <v>0</v>
      </c>
      <c r="N44" s="209">
        <f>'AG Jul 2017'!AY30</f>
        <v>0</v>
      </c>
      <c r="O44" s="209">
        <f>'AG Jul 2017'!AZ30</f>
        <v>13</v>
      </c>
      <c r="P44" s="180">
        <f t="shared" si="9"/>
        <v>2195.6196</v>
      </c>
      <c r="Q44" s="180">
        <f>(P44-(J44*O44/100))</f>
        <v>1949.6492000000001</v>
      </c>
      <c r="R44" s="381">
        <f t="shared" si="10"/>
        <v>2415.18156</v>
      </c>
      <c r="S44" s="381">
        <f t="shared" si="10"/>
        <v>2144.6141200000002</v>
      </c>
      <c r="T44" s="210">
        <f>'AG Jul 2017'!BG30</f>
        <v>0</v>
      </c>
      <c r="U44" s="211" t="str">
        <f>'AG Jul 2017'!BH30</f>
        <v>n</v>
      </c>
    </row>
    <row r="45" spans="1:21" x14ac:dyDescent="0.15">
      <c r="A45" s="163" t="str">
        <f>'AG Jul 2017'!K31</f>
        <v>Powerdirect</v>
      </c>
      <c r="B45" s="158" t="str">
        <f>'AG Jul 2017'!L31</f>
        <v>Market offer</v>
      </c>
      <c r="C45" s="201">
        <f>91*'AG Jul 2017'!M31/100</f>
        <v>76.44</v>
      </c>
      <c r="D45" s="201">
        <f>($C$28*$C$29)*'AG Jul 2017'!N31/100</f>
        <v>406</v>
      </c>
      <c r="E45" s="201">
        <v>0</v>
      </c>
      <c r="F45" s="201">
        <v>0</v>
      </c>
      <c r="G45" s="201">
        <v>0</v>
      </c>
      <c r="H45" s="201">
        <f>($C$28*$C$30)*'AG Jul 2017'!AE31/100</f>
        <v>84</v>
      </c>
      <c r="I45" s="201">
        <f t="shared" si="6"/>
        <v>566.44000000000005</v>
      </c>
      <c r="J45" s="177">
        <f t="shared" si="7"/>
        <v>1960.0000000000002</v>
      </c>
      <c r="K45" s="181">
        <f t="shared" si="8"/>
        <v>2265.7600000000002</v>
      </c>
      <c r="L45" s="209">
        <f>'AG Jul 2017'!AW31</f>
        <v>0</v>
      </c>
      <c r="M45" s="209">
        <f>'AG Jul 2017'!AX31</f>
        <v>0</v>
      </c>
      <c r="N45" s="209">
        <f>'AG Jul 2017'!AY31</f>
        <v>0</v>
      </c>
      <c r="O45" s="209">
        <f>'AG Jul 2017'!AZ31</f>
        <v>22</v>
      </c>
      <c r="P45" s="180">
        <f t="shared" si="9"/>
        <v>2265.7600000000002</v>
      </c>
      <c r="Q45" s="180">
        <f>(P45-(J45*O45/100))</f>
        <v>1834.5600000000002</v>
      </c>
      <c r="R45" s="381">
        <f t="shared" si="10"/>
        <v>2492.3360000000002</v>
      </c>
      <c r="S45" s="381">
        <f t="shared" si="10"/>
        <v>2018.0160000000003</v>
      </c>
      <c r="T45" s="210">
        <f>'AG Jul 2017'!BG31</f>
        <v>0</v>
      </c>
      <c r="U45" s="211" t="str">
        <f>'AG Jul 2017'!BH31</f>
        <v>n</v>
      </c>
    </row>
    <row r="46" spans="1:21" x14ac:dyDescent="0.15">
      <c r="A46" s="163" t="str">
        <f>'AG Jul 2017'!K32</f>
        <v>Powershop</v>
      </c>
      <c r="B46" s="158" t="str">
        <f>'AG Jul 2017'!L32</f>
        <v>Standard Saver</v>
      </c>
      <c r="C46" s="201">
        <f>91*'AG Jul 2017'!M32/100</f>
        <v>88.497500000000002</v>
      </c>
      <c r="D46" s="201">
        <f>(C28*C29)*'AG Jul 2017'!N32/100</f>
        <v>418.18</v>
      </c>
      <c r="E46" s="201">
        <v>0</v>
      </c>
      <c r="F46" s="201">
        <v>0</v>
      </c>
      <c r="G46" s="201">
        <v>0</v>
      </c>
      <c r="H46" s="201">
        <f>($C$28*$C$30)*'AG Jul 2017'!AE32/100</f>
        <v>118.56000000000002</v>
      </c>
      <c r="I46" s="201">
        <f t="shared" si="6"/>
        <v>625.23750000000007</v>
      </c>
      <c r="J46" s="177">
        <f t="shared" si="7"/>
        <v>2146.96</v>
      </c>
      <c r="K46" s="181">
        <f t="shared" si="8"/>
        <v>2500.9500000000003</v>
      </c>
      <c r="L46" s="209">
        <f>'AG Jul 2017'!AW32</f>
        <v>4</v>
      </c>
      <c r="M46" s="209">
        <f>'AG Jul 2017'!AX32</f>
        <v>0</v>
      </c>
      <c r="N46" s="209">
        <f>'AG Jul 2017'!AY32</f>
        <v>14</v>
      </c>
      <c r="O46" s="209">
        <f>'AG Jul 2017'!AZ32</f>
        <v>0</v>
      </c>
      <c r="P46" s="180">
        <f>K46-(K46*L46/100)</f>
        <v>2400.9120000000003</v>
      </c>
      <c r="Q46" s="180">
        <f>(P46-(P46*N46/100))</f>
        <v>2064.7843200000002</v>
      </c>
      <c r="R46" s="381">
        <f t="shared" si="10"/>
        <v>2641.0032000000006</v>
      </c>
      <c r="S46" s="381">
        <f t="shared" si="10"/>
        <v>2271.2627520000005</v>
      </c>
      <c r="T46" s="210">
        <f>'AG Jul 2017'!BG32</f>
        <v>0</v>
      </c>
      <c r="U46" s="211" t="str">
        <f>'AG Jul 2017'!BH32</f>
        <v>n</v>
      </c>
    </row>
    <row r="47" spans="1:21" x14ac:dyDescent="0.15">
      <c r="A47" s="163" t="str">
        <f>'AG Jul 2017'!K33</f>
        <v>Red Energy</v>
      </c>
      <c r="B47" s="158" t="str">
        <f>'AG Jul 2017'!L33</f>
        <v>Living Energy Saver</v>
      </c>
      <c r="C47" s="201">
        <f>91*'AG Jul 2017'!M33/100</f>
        <v>78.705899999999986</v>
      </c>
      <c r="D47" s="201">
        <f>IF($C$28*$C$29&gt;='AG Jul 2017'!P33,('AG Jul 2017'!P33*'AG Jul 2017'!N33/100),(($C$28*$C$29)*'AG Jul 2017'!N33/100))</f>
        <v>262</v>
      </c>
      <c r="E47" s="201">
        <f>IF($C$28*$C$29&lt;'AG Jul 2017'!P33,0,IF(($C$28*$C$29)&lt;='AG Jul 2017'!R33,(($C$28*$C$29-'AG Jul 2017'!P33)*'AG Jul 2017'!Q33/100),(('AG Jul 2017'!R33-'AG Jul 2017'!P33)*'AG Jul 2017'!Q33/100)))</f>
        <v>103.6</v>
      </c>
      <c r="F47" s="201">
        <v>0</v>
      </c>
      <c r="G47" s="201">
        <f>IF(($C$28*$C$29&lt;'AG Jul 2017'!R33),(0),($C$28*$C$29-'AG Jul 2017'!R33)*'AG Jul 2017'!S33/100)</f>
        <v>0</v>
      </c>
      <c r="H47" s="201">
        <f>($C$28*$C$30)*'AG Jul 2017'!AE33/100</f>
        <v>68.7</v>
      </c>
      <c r="I47" s="201">
        <f t="shared" si="6"/>
        <v>513.0059</v>
      </c>
      <c r="J47" s="177">
        <f t="shared" si="7"/>
        <v>1737.2</v>
      </c>
      <c r="K47" s="181">
        <f t="shared" si="8"/>
        <v>2052.0236</v>
      </c>
      <c r="L47" s="209">
        <f>'AG Jul 2017'!AW33</f>
        <v>0</v>
      </c>
      <c r="M47" s="209">
        <f>'AG Jul 2017'!AX33</f>
        <v>0</v>
      </c>
      <c r="N47" s="209">
        <f>'AG Jul 2017'!AY33</f>
        <v>10</v>
      </c>
      <c r="O47" s="209">
        <f>'AG Jul 2017'!AZ33</f>
        <v>0</v>
      </c>
      <c r="P47" s="180">
        <f t="shared" ref="P47:P49" si="11">K47</f>
        <v>2052.0236</v>
      </c>
      <c r="Q47" s="180">
        <f>(P47-(P47*N47/100))</f>
        <v>1846.82124</v>
      </c>
      <c r="R47" s="381">
        <f t="shared" si="10"/>
        <v>2257.2259600000002</v>
      </c>
      <c r="S47" s="381">
        <f t="shared" si="10"/>
        <v>2031.5033640000001</v>
      </c>
      <c r="T47" s="210">
        <f>'AG Jul 2017'!BG33</f>
        <v>0</v>
      </c>
      <c r="U47" s="211" t="str">
        <f>'AG Jul 2017'!BH33</f>
        <v>n</v>
      </c>
    </row>
    <row r="48" spans="1:21" x14ac:dyDescent="0.15">
      <c r="A48" s="163" t="str">
        <f>'AG Jul 2017'!K34</f>
        <v>Simply Energy</v>
      </c>
      <c r="B48" s="158" t="str">
        <f>'AG Jul 2017'!L34</f>
        <v>Plus</v>
      </c>
      <c r="C48" s="201">
        <f>91*'AG Jul 2017'!M34/100</f>
        <v>65.683800000000005</v>
      </c>
      <c r="D48" s="201">
        <f>IF($C$28*$C$29&gt;='AG Jul 2017'!P34,('AG Jul 2017'!P34*'AG Jul 2017'!N34/100),(($C$28*$C$29)*'AG Jul 2017'!N34/100))</f>
        <v>247.8</v>
      </c>
      <c r="E48" s="201">
        <f>IF($C$28*$C$29&lt;'AG Jul 2017'!P34,0,IF(($C$28*$C$29)&lt;='AG Jul 2017'!R34,(($C$28*$C$29-'AG Jul 2017'!P34)*'AG Jul 2017'!Q34/100),(('AG Jul 2017'!R34-'AG Jul 2017'!P34)*'AG Jul 2017'!Q34/100)))</f>
        <v>97.64</v>
      </c>
      <c r="F48" s="201">
        <v>0</v>
      </c>
      <c r="G48" s="201">
        <f>IF(($C$28*$C$29&lt;'AG Jul 2017'!R34),(0),($C$28*$C$29-'AG Jul 2017'!R34)*'AG Jul 2017'!S34/100)</f>
        <v>0</v>
      </c>
      <c r="H48" s="201">
        <f>($C$28*$C$30)*'AG Jul 2017'!AE34/100</f>
        <v>59.4</v>
      </c>
      <c r="I48" s="201">
        <f t="shared" si="6"/>
        <v>470.52379999999999</v>
      </c>
      <c r="J48" s="177">
        <f t="shared" si="7"/>
        <v>1619.36</v>
      </c>
      <c r="K48" s="181">
        <f t="shared" si="8"/>
        <v>1882.0952</v>
      </c>
      <c r="L48" s="209">
        <f>'AG Jul 2017'!AW34</f>
        <v>0</v>
      </c>
      <c r="M48" s="209">
        <f>'AG Jul 2017'!AX34</f>
        <v>0</v>
      </c>
      <c r="N48" s="209">
        <f>'AG Jul 2017'!AY34</f>
        <v>0</v>
      </c>
      <c r="O48" s="209">
        <f>'AG Jul 2017'!AZ34</f>
        <v>15</v>
      </c>
      <c r="P48" s="180">
        <f t="shared" si="11"/>
        <v>1882.0952</v>
      </c>
      <c r="Q48" s="180">
        <f>(P48-(J48*O48/100))</f>
        <v>1639.1912</v>
      </c>
      <c r="R48" s="381">
        <f t="shared" si="10"/>
        <v>2070.3047200000001</v>
      </c>
      <c r="S48" s="381">
        <f t="shared" si="10"/>
        <v>1803.1103200000002</v>
      </c>
      <c r="T48" s="210">
        <f>'AG Jul 2017'!BG34</f>
        <v>24</v>
      </c>
      <c r="U48" s="211" t="str">
        <f>'AG Jul 2017'!BH34</f>
        <v>y</v>
      </c>
    </row>
    <row r="49" spans="1:21" ht="15" thickBot="1" x14ac:dyDescent="0.2">
      <c r="A49" s="204" t="str">
        <f>'AG Jul 2017'!K35</f>
        <v>Sanctuary Energy</v>
      </c>
      <c r="B49" s="205" t="str">
        <f>'AG Jul 2017'!L35</f>
        <v>Negotiated offer</v>
      </c>
      <c r="C49" s="206">
        <f>91*'AG Jul 2017'!M35/100</f>
        <v>74.301500000000004</v>
      </c>
      <c r="D49" s="206">
        <f>IF($C$28*$C$29&gt;='AG Jul 2017'!P35,('AG Jul 2017'!P35*'AG Jul 2017'!N35/100),(($C$28*$C$29)*'AG Jul 2017'!N35/100))</f>
        <v>286.35000000000002</v>
      </c>
      <c r="E49" s="206">
        <f>IF($C$28*$C$29&lt;'AG Jul 2017'!P35,0,IF(($C$28*$C$29)&lt;='AG Jul 2017'!R35,(($C$28*$C$29-'AG Jul 2017'!P35)*'AG Jul 2017'!Q35/100),(('AG Jul 2017'!R35-'AG Jul 2017'!P35)*'AG Jul 2017'!Q35/100)))</f>
        <v>121.348</v>
      </c>
      <c r="F49" s="206">
        <v>0</v>
      </c>
      <c r="G49" s="206">
        <f>IF(($C$28*$C$29&lt;'AG Jul 2017'!R35),(0),($C$28*$C$29-'AG Jul 2017'!R35)*'AG Jul 2017'!S35/100)</f>
        <v>0</v>
      </c>
      <c r="H49" s="206">
        <f>($C$28*$C$30)*'AG Jul 2017'!AE35/100</f>
        <v>70.724999999999994</v>
      </c>
      <c r="I49" s="206">
        <f t="shared" si="6"/>
        <v>552.72450000000003</v>
      </c>
      <c r="J49" s="187">
        <f t="shared" si="7"/>
        <v>1913.692</v>
      </c>
      <c r="K49" s="191">
        <f t="shared" si="8"/>
        <v>2210.8980000000001</v>
      </c>
      <c r="L49" s="212">
        <f>'AG Jul 2017'!AW35</f>
        <v>0</v>
      </c>
      <c r="M49" s="212">
        <f>'AG Jul 2017'!AX35</f>
        <v>0</v>
      </c>
      <c r="N49" s="212">
        <f>'AG Jul 2017'!AY35</f>
        <v>0</v>
      </c>
      <c r="O49" s="212">
        <f>'AG Jul 2017'!AZ35</f>
        <v>0</v>
      </c>
      <c r="P49" s="190">
        <f t="shared" si="11"/>
        <v>2210.8980000000001</v>
      </c>
      <c r="Q49" s="190">
        <f>P49</f>
        <v>2210.8980000000001</v>
      </c>
      <c r="R49" s="382">
        <f t="shared" ref="R49" si="12">K49*1.1</f>
        <v>2431.9878000000003</v>
      </c>
      <c r="S49" s="382">
        <f t="shared" si="10"/>
        <v>2431.9878000000003</v>
      </c>
      <c r="T49" s="213">
        <f>'AG Jul 2017'!BG35</f>
        <v>36</v>
      </c>
      <c r="U49" s="214" t="str">
        <f>'AG Jul 2017'!BH35</f>
        <v>n</v>
      </c>
    </row>
    <row r="50" spans="1:21" s="225" customFormat="1" x14ac:dyDescent="0.15"/>
    <row r="51" spans="1:21" s="225" customFormat="1" ht="15" thickBot="1" x14ac:dyDescent="0.2"/>
    <row r="52" spans="1:21" x14ac:dyDescent="0.15">
      <c r="A52" s="166" t="s">
        <v>644</v>
      </c>
      <c r="B52" s="167"/>
      <c r="C52" s="167"/>
      <c r="D52" s="167"/>
      <c r="E52" s="167"/>
      <c r="F52" s="167"/>
      <c r="G52" s="167"/>
      <c r="H52" s="167"/>
      <c r="I52" s="167"/>
      <c r="J52" s="167"/>
      <c r="K52" s="167"/>
      <c r="L52" s="167"/>
      <c r="M52" s="167"/>
      <c r="N52" s="167"/>
      <c r="O52" s="167"/>
      <c r="P52" s="167"/>
      <c r="Q52" s="167"/>
      <c r="R52" s="167"/>
      <c r="S52" s="167"/>
      <c r="T52" s="167"/>
      <c r="U52" s="173"/>
    </row>
    <row r="53" spans="1:21" x14ac:dyDescent="0.15">
      <c r="A53" s="168" t="s">
        <v>247</v>
      </c>
      <c r="B53" s="78"/>
      <c r="C53" s="199">
        <v>1800</v>
      </c>
      <c r="D53" s="78"/>
      <c r="E53" s="78"/>
      <c r="F53" s="78"/>
      <c r="G53" s="78"/>
      <c r="H53" s="78"/>
      <c r="I53" s="78"/>
      <c r="J53" s="78"/>
      <c r="K53" s="78"/>
      <c r="L53" s="78"/>
      <c r="M53" s="78"/>
      <c r="N53" s="78"/>
      <c r="O53" s="78"/>
      <c r="P53" s="78"/>
      <c r="Q53" s="78"/>
      <c r="R53" s="78"/>
      <c r="S53" s="78"/>
      <c r="T53" s="78"/>
      <c r="U53" s="174"/>
    </row>
    <row r="54" spans="1:21" x14ac:dyDescent="0.15">
      <c r="A54" s="168" t="s">
        <v>652</v>
      </c>
      <c r="B54" s="78"/>
      <c r="C54" s="200">
        <v>0.5</v>
      </c>
      <c r="D54" s="78"/>
      <c r="E54" s="78"/>
      <c r="F54" s="78"/>
      <c r="G54" s="78"/>
      <c r="H54" s="78"/>
      <c r="I54" s="78"/>
      <c r="J54" s="78"/>
      <c r="K54" s="78"/>
      <c r="L54" s="78"/>
      <c r="M54" s="78"/>
      <c r="N54" s="78"/>
      <c r="O54" s="78"/>
      <c r="P54" s="78"/>
      <c r="Q54" s="78"/>
      <c r="R54" s="78"/>
      <c r="S54" s="78"/>
      <c r="T54" s="78"/>
      <c r="U54" s="174"/>
    </row>
    <row r="55" spans="1:21" x14ac:dyDescent="0.15">
      <c r="A55" s="168" t="s">
        <v>512</v>
      </c>
      <c r="B55" s="78"/>
      <c r="C55" s="200">
        <v>0.3</v>
      </c>
      <c r="D55" s="78"/>
      <c r="E55" s="78"/>
      <c r="F55" s="78"/>
      <c r="G55" s="78"/>
      <c r="H55" s="78"/>
      <c r="I55" s="78"/>
      <c r="J55" s="78"/>
      <c r="K55" s="78"/>
      <c r="L55" s="78"/>
      <c r="M55" s="78"/>
      <c r="N55" s="78"/>
      <c r="O55" s="78"/>
      <c r="P55" s="78"/>
      <c r="Q55" s="78"/>
      <c r="R55" s="78"/>
      <c r="S55" s="78"/>
      <c r="T55" s="78"/>
      <c r="U55" s="174"/>
    </row>
    <row r="56" spans="1:21" x14ac:dyDescent="0.15">
      <c r="A56" s="168" t="s">
        <v>344</v>
      </c>
      <c r="B56" s="78"/>
      <c r="C56" s="200">
        <v>0.2</v>
      </c>
      <c r="D56" s="78"/>
      <c r="E56" s="78"/>
      <c r="F56" s="78"/>
      <c r="G56" s="78"/>
      <c r="H56" s="78"/>
      <c r="I56" s="78"/>
      <c r="J56" s="78"/>
      <c r="K56" s="78"/>
      <c r="L56" s="78"/>
      <c r="M56" s="78"/>
      <c r="N56" s="78"/>
      <c r="O56" s="78"/>
      <c r="P56" s="78"/>
      <c r="Q56" s="78"/>
      <c r="R56" s="78"/>
      <c r="S56" s="78"/>
      <c r="T56" s="78"/>
      <c r="U56" s="174"/>
    </row>
    <row r="57" spans="1:21" x14ac:dyDescent="0.15">
      <c r="A57" s="163"/>
      <c r="D57" s="78"/>
      <c r="E57" s="78"/>
      <c r="F57" s="78"/>
      <c r="G57" s="78"/>
      <c r="H57" s="78"/>
      <c r="I57" s="78"/>
      <c r="J57" s="78"/>
      <c r="K57" s="78"/>
      <c r="L57" s="78"/>
      <c r="M57" s="78"/>
      <c r="N57" s="78"/>
      <c r="O57" s="78"/>
      <c r="P57" s="78"/>
      <c r="Q57" s="78"/>
      <c r="R57" s="78"/>
      <c r="S57" s="78"/>
      <c r="T57" s="78"/>
      <c r="U57" s="174"/>
    </row>
    <row r="58" spans="1:21" ht="75" x14ac:dyDescent="0.15">
      <c r="A58" s="363" t="s">
        <v>248</v>
      </c>
      <c r="B58" s="364" t="s">
        <v>249</v>
      </c>
      <c r="C58" s="365" t="s">
        <v>250</v>
      </c>
      <c r="D58" s="365" t="s">
        <v>446</v>
      </c>
      <c r="E58" s="365" t="s">
        <v>597</v>
      </c>
      <c r="F58" s="366" t="s">
        <v>398</v>
      </c>
      <c r="G58" s="366" t="s">
        <v>447</v>
      </c>
      <c r="H58" s="366" t="s">
        <v>680</v>
      </c>
      <c r="I58" s="365" t="s">
        <v>746</v>
      </c>
      <c r="J58" s="366" t="s">
        <v>303</v>
      </c>
      <c r="K58" s="367" t="s">
        <v>600</v>
      </c>
      <c r="L58" s="368" t="s">
        <v>361</v>
      </c>
      <c r="M58" s="368" t="s">
        <v>695</v>
      </c>
      <c r="N58" s="368" t="s">
        <v>275</v>
      </c>
      <c r="O58" s="368" t="s">
        <v>335</v>
      </c>
      <c r="P58" s="369" t="s">
        <v>239</v>
      </c>
      <c r="Q58" s="369" t="s">
        <v>240</v>
      </c>
      <c r="R58" s="369" t="s">
        <v>334</v>
      </c>
      <c r="S58" s="369" t="s">
        <v>428</v>
      </c>
      <c r="T58" s="368" t="s">
        <v>276</v>
      </c>
      <c r="U58" s="370" t="s">
        <v>509</v>
      </c>
    </row>
    <row r="59" spans="1:21" x14ac:dyDescent="0.15">
      <c r="A59" s="163" t="str">
        <f>'AG Jul 2017'!K36</f>
        <v>Energy Locals</v>
      </c>
      <c r="B59" s="158" t="str">
        <f>'AG Jul 2017'!L36</f>
        <v>Market offer</v>
      </c>
      <c r="C59" s="215">
        <f>91*'AG Jul 2017'!M36/100</f>
        <v>91</v>
      </c>
      <c r="D59" s="215">
        <f>($C$53*$C$54)*'AG Jul 2017'!N36/100</f>
        <v>342</v>
      </c>
      <c r="E59" s="215">
        <v>0</v>
      </c>
      <c r="F59" s="215">
        <v>0</v>
      </c>
      <c r="G59" s="215">
        <f>($C$53*$C$55)*'AG Jul 2017'!AH36/100</f>
        <v>97.2</v>
      </c>
      <c r="H59" s="215">
        <f>($C$53*$C$56)*'AG Jul 2017'!W36/100</f>
        <v>54</v>
      </c>
      <c r="I59" s="215">
        <f>SUM(C59:H59)</f>
        <v>584.20000000000005</v>
      </c>
      <c r="J59" s="177">
        <f>(I59-C59)*4</f>
        <v>1972.8000000000002</v>
      </c>
      <c r="K59" s="181">
        <f>I59*4</f>
        <v>2336.8000000000002</v>
      </c>
      <c r="L59" s="209">
        <f>'AG Jul 2017'!AW36</f>
        <v>0</v>
      </c>
      <c r="M59" s="209">
        <f>'AG Jul 2017'!AX36</f>
        <v>0</v>
      </c>
      <c r="N59" s="209">
        <f>'AG Jul 2017'!AY36</f>
        <v>0</v>
      </c>
      <c r="O59" s="209">
        <f>'AG Jul 2017'!AZ36</f>
        <v>0</v>
      </c>
      <c r="P59" s="180">
        <f>K59</f>
        <v>2336.8000000000002</v>
      </c>
      <c r="Q59" s="180">
        <f>P59</f>
        <v>2336.8000000000002</v>
      </c>
      <c r="R59" s="381">
        <f>P59*1.1</f>
        <v>2570.4800000000005</v>
      </c>
      <c r="S59" s="381">
        <f>Q59*1.1</f>
        <v>2570.4800000000005</v>
      </c>
      <c r="T59" s="210">
        <f>'AG Jul 2017'!BG36</f>
        <v>0</v>
      </c>
      <c r="U59" s="211" t="str">
        <f>'AG Jul 2017'!BH36</f>
        <v>n</v>
      </c>
    </row>
    <row r="60" spans="1:21" x14ac:dyDescent="0.15">
      <c r="A60" s="163" t="str">
        <f>'AG Jul 2017'!K37</f>
        <v>AGL</v>
      </c>
      <c r="B60" s="158" t="str">
        <f>'AG Jul 2017'!L37</f>
        <v xml:space="preserve">Savers </v>
      </c>
      <c r="C60" s="215">
        <f>91*'AG Jul 2017'!M37/100</f>
        <v>87.36</v>
      </c>
      <c r="D60" s="215">
        <f>($C$53*$C$54)*'AG Jul 2017'!N37/100</f>
        <v>486</v>
      </c>
      <c r="E60" s="215">
        <v>0</v>
      </c>
      <c r="F60" s="215">
        <v>0</v>
      </c>
      <c r="G60" s="215">
        <f>($C$53*$C$55)*'AG Jul 2017'!AH37/100</f>
        <v>124.2</v>
      </c>
      <c r="H60" s="215">
        <f>($C$53*$C$56)*'AG Jul 2017'!W37/100</f>
        <v>54</v>
      </c>
      <c r="I60" s="215">
        <f t="shared" ref="I60:I75" si="13">SUM(C60:H60)</f>
        <v>751.56000000000006</v>
      </c>
      <c r="J60" s="177">
        <f t="shared" ref="J60:J75" si="14">(I60-C60)*4</f>
        <v>2656.8</v>
      </c>
      <c r="K60" s="181">
        <f t="shared" ref="K60:K75" si="15">I60*4</f>
        <v>3006.2400000000002</v>
      </c>
      <c r="L60" s="209">
        <f>'AG Jul 2017'!AW37</f>
        <v>0</v>
      </c>
      <c r="M60" s="209">
        <f>'AG Jul 2017'!AX37</f>
        <v>0</v>
      </c>
      <c r="N60" s="209">
        <f>'AG Jul 2017'!AY37</f>
        <v>0</v>
      </c>
      <c r="O60" s="209">
        <f>'AG Jul 2017'!AZ37</f>
        <v>22</v>
      </c>
      <c r="P60" s="180">
        <f t="shared" ref="P60:P71" si="16">K60</f>
        <v>3006.2400000000002</v>
      </c>
      <c r="Q60" s="180">
        <f>(P60-(J60*O60/100))</f>
        <v>2421.7440000000001</v>
      </c>
      <c r="R60" s="381">
        <f t="shared" ref="R60:S75" si="17">P60*1.1</f>
        <v>3306.8640000000005</v>
      </c>
      <c r="S60" s="381">
        <f t="shared" si="17"/>
        <v>2663.9184000000005</v>
      </c>
      <c r="T60" s="210">
        <f>'AG Jul 2017'!BG37</f>
        <v>0</v>
      </c>
      <c r="U60" s="211" t="str">
        <f>'AG Jul 2017'!BH37</f>
        <v>n</v>
      </c>
    </row>
    <row r="61" spans="1:21" x14ac:dyDescent="0.15">
      <c r="A61" s="163" t="str">
        <f>'AG Jul 2017'!K38</f>
        <v>Alinta Energy</v>
      </c>
      <c r="B61" s="158" t="str">
        <f>'AG Jul 2017'!L38</f>
        <v>Fair Deal</v>
      </c>
      <c r="C61" s="215">
        <f>91*'AG Jul 2017'!M38/100</f>
        <v>93.311400000000006</v>
      </c>
      <c r="D61" s="215">
        <f>($C$53*$C$54)*'AG Jul 2017'!N38/100</f>
        <v>498.78</v>
      </c>
      <c r="E61" s="215">
        <v>0</v>
      </c>
      <c r="F61" s="215">
        <v>0</v>
      </c>
      <c r="G61" s="215">
        <f>($C$53*$C$55)*'AG Jul 2017'!AH38/100</f>
        <v>125.334</v>
      </c>
      <c r="H61" s="215">
        <f>($C$53*$C$56)*'AG Jul 2017'!W38/100</f>
        <v>47.088000000000001</v>
      </c>
      <c r="I61" s="215">
        <f t="shared" si="13"/>
        <v>764.51340000000005</v>
      </c>
      <c r="J61" s="177">
        <f t="shared" si="14"/>
        <v>2684.808</v>
      </c>
      <c r="K61" s="181">
        <f t="shared" si="15"/>
        <v>3058.0536000000002</v>
      </c>
      <c r="L61" s="209">
        <f>'AG Jul 2017'!AW38</f>
        <v>0</v>
      </c>
      <c r="M61" s="209">
        <f>'AG Jul 2017'!AX38</f>
        <v>0</v>
      </c>
      <c r="N61" s="209">
        <f>'AG Jul 2017'!AY38</f>
        <v>0</v>
      </c>
      <c r="O61" s="209">
        <f>'AG Jul 2017'!AZ38</f>
        <v>23</v>
      </c>
      <c r="P61" s="180">
        <f t="shared" si="16"/>
        <v>3058.0536000000002</v>
      </c>
      <c r="Q61" s="180">
        <f>(P61-(J61*O61/100))</f>
        <v>2440.5477600000004</v>
      </c>
      <c r="R61" s="381">
        <f t="shared" si="17"/>
        <v>3363.8589600000005</v>
      </c>
      <c r="S61" s="381">
        <f t="shared" si="17"/>
        <v>2684.6025360000008</v>
      </c>
      <c r="T61" s="210">
        <f>'AG Jul 2017'!BG38</f>
        <v>0</v>
      </c>
      <c r="U61" s="211" t="str">
        <f>'AG Jul 2017'!BH38</f>
        <v>n</v>
      </c>
    </row>
    <row r="62" spans="1:21" x14ac:dyDescent="0.15">
      <c r="A62" s="163" t="str">
        <f>'AG Jul 2017'!K39</f>
        <v>Click Energy</v>
      </c>
      <c r="B62" s="158" t="str">
        <f>'AG Jul 2017'!L39</f>
        <v>Superior</v>
      </c>
      <c r="C62" s="215">
        <f>91*'AG Jul 2017'!M39/100</f>
        <v>88.233599999999981</v>
      </c>
      <c r="D62" s="215">
        <f>($C$53*$C$54)*'AG Jul 2017'!N39/100</f>
        <v>507.16799999999995</v>
      </c>
      <c r="E62" s="215">
        <v>0</v>
      </c>
      <c r="F62" s="215">
        <v>0</v>
      </c>
      <c r="G62" s="215">
        <f>($C$53*$C$55)*'AG Jul 2017'!AH39/100</f>
        <v>162.25919999999999</v>
      </c>
      <c r="H62" s="215">
        <f>($C$53*$C$56)*'AG Jul 2017'!W39/100</f>
        <v>96.076800000000006</v>
      </c>
      <c r="I62" s="215">
        <f t="shared" si="13"/>
        <v>853.73759999999993</v>
      </c>
      <c r="J62" s="177">
        <f t="shared" si="14"/>
        <v>3062.0159999999996</v>
      </c>
      <c r="K62" s="181">
        <f t="shared" si="15"/>
        <v>3414.9503999999997</v>
      </c>
      <c r="L62" s="209">
        <f>'AG Jul 2017'!AW39</f>
        <v>0</v>
      </c>
      <c r="M62" s="209">
        <f>'AG Jul 2017'!AX39</f>
        <v>0</v>
      </c>
      <c r="N62" s="209">
        <f>'AG Jul 2017'!AY39</f>
        <v>15</v>
      </c>
      <c r="O62" s="209">
        <f>'AG Jul 2017'!AZ39</f>
        <v>0</v>
      </c>
      <c r="P62" s="180">
        <f t="shared" si="16"/>
        <v>3414.9503999999997</v>
      </c>
      <c r="Q62" s="180">
        <f>(P62-(P62*N62/100))</f>
        <v>2902.70784</v>
      </c>
      <c r="R62" s="381">
        <f t="shared" si="17"/>
        <v>3756.44544</v>
      </c>
      <c r="S62" s="381">
        <f t="shared" si="17"/>
        <v>3192.9786240000003</v>
      </c>
      <c r="T62" s="210">
        <f>'AG Jul 2017'!BG39</f>
        <v>0</v>
      </c>
      <c r="U62" s="211" t="str">
        <f>'AG Jul 2017'!BH39</f>
        <v>n</v>
      </c>
    </row>
    <row r="63" spans="1:21" x14ac:dyDescent="0.15">
      <c r="A63" s="163" t="str">
        <f>'AG Jul 2017'!K40</f>
        <v>Commander</v>
      </c>
      <c r="B63" s="158" t="str">
        <f>'AG Jul 2017'!L40</f>
        <v>Market offer</v>
      </c>
      <c r="C63" s="215">
        <f>91*'AG Jul 2017'!M40/100</f>
        <v>84.611800000000002</v>
      </c>
      <c r="D63" s="215">
        <f>($C$53*$C$54)*'AG Jul 2017'!N40/100</f>
        <v>485.01</v>
      </c>
      <c r="E63" s="215">
        <v>0</v>
      </c>
      <c r="F63" s="215">
        <v>0</v>
      </c>
      <c r="G63" s="215">
        <f>($C$53*$C$55)*'AG Jul 2017'!AH40/100</f>
        <v>124.30799999999999</v>
      </c>
      <c r="H63" s="215">
        <f>($C$53*$C$56)*'AG Jul 2017'!W40/100</f>
        <v>50.22</v>
      </c>
      <c r="I63" s="215">
        <f t="shared" si="13"/>
        <v>744.14980000000003</v>
      </c>
      <c r="J63" s="177">
        <f t="shared" si="14"/>
        <v>2638.152</v>
      </c>
      <c r="K63" s="181">
        <f t="shared" si="15"/>
        <v>2976.5992000000001</v>
      </c>
      <c r="L63" s="209">
        <f>'AG Jul 2017'!AW40</f>
        <v>0</v>
      </c>
      <c r="M63" s="209">
        <f>'AG Jul 2017'!AX40</f>
        <v>0</v>
      </c>
      <c r="N63" s="209">
        <f>'AG Jul 2017'!AY40</f>
        <v>0</v>
      </c>
      <c r="O63" s="209">
        <f>'AG Jul 2017'!AZ40</f>
        <v>20</v>
      </c>
      <c r="P63" s="180">
        <f t="shared" si="16"/>
        <v>2976.5992000000001</v>
      </c>
      <c r="Q63" s="180">
        <f>(P63-(J63*O63/100))</f>
        <v>2448.9688000000001</v>
      </c>
      <c r="R63" s="381">
        <f t="shared" si="17"/>
        <v>3274.2591200000002</v>
      </c>
      <c r="S63" s="381">
        <f t="shared" si="17"/>
        <v>2693.8656800000003</v>
      </c>
      <c r="T63" s="210">
        <f>'AG Jul 2017'!BG40</f>
        <v>0</v>
      </c>
      <c r="U63" s="211" t="str">
        <f>'AG Jul 2017'!BH40</f>
        <v>n</v>
      </c>
    </row>
    <row r="64" spans="1:21" x14ac:dyDescent="0.15">
      <c r="A64" s="163" t="str">
        <f>'AG Jul 2017'!K41</f>
        <v>CovaU</v>
      </c>
      <c r="B64" s="158" t="str">
        <f>'AG Jul 2017'!L41</f>
        <v>Freedom</v>
      </c>
      <c r="C64" s="215">
        <f>91*'AG Jul 2017'!M41/100</f>
        <v>98.844200000000001</v>
      </c>
      <c r="D64" s="215">
        <f>($C$53*$C$54)*'AG Jul 2017'!N41/100</f>
        <v>477</v>
      </c>
      <c r="E64" s="215">
        <v>0</v>
      </c>
      <c r="F64" s="215">
        <v>0</v>
      </c>
      <c r="G64" s="215">
        <f>($C$53*$C$55)*'AG Jul 2017'!AH41/100</f>
        <v>123.12</v>
      </c>
      <c r="H64" s="215">
        <f>($C$53*$C$56)*'AG Jul 2017'!W41/100</f>
        <v>63</v>
      </c>
      <c r="I64" s="215">
        <f t="shared" si="13"/>
        <v>761.96420000000001</v>
      </c>
      <c r="J64" s="177">
        <f t="shared" si="14"/>
        <v>2652.48</v>
      </c>
      <c r="K64" s="181">
        <f t="shared" si="15"/>
        <v>3047.8568</v>
      </c>
      <c r="L64" s="209">
        <f>'AG Jul 2017'!AW41</f>
        <v>0</v>
      </c>
      <c r="M64" s="209">
        <f>'AG Jul 2017'!AX41</f>
        <v>0</v>
      </c>
      <c r="N64" s="209">
        <f>'AG Jul 2017'!AY41</f>
        <v>20</v>
      </c>
      <c r="O64" s="209">
        <f>'AG Jul 2017'!AZ41</f>
        <v>0</v>
      </c>
      <c r="P64" s="180">
        <f t="shared" si="16"/>
        <v>3047.8568</v>
      </c>
      <c r="Q64" s="180">
        <f>(P64-(P64*N64/100))</f>
        <v>2438.2854400000001</v>
      </c>
      <c r="R64" s="381">
        <f t="shared" si="17"/>
        <v>3352.6424800000004</v>
      </c>
      <c r="S64" s="381">
        <f t="shared" si="17"/>
        <v>2682.1139840000005</v>
      </c>
      <c r="T64" s="210">
        <f>'AG Jul 2017'!BG41</f>
        <v>12</v>
      </c>
      <c r="U64" s="211" t="str">
        <f>'AG Jul 2017'!BH41</f>
        <v>y</v>
      </c>
    </row>
    <row r="65" spans="1:21" x14ac:dyDescent="0.15">
      <c r="A65" s="163" t="str">
        <f>'AG Jul 2017'!K42</f>
        <v>Diamond Energy</v>
      </c>
      <c r="B65" s="158" t="str">
        <f>'AG Jul 2017'!L42</f>
        <v>Pay on time discount</v>
      </c>
      <c r="C65" s="215">
        <f>91*'AG Jul 2017'!M42/100</f>
        <v>90.545000000000002</v>
      </c>
      <c r="D65" s="215">
        <f>IF($C$53*$C$54&gt;='AG Jul 2017'!P42,('AG Jul 2017'!P42*'AG Jul 2017'!N42/100),(($C$53*$C$54)*'AG Jul 2017'!N42/100))</f>
        <v>445.5</v>
      </c>
      <c r="E65" s="215">
        <v>0</v>
      </c>
      <c r="F65" s="215">
        <f>IF(($C$53*$C$54&lt;'AG Jul 2017'!P42),(0),($C$53*$C$54-'AG Jul 2017'!P42)*'AG Jul 2017'!Q42/100)</f>
        <v>0</v>
      </c>
      <c r="G65" s="215">
        <f>($C$53*$C$55)*'AG Jul 2017'!AH42/100</f>
        <v>126.792</v>
      </c>
      <c r="H65" s="215">
        <f>($C$53*$C$56)*'AG Jul 2017'!W42/100</f>
        <v>64.62</v>
      </c>
      <c r="I65" s="215">
        <f t="shared" si="13"/>
        <v>727.45699999999999</v>
      </c>
      <c r="J65" s="177">
        <f t="shared" si="14"/>
        <v>2547.6480000000001</v>
      </c>
      <c r="K65" s="181">
        <f t="shared" si="15"/>
        <v>2909.828</v>
      </c>
      <c r="L65" s="209">
        <f>'AG Jul 2017'!AW42</f>
        <v>0</v>
      </c>
      <c r="M65" s="209">
        <f>'AG Jul 2017'!AX42</f>
        <v>0</v>
      </c>
      <c r="N65" s="209">
        <f>'AG Jul 2017'!AY42</f>
        <v>7</v>
      </c>
      <c r="O65" s="209">
        <f>'AG Jul 2017'!AZ42</f>
        <v>0</v>
      </c>
      <c r="P65" s="180">
        <f t="shared" si="16"/>
        <v>2909.828</v>
      </c>
      <c r="Q65" s="180">
        <f>(P65-(P65*N65/100))</f>
        <v>2706.1400400000002</v>
      </c>
      <c r="R65" s="381">
        <f t="shared" si="17"/>
        <v>3200.8108000000002</v>
      </c>
      <c r="S65" s="381">
        <f t="shared" si="17"/>
        <v>2976.7540440000007</v>
      </c>
      <c r="T65" s="210">
        <f>'AG Jul 2017'!BG42</f>
        <v>24</v>
      </c>
      <c r="U65" s="211" t="str">
        <f>'AG Jul 2017'!BH42</f>
        <v>y</v>
      </c>
    </row>
    <row r="66" spans="1:21" x14ac:dyDescent="0.15">
      <c r="A66" s="163" t="str">
        <f>'AG Jul 2017'!K43</f>
        <v>Dodo Power &amp; Gas</v>
      </c>
      <c r="B66" s="158" t="str">
        <f>'AG Jul 2017'!L43</f>
        <v>Market offer</v>
      </c>
      <c r="C66" s="215">
        <f>91*'AG Jul 2017'!M43/100</f>
        <v>83.665399999999991</v>
      </c>
      <c r="D66" s="215">
        <f>($C$53*$C$54)*'AG Jul 2017'!N43/100</f>
        <v>470.61</v>
      </c>
      <c r="E66" s="215">
        <v>0</v>
      </c>
      <c r="F66" s="215">
        <v>0</v>
      </c>
      <c r="G66" s="215">
        <f>($C$53*$C$55)*'AG Jul 2017'!AH43/100</f>
        <v>119.502</v>
      </c>
      <c r="H66" s="215">
        <f>($C$53*$C$56)*'AG Jul 2017'!W43/100</f>
        <v>49.14</v>
      </c>
      <c r="I66" s="215">
        <f t="shared" si="13"/>
        <v>722.91739999999993</v>
      </c>
      <c r="J66" s="177">
        <f t="shared" si="14"/>
        <v>2557.0079999999998</v>
      </c>
      <c r="K66" s="181">
        <f t="shared" si="15"/>
        <v>2891.6695999999997</v>
      </c>
      <c r="L66" s="209">
        <f>'AG Jul 2017'!AW43</f>
        <v>0</v>
      </c>
      <c r="M66" s="209">
        <f>'AG Jul 2017'!AX43</f>
        <v>0</v>
      </c>
      <c r="N66" s="209">
        <f>'AG Jul 2017'!AY43</f>
        <v>0</v>
      </c>
      <c r="O66" s="209">
        <f>'AG Jul 2017'!AZ43</f>
        <v>0</v>
      </c>
      <c r="P66" s="180">
        <f t="shared" si="16"/>
        <v>2891.6695999999997</v>
      </c>
      <c r="Q66" s="180">
        <f>P66</f>
        <v>2891.6695999999997</v>
      </c>
      <c r="R66" s="381">
        <f t="shared" si="17"/>
        <v>3180.8365599999997</v>
      </c>
      <c r="S66" s="381">
        <f t="shared" si="17"/>
        <v>3180.8365599999997</v>
      </c>
      <c r="T66" s="210">
        <f>'AG Jul 2017'!BG43</f>
        <v>0</v>
      </c>
      <c r="U66" s="211" t="str">
        <f>'AG Jul 2017'!BH43</f>
        <v>n</v>
      </c>
    </row>
    <row r="67" spans="1:21" x14ac:dyDescent="0.15">
      <c r="A67" s="163" t="str">
        <f>'AG Jul 2017'!K44</f>
        <v>EnergyAustralia</v>
      </c>
      <c r="B67" s="158" t="str">
        <f>'AG Jul 2017'!L44</f>
        <v>Flexi Saver</v>
      </c>
      <c r="C67" s="215">
        <f>91*'AG Jul 2017'!M44/100</f>
        <v>87.72399999999999</v>
      </c>
      <c r="D67" s="215">
        <f>($C$53*$C$54)*'AG Jul 2017'!N44/100</f>
        <v>494.1</v>
      </c>
      <c r="E67" s="215">
        <v>0</v>
      </c>
      <c r="F67" s="215">
        <v>0</v>
      </c>
      <c r="G67" s="215">
        <f>($C$53*$C$55)*'AG Jul 2017'!AH44/100</f>
        <v>134.78399999999999</v>
      </c>
      <c r="H67" s="215">
        <f>($C$53*$C$56)*'AG Jul 2017'!W44/100</f>
        <v>54.863999999999997</v>
      </c>
      <c r="I67" s="215">
        <f t="shared" si="13"/>
        <v>771.47200000000009</v>
      </c>
      <c r="J67" s="177">
        <f t="shared" si="14"/>
        <v>2734.9920000000002</v>
      </c>
      <c r="K67" s="181">
        <f t="shared" si="15"/>
        <v>3085.8880000000004</v>
      </c>
      <c r="L67" s="209">
        <f>'AG Jul 2017'!AW44</f>
        <v>0</v>
      </c>
      <c r="M67" s="209">
        <f>'AG Jul 2017'!AX44</f>
        <v>0</v>
      </c>
      <c r="N67" s="209">
        <f>'AG Jul 2017'!AY44</f>
        <v>0</v>
      </c>
      <c r="O67" s="209">
        <f>'AG Jul 2017'!AZ44</f>
        <v>22</v>
      </c>
      <c r="P67" s="180">
        <f t="shared" si="16"/>
        <v>3085.8880000000004</v>
      </c>
      <c r="Q67" s="180">
        <f>(P67-(J67*O67/100))</f>
        <v>2484.1897600000002</v>
      </c>
      <c r="R67" s="381">
        <f t="shared" si="17"/>
        <v>3394.4768000000008</v>
      </c>
      <c r="S67" s="381">
        <f t="shared" si="17"/>
        <v>2732.6087360000006</v>
      </c>
      <c r="T67" s="210">
        <f>'AG Jul 2017'!BG44</f>
        <v>0</v>
      </c>
      <c r="U67" s="211" t="str">
        <f>'AG Jul 2017'!BH44</f>
        <v>n</v>
      </c>
    </row>
    <row r="68" spans="1:21" x14ac:dyDescent="0.15">
      <c r="A68" s="163" t="str">
        <f>'AG Jul 2017'!K45</f>
        <v>Mojo Power</v>
      </c>
      <c r="B68" s="158" t="str">
        <f>'AG Jul 2017'!L45</f>
        <v>Basic Energy Pass</v>
      </c>
      <c r="C68" s="215">
        <f>(91*'AG Jul 2017'!M45/100)+('AG Jul 2017'!BK45*3)</f>
        <v>157.07929999999999</v>
      </c>
      <c r="D68" s="215">
        <f>($C$53*$C$54)*'AG Jul 2017'!N45/100</f>
        <v>403.56</v>
      </c>
      <c r="E68" s="215">
        <v>0</v>
      </c>
      <c r="F68" s="215">
        <v>0</v>
      </c>
      <c r="G68" s="215">
        <f>($C$53*$C$55)*'AG Jul 2017'!AH45/100</f>
        <v>111.294</v>
      </c>
      <c r="H68" s="215">
        <f>($C$53*$C$56)*'AG Jul 2017'!W45/100</f>
        <v>49.571999999999996</v>
      </c>
      <c r="I68" s="215">
        <f t="shared" si="13"/>
        <v>721.50530000000003</v>
      </c>
      <c r="J68" s="177">
        <f t="shared" si="14"/>
        <v>2257.7040000000002</v>
      </c>
      <c r="K68" s="181">
        <f t="shared" si="15"/>
        <v>2886.0212000000001</v>
      </c>
      <c r="L68" s="209">
        <f>'AG Jul 2017'!AW45</f>
        <v>0</v>
      </c>
      <c r="M68" s="209">
        <f>'AG Jul 2017'!AX45</f>
        <v>0</v>
      </c>
      <c r="N68" s="209">
        <f>'AG Jul 2017'!AY45</f>
        <v>0</v>
      </c>
      <c r="O68" s="209">
        <f>'AG Jul 2017'!AZ45</f>
        <v>0</v>
      </c>
      <c r="P68" s="180">
        <f t="shared" si="16"/>
        <v>2886.0212000000001</v>
      </c>
      <c r="Q68" s="180">
        <f>P68</f>
        <v>2886.0212000000001</v>
      </c>
      <c r="R68" s="381">
        <f t="shared" si="17"/>
        <v>3174.6233200000006</v>
      </c>
      <c r="S68" s="381">
        <f t="shared" si="17"/>
        <v>3174.6233200000006</v>
      </c>
      <c r="T68" s="210">
        <f>'AG Jul 2017'!BG45</f>
        <v>0</v>
      </c>
      <c r="U68" s="211" t="str">
        <f>'AG Jul 2017'!BH45</f>
        <v>n</v>
      </c>
    </row>
    <row r="69" spans="1:21" x14ac:dyDescent="0.15">
      <c r="A69" s="163" t="str">
        <f>'AG Jul 2017'!K46</f>
        <v>Momentum Energy</v>
      </c>
      <c r="B69" s="158" t="str">
        <f>'AG Jul 2017'!L46</f>
        <v>SmilePower</v>
      </c>
      <c r="C69" s="215">
        <f>91*'AG Jul 2017'!M46/100</f>
        <v>79.534000000000006</v>
      </c>
      <c r="D69" s="215">
        <f>IF($C$53*$C$54&gt;='AG Jul 2017'!P46,('AG Jul 2017'!P46*'AG Jul 2017'!N46/100),(($C$53*$C$54)*'AG Jul 2017'!N46/100))</f>
        <v>262.92</v>
      </c>
      <c r="E69" s="215">
        <v>0</v>
      </c>
      <c r="F69" s="215">
        <f>IF(($C$53*$C$54&lt;'AG Jul 2017'!P46),(0),($C$53*$C$54-'AG Jul 2017'!P46)*'AG Jul 2017'!Q46/100)</f>
        <v>125.79</v>
      </c>
      <c r="G69" s="215">
        <f>($C$53*$C$55)*'AG Jul 2017'!AH46/100</f>
        <v>107.78399999999999</v>
      </c>
      <c r="H69" s="215">
        <f>($C$53*$C$56)*'AG Jul 2017'!W46/100</f>
        <v>52.343999999999994</v>
      </c>
      <c r="I69" s="215">
        <f t="shared" si="13"/>
        <v>628.37200000000007</v>
      </c>
      <c r="J69" s="177">
        <f t="shared" si="14"/>
        <v>2195.3520000000003</v>
      </c>
      <c r="K69" s="181">
        <f t="shared" si="15"/>
        <v>2513.4880000000003</v>
      </c>
      <c r="L69" s="209">
        <f>'AG Jul 2017'!AW46</f>
        <v>0</v>
      </c>
      <c r="M69" s="209">
        <f>'AG Jul 2017'!AX46</f>
        <v>0</v>
      </c>
      <c r="N69" s="209">
        <f>'AG Jul 2017'!AY46</f>
        <v>0</v>
      </c>
      <c r="O69" s="209">
        <f>'AG Jul 2017'!AZ46</f>
        <v>0</v>
      </c>
      <c r="P69" s="180">
        <f t="shared" si="16"/>
        <v>2513.4880000000003</v>
      </c>
      <c r="Q69" s="180">
        <f>P69</f>
        <v>2513.4880000000003</v>
      </c>
      <c r="R69" s="381">
        <f t="shared" si="17"/>
        <v>2764.8368000000005</v>
      </c>
      <c r="S69" s="381">
        <f t="shared" si="17"/>
        <v>2764.8368000000005</v>
      </c>
      <c r="T69" s="210">
        <f>'AG Jul 2017'!BG46</f>
        <v>12</v>
      </c>
      <c r="U69" s="211" t="str">
        <f>'AG Jul 2017'!BH46</f>
        <v>y</v>
      </c>
    </row>
    <row r="70" spans="1:21" x14ac:dyDescent="0.15">
      <c r="A70" s="163" t="str">
        <f>'AG Jul 2017'!K47</f>
        <v>Origin Energy</v>
      </c>
      <c r="B70" s="158" t="str">
        <f>'AG Jul 2017'!L47</f>
        <v>Saver</v>
      </c>
      <c r="C70" s="215">
        <f>91*'AG Jul 2017'!M47/100</f>
        <v>88.133499999999998</v>
      </c>
      <c r="D70" s="215">
        <f>($C$53*$C$54)*'AG Jul 2017'!N47/100</f>
        <v>477.09</v>
      </c>
      <c r="E70" s="215">
        <v>0</v>
      </c>
      <c r="F70" s="215">
        <v>0</v>
      </c>
      <c r="G70" s="215">
        <f>($C$53*$C$55)*'AG Jul 2017'!AH47/100</f>
        <v>128.46600000000001</v>
      </c>
      <c r="H70" s="215">
        <f>($C$53*$C$56)*'AG Jul 2017'!W47/100</f>
        <v>51.911999999999999</v>
      </c>
      <c r="I70" s="215">
        <f t="shared" si="13"/>
        <v>745.60149999999999</v>
      </c>
      <c r="J70" s="177">
        <f t="shared" si="14"/>
        <v>2629.8719999999998</v>
      </c>
      <c r="K70" s="181">
        <f t="shared" si="15"/>
        <v>2982.4059999999999</v>
      </c>
      <c r="L70" s="209">
        <f>'AG Jul 2017'!AW47</f>
        <v>0</v>
      </c>
      <c r="M70" s="209">
        <f>'AG Jul 2017'!AX47</f>
        <v>0</v>
      </c>
      <c r="N70" s="209">
        <f>'AG Jul 2017'!AY47</f>
        <v>0</v>
      </c>
      <c r="O70" s="209">
        <f>'AG Jul 2017'!AZ47</f>
        <v>13</v>
      </c>
      <c r="P70" s="180">
        <f t="shared" si="16"/>
        <v>2982.4059999999999</v>
      </c>
      <c r="Q70" s="180">
        <f>(P70-(J70*O70/100))</f>
        <v>2640.5226400000001</v>
      </c>
      <c r="R70" s="381">
        <f t="shared" si="17"/>
        <v>3280.6466</v>
      </c>
      <c r="S70" s="381">
        <f t="shared" si="17"/>
        <v>2904.5749040000005</v>
      </c>
      <c r="T70" s="210">
        <f>'AG Jul 2017'!BG47</f>
        <v>0</v>
      </c>
      <c r="U70" s="211" t="str">
        <f>'AG Jul 2017'!BH47</f>
        <v>n</v>
      </c>
    </row>
    <row r="71" spans="1:21" x14ac:dyDescent="0.15">
      <c r="A71" s="163" t="str">
        <f>'AG Jul 2017'!K48</f>
        <v>Powerdirect</v>
      </c>
      <c r="B71" s="158" t="str">
        <f>'AG Jul 2017'!L48</f>
        <v>Market offer</v>
      </c>
      <c r="C71" s="215">
        <f>91*'AG Jul 2017'!M48/100</f>
        <v>87.36</v>
      </c>
      <c r="D71" s="215">
        <f>($C$53*$C$54)*'AG Jul 2017'!N48/100</f>
        <v>486</v>
      </c>
      <c r="E71" s="215">
        <v>0</v>
      </c>
      <c r="F71" s="215">
        <v>0</v>
      </c>
      <c r="G71" s="215">
        <f>($C$53*$C$55)*'AG Jul 2017'!AH48/100</f>
        <v>124.2</v>
      </c>
      <c r="H71" s="215">
        <f>($C$53*$C$56)*'AG Jul 2017'!W48/100</f>
        <v>54</v>
      </c>
      <c r="I71" s="215">
        <f t="shared" si="13"/>
        <v>751.56000000000006</v>
      </c>
      <c r="J71" s="177">
        <f t="shared" si="14"/>
        <v>2656.8</v>
      </c>
      <c r="K71" s="181">
        <f t="shared" si="15"/>
        <v>3006.2400000000002</v>
      </c>
      <c r="L71" s="209">
        <f>'AG Jul 2017'!AW48</f>
        <v>0</v>
      </c>
      <c r="M71" s="209">
        <f>'AG Jul 2017'!AX48</f>
        <v>0</v>
      </c>
      <c r="N71" s="209">
        <f>'AG Jul 2017'!AY48</f>
        <v>0</v>
      </c>
      <c r="O71" s="209">
        <f>'AG Jul 2017'!AZ48</f>
        <v>22</v>
      </c>
      <c r="P71" s="180">
        <f t="shared" si="16"/>
        <v>3006.2400000000002</v>
      </c>
      <c r="Q71" s="180">
        <f>(P71-(J71*O71/100))</f>
        <v>2421.7440000000001</v>
      </c>
      <c r="R71" s="381">
        <f t="shared" si="17"/>
        <v>3306.8640000000005</v>
      </c>
      <c r="S71" s="381">
        <f t="shared" si="17"/>
        <v>2663.9184000000005</v>
      </c>
      <c r="T71" s="210">
        <f>'AG Jul 2017'!BG48</f>
        <v>0</v>
      </c>
      <c r="U71" s="211" t="str">
        <f>'AG Jul 2017'!BH48</f>
        <v>n</v>
      </c>
    </row>
    <row r="72" spans="1:21" x14ac:dyDescent="0.15">
      <c r="A72" s="163" t="str">
        <f>'AG Jul 2017'!K49</f>
        <v>Powershop</v>
      </c>
      <c r="B72" s="158" t="str">
        <f>'AG Jul 2017'!L49</f>
        <v>Standard Saver</v>
      </c>
      <c r="C72" s="215">
        <f>91*'AG Jul 2017'!M49/100</f>
        <v>98.734999999999999</v>
      </c>
      <c r="D72" s="215">
        <f>($C$53*$C$54)*'AG Jul 2017'!N49/100</f>
        <v>418.05</v>
      </c>
      <c r="E72" s="215">
        <v>0</v>
      </c>
      <c r="F72" s="215">
        <v>0</v>
      </c>
      <c r="G72" s="215">
        <f>($C$53*$C$55)*'AG Jul 2017'!AH49/100</f>
        <v>122.04</v>
      </c>
      <c r="H72" s="215">
        <f>($C$53*$C$56)*'AG Jul 2017'!W49/100</f>
        <v>74.232000000000014</v>
      </c>
      <c r="I72" s="215">
        <f t="shared" si="13"/>
        <v>713.0569999999999</v>
      </c>
      <c r="J72" s="177">
        <f t="shared" si="14"/>
        <v>2457.2879999999996</v>
      </c>
      <c r="K72" s="181">
        <f t="shared" si="15"/>
        <v>2852.2279999999996</v>
      </c>
      <c r="L72" s="209">
        <f>'AG Jul 2017'!AW49</f>
        <v>4</v>
      </c>
      <c r="M72" s="209">
        <f>'AG Jul 2017'!AX49</f>
        <v>0</v>
      </c>
      <c r="N72" s="209">
        <f>'AG Jul 2017'!AY49</f>
        <v>14</v>
      </c>
      <c r="O72" s="209">
        <f>'AG Jul 2017'!AZ49</f>
        <v>0</v>
      </c>
      <c r="P72" s="180">
        <f>K72-(K72*L72/100)</f>
        <v>2738.1388799999995</v>
      </c>
      <c r="Q72" s="180">
        <f>(P72-(P72*N72/100))</f>
        <v>2354.7994367999995</v>
      </c>
      <c r="R72" s="381">
        <f t="shared" si="17"/>
        <v>3011.9527679999997</v>
      </c>
      <c r="S72" s="381">
        <f t="shared" si="17"/>
        <v>2590.2793804799999</v>
      </c>
      <c r="T72" s="210">
        <f>'AG Jul 2017'!BG49</f>
        <v>0</v>
      </c>
      <c r="U72" s="211" t="str">
        <f>'AG Jul 2017'!BH49</f>
        <v>n</v>
      </c>
    </row>
    <row r="73" spans="1:21" x14ac:dyDescent="0.15">
      <c r="A73" s="163" t="str">
        <f>'AG Jul 2017'!K50</f>
        <v>Red Energy</v>
      </c>
      <c r="B73" s="158" t="str">
        <f>'AG Jul 2017'!L50</f>
        <v>Living Energy Saver</v>
      </c>
      <c r="C73" s="215">
        <f>91*'AG Jul 2017'!M50/100</f>
        <v>81.900000000000006</v>
      </c>
      <c r="D73" s="215">
        <f>($C$53*$C$54)*'AG Jul 2017'!N50/100</f>
        <v>427.5</v>
      </c>
      <c r="E73" s="215">
        <v>0</v>
      </c>
      <c r="F73" s="215">
        <v>0</v>
      </c>
      <c r="G73" s="215">
        <f>($C$53*$C$55)*'AG Jul 2017'!AH50/100</f>
        <v>118.8</v>
      </c>
      <c r="H73" s="215">
        <f>($C$53*$C$56)*'AG Jul 2017'!W50/100</f>
        <v>46.8</v>
      </c>
      <c r="I73" s="215">
        <f t="shared" si="13"/>
        <v>674.99999999999989</v>
      </c>
      <c r="J73" s="177">
        <f t="shared" si="14"/>
        <v>2372.3999999999996</v>
      </c>
      <c r="K73" s="181">
        <f t="shared" si="15"/>
        <v>2699.9999999999995</v>
      </c>
      <c r="L73" s="209">
        <f>'AG Jul 2017'!AW50</f>
        <v>0</v>
      </c>
      <c r="M73" s="209">
        <f>'AG Jul 2017'!AX50</f>
        <v>0</v>
      </c>
      <c r="N73" s="209">
        <f>'AG Jul 2017'!AY50</f>
        <v>10</v>
      </c>
      <c r="O73" s="209">
        <f>'AG Jul 2017'!AZ50</f>
        <v>0</v>
      </c>
      <c r="P73" s="180">
        <f t="shared" ref="P73:P75" si="18">K73</f>
        <v>2699.9999999999995</v>
      </c>
      <c r="Q73" s="180">
        <f>(P73-(P73*N73/100))</f>
        <v>2429.9999999999995</v>
      </c>
      <c r="R73" s="381">
        <f t="shared" si="17"/>
        <v>2969.9999999999995</v>
      </c>
      <c r="S73" s="381">
        <f t="shared" si="17"/>
        <v>2672.9999999999995</v>
      </c>
      <c r="T73" s="210">
        <f>'AG Jul 2017'!BG50</f>
        <v>0</v>
      </c>
      <c r="U73" s="211" t="str">
        <f>'AG Jul 2017'!BH50</f>
        <v>n</v>
      </c>
    </row>
    <row r="74" spans="1:21" x14ac:dyDescent="0.15">
      <c r="A74" s="163" t="str">
        <f>'AG Jul 2017'!K51</f>
        <v>Simply Energy</v>
      </c>
      <c r="B74" s="158" t="str">
        <f>'AG Jul 2017'!L51</f>
        <v>Plus</v>
      </c>
      <c r="C74" s="215">
        <f>91*'AG Jul 2017'!M51/100</f>
        <v>74.720100000000002</v>
      </c>
      <c r="D74" s="215">
        <f>($C$53*$C$54)*'AG Jul 2017'!N51/100</f>
        <v>422.82</v>
      </c>
      <c r="E74" s="215">
        <v>0</v>
      </c>
      <c r="F74" s="215">
        <v>0</v>
      </c>
      <c r="G74" s="215">
        <f>($C$53*$C$55)*'AG Jul 2017'!AH51/100</f>
        <v>96.281999999999982</v>
      </c>
      <c r="H74" s="215">
        <f>($C$53*$C$56)*'AG Jul 2017'!W51/100</f>
        <v>43.416000000000004</v>
      </c>
      <c r="I74" s="215">
        <f t="shared" si="13"/>
        <v>637.23810000000003</v>
      </c>
      <c r="J74" s="177">
        <f t="shared" si="14"/>
        <v>2250.0720000000001</v>
      </c>
      <c r="K74" s="181">
        <f t="shared" si="15"/>
        <v>2548.9524000000001</v>
      </c>
      <c r="L74" s="209">
        <f>'AG Jul 2017'!AW51</f>
        <v>0</v>
      </c>
      <c r="M74" s="209">
        <f>'AG Jul 2017'!AX51</f>
        <v>0</v>
      </c>
      <c r="N74" s="209">
        <f>'AG Jul 2017'!AY51</f>
        <v>0</v>
      </c>
      <c r="O74" s="209">
        <f>'AG Jul 2017'!AZ51</f>
        <v>15</v>
      </c>
      <c r="P74" s="180">
        <f t="shared" si="18"/>
        <v>2548.9524000000001</v>
      </c>
      <c r="Q74" s="180">
        <f>(P74-(J74*O74/100))</f>
        <v>2211.4416000000001</v>
      </c>
      <c r="R74" s="381">
        <f t="shared" si="17"/>
        <v>2803.8476400000004</v>
      </c>
      <c r="S74" s="381">
        <f t="shared" si="17"/>
        <v>2432.5857600000004</v>
      </c>
      <c r="T74" s="210">
        <f>'AG Jul 2017'!BG51</f>
        <v>24</v>
      </c>
      <c r="U74" s="211" t="str">
        <f>'AG Jul 2017'!BH51</f>
        <v>y</v>
      </c>
    </row>
    <row r="75" spans="1:21" ht="15" thickBot="1" x14ac:dyDescent="0.2">
      <c r="A75" s="204" t="str">
        <f>'AG Jul 2017'!K52</f>
        <v>Sanctuary Energy</v>
      </c>
      <c r="B75" s="205" t="str">
        <f>'AG Jul 2017'!L52</f>
        <v>Negotiated offer</v>
      </c>
      <c r="C75" s="216">
        <f>91*'AG Jul 2017'!M52/100</f>
        <v>82.935125000000014</v>
      </c>
      <c r="D75" s="216">
        <f>($C$53*$C$54)*'AG Jul 2017'!N52/100</f>
        <v>494.41949999999997</v>
      </c>
      <c r="E75" s="216">
        <v>0</v>
      </c>
      <c r="F75" s="216">
        <v>0</v>
      </c>
      <c r="G75" s="216">
        <f>($C$53*$C$55)*'AG Jul 2017'!AH52/100</f>
        <v>123.33059999999999</v>
      </c>
      <c r="H75" s="216">
        <f>($C$53*$C$56)*'AG Jul 2017'!W52/100</f>
        <v>49.555799999999998</v>
      </c>
      <c r="I75" s="216">
        <f t="shared" si="13"/>
        <v>750.24102499999992</v>
      </c>
      <c r="J75" s="187">
        <f t="shared" si="14"/>
        <v>2669.2235999999998</v>
      </c>
      <c r="K75" s="191">
        <f t="shared" si="15"/>
        <v>3000.9640999999997</v>
      </c>
      <c r="L75" s="212">
        <f>'AG Jul 2017'!AW52</f>
        <v>0</v>
      </c>
      <c r="M75" s="212">
        <f>'AG Jul 2017'!AX52</f>
        <v>0</v>
      </c>
      <c r="N75" s="212">
        <f>'AG Jul 2017'!AY52</f>
        <v>0</v>
      </c>
      <c r="O75" s="212">
        <f>'AG Jul 2017'!AZ52</f>
        <v>0</v>
      </c>
      <c r="P75" s="190">
        <f t="shared" si="18"/>
        <v>3000.9640999999997</v>
      </c>
      <c r="Q75" s="190">
        <f>P75</f>
        <v>3000.9640999999997</v>
      </c>
      <c r="R75" s="382">
        <f t="shared" ref="R75" si="19">K75*1.1</f>
        <v>3301.0605099999998</v>
      </c>
      <c r="S75" s="382">
        <f t="shared" si="17"/>
        <v>3301.0605099999998</v>
      </c>
      <c r="T75" s="213">
        <f>'AG Jul 2017'!BG52</f>
        <v>36</v>
      </c>
      <c r="U75" s="214" t="str">
        <f>'AG Jul 2017'!BH52</f>
        <v>n</v>
      </c>
    </row>
    <row r="76" spans="1:21" s="225" customFormat="1" x14ac:dyDescent="0.15"/>
    <row r="77" spans="1:21" s="225" customFormat="1" x14ac:dyDescent="0.15"/>
    <row r="78" spans="1:21" s="225" customFormat="1" x14ac:dyDescent="0.15"/>
    <row r="79" spans="1:21" s="225" customFormat="1" x14ac:dyDescent="0.15"/>
    <row r="80" spans="1:21" s="225" customFormat="1" x14ac:dyDescent="0.15"/>
    <row r="81" s="225" customFormat="1" x14ac:dyDescent="0.15"/>
    <row r="82" s="225" customFormat="1" x14ac:dyDescent="0.15"/>
    <row r="83" s="225" customFormat="1" x14ac:dyDescent="0.15"/>
    <row r="84" s="225" customFormat="1" x14ac:dyDescent="0.15"/>
    <row r="85" s="225" customFormat="1" x14ac:dyDescent="0.15"/>
    <row r="86" s="225" customFormat="1" x14ac:dyDescent="0.15"/>
    <row r="87" s="225" customFormat="1" x14ac:dyDescent="0.15"/>
    <row r="88" s="225" customFormat="1" x14ac:dyDescent="0.15"/>
    <row r="89" s="225" customFormat="1" x14ac:dyDescent="0.15"/>
    <row r="90" s="225" customFormat="1" x14ac:dyDescent="0.15"/>
    <row r="91" s="225" customFormat="1" x14ac:dyDescent="0.15"/>
    <row r="92" s="225" customFormat="1" x14ac:dyDescent="0.15"/>
    <row r="93" s="225" customFormat="1" x14ac:dyDescent="0.15"/>
    <row r="94" s="225" customFormat="1" x14ac:dyDescent="0.15"/>
    <row r="95" s="225" customFormat="1" x14ac:dyDescent="0.15"/>
    <row r="96" s="225" customFormat="1" x14ac:dyDescent="0.15"/>
    <row r="97" s="225" customFormat="1" x14ac:dyDescent="0.15"/>
    <row r="98" s="225" customFormat="1" x14ac:dyDescent="0.15"/>
    <row r="99" s="225" customFormat="1" x14ac:dyDescent="0.15"/>
    <row r="100" s="225" customFormat="1" x14ac:dyDescent="0.15"/>
    <row r="101" s="225" customFormat="1" x14ac:dyDescent="0.15"/>
    <row r="102" s="225" customFormat="1" x14ac:dyDescent="0.15"/>
    <row r="103" s="225" customFormat="1" x14ac:dyDescent="0.15"/>
    <row r="104" s="225" customFormat="1" x14ac:dyDescent="0.15"/>
    <row r="105" s="225" customFormat="1" x14ac:dyDescent="0.15"/>
    <row r="106" s="225" customFormat="1" x14ac:dyDescent="0.15"/>
    <row r="107" s="225" customFormat="1" x14ac:dyDescent="0.15"/>
    <row r="108" s="225" customFormat="1" x14ac:dyDescent="0.15"/>
    <row r="109" s="225" customFormat="1" x14ac:dyDescent="0.15"/>
    <row r="110" s="225" customFormat="1" x14ac:dyDescent="0.15"/>
    <row r="111" s="225" customFormat="1" x14ac:dyDescent="0.15"/>
    <row r="112" s="225" customFormat="1" x14ac:dyDescent="0.15"/>
    <row r="113" s="225" customFormat="1" x14ac:dyDescent="0.15"/>
    <row r="114" s="225" customFormat="1" x14ac:dyDescent="0.15"/>
    <row r="115" s="225" customFormat="1" x14ac:dyDescent="0.15"/>
    <row r="116" s="225" customFormat="1" x14ac:dyDescent="0.15"/>
    <row r="117" s="225" customFormat="1" x14ac:dyDescent="0.15"/>
    <row r="118" s="225" customFormat="1" x14ac:dyDescent="0.15"/>
    <row r="119" s="225" customFormat="1" x14ac:dyDescent="0.15"/>
    <row r="120" s="225" customFormat="1" x14ac:dyDescent="0.15"/>
    <row r="121" s="225" customFormat="1" x14ac:dyDescent="0.15"/>
    <row r="122" s="225" customFormat="1" x14ac:dyDescent="0.15"/>
    <row r="123" s="225" customFormat="1" x14ac:dyDescent="0.15"/>
    <row r="124" s="225" customFormat="1" x14ac:dyDescent="0.15"/>
    <row r="125" s="225" customFormat="1" x14ac:dyDescent="0.15"/>
    <row r="126" s="225" customFormat="1" x14ac:dyDescent="0.15"/>
    <row r="127" s="225" customFormat="1" x14ac:dyDescent="0.15"/>
    <row r="128" s="225" customFormat="1" x14ac:dyDescent="0.15"/>
    <row r="129" s="225" customFormat="1" x14ac:dyDescent="0.15"/>
    <row r="130" s="225" customFormat="1" x14ac:dyDescent="0.15"/>
    <row r="131" s="225" customFormat="1" x14ac:dyDescent="0.15"/>
    <row r="132" s="225" customFormat="1" x14ac:dyDescent="0.15"/>
    <row r="133" s="225" customFormat="1" x14ac:dyDescent="0.15"/>
    <row r="134" s="225" customFormat="1" x14ac:dyDescent="0.15"/>
    <row r="135" s="225" customFormat="1" x14ac:dyDescent="0.15"/>
    <row r="136" s="225" customFormat="1" x14ac:dyDescent="0.15"/>
    <row r="137" s="225" customFormat="1" x14ac:dyDescent="0.15"/>
    <row r="138" s="225" customFormat="1" x14ac:dyDescent="0.15"/>
    <row r="139" s="225" customFormat="1" x14ac:dyDescent="0.15"/>
    <row r="140" s="225" customFormat="1" x14ac:dyDescent="0.15"/>
    <row r="141" s="225" customFormat="1" x14ac:dyDescent="0.15"/>
    <row r="142" s="225" customFormat="1" x14ac:dyDescent="0.15"/>
    <row r="143" s="225" customFormat="1" x14ac:dyDescent="0.15"/>
    <row r="144" s="225" customFormat="1" x14ac:dyDescent="0.15"/>
    <row r="145" s="225" customFormat="1" x14ac:dyDescent="0.15"/>
    <row r="146" s="225" customFormat="1" x14ac:dyDescent="0.15"/>
    <row r="147" s="225" customFormat="1" x14ac:dyDescent="0.15"/>
    <row r="148" s="225" customFormat="1" x14ac:dyDescent="0.15"/>
    <row r="149" s="225" customFormat="1" x14ac:dyDescent="0.15"/>
    <row r="150" s="225" customFormat="1" x14ac:dyDescent="0.15"/>
    <row r="151" s="225" customFormat="1" x14ac:dyDescent="0.15"/>
    <row r="152" s="225" customFormat="1" x14ac:dyDescent="0.15"/>
    <row r="153" s="225" customFormat="1" x14ac:dyDescent="0.15"/>
    <row r="154" s="225" customFormat="1" x14ac:dyDescent="0.15"/>
    <row r="155" s="225" customFormat="1" x14ac:dyDescent="0.15"/>
    <row r="156" s="225" customFormat="1" x14ac:dyDescent="0.15"/>
    <row r="157" s="225" customFormat="1" x14ac:dyDescent="0.15"/>
    <row r="158" s="225" customFormat="1" x14ac:dyDescent="0.15"/>
    <row r="159" s="225" customFormat="1" x14ac:dyDescent="0.15"/>
    <row r="160" s="225" customFormat="1" x14ac:dyDescent="0.15"/>
    <row r="161" s="225" customFormat="1" x14ac:dyDescent="0.15"/>
    <row r="162" s="225" customFormat="1" x14ac:dyDescent="0.15"/>
    <row r="163" s="225" customFormat="1" x14ac:dyDescent="0.15"/>
    <row r="164" s="225" customFormat="1" x14ac:dyDescent="0.15"/>
    <row r="165" s="225" customFormat="1" x14ac:dyDescent="0.15"/>
    <row r="166" s="225" customFormat="1" x14ac:dyDescent="0.15"/>
    <row r="167" s="225" customFormat="1" x14ac:dyDescent="0.15"/>
    <row r="168" s="225" customFormat="1" x14ac:dyDescent="0.15"/>
    <row r="169" s="225" customFormat="1" x14ac:dyDescent="0.15"/>
    <row r="170" s="225" customFormat="1" x14ac:dyDescent="0.15"/>
    <row r="171" s="225" customFormat="1" x14ac:dyDescent="0.15"/>
    <row r="172" s="225" customFormat="1" x14ac:dyDescent="0.15"/>
    <row r="173" s="225" customFormat="1" x14ac:dyDescent="0.15"/>
    <row r="174" s="225" customFormat="1" x14ac:dyDescent="0.15"/>
    <row r="175" s="225" customFormat="1" x14ac:dyDescent="0.15"/>
    <row r="176" s="225" customFormat="1" x14ac:dyDescent="0.15"/>
    <row r="177" s="225" customFormat="1" x14ac:dyDescent="0.15"/>
    <row r="178" s="225" customFormat="1" x14ac:dyDescent="0.15"/>
    <row r="179" s="225" customFormat="1" x14ac:dyDescent="0.15"/>
    <row r="180" s="225" customFormat="1" x14ac:dyDescent="0.15"/>
    <row r="181" s="225" customFormat="1" x14ac:dyDescent="0.15"/>
    <row r="182" s="225" customFormat="1" x14ac:dyDescent="0.15"/>
    <row r="183" s="225" customFormat="1" x14ac:dyDescent="0.15"/>
    <row r="184" s="225" customFormat="1" x14ac:dyDescent="0.15"/>
    <row r="185" s="225" customFormat="1" x14ac:dyDescent="0.15"/>
    <row r="186" s="225" customFormat="1" x14ac:dyDescent="0.15"/>
    <row r="187" s="225" customFormat="1" x14ac:dyDescent="0.15"/>
    <row r="188" s="225" customFormat="1" x14ac:dyDescent="0.15"/>
    <row r="189" s="225" customFormat="1" x14ac:dyDescent="0.15"/>
    <row r="190" s="225" customFormat="1" x14ac:dyDescent="0.15"/>
    <row r="191" s="225" customFormat="1" x14ac:dyDescent="0.15"/>
    <row r="192" s="225" customFormat="1" x14ac:dyDescent="0.15"/>
    <row r="193" s="225" customFormat="1" x14ac:dyDescent="0.15"/>
    <row r="194" s="225" customFormat="1" x14ac:dyDescent="0.15"/>
    <row r="195" s="225" customFormat="1" x14ac:dyDescent="0.15"/>
    <row r="196" s="225" customFormat="1" x14ac:dyDescent="0.15"/>
    <row r="197" s="225" customFormat="1" x14ac:dyDescent="0.15"/>
    <row r="198" s="225" customFormat="1" x14ac:dyDescent="0.15"/>
    <row r="199" s="225" customFormat="1" x14ac:dyDescent="0.15"/>
    <row r="200" s="225" customFormat="1" x14ac:dyDescent="0.15"/>
    <row r="201" s="225" customFormat="1" x14ac:dyDescent="0.15"/>
    <row r="202" s="225" customFormat="1" x14ac:dyDescent="0.15"/>
    <row r="203" s="225" customFormat="1" x14ac:dyDescent="0.15"/>
    <row r="204" s="225" customFormat="1" x14ac:dyDescent="0.15"/>
    <row r="205" s="225" customFormat="1" x14ac:dyDescent="0.15"/>
    <row r="206" s="225" customFormat="1" x14ac:dyDescent="0.15"/>
    <row r="207" s="225" customFormat="1" x14ac:dyDescent="0.15"/>
    <row r="208" s="225" customFormat="1" x14ac:dyDescent="0.15"/>
    <row r="209" s="225" customFormat="1" x14ac:dyDescent="0.15"/>
    <row r="210" s="225" customFormat="1" x14ac:dyDescent="0.15"/>
    <row r="211" s="225" customFormat="1" x14ac:dyDescent="0.15"/>
    <row r="212" s="225" customFormat="1" x14ac:dyDescent="0.15"/>
    <row r="213" s="225" customFormat="1" x14ac:dyDescent="0.15"/>
    <row r="214" s="225" customFormat="1" x14ac:dyDescent="0.15"/>
    <row r="215" s="225" customFormat="1" x14ac:dyDescent="0.15"/>
    <row r="216" s="225" customFormat="1" x14ac:dyDescent="0.15"/>
    <row r="217" s="225" customFormat="1" x14ac:dyDescent="0.15"/>
    <row r="218" s="225" customFormat="1" x14ac:dyDescent="0.15"/>
  </sheetData>
  <sheetProtection algorithmName="SHA-512" hashValue="bbfAzm7GxF9De4E16wCE6RZY+OBHfwglZ8Zrtvq2IaRY5iSgywNtu+WvfcOlI2kmA/oWprKlhD+dAxVHx/s3QQ==" saltValue="qqAzIIVkkKb36ngtDUdODQ==" spinCount="100000" sheet="1" objects="1" scenarios="1"/>
  <phoneticPr fontId="12" type="noConversion"/>
  <pageMargins left="0.75" right="0.75" top="1" bottom="1" header="0.5" footer="0.5"/>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3"/>
  <dimension ref="A1:EY360"/>
  <sheetViews>
    <sheetView workbookViewId="0">
      <selection activeCell="H35" sqref="H35"/>
    </sheetView>
  </sheetViews>
  <sheetFormatPr baseColWidth="10" defaultRowHeight="13" x14ac:dyDescent="0.15"/>
  <cols>
    <col min="1" max="2" width="20.33203125" style="15" customWidth="1"/>
    <col min="3" max="9" width="12.1640625" style="15" customWidth="1"/>
    <col min="10" max="10" width="12.1640625" style="15" hidden="1" customWidth="1"/>
    <col min="11" max="15" width="12.1640625" style="15" customWidth="1"/>
    <col min="16" max="17" width="12.1640625" style="15" hidden="1" customWidth="1"/>
    <col min="18" max="21" width="12.1640625" style="15" customWidth="1"/>
    <col min="22" max="155" width="10.83203125" style="226"/>
    <col min="156" max="16384" width="10.83203125" style="15"/>
  </cols>
  <sheetData>
    <row r="1" spans="1:21" s="226" customFormat="1" ht="14" x14ac:dyDescent="0.15">
      <c r="A1" s="225" t="s">
        <v>561</v>
      </c>
      <c r="B1" s="225"/>
      <c r="C1" s="225"/>
      <c r="D1" s="225"/>
      <c r="E1" s="225"/>
      <c r="F1" s="225"/>
      <c r="G1" s="225"/>
      <c r="H1" s="225"/>
      <c r="I1" s="225"/>
      <c r="J1" s="225"/>
      <c r="K1" s="225"/>
      <c r="L1" s="225"/>
      <c r="M1" s="225"/>
      <c r="N1" s="225"/>
      <c r="O1" s="225"/>
      <c r="P1" s="225"/>
      <c r="Q1" s="225"/>
      <c r="R1" s="225"/>
      <c r="S1" s="225"/>
      <c r="T1" s="225"/>
      <c r="U1" s="225"/>
    </row>
    <row r="2" spans="1:21" s="226" customFormat="1" ht="14" x14ac:dyDescent="0.15">
      <c r="A2" s="227" t="s">
        <v>694</v>
      </c>
      <c r="B2" s="225"/>
      <c r="C2" s="225"/>
      <c r="D2" s="225"/>
      <c r="E2" s="225"/>
      <c r="F2" s="225"/>
      <c r="G2" s="225"/>
      <c r="H2" s="225"/>
      <c r="I2" s="225"/>
      <c r="J2" s="225"/>
      <c r="K2" s="225"/>
      <c r="L2" s="225"/>
      <c r="M2" s="225"/>
      <c r="N2" s="225"/>
      <c r="O2" s="225"/>
      <c r="P2" s="225"/>
      <c r="Q2" s="225"/>
      <c r="R2" s="225"/>
      <c r="S2" s="225"/>
      <c r="T2" s="225"/>
      <c r="U2" s="225"/>
    </row>
    <row r="3" spans="1:21" s="226" customFormat="1" ht="15" thickBot="1" x14ac:dyDescent="0.2">
      <c r="A3" s="225"/>
      <c r="B3" s="225"/>
      <c r="C3" s="225"/>
      <c r="D3" s="225"/>
      <c r="E3" s="225"/>
      <c r="F3" s="225"/>
      <c r="G3" s="228"/>
      <c r="H3" s="225"/>
      <c r="I3" s="225"/>
      <c r="J3" s="225"/>
      <c r="K3" s="225"/>
      <c r="L3" s="225"/>
      <c r="M3" s="225"/>
      <c r="N3" s="225"/>
      <c r="O3" s="225"/>
      <c r="P3" s="225"/>
      <c r="Q3" s="225"/>
      <c r="R3" s="225"/>
      <c r="S3" s="225"/>
      <c r="T3" s="225"/>
      <c r="U3" s="225"/>
    </row>
    <row r="4" spans="1:21" ht="14" x14ac:dyDescent="0.15">
      <c r="A4" s="166" t="s">
        <v>639</v>
      </c>
      <c r="B4" s="167"/>
      <c r="C4" s="167"/>
      <c r="D4" s="167"/>
      <c r="E4" s="167"/>
      <c r="F4" s="167"/>
      <c r="G4" s="167"/>
      <c r="H4" s="167"/>
      <c r="I4" s="167"/>
      <c r="J4" s="167"/>
      <c r="K4" s="167"/>
      <c r="L4" s="167"/>
      <c r="M4" s="167"/>
      <c r="N4" s="167"/>
      <c r="O4" s="167"/>
      <c r="P4" s="167"/>
      <c r="Q4" s="167"/>
      <c r="R4" s="167"/>
      <c r="S4" s="167"/>
      <c r="T4" s="167"/>
      <c r="U4" s="173"/>
    </row>
    <row r="5" spans="1:21" ht="14" x14ac:dyDescent="0.15">
      <c r="A5" s="168" t="s">
        <v>247</v>
      </c>
      <c r="B5" s="78"/>
      <c r="C5" s="164">
        <v>1500</v>
      </c>
      <c r="D5" s="78"/>
      <c r="E5" s="78"/>
      <c r="F5" s="78"/>
      <c r="G5" s="78"/>
      <c r="H5" s="78"/>
      <c r="I5" s="78"/>
      <c r="J5" s="78"/>
      <c r="K5" s="78"/>
      <c r="L5" s="78"/>
      <c r="M5" s="78"/>
      <c r="N5" s="78"/>
      <c r="O5" s="78"/>
      <c r="P5" s="78"/>
      <c r="Q5" s="78"/>
      <c r="R5" s="78"/>
      <c r="S5" s="78"/>
      <c r="T5" s="78"/>
      <c r="U5" s="174"/>
    </row>
    <row r="6" spans="1:21" ht="14" x14ac:dyDescent="0.15">
      <c r="A6" s="168"/>
      <c r="B6" s="78"/>
      <c r="C6" s="78"/>
      <c r="D6" s="78"/>
      <c r="E6" s="78"/>
      <c r="F6" s="78"/>
      <c r="G6" s="78"/>
      <c r="H6" s="78"/>
      <c r="I6" s="78"/>
      <c r="J6" s="78"/>
      <c r="K6" s="78"/>
      <c r="L6" s="78"/>
      <c r="M6" s="78"/>
      <c r="N6" s="78"/>
      <c r="O6" s="78"/>
      <c r="P6" s="78"/>
      <c r="Q6" s="78"/>
      <c r="R6" s="78"/>
      <c r="S6" s="78"/>
      <c r="T6" s="78"/>
      <c r="U6" s="174"/>
    </row>
    <row r="7" spans="1:21" ht="75" x14ac:dyDescent="0.15">
      <c r="A7" s="363" t="s">
        <v>248</v>
      </c>
      <c r="B7" s="364" t="s">
        <v>249</v>
      </c>
      <c r="C7" s="365" t="s">
        <v>250</v>
      </c>
      <c r="D7" s="365" t="s">
        <v>251</v>
      </c>
      <c r="E7" s="365" t="s">
        <v>597</v>
      </c>
      <c r="F7" s="388" t="s">
        <v>598</v>
      </c>
      <c r="G7" s="365" t="s">
        <v>599</v>
      </c>
      <c r="H7" s="366" t="s">
        <v>398</v>
      </c>
      <c r="I7" s="365" t="s">
        <v>746</v>
      </c>
      <c r="J7" s="366" t="s">
        <v>303</v>
      </c>
      <c r="K7" s="367" t="s">
        <v>600</v>
      </c>
      <c r="L7" s="368" t="s">
        <v>361</v>
      </c>
      <c r="M7" s="368" t="s">
        <v>695</v>
      </c>
      <c r="N7" s="368" t="s">
        <v>275</v>
      </c>
      <c r="O7" s="368" t="s">
        <v>602</v>
      </c>
      <c r="P7" s="369" t="s">
        <v>239</v>
      </c>
      <c r="Q7" s="369" t="s">
        <v>240</v>
      </c>
      <c r="R7" s="369" t="s">
        <v>334</v>
      </c>
      <c r="S7" s="369" t="s">
        <v>428</v>
      </c>
      <c r="T7" s="368" t="s">
        <v>276</v>
      </c>
      <c r="U7" s="370" t="s">
        <v>509</v>
      </c>
    </row>
    <row r="8" spans="1:21" ht="14" x14ac:dyDescent="0.15">
      <c r="A8" s="175" t="str">
        <f>'END Jul 2017'!K2</f>
        <v>Energy Locals</v>
      </c>
      <c r="B8" s="15" t="str">
        <f>'END Jul 2017'!L2</f>
        <v>Market offer</v>
      </c>
      <c r="C8" s="176">
        <f>91*'END Jul 2017'!M2/100</f>
        <v>74.62</v>
      </c>
      <c r="D8" s="176">
        <f>$C$5*'END Jul 2017'!N2/100</f>
        <v>330</v>
      </c>
      <c r="E8" s="176">
        <v>0</v>
      </c>
      <c r="F8" s="176">
        <v>0</v>
      </c>
      <c r="G8" s="176">
        <v>0</v>
      </c>
      <c r="H8" s="176">
        <v>0</v>
      </c>
      <c r="I8" s="176">
        <f>SUM(C8:H8)</f>
        <v>404.62</v>
      </c>
      <c r="J8" s="177">
        <f>(I8-C8)*4</f>
        <v>1320</v>
      </c>
      <c r="K8" s="178">
        <f>I8*4</f>
        <v>1618.48</v>
      </c>
      <c r="L8" s="179">
        <f>'END Jul 2017'!AW2</f>
        <v>0</v>
      </c>
      <c r="M8" s="179">
        <f>'END Jul 2017'!AX2</f>
        <v>0</v>
      </c>
      <c r="N8" s="179">
        <f>'END Jul 2017'!AY2</f>
        <v>0</v>
      </c>
      <c r="O8" s="179">
        <f>'END Jul 2017'!AZ2</f>
        <v>0</v>
      </c>
      <c r="P8" s="180">
        <f>K8</f>
        <v>1618.48</v>
      </c>
      <c r="Q8" s="180">
        <f>P8</f>
        <v>1618.48</v>
      </c>
      <c r="R8" s="381">
        <f>P8*1.1</f>
        <v>1780.3280000000002</v>
      </c>
      <c r="S8" s="381">
        <f>Q8*1.1</f>
        <v>1780.3280000000002</v>
      </c>
      <c r="T8" s="182">
        <f>'END Jul 2017'!BG2</f>
        <v>0</v>
      </c>
      <c r="U8" s="183" t="str">
        <f>'END Jul 2017'!BH2</f>
        <v>n</v>
      </c>
    </row>
    <row r="9" spans="1:21" ht="14" x14ac:dyDescent="0.15">
      <c r="A9" s="175" t="str">
        <f>'END Jul 2017'!K3</f>
        <v>AGL</v>
      </c>
      <c r="B9" s="15" t="str">
        <f>'END Jul 2017'!L3</f>
        <v xml:space="preserve">Savers </v>
      </c>
      <c r="C9" s="176">
        <f>91*'END Jul 2017'!M3/100</f>
        <v>76.44</v>
      </c>
      <c r="D9" s="176">
        <f>$C$5*'END Jul 2017'!N3/100</f>
        <v>435</v>
      </c>
      <c r="E9" s="176">
        <v>0</v>
      </c>
      <c r="F9" s="176">
        <v>0</v>
      </c>
      <c r="G9" s="176">
        <v>0</v>
      </c>
      <c r="H9" s="176">
        <v>0</v>
      </c>
      <c r="I9" s="176">
        <f t="shared" ref="I9:I24" si="0">SUM(C9:H9)</f>
        <v>511.44</v>
      </c>
      <c r="J9" s="177">
        <f t="shared" ref="J9:J24" si="1">(I9-C9)*4</f>
        <v>1740</v>
      </c>
      <c r="K9" s="178">
        <f t="shared" ref="K9:K24" si="2">I9*4</f>
        <v>2045.76</v>
      </c>
      <c r="L9" s="179">
        <f>'END Jul 2017'!AW3</f>
        <v>0</v>
      </c>
      <c r="M9" s="179">
        <f>'END Jul 2017'!AX3</f>
        <v>0</v>
      </c>
      <c r="N9" s="179">
        <f>'END Jul 2017'!AY3</f>
        <v>0</v>
      </c>
      <c r="O9" s="179">
        <f>'END Jul 2017'!AZ3</f>
        <v>22</v>
      </c>
      <c r="P9" s="180">
        <f t="shared" ref="P9:P24" si="3">K9</f>
        <v>2045.76</v>
      </c>
      <c r="Q9" s="180">
        <f>(P9-(J9*O9/100))</f>
        <v>1662.96</v>
      </c>
      <c r="R9" s="381">
        <f t="shared" ref="R9:S24" si="4">P9*1.1</f>
        <v>2250.3360000000002</v>
      </c>
      <c r="S9" s="381">
        <f t="shared" si="4"/>
        <v>1829.2560000000001</v>
      </c>
      <c r="T9" s="182">
        <f>'END Jul 2017'!BG3</f>
        <v>0</v>
      </c>
      <c r="U9" s="183" t="str">
        <f>'END Jul 2017'!BH3</f>
        <v>n</v>
      </c>
    </row>
    <row r="10" spans="1:21" ht="14" x14ac:dyDescent="0.15">
      <c r="A10" s="175" t="str">
        <f>'END Jul 2017'!K4</f>
        <v>Alinta Energy</v>
      </c>
      <c r="B10" s="15" t="str">
        <f>'END Jul 2017'!L4</f>
        <v>Fair Deal</v>
      </c>
      <c r="C10" s="176">
        <f>91*'END Jul 2017'!M4/100</f>
        <v>85.285200000000003</v>
      </c>
      <c r="D10" s="176">
        <f>IF($C$5&gt;='END Jul 2017'!P4,('END Jul 2017'!P4*'END Jul 2017'!N4/100),($C$5*'END Jul 2017'!N4/100))</f>
        <v>275</v>
      </c>
      <c r="E10" s="176">
        <f>IF($C$5&lt;'END Jul 2017'!P4,0,IF(($C$5)&lt;='END Jul 2017'!R4,(($C$5-'END Jul 2017'!P4)*'END Jul 2017'!Q4/100),(('END Jul 2017'!R4-'END Jul 2017'!P4)*'END Jul 2017'!Q4/100)))</f>
        <v>133.80000000000001</v>
      </c>
      <c r="F10" s="176">
        <v>0</v>
      </c>
      <c r="G10" s="176">
        <v>0</v>
      </c>
      <c r="H10" s="176">
        <f>IF(($C$5&lt;'END Jul 2017'!R4),(0),($C$5-'END Jul 2017'!R4)*'END Jul 2017'!S4/100)</f>
        <v>0</v>
      </c>
      <c r="I10" s="176">
        <f t="shared" si="0"/>
        <v>494.08520000000004</v>
      </c>
      <c r="J10" s="177">
        <f t="shared" si="1"/>
        <v>1635.2000000000003</v>
      </c>
      <c r="K10" s="178">
        <f t="shared" si="2"/>
        <v>1976.3408000000002</v>
      </c>
      <c r="L10" s="179">
        <f>'END Jul 2017'!AW4</f>
        <v>0</v>
      </c>
      <c r="M10" s="179">
        <f>'END Jul 2017'!AX4</f>
        <v>0</v>
      </c>
      <c r="N10" s="179">
        <f>'END Jul 2017'!AY4</f>
        <v>0</v>
      </c>
      <c r="O10" s="179">
        <f>'END Jul 2017'!AZ4</f>
        <v>23</v>
      </c>
      <c r="P10" s="180">
        <f t="shared" si="3"/>
        <v>1976.3408000000002</v>
      </c>
      <c r="Q10" s="180">
        <f>(P10-(J10*O10/100))</f>
        <v>1600.2448000000002</v>
      </c>
      <c r="R10" s="381">
        <f t="shared" si="4"/>
        <v>2173.9748800000002</v>
      </c>
      <c r="S10" s="381">
        <f t="shared" si="4"/>
        <v>1760.2692800000004</v>
      </c>
      <c r="T10" s="182">
        <f>'END Jul 2017'!BG4</f>
        <v>0</v>
      </c>
      <c r="U10" s="183" t="str">
        <f>'END Jul 2017'!BH4</f>
        <v>n</v>
      </c>
    </row>
    <row r="11" spans="1:21" ht="14" x14ac:dyDescent="0.15">
      <c r="A11" s="175" t="str">
        <f>'END Jul 2017'!K5</f>
        <v>Click Energy</v>
      </c>
      <c r="B11" s="15" t="str">
        <f>'END Jul 2017'!L5</f>
        <v>Superior</v>
      </c>
      <c r="C11" s="176">
        <f>91*'END Jul 2017'!M5/100</f>
        <v>75.129599999999996</v>
      </c>
      <c r="D11" s="176">
        <f>$C$5*'END Jul 2017'!N5/100</f>
        <v>542.88</v>
      </c>
      <c r="E11" s="176">
        <v>0</v>
      </c>
      <c r="F11" s="176">
        <v>0</v>
      </c>
      <c r="G11" s="176">
        <v>0</v>
      </c>
      <c r="H11" s="176">
        <v>0</v>
      </c>
      <c r="I11" s="176">
        <f t="shared" si="0"/>
        <v>618.00959999999998</v>
      </c>
      <c r="J11" s="177">
        <f t="shared" si="1"/>
        <v>2171.52</v>
      </c>
      <c r="K11" s="178">
        <f t="shared" si="2"/>
        <v>2472.0383999999999</v>
      </c>
      <c r="L11" s="179">
        <f>'END Jul 2017'!AW5</f>
        <v>0</v>
      </c>
      <c r="M11" s="179">
        <f>'END Jul 2017'!AX5</f>
        <v>0</v>
      </c>
      <c r="N11" s="179">
        <f>'END Jul 2017'!AY5</f>
        <v>15</v>
      </c>
      <c r="O11" s="179">
        <f>'END Jul 2017'!AZ5</f>
        <v>0</v>
      </c>
      <c r="P11" s="180">
        <f t="shared" si="3"/>
        <v>2472.0383999999999</v>
      </c>
      <c r="Q11" s="180">
        <f>(P11-(P11*N11/100))</f>
        <v>2101.2326399999997</v>
      </c>
      <c r="R11" s="381">
        <f t="shared" si="4"/>
        <v>2719.24224</v>
      </c>
      <c r="S11" s="381">
        <f t="shared" si="4"/>
        <v>2311.355904</v>
      </c>
      <c r="T11" s="182">
        <f>'END Jul 2017'!BG5</f>
        <v>0</v>
      </c>
      <c r="U11" s="183" t="str">
        <f>'END Jul 2017'!BH5</f>
        <v>n</v>
      </c>
    </row>
    <row r="12" spans="1:21" ht="14" x14ac:dyDescent="0.15">
      <c r="A12" s="175" t="str">
        <f>'END Jul 2017'!K6</f>
        <v>Commander</v>
      </c>
      <c r="B12" s="15" t="str">
        <f>'END Jul 2017'!L6</f>
        <v>Market offer</v>
      </c>
      <c r="C12" s="176">
        <f>91*'END Jul 2017'!M6/100</f>
        <v>75.293399999999991</v>
      </c>
      <c r="D12" s="176">
        <f>IF($C$5&gt;='END Jul 2017'!P6,('END Jul 2017'!P6*'END Jul 2017'!N6/100),($C$5*'END Jul 2017'!N6/100))</f>
        <v>407.25</v>
      </c>
      <c r="E12" s="176">
        <v>0</v>
      </c>
      <c r="F12" s="176">
        <v>0</v>
      </c>
      <c r="G12" s="176">
        <v>0</v>
      </c>
      <c r="H12" s="176">
        <f>IF(($C$5&lt;'END Jul 2017'!P6),(0),($C$5-'END Jul 2017'!P6)*'END Jul 2017'!Q6/100)</f>
        <v>0</v>
      </c>
      <c r="I12" s="176">
        <f t="shared" si="0"/>
        <v>482.54340000000002</v>
      </c>
      <c r="J12" s="177">
        <f t="shared" si="1"/>
        <v>1629</v>
      </c>
      <c r="K12" s="178">
        <f t="shared" si="2"/>
        <v>1930.1736000000001</v>
      </c>
      <c r="L12" s="179">
        <f>'END Jul 2017'!AW6</f>
        <v>0</v>
      </c>
      <c r="M12" s="179">
        <f>'END Jul 2017'!AX6</f>
        <v>0</v>
      </c>
      <c r="N12" s="179">
        <f>'END Jul 2017'!AY6</f>
        <v>0</v>
      </c>
      <c r="O12" s="179">
        <f>'END Jul 2017'!AZ6</f>
        <v>20</v>
      </c>
      <c r="P12" s="180">
        <f t="shared" si="3"/>
        <v>1930.1736000000001</v>
      </c>
      <c r="Q12" s="180">
        <f>(P12-(J12*O12/100))</f>
        <v>1604.3736000000001</v>
      </c>
      <c r="R12" s="381">
        <f t="shared" si="4"/>
        <v>2123.1909600000004</v>
      </c>
      <c r="S12" s="381">
        <f t="shared" si="4"/>
        <v>1764.8109600000003</v>
      </c>
      <c r="T12" s="182">
        <f>'END Jul 2017'!BG6</f>
        <v>0</v>
      </c>
      <c r="U12" s="183" t="str">
        <f>'END Jul 2017'!BH6</f>
        <v>n</v>
      </c>
    </row>
    <row r="13" spans="1:21" ht="14" x14ac:dyDescent="0.15">
      <c r="A13" s="175" t="str">
        <f>'END Jul 2017'!K7</f>
        <v>CovaU</v>
      </c>
      <c r="B13" s="15" t="str">
        <f>'END Jul 2017'!L7</f>
        <v>Freedom</v>
      </c>
      <c r="C13" s="176">
        <f>91*'END Jul 2017'!M7/100</f>
        <v>91</v>
      </c>
      <c r="D13" s="176">
        <f>$C$5*'END Jul 2017'!N7/100</f>
        <v>431.7</v>
      </c>
      <c r="E13" s="176">
        <v>0</v>
      </c>
      <c r="F13" s="176">
        <v>0</v>
      </c>
      <c r="G13" s="176">
        <v>0</v>
      </c>
      <c r="H13" s="176">
        <v>0</v>
      </c>
      <c r="I13" s="176">
        <f t="shared" si="0"/>
        <v>522.70000000000005</v>
      </c>
      <c r="J13" s="177">
        <f t="shared" si="1"/>
        <v>1726.8000000000002</v>
      </c>
      <c r="K13" s="178">
        <f t="shared" si="2"/>
        <v>2090.8000000000002</v>
      </c>
      <c r="L13" s="179">
        <f>'END Jul 2017'!AW7</f>
        <v>0</v>
      </c>
      <c r="M13" s="179">
        <f>'END Jul 2017'!AX7</f>
        <v>0</v>
      </c>
      <c r="N13" s="179">
        <f>'END Jul 2017'!AY7</f>
        <v>20</v>
      </c>
      <c r="O13" s="179">
        <f>'END Jul 2017'!AZ7</f>
        <v>0</v>
      </c>
      <c r="P13" s="180">
        <f t="shared" si="3"/>
        <v>2090.8000000000002</v>
      </c>
      <c r="Q13" s="180">
        <f>(P13-(P13*N13/100))</f>
        <v>1672.64</v>
      </c>
      <c r="R13" s="381">
        <f t="shared" si="4"/>
        <v>2299.8800000000006</v>
      </c>
      <c r="S13" s="381">
        <f t="shared" si="4"/>
        <v>1839.9040000000002</v>
      </c>
      <c r="T13" s="182">
        <f>'END Jul 2017'!BG7</f>
        <v>12</v>
      </c>
      <c r="U13" s="183" t="str">
        <f>'END Jul 2017'!BH7</f>
        <v>y</v>
      </c>
    </row>
    <row r="14" spans="1:21" ht="14" x14ac:dyDescent="0.15">
      <c r="A14" s="175" t="str">
        <f>'END Jul 2017'!K8</f>
        <v>Diamond Energy</v>
      </c>
      <c r="B14" s="15" t="str">
        <f>'END Jul 2017'!L8</f>
        <v>Pay on time discount</v>
      </c>
      <c r="C14" s="176">
        <f>91*'END Jul 2017'!M8/100</f>
        <v>81.444999999999993</v>
      </c>
      <c r="D14" s="176">
        <f>IF($C$5&gt;='END Jul 2017'!P8,('END Jul 2017'!P8*'END Jul 2017'!N8/100),($C$5*'END Jul 2017'!N8/100))</f>
        <v>76.98</v>
      </c>
      <c r="E14" s="176">
        <f>IF($C$5&lt;'END Jul 2017'!P8,0,IF(($C$5)&lt;='END Jul 2017'!R8,(($C$5-'END Jul 2017'!P8)*'END Jul 2017'!Q8/100),(('END Jul 2017'!R8-'END Jul 2017'!P8)*'END Jul 2017'!Q8/100)))</f>
        <v>194.25599999999997</v>
      </c>
      <c r="F14" s="176">
        <v>0</v>
      </c>
      <c r="G14" s="176">
        <v>0</v>
      </c>
      <c r="H14" s="176">
        <f>IF(($C$5&lt;'END Jul 2017'!R8),(0),($C$5-'END Jul 2017'!R8)*'END Jul 2017'!S8/100)</f>
        <v>136.75199999999998</v>
      </c>
      <c r="I14" s="176">
        <f t="shared" si="0"/>
        <v>489.43299999999999</v>
      </c>
      <c r="J14" s="177">
        <f t="shared" si="1"/>
        <v>1631.952</v>
      </c>
      <c r="K14" s="178">
        <f t="shared" si="2"/>
        <v>1957.732</v>
      </c>
      <c r="L14" s="179">
        <f>'END Jul 2017'!AW8</f>
        <v>0</v>
      </c>
      <c r="M14" s="179">
        <f>'END Jul 2017'!AX8</f>
        <v>0</v>
      </c>
      <c r="N14" s="179">
        <f>'END Jul 2017'!AY8</f>
        <v>7</v>
      </c>
      <c r="O14" s="179">
        <f>'END Jul 2017'!AZ8</f>
        <v>0</v>
      </c>
      <c r="P14" s="180">
        <f t="shared" si="3"/>
        <v>1957.732</v>
      </c>
      <c r="Q14" s="180">
        <f>(P14-(P14*N14/100))</f>
        <v>1820.69076</v>
      </c>
      <c r="R14" s="381">
        <f t="shared" si="4"/>
        <v>2153.5052000000001</v>
      </c>
      <c r="S14" s="381">
        <f t="shared" si="4"/>
        <v>2002.7598360000002</v>
      </c>
      <c r="T14" s="182">
        <f>'END Jul 2017'!BG8</f>
        <v>24</v>
      </c>
      <c r="U14" s="183" t="str">
        <f>'END Jul 2017'!BH8</f>
        <v>y</v>
      </c>
    </row>
    <row r="15" spans="1:21" ht="14" x14ac:dyDescent="0.15">
      <c r="A15" s="175" t="str">
        <f>'END Jul 2017'!K9</f>
        <v>Dodo Power &amp; Gas</v>
      </c>
      <c r="B15" s="15" t="str">
        <f>'END Jul 2017'!L9</f>
        <v>Market offer</v>
      </c>
      <c r="C15" s="176">
        <f>91*'END Jul 2017'!M9/100</f>
        <v>74.811099999999996</v>
      </c>
      <c r="D15" s="176">
        <f>IF($C$5&gt;='END Jul 2017'!P9,('END Jul 2017'!P9*'END Jul 2017'!N9/100),($C$5*'END Jul 2017'!N9/100))</f>
        <v>392.4</v>
      </c>
      <c r="E15" s="176">
        <f>IF($C$5&lt;'END Jul 2017'!P9,0,IF(($C$5)&lt;='END Jul 2017'!R9,(($C$5-'END Jul 2017'!P9)*'END Jul 2017'!Q9/100),(('END Jul 2017'!R9-'END Jul 2017'!P9)*'END Jul 2017'!Q9/100)))</f>
        <v>0</v>
      </c>
      <c r="F15" s="176">
        <v>0</v>
      </c>
      <c r="G15" s="176">
        <v>0</v>
      </c>
      <c r="H15" s="176">
        <f>IF(($C$5&lt;'END Jul 2017'!R9),(0),($C$5-'END Jul 2017'!R9)*'END Jul 2017'!S9/100)</f>
        <v>0</v>
      </c>
      <c r="I15" s="176">
        <f t="shared" si="0"/>
        <v>467.21109999999999</v>
      </c>
      <c r="J15" s="177">
        <f t="shared" si="1"/>
        <v>1569.6</v>
      </c>
      <c r="K15" s="178">
        <f t="shared" si="2"/>
        <v>1868.8444</v>
      </c>
      <c r="L15" s="179">
        <f>'END Jul 2017'!AW9</f>
        <v>0</v>
      </c>
      <c r="M15" s="179">
        <f>'END Jul 2017'!AX9</f>
        <v>0</v>
      </c>
      <c r="N15" s="179">
        <f>'END Jul 2017'!AY9</f>
        <v>0</v>
      </c>
      <c r="O15" s="179">
        <f>'END Jul 2017'!AZ9</f>
        <v>0</v>
      </c>
      <c r="P15" s="180">
        <f t="shared" si="3"/>
        <v>1868.8444</v>
      </c>
      <c r="Q15" s="180">
        <f>P15</f>
        <v>1868.8444</v>
      </c>
      <c r="R15" s="381">
        <f t="shared" si="4"/>
        <v>2055.7288400000002</v>
      </c>
      <c r="S15" s="381">
        <f t="shared" si="4"/>
        <v>2055.7288400000002</v>
      </c>
      <c r="T15" s="182">
        <f>'END Jul 2017'!BG9</f>
        <v>0</v>
      </c>
      <c r="U15" s="183" t="str">
        <f>'END Jul 2017'!BH9</f>
        <v>n</v>
      </c>
    </row>
    <row r="16" spans="1:21" ht="14" x14ac:dyDescent="0.15">
      <c r="A16" s="175" t="str">
        <f>'END Jul 2017'!K10</f>
        <v>EnergyAustralia</v>
      </c>
      <c r="B16" s="15" t="str">
        <f>'END Jul 2017'!L10</f>
        <v>Flexi Saver</v>
      </c>
      <c r="C16" s="176">
        <f>91*'END Jul 2017'!M10/100</f>
        <v>79.442999999999998</v>
      </c>
      <c r="D16" s="176">
        <f>$C$5*'END Jul 2017'!N10/100</f>
        <v>446.7</v>
      </c>
      <c r="E16" s="176">
        <v>0</v>
      </c>
      <c r="F16" s="176">
        <v>0</v>
      </c>
      <c r="G16" s="176">
        <v>0</v>
      </c>
      <c r="H16" s="176">
        <v>0</v>
      </c>
      <c r="I16" s="176">
        <f t="shared" si="0"/>
        <v>526.14300000000003</v>
      </c>
      <c r="J16" s="177">
        <f t="shared" si="1"/>
        <v>1786.8000000000002</v>
      </c>
      <c r="K16" s="178">
        <f t="shared" si="2"/>
        <v>2104.5720000000001</v>
      </c>
      <c r="L16" s="179">
        <f>'END Jul 2017'!AW10</f>
        <v>0</v>
      </c>
      <c r="M16" s="179">
        <f>'END Jul 2017'!AX10</f>
        <v>0</v>
      </c>
      <c r="N16" s="179">
        <f>'END Jul 2017'!AY10</f>
        <v>0</v>
      </c>
      <c r="O16" s="179">
        <f>'END Jul 2017'!AZ10</f>
        <v>22</v>
      </c>
      <c r="P16" s="180">
        <f t="shared" si="3"/>
        <v>2104.5720000000001</v>
      </c>
      <c r="Q16" s="180">
        <f>(P16-(J16*O16/100))</f>
        <v>1711.4760000000001</v>
      </c>
      <c r="R16" s="381">
        <f t="shared" si="4"/>
        <v>2315.0292000000004</v>
      </c>
      <c r="S16" s="381">
        <f t="shared" si="4"/>
        <v>1882.6236000000004</v>
      </c>
      <c r="T16" s="182">
        <f>'END Jul 2017'!BG10</f>
        <v>0</v>
      </c>
      <c r="U16" s="183" t="str">
        <f>'END Jul 2017'!BH10</f>
        <v>n</v>
      </c>
    </row>
    <row r="17" spans="1:155" ht="14" x14ac:dyDescent="0.15">
      <c r="A17" s="175" t="str">
        <f>'END Jul 2017'!K11</f>
        <v>Mojo Power</v>
      </c>
      <c r="B17" s="15" t="str">
        <f>'END Jul 2017'!L11</f>
        <v>Basic Energy Pass</v>
      </c>
      <c r="C17" s="176">
        <f>(91*'END Jul 2017'!M11/100)+('END Jul 2017'!BK11*3)</f>
        <v>139.5436</v>
      </c>
      <c r="D17" s="176">
        <f>$C$5*'END Jul 2017'!N11/100</f>
        <v>363.6</v>
      </c>
      <c r="E17" s="176">
        <v>0</v>
      </c>
      <c r="F17" s="176">
        <v>0</v>
      </c>
      <c r="G17" s="176">
        <v>0</v>
      </c>
      <c r="H17" s="176">
        <v>0</v>
      </c>
      <c r="I17" s="176">
        <f t="shared" si="0"/>
        <v>503.14359999999999</v>
      </c>
      <c r="J17" s="177">
        <f t="shared" si="1"/>
        <v>1454.4</v>
      </c>
      <c r="K17" s="178">
        <f t="shared" si="2"/>
        <v>2012.5744</v>
      </c>
      <c r="L17" s="179">
        <f>'END Jul 2017'!AW11</f>
        <v>0</v>
      </c>
      <c r="M17" s="179">
        <f>'END Jul 2017'!AX11</f>
        <v>0</v>
      </c>
      <c r="N17" s="179">
        <f>'END Jul 2017'!AY11</f>
        <v>0</v>
      </c>
      <c r="O17" s="179">
        <f>'END Jul 2017'!AZ11</f>
        <v>0</v>
      </c>
      <c r="P17" s="180">
        <f t="shared" si="3"/>
        <v>2012.5744</v>
      </c>
      <c r="Q17" s="180">
        <f>P17</f>
        <v>2012.5744</v>
      </c>
      <c r="R17" s="381">
        <f t="shared" si="4"/>
        <v>2213.8318400000003</v>
      </c>
      <c r="S17" s="381">
        <f t="shared" si="4"/>
        <v>2213.8318400000003</v>
      </c>
      <c r="T17" s="182">
        <f>'END Jul 2017'!BG11</f>
        <v>0</v>
      </c>
      <c r="U17" s="183" t="str">
        <f>'END Jul 2017'!BH11</f>
        <v>n</v>
      </c>
    </row>
    <row r="18" spans="1:155" ht="14" x14ac:dyDescent="0.15">
      <c r="A18" s="175" t="str">
        <f>'END Jul 2017'!K12</f>
        <v>Momentum Energy</v>
      </c>
      <c r="B18" s="15" t="str">
        <f>'END Jul 2017'!L12</f>
        <v>SmilePower</v>
      </c>
      <c r="C18" s="176">
        <f>91*'END Jul 2017'!M12/100</f>
        <v>72.05380000000001</v>
      </c>
      <c r="D18" s="176">
        <f>IF($C$5&gt;='END Jul 2017'!P12,('END Jul 2017'!P12*'END Jul 2017'!N12/100),($C$5*'END Jul 2017'!N12/100))</f>
        <v>149.93999999999997</v>
      </c>
      <c r="E18" s="176">
        <v>0</v>
      </c>
      <c r="F18" s="176">
        <v>0</v>
      </c>
      <c r="G18" s="176">
        <v>0</v>
      </c>
      <c r="H18" s="176">
        <f>IF(($C$5&lt;'END Jul 2017'!P12),(0),($C$5-'END Jul 2017'!P12)*'END Jul 2017'!Q12/100)</f>
        <v>211.32</v>
      </c>
      <c r="I18" s="176">
        <f t="shared" si="0"/>
        <v>433.31379999999996</v>
      </c>
      <c r="J18" s="177">
        <f t="shared" si="1"/>
        <v>1445.0399999999997</v>
      </c>
      <c r="K18" s="178">
        <f t="shared" si="2"/>
        <v>1733.2551999999998</v>
      </c>
      <c r="L18" s="179">
        <f>'END Jul 2017'!AW12</f>
        <v>0</v>
      </c>
      <c r="M18" s="179">
        <f>'END Jul 2017'!AX12</f>
        <v>0</v>
      </c>
      <c r="N18" s="179">
        <f>'END Jul 2017'!AY12</f>
        <v>0</v>
      </c>
      <c r="O18" s="179">
        <f>'END Jul 2017'!AZ12</f>
        <v>0</v>
      </c>
      <c r="P18" s="180">
        <f t="shared" si="3"/>
        <v>1733.2551999999998</v>
      </c>
      <c r="Q18" s="180">
        <f>P18</f>
        <v>1733.2551999999998</v>
      </c>
      <c r="R18" s="381">
        <f t="shared" si="4"/>
        <v>1906.5807199999999</v>
      </c>
      <c r="S18" s="381">
        <f t="shared" si="4"/>
        <v>1906.5807199999999</v>
      </c>
      <c r="T18" s="182">
        <f>'END Jul 2017'!BG12</f>
        <v>12</v>
      </c>
      <c r="U18" s="183" t="str">
        <f>'END Jul 2017'!BH12</f>
        <v>y</v>
      </c>
    </row>
    <row r="19" spans="1:155" ht="14" x14ac:dyDescent="0.15">
      <c r="A19" s="175" t="str">
        <f>'END Jul 2017'!K13</f>
        <v>Origin Energy</v>
      </c>
      <c r="B19" s="15" t="str">
        <f>'END Jul 2017'!L13</f>
        <v>Saver</v>
      </c>
      <c r="C19" s="176">
        <f>91*'END Jul 2017'!M13/100</f>
        <v>75.429900000000004</v>
      </c>
      <c r="D19" s="176">
        <f>C5*'END Jul 2017'!N13/100</f>
        <v>406.35</v>
      </c>
      <c r="E19" s="176">
        <v>0</v>
      </c>
      <c r="F19" s="176">
        <v>0</v>
      </c>
      <c r="G19" s="176">
        <v>0</v>
      </c>
      <c r="H19" s="176">
        <v>0</v>
      </c>
      <c r="I19" s="176">
        <f t="shared" si="0"/>
        <v>481.7799</v>
      </c>
      <c r="J19" s="177">
        <f t="shared" si="1"/>
        <v>1625.4</v>
      </c>
      <c r="K19" s="178">
        <f t="shared" si="2"/>
        <v>1927.1196</v>
      </c>
      <c r="L19" s="179">
        <f>'END Jul 2017'!AW13</f>
        <v>0</v>
      </c>
      <c r="M19" s="179">
        <f>'END Jul 2017'!AX13</f>
        <v>0</v>
      </c>
      <c r="N19" s="179">
        <f>'END Jul 2017'!AY13</f>
        <v>0</v>
      </c>
      <c r="O19" s="179">
        <f>'END Jul 2017'!AZ13</f>
        <v>13</v>
      </c>
      <c r="P19" s="180">
        <f t="shared" si="3"/>
        <v>1927.1196</v>
      </c>
      <c r="Q19" s="180">
        <f>(P19-(J19*O19/100))</f>
        <v>1715.8175999999999</v>
      </c>
      <c r="R19" s="381">
        <f t="shared" si="4"/>
        <v>2119.8315600000001</v>
      </c>
      <c r="S19" s="381">
        <f t="shared" si="4"/>
        <v>1887.3993599999999</v>
      </c>
      <c r="T19" s="182">
        <f>'END Jul 2017'!BG13</f>
        <v>0</v>
      </c>
      <c r="U19" s="183" t="str">
        <f>'END Jul 2017'!BH13</f>
        <v>n</v>
      </c>
    </row>
    <row r="20" spans="1:155" ht="14" x14ac:dyDescent="0.15">
      <c r="A20" s="175" t="str">
        <f>'END Jul 2017'!K14</f>
        <v>Powerdirect</v>
      </c>
      <c r="B20" s="15" t="str">
        <f>'END Jul 2017'!L14</f>
        <v>Market offer</v>
      </c>
      <c r="C20" s="176">
        <f>91*'END Jul 2017'!M14/100</f>
        <v>76.44</v>
      </c>
      <c r="D20" s="176">
        <f>$C$5*'END Jul 2017'!N14/100</f>
        <v>435</v>
      </c>
      <c r="E20" s="176">
        <v>0</v>
      </c>
      <c r="F20" s="176">
        <v>0</v>
      </c>
      <c r="G20" s="176">
        <v>0</v>
      </c>
      <c r="H20" s="176">
        <v>0</v>
      </c>
      <c r="I20" s="176">
        <f t="shared" si="0"/>
        <v>511.44</v>
      </c>
      <c r="J20" s="177">
        <f t="shared" si="1"/>
        <v>1740</v>
      </c>
      <c r="K20" s="178">
        <f t="shared" si="2"/>
        <v>2045.76</v>
      </c>
      <c r="L20" s="179">
        <f>'END Jul 2017'!AW14</f>
        <v>0</v>
      </c>
      <c r="M20" s="179">
        <f>'END Jul 2017'!AX14</f>
        <v>0</v>
      </c>
      <c r="N20" s="179">
        <f>'END Jul 2017'!AY14</f>
        <v>0</v>
      </c>
      <c r="O20" s="179">
        <f>'END Jul 2017'!AZ14</f>
        <v>22</v>
      </c>
      <c r="P20" s="180">
        <f t="shared" si="3"/>
        <v>2045.76</v>
      </c>
      <c r="Q20" s="180">
        <f>(P20-(J20*O20/100))</f>
        <v>1662.96</v>
      </c>
      <c r="R20" s="381">
        <f t="shared" si="4"/>
        <v>2250.3360000000002</v>
      </c>
      <c r="S20" s="381">
        <f t="shared" si="4"/>
        <v>1829.2560000000001</v>
      </c>
      <c r="T20" s="182">
        <f>'END Jul 2017'!BG14</f>
        <v>0</v>
      </c>
      <c r="U20" s="183" t="str">
        <f>'END Jul 2017'!BH14</f>
        <v>n</v>
      </c>
    </row>
    <row r="21" spans="1:155" ht="14" x14ac:dyDescent="0.15">
      <c r="A21" s="175" t="str">
        <f>'END Jul 2017'!K15</f>
        <v>Powershop</v>
      </c>
      <c r="B21" s="15" t="str">
        <f>'END Jul 2017'!L15</f>
        <v>Standard Saver</v>
      </c>
      <c r="C21" s="176">
        <f>91*'END Jul 2017'!M15/100</f>
        <v>86.813999999999993</v>
      </c>
      <c r="D21" s="176">
        <f>C5*'END Jul 2017'!N15/100</f>
        <v>423.9</v>
      </c>
      <c r="E21" s="176">
        <v>0</v>
      </c>
      <c r="F21" s="176">
        <v>0</v>
      </c>
      <c r="G21" s="176">
        <v>0</v>
      </c>
      <c r="H21" s="176">
        <v>0</v>
      </c>
      <c r="I21" s="176">
        <f t="shared" si="0"/>
        <v>510.71399999999994</v>
      </c>
      <c r="J21" s="177">
        <f t="shared" si="1"/>
        <v>1695.6</v>
      </c>
      <c r="K21" s="178">
        <f t="shared" si="2"/>
        <v>2042.8559999999998</v>
      </c>
      <c r="L21" s="179">
        <f>'END Jul 2017'!AW15</f>
        <v>4</v>
      </c>
      <c r="M21" s="179">
        <f>'END Jul 2017'!AX15</f>
        <v>0</v>
      </c>
      <c r="N21" s="179">
        <f>'END Jul 2017'!AY15</f>
        <v>14</v>
      </c>
      <c r="O21" s="179">
        <f>'END Jul 2017'!AZ15</f>
        <v>0</v>
      </c>
      <c r="P21" s="180">
        <f>K21-(K21*L21/100)</f>
        <v>1961.1417599999997</v>
      </c>
      <c r="Q21" s="180">
        <f>(P21-(P21*N21/100))</f>
        <v>1686.5819135999998</v>
      </c>
      <c r="R21" s="381">
        <f t="shared" si="4"/>
        <v>2157.255936</v>
      </c>
      <c r="S21" s="381">
        <f t="shared" si="4"/>
        <v>1855.2401049599998</v>
      </c>
      <c r="T21" s="182">
        <f>'END Jul 2017'!BG15</f>
        <v>0</v>
      </c>
      <c r="U21" s="183" t="str">
        <f>'END Jul 2017'!BH15</f>
        <v>n</v>
      </c>
    </row>
    <row r="22" spans="1:155" ht="14" x14ac:dyDescent="0.15">
      <c r="A22" s="175" t="str">
        <f>'END Jul 2017'!K16</f>
        <v>Red Energy</v>
      </c>
      <c r="B22" s="15" t="str">
        <f>'END Jul 2017'!L16</f>
        <v>Living Energy Saver</v>
      </c>
      <c r="C22" s="176">
        <f>91*'END Jul 2017'!M16/100</f>
        <v>73.709999999999994</v>
      </c>
      <c r="D22" s="176">
        <f>IF($C$5&gt;='END Jul 2017'!P16,('END Jul 2017'!P16*'END Jul 2017'!N16/100),($C$5*'END Jul 2017'!N16/100))</f>
        <v>255</v>
      </c>
      <c r="E22" s="176">
        <f>IF($C$5&lt;'END Jul 2017'!P16,0,IF(($C$5)&lt;='END Jul 2017'!R16,(($C$5-'END Jul 2017'!P16)*'END Jul 2017'!Q16/100),(('END Jul 2017'!R16-'END Jul 2017'!P16)*'END Jul 2017'!Q16/100)))</f>
        <v>127.5</v>
      </c>
      <c r="F22" s="176">
        <v>0</v>
      </c>
      <c r="G22" s="176">
        <v>0</v>
      </c>
      <c r="H22" s="176">
        <f>IF(($C$5&lt;'END Jul 2017'!R16),(0),($C$5-'END Jul 2017'!R16)*'END Jul 2017'!S16/100)</f>
        <v>0</v>
      </c>
      <c r="I22" s="176">
        <f t="shared" si="0"/>
        <v>456.21</v>
      </c>
      <c r="J22" s="177">
        <f t="shared" si="1"/>
        <v>1530</v>
      </c>
      <c r="K22" s="178">
        <f t="shared" si="2"/>
        <v>1824.84</v>
      </c>
      <c r="L22" s="179">
        <f>'END Jul 2017'!AW16</f>
        <v>0</v>
      </c>
      <c r="M22" s="179">
        <f>'END Jul 2017'!AX16</f>
        <v>0</v>
      </c>
      <c r="N22" s="179">
        <f>'END Jul 2017'!AY16</f>
        <v>10</v>
      </c>
      <c r="O22" s="179">
        <f>'END Jul 2017'!AZ16</f>
        <v>0</v>
      </c>
      <c r="P22" s="180">
        <f t="shared" si="3"/>
        <v>1824.84</v>
      </c>
      <c r="Q22" s="180">
        <f>(P22-(P22*N22/100))</f>
        <v>1642.356</v>
      </c>
      <c r="R22" s="381">
        <f t="shared" si="4"/>
        <v>2007.3240000000001</v>
      </c>
      <c r="S22" s="381">
        <f t="shared" si="4"/>
        <v>1806.5916000000002</v>
      </c>
      <c r="T22" s="182">
        <f>'END Jul 2017'!BG16</f>
        <v>0</v>
      </c>
      <c r="U22" s="183" t="str">
        <f>'END Jul 2017'!BH16</f>
        <v>n</v>
      </c>
    </row>
    <row r="23" spans="1:155" ht="14" x14ac:dyDescent="0.15">
      <c r="A23" s="175" t="str">
        <f>'END Jul 2017'!K17</f>
        <v>Simply Energy</v>
      </c>
      <c r="B23" s="15" t="str">
        <f>'END Jul 2017'!L17</f>
        <v>Plus</v>
      </c>
      <c r="C23" s="176">
        <f>91*'END Jul 2017'!M17/100</f>
        <v>58.540299999999995</v>
      </c>
      <c r="D23" s="176">
        <f>IF($C$5&gt;='END Jul 2017'!P17,('END Jul 2017'!P17*'END Jul 2017'!N17/100),($C$5*'END Jul 2017'!N17/100))</f>
        <v>244.6</v>
      </c>
      <c r="E23" s="176">
        <f>IF($C$5&lt;'END Jul 2017'!P17,0,IF(($C$5)&lt;='END Jul 2017'!R17,(($C$5-'END Jul 2017'!P17)*'END Jul 2017'!Q17/100),(('END Jul 2017'!R17-'END Jul 2017'!P17)*'END Jul 2017'!Q17/100)))</f>
        <v>118.3</v>
      </c>
      <c r="F23" s="176">
        <v>0</v>
      </c>
      <c r="G23" s="176">
        <v>0</v>
      </c>
      <c r="H23" s="176">
        <f>IF(($C$5&lt;'END Jul 2017'!R17),(0),($C$5-'END Jul 2017'!R17)*'END Jul 2017'!S17/100)</f>
        <v>0</v>
      </c>
      <c r="I23" s="176">
        <f t="shared" si="0"/>
        <v>421.44029999999998</v>
      </c>
      <c r="J23" s="177">
        <f t="shared" si="1"/>
        <v>1451.6</v>
      </c>
      <c r="K23" s="178">
        <f t="shared" si="2"/>
        <v>1685.7611999999999</v>
      </c>
      <c r="L23" s="179">
        <f>'END Jul 2017'!AW17</f>
        <v>0</v>
      </c>
      <c r="M23" s="179">
        <f>'END Jul 2017'!AX17</f>
        <v>0</v>
      </c>
      <c r="N23" s="179">
        <f>'END Jul 2017'!AY17</f>
        <v>0</v>
      </c>
      <c r="O23" s="179">
        <f>'END Jul 2017'!AZ17</f>
        <v>15</v>
      </c>
      <c r="P23" s="180">
        <f t="shared" si="3"/>
        <v>1685.7611999999999</v>
      </c>
      <c r="Q23" s="180">
        <f>(P23-(J23*O23/100))</f>
        <v>1468.0211999999999</v>
      </c>
      <c r="R23" s="381">
        <f t="shared" si="4"/>
        <v>1854.3373200000001</v>
      </c>
      <c r="S23" s="381">
        <f t="shared" si="4"/>
        <v>1614.82332</v>
      </c>
      <c r="T23" s="182">
        <f>'END Jul 2017'!BG17</f>
        <v>24</v>
      </c>
      <c r="U23" s="183" t="str">
        <f>'END Jul 2017'!BH17</f>
        <v>y</v>
      </c>
    </row>
    <row r="24" spans="1:155" ht="15" thickBot="1" x14ac:dyDescent="0.2">
      <c r="A24" s="184" t="str">
        <f>'END Jul 2017'!K18</f>
        <v>Sanctuary Energy</v>
      </c>
      <c r="B24" s="185" t="str">
        <f>'END Jul 2017'!L18</f>
        <v>Negotiated offer</v>
      </c>
      <c r="C24" s="186">
        <f>91*'END Jul 2017'!M18/100</f>
        <v>73.129419999999996</v>
      </c>
      <c r="D24" s="186">
        <f>IF($C$5&gt;='END Jul 2017'!P18,('END Jul 2017'!P18*'END Jul 2017'!N18/100),($C$5*'END Jul 2017'!N18/100))</f>
        <v>425.38499999999999</v>
      </c>
      <c r="E24" s="186">
        <v>0</v>
      </c>
      <c r="F24" s="186">
        <v>0</v>
      </c>
      <c r="G24" s="186">
        <v>0</v>
      </c>
      <c r="H24" s="186">
        <f>IF(($C$5&lt;'END Jul 2017'!P18),(0),($C$5-'END Jul 2017'!P18)*'END Jul 2017'!Q18/100)</f>
        <v>0</v>
      </c>
      <c r="I24" s="186">
        <f t="shared" si="0"/>
        <v>498.51441999999997</v>
      </c>
      <c r="J24" s="187">
        <f t="shared" si="1"/>
        <v>1701.54</v>
      </c>
      <c r="K24" s="188">
        <f t="shared" si="2"/>
        <v>1994.0576799999999</v>
      </c>
      <c r="L24" s="189">
        <f>'END Jul 2017'!AW18</f>
        <v>0</v>
      </c>
      <c r="M24" s="189">
        <f>'END Jul 2017'!AX18</f>
        <v>0</v>
      </c>
      <c r="N24" s="189">
        <f>'END Jul 2017'!AY18</f>
        <v>0</v>
      </c>
      <c r="O24" s="189">
        <f>'END Jul 2017'!AZ18</f>
        <v>0</v>
      </c>
      <c r="P24" s="190">
        <f t="shared" si="3"/>
        <v>1994.0576799999999</v>
      </c>
      <c r="Q24" s="190">
        <f>P24</f>
        <v>1994.0576799999999</v>
      </c>
      <c r="R24" s="382">
        <f t="shared" ref="R24" si="5">K24*1.1</f>
        <v>2193.463448</v>
      </c>
      <c r="S24" s="382">
        <f t="shared" si="4"/>
        <v>2193.463448</v>
      </c>
      <c r="T24" s="192">
        <f>'END Jul 2017'!BG18</f>
        <v>36</v>
      </c>
      <c r="U24" s="193" t="str">
        <f>'END Jul 2017'!BH18</f>
        <v>n</v>
      </c>
    </row>
    <row r="25" spans="1:155" s="226" customFormat="1" x14ac:dyDescent="0.15"/>
    <row r="26" spans="1:155" s="226" customFormat="1" ht="14" thickBot="1" x14ac:dyDescent="0.2"/>
    <row r="27" spans="1:155" s="67" customFormat="1" ht="14" x14ac:dyDescent="0.15">
      <c r="A27" s="166" t="s">
        <v>429</v>
      </c>
      <c r="B27" s="167"/>
      <c r="C27" s="167"/>
      <c r="D27" s="167"/>
      <c r="E27" s="167"/>
      <c r="F27" s="167"/>
      <c r="G27" s="167"/>
      <c r="H27" s="167"/>
      <c r="I27" s="167"/>
      <c r="J27" s="167"/>
      <c r="K27" s="167"/>
      <c r="L27" s="167"/>
      <c r="M27" s="167"/>
      <c r="N27" s="167"/>
      <c r="O27" s="167"/>
      <c r="P27" s="167"/>
      <c r="Q27" s="167"/>
      <c r="R27" s="167"/>
      <c r="S27" s="167"/>
      <c r="T27" s="167"/>
      <c r="U27" s="173"/>
      <c r="V27" s="226"/>
      <c r="W27" s="226"/>
      <c r="X27" s="226"/>
      <c r="Y27" s="226"/>
      <c r="Z27" s="226"/>
      <c r="AA27" s="226"/>
      <c r="AB27" s="226"/>
      <c r="AC27" s="226"/>
      <c r="AD27" s="226"/>
      <c r="AE27" s="226"/>
      <c r="AF27" s="226"/>
      <c r="AG27" s="226"/>
      <c r="AH27" s="226"/>
      <c r="AI27" s="226"/>
      <c r="AJ27" s="226"/>
      <c r="AK27" s="226"/>
      <c r="AL27" s="226"/>
      <c r="AM27" s="226"/>
      <c r="AN27" s="226"/>
      <c r="AO27" s="226"/>
      <c r="AP27" s="226"/>
      <c r="AQ27" s="226"/>
      <c r="AR27" s="226"/>
      <c r="AS27" s="226"/>
      <c r="AT27" s="226"/>
      <c r="AU27" s="226"/>
      <c r="AV27" s="226"/>
      <c r="AW27" s="226"/>
      <c r="AX27" s="226"/>
      <c r="AY27" s="226"/>
      <c r="AZ27" s="226"/>
      <c r="BA27" s="226"/>
      <c r="BB27" s="226"/>
      <c r="BC27" s="226"/>
      <c r="BD27" s="226"/>
      <c r="BE27" s="226"/>
      <c r="BF27" s="226"/>
      <c r="BG27" s="226"/>
      <c r="BH27" s="226"/>
      <c r="BI27" s="226"/>
      <c r="BJ27" s="226"/>
      <c r="BK27" s="226"/>
      <c r="BL27" s="226"/>
      <c r="BM27" s="226"/>
      <c r="BN27" s="226"/>
      <c r="BO27" s="226"/>
      <c r="BP27" s="226"/>
      <c r="BQ27" s="226"/>
      <c r="BR27" s="226"/>
      <c r="BS27" s="226"/>
      <c r="BT27" s="226"/>
      <c r="BU27" s="226"/>
      <c r="BV27" s="226"/>
      <c r="BW27" s="226"/>
      <c r="BX27" s="226"/>
      <c r="BY27" s="226"/>
      <c r="BZ27" s="226"/>
      <c r="CA27" s="226"/>
      <c r="CB27" s="226"/>
      <c r="CC27" s="226"/>
      <c r="CD27" s="226"/>
      <c r="CE27" s="226"/>
      <c r="CF27" s="226"/>
      <c r="CG27" s="226"/>
      <c r="CH27" s="226"/>
      <c r="CI27" s="226"/>
      <c r="CJ27" s="226"/>
      <c r="CK27" s="226"/>
      <c r="CL27" s="226"/>
      <c r="CM27" s="226"/>
      <c r="CN27" s="226"/>
      <c r="CO27" s="226"/>
      <c r="CP27" s="226"/>
      <c r="CQ27" s="226"/>
      <c r="CR27" s="226"/>
      <c r="CS27" s="226"/>
      <c r="CT27" s="226"/>
      <c r="CU27" s="226"/>
      <c r="CV27" s="226"/>
      <c r="CW27" s="226"/>
      <c r="CX27" s="226"/>
      <c r="CY27" s="226"/>
      <c r="CZ27" s="226"/>
      <c r="DA27" s="226"/>
      <c r="DB27" s="226"/>
      <c r="DC27" s="226"/>
      <c r="DD27" s="226"/>
      <c r="DE27" s="226"/>
      <c r="DF27" s="226"/>
      <c r="DG27" s="226"/>
      <c r="DH27" s="226"/>
      <c r="DI27" s="226"/>
      <c r="DJ27" s="226"/>
      <c r="DK27" s="226"/>
      <c r="DL27" s="226"/>
      <c r="DM27" s="226"/>
      <c r="DN27" s="226"/>
      <c r="DO27" s="226"/>
      <c r="DP27" s="226"/>
      <c r="DQ27" s="226"/>
      <c r="DR27" s="226"/>
      <c r="DS27" s="226"/>
      <c r="DT27" s="226"/>
      <c r="DU27" s="226"/>
      <c r="DV27" s="226"/>
      <c r="DW27" s="226"/>
      <c r="DX27" s="226"/>
      <c r="DY27" s="226"/>
      <c r="DZ27" s="226"/>
      <c r="EA27" s="226"/>
      <c r="EB27" s="226"/>
      <c r="EC27" s="226"/>
      <c r="ED27" s="226"/>
      <c r="EE27" s="226"/>
      <c r="EF27" s="226"/>
      <c r="EG27" s="226"/>
      <c r="EH27" s="226"/>
      <c r="EI27" s="226"/>
      <c r="EJ27" s="226"/>
      <c r="EK27" s="226"/>
      <c r="EL27" s="226"/>
      <c r="EM27" s="226"/>
      <c r="EN27" s="226"/>
      <c r="EO27" s="226"/>
      <c r="EP27" s="226"/>
      <c r="EQ27" s="226"/>
      <c r="ER27" s="226"/>
      <c r="ES27" s="226"/>
      <c r="ET27" s="226"/>
      <c r="EU27" s="226"/>
      <c r="EV27" s="226"/>
      <c r="EW27" s="226"/>
      <c r="EX27" s="226"/>
      <c r="EY27" s="226"/>
    </row>
    <row r="28" spans="1:155" s="67" customFormat="1" ht="14" x14ac:dyDescent="0.15">
      <c r="A28" s="168" t="s">
        <v>692</v>
      </c>
      <c r="B28" s="78"/>
      <c r="C28" s="164">
        <v>2000</v>
      </c>
      <c r="D28" s="78"/>
      <c r="E28" s="78"/>
      <c r="F28" s="78"/>
      <c r="G28" s="78"/>
      <c r="H28" s="78"/>
      <c r="I28" s="78"/>
      <c r="J28" s="78"/>
      <c r="K28" s="78"/>
      <c r="L28" s="78"/>
      <c r="M28" s="78"/>
      <c r="N28" s="78"/>
      <c r="O28" s="78"/>
      <c r="P28" s="78"/>
      <c r="Q28" s="78"/>
      <c r="R28" s="78"/>
      <c r="S28" s="78"/>
      <c r="T28" s="78"/>
      <c r="U28" s="174"/>
      <c r="V28" s="226"/>
      <c r="W28" s="226"/>
      <c r="X28" s="226"/>
      <c r="Y28" s="226"/>
      <c r="Z28" s="226"/>
      <c r="AA28" s="226"/>
      <c r="AB28" s="226"/>
      <c r="AC28" s="226"/>
      <c r="AD28" s="226"/>
      <c r="AE28" s="226"/>
      <c r="AF28" s="226"/>
      <c r="AG28" s="226"/>
      <c r="AH28" s="226"/>
      <c r="AI28" s="226"/>
      <c r="AJ28" s="226"/>
      <c r="AK28" s="226"/>
      <c r="AL28" s="226"/>
      <c r="AM28" s="226"/>
      <c r="AN28" s="226"/>
      <c r="AO28" s="226"/>
      <c r="AP28" s="226"/>
      <c r="AQ28" s="226"/>
      <c r="AR28" s="226"/>
      <c r="AS28" s="226"/>
      <c r="AT28" s="226"/>
      <c r="AU28" s="226"/>
      <c r="AV28" s="226"/>
      <c r="AW28" s="226"/>
      <c r="AX28" s="226"/>
      <c r="AY28" s="226"/>
      <c r="AZ28" s="226"/>
      <c r="BA28" s="226"/>
      <c r="BB28" s="226"/>
      <c r="BC28" s="226"/>
      <c r="BD28" s="226"/>
      <c r="BE28" s="226"/>
      <c r="BF28" s="226"/>
      <c r="BG28" s="226"/>
      <c r="BH28" s="226"/>
      <c r="BI28" s="226"/>
      <c r="BJ28" s="226"/>
      <c r="BK28" s="226"/>
      <c r="BL28" s="226"/>
      <c r="BM28" s="226"/>
      <c r="BN28" s="226"/>
      <c r="BO28" s="226"/>
      <c r="BP28" s="226"/>
      <c r="BQ28" s="226"/>
      <c r="BR28" s="226"/>
      <c r="BS28" s="226"/>
      <c r="BT28" s="226"/>
      <c r="BU28" s="226"/>
      <c r="BV28" s="226"/>
      <c r="BW28" s="226"/>
      <c r="BX28" s="226"/>
      <c r="BY28" s="226"/>
      <c r="BZ28" s="226"/>
      <c r="CA28" s="226"/>
      <c r="CB28" s="226"/>
      <c r="CC28" s="226"/>
      <c r="CD28" s="226"/>
      <c r="CE28" s="226"/>
      <c r="CF28" s="226"/>
      <c r="CG28" s="226"/>
      <c r="CH28" s="226"/>
      <c r="CI28" s="226"/>
      <c r="CJ28" s="226"/>
      <c r="CK28" s="226"/>
      <c r="CL28" s="226"/>
      <c r="CM28" s="226"/>
      <c r="CN28" s="226"/>
      <c r="CO28" s="226"/>
      <c r="CP28" s="226"/>
      <c r="CQ28" s="226"/>
      <c r="CR28" s="226"/>
      <c r="CS28" s="226"/>
      <c r="CT28" s="226"/>
      <c r="CU28" s="226"/>
      <c r="CV28" s="226"/>
      <c r="CW28" s="226"/>
      <c r="CX28" s="226"/>
      <c r="CY28" s="226"/>
      <c r="CZ28" s="226"/>
      <c r="DA28" s="226"/>
      <c r="DB28" s="226"/>
      <c r="DC28" s="226"/>
      <c r="DD28" s="226"/>
      <c r="DE28" s="226"/>
      <c r="DF28" s="226"/>
      <c r="DG28" s="226"/>
      <c r="DH28" s="226"/>
      <c r="DI28" s="226"/>
      <c r="DJ28" s="226"/>
      <c r="DK28" s="226"/>
      <c r="DL28" s="226"/>
      <c r="DM28" s="226"/>
      <c r="DN28" s="226"/>
      <c r="DO28" s="226"/>
      <c r="DP28" s="226"/>
      <c r="DQ28" s="226"/>
      <c r="DR28" s="226"/>
      <c r="DS28" s="226"/>
      <c r="DT28" s="226"/>
      <c r="DU28" s="226"/>
      <c r="DV28" s="226"/>
      <c r="DW28" s="226"/>
      <c r="DX28" s="226"/>
      <c r="DY28" s="226"/>
      <c r="DZ28" s="226"/>
      <c r="EA28" s="226"/>
      <c r="EB28" s="226"/>
      <c r="EC28" s="226"/>
      <c r="ED28" s="226"/>
      <c r="EE28" s="226"/>
      <c r="EF28" s="226"/>
      <c r="EG28" s="226"/>
      <c r="EH28" s="226"/>
      <c r="EI28" s="226"/>
      <c r="EJ28" s="226"/>
      <c r="EK28" s="226"/>
      <c r="EL28" s="226"/>
      <c r="EM28" s="226"/>
      <c r="EN28" s="226"/>
      <c r="EO28" s="226"/>
      <c r="EP28" s="226"/>
      <c r="EQ28" s="226"/>
      <c r="ER28" s="226"/>
      <c r="ES28" s="226"/>
      <c r="ET28" s="226"/>
      <c r="EU28" s="226"/>
      <c r="EV28" s="226"/>
      <c r="EW28" s="226"/>
      <c r="EX28" s="226"/>
      <c r="EY28" s="226"/>
    </row>
    <row r="29" spans="1:155" s="67" customFormat="1" ht="14" x14ac:dyDescent="0.15">
      <c r="A29" s="168" t="s">
        <v>652</v>
      </c>
      <c r="B29" s="78"/>
      <c r="C29" s="165">
        <v>0.7</v>
      </c>
      <c r="D29" s="78"/>
      <c r="E29" s="78"/>
      <c r="F29" s="78"/>
      <c r="G29" s="78"/>
      <c r="H29" s="78"/>
      <c r="I29" s="78"/>
      <c r="J29" s="78"/>
      <c r="K29" s="78"/>
      <c r="L29" s="78"/>
      <c r="M29" s="78"/>
      <c r="N29" s="78"/>
      <c r="O29" s="78"/>
      <c r="P29" s="78"/>
      <c r="Q29" s="78"/>
      <c r="R29" s="78"/>
      <c r="S29" s="78"/>
      <c r="T29" s="78"/>
      <c r="U29" s="174"/>
      <c r="V29" s="226"/>
      <c r="W29" s="226"/>
      <c r="X29" s="226"/>
      <c r="Y29" s="226"/>
      <c r="Z29" s="226"/>
      <c r="AA29" s="226"/>
      <c r="AB29" s="226"/>
      <c r="AC29" s="226"/>
      <c r="AD29" s="226"/>
      <c r="AE29" s="226"/>
      <c r="AF29" s="226"/>
      <c r="AG29" s="226"/>
      <c r="AH29" s="226"/>
      <c r="AI29" s="226"/>
      <c r="AJ29" s="226"/>
      <c r="AK29" s="226"/>
      <c r="AL29" s="226"/>
      <c r="AM29" s="226"/>
      <c r="AN29" s="226"/>
      <c r="AO29" s="226"/>
      <c r="AP29" s="226"/>
      <c r="AQ29" s="226"/>
      <c r="AR29" s="226"/>
      <c r="AS29" s="226"/>
      <c r="AT29" s="226"/>
      <c r="AU29" s="226"/>
      <c r="AV29" s="226"/>
      <c r="AW29" s="226"/>
      <c r="AX29" s="226"/>
      <c r="AY29" s="226"/>
      <c r="AZ29" s="226"/>
      <c r="BA29" s="226"/>
      <c r="BB29" s="226"/>
      <c r="BC29" s="226"/>
      <c r="BD29" s="226"/>
      <c r="BE29" s="226"/>
      <c r="BF29" s="226"/>
      <c r="BG29" s="226"/>
      <c r="BH29" s="226"/>
      <c r="BI29" s="226"/>
      <c r="BJ29" s="226"/>
      <c r="BK29" s="226"/>
      <c r="BL29" s="226"/>
      <c r="BM29" s="226"/>
      <c r="BN29" s="226"/>
      <c r="BO29" s="226"/>
      <c r="BP29" s="226"/>
      <c r="BQ29" s="226"/>
      <c r="BR29" s="226"/>
      <c r="BS29" s="226"/>
      <c r="BT29" s="226"/>
      <c r="BU29" s="226"/>
      <c r="BV29" s="226"/>
      <c r="BW29" s="226"/>
      <c r="BX29" s="226"/>
      <c r="BY29" s="226"/>
      <c r="BZ29" s="226"/>
      <c r="CA29" s="226"/>
      <c r="CB29" s="226"/>
      <c r="CC29" s="226"/>
      <c r="CD29" s="226"/>
      <c r="CE29" s="226"/>
      <c r="CF29" s="226"/>
      <c r="CG29" s="226"/>
      <c r="CH29" s="226"/>
      <c r="CI29" s="226"/>
      <c r="CJ29" s="226"/>
      <c r="CK29" s="226"/>
      <c r="CL29" s="226"/>
      <c r="CM29" s="226"/>
      <c r="CN29" s="226"/>
      <c r="CO29" s="226"/>
      <c r="CP29" s="226"/>
      <c r="CQ29" s="226"/>
      <c r="CR29" s="226"/>
      <c r="CS29" s="226"/>
      <c r="CT29" s="226"/>
      <c r="CU29" s="226"/>
      <c r="CV29" s="226"/>
      <c r="CW29" s="226"/>
      <c r="CX29" s="226"/>
      <c r="CY29" s="226"/>
      <c r="CZ29" s="226"/>
      <c r="DA29" s="226"/>
      <c r="DB29" s="226"/>
      <c r="DC29" s="226"/>
      <c r="DD29" s="226"/>
      <c r="DE29" s="226"/>
      <c r="DF29" s="226"/>
      <c r="DG29" s="226"/>
      <c r="DH29" s="226"/>
      <c r="DI29" s="226"/>
      <c r="DJ29" s="226"/>
      <c r="DK29" s="226"/>
      <c r="DL29" s="226"/>
      <c r="DM29" s="226"/>
      <c r="DN29" s="226"/>
      <c r="DO29" s="226"/>
      <c r="DP29" s="226"/>
      <c r="DQ29" s="226"/>
      <c r="DR29" s="226"/>
      <c r="DS29" s="226"/>
      <c r="DT29" s="226"/>
      <c r="DU29" s="226"/>
      <c r="DV29" s="226"/>
      <c r="DW29" s="226"/>
      <c r="DX29" s="226"/>
      <c r="DY29" s="226"/>
      <c r="DZ29" s="226"/>
      <c r="EA29" s="226"/>
      <c r="EB29" s="226"/>
      <c r="EC29" s="226"/>
      <c r="ED29" s="226"/>
      <c r="EE29" s="226"/>
      <c r="EF29" s="226"/>
      <c r="EG29" s="226"/>
      <c r="EH29" s="226"/>
      <c r="EI29" s="226"/>
      <c r="EJ29" s="226"/>
      <c r="EK29" s="226"/>
      <c r="EL29" s="226"/>
      <c r="EM29" s="226"/>
      <c r="EN29" s="226"/>
      <c r="EO29" s="226"/>
      <c r="EP29" s="226"/>
      <c r="EQ29" s="226"/>
      <c r="ER29" s="226"/>
      <c r="ES29" s="226"/>
      <c r="ET29" s="226"/>
      <c r="EU29" s="226"/>
      <c r="EV29" s="226"/>
      <c r="EW29" s="226"/>
      <c r="EX29" s="226"/>
      <c r="EY29" s="226"/>
    </row>
    <row r="30" spans="1:155" s="67" customFormat="1" ht="14" x14ac:dyDescent="0.15">
      <c r="A30" s="168" t="s">
        <v>344</v>
      </c>
      <c r="B30" s="78"/>
      <c r="C30" s="165">
        <v>0.3</v>
      </c>
      <c r="D30" s="78"/>
      <c r="E30" s="78"/>
      <c r="F30" s="78"/>
      <c r="G30" s="78"/>
      <c r="H30" s="78"/>
      <c r="I30" s="78"/>
      <c r="J30" s="78"/>
      <c r="K30" s="78"/>
      <c r="L30" s="78"/>
      <c r="M30" s="78"/>
      <c r="N30" s="78"/>
      <c r="O30" s="78"/>
      <c r="P30" s="78"/>
      <c r="Q30" s="78"/>
      <c r="R30" s="78"/>
      <c r="S30" s="78"/>
      <c r="T30" s="78"/>
      <c r="U30" s="174"/>
      <c r="V30" s="226"/>
      <c r="W30" s="226"/>
      <c r="X30" s="226"/>
      <c r="Y30" s="226"/>
      <c r="Z30" s="226"/>
      <c r="AA30" s="226"/>
      <c r="AB30" s="226"/>
      <c r="AC30" s="226"/>
      <c r="AD30" s="226"/>
      <c r="AE30" s="226"/>
      <c r="AF30" s="226"/>
      <c r="AG30" s="226"/>
      <c r="AH30" s="226"/>
      <c r="AI30" s="226"/>
      <c r="AJ30" s="226"/>
      <c r="AK30" s="226"/>
      <c r="AL30" s="226"/>
      <c r="AM30" s="226"/>
      <c r="AN30" s="226"/>
      <c r="AO30" s="226"/>
      <c r="AP30" s="226"/>
      <c r="AQ30" s="226"/>
      <c r="AR30" s="226"/>
      <c r="AS30" s="226"/>
      <c r="AT30" s="226"/>
      <c r="AU30" s="226"/>
      <c r="AV30" s="226"/>
      <c r="AW30" s="226"/>
      <c r="AX30" s="226"/>
      <c r="AY30" s="226"/>
      <c r="AZ30" s="226"/>
      <c r="BA30" s="226"/>
      <c r="BB30" s="226"/>
      <c r="BC30" s="226"/>
      <c r="BD30" s="226"/>
      <c r="BE30" s="226"/>
      <c r="BF30" s="226"/>
      <c r="BG30" s="226"/>
      <c r="BH30" s="226"/>
      <c r="BI30" s="226"/>
      <c r="BJ30" s="226"/>
      <c r="BK30" s="226"/>
      <c r="BL30" s="226"/>
      <c r="BM30" s="226"/>
      <c r="BN30" s="226"/>
      <c r="BO30" s="226"/>
      <c r="BP30" s="226"/>
      <c r="BQ30" s="226"/>
      <c r="BR30" s="226"/>
      <c r="BS30" s="226"/>
      <c r="BT30" s="226"/>
      <c r="BU30" s="226"/>
      <c r="BV30" s="226"/>
      <c r="BW30" s="226"/>
      <c r="BX30" s="226"/>
      <c r="BY30" s="226"/>
      <c r="BZ30" s="226"/>
      <c r="CA30" s="226"/>
      <c r="CB30" s="226"/>
      <c r="CC30" s="226"/>
      <c r="CD30" s="226"/>
      <c r="CE30" s="226"/>
      <c r="CF30" s="226"/>
      <c r="CG30" s="226"/>
      <c r="CH30" s="226"/>
      <c r="CI30" s="226"/>
      <c r="CJ30" s="226"/>
      <c r="CK30" s="226"/>
      <c r="CL30" s="226"/>
      <c r="CM30" s="226"/>
      <c r="CN30" s="226"/>
      <c r="CO30" s="226"/>
      <c r="CP30" s="226"/>
      <c r="CQ30" s="226"/>
      <c r="CR30" s="226"/>
      <c r="CS30" s="226"/>
      <c r="CT30" s="226"/>
      <c r="CU30" s="226"/>
      <c r="CV30" s="226"/>
      <c r="CW30" s="226"/>
      <c r="CX30" s="226"/>
      <c r="CY30" s="226"/>
      <c r="CZ30" s="226"/>
      <c r="DA30" s="226"/>
      <c r="DB30" s="226"/>
      <c r="DC30" s="226"/>
      <c r="DD30" s="226"/>
      <c r="DE30" s="226"/>
      <c r="DF30" s="226"/>
      <c r="DG30" s="226"/>
      <c r="DH30" s="226"/>
      <c r="DI30" s="226"/>
      <c r="DJ30" s="226"/>
      <c r="DK30" s="226"/>
      <c r="DL30" s="226"/>
      <c r="DM30" s="226"/>
      <c r="DN30" s="226"/>
      <c r="DO30" s="226"/>
      <c r="DP30" s="226"/>
      <c r="DQ30" s="226"/>
      <c r="DR30" s="226"/>
      <c r="DS30" s="226"/>
      <c r="DT30" s="226"/>
      <c r="DU30" s="226"/>
      <c r="DV30" s="226"/>
      <c r="DW30" s="226"/>
      <c r="DX30" s="226"/>
      <c r="DY30" s="226"/>
      <c r="DZ30" s="226"/>
      <c r="EA30" s="226"/>
      <c r="EB30" s="226"/>
      <c r="EC30" s="226"/>
      <c r="ED30" s="226"/>
      <c r="EE30" s="226"/>
      <c r="EF30" s="226"/>
      <c r="EG30" s="226"/>
      <c r="EH30" s="226"/>
      <c r="EI30" s="226"/>
      <c r="EJ30" s="226"/>
      <c r="EK30" s="226"/>
      <c r="EL30" s="226"/>
      <c r="EM30" s="226"/>
      <c r="EN30" s="226"/>
      <c r="EO30" s="226"/>
      <c r="EP30" s="226"/>
      <c r="EQ30" s="226"/>
      <c r="ER30" s="226"/>
      <c r="ES30" s="226"/>
      <c r="ET30" s="226"/>
      <c r="EU30" s="226"/>
      <c r="EV30" s="226"/>
      <c r="EW30" s="226"/>
      <c r="EX30" s="226"/>
      <c r="EY30" s="226"/>
    </row>
    <row r="31" spans="1:155" s="67" customFormat="1" ht="14" x14ac:dyDescent="0.15">
      <c r="A31" s="168"/>
      <c r="B31" s="78"/>
      <c r="C31" s="78"/>
      <c r="D31" s="78"/>
      <c r="E31" s="78"/>
      <c r="F31" s="78"/>
      <c r="G31" s="78"/>
      <c r="H31" s="78"/>
      <c r="I31" s="78"/>
      <c r="J31" s="78"/>
      <c r="K31" s="78"/>
      <c r="L31" s="78"/>
      <c r="M31" s="78"/>
      <c r="N31" s="78"/>
      <c r="O31" s="78"/>
      <c r="P31" s="78"/>
      <c r="Q31" s="78"/>
      <c r="R31" s="78"/>
      <c r="S31" s="78"/>
      <c r="T31" s="78"/>
      <c r="U31" s="174"/>
      <c r="V31" s="226"/>
      <c r="W31" s="226"/>
      <c r="X31" s="226"/>
      <c r="Y31" s="226"/>
      <c r="Z31" s="226"/>
      <c r="AA31" s="226"/>
      <c r="AB31" s="226"/>
      <c r="AC31" s="226"/>
      <c r="AD31" s="226"/>
      <c r="AE31" s="226"/>
      <c r="AF31" s="226"/>
      <c r="AG31" s="226"/>
      <c r="AH31" s="226"/>
      <c r="AI31" s="226"/>
      <c r="AJ31" s="226"/>
      <c r="AK31" s="226"/>
      <c r="AL31" s="226"/>
      <c r="AM31" s="226"/>
      <c r="AN31" s="226"/>
      <c r="AO31" s="226"/>
      <c r="AP31" s="226"/>
      <c r="AQ31" s="226"/>
      <c r="AR31" s="226"/>
      <c r="AS31" s="226"/>
      <c r="AT31" s="226"/>
      <c r="AU31" s="226"/>
      <c r="AV31" s="226"/>
      <c r="AW31" s="226"/>
      <c r="AX31" s="226"/>
      <c r="AY31" s="226"/>
      <c r="AZ31" s="226"/>
      <c r="BA31" s="226"/>
      <c r="BB31" s="226"/>
      <c r="BC31" s="226"/>
      <c r="BD31" s="226"/>
      <c r="BE31" s="226"/>
      <c r="BF31" s="226"/>
      <c r="BG31" s="226"/>
      <c r="BH31" s="226"/>
      <c r="BI31" s="226"/>
      <c r="BJ31" s="226"/>
      <c r="BK31" s="226"/>
      <c r="BL31" s="226"/>
      <c r="BM31" s="226"/>
      <c r="BN31" s="226"/>
      <c r="BO31" s="226"/>
      <c r="BP31" s="226"/>
      <c r="BQ31" s="226"/>
      <c r="BR31" s="226"/>
      <c r="BS31" s="226"/>
      <c r="BT31" s="226"/>
      <c r="BU31" s="226"/>
      <c r="BV31" s="226"/>
      <c r="BW31" s="226"/>
      <c r="BX31" s="226"/>
      <c r="BY31" s="226"/>
      <c r="BZ31" s="226"/>
      <c r="CA31" s="226"/>
      <c r="CB31" s="226"/>
      <c r="CC31" s="226"/>
      <c r="CD31" s="226"/>
      <c r="CE31" s="226"/>
      <c r="CF31" s="226"/>
      <c r="CG31" s="226"/>
      <c r="CH31" s="226"/>
      <c r="CI31" s="226"/>
      <c r="CJ31" s="226"/>
      <c r="CK31" s="226"/>
      <c r="CL31" s="226"/>
      <c r="CM31" s="226"/>
      <c r="CN31" s="226"/>
      <c r="CO31" s="226"/>
      <c r="CP31" s="226"/>
      <c r="CQ31" s="226"/>
      <c r="CR31" s="226"/>
      <c r="CS31" s="226"/>
      <c r="CT31" s="226"/>
      <c r="CU31" s="226"/>
      <c r="CV31" s="226"/>
      <c r="CW31" s="226"/>
      <c r="CX31" s="226"/>
      <c r="CY31" s="226"/>
      <c r="CZ31" s="226"/>
      <c r="DA31" s="226"/>
      <c r="DB31" s="226"/>
      <c r="DC31" s="226"/>
      <c r="DD31" s="226"/>
      <c r="DE31" s="226"/>
      <c r="DF31" s="226"/>
      <c r="DG31" s="226"/>
      <c r="DH31" s="226"/>
      <c r="DI31" s="226"/>
      <c r="DJ31" s="226"/>
      <c r="DK31" s="226"/>
      <c r="DL31" s="226"/>
      <c r="DM31" s="226"/>
      <c r="DN31" s="226"/>
      <c r="DO31" s="226"/>
      <c r="DP31" s="226"/>
      <c r="DQ31" s="226"/>
      <c r="DR31" s="226"/>
      <c r="DS31" s="226"/>
      <c r="DT31" s="226"/>
      <c r="DU31" s="226"/>
      <c r="DV31" s="226"/>
      <c r="DW31" s="226"/>
      <c r="DX31" s="226"/>
      <c r="DY31" s="226"/>
      <c r="DZ31" s="226"/>
      <c r="EA31" s="226"/>
      <c r="EB31" s="226"/>
      <c r="EC31" s="226"/>
      <c r="ED31" s="226"/>
      <c r="EE31" s="226"/>
      <c r="EF31" s="226"/>
      <c r="EG31" s="226"/>
      <c r="EH31" s="226"/>
      <c r="EI31" s="226"/>
      <c r="EJ31" s="226"/>
      <c r="EK31" s="226"/>
      <c r="EL31" s="226"/>
      <c r="EM31" s="226"/>
      <c r="EN31" s="226"/>
      <c r="EO31" s="226"/>
      <c r="EP31" s="226"/>
      <c r="EQ31" s="226"/>
      <c r="ER31" s="226"/>
      <c r="ES31" s="226"/>
      <c r="ET31" s="226"/>
      <c r="EU31" s="226"/>
      <c r="EV31" s="226"/>
      <c r="EW31" s="226"/>
      <c r="EX31" s="226"/>
      <c r="EY31" s="226"/>
    </row>
    <row r="32" spans="1:155" ht="75" x14ac:dyDescent="0.15">
      <c r="A32" s="363" t="s">
        <v>248</v>
      </c>
      <c r="B32" s="364" t="s">
        <v>249</v>
      </c>
      <c r="C32" s="365" t="s">
        <v>250</v>
      </c>
      <c r="D32" s="365" t="s">
        <v>251</v>
      </c>
      <c r="E32" s="365" t="s">
        <v>597</v>
      </c>
      <c r="F32" s="388" t="s">
        <v>598</v>
      </c>
      <c r="G32" s="365" t="s">
        <v>398</v>
      </c>
      <c r="H32" s="366" t="s">
        <v>445</v>
      </c>
      <c r="I32" s="365" t="s">
        <v>746</v>
      </c>
      <c r="J32" s="366" t="s">
        <v>303</v>
      </c>
      <c r="K32" s="367" t="s">
        <v>600</v>
      </c>
      <c r="L32" s="368" t="s">
        <v>361</v>
      </c>
      <c r="M32" s="368" t="s">
        <v>695</v>
      </c>
      <c r="N32" s="368" t="s">
        <v>275</v>
      </c>
      <c r="O32" s="368" t="s">
        <v>335</v>
      </c>
      <c r="P32" s="369" t="s">
        <v>239</v>
      </c>
      <c r="Q32" s="369" t="s">
        <v>240</v>
      </c>
      <c r="R32" s="369" t="s">
        <v>334</v>
      </c>
      <c r="S32" s="369" t="s">
        <v>428</v>
      </c>
      <c r="T32" s="368" t="s">
        <v>276</v>
      </c>
      <c r="U32" s="370" t="s">
        <v>509</v>
      </c>
    </row>
    <row r="33" spans="1:21" ht="14" x14ac:dyDescent="0.15">
      <c r="A33" s="175" t="str">
        <f>'END Jul 2017'!K19</f>
        <v>Energy Locals</v>
      </c>
      <c r="B33" s="15" t="str">
        <f>'END Jul 2017'!L19</f>
        <v>Market offer</v>
      </c>
      <c r="C33" s="176">
        <f>91*'END Jul 2017'!M19/100</f>
        <v>80.08</v>
      </c>
      <c r="D33" s="176">
        <f>($C$28*$C$29)*'END Jul 2017'!N19/100</f>
        <v>308</v>
      </c>
      <c r="E33" s="176">
        <v>0</v>
      </c>
      <c r="F33" s="176">
        <v>0</v>
      </c>
      <c r="G33" s="176">
        <v>0</v>
      </c>
      <c r="H33" s="176">
        <f>($C$28*$C$30)*'END Jul 2017'!AE19/100</f>
        <v>78</v>
      </c>
      <c r="I33" s="176">
        <f>SUM(C33:H33)</f>
        <v>466.08</v>
      </c>
      <c r="J33" s="177">
        <f>(I33-C33)*4</f>
        <v>1544</v>
      </c>
      <c r="K33" s="178">
        <f>I33*4</f>
        <v>1864.32</v>
      </c>
      <c r="L33" s="179">
        <f>'END Jul 2017'!AW19</f>
        <v>0</v>
      </c>
      <c r="M33" s="179">
        <f>'END Jul 2017'!AX19</f>
        <v>0</v>
      </c>
      <c r="N33" s="179">
        <f>'END Jul 2017'!AY19</f>
        <v>0</v>
      </c>
      <c r="O33" s="179">
        <f>'END Jul 2017'!AZ19</f>
        <v>0</v>
      </c>
      <c r="P33" s="180">
        <f>K33</f>
        <v>1864.32</v>
      </c>
      <c r="Q33" s="180">
        <f>P33</f>
        <v>1864.32</v>
      </c>
      <c r="R33" s="381">
        <f>P33*1.1</f>
        <v>2050.752</v>
      </c>
      <c r="S33" s="381">
        <f>Q33*1.1</f>
        <v>2050.752</v>
      </c>
      <c r="T33" s="194">
        <f>'END Jul 2017'!BG19</f>
        <v>0</v>
      </c>
      <c r="U33" s="195" t="str">
        <f>'END Jul 2017'!BH19</f>
        <v>n</v>
      </c>
    </row>
    <row r="34" spans="1:21" ht="14" x14ac:dyDescent="0.15">
      <c r="A34" s="175" t="str">
        <f>'END Jul 2017'!K20</f>
        <v>AGL</v>
      </c>
      <c r="B34" s="15" t="str">
        <f>'END Jul 2017'!L20</f>
        <v xml:space="preserve">Savers </v>
      </c>
      <c r="C34" s="176">
        <f>91*'END Jul 2017'!M20/100</f>
        <v>81.900000000000006</v>
      </c>
      <c r="D34" s="176">
        <f>($C$28*$C$29)*'END Jul 2017'!N20/100</f>
        <v>406</v>
      </c>
      <c r="E34" s="176">
        <v>0</v>
      </c>
      <c r="F34" s="176">
        <v>0</v>
      </c>
      <c r="G34" s="176">
        <v>0</v>
      </c>
      <c r="H34" s="176">
        <f>($C$28*$C$30)*'END Jul 2017'!AE20/100</f>
        <v>72</v>
      </c>
      <c r="I34" s="176">
        <f t="shared" ref="I34:I49" si="6">SUM(C34:H34)</f>
        <v>559.9</v>
      </c>
      <c r="J34" s="177">
        <f t="shared" ref="J34:J49" si="7">(I34-C34)*4</f>
        <v>1912</v>
      </c>
      <c r="K34" s="178">
        <f t="shared" ref="K34:K49" si="8">I34*4</f>
        <v>2239.6</v>
      </c>
      <c r="L34" s="179">
        <f>'END Jul 2017'!AW20</f>
        <v>0</v>
      </c>
      <c r="M34" s="179">
        <f>'END Jul 2017'!AX20</f>
        <v>0</v>
      </c>
      <c r="N34" s="179">
        <f>'END Jul 2017'!AY20</f>
        <v>0</v>
      </c>
      <c r="O34" s="179">
        <f>'END Jul 2017'!AZ20</f>
        <v>22</v>
      </c>
      <c r="P34" s="180">
        <f t="shared" ref="P34:P45" si="9">K34</f>
        <v>2239.6</v>
      </c>
      <c r="Q34" s="180">
        <f>(P34-(J34*O34/100))</f>
        <v>1818.96</v>
      </c>
      <c r="R34" s="381">
        <f t="shared" ref="R34:S49" si="10">P34*1.1</f>
        <v>2463.56</v>
      </c>
      <c r="S34" s="381">
        <f t="shared" si="10"/>
        <v>2000.8560000000002</v>
      </c>
      <c r="T34" s="194">
        <f>'END Jul 2017'!BG20</f>
        <v>0</v>
      </c>
      <c r="U34" s="195" t="str">
        <f>'END Jul 2017'!BH20</f>
        <v>n</v>
      </c>
    </row>
    <row r="35" spans="1:21" ht="14" x14ac:dyDescent="0.15">
      <c r="A35" s="175" t="str">
        <f>'END Jul 2017'!K21</f>
        <v>Alinta Energy</v>
      </c>
      <c r="B35" s="15" t="str">
        <f>'END Jul 2017'!L21</f>
        <v>Fair Deal</v>
      </c>
      <c r="C35" s="176">
        <f>91*'END Jul 2017'!M21/100</f>
        <v>90.872600000000006</v>
      </c>
      <c r="D35" s="176">
        <f>IF($C$28*$C$29&gt;='END Jul 2017'!P21,('END Jul 2017'!P21*'END Jul 2017'!N21/100),(($C$28*$C$29)*'END Jul 2017'!N21/100))</f>
        <v>275</v>
      </c>
      <c r="E35" s="176">
        <f>IF($C$28*$C$29&lt;'END Jul 2017'!P21,0,IF(($C$28*$C$29)&lt;='END Jul 2017'!R21,(($C$28*$C$29-'END Jul 2017'!P21)*'END Jul 2017'!Q21/100),(('END Jul 2017'!R21-'END Jul 2017'!P21)*'END Jul 2017'!Q21/100)))</f>
        <v>107.04</v>
      </c>
      <c r="F35" s="176">
        <v>0</v>
      </c>
      <c r="G35" s="176">
        <f>IF(($C$28*$C$29&lt;'END Jul 2017'!R21),(0),($C$28*$C$29-'END Jul 2017'!R21)*'END Jul 2017'!S21/100)</f>
        <v>0</v>
      </c>
      <c r="H35" s="176">
        <f>($C$28*$C$30)*'END Jul 2017'!AE21/100</f>
        <v>57.66</v>
      </c>
      <c r="I35" s="176">
        <f t="shared" si="6"/>
        <v>530.57260000000008</v>
      </c>
      <c r="J35" s="177">
        <f t="shared" si="7"/>
        <v>1758.8000000000002</v>
      </c>
      <c r="K35" s="178">
        <f t="shared" si="8"/>
        <v>2122.2904000000003</v>
      </c>
      <c r="L35" s="179">
        <f>'END Jul 2017'!AW21</f>
        <v>0</v>
      </c>
      <c r="M35" s="179">
        <f>'END Jul 2017'!AX21</f>
        <v>0</v>
      </c>
      <c r="N35" s="179">
        <f>'END Jul 2017'!AY21</f>
        <v>0</v>
      </c>
      <c r="O35" s="179">
        <f>'END Jul 2017'!AZ21</f>
        <v>23</v>
      </c>
      <c r="P35" s="180">
        <f t="shared" si="9"/>
        <v>2122.2904000000003</v>
      </c>
      <c r="Q35" s="180">
        <f>(P35-(J35*O35/100))</f>
        <v>1717.7664000000004</v>
      </c>
      <c r="R35" s="381">
        <f t="shared" si="10"/>
        <v>2334.5194400000005</v>
      </c>
      <c r="S35" s="381">
        <f t="shared" si="10"/>
        <v>1889.5430400000007</v>
      </c>
      <c r="T35" s="194">
        <f>'END Jul 2017'!BG21</f>
        <v>0</v>
      </c>
      <c r="U35" s="195" t="str">
        <f>'END Jul 2017'!BH21</f>
        <v>n</v>
      </c>
    </row>
    <row r="36" spans="1:21" ht="14" x14ac:dyDescent="0.15">
      <c r="A36" s="175" t="str">
        <f>'END Jul 2017'!K22</f>
        <v>Click Energy</v>
      </c>
      <c r="B36" s="15" t="str">
        <f>'END Jul 2017'!L22</f>
        <v>Superior</v>
      </c>
      <c r="C36" s="176">
        <f>91*'END Jul 2017'!M22/100</f>
        <v>80.371199999999988</v>
      </c>
      <c r="D36" s="176">
        <f>($C$28*$C$29)*'END Jul 2017'!N22/100</f>
        <v>506.68800000000005</v>
      </c>
      <c r="E36" s="176">
        <v>0</v>
      </c>
      <c r="F36" s="176">
        <v>0</v>
      </c>
      <c r="G36" s="176">
        <v>0</v>
      </c>
      <c r="H36" s="176">
        <f>($C$28*$C$30)*'END Jul 2017'!AE22/100</f>
        <v>135.93599999999998</v>
      </c>
      <c r="I36" s="176">
        <f t="shared" si="6"/>
        <v>722.99520000000007</v>
      </c>
      <c r="J36" s="177">
        <f t="shared" si="7"/>
        <v>2570.4960000000001</v>
      </c>
      <c r="K36" s="178">
        <f t="shared" si="8"/>
        <v>2891.9808000000003</v>
      </c>
      <c r="L36" s="179">
        <f>'END Jul 2017'!AW22</f>
        <v>0</v>
      </c>
      <c r="M36" s="179">
        <f>'END Jul 2017'!AX22</f>
        <v>0</v>
      </c>
      <c r="N36" s="179">
        <f>'END Jul 2017'!AY22</f>
        <v>15</v>
      </c>
      <c r="O36" s="179">
        <f>'END Jul 2017'!AZ22</f>
        <v>0</v>
      </c>
      <c r="P36" s="180">
        <f t="shared" si="9"/>
        <v>2891.9808000000003</v>
      </c>
      <c r="Q36" s="180">
        <f>(P36-(P36*N36/100))</f>
        <v>2458.1836800000001</v>
      </c>
      <c r="R36" s="381">
        <f t="shared" si="10"/>
        <v>3181.1788800000004</v>
      </c>
      <c r="S36" s="381">
        <f t="shared" si="10"/>
        <v>2704.0020480000003</v>
      </c>
      <c r="T36" s="194">
        <f>'END Jul 2017'!BG22</f>
        <v>0</v>
      </c>
      <c r="U36" s="195" t="str">
        <f>'END Jul 2017'!BH22</f>
        <v>n</v>
      </c>
    </row>
    <row r="37" spans="1:21" ht="14" x14ac:dyDescent="0.15">
      <c r="A37" s="175" t="str">
        <f>'END Jul 2017'!K23</f>
        <v>Commander</v>
      </c>
      <c r="B37" s="15" t="str">
        <f>'END Jul 2017'!L23</f>
        <v>Market offer</v>
      </c>
      <c r="C37" s="176">
        <f>91*'END Jul 2017'!M23/100</f>
        <v>79.843399999999988</v>
      </c>
      <c r="D37" s="176">
        <f>IF($C$28*$C$29&gt;='END Jul 2017'!P23,('END Jul 2017'!P23*'END Jul 2017'!N23/100),(($C$28*$C$29)*'END Jul 2017'!N23/100))</f>
        <v>380.1</v>
      </c>
      <c r="E37" s="176">
        <v>0</v>
      </c>
      <c r="F37" s="176">
        <v>0</v>
      </c>
      <c r="G37" s="176">
        <f>IF(($C$28*$C$29&lt;'END Jul 2017'!P23),(0),($C$28*$C$29-'END Jul 2017'!P23)*'END Jul 2017'!Q23/100)</f>
        <v>0</v>
      </c>
      <c r="H37" s="176">
        <f>($C$28*$C$30)*'END Jul 2017'!AE23/100</f>
        <v>70.2</v>
      </c>
      <c r="I37" s="176">
        <f t="shared" si="6"/>
        <v>530.14340000000004</v>
      </c>
      <c r="J37" s="177">
        <f t="shared" si="7"/>
        <v>1801.2000000000003</v>
      </c>
      <c r="K37" s="178">
        <f t="shared" si="8"/>
        <v>2120.5736000000002</v>
      </c>
      <c r="L37" s="179">
        <f>'END Jul 2017'!AW23</f>
        <v>0</v>
      </c>
      <c r="M37" s="179">
        <f>'END Jul 2017'!AX23</f>
        <v>0</v>
      </c>
      <c r="N37" s="179">
        <f>'END Jul 2017'!AY23</f>
        <v>0</v>
      </c>
      <c r="O37" s="179">
        <f>'END Jul 2017'!AZ23</f>
        <v>20</v>
      </c>
      <c r="P37" s="180">
        <f t="shared" si="9"/>
        <v>2120.5736000000002</v>
      </c>
      <c r="Q37" s="180">
        <f>(P37-(J37*O37/100))</f>
        <v>1760.3336000000002</v>
      </c>
      <c r="R37" s="381">
        <f t="shared" si="10"/>
        <v>2332.6309600000004</v>
      </c>
      <c r="S37" s="381">
        <f t="shared" si="10"/>
        <v>1936.3669600000003</v>
      </c>
      <c r="T37" s="194">
        <f>'END Jul 2017'!BG23</f>
        <v>0</v>
      </c>
      <c r="U37" s="195" t="str">
        <f>'END Jul 2017'!BH23</f>
        <v>n</v>
      </c>
    </row>
    <row r="38" spans="1:21" ht="14" x14ac:dyDescent="0.15">
      <c r="A38" s="175" t="str">
        <f>'END Jul 2017'!K24</f>
        <v>CovaU</v>
      </c>
      <c r="B38" s="15" t="str">
        <f>'END Jul 2017'!L24</f>
        <v>Freedom</v>
      </c>
      <c r="C38" s="176">
        <f>91*'END Jul 2017'!M24/100</f>
        <v>96.004999999999995</v>
      </c>
      <c r="D38" s="176">
        <f>($C$28*$C$29)*'END Jul 2017'!N24/100</f>
        <v>402.92</v>
      </c>
      <c r="E38" s="176">
        <v>0</v>
      </c>
      <c r="F38" s="176">
        <v>0</v>
      </c>
      <c r="G38" s="176">
        <v>0</v>
      </c>
      <c r="H38" s="176">
        <f>($C$28*$C$30)*'END Jul 2017'!AE24/100</f>
        <v>104.4</v>
      </c>
      <c r="I38" s="176">
        <f t="shared" si="6"/>
        <v>603.32500000000005</v>
      </c>
      <c r="J38" s="177">
        <f t="shared" si="7"/>
        <v>2029.2800000000002</v>
      </c>
      <c r="K38" s="178">
        <f t="shared" si="8"/>
        <v>2413.3000000000002</v>
      </c>
      <c r="L38" s="179">
        <f>'END Jul 2017'!AW24</f>
        <v>0</v>
      </c>
      <c r="M38" s="179">
        <f>'END Jul 2017'!AX24</f>
        <v>0</v>
      </c>
      <c r="N38" s="179">
        <f>'END Jul 2017'!AY24</f>
        <v>20</v>
      </c>
      <c r="O38" s="179">
        <f>'END Jul 2017'!AZ24</f>
        <v>0</v>
      </c>
      <c r="P38" s="180">
        <f t="shared" si="9"/>
        <v>2413.3000000000002</v>
      </c>
      <c r="Q38" s="180">
        <f>(P38-(P38*N38/100))</f>
        <v>1930.64</v>
      </c>
      <c r="R38" s="381">
        <f t="shared" si="10"/>
        <v>2654.6300000000006</v>
      </c>
      <c r="S38" s="381">
        <f t="shared" si="10"/>
        <v>2123.7040000000002</v>
      </c>
      <c r="T38" s="194">
        <f>'END Jul 2017'!BG24</f>
        <v>12</v>
      </c>
      <c r="U38" s="195" t="str">
        <f>'END Jul 2017'!BH24</f>
        <v>y</v>
      </c>
    </row>
    <row r="39" spans="1:21" ht="14" x14ac:dyDescent="0.15">
      <c r="A39" s="175" t="str">
        <f>'END Jul 2017'!K25</f>
        <v>Diamond Energy</v>
      </c>
      <c r="B39" s="15" t="str">
        <f>'END Jul 2017'!L25</f>
        <v>Pay on time discount</v>
      </c>
      <c r="C39" s="176">
        <f>91*'END Jul 2017'!M25/100</f>
        <v>89.635000000000005</v>
      </c>
      <c r="D39" s="176">
        <f>IF($C$28*$C$29&gt;='END Jul 2017'!P25,('END Jul 2017'!P25*'END Jul 2017'!N25/100),(($C$28*$C$29)*'END Jul 2017'!N25/100))</f>
        <v>76.98</v>
      </c>
      <c r="E39" s="176">
        <f>IF($C$28*$C$29&lt;'END Jul 2017'!P25,0,IF(($C$28*$C$29)&lt;='END Jul 2017'!R25,(($C$28*$C$29-'END Jul 2017'!P25)*'END Jul 2017'!Q25/100),(('END Jul 2017'!R25-'END Jul 2017'!P25)*'END Jul 2017'!Q25/100)))</f>
        <v>194.25599999999997</v>
      </c>
      <c r="F39" s="176">
        <v>0</v>
      </c>
      <c r="G39" s="176">
        <f>IF(($C$28*$C$29&lt;'END Jul 2017'!R25),(0),($C$28*$C$29-'END Jul 2017'!R25)*'END Jul 2017'!S25/100)</f>
        <v>108.26199999999999</v>
      </c>
      <c r="H39" s="176">
        <f>($C$28*$C$30)*'END Jul 2017'!AE25/100</f>
        <v>76.5</v>
      </c>
      <c r="I39" s="176">
        <f t="shared" si="6"/>
        <v>545.63300000000004</v>
      </c>
      <c r="J39" s="177">
        <f t="shared" si="7"/>
        <v>1823.9920000000002</v>
      </c>
      <c r="K39" s="178">
        <f t="shared" si="8"/>
        <v>2182.5320000000002</v>
      </c>
      <c r="L39" s="179">
        <f>'END Jul 2017'!AW25</f>
        <v>0</v>
      </c>
      <c r="M39" s="179">
        <f>'END Jul 2017'!AX25</f>
        <v>0</v>
      </c>
      <c r="N39" s="179">
        <f>'END Jul 2017'!AY25</f>
        <v>7</v>
      </c>
      <c r="O39" s="179">
        <f>'END Jul 2017'!AZ25</f>
        <v>0</v>
      </c>
      <c r="P39" s="180">
        <f t="shared" si="9"/>
        <v>2182.5320000000002</v>
      </c>
      <c r="Q39" s="180">
        <f>(P39-(P39*N39/100))</f>
        <v>2029.7547600000003</v>
      </c>
      <c r="R39" s="381">
        <f t="shared" si="10"/>
        <v>2400.7852000000003</v>
      </c>
      <c r="S39" s="381">
        <f t="shared" si="10"/>
        <v>2232.7302360000003</v>
      </c>
      <c r="T39" s="194">
        <f>'END Jul 2017'!BG25</f>
        <v>24</v>
      </c>
      <c r="U39" s="195" t="str">
        <f>'END Jul 2017'!BH25</f>
        <v>y</v>
      </c>
    </row>
    <row r="40" spans="1:21" ht="14" x14ac:dyDescent="0.15">
      <c r="A40" s="175" t="str">
        <f>'END Jul 2017'!K26</f>
        <v>Dodo Power &amp; Gas</v>
      </c>
      <c r="B40" s="15" t="str">
        <f>'END Jul 2017'!L26</f>
        <v>Market offer</v>
      </c>
      <c r="C40" s="176">
        <f>91*'END Jul 2017'!M26/100</f>
        <v>79.361099999999993</v>
      </c>
      <c r="D40" s="176">
        <f>IF($C$28*$C$29&gt;='END Jul 2017'!P26,('END Jul 2017'!P26*'END Jul 2017'!N26/100),(($C$28*$C$29)*'END Jul 2017'!N26/100))</f>
        <v>366.24</v>
      </c>
      <c r="E40" s="176">
        <f>IF($C$28*$C$29&lt;'END Jul 2017'!P26,0,IF(($C$28*$C$29)&lt;='END Jul 2017'!R26,(($C$28*$C$29-'END Jul 2017'!P26)*'END Jul 2017'!Q26/100),(('END Jul 2017'!R26-'END Jul 2017'!P26)*'END Jul 2017'!Q26/100)))</f>
        <v>0</v>
      </c>
      <c r="F40" s="176">
        <v>0</v>
      </c>
      <c r="G40" s="176">
        <f>IF(($C$28*$C$29&lt;'END Jul 2017'!R26),(0),($C$28*$C$29-'END Jul 2017'!R26)*'END Jul 2017'!S26/100)</f>
        <v>0</v>
      </c>
      <c r="H40" s="176">
        <f>($C$28*$C$30)*'END Jul 2017'!AE26/100</f>
        <v>69</v>
      </c>
      <c r="I40" s="176">
        <f t="shared" si="6"/>
        <v>514.60109999999997</v>
      </c>
      <c r="J40" s="177">
        <f t="shared" si="7"/>
        <v>1740.96</v>
      </c>
      <c r="K40" s="178">
        <f t="shared" si="8"/>
        <v>2058.4043999999999</v>
      </c>
      <c r="L40" s="179">
        <f>'END Jul 2017'!AW26</f>
        <v>0</v>
      </c>
      <c r="M40" s="179">
        <f>'END Jul 2017'!AX26</f>
        <v>0</v>
      </c>
      <c r="N40" s="179">
        <f>'END Jul 2017'!AY26</f>
        <v>0</v>
      </c>
      <c r="O40" s="179">
        <f>'END Jul 2017'!AZ26</f>
        <v>0</v>
      </c>
      <c r="P40" s="180">
        <f t="shared" si="9"/>
        <v>2058.4043999999999</v>
      </c>
      <c r="Q40" s="180">
        <f>P40</f>
        <v>2058.4043999999999</v>
      </c>
      <c r="R40" s="381">
        <f t="shared" si="10"/>
        <v>2264.2448400000003</v>
      </c>
      <c r="S40" s="381">
        <f t="shared" si="10"/>
        <v>2264.2448400000003</v>
      </c>
      <c r="T40" s="194">
        <f>'END Jul 2017'!BG26</f>
        <v>0</v>
      </c>
      <c r="U40" s="195" t="str">
        <f>'END Jul 2017'!BH26</f>
        <v>n</v>
      </c>
    </row>
    <row r="41" spans="1:21" ht="14" x14ac:dyDescent="0.15">
      <c r="A41" s="175" t="str">
        <f>'END Jul 2017'!K27</f>
        <v>EnergyAustralia</v>
      </c>
      <c r="B41" s="15" t="str">
        <f>'END Jul 2017'!L27</f>
        <v>Flexi Saver</v>
      </c>
      <c r="C41" s="176">
        <f>91*'END Jul 2017'!M27/100</f>
        <v>83.537999999999997</v>
      </c>
      <c r="D41" s="176">
        <f>($C$28*$C$29)*'END Jul 2017'!N27/100</f>
        <v>416.92</v>
      </c>
      <c r="E41" s="176">
        <v>0</v>
      </c>
      <c r="F41" s="176">
        <v>0</v>
      </c>
      <c r="G41" s="176">
        <v>0</v>
      </c>
      <c r="H41" s="176">
        <f>($C$28*$C$30)*'END Jul 2017'!AE27/100</f>
        <v>71.88</v>
      </c>
      <c r="I41" s="176">
        <f t="shared" si="6"/>
        <v>572.33799999999997</v>
      </c>
      <c r="J41" s="177">
        <f t="shared" si="7"/>
        <v>1955.1999999999998</v>
      </c>
      <c r="K41" s="178">
        <f t="shared" si="8"/>
        <v>2289.3519999999999</v>
      </c>
      <c r="L41" s="179">
        <f>'END Jul 2017'!AW27</f>
        <v>0</v>
      </c>
      <c r="M41" s="179">
        <f>'END Jul 2017'!AX27</f>
        <v>0</v>
      </c>
      <c r="N41" s="179">
        <f>'END Jul 2017'!AY27</f>
        <v>0</v>
      </c>
      <c r="O41" s="179">
        <f>'END Jul 2017'!AZ27</f>
        <v>22</v>
      </c>
      <c r="P41" s="180">
        <f t="shared" si="9"/>
        <v>2289.3519999999999</v>
      </c>
      <c r="Q41" s="180">
        <f>(P41-(J41*O41/100))</f>
        <v>1859.2079999999999</v>
      </c>
      <c r="R41" s="381">
        <f t="shared" si="10"/>
        <v>2518.2872000000002</v>
      </c>
      <c r="S41" s="381">
        <f t="shared" si="10"/>
        <v>2045.1288</v>
      </c>
      <c r="T41" s="194">
        <f>'END Jul 2017'!BG27</f>
        <v>0</v>
      </c>
      <c r="U41" s="195" t="str">
        <f>'END Jul 2017'!BH27</f>
        <v>n</v>
      </c>
    </row>
    <row r="42" spans="1:21" ht="14" x14ac:dyDescent="0.15">
      <c r="A42" s="175" t="str">
        <f>'END Jul 2017'!K28</f>
        <v>Mojo Power</v>
      </c>
      <c r="B42" s="15" t="str">
        <f>'END Jul 2017'!L28</f>
        <v>Basic Energy Pass</v>
      </c>
      <c r="C42" s="176">
        <f>(91*'END Jul 2017'!M28/100)+('END Jul 2017'!BK28*3)</f>
        <v>143.3656</v>
      </c>
      <c r="D42" s="176">
        <f>($C$28*$C$29)*'END Jul 2017'!N28/100</f>
        <v>339.36</v>
      </c>
      <c r="E42" s="176">
        <v>0</v>
      </c>
      <c r="F42" s="176">
        <v>0</v>
      </c>
      <c r="G42" s="176">
        <v>0</v>
      </c>
      <c r="H42" s="176">
        <f>($C$28*$C$30)*'END Jul 2017'!AE28/100</f>
        <v>69.599999999999994</v>
      </c>
      <c r="I42" s="176">
        <f t="shared" si="6"/>
        <v>552.32560000000001</v>
      </c>
      <c r="J42" s="177">
        <f t="shared" si="7"/>
        <v>1635.8400000000001</v>
      </c>
      <c r="K42" s="178">
        <f t="shared" si="8"/>
        <v>2209.3024</v>
      </c>
      <c r="L42" s="179">
        <f>'END Jul 2017'!AW28</f>
        <v>0</v>
      </c>
      <c r="M42" s="179">
        <f>'END Jul 2017'!AX28</f>
        <v>0</v>
      </c>
      <c r="N42" s="179">
        <f>'END Jul 2017'!AY28</f>
        <v>0</v>
      </c>
      <c r="O42" s="179">
        <f>'END Jul 2017'!AZ28</f>
        <v>0</v>
      </c>
      <c r="P42" s="180">
        <f t="shared" si="9"/>
        <v>2209.3024</v>
      </c>
      <c r="Q42" s="180">
        <f>P42</f>
        <v>2209.3024</v>
      </c>
      <c r="R42" s="381">
        <f t="shared" si="10"/>
        <v>2430.2326400000002</v>
      </c>
      <c r="S42" s="381">
        <f t="shared" si="10"/>
        <v>2430.2326400000002</v>
      </c>
      <c r="T42" s="194">
        <f>'END Jul 2017'!BG28</f>
        <v>0</v>
      </c>
      <c r="U42" s="195" t="str">
        <f>'END Jul 2017'!BH28</f>
        <v>n</v>
      </c>
    </row>
    <row r="43" spans="1:21" ht="14" x14ac:dyDescent="0.15">
      <c r="A43" s="175" t="str">
        <f>'END Jul 2017'!K29</f>
        <v>Momentum Energy</v>
      </c>
      <c r="B43" s="15" t="str">
        <f>'END Jul 2017'!L29</f>
        <v>SmilePower</v>
      </c>
      <c r="C43" s="176">
        <f>91*'END Jul 2017'!M29/100</f>
        <v>72.05380000000001</v>
      </c>
      <c r="D43" s="176">
        <f>IF($C$28*$C$29&gt;='END Jul 2017'!P29,('END Jul 2017'!P29*'END Jul 2017'!N29/100),(($C$28*$C$29)*'END Jul 2017'!N29/100))</f>
        <v>149.93999999999997</v>
      </c>
      <c r="E43" s="176">
        <v>0</v>
      </c>
      <c r="F43" s="176">
        <v>0</v>
      </c>
      <c r="G43" s="176">
        <f>IF(($C$28*$C$29&lt;'END Jul 2017'!P29),(0),($C$28*$C$29-'END Jul 2017'!P29)*'END Jul 2017'!Q29/100)</f>
        <v>187.84</v>
      </c>
      <c r="H43" s="176">
        <f>($C$28*$C$30)*'END Jul 2017'!AE29/100</f>
        <v>76.62</v>
      </c>
      <c r="I43" s="176">
        <f t="shared" si="6"/>
        <v>486.4538</v>
      </c>
      <c r="J43" s="177">
        <f t="shared" si="7"/>
        <v>1657.6</v>
      </c>
      <c r="K43" s="178">
        <f t="shared" si="8"/>
        <v>1945.8152</v>
      </c>
      <c r="L43" s="179">
        <f>'END Jul 2017'!AW29</f>
        <v>0</v>
      </c>
      <c r="M43" s="179">
        <f>'END Jul 2017'!AX29</f>
        <v>0</v>
      </c>
      <c r="N43" s="179">
        <f>'END Jul 2017'!AY29</f>
        <v>0</v>
      </c>
      <c r="O43" s="179">
        <f>'END Jul 2017'!AZ29</f>
        <v>0</v>
      </c>
      <c r="P43" s="180">
        <f t="shared" si="9"/>
        <v>1945.8152</v>
      </c>
      <c r="Q43" s="180">
        <f>P43</f>
        <v>1945.8152</v>
      </c>
      <c r="R43" s="381">
        <f t="shared" si="10"/>
        <v>2140.3967200000002</v>
      </c>
      <c r="S43" s="381">
        <f t="shared" si="10"/>
        <v>2140.3967200000002</v>
      </c>
      <c r="T43" s="194">
        <f>'END Jul 2017'!BG29</f>
        <v>12</v>
      </c>
      <c r="U43" s="195" t="str">
        <f>'END Jul 2017'!BH29</f>
        <v>y</v>
      </c>
    </row>
    <row r="44" spans="1:21" ht="14" x14ac:dyDescent="0.15">
      <c r="A44" s="175" t="str">
        <f>'END Jul 2017'!K30</f>
        <v>Origin Energy</v>
      </c>
      <c r="B44" s="15" t="str">
        <f>'END Jul 2017'!L30</f>
        <v>Saver</v>
      </c>
      <c r="C44" s="176">
        <f>91*'END Jul 2017'!M30/100</f>
        <v>81.099199999999996</v>
      </c>
      <c r="D44" s="176">
        <f>($C$28*$C$29)*'END Jul 2017'!N30/100</f>
        <v>379.26</v>
      </c>
      <c r="E44" s="176">
        <v>0</v>
      </c>
      <c r="F44" s="176">
        <v>0</v>
      </c>
      <c r="G44" s="176">
        <v>0</v>
      </c>
      <c r="H44" s="176">
        <f>($C$28*$C$30)*'END Jul 2017'!AE30/100</f>
        <v>62.7</v>
      </c>
      <c r="I44" s="176">
        <f t="shared" si="6"/>
        <v>523.05920000000003</v>
      </c>
      <c r="J44" s="177">
        <f t="shared" si="7"/>
        <v>1767.8400000000001</v>
      </c>
      <c r="K44" s="178">
        <f t="shared" si="8"/>
        <v>2092.2368000000001</v>
      </c>
      <c r="L44" s="179">
        <f>'END Jul 2017'!AW30</f>
        <v>0</v>
      </c>
      <c r="M44" s="179">
        <f>'END Jul 2017'!AX30</f>
        <v>0</v>
      </c>
      <c r="N44" s="179">
        <f>'END Jul 2017'!AY30</f>
        <v>0</v>
      </c>
      <c r="O44" s="179">
        <f>'END Jul 2017'!AZ30</f>
        <v>13</v>
      </c>
      <c r="P44" s="180">
        <f t="shared" si="9"/>
        <v>2092.2368000000001</v>
      </c>
      <c r="Q44" s="180">
        <f>(P44-(J44*O44/100))</f>
        <v>1862.4176000000002</v>
      </c>
      <c r="R44" s="381">
        <f t="shared" si="10"/>
        <v>2301.4604800000002</v>
      </c>
      <c r="S44" s="381">
        <f t="shared" si="10"/>
        <v>2048.6593600000006</v>
      </c>
      <c r="T44" s="194">
        <f>'END Jul 2017'!BG30</f>
        <v>0</v>
      </c>
      <c r="U44" s="195" t="str">
        <f>'END Jul 2017'!BH30</f>
        <v>n</v>
      </c>
    </row>
    <row r="45" spans="1:21" ht="14" x14ac:dyDescent="0.15">
      <c r="A45" s="175" t="str">
        <f>'END Jul 2017'!K31</f>
        <v>Powerdirect</v>
      </c>
      <c r="B45" s="15" t="str">
        <f>'END Jul 2017'!L31</f>
        <v>Market offer</v>
      </c>
      <c r="C45" s="176">
        <f>91*'END Jul 2017'!M31/100</f>
        <v>81.900000000000006</v>
      </c>
      <c r="D45" s="176">
        <f>($C$28*$C$29)*'END Jul 2017'!N31/100</f>
        <v>406</v>
      </c>
      <c r="E45" s="176">
        <v>0</v>
      </c>
      <c r="F45" s="176">
        <v>0</v>
      </c>
      <c r="G45" s="176">
        <v>0</v>
      </c>
      <c r="H45" s="176">
        <f>($C$28*$C$30)*'END Jul 2017'!AE31/100</f>
        <v>72</v>
      </c>
      <c r="I45" s="176">
        <f t="shared" si="6"/>
        <v>559.9</v>
      </c>
      <c r="J45" s="177">
        <f t="shared" si="7"/>
        <v>1912</v>
      </c>
      <c r="K45" s="178">
        <f t="shared" si="8"/>
        <v>2239.6</v>
      </c>
      <c r="L45" s="179">
        <f>'END Jul 2017'!AW31</f>
        <v>0</v>
      </c>
      <c r="M45" s="179">
        <f>'END Jul 2017'!AX31</f>
        <v>0</v>
      </c>
      <c r="N45" s="179">
        <f>'END Jul 2017'!AY31</f>
        <v>0</v>
      </c>
      <c r="O45" s="179">
        <f>'END Jul 2017'!AZ31</f>
        <v>22</v>
      </c>
      <c r="P45" s="180">
        <f t="shared" si="9"/>
        <v>2239.6</v>
      </c>
      <c r="Q45" s="180">
        <f>(P45-(J45*O45/100))</f>
        <v>1818.96</v>
      </c>
      <c r="R45" s="381">
        <f t="shared" si="10"/>
        <v>2463.56</v>
      </c>
      <c r="S45" s="381">
        <f t="shared" si="10"/>
        <v>2000.8560000000002</v>
      </c>
      <c r="T45" s="194">
        <f>'END Jul 2017'!BG31</f>
        <v>0</v>
      </c>
      <c r="U45" s="195" t="str">
        <f>'END Jul 2017'!BH31</f>
        <v>n</v>
      </c>
    </row>
    <row r="46" spans="1:21" ht="14" x14ac:dyDescent="0.15">
      <c r="A46" s="175" t="str">
        <f>'END Jul 2017'!K32</f>
        <v>Powershop</v>
      </c>
      <c r="B46" s="15" t="str">
        <f>'END Jul 2017'!L32</f>
        <v>Standard Saver</v>
      </c>
      <c r="C46" s="176">
        <f>91*'END Jul 2017'!M32/100</f>
        <v>91.382199999999997</v>
      </c>
      <c r="D46" s="176">
        <f>(C28*C29)*'END Jul 2017'!N32/100</f>
        <v>395.64</v>
      </c>
      <c r="E46" s="176">
        <v>0</v>
      </c>
      <c r="F46" s="176">
        <v>0</v>
      </c>
      <c r="G46" s="176">
        <v>0</v>
      </c>
      <c r="H46" s="176">
        <f>($C$28*$C$30)*'END Jul 2017'!AE32/100</f>
        <v>105.72</v>
      </c>
      <c r="I46" s="176">
        <f t="shared" si="6"/>
        <v>592.74220000000003</v>
      </c>
      <c r="J46" s="177">
        <f t="shared" si="7"/>
        <v>2005.44</v>
      </c>
      <c r="K46" s="178">
        <f t="shared" si="8"/>
        <v>2370.9688000000001</v>
      </c>
      <c r="L46" s="179">
        <f>'END Jul 2017'!AW32</f>
        <v>4</v>
      </c>
      <c r="M46" s="179">
        <f>'END Jul 2017'!AX32</f>
        <v>0</v>
      </c>
      <c r="N46" s="179">
        <f>'END Jul 2017'!AY32</f>
        <v>14</v>
      </c>
      <c r="O46" s="179">
        <f>'END Jul 2017'!AZ32</f>
        <v>0</v>
      </c>
      <c r="P46" s="180">
        <f>K46-(K46*L46/100)</f>
        <v>2276.130048</v>
      </c>
      <c r="Q46" s="180">
        <f>(P46-(P46*N46/100))</f>
        <v>1957.47184128</v>
      </c>
      <c r="R46" s="381">
        <f t="shared" si="10"/>
        <v>2503.7430528</v>
      </c>
      <c r="S46" s="381">
        <f t="shared" si="10"/>
        <v>2153.2190254080001</v>
      </c>
      <c r="T46" s="194">
        <f>'END Jul 2017'!BG32</f>
        <v>0</v>
      </c>
      <c r="U46" s="195" t="str">
        <f>'END Jul 2017'!BH32</f>
        <v>n</v>
      </c>
    </row>
    <row r="47" spans="1:21" ht="14" x14ac:dyDescent="0.15">
      <c r="A47" s="175" t="str">
        <f>'END Jul 2017'!K33</f>
        <v>Red Energy</v>
      </c>
      <c r="B47" s="15" t="str">
        <f>'END Jul 2017'!L33</f>
        <v>Living Energy Saver</v>
      </c>
      <c r="C47" s="176">
        <f>91*'END Jul 2017'!M33/100</f>
        <v>78.715000000000003</v>
      </c>
      <c r="D47" s="176">
        <f>IF($C$28*$C$29&gt;='END Jul 2017'!P33,('END Jul 2017'!P33*'END Jul 2017'!N33/100),(($C$28*$C$29)*'END Jul 2017'!N33/100))</f>
        <v>255</v>
      </c>
      <c r="E47" s="176">
        <f>IF($C$28*$C$29&lt;'END Jul 2017'!P33,0,IF(($C$28*$C$29)&lt;='END Jul 2017'!R33,(($C$28*$C$29-'END Jul 2017'!P33)*'END Jul 2017'!Q33/100),(('END Jul 2017'!R33-'END Jul 2017'!P33)*'END Jul 2017'!Q33/100)))</f>
        <v>102</v>
      </c>
      <c r="F47" s="176">
        <v>0</v>
      </c>
      <c r="G47" s="176">
        <f>IF(($C$28*$C$29&lt;'END Jul 2017'!R33),(0),($C$28*$C$29-'END Jul 2017'!R33)*'END Jul 2017'!S33/100)</f>
        <v>0</v>
      </c>
      <c r="H47" s="176">
        <f>($C$28*$C$30)*'END Jul 2017'!AE33/100</f>
        <v>62.34</v>
      </c>
      <c r="I47" s="176">
        <f t="shared" si="6"/>
        <v>498.05500000000006</v>
      </c>
      <c r="J47" s="177">
        <f t="shared" si="7"/>
        <v>1677.3600000000001</v>
      </c>
      <c r="K47" s="178">
        <f t="shared" si="8"/>
        <v>1992.2200000000003</v>
      </c>
      <c r="L47" s="179">
        <f>'END Jul 2017'!AW33</f>
        <v>0</v>
      </c>
      <c r="M47" s="179">
        <f>'END Jul 2017'!AX33</f>
        <v>0</v>
      </c>
      <c r="N47" s="179">
        <f>'END Jul 2017'!AY33</f>
        <v>10</v>
      </c>
      <c r="O47" s="179">
        <f>'END Jul 2017'!AZ33</f>
        <v>0</v>
      </c>
      <c r="P47" s="180">
        <f t="shared" ref="P47:P49" si="11">K47</f>
        <v>1992.2200000000003</v>
      </c>
      <c r="Q47" s="180">
        <f>(P47-(P47*N47/100))</f>
        <v>1792.9980000000003</v>
      </c>
      <c r="R47" s="381">
        <f t="shared" si="10"/>
        <v>2191.4420000000005</v>
      </c>
      <c r="S47" s="381">
        <f t="shared" si="10"/>
        <v>1972.2978000000005</v>
      </c>
      <c r="T47" s="194">
        <f>'END Jul 2017'!BG33</f>
        <v>0</v>
      </c>
      <c r="U47" s="195" t="str">
        <f>'END Jul 2017'!BH33</f>
        <v>n</v>
      </c>
    </row>
    <row r="48" spans="1:21" ht="14" x14ac:dyDescent="0.15">
      <c r="A48" s="175" t="str">
        <f>'END Jul 2017'!K34</f>
        <v>Simply Energy</v>
      </c>
      <c r="B48" s="15" t="str">
        <f>'END Jul 2017'!L34</f>
        <v>Plus</v>
      </c>
      <c r="C48" s="176">
        <f>91*'END Jul 2017'!M34/100</f>
        <v>62.617100000000001</v>
      </c>
      <c r="D48" s="176">
        <f>IF($C$28*$C$29&gt;='END Jul 2017'!P34,('END Jul 2017'!P34*'END Jul 2017'!N34/100),(($C$28*$C$29)*'END Jul 2017'!N34/100))</f>
        <v>244.6</v>
      </c>
      <c r="E48" s="176">
        <f>IF($C$28*$C$29&lt;'END Jul 2017'!P34,0,IF(($C$28*$C$29)&lt;='END Jul 2017'!R34,(($C$28*$C$29-'END Jul 2017'!P34)*'END Jul 2017'!Q34/100),(('END Jul 2017'!R34-'END Jul 2017'!P34)*'END Jul 2017'!Q34/100)))</f>
        <v>94.64</v>
      </c>
      <c r="F48" s="176">
        <v>0</v>
      </c>
      <c r="G48" s="176">
        <f>IF(($C$28*$C$29&lt;'END Jul 2017'!R34),(0),($C$28*$C$29-'END Jul 2017'!R34)*'END Jul 2017'!S34/100)</f>
        <v>0</v>
      </c>
      <c r="H48" s="176">
        <f>($C$28*$C$30)*'END Jul 2017'!AE34/100</f>
        <v>50.16</v>
      </c>
      <c r="I48" s="176">
        <f t="shared" si="6"/>
        <v>452.01710000000003</v>
      </c>
      <c r="J48" s="177">
        <f t="shared" si="7"/>
        <v>1557.6000000000001</v>
      </c>
      <c r="K48" s="178">
        <f t="shared" si="8"/>
        <v>1808.0684000000001</v>
      </c>
      <c r="L48" s="179">
        <f>'END Jul 2017'!AW34</f>
        <v>0</v>
      </c>
      <c r="M48" s="179">
        <f>'END Jul 2017'!AX34</f>
        <v>0</v>
      </c>
      <c r="N48" s="179">
        <f>'END Jul 2017'!AY34</f>
        <v>0</v>
      </c>
      <c r="O48" s="179">
        <f>'END Jul 2017'!AZ34</f>
        <v>15</v>
      </c>
      <c r="P48" s="180">
        <f t="shared" si="11"/>
        <v>1808.0684000000001</v>
      </c>
      <c r="Q48" s="180">
        <f>(P48-(J48*O48/100))</f>
        <v>1574.4284</v>
      </c>
      <c r="R48" s="381">
        <f t="shared" si="10"/>
        <v>1988.8752400000003</v>
      </c>
      <c r="S48" s="381">
        <f t="shared" si="10"/>
        <v>1731.8712400000002</v>
      </c>
      <c r="T48" s="194">
        <f>'END Jul 2017'!BG34</f>
        <v>24</v>
      </c>
      <c r="U48" s="195" t="str">
        <f>'END Jul 2017'!BH34</f>
        <v>y</v>
      </c>
    </row>
    <row r="49" spans="1:155" ht="15" thickBot="1" x14ac:dyDescent="0.2">
      <c r="A49" s="184" t="str">
        <f>'END Jul 2017'!K35</f>
        <v>Sanctuary Energy</v>
      </c>
      <c r="B49" s="185" t="str">
        <f>'END Jul 2017'!L35</f>
        <v>Negotiated offer</v>
      </c>
      <c r="C49" s="186">
        <f>91*'END Jul 2017'!M35/100</f>
        <v>78.089830000000006</v>
      </c>
      <c r="D49" s="186">
        <f>IF($C$28*$C$29&gt;='END Jul 2017'!P35,('END Jul 2017'!P35*'END Jul 2017'!N35/100),(($C$28*$C$29)*'END Jul 2017'!N35/100))</f>
        <v>397.02600000000007</v>
      </c>
      <c r="E49" s="186">
        <v>0</v>
      </c>
      <c r="F49" s="186">
        <v>0</v>
      </c>
      <c r="G49" s="186">
        <f>IF(($C$28*$C$29&lt;'END Jul 2017'!P35),(0),($C$28*$C$29-'END Jul 2017'!P35)*'END Jul 2017'!Q35/100)</f>
        <v>0</v>
      </c>
      <c r="H49" s="186">
        <f>($C$28*$C$30)*'END Jul 2017'!AE35/100</f>
        <v>59.34</v>
      </c>
      <c r="I49" s="186">
        <f t="shared" si="6"/>
        <v>534.45583000000011</v>
      </c>
      <c r="J49" s="187">
        <f t="shared" si="7"/>
        <v>1825.4640000000004</v>
      </c>
      <c r="K49" s="188">
        <f t="shared" si="8"/>
        <v>2137.8233200000004</v>
      </c>
      <c r="L49" s="189">
        <f>'END Jul 2017'!AW35</f>
        <v>0</v>
      </c>
      <c r="M49" s="189">
        <f>'END Jul 2017'!AX35</f>
        <v>0</v>
      </c>
      <c r="N49" s="189">
        <f>'END Jul 2017'!AY35</f>
        <v>0</v>
      </c>
      <c r="O49" s="189">
        <f>'END Jul 2017'!AZ35</f>
        <v>0</v>
      </c>
      <c r="P49" s="190">
        <f t="shared" si="11"/>
        <v>2137.8233200000004</v>
      </c>
      <c r="Q49" s="190">
        <f>P49</f>
        <v>2137.8233200000004</v>
      </c>
      <c r="R49" s="382">
        <f t="shared" ref="R49" si="12">K49*1.1</f>
        <v>2351.6056520000006</v>
      </c>
      <c r="S49" s="382">
        <f t="shared" si="10"/>
        <v>2351.6056520000006</v>
      </c>
      <c r="T49" s="196">
        <f>'END Jul 2017'!BG35</f>
        <v>36</v>
      </c>
      <c r="U49" s="197" t="str">
        <f>'END Jul 2017'!BH35</f>
        <v>n</v>
      </c>
    </row>
    <row r="50" spans="1:155" s="226" customFormat="1" x14ac:dyDescent="0.15"/>
    <row r="51" spans="1:155" s="226" customFormat="1" ht="14" thickBot="1" x14ac:dyDescent="0.2"/>
    <row r="52" spans="1:155" s="67" customFormat="1" ht="14" x14ac:dyDescent="0.15">
      <c r="A52" s="166" t="s">
        <v>644</v>
      </c>
      <c r="B52" s="167"/>
      <c r="C52" s="167"/>
      <c r="D52" s="167"/>
      <c r="E52" s="167"/>
      <c r="F52" s="167"/>
      <c r="G52" s="167"/>
      <c r="H52" s="167"/>
      <c r="I52" s="167"/>
      <c r="J52" s="167"/>
      <c r="K52" s="167"/>
      <c r="L52" s="167"/>
      <c r="M52" s="167"/>
      <c r="N52" s="167"/>
      <c r="O52" s="167"/>
      <c r="P52" s="167"/>
      <c r="Q52" s="167"/>
      <c r="R52" s="167"/>
      <c r="S52" s="167"/>
      <c r="T52" s="167"/>
      <c r="U52" s="173"/>
      <c r="V52" s="226"/>
      <c r="W52" s="226"/>
      <c r="X52" s="226"/>
      <c r="Y52" s="226"/>
      <c r="Z52" s="226"/>
      <c r="AA52" s="226"/>
      <c r="AB52" s="226"/>
      <c r="AC52" s="226"/>
      <c r="AD52" s="226"/>
      <c r="AE52" s="226"/>
      <c r="AF52" s="226"/>
      <c r="AG52" s="226"/>
      <c r="AH52" s="226"/>
      <c r="AI52" s="226"/>
      <c r="AJ52" s="226"/>
      <c r="AK52" s="226"/>
      <c r="AL52" s="226"/>
      <c r="AM52" s="226"/>
      <c r="AN52" s="226"/>
      <c r="AO52" s="226"/>
      <c r="AP52" s="226"/>
      <c r="AQ52" s="226"/>
      <c r="AR52" s="226"/>
      <c r="AS52" s="226"/>
      <c r="AT52" s="226"/>
      <c r="AU52" s="226"/>
      <c r="AV52" s="226"/>
      <c r="AW52" s="226"/>
      <c r="AX52" s="226"/>
      <c r="AY52" s="226"/>
      <c r="AZ52" s="226"/>
      <c r="BA52" s="226"/>
      <c r="BB52" s="226"/>
      <c r="BC52" s="226"/>
      <c r="BD52" s="226"/>
      <c r="BE52" s="226"/>
      <c r="BF52" s="226"/>
      <c r="BG52" s="226"/>
      <c r="BH52" s="226"/>
      <c r="BI52" s="226"/>
      <c r="BJ52" s="226"/>
      <c r="BK52" s="226"/>
      <c r="BL52" s="226"/>
      <c r="BM52" s="226"/>
      <c r="BN52" s="226"/>
      <c r="BO52" s="226"/>
      <c r="BP52" s="226"/>
      <c r="BQ52" s="226"/>
      <c r="BR52" s="226"/>
      <c r="BS52" s="226"/>
      <c r="BT52" s="226"/>
      <c r="BU52" s="226"/>
      <c r="BV52" s="226"/>
      <c r="BW52" s="226"/>
      <c r="BX52" s="226"/>
      <c r="BY52" s="226"/>
      <c r="BZ52" s="226"/>
      <c r="CA52" s="226"/>
      <c r="CB52" s="226"/>
      <c r="CC52" s="226"/>
      <c r="CD52" s="226"/>
      <c r="CE52" s="226"/>
      <c r="CF52" s="226"/>
      <c r="CG52" s="226"/>
      <c r="CH52" s="226"/>
      <c r="CI52" s="226"/>
      <c r="CJ52" s="226"/>
      <c r="CK52" s="226"/>
      <c r="CL52" s="226"/>
      <c r="CM52" s="226"/>
      <c r="CN52" s="226"/>
      <c r="CO52" s="226"/>
      <c r="CP52" s="226"/>
      <c r="CQ52" s="226"/>
      <c r="CR52" s="226"/>
      <c r="CS52" s="226"/>
      <c r="CT52" s="226"/>
      <c r="CU52" s="226"/>
      <c r="CV52" s="226"/>
      <c r="CW52" s="226"/>
      <c r="CX52" s="226"/>
      <c r="CY52" s="226"/>
      <c r="CZ52" s="226"/>
      <c r="DA52" s="226"/>
      <c r="DB52" s="226"/>
      <c r="DC52" s="226"/>
      <c r="DD52" s="226"/>
      <c r="DE52" s="226"/>
      <c r="DF52" s="226"/>
      <c r="DG52" s="226"/>
      <c r="DH52" s="226"/>
      <c r="DI52" s="226"/>
      <c r="DJ52" s="226"/>
      <c r="DK52" s="226"/>
      <c r="DL52" s="226"/>
      <c r="DM52" s="226"/>
      <c r="DN52" s="226"/>
      <c r="DO52" s="226"/>
      <c r="DP52" s="226"/>
      <c r="DQ52" s="226"/>
      <c r="DR52" s="226"/>
      <c r="DS52" s="226"/>
      <c r="DT52" s="226"/>
      <c r="DU52" s="226"/>
      <c r="DV52" s="226"/>
      <c r="DW52" s="226"/>
      <c r="DX52" s="226"/>
      <c r="DY52" s="226"/>
      <c r="DZ52" s="226"/>
      <c r="EA52" s="226"/>
      <c r="EB52" s="226"/>
      <c r="EC52" s="226"/>
      <c r="ED52" s="226"/>
      <c r="EE52" s="226"/>
      <c r="EF52" s="226"/>
      <c r="EG52" s="226"/>
      <c r="EH52" s="226"/>
      <c r="EI52" s="226"/>
      <c r="EJ52" s="226"/>
      <c r="EK52" s="226"/>
      <c r="EL52" s="226"/>
      <c r="EM52" s="226"/>
      <c r="EN52" s="226"/>
      <c r="EO52" s="226"/>
      <c r="EP52" s="226"/>
      <c r="EQ52" s="226"/>
      <c r="ER52" s="226"/>
      <c r="ES52" s="226"/>
      <c r="ET52" s="226"/>
      <c r="EU52" s="226"/>
      <c r="EV52" s="226"/>
      <c r="EW52" s="226"/>
      <c r="EX52" s="226"/>
      <c r="EY52" s="226"/>
    </row>
    <row r="53" spans="1:155" s="67" customFormat="1" ht="14" x14ac:dyDescent="0.15">
      <c r="A53" s="168" t="s">
        <v>247</v>
      </c>
      <c r="B53" s="78"/>
      <c r="C53" s="199">
        <v>1800</v>
      </c>
      <c r="D53" s="78"/>
      <c r="E53" s="78"/>
      <c r="F53" s="78"/>
      <c r="G53" s="78"/>
      <c r="H53" s="78"/>
      <c r="I53" s="78"/>
      <c r="J53" s="78"/>
      <c r="K53" s="78"/>
      <c r="L53" s="78"/>
      <c r="M53" s="78"/>
      <c r="N53" s="78"/>
      <c r="O53" s="78"/>
      <c r="P53" s="78"/>
      <c r="Q53" s="78"/>
      <c r="R53" s="78"/>
      <c r="S53" s="78"/>
      <c r="T53" s="78"/>
      <c r="U53" s="174"/>
      <c r="V53" s="226"/>
      <c r="W53" s="226"/>
      <c r="X53" s="226"/>
      <c r="Y53" s="226"/>
      <c r="Z53" s="226"/>
      <c r="AA53" s="226"/>
      <c r="AB53" s="226"/>
      <c r="AC53" s="226"/>
      <c r="AD53" s="226"/>
      <c r="AE53" s="226"/>
      <c r="AF53" s="226"/>
      <c r="AG53" s="226"/>
      <c r="AH53" s="226"/>
      <c r="AI53" s="226"/>
      <c r="AJ53" s="226"/>
      <c r="AK53" s="226"/>
      <c r="AL53" s="226"/>
      <c r="AM53" s="226"/>
      <c r="AN53" s="226"/>
      <c r="AO53" s="226"/>
      <c r="AP53" s="226"/>
      <c r="AQ53" s="226"/>
      <c r="AR53" s="226"/>
      <c r="AS53" s="226"/>
      <c r="AT53" s="226"/>
      <c r="AU53" s="226"/>
      <c r="AV53" s="226"/>
      <c r="AW53" s="226"/>
      <c r="AX53" s="226"/>
      <c r="AY53" s="226"/>
      <c r="AZ53" s="226"/>
      <c r="BA53" s="226"/>
      <c r="BB53" s="226"/>
      <c r="BC53" s="226"/>
      <c r="BD53" s="226"/>
      <c r="BE53" s="226"/>
      <c r="BF53" s="226"/>
      <c r="BG53" s="226"/>
      <c r="BH53" s="226"/>
      <c r="BI53" s="226"/>
      <c r="BJ53" s="226"/>
      <c r="BK53" s="226"/>
      <c r="BL53" s="226"/>
      <c r="BM53" s="226"/>
      <c r="BN53" s="226"/>
      <c r="BO53" s="226"/>
      <c r="BP53" s="226"/>
      <c r="BQ53" s="226"/>
      <c r="BR53" s="226"/>
      <c r="BS53" s="226"/>
      <c r="BT53" s="226"/>
      <c r="BU53" s="226"/>
      <c r="BV53" s="226"/>
      <c r="BW53" s="226"/>
      <c r="BX53" s="226"/>
      <c r="BY53" s="226"/>
      <c r="BZ53" s="226"/>
      <c r="CA53" s="226"/>
      <c r="CB53" s="226"/>
      <c r="CC53" s="226"/>
      <c r="CD53" s="226"/>
      <c r="CE53" s="226"/>
      <c r="CF53" s="226"/>
      <c r="CG53" s="226"/>
      <c r="CH53" s="226"/>
      <c r="CI53" s="226"/>
      <c r="CJ53" s="226"/>
      <c r="CK53" s="226"/>
      <c r="CL53" s="226"/>
      <c r="CM53" s="226"/>
      <c r="CN53" s="226"/>
      <c r="CO53" s="226"/>
      <c r="CP53" s="226"/>
      <c r="CQ53" s="226"/>
      <c r="CR53" s="226"/>
      <c r="CS53" s="226"/>
      <c r="CT53" s="226"/>
      <c r="CU53" s="226"/>
      <c r="CV53" s="226"/>
      <c r="CW53" s="226"/>
      <c r="CX53" s="226"/>
      <c r="CY53" s="226"/>
      <c r="CZ53" s="226"/>
      <c r="DA53" s="226"/>
      <c r="DB53" s="226"/>
      <c r="DC53" s="226"/>
      <c r="DD53" s="226"/>
      <c r="DE53" s="226"/>
      <c r="DF53" s="226"/>
      <c r="DG53" s="226"/>
      <c r="DH53" s="226"/>
      <c r="DI53" s="226"/>
      <c r="DJ53" s="226"/>
      <c r="DK53" s="226"/>
      <c r="DL53" s="226"/>
      <c r="DM53" s="226"/>
      <c r="DN53" s="226"/>
      <c r="DO53" s="226"/>
      <c r="DP53" s="226"/>
      <c r="DQ53" s="226"/>
      <c r="DR53" s="226"/>
      <c r="DS53" s="226"/>
      <c r="DT53" s="226"/>
      <c r="DU53" s="226"/>
      <c r="DV53" s="226"/>
      <c r="DW53" s="226"/>
      <c r="DX53" s="226"/>
      <c r="DY53" s="226"/>
      <c r="DZ53" s="226"/>
      <c r="EA53" s="226"/>
      <c r="EB53" s="226"/>
      <c r="EC53" s="226"/>
      <c r="ED53" s="226"/>
      <c r="EE53" s="226"/>
      <c r="EF53" s="226"/>
      <c r="EG53" s="226"/>
      <c r="EH53" s="226"/>
      <c r="EI53" s="226"/>
      <c r="EJ53" s="226"/>
      <c r="EK53" s="226"/>
      <c r="EL53" s="226"/>
      <c r="EM53" s="226"/>
      <c r="EN53" s="226"/>
      <c r="EO53" s="226"/>
      <c r="EP53" s="226"/>
      <c r="EQ53" s="226"/>
      <c r="ER53" s="226"/>
      <c r="ES53" s="226"/>
      <c r="ET53" s="226"/>
      <c r="EU53" s="226"/>
      <c r="EV53" s="226"/>
      <c r="EW53" s="226"/>
      <c r="EX53" s="226"/>
      <c r="EY53" s="226"/>
    </row>
    <row r="54" spans="1:155" s="67" customFormat="1" ht="14" x14ac:dyDescent="0.15">
      <c r="A54" s="168" t="s">
        <v>652</v>
      </c>
      <c r="B54" s="78"/>
      <c r="C54" s="200">
        <v>0.5</v>
      </c>
      <c r="D54" s="78"/>
      <c r="E54" s="78"/>
      <c r="F54" s="78"/>
      <c r="G54" s="78"/>
      <c r="H54" s="78"/>
      <c r="I54" s="78"/>
      <c r="J54" s="78"/>
      <c r="K54" s="78"/>
      <c r="L54" s="78"/>
      <c r="M54" s="78"/>
      <c r="N54" s="78"/>
      <c r="O54" s="78"/>
      <c r="P54" s="78"/>
      <c r="Q54" s="78"/>
      <c r="R54" s="78"/>
      <c r="S54" s="78"/>
      <c r="T54" s="78"/>
      <c r="U54" s="174"/>
      <c r="V54" s="226"/>
      <c r="W54" s="226"/>
      <c r="X54" s="226"/>
      <c r="Y54" s="226"/>
      <c r="Z54" s="226"/>
      <c r="AA54" s="226"/>
      <c r="AB54" s="226"/>
      <c r="AC54" s="226"/>
      <c r="AD54" s="226"/>
      <c r="AE54" s="226"/>
      <c r="AF54" s="226"/>
      <c r="AG54" s="226"/>
      <c r="AH54" s="226"/>
      <c r="AI54" s="226"/>
      <c r="AJ54" s="226"/>
      <c r="AK54" s="226"/>
      <c r="AL54" s="226"/>
      <c r="AM54" s="226"/>
      <c r="AN54" s="226"/>
      <c r="AO54" s="226"/>
      <c r="AP54" s="226"/>
      <c r="AQ54" s="226"/>
      <c r="AR54" s="226"/>
      <c r="AS54" s="226"/>
      <c r="AT54" s="226"/>
      <c r="AU54" s="226"/>
      <c r="AV54" s="226"/>
      <c r="AW54" s="226"/>
      <c r="AX54" s="226"/>
      <c r="AY54" s="226"/>
      <c r="AZ54" s="226"/>
      <c r="BA54" s="226"/>
      <c r="BB54" s="226"/>
      <c r="BC54" s="226"/>
      <c r="BD54" s="226"/>
      <c r="BE54" s="226"/>
      <c r="BF54" s="226"/>
      <c r="BG54" s="226"/>
      <c r="BH54" s="226"/>
      <c r="BI54" s="226"/>
      <c r="BJ54" s="226"/>
      <c r="BK54" s="226"/>
      <c r="BL54" s="226"/>
      <c r="BM54" s="226"/>
      <c r="BN54" s="226"/>
      <c r="BO54" s="226"/>
      <c r="BP54" s="226"/>
      <c r="BQ54" s="226"/>
      <c r="BR54" s="226"/>
      <c r="BS54" s="226"/>
      <c r="BT54" s="226"/>
      <c r="BU54" s="226"/>
      <c r="BV54" s="226"/>
      <c r="BW54" s="226"/>
      <c r="BX54" s="226"/>
      <c r="BY54" s="226"/>
      <c r="BZ54" s="226"/>
      <c r="CA54" s="226"/>
      <c r="CB54" s="226"/>
      <c r="CC54" s="226"/>
      <c r="CD54" s="226"/>
      <c r="CE54" s="226"/>
      <c r="CF54" s="226"/>
      <c r="CG54" s="226"/>
      <c r="CH54" s="226"/>
      <c r="CI54" s="226"/>
      <c r="CJ54" s="226"/>
      <c r="CK54" s="226"/>
      <c r="CL54" s="226"/>
      <c r="CM54" s="226"/>
      <c r="CN54" s="226"/>
      <c r="CO54" s="226"/>
      <c r="CP54" s="226"/>
      <c r="CQ54" s="226"/>
      <c r="CR54" s="226"/>
      <c r="CS54" s="226"/>
      <c r="CT54" s="226"/>
      <c r="CU54" s="226"/>
      <c r="CV54" s="226"/>
      <c r="CW54" s="226"/>
      <c r="CX54" s="226"/>
      <c r="CY54" s="226"/>
      <c r="CZ54" s="226"/>
      <c r="DA54" s="226"/>
      <c r="DB54" s="226"/>
      <c r="DC54" s="226"/>
      <c r="DD54" s="226"/>
      <c r="DE54" s="226"/>
      <c r="DF54" s="226"/>
      <c r="DG54" s="226"/>
      <c r="DH54" s="226"/>
      <c r="DI54" s="226"/>
      <c r="DJ54" s="226"/>
      <c r="DK54" s="226"/>
      <c r="DL54" s="226"/>
      <c r="DM54" s="226"/>
      <c r="DN54" s="226"/>
      <c r="DO54" s="226"/>
      <c r="DP54" s="226"/>
      <c r="DQ54" s="226"/>
      <c r="DR54" s="226"/>
      <c r="DS54" s="226"/>
      <c r="DT54" s="226"/>
      <c r="DU54" s="226"/>
      <c r="DV54" s="226"/>
      <c r="DW54" s="226"/>
      <c r="DX54" s="226"/>
      <c r="DY54" s="226"/>
      <c r="DZ54" s="226"/>
      <c r="EA54" s="226"/>
      <c r="EB54" s="226"/>
      <c r="EC54" s="226"/>
      <c r="ED54" s="226"/>
      <c r="EE54" s="226"/>
      <c r="EF54" s="226"/>
      <c r="EG54" s="226"/>
      <c r="EH54" s="226"/>
      <c r="EI54" s="226"/>
      <c r="EJ54" s="226"/>
      <c r="EK54" s="226"/>
      <c r="EL54" s="226"/>
      <c r="EM54" s="226"/>
      <c r="EN54" s="226"/>
      <c r="EO54" s="226"/>
      <c r="EP54" s="226"/>
      <c r="EQ54" s="226"/>
      <c r="ER54" s="226"/>
      <c r="ES54" s="226"/>
      <c r="ET54" s="226"/>
      <c r="EU54" s="226"/>
      <c r="EV54" s="226"/>
      <c r="EW54" s="226"/>
      <c r="EX54" s="226"/>
      <c r="EY54" s="226"/>
    </row>
    <row r="55" spans="1:155" s="67" customFormat="1" ht="14" x14ac:dyDescent="0.15">
      <c r="A55" s="168" t="s">
        <v>512</v>
      </c>
      <c r="B55" s="78"/>
      <c r="C55" s="200">
        <v>0.3</v>
      </c>
      <c r="D55" s="78"/>
      <c r="E55" s="78"/>
      <c r="F55" s="78"/>
      <c r="G55" s="78"/>
      <c r="H55" s="78"/>
      <c r="I55" s="78"/>
      <c r="J55" s="78"/>
      <c r="K55" s="78"/>
      <c r="L55" s="78"/>
      <c r="M55" s="78"/>
      <c r="N55" s="78"/>
      <c r="O55" s="78"/>
      <c r="P55" s="78"/>
      <c r="Q55" s="78"/>
      <c r="R55" s="78"/>
      <c r="S55" s="78"/>
      <c r="T55" s="78"/>
      <c r="U55" s="174"/>
      <c r="V55" s="226"/>
      <c r="W55" s="226"/>
      <c r="X55" s="226"/>
      <c r="Y55" s="226"/>
      <c r="Z55" s="226"/>
      <c r="AA55" s="226"/>
      <c r="AB55" s="226"/>
      <c r="AC55" s="226"/>
      <c r="AD55" s="226"/>
      <c r="AE55" s="226"/>
      <c r="AF55" s="226"/>
      <c r="AG55" s="226"/>
      <c r="AH55" s="226"/>
      <c r="AI55" s="226"/>
      <c r="AJ55" s="226"/>
      <c r="AK55" s="226"/>
      <c r="AL55" s="226"/>
      <c r="AM55" s="226"/>
      <c r="AN55" s="226"/>
      <c r="AO55" s="226"/>
      <c r="AP55" s="226"/>
      <c r="AQ55" s="226"/>
      <c r="AR55" s="226"/>
      <c r="AS55" s="226"/>
      <c r="AT55" s="226"/>
      <c r="AU55" s="226"/>
      <c r="AV55" s="226"/>
      <c r="AW55" s="226"/>
      <c r="AX55" s="226"/>
      <c r="AY55" s="226"/>
      <c r="AZ55" s="226"/>
      <c r="BA55" s="226"/>
      <c r="BB55" s="226"/>
      <c r="BC55" s="226"/>
      <c r="BD55" s="226"/>
      <c r="BE55" s="226"/>
      <c r="BF55" s="226"/>
      <c r="BG55" s="226"/>
      <c r="BH55" s="226"/>
      <c r="BI55" s="226"/>
      <c r="BJ55" s="226"/>
      <c r="BK55" s="226"/>
      <c r="BL55" s="226"/>
      <c r="BM55" s="226"/>
      <c r="BN55" s="226"/>
      <c r="BO55" s="226"/>
      <c r="BP55" s="226"/>
      <c r="BQ55" s="226"/>
      <c r="BR55" s="226"/>
      <c r="BS55" s="226"/>
      <c r="BT55" s="226"/>
      <c r="BU55" s="226"/>
      <c r="BV55" s="226"/>
      <c r="BW55" s="226"/>
      <c r="BX55" s="226"/>
      <c r="BY55" s="226"/>
      <c r="BZ55" s="226"/>
      <c r="CA55" s="226"/>
      <c r="CB55" s="226"/>
      <c r="CC55" s="226"/>
      <c r="CD55" s="226"/>
      <c r="CE55" s="226"/>
      <c r="CF55" s="226"/>
      <c r="CG55" s="226"/>
      <c r="CH55" s="226"/>
      <c r="CI55" s="226"/>
      <c r="CJ55" s="226"/>
      <c r="CK55" s="226"/>
      <c r="CL55" s="226"/>
      <c r="CM55" s="226"/>
      <c r="CN55" s="226"/>
      <c r="CO55" s="226"/>
      <c r="CP55" s="226"/>
      <c r="CQ55" s="226"/>
      <c r="CR55" s="226"/>
      <c r="CS55" s="226"/>
      <c r="CT55" s="226"/>
      <c r="CU55" s="226"/>
      <c r="CV55" s="226"/>
      <c r="CW55" s="226"/>
      <c r="CX55" s="226"/>
      <c r="CY55" s="226"/>
      <c r="CZ55" s="226"/>
      <c r="DA55" s="226"/>
      <c r="DB55" s="226"/>
      <c r="DC55" s="226"/>
      <c r="DD55" s="226"/>
      <c r="DE55" s="226"/>
      <c r="DF55" s="226"/>
      <c r="DG55" s="226"/>
      <c r="DH55" s="226"/>
      <c r="DI55" s="226"/>
      <c r="DJ55" s="226"/>
      <c r="DK55" s="226"/>
      <c r="DL55" s="226"/>
      <c r="DM55" s="226"/>
      <c r="DN55" s="226"/>
      <c r="DO55" s="226"/>
      <c r="DP55" s="226"/>
      <c r="DQ55" s="226"/>
      <c r="DR55" s="226"/>
      <c r="DS55" s="226"/>
      <c r="DT55" s="226"/>
      <c r="DU55" s="226"/>
      <c r="DV55" s="226"/>
      <c r="DW55" s="226"/>
      <c r="DX55" s="226"/>
      <c r="DY55" s="226"/>
      <c r="DZ55" s="226"/>
      <c r="EA55" s="226"/>
      <c r="EB55" s="226"/>
      <c r="EC55" s="226"/>
      <c r="ED55" s="226"/>
      <c r="EE55" s="226"/>
      <c r="EF55" s="226"/>
      <c r="EG55" s="226"/>
      <c r="EH55" s="226"/>
      <c r="EI55" s="226"/>
      <c r="EJ55" s="226"/>
      <c r="EK55" s="226"/>
      <c r="EL55" s="226"/>
      <c r="EM55" s="226"/>
      <c r="EN55" s="226"/>
      <c r="EO55" s="226"/>
      <c r="EP55" s="226"/>
      <c r="EQ55" s="226"/>
      <c r="ER55" s="226"/>
      <c r="ES55" s="226"/>
      <c r="ET55" s="226"/>
      <c r="EU55" s="226"/>
      <c r="EV55" s="226"/>
      <c r="EW55" s="226"/>
      <c r="EX55" s="226"/>
      <c r="EY55" s="226"/>
    </row>
    <row r="56" spans="1:155" s="67" customFormat="1" ht="14" x14ac:dyDescent="0.15">
      <c r="A56" s="168" t="s">
        <v>344</v>
      </c>
      <c r="B56" s="78"/>
      <c r="C56" s="200">
        <v>0.2</v>
      </c>
      <c r="D56" s="78"/>
      <c r="E56" s="78"/>
      <c r="F56" s="78"/>
      <c r="G56" s="78"/>
      <c r="H56" s="78"/>
      <c r="I56" s="78"/>
      <c r="J56" s="78"/>
      <c r="K56" s="78"/>
      <c r="L56" s="78"/>
      <c r="M56" s="78"/>
      <c r="N56" s="78"/>
      <c r="O56" s="78"/>
      <c r="P56" s="78"/>
      <c r="Q56" s="78"/>
      <c r="R56" s="78"/>
      <c r="S56" s="78"/>
      <c r="T56" s="78"/>
      <c r="U56" s="174"/>
      <c r="V56" s="226"/>
      <c r="W56" s="226"/>
      <c r="X56" s="226"/>
      <c r="Y56" s="226"/>
      <c r="Z56" s="226"/>
      <c r="AA56" s="226"/>
      <c r="AB56" s="226"/>
      <c r="AC56" s="226"/>
      <c r="AD56" s="226"/>
      <c r="AE56" s="226"/>
      <c r="AF56" s="226"/>
      <c r="AG56" s="226"/>
      <c r="AH56" s="226"/>
      <c r="AI56" s="226"/>
      <c r="AJ56" s="226"/>
      <c r="AK56" s="226"/>
      <c r="AL56" s="226"/>
      <c r="AM56" s="226"/>
      <c r="AN56" s="226"/>
      <c r="AO56" s="226"/>
      <c r="AP56" s="226"/>
      <c r="AQ56" s="226"/>
      <c r="AR56" s="226"/>
      <c r="AS56" s="226"/>
      <c r="AT56" s="226"/>
      <c r="AU56" s="226"/>
      <c r="AV56" s="226"/>
      <c r="AW56" s="226"/>
      <c r="AX56" s="226"/>
      <c r="AY56" s="226"/>
      <c r="AZ56" s="226"/>
      <c r="BA56" s="226"/>
      <c r="BB56" s="226"/>
      <c r="BC56" s="226"/>
      <c r="BD56" s="226"/>
      <c r="BE56" s="226"/>
      <c r="BF56" s="226"/>
      <c r="BG56" s="226"/>
      <c r="BH56" s="226"/>
      <c r="BI56" s="226"/>
      <c r="BJ56" s="226"/>
      <c r="BK56" s="226"/>
      <c r="BL56" s="226"/>
      <c r="BM56" s="226"/>
      <c r="BN56" s="226"/>
      <c r="BO56" s="226"/>
      <c r="BP56" s="226"/>
      <c r="BQ56" s="226"/>
      <c r="BR56" s="226"/>
      <c r="BS56" s="226"/>
      <c r="BT56" s="226"/>
      <c r="BU56" s="226"/>
      <c r="BV56" s="226"/>
      <c r="BW56" s="226"/>
      <c r="BX56" s="226"/>
      <c r="BY56" s="226"/>
      <c r="BZ56" s="226"/>
      <c r="CA56" s="226"/>
      <c r="CB56" s="226"/>
      <c r="CC56" s="226"/>
      <c r="CD56" s="226"/>
      <c r="CE56" s="226"/>
      <c r="CF56" s="226"/>
      <c r="CG56" s="226"/>
      <c r="CH56" s="226"/>
      <c r="CI56" s="226"/>
      <c r="CJ56" s="226"/>
      <c r="CK56" s="226"/>
      <c r="CL56" s="226"/>
      <c r="CM56" s="226"/>
      <c r="CN56" s="226"/>
      <c r="CO56" s="226"/>
      <c r="CP56" s="226"/>
      <c r="CQ56" s="226"/>
      <c r="CR56" s="226"/>
      <c r="CS56" s="226"/>
      <c r="CT56" s="226"/>
      <c r="CU56" s="226"/>
      <c r="CV56" s="226"/>
      <c r="CW56" s="226"/>
      <c r="CX56" s="226"/>
      <c r="CY56" s="226"/>
      <c r="CZ56" s="226"/>
      <c r="DA56" s="226"/>
      <c r="DB56" s="226"/>
      <c r="DC56" s="226"/>
      <c r="DD56" s="226"/>
      <c r="DE56" s="226"/>
      <c r="DF56" s="226"/>
      <c r="DG56" s="226"/>
      <c r="DH56" s="226"/>
      <c r="DI56" s="226"/>
      <c r="DJ56" s="226"/>
      <c r="DK56" s="226"/>
      <c r="DL56" s="226"/>
      <c r="DM56" s="226"/>
      <c r="DN56" s="226"/>
      <c r="DO56" s="226"/>
      <c r="DP56" s="226"/>
      <c r="DQ56" s="226"/>
      <c r="DR56" s="226"/>
      <c r="DS56" s="226"/>
      <c r="DT56" s="226"/>
      <c r="DU56" s="226"/>
      <c r="DV56" s="226"/>
      <c r="DW56" s="226"/>
      <c r="DX56" s="226"/>
      <c r="DY56" s="226"/>
      <c r="DZ56" s="226"/>
      <c r="EA56" s="226"/>
      <c r="EB56" s="226"/>
      <c r="EC56" s="226"/>
      <c r="ED56" s="226"/>
      <c r="EE56" s="226"/>
      <c r="EF56" s="226"/>
      <c r="EG56" s="226"/>
      <c r="EH56" s="226"/>
      <c r="EI56" s="226"/>
      <c r="EJ56" s="226"/>
      <c r="EK56" s="226"/>
      <c r="EL56" s="226"/>
      <c r="EM56" s="226"/>
      <c r="EN56" s="226"/>
      <c r="EO56" s="226"/>
      <c r="EP56" s="226"/>
      <c r="EQ56" s="226"/>
      <c r="ER56" s="226"/>
      <c r="ES56" s="226"/>
      <c r="ET56" s="226"/>
      <c r="EU56" s="226"/>
      <c r="EV56" s="226"/>
      <c r="EW56" s="226"/>
      <c r="EX56" s="226"/>
      <c r="EY56" s="226"/>
    </row>
    <row r="57" spans="1:155" s="67" customFormat="1" ht="14" x14ac:dyDescent="0.15">
      <c r="A57" s="168"/>
      <c r="B57" s="78"/>
      <c r="C57" s="78"/>
      <c r="D57" s="78"/>
      <c r="E57" s="78"/>
      <c r="F57" s="78"/>
      <c r="G57" s="78"/>
      <c r="H57" s="78"/>
      <c r="I57" s="78"/>
      <c r="J57" s="78"/>
      <c r="K57" s="78"/>
      <c r="L57" s="78"/>
      <c r="M57" s="78"/>
      <c r="N57" s="78"/>
      <c r="O57" s="78"/>
      <c r="P57" s="78"/>
      <c r="Q57" s="78"/>
      <c r="R57" s="78"/>
      <c r="S57" s="78"/>
      <c r="T57" s="78"/>
      <c r="U57" s="174"/>
      <c r="V57" s="226"/>
      <c r="W57" s="226"/>
      <c r="X57" s="226"/>
      <c r="Y57" s="226"/>
      <c r="Z57" s="226"/>
      <c r="AA57" s="226"/>
      <c r="AB57" s="226"/>
      <c r="AC57" s="226"/>
      <c r="AD57" s="226"/>
      <c r="AE57" s="226"/>
      <c r="AF57" s="226"/>
      <c r="AG57" s="226"/>
      <c r="AH57" s="226"/>
      <c r="AI57" s="226"/>
      <c r="AJ57" s="226"/>
      <c r="AK57" s="226"/>
      <c r="AL57" s="226"/>
      <c r="AM57" s="226"/>
      <c r="AN57" s="226"/>
      <c r="AO57" s="226"/>
      <c r="AP57" s="226"/>
      <c r="AQ57" s="226"/>
      <c r="AR57" s="226"/>
      <c r="AS57" s="226"/>
      <c r="AT57" s="226"/>
      <c r="AU57" s="226"/>
      <c r="AV57" s="226"/>
      <c r="AW57" s="226"/>
      <c r="AX57" s="226"/>
      <c r="AY57" s="226"/>
      <c r="AZ57" s="226"/>
      <c r="BA57" s="226"/>
      <c r="BB57" s="226"/>
      <c r="BC57" s="226"/>
      <c r="BD57" s="226"/>
      <c r="BE57" s="226"/>
      <c r="BF57" s="226"/>
      <c r="BG57" s="226"/>
      <c r="BH57" s="226"/>
      <c r="BI57" s="226"/>
      <c r="BJ57" s="226"/>
      <c r="BK57" s="226"/>
      <c r="BL57" s="226"/>
      <c r="BM57" s="226"/>
      <c r="BN57" s="226"/>
      <c r="BO57" s="226"/>
      <c r="BP57" s="226"/>
      <c r="BQ57" s="226"/>
      <c r="BR57" s="226"/>
      <c r="BS57" s="226"/>
      <c r="BT57" s="226"/>
      <c r="BU57" s="226"/>
      <c r="BV57" s="226"/>
      <c r="BW57" s="226"/>
      <c r="BX57" s="226"/>
      <c r="BY57" s="226"/>
      <c r="BZ57" s="226"/>
      <c r="CA57" s="226"/>
      <c r="CB57" s="226"/>
      <c r="CC57" s="226"/>
      <c r="CD57" s="226"/>
      <c r="CE57" s="226"/>
      <c r="CF57" s="226"/>
      <c r="CG57" s="226"/>
      <c r="CH57" s="226"/>
      <c r="CI57" s="226"/>
      <c r="CJ57" s="226"/>
      <c r="CK57" s="226"/>
      <c r="CL57" s="226"/>
      <c r="CM57" s="226"/>
      <c r="CN57" s="226"/>
      <c r="CO57" s="226"/>
      <c r="CP57" s="226"/>
      <c r="CQ57" s="226"/>
      <c r="CR57" s="226"/>
      <c r="CS57" s="226"/>
      <c r="CT57" s="226"/>
      <c r="CU57" s="226"/>
      <c r="CV57" s="226"/>
      <c r="CW57" s="226"/>
      <c r="CX57" s="226"/>
      <c r="CY57" s="226"/>
      <c r="CZ57" s="226"/>
      <c r="DA57" s="226"/>
      <c r="DB57" s="226"/>
      <c r="DC57" s="226"/>
      <c r="DD57" s="226"/>
      <c r="DE57" s="226"/>
      <c r="DF57" s="226"/>
      <c r="DG57" s="226"/>
      <c r="DH57" s="226"/>
      <c r="DI57" s="226"/>
      <c r="DJ57" s="226"/>
      <c r="DK57" s="226"/>
      <c r="DL57" s="226"/>
      <c r="DM57" s="226"/>
      <c r="DN57" s="226"/>
      <c r="DO57" s="226"/>
      <c r="DP57" s="226"/>
      <c r="DQ57" s="226"/>
      <c r="DR57" s="226"/>
      <c r="DS57" s="226"/>
      <c r="DT57" s="226"/>
      <c r="DU57" s="226"/>
      <c r="DV57" s="226"/>
      <c r="DW57" s="226"/>
      <c r="DX57" s="226"/>
      <c r="DY57" s="226"/>
      <c r="DZ57" s="226"/>
      <c r="EA57" s="226"/>
      <c r="EB57" s="226"/>
      <c r="EC57" s="226"/>
      <c r="ED57" s="226"/>
      <c r="EE57" s="226"/>
      <c r="EF57" s="226"/>
      <c r="EG57" s="226"/>
      <c r="EH57" s="226"/>
      <c r="EI57" s="226"/>
      <c r="EJ57" s="226"/>
      <c r="EK57" s="226"/>
      <c r="EL57" s="226"/>
      <c r="EM57" s="226"/>
      <c r="EN57" s="226"/>
      <c r="EO57" s="226"/>
      <c r="EP57" s="226"/>
      <c r="EQ57" s="226"/>
      <c r="ER57" s="226"/>
      <c r="ES57" s="226"/>
      <c r="ET57" s="226"/>
      <c r="EU57" s="226"/>
      <c r="EV57" s="226"/>
      <c r="EW57" s="226"/>
      <c r="EX57" s="226"/>
      <c r="EY57" s="226"/>
    </row>
    <row r="58" spans="1:155" ht="75" x14ac:dyDescent="0.15">
      <c r="A58" s="363" t="s">
        <v>248</v>
      </c>
      <c r="B58" s="364" t="s">
        <v>249</v>
      </c>
      <c r="C58" s="365" t="s">
        <v>250</v>
      </c>
      <c r="D58" s="365" t="s">
        <v>446</v>
      </c>
      <c r="E58" s="365" t="s">
        <v>597</v>
      </c>
      <c r="F58" s="366" t="s">
        <v>398</v>
      </c>
      <c r="G58" s="366" t="s">
        <v>447</v>
      </c>
      <c r="H58" s="366" t="s">
        <v>680</v>
      </c>
      <c r="I58" s="365" t="s">
        <v>746</v>
      </c>
      <c r="J58" s="366" t="s">
        <v>303</v>
      </c>
      <c r="K58" s="367" t="s">
        <v>600</v>
      </c>
      <c r="L58" s="368" t="s">
        <v>361</v>
      </c>
      <c r="M58" s="368" t="s">
        <v>695</v>
      </c>
      <c r="N58" s="368" t="s">
        <v>275</v>
      </c>
      <c r="O58" s="368" t="s">
        <v>335</v>
      </c>
      <c r="P58" s="369" t="s">
        <v>239</v>
      </c>
      <c r="Q58" s="369" t="s">
        <v>240</v>
      </c>
      <c r="R58" s="369" t="s">
        <v>334</v>
      </c>
      <c r="S58" s="369" t="s">
        <v>428</v>
      </c>
      <c r="T58" s="368" t="s">
        <v>276</v>
      </c>
      <c r="U58" s="370" t="s">
        <v>509</v>
      </c>
    </row>
    <row r="59" spans="1:155" ht="14" x14ac:dyDescent="0.15">
      <c r="A59" s="175" t="str">
        <f>'END Jul 2017'!K36</f>
        <v>Energy Locals</v>
      </c>
      <c r="B59" s="15" t="str">
        <f>'END Jul 2017'!L36</f>
        <v>Market offer</v>
      </c>
      <c r="C59" s="176">
        <f>91*'END Jul 2017'!M36/100</f>
        <v>106.47</v>
      </c>
      <c r="D59" s="176">
        <f>($C$53*$C$54)*'END Jul 2017'!N36/100</f>
        <v>243</v>
      </c>
      <c r="E59" s="176">
        <v>0</v>
      </c>
      <c r="F59" s="176">
        <v>0</v>
      </c>
      <c r="G59" s="176">
        <f>($C$53*$C$55)*'END Jul 2017'!AH36/100</f>
        <v>124.2</v>
      </c>
      <c r="H59" s="176">
        <f>($C$53*$C$56)*'END Jul 2017'!W36/100</f>
        <v>64.8</v>
      </c>
      <c r="I59" s="176">
        <f>SUM(C59:H59)</f>
        <v>538.47</v>
      </c>
      <c r="J59" s="177">
        <f>(I59-C59)*4</f>
        <v>1728</v>
      </c>
      <c r="K59" s="178">
        <f>I59*4</f>
        <v>2153.88</v>
      </c>
      <c r="L59" s="179">
        <f>'END Jul 2017'!AW36</f>
        <v>0</v>
      </c>
      <c r="M59" s="179">
        <f>'END Jul 2017'!AX36</f>
        <v>0</v>
      </c>
      <c r="N59" s="179">
        <f>'END Jul 2017'!AY36</f>
        <v>0</v>
      </c>
      <c r="O59" s="179">
        <f>'END Jul 2017'!AZ36</f>
        <v>0</v>
      </c>
      <c r="P59" s="180">
        <f>K59</f>
        <v>2153.88</v>
      </c>
      <c r="Q59" s="180">
        <f>P59</f>
        <v>2153.88</v>
      </c>
      <c r="R59" s="381">
        <f>P59*1.1</f>
        <v>2369.2680000000005</v>
      </c>
      <c r="S59" s="381">
        <f>Q59*1.1</f>
        <v>2369.2680000000005</v>
      </c>
      <c r="T59" s="194">
        <f>'END Jul 2017'!BG36</f>
        <v>0</v>
      </c>
      <c r="U59" s="195" t="str">
        <f>'END Jul 2017'!BH36</f>
        <v>n</v>
      </c>
    </row>
    <row r="60" spans="1:155" ht="14" x14ac:dyDescent="0.15">
      <c r="A60" s="175" t="str">
        <f>'END Jul 2017'!K37</f>
        <v>AGL</v>
      </c>
      <c r="B60" s="15" t="str">
        <f>'END Jul 2017'!L37</f>
        <v xml:space="preserve">Savers </v>
      </c>
      <c r="C60" s="176">
        <f>91*'END Jul 2017'!M37/100</f>
        <v>80.989999999999995</v>
      </c>
      <c r="D60" s="176">
        <f>($C$53*$C$54)*'END Jul 2017'!N37/100</f>
        <v>342</v>
      </c>
      <c r="E60" s="176">
        <v>0</v>
      </c>
      <c r="F60" s="176">
        <v>0</v>
      </c>
      <c r="G60" s="176">
        <f>($C$53*$C$55)*'END Jul 2017'!AH37/100</f>
        <v>172.8</v>
      </c>
      <c r="H60" s="176">
        <f>($C$53*$C$56)*'END Jul 2017'!W37/100</f>
        <v>57.6</v>
      </c>
      <c r="I60" s="176">
        <f t="shared" ref="I60:I75" si="13">SUM(C60:H60)</f>
        <v>653.39</v>
      </c>
      <c r="J60" s="177">
        <f t="shared" ref="J60:J75" si="14">(I60-C60)*4</f>
        <v>2289.6</v>
      </c>
      <c r="K60" s="178">
        <f t="shared" ref="K60:K75" si="15">I60*4</f>
        <v>2613.56</v>
      </c>
      <c r="L60" s="179">
        <f>'END Jul 2017'!AW37</f>
        <v>0</v>
      </c>
      <c r="M60" s="179">
        <f>'END Jul 2017'!AX37</f>
        <v>0</v>
      </c>
      <c r="N60" s="179">
        <f>'END Jul 2017'!AY37</f>
        <v>0</v>
      </c>
      <c r="O60" s="179">
        <f>'END Jul 2017'!AZ37</f>
        <v>22</v>
      </c>
      <c r="P60" s="180">
        <f t="shared" ref="P60:P71" si="16">K60</f>
        <v>2613.56</v>
      </c>
      <c r="Q60" s="180">
        <f>(P60-(J60*O60/100))</f>
        <v>2109.848</v>
      </c>
      <c r="R60" s="381">
        <f t="shared" ref="R60:S75" si="17">P60*1.1</f>
        <v>2874.9160000000002</v>
      </c>
      <c r="S60" s="381">
        <f t="shared" si="17"/>
        <v>2320.8328000000001</v>
      </c>
      <c r="T60" s="194">
        <f>'END Jul 2017'!BG37</f>
        <v>0</v>
      </c>
      <c r="U60" s="195" t="str">
        <f>'END Jul 2017'!BH37</f>
        <v>n</v>
      </c>
    </row>
    <row r="61" spans="1:155" ht="14" x14ac:dyDescent="0.15">
      <c r="A61" s="175" t="str">
        <f>'END Jul 2017'!K38</f>
        <v>Alinta Energy</v>
      </c>
      <c r="B61" s="15" t="str">
        <f>'END Jul 2017'!L38</f>
        <v>Fair Deal</v>
      </c>
      <c r="C61" s="176">
        <f>91*'END Jul 2017'!M38/100</f>
        <v>112.0574</v>
      </c>
      <c r="D61" s="176">
        <f>($C$53*$C$54)*'END Jul 2017'!N38/100</f>
        <v>339.3</v>
      </c>
      <c r="E61" s="176">
        <v>0</v>
      </c>
      <c r="F61" s="176">
        <v>0</v>
      </c>
      <c r="G61" s="176">
        <f>($C$53*$C$55)*'END Jul 2017'!AH38/100</f>
        <v>166.428</v>
      </c>
      <c r="H61" s="176">
        <f>($C$53*$C$56)*'END Jul 2017'!W38/100</f>
        <v>56.52</v>
      </c>
      <c r="I61" s="176">
        <f t="shared" si="13"/>
        <v>674.30539999999996</v>
      </c>
      <c r="J61" s="177">
        <f t="shared" si="14"/>
        <v>2248.9919999999997</v>
      </c>
      <c r="K61" s="178">
        <f t="shared" si="15"/>
        <v>2697.2215999999999</v>
      </c>
      <c r="L61" s="179">
        <f>'END Jul 2017'!AW38</f>
        <v>0</v>
      </c>
      <c r="M61" s="179">
        <f>'END Jul 2017'!AX38</f>
        <v>0</v>
      </c>
      <c r="N61" s="179">
        <f>'END Jul 2017'!AY38</f>
        <v>0</v>
      </c>
      <c r="O61" s="179">
        <f>'END Jul 2017'!AZ38</f>
        <v>23</v>
      </c>
      <c r="P61" s="180">
        <f t="shared" si="16"/>
        <v>2697.2215999999999</v>
      </c>
      <c r="Q61" s="180">
        <f>(P61-(J61*O61/100))</f>
        <v>2179.9534399999998</v>
      </c>
      <c r="R61" s="381">
        <f t="shared" si="17"/>
        <v>2966.9437600000001</v>
      </c>
      <c r="S61" s="381">
        <f t="shared" si="17"/>
        <v>2397.9487840000002</v>
      </c>
      <c r="T61" s="194">
        <f>'END Jul 2017'!BG38</f>
        <v>0</v>
      </c>
      <c r="U61" s="195" t="str">
        <f>'END Jul 2017'!BH38</f>
        <v>n</v>
      </c>
    </row>
    <row r="62" spans="1:155" ht="14" x14ac:dyDescent="0.15">
      <c r="A62" s="175" t="str">
        <f>'END Jul 2017'!K39</f>
        <v>Click Energy</v>
      </c>
      <c r="B62" s="15" t="str">
        <f>'END Jul 2017'!L39</f>
        <v>Superior</v>
      </c>
      <c r="C62" s="176">
        <f>91*'END Jul 2017'!M39/100</f>
        <v>82.118400000000008</v>
      </c>
      <c r="D62" s="176">
        <f>($C$53*$C$54)*'END Jul 2017'!N39/100</f>
        <v>401.76</v>
      </c>
      <c r="E62" s="176">
        <v>0</v>
      </c>
      <c r="F62" s="176">
        <v>0</v>
      </c>
      <c r="G62" s="176">
        <f>($C$53*$C$55)*'END Jul 2017'!AH39/100</f>
        <v>207.8784</v>
      </c>
      <c r="H62" s="176">
        <f>($C$53*$C$56)*'END Jul 2017'!W39/100</f>
        <v>110.59199999999998</v>
      </c>
      <c r="I62" s="176">
        <f t="shared" si="13"/>
        <v>802.34879999999998</v>
      </c>
      <c r="J62" s="177">
        <f t="shared" si="14"/>
        <v>2880.9215999999997</v>
      </c>
      <c r="K62" s="178">
        <f t="shared" si="15"/>
        <v>3209.3951999999999</v>
      </c>
      <c r="L62" s="179">
        <f>'END Jul 2017'!AW39</f>
        <v>0</v>
      </c>
      <c r="M62" s="179">
        <f>'END Jul 2017'!AX39</f>
        <v>0</v>
      </c>
      <c r="N62" s="179">
        <f>'END Jul 2017'!AY39</f>
        <v>15</v>
      </c>
      <c r="O62" s="179">
        <f>'END Jul 2017'!AZ39</f>
        <v>0</v>
      </c>
      <c r="P62" s="180">
        <f t="shared" si="16"/>
        <v>3209.3951999999999</v>
      </c>
      <c r="Q62" s="180">
        <f>(P62-(P62*N62/100))</f>
        <v>2727.9859200000001</v>
      </c>
      <c r="R62" s="381">
        <f t="shared" si="17"/>
        <v>3530.3347200000003</v>
      </c>
      <c r="S62" s="381">
        <f t="shared" si="17"/>
        <v>3000.7845120000002</v>
      </c>
      <c r="T62" s="194">
        <f>'END Jul 2017'!BG39</f>
        <v>0</v>
      </c>
      <c r="U62" s="195" t="str">
        <f>'END Jul 2017'!BH39</f>
        <v>n</v>
      </c>
    </row>
    <row r="63" spans="1:155" ht="14" x14ac:dyDescent="0.15">
      <c r="A63" s="175" t="str">
        <f>'END Jul 2017'!K40</f>
        <v>Commander</v>
      </c>
      <c r="B63" s="15" t="str">
        <f>'END Jul 2017'!L40</f>
        <v>Market offer</v>
      </c>
      <c r="C63" s="176">
        <f>91*'END Jul 2017'!M40/100</f>
        <v>93.457000000000008</v>
      </c>
      <c r="D63" s="176">
        <f>($C$53*$C$54)*'END Jul 2017'!N40/100</f>
        <v>346.77</v>
      </c>
      <c r="E63" s="176">
        <v>0</v>
      </c>
      <c r="F63" s="176">
        <v>0</v>
      </c>
      <c r="G63" s="176">
        <f>($C$53*$C$55)*'END Jul 2017'!AH40/100</f>
        <v>158.86800000000002</v>
      </c>
      <c r="H63" s="176">
        <f>($C$53*$C$56)*'END Jul 2017'!W40/100</f>
        <v>52.595999999999997</v>
      </c>
      <c r="I63" s="176">
        <f t="shared" si="13"/>
        <v>651.69100000000003</v>
      </c>
      <c r="J63" s="177">
        <f t="shared" si="14"/>
        <v>2232.9360000000001</v>
      </c>
      <c r="K63" s="178">
        <f t="shared" si="15"/>
        <v>2606.7640000000001</v>
      </c>
      <c r="L63" s="179">
        <f>'END Jul 2017'!AW40</f>
        <v>0</v>
      </c>
      <c r="M63" s="179">
        <f>'END Jul 2017'!AX40</f>
        <v>0</v>
      </c>
      <c r="N63" s="179">
        <f>'END Jul 2017'!AY40</f>
        <v>0</v>
      </c>
      <c r="O63" s="179">
        <f>'END Jul 2017'!AZ40</f>
        <v>20</v>
      </c>
      <c r="P63" s="180">
        <f t="shared" si="16"/>
        <v>2606.7640000000001</v>
      </c>
      <c r="Q63" s="180">
        <f>(P63-(J63*O63/100))</f>
        <v>2160.1768000000002</v>
      </c>
      <c r="R63" s="381">
        <f t="shared" si="17"/>
        <v>2867.4404000000004</v>
      </c>
      <c r="S63" s="381">
        <f t="shared" si="17"/>
        <v>2376.1944800000006</v>
      </c>
      <c r="T63" s="194">
        <f>'END Jul 2017'!BG40</f>
        <v>0</v>
      </c>
      <c r="U63" s="195" t="str">
        <f>'END Jul 2017'!BH40</f>
        <v>n</v>
      </c>
    </row>
    <row r="64" spans="1:155" ht="14" x14ac:dyDescent="0.15">
      <c r="A64" s="175" t="str">
        <f>'END Jul 2017'!K41</f>
        <v>CovaU</v>
      </c>
      <c r="B64" s="15" t="str">
        <f>'END Jul 2017'!L41</f>
        <v>Freedom</v>
      </c>
      <c r="C64" s="176">
        <f>91*'END Jul 2017'!M41/100</f>
        <v>113.75</v>
      </c>
      <c r="D64" s="176">
        <f>($C$53*$C$54)*'END Jul 2017'!N41/100</f>
        <v>333</v>
      </c>
      <c r="E64" s="176">
        <v>0</v>
      </c>
      <c r="F64" s="176">
        <v>0</v>
      </c>
      <c r="G64" s="176">
        <f>($C$53*$C$55)*'END Jul 2017'!AH41/100</f>
        <v>162</v>
      </c>
      <c r="H64" s="176">
        <f>($C$53*$C$56)*'END Jul 2017'!W41/100</f>
        <v>76.680000000000007</v>
      </c>
      <c r="I64" s="176">
        <f t="shared" si="13"/>
        <v>685.43000000000006</v>
      </c>
      <c r="J64" s="177">
        <f t="shared" si="14"/>
        <v>2286.7200000000003</v>
      </c>
      <c r="K64" s="178">
        <f t="shared" si="15"/>
        <v>2741.7200000000003</v>
      </c>
      <c r="L64" s="179">
        <f>'END Jul 2017'!AW41</f>
        <v>0</v>
      </c>
      <c r="M64" s="179">
        <f>'END Jul 2017'!AX41</f>
        <v>0</v>
      </c>
      <c r="N64" s="179">
        <f>'END Jul 2017'!AY41</f>
        <v>20</v>
      </c>
      <c r="O64" s="179">
        <f>'END Jul 2017'!AZ41</f>
        <v>0</v>
      </c>
      <c r="P64" s="180">
        <f t="shared" si="16"/>
        <v>2741.7200000000003</v>
      </c>
      <c r="Q64" s="180">
        <f>(P64-(P64*N64/100))</f>
        <v>2193.3760000000002</v>
      </c>
      <c r="R64" s="381">
        <f t="shared" si="17"/>
        <v>3015.8920000000007</v>
      </c>
      <c r="S64" s="381">
        <f t="shared" si="17"/>
        <v>2412.7136000000005</v>
      </c>
      <c r="T64" s="194">
        <f>'END Jul 2017'!BG41</f>
        <v>12</v>
      </c>
      <c r="U64" s="195" t="str">
        <f>'END Jul 2017'!BH41</f>
        <v>y</v>
      </c>
    </row>
    <row r="65" spans="1:21" ht="14" x14ac:dyDescent="0.15">
      <c r="A65" s="175" t="str">
        <f>'END Jul 2017'!K42</f>
        <v>Diamond Energy</v>
      </c>
      <c r="B65" s="15" t="str">
        <f>'END Jul 2017'!L42</f>
        <v>Pay on time discount</v>
      </c>
      <c r="C65" s="176">
        <f>91*'END Jul 2017'!M42/100</f>
        <v>95.504500000000007</v>
      </c>
      <c r="D65" s="176">
        <f>IF($C$53*$C$54&gt;='END Jul 2017'!P42,('END Jul 2017'!P42*'END Jul 2017'!N42/100),(($C$53*$C$54)*'END Jul 2017'!N42/100))</f>
        <v>314.10000000000002</v>
      </c>
      <c r="E65" s="176">
        <v>0</v>
      </c>
      <c r="F65" s="176">
        <f>IF(($C$53*$C$54&lt;'END Jul 2017'!P42),(0),($C$53*$C$54-'END Jul 2017'!P42)*'END Jul 2017'!Q42/100)</f>
        <v>0</v>
      </c>
      <c r="G65" s="176">
        <f>($C$53*$C$55)*'END Jul 2017'!AH42/100</f>
        <v>151.03799999999998</v>
      </c>
      <c r="H65" s="176">
        <f>($C$53*$C$56)*'END Jul 2017'!W42/100</f>
        <v>64.44</v>
      </c>
      <c r="I65" s="176">
        <f t="shared" si="13"/>
        <v>625.08249999999998</v>
      </c>
      <c r="J65" s="177">
        <f t="shared" si="14"/>
        <v>2118.3119999999999</v>
      </c>
      <c r="K65" s="178">
        <f t="shared" si="15"/>
        <v>2500.33</v>
      </c>
      <c r="L65" s="179">
        <f>'END Jul 2017'!AW42</f>
        <v>0</v>
      </c>
      <c r="M65" s="179">
        <f>'END Jul 2017'!AX42</f>
        <v>0</v>
      </c>
      <c r="N65" s="179">
        <f>'END Jul 2017'!AY42</f>
        <v>7</v>
      </c>
      <c r="O65" s="179">
        <f>'END Jul 2017'!AZ42</f>
        <v>0</v>
      </c>
      <c r="P65" s="180">
        <f t="shared" si="16"/>
        <v>2500.33</v>
      </c>
      <c r="Q65" s="180">
        <f>(P65-(P65*N65/100))</f>
        <v>2325.3069</v>
      </c>
      <c r="R65" s="381">
        <f t="shared" si="17"/>
        <v>2750.3630000000003</v>
      </c>
      <c r="S65" s="381">
        <f t="shared" si="17"/>
        <v>2557.8375900000001</v>
      </c>
      <c r="T65" s="194">
        <f>'END Jul 2017'!BG42</f>
        <v>24</v>
      </c>
      <c r="U65" s="195" t="str">
        <f>'END Jul 2017'!BH42</f>
        <v>y</v>
      </c>
    </row>
    <row r="66" spans="1:21" ht="14" x14ac:dyDescent="0.15">
      <c r="A66" s="175" t="str">
        <f>'END Jul 2017'!K43</f>
        <v>Dodo Power &amp; Gas</v>
      </c>
      <c r="B66" s="15" t="str">
        <f>'END Jul 2017'!L43</f>
        <v>Market offer</v>
      </c>
      <c r="C66" s="176">
        <f>91*'END Jul 2017'!M43/100</f>
        <v>92.547000000000011</v>
      </c>
      <c r="D66" s="176">
        <f>($C$53*$C$54)*'END Jul 2017'!N43/100</f>
        <v>334.44</v>
      </c>
      <c r="E66" s="176">
        <v>0</v>
      </c>
      <c r="F66" s="176">
        <v>0</v>
      </c>
      <c r="G66" s="176">
        <f>($C$53*$C$55)*'END Jul 2017'!AH43/100</f>
        <v>144.666</v>
      </c>
      <c r="H66" s="176">
        <f>($C$53*$C$56)*'END Jul 2017'!W43/100</f>
        <v>51.3</v>
      </c>
      <c r="I66" s="176">
        <f t="shared" si="13"/>
        <v>622.95299999999997</v>
      </c>
      <c r="J66" s="177">
        <f t="shared" si="14"/>
        <v>2121.6239999999998</v>
      </c>
      <c r="K66" s="178">
        <f t="shared" si="15"/>
        <v>2491.8119999999999</v>
      </c>
      <c r="L66" s="179">
        <f>'END Jul 2017'!AW43</f>
        <v>0</v>
      </c>
      <c r="M66" s="179">
        <f>'END Jul 2017'!AX43</f>
        <v>0</v>
      </c>
      <c r="N66" s="179">
        <f>'END Jul 2017'!AY43</f>
        <v>0</v>
      </c>
      <c r="O66" s="179">
        <f>'END Jul 2017'!AZ43</f>
        <v>0</v>
      </c>
      <c r="P66" s="180">
        <f t="shared" si="16"/>
        <v>2491.8119999999999</v>
      </c>
      <c r="Q66" s="180">
        <f>P66</f>
        <v>2491.8119999999999</v>
      </c>
      <c r="R66" s="381">
        <f t="shared" si="17"/>
        <v>2740.9931999999999</v>
      </c>
      <c r="S66" s="381">
        <f t="shared" si="17"/>
        <v>2740.9931999999999</v>
      </c>
      <c r="T66" s="194">
        <f>'END Jul 2017'!BG43</f>
        <v>0</v>
      </c>
      <c r="U66" s="195" t="str">
        <f>'END Jul 2017'!BH43</f>
        <v>n</v>
      </c>
    </row>
    <row r="67" spans="1:21" ht="14" x14ac:dyDescent="0.15">
      <c r="A67" s="175" t="str">
        <f>'END Jul 2017'!K44</f>
        <v>EnergyAustralia</v>
      </c>
      <c r="B67" s="15" t="str">
        <f>'END Jul 2017'!L44</f>
        <v>Flexi Saver</v>
      </c>
      <c r="C67" s="176">
        <f>91*'END Jul 2017'!M44/100</f>
        <v>88.452000000000012</v>
      </c>
      <c r="D67" s="176">
        <f>($C$53*$C$54)*'END Jul 2017'!N44/100</f>
        <v>378.45</v>
      </c>
      <c r="E67" s="176">
        <v>0</v>
      </c>
      <c r="F67" s="176">
        <v>0</v>
      </c>
      <c r="G67" s="176">
        <f>($C$53*$C$55)*'END Jul 2017'!AH44/100</f>
        <v>174.31200000000001</v>
      </c>
      <c r="H67" s="176">
        <f>($C$53*$C$56)*'END Jul 2017'!W44/100</f>
        <v>63.9</v>
      </c>
      <c r="I67" s="176">
        <f t="shared" si="13"/>
        <v>705.11399999999992</v>
      </c>
      <c r="J67" s="177">
        <f t="shared" si="14"/>
        <v>2466.6479999999997</v>
      </c>
      <c r="K67" s="178">
        <f t="shared" si="15"/>
        <v>2820.4559999999997</v>
      </c>
      <c r="L67" s="179">
        <f>'END Jul 2017'!AW44</f>
        <v>0</v>
      </c>
      <c r="M67" s="179">
        <f>'END Jul 2017'!AX44</f>
        <v>0</v>
      </c>
      <c r="N67" s="179">
        <f>'END Jul 2017'!AY44</f>
        <v>0</v>
      </c>
      <c r="O67" s="179">
        <f>'END Jul 2017'!AZ44</f>
        <v>22</v>
      </c>
      <c r="P67" s="180">
        <f t="shared" si="16"/>
        <v>2820.4559999999997</v>
      </c>
      <c r="Q67" s="180">
        <f>(P67-(J67*O67/100))</f>
        <v>2277.7934399999995</v>
      </c>
      <c r="R67" s="381">
        <f t="shared" si="17"/>
        <v>3102.5016000000001</v>
      </c>
      <c r="S67" s="381">
        <f t="shared" si="17"/>
        <v>2505.5727839999995</v>
      </c>
      <c r="T67" s="194">
        <f>'END Jul 2017'!BG44</f>
        <v>0</v>
      </c>
      <c r="U67" s="195" t="str">
        <f>'END Jul 2017'!BH44</f>
        <v>n</v>
      </c>
    </row>
    <row r="68" spans="1:21" ht="14" x14ac:dyDescent="0.15">
      <c r="A68" s="175" t="str">
        <f>'END Jul 2017'!K45</f>
        <v>Mojo Power</v>
      </c>
      <c r="B68" s="15" t="str">
        <f>'END Jul 2017'!L45</f>
        <v>Basic Energy Pass</v>
      </c>
      <c r="C68" s="176">
        <f>(91*'END Jul 2017'!M45/100)+('END Jul 2017'!BK45*3)</f>
        <v>148.35239999999999</v>
      </c>
      <c r="D68" s="176">
        <f>($C$53*$C$54)*'END Jul 2017'!N45/100</f>
        <v>306.72000000000003</v>
      </c>
      <c r="E68" s="176">
        <v>0</v>
      </c>
      <c r="F68" s="176">
        <v>0</v>
      </c>
      <c r="G68" s="176">
        <f>($C$53*$C$55)*'END Jul 2017'!AH45/100</f>
        <v>137.69999999999999</v>
      </c>
      <c r="H68" s="176">
        <f>($C$53*$C$56)*'END Jul 2017'!W45/100</f>
        <v>59.867999999999995</v>
      </c>
      <c r="I68" s="176">
        <f t="shared" si="13"/>
        <v>652.6404</v>
      </c>
      <c r="J68" s="177">
        <f t="shared" si="14"/>
        <v>2017.152</v>
      </c>
      <c r="K68" s="178">
        <f t="shared" si="15"/>
        <v>2610.5616</v>
      </c>
      <c r="L68" s="179">
        <f>'END Jul 2017'!AW45</f>
        <v>0</v>
      </c>
      <c r="M68" s="179">
        <f>'END Jul 2017'!AX45</f>
        <v>0</v>
      </c>
      <c r="N68" s="179">
        <f>'END Jul 2017'!AY45</f>
        <v>0</v>
      </c>
      <c r="O68" s="179">
        <f>'END Jul 2017'!AZ45</f>
        <v>0</v>
      </c>
      <c r="P68" s="180">
        <f t="shared" si="16"/>
        <v>2610.5616</v>
      </c>
      <c r="Q68" s="180">
        <f>P68</f>
        <v>2610.5616</v>
      </c>
      <c r="R68" s="381">
        <f t="shared" si="17"/>
        <v>2871.6177600000001</v>
      </c>
      <c r="S68" s="381">
        <f t="shared" si="17"/>
        <v>2871.6177600000001</v>
      </c>
      <c r="T68" s="194">
        <f>'END Jul 2017'!BG45</f>
        <v>0</v>
      </c>
      <c r="U68" s="195" t="str">
        <f>'END Jul 2017'!BH45</f>
        <v>n</v>
      </c>
    </row>
    <row r="69" spans="1:21" ht="14" x14ac:dyDescent="0.15">
      <c r="A69" s="175" t="str">
        <f>'END Jul 2017'!K46</f>
        <v>Momentum Energy</v>
      </c>
      <c r="B69" s="15" t="str">
        <f>'END Jul 2017'!L46</f>
        <v>SmilePower</v>
      </c>
      <c r="C69" s="176">
        <f>91*'END Jul 2017'!M46/100</f>
        <v>87.514699999999991</v>
      </c>
      <c r="D69" s="176">
        <f>IF($C$53*$C$54&gt;='END Jul 2017'!P46,('END Jul 2017'!P46*'END Jul 2017'!N46/100),(($C$53*$C$54)*'END Jul 2017'!N46/100))</f>
        <v>207.6</v>
      </c>
      <c r="E69" s="176">
        <v>0</v>
      </c>
      <c r="F69" s="176">
        <f>IF(($C$53*$C$54&lt;'END Jul 2017'!P46),(0),($C$53*$C$54-'END Jul 2017'!P46)*'END Jul 2017'!Q46/100)</f>
        <v>88.2</v>
      </c>
      <c r="G69" s="176">
        <f>($C$53*$C$55)*'END Jul 2017'!AH46/100</f>
        <v>128.196</v>
      </c>
      <c r="H69" s="176">
        <f>($C$53*$C$56)*'END Jul 2017'!W46/100</f>
        <v>59.004000000000005</v>
      </c>
      <c r="I69" s="176">
        <f t="shared" si="13"/>
        <v>570.51469999999995</v>
      </c>
      <c r="J69" s="177">
        <f t="shared" si="14"/>
        <v>1931.9999999999998</v>
      </c>
      <c r="K69" s="178">
        <f t="shared" si="15"/>
        <v>2282.0587999999998</v>
      </c>
      <c r="L69" s="179">
        <f>'END Jul 2017'!AW46</f>
        <v>0</v>
      </c>
      <c r="M69" s="179">
        <f>'END Jul 2017'!AX46</f>
        <v>0</v>
      </c>
      <c r="N69" s="179">
        <f>'END Jul 2017'!AY46</f>
        <v>0</v>
      </c>
      <c r="O69" s="179">
        <f>'END Jul 2017'!AZ46</f>
        <v>0</v>
      </c>
      <c r="P69" s="180">
        <f t="shared" si="16"/>
        <v>2282.0587999999998</v>
      </c>
      <c r="Q69" s="180">
        <f>P69</f>
        <v>2282.0587999999998</v>
      </c>
      <c r="R69" s="381">
        <f t="shared" si="17"/>
        <v>2510.2646799999998</v>
      </c>
      <c r="S69" s="381">
        <f t="shared" si="17"/>
        <v>2510.2646799999998</v>
      </c>
      <c r="T69" s="194">
        <f>'END Jul 2017'!BG46</f>
        <v>12</v>
      </c>
      <c r="U69" s="195" t="str">
        <f>'END Jul 2017'!BH46</f>
        <v>y</v>
      </c>
    </row>
    <row r="70" spans="1:21" ht="14" x14ac:dyDescent="0.15">
      <c r="A70" s="175" t="str">
        <f>'END Jul 2017'!K47</f>
        <v>Origin Energy</v>
      </c>
      <c r="B70" s="15" t="str">
        <f>'END Jul 2017'!L47</f>
        <v>Saver</v>
      </c>
      <c r="C70" s="176">
        <f>91*'END Jul 2017'!M47/100</f>
        <v>90.772499999999994</v>
      </c>
      <c r="D70" s="176">
        <f>($C$53*$C$54)*'END Jul 2017'!N47/100</f>
        <v>368.82</v>
      </c>
      <c r="E70" s="176">
        <v>0</v>
      </c>
      <c r="F70" s="176">
        <v>0</v>
      </c>
      <c r="G70" s="176">
        <f>($C$53*$C$55)*'END Jul 2017'!AH47/100</f>
        <v>180.84600000000003</v>
      </c>
      <c r="H70" s="176">
        <f>($C$53*$C$56)*'END Jul 2017'!W47/100</f>
        <v>64.367999999999995</v>
      </c>
      <c r="I70" s="176">
        <f t="shared" si="13"/>
        <v>704.80649999999991</v>
      </c>
      <c r="J70" s="177">
        <f t="shared" si="14"/>
        <v>2456.1359999999995</v>
      </c>
      <c r="K70" s="178">
        <f t="shared" si="15"/>
        <v>2819.2259999999997</v>
      </c>
      <c r="L70" s="179">
        <f>'END Jul 2017'!AW47</f>
        <v>0</v>
      </c>
      <c r="M70" s="179">
        <f>'END Jul 2017'!AX47</f>
        <v>0</v>
      </c>
      <c r="N70" s="179">
        <f>'END Jul 2017'!AY47</f>
        <v>0</v>
      </c>
      <c r="O70" s="179">
        <f>'END Jul 2017'!AZ47</f>
        <v>13</v>
      </c>
      <c r="P70" s="180">
        <f t="shared" si="16"/>
        <v>2819.2259999999997</v>
      </c>
      <c r="Q70" s="180">
        <f>(P70-(J70*O70/100))</f>
        <v>2499.92832</v>
      </c>
      <c r="R70" s="381">
        <f t="shared" si="17"/>
        <v>3101.1486</v>
      </c>
      <c r="S70" s="381">
        <f t="shared" si="17"/>
        <v>2749.9211520000003</v>
      </c>
      <c r="T70" s="194">
        <f>'END Jul 2017'!BG47</f>
        <v>0</v>
      </c>
      <c r="U70" s="195" t="str">
        <f>'END Jul 2017'!BH47</f>
        <v>n</v>
      </c>
    </row>
    <row r="71" spans="1:21" ht="14" x14ac:dyDescent="0.15">
      <c r="A71" s="175" t="str">
        <f>'END Jul 2017'!K48</f>
        <v>Powerdirect</v>
      </c>
      <c r="B71" s="15" t="str">
        <f>'END Jul 2017'!L48</f>
        <v>Market offer</v>
      </c>
      <c r="C71" s="176">
        <f>91*'END Jul 2017'!M48/100</f>
        <v>80.989999999999995</v>
      </c>
      <c r="D71" s="176">
        <f>($C$53*$C$54)*'END Jul 2017'!N48/100</f>
        <v>342</v>
      </c>
      <c r="E71" s="176">
        <v>0</v>
      </c>
      <c r="F71" s="176">
        <v>0</v>
      </c>
      <c r="G71" s="176">
        <f>($C$53*$C$55)*'END Jul 2017'!AH48/100</f>
        <v>172.8</v>
      </c>
      <c r="H71" s="176">
        <f>($C$53*$C$56)*'END Jul 2017'!W48/100</f>
        <v>57.6</v>
      </c>
      <c r="I71" s="176">
        <f t="shared" si="13"/>
        <v>653.39</v>
      </c>
      <c r="J71" s="177">
        <f t="shared" si="14"/>
        <v>2289.6</v>
      </c>
      <c r="K71" s="178">
        <f t="shared" si="15"/>
        <v>2613.56</v>
      </c>
      <c r="L71" s="179">
        <f>'END Jul 2017'!AW48</f>
        <v>0</v>
      </c>
      <c r="M71" s="179">
        <f>'END Jul 2017'!AX48</f>
        <v>0</v>
      </c>
      <c r="N71" s="179">
        <f>'END Jul 2017'!AY48</f>
        <v>0</v>
      </c>
      <c r="O71" s="179">
        <f>'END Jul 2017'!AZ48</f>
        <v>22</v>
      </c>
      <c r="P71" s="180">
        <f t="shared" si="16"/>
        <v>2613.56</v>
      </c>
      <c r="Q71" s="180">
        <f>(P71-(J71*O71/100))</f>
        <v>2109.848</v>
      </c>
      <c r="R71" s="381">
        <f t="shared" si="17"/>
        <v>2874.9160000000002</v>
      </c>
      <c r="S71" s="381">
        <f t="shared" si="17"/>
        <v>2320.8328000000001</v>
      </c>
      <c r="T71" s="194">
        <f>'END Jul 2017'!BG48</f>
        <v>0</v>
      </c>
      <c r="U71" s="195" t="str">
        <f>'END Jul 2017'!BH48</f>
        <v>n</v>
      </c>
    </row>
    <row r="72" spans="1:21" ht="14" x14ac:dyDescent="0.15">
      <c r="A72" s="175" t="str">
        <f>'END Jul 2017'!K49</f>
        <v>Powershop</v>
      </c>
      <c r="B72" s="15" t="str">
        <f>'END Jul 2017'!L49</f>
        <v>Standard Saver</v>
      </c>
      <c r="C72" s="176">
        <f>91*'END Jul 2017'!M49/100</f>
        <v>98.507499999999993</v>
      </c>
      <c r="D72" s="176">
        <f>($C$53*$C$54)*'END Jul 2017'!N49/100</f>
        <v>312.93000000000006</v>
      </c>
      <c r="E72" s="176">
        <v>0</v>
      </c>
      <c r="F72" s="176">
        <v>0</v>
      </c>
      <c r="G72" s="176">
        <f>($C$53*$C$55)*'END Jul 2017'!AH49/100</f>
        <v>159.57</v>
      </c>
      <c r="H72" s="176">
        <f>($C$53*$C$56)*'END Jul 2017'!W49/100</f>
        <v>87.66</v>
      </c>
      <c r="I72" s="176">
        <f t="shared" si="13"/>
        <v>658.66750000000002</v>
      </c>
      <c r="J72" s="177">
        <f t="shared" si="14"/>
        <v>2240.6400000000003</v>
      </c>
      <c r="K72" s="178">
        <f t="shared" si="15"/>
        <v>2634.67</v>
      </c>
      <c r="L72" s="179">
        <f>'END Jul 2017'!AW49</f>
        <v>4</v>
      </c>
      <c r="M72" s="179">
        <f>'END Jul 2017'!AX49</f>
        <v>0</v>
      </c>
      <c r="N72" s="179">
        <f>'END Jul 2017'!AY49</f>
        <v>14</v>
      </c>
      <c r="O72" s="179">
        <f>'END Jul 2017'!AZ49</f>
        <v>0</v>
      </c>
      <c r="P72" s="180">
        <f>K72-(K72*L72/100)</f>
        <v>2529.2831999999999</v>
      </c>
      <c r="Q72" s="180">
        <f>(P72-(P72*N72/100))</f>
        <v>2175.183552</v>
      </c>
      <c r="R72" s="381">
        <f t="shared" si="17"/>
        <v>2782.2115199999998</v>
      </c>
      <c r="S72" s="381">
        <f t="shared" si="17"/>
        <v>2392.7019072000003</v>
      </c>
      <c r="T72" s="194">
        <f>'END Jul 2017'!BG49</f>
        <v>0</v>
      </c>
      <c r="U72" s="195" t="str">
        <f>'END Jul 2017'!BH49</f>
        <v>n</v>
      </c>
    </row>
    <row r="73" spans="1:21" ht="14" x14ac:dyDescent="0.15">
      <c r="A73" s="175" t="str">
        <f>'END Jul 2017'!K50</f>
        <v>Red Energy</v>
      </c>
      <c r="B73" s="15" t="str">
        <f>'END Jul 2017'!L50</f>
        <v>Living Energy Saver</v>
      </c>
      <c r="C73" s="176">
        <f>91*'END Jul 2017'!M50/100</f>
        <v>86.45</v>
      </c>
      <c r="D73" s="176">
        <f>($C$53*$C$54)*'END Jul 2017'!N50/100</f>
        <v>324</v>
      </c>
      <c r="E73" s="176">
        <v>0</v>
      </c>
      <c r="F73" s="176">
        <v>0</v>
      </c>
      <c r="G73" s="176">
        <f>($C$53*$C$55)*'END Jul 2017'!AH50/100</f>
        <v>159.30000000000001</v>
      </c>
      <c r="H73" s="176">
        <f>($C$53*$C$56)*'END Jul 2017'!W50/100</f>
        <v>57.6</v>
      </c>
      <c r="I73" s="176">
        <f t="shared" si="13"/>
        <v>627.35</v>
      </c>
      <c r="J73" s="177">
        <f t="shared" si="14"/>
        <v>2163.6</v>
      </c>
      <c r="K73" s="178">
        <f t="shared" si="15"/>
        <v>2509.4</v>
      </c>
      <c r="L73" s="179">
        <f>'END Jul 2017'!AW50</f>
        <v>0</v>
      </c>
      <c r="M73" s="179">
        <f>'END Jul 2017'!AX50</f>
        <v>0</v>
      </c>
      <c r="N73" s="179">
        <f>'END Jul 2017'!AY50</f>
        <v>10</v>
      </c>
      <c r="O73" s="179">
        <f>'END Jul 2017'!AZ50</f>
        <v>0</v>
      </c>
      <c r="P73" s="180">
        <f t="shared" ref="P73:P75" si="18">K73</f>
        <v>2509.4</v>
      </c>
      <c r="Q73" s="180">
        <f>(P73-(P73*N73/100))</f>
        <v>2258.46</v>
      </c>
      <c r="R73" s="381">
        <f t="shared" si="17"/>
        <v>2760.34</v>
      </c>
      <c r="S73" s="381">
        <f t="shared" si="17"/>
        <v>2484.306</v>
      </c>
      <c r="T73" s="194">
        <f>'END Jul 2017'!BG50</f>
        <v>0</v>
      </c>
      <c r="U73" s="195" t="str">
        <f>'END Jul 2017'!BH50</f>
        <v>n</v>
      </c>
    </row>
    <row r="74" spans="1:21" ht="14" x14ac:dyDescent="0.15">
      <c r="A74" s="175" t="str">
        <f>'END Jul 2017'!K51</f>
        <v>Simply Energy</v>
      </c>
      <c r="B74" s="15" t="str">
        <f>'END Jul 2017'!L51</f>
        <v>Plus</v>
      </c>
      <c r="C74" s="176">
        <f>91*'END Jul 2017'!M51/100</f>
        <v>79.242800000000003</v>
      </c>
      <c r="D74" s="176">
        <f>($C$53*$C$54)*'END Jul 2017'!N51/100</f>
        <v>289.43999999999994</v>
      </c>
      <c r="E74" s="176">
        <v>0</v>
      </c>
      <c r="F74" s="176">
        <v>0</v>
      </c>
      <c r="G74" s="176">
        <f>($C$53*$C$55)*'END Jul 2017'!AH51/100</f>
        <v>126.84599999999999</v>
      </c>
      <c r="H74" s="176">
        <f>($C$53*$C$56)*'END Jul 2017'!W51/100</f>
        <v>54.576000000000001</v>
      </c>
      <c r="I74" s="176">
        <f t="shared" si="13"/>
        <v>550.10479999999995</v>
      </c>
      <c r="J74" s="177">
        <f t="shared" si="14"/>
        <v>1883.4479999999999</v>
      </c>
      <c r="K74" s="178">
        <f t="shared" si="15"/>
        <v>2200.4191999999998</v>
      </c>
      <c r="L74" s="179">
        <f>'END Jul 2017'!AW51</f>
        <v>0</v>
      </c>
      <c r="M74" s="179">
        <f>'END Jul 2017'!AX51</f>
        <v>0</v>
      </c>
      <c r="N74" s="179">
        <f>'END Jul 2017'!AY51</f>
        <v>0</v>
      </c>
      <c r="O74" s="179">
        <f>'END Jul 2017'!AZ51</f>
        <v>15</v>
      </c>
      <c r="P74" s="180">
        <f t="shared" si="18"/>
        <v>2200.4191999999998</v>
      </c>
      <c r="Q74" s="180">
        <f>(P74-(J74*O74/100))</f>
        <v>1917.9019999999998</v>
      </c>
      <c r="R74" s="381">
        <f t="shared" si="17"/>
        <v>2420.4611199999999</v>
      </c>
      <c r="S74" s="381">
        <f t="shared" si="17"/>
        <v>2109.6922</v>
      </c>
      <c r="T74" s="194">
        <f>'END Jul 2017'!BG51</f>
        <v>24</v>
      </c>
      <c r="U74" s="195" t="str">
        <f>'END Jul 2017'!BH51</f>
        <v>y</v>
      </c>
    </row>
    <row r="75" spans="1:21" ht="15" thickBot="1" x14ac:dyDescent="0.2">
      <c r="A75" s="184" t="str">
        <f>'END Jul 2017'!K52</f>
        <v>Sanctuary Energy</v>
      </c>
      <c r="B75" s="185" t="str">
        <f>'END Jul 2017'!L52</f>
        <v>Negotiated offer</v>
      </c>
      <c r="C75" s="186">
        <f>91*'END Jul 2017'!M52/100</f>
        <v>73.129419999999996</v>
      </c>
      <c r="D75" s="186">
        <f>($C$53*$C$54)*'END Jul 2017'!N52/100</f>
        <v>370.21949999999998</v>
      </c>
      <c r="E75" s="186">
        <v>0</v>
      </c>
      <c r="F75" s="186">
        <v>0</v>
      </c>
      <c r="G75" s="186">
        <f>($C$53*$C$55)*'END Jul 2017'!AH52/100</f>
        <v>170.83709999999999</v>
      </c>
      <c r="H75" s="186">
        <f>($C$53*$C$56)*'END Jul 2017'!W52/100</f>
        <v>57.463200000000001</v>
      </c>
      <c r="I75" s="186">
        <f t="shared" si="13"/>
        <v>671.64922000000001</v>
      </c>
      <c r="J75" s="187">
        <f t="shared" si="14"/>
        <v>2394.0792000000001</v>
      </c>
      <c r="K75" s="188">
        <f t="shared" si="15"/>
        <v>2686.5968800000001</v>
      </c>
      <c r="L75" s="189">
        <f>'END Jul 2017'!AW52</f>
        <v>0</v>
      </c>
      <c r="M75" s="189">
        <f>'END Jul 2017'!AX52</f>
        <v>0</v>
      </c>
      <c r="N75" s="189">
        <f>'END Jul 2017'!AY52</f>
        <v>0</v>
      </c>
      <c r="O75" s="189">
        <f>'END Jul 2017'!AZ52</f>
        <v>0</v>
      </c>
      <c r="P75" s="190">
        <f t="shared" si="18"/>
        <v>2686.5968800000001</v>
      </c>
      <c r="Q75" s="190">
        <f>P75</f>
        <v>2686.5968800000001</v>
      </c>
      <c r="R75" s="382">
        <f t="shared" ref="R75" si="19">K75*1.1</f>
        <v>2955.2565680000002</v>
      </c>
      <c r="S75" s="382">
        <f t="shared" si="17"/>
        <v>2955.2565680000002</v>
      </c>
      <c r="T75" s="196">
        <f>'END Jul 2017'!BG52</f>
        <v>36</v>
      </c>
      <c r="U75" s="197" t="str">
        <f>'END Jul 2017'!BH52</f>
        <v>n</v>
      </c>
    </row>
    <row r="76" spans="1:21" s="226" customFormat="1" x14ac:dyDescent="0.15">
      <c r="K76" s="229"/>
      <c r="L76" s="229"/>
      <c r="M76" s="229"/>
      <c r="N76" s="229"/>
      <c r="O76" s="229"/>
      <c r="P76" s="229"/>
      <c r="Q76" s="229"/>
      <c r="R76" s="229"/>
      <c r="S76" s="229"/>
      <c r="T76" s="229"/>
      <c r="U76" s="229"/>
    </row>
    <row r="77" spans="1:21" s="226" customFormat="1" x14ac:dyDescent="0.15"/>
    <row r="78" spans="1:21" s="226" customFormat="1" x14ac:dyDescent="0.15"/>
    <row r="79" spans="1:21" s="226" customFormat="1" x14ac:dyDescent="0.15"/>
    <row r="80" spans="1:21" s="226" customFormat="1" x14ac:dyDescent="0.15"/>
    <row r="81" s="226" customFormat="1" x14ac:dyDescent="0.15"/>
    <row r="82" s="226" customFormat="1" x14ac:dyDescent="0.15"/>
    <row r="83" s="226" customFormat="1" x14ac:dyDescent="0.15"/>
    <row r="84" s="226" customFormat="1" x14ac:dyDescent="0.15"/>
    <row r="85" s="226" customFormat="1" x14ac:dyDescent="0.15"/>
    <row r="86" s="226" customFormat="1" x14ac:dyDescent="0.15"/>
    <row r="87" s="226" customFormat="1" x14ac:dyDescent="0.15"/>
    <row r="88" s="226" customFormat="1" x14ac:dyDescent="0.15"/>
    <row r="89" s="226" customFormat="1" x14ac:dyDescent="0.15"/>
    <row r="90" s="226" customFormat="1" x14ac:dyDescent="0.15"/>
    <row r="91" s="226" customFormat="1" x14ac:dyDescent="0.15"/>
    <row r="92" s="226" customFormat="1" x14ac:dyDescent="0.15"/>
    <row r="93" s="226" customFormat="1" x14ac:dyDescent="0.15"/>
    <row r="94" s="226" customFormat="1" x14ac:dyDescent="0.15"/>
    <row r="95" s="226" customFormat="1" x14ac:dyDescent="0.15"/>
    <row r="96" s="226" customFormat="1" x14ac:dyDescent="0.15"/>
    <row r="97" s="226" customFormat="1" x14ac:dyDescent="0.15"/>
    <row r="98" s="226" customFormat="1" x14ac:dyDescent="0.15"/>
    <row r="99" s="226" customFormat="1" x14ac:dyDescent="0.15"/>
    <row r="100" s="226" customFormat="1" x14ac:dyDescent="0.15"/>
    <row r="101" s="226" customFormat="1" x14ac:dyDescent="0.15"/>
    <row r="102" s="226" customFormat="1" x14ac:dyDescent="0.15"/>
    <row r="103" s="226" customFormat="1" x14ac:dyDescent="0.15"/>
    <row r="104" s="226" customFormat="1" x14ac:dyDescent="0.15"/>
    <row r="105" s="226" customFormat="1" x14ac:dyDescent="0.15"/>
    <row r="106" s="226" customFormat="1" x14ac:dyDescent="0.15"/>
    <row r="107" s="226" customFormat="1" x14ac:dyDescent="0.15"/>
    <row r="108" s="226" customFormat="1" x14ac:dyDescent="0.15"/>
    <row r="109" s="226" customFormat="1" x14ac:dyDescent="0.15"/>
    <row r="110" s="226" customFormat="1" x14ac:dyDescent="0.15"/>
    <row r="111" s="226" customFormat="1" x14ac:dyDescent="0.15"/>
    <row r="112" s="226" customFormat="1" x14ac:dyDescent="0.15"/>
    <row r="113" s="226" customFormat="1" x14ac:dyDescent="0.15"/>
    <row r="114" s="226" customFormat="1" x14ac:dyDescent="0.15"/>
    <row r="115" s="226" customFormat="1" x14ac:dyDescent="0.15"/>
    <row r="116" s="226" customFormat="1" x14ac:dyDescent="0.15"/>
    <row r="117" s="226" customFormat="1" x14ac:dyDescent="0.15"/>
    <row r="118" s="226" customFormat="1" x14ac:dyDescent="0.15"/>
    <row r="119" s="226" customFormat="1" x14ac:dyDescent="0.15"/>
    <row r="120" s="226" customFormat="1" x14ac:dyDescent="0.15"/>
    <row r="121" s="226" customFormat="1" x14ac:dyDescent="0.15"/>
    <row r="122" s="226" customFormat="1" x14ac:dyDescent="0.15"/>
    <row r="123" s="226" customFormat="1" x14ac:dyDescent="0.15"/>
    <row r="124" s="226" customFormat="1" x14ac:dyDescent="0.15"/>
    <row r="125" s="226" customFormat="1" x14ac:dyDescent="0.15"/>
    <row r="126" s="226" customFormat="1" x14ac:dyDescent="0.15"/>
    <row r="127" s="226" customFormat="1" x14ac:dyDescent="0.15"/>
    <row r="128" s="226" customFormat="1" x14ac:dyDescent="0.15"/>
    <row r="129" s="226" customFormat="1" x14ac:dyDescent="0.15"/>
    <row r="130" s="226" customFormat="1" x14ac:dyDescent="0.15"/>
    <row r="131" s="226" customFormat="1" x14ac:dyDescent="0.15"/>
    <row r="132" s="226" customFormat="1" x14ac:dyDescent="0.15"/>
    <row r="133" s="226" customFormat="1" x14ac:dyDescent="0.15"/>
    <row r="134" s="226" customFormat="1" x14ac:dyDescent="0.15"/>
    <row r="135" s="226" customFormat="1" x14ac:dyDescent="0.15"/>
    <row r="136" s="226" customFormat="1" x14ac:dyDescent="0.15"/>
    <row r="137" s="226" customFormat="1" x14ac:dyDescent="0.15"/>
    <row r="138" s="226" customFormat="1" x14ac:dyDescent="0.15"/>
    <row r="139" s="226" customFormat="1" x14ac:dyDescent="0.15"/>
    <row r="140" s="226" customFormat="1" x14ac:dyDescent="0.15"/>
    <row r="141" s="226" customFormat="1" x14ac:dyDescent="0.15"/>
    <row r="142" s="226" customFormat="1" x14ac:dyDescent="0.15"/>
    <row r="143" s="226" customFormat="1" x14ac:dyDescent="0.15"/>
    <row r="144" s="226" customFormat="1" x14ac:dyDescent="0.15"/>
    <row r="145" s="226" customFormat="1" x14ac:dyDescent="0.15"/>
    <row r="146" s="226" customFormat="1" x14ac:dyDescent="0.15"/>
    <row r="147" s="226" customFormat="1" x14ac:dyDescent="0.15"/>
    <row r="148" s="226" customFormat="1" x14ac:dyDescent="0.15"/>
    <row r="149" s="226" customFormat="1" x14ac:dyDescent="0.15"/>
    <row r="150" s="226" customFormat="1" x14ac:dyDescent="0.15"/>
    <row r="151" s="226" customFormat="1" x14ac:dyDescent="0.15"/>
    <row r="152" s="226" customFormat="1" x14ac:dyDescent="0.15"/>
    <row r="153" s="226" customFormat="1" x14ac:dyDescent="0.15"/>
    <row r="154" s="226" customFormat="1" x14ac:dyDescent="0.15"/>
    <row r="155" s="226" customFormat="1" x14ac:dyDescent="0.15"/>
    <row r="156" s="226" customFormat="1" x14ac:dyDescent="0.15"/>
    <row r="157" s="226" customFormat="1" x14ac:dyDescent="0.15"/>
    <row r="158" s="226" customFormat="1" x14ac:dyDescent="0.15"/>
    <row r="159" s="226" customFormat="1" x14ac:dyDescent="0.15"/>
    <row r="160" s="226" customFormat="1" x14ac:dyDescent="0.15"/>
    <row r="161" s="226" customFormat="1" x14ac:dyDescent="0.15"/>
    <row r="162" s="226" customFormat="1" x14ac:dyDescent="0.15"/>
    <row r="163" s="226" customFormat="1" x14ac:dyDescent="0.15"/>
    <row r="164" s="226" customFormat="1" x14ac:dyDescent="0.15"/>
    <row r="165" s="226" customFormat="1" x14ac:dyDescent="0.15"/>
    <row r="166" s="226" customFormat="1" x14ac:dyDescent="0.15"/>
    <row r="167" s="226" customFormat="1" x14ac:dyDescent="0.15"/>
    <row r="168" s="226" customFormat="1" x14ac:dyDescent="0.15"/>
    <row r="169" s="226" customFormat="1" x14ac:dyDescent="0.15"/>
    <row r="170" s="226" customFormat="1" x14ac:dyDescent="0.15"/>
    <row r="171" s="226" customFormat="1" x14ac:dyDescent="0.15"/>
    <row r="172" s="226" customFormat="1" x14ac:dyDescent="0.15"/>
    <row r="173" s="226" customFormat="1" x14ac:dyDescent="0.15"/>
    <row r="174" s="226" customFormat="1" x14ac:dyDescent="0.15"/>
    <row r="175" s="226" customFormat="1" x14ac:dyDescent="0.15"/>
    <row r="176" s="226" customFormat="1" x14ac:dyDescent="0.15"/>
    <row r="177" s="226" customFormat="1" x14ac:dyDescent="0.15"/>
    <row r="178" s="226" customFormat="1" x14ac:dyDescent="0.15"/>
    <row r="179" s="226" customFormat="1" x14ac:dyDescent="0.15"/>
    <row r="180" s="226" customFormat="1" x14ac:dyDescent="0.15"/>
    <row r="181" s="226" customFormat="1" x14ac:dyDescent="0.15"/>
    <row r="182" s="226" customFormat="1" x14ac:dyDescent="0.15"/>
    <row r="183" s="226" customFormat="1" x14ac:dyDescent="0.15"/>
    <row r="184" s="226" customFormat="1" x14ac:dyDescent="0.15"/>
    <row r="185" s="226" customFormat="1" x14ac:dyDescent="0.15"/>
    <row r="186" s="226" customFormat="1" x14ac:dyDescent="0.15"/>
    <row r="187" s="226" customFormat="1" x14ac:dyDescent="0.15"/>
    <row r="188" s="226" customFormat="1" x14ac:dyDescent="0.15"/>
    <row r="189" s="226" customFormat="1" x14ac:dyDescent="0.15"/>
    <row r="190" s="226" customFormat="1" x14ac:dyDescent="0.15"/>
    <row r="191" s="226" customFormat="1" x14ac:dyDescent="0.15"/>
    <row r="192" s="226" customFormat="1" x14ac:dyDescent="0.15"/>
    <row r="193" s="226" customFormat="1" x14ac:dyDescent="0.15"/>
    <row r="194" s="226" customFormat="1" x14ac:dyDescent="0.15"/>
    <row r="195" s="226" customFormat="1" x14ac:dyDescent="0.15"/>
    <row r="196" s="226" customFormat="1" x14ac:dyDescent="0.15"/>
    <row r="197" s="226" customFormat="1" x14ac:dyDescent="0.15"/>
    <row r="198" s="226" customFormat="1" x14ac:dyDescent="0.15"/>
    <row r="199" s="226" customFormat="1" x14ac:dyDescent="0.15"/>
    <row r="200" s="226" customFormat="1" x14ac:dyDescent="0.15"/>
    <row r="201" s="226" customFormat="1" x14ac:dyDescent="0.15"/>
    <row r="202" s="226" customFormat="1" x14ac:dyDescent="0.15"/>
    <row r="203" s="226" customFormat="1" x14ac:dyDescent="0.15"/>
    <row r="204" s="226" customFormat="1" x14ac:dyDescent="0.15"/>
    <row r="205" s="226" customFormat="1" x14ac:dyDescent="0.15"/>
    <row r="206" s="226" customFormat="1" x14ac:dyDescent="0.15"/>
    <row r="207" s="226" customFormat="1" x14ac:dyDescent="0.15"/>
    <row r="208" s="226" customFormat="1" x14ac:dyDescent="0.15"/>
    <row r="209" s="226" customFormat="1" x14ac:dyDescent="0.15"/>
    <row r="210" s="226" customFormat="1" x14ac:dyDescent="0.15"/>
    <row r="211" s="226" customFormat="1" x14ac:dyDescent="0.15"/>
    <row r="212" s="226" customFormat="1" x14ac:dyDescent="0.15"/>
    <row r="213" s="226" customFormat="1" x14ac:dyDescent="0.15"/>
    <row r="214" s="226" customFormat="1" x14ac:dyDescent="0.15"/>
    <row r="215" s="226" customFormat="1" x14ac:dyDescent="0.15"/>
    <row r="216" s="226" customFormat="1" x14ac:dyDescent="0.15"/>
    <row r="217" s="226" customFormat="1" x14ac:dyDescent="0.15"/>
    <row r="218" s="226" customFormat="1" x14ac:dyDescent="0.15"/>
    <row r="219" s="226" customFormat="1" x14ac:dyDescent="0.15"/>
    <row r="220" s="226" customFormat="1" x14ac:dyDescent="0.15"/>
    <row r="221" s="226" customFormat="1" x14ac:dyDescent="0.15"/>
    <row r="222" s="226" customFormat="1" x14ac:dyDescent="0.15"/>
    <row r="223" s="226" customFormat="1" x14ac:dyDescent="0.15"/>
    <row r="224" s="226" customFormat="1" x14ac:dyDescent="0.15"/>
    <row r="225" s="226" customFormat="1" x14ac:dyDescent="0.15"/>
    <row r="226" s="226" customFormat="1" x14ac:dyDescent="0.15"/>
    <row r="227" s="226" customFormat="1" x14ac:dyDescent="0.15"/>
    <row r="228" s="226" customFormat="1" x14ac:dyDescent="0.15"/>
    <row r="229" s="226" customFormat="1" x14ac:dyDescent="0.15"/>
    <row r="230" s="226" customFormat="1" x14ac:dyDescent="0.15"/>
    <row r="231" s="226" customFormat="1" x14ac:dyDescent="0.15"/>
    <row r="232" s="226" customFormat="1" x14ac:dyDescent="0.15"/>
    <row r="233" s="226" customFormat="1" x14ac:dyDescent="0.15"/>
    <row r="234" s="226" customFormat="1" x14ac:dyDescent="0.15"/>
    <row r="235" s="226" customFormat="1" x14ac:dyDescent="0.15"/>
    <row r="236" s="226" customFormat="1" x14ac:dyDescent="0.15"/>
    <row r="237" s="226" customFormat="1" x14ac:dyDescent="0.15"/>
    <row r="238" s="226" customFormat="1" x14ac:dyDescent="0.15"/>
    <row r="239" s="226" customFormat="1" x14ac:dyDescent="0.15"/>
    <row r="240" s="226" customFormat="1" x14ac:dyDescent="0.15"/>
    <row r="241" s="226" customFormat="1" x14ac:dyDescent="0.15"/>
    <row r="242" s="226" customFormat="1" x14ac:dyDescent="0.15"/>
    <row r="243" s="226" customFormat="1" x14ac:dyDescent="0.15"/>
    <row r="244" s="226" customFormat="1" x14ac:dyDescent="0.15"/>
    <row r="245" s="226" customFormat="1" x14ac:dyDescent="0.15"/>
    <row r="246" s="226" customFormat="1" x14ac:dyDescent="0.15"/>
    <row r="247" s="226" customFormat="1" x14ac:dyDescent="0.15"/>
    <row r="248" s="226" customFormat="1" x14ac:dyDescent="0.15"/>
    <row r="249" s="226" customFormat="1" x14ac:dyDescent="0.15"/>
    <row r="250" s="226" customFormat="1" x14ac:dyDescent="0.15"/>
    <row r="251" s="226" customFormat="1" x14ac:dyDescent="0.15"/>
    <row r="252" s="226" customFormat="1" x14ac:dyDescent="0.15"/>
    <row r="253" s="226" customFormat="1" x14ac:dyDescent="0.15"/>
    <row r="254" s="226" customFormat="1" x14ac:dyDescent="0.15"/>
    <row r="255" s="226" customFormat="1" x14ac:dyDescent="0.15"/>
    <row r="256" s="226" customFormat="1" x14ac:dyDescent="0.15"/>
    <row r="257" s="226" customFormat="1" x14ac:dyDescent="0.15"/>
    <row r="258" s="226" customFormat="1" x14ac:dyDescent="0.15"/>
    <row r="259" s="226" customFormat="1" x14ac:dyDescent="0.15"/>
    <row r="260" s="226" customFormat="1" x14ac:dyDescent="0.15"/>
    <row r="261" s="226" customFormat="1" x14ac:dyDescent="0.15"/>
    <row r="262" s="226" customFormat="1" x14ac:dyDescent="0.15"/>
    <row r="263" s="226" customFormat="1" x14ac:dyDescent="0.15"/>
    <row r="264" s="226" customFormat="1" x14ac:dyDescent="0.15"/>
    <row r="265" s="226" customFormat="1" x14ac:dyDescent="0.15"/>
    <row r="266" s="226" customFormat="1" x14ac:dyDescent="0.15"/>
    <row r="267" s="226" customFormat="1" x14ac:dyDescent="0.15"/>
    <row r="268" s="226" customFormat="1" x14ac:dyDescent="0.15"/>
    <row r="269" s="226" customFormat="1" x14ac:dyDescent="0.15"/>
    <row r="270" s="226" customFormat="1" x14ac:dyDescent="0.15"/>
    <row r="271" s="226" customFormat="1" x14ac:dyDescent="0.15"/>
    <row r="272" s="226" customFormat="1" x14ac:dyDescent="0.15"/>
    <row r="273" s="226" customFormat="1" x14ac:dyDescent="0.15"/>
    <row r="274" s="226" customFormat="1" x14ac:dyDescent="0.15"/>
    <row r="275" s="226" customFormat="1" x14ac:dyDescent="0.15"/>
    <row r="276" s="226" customFormat="1" x14ac:dyDescent="0.15"/>
    <row r="277" s="226" customFormat="1" x14ac:dyDescent="0.15"/>
    <row r="278" s="226" customFormat="1" x14ac:dyDescent="0.15"/>
    <row r="279" s="226" customFormat="1" x14ac:dyDescent="0.15"/>
    <row r="280" s="226" customFormat="1" x14ac:dyDescent="0.15"/>
    <row r="281" s="226" customFormat="1" x14ac:dyDescent="0.15"/>
    <row r="282" s="226" customFormat="1" x14ac:dyDescent="0.15"/>
    <row r="283" s="226" customFormat="1" x14ac:dyDescent="0.15"/>
    <row r="284" s="226" customFormat="1" x14ac:dyDescent="0.15"/>
    <row r="285" s="226" customFormat="1" x14ac:dyDescent="0.15"/>
    <row r="286" s="226" customFormat="1" x14ac:dyDescent="0.15"/>
    <row r="287" s="226" customFormat="1" x14ac:dyDescent="0.15"/>
    <row r="288" s="226" customFormat="1" x14ac:dyDescent="0.15"/>
    <row r="289" s="226" customFormat="1" x14ac:dyDescent="0.15"/>
    <row r="290" s="226" customFormat="1" x14ac:dyDescent="0.15"/>
    <row r="291" s="226" customFormat="1" x14ac:dyDescent="0.15"/>
    <row r="292" s="226" customFormat="1" x14ac:dyDescent="0.15"/>
    <row r="293" s="226" customFormat="1" x14ac:dyDescent="0.15"/>
    <row r="294" s="226" customFormat="1" x14ac:dyDescent="0.15"/>
    <row r="295" s="226" customFormat="1" x14ac:dyDescent="0.15"/>
    <row r="296" s="226" customFormat="1" x14ac:dyDescent="0.15"/>
    <row r="297" s="226" customFormat="1" x14ac:dyDescent="0.15"/>
    <row r="298" s="226" customFormat="1" x14ac:dyDescent="0.15"/>
    <row r="299" s="226" customFormat="1" x14ac:dyDescent="0.15"/>
    <row r="300" s="226" customFormat="1" x14ac:dyDescent="0.15"/>
    <row r="301" s="226" customFormat="1" x14ac:dyDescent="0.15"/>
    <row r="302" s="226" customFormat="1" x14ac:dyDescent="0.15"/>
    <row r="303" s="226" customFormat="1" x14ac:dyDescent="0.15"/>
    <row r="304" s="226" customFormat="1" x14ac:dyDescent="0.15"/>
    <row r="305" s="226" customFormat="1" x14ac:dyDescent="0.15"/>
    <row r="306" s="226" customFormat="1" x14ac:dyDescent="0.15"/>
    <row r="307" s="226" customFormat="1" x14ac:dyDescent="0.15"/>
    <row r="308" s="226" customFormat="1" x14ac:dyDescent="0.15"/>
    <row r="309" s="226" customFormat="1" x14ac:dyDescent="0.15"/>
    <row r="310" s="226" customFormat="1" x14ac:dyDescent="0.15"/>
    <row r="311" s="226" customFormat="1" x14ac:dyDescent="0.15"/>
    <row r="312" s="226" customFormat="1" x14ac:dyDescent="0.15"/>
    <row r="313" s="226" customFormat="1" x14ac:dyDescent="0.15"/>
    <row r="314" s="226" customFormat="1" x14ac:dyDescent="0.15"/>
    <row r="315" s="226" customFormat="1" x14ac:dyDescent="0.15"/>
    <row r="316" s="226" customFormat="1" x14ac:dyDescent="0.15"/>
    <row r="317" s="226" customFormat="1" x14ac:dyDescent="0.15"/>
    <row r="318" s="226" customFormat="1" x14ac:dyDescent="0.15"/>
    <row r="319" s="226" customFormat="1" x14ac:dyDescent="0.15"/>
    <row r="320" s="226" customFormat="1" x14ac:dyDescent="0.15"/>
    <row r="321" s="226" customFormat="1" x14ac:dyDescent="0.15"/>
    <row r="322" s="226" customFormat="1" x14ac:dyDescent="0.15"/>
    <row r="323" s="226" customFormat="1" x14ac:dyDescent="0.15"/>
    <row r="324" s="226" customFormat="1" x14ac:dyDescent="0.15"/>
    <row r="325" s="226" customFormat="1" x14ac:dyDescent="0.15"/>
    <row r="326" s="226" customFormat="1" x14ac:dyDescent="0.15"/>
    <row r="327" s="226" customFormat="1" x14ac:dyDescent="0.15"/>
    <row r="328" s="226" customFormat="1" x14ac:dyDescent="0.15"/>
    <row r="329" s="226" customFormat="1" x14ac:dyDescent="0.15"/>
    <row r="330" s="226" customFormat="1" x14ac:dyDescent="0.15"/>
    <row r="331" s="226" customFormat="1" x14ac:dyDescent="0.15"/>
    <row r="332" s="226" customFormat="1" x14ac:dyDescent="0.15"/>
    <row r="333" s="226" customFormat="1" x14ac:dyDescent="0.15"/>
    <row r="334" s="226" customFormat="1" x14ac:dyDescent="0.15"/>
    <row r="335" s="226" customFormat="1" x14ac:dyDescent="0.15"/>
    <row r="336" s="226" customFormat="1" x14ac:dyDescent="0.15"/>
    <row r="337" s="226" customFormat="1" x14ac:dyDescent="0.15"/>
    <row r="338" s="226" customFormat="1" x14ac:dyDescent="0.15"/>
    <row r="339" s="226" customFormat="1" x14ac:dyDescent="0.15"/>
    <row r="340" s="226" customFormat="1" x14ac:dyDescent="0.15"/>
    <row r="341" s="226" customFormat="1" x14ac:dyDescent="0.15"/>
    <row r="342" s="226" customFormat="1" x14ac:dyDescent="0.15"/>
    <row r="343" s="226" customFormat="1" x14ac:dyDescent="0.15"/>
    <row r="344" s="226" customFormat="1" x14ac:dyDescent="0.15"/>
    <row r="345" s="226" customFormat="1" x14ac:dyDescent="0.15"/>
    <row r="346" s="226" customFormat="1" x14ac:dyDescent="0.15"/>
    <row r="347" s="226" customFormat="1" x14ac:dyDescent="0.15"/>
    <row r="348" s="226" customFormat="1" x14ac:dyDescent="0.15"/>
    <row r="349" s="226" customFormat="1" x14ac:dyDescent="0.15"/>
    <row r="350" s="226" customFormat="1" x14ac:dyDescent="0.15"/>
    <row r="351" s="226" customFormat="1" x14ac:dyDescent="0.15"/>
    <row r="352" s="226" customFormat="1" x14ac:dyDescent="0.15"/>
    <row r="353" s="226" customFormat="1" x14ac:dyDescent="0.15"/>
    <row r="354" s="226" customFormat="1" x14ac:dyDescent="0.15"/>
    <row r="355" s="226" customFormat="1" x14ac:dyDescent="0.15"/>
    <row r="356" s="226" customFormat="1" x14ac:dyDescent="0.15"/>
    <row r="357" s="226" customFormat="1" x14ac:dyDescent="0.15"/>
    <row r="358" s="226" customFormat="1" x14ac:dyDescent="0.15"/>
    <row r="359" s="226" customFormat="1" x14ac:dyDescent="0.15"/>
    <row r="360" s="226" customFormat="1" x14ac:dyDescent="0.15"/>
  </sheetData>
  <sheetProtection algorithmName="SHA-512" hashValue="BsE9ck0yWR7qzeXKMJuOR/QCRVdv1eMjUdL5aRSB2OXM0vUn5gbj0l8OrpvDlTAX6x2+5hsNgP83Pr/DnBIreA==" saltValue="myrM3Kzh3prZuEd/bEm/QA==" spinCount="100000" sheet="1" objects="1" scenarios="1"/>
  <phoneticPr fontId="12" type="noConversion"/>
  <pageMargins left="0.75" right="0.75" top="1" bottom="1" header="0.5" footer="0.5"/>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4"/>
  <dimension ref="A1:EN377"/>
  <sheetViews>
    <sheetView topLeftCell="A32" workbookViewId="0">
      <selection activeCell="C71" sqref="C71"/>
    </sheetView>
  </sheetViews>
  <sheetFormatPr baseColWidth="10" defaultRowHeight="13" x14ac:dyDescent="0.15"/>
  <cols>
    <col min="1" max="2" width="20.33203125" style="15" customWidth="1"/>
    <col min="3" max="9" width="12.1640625" style="15" customWidth="1"/>
    <col min="10" max="10" width="12.1640625" style="15" hidden="1" customWidth="1"/>
    <col min="11" max="15" width="12.1640625" style="15" customWidth="1"/>
    <col min="16" max="17" width="12.1640625" style="15" hidden="1" customWidth="1"/>
    <col min="18" max="21" width="12.1640625" style="15" customWidth="1"/>
    <col min="22" max="16384" width="10.83203125" style="15"/>
  </cols>
  <sheetData>
    <row r="1" spans="1:144" ht="14" x14ac:dyDescent="0.15">
      <c r="A1" s="169" t="s">
        <v>561</v>
      </c>
      <c r="B1" s="169"/>
      <c r="C1" s="169"/>
      <c r="D1" s="169"/>
      <c r="E1" s="169"/>
      <c r="F1" s="169"/>
      <c r="G1" s="169"/>
      <c r="H1" s="169"/>
      <c r="I1" s="169"/>
      <c r="J1" s="169"/>
      <c r="K1" s="169"/>
      <c r="L1" s="169"/>
      <c r="M1" s="169"/>
      <c r="N1" s="169"/>
      <c r="O1" s="169"/>
      <c r="P1" s="169"/>
      <c r="Q1" s="169"/>
      <c r="R1" s="169"/>
      <c r="S1" s="169"/>
      <c r="T1" s="169"/>
      <c r="U1" s="169"/>
      <c r="V1" s="169"/>
      <c r="W1" s="169"/>
      <c r="X1" s="169"/>
      <c r="Y1" s="169"/>
      <c r="Z1" s="169"/>
      <c r="AA1" s="169"/>
      <c r="AB1" s="169"/>
      <c r="AC1" s="169"/>
      <c r="AD1" s="169"/>
      <c r="AE1" s="169"/>
      <c r="AF1" s="169"/>
      <c r="AG1" s="169"/>
      <c r="AH1" s="169"/>
      <c r="AI1" s="169"/>
      <c r="AJ1" s="169"/>
      <c r="AK1" s="169"/>
      <c r="AL1" s="169"/>
      <c r="AM1" s="169"/>
      <c r="AN1" s="169"/>
      <c r="AO1" s="169"/>
      <c r="AP1" s="169"/>
      <c r="AQ1" s="169"/>
      <c r="AR1" s="169"/>
      <c r="AS1" s="169"/>
      <c r="AT1" s="169"/>
      <c r="AU1" s="169"/>
      <c r="AV1" s="169"/>
      <c r="AW1" s="169"/>
      <c r="AX1" s="169"/>
      <c r="AY1" s="169"/>
      <c r="AZ1" s="169"/>
      <c r="BA1" s="169"/>
      <c r="BB1" s="169"/>
      <c r="BC1" s="169"/>
      <c r="BD1" s="169"/>
      <c r="BE1" s="169"/>
      <c r="BF1" s="169"/>
      <c r="BG1" s="169"/>
      <c r="BH1" s="169"/>
      <c r="BI1" s="169"/>
      <c r="BJ1" s="169"/>
      <c r="BK1" s="169"/>
      <c r="BL1" s="169"/>
      <c r="BM1" s="169"/>
      <c r="BN1" s="169"/>
      <c r="BO1" s="169"/>
      <c r="BP1" s="169"/>
      <c r="BQ1" s="169"/>
      <c r="BR1" s="169"/>
      <c r="BS1" s="169"/>
      <c r="BT1" s="169"/>
      <c r="BU1" s="169"/>
      <c r="BV1" s="169"/>
      <c r="BW1" s="169"/>
      <c r="BX1" s="169"/>
      <c r="BY1" s="169"/>
      <c r="BZ1" s="169"/>
      <c r="CA1" s="169"/>
      <c r="CB1" s="169"/>
      <c r="CC1" s="169"/>
      <c r="CD1" s="169"/>
      <c r="CE1" s="169"/>
      <c r="CF1" s="169"/>
      <c r="CG1" s="169"/>
      <c r="CH1" s="169"/>
      <c r="CI1" s="169"/>
      <c r="CJ1" s="169"/>
      <c r="CK1" s="169"/>
      <c r="CL1" s="169"/>
      <c r="CM1" s="169"/>
      <c r="CN1" s="169"/>
      <c r="CO1" s="169"/>
      <c r="CP1" s="169"/>
      <c r="CQ1" s="169"/>
      <c r="CR1" s="169"/>
      <c r="CS1" s="169"/>
      <c r="CT1" s="169"/>
      <c r="CU1" s="169"/>
      <c r="CV1" s="169"/>
      <c r="CW1" s="169"/>
      <c r="CX1" s="169"/>
      <c r="CY1" s="169"/>
      <c r="CZ1" s="169"/>
      <c r="DA1" s="169"/>
      <c r="DB1" s="169"/>
      <c r="DC1" s="169"/>
      <c r="DD1" s="169"/>
      <c r="DE1" s="169"/>
      <c r="DF1" s="169"/>
      <c r="DG1" s="169"/>
      <c r="DH1" s="169"/>
      <c r="DI1" s="169"/>
      <c r="DJ1" s="169"/>
      <c r="DK1" s="169"/>
      <c r="DL1" s="169"/>
      <c r="DM1" s="169"/>
      <c r="DN1" s="169"/>
      <c r="DO1" s="169"/>
      <c r="DP1" s="169"/>
      <c r="DQ1" s="169"/>
      <c r="DR1" s="169"/>
      <c r="DS1" s="169"/>
      <c r="DT1" s="169"/>
      <c r="DU1" s="169"/>
      <c r="DV1" s="169"/>
      <c r="DW1" s="169"/>
      <c r="DX1" s="169"/>
      <c r="DY1" s="169"/>
      <c r="DZ1" s="169"/>
      <c r="EA1" s="169"/>
      <c r="EB1" s="169"/>
      <c r="EC1" s="169"/>
      <c r="ED1" s="169"/>
      <c r="EE1" s="169"/>
      <c r="EF1" s="169"/>
      <c r="EG1" s="169"/>
      <c r="EH1" s="169"/>
      <c r="EI1" s="169"/>
      <c r="EJ1" s="169"/>
      <c r="EK1" s="169"/>
      <c r="EL1" s="169"/>
      <c r="EM1" s="169"/>
      <c r="EN1" s="169"/>
    </row>
    <row r="2" spans="1:144" ht="14" x14ac:dyDescent="0.15">
      <c r="A2" s="171" t="s">
        <v>592</v>
      </c>
      <c r="B2" s="169"/>
      <c r="C2" s="169"/>
      <c r="D2" s="169"/>
      <c r="E2" s="169"/>
      <c r="F2" s="169"/>
      <c r="G2" s="169"/>
      <c r="H2" s="169"/>
      <c r="I2" s="169"/>
      <c r="J2" s="169"/>
      <c r="K2" s="169"/>
      <c r="L2" s="169"/>
      <c r="M2" s="169"/>
      <c r="N2" s="169"/>
      <c r="O2" s="169"/>
      <c r="P2" s="169"/>
      <c r="Q2" s="169"/>
      <c r="R2" s="169"/>
      <c r="S2" s="169"/>
      <c r="T2" s="169"/>
      <c r="U2" s="169"/>
      <c r="V2" s="169"/>
      <c r="W2" s="169"/>
      <c r="X2" s="169"/>
      <c r="Y2" s="169"/>
      <c r="Z2" s="169"/>
      <c r="AA2" s="169"/>
      <c r="AB2" s="169"/>
      <c r="AC2" s="169"/>
      <c r="AD2" s="169"/>
      <c r="AE2" s="169"/>
      <c r="AF2" s="169"/>
      <c r="AG2" s="169"/>
      <c r="AH2" s="169"/>
      <c r="AI2" s="169"/>
      <c r="AJ2" s="169"/>
      <c r="AK2" s="169"/>
      <c r="AL2" s="169"/>
      <c r="AM2" s="169"/>
      <c r="AN2" s="169"/>
      <c r="AO2" s="169"/>
      <c r="AP2" s="169"/>
      <c r="AQ2" s="169"/>
      <c r="AR2" s="169"/>
      <c r="AS2" s="169"/>
      <c r="AT2" s="169"/>
      <c r="AU2" s="169"/>
      <c r="AV2" s="169"/>
      <c r="AW2" s="169"/>
      <c r="AX2" s="169"/>
      <c r="AY2" s="169"/>
      <c r="AZ2" s="169"/>
      <c r="BA2" s="169"/>
      <c r="BB2" s="169"/>
      <c r="BC2" s="169"/>
      <c r="BD2" s="169"/>
      <c r="BE2" s="169"/>
      <c r="BF2" s="169"/>
      <c r="BG2" s="169"/>
      <c r="BH2" s="169"/>
      <c r="BI2" s="169"/>
      <c r="BJ2" s="169"/>
      <c r="BK2" s="169"/>
      <c r="BL2" s="169"/>
      <c r="BM2" s="169"/>
      <c r="BN2" s="169"/>
      <c r="BO2" s="169"/>
      <c r="BP2" s="169"/>
      <c r="BQ2" s="169"/>
      <c r="BR2" s="169"/>
      <c r="BS2" s="169"/>
      <c r="BT2" s="169"/>
      <c r="BU2" s="169"/>
      <c r="BV2" s="169"/>
      <c r="BW2" s="169"/>
      <c r="BX2" s="169"/>
      <c r="BY2" s="169"/>
      <c r="BZ2" s="169"/>
      <c r="CA2" s="169"/>
      <c r="CB2" s="169"/>
      <c r="CC2" s="169"/>
      <c r="CD2" s="169"/>
      <c r="CE2" s="169"/>
      <c r="CF2" s="169"/>
      <c r="CG2" s="169"/>
      <c r="CH2" s="169"/>
      <c r="CI2" s="169"/>
      <c r="CJ2" s="169"/>
      <c r="CK2" s="169"/>
      <c r="CL2" s="169"/>
      <c r="CM2" s="169"/>
      <c r="CN2" s="169"/>
      <c r="CO2" s="169"/>
      <c r="CP2" s="169"/>
      <c r="CQ2" s="169"/>
      <c r="CR2" s="169"/>
      <c r="CS2" s="169"/>
      <c r="CT2" s="169"/>
      <c r="CU2" s="169"/>
      <c r="CV2" s="169"/>
      <c r="CW2" s="169"/>
      <c r="CX2" s="169"/>
      <c r="CY2" s="169"/>
      <c r="CZ2" s="169"/>
      <c r="DA2" s="169"/>
      <c r="DB2" s="169"/>
      <c r="DC2" s="169"/>
      <c r="DD2" s="169"/>
      <c r="DE2" s="169"/>
      <c r="DF2" s="169"/>
      <c r="DG2" s="169"/>
      <c r="DH2" s="169"/>
      <c r="DI2" s="169"/>
      <c r="DJ2" s="169"/>
      <c r="DK2" s="169"/>
      <c r="DL2" s="169"/>
      <c r="DM2" s="169"/>
      <c r="DN2" s="169"/>
      <c r="DO2" s="169"/>
      <c r="DP2" s="169"/>
      <c r="DQ2" s="169"/>
      <c r="DR2" s="169"/>
      <c r="DS2" s="169"/>
      <c r="DT2" s="169"/>
      <c r="DU2" s="169"/>
      <c r="DV2" s="169"/>
      <c r="DW2" s="169"/>
      <c r="DX2" s="169"/>
      <c r="DY2" s="169"/>
      <c r="DZ2" s="169"/>
      <c r="EA2" s="169"/>
      <c r="EB2" s="169"/>
      <c r="EC2" s="169"/>
      <c r="ED2" s="169"/>
      <c r="EE2" s="169"/>
      <c r="EF2" s="169"/>
      <c r="EG2" s="169"/>
      <c r="EH2" s="169"/>
      <c r="EI2" s="169"/>
      <c r="EJ2" s="169"/>
      <c r="EK2" s="169"/>
      <c r="EL2" s="169"/>
      <c r="EM2" s="169"/>
      <c r="EN2" s="169"/>
    </row>
    <row r="3" spans="1:144" ht="15" thickBot="1" x14ac:dyDescent="0.2">
      <c r="A3" s="169"/>
      <c r="B3" s="169"/>
      <c r="C3" s="169"/>
      <c r="D3" s="169"/>
      <c r="E3" s="169"/>
      <c r="F3" s="169"/>
      <c r="G3" s="172"/>
      <c r="H3" s="169"/>
      <c r="I3" s="169"/>
      <c r="J3" s="169"/>
      <c r="K3" s="169"/>
      <c r="L3" s="169"/>
      <c r="M3" s="169"/>
      <c r="N3" s="169"/>
      <c r="O3" s="169"/>
      <c r="P3" s="169"/>
      <c r="Q3" s="169"/>
      <c r="R3" s="169"/>
      <c r="S3" s="169"/>
      <c r="T3" s="169"/>
      <c r="U3" s="169"/>
      <c r="V3" s="169"/>
      <c r="W3" s="169"/>
      <c r="X3" s="169"/>
      <c r="Y3" s="169"/>
      <c r="Z3" s="169"/>
      <c r="AA3" s="169"/>
      <c r="AB3" s="169"/>
      <c r="AC3" s="169"/>
      <c r="AD3" s="169"/>
      <c r="AE3" s="169"/>
      <c r="AF3" s="169"/>
      <c r="AG3" s="169"/>
      <c r="AH3" s="169"/>
      <c r="AI3" s="169"/>
      <c r="AJ3" s="169"/>
      <c r="AK3" s="169"/>
      <c r="AL3" s="169"/>
      <c r="AM3" s="169"/>
      <c r="AN3" s="169"/>
      <c r="AO3" s="169"/>
      <c r="AP3" s="169"/>
      <c r="AQ3" s="169"/>
      <c r="AR3" s="169"/>
      <c r="AS3" s="169"/>
      <c r="AT3" s="169"/>
      <c r="AU3" s="169"/>
      <c r="AV3" s="169"/>
      <c r="AW3" s="169"/>
      <c r="AX3" s="169"/>
      <c r="AY3" s="169"/>
      <c r="AZ3" s="169"/>
      <c r="BA3" s="169"/>
      <c r="BB3" s="169"/>
      <c r="BC3" s="169"/>
      <c r="BD3" s="169"/>
      <c r="BE3" s="169"/>
      <c r="BF3" s="169"/>
      <c r="BG3" s="169"/>
      <c r="BH3" s="169"/>
      <c r="BI3" s="169"/>
      <c r="BJ3" s="169"/>
      <c r="BK3" s="169"/>
      <c r="BL3" s="169"/>
      <c r="BM3" s="169"/>
      <c r="BN3" s="169"/>
      <c r="BO3" s="169"/>
      <c r="BP3" s="169"/>
      <c r="BQ3" s="169"/>
      <c r="BR3" s="169"/>
      <c r="BS3" s="169"/>
      <c r="BT3" s="169"/>
      <c r="BU3" s="169"/>
      <c r="BV3" s="169"/>
      <c r="BW3" s="169"/>
      <c r="BX3" s="169"/>
      <c r="BY3" s="169"/>
      <c r="BZ3" s="169"/>
      <c r="CA3" s="169"/>
      <c r="CB3" s="169"/>
      <c r="CC3" s="169"/>
      <c r="CD3" s="169"/>
      <c r="CE3" s="169"/>
      <c r="CF3" s="169"/>
      <c r="CG3" s="169"/>
      <c r="CH3" s="169"/>
      <c r="CI3" s="169"/>
      <c r="CJ3" s="169"/>
      <c r="CK3" s="169"/>
      <c r="CL3" s="169"/>
      <c r="CM3" s="169"/>
      <c r="CN3" s="169"/>
      <c r="CO3" s="169"/>
      <c r="CP3" s="169"/>
      <c r="CQ3" s="169"/>
      <c r="CR3" s="169"/>
      <c r="CS3" s="169"/>
      <c r="CT3" s="169"/>
      <c r="CU3" s="169"/>
      <c r="CV3" s="169"/>
      <c r="CW3" s="169"/>
      <c r="CX3" s="169"/>
      <c r="CY3" s="169"/>
      <c r="CZ3" s="169"/>
      <c r="DA3" s="169"/>
      <c r="DB3" s="169"/>
      <c r="DC3" s="169"/>
      <c r="DD3" s="169"/>
      <c r="DE3" s="169"/>
      <c r="DF3" s="169"/>
      <c r="DG3" s="169"/>
      <c r="DH3" s="169"/>
      <c r="DI3" s="169"/>
      <c r="DJ3" s="169"/>
      <c r="DK3" s="169"/>
      <c r="DL3" s="169"/>
      <c r="DM3" s="169"/>
      <c r="DN3" s="169"/>
      <c r="DO3" s="169"/>
      <c r="DP3" s="169"/>
      <c r="DQ3" s="169"/>
      <c r="DR3" s="169"/>
      <c r="DS3" s="169"/>
      <c r="DT3" s="169"/>
      <c r="DU3" s="169"/>
      <c r="DV3" s="169"/>
      <c r="DW3" s="169"/>
      <c r="DX3" s="169"/>
      <c r="DY3" s="169"/>
      <c r="DZ3" s="169"/>
      <c r="EA3" s="169"/>
      <c r="EB3" s="169"/>
      <c r="EC3" s="169"/>
      <c r="ED3" s="169"/>
      <c r="EE3" s="169"/>
      <c r="EF3" s="169"/>
      <c r="EG3" s="169"/>
      <c r="EH3" s="169"/>
      <c r="EI3" s="169"/>
      <c r="EJ3" s="169"/>
      <c r="EK3" s="169"/>
      <c r="EL3" s="169"/>
      <c r="EM3" s="169"/>
      <c r="EN3" s="169"/>
    </row>
    <row r="4" spans="1:144" ht="14" x14ac:dyDescent="0.15">
      <c r="A4" s="166" t="s">
        <v>639</v>
      </c>
      <c r="B4" s="167"/>
      <c r="C4" s="167"/>
      <c r="D4" s="167"/>
      <c r="E4" s="167"/>
      <c r="F4" s="167"/>
      <c r="G4" s="167"/>
      <c r="H4" s="167"/>
      <c r="I4" s="167"/>
      <c r="J4" s="167"/>
      <c r="K4" s="167"/>
      <c r="L4" s="167"/>
      <c r="M4" s="167"/>
      <c r="N4" s="167"/>
      <c r="O4" s="167"/>
      <c r="P4" s="167"/>
      <c r="Q4" s="167"/>
      <c r="R4" s="167"/>
      <c r="S4" s="167"/>
      <c r="T4" s="167"/>
      <c r="U4" s="173"/>
      <c r="V4" s="169"/>
      <c r="W4" s="169"/>
      <c r="X4" s="169"/>
      <c r="Y4" s="169"/>
      <c r="Z4" s="169"/>
      <c r="AA4" s="169"/>
      <c r="AB4" s="169"/>
      <c r="AC4" s="169"/>
      <c r="AD4" s="169"/>
      <c r="AE4" s="169"/>
      <c r="AF4" s="169"/>
      <c r="AG4" s="169"/>
      <c r="AH4" s="169"/>
      <c r="AI4" s="169"/>
      <c r="AJ4" s="169"/>
      <c r="AK4" s="169"/>
      <c r="AL4" s="169"/>
      <c r="AM4" s="169"/>
      <c r="AN4" s="169"/>
      <c r="AO4" s="169"/>
      <c r="AP4" s="169"/>
      <c r="AQ4" s="169"/>
      <c r="AR4" s="169"/>
      <c r="AS4" s="169"/>
      <c r="AT4" s="169"/>
      <c r="AU4" s="169"/>
      <c r="AV4" s="169"/>
      <c r="AW4" s="169"/>
      <c r="AX4" s="169"/>
      <c r="AY4" s="169"/>
      <c r="AZ4" s="169"/>
      <c r="BA4" s="169"/>
      <c r="BB4" s="169"/>
      <c r="BC4" s="169"/>
      <c r="BD4" s="169"/>
      <c r="BE4" s="169"/>
      <c r="BF4" s="169"/>
      <c r="BG4" s="169"/>
      <c r="BH4" s="169"/>
      <c r="BI4" s="169"/>
      <c r="BJ4" s="169"/>
      <c r="BK4" s="169"/>
      <c r="BL4" s="169"/>
      <c r="BM4" s="169"/>
      <c r="BN4" s="169"/>
      <c r="BO4" s="169"/>
      <c r="BP4" s="169"/>
      <c r="BQ4" s="169"/>
      <c r="BR4" s="169"/>
      <c r="BS4" s="169"/>
      <c r="BT4" s="169"/>
      <c r="BU4" s="169"/>
      <c r="BV4" s="169"/>
      <c r="BW4" s="169"/>
      <c r="BX4" s="169"/>
      <c r="BY4" s="169"/>
      <c r="BZ4" s="169"/>
      <c r="CA4" s="169"/>
      <c r="CB4" s="169"/>
      <c r="CC4" s="169"/>
      <c r="CD4" s="169"/>
      <c r="CE4" s="169"/>
      <c r="CF4" s="169"/>
      <c r="CG4" s="169"/>
      <c r="CH4" s="169"/>
      <c r="CI4" s="169"/>
      <c r="CJ4" s="169"/>
      <c r="CK4" s="169"/>
      <c r="CL4" s="169"/>
      <c r="CM4" s="169"/>
      <c r="CN4" s="169"/>
      <c r="CO4" s="169"/>
      <c r="CP4" s="169"/>
      <c r="CQ4" s="169"/>
      <c r="CR4" s="169"/>
      <c r="CS4" s="169"/>
      <c r="CT4" s="169"/>
      <c r="CU4" s="169"/>
      <c r="CV4" s="169"/>
      <c r="CW4" s="169"/>
      <c r="CX4" s="169"/>
      <c r="CY4" s="169"/>
      <c r="CZ4" s="169"/>
      <c r="DA4" s="169"/>
      <c r="DB4" s="169"/>
      <c r="DC4" s="169"/>
      <c r="DD4" s="169"/>
      <c r="DE4" s="169"/>
      <c r="DF4" s="169"/>
      <c r="DG4" s="169"/>
      <c r="DH4" s="169"/>
      <c r="DI4" s="169"/>
      <c r="DJ4" s="169"/>
      <c r="DK4" s="169"/>
      <c r="DL4" s="169"/>
      <c r="DM4" s="169"/>
      <c r="DN4" s="169"/>
      <c r="DO4" s="169"/>
      <c r="DP4" s="169"/>
      <c r="DQ4" s="169"/>
      <c r="DR4" s="169"/>
      <c r="DS4" s="169"/>
      <c r="DT4" s="169"/>
      <c r="DU4" s="169"/>
      <c r="DV4" s="169"/>
      <c r="DW4" s="169"/>
      <c r="DX4" s="169"/>
      <c r="DY4" s="169"/>
      <c r="DZ4" s="169"/>
      <c r="EA4" s="169"/>
      <c r="EB4" s="169"/>
      <c r="EC4" s="169"/>
      <c r="ED4" s="169"/>
      <c r="EE4" s="169"/>
      <c r="EF4" s="169"/>
      <c r="EG4" s="169"/>
      <c r="EH4" s="169"/>
      <c r="EI4" s="169"/>
      <c r="EJ4" s="169"/>
      <c r="EK4" s="169"/>
      <c r="EL4" s="169"/>
      <c r="EM4" s="169"/>
      <c r="EN4" s="169"/>
    </row>
    <row r="5" spans="1:144" ht="14" x14ac:dyDescent="0.15">
      <c r="A5" s="168" t="s">
        <v>247</v>
      </c>
      <c r="B5" s="78"/>
      <c r="C5" s="164">
        <v>1800</v>
      </c>
      <c r="D5" s="78"/>
      <c r="E5" s="78"/>
      <c r="F5" s="78"/>
      <c r="G5" s="78"/>
      <c r="H5" s="78"/>
      <c r="I5" s="78"/>
      <c r="J5" s="78"/>
      <c r="K5" s="78"/>
      <c r="L5" s="78"/>
      <c r="M5" s="78"/>
      <c r="N5" s="78"/>
      <c r="O5" s="78"/>
      <c r="P5" s="78"/>
      <c r="Q5" s="78"/>
      <c r="R5" s="78"/>
      <c r="S5" s="78"/>
      <c r="T5" s="78"/>
      <c r="U5" s="174"/>
      <c r="V5" s="169"/>
      <c r="W5" s="169"/>
      <c r="X5" s="169"/>
      <c r="Y5" s="169"/>
      <c r="Z5" s="169"/>
      <c r="AA5" s="169"/>
      <c r="AB5" s="169"/>
      <c r="AC5" s="169"/>
      <c r="AD5" s="169"/>
      <c r="AE5" s="169"/>
      <c r="AF5" s="169"/>
      <c r="AG5" s="169"/>
      <c r="AH5" s="169"/>
      <c r="AI5" s="169"/>
      <c r="AJ5" s="169"/>
      <c r="AK5" s="169"/>
      <c r="AL5" s="169"/>
      <c r="AM5" s="169"/>
      <c r="AN5" s="169"/>
      <c r="AO5" s="169"/>
      <c r="AP5" s="169"/>
      <c r="AQ5" s="169"/>
      <c r="AR5" s="169"/>
      <c r="AS5" s="169"/>
      <c r="AT5" s="169"/>
      <c r="AU5" s="169"/>
      <c r="AV5" s="169"/>
      <c r="AW5" s="169"/>
      <c r="AX5" s="169"/>
      <c r="AY5" s="169"/>
      <c r="AZ5" s="169"/>
      <c r="BA5" s="169"/>
      <c r="BB5" s="169"/>
      <c r="BC5" s="169"/>
      <c r="BD5" s="169"/>
      <c r="BE5" s="169"/>
      <c r="BF5" s="169"/>
      <c r="BG5" s="169"/>
      <c r="BH5" s="169"/>
      <c r="BI5" s="169"/>
      <c r="BJ5" s="169"/>
      <c r="BK5" s="169"/>
      <c r="BL5" s="169"/>
      <c r="BM5" s="169"/>
      <c r="BN5" s="169"/>
      <c r="BO5" s="169"/>
      <c r="BP5" s="169"/>
      <c r="BQ5" s="169"/>
      <c r="BR5" s="169"/>
      <c r="BS5" s="169"/>
      <c r="BT5" s="169"/>
      <c r="BU5" s="169"/>
      <c r="BV5" s="169"/>
      <c r="BW5" s="169"/>
      <c r="BX5" s="169"/>
      <c r="BY5" s="169"/>
      <c r="BZ5" s="169"/>
      <c r="CA5" s="169"/>
      <c r="CB5" s="169"/>
      <c r="CC5" s="169"/>
      <c r="CD5" s="169"/>
      <c r="CE5" s="169"/>
      <c r="CF5" s="169"/>
      <c r="CG5" s="169"/>
      <c r="CH5" s="169"/>
      <c r="CI5" s="169"/>
      <c r="CJ5" s="169"/>
      <c r="CK5" s="169"/>
      <c r="CL5" s="169"/>
      <c r="CM5" s="169"/>
      <c r="CN5" s="169"/>
      <c r="CO5" s="169"/>
      <c r="CP5" s="169"/>
      <c r="CQ5" s="169"/>
      <c r="CR5" s="169"/>
      <c r="CS5" s="169"/>
      <c r="CT5" s="169"/>
      <c r="CU5" s="169"/>
      <c r="CV5" s="169"/>
      <c r="CW5" s="169"/>
      <c r="CX5" s="169"/>
      <c r="CY5" s="169"/>
      <c r="CZ5" s="169"/>
      <c r="DA5" s="169"/>
      <c r="DB5" s="169"/>
      <c r="DC5" s="169"/>
      <c r="DD5" s="169"/>
      <c r="DE5" s="169"/>
      <c r="DF5" s="169"/>
      <c r="DG5" s="169"/>
      <c r="DH5" s="169"/>
      <c r="DI5" s="169"/>
      <c r="DJ5" s="169"/>
      <c r="DK5" s="169"/>
      <c r="DL5" s="169"/>
      <c r="DM5" s="169"/>
      <c r="DN5" s="169"/>
      <c r="DO5" s="169"/>
      <c r="DP5" s="169"/>
      <c r="DQ5" s="169"/>
      <c r="DR5" s="169"/>
      <c r="DS5" s="169"/>
      <c r="DT5" s="169"/>
      <c r="DU5" s="169"/>
      <c r="DV5" s="169"/>
      <c r="DW5" s="169"/>
      <c r="DX5" s="169"/>
      <c r="DY5" s="169"/>
      <c r="DZ5" s="169"/>
      <c r="EA5" s="169"/>
      <c r="EB5" s="169"/>
      <c r="EC5" s="169"/>
      <c r="ED5" s="169"/>
      <c r="EE5" s="169"/>
      <c r="EF5" s="169"/>
      <c r="EG5" s="169"/>
      <c r="EH5" s="169"/>
      <c r="EI5" s="169"/>
      <c r="EJ5" s="169"/>
      <c r="EK5" s="169"/>
      <c r="EL5" s="169"/>
      <c r="EM5" s="169"/>
      <c r="EN5" s="169"/>
    </row>
    <row r="6" spans="1:144" ht="14" x14ac:dyDescent="0.15">
      <c r="A6" s="168"/>
      <c r="B6" s="78"/>
      <c r="C6" s="78"/>
      <c r="D6" s="78"/>
      <c r="E6" s="78"/>
      <c r="F6" s="78"/>
      <c r="G6" s="78"/>
      <c r="H6" s="78"/>
      <c r="I6" s="78"/>
      <c r="J6" s="78"/>
      <c r="K6" s="78"/>
      <c r="L6" s="78"/>
      <c r="M6" s="78"/>
      <c r="N6" s="78"/>
      <c r="O6" s="78"/>
      <c r="P6" s="78"/>
      <c r="Q6" s="78"/>
      <c r="R6" s="78"/>
      <c r="S6" s="78"/>
      <c r="T6" s="78"/>
      <c r="U6" s="174"/>
      <c r="V6" s="169"/>
      <c r="W6" s="169"/>
      <c r="X6" s="169"/>
      <c r="Y6" s="169"/>
      <c r="Z6" s="169"/>
      <c r="AA6" s="169"/>
      <c r="AB6" s="169"/>
      <c r="AC6" s="169"/>
      <c r="AD6" s="169"/>
      <c r="AE6" s="169"/>
      <c r="AF6" s="169"/>
      <c r="AG6" s="169"/>
      <c r="AH6" s="169"/>
      <c r="AI6" s="169"/>
      <c r="AJ6" s="169"/>
      <c r="AK6" s="169"/>
      <c r="AL6" s="169"/>
      <c r="AM6" s="169"/>
      <c r="AN6" s="169"/>
      <c r="AO6" s="169"/>
      <c r="AP6" s="169"/>
      <c r="AQ6" s="169"/>
      <c r="AR6" s="169"/>
      <c r="AS6" s="169"/>
      <c r="AT6" s="169"/>
      <c r="AU6" s="169"/>
      <c r="AV6" s="169"/>
      <c r="AW6" s="169"/>
      <c r="AX6" s="169"/>
      <c r="AY6" s="169"/>
      <c r="AZ6" s="169"/>
      <c r="BA6" s="169"/>
      <c r="BB6" s="169"/>
      <c r="BC6" s="169"/>
      <c r="BD6" s="169"/>
      <c r="BE6" s="169"/>
      <c r="BF6" s="169"/>
      <c r="BG6" s="169"/>
      <c r="BH6" s="169"/>
      <c r="BI6" s="169"/>
      <c r="BJ6" s="169"/>
      <c r="BK6" s="169"/>
      <c r="BL6" s="169"/>
      <c r="BM6" s="169"/>
      <c r="BN6" s="169"/>
      <c r="BO6" s="169"/>
      <c r="BP6" s="169"/>
      <c r="BQ6" s="169"/>
      <c r="BR6" s="169"/>
      <c r="BS6" s="169"/>
      <c r="BT6" s="169"/>
      <c r="BU6" s="169"/>
      <c r="BV6" s="169"/>
      <c r="BW6" s="169"/>
      <c r="BX6" s="169"/>
      <c r="BY6" s="169"/>
      <c r="BZ6" s="169"/>
      <c r="CA6" s="169"/>
      <c r="CB6" s="169"/>
      <c r="CC6" s="169"/>
      <c r="CD6" s="169"/>
      <c r="CE6" s="169"/>
      <c r="CF6" s="169"/>
      <c r="CG6" s="169"/>
      <c r="CH6" s="169"/>
      <c r="CI6" s="169"/>
      <c r="CJ6" s="169"/>
      <c r="CK6" s="169"/>
      <c r="CL6" s="169"/>
      <c r="CM6" s="169"/>
      <c r="CN6" s="169"/>
      <c r="CO6" s="169"/>
      <c r="CP6" s="169"/>
      <c r="CQ6" s="169"/>
      <c r="CR6" s="169"/>
      <c r="CS6" s="169"/>
      <c r="CT6" s="169"/>
      <c r="CU6" s="169"/>
      <c r="CV6" s="169"/>
      <c r="CW6" s="169"/>
      <c r="CX6" s="169"/>
      <c r="CY6" s="169"/>
      <c r="CZ6" s="169"/>
      <c r="DA6" s="169"/>
      <c r="DB6" s="169"/>
      <c r="DC6" s="169"/>
      <c r="DD6" s="169"/>
      <c r="DE6" s="169"/>
      <c r="DF6" s="169"/>
      <c r="DG6" s="169"/>
      <c r="DH6" s="169"/>
      <c r="DI6" s="169"/>
      <c r="DJ6" s="169"/>
      <c r="DK6" s="169"/>
      <c r="DL6" s="169"/>
      <c r="DM6" s="169"/>
      <c r="DN6" s="169"/>
      <c r="DO6" s="169"/>
      <c r="DP6" s="169"/>
      <c r="DQ6" s="169"/>
      <c r="DR6" s="169"/>
      <c r="DS6" s="169"/>
      <c r="DT6" s="169"/>
      <c r="DU6" s="169"/>
      <c r="DV6" s="169"/>
      <c r="DW6" s="169"/>
      <c r="DX6" s="169"/>
      <c r="DY6" s="169"/>
      <c r="DZ6" s="169"/>
      <c r="EA6" s="169"/>
      <c r="EB6" s="169"/>
      <c r="EC6" s="169"/>
      <c r="ED6" s="169"/>
      <c r="EE6" s="169"/>
      <c r="EF6" s="169"/>
      <c r="EG6" s="169"/>
      <c r="EH6" s="169"/>
      <c r="EI6" s="169"/>
      <c r="EJ6" s="169"/>
      <c r="EK6" s="169"/>
      <c r="EL6" s="169"/>
      <c r="EM6" s="169"/>
      <c r="EN6" s="169"/>
    </row>
    <row r="7" spans="1:144" ht="75" x14ac:dyDescent="0.15">
      <c r="A7" s="364" t="s">
        <v>248</v>
      </c>
      <c r="B7" s="364" t="s">
        <v>249</v>
      </c>
      <c r="C7" s="365" t="s">
        <v>250</v>
      </c>
      <c r="D7" s="365" t="s">
        <v>251</v>
      </c>
      <c r="E7" s="365" t="s">
        <v>597</v>
      </c>
      <c r="F7" s="388" t="s">
        <v>598</v>
      </c>
      <c r="G7" s="365" t="s">
        <v>599</v>
      </c>
      <c r="H7" s="366" t="s">
        <v>398</v>
      </c>
      <c r="I7" s="365" t="s">
        <v>746</v>
      </c>
      <c r="J7" s="366" t="s">
        <v>303</v>
      </c>
      <c r="K7" s="367" t="s">
        <v>600</v>
      </c>
      <c r="L7" s="368" t="s">
        <v>361</v>
      </c>
      <c r="M7" s="368" t="s">
        <v>695</v>
      </c>
      <c r="N7" s="368" t="s">
        <v>275</v>
      </c>
      <c r="O7" s="368" t="s">
        <v>602</v>
      </c>
      <c r="P7" s="369" t="s">
        <v>239</v>
      </c>
      <c r="Q7" s="369" t="s">
        <v>240</v>
      </c>
      <c r="R7" s="369" t="s">
        <v>334</v>
      </c>
      <c r="S7" s="369" t="s">
        <v>428</v>
      </c>
      <c r="T7" s="368" t="s">
        <v>276</v>
      </c>
      <c r="U7" s="370" t="s">
        <v>509</v>
      </c>
      <c r="V7" s="169"/>
      <c r="W7" s="169"/>
      <c r="X7" s="169"/>
      <c r="Y7" s="169"/>
      <c r="Z7" s="169"/>
      <c r="AA7" s="169"/>
      <c r="AB7" s="169"/>
      <c r="AC7" s="169"/>
      <c r="AD7" s="169"/>
      <c r="AE7" s="169"/>
      <c r="AF7" s="169"/>
      <c r="AG7" s="169"/>
      <c r="AH7" s="169"/>
      <c r="AI7" s="169"/>
      <c r="AJ7" s="169"/>
      <c r="AK7" s="169"/>
      <c r="AL7" s="169"/>
      <c r="AM7" s="169"/>
      <c r="AN7" s="169"/>
      <c r="AO7" s="169"/>
      <c r="AP7" s="169"/>
      <c r="AQ7" s="169"/>
      <c r="AR7" s="169"/>
      <c r="AS7" s="169"/>
      <c r="AT7" s="169"/>
      <c r="AU7" s="169"/>
      <c r="AV7" s="169"/>
      <c r="AW7" s="169"/>
      <c r="AX7" s="169"/>
      <c r="AY7" s="169"/>
      <c r="AZ7" s="169"/>
      <c r="BA7" s="169"/>
      <c r="BB7" s="169"/>
      <c r="BC7" s="169"/>
      <c r="BD7" s="169"/>
      <c r="BE7" s="169"/>
      <c r="BF7" s="169"/>
      <c r="BG7" s="169"/>
      <c r="BH7" s="169"/>
      <c r="BI7" s="169"/>
      <c r="BJ7" s="169"/>
      <c r="BK7" s="169"/>
      <c r="BL7" s="169"/>
      <c r="BM7" s="169"/>
      <c r="BN7" s="169"/>
      <c r="BO7" s="169"/>
      <c r="BP7" s="169"/>
      <c r="BQ7" s="169"/>
      <c r="BR7" s="169"/>
      <c r="BS7" s="169"/>
      <c r="BT7" s="169"/>
      <c r="BU7" s="169"/>
      <c r="BV7" s="169"/>
      <c r="BW7" s="169"/>
      <c r="BX7" s="169"/>
      <c r="BY7" s="169"/>
      <c r="BZ7" s="169"/>
      <c r="CA7" s="169"/>
      <c r="CB7" s="169"/>
      <c r="CC7" s="169"/>
      <c r="CD7" s="169"/>
      <c r="CE7" s="169"/>
      <c r="CF7" s="169"/>
      <c r="CG7" s="169"/>
      <c r="CH7" s="169"/>
      <c r="CI7" s="169"/>
      <c r="CJ7" s="169"/>
      <c r="CK7" s="169"/>
      <c r="CL7" s="169"/>
      <c r="CM7" s="169"/>
      <c r="CN7" s="169"/>
      <c r="CO7" s="169"/>
      <c r="CP7" s="169"/>
      <c r="CQ7" s="169"/>
      <c r="CR7" s="169"/>
      <c r="CS7" s="169"/>
      <c r="CT7" s="169"/>
      <c r="CU7" s="169"/>
      <c r="CV7" s="169"/>
      <c r="CW7" s="169"/>
      <c r="CX7" s="169"/>
      <c r="CY7" s="169"/>
      <c r="CZ7" s="169"/>
      <c r="DA7" s="169"/>
      <c r="DB7" s="169"/>
      <c r="DC7" s="169"/>
      <c r="DD7" s="169"/>
      <c r="DE7" s="169"/>
      <c r="DF7" s="169"/>
      <c r="DG7" s="169"/>
      <c r="DH7" s="169"/>
      <c r="DI7" s="169"/>
      <c r="DJ7" s="169"/>
      <c r="DK7" s="169"/>
      <c r="DL7" s="169"/>
      <c r="DM7" s="169"/>
      <c r="DN7" s="169"/>
      <c r="DO7" s="169"/>
      <c r="DP7" s="169"/>
      <c r="DQ7" s="169"/>
      <c r="DR7" s="169"/>
      <c r="DS7" s="169"/>
      <c r="DT7" s="169"/>
      <c r="DU7" s="169"/>
      <c r="DV7" s="169"/>
      <c r="DW7" s="169"/>
      <c r="DX7" s="169"/>
      <c r="DY7" s="169"/>
      <c r="DZ7" s="169"/>
      <c r="EA7" s="169"/>
      <c r="EB7" s="169"/>
      <c r="EC7" s="169"/>
      <c r="ED7" s="169"/>
      <c r="EE7" s="169"/>
      <c r="EF7" s="169"/>
      <c r="EG7" s="169"/>
      <c r="EH7" s="169"/>
      <c r="EI7" s="169"/>
      <c r="EJ7" s="169"/>
      <c r="EK7" s="169"/>
      <c r="EL7" s="169"/>
      <c r="EM7" s="169"/>
      <c r="EN7" s="169"/>
    </row>
    <row r="8" spans="1:144" ht="14" x14ac:dyDescent="0.15">
      <c r="A8" s="175" t="str">
        <f>'ESS Jul 2016'!K2</f>
        <v>1st Energy</v>
      </c>
      <c r="B8" s="15" t="str">
        <f>'ESS Jul 2016'!L2</f>
        <v>Market offer</v>
      </c>
      <c r="C8" s="176">
        <f>91*'ESS Jul 2016'!M2/100</f>
        <v>123.19580000000001</v>
      </c>
      <c r="D8" s="176">
        <f>IF($C$5&gt;='ESS Jul 2016'!P2,('ESS Jul 2016'!P2*'ESS Jul 2016'!N2/100),($C$5*'ESS Jul 2016'!N2/100))</f>
        <v>271.89999999999998</v>
      </c>
      <c r="E8" s="176">
        <f>IF($C$5&lt;'ESS Jul 2016'!P2,0,IF(($C$5)&lt;='ESS Jul 2016'!R2,(($C$5-'ESS Jul 2016'!P2)*'ESS Jul 2016'!Q2/100),(('ESS Jul 2016'!R2-'ESS Jul 2016'!P2)*'ESS Jul 2016'!Q2/100)))</f>
        <v>200.85</v>
      </c>
      <c r="F8" s="176">
        <v>0</v>
      </c>
      <c r="G8" s="176">
        <v>0</v>
      </c>
      <c r="H8" s="176">
        <f>IF(($C$5&lt;'ESS Jul 2016'!R2),(0),($C$5-'ESS Jul 2016'!R2)*'ESS Jul 2016'!S2/100)</f>
        <v>13.19</v>
      </c>
      <c r="I8" s="176">
        <f>SUM(C8:H8)</f>
        <v>609.13580000000002</v>
      </c>
      <c r="J8" s="177">
        <f>(I8-C8)*4</f>
        <v>1943.76</v>
      </c>
      <c r="K8" s="178">
        <f>I8*4</f>
        <v>2436.5432000000001</v>
      </c>
      <c r="L8" s="179">
        <f>'ESS Jul 2016'!AT2</f>
        <v>0</v>
      </c>
      <c r="M8" s="179">
        <f>'ESS Jul 2016'!AU2</f>
        <v>0</v>
      </c>
      <c r="N8" s="179">
        <f>'ESS Jul 2016'!AV2</f>
        <v>0</v>
      </c>
      <c r="O8" s="179">
        <f>'ESS Jul 2016'!AW2</f>
        <v>20</v>
      </c>
      <c r="P8" s="180">
        <f>K8</f>
        <v>2436.5432000000001</v>
      </c>
      <c r="Q8" s="180">
        <f>(P8-(J8*O8/100))</f>
        <v>2047.7912000000001</v>
      </c>
      <c r="R8" s="381">
        <f>P8*1.1</f>
        <v>2680.1975200000002</v>
      </c>
      <c r="S8" s="381">
        <f>Q8*1.1</f>
        <v>2252.5703200000003</v>
      </c>
      <c r="T8" s="194">
        <f>'ESS Jul 2016'!BD2</f>
        <v>24</v>
      </c>
      <c r="U8" s="195" t="str">
        <f>'ESS Jul 2016'!BE2</f>
        <v>y</v>
      </c>
      <c r="V8" s="169"/>
      <c r="W8" s="169"/>
      <c r="X8" s="169"/>
      <c r="Y8" s="169"/>
      <c r="Z8" s="169"/>
      <c r="AA8" s="169"/>
      <c r="AB8" s="169"/>
      <c r="AC8" s="169"/>
      <c r="AD8" s="169"/>
      <c r="AE8" s="169"/>
      <c r="AF8" s="169"/>
      <c r="AG8" s="169"/>
      <c r="AH8" s="169"/>
      <c r="AI8" s="169"/>
      <c r="AJ8" s="169"/>
      <c r="AK8" s="169"/>
      <c r="AL8" s="169"/>
      <c r="AM8" s="169"/>
      <c r="AN8" s="169"/>
      <c r="AO8" s="169"/>
      <c r="AP8" s="169"/>
      <c r="AQ8" s="169"/>
      <c r="AR8" s="169"/>
      <c r="AS8" s="169"/>
      <c r="AT8" s="169"/>
      <c r="AU8" s="169"/>
      <c r="AV8" s="169"/>
      <c r="AW8" s="169"/>
      <c r="AX8" s="169"/>
      <c r="AY8" s="169"/>
      <c r="AZ8" s="169"/>
      <c r="BA8" s="169"/>
      <c r="BB8" s="169"/>
      <c r="BC8" s="169"/>
      <c r="BD8" s="169"/>
      <c r="BE8" s="169"/>
      <c r="BF8" s="169"/>
      <c r="BG8" s="169"/>
      <c r="BH8" s="169"/>
      <c r="BI8" s="169"/>
      <c r="BJ8" s="169"/>
      <c r="BK8" s="169"/>
      <c r="BL8" s="169"/>
      <c r="BM8" s="169"/>
      <c r="BN8" s="169"/>
      <c r="BO8" s="169"/>
      <c r="BP8" s="169"/>
      <c r="BQ8" s="169"/>
      <c r="BR8" s="169"/>
      <c r="BS8" s="169"/>
      <c r="BT8" s="169"/>
      <c r="BU8" s="169"/>
      <c r="BV8" s="169"/>
      <c r="BW8" s="169"/>
      <c r="BX8" s="169"/>
      <c r="BY8" s="169"/>
      <c r="BZ8" s="169"/>
      <c r="CA8" s="169"/>
      <c r="CB8" s="169"/>
      <c r="CC8" s="169"/>
      <c r="CD8" s="169"/>
      <c r="CE8" s="169"/>
      <c r="CF8" s="169"/>
      <c r="CG8" s="169"/>
      <c r="CH8" s="169"/>
      <c r="CI8" s="169"/>
      <c r="CJ8" s="169"/>
      <c r="CK8" s="169"/>
      <c r="CL8" s="169"/>
      <c r="CM8" s="169"/>
      <c r="CN8" s="169"/>
      <c r="CO8" s="169"/>
      <c r="CP8" s="169"/>
      <c r="CQ8" s="169"/>
      <c r="CR8" s="169"/>
      <c r="CS8" s="169"/>
      <c r="CT8" s="169"/>
      <c r="CU8" s="169"/>
      <c r="CV8" s="169"/>
      <c r="CW8" s="169"/>
      <c r="CX8" s="169"/>
      <c r="CY8" s="169"/>
      <c r="CZ8" s="169"/>
      <c r="DA8" s="169"/>
      <c r="DB8" s="169"/>
      <c r="DC8" s="169"/>
      <c r="DD8" s="169"/>
      <c r="DE8" s="169"/>
      <c r="DF8" s="169"/>
      <c r="DG8" s="169"/>
      <c r="DH8" s="169"/>
      <c r="DI8" s="169"/>
      <c r="DJ8" s="169"/>
      <c r="DK8" s="169"/>
      <c r="DL8" s="169"/>
      <c r="DM8" s="169"/>
      <c r="DN8" s="169"/>
      <c r="DO8" s="169"/>
      <c r="DP8" s="169"/>
      <c r="DQ8" s="169"/>
      <c r="DR8" s="169"/>
      <c r="DS8" s="169"/>
      <c r="DT8" s="169"/>
      <c r="DU8" s="169"/>
      <c r="DV8" s="169"/>
      <c r="DW8" s="169"/>
      <c r="DX8" s="169"/>
      <c r="DY8" s="169"/>
      <c r="DZ8" s="169"/>
      <c r="EA8" s="169"/>
      <c r="EB8" s="169"/>
      <c r="EC8" s="169"/>
      <c r="ED8" s="169"/>
      <c r="EE8" s="169"/>
      <c r="EF8" s="169"/>
      <c r="EG8" s="169"/>
      <c r="EH8" s="169"/>
      <c r="EI8" s="169"/>
      <c r="EJ8" s="169"/>
      <c r="EK8" s="169"/>
      <c r="EL8" s="169"/>
      <c r="EM8" s="169"/>
      <c r="EN8" s="169"/>
    </row>
    <row r="9" spans="1:144" ht="14" x14ac:dyDescent="0.15">
      <c r="A9" s="175" t="str">
        <f>'ESS Jul 2016'!K3</f>
        <v>AGL</v>
      </c>
      <c r="B9" s="15" t="str">
        <f>'ESS Jul 2016'!L3</f>
        <v xml:space="preserve">Savers </v>
      </c>
      <c r="C9" s="176">
        <f>91*'ESS Jul 2016'!M3/100</f>
        <v>123.19580000000001</v>
      </c>
      <c r="D9" s="176">
        <f>IF($C$5&gt;='ESS Jul 2016'!P3,('ESS Jul 2016'!P3*'ESS Jul 2016'!N3/100),($C$5*'ESS Jul 2016'!N3/100))</f>
        <v>271.89999999999998</v>
      </c>
      <c r="E9" s="176">
        <f>IF($C$5&lt;'ESS Jul 2016'!P3,0,IF(($C$5)&lt;='ESS Jul 2016'!R3,(($C$5-'ESS Jul 2016'!P3)*'ESS Jul 2016'!Q3/100),(('ESS Jul 2016'!R3-'ESS Jul 2016'!P3)*'ESS Jul 2016'!Q3/100)))</f>
        <v>200.85</v>
      </c>
      <c r="F9" s="176">
        <v>0</v>
      </c>
      <c r="G9" s="176">
        <v>0</v>
      </c>
      <c r="H9" s="176">
        <f>IF(($C$5&lt;'ESS Jul 2016'!R3),(0),($C$5-'ESS Jul 2016'!R3)*'ESS Jul 2016'!S3/100)</f>
        <v>13.19</v>
      </c>
      <c r="I9" s="176">
        <f t="shared" ref="I9:I24" si="0">SUM(C9:H9)</f>
        <v>609.13580000000002</v>
      </c>
      <c r="J9" s="177">
        <f t="shared" ref="J9:J24" si="1">(I9-C9)*4</f>
        <v>1943.76</v>
      </c>
      <c r="K9" s="178">
        <f t="shared" ref="K9:K24" si="2">I9*4</f>
        <v>2436.5432000000001</v>
      </c>
      <c r="L9" s="179">
        <f>'ESS Jul 2016'!AT3</f>
        <v>0</v>
      </c>
      <c r="M9" s="179">
        <f>'ESS Jul 2016'!AU3</f>
        <v>0</v>
      </c>
      <c r="N9" s="179">
        <f>'ESS Jul 2016'!AV3</f>
        <v>0</v>
      </c>
      <c r="O9" s="179">
        <f>'ESS Jul 2016'!AW3</f>
        <v>17</v>
      </c>
      <c r="P9" s="180">
        <f t="shared" ref="P9:P24" si="3">K9</f>
        <v>2436.5432000000001</v>
      </c>
      <c r="Q9" s="180">
        <f t="shared" ref="Q9:Q12" si="4">(P9-(J9*O9/100))</f>
        <v>2106.1040000000003</v>
      </c>
      <c r="R9" s="381">
        <f t="shared" ref="R9:S24" si="5">P9*1.1</f>
        <v>2680.1975200000002</v>
      </c>
      <c r="S9" s="381">
        <f t="shared" si="5"/>
        <v>2316.7144000000003</v>
      </c>
      <c r="T9" s="194">
        <f>'ESS Jul 2016'!BD3</f>
        <v>0</v>
      </c>
      <c r="U9" s="195" t="str">
        <f>'ESS Jul 2016'!BE3</f>
        <v>n</v>
      </c>
      <c r="V9" s="169"/>
      <c r="W9" s="169"/>
      <c r="X9" s="169"/>
      <c r="Y9" s="169"/>
      <c r="Z9" s="169"/>
      <c r="AA9" s="169"/>
      <c r="AB9" s="169"/>
      <c r="AC9" s="169"/>
      <c r="AD9" s="169"/>
      <c r="AE9" s="169"/>
      <c r="AF9" s="169"/>
      <c r="AG9" s="169"/>
      <c r="AH9" s="169"/>
      <c r="AI9" s="169"/>
      <c r="AJ9" s="169"/>
      <c r="AK9" s="169"/>
      <c r="AL9" s="169"/>
      <c r="AM9" s="169"/>
      <c r="AN9" s="169"/>
      <c r="AO9" s="169"/>
      <c r="AP9" s="169"/>
      <c r="AQ9" s="169"/>
      <c r="AR9" s="169"/>
      <c r="AS9" s="169"/>
      <c r="AT9" s="169"/>
      <c r="AU9" s="169"/>
      <c r="AV9" s="169"/>
      <c r="AW9" s="169"/>
      <c r="AX9" s="169"/>
      <c r="AY9" s="169"/>
      <c r="AZ9" s="169"/>
      <c r="BA9" s="169"/>
      <c r="BB9" s="169"/>
      <c r="BC9" s="169"/>
      <c r="BD9" s="169"/>
      <c r="BE9" s="169"/>
      <c r="BF9" s="169"/>
      <c r="BG9" s="169"/>
      <c r="BH9" s="169"/>
      <c r="BI9" s="169"/>
      <c r="BJ9" s="169"/>
      <c r="BK9" s="169"/>
      <c r="BL9" s="169"/>
      <c r="BM9" s="169"/>
      <c r="BN9" s="169"/>
      <c r="BO9" s="169"/>
      <c r="BP9" s="169"/>
      <c r="BQ9" s="169"/>
      <c r="BR9" s="169"/>
      <c r="BS9" s="169"/>
      <c r="BT9" s="169"/>
      <c r="BU9" s="169"/>
      <c r="BV9" s="169"/>
      <c r="BW9" s="169"/>
      <c r="BX9" s="169"/>
      <c r="BY9" s="169"/>
      <c r="BZ9" s="169"/>
      <c r="CA9" s="169"/>
      <c r="CB9" s="169"/>
      <c r="CC9" s="169"/>
      <c r="CD9" s="169"/>
      <c r="CE9" s="169"/>
      <c r="CF9" s="169"/>
      <c r="CG9" s="169"/>
      <c r="CH9" s="169"/>
      <c r="CI9" s="169"/>
      <c r="CJ9" s="169"/>
      <c r="CK9" s="169"/>
      <c r="CL9" s="169"/>
      <c r="CM9" s="169"/>
      <c r="CN9" s="169"/>
      <c r="CO9" s="169"/>
      <c r="CP9" s="169"/>
      <c r="CQ9" s="169"/>
      <c r="CR9" s="169"/>
      <c r="CS9" s="169"/>
      <c r="CT9" s="169"/>
      <c r="CU9" s="169"/>
      <c r="CV9" s="169"/>
      <c r="CW9" s="169"/>
      <c r="CX9" s="169"/>
      <c r="CY9" s="169"/>
      <c r="CZ9" s="169"/>
      <c r="DA9" s="169"/>
      <c r="DB9" s="169"/>
      <c r="DC9" s="169"/>
      <c r="DD9" s="169"/>
      <c r="DE9" s="169"/>
      <c r="DF9" s="169"/>
      <c r="DG9" s="169"/>
      <c r="DH9" s="169"/>
      <c r="DI9" s="169"/>
      <c r="DJ9" s="169"/>
      <c r="DK9" s="169"/>
      <c r="DL9" s="169"/>
      <c r="DM9" s="169"/>
      <c r="DN9" s="169"/>
      <c r="DO9" s="169"/>
      <c r="DP9" s="169"/>
      <c r="DQ9" s="169"/>
      <c r="DR9" s="169"/>
      <c r="DS9" s="169"/>
      <c r="DT9" s="169"/>
      <c r="DU9" s="169"/>
      <c r="DV9" s="169"/>
      <c r="DW9" s="169"/>
      <c r="DX9" s="169"/>
      <c r="DY9" s="169"/>
      <c r="DZ9" s="169"/>
      <c r="EA9" s="169"/>
      <c r="EB9" s="169"/>
      <c r="EC9" s="169"/>
      <c r="ED9" s="169"/>
      <c r="EE9" s="169"/>
      <c r="EF9" s="169"/>
      <c r="EG9" s="169"/>
      <c r="EH9" s="169"/>
      <c r="EI9" s="169"/>
      <c r="EJ9" s="169"/>
      <c r="EK9" s="169"/>
      <c r="EL9" s="169"/>
      <c r="EM9" s="169"/>
      <c r="EN9" s="169"/>
    </row>
    <row r="10" spans="1:144" ht="14" x14ac:dyDescent="0.15">
      <c r="A10" s="175" t="str">
        <f>'ESS Jul 2016'!K4</f>
        <v>Alinta Energy</v>
      </c>
      <c r="B10" s="15" t="str">
        <f>'ESS Jul 2016'!L4</f>
        <v>Fair Deal</v>
      </c>
      <c r="C10" s="176">
        <f>91*'ESS Jul 2016'!M4/100</f>
        <v>126.77210000000001</v>
      </c>
      <c r="D10" s="176">
        <f>IF($C$5&gt;='ESS Jul 2016'!P4,('ESS Jul 2016'!P4*'ESS Jul 2016'!N4/100),($C$5*'ESS Jul 2016'!N4/100))</f>
        <v>235.3</v>
      </c>
      <c r="E10" s="176">
        <f>IF($C$5&lt;'ESS Jul 2016'!P4,0,IF(($C$5)&lt;='ESS Jul 2016'!R4,(($C$5-'ESS Jul 2016'!P4)*'ESS Jul 2016'!Q4/100),(('ESS Jul 2016'!R4-'ESS Jul 2016'!P4)*'ESS Jul 2016'!Q4/100)))</f>
        <v>173.92500000000001</v>
      </c>
      <c r="F10" s="176">
        <v>0</v>
      </c>
      <c r="G10" s="176">
        <v>0</v>
      </c>
      <c r="H10" s="176">
        <f>IF(($C$5&lt;'ESS Jul 2016'!R4),(0),($C$5-'ESS Jul 2016'!R4)*'ESS Jul 2016'!S4/100)</f>
        <v>11.425000000000001</v>
      </c>
      <c r="I10" s="176">
        <f t="shared" si="0"/>
        <v>547.4221</v>
      </c>
      <c r="J10" s="177">
        <f t="shared" si="1"/>
        <v>1682.6</v>
      </c>
      <c r="K10" s="178">
        <f t="shared" si="2"/>
        <v>2189.6884</v>
      </c>
      <c r="L10" s="179">
        <f>'ESS Jul 2016'!AT4</f>
        <v>0</v>
      </c>
      <c r="M10" s="179">
        <f>'ESS Jul 2016'!AU4</f>
        <v>0</v>
      </c>
      <c r="N10" s="179">
        <f>'ESS Jul 2016'!AV4</f>
        <v>0</v>
      </c>
      <c r="O10" s="179">
        <f>'ESS Jul 2016'!AW4</f>
        <v>20</v>
      </c>
      <c r="P10" s="180">
        <f t="shared" si="3"/>
        <v>2189.6884</v>
      </c>
      <c r="Q10" s="180">
        <f t="shared" si="4"/>
        <v>1853.1684</v>
      </c>
      <c r="R10" s="381">
        <f t="shared" si="5"/>
        <v>2408.65724</v>
      </c>
      <c r="S10" s="381">
        <f t="shared" si="5"/>
        <v>2038.4852400000002</v>
      </c>
      <c r="T10" s="194">
        <f>'ESS Jul 2016'!BD4</f>
        <v>0</v>
      </c>
      <c r="U10" s="195" t="str">
        <f>'ESS Jul 2016'!BE4</f>
        <v>n</v>
      </c>
      <c r="V10" s="169"/>
      <c r="W10" s="169"/>
      <c r="X10" s="169"/>
      <c r="Y10" s="169"/>
      <c r="Z10" s="169"/>
      <c r="AA10" s="169"/>
      <c r="AB10" s="169"/>
      <c r="AC10" s="169"/>
      <c r="AD10" s="169"/>
      <c r="AE10" s="169"/>
      <c r="AF10" s="169"/>
      <c r="AG10" s="169"/>
      <c r="AH10" s="169"/>
      <c r="AI10" s="169"/>
      <c r="AJ10" s="169"/>
      <c r="AK10" s="169"/>
      <c r="AL10" s="169"/>
      <c r="AM10" s="169"/>
      <c r="AN10" s="169"/>
      <c r="AO10" s="169"/>
      <c r="AP10" s="169"/>
      <c r="AQ10" s="169"/>
      <c r="AR10" s="169"/>
      <c r="AS10" s="169"/>
      <c r="AT10" s="169"/>
      <c r="AU10" s="169"/>
      <c r="AV10" s="169"/>
      <c r="AW10" s="169"/>
      <c r="AX10" s="169"/>
      <c r="AY10" s="169"/>
      <c r="AZ10" s="169"/>
      <c r="BA10" s="169"/>
      <c r="BB10" s="169"/>
      <c r="BC10" s="169"/>
      <c r="BD10" s="169"/>
      <c r="BE10" s="169"/>
      <c r="BF10" s="169"/>
      <c r="BG10" s="169"/>
      <c r="BH10" s="169"/>
      <c r="BI10" s="169"/>
      <c r="BJ10" s="169"/>
      <c r="BK10" s="169"/>
      <c r="BL10" s="169"/>
      <c r="BM10" s="169"/>
      <c r="BN10" s="169"/>
      <c r="BO10" s="169"/>
      <c r="BP10" s="169"/>
      <c r="BQ10" s="169"/>
      <c r="BR10" s="169"/>
      <c r="BS10" s="169"/>
      <c r="BT10" s="169"/>
      <c r="BU10" s="169"/>
      <c r="BV10" s="169"/>
      <c r="BW10" s="169"/>
      <c r="BX10" s="169"/>
      <c r="BY10" s="169"/>
      <c r="BZ10" s="169"/>
      <c r="CA10" s="169"/>
      <c r="CB10" s="169"/>
      <c r="CC10" s="169"/>
      <c r="CD10" s="169"/>
      <c r="CE10" s="169"/>
      <c r="CF10" s="169"/>
      <c r="CG10" s="169"/>
      <c r="CH10" s="169"/>
      <c r="CI10" s="169"/>
      <c r="CJ10" s="169"/>
      <c r="CK10" s="169"/>
      <c r="CL10" s="169"/>
      <c r="CM10" s="169"/>
      <c r="CN10" s="169"/>
      <c r="CO10" s="169"/>
      <c r="CP10" s="169"/>
      <c r="CQ10" s="169"/>
      <c r="CR10" s="169"/>
      <c r="CS10" s="169"/>
      <c r="CT10" s="169"/>
      <c r="CU10" s="169"/>
      <c r="CV10" s="169"/>
      <c r="CW10" s="169"/>
      <c r="CX10" s="169"/>
      <c r="CY10" s="169"/>
      <c r="CZ10" s="169"/>
      <c r="DA10" s="169"/>
      <c r="DB10" s="169"/>
      <c r="DC10" s="169"/>
      <c r="DD10" s="169"/>
      <c r="DE10" s="169"/>
      <c r="DF10" s="169"/>
      <c r="DG10" s="169"/>
      <c r="DH10" s="169"/>
      <c r="DI10" s="169"/>
      <c r="DJ10" s="169"/>
      <c r="DK10" s="169"/>
      <c r="DL10" s="169"/>
      <c r="DM10" s="169"/>
      <c r="DN10" s="169"/>
      <c r="DO10" s="169"/>
      <c r="DP10" s="169"/>
      <c r="DQ10" s="169"/>
      <c r="DR10" s="169"/>
      <c r="DS10" s="169"/>
      <c r="DT10" s="169"/>
      <c r="DU10" s="169"/>
      <c r="DV10" s="169"/>
      <c r="DW10" s="169"/>
      <c r="DX10" s="169"/>
      <c r="DY10" s="169"/>
      <c r="DZ10" s="169"/>
      <c r="EA10" s="169"/>
      <c r="EB10" s="169"/>
      <c r="EC10" s="169"/>
      <c r="ED10" s="169"/>
      <c r="EE10" s="169"/>
      <c r="EF10" s="169"/>
      <c r="EG10" s="169"/>
      <c r="EH10" s="169"/>
      <c r="EI10" s="169"/>
      <c r="EJ10" s="169"/>
      <c r="EK10" s="169"/>
      <c r="EL10" s="169"/>
      <c r="EM10" s="169"/>
      <c r="EN10" s="169"/>
    </row>
    <row r="11" spans="1:144" ht="14" x14ac:dyDescent="0.15">
      <c r="A11" s="175" t="str">
        <f>'ESS Jul 2016'!K5</f>
        <v>Click Energy</v>
      </c>
      <c r="B11" s="15" t="str">
        <f>'ESS Jul 2016'!L5</f>
        <v>Superior</v>
      </c>
      <c r="C11" s="176">
        <f>91*'ESS Jul 2016'!M5/100</f>
        <v>127.54559999999999</v>
      </c>
      <c r="D11" s="176">
        <f>IF($C$5&gt;='ESS Jul 2016'!P5,('ESS Jul 2016'!P5*'ESS Jul 2016'!N5/100),($C$5*'ESS Jul 2016'!N5/100))</f>
        <v>271.68</v>
      </c>
      <c r="E11" s="176">
        <f>IF($C$5&lt;'ESS Jul 2016'!P5,0,IF(($C$5)&lt;='ESS Jul 2016'!R5,(($C$5-'ESS Jul 2016'!P5)*'ESS Jul 2016'!Q5/100),(('ESS Jul 2016'!R5-'ESS Jul 2016'!P5)*'ESS Jul 2016'!Q5/100)))</f>
        <v>200.16</v>
      </c>
      <c r="F11" s="176">
        <v>0</v>
      </c>
      <c r="G11" s="176">
        <v>0</v>
      </c>
      <c r="H11" s="176">
        <f>IF(($C$5&lt;'ESS Jul 2016'!R5),(0),($C$5-'ESS Jul 2016'!R5)*'ESS Jul 2016'!S5/100)</f>
        <v>12.864000000000001</v>
      </c>
      <c r="I11" s="176">
        <f t="shared" si="0"/>
        <v>612.24959999999999</v>
      </c>
      <c r="J11" s="177">
        <f t="shared" si="1"/>
        <v>1938.816</v>
      </c>
      <c r="K11" s="178">
        <f t="shared" si="2"/>
        <v>2448.9983999999999</v>
      </c>
      <c r="L11" s="179">
        <f>'ESS Jul 2016'!AT5</f>
        <v>0</v>
      </c>
      <c r="M11" s="179">
        <f>'ESS Jul 2016'!AU5</f>
        <v>0</v>
      </c>
      <c r="N11" s="179">
        <f>'ESS Jul 2016'!AV5</f>
        <v>15</v>
      </c>
      <c r="O11" s="179">
        <f>'ESS Jul 2016'!AW5</f>
        <v>0</v>
      </c>
      <c r="P11" s="180">
        <f t="shared" si="3"/>
        <v>2448.9983999999999</v>
      </c>
      <c r="Q11" s="180">
        <f>(P11-(P11*N11/100))</f>
        <v>2081.6486399999999</v>
      </c>
      <c r="R11" s="381">
        <f t="shared" si="5"/>
        <v>2693.89824</v>
      </c>
      <c r="S11" s="381">
        <f t="shared" si="5"/>
        <v>2289.8135040000002</v>
      </c>
      <c r="T11" s="194">
        <f>'ESS Jul 2016'!BD5</f>
        <v>0</v>
      </c>
      <c r="U11" s="195" t="str">
        <f>'ESS Jul 2016'!BE5</f>
        <v>n</v>
      </c>
      <c r="V11" s="169"/>
      <c r="W11" s="169"/>
      <c r="X11" s="169"/>
      <c r="Y11" s="169"/>
      <c r="Z11" s="169"/>
      <c r="AA11" s="169"/>
      <c r="AB11" s="169"/>
      <c r="AC11" s="169"/>
      <c r="AD11" s="169"/>
      <c r="AE11" s="169"/>
      <c r="AF11" s="169"/>
      <c r="AG11" s="169"/>
      <c r="AH11" s="169"/>
      <c r="AI11" s="169"/>
      <c r="AJ11" s="169"/>
      <c r="AK11" s="169"/>
      <c r="AL11" s="169"/>
      <c r="AM11" s="169"/>
      <c r="AN11" s="169"/>
      <c r="AO11" s="169"/>
      <c r="AP11" s="169"/>
      <c r="AQ11" s="169"/>
      <c r="AR11" s="169"/>
      <c r="AS11" s="169"/>
      <c r="AT11" s="169"/>
      <c r="AU11" s="169"/>
      <c r="AV11" s="169"/>
      <c r="AW11" s="169"/>
      <c r="AX11" s="169"/>
      <c r="AY11" s="169"/>
      <c r="AZ11" s="169"/>
      <c r="BA11" s="169"/>
      <c r="BB11" s="169"/>
      <c r="BC11" s="169"/>
      <c r="BD11" s="169"/>
      <c r="BE11" s="169"/>
      <c r="BF11" s="169"/>
      <c r="BG11" s="169"/>
      <c r="BH11" s="169"/>
      <c r="BI11" s="169"/>
      <c r="BJ11" s="169"/>
      <c r="BK11" s="169"/>
      <c r="BL11" s="169"/>
      <c r="BM11" s="169"/>
      <c r="BN11" s="169"/>
      <c r="BO11" s="169"/>
      <c r="BP11" s="169"/>
      <c r="BQ11" s="169"/>
      <c r="BR11" s="169"/>
      <c r="BS11" s="169"/>
      <c r="BT11" s="169"/>
      <c r="BU11" s="169"/>
      <c r="BV11" s="169"/>
      <c r="BW11" s="169"/>
      <c r="BX11" s="169"/>
      <c r="BY11" s="169"/>
      <c r="BZ11" s="169"/>
      <c r="CA11" s="169"/>
      <c r="CB11" s="169"/>
      <c r="CC11" s="169"/>
      <c r="CD11" s="169"/>
      <c r="CE11" s="169"/>
      <c r="CF11" s="169"/>
      <c r="CG11" s="169"/>
      <c r="CH11" s="169"/>
      <c r="CI11" s="169"/>
      <c r="CJ11" s="169"/>
      <c r="CK11" s="169"/>
      <c r="CL11" s="169"/>
      <c r="CM11" s="169"/>
      <c r="CN11" s="169"/>
      <c r="CO11" s="169"/>
      <c r="CP11" s="169"/>
      <c r="CQ11" s="169"/>
      <c r="CR11" s="169"/>
      <c r="CS11" s="169"/>
      <c r="CT11" s="169"/>
      <c r="CU11" s="169"/>
      <c r="CV11" s="169"/>
      <c r="CW11" s="169"/>
      <c r="CX11" s="169"/>
      <c r="CY11" s="169"/>
      <c r="CZ11" s="169"/>
      <c r="DA11" s="169"/>
      <c r="DB11" s="169"/>
      <c r="DC11" s="169"/>
      <c r="DD11" s="169"/>
      <c r="DE11" s="169"/>
      <c r="DF11" s="169"/>
      <c r="DG11" s="169"/>
      <c r="DH11" s="169"/>
      <c r="DI11" s="169"/>
      <c r="DJ11" s="169"/>
      <c r="DK11" s="169"/>
      <c r="DL11" s="169"/>
      <c r="DM11" s="169"/>
      <c r="DN11" s="169"/>
      <c r="DO11" s="169"/>
      <c r="DP11" s="169"/>
      <c r="DQ11" s="169"/>
      <c r="DR11" s="169"/>
      <c r="DS11" s="169"/>
      <c r="DT11" s="169"/>
      <c r="DU11" s="169"/>
      <c r="DV11" s="169"/>
      <c r="DW11" s="169"/>
      <c r="DX11" s="169"/>
      <c r="DY11" s="169"/>
      <c r="DZ11" s="169"/>
      <c r="EA11" s="169"/>
      <c r="EB11" s="169"/>
      <c r="EC11" s="169"/>
      <c r="ED11" s="169"/>
      <c r="EE11" s="169"/>
      <c r="EF11" s="169"/>
      <c r="EG11" s="169"/>
      <c r="EH11" s="169"/>
      <c r="EI11" s="169"/>
      <c r="EJ11" s="169"/>
      <c r="EK11" s="169"/>
      <c r="EL11" s="169"/>
      <c r="EM11" s="169"/>
      <c r="EN11" s="169"/>
    </row>
    <row r="12" spans="1:144" ht="14" x14ac:dyDescent="0.15">
      <c r="A12" s="175" t="str">
        <f>'ESS Jul 2016'!K6</f>
        <v>Commander</v>
      </c>
      <c r="B12" s="15" t="str">
        <f>'ESS Jul 2016'!L6</f>
        <v>Market offer</v>
      </c>
      <c r="C12" s="176">
        <f>91*'ESS Jul 2016'!M6/100</f>
        <v>119.16449999999999</v>
      </c>
      <c r="D12" s="176">
        <f>IF($C$5&gt;='ESS Jul 2016'!P6,('ESS Jul 2016'!P6*'ESS Jul 2016'!N6/100),($C$5*'ESS Jul 2016'!N6/100))</f>
        <v>469.875</v>
      </c>
      <c r="E12" s="176">
        <f>IF($C$5&lt;'ESS Jul 2016'!P6,0,IF(($C$5)&lt;='ESS Jul 2016'!R6,(($C$5-'ESS Jul 2016'!P6)*'ESS Jul 2016'!Q6/100),(('ESS Jul 2016'!R6-'ESS Jul 2016'!P6)*'ESS Jul 2016'!Q6/100)))</f>
        <v>0</v>
      </c>
      <c r="F12" s="176">
        <v>0</v>
      </c>
      <c r="G12" s="176">
        <v>0</v>
      </c>
      <c r="H12" s="176">
        <f>IF(($C$5&lt;'ESS Jul 2016'!R6),(0),($C$5-'ESS Jul 2016'!R6)*'ESS Jul 2016'!S6/100)</f>
        <v>13.145</v>
      </c>
      <c r="I12" s="176">
        <f t="shared" si="0"/>
        <v>602.18449999999996</v>
      </c>
      <c r="J12" s="177">
        <f t="shared" si="1"/>
        <v>1932.08</v>
      </c>
      <c r="K12" s="178">
        <f t="shared" si="2"/>
        <v>2408.7379999999998</v>
      </c>
      <c r="L12" s="179">
        <f>'ESS Jul 2016'!AT6</f>
        <v>0</v>
      </c>
      <c r="M12" s="179">
        <f>'ESS Jul 2016'!AU6</f>
        <v>0</v>
      </c>
      <c r="N12" s="179">
        <f>'ESS Jul 2016'!AV6</f>
        <v>0</v>
      </c>
      <c r="O12" s="179">
        <f>'ESS Jul 2016'!AW6</f>
        <v>20</v>
      </c>
      <c r="P12" s="180">
        <f t="shared" si="3"/>
        <v>2408.7379999999998</v>
      </c>
      <c r="Q12" s="180">
        <f t="shared" si="4"/>
        <v>2022.3219999999999</v>
      </c>
      <c r="R12" s="381">
        <f t="shared" si="5"/>
        <v>2649.6118000000001</v>
      </c>
      <c r="S12" s="381">
        <f t="shared" si="5"/>
        <v>2224.5542</v>
      </c>
      <c r="T12" s="194">
        <f>'ESS Jul 2016'!BD6</f>
        <v>0</v>
      </c>
      <c r="U12" s="195" t="str">
        <f>'ESS Jul 2016'!BE6</f>
        <v>n</v>
      </c>
      <c r="V12" s="169"/>
      <c r="W12" s="169"/>
      <c r="X12" s="169"/>
      <c r="Y12" s="169"/>
      <c r="Z12" s="169"/>
      <c r="AA12" s="169"/>
      <c r="AB12" s="169"/>
      <c r="AC12" s="169"/>
      <c r="AD12" s="169"/>
      <c r="AE12" s="169"/>
      <c r="AF12" s="169"/>
      <c r="AG12" s="169"/>
      <c r="AH12" s="169"/>
      <c r="AI12" s="169"/>
      <c r="AJ12" s="169"/>
      <c r="AK12" s="169"/>
      <c r="AL12" s="169"/>
      <c r="AM12" s="169"/>
      <c r="AN12" s="169"/>
      <c r="AO12" s="169"/>
      <c r="AP12" s="169"/>
      <c r="AQ12" s="169"/>
      <c r="AR12" s="169"/>
      <c r="AS12" s="169"/>
      <c r="AT12" s="169"/>
      <c r="AU12" s="169"/>
      <c r="AV12" s="169"/>
      <c r="AW12" s="169"/>
      <c r="AX12" s="169"/>
      <c r="AY12" s="169"/>
      <c r="AZ12" s="169"/>
      <c r="BA12" s="169"/>
      <c r="BB12" s="169"/>
      <c r="BC12" s="169"/>
      <c r="BD12" s="169"/>
      <c r="BE12" s="169"/>
      <c r="BF12" s="169"/>
      <c r="BG12" s="169"/>
      <c r="BH12" s="169"/>
      <c r="BI12" s="169"/>
      <c r="BJ12" s="169"/>
      <c r="BK12" s="169"/>
      <c r="BL12" s="169"/>
      <c r="BM12" s="169"/>
      <c r="BN12" s="169"/>
      <c r="BO12" s="169"/>
      <c r="BP12" s="169"/>
      <c r="BQ12" s="169"/>
      <c r="BR12" s="169"/>
      <c r="BS12" s="169"/>
      <c r="BT12" s="169"/>
      <c r="BU12" s="169"/>
      <c r="BV12" s="169"/>
      <c r="BW12" s="169"/>
      <c r="BX12" s="169"/>
      <c r="BY12" s="169"/>
      <c r="BZ12" s="169"/>
      <c r="CA12" s="169"/>
      <c r="CB12" s="169"/>
      <c r="CC12" s="169"/>
      <c r="CD12" s="169"/>
      <c r="CE12" s="169"/>
      <c r="CF12" s="169"/>
      <c r="CG12" s="169"/>
      <c r="CH12" s="169"/>
      <c r="CI12" s="169"/>
      <c r="CJ12" s="169"/>
      <c r="CK12" s="169"/>
      <c r="CL12" s="169"/>
      <c r="CM12" s="169"/>
      <c r="CN12" s="169"/>
      <c r="CO12" s="169"/>
      <c r="CP12" s="169"/>
      <c r="CQ12" s="169"/>
      <c r="CR12" s="169"/>
      <c r="CS12" s="169"/>
      <c r="CT12" s="169"/>
      <c r="CU12" s="169"/>
      <c r="CV12" s="169"/>
      <c r="CW12" s="169"/>
      <c r="CX12" s="169"/>
      <c r="CY12" s="169"/>
      <c r="CZ12" s="169"/>
      <c r="DA12" s="169"/>
      <c r="DB12" s="169"/>
      <c r="DC12" s="169"/>
      <c r="DD12" s="169"/>
      <c r="DE12" s="169"/>
      <c r="DF12" s="169"/>
      <c r="DG12" s="169"/>
      <c r="DH12" s="169"/>
      <c r="DI12" s="169"/>
      <c r="DJ12" s="169"/>
      <c r="DK12" s="169"/>
      <c r="DL12" s="169"/>
      <c r="DM12" s="169"/>
      <c r="DN12" s="169"/>
      <c r="DO12" s="169"/>
      <c r="DP12" s="169"/>
      <c r="DQ12" s="169"/>
      <c r="DR12" s="169"/>
      <c r="DS12" s="169"/>
      <c r="DT12" s="169"/>
      <c r="DU12" s="169"/>
      <c r="DV12" s="169"/>
      <c r="DW12" s="169"/>
      <c r="DX12" s="169"/>
      <c r="DY12" s="169"/>
      <c r="DZ12" s="169"/>
      <c r="EA12" s="169"/>
      <c r="EB12" s="169"/>
      <c r="EC12" s="169"/>
      <c r="ED12" s="169"/>
      <c r="EE12" s="169"/>
      <c r="EF12" s="169"/>
      <c r="EG12" s="169"/>
      <c r="EH12" s="169"/>
      <c r="EI12" s="169"/>
      <c r="EJ12" s="169"/>
      <c r="EK12" s="169"/>
      <c r="EL12" s="169"/>
      <c r="EM12" s="169"/>
      <c r="EN12" s="169"/>
    </row>
    <row r="13" spans="1:144" ht="14" x14ac:dyDescent="0.15">
      <c r="A13" s="175" t="str">
        <f>'ESS Jul 2016'!K7</f>
        <v>CovaU</v>
      </c>
      <c r="B13" s="15" t="str">
        <f>'ESS Jul 2016'!L7</f>
        <v>Rate Saver</v>
      </c>
      <c r="C13" s="176">
        <f>91*'ESS Jul 2016'!M7/100</f>
        <v>152.27030000000002</v>
      </c>
      <c r="D13" s="176">
        <f>IF($C$5&gt;='ESS Jul 2016'!P7,('ESS Jul 2016'!P7*'ESS Jul 2016'!N7/100),($C$5*'ESS Jul 2016'!N7/100))</f>
        <v>270.5</v>
      </c>
      <c r="E13" s="176">
        <f>IF($C$5&lt;'ESS Jul 2016'!P7,0,IF(($C$5)&lt;='ESS Jul 2016'!R7,(($C$5-'ESS Jul 2016'!P7)*'ESS Jul 2016'!Q7/100),(('ESS Jul 2016'!R7-'ESS Jul 2016'!P7)*'ESS Jul 2016'!Q7/100)))</f>
        <v>202.42500000000001</v>
      </c>
      <c r="F13" s="176">
        <v>0</v>
      </c>
      <c r="G13" s="176">
        <v>0</v>
      </c>
      <c r="H13" s="176">
        <f>IF(($C$5&lt;'ESS Jul 2016'!R7),(0),($C$5-'ESS Jul 2016'!R7)*'ESS Jul 2016'!S7/100)</f>
        <v>13.4</v>
      </c>
      <c r="I13" s="176">
        <f t="shared" si="0"/>
        <v>638.59530000000007</v>
      </c>
      <c r="J13" s="177">
        <f t="shared" si="1"/>
        <v>1945.3000000000002</v>
      </c>
      <c r="K13" s="178">
        <f t="shared" si="2"/>
        <v>2554.3812000000003</v>
      </c>
      <c r="L13" s="179">
        <f>'ESS Jul 2016'!AT7</f>
        <v>0</v>
      </c>
      <c r="M13" s="179">
        <f>'ESS Jul 2016'!AU7</f>
        <v>0</v>
      </c>
      <c r="N13" s="179">
        <f>'ESS Jul 2016'!AV7</f>
        <v>18</v>
      </c>
      <c r="O13" s="179">
        <f>'ESS Jul 2016'!AW7</f>
        <v>0</v>
      </c>
      <c r="P13" s="180">
        <f t="shared" si="3"/>
        <v>2554.3812000000003</v>
      </c>
      <c r="Q13" s="180">
        <f>(P13-(P13*N13/100))</f>
        <v>2094.592584</v>
      </c>
      <c r="R13" s="381">
        <f t="shared" si="5"/>
        <v>2809.8193200000005</v>
      </c>
      <c r="S13" s="381">
        <f t="shared" si="5"/>
        <v>2304.0518424000002</v>
      </c>
      <c r="T13" s="194">
        <f>'ESS Jul 2016'!BD7</f>
        <v>0</v>
      </c>
      <c r="U13" s="195" t="str">
        <f>'ESS Jul 2016'!BE7</f>
        <v>n</v>
      </c>
      <c r="V13" s="169"/>
      <c r="W13" s="169"/>
      <c r="X13" s="169"/>
      <c r="Y13" s="169"/>
      <c r="Z13" s="169"/>
      <c r="AA13" s="169"/>
      <c r="AB13" s="169"/>
      <c r="AC13" s="169"/>
      <c r="AD13" s="169"/>
      <c r="AE13" s="169"/>
      <c r="AF13" s="169"/>
      <c r="AG13" s="169"/>
      <c r="AH13" s="169"/>
      <c r="AI13" s="169"/>
      <c r="AJ13" s="169"/>
      <c r="AK13" s="169"/>
      <c r="AL13" s="169"/>
      <c r="AM13" s="169"/>
      <c r="AN13" s="169"/>
      <c r="AO13" s="169"/>
      <c r="AP13" s="169"/>
      <c r="AQ13" s="169"/>
      <c r="AR13" s="169"/>
      <c r="AS13" s="169"/>
      <c r="AT13" s="169"/>
      <c r="AU13" s="169"/>
      <c r="AV13" s="169"/>
      <c r="AW13" s="169"/>
      <c r="AX13" s="169"/>
      <c r="AY13" s="169"/>
      <c r="AZ13" s="169"/>
      <c r="BA13" s="169"/>
      <c r="BB13" s="169"/>
      <c r="BC13" s="169"/>
      <c r="BD13" s="169"/>
      <c r="BE13" s="169"/>
      <c r="BF13" s="169"/>
      <c r="BG13" s="169"/>
      <c r="BH13" s="169"/>
      <c r="BI13" s="169"/>
      <c r="BJ13" s="169"/>
      <c r="BK13" s="169"/>
      <c r="BL13" s="169"/>
      <c r="BM13" s="169"/>
      <c r="BN13" s="169"/>
      <c r="BO13" s="169"/>
      <c r="BP13" s="169"/>
      <c r="BQ13" s="169"/>
      <c r="BR13" s="169"/>
      <c r="BS13" s="169"/>
      <c r="BT13" s="169"/>
      <c r="BU13" s="169"/>
      <c r="BV13" s="169"/>
      <c r="BW13" s="169"/>
      <c r="BX13" s="169"/>
      <c r="BY13" s="169"/>
      <c r="BZ13" s="169"/>
      <c r="CA13" s="169"/>
      <c r="CB13" s="169"/>
      <c r="CC13" s="169"/>
      <c r="CD13" s="169"/>
      <c r="CE13" s="169"/>
      <c r="CF13" s="169"/>
      <c r="CG13" s="169"/>
      <c r="CH13" s="169"/>
      <c r="CI13" s="169"/>
      <c r="CJ13" s="169"/>
      <c r="CK13" s="169"/>
      <c r="CL13" s="169"/>
      <c r="CM13" s="169"/>
      <c r="CN13" s="169"/>
      <c r="CO13" s="169"/>
      <c r="CP13" s="169"/>
      <c r="CQ13" s="169"/>
      <c r="CR13" s="169"/>
      <c r="CS13" s="169"/>
      <c r="CT13" s="169"/>
      <c r="CU13" s="169"/>
      <c r="CV13" s="169"/>
      <c r="CW13" s="169"/>
      <c r="CX13" s="169"/>
      <c r="CY13" s="169"/>
      <c r="CZ13" s="169"/>
      <c r="DA13" s="169"/>
      <c r="DB13" s="169"/>
      <c r="DC13" s="169"/>
      <c r="DD13" s="169"/>
      <c r="DE13" s="169"/>
      <c r="DF13" s="169"/>
      <c r="DG13" s="169"/>
      <c r="DH13" s="169"/>
      <c r="DI13" s="169"/>
      <c r="DJ13" s="169"/>
      <c r="DK13" s="169"/>
      <c r="DL13" s="169"/>
      <c r="DM13" s="169"/>
      <c r="DN13" s="169"/>
      <c r="DO13" s="169"/>
      <c r="DP13" s="169"/>
      <c r="DQ13" s="169"/>
      <c r="DR13" s="169"/>
      <c r="DS13" s="169"/>
      <c r="DT13" s="169"/>
      <c r="DU13" s="169"/>
      <c r="DV13" s="169"/>
      <c r="DW13" s="169"/>
      <c r="DX13" s="169"/>
      <c r="DY13" s="169"/>
      <c r="DZ13" s="169"/>
      <c r="EA13" s="169"/>
      <c r="EB13" s="169"/>
      <c r="EC13" s="169"/>
      <c r="ED13" s="169"/>
      <c r="EE13" s="169"/>
      <c r="EF13" s="169"/>
      <c r="EG13" s="169"/>
      <c r="EH13" s="169"/>
      <c r="EI13" s="169"/>
      <c r="EJ13" s="169"/>
      <c r="EK13" s="169"/>
      <c r="EL13" s="169"/>
      <c r="EM13" s="169"/>
      <c r="EN13" s="169"/>
    </row>
    <row r="14" spans="1:144" ht="14" x14ac:dyDescent="0.15">
      <c r="A14" s="175" t="str">
        <f>'ESS Jul 2016'!K8</f>
        <v>Diamond Energy</v>
      </c>
      <c r="B14" s="15" t="str">
        <f>'ESS Jul 2016'!L8</f>
        <v>Pay on time discount</v>
      </c>
      <c r="C14" s="176">
        <f>91*'ESS Jul 2016'!M8/100</f>
        <v>131.94999999999999</v>
      </c>
      <c r="D14" s="176">
        <f>IF($C$5&gt;='ESS Jul 2016'!P8,('ESS Jul 2016'!P8*'ESS Jul 2016'!N8/100),($C$5*'ESS Jul 2016'!N8/100))</f>
        <v>70.680000000000007</v>
      </c>
      <c r="E14" s="176">
        <f>IF($C$5&lt;'ESS Jul 2016'!P8,0,IF(($C$5)&lt;='ESS Jul 2016'!R8,(($C$5-'ESS Jul 2016'!P8)*'ESS Jul 2016'!Q8/100),(('ESS Jul 2016'!R8-'ESS Jul 2016'!P8)*'ESS Jul 2016'!Q8/100)))</f>
        <v>179.85599999999999</v>
      </c>
      <c r="F14" s="176">
        <v>0</v>
      </c>
      <c r="G14" s="176">
        <v>0</v>
      </c>
      <c r="H14" s="176">
        <f>IF(($C$5&lt;'ESS Jul 2016'!R8),(0),($C$5-'ESS Jul 2016'!R8)*'ESS Jul 2016'!S8/100)</f>
        <v>204.82800000000003</v>
      </c>
      <c r="I14" s="176">
        <f t="shared" si="0"/>
        <v>587.31400000000008</v>
      </c>
      <c r="J14" s="177">
        <f t="shared" si="1"/>
        <v>1821.4560000000004</v>
      </c>
      <c r="K14" s="178">
        <f t="shared" si="2"/>
        <v>2349.2560000000003</v>
      </c>
      <c r="L14" s="179">
        <f>'ESS Jul 2016'!AT8</f>
        <v>0</v>
      </c>
      <c r="M14" s="179">
        <f>'ESS Jul 2016'!AU8</f>
        <v>0</v>
      </c>
      <c r="N14" s="179">
        <f>'ESS Jul 2016'!AV8</f>
        <v>7</v>
      </c>
      <c r="O14" s="179">
        <f>'ESS Jul 2016'!AW8</f>
        <v>0</v>
      </c>
      <c r="P14" s="180">
        <f t="shared" si="3"/>
        <v>2349.2560000000003</v>
      </c>
      <c r="Q14" s="180">
        <f>(P14-(P14*N14/100))</f>
        <v>2184.8080800000002</v>
      </c>
      <c r="R14" s="381">
        <f t="shared" si="5"/>
        <v>2584.1816000000003</v>
      </c>
      <c r="S14" s="381">
        <f t="shared" si="5"/>
        <v>2403.2888880000005</v>
      </c>
      <c r="T14" s="194">
        <f>'ESS Jul 2016'!BD8</f>
        <v>24</v>
      </c>
      <c r="U14" s="195" t="str">
        <f>'ESS Jul 2016'!BE8</f>
        <v>y</v>
      </c>
      <c r="V14" s="169"/>
      <c r="W14" s="169"/>
      <c r="X14" s="169"/>
      <c r="Y14" s="169"/>
      <c r="Z14" s="169"/>
      <c r="AA14" s="169"/>
      <c r="AB14" s="169"/>
      <c r="AC14" s="169"/>
      <c r="AD14" s="169"/>
      <c r="AE14" s="169"/>
      <c r="AF14" s="169"/>
      <c r="AG14" s="169"/>
      <c r="AH14" s="169"/>
      <c r="AI14" s="169"/>
      <c r="AJ14" s="169"/>
      <c r="AK14" s="169"/>
      <c r="AL14" s="169"/>
      <c r="AM14" s="169"/>
      <c r="AN14" s="169"/>
      <c r="AO14" s="169"/>
      <c r="AP14" s="169"/>
      <c r="AQ14" s="169"/>
      <c r="AR14" s="169"/>
      <c r="AS14" s="169"/>
      <c r="AT14" s="169"/>
      <c r="AU14" s="169"/>
      <c r="AV14" s="169"/>
      <c r="AW14" s="169"/>
      <c r="AX14" s="169"/>
      <c r="AY14" s="169"/>
      <c r="AZ14" s="169"/>
      <c r="BA14" s="169"/>
      <c r="BB14" s="169"/>
      <c r="BC14" s="169"/>
      <c r="BD14" s="169"/>
      <c r="BE14" s="169"/>
      <c r="BF14" s="169"/>
      <c r="BG14" s="169"/>
      <c r="BH14" s="169"/>
      <c r="BI14" s="169"/>
      <c r="BJ14" s="169"/>
      <c r="BK14" s="169"/>
      <c r="BL14" s="169"/>
      <c r="BM14" s="169"/>
      <c r="BN14" s="169"/>
      <c r="BO14" s="169"/>
      <c r="BP14" s="169"/>
      <c r="BQ14" s="169"/>
      <c r="BR14" s="169"/>
      <c r="BS14" s="169"/>
      <c r="BT14" s="169"/>
      <c r="BU14" s="169"/>
      <c r="BV14" s="169"/>
      <c r="BW14" s="169"/>
      <c r="BX14" s="169"/>
      <c r="BY14" s="169"/>
      <c r="BZ14" s="169"/>
      <c r="CA14" s="169"/>
      <c r="CB14" s="169"/>
      <c r="CC14" s="169"/>
      <c r="CD14" s="169"/>
      <c r="CE14" s="169"/>
      <c r="CF14" s="169"/>
      <c r="CG14" s="169"/>
      <c r="CH14" s="169"/>
      <c r="CI14" s="169"/>
      <c r="CJ14" s="169"/>
      <c r="CK14" s="169"/>
      <c r="CL14" s="169"/>
      <c r="CM14" s="169"/>
      <c r="CN14" s="169"/>
      <c r="CO14" s="169"/>
      <c r="CP14" s="169"/>
      <c r="CQ14" s="169"/>
      <c r="CR14" s="169"/>
      <c r="CS14" s="169"/>
      <c r="CT14" s="169"/>
      <c r="CU14" s="169"/>
      <c r="CV14" s="169"/>
      <c r="CW14" s="169"/>
      <c r="CX14" s="169"/>
      <c r="CY14" s="169"/>
      <c r="CZ14" s="169"/>
      <c r="DA14" s="169"/>
      <c r="DB14" s="169"/>
      <c r="DC14" s="169"/>
      <c r="DD14" s="169"/>
      <c r="DE14" s="169"/>
      <c r="DF14" s="169"/>
      <c r="DG14" s="169"/>
      <c r="DH14" s="169"/>
      <c r="DI14" s="169"/>
      <c r="DJ14" s="169"/>
      <c r="DK14" s="169"/>
      <c r="DL14" s="169"/>
      <c r="DM14" s="169"/>
      <c r="DN14" s="169"/>
      <c r="DO14" s="169"/>
      <c r="DP14" s="169"/>
      <c r="DQ14" s="169"/>
      <c r="DR14" s="169"/>
      <c r="DS14" s="169"/>
      <c r="DT14" s="169"/>
      <c r="DU14" s="169"/>
      <c r="DV14" s="169"/>
      <c r="DW14" s="169"/>
      <c r="DX14" s="169"/>
      <c r="DY14" s="169"/>
      <c r="DZ14" s="169"/>
      <c r="EA14" s="169"/>
      <c r="EB14" s="169"/>
      <c r="EC14" s="169"/>
      <c r="ED14" s="169"/>
      <c r="EE14" s="169"/>
      <c r="EF14" s="169"/>
      <c r="EG14" s="169"/>
      <c r="EH14" s="169"/>
      <c r="EI14" s="169"/>
      <c r="EJ14" s="169"/>
      <c r="EK14" s="169"/>
      <c r="EL14" s="169"/>
      <c r="EM14" s="169"/>
      <c r="EN14" s="169"/>
    </row>
    <row r="15" spans="1:144" ht="14" x14ac:dyDescent="0.15">
      <c r="A15" s="175" t="str">
        <f>'ESS Jul 2016'!K9</f>
        <v>Dodo Power &amp; Gas</v>
      </c>
      <c r="B15" s="15" t="str">
        <f>'ESS Jul 2016'!L9</f>
        <v>Market offer</v>
      </c>
      <c r="C15" s="176">
        <f>91*'ESS Jul 2016'!M9/100</f>
        <v>117.2535</v>
      </c>
      <c r="D15" s="176">
        <f>IF($C$5&gt;='ESS Jul 2016'!P9,('ESS Jul 2016'!P9*'ESS Jul 2016'!N9/100),($C$5*'ESS Jul 2016'!N9/100))</f>
        <v>439.25</v>
      </c>
      <c r="E15" s="176">
        <f>IF($C$5&lt;'ESS Jul 2016'!P9,0,IF(($C$5)&lt;='ESS Jul 2016'!R9,(($C$5-'ESS Jul 2016'!P9)*'ESS Jul 2016'!Q9/100),(('ESS Jul 2016'!R9-'ESS Jul 2016'!P9)*'ESS Jul 2016'!Q9/100)))</f>
        <v>0</v>
      </c>
      <c r="F15" s="176">
        <v>0</v>
      </c>
      <c r="G15" s="176">
        <v>0</v>
      </c>
      <c r="H15" s="176">
        <f>IF(($C$5&lt;'ESS Jul 2016'!R9),(0),($C$5-'ESS Jul 2016'!R9)*'ESS Jul 2016'!S9/100)</f>
        <v>12.225</v>
      </c>
      <c r="I15" s="176">
        <f t="shared" si="0"/>
        <v>568.72850000000005</v>
      </c>
      <c r="J15" s="177">
        <f t="shared" si="1"/>
        <v>1805.9</v>
      </c>
      <c r="K15" s="178">
        <f t="shared" si="2"/>
        <v>2274.9140000000002</v>
      </c>
      <c r="L15" s="179">
        <f>'ESS Jul 2016'!AT9</f>
        <v>0</v>
      </c>
      <c r="M15" s="179">
        <f>'ESS Jul 2016'!AU9</f>
        <v>0</v>
      </c>
      <c r="N15" s="179">
        <f>'ESS Jul 2016'!AV9</f>
        <v>0</v>
      </c>
      <c r="O15" s="179">
        <f>'ESS Jul 2016'!AW9</f>
        <v>20</v>
      </c>
      <c r="P15" s="180">
        <f t="shared" si="3"/>
        <v>2274.9140000000002</v>
      </c>
      <c r="Q15" s="180">
        <f t="shared" ref="Q15:Q16" si="6">(P15-(J15*O15/100))</f>
        <v>1913.7340000000002</v>
      </c>
      <c r="R15" s="381">
        <f t="shared" si="5"/>
        <v>2502.4054000000006</v>
      </c>
      <c r="S15" s="381">
        <f t="shared" si="5"/>
        <v>2105.1074000000003</v>
      </c>
      <c r="T15" s="194">
        <f>'ESS Jul 2016'!BD9</f>
        <v>0</v>
      </c>
      <c r="U15" s="195" t="str">
        <f>'ESS Jul 2016'!BE9</f>
        <v>n</v>
      </c>
      <c r="V15" s="169"/>
      <c r="W15" s="169"/>
      <c r="X15" s="169"/>
      <c r="Y15" s="169"/>
      <c r="Z15" s="169"/>
      <c r="AA15" s="169"/>
      <c r="AB15" s="169"/>
      <c r="AC15" s="169"/>
      <c r="AD15" s="169"/>
      <c r="AE15" s="169"/>
      <c r="AF15" s="169"/>
      <c r="AG15" s="169"/>
      <c r="AH15" s="169"/>
      <c r="AI15" s="169"/>
      <c r="AJ15" s="169"/>
      <c r="AK15" s="169"/>
      <c r="AL15" s="169"/>
      <c r="AM15" s="169"/>
      <c r="AN15" s="169"/>
      <c r="AO15" s="169"/>
      <c r="AP15" s="169"/>
      <c r="AQ15" s="169"/>
      <c r="AR15" s="169"/>
      <c r="AS15" s="169"/>
      <c r="AT15" s="169"/>
      <c r="AU15" s="169"/>
      <c r="AV15" s="169"/>
      <c r="AW15" s="169"/>
      <c r="AX15" s="169"/>
      <c r="AY15" s="169"/>
      <c r="AZ15" s="169"/>
      <c r="BA15" s="169"/>
      <c r="BB15" s="169"/>
      <c r="BC15" s="169"/>
      <c r="BD15" s="169"/>
      <c r="BE15" s="169"/>
      <c r="BF15" s="169"/>
      <c r="BG15" s="169"/>
      <c r="BH15" s="169"/>
      <c r="BI15" s="169"/>
      <c r="BJ15" s="169"/>
      <c r="BK15" s="169"/>
      <c r="BL15" s="169"/>
      <c r="BM15" s="169"/>
      <c r="BN15" s="169"/>
      <c r="BO15" s="169"/>
      <c r="BP15" s="169"/>
      <c r="BQ15" s="169"/>
      <c r="BR15" s="169"/>
      <c r="BS15" s="169"/>
      <c r="BT15" s="169"/>
      <c r="BU15" s="169"/>
      <c r="BV15" s="169"/>
      <c r="BW15" s="169"/>
      <c r="BX15" s="169"/>
      <c r="BY15" s="169"/>
      <c r="BZ15" s="169"/>
      <c r="CA15" s="169"/>
      <c r="CB15" s="169"/>
      <c r="CC15" s="169"/>
      <c r="CD15" s="169"/>
      <c r="CE15" s="169"/>
      <c r="CF15" s="169"/>
      <c r="CG15" s="169"/>
      <c r="CH15" s="169"/>
      <c r="CI15" s="169"/>
      <c r="CJ15" s="169"/>
      <c r="CK15" s="169"/>
      <c r="CL15" s="169"/>
      <c r="CM15" s="169"/>
      <c r="CN15" s="169"/>
      <c r="CO15" s="169"/>
      <c r="CP15" s="169"/>
      <c r="CQ15" s="169"/>
      <c r="CR15" s="169"/>
      <c r="CS15" s="169"/>
      <c r="CT15" s="169"/>
      <c r="CU15" s="169"/>
      <c r="CV15" s="169"/>
      <c r="CW15" s="169"/>
      <c r="CX15" s="169"/>
      <c r="CY15" s="169"/>
      <c r="CZ15" s="169"/>
      <c r="DA15" s="169"/>
      <c r="DB15" s="169"/>
      <c r="DC15" s="169"/>
      <c r="DD15" s="169"/>
      <c r="DE15" s="169"/>
      <c r="DF15" s="169"/>
      <c r="DG15" s="169"/>
      <c r="DH15" s="169"/>
      <c r="DI15" s="169"/>
      <c r="DJ15" s="169"/>
      <c r="DK15" s="169"/>
      <c r="DL15" s="169"/>
      <c r="DM15" s="169"/>
      <c r="DN15" s="169"/>
      <c r="DO15" s="169"/>
      <c r="DP15" s="169"/>
      <c r="DQ15" s="169"/>
      <c r="DR15" s="169"/>
      <c r="DS15" s="169"/>
      <c r="DT15" s="169"/>
      <c r="DU15" s="169"/>
      <c r="DV15" s="169"/>
      <c r="DW15" s="169"/>
      <c r="DX15" s="169"/>
      <c r="DY15" s="169"/>
      <c r="DZ15" s="169"/>
      <c r="EA15" s="169"/>
      <c r="EB15" s="169"/>
      <c r="EC15" s="169"/>
      <c r="ED15" s="169"/>
      <c r="EE15" s="169"/>
      <c r="EF15" s="169"/>
      <c r="EG15" s="169"/>
      <c r="EH15" s="169"/>
      <c r="EI15" s="169"/>
      <c r="EJ15" s="169"/>
      <c r="EK15" s="169"/>
      <c r="EL15" s="169"/>
      <c r="EM15" s="169"/>
      <c r="EN15" s="169"/>
    </row>
    <row r="16" spans="1:144" ht="14" x14ac:dyDescent="0.15">
      <c r="A16" s="175" t="str">
        <f>'ESS Jul 2016'!K10</f>
        <v>EnergyAustralia</v>
      </c>
      <c r="B16" s="15" t="str">
        <f>'ESS Jul 2016'!L10</f>
        <v xml:space="preserve">Flexi Saver </v>
      </c>
      <c r="C16" s="176">
        <f>91*'ESS Jul 2016'!M10/100</f>
        <v>120.86619999999999</v>
      </c>
      <c r="D16" s="176">
        <f>IF($C$5&gt;='ESS Jul 2016'!P10,('ESS Jul 2016'!P10*'ESS Jul 2016'!N10/100),($C$5*'ESS Jul 2016'!N10/100))</f>
        <v>263.7</v>
      </c>
      <c r="E16" s="176">
        <f>IF($C$5&lt;'ESS Jul 2016'!P10,0,IF(($C$5)&lt;='ESS Jul 2016'!R10,(($C$5-'ESS Jul 2016'!P10)*'ESS Jul 2016'!Q10/100),(('ESS Jul 2016'!R10-'ESS Jul 2016'!P10)*'ESS Jul 2016'!Q10/100)))</f>
        <v>194.1</v>
      </c>
      <c r="F16" s="176">
        <v>0</v>
      </c>
      <c r="G16" s="176">
        <v>0</v>
      </c>
      <c r="H16" s="176">
        <f>IF(($C$5&lt;'ESS Jul 2016'!R10),(0),($C$5-'ESS Jul 2016'!R10)*'ESS Jul 2016'!S10/100)</f>
        <v>12.71</v>
      </c>
      <c r="I16" s="176">
        <f t="shared" si="0"/>
        <v>591.37620000000004</v>
      </c>
      <c r="J16" s="177">
        <f t="shared" si="1"/>
        <v>1882.0400000000002</v>
      </c>
      <c r="K16" s="178">
        <f t="shared" si="2"/>
        <v>2365.5048000000002</v>
      </c>
      <c r="L16" s="179">
        <f>'ESS Jul 2016'!AT10</f>
        <v>0</v>
      </c>
      <c r="M16" s="179">
        <f>'ESS Jul 2016'!AU10</f>
        <v>0</v>
      </c>
      <c r="N16" s="179">
        <f>'ESS Jul 2016'!AV10</f>
        <v>0</v>
      </c>
      <c r="O16" s="179">
        <f>'ESS Jul 2016'!AW10</f>
        <v>16</v>
      </c>
      <c r="P16" s="180">
        <f t="shared" si="3"/>
        <v>2365.5048000000002</v>
      </c>
      <c r="Q16" s="180">
        <f t="shared" si="6"/>
        <v>2064.3784000000001</v>
      </c>
      <c r="R16" s="381">
        <f t="shared" si="5"/>
        <v>2602.0552800000005</v>
      </c>
      <c r="S16" s="381">
        <f t="shared" si="5"/>
        <v>2270.8162400000001</v>
      </c>
      <c r="T16" s="194">
        <f>'ESS Jul 2016'!BD10</f>
        <v>0</v>
      </c>
      <c r="U16" s="195" t="str">
        <f>'ESS Jul 2016'!BE10</f>
        <v>n</v>
      </c>
      <c r="V16" s="169"/>
      <c r="W16" s="169"/>
      <c r="X16" s="169"/>
      <c r="Y16" s="169"/>
      <c r="Z16" s="169"/>
      <c r="AA16" s="169"/>
      <c r="AB16" s="169"/>
      <c r="AC16" s="169"/>
      <c r="AD16" s="169"/>
      <c r="AE16" s="169"/>
      <c r="AF16" s="169"/>
      <c r="AG16" s="169"/>
      <c r="AH16" s="169"/>
      <c r="AI16" s="169"/>
      <c r="AJ16" s="169"/>
      <c r="AK16" s="169"/>
      <c r="AL16" s="169"/>
      <c r="AM16" s="169"/>
      <c r="AN16" s="169"/>
      <c r="AO16" s="169"/>
      <c r="AP16" s="169"/>
      <c r="AQ16" s="169"/>
      <c r="AR16" s="169"/>
      <c r="AS16" s="169"/>
      <c r="AT16" s="169"/>
      <c r="AU16" s="169"/>
      <c r="AV16" s="169"/>
      <c r="AW16" s="169"/>
      <c r="AX16" s="169"/>
      <c r="AY16" s="169"/>
      <c r="AZ16" s="169"/>
      <c r="BA16" s="169"/>
      <c r="BB16" s="169"/>
      <c r="BC16" s="169"/>
      <c r="BD16" s="169"/>
      <c r="BE16" s="169"/>
      <c r="BF16" s="169"/>
      <c r="BG16" s="169"/>
      <c r="BH16" s="169"/>
      <c r="BI16" s="169"/>
      <c r="BJ16" s="169"/>
      <c r="BK16" s="169"/>
      <c r="BL16" s="169"/>
      <c r="BM16" s="169"/>
      <c r="BN16" s="169"/>
      <c r="BO16" s="169"/>
      <c r="BP16" s="169"/>
      <c r="BQ16" s="169"/>
      <c r="BR16" s="169"/>
      <c r="BS16" s="169"/>
      <c r="BT16" s="169"/>
      <c r="BU16" s="169"/>
      <c r="BV16" s="169"/>
      <c r="BW16" s="169"/>
      <c r="BX16" s="169"/>
      <c r="BY16" s="169"/>
      <c r="BZ16" s="169"/>
      <c r="CA16" s="169"/>
      <c r="CB16" s="169"/>
      <c r="CC16" s="169"/>
      <c r="CD16" s="169"/>
      <c r="CE16" s="169"/>
      <c r="CF16" s="169"/>
      <c r="CG16" s="169"/>
      <c r="CH16" s="169"/>
      <c r="CI16" s="169"/>
      <c r="CJ16" s="169"/>
      <c r="CK16" s="169"/>
      <c r="CL16" s="169"/>
      <c r="CM16" s="169"/>
      <c r="CN16" s="169"/>
      <c r="CO16" s="169"/>
      <c r="CP16" s="169"/>
      <c r="CQ16" s="169"/>
      <c r="CR16" s="169"/>
      <c r="CS16" s="169"/>
      <c r="CT16" s="169"/>
      <c r="CU16" s="169"/>
      <c r="CV16" s="169"/>
      <c r="CW16" s="169"/>
      <c r="CX16" s="169"/>
      <c r="CY16" s="169"/>
      <c r="CZ16" s="169"/>
      <c r="DA16" s="169"/>
      <c r="DB16" s="169"/>
      <c r="DC16" s="169"/>
      <c r="DD16" s="169"/>
      <c r="DE16" s="169"/>
      <c r="DF16" s="169"/>
      <c r="DG16" s="169"/>
      <c r="DH16" s="169"/>
      <c r="DI16" s="169"/>
      <c r="DJ16" s="169"/>
      <c r="DK16" s="169"/>
      <c r="DL16" s="169"/>
      <c r="DM16" s="169"/>
      <c r="DN16" s="169"/>
      <c r="DO16" s="169"/>
      <c r="DP16" s="169"/>
      <c r="DQ16" s="169"/>
      <c r="DR16" s="169"/>
      <c r="DS16" s="169"/>
      <c r="DT16" s="169"/>
      <c r="DU16" s="169"/>
      <c r="DV16" s="169"/>
      <c r="DW16" s="169"/>
      <c r="DX16" s="169"/>
      <c r="DY16" s="169"/>
      <c r="DZ16" s="169"/>
      <c r="EA16" s="169"/>
      <c r="EB16" s="169"/>
      <c r="EC16" s="169"/>
      <c r="ED16" s="169"/>
      <c r="EE16" s="169"/>
      <c r="EF16" s="169"/>
      <c r="EG16" s="169"/>
      <c r="EH16" s="169"/>
      <c r="EI16" s="169"/>
      <c r="EJ16" s="169"/>
      <c r="EK16" s="169"/>
      <c r="EL16" s="169"/>
      <c r="EM16" s="169"/>
      <c r="EN16" s="169"/>
    </row>
    <row r="17" spans="1:144" ht="14" x14ac:dyDescent="0.15">
      <c r="A17" s="175" t="str">
        <f>'ESS Jul 2016'!K11</f>
        <v>Mojo Power</v>
      </c>
      <c r="B17" s="15" t="str">
        <f>'ESS Jul 2016'!L11</f>
        <v>Standard Energy Pass</v>
      </c>
      <c r="C17" s="176">
        <f>(91*'ESS Jul 2016'!M11/100)+('ESS Jul 2016'!BH11*3)</f>
        <v>183.42380000000003</v>
      </c>
      <c r="D17" s="176">
        <f>IF($C$5&gt;='ESS Jul 2016'!P11,('ESS Jul 2016'!P11*'ESS Jul 2016'!N11/100),($C$5*'ESS Jul 2016'!N11/100))</f>
        <v>179.3</v>
      </c>
      <c r="E17" s="176">
        <f>IF($C$5&lt;'ESS Jul 2016'!P11,0,IF(($C$5)&lt;='ESS Jul 2016'!R11,(($C$5-'ESS Jul 2016'!P11)*'ESS Jul 2016'!Q11/100),(('ESS Jul 2016'!R11-'ESS Jul 2016'!P11)*'ESS Jul 2016'!Q11/100)))</f>
        <v>131.55000000000001</v>
      </c>
      <c r="F17" s="176">
        <v>0</v>
      </c>
      <c r="G17" s="176">
        <v>0</v>
      </c>
      <c r="H17" s="176">
        <f>IF(($C$5&lt;'ESS Jul 2016'!R11),(0),($C$5-'ESS Jul 2016'!R11)*'ESS Jul 2016'!S11/100)</f>
        <v>8.5749999999999993</v>
      </c>
      <c r="I17" s="176">
        <f t="shared" si="0"/>
        <v>502.84880000000004</v>
      </c>
      <c r="J17" s="177">
        <f t="shared" si="1"/>
        <v>1277.7</v>
      </c>
      <c r="K17" s="178">
        <f t="shared" si="2"/>
        <v>2011.3952000000002</v>
      </c>
      <c r="L17" s="179">
        <f>'ESS Jul 2016'!AT11</f>
        <v>0</v>
      </c>
      <c r="M17" s="179">
        <f>'ESS Jul 2016'!AU11</f>
        <v>0</v>
      </c>
      <c r="N17" s="179">
        <f>'ESS Jul 2016'!AV11</f>
        <v>0</v>
      </c>
      <c r="O17" s="179">
        <f>'ESS Jul 2016'!AW11</f>
        <v>0</v>
      </c>
      <c r="P17" s="180">
        <f t="shared" si="3"/>
        <v>2011.3952000000002</v>
      </c>
      <c r="Q17" s="180">
        <f>(P17-(P17*N17/100))</f>
        <v>2011.3952000000002</v>
      </c>
      <c r="R17" s="381">
        <f t="shared" si="5"/>
        <v>2212.5347200000006</v>
      </c>
      <c r="S17" s="381">
        <f t="shared" si="5"/>
        <v>2212.5347200000006</v>
      </c>
      <c r="T17" s="194">
        <f>'ESS Jul 2016'!BD11</f>
        <v>0</v>
      </c>
      <c r="U17" s="195" t="str">
        <f>'ESS Jul 2016'!BE11</f>
        <v>n</v>
      </c>
      <c r="V17" s="169"/>
      <c r="W17" s="169"/>
      <c r="X17" s="169"/>
      <c r="Y17" s="169"/>
      <c r="Z17" s="169"/>
      <c r="AA17" s="169"/>
      <c r="AB17" s="169"/>
      <c r="AC17" s="169"/>
      <c r="AD17" s="169"/>
      <c r="AE17" s="169"/>
      <c r="AF17" s="169"/>
      <c r="AG17" s="169"/>
      <c r="AH17" s="169"/>
      <c r="AI17" s="169"/>
      <c r="AJ17" s="169"/>
      <c r="AK17" s="169"/>
      <c r="AL17" s="169"/>
      <c r="AM17" s="169"/>
      <c r="AN17" s="169"/>
      <c r="AO17" s="169"/>
      <c r="AP17" s="169"/>
      <c r="AQ17" s="169"/>
      <c r="AR17" s="169"/>
      <c r="AS17" s="169"/>
      <c r="AT17" s="169"/>
      <c r="AU17" s="169"/>
      <c r="AV17" s="169"/>
      <c r="AW17" s="169"/>
      <c r="AX17" s="169"/>
      <c r="AY17" s="169"/>
      <c r="AZ17" s="169"/>
      <c r="BA17" s="169"/>
      <c r="BB17" s="169"/>
      <c r="BC17" s="169"/>
      <c r="BD17" s="169"/>
      <c r="BE17" s="169"/>
      <c r="BF17" s="169"/>
      <c r="BG17" s="169"/>
      <c r="BH17" s="169"/>
      <c r="BI17" s="169"/>
      <c r="BJ17" s="169"/>
      <c r="BK17" s="169"/>
      <c r="BL17" s="169"/>
      <c r="BM17" s="169"/>
      <c r="BN17" s="169"/>
      <c r="BO17" s="169"/>
      <c r="BP17" s="169"/>
      <c r="BQ17" s="169"/>
      <c r="BR17" s="169"/>
      <c r="BS17" s="169"/>
      <c r="BT17" s="169"/>
      <c r="BU17" s="169"/>
      <c r="BV17" s="169"/>
      <c r="BW17" s="169"/>
      <c r="BX17" s="169"/>
      <c r="BY17" s="169"/>
      <c r="BZ17" s="169"/>
      <c r="CA17" s="169"/>
      <c r="CB17" s="169"/>
      <c r="CC17" s="169"/>
      <c r="CD17" s="169"/>
      <c r="CE17" s="169"/>
      <c r="CF17" s="169"/>
      <c r="CG17" s="169"/>
      <c r="CH17" s="169"/>
      <c r="CI17" s="169"/>
      <c r="CJ17" s="169"/>
      <c r="CK17" s="169"/>
      <c r="CL17" s="169"/>
      <c r="CM17" s="169"/>
      <c r="CN17" s="169"/>
      <c r="CO17" s="169"/>
      <c r="CP17" s="169"/>
      <c r="CQ17" s="169"/>
      <c r="CR17" s="169"/>
      <c r="CS17" s="169"/>
      <c r="CT17" s="169"/>
      <c r="CU17" s="169"/>
      <c r="CV17" s="169"/>
      <c r="CW17" s="169"/>
      <c r="CX17" s="169"/>
      <c r="CY17" s="169"/>
      <c r="CZ17" s="169"/>
      <c r="DA17" s="169"/>
      <c r="DB17" s="169"/>
      <c r="DC17" s="169"/>
      <c r="DD17" s="169"/>
      <c r="DE17" s="169"/>
      <c r="DF17" s="169"/>
      <c r="DG17" s="169"/>
      <c r="DH17" s="169"/>
      <c r="DI17" s="169"/>
      <c r="DJ17" s="169"/>
      <c r="DK17" s="169"/>
      <c r="DL17" s="169"/>
      <c r="DM17" s="169"/>
      <c r="DN17" s="169"/>
      <c r="DO17" s="169"/>
      <c r="DP17" s="169"/>
      <c r="DQ17" s="169"/>
      <c r="DR17" s="169"/>
      <c r="DS17" s="169"/>
      <c r="DT17" s="169"/>
      <c r="DU17" s="169"/>
      <c r="DV17" s="169"/>
      <c r="DW17" s="169"/>
      <c r="DX17" s="169"/>
      <c r="DY17" s="169"/>
      <c r="DZ17" s="169"/>
      <c r="EA17" s="169"/>
      <c r="EB17" s="169"/>
      <c r="EC17" s="169"/>
      <c r="ED17" s="169"/>
      <c r="EE17" s="169"/>
      <c r="EF17" s="169"/>
      <c r="EG17" s="169"/>
      <c r="EH17" s="169"/>
      <c r="EI17" s="169"/>
      <c r="EJ17" s="169"/>
      <c r="EK17" s="169"/>
      <c r="EL17" s="169"/>
      <c r="EM17" s="169"/>
      <c r="EN17" s="169"/>
    </row>
    <row r="18" spans="1:144" ht="14" x14ac:dyDescent="0.15">
      <c r="A18" s="175" t="str">
        <f>'ESS Jul 2016'!K12</f>
        <v>Momentum Energy</v>
      </c>
      <c r="B18" s="15" t="str">
        <f>'ESS Jul 2016'!L12</f>
        <v>SmilePower</v>
      </c>
      <c r="C18" s="176">
        <f>91*'ESS Jul 2016'!M12/100</f>
        <v>117.20800000000001</v>
      </c>
      <c r="D18" s="176">
        <f>IF($C$5&gt;='ESS Jul 2016'!P12,('ESS Jul 2016'!P12*'ESS Jul 2016'!N12/100),($C$5*'ESS Jul 2016'!N12/100))</f>
        <v>140.34</v>
      </c>
      <c r="E18" s="176">
        <f>IF($C$5&lt;'ESS Jul 2016'!P12,0,IF(($C$5)&lt;='ESS Jul 2016'!R12,(($C$5-'ESS Jul 2016'!P12)*'ESS Jul 2016'!Q12/100),(('ESS Jul 2016'!R12-'ESS Jul 2016'!P12)*'ESS Jul 2016'!Q12/100)))</f>
        <v>0</v>
      </c>
      <c r="F18" s="176">
        <v>0</v>
      </c>
      <c r="G18" s="176">
        <v>0</v>
      </c>
      <c r="H18" s="176">
        <f>IF(($C$5&lt;'ESS Jul 2016'!R12),(0),($C$5-'ESS Jul 2016'!R12)*'ESS Jul 2016'!S12/100)</f>
        <v>236.52</v>
      </c>
      <c r="I18" s="176">
        <f t="shared" si="0"/>
        <v>494.06799999999998</v>
      </c>
      <c r="J18" s="177">
        <f t="shared" si="1"/>
        <v>1507.4399999999998</v>
      </c>
      <c r="K18" s="178">
        <f t="shared" si="2"/>
        <v>1976.2719999999999</v>
      </c>
      <c r="L18" s="179">
        <f>'ESS Jul 2016'!AT12</f>
        <v>0</v>
      </c>
      <c r="M18" s="179">
        <f>'ESS Jul 2016'!AU12</f>
        <v>0</v>
      </c>
      <c r="N18" s="179">
        <f>'ESS Jul 2016'!AV12</f>
        <v>0</v>
      </c>
      <c r="O18" s="179">
        <f>'ESS Jul 2016'!AW12</f>
        <v>0</v>
      </c>
      <c r="P18" s="180">
        <f t="shared" si="3"/>
        <v>1976.2719999999999</v>
      </c>
      <c r="Q18" s="180">
        <f>(P18-(P18*N18/100))</f>
        <v>1976.2719999999999</v>
      </c>
      <c r="R18" s="381">
        <f t="shared" si="5"/>
        <v>2173.8992000000003</v>
      </c>
      <c r="S18" s="381">
        <f t="shared" si="5"/>
        <v>2173.8992000000003</v>
      </c>
      <c r="T18" s="194">
        <f>'ESS Jul 2016'!BD12</f>
        <v>12</v>
      </c>
      <c r="U18" s="195" t="str">
        <f>'ESS Jul 2016'!BE12</f>
        <v>y</v>
      </c>
      <c r="V18" s="169"/>
      <c r="W18" s="169"/>
      <c r="X18" s="169"/>
      <c r="Y18" s="169"/>
      <c r="Z18" s="169"/>
      <c r="AA18" s="169"/>
      <c r="AB18" s="169"/>
      <c r="AC18" s="169"/>
      <c r="AD18" s="169"/>
      <c r="AE18" s="169"/>
      <c r="AF18" s="169"/>
      <c r="AG18" s="169"/>
      <c r="AH18" s="169"/>
      <c r="AI18" s="169"/>
      <c r="AJ18" s="169"/>
      <c r="AK18" s="169"/>
      <c r="AL18" s="169"/>
      <c r="AM18" s="169"/>
      <c r="AN18" s="169"/>
      <c r="AO18" s="169"/>
      <c r="AP18" s="169"/>
      <c r="AQ18" s="169"/>
      <c r="AR18" s="169"/>
      <c r="AS18" s="169"/>
      <c r="AT18" s="169"/>
      <c r="AU18" s="169"/>
      <c r="AV18" s="169"/>
      <c r="AW18" s="169"/>
      <c r="AX18" s="169"/>
      <c r="AY18" s="169"/>
      <c r="AZ18" s="169"/>
      <c r="BA18" s="169"/>
      <c r="BB18" s="169"/>
      <c r="BC18" s="169"/>
      <c r="BD18" s="169"/>
      <c r="BE18" s="169"/>
      <c r="BF18" s="169"/>
      <c r="BG18" s="169"/>
      <c r="BH18" s="169"/>
      <c r="BI18" s="169"/>
      <c r="BJ18" s="169"/>
      <c r="BK18" s="169"/>
      <c r="BL18" s="169"/>
      <c r="BM18" s="169"/>
      <c r="BN18" s="169"/>
      <c r="BO18" s="169"/>
      <c r="BP18" s="169"/>
      <c r="BQ18" s="169"/>
      <c r="BR18" s="169"/>
      <c r="BS18" s="169"/>
      <c r="BT18" s="169"/>
      <c r="BU18" s="169"/>
      <c r="BV18" s="169"/>
      <c r="BW18" s="169"/>
      <c r="BX18" s="169"/>
      <c r="BY18" s="169"/>
      <c r="BZ18" s="169"/>
      <c r="CA18" s="169"/>
      <c r="CB18" s="169"/>
      <c r="CC18" s="169"/>
      <c r="CD18" s="169"/>
      <c r="CE18" s="169"/>
      <c r="CF18" s="169"/>
      <c r="CG18" s="169"/>
      <c r="CH18" s="169"/>
      <c r="CI18" s="169"/>
      <c r="CJ18" s="169"/>
      <c r="CK18" s="169"/>
      <c r="CL18" s="169"/>
      <c r="CM18" s="169"/>
      <c r="CN18" s="169"/>
      <c r="CO18" s="169"/>
      <c r="CP18" s="169"/>
      <c r="CQ18" s="169"/>
      <c r="CR18" s="169"/>
      <c r="CS18" s="169"/>
      <c r="CT18" s="169"/>
      <c r="CU18" s="169"/>
      <c r="CV18" s="169"/>
      <c r="CW18" s="169"/>
      <c r="CX18" s="169"/>
      <c r="CY18" s="169"/>
      <c r="CZ18" s="169"/>
      <c r="DA18" s="169"/>
      <c r="DB18" s="169"/>
      <c r="DC18" s="169"/>
      <c r="DD18" s="169"/>
      <c r="DE18" s="169"/>
      <c r="DF18" s="169"/>
      <c r="DG18" s="169"/>
      <c r="DH18" s="169"/>
      <c r="DI18" s="169"/>
      <c r="DJ18" s="169"/>
      <c r="DK18" s="169"/>
      <c r="DL18" s="169"/>
      <c r="DM18" s="169"/>
      <c r="DN18" s="169"/>
      <c r="DO18" s="169"/>
      <c r="DP18" s="169"/>
      <c r="DQ18" s="169"/>
      <c r="DR18" s="169"/>
      <c r="DS18" s="169"/>
      <c r="DT18" s="169"/>
      <c r="DU18" s="169"/>
      <c r="DV18" s="169"/>
      <c r="DW18" s="169"/>
      <c r="DX18" s="169"/>
      <c r="DY18" s="169"/>
      <c r="DZ18" s="169"/>
      <c r="EA18" s="169"/>
      <c r="EB18" s="169"/>
      <c r="EC18" s="169"/>
      <c r="ED18" s="169"/>
      <c r="EE18" s="169"/>
      <c r="EF18" s="169"/>
      <c r="EG18" s="169"/>
      <c r="EH18" s="169"/>
      <c r="EI18" s="169"/>
      <c r="EJ18" s="169"/>
      <c r="EK18" s="169"/>
      <c r="EL18" s="169"/>
      <c r="EM18" s="169"/>
      <c r="EN18" s="169"/>
    </row>
    <row r="19" spans="1:144" ht="14" x14ac:dyDescent="0.15">
      <c r="A19" s="175" t="str">
        <f>'ESS Jul 2016'!K13</f>
        <v>Origin Energy</v>
      </c>
      <c r="B19" s="15" t="str">
        <f>'ESS Jul 2016'!L13</f>
        <v>Saver</v>
      </c>
      <c r="C19" s="176">
        <f>91*'ESS Jul 2016'!M13/100</f>
        <v>123.76</v>
      </c>
      <c r="D19" s="176">
        <f>IF($C$5&gt;='ESS Jul 2016'!P13,('ESS Jul 2016'!P13*'ESS Jul 2016'!N13/100),($C$5*'ESS Jul 2016'!N13/100))</f>
        <v>242</v>
      </c>
      <c r="E19" s="176">
        <f>IF($C$5&lt;'ESS Jul 2016'!P13,0,IF(($C$5)&lt;='ESS Jul 2016'!R13,(($C$5-'ESS Jul 2016'!P13)*'ESS Jul 2016'!Q13/100),(('ESS Jul 2016'!R13-'ESS Jul 2016'!P13)*'ESS Jul 2016'!Q13/100)))</f>
        <v>178.57499999999999</v>
      </c>
      <c r="F19" s="176">
        <v>0</v>
      </c>
      <c r="G19" s="176">
        <v>0</v>
      </c>
      <c r="H19" s="176">
        <f>IF(($C$5&lt;'ESS Jul 2016'!R13),(0),($C$5-'ESS Jul 2016'!R13)*'ESS Jul 2016'!S13/100)</f>
        <v>11.715</v>
      </c>
      <c r="I19" s="176">
        <f t="shared" si="0"/>
        <v>556.05000000000007</v>
      </c>
      <c r="J19" s="177">
        <f t="shared" si="1"/>
        <v>1729.1600000000003</v>
      </c>
      <c r="K19" s="178">
        <f t="shared" si="2"/>
        <v>2224.2000000000003</v>
      </c>
      <c r="L19" s="179">
        <f>'ESS Jul 2016'!AT13</f>
        <v>0</v>
      </c>
      <c r="M19" s="179">
        <f>'ESS Jul 2016'!AU13</f>
        <v>0</v>
      </c>
      <c r="N19" s="179">
        <f>'ESS Jul 2016'!AV13</f>
        <v>0</v>
      </c>
      <c r="O19" s="179">
        <f>'ESS Jul 2016'!AW13</f>
        <v>13</v>
      </c>
      <c r="P19" s="180">
        <f t="shared" si="3"/>
        <v>2224.2000000000003</v>
      </c>
      <c r="Q19" s="180">
        <f t="shared" ref="Q19:Q20" si="7">(P19-(J19*O19/100))</f>
        <v>1999.4092000000003</v>
      </c>
      <c r="R19" s="381">
        <f t="shared" si="5"/>
        <v>2446.6200000000003</v>
      </c>
      <c r="S19" s="381">
        <f t="shared" si="5"/>
        <v>2199.3501200000005</v>
      </c>
      <c r="T19" s="194">
        <f>'ESS Jul 2016'!BD13</f>
        <v>0</v>
      </c>
      <c r="U19" s="195" t="str">
        <f>'ESS Jul 2016'!BE13</f>
        <v>n</v>
      </c>
      <c r="V19" s="169"/>
      <c r="W19" s="169"/>
      <c r="X19" s="169"/>
      <c r="Y19" s="169"/>
      <c r="Z19" s="169"/>
      <c r="AA19" s="169"/>
      <c r="AB19" s="169"/>
      <c r="AC19" s="169"/>
      <c r="AD19" s="169"/>
      <c r="AE19" s="169"/>
      <c r="AF19" s="169"/>
      <c r="AG19" s="169"/>
      <c r="AH19" s="169"/>
      <c r="AI19" s="169"/>
      <c r="AJ19" s="169"/>
      <c r="AK19" s="169"/>
      <c r="AL19" s="169"/>
      <c r="AM19" s="169"/>
      <c r="AN19" s="169"/>
      <c r="AO19" s="169"/>
      <c r="AP19" s="169"/>
      <c r="AQ19" s="169"/>
      <c r="AR19" s="169"/>
      <c r="AS19" s="169"/>
      <c r="AT19" s="169"/>
      <c r="AU19" s="169"/>
      <c r="AV19" s="169"/>
      <c r="AW19" s="169"/>
      <c r="AX19" s="169"/>
      <c r="AY19" s="169"/>
      <c r="AZ19" s="169"/>
      <c r="BA19" s="169"/>
      <c r="BB19" s="169"/>
      <c r="BC19" s="169"/>
      <c r="BD19" s="169"/>
      <c r="BE19" s="169"/>
      <c r="BF19" s="169"/>
      <c r="BG19" s="169"/>
      <c r="BH19" s="169"/>
      <c r="BI19" s="169"/>
      <c r="BJ19" s="169"/>
      <c r="BK19" s="169"/>
      <c r="BL19" s="169"/>
      <c r="BM19" s="169"/>
      <c r="BN19" s="169"/>
      <c r="BO19" s="169"/>
      <c r="BP19" s="169"/>
      <c r="BQ19" s="169"/>
      <c r="BR19" s="169"/>
      <c r="BS19" s="169"/>
      <c r="BT19" s="169"/>
      <c r="BU19" s="169"/>
      <c r="BV19" s="169"/>
      <c r="BW19" s="169"/>
      <c r="BX19" s="169"/>
      <c r="BY19" s="169"/>
      <c r="BZ19" s="169"/>
      <c r="CA19" s="169"/>
      <c r="CB19" s="169"/>
      <c r="CC19" s="169"/>
      <c r="CD19" s="169"/>
      <c r="CE19" s="169"/>
      <c r="CF19" s="169"/>
      <c r="CG19" s="169"/>
      <c r="CH19" s="169"/>
      <c r="CI19" s="169"/>
      <c r="CJ19" s="169"/>
      <c r="CK19" s="169"/>
      <c r="CL19" s="169"/>
      <c r="CM19" s="169"/>
      <c r="CN19" s="169"/>
      <c r="CO19" s="169"/>
      <c r="CP19" s="169"/>
      <c r="CQ19" s="169"/>
      <c r="CR19" s="169"/>
      <c r="CS19" s="169"/>
      <c r="CT19" s="169"/>
      <c r="CU19" s="169"/>
      <c r="CV19" s="169"/>
      <c r="CW19" s="169"/>
      <c r="CX19" s="169"/>
      <c r="CY19" s="169"/>
      <c r="CZ19" s="169"/>
      <c r="DA19" s="169"/>
      <c r="DB19" s="169"/>
      <c r="DC19" s="169"/>
      <c r="DD19" s="169"/>
      <c r="DE19" s="169"/>
      <c r="DF19" s="169"/>
      <c r="DG19" s="169"/>
      <c r="DH19" s="169"/>
      <c r="DI19" s="169"/>
      <c r="DJ19" s="169"/>
      <c r="DK19" s="169"/>
      <c r="DL19" s="169"/>
      <c r="DM19" s="169"/>
      <c r="DN19" s="169"/>
      <c r="DO19" s="169"/>
      <c r="DP19" s="169"/>
      <c r="DQ19" s="169"/>
      <c r="DR19" s="169"/>
      <c r="DS19" s="169"/>
      <c r="DT19" s="169"/>
      <c r="DU19" s="169"/>
      <c r="DV19" s="169"/>
      <c r="DW19" s="169"/>
      <c r="DX19" s="169"/>
      <c r="DY19" s="169"/>
      <c r="DZ19" s="169"/>
      <c r="EA19" s="169"/>
      <c r="EB19" s="169"/>
      <c r="EC19" s="169"/>
      <c r="ED19" s="169"/>
      <c r="EE19" s="169"/>
      <c r="EF19" s="169"/>
      <c r="EG19" s="169"/>
      <c r="EH19" s="169"/>
      <c r="EI19" s="169"/>
      <c r="EJ19" s="169"/>
      <c r="EK19" s="169"/>
      <c r="EL19" s="169"/>
      <c r="EM19" s="169"/>
      <c r="EN19" s="169"/>
    </row>
    <row r="20" spans="1:144" ht="14" x14ac:dyDescent="0.15">
      <c r="A20" s="175" t="str">
        <f>'ESS Jul 2016'!K14</f>
        <v>Powerdirect</v>
      </c>
      <c r="B20" s="15" t="str">
        <f>'ESS Jul 2016'!L14</f>
        <v>20 percent</v>
      </c>
      <c r="C20" s="176">
        <f>91*'ESS Jul 2016'!M14/100</f>
        <v>123.19580000000001</v>
      </c>
      <c r="D20" s="176">
        <f>IF($C$5&gt;='ESS Jul 2016'!P14,('ESS Jul 2016'!P14*'ESS Jul 2016'!N14/100),($C$5*'ESS Jul 2016'!N14/100))</f>
        <v>270.60000000000002</v>
      </c>
      <c r="E20" s="176">
        <f>IF($C$5&lt;'ESS Jul 2016'!P14,0,IF(($C$5)&lt;='ESS Jul 2016'!R14,(($C$5-'ESS Jul 2016'!P14)*'ESS Jul 2016'!Q14/100),(('ESS Jul 2016'!R14-'ESS Jul 2016'!P14)*'ESS Jul 2016'!Q14/100)))</f>
        <v>0</v>
      </c>
      <c r="F20" s="176">
        <v>0</v>
      </c>
      <c r="G20" s="176">
        <v>0</v>
      </c>
      <c r="H20" s="176">
        <f>IF(($C$5&lt;'ESS Jul 2016'!R14),(0),($C$5-'ESS Jul 2016'!R14)*'ESS Jul 2016'!S14/100)</f>
        <v>211.2</v>
      </c>
      <c r="I20" s="176">
        <f t="shared" si="0"/>
        <v>604.99580000000003</v>
      </c>
      <c r="J20" s="177">
        <f t="shared" si="1"/>
        <v>1927.2</v>
      </c>
      <c r="K20" s="178">
        <f t="shared" si="2"/>
        <v>2419.9832000000001</v>
      </c>
      <c r="L20" s="179">
        <f>'ESS Jul 2016'!AT14</f>
        <v>0</v>
      </c>
      <c r="M20" s="179">
        <f>'ESS Jul 2016'!AU14</f>
        <v>0</v>
      </c>
      <c r="N20" s="179">
        <f>'ESS Jul 2016'!AV14</f>
        <v>0</v>
      </c>
      <c r="O20" s="179">
        <f>'ESS Jul 2016'!AW14</f>
        <v>20</v>
      </c>
      <c r="P20" s="180">
        <f t="shared" si="3"/>
        <v>2419.9832000000001</v>
      </c>
      <c r="Q20" s="180">
        <f t="shared" si="7"/>
        <v>2034.5432000000001</v>
      </c>
      <c r="R20" s="381">
        <f t="shared" si="5"/>
        <v>2661.9815200000003</v>
      </c>
      <c r="S20" s="381">
        <f t="shared" si="5"/>
        <v>2237.9975200000003</v>
      </c>
      <c r="T20" s="194">
        <f>'ESS Jul 2016'!BD14</f>
        <v>0</v>
      </c>
      <c r="U20" s="195" t="str">
        <f>'ESS Jul 2016'!BE14</f>
        <v>n</v>
      </c>
      <c r="V20" s="169"/>
      <c r="W20" s="169"/>
      <c r="X20" s="169"/>
      <c r="Y20" s="169"/>
      <c r="Z20" s="169"/>
      <c r="AA20" s="169"/>
      <c r="AB20" s="169"/>
      <c r="AC20" s="169"/>
      <c r="AD20" s="169"/>
      <c r="AE20" s="169"/>
      <c r="AF20" s="169"/>
      <c r="AG20" s="169"/>
      <c r="AH20" s="169"/>
      <c r="AI20" s="169"/>
      <c r="AJ20" s="169"/>
      <c r="AK20" s="169"/>
      <c r="AL20" s="169"/>
      <c r="AM20" s="169"/>
      <c r="AN20" s="169"/>
      <c r="AO20" s="169"/>
      <c r="AP20" s="169"/>
      <c r="AQ20" s="169"/>
      <c r="AR20" s="169"/>
      <c r="AS20" s="169"/>
      <c r="AT20" s="169"/>
      <c r="AU20" s="169"/>
      <c r="AV20" s="169"/>
      <c r="AW20" s="169"/>
      <c r="AX20" s="169"/>
      <c r="AY20" s="169"/>
      <c r="AZ20" s="169"/>
      <c r="BA20" s="169"/>
      <c r="BB20" s="169"/>
      <c r="BC20" s="169"/>
      <c r="BD20" s="169"/>
      <c r="BE20" s="169"/>
      <c r="BF20" s="169"/>
      <c r="BG20" s="169"/>
      <c r="BH20" s="169"/>
      <c r="BI20" s="169"/>
      <c r="BJ20" s="169"/>
      <c r="BK20" s="169"/>
      <c r="BL20" s="169"/>
      <c r="BM20" s="169"/>
      <c r="BN20" s="169"/>
      <c r="BO20" s="169"/>
      <c r="BP20" s="169"/>
      <c r="BQ20" s="169"/>
      <c r="BR20" s="169"/>
      <c r="BS20" s="169"/>
      <c r="BT20" s="169"/>
      <c r="BU20" s="169"/>
      <c r="BV20" s="169"/>
      <c r="BW20" s="169"/>
      <c r="BX20" s="169"/>
      <c r="BY20" s="169"/>
      <c r="BZ20" s="169"/>
      <c r="CA20" s="169"/>
      <c r="CB20" s="169"/>
      <c r="CC20" s="169"/>
      <c r="CD20" s="169"/>
      <c r="CE20" s="169"/>
      <c r="CF20" s="169"/>
      <c r="CG20" s="169"/>
      <c r="CH20" s="169"/>
      <c r="CI20" s="169"/>
      <c r="CJ20" s="169"/>
      <c r="CK20" s="169"/>
      <c r="CL20" s="169"/>
      <c r="CM20" s="169"/>
      <c r="CN20" s="169"/>
      <c r="CO20" s="169"/>
      <c r="CP20" s="169"/>
      <c r="CQ20" s="169"/>
      <c r="CR20" s="169"/>
      <c r="CS20" s="169"/>
      <c r="CT20" s="169"/>
      <c r="CU20" s="169"/>
      <c r="CV20" s="169"/>
      <c r="CW20" s="169"/>
      <c r="CX20" s="169"/>
      <c r="CY20" s="169"/>
      <c r="CZ20" s="169"/>
      <c r="DA20" s="169"/>
      <c r="DB20" s="169"/>
      <c r="DC20" s="169"/>
      <c r="DD20" s="169"/>
      <c r="DE20" s="169"/>
      <c r="DF20" s="169"/>
      <c r="DG20" s="169"/>
      <c r="DH20" s="169"/>
      <c r="DI20" s="169"/>
      <c r="DJ20" s="169"/>
      <c r="DK20" s="169"/>
      <c r="DL20" s="169"/>
      <c r="DM20" s="169"/>
      <c r="DN20" s="169"/>
      <c r="DO20" s="169"/>
      <c r="DP20" s="169"/>
      <c r="DQ20" s="169"/>
      <c r="DR20" s="169"/>
      <c r="DS20" s="169"/>
      <c r="DT20" s="169"/>
      <c r="DU20" s="169"/>
      <c r="DV20" s="169"/>
      <c r="DW20" s="169"/>
      <c r="DX20" s="169"/>
      <c r="DY20" s="169"/>
      <c r="DZ20" s="169"/>
      <c r="EA20" s="169"/>
      <c r="EB20" s="169"/>
      <c r="EC20" s="169"/>
      <c r="ED20" s="169"/>
      <c r="EE20" s="169"/>
      <c r="EF20" s="169"/>
      <c r="EG20" s="169"/>
      <c r="EH20" s="169"/>
      <c r="EI20" s="169"/>
      <c r="EJ20" s="169"/>
      <c r="EK20" s="169"/>
      <c r="EL20" s="169"/>
      <c r="EM20" s="169"/>
      <c r="EN20" s="169"/>
    </row>
    <row r="21" spans="1:144" ht="14" x14ac:dyDescent="0.15">
      <c r="A21" s="175" t="str">
        <f>'ESS Jul 2016'!K15</f>
        <v>Powershop</v>
      </c>
      <c r="B21" s="15" t="str">
        <f>'ESS Jul 2016'!L15</f>
        <v>Standard Saver</v>
      </c>
      <c r="C21" s="176">
        <f>91*'ESS Jul 2016'!M15/100</f>
        <v>141.96</v>
      </c>
      <c r="D21" s="176">
        <f>C5*'ESS Jul 2016'!N15/100</f>
        <v>443.7</v>
      </c>
      <c r="E21" s="176">
        <v>0</v>
      </c>
      <c r="F21" s="176">
        <v>0</v>
      </c>
      <c r="G21" s="176">
        <v>0</v>
      </c>
      <c r="H21" s="176">
        <v>0</v>
      </c>
      <c r="I21" s="176">
        <f t="shared" si="0"/>
        <v>585.66</v>
      </c>
      <c r="J21" s="177">
        <f t="shared" si="1"/>
        <v>1774.7999999999997</v>
      </c>
      <c r="K21" s="178">
        <f t="shared" si="2"/>
        <v>2342.64</v>
      </c>
      <c r="L21" s="179">
        <f>'ESS Jul 2016'!AT15</f>
        <v>4</v>
      </c>
      <c r="M21" s="179">
        <f>'ESS Jul 2016'!AU15</f>
        <v>0</v>
      </c>
      <c r="N21" s="179">
        <f>'ESS Jul 2016'!AV15</f>
        <v>14</v>
      </c>
      <c r="O21" s="179">
        <f>'ESS Jul 2016'!AW15</f>
        <v>0</v>
      </c>
      <c r="P21" s="180">
        <f>K21-(K21*L21/100)</f>
        <v>2248.9344000000001</v>
      </c>
      <c r="Q21" s="180">
        <f>(P21-(P21*N21/100))</f>
        <v>1934.083584</v>
      </c>
      <c r="R21" s="381">
        <f t="shared" si="5"/>
        <v>2473.8278400000004</v>
      </c>
      <c r="S21" s="381">
        <f t="shared" si="5"/>
        <v>2127.4919424</v>
      </c>
      <c r="T21" s="194">
        <f>'ESS Jul 2016'!BD15</f>
        <v>0</v>
      </c>
      <c r="U21" s="195" t="str">
        <f>'ESS Jul 2016'!BE15</f>
        <v>n</v>
      </c>
      <c r="V21" s="169"/>
      <c r="W21" s="169"/>
      <c r="X21" s="169"/>
      <c r="Y21" s="169"/>
      <c r="Z21" s="169"/>
      <c r="AA21" s="169"/>
      <c r="AB21" s="169"/>
      <c r="AC21" s="169"/>
      <c r="AD21" s="169"/>
      <c r="AE21" s="169"/>
      <c r="AF21" s="169"/>
      <c r="AG21" s="169"/>
      <c r="AH21" s="169"/>
      <c r="AI21" s="169"/>
      <c r="AJ21" s="169"/>
      <c r="AK21" s="169"/>
      <c r="AL21" s="169"/>
      <c r="AM21" s="169"/>
      <c r="AN21" s="169"/>
      <c r="AO21" s="169"/>
      <c r="AP21" s="169"/>
      <c r="AQ21" s="169"/>
      <c r="AR21" s="169"/>
      <c r="AS21" s="169"/>
      <c r="AT21" s="169"/>
      <c r="AU21" s="169"/>
      <c r="AV21" s="169"/>
      <c r="AW21" s="169"/>
      <c r="AX21" s="169"/>
      <c r="AY21" s="169"/>
      <c r="AZ21" s="169"/>
      <c r="BA21" s="169"/>
      <c r="BB21" s="169"/>
      <c r="BC21" s="169"/>
      <c r="BD21" s="169"/>
      <c r="BE21" s="169"/>
      <c r="BF21" s="169"/>
      <c r="BG21" s="169"/>
      <c r="BH21" s="169"/>
      <c r="BI21" s="169"/>
      <c r="BJ21" s="169"/>
      <c r="BK21" s="169"/>
      <c r="BL21" s="169"/>
      <c r="BM21" s="169"/>
      <c r="BN21" s="169"/>
      <c r="BO21" s="169"/>
      <c r="BP21" s="169"/>
      <c r="BQ21" s="169"/>
      <c r="BR21" s="169"/>
      <c r="BS21" s="169"/>
      <c r="BT21" s="169"/>
      <c r="BU21" s="169"/>
      <c r="BV21" s="169"/>
      <c r="BW21" s="169"/>
      <c r="BX21" s="169"/>
      <c r="BY21" s="169"/>
      <c r="BZ21" s="169"/>
      <c r="CA21" s="169"/>
      <c r="CB21" s="169"/>
      <c r="CC21" s="169"/>
      <c r="CD21" s="169"/>
      <c r="CE21" s="169"/>
      <c r="CF21" s="169"/>
      <c r="CG21" s="169"/>
      <c r="CH21" s="169"/>
      <c r="CI21" s="169"/>
      <c r="CJ21" s="169"/>
      <c r="CK21" s="169"/>
      <c r="CL21" s="169"/>
      <c r="CM21" s="169"/>
      <c r="CN21" s="169"/>
      <c r="CO21" s="169"/>
      <c r="CP21" s="169"/>
      <c r="CQ21" s="169"/>
      <c r="CR21" s="169"/>
      <c r="CS21" s="169"/>
      <c r="CT21" s="169"/>
      <c r="CU21" s="169"/>
      <c r="CV21" s="169"/>
      <c r="CW21" s="169"/>
      <c r="CX21" s="169"/>
      <c r="CY21" s="169"/>
      <c r="CZ21" s="169"/>
      <c r="DA21" s="169"/>
      <c r="DB21" s="169"/>
      <c r="DC21" s="169"/>
      <c r="DD21" s="169"/>
      <c r="DE21" s="169"/>
      <c r="DF21" s="169"/>
      <c r="DG21" s="169"/>
      <c r="DH21" s="169"/>
      <c r="DI21" s="169"/>
      <c r="DJ21" s="169"/>
      <c r="DK21" s="169"/>
      <c r="DL21" s="169"/>
      <c r="DM21" s="169"/>
      <c r="DN21" s="169"/>
      <c r="DO21" s="169"/>
      <c r="DP21" s="169"/>
      <c r="DQ21" s="169"/>
      <c r="DR21" s="169"/>
      <c r="DS21" s="169"/>
      <c r="DT21" s="169"/>
      <c r="DU21" s="169"/>
      <c r="DV21" s="169"/>
      <c r="DW21" s="169"/>
      <c r="DX21" s="169"/>
      <c r="DY21" s="169"/>
      <c r="DZ21" s="169"/>
      <c r="EA21" s="169"/>
      <c r="EB21" s="169"/>
      <c r="EC21" s="169"/>
      <c r="ED21" s="169"/>
      <c r="EE21" s="169"/>
      <c r="EF21" s="169"/>
      <c r="EG21" s="169"/>
      <c r="EH21" s="169"/>
      <c r="EI21" s="169"/>
      <c r="EJ21" s="169"/>
      <c r="EK21" s="169"/>
      <c r="EL21" s="169"/>
      <c r="EM21" s="169"/>
      <c r="EN21" s="169"/>
    </row>
    <row r="22" spans="1:144" ht="14" x14ac:dyDescent="0.15">
      <c r="A22" s="175" t="str">
        <f>'ESS Jul 2016'!K16</f>
        <v>Red Energy</v>
      </c>
      <c r="B22" s="15" t="str">
        <f>'ESS Jul 2016'!L16</f>
        <v>Easy Saver</v>
      </c>
      <c r="C22" s="176">
        <f>91*'ESS Jul 2016'!M16/100</f>
        <v>117.1534</v>
      </c>
      <c r="D22" s="176">
        <f>IF($C$5&gt;='ESS Jul 2016'!P16,('ESS Jul 2016'!P16*'ESS Jul 2016'!N16/100),($C$5*'ESS Jul 2016'!N16/100))</f>
        <v>240</v>
      </c>
      <c r="E22" s="176">
        <f>IF($C$5&lt;'ESS Jul 2016'!P16,0,IF(($C$5)&lt;='ESS Jul 2016'!R16,(($C$5-'ESS Jul 2016'!P16)*'ESS Jul 2016'!Q16/100),(('ESS Jul 2016'!R16-'ESS Jul 2016'!P16)*'ESS Jul 2016'!Q16/100)))</f>
        <v>173.25</v>
      </c>
      <c r="F22" s="176">
        <v>0</v>
      </c>
      <c r="G22" s="176">
        <v>0</v>
      </c>
      <c r="H22" s="176">
        <f>IF(($C$5&lt;'ESS Jul 2016'!R16),(0),($C$5-'ESS Jul 2016'!R16)*'ESS Jul 2016'!S16/100)</f>
        <v>11.05</v>
      </c>
      <c r="I22" s="176">
        <f t="shared" si="0"/>
        <v>541.45339999999999</v>
      </c>
      <c r="J22" s="177">
        <f t="shared" si="1"/>
        <v>1697.1999999999998</v>
      </c>
      <c r="K22" s="178">
        <f t="shared" si="2"/>
        <v>2165.8136</v>
      </c>
      <c r="L22" s="179">
        <f>'ESS Jul 2016'!AT16</f>
        <v>0</v>
      </c>
      <c r="M22" s="179">
        <f>'ESS Jul 2016'!AU16</f>
        <v>0</v>
      </c>
      <c r="N22" s="179">
        <f>'ESS Jul 2016'!AV16</f>
        <v>10</v>
      </c>
      <c r="O22" s="179">
        <f>'ESS Jul 2016'!AW16</f>
        <v>0</v>
      </c>
      <c r="P22" s="180">
        <f t="shared" si="3"/>
        <v>2165.8136</v>
      </c>
      <c r="Q22" s="180">
        <f>(P22-(P22*N22/100))</f>
        <v>1949.23224</v>
      </c>
      <c r="R22" s="381">
        <f t="shared" si="5"/>
        <v>2382.3949600000001</v>
      </c>
      <c r="S22" s="381">
        <f t="shared" si="5"/>
        <v>2144.1554640000004</v>
      </c>
      <c r="T22" s="194">
        <f>'ESS Jul 2016'!BD16</f>
        <v>0</v>
      </c>
      <c r="U22" s="195" t="str">
        <f>'ESS Jul 2016'!BE16</f>
        <v>n</v>
      </c>
      <c r="V22" s="169"/>
      <c r="W22" s="169"/>
      <c r="X22" s="169"/>
      <c r="Y22" s="169"/>
      <c r="Z22" s="169"/>
      <c r="AA22" s="169"/>
      <c r="AB22" s="169"/>
      <c r="AC22" s="169"/>
      <c r="AD22" s="169"/>
      <c r="AE22" s="169"/>
      <c r="AF22" s="169"/>
      <c r="AG22" s="169"/>
      <c r="AH22" s="169"/>
      <c r="AI22" s="169"/>
      <c r="AJ22" s="169"/>
      <c r="AK22" s="169"/>
      <c r="AL22" s="169"/>
      <c r="AM22" s="169"/>
      <c r="AN22" s="169"/>
      <c r="AO22" s="169"/>
      <c r="AP22" s="169"/>
      <c r="AQ22" s="169"/>
      <c r="AR22" s="169"/>
      <c r="AS22" s="169"/>
      <c r="AT22" s="169"/>
      <c r="AU22" s="169"/>
      <c r="AV22" s="169"/>
      <c r="AW22" s="169"/>
      <c r="AX22" s="169"/>
      <c r="AY22" s="169"/>
      <c r="AZ22" s="169"/>
      <c r="BA22" s="169"/>
      <c r="BB22" s="169"/>
      <c r="BC22" s="169"/>
      <c r="BD22" s="169"/>
      <c r="BE22" s="169"/>
      <c r="BF22" s="169"/>
      <c r="BG22" s="169"/>
      <c r="BH22" s="169"/>
      <c r="BI22" s="169"/>
      <c r="BJ22" s="169"/>
      <c r="BK22" s="169"/>
      <c r="BL22" s="169"/>
      <c r="BM22" s="169"/>
      <c r="BN22" s="169"/>
      <c r="BO22" s="169"/>
      <c r="BP22" s="169"/>
      <c r="BQ22" s="169"/>
      <c r="BR22" s="169"/>
      <c r="BS22" s="169"/>
      <c r="BT22" s="169"/>
      <c r="BU22" s="169"/>
      <c r="BV22" s="169"/>
      <c r="BW22" s="169"/>
      <c r="BX22" s="169"/>
      <c r="BY22" s="169"/>
      <c r="BZ22" s="169"/>
      <c r="CA22" s="169"/>
      <c r="CB22" s="169"/>
      <c r="CC22" s="169"/>
      <c r="CD22" s="169"/>
      <c r="CE22" s="169"/>
      <c r="CF22" s="169"/>
      <c r="CG22" s="169"/>
      <c r="CH22" s="169"/>
      <c r="CI22" s="169"/>
      <c r="CJ22" s="169"/>
      <c r="CK22" s="169"/>
      <c r="CL22" s="169"/>
      <c r="CM22" s="169"/>
      <c r="CN22" s="169"/>
      <c r="CO22" s="169"/>
      <c r="CP22" s="169"/>
      <c r="CQ22" s="169"/>
      <c r="CR22" s="169"/>
      <c r="CS22" s="169"/>
      <c r="CT22" s="169"/>
      <c r="CU22" s="169"/>
      <c r="CV22" s="169"/>
      <c r="CW22" s="169"/>
      <c r="CX22" s="169"/>
      <c r="CY22" s="169"/>
      <c r="CZ22" s="169"/>
      <c r="DA22" s="169"/>
      <c r="DB22" s="169"/>
      <c r="DC22" s="169"/>
      <c r="DD22" s="169"/>
      <c r="DE22" s="169"/>
      <c r="DF22" s="169"/>
      <c r="DG22" s="169"/>
      <c r="DH22" s="169"/>
      <c r="DI22" s="169"/>
      <c r="DJ22" s="169"/>
      <c r="DK22" s="169"/>
      <c r="DL22" s="169"/>
      <c r="DM22" s="169"/>
      <c r="DN22" s="169"/>
      <c r="DO22" s="169"/>
      <c r="DP22" s="169"/>
      <c r="DQ22" s="169"/>
      <c r="DR22" s="169"/>
      <c r="DS22" s="169"/>
      <c r="DT22" s="169"/>
      <c r="DU22" s="169"/>
      <c r="DV22" s="169"/>
      <c r="DW22" s="169"/>
      <c r="DX22" s="169"/>
      <c r="DY22" s="169"/>
      <c r="DZ22" s="169"/>
      <c r="EA22" s="169"/>
      <c r="EB22" s="169"/>
      <c r="EC22" s="169"/>
      <c r="ED22" s="169"/>
      <c r="EE22" s="169"/>
      <c r="EF22" s="169"/>
      <c r="EG22" s="169"/>
      <c r="EH22" s="169"/>
      <c r="EI22" s="169"/>
      <c r="EJ22" s="169"/>
      <c r="EK22" s="169"/>
      <c r="EL22" s="169"/>
      <c r="EM22" s="169"/>
      <c r="EN22" s="169"/>
    </row>
    <row r="23" spans="1:144" ht="14" x14ac:dyDescent="0.15">
      <c r="A23" s="175" t="str">
        <f>'ESS Jul 2016'!K17</f>
        <v>Simply Energy</v>
      </c>
      <c r="B23" s="15" t="str">
        <f>'ESS Jul 2016'!L17</f>
        <v>Simply Plus</v>
      </c>
      <c r="C23" s="176">
        <f>91*'ESS Jul 2016'!M17/100</f>
        <v>104.92299999999999</v>
      </c>
      <c r="D23" s="176">
        <f>IF($C$5&gt;='ESS Jul 2016'!P17,('ESS Jul 2016'!P17*'ESS Jul 2016'!N17/100),($C$5*'ESS Jul 2016'!N17/100))</f>
        <v>257</v>
      </c>
      <c r="E23" s="176">
        <f>IF($C$5&lt;'ESS Jul 2016'!P17,0,IF(($C$5)&lt;='ESS Jul 2016'!R17,(($C$5-'ESS Jul 2016'!P17)*'ESS Jul 2016'!Q17/100),(('ESS Jul 2016'!R17-'ESS Jul 2016'!P17)*'ESS Jul 2016'!Q17/100)))</f>
        <v>188.85</v>
      </c>
      <c r="F23" s="176">
        <v>0</v>
      </c>
      <c r="G23" s="176">
        <v>0</v>
      </c>
      <c r="H23" s="176">
        <f>IF(($C$5&lt;'ESS Jul 2016'!R17),(0),($C$5-'ESS Jul 2016'!R17)*'ESS Jul 2016'!S17/100)</f>
        <v>12.33</v>
      </c>
      <c r="I23" s="176">
        <f t="shared" si="0"/>
        <v>563.10300000000007</v>
      </c>
      <c r="J23" s="177">
        <f t="shared" si="1"/>
        <v>1832.7200000000003</v>
      </c>
      <c r="K23" s="178">
        <f t="shared" si="2"/>
        <v>2252.4120000000003</v>
      </c>
      <c r="L23" s="179">
        <f>'ESS Jul 2016'!AT17</f>
        <v>0</v>
      </c>
      <c r="M23" s="179">
        <f>'ESS Jul 2016'!AU17</f>
        <v>0</v>
      </c>
      <c r="N23" s="179">
        <f>'ESS Jul 2016'!AV17</f>
        <v>0</v>
      </c>
      <c r="O23" s="179">
        <f>'ESS Jul 2016'!AW17</f>
        <v>15</v>
      </c>
      <c r="P23" s="180">
        <f t="shared" si="3"/>
        <v>2252.4120000000003</v>
      </c>
      <c r="Q23" s="180">
        <f t="shared" ref="Q23:Q24" si="8">(P23-(J23*O23/100))</f>
        <v>1977.5040000000004</v>
      </c>
      <c r="R23" s="381">
        <f t="shared" si="5"/>
        <v>2477.6532000000007</v>
      </c>
      <c r="S23" s="381">
        <f t="shared" si="5"/>
        <v>2175.2544000000007</v>
      </c>
      <c r="T23" s="194">
        <f>'ESS Jul 2016'!BD17</f>
        <v>24</v>
      </c>
      <c r="U23" s="195" t="str">
        <f>'ESS Jul 2016'!BE17</f>
        <v>y</v>
      </c>
      <c r="V23" s="169"/>
      <c r="W23" s="169"/>
      <c r="X23" s="169"/>
      <c r="Y23" s="169"/>
      <c r="Z23" s="169"/>
      <c r="AA23" s="169"/>
      <c r="AB23" s="169"/>
      <c r="AC23" s="169"/>
      <c r="AD23" s="169"/>
      <c r="AE23" s="169"/>
      <c r="AF23" s="169"/>
      <c r="AG23" s="169"/>
      <c r="AH23" s="169"/>
      <c r="AI23" s="169"/>
      <c r="AJ23" s="169"/>
      <c r="AK23" s="169"/>
      <c r="AL23" s="169"/>
      <c r="AM23" s="169"/>
      <c r="AN23" s="169"/>
      <c r="AO23" s="169"/>
      <c r="AP23" s="169"/>
      <c r="AQ23" s="169"/>
      <c r="AR23" s="169"/>
      <c r="AS23" s="169"/>
      <c r="AT23" s="169"/>
      <c r="AU23" s="169"/>
      <c r="AV23" s="169"/>
      <c r="AW23" s="169"/>
      <c r="AX23" s="169"/>
      <c r="AY23" s="169"/>
      <c r="AZ23" s="169"/>
      <c r="BA23" s="169"/>
      <c r="BB23" s="169"/>
      <c r="BC23" s="169"/>
      <c r="BD23" s="169"/>
      <c r="BE23" s="169"/>
      <c r="BF23" s="169"/>
      <c r="BG23" s="169"/>
      <c r="BH23" s="169"/>
      <c r="BI23" s="169"/>
      <c r="BJ23" s="169"/>
      <c r="BK23" s="169"/>
      <c r="BL23" s="169"/>
      <c r="BM23" s="169"/>
      <c r="BN23" s="169"/>
      <c r="BO23" s="169"/>
      <c r="BP23" s="169"/>
      <c r="BQ23" s="169"/>
      <c r="BR23" s="169"/>
      <c r="BS23" s="169"/>
      <c r="BT23" s="169"/>
      <c r="BU23" s="169"/>
      <c r="BV23" s="169"/>
      <c r="BW23" s="169"/>
      <c r="BX23" s="169"/>
      <c r="BY23" s="169"/>
      <c r="BZ23" s="169"/>
      <c r="CA23" s="169"/>
      <c r="CB23" s="169"/>
      <c r="CC23" s="169"/>
      <c r="CD23" s="169"/>
      <c r="CE23" s="169"/>
      <c r="CF23" s="169"/>
      <c r="CG23" s="169"/>
      <c r="CH23" s="169"/>
      <c r="CI23" s="169"/>
      <c r="CJ23" s="169"/>
      <c r="CK23" s="169"/>
      <c r="CL23" s="169"/>
      <c r="CM23" s="169"/>
      <c r="CN23" s="169"/>
      <c r="CO23" s="169"/>
      <c r="CP23" s="169"/>
      <c r="CQ23" s="169"/>
      <c r="CR23" s="169"/>
      <c r="CS23" s="169"/>
      <c r="CT23" s="169"/>
      <c r="CU23" s="169"/>
      <c r="CV23" s="169"/>
      <c r="CW23" s="169"/>
      <c r="CX23" s="169"/>
      <c r="CY23" s="169"/>
      <c r="CZ23" s="169"/>
      <c r="DA23" s="169"/>
      <c r="DB23" s="169"/>
      <c r="DC23" s="169"/>
      <c r="DD23" s="169"/>
      <c r="DE23" s="169"/>
      <c r="DF23" s="169"/>
      <c r="DG23" s="169"/>
      <c r="DH23" s="169"/>
      <c r="DI23" s="169"/>
      <c r="DJ23" s="169"/>
      <c r="DK23" s="169"/>
      <c r="DL23" s="169"/>
      <c r="DM23" s="169"/>
      <c r="DN23" s="169"/>
      <c r="DO23" s="169"/>
      <c r="DP23" s="169"/>
      <c r="DQ23" s="169"/>
      <c r="DR23" s="169"/>
      <c r="DS23" s="169"/>
      <c r="DT23" s="169"/>
      <c r="DU23" s="169"/>
      <c r="DV23" s="169"/>
      <c r="DW23" s="169"/>
      <c r="DX23" s="169"/>
      <c r="DY23" s="169"/>
      <c r="DZ23" s="169"/>
      <c r="EA23" s="169"/>
      <c r="EB23" s="169"/>
      <c r="EC23" s="169"/>
      <c r="ED23" s="169"/>
      <c r="EE23" s="169"/>
      <c r="EF23" s="169"/>
      <c r="EG23" s="169"/>
      <c r="EH23" s="169"/>
      <c r="EI23" s="169"/>
      <c r="EJ23" s="169"/>
      <c r="EK23" s="169"/>
      <c r="EL23" s="169"/>
      <c r="EM23" s="169"/>
      <c r="EN23" s="169"/>
    </row>
    <row r="24" spans="1:144" ht="15" thickBot="1" x14ac:dyDescent="0.2">
      <c r="A24" s="184" t="str">
        <f>'ESS Jul 2016'!K18</f>
        <v>Urth Energy</v>
      </c>
      <c r="B24" s="185" t="str">
        <f>'ESS Jul 2016'!L18</f>
        <v>Market offer</v>
      </c>
      <c r="C24" s="186">
        <f>91*'ESS Jul 2016'!M18/100</f>
        <v>123.76</v>
      </c>
      <c r="D24" s="186">
        <f>IF($C$5&gt;='ESS Jul 2016'!P18,('ESS Jul 2016'!P18*'ESS Jul 2016'!N18/100),($C$5*'ESS Jul 2016'!N18/100))</f>
        <v>244</v>
      </c>
      <c r="E24" s="186">
        <f>IF($C$5&lt;'ESS Jul 2016'!P18,0,IF(($C$5)&lt;='ESS Jul 2016'!R18,(($C$5-'ESS Jul 2016'!P18)*'ESS Jul 2016'!Q18/100),(('ESS Jul 2016'!R18-'ESS Jul 2016'!P18)*'ESS Jul 2016'!Q18/100)))</f>
        <v>167.3</v>
      </c>
      <c r="F24" s="186">
        <v>0</v>
      </c>
      <c r="G24" s="186">
        <v>0</v>
      </c>
      <c r="H24" s="186">
        <f>IF(($C$5&lt;'ESS Jul 2016'!R18),(0),($C$5-'ESS Jul 2016'!R18)*'ESS Jul 2016'!S18/100)</f>
        <v>23.4</v>
      </c>
      <c r="I24" s="186">
        <f t="shared" si="0"/>
        <v>558.45999999999992</v>
      </c>
      <c r="J24" s="187">
        <f t="shared" si="1"/>
        <v>1738.7999999999997</v>
      </c>
      <c r="K24" s="188">
        <f t="shared" si="2"/>
        <v>2233.8399999999997</v>
      </c>
      <c r="L24" s="189">
        <f>'ESS Jul 2016'!AT18</f>
        <v>0</v>
      </c>
      <c r="M24" s="189">
        <f>'ESS Jul 2016'!AU18</f>
        <v>0</v>
      </c>
      <c r="N24" s="189">
        <f>'ESS Jul 2016'!AV18</f>
        <v>0</v>
      </c>
      <c r="O24" s="189">
        <f>'ESS Jul 2016'!AW18</f>
        <v>10</v>
      </c>
      <c r="P24" s="190">
        <f t="shared" si="3"/>
        <v>2233.8399999999997</v>
      </c>
      <c r="Q24" s="190">
        <f t="shared" si="8"/>
        <v>2059.9599999999996</v>
      </c>
      <c r="R24" s="382">
        <f t="shared" ref="R24" si="9">K24*1.1</f>
        <v>2457.2239999999997</v>
      </c>
      <c r="S24" s="382">
        <f t="shared" si="5"/>
        <v>2265.9559999999997</v>
      </c>
      <c r="T24" s="196">
        <f>'ESS Jul 2016'!BD18</f>
        <v>0</v>
      </c>
      <c r="U24" s="197" t="str">
        <f>'ESS Jul 2016'!BE18</f>
        <v>n</v>
      </c>
      <c r="V24" s="169"/>
      <c r="W24" s="169"/>
      <c r="X24" s="169"/>
      <c r="Y24" s="169"/>
      <c r="Z24" s="169"/>
      <c r="AA24" s="169"/>
      <c r="AB24" s="169"/>
      <c r="AC24" s="169"/>
      <c r="AD24" s="169"/>
      <c r="AE24" s="169"/>
      <c r="AF24" s="169"/>
      <c r="AG24" s="169"/>
      <c r="AH24" s="169"/>
      <c r="AI24" s="169"/>
      <c r="AJ24" s="169"/>
      <c r="AK24" s="169"/>
      <c r="AL24" s="169"/>
      <c r="AM24" s="169"/>
      <c r="AN24" s="169"/>
      <c r="AO24" s="169"/>
      <c r="AP24" s="169"/>
      <c r="AQ24" s="169"/>
      <c r="AR24" s="169"/>
      <c r="AS24" s="169"/>
      <c r="AT24" s="169"/>
      <c r="AU24" s="169"/>
      <c r="AV24" s="169"/>
      <c r="AW24" s="169"/>
      <c r="AX24" s="169"/>
      <c r="AY24" s="169"/>
      <c r="AZ24" s="169"/>
      <c r="BA24" s="169"/>
      <c r="BB24" s="169"/>
      <c r="BC24" s="169"/>
      <c r="BD24" s="169"/>
      <c r="BE24" s="169"/>
      <c r="BF24" s="169"/>
      <c r="BG24" s="169"/>
      <c r="BH24" s="169"/>
      <c r="BI24" s="169"/>
      <c r="BJ24" s="169"/>
      <c r="BK24" s="169"/>
      <c r="BL24" s="169"/>
      <c r="BM24" s="169"/>
      <c r="BN24" s="169"/>
      <c r="BO24" s="169"/>
      <c r="BP24" s="169"/>
      <c r="BQ24" s="169"/>
      <c r="BR24" s="169"/>
      <c r="BS24" s="169"/>
      <c r="BT24" s="169"/>
      <c r="BU24" s="169"/>
      <c r="BV24" s="169"/>
      <c r="BW24" s="169"/>
      <c r="BX24" s="169"/>
      <c r="BY24" s="169"/>
      <c r="BZ24" s="169"/>
      <c r="CA24" s="169"/>
      <c r="CB24" s="169"/>
      <c r="CC24" s="169"/>
      <c r="CD24" s="169"/>
      <c r="CE24" s="169"/>
      <c r="CF24" s="169"/>
      <c r="CG24" s="169"/>
      <c r="CH24" s="169"/>
      <c r="CI24" s="169"/>
      <c r="CJ24" s="169"/>
      <c r="CK24" s="169"/>
      <c r="CL24" s="169"/>
      <c r="CM24" s="169"/>
      <c r="CN24" s="169"/>
      <c r="CO24" s="169"/>
      <c r="CP24" s="169"/>
      <c r="CQ24" s="169"/>
      <c r="CR24" s="169"/>
      <c r="CS24" s="169"/>
      <c r="CT24" s="169"/>
      <c r="CU24" s="169"/>
      <c r="CV24" s="169"/>
      <c r="CW24" s="169"/>
      <c r="CX24" s="169"/>
      <c r="CY24" s="169"/>
      <c r="CZ24" s="169"/>
      <c r="DA24" s="169"/>
      <c r="DB24" s="169"/>
      <c r="DC24" s="169"/>
      <c r="DD24" s="169"/>
      <c r="DE24" s="169"/>
      <c r="DF24" s="169"/>
      <c r="DG24" s="169"/>
      <c r="DH24" s="169"/>
      <c r="DI24" s="169"/>
      <c r="DJ24" s="169"/>
      <c r="DK24" s="169"/>
      <c r="DL24" s="169"/>
      <c r="DM24" s="169"/>
      <c r="DN24" s="169"/>
      <c r="DO24" s="169"/>
      <c r="DP24" s="169"/>
      <c r="DQ24" s="169"/>
      <c r="DR24" s="169"/>
      <c r="DS24" s="169"/>
      <c r="DT24" s="169"/>
      <c r="DU24" s="169"/>
      <c r="DV24" s="169"/>
      <c r="DW24" s="169"/>
      <c r="DX24" s="169"/>
      <c r="DY24" s="169"/>
      <c r="DZ24" s="169"/>
      <c r="EA24" s="169"/>
      <c r="EB24" s="169"/>
      <c r="EC24" s="169"/>
      <c r="ED24" s="169"/>
      <c r="EE24" s="169"/>
      <c r="EF24" s="169"/>
      <c r="EG24" s="169"/>
      <c r="EH24" s="169"/>
      <c r="EI24" s="169"/>
      <c r="EJ24" s="169"/>
      <c r="EK24" s="169"/>
      <c r="EL24" s="169"/>
      <c r="EM24" s="169"/>
      <c r="EN24" s="169"/>
    </row>
    <row r="25" spans="1:144" s="170" customFormat="1" ht="14" x14ac:dyDescent="0.15">
      <c r="V25" s="169"/>
      <c r="W25" s="169"/>
      <c r="X25" s="169"/>
      <c r="Y25" s="169"/>
      <c r="Z25" s="169"/>
      <c r="AA25" s="169"/>
      <c r="AB25" s="169"/>
      <c r="AC25" s="169"/>
      <c r="AD25" s="169"/>
      <c r="AE25" s="169"/>
      <c r="AF25" s="169"/>
      <c r="AG25" s="169"/>
      <c r="AH25" s="169"/>
      <c r="AI25" s="169"/>
      <c r="AJ25" s="169"/>
      <c r="AK25" s="169"/>
      <c r="AL25" s="169"/>
      <c r="AM25" s="169"/>
      <c r="AN25" s="169"/>
      <c r="AO25" s="169"/>
      <c r="AP25" s="169"/>
      <c r="AQ25" s="169"/>
      <c r="AR25" s="169"/>
      <c r="AS25" s="169"/>
      <c r="AT25" s="169"/>
      <c r="AU25" s="169"/>
      <c r="AV25" s="169"/>
      <c r="AW25" s="169"/>
      <c r="AX25" s="169"/>
      <c r="AY25" s="169"/>
      <c r="AZ25" s="169"/>
      <c r="BA25" s="169"/>
      <c r="BB25" s="169"/>
      <c r="BC25" s="169"/>
      <c r="BD25" s="169"/>
      <c r="BE25" s="169"/>
      <c r="BF25" s="169"/>
      <c r="BG25" s="169"/>
      <c r="BH25" s="169"/>
      <c r="BI25" s="169"/>
      <c r="BJ25" s="169"/>
      <c r="BK25" s="169"/>
      <c r="BL25" s="169"/>
      <c r="BM25" s="169"/>
      <c r="BN25" s="169"/>
      <c r="BO25" s="169"/>
      <c r="BP25" s="169"/>
      <c r="BQ25" s="169"/>
      <c r="BR25" s="169"/>
      <c r="BS25" s="169"/>
      <c r="BT25" s="169"/>
      <c r="BU25" s="169"/>
      <c r="BV25" s="169"/>
      <c r="BW25" s="169"/>
      <c r="BX25" s="169"/>
      <c r="BY25" s="169"/>
      <c r="BZ25" s="169"/>
      <c r="CA25" s="169"/>
      <c r="CB25" s="169"/>
      <c r="CC25" s="169"/>
      <c r="CD25" s="169"/>
      <c r="CE25" s="169"/>
      <c r="CF25" s="169"/>
      <c r="CG25" s="169"/>
      <c r="CH25" s="169"/>
      <c r="CI25" s="169"/>
      <c r="CJ25" s="169"/>
      <c r="CK25" s="169"/>
      <c r="CL25" s="169"/>
      <c r="CM25" s="169"/>
      <c r="CN25" s="169"/>
      <c r="CO25" s="169"/>
      <c r="CP25" s="169"/>
      <c r="CQ25" s="169"/>
      <c r="CR25" s="169"/>
      <c r="CS25" s="169"/>
      <c r="CT25" s="169"/>
      <c r="CU25" s="169"/>
      <c r="CV25" s="169"/>
      <c r="CW25" s="169"/>
      <c r="CX25" s="169"/>
      <c r="CY25" s="169"/>
      <c r="CZ25" s="169"/>
      <c r="DA25" s="169"/>
      <c r="DB25" s="169"/>
      <c r="DC25" s="169"/>
      <c r="DD25" s="169"/>
      <c r="DE25" s="169"/>
      <c r="DF25" s="169"/>
      <c r="DG25" s="169"/>
      <c r="DH25" s="169"/>
      <c r="DI25" s="169"/>
      <c r="DJ25" s="169"/>
      <c r="DK25" s="169"/>
      <c r="DL25" s="169"/>
      <c r="DM25" s="169"/>
      <c r="DN25" s="169"/>
      <c r="DO25" s="169"/>
      <c r="DP25" s="169"/>
      <c r="DQ25" s="169"/>
      <c r="DR25" s="169"/>
      <c r="DS25" s="169"/>
      <c r="DT25" s="169"/>
      <c r="DU25" s="169"/>
      <c r="DV25" s="169"/>
      <c r="DW25" s="169"/>
      <c r="DX25" s="169"/>
      <c r="DY25" s="169"/>
      <c r="DZ25" s="169"/>
      <c r="EA25" s="169"/>
      <c r="EB25" s="169"/>
      <c r="EC25" s="169"/>
      <c r="ED25" s="169"/>
      <c r="EE25" s="169"/>
      <c r="EF25" s="169"/>
      <c r="EG25" s="169"/>
      <c r="EH25" s="169"/>
      <c r="EI25" s="169"/>
      <c r="EJ25" s="169"/>
      <c r="EK25" s="169"/>
      <c r="EL25" s="169"/>
      <c r="EM25" s="169"/>
      <c r="EN25" s="169"/>
    </row>
    <row r="26" spans="1:144" s="170" customFormat="1" ht="15" thickBot="1" x14ac:dyDescent="0.2">
      <c r="V26" s="169"/>
      <c r="W26" s="169"/>
      <c r="X26" s="169"/>
      <c r="Y26" s="169"/>
      <c r="Z26" s="169"/>
      <c r="AA26" s="169"/>
      <c r="AB26" s="169"/>
      <c r="AC26" s="169"/>
      <c r="AD26" s="169"/>
      <c r="AE26" s="169"/>
      <c r="AF26" s="169"/>
      <c r="AG26" s="169"/>
      <c r="AH26" s="169"/>
      <c r="AI26" s="169"/>
      <c r="AJ26" s="169"/>
      <c r="AK26" s="169"/>
      <c r="AL26" s="169"/>
      <c r="AM26" s="169"/>
      <c r="AN26" s="169"/>
      <c r="AO26" s="169"/>
      <c r="AP26" s="169"/>
      <c r="AQ26" s="169"/>
      <c r="AR26" s="169"/>
      <c r="AS26" s="169"/>
      <c r="AT26" s="169"/>
      <c r="AU26" s="169"/>
      <c r="AV26" s="169"/>
      <c r="AW26" s="169"/>
      <c r="AX26" s="169"/>
      <c r="AY26" s="169"/>
      <c r="AZ26" s="169"/>
      <c r="BA26" s="169"/>
      <c r="BB26" s="169"/>
      <c r="BC26" s="169"/>
      <c r="BD26" s="169"/>
      <c r="BE26" s="169"/>
      <c r="BF26" s="169"/>
      <c r="BG26" s="169"/>
      <c r="BH26" s="169"/>
      <c r="BI26" s="169"/>
      <c r="BJ26" s="169"/>
      <c r="BK26" s="169"/>
      <c r="BL26" s="169"/>
      <c r="BM26" s="169"/>
      <c r="BN26" s="169"/>
      <c r="BO26" s="169"/>
      <c r="BP26" s="169"/>
      <c r="BQ26" s="169"/>
      <c r="BR26" s="169"/>
      <c r="BS26" s="169"/>
      <c r="BT26" s="169"/>
      <c r="BU26" s="169"/>
      <c r="BV26" s="169"/>
      <c r="BW26" s="169"/>
      <c r="BX26" s="169"/>
      <c r="BY26" s="169"/>
      <c r="BZ26" s="169"/>
      <c r="CA26" s="169"/>
      <c r="CB26" s="169"/>
      <c r="CC26" s="169"/>
      <c r="CD26" s="169"/>
      <c r="CE26" s="169"/>
      <c r="CF26" s="169"/>
      <c r="CG26" s="169"/>
      <c r="CH26" s="169"/>
      <c r="CI26" s="169"/>
      <c r="CJ26" s="169"/>
      <c r="CK26" s="169"/>
      <c r="CL26" s="169"/>
      <c r="CM26" s="169"/>
      <c r="CN26" s="169"/>
      <c r="CO26" s="169"/>
      <c r="CP26" s="169"/>
      <c r="CQ26" s="169"/>
      <c r="CR26" s="169"/>
      <c r="CS26" s="169"/>
      <c r="CT26" s="169"/>
      <c r="CU26" s="169"/>
      <c r="CV26" s="169"/>
      <c r="CW26" s="169"/>
      <c r="CX26" s="169"/>
      <c r="CY26" s="169"/>
      <c r="CZ26" s="169"/>
      <c r="DA26" s="169"/>
      <c r="DB26" s="169"/>
      <c r="DC26" s="169"/>
      <c r="DD26" s="169"/>
      <c r="DE26" s="169"/>
      <c r="DF26" s="169"/>
      <c r="DG26" s="169"/>
      <c r="DH26" s="169"/>
      <c r="DI26" s="169"/>
      <c r="DJ26" s="169"/>
      <c r="DK26" s="169"/>
      <c r="DL26" s="169"/>
      <c r="DM26" s="169"/>
      <c r="DN26" s="169"/>
      <c r="DO26" s="169"/>
      <c r="DP26" s="169"/>
      <c r="DQ26" s="169"/>
      <c r="DR26" s="169"/>
      <c r="DS26" s="169"/>
      <c r="DT26" s="169"/>
      <c r="DU26" s="169"/>
      <c r="DV26" s="169"/>
      <c r="DW26" s="169"/>
      <c r="DX26" s="169"/>
      <c r="DY26" s="169"/>
      <c r="DZ26" s="169"/>
      <c r="EA26" s="169"/>
      <c r="EB26" s="169"/>
      <c r="EC26" s="169"/>
      <c r="ED26" s="169"/>
      <c r="EE26" s="169"/>
      <c r="EF26" s="169"/>
      <c r="EG26" s="169"/>
      <c r="EH26" s="169"/>
      <c r="EI26" s="169"/>
      <c r="EJ26" s="169"/>
      <c r="EK26" s="169"/>
      <c r="EL26" s="169"/>
      <c r="EM26" s="169"/>
      <c r="EN26" s="169"/>
    </row>
    <row r="27" spans="1:144" ht="14" x14ac:dyDescent="0.15">
      <c r="A27" s="166" t="s">
        <v>429</v>
      </c>
      <c r="B27" s="167"/>
      <c r="C27" s="167"/>
      <c r="D27" s="167"/>
      <c r="E27" s="167"/>
      <c r="F27" s="167"/>
      <c r="G27" s="167"/>
      <c r="H27" s="167"/>
      <c r="I27" s="167"/>
      <c r="J27" s="167"/>
      <c r="K27" s="167"/>
      <c r="L27" s="167"/>
      <c r="M27" s="167"/>
      <c r="N27" s="167"/>
      <c r="O27" s="167"/>
      <c r="P27" s="167"/>
      <c r="Q27" s="167"/>
      <c r="R27" s="167"/>
      <c r="S27" s="167"/>
      <c r="T27" s="167"/>
      <c r="U27" s="173"/>
      <c r="V27" s="169"/>
      <c r="W27" s="169"/>
      <c r="X27" s="169"/>
      <c r="Y27" s="169"/>
      <c r="Z27" s="169"/>
      <c r="AA27" s="169"/>
      <c r="AB27" s="169"/>
      <c r="AC27" s="169"/>
      <c r="AD27" s="169"/>
      <c r="AE27" s="169"/>
      <c r="AF27" s="169"/>
      <c r="AG27" s="169"/>
      <c r="AH27" s="169"/>
      <c r="AI27" s="169"/>
      <c r="AJ27" s="169"/>
      <c r="AK27" s="169"/>
      <c r="AL27" s="169"/>
      <c r="AM27" s="169"/>
      <c r="AN27" s="169"/>
      <c r="AO27" s="169"/>
      <c r="AP27" s="169"/>
      <c r="AQ27" s="169"/>
      <c r="AR27" s="169"/>
      <c r="AS27" s="169"/>
      <c r="AT27" s="169"/>
      <c r="AU27" s="169"/>
      <c r="AV27" s="169"/>
      <c r="AW27" s="169"/>
      <c r="AX27" s="169"/>
      <c r="AY27" s="169"/>
      <c r="AZ27" s="169"/>
      <c r="BA27" s="169"/>
      <c r="BB27" s="169"/>
      <c r="BC27" s="169"/>
      <c r="BD27" s="169"/>
      <c r="BE27" s="169"/>
      <c r="BF27" s="169"/>
      <c r="BG27" s="169"/>
      <c r="BH27" s="169"/>
      <c r="BI27" s="169"/>
      <c r="BJ27" s="169"/>
      <c r="BK27" s="169"/>
      <c r="BL27" s="169"/>
      <c r="BM27" s="169"/>
      <c r="BN27" s="169"/>
      <c r="BO27" s="169"/>
      <c r="BP27" s="169"/>
      <c r="BQ27" s="169"/>
      <c r="BR27" s="169"/>
      <c r="BS27" s="169"/>
      <c r="BT27" s="169"/>
      <c r="BU27" s="169"/>
      <c r="BV27" s="169"/>
      <c r="BW27" s="169"/>
      <c r="BX27" s="169"/>
      <c r="BY27" s="169"/>
      <c r="BZ27" s="169"/>
      <c r="CA27" s="169"/>
      <c r="CB27" s="169"/>
      <c r="CC27" s="169"/>
      <c r="CD27" s="169"/>
      <c r="CE27" s="169"/>
      <c r="CF27" s="169"/>
      <c r="CG27" s="169"/>
      <c r="CH27" s="169"/>
      <c r="CI27" s="169"/>
      <c r="CJ27" s="169"/>
      <c r="CK27" s="169"/>
      <c r="CL27" s="169"/>
      <c r="CM27" s="169"/>
      <c r="CN27" s="169"/>
      <c r="CO27" s="169"/>
      <c r="CP27" s="169"/>
      <c r="CQ27" s="169"/>
      <c r="CR27" s="169"/>
      <c r="CS27" s="169"/>
      <c r="CT27" s="169"/>
      <c r="CU27" s="169"/>
      <c r="CV27" s="169"/>
      <c r="CW27" s="169"/>
      <c r="CX27" s="169"/>
      <c r="CY27" s="169"/>
      <c r="CZ27" s="169"/>
      <c r="DA27" s="169"/>
      <c r="DB27" s="169"/>
      <c r="DC27" s="169"/>
      <c r="DD27" s="169"/>
      <c r="DE27" s="169"/>
      <c r="DF27" s="169"/>
      <c r="DG27" s="169"/>
      <c r="DH27" s="169"/>
      <c r="DI27" s="169"/>
      <c r="DJ27" s="169"/>
      <c r="DK27" s="169"/>
      <c r="DL27" s="169"/>
      <c r="DM27" s="169"/>
      <c r="DN27" s="169"/>
      <c r="DO27" s="169"/>
      <c r="DP27" s="169"/>
      <c r="DQ27" s="169"/>
      <c r="DR27" s="169"/>
      <c r="DS27" s="169"/>
      <c r="DT27" s="169"/>
      <c r="DU27" s="169"/>
      <c r="DV27" s="169"/>
      <c r="DW27" s="169"/>
      <c r="DX27" s="169"/>
      <c r="DY27" s="169"/>
      <c r="DZ27" s="169"/>
      <c r="EA27" s="169"/>
      <c r="EB27" s="169"/>
      <c r="EC27" s="169"/>
      <c r="ED27" s="169"/>
      <c r="EE27" s="169"/>
      <c r="EF27" s="169"/>
      <c r="EG27" s="169"/>
      <c r="EH27" s="169"/>
      <c r="EI27" s="169"/>
      <c r="EJ27" s="169"/>
      <c r="EK27" s="169"/>
      <c r="EL27" s="169"/>
      <c r="EM27" s="169"/>
      <c r="EN27" s="169"/>
    </row>
    <row r="28" spans="1:144" ht="14" x14ac:dyDescent="0.15">
      <c r="A28" s="168" t="s">
        <v>692</v>
      </c>
      <c r="B28" s="78"/>
      <c r="C28" s="164">
        <v>2000</v>
      </c>
      <c r="D28" s="78"/>
      <c r="E28" s="78"/>
      <c r="F28" s="78"/>
      <c r="G28" s="78"/>
      <c r="H28" s="78"/>
      <c r="I28" s="78"/>
      <c r="J28" s="78"/>
      <c r="K28" s="78"/>
      <c r="L28" s="78"/>
      <c r="M28" s="78"/>
      <c r="N28" s="78"/>
      <c r="O28" s="78"/>
      <c r="P28" s="78"/>
      <c r="Q28" s="78"/>
      <c r="R28" s="78"/>
      <c r="S28" s="78"/>
      <c r="T28" s="78"/>
      <c r="U28" s="174"/>
      <c r="V28" s="169"/>
      <c r="W28" s="169"/>
      <c r="X28" s="169"/>
      <c r="Y28" s="169"/>
      <c r="Z28" s="169"/>
      <c r="AA28" s="169"/>
      <c r="AB28" s="169"/>
      <c r="AC28" s="169"/>
      <c r="AD28" s="169"/>
      <c r="AE28" s="169"/>
      <c r="AF28" s="169"/>
      <c r="AG28" s="169"/>
      <c r="AH28" s="169"/>
      <c r="AI28" s="169"/>
      <c r="AJ28" s="169"/>
      <c r="AK28" s="169"/>
      <c r="AL28" s="169"/>
      <c r="AM28" s="169"/>
      <c r="AN28" s="169"/>
      <c r="AO28" s="169"/>
      <c r="AP28" s="169"/>
      <c r="AQ28" s="169"/>
      <c r="AR28" s="169"/>
      <c r="AS28" s="169"/>
      <c r="AT28" s="169"/>
      <c r="AU28" s="169"/>
      <c r="AV28" s="169"/>
      <c r="AW28" s="169"/>
      <c r="AX28" s="169"/>
      <c r="AY28" s="169"/>
      <c r="AZ28" s="169"/>
      <c r="BA28" s="169"/>
      <c r="BB28" s="169"/>
      <c r="BC28" s="169"/>
      <c r="BD28" s="169"/>
      <c r="BE28" s="169"/>
      <c r="BF28" s="169"/>
      <c r="BG28" s="169"/>
      <c r="BH28" s="169"/>
      <c r="BI28" s="169"/>
      <c r="BJ28" s="169"/>
      <c r="BK28" s="169"/>
      <c r="BL28" s="169"/>
      <c r="BM28" s="169"/>
      <c r="BN28" s="169"/>
      <c r="BO28" s="169"/>
      <c r="BP28" s="169"/>
      <c r="BQ28" s="169"/>
      <c r="BR28" s="169"/>
      <c r="BS28" s="169"/>
      <c r="BT28" s="169"/>
      <c r="BU28" s="169"/>
      <c r="BV28" s="169"/>
      <c r="BW28" s="169"/>
      <c r="BX28" s="169"/>
      <c r="BY28" s="169"/>
      <c r="BZ28" s="169"/>
      <c r="CA28" s="169"/>
      <c r="CB28" s="169"/>
      <c r="CC28" s="169"/>
      <c r="CD28" s="169"/>
      <c r="CE28" s="169"/>
      <c r="CF28" s="169"/>
      <c r="CG28" s="169"/>
      <c r="CH28" s="169"/>
      <c r="CI28" s="169"/>
      <c r="CJ28" s="169"/>
      <c r="CK28" s="169"/>
      <c r="CL28" s="169"/>
      <c r="CM28" s="169"/>
      <c r="CN28" s="169"/>
      <c r="CO28" s="169"/>
      <c r="CP28" s="169"/>
      <c r="CQ28" s="169"/>
      <c r="CR28" s="169"/>
      <c r="CS28" s="169"/>
      <c r="CT28" s="169"/>
      <c r="CU28" s="169"/>
      <c r="CV28" s="169"/>
      <c r="CW28" s="169"/>
      <c r="CX28" s="169"/>
      <c r="CY28" s="169"/>
      <c r="CZ28" s="169"/>
      <c r="DA28" s="169"/>
      <c r="DB28" s="169"/>
      <c r="DC28" s="169"/>
      <c r="DD28" s="169"/>
      <c r="DE28" s="169"/>
      <c r="DF28" s="169"/>
      <c r="DG28" s="169"/>
      <c r="DH28" s="169"/>
      <c r="DI28" s="169"/>
      <c r="DJ28" s="169"/>
      <c r="DK28" s="169"/>
      <c r="DL28" s="169"/>
      <c r="DM28" s="169"/>
      <c r="DN28" s="169"/>
      <c r="DO28" s="169"/>
      <c r="DP28" s="169"/>
      <c r="DQ28" s="169"/>
      <c r="DR28" s="169"/>
      <c r="DS28" s="169"/>
      <c r="DT28" s="169"/>
      <c r="DU28" s="169"/>
      <c r="DV28" s="169"/>
      <c r="DW28" s="169"/>
      <c r="DX28" s="169"/>
      <c r="DY28" s="169"/>
      <c r="DZ28" s="169"/>
      <c r="EA28" s="169"/>
      <c r="EB28" s="169"/>
      <c r="EC28" s="169"/>
      <c r="ED28" s="169"/>
      <c r="EE28" s="169"/>
      <c r="EF28" s="169"/>
      <c r="EG28" s="169"/>
      <c r="EH28" s="169"/>
      <c r="EI28" s="169"/>
      <c r="EJ28" s="169"/>
      <c r="EK28" s="169"/>
      <c r="EL28" s="169"/>
      <c r="EM28" s="169"/>
      <c r="EN28" s="169"/>
    </row>
    <row r="29" spans="1:144" ht="14" x14ac:dyDescent="0.15">
      <c r="A29" s="168" t="s">
        <v>652</v>
      </c>
      <c r="B29" s="78"/>
      <c r="C29" s="165">
        <v>0.7</v>
      </c>
      <c r="D29" s="78"/>
      <c r="E29" s="78"/>
      <c r="F29" s="78"/>
      <c r="G29" s="78"/>
      <c r="H29" s="78"/>
      <c r="I29" s="78"/>
      <c r="J29" s="78"/>
      <c r="K29" s="78"/>
      <c r="L29" s="78"/>
      <c r="M29" s="78"/>
      <c r="N29" s="78"/>
      <c r="O29" s="78"/>
      <c r="P29" s="78"/>
      <c r="Q29" s="78"/>
      <c r="R29" s="78"/>
      <c r="S29" s="78"/>
      <c r="T29" s="78"/>
      <c r="U29" s="174"/>
      <c r="V29" s="169"/>
      <c r="W29" s="169"/>
      <c r="X29" s="169"/>
      <c r="Y29" s="169"/>
      <c r="Z29" s="169"/>
      <c r="AA29" s="169"/>
      <c r="AB29" s="169"/>
      <c r="AC29" s="169"/>
      <c r="AD29" s="169"/>
      <c r="AE29" s="169"/>
      <c r="AF29" s="169"/>
      <c r="AG29" s="169"/>
      <c r="AH29" s="169"/>
      <c r="AI29" s="169"/>
      <c r="AJ29" s="169"/>
      <c r="AK29" s="169"/>
      <c r="AL29" s="169"/>
      <c r="AM29" s="169"/>
      <c r="AN29" s="169"/>
      <c r="AO29" s="169"/>
      <c r="AP29" s="169"/>
      <c r="AQ29" s="169"/>
      <c r="AR29" s="169"/>
      <c r="AS29" s="169"/>
      <c r="AT29" s="169"/>
      <c r="AU29" s="169"/>
      <c r="AV29" s="169"/>
      <c r="AW29" s="169"/>
      <c r="AX29" s="169"/>
      <c r="AY29" s="169"/>
      <c r="AZ29" s="169"/>
      <c r="BA29" s="169"/>
      <c r="BB29" s="169"/>
      <c r="BC29" s="169"/>
      <c r="BD29" s="169"/>
      <c r="BE29" s="169"/>
      <c r="BF29" s="169"/>
      <c r="BG29" s="169"/>
      <c r="BH29" s="169"/>
      <c r="BI29" s="169"/>
      <c r="BJ29" s="169"/>
      <c r="BK29" s="169"/>
      <c r="BL29" s="169"/>
      <c r="BM29" s="169"/>
      <c r="BN29" s="169"/>
      <c r="BO29" s="169"/>
      <c r="BP29" s="169"/>
      <c r="BQ29" s="169"/>
      <c r="BR29" s="169"/>
      <c r="BS29" s="169"/>
      <c r="BT29" s="169"/>
      <c r="BU29" s="169"/>
      <c r="BV29" s="169"/>
      <c r="BW29" s="169"/>
      <c r="BX29" s="169"/>
      <c r="BY29" s="169"/>
      <c r="BZ29" s="169"/>
      <c r="CA29" s="169"/>
      <c r="CB29" s="169"/>
      <c r="CC29" s="169"/>
      <c r="CD29" s="169"/>
      <c r="CE29" s="169"/>
      <c r="CF29" s="169"/>
      <c r="CG29" s="169"/>
      <c r="CH29" s="169"/>
      <c r="CI29" s="169"/>
      <c r="CJ29" s="169"/>
      <c r="CK29" s="169"/>
      <c r="CL29" s="169"/>
      <c r="CM29" s="169"/>
      <c r="CN29" s="169"/>
      <c r="CO29" s="169"/>
      <c r="CP29" s="169"/>
      <c r="CQ29" s="169"/>
      <c r="CR29" s="169"/>
      <c r="CS29" s="169"/>
      <c r="CT29" s="169"/>
      <c r="CU29" s="169"/>
      <c r="CV29" s="169"/>
      <c r="CW29" s="169"/>
      <c r="CX29" s="169"/>
      <c r="CY29" s="169"/>
      <c r="CZ29" s="169"/>
      <c r="DA29" s="169"/>
      <c r="DB29" s="169"/>
      <c r="DC29" s="169"/>
      <c r="DD29" s="169"/>
      <c r="DE29" s="169"/>
      <c r="DF29" s="169"/>
      <c r="DG29" s="169"/>
      <c r="DH29" s="169"/>
      <c r="DI29" s="169"/>
      <c r="DJ29" s="169"/>
      <c r="DK29" s="169"/>
      <c r="DL29" s="169"/>
      <c r="DM29" s="169"/>
      <c r="DN29" s="169"/>
      <c r="DO29" s="169"/>
      <c r="DP29" s="169"/>
      <c r="DQ29" s="169"/>
      <c r="DR29" s="169"/>
      <c r="DS29" s="169"/>
      <c r="DT29" s="169"/>
      <c r="DU29" s="169"/>
      <c r="DV29" s="169"/>
      <c r="DW29" s="169"/>
      <c r="DX29" s="169"/>
      <c r="DY29" s="169"/>
      <c r="DZ29" s="169"/>
      <c r="EA29" s="169"/>
      <c r="EB29" s="169"/>
      <c r="EC29" s="169"/>
      <c r="ED29" s="169"/>
      <c r="EE29" s="169"/>
      <c r="EF29" s="169"/>
      <c r="EG29" s="169"/>
      <c r="EH29" s="169"/>
      <c r="EI29" s="169"/>
      <c r="EJ29" s="169"/>
      <c r="EK29" s="169"/>
      <c r="EL29" s="169"/>
      <c r="EM29" s="169"/>
      <c r="EN29" s="169"/>
    </row>
    <row r="30" spans="1:144" ht="14" x14ac:dyDescent="0.15">
      <c r="A30" s="168" t="s">
        <v>344</v>
      </c>
      <c r="B30" s="78"/>
      <c r="C30" s="165">
        <v>0.3</v>
      </c>
      <c r="D30" s="78"/>
      <c r="E30" s="78"/>
      <c r="F30" s="78"/>
      <c r="G30" s="78"/>
      <c r="H30" s="78"/>
      <c r="I30" s="78"/>
      <c r="J30" s="78"/>
      <c r="K30" s="78"/>
      <c r="L30" s="78"/>
      <c r="M30" s="78"/>
      <c r="N30" s="78"/>
      <c r="O30" s="78"/>
      <c r="P30" s="78"/>
      <c r="Q30" s="78"/>
      <c r="R30" s="78"/>
      <c r="S30" s="78"/>
      <c r="T30" s="78"/>
      <c r="U30" s="174"/>
      <c r="V30" s="169"/>
      <c r="W30" s="169"/>
      <c r="X30" s="169"/>
      <c r="Y30" s="169"/>
      <c r="Z30" s="169"/>
      <c r="AA30" s="169"/>
      <c r="AB30" s="169"/>
      <c r="AC30" s="169"/>
      <c r="AD30" s="169"/>
      <c r="AE30" s="169"/>
      <c r="AF30" s="169"/>
      <c r="AG30" s="169"/>
      <c r="AH30" s="169"/>
      <c r="AI30" s="169"/>
      <c r="AJ30" s="169"/>
      <c r="AK30" s="169"/>
      <c r="AL30" s="169"/>
      <c r="AM30" s="169"/>
      <c r="AN30" s="169"/>
      <c r="AO30" s="169"/>
      <c r="AP30" s="169"/>
      <c r="AQ30" s="169"/>
      <c r="AR30" s="169"/>
      <c r="AS30" s="169"/>
      <c r="AT30" s="169"/>
      <c r="AU30" s="169"/>
      <c r="AV30" s="169"/>
      <c r="AW30" s="169"/>
      <c r="AX30" s="169"/>
      <c r="AY30" s="169"/>
      <c r="AZ30" s="169"/>
      <c r="BA30" s="169"/>
      <c r="BB30" s="169"/>
      <c r="BC30" s="169"/>
      <c r="BD30" s="169"/>
      <c r="BE30" s="169"/>
      <c r="BF30" s="169"/>
      <c r="BG30" s="169"/>
      <c r="BH30" s="169"/>
      <c r="BI30" s="169"/>
      <c r="BJ30" s="169"/>
      <c r="BK30" s="169"/>
      <c r="BL30" s="169"/>
      <c r="BM30" s="169"/>
      <c r="BN30" s="169"/>
      <c r="BO30" s="169"/>
      <c r="BP30" s="169"/>
      <c r="BQ30" s="169"/>
      <c r="BR30" s="169"/>
      <c r="BS30" s="169"/>
      <c r="BT30" s="169"/>
      <c r="BU30" s="169"/>
      <c r="BV30" s="169"/>
      <c r="BW30" s="169"/>
      <c r="BX30" s="169"/>
      <c r="BY30" s="169"/>
      <c r="BZ30" s="169"/>
      <c r="CA30" s="169"/>
      <c r="CB30" s="169"/>
      <c r="CC30" s="169"/>
      <c r="CD30" s="169"/>
      <c r="CE30" s="169"/>
      <c r="CF30" s="169"/>
      <c r="CG30" s="169"/>
      <c r="CH30" s="169"/>
      <c r="CI30" s="169"/>
      <c r="CJ30" s="169"/>
      <c r="CK30" s="169"/>
      <c r="CL30" s="169"/>
      <c r="CM30" s="169"/>
      <c r="CN30" s="169"/>
      <c r="CO30" s="169"/>
      <c r="CP30" s="169"/>
      <c r="CQ30" s="169"/>
      <c r="CR30" s="169"/>
      <c r="CS30" s="169"/>
      <c r="CT30" s="169"/>
      <c r="CU30" s="169"/>
      <c r="CV30" s="169"/>
      <c r="CW30" s="169"/>
      <c r="CX30" s="169"/>
      <c r="CY30" s="169"/>
      <c r="CZ30" s="169"/>
      <c r="DA30" s="169"/>
      <c r="DB30" s="169"/>
      <c r="DC30" s="169"/>
      <c r="DD30" s="169"/>
      <c r="DE30" s="169"/>
      <c r="DF30" s="169"/>
      <c r="DG30" s="169"/>
      <c r="DH30" s="169"/>
      <c r="DI30" s="169"/>
      <c r="DJ30" s="169"/>
      <c r="DK30" s="169"/>
      <c r="DL30" s="169"/>
      <c r="DM30" s="169"/>
      <c r="DN30" s="169"/>
      <c r="DO30" s="169"/>
      <c r="DP30" s="169"/>
      <c r="DQ30" s="169"/>
      <c r="DR30" s="169"/>
      <c r="DS30" s="169"/>
      <c r="DT30" s="169"/>
      <c r="DU30" s="169"/>
      <c r="DV30" s="169"/>
      <c r="DW30" s="169"/>
      <c r="DX30" s="169"/>
      <c r="DY30" s="169"/>
      <c r="DZ30" s="169"/>
      <c r="EA30" s="169"/>
      <c r="EB30" s="169"/>
      <c r="EC30" s="169"/>
      <c r="ED30" s="169"/>
      <c r="EE30" s="169"/>
      <c r="EF30" s="169"/>
      <c r="EG30" s="169"/>
      <c r="EH30" s="169"/>
      <c r="EI30" s="169"/>
      <c r="EJ30" s="169"/>
      <c r="EK30" s="169"/>
      <c r="EL30" s="169"/>
      <c r="EM30" s="169"/>
      <c r="EN30" s="169"/>
    </row>
    <row r="31" spans="1:144" ht="14" x14ac:dyDescent="0.15">
      <c r="A31" s="168"/>
      <c r="B31" s="78"/>
      <c r="C31" s="78"/>
      <c r="D31" s="78"/>
      <c r="E31" s="78"/>
      <c r="F31" s="78"/>
      <c r="G31" s="78"/>
      <c r="H31" s="78"/>
      <c r="I31" s="78"/>
      <c r="J31" s="78"/>
      <c r="K31" s="78"/>
      <c r="L31" s="78"/>
      <c r="M31" s="78"/>
      <c r="N31" s="78"/>
      <c r="O31" s="78"/>
      <c r="P31" s="78"/>
      <c r="Q31" s="78"/>
      <c r="R31" s="78"/>
      <c r="S31" s="78"/>
      <c r="T31" s="78"/>
      <c r="U31" s="174"/>
      <c r="V31" s="169"/>
      <c r="W31" s="169"/>
      <c r="X31" s="169"/>
      <c r="Y31" s="169"/>
      <c r="Z31" s="169"/>
      <c r="AA31" s="169"/>
      <c r="AB31" s="169"/>
      <c r="AC31" s="169"/>
      <c r="AD31" s="169"/>
      <c r="AE31" s="169"/>
      <c r="AF31" s="169"/>
      <c r="AG31" s="169"/>
      <c r="AH31" s="169"/>
      <c r="AI31" s="169"/>
      <c r="AJ31" s="169"/>
      <c r="AK31" s="169"/>
      <c r="AL31" s="169"/>
      <c r="AM31" s="169"/>
      <c r="AN31" s="169"/>
      <c r="AO31" s="169"/>
      <c r="AP31" s="169"/>
      <c r="AQ31" s="169"/>
      <c r="AR31" s="169"/>
      <c r="AS31" s="169"/>
      <c r="AT31" s="169"/>
      <c r="AU31" s="169"/>
      <c r="AV31" s="169"/>
      <c r="AW31" s="169"/>
      <c r="AX31" s="169"/>
      <c r="AY31" s="169"/>
      <c r="AZ31" s="169"/>
      <c r="BA31" s="169"/>
      <c r="BB31" s="169"/>
      <c r="BC31" s="169"/>
      <c r="BD31" s="169"/>
      <c r="BE31" s="169"/>
      <c r="BF31" s="169"/>
      <c r="BG31" s="169"/>
      <c r="BH31" s="169"/>
      <c r="BI31" s="169"/>
      <c r="BJ31" s="169"/>
      <c r="BK31" s="169"/>
      <c r="BL31" s="169"/>
      <c r="BM31" s="169"/>
      <c r="BN31" s="169"/>
      <c r="BO31" s="169"/>
      <c r="BP31" s="169"/>
      <c r="BQ31" s="169"/>
      <c r="BR31" s="169"/>
      <c r="BS31" s="169"/>
      <c r="BT31" s="169"/>
      <c r="BU31" s="169"/>
      <c r="BV31" s="169"/>
      <c r="BW31" s="169"/>
      <c r="BX31" s="169"/>
      <c r="BY31" s="169"/>
      <c r="BZ31" s="169"/>
      <c r="CA31" s="169"/>
      <c r="CB31" s="169"/>
      <c r="CC31" s="169"/>
      <c r="CD31" s="169"/>
      <c r="CE31" s="169"/>
      <c r="CF31" s="169"/>
      <c r="CG31" s="169"/>
      <c r="CH31" s="169"/>
      <c r="CI31" s="169"/>
      <c r="CJ31" s="169"/>
      <c r="CK31" s="169"/>
      <c r="CL31" s="169"/>
      <c r="CM31" s="169"/>
      <c r="CN31" s="169"/>
      <c r="CO31" s="169"/>
      <c r="CP31" s="169"/>
      <c r="CQ31" s="169"/>
      <c r="CR31" s="169"/>
      <c r="CS31" s="169"/>
      <c r="CT31" s="169"/>
      <c r="CU31" s="169"/>
      <c r="CV31" s="169"/>
      <c r="CW31" s="169"/>
      <c r="CX31" s="169"/>
      <c r="CY31" s="169"/>
      <c r="CZ31" s="169"/>
      <c r="DA31" s="169"/>
      <c r="DB31" s="169"/>
      <c r="DC31" s="169"/>
      <c r="DD31" s="169"/>
      <c r="DE31" s="169"/>
      <c r="DF31" s="169"/>
      <c r="DG31" s="169"/>
      <c r="DH31" s="169"/>
      <c r="DI31" s="169"/>
      <c r="DJ31" s="169"/>
      <c r="DK31" s="169"/>
      <c r="DL31" s="169"/>
      <c r="DM31" s="169"/>
      <c r="DN31" s="169"/>
      <c r="DO31" s="169"/>
      <c r="DP31" s="169"/>
      <c r="DQ31" s="169"/>
      <c r="DR31" s="169"/>
      <c r="DS31" s="169"/>
      <c r="DT31" s="169"/>
      <c r="DU31" s="169"/>
      <c r="DV31" s="169"/>
      <c r="DW31" s="169"/>
      <c r="DX31" s="169"/>
      <c r="DY31" s="169"/>
      <c r="DZ31" s="169"/>
      <c r="EA31" s="169"/>
      <c r="EB31" s="169"/>
      <c r="EC31" s="169"/>
      <c r="ED31" s="169"/>
      <c r="EE31" s="169"/>
      <c r="EF31" s="169"/>
      <c r="EG31" s="169"/>
      <c r="EH31" s="169"/>
      <c r="EI31" s="169"/>
      <c r="EJ31" s="169"/>
      <c r="EK31" s="169"/>
      <c r="EL31" s="169"/>
      <c r="EM31" s="169"/>
      <c r="EN31" s="169"/>
    </row>
    <row r="32" spans="1:144" ht="75" x14ac:dyDescent="0.15">
      <c r="A32" s="364" t="s">
        <v>248</v>
      </c>
      <c r="B32" s="364" t="s">
        <v>249</v>
      </c>
      <c r="C32" s="365" t="s">
        <v>250</v>
      </c>
      <c r="D32" s="365" t="s">
        <v>251</v>
      </c>
      <c r="E32" s="365" t="s">
        <v>597</v>
      </c>
      <c r="F32" s="388" t="s">
        <v>598</v>
      </c>
      <c r="G32" s="365" t="s">
        <v>398</v>
      </c>
      <c r="H32" s="366" t="s">
        <v>445</v>
      </c>
      <c r="I32" s="365" t="s">
        <v>746</v>
      </c>
      <c r="J32" s="366" t="s">
        <v>303</v>
      </c>
      <c r="K32" s="367" t="s">
        <v>600</v>
      </c>
      <c r="L32" s="368" t="s">
        <v>361</v>
      </c>
      <c r="M32" s="368" t="s">
        <v>287</v>
      </c>
      <c r="N32" s="368" t="s">
        <v>275</v>
      </c>
      <c r="O32" s="368" t="s">
        <v>335</v>
      </c>
      <c r="P32" s="369" t="s">
        <v>239</v>
      </c>
      <c r="Q32" s="369" t="s">
        <v>240</v>
      </c>
      <c r="R32" s="369" t="s">
        <v>334</v>
      </c>
      <c r="S32" s="369" t="s">
        <v>428</v>
      </c>
      <c r="T32" s="368" t="s">
        <v>276</v>
      </c>
      <c r="U32" s="370" t="s">
        <v>509</v>
      </c>
      <c r="V32" s="169"/>
      <c r="W32" s="169"/>
      <c r="X32" s="169"/>
      <c r="Y32" s="169"/>
      <c r="Z32" s="169"/>
      <c r="AA32" s="169"/>
      <c r="AB32" s="169"/>
      <c r="AC32" s="169"/>
      <c r="AD32" s="169"/>
      <c r="AE32" s="169"/>
      <c r="AF32" s="169"/>
      <c r="AG32" s="169"/>
      <c r="AH32" s="169"/>
      <c r="AI32" s="169"/>
      <c r="AJ32" s="169"/>
      <c r="AK32" s="169"/>
      <c r="AL32" s="169"/>
      <c r="AM32" s="169"/>
      <c r="AN32" s="169"/>
      <c r="AO32" s="169"/>
      <c r="AP32" s="169"/>
      <c r="AQ32" s="169"/>
      <c r="AR32" s="169"/>
      <c r="AS32" s="169"/>
      <c r="AT32" s="169"/>
      <c r="AU32" s="169"/>
      <c r="AV32" s="169"/>
      <c r="AW32" s="169"/>
      <c r="AX32" s="169"/>
      <c r="AY32" s="169"/>
      <c r="AZ32" s="169"/>
      <c r="BA32" s="169"/>
      <c r="BB32" s="169"/>
      <c r="BC32" s="169"/>
      <c r="BD32" s="169"/>
      <c r="BE32" s="169"/>
      <c r="BF32" s="169"/>
      <c r="BG32" s="169"/>
      <c r="BH32" s="169"/>
      <c r="BI32" s="169"/>
      <c r="BJ32" s="169"/>
      <c r="BK32" s="169"/>
      <c r="BL32" s="169"/>
      <c r="BM32" s="169"/>
      <c r="BN32" s="169"/>
      <c r="BO32" s="169"/>
      <c r="BP32" s="169"/>
      <c r="BQ32" s="169"/>
      <c r="BR32" s="169"/>
      <c r="BS32" s="169"/>
      <c r="BT32" s="169"/>
      <c r="BU32" s="169"/>
      <c r="BV32" s="169"/>
      <c r="BW32" s="169"/>
      <c r="BX32" s="169"/>
      <c r="BY32" s="169"/>
      <c r="BZ32" s="169"/>
      <c r="CA32" s="169"/>
      <c r="CB32" s="169"/>
      <c r="CC32" s="169"/>
      <c r="CD32" s="169"/>
      <c r="CE32" s="169"/>
      <c r="CF32" s="169"/>
      <c r="CG32" s="169"/>
      <c r="CH32" s="169"/>
      <c r="CI32" s="169"/>
      <c r="CJ32" s="169"/>
      <c r="CK32" s="169"/>
      <c r="CL32" s="169"/>
      <c r="CM32" s="169"/>
      <c r="CN32" s="169"/>
      <c r="CO32" s="169"/>
      <c r="CP32" s="169"/>
      <c r="CQ32" s="169"/>
      <c r="CR32" s="169"/>
      <c r="CS32" s="169"/>
      <c r="CT32" s="169"/>
      <c r="CU32" s="169"/>
      <c r="CV32" s="169"/>
      <c r="CW32" s="169"/>
      <c r="CX32" s="169"/>
      <c r="CY32" s="169"/>
      <c r="CZ32" s="169"/>
      <c r="DA32" s="169"/>
      <c r="DB32" s="169"/>
      <c r="DC32" s="169"/>
      <c r="DD32" s="169"/>
      <c r="DE32" s="169"/>
      <c r="DF32" s="169"/>
      <c r="DG32" s="169"/>
      <c r="DH32" s="169"/>
      <c r="DI32" s="169"/>
      <c r="DJ32" s="169"/>
      <c r="DK32" s="169"/>
      <c r="DL32" s="169"/>
      <c r="DM32" s="169"/>
      <c r="DN32" s="169"/>
      <c r="DO32" s="169"/>
      <c r="DP32" s="169"/>
      <c r="DQ32" s="169"/>
      <c r="DR32" s="169"/>
      <c r="DS32" s="169"/>
      <c r="DT32" s="169"/>
      <c r="DU32" s="169"/>
      <c r="DV32" s="169"/>
      <c r="DW32" s="169"/>
      <c r="DX32" s="169"/>
      <c r="DY32" s="169"/>
      <c r="DZ32" s="169"/>
      <c r="EA32" s="169"/>
      <c r="EB32" s="169"/>
      <c r="EC32" s="169"/>
      <c r="ED32" s="169"/>
      <c r="EE32" s="169"/>
      <c r="EF32" s="169"/>
      <c r="EG32" s="169"/>
      <c r="EH32" s="169"/>
      <c r="EI32" s="169"/>
      <c r="EJ32" s="169"/>
      <c r="EK32" s="169"/>
      <c r="EL32" s="169"/>
      <c r="EM32" s="169"/>
      <c r="EN32" s="169"/>
    </row>
    <row r="33" spans="1:144" ht="14" x14ac:dyDescent="0.15">
      <c r="A33" s="175" t="str">
        <f>'ESS Jul 2016'!K19</f>
        <v>1st Energy</v>
      </c>
      <c r="B33" s="15" t="str">
        <f>'ESS Jul 2016'!L19</f>
        <v>Market offer</v>
      </c>
      <c r="C33" s="176">
        <f>91*'ESS Jul 2016'!M19/100</f>
        <v>135.16229999999999</v>
      </c>
      <c r="D33" s="176">
        <f>IF($C$28*$C$29&gt;='ESS Jul 2016'!P19,('ESS Jul 2016'!P19*'ESS Jul 2016'!N19/100),(($C$28*$C$29)*'ESS Jul 2016'!N19/100))</f>
        <v>271.89999999999998</v>
      </c>
      <c r="E33" s="176">
        <f>IF($C$28*$C$29&lt;'ESS Jul 2016'!P19,0,IF(($C$28*$C$29)&lt;='ESS Jul 2016'!R19,(($C$28*$C$29-'ESS Jul 2016'!P19)*'ESS Jul 2016'!Q19/100),(('ESS Jul 2016'!R19-'ESS Jul 2016'!P19)*'ESS Jul 2016'!Q19/100)))</f>
        <v>107.12</v>
      </c>
      <c r="F33" s="176">
        <v>0</v>
      </c>
      <c r="G33" s="176">
        <f>IF(($C$28*$C$29&lt;'ESS Jul 2016'!R19),(0),($C$28*$C$29-'ESS Jul 2016'!R19)*'ESS Jul 2016'!S19/100)</f>
        <v>0</v>
      </c>
      <c r="H33" s="176">
        <f>($C$28*$C$30)*'ESS Jul 2016'!AE19/100</f>
        <v>69.84</v>
      </c>
      <c r="I33" s="176">
        <f>SUM(C33:H33)</f>
        <v>584.02229999999997</v>
      </c>
      <c r="J33" s="177">
        <f>(I33-C33)*4</f>
        <v>1795.44</v>
      </c>
      <c r="K33" s="178">
        <f>I33*4</f>
        <v>2336.0891999999999</v>
      </c>
      <c r="L33" s="179">
        <f>'ESS Jul 2016'!AT19</f>
        <v>0</v>
      </c>
      <c r="M33" s="179">
        <f>'ESS Jul 2016'!AU19</f>
        <v>0</v>
      </c>
      <c r="N33" s="179">
        <f>'ESS Jul 2016'!AV19</f>
        <v>0</v>
      </c>
      <c r="O33" s="179">
        <f>'ESS Jul 2016'!AW19</f>
        <v>20</v>
      </c>
      <c r="P33" s="180">
        <f>K33</f>
        <v>2336.0891999999999</v>
      </c>
      <c r="Q33" s="180">
        <f>(P33-(J33*O33/100))</f>
        <v>1977.0011999999999</v>
      </c>
      <c r="R33" s="381">
        <f>P33*1.1</f>
        <v>2569.69812</v>
      </c>
      <c r="S33" s="381">
        <f>Q33*1.1</f>
        <v>2174.7013200000001</v>
      </c>
      <c r="T33" s="194">
        <f>'ESS Jul 2016'!BD19</f>
        <v>24</v>
      </c>
      <c r="U33" s="195" t="str">
        <f>'ESS Jul 2016'!BE19</f>
        <v>y</v>
      </c>
      <c r="V33" s="169"/>
      <c r="W33" s="169"/>
      <c r="X33" s="169"/>
      <c r="Y33" s="169"/>
      <c r="Z33" s="169"/>
      <c r="AA33" s="169"/>
      <c r="AB33" s="169"/>
      <c r="AC33" s="169"/>
      <c r="AD33" s="169"/>
      <c r="AE33" s="169"/>
      <c r="AF33" s="169"/>
      <c r="AG33" s="169"/>
      <c r="AH33" s="169"/>
      <c r="AI33" s="169"/>
      <c r="AJ33" s="169"/>
      <c r="AK33" s="169"/>
      <c r="AL33" s="169"/>
      <c r="AM33" s="169"/>
      <c r="AN33" s="169"/>
      <c r="AO33" s="169"/>
      <c r="AP33" s="169"/>
      <c r="AQ33" s="169"/>
      <c r="AR33" s="169"/>
      <c r="AS33" s="169"/>
      <c r="AT33" s="169"/>
      <c r="AU33" s="169"/>
      <c r="AV33" s="169"/>
      <c r="AW33" s="169"/>
      <c r="AX33" s="169"/>
      <c r="AY33" s="169"/>
      <c r="AZ33" s="169"/>
      <c r="BA33" s="169"/>
      <c r="BB33" s="169"/>
      <c r="BC33" s="169"/>
      <c r="BD33" s="169"/>
      <c r="BE33" s="169"/>
      <c r="BF33" s="169"/>
      <c r="BG33" s="169"/>
      <c r="BH33" s="169"/>
      <c r="BI33" s="169"/>
      <c r="BJ33" s="169"/>
      <c r="BK33" s="169"/>
      <c r="BL33" s="169"/>
      <c r="BM33" s="169"/>
      <c r="BN33" s="169"/>
      <c r="BO33" s="169"/>
      <c r="BP33" s="169"/>
      <c r="BQ33" s="169"/>
      <c r="BR33" s="169"/>
      <c r="BS33" s="169"/>
      <c r="BT33" s="169"/>
      <c r="BU33" s="169"/>
      <c r="BV33" s="169"/>
      <c r="BW33" s="169"/>
      <c r="BX33" s="169"/>
      <c r="BY33" s="169"/>
      <c r="BZ33" s="169"/>
      <c r="CA33" s="169"/>
      <c r="CB33" s="169"/>
      <c r="CC33" s="169"/>
      <c r="CD33" s="169"/>
      <c r="CE33" s="169"/>
      <c r="CF33" s="169"/>
      <c r="CG33" s="169"/>
      <c r="CH33" s="169"/>
      <c r="CI33" s="169"/>
      <c r="CJ33" s="169"/>
      <c r="CK33" s="169"/>
      <c r="CL33" s="169"/>
      <c r="CM33" s="169"/>
      <c r="CN33" s="169"/>
      <c r="CO33" s="169"/>
      <c r="CP33" s="169"/>
      <c r="CQ33" s="169"/>
      <c r="CR33" s="169"/>
      <c r="CS33" s="169"/>
      <c r="CT33" s="169"/>
      <c r="CU33" s="169"/>
      <c r="CV33" s="169"/>
      <c r="CW33" s="169"/>
      <c r="CX33" s="169"/>
      <c r="CY33" s="169"/>
      <c r="CZ33" s="169"/>
      <c r="DA33" s="169"/>
      <c r="DB33" s="169"/>
      <c r="DC33" s="169"/>
      <c r="DD33" s="169"/>
      <c r="DE33" s="169"/>
      <c r="DF33" s="169"/>
      <c r="DG33" s="169"/>
      <c r="DH33" s="169"/>
      <c r="DI33" s="169"/>
      <c r="DJ33" s="169"/>
      <c r="DK33" s="169"/>
      <c r="DL33" s="169"/>
      <c r="DM33" s="169"/>
      <c r="DN33" s="169"/>
      <c r="DO33" s="169"/>
      <c r="DP33" s="169"/>
      <c r="DQ33" s="169"/>
      <c r="DR33" s="169"/>
      <c r="DS33" s="169"/>
      <c r="DT33" s="169"/>
      <c r="DU33" s="169"/>
      <c r="DV33" s="169"/>
      <c r="DW33" s="169"/>
      <c r="DX33" s="169"/>
      <c r="DY33" s="169"/>
      <c r="DZ33" s="169"/>
      <c r="EA33" s="169"/>
      <c r="EB33" s="169"/>
      <c r="EC33" s="169"/>
      <c r="ED33" s="169"/>
      <c r="EE33" s="169"/>
      <c r="EF33" s="169"/>
      <c r="EG33" s="169"/>
      <c r="EH33" s="169"/>
      <c r="EI33" s="169"/>
      <c r="EJ33" s="169"/>
      <c r="EK33" s="169"/>
      <c r="EL33" s="169"/>
      <c r="EM33" s="169"/>
      <c r="EN33" s="169"/>
    </row>
    <row r="34" spans="1:144" ht="14" x14ac:dyDescent="0.15">
      <c r="A34" s="175" t="str">
        <f>'ESS Jul 2016'!K20</f>
        <v>AGL</v>
      </c>
      <c r="B34" s="15" t="str">
        <f>'ESS Jul 2016'!L20</f>
        <v xml:space="preserve">Savers </v>
      </c>
      <c r="C34" s="176">
        <f>91*'ESS Jul 2016'!M20/100</f>
        <v>135.16229999999999</v>
      </c>
      <c r="D34" s="176">
        <f>IF($C$28*$C$29&gt;='ESS Jul 2016'!P20,('ESS Jul 2016'!P20*'ESS Jul 2016'!N20/100),(($C$28*$C$29)*'ESS Jul 2016'!N20/100))</f>
        <v>271.89999999999998</v>
      </c>
      <c r="E34" s="176">
        <f>IF($C$28*$C$29&lt;'ESS Jul 2016'!P20,0,IF(($C$28*$C$29)&lt;='ESS Jul 2016'!R20,(($C$28*$C$29-'ESS Jul 2016'!P20)*'ESS Jul 2016'!Q20/100),(('ESS Jul 2016'!R20-'ESS Jul 2016'!P20)*'ESS Jul 2016'!Q20/100)))</f>
        <v>107.12</v>
      </c>
      <c r="F34" s="176">
        <v>0</v>
      </c>
      <c r="G34" s="176">
        <f>IF(($C$28*$C$29&lt;'ESS Jul 2016'!R20),(0),($C$28*$C$29-'ESS Jul 2016'!R20)*'ESS Jul 2016'!S20/100)</f>
        <v>0</v>
      </c>
      <c r="H34" s="176">
        <f>($C$28*$C$30)*'ESS Jul 2016'!AE20/100</f>
        <v>68.040000000000006</v>
      </c>
      <c r="I34" s="176">
        <f t="shared" ref="I34:I49" si="10">SUM(C34:H34)</f>
        <v>582.2222999999999</v>
      </c>
      <c r="J34" s="177">
        <f t="shared" ref="J34:J49" si="11">(I34-C34)*4</f>
        <v>1788.2399999999998</v>
      </c>
      <c r="K34" s="178">
        <f t="shared" ref="K34:K49" si="12">I34*4</f>
        <v>2328.8891999999996</v>
      </c>
      <c r="L34" s="179">
        <f>'ESS Jul 2016'!AT20</f>
        <v>0</v>
      </c>
      <c r="M34" s="179">
        <f>'ESS Jul 2016'!AU20</f>
        <v>0</v>
      </c>
      <c r="N34" s="179">
        <f>'ESS Jul 2016'!AV20</f>
        <v>0</v>
      </c>
      <c r="O34" s="179">
        <f>'ESS Jul 2016'!AW20</f>
        <v>17</v>
      </c>
      <c r="P34" s="180">
        <f t="shared" ref="P34:P45" si="13">K34</f>
        <v>2328.8891999999996</v>
      </c>
      <c r="Q34" s="180">
        <f t="shared" ref="Q34:Q35" si="14">(P34-(J34*O34/100))</f>
        <v>2024.8883999999996</v>
      </c>
      <c r="R34" s="381">
        <f t="shared" ref="R34:R48" si="15">P34*1.1</f>
        <v>2561.7781199999999</v>
      </c>
      <c r="S34" s="381">
        <f t="shared" ref="S34:S49" si="16">Q34*1.1</f>
        <v>2227.3772399999998</v>
      </c>
      <c r="T34" s="194">
        <f>'ESS Jul 2016'!BD20</f>
        <v>0</v>
      </c>
      <c r="U34" s="195" t="str">
        <f>'ESS Jul 2016'!BE20</f>
        <v>n</v>
      </c>
      <c r="V34" s="169"/>
      <c r="W34" s="169"/>
      <c r="X34" s="169"/>
      <c r="Y34" s="169"/>
      <c r="Z34" s="169"/>
      <c r="AA34" s="169"/>
      <c r="AB34" s="169"/>
      <c r="AC34" s="169"/>
      <c r="AD34" s="169"/>
      <c r="AE34" s="169"/>
      <c r="AF34" s="169"/>
      <c r="AG34" s="169"/>
      <c r="AH34" s="169"/>
      <c r="AI34" s="169"/>
      <c r="AJ34" s="169"/>
      <c r="AK34" s="169"/>
      <c r="AL34" s="169"/>
      <c r="AM34" s="169"/>
      <c r="AN34" s="169"/>
      <c r="AO34" s="169"/>
      <c r="AP34" s="169"/>
      <c r="AQ34" s="169"/>
      <c r="AR34" s="169"/>
      <c r="AS34" s="169"/>
      <c r="AT34" s="169"/>
      <c r="AU34" s="169"/>
      <c r="AV34" s="169"/>
      <c r="AW34" s="169"/>
      <c r="AX34" s="169"/>
      <c r="AY34" s="169"/>
      <c r="AZ34" s="169"/>
      <c r="BA34" s="169"/>
      <c r="BB34" s="169"/>
      <c r="BC34" s="169"/>
      <c r="BD34" s="169"/>
      <c r="BE34" s="169"/>
      <c r="BF34" s="169"/>
      <c r="BG34" s="169"/>
      <c r="BH34" s="169"/>
      <c r="BI34" s="169"/>
      <c r="BJ34" s="169"/>
      <c r="BK34" s="169"/>
      <c r="BL34" s="169"/>
      <c r="BM34" s="169"/>
      <c r="BN34" s="169"/>
      <c r="BO34" s="169"/>
      <c r="BP34" s="169"/>
      <c r="BQ34" s="169"/>
      <c r="BR34" s="169"/>
      <c r="BS34" s="169"/>
      <c r="BT34" s="169"/>
      <c r="BU34" s="169"/>
      <c r="BV34" s="169"/>
      <c r="BW34" s="169"/>
      <c r="BX34" s="169"/>
      <c r="BY34" s="169"/>
      <c r="BZ34" s="169"/>
      <c r="CA34" s="169"/>
      <c r="CB34" s="169"/>
      <c r="CC34" s="169"/>
      <c r="CD34" s="169"/>
      <c r="CE34" s="169"/>
      <c r="CF34" s="169"/>
      <c r="CG34" s="169"/>
      <c r="CH34" s="169"/>
      <c r="CI34" s="169"/>
      <c r="CJ34" s="169"/>
      <c r="CK34" s="169"/>
      <c r="CL34" s="169"/>
      <c r="CM34" s="169"/>
      <c r="CN34" s="169"/>
      <c r="CO34" s="169"/>
      <c r="CP34" s="169"/>
      <c r="CQ34" s="169"/>
      <c r="CR34" s="169"/>
      <c r="CS34" s="169"/>
      <c r="CT34" s="169"/>
      <c r="CU34" s="169"/>
      <c r="CV34" s="169"/>
      <c r="CW34" s="169"/>
      <c r="CX34" s="169"/>
      <c r="CY34" s="169"/>
      <c r="CZ34" s="169"/>
      <c r="DA34" s="169"/>
      <c r="DB34" s="169"/>
      <c r="DC34" s="169"/>
      <c r="DD34" s="169"/>
      <c r="DE34" s="169"/>
      <c r="DF34" s="169"/>
      <c r="DG34" s="169"/>
      <c r="DH34" s="169"/>
      <c r="DI34" s="169"/>
      <c r="DJ34" s="169"/>
      <c r="DK34" s="169"/>
      <c r="DL34" s="169"/>
      <c r="DM34" s="169"/>
      <c r="DN34" s="169"/>
      <c r="DO34" s="169"/>
      <c r="DP34" s="169"/>
      <c r="DQ34" s="169"/>
      <c r="DR34" s="169"/>
      <c r="DS34" s="169"/>
      <c r="DT34" s="169"/>
      <c r="DU34" s="169"/>
      <c r="DV34" s="169"/>
      <c r="DW34" s="169"/>
      <c r="DX34" s="169"/>
      <c r="DY34" s="169"/>
      <c r="DZ34" s="169"/>
      <c r="EA34" s="169"/>
      <c r="EB34" s="169"/>
      <c r="EC34" s="169"/>
      <c r="ED34" s="169"/>
      <c r="EE34" s="169"/>
      <c r="EF34" s="169"/>
      <c r="EG34" s="169"/>
      <c r="EH34" s="169"/>
      <c r="EI34" s="169"/>
      <c r="EJ34" s="169"/>
      <c r="EK34" s="169"/>
      <c r="EL34" s="169"/>
      <c r="EM34" s="169"/>
      <c r="EN34" s="169"/>
    </row>
    <row r="35" spans="1:144" ht="14" x14ac:dyDescent="0.15">
      <c r="A35" s="175" t="str">
        <f>'ESS Jul 2016'!K21</f>
        <v>Alinta Energy</v>
      </c>
      <c r="B35" s="15" t="str">
        <f>'ESS Jul 2016'!L21</f>
        <v>Fair Deal</v>
      </c>
      <c r="C35" s="176">
        <f>91*'ESS Jul 2016'!M21/100</f>
        <v>139.01159999999999</v>
      </c>
      <c r="D35" s="176">
        <f>IF($C$28*$C$29&gt;='ESS Jul 2016'!P21,('ESS Jul 2016'!P21*'ESS Jul 2016'!N21/100),(($C$28*$C$29)*'ESS Jul 2016'!N21/100))</f>
        <v>235.3</v>
      </c>
      <c r="E35" s="176">
        <f>IF($C$28*$C$29&lt;'ESS Jul 2016'!P21,0,IF(($C$28*$C$29)&lt;='ESS Jul 2016'!R21,(($C$28*$C$29-'ESS Jul 2016'!P21)*'ESS Jul 2016'!Q21/100),(('ESS Jul 2016'!R21-'ESS Jul 2016'!P21)*'ESS Jul 2016'!Q21/100)))</f>
        <v>92.76</v>
      </c>
      <c r="F35" s="176">
        <v>0</v>
      </c>
      <c r="G35" s="176">
        <f>IF(($C$28*$C$29&lt;'ESS Jul 2016'!R21),(0),($C$28*$C$29-'ESS Jul 2016'!R21)*'ESS Jul 2016'!S21/100)</f>
        <v>0</v>
      </c>
      <c r="H35" s="176">
        <f>($C$28*$C$30)*'ESS Jul 2016'!AE21/100</f>
        <v>68.16</v>
      </c>
      <c r="I35" s="176">
        <f t="shared" si="10"/>
        <v>535.23159999999996</v>
      </c>
      <c r="J35" s="177">
        <f t="shared" si="11"/>
        <v>1584.8799999999999</v>
      </c>
      <c r="K35" s="178">
        <f t="shared" si="12"/>
        <v>2140.9263999999998</v>
      </c>
      <c r="L35" s="179">
        <f>'ESS Jul 2016'!AT21</f>
        <v>0</v>
      </c>
      <c r="M35" s="179">
        <f>'ESS Jul 2016'!AU21</f>
        <v>0</v>
      </c>
      <c r="N35" s="179">
        <f>'ESS Jul 2016'!AV21</f>
        <v>0</v>
      </c>
      <c r="O35" s="179">
        <f>'ESS Jul 2016'!AW21</f>
        <v>20</v>
      </c>
      <c r="P35" s="180">
        <f t="shared" si="13"/>
        <v>2140.9263999999998</v>
      </c>
      <c r="Q35" s="180">
        <f t="shared" si="14"/>
        <v>1823.9503999999997</v>
      </c>
      <c r="R35" s="381">
        <f t="shared" si="15"/>
        <v>2355.0190400000001</v>
      </c>
      <c r="S35" s="381">
        <f t="shared" si="16"/>
        <v>2006.3454399999998</v>
      </c>
      <c r="T35" s="194">
        <f>'ESS Jul 2016'!BD21</f>
        <v>0</v>
      </c>
      <c r="U35" s="195" t="str">
        <f>'ESS Jul 2016'!BE21</f>
        <v>n</v>
      </c>
      <c r="V35" s="169"/>
      <c r="W35" s="169"/>
      <c r="X35" s="169"/>
      <c r="Y35" s="169"/>
      <c r="Z35" s="169"/>
      <c r="AA35" s="169"/>
      <c r="AB35" s="169"/>
      <c r="AC35" s="169"/>
      <c r="AD35" s="169"/>
      <c r="AE35" s="169"/>
      <c r="AF35" s="169"/>
      <c r="AG35" s="169"/>
      <c r="AH35" s="169"/>
      <c r="AI35" s="169"/>
      <c r="AJ35" s="169"/>
      <c r="AK35" s="169"/>
      <c r="AL35" s="169"/>
      <c r="AM35" s="169"/>
      <c r="AN35" s="169"/>
      <c r="AO35" s="169"/>
      <c r="AP35" s="169"/>
      <c r="AQ35" s="169"/>
      <c r="AR35" s="169"/>
      <c r="AS35" s="169"/>
      <c r="AT35" s="169"/>
      <c r="AU35" s="169"/>
      <c r="AV35" s="169"/>
      <c r="AW35" s="169"/>
      <c r="AX35" s="169"/>
      <c r="AY35" s="169"/>
      <c r="AZ35" s="169"/>
      <c r="BA35" s="169"/>
      <c r="BB35" s="169"/>
      <c r="BC35" s="169"/>
      <c r="BD35" s="169"/>
      <c r="BE35" s="169"/>
      <c r="BF35" s="169"/>
      <c r="BG35" s="169"/>
      <c r="BH35" s="169"/>
      <c r="BI35" s="169"/>
      <c r="BJ35" s="169"/>
      <c r="BK35" s="169"/>
      <c r="BL35" s="169"/>
      <c r="BM35" s="169"/>
      <c r="BN35" s="169"/>
      <c r="BO35" s="169"/>
      <c r="BP35" s="169"/>
      <c r="BQ35" s="169"/>
      <c r="BR35" s="169"/>
      <c r="BS35" s="169"/>
      <c r="BT35" s="169"/>
      <c r="BU35" s="169"/>
      <c r="BV35" s="169"/>
      <c r="BW35" s="169"/>
      <c r="BX35" s="169"/>
      <c r="BY35" s="169"/>
      <c r="BZ35" s="169"/>
      <c r="CA35" s="169"/>
      <c r="CB35" s="169"/>
      <c r="CC35" s="169"/>
      <c r="CD35" s="169"/>
      <c r="CE35" s="169"/>
      <c r="CF35" s="169"/>
      <c r="CG35" s="169"/>
      <c r="CH35" s="169"/>
      <c r="CI35" s="169"/>
      <c r="CJ35" s="169"/>
      <c r="CK35" s="169"/>
      <c r="CL35" s="169"/>
      <c r="CM35" s="169"/>
      <c r="CN35" s="169"/>
      <c r="CO35" s="169"/>
      <c r="CP35" s="169"/>
      <c r="CQ35" s="169"/>
      <c r="CR35" s="169"/>
      <c r="CS35" s="169"/>
      <c r="CT35" s="169"/>
      <c r="CU35" s="169"/>
      <c r="CV35" s="169"/>
      <c r="CW35" s="169"/>
      <c r="CX35" s="169"/>
      <c r="CY35" s="169"/>
      <c r="CZ35" s="169"/>
      <c r="DA35" s="169"/>
      <c r="DB35" s="169"/>
      <c r="DC35" s="169"/>
      <c r="DD35" s="169"/>
      <c r="DE35" s="169"/>
      <c r="DF35" s="169"/>
      <c r="DG35" s="169"/>
      <c r="DH35" s="169"/>
      <c r="DI35" s="169"/>
      <c r="DJ35" s="169"/>
      <c r="DK35" s="169"/>
      <c r="DL35" s="169"/>
      <c r="DM35" s="169"/>
      <c r="DN35" s="169"/>
      <c r="DO35" s="169"/>
      <c r="DP35" s="169"/>
      <c r="DQ35" s="169"/>
      <c r="DR35" s="169"/>
      <c r="DS35" s="169"/>
      <c r="DT35" s="169"/>
      <c r="DU35" s="169"/>
      <c r="DV35" s="169"/>
      <c r="DW35" s="169"/>
      <c r="DX35" s="169"/>
      <c r="DY35" s="169"/>
      <c r="DZ35" s="169"/>
      <c r="EA35" s="169"/>
      <c r="EB35" s="169"/>
      <c r="EC35" s="169"/>
      <c r="ED35" s="169"/>
      <c r="EE35" s="169"/>
      <c r="EF35" s="169"/>
      <c r="EG35" s="169"/>
      <c r="EH35" s="169"/>
      <c r="EI35" s="169"/>
      <c r="EJ35" s="169"/>
      <c r="EK35" s="169"/>
      <c r="EL35" s="169"/>
      <c r="EM35" s="169"/>
      <c r="EN35" s="169"/>
    </row>
    <row r="36" spans="1:144" ht="14" x14ac:dyDescent="0.15">
      <c r="A36" s="175" t="str">
        <f>'ESS Jul 2016'!K22</f>
        <v>Click Energy</v>
      </c>
      <c r="B36" s="15" t="str">
        <f>'ESS Jul 2016'!L22</f>
        <v>Superior</v>
      </c>
      <c r="C36" s="176">
        <f>91*'ESS Jul 2016'!M22/100</f>
        <v>140.64960000000002</v>
      </c>
      <c r="D36" s="176">
        <f>IF($C$28*$C$29&gt;='ESS Jul 2016'!P22,('ESS Jul 2016'!P22*'ESS Jul 2016'!N22/100),(($C$28*$C$29)*'ESS Jul 2016'!N22/100))</f>
        <v>271.68</v>
      </c>
      <c r="E36" s="176">
        <f>IF($C$28*$C$29&lt;'ESS Jul 2016'!P22,0,IF(($C$28*$C$29)&lt;='ESS Jul 2016'!R22,(($C$28*$C$29-'ESS Jul 2016'!P22)*'ESS Jul 2016'!Q22/100),(('ESS Jul 2016'!R22-'ESS Jul 2016'!P22)*'ESS Jul 2016'!Q22/100)))</f>
        <v>106.752</v>
      </c>
      <c r="F36" s="176">
        <v>0</v>
      </c>
      <c r="G36" s="176">
        <f>IF(($C$28*$C$29&lt;'ESS Jul 2016'!R22),(0),($C$28*$C$29-'ESS Jul 2016'!R22)*'ESS Jul 2016'!S22/100)</f>
        <v>0</v>
      </c>
      <c r="H36" s="176">
        <f>($C$28*$C$30)*'ESS Jul 2016'!AE22/100</f>
        <v>85.24799999999999</v>
      </c>
      <c r="I36" s="176">
        <f t="shared" si="10"/>
        <v>604.32960000000003</v>
      </c>
      <c r="J36" s="177">
        <f t="shared" si="11"/>
        <v>1854.72</v>
      </c>
      <c r="K36" s="178">
        <f t="shared" si="12"/>
        <v>2417.3184000000001</v>
      </c>
      <c r="L36" s="179">
        <f>'ESS Jul 2016'!AT22</f>
        <v>0</v>
      </c>
      <c r="M36" s="179">
        <f>'ESS Jul 2016'!AU22</f>
        <v>0</v>
      </c>
      <c r="N36" s="179">
        <f>'ESS Jul 2016'!AV22</f>
        <v>15</v>
      </c>
      <c r="O36" s="179">
        <f>'ESS Jul 2016'!AW22</f>
        <v>0</v>
      </c>
      <c r="P36" s="180">
        <f t="shared" si="13"/>
        <v>2417.3184000000001</v>
      </c>
      <c r="Q36" s="180">
        <f>(P36-(P36*N36/100))</f>
        <v>2054.72064</v>
      </c>
      <c r="R36" s="381">
        <f t="shared" si="15"/>
        <v>2659.0502400000005</v>
      </c>
      <c r="S36" s="381">
        <f t="shared" si="16"/>
        <v>2260.192704</v>
      </c>
      <c r="T36" s="194">
        <f>'ESS Jul 2016'!BD22</f>
        <v>0</v>
      </c>
      <c r="U36" s="195" t="str">
        <f>'ESS Jul 2016'!BE22</f>
        <v>n</v>
      </c>
      <c r="V36" s="169"/>
      <c r="W36" s="169"/>
      <c r="X36" s="169"/>
      <c r="Y36" s="169"/>
      <c r="Z36" s="169"/>
      <c r="AA36" s="169"/>
      <c r="AB36" s="169"/>
      <c r="AC36" s="169"/>
      <c r="AD36" s="169"/>
      <c r="AE36" s="169"/>
      <c r="AF36" s="169"/>
      <c r="AG36" s="169"/>
      <c r="AH36" s="169"/>
      <c r="AI36" s="169"/>
      <c r="AJ36" s="169"/>
      <c r="AK36" s="169"/>
      <c r="AL36" s="169"/>
      <c r="AM36" s="169"/>
      <c r="AN36" s="169"/>
      <c r="AO36" s="169"/>
      <c r="AP36" s="169"/>
      <c r="AQ36" s="169"/>
      <c r="AR36" s="169"/>
      <c r="AS36" s="169"/>
      <c r="AT36" s="169"/>
      <c r="AU36" s="169"/>
      <c r="AV36" s="169"/>
      <c r="AW36" s="169"/>
      <c r="AX36" s="169"/>
      <c r="AY36" s="169"/>
      <c r="AZ36" s="169"/>
      <c r="BA36" s="169"/>
      <c r="BB36" s="169"/>
      <c r="BC36" s="169"/>
      <c r="BD36" s="169"/>
      <c r="BE36" s="169"/>
      <c r="BF36" s="169"/>
      <c r="BG36" s="169"/>
      <c r="BH36" s="169"/>
      <c r="BI36" s="169"/>
      <c r="BJ36" s="169"/>
      <c r="BK36" s="169"/>
      <c r="BL36" s="169"/>
      <c r="BM36" s="169"/>
      <c r="BN36" s="169"/>
      <c r="BO36" s="169"/>
      <c r="BP36" s="169"/>
      <c r="BQ36" s="169"/>
      <c r="BR36" s="169"/>
      <c r="BS36" s="169"/>
      <c r="BT36" s="169"/>
      <c r="BU36" s="169"/>
      <c r="BV36" s="169"/>
      <c r="BW36" s="169"/>
      <c r="BX36" s="169"/>
      <c r="BY36" s="169"/>
      <c r="BZ36" s="169"/>
      <c r="CA36" s="169"/>
      <c r="CB36" s="169"/>
      <c r="CC36" s="169"/>
      <c r="CD36" s="169"/>
      <c r="CE36" s="169"/>
      <c r="CF36" s="169"/>
      <c r="CG36" s="169"/>
      <c r="CH36" s="169"/>
      <c r="CI36" s="169"/>
      <c r="CJ36" s="169"/>
      <c r="CK36" s="169"/>
      <c r="CL36" s="169"/>
      <c r="CM36" s="169"/>
      <c r="CN36" s="169"/>
      <c r="CO36" s="169"/>
      <c r="CP36" s="169"/>
      <c r="CQ36" s="169"/>
      <c r="CR36" s="169"/>
      <c r="CS36" s="169"/>
      <c r="CT36" s="169"/>
      <c r="CU36" s="169"/>
      <c r="CV36" s="169"/>
      <c r="CW36" s="169"/>
      <c r="CX36" s="169"/>
      <c r="CY36" s="169"/>
      <c r="CZ36" s="169"/>
      <c r="DA36" s="169"/>
      <c r="DB36" s="169"/>
      <c r="DC36" s="169"/>
      <c r="DD36" s="169"/>
      <c r="DE36" s="169"/>
      <c r="DF36" s="169"/>
      <c r="DG36" s="169"/>
      <c r="DH36" s="169"/>
      <c r="DI36" s="169"/>
      <c r="DJ36" s="169"/>
      <c r="DK36" s="169"/>
      <c r="DL36" s="169"/>
      <c r="DM36" s="169"/>
      <c r="DN36" s="169"/>
      <c r="DO36" s="169"/>
      <c r="DP36" s="169"/>
      <c r="DQ36" s="169"/>
      <c r="DR36" s="169"/>
      <c r="DS36" s="169"/>
      <c r="DT36" s="169"/>
      <c r="DU36" s="169"/>
      <c r="DV36" s="169"/>
      <c r="DW36" s="169"/>
      <c r="DX36" s="169"/>
      <c r="DY36" s="169"/>
      <c r="DZ36" s="169"/>
      <c r="EA36" s="169"/>
      <c r="EB36" s="169"/>
      <c r="EC36" s="169"/>
      <c r="ED36" s="169"/>
      <c r="EE36" s="169"/>
      <c r="EF36" s="169"/>
      <c r="EG36" s="169"/>
      <c r="EH36" s="169"/>
      <c r="EI36" s="169"/>
      <c r="EJ36" s="169"/>
      <c r="EK36" s="169"/>
      <c r="EL36" s="169"/>
      <c r="EM36" s="169"/>
      <c r="EN36" s="169"/>
    </row>
    <row r="37" spans="1:144" ht="14" x14ac:dyDescent="0.15">
      <c r="A37" s="175" t="str">
        <f>'ESS Jul 2016'!K23</f>
        <v>Commander</v>
      </c>
      <c r="B37" s="15" t="str">
        <f>'ESS Jul 2016'!L23</f>
        <v>Market offer</v>
      </c>
      <c r="C37" s="176">
        <f>91*'ESS Jul 2016'!M23/100</f>
        <v>130.494</v>
      </c>
      <c r="D37" s="176">
        <f>IF($C$28*$C$29&gt;='ESS Jul 2016'!P23,('ESS Jul 2016'!P23*'ESS Jul 2016'!N23/100),(($C$28*$C$29)*'ESS Jul 2016'!N23/100))</f>
        <v>375.9</v>
      </c>
      <c r="E37" s="176">
        <f>IF($C$28*$C$29&lt;'ESS Jul 2016'!P23,0,IF(($C$28*$C$29)&lt;='ESS Jul 2016'!R23,(($C$28*$C$29-'ESS Jul 2016'!P23)*'ESS Jul 2016'!Q23/100),(('ESS Jul 2016'!R23-'ESS Jul 2016'!P23)*'ESS Jul 2016'!Q23/100)))</f>
        <v>0</v>
      </c>
      <c r="F37" s="176">
        <v>0</v>
      </c>
      <c r="G37" s="176">
        <f>IF(($C$28*$C$29&lt;'ESS Jul 2016'!R23),(0),($C$28*$C$29-'ESS Jul 2016'!R23)*'ESS Jul 2016'!S23/100)</f>
        <v>0</v>
      </c>
      <c r="H37" s="176">
        <f>($C$28*$C$30)*'ESS Jul 2016'!AE23/100</f>
        <v>67.2</v>
      </c>
      <c r="I37" s="176">
        <f t="shared" si="10"/>
        <v>573.59400000000005</v>
      </c>
      <c r="J37" s="177">
        <f t="shared" si="11"/>
        <v>1772.4</v>
      </c>
      <c r="K37" s="178">
        <f t="shared" si="12"/>
        <v>2294.3760000000002</v>
      </c>
      <c r="L37" s="179">
        <f>'ESS Jul 2016'!AT23</f>
        <v>0</v>
      </c>
      <c r="M37" s="179">
        <f>'ESS Jul 2016'!AU23</f>
        <v>0</v>
      </c>
      <c r="N37" s="179">
        <f>'ESS Jul 2016'!AV23</f>
        <v>0</v>
      </c>
      <c r="O37" s="179">
        <f>'ESS Jul 2016'!AW23</f>
        <v>20</v>
      </c>
      <c r="P37" s="180">
        <f t="shared" si="13"/>
        <v>2294.3760000000002</v>
      </c>
      <c r="Q37" s="180">
        <f t="shared" ref="Q37" si="17">(P37-(J37*O37/100))</f>
        <v>1939.8960000000002</v>
      </c>
      <c r="R37" s="381">
        <f t="shared" si="15"/>
        <v>2523.8136000000004</v>
      </c>
      <c r="S37" s="381">
        <f t="shared" si="16"/>
        <v>2133.8856000000005</v>
      </c>
      <c r="T37" s="194">
        <f>'ESS Jul 2016'!BD23</f>
        <v>0</v>
      </c>
      <c r="U37" s="195" t="str">
        <f>'ESS Jul 2016'!BE23</f>
        <v>n</v>
      </c>
      <c r="V37" s="169"/>
      <c r="W37" s="169"/>
      <c r="X37" s="169"/>
      <c r="Y37" s="169"/>
      <c r="Z37" s="169"/>
      <c r="AA37" s="169"/>
      <c r="AB37" s="169"/>
      <c r="AC37" s="169"/>
      <c r="AD37" s="169"/>
      <c r="AE37" s="169"/>
      <c r="AF37" s="169"/>
      <c r="AG37" s="169"/>
      <c r="AH37" s="169"/>
      <c r="AI37" s="169"/>
      <c r="AJ37" s="169"/>
      <c r="AK37" s="169"/>
      <c r="AL37" s="169"/>
      <c r="AM37" s="169"/>
      <c r="AN37" s="169"/>
      <c r="AO37" s="169"/>
      <c r="AP37" s="169"/>
      <c r="AQ37" s="169"/>
      <c r="AR37" s="169"/>
      <c r="AS37" s="169"/>
      <c r="AT37" s="169"/>
      <c r="AU37" s="169"/>
      <c r="AV37" s="169"/>
      <c r="AW37" s="169"/>
      <c r="AX37" s="169"/>
      <c r="AY37" s="169"/>
      <c r="AZ37" s="169"/>
      <c r="BA37" s="169"/>
      <c r="BB37" s="169"/>
      <c r="BC37" s="169"/>
      <c r="BD37" s="169"/>
      <c r="BE37" s="169"/>
      <c r="BF37" s="169"/>
      <c r="BG37" s="169"/>
      <c r="BH37" s="169"/>
      <c r="BI37" s="169"/>
      <c r="BJ37" s="169"/>
      <c r="BK37" s="169"/>
      <c r="BL37" s="169"/>
      <c r="BM37" s="169"/>
      <c r="BN37" s="169"/>
      <c r="BO37" s="169"/>
      <c r="BP37" s="169"/>
      <c r="BQ37" s="169"/>
      <c r="BR37" s="169"/>
      <c r="BS37" s="169"/>
      <c r="BT37" s="169"/>
      <c r="BU37" s="169"/>
      <c r="BV37" s="169"/>
      <c r="BW37" s="169"/>
      <c r="BX37" s="169"/>
      <c r="BY37" s="169"/>
      <c r="BZ37" s="169"/>
      <c r="CA37" s="169"/>
      <c r="CB37" s="169"/>
      <c r="CC37" s="169"/>
      <c r="CD37" s="169"/>
      <c r="CE37" s="169"/>
      <c r="CF37" s="169"/>
      <c r="CG37" s="169"/>
      <c r="CH37" s="169"/>
      <c r="CI37" s="169"/>
      <c r="CJ37" s="169"/>
      <c r="CK37" s="169"/>
      <c r="CL37" s="169"/>
      <c r="CM37" s="169"/>
      <c r="CN37" s="169"/>
      <c r="CO37" s="169"/>
      <c r="CP37" s="169"/>
      <c r="CQ37" s="169"/>
      <c r="CR37" s="169"/>
      <c r="CS37" s="169"/>
      <c r="CT37" s="169"/>
      <c r="CU37" s="169"/>
      <c r="CV37" s="169"/>
      <c r="CW37" s="169"/>
      <c r="CX37" s="169"/>
      <c r="CY37" s="169"/>
      <c r="CZ37" s="169"/>
      <c r="DA37" s="169"/>
      <c r="DB37" s="169"/>
      <c r="DC37" s="169"/>
      <c r="DD37" s="169"/>
      <c r="DE37" s="169"/>
      <c r="DF37" s="169"/>
      <c r="DG37" s="169"/>
      <c r="DH37" s="169"/>
      <c r="DI37" s="169"/>
      <c r="DJ37" s="169"/>
      <c r="DK37" s="169"/>
      <c r="DL37" s="169"/>
      <c r="DM37" s="169"/>
      <c r="DN37" s="169"/>
      <c r="DO37" s="169"/>
      <c r="DP37" s="169"/>
      <c r="DQ37" s="169"/>
      <c r="DR37" s="169"/>
      <c r="DS37" s="169"/>
      <c r="DT37" s="169"/>
      <c r="DU37" s="169"/>
      <c r="DV37" s="169"/>
      <c r="DW37" s="169"/>
      <c r="DX37" s="169"/>
      <c r="DY37" s="169"/>
      <c r="DZ37" s="169"/>
      <c r="EA37" s="169"/>
      <c r="EB37" s="169"/>
      <c r="EC37" s="169"/>
      <c r="ED37" s="169"/>
      <c r="EE37" s="169"/>
      <c r="EF37" s="169"/>
      <c r="EG37" s="169"/>
      <c r="EH37" s="169"/>
      <c r="EI37" s="169"/>
      <c r="EJ37" s="169"/>
      <c r="EK37" s="169"/>
      <c r="EL37" s="169"/>
      <c r="EM37" s="169"/>
      <c r="EN37" s="169"/>
    </row>
    <row r="38" spans="1:144" ht="14" x14ac:dyDescent="0.15">
      <c r="A38" s="175" t="str">
        <f>'ESS Jul 2016'!K24</f>
        <v>CovaU</v>
      </c>
      <c r="B38" s="15" t="str">
        <f>'ESS Jul 2016'!L24</f>
        <v>Rate Saver</v>
      </c>
      <c r="C38" s="176">
        <f>91*'ESS Jul 2016'!M24/100</f>
        <v>162.48050000000001</v>
      </c>
      <c r="D38" s="176">
        <f>IF($C$28*$C$29&gt;='ESS Jul 2016'!P24,('ESS Jul 2016'!P24*'ESS Jul 2016'!N24/100),(($C$28*$C$29)*'ESS Jul 2016'!N24/100))</f>
        <v>270.5</v>
      </c>
      <c r="E38" s="176">
        <f>IF($C$28*$C$29&lt;'ESS Jul 2016'!P24,0,IF(($C$28*$C$29)&lt;='ESS Jul 2016'!R24,(($C$28*$C$29-'ESS Jul 2016'!P24)*'ESS Jul 2016'!Q24/100),(('ESS Jul 2016'!R24-'ESS Jul 2016'!P24)*'ESS Jul 2016'!Q24/100)))</f>
        <v>107.96</v>
      </c>
      <c r="F38" s="176">
        <v>0</v>
      </c>
      <c r="G38" s="176">
        <f>IF(($C$28*$C$29&lt;'ESS Jul 2016'!R24),(0),($C$28*$C$29-'ESS Jul 2016'!R24)*'ESS Jul 2016'!S24/100)</f>
        <v>0</v>
      </c>
      <c r="H38" s="176">
        <f>($C$28*$C$30)*'ESS Jul 2016'!AE24/100</f>
        <v>89.94</v>
      </c>
      <c r="I38" s="176">
        <f t="shared" si="10"/>
        <v>630.88049999999998</v>
      </c>
      <c r="J38" s="177">
        <f t="shared" si="11"/>
        <v>1873.6</v>
      </c>
      <c r="K38" s="178">
        <f t="shared" si="12"/>
        <v>2523.5219999999999</v>
      </c>
      <c r="L38" s="179">
        <f>'ESS Jul 2016'!AT24</f>
        <v>0</v>
      </c>
      <c r="M38" s="179">
        <f>'ESS Jul 2016'!AU24</f>
        <v>0</v>
      </c>
      <c r="N38" s="179">
        <f>'ESS Jul 2016'!AV24</f>
        <v>18</v>
      </c>
      <c r="O38" s="179">
        <f>'ESS Jul 2016'!AW24</f>
        <v>0</v>
      </c>
      <c r="P38" s="180">
        <f t="shared" si="13"/>
        <v>2523.5219999999999</v>
      </c>
      <c r="Q38" s="180">
        <f>(P38-(P38*N38/100))</f>
        <v>2069.2880399999999</v>
      </c>
      <c r="R38" s="381">
        <f t="shared" si="15"/>
        <v>2775.8742000000002</v>
      </c>
      <c r="S38" s="381">
        <f t="shared" si="16"/>
        <v>2276.216844</v>
      </c>
      <c r="T38" s="194">
        <f>'ESS Jul 2016'!BD24</f>
        <v>0</v>
      </c>
      <c r="U38" s="195" t="str">
        <f>'ESS Jul 2016'!BE24</f>
        <v>n</v>
      </c>
      <c r="V38" s="169"/>
      <c r="W38" s="169"/>
      <c r="X38" s="169"/>
      <c r="Y38" s="169"/>
      <c r="Z38" s="169"/>
      <c r="AA38" s="169"/>
      <c r="AB38" s="169"/>
      <c r="AC38" s="169"/>
      <c r="AD38" s="169"/>
      <c r="AE38" s="169"/>
      <c r="AF38" s="169"/>
      <c r="AG38" s="169"/>
      <c r="AH38" s="169"/>
      <c r="AI38" s="169"/>
      <c r="AJ38" s="169"/>
      <c r="AK38" s="169"/>
      <c r="AL38" s="169"/>
      <c r="AM38" s="169"/>
      <c r="AN38" s="169"/>
      <c r="AO38" s="169"/>
      <c r="AP38" s="169"/>
      <c r="AQ38" s="169"/>
      <c r="AR38" s="169"/>
      <c r="AS38" s="169"/>
      <c r="AT38" s="169"/>
      <c r="AU38" s="169"/>
      <c r="AV38" s="169"/>
      <c r="AW38" s="169"/>
      <c r="AX38" s="169"/>
      <c r="AY38" s="169"/>
      <c r="AZ38" s="169"/>
      <c r="BA38" s="169"/>
      <c r="BB38" s="169"/>
      <c r="BC38" s="169"/>
      <c r="BD38" s="169"/>
      <c r="BE38" s="169"/>
      <c r="BF38" s="169"/>
      <c r="BG38" s="169"/>
      <c r="BH38" s="169"/>
      <c r="BI38" s="169"/>
      <c r="BJ38" s="169"/>
      <c r="BK38" s="169"/>
      <c r="BL38" s="169"/>
      <c r="BM38" s="169"/>
      <c r="BN38" s="169"/>
      <c r="BO38" s="169"/>
      <c r="BP38" s="169"/>
      <c r="BQ38" s="169"/>
      <c r="BR38" s="169"/>
      <c r="BS38" s="169"/>
      <c r="BT38" s="169"/>
      <c r="BU38" s="169"/>
      <c r="BV38" s="169"/>
      <c r="BW38" s="169"/>
      <c r="BX38" s="169"/>
      <c r="BY38" s="169"/>
      <c r="BZ38" s="169"/>
      <c r="CA38" s="169"/>
      <c r="CB38" s="169"/>
      <c r="CC38" s="169"/>
      <c r="CD38" s="169"/>
      <c r="CE38" s="169"/>
      <c r="CF38" s="169"/>
      <c r="CG38" s="169"/>
      <c r="CH38" s="169"/>
      <c r="CI38" s="169"/>
      <c r="CJ38" s="169"/>
      <c r="CK38" s="169"/>
      <c r="CL38" s="169"/>
      <c r="CM38" s="169"/>
      <c r="CN38" s="169"/>
      <c r="CO38" s="169"/>
      <c r="CP38" s="169"/>
      <c r="CQ38" s="169"/>
      <c r="CR38" s="169"/>
      <c r="CS38" s="169"/>
      <c r="CT38" s="169"/>
      <c r="CU38" s="169"/>
      <c r="CV38" s="169"/>
      <c r="CW38" s="169"/>
      <c r="CX38" s="169"/>
      <c r="CY38" s="169"/>
      <c r="CZ38" s="169"/>
      <c r="DA38" s="169"/>
      <c r="DB38" s="169"/>
      <c r="DC38" s="169"/>
      <c r="DD38" s="169"/>
      <c r="DE38" s="169"/>
      <c r="DF38" s="169"/>
      <c r="DG38" s="169"/>
      <c r="DH38" s="169"/>
      <c r="DI38" s="169"/>
      <c r="DJ38" s="169"/>
      <c r="DK38" s="169"/>
      <c r="DL38" s="169"/>
      <c r="DM38" s="169"/>
      <c r="DN38" s="169"/>
      <c r="DO38" s="169"/>
      <c r="DP38" s="169"/>
      <c r="DQ38" s="169"/>
      <c r="DR38" s="169"/>
      <c r="DS38" s="169"/>
      <c r="DT38" s="169"/>
      <c r="DU38" s="169"/>
      <c r="DV38" s="169"/>
      <c r="DW38" s="169"/>
      <c r="DX38" s="169"/>
      <c r="DY38" s="169"/>
      <c r="DZ38" s="169"/>
      <c r="EA38" s="169"/>
      <c r="EB38" s="169"/>
      <c r="EC38" s="169"/>
      <c r="ED38" s="169"/>
      <c r="EE38" s="169"/>
      <c r="EF38" s="169"/>
      <c r="EG38" s="169"/>
      <c r="EH38" s="169"/>
      <c r="EI38" s="169"/>
      <c r="EJ38" s="169"/>
      <c r="EK38" s="169"/>
      <c r="EL38" s="169"/>
      <c r="EM38" s="169"/>
      <c r="EN38" s="169"/>
    </row>
    <row r="39" spans="1:144" ht="14" x14ac:dyDescent="0.15">
      <c r="A39" s="175" t="str">
        <f>'ESS Jul 2016'!K25</f>
        <v>Diamond Energy</v>
      </c>
      <c r="B39" s="15" t="str">
        <f>'ESS Jul 2016'!L25</f>
        <v>Pay on time discount</v>
      </c>
      <c r="C39" s="176">
        <f>91*'ESS Jul 2016'!M25/100</f>
        <v>144.59899999999999</v>
      </c>
      <c r="D39" s="176">
        <f>IF($C$28*$C$29&gt;='ESS Jul 2016'!P25,('ESS Jul 2016'!P25*'ESS Jul 2016'!N25/100),(($C$28*$C$29)*'ESS Jul 2016'!N25/100))</f>
        <v>73.680000000000007</v>
      </c>
      <c r="E39" s="176">
        <f>IF($C$28*$C$29&lt;'ESS Jul 2016'!P25,0,IF(($C$28*$C$29)&lt;='ESS Jul 2016'!R25,(($C$28*$C$29-'ESS Jul 2016'!P25)*'ESS Jul 2016'!Q25/100),(('ESS Jul 2016'!R25-'ESS Jul 2016'!P25)*'ESS Jul 2016'!Q25/100)))</f>
        <v>179.85599999999999</v>
      </c>
      <c r="F39" s="176">
        <v>0</v>
      </c>
      <c r="G39" s="176">
        <f>IF(($C$28*$C$29&lt;'ESS Jul 2016'!R25),(0),($C$28*$C$29-'ESS Jul 2016'!R25)*'ESS Jul 2016'!S25/100)</f>
        <v>99.788000000000011</v>
      </c>
      <c r="H39" s="176">
        <f>($C$28*$C$30)*'ESS Jul 2016'!AE25/100</f>
        <v>68.819999999999993</v>
      </c>
      <c r="I39" s="176">
        <f t="shared" si="10"/>
        <v>566.74299999999994</v>
      </c>
      <c r="J39" s="177">
        <f t="shared" si="11"/>
        <v>1688.5759999999998</v>
      </c>
      <c r="K39" s="178">
        <f t="shared" si="12"/>
        <v>2266.9719999999998</v>
      </c>
      <c r="L39" s="179">
        <f>'ESS Jul 2016'!AT25</f>
        <v>0</v>
      </c>
      <c r="M39" s="179">
        <f>'ESS Jul 2016'!AU25</f>
        <v>0</v>
      </c>
      <c r="N39" s="179">
        <f>'ESS Jul 2016'!AV25</f>
        <v>7</v>
      </c>
      <c r="O39" s="179">
        <f>'ESS Jul 2016'!AW25</f>
        <v>0</v>
      </c>
      <c r="P39" s="180">
        <f t="shared" si="13"/>
        <v>2266.9719999999998</v>
      </c>
      <c r="Q39" s="180">
        <f>(P39-(P39*N39/100))</f>
        <v>2108.2839599999998</v>
      </c>
      <c r="R39" s="381">
        <f t="shared" si="15"/>
        <v>2493.6691999999998</v>
      </c>
      <c r="S39" s="381">
        <f t="shared" si="16"/>
        <v>2319.1123560000001</v>
      </c>
      <c r="T39" s="194">
        <f>'ESS Jul 2016'!BD25</f>
        <v>24</v>
      </c>
      <c r="U39" s="195" t="str">
        <f>'ESS Jul 2016'!BE25</f>
        <v>y</v>
      </c>
      <c r="V39" s="169"/>
      <c r="W39" s="169"/>
      <c r="X39" s="169"/>
      <c r="Y39" s="169"/>
      <c r="Z39" s="169"/>
      <c r="AA39" s="169"/>
      <c r="AB39" s="169"/>
      <c r="AC39" s="169"/>
      <c r="AD39" s="169"/>
      <c r="AE39" s="169"/>
      <c r="AF39" s="169"/>
      <c r="AG39" s="169"/>
      <c r="AH39" s="169"/>
      <c r="AI39" s="169"/>
      <c r="AJ39" s="169"/>
      <c r="AK39" s="169"/>
      <c r="AL39" s="169"/>
      <c r="AM39" s="169"/>
      <c r="AN39" s="169"/>
      <c r="AO39" s="169"/>
      <c r="AP39" s="169"/>
      <c r="AQ39" s="169"/>
      <c r="AR39" s="169"/>
      <c r="AS39" s="169"/>
      <c r="AT39" s="169"/>
      <c r="AU39" s="169"/>
      <c r="AV39" s="169"/>
      <c r="AW39" s="169"/>
      <c r="AX39" s="169"/>
      <c r="AY39" s="169"/>
      <c r="AZ39" s="169"/>
      <c r="BA39" s="169"/>
      <c r="BB39" s="169"/>
      <c r="BC39" s="169"/>
      <c r="BD39" s="169"/>
      <c r="BE39" s="169"/>
      <c r="BF39" s="169"/>
      <c r="BG39" s="169"/>
      <c r="BH39" s="169"/>
      <c r="BI39" s="169"/>
      <c r="BJ39" s="169"/>
      <c r="BK39" s="169"/>
      <c r="BL39" s="169"/>
      <c r="BM39" s="169"/>
      <c r="BN39" s="169"/>
      <c r="BO39" s="169"/>
      <c r="BP39" s="169"/>
      <c r="BQ39" s="169"/>
      <c r="BR39" s="169"/>
      <c r="BS39" s="169"/>
      <c r="BT39" s="169"/>
      <c r="BU39" s="169"/>
      <c r="BV39" s="169"/>
      <c r="BW39" s="169"/>
      <c r="BX39" s="169"/>
      <c r="BY39" s="169"/>
      <c r="BZ39" s="169"/>
      <c r="CA39" s="169"/>
      <c r="CB39" s="169"/>
      <c r="CC39" s="169"/>
      <c r="CD39" s="169"/>
      <c r="CE39" s="169"/>
      <c r="CF39" s="169"/>
      <c r="CG39" s="169"/>
      <c r="CH39" s="169"/>
      <c r="CI39" s="169"/>
      <c r="CJ39" s="169"/>
      <c r="CK39" s="169"/>
      <c r="CL39" s="169"/>
      <c r="CM39" s="169"/>
      <c r="CN39" s="169"/>
      <c r="CO39" s="169"/>
      <c r="CP39" s="169"/>
      <c r="CQ39" s="169"/>
      <c r="CR39" s="169"/>
      <c r="CS39" s="169"/>
      <c r="CT39" s="169"/>
      <c r="CU39" s="169"/>
      <c r="CV39" s="169"/>
      <c r="CW39" s="169"/>
      <c r="CX39" s="169"/>
      <c r="CY39" s="169"/>
      <c r="CZ39" s="169"/>
      <c r="DA39" s="169"/>
      <c r="DB39" s="169"/>
      <c r="DC39" s="169"/>
      <c r="DD39" s="169"/>
      <c r="DE39" s="169"/>
      <c r="DF39" s="169"/>
      <c r="DG39" s="169"/>
      <c r="DH39" s="169"/>
      <c r="DI39" s="169"/>
      <c r="DJ39" s="169"/>
      <c r="DK39" s="169"/>
      <c r="DL39" s="169"/>
      <c r="DM39" s="169"/>
      <c r="DN39" s="169"/>
      <c r="DO39" s="169"/>
      <c r="DP39" s="169"/>
      <c r="DQ39" s="169"/>
      <c r="DR39" s="169"/>
      <c r="DS39" s="169"/>
      <c r="DT39" s="169"/>
      <c r="DU39" s="169"/>
      <c r="DV39" s="169"/>
      <c r="DW39" s="169"/>
      <c r="DX39" s="169"/>
      <c r="DY39" s="169"/>
      <c r="DZ39" s="169"/>
      <c r="EA39" s="169"/>
      <c r="EB39" s="169"/>
      <c r="EC39" s="169"/>
      <c r="ED39" s="169"/>
      <c r="EE39" s="169"/>
      <c r="EF39" s="169"/>
      <c r="EG39" s="169"/>
      <c r="EH39" s="169"/>
      <c r="EI39" s="169"/>
      <c r="EJ39" s="169"/>
      <c r="EK39" s="169"/>
      <c r="EL39" s="169"/>
      <c r="EM39" s="169"/>
      <c r="EN39" s="169"/>
    </row>
    <row r="40" spans="1:144" ht="14" x14ac:dyDescent="0.15">
      <c r="A40" s="175" t="str">
        <f>'ESS Jul 2016'!K26</f>
        <v>Dodo Power &amp; Gas</v>
      </c>
      <c r="B40" s="15" t="str">
        <f>'ESS Jul 2016'!L26</f>
        <v>Market offer</v>
      </c>
      <c r="C40" s="176">
        <f>91*'ESS Jul 2016'!M26/100</f>
        <v>128.6285</v>
      </c>
      <c r="D40" s="176">
        <f>IF($C$28*$C$29&gt;='ESS Jul 2016'!P26,('ESS Jul 2016'!P26*'ESS Jul 2016'!N26/100),(($C$28*$C$29)*'ESS Jul 2016'!N26/100))</f>
        <v>351.4</v>
      </c>
      <c r="E40" s="176">
        <f>IF($C$28*$C$29&lt;'ESS Jul 2016'!P26,0,IF(($C$28*$C$29)&lt;='ESS Jul 2016'!R26,(($C$28*$C$29-'ESS Jul 2016'!P26)*'ESS Jul 2016'!Q26/100),(('ESS Jul 2016'!R26-'ESS Jul 2016'!P26)*'ESS Jul 2016'!Q26/100)))</f>
        <v>0</v>
      </c>
      <c r="F40" s="176">
        <v>0</v>
      </c>
      <c r="G40" s="176">
        <f>IF(($C$28*$C$29&lt;'ESS Jul 2016'!R26),(0),($C$28*$C$29-'ESS Jul 2016'!R26)*'ESS Jul 2016'!S26/100)</f>
        <v>0</v>
      </c>
      <c r="H40" s="176">
        <f>($C$28*$C$30)*'ESS Jul 2016'!AE26/100</f>
        <v>65.400000000000006</v>
      </c>
      <c r="I40" s="176">
        <f t="shared" si="10"/>
        <v>545.42849999999999</v>
      </c>
      <c r="J40" s="177">
        <f t="shared" si="11"/>
        <v>1667.1999999999998</v>
      </c>
      <c r="K40" s="178">
        <f t="shared" si="12"/>
        <v>2181.7139999999999</v>
      </c>
      <c r="L40" s="179">
        <f>'ESS Jul 2016'!AT26</f>
        <v>0</v>
      </c>
      <c r="M40" s="179">
        <f>'ESS Jul 2016'!AU26</f>
        <v>0</v>
      </c>
      <c r="N40" s="179">
        <f>'ESS Jul 2016'!AV26</f>
        <v>0</v>
      </c>
      <c r="O40" s="179">
        <f>'ESS Jul 2016'!AW26</f>
        <v>20</v>
      </c>
      <c r="P40" s="180">
        <f t="shared" si="13"/>
        <v>2181.7139999999999</v>
      </c>
      <c r="Q40" s="180">
        <f t="shared" ref="Q40:Q41" si="18">(P40-(J40*O40/100))</f>
        <v>1848.2739999999999</v>
      </c>
      <c r="R40" s="381">
        <f t="shared" si="15"/>
        <v>2399.8854000000001</v>
      </c>
      <c r="S40" s="381">
        <f t="shared" si="16"/>
        <v>2033.1014</v>
      </c>
      <c r="T40" s="194">
        <f>'ESS Jul 2016'!BD26</f>
        <v>0</v>
      </c>
      <c r="U40" s="195" t="str">
        <f>'ESS Jul 2016'!BE26</f>
        <v>n</v>
      </c>
      <c r="V40" s="169"/>
      <c r="W40" s="169"/>
      <c r="X40" s="169"/>
      <c r="Y40" s="169"/>
      <c r="Z40" s="169"/>
      <c r="AA40" s="169"/>
      <c r="AB40" s="169"/>
      <c r="AC40" s="169"/>
      <c r="AD40" s="169"/>
      <c r="AE40" s="169"/>
      <c r="AF40" s="169"/>
      <c r="AG40" s="169"/>
      <c r="AH40" s="169"/>
      <c r="AI40" s="169"/>
      <c r="AJ40" s="169"/>
      <c r="AK40" s="169"/>
      <c r="AL40" s="169"/>
      <c r="AM40" s="169"/>
      <c r="AN40" s="169"/>
      <c r="AO40" s="169"/>
      <c r="AP40" s="169"/>
      <c r="AQ40" s="169"/>
      <c r="AR40" s="169"/>
      <c r="AS40" s="169"/>
      <c r="AT40" s="169"/>
      <c r="AU40" s="169"/>
      <c r="AV40" s="169"/>
      <c r="AW40" s="169"/>
      <c r="AX40" s="169"/>
      <c r="AY40" s="169"/>
      <c r="AZ40" s="169"/>
      <c r="BA40" s="169"/>
      <c r="BB40" s="169"/>
      <c r="BC40" s="169"/>
      <c r="BD40" s="169"/>
      <c r="BE40" s="169"/>
      <c r="BF40" s="169"/>
      <c r="BG40" s="169"/>
      <c r="BH40" s="169"/>
      <c r="BI40" s="169"/>
      <c r="BJ40" s="169"/>
      <c r="BK40" s="169"/>
      <c r="BL40" s="169"/>
      <c r="BM40" s="169"/>
      <c r="BN40" s="169"/>
      <c r="BO40" s="169"/>
      <c r="BP40" s="169"/>
      <c r="BQ40" s="169"/>
      <c r="BR40" s="169"/>
      <c r="BS40" s="169"/>
      <c r="BT40" s="169"/>
      <c r="BU40" s="169"/>
      <c r="BV40" s="169"/>
      <c r="BW40" s="169"/>
      <c r="BX40" s="169"/>
      <c r="BY40" s="169"/>
      <c r="BZ40" s="169"/>
      <c r="CA40" s="169"/>
      <c r="CB40" s="169"/>
      <c r="CC40" s="169"/>
      <c r="CD40" s="169"/>
      <c r="CE40" s="169"/>
      <c r="CF40" s="169"/>
      <c r="CG40" s="169"/>
      <c r="CH40" s="169"/>
      <c r="CI40" s="169"/>
      <c r="CJ40" s="169"/>
      <c r="CK40" s="169"/>
      <c r="CL40" s="169"/>
      <c r="CM40" s="169"/>
      <c r="CN40" s="169"/>
      <c r="CO40" s="169"/>
      <c r="CP40" s="169"/>
      <c r="CQ40" s="169"/>
      <c r="CR40" s="169"/>
      <c r="CS40" s="169"/>
      <c r="CT40" s="169"/>
      <c r="CU40" s="169"/>
      <c r="CV40" s="169"/>
      <c r="CW40" s="169"/>
      <c r="CX40" s="169"/>
      <c r="CY40" s="169"/>
      <c r="CZ40" s="169"/>
      <c r="DA40" s="169"/>
      <c r="DB40" s="169"/>
      <c r="DC40" s="169"/>
      <c r="DD40" s="169"/>
      <c r="DE40" s="169"/>
      <c r="DF40" s="169"/>
      <c r="DG40" s="169"/>
      <c r="DH40" s="169"/>
      <c r="DI40" s="169"/>
      <c r="DJ40" s="169"/>
      <c r="DK40" s="169"/>
      <c r="DL40" s="169"/>
      <c r="DM40" s="169"/>
      <c r="DN40" s="169"/>
      <c r="DO40" s="169"/>
      <c r="DP40" s="169"/>
      <c r="DQ40" s="169"/>
      <c r="DR40" s="169"/>
      <c r="DS40" s="169"/>
      <c r="DT40" s="169"/>
      <c r="DU40" s="169"/>
      <c r="DV40" s="169"/>
      <c r="DW40" s="169"/>
      <c r="DX40" s="169"/>
      <c r="DY40" s="169"/>
      <c r="DZ40" s="169"/>
      <c r="EA40" s="169"/>
      <c r="EB40" s="169"/>
      <c r="EC40" s="169"/>
      <c r="ED40" s="169"/>
      <c r="EE40" s="169"/>
      <c r="EF40" s="169"/>
      <c r="EG40" s="169"/>
      <c r="EH40" s="169"/>
      <c r="EI40" s="169"/>
      <c r="EJ40" s="169"/>
      <c r="EK40" s="169"/>
      <c r="EL40" s="169"/>
      <c r="EM40" s="169"/>
      <c r="EN40" s="169"/>
    </row>
    <row r="41" spans="1:144" ht="14" x14ac:dyDescent="0.15">
      <c r="A41" s="175" t="str">
        <f>'ESS Jul 2016'!K27</f>
        <v>EnergyAustralia</v>
      </c>
      <c r="B41" s="15" t="str">
        <f>'ESS Jul 2016'!L27</f>
        <v xml:space="preserve">Flexi Saver </v>
      </c>
      <c r="C41" s="176">
        <f>91*'ESS Jul 2016'!M27/100</f>
        <v>131.93179999999998</v>
      </c>
      <c r="D41" s="176">
        <f>IF($C$28*$C$29&gt;='ESS Jul 2016'!P27,('ESS Jul 2016'!P27*'ESS Jul 2016'!N27/100),(($C$28*$C$29)*'ESS Jul 2016'!N27/100))</f>
        <v>263.7</v>
      </c>
      <c r="E41" s="176">
        <f>IF($C$28*$C$29&lt;'ESS Jul 2016'!P27,0,IF(($C$28*$C$29)&lt;='ESS Jul 2016'!R27,(($C$28*$C$29-'ESS Jul 2016'!P27)*'ESS Jul 2016'!Q27/100),(('ESS Jul 2016'!R27-'ESS Jul 2016'!P27)*'ESS Jul 2016'!Q27/100)))</f>
        <v>103.52</v>
      </c>
      <c r="F41" s="176">
        <v>0</v>
      </c>
      <c r="G41" s="176">
        <f>IF(($C$28*$C$29&lt;'ESS Jul 2016'!R27),(0),($C$28*$C$29-'ESS Jul 2016'!R27)*'ESS Jul 2016'!S27/100)</f>
        <v>0</v>
      </c>
      <c r="H41" s="176">
        <f>($C$28*$C$30)*'ESS Jul 2016'!AE27/100</f>
        <v>59.7</v>
      </c>
      <c r="I41" s="176">
        <f t="shared" si="10"/>
        <v>558.85180000000003</v>
      </c>
      <c r="J41" s="177">
        <f t="shared" si="11"/>
        <v>1707.6800000000003</v>
      </c>
      <c r="K41" s="178">
        <f t="shared" si="12"/>
        <v>2235.4072000000001</v>
      </c>
      <c r="L41" s="179">
        <f>'ESS Jul 2016'!AT27</f>
        <v>0</v>
      </c>
      <c r="M41" s="179">
        <f>'ESS Jul 2016'!AU27</f>
        <v>0</v>
      </c>
      <c r="N41" s="179">
        <f>'ESS Jul 2016'!AV27</f>
        <v>0</v>
      </c>
      <c r="O41" s="179">
        <f>'ESS Jul 2016'!AW27</f>
        <v>16</v>
      </c>
      <c r="P41" s="180">
        <f t="shared" si="13"/>
        <v>2235.4072000000001</v>
      </c>
      <c r="Q41" s="180">
        <f t="shared" si="18"/>
        <v>1962.1784</v>
      </c>
      <c r="R41" s="381">
        <f t="shared" si="15"/>
        <v>2458.9479200000005</v>
      </c>
      <c r="S41" s="381">
        <f t="shared" si="16"/>
        <v>2158.39624</v>
      </c>
      <c r="T41" s="194">
        <f>'ESS Jul 2016'!BD27</f>
        <v>0</v>
      </c>
      <c r="U41" s="195" t="str">
        <f>'ESS Jul 2016'!BE27</f>
        <v>n</v>
      </c>
      <c r="V41" s="169"/>
      <c r="W41" s="169"/>
      <c r="X41" s="169"/>
      <c r="Y41" s="169"/>
      <c r="Z41" s="169"/>
      <c r="AA41" s="169"/>
      <c r="AB41" s="169"/>
      <c r="AC41" s="169"/>
      <c r="AD41" s="169"/>
      <c r="AE41" s="169"/>
      <c r="AF41" s="169"/>
      <c r="AG41" s="169"/>
      <c r="AH41" s="169"/>
      <c r="AI41" s="169"/>
      <c r="AJ41" s="169"/>
      <c r="AK41" s="169"/>
      <c r="AL41" s="169"/>
      <c r="AM41" s="169"/>
      <c r="AN41" s="169"/>
      <c r="AO41" s="169"/>
      <c r="AP41" s="169"/>
      <c r="AQ41" s="169"/>
      <c r="AR41" s="169"/>
      <c r="AS41" s="169"/>
      <c r="AT41" s="169"/>
      <c r="AU41" s="169"/>
      <c r="AV41" s="169"/>
      <c r="AW41" s="169"/>
      <c r="AX41" s="169"/>
      <c r="AY41" s="169"/>
      <c r="AZ41" s="169"/>
      <c r="BA41" s="169"/>
      <c r="BB41" s="169"/>
      <c r="BC41" s="169"/>
      <c r="BD41" s="169"/>
      <c r="BE41" s="169"/>
      <c r="BF41" s="169"/>
      <c r="BG41" s="169"/>
      <c r="BH41" s="169"/>
      <c r="BI41" s="169"/>
      <c r="BJ41" s="169"/>
      <c r="BK41" s="169"/>
      <c r="BL41" s="169"/>
      <c r="BM41" s="169"/>
      <c r="BN41" s="169"/>
      <c r="BO41" s="169"/>
      <c r="BP41" s="169"/>
      <c r="BQ41" s="169"/>
      <c r="BR41" s="169"/>
      <c r="BS41" s="169"/>
      <c r="BT41" s="169"/>
      <c r="BU41" s="169"/>
      <c r="BV41" s="169"/>
      <c r="BW41" s="169"/>
      <c r="BX41" s="169"/>
      <c r="BY41" s="169"/>
      <c r="BZ41" s="169"/>
      <c r="CA41" s="169"/>
      <c r="CB41" s="169"/>
      <c r="CC41" s="169"/>
      <c r="CD41" s="169"/>
      <c r="CE41" s="169"/>
      <c r="CF41" s="169"/>
      <c r="CG41" s="169"/>
      <c r="CH41" s="169"/>
      <c r="CI41" s="169"/>
      <c r="CJ41" s="169"/>
      <c r="CK41" s="169"/>
      <c r="CL41" s="169"/>
      <c r="CM41" s="169"/>
      <c r="CN41" s="169"/>
      <c r="CO41" s="169"/>
      <c r="CP41" s="169"/>
      <c r="CQ41" s="169"/>
      <c r="CR41" s="169"/>
      <c r="CS41" s="169"/>
      <c r="CT41" s="169"/>
      <c r="CU41" s="169"/>
      <c r="CV41" s="169"/>
      <c r="CW41" s="169"/>
      <c r="CX41" s="169"/>
      <c r="CY41" s="169"/>
      <c r="CZ41" s="169"/>
      <c r="DA41" s="169"/>
      <c r="DB41" s="169"/>
      <c r="DC41" s="169"/>
      <c r="DD41" s="169"/>
      <c r="DE41" s="169"/>
      <c r="DF41" s="169"/>
      <c r="DG41" s="169"/>
      <c r="DH41" s="169"/>
      <c r="DI41" s="169"/>
      <c r="DJ41" s="169"/>
      <c r="DK41" s="169"/>
      <c r="DL41" s="169"/>
      <c r="DM41" s="169"/>
      <c r="DN41" s="169"/>
      <c r="DO41" s="169"/>
      <c r="DP41" s="169"/>
      <c r="DQ41" s="169"/>
      <c r="DR41" s="169"/>
      <c r="DS41" s="169"/>
      <c r="DT41" s="169"/>
      <c r="DU41" s="169"/>
      <c r="DV41" s="169"/>
      <c r="DW41" s="169"/>
      <c r="DX41" s="169"/>
      <c r="DY41" s="169"/>
      <c r="DZ41" s="169"/>
      <c r="EA41" s="169"/>
      <c r="EB41" s="169"/>
      <c r="EC41" s="169"/>
      <c r="ED41" s="169"/>
      <c r="EE41" s="169"/>
      <c r="EF41" s="169"/>
      <c r="EG41" s="169"/>
      <c r="EH41" s="169"/>
      <c r="EI41" s="169"/>
      <c r="EJ41" s="169"/>
      <c r="EK41" s="169"/>
      <c r="EL41" s="169"/>
      <c r="EM41" s="169"/>
      <c r="EN41" s="169"/>
    </row>
    <row r="42" spans="1:144" ht="14" x14ac:dyDescent="0.15">
      <c r="A42" s="175" t="str">
        <f>'ESS Jul 2016'!K28</f>
        <v>Mojo Power</v>
      </c>
      <c r="B42" s="15" t="str">
        <f>'ESS Jul 2016'!L28</f>
        <v>Standard Energy Pass</v>
      </c>
      <c r="C42" s="176">
        <f>(91*'ESS Jul 2016'!M28/100)+('ESS Jul 2016'!BH28*3)</f>
        <v>193.9616</v>
      </c>
      <c r="D42" s="176">
        <f>IF($C$28*$C$29&gt;='ESS Jul 2016'!P28,('ESS Jul 2016'!P28*'ESS Jul 2016'!N28/100),(($C$28*$C$29)*'ESS Jul 2016'!N28/100))</f>
        <v>179.3</v>
      </c>
      <c r="E42" s="176">
        <f>IF($C$28*$C$29&lt;'ESS Jul 2016'!P28,0,IF(($C$28*$C$29)&lt;='ESS Jul 2016'!R28,(($C$28*$C$29-'ESS Jul 2016'!P28)*'ESS Jul 2016'!Q28/100),(('ESS Jul 2016'!R28-'ESS Jul 2016'!P28)*'ESS Jul 2016'!Q28/100)))</f>
        <v>70.16</v>
      </c>
      <c r="F42" s="176">
        <v>0</v>
      </c>
      <c r="G42" s="176">
        <f>IF(($C$28*$C$29&lt;'ESS Jul 2016'!R28),(0),($C$28*$C$29-'ESS Jul 2016'!R28)*'ESS Jul 2016'!S28/100)</f>
        <v>0</v>
      </c>
      <c r="H42" s="176">
        <f>($C$28*$C$30)*'ESS Jul 2016'!AE28/100</f>
        <v>51.96</v>
      </c>
      <c r="I42" s="176">
        <f t="shared" si="10"/>
        <v>495.38159999999999</v>
      </c>
      <c r="J42" s="177">
        <f t="shared" si="11"/>
        <v>1205.6799999999998</v>
      </c>
      <c r="K42" s="178">
        <f t="shared" si="12"/>
        <v>1981.5264</v>
      </c>
      <c r="L42" s="179">
        <f>'ESS Jul 2016'!AT28</f>
        <v>0</v>
      </c>
      <c r="M42" s="179">
        <f>'ESS Jul 2016'!AU28</f>
        <v>0</v>
      </c>
      <c r="N42" s="179">
        <f>'ESS Jul 2016'!AV28</f>
        <v>0</v>
      </c>
      <c r="O42" s="179">
        <f>'ESS Jul 2016'!AW28</f>
        <v>0</v>
      </c>
      <c r="P42" s="180">
        <f t="shared" si="13"/>
        <v>1981.5264</v>
      </c>
      <c r="Q42" s="180">
        <f>(P42-(P42*N42/100))</f>
        <v>1981.5264</v>
      </c>
      <c r="R42" s="381">
        <f t="shared" si="15"/>
        <v>2179.67904</v>
      </c>
      <c r="S42" s="381">
        <f t="shared" si="16"/>
        <v>2179.67904</v>
      </c>
      <c r="T42" s="194">
        <f>'ESS Jul 2016'!BD28</f>
        <v>0</v>
      </c>
      <c r="U42" s="195" t="str">
        <f>'ESS Jul 2016'!BE28</f>
        <v>n</v>
      </c>
      <c r="V42" s="169"/>
      <c r="W42" s="169"/>
      <c r="X42" s="169"/>
      <c r="Y42" s="169"/>
      <c r="Z42" s="169"/>
      <c r="AA42" s="169"/>
      <c r="AB42" s="169"/>
      <c r="AC42" s="169"/>
      <c r="AD42" s="169"/>
      <c r="AE42" s="169"/>
      <c r="AF42" s="169"/>
      <c r="AG42" s="169"/>
      <c r="AH42" s="169"/>
      <c r="AI42" s="169"/>
      <c r="AJ42" s="169"/>
      <c r="AK42" s="169"/>
      <c r="AL42" s="169"/>
      <c r="AM42" s="169"/>
      <c r="AN42" s="169"/>
      <c r="AO42" s="169"/>
      <c r="AP42" s="169"/>
      <c r="AQ42" s="169"/>
      <c r="AR42" s="169"/>
      <c r="AS42" s="169"/>
      <c r="AT42" s="169"/>
      <c r="AU42" s="169"/>
      <c r="AV42" s="169"/>
      <c r="AW42" s="169"/>
      <c r="AX42" s="169"/>
      <c r="AY42" s="169"/>
      <c r="AZ42" s="169"/>
      <c r="BA42" s="169"/>
      <c r="BB42" s="169"/>
      <c r="BC42" s="169"/>
      <c r="BD42" s="169"/>
      <c r="BE42" s="169"/>
      <c r="BF42" s="169"/>
      <c r="BG42" s="169"/>
      <c r="BH42" s="169"/>
      <c r="BI42" s="169"/>
      <c r="BJ42" s="169"/>
      <c r="BK42" s="169"/>
      <c r="BL42" s="169"/>
      <c r="BM42" s="169"/>
      <c r="BN42" s="169"/>
      <c r="BO42" s="169"/>
      <c r="BP42" s="169"/>
      <c r="BQ42" s="169"/>
      <c r="BR42" s="169"/>
      <c r="BS42" s="169"/>
      <c r="BT42" s="169"/>
      <c r="BU42" s="169"/>
      <c r="BV42" s="169"/>
      <c r="BW42" s="169"/>
      <c r="BX42" s="169"/>
      <c r="BY42" s="169"/>
      <c r="BZ42" s="169"/>
      <c r="CA42" s="169"/>
      <c r="CB42" s="169"/>
      <c r="CC42" s="169"/>
      <c r="CD42" s="169"/>
      <c r="CE42" s="169"/>
      <c r="CF42" s="169"/>
      <c r="CG42" s="169"/>
      <c r="CH42" s="169"/>
      <c r="CI42" s="169"/>
      <c r="CJ42" s="169"/>
      <c r="CK42" s="169"/>
      <c r="CL42" s="169"/>
      <c r="CM42" s="169"/>
      <c r="CN42" s="169"/>
      <c r="CO42" s="169"/>
      <c r="CP42" s="169"/>
      <c r="CQ42" s="169"/>
      <c r="CR42" s="169"/>
      <c r="CS42" s="169"/>
      <c r="CT42" s="169"/>
      <c r="CU42" s="169"/>
      <c r="CV42" s="169"/>
      <c r="CW42" s="169"/>
      <c r="CX42" s="169"/>
      <c r="CY42" s="169"/>
      <c r="CZ42" s="169"/>
      <c r="DA42" s="169"/>
      <c r="DB42" s="169"/>
      <c r="DC42" s="169"/>
      <c r="DD42" s="169"/>
      <c r="DE42" s="169"/>
      <c r="DF42" s="169"/>
      <c r="DG42" s="169"/>
      <c r="DH42" s="169"/>
      <c r="DI42" s="169"/>
      <c r="DJ42" s="169"/>
      <c r="DK42" s="169"/>
      <c r="DL42" s="169"/>
      <c r="DM42" s="169"/>
      <c r="DN42" s="169"/>
      <c r="DO42" s="169"/>
      <c r="DP42" s="169"/>
      <c r="DQ42" s="169"/>
      <c r="DR42" s="169"/>
      <c r="DS42" s="169"/>
      <c r="DT42" s="169"/>
      <c r="DU42" s="169"/>
      <c r="DV42" s="169"/>
      <c r="DW42" s="169"/>
      <c r="DX42" s="169"/>
      <c r="DY42" s="169"/>
      <c r="DZ42" s="169"/>
      <c r="EA42" s="169"/>
      <c r="EB42" s="169"/>
      <c r="EC42" s="169"/>
      <c r="ED42" s="169"/>
      <c r="EE42" s="169"/>
      <c r="EF42" s="169"/>
      <c r="EG42" s="169"/>
      <c r="EH42" s="169"/>
      <c r="EI42" s="169"/>
      <c r="EJ42" s="169"/>
      <c r="EK42" s="169"/>
      <c r="EL42" s="169"/>
      <c r="EM42" s="169"/>
      <c r="EN42" s="169"/>
    </row>
    <row r="43" spans="1:144" ht="14" x14ac:dyDescent="0.15">
      <c r="A43" s="175" t="str">
        <f>'ESS Jul 2016'!K29</f>
        <v>Momentum Energy</v>
      </c>
      <c r="B43" s="15" t="str">
        <f>'ESS Jul 2016'!L29</f>
        <v>SmilePower</v>
      </c>
      <c r="C43" s="176">
        <f>91*'ESS Jul 2016'!M29/100</f>
        <v>117.20800000000001</v>
      </c>
      <c r="D43" s="176">
        <f>IF($C$28*$C$29&gt;='ESS Jul 2016'!P29,('ESS Jul 2016'!P29*'ESS Jul 2016'!N29/100),(($C$28*$C$29)*'ESS Jul 2016'!N29/100))</f>
        <v>140.34</v>
      </c>
      <c r="E43" s="176">
        <f>IF($C$28*$C$29&lt;'ESS Jul 2016'!P29,0,IF(($C$28*$C$29)&lt;='ESS Jul 2016'!R29,(($C$28*$C$29-'ESS Jul 2016'!P29)*'ESS Jul 2016'!Q29/100),(('ESS Jul 2016'!R29-'ESS Jul 2016'!P29)*'ESS Jul 2016'!Q29/100)))</f>
        <v>0</v>
      </c>
      <c r="F43" s="176">
        <v>0</v>
      </c>
      <c r="G43" s="176">
        <f>IF(($C$28*$C$29&lt;'ESS Jul 2016'!R29),(0),($C$28*$C$29-'ESS Jul 2016'!R29)*'ESS Jul 2016'!S29/100)</f>
        <v>157.68</v>
      </c>
      <c r="H43" s="176">
        <f>($C$28*$C$30)*'ESS Jul 2016'!AE29/100</f>
        <v>70.38</v>
      </c>
      <c r="I43" s="176">
        <f t="shared" si="10"/>
        <v>485.608</v>
      </c>
      <c r="J43" s="177">
        <f t="shared" si="11"/>
        <v>1473.6</v>
      </c>
      <c r="K43" s="178">
        <f t="shared" si="12"/>
        <v>1942.432</v>
      </c>
      <c r="L43" s="179">
        <f>'ESS Jul 2016'!AT29</f>
        <v>0</v>
      </c>
      <c r="M43" s="179">
        <f>'ESS Jul 2016'!AU29</f>
        <v>0</v>
      </c>
      <c r="N43" s="179">
        <f>'ESS Jul 2016'!AV29</f>
        <v>0</v>
      </c>
      <c r="O43" s="179">
        <f>'ESS Jul 2016'!AW29</f>
        <v>0</v>
      </c>
      <c r="P43" s="180">
        <f t="shared" si="13"/>
        <v>1942.432</v>
      </c>
      <c r="Q43" s="180">
        <f>(P43-(P43*N43/100))</f>
        <v>1942.432</v>
      </c>
      <c r="R43" s="381">
        <f t="shared" si="15"/>
        <v>2136.6752000000001</v>
      </c>
      <c r="S43" s="381">
        <f t="shared" si="16"/>
        <v>2136.6752000000001</v>
      </c>
      <c r="T43" s="194">
        <f>'ESS Jul 2016'!BD29</f>
        <v>12</v>
      </c>
      <c r="U43" s="195" t="str">
        <f>'ESS Jul 2016'!BE29</f>
        <v>y</v>
      </c>
      <c r="V43" s="169"/>
      <c r="W43" s="169"/>
      <c r="X43" s="169"/>
      <c r="Y43" s="169"/>
      <c r="Z43" s="169"/>
      <c r="AA43" s="169"/>
      <c r="AB43" s="169"/>
      <c r="AC43" s="169"/>
      <c r="AD43" s="169"/>
      <c r="AE43" s="169"/>
      <c r="AF43" s="169"/>
      <c r="AG43" s="169"/>
      <c r="AH43" s="169"/>
      <c r="AI43" s="169"/>
      <c r="AJ43" s="169"/>
      <c r="AK43" s="169"/>
      <c r="AL43" s="169"/>
      <c r="AM43" s="169"/>
      <c r="AN43" s="169"/>
      <c r="AO43" s="169"/>
      <c r="AP43" s="169"/>
      <c r="AQ43" s="169"/>
      <c r="AR43" s="169"/>
      <c r="AS43" s="169"/>
      <c r="AT43" s="169"/>
      <c r="AU43" s="169"/>
      <c r="AV43" s="169"/>
      <c r="AW43" s="169"/>
      <c r="AX43" s="169"/>
      <c r="AY43" s="169"/>
      <c r="AZ43" s="169"/>
      <c r="BA43" s="169"/>
      <c r="BB43" s="169"/>
      <c r="BC43" s="169"/>
      <c r="BD43" s="169"/>
      <c r="BE43" s="169"/>
      <c r="BF43" s="169"/>
      <c r="BG43" s="169"/>
      <c r="BH43" s="169"/>
      <c r="BI43" s="169"/>
      <c r="BJ43" s="169"/>
      <c r="BK43" s="169"/>
      <c r="BL43" s="169"/>
      <c r="BM43" s="169"/>
      <c r="BN43" s="169"/>
      <c r="BO43" s="169"/>
      <c r="BP43" s="169"/>
      <c r="BQ43" s="169"/>
      <c r="BR43" s="169"/>
      <c r="BS43" s="169"/>
      <c r="BT43" s="169"/>
      <c r="BU43" s="169"/>
      <c r="BV43" s="169"/>
      <c r="BW43" s="169"/>
      <c r="BX43" s="169"/>
      <c r="BY43" s="169"/>
      <c r="BZ43" s="169"/>
      <c r="CA43" s="169"/>
      <c r="CB43" s="169"/>
      <c r="CC43" s="169"/>
      <c r="CD43" s="169"/>
      <c r="CE43" s="169"/>
      <c r="CF43" s="169"/>
      <c r="CG43" s="169"/>
      <c r="CH43" s="169"/>
      <c r="CI43" s="169"/>
      <c r="CJ43" s="169"/>
      <c r="CK43" s="169"/>
      <c r="CL43" s="169"/>
      <c r="CM43" s="169"/>
      <c r="CN43" s="169"/>
      <c r="CO43" s="169"/>
      <c r="CP43" s="169"/>
      <c r="CQ43" s="169"/>
      <c r="CR43" s="169"/>
      <c r="CS43" s="169"/>
      <c r="CT43" s="169"/>
      <c r="CU43" s="169"/>
      <c r="CV43" s="169"/>
      <c r="CW43" s="169"/>
      <c r="CX43" s="169"/>
      <c r="CY43" s="169"/>
      <c r="CZ43" s="169"/>
      <c r="DA43" s="169"/>
      <c r="DB43" s="169"/>
      <c r="DC43" s="169"/>
      <c r="DD43" s="169"/>
      <c r="DE43" s="169"/>
      <c r="DF43" s="169"/>
      <c r="DG43" s="169"/>
      <c r="DH43" s="169"/>
      <c r="DI43" s="169"/>
      <c r="DJ43" s="169"/>
      <c r="DK43" s="169"/>
      <c r="DL43" s="169"/>
      <c r="DM43" s="169"/>
      <c r="DN43" s="169"/>
      <c r="DO43" s="169"/>
      <c r="DP43" s="169"/>
      <c r="DQ43" s="169"/>
      <c r="DR43" s="169"/>
      <c r="DS43" s="169"/>
      <c r="DT43" s="169"/>
      <c r="DU43" s="169"/>
      <c r="DV43" s="169"/>
      <c r="DW43" s="169"/>
      <c r="DX43" s="169"/>
      <c r="DY43" s="169"/>
      <c r="DZ43" s="169"/>
      <c r="EA43" s="169"/>
      <c r="EB43" s="169"/>
      <c r="EC43" s="169"/>
      <c r="ED43" s="169"/>
      <c r="EE43" s="169"/>
      <c r="EF43" s="169"/>
      <c r="EG43" s="169"/>
      <c r="EH43" s="169"/>
      <c r="EI43" s="169"/>
      <c r="EJ43" s="169"/>
      <c r="EK43" s="169"/>
      <c r="EL43" s="169"/>
      <c r="EM43" s="169"/>
      <c r="EN43" s="169"/>
    </row>
    <row r="44" spans="1:144" ht="14" x14ac:dyDescent="0.15">
      <c r="A44" s="175" t="str">
        <f>'ESS Jul 2016'!K30</f>
        <v>Origin Energy</v>
      </c>
      <c r="B44" s="15" t="str">
        <f>'ESS Jul 2016'!L30</f>
        <v>Saver</v>
      </c>
      <c r="C44" s="176">
        <f>91*'ESS Jul 2016'!M30/100</f>
        <v>135.13499999999999</v>
      </c>
      <c r="D44" s="176">
        <f>IF($C$28*$C$29&gt;='ESS Jul 2016'!P30,('ESS Jul 2016'!P30*'ESS Jul 2016'!N30/100),(($C$28*$C$29)*'ESS Jul 2016'!N30/100))</f>
        <v>242</v>
      </c>
      <c r="E44" s="176">
        <f>IF($C$28*$C$29&lt;'ESS Jul 2016'!P30,0,IF(($C$28*$C$29)&lt;='ESS Jul 2016'!R30,(($C$28*$C$29-'ESS Jul 2016'!P30)*'ESS Jul 2016'!Q30/100),(('ESS Jul 2016'!R30-'ESS Jul 2016'!P30)*'ESS Jul 2016'!Q30/100)))</f>
        <v>95.24</v>
      </c>
      <c r="F44" s="176">
        <v>0</v>
      </c>
      <c r="G44" s="176">
        <f>IF(($C$28*$C$29&lt;'ESS Jul 2016'!R30),(0),($C$28*$C$29-'ESS Jul 2016'!R30)*'ESS Jul 2016'!S30/100)</f>
        <v>0</v>
      </c>
      <c r="H44" s="176">
        <f>($C$28*$C$30)*'ESS Jul 2016'!AE30/100</f>
        <v>70.2</v>
      </c>
      <c r="I44" s="176">
        <f t="shared" si="10"/>
        <v>542.57500000000005</v>
      </c>
      <c r="J44" s="177">
        <f t="shared" si="11"/>
        <v>1629.7600000000002</v>
      </c>
      <c r="K44" s="178">
        <f t="shared" si="12"/>
        <v>2170.3000000000002</v>
      </c>
      <c r="L44" s="179">
        <f>'ESS Jul 2016'!AT30</f>
        <v>0</v>
      </c>
      <c r="M44" s="179">
        <f>'ESS Jul 2016'!AU30</f>
        <v>0</v>
      </c>
      <c r="N44" s="179">
        <f>'ESS Jul 2016'!AV30</f>
        <v>0</v>
      </c>
      <c r="O44" s="179">
        <f>'ESS Jul 2016'!AW30</f>
        <v>13</v>
      </c>
      <c r="P44" s="180">
        <f t="shared" si="13"/>
        <v>2170.3000000000002</v>
      </c>
      <c r="Q44" s="180">
        <f t="shared" ref="Q44:Q45" si="19">(P44-(J44*O44/100))</f>
        <v>1958.4312000000002</v>
      </c>
      <c r="R44" s="381">
        <f t="shared" si="15"/>
        <v>2387.3300000000004</v>
      </c>
      <c r="S44" s="381">
        <f t="shared" si="16"/>
        <v>2154.2743200000004</v>
      </c>
      <c r="T44" s="194">
        <f>'ESS Jul 2016'!BD30</f>
        <v>0</v>
      </c>
      <c r="U44" s="195" t="str">
        <f>'ESS Jul 2016'!BE30</f>
        <v>n</v>
      </c>
      <c r="V44" s="169"/>
      <c r="W44" s="169"/>
      <c r="X44" s="169"/>
      <c r="Y44" s="169"/>
      <c r="Z44" s="169"/>
      <c r="AA44" s="169"/>
      <c r="AB44" s="169"/>
      <c r="AC44" s="169"/>
      <c r="AD44" s="169"/>
      <c r="AE44" s="169"/>
      <c r="AF44" s="169"/>
      <c r="AG44" s="169"/>
      <c r="AH44" s="169"/>
      <c r="AI44" s="169"/>
      <c r="AJ44" s="169"/>
      <c r="AK44" s="169"/>
      <c r="AL44" s="169"/>
      <c r="AM44" s="169"/>
      <c r="AN44" s="169"/>
      <c r="AO44" s="169"/>
      <c r="AP44" s="169"/>
      <c r="AQ44" s="169"/>
      <c r="AR44" s="169"/>
      <c r="AS44" s="169"/>
      <c r="AT44" s="169"/>
      <c r="AU44" s="169"/>
      <c r="AV44" s="169"/>
      <c r="AW44" s="169"/>
      <c r="AX44" s="169"/>
      <c r="AY44" s="169"/>
      <c r="AZ44" s="169"/>
      <c r="BA44" s="169"/>
      <c r="BB44" s="169"/>
      <c r="BC44" s="169"/>
      <c r="BD44" s="169"/>
      <c r="BE44" s="169"/>
      <c r="BF44" s="169"/>
      <c r="BG44" s="169"/>
      <c r="BH44" s="169"/>
      <c r="BI44" s="169"/>
      <c r="BJ44" s="169"/>
      <c r="BK44" s="169"/>
      <c r="BL44" s="169"/>
      <c r="BM44" s="169"/>
      <c r="BN44" s="169"/>
      <c r="BO44" s="169"/>
      <c r="BP44" s="169"/>
      <c r="BQ44" s="169"/>
      <c r="BR44" s="169"/>
      <c r="BS44" s="169"/>
      <c r="BT44" s="169"/>
      <c r="BU44" s="169"/>
      <c r="BV44" s="169"/>
      <c r="BW44" s="169"/>
      <c r="BX44" s="169"/>
      <c r="BY44" s="169"/>
      <c r="BZ44" s="169"/>
      <c r="CA44" s="169"/>
      <c r="CB44" s="169"/>
      <c r="CC44" s="169"/>
      <c r="CD44" s="169"/>
      <c r="CE44" s="169"/>
      <c r="CF44" s="169"/>
      <c r="CG44" s="169"/>
      <c r="CH44" s="169"/>
      <c r="CI44" s="169"/>
      <c r="CJ44" s="169"/>
      <c r="CK44" s="169"/>
      <c r="CL44" s="169"/>
      <c r="CM44" s="169"/>
      <c r="CN44" s="169"/>
      <c r="CO44" s="169"/>
      <c r="CP44" s="169"/>
      <c r="CQ44" s="169"/>
      <c r="CR44" s="169"/>
      <c r="CS44" s="169"/>
      <c r="CT44" s="169"/>
      <c r="CU44" s="169"/>
      <c r="CV44" s="169"/>
      <c r="CW44" s="169"/>
      <c r="CX44" s="169"/>
      <c r="CY44" s="169"/>
      <c r="CZ44" s="169"/>
      <c r="DA44" s="169"/>
      <c r="DB44" s="169"/>
      <c r="DC44" s="169"/>
      <c r="DD44" s="169"/>
      <c r="DE44" s="169"/>
      <c r="DF44" s="169"/>
      <c r="DG44" s="169"/>
      <c r="DH44" s="169"/>
      <c r="DI44" s="169"/>
      <c r="DJ44" s="169"/>
      <c r="DK44" s="169"/>
      <c r="DL44" s="169"/>
      <c r="DM44" s="169"/>
      <c r="DN44" s="169"/>
      <c r="DO44" s="169"/>
      <c r="DP44" s="169"/>
      <c r="DQ44" s="169"/>
      <c r="DR44" s="169"/>
      <c r="DS44" s="169"/>
      <c r="DT44" s="169"/>
      <c r="DU44" s="169"/>
      <c r="DV44" s="169"/>
      <c r="DW44" s="169"/>
      <c r="DX44" s="169"/>
      <c r="DY44" s="169"/>
      <c r="DZ44" s="169"/>
      <c r="EA44" s="169"/>
      <c r="EB44" s="169"/>
      <c r="EC44" s="169"/>
      <c r="ED44" s="169"/>
      <c r="EE44" s="169"/>
      <c r="EF44" s="169"/>
      <c r="EG44" s="169"/>
      <c r="EH44" s="169"/>
      <c r="EI44" s="169"/>
      <c r="EJ44" s="169"/>
      <c r="EK44" s="169"/>
      <c r="EL44" s="169"/>
      <c r="EM44" s="169"/>
      <c r="EN44" s="169"/>
    </row>
    <row r="45" spans="1:144" ht="14" x14ac:dyDescent="0.15">
      <c r="A45" s="175" t="str">
        <f>'ESS Jul 2016'!K31</f>
        <v>Powerdirect</v>
      </c>
      <c r="B45" s="15" t="str">
        <f>'ESS Jul 2016'!L31</f>
        <v>20 percent</v>
      </c>
      <c r="C45" s="176">
        <f>91*'ESS Jul 2016'!M31/100</f>
        <v>123.19580000000001</v>
      </c>
      <c r="D45" s="176">
        <f>IF($C$28*$C$29&gt;='ESS Jul 2016'!P31,('ESS Jul 2016'!P31*'ESS Jul 2016'!N31/100),(($C$28*$C$29)*'ESS Jul 2016'!N31/100))</f>
        <v>270.60000000000002</v>
      </c>
      <c r="E45" s="176">
        <f>IF($C$28*$C$29&lt;'ESS Jul 2016'!P31,0,IF(($C$28*$C$29)&lt;='ESS Jul 2016'!R31,(($C$28*$C$29-'ESS Jul 2016'!P31)*'ESS Jul 2016'!Q31/100),(('ESS Jul 2016'!R31-'ESS Jul 2016'!P31)*'ESS Jul 2016'!Q31/100)))</f>
        <v>0</v>
      </c>
      <c r="F45" s="176">
        <v>0</v>
      </c>
      <c r="G45" s="176">
        <f>IF(($C$28*$C$29&lt;'ESS Jul 2016'!R31),(0),($C$28*$C$29-'ESS Jul 2016'!R31)*'ESS Jul 2016'!S31/100)</f>
        <v>105.6</v>
      </c>
      <c r="H45" s="176">
        <f>($C$28*$C$30)*'ESS Jul 2016'!AE31/100</f>
        <v>106.92</v>
      </c>
      <c r="I45" s="176">
        <f t="shared" si="10"/>
        <v>606.31579999999997</v>
      </c>
      <c r="J45" s="177">
        <f t="shared" si="11"/>
        <v>1932.4799999999998</v>
      </c>
      <c r="K45" s="178">
        <f t="shared" si="12"/>
        <v>2425.2631999999999</v>
      </c>
      <c r="L45" s="179">
        <f>'ESS Jul 2016'!AT31</f>
        <v>0</v>
      </c>
      <c r="M45" s="179">
        <f>'ESS Jul 2016'!AU31</f>
        <v>0</v>
      </c>
      <c r="N45" s="179">
        <f>'ESS Jul 2016'!AV31</f>
        <v>0</v>
      </c>
      <c r="O45" s="179">
        <f>'ESS Jul 2016'!AW31</f>
        <v>20</v>
      </c>
      <c r="P45" s="180">
        <f t="shared" si="13"/>
        <v>2425.2631999999999</v>
      </c>
      <c r="Q45" s="180">
        <f t="shared" si="19"/>
        <v>2038.7671999999998</v>
      </c>
      <c r="R45" s="381">
        <f t="shared" si="15"/>
        <v>2667.7895200000003</v>
      </c>
      <c r="S45" s="381">
        <f t="shared" si="16"/>
        <v>2242.64392</v>
      </c>
      <c r="T45" s="194">
        <f>'ESS Jul 2016'!BD31</f>
        <v>0</v>
      </c>
      <c r="U45" s="195" t="str">
        <f>'ESS Jul 2016'!BE31</f>
        <v>n</v>
      </c>
      <c r="V45" s="169"/>
      <c r="W45" s="169"/>
      <c r="X45" s="169"/>
      <c r="Y45" s="169"/>
      <c r="Z45" s="169"/>
      <c r="AA45" s="169"/>
      <c r="AB45" s="169"/>
      <c r="AC45" s="169"/>
      <c r="AD45" s="169"/>
      <c r="AE45" s="169"/>
      <c r="AF45" s="169"/>
      <c r="AG45" s="169"/>
      <c r="AH45" s="169"/>
      <c r="AI45" s="169"/>
      <c r="AJ45" s="169"/>
      <c r="AK45" s="169"/>
      <c r="AL45" s="169"/>
      <c r="AM45" s="169"/>
      <c r="AN45" s="169"/>
      <c r="AO45" s="169"/>
      <c r="AP45" s="169"/>
      <c r="AQ45" s="169"/>
      <c r="AR45" s="169"/>
      <c r="AS45" s="169"/>
      <c r="AT45" s="169"/>
      <c r="AU45" s="169"/>
      <c r="AV45" s="169"/>
      <c r="AW45" s="169"/>
      <c r="AX45" s="169"/>
      <c r="AY45" s="169"/>
      <c r="AZ45" s="169"/>
      <c r="BA45" s="169"/>
      <c r="BB45" s="169"/>
      <c r="BC45" s="169"/>
      <c r="BD45" s="169"/>
      <c r="BE45" s="169"/>
      <c r="BF45" s="169"/>
      <c r="BG45" s="169"/>
      <c r="BH45" s="169"/>
      <c r="BI45" s="169"/>
      <c r="BJ45" s="169"/>
      <c r="BK45" s="169"/>
      <c r="BL45" s="169"/>
      <c r="BM45" s="169"/>
      <c r="BN45" s="169"/>
      <c r="BO45" s="169"/>
      <c r="BP45" s="169"/>
      <c r="BQ45" s="169"/>
      <c r="BR45" s="169"/>
      <c r="BS45" s="169"/>
      <c r="BT45" s="169"/>
      <c r="BU45" s="169"/>
      <c r="BV45" s="169"/>
      <c r="BW45" s="169"/>
      <c r="BX45" s="169"/>
      <c r="BY45" s="169"/>
      <c r="BZ45" s="169"/>
      <c r="CA45" s="169"/>
      <c r="CB45" s="169"/>
      <c r="CC45" s="169"/>
      <c r="CD45" s="169"/>
      <c r="CE45" s="169"/>
      <c r="CF45" s="169"/>
      <c r="CG45" s="169"/>
      <c r="CH45" s="169"/>
      <c r="CI45" s="169"/>
      <c r="CJ45" s="169"/>
      <c r="CK45" s="169"/>
      <c r="CL45" s="169"/>
      <c r="CM45" s="169"/>
      <c r="CN45" s="169"/>
      <c r="CO45" s="169"/>
      <c r="CP45" s="169"/>
      <c r="CQ45" s="169"/>
      <c r="CR45" s="169"/>
      <c r="CS45" s="169"/>
      <c r="CT45" s="169"/>
      <c r="CU45" s="169"/>
      <c r="CV45" s="169"/>
      <c r="CW45" s="169"/>
      <c r="CX45" s="169"/>
      <c r="CY45" s="169"/>
      <c r="CZ45" s="169"/>
      <c r="DA45" s="169"/>
      <c r="DB45" s="169"/>
      <c r="DC45" s="169"/>
      <c r="DD45" s="169"/>
      <c r="DE45" s="169"/>
      <c r="DF45" s="169"/>
      <c r="DG45" s="169"/>
      <c r="DH45" s="169"/>
      <c r="DI45" s="169"/>
      <c r="DJ45" s="169"/>
      <c r="DK45" s="169"/>
      <c r="DL45" s="169"/>
      <c r="DM45" s="169"/>
      <c r="DN45" s="169"/>
      <c r="DO45" s="169"/>
      <c r="DP45" s="169"/>
      <c r="DQ45" s="169"/>
      <c r="DR45" s="169"/>
      <c r="DS45" s="169"/>
      <c r="DT45" s="169"/>
      <c r="DU45" s="169"/>
      <c r="DV45" s="169"/>
      <c r="DW45" s="169"/>
      <c r="DX45" s="169"/>
      <c r="DY45" s="169"/>
      <c r="DZ45" s="169"/>
      <c r="EA45" s="169"/>
      <c r="EB45" s="169"/>
      <c r="EC45" s="169"/>
      <c r="ED45" s="169"/>
      <c r="EE45" s="169"/>
      <c r="EF45" s="169"/>
      <c r="EG45" s="169"/>
      <c r="EH45" s="169"/>
      <c r="EI45" s="169"/>
      <c r="EJ45" s="169"/>
      <c r="EK45" s="169"/>
      <c r="EL45" s="169"/>
      <c r="EM45" s="169"/>
      <c r="EN45" s="169"/>
    </row>
    <row r="46" spans="1:144" ht="14" x14ac:dyDescent="0.15">
      <c r="A46" s="175" t="str">
        <f>'ESS Jul 2016'!K32</f>
        <v>Powershop</v>
      </c>
      <c r="B46" s="15" t="str">
        <f>'ESS Jul 2016'!L32</f>
        <v>Standard Saver</v>
      </c>
      <c r="C46" s="176">
        <f>91*'ESS Jul 2016'!M32/100</f>
        <v>154.69999999999999</v>
      </c>
      <c r="D46" s="176">
        <f>($C$28*$C$29)*'ESS Jul 2016'!N32/100</f>
        <v>345.1</v>
      </c>
      <c r="E46" s="176">
        <v>0</v>
      </c>
      <c r="F46" s="176">
        <v>0</v>
      </c>
      <c r="G46" s="176">
        <v>0</v>
      </c>
      <c r="H46" s="176">
        <f>($C$28*$C$30)*'ESS Jul 2016'!AE32/100</f>
        <v>88.62</v>
      </c>
      <c r="I46" s="176">
        <f t="shared" si="10"/>
        <v>588.42000000000007</v>
      </c>
      <c r="J46" s="177">
        <f t="shared" si="11"/>
        <v>1734.8800000000003</v>
      </c>
      <c r="K46" s="178">
        <f t="shared" si="12"/>
        <v>2353.6800000000003</v>
      </c>
      <c r="L46" s="179">
        <f>'ESS Jul 2016'!AT32</f>
        <v>4</v>
      </c>
      <c r="M46" s="179">
        <f>'ESS Jul 2016'!AU32</f>
        <v>0</v>
      </c>
      <c r="N46" s="179">
        <f>'ESS Jul 2016'!AV32</f>
        <v>14</v>
      </c>
      <c r="O46" s="179">
        <f>'ESS Jul 2016'!AW32</f>
        <v>0</v>
      </c>
      <c r="P46" s="180">
        <f>K46-(K46*L46/100)</f>
        <v>2259.5328000000004</v>
      </c>
      <c r="Q46" s="180">
        <f>(P46-(P46*N46/100))</f>
        <v>1943.1982080000002</v>
      </c>
      <c r="R46" s="381">
        <f t="shared" si="15"/>
        <v>2485.4860800000006</v>
      </c>
      <c r="S46" s="381">
        <f t="shared" si="16"/>
        <v>2137.5180288000006</v>
      </c>
      <c r="T46" s="194">
        <f>'ESS Jul 2016'!BD32</f>
        <v>0</v>
      </c>
      <c r="U46" s="195" t="str">
        <f>'ESS Jul 2016'!BE32</f>
        <v>n</v>
      </c>
      <c r="V46" s="169"/>
      <c r="W46" s="169"/>
      <c r="X46" s="169"/>
      <c r="Y46" s="169"/>
      <c r="Z46" s="169"/>
      <c r="AA46" s="169"/>
      <c r="AB46" s="169"/>
      <c r="AC46" s="169"/>
      <c r="AD46" s="169"/>
      <c r="AE46" s="169"/>
      <c r="AF46" s="169"/>
      <c r="AG46" s="169"/>
      <c r="AH46" s="169"/>
      <c r="AI46" s="169"/>
      <c r="AJ46" s="169"/>
      <c r="AK46" s="169"/>
      <c r="AL46" s="169"/>
      <c r="AM46" s="169"/>
      <c r="AN46" s="169"/>
      <c r="AO46" s="169"/>
      <c r="AP46" s="169"/>
      <c r="AQ46" s="169"/>
      <c r="AR46" s="169"/>
      <c r="AS46" s="169"/>
      <c r="AT46" s="169"/>
      <c r="AU46" s="169"/>
      <c r="AV46" s="169"/>
      <c r="AW46" s="169"/>
      <c r="AX46" s="169"/>
      <c r="AY46" s="169"/>
      <c r="AZ46" s="169"/>
      <c r="BA46" s="169"/>
      <c r="BB46" s="169"/>
      <c r="BC46" s="169"/>
      <c r="BD46" s="169"/>
      <c r="BE46" s="169"/>
      <c r="BF46" s="169"/>
      <c r="BG46" s="169"/>
      <c r="BH46" s="169"/>
      <c r="BI46" s="169"/>
      <c r="BJ46" s="169"/>
      <c r="BK46" s="169"/>
      <c r="BL46" s="169"/>
      <c r="BM46" s="169"/>
      <c r="BN46" s="169"/>
      <c r="BO46" s="169"/>
      <c r="BP46" s="169"/>
      <c r="BQ46" s="169"/>
      <c r="BR46" s="169"/>
      <c r="BS46" s="169"/>
      <c r="BT46" s="169"/>
      <c r="BU46" s="169"/>
      <c r="BV46" s="169"/>
      <c r="BW46" s="169"/>
      <c r="BX46" s="169"/>
      <c r="BY46" s="169"/>
      <c r="BZ46" s="169"/>
      <c r="CA46" s="169"/>
      <c r="CB46" s="169"/>
      <c r="CC46" s="169"/>
      <c r="CD46" s="169"/>
      <c r="CE46" s="169"/>
      <c r="CF46" s="169"/>
      <c r="CG46" s="169"/>
      <c r="CH46" s="169"/>
      <c r="CI46" s="169"/>
      <c r="CJ46" s="169"/>
      <c r="CK46" s="169"/>
      <c r="CL46" s="169"/>
      <c r="CM46" s="169"/>
      <c r="CN46" s="169"/>
      <c r="CO46" s="169"/>
      <c r="CP46" s="169"/>
      <c r="CQ46" s="169"/>
      <c r="CR46" s="169"/>
      <c r="CS46" s="169"/>
      <c r="CT46" s="169"/>
      <c r="CU46" s="169"/>
      <c r="CV46" s="169"/>
      <c r="CW46" s="169"/>
      <c r="CX46" s="169"/>
      <c r="CY46" s="169"/>
      <c r="CZ46" s="169"/>
      <c r="DA46" s="169"/>
      <c r="DB46" s="169"/>
      <c r="DC46" s="169"/>
      <c r="DD46" s="169"/>
      <c r="DE46" s="169"/>
      <c r="DF46" s="169"/>
      <c r="DG46" s="169"/>
      <c r="DH46" s="169"/>
      <c r="DI46" s="169"/>
      <c r="DJ46" s="169"/>
      <c r="DK46" s="169"/>
      <c r="DL46" s="169"/>
      <c r="DM46" s="169"/>
      <c r="DN46" s="169"/>
      <c r="DO46" s="169"/>
      <c r="DP46" s="169"/>
      <c r="DQ46" s="169"/>
      <c r="DR46" s="169"/>
      <c r="DS46" s="169"/>
      <c r="DT46" s="169"/>
      <c r="DU46" s="169"/>
      <c r="DV46" s="169"/>
      <c r="DW46" s="169"/>
      <c r="DX46" s="169"/>
      <c r="DY46" s="169"/>
      <c r="DZ46" s="169"/>
      <c r="EA46" s="169"/>
      <c r="EB46" s="169"/>
      <c r="EC46" s="169"/>
      <c r="ED46" s="169"/>
      <c r="EE46" s="169"/>
      <c r="EF46" s="169"/>
      <c r="EG46" s="169"/>
      <c r="EH46" s="169"/>
      <c r="EI46" s="169"/>
      <c r="EJ46" s="169"/>
      <c r="EK46" s="169"/>
      <c r="EL46" s="169"/>
      <c r="EM46" s="169"/>
      <c r="EN46" s="169"/>
    </row>
    <row r="47" spans="1:144" ht="14" x14ac:dyDescent="0.15">
      <c r="A47" s="175" t="str">
        <f>'ESS Jul 2016'!K33</f>
        <v>Red Energy</v>
      </c>
      <c r="B47" s="15" t="str">
        <f>'ESS Jul 2016'!L33</f>
        <v>Easy Saver</v>
      </c>
      <c r="C47" s="176">
        <f>91*'ESS Jul 2016'!M33/100</f>
        <v>127.69119999999999</v>
      </c>
      <c r="D47" s="176">
        <f>IF($C$28*$C$29&gt;='ESS Jul 2016'!P33,('ESS Jul 2016'!P33*'ESS Jul 2016'!N33/100),(($C$28*$C$29)*'ESS Jul 2016'!N33/100))</f>
        <v>240</v>
      </c>
      <c r="E47" s="176">
        <f>IF($C$28*$C$29&lt;'ESS Jul 2016'!P33,0,IF(($C$28*$C$29)&lt;='ESS Jul 2016'!R33,(($C$28*$C$29-'ESS Jul 2016'!P33)*'ESS Jul 2016'!Q33/100),(('ESS Jul 2016'!R33-'ESS Jul 2016'!P33)*'ESS Jul 2016'!Q33/100)))</f>
        <v>92.4</v>
      </c>
      <c r="F47" s="176">
        <v>0</v>
      </c>
      <c r="G47" s="176">
        <f>IF(($C$28*$C$29&lt;'ESS Jul 2016'!R33),(0),($C$28*$C$29-'ESS Jul 2016'!R33)*'ESS Jul 2016'!S33/100)</f>
        <v>0</v>
      </c>
      <c r="H47" s="176">
        <f>($C$28*$C$30)*'ESS Jul 2016'!AE33/100</f>
        <v>65.099999999999994</v>
      </c>
      <c r="I47" s="176">
        <f t="shared" si="10"/>
        <v>525.19119999999998</v>
      </c>
      <c r="J47" s="177">
        <f t="shared" si="11"/>
        <v>1590</v>
      </c>
      <c r="K47" s="178">
        <f t="shared" si="12"/>
        <v>2100.7647999999999</v>
      </c>
      <c r="L47" s="179">
        <f>'ESS Jul 2016'!AT33</f>
        <v>0</v>
      </c>
      <c r="M47" s="179">
        <f>'ESS Jul 2016'!AU33</f>
        <v>0</v>
      </c>
      <c r="N47" s="179">
        <f>'ESS Jul 2016'!AV33</f>
        <v>10</v>
      </c>
      <c r="O47" s="179">
        <f>'ESS Jul 2016'!AW33</f>
        <v>0</v>
      </c>
      <c r="P47" s="180">
        <f t="shared" ref="P47:P49" si="20">K47</f>
        <v>2100.7647999999999</v>
      </c>
      <c r="Q47" s="180">
        <f>(P47-(P47*N47/100))</f>
        <v>1890.68832</v>
      </c>
      <c r="R47" s="381">
        <f t="shared" si="15"/>
        <v>2310.8412800000001</v>
      </c>
      <c r="S47" s="381">
        <f t="shared" si="16"/>
        <v>2079.7571520000001</v>
      </c>
      <c r="T47" s="194">
        <f>'ESS Jul 2016'!BD33</f>
        <v>0</v>
      </c>
      <c r="U47" s="195" t="str">
        <f>'ESS Jul 2016'!BE33</f>
        <v>n</v>
      </c>
      <c r="V47" s="169"/>
      <c r="W47" s="169"/>
      <c r="X47" s="169"/>
      <c r="Y47" s="169"/>
      <c r="Z47" s="169"/>
      <c r="AA47" s="169"/>
      <c r="AB47" s="169"/>
      <c r="AC47" s="169"/>
      <c r="AD47" s="169"/>
      <c r="AE47" s="169"/>
      <c r="AF47" s="169"/>
      <c r="AG47" s="169"/>
      <c r="AH47" s="169"/>
      <c r="AI47" s="169"/>
      <c r="AJ47" s="169"/>
      <c r="AK47" s="169"/>
      <c r="AL47" s="169"/>
      <c r="AM47" s="169"/>
      <c r="AN47" s="169"/>
      <c r="AO47" s="169"/>
      <c r="AP47" s="169"/>
      <c r="AQ47" s="169"/>
      <c r="AR47" s="169"/>
      <c r="AS47" s="169"/>
      <c r="AT47" s="169"/>
      <c r="AU47" s="169"/>
      <c r="AV47" s="169"/>
      <c r="AW47" s="169"/>
      <c r="AX47" s="169"/>
      <c r="AY47" s="169"/>
      <c r="AZ47" s="169"/>
      <c r="BA47" s="169"/>
      <c r="BB47" s="169"/>
      <c r="BC47" s="169"/>
      <c r="BD47" s="169"/>
      <c r="BE47" s="169"/>
      <c r="BF47" s="169"/>
      <c r="BG47" s="169"/>
      <c r="BH47" s="169"/>
      <c r="BI47" s="169"/>
      <c r="BJ47" s="169"/>
      <c r="BK47" s="169"/>
      <c r="BL47" s="169"/>
      <c r="BM47" s="169"/>
      <c r="BN47" s="169"/>
      <c r="BO47" s="169"/>
      <c r="BP47" s="169"/>
      <c r="BQ47" s="169"/>
      <c r="BR47" s="169"/>
      <c r="BS47" s="169"/>
      <c r="BT47" s="169"/>
      <c r="BU47" s="169"/>
      <c r="BV47" s="169"/>
      <c r="BW47" s="169"/>
      <c r="BX47" s="169"/>
      <c r="BY47" s="169"/>
      <c r="BZ47" s="169"/>
      <c r="CA47" s="169"/>
      <c r="CB47" s="169"/>
      <c r="CC47" s="169"/>
      <c r="CD47" s="169"/>
      <c r="CE47" s="169"/>
      <c r="CF47" s="169"/>
      <c r="CG47" s="169"/>
      <c r="CH47" s="169"/>
      <c r="CI47" s="169"/>
      <c r="CJ47" s="169"/>
      <c r="CK47" s="169"/>
      <c r="CL47" s="169"/>
      <c r="CM47" s="169"/>
      <c r="CN47" s="169"/>
      <c r="CO47" s="169"/>
      <c r="CP47" s="169"/>
      <c r="CQ47" s="169"/>
      <c r="CR47" s="169"/>
      <c r="CS47" s="169"/>
      <c r="CT47" s="169"/>
      <c r="CU47" s="169"/>
      <c r="CV47" s="169"/>
      <c r="CW47" s="169"/>
      <c r="CX47" s="169"/>
      <c r="CY47" s="169"/>
      <c r="CZ47" s="169"/>
      <c r="DA47" s="169"/>
      <c r="DB47" s="169"/>
      <c r="DC47" s="169"/>
      <c r="DD47" s="169"/>
      <c r="DE47" s="169"/>
      <c r="DF47" s="169"/>
      <c r="DG47" s="169"/>
      <c r="DH47" s="169"/>
      <c r="DI47" s="169"/>
      <c r="DJ47" s="169"/>
      <c r="DK47" s="169"/>
      <c r="DL47" s="169"/>
      <c r="DM47" s="169"/>
      <c r="DN47" s="169"/>
      <c r="DO47" s="169"/>
      <c r="DP47" s="169"/>
      <c r="DQ47" s="169"/>
      <c r="DR47" s="169"/>
      <c r="DS47" s="169"/>
      <c r="DT47" s="169"/>
      <c r="DU47" s="169"/>
      <c r="DV47" s="169"/>
      <c r="DW47" s="169"/>
      <c r="DX47" s="169"/>
      <c r="DY47" s="169"/>
      <c r="DZ47" s="169"/>
      <c r="EA47" s="169"/>
      <c r="EB47" s="169"/>
      <c r="EC47" s="169"/>
      <c r="ED47" s="169"/>
      <c r="EE47" s="169"/>
      <c r="EF47" s="169"/>
      <c r="EG47" s="169"/>
      <c r="EH47" s="169"/>
      <c r="EI47" s="169"/>
      <c r="EJ47" s="169"/>
      <c r="EK47" s="169"/>
      <c r="EL47" s="169"/>
      <c r="EM47" s="169"/>
      <c r="EN47" s="169"/>
    </row>
    <row r="48" spans="1:144" ht="14" x14ac:dyDescent="0.15">
      <c r="A48" s="175" t="str">
        <f>'ESS Jul 2016'!K34</f>
        <v>Simply Energy</v>
      </c>
      <c r="B48" s="15" t="str">
        <f>'ESS Jul 2016'!L34</f>
        <v>Simply Plus</v>
      </c>
      <c r="C48" s="176">
        <f>91*'ESS Jul 2016'!M34/100</f>
        <v>116.3708</v>
      </c>
      <c r="D48" s="176">
        <f>IF($C$28*$C$29&gt;='ESS Jul 2016'!P34,('ESS Jul 2016'!P34*'ESS Jul 2016'!N34/100),(($C$28*$C$29)*'ESS Jul 2016'!N34/100))</f>
        <v>257</v>
      </c>
      <c r="E48" s="176">
        <f>IF($C$28*$C$29&lt;'ESS Jul 2016'!P34,0,IF(($C$28*$C$29)&lt;='ESS Jul 2016'!R34,(($C$28*$C$29-'ESS Jul 2016'!P34)*'ESS Jul 2016'!Q34/100),(('ESS Jul 2016'!R34-'ESS Jul 2016'!P34)*'ESS Jul 2016'!Q34/100)))</f>
        <v>100.72</v>
      </c>
      <c r="F48" s="176">
        <v>0</v>
      </c>
      <c r="G48" s="176">
        <f>IF(($C$28*$C$29&lt;'ESS Jul 2016'!R34),(0),($C$28*$C$29-'ESS Jul 2016'!R34)*'ESS Jul 2016'!S34/100)</f>
        <v>0</v>
      </c>
      <c r="H48" s="176">
        <f>($C$28*$C$30)*'ESS Jul 2016'!AE34/100</f>
        <v>63.6</v>
      </c>
      <c r="I48" s="176">
        <f t="shared" si="10"/>
        <v>537.69080000000008</v>
      </c>
      <c r="J48" s="177">
        <f t="shared" si="11"/>
        <v>1685.2800000000002</v>
      </c>
      <c r="K48" s="178">
        <f t="shared" si="12"/>
        <v>2150.7632000000003</v>
      </c>
      <c r="L48" s="179">
        <f>'ESS Jul 2016'!AT34</f>
        <v>0</v>
      </c>
      <c r="M48" s="179">
        <f>'ESS Jul 2016'!AU34</f>
        <v>0</v>
      </c>
      <c r="N48" s="179">
        <f>'ESS Jul 2016'!AV34</f>
        <v>0</v>
      </c>
      <c r="O48" s="179">
        <f>'ESS Jul 2016'!AW34</f>
        <v>15</v>
      </c>
      <c r="P48" s="180">
        <f t="shared" si="20"/>
        <v>2150.7632000000003</v>
      </c>
      <c r="Q48" s="180">
        <f t="shared" ref="Q48:Q49" si="21">(P48-(J48*O48/100))</f>
        <v>1897.9712000000004</v>
      </c>
      <c r="R48" s="381">
        <f t="shared" si="15"/>
        <v>2365.8395200000004</v>
      </c>
      <c r="S48" s="381">
        <f t="shared" si="16"/>
        <v>2087.7683200000006</v>
      </c>
      <c r="T48" s="194">
        <f>'ESS Jul 2016'!BD34</f>
        <v>24</v>
      </c>
      <c r="U48" s="195" t="str">
        <f>'ESS Jul 2016'!BE34</f>
        <v>y</v>
      </c>
      <c r="V48" s="169"/>
      <c r="W48" s="169"/>
      <c r="X48" s="169"/>
      <c r="Y48" s="169"/>
      <c r="Z48" s="169"/>
      <c r="AA48" s="169"/>
      <c r="AB48" s="169"/>
      <c r="AC48" s="169"/>
      <c r="AD48" s="169"/>
      <c r="AE48" s="169"/>
      <c r="AF48" s="169"/>
      <c r="AG48" s="169"/>
      <c r="AH48" s="169"/>
      <c r="AI48" s="169"/>
      <c r="AJ48" s="169"/>
      <c r="AK48" s="169"/>
      <c r="AL48" s="169"/>
      <c r="AM48" s="169"/>
      <c r="AN48" s="169"/>
      <c r="AO48" s="169"/>
      <c r="AP48" s="169"/>
      <c r="AQ48" s="169"/>
      <c r="AR48" s="169"/>
      <c r="AS48" s="169"/>
      <c r="AT48" s="169"/>
      <c r="AU48" s="169"/>
      <c r="AV48" s="169"/>
      <c r="AW48" s="169"/>
      <c r="AX48" s="169"/>
      <c r="AY48" s="169"/>
      <c r="AZ48" s="169"/>
      <c r="BA48" s="169"/>
      <c r="BB48" s="169"/>
      <c r="BC48" s="169"/>
      <c r="BD48" s="169"/>
      <c r="BE48" s="169"/>
      <c r="BF48" s="169"/>
      <c r="BG48" s="169"/>
      <c r="BH48" s="169"/>
      <c r="BI48" s="169"/>
      <c r="BJ48" s="169"/>
      <c r="BK48" s="169"/>
      <c r="BL48" s="169"/>
      <c r="BM48" s="169"/>
      <c r="BN48" s="169"/>
      <c r="BO48" s="169"/>
      <c r="BP48" s="169"/>
      <c r="BQ48" s="169"/>
      <c r="BR48" s="169"/>
      <c r="BS48" s="169"/>
      <c r="BT48" s="169"/>
      <c r="BU48" s="169"/>
      <c r="BV48" s="169"/>
      <c r="BW48" s="169"/>
      <c r="BX48" s="169"/>
      <c r="BY48" s="169"/>
      <c r="BZ48" s="169"/>
      <c r="CA48" s="169"/>
      <c r="CB48" s="169"/>
      <c r="CC48" s="169"/>
      <c r="CD48" s="169"/>
      <c r="CE48" s="169"/>
      <c r="CF48" s="169"/>
      <c r="CG48" s="169"/>
      <c r="CH48" s="169"/>
      <c r="CI48" s="169"/>
      <c r="CJ48" s="169"/>
      <c r="CK48" s="169"/>
      <c r="CL48" s="169"/>
      <c r="CM48" s="169"/>
      <c r="CN48" s="169"/>
      <c r="CO48" s="169"/>
      <c r="CP48" s="169"/>
      <c r="CQ48" s="169"/>
      <c r="CR48" s="169"/>
      <c r="CS48" s="169"/>
      <c r="CT48" s="169"/>
      <c r="CU48" s="169"/>
      <c r="CV48" s="169"/>
      <c r="CW48" s="169"/>
      <c r="CX48" s="169"/>
      <c r="CY48" s="169"/>
      <c r="CZ48" s="169"/>
      <c r="DA48" s="169"/>
      <c r="DB48" s="169"/>
      <c r="DC48" s="169"/>
      <c r="DD48" s="169"/>
      <c r="DE48" s="169"/>
      <c r="DF48" s="169"/>
      <c r="DG48" s="169"/>
      <c r="DH48" s="169"/>
      <c r="DI48" s="169"/>
      <c r="DJ48" s="169"/>
      <c r="DK48" s="169"/>
      <c r="DL48" s="169"/>
      <c r="DM48" s="169"/>
      <c r="DN48" s="169"/>
      <c r="DO48" s="169"/>
      <c r="DP48" s="169"/>
      <c r="DQ48" s="169"/>
      <c r="DR48" s="169"/>
      <c r="DS48" s="169"/>
      <c r="DT48" s="169"/>
      <c r="DU48" s="169"/>
      <c r="DV48" s="169"/>
      <c r="DW48" s="169"/>
      <c r="DX48" s="169"/>
      <c r="DY48" s="169"/>
      <c r="DZ48" s="169"/>
      <c r="EA48" s="169"/>
      <c r="EB48" s="169"/>
      <c r="EC48" s="169"/>
      <c r="ED48" s="169"/>
      <c r="EE48" s="169"/>
      <c r="EF48" s="169"/>
      <c r="EG48" s="169"/>
      <c r="EH48" s="169"/>
      <c r="EI48" s="169"/>
      <c r="EJ48" s="169"/>
      <c r="EK48" s="169"/>
      <c r="EL48" s="169"/>
      <c r="EM48" s="169"/>
      <c r="EN48" s="169"/>
    </row>
    <row r="49" spans="1:144" ht="15" thickBot="1" x14ac:dyDescent="0.2">
      <c r="A49" s="184" t="str">
        <f>'ESS Jul 2016'!K35</f>
        <v>Urth Energy</v>
      </c>
      <c r="B49" s="185" t="str">
        <f>'ESS Jul 2016'!L35</f>
        <v>Market offer</v>
      </c>
      <c r="C49" s="186">
        <f>91*'ESS Jul 2016'!M35/100</f>
        <v>135.13499999999999</v>
      </c>
      <c r="D49" s="186">
        <f>IF($C$28*$C$29&gt;='ESS Jul 2016'!P35,('ESS Jul 2016'!P35*'ESS Jul 2016'!N35/100),(($C$28*$C$29)*'ESS Jul 2016'!N35/100))</f>
        <v>244</v>
      </c>
      <c r="E49" s="186">
        <f>IF($C$28*$C$29&lt;'ESS Jul 2016'!P35,0,IF(($C$28*$C$29)&lt;='ESS Jul 2016'!R35,(($C$28*$C$29-'ESS Jul 2016'!P35)*'ESS Jul 2016'!Q35/100),(('ESS Jul 2016'!R35-'ESS Jul 2016'!P35)*'ESS Jul 2016'!Q35/100)))</f>
        <v>95.6</v>
      </c>
      <c r="F49" s="186">
        <v>0</v>
      </c>
      <c r="G49" s="186">
        <f>IF(($C$28*$C$29&lt;'ESS Jul 2016'!R35),(0),($C$28*$C$29-'ESS Jul 2016'!R35)*'ESS Jul 2016'!S35/100)</f>
        <v>0</v>
      </c>
      <c r="H49" s="186">
        <f>($C$28*$C$30)*'ESS Jul 2016'!AE35/100</f>
        <v>70.2</v>
      </c>
      <c r="I49" s="186">
        <f t="shared" si="10"/>
        <v>544.93500000000006</v>
      </c>
      <c r="J49" s="187">
        <f t="shared" si="11"/>
        <v>1639.2000000000003</v>
      </c>
      <c r="K49" s="188">
        <f t="shared" si="12"/>
        <v>2179.7400000000002</v>
      </c>
      <c r="L49" s="189">
        <f>'ESS Jul 2016'!AT35</f>
        <v>0</v>
      </c>
      <c r="M49" s="189">
        <f>'ESS Jul 2016'!AU35</f>
        <v>0</v>
      </c>
      <c r="N49" s="189">
        <f>'ESS Jul 2016'!AV35</f>
        <v>0</v>
      </c>
      <c r="O49" s="189">
        <f>'ESS Jul 2016'!AW35</f>
        <v>10</v>
      </c>
      <c r="P49" s="190">
        <f t="shared" si="20"/>
        <v>2179.7400000000002</v>
      </c>
      <c r="Q49" s="190">
        <f t="shared" si="21"/>
        <v>2015.8200000000002</v>
      </c>
      <c r="R49" s="382">
        <f t="shared" ref="R49" si="22">K49*1.1</f>
        <v>2397.7140000000004</v>
      </c>
      <c r="S49" s="382">
        <f t="shared" si="16"/>
        <v>2217.4020000000005</v>
      </c>
      <c r="T49" s="196">
        <f>'ESS Jul 2016'!BD35</f>
        <v>0</v>
      </c>
      <c r="U49" s="197" t="str">
        <f>'ESS Jul 2016'!BE35</f>
        <v>n</v>
      </c>
      <c r="V49" s="169"/>
      <c r="W49" s="169"/>
      <c r="X49" s="169"/>
      <c r="Y49" s="169"/>
      <c r="Z49" s="169"/>
      <c r="AA49" s="169"/>
      <c r="AB49" s="169"/>
      <c r="AC49" s="169"/>
      <c r="AD49" s="169"/>
      <c r="AE49" s="169"/>
      <c r="AF49" s="169"/>
      <c r="AG49" s="169"/>
      <c r="AH49" s="169"/>
      <c r="AI49" s="169"/>
      <c r="AJ49" s="169"/>
      <c r="AK49" s="169"/>
      <c r="AL49" s="169"/>
      <c r="AM49" s="169"/>
      <c r="AN49" s="169"/>
      <c r="AO49" s="169"/>
      <c r="AP49" s="169"/>
      <c r="AQ49" s="169"/>
      <c r="AR49" s="169"/>
      <c r="AS49" s="169"/>
      <c r="AT49" s="169"/>
      <c r="AU49" s="169"/>
      <c r="AV49" s="169"/>
      <c r="AW49" s="169"/>
      <c r="AX49" s="169"/>
      <c r="AY49" s="169"/>
      <c r="AZ49" s="169"/>
      <c r="BA49" s="169"/>
      <c r="BB49" s="169"/>
      <c r="BC49" s="169"/>
      <c r="BD49" s="169"/>
      <c r="BE49" s="169"/>
      <c r="BF49" s="169"/>
      <c r="BG49" s="169"/>
      <c r="BH49" s="169"/>
      <c r="BI49" s="169"/>
      <c r="BJ49" s="169"/>
      <c r="BK49" s="169"/>
      <c r="BL49" s="169"/>
      <c r="BM49" s="169"/>
      <c r="BN49" s="169"/>
      <c r="BO49" s="169"/>
      <c r="BP49" s="169"/>
      <c r="BQ49" s="169"/>
      <c r="BR49" s="169"/>
      <c r="BS49" s="169"/>
      <c r="BT49" s="169"/>
      <c r="BU49" s="169"/>
      <c r="BV49" s="169"/>
      <c r="BW49" s="169"/>
      <c r="BX49" s="169"/>
      <c r="BY49" s="169"/>
      <c r="BZ49" s="169"/>
      <c r="CA49" s="169"/>
      <c r="CB49" s="169"/>
      <c r="CC49" s="169"/>
      <c r="CD49" s="169"/>
      <c r="CE49" s="169"/>
      <c r="CF49" s="169"/>
      <c r="CG49" s="169"/>
      <c r="CH49" s="169"/>
      <c r="CI49" s="169"/>
      <c r="CJ49" s="169"/>
      <c r="CK49" s="169"/>
      <c r="CL49" s="169"/>
      <c r="CM49" s="169"/>
      <c r="CN49" s="169"/>
      <c r="CO49" s="169"/>
      <c r="CP49" s="169"/>
      <c r="CQ49" s="169"/>
      <c r="CR49" s="169"/>
      <c r="CS49" s="169"/>
      <c r="CT49" s="169"/>
      <c r="CU49" s="169"/>
      <c r="CV49" s="169"/>
      <c r="CW49" s="169"/>
      <c r="CX49" s="169"/>
      <c r="CY49" s="169"/>
      <c r="CZ49" s="169"/>
      <c r="DA49" s="169"/>
      <c r="DB49" s="169"/>
      <c r="DC49" s="169"/>
      <c r="DD49" s="169"/>
      <c r="DE49" s="169"/>
      <c r="DF49" s="169"/>
      <c r="DG49" s="169"/>
      <c r="DH49" s="169"/>
      <c r="DI49" s="169"/>
      <c r="DJ49" s="169"/>
      <c r="DK49" s="169"/>
      <c r="DL49" s="169"/>
      <c r="DM49" s="169"/>
      <c r="DN49" s="169"/>
      <c r="DO49" s="169"/>
      <c r="DP49" s="169"/>
      <c r="DQ49" s="169"/>
      <c r="DR49" s="169"/>
      <c r="DS49" s="169"/>
      <c r="DT49" s="169"/>
      <c r="DU49" s="169"/>
      <c r="DV49" s="169"/>
      <c r="DW49" s="169"/>
      <c r="DX49" s="169"/>
      <c r="DY49" s="169"/>
      <c r="DZ49" s="169"/>
      <c r="EA49" s="169"/>
      <c r="EB49" s="169"/>
      <c r="EC49" s="169"/>
      <c r="ED49" s="169"/>
      <c r="EE49" s="169"/>
      <c r="EF49" s="169"/>
      <c r="EG49" s="169"/>
      <c r="EH49" s="169"/>
      <c r="EI49" s="169"/>
      <c r="EJ49" s="169"/>
      <c r="EK49" s="169"/>
      <c r="EL49" s="169"/>
      <c r="EM49" s="169"/>
      <c r="EN49" s="169"/>
    </row>
    <row r="50" spans="1:144" s="170" customFormat="1" ht="14" x14ac:dyDescent="0.15">
      <c r="V50" s="169"/>
      <c r="W50" s="169"/>
      <c r="X50" s="169"/>
      <c r="Y50" s="169"/>
      <c r="Z50" s="169"/>
      <c r="AA50" s="169"/>
      <c r="AB50" s="169"/>
      <c r="AC50" s="169"/>
      <c r="AD50" s="169"/>
      <c r="AE50" s="169"/>
      <c r="AF50" s="169"/>
      <c r="AG50" s="169"/>
      <c r="AH50" s="169"/>
      <c r="AI50" s="169"/>
      <c r="AJ50" s="169"/>
      <c r="AK50" s="169"/>
      <c r="AL50" s="169"/>
      <c r="AM50" s="169"/>
      <c r="AN50" s="169"/>
      <c r="AO50" s="169"/>
      <c r="AP50" s="169"/>
      <c r="AQ50" s="169"/>
      <c r="AR50" s="169"/>
      <c r="AS50" s="169"/>
      <c r="AT50" s="169"/>
      <c r="AU50" s="169"/>
      <c r="AV50" s="169"/>
      <c r="AW50" s="169"/>
      <c r="AX50" s="169"/>
      <c r="AY50" s="169"/>
      <c r="AZ50" s="169"/>
      <c r="BA50" s="169"/>
      <c r="BB50" s="169"/>
      <c r="BC50" s="169"/>
      <c r="BD50" s="169"/>
      <c r="BE50" s="169"/>
      <c r="BF50" s="169"/>
      <c r="BG50" s="169"/>
      <c r="BH50" s="169"/>
      <c r="BI50" s="169"/>
      <c r="BJ50" s="169"/>
      <c r="BK50" s="169"/>
      <c r="BL50" s="169"/>
      <c r="BM50" s="169"/>
      <c r="BN50" s="169"/>
      <c r="BO50" s="169"/>
      <c r="BP50" s="169"/>
      <c r="BQ50" s="169"/>
      <c r="BR50" s="169"/>
      <c r="BS50" s="169"/>
      <c r="BT50" s="169"/>
      <c r="BU50" s="169"/>
      <c r="BV50" s="169"/>
      <c r="BW50" s="169"/>
      <c r="BX50" s="169"/>
      <c r="BY50" s="169"/>
      <c r="BZ50" s="169"/>
      <c r="CA50" s="169"/>
      <c r="CB50" s="169"/>
      <c r="CC50" s="169"/>
      <c r="CD50" s="169"/>
      <c r="CE50" s="169"/>
      <c r="CF50" s="169"/>
      <c r="CG50" s="169"/>
      <c r="CH50" s="169"/>
      <c r="CI50" s="169"/>
      <c r="CJ50" s="169"/>
      <c r="CK50" s="169"/>
      <c r="CL50" s="169"/>
      <c r="CM50" s="169"/>
      <c r="CN50" s="169"/>
      <c r="CO50" s="169"/>
      <c r="CP50" s="169"/>
      <c r="CQ50" s="169"/>
      <c r="CR50" s="169"/>
      <c r="CS50" s="169"/>
      <c r="CT50" s="169"/>
      <c r="CU50" s="169"/>
      <c r="CV50" s="169"/>
      <c r="CW50" s="169"/>
      <c r="CX50" s="169"/>
      <c r="CY50" s="169"/>
      <c r="CZ50" s="169"/>
      <c r="DA50" s="169"/>
      <c r="DB50" s="169"/>
      <c r="DC50" s="169"/>
      <c r="DD50" s="169"/>
      <c r="DE50" s="169"/>
      <c r="DF50" s="169"/>
      <c r="DG50" s="169"/>
      <c r="DH50" s="169"/>
      <c r="DI50" s="169"/>
      <c r="DJ50" s="169"/>
      <c r="DK50" s="169"/>
      <c r="DL50" s="169"/>
      <c r="DM50" s="169"/>
      <c r="DN50" s="169"/>
      <c r="DO50" s="169"/>
      <c r="DP50" s="169"/>
      <c r="DQ50" s="169"/>
      <c r="DR50" s="169"/>
      <c r="DS50" s="169"/>
      <c r="DT50" s="169"/>
      <c r="DU50" s="169"/>
      <c r="DV50" s="169"/>
      <c r="DW50" s="169"/>
      <c r="DX50" s="169"/>
      <c r="DY50" s="169"/>
      <c r="DZ50" s="169"/>
      <c r="EA50" s="169"/>
      <c r="EB50" s="169"/>
      <c r="EC50" s="169"/>
      <c r="ED50" s="169"/>
      <c r="EE50" s="169"/>
      <c r="EF50" s="169"/>
      <c r="EG50" s="169"/>
      <c r="EH50" s="169"/>
      <c r="EI50" s="169"/>
      <c r="EJ50" s="169"/>
      <c r="EK50" s="169"/>
      <c r="EL50" s="169"/>
      <c r="EM50" s="169"/>
      <c r="EN50" s="169"/>
    </row>
    <row r="51" spans="1:144" s="170" customFormat="1" ht="15" thickBot="1" x14ac:dyDescent="0.2">
      <c r="V51" s="169"/>
      <c r="W51" s="169"/>
      <c r="X51" s="169"/>
      <c r="Y51" s="169"/>
      <c r="Z51" s="169"/>
      <c r="AA51" s="169"/>
      <c r="AB51" s="169"/>
      <c r="AC51" s="169"/>
      <c r="AD51" s="169"/>
      <c r="AE51" s="169"/>
      <c r="AF51" s="169"/>
      <c r="AG51" s="169"/>
      <c r="AH51" s="169"/>
      <c r="AI51" s="169"/>
      <c r="AJ51" s="169"/>
      <c r="AK51" s="169"/>
      <c r="AL51" s="169"/>
      <c r="AM51" s="169"/>
      <c r="AN51" s="169"/>
      <c r="AO51" s="169"/>
      <c r="AP51" s="169"/>
      <c r="AQ51" s="169"/>
      <c r="AR51" s="169"/>
      <c r="AS51" s="169"/>
      <c r="AT51" s="169"/>
      <c r="AU51" s="169"/>
      <c r="AV51" s="169"/>
      <c r="AW51" s="169"/>
      <c r="AX51" s="169"/>
      <c r="AY51" s="169"/>
      <c r="AZ51" s="169"/>
      <c r="BA51" s="169"/>
      <c r="BB51" s="169"/>
      <c r="BC51" s="169"/>
      <c r="BD51" s="169"/>
      <c r="BE51" s="169"/>
      <c r="BF51" s="169"/>
      <c r="BG51" s="169"/>
      <c r="BH51" s="169"/>
      <c r="BI51" s="169"/>
      <c r="BJ51" s="169"/>
      <c r="BK51" s="169"/>
      <c r="BL51" s="169"/>
      <c r="BM51" s="169"/>
      <c r="BN51" s="169"/>
      <c r="BO51" s="169"/>
      <c r="BP51" s="169"/>
      <c r="BQ51" s="169"/>
      <c r="BR51" s="169"/>
      <c r="BS51" s="169"/>
      <c r="BT51" s="169"/>
      <c r="BU51" s="169"/>
      <c r="BV51" s="169"/>
      <c r="BW51" s="169"/>
      <c r="BX51" s="169"/>
      <c r="BY51" s="169"/>
      <c r="BZ51" s="169"/>
      <c r="CA51" s="169"/>
      <c r="CB51" s="169"/>
      <c r="CC51" s="169"/>
      <c r="CD51" s="169"/>
      <c r="CE51" s="169"/>
      <c r="CF51" s="169"/>
      <c r="CG51" s="169"/>
      <c r="CH51" s="169"/>
      <c r="CI51" s="169"/>
      <c r="CJ51" s="169"/>
      <c r="CK51" s="169"/>
      <c r="CL51" s="169"/>
      <c r="CM51" s="169"/>
      <c r="CN51" s="169"/>
      <c r="CO51" s="169"/>
      <c r="CP51" s="169"/>
      <c r="CQ51" s="169"/>
      <c r="CR51" s="169"/>
      <c r="CS51" s="169"/>
      <c r="CT51" s="169"/>
      <c r="CU51" s="169"/>
      <c r="CV51" s="169"/>
      <c r="CW51" s="169"/>
      <c r="CX51" s="169"/>
      <c r="CY51" s="169"/>
      <c r="CZ51" s="169"/>
      <c r="DA51" s="169"/>
      <c r="DB51" s="169"/>
      <c r="DC51" s="169"/>
      <c r="DD51" s="169"/>
      <c r="DE51" s="169"/>
      <c r="DF51" s="169"/>
      <c r="DG51" s="169"/>
      <c r="DH51" s="169"/>
      <c r="DI51" s="169"/>
      <c r="DJ51" s="169"/>
      <c r="DK51" s="169"/>
      <c r="DL51" s="169"/>
      <c r="DM51" s="169"/>
      <c r="DN51" s="169"/>
      <c r="DO51" s="169"/>
      <c r="DP51" s="169"/>
      <c r="DQ51" s="169"/>
      <c r="DR51" s="169"/>
      <c r="DS51" s="169"/>
      <c r="DT51" s="169"/>
      <c r="DU51" s="169"/>
      <c r="DV51" s="169"/>
      <c r="DW51" s="169"/>
      <c r="DX51" s="169"/>
      <c r="DY51" s="169"/>
      <c r="DZ51" s="169"/>
      <c r="EA51" s="169"/>
      <c r="EB51" s="169"/>
      <c r="EC51" s="169"/>
      <c r="ED51" s="169"/>
      <c r="EE51" s="169"/>
      <c r="EF51" s="169"/>
      <c r="EG51" s="169"/>
      <c r="EH51" s="169"/>
      <c r="EI51" s="169"/>
      <c r="EJ51" s="169"/>
      <c r="EK51" s="169"/>
      <c r="EL51" s="169"/>
      <c r="EM51" s="169"/>
      <c r="EN51" s="169"/>
    </row>
    <row r="52" spans="1:144" ht="14" x14ac:dyDescent="0.15">
      <c r="A52" s="166" t="s">
        <v>644</v>
      </c>
      <c r="B52" s="167"/>
      <c r="C52" s="167"/>
      <c r="D52" s="167"/>
      <c r="E52" s="167"/>
      <c r="F52" s="167"/>
      <c r="G52" s="167"/>
      <c r="H52" s="167"/>
      <c r="I52" s="167"/>
      <c r="J52" s="167"/>
      <c r="K52" s="167"/>
      <c r="L52" s="167"/>
      <c r="M52" s="167"/>
      <c r="N52" s="167"/>
      <c r="O52" s="167"/>
      <c r="P52" s="167"/>
      <c r="Q52" s="167"/>
      <c r="R52" s="167"/>
      <c r="S52" s="167"/>
      <c r="T52" s="167"/>
      <c r="U52" s="173"/>
      <c r="V52" s="169"/>
      <c r="W52" s="169"/>
      <c r="X52" s="169"/>
      <c r="Y52" s="169"/>
      <c r="Z52" s="169"/>
      <c r="AA52" s="169"/>
      <c r="AB52" s="169"/>
      <c r="AC52" s="169"/>
      <c r="AD52" s="169"/>
      <c r="AE52" s="169"/>
      <c r="AF52" s="169"/>
      <c r="AG52" s="169"/>
      <c r="AH52" s="169"/>
      <c r="AI52" s="169"/>
      <c r="AJ52" s="169"/>
      <c r="AK52" s="169"/>
      <c r="AL52" s="169"/>
      <c r="AM52" s="169"/>
      <c r="AN52" s="169"/>
      <c r="AO52" s="169"/>
      <c r="AP52" s="169"/>
      <c r="AQ52" s="169"/>
      <c r="AR52" s="169"/>
      <c r="AS52" s="169"/>
      <c r="AT52" s="169"/>
      <c r="AU52" s="169"/>
      <c r="AV52" s="169"/>
      <c r="AW52" s="169"/>
      <c r="AX52" s="169"/>
      <c r="AY52" s="169"/>
      <c r="AZ52" s="169"/>
      <c r="BA52" s="169"/>
      <c r="BB52" s="169"/>
      <c r="BC52" s="169"/>
      <c r="BD52" s="169"/>
      <c r="BE52" s="169"/>
      <c r="BF52" s="169"/>
      <c r="BG52" s="169"/>
      <c r="BH52" s="169"/>
      <c r="BI52" s="169"/>
      <c r="BJ52" s="169"/>
      <c r="BK52" s="169"/>
      <c r="BL52" s="169"/>
      <c r="BM52" s="169"/>
      <c r="BN52" s="169"/>
      <c r="BO52" s="169"/>
      <c r="BP52" s="169"/>
      <c r="BQ52" s="169"/>
      <c r="BR52" s="169"/>
      <c r="BS52" s="169"/>
      <c r="BT52" s="169"/>
      <c r="BU52" s="169"/>
      <c r="BV52" s="169"/>
      <c r="BW52" s="169"/>
      <c r="BX52" s="169"/>
      <c r="BY52" s="169"/>
      <c r="BZ52" s="169"/>
      <c r="CA52" s="169"/>
      <c r="CB52" s="169"/>
      <c r="CC52" s="169"/>
      <c r="CD52" s="169"/>
      <c r="CE52" s="169"/>
      <c r="CF52" s="169"/>
      <c r="CG52" s="169"/>
      <c r="CH52" s="169"/>
      <c r="CI52" s="169"/>
      <c r="CJ52" s="169"/>
      <c r="CK52" s="169"/>
      <c r="CL52" s="169"/>
      <c r="CM52" s="169"/>
      <c r="CN52" s="169"/>
      <c r="CO52" s="169"/>
      <c r="CP52" s="169"/>
      <c r="CQ52" s="169"/>
      <c r="CR52" s="169"/>
      <c r="CS52" s="169"/>
      <c r="CT52" s="169"/>
      <c r="CU52" s="169"/>
      <c r="CV52" s="169"/>
      <c r="CW52" s="169"/>
      <c r="CX52" s="169"/>
      <c r="CY52" s="169"/>
      <c r="CZ52" s="169"/>
      <c r="DA52" s="169"/>
      <c r="DB52" s="169"/>
      <c r="DC52" s="169"/>
      <c r="DD52" s="169"/>
      <c r="DE52" s="169"/>
      <c r="DF52" s="169"/>
      <c r="DG52" s="169"/>
      <c r="DH52" s="169"/>
      <c r="DI52" s="169"/>
      <c r="DJ52" s="169"/>
      <c r="DK52" s="169"/>
      <c r="DL52" s="169"/>
      <c r="DM52" s="169"/>
      <c r="DN52" s="169"/>
      <c r="DO52" s="169"/>
      <c r="DP52" s="169"/>
      <c r="DQ52" s="169"/>
      <c r="DR52" s="169"/>
      <c r="DS52" s="169"/>
      <c r="DT52" s="169"/>
      <c r="DU52" s="169"/>
      <c r="DV52" s="169"/>
      <c r="DW52" s="169"/>
      <c r="DX52" s="169"/>
      <c r="DY52" s="169"/>
      <c r="DZ52" s="169"/>
      <c r="EA52" s="169"/>
      <c r="EB52" s="169"/>
      <c r="EC52" s="169"/>
      <c r="ED52" s="169"/>
      <c r="EE52" s="169"/>
      <c r="EF52" s="169"/>
      <c r="EG52" s="169"/>
      <c r="EH52" s="169"/>
      <c r="EI52" s="169"/>
      <c r="EJ52" s="169"/>
      <c r="EK52" s="169"/>
      <c r="EL52" s="169"/>
      <c r="EM52" s="169"/>
      <c r="EN52" s="169"/>
    </row>
    <row r="53" spans="1:144" ht="14" x14ac:dyDescent="0.15">
      <c r="A53" s="168" t="s">
        <v>247</v>
      </c>
      <c r="B53" s="78"/>
      <c r="C53" s="199">
        <v>1800</v>
      </c>
      <c r="D53" s="78"/>
      <c r="E53" s="78"/>
      <c r="F53" s="78"/>
      <c r="G53" s="78"/>
      <c r="H53" s="78"/>
      <c r="I53" s="78"/>
      <c r="J53" s="78"/>
      <c r="K53" s="78"/>
      <c r="L53" s="78"/>
      <c r="M53" s="78"/>
      <c r="N53" s="78"/>
      <c r="O53" s="78"/>
      <c r="P53" s="78"/>
      <c r="Q53" s="78"/>
      <c r="R53" s="78"/>
      <c r="S53" s="78"/>
      <c r="T53" s="78"/>
      <c r="U53" s="174"/>
      <c r="V53" s="169"/>
      <c r="W53" s="169"/>
      <c r="X53" s="169"/>
      <c r="Y53" s="169"/>
      <c r="Z53" s="169"/>
      <c r="AA53" s="169"/>
      <c r="AB53" s="169"/>
      <c r="AC53" s="169"/>
      <c r="AD53" s="169"/>
      <c r="AE53" s="169"/>
      <c r="AF53" s="169"/>
      <c r="AG53" s="169"/>
      <c r="AH53" s="169"/>
      <c r="AI53" s="169"/>
      <c r="AJ53" s="169"/>
      <c r="AK53" s="169"/>
      <c r="AL53" s="169"/>
      <c r="AM53" s="169"/>
      <c r="AN53" s="169"/>
      <c r="AO53" s="169"/>
      <c r="AP53" s="169"/>
      <c r="AQ53" s="169"/>
      <c r="AR53" s="169"/>
      <c r="AS53" s="169"/>
      <c r="AT53" s="169"/>
      <c r="AU53" s="169"/>
      <c r="AV53" s="169"/>
      <c r="AW53" s="169"/>
      <c r="AX53" s="169"/>
      <c r="AY53" s="169"/>
      <c r="AZ53" s="169"/>
      <c r="BA53" s="169"/>
      <c r="BB53" s="169"/>
      <c r="BC53" s="169"/>
      <c r="BD53" s="169"/>
      <c r="BE53" s="169"/>
      <c r="BF53" s="169"/>
      <c r="BG53" s="169"/>
      <c r="BH53" s="169"/>
      <c r="BI53" s="169"/>
      <c r="BJ53" s="169"/>
      <c r="BK53" s="169"/>
      <c r="BL53" s="169"/>
      <c r="BM53" s="169"/>
      <c r="BN53" s="169"/>
      <c r="BO53" s="169"/>
      <c r="BP53" s="169"/>
      <c r="BQ53" s="169"/>
      <c r="BR53" s="169"/>
      <c r="BS53" s="169"/>
      <c r="BT53" s="169"/>
      <c r="BU53" s="169"/>
      <c r="BV53" s="169"/>
      <c r="BW53" s="169"/>
      <c r="BX53" s="169"/>
      <c r="BY53" s="169"/>
      <c r="BZ53" s="169"/>
      <c r="CA53" s="169"/>
      <c r="CB53" s="169"/>
      <c r="CC53" s="169"/>
      <c r="CD53" s="169"/>
      <c r="CE53" s="169"/>
      <c r="CF53" s="169"/>
      <c r="CG53" s="169"/>
      <c r="CH53" s="169"/>
      <c r="CI53" s="169"/>
      <c r="CJ53" s="169"/>
      <c r="CK53" s="169"/>
      <c r="CL53" s="169"/>
      <c r="CM53" s="169"/>
      <c r="CN53" s="169"/>
      <c r="CO53" s="169"/>
      <c r="CP53" s="169"/>
      <c r="CQ53" s="169"/>
      <c r="CR53" s="169"/>
      <c r="CS53" s="169"/>
      <c r="CT53" s="169"/>
      <c r="CU53" s="169"/>
      <c r="CV53" s="169"/>
      <c r="CW53" s="169"/>
      <c r="CX53" s="169"/>
      <c r="CY53" s="169"/>
      <c r="CZ53" s="169"/>
      <c r="DA53" s="169"/>
      <c r="DB53" s="169"/>
      <c r="DC53" s="169"/>
      <c r="DD53" s="169"/>
      <c r="DE53" s="169"/>
      <c r="DF53" s="169"/>
      <c r="DG53" s="169"/>
      <c r="DH53" s="169"/>
      <c r="DI53" s="169"/>
      <c r="DJ53" s="169"/>
      <c r="DK53" s="169"/>
      <c r="DL53" s="169"/>
      <c r="DM53" s="169"/>
      <c r="DN53" s="169"/>
      <c r="DO53" s="169"/>
      <c r="DP53" s="169"/>
      <c r="DQ53" s="169"/>
      <c r="DR53" s="169"/>
      <c r="DS53" s="169"/>
      <c r="DT53" s="169"/>
      <c r="DU53" s="169"/>
      <c r="DV53" s="169"/>
      <c r="DW53" s="169"/>
      <c r="DX53" s="169"/>
      <c r="DY53" s="169"/>
      <c r="DZ53" s="169"/>
      <c r="EA53" s="169"/>
      <c r="EB53" s="169"/>
      <c r="EC53" s="169"/>
      <c r="ED53" s="169"/>
      <c r="EE53" s="169"/>
      <c r="EF53" s="169"/>
      <c r="EG53" s="169"/>
      <c r="EH53" s="169"/>
      <c r="EI53" s="169"/>
      <c r="EJ53" s="169"/>
      <c r="EK53" s="169"/>
      <c r="EL53" s="169"/>
      <c r="EM53" s="169"/>
      <c r="EN53" s="169"/>
    </row>
    <row r="54" spans="1:144" ht="14" x14ac:dyDescent="0.15">
      <c r="A54" s="168" t="s">
        <v>652</v>
      </c>
      <c r="B54" s="78"/>
      <c r="C54" s="200">
        <v>0.5</v>
      </c>
      <c r="D54" s="78"/>
      <c r="E54" s="78"/>
      <c r="F54" s="78"/>
      <c r="G54" s="78"/>
      <c r="H54" s="78"/>
      <c r="I54" s="78"/>
      <c r="J54" s="78"/>
      <c r="K54" s="78"/>
      <c r="L54" s="78"/>
      <c r="M54" s="78"/>
      <c r="N54" s="78"/>
      <c r="O54" s="78"/>
      <c r="P54" s="78"/>
      <c r="Q54" s="78"/>
      <c r="R54" s="78"/>
      <c r="S54" s="78"/>
      <c r="T54" s="78"/>
      <c r="U54" s="174"/>
      <c r="V54" s="169"/>
      <c r="W54" s="169"/>
      <c r="X54" s="169"/>
      <c r="Y54" s="169"/>
      <c r="Z54" s="169"/>
      <c r="AA54" s="169"/>
      <c r="AB54" s="169"/>
      <c r="AC54" s="169"/>
      <c r="AD54" s="169"/>
      <c r="AE54" s="169"/>
      <c r="AF54" s="169"/>
      <c r="AG54" s="169"/>
      <c r="AH54" s="169"/>
      <c r="AI54" s="169"/>
      <c r="AJ54" s="169"/>
      <c r="AK54" s="169"/>
      <c r="AL54" s="169"/>
      <c r="AM54" s="169"/>
      <c r="AN54" s="169"/>
      <c r="AO54" s="169"/>
      <c r="AP54" s="169"/>
      <c r="AQ54" s="169"/>
      <c r="AR54" s="169"/>
      <c r="AS54" s="169"/>
      <c r="AT54" s="169"/>
      <c r="AU54" s="169"/>
      <c r="AV54" s="169"/>
      <c r="AW54" s="169"/>
      <c r="AX54" s="169"/>
      <c r="AY54" s="169"/>
      <c r="AZ54" s="169"/>
      <c r="BA54" s="169"/>
      <c r="BB54" s="169"/>
      <c r="BC54" s="169"/>
      <c r="BD54" s="169"/>
      <c r="BE54" s="169"/>
      <c r="BF54" s="169"/>
      <c r="BG54" s="169"/>
      <c r="BH54" s="169"/>
      <c r="BI54" s="169"/>
      <c r="BJ54" s="169"/>
      <c r="BK54" s="169"/>
      <c r="BL54" s="169"/>
      <c r="BM54" s="169"/>
      <c r="BN54" s="169"/>
      <c r="BO54" s="169"/>
      <c r="BP54" s="169"/>
      <c r="BQ54" s="169"/>
      <c r="BR54" s="169"/>
      <c r="BS54" s="169"/>
      <c r="BT54" s="169"/>
      <c r="BU54" s="169"/>
      <c r="BV54" s="169"/>
      <c r="BW54" s="169"/>
      <c r="BX54" s="169"/>
      <c r="BY54" s="169"/>
      <c r="BZ54" s="169"/>
      <c r="CA54" s="169"/>
      <c r="CB54" s="169"/>
      <c r="CC54" s="169"/>
      <c r="CD54" s="169"/>
      <c r="CE54" s="169"/>
      <c r="CF54" s="169"/>
      <c r="CG54" s="169"/>
      <c r="CH54" s="169"/>
      <c r="CI54" s="169"/>
      <c r="CJ54" s="169"/>
      <c r="CK54" s="169"/>
      <c r="CL54" s="169"/>
      <c r="CM54" s="169"/>
      <c r="CN54" s="169"/>
      <c r="CO54" s="169"/>
      <c r="CP54" s="169"/>
      <c r="CQ54" s="169"/>
      <c r="CR54" s="169"/>
      <c r="CS54" s="169"/>
      <c r="CT54" s="169"/>
      <c r="CU54" s="169"/>
      <c r="CV54" s="169"/>
      <c r="CW54" s="169"/>
      <c r="CX54" s="169"/>
      <c r="CY54" s="169"/>
      <c r="CZ54" s="169"/>
      <c r="DA54" s="169"/>
      <c r="DB54" s="169"/>
      <c r="DC54" s="169"/>
      <c r="DD54" s="169"/>
      <c r="DE54" s="169"/>
      <c r="DF54" s="169"/>
      <c r="DG54" s="169"/>
      <c r="DH54" s="169"/>
      <c r="DI54" s="169"/>
      <c r="DJ54" s="169"/>
      <c r="DK54" s="169"/>
      <c r="DL54" s="169"/>
      <c r="DM54" s="169"/>
      <c r="DN54" s="169"/>
      <c r="DO54" s="169"/>
      <c r="DP54" s="169"/>
      <c r="DQ54" s="169"/>
      <c r="DR54" s="169"/>
      <c r="DS54" s="169"/>
      <c r="DT54" s="169"/>
      <c r="DU54" s="169"/>
      <c r="DV54" s="169"/>
      <c r="DW54" s="169"/>
      <c r="DX54" s="169"/>
      <c r="DY54" s="169"/>
      <c r="DZ54" s="169"/>
      <c r="EA54" s="169"/>
      <c r="EB54" s="169"/>
      <c r="EC54" s="169"/>
      <c r="ED54" s="169"/>
      <c r="EE54" s="169"/>
      <c r="EF54" s="169"/>
      <c r="EG54" s="169"/>
      <c r="EH54" s="169"/>
      <c r="EI54" s="169"/>
      <c r="EJ54" s="169"/>
      <c r="EK54" s="169"/>
      <c r="EL54" s="169"/>
      <c r="EM54" s="169"/>
      <c r="EN54" s="169"/>
    </row>
    <row r="55" spans="1:144" ht="14" x14ac:dyDescent="0.15">
      <c r="A55" s="168" t="s">
        <v>512</v>
      </c>
      <c r="B55" s="78"/>
      <c r="C55" s="200">
        <v>0.3</v>
      </c>
      <c r="D55" s="78"/>
      <c r="E55" s="78"/>
      <c r="F55" s="78"/>
      <c r="G55" s="78"/>
      <c r="H55" s="78"/>
      <c r="I55" s="78"/>
      <c r="J55" s="78"/>
      <c r="K55" s="78"/>
      <c r="L55" s="78"/>
      <c r="M55" s="78"/>
      <c r="N55" s="78"/>
      <c r="O55" s="78"/>
      <c r="P55" s="78"/>
      <c r="Q55" s="78"/>
      <c r="R55" s="78"/>
      <c r="S55" s="78"/>
      <c r="T55" s="78"/>
      <c r="U55" s="174"/>
      <c r="V55" s="169"/>
      <c r="W55" s="169"/>
      <c r="X55" s="169"/>
      <c r="Y55" s="169"/>
      <c r="Z55" s="169"/>
      <c r="AA55" s="169"/>
      <c r="AB55" s="169"/>
      <c r="AC55" s="169"/>
      <c r="AD55" s="169"/>
      <c r="AE55" s="169"/>
      <c r="AF55" s="169"/>
      <c r="AG55" s="169"/>
      <c r="AH55" s="169"/>
      <c r="AI55" s="169"/>
      <c r="AJ55" s="169"/>
      <c r="AK55" s="169"/>
      <c r="AL55" s="169"/>
      <c r="AM55" s="169"/>
      <c r="AN55" s="169"/>
      <c r="AO55" s="169"/>
      <c r="AP55" s="169"/>
      <c r="AQ55" s="169"/>
      <c r="AR55" s="169"/>
      <c r="AS55" s="169"/>
      <c r="AT55" s="169"/>
      <c r="AU55" s="169"/>
      <c r="AV55" s="169"/>
      <c r="AW55" s="169"/>
      <c r="AX55" s="169"/>
      <c r="AY55" s="169"/>
      <c r="AZ55" s="169"/>
      <c r="BA55" s="169"/>
      <c r="BB55" s="169"/>
      <c r="BC55" s="169"/>
      <c r="BD55" s="169"/>
      <c r="BE55" s="169"/>
      <c r="BF55" s="169"/>
      <c r="BG55" s="169"/>
      <c r="BH55" s="169"/>
      <c r="BI55" s="169"/>
      <c r="BJ55" s="169"/>
      <c r="BK55" s="169"/>
      <c r="BL55" s="169"/>
      <c r="BM55" s="169"/>
      <c r="BN55" s="169"/>
      <c r="BO55" s="169"/>
      <c r="BP55" s="169"/>
      <c r="BQ55" s="169"/>
      <c r="BR55" s="169"/>
      <c r="BS55" s="169"/>
      <c r="BT55" s="169"/>
      <c r="BU55" s="169"/>
      <c r="BV55" s="169"/>
      <c r="BW55" s="169"/>
      <c r="BX55" s="169"/>
      <c r="BY55" s="169"/>
      <c r="BZ55" s="169"/>
      <c r="CA55" s="169"/>
      <c r="CB55" s="169"/>
      <c r="CC55" s="169"/>
      <c r="CD55" s="169"/>
      <c r="CE55" s="169"/>
      <c r="CF55" s="169"/>
      <c r="CG55" s="169"/>
      <c r="CH55" s="169"/>
      <c r="CI55" s="169"/>
      <c r="CJ55" s="169"/>
      <c r="CK55" s="169"/>
      <c r="CL55" s="169"/>
      <c r="CM55" s="169"/>
      <c r="CN55" s="169"/>
      <c r="CO55" s="169"/>
      <c r="CP55" s="169"/>
      <c r="CQ55" s="169"/>
      <c r="CR55" s="169"/>
      <c r="CS55" s="169"/>
      <c r="CT55" s="169"/>
      <c r="CU55" s="169"/>
      <c r="CV55" s="169"/>
      <c r="CW55" s="169"/>
      <c r="CX55" s="169"/>
      <c r="CY55" s="169"/>
      <c r="CZ55" s="169"/>
      <c r="DA55" s="169"/>
      <c r="DB55" s="169"/>
      <c r="DC55" s="169"/>
      <c r="DD55" s="169"/>
      <c r="DE55" s="169"/>
      <c r="DF55" s="169"/>
      <c r="DG55" s="169"/>
      <c r="DH55" s="169"/>
      <c r="DI55" s="169"/>
      <c r="DJ55" s="169"/>
      <c r="DK55" s="169"/>
      <c r="DL55" s="169"/>
      <c r="DM55" s="169"/>
      <c r="DN55" s="169"/>
      <c r="DO55" s="169"/>
      <c r="DP55" s="169"/>
      <c r="DQ55" s="169"/>
      <c r="DR55" s="169"/>
      <c r="DS55" s="169"/>
      <c r="DT55" s="169"/>
      <c r="DU55" s="169"/>
      <c r="DV55" s="169"/>
      <c r="DW55" s="169"/>
      <c r="DX55" s="169"/>
      <c r="DY55" s="169"/>
      <c r="DZ55" s="169"/>
      <c r="EA55" s="169"/>
      <c r="EB55" s="169"/>
      <c r="EC55" s="169"/>
      <c r="ED55" s="169"/>
      <c r="EE55" s="169"/>
      <c r="EF55" s="169"/>
      <c r="EG55" s="169"/>
      <c r="EH55" s="169"/>
      <c r="EI55" s="169"/>
      <c r="EJ55" s="169"/>
      <c r="EK55" s="169"/>
      <c r="EL55" s="169"/>
      <c r="EM55" s="169"/>
      <c r="EN55" s="169"/>
    </row>
    <row r="56" spans="1:144" ht="14" x14ac:dyDescent="0.15">
      <c r="A56" s="168" t="s">
        <v>344</v>
      </c>
      <c r="B56" s="78"/>
      <c r="C56" s="200">
        <v>0.2</v>
      </c>
      <c r="D56" s="78"/>
      <c r="E56" s="78"/>
      <c r="F56" s="78"/>
      <c r="G56" s="78"/>
      <c r="H56" s="78"/>
      <c r="I56" s="78"/>
      <c r="J56" s="78"/>
      <c r="K56" s="78"/>
      <c r="L56" s="78"/>
      <c r="M56" s="78"/>
      <c r="N56" s="78"/>
      <c r="O56" s="78"/>
      <c r="P56" s="78"/>
      <c r="Q56" s="78"/>
      <c r="R56" s="78"/>
      <c r="S56" s="78"/>
      <c r="T56" s="78"/>
      <c r="U56" s="174"/>
      <c r="V56" s="169"/>
      <c r="W56" s="169"/>
      <c r="X56" s="169"/>
      <c r="Y56" s="169"/>
      <c r="Z56" s="169"/>
      <c r="AA56" s="169"/>
      <c r="AB56" s="169"/>
      <c r="AC56" s="169"/>
      <c r="AD56" s="169"/>
      <c r="AE56" s="169"/>
      <c r="AF56" s="169"/>
      <c r="AG56" s="169"/>
      <c r="AH56" s="169"/>
      <c r="AI56" s="169"/>
      <c r="AJ56" s="169"/>
      <c r="AK56" s="169"/>
      <c r="AL56" s="169"/>
      <c r="AM56" s="169"/>
      <c r="AN56" s="169"/>
      <c r="AO56" s="169"/>
      <c r="AP56" s="169"/>
      <c r="AQ56" s="169"/>
      <c r="AR56" s="169"/>
      <c r="AS56" s="169"/>
      <c r="AT56" s="169"/>
      <c r="AU56" s="169"/>
      <c r="AV56" s="169"/>
      <c r="AW56" s="169"/>
      <c r="AX56" s="169"/>
      <c r="AY56" s="169"/>
      <c r="AZ56" s="169"/>
      <c r="BA56" s="169"/>
      <c r="BB56" s="169"/>
      <c r="BC56" s="169"/>
      <c r="BD56" s="169"/>
      <c r="BE56" s="169"/>
      <c r="BF56" s="169"/>
      <c r="BG56" s="169"/>
      <c r="BH56" s="169"/>
      <c r="BI56" s="169"/>
      <c r="BJ56" s="169"/>
      <c r="BK56" s="169"/>
      <c r="BL56" s="169"/>
      <c r="BM56" s="169"/>
      <c r="BN56" s="169"/>
      <c r="BO56" s="169"/>
      <c r="BP56" s="169"/>
      <c r="BQ56" s="169"/>
      <c r="BR56" s="169"/>
      <c r="BS56" s="169"/>
      <c r="BT56" s="169"/>
      <c r="BU56" s="169"/>
      <c r="BV56" s="169"/>
      <c r="BW56" s="169"/>
      <c r="BX56" s="169"/>
      <c r="BY56" s="169"/>
      <c r="BZ56" s="169"/>
      <c r="CA56" s="169"/>
      <c r="CB56" s="169"/>
      <c r="CC56" s="169"/>
      <c r="CD56" s="169"/>
      <c r="CE56" s="169"/>
      <c r="CF56" s="169"/>
      <c r="CG56" s="169"/>
      <c r="CH56" s="169"/>
      <c r="CI56" s="169"/>
      <c r="CJ56" s="169"/>
      <c r="CK56" s="169"/>
      <c r="CL56" s="169"/>
      <c r="CM56" s="169"/>
      <c r="CN56" s="169"/>
      <c r="CO56" s="169"/>
      <c r="CP56" s="169"/>
      <c r="CQ56" s="169"/>
      <c r="CR56" s="169"/>
      <c r="CS56" s="169"/>
      <c r="CT56" s="169"/>
      <c r="CU56" s="169"/>
      <c r="CV56" s="169"/>
      <c r="CW56" s="169"/>
      <c r="CX56" s="169"/>
      <c r="CY56" s="169"/>
      <c r="CZ56" s="169"/>
      <c r="DA56" s="169"/>
      <c r="DB56" s="169"/>
      <c r="DC56" s="169"/>
      <c r="DD56" s="169"/>
      <c r="DE56" s="169"/>
      <c r="DF56" s="169"/>
      <c r="DG56" s="169"/>
      <c r="DH56" s="169"/>
      <c r="DI56" s="169"/>
      <c r="DJ56" s="169"/>
      <c r="DK56" s="169"/>
      <c r="DL56" s="169"/>
      <c r="DM56" s="169"/>
      <c r="DN56" s="169"/>
      <c r="DO56" s="169"/>
      <c r="DP56" s="169"/>
      <c r="DQ56" s="169"/>
      <c r="DR56" s="169"/>
      <c r="DS56" s="169"/>
      <c r="DT56" s="169"/>
      <c r="DU56" s="169"/>
      <c r="DV56" s="169"/>
      <c r="DW56" s="169"/>
      <c r="DX56" s="169"/>
      <c r="DY56" s="169"/>
      <c r="DZ56" s="169"/>
      <c r="EA56" s="169"/>
      <c r="EB56" s="169"/>
      <c r="EC56" s="169"/>
      <c r="ED56" s="169"/>
      <c r="EE56" s="169"/>
      <c r="EF56" s="169"/>
      <c r="EG56" s="169"/>
      <c r="EH56" s="169"/>
      <c r="EI56" s="169"/>
      <c r="EJ56" s="169"/>
      <c r="EK56" s="169"/>
      <c r="EL56" s="169"/>
      <c r="EM56" s="169"/>
      <c r="EN56" s="169"/>
    </row>
    <row r="57" spans="1:144" ht="14" x14ac:dyDescent="0.15">
      <c r="A57" s="163"/>
      <c r="B57" s="158"/>
      <c r="C57" s="158"/>
      <c r="D57" s="78"/>
      <c r="E57" s="78"/>
      <c r="F57" s="78"/>
      <c r="G57" s="78"/>
      <c r="H57" s="78"/>
      <c r="I57" s="78"/>
      <c r="J57" s="78"/>
      <c r="K57" s="78"/>
      <c r="L57" s="78"/>
      <c r="M57" s="78"/>
      <c r="N57" s="78"/>
      <c r="O57" s="78"/>
      <c r="P57" s="78"/>
      <c r="Q57" s="78"/>
      <c r="R57" s="78"/>
      <c r="S57" s="78"/>
      <c r="T57" s="78"/>
      <c r="U57" s="174"/>
      <c r="V57" s="169"/>
      <c r="W57" s="169"/>
      <c r="X57" s="169"/>
      <c r="Y57" s="169"/>
      <c r="Z57" s="169"/>
      <c r="AA57" s="169"/>
      <c r="AB57" s="169"/>
      <c r="AC57" s="169"/>
      <c r="AD57" s="169"/>
      <c r="AE57" s="169"/>
      <c r="AF57" s="169"/>
      <c r="AG57" s="169"/>
      <c r="AH57" s="169"/>
      <c r="AI57" s="169"/>
      <c r="AJ57" s="169"/>
      <c r="AK57" s="169"/>
      <c r="AL57" s="169"/>
      <c r="AM57" s="169"/>
      <c r="AN57" s="169"/>
      <c r="AO57" s="169"/>
      <c r="AP57" s="169"/>
      <c r="AQ57" s="169"/>
      <c r="AR57" s="169"/>
      <c r="AS57" s="169"/>
      <c r="AT57" s="169"/>
      <c r="AU57" s="169"/>
      <c r="AV57" s="169"/>
      <c r="AW57" s="169"/>
      <c r="AX57" s="169"/>
      <c r="AY57" s="169"/>
      <c r="AZ57" s="169"/>
      <c r="BA57" s="169"/>
      <c r="BB57" s="169"/>
      <c r="BC57" s="169"/>
      <c r="BD57" s="169"/>
      <c r="BE57" s="169"/>
      <c r="BF57" s="169"/>
      <c r="BG57" s="169"/>
      <c r="BH57" s="169"/>
      <c r="BI57" s="169"/>
      <c r="BJ57" s="169"/>
      <c r="BK57" s="169"/>
      <c r="BL57" s="169"/>
      <c r="BM57" s="169"/>
      <c r="BN57" s="169"/>
      <c r="BO57" s="169"/>
      <c r="BP57" s="169"/>
      <c r="BQ57" s="169"/>
      <c r="BR57" s="169"/>
      <c r="BS57" s="169"/>
      <c r="BT57" s="169"/>
      <c r="BU57" s="169"/>
      <c r="BV57" s="169"/>
      <c r="BW57" s="169"/>
      <c r="BX57" s="169"/>
      <c r="BY57" s="169"/>
      <c r="BZ57" s="169"/>
      <c r="CA57" s="169"/>
      <c r="CB57" s="169"/>
      <c r="CC57" s="169"/>
      <c r="CD57" s="169"/>
      <c r="CE57" s="169"/>
      <c r="CF57" s="169"/>
      <c r="CG57" s="169"/>
      <c r="CH57" s="169"/>
      <c r="CI57" s="169"/>
      <c r="CJ57" s="169"/>
      <c r="CK57" s="169"/>
      <c r="CL57" s="169"/>
      <c r="CM57" s="169"/>
      <c r="CN57" s="169"/>
      <c r="CO57" s="169"/>
      <c r="CP57" s="169"/>
      <c r="CQ57" s="169"/>
      <c r="CR57" s="169"/>
      <c r="CS57" s="169"/>
      <c r="CT57" s="169"/>
      <c r="CU57" s="169"/>
      <c r="CV57" s="169"/>
      <c r="CW57" s="169"/>
      <c r="CX57" s="169"/>
      <c r="CY57" s="169"/>
      <c r="CZ57" s="169"/>
      <c r="DA57" s="169"/>
      <c r="DB57" s="169"/>
      <c r="DC57" s="169"/>
      <c r="DD57" s="169"/>
      <c r="DE57" s="169"/>
      <c r="DF57" s="169"/>
      <c r="DG57" s="169"/>
      <c r="DH57" s="169"/>
      <c r="DI57" s="169"/>
      <c r="DJ57" s="169"/>
      <c r="DK57" s="169"/>
      <c r="DL57" s="169"/>
      <c r="DM57" s="169"/>
      <c r="DN57" s="169"/>
      <c r="DO57" s="169"/>
      <c r="DP57" s="169"/>
      <c r="DQ57" s="169"/>
      <c r="DR57" s="169"/>
      <c r="DS57" s="169"/>
      <c r="DT57" s="169"/>
      <c r="DU57" s="169"/>
      <c r="DV57" s="169"/>
      <c r="DW57" s="169"/>
      <c r="DX57" s="169"/>
      <c r="DY57" s="169"/>
      <c r="DZ57" s="169"/>
      <c r="EA57" s="169"/>
      <c r="EB57" s="169"/>
      <c r="EC57" s="169"/>
      <c r="ED57" s="169"/>
      <c r="EE57" s="169"/>
      <c r="EF57" s="169"/>
      <c r="EG57" s="169"/>
      <c r="EH57" s="169"/>
      <c r="EI57" s="169"/>
      <c r="EJ57" s="169"/>
      <c r="EK57" s="169"/>
      <c r="EL57" s="169"/>
      <c r="EM57" s="169"/>
      <c r="EN57" s="169"/>
    </row>
    <row r="58" spans="1:144" ht="75" x14ac:dyDescent="0.15">
      <c r="A58" s="364" t="s">
        <v>248</v>
      </c>
      <c r="B58" s="364" t="s">
        <v>249</v>
      </c>
      <c r="C58" s="365" t="s">
        <v>250</v>
      </c>
      <c r="D58" s="365" t="s">
        <v>446</v>
      </c>
      <c r="E58" s="365" t="s">
        <v>597</v>
      </c>
      <c r="F58" s="366" t="s">
        <v>398</v>
      </c>
      <c r="G58" s="366" t="s">
        <v>447</v>
      </c>
      <c r="H58" s="366" t="s">
        <v>680</v>
      </c>
      <c r="I58" s="365" t="s">
        <v>746</v>
      </c>
      <c r="J58" s="366" t="s">
        <v>303</v>
      </c>
      <c r="K58" s="367" t="s">
        <v>600</v>
      </c>
      <c r="L58" s="368" t="s">
        <v>361</v>
      </c>
      <c r="M58" s="368" t="s">
        <v>287</v>
      </c>
      <c r="N58" s="368" t="s">
        <v>275</v>
      </c>
      <c r="O58" s="368" t="s">
        <v>335</v>
      </c>
      <c r="P58" s="369" t="s">
        <v>239</v>
      </c>
      <c r="Q58" s="369" t="s">
        <v>240</v>
      </c>
      <c r="R58" s="369" t="s">
        <v>334</v>
      </c>
      <c r="S58" s="369" t="s">
        <v>428</v>
      </c>
      <c r="T58" s="368" t="s">
        <v>276</v>
      </c>
      <c r="U58" s="370" t="s">
        <v>509</v>
      </c>
      <c r="V58" s="169"/>
      <c r="W58" s="169"/>
      <c r="X58" s="169"/>
      <c r="Y58" s="169"/>
      <c r="Z58" s="169"/>
      <c r="AA58" s="169"/>
      <c r="AB58" s="169"/>
      <c r="AC58" s="169"/>
      <c r="AD58" s="169"/>
      <c r="AE58" s="169"/>
      <c r="AF58" s="169"/>
      <c r="AG58" s="169"/>
      <c r="AH58" s="169"/>
      <c r="AI58" s="169"/>
      <c r="AJ58" s="169"/>
      <c r="AK58" s="169"/>
      <c r="AL58" s="169"/>
      <c r="AM58" s="169"/>
      <c r="AN58" s="169"/>
      <c r="AO58" s="169"/>
      <c r="AP58" s="169"/>
      <c r="AQ58" s="169"/>
      <c r="AR58" s="169"/>
      <c r="AS58" s="169"/>
      <c r="AT58" s="169"/>
      <c r="AU58" s="169"/>
      <c r="AV58" s="169"/>
      <c r="AW58" s="169"/>
      <c r="AX58" s="169"/>
      <c r="AY58" s="169"/>
      <c r="AZ58" s="169"/>
      <c r="BA58" s="169"/>
      <c r="BB58" s="169"/>
      <c r="BC58" s="169"/>
      <c r="BD58" s="169"/>
      <c r="BE58" s="169"/>
      <c r="BF58" s="169"/>
      <c r="BG58" s="169"/>
      <c r="BH58" s="169"/>
      <c r="BI58" s="169"/>
      <c r="BJ58" s="169"/>
      <c r="BK58" s="169"/>
      <c r="BL58" s="169"/>
      <c r="BM58" s="169"/>
      <c r="BN58" s="169"/>
      <c r="BO58" s="169"/>
      <c r="BP58" s="169"/>
      <c r="BQ58" s="169"/>
      <c r="BR58" s="169"/>
      <c r="BS58" s="169"/>
      <c r="BT58" s="169"/>
      <c r="BU58" s="169"/>
      <c r="BV58" s="169"/>
      <c r="BW58" s="169"/>
      <c r="BX58" s="169"/>
      <c r="BY58" s="169"/>
      <c r="BZ58" s="169"/>
      <c r="CA58" s="169"/>
      <c r="CB58" s="169"/>
      <c r="CC58" s="169"/>
      <c r="CD58" s="169"/>
      <c r="CE58" s="169"/>
      <c r="CF58" s="169"/>
      <c r="CG58" s="169"/>
      <c r="CH58" s="169"/>
      <c r="CI58" s="169"/>
      <c r="CJ58" s="169"/>
      <c r="CK58" s="169"/>
      <c r="CL58" s="169"/>
      <c r="CM58" s="169"/>
      <c r="CN58" s="169"/>
      <c r="CO58" s="169"/>
      <c r="CP58" s="169"/>
      <c r="CQ58" s="169"/>
      <c r="CR58" s="169"/>
      <c r="CS58" s="169"/>
      <c r="CT58" s="169"/>
      <c r="CU58" s="169"/>
      <c r="CV58" s="169"/>
      <c r="CW58" s="169"/>
      <c r="CX58" s="169"/>
      <c r="CY58" s="169"/>
      <c r="CZ58" s="169"/>
      <c r="DA58" s="169"/>
      <c r="DB58" s="169"/>
      <c r="DC58" s="169"/>
      <c r="DD58" s="169"/>
      <c r="DE58" s="169"/>
      <c r="DF58" s="169"/>
      <c r="DG58" s="169"/>
      <c r="DH58" s="169"/>
      <c r="DI58" s="169"/>
      <c r="DJ58" s="169"/>
      <c r="DK58" s="169"/>
      <c r="DL58" s="169"/>
      <c r="DM58" s="169"/>
      <c r="DN58" s="169"/>
      <c r="DO58" s="169"/>
      <c r="DP58" s="169"/>
      <c r="DQ58" s="169"/>
      <c r="DR58" s="169"/>
      <c r="DS58" s="169"/>
      <c r="DT58" s="169"/>
      <c r="DU58" s="169"/>
      <c r="DV58" s="169"/>
      <c r="DW58" s="169"/>
      <c r="DX58" s="169"/>
      <c r="DY58" s="169"/>
      <c r="DZ58" s="169"/>
      <c r="EA58" s="169"/>
      <c r="EB58" s="169"/>
      <c r="EC58" s="169"/>
      <c r="ED58" s="169"/>
      <c r="EE58" s="169"/>
      <c r="EF58" s="169"/>
      <c r="EG58" s="169"/>
      <c r="EH58" s="169"/>
      <c r="EI58" s="169"/>
      <c r="EJ58" s="169"/>
      <c r="EK58" s="169"/>
      <c r="EL58" s="169"/>
      <c r="EM58" s="169"/>
      <c r="EN58" s="169"/>
    </row>
    <row r="59" spans="1:144" ht="14" x14ac:dyDescent="0.15">
      <c r="A59" s="175" t="str">
        <f>'ESS Jul 2016'!K36</f>
        <v>1st Energy</v>
      </c>
      <c r="B59" s="15" t="str">
        <f>'ESS Jul 2016'!L36</f>
        <v>Market offer</v>
      </c>
      <c r="C59" s="176">
        <f>91*'ESS Jul 2016'!M36/100</f>
        <v>123.16850000000001</v>
      </c>
      <c r="D59" s="176">
        <f>($C$53*$C$54)*'ESS Jul 2016'!N36/100</f>
        <v>285.48</v>
      </c>
      <c r="E59" s="176">
        <v>0</v>
      </c>
      <c r="F59" s="176">
        <v>0</v>
      </c>
      <c r="G59" s="176">
        <f>($C$53*$C$55)*'ESS Jul 2016'!AH36/100</f>
        <v>171.28799999999998</v>
      </c>
      <c r="H59" s="176">
        <f>($C$53*$C$56)*'ESS Jul 2016'!W36/100</f>
        <v>61.056000000000004</v>
      </c>
      <c r="I59" s="176">
        <f>SUM(C59:H59)</f>
        <v>640.99250000000006</v>
      </c>
      <c r="J59" s="177">
        <f>(I59-C59)*4</f>
        <v>2071.2960000000003</v>
      </c>
      <c r="K59" s="178">
        <f>I59*4</f>
        <v>2563.9700000000003</v>
      </c>
      <c r="L59" s="179">
        <f>'ESS Jul 2016'!AT36</f>
        <v>0</v>
      </c>
      <c r="M59" s="179">
        <f>'ESS Jul 2016'!AU36</f>
        <v>0</v>
      </c>
      <c r="N59" s="179">
        <f>'ESS Jul 2016'!AV36</f>
        <v>0</v>
      </c>
      <c r="O59" s="179">
        <f>'ESS Jul 2016'!AW36</f>
        <v>20</v>
      </c>
      <c r="P59" s="180">
        <f>K59</f>
        <v>2563.9700000000003</v>
      </c>
      <c r="Q59" s="180">
        <f>(P59-(J59*O59/100))</f>
        <v>2149.7108000000003</v>
      </c>
      <c r="R59" s="381">
        <f>P59*1.1</f>
        <v>2820.3670000000006</v>
      </c>
      <c r="S59" s="381">
        <f>Q59*1.1</f>
        <v>2364.6818800000005</v>
      </c>
      <c r="T59" s="194">
        <f>'ESS Jul 2016'!BD36</f>
        <v>24</v>
      </c>
      <c r="U59" s="195" t="str">
        <f>'ESS Jul 2016'!BE36</f>
        <v>y</v>
      </c>
      <c r="V59" s="169"/>
      <c r="W59" s="169"/>
      <c r="X59" s="169"/>
      <c r="Y59" s="169"/>
      <c r="Z59" s="169"/>
      <c r="AA59" s="169"/>
      <c r="AB59" s="169"/>
      <c r="AC59" s="169"/>
      <c r="AD59" s="169"/>
      <c r="AE59" s="169"/>
      <c r="AF59" s="169"/>
      <c r="AG59" s="169"/>
      <c r="AH59" s="169"/>
      <c r="AI59" s="169"/>
      <c r="AJ59" s="169"/>
      <c r="AK59" s="169"/>
      <c r="AL59" s="169"/>
      <c r="AM59" s="169"/>
      <c r="AN59" s="169"/>
      <c r="AO59" s="169"/>
      <c r="AP59" s="169"/>
      <c r="AQ59" s="169"/>
      <c r="AR59" s="169"/>
      <c r="AS59" s="169"/>
      <c r="AT59" s="169"/>
      <c r="AU59" s="169"/>
      <c r="AV59" s="169"/>
      <c r="AW59" s="169"/>
      <c r="AX59" s="169"/>
      <c r="AY59" s="169"/>
      <c r="AZ59" s="169"/>
      <c r="BA59" s="169"/>
      <c r="BB59" s="169"/>
      <c r="BC59" s="169"/>
      <c r="BD59" s="169"/>
      <c r="BE59" s="169"/>
      <c r="BF59" s="169"/>
      <c r="BG59" s="169"/>
      <c r="BH59" s="169"/>
      <c r="BI59" s="169"/>
      <c r="BJ59" s="169"/>
      <c r="BK59" s="169"/>
      <c r="BL59" s="169"/>
      <c r="BM59" s="169"/>
      <c r="BN59" s="169"/>
      <c r="BO59" s="169"/>
      <c r="BP59" s="169"/>
      <c r="BQ59" s="169"/>
      <c r="BR59" s="169"/>
      <c r="BS59" s="169"/>
      <c r="BT59" s="169"/>
      <c r="BU59" s="169"/>
      <c r="BV59" s="169"/>
      <c r="BW59" s="169"/>
      <c r="BX59" s="169"/>
      <c r="BY59" s="169"/>
      <c r="BZ59" s="169"/>
      <c r="CA59" s="169"/>
      <c r="CB59" s="169"/>
      <c r="CC59" s="169"/>
      <c r="CD59" s="169"/>
      <c r="CE59" s="169"/>
      <c r="CF59" s="169"/>
      <c r="CG59" s="169"/>
      <c r="CH59" s="169"/>
      <c r="CI59" s="169"/>
      <c r="CJ59" s="169"/>
      <c r="CK59" s="169"/>
      <c r="CL59" s="169"/>
      <c r="CM59" s="169"/>
      <c r="CN59" s="169"/>
      <c r="CO59" s="169"/>
      <c r="CP59" s="169"/>
      <c r="CQ59" s="169"/>
      <c r="CR59" s="169"/>
      <c r="CS59" s="169"/>
      <c r="CT59" s="169"/>
      <c r="CU59" s="169"/>
      <c r="CV59" s="169"/>
      <c r="CW59" s="169"/>
      <c r="CX59" s="169"/>
      <c r="CY59" s="169"/>
      <c r="CZ59" s="169"/>
      <c r="DA59" s="169"/>
      <c r="DB59" s="169"/>
      <c r="DC59" s="169"/>
      <c r="DD59" s="169"/>
      <c r="DE59" s="169"/>
      <c r="DF59" s="169"/>
      <c r="DG59" s="169"/>
      <c r="DH59" s="169"/>
      <c r="DI59" s="169"/>
      <c r="DJ59" s="169"/>
      <c r="DK59" s="169"/>
      <c r="DL59" s="169"/>
      <c r="DM59" s="169"/>
      <c r="DN59" s="169"/>
      <c r="DO59" s="169"/>
      <c r="DP59" s="169"/>
      <c r="DQ59" s="169"/>
      <c r="DR59" s="169"/>
      <c r="DS59" s="169"/>
      <c r="DT59" s="169"/>
      <c r="DU59" s="169"/>
      <c r="DV59" s="169"/>
      <c r="DW59" s="169"/>
      <c r="DX59" s="169"/>
      <c r="DY59" s="169"/>
      <c r="DZ59" s="169"/>
      <c r="EA59" s="169"/>
      <c r="EB59" s="169"/>
      <c r="EC59" s="169"/>
      <c r="ED59" s="169"/>
      <c r="EE59" s="169"/>
      <c r="EF59" s="169"/>
      <c r="EG59" s="169"/>
      <c r="EH59" s="169"/>
      <c r="EI59" s="169"/>
      <c r="EJ59" s="169"/>
      <c r="EK59" s="169"/>
      <c r="EL59" s="169"/>
      <c r="EM59" s="169"/>
      <c r="EN59" s="169"/>
    </row>
    <row r="60" spans="1:144" ht="14" x14ac:dyDescent="0.15">
      <c r="A60" s="175" t="str">
        <f>'ESS Jul 2016'!K37</f>
        <v>AGL</v>
      </c>
      <c r="B60" s="15" t="str">
        <f>'ESS Jul 2016'!L37</f>
        <v xml:space="preserve">Savers </v>
      </c>
      <c r="C60" s="176">
        <f>91*'ESS Jul 2016'!M37/100</f>
        <v>123.16850000000001</v>
      </c>
      <c r="D60" s="176">
        <f>($C$53*$C$54)*'ESS Jul 2016'!N37/100</f>
        <v>285.48</v>
      </c>
      <c r="E60" s="176">
        <v>0</v>
      </c>
      <c r="F60" s="176">
        <v>0</v>
      </c>
      <c r="G60" s="176">
        <f>($C$53*$C$55)*'ESS Jul 2016'!AH37/100</f>
        <v>171.28799999999998</v>
      </c>
      <c r="H60" s="176">
        <f>($C$53*$C$56)*'ESS Jul 2016'!W37/100</f>
        <v>61.056000000000004</v>
      </c>
      <c r="I60" s="176">
        <f t="shared" ref="I60:I75" si="23">SUM(C60:H60)</f>
        <v>640.99250000000006</v>
      </c>
      <c r="J60" s="177">
        <f t="shared" ref="J60:J75" si="24">(I60-C60)*4</f>
        <v>2071.2960000000003</v>
      </c>
      <c r="K60" s="178">
        <f t="shared" ref="K60:K75" si="25">I60*4</f>
        <v>2563.9700000000003</v>
      </c>
      <c r="L60" s="179">
        <f>'ESS Jul 2016'!AT37</f>
        <v>0</v>
      </c>
      <c r="M60" s="179">
        <f>'ESS Jul 2016'!AU37</f>
        <v>0</v>
      </c>
      <c r="N60" s="179">
        <f>'ESS Jul 2016'!AV37</f>
        <v>0</v>
      </c>
      <c r="O60" s="179">
        <f>'ESS Jul 2016'!AW37</f>
        <v>17</v>
      </c>
      <c r="P60" s="180">
        <f t="shared" ref="P60:P71" si="26">K60</f>
        <v>2563.9700000000003</v>
      </c>
      <c r="Q60" s="180">
        <f t="shared" ref="Q60:Q61" si="27">(P60-(J60*O60/100))</f>
        <v>2211.8496800000003</v>
      </c>
      <c r="R60" s="381">
        <f t="shared" ref="R60:R74" si="28">P60*1.1</f>
        <v>2820.3670000000006</v>
      </c>
      <c r="S60" s="381">
        <f t="shared" ref="S60:S75" si="29">Q60*1.1</f>
        <v>2433.0346480000003</v>
      </c>
      <c r="T60" s="194">
        <f>'ESS Jul 2016'!BD37</f>
        <v>0</v>
      </c>
      <c r="U60" s="195" t="str">
        <f>'ESS Jul 2016'!BE37</f>
        <v>n</v>
      </c>
      <c r="V60" s="169"/>
      <c r="W60" s="169"/>
      <c r="X60" s="169"/>
      <c r="Y60" s="169"/>
      <c r="Z60" s="169"/>
      <c r="AA60" s="169"/>
      <c r="AB60" s="169"/>
      <c r="AC60" s="169"/>
      <c r="AD60" s="169"/>
      <c r="AE60" s="169"/>
      <c r="AF60" s="169"/>
      <c r="AG60" s="169"/>
      <c r="AH60" s="169"/>
      <c r="AI60" s="169"/>
      <c r="AJ60" s="169"/>
      <c r="AK60" s="169"/>
      <c r="AL60" s="169"/>
      <c r="AM60" s="169"/>
      <c r="AN60" s="169"/>
      <c r="AO60" s="169"/>
      <c r="AP60" s="169"/>
      <c r="AQ60" s="169"/>
      <c r="AR60" s="169"/>
      <c r="AS60" s="169"/>
      <c r="AT60" s="169"/>
      <c r="AU60" s="169"/>
      <c r="AV60" s="169"/>
      <c r="AW60" s="169"/>
      <c r="AX60" s="169"/>
      <c r="AY60" s="169"/>
      <c r="AZ60" s="169"/>
      <c r="BA60" s="169"/>
      <c r="BB60" s="169"/>
      <c r="BC60" s="169"/>
      <c r="BD60" s="169"/>
      <c r="BE60" s="169"/>
      <c r="BF60" s="169"/>
      <c r="BG60" s="169"/>
      <c r="BH60" s="169"/>
      <c r="BI60" s="169"/>
      <c r="BJ60" s="169"/>
      <c r="BK60" s="169"/>
      <c r="BL60" s="169"/>
      <c r="BM60" s="169"/>
      <c r="BN60" s="169"/>
      <c r="BO60" s="169"/>
      <c r="BP60" s="169"/>
      <c r="BQ60" s="169"/>
      <c r="BR60" s="169"/>
      <c r="BS60" s="169"/>
      <c r="BT60" s="169"/>
      <c r="BU60" s="169"/>
      <c r="BV60" s="169"/>
      <c r="BW60" s="169"/>
      <c r="BX60" s="169"/>
      <c r="BY60" s="169"/>
      <c r="BZ60" s="169"/>
      <c r="CA60" s="169"/>
      <c r="CB60" s="169"/>
      <c r="CC60" s="169"/>
      <c r="CD60" s="169"/>
      <c r="CE60" s="169"/>
      <c r="CF60" s="169"/>
      <c r="CG60" s="169"/>
      <c r="CH60" s="169"/>
      <c r="CI60" s="169"/>
      <c r="CJ60" s="169"/>
      <c r="CK60" s="169"/>
      <c r="CL60" s="169"/>
      <c r="CM60" s="169"/>
      <c r="CN60" s="169"/>
      <c r="CO60" s="169"/>
      <c r="CP60" s="169"/>
      <c r="CQ60" s="169"/>
      <c r="CR60" s="169"/>
      <c r="CS60" s="169"/>
      <c r="CT60" s="169"/>
      <c r="CU60" s="169"/>
      <c r="CV60" s="169"/>
      <c r="CW60" s="169"/>
      <c r="CX60" s="169"/>
      <c r="CY60" s="169"/>
      <c r="CZ60" s="169"/>
      <c r="DA60" s="169"/>
      <c r="DB60" s="169"/>
      <c r="DC60" s="169"/>
      <c r="DD60" s="169"/>
      <c r="DE60" s="169"/>
      <c r="DF60" s="169"/>
      <c r="DG60" s="169"/>
      <c r="DH60" s="169"/>
      <c r="DI60" s="169"/>
      <c r="DJ60" s="169"/>
      <c r="DK60" s="169"/>
      <c r="DL60" s="169"/>
      <c r="DM60" s="169"/>
      <c r="DN60" s="169"/>
      <c r="DO60" s="169"/>
      <c r="DP60" s="169"/>
      <c r="DQ60" s="169"/>
      <c r="DR60" s="169"/>
      <c r="DS60" s="169"/>
      <c r="DT60" s="169"/>
      <c r="DU60" s="169"/>
      <c r="DV60" s="169"/>
      <c r="DW60" s="169"/>
      <c r="DX60" s="169"/>
      <c r="DY60" s="169"/>
      <c r="DZ60" s="169"/>
      <c r="EA60" s="169"/>
      <c r="EB60" s="169"/>
      <c r="EC60" s="169"/>
      <c r="ED60" s="169"/>
      <c r="EE60" s="169"/>
      <c r="EF60" s="169"/>
      <c r="EG60" s="169"/>
      <c r="EH60" s="169"/>
      <c r="EI60" s="169"/>
      <c r="EJ60" s="169"/>
      <c r="EK60" s="169"/>
      <c r="EL60" s="169"/>
      <c r="EM60" s="169"/>
      <c r="EN60" s="169"/>
    </row>
    <row r="61" spans="1:144" ht="14" x14ac:dyDescent="0.15">
      <c r="A61" s="175" t="str">
        <f>'ESS Jul 2016'!K38</f>
        <v>Alinta Energy</v>
      </c>
      <c r="B61" s="15" t="str">
        <f>'ESS Jul 2016'!L38</f>
        <v>Fair Deal</v>
      </c>
      <c r="C61" s="176">
        <f>91*'ESS Jul 2016'!M38/100</f>
        <v>125.07039999999999</v>
      </c>
      <c r="D61" s="176">
        <f>($C$53*$C$54)*'ESS Jul 2016'!N38/100</f>
        <v>253.8</v>
      </c>
      <c r="E61" s="176">
        <v>0</v>
      </c>
      <c r="F61" s="176">
        <v>0</v>
      </c>
      <c r="G61" s="176">
        <f>($C$53*$C$55)*'ESS Jul 2016'!AH38/100</f>
        <v>152.28</v>
      </c>
      <c r="H61" s="176">
        <f>($C$53*$C$56)*'ESS Jul 2016'!W38/100</f>
        <v>54.863999999999997</v>
      </c>
      <c r="I61" s="176">
        <f t="shared" si="23"/>
        <v>586.01440000000002</v>
      </c>
      <c r="J61" s="177">
        <f t="shared" si="24"/>
        <v>1843.7760000000001</v>
      </c>
      <c r="K61" s="178">
        <f t="shared" si="25"/>
        <v>2344.0576000000001</v>
      </c>
      <c r="L61" s="179">
        <f>'ESS Jul 2016'!AT38</f>
        <v>0</v>
      </c>
      <c r="M61" s="179">
        <f>'ESS Jul 2016'!AU38</f>
        <v>0</v>
      </c>
      <c r="N61" s="179">
        <f>'ESS Jul 2016'!AV38</f>
        <v>0</v>
      </c>
      <c r="O61" s="179">
        <f>'ESS Jul 2016'!AW38</f>
        <v>20</v>
      </c>
      <c r="P61" s="180">
        <f t="shared" si="26"/>
        <v>2344.0576000000001</v>
      </c>
      <c r="Q61" s="180">
        <f t="shared" si="27"/>
        <v>1975.3024</v>
      </c>
      <c r="R61" s="381">
        <f t="shared" si="28"/>
        <v>2578.4633600000002</v>
      </c>
      <c r="S61" s="381">
        <f t="shared" si="29"/>
        <v>2172.8326400000001</v>
      </c>
      <c r="T61" s="194">
        <f>'ESS Jul 2016'!BD38</f>
        <v>0</v>
      </c>
      <c r="U61" s="195" t="str">
        <f>'ESS Jul 2016'!BE38</f>
        <v>n</v>
      </c>
      <c r="V61" s="169"/>
      <c r="W61" s="169"/>
      <c r="X61" s="169"/>
      <c r="Y61" s="169"/>
      <c r="Z61" s="169"/>
      <c r="AA61" s="169"/>
      <c r="AB61" s="169"/>
      <c r="AC61" s="169"/>
      <c r="AD61" s="169"/>
      <c r="AE61" s="169"/>
      <c r="AF61" s="169"/>
      <c r="AG61" s="169"/>
      <c r="AH61" s="169"/>
      <c r="AI61" s="169"/>
      <c r="AJ61" s="169"/>
      <c r="AK61" s="169"/>
      <c r="AL61" s="169"/>
      <c r="AM61" s="169"/>
      <c r="AN61" s="169"/>
      <c r="AO61" s="169"/>
      <c r="AP61" s="169"/>
      <c r="AQ61" s="169"/>
      <c r="AR61" s="169"/>
      <c r="AS61" s="169"/>
      <c r="AT61" s="169"/>
      <c r="AU61" s="169"/>
      <c r="AV61" s="169"/>
      <c r="AW61" s="169"/>
      <c r="AX61" s="169"/>
      <c r="AY61" s="169"/>
      <c r="AZ61" s="169"/>
      <c r="BA61" s="169"/>
      <c r="BB61" s="169"/>
      <c r="BC61" s="169"/>
      <c r="BD61" s="169"/>
      <c r="BE61" s="169"/>
      <c r="BF61" s="169"/>
      <c r="BG61" s="169"/>
      <c r="BH61" s="169"/>
      <c r="BI61" s="169"/>
      <c r="BJ61" s="169"/>
      <c r="BK61" s="169"/>
      <c r="BL61" s="169"/>
      <c r="BM61" s="169"/>
      <c r="BN61" s="169"/>
      <c r="BO61" s="169"/>
      <c r="BP61" s="169"/>
      <c r="BQ61" s="169"/>
      <c r="BR61" s="169"/>
      <c r="BS61" s="169"/>
      <c r="BT61" s="169"/>
      <c r="BU61" s="169"/>
      <c r="BV61" s="169"/>
      <c r="BW61" s="169"/>
      <c r="BX61" s="169"/>
      <c r="BY61" s="169"/>
      <c r="BZ61" s="169"/>
      <c r="CA61" s="169"/>
      <c r="CB61" s="169"/>
      <c r="CC61" s="169"/>
      <c r="CD61" s="169"/>
      <c r="CE61" s="169"/>
      <c r="CF61" s="169"/>
      <c r="CG61" s="169"/>
      <c r="CH61" s="169"/>
      <c r="CI61" s="169"/>
      <c r="CJ61" s="169"/>
      <c r="CK61" s="169"/>
      <c r="CL61" s="169"/>
      <c r="CM61" s="169"/>
      <c r="CN61" s="169"/>
      <c r="CO61" s="169"/>
      <c r="CP61" s="169"/>
      <c r="CQ61" s="169"/>
      <c r="CR61" s="169"/>
      <c r="CS61" s="169"/>
      <c r="CT61" s="169"/>
      <c r="CU61" s="169"/>
      <c r="CV61" s="169"/>
      <c r="CW61" s="169"/>
      <c r="CX61" s="169"/>
      <c r="CY61" s="169"/>
      <c r="CZ61" s="169"/>
      <c r="DA61" s="169"/>
      <c r="DB61" s="169"/>
      <c r="DC61" s="169"/>
      <c r="DD61" s="169"/>
      <c r="DE61" s="169"/>
      <c r="DF61" s="169"/>
      <c r="DG61" s="169"/>
      <c r="DH61" s="169"/>
      <c r="DI61" s="169"/>
      <c r="DJ61" s="169"/>
      <c r="DK61" s="169"/>
      <c r="DL61" s="169"/>
      <c r="DM61" s="169"/>
      <c r="DN61" s="169"/>
      <c r="DO61" s="169"/>
      <c r="DP61" s="169"/>
      <c r="DQ61" s="169"/>
      <c r="DR61" s="169"/>
      <c r="DS61" s="169"/>
      <c r="DT61" s="169"/>
      <c r="DU61" s="169"/>
      <c r="DV61" s="169"/>
      <c r="DW61" s="169"/>
      <c r="DX61" s="169"/>
      <c r="DY61" s="169"/>
      <c r="DZ61" s="169"/>
      <c r="EA61" s="169"/>
      <c r="EB61" s="169"/>
      <c r="EC61" s="169"/>
      <c r="ED61" s="169"/>
      <c r="EE61" s="169"/>
      <c r="EF61" s="169"/>
      <c r="EG61" s="169"/>
      <c r="EH61" s="169"/>
      <c r="EI61" s="169"/>
      <c r="EJ61" s="169"/>
      <c r="EK61" s="169"/>
      <c r="EL61" s="169"/>
      <c r="EM61" s="169"/>
      <c r="EN61" s="169"/>
    </row>
    <row r="62" spans="1:144" ht="14" x14ac:dyDescent="0.15">
      <c r="A62" s="175" t="str">
        <f>'ESS Jul 2016'!K39</f>
        <v>Click Energy</v>
      </c>
      <c r="B62" s="15" t="str">
        <f>'ESS Jul 2016'!L39</f>
        <v>Superior</v>
      </c>
      <c r="C62" s="176">
        <f>91*'ESS Jul 2016'!M39/100</f>
        <v>127.54559999999999</v>
      </c>
      <c r="D62" s="176">
        <f>($C$53*$C$54)*'ESS Jul 2016'!N39/100</f>
        <v>267.83999999999997</v>
      </c>
      <c r="E62" s="176">
        <v>0</v>
      </c>
      <c r="F62" s="176">
        <v>0</v>
      </c>
      <c r="G62" s="176">
        <f>($C$53*$C$55)*'ESS Jul 2016'!AH39/100</f>
        <v>160.70400000000001</v>
      </c>
      <c r="H62" s="176">
        <f>($C$53*$C$56)*'ESS Jul 2016'!W39/100</f>
        <v>62.207999999999998</v>
      </c>
      <c r="I62" s="176">
        <f t="shared" si="23"/>
        <v>618.29759999999999</v>
      </c>
      <c r="J62" s="177">
        <f t="shared" si="24"/>
        <v>1963.008</v>
      </c>
      <c r="K62" s="178">
        <f t="shared" si="25"/>
        <v>2473.1904</v>
      </c>
      <c r="L62" s="179">
        <f>'ESS Jul 2016'!AT39</f>
        <v>0</v>
      </c>
      <c r="M62" s="179">
        <f>'ESS Jul 2016'!AU39</f>
        <v>0</v>
      </c>
      <c r="N62" s="179">
        <f>'ESS Jul 2016'!AV39</f>
        <v>15</v>
      </c>
      <c r="O62" s="179">
        <f>'ESS Jul 2016'!AW39</f>
        <v>0</v>
      </c>
      <c r="P62" s="180">
        <f t="shared" si="26"/>
        <v>2473.1904</v>
      </c>
      <c r="Q62" s="180">
        <f>(P62-(P62*N62/100))</f>
        <v>2102.2118399999999</v>
      </c>
      <c r="R62" s="381">
        <f t="shared" si="28"/>
        <v>2720.5094400000003</v>
      </c>
      <c r="S62" s="381">
        <f t="shared" si="29"/>
        <v>2312.4330239999999</v>
      </c>
      <c r="T62" s="194">
        <f>'ESS Jul 2016'!BD39</f>
        <v>0</v>
      </c>
      <c r="U62" s="195" t="str">
        <f>'ESS Jul 2016'!BE39</f>
        <v>n</v>
      </c>
      <c r="V62" s="169"/>
      <c r="W62" s="169"/>
      <c r="X62" s="169"/>
      <c r="Y62" s="169"/>
      <c r="Z62" s="169"/>
      <c r="AA62" s="169"/>
      <c r="AB62" s="169"/>
      <c r="AC62" s="169"/>
      <c r="AD62" s="169"/>
      <c r="AE62" s="169"/>
      <c r="AF62" s="169"/>
      <c r="AG62" s="169"/>
      <c r="AH62" s="169"/>
      <c r="AI62" s="169"/>
      <c r="AJ62" s="169"/>
      <c r="AK62" s="169"/>
      <c r="AL62" s="169"/>
      <c r="AM62" s="169"/>
      <c r="AN62" s="169"/>
      <c r="AO62" s="169"/>
      <c r="AP62" s="169"/>
      <c r="AQ62" s="169"/>
      <c r="AR62" s="169"/>
      <c r="AS62" s="169"/>
      <c r="AT62" s="169"/>
      <c r="AU62" s="169"/>
      <c r="AV62" s="169"/>
      <c r="AW62" s="169"/>
      <c r="AX62" s="169"/>
      <c r="AY62" s="169"/>
      <c r="AZ62" s="169"/>
      <c r="BA62" s="169"/>
      <c r="BB62" s="169"/>
      <c r="BC62" s="169"/>
      <c r="BD62" s="169"/>
      <c r="BE62" s="169"/>
      <c r="BF62" s="169"/>
      <c r="BG62" s="169"/>
      <c r="BH62" s="169"/>
      <c r="BI62" s="169"/>
      <c r="BJ62" s="169"/>
      <c r="BK62" s="169"/>
      <c r="BL62" s="169"/>
      <c r="BM62" s="169"/>
      <c r="BN62" s="169"/>
      <c r="BO62" s="169"/>
      <c r="BP62" s="169"/>
      <c r="BQ62" s="169"/>
      <c r="BR62" s="169"/>
      <c r="BS62" s="169"/>
      <c r="BT62" s="169"/>
      <c r="BU62" s="169"/>
      <c r="BV62" s="169"/>
      <c r="BW62" s="169"/>
      <c r="BX62" s="169"/>
      <c r="BY62" s="169"/>
      <c r="BZ62" s="169"/>
      <c r="CA62" s="169"/>
      <c r="CB62" s="169"/>
      <c r="CC62" s="169"/>
      <c r="CD62" s="169"/>
      <c r="CE62" s="169"/>
      <c r="CF62" s="169"/>
      <c r="CG62" s="169"/>
      <c r="CH62" s="169"/>
      <c r="CI62" s="169"/>
      <c r="CJ62" s="169"/>
      <c r="CK62" s="169"/>
      <c r="CL62" s="169"/>
      <c r="CM62" s="169"/>
      <c r="CN62" s="169"/>
      <c r="CO62" s="169"/>
      <c r="CP62" s="169"/>
      <c r="CQ62" s="169"/>
      <c r="CR62" s="169"/>
      <c r="CS62" s="169"/>
      <c r="CT62" s="169"/>
      <c r="CU62" s="169"/>
      <c r="CV62" s="169"/>
      <c r="CW62" s="169"/>
      <c r="CX62" s="169"/>
      <c r="CY62" s="169"/>
      <c r="CZ62" s="169"/>
      <c r="DA62" s="169"/>
      <c r="DB62" s="169"/>
      <c r="DC62" s="169"/>
      <c r="DD62" s="169"/>
      <c r="DE62" s="169"/>
      <c r="DF62" s="169"/>
      <c r="DG62" s="169"/>
      <c r="DH62" s="169"/>
      <c r="DI62" s="169"/>
      <c r="DJ62" s="169"/>
      <c r="DK62" s="169"/>
      <c r="DL62" s="169"/>
      <c r="DM62" s="169"/>
      <c r="DN62" s="169"/>
      <c r="DO62" s="169"/>
      <c r="DP62" s="169"/>
      <c r="DQ62" s="169"/>
      <c r="DR62" s="169"/>
      <c r="DS62" s="169"/>
      <c r="DT62" s="169"/>
      <c r="DU62" s="169"/>
      <c r="DV62" s="169"/>
      <c r="DW62" s="169"/>
      <c r="DX62" s="169"/>
      <c r="DY62" s="169"/>
      <c r="DZ62" s="169"/>
      <c r="EA62" s="169"/>
      <c r="EB62" s="169"/>
      <c r="EC62" s="169"/>
      <c r="ED62" s="169"/>
      <c r="EE62" s="169"/>
      <c r="EF62" s="169"/>
      <c r="EG62" s="169"/>
      <c r="EH62" s="169"/>
      <c r="EI62" s="169"/>
      <c r="EJ62" s="169"/>
      <c r="EK62" s="169"/>
      <c r="EL62" s="169"/>
      <c r="EM62" s="169"/>
      <c r="EN62" s="169"/>
    </row>
    <row r="63" spans="1:144" ht="14" x14ac:dyDescent="0.15">
      <c r="A63" s="175" t="str">
        <f>'ESS Jul 2016'!K40</f>
        <v>Commander</v>
      </c>
      <c r="B63" s="15" t="str">
        <f>'ESS Jul 2016'!L40</f>
        <v>Market offer</v>
      </c>
      <c r="C63" s="176">
        <f>91*'ESS Jul 2016'!M40/100</f>
        <v>118.1635</v>
      </c>
      <c r="D63" s="176">
        <f>($C$53*$C$54)*'ESS Jul 2016'!N40/100</f>
        <v>289.70999999999998</v>
      </c>
      <c r="E63" s="176">
        <v>0</v>
      </c>
      <c r="F63" s="176">
        <v>0</v>
      </c>
      <c r="G63" s="176">
        <f>($C$53*$C$55)*'ESS Jul 2016'!AH40/100</f>
        <v>173.82599999999999</v>
      </c>
      <c r="H63" s="176">
        <f>($C$53*$C$56)*'ESS Jul 2016'!W40/100</f>
        <v>62.639999999999993</v>
      </c>
      <c r="I63" s="176">
        <f t="shared" si="23"/>
        <v>644.33949999999993</v>
      </c>
      <c r="J63" s="177">
        <f t="shared" si="24"/>
        <v>2104.7039999999997</v>
      </c>
      <c r="K63" s="178">
        <f t="shared" si="25"/>
        <v>2577.3579999999997</v>
      </c>
      <c r="L63" s="179">
        <f>'ESS Jul 2016'!AT40</f>
        <v>0</v>
      </c>
      <c r="M63" s="179">
        <f>'ESS Jul 2016'!AU40</f>
        <v>0</v>
      </c>
      <c r="N63" s="179">
        <f>'ESS Jul 2016'!AV40</f>
        <v>0</v>
      </c>
      <c r="O63" s="179">
        <f>'ESS Jul 2016'!AW40</f>
        <v>20</v>
      </c>
      <c r="P63" s="180">
        <f t="shared" si="26"/>
        <v>2577.3579999999997</v>
      </c>
      <c r="Q63" s="180">
        <f t="shared" ref="Q63" si="30">(P63-(J63*O63/100))</f>
        <v>2156.4171999999999</v>
      </c>
      <c r="R63" s="381">
        <f t="shared" si="28"/>
        <v>2835.0938000000001</v>
      </c>
      <c r="S63" s="381">
        <f t="shared" si="29"/>
        <v>2372.0589199999999</v>
      </c>
      <c r="T63" s="194">
        <f>'ESS Jul 2016'!BD40</f>
        <v>0</v>
      </c>
      <c r="U63" s="195" t="str">
        <f>'ESS Jul 2016'!BE40</f>
        <v>n</v>
      </c>
      <c r="V63" s="169"/>
      <c r="W63" s="169"/>
      <c r="X63" s="169"/>
      <c r="Y63" s="169"/>
      <c r="Z63" s="169"/>
      <c r="AA63" s="169"/>
      <c r="AB63" s="169"/>
      <c r="AC63" s="169"/>
      <c r="AD63" s="169"/>
      <c r="AE63" s="169"/>
      <c r="AF63" s="169"/>
      <c r="AG63" s="169"/>
      <c r="AH63" s="169"/>
      <c r="AI63" s="169"/>
      <c r="AJ63" s="169"/>
      <c r="AK63" s="169"/>
      <c r="AL63" s="169"/>
      <c r="AM63" s="169"/>
      <c r="AN63" s="169"/>
      <c r="AO63" s="169"/>
      <c r="AP63" s="169"/>
      <c r="AQ63" s="169"/>
      <c r="AR63" s="169"/>
      <c r="AS63" s="169"/>
      <c r="AT63" s="169"/>
      <c r="AU63" s="169"/>
      <c r="AV63" s="169"/>
      <c r="AW63" s="169"/>
      <c r="AX63" s="169"/>
      <c r="AY63" s="169"/>
      <c r="AZ63" s="169"/>
      <c r="BA63" s="169"/>
      <c r="BB63" s="169"/>
      <c r="BC63" s="169"/>
      <c r="BD63" s="169"/>
      <c r="BE63" s="169"/>
      <c r="BF63" s="169"/>
      <c r="BG63" s="169"/>
      <c r="BH63" s="169"/>
      <c r="BI63" s="169"/>
      <c r="BJ63" s="169"/>
      <c r="BK63" s="169"/>
      <c r="BL63" s="169"/>
      <c r="BM63" s="169"/>
      <c r="BN63" s="169"/>
      <c r="BO63" s="169"/>
      <c r="BP63" s="169"/>
      <c r="BQ63" s="169"/>
      <c r="BR63" s="169"/>
      <c r="BS63" s="169"/>
      <c r="BT63" s="169"/>
      <c r="BU63" s="169"/>
      <c r="BV63" s="169"/>
      <c r="BW63" s="169"/>
      <c r="BX63" s="169"/>
      <c r="BY63" s="169"/>
      <c r="BZ63" s="169"/>
      <c r="CA63" s="169"/>
      <c r="CB63" s="169"/>
      <c r="CC63" s="169"/>
      <c r="CD63" s="169"/>
      <c r="CE63" s="169"/>
      <c r="CF63" s="169"/>
      <c r="CG63" s="169"/>
      <c r="CH63" s="169"/>
      <c r="CI63" s="169"/>
      <c r="CJ63" s="169"/>
      <c r="CK63" s="169"/>
      <c r="CL63" s="169"/>
      <c r="CM63" s="169"/>
      <c r="CN63" s="169"/>
      <c r="CO63" s="169"/>
      <c r="CP63" s="169"/>
      <c r="CQ63" s="169"/>
      <c r="CR63" s="169"/>
      <c r="CS63" s="169"/>
      <c r="CT63" s="169"/>
      <c r="CU63" s="169"/>
      <c r="CV63" s="169"/>
      <c r="CW63" s="169"/>
      <c r="CX63" s="169"/>
      <c r="CY63" s="169"/>
      <c r="CZ63" s="169"/>
      <c r="DA63" s="169"/>
      <c r="DB63" s="169"/>
      <c r="DC63" s="169"/>
      <c r="DD63" s="169"/>
      <c r="DE63" s="169"/>
      <c r="DF63" s="169"/>
      <c r="DG63" s="169"/>
      <c r="DH63" s="169"/>
      <c r="DI63" s="169"/>
      <c r="DJ63" s="169"/>
      <c r="DK63" s="169"/>
      <c r="DL63" s="169"/>
      <c r="DM63" s="169"/>
      <c r="DN63" s="169"/>
      <c r="DO63" s="169"/>
      <c r="DP63" s="169"/>
      <c r="DQ63" s="169"/>
      <c r="DR63" s="169"/>
      <c r="DS63" s="169"/>
      <c r="DT63" s="169"/>
      <c r="DU63" s="169"/>
      <c r="DV63" s="169"/>
      <c r="DW63" s="169"/>
      <c r="DX63" s="169"/>
      <c r="DY63" s="169"/>
      <c r="DZ63" s="169"/>
      <c r="EA63" s="169"/>
      <c r="EB63" s="169"/>
      <c r="EC63" s="169"/>
      <c r="ED63" s="169"/>
      <c r="EE63" s="169"/>
      <c r="EF63" s="169"/>
      <c r="EG63" s="169"/>
      <c r="EH63" s="169"/>
      <c r="EI63" s="169"/>
      <c r="EJ63" s="169"/>
      <c r="EK63" s="169"/>
      <c r="EL63" s="169"/>
      <c r="EM63" s="169"/>
      <c r="EN63" s="169"/>
    </row>
    <row r="64" spans="1:144" ht="14" x14ac:dyDescent="0.15">
      <c r="A64" s="175" t="str">
        <f>'ESS Jul 2016'!K41</f>
        <v>CovaU</v>
      </c>
      <c r="B64" s="15" t="str">
        <f>'ESS Jul 2016'!L41</f>
        <v>Rate Saver</v>
      </c>
      <c r="C64" s="176">
        <f>91*'ESS Jul 2016'!M41/100</f>
        <v>151.24199999999999</v>
      </c>
      <c r="D64" s="176">
        <f>($C$53*$C$54)*'ESS Jul 2016'!N41/100</f>
        <v>289.8</v>
      </c>
      <c r="E64" s="176">
        <v>0</v>
      </c>
      <c r="F64" s="176">
        <v>0</v>
      </c>
      <c r="G64" s="176">
        <f>($C$53*$C$55)*'ESS Jul 2016'!AH41/100</f>
        <v>173.88</v>
      </c>
      <c r="H64" s="176">
        <f>($C$53*$C$56)*'ESS Jul 2016'!W41/100</f>
        <v>64.260000000000005</v>
      </c>
      <c r="I64" s="176">
        <f t="shared" si="23"/>
        <v>679.18200000000002</v>
      </c>
      <c r="J64" s="177">
        <f t="shared" si="24"/>
        <v>2111.7600000000002</v>
      </c>
      <c r="K64" s="178">
        <f t="shared" si="25"/>
        <v>2716.7280000000001</v>
      </c>
      <c r="L64" s="179">
        <f>'ESS Jul 2016'!AT41</f>
        <v>0</v>
      </c>
      <c r="M64" s="179">
        <f>'ESS Jul 2016'!AU41</f>
        <v>0</v>
      </c>
      <c r="N64" s="179">
        <f>'ESS Jul 2016'!AV41</f>
        <v>18</v>
      </c>
      <c r="O64" s="179">
        <f>'ESS Jul 2016'!AW41</f>
        <v>0</v>
      </c>
      <c r="P64" s="180">
        <f t="shared" si="26"/>
        <v>2716.7280000000001</v>
      </c>
      <c r="Q64" s="180">
        <f>(P64-(P64*N64/100))</f>
        <v>2227.7169600000002</v>
      </c>
      <c r="R64" s="381">
        <f t="shared" si="28"/>
        <v>2988.4008000000003</v>
      </c>
      <c r="S64" s="381">
        <f t="shared" si="29"/>
        <v>2450.4886560000004</v>
      </c>
      <c r="T64" s="194">
        <f>'ESS Jul 2016'!BD41</f>
        <v>0</v>
      </c>
      <c r="U64" s="195" t="str">
        <f>'ESS Jul 2016'!BE41</f>
        <v>n</v>
      </c>
      <c r="V64" s="169"/>
      <c r="W64" s="169"/>
      <c r="X64" s="169"/>
      <c r="Y64" s="169"/>
      <c r="Z64" s="169"/>
      <c r="AA64" s="169"/>
      <c r="AB64" s="169"/>
      <c r="AC64" s="169"/>
      <c r="AD64" s="169"/>
      <c r="AE64" s="169"/>
      <c r="AF64" s="169"/>
      <c r="AG64" s="169"/>
      <c r="AH64" s="169"/>
      <c r="AI64" s="169"/>
      <c r="AJ64" s="169"/>
      <c r="AK64" s="169"/>
      <c r="AL64" s="169"/>
      <c r="AM64" s="169"/>
      <c r="AN64" s="169"/>
      <c r="AO64" s="169"/>
      <c r="AP64" s="169"/>
      <c r="AQ64" s="169"/>
      <c r="AR64" s="169"/>
      <c r="AS64" s="169"/>
      <c r="AT64" s="169"/>
      <c r="AU64" s="169"/>
      <c r="AV64" s="169"/>
      <c r="AW64" s="169"/>
      <c r="AX64" s="169"/>
      <c r="AY64" s="169"/>
      <c r="AZ64" s="169"/>
      <c r="BA64" s="169"/>
      <c r="BB64" s="169"/>
      <c r="BC64" s="169"/>
      <c r="BD64" s="169"/>
      <c r="BE64" s="169"/>
      <c r="BF64" s="169"/>
      <c r="BG64" s="169"/>
      <c r="BH64" s="169"/>
      <c r="BI64" s="169"/>
      <c r="BJ64" s="169"/>
      <c r="BK64" s="169"/>
      <c r="BL64" s="169"/>
      <c r="BM64" s="169"/>
      <c r="BN64" s="169"/>
      <c r="BO64" s="169"/>
      <c r="BP64" s="169"/>
      <c r="BQ64" s="169"/>
      <c r="BR64" s="169"/>
      <c r="BS64" s="169"/>
      <c r="BT64" s="169"/>
      <c r="BU64" s="169"/>
      <c r="BV64" s="169"/>
      <c r="BW64" s="169"/>
      <c r="BX64" s="169"/>
      <c r="BY64" s="169"/>
      <c r="BZ64" s="169"/>
      <c r="CA64" s="169"/>
      <c r="CB64" s="169"/>
      <c r="CC64" s="169"/>
      <c r="CD64" s="169"/>
      <c r="CE64" s="169"/>
      <c r="CF64" s="169"/>
      <c r="CG64" s="169"/>
      <c r="CH64" s="169"/>
      <c r="CI64" s="169"/>
      <c r="CJ64" s="169"/>
      <c r="CK64" s="169"/>
      <c r="CL64" s="169"/>
      <c r="CM64" s="169"/>
      <c r="CN64" s="169"/>
      <c r="CO64" s="169"/>
      <c r="CP64" s="169"/>
      <c r="CQ64" s="169"/>
      <c r="CR64" s="169"/>
      <c r="CS64" s="169"/>
      <c r="CT64" s="169"/>
      <c r="CU64" s="169"/>
      <c r="CV64" s="169"/>
      <c r="CW64" s="169"/>
      <c r="CX64" s="169"/>
      <c r="CY64" s="169"/>
      <c r="CZ64" s="169"/>
      <c r="DA64" s="169"/>
      <c r="DB64" s="169"/>
      <c r="DC64" s="169"/>
      <c r="DD64" s="169"/>
      <c r="DE64" s="169"/>
      <c r="DF64" s="169"/>
      <c r="DG64" s="169"/>
      <c r="DH64" s="169"/>
      <c r="DI64" s="169"/>
      <c r="DJ64" s="169"/>
      <c r="DK64" s="169"/>
      <c r="DL64" s="169"/>
      <c r="DM64" s="169"/>
      <c r="DN64" s="169"/>
      <c r="DO64" s="169"/>
      <c r="DP64" s="169"/>
      <c r="DQ64" s="169"/>
      <c r="DR64" s="169"/>
      <c r="DS64" s="169"/>
      <c r="DT64" s="169"/>
      <c r="DU64" s="169"/>
      <c r="DV64" s="169"/>
      <c r="DW64" s="169"/>
      <c r="DX64" s="169"/>
      <c r="DY64" s="169"/>
      <c r="DZ64" s="169"/>
      <c r="EA64" s="169"/>
      <c r="EB64" s="169"/>
      <c r="EC64" s="169"/>
      <c r="ED64" s="169"/>
      <c r="EE64" s="169"/>
      <c r="EF64" s="169"/>
      <c r="EG64" s="169"/>
      <c r="EH64" s="169"/>
      <c r="EI64" s="169"/>
      <c r="EJ64" s="169"/>
      <c r="EK64" s="169"/>
      <c r="EL64" s="169"/>
      <c r="EM64" s="169"/>
      <c r="EN64" s="169"/>
    </row>
    <row r="65" spans="1:144" ht="14" x14ac:dyDescent="0.15">
      <c r="A65" s="175" t="str">
        <f>'ESS Jul 2016'!K42</f>
        <v>Diamond Energy</v>
      </c>
      <c r="B65" s="15" t="str">
        <f>'ESS Jul 2016'!L42</f>
        <v>Pay on time discount</v>
      </c>
      <c r="C65" s="176">
        <f>91*'ESS Jul 2016'!M42/100</f>
        <v>132.86000000000001</v>
      </c>
      <c r="D65" s="176">
        <f>IF($C$53*$C$54&gt;='ESS Jul 2016'!P42,('ESS Jul 2016'!P42*'ESS Jul 2016'!N42/100),(($C$53*$C$54)*'ESS Jul 2016'!N42/100))</f>
        <v>262.44</v>
      </c>
      <c r="E65" s="176">
        <v>0</v>
      </c>
      <c r="F65" s="176">
        <f>IF(($C$53*$C$54&lt;'ESS Jul 2016'!P42),(0),($C$53*$C$54-'ESS Jul 2016'!P42)*'ESS Jul 2016'!Q42/100)</f>
        <v>0</v>
      </c>
      <c r="G65" s="176">
        <f>($C$53*$C$55)*'ESS Jul 2016'!AH42/100</f>
        <v>154.33199999999999</v>
      </c>
      <c r="H65" s="176">
        <f>($C$53*$C$56)*'ESS Jul 2016'!W42/100</f>
        <v>60.515999999999991</v>
      </c>
      <c r="I65" s="176">
        <f t="shared" si="23"/>
        <v>610.14800000000002</v>
      </c>
      <c r="J65" s="177">
        <f t="shared" si="24"/>
        <v>1909.152</v>
      </c>
      <c r="K65" s="178">
        <f t="shared" si="25"/>
        <v>2440.5920000000001</v>
      </c>
      <c r="L65" s="179">
        <f>'ESS Jul 2016'!AT42</f>
        <v>0</v>
      </c>
      <c r="M65" s="179">
        <f>'ESS Jul 2016'!AU42</f>
        <v>0</v>
      </c>
      <c r="N65" s="179">
        <f>'ESS Jul 2016'!AV42</f>
        <v>7</v>
      </c>
      <c r="O65" s="179">
        <f>'ESS Jul 2016'!AW42</f>
        <v>0</v>
      </c>
      <c r="P65" s="180">
        <f t="shared" si="26"/>
        <v>2440.5920000000001</v>
      </c>
      <c r="Q65" s="180">
        <f>(P65-(P65*N65/100))</f>
        <v>2269.75056</v>
      </c>
      <c r="R65" s="381">
        <f t="shared" si="28"/>
        <v>2684.6512000000002</v>
      </c>
      <c r="S65" s="381">
        <f t="shared" si="29"/>
        <v>2496.7256160000002</v>
      </c>
      <c r="T65" s="194">
        <f>'ESS Jul 2016'!BD42</f>
        <v>24</v>
      </c>
      <c r="U65" s="195" t="str">
        <f>'ESS Jul 2016'!BE42</f>
        <v>y</v>
      </c>
      <c r="V65" s="169"/>
      <c r="W65" s="169"/>
      <c r="X65" s="169"/>
      <c r="Y65" s="169"/>
      <c r="Z65" s="169"/>
      <c r="AA65" s="169"/>
      <c r="AB65" s="169"/>
      <c r="AC65" s="169"/>
      <c r="AD65" s="169"/>
      <c r="AE65" s="169"/>
      <c r="AF65" s="169"/>
      <c r="AG65" s="169"/>
      <c r="AH65" s="169"/>
      <c r="AI65" s="169"/>
      <c r="AJ65" s="169"/>
      <c r="AK65" s="169"/>
      <c r="AL65" s="169"/>
      <c r="AM65" s="169"/>
      <c r="AN65" s="169"/>
      <c r="AO65" s="169"/>
      <c r="AP65" s="169"/>
      <c r="AQ65" s="169"/>
      <c r="AR65" s="169"/>
      <c r="AS65" s="169"/>
      <c r="AT65" s="169"/>
      <c r="AU65" s="169"/>
      <c r="AV65" s="169"/>
      <c r="AW65" s="169"/>
      <c r="AX65" s="169"/>
      <c r="AY65" s="169"/>
      <c r="AZ65" s="169"/>
      <c r="BA65" s="169"/>
      <c r="BB65" s="169"/>
      <c r="BC65" s="169"/>
      <c r="BD65" s="169"/>
      <c r="BE65" s="169"/>
      <c r="BF65" s="169"/>
      <c r="BG65" s="169"/>
      <c r="BH65" s="169"/>
      <c r="BI65" s="169"/>
      <c r="BJ65" s="169"/>
      <c r="BK65" s="169"/>
      <c r="BL65" s="169"/>
      <c r="BM65" s="169"/>
      <c r="BN65" s="169"/>
      <c r="BO65" s="169"/>
      <c r="BP65" s="169"/>
      <c r="BQ65" s="169"/>
      <c r="BR65" s="169"/>
      <c r="BS65" s="169"/>
      <c r="BT65" s="169"/>
      <c r="BU65" s="169"/>
      <c r="BV65" s="169"/>
      <c r="BW65" s="169"/>
      <c r="BX65" s="169"/>
      <c r="BY65" s="169"/>
      <c r="BZ65" s="169"/>
      <c r="CA65" s="169"/>
      <c r="CB65" s="169"/>
      <c r="CC65" s="169"/>
      <c r="CD65" s="169"/>
      <c r="CE65" s="169"/>
      <c r="CF65" s="169"/>
      <c r="CG65" s="169"/>
      <c r="CH65" s="169"/>
      <c r="CI65" s="169"/>
      <c r="CJ65" s="169"/>
      <c r="CK65" s="169"/>
      <c r="CL65" s="169"/>
      <c r="CM65" s="169"/>
      <c r="CN65" s="169"/>
      <c r="CO65" s="169"/>
      <c r="CP65" s="169"/>
      <c r="CQ65" s="169"/>
      <c r="CR65" s="169"/>
      <c r="CS65" s="169"/>
      <c r="CT65" s="169"/>
      <c r="CU65" s="169"/>
      <c r="CV65" s="169"/>
      <c r="CW65" s="169"/>
      <c r="CX65" s="169"/>
      <c r="CY65" s="169"/>
      <c r="CZ65" s="169"/>
      <c r="DA65" s="169"/>
      <c r="DB65" s="169"/>
      <c r="DC65" s="169"/>
      <c r="DD65" s="169"/>
      <c r="DE65" s="169"/>
      <c r="DF65" s="169"/>
      <c r="DG65" s="169"/>
      <c r="DH65" s="169"/>
      <c r="DI65" s="169"/>
      <c r="DJ65" s="169"/>
      <c r="DK65" s="169"/>
      <c r="DL65" s="169"/>
      <c r="DM65" s="169"/>
      <c r="DN65" s="169"/>
      <c r="DO65" s="169"/>
      <c r="DP65" s="169"/>
      <c r="DQ65" s="169"/>
      <c r="DR65" s="169"/>
      <c r="DS65" s="169"/>
      <c r="DT65" s="169"/>
      <c r="DU65" s="169"/>
      <c r="DV65" s="169"/>
      <c r="DW65" s="169"/>
      <c r="DX65" s="169"/>
      <c r="DY65" s="169"/>
      <c r="DZ65" s="169"/>
      <c r="EA65" s="169"/>
      <c r="EB65" s="169"/>
      <c r="EC65" s="169"/>
      <c r="ED65" s="169"/>
      <c r="EE65" s="169"/>
      <c r="EF65" s="169"/>
      <c r="EG65" s="169"/>
      <c r="EH65" s="169"/>
      <c r="EI65" s="169"/>
      <c r="EJ65" s="169"/>
      <c r="EK65" s="169"/>
      <c r="EL65" s="169"/>
      <c r="EM65" s="169"/>
      <c r="EN65" s="169"/>
    </row>
    <row r="66" spans="1:144" ht="14" x14ac:dyDescent="0.15">
      <c r="A66" s="175" t="str">
        <f>'ESS Jul 2016'!K43</f>
        <v>Dodo Power &amp; Gas</v>
      </c>
      <c r="B66" s="15" t="str">
        <f>'ESS Jul 2016'!L43</f>
        <v>Market offer</v>
      </c>
      <c r="C66" s="176">
        <f>91*'ESS Jul 2016'!M43/100</f>
        <v>116.7075</v>
      </c>
      <c r="D66" s="176">
        <f>($C$53*$C$54)*'ESS Jul 2016'!N43/100</f>
        <v>274.5</v>
      </c>
      <c r="E66" s="176">
        <v>0</v>
      </c>
      <c r="F66" s="176">
        <v>0</v>
      </c>
      <c r="G66" s="176">
        <f>($C$53*$C$55)*'ESS Jul 2016'!AH43/100</f>
        <v>164.7</v>
      </c>
      <c r="H66" s="176">
        <f>($C$53*$C$56)*'ESS Jul 2016'!W43/100</f>
        <v>57.24</v>
      </c>
      <c r="I66" s="176">
        <f t="shared" si="23"/>
        <v>613.14750000000004</v>
      </c>
      <c r="J66" s="177">
        <f t="shared" si="24"/>
        <v>1985.7600000000002</v>
      </c>
      <c r="K66" s="178">
        <f t="shared" si="25"/>
        <v>2452.59</v>
      </c>
      <c r="L66" s="179">
        <f>'ESS Jul 2016'!AT43</f>
        <v>0</v>
      </c>
      <c r="M66" s="179">
        <f>'ESS Jul 2016'!AU43</f>
        <v>0</v>
      </c>
      <c r="N66" s="179">
        <f>'ESS Jul 2016'!AV43</f>
        <v>0</v>
      </c>
      <c r="O66" s="179">
        <f>'ESS Jul 2016'!AW43</f>
        <v>20</v>
      </c>
      <c r="P66" s="180">
        <f t="shared" si="26"/>
        <v>2452.59</v>
      </c>
      <c r="Q66" s="180">
        <f t="shared" ref="Q66:Q67" si="31">(P66-(J66*O66/100))</f>
        <v>2055.4380000000001</v>
      </c>
      <c r="R66" s="381">
        <f t="shared" si="28"/>
        <v>2697.8490000000002</v>
      </c>
      <c r="S66" s="381">
        <f t="shared" si="29"/>
        <v>2260.9818000000005</v>
      </c>
      <c r="T66" s="194">
        <f>'ESS Jul 2016'!BD43</f>
        <v>0</v>
      </c>
      <c r="U66" s="195" t="str">
        <f>'ESS Jul 2016'!BE43</f>
        <v>n</v>
      </c>
      <c r="V66" s="169"/>
      <c r="W66" s="169"/>
      <c r="X66" s="169"/>
      <c r="Y66" s="169"/>
      <c r="Z66" s="169"/>
      <c r="AA66" s="169"/>
      <c r="AB66" s="169"/>
      <c r="AC66" s="169"/>
      <c r="AD66" s="169"/>
      <c r="AE66" s="169"/>
      <c r="AF66" s="169"/>
      <c r="AG66" s="169"/>
      <c r="AH66" s="169"/>
      <c r="AI66" s="169"/>
      <c r="AJ66" s="169"/>
      <c r="AK66" s="169"/>
      <c r="AL66" s="169"/>
      <c r="AM66" s="169"/>
      <c r="AN66" s="169"/>
      <c r="AO66" s="169"/>
      <c r="AP66" s="169"/>
      <c r="AQ66" s="169"/>
      <c r="AR66" s="169"/>
      <c r="AS66" s="169"/>
      <c r="AT66" s="169"/>
      <c r="AU66" s="169"/>
      <c r="AV66" s="169"/>
      <c r="AW66" s="169"/>
      <c r="AX66" s="169"/>
      <c r="AY66" s="169"/>
      <c r="AZ66" s="169"/>
      <c r="BA66" s="169"/>
      <c r="BB66" s="169"/>
      <c r="BC66" s="169"/>
      <c r="BD66" s="169"/>
      <c r="BE66" s="169"/>
      <c r="BF66" s="169"/>
      <c r="BG66" s="169"/>
      <c r="BH66" s="169"/>
      <c r="BI66" s="169"/>
      <c r="BJ66" s="169"/>
      <c r="BK66" s="169"/>
      <c r="BL66" s="169"/>
      <c r="BM66" s="169"/>
      <c r="BN66" s="169"/>
      <c r="BO66" s="169"/>
      <c r="BP66" s="169"/>
      <c r="BQ66" s="169"/>
      <c r="BR66" s="169"/>
      <c r="BS66" s="169"/>
      <c r="BT66" s="169"/>
      <c r="BU66" s="169"/>
      <c r="BV66" s="169"/>
      <c r="BW66" s="169"/>
      <c r="BX66" s="169"/>
      <c r="BY66" s="169"/>
      <c r="BZ66" s="169"/>
      <c r="CA66" s="169"/>
      <c r="CB66" s="169"/>
      <c r="CC66" s="169"/>
      <c r="CD66" s="169"/>
      <c r="CE66" s="169"/>
      <c r="CF66" s="169"/>
      <c r="CG66" s="169"/>
      <c r="CH66" s="169"/>
      <c r="CI66" s="169"/>
      <c r="CJ66" s="169"/>
      <c r="CK66" s="169"/>
      <c r="CL66" s="169"/>
      <c r="CM66" s="169"/>
      <c r="CN66" s="169"/>
      <c r="CO66" s="169"/>
      <c r="CP66" s="169"/>
      <c r="CQ66" s="169"/>
      <c r="CR66" s="169"/>
      <c r="CS66" s="169"/>
      <c r="CT66" s="169"/>
      <c r="CU66" s="169"/>
      <c r="CV66" s="169"/>
      <c r="CW66" s="169"/>
      <c r="CX66" s="169"/>
      <c r="CY66" s="169"/>
      <c r="CZ66" s="169"/>
      <c r="DA66" s="169"/>
      <c r="DB66" s="169"/>
      <c r="DC66" s="169"/>
      <c r="DD66" s="169"/>
      <c r="DE66" s="169"/>
      <c r="DF66" s="169"/>
      <c r="DG66" s="169"/>
      <c r="DH66" s="169"/>
      <c r="DI66" s="169"/>
      <c r="DJ66" s="169"/>
      <c r="DK66" s="169"/>
      <c r="DL66" s="169"/>
      <c r="DM66" s="169"/>
      <c r="DN66" s="169"/>
      <c r="DO66" s="169"/>
      <c r="DP66" s="169"/>
      <c r="DQ66" s="169"/>
      <c r="DR66" s="169"/>
      <c r="DS66" s="169"/>
      <c r="DT66" s="169"/>
      <c r="DU66" s="169"/>
      <c r="DV66" s="169"/>
      <c r="DW66" s="169"/>
      <c r="DX66" s="169"/>
      <c r="DY66" s="169"/>
      <c r="DZ66" s="169"/>
      <c r="EA66" s="169"/>
      <c r="EB66" s="169"/>
      <c r="EC66" s="169"/>
      <c r="ED66" s="169"/>
      <c r="EE66" s="169"/>
      <c r="EF66" s="169"/>
      <c r="EG66" s="169"/>
      <c r="EH66" s="169"/>
      <c r="EI66" s="169"/>
      <c r="EJ66" s="169"/>
      <c r="EK66" s="169"/>
      <c r="EL66" s="169"/>
      <c r="EM66" s="169"/>
      <c r="EN66" s="169"/>
    </row>
    <row r="67" spans="1:144" ht="14" x14ac:dyDescent="0.15">
      <c r="A67" s="175" t="str">
        <f>'ESS Jul 2016'!K44</f>
        <v>EnergyAustralia</v>
      </c>
      <c r="B67" s="15" t="str">
        <f>'ESS Jul 2016'!L44</f>
        <v xml:space="preserve">Flexi Saver </v>
      </c>
      <c r="C67" s="176">
        <f>91*'ESS Jul 2016'!M44/100</f>
        <v>121.23020000000001</v>
      </c>
      <c r="D67" s="176">
        <f>($C$53*$C$54)*'ESS Jul 2016'!N44/100</f>
        <v>263.25</v>
      </c>
      <c r="E67" s="176">
        <v>0</v>
      </c>
      <c r="F67" s="176">
        <v>0</v>
      </c>
      <c r="G67" s="176">
        <f>($C$53*$C$55)*'ESS Jul 2016'!AH44/100</f>
        <v>157.94999999999999</v>
      </c>
      <c r="H67" s="176">
        <f>($C$53*$C$56)*'ESS Jul 2016'!W44/100</f>
        <v>53.244</v>
      </c>
      <c r="I67" s="176">
        <f t="shared" si="23"/>
        <v>595.67420000000004</v>
      </c>
      <c r="J67" s="177">
        <f t="shared" si="24"/>
        <v>1897.7760000000001</v>
      </c>
      <c r="K67" s="178">
        <f t="shared" si="25"/>
        <v>2382.6968000000002</v>
      </c>
      <c r="L67" s="179">
        <f>'ESS Jul 2016'!AT44</f>
        <v>0</v>
      </c>
      <c r="M67" s="179">
        <f>'ESS Jul 2016'!AU44</f>
        <v>0</v>
      </c>
      <c r="N67" s="179">
        <f>'ESS Jul 2016'!AV44</f>
        <v>0</v>
      </c>
      <c r="O67" s="179">
        <f>'ESS Jul 2016'!AW44</f>
        <v>16</v>
      </c>
      <c r="P67" s="180">
        <f t="shared" si="26"/>
        <v>2382.6968000000002</v>
      </c>
      <c r="Q67" s="180">
        <f t="shared" si="31"/>
        <v>2079.0526400000003</v>
      </c>
      <c r="R67" s="381">
        <f t="shared" si="28"/>
        <v>2620.9664800000005</v>
      </c>
      <c r="S67" s="381">
        <f t="shared" si="29"/>
        <v>2286.9579040000008</v>
      </c>
      <c r="T67" s="194">
        <f>'ESS Jul 2016'!BD44</f>
        <v>0</v>
      </c>
      <c r="U67" s="195" t="str">
        <f>'ESS Jul 2016'!BE44</f>
        <v>n</v>
      </c>
      <c r="V67" s="169"/>
      <c r="W67" s="169"/>
      <c r="X67" s="169"/>
      <c r="Y67" s="169"/>
      <c r="Z67" s="169"/>
      <c r="AA67" s="169"/>
      <c r="AB67" s="169"/>
      <c r="AC67" s="169"/>
      <c r="AD67" s="169"/>
      <c r="AE67" s="169"/>
      <c r="AF67" s="169"/>
      <c r="AG67" s="169"/>
      <c r="AH67" s="169"/>
      <c r="AI67" s="169"/>
      <c r="AJ67" s="169"/>
      <c r="AK67" s="169"/>
      <c r="AL67" s="169"/>
      <c r="AM67" s="169"/>
      <c r="AN67" s="169"/>
      <c r="AO67" s="169"/>
      <c r="AP67" s="169"/>
      <c r="AQ67" s="169"/>
      <c r="AR67" s="169"/>
      <c r="AS67" s="169"/>
      <c r="AT67" s="169"/>
      <c r="AU67" s="169"/>
      <c r="AV67" s="169"/>
      <c r="AW67" s="169"/>
      <c r="AX67" s="169"/>
      <c r="AY67" s="169"/>
      <c r="AZ67" s="169"/>
      <c r="BA67" s="169"/>
      <c r="BB67" s="169"/>
      <c r="BC67" s="169"/>
      <c r="BD67" s="169"/>
      <c r="BE67" s="169"/>
      <c r="BF67" s="169"/>
      <c r="BG67" s="169"/>
      <c r="BH67" s="169"/>
      <c r="BI67" s="169"/>
      <c r="BJ67" s="169"/>
      <c r="BK67" s="169"/>
      <c r="BL67" s="169"/>
      <c r="BM67" s="169"/>
      <c r="BN67" s="169"/>
      <c r="BO67" s="169"/>
      <c r="BP67" s="169"/>
      <c r="BQ67" s="169"/>
      <c r="BR67" s="169"/>
      <c r="BS67" s="169"/>
      <c r="BT67" s="169"/>
      <c r="BU67" s="169"/>
      <c r="BV67" s="169"/>
      <c r="BW67" s="169"/>
      <c r="BX67" s="169"/>
      <c r="BY67" s="169"/>
      <c r="BZ67" s="169"/>
      <c r="CA67" s="169"/>
      <c r="CB67" s="169"/>
      <c r="CC67" s="169"/>
      <c r="CD67" s="169"/>
      <c r="CE67" s="169"/>
      <c r="CF67" s="169"/>
      <c r="CG67" s="169"/>
      <c r="CH67" s="169"/>
      <c r="CI67" s="169"/>
      <c r="CJ67" s="169"/>
      <c r="CK67" s="169"/>
      <c r="CL67" s="169"/>
      <c r="CM67" s="169"/>
      <c r="CN67" s="169"/>
      <c r="CO67" s="169"/>
      <c r="CP67" s="169"/>
      <c r="CQ67" s="169"/>
      <c r="CR67" s="169"/>
      <c r="CS67" s="169"/>
      <c r="CT67" s="169"/>
      <c r="CU67" s="169"/>
      <c r="CV67" s="169"/>
      <c r="CW67" s="169"/>
      <c r="CX67" s="169"/>
      <c r="CY67" s="169"/>
      <c r="CZ67" s="169"/>
      <c r="DA67" s="169"/>
      <c r="DB67" s="169"/>
      <c r="DC67" s="169"/>
      <c r="DD67" s="169"/>
      <c r="DE67" s="169"/>
      <c r="DF67" s="169"/>
      <c r="DG67" s="169"/>
      <c r="DH67" s="169"/>
      <c r="DI67" s="169"/>
      <c r="DJ67" s="169"/>
      <c r="DK67" s="169"/>
      <c r="DL67" s="169"/>
      <c r="DM67" s="169"/>
      <c r="DN67" s="169"/>
      <c r="DO67" s="169"/>
      <c r="DP67" s="169"/>
      <c r="DQ67" s="169"/>
      <c r="DR67" s="169"/>
      <c r="DS67" s="169"/>
      <c r="DT67" s="169"/>
      <c r="DU67" s="169"/>
      <c r="DV67" s="169"/>
      <c r="DW67" s="169"/>
      <c r="DX67" s="169"/>
      <c r="DY67" s="169"/>
      <c r="DZ67" s="169"/>
      <c r="EA67" s="169"/>
      <c r="EB67" s="169"/>
      <c r="EC67" s="169"/>
      <c r="ED67" s="169"/>
      <c r="EE67" s="169"/>
      <c r="EF67" s="169"/>
      <c r="EG67" s="169"/>
      <c r="EH67" s="169"/>
      <c r="EI67" s="169"/>
      <c r="EJ67" s="169"/>
      <c r="EK67" s="169"/>
      <c r="EL67" s="169"/>
      <c r="EM67" s="169"/>
      <c r="EN67" s="169"/>
    </row>
    <row r="68" spans="1:144" ht="14" x14ac:dyDescent="0.15">
      <c r="A68" s="175" t="str">
        <f>'ESS Jul 2016'!K45</f>
        <v>Mojo Power</v>
      </c>
      <c r="B68" s="15" t="str">
        <f>'ESS Jul 2016'!L45</f>
        <v>Standard Energy Pass</v>
      </c>
      <c r="C68" s="176">
        <f>(91*'ESS Jul 2016'!M45/100)+('ESS Jul 2016'!BH45*3)</f>
        <v>183.47839999999999</v>
      </c>
      <c r="D68" s="176">
        <f>($C$53*$C$54)*'ESS Jul 2016'!N45/100</f>
        <v>195.66</v>
      </c>
      <c r="E68" s="176">
        <v>0</v>
      </c>
      <c r="F68" s="176">
        <v>0</v>
      </c>
      <c r="G68" s="176">
        <f>($C$53*$C$55)*'ESS Jul 2016'!AH45/100</f>
        <v>125.27460000000001</v>
      </c>
      <c r="H68" s="176">
        <f>($C$53*$C$56)*'ESS Jul 2016'!W45/100</f>
        <v>38.952000000000005</v>
      </c>
      <c r="I68" s="176">
        <f t="shared" si="23"/>
        <v>543.36500000000001</v>
      </c>
      <c r="J68" s="177">
        <f t="shared" si="24"/>
        <v>1439.5464000000002</v>
      </c>
      <c r="K68" s="178">
        <f t="shared" si="25"/>
        <v>2173.46</v>
      </c>
      <c r="L68" s="179">
        <f>'ESS Jul 2016'!AT45</f>
        <v>0</v>
      </c>
      <c r="M68" s="179">
        <f>'ESS Jul 2016'!AU45</f>
        <v>0</v>
      </c>
      <c r="N68" s="179">
        <f>'ESS Jul 2016'!AV45</f>
        <v>0</v>
      </c>
      <c r="O68" s="179">
        <f>'ESS Jul 2016'!AW45</f>
        <v>0</v>
      </c>
      <c r="P68" s="180">
        <f t="shared" si="26"/>
        <v>2173.46</v>
      </c>
      <c r="Q68" s="180">
        <f>(P68-(P68*N68/100))</f>
        <v>2173.46</v>
      </c>
      <c r="R68" s="381">
        <f t="shared" si="28"/>
        <v>2390.806</v>
      </c>
      <c r="S68" s="381">
        <f t="shared" si="29"/>
        <v>2390.806</v>
      </c>
      <c r="T68" s="194">
        <f>'ESS Jul 2016'!BD45</f>
        <v>0</v>
      </c>
      <c r="U68" s="195" t="str">
        <f>'ESS Jul 2016'!BE45</f>
        <v>n</v>
      </c>
      <c r="V68" s="169"/>
      <c r="W68" s="169"/>
      <c r="X68" s="169"/>
      <c r="Y68" s="169"/>
      <c r="Z68" s="169"/>
      <c r="AA68" s="169"/>
      <c r="AB68" s="169"/>
      <c r="AC68" s="169"/>
      <c r="AD68" s="169"/>
      <c r="AE68" s="169"/>
      <c r="AF68" s="169"/>
      <c r="AG68" s="169"/>
      <c r="AH68" s="169"/>
      <c r="AI68" s="169"/>
      <c r="AJ68" s="169"/>
      <c r="AK68" s="169"/>
      <c r="AL68" s="169"/>
      <c r="AM68" s="169"/>
      <c r="AN68" s="169"/>
      <c r="AO68" s="169"/>
      <c r="AP68" s="169"/>
      <c r="AQ68" s="169"/>
      <c r="AR68" s="169"/>
      <c r="AS68" s="169"/>
      <c r="AT68" s="169"/>
      <c r="AU68" s="169"/>
      <c r="AV68" s="169"/>
      <c r="AW68" s="169"/>
      <c r="AX68" s="169"/>
      <c r="AY68" s="169"/>
      <c r="AZ68" s="169"/>
      <c r="BA68" s="169"/>
      <c r="BB68" s="169"/>
      <c r="BC68" s="169"/>
      <c r="BD68" s="169"/>
      <c r="BE68" s="169"/>
      <c r="BF68" s="169"/>
      <c r="BG68" s="169"/>
      <c r="BH68" s="169"/>
      <c r="BI68" s="169"/>
      <c r="BJ68" s="169"/>
      <c r="BK68" s="169"/>
      <c r="BL68" s="169"/>
      <c r="BM68" s="169"/>
      <c r="BN68" s="169"/>
      <c r="BO68" s="169"/>
      <c r="BP68" s="169"/>
      <c r="BQ68" s="169"/>
      <c r="BR68" s="169"/>
      <c r="BS68" s="169"/>
      <c r="BT68" s="169"/>
      <c r="BU68" s="169"/>
      <c r="BV68" s="169"/>
      <c r="BW68" s="169"/>
      <c r="BX68" s="169"/>
      <c r="BY68" s="169"/>
      <c r="BZ68" s="169"/>
      <c r="CA68" s="169"/>
      <c r="CB68" s="169"/>
      <c r="CC68" s="169"/>
      <c r="CD68" s="169"/>
      <c r="CE68" s="169"/>
      <c r="CF68" s="169"/>
      <c r="CG68" s="169"/>
      <c r="CH68" s="169"/>
      <c r="CI68" s="169"/>
      <c r="CJ68" s="169"/>
      <c r="CK68" s="169"/>
      <c r="CL68" s="169"/>
      <c r="CM68" s="169"/>
      <c r="CN68" s="169"/>
      <c r="CO68" s="169"/>
      <c r="CP68" s="169"/>
      <c r="CQ68" s="169"/>
      <c r="CR68" s="169"/>
      <c r="CS68" s="169"/>
      <c r="CT68" s="169"/>
      <c r="CU68" s="169"/>
      <c r="CV68" s="169"/>
      <c r="CW68" s="169"/>
      <c r="CX68" s="169"/>
      <c r="CY68" s="169"/>
      <c r="CZ68" s="169"/>
      <c r="DA68" s="169"/>
      <c r="DB68" s="169"/>
      <c r="DC68" s="169"/>
      <c r="DD68" s="169"/>
      <c r="DE68" s="169"/>
      <c r="DF68" s="169"/>
      <c r="DG68" s="169"/>
      <c r="DH68" s="169"/>
      <c r="DI68" s="169"/>
      <c r="DJ68" s="169"/>
      <c r="DK68" s="169"/>
      <c r="DL68" s="169"/>
      <c r="DM68" s="169"/>
      <c r="DN68" s="169"/>
      <c r="DO68" s="169"/>
      <c r="DP68" s="169"/>
      <c r="DQ68" s="169"/>
      <c r="DR68" s="169"/>
      <c r="DS68" s="169"/>
      <c r="DT68" s="169"/>
      <c r="DU68" s="169"/>
      <c r="DV68" s="169"/>
      <c r="DW68" s="169"/>
      <c r="DX68" s="169"/>
      <c r="DY68" s="169"/>
      <c r="DZ68" s="169"/>
      <c r="EA68" s="169"/>
      <c r="EB68" s="169"/>
      <c r="EC68" s="169"/>
      <c r="ED68" s="169"/>
      <c r="EE68" s="169"/>
      <c r="EF68" s="169"/>
      <c r="EG68" s="169"/>
      <c r="EH68" s="169"/>
      <c r="EI68" s="169"/>
      <c r="EJ68" s="169"/>
      <c r="EK68" s="169"/>
      <c r="EL68" s="169"/>
      <c r="EM68" s="169"/>
      <c r="EN68" s="169"/>
    </row>
    <row r="69" spans="1:144" ht="14" x14ac:dyDescent="0.15">
      <c r="A69" s="175" t="str">
        <f>'ESS Jul 2016'!K46</f>
        <v>Momentum Energy</v>
      </c>
      <c r="B69" s="15" t="str">
        <f>'ESS Jul 2016'!L46</f>
        <v>SmilePower</v>
      </c>
      <c r="C69" s="176">
        <f>91*'ESS Jul 2016'!M46/100</f>
        <v>117.19889999999999</v>
      </c>
      <c r="D69" s="176">
        <f>IF($C$53*$C$54&gt;='ESS Jul 2016'!P46,('ESS Jul 2016'!P46*'ESS Jul 2016'!N46/100),(($C$53*$C$54)*'ESS Jul 2016'!N46/100))</f>
        <v>160.56000000000003</v>
      </c>
      <c r="E69" s="176">
        <v>0</v>
      </c>
      <c r="F69" s="176">
        <f>IF(($C$53*$C$54&lt;'ESS Jul 2016'!P46),(0),($C$53*$C$54-'ESS Jul 2016'!P46)*'ESS Jul 2016'!Q46/100)</f>
        <v>71.13</v>
      </c>
      <c r="G69" s="176">
        <f>($C$53*$C$55)*'ESS Jul 2016'!AH46/100</f>
        <v>128.03399999999999</v>
      </c>
      <c r="H69" s="176">
        <f>($C$53*$C$56)*'ESS Jul 2016'!W46/100</f>
        <v>45.323999999999998</v>
      </c>
      <c r="I69" s="176">
        <f t="shared" si="23"/>
        <v>522.24689999999998</v>
      </c>
      <c r="J69" s="177">
        <f t="shared" si="24"/>
        <v>1620.192</v>
      </c>
      <c r="K69" s="178">
        <f t="shared" si="25"/>
        <v>2088.9875999999999</v>
      </c>
      <c r="L69" s="179">
        <f>'ESS Jul 2016'!AT46</f>
        <v>0</v>
      </c>
      <c r="M69" s="179">
        <f>'ESS Jul 2016'!AU46</f>
        <v>0</v>
      </c>
      <c r="N69" s="179">
        <f>'ESS Jul 2016'!AV46</f>
        <v>0</v>
      </c>
      <c r="O69" s="179">
        <f>'ESS Jul 2016'!AW46</f>
        <v>0</v>
      </c>
      <c r="P69" s="180">
        <f t="shared" si="26"/>
        <v>2088.9875999999999</v>
      </c>
      <c r="Q69" s="180">
        <f>(P69-(P69*N69/100))</f>
        <v>2088.9875999999999</v>
      </c>
      <c r="R69" s="381">
        <f t="shared" si="28"/>
        <v>2297.88636</v>
      </c>
      <c r="S69" s="381">
        <f t="shared" si="29"/>
        <v>2297.88636</v>
      </c>
      <c r="T69" s="194">
        <f>'ESS Jul 2016'!BD46</f>
        <v>12</v>
      </c>
      <c r="U69" s="195" t="str">
        <f>'ESS Jul 2016'!BE46</f>
        <v>y</v>
      </c>
      <c r="V69" s="169"/>
      <c r="W69" s="169"/>
      <c r="X69" s="169"/>
      <c r="Y69" s="169"/>
      <c r="Z69" s="169"/>
      <c r="AA69" s="169"/>
      <c r="AB69" s="169"/>
      <c r="AC69" s="169"/>
      <c r="AD69" s="169"/>
      <c r="AE69" s="169"/>
      <c r="AF69" s="169"/>
      <c r="AG69" s="169"/>
      <c r="AH69" s="169"/>
      <c r="AI69" s="169"/>
      <c r="AJ69" s="169"/>
      <c r="AK69" s="169"/>
      <c r="AL69" s="169"/>
      <c r="AM69" s="169"/>
      <c r="AN69" s="169"/>
      <c r="AO69" s="169"/>
      <c r="AP69" s="169"/>
      <c r="AQ69" s="169"/>
      <c r="AR69" s="169"/>
      <c r="AS69" s="169"/>
      <c r="AT69" s="169"/>
      <c r="AU69" s="169"/>
      <c r="AV69" s="169"/>
      <c r="AW69" s="169"/>
      <c r="AX69" s="169"/>
      <c r="AY69" s="169"/>
      <c r="AZ69" s="169"/>
      <c r="BA69" s="169"/>
      <c r="BB69" s="169"/>
      <c r="BC69" s="169"/>
      <c r="BD69" s="169"/>
      <c r="BE69" s="169"/>
      <c r="BF69" s="169"/>
      <c r="BG69" s="169"/>
      <c r="BH69" s="169"/>
      <c r="BI69" s="169"/>
      <c r="BJ69" s="169"/>
      <c r="BK69" s="169"/>
      <c r="BL69" s="169"/>
      <c r="BM69" s="169"/>
      <c r="BN69" s="169"/>
      <c r="BO69" s="169"/>
      <c r="BP69" s="169"/>
      <c r="BQ69" s="169"/>
      <c r="BR69" s="169"/>
      <c r="BS69" s="169"/>
      <c r="BT69" s="169"/>
      <c r="BU69" s="169"/>
      <c r="BV69" s="169"/>
      <c r="BW69" s="169"/>
      <c r="BX69" s="169"/>
      <c r="BY69" s="169"/>
      <c r="BZ69" s="169"/>
      <c r="CA69" s="169"/>
      <c r="CB69" s="169"/>
      <c r="CC69" s="169"/>
      <c r="CD69" s="169"/>
      <c r="CE69" s="169"/>
      <c r="CF69" s="169"/>
      <c r="CG69" s="169"/>
      <c r="CH69" s="169"/>
      <c r="CI69" s="169"/>
      <c r="CJ69" s="169"/>
      <c r="CK69" s="169"/>
      <c r="CL69" s="169"/>
      <c r="CM69" s="169"/>
      <c r="CN69" s="169"/>
      <c r="CO69" s="169"/>
      <c r="CP69" s="169"/>
      <c r="CQ69" s="169"/>
      <c r="CR69" s="169"/>
      <c r="CS69" s="169"/>
      <c r="CT69" s="169"/>
      <c r="CU69" s="169"/>
      <c r="CV69" s="169"/>
      <c r="CW69" s="169"/>
      <c r="CX69" s="169"/>
      <c r="CY69" s="169"/>
      <c r="CZ69" s="169"/>
      <c r="DA69" s="169"/>
      <c r="DB69" s="169"/>
      <c r="DC69" s="169"/>
      <c r="DD69" s="169"/>
      <c r="DE69" s="169"/>
      <c r="DF69" s="169"/>
      <c r="DG69" s="169"/>
      <c r="DH69" s="169"/>
      <c r="DI69" s="169"/>
      <c r="DJ69" s="169"/>
      <c r="DK69" s="169"/>
      <c r="DL69" s="169"/>
      <c r="DM69" s="169"/>
      <c r="DN69" s="169"/>
      <c r="DO69" s="169"/>
      <c r="DP69" s="169"/>
      <c r="DQ69" s="169"/>
      <c r="DR69" s="169"/>
      <c r="DS69" s="169"/>
      <c r="DT69" s="169"/>
      <c r="DU69" s="169"/>
      <c r="DV69" s="169"/>
      <c r="DW69" s="169"/>
      <c r="DX69" s="169"/>
      <c r="DY69" s="169"/>
      <c r="DZ69" s="169"/>
      <c r="EA69" s="169"/>
      <c r="EB69" s="169"/>
      <c r="EC69" s="169"/>
      <c r="ED69" s="169"/>
      <c r="EE69" s="169"/>
      <c r="EF69" s="169"/>
      <c r="EG69" s="169"/>
      <c r="EH69" s="169"/>
      <c r="EI69" s="169"/>
      <c r="EJ69" s="169"/>
      <c r="EK69" s="169"/>
      <c r="EL69" s="169"/>
      <c r="EM69" s="169"/>
      <c r="EN69" s="169"/>
    </row>
    <row r="70" spans="1:144" ht="14" x14ac:dyDescent="0.15">
      <c r="A70" s="175" t="str">
        <f>'ESS Jul 2016'!K47</f>
        <v>Origin Energy</v>
      </c>
      <c r="B70" s="15" t="str">
        <f>'ESS Jul 2016'!L47</f>
        <v>Saver</v>
      </c>
      <c r="C70" s="176">
        <f>91*'ESS Jul 2016'!M47/100</f>
        <v>123.76</v>
      </c>
      <c r="D70" s="176">
        <f>($C$53*$C$54)*'ESS Jul 2016'!N47/100</f>
        <v>256.5</v>
      </c>
      <c r="E70" s="176">
        <v>0</v>
      </c>
      <c r="F70" s="176">
        <v>0</v>
      </c>
      <c r="G70" s="176">
        <f>($C$53*$C$55)*'ESS Jul 2016'!AH47/100</f>
        <v>153.9</v>
      </c>
      <c r="H70" s="176">
        <f>($C$53*$C$56)*'ESS Jul 2016'!W47/100</f>
        <v>59.4</v>
      </c>
      <c r="I70" s="176">
        <f t="shared" si="23"/>
        <v>593.55999999999995</v>
      </c>
      <c r="J70" s="177">
        <f t="shared" si="24"/>
        <v>1879.1999999999998</v>
      </c>
      <c r="K70" s="178">
        <f t="shared" si="25"/>
        <v>2374.2399999999998</v>
      </c>
      <c r="L70" s="179">
        <f>'ESS Jul 2016'!AT47</f>
        <v>0</v>
      </c>
      <c r="M70" s="179">
        <f>'ESS Jul 2016'!AU47</f>
        <v>0</v>
      </c>
      <c r="N70" s="179">
        <f>'ESS Jul 2016'!AV47</f>
        <v>0</v>
      </c>
      <c r="O70" s="179">
        <f>'ESS Jul 2016'!AW47</f>
        <v>13</v>
      </c>
      <c r="P70" s="180">
        <f t="shared" si="26"/>
        <v>2374.2399999999998</v>
      </c>
      <c r="Q70" s="180">
        <f t="shared" ref="Q70:Q71" si="32">(P70-(J70*O70/100))</f>
        <v>2129.944</v>
      </c>
      <c r="R70" s="381">
        <f t="shared" si="28"/>
        <v>2611.6639999999998</v>
      </c>
      <c r="S70" s="381">
        <f t="shared" si="29"/>
        <v>2342.9384</v>
      </c>
      <c r="T70" s="194">
        <f>'ESS Jul 2016'!BD47</f>
        <v>0</v>
      </c>
      <c r="U70" s="195" t="str">
        <f>'ESS Jul 2016'!BE47</f>
        <v>n</v>
      </c>
      <c r="V70" s="169"/>
      <c r="W70" s="169"/>
      <c r="X70" s="169"/>
      <c r="Y70" s="169"/>
      <c r="Z70" s="169"/>
      <c r="AA70" s="169"/>
      <c r="AB70" s="169"/>
      <c r="AC70" s="169"/>
      <c r="AD70" s="169"/>
      <c r="AE70" s="169"/>
      <c r="AF70" s="169"/>
      <c r="AG70" s="169"/>
      <c r="AH70" s="169"/>
      <c r="AI70" s="169"/>
      <c r="AJ70" s="169"/>
      <c r="AK70" s="169"/>
      <c r="AL70" s="169"/>
      <c r="AM70" s="169"/>
      <c r="AN70" s="169"/>
      <c r="AO70" s="169"/>
      <c r="AP70" s="169"/>
      <c r="AQ70" s="169"/>
      <c r="AR70" s="169"/>
      <c r="AS70" s="169"/>
      <c r="AT70" s="169"/>
      <c r="AU70" s="169"/>
      <c r="AV70" s="169"/>
      <c r="AW70" s="169"/>
      <c r="AX70" s="169"/>
      <c r="AY70" s="169"/>
      <c r="AZ70" s="169"/>
      <c r="BA70" s="169"/>
      <c r="BB70" s="169"/>
      <c r="BC70" s="169"/>
      <c r="BD70" s="169"/>
      <c r="BE70" s="169"/>
      <c r="BF70" s="169"/>
      <c r="BG70" s="169"/>
      <c r="BH70" s="169"/>
      <c r="BI70" s="169"/>
      <c r="BJ70" s="169"/>
      <c r="BK70" s="169"/>
      <c r="BL70" s="169"/>
      <c r="BM70" s="169"/>
      <c r="BN70" s="169"/>
      <c r="BO70" s="169"/>
      <c r="BP70" s="169"/>
      <c r="BQ70" s="169"/>
      <c r="BR70" s="169"/>
      <c r="BS70" s="169"/>
      <c r="BT70" s="169"/>
      <c r="BU70" s="169"/>
      <c r="BV70" s="169"/>
      <c r="BW70" s="169"/>
      <c r="BX70" s="169"/>
      <c r="BY70" s="169"/>
      <c r="BZ70" s="169"/>
      <c r="CA70" s="169"/>
      <c r="CB70" s="169"/>
      <c r="CC70" s="169"/>
      <c r="CD70" s="169"/>
      <c r="CE70" s="169"/>
      <c r="CF70" s="169"/>
      <c r="CG70" s="169"/>
      <c r="CH70" s="169"/>
      <c r="CI70" s="169"/>
      <c r="CJ70" s="169"/>
      <c r="CK70" s="169"/>
      <c r="CL70" s="169"/>
      <c r="CM70" s="169"/>
      <c r="CN70" s="169"/>
      <c r="CO70" s="169"/>
      <c r="CP70" s="169"/>
      <c r="CQ70" s="169"/>
      <c r="CR70" s="169"/>
      <c r="CS70" s="169"/>
      <c r="CT70" s="169"/>
      <c r="CU70" s="169"/>
      <c r="CV70" s="169"/>
      <c r="CW70" s="169"/>
      <c r="CX70" s="169"/>
      <c r="CY70" s="169"/>
      <c r="CZ70" s="169"/>
      <c r="DA70" s="169"/>
      <c r="DB70" s="169"/>
      <c r="DC70" s="169"/>
      <c r="DD70" s="169"/>
      <c r="DE70" s="169"/>
      <c r="DF70" s="169"/>
      <c r="DG70" s="169"/>
      <c r="DH70" s="169"/>
      <c r="DI70" s="169"/>
      <c r="DJ70" s="169"/>
      <c r="DK70" s="169"/>
      <c r="DL70" s="169"/>
      <c r="DM70" s="169"/>
      <c r="DN70" s="169"/>
      <c r="DO70" s="169"/>
      <c r="DP70" s="169"/>
      <c r="DQ70" s="169"/>
      <c r="DR70" s="169"/>
      <c r="DS70" s="169"/>
      <c r="DT70" s="169"/>
      <c r="DU70" s="169"/>
      <c r="DV70" s="169"/>
      <c r="DW70" s="169"/>
      <c r="DX70" s="169"/>
      <c r="DY70" s="169"/>
      <c r="DZ70" s="169"/>
      <c r="EA70" s="169"/>
      <c r="EB70" s="169"/>
      <c r="EC70" s="169"/>
      <c r="ED70" s="169"/>
      <c r="EE70" s="169"/>
      <c r="EF70" s="169"/>
      <c r="EG70" s="169"/>
      <c r="EH70" s="169"/>
      <c r="EI70" s="169"/>
      <c r="EJ70" s="169"/>
      <c r="EK70" s="169"/>
      <c r="EL70" s="169"/>
      <c r="EM70" s="169"/>
      <c r="EN70" s="169"/>
    </row>
    <row r="71" spans="1:144" ht="14" x14ac:dyDescent="0.15">
      <c r="A71" s="175" t="str">
        <f>'ESS Jul 2016'!K48</f>
        <v>Powerdirect</v>
      </c>
      <c r="B71" s="15" t="str">
        <f>'ESS Jul 2016'!L48</f>
        <v>20 percent</v>
      </c>
      <c r="C71" s="176">
        <f>91*'ESS Jul 2016'!M48/100</f>
        <v>123.16850000000001</v>
      </c>
      <c r="D71" s="176">
        <f>($C$53*$C$54)*'ESS Jul 2016'!N48/100</f>
        <v>285.48</v>
      </c>
      <c r="E71" s="176">
        <v>0</v>
      </c>
      <c r="F71" s="176">
        <v>0</v>
      </c>
      <c r="G71" s="176">
        <f>($C$53*$C$55)*'ESS Jul 2016'!AH48/100</f>
        <v>171.28799999999998</v>
      </c>
      <c r="H71" s="176">
        <f>($C$53*$C$56)*'ESS Jul 2016'!W48/100</f>
        <v>60.948</v>
      </c>
      <c r="I71" s="176">
        <f t="shared" si="23"/>
        <v>640.8845</v>
      </c>
      <c r="J71" s="177">
        <f t="shared" si="24"/>
        <v>2070.864</v>
      </c>
      <c r="K71" s="178">
        <f t="shared" si="25"/>
        <v>2563.538</v>
      </c>
      <c r="L71" s="179">
        <f>'ESS Jul 2016'!AT48</f>
        <v>0</v>
      </c>
      <c r="M71" s="179">
        <f>'ESS Jul 2016'!AU48</f>
        <v>0</v>
      </c>
      <c r="N71" s="179">
        <f>'ESS Jul 2016'!AV48</f>
        <v>0</v>
      </c>
      <c r="O71" s="179">
        <f>'ESS Jul 2016'!AW48</f>
        <v>20</v>
      </c>
      <c r="P71" s="180">
        <f t="shared" si="26"/>
        <v>2563.538</v>
      </c>
      <c r="Q71" s="180">
        <f t="shared" si="32"/>
        <v>2149.3652000000002</v>
      </c>
      <c r="R71" s="381">
        <f t="shared" si="28"/>
        <v>2819.8918000000003</v>
      </c>
      <c r="S71" s="381">
        <f t="shared" si="29"/>
        <v>2364.3017200000004</v>
      </c>
      <c r="T71" s="194">
        <f>'ESS Jul 2016'!BD48</f>
        <v>0</v>
      </c>
      <c r="U71" s="195" t="str">
        <f>'ESS Jul 2016'!BE48</f>
        <v>n</v>
      </c>
      <c r="V71" s="169"/>
      <c r="W71" s="169"/>
      <c r="X71" s="169"/>
      <c r="Y71" s="169"/>
      <c r="Z71" s="169"/>
      <c r="AA71" s="169"/>
      <c r="AB71" s="169"/>
      <c r="AC71" s="169"/>
      <c r="AD71" s="169"/>
      <c r="AE71" s="169"/>
      <c r="AF71" s="169"/>
      <c r="AG71" s="169"/>
      <c r="AH71" s="169"/>
      <c r="AI71" s="169"/>
      <c r="AJ71" s="169"/>
      <c r="AK71" s="169"/>
      <c r="AL71" s="169"/>
      <c r="AM71" s="169"/>
      <c r="AN71" s="169"/>
      <c r="AO71" s="169"/>
      <c r="AP71" s="169"/>
      <c r="AQ71" s="169"/>
      <c r="AR71" s="169"/>
      <c r="AS71" s="169"/>
      <c r="AT71" s="169"/>
      <c r="AU71" s="169"/>
      <c r="AV71" s="169"/>
      <c r="AW71" s="169"/>
      <c r="AX71" s="169"/>
      <c r="AY71" s="169"/>
      <c r="AZ71" s="169"/>
      <c r="BA71" s="169"/>
      <c r="BB71" s="169"/>
      <c r="BC71" s="169"/>
      <c r="BD71" s="169"/>
      <c r="BE71" s="169"/>
      <c r="BF71" s="169"/>
      <c r="BG71" s="169"/>
      <c r="BH71" s="169"/>
      <c r="BI71" s="169"/>
      <c r="BJ71" s="169"/>
      <c r="BK71" s="169"/>
      <c r="BL71" s="169"/>
      <c r="BM71" s="169"/>
      <c r="BN71" s="169"/>
      <c r="BO71" s="169"/>
      <c r="BP71" s="169"/>
      <c r="BQ71" s="169"/>
      <c r="BR71" s="169"/>
      <c r="BS71" s="169"/>
      <c r="BT71" s="169"/>
      <c r="BU71" s="169"/>
      <c r="BV71" s="169"/>
      <c r="BW71" s="169"/>
      <c r="BX71" s="169"/>
      <c r="BY71" s="169"/>
      <c r="BZ71" s="169"/>
      <c r="CA71" s="169"/>
      <c r="CB71" s="169"/>
      <c r="CC71" s="169"/>
      <c r="CD71" s="169"/>
      <c r="CE71" s="169"/>
      <c r="CF71" s="169"/>
      <c r="CG71" s="169"/>
      <c r="CH71" s="169"/>
      <c r="CI71" s="169"/>
      <c r="CJ71" s="169"/>
      <c r="CK71" s="169"/>
      <c r="CL71" s="169"/>
      <c r="CM71" s="169"/>
      <c r="CN71" s="169"/>
      <c r="CO71" s="169"/>
      <c r="CP71" s="169"/>
      <c r="CQ71" s="169"/>
      <c r="CR71" s="169"/>
      <c r="CS71" s="169"/>
      <c r="CT71" s="169"/>
      <c r="CU71" s="169"/>
      <c r="CV71" s="169"/>
      <c r="CW71" s="169"/>
      <c r="CX71" s="169"/>
      <c r="CY71" s="169"/>
      <c r="CZ71" s="169"/>
      <c r="DA71" s="169"/>
      <c r="DB71" s="169"/>
      <c r="DC71" s="169"/>
      <c r="DD71" s="169"/>
      <c r="DE71" s="169"/>
      <c r="DF71" s="169"/>
      <c r="DG71" s="169"/>
      <c r="DH71" s="169"/>
      <c r="DI71" s="169"/>
      <c r="DJ71" s="169"/>
      <c r="DK71" s="169"/>
      <c r="DL71" s="169"/>
      <c r="DM71" s="169"/>
      <c r="DN71" s="169"/>
      <c r="DO71" s="169"/>
      <c r="DP71" s="169"/>
      <c r="DQ71" s="169"/>
      <c r="DR71" s="169"/>
      <c r="DS71" s="169"/>
      <c r="DT71" s="169"/>
      <c r="DU71" s="169"/>
      <c r="DV71" s="169"/>
      <c r="DW71" s="169"/>
      <c r="DX71" s="169"/>
      <c r="DY71" s="169"/>
      <c r="DZ71" s="169"/>
      <c r="EA71" s="169"/>
      <c r="EB71" s="169"/>
      <c r="EC71" s="169"/>
      <c r="ED71" s="169"/>
      <c r="EE71" s="169"/>
      <c r="EF71" s="169"/>
      <c r="EG71" s="169"/>
      <c r="EH71" s="169"/>
      <c r="EI71" s="169"/>
      <c r="EJ71" s="169"/>
      <c r="EK71" s="169"/>
      <c r="EL71" s="169"/>
      <c r="EM71" s="169"/>
      <c r="EN71" s="169"/>
    </row>
    <row r="72" spans="1:144" ht="14" x14ac:dyDescent="0.15">
      <c r="A72" s="175" t="str">
        <f>'ESS Jul 2016'!K49</f>
        <v>Powershop</v>
      </c>
      <c r="B72" s="15" t="str">
        <f>'ESS Jul 2016'!L49</f>
        <v>Standard Saver</v>
      </c>
      <c r="C72" s="176">
        <f>91*'ESS Jul 2016'!M49/100</f>
        <v>141.96</v>
      </c>
      <c r="D72" s="176">
        <f>($C$53*$C$54)*'ESS Jul 2016'!N49/100</f>
        <v>247.68</v>
      </c>
      <c r="E72" s="176">
        <v>0</v>
      </c>
      <c r="F72" s="176">
        <v>0</v>
      </c>
      <c r="G72" s="176">
        <f>($C$53*$C$55)*'ESS Jul 2016'!AH49/100</f>
        <v>148.608</v>
      </c>
      <c r="H72" s="176">
        <f>($C$53*$C$56)*'ESS Jul 2016'!W49/100</f>
        <v>63.72</v>
      </c>
      <c r="I72" s="176">
        <f t="shared" si="23"/>
        <v>601.96800000000007</v>
      </c>
      <c r="J72" s="177">
        <f t="shared" si="24"/>
        <v>1840.0320000000002</v>
      </c>
      <c r="K72" s="178">
        <f t="shared" si="25"/>
        <v>2407.8720000000003</v>
      </c>
      <c r="L72" s="179">
        <f>'ESS Jul 2016'!AT49</f>
        <v>4</v>
      </c>
      <c r="M72" s="179">
        <f>'ESS Jul 2016'!AU49</f>
        <v>0</v>
      </c>
      <c r="N72" s="179">
        <f>'ESS Jul 2016'!AV49</f>
        <v>14</v>
      </c>
      <c r="O72" s="179">
        <f>'ESS Jul 2016'!AW49</f>
        <v>0</v>
      </c>
      <c r="P72" s="180">
        <f>K72-(K72*L72/100)</f>
        <v>2311.5571200000004</v>
      </c>
      <c r="Q72" s="180">
        <f>(P72-(P72*N72/100))</f>
        <v>1987.9391232000003</v>
      </c>
      <c r="R72" s="381">
        <f t="shared" si="28"/>
        <v>2542.7128320000006</v>
      </c>
      <c r="S72" s="381">
        <f t="shared" si="29"/>
        <v>2186.7330355200006</v>
      </c>
      <c r="T72" s="194">
        <f>'ESS Jul 2016'!BD49</f>
        <v>0</v>
      </c>
      <c r="U72" s="195" t="str">
        <f>'ESS Jul 2016'!BE49</f>
        <v>n</v>
      </c>
      <c r="V72" s="169"/>
      <c r="W72" s="169"/>
      <c r="X72" s="169"/>
      <c r="Y72" s="169"/>
      <c r="Z72" s="169"/>
      <c r="AA72" s="169"/>
      <c r="AB72" s="169"/>
      <c r="AC72" s="169"/>
      <c r="AD72" s="169"/>
      <c r="AE72" s="169"/>
      <c r="AF72" s="169"/>
      <c r="AG72" s="169"/>
      <c r="AH72" s="169"/>
      <c r="AI72" s="169"/>
      <c r="AJ72" s="169"/>
      <c r="AK72" s="169"/>
      <c r="AL72" s="169"/>
      <c r="AM72" s="169"/>
      <c r="AN72" s="169"/>
      <c r="AO72" s="169"/>
      <c r="AP72" s="169"/>
      <c r="AQ72" s="169"/>
      <c r="AR72" s="169"/>
      <c r="AS72" s="169"/>
      <c r="AT72" s="169"/>
      <c r="AU72" s="169"/>
      <c r="AV72" s="169"/>
      <c r="AW72" s="169"/>
      <c r="AX72" s="169"/>
      <c r="AY72" s="169"/>
      <c r="AZ72" s="169"/>
      <c r="BA72" s="169"/>
      <c r="BB72" s="169"/>
      <c r="BC72" s="169"/>
      <c r="BD72" s="169"/>
      <c r="BE72" s="169"/>
      <c r="BF72" s="169"/>
      <c r="BG72" s="169"/>
      <c r="BH72" s="169"/>
      <c r="BI72" s="169"/>
      <c r="BJ72" s="169"/>
      <c r="BK72" s="169"/>
      <c r="BL72" s="169"/>
      <c r="BM72" s="169"/>
      <c r="BN72" s="169"/>
      <c r="BO72" s="169"/>
      <c r="BP72" s="169"/>
      <c r="BQ72" s="169"/>
      <c r="BR72" s="169"/>
      <c r="BS72" s="169"/>
      <c r="BT72" s="169"/>
      <c r="BU72" s="169"/>
      <c r="BV72" s="169"/>
      <c r="BW72" s="169"/>
      <c r="BX72" s="169"/>
      <c r="BY72" s="169"/>
      <c r="BZ72" s="169"/>
      <c r="CA72" s="169"/>
      <c r="CB72" s="169"/>
      <c r="CC72" s="169"/>
      <c r="CD72" s="169"/>
      <c r="CE72" s="169"/>
      <c r="CF72" s="169"/>
      <c r="CG72" s="169"/>
      <c r="CH72" s="169"/>
      <c r="CI72" s="169"/>
      <c r="CJ72" s="169"/>
      <c r="CK72" s="169"/>
      <c r="CL72" s="169"/>
      <c r="CM72" s="169"/>
      <c r="CN72" s="169"/>
      <c r="CO72" s="169"/>
      <c r="CP72" s="169"/>
      <c r="CQ72" s="169"/>
      <c r="CR72" s="169"/>
      <c r="CS72" s="169"/>
      <c r="CT72" s="169"/>
      <c r="CU72" s="169"/>
      <c r="CV72" s="169"/>
      <c r="CW72" s="169"/>
      <c r="CX72" s="169"/>
      <c r="CY72" s="169"/>
      <c r="CZ72" s="169"/>
      <c r="DA72" s="169"/>
      <c r="DB72" s="169"/>
      <c r="DC72" s="169"/>
      <c r="DD72" s="169"/>
      <c r="DE72" s="169"/>
      <c r="DF72" s="169"/>
      <c r="DG72" s="169"/>
      <c r="DH72" s="169"/>
      <c r="DI72" s="169"/>
      <c r="DJ72" s="169"/>
      <c r="DK72" s="169"/>
      <c r="DL72" s="169"/>
      <c r="DM72" s="169"/>
      <c r="DN72" s="169"/>
      <c r="DO72" s="169"/>
      <c r="DP72" s="169"/>
      <c r="DQ72" s="169"/>
      <c r="DR72" s="169"/>
      <c r="DS72" s="169"/>
      <c r="DT72" s="169"/>
      <c r="DU72" s="169"/>
      <c r="DV72" s="169"/>
      <c r="DW72" s="169"/>
      <c r="DX72" s="169"/>
      <c r="DY72" s="169"/>
      <c r="DZ72" s="169"/>
      <c r="EA72" s="169"/>
      <c r="EB72" s="169"/>
      <c r="EC72" s="169"/>
      <c r="ED72" s="169"/>
      <c r="EE72" s="169"/>
      <c r="EF72" s="169"/>
      <c r="EG72" s="169"/>
      <c r="EH72" s="169"/>
      <c r="EI72" s="169"/>
      <c r="EJ72" s="169"/>
      <c r="EK72" s="169"/>
      <c r="EL72" s="169"/>
      <c r="EM72" s="169"/>
      <c r="EN72" s="169"/>
    </row>
    <row r="73" spans="1:144" ht="14" x14ac:dyDescent="0.15">
      <c r="A73" s="175" t="str">
        <f>'ESS Jul 2016'!K50</f>
        <v>Red Energy</v>
      </c>
      <c r="B73" s="15" t="str">
        <f>'ESS Jul 2016'!L50</f>
        <v>Easy Saver</v>
      </c>
      <c r="C73" s="176">
        <f>91*'ESS Jul 2016'!M50/100</f>
        <v>113.52249999999999</v>
      </c>
      <c r="D73" s="176">
        <f>($C$53*$C$54)*'ESS Jul 2016'!N50/100</f>
        <v>240.3</v>
      </c>
      <c r="E73" s="176">
        <v>0</v>
      </c>
      <c r="F73" s="176">
        <v>0</v>
      </c>
      <c r="G73" s="176">
        <f>($C$53*$C$55)*'ESS Jul 2016'!AH50/100</f>
        <v>144.18</v>
      </c>
      <c r="H73" s="176">
        <f>($C$53*$C$56)*'ESS Jul 2016'!W50/100</f>
        <v>53.748000000000005</v>
      </c>
      <c r="I73" s="176">
        <f t="shared" si="23"/>
        <v>551.75049999999999</v>
      </c>
      <c r="J73" s="177">
        <f t="shared" si="24"/>
        <v>1752.912</v>
      </c>
      <c r="K73" s="178">
        <f t="shared" si="25"/>
        <v>2207.002</v>
      </c>
      <c r="L73" s="179">
        <f>'ESS Jul 2016'!AT50</f>
        <v>0</v>
      </c>
      <c r="M73" s="179">
        <f>'ESS Jul 2016'!AU50</f>
        <v>0</v>
      </c>
      <c r="N73" s="179">
        <f>'ESS Jul 2016'!AV50</f>
        <v>10</v>
      </c>
      <c r="O73" s="179">
        <f>'ESS Jul 2016'!AW50</f>
        <v>0</v>
      </c>
      <c r="P73" s="180">
        <f t="shared" ref="P73:P75" si="33">K73</f>
        <v>2207.002</v>
      </c>
      <c r="Q73" s="180">
        <f>(P73-(P73*N73/100))</f>
        <v>1986.3018</v>
      </c>
      <c r="R73" s="381">
        <f t="shared" si="28"/>
        <v>2427.7022000000002</v>
      </c>
      <c r="S73" s="381">
        <f t="shared" si="29"/>
        <v>2184.9319800000003</v>
      </c>
      <c r="T73" s="194">
        <f>'ESS Jul 2016'!BD50</f>
        <v>0</v>
      </c>
      <c r="U73" s="195" t="str">
        <f>'ESS Jul 2016'!BE50</f>
        <v>n</v>
      </c>
      <c r="V73" s="169"/>
      <c r="W73" s="169"/>
      <c r="X73" s="169"/>
      <c r="Y73" s="169"/>
      <c r="Z73" s="169"/>
      <c r="AA73" s="169"/>
      <c r="AB73" s="169"/>
      <c r="AC73" s="169"/>
      <c r="AD73" s="169"/>
      <c r="AE73" s="169"/>
      <c r="AF73" s="169"/>
      <c r="AG73" s="169"/>
      <c r="AH73" s="169"/>
      <c r="AI73" s="169"/>
      <c r="AJ73" s="169"/>
      <c r="AK73" s="169"/>
      <c r="AL73" s="169"/>
      <c r="AM73" s="169"/>
      <c r="AN73" s="169"/>
      <c r="AO73" s="169"/>
      <c r="AP73" s="169"/>
      <c r="AQ73" s="169"/>
      <c r="AR73" s="169"/>
      <c r="AS73" s="169"/>
      <c r="AT73" s="169"/>
      <c r="AU73" s="169"/>
      <c r="AV73" s="169"/>
      <c r="AW73" s="169"/>
      <c r="AX73" s="169"/>
      <c r="AY73" s="169"/>
      <c r="AZ73" s="169"/>
      <c r="BA73" s="169"/>
      <c r="BB73" s="169"/>
      <c r="BC73" s="169"/>
      <c r="BD73" s="169"/>
      <c r="BE73" s="169"/>
      <c r="BF73" s="169"/>
      <c r="BG73" s="169"/>
      <c r="BH73" s="169"/>
      <c r="BI73" s="169"/>
      <c r="BJ73" s="169"/>
      <c r="BK73" s="169"/>
      <c r="BL73" s="169"/>
      <c r="BM73" s="169"/>
      <c r="BN73" s="169"/>
      <c r="BO73" s="169"/>
      <c r="BP73" s="169"/>
      <c r="BQ73" s="169"/>
      <c r="BR73" s="169"/>
      <c r="BS73" s="169"/>
      <c r="BT73" s="169"/>
      <c r="BU73" s="169"/>
      <c r="BV73" s="169"/>
      <c r="BW73" s="169"/>
      <c r="BX73" s="169"/>
      <c r="BY73" s="169"/>
      <c r="BZ73" s="169"/>
      <c r="CA73" s="169"/>
      <c r="CB73" s="169"/>
      <c r="CC73" s="169"/>
      <c r="CD73" s="169"/>
      <c r="CE73" s="169"/>
      <c r="CF73" s="169"/>
      <c r="CG73" s="169"/>
      <c r="CH73" s="169"/>
      <c r="CI73" s="169"/>
      <c r="CJ73" s="169"/>
      <c r="CK73" s="169"/>
      <c r="CL73" s="169"/>
      <c r="CM73" s="169"/>
      <c r="CN73" s="169"/>
      <c r="CO73" s="169"/>
      <c r="CP73" s="169"/>
      <c r="CQ73" s="169"/>
      <c r="CR73" s="169"/>
      <c r="CS73" s="169"/>
      <c r="CT73" s="169"/>
      <c r="CU73" s="169"/>
      <c r="CV73" s="169"/>
      <c r="CW73" s="169"/>
      <c r="CX73" s="169"/>
      <c r="CY73" s="169"/>
      <c r="CZ73" s="169"/>
      <c r="DA73" s="169"/>
      <c r="DB73" s="169"/>
      <c r="DC73" s="169"/>
      <c r="DD73" s="169"/>
      <c r="DE73" s="169"/>
      <c r="DF73" s="169"/>
      <c r="DG73" s="169"/>
      <c r="DH73" s="169"/>
      <c r="DI73" s="169"/>
      <c r="DJ73" s="169"/>
      <c r="DK73" s="169"/>
      <c r="DL73" s="169"/>
      <c r="DM73" s="169"/>
      <c r="DN73" s="169"/>
      <c r="DO73" s="169"/>
      <c r="DP73" s="169"/>
      <c r="DQ73" s="169"/>
      <c r="DR73" s="169"/>
      <c r="DS73" s="169"/>
      <c r="DT73" s="169"/>
      <c r="DU73" s="169"/>
      <c r="DV73" s="169"/>
      <c r="DW73" s="169"/>
      <c r="DX73" s="169"/>
      <c r="DY73" s="169"/>
      <c r="DZ73" s="169"/>
      <c r="EA73" s="169"/>
      <c r="EB73" s="169"/>
      <c r="EC73" s="169"/>
      <c r="ED73" s="169"/>
      <c r="EE73" s="169"/>
      <c r="EF73" s="169"/>
      <c r="EG73" s="169"/>
      <c r="EH73" s="169"/>
      <c r="EI73" s="169"/>
      <c r="EJ73" s="169"/>
      <c r="EK73" s="169"/>
      <c r="EL73" s="169"/>
      <c r="EM73" s="169"/>
      <c r="EN73" s="169"/>
    </row>
    <row r="74" spans="1:144" ht="14" x14ac:dyDescent="0.15">
      <c r="A74" s="175" t="str">
        <f>'ESS Jul 2016'!K51</f>
        <v>Simply Energy</v>
      </c>
      <c r="B74" s="15" t="str">
        <f>'ESS Jul 2016'!L51</f>
        <v>Simply Plus</v>
      </c>
      <c r="C74" s="176">
        <f>91*'ESS Jul 2016'!M51/100</f>
        <v>104.9776</v>
      </c>
      <c r="D74" s="176">
        <f>($C$53*$C$54)*'ESS Jul 2016'!N51/100</f>
        <v>277.56</v>
      </c>
      <c r="E74" s="176">
        <v>0</v>
      </c>
      <c r="F74" s="176">
        <v>0</v>
      </c>
      <c r="G74" s="176">
        <f>($C$53*$C$55)*'ESS Jul 2016'!AH51/100</f>
        <v>156.43799999999999</v>
      </c>
      <c r="H74" s="176">
        <f>($C$53*$C$56)*'ESS Jul 2016'!W51/100</f>
        <v>59.436000000000007</v>
      </c>
      <c r="I74" s="176">
        <f t="shared" si="23"/>
        <v>598.41160000000002</v>
      </c>
      <c r="J74" s="177">
        <f t="shared" si="24"/>
        <v>1973.7360000000001</v>
      </c>
      <c r="K74" s="178">
        <f t="shared" si="25"/>
        <v>2393.6464000000001</v>
      </c>
      <c r="L74" s="179">
        <f>'ESS Jul 2016'!AT51</f>
        <v>0</v>
      </c>
      <c r="M74" s="179">
        <f>'ESS Jul 2016'!AU51</f>
        <v>0</v>
      </c>
      <c r="N74" s="179">
        <f>'ESS Jul 2016'!AV51</f>
        <v>0</v>
      </c>
      <c r="O74" s="179">
        <f>'ESS Jul 2016'!AW51</f>
        <v>15</v>
      </c>
      <c r="P74" s="180">
        <f t="shared" si="33"/>
        <v>2393.6464000000001</v>
      </c>
      <c r="Q74" s="180">
        <f t="shared" ref="Q74:Q75" si="34">(P74-(J74*O74/100))</f>
        <v>2097.5860000000002</v>
      </c>
      <c r="R74" s="381">
        <f t="shared" si="28"/>
        <v>2633.0110400000003</v>
      </c>
      <c r="S74" s="381">
        <f t="shared" si="29"/>
        <v>2307.3446000000004</v>
      </c>
      <c r="T74" s="194">
        <f>'ESS Jul 2016'!BD51</f>
        <v>24</v>
      </c>
      <c r="U74" s="195" t="str">
        <f>'ESS Jul 2016'!BE51</f>
        <v>y</v>
      </c>
      <c r="V74" s="169"/>
      <c r="W74" s="169"/>
      <c r="X74" s="169"/>
      <c r="Y74" s="169"/>
      <c r="Z74" s="169"/>
      <c r="AA74" s="169"/>
      <c r="AB74" s="169"/>
      <c r="AC74" s="169"/>
      <c r="AD74" s="169"/>
      <c r="AE74" s="169"/>
      <c r="AF74" s="169"/>
      <c r="AG74" s="169"/>
      <c r="AH74" s="169"/>
      <c r="AI74" s="169"/>
      <c r="AJ74" s="169"/>
      <c r="AK74" s="169"/>
      <c r="AL74" s="169"/>
      <c r="AM74" s="169"/>
      <c r="AN74" s="169"/>
      <c r="AO74" s="169"/>
      <c r="AP74" s="169"/>
      <c r="AQ74" s="169"/>
      <c r="AR74" s="169"/>
      <c r="AS74" s="169"/>
      <c r="AT74" s="169"/>
      <c r="AU74" s="169"/>
      <c r="AV74" s="169"/>
      <c r="AW74" s="169"/>
      <c r="AX74" s="169"/>
      <c r="AY74" s="169"/>
      <c r="AZ74" s="169"/>
      <c r="BA74" s="169"/>
      <c r="BB74" s="169"/>
      <c r="BC74" s="169"/>
      <c r="BD74" s="169"/>
      <c r="BE74" s="169"/>
      <c r="BF74" s="169"/>
      <c r="BG74" s="169"/>
      <c r="BH74" s="169"/>
      <c r="BI74" s="169"/>
      <c r="BJ74" s="169"/>
      <c r="BK74" s="169"/>
      <c r="BL74" s="169"/>
      <c r="BM74" s="169"/>
      <c r="BN74" s="169"/>
      <c r="BO74" s="169"/>
      <c r="BP74" s="169"/>
      <c r="BQ74" s="169"/>
      <c r="BR74" s="169"/>
      <c r="BS74" s="169"/>
      <c r="BT74" s="169"/>
      <c r="BU74" s="169"/>
      <c r="BV74" s="169"/>
      <c r="BW74" s="169"/>
      <c r="BX74" s="169"/>
      <c r="BY74" s="169"/>
      <c r="BZ74" s="169"/>
      <c r="CA74" s="169"/>
      <c r="CB74" s="169"/>
      <c r="CC74" s="169"/>
      <c r="CD74" s="169"/>
      <c r="CE74" s="169"/>
      <c r="CF74" s="169"/>
      <c r="CG74" s="169"/>
      <c r="CH74" s="169"/>
      <c r="CI74" s="169"/>
      <c r="CJ74" s="169"/>
      <c r="CK74" s="169"/>
      <c r="CL74" s="169"/>
      <c r="CM74" s="169"/>
      <c r="CN74" s="169"/>
      <c r="CO74" s="169"/>
      <c r="CP74" s="169"/>
      <c r="CQ74" s="169"/>
      <c r="CR74" s="169"/>
      <c r="CS74" s="169"/>
      <c r="CT74" s="169"/>
      <c r="CU74" s="169"/>
      <c r="CV74" s="169"/>
      <c r="CW74" s="169"/>
      <c r="CX74" s="169"/>
      <c r="CY74" s="169"/>
      <c r="CZ74" s="169"/>
      <c r="DA74" s="169"/>
      <c r="DB74" s="169"/>
      <c r="DC74" s="169"/>
      <c r="DD74" s="169"/>
      <c r="DE74" s="169"/>
      <c r="DF74" s="169"/>
      <c r="DG74" s="169"/>
      <c r="DH74" s="169"/>
      <c r="DI74" s="169"/>
      <c r="DJ74" s="169"/>
      <c r="DK74" s="169"/>
      <c r="DL74" s="169"/>
      <c r="DM74" s="169"/>
      <c r="DN74" s="169"/>
      <c r="DO74" s="169"/>
      <c r="DP74" s="169"/>
      <c r="DQ74" s="169"/>
      <c r="DR74" s="169"/>
      <c r="DS74" s="169"/>
      <c r="DT74" s="169"/>
      <c r="DU74" s="169"/>
      <c r="DV74" s="169"/>
      <c r="DW74" s="169"/>
      <c r="DX74" s="169"/>
      <c r="DY74" s="169"/>
      <c r="DZ74" s="169"/>
      <c r="EA74" s="169"/>
      <c r="EB74" s="169"/>
      <c r="EC74" s="169"/>
      <c r="ED74" s="169"/>
      <c r="EE74" s="169"/>
      <c r="EF74" s="169"/>
      <c r="EG74" s="169"/>
      <c r="EH74" s="169"/>
      <c r="EI74" s="169"/>
      <c r="EJ74" s="169"/>
      <c r="EK74" s="169"/>
      <c r="EL74" s="169"/>
      <c r="EM74" s="169"/>
      <c r="EN74" s="169"/>
    </row>
    <row r="75" spans="1:144" ht="15" thickBot="1" x14ac:dyDescent="0.2">
      <c r="A75" s="184" t="str">
        <f>'ESS Jul 2016'!K52</f>
        <v>Urth Energy</v>
      </c>
      <c r="B75" s="185" t="str">
        <f>'ESS Jul 2016'!L52</f>
        <v>Market offer</v>
      </c>
      <c r="C75" s="186">
        <f>91*'ESS Jul 2016'!M52/100</f>
        <v>123.76</v>
      </c>
      <c r="D75" s="186">
        <f>($C$53*$C$54)*'ESS Jul 2016'!N52/100</f>
        <v>269.10000000000002</v>
      </c>
      <c r="E75" s="186">
        <v>0</v>
      </c>
      <c r="F75" s="186">
        <v>0</v>
      </c>
      <c r="G75" s="186">
        <f>($C$53*$C$55)*'ESS Jul 2016'!AH52/100</f>
        <v>161.46</v>
      </c>
      <c r="H75" s="186">
        <f>($C$53*$C$56)*'ESS Jul 2016'!W52/100</f>
        <v>57.24</v>
      </c>
      <c r="I75" s="186">
        <f t="shared" si="23"/>
        <v>611.56000000000006</v>
      </c>
      <c r="J75" s="187">
        <f t="shared" si="24"/>
        <v>1951.2000000000003</v>
      </c>
      <c r="K75" s="188">
        <f t="shared" si="25"/>
        <v>2446.2400000000002</v>
      </c>
      <c r="L75" s="189">
        <f>'ESS Jul 2016'!AT52</f>
        <v>0</v>
      </c>
      <c r="M75" s="189">
        <f>'ESS Jul 2016'!AU52</f>
        <v>0</v>
      </c>
      <c r="N75" s="189">
        <f>'ESS Jul 2016'!AV52</f>
        <v>0</v>
      </c>
      <c r="O75" s="189">
        <f>'ESS Jul 2016'!AW52</f>
        <v>10</v>
      </c>
      <c r="P75" s="190">
        <f t="shared" si="33"/>
        <v>2446.2400000000002</v>
      </c>
      <c r="Q75" s="190">
        <f t="shared" si="34"/>
        <v>2251.1200000000003</v>
      </c>
      <c r="R75" s="382">
        <f t="shared" ref="R75" si="35">K75*1.1</f>
        <v>2690.8640000000005</v>
      </c>
      <c r="S75" s="382">
        <f t="shared" si="29"/>
        <v>2476.2320000000004</v>
      </c>
      <c r="T75" s="196">
        <f>'ESS Jul 2016'!BD52</f>
        <v>0</v>
      </c>
      <c r="U75" s="197" t="str">
        <f>'ESS Jul 2016'!BE52</f>
        <v>n</v>
      </c>
      <c r="V75" s="169"/>
      <c r="W75" s="169"/>
      <c r="X75" s="169"/>
      <c r="Y75" s="169"/>
      <c r="Z75" s="169"/>
      <c r="AA75" s="169"/>
      <c r="AB75" s="169"/>
      <c r="AC75" s="169"/>
      <c r="AD75" s="169"/>
      <c r="AE75" s="169"/>
      <c r="AF75" s="169"/>
      <c r="AG75" s="169"/>
      <c r="AH75" s="169"/>
      <c r="AI75" s="169"/>
      <c r="AJ75" s="169"/>
      <c r="AK75" s="169"/>
      <c r="AL75" s="169"/>
      <c r="AM75" s="169"/>
      <c r="AN75" s="169"/>
      <c r="AO75" s="169"/>
      <c r="AP75" s="169"/>
      <c r="AQ75" s="169"/>
      <c r="AR75" s="169"/>
      <c r="AS75" s="169"/>
      <c r="AT75" s="169"/>
      <c r="AU75" s="169"/>
      <c r="AV75" s="169"/>
      <c r="AW75" s="169"/>
      <c r="AX75" s="169"/>
      <c r="AY75" s="169"/>
      <c r="AZ75" s="169"/>
      <c r="BA75" s="169"/>
      <c r="BB75" s="169"/>
      <c r="BC75" s="169"/>
      <c r="BD75" s="169"/>
      <c r="BE75" s="169"/>
      <c r="BF75" s="169"/>
      <c r="BG75" s="169"/>
      <c r="BH75" s="169"/>
      <c r="BI75" s="169"/>
      <c r="BJ75" s="169"/>
      <c r="BK75" s="169"/>
      <c r="BL75" s="169"/>
      <c r="BM75" s="169"/>
      <c r="BN75" s="169"/>
      <c r="BO75" s="169"/>
      <c r="BP75" s="169"/>
      <c r="BQ75" s="169"/>
      <c r="BR75" s="169"/>
      <c r="BS75" s="169"/>
      <c r="BT75" s="169"/>
      <c r="BU75" s="169"/>
      <c r="BV75" s="169"/>
      <c r="BW75" s="169"/>
      <c r="BX75" s="169"/>
      <c r="BY75" s="169"/>
      <c r="BZ75" s="169"/>
      <c r="CA75" s="169"/>
      <c r="CB75" s="169"/>
      <c r="CC75" s="169"/>
      <c r="CD75" s="169"/>
      <c r="CE75" s="169"/>
      <c r="CF75" s="169"/>
      <c r="CG75" s="169"/>
      <c r="CH75" s="169"/>
      <c r="CI75" s="169"/>
      <c r="CJ75" s="169"/>
      <c r="CK75" s="169"/>
      <c r="CL75" s="169"/>
      <c r="CM75" s="169"/>
      <c r="CN75" s="169"/>
      <c r="CO75" s="169"/>
      <c r="CP75" s="169"/>
      <c r="CQ75" s="169"/>
      <c r="CR75" s="169"/>
      <c r="CS75" s="169"/>
      <c r="CT75" s="169"/>
      <c r="CU75" s="169"/>
      <c r="CV75" s="169"/>
      <c r="CW75" s="169"/>
      <c r="CX75" s="169"/>
      <c r="CY75" s="169"/>
      <c r="CZ75" s="169"/>
      <c r="DA75" s="169"/>
      <c r="DB75" s="169"/>
      <c r="DC75" s="169"/>
      <c r="DD75" s="169"/>
      <c r="DE75" s="169"/>
      <c r="DF75" s="169"/>
      <c r="DG75" s="169"/>
      <c r="DH75" s="169"/>
      <c r="DI75" s="169"/>
      <c r="DJ75" s="169"/>
      <c r="DK75" s="169"/>
      <c r="DL75" s="169"/>
      <c r="DM75" s="169"/>
      <c r="DN75" s="169"/>
      <c r="DO75" s="169"/>
      <c r="DP75" s="169"/>
      <c r="DQ75" s="169"/>
      <c r="DR75" s="169"/>
      <c r="DS75" s="169"/>
      <c r="DT75" s="169"/>
      <c r="DU75" s="169"/>
      <c r="DV75" s="169"/>
      <c r="DW75" s="169"/>
      <c r="DX75" s="169"/>
      <c r="DY75" s="169"/>
      <c r="DZ75" s="169"/>
      <c r="EA75" s="169"/>
      <c r="EB75" s="169"/>
      <c r="EC75" s="169"/>
      <c r="ED75" s="169"/>
      <c r="EE75" s="169"/>
      <c r="EF75" s="169"/>
      <c r="EG75" s="169"/>
      <c r="EH75" s="169"/>
      <c r="EI75" s="169"/>
      <c r="EJ75" s="169"/>
      <c r="EK75" s="169"/>
      <c r="EL75" s="169"/>
      <c r="EM75" s="169"/>
      <c r="EN75" s="169"/>
    </row>
    <row r="76" spans="1:144" s="170" customFormat="1" ht="14" x14ac:dyDescent="0.15">
      <c r="V76" s="169"/>
      <c r="W76" s="169"/>
      <c r="X76" s="169"/>
      <c r="Y76" s="169"/>
      <c r="Z76" s="169"/>
      <c r="AA76" s="169"/>
      <c r="AB76" s="169"/>
      <c r="AC76" s="169"/>
      <c r="AD76" s="169"/>
      <c r="AE76" s="169"/>
      <c r="AF76" s="169"/>
      <c r="AG76" s="169"/>
      <c r="AH76" s="169"/>
      <c r="AI76" s="169"/>
      <c r="AJ76" s="169"/>
      <c r="AK76" s="169"/>
      <c r="AL76" s="169"/>
      <c r="AM76" s="169"/>
      <c r="AN76" s="169"/>
      <c r="AO76" s="169"/>
      <c r="AP76" s="169"/>
      <c r="AQ76" s="169"/>
      <c r="AR76" s="169"/>
      <c r="AS76" s="169"/>
      <c r="AT76" s="169"/>
      <c r="AU76" s="169"/>
      <c r="AV76" s="169"/>
      <c r="AW76" s="169"/>
      <c r="AX76" s="169"/>
      <c r="AY76" s="169"/>
      <c r="AZ76" s="169"/>
      <c r="BA76" s="169"/>
      <c r="BB76" s="169"/>
      <c r="BC76" s="169"/>
      <c r="BD76" s="169"/>
      <c r="BE76" s="169"/>
      <c r="BF76" s="169"/>
      <c r="BG76" s="169"/>
      <c r="BH76" s="169"/>
      <c r="BI76" s="169"/>
      <c r="BJ76" s="169"/>
      <c r="BK76" s="169"/>
      <c r="BL76" s="169"/>
      <c r="BM76" s="169"/>
      <c r="BN76" s="169"/>
      <c r="BO76" s="169"/>
      <c r="BP76" s="169"/>
      <c r="BQ76" s="169"/>
      <c r="BR76" s="169"/>
      <c r="BS76" s="169"/>
      <c r="BT76" s="169"/>
      <c r="BU76" s="169"/>
      <c r="BV76" s="169"/>
      <c r="BW76" s="169"/>
      <c r="BX76" s="169"/>
      <c r="BY76" s="169"/>
      <c r="BZ76" s="169"/>
      <c r="CA76" s="169"/>
      <c r="CB76" s="169"/>
      <c r="CC76" s="169"/>
      <c r="CD76" s="169"/>
      <c r="CE76" s="169"/>
      <c r="CF76" s="169"/>
      <c r="CG76" s="169"/>
      <c r="CH76" s="169"/>
      <c r="CI76" s="169"/>
      <c r="CJ76" s="169"/>
      <c r="CK76" s="169"/>
      <c r="CL76" s="169"/>
      <c r="CM76" s="169"/>
      <c r="CN76" s="169"/>
      <c r="CO76" s="169"/>
      <c r="CP76" s="169"/>
      <c r="CQ76" s="169"/>
      <c r="CR76" s="169"/>
      <c r="CS76" s="169"/>
      <c r="CT76" s="169"/>
      <c r="CU76" s="169"/>
      <c r="CV76" s="169"/>
      <c r="CW76" s="169"/>
      <c r="CX76" s="169"/>
      <c r="CY76" s="169"/>
      <c r="CZ76" s="169"/>
      <c r="DA76" s="169"/>
      <c r="DB76" s="169"/>
      <c r="DC76" s="169"/>
      <c r="DD76" s="169"/>
      <c r="DE76" s="169"/>
      <c r="DF76" s="169"/>
      <c r="DG76" s="169"/>
      <c r="DH76" s="169"/>
      <c r="DI76" s="169"/>
      <c r="DJ76" s="169"/>
      <c r="DK76" s="169"/>
      <c r="DL76" s="169"/>
      <c r="DM76" s="169"/>
      <c r="DN76" s="169"/>
      <c r="DO76" s="169"/>
      <c r="DP76" s="169"/>
      <c r="DQ76" s="169"/>
      <c r="DR76" s="169"/>
      <c r="DS76" s="169"/>
      <c r="DT76" s="169"/>
      <c r="DU76" s="169"/>
      <c r="DV76" s="169"/>
      <c r="DW76" s="169"/>
      <c r="DX76" s="169"/>
      <c r="DY76" s="169"/>
      <c r="DZ76" s="169"/>
      <c r="EA76" s="169"/>
      <c r="EB76" s="169"/>
      <c r="EC76" s="169"/>
      <c r="ED76" s="169"/>
      <c r="EE76" s="169"/>
      <c r="EF76" s="169"/>
      <c r="EG76" s="169"/>
      <c r="EH76" s="169"/>
      <c r="EI76" s="169"/>
      <c r="EJ76" s="169"/>
      <c r="EK76" s="169"/>
      <c r="EL76" s="169"/>
      <c r="EM76" s="169"/>
      <c r="EN76" s="169"/>
    </row>
    <row r="77" spans="1:144" s="170" customFormat="1" ht="14" x14ac:dyDescent="0.15">
      <c r="V77" s="169"/>
      <c r="W77" s="169"/>
      <c r="X77" s="169"/>
      <c r="Y77" s="169"/>
      <c r="Z77" s="169"/>
      <c r="AA77" s="169"/>
      <c r="AB77" s="169"/>
      <c r="AC77" s="169"/>
      <c r="AD77" s="169"/>
      <c r="AE77" s="169"/>
      <c r="AF77" s="169"/>
      <c r="AG77" s="169"/>
      <c r="AH77" s="169"/>
      <c r="AI77" s="169"/>
      <c r="AJ77" s="169"/>
      <c r="AK77" s="169"/>
      <c r="AL77" s="169"/>
      <c r="AM77" s="169"/>
      <c r="AN77" s="169"/>
      <c r="AO77" s="169"/>
      <c r="AP77" s="169"/>
      <c r="AQ77" s="169"/>
      <c r="AR77" s="169"/>
      <c r="AS77" s="169"/>
      <c r="AT77" s="169"/>
      <c r="AU77" s="169"/>
      <c r="AV77" s="169"/>
      <c r="AW77" s="169"/>
      <c r="AX77" s="169"/>
      <c r="AY77" s="169"/>
      <c r="AZ77" s="169"/>
      <c r="BA77" s="169"/>
      <c r="BB77" s="169"/>
      <c r="BC77" s="169"/>
      <c r="BD77" s="169"/>
      <c r="BE77" s="169"/>
      <c r="BF77" s="169"/>
      <c r="BG77" s="169"/>
      <c r="BH77" s="169"/>
      <c r="BI77" s="169"/>
      <c r="BJ77" s="169"/>
      <c r="BK77" s="169"/>
      <c r="BL77" s="169"/>
      <c r="BM77" s="169"/>
      <c r="BN77" s="169"/>
      <c r="BO77" s="169"/>
      <c r="BP77" s="169"/>
      <c r="BQ77" s="169"/>
      <c r="BR77" s="169"/>
      <c r="BS77" s="169"/>
      <c r="BT77" s="169"/>
      <c r="BU77" s="169"/>
      <c r="BV77" s="169"/>
      <c r="BW77" s="169"/>
      <c r="BX77" s="169"/>
      <c r="BY77" s="169"/>
      <c r="BZ77" s="169"/>
      <c r="CA77" s="169"/>
      <c r="CB77" s="169"/>
      <c r="CC77" s="169"/>
      <c r="CD77" s="169"/>
      <c r="CE77" s="169"/>
      <c r="CF77" s="169"/>
      <c r="CG77" s="169"/>
      <c r="CH77" s="169"/>
      <c r="CI77" s="169"/>
      <c r="CJ77" s="169"/>
      <c r="CK77" s="169"/>
      <c r="CL77" s="169"/>
      <c r="CM77" s="169"/>
      <c r="CN77" s="169"/>
      <c r="CO77" s="169"/>
      <c r="CP77" s="169"/>
      <c r="CQ77" s="169"/>
      <c r="CR77" s="169"/>
      <c r="CS77" s="169"/>
      <c r="CT77" s="169"/>
      <c r="CU77" s="169"/>
      <c r="CV77" s="169"/>
      <c r="CW77" s="169"/>
      <c r="CX77" s="169"/>
      <c r="CY77" s="169"/>
      <c r="CZ77" s="169"/>
      <c r="DA77" s="169"/>
      <c r="DB77" s="169"/>
      <c r="DC77" s="169"/>
      <c r="DD77" s="169"/>
      <c r="DE77" s="169"/>
      <c r="DF77" s="169"/>
      <c r="DG77" s="169"/>
      <c r="DH77" s="169"/>
      <c r="DI77" s="169"/>
      <c r="DJ77" s="169"/>
      <c r="DK77" s="169"/>
      <c r="DL77" s="169"/>
      <c r="DM77" s="169"/>
      <c r="DN77" s="169"/>
      <c r="DO77" s="169"/>
      <c r="DP77" s="169"/>
      <c r="DQ77" s="169"/>
      <c r="DR77" s="169"/>
      <c r="DS77" s="169"/>
      <c r="DT77" s="169"/>
      <c r="DU77" s="169"/>
      <c r="DV77" s="169"/>
      <c r="DW77" s="169"/>
      <c r="DX77" s="169"/>
      <c r="DY77" s="169"/>
      <c r="DZ77" s="169"/>
      <c r="EA77" s="169"/>
      <c r="EB77" s="169"/>
      <c r="EC77" s="169"/>
      <c r="ED77" s="169"/>
      <c r="EE77" s="169"/>
      <c r="EF77" s="169"/>
      <c r="EG77" s="169"/>
      <c r="EH77" s="169"/>
      <c r="EI77" s="169"/>
      <c r="EJ77" s="169"/>
      <c r="EK77" s="169"/>
      <c r="EL77" s="169"/>
      <c r="EM77" s="169"/>
      <c r="EN77" s="169"/>
    </row>
    <row r="78" spans="1:144" s="170" customFormat="1" ht="14" x14ac:dyDescent="0.15">
      <c r="V78" s="169"/>
      <c r="W78" s="169"/>
      <c r="X78" s="169"/>
      <c r="Y78" s="169"/>
      <c r="Z78" s="169"/>
      <c r="AA78" s="169"/>
      <c r="AB78" s="169"/>
      <c r="AC78" s="169"/>
      <c r="AD78" s="169"/>
      <c r="AE78" s="169"/>
      <c r="AF78" s="169"/>
      <c r="AG78" s="169"/>
      <c r="AH78" s="169"/>
      <c r="AI78" s="169"/>
      <c r="AJ78" s="169"/>
      <c r="AK78" s="169"/>
      <c r="AL78" s="169"/>
      <c r="AM78" s="169"/>
      <c r="AN78" s="169"/>
      <c r="AO78" s="169"/>
      <c r="AP78" s="169"/>
      <c r="AQ78" s="169"/>
      <c r="AR78" s="169"/>
      <c r="AS78" s="169"/>
      <c r="AT78" s="169"/>
      <c r="AU78" s="169"/>
      <c r="AV78" s="169"/>
      <c r="AW78" s="169"/>
      <c r="AX78" s="169"/>
      <c r="AY78" s="169"/>
      <c r="AZ78" s="169"/>
      <c r="BA78" s="169"/>
      <c r="BB78" s="169"/>
      <c r="BC78" s="169"/>
      <c r="BD78" s="169"/>
      <c r="BE78" s="169"/>
      <c r="BF78" s="169"/>
      <c r="BG78" s="169"/>
      <c r="BH78" s="169"/>
      <c r="BI78" s="169"/>
      <c r="BJ78" s="169"/>
      <c r="BK78" s="169"/>
      <c r="BL78" s="169"/>
      <c r="BM78" s="169"/>
      <c r="BN78" s="169"/>
      <c r="BO78" s="169"/>
      <c r="BP78" s="169"/>
      <c r="BQ78" s="169"/>
      <c r="BR78" s="169"/>
      <c r="BS78" s="169"/>
      <c r="BT78" s="169"/>
      <c r="BU78" s="169"/>
      <c r="BV78" s="169"/>
      <c r="BW78" s="169"/>
      <c r="BX78" s="169"/>
      <c r="BY78" s="169"/>
      <c r="BZ78" s="169"/>
      <c r="CA78" s="169"/>
      <c r="CB78" s="169"/>
      <c r="CC78" s="169"/>
      <c r="CD78" s="169"/>
      <c r="CE78" s="169"/>
      <c r="CF78" s="169"/>
      <c r="CG78" s="169"/>
      <c r="CH78" s="169"/>
      <c r="CI78" s="169"/>
      <c r="CJ78" s="169"/>
      <c r="CK78" s="169"/>
      <c r="CL78" s="169"/>
      <c r="CM78" s="169"/>
      <c r="CN78" s="169"/>
      <c r="CO78" s="169"/>
      <c r="CP78" s="169"/>
      <c r="CQ78" s="169"/>
      <c r="CR78" s="169"/>
      <c r="CS78" s="169"/>
      <c r="CT78" s="169"/>
      <c r="CU78" s="169"/>
      <c r="CV78" s="169"/>
      <c r="CW78" s="169"/>
      <c r="CX78" s="169"/>
      <c r="CY78" s="169"/>
      <c r="CZ78" s="169"/>
      <c r="DA78" s="169"/>
      <c r="DB78" s="169"/>
      <c r="DC78" s="169"/>
      <c r="DD78" s="169"/>
      <c r="DE78" s="169"/>
      <c r="DF78" s="169"/>
      <c r="DG78" s="169"/>
      <c r="DH78" s="169"/>
      <c r="DI78" s="169"/>
      <c r="DJ78" s="169"/>
      <c r="DK78" s="169"/>
      <c r="DL78" s="169"/>
      <c r="DM78" s="169"/>
      <c r="DN78" s="169"/>
      <c r="DO78" s="169"/>
      <c r="DP78" s="169"/>
      <c r="DQ78" s="169"/>
      <c r="DR78" s="169"/>
      <c r="DS78" s="169"/>
      <c r="DT78" s="169"/>
      <c r="DU78" s="169"/>
      <c r="DV78" s="169"/>
      <c r="DW78" s="169"/>
      <c r="DX78" s="169"/>
      <c r="DY78" s="169"/>
      <c r="DZ78" s="169"/>
      <c r="EA78" s="169"/>
      <c r="EB78" s="169"/>
      <c r="EC78" s="169"/>
      <c r="ED78" s="169"/>
      <c r="EE78" s="169"/>
      <c r="EF78" s="169"/>
      <c r="EG78" s="169"/>
      <c r="EH78" s="169"/>
      <c r="EI78" s="169"/>
      <c r="EJ78" s="169"/>
      <c r="EK78" s="169"/>
      <c r="EL78" s="169"/>
      <c r="EM78" s="169"/>
      <c r="EN78" s="169"/>
    </row>
    <row r="79" spans="1:144" s="170" customFormat="1" ht="14" x14ac:dyDescent="0.15">
      <c r="V79" s="169"/>
      <c r="W79" s="169"/>
      <c r="X79" s="169"/>
      <c r="Y79" s="169"/>
      <c r="Z79" s="169"/>
      <c r="AA79" s="169"/>
      <c r="AB79" s="169"/>
      <c r="AC79" s="169"/>
      <c r="AD79" s="169"/>
      <c r="AE79" s="169"/>
      <c r="AF79" s="169"/>
      <c r="AG79" s="169"/>
      <c r="AH79" s="169"/>
      <c r="AI79" s="169"/>
      <c r="AJ79" s="169"/>
      <c r="AK79" s="169"/>
      <c r="AL79" s="169"/>
      <c r="AM79" s="169"/>
      <c r="AN79" s="169"/>
      <c r="AO79" s="169"/>
      <c r="AP79" s="169"/>
      <c r="AQ79" s="169"/>
      <c r="AR79" s="169"/>
      <c r="AS79" s="169"/>
      <c r="AT79" s="169"/>
      <c r="AU79" s="169"/>
      <c r="AV79" s="169"/>
      <c r="AW79" s="169"/>
      <c r="AX79" s="169"/>
      <c r="AY79" s="169"/>
      <c r="AZ79" s="169"/>
      <c r="BA79" s="169"/>
      <c r="BB79" s="169"/>
      <c r="BC79" s="169"/>
      <c r="BD79" s="169"/>
      <c r="BE79" s="169"/>
      <c r="BF79" s="169"/>
      <c r="BG79" s="169"/>
      <c r="BH79" s="169"/>
      <c r="BI79" s="169"/>
      <c r="BJ79" s="169"/>
      <c r="BK79" s="169"/>
      <c r="BL79" s="169"/>
      <c r="BM79" s="169"/>
      <c r="BN79" s="169"/>
      <c r="BO79" s="169"/>
      <c r="BP79" s="169"/>
      <c r="BQ79" s="169"/>
      <c r="BR79" s="169"/>
      <c r="BS79" s="169"/>
      <c r="BT79" s="169"/>
      <c r="BU79" s="169"/>
      <c r="BV79" s="169"/>
      <c r="BW79" s="169"/>
      <c r="BX79" s="169"/>
      <c r="BY79" s="169"/>
      <c r="BZ79" s="169"/>
      <c r="CA79" s="169"/>
      <c r="CB79" s="169"/>
      <c r="CC79" s="169"/>
      <c r="CD79" s="169"/>
      <c r="CE79" s="169"/>
      <c r="CF79" s="169"/>
      <c r="CG79" s="169"/>
      <c r="CH79" s="169"/>
      <c r="CI79" s="169"/>
      <c r="CJ79" s="169"/>
      <c r="CK79" s="169"/>
      <c r="CL79" s="169"/>
      <c r="CM79" s="169"/>
      <c r="CN79" s="169"/>
      <c r="CO79" s="169"/>
      <c r="CP79" s="169"/>
      <c r="CQ79" s="169"/>
      <c r="CR79" s="169"/>
      <c r="CS79" s="169"/>
      <c r="CT79" s="169"/>
      <c r="CU79" s="169"/>
      <c r="CV79" s="169"/>
      <c r="CW79" s="169"/>
      <c r="CX79" s="169"/>
      <c r="CY79" s="169"/>
      <c r="CZ79" s="169"/>
      <c r="DA79" s="169"/>
      <c r="DB79" s="169"/>
      <c r="DC79" s="169"/>
      <c r="DD79" s="169"/>
      <c r="DE79" s="169"/>
      <c r="DF79" s="169"/>
      <c r="DG79" s="169"/>
      <c r="DH79" s="169"/>
      <c r="DI79" s="169"/>
      <c r="DJ79" s="169"/>
      <c r="DK79" s="169"/>
      <c r="DL79" s="169"/>
      <c r="DM79" s="169"/>
      <c r="DN79" s="169"/>
      <c r="DO79" s="169"/>
      <c r="DP79" s="169"/>
      <c r="DQ79" s="169"/>
      <c r="DR79" s="169"/>
      <c r="DS79" s="169"/>
      <c r="DT79" s="169"/>
      <c r="DU79" s="169"/>
      <c r="DV79" s="169"/>
      <c r="DW79" s="169"/>
      <c r="DX79" s="169"/>
      <c r="DY79" s="169"/>
      <c r="DZ79" s="169"/>
      <c r="EA79" s="169"/>
      <c r="EB79" s="169"/>
      <c r="EC79" s="169"/>
      <c r="ED79" s="169"/>
      <c r="EE79" s="169"/>
      <c r="EF79" s="169"/>
      <c r="EG79" s="169"/>
      <c r="EH79" s="169"/>
      <c r="EI79" s="169"/>
      <c r="EJ79" s="169"/>
      <c r="EK79" s="169"/>
      <c r="EL79" s="169"/>
      <c r="EM79" s="169"/>
      <c r="EN79" s="169"/>
    </row>
    <row r="80" spans="1:144" s="170" customFormat="1" ht="14" x14ac:dyDescent="0.15">
      <c r="V80" s="169"/>
      <c r="W80" s="169"/>
      <c r="X80" s="169"/>
      <c r="Y80" s="169"/>
      <c r="Z80" s="169"/>
      <c r="AA80" s="169"/>
      <c r="AB80" s="169"/>
      <c r="AC80" s="169"/>
      <c r="AD80" s="169"/>
      <c r="AE80" s="169"/>
      <c r="AF80" s="169"/>
      <c r="AG80" s="169"/>
      <c r="AH80" s="169"/>
      <c r="AI80" s="169"/>
      <c r="AJ80" s="169"/>
      <c r="AK80" s="169"/>
      <c r="AL80" s="169"/>
      <c r="AM80" s="169"/>
      <c r="AN80" s="169"/>
      <c r="AO80" s="169"/>
      <c r="AP80" s="169"/>
      <c r="AQ80" s="169"/>
      <c r="AR80" s="169"/>
      <c r="AS80" s="169"/>
      <c r="AT80" s="169"/>
      <c r="AU80" s="169"/>
      <c r="AV80" s="169"/>
      <c r="AW80" s="169"/>
      <c r="AX80" s="169"/>
      <c r="AY80" s="169"/>
      <c r="AZ80" s="169"/>
      <c r="BA80" s="169"/>
      <c r="BB80" s="169"/>
      <c r="BC80" s="169"/>
      <c r="BD80" s="169"/>
      <c r="BE80" s="169"/>
      <c r="BF80" s="169"/>
      <c r="BG80" s="169"/>
      <c r="BH80" s="169"/>
      <c r="BI80" s="169"/>
      <c r="BJ80" s="169"/>
      <c r="BK80" s="169"/>
      <c r="BL80" s="169"/>
      <c r="BM80" s="169"/>
      <c r="BN80" s="169"/>
      <c r="BO80" s="169"/>
      <c r="BP80" s="169"/>
      <c r="BQ80" s="169"/>
      <c r="BR80" s="169"/>
      <c r="BS80" s="169"/>
      <c r="BT80" s="169"/>
      <c r="BU80" s="169"/>
      <c r="BV80" s="169"/>
      <c r="BW80" s="169"/>
      <c r="BX80" s="169"/>
      <c r="BY80" s="169"/>
      <c r="BZ80" s="169"/>
      <c r="CA80" s="169"/>
      <c r="CB80" s="169"/>
      <c r="CC80" s="169"/>
      <c r="CD80" s="169"/>
      <c r="CE80" s="169"/>
      <c r="CF80" s="169"/>
      <c r="CG80" s="169"/>
      <c r="CH80" s="169"/>
      <c r="CI80" s="169"/>
      <c r="CJ80" s="169"/>
      <c r="CK80" s="169"/>
      <c r="CL80" s="169"/>
      <c r="CM80" s="169"/>
      <c r="CN80" s="169"/>
      <c r="CO80" s="169"/>
      <c r="CP80" s="169"/>
      <c r="CQ80" s="169"/>
      <c r="CR80" s="169"/>
      <c r="CS80" s="169"/>
      <c r="CT80" s="169"/>
      <c r="CU80" s="169"/>
      <c r="CV80" s="169"/>
      <c r="CW80" s="169"/>
      <c r="CX80" s="169"/>
      <c r="CY80" s="169"/>
      <c r="CZ80" s="169"/>
      <c r="DA80" s="169"/>
      <c r="DB80" s="169"/>
      <c r="DC80" s="169"/>
      <c r="DD80" s="169"/>
      <c r="DE80" s="169"/>
      <c r="DF80" s="169"/>
      <c r="DG80" s="169"/>
      <c r="DH80" s="169"/>
      <c r="DI80" s="169"/>
      <c r="DJ80" s="169"/>
      <c r="DK80" s="169"/>
      <c r="DL80" s="169"/>
      <c r="DM80" s="169"/>
      <c r="DN80" s="169"/>
      <c r="DO80" s="169"/>
      <c r="DP80" s="169"/>
      <c r="DQ80" s="169"/>
      <c r="DR80" s="169"/>
      <c r="DS80" s="169"/>
      <c r="DT80" s="169"/>
      <c r="DU80" s="169"/>
      <c r="DV80" s="169"/>
      <c r="DW80" s="169"/>
      <c r="DX80" s="169"/>
      <c r="DY80" s="169"/>
      <c r="DZ80" s="169"/>
      <c r="EA80" s="169"/>
      <c r="EB80" s="169"/>
      <c r="EC80" s="169"/>
      <c r="ED80" s="169"/>
      <c r="EE80" s="169"/>
      <c r="EF80" s="169"/>
      <c r="EG80" s="169"/>
      <c r="EH80" s="169"/>
      <c r="EI80" s="169"/>
      <c r="EJ80" s="169"/>
      <c r="EK80" s="169"/>
      <c r="EL80" s="169"/>
      <c r="EM80" s="169"/>
      <c r="EN80" s="169"/>
    </row>
    <row r="81" spans="22:144" s="170" customFormat="1" ht="14" x14ac:dyDescent="0.15">
      <c r="V81" s="169"/>
      <c r="W81" s="169"/>
      <c r="X81" s="169"/>
      <c r="Y81" s="169"/>
      <c r="Z81" s="169"/>
      <c r="AA81" s="169"/>
      <c r="AB81" s="169"/>
      <c r="AC81" s="169"/>
      <c r="AD81" s="169"/>
      <c r="AE81" s="169"/>
      <c r="AF81" s="169"/>
      <c r="AG81" s="169"/>
      <c r="AH81" s="169"/>
      <c r="AI81" s="169"/>
      <c r="AJ81" s="169"/>
      <c r="AK81" s="169"/>
      <c r="AL81" s="169"/>
      <c r="AM81" s="169"/>
      <c r="AN81" s="169"/>
      <c r="AO81" s="169"/>
      <c r="AP81" s="169"/>
      <c r="AQ81" s="169"/>
      <c r="AR81" s="169"/>
      <c r="AS81" s="169"/>
      <c r="AT81" s="169"/>
      <c r="AU81" s="169"/>
      <c r="AV81" s="169"/>
      <c r="AW81" s="169"/>
      <c r="AX81" s="169"/>
      <c r="AY81" s="169"/>
      <c r="AZ81" s="169"/>
      <c r="BA81" s="169"/>
      <c r="BB81" s="169"/>
      <c r="BC81" s="169"/>
      <c r="BD81" s="169"/>
      <c r="BE81" s="169"/>
      <c r="BF81" s="169"/>
      <c r="BG81" s="169"/>
      <c r="BH81" s="169"/>
      <c r="BI81" s="169"/>
      <c r="BJ81" s="169"/>
      <c r="BK81" s="169"/>
      <c r="BL81" s="169"/>
      <c r="BM81" s="169"/>
      <c r="BN81" s="169"/>
      <c r="BO81" s="169"/>
      <c r="BP81" s="169"/>
      <c r="BQ81" s="169"/>
      <c r="BR81" s="169"/>
      <c r="BS81" s="169"/>
      <c r="BT81" s="169"/>
      <c r="BU81" s="169"/>
      <c r="BV81" s="169"/>
      <c r="BW81" s="169"/>
      <c r="BX81" s="169"/>
      <c r="BY81" s="169"/>
      <c r="BZ81" s="169"/>
      <c r="CA81" s="169"/>
      <c r="CB81" s="169"/>
      <c r="CC81" s="169"/>
      <c r="CD81" s="169"/>
      <c r="CE81" s="169"/>
      <c r="CF81" s="169"/>
      <c r="CG81" s="169"/>
      <c r="CH81" s="169"/>
      <c r="CI81" s="169"/>
      <c r="CJ81" s="169"/>
      <c r="CK81" s="169"/>
      <c r="CL81" s="169"/>
      <c r="CM81" s="169"/>
      <c r="CN81" s="169"/>
      <c r="CO81" s="169"/>
      <c r="CP81" s="169"/>
      <c r="CQ81" s="169"/>
      <c r="CR81" s="169"/>
      <c r="CS81" s="169"/>
      <c r="CT81" s="169"/>
      <c r="CU81" s="169"/>
      <c r="CV81" s="169"/>
      <c r="CW81" s="169"/>
      <c r="CX81" s="169"/>
      <c r="CY81" s="169"/>
      <c r="CZ81" s="169"/>
      <c r="DA81" s="169"/>
      <c r="DB81" s="169"/>
      <c r="DC81" s="169"/>
      <c r="DD81" s="169"/>
      <c r="DE81" s="169"/>
      <c r="DF81" s="169"/>
      <c r="DG81" s="169"/>
      <c r="DH81" s="169"/>
      <c r="DI81" s="169"/>
      <c r="DJ81" s="169"/>
      <c r="DK81" s="169"/>
      <c r="DL81" s="169"/>
      <c r="DM81" s="169"/>
      <c r="DN81" s="169"/>
      <c r="DO81" s="169"/>
      <c r="DP81" s="169"/>
      <c r="DQ81" s="169"/>
      <c r="DR81" s="169"/>
      <c r="DS81" s="169"/>
      <c r="DT81" s="169"/>
      <c r="DU81" s="169"/>
      <c r="DV81" s="169"/>
      <c r="DW81" s="169"/>
      <c r="DX81" s="169"/>
      <c r="DY81" s="169"/>
      <c r="DZ81" s="169"/>
      <c r="EA81" s="169"/>
      <c r="EB81" s="169"/>
      <c r="EC81" s="169"/>
      <c r="ED81" s="169"/>
      <c r="EE81" s="169"/>
      <c r="EF81" s="169"/>
      <c r="EG81" s="169"/>
      <c r="EH81" s="169"/>
      <c r="EI81" s="169"/>
      <c r="EJ81" s="169"/>
      <c r="EK81" s="169"/>
      <c r="EL81" s="169"/>
      <c r="EM81" s="169"/>
      <c r="EN81" s="169"/>
    </row>
    <row r="82" spans="22:144" s="170" customFormat="1" ht="14" x14ac:dyDescent="0.15">
      <c r="V82" s="169"/>
      <c r="W82" s="169"/>
      <c r="X82" s="169"/>
      <c r="Y82" s="169"/>
      <c r="Z82" s="169"/>
      <c r="AA82" s="169"/>
      <c r="AB82" s="169"/>
      <c r="AC82" s="169"/>
      <c r="AD82" s="169"/>
      <c r="AE82" s="169"/>
      <c r="AF82" s="169"/>
      <c r="AG82" s="169"/>
      <c r="AH82" s="169"/>
      <c r="AI82" s="169"/>
      <c r="AJ82" s="169"/>
      <c r="AK82" s="169"/>
      <c r="AL82" s="169"/>
      <c r="AM82" s="169"/>
      <c r="AN82" s="169"/>
      <c r="AO82" s="169"/>
      <c r="AP82" s="169"/>
      <c r="AQ82" s="169"/>
      <c r="AR82" s="169"/>
      <c r="AS82" s="169"/>
      <c r="AT82" s="169"/>
      <c r="AU82" s="169"/>
      <c r="AV82" s="169"/>
      <c r="AW82" s="169"/>
      <c r="AX82" s="169"/>
      <c r="AY82" s="169"/>
      <c r="AZ82" s="169"/>
      <c r="BA82" s="169"/>
      <c r="BB82" s="169"/>
      <c r="BC82" s="169"/>
      <c r="BD82" s="169"/>
      <c r="BE82" s="169"/>
      <c r="BF82" s="169"/>
      <c r="BG82" s="169"/>
      <c r="BH82" s="169"/>
      <c r="BI82" s="169"/>
      <c r="BJ82" s="169"/>
      <c r="BK82" s="169"/>
      <c r="BL82" s="169"/>
      <c r="BM82" s="169"/>
      <c r="BN82" s="169"/>
      <c r="BO82" s="169"/>
      <c r="BP82" s="169"/>
      <c r="BQ82" s="169"/>
      <c r="BR82" s="169"/>
      <c r="BS82" s="169"/>
      <c r="BT82" s="169"/>
      <c r="BU82" s="169"/>
      <c r="BV82" s="169"/>
      <c r="BW82" s="169"/>
      <c r="BX82" s="169"/>
      <c r="BY82" s="169"/>
      <c r="BZ82" s="169"/>
      <c r="CA82" s="169"/>
      <c r="CB82" s="169"/>
      <c r="CC82" s="169"/>
      <c r="CD82" s="169"/>
      <c r="CE82" s="169"/>
      <c r="CF82" s="169"/>
      <c r="CG82" s="169"/>
      <c r="CH82" s="169"/>
      <c r="CI82" s="169"/>
      <c r="CJ82" s="169"/>
      <c r="CK82" s="169"/>
      <c r="CL82" s="169"/>
      <c r="CM82" s="169"/>
      <c r="CN82" s="169"/>
      <c r="CO82" s="169"/>
      <c r="CP82" s="169"/>
      <c r="CQ82" s="169"/>
      <c r="CR82" s="169"/>
      <c r="CS82" s="169"/>
      <c r="CT82" s="169"/>
      <c r="CU82" s="169"/>
      <c r="CV82" s="169"/>
      <c r="CW82" s="169"/>
      <c r="CX82" s="169"/>
      <c r="CY82" s="169"/>
      <c r="CZ82" s="169"/>
      <c r="DA82" s="169"/>
      <c r="DB82" s="169"/>
      <c r="DC82" s="169"/>
      <c r="DD82" s="169"/>
      <c r="DE82" s="169"/>
      <c r="DF82" s="169"/>
      <c r="DG82" s="169"/>
      <c r="DH82" s="169"/>
      <c r="DI82" s="169"/>
      <c r="DJ82" s="169"/>
      <c r="DK82" s="169"/>
      <c r="DL82" s="169"/>
      <c r="DM82" s="169"/>
      <c r="DN82" s="169"/>
      <c r="DO82" s="169"/>
      <c r="DP82" s="169"/>
      <c r="DQ82" s="169"/>
      <c r="DR82" s="169"/>
      <c r="DS82" s="169"/>
      <c r="DT82" s="169"/>
      <c r="DU82" s="169"/>
      <c r="DV82" s="169"/>
      <c r="DW82" s="169"/>
      <c r="DX82" s="169"/>
      <c r="DY82" s="169"/>
      <c r="DZ82" s="169"/>
      <c r="EA82" s="169"/>
      <c r="EB82" s="169"/>
      <c r="EC82" s="169"/>
      <c r="ED82" s="169"/>
      <c r="EE82" s="169"/>
      <c r="EF82" s="169"/>
      <c r="EG82" s="169"/>
      <c r="EH82" s="169"/>
      <c r="EI82" s="169"/>
      <c r="EJ82" s="169"/>
      <c r="EK82" s="169"/>
      <c r="EL82" s="169"/>
      <c r="EM82" s="169"/>
      <c r="EN82" s="169"/>
    </row>
    <row r="83" spans="22:144" s="170" customFormat="1" ht="14" x14ac:dyDescent="0.15">
      <c r="V83" s="169"/>
      <c r="W83" s="169"/>
      <c r="X83" s="169"/>
      <c r="Y83" s="169"/>
      <c r="Z83" s="169"/>
      <c r="AA83" s="169"/>
      <c r="AB83" s="169"/>
      <c r="AC83" s="169"/>
      <c r="AD83" s="169"/>
      <c r="AE83" s="169"/>
      <c r="AF83" s="169"/>
      <c r="AG83" s="169"/>
      <c r="AH83" s="169"/>
      <c r="AI83" s="169"/>
      <c r="AJ83" s="169"/>
      <c r="AK83" s="169"/>
      <c r="AL83" s="169"/>
      <c r="AM83" s="169"/>
      <c r="AN83" s="169"/>
      <c r="AO83" s="169"/>
      <c r="AP83" s="169"/>
      <c r="AQ83" s="169"/>
      <c r="AR83" s="169"/>
      <c r="AS83" s="169"/>
      <c r="AT83" s="169"/>
      <c r="AU83" s="169"/>
      <c r="AV83" s="169"/>
      <c r="AW83" s="169"/>
      <c r="AX83" s="169"/>
      <c r="AY83" s="169"/>
      <c r="AZ83" s="169"/>
      <c r="BA83" s="169"/>
      <c r="BB83" s="169"/>
      <c r="BC83" s="169"/>
      <c r="BD83" s="169"/>
      <c r="BE83" s="169"/>
      <c r="BF83" s="169"/>
      <c r="BG83" s="169"/>
      <c r="BH83" s="169"/>
      <c r="BI83" s="169"/>
      <c r="BJ83" s="169"/>
      <c r="BK83" s="169"/>
      <c r="BL83" s="169"/>
      <c r="BM83" s="169"/>
      <c r="BN83" s="169"/>
      <c r="BO83" s="169"/>
      <c r="BP83" s="169"/>
      <c r="BQ83" s="169"/>
      <c r="BR83" s="169"/>
      <c r="BS83" s="169"/>
      <c r="BT83" s="169"/>
      <c r="BU83" s="169"/>
      <c r="BV83" s="169"/>
      <c r="BW83" s="169"/>
      <c r="BX83" s="169"/>
      <c r="BY83" s="169"/>
      <c r="BZ83" s="169"/>
      <c r="CA83" s="169"/>
      <c r="CB83" s="169"/>
      <c r="CC83" s="169"/>
      <c r="CD83" s="169"/>
      <c r="CE83" s="169"/>
      <c r="CF83" s="169"/>
      <c r="CG83" s="169"/>
      <c r="CH83" s="169"/>
      <c r="CI83" s="169"/>
      <c r="CJ83" s="169"/>
      <c r="CK83" s="169"/>
      <c r="CL83" s="169"/>
      <c r="CM83" s="169"/>
      <c r="CN83" s="169"/>
      <c r="CO83" s="169"/>
      <c r="CP83" s="169"/>
      <c r="CQ83" s="169"/>
      <c r="CR83" s="169"/>
      <c r="CS83" s="169"/>
      <c r="CT83" s="169"/>
      <c r="CU83" s="169"/>
      <c r="CV83" s="169"/>
      <c r="CW83" s="169"/>
      <c r="CX83" s="169"/>
      <c r="CY83" s="169"/>
      <c r="CZ83" s="169"/>
      <c r="DA83" s="169"/>
      <c r="DB83" s="169"/>
      <c r="DC83" s="169"/>
      <c r="DD83" s="169"/>
      <c r="DE83" s="169"/>
      <c r="DF83" s="169"/>
      <c r="DG83" s="169"/>
      <c r="DH83" s="169"/>
      <c r="DI83" s="169"/>
      <c r="DJ83" s="169"/>
      <c r="DK83" s="169"/>
      <c r="DL83" s="169"/>
      <c r="DM83" s="169"/>
      <c r="DN83" s="169"/>
      <c r="DO83" s="169"/>
      <c r="DP83" s="169"/>
      <c r="DQ83" s="169"/>
      <c r="DR83" s="169"/>
      <c r="DS83" s="169"/>
      <c r="DT83" s="169"/>
      <c r="DU83" s="169"/>
      <c r="DV83" s="169"/>
      <c r="DW83" s="169"/>
      <c r="DX83" s="169"/>
      <c r="DY83" s="169"/>
      <c r="DZ83" s="169"/>
      <c r="EA83" s="169"/>
      <c r="EB83" s="169"/>
      <c r="EC83" s="169"/>
      <c r="ED83" s="169"/>
      <c r="EE83" s="169"/>
      <c r="EF83" s="169"/>
      <c r="EG83" s="169"/>
      <c r="EH83" s="169"/>
      <c r="EI83" s="169"/>
      <c r="EJ83" s="169"/>
      <c r="EK83" s="169"/>
      <c r="EL83" s="169"/>
      <c r="EM83" s="169"/>
      <c r="EN83" s="169"/>
    </row>
    <row r="84" spans="22:144" s="170" customFormat="1" ht="14" x14ac:dyDescent="0.15">
      <c r="V84" s="169"/>
      <c r="W84" s="169"/>
      <c r="X84" s="169"/>
      <c r="Y84" s="169"/>
      <c r="Z84" s="169"/>
      <c r="AA84" s="169"/>
      <c r="AB84" s="169"/>
      <c r="AC84" s="169"/>
      <c r="AD84" s="169"/>
      <c r="AE84" s="169"/>
      <c r="AF84" s="169"/>
      <c r="AG84" s="169"/>
      <c r="AH84" s="169"/>
      <c r="AI84" s="169"/>
      <c r="AJ84" s="169"/>
      <c r="AK84" s="169"/>
      <c r="AL84" s="169"/>
      <c r="AM84" s="169"/>
      <c r="AN84" s="169"/>
      <c r="AO84" s="169"/>
      <c r="AP84" s="169"/>
      <c r="AQ84" s="169"/>
      <c r="AR84" s="169"/>
      <c r="AS84" s="169"/>
      <c r="AT84" s="169"/>
      <c r="AU84" s="169"/>
      <c r="AV84" s="169"/>
      <c r="AW84" s="169"/>
      <c r="AX84" s="169"/>
      <c r="AY84" s="169"/>
      <c r="AZ84" s="169"/>
      <c r="BA84" s="169"/>
      <c r="BB84" s="169"/>
      <c r="BC84" s="169"/>
      <c r="BD84" s="169"/>
      <c r="BE84" s="169"/>
      <c r="BF84" s="169"/>
      <c r="BG84" s="169"/>
      <c r="BH84" s="169"/>
      <c r="BI84" s="169"/>
      <c r="BJ84" s="169"/>
      <c r="BK84" s="169"/>
      <c r="BL84" s="169"/>
      <c r="BM84" s="169"/>
      <c r="BN84" s="169"/>
      <c r="BO84" s="169"/>
      <c r="BP84" s="169"/>
      <c r="BQ84" s="169"/>
      <c r="BR84" s="169"/>
      <c r="BS84" s="169"/>
      <c r="BT84" s="169"/>
      <c r="BU84" s="169"/>
      <c r="BV84" s="169"/>
      <c r="BW84" s="169"/>
      <c r="BX84" s="169"/>
      <c r="BY84" s="169"/>
      <c r="BZ84" s="169"/>
      <c r="CA84" s="169"/>
      <c r="CB84" s="169"/>
      <c r="CC84" s="169"/>
      <c r="CD84" s="169"/>
      <c r="CE84" s="169"/>
      <c r="CF84" s="169"/>
      <c r="CG84" s="169"/>
      <c r="CH84" s="169"/>
      <c r="CI84" s="169"/>
      <c r="CJ84" s="169"/>
      <c r="CK84" s="169"/>
      <c r="CL84" s="169"/>
      <c r="CM84" s="169"/>
      <c r="CN84" s="169"/>
      <c r="CO84" s="169"/>
      <c r="CP84" s="169"/>
      <c r="CQ84" s="169"/>
      <c r="CR84" s="169"/>
      <c r="CS84" s="169"/>
      <c r="CT84" s="169"/>
      <c r="CU84" s="169"/>
      <c r="CV84" s="169"/>
      <c r="CW84" s="169"/>
      <c r="CX84" s="169"/>
      <c r="CY84" s="169"/>
      <c r="CZ84" s="169"/>
      <c r="DA84" s="169"/>
      <c r="DB84" s="169"/>
      <c r="DC84" s="169"/>
      <c r="DD84" s="169"/>
      <c r="DE84" s="169"/>
      <c r="DF84" s="169"/>
      <c r="DG84" s="169"/>
      <c r="DH84" s="169"/>
      <c r="DI84" s="169"/>
      <c r="DJ84" s="169"/>
      <c r="DK84" s="169"/>
      <c r="DL84" s="169"/>
      <c r="DM84" s="169"/>
      <c r="DN84" s="169"/>
      <c r="DO84" s="169"/>
      <c r="DP84" s="169"/>
      <c r="DQ84" s="169"/>
      <c r="DR84" s="169"/>
      <c r="DS84" s="169"/>
      <c r="DT84" s="169"/>
      <c r="DU84" s="169"/>
      <c r="DV84" s="169"/>
      <c r="DW84" s="169"/>
      <c r="DX84" s="169"/>
      <c r="DY84" s="169"/>
      <c r="DZ84" s="169"/>
      <c r="EA84" s="169"/>
      <c r="EB84" s="169"/>
      <c r="EC84" s="169"/>
      <c r="ED84" s="169"/>
      <c r="EE84" s="169"/>
      <c r="EF84" s="169"/>
      <c r="EG84" s="169"/>
      <c r="EH84" s="169"/>
      <c r="EI84" s="169"/>
      <c r="EJ84" s="169"/>
      <c r="EK84" s="169"/>
      <c r="EL84" s="169"/>
      <c r="EM84" s="169"/>
      <c r="EN84" s="169"/>
    </row>
    <row r="85" spans="22:144" s="170" customFormat="1" ht="14" x14ac:dyDescent="0.15">
      <c r="V85" s="169"/>
      <c r="W85" s="169"/>
      <c r="X85" s="169"/>
      <c r="Y85" s="169"/>
      <c r="Z85" s="169"/>
      <c r="AA85" s="169"/>
      <c r="AB85" s="169"/>
      <c r="AC85" s="169"/>
      <c r="AD85" s="169"/>
      <c r="AE85" s="169"/>
      <c r="AF85" s="169"/>
      <c r="AG85" s="169"/>
      <c r="AH85" s="169"/>
      <c r="AI85" s="169"/>
      <c r="AJ85" s="169"/>
      <c r="AK85" s="169"/>
      <c r="AL85" s="169"/>
      <c r="AM85" s="169"/>
      <c r="AN85" s="169"/>
      <c r="AO85" s="169"/>
      <c r="AP85" s="169"/>
      <c r="AQ85" s="169"/>
      <c r="AR85" s="169"/>
      <c r="AS85" s="169"/>
      <c r="AT85" s="169"/>
      <c r="AU85" s="169"/>
      <c r="AV85" s="169"/>
      <c r="AW85" s="169"/>
      <c r="AX85" s="169"/>
      <c r="AY85" s="169"/>
      <c r="AZ85" s="169"/>
      <c r="BA85" s="169"/>
      <c r="BB85" s="169"/>
      <c r="BC85" s="169"/>
      <c r="BD85" s="169"/>
      <c r="BE85" s="169"/>
      <c r="BF85" s="169"/>
      <c r="BG85" s="169"/>
      <c r="BH85" s="169"/>
      <c r="BI85" s="169"/>
      <c r="BJ85" s="169"/>
      <c r="BK85" s="169"/>
      <c r="BL85" s="169"/>
      <c r="BM85" s="169"/>
      <c r="BN85" s="169"/>
      <c r="BO85" s="169"/>
      <c r="BP85" s="169"/>
      <c r="BQ85" s="169"/>
      <c r="BR85" s="169"/>
      <c r="BS85" s="169"/>
      <c r="BT85" s="169"/>
      <c r="BU85" s="169"/>
      <c r="BV85" s="169"/>
      <c r="BW85" s="169"/>
      <c r="BX85" s="169"/>
      <c r="BY85" s="169"/>
      <c r="BZ85" s="169"/>
      <c r="CA85" s="169"/>
      <c r="CB85" s="169"/>
      <c r="CC85" s="169"/>
      <c r="CD85" s="169"/>
      <c r="CE85" s="169"/>
      <c r="CF85" s="169"/>
      <c r="CG85" s="169"/>
      <c r="CH85" s="169"/>
      <c r="CI85" s="169"/>
      <c r="CJ85" s="169"/>
      <c r="CK85" s="169"/>
      <c r="CL85" s="169"/>
      <c r="CM85" s="169"/>
      <c r="CN85" s="169"/>
      <c r="CO85" s="169"/>
      <c r="CP85" s="169"/>
      <c r="CQ85" s="169"/>
      <c r="CR85" s="169"/>
      <c r="CS85" s="169"/>
      <c r="CT85" s="169"/>
      <c r="CU85" s="169"/>
      <c r="CV85" s="169"/>
      <c r="CW85" s="169"/>
      <c r="CX85" s="169"/>
      <c r="CY85" s="169"/>
      <c r="CZ85" s="169"/>
      <c r="DA85" s="169"/>
      <c r="DB85" s="169"/>
      <c r="DC85" s="169"/>
      <c r="DD85" s="169"/>
      <c r="DE85" s="169"/>
      <c r="DF85" s="169"/>
      <c r="DG85" s="169"/>
      <c r="DH85" s="169"/>
      <c r="DI85" s="169"/>
      <c r="DJ85" s="169"/>
      <c r="DK85" s="169"/>
      <c r="DL85" s="169"/>
      <c r="DM85" s="169"/>
      <c r="DN85" s="169"/>
      <c r="DO85" s="169"/>
      <c r="DP85" s="169"/>
      <c r="DQ85" s="169"/>
      <c r="DR85" s="169"/>
      <c r="DS85" s="169"/>
      <c r="DT85" s="169"/>
      <c r="DU85" s="169"/>
      <c r="DV85" s="169"/>
      <c r="DW85" s="169"/>
      <c r="DX85" s="169"/>
      <c r="DY85" s="169"/>
      <c r="DZ85" s="169"/>
      <c r="EA85" s="169"/>
      <c r="EB85" s="169"/>
      <c r="EC85" s="169"/>
      <c r="ED85" s="169"/>
      <c r="EE85" s="169"/>
      <c r="EF85" s="169"/>
      <c r="EG85" s="169"/>
      <c r="EH85" s="169"/>
      <c r="EI85" s="169"/>
      <c r="EJ85" s="169"/>
      <c r="EK85" s="169"/>
      <c r="EL85" s="169"/>
      <c r="EM85" s="169"/>
      <c r="EN85" s="169"/>
    </row>
    <row r="86" spans="22:144" s="170" customFormat="1" ht="14" x14ac:dyDescent="0.15">
      <c r="V86" s="169"/>
      <c r="W86" s="169"/>
      <c r="X86" s="169"/>
      <c r="Y86" s="169"/>
      <c r="Z86" s="169"/>
      <c r="AA86" s="169"/>
      <c r="AB86" s="169"/>
      <c r="AC86" s="169"/>
      <c r="AD86" s="169"/>
      <c r="AE86" s="169"/>
      <c r="AF86" s="169"/>
      <c r="AG86" s="169"/>
      <c r="AH86" s="169"/>
      <c r="AI86" s="169"/>
      <c r="AJ86" s="169"/>
      <c r="AK86" s="169"/>
      <c r="AL86" s="169"/>
      <c r="AM86" s="169"/>
      <c r="AN86" s="169"/>
      <c r="AO86" s="169"/>
      <c r="AP86" s="169"/>
      <c r="AQ86" s="169"/>
      <c r="AR86" s="169"/>
      <c r="AS86" s="169"/>
      <c r="AT86" s="169"/>
      <c r="AU86" s="169"/>
      <c r="AV86" s="169"/>
      <c r="AW86" s="169"/>
      <c r="AX86" s="169"/>
      <c r="AY86" s="169"/>
      <c r="AZ86" s="169"/>
      <c r="BA86" s="169"/>
      <c r="BB86" s="169"/>
      <c r="BC86" s="169"/>
      <c r="BD86" s="169"/>
      <c r="BE86" s="169"/>
      <c r="BF86" s="169"/>
      <c r="BG86" s="169"/>
      <c r="BH86" s="169"/>
      <c r="BI86" s="169"/>
      <c r="BJ86" s="169"/>
      <c r="BK86" s="169"/>
      <c r="BL86" s="169"/>
      <c r="BM86" s="169"/>
      <c r="BN86" s="169"/>
      <c r="BO86" s="169"/>
      <c r="BP86" s="169"/>
      <c r="BQ86" s="169"/>
      <c r="BR86" s="169"/>
      <c r="BS86" s="169"/>
      <c r="BT86" s="169"/>
      <c r="BU86" s="169"/>
      <c r="BV86" s="169"/>
      <c r="BW86" s="169"/>
      <c r="BX86" s="169"/>
      <c r="BY86" s="169"/>
      <c r="BZ86" s="169"/>
      <c r="CA86" s="169"/>
      <c r="CB86" s="169"/>
      <c r="CC86" s="169"/>
      <c r="CD86" s="169"/>
      <c r="CE86" s="169"/>
      <c r="CF86" s="169"/>
      <c r="CG86" s="169"/>
      <c r="CH86" s="169"/>
      <c r="CI86" s="169"/>
      <c r="CJ86" s="169"/>
      <c r="CK86" s="169"/>
      <c r="CL86" s="169"/>
      <c r="CM86" s="169"/>
      <c r="CN86" s="169"/>
      <c r="CO86" s="169"/>
      <c r="CP86" s="169"/>
      <c r="CQ86" s="169"/>
      <c r="CR86" s="169"/>
      <c r="CS86" s="169"/>
      <c r="CT86" s="169"/>
      <c r="CU86" s="169"/>
      <c r="CV86" s="169"/>
      <c r="CW86" s="169"/>
      <c r="CX86" s="169"/>
      <c r="CY86" s="169"/>
      <c r="CZ86" s="169"/>
      <c r="DA86" s="169"/>
      <c r="DB86" s="169"/>
      <c r="DC86" s="169"/>
      <c r="DD86" s="169"/>
      <c r="DE86" s="169"/>
      <c r="DF86" s="169"/>
      <c r="DG86" s="169"/>
      <c r="DH86" s="169"/>
      <c r="DI86" s="169"/>
      <c r="DJ86" s="169"/>
      <c r="DK86" s="169"/>
      <c r="DL86" s="169"/>
      <c r="DM86" s="169"/>
      <c r="DN86" s="169"/>
      <c r="DO86" s="169"/>
      <c r="DP86" s="169"/>
      <c r="DQ86" s="169"/>
      <c r="DR86" s="169"/>
      <c r="DS86" s="169"/>
      <c r="DT86" s="169"/>
      <c r="DU86" s="169"/>
      <c r="DV86" s="169"/>
      <c r="DW86" s="169"/>
      <c r="DX86" s="169"/>
      <c r="DY86" s="169"/>
      <c r="DZ86" s="169"/>
      <c r="EA86" s="169"/>
      <c r="EB86" s="169"/>
      <c r="EC86" s="169"/>
      <c r="ED86" s="169"/>
      <c r="EE86" s="169"/>
      <c r="EF86" s="169"/>
      <c r="EG86" s="169"/>
      <c r="EH86" s="169"/>
      <c r="EI86" s="169"/>
      <c r="EJ86" s="169"/>
      <c r="EK86" s="169"/>
      <c r="EL86" s="169"/>
      <c r="EM86" s="169"/>
      <c r="EN86" s="169"/>
    </row>
    <row r="87" spans="22:144" s="170" customFormat="1" ht="14" x14ac:dyDescent="0.15">
      <c r="V87" s="169"/>
      <c r="W87" s="169"/>
      <c r="X87" s="169"/>
      <c r="Y87" s="169"/>
      <c r="Z87" s="169"/>
      <c r="AA87" s="169"/>
      <c r="AB87" s="169"/>
      <c r="AC87" s="169"/>
      <c r="AD87" s="169"/>
      <c r="AE87" s="169"/>
      <c r="AF87" s="169"/>
      <c r="AG87" s="169"/>
      <c r="AH87" s="169"/>
      <c r="AI87" s="169"/>
      <c r="AJ87" s="169"/>
      <c r="AK87" s="169"/>
      <c r="AL87" s="169"/>
      <c r="AM87" s="169"/>
      <c r="AN87" s="169"/>
      <c r="AO87" s="169"/>
      <c r="AP87" s="169"/>
      <c r="AQ87" s="169"/>
      <c r="AR87" s="169"/>
      <c r="AS87" s="169"/>
      <c r="AT87" s="169"/>
      <c r="AU87" s="169"/>
      <c r="AV87" s="169"/>
      <c r="AW87" s="169"/>
      <c r="AX87" s="169"/>
      <c r="AY87" s="169"/>
      <c r="AZ87" s="169"/>
      <c r="BA87" s="169"/>
      <c r="BB87" s="169"/>
      <c r="BC87" s="169"/>
      <c r="BD87" s="169"/>
      <c r="BE87" s="169"/>
      <c r="BF87" s="169"/>
      <c r="BG87" s="169"/>
      <c r="BH87" s="169"/>
      <c r="BI87" s="169"/>
      <c r="BJ87" s="169"/>
      <c r="BK87" s="169"/>
      <c r="BL87" s="169"/>
      <c r="BM87" s="169"/>
      <c r="BN87" s="169"/>
      <c r="BO87" s="169"/>
      <c r="BP87" s="169"/>
      <c r="BQ87" s="169"/>
      <c r="BR87" s="169"/>
      <c r="BS87" s="169"/>
      <c r="BT87" s="169"/>
      <c r="BU87" s="169"/>
      <c r="BV87" s="169"/>
      <c r="BW87" s="169"/>
      <c r="BX87" s="169"/>
      <c r="BY87" s="169"/>
      <c r="BZ87" s="169"/>
      <c r="CA87" s="169"/>
      <c r="CB87" s="169"/>
      <c r="CC87" s="169"/>
      <c r="CD87" s="169"/>
      <c r="CE87" s="169"/>
      <c r="CF87" s="169"/>
      <c r="CG87" s="169"/>
      <c r="CH87" s="169"/>
      <c r="CI87" s="169"/>
      <c r="CJ87" s="169"/>
      <c r="CK87" s="169"/>
      <c r="CL87" s="169"/>
      <c r="CM87" s="169"/>
      <c r="CN87" s="169"/>
      <c r="CO87" s="169"/>
      <c r="CP87" s="169"/>
      <c r="CQ87" s="169"/>
      <c r="CR87" s="169"/>
      <c r="CS87" s="169"/>
      <c r="CT87" s="169"/>
      <c r="CU87" s="169"/>
      <c r="CV87" s="169"/>
      <c r="CW87" s="169"/>
      <c r="CX87" s="169"/>
      <c r="CY87" s="169"/>
      <c r="CZ87" s="169"/>
      <c r="DA87" s="169"/>
      <c r="DB87" s="169"/>
      <c r="DC87" s="169"/>
      <c r="DD87" s="169"/>
      <c r="DE87" s="169"/>
      <c r="DF87" s="169"/>
      <c r="DG87" s="169"/>
      <c r="DH87" s="169"/>
      <c r="DI87" s="169"/>
      <c r="DJ87" s="169"/>
      <c r="DK87" s="169"/>
      <c r="DL87" s="169"/>
      <c r="DM87" s="169"/>
      <c r="DN87" s="169"/>
      <c r="DO87" s="169"/>
      <c r="DP87" s="169"/>
      <c r="DQ87" s="169"/>
      <c r="DR87" s="169"/>
      <c r="DS87" s="169"/>
      <c r="DT87" s="169"/>
      <c r="DU87" s="169"/>
      <c r="DV87" s="169"/>
      <c r="DW87" s="169"/>
      <c r="DX87" s="169"/>
      <c r="DY87" s="169"/>
      <c r="DZ87" s="169"/>
      <c r="EA87" s="169"/>
      <c r="EB87" s="169"/>
      <c r="EC87" s="169"/>
      <c r="ED87" s="169"/>
      <c r="EE87" s="169"/>
      <c r="EF87" s="169"/>
      <c r="EG87" s="169"/>
      <c r="EH87" s="169"/>
      <c r="EI87" s="169"/>
      <c r="EJ87" s="169"/>
      <c r="EK87" s="169"/>
      <c r="EL87" s="169"/>
      <c r="EM87" s="169"/>
      <c r="EN87" s="169"/>
    </row>
    <row r="88" spans="22:144" s="170" customFormat="1" ht="14" x14ac:dyDescent="0.15">
      <c r="V88" s="169"/>
      <c r="W88" s="169"/>
      <c r="X88" s="169"/>
      <c r="Y88" s="169"/>
      <c r="Z88" s="169"/>
      <c r="AA88" s="169"/>
      <c r="AB88" s="169"/>
      <c r="AC88" s="169"/>
      <c r="AD88" s="169"/>
      <c r="AE88" s="169"/>
      <c r="AF88" s="169"/>
      <c r="AG88" s="169"/>
      <c r="AH88" s="169"/>
      <c r="AI88" s="169"/>
      <c r="AJ88" s="169"/>
      <c r="AK88" s="169"/>
      <c r="AL88" s="169"/>
      <c r="AM88" s="169"/>
      <c r="AN88" s="169"/>
      <c r="AO88" s="169"/>
      <c r="AP88" s="169"/>
      <c r="AQ88" s="169"/>
      <c r="AR88" s="169"/>
      <c r="AS88" s="169"/>
      <c r="AT88" s="169"/>
      <c r="AU88" s="169"/>
      <c r="AV88" s="169"/>
      <c r="AW88" s="169"/>
      <c r="AX88" s="169"/>
      <c r="AY88" s="169"/>
      <c r="AZ88" s="169"/>
      <c r="BA88" s="169"/>
      <c r="BB88" s="169"/>
      <c r="BC88" s="169"/>
      <c r="BD88" s="169"/>
      <c r="BE88" s="169"/>
      <c r="BF88" s="169"/>
      <c r="BG88" s="169"/>
      <c r="BH88" s="169"/>
      <c r="BI88" s="169"/>
      <c r="BJ88" s="169"/>
      <c r="BK88" s="169"/>
      <c r="BL88" s="169"/>
      <c r="BM88" s="169"/>
      <c r="BN88" s="169"/>
      <c r="BO88" s="169"/>
      <c r="BP88" s="169"/>
      <c r="BQ88" s="169"/>
      <c r="BR88" s="169"/>
      <c r="BS88" s="169"/>
      <c r="BT88" s="169"/>
      <c r="BU88" s="169"/>
      <c r="BV88" s="169"/>
      <c r="BW88" s="169"/>
      <c r="BX88" s="169"/>
      <c r="BY88" s="169"/>
      <c r="BZ88" s="169"/>
      <c r="CA88" s="169"/>
      <c r="CB88" s="169"/>
      <c r="CC88" s="169"/>
      <c r="CD88" s="169"/>
      <c r="CE88" s="169"/>
      <c r="CF88" s="169"/>
      <c r="CG88" s="169"/>
      <c r="CH88" s="169"/>
      <c r="CI88" s="169"/>
      <c r="CJ88" s="169"/>
      <c r="CK88" s="169"/>
      <c r="CL88" s="169"/>
      <c r="CM88" s="169"/>
      <c r="CN88" s="169"/>
      <c r="CO88" s="169"/>
      <c r="CP88" s="169"/>
      <c r="CQ88" s="169"/>
      <c r="CR88" s="169"/>
      <c r="CS88" s="169"/>
      <c r="CT88" s="169"/>
      <c r="CU88" s="169"/>
      <c r="CV88" s="169"/>
      <c r="CW88" s="169"/>
      <c r="CX88" s="169"/>
      <c r="CY88" s="169"/>
      <c r="CZ88" s="169"/>
      <c r="DA88" s="169"/>
      <c r="DB88" s="169"/>
      <c r="DC88" s="169"/>
      <c r="DD88" s="169"/>
      <c r="DE88" s="169"/>
      <c r="DF88" s="169"/>
      <c r="DG88" s="169"/>
      <c r="DH88" s="169"/>
      <c r="DI88" s="169"/>
      <c r="DJ88" s="169"/>
      <c r="DK88" s="169"/>
      <c r="DL88" s="169"/>
      <c r="DM88" s="169"/>
      <c r="DN88" s="169"/>
      <c r="DO88" s="169"/>
      <c r="DP88" s="169"/>
      <c r="DQ88" s="169"/>
      <c r="DR88" s="169"/>
      <c r="DS88" s="169"/>
      <c r="DT88" s="169"/>
      <c r="DU88" s="169"/>
      <c r="DV88" s="169"/>
      <c r="DW88" s="169"/>
      <c r="DX88" s="169"/>
      <c r="DY88" s="169"/>
      <c r="DZ88" s="169"/>
      <c r="EA88" s="169"/>
      <c r="EB88" s="169"/>
      <c r="EC88" s="169"/>
      <c r="ED88" s="169"/>
      <c r="EE88" s="169"/>
      <c r="EF88" s="169"/>
      <c r="EG88" s="169"/>
      <c r="EH88" s="169"/>
      <c r="EI88" s="169"/>
      <c r="EJ88" s="169"/>
      <c r="EK88" s="169"/>
      <c r="EL88" s="169"/>
      <c r="EM88" s="169"/>
      <c r="EN88" s="169"/>
    </row>
    <row r="89" spans="22:144" s="170" customFormat="1" ht="14" x14ac:dyDescent="0.15">
      <c r="V89" s="169"/>
      <c r="W89" s="169"/>
      <c r="X89" s="169"/>
      <c r="Y89" s="169"/>
      <c r="Z89" s="169"/>
      <c r="AA89" s="169"/>
      <c r="AB89" s="169"/>
      <c r="AC89" s="169"/>
      <c r="AD89" s="169"/>
      <c r="AE89" s="169"/>
      <c r="AF89" s="169"/>
      <c r="AG89" s="169"/>
      <c r="AH89" s="169"/>
      <c r="AI89" s="169"/>
      <c r="AJ89" s="169"/>
      <c r="AK89" s="169"/>
      <c r="AL89" s="169"/>
      <c r="AM89" s="169"/>
      <c r="AN89" s="169"/>
      <c r="AO89" s="169"/>
      <c r="AP89" s="169"/>
      <c r="AQ89" s="169"/>
      <c r="AR89" s="169"/>
      <c r="AS89" s="169"/>
      <c r="AT89" s="169"/>
      <c r="AU89" s="169"/>
      <c r="AV89" s="169"/>
      <c r="AW89" s="169"/>
      <c r="AX89" s="169"/>
      <c r="AY89" s="169"/>
      <c r="AZ89" s="169"/>
      <c r="BA89" s="169"/>
      <c r="BB89" s="169"/>
      <c r="BC89" s="169"/>
      <c r="BD89" s="169"/>
      <c r="BE89" s="169"/>
      <c r="BF89" s="169"/>
      <c r="BG89" s="169"/>
      <c r="BH89" s="169"/>
      <c r="BI89" s="169"/>
      <c r="BJ89" s="169"/>
      <c r="BK89" s="169"/>
      <c r="BL89" s="169"/>
      <c r="BM89" s="169"/>
      <c r="BN89" s="169"/>
      <c r="BO89" s="169"/>
      <c r="BP89" s="169"/>
      <c r="BQ89" s="169"/>
      <c r="BR89" s="169"/>
      <c r="BS89" s="169"/>
      <c r="BT89" s="169"/>
      <c r="BU89" s="169"/>
      <c r="BV89" s="169"/>
      <c r="BW89" s="169"/>
      <c r="BX89" s="169"/>
      <c r="BY89" s="169"/>
      <c r="BZ89" s="169"/>
      <c r="CA89" s="169"/>
      <c r="CB89" s="169"/>
      <c r="CC89" s="169"/>
      <c r="CD89" s="169"/>
      <c r="CE89" s="169"/>
      <c r="CF89" s="169"/>
      <c r="CG89" s="169"/>
      <c r="CH89" s="169"/>
      <c r="CI89" s="169"/>
      <c r="CJ89" s="169"/>
      <c r="CK89" s="169"/>
      <c r="CL89" s="169"/>
      <c r="CM89" s="169"/>
      <c r="CN89" s="169"/>
      <c r="CO89" s="169"/>
      <c r="CP89" s="169"/>
      <c r="CQ89" s="169"/>
      <c r="CR89" s="169"/>
      <c r="CS89" s="169"/>
      <c r="CT89" s="169"/>
      <c r="CU89" s="169"/>
      <c r="CV89" s="169"/>
      <c r="CW89" s="169"/>
      <c r="CX89" s="169"/>
      <c r="CY89" s="169"/>
      <c r="CZ89" s="169"/>
      <c r="DA89" s="169"/>
      <c r="DB89" s="169"/>
      <c r="DC89" s="169"/>
      <c r="DD89" s="169"/>
      <c r="DE89" s="169"/>
      <c r="DF89" s="169"/>
      <c r="DG89" s="169"/>
      <c r="DH89" s="169"/>
      <c r="DI89" s="169"/>
      <c r="DJ89" s="169"/>
      <c r="DK89" s="169"/>
      <c r="DL89" s="169"/>
      <c r="DM89" s="169"/>
      <c r="DN89" s="169"/>
      <c r="DO89" s="169"/>
      <c r="DP89" s="169"/>
      <c r="DQ89" s="169"/>
      <c r="DR89" s="169"/>
      <c r="DS89" s="169"/>
      <c r="DT89" s="169"/>
      <c r="DU89" s="169"/>
      <c r="DV89" s="169"/>
      <c r="DW89" s="169"/>
      <c r="DX89" s="169"/>
      <c r="DY89" s="169"/>
      <c r="DZ89" s="169"/>
      <c r="EA89" s="169"/>
      <c r="EB89" s="169"/>
      <c r="EC89" s="169"/>
      <c r="ED89" s="169"/>
      <c r="EE89" s="169"/>
      <c r="EF89" s="169"/>
      <c r="EG89" s="169"/>
      <c r="EH89" s="169"/>
      <c r="EI89" s="169"/>
      <c r="EJ89" s="169"/>
      <c r="EK89" s="169"/>
      <c r="EL89" s="169"/>
      <c r="EM89" s="169"/>
      <c r="EN89" s="169"/>
    </row>
    <row r="90" spans="22:144" s="170" customFormat="1" ht="14" x14ac:dyDescent="0.15">
      <c r="V90" s="169"/>
      <c r="W90" s="169"/>
      <c r="X90" s="169"/>
      <c r="Y90" s="169"/>
      <c r="Z90" s="169"/>
      <c r="AA90" s="169"/>
      <c r="AB90" s="169"/>
      <c r="AC90" s="169"/>
      <c r="AD90" s="169"/>
      <c r="AE90" s="169"/>
      <c r="AF90" s="169"/>
      <c r="AG90" s="169"/>
      <c r="AH90" s="169"/>
      <c r="AI90" s="169"/>
      <c r="AJ90" s="169"/>
      <c r="AK90" s="169"/>
      <c r="AL90" s="169"/>
      <c r="AM90" s="169"/>
      <c r="AN90" s="169"/>
      <c r="AO90" s="169"/>
      <c r="AP90" s="169"/>
      <c r="AQ90" s="169"/>
      <c r="AR90" s="169"/>
      <c r="AS90" s="169"/>
      <c r="AT90" s="169"/>
      <c r="AU90" s="169"/>
      <c r="AV90" s="169"/>
      <c r="AW90" s="169"/>
      <c r="AX90" s="169"/>
      <c r="AY90" s="169"/>
      <c r="AZ90" s="169"/>
      <c r="BA90" s="169"/>
      <c r="BB90" s="169"/>
      <c r="BC90" s="169"/>
      <c r="BD90" s="169"/>
      <c r="BE90" s="169"/>
      <c r="BF90" s="169"/>
      <c r="BG90" s="169"/>
      <c r="BH90" s="169"/>
      <c r="BI90" s="169"/>
      <c r="BJ90" s="169"/>
      <c r="BK90" s="169"/>
      <c r="BL90" s="169"/>
      <c r="BM90" s="169"/>
      <c r="BN90" s="169"/>
      <c r="BO90" s="169"/>
      <c r="BP90" s="169"/>
      <c r="BQ90" s="169"/>
      <c r="BR90" s="169"/>
      <c r="BS90" s="169"/>
      <c r="BT90" s="169"/>
      <c r="BU90" s="169"/>
      <c r="BV90" s="169"/>
      <c r="BW90" s="169"/>
      <c r="BX90" s="169"/>
      <c r="BY90" s="169"/>
      <c r="BZ90" s="169"/>
      <c r="CA90" s="169"/>
      <c r="CB90" s="169"/>
      <c r="CC90" s="169"/>
      <c r="CD90" s="169"/>
      <c r="CE90" s="169"/>
      <c r="CF90" s="169"/>
      <c r="CG90" s="169"/>
      <c r="CH90" s="169"/>
      <c r="CI90" s="169"/>
      <c r="CJ90" s="169"/>
      <c r="CK90" s="169"/>
      <c r="CL90" s="169"/>
      <c r="CM90" s="169"/>
      <c r="CN90" s="169"/>
      <c r="CO90" s="169"/>
      <c r="CP90" s="169"/>
      <c r="CQ90" s="169"/>
      <c r="CR90" s="169"/>
      <c r="CS90" s="169"/>
      <c r="CT90" s="169"/>
      <c r="CU90" s="169"/>
      <c r="CV90" s="169"/>
      <c r="CW90" s="169"/>
      <c r="CX90" s="169"/>
      <c r="CY90" s="169"/>
      <c r="CZ90" s="169"/>
      <c r="DA90" s="169"/>
      <c r="DB90" s="169"/>
      <c r="DC90" s="169"/>
      <c r="DD90" s="169"/>
      <c r="DE90" s="169"/>
      <c r="DF90" s="169"/>
      <c r="DG90" s="169"/>
      <c r="DH90" s="169"/>
      <c r="DI90" s="169"/>
      <c r="DJ90" s="169"/>
      <c r="DK90" s="169"/>
      <c r="DL90" s="169"/>
      <c r="DM90" s="169"/>
      <c r="DN90" s="169"/>
      <c r="DO90" s="169"/>
      <c r="DP90" s="169"/>
      <c r="DQ90" s="169"/>
      <c r="DR90" s="169"/>
      <c r="DS90" s="169"/>
      <c r="DT90" s="169"/>
      <c r="DU90" s="169"/>
      <c r="DV90" s="169"/>
      <c r="DW90" s="169"/>
      <c r="DX90" s="169"/>
      <c r="DY90" s="169"/>
      <c r="DZ90" s="169"/>
      <c r="EA90" s="169"/>
      <c r="EB90" s="169"/>
      <c r="EC90" s="169"/>
      <c r="ED90" s="169"/>
      <c r="EE90" s="169"/>
      <c r="EF90" s="169"/>
      <c r="EG90" s="169"/>
      <c r="EH90" s="169"/>
      <c r="EI90" s="169"/>
      <c r="EJ90" s="169"/>
      <c r="EK90" s="169"/>
      <c r="EL90" s="169"/>
      <c r="EM90" s="169"/>
      <c r="EN90" s="169"/>
    </row>
    <row r="91" spans="22:144" s="170" customFormat="1" ht="14" x14ac:dyDescent="0.15">
      <c r="V91" s="169"/>
      <c r="W91" s="169"/>
      <c r="X91" s="169"/>
      <c r="Y91" s="169"/>
      <c r="Z91" s="169"/>
      <c r="AA91" s="169"/>
      <c r="AB91" s="169"/>
      <c r="AC91" s="169"/>
      <c r="AD91" s="169"/>
      <c r="AE91" s="169"/>
      <c r="AF91" s="169"/>
      <c r="AG91" s="169"/>
      <c r="AH91" s="169"/>
      <c r="AI91" s="169"/>
      <c r="AJ91" s="169"/>
      <c r="AK91" s="169"/>
      <c r="AL91" s="169"/>
      <c r="AM91" s="169"/>
      <c r="AN91" s="169"/>
      <c r="AO91" s="169"/>
      <c r="AP91" s="169"/>
      <c r="AQ91" s="169"/>
      <c r="AR91" s="169"/>
      <c r="AS91" s="169"/>
      <c r="AT91" s="169"/>
      <c r="AU91" s="169"/>
      <c r="AV91" s="169"/>
      <c r="AW91" s="169"/>
      <c r="AX91" s="169"/>
      <c r="AY91" s="169"/>
      <c r="AZ91" s="169"/>
      <c r="BA91" s="169"/>
      <c r="BB91" s="169"/>
      <c r="BC91" s="169"/>
      <c r="BD91" s="169"/>
      <c r="BE91" s="169"/>
      <c r="BF91" s="169"/>
      <c r="BG91" s="169"/>
      <c r="BH91" s="169"/>
      <c r="BI91" s="169"/>
      <c r="BJ91" s="169"/>
      <c r="BK91" s="169"/>
      <c r="BL91" s="169"/>
      <c r="BM91" s="169"/>
      <c r="BN91" s="169"/>
      <c r="BO91" s="169"/>
      <c r="BP91" s="169"/>
      <c r="BQ91" s="169"/>
      <c r="BR91" s="169"/>
      <c r="BS91" s="169"/>
      <c r="BT91" s="169"/>
      <c r="BU91" s="169"/>
      <c r="BV91" s="169"/>
      <c r="BW91" s="169"/>
      <c r="BX91" s="169"/>
      <c r="BY91" s="169"/>
      <c r="BZ91" s="169"/>
      <c r="CA91" s="169"/>
      <c r="CB91" s="169"/>
      <c r="CC91" s="169"/>
      <c r="CD91" s="169"/>
      <c r="CE91" s="169"/>
      <c r="CF91" s="169"/>
      <c r="CG91" s="169"/>
      <c r="CH91" s="169"/>
      <c r="CI91" s="169"/>
      <c r="CJ91" s="169"/>
      <c r="CK91" s="169"/>
      <c r="CL91" s="169"/>
      <c r="CM91" s="169"/>
      <c r="CN91" s="169"/>
      <c r="CO91" s="169"/>
      <c r="CP91" s="169"/>
      <c r="CQ91" s="169"/>
      <c r="CR91" s="169"/>
      <c r="CS91" s="169"/>
      <c r="CT91" s="169"/>
      <c r="CU91" s="169"/>
      <c r="CV91" s="169"/>
      <c r="CW91" s="169"/>
      <c r="CX91" s="169"/>
      <c r="CY91" s="169"/>
      <c r="CZ91" s="169"/>
      <c r="DA91" s="169"/>
      <c r="DB91" s="169"/>
      <c r="DC91" s="169"/>
      <c r="DD91" s="169"/>
      <c r="DE91" s="169"/>
      <c r="DF91" s="169"/>
      <c r="DG91" s="169"/>
      <c r="DH91" s="169"/>
      <c r="DI91" s="169"/>
      <c r="DJ91" s="169"/>
      <c r="DK91" s="169"/>
      <c r="DL91" s="169"/>
      <c r="DM91" s="169"/>
      <c r="DN91" s="169"/>
      <c r="DO91" s="169"/>
      <c r="DP91" s="169"/>
      <c r="DQ91" s="169"/>
      <c r="DR91" s="169"/>
      <c r="DS91" s="169"/>
      <c r="DT91" s="169"/>
      <c r="DU91" s="169"/>
      <c r="DV91" s="169"/>
      <c r="DW91" s="169"/>
      <c r="DX91" s="169"/>
      <c r="DY91" s="169"/>
      <c r="DZ91" s="169"/>
      <c r="EA91" s="169"/>
      <c r="EB91" s="169"/>
      <c r="EC91" s="169"/>
      <c r="ED91" s="169"/>
      <c r="EE91" s="169"/>
      <c r="EF91" s="169"/>
      <c r="EG91" s="169"/>
      <c r="EH91" s="169"/>
      <c r="EI91" s="169"/>
      <c r="EJ91" s="169"/>
      <c r="EK91" s="169"/>
      <c r="EL91" s="169"/>
      <c r="EM91" s="169"/>
      <c r="EN91" s="169"/>
    </row>
    <row r="92" spans="22:144" s="170" customFormat="1" ht="14" x14ac:dyDescent="0.15">
      <c r="V92" s="169"/>
      <c r="W92" s="169"/>
      <c r="X92" s="169"/>
      <c r="Y92" s="169"/>
      <c r="Z92" s="169"/>
      <c r="AA92" s="169"/>
      <c r="AB92" s="169"/>
      <c r="AC92" s="169"/>
      <c r="AD92" s="169"/>
      <c r="AE92" s="169"/>
      <c r="AF92" s="169"/>
      <c r="AG92" s="169"/>
      <c r="AH92" s="169"/>
      <c r="AI92" s="169"/>
      <c r="AJ92" s="169"/>
      <c r="AK92" s="169"/>
      <c r="AL92" s="169"/>
      <c r="AM92" s="169"/>
      <c r="AN92" s="169"/>
      <c r="AO92" s="169"/>
      <c r="AP92" s="169"/>
      <c r="AQ92" s="169"/>
      <c r="AR92" s="169"/>
      <c r="AS92" s="169"/>
      <c r="AT92" s="169"/>
      <c r="AU92" s="169"/>
      <c r="AV92" s="169"/>
      <c r="AW92" s="169"/>
      <c r="AX92" s="169"/>
      <c r="AY92" s="169"/>
      <c r="AZ92" s="169"/>
      <c r="BA92" s="169"/>
      <c r="BB92" s="169"/>
      <c r="BC92" s="169"/>
      <c r="BD92" s="169"/>
      <c r="BE92" s="169"/>
      <c r="BF92" s="169"/>
      <c r="BG92" s="169"/>
      <c r="BH92" s="169"/>
      <c r="BI92" s="169"/>
      <c r="BJ92" s="169"/>
      <c r="BK92" s="169"/>
      <c r="BL92" s="169"/>
      <c r="BM92" s="169"/>
      <c r="BN92" s="169"/>
      <c r="BO92" s="169"/>
      <c r="BP92" s="169"/>
      <c r="BQ92" s="169"/>
      <c r="BR92" s="169"/>
      <c r="BS92" s="169"/>
      <c r="BT92" s="169"/>
      <c r="BU92" s="169"/>
      <c r="BV92" s="169"/>
      <c r="BW92" s="169"/>
      <c r="BX92" s="169"/>
      <c r="BY92" s="169"/>
      <c r="BZ92" s="169"/>
      <c r="CA92" s="169"/>
      <c r="CB92" s="169"/>
      <c r="CC92" s="169"/>
      <c r="CD92" s="169"/>
      <c r="CE92" s="169"/>
      <c r="CF92" s="169"/>
      <c r="CG92" s="169"/>
      <c r="CH92" s="169"/>
      <c r="CI92" s="169"/>
      <c r="CJ92" s="169"/>
      <c r="CK92" s="169"/>
      <c r="CL92" s="169"/>
      <c r="CM92" s="169"/>
      <c r="CN92" s="169"/>
      <c r="CO92" s="169"/>
      <c r="CP92" s="169"/>
      <c r="CQ92" s="169"/>
      <c r="CR92" s="169"/>
      <c r="CS92" s="169"/>
      <c r="CT92" s="169"/>
      <c r="CU92" s="169"/>
      <c r="CV92" s="169"/>
      <c r="CW92" s="169"/>
      <c r="CX92" s="169"/>
      <c r="CY92" s="169"/>
      <c r="CZ92" s="169"/>
      <c r="DA92" s="169"/>
      <c r="DB92" s="169"/>
      <c r="DC92" s="169"/>
      <c r="DD92" s="169"/>
      <c r="DE92" s="169"/>
      <c r="DF92" s="169"/>
      <c r="DG92" s="169"/>
      <c r="DH92" s="169"/>
      <c r="DI92" s="169"/>
      <c r="DJ92" s="169"/>
      <c r="DK92" s="169"/>
      <c r="DL92" s="169"/>
      <c r="DM92" s="169"/>
      <c r="DN92" s="169"/>
      <c r="DO92" s="169"/>
      <c r="DP92" s="169"/>
      <c r="DQ92" s="169"/>
      <c r="DR92" s="169"/>
      <c r="DS92" s="169"/>
      <c r="DT92" s="169"/>
      <c r="DU92" s="169"/>
      <c r="DV92" s="169"/>
      <c r="DW92" s="169"/>
      <c r="DX92" s="169"/>
      <c r="DY92" s="169"/>
      <c r="DZ92" s="169"/>
      <c r="EA92" s="169"/>
      <c r="EB92" s="169"/>
      <c r="EC92" s="169"/>
      <c r="ED92" s="169"/>
      <c r="EE92" s="169"/>
      <c r="EF92" s="169"/>
      <c r="EG92" s="169"/>
      <c r="EH92" s="169"/>
      <c r="EI92" s="169"/>
      <c r="EJ92" s="169"/>
      <c r="EK92" s="169"/>
      <c r="EL92" s="169"/>
      <c r="EM92" s="169"/>
      <c r="EN92" s="169"/>
    </row>
    <row r="93" spans="22:144" s="170" customFormat="1" ht="14" x14ac:dyDescent="0.15">
      <c r="V93" s="169"/>
      <c r="W93" s="169"/>
      <c r="X93" s="169"/>
      <c r="Y93" s="169"/>
      <c r="Z93" s="169"/>
      <c r="AA93" s="169"/>
      <c r="AB93" s="169"/>
      <c r="AC93" s="169"/>
      <c r="AD93" s="169"/>
      <c r="AE93" s="169"/>
      <c r="AF93" s="169"/>
      <c r="AG93" s="169"/>
      <c r="AH93" s="169"/>
      <c r="AI93" s="169"/>
      <c r="AJ93" s="169"/>
      <c r="AK93" s="169"/>
      <c r="AL93" s="169"/>
      <c r="AM93" s="169"/>
      <c r="AN93" s="169"/>
      <c r="AO93" s="169"/>
      <c r="AP93" s="169"/>
      <c r="AQ93" s="169"/>
      <c r="AR93" s="169"/>
      <c r="AS93" s="169"/>
      <c r="AT93" s="169"/>
      <c r="AU93" s="169"/>
      <c r="AV93" s="169"/>
      <c r="AW93" s="169"/>
      <c r="AX93" s="169"/>
      <c r="AY93" s="169"/>
      <c r="AZ93" s="169"/>
      <c r="BA93" s="169"/>
      <c r="BB93" s="169"/>
      <c r="BC93" s="169"/>
      <c r="BD93" s="169"/>
      <c r="BE93" s="169"/>
      <c r="BF93" s="169"/>
      <c r="BG93" s="169"/>
      <c r="BH93" s="169"/>
      <c r="BI93" s="169"/>
      <c r="BJ93" s="169"/>
      <c r="BK93" s="169"/>
      <c r="BL93" s="169"/>
      <c r="BM93" s="169"/>
      <c r="BN93" s="169"/>
      <c r="BO93" s="169"/>
      <c r="BP93" s="169"/>
      <c r="BQ93" s="169"/>
      <c r="BR93" s="169"/>
      <c r="BS93" s="169"/>
      <c r="BT93" s="169"/>
      <c r="BU93" s="169"/>
      <c r="BV93" s="169"/>
      <c r="BW93" s="169"/>
      <c r="BX93" s="169"/>
      <c r="BY93" s="169"/>
      <c r="BZ93" s="169"/>
      <c r="CA93" s="169"/>
      <c r="CB93" s="169"/>
      <c r="CC93" s="169"/>
      <c r="CD93" s="169"/>
      <c r="CE93" s="169"/>
      <c r="CF93" s="169"/>
      <c r="CG93" s="169"/>
      <c r="CH93" s="169"/>
      <c r="CI93" s="169"/>
      <c r="CJ93" s="169"/>
      <c r="CK93" s="169"/>
      <c r="CL93" s="169"/>
      <c r="CM93" s="169"/>
      <c r="CN93" s="169"/>
      <c r="CO93" s="169"/>
      <c r="CP93" s="169"/>
      <c r="CQ93" s="169"/>
      <c r="CR93" s="169"/>
      <c r="CS93" s="169"/>
      <c r="CT93" s="169"/>
      <c r="CU93" s="169"/>
      <c r="CV93" s="169"/>
      <c r="CW93" s="169"/>
      <c r="CX93" s="169"/>
      <c r="CY93" s="169"/>
      <c r="CZ93" s="169"/>
      <c r="DA93" s="169"/>
      <c r="DB93" s="169"/>
      <c r="DC93" s="169"/>
      <c r="DD93" s="169"/>
      <c r="DE93" s="169"/>
      <c r="DF93" s="169"/>
      <c r="DG93" s="169"/>
      <c r="DH93" s="169"/>
      <c r="DI93" s="169"/>
      <c r="DJ93" s="169"/>
      <c r="DK93" s="169"/>
      <c r="DL93" s="169"/>
      <c r="DM93" s="169"/>
      <c r="DN93" s="169"/>
      <c r="DO93" s="169"/>
      <c r="DP93" s="169"/>
      <c r="DQ93" s="169"/>
      <c r="DR93" s="169"/>
      <c r="DS93" s="169"/>
      <c r="DT93" s="169"/>
      <c r="DU93" s="169"/>
      <c r="DV93" s="169"/>
      <c r="DW93" s="169"/>
      <c r="DX93" s="169"/>
      <c r="DY93" s="169"/>
      <c r="DZ93" s="169"/>
      <c r="EA93" s="169"/>
      <c r="EB93" s="169"/>
      <c r="EC93" s="169"/>
      <c r="ED93" s="169"/>
      <c r="EE93" s="169"/>
      <c r="EF93" s="169"/>
      <c r="EG93" s="169"/>
      <c r="EH93" s="169"/>
      <c r="EI93" s="169"/>
      <c r="EJ93" s="169"/>
      <c r="EK93" s="169"/>
      <c r="EL93" s="169"/>
      <c r="EM93" s="169"/>
      <c r="EN93" s="169"/>
    </row>
    <row r="94" spans="22:144" s="170" customFormat="1" ht="14" x14ac:dyDescent="0.15">
      <c r="V94" s="169"/>
      <c r="W94" s="169"/>
      <c r="X94" s="169"/>
      <c r="Y94" s="169"/>
      <c r="Z94" s="169"/>
      <c r="AA94" s="169"/>
      <c r="AB94" s="169"/>
      <c r="AC94" s="169"/>
      <c r="AD94" s="169"/>
      <c r="AE94" s="169"/>
      <c r="AF94" s="169"/>
      <c r="AG94" s="169"/>
      <c r="AH94" s="169"/>
      <c r="AI94" s="169"/>
      <c r="AJ94" s="169"/>
      <c r="AK94" s="169"/>
      <c r="AL94" s="169"/>
      <c r="AM94" s="169"/>
      <c r="AN94" s="169"/>
      <c r="AO94" s="169"/>
      <c r="AP94" s="169"/>
      <c r="AQ94" s="169"/>
      <c r="AR94" s="169"/>
      <c r="AS94" s="169"/>
      <c r="AT94" s="169"/>
      <c r="AU94" s="169"/>
      <c r="AV94" s="169"/>
      <c r="AW94" s="169"/>
      <c r="AX94" s="169"/>
      <c r="AY94" s="169"/>
      <c r="AZ94" s="169"/>
      <c r="BA94" s="169"/>
      <c r="BB94" s="169"/>
      <c r="BC94" s="169"/>
      <c r="BD94" s="169"/>
      <c r="BE94" s="169"/>
      <c r="BF94" s="169"/>
      <c r="BG94" s="169"/>
      <c r="BH94" s="169"/>
      <c r="BI94" s="169"/>
      <c r="BJ94" s="169"/>
      <c r="BK94" s="169"/>
      <c r="BL94" s="169"/>
      <c r="BM94" s="169"/>
      <c r="BN94" s="169"/>
      <c r="BO94" s="169"/>
      <c r="BP94" s="169"/>
      <c r="BQ94" s="169"/>
      <c r="BR94" s="169"/>
      <c r="BS94" s="169"/>
      <c r="BT94" s="169"/>
      <c r="BU94" s="169"/>
      <c r="BV94" s="169"/>
      <c r="BW94" s="169"/>
      <c r="BX94" s="169"/>
      <c r="BY94" s="169"/>
      <c r="BZ94" s="169"/>
      <c r="CA94" s="169"/>
      <c r="CB94" s="169"/>
      <c r="CC94" s="169"/>
      <c r="CD94" s="169"/>
      <c r="CE94" s="169"/>
      <c r="CF94" s="169"/>
      <c r="CG94" s="169"/>
      <c r="CH94" s="169"/>
      <c r="CI94" s="169"/>
      <c r="CJ94" s="169"/>
      <c r="CK94" s="169"/>
      <c r="CL94" s="169"/>
      <c r="CM94" s="169"/>
      <c r="CN94" s="169"/>
      <c r="CO94" s="169"/>
      <c r="CP94" s="169"/>
      <c r="CQ94" s="169"/>
      <c r="CR94" s="169"/>
      <c r="CS94" s="169"/>
      <c r="CT94" s="169"/>
      <c r="CU94" s="169"/>
      <c r="CV94" s="169"/>
      <c r="CW94" s="169"/>
      <c r="CX94" s="169"/>
      <c r="CY94" s="169"/>
      <c r="CZ94" s="169"/>
      <c r="DA94" s="169"/>
      <c r="DB94" s="169"/>
      <c r="DC94" s="169"/>
      <c r="DD94" s="169"/>
      <c r="DE94" s="169"/>
      <c r="DF94" s="169"/>
      <c r="DG94" s="169"/>
      <c r="DH94" s="169"/>
      <c r="DI94" s="169"/>
      <c r="DJ94" s="169"/>
      <c r="DK94" s="169"/>
      <c r="DL94" s="169"/>
      <c r="DM94" s="169"/>
      <c r="DN94" s="169"/>
      <c r="DO94" s="169"/>
      <c r="DP94" s="169"/>
      <c r="DQ94" s="169"/>
      <c r="DR94" s="169"/>
      <c r="DS94" s="169"/>
      <c r="DT94" s="169"/>
      <c r="DU94" s="169"/>
      <c r="DV94" s="169"/>
      <c r="DW94" s="169"/>
      <c r="DX94" s="169"/>
      <c r="DY94" s="169"/>
      <c r="DZ94" s="169"/>
      <c r="EA94" s="169"/>
      <c r="EB94" s="169"/>
      <c r="EC94" s="169"/>
      <c r="ED94" s="169"/>
      <c r="EE94" s="169"/>
      <c r="EF94" s="169"/>
      <c r="EG94" s="169"/>
      <c r="EH94" s="169"/>
      <c r="EI94" s="169"/>
      <c r="EJ94" s="169"/>
      <c r="EK94" s="169"/>
      <c r="EL94" s="169"/>
      <c r="EM94" s="169"/>
      <c r="EN94" s="169"/>
    </row>
    <row r="95" spans="22:144" s="170" customFormat="1" ht="14" x14ac:dyDescent="0.15">
      <c r="V95" s="169"/>
      <c r="W95" s="169"/>
      <c r="X95" s="169"/>
      <c r="Y95" s="169"/>
      <c r="Z95" s="169"/>
      <c r="AA95" s="169"/>
      <c r="AB95" s="169"/>
      <c r="AC95" s="169"/>
      <c r="AD95" s="169"/>
      <c r="AE95" s="169"/>
      <c r="AF95" s="169"/>
      <c r="AG95" s="169"/>
      <c r="AH95" s="169"/>
      <c r="AI95" s="169"/>
      <c r="AJ95" s="169"/>
      <c r="AK95" s="169"/>
      <c r="AL95" s="169"/>
      <c r="AM95" s="169"/>
      <c r="AN95" s="169"/>
      <c r="AO95" s="169"/>
      <c r="AP95" s="169"/>
      <c r="AQ95" s="169"/>
      <c r="AR95" s="169"/>
      <c r="AS95" s="169"/>
      <c r="AT95" s="169"/>
      <c r="AU95" s="169"/>
      <c r="AV95" s="169"/>
      <c r="AW95" s="169"/>
      <c r="AX95" s="169"/>
      <c r="AY95" s="169"/>
      <c r="AZ95" s="169"/>
      <c r="BA95" s="169"/>
      <c r="BB95" s="169"/>
      <c r="BC95" s="169"/>
      <c r="BD95" s="169"/>
      <c r="BE95" s="169"/>
      <c r="BF95" s="169"/>
      <c r="BG95" s="169"/>
      <c r="BH95" s="169"/>
      <c r="BI95" s="169"/>
      <c r="BJ95" s="169"/>
      <c r="BK95" s="169"/>
      <c r="BL95" s="169"/>
      <c r="BM95" s="169"/>
      <c r="BN95" s="169"/>
      <c r="BO95" s="169"/>
      <c r="BP95" s="169"/>
      <c r="BQ95" s="169"/>
      <c r="BR95" s="169"/>
      <c r="BS95" s="169"/>
      <c r="BT95" s="169"/>
      <c r="BU95" s="169"/>
      <c r="BV95" s="169"/>
      <c r="BW95" s="169"/>
      <c r="BX95" s="169"/>
      <c r="BY95" s="169"/>
      <c r="BZ95" s="169"/>
      <c r="CA95" s="169"/>
      <c r="CB95" s="169"/>
      <c r="CC95" s="169"/>
      <c r="CD95" s="169"/>
      <c r="CE95" s="169"/>
      <c r="CF95" s="169"/>
      <c r="CG95" s="169"/>
      <c r="CH95" s="169"/>
      <c r="CI95" s="169"/>
      <c r="CJ95" s="169"/>
      <c r="CK95" s="169"/>
      <c r="CL95" s="169"/>
      <c r="CM95" s="169"/>
      <c r="CN95" s="169"/>
      <c r="CO95" s="169"/>
      <c r="CP95" s="169"/>
      <c r="CQ95" s="169"/>
      <c r="CR95" s="169"/>
      <c r="CS95" s="169"/>
      <c r="CT95" s="169"/>
      <c r="CU95" s="169"/>
      <c r="CV95" s="169"/>
      <c r="CW95" s="169"/>
      <c r="CX95" s="169"/>
      <c r="CY95" s="169"/>
      <c r="CZ95" s="169"/>
      <c r="DA95" s="169"/>
      <c r="DB95" s="169"/>
      <c r="DC95" s="169"/>
      <c r="DD95" s="169"/>
      <c r="DE95" s="169"/>
      <c r="DF95" s="169"/>
      <c r="DG95" s="169"/>
      <c r="DH95" s="169"/>
      <c r="DI95" s="169"/>
      <c r="DJ95" s="169"/>
      <c r="DK95" s="169"/>
      <c r="DL95" s="169"/>
      <c r="DM95" s="169"/>
      <c r="DN95" s="169"/>
      <c r="DO95" s="169"/>
      <c r="DP95" s="169"/>
      <c r="DQ95" s="169"/>
      <c r="DR95" s="169"/>
      <c r="DS95" s="169"/>
      <c r="DT95" s="169"/>
      <c r="DU95" s="169"/>
      <c r="DV95" s="169"/>
      <c r="DW95" s="169"/>
      <c r="DX95" s="169"/>
      <c r="DY95" s="169"/>
      <c r="DZ95" s="169"/>
      <c r="EA95" s="169"/>
      <c r="EB95" s="169"/>
      <c r="EC95" s="169"/>
      <c r="ED95" s="169"/>
      <c r="EE95" s="169"/>
      <c r="EF95" s="169"/>
      <c r="EG95" s="169"/>
      <c r="EH95" s="169"/>
      <c r="EI95" s="169"/>
      <c r="EJ95" s="169"/>
      <c r="EK95" s="169"/>
      <c r="EL95" s="169"/>
      <c r="EM95" s="169"/>
      <c r="EN95" s="169"/>
    </row>
    <row r="96" spans="22:144" s="170" customFormat="1" ht="14" x14ac:dyDescent="0.15">
      <c r="V96" s="169"/>
      <c r="W96" s="169"/>
      <c r="X96" s="169"/>
      <c r="Y96" s="169"/>
      <c r="Z96" s="169"/>
      <c r="AA96" s="169"/>
      <c r="AB96" s="169"/>
      <c r="AC96" s="169"/>
      <c r="AD96" s="169"/>
      <c r="AE96" s="169"/>
      <c r="AF96" s="169"/>
      <c r="AG96" s="169"/>
      <c r="AH96" s="169"/>
      <c r="AI96" s="169"/>
      <c r="AJ96" s="169"/>
      <c r="AK96" s="169"/>
      <c r="AL96" s="169"/>
      <c r="AM96" s="169"/>
      <c r="AN96" s="169"/>
      <c r="AO96" s="169"/>
      <c r="AP96" s="169"/>
      <c r="AQ96" s="169"/>
      <c r="AR96" s="169"/>
      <c r="AS96" s="169"/>
      <c r="AT96" s="169"/>
      <c r="AU96" s="169"/>
      <c r="AV96" s="169"/>
      <c r="AW96" s="169"/>
      <c r="AX96" s="169"/>
      <c r="AY96" s="169"/>
      <c r="AZ96" s="169"/>
      <c r="BA96" s="169"/>
      <c r="BB96" s="169"/>
      <c r="BC96" s="169"/>
      <c r="BD96" s="169"/>
      <c r="BE96" s="169"/>
      <c r="BF96" s="169"/>
      <c r="BG96" s="169"/>
      <c r="BH96" s="169"/>
      <c r="BI96" s="169"/>
      <c r="BJ96" s="169"/>
      <c r="BK96" s="169"/>
      <c r="BL96" s="169"/>
      <c r="BM96" s="169"/>
      <c r="BN96" s="169"/>
      <c r="BO96" s="169"/>
      <c r="BP96" s="169"/>
      <c r="BQ96" s="169"/>
      <c r="BR96" s="169"/>
      <c r="BS96" s="169"/>
      <c r="BT96" s="169"/>
      <c r="BU96" s="169"/>
      <c r="BV96" s="169"/>
      <c r="BW96" s="169"/>
      <c r="BX96" s="169"/>
      <c r="BY96" s="169"/>
      <c r="BZ96" s="169"/>
      <c r="CA96" s="169"/>
      <c r="CB96" s="169"/>
      <c r="CC96" s="169"/>
      <c r="CD96" s="169"/>
      <c r="CE96" s="169"/>
      <c r="CF96" s="169"/>
      <c r="CG96" s="169"/>
      <c r="CH96" s="169"/>
      <c r="CI96" s="169"/>
      <c r="CJ96" s="169"/>
      <c r="CK96" s="169"/>
      <c r="CL96" s="169"/>
      <c r="CM96" s="169"/>
      <c r="CN96" s="169"/>
      <c r="CO96" s="169"/>
      <c r="CP96" s="169"/>
      <c r="CQ96" s="169"/>
      <c r="CR96" s="169"/>
      <c r="CS96" s="169"/>
      <c r="CT96" s="169"/>
      <c r="CU96" s="169"/>
      <c r="CV96" s="169"/>
      <c r="CW96" s="169"/>
      <c r="CX96" s="169"/>
      <c r="CY96" s="169"/>
      <c r="CZ96" s="169"/>
      <c r="DA96" s="169"/>
      <c r="DB96" s="169"/>
      <c r="DC96" s="169"/>
      <c r="DD96" s="169"/>
      <c r="DE96" s="169"/>
      <c r="DF96" s="169"/>
      <c r="DG96" s="169"/>
      <c r="DH96" s="169"/>
      <c r="DI96" s="169"/>
      <c r="DJ96" s="169"/>
      <c r="DK96" s="169"/>
      <c r="DL96" s="169"/>
      <c r="DM96" s="169"/>
      <c r="DN96" s="169"/>
      <c r="DO96" s="169"/>
      <c r="DP96" s="169"/>
      <c r="DQ96" s="169"/>
      <c r="DR96" s="169"/>
      <c r="DS96" s="169"/>
      <c r="DT96" s="169"/>
      <c r="DU96" s="169"/>
      <c r="DV96" s="169"/>
      <c r="DW96" s="169"/>
      <c r="DX96" s="169"/>
      <c r="DY96" s="169"/>
      <c r="DZ96" s="169"/>
      <c r="EA96" s="169"/>
      <c r="EB96" s="169"/>
      <c r="EC96" s="169"/>
      <c r="ED96" s="169"/>
      <c r="EE96" s="169"/>
      <c r="EF96" s="169"/>
      <c r="EG96" s="169"/>
      <c r="EH96" s="169"/>
      <c r="EI96" s="169"/>
      <c r="EJ96" s="169"/>
      <c r="EK96" s="169"/>
      <c r="EL96" s="169"/>
      <c r="EM96" s="169"/>
      <c r="EN96" s="169"/>
    </row>
    <row r="97" spans="22:144" s="170" customFormat="1" ht="14" x14ac:dyDescent="0.15">
      <c r="V97" s="169"/>
      <c r="W97" s="169"/>
      <c r="X97" s="169"/>
      <c r="Y97" s="169"/>
      <c r="Z97" s="169"/>
      <c r="AA97" s="169"/>
      <c r="AB97" s="169"/>
      <c r="AC97" s="169"/>
      <c r="AD97" s="169"/>
      <c r="AE97" s="169"/>
      <c r="AF97" s="169"/>
      <c r="AG97" s="169"/>
      <c r="AH97" s="169"/>
      <c r="AI97" s="169"/>
      <c r="AJ97" s="169"/>
      <c r="AK97" s="169"/>
      <c r="AL97" s="169"/>
      <c r="AM97" s="169"/>
      <c r="AN97" s="169"/>
      <c r="AO97" s="169"/>
      <c r="AP97" s="169"/>
      <c r="AQ97" s="169"/>
      <c r="AR97" s="169"/>
      <c r="AS97" s="169"/>
      <c r="AT97" s="169"/>
      <c r="AU97" s="169"/>
      <c r="AV97" s="169"/>
      <c r="AW97" s="169"/>
      <c r="AX97" s="169"/>
      <c r="AY97" s="169"/>
      <c r="AZ97" s="169"/>
      <c r="BA97" s="169"/>
      <c r="BB97" s="169"/>
      <c r="BC97" s="169"/>
      <c r="BD97" s="169"/>
      <c r="BE97" s="169"/>
      <c r="BF97" s="169"/>
      <c r="BG97" s="169"/>
      <c r="BH97" s="169"/>
      <c r="BI97" s="169"/>
      <c r="BJ97" s="169"/>
      <c r="BK97" s="169"/>
      <c r="BL97" s="169"/>
      <c r="BM97" s="169"/>
      <c r="BN97" s="169"/>
      <c r="BO97" s="169"/>
      <c r="BP97" s="169"/>
      <c r="BQ97" s="169"/>
      <c r="BR97" s="169"/>
      <c r="BS97" s="169"/>
      <c r="BT97" s="169"/>
      <c r="BU97" s="169"/>
      <c r="BV97" s="169"/>
      <c r="BW97" s="169"/>
      <c r="BX97" s="169"/>
      <c r="BY97" s="169"/>
      <c r="BZ97" s="169"/>
      <c r="CA97" s="169"/>
      <c r="CB97" s="169"/>
      <c r="CC97" s="169"/>
      <c r="CD97" s="169"/>
      <c r="CE97" s="169"/>
      <c r="CF97" s="169"/>
      <c r="CG97" s="169"/>
      <c r="CH97" s="169"/>
      <c r="CI97" s="169"/>
      <c r="CJ97" s="169"/>
      <c r="CK97" s="169"/>
      <c r="CL97" s="169"/>
      <c r="CM97" s="169"/>
      <c r="CN97" s="169"/>
      <c r="CO97" s="169"/>
      <c r="CP97" s="169"/>
      <c r="CQ97" s="169"/>
      <c r="CR97" s="169"/>
      <c r="CS97" s="169"/>
      <c r="CT97" s="169"/>
      <c r="CU97" s="169"/>
      <c r="CV97" s="169"/>
      <c r="CW97" s="169"/>
      <c r="CX97" s="169"/>
      <c r="CY97" s="169"/>
      <c r="CZ97" s="169"/>
      <c r="DA97" s="169"/>
      <c r="DB97" s="169"/>
      <c r="DC97" s="169"/>
      <c r="DD97" s="169"/>
      <c r="DE97" s="169"/>
      <c r="DF97" s="169"/>
      <c r="DG97" s="169"/>
      <c r="DH97" s="169"/>
      <c r="DI97" s="169"/>
      <c r="DJ97" s="169"/>
      <c r="DK97" s="169"/>
      <c r="DL97" s="169"/>
      <c r="DM97" s="169"/>
      <c r="DN97" s="169"/>
      <c r="DO97" s="169"/>
      <c r="DP97" s="169"/>
      <c r="DQ97" s="169"/>
      <c r="DR97" s="169"/>
      <c r="DS97" s="169"/>
      <c r="DT97" s="169"/>
      <c r="DU97" s="169"/>
      <c r="DV97" s="169"/>
      <c r="DW97" s="169"/>
      <c r="DX97" s="169"/>
      <c r="DY97" s="169"/>
      <c r="DZ97" s="169"/>
      <c r="EA97" s="169"/>
      <c r="EB97" s="169"/>
      <c r="EC97" s="169"/>
      <c r="ED97" s="169"/>
      <c r="EE97" s="169"/>
      <c r="EF97" s="169"/>
      <c r="EG97" s="169"/>
      <c r="EH97" s="169"/>
      <c r="EI97" s="169"/>
      <c r="EJ97" s="169"/>
      <c r="EK97" s="169"/>
      <c r="EL97" s="169"/>
      <c r="EM97" s="169"/>
      <c r="EN97" s="169"/>
    </row>
    <row r="98" spans="22:144" s="170" customFormat="1" ht="14" x14ac:dyDescent="0.15">
      <c r="V98" s="169"/>
      <c r="W98" s="169"/>
      <c r="X98" s="169"/>
      <c r="Y98" s="169"/>
      <c r="Z98" s="169"/>
      <c r="AA98" s="169"/>
      <c r="AB98" s="169"/>
      <c r="AC98" s="169"/>
      <c r="AD98" s="169"/>
      <c r="AE98" s="169"/>
      <c r="AF98" s="169"/>
      <c r="AG98" s="169"/>
      <c r="AH98" s="169"/>
      <c r="AI98" s="169"/>
      <c r="AJ98" s="169"/>
      <c r="AK98" s="169"/>
      <c r="AL98" s="169"/>
      <c r="AM98" s="169"/>
      <c r="AN98" s="169"/>
      <c r="AO98" s="169"/>
      <c r="AP98" s="169"/>
      <c r="AQ98" s="169"/>
      <c r="AR98" s="169"/>
      <c r="AS98" s="169"/>
      <c r="AT98" s="169"/>
      <c r="AU98" s="169"/>
      <c r="AV98" s="169"/>
      <c r="AW98" s="169"/>
      <c r="AX98" s="169"/>
      <c r="AY98" s="169"/>
      <c r="AZ98" s="169"/>
      <c r="BA98" s="169"/>
      <c r="BB98" s="169"/>
      <c r="BC98" s="169"/>
      <c r="BD98" s="169"/>
      <c r="BE98" s="169"/>
      <c r="BF98" s="169"/>
      <c r="BG98" s="169"/>
      <c r="BH98" s="169"/>
      <c r="BI98" s="169"/>
      <c r="BJ98" s="169"/>
      <c r="BK98" s="169"/>
      <c r="BL98" s="169"/>
      <c r="BM98" s="169"/>
      <c r="BN98" s="169"/>
      <c r="BO98" s="169"/>
      <c r="BP98" s="169"/>
      <c r="BQ98" s="169"/>
      <c r="BR98" s="169"/>
      <c r="BS98" s="169"/>
      <c r="BT98" s="169"/>
      <c r="BU98" s="169"/>
      <c r="BV98" s="169"/>
      <c r="BW98" s="169"/>
      <c r="BX98" s="169"/>
      <c r="BY98" s="169"/>
      <c r="BZ98" s="169"/>
      <c r="CA98" s="169"/>
      <c r="CB98" s="169"/>
      <c r="CC98" s="169"/>
      <c r="CD98" s="169"/>
      <c r="CE98" s="169"/>
      <c r="CF98" s="169"/>
      <c r="CG98" s="169"/>
      <c r="CH98" s="169"/>
      <c r="CI98" s="169"/>
      <c r="CJ98" s="169"/>
      <c r="CK98" s="169"/>
      <c r="CL98" s="169"/>
      <c r="CM98" s="169"/>
      <c r="CN98" s="169"/>
      <c r="CO98" s="169"/>
      <c r="CP98" s="169"/>
      <c r="CQ98" s="169"/>
      <c r="CR98" s="169"/>
      <c r="CS98" s="169"/>
      <c r="CT98" s="169"/>
      <c r="CU98" s="169"/>
      <c r="CV98" s="169"/>
      <c r="CW98" s="169"/>
      <c r="CX98" s="169"/>
      <c r="CY98" s="169"/>
      <c r="CZ98" s="169"/>
      <c r="DA98" s="169"/>
      <c r="DB98" s="169"/>
      <c r="DC98" s="169"/>
      <c r="DD98" s="169"/>
      <c r="DE98" s="169"/>
      <c r="DF98" s="169"/>
      <c r="DG98" s="169"/>
      <c r="DH98" s="169"/>
      <c r="DI98" s="169"/>
      <c r="DJ98" s="169"/>
      <c r="DK98" s="169"/>
      <c r="DL98" s="169"/>
      <c r="DM98" s="169"/>
      <c r="DN98" s="169"/>
      <c r="DO98" s="169"/>
      <c r="DP98" s="169"/>
      <c r="DQ98" s="169"/>
      <c r="DR98" s="169"/>
      <c r="DS98" s="169"/>
      <c r="DT98" s="169"/>
      <c r="DU98" s="169"/>
      <c r="DV98" s="169"/>
      <c r="DW98" s="169"/>
      <c r="DX98" s="169"/>
      <c r="DY98" s="169"/>
      <c r="DZ98" s="169"/>
      <c r="EA98" s="169"/>
      <c r="EB98" s="169"/>
      <c r="EC98" s="169"/>
      <c r="ED98" s="169"/>
      <c r="EE98" s="169"/>
      <c r="EF98" s="169"/>
      <c r="EG98" s="169"/>
      <c r="EH98" s="169"/>
      <c r="EI98" s="169"/>
      <c r="EJ98" s="169"/>
      <c r="EK98" s="169"/>
      <c r="EL98" s="169"/>
      <c r="EM98" s="169"/>
      <c r="EN98" s="169"/>
    </row>
    <row r="99" spans="22:144" s="170" customFormat="1" ht="14" x14ac:dyDescent="0.15">
      <c r="V99" s="169"/>
      <c r="W99" s="169"/>
      <c r="X99" s="169"/>
      <c r="Y99" s="169"/>
      <c r="Z99" s="169"/>
      <c r="AA99" s="169"/>
      <c r="AB99" s="169"/>
      <c r="AC99" s="169"/>
      <c r="AD99" s="169"/>
      <c r="AE99" s="169"/>
      <c r="AF99" s="169"/>
      <c r="AG99" s="169"/>
      <c r="AH99" s="169"/>
      <c r="AI99" s="169"/>
      <c r="AJ99" s="169"/>
      <c r="AK99" s="169"/>
      <c r="AL99" s="169"/>
      <c r="AM99" s="169"/>
      <c r="AN99" s="169"/>
      <c r="AO99" s="169"/>
      <c r="AP99" s="169"/>
      <c r="AQ99" s="169"/>
      <c r="AR99" s="169"/>
      <c r="AS99" s="169"/>
      <c r="AT99" s="169"/>
      <c r="AU99" s="169"/>
      <c r="AV99" s="169"/>
      <c r="AW99" s="169"/>
      <c r="AX99" s="169"/>
      <c r="AY99" s="169"/>
      <c r="AZ99" s="169"/>
      <c r="BA99" s="169"/>
      <c r="BB99" s="169"/>
      <c r="BC99" s="169"/>
      <c r="BD99" s="169"/>
      <c r="BE99" s="169"/>
      <c r="BF99" s="169"/>
      <c r="BG99" s="169"/>
      <c r="BH99" s="169"/>
      <c r="BI99" s="169"/>
      <c r="BJ99" s="169"/>
      <c r="BK99" s="169"/>
      <c r="BL99" s="169"/>
      <c r="BM99" s="169"/>
      <c r="BN99" s="169"/>
      <c r="BO99" s="169"/>
      <c r="BP99" s="169"/>
      <c r="BQ99" s="169"/>
      <c r="BR99" s="169"/>
      <c r="BS99" s="169"/>
      <c r="BT99" s="169"/>
      <c r="BU99" s="169"/>
      <c r="BV99" s="169"/>
      <c r="BW99" s="169"/>
      <c r="BX99" s="169"/>
      <c r="BY99" s="169"/>
      <c r="BZ99" s="169"/>
      <c r="CA99" s="169"/>
      <c r="CB99" s="169"/>
      <c r="CC99" s="169"/>
      <c r="CD99" s="169"/>
      <c r="CE99" s="169"/>
      <c r="CF99" s="169"/>
      <c r="CG99" s="169"/>
      <c r="CH99" s="169"/>
      <c r="CI99" s="169"/>
      <c r="CJ99" s="169"/>
      <c r="CK99" s="169"/>
      <c r="CL99" s="169"/>
      <c r="CM99" s="169"/>
      <c r="CN99" s="169"/>
      <c r="CO99" s="169"/>
      <c r="CP99" s="169"/>
      <c r="CQ99" s="169"/>
      <c r="CR99" s="169"/>
      <c r="CS99" s="169"/>
      <c r="CT99" s="169"/>
      <c r="CU99" s="169"/>
      <c r="CV99" s="169"/>
      <c r="CW99" s="169"/>
      <c r="CX99" s="169"/>
      <c r="CY99" s="169"/>
      <c r="CZ99" s="169"/>
      <c r="DA99" s="169"/>
      <c r="DB99" s="169"/>
      <c r="DC99" s="169"/>
      <c r="DD99" s="169"/>
      <c r="DE99" s="169"/>
      <c r="DF99" s="169"/>
      <c r="DG99" s="169"/>
      <c r="DH99" s="169"/>
      <c r="DI99" s="169"/>
      <c r="DJ99" s="169"/>
      <c r="DK99" s="169"/>
      <c r="DL99" s="169"/>
      <c r="DM99" s="169"/>
      <c r="DN99" s="169"/>
      <c r="DO99" s="169"/>
      <c r="DP99" s="169"/>
      <c r="DQ99" s="169"/>
      <c r="DR99" s="169"/>
      <c r="DS99" s="169"/>
      <c r="DT99" s="169"/>
      <c r="DU99" s="169"/>
      <c r="DV99" s="169"/>
      <c r="DW99" s="169"/>
      <c r="DX99" s="169"/>
      <c r="DY99" s="169"/>
      <c r="DZ99" s="169"/>
      <c r="EA99" s="169"/>
      <c r="EB99" s="169"/>
      <c r="EC99" s="169"/>
      <c r="ED99" s="169"/>
      <c r="EE99" s="169"/>
      <c r="EF99" s="169"/>
      <c r="EG99" s="169"/>
      <c r="EH99" s="169"/>
      <c r="EI99" s="169"/>
      <c r="EJ99" s="169"/>
      <c r="EK99" s="169"/>
      <c r="EL99" s="169"/>
      <c r="EM99" s="169"/>
      <c r="EN99" s="169"/>
    </row>
    <row r="100" spans="22:144" s="170" customFormat="1" ht="14" x14ac:dyDescent="0.15">
      <c r="V100" s="169"/>
      <c r="W100" s="169"/>
      <c r="X100" s="169"/>
      <c r="Y100" s="169"/>
      <c r="Z100" s="169"/>
      <c r="AA100" s="169"/>
      <c r="AB100" s="169"/>
      <c r="AC100" s="169"/>
      <c r="AD100" s="169"/>
      <c r="AE100" s="169"/>
      <c r="AF100" s="169"/>
      <c r="AG100" s="169"/>
      <c r="AH100" s="169"/>
      <c r="AI100" s="169"/>
      <c r="AJ100" s="169"/>
      <c r="AK100" s="169"/>
      <c r="AL100" s="169"/>
      <c r="AM100" s="169"/>
      <c r="AN100" s="169"/>
      <c r="AO100" s="169"/>
      <c r="AP100" s="169"/>
      <c r="AQ100" s="169"/>
      <c r="AR100" s="169"/>
      <c r="AS100" s="169"/>
      <c r="AT100" s="169"/>
      <c r="AU100" s="169"/>
      <c r="AV100" s="169"/>
      <c r="AW100" s="169"/>
      <c r="AX100" s="169"/>
      <c r="AY100" s="169"/>
      <c r="AZ100" s="169"/>
      <c r="BA100" s="169"/>
      <c r="BB100" s="169"/>
      <c r="BC100" s="169"/>
      <c r="BD100" s="169"/>
      <c r="BE100" s="169"/>
      <c r="BF100" s="169"/>
      <c r="BG100" s="169"/>
      <c r="BH100" s="169"/>
      <c r="BI100" s="169"/>
      <c r="BJ100" s="169"/>
      <c r="BK100" s="169"/>
      <c r="BL100" s="169"/>
      <c r="BM100" s="169"/>
      <c r="BN100" s="169"/>
      <c r="BO100" s="169"/>
      <c r="BP100" s="169"/>
      <c r="BQ100" s="169"/>
      <c r="BR100" s="169"/>
      <c r="BS100" s="169"/>
      <c r="BT100" s="169"/>
      <c r="BU100" s="169"/>
      <c r="BV100" s="169"/>
      <c r="BW100" s="169"/>
      <c r="BX100" s="169"/>
      <c r="BY100" s="169"/>
      <c r="BZ100" s="169"/>
      <c r="CA100" s="169"/>
      <c r="CB100" s="169"/>
      <c r="CC100" s="169"/>
      <c r="CD100" s="169"/>
      <c r="CE100" s="169"/>
      <c r="CF100" s="169"/>
      <c r="CG100" s="169"/>
      <c r="CH100" s="169"/>
      <c r="CI100" s="169"/>
      <c r="CJ100" s="169"/>
      <c r="CK100" s="169"/>
      <c r="CL100" s="169"/>
      <c r="CM100" s="169"/>
      <c r="CN100" s="169"/>
      <c r="CO100" s="169"/>
      <c r="CP100" s="169"/>
      <c r="CQ100" s="169"/>
      <c r="CR100" s="169"/>
      <c r="CS100" s="169"/>
      <c r="CT100" s="169"/>
      <c r="CU100" s="169"/>
      <c r="CV100" s="169"/>
      <c r="CW100" s="169"/>
      <c r="CX100" s="169"/>
      <c r="CY100" s="169"/>
      <c r="CZ100" s="169"/>
      <c r="DA100" s="169"/>
      <c r="DB100" s="169"/>
      <c r="DC100" s="169"/>
      <c r="DD100" s="169"/>
      <c r="DE100" s="169"/>
      <c r="DF100" s="169"/>
      <c r="DG100" s="169"/>
      <c r="DH100" s="169"/>
      <c r="DI100" s="169"/>
      <c r="DJ100" s="169"/>
      <c r="DK100" s="169"/>
      <c r="DL100" s="169"/>
      <c r="DM100" s="169"/>
      <c r="DN100" s="169"/>
      <c r="DO100" s="169"/>
      <c r="DP100" s="169"/>
      <c r="DQ100" s="169"/>
      <c r="DR100" s="169"/>
      <c r="DS100" s="169"/>
      <c r="DT100" s="169"/>
      <c r="DU100" s="169"/>
      <c r="DV100" s="169"/>
      <c r="DW100" s="169"/>
      <c r="DX100" s="169"/>
      <c r="DY100" s="169"/>
      <c r="DZ100" s="169"/>
      <c r="EA100" s="169"/>
      <c r="EB100" s="169"/>
      <c r="EC100" s="169"/>
      <c r="ED100" s="169"/>
      <c r="EE100" s="169"/>
      <c r="EF100" s="169"/>
      <c r="EG100" s="169"/>
      <c r="EH100" s="169"/>
      <c r="EI100" s="169"/>
      <c r="EJ100" s="169"/>
      <c r="EK100" s="169"/>
      <c r="EL100" s="169"/>
      <c r="EM100" s="169"/>
      <c r="EN100" s="169"/>
    </row>
    <row r="101" spans="22:144" s="170" customFormat="1" ht="14" x14ac:dyDescent="0.15">
      <c r="V101" s="169"/>
      <c r="W101" s="169"/>
      <c r="X101" s="169"/>
      <c r="Y101" s="169"/>
      <c r="Z101" s="169"/>
      <c r="AA101" s="169"/>
      <c r="AB101" s="169"/>
      <c r="AC101" s="169"/>
      <c r="AD101" s="169"/>
      <c r="AE101" s="169"/>
      <c r="AF101" s="169"/>
      <c r="AG101" s="169"/>
      <c r="AH101" s="169"/>
      <c r="AI101" s="169"/>
      <c r="AJ101" s="169"/>
      <c r="AK101" s="169"/>
      <c r="AL101" s="169"/>
      <c r="AM101" s="169"/>
      <c r="AN101" s="169"/>
      <c r="AO101" s="169"/>
      <c r="AP101" s="169"/>
      <c r="AQ101" s="169"/>
      <c r="AR101" s="169"/>
      <c r="AS101" s="169"/>
      <c r="AT101" s="169"/>
      <c r="AU101" s="169"/>
      <c r="AV101" s="169"/>
      <c r="AW101" s="169"/>
      <c r="AX101" s="169"/>
      <c r="AY101" s="169"/>
      <c r="AZ101" s="169"/>
      <c r="BA101" s="169"/>
      <c r="BB101" s="169"/>
      <c r="BC101" s="169"/>
      <c r="BD101" s="169"/>
      <c r="BE101" s="169"/>
      <c r="BF101" s="169"/>
      <c r="BG101" s="169"/>
      <c r="BH101" s="169"/>
      <c r="BI101" s="169"/>
      <c r="BJ101" s="169"/>
      <c r="BK101" s="169"/>
      <c r="BL101" s="169"/>
      <c r="BM101" s="169"/>
      <c r="BN101" s="169"/>
      <c r="BO101" s="169"/>
      <c r="BP101" s="169"/>
      <c r="BQ101" s="169"/>
      <c r="BR101" s="169"/>
      <c r="BS101" s="169"/>
      <c r="BT101" s="169"/>
      <c r="BU101" s="169"/>
      <c r="BV101" s="169"/>
      <c r="BW101" s="169"/>
      <c r="BX101" s="169"/>
      <c r="BY101" s="169"/>
      <c r="BZ101" s="169"/>
      <c r="CA101" s="169"/>
      <c r="CB101" s="169"/>
      <c r="CC101" s="169"/>
      <c r="CD101" s="169"/>
      <c r="CE101" s="169"/>
      <c r="CF101" s="169"/>
      <c r="CG101" s="169"/>
      <c r="CH101" s="169"/>
      <c r="CI101" s="169"/>
      <c r="CJ101" s="169"/>
      <c r="CK101" s="169"/>
      <c r="CL101" s="169"/>
      <c r="CM101" s="169"/>
      <c r="CN101" s="169"/>
      <c r="CO101" s="169"/>
      <c r="CP101" s="169"/>
      <c r="CQ101" s="169"/>
      <c r="CR101" s="169"/>
      <c r="CS101" s="169"/>
      <c r="CT101" s="169"/>
      <c r="CU101" s="169"/>
      <c r="CV101" s="169"/>
      <c r="CW101" s="169"/>
      <c r="CX101" s="169"/>
      <c r="CY101" s="169"/>
      <c r="CZ101" s="169"/>
      <c r="DA101" s="169"/>
      <c r="DB101" s="169"/>
      <c r="DC101" s="169"/>
      <c r="DD101" s="169"/>
      <c r="DE101" s="169"/>
      <c r="DF101" s="169"/>
      <c r="DG101" s="169"/>
      <c r="DH101" s="169"/>
      <c r="DI101" s="169"/>
      <c r="DJ101" s="169"/>
      <c r="DK101" s="169"/>
      <c r="DL101" s="169"/>
      <c r="DM101" s="169"/>
      <c r="DN101" s="169"/>
      <c r="DO101" s="169"/>
      <c r="DP101" s="169"/>
      <c r="DQ101" s="169"/>
      <c r="DR101" s="169"/>
      <c r="DS101" s="169"/>
      <c r="DT101" s="169"/>
      <c r="DU101" s="169"/>
      <c r="DV101" s="169"/>
      <c r="DW101" s="169"/>
      <c r="DX101" s="169"/>
      <c r="DY101" s="169"/>
      <c r="DZ101" s="169"/>
      <c r="EA101" s="169"/>
      <c r="EB101" s="169"/>
      <c r="EC101" s="169"/>
      <c r="ED101" s="169"/>
      <c r="EE101" s="169"/>
      <c r="EF101" s="169"/>
      <c r="EG101" s="169"/>
      <c r="EH101" s="169"/>
      <c r="EI101" s="169"/>
      <c r="EJ101" s="169"/>
      <c r="EK101" s="169"/>
      <c r="EL101" s="169"/>
      <c r="EM101" s="169"/>
      <c r="EN101" s="169"/>
    </row>
    <row r="102" spans="22:144" s="170" customFormat="1" ht="14" x14ac:dyDescent="0.15">
      <c r="V102" s="169"/>
      <c r="W102" s="169"/>
      <c r="X102" s="169"/>
      <c r="Y102" s="169"/>
      <c r="Z102" s="169"/>
      <c r="AA102" s="169"/>
      <c r="AB102" s="169"/>
      <c r="AC102" s="169"/>
      <c r="AD102" s="169"/>
      <c r="AE102" s="169"/>
      <c r="AF102" s="169"/>
      <c r="AG102" s="169"/>
      <c r="AH102" s="169"/>
      <c r="AI102" s="169"/>
      <c r="AJ102" s="169"/>
      <c r="AK102" s="169"/>
      <c r="AL102" s="169"/>
      <c r="AM102" s="169"/>
      <c r="AN102" s="169"/>
      <c r="AO102" s="169"/>
      <c r="AP102" s="169"/>
      <c r="AQ102" s="169"/>
      <c r="AR102" s="169"/>
      <c r="AS102" s="169"/>
      <c r="AT102" s="169"/>
      <c r="AU102" s="169"/>
      <c r="AV102" s="169"/>
      <c r="AW102" s="169"/>
      <c r="AX102" s="169"/>
      <c r="AY102" s="169"/>
      <c r="AZ102" s="169"/>
      <c r="BA102" s="169"/>
      <c r="BB102" s="169"/>
      <c r="BC102" s="169"/>
      <c r="BD102" s="169"/>
      <c r="BE102" s="169"/>
      <c r="BF102" s="169"/>
      <c r="BG102" s="169"/>
      <c r="BH102" s="169"/>
      <c r="BI102" s="169"/>
      <c r="BJ102" s="169"/>
      <c r="BK102" s="169"/>
      <c r="BL102" s="169"/>
      <c r="BM102" s="169"/>
      <c r="BN102" s="169"/>
      <c r="BO102" s="169"/>
      <c r="BP102" s="169"/>
      <c r="BQ102" s="169"/>
      <c r="BR102" s="169"/>
      <c r="BS102" s="169"/>
      <c r="BT102" s="169"/>
      <c r="BU102" s="169"/>
      <c r="BV102" s="169"/>
      <c r="BW102" s="169"/>
      <c r="BX102" s="169"/>
      <c r="BY102" s="169"/>
      <c r="BZ102" s="169"/>
      <c r="CA102" s="169"/>
      <c r="CB102" s="169"/>
      <c r="CC102" s="169"/>
      <c r="CD102" s="169"/>
      <c r="CE102" s="169"/>
      <c r="CF102" s="169"/>
      <c r="CG102" s="169"/>
      <c r="CH102" s="169"/>
      <c r="CI102" s="169"/>
      <c r="CJ102" s="169"/>
      <c r="CK102" s="169"/>
      <c r="CL102" s="169"/>
      <c r="CM102" s="169"/>
      <c r="CN102" s="169"/>
      <c r="CO102" s="169"/>
      <c r="CP102" s="169"/>
      <c r="CQ102" s="169"/>
      <c r="CR102" s="169"/>
      <c r="CS102" s="169"/>
      <c r="CT102" s="169"/>
      <c r="CU102" s="169"/>
      <c r="CV102" s="169"/>
      <c r="CW102" s="169"/>
      <c r="CX102" s="169"/>
      <c r="CY102" s="169"/>
      <c r="CZ102" s="169"/>
      <c r="DA102" s="169"/>
      <c r="DB102" s="169"/>
      <c r="DC102" s="169"/>
      <c r="DD102" s="169"/>
      <c r="DE102" s="169"/>
      <c r="DF102" s="169"/>
      <c r="DG102" s="169"/>
      <c r="DH102" s="169"/>
      <c r="DI102" s="169"/>
      <c r="DJ102" s="169"/>
      <c r="DK102" s="169"/>
      <c r="DL102" s="169"/>
      <c r="DM102" s="169"/>
      <c r="DN102" s="169"/>
      <c r="DO102" s="169"/>
      <c r="DP102" s="169"/>
      <c r="DQ102" s="169"/>
      <c r="DR102" s="169"/>
      <c r="DS102" s="169"/>
      <c r="DT102" s="169"/>
      <c r="DU102" s="169"/>
      <c r="DV102" s="169"/>
      <c r="DW102" s="169"/>
      <c r="DX102" s="169"/>
      <c r="DY102" s="169"/>
      <c r="DZ102" s="169"/>
      <c r="EA102" s="169"/>
      <c r="EB102" s="169"/>
      <c r="EC102" s="169"/>
      <c r="ED102" s="169"/>
      <c r="EE102" s="169"/>
      <c r="EF102" s="169"/>
      <c r="EG102" s="169"/>
      <c r="EH102" s="169"/>
      <c r="EI102" s="169"/>
      <c r="EJ102" s="169"/>
      <c r="EK102" s="169"/>
      <c r="EL102" s="169"/>
      <c r="EM102" s="169"/>
      <c r="EN102" s="169"/>
    </row>
    <row r="103" spans="22:144" s="170" customFormat="1" ht="14" x14ac:dyDescent="0.15">
      <c r="V103" s="169"/>
      <c r="W103" s="169"/>
      <c r="X103" s="169"/>
      <c r="Y103" s="169"/>
      <c r="Z103" s="169"/>
      <c r="AA103" s="169"/>
      <c r="AB103" s="169"/>
      <c r="AC103" s="169"/>
      <c r="AD103" s="169"/>
      <c r="AE103" s="169"/>
      <c r="AF103" s="169"/>
      <c r="AG103" s="169"/>
      <c r="AH103" s="169"/>
      <c r="AI103" s="169"/>
      <c r="AJ103" s="169"/>
      <c r="AK103" s="169"/>
      <c r="AL103" s="169"/>
      <c r="AM103" s="169"/>
      <c r="AN103" s="169"/>
      <c r="AO103" s="169"/>
      <c r="AP103" s="169"/>
      <c r="AQ103" s="169"/>
      <c r="AR103" s="169"/>
      <c r="AS103" s="169"/>
      <c r="AT103" s="169"/>
      <c r="AU103" s="169"/>
      <c r="AV103" s="169"/>
      <c r="AW103" s="169"/>
      <c r="AX103" s="169"/>
      <c r="AY103" s="169"/>
      <c r="AZ103" s="169"/>
      <c r="BA103" s="169"/>
      <c r="BB103" s="169"/>
      <c r="BC103" s="169"/>
      <c r="BD103" s="169"/>
      <c r="BE103" s="169"/>
      <c r="BF103" s="169"/>
      <c r="BG103" s="169"/>
      <c r="BH103" s="169"/>
      <c r="BI103" s="169"/>
      <c r="BJ103" s="169"/>
      <c r="BK103" s="169"/>
      <c r="BL103" s="169"/>
      <c r="BM103" s="169"/>
      <c r="BN103" s="169"/>
      <c r="BO103" s="169"/>
      <c r="BP103" s="169"/>
      <c r="BQ103" s="169"/>
      <c r="BR103" s="169"/>
      <c r="BS103" s="169"/>
      <c r="BT103" s="169"/>
      <c r="BU103" s="169"/>
      <c r="BV103" s="169"/>
      <c r="BW103" s="169"/>
      <c r="BX103" s="169"/>
      <c r="BY103" s="169"/>
      <c r="BZ103" s="169"/>
      <c r="CA103" s="169"/>
      <c r="CB103" s="169"/>
      <c r="CC103" s="169"/>
      <c r="CD103" s="169"/>
      <c r="CE103" s="169"/>
      <c r="CF103" s="169"/>
      <c r="CG103" s="169"/>
      <c r="CH103" s="169"/>
      <c r="CI103" s="169"/>
      <c r="CJ103" s="169"/>
      <c r="CK103" s="169"/>
      <c r="CL103" s="169"/>
      <c r="CM103" s="169"/>
      <c r="CN103" s="169"/>
      <c r="CO103" s="169"/>
      <c r="CP103" s="169"/>
      <c r="CQ103" s="169"/>
      <c r="CR103" s="169"/>
      <c r="CS103" s="169"/>
      <c r="CT103" s="169"/>
      <c r="CU103" s="169"/>
      <c r="CV103" s="169"/>
      <c r="CW103" s="169"/>
      <c r="CX103" s="169"/>
      <c r="CY103" s="169"/>
      <c r="CZ103" s="169"/>
      <c r="DA103" s="169"/>
      <c r="DB103" s="169"/>
      <c r="DC103" s="169"/>
      <c r="DD103" s="169"/>
      <c r="DE103" s="169"/>
      <c r="DF103" s="169"/>
      <c r="DG103" s="169"/>
      <c r="DH103" s="169"/>
      <c r="DI103" s="169"/>
      <c r="DJ103" s="169"/>
      <c r="DK103" s="169"/>
      <c r="DL103" s="169"/>
      <c r="DM103" s="169"/>
      <c r="DN103" s="169"/>
      <c r="DO103" s="169"/>
      <c r="DP103" s="169"/>
      <c r="DQ103" s="169"/>
      <c r="DR103" s="169"/>
      <c r="DS103" s="169"/>
      <c r="DT103" s="169"/>
      <c r="DU103" s="169"/>
      <c r="DV103" s="169"/>
      <c r="DW103" s="169"/>
      <c r="DX103" s="169"/>
      <c r="DY103" s="169"/>
      <c r="DZ103" s="169"/>
      <c r="EA103" s="169"/>
      <c r="EB103" s="169"/>
      <c r="EC103" s="169"/>
      <c r="ED103" s="169"/>
      <c r="EE103" s="169"/>
      <c r="EF103" s="169"/>
      <c r="EG103" s="169"/>
      <c r="EH103" s="169"/>
      <c r="EI103" s="169"/>
      <c r="EJ103" s="169"/>
      <c r="EK103" s="169"/>
      <c r="EL103" s="169"/>
      <c r="EM103" s="169"/>
      <c r="EN103" s="169"/>
    </row>
    <row r="104" spans="22:144" s="170" customFormat="1" ht="14" x14ac:dyDescent="0.15">
      <c r="V104" s="169"/>
      <c r="W104" s="169"/>
      <c r="X104" s="169"/>
      <c r="Y104" s="169"/>
      <c r="Z104" s="169"/>
      <c r="AA104" s="169"/>
      <c r="AB104" s="169"/>
      <c r="AC104" s="169"/>
      <c r="AD104" s="169"/>
      <c r="AE104" s="169"/>
      <c r="AF104" s="169"/>
      <c r="AG104" s="169"/>
      <c r="AH104" s="169"/>
      <c r="AI104" s="169"/>
      <c r="AJ104" s="169"/>
      <c r="AK104" s="169"/>
      <c r="AL104" s="169"/>
      <c r="AM104" s="169"/>
      <c r="AN104" s="169"/>
      <c r="AO104" s="169"/>
      <c r="AP104" s="169"/>
      <c r="AQ104" s="169"/>
      <c r="AR104" s="169"/>
      <c r="AS104" s="169"/>
      <c r="AT104" s="169"/>
      <c r="AU104" s="169"/>
      <c r="AV104" s="169"/>
      <c r="AW104" s="169"/>
      <c r="AX104" s="169"/>
      <c r="AY104" s="169"/>
      <c r="AZ104" s="169"/>
      <c r="BA104" s="169"/>
      <c r="BB104" s="169"/>
      <c r="BC104" s="169"/>
      <c r="BD104" s="169"/>
      <c r="BE104" s="169"/>
      <c r="BF104" s="169"/>
      <c r="BG104" s="169"/>
      <c r="BH104" s="169"/>
      <c r="BI104" s="169"/>
      <c r="BJ104" s="169"/>
      <c r="BK104" s="169"/>
      <c r="BL104" s="169"/>
      <c r="BM104" s="169"/>
      <c r="BN104" s="169"/>
      <c r="BO104" s="169"/>
      <c r="BP104" s="169"/>
      <c r="BQ104" s="169"/>
      <c r="BR104" s="169"/>
      <c r="BS104" s="169"/>
      <c r="BT104" s="169"/>
      <c r="BU104" s="169"/>
      <c r="BV104" s="169"/>
      <c r="BW104" s="169"/>
      <c r="BX104" s="169"/>
      <c r="BY104" s="169"/>
      <c r="BZ104" s="169"/>
      <c r="CA104" s="169"/>
      <c r="CB104" s="169"/>
      <c r="CC104" s="169"/>
      <c r="CD104" s="169"/>
      <c r="CE104" s="169"/>
      <c r="CF104" s="169"/>
      <c r="CG104" s="169"/>
      <c r="CH104" s="169"/>
      <c r="CI104" s="169"/>
      <c r="CJ104" s="169"/>
      <c r="CK104" s="169"/>
      <c r="CL104" s="169"/>
      <c r="CM104" s="169"/>
      <c r="CN104" s="169"/>
      <c r="CO104" s="169"/>
      <c r="CP104" s="169"/>
      <c r="CQ104" s="169"/>
      <c r="CR104" s="169"/>
      <c r="CS104" s="169"/>
      <c r="CT104" s="169"/>
      <c r="CU104" s="169"/>
      <c r="CV104" s="169"/>
      <c r="CW104" s="169"/>
      <c r="CX104" s="169"/>
      <c r="CY104" s="169"/>
      <c r="CZ104" s="169"/>
      <c r="DA104" s="169"/>
      <c r="DB104" s="169"/>
      <c r="DC104" s="169"/>
      <c r="DD104" s="169"/>
      <c r="DE104" s="169"/>
      <c r="DF104" s="169"/>
      <c r="DG104" s="169"/>
      <c r="DH104" s="169"/>
      <c r="DI104" s="169"/>
      <c r="DJ104" s="169"/>
      <c r="DK104" s="169"/>
      <c r="DL104" s="169"/>
      <c r="DM104" s="169"/>
      <c r="DN104" s="169"/>
      <c r="DO104" s="169"/>
      <c r="DP104" s="169"/>
      <c r="DQ104" s="169"/>
      <c r="DR104" s="169"/>
      <c r="DS104" s="169"/>
      <c r="DT104" s="169"/>
      <c r="DU104" s="169"/>
      <c r="DV104" s="169"/>
      <c r="DW104" s="169"/>
      <c r="DX104" s="169"/>
      <c r="DY104" s="169"/>
      <c r="DZ104" s="169"/>
      <c r="EA104" s="169"/>
      <c r="EB104" s="169"/>
      <c r="EC104" s="169"/>
      <c r="ED104" s="169"/>
      <c r="EE104" s="169"/>
      <c r="EF104" s="169"/>
      <c r="EG104" s="169"/>
      <c r="EH104" s="169"/>
      <c r="EI104" s="169"/>
      <c r="EJ104" s="169"/>
      <c r="EK104" s="169"/>
      <c r="EL104" s="169"/>
      <c r="EM104" s="169"/>
      <c r="EN104" s="169"/>
    </row>
    <row r="105" spans="22:144" s="170" customFormat="1" ht="14" x14ac:dyDescent="0.15">
      <c r="V105" s="169"/>
      <c r="W105" s="169"/>
      <c r="X105" s="169"/>
      <c r="Y105" s="169"/>
      <c r="Z105" s="169"/>
      <c r="AA105" s="169"/>
      <c r="AB105" s="169"/>
      <c r="AC105" s="169"/>
      <c r="AD105" s="169"/>
      <c r="AE105" s="169"/>
      <c r="AF105" s="169"/>
      <c r="AG105" s="169"/>
      <c r="AH105" s="169"/>
      <c r="AI105" s="169"/>
      <c r="AJ105" s="169"/>
      <c r="AK105" s="169"/>
      <c r="AL105" s="169"/>
      <c r="AM105" s="169"/>
      <c r="AN105" s="169"/>
      <c r="AO105" s="169"/>
      <c r="AP105" s="169"/>
      <c r="AQ105" s="169"/>
      <c r="AR105" s="169"/>
      <c r="AS105" s="169"/>
      <c r="AT105" s="169"/>
      <c r="AU105" s="169"/>
      <c r="AV105" s="169"/>
      <c r="AW105" s="169"/>
      <c r="AX105" s="169"/>
      <c r="AY105" s="169"/>
      <c r="AZ105" s="169"/>
      <c r="BA105" s="169"/>
      <c r="BB105" s="169"/>
      <c r="BC105" s="169"/>
      <c r="BD105" s="169"/>
      <c r="BE105" s="169"/>
      <c r="BF105" s="169"/>
      <c r="BG105" s="169"/>
      <c r="BH105" s="169"/>
      <c r="BI105" s="169"/>
      <c r="BJ105" s="169"/>
      <c r="BK105" s="169"/>
      <c r="BL105" s="169"/>
      <c r="BM105" s="169"/>
      <c r="BN105" s="169"/>
      <c r="BO105" s="169"/>
      <c r="BP105" s="169"/>
      <c r="BQ105" s="169"/>
      <c r="BR105" s="169"/>
      <c r="BS105" s="169"/>
      <c r="BT105" s="169"/>
      <c r="BU105" s="169"/>
      <c r="BV105" s="169"/>
      <c r="BW105" s="169"/>
      <c r="BX105" s="169"/>
      <c r="BY105" s="169"/>
      <c r="BZ105" s="169"/>
      <c r="CA105" s="169"/>
      <c r="CB105" s="169"/>
      <c r="CC105" s="169"/>
      <c r="CD105" s="169"/>
      <c r="CE105" s="169"/>
      <c r="CF105" s="169"/>
      <c r="CG105" s="169"/>
      <c r="CH105" s="169"/>
      <c r="CI105" s="169"/>
      <c r="CJ105" s="169"/>
      <c r="CK105" s="169"/>
      <c r="CL105" s="169"/>
      <c r="CM105" s="169"/>
      <c r="CN105" s="169"/>
      <c r="CO105" s="169"/>
      <c r="CP105" s="169"/>
      <c r="CQ105" s="169"/>
      <c r="CR105" s="169"/>
      <c r="CS105" s="169"/>
      <c r="CT105" s="169"/>
      <c r="CU105" s="169"/>
      <c r="CV105" s="169"/>
      <c r="CW105" s="169"/>
      <c r="CX105" s="169"/>
      <c r="CY105" s="169"/>
      <c r="CZ105" s="169"/>
      <c r="DA105" s="169"/>
      <c r="DB105" s="169"/>
      <c r="DC105" s="169"/>
      <c r="DD105" s="169"/>
      <c r="DE105" s="169"/>
      <c r="DF105" s="169"/>
      <c r="DG105" s="169"/>
      <c r="DH105" s="169"/>
      <c r="DI105" s="169"/>
      <c r="DJ105" s="169"/>
      <c r="DK105" s="169"/>
      <c r="DL105" s="169"/>
      <c r="DM105" s="169"/>
      <c r="DN105" s="169"/>
      <c r="DO105" s="169"/>
      <c r="DP105" s="169"/>
      <c r="DQ105" s="169"/>
      <c r="DR105" s="169"/>
      <c r="DS105" s="169"/>
      <c r="DT105" s="169"/>
      <c r="DU105" s="169"/>
      <c r="DV105" s="169"/>
      <c r="DW105" s="169"/>
      <c r="DX105" s="169"/>
      <c r="DY105" s="169"/>
      <c r="DZ105" s="169"/>
      <c r="EA105" s="169"/>
      <c r="EB105" s="169"/>
      <c r="EC105" s="169"/>
      <c r="ED105" s="169"/>
      <c r="EE105" s="169"/>
      <c r="EF105" s="169"/>
      <c r="EG105" s="169"/>
      <c r="EH105" s="169"/>
      <c r="EI105" s="169"/>
      <c r="EJ105" s="169"/>
      <c r="EK105" s="169"/>
      <c r="EL105" s="169"/>
      <c r="EM105" s="169"/>
      <c r="EN105" s="169"/>
    </row>
    <row r="106" spans="22:144" s="170" customFormat="1" ht="14" x14ac:dyDescent="0.15">
      <c r="V106" s="169"/>
      <c r="W106" s="169"/>
      <c r="X106" s="169"/>
      <c r="Y106" s="169"/>
      <c r="Z106" s="169"/>
      <c r="AA106" s="169"/>
      <c r="AB106" s="169"/>
      <c r="AC106" s="169"/>
      <c r="AD106" s="169"/>
      <c r="AE106" s="169"/>
      <c r="AF106" s="169"/>
      <c r="AG106" s="169"/>
      <c r="AH106" s="169"/>
      <c r="AI106" s="169"/>
      <c r="AJ106" s="169"/>
      <c r="AK106" s="169"/>
      <c r="AL106" s="169"/>
      <c r="AM106" s="169"/>
      <c r="AN106" s="169"/>
      <c r="AO106" s="169"/>
      <c r="AP106" s="169"/>
      <c r="AQ106" s="169"/>
      <c r="AR106" s="169"/>
      <c r="AS106" s="169"/>
      <c r="AT106" s="169"/>
      <c r="AU106" s="169"/>
      <c r="AV106" s="169"/>
      <c r="AW106" s="169"/>
      <c r="AX106" s="169"/>
      <c r="AY106" s="169"/>
      <c r="AZ106" s="169"/>
      <c r="BA106" s="169"/>
      <c r="BB106" s="169"/>
      <c r="BC106" s="169"/>
      <c r="BD106" s="169"/>
      <c r="BE106" s="169"/>
      <c r="BF106" s="169"/>
      <c r="BG106" s="169"/>
      <c r="BH106" s="169"/>
      <c r="BI106" s="169"/>
      <c r="BJ106" s="169"/>
      <c r="BK106" s="169"/>
      <c r="BL106" s="169"/>
      <c r="BM106" s="169"/>
      <c r="BN106" s="169"/>
      <c r="BO106" s="169"/>
      <c r="BP106" s="169"/>
      <c r="BQ106" s="169"/>
      <c r="BR106" s="169"/>
      <c r="BS106" s="169"/>
      <c r="BT106" s="169"/>
      <c r="BU106" s="169"/>
      <c r="BV106" s="169"/>
      <c r="BW106" s="169"/>
      <c r="BX106" s="169"/>
      <c r="BY106" s="169"/>
      <c r="BZ106" s="169"/>
      <c r="CA106" s="169"/>
      <c r="CB106" s="169"/>
      <c r="CC106" s="169"/>
      <c r="CD106" s="169"/>
      <c r="CE106" s="169"/>
      <c r="CF106" s="169"/>
      <c r="CG106" s="169"/>
      <c r="CH106" s="169"/>
      <c r="CI106" s="169"/>
      <c r="CJ106" s="169"/>
      <c r="CK106" s="169"/>
      <c r="CL106" s="169"/>
      <c r="CM106" s="169"/>
      <c r="CN106" s="169"/>
      <c r="CO106" s="169"/>
      <c r="CP106" s="169"/>
      <c r="CQ106" s="169"/>
      <c r="CR106" s="169"/>
      <c r="CS106" s="169"/>
      <c r="CT106" s="169"/>
      <c r="CU106" s="169"/>
      <c r="CV106" s="169"/>
      <c r="CW106" s="169"/>
      <c r="CX106" s="169"/>
      <c r="CY106" s="169"/>
      <c r="CZ106" s="169"/>
      <c r="DA106" s="169"/>
      <c r="DB106" s="169"/>
      <c r="DC106" s="169"/>
      <c r="DD106" s="169"/>
      <c r="DE106" s="169"/>
      <c r="DF106" s="169"/>
      <c r="DG106" s="169"/>
      <c r="DH106" s="169"/>
      <c r="DI106" s="169"/>
      <c r="DJ106" s="169"/>
      <c r="DK106" s="169"/>
      <c r="DL106" s="169"/>
      <c r="DM106" s="169"/>
      <c r="DN106" s="169"/>
      <c r="DO106" s="169"/>
      <c r="DP106" s="169"/>
      <c r="DQ106" s="169"/>
      <c r="DR106" s="169"/>
      <c r="DS106" s="169"/>
      <c r="DT106" s="169"/>
      <c r="DU106" s="169"/>
      <c r="DV106" s="169"/>
      <c r="DW106" s="169"/>
      <c r="DX106" s="169"/>
      <c r="DY106" s="169"/>
      <c r="DZ106" s="169"/>
      <c r="EA106" s="169"/>
      <c r="EB106" s="169"/>
      <c r="EC106" s="169"/>
      <c r="ED106" s="169"/>
      <c r="EE106" s="169"/>
      <c r="EF106" s="169"/>
      <c r="EG106" s="169"/>
      <c r="EH106" s="169"/>
      <c r="EI106" s="169"/>
      <c r="EJ106" s="169"/>
      <c r="EK106" s="169"/>
      <c r="EL106" s="169"/>
      <c r="EM106" s="169"/>
      <c r="EN106" s="169"/>
    </row>
    <row r="107" spans="22:144" s="170" customFormat="1" ht="14" x14ac:dyDescent="0.15">
      <c r="V107" s="169"/>
      <c r="W107" s="169"/>
      <c r="X107" s="169"/>
      <c r="Y107" s="169"/>
      <c r="Z107" s="169"/>
      <c r="AA107" s="169"/>
      <c r="AB107" s="169"/>
      <c r="AC107" s="169"/>
      <c r="AD107" s="169"/>
      <c r="AE107" s="169"/>
      <c r="AF107" s="169"/>
      <c r="AG107" s="169"/>
      <c r="AH107" s="169"/>
      <c r="AI107" s="169"/>
      <c r="AJ107" s="169"/>
      <c r="AK107" s="169"/>
      <c r="AL107" s="169"/>
      <c r="AM107" s="169"/>
      <c r="AN107" s="169"/>
      <c r="AO107" s="169"/>
      <c r="AP107" s="169"/>
      <c r="AQ107" s="169"/>
      <c r="AR107" s="169"/>
      <c r="AS107" s="169"/>
      <c r="AT107" s="169"/>
      <c r="AU107" s="169"/>
      <c r="AV107" s="169"/>
      <c r="AW107" s="169"/>
      <c r="AX107" s="169"/>
      <c r="AY107" s="169"/>
      <c r="AZ107" s="169"/>
      <c r="BA107" s="169"/>
      <c r="BB107" s="169"/>
      <c r="BC107" s="169"/>
      <c r="BD107" s="169"/>
      <c r="BE107" s="169"/>
      <c r="BF107" s="169"/>
      <c r="BG107" s="169"/>
      <c r="BH107" s="169"/>
      <c r="BI107" s="169"/>
      <c r="BJ107" s="169"/>
      <c r="BK107" s="169"/>
      <c r="BL107" s="169"/>
      <c r="BM107" s="169"/>
      <c r="BN107" s="169"/>
      <c r="BO107" s="169"/>
      <c r="BP107" s="169"/>
      <c r="BQ107" s="169"/>
      <c r="BR107" s="169"/>
      <c r="BS107" s="169"/>
      <c r="BT107" s="169"/>
      <c r="BU107" s="169"/>
      <c r="BV107" s="169"/>
      <c r="BW107" s="169"/>
      <c r="BX107" s="169"/>
      <c r="BY107" s="169"/>
      <c r="BZ107" s="169"/>
      <c r="CA107" s="169"/>
      <c r="CB107" s="169"/>
      <c r="CC107" s="169"/>
      <c r="CD107" s="169"/>
      <c r="CE107" s="169"/>
      <c r="CF107" s="169"/>
      <c r="CG107" s="169"/>
      <c r="CH107" s="169"/>
      <c r="CI107" s="169"/>
      <c r="CJ107" s="169"/>
      <c r="CK107" s="169"/>
      <c r="CL107" s="169"/>
      <c r="CM107" s="169"/>
      <c r="CN107" s="169"/>
      <c r="CO107" s="169"/>
      <c r="CP107" s="169"/>
      <c r="CQ107" s="169"/>
      <c r="CR107" s="169"/>
      <c r="CS107" s="169"/>
      <c r="CT107" s="169"/>
      <c r="CU107" s="169"/>
      <c r="CV107" s="169"/>
      <c r="CW107" s="169"/>
      <c r="CX107" s="169"/>
      <c r="CY107" s="169"/>
      <c r="CZ107" s="169"/>
      <c r="DA107" s="169"/>
      <c r="DB107" s="169"/>
      <c r="DC107" s="169"/>
      <c r="DD107" s="169"/>
      <c r="DE107" s="169"/>
      <c r="DF107" s="169"/>
      <c r="DG107" s="169"/>
      <c r="DH107" s="169"/>
      <c r="DI107" s="169"/>
      <c r="DJ107" s="169"/>
      <c r="DK107" s="169"/>
      <c r="DL107" s="169"/>
      <c r="DM107" s="169"/>
      <c r="DN107" s="169"/>
      <c r="DO107" s="169"/>
      <c r="DP107" s="169"/>
      <c r="DQ107" s="169"/>
      <c r="DR107" s="169"/>
      <c r="DS107" s="169"/>
      <c r="DT107" s="169"/>
      <c r="DU107" s="169"/>
      <c r="DV107" s="169"/>
      <c r="DW107" s="169"/>
      <c r="DX107" s="169"/>
      <c r="DY107" s="169"/>
      <c r="DZ107" s="169"/>
      <c r="EA107" s="169"/>
      <c r="EB107" s="169"/>
      <c r="EC107" s="169"/>
      <c r="ED107" s="169"/>
      <c r="EE107" s="169"/>
      <c r="EF107" s="169"/>
      <c r="EG107" s="169"/>
      <c r="EH107" s="169"/>
      <c r="EI107" s="169"/>
      <c r="EJ107" s="169"/>
      <c r="EK107" s="169"/>
      <c r="EL107" s="169"/>
      <c r="EM107" s="169"/>
      <c r="EN107" s="169"/>
    </row>
    <row r="108" spans="22:144" s="170" customFormat="1" ht="14" x14ac:dyDescent="0.15">
      <c r="V108" s="169"/>
      <c r="W108" s="169"/>
      <c r="X108" s="169"/>
      <c r="Y108" s="169"/>
      <c r="Z108" s="169"/>
      <c r="AA108" s="169"/>
      <c r="AB108" s="169"/>
      <c r="AC108" s="169"/>
      <c r="AD108" s="169"/>
      <c r="AE108" s="169"/>
      <c r="AF108" s="169"/>
      <c r="AG108" s="169"/>
      <c r="AH108" s="169"/>
      <c r="AI108" s="169"/>
      <c r="AJ108" s="169"/>
      <c r="AK108" s="169"/>
      <c r="AL108" s="169"/>
      <c r="AM108" s="169"/>
      <c r="AN108" s="169"/>
      <c r="AO108" s="169"/>
      <c r="AP108" s="169"/>
      <c r="AQ108" s="169"/>
      <c r="AR108" s="169"/>
      <c r="AS108" s="169"/>
      <c r="AT108" s="169"/>
      <c r="AU108" s="169"/>
      <c r="AV108" s="169"/>
      <c r="AW108" s="169"/>
      <c r="AX108" s="169"/>
      <c r="AY108" s="169"/>
      <c r="AZ108" s="169"/>
      <c r="BA108" s="169"/>
      <c r="BB108" s="169"/>
      <c r="BC108" s="169"/>
      <c r="BD108" s="169"/>
      <c r="BE108" s="169"/>
      <c r="BF108" s="169"/>
      <c r="BG108" s="169"/>
      <c r="BH108" s="169"/>
      <c r="BI108" s="169"/>
      <c r="BJ108" s="169"/>
      <c r="BK108" s="169"/>
      <c r="BL108" s="169"/>
      <c r="BM108" s="169"/>
      <c r="BN108" s="169"/>
      <c r="BO108" s="169"/>
      <c r="BP108" s="169"/>
      <c r="BQ108" s="169"/>
      <c r="BR108" s="169"/>
      <c r="BS108" s="169"/>
      <c r="BT108" s="169"/>
      <c r="BU108" s="169"/>
      <c r="BV108" s="169"/>
      <c r="BW108" s="169"/>
      <c r="BX108" s="169"/>
      <c r="BY108" s="169"/>
      <c r="BZ108" s="169"/>
      <c r="CA108" s="169"/>
      <c r="CB108" s="169"/>
      <c r="CC108" s="169"/>
      <c r="CD108" s="169"/>
      <c r="CE108" s="169"/>
      <c r="CF108" s="169"/>
      <c r="CG108" s="169"/>
      <c r="CH108" s="169"/>
      <c r="CI108" s="169"/>
      <c r="CJ108" s="169"/>
      <c r="CK108" s="169"/>
      <c r="CL108" s="169"/>
      <c r="CM108" s="169"/>
      <c r="CN108" s="169"/>
      <c r="CO108" s="169"/>
      <c r="CP108" s="169"/>
      <c r="CQ108" s="169"/>
      <c r="CR108" s="169"/>
      <c r="CS108" s="169"/>
      <c r="CT108" s="169"/>
      <c r="CU108" s="169"/>
      <c r="CV108" s="169"/>
      <c r="CW108" s="169"/>
      <c r="CX108" s="169"/>
      <c r="CY108" s="169"/>
      <c r="CZ108" s="169"/>
      <c r="DA108" s="169"/>
      <c r="DB108" s="169"/>
      <c r="DC108" s="169"/>
      <c r="DD108" s="169"/>
      <c r="DE108" s="169"/>
      <c r="DF108" s="169"/>
      <c r="DG108" s="169"/>
      <c r="DH108" s="169"/>
      <c r="DI108" s="169"/>
      <c r="DJ108" s="169"/>
      <c r="DK108" s="169"/>
      <c r="DL108" s="169"/>
      <c r="DM108" s="169"/>
      <c r="DN108" s="169"/>
      <c r="DO108" s="169"/>
      <c r="DP108" s="169"/>
      <c r="DQ108" s="169"/>
      <c r="DR108" s="169"/>
      <c r="DS108" s="169"/>
      <c r="DT108" s="169"/>
      <c r="DU108" s="169"/>
      <c r="DV108" s="169"/>
      <c r="DW108" s="169"/>
      <c r="DX108" s="169"/>
      <c r="DY108" s="169"/>
      <c r="DZ108" s="169"/>
      <c r="EA108" s="169"/>
      <c r="EB108" s="169"/>
      <c r="EC108" s="169"/>
      <c r="ED108" s="169"/>
      <c r="EE108" s="169"/>
      <c r="EF108" s="169"/>
      <c r="EG108" s="169"/>
      <c r="EH108" s="169"/>
      <c r="EI108" s="169"/>
      <c r="EJ108" s="169"/>
      <c r="EK108" s="169"/>
      <c r="EL108" s="169"/>
      <c r="EM108" s="169"/>
      <c r="EN108" s="169"/>
    </row>
    <row r="109" spans="22:144" s="170" customFormat="1" ht="14" x14ac:dyDescent="0.15">
      <c r="V109" s="169"/>
      <c r="W109" s="169"/>
      <c r="X109" s="169"/>
      <c r="Y109" s="169"/>
      <c r="Z109" s="169"/>
      <c r="AA109" s="169"/>
      <c r="AB109" s="169"/>
      <c r="AC109" s="169"/>
      <c r="AD109" s="169"/>
      <c r="AE109" s="169"/>
      <c r="AF109" s="169"/>
      <c r="AG109" s="169"/>
      <c r="AH109" s="169"/>
      <c r="AI109" s="169"/>
      <c r="AJ109" s="169"/>
      <c r="AK109" s="169"/>
      <c r="AL109" s="169"/>
      <c r="AM109" s="169"/>
      <c r="AN109" s="169"/>
      <c r="AO109" s="169"/>
      <c r="AP109" s="169"/>
      <c r="AQ109" s="169"/>
      <c r="AR109" s="169"/>
      <c r="AS109" s="169"/>
      <c r="AT109" s="169"/>
      <c r="AU109" s="169"/>
      <c r="AV109" s="169"/>
      <c r="AW109" s="169"/>
      <c r="AX109" s="169"/>
      <c r="AY109" s="169"/>
      <c r="AZ109" s="169"/>
      <c r="BA109" s="169"/>
      <c r="BB109" s="169"/>
      <c r="BC109" s="169"/>
      <c r="BD109" s="169"/>
      <c r="BE109" s="169"/>
      <c r="BF109" s="169"/>
      <c r="BG109" s="169"/>
      <c r="BH109" s="169"/>
      <c r="BI109" s="169"/>
      <c r="BJ109" s="169"/>
      <c r="BK109" s="169"/>
      <c r="BL109" s="169"/>
      <c r="BM109" s="169"/>
      <c r="BN109" s="169"/>
      <c r="BO109" s="169"/>
      <c r="BP109" s="169"/>
      <c r="BQ109" s="169"/>
      <c r="BR109" s="169"/>
      <c r="BS109" s="169"/>
      <c r="BT109" s="169"/>
      <c r="BU109" s="169"/>
      <c r="BV109" s="169"/>
      <c r="BW109" s="169"/>
      <c r="BX109" s="169"/>
      <c r="BY109" s="169"/>
      <c r="BZ109" s="169"/>
      <c r="CA109" s="169"/>
      <c r="CB109" s="169"/>
      <c r="CC109" s="169"/>
      <c r="CD109" s="169"/>
      <c r="CE109" s="169"/>
      <c r="CF109" s="169"/>
      <c r="CG109" s="169"/>
      <c r="CH109" s="169"/>
      <c r="CI109" s="169"/>
      <c r="CJ109" s="169"/>
      <c r="CK109" s="169"/>
      <c r="CL109" s="169"/>
      <c r="CM109" s="169"/>
      <c r="CN109" s="169"/>
      <c r="CO109" s="169"/>
      <c r="CP109" s="169"/>
      <c r="CQ109" s="169"/>
      <c r="CR109" s="169"/>
      <c r="CS109" s="169"/>
      <c r="CT109" s="169"/>
      <c r="CU109" s="169"/>
      <c r="CV109" s="169"/>
      <c r="CW109" s="169"/>
      <c r="CX109" s="169"/>
      <c r="CY109" s="169"/>
      <c r="CZ109" s="169"/>
      <c r="DA109" s="169"/>
      <c r="DB109" s="169"/>
      <c r="DC109" s="169"/>
      <c r="DD109" s="169"/>
      <c r="DE109" s="169"/>
      <c r="DF109" s="169"/>
      <c r="DG109" s="169"/>
      <c r="DH109" s="169"/>
      <c r="DI109" s="169"/>
      <c r="DJ109" s="169"/>
      <c r="DK109" s="169"/>
      <c r="DL109" s="169"/>
      <c r="DM109" s="169"/>
      <c r="DN109" s="169"/>
      <c r="DO109" s="169"/>
      <c r="DP109" s="169"/>
      <c r="DQ109" s="169"/>
      <c r="DR109" s="169"/>
      <c r="DS109" s="169"/>
      <c r="DT109" s="169"/>
      <c r="DU109" s="169"/>
      <c r="DV109" s="169"/>
      <c r="DW109" s="169"/>
      <c r="DX109" s="169"/>
      <c r="DY109" s="169"/>
      <c r="DZ109" s="169"/>
      <c r="EA109" s="169"/>
      <c r="EB109" s="169"/>
      <c r="EC109" s="169"/>
      <c r="ED109" s="169"/>
      <c r="EE109" s="169"/>
      <c r="EF109" s="169"/>
      <c r="EG109" s="169"/>
      <c r="EH109" s="169"/>
      <c r="EI109" s="169"/>
      <c r="EJ109" s="169"/>
      <c r="EK109" s="169"/>
      <c r="EL109" s="169"/>
      <c r="EM109" s="169"/>
      <c r="EN109" s="169"/>
    </row>
    <row r="110" spans="22:144" s="170" customFormat="1" ht="14" x14ac:dyDescent="0.15">
      <c r="V110" s="169"/>
      <c r="W110" s="169"/>
      <c r="X110" s="169"/>
      <c r="Y110" s="169"/>
      <c r="Z110" s="169"/>
      <c r="AA110" s="169"/>
      <c r="AB110" s="169"/>
      <c r="AC110" s="169"/>
      <c r="AD110" s="169"/>
      <c r="AE110" s="169"/>
      <c r="AF110" s="169"/>
      <c r="AG110" s="169"/>
      <c r="AH110" s="169"/>
      <c r="AI110" s="169"/>
      <c r="AJ110" s="169"/>
      <c r="AK110" s="169"/>
      <c r="AL110" s="169"/>
      <c r="AM110" s="169"/>
      <c r="AN110" s="169"/>
      <c r="AO110" s="169"/>
      <c r="AP110" s="169"/>
      <c r="AQ110" s="169"/>
      <c r="AR110" s="169"/>
      <c r="AS110" s="169"/>
      <c r="AT110" s="169"/>
      <c r="AU110" s="169"/>
      <c r="AV110" s="169"/>
      <c r="AW110" s="169"/>
      <c r="AX110" s="169"/>
      <c r="AY110" s="169"/>
      <c r="AZ110" s="169"/>
      <c r="BA110" s="169"/>
      <c r="BB110" s="169"/>
      <c r="BC110" s="169"/>
      <c r="BD110" s="169"/>
      <c r="BE110" s="169"/>
      <c r="BF110" s="169"/>
      <c r="BG110" s="169"/>
      <c r="BH110" s="169"/>
      <c r="BI110" s="169"/>
      <c r="BJ110" s="169"/>
      <c r="BK110" s="169"/>
      <c r="BL110" s="169"/>
      <c r="BM110" s="169"/>
      <c r="BN110" s="169"/>
      <c r="BO110" s="169"/>
      <c r="BP110" s="169"/>
      <c r="BQ110" s="169"/>
      <c r="BR110" s="169"/>
      <c r="BS110" s="169"/>
      <c r="BT110" s="169"/>
      <c r="BU110" s="169"/>
      <c r="BV110" s="169"/>
      <c r="BW110" s="169"/>
      <c r="BX110" s="169"/>
      <c r="BY110" s="169"/>
      <c r="BZ110" s="169"/>
      <c r="CA110" s="169"/>
      <c r="CB110" s="169"/>
      <c r="CC110" s="169"/>
      <c r="CD110" s="169"/>
      <c r="CE110" s="169"/>
      <c r="CF110" s="169"/>
      <c r="CG110" s="169"/>
      <c r="CH110" s="169"/>
      <c r="CI110" s="169"/>
      <c r="CJ110" s="169"/>
      <c r="CK110" s="169"/>
      <c r="CL110" s="169"/>
      <c r="CM110" s="169"/>
      <c r="CN110" s="169"/>
      <c r="CO110" s="169"/>
      <c r="CP110" s="169"/>
      <c r="CQ110" s="169"/>
      <c r="CR110" s="169"/>
      <c r="CS110" s="169"/>
      <c r="CT110" s="169"/>
      <c r="CU110" s="169"/>
      <c r="CV110" s="169"/>
      <c r="CW110" s="169"/>
      <c r="CX110" s="169"/>
      <c r="CY110" s="169"/>
      <c r="CZ110" s="169"/>
      <c r="DA110" s="169"/>
      <c r="DB110" s="169"/>
      <c r="DC110" s="169"/>
      <c r="DD110" s="169"/>
      <c r="DE110" s="169"/>
      <c r="DF110" s="169"/>
      <c r="DG110" s="169"/>
      <c r="DH110" s="169"/>
      <c r="DI110" s="169"/>
      <c r="DJ110" s="169"/>
      <c r="DK110" s="169"/>
      <c r="DL110" s="169"/>
      <c r="DM110" s="169"/>
      <c r="DN110" s="169"/>
      <c r="DO110" s="169"/>
      <c r="DP110" s="169"/>
      <c r="DQ110" s="169"/>
      <c r="DR110" s="169"/>
      <c r="DS110" s="169"/>
      <c r="DT110" s="169"/>
      <c r="DU110" s="169"/>
      <c r="DV110" s="169"/>
      <c r="DW110" s="169"/>
      <c r="DX110" s="169"/>
      <c r="DY110" s="169"/>
      <c r="DZ110" s="169"/>
      <c r="EA110" s="169"/>
      <c r="EB110" s="169"/>
      <c r="EC110" s="169"/>
      <c r="ED110" s="169"/>
      <c r="EE110" s="169"/>
      <c r="EF110" s="169"/>
      <c r="EG110" s="169"/>
      <c r="EH110" s="169"/>
      <c r="EI110" s="169"/>
      <c r="EJ110" s="169"/>
      <c r="EK110" s="169"/>
      <c r="EL110" s="169"/>
      <c r="EM110" s="169"/>
      <c r="EN110" s="169"/>
    </row>
    <row r="111" spans="22:144" s="170" customFormat="1" ht="14" x14ac:dyDescent="0.15">
      <c r="V111" s="169"/>
      <c r="W111" s="169"/>
      <c r="X111" s="169"/>
      <c r="Y111" s="169"/>
      <c r="Z111" s="169"/>
      <c r="AA111" s="169"/>
      <c r="AB111" s="169"/>
      <c r="AC111" s="169"/>
      <c r="AD111" s="169"/>
      <c r="AE111" s="169"/>
      <c r="AF111" s="169"/>
      <c r="AG111" s="169"/>
      <c r="AH111" s="169"/>
      <c r="AI111" s="169"/>
      <c r="AJ111" s="169"/>
      <c r="AK111" s="169"/>
      <c r="AL111" s="169"/>
      <c r="AM111" s="169"/>
      <c r="AN111" s="169"/>
      <c r="AO111" s="169"/>
      <c r="AP111" s="169"/>
      <c r="AQ111" s="169"/>
      <c r="AR111" s="169"/>
      <c r="AS111" s="169"/>
      <c r="AT111" s="169"/>
      <c r="AU111" s="169"/>
      <c r="AV111" s="169"/>
      <c r="AW111" s="169"/>
      <c r="AX111" s="169"/>
      <c r="AY111" s="169"/>
      <c r="AZ111" s="169"/>
      <c r="BA111" s="169"/>
      <c r="BB111" s="169"/>
      <c r="BC111" s="169"/>
      <c r="BD111" s="169"/>
      <c r="BE111" s="169"/>
      <c r="BF111" s="169"/>
      <c r="BG111" s="169"/>
      <c r="BH111" s="169"/>
      <c r="BI111" s="169"/>
      <c r="BJ111" s="169"/>
      <c r="BK111" s="169"/>
      <c r="BL111" s="169"/>
      <c r="BM111" s="169"/>
      <c r="BN111" s="169"/>
      <c r="BO111" s="169"/>
      <c r="BP111" s="169"/>
      <c r="BQ111" s="169"/>
      <c r="BR111" s="169"/>
      <c r="BS111" s="169"/>
      <c r="BT111" s="169"/>
      <c r="BU111" s="169"/>
      <c r="BV111" s="169"/>
      <c r="BW111" s="169"/>
      <c r="BX111" s="169"/>
      <c r="BY111" s="169"/>
      <c r="BZ111" s="169"/>
      <c r="CA111" s="169"/>
      <c r="CB111" s="169"/>
      <c r="CC111" s="169"/>
      <c r="CD111" s="169"/>
      <c r="CE111" s="169"/>
      <c r="CF111" s="169"/>
      <c r="CG111" s="169"/>
      <c r="CH111" s="169"/>
      <c r="CI111" s="169"/>
      <c r="CJ111" s="169"/>
      <c r="CK111" s="169"/>
      <c r="CL111" s="169"/>
      <c r="CM111" s="169"/>
      <c r="CN111" s="169"/>
      <c r="CO111" s="169"/>
      <c r="CP111" s="169"/>
      <c r="CQ111" s="169"/>
      <c r="CR111" s="169"/>
      <c r="CS111" s="169"/>
      <c r="CT111" s="169"/>
      <c r="CU111" s="169"/>
      <c r="CV111" s="169"/>
      <c r="CW111" s="169"/>
      <c r="CX111" s="169"/>
      <c r="CY111" s="169"/>
      <c r="CZ111" s="169"/>
      <c r="DA111" s="169"/>
      <c r="DB111" s="169"/>
      <c r="DC111" s="169"/>
      <c r="DD111" s="169"/>
      <c r="DE111" s="169"/>
      <c r="DF111" s="169"/>
      <c r="DG111" s="169"/>
      <c r="DH111" s="169"/>
      <c r="DI111" s="169"/>
      <c r="DJ111" s="169"/>
      <c r="DK111" s="169"/>
      <c r="DL111" s="169"/>
      <c r="DM111" s="169"/>
      <c r="DN111" s="169"/>
      <c r="DO111" s="169"/>
      <c r="DP111" s="169"/>
      <c r="DQ111" s="169"/>
      <c r="DR111" s="169"/>
      <c r="DS111" s="169"/>
      <c r="DT111" s="169"/>
      <c r="DU111" s="169"/>
      <c r="DV111" s="169"/>
      <c r="DW111" s="169"/>
      <c r="DX111" s="169"/>
      <c r="DY111" s="169"/>
      <c r="DZ111" s="169"/>
      <c r="EA111" s="169"/>
      <c r="EB111" s="169"/>
      <c r="EC111" s="169"/>
      <c r="ED111" s="169"/>
      <c r="EE111" s="169"/>
      <c r="EF111" s="169"/>
      <c r="EG111" s="169"/>
      <c r="EH111" s="169"/>
      <c r="EI111" s="169"/>
      <c r="EJ111" s="169"/>
      <c r="EK111" s="169"/>
      <c r="EL111" s="169"/>
      <c r="EM111" s="169"/>
      <c r="EN111" s="169"/>
    </row>
    <row r="112" spans="22:144" s="170" customFormat="1" ht="14" x14ac:dyDescent="0.15">
      <c r="V112" s="169"/>
      <c r="W112" s="169"/>
      <c r="X112" s="169"/>
      <c r="Y112" s="169"/>
      <c r="Z112" s="169"/>
      <c r="AA112" s="169"/>
      <c r="AB112" s="169"/>
      <c r="AC112" s="169"/>
      <c r="AD112" s="169"/>
      <c r="AE112" s="169"/>
      <c r="AF112" s="169"/>
      <c r="AG112" s="169"/>
      <c r="AH112" s="169"/>
      <c r="AI112" s="169"/>
      <c r="AJ112" s="169"/>
      <c r="AK112" s="169"/>
      <c r="AL112" s="169"/>
      <c r="AM112" s="169"/>
      <c r="AN112" s="169"/>
      <c r="AO112" s="169"/>
      <c r="AP112" s="169"/>
      <c r="AQ112" s="169"/>
      <c r="AR112" s="169"/>
      <c r="AS112" s="169"/>
      <c r="AT112" s="169"/>
      <c r="AU112" s="169"/>
      <c r="AV112" s="169"/>
      <c r="AW112" s="169"/>
      <c r="AX112" s="169"/>
      <c r="AY112" s="169"/>
      <c r="AZ112" s="169"/>
      <c r="BA112" s="169"/>
      <c r="BB112" s="169"/>
      <c r="BC112" s="169"/>
      <c r="BD112" s="169"/>
      <c r="BE112" s="169"/>
      <c r="BF112" s="169"/>
      <c r="BG112" s="169"/>
      <c r="BH112" s="169"/>
      <c r="BI112" s="169"/>
      <c r="BJ112" s="169"/>
      <c r="BK112" s="169"/>
      <c r="BL112" s="169"/>
      <c r="BM112" s="169"/>
      <c r="BN112" s="169"/>
      <c r="BO112" s="169"/>
      <c r="BP112" s="169"/>
      <c r="BQ112" s="169"/>
      <c r="BR112" s="169"/>
      <c r="BS112" s="169"/>
      <c r="BT112" s="169"/>
      <c r="BU112" s="169"/>
      <c r="BV112" s="169"/>
      <c r="BW112" s="169"/>
      <c r="BX112" s="169"/>
      <c r="BY112" s="169"/>
      <c r="BZ112" s="169"/>
      <c r="CA112" s="169"/>
      <c r="CB112" s="169"/>
      <c r="CC112" s="169"/>
      <c r="CD112" s="169"/>
      <c r="CE112" s="169"/>
      <c r="CF112" s="169"/>
      <c r="CG112" s="169"/>
      <c r="CH112" s="169"/>
      <c r="CI112" s="169"/>
      <c r="CJ112" s="169"/>
      <c r="CK112" s="169"/>
      <c r="CL112" s="169"/>
      <c r="CM112" s="169"/>
      <c r="CN112" s="169"/>
      <c r="CO112" s="169"/>
      <c r="CP112" s="169"/>
      <c r="CQ112" s="169"/>
      <c r="CR112" s="169"/>
      <c r="CS112" s="169"/>
      <c r="CT112" s="169"/>
      <c r="CU112" s="169"/>
      <c r="CV112" s="169"/>
      <c r="CW112" s="169"/>
      <c r="CX112" s="169"/>
      <c r="CY112" s="169"/>
      <c r="CZ112" s="169"/>
      <c r="DA112" s="169"/>
      <c r="DB112" s="169"/>
      <c r="DC112" s="169"/>
      <c r="DD112" s="169"/>
      <c r="DE112" s="169"/>
      <c r="DF112" s="169"/>
      <c r="DG112" s="169"/>
      <c r="DH112" s="169"/>
      <c r="DI112" s="169"/>
      <c r="DJ112" s="169"/>
      <c r="DK112" s="169"/>
      <c r="DL112" s="169"/>
      <c r="DM112" s="169"/>
      <c r="DN112" s="169"/>
      <c r="DO112" s="169"/>
      <c r="DP112" s="169"/>
      <c r="DQ112" s="169"/>
      <c r="DR112" s="169"/>
      <c r="DS112" s="169"/>
      <c r="DT112" s="169"/>
      <c r="DU112" s="169"/>
      <c r="DV112" s="169"/>
      <c r="DW112" s="169"/>
      <c r="DX112" s="169"/>
      <c r="DY112" s="169"/>
      <c r="DZ112" s="169"/>
      <c r="EA112" s="169"/>
      <c r="EB112" s="169"/>
      <c r="EC112" s="169"/>
      <c r="ED112" s="169"/>
      <c r="EE112" s="169"/>
      <c r="EF112" s="169"/>
      <c r="EG112" s="169"/>
      <c r="EH112" s="169"/>
      <c r="EI112" s="169"/>
      <c r="EJ112" s="169"/>
      <c r="EK112" s="169"/>
      <c r="EL112" s="169"/>
      <c r="EM112" s="169"/>
      <c r="EN112" s="169"/>
    </row>
    <row r="113" spans="22:144" s="170" customFormat="1" ht="14" x14ac:dyDescent="0.15">
      <c r="V113" s="169"/>
      <c r="W113" s="169"/>
      <c r="X113" s="169"/>
      <c r="Y113" s="169"/>
      <c r="Z113" s="169"/>
      <c r="AA113" s="169"/>
      <c r="AB113" s="169"/>
      <c r="AC113" s="169"/>
      <c r="AD113" s="169"/>
      <c r="AE113" s="169"/>
      <c r="AF113" s="169"/>
      <c r="AG113" s="169"/>
      <c r="AH113" s="169"/>
      <c r="AI113" s="169"/>
      <c r="AJ113" s="169"/>
      <c r="AK113" s="169"/>
      <c r="AL113" s="169"/>
      <c r="AM113" s="169"/>
      <c r="AN113" s="169"/>
      <c r="AO113" s="169"/>
      <c r="AP113" s="169"/>
      <c r="AQ113" s="169"/>
      <c r="AR113" s="169"/>
      <c r="AS113" s="169"/>
      <c r="AT113" s="169"/>
      <c r="AU113" s="169"/>
      <c r="AV113" s="169"/>
      <c r="AW113" s="169"/>
      <c r="AX113" s="169"/>
      <c r="AY113" s="169"/>
      <c r="AZ113" s="169"/>
      <c r="BA113" s="169"/>
      <c r="BB113" s="169"/>
      <c r="BC113" s="169"/>
      <c r="BD113" s="169"/>
      <c r="BE113" s="169"/>
      <c r="BF113" s="169"/>
      <c r="BG113" s="169"/>
      <c r="BH113" s="169"/>
      <c r="BI113" s="169"/>
      <c r="BJ113" s="169"/>
      <c r="BK113" s="169"/>
      <c r="BL113" s="169"/>
      <c r="BM113" s="169"/>
      <c r="BN113" s="169"/>
      <c r="BO113" s="169"/>
      <c r="BP113" s="169"/>
      <c r="BQ113" s="169"/>
      <c r="BR113" s="169"/>
      <c r="BS113" s="169"/>
      <c r="BT113" s="169"/>
      <c r="BU113" s="169"/>
      <c r="BV113" s="169"/>
      <c r="BW113" s="169"/>
      <c r="BX113" s="169"/>
      <c r="BY113" s="169"/>
      <c r="BZ113" s="169"/>
      <c r="CA113" s="169"/>
      <c r="CB113" s="169"/>
      <c r="CC113" s="169"/>
      <c r="CD113" s="169"/>
      <c r="CE113" s="169"/>
      <c r="CF113" s="169"/>
      <c r="CG113" s="169"/>
      <c r="CH113" s="169"/>
      <c r="CI113" s="169"/>
      <c r="CJ113" s="169"/>
      <c r="CK113" s="169"/>
      <c r="CL113" s="169"/>
      <c r="CM113" s="169"/>
      <c r="CN113" s="169"/>
      <c r="CO113" s="169"/>
      <c r="CP113" s="169"/>
      <c r="CQ113" s="169"/>
      <c r="CR113" s="169"/>
      <c r="CS113" s="169"/>
      <c r="CT113" s="169"/>
      <c r="CU113" s="169"/>
      <c r="CV113" s="169"/>
      <c r="CW113" s="169"/>
      <c r="CX113" s="169"/>
      <c r="CY113" s="169"/>
      <c r="CZ113" s="169"/>
      <c r="DA113" s="169"/>
      <c r="DB113" s="169"/>
      <c r="DC113" s="169"/>
      <c r="DD113" s="169"/>
      <c r="DE113" s="169"/>
      <c r="DF113" s="169"/>
      <c r="DG113" s="169"/>
      <c r="DH113" s="169"/>
      <c r="DI113" s="169"/>
      <c r="DJ113" s="169"/>
      <c r="DK113" s="169"/>
      <c r="DL113" s="169"/>
      <c r="DM113" s="169"/>
      <c r="DN113" s="169"/>
      <c r="DO113" s="169"/>
      <c r="DP113" s="169"/>
      <c r="DQ113" s="169"/>
      <c r="DR113" s="169"/>
      <c r="DS113" s="169"/>
      <c r="DT113" s="169"/>
      <c r="DU113" s="169"/>
      <c r="DV113" s="169"/>
      <c r="DW113" s="169"/>
      <c r="DX113" s="169"/>
      <c r="DY113" s="169"/>
      <c r="DZ113" s="169"/>
      <c r="EA113" s="169"/>
      <c r="EB113" s="169"/>
      <c r="EC113" s="169"/>
      <c r="ED113" s="169"/>
      <c r="EE113" s="169"/>
      <c r="EF113" s="169"/>
      <c r="EG113" s="169"/>
      <c r="EH113" s="169"/>
      <c r="EI113" s="169"/>
      <c r="EJ113" s="169"/>
      <c r="EK113" s="169"/>
      <c r="EL113" s="169"/>
      <c r="EM113" s="169"/>
      <c r="EN113" s="169"/>
    </row>
    <row r="114" spans="22:144" s="170" customFormat="1" ht="14" x14ac:dyDescent="0.15">
      <c r="V114" s="169"/>
      <c r="W114" s="169"/>
      <c r="X114" s="169"/>
      <c r="Y114" s="169"/>
      <c r="Z114" s="169"/>
      <c r="AA114" s="169"/>
      <c r="AB114" s="169"/>
      <c r="AC114" s="169"/>
      <c r="AD114" s="169"/>
      <c r="AE114" s="169"/>
      <c r="AF114" s="169"/>
      <c r="AG114" s="169"/>
      <c r="AH114" s="169"/>
      <c r="AI114" s="169"/>
      <c r="AJ114" s="169"/>
      <c r="AK114" s="169"/>
      <c r="AL114" s="169"/>
      <c r="AM114" s="169"/>
      <c r="AN114" s="169"/>
      <c r="AO114" s="169"/>
      <c r="AP114" s="169"/>
      <c r="AQ114" s="169"/>
      <c r="AR114" s="169"/>
      <c r="AS114" s="169"/>
      <c r="AT114" s="169"/>
      <c r="AU114" s="169"/>
      <c r="AV114" s="169"/>
      <c r="AW114" s="169"/>
      <c r="AX114" s="169"/>
      <c r="AY114" s="169"/>
      <c r="AZ114" s="169"/>
      <c r="BA114" s="169"/>
      <c r="BB114" s="169"/>
      <c r="BC114" s="169"/>
      <c r="BD114" s="169"/>
      <c r="BE114" s="169"/>
      <c r="BF114" s="169"/>
      <c r="BG114" s="169"/>
      <c r="BH114" s="169"/>
      <c r="BI114" s="169"/>
      <c r="BJ114" s="169"/>
      <c r="BK114" s="169"/>
      <c r="BL114" s="169"/>
      <c r="BM114" s="169"/>
      <c r="BN114" s="169"/>
      <c r="BO114" s="169"/>
      <c r="BP114" s="169"/>
      <c r="BQ114" s="169"/>
      <c r="BR114" s="169"/>
      <c r="BS114" s="169"/>
      <c r="BT114" s="169"/>
      <c r="BU114" s="169"/>
      <c r="BV114" s="169"/>
      <c r="BW114" s="169"/>
      <c r="BX114" s="169"/>
      <c r="BY114" s="169"/>
      <c r="BZ114" s="169"/>
      <c r="CA114" s="169"/>
      <c r="CB114" s="169"/>
      <c r="CC114" s="169"/>
      <c r="CD114" s="169"/>
      <c r="CE114" s="169"/>
      <c r="CF114" s="169"/>
      <c r="CG114" s="169"/>
      <c r="CH114" s="169"/>
      <c r="CI114" s="169"/>
      <c r="CJ114" s="169"/>
      <c r="CK114" s="169"/>
      <c r="CL114" s="169"/>
      <c r="CM114" s="169"/>
      <c r="CN114" s="169"/>
      <c r="CO114" s="169"/>
      <c r="CP114" s="169"/>
      <c r="CQ114" s="169"/>
      <c r="CR114" s="169"/>
      <c r="CS114" s="169"/>
      <c r="CT114" s="169"/>
      <c r="CU114" s="169"/>
      <c r="CV114" s="169"/>
      <c r="CW114" s="169"/>
      <c r="CX114" s="169"/>
      <c r="CY114" s="169"/>
      <c r="CZ114" s="169"/>
      <c r="DA114" s="169"/>
      <c r="DB114" s="169"/>
      <c r="DC114" s="169"/>
      <c r="DD114" s="169"/>
      <c r="DE114" s="169"/>
      <c r="DF114" s="169"/>
      <c r="DG114" s="169"/>
      <c r="DH114" s="169"/>
      <c r="DI114" s="169"/>
      <c r="DJ114" s="169"/>
      <c r="DK114" s="169"/>
      <c r="DL114" s="169"/>
      <c r="DM114" s="169"/>
      <c r="DN114" s="169"/>
      <c r="DO114" s="169"/>
      <c r="DP114" s="169"/>
      <c r="DQ114" s="169"/>
      <c r="DR114" s="169"/>
      <c r="DS114" s="169"/>
      <c r="DT114" s="169"/>
      <c r="DU114" s="169"/>
      <c r="DV114" s="169"/>
      <c r="DW114" s="169"/>
      <c r="DX114" s="169"/>
      <c r="DY114" s="169"/>
      <c r="DZ114" s="169"/>
      <c r="EA114" s="169"/>
      <c r="EB114" s="169"/>
      <c r="EC114" s="169"/>
      <c r="ED114" s="169"/>
      <c r="EE114" s="169"/>
      <c r="EF114" s="169"/>
      <c r="EG114" s="169"/>
      <c r="EH114" s="169"/>
      <c r="EI114" s="169"/>
      <c r="EJ114" s="169"/>
      <c r="EK114" s="169"/>
      <c r="EL114" s="169"/>
      <c r="EM114" s="169"/>
      <c r="EN114" s="169"/>
    </row>
    <row r="115" spans="22:144" s="170" customFormat="1" ht="14" x14ac:dyDescent="0.15">
      <c r="V115" s="169"/>
      <c r="W115" s="169"/>
      <c r="X115" s="169"/>
      <c r="Y115" s="169"/>
      <c r="Z115" s="169"/>
      <c r="AA115" s="169"/>
      <c r="AB115" s="169"/>
      <c r="AC115" s="169"/>
      <c r="AD115" s="169"/>
      <c r="AE115" s="169"/>
      <c r="AF115" s="169"/>
      <c r="AG115" s="169"/>
      <c r="AH115" s="169"/>
      <c r="AI115" s="169"/>
      <c r="AJ115" s="169"/>
      <c r="AK115" s="169"/>
      <c r="AL115" s="169"/>
      <c r="AM115" s="169"/>
      <c r="AN115" s="169"/>
      <c r="AO115" s="169"/>
      <c r="AP115" s="169"/>
      <c r="AQ115" s="169"/>
      <c r="AR115" s="169"/>
      <c r="AS115" s="169"/>
      <c r="AT115" s="169"/>
      <c r="AU115" s="169"/>
      <c r="AV115" s="169"/>
      <c r="AW115" s="169"/>
      <c r="AX115" s="169"/>
      <c r="AY115" s="169"/>
      <c r="AZ115" s="169"/>
      <c r="BA115" s="169"/>
      <c r="BB115" s="169"/>
      <c r="BC115" s="169"/>
      <c r="BD115" s="169"/>
      <c r="BE115" s="169"/>
      <c r="BF115" s="169"/>
      <c r="BG115" s="169"/>
      <c r="BH115" s="169"/>
      <c r="BI115" s="169"/>
      <c r="BJ115" s="169"/>
      <c r="BK115" s="169"/>
      <c r="BL115" s="169"/>
      <c r="BM115" s="169"/>
      <c r="BN115" s="169"/>
      <c r="BO115" s="169"/>
      <c r="BP115" s="169"/>
      <c r="BQ115" s="169"/>
      <c r="BR115" s="169"/>
      <c r="BS115" s="169"/>
      <c r="BT115" s="169"/>
      <c r="BU115" s="169"/>
      <c r="BV115" s="169"/>
      <c r="BW115" s="169"/>
      <c r="BX115" s="169"/>
      <c r="BY115" s="169"/>
      <c r="BZ115" s="169"/>
      <c r="CA115" s="169"/>
      <c r="CB115" s="169"/>
      <c r="CC115" s="169"/>
      <c r="CD115" s="169"/>
      <c r="CE115" s="169"/>
      <c r="CF115" s="169"/>
      <c r="CG115" s="169"/>
      <c r="CH115" s="169"/>
      <c r="CI115" s="169"/>
      <c r="CJ115" s="169"/>
      <c r="CK115" s="169"/>
      <c r="CL115" s="169"/>
      <c r="CM115" s="169"/>
      <c r="CN115" s="169"/>
      <c r="CO115" s="169"/>
      <c r="CP115" s="169"/>
      <c r="CQ115" s="169"/>
      <c r="CR115" s="169"/>
      <c r="CS115" s="169"/>
      <c r="CT115" s="169"/>
      <c r="CU115" s="169"/>
      <c r="CV115" s="169"/>
      <c r="CW115" s="169"/>
      <c r="CX115" s="169"/>
      <c r="CY115" s="169"/>
      <c r="CZ115" s="169"/>
      <c r="DA115" s="169"/>
      <c r="DB115" s="169"/>
      <c r="DC115" s="169"/>
      <c r="DD115" s="169"/>
      <c r="DE115" s="169"/>
      <c r="DF115" s="169"/>
      <c r="DG115" s="169"/>
      <c r="DH115" s="169"/>
      <c r="DI115" s="169"/>
      <c r="DJ115" s="169"/>
      <c r="DK115" s="169"/>
      <c r="DL115" s="169"/>
      <c r="DM115" s="169"/>
      <c r="DN115" s="169"/>
      <c r="DO115" s="169"/>
      <c r="DP115" s="169"/>
      <c r="DQ115" s="169"/>
      <c r="DR115" s="169"/>
      <c r="DS115" s="169"/>
      <c r="DT115" s="169"/>
      <c r="DU115" s="169"/>
      <c r="DV115" s="169"/>
      <c r="DW115" s="169"/>
      <c r="DX115" s="169"/>
      <c r="DY115" s="169"/>
      <c r="DZ115" s="169"/>
      <c r="EA115" s="169"/>
      <c r="EB115" s="169"/>
      <c r="EC115" s="169"/>
      <c r="ED115" s="169"/>
      <c r="EE115" s="169"/>
      <c r="EF115" s="169"/>
      <c r="EG115" s="169"/>
      <c r="EH115" s="169"/>
      <c r="EI115" s="169"/>
      <c r="EJ115" s="169"/>
      <c r="EK115" s="169"/>
      <c r="EL115" s="169"/>
      <c r="EM115" s="169"/>
      <c r="EN115" s="169"/>
    </row>
    <row r="116" spans="22:144" s="170" customFormat="1" ht="14" x14ac:dyDescent="0.15">
      <c r="V116" s="169"/>
      <c r="W116" s="169"/>
      <c r="X116" s="169"/>
      <c r="Y116" s="169"/>
      <c r="Z116" s="169"/>
      <c r="AA116" s="169"/>
      <c r="AB116" s="169"/>
      <c r="AC116" s="169"/>
      <c r="AD116" s="169"/>
      <c r="AE116" s="169"/>
      <c r="AF116" s="169"/>
      <c r="AG116" s="169"/>
      <c r="AH116" s="169"/>
      <c r="AI116" s="169"/>
      <c r="AJ116" s="169"/>
      <c r="AK116" s="169"/>
      <c r="AL116" s="169"/>
      <c r="AM116" s="169"/>
      <c r="AN116" s="169"/>
      <c r="AO116" s="169"/>
      <c r="AP116" s="169"/>
      <c r="AQ116" s="169"/>
      <c r="AR116" s="169"/>
      <c r="AS116" s="169"/>
      <c r="AT116" s="169"/>
      <c r="AU116" s="169"/>
      <c r="AV116" s="169"/>
      <c r="AW116" s="169"/>
      <c r="AX116" s="169"/>
      <c r="AY116" s="169"/>
      <c r="AZ116" s="169"/>
      <c r="BA116" s="169"/>
      <c r="BB116" s="169"/>
      <c r="BC116" s="169"/>
      <c r="BD116" s="169"/>
      <c r="BE116" s="169"/>
      <c r="BF116" s="169"/>
      <c r="BG116" s="169"/>
      <c r="BH116" s="169"/>
      <c r="BI116" s="169"/>
      <c r="BJ116" s="169"/>
      <c r="BK116" s="169"/>
      <c r="BL116" s="169"/>
      <c r="BM116" s="169"/>
      <c r="BN116" s="169"/>
      <c r="BO116" s="169"/>
      <c r="BP116" s="169"/>
      <c r="BQ116" s="169"/>
      <c r="BR116" s="169"/>
      <c r="BS116" s="169"/>
      <c r="BT116" s="169"/>
      <c r="BU116" s="169"/>
      <c r="BV116" s="169"/>
      <c r="BW116" s="169"/>
      <c r="BX116" s="169"/>
      <c r="BY116" s="169"/>
      <c r="BZ116" s="169"/>
      <c r="CA116" s="169"/>
      <c r="CB116" s="169"/>
      <c r="CC116" s="169"/>
      <c r="CD116" s="169"/>
      <c r="CE116" s="169"/>
      <c r="CF116" s="169"/>
      <c r="CG116" s="169"/>
      <c r="CH116" s="169"/>
      <c r="CI116" s="169"/>
      <c r="CJ116" s="169"/>
      <c r="CK116" s="169"/>
      <c r="CL116" s="169"/>
      <c r="CM116" s="169"/>
      <c r="CN116" s="169"/>
      <c r="CO116" s="169"/>
      <c r="CP116" s="169"/>
      <c r="CQ116" s="169"/>
      <c r="CR116" s="169"/>
      <c r="CS116" s="169"/>
      <c r="CT116" s="169"/>
      <c r="CU116" s="169"/>
      <c r="CV116" s="169"/>
      <c r="CW116" s="169"/>
      <c r="CX116" s="169"/>
      <c r="CY116" s="169"/>
      <c r="CZ116" s="169"/>
      <c r="DA116" s="169"/>
      <c r="DB116" s="169"/>
      <c r="DC116" s="169"/>
      <c r="DD116" s="169"/>
      <c r="DE116" s="169"/>
      <c r="DF116" s="169"/>
      <c r="DG116" s="169"/>
      <c r="DH116" s="169"/>
      <c r="DI116" s="169"/>
      <c r="DJ116" s="169"/>
      <c r="DK116" s="169"/>
      <c r="DL116" s="169"/>
      <c r="DM116" s="169"/>
      <c r="DN116" s="169"/>
      <c r="DO116" s="169"/>
      <c r="DP116" s="169"/>
      <c r="DQ116" s="169"/>
      <c r="DR116" s="169"/>
      <c r="DS116" s="169"/>
      <c r="DT116" s="169"/>
      <c r="DU116" s="169"/>
      <c r="DV116" s="169"/>
      <c r="DW116" s="169"/>
      <c r="DX116" s="169"/>
      <c r="DY116" s="169"/>
      <c r="DZ116" s="169"/>
      <c r="EA116" s="169"/>
      <c r="EB116" s="169"/>
      <c r="EC116" s="169"/>
      <c r="ED116" s="169"/>
      <c r="EE116" s="169"/>
      <c r="EF116" s="169"/>
      <c r="EG116" s="169"/>
      <c r="EH116" s="169"/>
      <c r="EI116" s="169"/>
      <c r="EJ116" s="169"/>
      <c r="EK116" s="169"/>
      <c r="EL116" s="169"/>
      <c r="EM116" s="169"/>
      <c r="EN116" s="169"/>
    </row>
    <row r="117" spans="22:144" s="170" customFormat="1" ht="14" x14ac:dyDescent="0.15">
      <c r="V117" s="169"/>
      <c r="W117" s="169"/>
      <c r="X117" s="169"/>
      <c r="Y117" s="169"/>
      <c r="Z117" s="169"/>
      <c r="AA117" s="169"/>
      <c r="AB117" s="169"/>
      <c r="AC117" s="169"/>
      <c r="AD117" s="169"/>
      <c r="AE117" s="169"/>
      <c r="AF117" s="169"/>
      <c r="AG117" s="169"/>
      <c r="AH117" s="169"/>
      <c r="AI117" s="169"/>
      <c r="AJ117" s="169"/>
      <c r="AK117" s="169"/>
      <c r="AL117" s="169"/>
      <c r="AM117" s="169"/>
      <c r="AN117" s="169"/>
      <c r="AO117" s="169"/>
      <c r="AP117" s="169"/>
      <c r="AQ117" s="169"/>
      <c r="AR117" s="169"/>
      <c r="AS117" s="169"/>
      <c r="AT117" s="169"/>
      <c r="AU117" s="169"/>
      <c r="AV117" s="169"/>
      <c r="AW117" s="169"/>
      <c r="AX117" s="169"/>
      <c r="AY117" s="169"/>
      <c r="AZ117" s="169"/>
      <c r="BA117" s="169"/>
      <c r="BB117" s="169"/>
      <c r="BC117" s="169"/>
      <c r="BD117" s="169"/>
      <c r="BE117" s="169"/>
      <c r="BF117" s="169"/>
      <c r="BG117" s="169"/>
      <c r="BH117" s="169"/>
      <c r="BI117" s="169"/>
      <c r="BJ117" s="169"/>
      <c r="BK117" s="169"/>
      <c r="BL117" s="169"/>
      <c r="BM117" s="169"/>
      <c r="BN117" s="169"/>
      <c r="BO117" s="169"/>
      <c r="BP117" s="169"/>
      <c r="BQ117" s="169"/>
      <c r="BR117" s="169"/>
      <c r="BS117" s="169"/>
      <c r="BT117" s="169"/>
      <c r="BU117" s="169"/>
      <c r="BV117" s="169"/>
      <c r="BW117" s="169"/>
      <c r="BX117" s="169"/>
      <c r="BY117" s="169"/>
      <c r="BZ117" s="169"/>
      <c r="CA117" s="169"/>
      <c r="CB117" s="169"/>
      <c r="CC117" s="169"/>
      <c r="CD117" s="169"/>
      <c r="CE117" s="169"/>
      <c r="CF117" s="169"/>
      <c r="CG117" s="169"/>
      <c r="CH117" s="169"/>
      <c r="CI117" s="169"/>
      <c r="CJ117" s="169"/>
      <c r="CK117" s="169"/>
      <c r="CL117" s="169"/>
      <c r="CM117" s="169"/>
      <c r="CN117" s="169"/>
      <c r="CO117" s="169"/>
      <c r="CP117" s="169"/>
      <c r="CQ117" s="169"/>
      <c r="CR117" s="169"/>
      <c r="CS117" s="169"/>
      <c r="CT117" s="169"/>
      <c r="CU117" s="169"/>
      <c r="CV117" s="169"/>
      <c r="CW117" s="169"/>
      <c r="CX117" s="169"/>
      <c r="CY117" s="169"/>
      <c r="CZ117" s="169"/>
      <c r="DA117" s="169"/>
      <c r="DB117" s="169"/>
      <c r="DC117" s="169"/>
      <c r="DD117" s="169"/>
      <c r="DE117" s="169"/>
      <c r="DF117" s="169"/>
      <c r="DG117" s="169"/>
      <c r="DH117" s="169"/>
      <c r="DI117" s="169"/>
      <c r="DJ117" s="169"/>
      <c r="DK117" s="169"/>
      <c r="DL117" s="169"/>
      <c r="DM117" s="169"/>
      <c r="DN117" s="169"/>
      <c r="DO117" s="169"/>
      <c r="DP117" s="169"/>
      <c r="DQ117" s="169"/>
      <c r="DR117" s="169"/>
      <c r="DS117" s="169"/>
      <c r="DT117" s="169"/>
      <c r="DU117" s="169"/>
      <c r="DV117" s="169"/>
      <c r="DW117" s="169"/>
      <c r="DX117" s="169"/>
      <c r="DY117" s="169"/>
      <c r="DZ117" s="169"/>
      <c r="EA117" s="169"/>
      <c r="EB117" s="169"/>
      <c r="EC117" s="169"/>
      <c r="ED117" s="169"/>
      <c r="EE117" s="169"/>
      <c r="EF117" s="169"/>
      <c r="EG117" s="169"/>
      <c r="EH117" s="169"/>
      <c r="EI117" s="169"/>
      <c r="EJ117" s="169"/>
      <c r="EK117" s="169"/>
      <c r="EL117" s="169"/>
      <c r="EM117" s="169"/>
      <c r="EN117" s="169"/>
    </row>
    <row r="118" spans="22:144" s="170" customFormat="1" ht="14" x14ac:dyDescent="0.15">
      <c r="V118" s="169"/>
      <c r="W118" s="169"/>
      <c r="X118" s="169"/>
      <c r="Y118" s="169"/>
      <c r="Z118" s="169"/>
      <c r="AA118" s="169"/>
      <c r="AB118" s="169"/>
      <c r="AC118" s="169"/>
      <c r="AD118" s="169"/>
      <c r="AE118" s="169"/>
      <c r="AF118" s="169"/>
      <c r="AG118" s="169"/>
      <c r="AH118" s="169"/>
      <c r="AI118" s="169"/>
      <c r="AJ118" s="169"/>
      <c r="AK118" s="169"/>
      <c r="AL118" s="169"/>
      <c r="AM118" s="169"/>
      <c r="AN118" s="169"/>
      <c r="AO118" s="169"/>
      <c r="AP118" s="169"/>
      <c r="AQ118" s="169"/>
      <c r="AR118" s="169"/>
      <c r="AS118" s="169"/>
      <c r="AT118" s="169"/>
      <c r="AU118" s="169"/>
      <c r="AV118" s="169"/>
      <c r="AW118" s="169"/>
      <c r="AX118" s="169"/>
      <c r="AY118" s="169"/>
      <c r="AZ118" s="169"/>
      <c r="BA118" s="169"/>
      <c r="BB118" s="169"/>
      <c r="BC118" s="169"/>
      <c r="BD118" s="169"/>
      <c r="BE118" s="169"/>
      <c r="BF118" s="169"/>
      <c r="BG118" s="169"/>
      <c r="BH118" s="169"/>
      <c r="BI118" s="169"/>
      <c r="BJ118" s="169"/>
      <c r="BK118" s="169"/>
      <c r="BL118" s="169"/>
      <c r="BM118" s="169"/>
      <c r="BN118" s="169"/>
      <c r="BO118" s="169"/>
      <c r="BP118" s="169"/>
      <c r="BQ118" s="169"/>
      <c r="BR118" s="169"/>
      <c r="BS118" s="169"/>
      <c r="BT118" s="169"/>
      <c r="BU118" s="169"/>
      <c r="BV118" s="169"/>
      <c r="BW118" s="169"/>
      <c r="BX118" s="169"/>
      <c r="BY118" s="169"/>
      <c r="BZ118" s="169"/>
      <c r="CA118" s="169"/>
      <c r="CB118" s="169"/>
      <c r="CC118" s="169"/>
      <c r="CD118" s="169"/>
      <c r="CE118" s="169"/>
      <c r="CF118" s="169"/>
      <c r="CG118" s="169"/>
      <c r="CH118" s="169"/>
      <c r="CI118" s="169"/>
      <c r="CJ118" s="169"/>
      <c r="CK118" s="169"/>
      <c r="CL118" s="169"/>
      <c r="CM118" s="169"/>
      <c r="CN118" s="169"/>
      <c r="CO118" s="169"/>
      <c r="CP118" s="169"/>
      <c r="CQ118" s="169"/>
      <c r="CR118" s="169"/>
      <c r="CS118" s="169"/>
      <c r="CT118" s="169"/>
      <c r="CU118" s="169"/>
      <c r="CV118" s="169"/>
      <c r="CW118" s="169"/>
      <c r="CX118" s="169"/>
      <c r="CY118" s="169"/>
      <c r="CZ118" s="169"/>
      <c r="DA118" s="169"/>
      <c r="DB118" s="169"/>
      <c r="DC118" s="169"/>
      <c r="DD118" s="169"/>
      <c r="DE118" s="169"/>
      <c r="DF118" s="169"/>
      <c r="DG118" s="169"/>
      <c r="DH118" s="169"/>
      <c r="DI118" s="169"/>
      <c r="DJ118" s="169"/>
      <c r="DK118" s="169"/>
      <c r="DL118" s="169"/>
      <c r="DM118" s="169"/>
      <c r="DN118" s="169"/>
      <c r="DO118" s="169"/>
      <c r="DP118" s="169"/>
      <c r="DQ118" s="169"/>
      <c r="DR118" s="169"/>
      <c r="DS118" s="169"/>
      <c r="DT118" s="169"/>
      <c r="DU118" s="169"/>
      <c r="DV118" s="169"/>
      <c r="DW118" s="169"/>
      <c r="DX118" s="169"/>
      <c r="DY118" s="169"/>
      <c r="DZ118" s="169"/>
      <c r="EA118" s="169"/>
      <c r="EB118" s="169"/>
      <c r="EC118" s="169"/>
      <c r="ED118" s="169"/>
      <c r="EE118" s="169"/>
      <c r="EF118" s="169"/>
      <c r="EG118" s="169"/>
      <c r="EH118" s="169"/>
      <c r="EI118" s="169"/>
      <c r="EJ118" s="169"/>
      <c r="EK118" s="169"/>
      <c r="EL118" s="169"/>
      <c r="EM118" s="169"/>
      <c r="EN118" s="169"/>
    </row>
    <row r="119" spans="22:144" s="170" customFormat="1" ht="14" x14ac:dyDescent="0.15">
      <c r="V119" s="169"/>
      <c r="W119" s="169"/>
      <c r="X119" s="169"/>
      <c r="Y119" s="169"/>
      <c r="Z119" s="169"/>
      <c r="AA119" s="169"/>
      <c r="AB119" s="169"/>
      <c r="AC119" s="169"/>
      <c r="AD119" s="169"/>
      <c r="AE119" s="169"/>
      <c r="AF119" s="169"/>
      <c r="AG119" s="169"/>
      <c r="AH119" s="169"/>
      <c r="AI119" s="169"/>
      <c r="AJ119" s="169"/>
      <c r="AK119" s="169"/>
      <c r="AL119" s="169"/>
      <c r="AM119" s="169"/>
      <c r="AN119" s="169"/>
      <c r="AO119" s="169"/>
      <c r="AP119" s="169"/>
      <c r="AQ119" s="169"/>
      <c r="AR119" s="169"/>
      <c r="AS119" s="169"/>
      <c r="AT119" s="169"/>
      <c r="AU119" s="169"/>
      <c r="AV119" s="169"/>
      <c r="AW119" s="169"/>
      <c r="AX119" s="169"/>
      <c r="AY119" s="169"/>
      <c r="AZ119" s="169"/>
      <c r="BA119" s="169"/>
      <c r="BB119" s="169"/>
      <c r="BC119" s="169"/>
      <c r="BD119" s="169"/>
      <c r="BE119" s="169"/>
      <c r="BF119" s="169"/>
      <c r="BG119" s="169"/>
      <c r="BH119" s="169"/>
      <c r="BI119" s="169"/>
      <c r="BJ119" s="169"/>
      <c r="BK119" s="169"/>
      <c r="BL119" s="169"/>
      <c r="BM119" s="169"/>
      <c r="BN119" s="169"/>
      <c r="BO119" s="169"/>
      <c r="BP119" s="169"/>
      <c r="BQ119" s="169"/>
      <c r="BR119" s="169"/>
      <c r="BS119" s="169"/>
      <c r="BT119" s="169"/>
      <c r="BU119" s="169"/>
      <c r="BV119" s="169"/>
      <c r="BW119" s="169"/>
      <c r="BX119" s="169"/>
      <c r="BY119" s="169"/>
      <c r="BZ119" s="169"/>
      <c r="CA119" s="169"/>
      <c r="CB119" s="169"/>
      <c r="CC119" s="169"/>
      <c r="CD119" s="169"/>
      <c r="CE119" s="169"/>
      <c r="CF119" s="169"/>
      <c r="CG119" s="169"/>
      <c r="CH119" s="169"/>
      <c r="CI119" s="169"/>
      <c r="CJ119" s="169"/>
      <c r="CK119" s="169"/>
      <c r="CL119" s="169"/>
      <c r="CM119" s="169"/>
      <c r="CN119" s="169"/>
      <c r="CO119" s="169"/>
      <c r="CP119" s="169"/>
      <c r="CQ119" s="169"/>
      <c r="CR119" s="169"/>
      <c r="CS119" s="169"/>
      <c r="CT119" s="169"/>
      <c r="CU119" s="169"/>
      <c r="CV119" s="169"/>
      <c r="CW119" s="169"/>
      <c r="CX119" s="169"/>
      <c r="CY119" s="169"/>
      <c r="CZ119" s="169"/>
      <c r="DA119" s="169"/>
      <c r="DB119" s="169"/>
      <c r="DC119" s="169"/>
      <c r="DD119" s="169"/>
      <c r="DE119" s="169"/>
      <c r="DF119" s="169"/>
      <c r="DG119" s="169"/>
      <c r="DH119" s="169"/>
      <c r="DI119" s="169"/>
      <c r="DJ119" s="169"/>
      <c r="DK119" s="169"/>
      <c r="DL119" s="169"/>
      <c r="DM119" s="169"/>
      <c r="DN119" s="169"/>
      <c r="DO119" s="169"/>
      <c r="DP119" s="169"/>
      <c r="DQ119" s="169"/>
      <c r="DR119" s="169"/>
      <c r="DS119" s="169"/>
      <c r="DT119" s="169"/>
      <c r="DU119" s="169"/>
      <c r="DV119" s="169"/>
      <c r="DW119" s="169"/>
      <c r="DX119" s="169"/>
      <c r="DY119" s="169"/>
      <c r="DZ119" s="169"/>
      <c r="EA119" s="169"/>
      <c r="EB119" s="169"/>
      <c r="EC119" s="169"/>
      <c r="ED119" s="169"/>
      <c r="EE119" s="169"/>
      <c r="EF119" s="169"/>
      <c r="EG119" s="169"/>
      <c r="EH119" s="169"/>
      <c r="EI119" s="169"/>
      <c r="EJ119" s="169"/>
      <c r="EK119" s="169"/>
      <c r="EL119" s="169"/>
      <c r="EM119" s="169"/>
      <c r="EN119" s="169"/>
    </row>
    <row r="120" spans="22:144" s="170" customFormat="1" ht="14" x14ac:dyDescent="0.15">
      <c r="V120" s="169"/>
      <c r="W120" s="169"/>
      <c r="X120" s="169"/>
      <c r="Y120" s="169"/>
      <c r="Z120" s="169"/>
      <c r="AA120" s="169"/>
      <c r="AB120" s="169"/>
      <c r="AC120" s="169"/>
      <c r="AD120" s="169"/>
      <c r="AE120" s="169"/>
      <c r="AF120" s="169"/>
      <c r="AG120" s="169"/>
      <c r="AH120" s="169"/>
      <c r="AI120" s="169"/>
      <c r="AJ120" s="169"/>
      <c r="AK120" s="169"/>
      <c r="AL120" s="169"/>
      <c r="AM120" s="169"/>
      <c r="AN120" s="169"/>
      <c r="AO120" s="169"/>
      <c r="AP120" s="169"/>
      <c r="AQ120" s="169"/>
      <c r="AR120" s="169"/>
      <c r="AS120" s="169"/>
      <c r="AT120" s="169"/>
      <c r="AU120" s="169"/>
      <c r="AV120" s="169"/>
      <c r="AW120" s="169"/>
      <c r="AX120" s="169"/>
      <c r="AY120" s="169"/>
      <c r="AZ120" s="169"/>
      <c r="BA120" s="169"/>
      <c r="BB120" s="169"/>
      <c r="BC120" s="169"/>
      <c r="BD120" s="169"/>
      <c r="BE120" s="169"/>
      <c r="BF120" s="169"/>
      <c r="BG120" s="169"/>
      <c r="BH120" s="169"/>
      <c r="BI120" s="169"/>
      <c r="BJ120" s="169"/>
      <c r="BK120" s="169"/>
      <c r="BL120" s="169"/>
      <c r="BM120" s="169"/>
      <c r="BN120" s="169"/>
      <c r="BO120" s="169"/>
      <c r="BP120" s="169"/>
      <c r="BQ120" s="169"/>
      <c r="BR120" s="169"/>
      <c r="BS120" s="169"/>
      <c r="BT120" s="169"/>
      <c r="BU120" s="169"/>
      <c r="BV120" s="169"/>
      <c r="BW120" s="169"/>
      <c r="BX120" s="169"/>
      <c r="BY120" s="169"/>
      <c r="BZ120" s="169"/>
      <c r="CA120" s="169"/>
      <c r="CB120" s="169"/>
      <c r="CC120" s="169"/>
      <c r="CD120" s="169"/>
      <c r="CE120" s="169"/>
      <c r="CF120" s="169"/>
      <c r="CG120" s="169"/>
      <c r="CH120" s="169"/>
      <c r="CI120" s="169"/>
      <c r="CJ120" s="169"/>
      <c r="CK120" s="169"/>
      <c r="CL120" s="169"/>
      <c r="CM120" s="169"/>
      <c r="CN120" s="169"/>
      <c r="CO120" s="169"/>
      <c r="CP120" s="169"/>
      <c r="CQ120" s="169"/>
      <c r="CR120" s="169"/>
      <c r="CS120" s="169"/>
      <c r="CT120" s="169"/>
      <c r="CU120" s="169"/>
      <c r="CV120" s="169"/>
      <c r="CW120" s="169"/>
      <c r="CX120" s="169"/>
      <c r="CY120" s="169"/>
      <c r="CZ120" s="169"/>
      <c r="DA120" s="169"/>
      <c r="DB120" s="169"/>
      <c r="DC120" s="169"/>
      <c r="DD120" s="169"/>
      <c r="DE120" s="169"/>
      <c r="DF120" s="169"/>
      <c r="DG120" s="169"/>
      <c r="DH120" s="169"/>
      <c r="DI120" s="169"/>
      <c r="DJ120" s="169"/>
      <c r="DK120" s="169"/>
      <c r="DL120" s="169"/>
      <c r="DM120" s="169"/>
      <c r="DN120" s="169"/>
      <c r="DO120" s="169"/>
      <c r="DP120" s="169"/>
      <c r="DQ120" s="169"/>
      <c r="DR120" s="169"/>
      <c r="DS120" s="169"/>
      <c r="DT120" s="169"/>
      <c r="DU120" s="169"/>
      <c r="DV120" s="169"/>
      <c r="DW120" s="169"/>
      <c r="DX120" s="169"/>
      <c r="DY120" s="169"/>
      <c r="DZ120" s="169"/>
      <c r="EA120" s="169"/>
      <c r="EB120" s="169"/>
      <c r="EC120" s="169"/>
      <c r="ED120" s="169"/>
      <c r="EE120" s="169"/>
      <c r="EF120" s="169"/>
      <c r="EG120" s="169"/>
      <c r="EH120" s="169"/>
      <c r="EI120" s="169"/>
      <c r="EJ120" s="169"/>
      <c r="EK120" s="169"/>
      <c r="EL120" s="169"/>
      <c r="EM120" s="169"/>
      <c r="EN120" s="169"/>
    </row>
    <row r="121" spans="22:144" s="170" customFormat="1" ht="14" x14ac:dyDescent="0.15">
      <c r="V121" s="169"/>
      <c r="W121" s="169"/>
      <c r="X121" s="169"/>
      <c r="Y121" s="169"/>
      <c r="Z121" s="169"/>
      <c r="AA121" s="169"/>
      <c r="AB121" s="169"/>
      <c r="AC121" s="169"/>
      <c r="AD121" s="169"/>
      <c r="AE121" s="169"/>
      <c r="AF121" s="169"/>
      <c r="AG121" s="169"/>
      <c r="AH121" s="169"/>
      <c r="AI121" s="169"/>
      <c r="AJ121" s="169"/>
      <c r="AK121" s="169"/>
      <c r="AL121" s="169"/>
      <c r="AM121" s="169"/>
      <c r="AN121" s="169"/>
      <c r="AO121" s="169"/>
      <c r="AP121" s="169"/>
      <c r="AQ121" s="169"/>
      <c r="AR121" s="169"/>
      <c r="AS121" s="169"/>
      <c r="AT121" s="169"/>
      <c r="AU121" s="169"/>
      <c r="AV121" s="169"/>
      <c r="AW121" s="169"/>
      <c r="AX121" s="169"/>
      <c r="AY121" s="169"/>
      <c r="AZ121" s="169"/>
      <c r="BA121" s="169"/>
      <c r="BB121" s="169"/>
      <c r="BC121" s="169"/>
      <c r="BD121" s="169"/>
      <c r="BE121" s="169"/>
      <c r="BF121" s="169"/>
      <c r="BG121" s="169"/>
      <c r="BH121" s="169"/>
      <c r="BI121" s="169"/>
      <c r="BJ121" s="169"/>
      <c r="BK121" s="169"/>
      <c r="BL121" s="169"/>
      <c r="BM121" s="169"/>
      <c r="BN121" s="169"/>
      <c r="BO121" s="169"/>
      <c r="BP121" s="169"/>
      <c r="BQ121" s="169"/>
      <c r="BR121" s="169"/>
      <c r="BS121" s="169"/>
      <c r="BT121" s="169"/>
      <c r="BU121" s="169"/>
      <c r="BV121" s="169"/>
      <c r="BW121" s="169"/>
      <c r="BX121" s="169"/>
      <c r="BY121" s="169"/>
      <c r="BZ121" s="169"/>
      <c r="CA121" s="169"/>
      <c r="CB121" s="169"/>
      <c r="CC121" s="169"/>
      <c r="CD121" s="169"/>
      <c r="CE121" s="169"/>
      <c r="CF121" s="169"/>
      <c r="CG121" s="169"/>
      <c r="CH121" s="169"/>
      <c r="CI121" s="169"/>
      <c r="CJ121" s="169"/>
      <c r="CK121" s="169"/>
      <c r="CL121" s="169"/>
      <c r="CM121" s="169"/>
      <c r="CN121" s="169"/>
      <c r="CO121" s="169"/>
      <c r="CP121" s="169"/>
      <c r="CQ121" s="169"/>
      <c r="CR121" s="169"/>
      <c r="CS121" s="169"/>
      <c r="CT121" s="169"/>
      <c r="CU121" s="169"/>
      <c r="CV121" s="169"/>
      <c r="CW121" s="169"/>
      <c r="CX121" s="169"/>
      <c r="CY121" s="169"/>
      <c r="CZ121" s="169"/>
      <c r="DA121" s="169"/>
      <c r="DB121" s="169"/>
      <c r="DC121" s="169"/>
      <c r="DD121" s="169"/>
      <c r="DE121" s="169"/>
      <c r="DF121" s="169"/>
      <c r="DG121" s="169"/>
      <c r="DH121" s="169"/>
      <c r="DI121" s="169"/>
      <c r="DJ121" s="169"/>
      <c r="DK121" s="169"/>
      <c r="DL121" s="169"/>
      <c r="DM121" s="169"/>
      <c r="DN121" s="169"/>
      <c r="DO121" s="169"/>
      <c r="DP121" s="169"/>
      <c r="DQ121" s="169"/>
      <c r="DR121" s="169"/>
      <c r="DS121" s="169"/>
      <c r="DT121" s="169"/>
      <c r="DU121" s="169"/>
      <c r="DV121" s="169"/>
      <c r="DW121" s="169"/>
      <c r="DX121" s="169"/>
      <c r="DY121" s="169"/>
      <c r="DZ121" s="169"/>
      <c r="EA121" s="169"/>
      <c r="EB121" s="169"/>
      <c r="EC121" s="169"/>
      <c r="ED121" s="169"/>
      <c r="EE121" s="169"/>
      <c r="EF121" s="169"/>
      <c r="EG121" s="169"/>
      <c r="EH121" s="169"/>
      <c r="EI121" s="169"/>
      <c r="EJ121" s="169"/>
      <c r="EK121" s="169"/>
      <c r="EL121" s="169"/>
      <c r="EM121" s="169"/>
      <c r="EN121" s="169"/>
    </row>
    <row r="122" spans="22:144" s="170" customFormat="1" ht="14" x14ac:dyDescent="0.15">
      <c r="V122" s="169"/>
      <c r="W122" s="169"/>
      <c r="X122" s="169"/>
      <c r="Y122" s="169"/>
      <c r="Z122" s="169"/>
      <c r="AA122" s="169"/>
      <c r="AB122" s="169"/>
      <c r="AC122" s="169"/>
      <c r="AD122" s="169"/>
      <c r="AE122" s="169"/>
      <c r="AF122" s="169"/>
      <c r="AG122" s="169"/>
      <c r="AH122" s="169"/>
      <c r="AI122" s="169"/>
      <c r="AJ122" s="169"/>
      <c r="AK122" s="169"/>
      <c r="AL122" s="169"/>
      <c r="AM122" s="169"/>
      <c r="AN122" s="169"/>
      <c r="AO122" s="169"/>
      <c r="AP122" s="169"/>
      <c r="AQ122" s="169"/>
      <c r="AR122" s="169"/>
      <c r="AS122" s="169"/>
      <c r="AT122" s="169"/>
      <c r="AU122" s="169"/>
      <c r="AV122" s="169"/>
      <c r="AW122" s="169"/>
      <c r="AX122" s="169"/>
      <c r="AY122" s="169"/>
      <c r="AZ122" s="169"/>
      <c r="BA122" s="169"/>
      <c r="BB122" s="169"/>
      <c r="BC122" s="169"/>
      <c r="BD122" s="169"/>
      <c r="BE122" s="169"/>
      <c r="BF122" s="169"/>
      <c r="BG122" s="169"/>
      <c r="BH122" s="169"/>
      <c r="BI122" s="169"/>
      <c r="BJ122" s="169"/>
      <c r="BK122" s="169"/>
      <c r="BL122" s="169"/>
      <c r="BM122" s="169"/>
      <c r="BN122" s="169"/>
      <c r="BO122" s="169"/>
      <c r="BP122" s="169"/>
      <c r="BQ122" s="169"/>
      <c r="BR122" s="169"/>
      <c r="BS122" s="169"/>
      <c r="BT122" s="169"/>
      <c r="BU122" s="169"/>
      <c r="BV122" s="169"/>
      <c r="BW122" s="169"/>
      <c r="BX122" s="169"/>
      <c r="BY122" s="169"/>
      <c r="BZ122" s="169"/>
      <c r="CA122" s="169"/>
      <c r="CB122" s="169"/>
      <c r="CC122" s="169"/>
      <c r="CD122" s="169"/>
      <c r="CE122" s="169"/>
      <c r="CF122" s="169"/>
      <c r="CG122" s="169"/>
      <c r="CH122" s="169"/>
      <c r="CI122" s="169"/>
      <c r="CJ122" s="169"/>
      <c r="CK122" s="169"/>
      <c r="CL122" s="169"/>
      <c r="CM122" s="169"/>
      <c r="CN122" s="169"/>
      <c r="CO122" s="169"/>
      <c r="CP122" s="169"/>
      <c r="CQ122" s="169"/>
      <c r="CR122" s="169"/>
      <c r="CS122" s="169"/>
      <c r="CT122" s="169"/>
      <c r="CU122" s="169"/>
      <c r="CV122" s="169"/>
      <c r="CW122" s="169"/>
      <c r="CX122" s="169"/>
      <c r="CY122" s="169"/>
      <c r="CZ122" s="169"/>
      <c r="DA122" s="169"/>
      <c r="DB122" s="169"/>
      <c r="DC122" s="169"/>
      <c r="DD122" s="169"/>
      <c r="DE122" s="169"/>
      <c r="DF122" s="169"/>
      <c r="DG122" s="169"/>
      <c r="DH122" s="169"/>
      <c r="DI122" s="169"/>
      <c r="DJ122" s="169"/>
      <c r="DK122" s="169"/>
      <c r="DL122" s="169"/>
      <c r="DM122" s="169"/>
      <c r="DN122" s="169"/>
      <c r="DO122" s="169"/>
      <c r="DP122" s="169"/>
      <c r="DQ122" s="169"/>
      <c r="DR122" s="169"/>
      <c r="DS122" s="169"/>
      <c r="DT122" s="169"/>
      <c r="DU122" s="169"/>
      <c r="DV122" s="169"/>
      <c r="DW122" s="169"/>
      <c r="DX122" s="169"/>
      <c r="DY122" s="169"/>
      <c r="DZ122" s="169"/>
      <c r="EA122" s="169"/>
      <c r="EB122" s="169"/>
      <c r="EC122" s="169"/>
      <c r="ED122" s="169"/>
      <c r="EE122" s="169"/>
      <c r="EF122" s="169"/>
      <c r="EG122" s="169"/>
      <c r="EH122" s="169"/>
      <c r="EI122" s="169"/>
      <c r="EJ122" s="169"/>
      <c r="EK122" s="169"/>
      <c r="EL122" s="169"/>
      <c r="EM122" s="169"/>
      <c r="EN122" s="169"/>
    </row>
    <row r="123" spans="22:144" s="170" customFormat="1" ht="14" x14ac:dyDescent="0.15">
      <c r="V123" s="169"/>
      <c r="W123" s="169"/>
      <c r="X123" s="169"/>
      <c r="Y123" s="169"/>
      <c r="Z123" s="169"/>
      <c r="AA123" s="169"/>
      <c r="AB123" s="169"/>
      <c r="AC123" s="169"/>
      <c r="AD123" s="169"/>
      <c r="AE123" s="169"/>
      <c r="AF123" s="169"/>
      <c r="AG123" s="169"/>
      <c r="AH123" s="169"/>
      <c r="AI123" s="169"/>
      <c r="AJ123" s="169"/>
      <c r="AK123" s="169"/>
      <c r="AL123" s="169"/>
      <c r="AM123" s="169"/>
      <c r="AN123" s="169"/>
      <c r="AO123" s="169"/>
      <c r="AP123" s="169"/>
      <c r="AQ123" s="169"/>
      <c r="AR123" s="169"/>
      <c r="AS123" s="169"/>
      <c r="AT123" s="169"/>
      <c r="AU123" s="169"/>
      <c r="AV123" s="169"/>
      <c r="AW123" s="169"/>
      <c r="AX123" s="169"/>
      <c r="AY123" s="169"/>
      <c r="AZ123" s="169"/>
      <c r="BA123" s="169"/>
      <c r="BB123" s="169"/>
      <c r="BC123" s="169"/>
      <c r="BD123" s="169"/>
      <c r="BE123" s="169"/>
      <c r="BF123" s="169"/>
      <c r="BG123" s="169"/>
      <c r="BH123" s="169"/>
      <c r="BI123" s="169"/>
      <c r="BJ123" s="169"/>
      <c r="BK123" s="169"/>
      <c r="BL123" s="169"/>
      <c r="BM123" s="169"/>
      <c r="BN123" s="169"/>
      <c r="BO123" s="169"/>
      <c r="BP123" s="169"/>
      <c r="BQ123" s="169"/>
      <c r="BR123" s="169"/>
      <c r="BS123" s="169"/>
      <c r="BT123" s="169"/>
      <c r="BU123" s="169"/>
      <c r="BV123" s="169"/>
      <c r="BW123" s="169"/>
      <c r="BX123" s="169"/>
      <c r="BY123" s="169"/>
      <c r="BZ123" s="169"/>
      <c r="CA123" s="169"/>
      <c r="CB123" s="169"/>
      <c r="CC123" s="169"/>
      <c r="CD123" s="169"/>
      <c r="CE123" s="169"/>
      <c r="CF123" s="169"/>
      <c r="CG123" s="169"/>
      <c r="CH123" s="169"/>
      <c r="CI123" s="169"/>
      <c r="CJ123" s="169"/>
      <c r="CK123" s="169"/>
      <c r="CL123" s="169"/>
      <c r="CM123" s="169"/>
      <c r="CN123" s="169"/>
      <c r="CO123" s="169"/>
      <c r="CP123" s="169"/>
      <c r="CQ123" s="169"/>
      <c r="CR123" s="169"/>
      <c r="CS123" s="169"/>
      <c r="CT123" s="169"/>
      <c r="CU123" s="169"/>
      <c r="CV123" s="169"/>
      <c r="CW123" s="169"/>
      <c r="CX123" s="169"/>
      <c r="CY123" s="169"/>
      <c r="CZ123" s="169"/>
      <c r="DA123" s="169"/>
      <c r="DB123" s="169"/>
      <c r="DC123" s="169"/>
      <c r="DD123" s="169"/>
      <c r="DE123" s="169"/>
      <c r="DF123" s="169"/>
      <c r="DG123" s="169"/>
      <c r="DH123" s="169"/>
      <c r="DI123" s="169"/>
      <c r="DJ123" s="169"/>
      <c r="DK123" s="169"/>
      <c r="DL123" s="169"/>
      <c r="DM123" s="169"/>
      <c r="DN123" s="169"/>
      <c r="DO123" s="169"/>
      <c r="DP123" s="169"/>
      <c r="DQ123" s="169"/>
      <c r="DR123" s="169"/>
      <c r="DS123" s="169"/>
      <c r="DT123" s="169"/>
      <c r="DU123" s="169"/>
      <c r="DV123" s="169"/>
      <c r="DW123" s="169"/>
      <c r="DX123" s="169"/>
      <c r="DY123" s="169"/>
      <c r="DZ123" s="169"/>
      <c r="EA123" s="169"/>
      <c r="EB123" s="169"/>
      <c r="EC123" s="169"/>
      <c r="ED123" s="169"/>
      <c r="EE123" s="169"/>
      <c r="EF123" s="169"/>
      <c r="EG123" s="169"/>
      <c r="EH123" s="169"/>
      <c r="EI123" s="169"/>
      <c r="EJ123" s="169"/>
      <c r="EK123" s="169"/>
      <c r="EL123" s="169"/>
      <c r="EM123" s="169"/>
      <c r="EN123" s="169"/>
    </row>
    <row r="124" spans="22:144" s="170" customFormat="1" ht="14" x14ac:dyDescent="0.15">
      <c r="V124" s="169"/>
      <c r="W124" s="169"/>
      <c r="X124" s="169"/>
      <c r="Y124" s="169"/>
      <c r="Z124" s="169"/>
      <c r="AA124" s="169"/>
      <c r="AB124" s="169"/>
      <c r="AC124" s="169"/>
      <c r="AD124" s="169"/>
      <c r="AE124" s="169"/>
      <c r="AF124" s="169"/>
      <c r="AG124" s="169"/>
      <c r="AH124" s="169"/>
      <c r="AI124" s="169"/>
      <c r="AJ124" s="169"/>
      <c r="AK124" s="169"/>
      <c r="AL124" s="169"/>
      <c r="AM124" s="169"/>
      <c r="AN124" s="169"/>
      <c r="AO124" s="169"/>
      <c r="AP124" s="169"/>
      <c r="AQ124" s="169"/>
      <c r="AR124" s="169"/>
      <c r="AS124" s="169"/>
      <c r="AT124" s="169"/>
      <c r="AU124" s="169"/>
      <c r="AV124" s="169"/>
      <c r="AW124" s="169"/>
      <c r="AX124" s="169"/>
      <c r="AY124" s="169"/>
      <c r="AZ124" s="169"/>
      <c r="BA124" s="169"/>
      <c r="BB124" s="169"/>
      <c r="BC124" s="169"/>
      <c r="BD124" s="169"/>
      <c r="BE124" s="169"/>
      <c r="BF124" s="169"/>
      <c r="BG124" s="169"/>
      <c r="BH124" s="169"/>
      <c r="BI124" s="169"/>
      <c r="BJ124" s="169"/>
      <c r="BK124" s="169"/>
      <c r="BL124" s="169"/>
      <c r="BM124" s="169"/>
      <c r="BN124" s="169"/>
      <c r="BO124" s="169"/>
      <c r="BP124" s="169"/>
      <c r="BQ124" s="169"/>
      <c r="BR124" s="169"/>
      <c r="BS124" s="169"/>
      <c r="BT124" s="169"/>
      <c r="BU124" s="169"/>
      <c r="BV124" s="169"/>
      <c r="BW124" s="169"/>
      <c r="BX124" s="169"/>
      <c r="BY124" s="169"/>
      <c r="BZ124" s="169"/>
      <c r="CA124" s="169"/>
      <c r="CB124" s="169"/>
      <c r="CC124" s="169"/>
      <c r="CD124" s="169"/>
      <c r="CE124" s="169"/>
      <c r="CF124" s="169"/>
      <c r="CG124" s="169"/>
      <c r="CH124" s="169"/>
      <c r="CI124" s="169"/>
      <c r="CJ124" s="169"/>
      <c r="CK124" s="169"/>
      <c r="CL124" s="169"/>
      <c r="CM124" s="169"/>
      <c r="CN124" s="169"/>
      <c r="CO124" s="169"/>
      <c r="CP124" s="169"/>
      <c r="CQ124" s="169"/>
      <c r="CR124" s="169"/>
      <c r="CS124" s="169"/>
      <c r="CT124" s="169"/>
      <c r="CU124" s="169"/>
      <c r="CV124" s="169"/>
      <c r="CW124" s="169"/>
      <c r="CX124" s="169"/>
      <c r="CY124" s="169"/>
      <c r="CZ124" s="169"/>
      <c r="DA124" s="169"/>
      <c r="DB124" s="169"/>
      <c r="DC124" s="169"/>
      <c r="DD124" s="169"/>
      <c r="DE124" s="169"/>
      <c r="DF124" s="169"/>
      <c r="DG124" s="169"/>
      <c r="DH124" s="169"/>
      <c r="DI124" s="169"/>
      <c r="DJ124" s="169"/>
      <c r="DK124" s="169"/>
      <c r="DL124" s="169"/>
      <c r="DM124" s="169"/>
      <c r="DN124" s="169"/>
      <c r="DO124" s="169"/>
      <c r="DP124" s="169"/>
      <c r="DQ124" s="169"/>
      <c r="DR124" s="169"/>
      <c r="DS124" s="169"/>
      <c r="DT124" s="169"/>
      <c r="DU124" s="169"/>
      <c r="DV124" s="169"/>
      <c r="DW124" s="169"/>
      <c r="DX124" s="169"/>
      <c r="DY124" s="169"/>
      <c r="DZ124" s="169"/>
      <c r="EA124" s="169"/>
      <c r="EB124" s="169"/>
      <c r="EC124" s="169"/>
      <c r="ED124" s="169"/>
      <c r="EE124" s="169"/>
      <c r="EF124" s="169"/>
      <c r="EG124" s="169"/>
      <c r="EH124" s="169"/>
      <c r="EI124" s="169"/>
      <c r="EJ124" s="169"/>
      <c r="EK124" s="169"/>
      <c r="EL124" s="169"/>
      <c r="EM124" s="169"/>
      <c r="EN124" s="169"/>
    </row>
    <row r="125" spans="22:144" s="170" customFormat="1" ht="14" x14ac:dyDescent="0.15">
      <c r="V125" s="169"/>
      <c r="W125" s="169"/>
      <c r="X125" s="169"/>
      <c r="Y125" s="169"/>
      <c r="Z125" s="169"/>
      <c r="AA125" s="169"/>
      <c r="AB125" s="169"/>
      <c r="AC125" s="169"/>
      <c r="AD125" s="169"/>
      <c r="AE125" s="169"/>
      <c r="AF125" s="169"/>
      <c r="AG125" s="169"/>
      <c r="AH125" s="169"/>
      <c r="AI125" s="169"/>
      <c r="AJ125" s="169"/>
      <c r="AK125" s="169"/>
      <c r="AL125" s="169"/>
      <c r="AM125" s="169"/>
      <c r="AN125" s="169"/>
      <c r="AO125" s="169"/>
      <c r="AP125" s="169"/>
      <c r="AQ125" s="169"/>
      <c r="AR125" s="169"/>
      <c r="AS125" s="169"/>
      <c r="AT125" s="169"/>
      <c r="AU125" s="169"/>
      <c r="AV125" s="169"/>
      <c r="AW125" s="169"/>
      <c r="AX125" s="169"/>
      <c r="AY125" s="169"/>
      <c r="AZ125" s="169"/>
      <c r="BA125" s="169"/>
      <c r="BB125" s="169"/>
      <c r="BC125" s="169"/>
      <c r="BD125" s="169"/>
      <c r="BE125" s="169"/>
      <c r="BF125" s="169"/>
      <c r="BG125" s="169"/>
      <c r="BH125" s="169"/>
      <c r="BI125" s="169"/>
      <c r="BJ125" s="169"/>
      <c r="BK125" s="169"/>
      <c r="BL125" s="169"/>
      <c r="BM125" s="169"/>
      <c r="BN125" s="169"/>
      <c r="BO125" s="169"/>
      <c r="BP125" s="169"/>
      <c r="BQ125" s="169"/>
      <c r="BR125" s="169"/>
      <c r="BS125" s="169"/>
      <c r="BT125" s="169"/>
      <c r="BU125" s="169"/>
      <c r="BV125" s="169"/>
      <c r="BW125" s="169"/>
      <c r="BX125" s="169"/>
      <c r="BY125" s="169"/>
      <c r="BZ125" s="169"/>
      <c r="CA125" s="169"/>
      <c r="CB125" s="169"/>
      <c r="CC125" s="169"/>
      <c r="CD125" s="169"/>
      <c r="CE125" s="169"/>
      <c r="CF125" s="169"/>
      <c r="CG125" s="169"/>
      <c r="CH125" s="169"/>
      <c r="CI125" s="169"/>
      <c r="CJ125" s="169"/>
      <c r="CK125" s="169"/>
      <c r="CL125" s="169"/>
      <c r="CM125" s="169"/>
      <c r="CN125" s="169"/>
      <c r="CO125" s="169"/>
      <c r="CP125" s="169"/>
      <c r="CQ125" s="169"/>
      <c r="CR125" s="169"/>
      <c r="CS125" s="169"/>
      <c r="CT125" s="169"/>
      <c r="CU125" s="169"/>
      <c r="CV125" s="169"/>
      <c r="CW125" s="169"/>
      <c r="CX125" s="169"/>
      <c r="CY125" s="169"/>
      <c r="CZ125" s="169"/>
      <c r="DA125" s="169"/>
      <c r="DB125" s="169"/>
      <c r="DC125" s="169"/>
      <c r="DD125" s="169"/>
      <c r="DE125" s="169"/>
      <c r="DF125" s="169"/>
      <c r="DG125" s="169"/>
      <c r="DH125" s="169"/>
      <c r="DI125" s="169"/>
      <c r="DJ125" s="169"/>
      <c r="DK125" s="169"/>
      <c r="DL125" s="169"/>
      <c r="DM125" s="169"/>
      <c r="DN125" s="169"/>
      <c r="DO125" s="169"/>
      <c r="DP125" s="169"/>
      <c r="DQ125" s="169"/>
      <c r="DR125" s="169"/>
      <c r="DS125" s="169"/>
      <c r="DT125" s="169"/>
      <c r="DU125" s="169"/>
      <c r="DV125" s="169"/>
      <c r="DW125" s="169"/>
      <c r="DX125" s="169"/>
      <c r="DY125" s="169"/>
      <c r="DZ125" s="169"/>
      <c r="EA125" s="169"/>
      <c r="EB125" s="169"/>
      <c r="EC125" s="169"/>
      <c r="ED125" s="169"/>
      <c r="EE125" s="169"/>
      <c r="EF125" s="169"/>
      <c r="EG125" s="169"/>
      <c r="EH125" s="169"/>
      <c r="EI125" s="169"/>
      <c r="EJ125" s="169"/>
      <c r="EK125" s="169"/>
      <c r="EL125" s="169"/>
      <c r="EM125" s="169"/>
      <c r="EN125" s="169"/>
    </row>
    <row r="126" spans="22:144" s="170" customFormat="1" ht="14" x14ac:dyDescent="0.15">
      <c r="V126" s="169"/>
      <c r="W126" s="169"/>
      <c r="X126" s="169"/>
      <c r="Y126" s="169"/>
      <c r="Z126" s="169"/>
      <c r="AA126" s="169"/>
      <c r="AB126" s="169"/>
      <c r="AC126" s="169"/>
      <c r="AD126" s="169"/>
      <c r="AE126" s="169"/>
      <c r="AF126" s="169"/>
      <c r="AG126" s="169"/>
      <c r="AH126" s="169"/>
      <c r="AI126" s="169"/>
      <c r="AJ126" s="169"/>
      <c r="AK126" s="169"/>
      <c r="AL126" s="169"/>
      <c r="AM126" s="169"/>
      <c r="AN126" s="169"/>
      <c r="AO126" s="169"/>
      <c r="AP126" s="169"/>
      <c r="AQ126" s="169"/>
      <c r="AR126" s="169"/>
      <c r="AS126" s="169"/>
      <c r="AT126" s="169"/>
      <c r="AU126" s="169"/>
      <c r="AV126" s="169"/>
      <c r="AW126" s="169"/>
      <c r="AX126" s="169"/>
      <c r="AY126" s="169"/>
      <c r="AZ126" s="169"/>
      <c r="BA126" s="169"/>
      <c r="BB126" s="169"/>
      <c r="BC126" s="169"/>
      <c r="BD126" s="169"/>
      <c r="BE126" s="169"/>
      <c r="BF126" s="169"/>
      <c r="BG126" s="169"/>
      <c r="BH126" s="169"/>
      <c r="BI126" s="169"/>
      <c r="BJ126" s="169"/>
      <c r="BK126" s="169"/>
      <c r="BL126" s="169"/>
      <c r="BM126" s="169"/>
      <c r="BN126" s="169"/>
      <c r="BO126" s="169"/>
      <c r="BP126" s="169"/>
      <c r="BQ126" s="169"/>
      <c r="BR126" s="169"/>
      <c r="BS126" s="169"/>
      <c r="BT126" s="169"/>
      <c r="BU126" s="169"/>
      <c r="BV126" s="169"/>
      <c r="BW126" s="169"/>
      <c r="BX126" s="169"/>
      <c r="BY126" s="169"/>
      <c r="BZ126" s="169"/>
      <c r="CA126" s="169"/>
      <c r="CB126" s="169"/>
      <c r="CC126" s="169"/>
      <c r="CD126" s="169"/>
      <c r="CE126" s="169"/>
      <c r="CF126" s="169"/>
      <c r="CG126" s="169"/>
      <c r="CH126" s="169"/>
      <c r="CI126" s="169"/>
      <c r="CJ126" s="169"/>
      <c r="CK126" s="169"/>
      <c r="CL126" s="169"/>
      <c r="CM126" s="169"/>
      <c r="CN126" s="169"/>
      <c r="CO126" s="169"/>
      <c r="CP126" s="169"/>
      <c r="CQ126" s="169"/>
      <c r="CR126" s="169"/>
      <c r="CS126" s="169"/>
      <c r="CT126" s="169"/>
      <c r="CU126" s="169"/>
      <c r="CV126" s="169"/>
      <c r="CW126" s="169"/>
      <c r="CX126" s="169"/>
      <c r="CY126" s="169"/>
      <c r="CZ126" s="169"/>
      <c r="DA126" s="169"/>
      <c r="DB126" s="169"/>
      <c r="DC126" s="169"/>
      <c r="DD126" s="169"/>
      <c r="DE126" s="169"/>
      <c r="DF126" s="169"/>
      <c r="DG126" s="169"/>
      <c r="DH126" s="169"/>
      <c r="DI126" s="169"/>
      <c r="DJ126" s="169"/>
      <c r="DK126" s="169"/>
      <c r="DL126" s="169"/>
      <c r="DM126" s="169"/>
      <c r="DN126" s="169"/>
      <c r="DO126" s="169"/>
      <c r="DP126" s="169"/>
      <c r="DQ126" s="169"/>
      <c r="DR126" s="169"/>
      <c r="DS126" s="169"/>
      <c r="DT126" s="169"/>
      <c r="DU126" s="169"/>
      <c r="DV126" s="169"/>
      <c r="DW126" s="169"/>
      <c r="DX126" s="169"/>
      <c r="DY126" s="169"/>
      <c r="DZ126" s="169"/>
      <c r="EA126" s="169"/>
      <c r="EB126" s="169"/>
      <c r="EC126" s="169"/>
      <c r="ED126" s="169"/>
      <c r="EE126" s="169"/>
      <c r="EF126" s="169"/>
      <c r="EG126" s="169"/>
      <c r="EH126" s="169"/>
      <c r="EI126" s="169"/>
      <c r="EJ126" s="169"/>
      <c r="EK126" s="169"/>
      <c r="EL126" s="169"/>
      <c r="EM126" s="169"/>
      <c r="EN126" s="169"/>
    </row>
    <row r="127" spans="22:144" s="170" customFormat="1" ht="14" x14ac:dyDescent="0.15">
      <c r="V127" s="169"/>
      <c r="W127" s="169"/>
      <c r="X127" s="169"/>
      <c r="Y127" s="169"/>
      <c r="Z127" s="169"/>
      <c r="AA127" s="169"/>
      <c r="AB127" s="169"/>
      <c r="AC127" s="169"/>
      <c r="AD127" s="169"/>
      <c r="AE127" s="169"/>
      <c r="AF127" s="169"/>
      <c r="AG127" s="169"/>
      <c r="AH127" s="169"/>
      <c r="AI127" s="169"/>
      <c r="AJ127" s="169"/>
      <c r="AK127" s="169"/>
      <c r="AL127" s="169"/>
      <c r="AM127" s="169"/>
      <c r="AN127" s="169"/>
      <c r="AO127" s="169"/>
      <c r="AP127" s="169"/>
      <c r="AQ127" s="169"/>
      <c r="AR127" s="169"/>
      <c r="AS127" s="169"/>
      <c r="AT127" s="169"/>
      <c r="AU127" s="169"/>
      <c r="AV127" s="169"/>
      <c r="AW127" s="169"/>
      <c r="AX127" s="169"/>
      <c r="AY127" s="169"/>
      <c r="AZ127" s="169"/>
      <c r="BA127" s="169"/>
      <c r="BB127" s="169"/>
      <c r="BC127" s="169"/>
      <c r="BD127" s="169"/>
      <c r="BE127" s="169"/>
      <c r="BF127" s="169"/>
      <c r="BG127" s="169"/>
      <c r="BH127" s="169"/>
      <c r="BI127" s="169"/>
      <c r="BJ127" s="169"/>
      <c r="BK127" s="169"/>
      <c r="BL127" s="169"/>
      <c r="BM127" s="169"/>
      <c r="BN127" s="169"/>
      <c r="BO127" s="169"/>
      <c r="BP127" s="169"/>
      <c r="BQ127" s="169"/>
      <c r="BR127" s="169"/>
      <c r="BS127" s="169"/>
      <c r="BT127" s="169"/>
      <c r="BU127" s="169"/>
      <c r="BV127" s="169"/>
      <c r="BW127" s="169"/>
      <c r="BX127" s="169"/>
      <c r="BY127" s="169"/>
      <c r="BZ127" s="169"/>
      <c r="CA127" s="169"/>
      <c r="CB127" s="169"/>
      <c r="CC127" s="169"/>
      <c r="CD127" s="169"/>
      <c r="CE127" s="169"/>
      <c r="CF127" s="169"/>
      <c r="CG127" s="169"/>
      <c r="CH127" s="169"/>
      <c r="CI127" s="169"/>
      <c r="CJ127" s="169"/>
      <c r="CK127" s="169"/>
      <c r="CL127" s="169"/>
      <c r="CM127" s="169"/>
      <c r="CN127" s="169"/>
      <c r="CO127" s="169"/>
      <c r="CP127" s="169"/>
      <c r="CQ127" s="169"/>
      <c r="CR127" s="169"/>
      <c r="CS127" s="169"/>
      <c r="CT127" s="169"/>
      <c r="CU127" s="169"/>
      <c r="CV127" s="169"/>
      <c r="CW127" s="169"/>
      <c r="CX127" s="169"/>
      <c r="CY127" s="169"/>
      <c r="CZ127" s="169"/>
      <c r="DA127" s="169"/>
      <c r="DB127" s="169"/>
      <c r="DC127" s="169"/>
      <c r="DD127" s="169"/>
      <c r="DE127" s="169"/>
      <c r="DF127" s="169"/>
      <c r="DG127" s="169"/>
      <c r="DH127" s="169"/>
      <c r="DI127" s="169"/>
      <c r="DJ127" s="169"/>
      <c r="DK127" s="169"/>
      <c r="DL127" s="169"/>
      <c r="DM127" s="169"/>
      <c r="DN127" s="169"/>
      <c r="DO127" s="169"/>
      <c r="DP127" s="169"/>
      <c r="DQ127" s="169"/>
      <c r="DR127" s="169"/>
      <c r="DS127" s="169"/>
      <c r="DT127" s="169"/>
      <c r="DU127" s="169"/>
      <c r="DV127" s="169"/>
      <c r="DW127" s="169"/>
      <c r="DX127" s="169"/>
      <c r="DY127" s="169"/>
      <c r="DZ127" s="169"/>
      <c r="EA127" s="169"/>
      <c r="EB127" s="169"/>
      <c r="EC127" s="169"/>
      <c r="ED127" s="169"/>
      <c r="EE127" s="169"/>
      <c r="EF127" s="169"/>
      <c r="EG127" s="169"/>
      <c r="EH127" s="169"/>
      <c r="EI127" s="169"/>
      <c r="EJ127" s="169"/>
      <c r="EK127" s="169"/>
      <c r="EL127" s="169"/>
      <c r="EM127" s="169"/>
      <c r="EN127" s="169"/>
    </row>
    <row r="128" spans="22:144" s="170" customFormat="1" ht="14" x14ac:dyDescent="0.15">
      <c r="V128" s="169"/>
      <c r="W128" s="169"/>
      <c r="X128" s="169"/>
      <c r="Y128" s="169"/>
      <c r="Z128" s="169"/>
      <c r="AA128" s="169"/>
      <c r="AB128" s="169"/>
      <c r="AC128" s="169"/>
      <c r="AD128" s="169"/>
      <c r="AE128" s="169"/>
      <c r="AF128" s="169"/>
      <c r="AG128" s="169"/>
      <c r="AH128" s="169"/>
      <c r="AI128" s="169"/>
      <c r="AJ128" s="169"/>
      <c r="AK128" s="169"/>
      <c r="AL128" s="169"/>
      <c r="AM128" s="169"/>
      <c r="AN128" s="169"/>
      <c r="AO128" s="169"/>
      <c r="AP128" s="169"/>
      <c r="AQ128" s="169"/>
      <c r="AR128" s="169"/>
      <c r="AS128" s="169"/>
      <c r="AT128" s="169"/>
      <c r="AU128" s="169"/>
      <c r="AV128" s="169"/>
      <c r="AW128" s="169"/>
      <c r="AX128" s="169"/>
      <c r="AY128" s="169"/>
      <c r="AZ128" s="169"/>
      <c r="BA128" s="169"/>
      <c r="BB128" s="169"/>
      <c r="BC128" s="169"/>
      <c r="BD128" s="169"/>
      <c r="BE128" s="169"/>
      <c r="BF128" s="169"/>
      <c r="BG128" s="169"/>
      <c r="BH128" s="169"/>
      <c r="BI128" s="169"/>
      <c r="BJ128" s="169"/>
      <c r="BK128" s="169"/>
      <c r="BL128" s="169"/>
      <c r="BM128" s="169"/>
      <c r="BN128" s="169"/>
      <c r="BO128" s="169"/>
      <c r="BP128" s="169"/>
      <c r="BQ128" s="169"/>
      <c r="BR128" s="169"/>
      <c r="BS128" s="169"/>
      <c r="BT128" s="169"/>
      <c r="BU128" s="169"/>
      <c r="BV128" s="169"/>
      <c r="BW128" s="169"/>
      <c r="BX128" s="169"/>
      <c r="BY128" s="169"/>
      <c r="BZ128" s="169"/>
      <c r="CA128" s="169"/>
      <c r="CB128" s="169"/>
      <c r="CC128" s="169"/>
      <c r="CD128" s="169"/>
      <c r="CE128" s="169"/>
      <c r="CF128" s="169"/>
      <c r="CG128" s="169"/>
      <c r="CH128" s="169"/>
      <c r="CI128" s="169"/>
      <c r="CJ128" s="169"/>
      <c r="CK128" s="169"/>
      <c r="CL128" s="169"/>
      <c r="CM128" s="169"/>
      <c r="CN128" s="169"/>
      <c r="CO128" s="169"/>
      <c r="CP128" s="169"/>
      <c r="CQ128" s="169"/>
      <c r="CR128" s="169"/>
      <c r="CS128" s="169"/>
      <c r="CT128" s="169"/>
      <c r="CU128" s="169"/>
      <c r="CV128" s="169"/>
      <c r="CW128" s="169"/>
      <c r="CX128" s="169"/>
      <c r="CY128" s="169"/>
      <c r="CZ128" s="169"/>
      <c r="DA128" s="169"/>
      <c r="DB128" s="169"/>
      <c r="DC128" s="169"/>
      <c r="DD128" s="169"/>
      <c r="DE128" s="169"/>
      <c r="DF128" s="169"/>
      <c r="DG128" s="169"/>
      <c r="DH128" s="169"/>
      <c r="DI128" s="169"/>
      <c r="DJ128" s="169"/>
      <c r="DK128" s="169"/>
      <c r="DL128" s="169"/>
      <c r="DM128" s="169"/>
      <c r="DN128" s="169"/>
      <c r="DO128" s="169"/>
      <c r="DP128" s="169"/>
      <c r="DQ128" s="169"/>
      <c r="DR128" s="169"/>
      <c r="DS128" s="169"/>
      <c r="DT128" s="169"/>
      <c r="DU128" s="169"/>
      <c r="DV128" s="169"/>
      <c r="DW128" s="169"/>
      <c r="DX128" s="169"/>
      <c r="DY128" s="169"/>
      <c r="DZ128" s="169"/>
      <c r="EA128" s="169"/>
      <c r="EB128" s="169"/>
      <c r="EC128" s="169"/>
      <c r="ED128" s="169"/>
      <c r="EE128" s="169"/>
      <c r="EF128" s="169"/>
      <c r="EG128" s="169"/>
      <c r="EH128" s="169"/>
      <c r="EI128" s="169"/>
      <c r="EJ128" s="169"/>
      <c r="EK128" s="169"/>
      <c r="EL128" s="169"/>
      <c r="EM128" s="169"/>
      <c r="EN128" s="169"/>
    </row>
    <row r="129" spans="22:144" s="170" customFormat="1" ht="14" x14ac:dyDescent="0.15">
      <c r="V129" s="169"/>
      <c r="W129" s="169"/>
      <c r="X129" s="169"/>
      <c r="Y129" s="169"/>
      <c r="Z129" s="169"/>
      <c r="AA129" s="169"/>
      <c r="AB129" s="169"/>
      <c r="AC129" s="169"/>
      <c r="AD129" s="169"/>
      <c r="AE129" s="169"/>
      <c r="AF129" s="169"/>
      <c r="AG129" s="169"/>
      <c r="AH129" s="169"/>
      <c r="AI129" s="169"/>
      <c r="AJ129" s="169"/>
      <c r="AK129" s="169"/>
      <c r="AL129" s="169"/>
      <c r="AM129" s="169"/>
      <c r="AN129" s="169"/>
      <c r="AO129" s="169"/>
      <c r="AP129" s="169"/>
      <c r="AQ129" s="169"/>
      <c r="AR129" s="169"/>
      <c r="AS129" s="169"/>
      <c r="AT129" s="169"/>
      <c r="AU129" s="169"/>
      <c r="AV129" s="169"/>
      <c r="AW129" s="169"/>
      <c r="AX129" s="169"/>
      <c r="AY129" s="169"/>
      <c r="AZ129" s="169"/>
      <c r="BA129" s="169"/>
      <c r="BB129" s="169"/>
      <c r="BC129" s="169"/>
      <c r="BD129" s="169"/>
      <c r="BE129" s="169"/>
      <c r="BF129" s="169"/>
      <c r="BG129" s="169"/>
      <c r="BH129" s="169"/>
      <c r="BI129" s="169"/>
      <c r="BJ129" s="169"/>
      <c r="BK129" s="169"/>
      <c r="BL129" s="169"/>
      <c r="BM129" s="169"/>
      <c r="BN129" s="169"/>
      <c r="BO129" s="169"/>
      <c r="BP129" s="169"/>
      <c r="BQ129" s="169"/>
      <c r="BR129" s="169"/>
      <c r="BS129" s="169"/>
      <c r="BT129" s="169"/>
      <c r="BU129" s="169"/>
      <c r="BV129" s="169"/>
      <c r="BW129" s="169"/>
      <c r="BX129" s="169"/>
      <c r="BY129" s="169"/>
      <c r="BZ129" s="169"/>
      <c r="CA129" s="169"/>
      <c r="CB129" s="169"/>
      <c r="CC129" s="169"/>
      <c r="CD129" s="169"/>
      <c r="CE129" s="169"/>
      <c r="CF129" s="169"/>
      <c r="CG129" s="169"/>
      <c r="CH129" s="169"/>
      <c r="CI129" s="169"/>
      <c r="CJ129" s="169"/>
      <c r="CK129" s="169"/>
      <c r="CL129" s="169"/>
      <c r="CM129" s="169"/>
      <c r="CN129" s="169"/>
      <c r="CO129" s="169"/>
      <c r="CP129" s="169"/>
      <c r="CQ129" s="169"/>
      <c r="CR129" s="169"/>
      <c r="CS129" s="169"/>
      <c r="CT129" s="169"/>
      <c r="CU129" s="169"/>
      <c r="CV129" s="169"/>
      <c r="CW129" s="169"/>
      <c r="CX129" s="169"/>
      <c r="CY129" s="169"/>
      <c r="CZ129" s="169"/>
      <c r="DA129" s="169"/>
      <c r="DB129" s="169"/>
      <c r="DC129" s="169"/>
      <c r="DD129" s="169"/>
      <c r="DE129" s="169"/>
      <c r="DF129" s="169"/>
      <c r="DG129" s="169"/>
      <c r="DH129" s="169"/>
      <c r="DI129" s="169"/>
      <c r="DJ129" s="169"/>
      <c r="DK129" s="169"/>
      <c r="DL129" s="169"/>
      <c r="DM129" s="169"/>
      <c r="DN129" s="169"/>
      <c r="DO129" s="169"/>
      <c r="DP129" s="169"/>
      <c r="DQ129" s="169"/>
      <c r="DR129" s="169"/>
      <c r="DS129" s="169"/>
      <c r="DT129" s="169"/>
      <c r="DU129" s="169"/>
      <c r="DV129" s="169"/>
      <c r="DW129" s="169"/>
      <c r="DX129" s="169"/>
      <c r="DY129" s="169"/>
      <c r="DZ129" s="169"/>
      <c r="EA129" s="169"/>
      <c r="EB129" s="169"/>
      <c r="EC129" s="169"/>
      <c r="ED129" s="169"/>
      <c r="EE129" s="169"/>
      <c r="EF129" s="169"/>
      <c r="EG129" s="169"/>
      <c r="EH129" s="169"/>
      <c r="EI129" s="169"/>
      <c r="EJ129" s="169"/>
      <c r="EK129" s="169"/>
      <c r="EL129" s="169"/>
      <c r="EM129" s="169"/>
      <c r="EN129" s="169"/>
    </row>
    <row r="130" spans="22:144" s="170" customFormat="1" ht="14" x14ac:dyDescent="0.15">
      <c r="V130" s="169"/>
      <c r="W130" s="169"/>
      <c r="X130" s="169"/>
      <c r="Y130" s="169"/>
      <c r="Z130" s="169"/>
      <c r="AA130" s="169"/>
      <c r="AB130" s="169"/>
      <c r="AC130" s="169"/>
      <c r="AD130" s="169"/>
      <c r="AE130" s="169"/>
      <c r="AF130" s="169"/>
      <c r="AG130" s="169"/>
      <c r="AH130" s="169"/>
      <c r="AI130" s="169"/>
      <c r="AJ130" s="169"/>
      <c r="AK130" s="169"/>
      <c r="AL130" s="169"/>
      <c r="AM130" s="169"/>
      <c r="AN130" s="169"/>
      <c r="AO130" s="169"/>
      <c r="AP130" s="169"/>
      <c r="AQ130" s="169"/>
      <c r="AR130" s="169"/>
      <c r="AS130" s="169"/>
      <c r="AT130" s="169"/>
      <c r="AU130" s="169"/>
      <c r="AV130" s="169"/>
      <c r="AW130" s="169"/>
      <c r="AX130" s="169"/>
      <c r="AY130" s="169"/>
      <c r="AZ130" s="169"/>
      <c r="BA130" s="169"/>
      <c r="BB130" s="169"/>
      <c r="BC130" s="169"/>
      <c r="BD130" s="169"/>
      <c r="BE130" s="169"/>
      <c r="BF130" s="169"/>
      <c r="BG130" s="169"/>
      <c r="BH130" s="169"/>
      <c r="BI130" s="169"/>
      <c r="BJ130" s="169"/>
      <c r="BK130" s="169"/>
      <c r="BL130" s="169"/>
      <c r="BM130" s="169"/>
      <c r="BN130" s="169"/>
      <c r="BO130" s="169"/>
      <c r="BP130" s="169"/>
      <c r="BQ130" s="169"/>
      <c r="BR130" s="169"/>
      <c r="BS130" s="169"/>
      <c r="BT130" s="169"/>
      <c r="BU130" s="169"/>
      <c r="BV130" s="169"/>
      <c r="BW130" s="169"/>
      <c r="BX130" s="169"/>
      <c r="BY130" s="169"/>
      <c r="BZ130" s="169"/>
      <c r="CA130" s="169"/>
      <c r="CB130" s="169"/>
      <c r="CC130" s="169"/>
      <c r="CD130" s="169"/>
      <c r="CE130" s="169"/>
      <c r="CF130" s="169"/>
      <c r="CG130" s="169"/>
      <c r="CH130" s="169"/>
      <c r="CI130" s="169"/>
      <c r="CJ130" s="169"/>
      <c r="CK130" s="169"/>
      <c r="CL130" s="169"/>
      <c r="CM130" s="169"/>
      <c r="CN130" s="169"/>
      <c r="CO130" s="169"/>
      <c r="CP130" s="169"/>
      <c r="CQ130" s="169"/>
      <c r="CR130" s="169"/>
      <c r="CS130" s="169"/>
      <c r="CT130" s="169"/>
      <c r="CU130" s="169"/>
      <c r="CV130" s="169"/>
      <c r="CW130" s="169"/>
      <c r="CX130" s="169"/>
      <c r="CY130" s="169"/>
      <c r="CZ130" s="169"/>
      <c r="DA130" s="169"/>
      <c r="DB130" s="169"/>
      <c r="DC130" s="169"/>
      <c r="DD130" s="169"/>
      <c r="DE130" s="169"/>
      <c r="DF130" s="169"/>
      <c r="DG130" s="169"/>
      <c r="DH130" s="169"/>
      <c r="DI130" s="169"/>
      <c r="DJ130" s="169"/>
      <c r="DK130" s="169"/>
      <c r="DL130" s="169"/>
      <c r="DM130" s="169"/>
      <c r="DN130" s="169"/>
      <c r="DO130" s="169"/>
      <c r="DP130" s="169"/>
      <c r="DQ130" s="169"/>
      <c r="DR130" s="169"/>
      <c r="DS130" s="169"/>
      <c r="DT130" s="169"/>
      <c r="DU130" s="169"/>
      <c r="DV130" s="169"/>
      <c r="DW130" s="169"/>
      <c r="DX130" s="169"/>
      <c r="DY130" s="169"/>
      <c r="DZ130" s="169"/>
      <c r="EA130" s="169"/>
      <c r="EB130" s="169"/>
      <c r="EC130" s="169"/>
      <c r="ED130" s="169"/>
      <c r="EE130" s="169"/>
      <c r="EF130" s="169"/>
      <c r="EG130" s="169"/>
      <c r="EH130" s="169"/>
      <c r="EI130" s="169"/>
      <c r="EJ130" s="169"/>
      <c r="EK130" s="169"/>
      <c r="EL130" s="169"/>
      <c r="EM130" s="169"/>
      <c r="EN130" s="169"/>
    </row>
    <row r="131" spans="22:144" s="170" customFormat="1" ht="14" x14ac:dyDescent="0.15">
      <c r="V131" s="169"/>
      <c r="W131" s="169"/>
      <c r="X131" s="169"/>
      <c r="Y131" s="169"/>
      <c r="Z131" s="169"/>
      <c r="AA131" s="169"/>
      <c r="AB131" s="169"/>
      <c r="AC131" s="169"/>
      <c r="AD131" s="169"/>
      <c r="AE131" s="169"/>
      <c r="AF131" s="169"/>
      <c r="AG131" s="169"/>
      <c r="AH131" s="169"/>
      <c r="AI131" s="169"/>
      <c r="AJ131" s="169"/>
      <c r="AK131" s="169"/>
      <c r="AL131" s="169"/>
      <c r="AM131" s="169"/>
      <c r="AN131" s="169"/>
      <c r="AO131" s="169"/>
      <c r="AP131" s="169"/>
      <c r="AQ131" s="169"/>
      <c r="AR131" s="169"/>
      <c r="AS131" s="169"/>
      <c r="AT131" s="169"/>
      <c r="AU131" s="169"/>
      <c r="AV131" s="169"/>
      <c r="AW131" s="169"/>
      <c r="AX131" s="169"/>
      <c r="AY131" s="169"/>
      <c r="AZ131" s="169"/>
      <c r="BA131" s="169"/>
      <c r="BB131" s="169"/>
      <c r="BC131" s="169"/>
      <c r="BD131" s="169"/>
      <c r="BE131" s="169"/>
      <c r="BF131" s="169"/>
      <c r="BG131" s="169"/>
      <c r="BH131" s="169"/>
      <c r="BI131" s="169"/>
      <c r="BJ131" s="169"/>
      <c r="BK131" s="169"/>
      <c r="BL131" s="169"/>
      <c r="BM131" s="169"/>
      <c r="BN131" s="169"/>
      <c r="BO131" s="169"/>
      <c r="BP131" s="169"/>
      <c r="BQ131" s="169"/>
      <c r="BR131" s="169"/>
      <c r="BS131" s="169"/>
      <c r="BT131" s="169"/>
      <c r="BU131" s="169"/>
      <c r="BV131" s="169"/>
      <c r="BW131" s="169"/>
      <c r="BX131" s="169"/>
      <c r="BY131" s="169"/>
      <c r="BZ131" s="169"/>
      <c r="CA131" s="169"/>
      <c r="CB131" s="169"/>
      <c r="CC131" s="169"/>
      <c r="CD131" s="169"/>
      <c r="CE131" s="169"/>
      <c r="CF131" s="169"/>
      <c r="CG131" s="169"/>
      <c r="CH131" s="169"/>
      <c r="CI131" s="169"/>
      <c r="CJ131" s="169"/>
      <c r="CK131" s="169"/>
      <c r="CL131" s="169"/>
      <c r="CM131" s="169"/>
      <c r="CN131" s="169"/>
      <c r="CO131" s="169"/>
      <c r="CP131" s="169"/>
      <c r="CQ131" s="169"/>
      <c r="CR131" s="169"/>
      <c r="CS131" s="169"/>
      <c r="CT131" s="169"/>
      <c r="CU131" s="169"/>
      <c r="CV131" s="169"/>
      <c r="CW131" s="169"/>
      <c r="CX131" s="169"/>
      <c r="CY131" s="169"/>
      <c r="CZ131" s="169"/>
      <c r="DA131" s="169"/>
      <c r="DB131" s="169"/>
      <c r="DC131" s="169"/>
      <c r="DD131" s="169"/>
      <c r="DE131" s="169"/>
      <c r="DF131" s="169"/>
      <c r="DG131" s="169"/>
      <c r="DH131" s="169"/>
      <c r="DI131" s="169"/>
      <c r="DJ131" s="169"/>
      <c r="DK131" s="169"/>
      <c r="DL131" s="169"/>
      <c r="DM131" s="169"/>
      <c r="DN131" s="169"/>
      <c r="DO131" s="169"/>
      <c r="DP131" s="169"/>
      <c r="DQ131" s="169"/>
      <c r="DR131" s="169"/>
      <c r="DS131" s="169"/>
      <c r="DT131" s="169"/>
      <c r="DU131" s="169"/>
      <c r="DV131" s="169"/>
      <c r="DW131" s="169"/>
      <c r="DX131" s="169"/>
      <c r="DY131" s="169"/>
      <c r="DZ131" s="169"/>
      <c r="EA131" s="169"/>
      <c r="EB131" s="169"/>
      <c r="EC131" s="169"/>
      <c r="ED131" s="169"/>
      <c r="EE131" s="169"/>
      <c r="EF131" s="169"/>
      <c r="EG131" s="169"/>
      <c r="EH131" s="169"/>
      <c r="EI131" s="169"/>
      <c r="EJ131" s="169"/>
      <c r="EK131" s="169"/>
      <c r="EL131" s="169"/>
      <c r="EM131" s="169"/>
      <c r="EN131" s="169"/>
    </row>
    <row r="132" spans="22:144" s="170" customFormat="1" ht="14" x14ac:dyDescent="0.15">
      <c r="V132" s="169"/>
      <c r="W132" s="169"/>
      <c r="X132" s="169"/>
      <c r="Y132" s="169"/>
      <c r="Z132" s="169"/>
      <c r="AA132" s="169"/>
      <c r="AB132" s="169"/>
      <c r="AC132" s="169"/>
      <c r="AD132" s="169"/>
      <c r="AE132" s="169"/>
      <c r="AF132" s="169"/>
      <c r="AG132" s="169"/>
      <c r="AH132" s="169"/>
      <c r="AI132" s="169"/>
      <c r="AJ132" s="169"/>
      <c r="AK132" s="169"/>
      <c r="AL132" s="169"/>
      <c r="AM132" s="169"/>
      <c r="AN132" s="169"/>
      <c r="AO132" s="169"/>
      <c r="AP132" s="169"/>
      <c r="AQ132" s="169"/>
      <c r="AR132" s="169"/>
      <c r="AS132" s="169"/>
      <c r="AT132" s="169"/>
      <c r="AU132" s="169"/>
      <c r="AV132" s="169"/>
      <c r="AW132" s="169"/>
      <c r="AX132" s="169"/>
      <c r="AY132" s="169"/>
      <c r="AZ132" s="169"/>
      <c r="BA132" s="169"/>
      <c r="BB132" s="169"/>
      <c r="BC132" s="169"/>
      <c r="BD132" s="169"/>
      <c r="BE132" s="169"/>
      <c r="BF132" s="169"/>
      <c r="BG132" s="169"/>
      <c r="BH132" s="169"/>
      <c r="BI132" s="169"/>
      <c r="BJ132" s="169"/>
      <c r="BK132" s="169"/>
      <c r="BL132" s="169"/>
      <c r="BM132" s="169"/>
      <c r="BN132" s="169"/>
      <c r="BO132" s="169"/>
      <c r="BP132" s="169"/>
      <c r="BQ132" s="169"/>
      <c r="BR132" s="169"/>
      <c r="BS132" s="169"/>
      <c r="BT132" s="169"/>
      <c r="BU132" s="169"/>
      <c r="BV132" s="169"/>
      <c r="BW132" s="169"/>
      <c r="BX132" s="169"/>
      <c r="BY132" s="169"/>
      <c r="BZ132" s="169"/>
      <c r="CA132" s="169"/>
      <c r="CB132" s="169"/>
      <c r="CC132" s="169"/>
      <c r="CD132" s="169"/>
      <c r="CE132" s="169"/>
      <c r="CF132" s="169"/>
      <c r="CG132" s="169"/>
      <c r="CH132" s="169"/>
      <c r="CI132" s="169"/>
      <c r="CJ132" s="169"/>
      <c r="CK132" s="169"/>
      <c r="CL132" s="169"/>
      <c r="CM132" s="169"/>
      <c r="CN132" s="169"/>
      <c r="CO132" s="169"/>
      <c r="CP132" s="169"/>
      <c r="CQ132" s="169"/>
      <c r="CR132" s="169"/>
      <c r="CS132" s="169"/>
      <c r="CT132" s="169"/>
      <c r="CU132" s="169"/>
      <c r="CV132" s="169"/>
      <c r="CW132" s="169"/>
      <c r="CX132" s="169"/>
      <c r="CY132" s="169"/>
      <c r="CZ132" s="169"/>
      <c r="DA132" s="169"/>
      <c r="DB132" s="169"/>
      <c r="DC132" s="169"/>
      <c r="DD132" s="169"/>
      <c r="DE132" s="169"/>
      <c r="DF132" s="169"/>
      <c r="DG132" s="169"/>
      <c r="DH132" s="169"/>
      <c r="DI132" s="169"/>
      <c r="DJ132" s="169"/>
      <c r="DK132" s="169"/>
      <c r="DL132" s="169"/>
      <c r="DM132" s="169"/>
      <c r="DN132" s="169"/>
      <c r="DO132" s="169"/>
      <c r="DP132" s="169"/>
      <c r="DQ132" s="169"/>
      <c r="DR132" s="169"/>
      <c r="DS132" s="169"/>
      <c r="DT132" s="169"/>
      <c r="DU132" s="169"/>
      <c r="DV132" s="169"/>
      <c r="DW132" s="169"/>
      <c r="DX132" s="169"/>
      <c r="DY132" s="169"/>
      <c r="DZ132" s="169"/>
      <c r="EA132" s="169"/>
      <c r="EB132" s="169"/>
      <c r="EC132" s="169"/>
      <c r="ED132" s="169"/>
      <c r="EE132" s="169"/>
      <c r="EF132" s="169"/>
      <c r="EG132" s="169"/>
      <c r="EH132" s="169"/>
      <c r="EI132" s="169"/>
      <c r="EJ132" s="169"/>
      <c r="EK132" s="169"/>
      <c r="EL132" s="169"/>
      <c r="EM132" s="169"/>
      <c r="EN132" s="169"/>
    </row>
    <row r="133" spans="22:144" s="170" customFormat="1" ht="14" x14ac:dyDescent="0.15">
      <c r="V133" s="169"/>
      <c r="W133" s="169"/>
      <c r="X133" s="169"/>
      <c r="Y133" s="169"/>
      <c r="Z133" s="169"/>
      <c r="AA133" s="169"/>
      <c r="AB133" s="169"/>
      <c r="AC133" s="169"/>
      <c r="AD133" s="169"/>
      <c r="AE133" s="169"/>
      <c r="AF133" s="169"/>
      <c r="AG133" s="169"/>
      <c r="AH133" s="169"/>
      <c r="AI133" s="169"/>
      <c r="AJ133" s="169"/>
      <c r="AK133" s="169"/>
      <c r="AL133" s="169"/>
      <c r="AM133" s="169"/>
      <c r="AN133" s="169"/>
      <c r="AO133" s="169"/>
      <c r="AP133" s="169"/>
      <c r="AQ133" s="169"/>
      <c r="AR133" s="169"/>
      <c r="AS133" s="169"/>
      <c r="AT133" s="169"/>
      <c r="AU133" s="169"/>
      <c r="AV133" s="169"/>
      <c r="AW133" s="169"/>
      <c r="AX133" s="169"/>
      <c r="AY133" s="169"/>
      <c r="AZ133" s="169"/>
      <c r="BA133" s="169"/>
      <c r="BB133" s="169"/>
      <c r="BC133" s="169"/>
      <c r="BD133" s="169"/>
      <c r="BE133" s="169"/>
      <c r="BF133" s="169"/>
      <c r="BG133" s="169"/>
      <c r="BH133" s="169"/>
      <c r="BI133" s="169"/>
      <c r="BJ133" s="169"/>
      <c r="BK133" s="169"/>
      <c r="BL133" s="169"/>
      <c r="BM133" s="169"/>
      <c r="BN133" s="169"/>
      <c r="BO133" s="169"/>
      <c r="BP133" s="169"/>
      <c r="BQ133" s="169"/>
      <c r="BR133" s="169"/>
      <c r="BS133" s="169"/>
      <c r="BT133" s="169"/>
      <c r="BU133" s="169"/>
      <c r="BV133" s="169"/>
      <c r="BW133" s="169"/>
      <c r="BX133" s="169"/>
      <c r="BY133" s="169"/>
      <c r="BZ133" s="169"/>
      <c r="CA133" s="169"/>
      <c r="CB133" s="169"/>
      <c r="CC133" s="169"/>
      <c r="CD133" s="169"/>
      <c r="CE133" s="169"/>
      <c r="CF133" s="169"/>
      <c r="CG133" s="169"/>
      <c r="CH133" s="169"/>
      <c r="CI133" s="169"/>
      <c r="CJ133" s="169"/>
      <c r="CK133" s="169"/>
      <c r="CL133" s="169"/>
      <c r="CM133" s="169"/>
      <c r="CN133" s="169"/>
      <c r="CO133" s="169"/>
      <c r="CP133" s="169"/>
      <c r="CQ133" s="169"/>
      <c r="CR133" s="169"/>
      <c r="CS133" s="169"/>
      <c r="CT133" s="169"/>
      <c r="CU133" s="169"/>
      <c r="CV133" s="169"/>
      <c r="CW133" s="169"/>
      <c r="CX133" s="169"/>
      <c r="CY133" s="169"/>
      <c r="CZ133" s="169"/>
      <c r="DA133" s="169"/>
      <c r="DB133" s="169"/>
      <c r="DC133" s="169"/>
      <c r="DD133" s="169"/>
      <c r="DE133" s="169"/>
      <c r="DF133" s="169"/>
      <c r="DG133" s="169"/>
      <c r="DH133" s="169"/>
      <c r="DI133" s="169"/>
      <c r="DJ133" s="169"/>
      <c r="DK133" s="169"/>
      <c r="DL133" s="169"/>
      <c r="DM133" s="169"/>
      <c r="DN133" s="169"/>
      <c r="DO133" s="169"/>
      <c r="DP133" s="169"/>
      <c r="DQ133" s="169"/>
      <c r="DR133" s="169"/>
      <c r="DS133" s="169"/>
      <c r="DT133" s="169"/>
      <c r="DU133" s="169"/>
      <c r="DV133" s="169"/>
      <c r="DW133" s="169"/>
      <c r="DX133" s="169"/>
      <c r="DY133" s="169"/>
      <c r="DZ133" s="169"/>
      <c r="EA133" s="169"/>
      <c r="EB133" s="169"/>
      <c r="EC133" s="169"/>
      <c r="ED133" s="169"/>
      <c r="EE133" s="169"/>
      <c r="EF133" s="169"/>
      <c r="EG133" s="169"/>
      <c r="EH133" s="169"/>
      <c r="EI133" s="169"/>
      <c r="EJ133" s="169"/>
      <c r="EK133" s="169"/>
      <c r="EL133" s="169"/>
      <c r="EM133" s="169"/>
      <c r="EN133" s="169"/>
    </row>
    <row r="134" spans="22:144" s="170" customFormat="1" ht="14" x14ac:dyDescent="0.15">
      <c r="V134" s="169"/>
      <c r="W134" s="169"/>
      <c r="X134" s="169"/>
      <c r="Y134" s="169"/>
      <c r="Z134" s="169"/>
      <c r="AA134" s="169"/>
      <c r="AB134" s="169"/>
      <c r="AC134" s="169"/>
      <c r="AD134" s="169"/>
      <c r="AE134" s="169"/>
      <c r="AF134" s="169"/>
      <c r="AG134" s="169"/>
      <c r="AH134" s="169"/>
      <c r="AI134" s="169"/>
      <c r="AJ134" s="169"/>
      <c r="AK134" s="169"/>
      <c r="AL134" s="169"/>
      <c r="AM134" s="169"/>
      <c r="AN134" s="169"/>
      <c r="AO134" s="169"/>
      <c r="AP134" s="169"/>
      <c r="AQ134" s="169"/>
      <c r="AR134" s="169"/>
      <c r="AS134" s="169"/>
      <c r="AT134" s="169"/>
      <c r="AU134" s="169"/>
      <c r="AV134" s="169"/>
      <c r="AW134" s="169"/>
      <c r="AX134" s="169"/>
      <c r="AY134" s="169"/>
      <c r="AZ134" s="169"/>
      <c r="BA134" s="169"/>
      <c r="BB134" s="169"/>
      <c r="BC134" s="169"/>
      <c r="BD134" s="169"/>
      <c r="BE134" s="169"/>
      <c r="BF134" s="169"/>
      <c r="BG134" s="169"/>
      <c r="BH134" s="169"/>
      <c r="BI134" s="169"/>
      <c r="BJ134" s="169"/>
      <c r="BK134" s="169"/>
      <c r="BL134" s="169"/>
      <c r="BM134" s="169"/>
      <c r="BN134" s="169"/>
      <c r="BO134" s="169"/>
      <c r="BP134" s="169"/>
      <c r="BQ134" s="169"/>
      <c r="BR134" s="169"/>
      <c r="BS134" s="169"/>
      <c r="BT134" s="169"/>
      <c r="BU134" s="169"/>
      <c r="BV134" s="169"/>
      <c r="BW134" s="169"/>
      <c r="BX134" s="169"/>
      <c r="BY134" s="169"/>
      <c r="BZ134" s="169"/>
      <c r="CA134" s="169"/>
      <c r="CB134" s="169"/>
      <c r="CC134" s="169"/>
      <c r="CD134" s="169"/>
      <c r="CE134" s="169"/>
      <c r="CF134" s="169"/>
      <c r="CG134" s="169"/>
      <c r="CH134" s="169"/>
      <c r="CI134" s="169"/>
      <c r="CJ134" s="169"/>
      <c r="CK134" s="169"/>
      <c r="CL134" s="169"/>
      <c r="CM134" s="169"/>
      <c r="CN134" s="169"/>
      <c r="CO134" s="169"/>
      <c r="CP134" s="169"/>
      <c r="CQ134" s="169"/>
      <c r="CR134" s="169"/>
      <c r="CS134" s="169"/>
      <c r="CT134" s="169"/>
      <c r="CU134" s="169"/>
      <c r="CV134" s="169"/>
      <c r="CW134" s="169"/>
      <c r="CX134" s="169"/>
      <c r="CY134" s="169"/>
      <c r="CZ134" s="169"/>
      <c r="DA134" s="169"/>
      <c r="DB134" s="169"/>
      <c r="DC134" s="169"/>
      <c r="DD134" s="169"/>
      <c r="DE134" s="169"/>
      <c r="DF134" s="169"/>
      <c r="DG134" s="169"/>
      <c r="DH134" s="169"/>
      <c r="DI134" s="169"/>
      <c r="DJ134" s="169"/>
      <c r="DK134" s="169"/>
      <c r="DL134" s="169"/>
      <c r="DM134" s="169"/>
      <c r="DN134" s="169"/>
      <c r="DO134" s="169"/>
      <c r="DP134" s="169"/>
      <c r="DQ134" s="169"/>
      <c r="DR134" s="169"/>
      <c r="DS134" s="169"/>
      <c r="DT134" s="169"/>
      <c r="DU134" s="169"/>
      <c r="DV134" s="169"/>
      <c r="DW134" s="169"/>
      <c r="DX134" s="169"/>
      <c r="DY134" s="169"/>
      <c r="DZ134" s="169"/>
      <c r="EA134" s="169"/>
      <c r="EB134" s="169"/>
      <c r="EC134" s="169"/>
      <c r="ED134" s="169"/>
      <c r="EE134" s="169"/>
      <c r="EF134" s="169"/>
      <c r="EG134" s="169"/>
      <c r="EH134" s="169"/>
      <c r="EI134" s="169"/>
      <c r="EJ134" s="169"/>
      <c r="EK134" s="169"/>
      <c r="EL134" s="169"/>
      <c r="EM134" s="169"/>
      <c r="EN134" s="169"/>
    </row>
    <row r="135" spans="22:144" s="170" customFormat="1" ht="14" x14ac:dyDescent="0.15">
      <c r="V135" s="169"/>
      <c r="W135" s="169"/>
      <c r="X135" s="169"/>
      <c r="Y135" s="169"/>
      <c r="Z135" s="169"/>
      <c r="AA135" s="169"/>
      <c r="AB135" s="169"/>
      <c r="AC135" s="169"/>
      <c r="AD135" s="169"/>
      <c r="AE135" s="169"/>
      <c r="AF135" s="169"/>
      <c r="AG135" s="169"/>
      <c r="AH135" s="169"/>
      <c r="AI135" s="169"/>
      <c r="AJ135" s="169"/>
      <c r="AK135" s="169"/>
      <c r="AL135" s="169"/>
      <c r="AM135" s="169"/>
      <c r="AN135" s="169"/>
      <c r="AO135" s="169"/>
      <c r="AP135" s="169"/>
      <c r="AQ135" s="169"/>
      <c r="AR135" s="169"/>
      <c r="AS135" s="169"/>
      <c r="AT135" s="169"/>
      <c r="AU135" s="169"/>
      <c r="AV135" s="169"/>
      <c r="AW135" s="169"/>
      <c r="AX135" s="169"/>
      <c r="AY135" s="169"/>
      <c r="AZ135" s="169"/>
      <c r="BA135" s="169"/>
      <c r="BB135" s="169"/>
      <c r="BC135" s="169"/>
      <c r="BD135" s="169"/>
      <c r="BE135" s="169"/>
      <c r="BF135" s="169"/>
      <c r="BG135" s="169"/>
      <c r="BH135" s="169"/>
      <c r="BI135" s="169"/>
      <c r="BJ135" s="169"/>
      <c r="BK135" s="169"/>
      <c r="BL135" s="169"/>
      <c r="BM135" s="169"/>
      <c r="BN135" s="169"/>
      <c r="BO135" s="169"/>
      <c r="BP135" s="169"/>
      <c r="BQ135" s="169"/>
      <c r="BR135" s="169"/>
      <c r="BS135" s="169"/>
      <c r="BT135" s="169"/>
      <c r="BU135" s="169"/>
      <c r="BV135" s="169"/>
      <c r="BW135" s="169"/>
      <c r="BX135" s="169"/>
      <c r="BY135" s="169"/>
      <c r="BZ135" s="169"/>
      <c r="CA135" s="169"/>
      <c r="CB135" s="169"/>
      <c r="CC135" s="169"/>
      <c r="CD135" s="169"/>
      <c r="CE135" s="169"/>
      <c r="CF135" s="169"/>
      <c r="CG135" s="169"/>
      <c r="CH135" s="169"/>
      <c r="CI135" s="169"/>
      <c r="CJ135" s="169"/>
      <c r="CK135" s="169"/>
      <c r="CL135" s="169"/>
      <c r="CM135" s="169"/>
      <c r="CN135" s="169"/>
      <c r="CO135" s="169"/>
      <c r="CP135" s="169"/>
      <c r="CQ135" s="169"/>
      <c r="CR135" s="169"/>
      <c r="CS135" s="169"/>
      <c r="CT135" s="169"/>
      <c r="CU135" s="169"/>
      <c r="CV135" s="169"/>
      <c r="CW135" s="169"/>
      <c r="CX135" s="169"/>
      <c r="CY135" s="169"/>
      <c r="CZ135" s="169"/>
      <c r="DA135" s="169"/>
      <c r="DB135" s="169"/>
      <c r="DC135" s="169"/>
      <c r="DD135" s="169"/>
      <c r="DE135" s="169"/>
      <c r="DF135" s="169"/>
      <c r="DG135" s="169"/>
      <c r="DH135" s="169"/>
      <c r="DI135" s="169"/>
      <c r="DJ135" s="169"/>
      <c r="DK135" s="169"/>
      <c r="DL135" s="169"/>
      <c r="DM135" s="169"/>
      <c r="DN135" s="169"/>
      <c r="DO135" s="169"/>
      <c r="DP135" s="169"/>
      <c r="DQ135" s="169"/>
      <c r="DR135" s="169"/>
      <c r="DS135" s="169"/>
      <c r="DT135" s="169"/>
      <c r="DU135" s="169"/>
      <c r="DV135" s="169"/>
      <c r="DW135" s="169"/>
      <c r="DX135" s="169"/>
      <c r="DY135" s="169"/>
      <c r="DZ135" s="169"/>
      <c r="EA135" s="169"/>
      <c r="EB135" s="169"/>
      <c r="EC135" s="169"/>
      <c r="ED135" s="169"/>
      <c r="EE135" s="169"/>
      <c r="EF135" s="169"/>
      <c r="EG135" s="169"/>
      <c r="EH135" s="169"/>
      <c r="EI135" s="169"/>
      <c r="EJ135" s="169"/>
      <c r="EK135" s="169"/>
      <c r="EL135" s="169"/>
      <c r="EM135" s="169"/>
      <c r="EN135" s="169"/>
    </row>
    <row r="136" spans="22:144" s="170" customFormat="1" ht="14" x14ac:dyDescent="0.15">
      <c r="V136" s="169"/>
      <c r="W136" s="169"/>
      <c r="X136" s="169"/>
      <c r="Y136" s="169"/>
      <c r="Z136" s="169"/>
      <c r="AA136" s="169"/>
      <c r="AB136" s="169"/>
      <c r="AC136" s="169"/>
      <c r="AD136" s="169"/>
      <c r="AE136" s="169"/>
      <c r="AF136" s="169"/>
      <c r="AG136" s="169"/>
      <c r="AH136" s="169"/>
      <c r="AI136" s="169"/>
      <c r="AJ136" s="169"/>
      <c r="AK136" s="169"/>
      <c r="AL136" s="169"/>
      <c r="AM136" s="169"/>
      <c r="AN136" s="169"/>
      <c r="AO136" s="169"/>
      <c r="AP136" s="169"/>
      <c r="AQ136" s="169"/>
      <c r="AR136" s="169"/>
      <c r="AS136" s="169"/>
      <c r="AT136" s="169"/>
      <c r="AU136" s="169"/>
      <c r="AV136" s="169"/>
      <c r="AW136" s="169"/>
      <c r="AX136" s="169"/>
      <c r="AY136" s="169"/>
      <c r="AZ136" s="169"/>
      <c r="BA136" s="169"/>
      <c r="BB136" s="169"/>
      <c r="BC136" s="169"/>
      <c r="BD136" s="169"/>
      <c r="BE136" s="169"/>
      <c r="BF136" s="169"/>
      <c r="BG136" s="169"/>
      <c r="BH136" s="169"/>
      <c r="BI136" s="169"/>
      <c r="BJ136" s="169"/>
      <c r="BK136" s="169"/>
      <c r="BL136" s="169"/>
      <c r="BM136" s="169"/>
      <c r="BN136" s="169"/>
      <c r="BO136" s="169"/>
      <c r="BP136" s="169"/>
      <c r="BQ136" s="169"/>
      <c r="BR136" s="169"/>
      <c r="BS136" s="169"/>
      <c r="BT136" s="169"/>
      <c r="BU136" s="169"/>
      <c r="BV136" s="169"/>
      <c r="BW136" s="169"/>
      <c r="BX136" s="169"/>
      <c r="BY136" s="169"/>
      <c r="BZ136" s="169"/>
      <c r="CA136" s="169"/>
      <c r="CB136" s="169"/>
      <c r="CC136" s="169"/>
      <c r="CD136" s="169"/>
      <c r="CE136" s="169"/>
      <c r="CF136" s="169"/>
      <c r="CG136" s="169"/>
      <c r="CH136" s="169"/>
      <c r="CI136" s="169"/>
      <c r="CJ136" s="169"/>
      <c r="CK136" s="169"/>
      <c r="CL136" s="169"/>
      <c r="CM136" s="169"/>
      <c r="CN136" s="169"/>
      <c r="CO136" s="169"/>
      <c r="CP136" s="169"/>
      <c r="CQ136" s="169"/>
      <c r="CR136" s="169"/>
      <c r="CS136" s="169"/>
      <c r="CT136" s="169"/>
      <c r="CU136" s="169"/>
      <c r="CV136" s="169"/>
      <c r="CW136" s="169"/>
      <c r="CX136" s="169"/>
      <c r="CY136" s="169"/>
      <c r="CZ136" s="169"/>
      <c r="DA136" s="169"/>
      <c r="DB136" s="169"/>
      <c r="DC136" s="169"/>
      <c r="DD136" s="169"/>
      <c r="DE136" s="169"/>
      <c r="DF136" s="169"/>
      <c r="DG136" s="169"/>
      <c r="DH136" s="169"/>
      <c r="DI136" s="169"/>
      <c r="DJ136" s="169"/>
      <c r="DK136" s="169"/>
      <c r="DL136" s="169"/>
      <c r="DM136" s="169"/>
      <c r="DN136" s="169"/>
      <c r="DO136" s="169"/>
      <c r="DP136" s="169"/>
      <c r="DQ136" s="169"/>
      <c r="DR136" s="169"/>
      <c r="DS136" s="169"/>
      <c r="DT136" s="169"/>
      <c r="DU136" s="169"/>
      <c r="DV136" s="169"/>
      <c r="DW136" s="169"/>
      <c r="DX136" s="169"/>
      <c r="DY136" s="169"/>
      <c r="DZ136" s="169"/>
      <c r="EA136" s="169"/>
      <c r="EB136" s="169"/>
      <c r="EC136" s="169"/>
      <c r="ED136" s="169"/>
      <c r="EE136" s="169"/>
      <c r="EF136" s="169"/>
      <c r="EG136" s="169"/>
      <c r="EH136" s="169"/>
      <c r="EI136" s="169"/>
      <c r="EJ136" s="169"/>
      <c r="EK136" s="169"/>
      <c r="EL136" s="169"/>
      <c r="EM136" s="169"/>
      <c r="EN136" s="169"/>
    </row>
    <row r="137" spans="22:144" s="170" customFormat="1" ht="14" x14ac:dyDescent="0.15">
      <c r="V137" s="169"/>
      <c r="W137" s="169"/>
      <c r="X137" s="169"/>
      <c r="Y137" s="169"/>
      <c r="Z137" s="169"/>
      <c r="AA137" s="169"/>
      <c r="AB137" s="169"/>
      <c r="AC137" s="169"/>
      <c r="AD137" s="169"/>
      <c r="AE137" s="169"/>
      <c r="AF137" s="169"/>
      <c r="AG137" s="169"/>
      <c r="AH137" s="169"/>
      <c r="AI137" s="169"/>
      <c r="AJ137" s="169"/>
      <c r="AK137" s="169"/>
      <c r="AL137" s="169"/>
      <c r="AM137" s="169"/>
      <c r="AN137" s="169"/>
      <c r="AO137" s="169"/>
      <c r="AP137" s="169"/>
      <c r="AQ137" s="169"/>
      <c r="AR137" s="169"/>
      <c r="AS137" s="169"/>
      <c r="AT137" s="169"/>
      <c r="AU137" s="169"/>
      <c r="AV137" s="169"/>
      <c r="AW137" s="169"/>
      <c r="AX137" s="169"/>
      <c r="AY137" s="169"/>
      <c r="AZ137" s="169"/>
      <c r="BA137" s="169"/>
      <c r="BB137" s="169"/>
      <c r="BC137" s="169"/>
      <c r="BD137" s="169"/>
      <c r="BE137" s="169"/>
      <c r="BF137" s="169"/>
      <c r="BG137" s="169"/>
      <c r="BH137" s="169"/>
      <c r="BI137" s="169"/>
      <c r="BJ137" s="169"/>
      <c r="BK137" s="169"/>
      <c r="BL137" s="169"/>
      <c r="BM137" s="169"/>
      <c r="BN137" s="169"/>
      <c r="BO137" s="169"/>
      <c r="BP137" s="169"/>
      <c r="BQ137" s="169"/>
      <c r="BR137" s="169"/>
      <c r="BS137" s="169"/>
      <c r="BT137" s="169"/>
      <c r="BU137" s="169"/>
      <c r="BV137" s="169"/>
      <c r="BW137" s="169"/>
      <c r="BX137" s="169"/>
      <c r="BY137" s="169"/>
      <c r="BZ137" s="169"/>
      <c r="CA137" s="169"/>
      <c r="CB137" s="169"/>
      <c r="CC137" s="169"/>
      <c r="CD137" s="169"/>
      <c r="CE137" s="169"/>
      <c r="CF137" s="169"/>
      <c r="CG137" s="169"/>
      <c r="CH137" s="169"/>
      <c r="CI137" s="169"/>
      <c r="CJ137" s="169"/>
      <c r="CK137" s="169"/>
      <c r="CL137" s="169"/>
      <c r="CM137" s="169"/>
      <c r="CN137" s="169"/>
      <c r="CO137" s="169"/>
      <c r="CP137" s="169"/>
      <c r="CQ137" s="169"/>
      <c r="CR137" s="169"/>
      <c r="CS137" s="169"/>
      <c r="CT137" s="169"/>
      <c r="CU137" s="169"/>
      <c r="CV137" s="169"/>
      <c r="CW137" s="169"/>
      <c r="CX137" s="169"/>
      <c r="CY137" s="169"/>
      <c r="CZ137" s="169"/>
      <c r="DA137" s="169"/>
      <c r="DB137" s="169"/>
      <c r="DC137" s="169"/>
      <c r="DD137" s="169"/>
      <c r="DE137" s="169"/>
      <c r="DF137" s="169"/>
      <c r="DG137" s="169"/>
      <c r="DH137" s="169"/>
      <c r="DI137" s="169"/>
      <c r="DJ137" s="169"/>
      <c r="DK137" s="169"/>
      <c r="DL137" s="169"/>
      <c r="DM137" s="169"/>
      <c r="DN137" s="169"/>
      <c r="DO137" s="169"/>
      <c r="DP137" s="169"/>
      <c r="DQ137" s="169"/>
      <c r="DR137" s="169"/>
      <c r="DS137" s="169"/>
      <c r="DT137" s="169"/>
      <c r="DU137" s="169"/>
      <c r="DV137" s="169"/>
      <c r="DW137" s="169"/>
      <c r="DX137" s="169"/>
      <c r="DY137" s="169"/>
      <c r="DZ137" s="169"/>
      <c r="EA137" s="169"/>
      <c r="EB137" s="169"/>
      <c r="EC137" s="169"/>
      <c r="ED137" s="169"/>
      <c r="EE137" s="169"/>
      <c r="EF137" s="169"/>
      <c r="EG137" s="169"/>
      <c r="EH137" s="169"/>
      <c r="EI137" s="169"/>
      <c r="EJ137" s="169"/>
      <c r="EK137" s="169"/>
      <c r="EL137" s="169"/>
      <c r="EM137" s="169"/>
      <c r="EN137" s="169"/>
    </row>
    <row r="138" spans="22:144" s="170" customFormat="1" ht="14" x14ac:dyDescent="0.15">
      <c r="V138" s="169"/>
      <c r="W138" s="169"/>
      <c r="X138" s="169"/>
      <c r="Y138" s="169"/>
      <c r="Z138" s="169"/>
      <c r="AA138" s="169"/>
      <c r="AB138" s="169"/>
      <c r="AC138" s="169"/>
      <c r="AD138" s="169"/>
      <c r="AE138" s="169"/>
      <c r="AF138" s="169"/>
      <c r="AG138" s="169"/>
      <c r="AH138" s="169"/>
      <c r="AI138" s="169"/>
      <c r="AJ138" s="169"/>
      <c r="AK138" s="169"/>
      <c r="AL138" s="169"/>
      <c r="AM138" s="169"/>
      <c r="AN138" s="169"/>
      <c r="AO138" s="169"/>
      <c r="AP138" s="169"/>
      <c r="AQ138" s="169"/>
      <c r="AR138" s="169"/>
      <c r="AS138" s="169"/>
      <c r="AT138" s="169"/>
      <c r="AU138" s="169"/>
      <c r="AV138" s="169"/>
      <c r="AW138" s="169"/>
      <c r="AX138" s="169"/>
      <c r="AY138" s="169"/>
      <c r="AZ138" s="169"/>
      <c r="BA138" s="169"/>
      <c r="BB138" s="169"/>
      <c r="BC138" s="169"/>
      <c r="BD138" s="169"/>
      <c r="BE138" s="169"/>
      <c r="BF138" s="169"/>
      <c r="BG138" s="169"/>
      <c r="BH138" s="169"/>
      <c r="BI138" s="169"/>
      <c r="BJ138" s="169"/>
      <c r="BK138" s="169"/>
      <c r="BL138" s="169"/>
      <c r="BM138" s="169"/>
      <c r="BN138" s="169"/>
      <c r="BO138" s="169"/>
      <c r="BP138" s="169"/>
      <c r="BQ138" s="169"/>
      <c r="BR138" s="169"/>
      <c r="BS138" s="169"/>
      <c r="BT138" s="169"/>
      <c r="BU138" s="169"/>
      <c r="BV138" s="169"/>
      <c r="BW138" s="169"/>
      <c r="BX138" s="169"/>
      <c r="BY138" s="169"/>
      <c r="BZ138" s="169"/>
      <c r="CA138" s="169"/>
      <c r="CB138" s="169"/>
      <c r="CC138" s="169"/>
      <c r="CD138" s="169"/>
      <c r="CE138" s="169"/>
      <c r="CF138" s="169"/>
      <c r="CG138" s="169"/>
      <c r="CH138" s="169"/>
      <c r="CI138" s="169"/>
      <c r="CJ138" s="169"/>
      <c r="CK138" s="169"/>
      <c r="CL138" s="169"/>
      <c r="CM138" s="169"/>
      <c r="CN138" s="169"/>
      <c r="CO138" s="169"/>
      <c r="CP138" s="169"/>
      <c r="CQ138" s="169"/>
      <c r="CR138" s="169"/>
      <c r="CS138" s="169"/>
      <c r="CT138" s="169"/>
      <c r="CU138" s="169"/>
      <c r="CV138" s="169"/>
      <c r="CW138" s="169"/>
      <c r="CX138" s="169"/>
      <c r="CY138" s="169"/>
      <c r="CZ138" s="169"/>
      <c r="DA138" s="169"/>
      <c r="DB138" s="169"/>
      <c r="DC138" s="169"/>
      <c r="DD138" s="169"/>
      <c r="DE138" s="169"/>
      <c r="DF138" s="169"/>
      <c r="DG138" s="169"/>
      <c r="DH138" s="169"/>
      <c r="DI138" s="169"/>
      <c r="DJ138" s="169"/>
      <c r="DK138" s="169"/>
      <c r="DL138" s="169"/>
      <c r="DM138" s="169"/>
      <c r="DN138" s="169"/>
      <c r="DO138" s="169"/>
      <c r="DP138" s="169"/>
      <c r="DQ138" s="169"/>
      <c r="DR138" s="169"/>
      <c r="DS138" s="169"/>
      <c r="DT138" s="169"/>
      <c r="DU138" s="169"/>
      <c r="DV138" s="169"/>
      <c r="DW138" s="169"/>
      <c r="DX138" s="169"/>
      <c r="DY138" s="169"/>
      <c r="DZ138" s="169"/>
      <c r="EA138" s="169"/>
      <c r="EB138" s="169"/>
      <c r="EC138" s="169"/>
      <c r="ED138" s="169"/>
      <c r="EE138" s="169"/>
      <c r="EF138" s="169"/>
      <c r="EG138" s="169"/>
      <c r="EH138" s="169"/>
      <c r="EI138" s="169"/>
      <c r="EJ138" s="169"/>
      <c r="EK138" s="169"/>
      <c r="EL138" s="169"/>
      <c r="EM138" s="169"/>
      <c r="EN138" s="169"/>
    </row>
    <row r="139" spans="22:144" s="170" customFormat="1" ht="14" x14ac:dyDescent="0.15">
      <c r="V139" s="169"/>
      <c r="W139" s="169"/>
      <c r="X139" s="169"/>
      <c r="Y139" s="169"/>
      <c r="Z139" s="169"/>
      <c r="AA139" s="169"/>
      <c r="AB139" s="169"/>
      <c r="AC139" s="169"/>
      <c r="AD139" s="169"/>
      <c r="AE139" s="169"/>
      <c r="AF139" s="169"/>
      <c r="AG139" s="169"/>
      <c r="AH139" s="169"/>
      <c r="AI139" s="169"/>
      <c r="AJ139" s="169"/>
      <c r="AK139" s="169"/>
      <c r="AL139" s="169"/>
      <c r="AM139" s="169"/>
      <c r="AN139" s="169"/>
      <c r="AO139" s="169"/>
      <c r="AP139" s="169"/>
      <c r="AQ139" s="169"/>
      <c r="AR139" s="169"/>
      <c r="AS139" s="169"/>
      <c r="AT139" s="169"/>
      <c r="AU139" s="169"/>
      <c r="AV139" s="169"/>
      <c r="AW139" s="169"/>
      <c r="AX139" s="169"/>
      <c r="AY139" s="169"/>
      <c r="AZ139" s="169"/>
      <c r="BA139" s="169"/>
      <c r="BB139" s="169"/>
      <c r="BC139" s="169"/>
      <c r="BD139" s="169"/>
      <c r="BE139" s="169"/>
      <c r="BF139" s="169"/>
      <c r="BG139" s="169"/>
      <c r="BH139" s="169"/>
      <c r="BI139" s="169"/>
      <c r="BJ139" s="169"/>
      <c r="BK139" s="169"/>
      <c r="BL139" s="169"/>
      <c r="BM139" s="169"/>
      <c r="BN139" s="169"/>
      <c r="BO139" s="169"/>
      <c r="BP139" s="169"/>
      <c r="BQ139" s="169"/>
      <c r="BR139" s="169"/>
      <c r="BS139" s="169"/>
      <c r="BT139" s="169"/>
      <c r="BU139" s="169"/>
      <c r="BV139" s="169"/>
      <c r="BW139" s="169"/>
      <c r="BX139" s="169"/>
      <c r="BY139" s="169"/>
      <c r="BZ139" s="169"/>
      <c r="CA139" s="169"/>
      <c r="CB139" s="169"/>
      <c r="CC139" s="169"/>
      <c r="CD139" s="169"/>
      <c r="CE139" s="169"/>
      <c r="CF139" s="169"/>
      <c r="CG139" s="169"/>
      <c r="CH139" s="169"/>
      <c r="CI139" s="169"/>
      <c r="CJ139" s="169"/>
      <c r="CK139" s="169"/>
      <c r="CL139" s="169"/>
      <c r="CM139" s="169"/>
      <c r="CN139" s="169"/>
      <c r="CO139" s="169"/>
      <c r="CP139" s="169"/>
      <c r="CQ139" s="169"/>
      <c r="CR139" s="169"/>
      <c r="CS139" s="169"/>
      <c r="CT139" s="169"/>
      <c r="CU139" s="169"/>
      <c r="CV139" s="169"/>
      <c r="CW139" s="169"/>
      <c r="CX139" s="169"/>
      <c r="CY139" s="169"/>
      <c r="CZ139" s="169"/>
      <c r="DA139" s="169"/>
      <c r="DB139" s="169"/>
      <c r="DC139" s="169"/>
      <c r="DD139" s="169"/>
      <c r="DE139" s="169"/>
      <c r="DF139" s="169"/>
      <c r="DG139" s="169"/>
      <c r="DH139" s="169"/>
      <c r="DI139" s="169"/>
      <c r="DJ139" s="169"/>
      <c r="DK139" s="169"/>
      <c r="DL139" s="169"/>
      <c r="DM139" s="169"/>
      <c r="DN139" s="169"/>
      <c r="DO139" s="169"/>
      <c r="DP139" s="169"/>
      <c r="DQ139" s="169"/>
      <c r="DR139" s="169"/>
      <c r="DS139" s="169"/>
      <c r="DT139" s="169"/>
      <c r="DU139" s="169"/>
      <c r="DV139" s="169"/>
      <c r="DW139" s="169"/>
      <c r="DX139" s="169"/>
      <c r="DY139" s="169"/>
      <c r="DZ139" s="169"/>
      <c r="EA139" s="169"/>
      <c r="EB139" s="169"/>
      <c r="EC139" s="169"/>
      <c r="ED139" s="169"/>
      <c r="EE139" s="169"/>
      <c r="EF139" s="169"/>
      <c r="EG139" s="169"/>
      <c r="EH139" s="169"/>
      <c r="EI139" s="169"/>
      <c r="EJ139" s="169"/>
      <c r="EK139" s="169"/>
      <c r="EL139" s="169"/>
      <c r="EM139" s="169"/>
      <c r="EN139" s="169"/>
    </row>
    <row r="140" spans="22:144" s="170" customFormat="1" ht="14" x14ac:dyDescent="0.15">
      <c r="V140" s="169"/>
      <c r="W140" s="169"/>
      <c r="X140" s="169"/>
      <c r="Y140" s="169"/>
      <c r="Z140" s="169"/>
      <c r="AA140" s="169"/>
      <c r="AB140" s="169"/>
      <c r="AC140" s="169"/>
      <c r="AD140" s="169"/>
      <c r="AE140" s="169"/>
      <c r="AF140" s="169"/>
      <c r="AG140" s="169"/>
      <c r="AH140" s="169"/>
      <c r="AI140" s="169"/>
      <c r="AJ140" s="169"/>
      <c r="AK140" s="169"/>
      <c r="AL140" s="169"/>
      <c r="AM140" s="169"/>
      <c r="AN140" s="169"/>
      <c r="AO140" s="169"/>
      <c r="AP140" s="169"/>
      <c r="AQ140" s="169"/>
      <c r="AR140" s="169"/>
      <c r="AS140" s="169"/>
      <c r="AT140" s="169"/>
      <c r="AU140" s="169"/>
      <c r="AV140" s="169"/>
      <c r="AW140" s="169"/>
      <c r="AX140" s="169"/>
      <c r="AY140" s="169"/>
      <c r="AZ140" s="169"/>
      <c r="BA140" s="169"/>
      <c r="BB140" s="169"/>
      <c r="BC140" s="169"/>
      <c r="BD140" s="169"/>
      <c r="BE140" s="169"/>
      <c r="BF140" s="169"/>
      <c r="BG140" s="169"/>
      <c r="BH140" s="169"/>
      <c r="BI140" s="169"/>
      <c r="BJ140" s="169"/>
      <c r="BK140" s="169"/>
      <c r="BL140" s="169"/>
      <c r="BM140" s="169"/>
      <c r="BN140" s="169"/>
      <c r="BO140" s="169"/>
      <c r="BP140" s="169"/>
      <c r="BQ140" s="169"/>
      <c r="BR140" s="169"/>
      <c r="BS140" s="169"/>
      <c r="BT140" s="169"/>
      <c r="BU140" s="169"/>
      <c r="BV140" s="169"/>
      <c r="BW140" s="169"/>
      <c r="BX140" s="169"/>
      <c r="BY140" s="169"/>
      <c r="BZ140" s="169"/>
      <c r="CA140" s="169"/>
      <c r="CB140" s="169"/>
      <c r="CC140" s="169"/>
      <c r="CD140" s="169"/>
      <c r="CE140" s="169"/>
      <c r="CF140" s="169"/>
      <c r="CG140" s="169"/>
      <c r="CH140" s="169"/>
      <c r="CI140" s="169"/>
      <c r="CJ140" s="169"/>
      <c r="CK140" s="169"/>
      <c r="CL140" s="169"/>
      <c r="CM140" s="169"/>
      <c r="CN140" s="169"/>
      <c r="CO140" s="169"/>
      <c r="CP140" s="169"/>
      <c r="CQ140" s="169"/>
      <c r="CR140" s="169"/>
      <c r="CS140" s="169"/>
      <c r="CT140" s="169"/>
      <c r="CU140" s="169"/>
      <c r="CV140" s="169"/>
      <c r="CW140" s="169"/>
      <c r="CX140" s="169"/>
      <c r="CY140" s="169"/>
      <c r="CZ140" s="169"/>
      <c r="DA140" s="169"/>
      <c r="DB140" s="169"/>
      <c r="DC140" s="169"/>
      <c r="DD140" s="169"/>
      <c r="DE140" s="169"/>
      <c r="DF140" s="169"/>
      <c r="DG140" s="169"/>
      <c r="DH140" s="169"/>
      <c r="DI140" s="169"/>
      <c r="DJ140" s="169"/>
      <c r="DK140" s="169"/>
      <c r="DL140" s="169"/>
      <c r="DM140" s="169"/>
      <c r="DN140" s="169"/>
      <c r="DO140" s="169"/>
      <c r="DP140" s="169"/>
      <c r="DQ140" s="169"/>
      <c r="DR140" s="169"/>
      <c r="DS140" s="169"/>
      <c r="DT140" s="169"/>
      <c r="DU140" s="169"/>
      <c r="DV140" s="169"/>
      <c r="DW140" s="169"/>
      <c r="DX140" s="169"/>
      <c r="DY140" s="169"/>
      <c r="DZ140" s="169"/>
      <c r="EA140" s="169"/>
      <c r="EB140" s="169"/>
      <c r="EC140" s="169"/>
      <c r="ED140" s="169"/>
      <c r="EE140" s="169"/>
      <c r="EF140" s="169"/>
      <c r="EG140" s="169"/>
      <c r="EH140" s="169"/>
      <c r="EI140" s="169"/>
      <c r="EJ140" s="169"/>
      <c r="EK140" s="169"/>
      <c r="EL140" s="169"/>
      <c r="EM140" s="169"/>
      <c r="EN140" s="169"/>
    </row>
    <row r="141" spans="22:144" s="170" customFormat="1" ht="14" x14ac:dyDescent="0.15">
      <c r="V141" s="169"/>
      <c r="W141" s="169"/>
      <c r="X141" s="169"/>
      <c r="Y141" s="169"/>
      <c r="Z141" s="169"/>
      <c r="AA141" s="169"/>
      <c r="AB141" s="169"/>
      <c r="AC141" s="169"/>
      <c r="AD141" s="169"/>
      <c r="AE141" s="169"/>
      <c r="AF141" s="169"/>
      <c r="AG141" s="169"/>
      <c r="AH141" s="169"/>
      <c r="AI141" s="169"/>
      <c r="AJ141" s="169"/>
      <c r="AK141" s="169"/>
      <c r="AL141" s="169"/>
      <c r="AM141" s="169"/>
      <c r="AN141" s="169"/>
      <c r="AO141" s="169"/>
      <c r="AP141" s="169"/>
      <c r="AQ141" s="169"/>
      <c r="AR141" s="169"/>
      <c r="AS141" s="169"/>
      <c r="AT141" s="169"/>
      <c r="AU141" s="169"/>
      <c r="AV141" s="169"/>
      <c r="AW141" s="169"/>
      <c r="AX141" s="169"/>
      <c r="AY141" s="169"/>
      <c r="AZ141" s="169"/>
      <c r="BA141" s="169"/>
      <c r="BB141" s="169"/>
      <c r="BC141" s="169"/>
      <c r="BD141" s="169"/>
      <c r="BE141" s="169"/>
      <c r="BF141" s="169"/>
      <c r="BG141" s="169"/>
      <c r="BH141" s="169"/>
      <c r="BI141" s="169"/>
      <c r="BJ141" s="169"/>
      <c r="BK141" s="169"/>
      <c r="BL141" s="169"/>
      <c r="BM141" s="169"/>
      <c r="BN141" s="169"/>
      <c r="BO141" s="169"/>
      <c r="BP141" s="169"/>
      <c r="BQ141" s="169"/>
      <c r="BR141" s="169"/>
      <c r="BS141" s="169"/>
      <c r="BT141" s="169"/>
      <c r="BU141" s="169"/>
      <c r="BV141" s="169"/>
      <c r="BW141" s="169"/>
      <c r="BX141" s="169"/>
      <c r="BY141" s="169"/>
      <c r="BZ141" s="169"/>
      <c r="CA141" s="169"/>
      <c r="CB141" s="169"/>
      <c r="CC141" s="169"/>
      <c r="CD141" s="169"/>
      <c r="CE141" s="169"/>
      <c r="CF141" s="169"/>
      <c r="CG141" s="169"/>
      <c r="CH141" s="169"/>
      <c r="CI141" s="169"/>
      <c r="CJ141" s="169"/>
      <c r="CK141" s="169"/>
      <c r="CL141" s="169"/>
      <c r="CM141" s="169"/>
      <c r="CN141" s="169"/>
      <c r="CO141" s="169"/>
      <c r="CP141" s="169"/>
      <c r="CQ141" s="169"/>
      <c r="CR141" s="169"/>
      <c r="CS141" s="169"/>
      <c r="CT141" s="169"/>
      <c r="CU141" s="169"/>
      <c r="CV141" s="169"/>
      <c r="CW141" s="169"/>
      <c r="CX141" s="169"/>
      <c r="CY141" s="169"/>
      <c r="CZ141" s="169"/>
      <c r="DA141" s="169"/>
      <c r="DB141" s="169"/>
      <c r="DC141" s="169"/>
      <c r="DD141" s="169"/>
      <c r="DE141" s="169"/>
      <c r="DF141" s="169"/>
      <c r="DG141" s="169"/>
      <c r="DH141" s="169"/>
      <c r="DI141" s="169"/>
      <c r="DJ141" s="169"/>
      <c r="DK141" s="169"/>
      <c r="DL141" s="169"/>
      <c r="DM141" s="169"/>
      <c r="DN141" s="169"/>
      <c r="DO141" s="169"/>
      <c r="DP141" s="169"/>
      <c r="DQ141" s="169"/>
      <c r="DR141" s="169"/>
      <c r="DS141" s="169"/>
      <c r="DT141" s="169"/>
      <c r="DU141" s="169"/>
      <c r="DV141" s="169"/>
      <c r="DW141" s="169"/>
      <c r="DX141" s="169"/>
      <c r="DY141" s="169"/>
      <c r="DZ141" s="169"/>
      <c r="EA141" s="169"/>
      <c r="EB141" s="169"/>
      <c r="EC141" s="169"/>
      <c r="ED141" s="169"/>
      <c r="EE141" s="169"/>
      <c r="EF141" s="169"/>
      <c r="EG141" s="169"/>
      <c r="EH141" s="169"/>
      <c r="EI141" s="169"/>
      <c r="EJ141" s="169"/>
      <c r="EK141" s="169"/>
      <c r="EL141" s="169"/>
      <c r="EM141" s="169"/>
      <c r="EN141" s="169"/>
    </row>
    <row r="142" spans="22:144" s="170" customFormat="1" ht="14" x14ac:dyDescent="0.15">
      <c r="V142" s="169"/>
      <c r="W142" s="169"/>
      <c r="X142" s="169"/>
      <c r="Y142" s="169"/>
      <c r="Z142" s="169"/>
      <c r="AA142" s="169"/>
      <c r="AB142" s="169"/>
      <c r="AC142" s="169"/>
      <c r="AD142" s="169"/>
      <c r="AE142" s="169"/>
      <c r="AF142" s="169"/>
      <c r="AG142" s="169"/>
      <c r="AH142" s="169"/>
      <c r="AI142" s="169"/>
      <c r="AJ142" s="169"/>
      <c r="AK142" s="169"/>
      <c r="AL142" s="169"/>
      <c r="AM142" s="169"/>
      <c r="AN142" s="169"/>
      <c r="AO142" s="169"/>
      <c r="AP142" s="169"/>
      <c r="AQ142" s="169"/>
      <c r="AR142" s="169"/>
      <c r="AS142" s="169"/>
      <c r="AT142" s="169"/>
      <c r="AU142" s="169"/>
      <c r="AV142" s="169"/>
      <c r="AW142" s="169"/>
      <c r="AX142" s="169"/>
      <c r="AY142" s="169"/>
      <c r="AZ142" s="169"/>
      <c r="BA142" s="169"/>
      <c r="BB142" s="169"/>
      <c r="BC142" s="169"/>
      <c r="BD142" s="169"/>
      <c r="BE142" s="169"/>
      <c r="BF142" s="169"/>
      <c r="BG142" s="169"/>
      <c r="BH142" s="169"/>
      <c r="BI142" s="169"/>
      <c r="BJ142" s="169"/>
      <c r="BK142" s="169"/>
      <c r="BL142" s="169"/>
      <c r="BM142" s="169"/>
      <c r="BN142" s="169"/>
      <c r="BO142" s="169"/>
      <c r="BP142" s="169"/>
      <c r="BQ142" s="169"/>
      <c r="BR142" s="169"/>
      <c r="BS142" s="169"/>
      <c r="BT142" s="169"/>
      <c r="BU142" s="169"/>
      <c r="BV142" s="169"/>
      <c r="BW142" s="169"/>
      <c r="BX142" s="169"/>
      <c r="BY142" s="169"/>
      <c r="BZ142" s="169"/>
      <c r="CA142" s="169"/>
      <c r="CB142" s="169"/>
      <c r="CC142" s="169"/>
      <c r="CD142" s="169"/>
      <c r="CE142" s="169"/>
      <c r="CF142" s="169"/>
      <c r="CG142" s="169"/>
      <c r="CH142" s="169"/>
      <c r="CI142" s="169"/>
      <c r="CJ142" s="169"/>
      <c r="CK142" s="169"/>
      <c r="CL142" s="169"/>
      <c r="CM142" s="169"/>
      <c r="CN142" s="169"/>
      <c r="CO142" s="169"/>
      <c r="CP142" s="169"/>
      <c r="CQ142" s="169"/>
      <c r="CR142" s="169"/>
      <c r="CS142" s="169"/>
      <c r="CT142" s="169"/>
      <c r="CU142" s="169"/>
      <c r="CV142" s="169"/>
      <c r="CW142" s="169"/>
      <c r="CX142" s="169"/>
      <c r="CY142" s="169"/>
      <c r="CZ142" s="169"/>
      <c r="DA142" s="169"/>
      <c r="DB142" s="169"/>
      <c r="DC142" s="169"/>
      <c r="DD142" s="169"/>
      <c r="DE142" s="169"/>
      <c r="DF142" s="169"/>
      <c r="DG142" s="169"/>
      <c r="DH142" s="169"/>
      <c r="DI142" s="169"/>
      <c r="DJ142" s="169"/>
      <c r="DK142" s="169"/>
      <c r="DL142" s="169"/>
      <c r="DM142" s="169"/>
      <c r="DN142" s="169"/>
      <c r="DO142" s="169"/>
      <c r="DP142" s="169"/>
      <c r="DQ142" s="169"/>
      <c r="DR142" s="169"/>
      <c r="DS142" s="169"/>
      <c r="DT142" s="169"/>
      <c r="DU142" s="169"/>
      <c r="DV142" s="169"/>
      <c r="DW142" s="169"/>
      <c r="DX142" s="169"/>
      <c r="DY142" s="169"/>
      <c r="DZ142" s="169"/>
      <c r="EA142" s="169"/>
      <c r="EB142" s="169"/>
      <c r="EC142" s="169"/>
      <c r="ED142" s="169"/>
      <c r="EE142" s="169"/>
      <c r="EF142" s="169"/>
      <c r="EG142" s="169"/>
      <c r="EH142" s="169"/>
      <c r="EI142" s="169"/>
      <c r="EJ142" s="169"/>
      <c r="EK142" s="169"/>
      <c r="EL142" s="169"/>
      <c r="EM142" s="169"/>
      <c r="EN142" s="169"/>
    </row>
    <row r="143" spans="22:144" s="170" customFormat="1" ht="14" x14ac:dyDescent="0.15">
      <c r="V143" s="169"/>
      <c r="W143" s="169"/>
      <c r="X143" s="169"/>
      <c r="Y143" s="169"/>
      <c r="Z143" s="169"/>
      <c r="AA143" s="169"/>
      <c r="AB143" s="169"/>
      <c r="AC143" s="169"/>
      <c r="AD143" s="169"/>
      <c r="AE143" s="169"/>
      <c r="AF143" s="169"/>
      <c r="AG143" s="169"/>
      <c r="AH143" s="169"/>
      <c r="AI143" s="169"/>
      <c r="AJ143" s="169"/>
      <c r="AK143" s="169"/>
      <c r="AL143" s="169"/>
      <c r="AM143" s="169"/>
      <c r="AN143" s="169"/>
      <c r="AO143" s="169"/>
      <c r="AP143" s="169"/>
      <c r="AQ143" s="169"/>
      <c r="AR143" s="169"/>
      <c r="AS143" s="169"/>
      <c r="AT143" s="169"/>
      <c r="AU143" s="169"/>
      <c r="AV143" s="169"/>
      <c r="AW143" s="169"/>
      <c r="AX143" s="169"/>
      <c r="AY143" s="169"/>
      <c r="AZ143" s="169"/>
      <c r="BA143" s="169"/>
      <c r="BB143" s="169"/>
      <c r="BC143" s="169"/>
      <c r="BD143" s="169"/>
      <c r="BE143" s="169"/>
      <c r="BF143" s="169"/>
      <c r="BG143" s="169"/>
      <c r="BH143" s="169"/>
      <c r="BI143" s="169"/>
      <c r="BJ143" s="169"/>
      <c r="BK143" s="169"/>
      <c r="BL143" s="169"/>
      <c r="BM143" s="169"/>
      <c r="BN143" s="169"/>
      <c r="BO143" s="169"/>
      <c r="BP143" s="169"/>
      <c r="BQ143" s="169"/>
      <c r="BR143" s="169"/>
      <c r="BS143" s="169"/>
      <c r="BT143" s="169"/>
      <c r="BU143" s="169"/>
      <c r="BV143" s="169"/>
      <c r="BW143" s="169"/>
      <c r="BX143" s="169"/>
      <c r="BY143" s="169"/>
      <c r="BZ143" s="169"/>
      <c r="CA143" s="169"/>
      <c r="CB143" s="169"/>
      <c r="CC143" s="169"/>
      <c r="CD143" s="169"/>
      <c r="CE143" s="169"/>
      <c r="CF143" s="169"/>
      <c r="CG143" s="169"/>
      <c r="CH143" s="169"/>
      <c r="CI143" s="169"/>
      <c r="CJ143" s="169"/>
      <c r="CK143" s="169"/>
      <c r="CL143" s="169"/>
      <c r="CM143" s="169"/>
      <c r="CN143" s="169"/>
      <c r="CO143" s="169"/>
      <c r="CP143" s="169"/>
      <c r="CQ143" s="169"/>
      <c r="CR143" s="169"/>
      <c r="CS143" s="169"/>
      <c r="CT143" s="169"/>
      <c r="CU143" s="169"/>
      <c r="CV143" s="169"/>
      <c r="CW143" s="169"/>
      <c r="CX143" s="169"/>
      <c r="CY143" s="169"/>
      <c r="CZ143" s="169"/>
      <c r="DA143" s="169"/>
      <c r="DB143" s="169"/>
      <c r="DC143" s="169"/>
      <c r="DD143" s="169"/>
      <c r="DE143" s="169"/>
      <c r="DF143" s="169"/>
      <c r="DG143" s="169"/>
      <c r="DH143" s="169"/>
      <c r="DI143" s="169"/>
      <c r="DJ143" s="169"/>
      <c r="DK143" s="169"/>
      <c r="DL143" s="169"/>
      <c r="DM143" s="169"/>
      <c r="DN143" s="169"/>
      <c r="DO143" s="169"/>
      <c r="DP143" s="169"/>
      <c r="DQ143" s="169"/>
      <c r="DR143" s="169"/>
      <c r="DS143" s="169"/>
      <c r="DT143" s="169"/>
      <c r="DU143" s="169"/>
      <c r="DV143" s="169"/>
      <c r="DW143" s="169"/>
      <c r="DX143" s="169"/>
      <c r="DY143" s="169"/>
      <c r="DZ143" s="169"/>
      <c r="EA143" s="169"/>
      <c r="EB143" s="169"/>
      <c r="EC143" s="169"/>
      <c r="ED143" s="169"/>
      <c r="EE143" s="169"/>
      <c r="EF143" s="169"/>
      <c r="EG143" s="169"/>
      <c r="EH143" s="169"/>
      <c r="EI143" s="169"/>
      <c r="EJ143" s="169"/>
      <c r="EK143" s="169"/>
      <c r="EL143" s="169"/>
      <c r="EM143" s="169"/>
      <c r="EN143" s="169"/>
    </row>
    <row r="144" spans="22:144" s="170" customFormat="1" ht="14" x14ac:dyDescent="0.15">
      <c r="V144" s="169"/>
      <c r="W144" s="169"/>
      <c r="X144" s="169"/>
      <c r="Y144" s="169"/>
      <c r="Z144" s="169"/>
      <c r="AA144" s="169"/>
      <c r="AB144" s="169"/>
      <c r="AC144" s="169"/>
      <c r="AD144" s="169"/>
      <c r="AE144" s="169"/>
      <c r="AF144" s="169"/>
      <c r="AG144" s="169"/>
      <c r="AH144" s="169"/>
      <c r="AI144" s="169"/>
      <c r="AJ144" s="169"/>
      <c r="AK144" s="169"/>
      <c r="AL144" s="169"/>
      <c r="AM144" s="169"/>
      <c r="AN144" s="169"/>
      <c r="AO144" s="169"/>
      <c r="AP144" s="169"/>
      <c r="AQ144" s="169"/>
      <c r="AR144" s="169"/>
      <c r="AS144" s="169"/>
      <c r="AT144" s="169"/>
      <c r="AU144" s="169"/>
      <c r="AV144" s="169"/>
      <c r="AW144" s="169"/>
      <c r="AX144" s="169"/>
      <c r="AY144" s="169"/>
      <c r="AZ144" s="169"/>
      <c r="BA144" s="169"/>
      <c r="BB144" s="169"/>
      <c r="BC144" s="169"/>
      <c r="BD144" s="169"/>
      <c r="BE144" s="169"/>
      <c r="BF144" s="169"/>
      <c r="BG144" s="169"/>
      <c r="BH144" s="169"/>
      <c r="BI144" s="169"/>
      <c r="BJ144" s="169"/>
      <c r="BK144" s="169"/>
      <c r="BL144" s="169"/>
      <c r="BM144" s="169"/>
      <c r="BN144" s="169"/>
      <c r="BO144" s="169"/>
      <c r="BP144" s="169"/>
      <c r="BQ144" s="169"/>
      <c r="BR144" s="169"/>
      <c r="BS144" s="169"/>
      <c r="BT144" s="169"/>
      <c r="BU144" s="169"/>
      <c r="BV144" s="169"/>
      <c r="BW144" s="169"/>
      <c r="BX144" s="169"/>
      <c r="BY144" s="169"/>
      <c r="BZ144" s="169"/>
      <c r="CA144" s="169"/>
      <c r="CB144" s="169"/>
      <c r="CC144" s="169"/>
      <c r="CD144" s="169"/>
      <c r="CE144" s="169"/>
      <c r="CF144" s="169"/>
      <c r="CG144" s="169"/>
      <c r="CH144" s="169"/>
      <c r="CI144" s="169"/>
      <c r="CJ144" s="169"/>
      <c r="CK144" s="169"/>
      <c r="CL144" s="169"/>
      <c r="CM144" s="169"/>
      <c r="CN144" s="169"/>
      <c r="CO144" s="169"/>
      <c r="CP144" s="169"/>
      <c r="CQ144" s="169"/>
      <c r="CR144" s="169"/>
      <c r="CS144" s="169"/>
      <c r="CT144" s="169"/>
      <c r="CU144" s="169"/>
      <c r="CV144" s="169"/>
      <c r="CW144" s="169"/>
      <c r="CX144" s="169"/>
      <c r="CY144" s="169"/>
      <c r="CZ144" s="169"/>
      <c r="DA144" s="169"/>
      <c r="DB144" s="169"/>
      <c r="DC144" s="169"/>
      <c r="DD144" s="169"/>
      <c r="DE144" s="169"/>
      <c r="DF144" s="169"/>
      <c r="DG144" s="169"/>
      <c r="DH144" s="169"/>
      <c r="DI144" s="169"/>
      <c r="DJ144" s="169"/>
      <c r="DK144" s="169"/>
      <c r="DL144" s="169"/>
      <c r="DM144" s="169"/>
      <c r="DN144" s="169"/>
      <c r="DO144" s="169"/>
      <c r="DP144" s="169"/>
      <c r="DQ144" s="169"/>
      <c r="DR144" s="169"/>
      <c r="DS144" s="169"/>
      <c r="DT144" s="169"/>
      <c r="DU144" s="169"/>
      <c r="DV144" s="169"/>
      <c r="DW144" s="169"/>
      <c r="DX144" s="169"/>
      <c r="DY144" s="169"/>
      <c r="DZ144" s="169"/>
      <c r="EA144" s="169"/>
      <c r="EB144" s="169"/>
      <c r="EC144" s="169"/>
      <c r="ED144" s="169"/>
      <c r="EE144" s="169"/>
      <c r="EF144" s="169"/>
      <c r="EG144" s="169"/>
      <c r="EH144" s="169"/>
      <c r="EI144" s="169"/>
      <c r="EJ144" s="169"/>
      <c r="EK144" s="169"/>
      <c r="EL144" s="169"/>
      <c r="EM144" s="169"/>
      <c r="EN144" s="169"/>
    </row>
    <row r="145" spans="1:144" s="170" customFormat="1" ht="14" x14ac:dyDescent="0.15">
      <c r="V145" s="169"/>
      <c r="W145" s="169"/>
      <c r="X145" s="169"/>
      <c r="Y145" s="169"/>
      <c r="Z145" s="169"/>
      <c r="AA145" s="169"/>
      <c r="AB145" s="169"/>
      <c r="AC145" s="169"/>
      <c r="AD145" s="169"/>
      <c r="AE145" s="169"/>
      <c r="AF145" s="169"/>
      <c r="AG145" s="169"/>
      <c r="AH145" s="169"/>
      <c r="AI145" s="169"/>
      <c r="AJ145" s="169"/>
      <c r="AK145" s="169"/>
      <c r="AL145" s="169"/>
      <c r="AM145" s="169"/>
      <c r="AN145" s="169"/>
      <c r="AO145" s="169"/>
      <c r="AP145" s="169"/>
      <c r="AQ145" s="169"/>
      <c r="AR145" s="169"/>
      <c r="AS145" s="169"/>
      <c r="AT145" s="169"/>
      <c r="AU145" s="169"/>
      <c r="AV145" s="169"/>
      <c r="AW145" s="169"/>
      <c r="AX145" s="169"/>
      <c r="AY145" s="169"/>
      <c r="AZ145" s="169"/>
      <c r="BA145" s="169"/>
      <c r="BB145" s="169"/>
      <c r="BC145" s="169"/>
      <c r="BD145" s="169"/>
      <c r="BE145" s="169"/>
      <c r="BF145" s="169"/>
      <c r="BG145" s="169"/>
      <c r="BH145" s="169"/>
      <c r="BI145" s="169"/>
      <c r="BJ145" s="169"/>
      <c r="BK145" s="169"/>
      <c r="BL145" s="169"/>
      <c r="BM145" s="169"/>
      <c r="BN145" s="169"/>
      <c r="BO145" s="169"/>
      <c r="BP145" s="169"/>
      <c r="BQ145" s="169"/>
      <c r="BR145" s="169"/>
      <c r="BS145" s="169"/>
      <c r="BT145" s="169"/>
      <c r="BU145" s="169"/>
      <c r="BV145" s="169"/>
      <c r="BW145" s="169"/>
      <c r="BX145" s="169"/>
      <c r="BY145" s="169"/>
      <c r="BZ145" s="169"/>
      <c r="CA145" s="169"/>
      <c r="CB145" s="169"/>
      <c r="CC145" s="169"/>
      <c r="CD145" s="169"/>
      <c r="CE145" s="169"/>
      <c r="CF145" s="169"/>
      <c r="CG145" s="169"/>
      <c r="CH145" s="169"/>
      <c r="CI145" s="169"/>
      <c r="CJ145" s="169"/>
      <c r="CK145" s="169"/>
      <c r="CL145" s="169"/>
      <c r="CM145" s="169"/>
      <c r="CN145" s="169"/>
      <c r="CO145" s="169"/>
      <c r="CP145" s="169"/>
      <c r="CQ145" s="169"/>
      <c r="CR145" s="169"/>
      <c r="CS145" s="169"/>
      <c r="CT145" s="169"/>
      <c r="CU145" s="169"/>
      <c r="CV145" s="169"/>
      <c r="CW145" s="169"/>
      <c r="CX145" s="169"/>
      <c r="CY145" s="169"/>
      <c r="CZ145" s="169"/>
      <c r="DA145" s="169"/>
      <c r="DB145" s="169"/>
      <c r="DC145" s="169"/>
      <c r="DD145" s="169"/>
      <c r="DE145" s="169"/>
      <c r="DF145" s="169"/>
      <c r="DG145" s="169"/>
      <c r="DH145" s="169"/>
      <c r="DI145" s="169"/>
      <c r="DJ145" s="169"/>
      <c r="DK145" s="169"/>
      <c r="DL145" s="169"/>
      <c r="DM145" s="169"/>
      <c r="DN145" s="169"/>
      <c r="DO145" s="169"/>
      <c r="DP145" s="169"/>
      <c r="DQ145" s="169"/>
      <c r="DR145" s="169"/>
      <c r="DS145" s="169"/>
      <c r="DT145" s="169"/>
      <c r="DU145" s="169"/>
      <c r="DV145" s="169"/>
      <c r="DW145" s="169"/>
      <c r="DX145" s="169"/>
      <c r="DY145" s="169"/>
      <c r="DZ145" s="169"/>
      <c r="EA145" s="169"/>
      <c r="EB145" s="169"/>
      <c r="EC145" s="169"/>
      <c r="ED145" s="169"/>
      <c r="EE145" s="169"/>
      <c r="EF145" s="169"/>
      <c r="EG145" s="169"/>
      <c r="EH145" s="169"/>
      <c r="EI145" s="169"/>
      <c r="EJ145" s="169"/>
      <c r="EK145" s="169"/>
      <c r="EL145" s="169"/>
      <c r="EM145" s="169"/>
      <c r="EN145" s="169"/>
    </row>
    <row r="146" spans="1:144" s="170" customFormat="1" ht="14" x14ac:dyDescent="0.15">
      <c r="V146" s="169"/>
      <c r="W146" s="169"/>
      <c r="X146" s="169"/>
      <c r="Y146" s="169"/>
      <c r="Z146" s="169"/>
      <c r="AA146" s="169"/>
      <c r="AB146" s="169"/>
      <c r="AC146" s="169"/>
      <c r="AD146" s="169"/>
      <c r="AE146" s="169"/>
      <c r="AF146" s="169"/>
      <c r="AG146" s="169"/>
      <c r="AH146" s="169"/>
      <c r="AI146" s="169"/>
      <c r="AJ146" s="169"/>
      <c r="AK146" s="169"/>
      <c r="AL146" s="169"/>
      <c r="AM146" s="169"/>
      <c r="AN146" s="169"/>
      <c r="AO146" s="169"/>
      <c r="AP146" s="169"/>
      <c r="AQ146" s="169"/>
      <c r="AR146" s="169"/>
      <c r="AS146" s="169"/>
      <c r="AT146" s="169"/>
      <c r="AU146" s="169"/>
      <c r="AV146" s="169"/>
      <c r="AW146" s="169"/>
      <c r="AX146" s="169"/>
      <c r="AY146" s="169"/>
      <c r="AZ146" s="169"/>
      <c r="BA146" s="169"/>
      <c r="BB146" s="169"/>
      <c r="BC146" s="169"/>
      <c r="BD146" s="169"/>
      <c r="BE146" s="169"/>
      <c r="BF146" s="169"/>
      <c r="BG146" s="169"/>
      <c r="BH146" s="169"/>
      <c r="BI146" s="169"/>
      <c r="BJ146" s="169"/>
      <c r="BK146" s="169"/>
      <c r="BL146" s="169"/>
      <c r="BM146" s="169"/>
      <c r="BN146" s="169"/>
      <c r="BO146" s="169"/>
      <c r="BP146" s="169"/>
      <c r="BQ146" s="169"/>
      <c r="BR146" s="169"/>
      <c r="BS146" s="169"/>
      <c r="BT146" s="169"/>
      <c r="BU146" s="169"/>
      <c r="BV146" s="169"/>
      <c r="BW146" s="169"/>
      <c r="BX146" s="169"/>
      <c r="BY146" s="169"/>
      <c r="BZ146" s="169"/>
      <c r="CA146" s="169"/>
      <c r="CB146" s="169"/>
      <c r="CC146" s="169"/>
      <c r="CD146" s="169"/>
      <c r="CE146" s="169"/>
      <c r="CF146" s="169"/>
      <c r="CG146" s="169"/>
      <c r="CH146" s="169"/>
      <c r="CI146" s="169"/>
      <c r="CJ146" s="169"/>
      <c r="CK146" s="169"/>
      <c r="CL146" s="169"/>
      <c r="CM146" s="169"/>
      <c r="CN146" s="169"/>
      <c r="CO146" s="169"/>
      <c r="CP146" s="169"/>
      <c r="CQ146" s="169"/>
      <c r="CR146" s="169"/>
      <c r="CS146" s="169"/>
      <c r="CT146" s="169"/>
      <c r="CU146" s="169"/>
      <c r="CV146" s="169"/>
      <c r="CW146" s="169"/>
      <c r="CX146" s="169"/>
      <c r="CY146" s="169"/>
      <c r="CZ146" s="169"/>
      <c r="DA146" s="169"/>
      <c r="DB146" s="169"/>
      <c r="DC146" s="169"/>
      <c r="DD146" s="169"/>
      <c r="DE146" s="169"/>
      <c r="DF146" s="169"/>
      <c r="DG146" s="169"/>
      <c r="DH146" s="169"/>
      <c r="DI146" s="169"/>
      <c r="DJ146" s="169"/>
      <c r="DK146" s="169"/>
      <c r="DL146" s="169"/>
      <c r="DM146" s="169"/>
      <c r="DN146" s="169"/>
      <c r="DO146" s="169"/>
      <c r="DP146" s="169"/>
      <c r="DQ146" s="169"/>
      <c r="DR146" s="169"/>
      <c r="DS146" s="169"/>
      <c r="DT146" s="169"/>
      <c r="DU146" s="169"/>
      <c r="DV146" s="169"/>
      <c r="DW146" s="169"/>
      <c r="DX146" s="169"/>
      <c r="DY146" s="169"/>
      <c r="DZ146" s="169"/>
      <c r="EA146" s="169"/>
      <c r="EB146" s="169"/>
      <c r="EC146" s="169"/>
      <c r="ED146" s="169"/>
      <c r="EE146" s="169"/>
      <c r="EF146" s="169"/>
      <c r="EG146" s="169"/>
      <c r="EH146" s="169"/>
      <c r="EI146" s="169"/>
      <c r="EJ146" s="169"/>
      <c r="EK146" s="169"/>
      <c r="EL146" s="169"/>
      <c r="EM146" s="169"/>
      <c r="EN146" s="169"/>
    </row>
    <row r="147" spans="1:144" s="170" customFormat="1" ht="14" x14ac:dyDescent="0.15">
      <c r="V147" s="169"/>
      <c r="W147" s="169"/>
      <c r="X147" s="169"/>
      <c r="Y147" s="169"/>
      <c r="Z147" s="169"/>
      <c r="AA147" s="169"/>
      <c r="AB147" s="169"/>
      <c r="AC147" s="169"/>
      <c r="AD147" s="169"/>
      <c r="AE147" s="169"/>
      <c r="AF147" s="169"/>
      <c r="AG147" s="169"/>
      <c r="AH147" s="169"/>
      <c r="AI147" s="169"/>
      <c r="AJ147" s="169"/>
      <c r="AK147" s="169"/>
      <c r="AL147" s="169"/>
      <c r="AM147" s="169"/>
      <c r="AN147" s="169"/>
      <c r="AO147" s="169"/>
      <c r="AP147" s="169"/>
      <c r="AQ147" s="169"/>
      <c r="AR147" s="169"/>
      <c r="AS147" s="169"/>
      <c r="AT147" s="169"/>
      <c r="AU147" s="169"/>
      <c r="AV147" s="169"/>
      <c r="AW147" s="169"/>
      <c r="AX147" s="169"/>
      <c r="AY147" s="169"/>
      <c r="AZ147" s="169"/>
      <c r="BA147" s="169"/>
      <c r="BB147" s="169"/>
      <c r="BC147" s="169"/>
      <c r="BD147" s="169"/>
      <c r="BE147" s="169"/>
      <c r="BF147" s="169"/>
      <c r="BG147" s="169"/>
      <c r="BH147" s="169"/>
      <c r="BI147" s="169"/>
      <c r="BJ147" s="169"/>
      <c r="BK147" s="169"/>
      <c r="BL147" s="169"/>
      <c r="BM147" s="169"/>
      <c r="BN147" s="169"/>
      <c r="BO147" s="169"/>
      <c r="BP147" s="169"/>
      <c r="BQ147" s="169"/>
      <c r="BR147" s="169"/>
      <c r="BS147" s="169"/>
      <c r="BT147" s="169"/>
      <c r="BU147" s="169"/>
      <c r="BV147" s="169"/>
      <c r="BW147" s="169"/>
      <c r="BX147" s="169"/>
      <c r="BY147" s="169"/>
      <c r="BZ147" s="169"/>
      <c r="CA147" s="169"/>
      <c r="CB147" s="169"/>
      <c r="CC147" s="169"/>
      <c r="CD147" s="169"/>
      <c r="CE147" s="169"/>
      <c r="CF147" s="169"/>
      <c r="CG147" s="169"/>
      <c r="CH147" s="169"/>
      <c r="CI147" s="169"/>
      <c r="CJ147" s="169"/>
      <c r="CK147" s="169"/>
      <c r="CL147" s="169"/>
      <c r="CM147" s="169"/>
      <c r="CN147" s="169"/>
      <c r="CO147" s="169"/>
      <c r="CP147" s="169"/>
      <c r="CQ147" s="169"/>
      <c r="CR147" s="169"/>
      <c r="CS147" s="169"/>
      <c r="CT147" s="169"/>
      <c r="CU147" s="169"/>
      <c r="CV147" s="169"/>
      <c r="CW147" s="169"/>
      <c r="CX147" s="169"/>
      <c r="CY147" s="169"/>
      <c r="CZ147" s="169"/>
      <c r="DA147" s="169"/>
      <c r="DB147" s="169"/>
      <c r="DC147" s="169"/>
      <c r="DD147" s="169"/>
      <c r="DE147" s="169"/>
      <c r="DF147" s="169"/>
      <c r="DG147" s="169"/>
      <c r="DH147" s="169"/>
      <c r="DI147" s="169"/>
      <c r="DJ147" s="169"/>
      <c r="DK147" s="169"/>
      <c r="DL147" s="169"/>
      <c r="DM147" s="169"/>
      <c r="DN147" s="169"/>
      <c r="DO147" s="169"/>
      <c r="DP147" s="169"/>
      <c r="DQ147" s="169"/>
      <c r="DR147" s="169"/>
      <c r="DS147" s="169"/>
      <c r="DT147" s="169"/>
      <c r="DU147" s="169"/>
      <c r="DV147" s="169"/>
      <c r="DW147" s="169"/>
      <c r="DX147" s="169"/>
      <c r="DY147" s="169"/>
      <c r="DZ147" s="169"/>
      <c r="EA147" s="169"/>
      <c r="EB147" s="169"/>
      <c r="EC147" s="169"/>
      <c r="ED147" s="169"/>
      <c r="EE147" s="169"/>
      <c r="EF147" s="169"/>
      <c r="EG147" s="169"/>
      <c r="EH147" s="169"/>
      <c r="EI147" s="169"/>
      <c r="EJ147" s="169"/>
      <c r="EK147" s="169"/>
      <c r="EL147" s="169"/>
      <c r="EM147" s="169"/>
      <c r="EN147" s="169"/>
    </row>
    <row r="148" spans="1:144" s="170" customFormat="1" ht="14" x14ac:dyDescent="0.15">
      <c r="V148" s="169"/>
      <c r="W148" s="169"/>
      <c r="X148" s="169"/>
      <c r="Y148" s="169"/>
      <c r="Z148" s="169"/>
      <c r="AA148" s="169"/>
      <c r="AB148" s="169"/>
      <c r="AC148" s="169"/>
      <c r="AD148" s="169"/>
      <c r="AE148" s="169"/>
      <c r="AF148" s="169"/>
      <c r="AG148" s="169"/>
      <c r="AH148" s="169"/>
      <c r="AI148" s="169"/>
      <c r="AJ148" s="169"/>
      <c r="AK148" s="169"/>
      <c r="AL148" s="169"/>
      <c r="AM148" s="169"/>
      <c r="AN148" s="169"/>
      <c r="AO148" s="169"/>
      <c r="AP148" s="169"/>
      <c r="AQ148" s="169"/>
      <c r="AR148" s="169"/>
      <c r="AS148" s="169"/>
      <c r="AT148" s="169"/>
      <c r="AU148" s="169"/>
      <c r="AV148" s="169"/>
      <c r="AW148" s="169"/>
      <c r="AX148" s="169"/>
      <c r="AY148" s="169"/>
      <c r="AZ148" s="169"/>
      <c r="BA148" s="169"/>
      <c r="BB148" s="169"/>
      <c r="BC148" s="169"/>
      <c r="BD148" s="169"/>
      <c r="BE148" s="169"/>
      <c r="BF148" s="169"/>
      <c r="BG148" s="169"/>
      <c r="BH148" s="169"/>
      <c r="BI148" s="169"/>
      <c r="BJ148" s="169"/>
      <c r="BK148" s="169"/>
      <c r="BL148" s="169"/>
      <c r="BM148" s="169"/>
      <c r="BN148" s="169"/>
      <c r="BO148" s="169"/>
      <c r="BP148" s="169"/>
      <c r="BQ148" s="169"/>
      <c r="BR148" s="169"/>
      <c r="BS148" s="169"/>
      <c r="BT148" s="169"/>
      <c r="BU148" s="169"/>
      <c r="BV148" s="169"/>
      <c r="BW148" s="169"/>
      <c r="BX148" s="169"/>
      <c r="BY148" s="169"/>
      <c r="BZ148" s="169"/>
      <c r="CA148" s="169"/>
      <c r="CB148" s="169"/>
      <c r="CC148" s="169"/>
      <c r="CD148" s="169"/>
      <c r="CE148" s="169"/>
      <c r="CF148" s="169"/>
      <c r="CG148" s="169"/>
      <c r="CH148" s="169"/>
      <c r="CI148" s="169"/>
      <c r="CJ148" s="169"/>
      <c r="CK148" s="169"/>
      <c r="CL148" s="169"/>
      <c r="CM148" s="169"/>
      <c r="CN148" s="169"/>
      <c r="CO148" s="169"/>
      <c r="CP148" s="169"/>
      <c r="CQ148" s="169"/>
      <c r="CR148" s="169"/>
      <c r="CS148" s="169"/>
      <c r="CT148" s="169"/>
      <c r="CU148" s="169"/>
      <c r="CV148" s="169"/>
      <c r="CW148" s="169"/>
      <c r="CX148" s="169"/>
      <c r="CY148" s="169"/>
      <c r="CZ148" s="169"/>
      <c r="DA148" s="169"/>
      <c r="DB148" s="169"/>
      <c r="DC148" s="169"/>
      <c r="DD148" s="169"/>
      <c r="DE148" s="169"/>
      <c r="DF148" s="169"/>
      <c r="DG148" s="169"/>
      <c r="DH148" s="169"/>
      <c r="DI148" s="169"/>
      <c r="DJ148" s="169"/>
      <c r="DK148" s="169"/>
      <c r="DL148" s="169"/>
      <c r="DM148" s="169"/>
      <c r="DN148" s="169"/>
      <c r="DO148" s="169"/>
      <c r="DP148" s="169"/>
      <c r="DQ148" s="169"/>
      <c r="DR148" s="169"/>
      <c r="DS148" s="169"/>
      <c r="DT148" s="169"/>
      <c r="DU148" s="169"/>
      <c r="DV148" s="169"/>
      <c r="DW148" s="169"/>
      <c r="DX148" s="169"/>
      <c r="DY148" s="169"/>
      <c r="DZ148" s="169"/>
      <c r="EA148" s="169"/>
      <c r="EB148" s="169"/>
      <c r="EC148" s="169"/>
      <c r="ED148" s="169"/>
      <c r="EE148" s="169"/>
      <c r="EF148" s="169"/>
      <c r="EG148" s="169"/>
      <c r="EH148" s="169"/>
      <c r="EI148" s="169"/>
      <c r="EJ148" s="169"/>
      <c r="EK148" s="169"/>
      <c r="EL148" s="169"/>
      <c r="EM148" s="169"/>
      <c r="EN148" s="169"/>
    </row>
    <row r="149" spans="1:144" s="170" customFormat="1" ht="14" x14ac:dyDescent="0.15">
      <c r="V149" s="169"/>
      <c r="W149" s="169"/>
      <c r="X149" s="169"/>
      <c r="Y149" s="169"/>
      <c r="Z149" s="169"/>
      <c r="AA149" s="169"/>
      <c r="AB149" s="169"/>
      <c r="AC149" s="169"/>
      <c r="AD149" s="169"/>
      <c r="AE149" s="169"/>
      <c r="AF149" s="169"/>
      <c r="AG149" s="169"/>
      <c r="AH149" s="169"/>
      <c r="AI149" s="169"/>
      <c r="AJ149" s="169"/>
      <c r="AK149" s="169"/>
      <c r="AL149" s="169"/>
      <c r="AM149" s="169"/>
      <c r="AN149" s="169"/>
      <c r="AO149" s="169"/>
      <c r="AP149" s="169"/>
      <c r="AQ149" s="169"/>
      <c r="AR149" s="169"/>
      <c r="AS149" s="169"/>
      <c r="AT149" s="169"/>
      <c r="AU149" s="169"/>
      <c r="AV149" s="169"/>
      <c r="AW149" s="169"/>
      <c r="AX149" s="169"/>
      <c r="AY149" s="169"/>
      <c r="AZ149" s="169"/>
      <c r="BA149" s="169"/>
      <c r="BB149" s="169"/>
      <c r="BC149" s="169"/>
      <c r="BD149" s="169"/>
      <c r="BE149" s="169"/>
      <c r="BF149" s="169"/>
      <c r="BG149" s="169"/>
      <c r="BH149" s="169"/>
      <c r="BI149" s="169"/>
      <c r="BJ149" s="169"/>
      <c r="BK149" s="169"/>
      <c r="BL149" s="169"/>
      <c r="BM149" s="169"/>
      <c r="BN149" s="169"/>
      <c r="BO149" s="169"/>
      <c r="BP149" s="169"/>
      <c r="BQ149" s="169"/>
      <c r="BR149" s="169"/>
      <c r="BS149" s="169"/>
      <c r="BT149" s="169"/>
      <c r="BU149" s="169"/>
      <c r="BV149" s="169"/>
      <c r="BW149" s="169"/>
      <c r="BX149" s="169"/>
      <c r="BY149" s="169"/>
      <c r="BZ149" s="169"/>
      <c r="CA149" s="169"/>
      <c r="CB149" s="169"/>
      <c r="CC149" s="169"/>
      <c r="CD149" s="169"/>
      <c r="CE149" s="169"/>
      <c r="CF149" s="169"/>
      <c r="CG149" s="169"/>
      <c r="CH149" s="169"/>
      <c r="CI149" s="169"/>
      <c r="CJ149" s="169"/>
      <c r="CK149" s="169"/>
      <c r="CL149" s="169"/>
      <c r="CM149" s="169"/>
      <c r="CN149" s="169"/>
      <c r="CO149" s="169"/>
      <c r="CP149" s="169"/>
      <c r="CQ149" s="169"/>
      <c r="CR149" s="169"/>
      <c r="CS149" s="169"/>
      <c r="CT149" s="169"/>
      <c r="CU149" s="169"/>
      <c r="CV149" s="169"/>
      <c r="CW149" s="169"/>
      <c r="CX149" s="169"/>
      <c r="CY149" s="169"/>
      <c r="CZ149" s="169"/>
      <c r="DA149" s="169"/>
      <c r="DB149" s="169"/>
      <c r="DC149" s="169"/>
      <c r="DD149" s="169"/>
      <c r="DE149" s="169"/>
      <c r="DF149" s="169"/>
      <c r="DG149" s="169"/>
      <c r="DH149" s="169"/>
      <c r="DI149" s="169"/>
      <c r="DJ149" s="169"/>
      <c r="DK149" s="169"/>
      <c r="DL149" s="169"/>
      <c r="DM149" s="169"/>
      <c r="DN149" s="169"/>
      <c r="DO149" s="169"/>
      <c r="DP149" s="169"/>
      <c r="DQ149" s="169"/>
      <c r="DR149" s="169"/>
      <c r="DS149" s="169"/>
      <c r="DT149" s="169"/>
      <c r="DU149" s="169"/>
      <c r="DV149" s="169"/>
      <c r="DW149" s="169"/>
      <c r="DX149" s="169"/>
      <c r="DY149" s="169"/>
      <c r="DZ149" s="169"/>
      <c r="EA149" s="169"/>
      <c r="EB149" s="169"/>
      <c r="EC149" s="169"/>
      <c r="ED149" s="169"/>
      <c r="EE149" s="169"/>
      <c r="EF149" s="169"/>
      <c r="EG149" s="169"/>
      <c r="EH149" s="169"/>
      <c r="EI149" s="169"/>
      <c r="EJ149" s="169"/>
      <c r="EK149" s="169"/>
      <c r="EL149" s="169"/>
      <c r="EM149" s="169"/>
      <c r="EN149" s="169"/>
    </row>
    <row r="150" spans="1:144" s="170" customFormat="1" ht="14" x14ac:dyDescent="0.15">
      <c r="V150" s="169"/>
      <c r="W150" s="169"/>
      <c r="X150" s="169"/>
      <c r="Y150" s="169"/>
      <c r="Z150" s="169"/>
      <c r="AA150" s="169"/>
      <c r="AB150" s="169"/>
      <c r="AC150" s="169"/>
      <c r="AD150" s="169"/>
      <c r="AE150" s="169"/>
      <c r="AF150" s="169"/>
      <c r="AG150" s="169"/>
      <c r="AH150" s="169"/>
      <c r="AI150" s="169"/>
      <c r="AJ150" s="169"/>
      <c r="AK150" s="169"/>
      <c r="AL150" s="169"/>
      <c r="AM150" s="169"/>
      <c r="AN150" s="169"/>
      <c r="AO150" s="169"/>
      <c r="AP150" s="169"/>
      <c r="AQ150" s="169"/>
      <c r="AR150" s="169"/>
      <c r="AS150" s="169"/>
      <c r="AT150" s="169"/>
      <c r="AU150" s="169"/>
      <c r="AV150" s="169"/>
      <c r="AW150" s="169"/>
      <c r="AX150" s="169"/>
      <c r="AY150" s="169"/>
      <c r="AZ150" s="169"/>
      <c r="BA150" s="169"/>
      <c r="BB150" s="169"/>
      <c r="BC150" s="169"/>
      <c r="BD150" s="169"/>
      <c r="BE150" s="169"/>
      <c r="BF150" s="169"/>
      <c r="BG150" s="169"/>
      <c r="BH150" s="169"/>
      <c r="BI150" s="169"/>
      <c r="BJ150" s="169"/>
      <c r="BK150" s="169"/>
      <c r="BL150" s="169"/>
      <c r="BM150" s="169"/>
      <c r="BN150" s="169"/>
      <c r="BO150" s="169"/>
      <c r="BP150" s="169"/>
      <c r="BQ150" s="169"/>
      <c r="BR150" s="169"/>
      <c r="BS150" s="169"/>
      <c r="BT150" s="169"/>
      <c r="BU150" s="169"/>
      <c r="BV150" s="169"/>
      <c r="BW150" s="169"/>
      <c r="BX150" s="169"/>
      <c r="BY150" s="169"/>
      <c r="BZ150" s="169"/>
      <c r="CA150" s="169"/>
      <c r="CB150" s="169"/>
      <c r="CC150" s="169"/>
      <c r="CD150" s="169"/>
      <c r="CE150" s="169"/>
      <c r="CF150" s="169"/>
      <c r="CG150" s="169"/>
      <c r="CH150" s="169"/>
      <c r="CI150" s="169"/>
      <c r="CJ150" s="169"/>
      <c r="CK150" s="169"/>
      <c r="CL150" s="169"/>
      <c r="CM150" s="169"/>
      <c r="CN150" s="169"/>
      <c r="CO150" s="169"/>
      <c r="CP150" s="169"/>
      <c r="CQ150" s="169"/>
      <c r="CR150" s="169"/>
      <c r="CS150" s="169"/>
      <c r="CT150" s="169"/>
      <c r="CU150" s="169"/>
      <c r="CV150" s="169"/>
      <c r="CW150" s="169"/>
      <c r="CX150" s="169"/>
      <c r="CY150" s="169"/>
      <c r="CZ150" s="169"/>
      <c r="DA150" s="169"/>
      <c r="DB150" s="169"/>
      <c r="DC150" s="169"/>
      <c r="DD150" s="169"/>
      <c r="DE150" s="169"/>
      <c r="DF150" s="169"/>
      <c r="DG150" s="169"/>
      <c r="DH150" s="169"/>
      <c r="DI150" s="169"/>
      <c r="DJ150" s="169"/>
      <c r="DK150" s="169"/>
      <c r="DL150" s="169"/>
      <c r="DM150" s="169"/>
      <c r="DN150" s="169"/>
      <c r="DO150" s="169"/>
      <c r="DP150" s="169"/>
      <c r="DQ150" s="169"/>
      <c r="DR150" s="169"/>
      <c r="DS150" s="169"/>
      <c r="DT150" s="169"/>
      <c r="DU150" s="169"/>
      <c r="DV150" s="169"/>
      <c r="DW150" s="169"/>
      <c r="DX150" s="169"/>
      <c r="DY150" s="169"/>
      <c r="DZ150" s="169"/>
      <c r="EA150" s="169"/>
      <c r="EB150" s="169"/>
      <c r="EC150" s="169"/>
      <c r="ED150" s="169"/>
      <c r="EE150" s="169"/>
      <c r="EF150" s="169"/>
      <c r="EG150" s="169"/>
      <c r="EH150" s="169"/>
      <c r="EI150" s="169"/>
      <c r="EJ150" s="169"/>
      <c r="EK150" s="169"/>
      <c r="EL150" s="169"/>
      <c r="EM150" s="169"/>
      <c r="EN150" s="169"/>
    </row>
    <row r="151" spans="1:144" s="170" customFormat="1" ht="14" x14ac:dyDescent="0.15">
      <c r="V151" s="169"/>
      <c r="W151" s="169"/>
      <c r="X151" s="169"/>
      <c r="Y151" s="169"/>
      <c r="Z151" s="169"/>
      <c r="AA151" s="169"/>
      <c r="AB151" s="169"/>
      <c r="AC151" s="169"/>
      <c r="AD151" s="169"/>
      <c r="AE151" s="169"/>
      <c r="AF151" s="169"/>
      <c r="AG151" s="169"/>
      <c r="AH151" s="169"/>
      <c r="AI151" s="169"/>
      <c r="AJ151" s="169"/>
      <c r="AK151" s="169"/>
      <c r="AL151" s="169"/>
      <c r="AM151" s="169"/>
      <c r="AN151" s="169"/>
      <c r="AO151" s="169"/>
      <c r="AP151" s="169"/>
      <c r="AQ151" s="169"/>
      <c r="AR151" s="169"/>
      <c r="AS151" s="169"/>
      <c r="AT151" s="169"/>
      <c r="AU151" s="169"/>
      <c r="AV151" s="169"/>
      <c r="AW151" s="169"/>
      <c r="AX151" s="169"/>
      <c r="AY151" s="169"/>
      <c r="AZ151" s="169"/>
      <c r="BA151" s="169"/>
      <c r="BB151" s="169"/>
      <c r="BC151" s="169"/>
      <c r="BD151" s="169"/>
      <c r="BE151" s="169"/>
      <c r="BF151" s="169"/>
      <c r="BG151" s="169"/>
      <c r="BH151" s="169"/>
      <c r="BI151" s="169"/>
      <c r="BJ151" s="169"/>
      <c r="BK151" s="169"/>
      <c r="BL151" s="169"/>
      <c r="BM151" s="169"/>
      <c r="BN151" s="169"/>
      <c r="BO151" s="169"/>
      <c r="BP151" s="169"/>
      <c r="BQ151" s="169"/>
      <c r="BR151" s="169"/>
      <c r="BS151" s="169"/>
      <c r="BT151" s="169"/>
      <c r="BU151" s="169"/>
      <c r="BV151" s="169"/>
      <c r="BW151" s="169"/>
      <c r="BX151" s="169"/>
      <c r="BY151" s="169"/>
      <c r="BZ151" s="169"/>
      <c r="CA151" s="169"/>
      <c r="CB151" s="169"/>
      <c r="CC151" s="169"/>
      <c r="CD151" s="169"/>
      <c r="CE151" s="169"/>
      <c r="CF151" s="169"/>
      <c r="CG151" s="169"/>
      <c r="CH151" s="169"/>
      <c r="CI151" s="169"/>
      <c r="CJ151" s="169"/>
      <c r="CK151" s="169"/>
      <c r="CL151" s="169"/>
      <c r="CM151" s="169"/>
      <c r="CN151" s="169"/>
      <c r="CO151" s="169"/>
      <c r="CP151" s="169"/>
      <c r="CQ151" s="169"/>
      <c r="CR151" s="169"/>
      <c r="CS151" s="169"/>
      <c r="CT151" s="169"/>
      <c r="CU151" s="169"/>
      <c r="CV151" s="169"/>
      <c r="CW151" s="169"/>
      <c r="CX151" s="169"/>
      <c r="CY151" s="169"/>
      <c r="CZ151" s="169"/>
      <c r="DA151" s="169"/>
      <c r="DB151" s="169"/>
      <c r="DC151" s="169"/>
      <c r="DD151" s="169"/>
      <c r="DE151" s="169"/>
      <c r="DF151" s="169"/>
      <c r="DG151" s="169"/>
      <c r="DH151" s="169"/>
      <c r="DI151" s="169"/>
      <c r="DJ151" s="169"/>
      <c r="DK151" s="169"/>
      <c r="DL151" s="169"/>
      <c r="DM151" s="169"/>
      <c r="DN151" s="169"/>
      <c r="DO151" s="169"/>
      <c r="DP151" s="169"/>
      <c r="DQ151" s="169"/>
      <c r="DR151" s="169"/>
      <c r="DS151" s="169"/>
      <c r="DT151" s="169"/>
      <c r="DU151" s="169"/>
      <c r="DV151" s="169"/>
      <c r="DW151" s="169"/>
      <c r="DX151" s="169"/>
      <c r="DY151" s="169"/>
      <c r="DZ151" s="169"/>
      <c r="EA151" s="169"/>
      <c r="EB151" s="169"/>
      <c r="EC151" s="169"/>
      <c r="ED151" s="169"/>
      <c r="EE151" s="169"/>
      <c r="EF151" s="169"/>
      <c r="EG151" s="169"/>
      <c r="EH151" s="169"/>
      <c r="EI151" s="169"/>
      <c r="EJ151" s="169"/>
      <c r="EK151" s="169"/>
      <c r="EL151" s="169"/>
      <c r="EM151" s="169"/>
      <c r="EN151" s="169"/>
    </row>
    <row r="152" spans="1:144" s="170" customFormat="1" ht="14" x14ac:dyDescent="0.15">
      <c r="V152" s="169"/>
      <c r="W152" s="169"/>
      <c r="X152" s="169"/>
      <c r="Y152" s="169"/>
      <c r="Z152" s="169"/>
      <c r="AA152" s="169"/>
      <c r="AB152" s="169"/>
      <c r="AC152" s="169"/>
      <c r="AD152" s="169"/>
      <c r="AE152" s="169"/>
      <c r="AF152" s="169"/>
      <c r="AG152" s="169"/>
      <c r="AH152" s="169"/>
      <c r="AI152" s="169"/>
      <c r="AJ152" s="169"/>
      <c r="AK152" s="169"/>
      <c r="AL152" s="169"/>
      <c r="AM152" s="169"/>
      <c r="AN152" s="169"/>
      <c r="AO152" s="169"/>
      <c r="AP152" s="169"/>
      <c r="AQ152" s="169"/>
      <c r="AR152" s="169"/>
      <c r="AS152" s="169"/>
      <c r="AT152" s="169"/>
      <c r="AU152" s="169"/>
      <c r="AV152" s="169"/>
      <c r="AW152" s="169"/>
      <c r="AX152" s="169"/>
      <c r="AY152" s="169"/>
      <c r="AZ152" s="169"/>
      <c r="BA152" s="169"/>
      <c r="BB152" s="169"/>
      <c r="BC152" s="169"/>
      <c r="BD152" s="169"/>
      <c r="BE152" s="169"/>
      <c r="BF152" s="169"/>
      <c r="BG152" s="169"/>
      <c r="BH152" s="169"/>
      <c r="BI152" s="169"/>
      <c r="BJ152" s="169"/>
      <c r="BK152" s="169"/>
      <c r="BL152" s="169"/>
      <c r="BM152" s="169"/>
      <c r="BN152" s="169"/>
      <c r="BO152" s="169"/>
      <c r="BP152" s="169"/>
      <c r="BQ152" s="169"/>
      <c r="BR152" s="169"/>
      <c r="BS152" s="169"/>
      <c r="BT152" s="169"/>
      <c r="BU152" s="169"/>
      <c r="BV152" s="169"/>
      <c r="BW152" s="169"/>
      <c r="BX152" s="169"/>
      <c r="BY152" s="169"/>
      <c r="BZ152" s="169"/>
      <c r="CA152" s="169"/>
      <c r="CB152" s="169"/>
      <c r="CC152" s="169"/>
      <c r="CD152" s="169"/>
      <c r="CE152" s="169"/>
      <c r="CF152" s="169"/>
      <c r="CG152" s="169"/>
      <c r="CH152" s="169"/>
      <c r="CI152" s="169"/>
      <c r="CJ152" s="169"/>
      <c r="CK152" s="169"/>
      <c r="CL152" s="169"/>
      <c r="CM152" s="169"/>
      <c r="CN152" s="169"/>
      <c r="CO152" s="169"/>
      <c r="CP152" s="169"/>
      <c r="CQ152" s="169"/>
      <c r="CR152" s="169"/>
      <c r="CS152" s="169"/>
      <c r="CT152" s="169"/>
      <c r="CU152" s="169"/>
      <c r="CV152" s="169"/>
      <c r="CW152" s="169"/>
      <c r="CX152" s="169"/>
      <c r="CY152" s="169"/>
      <c r="CZ152" s="169"/>
      <c r="DA152" s="169"/>
      <c r="DB152" s="169"/>
      <c r="DC152" s="169"/>
      <c r="DD152" s="169"/>
      <c r="DE152" s="169"/>
      <c r="DF152" s="169"/>
      <c r="DG152" s="169"/>
      <c r="DH152" s="169"/>
      <c r="DI152" s="169"/>
      <c r="DJ152" s="169"/>
      <c r="DK152" s="169"/>
      <c r="DL152" s="169"/>
      <c r="DM152" s="169"/>
      <c r="DN152" s="169"/>
      <c r="DO152" s="169"/>
      <c r="DP152" s="169"/>
      <c r="DQ152" s="169"/>
      <c r="DR152" s="169"/>
      <c r="DS152" s="169"/>
      <c r="DT152" s="169"/>
      <c r="DU152" s="169"/>
      <c r="DV152" s="169"/>
      <c r="DW152" s="169"/>
      <c r="DX152" s="169"/>
      <c r="DY152" s="169"/>
      <c r="DZ152" s="169"/>
      <c r="EA152" s="169"/>
      <c r="EB152" s="169"/>
      <c r="EC152" s="169"/>
      <c r="ED152" s="169"/>
      <c r="EE152" s="169"/>
      <c r="EF152" s="169"/>
      <c r="EG152" s="169"/>
      <c r="EH152" s="169"/>
      <c r="EI152" s="169"/>
      <c r="EJ152" s="169"/>
      <c r="EK152" s="169"/>
      <c r="EL152" s="169"/>
      <c r="EM152" s="169"/>
      <c r="EN152" s="169"/>
    </row>
    <row r="153" spans="1:144" s="170" customFormat="1" ht="14" x14ac:dyDescent="0.15">
      <c r="V153" s="169"/>
      <c r="W153" s="169"/>
      <c r="X153" s="169"/>
      <c r="Y153" s="169"/>
      <c r="Z153" s="169"/>
      <c r="AA153" s="169"/>
      <c r="AB153" s="169"/>
      <c r="AC153" s="169"/>
      <c r="AD153" s="169"/>
      <c r="AE153" s="169"/>
      <c r="AF153" s="169"/>
      <c r="AG153" s="169"/>
      <c r="AH153" s="169"/>
      <c r="AI153" s="169"/>
      <c r="AJ153" s="169"/>
      <c r="AK153" s="169"/>
      <c r="AL153" s="169"/>
      <c r="AM153" s="169"/>
      <c r="AN153" s="169"/>
      <c r="AO153" s="169"/>
      <c r="AP153" s="169"/>
      <c r="AQ153" s="169"/>
      <c r="AR153" s="169"/>
      <c r="AS153" s="169"/>
      <c r="AT153" s="169"/>
      <c r="AU153" s="169"/>
      <c r="AV153" s="169"/>
      <c r="AW153" s="169"/>
      <c r="AX153" s="169"/>
      <c r="AY153" s="169"/>
      <c r="AZ153" s="169"/>
      <c r="BA153" s="169"/>
      <c r="BB153" s="169"/>
      <c r="BC153" s="169"/>
      <c r="BD153" s="169"/>
      <c r="BE153" s="169"/>
      <c r="BF153" s="169"/>
      <c r="BG153" s="169"/>
      <c r="BH153" s="169"/>
      <c r="BI153" s="169"/>
      <c r="BJ153" s="169"/>
      <c r="BK153" s="169"/>
      <c r="BL153" s="169"/>
      <c r="BM153" s="169"/>
      <c r="BN153" s="169"/>
      <c r="BO153" s="169"/>
      <c r="BP153" s="169"/>
      <c r="BQ153" s="169"/>
      <c r="BR153" s="169"/>
      <c r="BS153" s="169"/>
      <c r="BT153" s="169"/>
      <c r="BU153" s="169"/>
      <c r="BV153" s="169"/>
      <c r="BW153" s="169"/>
      <c r="BX153" s="169"/>
      <c r="BY153" s="169"/>
      <c r="BZ153" s="169"/>
      <c r="CA153" s="169"/>
      <c r="CB153" s="169"/>
      <c r="CC153" s="169"/>
      <c r="CD153" s="169"/>
      <c r="CE153" s="169"/>
      <c r="CF153" s="169"/>
      <c r="CG153" s="169"/>
      <c r="CH153" s="169"/>
      <c r="CI153" s="169"/>
      <c r="CJ153" s="169"/>
      <c r="CK153" s="169"/>
      <c r="CL153" s="169"/>
      <c r="CM153" s="169"/>
      <c r="CN153" s="169"/>
      <c r="CO153" s="169"/>
      <c r="CP153" s="169"/>
      <c r="CQ153" s="169"/>
      <c r="CR153" s="169"/>
      <c r="CS153" s="169"/>
      <c r="CT153" s="169"/>
      <c r="CU153" s="169"/>
      <c r="CV153" s="169"/>
      <c r="CW153" s="169"/>
      <c r="CX153" s="169"/>
      <c r="CY153" s="169"/>
      <c r="CZ153" s="169"/>
      <c r="DA153" s="169"/>
      <c r="DB153" s="169"/>
      <c r="DC153" s="169"/>
      <c r="DD153" s="169"/>
      <c r="DE153" s="169"/>
      <c r="DF153" s="169"/>
      <c r="DG153" s="169"/>
      <c r="DH153" s="169"/>
      <c r="DI153" s="169"/>
      <c r="DJ153" s="169"/>
      <c r="DK153" s="169"/>
      <c r="DL153" s="169"/>
      <c r="DM153" s="169"/>
      <c r="DN153" s="169"/>
      <c r="DO153" s="169"/>
      <c r="DP153" s="169"/>
      <c r="DQ153" s="169"/>
      <c r="DR153" s="169"/>
      <c r="DS153" s="169"/>
      <c r="DT153" s="169"/>
      <c r="DU153" s="169"/>
      <c r="DV153" s="169"/>
      <c r="DW153" s="169"/>
      <c r="DX153" s="169"/>
      <c r="DY153" s="169"/>
      <c r="DZ153" s="169"/>
      <c r="EA153" s="169"/>
      <c r="EB153" s="169"/>
      <c r="EC153" s="169"/>
      <c r="ED153" s="169"/>
      <c r="EE153" s="169"/>
      <c r="EF153" s="169"/>
      <c r="EG153" s="169"/>
      <c r="EH153" s="169"/>
      <c r="EI153" s="169"/>
      <c r="EJ153" s="169"/>
      <c r="EK153" s="169"/>
      <c r="EL153" s="169"/>
      <c r="EM153" s="169"/>
      <c r="EN153" s="169"/>
    </row>
    <row r="154" spans="1:144" s="170" customFormat="1" ht="14" x14ac:dyDescent="0.15">
      <c r="V154" s="169"/>
      <c r="W154" s="169"/>
      <c r="X154" s="169"/>
      <c r="Y154" s="169"/>
      <c r="Z154" s="169"/>
      <c r="AA154" s="169"/>
      <c r="AB154" s="169"/>
      <c r="AC154" s="169"/>
      <c r="AD154" s="169"/>
      <c r="AE154" s="169"/>
      <c r="AF154" s="169"/>
      <c r="AG154" s="169"/>
      <c r="AH154" s="169"/>
      <c r="AI154" s="169"/>
      <c r="AJ154" s="169"/>
      <c r="AK154" s="169"/>
      <c r="AL154" s="169"/>
      <c r="AM154" s="169"/>
      <c r="AN154" s="169"/>
      <c r="AO154" s="169"/>
      <c r="AP154" s="169"/>
      <c r="AQ154" s="169"/>
      <c r="AR154" s="169"/>
      <c r="AS154" s="169"/>
      <c r="AT154" s="169"/>
      <c r="AU154" s="169"/>
      <c r="AV154" s="169"/>
      <c r="AW154" s="169"/>
      <c r="AX154" s="169"/>
      <c r="AY154" s="169"/>
      <c r="AZ154" s="169"/>
      <c r="BA154" s="169"/>
      <c r="BB154" s="169"/>
      <c r="BC154" s="169"/>
      <c r="BD154" s="169"/>
      <c r="BE154" s="169"/>
      <c r="BF154" s="169"/>
      <c r="BG154" s="169"/>
      <c r="BH154" s="169"/>
      <c r="BI154" s="169"/>
      <c r="BJ154" s="169"/>
      <c r="BK154" s="169"/>
      <c r="BL154" s="169"/>
      <c r="BM154" s="169"/>
      <c r="BN154" s="169"/>
      <c r="BO154" s="169"/>
      <c r="BP154" s="169"/>
      <c r="BQ154" s="169"/>
      <c r="BR154" s="169"/>
      <c r="BS154" s="169"/>
      <c r="BT154" s="169"/>
      <c r="BU154" s="169"/>
      <c r="BV154" s="169"/>
      <c r="BW154" s="169"/>
      <c r="BX154" s="169"/>
      <c r="BY154" s="169"/>
      <c r="BZ154" s="169"/>
      <c r="CA154" s="169"/>
      <c r="CB154" s="169"/>
      <c r="CC154" s="169"/>
      <c r="CD154" s="169"/>
      <c r="CE154" s="169"/>
      <c r="CF154" s="169"/>
      <c r="CG154" s="169"/>
      <c r="CH154" s="169"/>
      <c r="CI154" s="169"/>
      <c r="CJ154" s="169"/>
      <c r="CK154" s="169"/>
      <c r="CL154" s="169"/>
      <c r="CM154" s="169"/>
      <c r="CN154" s="169"/>
      <c r="CO154" s="169"/>
      <c r="CP154" s="169"/>
      <c r="CQ154" s="169"/>
      <c r="CR154" s="169"/>
      <c r="CS154" s="169"/>
      <c r="CT154" s="169"/>
      <c r="CU154" s="169"/>
      <c r="CV154" s="169"/>
      <c r="CW154" s="169"/>
      <c r="CX154" s="169"/>
      <c r="CY154" s="169"/>
      <c r="CZ154" s="169"/>
      <c r="DA154" s="169"/>
      <c r="DB154" s="169"/>
      <c r="DC154" s="169"/>
      <c r="DD154" s="169"/>
      <c r="DE154" s="169"/>
      <c r="DF154" s="169"/>
      <c r="DG154" s="169"/>
      <c r="DH154" s="169"/>
      <c r="DI154" s="169"/>
      <c r="DJ154" s="169"/>
      <c r="DK154" s="169"/>
      <c r="DL154" s="169"/>
      <c r="DM154" s="169"/>
      <c r="DN154" s="169"/>
      <c r="DO154" s="169"/>
      <c r="DP154" s="169"/>
      <c r="DQ154" s="169"/>
      <c r="DR154" s="169"/>
      <c r="DS154" s="169"/>
      <c r="DT154" s="169"/>
      <c r="DU154" s="169"/>
      <c r="DV154" s="169"/>
      <c r="DW154" s="169"/>
      <c r="DX154" s="169"/>
      <c r="DY154" s="169"/>
      <c r="DZ154" s="169"/>
      <c r="EA154" s="169"/>
      <c r="EB154" s="169"/>
      <c r="EC154" s="169"/>
      <c r="ED154" s="169"/>
      <c r="EE154" s="169"/>
      <c r="EF154" s="169"/>
      <c r="EG154" s="169"/>
      <c r="EH154" s="169"/>
      <c r="EI154" s="169"/>
      <c r="EJ154" s="169"/>
      <c r="EK154" s="169"/>
      <c r="EL154" s="169"/>
      <c r="EM154" s="169"/>
      <c r="EN154" s="169"/>
    </row>
    <row r="155" spans="1:144" s="170" customFormat="1" ht="14" x14ac:dyDescent="0.15">
      <c r="V155" s="169"/>
      <c r="W155" s="169"/>
      <c r="X155" s="169"/>
      <c r="Y155" s="169"/>
      <c r="Z155" s="169"/>
      <c r="AA155" s="169"/>
      <c r="AB155" s="169"/>
      <c r="AC155" s="169"/>
      <c r="AD155" s="169"/>
      <c r="AE155" s="169"/>
      <c r="AF155" s="169"/>
      <c r="AG155" s="169"/>
      <c r="AH155" s="169"/>
      <c r="AI155" s="169"/>
      <c r="AJ155" s="169"/>
      <c r="AK155" s="169"/>
      <c r="AL155" s="169"/>
      <c r="AM155" s="169"/>
      <c r="AN155" s="169"/>
      <c r="AO155" s="169"/>
      <c r="AP155" s="169"/>
      <c r="AQ155" s="169"/>
      <c r="AR155" s="169"/>
      <c r="AS155" s="169"/>
      <c r="AT155" s="169"/>
      <c r="AU155" s="169"/>
      <c r="AV155" s="169"/>
      <c r="AW155" s="169"/>
      <c r="AX155" s="169"/>
      <c r="AY155" s="169"/>
      <c r="AZ155" s="169"/>
      <c r="BA155" s="169"/>
      <c r="BB155" s="169"/>
      <c r="BC155" s="169"/>
      <c r="BD155" s="169"/>
      <c r="BE155" s="169"/>
      <c r="BF155" s="169"/>
      <c r="BG155" s="169"/>
      <c r="BH155" s="169"/>
      <c r="BI155" s="169"/>
      <c r="BJ155" s="169"/>
      <c r="BK155" s="169"/>
      <c r="BL155" s="169"/>
      <c r="BM155" s="169"/>
      <c r="BN155" s="169"/>
      <c r="BO155" s="169"/>
      <c r="BP155" s="169"/>
      <c r="BQ155" s="169"/>
      <c r="BR155" s="169"/>
      <c r="BS155" s="169"/>
      <c r="BT155" s="169"/>
      <c r="BU155" s="169"/>
      <c r="BV155" s="169"/>
      <c r="BW155" s="169"/>
      <c r="BX155" s="169"/>
      <c r="BY155" s="169"/>
      <c r="BZ155" s="169"/>
      <c r="CA155" s="169"/>
      <c r="CB155" s="169"/>
      <c r="CC155" s="169"/>
      <c r="CD155" s="169"/>
      <c r="CE155" s="169"/>
      <c r="CF155" s="169"/>
      <c r="CG155" s="169"/>
      <c r="CH155" s="169"/>
      <c r="CI155" s="169"/>
      <c r="CJ155" s="169"/>
      <c r="CK155" s="169"/>
      <c r="CL155" s="169"/>
      <c r="CM155" s="169"/>
      <c r="CN155" s="169"/>
      <c r="CO155" s="169"/>
      <c r="CP155" s="169"/>
      <c r="CQ155" s="169"/>
      <c r="CR155" s="169"/>
      <c r="CS155" s="169"/>
      <c r="CT155" s="169"/>
      <c r="CU155" s="169"/>
      <c r="CV155" s="169"/>
      <c r="CW155" s="169"/>
      <c r="CX155" s="169"/>
      <c r="CY155" s="169"/>
      <c r="CZ155" s="169"/>
      <c r="DA155" s="169"/>
      <c r="DB155" s="169"/>
      <c r="DC155" s="169"/>
      <c r="DD155" s="169"/>
      <c r="DE155" s="169"/>
      <c r="DF155" s="169"/>
      <c r="DG155" s="169"/>
      <c r="DH155" s="169"/>
      <c r="DI155" s="169"/>
      <c r="DJ155" s="169"/>
      <c r="DK155" s="169"/>
      <c r="DL155" s="169"/>
      <c r="DM155" s="169"/>
      <c r="DN155" s="169"/>
      <c r="DO155" s="169"/>
      <c r="DP155" s="169"/>
      <c r="DQ155" s="169"/>
      <c r="DR155" s="169"/>
      <c r="DS155" s="169"/>
      <c r="DT155" s="169"/>
      <c r="DU155" s="169"/>
      <c r="DV155" s="169"/>
      <c r="DW155" s="169"/>
      <c r="DX155" s="169"/>
      <c r="DY155" s="169"/>
      <c r="DZ155" s="169"/>
      <c r="EA155" s="169"/>
      <c r="EB155" s="169"/>
      <c r="EC155" s="169"/>
      <c r="ED155" s="169"/>
      <c r="EE155" s="169"/>
      <c r="EF155" s="169"/>
      <c r="EG155" s="169"/>
      <c r="EH155" s="169"/>
      <c r="EI155" s="169"/>
      <c r="EJ155" s="169"/>
      <c r="EK155" s="169"/>
      <c r="EL155" s="169"/>
      <c r="EM155" s="169"/>
      <c r="EN155" s="169"/>
    </row>
    <row r="156" spans="1:144" s="170" customFormat="1" ht="14" x14ac:dyDescent="0.15">
      <c r="V156" s="169"/>
      <c r="W156" s="169"/>
      <c r="X156" s="169"/>
      <c r="Y156" s="169"/>
      <c r="Z156" s="169"/>
      <c r="AA156" s="169"/>
      <c r="AB156" s="169"/>
      <c r="AC156" s="169"/>
      <c r="AD156" s="169"/>
      <c r="AE156" s="169"/>
      <c r="AF156" s="169"/>
      <c r="AG156" s="169"/>
      <c r="AH156" s="169"/>
      <c r="AI156" s="169"/>
      <c r="AJ156" s="169"/>
      <c r="AK156" s="169"/>
      <c r="AL156" s="169"/>
      <c r="AM156" s="169"/>
      <c r="AN156" s="169"/>
      <c r="AO156" s="169"/>
      <c r="AP156" s="169"/>
      <c r="AQ156" s="169"/>
      <c r="AR156" s="169"/>
      <c r="AS156" s="169"/>
      <c r="AT156" s="169"/>
      <c r="AU156" s="169"/>
      <c r="AV156" s="169"/>
      <c r="AW156" s="169"/>
      <c r="AX156" s="169"/>
      <c r="AY156" s="169"/>
      <c r="AZ156" s="169"/>
      <c r="BA156" s="169"/>
      <c r="BB156" s="169"/>
      <c r="BC156" s="169"/>
      <c r="BD156" s="169"/>
      <c r="BE156" s="169"/>
      <c r="BF156" s="169"/>
      <c r="BG156" s="169"/>
      <c r="BH156" s="169"/>
      <c r="BI156" s="169"/>
      <c r="BJ156" s="169"/>
      <c r="BK156" s="169"/>
      <c r="BL156" s="169"/>
      <c r="BM156" s="169"/>
      <c r="BN156" s="169"/>
      <c r="BO156" s="169"/>
      <c r="BP156" s="169"/>
      <c r="BQ156" s="169"/>
      <c r="BR156" s="169"/>
      <c r="BS156" s="169"/>
      <c r="BT156" s="169"/>
      <c r="BU156" s="169"/>
      <c r="BV156" s="169"/>
      <c r="BW156" s="169"/>
      <c r="BX156" s="169"/>
      <c r="BY156" s="169"/>
      <c r="BZ156" s="169"/>
      <c r="CA156" s="169"/>
      <c r="CB156" s="169"/>
      <c r="CC156" s="169"/>
      <c r="CD156" s="169"/>
      <c r="CE156" s="169"/>
      <c r="CF156" s="169"/>
      <c r="CG156" s="169"/>
      <c r="CH156" s="169"/>
      <c r="CI156" s="169"/>
      <c r="CJ156" s="169"/>
      <c r="CK156" s="169"/>
      <c r="CL156" s="169"/>
      <c r="CM156" s="169"/>
      <c r="CN156" s="169"/>
      <c r="CO156" s="169"/>
      <c r="CP156" s="169"/>
      <c r="CQ156" s="169"/>
      <c r="CR156" s="169"/>
      <c r="CS156" s="169"/>
      <c r="CT156" s="169"/>
      <c r="CU156" s="169"/>
      <c r="CV156" s="169"/>
      <c r="CW156" s="169"/>
      <c r="CX156" s="169"/>
      <c r="CY156" s="169"/>
      <c r="CZ156" s="169"/>
      <c r="DA156" s="169"/>
      <c r="DB156" s="169"/>
      <c r="DC156" s="169"/>
      <c r="DD156" s="169"/>
      <c r="DE156" s="169"/>
      <c r="DF156" s="169"/>
      <c r="DG156" s="169"/>
      <c r="DH156" s="169"/>
      <c r="DI156" s="169"/>
      <c r="DJ156" s="169"/>
      <c r="DK156" s="169"/>
      <c r="DL156" s="169"/>
      <c r="DM156" s="169"/>
      <c r="DN156" s="169"/>
      <c r="DO156" s="169"/>
      <c r="DP156" s="169"/>
      <c r="DQ156" s="169"/>
      <c r="DR156" s="169"/>
      <c r="DS156" s="169"/>
      <c r="DT156" s="169"/>
      <c r="DU156" s="169"/>
      <c r="DV156" s="169"/>
      <c r="DW156" s="169"/>
      <c r="DX156" s="169"/>
      <c r="DY156" s="169"/>
      <c r="DZ156" s="169"/>
      <c r="EA156" s="169"/>
      <c r="EB156" s="169"/>
      <c r="EC156" s="169"/>
      <c r="ED156" s="169"/>
      <c r="EE156" s="169"/>
      <c r="EF156" s="169"/>
      <c r="EG156" s="169"/>
      <c r="EH156" s="169"/>
      <c r="EI156" s="169"/>
      <c r="EJ156" s="169"/>
      <c r="EK156" s="169"/>
      <c r="EL156" s="169"/>
      <c r="EM156" s="169"/>
      <c r="EN156" s="169"/>
    </row>
    <row r="157" spans="1:144" s="170" customFormat="1" ht="14" x14ac:dyDescent="0.15">
      <c r="V157" s="169"/>
      <c r="W157" s="169"/>
      <c r="X157" s="169"/>
      <c r="Y157" s="169"/>
      <c r="Z157" s="169"/>
      <c r="AA157" s="169"/>
      <c r="AB157" s="169"/>
      <c r="AC157" s="169"/>
      <c r="AD157" s="169"/>
      <c r="AE157" s="169"/>
      <c r="AF157" s="169"/>
      <c r="AG157" s="169"/>
      <c r="AH157" s="169"/>
      <c r="AI157" s="169"/>
      <c r="AJ157" s="169"/>
      <c r="AK157" s="169"/>
      <c r="AL157" s="169"/>
      <c r="AM157" s="169"/>
      <c r="AN157" s="169"/>
      <c r="AO157" s="169"/>
      <c r="AP157" s="169"/>
      <c r="AQ157" s="169"/>
      <c r="AR157" s="169"/>
      <c r="AS157" s="169"/>
      <c r="AT157" s="169"/>
      <c r="AU157" s="169"/>
      <c r="AV157" s="169"/>
      <c r="AW157" s="169"/>
      <c r="AX157" s="169"/>
      <c r="AY157" s="169"/>
      <c r="AZ157" s="169"/>
      <c r="BA157" s="169"/>
      <c r="BB157" s="169"/>
      <c r="BC157" s="169"/>
      <c r="BD157" s="169"/>
      <c r="BE157" s="169"/>
      <c r="BF157" s="169"/>
      <c r="BG157" s="169"/>
      <c r="BH157" s="169"/>
      <c r="BI157" s="169"/>
      <c r="BJ157" s="169"/>
      <c r="BK157" s="169"/>
      <c r="BL157" s="169"/>
      <c r="BM157" s="169"/>
      <c r="BN157" s="169"/>
      <c r="BO157" s="169"/>
      <c r="BP157" s="169"/>
      <c r="BQ157" s="169"/>
      <c r="BR157" s="169"/>
      <c r="BS157" s="169"/>
      <c r="BT157" s="169"/>
      <c r="BU157" s="169"/>
      <c r="BV157" s="169"/>
      <c r="BW157" s="169"/>
      <c r="BX157" s="169"/>
      <c r="BY157" s="169"/>
      <c r="BZ157" s="169"/>
      <c r="CA157" s="169"/>
      <c r="CB157" s="169"/>
      <c r="CC157" s="169"/>
      <c r="CD157" s="169"/>
      <c r="CE157" s="169"/>
      <c r="CF157" s="169"/>
      <c r="CG157" s="169"/>
      <c r="CH157" s="169"/>
      <c r="CI157" s="169"/>
      <c r="CJ157" s="169"/>
      <c r="CK157" s="169"/>
      <c r="CL157" s="169"/>
      <c r="CM157" s="169"/>
      <c r="CN157" s="169"/>
      <c r="CO157" s="169"/>
      <c r="CP157" s="169"/>
      <c r="CQ157" s="169"/>
      <c r="CR157" s="169"/>
      <c r="CS157" s="169"/>
      <c r="CT157" s="169"/>
      <c r="CU157" s="169"/>
      <c r="CV157" s="169"/>
      <c r="CW157" s="169"/>
      <c r="CX157" s="169"/>
      <c r="CY157" s="169"/>
      <c r="CZ157" s="169"/>
      <c r="DA157" s="169"/>
      <c r="DB157" s="169"/>
      <c r="DC157" s="169"/>
      <c r="DD157" s="169"/>
      <c r="DE157" s="169"/>
      <c r="DF157" s="169"/>
      <c r="DG157" s="169"/>
      <c r="DH157" s="169"/>
      <c r="DI157" s="169"/>
      <c r="DJ157" s="169"/>
      <c r="DK157" s="169"/>
      <c r="DL157" s="169"/>
      <c r="DM157" s="169"/>
      <c r="DN157" s="169"/>
      <c r="DO157" s="169"/>
      <c r="DP157" s="169"/>
      <c r="DQ157" s="169"/>
      <c r="DR157" s="169"/>
      <c r="DS157" s="169"/>
      <c r="DT157" s="169"/>
      <c r="DU157" s="169"/>
      <c r="DV157" s="169"/>
      <c r="DW157" s="169"/>
      <c r="DX157" s="169"/>
      <c r="DY157" s="169"/>
      <c r="DZ157" s="169"/>
      <c r="EA157" s="169"/>
      <c r="EB157" s="169"/>
      <c r="EC157" s="169"/>
      <c r="ED157" s="169"/>
      <c r="EE157" s="169"/>
      <c r="EF157" s="169"/>
      <c r="EG157" s="169"/>
      <c r="EH157" s="169"/>
      <c r="EI157" s="169"/>
      <c r="EJ157" s="169"/>
      <c r="EK157" s="169"/>
      <c r="EL157" s="169"/>
      <c r="EM157" s="169"/>
      <c r="EN157" s="169"/>
    </row>
    <row r="158" spans="1:144" s="170" customFormat="1" ht="14" x14ac:dyDescent="0.15">
      <c r="V158" s="169"/>
      <c r="W158" s="169"/>
      <c r="X158" s="169"/>
      <c r="Y158" s="169"/>
      <c r="Z158" s="169"/>
      <c r="AA158" s="169"/>
      <c r="AB158" s="169"/>
      <c r="AC158" s="169"/>
      <c r="AD158" s="169"/>
      <c r="AE158" s="169"/>
      <c r="AF158" s="169"/>
      <c r="AG158" s="169"/>
      <c r="AH158" s="169"/>
      <c r="AI158" s="169"/>
      <c r="AJ158" s="169"/>
      <c r="AK158" s="169"/>
      <c r="AL158" s="169"/>
      <c r="AM158" s="169"/>
      <c r="AN158" s="169"/>
      <c r="AO158" s="169"/>
      <c r="AP158" s="169"/>
      <c r="AQ158" s="169"/>
      <c r="AR158" s="169"/>
      <c r="AS158" s="169"/>
      <c r="AT158" s="169"/>
      <c r="AU158" s="169"/>
      <c r="AV158" s="169"/>
      <c r="AW158" s="169"/>
      <c r="AX158" s="169"/>
      <c r="AY158" s="169"/>
      <c r="AZ158" s="169"/>
      <c r="BA158" s="169"/>
      <c r="BB158" s="169"/>
      <c r="BC158" s="169"/>
      <c r="BD158" s="169"/>
      <c r="BE158" s="169"/>
      <c r="BF158" s="169"/>
      <c r="BG158" s="169"/>
      <c r="BH158" s="169"/>
      <c r="BI158" s="169"/>
      <c r="BJ158" s="169"/>
      <c r="BK158" s="169"/>
      <c r="BL158" s="169"/>
      <c r="BM158" s="169"/>
      <c r="BN158" s="169"/>
      <c r="BO158" s="169"/>
      <c r="BP158" s="169"/>
      <c r="BQ158" s="169"/>
      <c r="BR158" s="169"/>
      <c r="BS158" s="169"/>
      <c r="BT158" s="169"/>
      <c r="BU158" s="169"/>
      <c r="BV158" s="169"/>
      <c r="BW158" s="169"/>
      <c r="BX158" s="169"/>
      <c r="BY158" s="169"/>
      <c r="BZ158" s="169"/>
      <c r="CA158" s="169"/>
      <c r="CB158" s="169"/>
      <c r="CC158" s="169"/>
      <c r="CD158" s="169"/>
      <c r="CE158" s="169"/>
      <c r="CF158" s="169"/>
      <c r="CG158" s="169"/>
      <c r="CH158" s="169"/>
      <c r="CI158" s="169"/>
      <c r="CJ158" s="169"/>
      <c r="CK158" s="169"/>
      <c r="CL158" s="169"/>
      <c r="CM158" s="169"/>
      <c r="CN158" s="169"/>
      <c r="CO158" s="169"/>
      <c r="CP158" s="169"/>
      <c r="CQ158" s="169"/>
      <c r="CR158" s="169"/>
      <c r="CS158" s="169"/>
      <c r="CT158" s="169"/>
      <c r="CU158" s="169"/>
      <c r="CV158" s="169"/>
      <c r="CW158" s="169"/>
      <c r="CX158" s="169"/>
      <c r="CY158" s="169"/>
      <c r="CZ158" s="169"/>
      <c r="DA158" s="169"/>
      <c r="DB158" s="169"/>
      <c r="DC158" s="169"/>
      <c r="DD158" s="169"/>
      <c r="DE158" s="169"/>
      <c r="DF158" s="169"/>
      <c r="DG158" s="169"/>
      <c r="DH158" s="169"/>
      <c r="DI158" s="169"/>
      <c r="DJ158" s="169"/>
      <c r="DK158" s="169"/>
      <c r="DL158" s="169"/>
      <c r="DM158" s="169"/>
      <c r="DN158" s="169"/>
      <c r="DO158" s="169"/>
      <c r="DP158" s="169"/>
      <c r="DQ158" s="169"/>
      <c r="DR158" s="169"/>
      <c r="DS158" s="169"/>
      <c r="DT158" s="169"/>
      <c r="DU158" s="169"/>
      <c r="DV158" s="169"/>
      <c r="DW158" s="169"/>
      <c r="DX158" s="169"/>
      <c r="DY158" s="169"/>
      <c r="DZ158" s="169"/>
      <c r="EA158" s="169"/>
      <c r="EB158" s="169"/>
      <c r="EC158" s="169"/>
      <c r="ED158" s="169"/>
      <c r="EE158" s="169"/>
      <c r="EF158" s="169"/>
      <c r="EG158" s="169"/>
      <c r="EH158" s="169"/>
      <c r="EI158" s="169"/>
      <c r="EJ158" s="169"/>
      <c r="EK158" s="169"/>
      <c r="EL158" s="169"/>
      <c r="EM158" s="169"/>
      <c r="EN158" s="169"/>
    </row>
    <row r="159" spans="1:144" ht="14" x14ac:dyDescent="0.15">
      <c r="A159" s="170"/>
      <c r="B159" s="170"/>
      <c r="C159" s="170"/>
      <c r="D159" s="170"/>
      <c r="E159" s="170"/>
      <c r="F159" s="170"/>
      <c r="G159" s="170"/>
      <c r="H159" s="170"/>
      <c r="I159" s="170"/>
      <c r="J159" s="170"/>
      <c r="K159" s="170"/>
      <c r="L159" s="170"/>
      <c r="M159" s="170"/>
      <c r="N159" s="170"/>
      <c r="O159" s="170"/>
      <c r="P159" s="170"/>
      <c r="Q159" s="170"/>
      <c r="R159" s="170"/>
      <c r="S159" s="170"/>
      <c r="T159" s="170"/>
      <c r="U159" s="170"/>
      <c r="V159" s="169"/>
      <c r="W159" s="169"/>
      <c r="X159" s="169"/>
      <c r="Y159" s="169"/>
      <c r="Z159" s="169"/>
      <c r="AA159" s="169"/>
      <c r="AB159" s="169"/>
      <c r="AC159" s="169"/>
      <c r="AD159" s="169"/>
      <c r="AE159" s="169"/>
      <c r="AF159" s="169"/>
      <c r="AG159" s="169"/>
      <c r="AH159" s="169"/>
      <c r="AI159" s="169"/>
      <c r="AJ159" s="169"/>
      <c r="AK159" s="169"/>
      <c r="AL159" s="169"/>
      <c r="AM159" s="169"/>
      <c r="AN159" s="169"/>
      <c r="AO159" s="169"/>
      <c r="AP159" s="169"/>
      <c r="AQ159" s="169"/>
      <c r="AR159" s="169"/>
      <c r="AS159" s="169"/>
      <c r="AT159" s="169"/>
      <c r="AU159" s="169"/>
      <c r="AV159" s="169"/>
      <c r="AW159" s="169"/>
      <c r="AX159" s="169"/>
      <c r="AY159" s="169"/>
      <c r="AZ159" s="169"/>
      <c r="BA159" s="169"/>
      <c r="BB159" s="169"/>
      <c r="BC159" s="169"/>
      <c r="BD159" s="169"/>
      <c r="BE159" s="169"/>
      <c r="BF159" s="169"/>
      <c r="BG159" s="169"/>
      <c r="BH159" s="169"/>
      <c r="BI159" s="169"/>
      <c r="BJ159" s="169"/>
      <c r="BK159" s="169"/>
      <c r="BL159" s="169"/>
      <c r="BM159" s="169"/>
      <c r="BN159" s="169"/>
      <c r="BO159" s="169"/>
      <c r="BP159" s="169"/>
      <c r="BQ159" s="169"/>
      <c r="BR159" s="169"/>
      <c r="BS159" s="169"/>
      <c r="BT159" s="169"/>
      <c r="BU159" s="169"/>
      <c r="BV159" s="169"/>
      <c r="BW159" s="169"/>
      <c r="BX159" s="169"/>
      <c r="BY159" s="169"/>
      <c r="BZ159" s="169"/>
      <c r="CA159" s="169"/>
      <c r="CB159" s="169"/>
      <c r="CC159" s="169"/>
      <c r="CD159" s="169"/>
      <c r="CE159" s="169"/>
      <c r="CF159" s="169"/>
      <c r="CG159" s="169"/>
      <c r="CH159" s="169"/>
      <c r="CI159" s="169"/>
      <c r="CJ159" s="169"/>
      <c r="CK159" s="169"/>
      <c r="CL159" s="169"/>
      <c r="CM159" s="169"/>
      <c r="CN159" s="169"/>
      <c r="CO159" s="169"/>
      <c r="CP159" s="169"/>
      <c r="CQ159" s="169"/>
      <c r="CR159" s="169"/>
      <c r="CS159" s="169"/>
      <c r="CT159" s="169"/>
      <c r="CU159" s="169"/>
      <c r="CV159" s="169"/>
      <c r="CW159" s="169"/>
      <c r="CX159" s="169"/>
      <c r="CY159" s="169"/>
      <c r="CZ159" s="169"/>
      <c r="DA159" s="169"/>
      <c r="DB159" s="169"/>
      <c r="DC159" s="169"/>
      <c r="DD159" s="169"/>
      <c r="DE159" s="169"/>
      <c r="DF159" s="169"/>
      <c r="DG159" s="169"/>
      <c r="DH159" s="169"/>
      <c r="DI159" s="169"/>
      <c r="DJ159" s="169"/>
      <c r="DK159" s="169"/>
      <c r="DL159" s="169"/>
      <c r="DM159" s="169"/>
      <c r="DN159" s="169"/>
      <c r="DO159" s="169"/>
      <c r="DP159" s="169"/>
      <c r="DQ159" s="169"/>
      <c r="DR159" s="169"/>
      <c r="DS159" s="169"/>
      <c r="DT159" s="169"/>
      <c r="DU159" s="169"/>
      <c r="DV159" s="169"/>
      <c r="DW159" s="169"/>
      <c r="DX159" s="169"/>
      <c r="DY159" s="169"/>
      <c r="DZ159" s="169"/>
      <c r="EA159" s="169"/>
      <c r="EB159" s="169"/>
      <c r="EC159" s="169"/>
      <c r="ED159" s="169"/>
      <c r="EE159" s="169"/>
      <c r="EF159" s="169"/>
      <c r="EG159" s="169"/>
      <c r="EH159" s="169"/>
      <c r="EI159" s="169"/>
      <c r="EJ159" s="169"/>
      <c r="EK159" s="169"/>
      <c r="EL159" s="169"/>
      <c r="EM159" s="169"/>
      <c r="EN159" s="169"/>
    </row>
    <row r="160" spans="1:144" ht="14" x14ac:dyDescent="0.15">
      <c r="A160" s="170"/>
      <c r="B160" s="170"/>
      <c r="C160" s="170"/>
      <c r="D160" s="170"/>
      <c r="E160" s="170"/>
      <c r="F160" s="170"/>
      <c r="G160" s="170"/>
      <c r="H160" s="170"/>
      <c r="I160" s="170"/>
      <c r="J160" s="170"/>
      <c r="K160" s="170"/>
      <c r="L160" s="170"/>
      <c r="M160" s="170"/>
      <c r="N160" s="170"/>
      <c r="O160" s="170"/>
      <c r="P160" s="170"/>
      <c r="Q160" s="170"/>
      <c r="R160" s="170"/>
      <c r="S160" s="170"/>
      <c r="T160" s="170"/>
      <c r="U160" s="170"/>
      <c r="V160" s="169"/>
      <c r="W160" s="169"/>
      <c r="X160" s="169"/>
      <c r="Y160" s="169"/>
      <c r="Z160" s="169"/>
      <c r="AA160" s="169"/>
      <c r="AB160" s="169"/>
      <c r="AC160" s="169"/>
      <c r="AD160" s="169"/>
      <c r="AE160" s="169"/>
      <c r="AF160" s="169"/>
      <c r="AG160" s="169"/>
      <c r="AH160" s="169"/>
      <c r="AI160" s="169"/>
      <c r="AJ160" s="169"/>
      <c r="AK160" s="169"/>
      <c r="AL160" s="169"/>
      <c r="AM160" s="169"/>
      <c r="AN160" s="169"/>
      <c r="AO160" s="169"/>
      <c r="AP160" s="169"/>
      <c r="AQ160" s="169"/>
      <c r="AR160" s="169"/>
      <c r="AS160" s="169"/>
      <c r="AT160" s="169"/>
      <c r="AU160" s="169"/>
      <c r="AV160" s="169"/>
      <c r="AW160" s="169"/>
      <c r="AX160" s="169"/>
      <c r="AY160" s="169"/>
      <c r="AZ160" s="169"/>
      <c r="BA160" s="169"/>
      <c r="BB160" s="169"/>
      <c r="BC160" s="169"/>
      <c r="BD160" s="169"/>
      <c r="BE160" s="169"/>
      <c r="BF160" s="169"/>
      <c r="BG160" s="169"/>
      <c r="BH160" s="169"/>
      <c r="BI160" s="169"/>
      <c r="BJ160" s="169"/>
      <c r="BK160" s="169"/>
      <c r="BL160" s="169"/>
      <c r="BM160" s="169"/>
      <c r="BN160" s="169"/>
      <c r="BO160" s="169"/>
      <c r="BP160" s="169"/>
      <c r="BQ160" s="169"/>
      <c r="BR160" s="169"/>
      <c r="BS160" s="169"/>
      <c r="BT160" s="169"/>
      <c r="BU160" s="169"/>
      <c r="BV160" s="169"/>
      <c r="BW160" s="169"/>
      <c r="BX160" s="169"/>
      <c r="BY160" s="169"/>
      <c r="BZ160" s="169"/>
      <c r="CA160" s="169"/>
      <c r="CB160" s="169"/>
      <c r="CC160" s="169"/>
      <c r="CD160" s="169"/>
      <c r="CE160" s="169"/>
      <c r="CF160" s="169"/>
      <c r="CG160" s="169"/>
      <c r="CH160" s="169"/>
      <c r="CI160" s="169"/>
      <c r="CJ160" s="169"/>
      <c r="CK160" s="169"/>
      <c r="CL160" s="169"/>
      <c r="CM160" s="169"/>
      <c r="CN160" s="169"/>
      <c r="CO160" s="169"/>
      <c r="CP160" s="169"/>
      <c r="CQ160" s="169"/>
      <c r="CR160" s="169"/>
      <c r="CS160" s="169"/>
      <c r="CT160" s="169"/>
      <c r="CU160" s="169"/>
      <c r="CV160" s="169"/>
      <c r="CW160" s="169"/>
      <c r="CX160" s="169"/>
      <c r="CY160" s="169"/>
      <c r="CZ160" s="169"/>
      <c r="DA160" s="169"/>
      <c r="DB160" s="169"/>
      <c r="DC160" s="169"/>
      <c r="DD160" s="169"/>
      <c r="DE160" s="169"/>
      <c r="DF160" s="169"/>
      <c r="DG160" s="169"/>
      <c r="DH160" s="169"/>
      <c r="DI160" s="169"/>
      <c r="DJ160" s="169"/>
      <c r="DK160" s="169"/>
      <c r="DL160" s="169"/>
      <c r="DM160" s="169"/>
      <c r="DN160" s="169"/>
      <c r="DO160" s="169"/>
      <c r="DP160" s="169"/>
      <c r="DQ160" s="169"/>
      <c r="DR160" s="169"/>
      <c r="DS160" s="169"/>
      <c r="DT160" s="169"/>
      <c r="DU160" s="169"/>
      <c r="DV160" s="169"/>
      <c r="DW160" s="169"/>
      <c r="DX160" s="169"/>
      <c r="DY160" s="169"/>
      <c r="DZ160" s="169"/>
      <c r="EA160" s="169"/>
      <c r="EB160" s="169"/>
      <c r="EC160" s="169"/>
      <c r="ED160" s="169"/>
      <c r="EE160" s="169"/>
      <c r="EF160" s="169"/>
      <c r="EG160" s="169"/>
      <c r="EH160" s="169"/>
      <c r="EI160" s="169"/>
      <c r="EJ160" s="169"/>
      <c r="EK160" s="169"/>
      <c r="EL160" s="169"/>
      <c r="EM160" s="169"/>
      <c r="EN160" s="169"/>
    </row>
    <row r="161" spans="1:144" ht="14" x14ac:dyDescent="0.15">
      <c r="A161" s="170"/>
      <c r="B161" s="170"/>
      <c r="C161" s="170"/>
      <c r="D161" s="170"/>
      <c r="E161" s="170"/>
      <c r="F161" s="170"/>
      <c r="G161" s="170"/>
      <c r="H161" s="170"/>
      <c r="I161" s="170"/>
      <c r="J161" s="170"/>
      <c r="K161" s="170"/>
      <c r="L161" s="170"/>
      <c r="M161" s="170"/>
      <c r="N161" s="170"/>
      <c r="O161" s="170"/>
      <c r="P161" s="170"/>
      <c r="Q161" s="170"/>
      <c r="R161" s="170"/>
      <c r="S161" s="170"/>
      <c r="T161" s="170"/>
      <c r="U161" s="170"/>
      <c r="V161" s="169"/>
      <c r="W161" s="169"/>
      <c r="X161" s="169"/>
      <c r="Y161" s="169"/>
      <c r="Z161" s="169"/>
      <c r="AA161" s="169"/>
      <c r="AB161" s="169"/>
      <c r="AC161" s="169"/>
      <c r="AD161" s="169"/>
      <c r="AE161" s="169"/>
      <c r="AF161" s="169"/>
      <c r="AG161" s="169"/>
      <c r="AH161" s="169"/>
      <c r="AI161" s="169"/>
      <c r="AJ161" s="169"/>
      <c r="AK161" s="169"/>
      <c r="AL161" s="169"/>
      <c r="AM161" s="169"/>
      <c r="AN161" s="169"/>
      <c r="AO161" s="169"/>
      <c r="AP161" s="169"/>
      <c r="AQ161" s="169"/>
      <c r="AR161" s="169"/>
      <c r="AS161" s="169"/>
      <c r="AT161" s="169"/>
      <c r="AU161" s="169"/>
      <c r="AV161" s="169"/>
      <c r="AW161" s="169"/>
      <c r="AX161" s="169"/>
      <c r="AY161" s="169"/>
      <c r="AZ161" s="169"/>
      <c r="BA161" s="169"/>
      <c r="BB161" s="169"/>
      <c r="BC161" s="169"/>
      <c r="BD161" s="169"/>
      <c r="BE161" s="169"/>
      <c r="BF161" s="169"/>
      <c r="BG161" s="169"/>
      <c r="BH161" s="169"/>
      <c r="BI161" s="169"/>
      <c r="BJ161" s="169"/>
      <c r="BK161" s="169"/>
      <c r="BL161" s="169"/>
      <c r="BM161" s="169"/>
      <c r="BN161" s="169"/>
      <c r="BO161" s="169"/>
      <c r="BP161" s="169"/>
      <c r="BQ161" s="169"/>
      <c r="BR161" s="169"/>
      <c r="BS161" s="169"/>
      <c r="BT161" s="169"/>
      <c r="BU161" s="169"/>
      <c r="BV161" s="169"/>
      <c r="BW161" s="169"/>
      <c r="BX161" s="169"/>
      <c r="BY161" s="169"/>
      <c r="BZ161" s="169"/>
      <c r="CA161" s="169"/>
      <c r="CB161" s="169"/>
      <c r="CC161" s="169"/>
      <c r="CD161" s="169"/>
      <c r="CE161" s="169"/>
      <c r="CF161" s="169"/>
      <c r="CG161" s="169"/>
      <c r="CH161" s="169"/>
      <c r="CI161" s="169"/>
      <c r="CJ161" s="169"/>
      <c r="CK161" s="169"/>
      <c r="CL161" s="169"/>
      <c r="CM161" s="169"/>
      <c r="CN161" s="169"/>
      <c r="CO161" s="169"/>
      <c r="CP161" s="169"/>
      <c r="CQ161" s="169"/>
      <c r="CR161" s="169"/>
      <c r="CS161" s="169"/>
      <c r="CT161" s="169"/>
      <c r="CU161" s="169"/>
      <c r="CV161" s="169"/>
      <c r="CW161" s="169"/>
      <c r="CX161" s="169"/>
      <c r="CY161" s="169"/>
      <c r="CZ161" s="169"/>
      <c r="DA161" s="169"/>
      <c r="DB161" s="169"/>
      <c r="DC161" s="169"/>
      <c r="DD161" s="169"/>
      <c r="DE161" s="169"/>
      <c r="DF161" s="169"/>
      <c r="DG161" s="169"/>
      <c r="DH161" s="169"/>
      <c r="DI161" s="169"/>
      <c r="DJ161" s="169"/>
      <c r="DK161" s="169"/>
      <c r="DL161" s="169"/>
      <c r="DM161" s="169"/>
      <c r="DN161" s="169"/>
      <c r="DO161" s="169"/>
      <c r="DP161" s="169"/>
      <c r="DQ161" s="169"/>
      <c r="DR161" s="169"/>
      <c r="DS161" s="169"/>
      <c r="DT161" s="169"/>
      <c r="DU161" s="169"/>
      <c r="DV161" s="169"/>
      <c r="DW161" s="169"/>
      <c r="DX161" s="169"/>
      <c r="DY161" s="169"/>
      <c r="DZ161" s="169"/>
      <c r="EA161" s="169"/>
      <c r="EB161" s="169"/>
      <c r="EC161" s="169"/>
      <c r="ED161" s="169"/>
      <c r="EE161" s="169"/>
      <c r="EF161" s="169"/>
      <c r="EG161" s="169"/>
      <c r="EH161" s="169"/>
      <c r="EI161" s="169"/>
      <c r="EJ161" s="169"/>
      <c r="EK161" s="169"/>
      <c r="EL161" s="169"/>
      <c r="EM161" s="169"/>
      <c r="EN161" s="169"/>
    </row>
    <row r="162" spans="1:144" ht="14" x14ac:dyDescent="0.15">
      <c r="A162" s="170"/>
      <c r="B162" s="170"/>
      <c r="C162" s="170"/>
      <c r="D162" s="170"/>
      <c r="E162" s="170"/>
      <c r="F162" s="170"/>
      <c r="G162" s="170"/>
      <c r="H162" s="170"/>
      <c r="I162" s="170"/>
      <c r="J162" s="170"/>
      <c r="K162" s="170"/>
      <c r="L162" s="170"/>
      <c r="M162" s="170"/>
      <c r="N162" s="170"/>
      <c r="O162" s="170"/>
      <c r="P162" s="170"/>
      <c r="Q162" s="170"/>
      <c r="R162" s="170"/>
      <c r="S162" s="170"/>
      <c r="T162" s="170"/>
      <c r="U162" s="170"/>
      <c r="V162" s="169"/>
      <c r="W162" s="169"/>
      <c r="X162" s="169"/>
      <c r="Y162" s="169"/>
      <c r="Z162" s="169"/>
      <c r="AA162" s="169"/>
      <c r="AB162" s="169"/>
      <c r="AC162" s="169"/>
      <c r="AD162" s="169"/>
      <c r="AE162" s="169"/>
      <c r="AF162" s="169"/>
      <c r="AG162" s="169"/>
      <c r="AH162" s="169"/>
      <c r="AI162" s="169"/>
      <c r="AJ162" s="169"/>
      <c r="AK162" s="169"/>
      <c r="AL162" s="169"/>
      <c r="AM162" s="169"/>
      <c r="AN162" s="169"/>
      <c r="AO162" s="169"/>
      <c r="AP162" s="169"/>
      <c r="AQ162" s="169"/>
      <c r="AR162" s="169"/>
      <c r="AS162" s="169"/>
      <c r="AT162" s="169"/>
      <c r="AU162" s="169"/>
      <c r="AV162" s="169"/>
      <c r="AW162" s="169"/>
      <c r="AX162" s="169"/>
      <c r="AY162" s="169"/>
      <c r="AZ162" s="169"/>
      <c r="BA162" s="169"/>
      <c r="BB162" s="169"/>
      <c r="BC162" s="169"/>
      <c r="BD162" s="169"/>
      <c r="BE162" s="169"/>
      <c r="BF162" s="169"/>
      <c r="BG162" s="169"/>
      <c r="BH162" s="169"/>
      <c r="BI162" s="169"/>
      <c r="BJ162" s="169"/>
      <c r="BK162" s="169"/>
      <c r="BL162" s="169"/>
      <c r="BM162" s="169"/>
      <c r="BN162" s="169"/>
      <c r="BO162" s="169"/>
      <c r="BP162" s="169"/>
      <c r="BQ162" s="169"/>
      <c r="BR162" s="169"/>
      <c r="BS162" s="169"/>
      <c r="BT162" s="169"/>
      <c r="BU162" s="169"/>
      <c r="BV162" s="169"/>
      <c r="BW162" s="169"/>
      <c r="BX162" s="169"/>
      <c r="BY162" s="169"/>
      <c r="BZ162" s="169"/>
      <c r="CA162" s="169"/>
      <c r="CB162" s="169"/>
      <c r="CC162" s="169"/>
      <c r="CD162" s="169"/>
      <c r="CE162" s="169"/>
      <c r="CF162" s="169"/>
      <c r="CG162" s="169"/>
      <c r="CH162" s="169"/>
      <c r="CI162" s="169"/>
      <c r="CJ162" s="169"/>
      <c r="CK162" s="169"/>
      <c r="CL162" s="169"/>
      <c r="CM162" s="169"/>
      <c r="CN162" s="169"/>
      <c r="CO162" s="169"/>
      <c r="CP162" s="169"/>
      <c r="CQ162" s="169"/>
      <c r="CR162" s="169"/>
      <c r="CS162" s="169"/>
      <c r="CT162" s="169"/>
      <c r="CU162" s="169"/>
      <c r="CV162" s="169"/>
      <c r="CW162" s="169"/>
      <c r="CX162" s="169"/>
      <c r="CY162" s="169"/>
      <c r="CZ162" s="169"/>
      <c r="DA162" s="169"/>
      <c r="DB162" s="169"/>
      <c r="DC162" s="169"/>
      <c r="DD162" s="169"/>
      <c r="DE162" s="169"/>
      <c r="DF162" s="169"/>
      <c r="DG162" s="169"/>
      <c r="DH162" s="169"/>
      <c r="DI162" s="169"/>
      <c r="DJ162" s="169"/>
      <c r="DK162" s="169"/>
      <c r="DL162" s="169"/>
      <c r="DM162" s="169"/>
      <c r="DN162" s="169"/>
      <c r="DO162" s="169"/>
      <c r="DP162" s="169"/>
      <c r="DQ162" s="169"/>
      <c r="DR162" s="169"/>
      <c r="DS162" s="169"/>
      <c r="DT162" s="169"/>
      <c r="DU162" s="169"/>
      <c r="DV162" s="169"/>
      <c r="DW162" s="169"/>
      <c r="DX162" s="169"/>
      <c r="DY162" s="169"/>
      <c r="DZ162" s="169"/>
      <c r="EA162" s="169"/>
      <c r="EB162" s="169"/>
      <c r="EC162" s="169"/>
      <c r="ED162" s="169"/>
      <c r="EE162" s="169"/>
      <c r="EF162" s="169"/>
      <c r="EG162" s="169"/>
      <c r="EH162" s="169"/>
      <c r="EI162" s="169"/>
      <c r="EJ162" s="169"/>
      <c r="EK162" s="169"/>
      <c r="EL162" s="169"/>
      <c r="EM162" s="169"/>
      <c r="EN162" s="169"/>
    </row>
    <row r="163" spans="1:144" ht="14" x14ac:dyDescent="0.15">
      <c r="A163" s="170"/>
      <c r="B163" s="170"/>
      <c r="C163" s="170"/>
      <c r="D163" s="170"/>
      <c r="E163" s="170"/>
      <c r="F163" s="170"/>
      <c r="G163" s="170"/>
      <c r="H163" s="170"/>
      <c r="I163" s="170"/>
      <c r="J163" s="170"/>
      <c r="K163" s="170"/>
      <c r="L163" s="170"/>
      <c r="M163" s="170"/>
      <c r="N163" s="170"/>
      <c r="O163" s="170"/>
      <c r="P163" s="170"/>
      <c r="Q163" s="170"/>
      <c r="R163" s="170"/>
      <c r="S163" s="170"/>
      <c r="T163" s="170"/>
      <c r="U163" s="170"/>
      <c r="V163" s="169"/>
      <c r="W163" s="169"/>
      <c r="X163" s="169"/>
      <c r="Y163" s="169"/>
      <c r="Z163" s="169"/>
      <c r="AA163" s="169"/>
      <c r="AB163" s="169"/>
      <c r="AC163" s="169"/>
      <c r="AD163" s="169"/>
      <c r="AE163" s="169"/>
      <c r="AF163" s="169"/>
      <c r="AG163" s="169"/>
      <c r="AH163" s="169"/>
      <c r="AI163" s="169"/>
      <c r="AJ163" s="169"/>
      <c r="AK163" s="169"/>
      <c r="AL163" s="169"/>
      <c r="AM163" s="169"/>
      <c r="AN163" s="169"/>
      <c r="AO163" s="169"/>
      <c r="AP163" s="169"/>
      <c r="AQ163" s="169"/>
      <c r="AR163" s="169"/>
      <c r="AS163" s="169"/>
      <c r="AT163" s="169"/>
      <c r="AU163" s="169"/>
      <c r="AV163" s="169"/>
      <c r="AW163" s="169"/>
      <c r="AX163" s="169"/>
      <c r="AY163" s="169"/>
      <c r="AZ163" s="169"/>
      <c r="BA163" s="169"/>
      <c r="BB163" s="169"/>
      <c r="BC163" s="169"/>
      <c r="BD163" s="169"/>
      <c r="BE163" s="169"/>
      <c r="BF163" s="169"/>
      <c r="BG163" s="169"/>
      <c r="BH163" s="169"/>
      <c r="BI163" s="169"/>
      <c r="BJ163" s="169"/>
      <c r="BK163" s="169"/>
      <c r="BL163" s="169"/>
      <c r="BM163" s="169"/>
      <c r="BN163" s="169"/>
      <c r="BO163" s="169"/>
      <c r="BP163" s="169"/>
      <c r="BQ163" s="169"/>
      <c r="BR163" s="169"/>
      <c r="BS163" s="169"/>
      <c r="BT163" s="169"/>
      <c r="BU163" s="169"/>
      <c r="BV163" s="169"/>
      <c r="BW163" s="169"/>
      <c r="BX163" s="169"/>
      <c r="BY163" s="169"/>
      <c r="BZ163" s="169"/>
      <c r="CA163" s="169"/>
      <c r="CB163" s="169"/>
      <c r="CC163" s="169"/>
      <c r="CD163" s="169"/>
      <c r="CE163" s="169"/>
      <c r="CF163" s="169"/>
      <c r="CG163" s="169"/>
      <c r="CH163" s="169"/>
      <c r="CI163" s="169"/>
      <c r="CJ163" s="169"/>
      <c r="CK163" s="169"/>
      <c r="CL163" s="169"/>
      <c r="CM163" s="169"/>
      <c r="CN163" s="169"/>
      <c r="CO163" s="169"/>
      <c r="CP163" s="169"/>
      <c r="CQ163" s="169"/>
      <c r="CR163" s="169"/>
      <c r="CS163" s="169"/>
      <c r="CT163" s="169"/>
      <c r="CU163" s="169"/>
      <c r="CV163" s="169"/>
      <c r="CW163" s="169"/>
      <c r="CX163" s="169"/>
      <c r="CY163" s="169"/>
      <c r="CZ163" s="169"/>
      <c r="DA163" s="169"/>
      <c r="DB163" s="169"/>
      <c r="DC163" s="169"/>
      <c r="DD163" s="169"/>
      <c r="DE163" s="169"/>
      <c r="DF163" s="169"/>
      <c r="DG163" s="169"/>
      <c r="DH163" s="169"/>
      <c r="DI163" s="169"/>
      <c r="DJ163" s="169"/>
      <c r="DK163" s="169"/>
      <c r="DL163" s="169"/>
      <c r="DM163" s="169"/>
      <c r="DN163" s="169"/>
      <c r="DO163" s="169"/>
      <c r="DP163" s="169"/>
      <c r="DQ163" s="169"/>
      <c r="DR163" s="169"/>
      <c r="DS163" s="169"/>
      <c r="DT163" s="169"/>
      <c r="DU163" s="169"/>
      <c r="DV163" s="169"/>
      <c r="DW163" s="169"/>
      <c r="DX163" s="169"/>
      <c r="DY163" s="169"/>
      <c r="DZ163" s="169"/>
      <c r="EA163" s="169"/>
      <c r="EB163" s="169"/>
      <c r="EC163" s="169"/>
      <c r="ED163" s="169"/>
      <c r="EE163" s="169"/>
      <c r="EF163" s="169"/>
      <c r="EG163" s="169"/>
      <c r="EH163" s="169"/>
      <c r="EI163" s="169"/>
      <c r="EJ163" s="169"/>
      <c r="EK163" s="169"/>
      <c r="EL163" s="169"/>
      <c r="EM163" s="169"/>
      <c r="EN163" s="169"/>
    </row>
    <row r="164" spans="1:144" ht="14" x14ac:dyDescent="0.15">
      <c r="A164" s="170"/>
      <c r="B164" s="170"/>
      <c r="C164" s="170"/>
      <c r="D164" s="170"/>
      <c r="E164" s="170"/>
      <c r="F164" s="170"/>
      <c r="G164" s="170"/>
      <c r="H164" s="170"/>
      <c r="I164" s="170"/>
      <c r="J164" s="170"/>
      <c r="K164" s="170"/>
      <c r="L164" s="170"/>
      <c r="M164" s="170"/>
      <c r="N164" s="170"/>
      <c r="O164" s="170"/>
      <c r="P164" s="170"/>
      <c r="Q164" s="170"/>
      <c r="R164" s="170"/>
      <c r="S164" s="170"/>
      <c r="T164" s="170"/>
      <c r="U164" s="170"/>
      <c r="V164" s="169"/>
      <c r="W164" s="169"/>
      <c r="X164" s="169"/>
      <c r="Y164" s="169"/>
      <c r="Z164" s="169"/>
      <c r="AA164" s="169"/>
      <c r="AB164" s="169"/>
      <c r="AC164" s="169"/>
      <c r="AD164" s="169"/>
      <c r="AE164" s="169"/>
      <c r="AF164" s="169"/>
      <c r="AG164" s="169"/>
      <c r="AH164" s="169"/>
      <c r="AI164" s="169"/>
      <c r="AJ164" s="169"/>
      <c r="AK164" s="169"/>
      <c r="AL164" s="169"/>
      <c r="AM164" s="169"/>
      <c r="AN164" s="169"/>
      <c r="AO164" s="169"/>
      <c r="AP164" s="169"/>
      <c r="AQ164" s="169"/>
      <c r="AR164" s="169"/>
      <c r="AS164" s="169"/>
      <c r="AT164" s="169"/>
      <c r="AU164" s="169"/>
      <c r="AV164" s="169"/>
      <c r="AW164" s="169"/>
      <c r="AX164" s="169"/>
      <c r="AY164" s="169"/>
      <c r="AZ164" s="169"/>
      <c r="BA164" s="169"/>
      <c r="BB164" s="169"/>
      <c r="BC164" s="169"/>
      <c r="BD164" s="169"/>
      <c r="BE164" s="169"/>
      <c r="BF164" s="169"/>
      <c r="BG164" s="169"/>
      <c r="BH164" s="169"/>
      <c r="BI164" s="169"/>
      <c r="BJ164" s="169"/>
      <c r="BK164" s="169"/>
      <c r="BL164" s="169"/>
      <c r="BM164" s="169"/>
      <c r="BN164" s="169"/>
      <c r="BO164" s="169"/>
      <c r="BP164" s="169"/>
      <c r="BQ164" s="169"/>
      <c r="BR164" s="169"/>
      <c r="BS164" s="169"/>
      <c r="BT164" s="169"/>
      <c r="BU164" s="169"/>
      <c r="BV164" s="169"/>
      <c r="BW164" s="169"/>
      <c r="BX164" s="169"/>
      <c r="BY164" s="169"/>
      <c r="BZ164" s="169"/>
      <c r="CA164" s="169"/>
      <c r="CB164" s="169"/>
      <c r="CC164" s="169"/>
      <c r="CD164" s="169"/>
      <c r="CE164" s="169"/>
      <c r="CF164" s="169"/>
      <c r="CG164" s="169"/>
      <c r="CH164" s="169"/>
      <c r="CI164" s="169"/>
      <c r="CJ164" s="169"/>
      <c r="CK164" s="169"/>
      <c r="CL164" s="169"/>
      <c r="CM164" s="169"/>
      <c r="CN164" s="169"/>
      <c r="CO164" s="169"/>
      <c r="CP164" s="169"/>
      <c r="CQ164" s="169"/>
      <c r="CR164" s="169"/>
      <c r="CS164" s="169"/>
      <c r="CT164" s="169"/>
      <c r="CU164" s="169"/>
      <c r="CV164" s="169"/>
      <c r="CW164" s="169"/>
      <c r="CX164" s="169"/>
      <c r="CY164" s="169"/>
      <c r="CZ164" s="169"/>
      <c r="DA164" s="169"/>
      <c r="DB164" s="169"/>
      <c r="DC164" s="169"/>
      <c r="DD164" s="169"/>
      <c r="DE164" s="169"/>
      <c r="DF164" s="169"/>
      <c r="DG164" s="169"/>
      <c r="DH164" s="169"/>
      <c r="DI164" s="169"/>
      <c r="DJ164" s="169"/>
      <c r="DK164" s="169"/>
      <c r="DL164" s="169"/>
      <c r="DM164" s="169"/>
      <c r="DN164" s="169"/>
      <c r="DO164" s="169"/>
      <c r="DP164" s="169"/>
      <c r="DQ164" s="169"/>
      <c r="DR164" s="169"/>
      <c r="DS164" s="169"/>
      <c r="DT164" s="169"/>
      <c r="DU164" s="169"/>
      <c r="DV164" s="169"/>
      <c r="DW164" s="169"/>
      <c r="DX164" s="169"/>
      <c r="DY164" s="169"/>
      <c r="DZ164" s="169"/>
      <c r="EA164" s="169"/>
      <c r="EB164" s="169"/>
      <c r="EC164" s="169"/>
      <c r="ED164" s="169"/>
      <c r="EE164" s="169"/>
      <c r="EF164" s="169"/>
      <c r="EG164" s="169"/>
      <c r="EH164" s="169"/>
      <c r="EI164" s="169"/>
      <c r="EJ164" s="169"/>
      <c r="EK164" s="169"/>
      <c r="EL164" s="169"/>
      <c r="EM164" s="169"/>
      <c r="EN164" s="169"/>
    </row>
    <row r="165" spans="1:144" ht="14" x14ac:dyDescent="0.15">
      <c r="A165" s="170"/>
      <c r="B165" s="170"/>
      <c r="C165" s="170"/>
      <c r="D165" s="170"/>
      <c r="E165" s="170"/>
      <c r="F165" s="170"/>
      <c r="G165" s="170"/>
      <c r="H165" s="170"/>
      <c r="I165" s="170"/>
      <c r="J165" s="170"/>
      <c r="K165" s="170"/>
      <c r="L165" s="170"/>
      <c r="M165" s="170"/>
      <c r="N165" s="170"/>
      <c r="O165" s="170"/>
      <c r="P165" s="170"/>
      <c r="Q165" s="170"/>
      <c r="R165" s="170"/>
      <c r="S165" s="170"/>
      <c r="T165" s="170"/>
      <c r="U165" s="170"/>
      <c r="V165" s="169"/>
      <c r="W165" s="169"/>
      <c r="X165" s="169"/>
      <c r="Y165" s="169"/>
      <c r="Z165" s="169"/>
      <c r="AA165" s="169"/>
      <c r="AB165" s="169"/>
      <c r="AC165" s="169"/>
      <c r="AD165" s="169"/>
      <c r="AE165" s="169"/>
      <c r="AF165" s="169"/>
      <c r="AG165" s="169"/>
      <c r="AH165" s="169"/>
      <c r="AI165" s="169"/>
      <c r="AJ165" s="169"/>
      <c r="AK165" s="169"/>
      <c r="AL165" s="169"/>
      <c r="AM165" s="169"/>
      <c r="AN165" s="169"/>
      <c r="AO165" s="169"/>
      <c r="AP165" s="169"/>
      <c r="AQ165" s="169"/>
      <c r="AR165" s="169"/>
      <c r="AS165" s="169"/>
      <c r="AT165" s="169"/>
      <c r="AU165" s="169"/>
      <c r="AV165" s="169"/>
      <c r="AW165" s="169"/>
      <c r="AX165" s="169"/>
      <c r="AY165" s="169"/>
      <c r="AZ165" s="169"/>
      <c r="BA165" s="169"/>
      <c r="BB165" s="169"/>
      <c r="BC165" s="169"/>
      <c r="BD165" s="169"/>
      <c r="BE165" s="169"/>
      <c r="BF165" s="169"/>
      <c r="BG165" s="169"/>
      <c r="BH165" s="169"/>
      <c r="BI165" s="169"/>
      <c r="BJ165" s="169"/>
      <c r="BK165" s="169"/>
      <c r="BL165" s="169"/>
      <c r="BM165" s="169"/>
      <c r="BN165" s="169"/>
      <c r="BO165" s="169"/>
      <c r="BP165" s="169"/>
      <c r="BQ165" s="169"/>
      <c r="BR165" s="169"/>
      <c r="BS165" s="169"/>
      <c r="BT165" s="169"/>
      <c r="BU165" s="169"/>
      <c r="BV165" s="169"/>
      <c r="BW165" s="169"/>
      <c r="BX165" s="169"/>
      <c r="BY165" s="169"/>
      <c r="BZ165" s="169"/>
      <c r="CA165" s="169"/>
      <c r="CB165" s="169"/>
      <c r="CC165" s="169"/>
      <c r="CD165" s="169"/>
      <c r="CE165" s="169"/>
      <c r="CF165" s="169"/>
      <c r="CG165" s="169"/>
      <c r="CH165" s="169"/>
      <c r="CI165" s="169"/>
      <c r="CJ165" s="169"/>
      <c r="CK165" s="169"/>
      <c r="CL165" s="169"/>
      <c r="CM165" s="169"/>
      <c r="CN165" s="169"/>
      <c r="CO165" s="169"/>
      <c r="CP165" s="169"/>
      <c r="CQ165" s="169"/>
      <c r="CR165" s="169"/>
      <c r="CS165" s="169"/>
      <c r="CT165" s="169"/>
      <c r="CU165" s="169"/>
      <c r="CV165" s="169"/>
      <c r="CW165" s="169"/>
      <c r="CX165" s="169"/>
      <c r="CY165" s="169"/>
      <c r="CZ165" s="169"/>
      <c r="DA165" s="169"/>
      <c r="DB165" s="169"/>
      <c r="DC165" s="169"/>
      <c r="DD165" s="169"/>
      <c r="DE165" s="169"/>
      <c r="DF165" s="169"/>
      <c r="DG165" s="169"/>
      <c r="DH165" s="169"/>
      <c r="DI165" s="169"/>
      <c r="DJ165" s="169"/>
      <c r="DK165" s="169"/>
      <c r="DL165" s="169"/>
      <c r="DM165" s="169"/>
      <c r="DN165" s="169"/>
      <c r="DO165" s="169"/>
      <c r="DP165" s="169"/>
      <c r="DQ165" s="169"/>
      <c r="DR165" s="169"/>
      <c r="DS165" s="169"/>
      <c r="DT165" s="169"/>
      <c r="DU165" s="169"/>
      <c r="DV165" s="169"/>
      <c r="DW165" s="169"/>
      <c r="DX165" s="169"/>
      <c r="DY165" s="169"/>
      <c r="DZ165" s="169"/>
      <c r="EA165" s="169"/>
      <c r="EB165" s="169"/>
      <c r="EC165" s="169"/>
      <c r="ED165" s="169"/>
      <c r="EE165" s="169"/>
      <c r="EF165" s="169"/>
      <c r="EG165" s="169"/>
      <c r="EH165" s="169"/>
      <c r="EI165" s="169"/>
      <c r="EJ165" s="169"/>
      <c r="EK165" s="169"/>
      <c r="EL165" s="169"/>
      <c r="EM165" s="169"/>
      <c r="EN165" s="169"/>
    </row>
    <row r="166" spans="1:144" ht="14" x14ac:dyDescent="0.15">
      <c r="A166" s="170"/>
      <c r="B166" s="170"/>
      <c r="C166" s="170"/>
      <c r="D166" s="170"/>
      <c r="E166" s="170"/>
      <c r="F166" s="170"/>
      <c r="G166" s="170"/>
      <c r="H166" s="170"/>
      <c r="I166" s="170"/>
      <c r="J166" s="170"/>
      <c r="K166" s="170"/>
      <c r="L166" s="170"/>
      <c r="M166" s="170"/>
      <c r="N166" s="170"/>
      <c r="O166" s="170"/>
      <c r="P166" s="170"/>
      <c r="Q166" s="170"/>
      <c r="R166" s="170"/>
      <c r="S166" s="170"/>
      <c r="T166" s="170"/>
      <c r="U166" s="170"/>
      <c r="V166" s="169"/>
      <c r="W166" s="169"/>
      <c r="X166" s="169"/>
      <c r="Y166" s="169"/>
      <c r="Z166" s="169"/>
      <c r="AA166" s="169"/>
      <c r="AB166" s="169"/>
      <c r="AC166" s="169"/>
      <c r="AD166" s="169"/>
      <c r="AE166" s="169"/>
      <c r="AF166" s="169"/>
      <c r="AG166" s="169"/>
      <c r="AH166" s="169"/>
      <c r="AI166" s="169"/>
      <c r="AJ166" s="169"/>
      <c r="AK166" s="169"/>
      <c r="AL166" s="169"/>
      <c r="AM166" s="169"/>
      <c r="AN166" s="169"/>
      <c r="AO166" s="169"/>
      <c r="AP166" s="169"/>
      <c r="AQ166" s="169"/>
      <c r="AR166" s="169"/>
      <c r="AS166" s="169"/>
      <c r="AT166" s="169"/>
      <c r="AU166" s="169"/>
      <c r="AV166" s="169"/>
      <c r="AW166" s="169"/>
      <c r="AX166" s="169"/>
      <c r="AY166" s="169"/>
      <c r="AZ166" s="169"/>
      <c r="BA166" s="169"/>
      <c r="BB166" s="169"/>
      <c r="BC166" s="169"/>
      <c r="BD166" s="169"/>
      <c r="BE166" s="169"/>
      <c r="BF166" s="169"/>
      <c r="BG166" s="169"/>
      <c r="BH166" s="169"/>
      <c r="BI166" s="169"/>
      <c r="BJ166" s="169"/>
      <c r="BK166" s="169"/>
      <c r="BL166" s="169"/>
      <c r="BM166" s="169"/>
      <c r="BN166" s="169"/>
      <c r="BO166" s="169"/>
      <c r="BP166" s="169"/>
      <c r="BQ166" s="169"/>
      <c r="BR166" s="169"/>
      <c r="BS166" s="169"/>
      <c r="BT166" s="169"/>
      <c r="BU166" s="169"/>
      <c r="BV166" s="169"/>
      <c r="BW166" s="169"/>
      <c r="BX166" s="169"/>
      <c r="BY166" s="169"/>
      <c r="BZ166" s="169"/>
      <c r="CA166" s="169"/>
      <c r="CB166" s="169"/>
      <c r="CC166" s="169"/>
      <c r="CD166" s="169"/>
      <c r="CE166" s="169"/>
      <c r="CF166" s="169"/>
      <c r="CG166" s="169"/>
      <c r="CH166" s="169"/>
      <c r="CI166" s="169"/>
      <c r="CJ166" s="169"/>
      <c r="CK166" s="169"/>
      <c r="CL166" s="169"/>
      <c r="CM166" s="169"/>
      <c r="CN166" s="169"/>
      <c r="CO166" s="169"/>
      <c r="CP166" s="169"/>
      <c r="CQ166" s="169"/>
      <c r="CR166" s="169"/>
      <c r="CS166" s="169"/>
      <c r="CT166" s="169"/>
      <c r="CU166" s="169"/>
      <c r="CV166" s="169"/>
      <c r="CW166" s="169"/>
      <c r="CX166" s="169"/>
      <c r="CY166" s="169"/>
      <c r="CZ166" s="169"/>
      <c r="DA166" s="169"/>
      <c r="DB166" s="169"/>
      <c r="DC166" s="169"/>
      <c r="DD166" s="169"/>
      <c r="DE166" s="169"/>
      <c r="DF166" s="169"/>
      <c r="DG166" s="169"/>
      <c r="DH166" s="169"/>
      <c r="DI166" s="169"/>
      <c r="DJ166" s="169"/>
      <c r="DK166" s="169"/>
      <c r="DL166" s="169"/>
      <c r="DM166" s="169"/>
      <c r="DN166" s="169"/>
      <c r="DO166" s="169"/>
      <c r="DP166" s="169"/>
      <c r="DQ166" s="169"/>
      <c r="DR166" s="169"/>
      <c r="DS166" s="169"/>
      <c r="DT166" s="169"/>
      <c r="DU166" s="169"/>
      <c r="DV166" s="169"/>
      <c r="DW166" s="169"/>
      <c r="DX166" s="169"/>
      <c r="DY166" s="169"/>
      <c r="DZ166" s="169"/>
      <c r="EA166" s="169"/>
      <c r="EB166" s="169"/>
      <c r="EC166" s="169"/>
      <c r="ED166" s="169"/>
      <c r="EE166" s="169"/>
      <c r="EF166" s="169"/>
      <c r="EG166" s="169"/>
      <c r="EH166" s="169"/>
      <c r="EI166" s="169"/>
      <c r="EJ166" s="169"/>
      <c r="EK166" s="169"/>
      <c r="EL166" s="169"/>
      <c r="EM166" s="169"/>
      <c r="EN166" s="169"/>
    </row>
    <row r="167" spans="1:144" ht="14" x14ac:dyDescent="0.15">
      <c r="A167" s="170"/>
      <c r="B167" s="170"/>
      <c r="C167" s="170"/>
      <c r="D167" s="170"/>
      <c r="E167" s="170"/>
      <c r="F167" s="170"/>
      <c r="G167" s="170"/>
      <c r="H167" s="170"/>
      <c r="I167" s="170"/>
      <c r="J167" s="170"/>
      <c r="K167" s="170"/>
      <c r="L167" s="170"/>
      <c r="M167" s="170"/>
      <c r="N167" s="170"/>
      <c r="O167" s="170"/>
      <c r="P167" s="170"/>
      <c r="Q167" s="170"/>
      <c r="R167" s="170"/>
      <c r="S167" s="170"/>
      <c r="T167" s="170"/>
      <c r="U167" s="170"/>
      <c r="V167" s="169"/>
      <c r="W167" s="169"/>
      <c r="X167" s="169"/>
      <c r="Y167" s="169"/>
      <c r="Z167" s="169"/>
      <c r="AA167" s="169"/>
      <c r="AB167" s="169"/>
      <c r="AC167" s="169"/>
      <c r="AD167" s="169"/>
      <c r="AE167" s="169"/>
      <c r="AF167" s="169"/>
      <c r="AG167" s="169"/>
      <c r="AH167" s="169"/>
      <c r="AI167" s="169"/>
      <c r="AJ167" s="169"/>
      <c r="AK167" s="169"/>
      <c r="AL167" s="169"/>
      <c r="AM167" s="169"/>
      <c r="AN167" s="169"/>
      <c r="AO167" s="169"/>
      <c r="AP167" s="169"/>
      <c r="AQ167" s="169"/>
      <c r="AR167" s="169"/>
      <c r="AS167" s="169"/>
      <c r="AT167" s="169"/>
      <c r="AU167" s="169"/>
      <c r="AV167" s="169"/>
      <c r="AW167" s="169"/>
      <c r="AX167" s="169"/>
      <c r="AY167" s="169"/>
      <c r="AZ167" s="169"/>
      <c r="BA167" s="169"/>
      <c r="BB167" s="169"/>
      <c r="BC167" s="169"/>
      <c r="BD167" s="169"/>
      <c r="BE167" s="169"/>
      <c r="BF167" s="169"/>
      <c r="BG167" s="169"/>
      <c r="BH167" s="169"/>
      <c r="BI167" s="169"/>
      <c r="BJ167" s="169"/>
      <c r="BK167" s="169"/>
      <c r="BL167" s="169"/>
      <c r="BM167" s="169"/>
      <c r="BN167" s="169"/>
      <c r="BO167" s="169"/>
      <c r="BP167" s="169"/>
      <c r="BQ167" s="169"/>
      <c r="BR167" s="169"/>
      <c r="BS167" s="169"/>
      <c r="BT167" s="169"/>
      <c r="BU167" s="169"/>
      <c r="BV167" s="169"/>
      <c r="BW167" s="169"/>
      <c r="BX167" s="169"/>
      <c r="BY167" s="169"/>
      <c r="BZ167" s="169"/>
      <c r="CA167" s="169"/>
      <c r="CB167" s="169"/>
      <c r="CC167" s="169"/>
      <c r="CD167" s="169"/>
      <c r="CE167" s="169"/>
      <c r="CF167" s="169"/>
      <c r="CG167" s="169"/>
      <c r="CH167" s="169"/>
      <c r="CI167" s="169"/>
      <c r="CJ167" s="169"/>
      <c r="CK167" s="169"/>
      <c r="CL167" s="169"/>
      <c r="CM167" s="169"/>
      <c r="CN167" s="169"/>
      <c r="CO167" s="169"/>
      <c r="CP167" s="169"/>
      <c r="CQ167" s="169"/>
      <c r="CR167" s="169"/>
      <c r="CS167" s="169"/>
      <c r="CT167" s="169"/>
      <c r="CU167" s="169"/>
      <c r="CV167" s="169"/>
      <c r="CW167" s="169"/>
      <c r="CX167" s="169"/>
      <c r="CY167" s="169"/>
      <c r="CZ167" s="169"/>
      <c r="DA167" s="169"/>
      <c r="DB167" s="169"/>
      <c r="DC167" s="169"/>
      <c r="DD167" s="169"/>
      <c r="DE167" s="169"/>
      <c r="DF167" s="169"/>
      <c r="DG167" s="169"/>
      <c r="DH167" s="169"/>
      <c r="DI167" s="169"/>
      <c r="DJ167" s="169"/>
      <c r="DK167" s="169"/>
      <c r="DL167" s="169"/>
      <c r="DM167" s="169"/>
      <c r="DN167" s="169"/>
      <c r="DO167" s="169"/>
      <c r="DP167" s="169"/>
      <c r="DQ167" s="169"/>
      <c r="DR167" s="169"/>
      <c r="DS167" s="169"/>
      <c r="DT167" s="169"/>
      <c r="DU167" s="169"/>
      <c r="DV167" s="169"/>
      <c r="DW167" s="169"/>
      <c r="DX167" s="169"/>
      <c r="DY167" s="169"/>
      <c r="DZ167" s="169"/>
      <c r="EA167" s="169"/>
      <c r="EB167" s="169"/>
      <c r="EC167" s="169"/>
      <c r="ED167" s="169"/>
      <c r="EE167" s="169"/>
      <c r="EF167" s="169"/>
      <c r="EG167" s="169"/>
      <c r="EH167" s="169"/>
      <c r="EI167" s="169"/>
      <c r="EJ167" s="169"/>
      <c r="EK167" s="169"/>
      <c r="EL167" s="169"/>
      <c r="EM167" s="169"/>
      <c r="EN167" s="169"/>
    </row>
    <row r="168" spans="1:144" ht="14" x14ac:dyDescent="0.15">
      <c r="A168" s="170"/>
      <c r="B168" s="170"/>
      <c r="C168" s="170"/>
      <c r="D168" s="170"/>
      <c r="E168" s="170"/>
      <c r="F168" s="170"/>
      <c r="G168" s="170"/>
      <c r="H168" s="170"/>
      <c r="I168" s="170"/>
      <c r="J168" s="170"/>
      <c r="K168" s="170"/>
      <c r="L168" s="170"/>
      <c r="M168" s="170"/>
      <c r="N168" s="170"/>
      <c r="O168" s="170"/>
      <c r="P168" s="170"/>
      <c r="Q168" s="170"/>
      <c r="R168" s="170"/>
      <c r="S168" s="170"/>
      <c r="T168" s="170"/>
      <c r="U168" s="170"/>
      <c r="V168" s="169"/>
      <c r="W168" s="169"/>
      <c r="X168" s="169"/>
      <c r="Y168" s="169"/>
      <c r="Z168" s="169"/>
      <c r="AA168" s="169"/>
      <c r="AB168" s="169"/>
      <c r="AC168" s="169"/>
      <c r="AD168" s="169"/>
      <c r="AE168" s="169"/>
      <c r="AF168" s="169"/>
      <c r="AG168" s="169"/>
      <c r="AH168" s="169"/>
      <c r="AI168" s="169"/>
      <c r="AJ168" s="169"/>
      <c r="AK168" s="169"/>
      <c r="AL168" s="169"/>
      <c r="AM168" s="169"/>
      <c r="AN168" s="169"/>
      <c r="AO168" s="169"/>
      <c r="AP168" s="169"/>
      <c r="AQ168" s="169"/>
      <c r="AR168" s="169"/>
      <c r="AS168" s="169"/>
      <c r="AT168" s="169"/>
      <c r="AU168" s="169"/>
      <c r="AV168" s="169"/>
      <c r="AW168" s="169"/>
      <c r="AX168" s="169"/>
      <c r="AY168" s="169"/>
      <c r="AZ168" s="169"/>
      <c r="BA168" s="169"/>
      <c r="BB168" s="169"/>
      <c r="BC168" s="169"/>
      <c r="BD168" s="169"/>
      <c r="BE168" s="169"/>
      <c r="BF168" s="169"/>
      <c r="BG168" s="169"/>
      <c r="BH168" s="169"/>
      <c r="BI168" s="169"/>
      <c r="BJ168" s="169"/>
      <c r="BK168" s="169"/>
      <c r="BL168" s="169"/>
      <c r="BM168" s="169"/>
      <c r="BN168" s="169"/>
      <c r="BO168" s="169"/>
      <c r="BP168" s="169"/>
      <c r="BQ168" s="169"/>
      <c r="BR168" s="169"/>
      <c r="BS168" s="169"/>
      <c r="BT168" s="169"/>
      <c r="BU168" s="169"/>
      <c r="BV168" s="169"/>
      <c r="BW168" s="169"/>
      <c r="BX168" s="169"/>
      <c r="BY168" s="169"/>
      <c r="BZ168" s="169"/>
      <c r="CA168" s="169"/>
      <c r="CB168" s="169"/>
      <c r="CC168" s="169"/>
      <c r="CD168" s="169"/>
      <c r="CE168" s="169"/>
      <c r="CF168" s="169"/>
      <c r="CG168" s="169"/>
      <c r="CH168" s="169"/>
      <c r="CI168" s="169"/>
      <c r="CJ168" s="169"/>
      <c r="CK168" s="169"/>
      <c r="CL168" s="169"/>
      <c r="CM168" s="169"/>
      <c r="CN168" s="169"/>
      <c r="CO168" s="169"/>
      <c r="CP168" s="169"/>
      <c r="CQ168" s="169"/>
      <c r="CR168" s="169"/>
      <c r="CS168" s="169"/>
      <c r="CT168" s="169"/>
      <c r="CU168" s="169"/>
      <c r="CV168" s="169"/>
      <c r="CW168" s="169"/>
      <c r="CX168" s="169"/>
      <c r="CY168" s="169"/>
      <c r="CZ168" s="169"/>
      <c r="DA168" s="169"/>
      <c r="DB168" s="169"/>
      <c r="DC168" s="169"/>
      <c r="DD168" s="169"/>
      <c r="DE168" s="169"/>
      <c r="DF168" s="169"/>
      <c r="DG168" s="169"/>
      <c r="DH168" s="169"/>
      <c r="DI168" s="169"/>
      <c r="DJ168" s="169"/>
      <c r="DK168" s="169"/>
      <c r="DL168" s="169"/>
      <c r="DM168" s="169"/>
      <c r="DN168" s="169"/>
      <c r="DO168" s="169"/>
      <c r="DP168" s="169"/>
      <c r="DQ168" s="169"/>
      <c r="DR168" s="169"/>
      <c r="DS168" s="169"/>
      <c r="DT168" s="169"/>
      <c r="DU168" s="169"/>
      <c r="DV168" s="169"/>
      <c r="DW168" s="169"/>
      <c r="DX168" s="169"/>
      <c r="DY168" s="169"/>
      <c r="DZ168" s="169"/>
      <c r="EA168" s="169"/>
      <c r="EB168" s="169"/>
      <c r="EC168" s="169"/>
      <c r="ED168" s="169"/>
      <c r="EE168" s="169"/>
      <c r="EF168" s="169"/>
      <c r="EG168" s="169"/>
      <c r="EH168" s="169"/>
      <c r="EI168" s="169"/>
      <c r="EJ168" s="169"/>
      <c r="EK168" s="169"/>
      <c r="EL168" s="169"/>
      <c r="EM168" s="169"/>
      <c r="EN168" s="169"/>
    </row>
    <row r="169" spans="1:144" ht="14" x14ac:dyDescent="0.15">
      <c r="A169" s="170"/>
      <c r="B169" s="170"/>
      <c r="C169" s="170"/>
      <c r="D169" s="170"/>
      <c r="E169" s="170"/>
      <c r="F169" s="170"/>
      <c r="G169" s="170"/>
      <c r="H169" s="170"/>
      <c r="I169" s="170"/>
      <c r="J169" s="170"/>
      <c r="K169" s="170"/>
      <c r="L169" s="170"/>
      <c r="M169" s="170"/>
      <c r="N169" s="170"/>
      <c r="O169" s="170"/>
      <c r="P169" s="170"/>
      <c r="Q169" s="170"/>
      <c r="R169" s="170"/>
      <c r="S169" s="170"/>
      <c r="T169" s="170"/>
      <c r="U169" s="170"/>
      <c r="V169" s="169"/>
      <c r="W169" s="169"/>
      <c r="X169" s="169"/>
      <c r="Y169" s="169"/>
      <c r="Z169" s="169"/>
      <c r="AA169" s="169"/>
      <c r="AB169" s="169"/>
      <c r="AC169" s="169"/>
      <c r="AD169" s="169"/>
      <c r="AE169" s="169"/>
      <c r="AF169" s="169"/>
      <c r="AG169" s="169"/>
      <c r="AH169" s="169"/>
      <c r="AI169" s="169"/>
      <c r="AJ169" s="169"/>
      <c r="AK169" s="169"/>
      <c r="AL169" s="169"/>
      <c r="AM169" s="169"/>
      <c r="AN169" s="169"/>
      <c r="AO169" s="169"/>
      <c r="AP169" s="169"/>
      <c r="AQ169" s="169"/>
      <c r="AR169" s="169"/>
      <c r="AS169" s="169"/>
      <c r="AT169" s="169"/>
      <c r="AU169" s="169"/>
      <c r="AV169" s="169"/>
      <c r="AW169" s="169"/>
      <c r="AX169" s="169"/>
      <c r="AY169" s="169"/>
      <c r="AZ169" s="169"/>
      <c r="BA169" s="169"/>
      <c r="BB169" s="169"/>
      <c r="BC169" s="169"/>
      <c r="BD169" s="169"/>
      <c r="BE169" s="169"/>
      <c r="BF169" s="169"/>
      <c r="BG169" s="169"/>
      <c r="BH169" s="169"/>
      <c r="BI169" s="169"/>
      <c r="BJ169" s="169"/>
      <c r="BK169" s="169"/>
      <c r="BL169" s="169"/>
      <c r="BM169" s="169"/>
      <c r="BN169" s="169"/>
      <c r="BO169" s="169"/>
      <c r="BP169" s="169"/>
      <c r="BQ169" s="169"/>
      <c r="BR169" s="169"/>
      <c r="BS169" s="169"/>
      <c r="BT169" s="169"/>
      <c r="BU169" s="169"/>
      <c r="BV169" s="169"/>
      <c r="BW169" s="169"/>
      <c r="BX169" s="169"/>
      <c r="BY169" s="169"/>
      <c r="BZ169" s="169"/>
      <c r="CA169" s="169"/>
      <c r="CB169" s="169"/>
      <c r="CC169" s="169"/>
      <c r="CD169" s="169"/>
      <c r="CE169" s="169"/>
      <c r="CF169" s="169"/>
      <c r="CG169" s="169"/>
      <c r="CH169" s="169"/>
      <c r="CI169" s="169"/>
      <c r="CJ169" s="169"/>
      <c r="CK169" s="169"/>
      <c r="CL169" s="169"/>
      <c r="CM169" s="169"/>
      <c r="CN169" s="169"/>
      <c r="CO169" s="169"/>
      <c r="CP169" s="169"/>
      <c r="CQ169" s="169"/>
      <c r="CR169" s="169"/>
      <c r="CS169" s="169"/>
      <c r="CT169" s="169"/>
      <c r="CU169" s="169"/>
      <c r="CV169" s="169"/>
      <c r="CW169" s="169"/>
      <c r="CX169" s="169"/>
      <c r="CY169" s="169"/>
      <c r="CZ169" s="169"/>
      <c r="DA169" s="169"/>
      <c r="DB169" s="169"/>
      <c r="DC169" s="169"/>
      <c r="DD169" s="169"/>
      <c r="DE169" s="169"/>
      <c r="DF169" s="169"/>
      <c r="DG169" s="169"/>
      <c r="DH169" s="169"/>
      <c r="DI169" s="169"/>
      <c r="DJ169" s="169"/>
      <c r="DK169" s="169"/>
      <c r="DL169" s="169"/>
      <c r="DM169" s="169"/>
      <c r="DN169" s="169"/>
      <c r="DO169" s="169"/>
      <c r="DP169" s="169"/>
      <c r="DQ169" s="169"/>
      <c r="DR169" s="169"/>
      <c r="DS169" s="169"/>
      <c r="DT169" s="169"/>
      <c r="DU169" s="169"/>
      <c r="DV169" s="169"/>
      <c r="DW169" s="169"/>
      <c r="DX169" s="169"/>
      <c r="DY169" s="169"/>
      <c r="DZ169" s="169"/>
      <c r="EA169" s="169"/>
      <c r="EB169" s="169"/>
      <c r="EC169" s="169"/>
      <c r="ED169" s="169"/>
      <c r="EE169" s="169"/>
      <c r="EF169" s="169"/>
      <c r="EG169" s="169"/>
      <c r="EH169" s="169"/>
      <c r="EI169" s="169"/>
      <c r="EJ169" s="169"/>
      <c r="EK169" s="169"/>
      <c r="EL169" s="169"/>
      <c r="EM169" s="169"/>
      <c r="EN169" s="169"/>
    </row>
    <row r="170" spans="1:144" ht="14" x14ac:dyDescent="0.15">
      <c r="A170" s="170"/>
      <c r="B170" s="170"/>
      <c r="C170" s="170"/>
      <c r="D170" s="170"/>
      <c r="E170" s="170"/>
      <c r="F170" s="170"/>
      <c r="G170" s="170"/>
      <c r="H170" s="170"/>
      <c r="I170" s="170"/>
      <c r="J170" s="170"/>
      <c r="K170" s="170"/>
      <c r="L170" s="170"/>
      <c r="M170" s="170"/>
      <c r="N170" s="170"/>
      <c r="O170" s="170"/>
      <c r="P170" s="170"/>
      <c r="Q170" s="170"/>
      <c r="R170" s="170"/>
      <c r="S170" s="170"/>
      <c r="T170" s="170"/>
      <c r="U170" s="170"/>
      <c r="V170" s="169"/>
      <c r="W170" s="169"/>
      <c r="X170" s="169"/>
      <c r="Y170" s="169"/>
      <c r="Z170" s="169"/>
      <c r="AA170" s="169"/>
      <c r="AB170" s="169"/>
      <c r="AC170" s="169"/>
      <c r="AD170" s="169"/>
      <c r="AE170" s="169"/>
      <c r="AF170" s="169"/>
      <c r="AG170" s="169"/>
      <c r="AH170" s="169"/>
      <c r="AI170" s="169"/>
      <c r="AJ170" s="169"/>
      <c r="AK170" s="169"/>
      <c r="AL170" s="169"/>
      <c r="AM170" s="169"/>
      <c r="AN170" s="169"/>
      <c r="AO170" s="169"/>
      <c r="AP170" s="169"/>
      <c r="AQ170" s="169"/>
      <c r="AR170" s="169"/>
      <c r="AS170" s="169"/>
      <c r="AT170" s="169"/>
      <c r="AU170" s="169"/>
      <c r="AV170" s="169"/>
      <c r="AW170" s="169"/>
      <c r="AX170" s="169"/>
      <c r="AY170" s="169"/>
      <c r="AZ170" s="169"/>
      <c r="BA170" s="169"/>
      <c r="BB170" s="169"/>
      <c r="BC170" s="169"/>
      <c r="BD170" s="169"/>
      <c r="BE170" s="169"/>
      <c r="BF170" s="169"/>
      <c r="BG170" s="169"/>
      <c r="BH170" s="169"/>
      <c r="BI170" s="169"/>
      <c r="BJ170" s="169"/>
      <c r="BK170" s="169"/>
      <c r="BL170" s="169"/>
      <c r="BM170" s="169"/>
      <c r="BN170" s="169"/>
      <c r="BO170" s="169"/>
      <c r="BP170" s="169"/>
      <c r="BQ170" s="169"/>
      <c r="BR170" s="169"/>
      <c r="BS170" s="169"/>
      <c r="BT170" s="169"/>
      <c r="BU170" s="169"/>
      <c r="BV170" s="169"/>
      <c r="BW170" s="169"/>
      <c r="BX170" s="169"/>
      <c r="BY170" s="169"/>
      <c r="BZ170" s="169"/>
      <c r="CA170" s="169"/>
      <c r="CB170" s="169"/>
      <c r="CC170" s="169"/>
      <c r="CD170" s="169"/>
      <c r="CE170" s="169"/>
      <c r="CF170" s="169"/>
      <c r="CG170" s="169"/>
      <c r="CH170" s="169"/>
      <c r="CI170" s="169"/>
      <c r="CJ170" s="169"/>
      <c r="CK170" s="169"/>
      <c r="CL170" s="169"/>
      <c r="CM170" s="169"/>
      <c r="CN170" s="169"/>
      <c r="CO170" s="169"/>
      <c r="CP170" s="169"/>
      <c r="CQ170" s="169"/>
      <c r="CR170" s="169"/>
      <c r="CS170" s="169"/>
      <c r="CT170" s="169"/>
      <c r="CU170" s="169"/>
      <c r="CV170" s="169"/>
      <c r="CW170" s="169"/>
      <c r="CX170" s="169"/>
      <c r="CY170" s="169"/>
      <c r="CZ170" s="169"/>
      <c r="DA170" s="169"/>
      <c r="DB170" s="169"/>
      <c r="DC170" s="169"/>
      <c r="DD170" s="169"/>
      <c r="DE170" s="169"/>
      <c r="DF170" s="169"/>
      <c r="DG170" s="169"/>
      <c r="DH170" s="169"/>
      <c r="DI170" s="169"/>
      <c r="DJ170" s="169"/>
      <c r="DK170" s="169"/>
      <c r="DL170" s="169"/>
      <c r="DM170" s="169"/>
      <c r="DN170" s="169"/>
      <c r="DO170" s="169"/>
      <c r="DP170" s="169"/>
      <c r="DQ170" s="169"/>
      <c r="DR170" s="169"/>
      <c r="DS170" s="169"/>
      <c r="DT170" s="169"/>
      <c r="DU170" s="169"/>
      <c r="DV170" s="169"/>
      <c r="DW170" s="169"/>
      <c r="DX170" s="169"/>
      <c r="DY170" s="169"/>
      <c r="DZ170" s="169"/>
      <c r="EA170" s="169"/>
      <c r="EB170" s="169"/>
      <c r="EC170" s="169"/>
      <c r="ED170" s="169"/>
      <c r="EE170" s="169"/>
      <c r="EF170" s="169"/>
      <c r="EG170" s="169"/>
      <c r="EH170" s="169"/>
      <c r="EI170" s="169"/>
      <c r="EJ170" s="169"/>
      <c r="EK170" s="169"/>
      <c r="EL170" s="169"/>
      <c r="EM170" s="169"/>
      <c r="EN170" s="169"/>
    </row>
    <row r="171" spans="1:144" ht="14" x14ac:dyDescent="0.15">
      <c r="A171" s="170"/>
      <c r="B171" s="170"/>
      <c r="C171" s="170"/>
      <c r="D171" s="170"/>
      <c r="E171" s="170"/>
      <c r="F171" s="170"/>
      <c r="G171" s="170"/>
      <c r="H171" s="170"/>
      <c r="I171" s="170"/>
      <c r="J171" s="170"/>
      <c r="K171" s="170"/>
      <c r="L171" s="170"/>
      <c r="M171" s="170"/>
      <c r="N171" s="170"/>
      <c r="O171" s="170"/>
      <c r="P171" s="170"/>
      <c r="Q171" s="170"/>
      <c r="R171" s="170"/>
      <c r="S171" s="170"/>
      <c r="T171" s="170"/>
      <c r="U171" s="170"/>
      <c r="V171" s="169"/>
      <c r="W171" s="169"/>
      <c r="X171" s="169"/>
      <c r="Y171" s="169"/>
      <c r="Z171" s="169"/>
      <c r="AA171" s="169"/>
      <c r="AB171" s="169"/>
      <c r="AC171" s="169"/>
      <c r="AD171" s="169"/>
      <c r="AE171" s="169"/>
      <c r="AF171" s="169"/>
      <c r="AG171" s="169"/>
      <c r="AH171" s="169"/>
      <c r="AI171" s="169"/>
      <c r="AJ171" s="169"/>
      <c r="AK171" s="169"/>
      <c r="AL171" s="169"/>
      <c r="AM171" s="169"/>
      <c r="AN171" s="169"/>
      <c r="AO171" s="169"/>
      <c r="AP171" s="169"/>
      <c r="AQ171" s="169"/>
      <c r="AR171" s="169"/>
      <c r="AS171" s="169"/>
      <c r="AT171" s="169"/>
      <c r="AU171" s="169"/>
      <c r="AV171" s="169"/>
      <c r="AW171" s="169"/>
      <c r="AX171" s="169"/>
      <c r="AY171" s="169"/>
      <c r="AZ171" s="169"/>
      <c r="BA171" s="169"/>
      <c r="BB171" s="169"/>
      <c r="BC171" s="169"/>
      <c r="BD171" s="169"/>
      <c r="BE171" s="169"/>
      <c r="BF171" s="169"/>
      <c r="BG171" s="169"/>
      <c r="BH171" s="169"/>
      <c r="BI171" s="169"/>
      <c r="BJ171" s="169"/>
      <c r="BK171" s="169"/>
      <c r="BL171" s="169"/>
      <c r="BM171" s="169"/>
      <c r="BN171" s="169"/>
      <c r="BO171" s="169"/>
      <c r="BP171" s="169"/>
      <c r="BQ171" s="169"/>
      <c r="BR171" s="169"/>
      <c r="BS171" s="169"/>
      <c r="BT171" s="169"/>
      <c r="BU171" s="169"/>
      <c r="BV171" s="169"/>
      <c r="BW171" s="169"/>
      <c r="BX171" s="169"/>
      <c r="BY171" s="169"/>
      <c r="BZ171" s="169"/>
      <c r="CA171" s="169"/>
      <c r="CB171" s="169"/>
      <c r="CC171" s="169"/>
      <c r="CD171" s="169"/>
      <c r="CE171" s="169"/>
      <c r="CF171" s="169"/>
      <c r="CG171" s="169"/>
      <c r="CH171" s="169"/>
      <c r="CI171" s="169"/>
      <c r="CJ171" s="169"/>
      <c r="CK171" s="169"/>
      <c r="CL171" s="169"/>
      <c r="CM171" s="169"/>
      <c r="CN171" s="169"/>
      <c r="CO171" s="169"/>
      <c r="CP171" s="169"/>
      <c r="CQ171" s="169"/>
      <c r="CR171" s="169"/>
      <c r="CS171" s="169"/>
      <c r="CT171" s="169"/>
      <c r="CU171" s="169"/>
      <c r="CV171" s="169"/>
      <c r="CW171" s="169"/>
      <c r="CX171" s="169"/>
      <c r="CY171" s="169"/>
      <c r="CZ171" s="169"/>
      <c r="DA171" s="169"/>
      <c r="DB171" s="169"/>
      <c r="DC171" s="169"/>
      <c r="DD171" s="169"/>
      <c r="DE171" s="169"/>
      <c r="DF171" s="169"/>
      <c r="DG171" s="169"/>
      <c r="DH171" s="169"/>
      <c r="DI171" s="169"/>
      <c r="DJ171" s="169"/>
      <c r="DK171" s="169"/>
      <c r="DL171" s="169"/>
      <c r="DM171" s="169"/>
      <c r="DN171" s="169"/>
      <c r="DO171" s="169"/>
      <c r="DP171" s="169"/>
      <c r="DQ171" s="169"/>
      <c r="DR171" s="169"/>
      <c r="DS171" s="169"/>
      <c r="DT171" s="169"/>
      <c r="DU171" s="169"/>
      <c r="DV171" s="169"/>
      <c r="DW171" s="169"/>
      <c r="DX171" s="169"/>
      <c r="DY171" s="169"/>
      <c r="DZ171" s="169"/>
      <c r="EA171" s="169"/>
      <c r="EB171" s="169"/>
      <c r="EC171" s="169"/>
      <c r="ED171" s="169"/>
      <c r="EE171" s="169"/>
      <c r="EF171" s="169"/>
      <c r="EG171" s="169"/>
      <c r="EH171" s="169"/>
      <c r="EI171" s="169"/>
      <c r="EJ171" s="169"/>
      <c r="EK171" s="169"/>
      <c r="EL171" s="169"/>
      <c r="EM171" s="169"/>
      <c r="EN171" s="169"/>
    </row>
    <row r="172" spans="1:144" ht="14" x14ac:dyDescent="0.15">
      <c r="A172" s="170"/>
      <c r="B172" s="170"/>
      <c r="C172" s="170"/>
      <c r="D172" s="170"/>
      <c r="E172" s="170"/>
      <c r="F172" s="170"/>
      <c r="G172" s="170"/>
      <c r="H172" s="170"/>
      <c r="I172" s="170"/>
      <c r="J172" s="170"/>
      <c r="K172" s="170"/>
      <c r="L172" s="170"/>
      <c r="M172" s="170"/>
      <c r="N172" s="170"/>
      <c r="O172" s="170"/>
      <c r="P172" s="170"/>
      <c r="Q172" s="170"/>
      <c r="R172" s="170"/>
      <c r="S172" s="170"/>
      <c r="T172" s="170"/>
      <c r="U172" s="170"/>
      <c r="V172" s="169"/>
      <c r="W172" s="169"/>
      <c r="X172" s="169"/>
      <c r="Y172" s="169"/>
      <c r="Z172" s="169"/>
      <c r="AA172" s="169"/>
      <c r="AB172" s="169"/>
      <c r="AC172" s="169"/>
      <c r="AD172" s="169"/>
      <c r="AE172" s="169"/>
      <c r="AF172" s="169"/>
      <c r="AG172" s="169"/>
      <c r="AH172" s="169"/>
      <c r="AI172" s="169"/>
      <c r="AJ172" s="169"/>
      <c r="AK172" s="169"/>
      <c r="AL172" s="169"/>
      <c r="AM172" s="169"/>
      <c r="AN172" s="169"/>
      <c r="AO172" s="169"/>
      <c r="AP172" s="169"/>
      <c r="AQ172" s="169"/>
      <c r="AR172" s="169"/>
      <c r="AS172" s="169"/>
      <c r="AT172" s="169"/>
      <c r="AU172" s="169"/>
      <c r="AV172" s="169"/>
      <c r="AW172" s="169"/>
      <c r="AX172" s="169"/>
      <c r="AY172" s="169"/>
      <c r="AZ172" s="169"/>
      <c r="BA172" s="169"/>
      <c r="BB172" s="169"/>
      <c r="BC172" s="169"/>
      <c r="BD172" s="169"/>
      <c r="BE172" s="169"/>
      <c r="BF172" s="169"/>
      <c r="BG172" s="169"/>
      <c r="BH172" s="169"/>
      <c r="BI172" s="169"/>
      <c r="BJ172" s="169"/>
      <c r="BK172" s="169"/>
      <c r="BL172" s="169"/>
      <c r="BM172" s="169"/>
      <c r="BN172" s="169"/>
      <c r="BO172" s="169"/>
      <c r="BP172" s="169"/>
      <c r="BQ172" s="169"/>
      <c r="BR172" s="169"/>
      <c r="BS172" s="169"/>
      <c r="BT172" s="169"/>
      <c r="BU172" s="169"/>
      <c r="BV172" s="169"/>
      <c r="BW172" s="169"/>
      <c r="BX172" s="169"/>
      <c r="BY172" s="169"/>
      <c r="BZ172" s="169"/>
      <c r="CA172" s="169"/>
      <c r="CB172" s="169"/>
      <c r="CC172" s="169"/>
      <c r="CD172" s="169"/>
      <c r="CE172" s="169"/>
      <c r="CF172" s="169"/>
      <c r="CG172" s="169"/>
      <c r="CH172" s="169"/>
      <c r="CI172" s="169"/>
      <c r="CJ172" s="169"/>
      <c r="CK172" s="169"/>
      <c r="CL172" s="169"/>
      <c r="CM172" s="169"/>
      <c r="CN172" s="169"/>
      <c r="CO172" s="169"/>
      <c r="CP172" s="169"/>
      <c r="CQ172" s="169"/>
      <c r="CR172" s="169"/>
      <c r="CS172" s="169"/>
      <c r="CT172" s="169"/>
      <c r="CU172" s="169"/>
      <c r="CV172" s="169"/>
      <c r="CW172" s="169"/>
      <c r="CX172" s="169"/>
      <c r="CY172" s="169"/>
      <c r="CZ172" s="169"/>
      <c r="DA172" s="169"/>
      <c r="DB172" s="169"/>
      <c r="DC172" s="169"/>
      <c r="DD172" s="169"/>
      <c r="DE172" s="169"/>
      <c r="DF172" s="169"/>
      <c r="DG172" s="169"/>
      <c r="DH172" s="169"/>
      <c r="DI172" s="169"/>
      <c r="DJ172" s="169"/>
      <c r="DK172" s="169"/>
      <c r="DL172" s="169"/>
      <c r="DM172" s="169"/>
      <c r="DN172" s="169"/>
      <c r="DO172" s="169"/>
      <c r="DP172" s="169"/>
      <c r="DQ172" s="169"/>
      <c r="DR172" s="169"/>
      <c r="DS172" s="169"/>
      <c r="DT172" s="169"/>
      <c r="DU172" s="169"/>
      <c r="DV172" s="169"/>
      <c r="DW172" s="169"/>
      <c r="DX172" s="169"/>
      <c r="DY172" s="169"/>
      <c r="DZ172" s="169"/>
      <c r="EA172" s="169"/>
      <c r="EB172" s="169"/>
      <c r="EC172" s="169"/>
      <c r="ED172" s="169"/>
      <c r="EE172" s="169"/>
      <c r="EF172" s="169"/>
      <c r="EG172" s="169"/>
      <c r="EH172" s="169"/>
      <c r="EI172" s="169"/>
      <c r="EJ172" s="169"/>
      <c r="EK172" s="169"/>
      <c r="EL172" s="169"/>
      <c r="EM172" s="169"/>
      <c r="EN172" s="169"/>
    </row>
    <row r="173" spans="1:144" ht="14" x14ac:dyDescent="0.15">
      <c r="A173" s="170"/>
      <c r="B173" s="170"/>
      <c r="C173" s="170"/>
      <c r="D173" s="170"/>
      <c r="E173" s="170"/>
      <c r="F173" s="170"/>
      <c r="G173" s="170"/>
      <c r="H173" s="170"/>
      <c r="I173" s="170"/>
      <c r="J173" s="170"/>
      <c r="K173" s="170"/>
      <c r="L173" s="170"/>
      <c r="M173" s="170"/>
      <c r="N173" s="170"/>
      <c r="O173" s="170"/>
      <c r="P173" s="170"/>
      <c r="Q173" s="170"/>
      <c r="R173" s="170"/>
      <c r="S173" s="170"/>
      <c r="T173" s="170"/>
      <c r="U173" s="170"/>
      <c r="V173" s="169"/>
      <c r="W173" s="169"/>
      <c r="X173" s="169"/>
      <c r="Y173" s="169"/>
      <c r="Z173" s="169"/>
      <c r="AA173" s="169"/>
      <c r="AB173" s="169"/>
      <c r="AC173" s="169"/>
      <c r="AD173" s="169"/>
      <c r="AE173" s="169"/>
      <c r="AF173" s="169"/>
      <c r="AG173" s="169"/>
      <c r="AH173" s="169"/>
      <c r="AI173" s="169"/>
      <c r="AJ173" s="169"/>
      <c r="AK173" s="169"/>
      <c r="AL173" s="169"/>
      <c r="AM173" s="169"/>
      <c r="AN173" s="169"/>
      <c r="AO173" s="169"/>
      <c r="AP173" s="169"/>
      <c r="AQ173" s="169"/>
      <c r="AR173" s="169"/>
      <c r="AS173" s="169"/>
      <c r="AT173" s="169"/>
      <c r="AU173" s="169"/>
      <c r="AV173" s="169"/>
      <c r="AW173" s="169"/>
      <c r="AX173" s="169"/>
      <c r="AY173" s="169"/>
      <c r="AZ173" s="169"/>
      <c r="BA173" s="169"/>
      <c r="BB173" s="169"/>
      <c r="BC173" s="169"/>
      <c r="BD173" s="169"/>
      <c r="BE173" s="169"/>
      <c r="BF173" s="169"/>
      <c r="BG173" s="169"/>
      <c r="BH173" s="169"/>
      <c r="BI173" s="169"/>
      <c r="BJ173" s="169"/>
      <c r="BK173" s="169"/>
      <c r="BL173" s="169"/>
      <c r="BM173" s="169"/>
      <c r="BN173" s="169"/>
      <c r="BO173" s="169"/>
      <c r="BP173" s="169"/>
      <c r="BQ173" s="169"/>
      <c r="BR173" s="169"/>
      <c r="BS173" s="169"/>
      <c r="BT173" s="169"/>
      <c r="BU173" s="169"/>
      <c r="BV173" s="169"/>
      <c r="BW173" s="169"/>
      <c r="BX173" s="169"/>
      <c r="BY173" s="169"/>
      <c r="BZ173" s="169"/>
      <c r="CA173" s="169"/>
      <c r="CB173" s="169"/>
      <c r="CC173" s="169"/>
      <c r="CD173" s="169"/>
      <c r="CE173" s="169"/>
      <c r="CF173" s="169"/>
      <c r="CG173" s="169"/>
      <c r="CH173" s="169"/>
      <c r="CI173" s="169"/>
      <c r="CJ173" s="169"/>
      <c r="CK173" s="169"/>
      <c r="CL173" s="169"/>
      <c r="CM173" s="169"/>
      <c r="CN173" s="169"/>
      <c r="CO173" s="169"/>
      <c r="CP173" s="169"/>
      <c r="CQ173" s="169"/>
      <c r="CR173" s="169"/>
      <c r="CS173" s="169"/>
      <c r="CT173" s="169"/>
      <c r="CU173" s="169"/>
      <c r="CV173" s="169"/>
      <c r="CW173" s="169"/>
      <c r="CX173" s="169"/>
      <c r="CY173" s="169"/>
      <c r="CZ173" s="169"/>
      <c r="DA173" s="169"/>
      <c r="DB173" s="169"/>
      <c r="DC173" s="169"/>
      <c r="DD173" s="169"/>
      <c r="DE173" s="169"/>
      <c r="DF173" s="169"/>
      <c r="DG173" s="169"/>
      <c r="DH173" s="169"/>
      <c r="DI173" s="169"/>
      <c r="DJ173" s="169"/>
      <c r="DK173" s="169"/>
      <c r="DL173" s="169"/>
      <c r="DM173" s="169"/>
      <c r="DN173" s="169"/>
      <c r="DO173" s="169"/>
      <c r="DP173" s="169"/>
      <c r="DQ173" s="169"/>
      <c r="DR173" s="169"/>
      <c r="DS173" s="169"/>
      <c r="DT173" s="169"/>
      <c r="DU173" s="169"/>
      <c r="DV173" s="169"/>
      <c r="DW173" s="169"/>
      <c r="DX173" s="169"/>
      <c r="DY173" s="169"/>
      <c r="DZ173" s="169"/>
      <c r="EA173" s="169"/>
      <c r="EB173" s="169"/>
      <c r="EC173" s="169"/>
      <c r="ED173" s="169"/>
      <c r="EE173" s="169"/>
      <c r="EF173" s="169"/>
      <c r="EG173" s="169"/>
      <c r="EH173" s="169"/>
      <c r="EI173" s="169"/>
      <c r="EJ173" s="169"/>
      <c r="EK173" s="169"/>
      <c r="EL173" s="169"/>
      <c r="EM173" s="169"/>
      <c r="EN173" s="169"/>
    </row>
    <row r="174" spans="1:144" ht="14" x14ac:dyDescent="0.15">
      <c r="A174" s="170"/>
      <c r="B174" s="170"/>
      <c r="C174" s="170"/>
      <c r="D174" s="170"/>
      <c r="E174" s="170"/>
      <c r="F174" s="170"/>
      <c r="G174" s="170"/>
      <c r="H174" s="170"/>
      <c r="I174" s="170"/>
      <c r="J174" s="170"/>
      <c r="K174" s="170"/>
      <c r="L174" s="170"/>
      <c r="M174" s="170"/>
      <c r="N174" s="170"/>
      <c r="O174" s="170"/>
      <c r="P174" s="170"/>
      <c r="Q174" s="170"/>
      <c r="R174" s="170"/>
      <c r="S174" s="170"/>
      <c r="T174" s="170"/>
      <c r="U174" s="170"/>
      <c r="V174" s="169"/>
      <c r="W174" s="169"/>
      <c r="X174" s="169"/>
      <c r="Y174" s="169"/>
      <c r="Z174" s="169"/>
      <c r="AA174" s="169"/>
      <c r="AB174" s="169"/>
      <c r="AC174" s="169"/>
      <c r="AD174" s="169"/>
      <c r="AE174" s="169"/>
      <c r="AF174" s="169"/>
      <c r="AG174" s="169"/>
      <c r="AH174" s="169"/>
      <c r="AI174" s="169"/>
      <c r="AJ174" s="169"/>
      <c r="AK174" s="169"/>
      <c r="AL174" s="169"/>
      <c r="AM174" s="169"/>
      <c r="AN174" s="169"/>
      <c r="AO174" s="169"/>
      <c r="AP174" s="169"/>
      <c r="AQ174" s="169"/>
      <c r="AR174" s="169"/>
      <c r="AS174" s="169"/>
      <c r="AT174" s="169"/>
      <c r="AU174" s="169"/>
      <c r="AV174" s="169"/>
      <c r="AW174" s="169"/>
      <c r="AX174" s="169"/>
      <c r="AY174" s="169"/>
      <c r="AZ174" s="169"/>
      <c r="BA174" s="169"/>
      <c r="BB174" s="169"/>
      <c r="BC174" s="169"/>
      <c r="BD174" s="169"/>
      <c r="BE174" s="169"/>
      <c r="BF174" s="169"/>
      <c r="BG174" s="169"/>
      <c r="BH174" s="169"/>
      <c r="BI174" s="169"/>
      <c r="BJ174" s="169"/>
      <c r="BK174" s="169"/>
      <c r="BL174" s="169"/>
      <c r="BM174" s="169"/>
      <c r="BN174" s="169"/>
      <c r="BO174" s="169"/>
      <c r="BP174" s="169"/>
      <c r="BQ174" s="169"/>
      <c r="BR174" s="169"/>
      <c r="BS174" s="169"/>
      <c r="BT174" s="169"/>
      <c r="BU174" s="169"/>
      <c r="BV174" s="169"/>
      <c r="BW174" s="169"/>
      <c r="BX174" s="169"/>
      <c r="BY174" s="169"/>
      <c r="BZ174" s="169"/>
      <c r="CA174" s="169"/>
      <c r="CB174" s="169"/>
      <c r="CC174" s="169"/>
      <c r="CD174" s="169"/>
      <c r="CE174" s="169"/>
      <c r="CF174" s="169"/>
      <c r="CG174" s="169"/>
      <c r="CH174" s="169"/>
      <c r="CI174" s="169"/>
      <c r="CJ174" s="169"/>
      <c r="CK174" s="169"/>
      <c r="CL174" s="169"/>
      <c r="CM174" s="169"/>
      <c r="CN174" s="169"/>
      <c r="CO174" s="169"/>
      <c r="CP174" s="169"/>
      <c r="CQ174" s="169"/>
      <c r="CR174" s="169"/>
      <c r="CS174" s="169"/>
      <c r="CT174" s="169"/>
      <c r="CU174" s="169"/>
      <c r="CV174" s="169"/>
      <c r="CW174" s="169"/>
      <c r="CX174" s="169"/>
      <c r="CY174" s="169"/>
      <c r="CZ174" s="169"/>
      <c r="DA174" s="169"/>
      <c r="DB174" s="169"/>
      <c r="DC174" s="169"/>
      <c r="DD174" s="169"/>
      <c r="DE174" s="169"/>
      <c r="DF174" s="169"/>
      <c r="DG174" s="169"/>
      <c r="DH174" s="169"/>
      <c r="DI174" s="169"/>
      <c r="DJ174" s="169"/>
      <c r="DK174" s="169"/>
      <c r="DL174" s="169"/>
      <c r="DM174" s="169"/>
      <c r="DN174" s="169"/>
      <c r="DO174" s="169"/>
      <c r="DP174" s="169"/>
      <c r="DQ174" s="169"/>
      <c r="DR174" s="169"/>
      <c r="DS174" s="169"/>
      <c r="DT174" s="169"/>
      <c r="DU174" s="169"/>
      <c r="DV174" s="169"/>
      <c r="DW174" s="169"/>
      <c r="DX174" s="169"/>
      <c r="DY174" s="169"/>
      <c r="DZ174" s="169"/>
      <c r="EA174" s="169"/>
      <c r="EB174" s="169"/>
      <c r="EC174" s="169"/>
      <c r="ED174" s="169"/>
      <c r="EE174" s="169"/>
      <c r="EF174" s="169"/>
      <c r="EG174" s="169"/>
      <c r="EH174" s="169"/>
      <c r="EI174" s="169"/>
      <c r="EJ174" s="169"/>
      <c r="EK174" s="169"/>
      <c r="EL174" s="169"/>
      <c r="EM174" s="169"/>
      <c r="EN174" s="169"/>
    </row>
    <row r="175" spans="1:144" ht="14" x14ac:dyDescent="0.15">
      <c r="A175" s="170"/>
      <c r="B175" s="170"/>
      <c r="C175" s="170"/>
      <c r="D175" s="170"/>
      <c r="E175" s="170"/>
      <c r="F175" s="170"/>
      <c r="G175" s="170"/>
      <c r="H175" s="170"/>
      <c r="I175" s="170"/>
      <c r="J175" s="170"/>
      <c r="K175" s="170"/>
      <c r="L175" s="170"/>
      <c r="M175" s="170"/>
      <c r="N175" s="170"/>
      <c r="O175" s="170"/>
      <c r="P175" s="170"/>
      <c r="Q175" s="170"/>
      <c r="R175" s="170"/>
      <c r="S175" s="170"/>
      <c r="T175" s="170"/>
      <c r="U175" s="170"/>
      <c r="V175" s="169"/>
      <c r="W175" s="169"/>
      <c r="X175" s="169"/>
      <c r="Y175" s="169"/>
      <c r="Z175" s="169"/>
      <c r="AA175" s="169"/>
      <c r="AB175" s="169"/>
      <c r="AC175" s="169"/>
      <c r="AD175" s="169"/>
      <c r="AE175" s="169"/>
      <c r="AF175" s="169"/>
      <c r="AG175" s="169"/>
      <c r="AH175" s="169"/>
      <c r="AI175" s="169"/>
      <c r="AJ175" s="169"/>
      <c r="AK175" s="169"/>
      <c r="AL175" s="169"/>
      <c r="AM175" s="169"/>
      <c r="AN175" s="169"/>
      <c r="AO175" s="169"/>
      <c r="AP175" s="169"/>
      <c r="AQ175" s="169"/>
      <c r="AR175" s="169"/>
      <c r="AS175" s="169"/>
      <c r="AT175" s="169"/>
      <c r="AU175" s="169"/>
      <c r="AV175" s="169"/>
      <c r="AW175" s="169"/>
      <c r="AX175" s="169"/>
      <c r="AY175" s="169"/>
      <c r="AZ175" s="169"/>
      <c r="BA175" s="169"/>
      <c r="BB175" s="169"/>
      <c r="BC175" s="169"/>
      <c r="BD175" s="169"/>
      <c r="BE175" s="169"/>
      <c r="BF175" s="169"/>
      <c r="BG175" s="169"/>
      <c r="BH175" s="169"/>
      <c r="BI175" s="169"/>
      <c r="BJ175" s="169"/>
      <c r="BK175" s="169"/>
      <c r="BL175" s="169"/>
      <c r="BM175" s="169"/>
      <c r="BN175" s="169"/>
      <c r="BO175" s="169"/>
      <c r="BP175" s="169"/>
      <c r="BQ175" s="169"/>
      <c r="BR175" s="169"/>
      <c r="BS175" s="169"/>
      <c r="BT175" s="169"/>
      <c r="BU175" s="169"/>
      <c r="BV175" s="169"/>
      <c r="BW175" s="169"/>
      <c r="BX175" s="169"/>
      <c r="BY175" s="169"/>
      <c r="BZ175" s="169"/>
      <c r="CA175" s="169"/>
      <c r="CB175" s="169"/>
      <c r="CC175" s="169"/>
      <c r="CD175" s="169"/>
      <c r="CE175" s="169"/>
      <c r="CF175" s="169"/>
      <c r="CG175" s="169"/>
      <c r="CH175" s="169"/>
      <c r="CI175" s="169"/>
      <c r="CJ175" s="169"/>
      <c r="CK175" s="169"/>
      <c r="CL175" s="169"/>
      <c r="CM175" s="169"/>
      <c r="CN175" s="169"/>
      <c r="CO175" s="169"/>
      <c r="CP175" s="169"/>
      <c r="CQ175" s="169"/>
      <c r="CR175" s="169"/>
      <c r="CS175" s="169"/>
      <c r="CT175" s="169"/>
      <c r="CU175" s="169"/>
      <c r="CV175" s="169"/>
      <c r="CW175" s="169"/>
      <c r="CX175" s="169"/>
      <c r="CY175" s="169"/>
      <c r="CZ175" s="169"/>
      <c r="DA175" s="169"/>
      <c r="DB175" s="169"/>
      <c r="DC175" s="169"/>
      <c r="DD175" s="169"/>
      <c r="DE175" s="169"/>
      <c r="DF175" s="169"/>
      <c r="DG175" s="169"/>
      <c r="DH175" s="169"/>
      <c r="DI175" s="169"/>
      <c r="DJ175" s="169"/>
      <c r="DK175" s="169"/>
      <c r="DL175" s="169"/>
      <c r="DM175" s="169"/>
      <c r="DN175" s="169"/>
      <c r="DO175" s="169"/>
      <c r="DP175" s="169"/>
      <c r="DQ175" s="169"/>
      <c r="DR175" s="169"/>
      <c r="DS175" s="169"/>
      <c r="DT175" s="169"/>
      <c r="DU175" s="169"/>
      <c r="DV175" s="169"/>
      <c r="DW175" s="169"/>
      <c r="DX175" s="169"/>
      <c r="DY175" s="169"/>
      <c r="DZ175" s="169"/>
      <c r="EA175" s="169"/>
      <c r="EB175" s="169"/>
      <c r="EC175" s="169"/>
      <c r="ED175" s="169"/>
      <c r="EE175" s="169"/>
      <c r="EF175" s="169"/>
      <c r="EG175" s="169"/>
      <c r="EH175" s="169"/>
      <c r="EI175" s="169"/>
      <c r="EJ175" s="169"/>
      <c r="EK175" s="169"/>
      <c r="EL175" s="169"/>
      <c r="EM175" s="169"/>
      <c r="EN175" s="169"/>
    </row>
    <row r="176" spans="1:144" ht="14" x14ac:dyDescent="0.15">
      <c r="A176" s="170"/>
      <c r="B176" s="170"/>
      <c r="C176" s="170"/>
      <c r="D176" s="170"/>
      <c r="E176" s="170"/>
      <c r="F176" s="170"/>
      <c r="G176" s="170"/>
      <c r="H176" s="170"/>
      <c r="I176" s="170"/>
      <c r="J176" s="170"/>
      <c r="K176" s="170"/>
      <c r="L176" s="170"/>
      <c r="M176" s="170"/>
      <c r="N176" s="170"/>
      <c r="O176" s="170"/>
      <c r="P176" s="170"/>
      <c r="Q176" s="170"/>
      <c r="R176" s="170"/>
      <c r="S176" s="170"/>
      <c r="T176" s="170"/>
      <c r="U176" s="170"/>
      <c r="V176" s="169"/>
      <c r="W176" s="169"/>
      <c r="X176" s="169"/>
      <c r="Y176" s="169"/>
      <c r="Z176" s="169"/>
      <c r="AA176" s="169"/>
      <c r="AB176" s="169"/>
      <c r="AC176" s="169"/>
      <c r="AD176" s="169"/>
      <c r="AE176" s="169"/>
      <c r="AF176" s="169"/>
      <c r="AG176" s="169"/>
      <c r="AH176" s="169"/>
      <c r="AI176" s="169"/>
      <c r="AJ176" s="169"/>
      <c r="AK176" s="169"/>
      <c r="AL176" s="169"/>
      <c r="AM176" s="169"/>
      <c r="AN176" s="169"/>
      <c r="AO176" s="169"/>
      <c r="AP176" s="169"/>
      <c r="AQ176" s="169"/>
      <c r="AR176" s="169"/>
      <c r="AS176" s="169"/>
      <c r="AT176" s="169"/>
      <c r="AU176" s="169"/>
      <c r="AV176" s="169"/>
      <c r="AW176" s="169"/>
      <c r="AX176" s="169"/>
      <c r="AY176" s="169"/>
      <c r="AZ176" s="169"/>
      <c r="BA176" s="169"/>
      <c r="BB176" s="169"/>
      <c r="BC176" s="169"/>
      <c r="BD176" s="169"/>
      <c r="BE176" s="169"/>
      <c r="BF176" s="169"/>
      <c r="BG176" s="169"/>
      <c r="BH176" s="169"/>
      <c r="BI176" s="169"/>
      <c r="BJ176" s="169"/>
      <c r="BK176" s="169"/>
      <c r="BL176" s="169"/>
      <c r="BM176" s="169"/>
      <c r="BN176" s="169"/>
      <c r="BO176" s="169"/>
      <c r="BP176" s="169"/>
      <c r="BQ176" s="169"/>
      <c r="BR176" s="169"/>
      <c r="BS176" s="169"/>
      <c r="BT176" s="169"/>
      <c r="BU176" s="169"/>
      <c r="BV176" s="169"/>
      <c r="BW176" s="169"/>
      <c r="BX176" s="169"/>
      <c r="BY176" s="169"/>
      <c r="BZ176" s="169"/>
      <c r="CA176" s="169"/>
      <c r="CB176" s="169"/>
      <c r="CC176" s="169"/>
      <c r="CD176" s="169"/>
      <c r="CE176" s="169"/>
      <c r="CF176" s="169"/>
      <c r="CG176" s="169"/>
      <c r="CH176" s="169"/>
      <c r="CI176" s="169"/>
      <c r="CJ176" s="169"/>
      <c r="CK176" s="169"/>
      <c r="CL176" s="169"/>
      <c r="CM176" s="169"/>
      <c r="CN176" s="169"/>
      <c r="CO176" s="169"/>
      <c r="CP176" s="169"/>
      <c r="CQ176" s="169"/>
      <c r="CR176" s="169"/>
      <c r="CS176" s="169"/>
      <c r="CT176" s="169"/>
      <c r="CU176" s="169"/>
      <c r="CV176" s="169"/>
      <c r="CW176" s="169"/>
      <c r="CX176" s="169"/>
      <c r="CY176" s="169"/>
      <c r="CZ176" s="169"/>
      <c r="DA176" s="169"/>
      <c r="DB176" s="169"/>
      <c r="DC176" s="169"/>
      <c r="DD176" s="169"/>
      <c r="DE176" s="169"/>
      <c r="DF176" s="169"/>
      <c r="DG176" s="169"/>
      <c r="DH176" s="169"/>
      <c r="DI176" s="169"/>
      <c r="DJ176" s="169"/>
      <c r="DK176" s="169"/>
      <c r="DL176" s="169"/>
      <c r="DM176" s="169"/>
      <c r="DN176" s="169"/>
      <c r="DO176" s="169"/>
      <c r="DP176" s="169"/>
      <c r="DQ176" s="169"/>
      <c r="DR176" s="169"/>
      <c r="DS176" s="169"/>
      <c r="DT176" s="169"/>
      <c r="DU176" s="169"/>
      <c r="DV176" s="169"/>
      <c r="DW176" s="169"/>
      <c r="DX176" s="169"/>
      <c r="DY176" s="169"/>
      <c r="DZ176" s="169"/>
      <c r="EA176" s="169"/>
      <c r="EB176" s="169"/>
      <c r="EC176" s="169"/>
      <c r="ED176" s="169"/>
      <c r="EE176" s="169"/>
      <c r="EF176" s="169"/>
      <c r="EG176" s="169"/>
      <c r="EH176" s="169"/>
      <c r="EI176" s="169"/>
      <c r="EJ176" s="169"/>
      <c r="EK176" s="169"/>
      <c r="EL176" s="169"/>
      <c r="EM176" s="169"/>
      <c r="EN176" s="169"/>
    </row>
    <row r="177" spans="1:144" ht="14" x14ac:dyDescent="0.15">
      <c r="A177" s="170"/>
      <c r="B177" s="170"/>
      <c r="C177" s="170"/>
      <c r="D177" s="170"/>
      <c r="E177" s="170"/>
      <c r="F177" s="170"/>
      <c r="G177" s="170"/>
      <c r="H177" s="170"/>
      <c r="I177" s="170"/>
      <c r="J177" s="170"/>
      <c r="K177" s="170"/>
      <c r="L177" s="170"/>
      <c r="M177" s="170"/>
      <c r="N177" s="170"/>
      <c r="O177" s="170"/>
      <c r="P177" s="170"/>
      <c r="Q177" s="170"/>
      <c r="R177" s="170"/>
      <c r="S177" s="170"/>
      <c r="T177" s="170"/>
      <c r="U177" s="170"/>
      <c r="V177" s="169"/>
      <c r="W177" s="169"/>
      <c r="X177" s="169"/>
      <c r="Y177" s="169"/>
      <c r="Z177" s="169"/>
      <c r="AA177" s="169"/>
      <c r="AB177" s="169"/>
      <c r="AC177" s="169"/>
      <c r="AD177" s="169"/>
      <c r="AE177" s="169"/>
      <c r="AF177" s="169"/>
      <c r="AG177" s="169"/>
      <c r="AH177" s="169"/>
      <c r="AI177" s="169"/>
      <c r="AJ177" s="169"/>
      <c r="AK177" s="169"/>
      <c r="AL177" s="169"/>
      <c r="AM177" s="169"/>
      <c r="AN177" s="169"/>
      <c r="AO177" s="169"/>
      <c r="AP177" s="169"/>
      <c r="AQ177" s="169"/>
      <c r="AR177" s="169"/>
      <c r="AS177" s="169"/>
      <c r="AT177" s="169"/>
      <c r="AU177" s="169"/>
      <c r="AV177" s="169"/>
      <c r="AW177" s="169"/>
      <c r="AX177" s="169"/>
      <c r="AY177" s="169"/>
      <c r="AZ177" s="169"/>
      <c r="BA177" s="169"/>
      <c r="BB177" s="169"/>
      <c r="BC177" s="169"/>
      <c r="BD177" s="169"/>
      <c r="BE177" s="169"/>
      <c r="BF177" s="169"/>
      <c r="BG177" s="169"/>
      <c r="BH177" s="169"/>
      <c r="BI177" s="169"/>
      <c r="BJ177" s="169"/>
      <c r="BK177" s="169"/>
      <c r="BL177" s="169"/>
      <c r="BM177" s="169"/>
      <c r="BN177" s="169"/>
      <c r="BO177" s="169"/>
      <c r="BP177" s="169"/>
      <c r="BQ177" s="169"/>
      <c r="BR177" s="169"/>
      <c r="BS177" s="169"/>
      <c r="BT177" s="169"/>
      <c r="BU177" s="169"/>
      <c r="BV177" s="169"/>
      <c r="BW177" s="169"/>
      <c r="BX177" s="169"/>
      <c r="BY177" s="169"/>
      <c r="BZ177" s="169"/>
      <c r="CA177" s="169"/>
      <c r="CB177" s="169"/>
      <c r="CC177" s="169"/>
      <c r="CD177" s="169"/>
      <c r="CE177" s="169"/>
      <c r="CF177" s="169"/>
      <c r="CG177" s="169"/>
      <c r="CH177" s="169"/>
      <c r="CI177" s="169"/>
      <c r="CJ177" s="169"/>
      <c r="CK177" s="169"/>
      <c r="CL177" s="169"/>
      <c r="CM177" s="169"/>
      <c r="CN177" s="169"/>
      <c r="CO177" s="169"/>
      <c r="CP177" s="169"/>
      <c r="CQ177" s="169"/>
      <c r="CR177" s="169"/>
      <c r="CS177" s="169"/>
      <c r="CT177" s="169"/>
      <c r="CU177" s="169"/>
      <c r="CV177" s="169"/>
      <c r="CW177" s="169"/>
      <c r="CX177" s="169"/>
      <c r="CY177" s="169"/>
      <c r="CZ177" s="169"/>
      <c r="DA177" s="169"/>
      <c r="DB177" s="169"/>
      <c r="DC177" s="169"/>
      <c r="DD177" s="169"/>
      <c r="DE177" s="169"/>
      <c r="DF177" s="169"/>
      <c r="DG177" s="169"/>
      <c r="DH177" s="169"/>
      <c r="DI177" s="169"/>
      <c r="DJ177" s="169"/>
      <c r="DK177" s="169"/>
      <c r="DL177" s="169"/>
      <c r="DM177" s="169"/>
      <c r="DN177" s="169"/>
      <c r="DO177" s="169"/>
      <c r="DP177" s="169"/>
      <c r="DQ177" s="169"/>
      <c r="DR177" s="169"/>
      <c r="DS177" s="169"/>
      <c r="DT177" s="169"/>
      <c r="DU177" s="169"/>
      <c r="DV177" s="169"/>
      <c r="DW177" s="169"/>
      <c r="DX177" s="169"/>
      <c r="DY177" s="169"/>
      <c r="DZ177" s="169"/>
      <c r="EA177" s="169"/>
      <c r="EB177" s="169"/>
      <c r="EC177" s="169"/>
      <c r="ED177" s="169"/>
      <c r="EE177" s="169"/>
      <c r="EF177" s="169"/>
      <c r="EG177" s="169"/>
      <c r="EH177" s="169"/>
      <c r="EI177" s="169"/>
      <c r="EJ177" s="169"/>
      <c r="EK177" s="169"/>
      <c r="EL177" s="169"/>
      <c r="EM177" s="169"/>
      <c r="EN177" s="169"/>
    </row>
    <row r="178" spans="1:144" ht="14" x14ac:dyDescent="0.15">
      <c r="A178" s="170"/>
      <c r="B178" s="170"/>
      <c r="C178" s="170"/>
      <c r="D178" s="170"/>
      <c r="E178" s="170"/>
      <c r="F178" s="170"/>
      <c r="G178" s="170"/>
      <c r="H178" s="170"/>
      <c r="I178" s="170"/>
      <c r="J178" s="170"/>
      <c r="K178" s="170"/>
      <c r="L178" s="170"/>
      <c r="M178" s="170"/>
      <c r="N178" s="170"/>
      <c r="O178" s="170"/>
      <c r="P178" s="170"/>
      <c r="Q178" s="170"/>
      <c r="R178" s="170"/>
      <c r="S178" s="170"/>
      <c r="T178" s="170"/>
      <c r="U178" s="170"/>
      <c r="V178" s="169"/>
      <c r="W178" s="169"/>
      <c r="X178" s="169"/>
      <c r="Y178" s="169"/>
      <c r="Z178" s="169"/>
      <c r="AA178" s="169"/>
      <c r="AB178" s="169"/>
      <c r="AC178" s="169"/>
      <c r="AD178" s="169"/>
      <c r="AE178" s="169"/>
      <c r="AF178" s="169"/>
      <c r="AG178" s="169"/>
      <c r="AH178" s="169"/>
      <c r="AI178" s="169"/>
      <c r="AJ178" s="169"/>
      <c r="AK178" s="169"/>
      <c r="AL178" s="169"/>
      <c r="AM178" s="169"/>
      <c r="AN178" s="169"/>
      <c r="AO178" s="169"/>
      <c r="AP178" s="169"/>
      <c r="AQ178" s="169"/>
      <c r="AR178" s="169"/>
      <c r="AS178" s="169"/>
      <c r="AT178" s="169"/>
      <c r="AU178" s="169"/>
      <c r="AV178" s="169"/>
      <c r="AW178" s="169"/>
      <c r="AX178" s="169"/>
      <c r="AY178" s="169"/>
      <c r="AZ178" s="169"/>
      <c r="BA178" s="169"/>
      <c r="BB178" s="169"/>
      <c r="BC178" s="169"/>
      <c r="BD178" s="169"/>
      <c r="BE178" s="169"/>
      <c r="BF178" s="169"/>
      <c r="BG178" s="169"/>
      <c r="BH178" s="169"/>
      <c r="BI178" s="169"/>
      <c r="BJ178" s="169"/>
      <c r="BK178" s="169"/>
      <c r="BL178" s="169"/>
      <c r="BM178" s="169"/>
      <c r="BN178" s="169"/>
      <c r="BO178" s="169"/>
      <c r="BP178" s="169"/>
      <c r="BQ178" s="169"/>
      <c r="BR178" s="169"/>
      <c r="BS178" s="169"/>
      <c r="BT178" s="169"/>
      <c r="BU178" s="169"/>
      <c r="BV178" s="169"/>
      <c r="BW178" s="169"/>
      <c r="BX178" s="169"/>
      <c r="BY178" s="169"/>
      <c r="BZ178" s="169"/>
      <c r="CA178" s="169"/>
      <c r="CB178" s="169"/>
      <c r="CC178" s="169"/>
      <c r="CD178" s="169"/>
      <c r="CE178" s="169"/>
      <c r="CF178" s="169"/>
      <c r="CG178" s="169"/>
      <c r="CH178" s="169"/>
      <c r="CI178" s="169"/>
      <c r="CJ178" s="169"/>
      <c r="CK178" s="169"/>
      <c r="CL178" s="169"/>
      <c r="CM178" s="169"/>
      <c r="CN178" s="169"/>
      <c r="CO178" s="169"/>
      <c r="CP178" s="169"/>
      <c r="CQ178" s="169"/>
      <c r="CR178" s="169"/>
      <c r="CS178" s="169"/>
      <c r="CT178" s="169"/>
      <c r="CU178" s="169"/>
      <c r="CV178" s="169"/>
      <c r="CW178" s="169"/>
      <c r="CX178" s="169"/>
      <c r="CY178" s="169"/>
      <c r="CZ178" s="169"/>
      <c r="DA178" s="169"/>
      <c r="DB178" s="169"/>
      <c r="DC178" s="169"/>
      <c r="DD178" s="169"/>
      <c r="DE178" s="169"/>
      <c r="DF178" s="169"/>
      <c r="DG178" s="169"/>
      <c r="DH178" s="169"/>
      <c r="DI178" s="169"/>
      <c r="DJ178" s="169"/>
      <c r="DK178" s="169"/>
      <c r="DL178" s="169"/>
      <c r="DM178" s="169"/>
      <c r="DN178" s="169"/>
      <c r="DO178" s="169"/>
      <c r="DP178" s="169"/>
      <c r="DQ178" s="169"/>
      <c r="DR178" s="169"/>
      <c r="DS178" s="169"/>
      <c r="DT178" s="169"/>
      <c r="DU178" s="169"/>
      <c r="DV178" s="169"/>
      <c r="DW178" s="169"/>
      <c r="DX178" s="169"/>
      <c r="DY178" s="169"/>
      <c r="DZ178" s="169"/>
      <c r="EA178" s="169"/>
      <c r="EB178" s="169"/>
      <c r="EC178" s="169"/>
      <c r="ED178" s="169"/>
      <c r="EE178" s="169"/>
      <c r="EF178" s="169"/>
      <c r="EG178" s="169"/>
      <c r="EH178" s="169"/>
      <c r="EI178" s="169"/>
      <c r="EJ178" s="169"/>
      <c r="EK178" s="169"/>
      <c r="EL178" s="169"/>
      <c r="EM178" s="169"/>
      <c r="EN178" s="169"/>
    </row>
    <row r="179" spans="1:144" ht="14" x14ac:dyDescent="0.15">
      <c r="A179" s="170"/>
      <c r="B179" s="170"/>
      <c r="C179" s="170"/>
      <c r="D179" s="170"/>
      <c r="E179" s="170"/>
      <c r="F179" s="170"/>
      <c r="G179" s="170"/>
      <c r="H179" s="170"/>
      <c r="I179" s="170"/>
      <c r="J179" s="170"/>
      <c r="K179" s="170"/>
      <c r="L179" s="170"/>
      <c r="M179" s="170"/>
      <c r="N179" s="170"/>
      <c r="O179" s="170"/>
      <c r="P179" s="170"/>
      <c r="Q179" s="170"/>
      <c r="R179" s="170"/>
      <c r="S179" s="170"/>
      <c r="T179" s="170"/>
      <c r="U179" s="170"/>
      <c r="V179" s="169"/>
      <c r="W179" s="169"/>
      <c r="X179" s="169"/>
      <c r="Y179" s="169"/>
      <c r="Z179" s="169"/>
      <c r="AA179" s="169"/>
      <c r="AB179" s="169"/>
      <c r="AC179" s="169"/>
      <c r="AD179" s="169"/>
      <c r="AE179" s="169"/>
      <c r="AF179" s="169"/>
      <c r="AG179" s="169"/>
      <c r="AH179" s="169"/>
      <c r="AI179" s="169"/>
      <c r="AJ179" s="169"/>
      <c r="AK179" s="169"/>
      <c r="AL179" s="169"/>
      <c r="AM179" s="169"/>
      <c r="AN179" s="169"/>
      <c r="AO179" s="169"/>
      <c r="AP179" s="169"/>
      <c r="AQ179" s="169"/>
      <c r="AR179" s="169"/>
      <c r="AS179" s="169"/>
      <c r="AT179" s="169"/>
      <c r="AU179" s="169"/>
      <c r="AV179" s="169"/>
      <c r="AW179" s="169"/>
      <c r="AX179" s="169"/>
      <c r="AY179" s="169"/>
      <c r="AZ179" s="169"/>
      <c r="BA179" s="169"/>
      <c r="BB179" s="169"/>
      <c r="BC179" s="169"/>
      <c r="BD179" s="169"/>
      <c r="BE179" s="169"/>
      <c r="BF179" s="169"/>
      <c r="BG179" s="169"/>
      <c r="BH179" s="169"/>
      <c r="BI179" s="169"/>
      <c r="BJ179" s="169"/>
      <c r="BK179" s="169"/>
      <c r="BL179" s="169"/>
      <c r="BM179" s="169"/>
      <c r="BN179" s="169"/>
      <c r="BO179" s="169"/>
      <c r="BP179" s="169"/>
      <c r="BQ179" s="169"/>
      <c r="BR179" s="169"/>
      <c r="BS179" s="169"/>
      <c r="BT179" s="169"/>
      <c r="BU179" s="169"/>
      <c r="BV179" s="169"/>
      <c r="BW179" s="169"/>
      <c r="BX179" s="169"/>
      <c r="BY179" s="169"/>
      <c r="BZ179" s="169"/>
      <c r="CA179" s="169"/>
      <c r="CB179" s="169"/>
      <c r="CC179" s="169"/>
      <c r="CD179" s="169"/>
      <c r="CE179" s="169"/>
      <c r="CF179" s="169"/>
      <c r="CG179" s="169"/>
      <c r="CH179" s="169"/>
      <c r="CI179" s="169"/>
      <c r="CJ179" s="169"/>
      <c r="CK179" s="169"/>
      <c r="CL179" s="169"/>
      <c r="CM179" s="169"/>
      <c r="CN179" s="169"/>
      <c r="CO179" s="169"/>
      <c r="CP179" s="169"/>
      <c r="CQ179" s="169"/>
      <c r="CR179" s="169"/>
      <c r="CS179" s="169"/>
      <c r="CT179" s="169"/>
      <c r="CU179" s="169"/>
      <c r="CV179" s="169"/>
      <c r="CW179" s="169"/>
      <c r="CX179" s="169"/>
      <c r="CY179" s="169"/>
      <c r="CZ179" s="169"/>
      <c r="DA179" s="169"/>
      <c r="DB179" s="169"/>
      <c r="DC179" s="169"/>
      <c r="DD179" s="169"/>
      <c r="DE179" s="169"/>
      <c r="DF179" s="169"/>
      <c r="DG179" s="169"/>
      <c r="DH179" s="169"/>
      <c r="DI179" s="169"/>
      <c r="DJ179" s="169"/>
      <c r="DK179" s="169"/>
      <c r="DL179" s="169"/>
      <c r="DM179" s="169"/>
      <c r="DN179" s="169"/>
      <c r="DO179" s="169"/>
      <c r="DP179" s="169"/>
      <c r="DQ179" s="169"/>
      <c r="DR179" s="169"/>
      <c r="DS179" s="169"/>
      <c r="DT179" s="169"/>
      <c r="DU179" s="169"/>
      <c r="DV179" s="169"/>
      <c r="DW179" s="169"/>
      <c r="DX179" s="169"/>
      <c r="DY179" s="169"/>
      <c r="DZ179" s="169"/>
      <c r="EA179" s="169"/>
      <c r="EB179" s="169"/>
      <c r="EC179" s="169"/>
      <c r="ED179" s="169"/>
      <c r="EE179" s="169"/>
      <c r="EF179" s="169"/>
      <c r="EG179" s="169"/>
      <c r="EH179" s="169"/>
      <c r="EI179" s="169"/>
      <c r="EJ179" s="169"/>
      <c r="EK179" s="169"/>
      <c r="EL179" s="169"/>
      <c r="EM179" s="169"/>
      <c r="EN179" s="169"/>
    </row>
    <row r="180" spans="1:144" ht="14" x14ac:dyDescent="0.15">
      <c r="A180" s="170"/>
      <c r="B180" s="170"/>
      <c r="C180" s="170"/>
      <c r="D180" s="170"/>
      <c r="E180" s="170"/>
      <c r="F180" s="170"/>
      <c r="G180" s="170"/>
      <c r="H180" s="170"/>
      <c r="I180" s="170"/>
      <c r="J180" s="170"/>
      <c r="K180" s="170"/>
      <c r="L180" s="170"/>
      <c r="M180" s="170"/>
      <c r="N180" s="170"/>
      <c r="O180" s="170"/>
      <c r="P180" s="170"/>
      <c r="Q180" s="170"/>
      <c r="R180" s="170"/>
      <c r="S180" s="170"/>
      <c r="T180" s="170"/>
      <c r="U180" s="170"/>
      <c r="V180" s="169"/>
      <c r="W180" s="169"/>
      <c r="X180" s="169"/>
      <c r="Y180" s="169"/>
      <c r="Z180" s="169"/>
      <c r="AA180" s="169"/>
      <c r="AB180" s="169"/>
      <c r="AC180" s="169"/>
      <c r="AD180" s="169"/>
      <c r="AE180" s="169"/>
      <c r="AF180" s="169"/>
      <c r="AG180" s="169"/>
      <c r="AH180" s="169"/>
      <c r="AI180" s="169"/>
      <c r="AJ180" s="169"/>
      <c r="AK180" s="169"/>
      <c r="AL180" s="169"/>
      <c r="AM180" s="169"/>
      <c r="AN180" s="169"/>
      <c r="AO180" s="169"/>
      <c r="AP180" s="169"/>
      <c r="AQ180" s="169"/>
      <c r="AR180" s="169"/>
      <c r="AS180" s="169"/>
      <c r="AT180" s="169"/>
      <c r="AU180" s="169"/>
      <c r="AV180" s="169"/>
      <c r="AW180" s="169"/>
      <c r="AX180" s="169"/>
      <c r="AY180" s="169"/>
      <c r="AZ180" s="169"/>
      <c r="BA180" s="169"/>
      <c r="BB180" s="169"/>
      <c r="BC180" s="169"/>
      <c r="BD180" s="169"/>
      <c r="BE180" s="169"/>
      <c r="BF180" s="169"/>
      <c r="BG180" s="169"/>
      <c r="BH180" s="169"/>
      <c r="BI180" s="169"/>
      <c r="BJ180" s="169"/>
      <c r="BK180" s="169"/>
      <c r="BL180" s="169"/>
      <c r="BM180" s="169"/>
      <c r="BN180" s="169"/>
      <c r="BO180" s="169"/>
      <c r="BP180" s="169"/>
      <c r="BQ180" s="169"/>
      <c r="BR180" s="169"/>
      <c r="BS180" s="169"/>
      <c r="BT180" s="169"/>
      <c r="BU180" s="169"/>
      <c r="BV180" s="169"/>
      <c r="BW180" s="169"/>
      <c r="BX180" s="169"/>
      <c r="BY180" s="169"/>
      <c r="BZ180" s="169"/>
      <c r="CA180" s="169"/>
      <c r="CB180" s="169"/>
      <c r="CC180" s="169"/>
      <c r="CD180" s="169"/>
      <c r="CE180" s="169"/>
      <c r="CF180" s="169"/>
      <c r="CG180" s="169"/>
      <c r="CH180" s="169"/>
      <c r="CI180" s="169"/>
      <c r="CJ180" s="169"/>
      <c r="CK180" s="169"/>
      <c r="CL180" s="169"/>
      <c r="CM180" s="169"/>
      <c r="CN180" s="169"/>
      <c r="CO180" s="169"/>
      <c r="CP180" s="169"/>
      <c r="CQ180" s="169"/>
      <c r="CR180" s="169"/>
      <c r="CS180" s="169"/>
      <c r="CT180" s="169"/>
      <c r="CU180" s="169"/>
      <c r="CV180" s="169"/>
      <c r="CW180" s="169"/>
      <c r="CX180" s="169"/>
      <c r="CY180" s="169"/>
      <c r="CZ180" s="169"/>
      <c r="DA180" s="169"/>
      <c r="DB180" s="169"/>
      <c r="DC180" s="169"/>
      <c r="DD180" s="169"/>
      <c r="DE180" s="169"/>
      <c r="DF180" s="169"/>
      <c r="DG180" s="169"/>
      <c r="DH180" s="169"/>
      <c r="DI180" s="169"/>
      <c r="DJ180" s="169"/>
      <c r="DK180" s="169"/>
      <c r="DL180" s="169"/>
      <c r="DM180" s="169"/>
      <c r="DN180" s="169"/>
      <c r="DO180" s="169"/>
      <c r="DP180" s="169"/>
      <c r="DQ180" s="169"/>
      <c r="DR180" s="169"/>
      <c r="DS180" s="169"/>
      <c r="DT180" s="169"/>
      <c r="DU180" s="169"/>
      <c r="DV180" s="169"/>
      <c r="DW180" s="169"/>
      <c r="DX180" s="169"/>
      <c r="DY180" s="169"/>
      <c r="DZ180" s="169"/>
      <c r="EA180" s="169"/>
      <c r="EB180" s="169"/>
      <c r="EC180" s="169"/>
      <c r="ED180" s="169"/>
      <c r="EE180" s="169"/>
      <c r="EF180" s="169"/>
      <c r="EG180" s="169"/>
      <c r="EH180" s="169"/>
      <c r="EI180" s="169"/>
      <c r="EJ180" s="169"/>
      <c r="EK180" s="169"/>
      <c r="EL180" s="169"/>
      <c r="EM180" s="169"/>
      <c r="EN180" s="169"/>
    </row>
    <row r="181" spans="1:144" ht="14" x14ac:dyDescent="0.15">
      <c r="A181" s="170"/>
      <c r="B181" s="170"/>
      <c r="C181" s="170"/>
      <c r="D181" s="170"/>
      <c r="E181" s="170"/>
      <c r="F181" s="170"/>
      <c r="G181" s="170"/>
      <c r="H181" s="170"/>
      <c r="I181" s="170"/>
      <c r="J181" s="170"/>
      <c r="K181" s="170"/>
      <c r="L181" s="170"/>
      <c r="M181" s="170"/>
      <c r="N181" s="170"/>
      <c r="O181" s="170"/>
      <c r="P181" s="170"/>
      <c r="Q181" s="170"/>
      <c r="R181" s="170"/>
      <c r="S181" s="170"/>
      <c r="T181" s="170"/>
      <c r="U181" s="170"/>
      <c r="V181" s="169"/>
      <c r="W181" s="169"/>
      <c r="X181" s="169"/>
      <c r="Y181" s="169"/>
      <c r="Z181" s="169"/>
      <c r="AA181" s="169"/>
      <c r="AB181" s="169"/>
      <c r="AC181" s="169"/>
      <c r="AD181" s="169"/>
      <c r="AE181" s="169"/>
      <c r="AF181" s="169"/>
      <c r="AG181" s="169"/>
      <c r="AH181" s="169"/>
      <c r="AI181" s="169"/>
      <c r="AJ181" s="169"/>
      <c r="AK181" s="169"/>
      <c r="AL181" s="169"/>
      <c r="AM181" s="169"/>
      <c r="AN181" s="169"/>
      <c r="AO181" s="169"/>
      <c r="AP181" s="169"/>
      <c r="AQ181" s="169"/>
      <c r="AR181" s="169"/>
      <c r="AS181" s="169"/>
      <c r="AT181" s="169"/>
      <c r="AU181" s="169"/>
      <c r="AV181" s="169"/>
      <c r="AW181" s="169"/>
      <c r="AX181" s="169"/>
      <c r="AY181" s="169"/>
      <c r="AZ181" s="169"/>
      <c r="BA181" s="169"/>
      <c r="BB181" s="169"/>
      <c r="BC181" s="169"/>
      <c r="BD181" s="169"/>
      <c r="BE181" s="169"/>
      <c r="BF181" s="169"/>
      <c r="BG181" s="169"/>
      <c r="BH181" s="169"/>
      <c r="BI181" s="169"/>
      <c r="BJ181" s="169"/>
      <c r="BK181" s="169"/>
      <c r="BL181" s="169"/>
      <c r="BM181" s="169"/>
      <c r="BN181" s="169"/>
      <c r="BO181" s="169"/>
      <c r="BP181" s="169"/>
      <c r="BQ181" s="169"/>
      <c r="BR181" s="169"/>
      <c r="BS181" s="169"/>
      <c r="BT181" s="169"/>
      <c r="BU181" s="169"/>
      <c r="BV181" s="169"/>
      <c r="BW181" s="169"/>
      <c r="BX181" s="169"/>
      <c r="BY181" s="169"/>
      <c r="BZ181" s="169"/>
      <c r="CA181" s="169"/>
      <c r="CB181" s="169"/>
      <c r="CC181" s="169"/>
      <c r="CD181" s="169"/>
      <c r="CE181" s="169"/>
      <c r="CF181" s="169"/>
      <c r="CG181" s="169"/>
      <c r="CH181" s="169"/>
      <c r="CI181" s="169"/>
      <c r="CJ181" s="169"/>
      <c r="CK181" s="169"/>
      <c r="CL181" s="169"/>
      <c r="CM181" s="169"/>
      <c r="CN181" s="169"/>
      <c r="CO181" s="169"/>
      <c r="CP181" s="169"/>
      <c r="CQ181" s="169"/>
      <c r="CR181" s="169"/>
      <c r="CS181" s="169"/>
      <c r="CT181" s="169"/>
      <c r="CU181" s="169"/>
      <c r="CV181" s="169"/>
      <c r="CW181" s="169"/>
      <c r="CX181" s="169"/>
      <c r="CY181" s="169"/>
      <c r="CZ181" s="169"/>
      <c r="DA181" s="169"/>
      <c r="DB181" s="169"/>
      <c r="DC181" s="169"/>
      <c r="DD181" s="169"/>
      <c r="DE181" s="169"/>
      <c r="DF181" s="169"/>
      <c r="DG181" s="169"/>
      <c r="DH181" s="169"/>
      <c r="DI181" s="169"/>
      <c r="DJ181" s="169"/>
      <c r="DK181" s="169"/>
      <c r="DL181" s="169"/>
      <c r="DM181" s="169"/>
      <c r="DN181" s="169"/>
      <c r="DO181" s="169"/>
      <c r="DP181" s="169"/>
      <c r="DQ181" s="169"/>
      <c r="DR181" s="169"/>
      <c r="DS181" s="169"/>
      <c r="DT181" s="169"/>
      <c r="DU181" s="169"/>
      <c r="DV181" s="169"/>
      <c r="DW181" s="169"/>
      <c r="DX181" s="169"/>
      <c r="DY181" s="169"/>
      <c r="DZ181" s="169"/>
      <c r="EA181" s="169"/>
      <c r="EB181" s="169"/>
      <c r="EC181" s="169"/>
      <c r="ED181" s="169"/>
      <c r="EE181" s="169"/>
      <c r="EF181" s="169"/>
      <c r="EG181" s="169"/>
      <c r="EH181" s="169"/>
      <c r="EI181" s="169"/>
      <c r="EJ181" s="169"/>
      <c r="EK181" s="169"/>
      <c r="EL181" s="169"/>
      <c r="EM181" s="169"/>
      <c r="EN181" s="169"/>
    </row>
    <row r="182" spans="1:144" ht="14" x14ac:dyDescent="0.15">
      <c r="A182" s="170"/>
      <c r="B182" s="170"/>
      <c r="C182" s="170"/>
      <c r="D182" s="170"/>
      <c r="E182" s="170"/>
      <c r="F182" s="170"/>
      <c r="G182" s="170"/>
      <c r="H182" s="170"/>
      <c r="I182" s="170"/>
      <c r="J182" s="170"/>
      <c r="K182" s="170"/>
      <c r="L182" s="170"/>
      <c r="M182" s="170"/>
      <c r="N182" s="170"/>
      <c r="O182" s="170"/>
      <c r="P182" s="170"/>
      <c r="Q182" s="170"/>
      <c r="R182" s="170"/>
      <c r="S182" s="170"/>
      <c r="T182" s="170"/>
      <c r="U182" s="170"/>
      <c r="V182" s="169"/>
      <c r="W182" s="169"/>
      <c r="X182" s="169"/>
      <c r="Y182" s="169"/>
      <c r="Z182" s="169"/>
      <c r="AA182" s="169"/>
      <c r="AB182" s="169"/>
      <c r="AC182" s="169"/>
      <c r="AD182" s="169"/>
      <c r="AE182" s="169"/>
      <c r="AF182" s="169"/>
      <c r="AG182" s="169"/>
      <c r="AH182" s="169"/>
      <c r="AI182" s="169"/>
      <c r="AJ182" s="169"/>
      <c r="AK182" s="169"/>
      <c r="AL182" s="169"/>
      <c r="AM182" s="169"/>
      <c r="AN182" s="169"/>
      <c r="AO182" s="169"/>
      <c r="AP182" s="169"/>
      <c r="AQ182" s="169"/>
      <c r="AR182" s="169"/>
      <c r="AS182" s="169"/>
      <c r="AT182" s="169"/>
      <c r="AU182" s="169"/>
      <c r="AV182" s="169"/>
      <c r="AW182" s="169"/>
      <c r="AX182" s="169"/>
      <c r="AY182" s="169"/>
      <c r="AZ182" s="169"/>
      <c r="BA182" s="169"/>
      <c r="BB182" s="169"/>
      <c r="BC182" s="169"/>
      <c r="BD182" s="169"/>
      <c r="BE182" s="169"/>
      <c r="BF182" s="169"/>
      <c r="BG182" s="169"/>
      <c r="BH182" s="169"/>
      <c r="BI182" s="169"/>
      <c r="BJ182" s="169"/>
      <c r="BK182" s="169"/>
      <c r="BL182" s="169"/>
      <c r="BM182" s="169"/>
      <c r="BN182" s="169"/>
      <c r="BO182" s="169"/>
      <c r="BP182" s="169"/>
      <c r="BQ182" s="169"/>
      <c r="BR182" s="169"/>
      <c r="BS182" s="169"/>
      <c r="BT182" s="169"/>
      <c r="BU182" s="169"/>
      <c r="BV182" s="169"/>
      <c r="BW182" s="169"/>
      <c r="BX182" s="169"/>
      <c r="BY182" s="169"/>
      <c r="BZ182" s="169"/>
      <c r="CA182" s="169"/>
      <c r="CB182" s="169"/>
      <c r="CC182" s="169"/>
      <c r="CD182" s="169"/>
      <c r="CE182" s="169"/>
      <c r="CF182" s="169"/>
      <c r="CG182" s="169"/>
      <c r="CH182" s="169"/>
      <c r="CI182" s="169"/>
      <c r="CJ182" s="169"/>
      <c r="CK182" s="169"/>
      <c r="CL182" s="169"/>
      <c r="CM182" s="169"/>
      <c r="CN182" s="169"/>
      <c r="CO182" s="169"/>
      <c r="CP182" s="169"/>
      <c r="CQ182" s="169"/>
      <c r="CR182" s="169"/>
      <c r="CS182" s="169"/>
      <c r="CT182" s="169"/>
      <c r="CU182" s="169"/>
      <c r="CV182" s="169"/>
      <c r="CW182" s="169"/>
      <c r="CX182" s="169"/>
      <c r="CY182" s="169"/>
      <c r="CZ182" s="169"/>
      <c r="DA182" s="169"/>
      <c r="DB182" s="169"/>
      <c r="DC182" s="169"/>
      <c r="DD182" s="169"/>
      <c r="DE182" s="169"/>
      <c r="DF182" s="169"/>
      <c r="DG182" s="169"/>
      <c r="DH182" s="169"/>
      <c r="DI182" s="169"/>
      <c r="DJ182" s="169"/>
      <c r="DK182" s="169"/>
      <c r="DL182" s="169"/>
      <c r="DM182" s="169"/>
      <c r="DN182" s="169"/>
      <c r="DO182" s="169"/>
      <c r="DP182" s="169"/>
      <c r="DQ182" s="169"/>
      <c r="DR182" s="169"/>
      <c r="DS182" s="169"/>
      <c r="DT182" s="169"/>
      <c r="DU182" s="169"/>
      <c r="DV182" s="169"/>
      <c r="DW182" s="169"/>
      <c r="DX182" s="169"/>
      <c r="DY182" s="169"/>
      <c r="DZ182" s="169"/>
      <c r="EA182" s="169"/>
      <c r="EB182" s="169"/>
      <c r="EC182" s="169"/>
      <c r="ED182" s="169"/>
      <c r="EE182" s="169"/>
      <c r="EF182" s="169"/>
      <c r="EG182" s="169"/>
      <c r="EH182" s="169"/>
      <c r="EI182" s="169"/>
      <c r="EJ182" s="169"/>
      <c r="EK182" s="169"/>
      <c r="EL182" s="169"/>
      <c r="EM182" s="169"/>
      <c r="EN182" s="169"/>
    </row>
    <row r="183" spans="1:144" ht="14" x14ac:dyDescent="0.15">
      <c r="A183" s="170"/>
      <c r="B183" s="170"/>
      <c r="C183" s="170"/>
      <c r="D183" s="170"/>
      <c r="E183" s="170"/>
      <c r="F183" s="170"/>
      <c r="G183" s="170"/>
      <c r="H183" s="170"/>
      <c r="I183" s="170"/>
      <c r="J183" s="170"/>
      <c r="K183" s="170"/>
      <c r="L183" s="170"/>
      <c r="M183" s="170"/>
      <c r="N183" s="170"/>
      <c r="O183" s="170"/>
      <c r="P183" s="170"/>
      <c r="Q183" s="170"/>
      <c r="R183" s="170"/>
      <c r="S183" s="170"/>
      <c r="T183" s="170"/>
      <c r="U183" s="170"/>
      <c r="V183" s="169"/>
      <c r="W183" s="169"/>
      <c r="X183" s="169"/>
      <c r="Y183" s="169"/>
      <c r="Z183" s="169"/>
      <c r="AA183" s="169"/>
      <c r="AB183" s="169"/>
      <c r="AC183" s="169"/>
      <c r="AD183" s="169"/>
      <c r="AE183" s="169"/>
      <c r="AF183" s="169"/>
      <c r="AG183" s="169"/>
      <c r="AH183" s="169"/>
      <c r="AI183" s="169"/>
      <c r="AJ183" s="169"/>
      <c r="AK183" s="169"/>
      <c r="AL183" s="169"/>
      <c r="AM183" s="169"/>
      <c r="AN183" s="169"/>
      <c r="AO183" s="169"/>
      <c r="AP183" s="169"/>
      <c r="AQ183" s="169"/>
      <c r="AR183" s="169"/>
      <c r="AS183" s="169"/>
      <c r="AT183" s="169"/>
      <c r="AU183" s="169"/>
      <c r="AV183" s="169"/>
      <c r="AW183" s="169"/>
      <c r="AX183" s="169"/>
      <c r="AY183" s="169"/>
      <c r="AZ183" s="169"/>
      <c r="BA183" s="169"/>
      <c r="BB183" s="169"/>
      <c r="BC183" s="169"/>
      <c r="BD183" s="169"/>
      <c r="BE183" s="169"/>
      <c r="BF183" s="169"/>
      <c r="BG183" s="169"/>
      <c r="BH183" s="169"/>
      <c r="BI183" s="169"/>
      <c r="BJ183" s="169"/>
      <c r="BK183" s="169"/>
      <c r="BL183" s="169"/>
      <c r="BM183" s="169"/>
      <c r="BN183" s="169"/>
      <c r="BO183" s="169"/>
      <c r="BP183" s="169"/>
      <c r="BQ183" s="169"/>
      <c r="BR183" s="169"/>
      <c r="BS183" s="169"/>
      <c r="BT183" s="169"/>
      <c r="BU183" s="169"/>
      <c r="BV183" s="169"/>
      <c r="BW183" s="169"/>
      <c r="BX183" s="169"/>
      <c r="BY183" s="169"/>
      <c r="BZ183" s="169"/>
      <c r="CA183" s="169"/>
      <c r="CB183" s="169"/>
      <c r="CC183" s="169"/>
      <c r="CD183" s="169"/>
      <c r="CE183" s="169"/>
      <c r="CF183" s="169"/>
      <c r="CG183" s="169"/>
      <c r="CH183" s="169"/>
      <c r="CI183" s="169"/>
      <c r="CJ183" s="169"/>
      <c r="CK183" s="169"/>
      <c r="CL183" s="169"/>
      <c r="CM183" s="169"/>
      <c r="CN183" s="169"/>
      <c r="CO183" s="169"/>
      <c r="CP183" s="169"/>
      <c r="CQ183" s="169"/>
      <c r="CR183" s="169"/>
      <c r="CS183" s="169"/>
      <c r="CT183" s="169"/>
      <c r="CU183" s="169"/>
      <c r="CV183" s="169"/>
      <c r="CW183" s="169"/>
      <c r="CX183" s="169"/>
      <c r="CY183" s="169"/>
      <c r="CZ183" s="169"/>
      <c r="DA183" s="169"/>
      <c r="DB183" s="169"/>
      <c r="DC183" s="169"/>
      <c r="DD183" s="169"/>
      <c r="DE183" s="169"/>
      <c r="DF183" s="169"/>
      <c r="DG183" s="169"/>
      <c r="DH183" s="169"/>
      <c r="DI183" s="169"/>
      <c r="DJ183" s="169"/>
      <c r="DK183" s="169"/>
      <c r="DL183" s="169"/>
      <c r="DM183" s="169"/>
      <c r="DN183" s="169"/>
      <c r="DO183" s="169"/>
      <c r="DP183" s="169"/>
      <c r="DQ183" s="169"/>
      <c r="DR183" s="169"/>
      <c r="DS183" s="169"/>
      <c r="DT183" s="169"/>
      <c r="DU183" s="169"/>
      <c r="DV183" s="169"/>
      <c r="DW183" s="169"/>
      <c r="DX183" s="169"/>
      <c r="DY183" s="169"/>
      <c r="DZ183" s="169"/>
      <c r="EA183" s="169"/>
      <c r="EB183" s="169"/>
      <c r="EC183" s="169"/>
      <c r="ED183" s="169"/>
      <c r="EE183" s="169"/>
      <c r="EF183" s="169"/>
      <c r="EG183" s="169"/>
      <c r="EH183" s="169"/>
      <c r="EI183" s="169"/>
      <c r="EJ183" s="169"/>
      <c r="EK183" s="169"/>
      <c r="EL183" s="169"/>
      <c r="EM183" s="169"/>
      <c r="EN183" s="169"/>
    </row>
    <row r="184" spans="1:144" ht="14" x14ac:dyDescent="0.15">
      <c r="A184" s="170"/>
      <c r="B184" s="170"/>
      <c r="C184" s="170"/>
      <c r="D184" s="170"/>
      <c r="E184" s="170"/>
      <c r="F184" s="170"/>
      <c r="G184" s="170"/>
      <c r="H184" s="170"/>
      <c r="I184" s="170"/>
      <c r="J184" s="170"/>
      <c r="K184" s="170"/>
      <c r="L184" s="170"/>
      <c r="M184" s="170"/>
      <c r="N184" s="170"/>
      <c r="O184" s="170"/>
      <c r="P184" s="170"/>
      <c r="Q184" s="170"/>
      <c r="R184" s="170"/>
      <c r="S184" s="170"/>
      <c r="T184" s="170"/>
      <c r="U184" s="170"/>
      <c r="V184" s="169"/>
      <c r="W184" s="169"/>
      <c r="X184" s="169"/>
      <c r="Y184" s="169"/>
      <c r="Z184" s="169"/>
      <c r="AA184" s="169"/>
      <c r="AB184" s="169"/>
      <c r="AC184" s="169"/>
      <c r="AD184" s="169"/>
      <c r="AE184" s="169"/>
      <c r="AF184" s="169"/>
      <c r="AG184" s="169"/>
      <c r="AH184" s="169"/>
      <c r="AI184" s="169"/>
      <c r="AJ184" s="169"/>
      <c r="AK184" s="169"/>
      <c r="AL184" s="169"/>
      <c r="AM184" s="169"/>
      <c r="AN184" s="169"/>
      <c r="AO184" s="169"/>
      <c r="AP184" s="169"/>
      <c r="AQ184" s="169"/>
      <c r="AR184" s="169"/>
      <c r="AS184" s="169"/>
      <c r="AT184" s="169"/>
      <c r="AU184" s="169"/>
      <c r="AV184" s="169"/>
      <c r="AW184" s="169"/>
      <c r="AX184" s="169"/>
      <c r="AY184" s="169"/>
      <c r="AZ184" s="169"/>
      <c r="BA184" s="169"/>
      <c r="BB184" s="169"/>
      <c r="BC184" s="169"/>
      <c r="BD184" s="169"/>
      <c r="BE184" s="169"/>
      <c r="BF184" s="169"/>
      <c r="BG184" s="169"/>
      <c r="BH184" s="169"/>
      <c r="BI184" s="169"/>
      <c r="BJ184" s="169"/>
      <c r="BK184" s="169"/>
      <c r="BL184" s="169"/>
      <c r="BM184" s="169"/>
      <c r="BN184" s="169"/>
      <c r="BO184" s="169"/>
      <c r="BP184" s="169"/>
      <c r="BQ184" s="169"/>
      <c r="BR184" s="169"/>
      <c r="BS184" s="169"/>
      <c r="BT184" s="169"/>
      <c r="BU184" s="169"/>
      <c r="BV184" s="169"/>
      <c r="BW184" s="169"/>
      <c r="BX184" s="169"/>
      <c r="BY184" s="169"/>
      <c r="BZ184" s="169"/>
      <c r="CA184" s="169"/>
      <c r="CB184" s="169"/>
      <c r="CC184" s="169"/>
      <c r="CD184" s="169"/>
      <c r="CE184" s="169"/>
      <c r="CF184" s="169"/>
      <c r="CG184" s="169"/>
      <c r="CH184" s="169"/>
      <c r="CI184" s="169"/>
      <c r="CJ184" s="169"/>
      <c r="CK184" s="169"/>
      <c r="CL184" s="169"/>
      <c r="CM184" s="169"/>
      <c r="CN184" s="169"/>
      <c r="CO184" s="169"/>
      <c r="CP184" s="169"/>
      <c r="CQ184" s="169"/>
      <c r="CR184" s="169"/>
      <c r="CS184" s="169"/>
      <c r="CT184" s="169"/>
      <c r="CU184" s="169"/>
      <c r="CV184" s="169"/>
      <c r="CW184" s="169"/>
      <c r="CX184" s="169"/>
      <c r="CY184" s="169"/>
      <c r="CZ184" s="169"/>
      <c r="DA184" s="169"/>
      <c r="DB184" s="169"/>
      <c r="DC184" s="169"/>
      <c r="DD184" s="169"/>
      <c r="DE184" s="169"/>
      <c r="DF184" s="169"/>
      <c r="DG184" s="169"/>
      <c r="DH184" s="169"/>
      <c r="DI184" s="169"/>
      <c r="DJ184" s="169"/>
      <c r="DK184" s="169"/>
      <c r="DL184" s="169"/>
      <c r="DM184" s="169"/>
      <c r="DN184" s="169"/>
      <c r="DO184" s="169"/>
      <c r="DP184" s="169"/>
      <c r="DQ184" s="169"/>
      <c r="DR184" s="169"/>
      <c r="DS184" s="169"/>
      <c r="DT184" s="169"/>
      <c r="DU184" s="169"/>
      <c r="DV184" s="169"/>
      <c r="DW184" s="169"/>
      <c r="DX184" s="169"/>
      <c r="DY184" s="169"/>
      <c r="DZ184" s="169"/>
      <c r="EA184" s="169"/>
      <c r="EB184" s="169"/>
      <c r="EC184" s="169"/>
      <c r="ED184" s="169"/>
      <c r="EE184" s="169"/>
      <c r="EF184" s="169"/>
      <c r="EG184" s="169"/>
      <c r="EH184" s="169"/>
      <c r="EI184" s="169"/>
      <c r="EJ184" s="169"/>
      <c r="EK184" s="169"/>
      <c r="EL184" s="169"/>
      <c r="EM184" s="169"/>
      <c r="EN184" s="169"/>
    </row>
    <row r="185" spans="1:144" ht="14" x14ac:dyDescent="0.15">
      <c r="A185" s="170"/>
      <c r="B185" s="170"/>
      <c r="C185" s="170"/>
      <c r="D185" s="170"/>
      <c r="E185" s="170"/>
      <c r="F185" s="170"/>
      <c r="G185" s="170"/>
      <c r="H185" s="170"/>
      <c r="I185" s="170"/>
      <c r="J185" s="170"/>
      <c r="K185" s="170"/>
      <c r="L185" s="170"/>
      <c r="M185" s="170"/>
      <c r="N185" s="170"/>
      <c r="O185" s="170"/>
      <c r="P185" s="170"/>
      <c r="Q185" s="170"/>
      <c r="R185" s="170"/>
      <c r="S185" s="170"/>
      <c r="T185" s="170"/>
      <c r="U185" s="170"/>
      <c r="V185" s="169"/>
      <c r="W185" s="169"/>
      <c r="X185" s="169"/>
      <c r="Y185" s="169"/>
      <c r="Z185" s="169"/>
      <c r="AA185" s="169"/>
      <c r="AB185" s="169"/>
      <c r="AC185" s="169"/>
      <c r="AD185" s="169"/>
      <c r="AE185" s="169"/>
      <c r="AF185" s="169"/>
      <c r="AG185" s="169"/>
      <c r="AH185" s="169"/>
      <c r="AI185" s="169"/>
      <c r="AJ185" s="169"/>
      <c r="AK185" s="169"/>
      <c r="AL185" s="169"/>
      <c r="AM185" s="169"/>
      <c r="AN185" s="169"/>
      <c r="AO185" s="169"/>
      <c r="AP185" s="169"/>
      <c r="AQ185" s="169"/>
      <c r="AR185" s="169"/>
      <c r="AS185" s="169"/>
      <c r="AT185" s="169"/>
      <c r="AU185" s="169"/>
      <c r="AV185" s="169"/>
      <c r="AW185" s="169"/>
      <c r="AX185" s="169"/>
      <c r="AY185" s="169"/>
      <c r="AZ185" s="169"/>
      <c r="BA185" s="169"/>
      <c r="BB185" s="169"/>
      <c r="BC185" s="169"/>
      <c r="BD185" s="169"/>
      <c r="BE185" s="169"/>
      <c r="BF185" s="169"/>
      <c r="BG185" s="169"/>
      <c r="BH185" s="169"/>
      <c r="BI185" s="169"/>
      <c r="BJ185" s="169"/>
      <c r="BK185" s="169"/>
      <c r="BL185" s="169"/>
      <c r="BM185" s="169"/>
      <c r="BN185" s="169"/>
      <c r="BO185" s="169"/>
      <c r="BP185" s="169"/>
      <c r="BQ185" s="169"/>
      <c r="BR185" s="169"/>
      <c r="BS185" s="169"/>
      <c r="BT185" s="169"/>
      <c r="BU185" s="169"/>
      <c r="BV185" s="169"/>
      <c r="BW185" s="169"/>
      <c r="BX185" s="169"/>
      <c r="BY185" s="169"/>
      <c r="BZ185" s="169"/>
      <c r="CA185" s="169"/>
      <c r="CB185" s="169"/>
      <c r="CC185" s="169"/>
      <c r="CD185" s="169"/>
      <c r="CE185" s="169"/>
      <c r="CF185" s="169"/>
      <c r="CG185" s="169"/>
      <c r="CH185" s="169"/>
      <c r="CI185" s="169"/>
      <c r="CJ185" s="169"/>
      <c r="CK185" s="169"/>
      <c r="CL185" s="169"/>
      <c r="CM185" s="169"/>
      <c r="CN185" s="169"/>
      <c r="CO185" s="169"/>
      <c r="CP185" s="169"/>
      <c r="CQ185" s="169"/>
      <c r="CR185" s="169"/>
      <c r="CS185" s="169"/>
      <c r="CT185" s="169"/>
      <c r="CU185" s="169"/>
      <c r="CV185" s="169"/>
      <c r="CW185" s="169"/>
      <c r="CX185" s="169"/>
      <c r="CY185" s="169"/>
      <c r="CZ185" s="169"/>
      <c r="DA185" s="169"/>
      <c r="DB185" s="169"/>
      <c r="DC185" s="169"/>
      <c r="DD185" s="169"/>
      <c r="DE185" s="169"/>
      <c r="DF185" s="169"/>
      <c r="DG185" s="169"/>
      <c r="DH185" s="169"/>
      <c r="DI185" s="169"/>
      <c r="DJ185" s="169"/>
      <c r="DK185" s="169"/>
      <c r="DL185" s="169"/>
      <c r="DM185" s="169"/>
      <c r="DN185" s="169"/>
      <c r="DO185" s="169"/>
      <c r="DP185" s="169"/>
      <c r="DQ185" s="169"/>
      <c r="DR185" s="169"/>
      <c r="DS185" s="169"/>
      <c r="DT185" s="169"/>
      <c r="DU185" s="169"/>
      <c r="DV185" s="169"/>
      <c r="DW185" s="169"/>
      <c r="DX185" s="169"/>
      <c r="DY185" s="169"/>
      <c r="DZ185" s="169"/>
      <c r="EA185" s="169"/>
      <c r="EB185" s="169"/>
      <c r="EC185" s="169"/>
      <c r="ED185" s="169"/>
      <c r="EE185" s="169"/>
      <c r="EF185" s="169"/>
      <c r="EG185" s="169"/>
      <c r="EH185" s="169"/>
      <c r="EI185" s="169"/>
      <c r="EJ185" s="169"/>
      <c r="EK185" s="169"/>
      <c r="EL185" s="169"/>
      <c r="EM185" s="169"/>
      <c r="EN185" s="169"/>
    </row>
    <row r="186" spans="1:144" ht="14" x14ac:dyDescent="0.15">
      <c r="A186" s="170"/>
      <c r="B186" s="170"/>
      <c r="C186" s="170"/>
      <c r="D186" s="170"/>
      <c r="E186" s="170"/>
      <c r="F186" s="170"/>
      <c r="G186" s="170"/>
      <c r="H186" s="170"/>
      <c r="I186" s="170"/>
      <c r="J186" s="170"/>
      <c r="K186" s="170"/>
      <c r="L186" s="170"/>
      <c r="M186" s="170"/>
      <c r="N186" s="170"/>
      <c r="O186" s="170"/>
      <c r="P186" s="170"/>
      <c r="Q186" s="170"/>
      <c r="R186" s="170"/>
      <c r="S186" s="170"/>
      <c r="T186" s="170"/>
      <c r="U186" s="170"/>
      <c r="V186" s="169"/>
      <c r="W186" s="169"/>
      <c r="X186" s="169"/>
      <c r="Y186" s="169"/>
      <c r="Z186" s="169"/>
      <c r="AA186" s="169"/>
      <c r="AB186" s="169"/>
      <c r="AC186" s="169"/>
      <c r="AD186" s="169"/>
      <c r="AE186" s="169"/>
      <c r="AF186" s="169"/>
      <c r="AG186" s="169"/>
      <c r="AH186" s="169"/>
      <c r="AI186" s="169"/>
      <c r="AJ186" s="169"/>
      <c r="AK186" s="169"/>
      <c r="AL186" s="169"/>
      <c r="AM186" s="169"/>
      <c r="AN186" s="169"/>
      <c r="AO186" s="169"/>
      <c r="AP186" s="169"/>
      <c r="AQ186" s="169"/>
      <c r="AR186" s="169"/>
      <c r="AS186" s="169"/>
      <c r="AT186" s="169"/>
      <c r="AU186" s="169"/>
      <c r="AV186" s="169"/>
      <c r="AW186" s="169"/>
      <c r="AX186" s="169"/>
      <c r="AY186" s="169"/>
      <c r="AZ186" s="169"/>
      <c r="BA186" s="169"/>
      <c r="BB186" s="169"/>
      <c r="BC186" s="169"/>
      <c r="BD186" s="169"/>
      <c r="BE186" s="169"/>
      <c r="BF186" s="169"/>
      <c r="BG186" s="169"/>
      <c r="BH186" s="169"/>
      <c r="BI186" s="169"/>
      <c r="BJ186" s="169"/>
      <c r="BK186" s="169"/>
      <c r="BL186" s="169"/>
      <c r="BM186" s="169"/>
      <c r="BN186" s="169"/>
      <c r="BO186" s="169"/>
      <c r="BP186" s="169"/>
      <c r="BQ186" s="169"/>
      <c r="BR186" s="169"/>
      <c r="BS186" s="169"/>
      <c r="BT186" s="169"/>
      <c r="BU186" s="169"/>
      <c r="BV186" s="169"/>
      <c r="BW186" s="169"/>
      <c r="BX186" s="169"/>
      <c r="BY186" s="169"/>
      <c r="BZ186" s="169"/>
      <c r="CA186" s="169"/>
      <c r="CB186" s="169"/>
      <c r="CC186" s="169"/>
      <c r="CD186" s="169"/>
      <c r="CE186" s="169"/>
      <c r="CF186" s="169"/>
      <c r="CG186" s="169"/>
      <c r="CH186" s="169"/>
      <c r="CI186" s="169"/>
      <c r="CJ186" s="169"/>
      <c r="CK186" s="169"/>
      <c r="CL186" s="169"/>
      <c r="CM186" s="169"/>
      <c r="CN186" s="169"/>
      <c r="CO186" s="169"/>
      <c r="CP186" s="169"/>
      <c r="CQ186" s="169"/>
      <c r="CR186" s="169"/>
      <c r="CS186" s="169"/>
      <c r="CT186" s="169"/>
      <c r="CU186" s="169"/>
      <c r="CV186" s="169"/>
      <c r="CW186" s="169"/>
      <c r="CX186" s="169"/>
      <c r="CY186" s="169"/>
      <c r="CZ186" s="169"/>
      <c r="DA186" s="169"/>
      <c r="DB186" s="169"/>
      <c r="DC186" s="169"/>
      <c r="DD186" s="169"/>
      <c r="DE186" s="169"/>
      <c r="DF186" s="169"/>
      <c r="DG186" s="169"/>
      <c r="DH186" s="169"/>
      <c r="DI186" s="169"/>
      <c r="DJ186" s="169"/>
      <c r="DK186" s="169"/>
      <c r="DL186" s="169"/>
      <c r="DM186" s="169"/>
      <c r="DN186" s="169"/>
      <c r="DO186" s="169"/>
      <c r="DP186" s="169"/>
      <c r="DQ186" s="169"/>
      <c r="DR186" s="169"/>
      <c r="DS186" s="169"/>
      <c r="DT186" s="169"/>
      <c r="DU186" s="169"/>
      <c r="DV186" s="169"/>
      <c r="DW186" s="169"/>
      <c r="DX186" s="169"/>
      <c r="DY186" s="169"/>
      <c r="DZ186" s="169"/>
      <c r="EA186" s="169"/>
      <c r="EB186" s="169"/>
      <c r="EC186" s="169"/>
      <c r="ED186" s="169"/>
      <c r="EE186" s="169"/>
      <c r="EF186" s="169"/>
      <c r="EG186" s="169"/>
      <c r="EH186" s="169"/>
      <c r="EI186" s="169"/>
      <c r="EJ186" s="169"/>
      <c r="EK186" s="169"/>
      <c r="EL186" s="169"/>
      <c r="EM186" s="169"/>
      <c r="EN186" s="169"/>
    </row>
    <row r="187" spans="1:144" ht="14" x14ac:dyDescent="0.15">
      <c r="A187" s="170"/>
      <c r="B187" s="170"/>
      <c r="C187" s="170"/>
      <c r="D187" s="170"/>
      <c r="E187" s="170"/>
      <c r="F187" s="170"/>
      <c r="G187" s="170"/>
      <c r="H187" s="170"/>
      <c r="I187" s="170"/>
      <c r="J187" s="170"/>
      <c r="K187" s="170"/>
      <c r="L187" s="170"/>
      <c r="M187" s="170"/>
      <c r="N187" s="170"/>
      <c r="O187" s="170"/>
      <c r="P187" s="170"/>
      <c r="Q187" s="170"/>
      <c r="R187" s="170"/>
      <c r="S187" s="170"/>
      <c r="T187" s="170"/>
      <c r="U187" s="170"/>
      <c r="V187" s="169"/>
      <c r="W187" s="169"/>
      <c r="X187" s="169"/>
      <c r="Y187" s="169"/>
      <c r="Z187" s="169"/>
      <c r="AA187" s="169"/>
      <c r="AB187" s="169"/>
      <c r="AC187" s="169"/>
      <c r="AD187" s="169"/>
      <c r="AE187" s="169"/>
      <c r="AF187" s="169"/>
      <c r="AG187" s="169"/>
      <c r="AH187" s="169"/>
      <c r="AI187" s="169"/>
      <c r="AJ187" s="169"/>
      <c r="AK187" s="169"/>
      <c r="AL187" s="169"/>
      <c r="AM187" s="169"/>
      <c r="AN187" s="169"/>
      <c r="AO187" s="169"/>
      <c r="AP187" s="169"/>
      <c r="AQ187" s="169"/>
      <c r="AR187" s="169"/>
      <c r="AS187" s="169"/>
      <c r="AT187" s="169"/>
      <c r="AU187" s="169"/>
      <c r="AV187" s="169"/>
      <c r="AW187" s="169"/>
      <c r="AX187" s="169"/>
      <c r="AY187" s="169"/>
      <c r="AZ187" s="169"/>
      <c r="BA187" s="169"/>
      <c r="BB187" s="169"/>
      <c r="BC187" s="169"/>
      <c r="BD187" s="169"/>
      <c r="BE187" s="169"/>
      <c r="BF187" s="169"/>
      <c r="BG187" s="169"/>
      <c r="BH187" s="169"/>
      <c r="BI187" s="169"/>
      <c r="BJ187" s="169"/>
      <c r="BK187" s="169"/>
      <c r="BL187" s="169"/>
      <c r="BM187" s="169"/>
      <c r="BN187" s="169"/>
      <c r="BO187" s="169"/>
      <c r="BP187" s="169"/>
      <c r="BQ187" s="169"/>
      <c r="BR187" s="169"/>
      <c r="BS187" s="169"/>
      <c r="BT187" s="169"/>
      <c r="BU187" s="169"/>
      <c r="BV187" s="169"/>
      <c r="BW187" s="169"/>
      <c r="BX187" s="169"/>
      <c r="BY187" s="169"/>
      <c r="BZ187" s="169"/>
      <c r="CA187" s="169"/>
      <c r="CB187" s="169"/>
      <c r="CC187" s="169"/>
      <c r="CD187" s="169"/>
      <c r="CE187" s="169"/>
      <c r="CF187" s="169"/>
      <c r="CG187" s="169"/>
      <c r="CH187" s="169"/>
      <c r="CI187" s="169"/>
      <c r="CJ187" s="169"/>
      <c r="CK187" s="169"/>
      <c r="CL187" s="169"/>
      <c r="CM187" s="169"/>
      <c r="CN187" s="169"/>
      <c r="CO187" s="169"/>
      <c r="CP187" s="169"/>
      <c r="CQ187" s="169"/>
      <c r="CR187" s="169"/>
      <c r="CS187" s="169"/>
      <c r="CT187" s="169"/>
      <c r="CU187" s="169"/>
      <c r="CV187" s="169"/>
      <c r="CW187" s="169"/>
      <c r="CX187" s="169"/>
      <c r="CY187" s="169"/>
      <c r="CZ187" s="169"/>
      <c r="DA187" s="169"/>
      <c r="DB187" s="169"/>
      <c r="DC187" s="169"/>
      <c r="DD187" s="169"/>
      <c r="DE187" s="169"/>
      <c r="DF187" s="169"/>
      <c r="DG187" s="169"/>
      <c r="DH187" s="169"/>
      <c r="DI187" s="169"/>
      <c r="DJ187" s="169"/>
      <c r="DK187" s="169"/>
      <c r="DL187" s="169"/>
      <c r="DM187" s="169"/>
      <c r="DN187" s="169"/>
      <c r="DO187" s="169"/>
      <c r="DP187" s="169"/>
      <c r="DQ187" s="169"/>
      <c r="DR187" s="169"/>
      <c r="DS187" s="169"/>
      <c r="DT187" s="169"/>
      <c r="DU187" s="169"/>
      <c r="DV187" s="169"/>
      <c r="DW187" s="169"/>
      <c r="DX187" s="169"/>
      <c r="DY187" s="169"/>
      <c r="DZ187" s="169"/>
      <c r="EA187" s="169"/>
      <c r="EB187" s="169"/>
      <c r="EC187" s="169"/>
      <c r="ED187" s="169"/>
      <c r="EE187" s="169"/>
      <c r="EF187" s="169"/>
      <c r="EG187" s="169"/>
      <c r="EH187" s="169"/>
      <c r="EI187" s="169"/>
      <c r="EJ187" s="169"/>
      <c r="EK187" s="169"/>
      <c r="EL187" s="169"/>
      <c r="EM187" s="169"/>
      <c r="EN187" s="169"/>
    </row>
    <row r="188" spans="1:144" ht="14" x14ac:dyDescent="0.15">
      <c r="A188" s="170"/>
      <c r="B188" s="170"/>
      <c r="C188" s="170"/>
      <c r="D188" s="170"/>
      <c r="E188" s="170"/>
      <c r="F188" s="170"/>
      <c r="G188" s="170"/>
      <c r="H188" s="170"/>
      <c r="I188" s="170"/>
      <c r="J188" s="170"/>
      <c r="K188" s="170"/>
      <c r="L188" s="170"/>
      <c r="M188" s="170"/>
      <c r="N188" s="170"/>
      <c r="O188" s="170"/>
      <c r="P188" s="170"/>
      <c r="Q188" s="170"/>
      <c r="R188" s="170"/>
      <c r="S188" s="170"/>
      <c r="T188" s="170"/>
      <c r="U188" s="170"/>
      <c r="V188" s="169"/>
      <c r="W188" s="169"/>
      <c r="X188" s="169"/>
      <c r="Y188" s="169"/>
      <c r="Z188" s="169"/>
      <c r="AA188" s="169"/>
      <c r="AB188" s="169"/>
      <c r="AC188" s="169"/>
      <c r="AD188" s="169"/>
      <c r="AE188" s="169"/>
      <c r="AF188" s="169"/>
      <c r="AG188" s="169"/>
      <c r="AH188" s="169"/>
      <c r="AI188" s="169"/>
      <c r="AJ188" s="169"/>
      <c r="AK188" s="169"/>
      <c r="AL188" s="169"/>
      <c r="AM188" s="169"/>
      <c r="AN188" s="169"/>
      <c r="AO188" s="169"/>
      <c r="AP188" s="169"/>
      <c r="AQ188" s="169"/>
      <c r="AR188" s="169"/>
      <c r="AS188" s="169"/>
      <c r="AT188" s="169"/>
      <c r="AU188" s="169"/>
      <c r="AV188" s="169"/>
      <c r="AW188" s="169"/>
      <c r="AX188" s="169"/>
      <c r="AY188" s="169"/>
      <c r="AZ188" s="169"/>
      <c r="BA188" s="169"/>
      <c r="BB188" s="169"/>
      <c r="BC188" s="169"/>
      <c r="BD188" s="169"/>
      <c r="BE188" s="169"/>
      <c r="BF188" s="169"/>
      <c r="BG188" s="169"/>
      <c r="BH188" s="169"/>
      <c r="BI188" s="169"/>
      <c r="BJ188" s="169"/>
      <c r="BK188" s="169"/>
      <c r="BL188" s="169"/>
      <c r="BM188" s="169"/>
      <c r="BN188" s="169"/>
      <c r="BO188" s="169"/>
      <c r="BP188" s="169"/>
      <c r="BQ188" s="169"/>
      <c r="BR188" s="169"/>
      <c r="BS188" s="169"/>
      <c r="BT188" s="169"/>
      <c r="BU188" s="169"/>
      <c r="BV188" s="169"/>
      <c r="BW188" s="169"/>
      <c r="BX188" s="169"/>
      <c r="BY188" s="169"/>
      <c r="BZ188" s="169"/>
      <c r="CA188" s="169"/>
      <c r="CB188" s="169"/>
      <c r="CC188" s="169"/>
      <c r="CD188" s="169"/>
      <c r="CE188" s="169"/>
      <c r="CF188" s="169"/>
      <c r="CG188" s="169"/>
      <c r="CH188" s="169"/>
      <c r="CI188" s="169"/>
      <c r="CJ188" s="169"/>
      <c r="CK188" s="169"/>
      <c r="CL188" s="169"/>
      <c r="CM188" s="169"/>
      <c r="CN188" s="169"/>
      <c r="CO188" s="169"/>
      <c r="CP188" s="169"/>
      <c r="CQ188" s="169"/>
      <c r="CR188" s="169"/>
      <c r="CS188" s="169"/>
      <c r="CT188" s="169"/>
      <c r="CU188" s="169"/>
      <c r="CV188" s="169"/>
      <c r="CW188" s="169"/>
      <c r="CX188" s="169"/>
      <c r="CY188" s="169"/>
      <c r="CZ188" s="169"/>
      <c r="DA188" s="169"/>
      <c r="DB188" s="169"/>
      <c r="DC188" s="169"/>
      <c r="DD188" s="169"/>
      <c r="DE188" s="169"/>
      <c r="DF188" s="169"/>
      <c r="DG188" s="169"/>
      <c r="DH188" s="169"/>
      <c r="DI188" s="169"/>
      <c r="DJ188" s="169"/>
      <c r="DK188" s="169"/>
      <c r="DL188" s="169"/>
      <c r="DM188" s="169"/>
      <c r="DN188" s="169"/>
      <c r="DO188" s="169"/>
      <c r="DP188" s="169"/>
      <c r="DQ188" s="169"/>
      <c r="DR188" s="169"/>
      <c r="DS188" s="169"/>
      <c r="DT188" s="169"/>
      <c r="DU188" s="169"/>
      <c r="DV188" s="169"/>
      <c r="DW188" s="169"/>
      <c r="DX188" s="169"/>
      <c r="DY188" s="169"/>
      <c r="DZ188" s="169"/>
      <c r="EA188" s="169"/>
      <c r="EB188" s="169"/>
      <c r="EC188" s="169"/>
      <c r="ED188" s="169"/>
      <c r="EE188" s="169"/>
      <c r="EF188" s="169"/>
      <c r="EG188" s="169"/>
      <c r="EH188" s="169"/>
      <c r="EI188" s="169"/>
      <c r="EJ188" s="169"/>
      <c r="EK188" s="169"/>
      <c r="EL188" s="169"/>
      <c r="EM188" s="169"/>
      <c r="EN188" s="169"/>
    </row>
    <row r="189" spans="1:144" ht="14" x14ac:dyDescent="0.15">
      <c r="A189" s="170"/>
      <c r="B189" s="170"/>
      <c r="C189" s="170"/>
      <c r="D189" s="170"/>
      <c r="E189" s="170"/>
      <c r="F189" s="170"/>
      <c r="G189" s="170"/>
      <c r="H189" s="170"/>
      <c r="I189" s="170"/>
      <c r="J189" s="170"/>
      <c r="K189" s="170"/>
      <c r="L189" s="170"/>
      <c r="M189" s="170"/>
      <c r="N189" s="170"/>
      <c r="O189" s="170"/>
      <c r="P189" s="170"/>
      <c r="Q189" s="170"/>
      <c r="R189" s="170"/>
      <c r="S189" s="170"/>
      <c r="T189" s="170"/>
      <c r="U189" s="170"/>
      <c r="V189" s="169"/>
      <c r="W189" s="169"/>
      <c r="X189" s="169"/>
      <c r="Y189" s="169"/>
      <c r="Z189" s="169"/>
      <c r="AA189" s="169"/>
      <c r="AB189" s="169"/>
      <c r="AC189" s="169"/>
      <c r="AD189" s="169"/>
      <c r="AE189" s="169"/>
      <c r="AF189" s="169"/>
      <c r="AG189" s="169"/>
      <c r="AH189" s="169"/>
      <c r="AI189" s="169"/>
      <c r="AJ189" s="169"/>
      <c r="AK189" s="169"/>
      <c r="AL189" s="169"/>
      <c r="AM189" s="169"/>
      <c r="AN189" s="169"/>
      <c r="AO189" s="169"/>
      <c r="AP189" s="169"/>
      <c r="AQ189" s="169"/>
      <c r="AR189" s="169"/>
      <c r="AS189" s="169"/>
      <c r="AT189" s="169"/>
      <c r="AU189" s="169"/>
      <c r="AV189" s="169"/>
      <c r="AW189" s="169"/>
      <c r="AX189" s="169"/>
      <c r="AY189" s="169"/>
      <c r="AZ189" s="169"/>
      <c r="BA189" s="169"/>
      <c r="BB189" s="169"/>
      <c r="BC189" s="169"/>
      <c r="BD189" s="169"/>
      <c r="BE189" s="169"/>
      <c r="BF189" s="169"/>
      <c r="BG189" s="169"/>
      <c r="BH189" s="169"/>
      <c r="BI189" s="169"/>
      <c r="BJ189" s="169"/>
      <c r="BK189" s="169"/>
      <c r="BL189" s="169"/>
      <c r="BM189" s="169"/>
      <c r="BN189" s="169"/>
      <c r="BO189" s="169"/>
      <c r="BP189" s="169"/>
      <c r="BQ189" s="169"/>
      <c r="BR189" s="169"/>
      <c r="BS189" s="169"/>
      <c r="BT189" s="169"/>
      <c r="BU189" s="169"/>
      <c r="BV189" s="169"/>
      <c r="BW189" s="169"/>
      <c r="BX189" s="169"/>
      <c r="BY189" s="169"/>
      <c r="BZ189" s="169"/>
      <c r="CA189" s="169"/>
      <c r="CB189" s="169"/>
      <c r="CC189" s="169"/>
      <c r="CD189" s="169"/>
      <c r="CE189" s="169"/>
      <c r="CF189" s="169"/>
      <c r="CG189" s="169"/>
      <c r="CH189" s="169"/>
      <c r="CI189" s="169"/>
      <c r="CJ189" s="169"/>
      <c r="CK189" s="169"/>
      <c r="CL189" s="169"/>
      <c r="CM189" s="169"/>
      <c r="CN189" s="169"/>
      <c r="CO189" s="169"/>
      <c r="CP189" s="169"/>
      <c r="CQ189" s="169"/>
      <c r="CR189" s="169"/>
      <c r="CS189" s="169"/>
      <c r="CT189" s="169"/>
      <c r="CU189" s="169"/>
      <c r="CV189" s="169"/>
      <c r="CW189" s="169"/>
      <c r="CX189" s="169"/>
      <c r="CY189" s="169"/>
      <c r="CZ189" s="169"/>
      <c r="DA189" s="169"/>
      <c r="DB189" s="169"/>
      <c r="DC189" s="169"/>
      <c r="DD189" s="169"/>
      <c r="DE189" s="169"/>
      <c r="DF189" s="169"/>
      <c r="DG189" s="169"/>
      <c r="DH189" s="169"/>
      <c r="DI189" s="169"/>
      <c r="DJ189" s="169"/>
      <c r="DK189" s="169"/>
      <c r="DL189" s="169"/>
      <c r="DM189" s="169"/>
      <c r="DN189" s="169"/>
      <c r="DO189" s="169"/>
      <c r="DP189" s="169"/>
      <c r="DQ189" s="169"/>
      <c r="DR189" s="169"/>
      <c r="DS189" s="169"/>
      <c r="DT189" s="169"/>
      <c r="DU189" s="169"/>
      <c r="DV189" s="169"/>
      <c r="DW189" s="169"/>
      <c r="DX189" s="169"/>
      <c r="DY189" s="169"/>
      <c r="DZ189" s="169"/>
      <c r="EA189" s="169"/>
      <c r="EB189" s="169"/>
      <c r="EC189" s="169"/>
      <c r="ED189" s="169"/>
      <c r="EE189" s="169"/>
      <c r="EF189" s="169"/>
      <c r="EG189" s="169"/>
      <c r="EH189" s="169"/>
      <c r="EI189" s="169"/>
      <c r="EJ189" s="169"/>
      <c r="EK189" s="169"/>
      <c r="EL189" s="169"/>
      <c r="EM189" s="169"/>
      <c r="EN189" s="169"/>
    </row>
    <row r="190" spans="1:144" ht="14" x14ac:dyDescent="0.15">
      <c r="A190" s="170"/>
      <c r="B190" s="170"/>
      <c r="C190" s="170"/>
      <c r="D190" s="170"/>
      <c r="E190" s="170"/>
      <c r="F190" s="170"/>
      <c r="G190" s="170"/>
      <c r="H190" s="170"/>
      <c r="I190" s="170"/>
      <c r="J190" s="170"/>
      <c r="K190" s="170"/>
      <c r="L190" s="170"/>
      <c r="M190" s="170"/>
      <c r="N190" s="170"/>
      <c r="O190" s="170"/>
      <c r="P190" s="170"/>
      <c r="Q190" s="170"/>
      <c r="R190" s="170"/>
      <c r="S190" s="170"/>
      <c r="T190" s="170"/>
      <c r="U190" s="170"/>
      <c r="V190" s="169"/>
      <c r="W190" s="169"/>
      <c r="X190" s="169"/>
      <c r="Y190" s="169"/>
      <c r="Z190" s="169"/>
      <c r="AA190" s="169"/>
      <c r="AB190" s="169"/>
      <c r="AC190" s="169"/>
      <c r="AD190" s="169"/>
      <c r="AE190" s="169"/>
      <c r="AF190" s="169"/>
      <c r="AG190" s="169"/>
      <c r="AH190" s="169"/>
      <c r="AI190" s="169"/>
      <c r="AJ190" s="169"/>
      <c r="AK190" s="169"/>
      <c r="AL190" s="169"/>
      <c r="AM190" s="169"/>
      <c r="AN190" s="169"/>
      <c r="AO190" s="169"/>
      <c r="AP190" s="169"/>
      <c r="AQ190" s="169"/>
      <c r="AR190" s="169"/>
      <c r="AS190" s="169"/>
      <c r="AT190" s="169"/>
      <c r="AU190" s="169"/>
      <c r="AV190" s="169"/>
      <c r="AW190" s="169"/>
      <c r="AX190" s="169"/>
      <c r="AY190" s="169"/>
      <c r="AZ190" s="169"/>
      <c r="BA190" s="169"/>
      <c r="BB190" s="169"/>
      <c r="BC190" s="169"/>
      <c r="BD190" s="169"/>
      <c r="BE190" s="169"/>
      <c r="BF190" s="169"/>
      <c r="BG190" s="169"/>
      <c r="BH190" s="169"/>
      <c r="BI190" s="169"/>
      <c r="BJ190" s="169"/>
      <c r="BK190" s="169"/>
      <c r="BL190" s="169"/>
      <c r="BM190" s="169"/>
      <c r="BN190" s="169"/>
      <c r="BO190" s="169"/>
      <c r="BP190" s="169"/>
      <c r="BQ190" s="169"/>
      <c r="BR190" s="169"/>
      <c r="BS190" s="169"/>
      <c r="BT190" s="169"/>
      <c r="BU190" s="169"/>
      <c r="BV190" s="169"/>
      <c r="BW190" s="169"/>
      <c r="BX190" s="169"/>
      <c r="BY190" s="169"/>
      <c r="BZ190" s="169"/>
      <c r="CA190" s="169"/>
      <c r="CB190" s="169"/>
      <c r="CC190" s="169"/>
      <c r="CD190" s="169"/>
      <c r="CE190" s="169"/>
      <c r="CF190" s="169"/>
      <c r="CG190" s="169"/>
      <c r="CH190" s="169"/>
      <c r="CI190" s="169"/>
      <c r="CJ190" s="169"/>
      <c r="CK190" s="169"/>
      <c r="CL190" s="169"/>
      <c r="CM190" s="169"/>
      <c r="CN190" s="169"/>
      <c r="CO190" s="169"/>
      <c r="CP190" s="169"/>
      <c r="CQ190" s="169"/>
      <c r="CR190" s="169"/>
      <c r="CS190" s="169"/>
      <c r="CT190" s="169"/>
      <c r="CU190" s="169"/>
      <c r="CV190" s="169"/>
      <c r="CW190" s="169"/>
      <c r="CX190" s="169"/>
      <c r="CY190" s="169"/>
      <c r="CZ190" s="169"/>
      <c r="DA190" s="169"/>
      <c r="DB190" s="169"/>
      <c r="DC190" s="169"/>
      <c r="DD190" s="169"/>
      <c r="DE190" s="169"/>
      <c r="DF190" s="169"/>
      <c r="DG190" s="169"/>
      <c r="DH190" s="169"/>
      <c r="DI190" s="169"/>
      <c r="DJ190" s="169"/>
      <c r="DK190" s="169"/>
      <c r="DL190" s="169"/>
      <c r="DM190" s="169"/>
      <c r="DN190" s="169"/>
      <c r="DO190" s="169"/>
      <c r="DP190" s="169"/>
      <c r="DQ190" s="169"/>
      <c r="DR190" s="169"/>
      <c r="DS190" s="169"/>
      <c r="DT190" s="169"/>
      <c r="DU190" s="169"/>
      <c r="DV190" s="169"/>
      <c r="DW190" s="169"/>
      <c r="DX190" s="169"/>
      <c r="DY190" s="169"/>
      <c r="DZ190" s="169"/>
      <c r="EA190" s="169"/>
      <c r="EB190" s="169"/>
      <c r="EC190" s="169"/>
      <c r="ED190" s="169"/>
      <c r="EE190" s="169"/>
      <c r="EF190" s="169"/>
      <c r="EG190" s="169"/>
      <c r="EH190" s="169"/>
      <c r="EI190" s="169"/>
      <c r="EJ190" s="169"/>
      <c r="EK190" s="169"/>
      <c r="EL190" s="169"/>
      <c r="EM190" s="169"/>
      <c r="EN190" s="169"/>
    </row>
    <row r="191" spans="1:144" ht="14" x14ac:dyDescent="0.15">
      <c r="A191" s="170"/>
      <c r="B191" s="170"/>
      <c r="C191" s="170"/>
      <c r="D191" s="170"/>
      <c r="E191" s="170"/>
      <c r="F191" s="170"/>
      <c r="G191" s="170"/>
      <c r="H191" s="170"/>
      <c r="I191" s="170"/>
      <c r="J191" s="170"/>
      <c r="K191" s="170"/>
      <c r="L191" s="170"/>
      <c r="M191" s="170"/>
      <c r="N191" s="170"/>
      <c r="O191" s="170"/>
      <c r="P191" s="170"/>
      <c r="Q191" s="170"/>
      <c r="R191" s="170"/>
      <c r="S191" s="170"/>
      <c r="T191" s="170"/>
      <c r="U191" s="170"/>
      <c r="V191" s="169"/>
      <c r="W191" s="169"/>
      <c r="X191" s="169"/>
      <c r="Y191" s="169"/>
      <c r="Z191" s="169"/>
      <c r="AA191" s="169"/>
      <c r="AB191" s="169"/>
      <c r="AC191" s="169"/>
      <c r="AD191" s="169"/>
      <c r="AE191" s="169"/>
      <c r="AF191" s="169"/>
      <c r="AG191" s="169"/>
      <c r="AH191" s="169"/>
      <c r="AI191" s="169"/>
      <c r="AJ191" s="169"/>
      <c r="AK191" s="169"/>
      <c r="AL191" s="169"/>
      <c r="AM191" s="169"/>
      <c r="AN191" s="169"/>
      <c r="AO191" s="169"/>
      <c r="AP191" s="169"/>
      <c r="AQ191" s="169"/>
      <c r="AR191" s="169"/>
      <c r="AS191" s="169"/>
      <c r="AT191" s="169"/>
      <c r="AU191" s="169"/>
      <c r="AV191" s="169"/>
      <c r="AW191" s="169"/>
      <c r="AX191" s="169"/>
      <c r="AY191" s="169"/>
      <c r="AZ191" s="169"/>
      <c r="BA191" s="169"/>
      <c r="BB191" s="169"/>
      <c r="BC191" s="169"/>
      <c r="BD191" s="169"/>
      <c r="BE191" s="169"/>
      <c r="BF191" s="169"/>
      <c r="BG191" s="169"/>
      <c r="BH191" s="169"/>
      <c r="BI191" s="169"/>
      <c r="BJ191" s="169"/>
      <c r="BK191" s="169"/>
      <c r="BL191" s="169"/>
      <c r="BM191" s="169"/>
      <c r="BN191" s="169"/>
      <c r="BO191" s="169"/>
      <c r="BP191" s="169"/>
      <c r="BQ191" s="169"/>
      <c r="BR191" s="169"/>
      <c r="BS191" s="169"/>
      <c r="BT191" s="169"/>
      <c r="BU191" s="169"/>
      <c r="BV191" s="169"/>
      <c r="BW191" s="169"/>
      <c r="BX191" s="169"/>
      <c r="BY191" s="169"/>
      <c r="BZ191" s="169"/>
      <c r="CA191" s="169"/>
      <c r="CB191" s="169"/>
      <c r="CC191" s="169"/>
      <c r="CD191" s="169"/>
      <c r="CE191" s="169"/>
      <c r="CF191" s="169"/>
      <c r="CG191" s="169"/>
      <c r="CH191" s="169"/>
      <c r="CI191" s="169"/>
      <c r="CJ191" s="169"/>
      <c r="CK191" s="169"/>
      <c r="CL191" s="169"/>
      <c r="CM191" s="169"/>
      <c r="CN191" s="169"/>
      <c r="CO191" s="169"/>
      <c r="CP191" s="169"/>
      <c r="CQ191" s="169"/>
      <c r="CR191" s="169"/>
      <c r="CS191" s="169"/>
      <c r="CT191" s="169"/>
      <c r="CU191" s="169"/>
      <c r="CV191" s="169"/>
      <c r="CW191" s="169"/>
      <c r="CX191" s="169"/>
      <c r="CY191" s="169"/>
      <c r="CZ191" s="169"/>
      <c r="DA191" s="169"/>
      <c r="DB191" s="169"/>
      <c r="DC191" s="169"/>
      <c r="DD191" s="169"/>
      <c r="DE191" s="169"/>
      <c r="DF191" s="169"/>
      <c r="DG191" s="169"/>
      <c r="DH191" s="169"/>
      <c r="DI191" s="169"/>
      <c r="DJ191" s="169"/>
      <c r="DK191" s="169"/>
      <c r="DL191" s="169"/>
      <c r="DM191" s="169"/>
      <c r="DN191" s="169"/>
      <c r="DO191" s="169"/>
      <c r="DP191" s="169"/>
      <c r="DQ191" s="169"/>
      <c r="DR191" s="169"/>
      <c r="DS191" s="169"/>
      <c r="DT191" s="169"/>
      <c r="DU191" s="169"/>
      <c r="DV191" s="169"/>
      <c r="DW191" s="169"/>
      <c r="DX191" s="169"/>
      <c r="DY191" s="169"/>
      <c r="DZ191" s="169"/>
      <c r="EA191" s="169"/>
      <c r="EB191" s="169"/>
      <c r="EC191" s="169"/>
      <c r="ED191" s="169"/>
      <c r="EE191" s="169"/>
      <c r="EF191" s="169"/>
      <c r="EG191" s="169"/>
      <c r="EH191" s="169"/>
      <c r="EI191" s="169"/>
      <c r="EJ191" s="169"/>
      <c r="EK191" s="169"/>
      <c r="EL191" s="169"/>
      <c r="EM191" s="169"/>
      <c r="EN191" s="169"/>
    </row>
    <row r="192" spans="1:144" ht="14" x14ac:dyDescent="0.15">
      <c r="A192" s="170"/>
      <c r="B192" s="170"/>
      <c r="C192" s="170"/>
      <c r="D192" s="170"/>
      <c r="E192" s="170"/>
      <c r="F192" s="170"/>
      <c r="G192" s="170"/>
      <c r="H192" s="170"/>
      <c r="I192" s="170"/>
      <c r="J192" s="170"/>
      <c r="K192" s="170"/>
      <c r="L192" s="170"/>
      <c r="M192" s="170"/>
      <c r="N192" s="170"/>
      <c r="O192" s="170"/>
      <c r="P192" s="170"/>
      <c r="Q192" s="170"/>
      <c r="R192" s="170"/>
      <c r="S192" s="170"/>
      <c r="T192" s="170"/>
      <c r="U192" s="170"/>
      <c r="V192" s="169"/>
      <c r="W192" s="169"/>
      <c r="X192" s="169"/>
      <c r="Y192" s="169"/>
      <c r="Z192" s="169"/>
      <c r="AA192" s="169"/>
      <c r="AB192" s="169"/>
      <c r="AC192" s="169"/>
      <c r="AD192" s="169"/>
      <c r="AE192" s="169"/>
      <c r="AF192" s="169"/>
      <c r="AG192" s="169"/>
      <c r="AH192" s="169"/>
      <c r="AI192" s="169"/>
      <c r="AJ192" s="169"/>
      <c r="AK192" s="169"/>
      <c r="AL192" s="169"/>
      <c r="AM192" s="169"/>
      <c r="AN192" s="169"/>
      <c r="AO192" s="169"/>
      <c r="AP192" s="169"/>
      <c r="AQ192" s="169"/>
      <c r="AR192" s="169"/>
      <c r="AS192" s="169"/>
      <c r="AT192" s="169"/>
      <c r="AU192" s="169"/>
      <c r="AV192" s="169"/>
      <c r="AW192" s="169"/>
      <c r="AX192" s="169"/>
      <c r="AY192" s="169"/>
      <c r="AZ192" s="169"/>
      <c r="BA192" s="169"/>
      <c r="BB192" s="169"/>
      <c r="BC192" s="169"/>
      <c r="BD192" s="169"/>
      <c r="BE192" s="169"/>
      <c r="BF192" s="169"/>
      <c r="BG192" s="169"/>
      <c r="BH192" s="169"/>
      <c r="BI192" s="169"/>
      <c r="BJ192" s="169"/>
      <c r="BK192" s="169"/>
      <c r="BL192" s="169"/>
      <c r="BM192" s="169"/>
      <c r="BN192" s="169"/>
      <c r="BO192" s="169"/>
      <c r="BP192" s="169"/>
      <c r="BQ192" s="169"/>
      <c r="BR192" s="169"/>
      <c r="BS192" s="169"/>
      <c r="BT192" s="169"/>
      <c r="BU192" s="169"/>
      <c r="BV192" s="169"/>
      <c r="BW192" s="169"/>
      <c r="BX192" s="169"/>
      <c r="BY192" s="169"/>
      <c r="BZ192" s="169"/>
      <c r="CA192" s="169"/>
      <c r="CB192" s="169"/>
      <c r="CC192" s="169"/>
      <c r="CD192" s="169"/>
      <c r="CE192" s="169"/>
      <c r="CF192" s="169"/>
      <c r="CG192" s="169"/>
      <c r="CH192" s="169"/>
      <c r="CI192" s="169"/>
      <c r="CJ192" s="169"/>
      <c r="CK192" s="169"/>
      <c r="CL192" s="169"/>
      <c r="CM192" s="169"/>
      <c r="CN192" s="169"/>
      <c r="CO192" s="169"/>
      <c r="CP192" s="169"/>
      <c r="CQ192" s="169"/>
      <c r="CR192" s="169"/>
      <c r="CS192" s="169"/>
      <c r="CT192" s="169"/>
      <c r="CU192" s="169"/>
      <c r="CV192" s="169"/>
      <c r="CW192" s="169"/>
      <c r="CX192" s="169"/>
      <c r="CY192" s="169"/>
      <c r="CZ192" s="169"/>
      <c r="DA192" s="169"/>
      <c r="DB192" s="169"/>
      <c r="DC192" s="169"/>
      <c r="DD192" s="169"/>
      <c r="DE192" s="169"/>
      <c r="DF192" s="169"/>
      <c r="DG192" s="169"/>
      <c r="DH192" s="169"/>
      <c r="DI192" s="169"/>
      <c r="DJ192" s="169"/>
      <c r="DK192" s="169"/>
      <c r="DL192" s="169"/>
      <c r="DM192" s="169"/>
      <c r="DN192" s="169"/>
      <c r="DO192" s="169"/>
      <c r="DP192" s="169"/>
      <c r="DQ192" s="169"/>
      <c r="DR192" s="169"/>
      <c r="DS192" s="169"/>
      <c r="DT192" s="169"/>
      <c r="DU192" s="169"/>
      <c r="DV192" s="169"/>
      <c r="DW192" s="169"/>
      <c r="DX192" s="169"/>
      <c r="DY192" s="169"/>
      <c r="DZ192" s="169"/>
      <c r="EA192" s="169"/>
      <c r="EB192" s="169"/>
      <c r="EC192" s="169"/>
      <c r="ED192" s="169"/>
      <c r="EE192" s="169"/>
      <c r="EF192" s="169"/>
      <c r="EG192" s="169"/>
      <c r="EH192" s="169"/>
      <c r="EI192" s="169"/>
      <c r="EJ192" s="169"/>
      <c r="EK192" s="169"/>
      <c r="EL192" s="169"/>
      <c r="EM192" s="169"/>
      <c r="EN192" s="169"/>
    </row>
    <row r="193" spans="1:144" ht="14" x14ac:dyDescent="0.15">
      <c r="A193" s="170"/>
      <c r="B193" s="170"/>
      <c r="C193" s="170"/>
      <c r="D193" s="170"/>
      <c r="E193" s="170"/>
      <c r="F193" s="170"/>
      <c r="G193" s="170"/>
      <c r="H193" s="170"/>
      <c r="I193" s="170"/>
      <c r="J193" s="170"/>
      <c r="K193" s="170"/>
      <c r="L193" s="170"/>
      <c r="M193" s="170"/>
      <c r="N193" s="170"/>
      <c r="O193" s="170"/>
      <c r="P193" s="170"/>
      <c r="Q193" s="170"/>
      <c r="R193" s="170"/>
      <c r="S193" s="170"/>
      <c r="T193" s="170"/>
      <c r="U193" s="170"/>
      <c r="V193" s="169"/>
      <c r="W193" s="169"/>
      <c r="X193" s="169"/>
      <c r="Y193" s="169"/>
      <c r="Z193" s="169"/>
      <c r="AA193" s="169"/>
      <c r="AB193" s="169"/>
      <c r="AC193" s="169"/>
      <c r="AD193" s="169"/>
      <c r="AE193" s="169"/>
      <c r="AF193" s="169"/>
      <c r="AG193" s="169"/>
      <c r="AH193" s="169"/>
      <c r="AI193" s="169"/>
      <c r="AJ193" s="169"/>
      <c r="AK193" s="169"/>
      <c r="AL193" s="169"/>
      <c r="AM193" s="169"/>
      <c r="AN193" s="169"/>
      <c r="AO193" s="169"/>
      <c r="AP193" s="169"/>
      <c r="AQ193" s="169"/>
      <c r="AR193" s="169"/>
      <c r="AS193" s="169"/>
      <c r="AT193" s="169"/>
      <c r="AU193" s="169"/>
      <c r="AV193" s="169"/>
      <c r="AW193" s="169"/>
      <c r="AX193" s="169"/>
      <c r="AY193" s="169"/>
      <c r="AZ193" s="169"/>
      <c r="BA193" s="169"/>
      <c r="BB193" s="169"/>
      <c r="BC193" s="169"/>
      <c r="BD193" s="169"/>
      <c r="BE193" s="169"/>
      <c r="BF193" s="169"/>
      <c r="BG193" s="169"/>
      <c r="BH193" s="169"/>
      <c r="BI193" s="169"/>
      <c r="BJ193" s="169"/>
      <c r="BK193" s="169"/>
      <c r="BL193" s="169"/>
      <c r="BM193" s="169"/>
      <c r="BN193" s="169"/>
      <c r="BO193" s="169"/>
      <c r="BP193" s="169"/>
      <c r="BQ193" s="169"/>
      <c r="BR193" s="169"/>
      <c r="BS193" s="169"/>
      <c r="BT193" s="169"/>
      <c r="BU193" s="169"/>
      <c r="BV193" s="169"/>
      <c r="BW193" s="169"/>
      <c r="BX193" s="169"/>
      <c r="BY193" s="169"/>
      <c r="BZ193" s="169"/>
      <c r="CA193" s="169"/>
      <c r="CB193" s="169"/>
      <c r="CC193" s="169"/>
      <c r="CD193" s="169"/>
      <c r="CE193" s="169"/>
      <c r="CF193" s="169"/>
      <c r="CG193" s="169"/>
      <c r="CH193" s="169"/>
      <c r="CI193" s="169"/>
      <c r="CJ193" s="169"/>
      <c r="CK193" s="169"/>
      <c r="CL193" s="169"/>
      <c r="CM193" s="169"/>
      <c r="CN193" s="169"/>
      <c r="CO193" s="169"/>
      <c r="CP193" s="169"/>
      <c r="CQ193" s="169"/>
      <c r="CR193" s="169"/>
      <c r="CS193" s="169"/>
      <c r="CT193" s="169"/>
      <c r="CU193" s="169"/>
      <c r="CV193" s="169"/>
      <c r="CW193" s="169"/>
      <c r="CX193" s="169"/>
      <c r="CY193" s="169"/>
      <c r="CZ193" s="169"/>
      <c r="DA193" s="169"/>
      <c r="DB193" s="169"/>
      <c r="DC193" s="169"/>
      <c r="DD193" s="169"/>
      <c r="DE193" s="169"/>
      <c r="DF193" s="169"/>
      <c r="DG193" s="169"/>
      <c r="DH193" s="169"/>
      <c r="DI193" s="169"/>
      <c r="DJ193" s="169"/>
      <c r="DK193" s="169"/>
      <c r="DL193" s="169"/>
      <c r="DM193" s="169"/>
      <c r="DN193" s="169"/>
      <c r="DO193" s="169"/>
      <c r="DP193" s="169"/>
      <c r="DQ193" s="169"/>
      <c r="DR193" s="169"/>
      <c r="DS193" s="169"/>
      <c r="DT193" s="169"/>
      <c r="DU193" s="169"/>
      <c r="DV193" s="169"/>
      <c r="DW193" s="169"/>
      <c r="DX193" s="169"/>
      <c r="DY193" s="169"/>
      <c r="DZ193" s="169"/>
      <c r="EA193" s="169"/>
      <c r="EB193" s="169"/>
      <c r="EC193" s="169"/>
      <c r="ED193" s="169"/>
      <c r="EE193" s="169"/>
      <c r="EF193" s="169"/>
      <c r="EG193" s="169"/>
      <c r="EH193" s="169"/>
      <c r="EI193" s="169"/>
      <c r="EJ193" s="169"/>
      <c r="EK193" s="169"/>
      <c r="EL193" s="169"/>
      <c r="EM193" s="169"/>
      <c r="EN193" s="169"/>
    </row>
    <row r="194" spans="1:144" ht="14" x14ac:dyDescent="0.15">
      <c r="A194" s="170"/>
      <c r="B194" s="170"/>
      <c r="C194" s="170"/>
      <c r="D194" s="170"/>
      <c r="E194" s="170"/>
      <c r="F194" s="170"/>
      <c r="G194" s="170"/>
      <c r="H194" s="170"/>
      <c r="I194" s="170"/>
      <c r="J194" s="170"/>
      <c r="K194" s="170"/>
      <c r="L194" s="170"/>
      <c r="M194" s="170"/>
      <c r="N194" s="170"/>
      <c r="O194" s="170"/>
      <c r="P194" s="170"/>
      <c r="Q194" s="170"/>
      <c r="R194" s="170"/>
      <c r="S194" s="170"/>
      <c r="T194" s="170"/>
      <c r="U194" s="170"/>
      <c r="V194" s="169"/>
      <c r="W194" s="169"/>
      <c r="X194" s="169"/>
      <c r="Y194" s="169"/>
      <c r="Z194" s="169"/>
      <c r="AA194" s="169"/>
      <c r="AB194" s="169"/>
      <c r="AC194" s="169"/>
      <c r="AD194" s="169"/>
      <c r="AE194" s="169"/>
      <c r="AF194" s="169"/>
      <c r="AG194" s="169"/>
      <c r="AH194" s="169"/>
      <c r="AI194" s="169"/>
      <c r="AJ194" s="169"/>
      <c r="AK194" s="169"/>
      <c r="AL194" s="169"/>
      <c r="AM194" s="169"/>
      <c r="AN194" s="169"/>
      <c r="AO194" s="169"/>
      <c r="AP194" s="169"/>
      <c r="AQ194" s="169"/>
      <c r="AR194" s="169"/>
      <c r="AS194" s="169"/>
      <c r="AT194" s="169"/>
      <c r="AU194" s="169"/>
      <c r="AV194" s="169"/>
      <c r="AW194" s="169"/>
      <c r="AX194" s="169"/>
      <c r="AY194" s="169"/>
      <c r="AZ194" s="169"/>
      <c r="BA194" s="169"/>
      <c r="BB194" s="169"/>
      <c r="BC194" s="169"/>
      <c r="BD194" s="169"/>
      <c r="BE194" s="169"/>
      <c r="BF194" s="169"/>
      <c r="BG194" s="169"/>
      <c r="BH194" s="169"/>
      <c r="BI194" s="169"/>
      <c r="BJ194" s="169"/>
      <c r="BK194" s="169"/>
      <c r="BL194" s="169"/>
      <c r="BM194" s="169"/>
      <c r="BN194" s="169"/>
      <c r="BO194" s="169"/>
      <c r="BP194" s="169"/>
      <c r="BQ194" s="169"/>
      <c r="BR194" s="169"/>
      <c r="BS194" s="169"/>
      <c r="BT194" s="169"/>
      <c r="BU194" s="169"/>
      <c r="BV194" s="169"/>
      <c r="BW194" s="169"/>
      <c r="BX194" s="169"/>
      <c r="BY194" s="169"/>
      <c r="BZ194" s="169"/>
      <c r="CA194" s="169"/>
      <c r="CB194" s="169"/>
      <c r="CC194" s="169"/>
      <c r="CD194" s="169"/>
      <c r="CE194" s="169"/>
      <c r="CF194" s="169"/>
      <c r="CG194" s="169"/>
      <c r="CH194" s="169"/>
      <c r="CI194" s="169"/>
      <c r="CJ194" s="169"/>
      <c r="CK194" s="169"/>
      <c r="CL194" s="169"/>
      <c r="CM194" s="169"/>
      <c r="CN194" s="169"/>
      <c r="CO194" s="169"/>
      <c r="CP194" s="169"/>
      <c r="CQ194" s="169"/>
      <c r="CR194" s="169"/>
      <c r="CS194" s="169"/>
      <c r="CT194" s="169"/>
      <c r="CU194" s="169"/>
      <c r="CV194" s="169"/>
      <c r="CW194" s="169"/>
      <c r="CX194" s="169"/>
      <c r="CY194" s="169"/>
      <c r="CZ194" s="169"/>
      <c r="DA194" s="169"/>
      <c r="DB194" s="169"/>
      <c r="DC194" s="169"/>
      <c r="DD194" s="169"/>
      <c r="DE194" s="169"/>
      <c r="DF194" s="169"/>
      <c r="DG194" s="169"/>
      <c r="DH194" s="169"/>
      <c r="DI194" s="169"/>
      <c r="DJ194" s="169"/>
      <c r="DK194" s="169"/>
      <c r="DL194" s="169"/>
      <c r="DM194" s="169"/>
      <c r="DN194" s="169"/>
      <c r="DO194" s="169"/>
      <c r="DP194" s="169"/>
      <c r="DQ194" s="169"/>
      <c r="DR194" s="169"/>
      <c r="DS194" s="169"/>
      <c r="DT194" s="169"/>
      <c r="DU194" s="169"/>
      <c r="DV194" s="169"/>
      <c r="DW194" s="169"/>
      <c r="DX194" s="169"/>
      <c r="DY194" s="169"/>
      <c r="DZ194" s="169"/>
      <c r="EA194" s="169"/>
      <c r="EB194" s="169"/>
      <c r="EC194" s="169"/>
      <c r="ED194" s="169"/>
      <c r="EE194" s="169"/>
      <c r="EF194" s="169"/>
      <c r="EG194" s="169"/>
      <c r="EH194" s="169"/>
      <c r="EI194" s="169"/>
      <c r="EJ194" s="169"/>
      <c r="EK194" s="169"/>
      <c r="EL194" s="169"/>
      <c r="EM194" s="169"/>
      <c r="EN194" s="169"/>
    </row>
    <row r="195" spans="1:144" ht="14" x14ac:dyDescent="0.15">
      <c r="A195" s="170"/>
      <c r="B195" s="170"/>
      <c r="C195" s="170"/>
      <c r="D195" s="170"/>
      <c r="E195" s="170"/>
      <c r="F195" s="170"/>
      <c r="G195" s="170"/>
      <c r="H195" s="170"/>
      <c r="I195" s="170"/>
      <c r="J195" s="170"/>
      <c r="K195" s="170"/>
      <c r="L195" s="170"/>
      <c r="M195" s="170"/>
      <c r="N195" s="170"/>
      <c r="O195" s="170"/>
      <c r="P195" s="170"/>
      <c r="Q195" s="170"/>
      <c r="R195" s="170"/>
      <c r="S195" s="170"/>
      <c r="T195" s="170"/>
      <c r="U195" s="170"/>
      <c r="V195" s="169"/>
      <c r="W195" s="169"/>
      <c r="X195" s="169"/>
      <c r="Y195" s="169"/>
      <c r="Z195" s="169"/>
      <c r="AA195" s="169"/>
      <c r="AB195" s="169"/>
      <c r="AC195" s="169"/>
      <c r="AD195" s="169"/>
      <c r="AE195" s="169"/>
      <c r="AF195" s="169"/>
      <c r="AG195" s="169"/>
      <c r="AH195" s="169"/>
      <c r="AI195" s="169"/>
      <c r="AJ195" s="169"/>
      <c r="AK195" s="169"/>
      <c r="AL195" s="169"/>
      <c r="AM195" s="169"/>
      <c r="AN195" s="169"/>
      <c r="AO195" s="169"/>
      <c r="AP195" s="169"/>
      <c r="AQ195" s="169"/>
      <c r="AR195" s="169"/>
      <c r="AS195" s="169"/>
      <c r="AT195" s="169"/>
      <c r="AU195" s="169"/>
      <c r="AV195" s="169"/>
      <c r="AW195" s="169"/>
      <c r="AX195" s="169"/>
      <c r="AY195" s="169"/>
      <c r="AZ195" s="169"/>
      <c r="BA195" s="169"/>
      <c r="BB195" s="169"/>
      <c r="BC195" s="169"/>
      <c r="BD195" s="169"/>
      <c r="BE195" s="169"/>
      <c r="BF195" s="169"/>
      <c r="BG195" s="169"/>
      <c r="BH195" s="169"/>
      <c r="BI195" s="169"/>
      <c r="BJ195" s="169"/>
      <c r="BK195" s="169"/>
      <c r="BL195" s="169"/>
      <c r="BM195" s="169"/>
      <c r="BN195" s="169"/>
      <c r="BO195" s="169"/>
      <c r="BP195" s="169"/>
      <c r="BQ195" s="169"/>
      <c r="BR195" s="169"/>
      <c r="BS195" s="169"/>
      <c r="BT195" s="169"/>
      <c r="BU195" s="169"/>
      <c r="BV195" s="169"/>
      <c r="BW195" s="169"/>
      <c r="BX195" s="169"/>
      <c r="BY195" s="169"/>
      <c r="BZ195" s="169"/>
      <c r="CA195" s="169"/>
      <c r="CB195" s="169"/>
      <c r="CC195" s="169"/>
      <c r="CD195" s="169"/>
      <c r="CE195" s="169"/>
      <c r="CF195" s="169"/>
      <c r="CG195" s="169"/>
      <c r="CH195" s="169"/>
      <c r="CI195" s="169"/>
      <c r="CJ195" s="169"/>
      <c r="CK195" s="169"/>
      <c r="CL195" s="169"/>
      <c r="CM195" s="169"/>
      <c r="CN195" s="169"/>
      <c r="CO195" s="169"/>
      <c r="CP195" s="169"/>
      <c r="CQ195" s="169"/>
      <c r="CR195" s="169"/>
      <c r="CS195" s="169"/>
      <c r="CT195" s="169"/>
      <c r="CU195" s="169"/>
      <c r="CV195" s="169"/>
      <c r="CW195" s="169"/>
      <c r="CX195" s="169"/>
      <c r="CY195" s="169"/>
      <c r="CZ195" s="169"/>
      <c r="DA195" s="169"/>
      <c r="DB195" s="169"/>
      <c r="DC195" s="169"/>
      <c r="DD195" s="169"/>
      <c r="DE195" s="169"/>
      <c r="DF195" s="169"/>
      <c r="DG195" s="169"/>
      <c r="DH195" s="169"/>
      <c r="DI195" s="169"/>
      <c r="DJ195" s="169"/>
      <c r="DK195" s="169"/>
      <c r="DL195" s="169"/>
      <c r="DM195" s="169"/>
      <c r="DN195" s="169"/>
      <c r="DO195" s="169"/>
      <c r="DP195" s="169"/>
      <c r="DQ195" s="169"/>
      <c r="DR195" s="169"/>
      <c r="DS195" s="169"/>
      <c r="DT195" s="169"/>
      <c r="DU195" s="169"/>
      <c r="DV195" s="169"/>
      <c r="DW195" s="169"/>
      <c r="DX195" s="169"/>
      <c r="DY195" s="169"/>
      <c r="DZ195" s="169"/>
      <c r="EA195" s="169"/>
      <c r="EB195" s="169"/>
      <c r="EC195" s="169"/>
      <c r="ED195" s="169"/>
      <c r="EE195" s="169"/>
      <c r="EF195" s="169"/>
      <c r="EG195" s="169"/>
      <c r="EH195" s="169"/>
      <c r="EI195" s="169"/>
      <c r="EJ195" s="169"/>
      <c r="EK195" s="169"/>
      <c r="EL195" s="169"/>
      <c r="EM195" s="169"/>
      <c r="EN195" s="169"/>
    </row>
    <row r="196" spans="1:144" ht="14" x14ac:dyDescent="0.15">
      <c r="A196" s="170"/>
      <c r="B196" s="170"/>
      <c r="C196" s="170"/>
      <c r="D196" s="170"/>
      <c r="E196" s="170"/>
      <c r="F196" s="170"/>
      <c r="G196" s="170"/>
      <c r="H196" s="170"/>
      <c r="I196" s="170"/>
      <c r="J196" s="170"/>
      <c r="K196" s="170"/>
      <c r="L196" s="170"/>
      <c r="M196" s="170"/>
      <c r="N196" s="170"/>
      <c r="O196" s="170"/>
      <c r="P196" s="170"/>
      <c r="Q196" s="170"/>
      <c r="R196" s="170"/>
      <c r="S196" s="170"/>
      <c r="T196" s="170"/>
      <c r="U196" s="170"/>
      <c r="V196" s="169"/>
      <c r="W196" s="169"/>
      <c r="X196" s="169"/>
      <c r="Y196" s="169"/>
      <c r="Z196" s="169"/>
      <c r="AA196" s="169"/>
      <c r="AB196" s="169"/>
      <c r="AC196" s="169"/>
      <c r="AD196" s="169"/>
      <c r="AE196" s="169"/>
      <c r="AF196" s="169"/>
      <c r="AG196" s="169"/>
      <c r="AH196" s="169"/>
      <c r="AI196" s="169"/>
      <c r="AJ196" s="169"/>
      <c r="AK196" s="169"/>
      <c r="AL196" s="169"/>
      <c r="AM196" s="169"/>
      <c r="AN196" s="169"/>
      <c r="AO196" s="169"/>
      <c r="AP196" s="169"/>
      <c r="AQ196" s="169"/>
      <c r="AR196" s="169"/>
      <c r="AS196" s="169"/>
      <c r="AT196" s="169"/>
      <c r="AU196" s="169"/>
      <c r="AV196" s="169"/>
      <c r="AW196" s="169"/>
      <c r="AX196" s="169"/>
      <c r="AY196" s="169"/>
      <c r="AZ196" s="169"/>
      <c r="BA196" s="169"/>
      <c r="BB196" s="169"/>
      <c r="BC196" s="169"/>
      <c r="BD196" s="169"/>
      <c r="BE196" s="169"/>
      <c r="BF196" s="169"/>
      <c r="BG196" s="169"/>
      <c r="BH196" s="169"/>
      <c r="BI196" s="169"/>
      <c r="BJ196" s="169"/>
      <c r="BK196" s="169"/>
      <c r="BL196" s="169"/>
      <c r="BM196" s="169"/>
      <c r="BN196" s="169"/>
      <c r="BO196" s="169"/>
      <c r="BP196" s="169"/>
      <c r="BQ196" s="169"/>
      <c r="BR196" s="169"/>
      <c r="BS196" s="169"/>
      <c r="BT196" s="169"/>
      <c r="BU196" s="169"/>
      <c r="BV196" s="169"/>
      <c r="BW196" s="169"/>
      <c r="BX196" s="169"/>
      <c r="BY196" s="169"/>
      <c r="BZ196" s="169"/>
      <c r="CA196" s="169"/>
      <c r="CB196" s="169"/>
      <c r="CC196" s="169"/>
      <c r="CD196" s="169"/>
      <c r="CE196" s="169"/>
      <c r="CF196" s="169"/>
      <c r="CG196" s="169"/>
      <c r="CH196" s="169"/>
      <c r="CI196" s="169"/>
      <c r="CJ196" s="169"/>
      <c r="CK196" s="169"/>
      <c r="CL196" s="169"/>
      <c r="CM196" s="169"/>
      <c r="CN196" s="169"/>
      <c r="CO196" s="169"/>
      <c r="CP196" s="169"/>
      <c r="CQ196" s="169"/>
      <c r="CR196" s="169"/>
      <c r="CS196" s="169"/>
      <c r="CT196" s="169"/>
      <c r="CU196" s="169"/>
      <c r="CV196" s="169"/>
      <c r="CW196" s="169"/>
      <c r="CX196" s="169"/>
      <c r="CY196" s="169"/>
      <c r="CZ196" s="169"/>
      <c r="DA196" s="169"/>
      <c r="DB196" s="169"/>
      <c r="DC196" s="169"/>
      <c r="DD196" s="169"/>
      <c r="DE196" s="169"/>
      <c r="DF196" s="169"/>
      <c r="DG196" s="169"/>
      <c r="DH196" s="169"/>
      <c r="DI196" s="169"/>
      <c r="DJ196" s="169"/>
      <c r="DK196" s="169"/>
      <c r="DL196" s="169"/>
      <c r="DM196" s="169"/>
      <c r="DN196" s="169"/>
      <c r="DO196" s="169"/>
      <c r="DP196" s="169"/>
      <c r="DQ196" s="169"/>
      <c r="DR196" s="169"/>
      <c r="DS196" s="169"/>
      <c r="DT196" s="169"/>
      <c r="DU196" s="169"/>
      <c r="DV196" s="169"/>
      <c r="DW196" s="169"/>
      <c r="DX196" s="169"/>
      <c r="DY196" s="169"/>
      <c r="DZ196" s="169"/>
      <c r="EA196" s="169"/>
      <c r="EB196" s="169"/>
      <c r="EC196" s="169"/>
      <c r="ED196" s="169"/>
      <c r="EE196" s="169"/>
      <c r="EF196" s="169"/>
      <c r="EG196" s="169"/>
      <c r="EH196" s="169"/>
      <c r="EI196" s="169"/>
      <c r="EJ196" s="169"/>
      <c r="EK196" s="169"/>
      <c r="EL196" s="169"/>
      <c r="EM196" s="169"/>
      <c r="EN196" s="169"/>
    </row>
    <row r="197" spans="1:144" ht="14" x14ac:dyDescent="0.15">
      <c r="A197" s="170"/>
      <c r="B197" s="170"/>
      <c r="C197" s="170"/>
      <c r="D197" s="170"/>
      <c r="E197" s="170"/>
      <c r="F197" s="170"/>
      <c r="G197" s="170"/>
      <c r="H197" s="170"/>
      <c r="I197" s="170"/>
      <c r="J197" s="170"/>
      <c r="K197" s="170"/>
      <c r="L197" s="170"/>
      <c r="M197" s="170"/>
      <c r="N197" s="170"/>
      <c r="O197" s="170"/>
      <c r="P197" s="170"/>
      <c r="Q197" s="170"/>
      <c r="R197" s="170"/>
      <c r="S197" s="170"/>
      <c r="T197" s="170"/>
      <c r="U197" s="170"/>
      <c r="V197" s="169"/>
      <c r="W197" s="169"/>
      <c r="X197" s="169"/>
      <c r="Y197" s="169"/>
      <c r="Z197" s="169"/>
      <c r="AA197" s="169"/>
      <c r="AB197" s="169"/>
      <c r="AC197" s="169"/>
      <c r="AD197" s="169"/>
      <c r="AE197" s="169"/>
      <c r="AF197" s="169"/>
      <c r="AG197" s="169"/>
      <c r="AH197" s="169"/>
      <c r="AI197" s="169"/>
      <c r="AJ197" s="169"/>
      <c r="AK197" s="169"/>
      <c r="AL197" s="169"/>
      <c r="AM197" s="169"/>
      <c r="AN197" s="169"/>
      <c r="AO197" s="169"/>
      <c r="AP197" s="169"/>
      <c r="AQ197" s="169"/>
      <c r="AR197" s="169"/>
      <c r="AS197" s="169"/>
      <c r="AT197" s="169"/>
      <c r="AU197" s="169"/>
      <c r="AV197" s="169"/>
      <c r="AW197" s="169"/>
      <c r="AX197" s="169"/>
      <c r="AY197" s="169"/>
      <c r="AZ197" s="169"/>
      <c r="BA197" s="169"/>
      <c r="BB197" s="169"/>
      <c r="BC197" s="169"/>
      <c r="BD197" s="169"/>
      <c r="BE197" s="169"/>
      <c r="BF197" s="169"/>
      <c r="BG197" s="169"/>
      <c r="BH197" s="169"/>
      <c r="BI197" s="169"/>
      <c r="BJ197" s="169"/>
      <c r="BK197" s="169"/>
      <c r="BL197" s="169"/>
      <c r="BM197" s="169"/>
      <c r="BN197" s="169"/>
      <c r="BO197" s="169"/>
      <c r="BP197" s="169"/>
      <c r="BQ197" s="169"/>
      <c r="BR197" s="169"/>
      <c r="BS197" s="169"/>
      <c r="BT197" s="169"/>
      <c r="BU197" s="169"/>
      <c r="BV197" s="169"/>
      <c r="BW197" s="169"/>
      <c r="BX197" s="169"/>
      <c r="BY197" s="169"/>
      <c r="BZ197" s="169"/>
      <c r="CA197" s="169"/>
      <c r="CB197" s="169"/>
      <c r="CC197" s="169"/>
      <c r="CD197" s="169"/>
      <c r="CE197" s="169"/>
      <c r="CF197" s="169"/>
      <c r="CG197" s="169"/>
      <c r="CH197" s="169"/>
      <c r="CI197" s="169"/>
      <c r="CJ197" s="169"/>
      <c r="CK197" s="169"/>
      <c r="CL197" s="169"/>
      <c r="CM197" s="169"/>
      <c r="CN197" s="169"/>
      <c r="CO197" s="169"/>
      <c r="CP197" s="169"/>
      <c r="CQ197" s="169"/>
      <c r="CR197" s="169"/>
      <c r="CS197" s="169"/>
      <c r="CT197" s="169"/>
      <c r="CU197" s="169"/>
      <c r="CV197" s="169"/>
      <c r="CW197" s="169"/>
      <c r="CX197" s="169"/>
      <c r="CY197" s="169"/>
      <c r="CZ197" s="169"/>
      <c r="DA197" s="169"/>
      <c r="DB197" s="169"/>
      <c r="DC197" s="169"/>
      <c r="DD197" s="169"/>
      <c r="DE197" s="169"/>
      <c r="DF197" s="169"/>
      <c r="DG197" s="169"/>
      <c r="DH197" s="169"/>
      <c r="DI197" s="169"/>
      <c r="DJ197" s="169"/>
      <c r="DK197" s="169"/>
      <c r="DL197" s="169"/>
      <c r="DM197" s="169"/>
      <c r="DN197" s="169"/>
      <c r="DO197" s="169"/>
      <c r="DP197" s="169"/>
      <c r="DQ197" s="169"/>
      <c r="DR197" s="169"/>
      <c r="DS197" s="169"/>
      <c r="DT197" s="169"/>
      <c r="DU197" s="169"/>
      <c r="DV197" s="169"/>
      <c r="DW197" s="169"/>
      <c r="DX197" s="169"/>
      <c r="DY197" s="169"/>
      <c r="DZ197" s="169"/>
      <c r="EA197" s="169"/>
      <c r="EB197" s="169"/>
      <c r="EC197" s="169"/>
      <c r="ED197" s="169"/>
      <c r="EE197" s="169"/>
      <c r="EF197" s="169"/>
      <c r="EG197" s="169"/>
      <c r="EH197" s="169"/>
      <c r="EI197" s="169"/>
      <c r="EJ197" s="169"/>
      <c r="EK197" s="169"/>
      <c r="EL197" s="169"/>
      <c r="EM197" s="169"/>
      <c r="EN197" s="169"/>
    </row>
    <row r="198" spans="1:144" ht="14" x14ac:dyDescent="0.15">
      <c r="A198" s="170"/>
      <c r="B198" s="170"/>
      <c r="C198" s="170"/>
      <c r="D198" s="170"/>
      <c r="E198" s="170"/>
      <c r="F198" s="170"/>
      <c r="G198" s="170"/>
      <c r="H198" s="170"/>
      <c r="I198" s="170"/>
      <c r="J198" s="170"/>
      <c r="K198" s="170"/>
      <c r="L198" s="170"/>
      <c r="M198" s="170"/>
      <c r="N198" s="170"/>
      <c r="O198" s="170"/>
      <c r="P198" s="170"/>
      <c r="Q198" s="170"/>
      <c r="R198" s="170"/>
      <c r="S198" s="170"/>
      <c r="T198" s="170"/>
      <c r="U198" s="170"/>
      <c r="V198" s="169"/>
      <c r="W198" s="169"/>
      <c r="X198" s="169"/>
      <c r="Y198" s="169"/>
      <c r="Z198" s="169"/>
      <c r="AA198" s="169"/>
      <c r="AB198" s="169"/>
      <c r="AC198" s="169"/>
      <c r="AD198" s="169"/>
      <c r="AE198" s="169"/>
      <c r="AF198" s="169"/>
      <c r="AG198" s="169"/>
      <c r="AH198" s="169"/>
      <c r="AI198" s="169"/>
      <c r="AJ198" s="169"/>
      <c r="AK198" s="169"/>
      <c r="AL198" s="169"/>
      <c r="AM198" s="169"/>
      <c r="AN198" s="169"/>
      <c r="AO198" s="169"/>
      <c r="AP198" s="169"/>
      <c r="AQ198" s="169"/>
      <c r="AR198" s="169"/>
      <c r="AS198" s="169"/>
      <c r="AT198" s="169"/>
      <c r="AU198" s="169"/>
      <c r="AV198" s="169"/>
      <c r="AW198" s="169"/>
      <c r="AX198" s="169"/>
      <c r="AY198" s="169"/>
      <c r="AZ198" s="169"/>
      <c r="BA198" s="169"/>
      <c r="BB198" s="169"/>
      <c r="BC198" s="169"/>
      <c r="BD198" s="169"/>
      <c r="BE198" s="169"/>
      <c r="BF198" s="169"/>
      <c r="BG198" s="169"/>
      <c r="BH198" s="169"/>
      <c r="BI198" s="169"/>
      <c r="BJ198" s="169"/>
      <c r="BK198" s="169"/>
      <c r="BL198" s="169"/>
      <c r="BM198" s="169"/>
      <c r="BN198" s="169"/>
      <c r="BO198" s="169"/>
      <c r="BP198" s="169"/>
      <c r="BQ198" s="169"/>
      <c r="BR198" s="169"/>
      <c r="BS198" s="169"/>
      <c r="BT198" s="169"/>
      <c r="BU198" s="169"/>
      <c r="BV198" s="169"/>
      <c r="BW198" s="169"/>
      <c r="BX198" s="169"/>
      <c r="BY198" s="169"/>
      <c r="BZ198" s="169"/>
      <c r="CA198" s="169"/>
      <c r="CB198" s="169"/>
      <c r="CC198" s="169"/>
      <c r="CD198" s="169"/>
      <c r="CE198" s="169"/>
      <c r="CF198" s="169"/>
      <c r="CG198" s="169"/>
      <c r="CH198" s="169"/>
      <c r="CI198" s="169"/>
      <c r="CJ198" s="169"/>
      <c r="CK198" s="169"/>
      <c r="CL198" s="169"/>
      <c r="CM198" s="169"/>
      <c r="CN198" s="169"/>
      <c r="CO198" s="169"/>
      <c r="CP198" s="169"/>
      <c r="CQ198" s="169"/>
      <c r="CR198" s="169"/>
      <c r="CS198" s="169"/>
      <c r="CT198" s="169"/>
      <c r="CU198" s="169"/>
      <c r="CV198" s="169"/>
      <c r="CW198" s="169"/>
      <c r="CX198" s="169"/>
      <c r="CY198" s="169"/>
      <c r="CZ198" s="169"/>
      <c r="DA198" s="169"/>
      <c r="DB198" s="169"/>
      <c r="DC198" s="169"/>
      <c r="DD198" s="169"/>
      <c r="DE198" s="169"/>
      <c r="DF198" s="169"/>
      <c r="DG198" s="169"/>
      <c r="DH198" s="169"/>
      <c r="DI198" s="169"/>
      <c r="DJ198" s="169"/>
      <c r="DK198" s="169"/>
      <c r="DL198" s="169"/>
      <c r="DM198" s="169"/>
      <c r="DN198" s="169"/>
      <c r="DO198" s="169"/>
      <c r="DP198" s="169"/>
      <c r="DQ198" s="169"/>
      <c r="DR198" s="169"/>
      <c r="DS198" s="169"/>
      <c r="DT198" s="169"/>
      <c r="DU198" s="169"/>
      <c r="DV198" s="169"/>
      <c r="DW198" s="169"/>
      <c r="DX198" s="169"/>
      <c r="DY198" s="169"/>
      <c r="DZ198" s="169"/>
      <c r="EA198" s="169"/>
      <c r="EB198" s="169"/>
      <c r="EC198" s="169"/>
      <c r="ED198" s="169"/>
      <c r="EE198" s="169"/>
      <c r="EF198" s="169"/>
      <c r="EG198" s="169"/>
      <c r="EH198" s="169"/>
      <c r="EI198" s="169"/>
      <c r="EJ198" s="169"/>
      <c r="EK198" s="169"/>
      <c r="EL198" s="169"/>
      <c r="EM198" s="169"/>
      <c r="EN198" s="169"/>
    </row>
    <row r="199" spans="1:144" ht="14" x14ac:dyDescent="0.15">
      <c r="A199" s="170"/>
      <c r="B199" s="170"/>
      <c r="C199" s="170"/>
      <c r="D199" s="170"/>
      <c r="E199" s="170"/>
      <c r="F199" s="170"/>
      <c r="G199" s="170"/>
      <c r="H199" s="170"/>
      <c r="I199" s="170"/>
      <c r="J199" s="170"/>
      <c r="K199" s="170"/>
      <c r="L199" s="170"/>
      <c r="M199" s="170"/>
      <c r="N199" s="170"/>
      <c r="O199" s="170"/>
      <c r="P199" s="170"/>
      <c r="Q199" s="170"/>
      <c r="R199" s="170"/>
      <c r="S199" s="170"/>
      <c r="T199" s="170"/>
      <c r="U199" s="170"/>
      <c r="V199" s="169"/>
      <c r="W199" s="169"/>
      <c r="X199" s="169"/>
      <c r="Y199" s="169"/>
      <c r="Z199" s="169"/>
      <c r="AA199" s="169"/>
      <c r="AB199" s="169"/>
      <c r="AC199" s="169"/>
      <c r="AD199" s="169"/>
      <c r="AE199" s="169"/>
      <c r="AF199" s="169"/>
      <c r="AG199" s="169"/>
      <c r="AH199" s="169"/>
      <c r="AI199" s="169"/>
      <c r="AJ199" s="169"/>
      <c r="AK199" s="169"/>
      <c r="AL199" s="169"/>
      <c r="AM199" s="169"/>
      <c r="AN199" s="169"/>
      <c r="AO199" s="169"/>
      <c r="AP199" s="169"/>
      <c r="AQ199" s="169"/>
      <c r="AR199" s="169"/>
      <c r="AS199" s="169"/>
      <c r="AT199" s="169"/>
      <c r="AU199" s="169"/>
      <c r="AV199" s="169"/>
      <c r="AW199" s="169"/>
      <c r="AX199" s="169"/>
      <c r="AY199" s="169"/>
      <c r="AZ199" s="169"/>
      <c r="BA199" s="169"/>
      <c r="BB199" s="169"/>
      <c r="BC199" s="169"/>
      <c r="BD199" s="169"/>
      <c r="BE199" s="169"/>
      <c r="BF199" s="169"/>
      <c r="BG199" s="169"/>
      <c r="BH199" s="169"/>
      <c r="BI199" s="169"/>
      <c r="BJ199" s="169"/>
      <c r="BK199" s="169"/>
      <c r="BL199" s="169"/>
      <c r="BM199" s="169"/>
      <c r="BN199" s="169"/>
      <c r="BO199" s="169"/>
      <c r="BP199" s="169"/>
      <c r="BQ199" s="169"/>
      <c r="BR199" s="169"/>
      <c r="BS199" s="169"/>
      <c r="BT199" s="169"/>
      <c r="BU199" s="169"/>
      <c r="BV199" s="169"/>
      <c r="BW199" s="169"/>
      <c r="BX199" s="169"/>
      <c r="BY199" s="169"/>
      <c r="BZ199" s="169"/>
      <c r="CA199" s="169"/>
      <c r="CB199" s="169"/>
      <c r="CC199" s="169"/>
      <c r="CD199" s="169"/>
      <c r="CE199" s="169"/>
      <c r="CF199" s="169"/>
      <c r="CG199" s="169"/>
      <c r="CH199" s="169"/>
      <c r="CI199" s="169"/>
      <c r="CJ199" s="169"/>
      <c r="CK199" s="169"/>
      <c r="CL199" s="169"/>
      <c r="CM199" s="169"/>
      <c r="CN199" s="169"/>
      <c r="CO199" s="169"/>
      <c r="CP199" s="169"/>
      <c r="CQ199" s="169"/>
      <c r="CR199" s="169"/>
      <c r="CS199" s="169"/>
      <c r="CT199" s="169"/>
      <c r="CU199" s="169"/>
      <c r="CV199" s="169"/>
      <c r="CW199" s="169"/>
      <c r="CX199" s="169"/>
      <c r="CY199" s="169"/>
      <c r="CZ199" s="169"/>
      <c r="DA199" s="169"/>
      <c r="DB199" s="169"/>
      <c r="DC199" s="169"/>
      <c r="DD199" s="169"/>
      <c r="DE199" s="169"/>
      <c r="DF199" s="169"/>
      <c r="DG199" s="169"/>
      <c r="DH199" s="169"/>
      <c r="DI199" s="169"/>
      <c r="DJ199" s="169"/>
      <c r="DK199" s="169"/>
      <c r="DL199" s="169"/>
      <c r="DM199" s="169"/>
      <c r="DN199" s="169"/>
      <c r="DO199" s="169"/>
      <c r="DP199" s="169"/>
      <c r="DQ199" s="169"/>
      <c r="DR199" s="169"/>
      <c r="DS199" s="169"/>
      <c r="DT199" s="169"/>
      <c r="DU199" s="169"/>
      <c r="DV199" s="169"/>
      <c r="DW199" s="169"/>
      <c r="DX199" s="169"/>
      <c r="DY199" s="169"/>
      <c r="DZ199" s="169"/>
      <c r="EA199" s="169"/>
      <c r="EB199" s="169"/>
      <c r="EC199" s="169"/>
      <c r="ED199" s="169"/>
      <c r="EE199" s="169"/>
      <c r="EF199" s="169"/>
      <c r="EG199" s="169"/>
      <c r="EH199" s="169"/>
      <c r="EI199" s="169"/>
      <c r="EJ199" s="169"/>
      <c r="EK199" s="169"/>
      <c r="EL199" s="169"/>
      <c r="EM199" s="169"/>
      <c r="EN199" s="169"/>
    </row>
    <row r="200" spans="1:144" ht="14" x14ac:dyDescent="0.15">
      <c r="A200" s="170"/>
      <c r="B200" s="170"/>
      <c r="C200" s="170"/>
      <c r="D200" s="170"/>
      <c r="E200" s="170"/>
      <c r="F200" s="170"/>
      <c r="G200" s="170"/>
      <c r="H200" s="170"/>
      <c r="I200" s="170"/>
      <c r="J200" s="170"/>
      <c r="K200" s="170"/>
      <c r="L200" s="170"/>
      <c r="M200" s="170"/>
      <c r="N200" s="170"/>
      <c r="O200" s="170"/>
      <c r="P200" s="170"/>
      <c r="Q200" s="170"/>
      <c r="R200" s="170"/>
      <c r="S200" s="170"/>
      <c r="T200" s="170"/>
      <c r="U200" s="170"/>
      <c r="V200" s="169"/>
      <c r="W200" s="169"/>
      <c r="X200" s="169"/>
      <c r="Y200" s="169"/>
      <c r="Z200" s="169"/>
      <c r="AA200" s="169"/>
      <c r="AB200" s="169"/>
      <c r="AC200" s="169"/>
      <c r="AD200" s="169"/>
      <c r="AE200" s="169"/>
      <c r="AF200" s="169"/>
      <c r="AG200" s="169"/>
      <c r="AH200" s="169"/>
      <c r="AI200" s="169"/>
      <c r="AJ200" s="169"/>
      <c r="AK200" s="169"/>
      <c r="AL200" s="169"/>
      <c r="AM200" s="169"/>
      <c r="AN200" s="169"/>
      <c r="AO200" s="169"/>
      <c r="AP200" s="169"/>
      <c r="AQ200" s="169"/>
      <c r="AR200" s="169"/>
      <c r="AS200" s="169"/>
      <c r="AT200" s="169"/>
      <c r="AU200" s="169"/>
      <c r="AV200" s="169"/>
      <c r="AW200" s="169"/>
      <c r="AX200" s="169"/>
      <c r="AY200" s="169"/>
      <c r="AZ200" s="169"/>
      <c r="BA200" s="169"/>
      <c r="BB200" s="169"/>
      <c r="BC200" s="169"/>
      <c r="BD200" s="169"/>
      <c r="BE200" s="169"/>
      <c r="BF200" s="169"/>
      <c r="BG200" s="169"/>
      <c r="BH200" s="169"/>
      <c r="BI200" s="169"/>
      <c r="BJ200" s="169"/>
      <c r="BK200" s="169"/>
      <c r="BL200" s="169"/>
      <c r="BM200" s="169"/>
      <c r="BN200" s="169"/>
      <c r="BO200" s="169"/>
      <c r="BP200" s="169"/>
      <c r="BQ200" s="169"/>
      <c r="BR200" s="169"/>
      <c r="BS200" s="169"/>
      <c r="BT200" s="169"/>
      <c r="BU200" s="169"/>
      <c r="BV200" s="169"/>
      <c r="BW200" s="169"/>
      <c r="BX200" s="169"/>
      <c r="BY200" s="169"/>
      <c r="BZ200" s="169"/>
      <c r="CA200" s="169"/>
      <c r="CB200" s="169"/>
      <c r="CC200" s="169"/>
      <c r="CD200" s="169"/>
      <c r="CE200" s="169"/>
      <c r="CF200" s="169"/>
      <c r="CG200" s="169"/>
      <c r="CH200" s="169"/>
      <c r="CI200" s="169"/>
      <c r="CJ200" s="169"/>
      <c r="CK200" s="169"/>
      <c r="CL200" s="169"/>
      <c r="CM200" s="169"/>
      <c r="CN200" s="169"/>
      <c r="CO200" s="169"/>
      <c r="CP200" s="169"/>
      <c r="CQ200" s="169"/>
      <c r="CR200" s="169"/>
      <c r="CS200" s="169"/>
      <c r="CT200" s="169"/>
      <c r="CU200" s="169"/>
      <c r="CV200" s="169"/>
      <c r="CW200" s="169"/>
      <c r="CX200" s="169"/>
      <c r="CY200" s="169"/>
      <c r="CZ200" s="169"/>
      <c r="DA200" s="169"/>
      <c r="DB200" s="169"/>
      <c r="DC200" s="169"/>
      <c r="DD200" s="169"/>
      <c r="DE200" s="169"/>
      <c r="DF200" s="169"/>
      <c r="DG200" s="169"/>
      <c r="DH200" s="169"/>
      <c r="DI200" s="169"/>
      <c r="DJ200" s="169"/>
      <c r="DK200" s="169"/>
      <c r="DL200" s="169"/>
      <c r="DM200" s="169"/>
      <c r="DN200" s="169"/>
      <c r="DO200" s="169"/>
      <c r="DP200" s="169"/>
      <c r="DQ200" s="169"/>
      <c r="DR200" s="169"/>
      <c r="DS200" s="169"/>
      <c r="DT200" s="169"/>
      <c r="DU200" s="169"/>
      <c r="DV200" s="169"/>
      <c r="DW200" s="169"/>
      <c r="DX200" s="169"/>
      <c r="DY200" s="169"/>
      <c r="DZ200" s="169"/>
      <c r="EA200" s="169"/>
      <c r="EB200" s="169"/>
      <c r="EC200" s="169"/>
      <c r="ED200" s="169"/>
      <c r="EE200" s="169"/>
      <c r="EF200" s="169"/>
      <c r="EG200" s="169"/>
      <c r="EH200" s="169"/>
      <c r="EI200" s="169"/>
      <c r="EJ200" s="169"/>
      <c r="EK200" s="169"/>
      <c r="EL200" s="169"/>
      <c r="EM200" s="169"/>
      <c r="EN200" s="169"/>
    </row>
    <row r="201" spans="1:144" ht="14" x14ac:dyDescent="0.15">
      <c r="A201" s="170"/>
      <c r="B201" s="170"/>
      <c r="C201" s="170"/>
      <c r="D201" s="170"/>
      <c r="E201" s="170"/>
      <c r="F201" s="170"/>
      <c r="G201" s="170"/>
      <c r="H201" s="170"/>
      <c r="I201" s="170"/>
      <c r="J201" s="170"/>
      <c r="K201" s="170"/>
      <c r="L201" s="170"/>
      <c r="M201" s="170"/>
      <c r="N201" s="170"/>
      <c r="O201" s="170"/>
      <c r="P201" s="170"/>
      <c r="Q201" s="170"/>
      <c r="R201" s="170"/>
      <c r="S201" s="170"/>
      <c r="T201" s="170"/>
      <c r="U201" s="170"/>
      <c r="V201" s="169"/>
      <c r="W201" s="169"/>
      <c r="X201" s="169"/>
      <c r="Y201" s="169"/>
      <c r="Z201" s="169"/>
      <c r="AA201" s="169"/>
      <c r="AB201" s="169"/>
      <c r="AC201" s="169"/>
      <c r="AD201" s="169"/>
      <c r="AE201" s="169"/>
      <c r="AF201" s="169"/>
      <c r="AG201" s="169"/>
      <c r="AH201" s="169"/>
      <c r="AI201" s="169"/>
      <c r="AJ201" s="169"/>
      <c r="AK201" s="169"/>
      <c r="AL201" s="169"/>
      <c r="AM201" s="169"/>
      <c r="AN201" s="169"/>
      <c r="AO201" s="169"/>
      <c r="AP201" s="169"/>
      <c r="AQ201" s="169"/>
      <c r="AR201" s="169"/>
      <c r="AS201" s="169"/>
      <c r="AT201" s="169"/>
      <c r="AU201" s="169"/>
      <c r="AV201" s="169"/>
      <c r="AW201" s="169"/>
      <c r="AX201" s="169"/>
      <c r="AY201" s="169"/>
      <c r="AZ201" s="169"/>
      <c r="BA201" s="169"/>
      <c r="BB201" s="169"/>
      <c r="BC201" s="169"/>
      <c r="BD201" s="169"/>
      <c r="BE201" s="169"/>
      <c r="BF201" s="169"/>
      <c r="BG201" s="169"/>
      <c r="BH201" s="169"/>
      <c r="BI201" s="169"/>
      <c r="BJ201" s="169"/>
      <c r="BK201" s="169"/>
      <c r="BL201" s="169"/>
      <c r="BM201" s="169"/>
      <c r="BN201" s="169"/>
      <c r="BO201" s="169"/>
      <c r="BP201" s="169"/>
      <c r="BQ201" s="169"/>
      <c r="BR201" s="169"/>
      <c r="BS201" s="169"/>
      <c r="BT201" s="169"/>
      <c r="BU201" s="169"/>
      <c r="BV201" s="169"/>
      <c r="BW201" s="169"/>
      <c r="BX201" s="169"/>
      <c r="BY201" s="169"/>
      <c r="BZ201" s="169"/>
      <c r="CA201" s="169"/>
      <c r="CB201" s="169"/>
      <c r="CC201" s="169"/>
      <c r="CD201" s="169"/>
      <c r="CE201" s="169"/>
      <c r="CF201" s="169"/>
      <c r="CG201" s="169"/>
      <c r="CH201" s="169"/>
      <c r="CI201" s="169"/>
      <c r="CJ201" s="169"/>
      <c r="CK201" s="169"/>
      <c r="CL201" s="169"/>
      <c r="CM201" s="169"/>
      <c r="CN201" s="169"/>
      <c r="CO201" s="169"/>
      <c r="CP201" s="169"/>
      <c r="CQ201" s="169"/>
      <c r="CR201" s="169"/>
      <c r="CS201" s="169"/>
      <c r="CT201" s="169"/>
      <c r="CU201" s="169"/>
      <c r="CV201" s="169"/>
      <c r="CW201" s="169"/>
      <c r="CX201" s="169"/>
      <c r="CY201" s="169"/>
      <c r="CZ201" s="169"/>
      <c r="DA201" s="169"/>
      <c r="DB201" s="169"/>
      <c r="DC201" s="169"/>
      <c r="DD201" s="169"/>
      <c r="DE201" s="169"/>
      <c r="DF201" s="169"/>
      <c r="DG201" s="169"/>
      <c r="DH201" s="169"/>
      <c r="DI201" s="169"/>
      <c r="DJ201" s="169"/>
      <c r="DK201" s="169"/>
      <c r="DL201" s="169"/>
      <c r="DM201" s="169"/>
      <c r="DN201" s="169"/>
      <c r="DO201" s="169"/>
      <c r="DP201" s="169"/>
      <c r="DQ201" s="169"/>
      <c r="DR201" s="169"/>
      <c r="DS201" s="169"/>
      <c r="DT201" s="169"/>
      <c r="DU201" s="169"/>
      <c r="DV201" s="169"/>
      <c r="DW201" s="169"/>
      <c r="DX201" s="169"/>
      <c r="DY201" s="169"/>
      <c r="DZ201" s="169"/>
      <c r="EA201" s="169"/>
      <c r="EB201" s="169"/>
      <c r="EC201" s="169"/>
      <c r="ED201" s="169"/>
      <c r="EE201" s="169"/>
      <c r="EF201" s="169"/>
      <c r="EG201" s="169"/>
      <c r="EH201" s="169"/>
      <c r="EI201" s="169"/>
      <c r="EJ201" s="169"/>
      <c r="EK201" s="169"/>
      <c r="EL201" s="169"/>
      <c r="EM201" s="169"/>
      <c r="EN201" s="169"/>
    </row>
    <row r="202" spans="1:144" ht="14" x14ac:dyDescent="0.15">
      <c r="A202" s="170"/>
      <c r="B202" s="170"/>
      <c r="C202" s="170"/>
      <c r="D202" s="170"/>
      <c r="E202" s="170"/>
      <c r="F202" s="170"/>
      <c r="G202" s="170"/>
      <c r="H202" s="170"/>
      <c r="I202" s="170"/>
      <c r="J202" s="170"/>
      <c r="K202" s="170"/>
      <c r="L202" s="170"/>
      <c r="M202" s="170"/>
      <c r="N202" s="170"/>
      <c r="O202" s="170"/>
      <c r="P202" s="170"/>
      <c r="Q202" s="170"/>
      <c r="R202" s="170"/>
      <c r="S202" s="170"/>
      <c r="T202" s="170"/>
      <c r="U202" s="170"/>
      <c r="V202" s="169"/>
      <c r="W202" s="169"/>
      <c r="X202" s="169"/>
      <c r="Y202" s="169"/>
      <c r="Z202" s="169"/>
      <c r="AA202" s="169"/>
      <c r="AB202" s="169"/>
      <c r="AC202" s="169"/>
      <c r="AD202" s="169"/>
      <c r="AE202" s="169"/>
      <c r="AF202" s="169"/>
      <c r="AG202" s="169"/>
      <c r="AH202" s="169"/>
      <c r="AI202" s="169"/>
      <c r="AJ202" s="169"/>
      <c r="AK202" s="169"/>
      <c r="AL202" s="169"/>
      <c r="AM202" s="169"/>
      <c r="AN202" s="169"/>
      <c r="AO202" s="169"/>
      <c r="AP202" s="169"/>
      <c r="AQ202" s="169"/>
      <c r="AR202" s="169"/>
      <c r="AS202" s="169"/>
      <c r="AT202" s="169"/>
      <c r="AU202" s="169"/>
      <c r="AV202" s="169"/>
      <c r="AW202" s="169"/>
      <c r="AX202" s="169"/>
      <c r="AY202" s="169"/>
      <c r="AZ202" s="169"/>
      <c r="BA202" s="169"/>
      <c r="BB202" s="169"/>
      <c r="BC202" s="169"/>
      <c r="BD202" s="169"/>
      <c r="BE202" s="169"/>
      <c r="BF202" s="169"/>
      <c r="BG202" s="169"/>
      <c r="BH202" s="169"/>
      <c r="BI202" s="169"/>
      <c r="BJ202" s="169"/>
      <c r="BK202" s="169"/>
      <c r="BL202" s="169"/>
      <c r="BM202" s="169"/>
      <c r="BN202" s="169"/>
      <c r="BO202" s="169"/>
      <c r="BP202" s="169"/>
      <c r="BQ202" s="169"/>
      <c r="BR202" s="169"/>
      <c r="BS202" s="169"/>
      <c r="BT202" s="169"/>
      <c r="BU202" s="169"/>
      <c r="BV202" s="169"/>
      <c r="BW202" s="169"/>
      <c r="BX202" s="169"/>
      <c r="BY202" s="169"/>
      <c r="BZ202" s="169"/>
      <c r="CA202" s="169"/>
      <c r="CB202" s="169"/>
      <c r="CC202" s="169"/>
      <c r="CD202" s="169"/>
      <c r="CE202" s="169"/>
      <c r="CF202" s="169"/>
      <c r="CG202" s="169"/>
      <c r="CH202" s="169"/>
      <c r="CI202" s="169"/>
      <c r="CJ202" s="169"/>
      <c r="CK202" s="169"/>
      <c r="CL202" s="169"/>
      <c r="CM202" s="169"/>
      <c r="CN202" s="169"/>
      <c r="CO202" s="169"/>
      <c r="CP202" s="169"/>
      <c r="CQ202" s="169"/>
      <c r="CR202" s="169"/>
      <c r="CS202" s="169"/>
      <c r="CT202" s="169"/>
      <c r="CU202" s="169"/>
      <c r="CV202" s="169"/>
      <c r="CW202" s="169"/>
      <c r="CX202" s="169"/>
      <c r="CY202" s="169"/>
      <c r="CZ202" s="169"/>
      <c r="DA202" s="169"/>
      <c r="DB202" s="169"/>
      <c r="DC202" s="169"/>
      <c r="DD202" s="169"/>
      <c r="DE202" s="169"/>
      <c r="DF202" s="169"/>
      <c r="DG202" s="169"/>
      <c r="DH202" s="169"/>
      <c r="DI202" s="169"/>
      <c r="DJ202" s="169"/>
      <c r="DK202" s="169"/>
      <c r="DL202" s="169"/>
      <c r="DM202" s="169"/>
      <c r="DN202" s="169"/>
      <c r="DO202" s="169"/>
      <c r="DP202" s="169"/>
      <c r="DQ202" s="169"/>
      <c r="DR202" s="169"/>
      <c r="DS202" s="169"/>
      <c r="DT202" s="169"/>
      <c r="DU202" s="169"/>
      <c r="DV202" s="169"/>
      <c r="DW202" s="169"/>
      <c r="DX202" s="169"/>
      <c r="DY202" s="169"/>
      <c r="DZ202" s="169"/>
      <c r="EA202" s="169"/>
      <c r="EB202" s="169"/>
      <c r="EC202" s="169"/>
      <c r="ED202" s="169"/>
      <c r="EE202" s="169"/>
      <c r="EF202" s="169"/>
      <c r="EG202" s="169"/>
      <c r="EH202" s="169"/>
      <c r="EI202" s="169"/>
      <c r="EJ202" s="169"/>
      <c r="EK202" s="169"/>
      <c r="EL202" s="169"/>
      <c r="EM202" s="169"/>
      <c r="EN202" s="169"/>
    </row>
    <row r="203" spans="1:144" ht="14" x14ac:dyDescent="0.15">
      <c r="A203" s="170"/>
      <c r="B203" s="170"/>
      <c r="C203" s="170"/>
      <c r="D203" s="170"/>
      <c r="E203" s="170"/>
      <c r="F203" s="170"/>
      <c r="G203" s="170"/>
      <c r="H203" s="170"/>
      <c r="I203" s="170"/>
      <c r="J203" s="170"/>
      <c r="K203" s="170"/>
      <c r="L203" s="170"/>
      <c r="M203" s="170"/>
      <c r="N203" s="170"/>
      <c r="O203" s="170"/>
      <c r="P203" s="170"/>
      <c r="Q203" s="170"/>
      <c r="R203" s="170"/>
      <c r="S203" s="170"/>
      <c r="T203" s="170"/>
      <c r="U203" s="170"/>
      <c r="V203" s="169"/>
      <c r="W203" s="169"/>
      <c r="X203" s="169"/>
      <c r="Y203" s="169"/>
      <c r="Z203" s="169"/>
      <c r="AA203" s="169"/>
      <c r="AB203" s="169"/>
      <c r="AC203" s="169"/>
      <c r="AD203" s="169"/>
      <c r="AE203" s="169"/>
      <c r="AF203" s="169"/>
      <c r="AG203" s="169"/>
      <c r="AH203" s="169"/>
      <c r="AI203" s="169"/>
      <c r="AJ203" s="169"/>
      <c r="AK203" s="169"/>
      <c r="AL203" s="169"/>
      <c r="AM203" s="169"/>
      <c r="AN203" s="169"/>
      <c r="AO203" s="169"/>
      <c r="AP203" s="169"/>
      <c r="AQ203" s="169"/>
      <c r="AR203" s="169"/>
      <c r="AS203" s="169"/>
      <c r="AT203" s="169"/>
      <c r="AU203" s="169"/>
      <c r="AV203" s="169"/>
      <c r="AW203" s="169"/>
      <c r="AX203" s="169"/>
      <c r="AY203" s="169"/>
      <c r="AZ203" s="169"/>
      <c r="BA203" s="169"/>
      <c r="BB203" s="169"/>
      <c r="BC203" s="169"/>
      <c r="BD203" s="169"/>
      <c r="BE203" s="169"/>
      <c r="BF203" s="169"/>
      <c r="BG203" s="169"/>
      <c r="BH203" s="169"/>
      <c r="BI203" s="169"/>
      <c r="BJ203" s="169"/>
      <c r="BK203" s="169"/>
      <c r="BL203" s="169"/>
      <c r="BM203" s="169"/>
      <c r="BN203" s="169"/>
      <c r="BO203" s="169"/>
      <c r="BP203" s="169"/>
      <c r="BQ203" s="169"/>
      <c r="BR203" s="169"/>
      <c r="BS203" s="169"/>
      <c r="BT203" s="169"/>
      <c r="BU203" s="169"/>
      <c r="BV203" s="169"/>
      <c r="BW203" s="169"/>
      <c r="BX203" s="169"/>
      <c r="BY203" s="169"/>
      <c r="BZ203" s="169"/>
      <c r="CA203" s="169"/>
      <c r="CB203" s="169"/>
      <c r="CC203" s="169"/>
      <c r="CD203" s="169"/>
      <c r="CE203" s="169"/>
      <c r="CF203" s="169"/>
      <c r="CG203" s="169"/>
      <c r="CH203" s="169"/>
      <c r="CI203" s="169"/>
      <c r="CJ203" s="169"/>
      <c r="CK203" s="169"/>
      <c r="CL203" s="169"/>
      <c r="CM203" s="169"/>
      <c r="CN203" s="169"/>
      <c r="CO203" s="169"/>
      <c r="CP203" s="169"/>
      <c r="CQ203" s="169"/>
      <c r="CR203" s="169"/>
      <c r="CS203" s="169"/>
      <c r="CT203" s="169"/>
      <c r="CU203" s="169"/>
      <c r="CV203" s="169"/>
      <c r="CW203" s="169"/>
      <c r="CX203" s="169"/>
      <c r="CY203" s="169"/>
      <c r="CZ203" s="169"/>
      <c r="DA203" s="169"/>
      <c r="DB203" s="169"/>
      <c r="DC203" s="169"/>
      <c r="DD203" s="169"/>
      <c r="DE203" s="169"/>
      <c r="DF203" s="169"/>
      <c r="DG203" s="169"/>
      <c r="DH203" s="169"/>
      <c r="DI203" s="169"/>
      <c r="DJ203" s="169"/>
      <c r="DK203" s="169"/>
      <c r="DL203" s="169"/>
      <c r="DM203" s="169"/>
      <c r="DN203" s="169"/>
      <c r="DO203" s="169"/>
      <c r="DP203" s="169"/>
      <c r="DQ203" s="169"/>
      <c r="DR203" s="169"/>
      <c r="DS203" s="169"/>
      <c r="DT203" s="169"/>
      <c r="DU203" s="169"/>
      <c r="DV203" s="169"/>
      <c r="DW203" s="169"/>
      <c r="DX203" s="169"/>
      <c r="DY203" s="169"/>
      <c r="DZ203" s="169"/>
      <c r="EA203" s="169"/>
      <c r="EB203" s="169"/>
      <c r="EC203" s="169"/>
      <c r="ED203" s="169"/>
      <c r="EE203" s="169"/>
      <c r="EF203" s="169"/>
      <c r="EG203" s="169"/>
      <c r="EH203" s="169"/>
      <c r="EI203" s="169"/>
      <c r="EJ203" s="169"/>
      <c r="EK203" s="169"/>
      <c r="EL203" s="169"/>
      <c r="EM203" s="169"/>
      <c r="EN203" s="169"/>
    </row>
    <row r="204" spans="1:144" ht="14" x14ac:dyDescent="0.15">
      <c r="A204" s="170"/>
      <c r="B204" s="170"/>
      <c r="C204" s="170"/>
      <c r="D204" s="170"/>
      <c r="E204" s="170"/>
      <c r="F204" s="170"/>
      <c r="G204" s="170"/>
      <c r="H204" s="170"/>
      <c r="I204" s="170"/>
      <c r="J204" s="170"/>
      <c r="K204" s="170"/>
      <c r="L204" s="170"/>
      <c r="M204" s="170"/>
      <c r="N204" s="170"/>
      <c r="O204" s="170"/>
      <c r="P204" s="170"/>
      <c r="Q204" s="170"/>
      <c r="R204" s="170"/>
      <c r="S204" s="170"/>
      <c r="T204" s="170"/>
      <c r="U204" s="170"/>
      <c r="V204" s="169"/>
      <c r="W204" s="169"/>
      <c r="X204" s="169"/>
      <c r="Y204" s="169"/>
      <c r="Z204" s="169"/>
      <c r="AA204" s="169"/>
      <c r="AB204" s="169"/>
      <c r="AC204" s="169"/>
      <c r="AD204" s="169"/>
      <c r="AE204" s="169"/>
      <c r="AF204" s="169"/>
      <c r="AG204" s="169"/>
      <c r="AH204" s="169"/>
      <c r="AI204" s="169"/>
      <c r="AJ204" s="169"/>
      <c r="AK204" s="169"/>
      <c r="AL204" s="169"/>
      <c r="AM204" s="169"/>
      <c r="AN204" s="169"/>
      <c r="AO204" s="169"/>
      <c r="AP204" s="169"/>
      <c r="AQ204" s="169"/>
      <c r="AR204" s="169"/>
      <c r="AS204" s="169"/>
      <c r="AT204" s="169"/>
      <c r="AU204" s="169"/>
      <c r="AV204" s="169"/>
      <c r="AW204" s="169"/>
      <c r="AX204" s="169"/>
      <c r="AY204" s="169"/>
      <c r="AZ204" s="169"/>
      <c r="BA204" s="169"/>
      <c r="BB204" s="169"/>
      <c r="BC204" s="169"/>
      <c r="BD204" s="169"/>
      <c r="BE204" s="169"/>
      <c r="BF204" s="169"/>
      <c r="BG204" s="169"/>
      <c r="BH204" s="169"/>
      <c r="BI204" s="169"/>
      <c r="BJ204" s="169"/>
      <c r="BK204" s="169"/>
      <c r="BL204" s="169"/>
      <c r="BM204" s="169"/>
      <c r="BN204" s="169"/>
      <c r="BO204" s="169"/>
      <c r="BP204" s="169"/>
      <c r="BQ204" s="169"/>
      <c r="BR204" s="169"/>
      <c r="BS204" s="169"/>
      <c r="BT204" s="169"/>
      <c r="BU204" s="169"/>
      <c r="BV204" s="169"/>
      <c r="BW204" s="169"/>
      <c r="BX204" s="169"/>
      <c r="BY204" s="169"/>
      <c r="BZ204" s="169"/>
      <c r="CA204" s="169"/>
      <c r="CB204" s="169"/>
      <c r="CC204" s="169"/>
      <c r="CD204" s="169"/>
      <c r="CE204" s="169"/>
      <c r="CF204" s="169"/>
      <c r="CG204" s="169"/>
      <c r="CH204" s="169"/>
      <c r="CI204" s="169"/>
      <c r="CJ204" s="169"/>
      <c r="CK204" s="169"/>
      <c r="CL204" s="169"/>
      <c r="CM204" s="169"/>
      <c r="CN204" s="169"/>
      <c r="CO204" s="169"/>
      <c r="CP204" s="169"/>
      <c r="CQ204" s="169"/>
      <c r="CR204" s="169"/>
      <c r="CS204" s="169"/>
      <c r="CT204" s="169"/>
      <c r="CU204" s="169"/>
      <c r="CV204" s="169"/>
      <c r="CW204" s="169"/>
      <c r="CX204" s="169"/>
      <c r="CY204" s="169"/>
      <c r="CZ204" s="169"/>
      <c r="DA204" s="169"/>
      <c r="DB204" s="169"/>
      <c r="DC204" s="169"/>
      <c r="DD204" s="169"/>
      <c r="DE204" s="169"/>
      <c r="DF204" s="169"/>
      <c r="DG204" s="169"/>
      <c r="DH204" s="169"/>
      <c r="DI204" s="169"/>
      <c r="DJ204" s="169"/>
      <c r="DK204" s="169"/>
      <c r="DL204" s="169"/>
      <c r="DM204" s="169"/>
      <c r="DN204" s="169"/>
      <c r="DO204" s="169"/>
      <c r="DP204" s="169"/>
      <c r="DQ204" s="169"/>
      <c r="DR204" s="169"/>
      <c r="DS204" s="169"/>
      <c r="DT204" s="169"/>
      <c r="DU204" s="169"/>
      <c r="DV204" s="169"/>
      <c r="DW204" s="169"/>
      <c r="DX204" s="169"/>
      <c r="DY204" s="169"/>
      <c r="DZ204" s="169"/>
      <c r="EA204" s="169"/>
      <c r="EB204" s="169"/>
      <c r="EC204" s="169"/>
      <c r="ED204" s="169"/>
      <c r="EE204" s="169"/>
      <c r="EF204" s="169"/>
      <c r="EG204" s="169"/>
      <c r="EH204" s="169"/>
      <c r="EI204" s="169"/>
      <c r="EJ204" s="169"/>
      <c r="EK204" s="169"/>
      <c r="EL204" s="169"/>
      <c r="EM204" s="169"/>
      <c r="EN204" s="169"/>
    </row>
    <row r="205" spans="1:144" ht="14" x14ac:dyDescent="0.15">
      <c r="A205" s="170"/>
      <c r="B205" s="170"/>
      <c r="C205" s="170"/>
      <c r="D205" s="170"/>
      <c r="E205" s="170"/>
      <c r="F205" s="170"/>
      <c r="G205" s="170"/>
      <c r="H205" s="170"/>
      <c r="I205" s="170"/>
      <c r="J205" s="170"/>
      <c r="K205" s="170"/>
      <c r="L205" s="170"/>
      <c r="M205" s="170"/>
      <c r="N205" s="170"/>
      <c r="O205" s="170"/>
      <c r="P205" s="170"/>
      <c r="Q205" s="170"/>
      <c r="R205" s="170"/>
      <c r="S205" s="170"/>
      <c r="T205" s="170"/>
      <c r="U205" s="170"/>
      <c r="V205" s="169"/>
      <c r="W205" s="169"/>
      <c r="X205" s="169"/>
      <c r="Y205" s="169"/>
      <c r="Z205" s="169"/>
      <c r="AA205" s="169"/>
      <c r="AB205" s="169"/>
      <c r="AC205" s="169"/>
      <c r="AD205" s="169"/>
      <c r="AE205" s="169"/>
      <c r="AF205" s="169"/>
      <c r="AG205" s="169"/>
      <c r="AH205" s="169"/>
      <c r="AI205" s="169"/>
      <c r="AJ205" s="169"/>
      <c r="AK205" s="169"/>
      <c r="AL205" s="169"/>
      <c r="AM205" s="169"/>
      <c r="AN205" s="169"/>
      <c r="AO205" s="169"/>
      <c r="AP205" s="169"/>
      <c r="AQ205" s="169"/>
      <c r="AR205" s="169"/>
      <c r="AS205" s="169"/>
      <c r="AT205" s="169"/>
      <c r="AU205" s="169"/>
      <c r="AV205" s="169"/>
      <c r="AW205" s="169"/>
      <c r="AX205" s="169"/>
      <c r="AY205" s="169"/>
      <c r="AZ205" s="169"/>
      <c r="BA205" s="169"/>
      <c r="BB205" s="169"/>
      <c r="BC205" s="169"/>
      <c r="BD205" s="169"/>
      <c r="BE205" s="169"/>
      <c r="BF205" s="169"/>
      <c r="BG205" s="169"/>
      <c r="BH205" s="169"/>
      <c r="BI205" s="169"/>
      <c r="BJ205" s="169"/>
      <c r="BK205" s="169"/>
      <c r="BL205" s="169"/>
      <c r="BM205" s="169"/>
      <c r="BN205" s="169"/>
      <c r="BO205" s="169"/>
      <c r="BP205" s="169"/>
      <c r="BQ205" s="169"/>
      <c r="BR205" s="169"/>
      <c r="BS205" s="169"/>
      <c r="BT205" s="169"/>
      <c r="BU205" s="169"/>
      <c r="BV205" s="169"/>
      <c r="BW205" s="169"/>
      <c r="BX205" s="169"/>
      <c r="BY205" s="169"/>
      <c r="BZ205" s="169"/>
      <c r="CA205" s="169"/>
      <c r="CB205" s="169"/>
      <c r="CC205" s="169"/>
      <c r="CD205" s="169"/>
      <c r="CE205" s="169"/>
      <c r="CF205" s="169"/>
      <c r="CG205" s="169"/>
      <c r="CH205" s="169"/>
      <c r="CI205" s="169"/>
      <c r="CJ205" s="169"/>
      <c r="CK205" s="169"/>
      <c r="CL205" s="169"/>
      <c r="CM205" s="169"/>
      <c r="CN205" s="169"/>
      <c r="CO205" s="169"/>
      <c r="CP205" s="169"/>
      <c r="CQ205" s="169"/>
      <c r="CR205" s="169"/>
      <c r="CS205" s="169"/>
      <c r="CT205" s="169"/>
      <c r="CU205" s="169"/>
      <c r="CV205" s="169"/>
      <c r="CW205" s="169"/>
      <c r="CX205" s="169"/>
      <c r="CY205" s="169"/>
      <c r="CZ205" s="169"/>
      <c r="DA205" s="169"/>
      <c r="DB205" s="169"/>
      <c r="DC205" s="169"/>
      <c r="DD205" s="169"/>
      <c r="DE205" s="169"/>
      <c r="DF205" s="169"/>
      <c r="DG205" s="169"/>
      <c r="DH205" s="169"/>
      <c r="DI205" s="169"/>
      <c r="DJ205" s="169"/>
      <c r="DK205" s="169"/>
      <c r="DL205" s="169"/>
      <c r="DM205" s="169"/>
      <c r="DN205" s="169"/>
      <c r="DO205" s="169"/>
      <c r="DP205" s="169"/>
      <c r="DQ205" s="169"/>
      <c r="DR205" s="169"/>
      <c r="DS205" s="169"/>
      <c r="DT205" s="169"/>
      <c r="DU205" s="169"/>
      <c r="DV205" s="169"/>
      <c r="DW205" s="169"/>
      <c r="DX205" s="169"/>
      <c r="DY205" s="169"/>
      <c r="DZ205" s="169"/>
      <c r="EA205" s="169"/>
      <c r="EB205" s="169"/>
      <c r="EC205" s="169"/>
      <c r="ED205" s="169"/>
      <c r="EE205" s="169"/>
      <c r="EF205" s="169"/>
      <c r="EG205" s="169"/>
      <c r="EH205" s="169"/>
      <c r="EI205" s="169"/>
      <c r="EJ205" s="169"/>
      <c r="EK205" s="169"/>
      <c r="EL205" s="169"/>
      <c r="EM205" s="169"/>
      <c r="EN205" s="169"/>
    </row>
    <row r="206" spans="1:144" ht="14" x14ac:dyDescent="0.15">
      <c r="A206" s="170"/>
      <c r="B206" s="170"/>
      <c r="C206" s="170"/>
      <c r="D206" s="170"/>
      <c r="E206" s="170"/>
      <c r="F206" s="170"/>
      <c r="G206" s="170"/>
      <c r="H206" s="170"/>
      <c r="I206" s="170"/>
      <c r="J206" s="170"/>
      <c r="K206" s="170"/>
      <c r="L206" s="170"/>
      <c r="M206" s="170"/>
      <c r="N206" s="170"/>
      <c r="O206" s="170"/>
      <c r="P206" s="170"/>
      <c r="Q206" s="170"/>
      <c r="R206" s="170"/>
      <c r="S206" s="170"/>
      <c r="T206" s="170"/>
      <c r="U206" s="170"/>
      <c r="V206" s="169"/>
      <c r="W206" s="169"/>
      <c r="X206" s="169"/>
      <c r="Y206" s="169"/>
      <c r="Z206" s="169"/>
      <c r="AA206" s="169"/>
      <c r="AB206" s="169"/>
      <c r="AC206" s="169"/>
      <c r="AD206" s="169"/>
      <c r="AE206" s="169"/>
      <c r="AF206" s="169"/>
      <c r="AG206" s="169"/>
      <c r="AH206" s="169"/>
      <c r="AI206" s="169"/>
      <c r="AJ206" s="169"/>
      <c r="AK206" s="169"/>
      <c r="AL206" s="169"/>
      <c r="AM206" s="169"/>
      <c r="AN206" s="169"/>
      <c r="AO206" s="169"/>
      <c r="AP206" s="169"/>
      <c r="AQ206" s="169"/>
      <c r="AR206" s="169"/>
      <c r="AS206" s="169"/>
      <c r="AT206" s="169"/>
      <c r="AU206" s="169"/>
      <c r="AV206" s="169"/>
      <c r="AW206" s="169"/>
      <c r="AX206" s="169"/>
      <c r="AY206" s="169"/>
      <c r="AZ206" s="169"/>
      <c r="BA206" s="169"/>
      <c r="BB206" s="169"/>
      <c r="BC206" s="169"/>
      <c r="BD206" s="169"/>
      <c r="BE206" s="169"/>
      <c r="BF206" s="169"/>
      <c r="BG206" s="169"/>
      <c r="BH206" s="169"/>
      <c r="BI206" s="169"/>
      <c r="BJ206" s="169"/>
      <c r="BK206" s="169"/>
      <c r="BL206" s="169"/>
      <c r="BM206" s="169"/>
      <c r="BN206" s="169"/>
      <c r="BO206" s="169"/>
      <c r="BP206" s="169"/>
      <c r="BQ206" s="169"/>
      <c r="BR206" s="169"/>
      <c r="BS206" s="169"/>
      <c r="BT206" s="169"/>
      <c r="BU206" s="169"/>
      <c r="BV206" s="169"/>
      <c r="BW206" s="169"/>
      <c r="BX206" s="169"/>
      <c r="BY206" s="169"/>
      <c r="BZ206" s="169"/>
      <c r="CA206" s="169"/>
      <c r="CB206" s="169"/>
      <c r="CC206" s="169"/>
      <c r="CD206" s="169"/>
      <c r="CE206" s="169"/>
      <c r="CF206" s="169"/>
      <c r="CG206" s="169"/>
      <c r="CH206" s="169"/>
      <c r="CI206" s="169"/>
      <c r="CJ206" s="169"/>
      <c r="CK206" s="169"/>
      <c r="CL206" s="169"/>
      <c r="CM206" s="169"/>
      <c r="CN206" s="169"/>
      <c r="CO206" s="169"/>
      <c r="CP206" s="169"/>
      <c r="CQ206" s="169"/>
      <c r="CR206" s="169"/>
      <c r="CS206" s="169"/>
      <c r="CT206" s="169"/>
      <c r="CU206" s="169"/>
      <c r="CV206" s="169"/>
      <c r="CW206" s="169"/>
      <c r="CX206" s="169"/>
      <c r="CY206" s="169"/>
      <c r="CZ206" s="169"/>
      <c r="DA206" s="169"/>
      <c r="DB206" s="169"/>
      <c r="DC206" s="169"/>
      <c r="DD206" s="169"/>
      <c r="DE206" s="169"/>
      <c r="DF206" s="169"/>
      <c r="DG206" s="169"/>
      <c r="DH206" s="169"/>
      <c r="DI206" s="169"/>
      <c r="DJ206" s="169"/>
      <c r="DK206" s="169"/>
      <c r="DL206" s="169"/>
      <c r="DM206" s="169"/>
      <c r="DN206" s="169"/>
      <c r="DO206" s="169"/>
      <c r="DP206" s="169"/>
      <c r="DQ206" s="169"/>
      <c r="DR206" s="169"/>
      <c r="DS206" s="169"/>
      <c r="DT206" s="169"/>
      <c r="DU206" s="169"/>
      <c r="DV206" s="169"/>
      <c r="DW206" s="169"/>
      <c r="DX206" s="169"/>
      <c r="DY206" s="169"/>
      <c r="DZ206" s="169"/>
      <c r="EA206" s="169"/>
      <c r="EB206" s="169"/>
      <c r="EC206" s="169"/>
      <c r="ED206" s="169"/>
      <c r="EE206" s="169"/>
      <c r="EF206" s="169"/>
      <c r="EG206" s="169"/>
      <c r="EH206" s="169"/>
      <c r="EI206" s="169"/>
      <c r="EJ206" s="169"/>
      <c r="EK206" s="169"/>
      <c r="EL206" s="169"/>
      <c r="EM206" s="169"/>
      <c r="EN206" s="169"/>
    </row>
    <row r="207" spans="1:144" ht="14" x14ac:dyDescent="0.15">
      <c r="A207" s="170"/>
      <c r="B207" s="170"/>
      <c r="C207" s="170"/>
      <c r="D207" s="170"/>
      <c r="E207" s="170"/>
      <c r="F207" s="170"/>
      <c r="G207" s="170"/>
      <c r="H207" s="170"/>
      <c r="I207" s="170"/>
      <c r="J207" s="170"/>
      <c r="K207" s="170"/>
      <c r="L207" s="170"/>
      <c r="M207" s="170"/>
      <c r="N207" s="170"/>
      <c r="O207" s="170"/>
      <c r="P207" s="170"/>
      <c r="Q207" s="170"/>
      <c r="R207" s="170"/>
      <c r="S207" s="170"/>
      <c r="T207" s="170"/>
      <c r="U207" s="170"/>
      <c r="V207" s="169"/>
      <c r="W207" s="169"/>
      <c r="X207" s="169"/>
      <c r="Y207" s="169"/>
      <c r="Z207" s="169"/>
      <c r="AA207" s="169"/>
      <c r="AB207" s="169"/>
      <c r="AC207" s="169"/>
      <c r="AD207" s="169"/>
      <c r="AE207" s="169"/>
      <c r="AF207" s="169"/>
      <c r="AG207" s="169"/>
      <c r="AH207" s="169"/>
      <c r="AI207" s="169"/>
      <c r="AJ207" s="169"/>
      <c r="AK207" s="169"/>
      <c r="AL207" s="169"/>
      <c r="AM207" s="169"/>
      <c r="AN207" s="169"/>
      <c r="AO207" s="169"/>
      <c r="AP207" s="169"/>
      <c r="AQ207" s="169"/>
      <c r="AR207" s="169"/>
      <c r="AS207" s="169"/>
      <c r="AT207" s="169"/>
      <c r="AU207" s="169"/>
      <c r="AV207" s="169"/>
      <c r="AW207" s="169"/>
      <c r="AX207" s="169"/>
      <c r="AY207" s="169"/>
      <c r="AZ207" s="169"/>
      <c r="BA207" s="169"/>
      <c r="BB207" s="169"/>
      <c r="BC207" s="169"/>
      <c r="BD207" s="169"/>
      <c r="BE207" s="169"/>
      <c r="BF207" s="169"/>
      <c r="BG207" s="169"/>
      <c r="BH207" s="169"/>
      <c r="BI207" s="169"/>
      <c r="BJ207" s="169"/>
      <c r="BK207" s="169"/>
      <c r="BL207" s="169"/>
      <c r="BM207" s="169"/>
      <c r="BN207" s="169"/>
      <c r="BO207" s="169"/>
      <c r="BP207" s="169"/>
      <c r="BQ207" s="169"/>
      <c r="BR207" s="169"/>
      <c r="BS207" s="169"/>
      <c r="BT207" s="169"/>
      <c r="BU207" s="169"/>
      <c r="BV207" s="169"/>
      <c r="BW207" s="169"/>
      <c r="BX207" s="169"/>
      <c r="BY207" s="169"/>
      <c r="BZ207" s="169"/>
      <c r="CA207" s="169"/>
      <c r="CB207" s="169"/>
      <c r="CC207" s="169"/>
      <c r="CD207" s="169"/>
      <c r="CE207" s="169"/>
      <c r="CF207" s="169"/>
      <c r="CG207" s="169"/>
      <c r="CH207" s="169"/>
      <c r="CI207" s="169"/>
      <c r="CJ207" s="169"/>
      <c r="CK207" s="169"/>
      <c r="CL207" s="169"/>
      <c r="CM207" s="169"/>
      <c r="CN207" s="169"/>
      <c r="CO207" s="169"/>
      <c r="CP207" s="169"/>
      <c r="CQ207" s="169"/>
      <c r="CR207" s="169"/>
      <c r="CS207" s="169"/>
      <c r="CT207" s="169"/>
      <c r="CU207" s="169"/>
      <c r="CV207" s="169"/>
      <c r="CW207" s="169"/>
      <c r="CX207" s="169"/>
      <c r="CY207" s="169"/>
      <c r="CZ207" s="169"/>
      <c r="DA207" s="169"/>
      <c r="DB207" s="169"/>
      <c r="DC207" s="169"/>
      <c r="DD207" s="169"/>
      <c r="DE207" s="169"/>
      <c r="DF207" s="169"/>
      <c r="DG207" s="169"/>
      <c r="DH207" s="169"/>
      <c r="DI207" s="169"/>
      <c r="DJ207" s="169"/>
      <c r="DK207" s="169"/>
      <c r="DL207" s="169"/>
      <c r="DM207" s="169"/>
      <c r="DN207" s="169"/>
      <c r="DO207" s="169"/>
      <c r="DP207" s="169"/>
      <c r="DQ207" s="169"/>
      <c r="DR207" s="169"/>
      <c r="DS207" s="169"/>
      <c r="DT207" s="169"/>
      <c r="DU207" s="169"/>
      <c r="DV207" s="169"/>
      <c r="DW207" s="169"/>
      <c r="DX207" s="169"/>
      <c r="DY207" s="169"/>
      <c r="DZ207" s="169"/>
      <c r="EA207" s="169"/>
      <c r="EB207" s="169"/>
      <c r="EC207" s="169"/>
      <c r="ED207" s="169"/>
      <c r="EE207" s="169"/>
      <c r="EF207" s="169"/>
      <c r="EG207" s="169"/>
      <c r="EH207" s="169"/>
      <c r="EI207" s="169"/>
      <c r="EJ207" s="169"/>
      <c r="EK207" s="169"/>
      <c r="EL207" s="169"/>
      <c r="EM207" s="169"/>
      <c r="EN207" s="169"/>
    </row>
    <row r="208" spans="1:144" ht="14" x14ac:dyDescent="0.15">
      <c r="A208" s="170"/>
      <c r="B208" s="170"/>
      <c r="C208" s="170"/>
      <c r="D208" s="170"/>
      <c r="E208" s="170"/>
      <c r="F208" s="170"/>
      <c r="G208" s="170"/>
      <c r="H208" s="170"/>
      <c r="I208" s="170"/>
      <c r="J208" s="170"/>
      <c r="K208" s="170"/>
      <c r="L208" s="170"/>
      <c r="M208" s="170"/>
      <c r="N208" s="170"/>
      <c r="O208" s="170"/>
      <c r="P208" s="170"/>
      <c r="Q208" s="170"/>
      <c r="R208" s="170"/>
      <c r="S208" s="170"/>
      <c r="T208" s="170"/>
      <c r="U208" s="170"/>
      <c r="V208" s="169"/>
      <c r="W208" s="169"/>
      <c r="X208" s="169"/>
      <c r="Y208" s="169"/>
      <c r="Z208" s="169"/>
      <c r="AA208" s="169"/>
      <c r="AB208" s="169"/>
      <c r="AC208" s="169"/>
      <c r="AD208" s="169"/>
      <c r="AE208" s="169"/>
      <c r="AF208" s="169"/>
      <c r="AG208" s="169"/>
      <c r="AH208" s="169"/>
      <c r="AI208" s="169"/>
      <c r="AJ208" s="169"/>
      <c r="AK208" s="169"/>
      <c r="AL208" s="169"/>
      <c r="AM208" s="169"/>
      <c r="AN208" s="169"/>
      <c r="AO208" s="169"/>
      <c r="AP208" s="169"/>
      <c r="AQ208" s="169"/>
      <c r="AR208" s="169"/>
      <c r="AS208" s="169"/>
      <c r="AT208" s="169"/>
      <c r="AU208" s="169"/>
      <c r="AV208" s="169"/>
      <c r="AW208" s="169"/>
      <c r="AX208" s="169"/>
      <c r="AY208" s="169"/>
      <c r="AZ208" s="169"/>
      <c r="BA208" s="169"/>
      <c r="BB208" s="169"/>
      <c r="BC208" s="169"/>
      <c r="BD208" s="169"/>
      <c r="BE208" s="169"/>
      <c r="BF208" s="169"/>
      <c r="BG208" s="169"/>
      <c r="BH208" s="169"/>
      <c r="BI208" s="169"/>
      <c r="BJ208" s="169"/>
      <c r="BK208" s="169"/>
      <c r="BL208" s="169"/>
      <c r="BM208" s="169"/>
      <c r="BN208" s="169"/>
      <c r="BO208" s="169"/>
      <c r="BP208" s="169"/>
      <c r="BQ208" s="169"/>
      <c r="BR208" s="169"/>
      <c r="BS208" s="169"/>
      <c r="BT208" s="169"/>
      <c r="BU208" s="169"/>
      <c r="BV208" s="169"/>
      <c r="BW208" s="169"/>
      <c r="BX208" s="169"/>
      <c r="BY208" s="169"/>
      <c r="BZ208" s="169"/>
      <c r="CA208" s="169"/>
      <c r="CB208" s="169"/>
      <c r="CC208" s="169"/>
      <c r="CD208" s="169"/>
      <c r="CE208" s="169"/>
      <c r="CF208" s="169"/>
      <c r="CG208" s="169"/>
      <c r="CH208" s="169"/>
      <c r="CI208" s="169"/>
      <c r="CJ208" s="169"/>
      <c r="CK208" s="169"/>
      <c r="CL208" s="169"/>
      <c r="CM208" s="169"/>
      <c r="CN208" s="169"/>
      <c r="CO208" s="169"/>
      <c r="CP208" s="169"/>
      <c r="CQ208" s="169"/>
      <c r="CR208" s="169"/>
      <c r="CS208" s="169"/>
      <c r="CT208" s="169"/>
      <c r="CU208" s="169"/>
      <c r="CV208" s="169"/>
      <c r="CW208" s="169"/>
      <c r="CX208" s="169"/>
      <c r="CY208" s="169"/>
      <c r="CZ208" s="169"/>
      <c r="DA208" s="169"/>
      <c r="DB208" s="169"/>
      <c r="DC208" s="169"/>
      <c r="DD208" s="169"/>
      <c r="DE208" s="169"/>
      <c r="DF208" s="169"/>
      <c r="DG208" s="169"/>
      <c r="DH208" s="169"/>
      <c r="DI208" s="169"/>
      <c r="DJ208" s="169"/>
      <c r="DK208" s="169"/>
      <c r="DL208" s="169"/>
      <c r="DM208" s="169"/>
      <c r="DN208" s="169"/>
      <c r="DO208" s="169"/>
      <c r="DP208" s="169"/>
      <c r="DQ208" s="169"/>
      <c r="DR208" s="169"/>
      <c r="DS208" s="169"/>
      <c r="DT208" s="169"/>
      <c r="DU208" s="169"/>
      <c r="DV208" s="169"/>
      <c r="DW208" s="169"/>
      <c r="DX208" s="169"/>
      <c r="DY208" s="169"/>
      <c r="DZ208" s="169"/>
      <c r="EA208" s="169"/>
      <c r="EB208" s="169"/>
      <c r="EC208" s="169"/>
      <c r="ED208" s="169"/>
      <c r="EE208" s="169"/>
      <c r="EF208" s="169"/>
      <c r="EG208" s="169"/>
      <c r="EH208" s="169"/>
      <c r="EI208" s="169"/>
      <c r="EJ208" s="169"/>
      <c r="EK208" s="169"/>
      <c r="EL208" s="169"/>
      <c r="EM208" s="169"/>
      <c r="EN208" s="169"/>
    </row>
    <row r="209" spans="1:144" ht="14" x14ac:dyDescent="0.15">
      <c r="A209" s="170"/>
      <c r="B209" s="170"/>
      <c r="C209" s="170"/>
      <c r="D209" s="170"/>
      <c r="E209" s="170"/>
      <c r="F209" s="170"/>
      <c r="G209" s="170"/>
      <c r="H209" s="170"/>
      <c r="I209" s="170"/>
      <c r="J209" s="170"/>
      <c r="K209" s="170"/>
      <c r="L209" s="170"/>
      <c r="M209" s="170"/>
      <c r="N209" s="170"/>
      <c r="O209" s="170"/>
      <c r="P209" s="170"/>
      <c r="Q209" s="170"/>
      <c r="R209" s="170"/>
      <c r="S209" s="170"/>
      <c r="T209" s="170"/>
      <c r="U209" s="170"/>
      <c r="V209" s="169"/>
      <c r="W209" s="169"/>
      <c r="X209" s="169"/>
      <c r="Y209" s="169"/>
      <c r="Z209" s="169"/>
      <c r="AA209" s="169"/>
      <c r="AB209" s="169"/>
      <c r="AC209" s="169"/>
      <c r="AD209" s="169"/>
      <c r="AE209" s="169"/>
      <c r="AF209" s="169"/>
      <c r="AG209" s="169"/>
      <c r="AH209" s="169"/>
      <c r="AI209" s="169"/>
      <c r="AJ209" s="169"/>
      <c r="AK209" s="169"/>
      <c r="AL209" s="169"/>
      <c r="AM209" s="169"/>
      <c r="AN209" s="169"/>
      <c r="AO209" s="169"/>
      <c r="AP209" s="169"/>
      <c r="AQ209" s="169"/>
      <c r="AR209" s="169"/>
      <c r="AS209" s="169"/>
      <c r="AT209" s="169"/>
      <c r="AU209" s="169"/>
      <c r="AV209" s="169"/>
      <c r="AW209" s="169"/>
      <c r="AX209" s="169"/>
      <c r="AY209" s="169"/>
      <c r="AZ209" s="169"/>
      <c r="BA209" s="169"/>
      <c r="BB209" s="169"/>
      <c r="BC209" s="169"/>
      <c r="BD209" s="169"/>
      <c r="BE209" s="169"/>
      <c r="BF209" s="169"/>
      <c r="BG209" s="169"/>
      <c r="BH209" s="169"/>
      <c r="BI209" s="169"/>
      <c r="BJ209" s="169"/>
      <c r="BK209" s="169"/>
      <c r="BL209" s="169"/>
      <c r="BM209" s="169"/>
      <c r="BN209" s="169"/>
      <c r="BO209" s="169"/>
      <c r="BP209" s="169"/>
      <c r="BQ209" s="169"/>
      <c r="BR209" s="169"/>
      <c r="BS209" s="169"/>
      <c r="BT209" s="169"/>
      <c r="BU209" s="169"/>
      <c r="BV209" s="169"/>
      <c r="BW209" s="169"/>
      <c r="BX209" s="169"/>
      <c r="BY209" s="169"/>
      <c r="BZ209" s="169"/>
      <c r="CA209" s="169"/>
      <c r="CB209" s="169"/>
      <c r="CC209" s="169"/>
      <c r="CD209" s="169"/>
      <c r="CE209" s="169"/>
      <c r="CF209" s="169"/>
      <c r="CG209" s="169"/>
      <c r="CH209" s="169"/>
      <c r="CI209" s="169"/>
      <c r="CJ209" s="169"/>
      <c r="CK209" s="169"/>
      <c r="CL209" s="169"/>
      <c r="CM209" s="169"/>
      <c r="CN209" s="169"/>
      <c r="CO209" s="169"/>
      <c r="CP209" s="169"/>
      <c r="CQ209" s="169"/>
      <c r="CR209" s="169"/>
      <c r="CS209" s="169"/>
      <c r="CT209" s="169"/>
      <c r="CU209" s="169"/>
      <c r="CV209" s="169"/>
      <c r="CW209" s="169"/>
      <c r="CX209" s="169"/>
      <c r="CY209" s="169"/>
      <c r="CZ209" s="169"/>
      <c r="DA209" s="169"/>
      <c r="DB209" s="169"/>
      <c r="DC209" s="169"/>
      <c r="DD209" s="169"/>
      <c r="DE209" s="169"/>
      <c r="DF209" s="169"/>
      <c r="DG209" s="169"/>
      <c r="DH209" s="169"/>
      <c r="DI209" s="169"/>
      <c r="DJ209" s="169"/>
      <c r="DK209" s="169"/>
      <c r="DL209" s="169"/>
      <c r="DM209" s="169"/>
      <c r="DN209" s="169"/>
      <c r="DO209" s="169"/>
      <c r="DP209" s="169"/>
      <c r="DQ209" s="169"/>
      <c r="DR209" s="169"/>
      <c r="DS209" s="169"/>
      <c r="DT209" s="169"/>
      <c r="DU209" s="169"/>
      <c r="DV209" s="169"/>
      <c r="DW209" s="169"/>
      <c r="DX209" s="169"/>
      <c r="DY209" s="169"/>
      <c r="DZ209" s="169"/>
      <c r="EA209" s="169"/>
      <c r="EB209" s="169"/>
      <c r="EC209" s="169"/>
      <c r="ED209" s="169"/>
      <c r="EE209" s="169"/>
      <c r="EF209" s="169"/>
      <c r="EG209" s="169"/>
      <c r="EH209" s="169"/>
      <c r="EI209" s="169"/>
      <c r="EJ209" s="169"/>
      <c r="EK209" s="169"/>
      <c r="EL209" s="169"/>
      <c r="EM209" s="169"/>
      <c r="EN209" s="169"/>
    </row>
    <row r="210" spans="1:144" ht="14" x14ac:dyDescent="0.15">
      <c r="A210" s="170"/>
      <c r="B210" s="170"/>
      <c r="C210" s="170"/>
      <c r="D210" s="170"/>
      <c r="E210" s="170"/>
      <c r="F210" s="170"/>
      <c r="G210" s="170"/>
      <c r="H210" s="170"/>
      <c r="I210" s="170"/>
      <c r="J210" s="170"/>
      <c r="K210" s="170"/>
      <c r="L210" s="170"/>
      <c r="M210" s="170"/>
      <c r="N210" s="170"/>
      <c r="O210" s="170"/>
      <c r="P210" s="170"/>
      <c r="Q210" s="170"/>
      <c r="R210" s="170"/>
      <c r="S210" s="170"/>
      <c r="T210" s="170"/>
      <c r="U210" s="170"/>
      <c r="V210" s="169"/>
      <c r="W210" s="169"/>
      <c r="X210" s="169"/>
      <c r="Y210" s="169"/>
      <c r="Z210" s="169"/>
      <c r="AA210" s="169"/>
      <c r="AB210" s="169"/>
      <c r="AC210" s="169"/>
      <c r="AD210" s="169"/>
      <c r="AE210" s="169"/>
      <c r="AF210" s="169"/>
      <c r="AG210" s="169"/>
      <c r="AH210" s="169"/>
      <c r="AI210" s="169"/>
      <c r="AJ210" s="169"/>
      <c r="AK210" s="169"/>
      <c r="AL210" s="169"/>
      <c r="AM210" s="169"/>
      <c r="AN210" s="169"/>
      <c r="AO210" s="169"/>
      <c r="AP210" s="169"/>
      <c r="AQ210" s="169"/>
      <c r="AR210" s="169"/>
      <c r="AS210" s="169"/>
      <c r="AT210" s="169"/>
      <c r="AU210" s="169"/>
      <c r="AV210" s="169"/>
      <c r="AW210" s="169"/>
      <c r="AX210" s="169"/>
      <c r="AY210" s="169"/>
      <c r="AZ210" s="169"/>
      <c r="BA210" s="169"/>
      <c r="BB210" s="169"/>
      <c r="BC210" s="169"/>
      <c r="BD210" s="169"/>
      <c r="BE210" s="169"/>
      <c r="BF210" s="169"/>
      <c r="BG210" s="169"/>
      <c r="BH210" s="169"/>
      <c r="BI210" s="169"/>
      <c r="BJ210" s="169"/>
      <c r="BK210" s="169"/>
      <c r="BL210" s="169"/>
      <c r="BM210" s="169"/>
      <c r="BN210" s="169"/>
      <c r="BO210" s="169"/>
      <c r="BP210" s="169"/>
      <c r="BQ210" s="169"/>
      <c r="BR210" s="169"/>
      <c r="BS210" s="169"/>
      <c r="BT210" s="169"/>
      <c r="BU210" s="169"/>
      <c r="BV210" s="169"/>
      <c r="BW210" s="169"/>
      <c r="BX210" s="169"/>
      <c r="BY210" s="169"/>
      <c r="BZ210" s="169"/>
      <c r="CA210" s="169"/>
      <c r="CB210" s="169"/>
      <c r="CC210" s="169"/>
      <c r="CD210" s="169"/>
      <c r="CE210" s="169"/>
      <c r="CF210" s="169"/>
      <c r="CG210" s="169"/>
      <c r="CH210" s="169"/>
      <c r="CI210" s="169"/>
      <c r="CJ210" s="169"/>
      <c r="CK210" s="169"/>
      <c r="CL210" s="169"/>
      <c r="CM210" s="169"/>
      <c r="CN210" s="169"/>
      <c r="CO210" s="169"/>
      <c r="CP210" s="169"/>
      <c r="CQ210" s="169"/>
      <c r="CR210" s="169"/>
      <c r="CS210" s="169"/>
      <c r="CT210" s="169"/>
      <c r="CU210" s="169"/>
      <c r="CV210" s="169"/>
      <c r="CW210" s="169"/>
      <c r="CX210" s="169"/>
      <c r="CY210" s="169"/>
      <c r="CZ210" s="169"/>
      <c r="DA210" s="169"/>
      <c r="DB210" s="169"/>
      <c r="DC210" s="169"/>
      <c r="DD210" s="169"/>
      <c r="DE210" s="169"/>
      <c r="DF210" s="169"/>
      <c r="DG210" s="169"/>
      <c r="DH210" s="169"/>
      <c r="DI210" s="169"/>
      <c r="DJ210" s="169"/>
      <c r="DK210" s="169"/>
      <c r="DL210" s="169"/>
      <c r="DM210" s="169"/>
      <c r="DN210" s="169"/>
      <c r="DO210" s="169"/>
      <c r="DP210" s="169"/>
      <c r="DQ210" s="169"/>
      <c r="DR210" s="169"/>
      <c r="DS210" s="169"/>
      <c r="DT210" s="169"/>
      <c r="DU210" s="169"/>
      <c r="DV210" s="169"/>
      <c r="DW210" s="169"/>
      <c r="DX210" s="169"/>
      <c r="DY210" s="169"/>
      <c r="DZ210" s="169"/>
      <c r="EA210" s="169"/>
      <c r="EB210" s="169"/>
      <c r="EC210" s="169"/>
      <c r="ED210" s="169"/>
      <c r="EE210" s="169"/>
      <c r="EF210" s="169"/>
      <c r="EG210" s="169"/>
      <c r="EH210" s="169"/>
      <c r="EI210" s="169"/>
      <c r="EJ210" s="169"/>
      <c r="EK210" s="169"/>
      <c r="EL210" s="169"/>
      <c r="EM210" s="169"/>
      <c r="EN210" s="169"/>
    </row>
    <row r="211" spans="1:144" ht="14" x14ac:dyDescent="0.15">
      <c r="A211" s="170"/>
      <c r="B211" s="170"/>
      <c r="C211" s="170"/>
      <c r="D211" s="170"/>
      <c r="E211" s="170"/>
      <c r="F211" s="170"/>
      <c r="G211" s="170"/>
      <c r="H211" s="170"/>
      <c r="I211" s="170"/>
      <c r="J211" s="170"/>
      <c r="K211" s="170"/>
      <c r="L211" s="170"/>
      <c r="M211" s="170"/>
      <c r="N211" s="170"/>
      <c r="O211" s="170"/>
      <c r="P211" s="170"/>
      <c r="Q211" s="170"/>
      <c r="R211" s="170"/>
      <c r="S211" s="170"/>
      <c r="T211" s="170"/>
      <c r="U211" s="170"/>
      <c r="V211" s="169"/>
      <c r="W211" s="169"/>
      <c r="X211" s="169"/>
      <c r="Y211" s="169"/>
      <c r="Z211" s="169"/>
      <c r="AA211" s="169"/>
      <c r="AB211" s="169"/>
      <c r="AC211" s="169"/>
      <c r="AD211" s="169"/>
      <c r="AE211" s="169"/>
      <c r="AF211" s="169"/>
      <c r="AG211" s="169"/>
      <c r="AH211" s="169"/>
      <c r="AI211" s="169"/>
      <c r="AJ211" s="169"/>
      <c r="AK211" s="169"/>
      <c r="AL211" s="169"/>
      <c r="AM211" s="169"/>
      <c r="AN211" s="169"/>
      <c r="AO211" s="169"/>
      <c r="AP211" s="169"/>
      <c r="AQ211" s="169"/>
      <c r="AR211" s="169"/>
      <c r="AS211" s="169"/>
      <c r="AT211" s="169"/>
      <c r="AU211" s="169"/>
      <c r="AV211" s="169"/>
      <c r="AW211" s="169"/>
      <c r="AX211" s="169"/>
      <c r="AY211" s="169"/>
      <c r="AZ211" s="169"/>
      <c r="BA211" s="169"/>
      <c r="BB211" s="169"/>
      <c r="BC211" s="169"/>
      <c r="BD211" s="169"/>
      <c r="BE211" s="169"/>
      <c r="BF211" s="169"/>
      <c r="BG211" s="169"/>
      <c r="BH211" s="169"/>
      <c r="BI211" s="169"/>
      <c r="BJ211" s="169"/>
      <c r="BK211" s="169"/>
      <c r="BL211" s="169"/>
      <c r="BM211" s="169"/>
      <c r="BN211" s="169"/>
      <c r="BO211" s="169"/>
      <c r="BP211" s="169"/>
      <c r="BQ211" s="169"/>
      <c r="BR211" s="169"/>
      <c r="BS211" s="169"/>
      <c r="BT211" s="169"/>
      <c r="BU211" s="169"/>
      <c r="BV211" s="169"/>
      <c r="BW211" s="169"/>
      <c r="BX211" s="169"/>
      <c r="BY211" s="169"/>
      <c r="BZ211" s="169"/>
      <c r="CA211" s="169"/>
      <c r="CB211" s="169"/>
      <c r="CC211" s="169"/>
      <c r="CD211" s="169"/>
      <c r="CE211" s="169"/>
      <c r="CF211" s="169"/>
      <c r="CG211" s="169"/>
      <c r="CH211" s="169"/>
      <c r="CI211" s="169"/>
      <c r="CJ211" s="169"/>
      <c r="CK211" s="169"/>
      <c r="CL211" s="169"/>
      <c r="CM211" s="169"/>
      <c r="CN211" s="169"/>
      <c r="CO211" s="169"/>
      <c r="CP211" s="169"/>
      <c r="CQ211" s="169"/>
      <c r="CR211" s="169"/>
      <c r="CS211" s="169"/>
      <c r="CT211" s="169"/>
      <c r="CU211" s="169"/>
      <c r="CV211" s="169"/>
      <c r="CW211" s="169"/>
      <c r="CX211" s="169"/>
      <c r="CY211" s="169"/>
      <c r="CZ211" s="169"/>
      <c r="DA211" s="169"/>
      <c r="DB211" s="169"/>
      <c r="DC211" s="169"/>
      <c r="DD211" s="169"/>
      <c r="DE211" s="169"/>
      <c r="DF211" s="169"/>
      <c r="DG211" s="169"/>
      <c r="DH211" s="169"/>
      <c r="DI211" s="169"/>
      <c r="DJ211" s="169"/>
      <c r="DK211" s="169"/>
      <c r="DL211" s="169"/>
      <c r="DM211" s="169"/>
      <c r="DN211" s="169"/>
      <c r="DO211" s="169"/>
      <c r="DP211" s="169"/>
      <c r="DQ211" s="169"/>
      <c r="DR211" s="169"/>
      <c r="DS211" s="169"/>
      <c r="DT211" s="169"/>
      <c r="DU211" s="169"/>
      <c r="DV211" s="169"/>
      <c r="DW211" s="169"/>
      <c r="DX211" s="169"/>
      <c r="DY211" s="169"/>
      <c r="DZ211" s="169"/>
      <c r="EA211" s="169"/>
      <c r="EB211" s="169"/>
      <c r="EC211" s="169"/>
      <c r="ED211" s="169"/>
      <c r="EE211" s="169"/>
      <c r="EF211" s="169"/>
      <c r="EG211" s="169"/>
      <c r="EH211" s="169"/>
      <c r="EI211" s="169"/>
      <c r="EJ211" s="169"/>
      <c r="EK211" s="169"/>
      <c r="EL211" s="169"/>
      <c r="EM211" s="169"/>
      <c r="EN211" s="169"/>
    </row>
    <row r="212" spans="1:144" ht="14" x14ac:dyDescent="0.15">
      <c r="A212" s="170"/>
      <c r="B212" s="170"/>
      <c r="C212" s="170"/>
      <c r="D212" s="170"/>
      <c r="E212" s="170"/>
      <c r="F212" s="170"/>
      <c r="G212" s="170"/>
      <c r="H212" s="170"/>
      <c r="I212" s="170"/>
      <c r="J212" s="170"/>
      <c r="K212" s="170"/>
      <c r="L212" s="170"/>
      <c r="M212" s="170"/>
      <c r="N212" s="170"/>
      <c r="O212" s="170"/>
      <c r="P212" s="170"/>
      <c r="Q212" s="170"/>
      <c r="R212" s="170"/>
      <c r="S212" s="170"/>
      <c r="T212" s="170"/>
      <c r="U212" s="170"/>
      <c r="V212" s="169"/>
      <c r="W212" s="169"/>
      <c r="X212" s="169"/>
      <c r="Y212" s="169"/>
      <c r="Z212" s="169"/>
      <c r="AA212" s="169"/>
      <c r="AB212" s="169"/>
      <c r="AC212" s="169"/>
      <c r="AD212" s="169"/>
      <c r="AE212" s="169"/>
      <c r="AF212" s="169"/>
      <c r="AG212" s="169"/>
      <c r="AH212" s="169"/>
      <c r="AI212" s="169"/>
      <c r="AJ212" s="169"/>
      <c r="AK212" s="169"/>
      <c r="AL212" s="169"/>
      <c r="AM212" s="169"/>
      <c r="AN212" s="169"/>
      <c r="AO212" s="169"/>
      <c r="AP212" s="169"/>
      <c r="AQ212" s="169"/>
      <c r="AR212" s="169"/>
      <c r="AS212" s="169"/>
      <c r="AT212" s="169"/>
      <c r="AU212" s="169"/>
      <c r="AV212" s="169"/>
      <c r="AW212" s="169"/>
      <c r="AX212" s="169"/>
      <c r="AY212" s="169"/>
      <c r="AZ212" s="169"/>
      <c r="BA212" s="169"/>
      <c r="BB212" s="169"/>
      <c r="BC212" s="169"/>
      <c r="BD212" s="169"/>
      <c r="BE212" s="169"/>
      <c r="BF212" s="169"/>
      <c r="BG212" s="169"/>
      <c r="BH212" s="169"/>
      <c r="BI212" s="169"/>
      <c r="BJ212" s="169"/>
      <c r="BK212" s="169"/>
      <c r="BL212" s="169"/>
      <c r="BM212" s="169"/>
      <c r="BN212" s="169"/>
      <c r="BO212" s="169"/>
      <c r="BP212" s="169"/>
      <c r="BQ212" s="169"/>
      <c r="BR212" s="169"/>
      <c r="BS212" s="169"/>
      <c r="BT212" s="169"/>
      <c r="BU212" s="169"/>
      <c r="BV212" s="169"/>
      <c r="BW212" s="169"/>
      <c r="BX212" s="169"/>
      <c r="BY212" s="169"/>
      <c r="BZ212" s="169"/>
      <c r="CA212" s="169"/>
      <c r="CB212" s="169"/>
      <c r="CC212" s="169"/>
      <c r="CD212" s="169"/>
      <c r="CE212" s="169"/>
      <c r="CF212" s="169"/>
      <c r="CG212" s="169"/>
      <c r="CH212" s="169"/>
      <c r="CI212" s="169"/>
      <c r="CJ212" s="169"/>
      <c r="CK212" s="169"/>
      <c r="CL212" s="169"/>
      <c r="CM212" s="169"/>
      <c r="CN212" s="169"/>
      <c r="CO212" s="169"/>
      <c r="CP212" s="169"/>
      <c r="CQ212" s="169"/>
      <c r="CR212" s="169"/>
      <c r="CS212" s="169"/>
      <c r="CT212" s="169"/>
      <c r="CU212" s="169"/>
      <c r="CV212" s="169"/>
      <c r="CW212" s="169"/>
      <c r="CX212" s="169"/>
      <c r="CY212" s="169"/>
      <c r="CZ212" s="169"/>
      <c r="DA212" s="169"/>
      <c r="DB212" s="169"/>
      <c r="DC212" s="169"/>
      <c r="DD212" s="169"/>
      <c r="DE212" s="169"/>
      <c r="DF212" s="169"/>
      <c r="DG212" s="169"/>
      <c r="DH212" s="169"/>
      <c r="DI212" s="169"/>
      <c r="DJ212" s="169"/>
      <c r="DK212" s="169"/>
      <c r="DL212" s="169"/>
      <c r="DM212" s="169"/>
      <c r="DN212" s="169"/>
      <c r="DO212" s="169"/>
      <c r="DP212" s="169"/>
      <c r="DQ212" s="169"/>
      <c r="DR212" s="169"/>
      <c r="DS212" s="169"/>
      <c r="DT212" s="169"/>
      <c r="DU212" s="169"/>
      <c r="DV212" s="169"/>
      <c r="DW212" s="169"/>
      <c r="DX212" s="169"/>
      <c r="DY212" s="169"/>
      <c r="DZ212" s="169"/>
      <c r="EA212" s="169"/>
      <c r="EB212" s="169"/>
      <c r="EC212" s="169"/>
      <c r="ED212" s="169"/>
      <c r="EE212" s="169"/>
      <c r="EF212" s="169"/>
      <c r="EG212" s="169"/>
      <c r="EH212" s="169"/>
      <c r="EI212" s="169"/>
      <c r="EJ212" s="169"/>
      <c r="EK212" s="169"/>
      <c r="EL212" s="169"/>
      <c r="EM212" s="169"/>
      <c r="EN212" s="169"/>
    </row>
    <row r="213" spans="1:144" ht="14" x14ac:dyDescent="0.15">
      <c r="A213" s="170"/>
      <c r="B213" s="170"/>
      <c r="C213" s="170"/>
      <c r="D213" s="170"/>
      <c r="E213" s="170"/>
      <c r="F213" s="170"/>
      <c r="G213" s="170"/>
      <c r="H213" s="170"/>
      <c r="I213" s="170"/>
      <c r="J213" s="170"/>
      <c r="K213" s="170"/>
      <c r="L213" s="170"/>
      <c r="M213" s="170"/>
      <c r="N213" s="170"/>
      <c r="O213" s="170"/>
      <c r="P213" s="170"/>
      <c r="Q213" s="170"/>
      <c r="R213" s="170"/>
      <c r="S213" s="170"/>
      <c r="T213" s="170"/>
      <c r="U213" s="170"/>
      <c r="V213" s="169"/>
      <c r="W213" s="169"/>
      <c r="X213" s="169"/>
      <c r="Y213" s="169"/>
      <c r="Z213" s="169"/>
      <c r="AA213" s="169"/>
      <c r="AB213" s="169"/>
      <c r="AC213" s="169"/>
      <c r="AD213" s="169"/>
      <c r="AE213" s="169"/>
      <c r="AF213" s="169"/>
      <c r="AG213" s="169"/>
      <c r="AH213" s="169"/>
      <c r="AI213" s="169"/>
      <c r="AJ213" s="169"/>
      <c r="AK213" s="169"/>
      <c r="AL213" s="169"/>
      <c r="AM213" s="169"/>
      <c r="AN213" s="169"/>
      <c r="AO213" s="169"/>
      <c r="AP213" s="169"/>
      <c r="AQ213" s="169"/>
      <c r="AR213" s="169"/>
      <c r="AS213" s="169"/>
      <c r="AT213" s="169"/>
      <c r="AU213" s="169"/>
      <c r="AV213" s="169"/>
      <c r="AW213" s="169"/>
      <c r="AX213" s="169"/>
      <c r="AY213" s="169"/>
      <c r="AZ213" s="169"/>
      <c r="BA213" s="169"/>
      <c r="BB213" s="169"/>
      <c r="BC213" s="169"/>
      <c r="BD213" s="169"/>
      <c r="BE213" s="169"/>
      <c r="BF213" s="169"/>
      <c r="BG213" s="169"/>
      <c r="BH213" s="169"/>
      <c r="BI213" s="169"/>
      <c r="BJ213" s="169"/>
      <c r="BK213" s="169"/>
      <c r="BL213" s="169"/>
      <c r="BM213" s="169"/>
      <c r="BN213" s="169"/>
      <c r="BO213" s="169"/>
      <c r="BP213" s="169"/>
      <c r="BQ213" s="169"/>
      <c r="BR213" s="169"/>
      <c r="BS213" s="169"/>
      <c r="BT213" s="169"/>
      <c r="BU213" s="169"/>
      <c r="BV213" s="169"/>
      <c r="BW213" s="169"/>
      <c r="BX213" s="169"/>
      <c r="BY213" s="169"/>
      <c r="BZ213" s="169"/>
      <c r="CA213" s="169"/>
      <c r="CB213" s="169"/>
      <c r="CC213" s="169"/>
      <c r="CD213" s="169"/>
      <c r="CE213" s="169"/>
      <c r="CF213" s="169"/>
      <c r="CG213" s="169"/>
      <c r="CH213" s="169"/>
      <c r="CI213" s="169"/>
      <c r="CJ213" s="169"/>
      <c r="CK213" s="169"/>
      <c r="CL213" s="169"/>
      <c r="CM213" s="169"/>
      <c r="CN213" s="169"/>
      <c r="CO213" s="169"/>
      <c r="CP213" s="169"/>
      <c r="CQ213" s="169"/>
      <c r="CR213" s="169"/>
      <c r="CS213" s="169"/>
      <c r="CT213" s="169"/>
      <c r="CU213" s="169"/>
      <c r="CV213" s="169"/>
      <c r="CW213" s="169"/>
      <c r="CX213" s="169"/>
      <c r="CY213" s="169"/>
      <c r="CZ213" s="169"/>
      <c r="DA213" s="169"/>
      <c r="DB213" s="169"/>
      <c r="DC213" s="169"/>
      <c r="DD213" s="169"/>
      <c r="DE213" s="169"/>
      <c r="DF213" s="169"/>
      <c r="DG213" s="169"/>
      <c r="DH213" s="169"/>
      <c r="DI213" s="169"/>
      <c r="DJ213" s="169"/>
      <c r="DK213" s="169"/>
      <c r="DL213" s="169"/>
      <c r="DM213" s="169"/>
      <c r="DN213" s="169"/>
      <c r="DO213" s="169"/>
      <c r="DP213" s="169"/>
      <c r="DQ213" s="169"/>
      <c r="DR213" s="169"/>
      <c r="DS213" s="169"/>
      <c r="DT213" s="169"/>
      <c r="DU213" s="169"/>
      <c r="DV213" s="169"/>
      <c r="DW213" s="169"/>
      <c r="DX213" s="169"/>
      <c r="DY213" s="169"/>
      <c r="DZ213" s="169"/>
      <c r="EA213" s="169"/>
      <c r="EB213" s="169"/>
      <c r="EC213" s="169"/>
      <c r="ED213" s="169"/>
      <c r="EE213" s="169"/>
      <c r="EF213" s="169"/>
      <c r="EG213" s="169"/>
      <c r="EH213" s="169"/>
      <c r="EI213" s="169"/>
      <c r="EJ213" s="169"/>
      <c r="EK213" s="169"/>
      <c r="EL213" s="169"/>
      <c r="EM213" s="169"/>
      <c r="EN213" s="169"/>
    </row>
    <row r="214" spans="1:144" ht="14" x14ac:dyDescent="0.15">
      <c r="A214" s="170"/>
      <c r="B214" s="170"/>
      <c r="C214" s="170"/>
      <c r="D214" s="170"/>
      <c r="E214" s="170"/>
      <c r="F214" s="170"/>
      <c r="G214" s="170"/>
      <c r="H214" s="170"/>
      <c r="I214" s="170"/>
      <c r="J214" s="170"/>
      <c r="K214" s="170"/>
      <c r="L214" s="170"/>
      <c r="M214" s="170"/>
      <c r="N214" s="170"/>
      <c r="O214" s="170"/>
      <c r="P214" s="170"/>
      <c r="Q214" s="170"/>
      <c r="R214" s="170"/>
      <c r="S214" s="170"/>
      <c r="T214" s="170"/>
      <c r="U214" s="170"/>
      <c r="V214" s="169"/>
      <c r="W214" s="169"/>
      <c r="X214" s="169"/>
      <c r="Y214" s="169"/>
      <c r="Z214" s="169"/>
      <c r="AA214" s="169"/>
      <c r="AB214" s="169"/>
      <c r="AC214" s="169"/>
      <c r="AD214" s="169"/>
      <c r="AE214" s="169"/>
      <c r="AF214" s="169"/>
      <c r="AG214" s="169"/>
      <c r="AH214" s="169"/>
      <c r="AI214" s="169"/>
      <c r="AJ214" s="169"/>
      <c r="AK214" s="169"/>
      <c r="AL214" s="169"/>
      <c r="AM214" s="169"/>
      <c r="AN214" s="169"/>
      <c r="AO214" s="169"/>
      <c r="AP214" s="169"/>
      <c r="AQ214" s="169"/>
      <c r="AR214" s="169"/>
      <c r="AS214" s="169"/>
      <c r="AT214" s="169"/>
      <c r="AU214" s="169"/>
      <c r="AV214" s="169"/>
      <c r="AW214" s="169"/>
      <c r="AX214" s="169"/>
      <c r="AY214" s="169"/>
      <c r="AZ214" s="169"/>
      <c r="BA214" s="169"/>
      <c r="BB214" s="169"/>
      <c r="BC214" s="169"/>
      <c r="BD214" s="169"/>
      <c r="BE214" s="169"/>
      <c r="BF214" s="169"/>
      <c r="BG214" s="169"/>
      <c r="BH214" s="169"/>
      <c r="BI214" s="169"/>
      <c r="BJ214" s="169"/>
      <c r="BK214" s="169"/>
      <c r="BL214" s="169"/>
      <c r="BM214" s="169"/>
      <c r="BN214" s="169"/>
      <c r="BO214" s="169"/>
      <c r="BP214" s="169"/>
      <c r="BQ214" s="169"/>
      <c r="BR214" s="169"/>
      <c r="BS214" s="169"/>
      <c r="BT214" s="169"/>
      <c r="BU214" s="169"/>
      <c r="BV214" s="169"/>
      <c r="BW214" s="169"/>
      <c r="BX214" s="169"/>
      <c r="BY214" s="169"/>
      <c r="BZ214" s="169"/>
      <c r="CA214" s="169"/>
      <c r="CB214" s="169"/>
      <c r="CC214" s="169"/>
      <c r="CD214" s="169"/>
      <c r="CE214" s="169"/>
      <c r="CF214" s="169"/>
      <c r="CG214" s="169"/>
      <c r="CH214" s="169"/>
      <c r="CI214" s="169"/>
      <c r="CJ214" s="169"/>
      <c r="CK214" s="169"/>
      <c r="CL214" s="169"/>
      <c r="CM214" s="169"/>
      <c r="CN214" s="169"/>
      <c r="CO214" s="169"/>
      <c r="CP214" s="169"/>
      <c r="CQ214" s="169"/>
      <c r="CR214" s="169"/>
      <c r="CS214" s="169"/>
      <c r="CT214" s="169"/>
      <c r="CU214" s="169"/>
      <c r="CV214" s="169"/>
      <c r="CW214" s="169"/>
      <c r="CX214" s="169"/>
      <c r="CY214" s="169"/>
      <c r="CZ214" s="169"/>
      <c r="DA214" s="169"/>
      <c r="DB214" s="169"/>
      <c r="DC214" s="169"/>
      <c r="DD214" s="169"/>
      <c r="DE214" s="169"/>
      <c r="DF214" s="169"/>
      <c r="DG214" s="169"/>
      <c r="DH214" s="169"/>
      <c r="DI214" s="169"/>
      <c r="DJ214" s="169"/>
      <c r="DK214" s="169"/>
      <c r="DL214" s="169"/>
      <c r="DM214" s="169"/>
      <c r="DN214" s="169"/>
      <c r="DO214" s="169"/>
      <c r="DP214" s="169"/>
      <c r="DQ214" s="169"/>
      <c r="DR214" s="169"/>
      <c r="DS214" s="169"/>
      <c r="DT214" s="169"/>
      <c r="DU214" s="169"/>
      <c r="DV214" s="169"/>
      <c r="DW214" s="169"/>
      <c r="DX214" s="169"/>
      <c r="DY214" s="169"/>
      <c r="DZ214" s="169"/>
      <c r="EA214" s="169"/>
      <c r="EB214" s="169"/>
      <c r="EC214" s="169"/>
      <c r="ED214" s="169"/>
      <c r="EE214" s="169"/>
      <c r="EF214" s="169"/>
      <c r="EG214" s="169"/>
      <c r="EH214" s="169"/>
      <c r="EI214" s="169"/>
      <c r="EJ214" s="169"/>
      <c r="EK214" s="169"/>
      <c r="EL214" s="169"/>
      <c r="EM214" s="169"/>
      <c r="EN214" s="169"/>
    </row>
    <row r="215" spans="1:144" ht="14" x14ac:dyDescent="0.15">
      <c r="A215" s="170"/>
      <c r="B215" s="170"/>
      <c r="C215" s="170"/>
      <c r="D215" s="170"/>
      <c r="E215" s="170"/>
      <c r="F215" s="170"/>
      <c r="G215" s="170"/>
      <c r="H215" s="170"/>
      <c r="I215" s="170"/>
      <c r="J215" s="170"/>
      <c r="K215" s="170"/>
      <c r="L215" s="170"/>
      <c r="M215" s="170"/>
      <c r="N215" s="170"/>
      <c r="O215" s="170"/>
      <c r="P215" s="170"/>
      <c r="Q215" s="170"/>
      <c r="R215" s="170"/>
      <c r="S215" s="170"/>
      <c r="T215" s="170"/>
      <c r="U215" s="170"/>
      <c r="V215" s="169"/>
      <c r="W215" s="169"/>
      <c r="X215" s="169"/>
      <c r="Y215" s="169"/>
      <c r="Z215" s="169"/>
      <c r="AA215" s="169"/>
      <c r="AB215" s="169"/>
      <c r="AC215" s="169"/>
      <c r="AD215" s="169"/>
      <c r="AE215" s="169"/>
      <c r="AF215" s="169"/>
      <c r="AG215" s="169"/>
      <c r="AH215" s="169"/>
      <c r="AI215" s="169"/>
      <c r="AJ215" s="169"/>
      <c r="AK215" s="169"/>
      <c r="AL215" s="169"/>
      <c r="AM215" s="169"/>
      <c r="AN215" s="169"/>
      <c r="AO215" s="169"/>
      <c r="AP215" s="169"/>
      <c r="AQ215" s="169"/>
      <c r="AR215" s="169"/>
      <c r="AS215" s="169"/>
      <c r="AT215" s="169"/>
      <c r="AU215" s="169"/>
      <c r="AV215" s="169"/>
      <c r="AW215" s="169"/>
      <c r="AX215" s="169"/>
      <c r="AY215" s="169"/>
      <c r="AZ215" s="169"/>
      <c r="BA215" s="169"/>
      <c r="BB215" s="169"/>
      <c r="BC215" s="169"/>
      <c r="BD215" s="169"/>
      <c r="BE215" s="169"/>
      <c r="BF215" s="169"/>
      <c r="BG215" s="169"/>
      <c r="BH215" s="169"/>
      <c r="BI215" s="169"/>
      <c r="BJ215" s="169"/>
      <c r="BK215" s="169"/>
      <c r="BL215" s="169"/>
      <c r="BM215" s="169"/>
      <c r="BN215" s="169"/>
      <c r="BO215" s="169"/>
      <c r="BP215" s="169"/>
      <c r="BQ215" s="169"/>
      <c r="BR215" s="169"/>
      <c r="BS215" s="169"/>
      <c r="BT215" s="169"/>
      <c r="BU215" s="169"/>
      <c r="BV215" s="169"/>
      <c r="BW215" s="169"/>
      <c r="BX215" s="169"/>
      <c r="BY215" s="169"/>
      <c r="BZ215" s="169"/>
      <c r="CA215" s="169"/>
      <c r="CB215" s="169"/>
      <c r="CC215" s="169"/>
      <c r="CD215" s="169"/>
      <c r="CE215" s="169"/>
      <c r="CF215" s="169"/>
      <c r="CG215" s="169"/>
      <c r="CH215" s="169"/>
      <c r="CI215" s="169"/>
      <c r="CJ215" s="169"/>
      <c r="CK215" s="169"/>
      <c r="CL215" s="169"/>
      <c r="CM215" s="169"/>
      <c r="CN215" s="169"/>
      <c r="CO215" s="169"/>
      <c r="CP215" s="169"/>
      <c r="CQ215" s="169"/>
      <c r="CR215" s="169"/>
      <c r="CS215" s="169"/>
      <c r="CT215" s="169"/>
      <c r="CU215" s="169"/>
      <c r="CV215" s="169"/>
      <c r="CW215" s="169"/>
      <c r="CX215" s="169"/>
      <c r="CY215" s="169"/>
      <c r="CZ215" s="169"/>
      <c r="DA215" s="169"/>
      <c r="DB215" s="169"/>
      <c r="DC215" s="169"/>
      <c r="DD215" s="169"/>
      <c r="DE215" s="169"/>
      <c r="DF215" s="169"/>
      <c r="DG215" s="169"/>
      <c r="DH215" s="169"/>
      <c r="DI215" s="169"/>
      <c r="DJ215" s="169"/>
      <c r="DK215" s="169"/>
      <c r="DL215" s="169"/>
      <c r="DM215" s="169"/>
      <c r="DN215" s="169"/>
      <c r="DO215" s="169"/>
      <c r="DP215" s="169"/>
      <c r="DQ215" s="169"/>
      <c r="DR215" s="169"/>
      <c r="DS215" s="169"/>
      <c r="DT215" s="169"/>
      <c r="DU215" s="169"/>
      <c r="DV215" s="169"/>
      <c r="DW215" s="169"/>
      <c r="DX215" s="169"/>
      <c r="DY215" s="169"/>
      <c r="DZ215" s="169"/>
      <c r="EA215" s="169"/>
      <c r="EB215" s="169"/>
      <c r="EC215" s="169"/>
      <c r="ED215" s="169"/>
      <c r="EE215" s="169"/>
      <c r="EF215" s="169"/>
      <c r="EG215" s="169"/>
      <c r="EH215" s="169"/>
      <c r="EI215" s="169"/>
      <c r="EJ215" s="169"/>
      <c r="EK215" s="169"/>
      <c r="EL215" s="169"/>
      <c r="EM215" s="169"/>
      <c r="EN215" s="169"/>
    </row>
    <row r="216" spans="1:144" ht="14" x14ac:dyDescent="0.15">
      <c r="A216" s="170"/>
      <c r="B216" s="170"/>
      <c r="C216" s="170"/>
      <c r="D216" s="170"/>
      <c r="E216" s="170"/>
      <c r="F216" s="170"/>
      <c r="G216" s="170"/>
      <c r="H216" s="170"/>
      <c r="I216" s="170"/>
      <c r="J216" s="170"/>
      <c r="K216" s="170"/>
      <c r="L216" s="170"/>
      <c r="M216" s="170"/>
      <c r="N216" s="170"/>
      <c r="O216" s="170"/>
      <c r="P216" s="170"/>
      <c r="Q216" s="170"/>
      <c r="R216" s="170"/>
      <c r="S216" s="170"/>
      <c r="T216" s="170"/>
      <c r="U216" s="170"/>
      <c r="V216" s="169"/>
      <c r="W216" s="169"/>
      <c r="X216" s="169"/>
      <c r="Y216" s="169"/>
      <c r="Z216" s="169"/>
      <c r="AA216" s="169"/>
      <c r="AB216" s="169"/>
      <c r="AC216" s="169"/>
      <c r="AD216" s="169"/>
      <c r="AE216" s="169"/>
      <c r="AF216" s="169"/>
      <c r="AG216" s="169"/>
      <c r="AH216" s="169"/>
      <c r="AI216" s="169"/>
      <c r="AJ216" s="169"/>
      <c r="AK216" s="169"/>
      <c r="AL216" s="169"/>
      <c r="AM216" s="169"/>
      <c r="AN216" s="169"/>
      <c r="AO216" s="169"/>
      <c r="AP216" s="169"/>
      <c r="AQ216" s="169"/>
      <c r="AR216" s="169"/>
      <c r="AS216" s="169"/>
      <c r="AT216" s="169"/>
      <c r="AU216" s="169"/>
      <c r="AV216" s="169"/>
      <c r="AW216" s="169"/>
      <c r="AX216" s="169"/>
      <c r="AY216" s="169"/>
      <c r="AZ216" s="169"/>
      <c r="BA216" s="169"/>
      <c r="BB216" s="169"/>
      <c r="BC216" s="169"/>
      <c r="BD216" s="169"/>
      <c r="BE216" s="169"/>
      <c r="BF216" s="169"/>
      <c r="BG216" s="169"/>
      <c r="BH216" s="169"/>
      <c r="BI216" s="169"/>
      <c r="BJ216" s="169"/>
      <c r="BK216" s="169"/>
      <c r="BL216" s="169"/>
      <c r="BM216" s="169"/>
      <c r="BN216" s="169"/>
      <c r="BO216" s="169"/>
      <c r="BP216" s="169"/>
      <c r="BQ216" s="169"/>
      <c r="BR216" s="169"/>
      <c r="BS216" s="169"/>
      <c r="BT216" s="169"/>
      <c r="BU216" s="169"/>
      <c r="BV216" s="169"/>
      <c r="BW216" s="169"/>
      <c r="BX216" s="169"/>
      <c r="BY216" s="169"/>
      <c r="BZ216" s="169"/>
      <c r="CA216" s="169"/>
      <c r="CB216" s="169"/>
      <c r="CC216" s="169"/>
      <c r="CD216" s="169"/>
      <c r="CE216" s="169"/>
      <c r="CF216" s="169"/>
      <c r="CG216" s="169"/>
      <c r="CH216" s="169"/>
      <c r="CI216" s="169"/>
      <c r="CJ216" s="169"/>
      <c r="CK216" s="169"/>
      <c r="CL216" s="169"/>
      <c r="CM216" s="169"/>
      <c r="CN216" s="169"/>
      <c r="CO216" s="169"/>
      <c r="CP216" s="169"/>
      <c r="CQ216" s="169"/>
      <c r="CR216" s="169"/>
      <c r="CS216" s="169"/>
      <c r="CT216" s="169"/>
      <c r="CU216" s="169"/>
      <c r="CV216" s="169"/>
      <c r="CW216" s="169"/>
      <c r="CX216" s="169"/>
      <c r="CY216" s="169"/>
      <c r="CZ216" s="169"/>
      <c r="DA216" s="169"/>
      <c r="DB216" s="169"/>
      <c r="DC216" s="169"/>
      <c r="DD216" s="169"/>
      <c r="DE216" s="169"/>
      <c r="DF216" s="169"/>
      <c r="DG216" s="169"/>
      <c r="DH216" s="169"/>
      <c r="DI216" s="169"/>
      <c r="DJ216" s="169"/>
      <c r="DK216" s="169"/>
      <c r="DL216" s="169"/>
      <c r="DM216" s="169"/>
      <c r="DN216" s="169"/>
      <c r="DO216" s="169"/>
      <c r="DP216" s="169"/>
      <c r="DQ216" s="169"/>
      <c r="DR216" s="169"/>
      <c r="DS216" s="169"/>
      <c r="DT216" s="169"/>
      <c r="DU216" s="169"/>
      <c r="DV216" s="169"/>
      <c r="DW216" s="169"/>
      <c r="DX216" s="169"/>
      <c r="DY216" s="169"/>
      <c r="DZ216" s="169"/>
      <c r="EA216" s="169"/>
      <c r="EB216" s="169"/>
      <c r="EC216" s="169"/>
      <c r="ED216" s="169"/>
      <c r="EE216" s="169"/>
      <c r="EF216" s="169"/>
      <c r="EG216" s="169"/>
      <c r="EH216" s="169"/>
      <c r="EI216" s="169"/>
      <c r="EJ216" s="169"/>
      <c r="EK216" s="169"/>
      <c r="EL216" s="169"/>
      <c r="EM216" s="169"/>
      <c r="EN216" s="169"/>
    </row>
    <row r="217" spans="1:144" ht="14" x14ac:dyDescent="0.15">
      <c r="A217" s="170"/>
      <c r="B217" s="170"/>
      <c r="C217" s="170"/>
      <c r="D217" s="170"/>
      <c r="E217" s="170"/>
      <c r="F217" s="170"/>
      <c r="G217" s="170"/>
      <c r="H217" s="170"/>
      <c r="I217" s="170"/>
      <c r="J217" s="170"/>
      <c r="K217" s="170"/>
      <c r="L217" s="170"/>
      <c r="M217" s="170"/>
      <c r="N217" s="170"/>
      <c r="O217" s="170"/>
      <c r="P217" s="170"/>
      <c r="Q217" s="170"/>
      <c r="R217" s="170"/>
      <c r="S217" s="170"/>
      <c r="T217" s="170"/>
      <c r="U217" s="170"/>
      <c r="V217" s="169"/>
      <c r="W217" s="169"/>
      <c r="X217" s="169"/>
      <c r="Y217" s="169"/>
      <c r="Z217" s="169"/>
      <c r="AA217" s="169"/>
      <c r="AB217" s="169"/>
      <c r="AC217" s="169"/>
      <c r="AD217" s="169"/>
      <c r="AE217" s="169"/>
      <c r="AF217" s="169"/>
      <c r="AG217" s="169"/>
      <c r="AH217" s="169"/>
      <c r="AI217" s="169"/>
      <c r="AJ217" s="169"/>
      <c r="AK217" s="169"/>
      <c r="AL217" s="169"/>
      <c r="AM217" s="169"/>
      <c r="AN217" s="169"/>
      <c r="AO217" s="169"/>
      <c r="AP217" s="169"/>
      <c r="AQ217" s="169"/>
      <c r="AR217" s="169"/>
      <c r="AS217" s="169"/>
      <c r="AT217" s="169"/>
      <c r="AU217" s="169"/>
      <c r="AV217" s="169"/>
      <c r="AW217" s="169"/>
      <c r="AX217" s="169"/>
      <c r="AY217" s="169"/>
      <c r="AZ217" s="169"/>
      <c r="BA217" s="169"/>
      <c r="BB217" s="169"/>
      <c r="BC217" s="169"/>
      <c r="BD217" s="169"/>
      <c r="BE217" s="169"/>
      <c r="BF217" s="169"/>
      <c r="BG217" s="169"/>
      <c r="BH217" s="169"/>
      <c r="BI217" s="169"/>
      <c r="BJ217" s="169"/>
      <c r="BK217" s="169"/>
      <c r="BL217" s="169"/>
      <c r="BM217" s="169"/>
      <c r="BN217" s="169"/>
      <c r="BO217" s="169"/>
      <c r="BP217" s="169"/>
      <c r="BQ217" s="169"/>
      <c r="BR217" s="169"/>
      <c r="BS217" s="169"/>
      <c r="BT217" s="169"/>
      <c r="BU217" s="169"/>
      <c r="BV217" s="169"/>
      <c r="BW217" s="169"/>
      <c r="BX217" s="169"/>
      <c r="BY217" s="169"/>
      <c r="BZ217" s="169"/>
      <c r="CA217" s="169"/>
      <c r="CB217" s="169"/>
      <c r="CC217" s="169"/>
      <c r="CD217" s="169"/>
      <c r="CE217" s="169"/>
      <c r="CF217" s="169"/>
      <c r="CG217" s="169"/>
      <c r="CH217" s="169"/>
      <c r="CI217" s="169"/>
      <c r="CJ217" s="169"/>
      <c r="CK217" s="169"/>
      <c r="CL217" s="169"/>
      <c r="CM217" s="169"/>
      <c r="CN217" s="169"/>
      <c r="CO217" s="169"/>
      <c r="CP217" s="169"/>
      <c r="CQ217" s="169"/>
      <c r="CR217" s="169"/>
      <c r="CS217" s="169"/>
      <c r="CT217" s="169"/>
      <c r="CU217" s="169"/>
      <c r="CV217" s="169"/>
      <c r="CW217" s="169"/>
      <c r="CX217" s="169"/>
      <c r="CY217" s="169"/>
      <c r="CZ217" s="169"/>
      <c r="DA217" s="169"/>
      <c r="DB217" s="169"/>
      <c r="DC217" s="169"/>
      <c r="DD217" s="169"/>
      <c r="DE217" s="169"/>
      <c r="DF217" s="169"/>
      <c r="DG217" s="169"/>
      <c r="DH217" s="169"/>
      <c r="DI217" s="169"/>
      <c r="DJ217" s="169"/>
      <c r="DK217" s="169"/>
      <c r="DL217" s="169"/>
      <c r="DM217" s="169"/>
      <c r="DN217" s="169"/>
      <c r="DO217" s="169"/>
      <c r="DP217" s="169"/>
      <c r="DQ217" s="169"/>
      <c r="DR217" s="169"/>
      <c r="DS217" s="169"/>
      <c r="DT217" s="169"/>
      <c r="DU217" s="169"/>
      <c r="DV217" s="169"/>
      <c r="DW217" s="169"/>
      <c r="DX217" s="169"/>
      <c r="DY217" s="169"/>
      <c r="DZ217" s="169"/>
      <c r="EA217" s="169"/>
      <c r="EB217" s="169"/>
      <c r="EC217" s="169"/>
      <c r="ED217" s="169"/>
      <c r="EE217" s="169"/>
      <c r="EF217" s="169"/>
      <c r="EG217" s="169"/>
      <c r="EH217" s="169"/>
      <c r="EI217" s="169"/>
      <c r="EJ217" s="169"/>
      <c r="EK217" s="169"/>
      <c r="EL217" s="169"/>
      <c r="EM217" s="169"/>
      <c r="EN217" s="169"/>
    </row>
    <row r="218" spans="1:144" ht="14" x14ac:dyDescent="0.15">
      <c r="A218" s="170"/>
      <c r="B218" s="170"/>
      <c r="C218" s="170"/>
      <c r="D218" s="170"/>
      <c r="E218" s="170"/>
      <c r="F218" s="170"/>
      <c r="G218" s="170"/>
      <c r="H218" s="170"/>
      <c r="I218" s="170"/>
      <c r="J218" s="170"/>
      <c r="K218" s="170"/>
      <c r="L218" s="170"/>
      <c r="M218" s="170"/>
      <c r="N218" s="170"/>
      <c r="O218" s="170"/>
      <c r="P218" s="170"/>
      <c r="Q218" s="170"/>
      <c r="R218" s="170"/>
      <c r="S218" s="170"/>
      <c r="T218" s="170"/>
      <c r="U218" s="170"/>
      <c r="V218" s="169"/>
      <c r="W218" s="169"/>
      <c r="X218" s="169"/>
      <c r="Y218" s="169"/>
      <c r="Z218" s="169"/>
      <c r="AA218" s="169"/>
      <c r="AB218" s="169"/>
      <c r="AC218" s="169"/>
      <c r="AD218" s="169"/>
      <c r="AE218" s="169"/>
      <c r="AF218" s="169"/>
      <c r="AG218" s="169"/>
      <c r="AH218" s="169"/>
      <c r="AI218" s="169"/>
      <c r="AJ218" s="169"/>
      <c r="AK218" s="169"/>
      <c r="AL218" s="169"/>
      <c r="AM218" s="169"/>
      <c r="AN218" s="169"/>
      <c r="AO218" s="169"/>
      <c r="AP218" s="169"/>
      <c r="AQ218" s="169"/>
      <c r="AR218" s="169"/>
      <c r="AS218" s="169"/>
      <c r="AT218" s="169"/>
      <c r="AU218" s="169"/>
      <c r="AV218" s="169"/>
      <c r="AW218" s="169"/>
      <c r="AX218" s="169"/>
      <c r="AY218" s="169"/>
      <c r="AZ218" s="169"/>
      <c r="BA218" s="169"/>
      <c r="BB218" s="169"/>
      <c r="BC218" s="169"/>
      <c r="BD218" s="169"/>
      <c r="BE218" s="169"/>
      <c r="BF218" s="169"/>
      <c r="BG218" s="169"/>
      <c r="BH218" s="169"/>
      <c r="BI218" s="169"/>
      <c r="BJ218" s="169"/>
      <c r="BK218" s="169"/>
      <c r="BL218" s="169"/>
      <c r="BM218" s="169"/>
      <c r="BN218" s="169"/>
      <c r="BO218" s="169"/>
      <c r="BP218" s="169"/>
      <c r="BQ218" s="169"/>
      <c r="BR218" s="169"/>
      <c r="BS218" s="169"/>
      <c r="BT218" s="169"/>
      <c r="BU218" s="169"/>
      <c r="BV218" s="169"/>
      <c r="BW218" s="169"/>
      <c r="BX218" s="169"/>
      <c r="BY218" s="169"/>
      <c r="BZ218" s="169"/>
      <c r="CA218" s="169"/>
      <c r="CB218" s="169"/>
      <c r="CC218" s="169"/>
      <c r="CD218" s="169"/>
      <c r="CE218" s="169"/>
      <c r="CF218" s="169"/>
      <c r="CG218" s="169"/>
      <c r="CH218" s="169"/>
      <c r="CI218" s="169"/>
      <c r="CJ218" s="169"/>
      <c r="CK218" s="169"/>
      <c r="CL218" s="169"/>
      <c r="CM218" s="169"/>
      <c r="CN218" s="169"/>
      <c r="CO218" s="169"/>
      <c r="CP218" s="169"/>
      <c r="CQ218" s="169"/>
      <c r="CR218" s="169"/>
      <c r="CS218" s="169"/>
      <c r="CT218" s="169"/>
      <c r="CU218" s="169"/>
      <c r="CV218" s="169"/>
      <c r="CW218" s="169"/>
      <c r="CX218" s="169"/>
      <c r="CY218" s="169"/>
      <c r="CZ218" s="169"/>
      <c r="DA218" s="169"/>
      <c r="DB218" s="169"/>
      <c r="DC218" s="169"/>
      <c r="DD218" s="169"/>
      <c r="DE218" s="169"/>
      <c r="DF218" s="169"/>
      <c r="DG218" s="169"/>
      <c r="DH218" s="169"/>
      <c r="DI218" s="169"/>
      <c r="DJ218" s="169"/>
      <c r="DK218" s="169"/>
      <c r="DL218" s="169"/>
      <c r="DM218" s="169"/>
      <c r="DN218" s="169"/>
      <c r="DO218" s="169"/>
      <c r="DP218" s="169"/>
      <c r="DQ218" s="169"/>
      <c r="DR218" s="169"/>
      <c r="DS218" s="169"/>
      <c r="DT218" s="169"/>
      <c r="DU218" s="169"/>
      <c r="DV218" s="169"/>
      <c r="DW218" s="169"/>
      <c r="DX218" s="169"/>
      <c r="DY218" s="169"/>
      <c r="DZ218" s="169"/>
      <c r="EA218" s="169"/>
      <c r="EB218" s="169"/>
      <c r="EC218" s="169"/>
      <c r="ED218" s="169"/>
      <c r="EE218" s="169"/>
      <c r="EF218" s="169"/>
      <c r="EG218" s="169"/>
      <c r="EH218" s="169"/>
      <c r="EI218" s="169"/>
      <c r="EJ218" s="169"/>
      <c r="EK218" s="169"/>
      <c r="EL218" s="169"/>
      <c r="EM218" s="169"/>
      <c r="EN218" s="169"/>
    </row>
    <row r="219" spans="1:144" ht="14" x14ac:dyDescent="0.15">
      <c r="A219" s="170"/>
      <c r="B219" s="170"/>
      <c r="C219" s="170"/>
      <c r="D219" s="170"/>
      <c r="E219" s="170"/>
      <c r="F219" s="170"/>
      <c r="G219" s="170"/>
      <c r="H219" s="170"/>
      <c r="I219" s="170"/>
      <c r="J219" s="170"/>
      <c r="K219" s="170"/>
      <c r="L219" s="170"/>
      <c r="M219" s="170"/>
      <c r="N219" s="170"/>
      <c r="O219" s="170"/>
      <c r="P219" s="170"/>
      <c r="Q219" s="170"/>
      <c r="R219" s="170"/>
      <c r="S219" s="170"/>
      <c r="T219" s="170"/>
      <c r="U219" s="170"/>
      <c r="V219" s="169"/>
      <c r="W219" s="169"/>
      <c r="X219" s="169"/>
      <c r="Y219" s="169"/>
      <c r="Z219" s="169"/>
      <c r="AA219" s="169"/>
      <c r="AB219" s="169"/>
      <c r="AC219" s="169"/>
      <c r="AD219" s="169"/>
      <c r="AE219" s="169"/>
      <c r="AF219" s="169"/>
      <c r="AG219" s="169"/>
      <c r="AH219" s="169"/>
      <c r="AI219" s="169"/>
      <c r="AJ219" s="169"/>
      <c r="AK219" s="169"/>
      <c r="AL219" s="169"/>
      <c r="AM219" s="169"/>
      <c r="AN219" s="169"/>
      <c r="AO219" s="169"/>
      <c r="AP219" s="169"/>
      <c r="AQ219" s="169"/>
      <c r="AR219" s="169"/>
      <c r="AS219" s="169"/>
      <c r="AT219" s="169"/>
      <c r="AU219" s="169"/>
      <c r="AV219" s="169"/>
      <c r="AW219" s="169"/>
      <c r="AX219" s="169"/>
      <c r="AY219" s="169"/>
      <c r="AZ219" s="169"/>
      <c r="BA219" s="169"/>
      <c r="BB219" s="169"/>
      <c r="BC219" s="169"/>
      <c r="BD219" s="169"/>
      <c r="BE219" s="169"/>
      <c r="BF219" s="169"/>
      <c r="BG219" s="169"/>
      <c r="BH219" s="169"/>
      <c r="BI219" s="169"/>
      <c r="BJ219" s="169"/>
      <c r="BK219" s="169"/>
      <c r="BL219" s="169"/>
      <c r="BM219" s="169"/>
      <c r="BN219" s="169"/>
      <c r="BO219" s="169"/>
      <c r="BP219" s="169"/>
      <c r="BQ219" s="169"/>
      <c r="BR219" s="169"/>
      <c r="BS219" s="169"/>
      <c r="BT219" s="169"/>
      <c r="BU219" s="169"/>
      <c r="BV219" s="169"/>
      <c r="BW219" s="169"/>
      <c r="BX219" s="169"/>
      <c r="BY219" s="169"/>
      <c r="BZ219" s="169"/>
      <c r="CA219" s="169"/>
      <c r="CB219" s="169"/>
      <c r="CC219" s="169"/>
      <c r="CD219" s="169"/>
      <c r="CE219" s="169"/>
      <c r="CF219" s="169"/>
      <c r="CG219" s="169"/>
      <c r="CH219" s="169"/>
      <c r="CI219" s="169"/>
      <c r="CJ219" s="169"/>
      <c r="CK219" s="169"/>
      <c r="CL219" s="169"/>
      <c r="CM219" s="169"/>
      <c r="CN219" s="169"/>
      <c r="CO219" s="169"/>
      <c r="CP219" s="169"/>
      <c r="CQ219" s="169"/>
      <c r="CR219" s="169"/>
      <c r="CS219" s="169"/>
      <c r="CT219" s="169"/>
      <c r="CU219" s="169"/>
      <c r="CV219" s="169"/>
      <c r="CW219" s="169"/>
      <c r="CX219" s="169"/>
      <c r="CY219" s="169"/>
      <c r="CZ219" s="169"/>
      <c r="DA219" s="169"/>
      <c r="DB219" s="169"/>
      <c r="DC219" s="169"/>
      <c r="DD219" s="169"/>
      <c r="DE219" s="169"/>
      <c r="DF219" s="169"/>
      <c r="DG219" s="169"/>
      <c r="DH219" s="169"/>
      <c r="DI219" s="169"/>
      <c r="DJ219" s="169"/>
      <c r="DK219" s="169"/>
      <c r="DL219" s="169"/>
      <c r="DM219" s="169"/>
      <c r="DN219" s="169"/>
      <c r="DO219" s="169"/>
      <c r="DP219" s="169"/>
      <c r="DQ219" s="169"/>
      <c r="DR219" s="169"/>
      <c r="DS219" s="169"/>
      <c r="DT219" s="169"/>
      <c r="DU219" s="169"/>
      <c r="DV219" s="169"/>
      <c r="DW219" s="169"/>
      <c r="DX219" s="169"/>
      <c r="DY219" s="169"/>
      <c r="DZ219" s="169"/>
      <c r="EA219" s="169"/>
      <c r="EB219" s="169"/>
      <c r="EC219" s="169"/>
      <c r="ED219" s="169"/>
      <c r="EE219" s="169"/>
      <c r="EF219" s="169"/>
      <c r="EG219" s="169"/>
      <c r="EH219" s="169"/>
      <c r="EI219" s="169"/>
      <c r="EJ219" s="169"/>
      <c r="EK219" s="169"/>
      <c r="EL219" s="169"/>
      <c r="EM219" s="169"/>
      <c r="EN219" s="169"/>
    </row>
    <row r="220" spans="1:144" ht="14" x14ac:dyDescent="0.15">
      <c r="A220" s="170"/>
      <c r="B220" s="170"/>
      <c r="C220" s="170"/>
      <c r="D220" s="170"/>
      <c r="E220" s="170"/>
      <c r="F220" s="170"/>
      <c r="G220" s="170"/>
      <c r="H220" s="170"/>
      <c r="I220" s="170"/>
      <c r="J220" s="170"/>
      <c r="K220" s="170"/>
      <c r="L220" s="170"/>
      <c r="M220" s="170"/>
      <c r="N220" s="170"/>
      <c r="O220" s="170"/>
      <c r="P220" s="170"/>
      <c r="Q220" s="170"/>
      <c r="R220" s="170"/>
      <c r="S220" s="170"/>
      <c r="T220" s="170"/>
      <c r="U220" s="170"/>
      <c r="V220" s="169"/>
      <c r="W220" s="169"/>
      <c r="X220" s="169"/>
      <c r="Y220" s="169"/>
      <c r="Z220" s="169"/>
      <c r="AA220" s="169"/>
      <c r="AB220" s="169"/>
      <c r="AC220" s="169"/>
      <c r="AD220" s="169"/>
      <c r="AE220" s="169"/>
      <c r="AF220" s="169"/>
      <c r="AG220" s="169"/>
      <c r="AH220" s="169"/>
      <c r="AI220" s="169"/>
      <c r="AJ220" s="169"/>
      <c r="AK220" s="169"/>
      <c r="AL220" s="169"/>
      <c r="AM220" s="169"/>
      <c r="AN220" s="169"/>
      <c r="AO220" s="169"/>
      <c r="AP220" s="169"/>
      <c r="AQ220" s="169"/>
      <c r="AR220" s="169"/>
      <c r="AS220" s="169"/>
      <c r="AT220" s="169"/>
      <c r="AU220" s="169"/>
      <c r="AV220" s="169"/>
      <c r="AW220" s="169"/>
      <c r="AX220" s="169"/>
      <c r="AY220" s="169"/>
      <c r="AZ220" s="169"/>
      <c r="BA220" s="169"/>
      <c r="BB220" s="169"/>
      <c r="BC220" s="169"/>
      <c r="BD220" s="169"/>
      <c r="BE220" s="169"/>
      <c r="BF220" s="169"/>
      <c r="BG220" s="169"/>
      <c r="BH220" s="169"/>
      <c r="BI220" s="169"/>
      <c r="BJ220" s="169"/>
      <c r="BK220" s="169"/>
      <c r="BL220" s="169"/>
      <c r="BM220" s="169"/>
      <c r="BN220" s="169"/>
      <c r="BO220" s="169"/>
      <c r="BP220" s="169"/>
      <c r="BQ220" s="169"/>
      <c r="BR220" s="169"/>
      <c r="BS220" s="169"/>
      <c r="BT220" s="169"/>
      <c r="BU220" s="169"/>
      <c r="BV220" s="169"/>
      <c r="BW220" s="169"/>
      <c r="BX220" s="169"/>
      <c r="BY220" s="169"/>
      <c r="BZ220" s="169"/>
      <c r="CA220" s="169"/>
      <c r="CB220" s="169"/>
      <c r="CC220" s="169"/>
      <c r="CD220" s="169"/>
      <c r="CE220" s="169"/>
      <c r="CF220" s="169"/>
      <c r="CG220" s="169"/>
      <c r="CH220" s="169"/>
      <c r="CI220" s="169"/>
      <c r="CJ220" s="169"/>
      <c r="CK220" s="169"/>
      <c r="CL220" s="169"/>
      <c r="CM220" s="169"/>
      <c r="CN220" s="169"/>
      <c r="CO220" s="169"/>
      <c r="CP220" s="169"/>
      <c r="CQ220" s="169"/>
      <c r="CR220" s="169"/>
      <c r="CS220" s="169"/>
      <c r="CT220" s="169"/>
      <c r="CU220" s="169"/>
      <c r="CV220" s="169"/>
      <c r="CW220" s="169"/>
      <c r="CX220" s="169"/>
      <c r="CY220" s="169"/>
      <c r="CZ220" s="169"/>
      <c r="DA220" s="169"/>
      <c r="DB220" s="169"/>
      <c r="DC220" s="169"/>
      <c r="DD220" s="169"/>
      <c r="DE220" s="169"/>
      <c r="DF220" s="169"/>
      <c r="DG220" s="169"/>
      <c r="DH220" s="169"/>
      <c r="DI220" s="169"/>
      <c r="DJ220" s="169"/>
      <c r="DK220" s="169"/>
      <c r="DL220" s="169"/>
      <c r="DM220" s="169"/>
      <c r="DN220" s="169"/>
      <c r="DO220" s="169"/>
      <c r="DP220" s="169"/>
      <c r="DQ220" s="169"/>
      <c r="DR220" s="169"/>
      <c r="DS220" s="169"/>
      <c r="DT220" s="169"/>
      <c r="DU220" s="169"/>
      <c r="DV220" s="169"/>
      <c r="DW220" s="169"/>
      <c r="DX220" s="169"/>
      <c r="DY220" s="169"/>
      <c r="DZ220" s="169"/>
      <c r="EA220" s="169"/>
      <c r="EB220" s="169"/>
      <c r="EC220" s="169"/>
      <c r="ED220" s="169"/>
      <c r="EE220" s="169"/>
      <c r="EF220" s="169"/>
      <c r="EG220" s="169"/>
      <c r="EH220" s="169"/>
      <c r="EI220" s="169"/>
      <c r="EJ220" s="169"/>
      <c r="EK220" s="169"/>
      <c r="EL220" s="169"/>
      <c r="EM220" s="169"/>
      <c r="EN220" s="169"/>
    </row>
    <row r="221" spans="1:144" ht="14" x14ac:dyDescent="0.15">
      <c r="A221" s="170"/>
      <c r="B221" s="170"/>
      <c r="C221" s="170"/>
      <c r="D221" s="170"/>
      <c r="E221" s="170"/>
      <c r="F221" s="170"/>
      <c r="G221" s="170"/>
      <c r="H221" s="170"/>
      <c r="I221" s="170"/>
      <c r="J221" s="170"/>
      <c r="K221" s="170"/>
      <c r="L221" s="170"/>
      <c r="M221" s="170"/>
      <c r="N221" s="170"/>
      <c r="O221" s="170"/>
      <c r="P221" s="170"/>
      <c r="Q221" s="170"/>
      <c r="R221" s="170"/>
      <c r="S221" s="170"/>
      <c r="T221" s="170"/>
      <c r="U221" s="170"/>
      <c r="V221" s="169"/>
      <c r="W221" s="169"/>
      <c r="X221" s="169"/>
      <c r="Y221" s="169"/>
      <c r="Z221" s="169"/>
      <c r="AA221" s="169"/>
      <c r="AB221" s="169"/>
      <c r="AC221" s="169"/>
      <c r="AD221" s="169"/>
      <c r="AE221" s="169"/>
      <c r="AF221" s="169"/>
      <c r="AG221" s="169"/>
      <c r="AH221" s="169"/>
      <c r="AI221" s="169"/>
      <c r="AJ221" s="169"/>
      <c r="AK221" s="169"/>
      <c r="AL221" s="169"/>
      <c r="AM221" s="169"/>
      <c r="AN221" s="169"/>
      <c r="AO221" s="169"/>
      <c r="AP221" s="169"/>
      <c r="AQ221" s="169"/>
      <c r="AR221" s="169"/>
      <c r="AS221" s="169"/>
      <c r="AT221" s="169"/>
      <c r="AU221" s="169"/>
      <c r="AV221" s="169"/>
      <c r="AW221" s="169"/>
      <c r="AX221" s="169"/>
      <c r="AY221" s="169"/>
      <c r="AZ221" s="169"/>
      <c r="BA221" s="169"/>
      <c r="BB221" s="169"/>
      <c r="BC221" s="169"/>
      <c r="BD221" s="169"/>
      <c r="BE221" s="169"/>
      <c r="BF221" s="169"/>
      <c r="BG221" s="169"/>
      <c r="BH221" s="169"/>
      <c r="BI221" s="169"/>
      <c r="BJ221" s="169"/>
      <c r="BK221" s="169"/>
      <c r="BL221" s="169"/>
      <c r="BM221" s="169"/>
      <c r="BN221" s="169"/>
      <c r="BO221" s="169"/>
      <c r="BP221" s="169"/>
      <c r="BQ221" s="169"/>
      <c r="BR221" s="169"/>
      <c r="BS221" s="169"/>
      <c r="BT221" s="169"/>
      <c r="BU221" s="169"/>
      <c r="BV221" s="169"/>
      <c r="BW221" s="169"/>
      <c r="BX221" s="169"/>
      <c r="BY221" s="169"/>
      <c r="BZ221" s="169"/>
      <c r="CA221" s="169"/>
      <c r="CB221" s="169"/>
      <c r="CC221" s="169"/>
      <c r="CD221" s="169"/>
      <c r="CE221" s="169"/>
      <c r="CF221" s="169"/>
      <c r="CG221" s="169"/>
      <c r="CH221" s="169"/>
      <c r="CI221" s="169"/>
      <c r="CJ221" s="169"/>
      <c r="CK221" s="169"/>
      <c r="CL221" s="169"/>
      <c r="CM221" s="169"/>
      <c r="CN221" s="169"/>
      <c r="CO221" s="169"/>
      <c r="CP221" s="169"/>
      <c r="CQ221" s="169"/>
      <c r="CR221" s="169"/>
      <c r="CS221" s="169"/>
      <c r="CT221" s="169"/>
      <c r="CU221" s="169"/>
      <c r="CV221" s="169"/>
      <c r="CW221" s="169"/>
      <c r="CX221" s="169"/>
      <c r="CY221" s="169"/>
      <c r="CZ221" s="169"/>
      <c r="DA221" s="169"/>
      <c r="DB221" s="169"/>
      <c r="DC221" s="169"/>
      <c r="DD221" s="169"/>
      <c r="DE221" s="169"/>
      <c r="DF221" s="169"/>
      <c r="DG221" s="169"/>
      <c r="DH221" s="169"/>
      <c r="DI221" s="169"/>
      <c r="DJ221" s="169"/>
      <c r="DK221" s="169"/>
      <c r="DL221" s="169"/>
      <c r="DM221" s="169"/>
      <c r="DN221" s="169"/>
      <c r="DO221" s="169"/>
      <c r="DP221" s="169"/>
      <c r="DQ221" s="169"/>
      <c r="DR221" s="169"/>
      <c r="DS221" s="169"/>
      <c r="DT221" s="169"/>
      <c r="DU221" s="169"/>
      <c r="DV221" s="169"/>
      <c r="DW221" s="169"/>
      <c r="DX221" s="169"/>
      <c r="DY221" s="169"/>
      <c r="DZ221" s="169"/>
      <c r="EA221" s="169"/>
      <c r="EB221" s="169"/>
      <c r="EC221" s="169"/>
      <c r="ED221" s="169"/>
      <c r="EE221" s="169"/>
      <c r="EF221" s="169"/>
      <c r="EG221" s="169"/>
      <c r="EH221" s="169"/>
      <c r="EI221" s="169"/>
      <c r="EJ221" s="169"/>
      <c r="EK221" s="169"/>
      <c r="EL221" s="169"/>
      <c r="EM221" s="169"/>
      <c r="EN221" s="169"/>
    </row>
    <row r="222" spans="1:144" ht="14" x14ac:dyDescent="0.15">
      <c r="A222" s="170"/>
      <c r="B222" s="170"/>
      <c r="C222" s="170"/>
      <c r="D222" s="170"/>
      <c r="E222" s="170"/>
      <c r="F222" s="170"/>
      <c r="G222" s="170"/>
      <c r="H222" s="170"/>
      <c r="I222" s="170"/>
      <c r="J222" s="170"/>
      <c r="K222" s="170"/>
      <c r="L222" s="170"/>
      <c r="M222" s="170"/>
      <c r="N222" s="170"/>
      <c r="O222" s="170"/>
      <c r="P222" s="170"/>
      <c r="Q222" s="170"/>
      <c r="R222" s="170"/>
      <c r="S222" s="170"/>
      <c r="T222" s="170"/>
      <c r="U222" s="170"/>
      <c r="V222" s="169"/>
      <c r="W222" s="169"/>
      <c r="X222" s="169"/>
      <c r="Y222" s="169"/>
      <c r="Z222" s="169"/>
      <c r="AA222" s="169"/>
      <c r="AB222" s="169"/>
      <c r="AC222" s="169"/>
      <c r="AD222" s="169"/>
      <c r="AE222" s="169"/>
      <c r="AF222" s="169"/>
      <c r="AG222" s="169"/>
      <c r="AH222" s="169"/>
      <c r="AI222" s="169"/>
      <c r="AJ222" s="169"/>
      <c r="AK222" s="169"/>
      <c r="AL222" s="169"/>
      <c r="AM222" s="169"/>
      <c r="AN222" s="169"/>
      <c r="AO222" s="169"/>
      <c r="AP222" s="169"/>
      <c r="AQ222" s="169"/>
      <c r="AR222" s="169"/>
      <c r="AS222" s="169"/>
      <c r="AT222" s="169"/>
      <c r="AU222" s="169"/>
      <c r="AV222" s="169"/>
      <c r="AW222" s="169"/>
      <c r="AX222" s="169"/>
      <c r="AY222" s="169"/>
      <c r="AZ222" s="169"/>
      <c r="BA222" s="169"/>
      <c r="BB222" s="169"/>
      <c r="BC222" s="169"/>
      <c r="BD222" s="169"/>
      <c r="BE222" s="169"/>
      <c r="BF222" s="169"/>
      <c r="BG222" s="169"/>
      <c r="BH222" s="169"/>
      <c r="BI222" s="169"/>
      <c r="BJ222" s="169"/>
      <c r="BK222" s="169"/>
      <c r="BL222" s="169"/>
      <c r="BM222" s="169"/>
      <c r="BN222" s="169"/>
      <c r="BO222" s="169"/>
      <c r="BP222" s="169"/>
      <c r="BQ222" s="169"/>
      <c r="BR222" s="169"/>
      <c r="BS222" s="169"/>
      <c r="BT222" s="169"/>
      <c r="BU222" s="169"/>
      <c r="BV222" s="169"/>
      <c r="BW222" s="169"/>
      <c r="BX222" s="169"/>
      <c r="BY222" s="169"/>
      <c r="BZ222" s="169"/>
      <c r="CA222" s="169"/>
      <c r="CB222" s="169"/>
      <c r="CC222" s="169"/>
      <c r="CD222" s="169"/>
      <c r="CE222" s="169"/>
      <c r="CF222" s="169"/>
      <c r="CG222" s="169"/>
      <c r="CH222" s="169"/>
      <c r="CI222" s="169"/>
      <c r="CJ222" s="169"/>
      <c r="CK222" s="169"/>
      <c r="CL222" s="169"/>
      <c r="CM222" s="169"/>
      <c r="CN222" s="169"/>
      <c r="CO222" s="169"/>
      <c r="CP222" s="169"/>
      <c r="CQ222" s="169"/>
      <c r="CR222" s="169"/>
      <c r="CS222" s="169"/>
      <c r="CT222" s="169"/>
      <c r="CU222" s="169"/>
      <c r="CV222" s="169"/>
      <c r="CW222" s="169"/>
      <c r="CX222" s="169"/>
      <c r="CY222" s="169"/>
      <c r="CZ222" s="169"/>
      <c r="DA222" s="169"/>
      <c r="DB222" s="169"/>
      <c r="DC222" s="169"/>
      <c r="DD222" s="169"/>
      <c r="DE222" s="169"/>
      <c r="DF222" s="169"/>
      <c r="DG222" s="169"/>
      <c r="DH222" s="169"/>
      <c r="DI222" s="169"/>
      <c r="DJ222" s="169"/>
      <c r="DK222" s="169"/>
      <c r="DL222" s="169"/>
      <c r="DM222" s="169"/>
      <c r="DN222" s="169"/>
      <c r="DO222" s="169"/>
      <c r="DP222" s="169"/>
      <c r="DQ222" s="169"/>
      <c r="DR222" s="169"/>
      <c r="DS222" s="169"/>
      <c r="DT222" s="169"/>
      <c r="DU222" s="169"/>
      <c r="DV222" s="169"/>
      <c r="DW222" s="169"/>
      <c r="DX222" s="169"/>
      <c r="DY222" s="169"/>
      <c r="DZ222" s="169"/>
      <c r="EA222" s="169"/>
      <c r="EB222" s="169"/>
      <c r="EC222" s="169"/>
      <c r="ED222" s="169"/>
      <c r="EE222" s="169"/>
      <c r="EF222" s="169"/>
      <c r="EG222" s="169"/>
      <c r="EH222" s="169"/>
      <c r="EI222" s="169"/>
      <c r="EJ222" s="169"/>
      <c r="EK222" s="169"/>
      <c r="EL222" s="169"/>
      <c r="EM222" s="169"/>
      <c r="EN222" s="169"/>
    </row>
    <row r="223" spans="1:144" ht="14" x14ac:dyDescent="0.15">
      <c r="A223" s="170"/>
      <c r="B223" s="170"/>
      <c r="C223" s="170"/>
      <c r="D223" s="170"/>
      <c r="E223" s="170"/>
      <c r="F223" s="170"/>
      <c r="G223" s="170"/>
      <c r="H223" s="170"/>
      <c r="I223" s="170"/>
      <c r="J223" s="170"/>
      <c r="K223" s="170"/>
      <c r="L223" s="170"/>
      <c r="M223" s="170"/>
      <c r="N223" s="170"/>
      <c r="O223" s="170"/>
      <c r="P223" s="170"/>
      <c r="Q223" s="170"/>
      <c r="R223" s="170"/>
      <c r="S223" s="170"/>
      <c r="T223" s="170"/>
      <c r="U223" s="170"/>
      <c r="V223" s="169"/>
      <c r="W223" s="169"/>
      <c r="X223" s="169"/>
      <c r="Y223" s="169"/>
      <c r="Z223" s="169"/>
      <c r="AA223" s="169"/>
      <c r="AB223" s="169"/>
      <c r="AC223" s="169"/>
      <c r="AD223" s="169"/>
      <c r="AE223" s="169"/>
      <c r="AF223" s="169"/>
      <c r="AG223" s="169"/>
      <c r="AH223" s="169"/>
      <c r="AI223" s="169"/>
      <c r="AJ223" s="169"/>
      <c r="AK223" s="169"/>
      <c r="AL223" s="169"/>
      <c r="AM223" s="169"/>
      <c r="AN223" s="169"/>
      <c r="AO223" s="169"/>
      <c r="AP223" s="169"/>
      <c r="AQ223" s="169"/>
      <c r="AR223" s="169"/>
      <c r="AS223" s="169"/>
      <c r="AT223" s="169"/>
      <c r="AU223" s="169"/>
      <c r="AV223" s="169"/>
      <c r="AW223" s="169"/>
      <c r="AX223" s="169"/>
      <c r="AY223" s="169"/>
      <c r="AZ223" s="169"/>
      <c r="BA223" s="169"/>
      <c r="BB223" s="169"/>
      <c r="BC223" s="169"/>
      <c r="BD223" s="169"/>
      <c r="BE223" s="169"/>
      <c r="BF223" s="169"/>
      <c r="BG223" s="169"/>
      <c r="BH223" s="169"/>
      <c r="BI223" s="169"/>
      <c r="BJ223" s="169"/>
      <c r="BK223" s="169"/>
      <c r="BL223" s="169"/>
      <c r="BM223" s="169"/>
      <c r="BN223" s="169"/>
      <c r="BO223" s="169"/>
      <c r="BP223" s="169"/>
      <c r="BQ223" s="169"/>
      <c r="BR223" s="169"/>
      <c r="BS223" s="169"/>
      <c r="BT223" s="169"/>
      <c r="BU223" s="169"/>
      <c r="BV223" s="169"/>
      <c r="BW223" s="169"/>
      <c r="BX223" s="169"/>
      <c r="BY223" s="169"/>
      <c r="BZ223" s="169"/>
      <c r="CA223" s="169"/>
      <c r="CB223" s="169"/>
      <c r="CC223" s="169"/>
      <c r="CD223" s="169"/>
      <c r="CE223" s="169"/>
      <c r="CF223" s="169"/>
      <c r="CG223" s="169"/>
      <c r="CH223" s="169"/>
      <c r="CI223" s="169"/>
      <c r="CJ223" s="169"/>
      <c r="CK223" s="169"/>
      <c r="CL223" s="169"/>
      <c r="CM223" s="169"/>
      <c r="CN223" s="169"/>
      <c r="CO223" s="169"/>
      <c r="CP223" s="169"/>
      <c r="CQ223" s="169"/>
      <c r="CR223" s="169"/>
      <c r="CS223" s="169"/>
      <c r="CT223" s="169"/>
      <c r="CU223" s="169"/>
      <c r="CV223" s="169"/>
      <c r="CW223" s="169"/>
      <c r="CX223" s="169"/>
      <c r="CY223" s="169"/>
      <c r="CZ223" s="169"/>
      <c r="DA223" s="169"/>
      <c r="DB223" s="169"/>
      <c r="DC223" s="169"/>
      <c r="DD223" s="169"/>
      <c r="DE223" s="169"/>
      <c r="DF223" s="169"/>
      <c r="DG223" s="169"/>
      <c r="DH223" s="169"/>
      <c r="DI223" s="169"/>
      <c r="DJ223" s="169"/>
      <c r="DK223" s="169"/>
      <c r="DL223" s="169"/>
      <c r="DM223" s="169"/>
      <c r="DN223" s="169"/>
      <c r="DO223" s="169"/>
      <c r="DP223" s="169"/>
      <c r="DQ223" s="169"/>
      <c r="DR223" s="169"/>
      <c r="DS223" s="169"/>
      <c r="DT223" s="169"/>
      <c r="DU223" s="169"/>
      <c r="DV223" s="169"/>
      <c r="DW223" s="169"/>
      <c r="DX223" s="169"/>
      <c r="DY223" s="169"/>
      <c r="DZ223" s="169"/>
      <c r="EA223" s="169"/>
      <c r="EB223" s="169"/>
      <c r="EC223" s="169"/>
      <c r="ED223" s="169"/>
      <c r="EE223" s="169"/>
      <c r="EF223" s="169"/>
      <c r="EG223" s="169"/>
      <c r="EH223" s="169"/>
      <c r="EI223" s="169"/>
      <c r="EJ223" s="169"/>
      <c r="EK223" s="169"/>
      <c r="EL223" s="169"/>
      <c r="EM223" s="169"/>
      <c r="EN223" s="169"/>
    </row>
    <row r="224" spans="1:144" ht="14" x14ac:dyDescent="0.15">
      <c r="A224" s="170"/>
      <c r="B224" s="170"/>
      <c r="C224" s="170"/>
      <c r="D224" s="170"/>
      <c r="E224" s="170"/>
      <c r="F224" s="170"/>
      <c r="G224" s="170"/>
      <c r="H224" s="170"/>
      <c r="I224" s="170"/>
      <c r="J224" s="170"/>
      <c r="K224" s="170"/>
      <c r="L224" s="170"/>
      <c r="M224" s="170"/>
      <c r="N224" s="170"/>
      <c r="O224" s="170"/>
      <c r="P224" s="170"/>
      <c r="Q224" s="170"/>
      <c r="R224" s="170"/>
      <c r="S224" s="170"/>
      <c r="T224" s="170"/>
      <c r="U224" s="170"/>
      <c r="V224" s="169"/>
      <c r="W224" s="169"/>
      <c r="X224" s="169"/>
      <c r="Y224" s="169"/>
      <c r="Z224" s="169"/>
      <c r="AA224" s="169"/>
      <c r="AB224" s="169"/>
      <c r="AC224" s="169"/>
      <c r="AD224" s="169"/>
      <c r="AE224" s="169"/>
      <c r="AF224" s="169"/>
      <c r="AG224" s="169"/>
      <c r="AH224" s="169"/>
      <c r="AI224" s="169"/>
      <c r="AJ224" s="169"/>
      <c r="AK224" s="169"/>
      <c r="AL224" s="169"/>
      <c r="AM224" s="169"/>
      <c r="AN224" s="169"/>
      <c r="AO224" s="169"/>
      <c r="AP224" s="169"/>
      <c r="AQ224" s="169"/>
      <c r="AR224" s="169"/>
      <c r="AS224" s="169"/>
      <c r="AT224" s="169"/>
      <c r="AU224" s="169"/>
      <c r="AV224" s="169"/>
      <c r="AW224" s="169"/>
      <c r="AX224" s="169"/>
      <c r="AY224" s="169"/>
      <c r="AZ224" s="169"/>
      <c r="BA224" s="169"/>
      <c r="BB224" s="169"/>
      <c r="BC224" s="169"/>
      <c r="BD224" s="169"/>
      <c r="BE224" s="169"/>
      <c r="BF224" s="169"/>
      <c r="BG224" s="169"/>
      <c r="BH224" s="169"/>
      <c r="BI224" s="169"/>
      <c r="BJ224" s="169"/>
      <c r="BK224" s="169"/>
      <c r="BL224" s="169"/>
      <c r="BM224" s="169"/>
      <c r="BN224" s="169"/>
      <c r="BO224" s="169"/>
      <c r="BP224" s="169"/>
      <c r="BQ224" s="169"/>
      <c r="BR224" s="169"/>
      <c r="BS224" s="169"/>
      <c r="BT224" s="169"/>
      <c r="BU224" s="169"/>
      <c r="BV224" s="169"/>
      <c r="BW224" s="169"/>
      <c r="BX224" s="169"/>
      <c r="BY224" s="169"/>
      <c r="BZ224" s="169"/>
      <c r="CA224" s="169"/>
      <c r="CB224" s="169"/>
      <c r="CC224" s="169"/>
      <c r="CD224" s="169"/>
      <c r="CE224" s="169"/>
      <c r="CF224" s="169"/>
      <c r="CG224" s="169"/>
      <c r="CH224" s="169"/>
      <c r="CI224" s="169"/>
      <c r="CJ224" s="169"/>
      <c r="CK224" s="169"/>
      <c r="CL224" s="169"/>
      <c r="CM224" s="169"/>
      <c r="CN224" s="169"/>
      <c r="CO224" s="169"/>
      <c r="CP224" s="169"/>
      <c r="CQ224" s="169"/>
      <c r="CR224" s="169"/>
      <c r="CS224" s="169"/>
      <c r="CT224" s="169"/>
      <c r="CU224" s="169"/>
      <c r="CV224" s="169"/>
      <c r="CW224" s="169"/>
      <c r="CX224" s="169"/>
      <c r="CY224" s="169"/>
      <c r="CZ224" s="169"/>
      <c r="DA224" s="169"/>
      <c r="DB224" s="169"/>
      <c r="DC224" s="169"/>
      <c r="DD224" s="169"/>
      <c r="DE224" s="169"/>
      <c r="DF224" s="169"/>
      <c r="DG224" s="169"/>
      <c r="DH224" s="169"/>
      <c r="DI224" s="169"/>
      <c r="DJ224" s="169"/>
      <c r="DK224" s="169"/>
      <c r="DL224" s="169"/>
      <c r="DM224" s="169"/>
      <c r="DN224" s="169"/>
      <c r="DO224" s="169"/>
      <c r="DP224" s="169"/>
      <c r="DQ224" s="169"/>
      <c r="DR224" s="169"/>
      <c r="DS224" s="169"/>
      <c r="DT224" s="169"/>
      <c r="DU224" s="169"/>
      <c r="DV224" s="169"/>
      <c r="DW224" s="169"/>
      <c r="DX224" s="169"/>
      <c r="DY224" s="169"/>
      <c r="DZ224" s="169"/>
      <c r="EA224" s="169"/>
      <c r="EB224" s="169"/>
      <c r="EC224" s="169"/>
      <c r="ED224" s="169"/>
      <c r="EE224" s="169"/>
      <c r="EF224" s="169"/>
      <c r="EG224" s="169"/>
      <c r="EH224" s="169"/>
      <c r="EI224" s="169"/>
      <c r="EJ224" s="169"/>
      <c r="EK224" s="169"/>
      <c r="EL224" s="169"/>
      <c r="EM224" s="169"/>
      <c r="EN224" s="169"/>
    </row>
    <row r="225" spans="1:144" ht="14" x14ac:dyDescent="0.15">
      <c r="A225" s="170"/>
      <c r="B225" s="170"/>
      <c r="C225" s="170"/>
      <c r="D225" s="170"/>
      <c r="E225" s="170"/>
      <c r="F225" s="170"/>
      <c r="G225" s="170"/>
      <c r="H225" s="170"/>
      <c r="I225" s="170"/>
      <c r="J225" s="170"/>
      <c r="K225" s="170"/>
      <c r="L225" s="170"/>
      <c r="M225" s="170"/>
      <c r="N225" s="170"/>
      <c r="O225" s="170"/>
      <c r="P225" s="170"/>
      <c r="Q225" s="170"/>
      <c r="R225" s="170"/>
      <c r="S225" s="170"/>
      <c r="T225" s="170"/>
      <c r="U225" s="170"/>
      <c r="V225" s="169"/>
      <c r="W225" s="169"/>
      <c r="X225" s="169"/>
      <c r="Y225" s="169"/>
      <c r="Z225" s="169"/>
      <c r="AA225" s="169"/>
      <c r="AB225" s="169"/>
      <c r="AC225" s="169"/>
      <c r="AD225" s="169"/>
      <c r="AE225" s="169"/>
      <c r="AF225" s="169"/>
      <c r="AG225" s="169"/>
      <c r="AH225" s="169"/>
      <c r="AI225" s="169"/>
      <c r="AJ225" s="169"/>
      <c r="AK225" s="169"/>
      <c r="AL225" s="169"/>
      <c r="AM225" s="169"/>
      <c r="AN225" s="169"/>
      <c r="AO225" s="169"/>
      <c r="AP225" s="169"/>
      <c r="AQ225" s="169"/>
      <c r="AR225" s="169"/>
      <c r="AS225" s="169"/>
      <c r="AT225" s="169"/>
      <c r="AU225" s="169"/>
      <c r="AV225" s="169"/>
      <c r="AW225" s="169"/>
      <c r="AX225" s="169"/>
      <c r="AY225" s="169"/>
      <c r="AZ225" s="169"/>
      <c r="BA225" s="169"/>
      <c r="BB225" s="169"/>
      <c r="BC225" s="169"/>
      <c r="BD225" s="169"/>
      <c r="BE225" s="169"/>
      <c r="BF225" s="169"/>
      <c r="BG225" s="169"/>
      <c r="BH225" s="169"/>
      <c r="BI225" s="169"/>
      <c r="BJ225" s="169"/>
      <c r="BK225" s="169"/>
      <c r="BL225" s="169"/>
      <c r="BM225" s="169"/>
      <c r="BN225" s="169"/>
      <c r="BO225" s="169"/>
      <c r="BP225" s="169"/>
      <c r="BQ225" s="169"/>
      <c r="BR225" s="169"/>
      <c r="BS225" s="169"/>
      <c r="BT225" s="169"/>
      <c r="BU225" s="169"/>
      <c r="BV225" s="169"/>
      <c r="BW225" s="169"/>
      <c r="BX225" s="169"/>
      <c r="BY225" s="169"/>
      <c r="BZ225" s="169"/>
      <c r="CA225" s="169"/>
      <c r="CB225" s="169"/>
      <c r="CC225" s="169"/>
      <c r="CD225" s="169"/>
      <c r="CE225" s="169"/>
      <c r="CF225" s="169"/>
      <c r="CG225" s="169"/>
      <c r="CH225" s="169"/>
      <c r="CI225" s="169"/>
      <c r="CJ225" s="169"/>
      <c r="CK225" s="169"/>
      <c r="CL225" s="169"/>
      <c r="CM225" s="169"/>
      <c r="CN225" s="169"/>
      <c r="CO225" s="169"/>
      <c r="CP225" s="169"/>
      <c r="CQ225" s="169"/>
      <c r="CR225" s="169"/>
      <c r="CS225" s="169"/>
      <c r="CT225" s="169"/>
      <c r="CU225" s="169"/>
      <c r="CV225" s="169"/>
      <c r="CW225" s="169"/>
      <c r="CX225" s="169"/>
      <c r="CY225" s="169"/>
      <c r="CZ225" s="169"/>
      <c r="DA225" s="169"/>
      <c r="DB225" s="169"/>
      <c r="DC225" s="169"/>
      <c r="DD225" s="169"/>
      <c r="DE225" s="169"/>
      <c r="DF225" s="169"/>
      <c r="DG225" s="169"/>
      <c r="DH225" s="169"/>
      <c r="DI225" s="169"/>
      <c r="DJ225" s="169"/>
      <c r="DK225" s="169"/>
      <c r="DL225" s="169"/>
      <c r="DM225" s="169"/>
      <c r="DN225" s="169"/>
      <c r="DO225" s="169"/>
      <c r="DP225" s="169"/>
      <c r="DQ225" s="169"/>
      <c r="DR225" s="169"/>
      <c r="DS225" s="169"/>
      <c r="DT225" s="169"/>
      <c r="DU225" s="169"/>
      <c r="DV225" s="169"/>
      <c r="DW225" s="169"/>
      <c r="DX225" s="169"/>
      <c r="DY225" s="169"/>
      <c r="DZ225" s="169"/>
      <c r="EA225" s="169"/>
      <c r="EB225" s="169"/>
      <c r="EC225" s="169"/>
      <c r="ED225" s="169"/>
      <c r="EE225" s="169"/>
      <c r="EF225" s="169"/>
      <c r="EG225" s="169"/>
      <c r="EH225" s="169"/>
      <c r="EI225" s="169"/>
      <c r="EJ225" s="169"/>
      <c r="EK225" s="169"/>
      <c r="EL225" s="169"/>
      <c r="EM225" s="169"/>
      <c r="EN225" s="169"/>
    </row>
    <row r="226" spans="1:144" ht="14" x14ac:dyDescent="0.15">
      <c r="A226" s="170"/>
      <c r="B226" s="170"/>
      <c r="C226" s="170"/>
      <c r="D226" s="170"/>
      <c r="E226" s="170"/>
      <c r="F226" s="170"/>
      <c r="G226" s="170"/>
      <c r="H226" s="170"/>
      <c r="I226" s="170"/>
      <c r="J226" s="170"/>
      <c r="K226" s="170"/>
      <c r="L226" s="170"/>
      <c r="M226" s="170"/>
      <c r="N226" s="170"/>
      <c r="O226" s="170"/>
      <c r="P226" s="170"/>
      <c r="Q226" s="170"/>
      <c r="R226" s="170"/>
      <c r="S226" s="170"/>
      <c r="T226" s="170"/>
      <c r="U226" s="170"/>
      <c r="V226" s="169"/>
      <c r="W226" s="169"/>
      <c r="X226" s="169"/>
      <c r="Y226" s="169"/>
      <c r="Z226" s="169"/>
      <c r="AA226" s="169"/>
      <c r="AB226" s="169"/>
      <c r="AC226" s="169"/>
      <c r="AD226" s="169"/>
      <c r="AE226" s="169"/>
      <c r="AF226" s="169"/>
      <c r="AG226" s="169"/>
      <c r="AH226" s="169"/>
      <c r="AI226" s="169"/>
      <c r="AJ226" s="169"/>
      <c r="AK226" s="169"/>
      <c r="AL226" s="169"/>
      <c r="AM226" s="169"/>
      <c r="AN226" s="169"/>
      <c r="AO226" s="169"/>
      <c r="AP226" s="169"/>
      <c r="AQ226" s="169"/>
      <c r="AR226" s="169"/>
      <c r="AS226" s="169"/>
      <c r="AT226" s="169"/>
      <c r="AU226" s="169"/>
      <c r="AV226" s="169"/>
      <c r="AW226" s="169"/>
      <c r="AX226" s="169"/>
      <c r="AY226" s="169"/>
      <c r="AZ226" s="169"/>
      <c r="BA226" s="169"/>
      <c r="BB226" s="169"/>
      <c r="BC226" s="169"/>
      <c r="BD226" s="169"/>
      <c r="BE226" s="169"/>
      <c r="BF226" s="169"/>
      <c r="BG226" s="169"/>
      <c r="BH226" s="169"/>
      <c r="BI226" s="169"/>
      <c r="BJ226" s="169"/>
      <c r="BK226" s="169"/>
      <c r="BL226" s="169"/>
      <c r="BM226" s="169"/>
      <c r="BN226" s="169"/>
      <c r="BO226" s="169"/>
      <c r="BP226" s="169"/>
      <c r="BQ226" s="169"/>
      <c r="BR226" s="169"/>
      <c r="BS226" s="169"/>
      <c r="BT226" s="169"/>
      <c r="BU226" s="169"/>
      <c r="BV226" s="169"/>
      <c r="BW226" s="169"/>
      <c r="BX226" s="169"/>
      <c r="BY226" s="169"/>
      <c r="BZ226" s="169"/>
      <c r="CA226" s="169"/>
      <c r="CB226" s="169"/>
      <c r="CC226" s="169"/>
      <c r="CD226" s="169"/>
      <c r="CE226" s="169"/>
      <c r="CF226" s="169"/>
      <c r="CG226" s="169"/>
      <c r="CH226" s="169"/>
      <c r="CI226" s="169"/>
      <c r="CJ226" s="169"/>
      <c r="CK226" s="169"/>
      <c r="CL226" s="169"/>
      <c r="CM226" s="169"/>
      <c r="CN226" s="169"/>
      <c r="CO226" s="169"/>
      <c r="CP226" s="169"/>
      <c r="CQ226" s="169"/>
      <c r="CR226" s="169"/>
      <c r="CS226" s="169"/>
      <c r="CT226" s="169"/>
      <c r="CU226" s="169"/>
      <c r="CV226" s="169"/>
      <c r="CW226" s="169"/>
      <c r="CX226" s="169"/>
      <c r="CY226" s="169"/>
      <c r="CZ226" s="169"/>
      <c r="DA226" s="169"/>
      <c r="DB226" s="169"/>
      <c r="DC226" s="169"/>
      <c r="DD226" s="169"/>
      <c r="DE226" s="169"/>
      <c r="DF226" s="169"/>
      <c r="DG226" s="169"/>
      <c r="DH226" s="169"/>
      <c r="DI226" s="169"/>
      <c r="DJ226" s="169"/>
      <c r="DK226" s="169"/>
      <c r="DL226" s="169"/>
      <c r="DM226" s="169"/>
      <c r="DN226" s="169"/>
      <c r="DO226" s="169"/>
      <c r="DP226" s="169"/>
      <c r="DQ226" s="169"/>
      <c r="DR226" s="169"/>
      <c r="DS226" s="169"/>
      <c r="DT226" s="169"/>
      <c r="DU226" s="169"/>
      <c r="DV226" s="169"/>
      <c r="DW226" s="169"/>
      <c r="DX226" s="169"/>
      <c r="DY226" s="169"/>
      <c r="DZ226" s="169"/>
      <c r="EA226" s="169"/>
      <c r="EB226" s="169"/>
      <c r="EC226" s="169"/>
      <c r="ED226" s="169"/>
      <c r="EE226" s="169"/>
      <c r="EF226" s="169"/>
      <c r="EG226" s="169"/>
      <c r="EH226" s="169"/>
      <c r="EI226" s="169"/>
      <c r="EJ226" s="169"/>
      <c r="EK226" s="169"/>
      <c r="EL226" s="169"/>
      <c r="EM226" s="169"/>
      <c r="EN226" s="169"/>
    </row>
    <row r="227" spans="1:144" ht="14" x14ac:dyDescent="0.15">
      <c r="A227" s="170"/>
      <c r="B227" s="170"/>
      <c r="C227" s="170"/>
      <c r="D227" s="170"/>
      <c r="E227" s="170"/>
      <c r="F227" s="170"/>
      <c r="G227" s="170"/>
      <c r="H227" s="170"/>
      <c r="I227" s="170"/>
      <c r="J227" s="170"/>
      <c r="K227" s="170"/>
      <c r="L227" s="170"/>
      <c r="M227" s="170"/>
      <c r="N227" s="170"/>
      <c r="O227" s="170"/>
      <c r="P227" s="170"/>
      <c r="Q227" s="170"/>
      <c r="R227" s="170"/>
      <c r="S227" s="170"/>
      <c r="T227" s="170"/>
      <c r="U227" s="170"/>
      <c r="V227" s="169"/>
      <c r="W227" s="169"/>
      <c r="X227" s="169"/>
      <c r="Y227" s="169"/>
      <c r="Z227" s="169"/>
      <c r="AA227" s="169"/>
      <c r="AB227" s="169"/>
      <c r="AC227" s="169"/>
      <c r="AD227" s="169"/>
      <c r="AE227" s="169"/>
      <c r="AF227" s="169"/>
      <c r="AG227" s="169"/>
      <c r="AH227" s="169"/>
      <c r="AI227" s="169"/>
      <c r="AJ227" s="169"/>
      <c r="AK227" s="169"/>
      <c r="AL227" s="169"/>
      <c r="AM227" s="169"/>
      <c r="AN227" s="169"/>
      <c r="AO227" s="169"/>
      <c r="AP227" s="169"/>
      <c r="AQ227" s="169"/>
      <c r="AR227" s="169"/>
      <c r="AS227" s="169"/>
      <c r="AT227" s="169"/>
      <c r="AU227" s="169"/>
      <c r="AV227" s="169"/>
      <c r="AW227" s="169"/>
      <c r="AX227" s="169"/>
      <c r="AY227" s="169"/>
      <c r="AZ227" s="169"/>
      <c r="BA227" s="169"/>
      <c r="BB227" s="169"/>
      <c r="BC227" s="169"/>
      <c r="BD227" s="169"/>
      <c r="BE227" s="169"/>
      <c r="BF227" s="169"/>
      <c r="BG227" s="169"/>
      <c r="BH227" s="169"/>
      <c r="BI227" s="169"/>
      <c r="BJ227" s="169"/>
      <c r="BK227" s="169"/>
      <c r="BL227" s="169"/>
      <c r="BM227" s="169"/>
      <c r="BN227" s="169"/>
      <c r="BO227" s="169"/>
      <c r="BP227" s="169"/>
      <c r="BQ227" s="169"/>
      <c r="BR227" s="169"/>
      <c r="BS227" s="169"/>
      <c r="BT227" s="169"/>
      <c r="BU227" s="169"/>
      <c r="BV227" s="169"/>
      <c r="BW227" s="169"/>
      <c r="BX227" s="169"/>
      <c r="BY227" s="169"/>
      <c r="BZ227" s="169"/>
      <c r="CA227" s="169"/>
      <c r="CB227" s="169"/>
      <c r="CC227" s="169"/>
      <c r="CD227" s="169"/>
      <c r="CE227" s="169"/>
      <c r="CF227" s="169"/>
      <c r="CG227" s="169"/>
      <c r="CH227" s="169"/>
      <c r="CI227" s="169"/>
      <c r="CJ227" s="169"/>
      <c r="CK227" s="169"/>
      <c r="CL227" s="169"/>
      <c r="CM227" s="169"/>
      <c r="CN227" s="169"/>
      <c r="CO227" s="169"/>
      <c r="CP227" s="169"/>
      <c r="CQ227" s="169"/>
      <c r="CR227" s="169"/>
      <c r="CS227" s="169"/>
      <c r="CT227" s="169"/>
      <c r="CU227" s="169"/>
      <c r="CV227" s="169"/>
      <c r="CW227" s="169"/>
      <c r="CX227" s="169"/>
      <c r="CY227" s="169"/>
      <c r="CZ227" s="169"/>
      <c r="DA227" s="169"/>
      <c r="DB227" s="169"/>
      <c r="DC227" s="169"/>
      <c r="DD227" s="169"/>
      <c r="DE227" s="169"/>
      <c r="DF227" s="169"/>
      <c r="DG227" s="169"/>
      <c r="DH227" s="169"/>
      <c r="DI227" s="169"/>
      <c r="DJ227" s="169"/>
      <c r="DK227" s="169"/>
      <c r="DL227" s="169"/>
      <c r="DM227" s="169"/>
      <c r="DN227" s="169"/>
      <c r="DO227" s="169"/>
      <c r="DP227" s="169"/>
      <c r="DQ227" s="169"/>
      <c r="DR227" s="169"/>
      <c r="DS227" s="169"/>
      <c r="DT227" s="169"/>
      <c r="DU227" s="169"/>
      <c r="DV227" s="169"/>
      <c r="DW227" s="169"/>
      <c r="DX227" s="169"/>
      <c r="DY227" s="169"/>
      <c r="DZ227" s="169"/>
      <c r="EA227" s="169"/>
      <c r="EB227" s="169"/>
      <c r="EC227" s="169"/>
      <c r="ED227" s="169"/>
      <c r="EE227" s="169"/>
      <c r="EF227" s="169"/>
      <c r="EG227" s="169"/>
      <c r="EH227" s="169"/>
      <c r="EI227" s="169"/>
      <c r="EJ227" s="169"/>
      <c r="EK227" s="169"/>
      <c r="EL227" s="169"/>
      <c r="EM227" s="169"/>
      <c r="EN227" s="169"/>
    </row>
    <row r="228" spans="1:144" ht="14" x14ac:dyDescent="0.15">
      <c r="A228" s="170"/>
      <c r="B228" s="170"/>
      <c r="C228" s="170"/>
      <c r="D228" s="170"/>
      <c r="E228" s="170"/>
      <c r="F228" s="170"/>
      <c r="G228" s="170"/>
      <c r="H228" s="170"/>
      <c r="I228" s="170"/>
      <c r="J228" s="170"/>
      <c r="K228" s="170"/>
      <c r="L228" s="170"/>
      <c r="M228" s="170"/>
      <c r="N228" s="170"/>
      <c r="O228" s="170"/>
      <c r="P228" s="170"/>
      <c r="Q228" s="170"/>
      <c r="R228" s="170"/>
      <c r="S228" s="170"/>
      <c r="T228" s="170"/>
      <c r="U228" s="170"/>
      <c r="V228" s="169"/>
      <c r="W228" s="169"/>
      <c r="X228" s="169"/>
      <c r="Y228" s="169"/>
      <c r="Z228" s="169"/>
      <c r="AA228" s="169"/>
      <c r="AB228" s="169"/>
      <c r="AC228" s="169"/>
      <c r="AD228" s="169"/>
      <c r="AE228" s="169"/>
      <c r="AF228" s="169"/>
      <c r="AG228" s="169"/>
      <c r="AH228" s="169"/>
      <c r="AI228" s="169"/>
      <c r="AJ228" s="169"/>
      <c r="AK228" s="169"/>
      <c r="AL228" s="169"/>
      <c r="AM228" s="169"/>
      <c r="AN228" s="169"/>
      <c r="AO228" s="169"/>
      <c r="AP228" s="169"/>
      <c r="AQ228" s="169"/>
      <c r="AR228" s="169"/>
      <c r="AS228" s="169"/>
      <c r="AT228" s="169"/>
      <c r="AU228" s="169"/>
      <c r="AV228" s="169"/>
      <c r="AW228" s="169"/>
      <c r="AX228" s="169"/>
      <c r="AY228" s="169"/>
      <c r="AZ228" s="169"/>
      <c r="BA228" s="169"/>
      <c r="BB228" s="169"/>
      <c r="BC228" s="169"/>
      <c r="BD228" s="169"/>
      <c r="BE228" s="169"/>
      <c r="BF228" s="169"/>
      <c r="BG228" s="169"/>
      <c r="BH228" s="169"/>
      <c r="BI228" s="169"/>
      <c r="BJ228" s="169"/>
      <c r="BK228" s="169"/>
      <c r="BL228" s="169"/>
      <c r="BM228" s="169"/>
      <c r="BN228" s="169"/>
      <c r="BO228" s="169"/>
      <c r="BP228" s="169"/>
      <c r="BQ228" s="169"/>
      <c r="BR228" s="169"/>
      <c r="BS228" s="169"/>
      <c r="BT228" s="169"/>
      <c r="BU228" s="169"/>
      <c r="BV228" s="169"/>
      <c r="BW228" s="169"/>
      <c r="BX228" s="169"/>
      <c r="BY228" s="169"/>
      <c r="BZ228" s="169"/>
      <c r="CA228" s="169"/>
      <c r="CB228" s="169"/>
      <c r="CC228" s="169"/>
      <c r="CD228" s="169"/>
      <c r="CE228" s="169"/>
      <c r="CF228" s="169"/>
      <c r="CG228" s="169"/>
      <c r="CH228" s="169"/>
      <c r="CI228" s="169"/>
      <c r="CJ228" s="169"/>
      <c r="CK228" s="169"/>
      <c r="CL228" s="169"/>
      <c r="CM228" s="169"/>
      <c r="CN228" s="169"/>
      <c r="CO228" s="169"/>
      <c r="CP228" s="169"/>
      <c r="CQ228" s="169"/>
      <c r="CR228" s="169"/>
      <c r="CS228" s="169"/>
      <c r="CT228" s="169"/>
      <c r="CU228" s="169"/>
      <c r="CV228" s="169"/>
      <c r="CW228" s="169"/>
      <c r="CX228" s="169"/>
      <c r="CY228" s="169"/>
      <c r="CZ228" s="169"/>
      <c r="DA228" s="169"/>
      <c r="DB228" s="169"/>
      <c r="DC228" s="169"/>
      <c r="DD228" s="169"/>
      <c r="DE228" s="169"/>
      <c r="DF228" s="169"/>
      <c r="DG228" s="169"/>
      <c r="DH228" s="169"/>
      <c r="DI228" s="169"/>
      <c r="DJ228" s="169"/>
      <c r="DK228" s="169"/>
      <c r="DL228" s="169"/>
      <c r="DM228" s="169"/>
      <c r="DN228" s="169"/>
      <c r="DO228" s="169"/>
      <c r="DP228" s="169"/>
      <c r="DQ228" s="169"/>
      <c r="DR228" s="169"/>
      <c r="DS228" s="169"/>
      <c r="DT228" s="169"/>
      <c r="DU228" s="169"/>
      <c r="DV228" s="169"/>
      <c r="DW228" s="169"/>
      <c r="DX228" s="169"/>
      <c r="DY228" s="169"/>
      <c r="DZ228" s="169"/>
      <c r="EA228" s="169"/>
      <c r="EB228" s="169"/>
      <c r="EC228" s="169"/>
      <c r="ED228" s="169"/>
      <c r="EE228" s="169"/>
      <c r="EF228" s="169"/>
      <c r="EG228" s="169"/>
      <c r="EH228" s="169"/>
      <c r="EI228" s="169"/>
      <c r="EJ228" s="169"/>
      <c r="EK228" s="169"/>
      <c r="EL228" s="169"/>
      <c r="EM228" s="169"/>
      <c r="EN228" s="169"/>
    </row>
    <row r="229" spans="1:144" ht="14" x14ac:dyDescent="0.15">
      <c r="A229" s="170"/>
      <c r="B229" s="170"/>
      <c r="C229" s="170"/>
      <c r="D229" s="170"/>
      <c r="E229" s="170"/>
      <c r="F229" s="170"/>
      <c r="G229" s="170"/>
      <c r="H229" s="170"/>
      <c r="I229" s="170"/>
      <c r="J229" s="170"/>
      <c r="K229" s="170"/>
      <c r="L229" s="170"/>
      <c r="M229" s="170"/>
      <c r="N229" s="170"/>
      <c r="O229" s="170"/>
      <c r="P229" s="170"/>
      <c r="Q229" s="170"/>
      <c r="R229" s="170"/>
      <c r="S229" s="170"/>
      <c r="T229" s="170"/>
      <c r="U229" s="170"/>
      <c r="V229" s="169"/>
      <c r="W229" s="169"/>
      <c r="X229" s="169"/>
      <c r="Y229" s="169"/>
      <c r="Z229" s="169"/>
      <c r="AA229" s="169"/>
      <c r="AB229" s="169"/>
      <c r="AC229" s="169"/>
      <c r="AD229" s="169"/>
      <c r="AE229" s="169"/>
      <c r="AF229" s="169"/>
      <c r="AG229" s="169"/>
      <c r="AH229" s="169"/>
      <c r="AI229" s="169"/>
      <c r="AJ229" s="169"/>
      <c r="AK229" s="169"/>
      <c r="AL229" s="169"/>
      <c r="AM229" s="169"/>
      <c r="AN229" s="169"/>
      <c r="AO229" s="169"/>
      <c r="AP229" s="169"/>
      <c r="AQ229" s="169"/>
      <c r="AR229" s="169"/>
      <c r="AS229" s="169"/>
      <c r="AT229" s="169"/>
      <c r="AU229" s="169"/>
      <c r="AV229" s="169"/>
      <c r="AW229" s="169"/>
      <c r="AX229" s="169"/>
      <c r="AY229" s="169"/>
      <c r="AZ229" s="169"/>
      <c r="BA229" s="169"/>
      <c r="BB229" s="169"/>
      <c r="BC229" s="169"/>
      <c r="BD229" s="169"/>
      <c r="BE229" s="169"/>
      <c r="BF229" s="169"/>
      <c r="BG229" s="169"/>
      <c r="BH229" s="169"/>
      <c r="BI229" s="169"/>
      <c r="BJ229" s="169"/>
      <c r="BK229" s="169"/>
      <c r="BL229" s="169"/>
      <c r="BM229" s="169"/>
      <c r="BN229" s="169"/>
      <c r="BO229" s="169"/>
      <c r="BP229" s="169"/>
      <c r="BQ229" s="169"/>
      <c r="BR229" s="169"/>
      <c r="BS229" s="169"/>
      <c r="BT229" s="169"/>
      <c r="BU229" s="169"/>
      <c r="BV229" s="169"/>
      <c r="BW229" s="169"/>
      <c r="BX229" s="169"/>
      <c r="BY229" s="169"/>
      <c r="BZ229" s="169"/>
      <c r="CA229" s="169"/>
      <c r="CB229" s="169"/>
      <c r="CC229" s="169"/>
      <c r="CD229" s="169"/>
      <c r="CE229" s="169"/>
      <c r="CF229" s="169"/>
      <c r="CG229" s="169"/>
      <c r="CH229" s="169"/>
      <c r="CI229" s="169"/>
      <c r="CJ229" s="169"/>
      <c r="CK229" s="169"/>
      <c r="CL229" s="169"/>
      <c r="CM229" s="169"/>
      <c r="CN229" s="169"/>
      <c r="CO229" s="169"/>
      <c r="CP229" s="169"/>
      <c r="CQ229" s="169"/>
      <c r="CR229" s="169"/>
      <c r="CS229" s="169"/>
      <c r="CT229" s="169"/>
      <c r="CU229" s="169"/>
      <c r="CV229" s="169"/>
      <c r="CW229" s="169"/>
      <c r="CX229" s="169"/>
      <c r="CY229" s="169"/>
      <c r="CZ229" s="169"/>
      <c r="DA229" s="169"/>
      <c r="DB229" s="169"/>
      <c r="DC229" s="169"/>
      <c r="DD229" s="169"/>
      <c r="DE229" s="169"/>
      <c r="DF229" s="169"/>
      <c r="DG229" s="169"/>
      <c r="DH229" s="169"/>
      <c r="DI229" s="169"/>
      <c r="DJ229" s="169"/>
      <c r="DK229" s="169"/>
      <c r="DL229" s="169"/>
      <c r="DM229" s="169"/>
      <c r="DN229" s="169"/>
      <c r="DO229" s="169"/>
      <c r="DP229" s="169"/>
      <c r="DQ229" s="169"/>
      <c r="DR229" s="169"/>
      <c r="DS229" s="169"/>
      <c r="DT229" s="169"/>
      <c r="DU229" s="169"/>
      <c r="DV229" s="169"/>
      <c r="DW229" s="169"/>
      <c r="DX229" s="169"/>
      <c r="DY229" s="169"/>
      <c r="DZ229" s="169"/>
      <c r="EA229" s="169"/>
      <c r="EB229" s="169"/>
      <c r="EC229" s="169"/>
      <c r="ED229" s="169"/>
      <c r="EE229" s="169"/>
      <c r="EF229" s="169"/>
      <c r="EG229" s="169"/>
      <c r="EH229" s="169"/>
      <c r="EI229" s="169"/>
      <c r="EJ229" s="169"/>
      <c r="EK229" s="169"/>
      <c r="EL229" s="169"/>
      <c r="EM229" s="169"/>
      <c r="EN229" s="169"/>
    </row>
    <row r="230" spans="1:144" ht="14" x14ac:dyDescent="0.15">
      <c r="A230" s="170"/>
      <c r="B230" s="170"/>
      <c r="C230" s="170"/>
      <c r="D230" s="170"/>
      <c r="E230" s="170"/>
      <c r="F230" s="170"/>
      <c r="G230" s="170"/>
      <c r="H230" s="170"/>
      <c r="I230" s="170"/>
      <c r="J230" s="170"/>
      <c r="K230" s="170"/>
      <c r="L230" s="170"/>
      <c r="M230" s="170"/>
      <c r="N230" s="170"/>
      <c r="O230" s="170"/>
      <c r="P230" s="170"/>
      <c r="Q230" s="170"/>
      <c r="R230" s="170"/>
      <c r="S230" s="170"/>
      <c r="T230" s="170"/>
      <c r="U230" s="170"/>
      <c r="V230" s="169"/>
      <c r="W230" s="169"/>
      <c r="X230" s="169"/>
      <c r="Y230" s="169"/>
      <c r="Z230" s="169"/>
      <c r="AA230" s="169"/>
      <c r="AB230" s="169"/>
      <c r="AC230" s="169"/>
      <c r="AD230" s="169"/>
      <c r="AE230" s="169"/>
      <c r="AF230" s="169"/>
      <c r="AG230" s="169"/>
      <c r="AH230" s="169"/>
      <c r="AI230" s="169"/>
      <c r="AJ230" s="169"/>
      <c r="AK230" s="169"/>
      <c r="AL230" s="169"/>
      <c r="AM230" s="169"/>
      <c r="AN230" s="169"/>
      <c r="AO230" s="169"/>
      <c r="AP230" s="169"/>
      <c r="AQ230" s="169"/>
      <c r="AR230" s="169"/>
      <c r="AS230" s="169"/>
      <c r="AT230" s="169"/>
      <c r="AU230" s="169"/>
      <c r="AV230" s="169"/>
      <c r="AW230" s="169"/>
      <c r="AX230" s="169"/>
      <c r="AY230" s="169"/>
      <c r="AZ230" s="169"/>
      <c r="BA230" s="169"/>
      <c r="BB230" s="169"/>
      <c r="BC230" s="169"/>
      <c r="BD230" s="169"/>
      <c r="BE230" s="169"/>
      <c r="BF230" s="169"/>
      <c r="BG230" s="169"/>
      <c r="BH230" s="169"/>
      <c r="BI230" s="169"/>
      <c r="BJ230" s="169"/>
      <c r="BK230" s="169"/>
      <c r="BL230" s="169"/>
      <c r="BM230" s="169"/>
      <c r="BN230" s="169"/>
      <c r="BO230" s="169"/>
      <c r="BP230" s="169"/>
      <c r="BQ230" s="169"/>
      <c r="BR230" s="169"/>
      <c r="BS230" s="169"/>
      <c r="BT230" s="169"/>
      <c r="BU230" s="169"/>
      <c r="BV230" s="169"/>
      <c r="BW230" s="169"/>
      <c r="BX230" s="169"/>
      <c r="BY230" s="169"/>
      <c r="BZ230" s="169"/>
      <c r="CA230" s="169"/>
      <c r="CB230" s="169"/>
      <c r="CC230" s="169"/>
      <c r="CD230" s="169"/>
      <c r="CE230" s="169"/>
      <c r="CF230" s="169"/>
      <c r="CG230" s="169"/>
      <c r="CH230" s="169"/>
      <c r="CI230" s="169"/>
      <c r="CJ230" s="169"/>
      <c r="CK230" s="169"/>
      <c r="CL230" s="169"/>
      <c r="CM230" s="169"/>
      <c r="CN230" s="169"/>
      <c r="CO230" s="169"/>
      <c r="CP230" s="169"/>
      <c r="CQ230" s="169"/>
      <c r="CR230" s="169"/>
      <c r="CS230" s="169"/>
      <c r="CT230" s="169"/>
      <c r="CU230" s="169"/>
      <c r="CV230" s="169"/>
      <c r="CW230" s="169"/>
      <c r="CX230" s="169"/>
      <c r="CY230" s="169"/>
      <c r="CZ230" s="169"/>
      <c r="DA230" s="169"/>
      <c r="DB230" s="169"/>
      <c r="DC230" s="169"/>
      <c r="DD230" s="169"/>
      <c r="DE230" s="169"/>
      <c r="DF230" s="169"/>
      <c r="DG230" s="169"/>
      <c r="DH230" s="169"/>
      <c r="DI230" s="169"/>
      <c r="DJ230" s="169"/>
      <c r="DK230" s="169"/>
      <c r="DL230" s="169"/>
      <c r="DM230" s="169"/>
      <c r="DN230" s="169"/>
      <c r="DO230" s="169"/>
      <c r="DP230" s="169"/>
      <c r="DQ230" s="169"/>
      <c r="DR230" s="169"/>
      <c r="DS230" s="169"/>
      <c r="DT230" s="169"/>
      <c r="DU230" s="169"/>
      <c r="DV230" s="169"/>
      <c r="DW230" s="169"/>
      <c r="DX230" s="169"/>
      <c r="DY230" s="169"/>
      <c r="DZ230" s="169"/>
      <c r="EA230" s="169"/>
      <c r="EB230" s="169"/>
      <c r="EC230" s="169"/>
      <c r="ED230" s="169"/>
      <c r="EE230" s="169"/>
      <c r="EF230" s="169"/>
      <c r="EG230" s="169"/>
      <c r="EH230" s="169"/>
      <c r="EI230" s="169"/>
      <c r="EJ230" s="169"/>
      <c r="EK230" s="169"/>
      <c r="EL230" s="169"/>
      <c r="EM230" s="169"/>
      <c r="EN230" s="169"/>
    </row>
    <row r="231" spans="1:144" ht="14" x14ac:dyDescent="0.15">
      <c r="A231" s="170"/>
      <c r="B231" s="170"/>
      <c r="C231" s="170"/>
      <c r="D231" s="170"/>
      <c r="E231" s="170"/>
      <c r="F231" s="170"/>
      <c r="G231" s="170"/>
      <c r="H231" s="170"/>
      <c r="I231" s="170"/>
      <c r="J231" s="170"/>
      <c r="K231" s="170"/>
      <c r="L231" s="170"/>
      <c r="M231" s="170"/>
      <c r="N231" s="170"/>
      <c r="O231" s="170"/>
      <c r="P231" s="170"/>
      <c r="Q231" s="170"/>
      <c r="R231" s="170"/>
      <c r="S231" s="170"/>
      <c r="T231" s="170"/>
      <c r="U231" s="170"/>
      <c r="V231" s="169"/>
      <c r="W231" s="169"/>
      <c r="X231" s="169"/>
      <c r="Y231" s="169"/>
      <c r="Z231" s="169"/>
      <c r="AA231" s="169"/>
      <c r="AB231" s="169"/>
      <c r="AC231" s="169"/>
      <c r="AD231" s="169"/>
      <c r="AE231" s="169"/>
      <c r="AF231" s="169"/>
      <c r="AG231" s="169"/>
      <c r="AH231" s="169"/>
      <c r="AI231" s="169"/>
      <c r="AJ231" s="169"/>
      <c r="AK231" s="169"/>
      <c r="AL231" s="169"/>
      <c r="AM231" s="169"/>
      <c r="AN231" s="169"/>
      <c r="AO231" s="169"/>
      <c r="AP231" s="169"/>
      <c r="AQ231" s="169"/>
      <c r="AR231" s="169"/>
      <c r="AS231" s="169"/>
      <c r="AT231" s="169"/>
      <c r="AU231" s="169"/>
      <c r="AV231" s="169"/>
      <c r="AW231" s="169"/>
      <c r="AX231" s="169"/>
      <c r="AY231" s="169"/>
      <c r="AZ231" s="169"/>
      <c r="BA231" s="169"/>
      <c r="BB231" s="169"/>
      <c r="BC231" s="169"/>
      <c r="BD231" s="169"/>
      <c r="BE231" s="169"/>
      <c r="BF231" s="169"/>
      <c r="BG231" s="169"/>
      <c r="BH231" s="169"/>
      <c r="BI231" s="169"/>
      <c r="BJ231" s="169"/>
      <c r="BK231" s="169"/>
      <c r="BL231" s="169"/>
      <c r="BM231" s="169"/>
      <c r="BN231" s="169"/>
      <c r="BO231" s="169"/>
      <c r="BP231" s="169"/>
      <c r="BQ231" s="169"/>
      <c r="BR231" s="169"/>
      <c r="BS231" s="169"/>
      <c r="BT231" s="169"/>
      <c r="BU231" s="169"/>
      <c r="BV231" s="169"/>
      <c r="BW231" s="169"/>
      <c r="BX231" s="169"/>
      <c r="BY231" s="169"/>
      <c r="BZ231" s="169"/>
      <c r="CA231" s="169"/>
      <c r="CB231" s="169"/>
      <c r="CC231" s="169"/>
      <c r="CD231" s="169"/>
      <c r="CE231" s="169"/>
      <c r="CF231" s="169"/>
      <c r="CG231" s="169"/>
      <c r="CH231" s="169"/>
      <c r="CI231" s="169"/>
      <c r="CJ231" s="169"/>
      <c r="CK231" s="169"/>
      <c r="CL231" s="169"/>
      <c r="CM231" s="169"/>
      <c r="CN231" s="169"/>
      <c r="CO231" s="169"/>
      <c r="CP231" s="169"/>
      <c r="CQ231" s="169"/>
      <c r="CR231" s="169"/>
      <c r="CS231" s="169"/>
      <c r="CT231" s="169"/>
      <c r="CU231" s="169"/>
      <c r="CV231" s="169"/>
      <c r="CW231" s="169"/>
      <c r="CX231" s="169"/>
      <c r="CY231" s="169"/>
      <c r="CZ231" s="169"/>
      <c r="DA231" s="169"/>
      <c r="DB231" s="169"/>
      <c r="DC231" s="169"/>
      <c r="DD231" s="169"/>
      <c r="DE231" s="169"/>
      <c r="DF231" s="169"/>
      <c r="DG231" s="169"/>
      <c r="DH231" s="169"/>
      <c r="DI231" s="169"/>
      <c r="DJ231" s="169"/>
      <c r="DK231" s="169"/>
      <c r="DL231" s="169"/>
      <c r="DM231" s="169"/>
      <c r="DN231" s="169"/>
      <c r="DO231" s="169"/>
      <c r="DP231" s="169"/>
      <c r="DQ231" s="169"/>
      <c r="DR231" s="169"/>
      <c r="DS231" s="169"/>
      <c r="DT231" s="169"/>
      <c r="DU231" s="169"/>
      <c r="DV231" s="169"/>
      <c r="DW231" s="169"/>
      <c r="DX231" s="169"/>
      <c r="DY231" s="169"/>
      <c r="DZ231" s="169"/>
      <c r="EA231" s="169"/>
      <c r="EB231" s="169"/>
      <c r="EC231" s="169"/>
      <c r="ED231" s="169"/>
      <c r="EE231" s="169"/>
      <c r="EF231" s="169"/>
      <c r="EG231" s="169"/>
      <c r="EH231" s="169"/>
      <c r="EI231" s="169"/>
      <c r="EJ231" s="169"/>
      <c r="EK231" s="169"/>
      <c r="EL231" s="169"/>
      <c r="EM231" s="169"/>
      <c r="EN231" s="169"/>
    </row>
    <row r="232" spans="1:144" ht="14" x14ac:dyDescent="0.15">
      <c r="A232" s="170"/>
      <c r="B232" s="170"/>
      <c r="C232" s="170"/>
      <c r="D232" s="170"/>
      <c r="E232" s="170"/>
      <c r="F232" s="170"/>
      <c r="G232" s="170"/>
      <c r="H232" s="170"/>
      <c r="I232" s="170"/>
      <c r="J232" s="170"/>
      <c r="K232" s="170"/>
      <c r="L232" s="170"/>
      <c r="M232" s="170"/>
      <c r="N232" s="170"/>
      <c r="O232" s="170"/>
      <c r="P232" s="170"/>
      <c r="Q232" s="170"/>
      <c r="R232" s="170"/>
      <c r="S232" s="170"/>
      <c r="T232" s="170"/>
      <c r="U232" s="170"/>
      <c r="V232" s="169"/>
      <c r="W232" s="169"/>
      <c r="X232" s="169"/>
      <c r="Y232" s="169"/>
      <c r="Z232" s="169"/>
      <c r="AA232" s="169"/>
      <c r="AB232" s="169"/>
      <c r="AC232" s="169"/>
      <c r="AD232" s="169"/>
      <c r="AE232" s="169"/>
      <c r="AF232" s="169"/>
      <c r="AG232" s="169"/>
      <c r="AH232" s="169"/>
      <c r="AI232" s="169"/>
      <c r="AJ232" s="169"/>
      <c r="AK232" s="169"/>
      <c r="AL232" s="169"/>
      <c r="AM232" s="169"/>
      <c r="AN232" s="169"/>
      <c r="AO232" s="169"/>
      <c r="AP232" s="169"/>
      <c r="AQ232" s="169"/>
      <c r="AR232" s="169"/>
      <c r="AS232" s="169"/>
      <c r="AT232" s="169"/>
      <c r="AU232" s="169"/>
      <c r="AV232" s="169"/>
      <c r="AW232" s="169"/>
      <c r="AX232" s="169"/>
      <c r="AY232" s="169"/>
      <c r="AZ232" s="169"/>
      <c r="BA232" s="169"/>
      <c r="BB232" s="169"/>
      <c r="BC232" s="169"/>
      <c r="BD232" s="169"/>
      <c r="BE232" s="169"/>
      <c r="BF232" s="169"/>
      <c r="BG232" s="169"/>
      <c r="BH232" s="169"/>
      <c r="BI232" s="169"/>
      <c r="BJ232" s="169"/>
      <c r="BK232" s="169"/>
      <c r="BL232" s="169"/>
      <c r="BM232" s="169"/>
      <c r="BN232" s="169"/>
      <c r="BO232" s="169"/>
      <c r="BP232" s="169"/>
      <c r="BQ232" s="169"/>
      <c r="BR232" s="169"/>
      <c r="BS232" s="169"/>
      <c r="BT232" s="169"/>
      <c r="BU232" s="169"/>
      <c r="BV232" s="169"/>
      <c r="BW232" s="169"/>
      <c r="BX232" s="169"/>
      <c r="BY232" s="169"/>
      <c r="BZ232" s="169"/>
      <c r="CA232" s="169"/>
      <c r="CB232" s="169"/>
      <c r="CC232" s="169"/>
      <c r="CD232" s="169"/>
      <c r="CE232" s="169"/>
      <c r="CF232" s="169"/>
      <c r="CG232" s="169"/>
      <c r="CH232" s="169"/>
      <c r="CI232" s="169"/>
      <c r="CJ232" s="169"/>
      <c r="CK232" s="169"/>
      <c r="CL232" s="169"/>
      <c r="CM232" s="169"/>
      <c r="CN232" s="169"/>
      <c r="CO232" s="169"/>
      <c r="CP232" s="169"/>
      <c r="CQ232" s="169"/>
      <c r="CR232" s="169"/>
      <c r="CS232" s="169"/>
      <c r="CT232" s="169"/>
      <c r="CU232" s="169"/>
      <c r="CV232" s="169"/>
      <c r="CW232" s="169"/>
      <c r="CX232" s="169"/>
      <c r="CY232" s="169"/>
      <c r="CZ232" s="169"/>
      <c r="DA232" s="169"/>
      <c r="DB232" s="169"/>
      <c r="DC232" s="169"/>
      <c r="DD232" s="169"/>
      <c r="DE232" s="169"/>
      <c r="DF232" s="169"/>
      <c r="DG232" s="169"/>
      <c r="DH232" s="169"/>
      <c r="DI232" s="169"/>
      <c r="DJ232" s="169"/>
      <c r="DK232" s="169"/>
      <c r="DL232" s="169"/>
      <c r="DM232" s="169"/>
      <c r="DN232" s="169"/>
      <c r="DO232" s="169"/>
      <c r="DP232" s="169"/>
      <c r="DQ232" s="169"/>
      <c r="DR232" s="169"/>
      <c r="DS232" s="169"/>
      <c r="DT232" s="169"/>
      <c r="DU232" s="169"/>
      <c r="DV232" s="169"/>
      <c r="DW232" s="169"/>
      <c r="DX232" s="169"/>
      <c r="DY232" s="169"/>
      <c r="DZ232" s="169"/>
      <c r="EA232" s="169"/>
      <c r="EB232" s="169"/>
      <c r="EC232" s="169"/>
      <c r="ED232" s="169"/>
      <c r="EE232" s="169"/>
      <c r="EF232" s="169"/>
      <c r="EG232" s="169"/>
      <c r="EH232" s="169"/>
      <c r="EI232" s="169"/>
      <c r="EJ232" s="169"/>
      <c r="EK232" s="169"/>
      <c r="EL232" s="169"/>
      <c r="EM232" s="169"/>
      <c r="EN232" s="169"/>
    </row>
    <row r="233" spans="1:144" ht="14" x14ac:dyDescent="0.15">
      <c r="A233" s="170"/>
      <c r="B233" s="170"/>
      <c r="C233" s="170"/>
      <c r="D233" s="170"/>
      <c r="E233" s="170"/>
      <c r="F233" s="170"/>
      <c r="G233" s="170"/>
      <c r="H233" s="170"/>
      <c r="I233" s="170"/>
      <c r="J233" s="170"/>
      <c r="K233" s="170"/>
      <c r="L233" s="170"/>
      <c r="M233" s="170"/>
      <c r="N233" s="170"/>
      <c r="O233" s="170"/>
      <c r="P233" s="170"/>
      <c r="Q233" s="170"/>
      <c r="R233" s="170"/>
      <c r="S233" s="170"/>
      <c r="T233" s="170"/>
      <c r="U233" s="170"/>
      <c r="V233" s="169"/>
      <c r="W233" s="169"/>
      <c r="X233" s="169"/>
      <c r="Y233" s="169"/>
      <c r="Z233" s="169"/>
      <c r="AA233" s="169"/>
      <c r="AB233" s="169"/>
      <c r="AC233" s="169"/>
      <c r="AD233" s="169"/>
      <c r="AE233" s="169"/>
      <c r="AF233" s="169"/>
      <c r="AG233" s="169"/>
      <c r="AH233" s="169"/>
      <c r="AI233" s="169"/>
      <c r="AJ233" s="169"/>
      <c r="AK233" s="169"/>
      <c r="AL233" s="169"/>
      <c r="AM233" s="169"/>
      <c r="AN233" s="169"/>
      <c r="AO233" s="169"/>
      <c r="AP233" s="169"/>
      <c r="AQ233" s="169"/>
      <c r="AR233" s="169"/>
      <c r="AS233" s="169"/>
      <c r="AT233" s="169"/>
      <c r="AU233" s="169"/>
      <c r="AV233" s="169"/>
      <c r="AW233" s="169"/>
      <c r="AX233" s="169"/>
      <c r="AY233" s="169"/>
      <c r="AZ233" s="169"/>
      <c r="BA233" s="169"/>
      <c r="BB233" s="169"/>
      <c r="BC233" s="169"/>
      <c r="BD233" s="169"/>
      <c r="BE233" s="169"/>
      <c r="BF233" s="169"/>
      <c r="BG233" s="169"/>
      <c r="BH233" s="169"/>
      <c r="BI233" s="169"/>
      <c r="BJ233" s="169"/>
      <c r="BK233" s="169"/>
      <c r="BL233" s="169"/>
      <c r="BM233" s="169"/>
      <c r="BN233" s="169"/>
      <c r="BO233" s="169"/>
      <c r="BP233" s="169"/>
      <c r="BQ233" s="169"/>
      <c r="BR233" s="169"/>
      <c r="BS233" s="169"/>
      <c r="BT233" s="169"/>
      <c r="BU233" s="169"/>
      <c r="BV233" s="169"/>
      <c r="BW233" s="169"/>
      <c r="BX233" s="169"/>
      <c r="BY233" s="169"/>
      <c r="BZ233" s="169"/>
      <c r="CA233" s="169"/>
      <c r="CB233" s="169"/>
      <c r="CC233" s="169"/>
      <c r="CD233" s="169"/>
      <c r="CE233" s="169"/>
      <c r="CF233" s="169"/>
      <c r="CG233" s="169"/>
      <c r="CH233" s="169"/>
      <c r="CI233" s="169"/>
      <c r="CJ233" s="169"/>
      <c r="CK233" s="169"/>
      <c r="CL233" s="169"/>
      <c r="CM233" s="169"/>
      <c r="CN233" s="169"/>
      <c r="CO233" s="169"/>
      <c r="CP233" s="169"/>
      <c r="CQ233" s="169"/>
      <c r="CR233" s="169"/>
      <c r="CS233" s="169"/>
      <c r="CT233" s="169"/>
      <c r="CU233" s="169"/>
      <c r="CV233" s="169"/>
      <c r="CW233" s="169"/>
      <c r="CX233" s="169"/>
      <c r="CY233" s="169"/>
      <c r="CZ233" s="169"/>
      <c r="DA233" s="169"/>
      <c r="DB233" s="169"/>
      <c r="DC233" s="169"/>
      <c r="DD233" s="169"/>
      <c r="DE233" s="169"/>
      <c r="DF233" s="169"/>
      <c r="DG233" s="169"/>
      <c r="DH233" s="169"/>
      <c r="DI233" s="169"/>
      <c r="DJ233" s="169"/>
      <c r="DK233" s="169"/>
      <c r="DL233" s="169"/>
      <c r="DM233" s="169"/>
      <c r="DN233" s="169"/>
      <c r="DO233" s="169"/>
      <c r="DP233" s="169"/>
      <c r="DQ233" s="169"/>
      <c r="DR233" s="169"/>
      <c r="DS233" s="169"/>
      <c r="DT233" s="169"/>
      <c r="DU233" s="169"/>
      <c r="DV233" s="169"/>
      <c r="DW233" s="169"/>
      <c r="DX233" s="169"/>
      <c r="DY233" s="169"/>
      <c r="DZ233" s="169"/>
      <c r="EA233" s="169"/>
      <c r="EB233" s="169"/>
      <c r="EC233" s="169"/>
      <c r="ED233" s="169"/>
      <c r="EE233" s="169"/>
      <c r="EF233" s="169"/>
      <c r="EG233" s="169"/>
      <c r="EH233" s="169"/>
      <c r="EI233" s="169"/>
      <c r="EJ233" s="169"/>
      <c r="EK233" s="169"/>
      <c r="EL233" s="169"/>
      <c r="EM233" s="169"/>
      <c r="EN233" s="169"/>
    </row>
    <row r="234" spans="1:144" ht="14" x14ac:dyDescent="0.15">
      <c r="A234" s="170"/>
      <c r="B234" s="170"/>
      <c r="C234" s="170"/>
      <c r="D234" s="170"/>
      <c r="E234" s="170"/>
      <c r="F234" s="170"/>
      <c r="G234" s="170"/>
      <c r="H234" s="170"/>
      <c r="I234" s="170"/>
      <c r="J234" s="170"/>
      <c r="K234" s="170"/>
      <c r="L234" s="170"/>
      <c r="M234" s="170"/>
      <c r="N234" s="170"/>
      <c r="O234" s="170"/>
      <c r="P234" s="170"/>
      <c r="Q234" s="170"/>
      <c r="R234" s="170"/>
      <c r="S234" s="170"/>
      <c r="T234" s="170"/>
      <c r="U234" s="170"/>
      <c r="V234" s="169"/>
      <c r="W234" s="169"/>
      <c r="X234" s="169"/>
      <c r="Y234" s="169"/>
      <c r="Z234" s="169"/>
      <c r="AA234" s="169"/>
      <c r="AB234" s="169"/>
      <c r="AC234" s="169"/>
      <c r="AD234" s="169"/>
      <c r="AE234" s="169"/>
      <c r="AF234" s="169"/>
      <c r="AG234" s="169"/>
      <c r="AH234" s="169"/>
      <c r="AI234" s="169"/>
      <c r="AJ234" s="169"/>
      <c r="AK234" s="169"/>
      <c r="AL234" s="169"/>
      <c r="AM234" s="169"/>
      <c r="AN234" s="169"/>
      <c r="AO234" s="169"/>
      <c r="AP234" s="169"/>
      <c r="AQ234" s="169"/>
      <c r="AR234" s="169"/>
      <c r="AS234" s="169"/>
      <c r="AT234" s="169"/>
      <c r="AU234" s="169"/>
      <c r="AV234" s="169"/>
      <c r="AW234" s="169"/>
      <c r="AX234" s="169"/>
      <c r="AY234" s="169"/>
      <c r="AZ234" s="169"/>
      <c r="BA234" s="169"/>
      <c r="BB234" s="169"/>
      <c r="BC234" s="169"/>
      <c r="BD234" s="169"/>
      <c r="BE234" s="169"/>
      <c r="BF234" s="169"/>
      <c r="BG234" s="169"/>
      <c r="BH234" s="169"/>
      <c r="BI234" s="169"/>
      <c r="BJ234" s="169"/>
      <c r="BK234" s="169"/>
      <c r="BL234" s="169"/>
      <c r="BM234" s="169"/>
      <c r="BN234" s="169"/>
      <c r="BO234" s="169"/>
      <c r="BP234" s="169"/>
      <c r="BQ234" s="169"/>
      <c r="BR234" s="169"/>
      <c r="BS234" s="169"/>
      <c r="BT234" s="169"/>
      <c r="BU234" s="169"/>
      <c r="BV234" s="169"/>
      <c r="BW234" s="169"/>
      <c r="BX234" s="169"/>
      <c r="BY234" s="169"/>
      <c r="BZ234" s="169"/>
      <c r="CA234" s="169"/>
      <c r="CB234" s="169"/>
      <c r="CC234" s="169"/>
      <c r="CD234" s="169"/>
      <c r="CE234" s="169"/>
      <c r="CF234" s="169"/>
      <c r="CG234" s="169"/>
      <c r="CH234" s="169"/>
      <c r="CI234" s="169"/>
      <c r="CJ234" s="169"/>
      <c r="CK234" s="169"/>
      <c r="CL234" s="169"/>
      <c r="CM234" s="169"/>
      <c r="CN234" s="169"/>
      <c r="CO234" s="169"/>
      <c r="CP234" s="169"/>
      <c r="CQ234" s="169"/>
      <c r="CR234" s="169"/>
      <c r="CS234" s="169"/>
      <c r="CT234" s="169"/>
      <c r="CU234" s="169"/>
      <c r="CV234" s="169"/>
      <c r="CW234" s="169"/>
      <c r="CX234" s="169"/>
      <c r="CY234" s="169"/>
      <c r="CZ234" s="169"/>
      <c r="DA234" s="169"/>
      <c r="DB234" s="169"/>
      <c r="DC234" s="169"/>
      <c r="DD234" s="169"/>
      <c r="DE234" s="169"/>
      <c r="DF234" s="169"/>
      <c r="DG234" s="169"/>
      <c r="DH234" s="169"/>
      <c r="DI234" s="169"/>
      <c r="DJ234" s="169"/>
      <c r="DK234" s="169"/>
      <c r="DL234" s="169"/>
      <c r="DM234" s="169"/>
      <c r="DN234" s="169"/>
      <c r="DO234" s="169"/>
      <c r="DP234" s="169"/>
      <c r="DQ234" s="169"/>
      <c r="DR234" s="169"/>
      <c r="DS234" s="169"/>
      <c r="DT234" s="169"/>
      <c r="DU234" s="169"/>
      <c r="DV234" s="169"/>
      <c r="DW234" s="169"/>
      <c r="DX234" s="169"/>
      <c r="DY234" s="169"/>
      <c r="DZ234" s="169"/>
      <c r="EA234" s="169"/>
      <c r="EB234" s="169"/>
      <c r="EC234" s="169"/>
      <c r="ED234" s="169"/>
      <c r="EE234" s="169"/>
      <c r="EF234" s="169"/>
      <c r="EG234" s="169"/>
      <c r="EH234" s="169"/>
      <c r="EI234" s="169"/>
      <c r="EJ234" s="169"/>
      <c r="EK234" s="169"/>
      <c r="EL234" s="169"/>
      <c r="EM234" s="169"/>
      <c r="EN234" s="169"/>
    </row>
    <row r="235" spans="1:144" ht="14" x14ac:dyDescent="0.15">
      <c r="A235" s="170"/>
      <c r="B235" s="170"/>
      <c r="C235" s="170"/>
      <c r="D235" s="170"/>
      <c r="E235" s="170"/>
      <c r="F235" s="170"/>
      <c r="G235" s="170"/>
      <c r="H235" s="170"/>
      <c r="I235" s="170"/>
      <c r="J235" s="170"/>
      <c r="K235" s="170"/>
      <c r="L235" s="170"/>
      <c r="M235" s="170"/>
      <c r="N235" s="170"/>
      <c r="O235" s="170"/>
      <c r="P235" s="170"/>
      <c r="Q235" s="170"/>
      <c r="R235" s="170"/>
      <c r="S235" s="170"/>
      <c r="T235" s="170"/>
      <c r="U235" s="170"/>
      <c r="V235" s="169"/>
      <c r="W235" s="169"/>
      <c r="X235" s="169"/>
      <c r="Y235" s="169"/>
      <c r="Z235" s="169"/>
      <c r="AA235" s="169"/>
      <c r="AB235" s="169"/>
      <c r="AC235" s="169"/>
      <c r="AD235" s="169"/>
      <c r="AE235" s="169"/>
      <c r="AF235" s="169"/>
      <c r="AG235" s="169"/>
      <c r="AH235" s="169"/>
      <c r="AI235" s="169"/>
      <c r="AJ235" s="169"/>
      <c r="AK235" s="169"/>
      <c r="AL235" s="169"/>
      <c r="AM235" s="169"/>
      <c r="AN235" s="169"/>
      <c r="AO235" s="169"/>
      <c r="AP235" s="169"/>
      <c r="AQ235" s="169"/>
      <c r="AR235" s="169"/>
      <c r="AS235" s="169"/>
      <c r="AT235" s="169"/>
      <c r="AU235" s="169"/>
      <c r="AV235" s="169"/>
      <c r="AW235" s="169"/>
      <c r="AX235" s="169"/>
      <c r="AY235" s="169"/>
      <c r="AZ235" s="169"/>
      <c r="BA235" s="169"/>
      <c r="BB235" s="169"/>
      <c r="BC235" s="169"/>
      <c r="BD235" s="169"/>
      <c r="BE235" s="169"/>
      <c r="BF235" s="169"/>
      <c r="BG235" s="169"/>
      <c r="BH235" s="169"/>
      <c r="BI235" s="169"/>
      <c r="BJ235" s="169"/>
      <c r="BK235" s="169"/>
      <c r="BL235" s="169"/>
      <c r="BM235" s="169"/>
      <c r="BN235" s="169"/>
      <c r="BO235" s="169"/>
      <c r="BP235" s="169"/>
      <c r="BQ235" s="169"/>
      <c r="BR235" s="169"/>
      <c r="BS235" s="169"/>
      <c r="BT235" s="169"/>
      <c r="BU235" s="169"/>
      <c r="BV235" s="169"/>
      <c r="BW235" s="169"/>
      <c r="BX235" s="169"/>
      <c r="BY235" s="169"/>
      <c r="BZ235" s="169"/>
      <c r="CA235" s="169"/>
      <c r="CB235" s="169"/>
      <c r="CC235" s="169"/>
      <c r="CD235" s="169"/>
      <c r="CE235" s="169"/>
      <c r="CF235" s="169"/>
      <c r="CG235" s="169"/>
      <c r="CH235" s="169"/>
      <c r="CI235" s="169"/>
      <c r="CJ235" s="169"/>
      <c r="CK235" s="169"/>
      <c r="CL235" s="169"/>
      <c r="CM235" s="169"/>
      <c r="CN235" s="169"/>
      <c r="CO235" s="169"/>
      <c r="CP235" s="169"/>
      <c r="CQ235" s="169"/>
      <c r="CR235" s="169"/>
      <c r="CS235" s="169"/>
      <c r="CT235" s="169"/>
      <c r="CU235" s="169"/>
      <c r="CV235" s="169"/>
      <c r="CW235" s="169"/>
      <c r="CX235" s="169"/>
      <c r="CY235" s="169"/>
      <c r="CZ235" s="169"/>
      <c r="DA235" s="169"/>
      <c r="DB235" s="169"/>
      <c r="DC235" s="169"/>
      <c r="DD235" s="169"/>
      <c r="DE235" s="169"/>
      <c r="DF235" s="169"/>
      <c r="DG235" s="169"/>
      <c r="DH235" s="169"/>
      <c r="DI235" s="169"/>
      <c r="DJ235" s="169"/>
      <c r="DK235" s="169"/>
      <c r="DL235" s="169"/>
      <c r="DM235" s="169"/>
      <c r="DN235" s="169"/>
      <c r="DO235" s="169"/>
      <c r="DP235" s="169"/>
      <c r="DQ235" s="169"/>
      <c r="DR235" s="169"/>
      <c r="DS235" s="169"/>
      <c r="DT235" s="169"/>
      <c r="DU235" s="169"/>
      <c r="DV235" s="169"/>
      <c r="DW235" s="169"/>
      <c r="DX235" s="169"/>
      <c r="DY235" s="169"/>
      <c r="DZ235" s="169"/>
      <c r="EA235" s="169"/>
      <c r="EB235" s="169"/>
      <c r="EC235" s="169"/>
      <c r="ED235" s="169"/>
      <c r="EE235" s="169"/>
      <c r="EF235" s="169"/>
      <c r="EG235" s="169"/>
      <c r="EH235" s="169"/>
      <c r="EI235" s="169"/>
      <c r="EJ235" s="169"/>
      <c r="EK235" s="169"/>
      <c r="EL235" s="169"/>
      <c r="EM235" s="169"/>
      <c r="EN235" s="169"/>
    </row>
    <row r="236" spans="1:144" ht="14" x14ac:dyDescent="0.15">
      <c r="A236" s="170"/>
      <c r="B236" s="170"/>
      <c r="C236" s="170"/>
      <c r="D236" s="170"/>
      <c r="E236" s="170"/>
      <c r="F236" s="170"/>
      <c r="G236" s="170"/>
      <c r="H236" s="170"/>
      <c r="I236" s="170"/>
      <c r="J236" s="170"/>
      <c r="K236" s="170"/>
      <c r="L236" s="170"/>
      <c r="M236" s="170"/>
      <c r="N236" s="170"/>
      <c r="O236" s="170"/>
      <c r="P236" s="170"/>
      <c r="Q236" s="170"/>
      <c r="R236" s="170"/>
      <c r="S236" s="170"/>
      <c r="T236" s="170"/>
      <c r="U236" s="170"/>
      <c r="V236" s="169"/>
      <c r="W236" s="169"/>
      <c r="X236" s="169"/>
      <c r="Y236" s="169"/>
      <c r="Z236" s="169"/>
      <c r="AA236" s="169"/>
      <c r="AB236" s="169"/>
      <c r="AC236" s="169"/>
      <c r="AD236" s="169"/>
      <c r="AE236" s="169"/>
      <c r="AF236" s="169"/>
      <c r="AG236" s="169"/>
      <c r="AH236" s="169"/>
      <c r="AI236" s="169"/>
      <c r="AJ236" s="169"/>
      <c r="AK236" s="169"/>
      <c r="AL236" s="169"/>
      <c r="AM236" s="169"/>
      <c r="AN236" s="169"/>
      <c r="AO236" s="169"/>
      <c r="AP236" s="169"/>
      <c r="AQ236" s="169"/>
      <c r="AR236" s="169"/>
      <c r="AS236" s="169"/>
      <c r="AT236" s="169"/>
      <c r="AU236" s="169"/>
      <c r="AV236" s="169"/>
      <c r="AW236" s="169"/>
      <c r="AX236" s="169"/>
      <c r="AY236" s="169"/>
      <c r="AZ236" s="169"/>
      <c r="BA236" s="169"/>
      <c r="BB236" s="169"/>
      <c r="BC236" s="169"/>
      <c r="BD236" s="169"/>
      <c r="BE236" s="169"/>
      <c r="BF236" s="169"/>
      <c r="BG236" s="169"/>
      <c r="BH236" s="169"/>
      <c r="BI236" s="169"/>
      <c r="BJ236" s="169"/>
      <c r="BK236" s="169"/>
      <c r="BL236" s="169"/>
      <c r="BM236" s="169"/>
      <c r="BN236" s="169"/>
      <c r="BO236" s="169"/>
      <c r="BP236" s="169"/>
      <c r="BQ236" s="169"/>
      <c r="BR236" s="169"/>
      <c r="BS236" s="169"/>
      <c r="BT236" s="169"/>
      <c r="BU236" s="169"/>
      <c r="BV236" s="169"/>
      <c r="BW236" s="169"/>
      <c r="BX236" s="169"/>
      <c r="BY236" s="169"/>
      <c r="BZ236" s="169"/>
      <c r="CA236" s="169"/>
      <c r="CB236" s="169"/>
      <c r="CC236" s="169"/>
      <c r="CD236" s="169"/>
      <c r="CE236" s="169"/>
      <c r="CF236" s="169"/>
      <c r="CG236" s="169"/>
      <c r="CH236" s="169"/>
      <c r="CI236" s="169"/>
      <c r="CJ236" s="169"/>
      <c r="CK236" s="169"/>
      <c r="CL236" s="169"/>
      <c r="CM236" s="169"/>
      <c r="CN236" s="169"/>
      <c r="CO236" s="169"/>
      <c r="CP236" s="169"/>
      <c r="CQ236" s="169"/>
      <c r="CR236" s="169"/>
      <c r="CS236" s="169"/>
      <c r="CT236" s="169"/>
      <c r="CU236" s="169"/>
      <c r="CV236" s="169"/>
      <c r="CW236" s="169"/>
      <c r="CX236" s="169"/>
      <c r="CY236" s="169"/>
      <c r="CZ236" s="169"/>
      <c r="DA236" s="169"/>
      <c r="DB236" s="169"/>
      <c r="DC236" s="169"/>
      <c r="DD236" s="169"/>
      <c r="DE236" s="169"/>
      <c r="DF236" s="169"/>
      <c r="DG236" s="169"/>
      <c r="DH236" s="169"/>
      <c r="DI236" s="169"/>
      <c r="DJ236" s="169"/>
      <c r="DK236" s="169"/>
      <c r="DL236" s="169"/>
      <c r="DM236" s="169"/>
      <c r="DN236" s="169"/>
      <c r="DO236" s="169"/>
      <c r="DP236" s="169"/>
      <c r="DQ236" s="169"/>
      <c r="DR236" s="169"/>
      <c r="DS236" s="169"/>
      <c r="DT236" s="169"/>
      <c r="DU236" s="169"/>
      <c r="DV236" s="169"/>
      <c r="DW236" s="169"/>
      <c r="DX236" s="169"/>
      <c r="DY236" s="169"/>
      <c r="DZ236" s="169"/>
      <c r="EA236" s="169"/>
      <c r="EB236" s="169"/>
      <c r="EC236" s="169"/>
      <c r="ED236" s="169"/>
      <c r="EE236" s="169"/>
      <c r="EF236" s="169"/>
      <c r="EG236" s="169"/>
      <c r="EH236" s="169"/>
      <c r="EI236" s="169"/>
      <c r="EJ236" s="169"/>
      <c r="EK236" s="169"/>
      <c r="EL236" s="169"/>
      <c r="EM236" s="169"/>
      <c r="EN236" s="169"/>
    </row>
    <row r="237" spans="1:144" ht="14" x14ac:dyDescent="0.15">
      <c r="A237" s="170"/>
      <c r="B237" s="170"/>
      <c r="C237" s="170"/>
      <c r="D237" s="170"/>
      <c r="E237" s="170"/>
      <c r="F237" s="170"/>
      <c r="G237" s="170"/>
      <c r="H237" s="170"/>
      <c r="I237" s="170"/>
      <c r="J237" s="170"/>
      <c r="K237" s="170"/>
      <c r="L237" s="170"/>
      <c r="M237" s="170"/>
      <c r="N237" s="170"/>
      <c r="O237" s="170"/>
      <c r="P237" s="170"/>
      <c r="Q237" s="170"/>
      <c r="R237" s="170"/>
      <c r="S237" s="170"/>
      <c r="T237" s="170"/>
      <c r="U237" s="170"/>
      <c r="V237" s="169"/>
      <c r="W237" s="169"/>
      <c r="X237" s="169"/>
      <c r="Y237" s="169"/>
      <c r="Z237" s="169"/>
      <c r="AA237" s="169"/>
      <c r="AB237" s="169"/>
      <c r="AC237" s="169"/>
      <c r="AD237" s="169"/>
      <c r="AE237" s="169"/>
      <c r="AF237" s="169"/>
      <c r="AG237" s="169"/>
      <c r="AH237" s="169"/>
      <c r="AI237" s="169"/>
      <c r="AJ237" s="169"/>
      <c r="AK237" s="169"/>
      <c r="AL237" s="169"/>
      <c r="AM237" s="169"/>
      <c r="AN237" s="169"/>
      <c r="AO237" s="169"/>
      <c r="AP237" s="169"/>
      <c r="AQ237" s="169"/>
      <c r="AR237" s="169"/>
      <c r="AS237" s="169"/>
      <c r="AT237" s="169"/>
      <c r="AU237" s="169"/>
      <c r="AV237" s="169"/>
      <c r="AW237" s="169"/>
      <c r="AX237" s="169"/>
      <c r="AY237" s="169"/>
      <c r="AZ237" s="169"/>
      <c r="BA237" s="169"/>
      <c r="BB237" s="169"/>
      <c r="BC237" s="169"/>
      <c r="BD237" s="169"/>
      <c r="BE237" s="169"/>
      <c r="BF237" s="169"/>
      <c r="BG237" s="169"/>
      <c r="BH237" s="169"/>
      <c r="BI237" s="169"/>
      <c r="BJ237" s="169"/>
      <c r="BK237" s="169"/>
      <c r="BL237" s="169"/>
      <c r="BM237" s="169"/>
      <c r="BN237" s="169"/>
      <c r="BO237" s="169"/>
      <c r="BP237" s="169"/>
      <c r="BQ237" s="169"/>
      <c r="BR237" s="169"/>
      <c r="BS237" s="169"/>
      <c r="BT237" s="169"/>
      <c r="BU237" s="169"/>
      <c r="BV237" s="169"/>
      <c r="BW237" s="169"/>
      <c r="BX237" s="169"/>
      <c r="BY237" s="169"/>
      <c r="BZ237" s="169"/>
      <c r="CA237" s="169"/>
      <c r="CB237" s="169"/>
      <c r="CC237" s="169"/>
      <c r="CD237" s="169"/>
      <c r="CE237" s="169"/>
      <c r="CF237" s="169"/>
      <c r="CG237" s="169"/>
      <c r="CH237" s="169"/>
      <c r="CI237" s="169"/>
      <c r="CJ237" s="169"/>
      <c r="CK237" s="169"/>
      <c r="CL237" s="169"/>
      <c r="CM237" s="169"/>
      <c r="CN237" s="169"/>
      <c r="CO237" s="169"/>
      <c r="CP237" s="169"/>
      <c r="CQ237" s="169"/>
      <c r="CR237" s="169"/>
      <c r="CS237" s="169"/>
      <c r="CT237" s="169"/>
      <c r="CU237" s="169"/>
      <c r="CV237" s="169"/>
      <c r="CW237" s="169"/>
      <c r="CX237" s="169"/>
      <c r="CY237" s="169"/>
      <c r="CZ237" s="169"/>
      <c r="DA237" s="169"/>
      <c r="DB237" s="169"/>
      <c r="DC237" s="169"/>
      <c r="DD237" s="169"/>
      <c r="DE237" s="169"/>
      <c r="DF237" s="169"/>
      <c r="DG237" s="169"/>
      <c r="DH237" s="169"/>
      <c r="DI237" s="169"/>
      <c r="DJ237" s="169"/>
      <c r="DK237" s="169"/>
      <c r="DL237" s="169"/>
      <c r="DM237" s="169"/>
      <c r="DN237" s="169"/>
      <c r="DO237" s="169"/>
      <c r="DP237" s="169"/>
      <c r="DQ237" s="169"/>
      <c r="DR237" s="169"/>
      <c r="DS237" s="169"/>
      <c r="DT237" s="169"/>
      <c r="DU237" s="169"/>
      <c r="DV237" s="169"/>
      <c r="DW237" s="169"/>
      <c r="DX237" s="169"/>
      <c r="DY237" s="169"/>
      <c r="DZ237" s="169"/>
      <c r="EA237" s="169"/>
      <c r="EB237" s="169"/>
      <c r="EC237" s="169"/>
      <c r="ED237" s="169"/>
      <c r="EE237" s="169"/>
      <c r="EF237" s="169"/>
      <c r="EG237" s="169"/>
      <c r="EH237" s="169"/>
      <c r="EI237" s="169"/>
      <c r="EJ237" s="169"/>
      <c r="EK237" s="169"/>
      <c r="EL237" s="169"/>
      <c r="EM237" s="169"/>
      <c r="EN237" s="169"/>
    </row>
    <row r="238" spans="1:144" ht="14" x14ac:dyDescent="0.15">
      <c r="A238" s="170"/>
      <c r="B238" s="170"/>
      <c r="C238" s="170"/>
      <c r="D238" s="170"/>
      <c r="E238" s="170"/>
      <c r="F238" s="170"/>
      <c r="G238" s="170"/>
      <c r="H238" s="170"/>
      <c r="I238" s="170"/>
      <c r="J238" s="170"/>
      <c r="K238" s="170"/>
      <c r="L238" s="170"/>
      <c r="M238" s="170"/>
      <c r="N238" s="170"/>
      <c r="O238" s="170"/>
      <c r="P238" s="170"/>
      <c r="Q238" s="170"/>
      <c r="R238" s="170"/>
      <c r="S238" s="170"/>
      <c r="T238" s="170"/>
      <c r="U238" s="170"/>
      <c r="V238" s="169"/>
      <c r="W238" s="169"/>
      <c r="X238" s="169"/>
      <c r="Y238" s="169"/>
      <c r="Z238" s="169"/>
      <c r="AA238" s="169"/>
      <c r="AB238" s="169"/>
      <c r="AC238" s="169"/>
      <c r="AD238" s="169"/>
      <c r="AE238" s="169"/>
      <c r="AF238" s="169"/>
      <c r="AG238" s="169"/>
      <c r="AH238" s="169"/>
      <c r="AI238" s="169"/>
      <c r="AJ238" s="169"/>
      <c r="AK238" s="169"/>
      <c r="AL238" s="169"/>
      <c r="AM238" s="169"/>
      <c r="AN238" s="169"/>
      <c r="AO238" s="169"/>
      <c r="AP238" s="169"/>
      <c r="AQ238" s="169"/>
      <c r="AR238" s="169"/>
      <c r="AS238" s="169"/>
      <c r="AT238" s="169"/>
      <c r="AU238" s="169"/>
      <c r="AV238" s="169"/>
      <c r="AW238" s="169"/>
      <c r="AX238" s="169"/>
      <c r="AY238" s="169"/>
      <c r="AZ238" s="169"/>
      <c r="BA238" s="169"/>
      <c r="BB238" s="169"/>
      <c r="BC238" s="169"/>
      <c r="BD238" s="169"/>
      <c r="BE238" s="169"/>
      <c r="BF238" s="169"/>
      <c r="BG238" s="169"/>
      <c r="BH238" s="169"/>
      <c r="BI238" s="169"/>
      <c r="BJ238" s="169"/>
      <c r="BK238" s="169"/>
      <c r="BL238" s="169"/>
      <c r="BM238" s="169"/>
      <c r="BN238" s="169"/>
      <c r="BO238" s="169"/>
      <c r="BP238" s="169"/>
      <c r="BQ238" s="169"/>
      <c r="BR238" s="169"/>
      <c r="BS238" s="169"/>
      <c r="BT238" s="169"/>
      <c r="BU238" s="169"/>
      <c r="BV238" s="169"/>
      <c r="BW238" s="169"/>
      <c r="BX238" s="169"/>
      <c r="BY238" s="169"/>
      <c r="BZ238" s="169"/>
      <c r="CA238" s="169"/>
      <c r="CB238" s="169"/>
      <c r="CC238" s="169"/>
      <c r="CD238" s="169"/>
      <c r="CE238" s="169"/>
      <c r="CF238" s="169"/>
      <c r="CG238" s="169"/>
      <c r="CH238" s="169"/>
      <c r="CI238" s="169"/>
      <c r="CJ238" s="169"/>
      <c r="CK238" s="169"/>
      <c r="CL238" s="169"/>
      <c r="CM238" s="169"/>
      <c r="CN238" s="169"/>
      <c r="CO238" s="169"/>
      <c r="CP238" s="169"/>
      <c r="CQ238" s="169"/>
      <c r="CR238" s="169"/>
      <c r="CS238" s="169"/>
      <c r="CT238" s="169"/>
      <c r="CU238" s="169"/>
      <c r="CV238" s="169"/>
      <c r="CW238" s="169"/>
      <c r="CX238" s="169"/>
      <c r="CY238" s="169"/>
      <c r="CZ238" s="169"/>
      <c r="DA238" s="169"/>
      <c r="DB238" s="169"/>
      <c r="DC238" s="169"/>
      <c r="DD238" s="169"/>
      <c r="DE238" s="169"/>
      <c r="DF238" s="169"/>
      <c r="DG238" s="169"/>
      <c r="DH238" s="169"/>
      <c r="DI238" s="169"/>
      <c r="DJ238" s="169"/>
      <c r="DK238" s="169"/>
      <c r="DL238" s="169"/>
      <c r="DM238" s="169"/>
      <c r="DN238" s="169"/>
      <c r="DO238" s="169"/>
      <c r="DP238" s="169"/>
      <c r="DQ238" s="169"/>
      <c r="DR238" s="169"/>
      <c r="DS238" s="169"/>
      <c r="DT238" s="169"/>
      <c r="DU238" s="169"/>
      <c r="DV238" s="169"/>
      <c r="DW238" s="169"/>
      <c r="DX238" s="169"/>
      <c r="DY238" s="169"/>
      <c r="DZ238" s="169"/>
      <c r="EA238" s="169"/>
      <c r="EB238" s="169"/>
      <c r="EC238" s="169"/>
      <c r="ED238" s="169"/>
      <c r="EE238" s="169"/>
      <c r="EF238" s="169"/>
      <c r="EG238" s="169"/>
      <c r="EH238" s="169"/>
      <c r="EI238" s="169"/>
      <c r="EJ238" s="169"/>
      <c r="EK238" s="169"/>
      <c r="EL238" s="169"/>
      <c r="EM238" s="169"/>
      <c r="EN238" s="169"/>
    </row>
    <row r="239" spans="1:144" ht="14" x14ac:dyDescent="0.15">
      <c r="A239" s="170"/>
      <c r="B239" s="170"/>
      <c r="C239" s="170"/>
      <c r="D239" s="170"/>
      <c r="E239" s="170"/>
      <c r="F239" s="170"/>
      <c r="G239" s="170"/>
      <c r="H239" s="170"/>
      <c r="I239" s="170"/>
      <c r="J239" s="170"/>
      <c r="K239" s="170"/>
      <c r="L239" s="170"/>
      <c r="M239" s="170"/>
      <c r="N239" s="170"/>
      <c r="O239" s="170"/>
      <c r="P239" s="170"/>
      <c r="Q239" s="170"/>
      <c r="R239" s="170"/>
      <c r="S239" s="170"/>
      <c r="T239" s="170"/>
      <c r="U239" s="170"/>
      <c r="V239" s="169"/>
      <c r="W239" s="169"/>
      <c r="X239" s="169"/>
      <c r="Y239" s="169"/>
      <c r="Z239" s="169"/>
      <c r="AA239" s="169"/>
      <c r="AB239" s="169"/>
      <c r="AC239" s="169"/>
      <c r="AD239" s="169"/>
      <c r="AE239" s="169"/>
      <c r="AF239" s="169"/>
      <c r="AG239" s="169"/>
      <c r="AH239" s="169"/>
      <c r="AI239" s="169"/>
      <c r="AJ239" s="169"/>
      <c r="AK239" s="169"/>
      <c r="AL239" s="169"/>
      <c r="AM239" s="169"/>
      <c r="AN239" s="169"/>
      <c r="AO239" s="169"/>
      <c r="AP239" s="169"/>
      <c r="AQ239" s="169"/>
      <c r="AR239" s="169"/>
      <c r="AS239" s="169"/>
      <c r="AT239" s="169"/>
      <c r="AU239" s="169"/>
      <c r="AV239" s="169"/>
      <c r="AW239" s="169"/>
      <c r="AX239" s="169"/>
      <c r="AY239" s="169"/>
      <c r="AZ239" s="169"/>
      <c r="BA239" s="169"/>
      <c r="BB239" s="169"/>
      <c r="BC239" s="169"/>
      <c r="BD239" s="169"/>
      <c r="BE239" s="169"/>
      <c r="BF239" s="169"/>
      <c r="BG239" s="169"/>
      <c r="BH239" s="169"/>
      <c r="BI239" s="169"/>
      <c r="BJ239" s="169"/>
      <c r="BK239" s="169"/>
      <c r="BL239" s="169"/>
      <c r="BM239" s="169"/>
      <c r="BN239" s="169"/>
      <c r="BO239" s="169"/>
      <c r="BP239" s="169"/>
      <c r="BQ239" s="169"/>
      <c r="BR239" s="169"/>
      <c r="BS239" s="169"/>
      <c r="BT239" s="169"/>
      <c r="BU239" s="169"/>
      <c r="BV239" s="169"/>
      <c r="BW239" s="169"/>
      <c r="BX239" s="169"/>
      <c r="BY239" s="169"/>
      <c r="BZ239" s="169"/>
      <c r="CA239" s="169"/>
      <c r="CB239" s="169"/>
      <c r="CC239" s="169"/>
      <c r="CD239" s="169"/>
      <c r="CE239" s="169"/>
      <c r="CF239" s="169"/>
      <c r="CG239" s="169"/>
      <c r="CH239" s="169"/>
      <c r="CI239" s="169"/>
      <c r="CJ239" s="169"/>
      <c r="CK239" s="169"/>
      <c r="CL239" s="169"/>
      <c r="CM239" s="169"/>
      <c r="CN239" s="169"/>
      <c r="CO239" s="169"/>
      <c r="CP239" s="169"/>
      <c r="CQ239" s="169"/>
      <c r="CR239" s="169"/>
      <c r="CS239" s="169"/>
      <c r="CT239" s="169"/>
      <c r="CU239" s="169"/>
      <c r="CV239" s="169"/>
      <c r="CW239" s="169"/>
      <c r="CX239" s="169"/>
      <c r="CY239" s="169"/>
      <c r="CZ239" s="169"/>
      <c r="DA239" s="169"/>
      <c r="DB239" s="169"/>
      <c r="DC239" s="169"/>
      <c r="DD239" s="169"/>
      <c r="DE239" s="169"/>
      <c r="DF239" s="169"/>
      <c r="DG239" s="169"/>
      <c r="DH239" s="169"/>
      <c r="DI239" s="169"/>
      <c r="DJ239" s="169"/>
      <c r="DK239" s="169"/>
      <c r="DL239" s="169"/>
      <c r="DM239" s="169"/>
      <c r="DN239" s="169"/>
      <c r="DO239" s="169"/>
      <c r="DP239" s="169"/>
      <c r="DQ239" s="169"/>
      <c r="DR239" s="169"/>
      <c r="DS239" s="169"/>
      <c r="DT239" s="169"/>
      <c r="DU239" s="169"/>
      <c r="DV239" s="169"/>
      <c r="DW239" s="169"/>
      <c r="DX239" s="169"/>
      <c r="DY239" s="169"/>
      <c r="DZ239" s="169"/>
      <c r="EA239" s="169"/>
      <c r="EB239" s="169"/>
      <c r="EC239" s="169"/>
      <c r="ED239" s="169"/>
      <c r="EE239" s="169"/>
      <c r="EF239" s="169"/>
      <c r="EG239" s="169"/>
      <c r="EH239" s="169"/>
      <c r="EI239" s="169"/>
      <c r="EJ239" s="169"/>
      <c r="EK239" s="169"/>
      <c r="EL239" s="169"/>
      <c r="EM239" s="169"/>
      <c r="EN239" s="169"/>
    </row>
    <row r="240" spans="1:144" ht="14" x14ac:dyDescent="0.15">
      <c r="A240" s="170"/>
      <c r="B240" s="170"/>
      <c r="C240" s="170"/>
      <c r="D240" s="170"/>
      <c r="E240" s="170"/>
      <c r="F240" s="170"/>
      <c r="G240" s="170"/>
      <c r="H240" s="170"/>
      <c r="I240" s="170"/>
      <c r="J240" s="170"/>
      <c r="K240" s="170"/>
      <c r="L240" s="170"/>
      <c r="M240" s="170"/>
      <c r="N240" s="170"/>
      <c r="O240" s="170"/>
      <c r="P240" s="170"/>
      <c r="Q240" s="170"/>
      <c r="R240" s="170"/>
      <c r="S240" s="170"/>
      <c r="T240" s="170"/>
      <c r="U240" s="170"/>
      <c r="V240" s="169"/>
      <c r="W240" s="169"/>
      <c r="X240" s="169"/>
      <c r="Y240" s="169"/>
      <c r="Z240" s="169"/>
      <c r="AA240" s="169"/>
      <c r="AB240" s="169"/>
      <c r="AC240" s="169"/>
      <c r="AD240" s="169"/>
      <c r="AE240" s="169"/>
      <c r="AF240" s="169"/>
      <c r="AG240" s="169"/>
      <c r="AH240" s="169"/>
      <c r="AI240" s="169"/>
      <c r="AJ240" s="169"/>
      <c r="AK240" s="169"/>
      <c r="AL240" s="169"/>
      <c r="AM240" s="169"/>
      <c r="AN240" s="169"/>
      <c r="AO240" s="169"/>
      <c r="AP240" s="169"/>
      <c r="AQ240" s="169"/>
      <c r="AR240" s="169"/>
      <c r="AS240" s="169"/>
      <c r="AT240" s="169"/>
      <c r="AU240" s="169"/>
      <c r="AV240" s="169"/>
      <c r="AW240" s="169"/>
      <c r="AX240" s="169"/>
      <c r="AY240" s="169"/>
      <c r="AZ240" s="169"/>
      <c r="BA240" s="169"/>
      <c r="BB240" s="169"/>
      <c r="BC240" s="169"/>
      <c r="BD240" s="169"/>
      <c r="BE240" s="169"/>
      <c r="BF240" s="169"/>
      <c r="BG240" s="169"/>
      <c r="BH240" s="169"/>
      <c r="BI240" s="169"/>
      <c r="BJ240" s="169"/>
      <c r="BK240" s="169"/>
      <c r="BL240" s="169"/>
      <c r="BM240" s="169"/>
      <c r="BN240" s="169"/>
      <c r="BO240" s="169"/>
      <c r="BP240" s="169"/>
      <c r="BQ240" s="169"/>
      <c r="BR240" s="169"/>
      <c r="BS240" s="169"/>
      <c r="BT240" s="169"/>
      <c r="BU240" s="169"/>
      <c r="BV240" s="169"/>
      <c r="BW240" s="169"/>
      <c r="BX240" s="169"/>
      <c r="BY240" s="169"/>
      <c r="BZ240" s="169"/>
      <c r="CA240" s="169"/>
      <c r="CB240" s="169"/>
      <c r="CC240" s="169"/>
      <c r="CD240" s="169"/>
      <c r="CE240" s="169"/>
      <c r="CF240" s="169"/>
      <c r="CG240" s="169"/>
      <c r="CH240" s="169"/>
      <c r="CI240" s="169"/>
      <c r="CJ240" s="169"/>
      <c r="CK240" s="169"/>
      <c r="CL240" s="169"/>
      <c r="CM240" s="169"/>
      <c r="CN240" s="169"/>
      <c r="CO240" s="169"/>
      <c r="CP240" s="169"/>
      <c r="CQ240" s="169"/>
      <c r="CR240" s="169"/>
      <c r="CS240" s="169"/>
      <c r="CT240" s="169"/>
      <c r="CU240" s="169"/>
      <c r="CV240" s="169"/>
      <c r="CW240" s="169"/>
      <c r="CX240" s="169"/>
      <c r="CY240" s="169"/>
      <c r="CZ240" s="169"/>
      <c r="DA240" s="169"/>
      <c r="DB240" s="169"/>
      <c r="DC240" s="169"/>
      <c r="DD240" s="169"/>
      <c r="DE240" s="169"/>
      <c r="DF240" s="169"/>
      <c r="DG240" s="169"/>
      <c r="DH240" s="169"/>
      <c r="DI240" s="169"/>
      <c r="DJ240" s="169"/>
      <c r="DK240" s="169"/>
      <c r="DL240" s="169"/>
      <c r="DM240" s="169"/>
      <c r="DN240" s="169"/>
      <c r="DO240" s="169"/>
      <c r="DP240" s="169"/>
      <c r="DQ240" s="169"/>
      <c r="DR240" s="169"/>
      <c r="DS240" s="169"/>
      <c r="DT240" s="169"/>
      <c r="DU240" s="169"/>
      <c r="DV240" s="169"/>
      <c r="DW240" s="169"/>
      <c r="DX240" s="169"/>
      <c r="DY240" s="169"/>
      <c r="DZ240" s="169"/>
      <c r="EA240" s="169"/>
      <c r="EB240" s="169"/>
      <c r="EC240" s="169"/>
      <c r="ED240" s="169"/>
      <c r="EE240" s="169"/>
      <c r="EF240" s="169"/>
      <c r="EG240" s="169"/>
      <c r="EH240" s="169"/>
      <c r="EI240" s="169"/>
      <c r="EJ240" s="169"/>
      <c r="EK240" s="169"/>
      <c r="EL240" s="169"/>
      <c r="EM240" s="169"/>
      <c r="EN240" s="169"/>
    </row>
    <row r="241" spans="1:144" ht="14" x14ac:dyDescent="0.15">
      <c r="A241" s="170"/>
      <c r="B241" s="170"/>
      <c r="C241" s="170"/>
      <c r="D241" s="170"/>
      <c r="E241" s="170"/>
      <c r="F241" s="170"/>
      <c r="G241" s="170"/>
      <c r="H241" s="170"/>
      <c r="I241" s="170"/>
      <c r="J241" s="170"/>
      <c r="K241" s="170"/>
      <c r="L241" s="170"/>
      <c r="M241" s="170"/>
      <c r="N241" s="170"/>
      <c r="O241" s="170"/>
      <c r="P241" s="170"/>
      <c r="Q241" s="170"/>
      <c r="R241" s="170"/>
      <c r="S241" s="170"/>
      <c r="T241" s="170"/>
      <c r="U241" s="170"/>
      <c r="V241" s="169"/>
      <c r="W241" s="169"/>
      <c r="X241" s="169"/>
      <c r="Y241" s="169"/>
      <c r="Z241" s="169"/>
      <c r="AA241" s="169"/>
      <c r="AB241" s="169"/>
      <c r="AC241" s="169"/>
      <c r="AD241" s="169"/>
      <c r="AE241" s="169"/>
      <c r="AF241" s="169"/>
      <c r="AG241" s="169"/>
      <c r="AH241" s="169"/>
      <c r="AI241" s="169"/>
      <c r="AJ241" s="169"/>
      <c r="AK241" s="169"/>
      <c r="AL241" s="169"/>
      <c r="AM241" s="169"/>
      <c r="AN241" s="169"/>
      <c r="AO241" s="169"/>
      <c r="AP241" s="169"/>
      <c r="AQ241" s="169"/>
      <c r="AR241" s="169"/>
      <c r="AS241" s="169"/>
      <c r="AT241" s="169"/>
      <c r="AU241" s="169"/>
      <c r="AV241" s="169"/>
      <c r="AW241" s="169"/>
      <c r="AX241" s="169"/>
      <c r="AY241" s="169"/>
      <c r="AZ241" s="169"/>
      <c r="BA241" s="169"/>
      <c r="BB241" s="169"/>
      <c r="BC241" s="169"/>
      <c r="BD241" s="169"/>
      <c r="BE241" s="169"/>
      <c r="BF241" s="169"/>
      <c r="BG241" s="169"/>
      <c r="BH241" s="169"/>
      <c r="BI241" s="169"/>
      <c r="BJ241" s="169"/>
      <c r="BK241" s="169"/>
      <c r="BL241" s="169"/>
      <c r="BM241" s="169"/>
      <c r="BN241" s="169"/>
      <c r="BO241" s="169"/>
      <c r="BP241" s="169"/>
      <c r="BQ241" s="169"/>
      <c r="BR241" s="169"/>
      <c r="BS241" s="169"/>
      <c r="BT241" s="169"/>
      <c r="BU241" s="169"/>
      <c r="BV241" s="169"/>
      <c r="BW241" s="169"/>
      <c r="BX241" s="169"/>
      <c r="BY241" s="169"/>
      <c r="BZ241" s="169"/>
      <c r="CA241" s="169"/>
      <c r="CB241" s="169"/>
      <c r="CC241" s="169"/>
      <c r="CD241" s="169"/>
      <c r="CE241" s="169"/>
      <c r="CF241" s="169"/>
      <c r="CG241" s="169"/>
      <c r="CH241" s="169"/>
      <c r="CI241" s="169"/>
      <c r="CJ241" s="169"/>
      <c r="CK241" s="169"/>
      <c r="CL241" s="169"/>
      <c r="CM241" s="169"/>
      <c r="CN241" s="169"/>
      <c r="CO241" s="169"/>
      <c r="CP241" s="169"/>
      <c r="CQ241" s="169"/>
      <c r="CR241" s="169"/>
      <c r="CS241" s="169"/>
      <c r="CT241" s="169"/>
      <c r="CU241" s="169"/>
      <c r="CV241" s="169"/>
      <c r="CW241" s="169"/>
      <c r="CX241" s="169"/>
      <c r="CY241" s="169"/>
      <c r="CZ241" s="169"/>
      <c r="DA241" s="169"/>
      <c r="DB241" s="169"/>
      <c r="DC241" s="169"/>
      <c r="DD241" s="169"/>
      <c r="DE241" s="169"/>
      <c r="DF241" s="169"/>
      <c r="DG241" s="169"/>
      <c r="DH241" s="169"/>
      <c r="DI241" s="169"/>
      <c r="DJ241" s="169"/>
      <c r="DK241" s="169"/>
      <c r="DL241" s="169"/>
      <c r="DM241" s="169"/>
      <c r="DN241" s="169"/>
      <c r="DO241" s="169"/>
      <c r="DP241" s="169"/>
      <c r="DQ241" s="169"/>
      <c r="DR241" s="169"/>
      <c r="DS241" s="169"/>
      <c r="DT241" s="169"/>
      <c r="DU241" s="169"/>
      <c r="DV241" s="169"/>
      <c r="DW241" s="169"/>
      <c r="DX241" s="169"/>
      <c r="DY241" s="169"/>
      <c r="DZ241" s="169"/>
      <c r="EA241" s="169"/>
      <c r="EB241" s="169"/>
      <c r="EC241" s="169"/>
      <c r="ED241" s="169"/>
      <c r="EE241" s="169"/>
      <c r="EF241" s="169"/>
      <c r="EG241" s="169"/>
      <c r="EH241" s="169"/>
      <c r="EI241" s="169"/>
      <c r="EJ241" s="169"/>
      <c r="EK241" s="169"/>
      <c r="EL241" s="169"/>
      <c r="EM241" s="169"/>
      <c r="EN241" s="169"/>
    </row>
    <row r="242" spans="1:144" ht="14" x14ac:dyDescent="0.15">
      <c r="A242" s="170"/>
      <c r="B242" s="170"/>
      <c r="C242" s="170"/>
      <c r="D242" s="170"/>
      <c r="E242" s="170"/>
      <c r="F242" s="170"/>
      <c r="G242" s="170"/>
      <c r="H242" s="170"/>
      <c r="I242" s="170"/>
      <c r="J242" s="170"/>
      <c r="K242" s="170"/>
      <c r="L242" s="170"/>
      <c r="M242" s="170"/>
      <c r="N242" s="170"/>
      <c r="O242" s="170"/>
      <c r="P242" s="170"/>
      <c r="Q242" s="170"/>
      <c r="R242" s="170"/>
      <c r="S242" s="170"/>
      <c r="T242" s="170"/>
      <c r="U242" s="170"/>
      <c r="V242" s="169"/>
      <c r="W242" s="169"/>
      <c r="X242" s="169"/>
      <c r="Y242" s="169"/>
      <c r="Z242" s="169"/>
      <c r="AA242" s="169"/>
      <c r="AB242" s="169"/>
      <c r="AC242" s="169"/>
      <c r="AD242" s="169"/>
      <c r="AE242" s="169"/>
      <c r="AF242" s="169"/>
      <c r="AG242" s="169"/>
      <c r="AH242" s="169"/>
      <c r="AI242" s="169"/>
      <c r="AJ242" s="169"/>
      <c r="AK242" s="169"/>
      <c r="AL242" s="169"/>
      <c r="AM242" s="169"/>
      <c r="AN242" s="169"/>
      <c r="AO242" s="169"/>
      <c r="AP242" s="169"/>
      <c r="AQ242" s="169"/>
      <c r="AR242" s="169"/>
      <c r="AS242" s="169"/>
      <c r="AT242" s="169"/>
      <c r="AU242" s="169"/>
      <c r="AV242" s="169"/>
      <c r="AW242" s="169"/>
      <c r="AX242" s="169"/>
      <c r="AY242" s="169"/>
      <c r="AZ242" s="169"/>
      <c r="BA242" s="169"/>
      <c r="BB242" s="169"/>
      <c r="BC242" s="169"/>
      <c r="BD242" s="169"/>
      <c r="BE242" s="169"/>
      <c r="BF242" s="169"/>
      <c r="BG242" s="169"/>
      <c r="BH242" s="169"/>
      <c r="BI242" s="169"/>
      <c r="BJ242" s="169"/>
      <c r="BK242" s="169"/>
      <c r="BL242" s="169"/>
      <c r="BM242" s="169"/>
      <c r="BN242" s="169"/>
      <c r="BO242" s="169"/>
      <c r="BP242" s="169"/>
      <c r="BQ242" s="169"/>
      <c r="BR242" s="169"/>
      <c r="BS242" s="169"/>
      <c r="BT242" s="169"/>
      <c r="BU242" s="169"/>
      <c r="BV242" s="169"/>
      <c r="BW242" s="169"/>
      <c r="BX242" s="169"/>
      <c r="BY242" s="169"/>
      <c r="BZ242" s="169"/>
      <c r="CA242" s="169"/>
      <c r="CB242" s="169"/>
      <c r="CC242" s="169"/>
      <c r="CD242" s="169"/>
      <c r="CE242" s="169"/>
      <c r="CF242" s="169"/>
      <c r="CG242" s="169"/>
      <c r="CH242" s="169"/>
      <c r="CI242" s="169"/>
      <c r="CJ242" s="169"/>
      <c r="CK242" s="169"/>
      <c r="CL242" s="169"/>
      <c r="CM242" s="169"/>
      <c r="CN242" s="169"/>
      <c r="CO242" s="169"/>
      <c r="CP242" s="169"/>
      <c r="CQ242" s="169"/>
      <c r="CR242" s="169"/>
      <c r="CS242" s="169"/>
      <c r="CT242" s="169"/>
      <c r="CU242" s="169"/>
      <c r="CV242" s="169"/>
      <c r="CW242" s="169"/>
      <c r="CX242" s="169"/>
      <c r="CY242" s="169"/>
      <c r="CZ242" s="169"/>
      <c r="DA242" s="169"/>
      <c r="DB242" s="169"/>
      <c r="DC242" s="169"/>
      <c r="DD242" s="169"/>
      <c r="DE242" s="169"/>
      <c r="DF242" s="169"/>
      <c r="DG242" s="169"/>
      <c r="DH242" s="169"/>
      <c r="DI242" s="169"/>
      <c r="DJ242" s="169"/>
      <c r="DK242" s="169"/>
      <c r="DL242" s="169"/>
      <c r="DM242" s="169"/>
      <c r="DN242" s="169"/>
      <c r="DO242" s="169"/>
      <c r="DP242" s="169"/>
      <c r="DQ242" s="169"/>
      <c r="DR242" s="169"/>
      <c r="DS242" s="169"/>
      <c r="DT242" s="169"/>
      <c r="DU242" s="169"/>
      <c r="DV242" s="169"/>
      <c r="DW242" s="169"/>
      <c r="DX242" s="169"/>
      <c r="DY242" s="169"/>
      <c r="DZ242" s="169"/>
      <c r="EA242" s="169"/>
      <c r="EB242" s="169"/>
      <c r="EC242" s="169"/>
      <c r="ED242" s="169"/>
      <c r="EE242" s="169"/>
      <c r="EF242" s="169"/>
      <c r="EG242" s="169"/>
      <c r="EH242" s="169"/>
      <c r="EI242" s="169"/>
      <c r="EJ242" s="169"/>
      <c r="EK242" s="169"/>
      <c r="EL242" s="169"/>
      <c r="EM242" s="169"/>
      <c r="EN242" s="169"/>
    </row>
    <row r="243" spans="1:144" ht="14" x14ac:dyDescent="0.15">
      <c r="A243" s="170"/>
      <c r="B243" s="170"/>
      <c r="C243" s="170"/>
      <c r="D243" s="170"/>
      <c r="E243" s="170"/>
      <c r="F243" s="170"/>
      <c r="G243" s="170"/>
      <c r="H243" s="170"/>
      <c r="I243" s="170"/>
      <c r="J243" s="170"/>
      <c r="K243" s="170"/>
      <c r="L243" s="170"/>
      <c r="M243" s="170"/>
      <c r="N243" s="170"/>
      <c r="O243" s="170"/>
      <c r="P243" s="170"/>
      <c r="Q243" s="170"/>
      <c r="R243" s="170"/>
      <c r="S243" s="170"/>
      <c r="T243" s="170"/>
      <c r="U243" s="170"/>
      <c r="V243" s="169"/>
      <c r="W243" s="169"/>
      <c r="X243" s="169"/>
      <c r="Y243" s="169"/>
      <c r="Z243" s="169"/>
      <c r="AA243" s="169"/>
      <c r="AB243" s="169"/>
      <c r="AC243" s="169"/>
      <c r="AD243" s="169"/>
      <c r="AE243" s="169"/>
      <c r="AF243" s="169"/>
      <c r="AG243" s="169"/>
      <c r="AH243" s="169"/>
      <c r="AI243" s="169"/>
      <c r="AJ243" s="169"/>
      <c r="AK243" s="169"/>
      <c r="AL243" s="169"/>
      <c r="AM243" s="169"/>
      <c r="AN243" s="169"/>
      <c r="AO243" s="169"/>
      <c r="AP243" s="169"/>
      <c r="AQ243" s="169"/>
      <c r="AR243" s="169"/>
      <c r="AS243" s="169"/>
      <c r="AT243" s="169"/>
      <c r="AU243" s="169"/>
      <c r="AV243" s="169"/>
      <c r="AW243" s="169"/>
      <c r="AX243" s="169"/>
      <c r="AY243" s="169"/>
      <c r="AZ243" s="169"/>
      <c r="BA243" s="169"/>
      <c r="BB243" s="169"/>
      <c r="BC243" s="169"/>
      <c r="BD243" s="169"/>
      <c r="BE243" s="169"/>
      <c r="BF243" s="169"/>
      <c r="BG243" s="169"/>
      <c r="BH243" s="169"/>
      <c r="BI243" s="169"/>
      <c r="BJ243" s="169"/>
      <c r="BK243" s="169"/>
      <c r="BL243" s="169"/>
      <c r="BM243" s="169"/>
      <c r="BN243" s="169"/>
      <c r="BO243" s="169"/>
      <c r="BP243" s="169"/>
      <c r="BQ243" s="169"/>
      <c r="BR243" s="169"/>
      <c r="BS243" s="169"/>
      <c r="BT243" s="169"/>
      <c r="BU243" s="169"/>
      <c r="BV243" s="169"/>
      <c r="BW243" s="169"/>
      <c r="BX243" s="169"/>
      <c r="BY243" s="169"/>
      <c r="BZ243" s="169"/>
      <c r="CA243" s="169"/>
      <c r="CB243" s="169"/>
      <c r="CC243" s="169"/>
      <c r="CD243" s="169"/>
      <c r="CE243" s="169"/>
      <c r="CF243" s="169"/>
      <c r="CG243" s="169"/>
      <c r="CH243" s="169"/>
      <c r="CI243" s="169"/>
      <c r="CJ243" s="169"/>
      <c r="CK243" s="169"/>
      <c r="CL243" s="169"/>
      <c r="CM243" s="169"/>
      <c r="CN243" s="169"/>
      <c r="CO243" s="169"/>
      <c r="CP243" s="169"/>
      <c r="CQ243" s="169"/>
      <c r="CR243" s="169"/>
      <c r="CS243" s="169"/>
      <c r="CT243" s="169"/>
      <c r="CU243" s="169"/>
      <c r="CV243" s="169"/>
      <c r="CW243" s="169"/>
      <c r="CX243" s="169"/>
      <c r="CY243" s="169"/>
      <c r="CZ243" s="169"/>
      <c r="DA243" s="169"/>
      <c r="DB243" s="169"/>
      <c r="DC243" s="169"/>
      <c r="DD243" s="169"/>
      <c r="DE243" s="169"/>
      <c r="DF243" s="169"/>
      <c r="DG243" s="169"/>
      <c r="DH243" s="169"/>
      <c r="DI243" s="169"/>
      <c r="DJ243" s="169"/>
      <c r="DK243" s="169"/>
      <c r="DL243" s="169"/>
      <c r="DM243" s="169"/>
      <c r="DN243" s="169"/>
      <c r="DO243" s="169"/>
      <c r="DP243" s="169"/>
      <c r="DQ243" s="169"/>
      <c r="DR243" s="169"/>
      <c r="DS243" s="169"/>
      <c r="DT243" s="169"/>
      <c r="DU243" s="169"/>
      <c r="DV243" s="169"/>
      <c r="DW243" s="169"/>
      <c r="DX243" s="169"/>
      <c r="DY243" s="169"/>
      <c r="DZ243" s="169"/>
      <c r="EA243" s="169"/>
      <c r="EB243" s="169"/>
      <c r="EC243" s="169"/>
      <c r="ED243" s="169"/>
      <c r="EE243" s="169"/>
      <c r="EF243" s="169"/>
      <c r="EG243" s="169"/>
      <c r="EH243" s="169"/>
      <c r="EI243" s="169"/>
      <c r="EJ243" s="169"/>
      <c r="EK243" s="169"/>
      <c r="EL243" s="169"/>
      <c r="EM243" s="169"/>
      <c r="EN243" s="169"/>
    </row>
    <row r="244" spans="1:144" ht="14" x14ac:dyDescent="0.15">
      <c r="A244" s="170"/>
      <c r="B244" s="170"/>
      <c r="C244" s="170"/>
      <c r="D244" s="170"/>
      <c r="E244" s="170"/>
      <c r="F244" s="170"/>
      <c r="G244" s="170"/>
      <c r="H244" s="170"/>
      <c r="I244" s="170"/>
      <c r="J244" s="170"/>
      <c r="K244" s="170"/>
      <c r="L244" s="170"/>
      <c r="M244" s="170"/>
      <c r="N244" s="170"/>
      <c r="O244" s="170"/>
      <c r="P244" s="170"/>
      <c r="Q244" s="170"/>
      <c r="R244" s="170"/>
      <c r="S244" s="170"/>
      <c r="T244" s="170"/>
      <c r="U244" s="170"/>
      <c r="V244" s="169"/>
      <c r="W244" s="169"/>
      <c r="X244" s="169"/>
      <c r="Y244" s="169"/>
      <c r="Z244" s="169"/>
      <c r="AA244" s="169"/>
      <c r="AB244" s="169"/>
      <c r="AC244" s="169"/>
      <c r="AD244" s="169"/>
      <c r="AE244" s="169"/>
      <c r="AF244" s="169"/>
      <c r="AG244" s="169"/>
      <c r="AH244" s="169"/>
      <c r="AI244" s="169"/>
      <c r="AJ244" s="169"/>
      <c r="AK244" s="169"/>
      <c r="AL244" s="169"/>
      <c r="AM244" s="169"/>
      <c r="AN244" s="169"/>
      <c r="AO244" s="169"/>
      <c r="AP244" s="169"/>
      <c r="AQ244" s="169"/>
      <c r="AR244" s="169"/>
      <c r="AS244" s="169"/>
      <c r="AT244" s="169"/>
      <c r="AU244" s="169"/>
      <c r="AV244" s="169"/>
      <c r="AW244" s="169"/>
      <c r="AX244" s="169"/>
      <c r="AY244" s="169"/>
      <c r="AZ244" s="169"/>
      <c r="BA244" s="169"/>
      <c r="BB244" s="169"/>
      <c r="BC244" s="169"/>
      <c r="BD244" s="169"/>
      <c r="BE244" s="169"/>
      <c r="BF244" s="169"/>
      <c r="BG244" s="169"/>
      <c r="BH244" s="169"/>
      <c r="BI244" s="169"/>
      <c r="BJ244" s="169"/>
      <c r="BK244" s="169"/>
      <c r="BL244" s="169"/>
      <c r="BM244" s="169"/>
      <c r="BN244" s="169"/>
      <c r="BO244" s="169"/>
      <c r="BP244" s="169"/>
      <c r="BQ244" s="169"/>
      <c r="BR244" s="169"/>
      <c r="BS244" s="169"/>
      <c r="BT244" s="169"/>
      <c r="BU244" s="169"/>
      <c r="BV244" s="169"/>
      <c r="BW244" s="169"/>
      <c r="BX244" s="169"/>
      <c r="BY244" s="169"/>
      <c r="BZ244" s="169"/>
      <c r="CA244" s="169"/>
      <c r="CB244" s="169"/>
      <c r="CC244" s="169"/>
      <c r="CD244" s="169"/>
      <c r="CE244" s="169"/>
      <c r="CF244" s="169"/>
      <c r="CG244" s="169"/>
      <c r="CH244" s="169"/>
      <c r="CI244" s="169"/>
      <c r="CJ244" s="169"/>
      <c r="CK244" s="169"/>
      <c r="CL244" s="169"/>
      <c r="CM244" s="169"/>
      <c r="CN244" s="169"/>
      <c r="CO244" s="169"/>
      <c r="CP244" s="169"/>
      <c r="CQ244" s="169"/>
      <c r="CR244" s="169"/>
      <c r="CS244" s="169"/>
      <c r="CT244" s="169"/>
      <c r="CU244" s="169"/>
      <c r="CV244" s="169"/>
      <c r="CW244" s="169"/>
      <c r="CX244" s="169"/>
      <c r="CY244" s="169"/>
      <c r="CZ244" s="169"/>
      <c r="DA244" s="169"/>
      <c r="DB244" s="169"/>
      <c r="DC244" s="169"/>
      <c r="DD244" s="169"/>
      <c r="DE244" s="169"/>
      <c r="DF244" s="169"/>
      <c r="DG244" s="169"/>
      <c r="DH244" s="169"/>
      <c r="DI244" s="169"/>
      <c r="DJ244" s="169"/>
      <c r="DK244" s="169"/>
      <c r="DL244" s="169"/>
      <c r="DM244" s="169"/>
      <c r="DN244" s="169"/>
      <c r="DO244" s="169"/>
      <c r="DP244" s="169"/>
      <c r="DQ244" s="169"/>
      <c r="DR244" s="169"/>
      <c r="DS244" s="169"/>
      <c r="DT244" s="169"/>
      <c r="DU244" s="169"/>
      <c r="DV244" s="169"/>
      <c r="DW244" s="169"/>
      <c r="DX244" s="169"/>
      <c r="DY244" s="169"/>
      <c r="DZ244" s="169"/>
      <c r="EA244" s="169"/>
      <c r="EB244" s="169"/>
      <c r="EC244" s="169"/>
      <c r="ED244" s="169"/>
      <c r="EE244" s="169"/>
      <c r="EF244" s="169"/>
      <c r="EG244" s="169"/>
      <c r="EH244" s="169"/>
      <c r="EI244" s="169"/>
      <c r="EJ244" s="169"/>
      <c r="EK244" s="169"/>
      <c r="EL244" s="169"/>
      <c r="EM244" s="169"/>
      <c r="EN244" s="169"/>
    </row>
    <row r="245" spans="1:144" ht="14" x14ac:dyDescent="0.15">
      <c r="A245" s="170"/>
      <c r="B245" s="170"/>
      <c r="C245" s="170"/>
      <c r="D245" s="170"/>
      <c r="E245" s="170"/>
      <c r="F245" s="170"/>
      <c r="G245" s="170"/>
      <c r="H245" s="170"/>
      <c r="I245" s="170"/>
      <c r="J245" s="170"/>
      <c r="K245" s="170"/>
      <c r="L245" s="170"/>
      <c r="M245" s="170"/>
      <c r="N245" s="170"/>
      <c r="O245" s="170"/>
      <c r="P245" s="170"/>
      <c r="Q245" s="170"/>
      <c r="R245" s="170"/>
      <c r="S245" s="170"/>
      <c r="T245" s="170"/>
      <c r="U245" s="170"/>
      <c r="V245" s="169"/>
      <c r="W245" s="169"/>
      <c r="X245" s="169"/>
      <c r="Y245" s="169"/>
      <c r="Z245" s="169"/>
      <c r="AA245" s="169"/>
      <c r="AB245" s="169"/>
      <c r="AC245" s="169"/>
      <c r="AD245" s="169"/>
      <c r="AE245" s="169"/>
      <c r="AF245" s="169"/>
      <c r="AG245" s="169"/>
      <c r="AH245" s="169"/>
      <c r="AI245" s="169"/>
      <c r="AJ245" s="169"/>
      <c r="AK245" s="169"/>
      <c r="AL245" s="169"/>
      <c r="AM245" s="169"/>
      <c r="AN245" s="169"/>
      <c r="AO245" s="169"/>
      <c r="AP245" s="169"/>
      <c r="AQ245" s="169"/>
      <c r="AR245" s="169"/>
      <c r="AS245" s="169"/>
      <c r="AT245" s="169"/>
      <c r="AU245" s="169"/>
      <c r="AV245" s="169"/>
      <c r="AW245" s="169"/>
      <c r="AX245" s="169"/>
      <c r="AY245" s="169"/>
      <c r="AZ245" s="169"/>
      <c r="BA245" s="169"/>
      <c r="BB245" s="169"/>
      <c r="BC245" s="169"/>
      <c r="BD245" s="169"/>
      <c r="BE245" s="169"/>
      <c r="BF245" s="169"/>
      <c r="BG245" s="169"/>
      <c r="BH245" s="169"/>
      <c r="BI245" s="169"/>
      <c r="BJ245" s="169"/>
      <c r="BK245" s="169"/>
      <c r="BL245" s="169"/>
      <c r="BM245" s="169"/>
      <c r="BN245" s="169"/>
      <c r="BO245" s="169"/>
      <c r="BP245" s="169"/>
      <c r="BQ245" s="169"/>
      <c r="BR245" s="169"/>
      <c r="BS245" s="169"/>
      <c r="BT245" s="169"/>
      <c r="BU245" s="169"/>
      <c r="BV245" s="169"/>
      <c r="BW245" s="169"/>
      <c r="BX245" s="169"/>
      <c r="BY245" s="169"/>
      <c r="BZ245" s="169"/>
      <c r="CA245" s="169"/>
      <c r="CB245" s="169"/>
      <c r="CC245" s="169"/>
      <c r="CD245" s="169"/>
      <c r="CE245" s="169"/>
      <c r="CF245" s="169"/>
      <c r="CG245" s="169"/>
      <c r="CH245" s="169"/>
      <c r="CI245" s="169"/>
      <c r="CJ245" s="169"/>
      <c r="CK245" s="169"/>
      <c r="CL245" s="169"/>
      <c r="CM245" s="169"/>
      <c r="CN245" s="169"/>
      <c r="CO245" s="169"/>
      <c r="CP245" s="169"/>
      <c r="CQ245" s="169"/>
      <c r="CR245" s="169"/>
      <c r="CS245" s="169"/>
      <c r="CT245" s="169"/>
      <c r="CU245" s="169"/>
      <c r="CV245" s="169"/>
      <c r="CW245" s="169"/>
      <c r="CX245" s="169"/>
      <c r="CY245" s="169"/>
      <c r="CZ245" s="169"/>
      <c r="DA245" s="169"/>
      <c r="DB245" s="169"/>
      <c r="DC245" s="169"/>
      <c r="DD245" s="169"/>
      <c r="DE245" s="169"/>
      <c r="DF245" s="169"/>
      <c r="DG245" s="169"/>
      <c r="DH245" s="169"/>
      <c r="DI245" s="169"/>
      <c r="DJ245" s="169"/>
      <c r="DK245" s="169"/>
      <c r="DL245" s="169"/>
      <c r="DM245" s="169"/>
      <c r="DN245" s="169"/>
      <c r="DO245" s="169"/>
      <c r="DP245" s="169"/>
      <c r="DQ245" s="169"/>
      <c r="DR245" s="169"/>
      <c r="DS245" s="169"/>
      <c r="DT245" s="169"/>
      <c r="DU245" s="169"/>
      <c r="DV245" s="169"/>
      <c r="DW245" s="169"/>
      <c r="DX245" s="169"/>
      <c r="DY245" s="169"/>
      <c r="DZ245" s="169"/>
      <c r="EA245" s="169"/>
      <c r="EB245" s="169"/>
      <c r="EC245" s="169"/>
      <c r="ED245" s="169"/>
      <c r="EE245" s="169"/>
      <c r="EF245" s="169"/>
      <c r="EG245" s="169"/>
      <c r="EH245" s="169"/>
      <c r="EI245" s="169"/>
      <c r="EJ245" s="169"/>
      <c r="EK245" s="169"/>
      <c r="EL245" s="169"/>
      <c r="EM245" s="169"/>
      <c r="EN245" s="169"/>
    </row>
    <row r="246" spans="1:144" ht="14" x14ac:dyDescent="0.15">
      <c r="A246" s="170"/>
      <c r="B246" s="170"/>
      <c r="C246" s="170"/>
      <c r="D246" s="170"/>
      <c r="E246" s="170"/>
      <c r="F246" s="170"/>
      <c r="G246" s="170"/>
      <c r="H246" s="170"/>
      <c r="I246" s="170"/>
      <c r="J246" s="170"/>
      <c r="K246" s="170"/>
      <c r="L246" s="170"/>
      <c r="M246" s="170"/>
      <c r="N246" s="170"/>
      <c r="O246" s="170"/>
      <c r="P246" s="170"/>
      <c r="Q246" s="170"/>
      <c r="R246" s="170"/>
      <c r="S246" s="170"/>
      <c r="T246" s="170"/>
      <c r="U246" s="170"/>
      <c r="V246" s="169"/>
      <c r="W246" s="169"/>
      <c r="X246" s="169"/>
      <c r="Y246" s="169"/>
      <c r="Z246" s="169"/>
      <c r="AA246" s="169"/>
      <c r="AB246" s="169"/>
      <c r="AC246" s="169"/>
      <c r="AD246" s="169"/>
      <c r="AE246" s="169"/>
      <c r="AF246" s="169"/>
      <c r="AG246" s="169"/>
      <c r="AH246" s="169"/>
      <c r="AI246" s="169"/>
      <c r="AJ246" s="169"/>
      <c r="AK246" s="169"/>
      <c r="AL246" s="169"/>
      <c r="AM246" s="169"/>
      <c r="AN246" s="169"/>
      <c r="AO246" s="169"/>
      <c r="AP246" s="169"/>
      <c r="AQ246" s="169"/>
      <c r="AR246" s="169"/>
      <c r="AS246" s="169"/>
      <c r="AT246" s="169"/>
      <c r="AU246" s="169"/>
      <c r="AV246" s="169"/>
      <c r="AW246" s="169"/>
      <c r="AX246" s="169"/>
      <c r="AY246" s="169"/>
      <c r="AZ246" s="169"/>
      <c r="BA246" s="169"/>
      <c r="BB246" s="169"/>
      <c r="BC246" s="169"/>
      <c r="BD246" s="169"/>
      <c r="BE246" s="169"/>
      <c r="BF246" s="169"/>
      <c r="BG246" s="169"/>
      <c r="BH246" s="169"/>
      <c r="BI246" s="169"/>
      <c r="BJ246" s="169"/>
      <c r="BK246" s="169"/>
      <c r="BL246" s="169"/>
      <c r="BM246" s="169"/>
      <c r="BN246" s="169"/>
      <c r="BO246" s="169"/>
      <c r="BP246" s="169"/>
      <c r="BQ246" s="169"/>
      <c r="BR246" s="169"/>
      <c r="BS246" s="169"/>
      <c r="BT246" s="169"/>
      <c r="BU246" s="169"/>
      <c r="BV246" s="169"/>
      <c r="BW246" s="169"/>
      <c r="BX246" s="169"/>
      <c r="BY246" s="169"/>
      <c r="BZ246" s="169"/>
      <c r="CA246" s="169"/>
      <c r="CB246" s="169"/>
      <c r="CC246" s="169"/>
      <c r="CD246" s="169"/>
      <c r="CE246" s="169"/>
      <c r="CF246" s="169"/>
      <c r="CG246" s="169"/>
      <c r="CH246" s="169"/>
      <c r="CI246" s="169"/>
      <c r="CJ246" s="169"/>
      <c r="CK246" s="169"/>
      <c r="CL246" s="169"/>
      <c r="CM246" s="169"/>
      <c r="CN246" s="169"/>
      <c r="CO246" s="169"/>
      <c r="CP246" s="169"/>
      <c r="CQ246" s="169"/>
      <c r="CR246" s="169"/>
      <c r="CS246" s="169"/>
      <c r="CT246" s="169"/>
      <c r="CU246" s="169"/>
      <c r="CV246" s="169"/>
      <c r="CW246" s="169"/>
      <c r="CX246" s="169"/>
      <c r="CY246" s="169"/>
      <c r="CZ246" s="169"/>
      <c r="DA246" s="169"/>
      <c r="DB246" s="169"/>
      <c r="DC246" s="169"/>
      <c r="DD246" s="169"/>
      <c r="DE246" s="169"/>
      <c r="DF246" s="169"/>
      <c r="DG246" s="169"/>
      <c r="DH246" s="169"/>
      <c r="DI246" s="169"/>
      <c r="DJ246" s="169"/>
      <c r="DK246" s="169"/>
      <c r="DL246" s="169"/>
      <c r="DM246" s="169"/>
      <c r="DN246" s="169"/>
      <c r="DO246" s="169"/>
      <c r="DP246" s="169"/>
      <c r="DQ246" s="169"/>
      <c r="DR246" s="169"/>
      <c r="DS246" s="169"/>
      <c r="DT246" s="169"/>
      <c r="DU246" s="169"/>
      <c r="DV246" s="169"/>
      <c r="DW246" s="169"/>
      <c r="DX246" s="169"/>
      <c r="DY246" s="169"/>
      <c r="DZ246" s="169"/>
      <c r="EA246" s="169"/>
      <c r="EB246" s="169"/>
      <c r="EC246" s="169"/>
      <c r="ED246" s="169"/>
      <c r="EE246" s="169"/>
      <c r="EF246" s="169"/>
      <c r="EG246" s="169"/>
      <c r="EH246" s="169"/>
      <c r="EI246" s="169"/>
      <c r="EJ246" s="169"/>
      <c r="EK246" s="169"/>
      <c r="EL246" s="169"/>
      <c r="EM246" s="169"/>
      <c r="EN246" s="169"/>
    </row>
    <row r="247" spans="1:144" ht="14" x14ac:dyDescent="0.15">
      <c r="A247" s="170"/>
      <c r="B247" s="170"/>
      <c r="C247" s="170"/>
      <c r="D247" s="170"/>
      <c r="E247" s="170"/>
      <c r="F247" s="170"/>
      <c r="G247" s="170"/>
      <c r="H247" s="170"/>
      <c r="I247" s="170"/>
      <c r="J247" s="170"/>
      <c r="K247" s="170"/>
      <c r="L247" s="170"/>
      <c r="M247" s="170"/>
      <c r="N247" s="170"/>
      <c r="O247" s="170"/>
      <c r="P247" s="170"/>
      <c r="Q247" s="170"/>
      <c r="R247" s="170"/>
      <c r="S247" s="170"/>
      <c r="T247" s="170"/>
      <c r="U247" s="170"/>
      <c r="V247" s="169"/>
      <c r="W247" s="169"/>
      <c r="X247" s="169"/>
      <c r="Y247" s="169"/>
      <c r="Z247" s="169"/>
      <c r="AA247" s="169"/>
      <c r="AB247" s="169"/>
      <c r="AC247" s="169"/>
      <c r="AD247" s="169"/>
      <c r="AE247" s="169"/>
      <c r="AF247" s="169"/>
      <c r="AG247" s="169"/>
      <c r="AH247" s="169"/>
      <c r="AI247" s="169"/>
      <c r="AJ247" s="169"/>
      <c r="AK247" s="169"/>
      <c r="AL247" s="169"/>
      <c r="AM247" s="169"/>
      <c r="AN247" s="169"/>
      <c r="AO247" s="169"/>
      <c r="AP247" s="169"/>
      <c r="AQ247" s="169"/>
      <c r="AR247" s="169"/>
      <c r="AS247" s="169"/>
      <c r="AT247" s="169"/>
      <c r="AU247" s="169"/>
      <c r="AV247" s="169"/>
      <c r="AW247" s="169"/>
      <c r="AX247" s="169"/>
      <c r="AY247" s="169"/>
      <c r="AZ247" s="169"/>
      <c r="BA247" s="169"/>
      <c r="BB247" s="169"/>
      <c r="BC247" s="169"/>
      <c r="BD247" s="169"/>
      <c r="BE247" s="169"/>
      <c r="BF247" s="169"/>
      <c r="BG247" s="169"/>
      <c r="BH247" s="169"/>
      <c r="BI247" s="169"/>
      <c r="BJ247" s="169"/>
      <c r="BK247" s="169"/>
      <c r="BL247" s="169"/>
      <c r="BM247" s="169"/>
      <c r="BN247" s="169"/>
      <c r="BO247" s="169"/>
      <c r="BP247" s="169"/>
      <c r="BQ247" s="169"/>
      <c r="BR247" s="169"/>
      <c r="BS247" s="169"/>
      <c r="BT247" s="169"/>
      <c r="BU247" s="169"/>
      <c r="BV247" s="169"/>
      <c r="BW247" s="169"/>
      <c r="BX247" s="169"/>
      <c r="BY247" s="169"/>
      <c r="BZ247" s="169"/>
      <c r="CA247" s="169"/>
      <c r="CB247" s="169"/>
      <c r="CC247" s="169"/>
      <c r="CD247" s="169"/>
      <c r="CE247" s="169"/>
      <c r="CF247" s="169"/>
      <c r="CG247" s="169"/>
      <c r="CH247" s="169"/>
      <c r="CI247" s="169"/>
      <c r="CJ247" s="169"/>
      <c r="CK247" s="169"/>
      <c r="CL247" s="169"/>
      <c r="CM247" s="169"/>
      <c r="CN247" s="169"/>
      <c r="CO247" s="169"/>
      <c r="CP247" s="169"/>
      <c r="CQ247" s="169"/>
      <c r="CR247" s="169"/>
      <c r="CS247" s="169"/>
      <c r="CT247" s="169"/>
      <c r="CU247" s="169"/>
      <c r="CV247" s="169"/>
      <c r="CW247" s="169"/>
      <c r="CX247" s="169"/>
      <c r="CY247" s="169"/>
      <c r="CZ247" s="169"/>
      <c r="DA247" s="169"/>
      <c r="DB247" s="169"/>
      <c r="DC247" s="169"/>
      <c r="DD247" s="169"/>
      <c r="DE247" s="169"/>
      <c r="DF247" s="169"/>
      <c r="DG247" s="169"/>
      <c r="DH247" s="169"/>
      <c r="DI247" s="169"/>
      <c r="DJ247" s="169"/>
      <c r="DK247" s="169"/>
      <c r="DL247" s="169"/>
      <c r="DM247" s="169"/>
      <c r="DN247" s="169"/>
      <c r="DO247" s="169"/>
      <c r="DP247" s="169"/>
      <c r="DQ247" s="169"/>
      <c r="DR247" s="169"/>
      <c r="DS247" s="169"/>
      <c r="DT247" s="169"/>
      <c r="DU247" s="169"/>
      <c r="DV247" s="169"/>
      <c r="DW247" s="169"/>
      <c r="DX247" s="169"/>
      <c r="DY247" s="169"/>
      <c r="DZ247" s="169"/>
      <c r="EA247" s="169"/>
      <c r="EB247" s="169"/>
      <c r="EC247" s="169"/>
      <c r="ED247" s="169"/>
      <c r="EE247" s="169"/>
      <c r="EF247" s="169"/>
      <c r="EG247" s="169"/>
      <c r="EH247" s="169"/>
      <c r="EI247" s="169"/>
      <c r="EJ247" s="169"/>
      <c r="EK247" s="169"/>
      <c r="EL247" s="169"/>
      <c r="EM247" s="169"/>
      <c r="EN247" s="169"/>
    </row>
    <row r="248" spans="1:144" ht="14" x14ac:dyDescent="0.15">
      <c r="A248" s="170"/>
      <c r="B248" s="170"/>
      <c r="C248" s="170"/>
      <c r="D248" s="170"/>
      <c r="E248" s="170"/>
      <c r="F248" s="170"/>
      <c r="G248" s="170"/>
      <c r="H248" s="170"/>
      <c r="I248" s="170"/>
      <c r="J248" s="170"/>
      <c r="K248" s="170"/>
      <c r="L248" s="170"/>
      <c r="M248" s="170"/>
      <c r="N248" s="170"/>
      <c r="O248" s="170"/>
      <c r="P248" s="170"/>
      <c r="Q248" s="170"/>
      <c r="R248" s="170"/>
      <c r="S248" s="170"/>
      <c r="T248" s="170"/>
      <c r="U248" s="170"/>
      <c r="V248" s="169"/>
      <c r="W248" s="169"/>
      <c r="X248" s="169"/>
      <c r="Y248" s="169"/>
      <c r="Z248" s="169"/>
      <c r="AA248" s="169"/>
      <c r="AB248" s="169"/>
      <c r="AC248" s="169"/>
      <c r="AD248" s="169"/>
      <c r="AE248" s="169"/>
      <c r="AF248" s="169"/>
      <c r="AG248" s="169"/>
      <c r="AH248" s="169"/>
      <c r="AI248" s="169"/>
      <c r="AJ248" s="169"/>
      <c r="AK248" s="169"/>
      <c r="AL248" s="169"/>
      <c r="AM248" s="169"/>
      <c r="AN248" s="169"/>
      <c r="AO248" s="169"/>
      <c r="AP248" s="169"/>
      <c r="AQ248" s="169"/>
      <c r="AR248" s="169"/>
      <c r="AS248" s="169"/>
      <c r="AT248" s="169"/>
      <c r="AU248" s="169"/>
      <c r="AV248" s="169"/>
      <c r="AW248" s="169"/>
      <c r="AX248" s="169"/>
      <c r="AY248" s="169"/>
      <c r="AZ248" s="169"/>
      <c r="BA248" s="169"/>
      <c r="BB248" s="169"/>
      <c r="BC248" s="169"/>
      <c r="BD248" s="169"/>
      <c r="BE248" s="169"/>
      <c r="BF248" s="169"/>
      <c r="BG248" s="169"/>
      <c r="BH248" s="169"/>
      <c r="BI248" s="169"/>
      <c r="BJ248" s="169"/>
      <c r="BK248" s="169"/>
      <c r="BL248" s="169"/>
      <c r="BM248" s="169"/>
      <c r="BN248" s="169"/>
      <c r="BO248" s="169"/>
      <c r="BP248" s="169"/>
      <c r="BQ248" s="169"/>
      <c r="BR248" s="169"/>
      <c r="BS248" s="169"/>
      <c r="BT248" s="169"/>
      <c r="BU248" s="169"/>
      <c r="BV248" s="169"/>
      <c r="BW248" s="169"/>
      <c r="BX248" s="169"/>
      <c r="BY248" s="169"/>
      <c r="BZ248" s="169"/>
      <c r="CA248" s="169"/>
      <c r="CB248" s="169"/>
      <c r="CC248" s="169"/>
      <c r="CD248" s="169"/>
      <c r="CE248" s="169"/>
      <c r="CF248" s="169"/>
      <c r="CG248" s="169"/>
      <c r="CH248" s="169"/>
      <c r="CI248" s="169"/>
      <c r="CJ248" s="169"/>
      <c r="CK248" s="169"/>
      <c r="CL248" s="169"/>
      <c r="CM248" s="169"/>
      <c r="CN248" s="169"/>
      <c r="CO248" s="169"/>
      <c r="CP248" s="169"/>
      <c r="CQ248" s="169"/>
      <c r="CR248" s="169"/>
      <c r="CS248" s="169"/>
      <c r="CT248" s="169"/>
      <c r="CU248" s="169"/>
      <c r="CV248" s="169"/>
      <c r="CW248" s="169"/>
      <c r="CX248" s="169"/>
      <c r="CY248" s="169"/>
      <c r="CZ248" s="169"/>
      <c r="DA248" s="169"/>
      <c r="DB248" s="169"/>
      <c r="DC248" s="169"/>
      <c r="DD248" s="169"/>
      <c r="DE248" s="169"/>
      <c r="DF248" s="169"/>
      <c r="DG248" s="169"/>
      <c r="DH248" s="169"/>
      <c r="DI248" s="169"/>
      <c r="DJ248" s="169"/>
      <c r="DK248" s="169"/>
      <c r="DL248" s="169"/>
      <c r="DM248" s="169"/>
      <c r="DN248" s="169"/>
      <c r="DO248" s="169"/>
      <c r="DP248" s="169"/>
      <c r="DQ248" s="169"/>
      <c r="DR248" s="169"/>
      <c r="DS248" s="169"/>
      <c r="DT248" s="169"/>
      <c r="DU248" s="169"/>
      <c r="DV248" s="169"/>
      <c r="DW248" s="169"/>
      <c r="DX248" s="169"/>
      <c r="DY248" s="169"/>
      <c r="DZ248" s="169"/>
      <c r="EA248" s="169"/>
      <c r="EB248" s="169"/>
      <c r="EC248" s="169"/>
      <c r="ED248" s="169"/>
      <c r="EE248" s="169"/>
      <c r="EF248" s="169"/>
      <c r="EG248" s="169"/>
      <c r="EH248" s="169"/>
      <c r="EI248" s="169"/>
      <c r="EJ248" s="169"/>
      <c r="EK248" s="169"/>
      <c r="EL248" s="169"/>
      <c r="EM248" s="169"/>
      <c r="EN248" s="169"/>
    </row>
    <row r="249" spans="1:144" ht="14" x14ac:dyDescent="0.15">
      <c r="A249" s="170"/>
      <c r="B249" s="170"/>
      <c r="C249" s="170"/>
      <c r="D249" s="170"/>
      <c r="E249" s="170"/>
      <c r="F249" s="170"/>
      <c r="G249" s="170"/>
      <c r="H249" s="170"/>
      <c r="I249" s="170"/>
      <c r="J249" s="170"/>
      <c r="K249" s="170"/>
      <c r="L249" s="170"/>
      <c r="M249" s="170"/>
      <c r="N249" s="170"/>
      <c r="O249" s="170"/>
      <c r="P249" s="170"/>
      <c r="Q249" s="170"/>
      <c r="R249" s="170"/>
      <c r="S249" s="170"/>
      <c r="T249" s="170"/>
      <c r="U249" s="170"/>
      <c r="V249" s="169"/>
      <c r="W249" s="169"/>
      <c r="X249" s="169"/>
      <c r="Y249" s="169"/>
      <c r="Z249" s="169"/>
      <c r="AA249" s="169"/>
      <c r="AB249" s="169"/>
      <c r="AC249" s="169"/>
      <c r="AD249" s="169"/>
      <c r="AE249" s="169"/>
      <c r="AF249" s="169"/>
      <c r="AG249" s="169"/>
      <c r="AH249" s="169"/>
      <c r="AI249" s="169"/>
      <c r="AJ249" s="169"/>
      <c r="AK249" s="169"/>
      <c r="AL249" s="169"/>
      <c r="AM249" s="169"/>
      <c r="AN249" s="169"/>
      <c r="AO249" s="169"/>
      <c r="AP249" s="169"/>
      <c r="AQ249" s="169"/>
      <c r="AR249" s="169"/>
      <c r="AS249" s="169"/>
      <c r="AT249" s="169"/>
      <c r="AU249" s="169"/>
      <c r="AV249" s="169"/>
      <c r="AW249" s="169"/>
      <c r="AX249" s="169"/>
      <c r="AY249" s="169"/>
      <c r="AZ249" s="169"/>
      <c r="BA249" s="169"/>
      <c r="BB249" s="169"/>
      <c r="BC249" s="169"/>
      <c r="BD249" s="169"/>
      <c r="BE249" s="169"/>
      <c r="BF249" s="169"/>
      <c r="BG249" s="169"/>
      <c r="BH249" s="169"/>
      <c r="BI249" s="169"/>
      <c r="BJ249" s="169"/>
      <c r="BK249" s="169"/>
      <c r="BL249" s="169"/>
      <c r="BM249" s="169"/>
      <c r="BN249" s="169"/>
      <c r="BO249" s="169"/>
      <c r="BP249" s="169"/>
      <c r="BQ249" s="169"/>
      <c r="BR249" s="169"/>
      <c r="BS249" s="169"/>
      <c r="BT249" s="169"/>
      <c r="BU249" s="169"/>
      <c r="BV249" s="169"/>
      <c r="BW249" s="169"/>
      <c r="BX249" s="169"/>
      <c r="BY249" s="169"/>
      <c r="BZ249" s="169"/>
      <c r="CA249" s="169"/>
      <c r="CB249" s="169"/>
      <c r="CC249" s="169"/>
      <c r="CD249" s="169"/>
      <c r="CE249" s="169"/>
      <c r="CF249" s="169"/>
      <c r="CG249" s="169"/>
      <c r="CH249" s="169"/>
      <c r="CI249" s="169"/>
      <c r="CJ249" s="169"/>
      <c r="CK249" s="169"/>
      <c r="CL249" s="169"/>
      <c r="CM249" s="169"/>
      <c r="CN249" s="169"/>
      <c r="CO249" s="169"/>
      <c r="CP249" s="169"/>
      <c r="CQ249" s="169"/>
      <c r="CR249" s="169"/>
      <c r="CS249" s="169"/>
      <c r="CT249" s="169"/>
      <c r="CU249" s="169"/>
      <c r="CV249" s="169"/>
      <c r="CW249" s="169"/>
      <c r="CX249" s="169"/>
      <c r="CY249" s="169"/>
      <c r="CZ249" s="169"/>
      <c r="DA249" s="169"/>
      <c r="DB249" s="169"/>
      <c r="DC249" s="169"/>
      <c r="DD249" s="169"/>
      <c r="DE249" s="169"/>
      <c r="DF249" s="169"/>
      <c r="DG249" s="169"/>
      <c r="DH249" s="169"/>
      <c r="DI249" s="169"/>
      <c r="DJ249" s="169"/>
      <c r="DK249" s="169"/>
      <c r="DL249" s="169"/>
      <c r="DM249" s="169"/>
      <c r="DN249" s="169"/>
      <c r="DO249" s="169"/>
      <c r="DP249" s="169"/>
      <c r="DQ249" s="169"/>
      <c r="DR249" s="169"/>
      <c r="DS249" s="169"/>
      <c r="DT249" s="169"/>
      <c r="DU249" s="169"/>
      <c r="DV249" s="169"/>
      <c r="DW249" s="169"/>
      <c r="DX249" s="169"/>
      <c r="DY249" s="169"/>
      <c r="DZ249" s="169"/>
      <c r="EA249" s="169"/>
      <c r="EB249" s="169"/>
      <c r="EC249" s="169"/>
      <c r="ED249" s="169"/>
      <c r="EE249" s="169"/>
      <c r="EF249" s="169"/>
      <c r="EG249" s="169"/>
      <c r="EH249" s="169"/>
      <c r="EI249" s="169"/>
      <c r="EJ249" s="169"/>
      <c r="EK249" s="169"/>
      <c r="EL249" s="169"/>
      <c r="EM249" s="169"/>
      <c r="EN249" s="169"/>
    </row>
    <row r="250" spans="1:144" ht="14" x14ac:dyDescent="0.15">
      <c r="A250" s="170"/>
      <c r="B250" s="170"/>
      <c r="C250" s="170"/>
      <c r="D250" s="170"/>
      <c r="E250" s="170"/>
      <c r="F250" s="170"/>
      <c r="G250" s="170"/>
      <c r="H250" s="170"/>
      <c r="I250" s="170"/>
      <c r="J250" s="170"/>
      <c r="K250" s="170"/>
      <c r="L250" s="170"/>
      <c r="M250" s="170"/>
      <c r="N250" s="170"/>
      <c r="O250" s="170"/>
      <c r="P250" s="170"/>
      <c r="Q250" s="170"/>
      <c r="R250" s="170"/>
      <c r="S250" s="170"/>
      <c r="T250" s="170"/>
      <c r="U250" s="170"/>
      <c r="V250" s="169"/>
      <c r="W250" s="169"/>
      <c r="X250" s="169"/>
      <c r="Y250" s="169"/>
      <c r="Z250" s="169"/>
      <c r="AA250" s="169"/>
      <c r="AB250" s="169"/>
      <c r="AC250" s="169"/>
      <c r="AD250" s="169"/>
      <c r="AE250" s="169"/>
      <c r="AF250" s="169"/>
      <c r="AG250" s="169"/>
      <c r="AH250" s="169"/>
      <c r="AI250" s="169"/>
      <c r="AJ250" s="169"/>
      <c r="AK250" s="169"/>
      <c r="AL250" s="169"/>
      <c r="AM250" s="169"/>
      <c r="AN250" s="169"/>
      <c r="AO250" s="169"/>
      <c r="AP250" s="169"/>
      <c r="AQ250" s="169"/>
      <c r="AR250" s="169"/>
      <c r="AS250" s="169"/>
      <c r="AT250" s="169"/>
      <c r="AU250" s="169"/>
      <c r="AV250" s="169"/>
      <c r="AW250" s="169"/>
      <c r="AX250" s="169"/>
      <c r="AY250" s="169"/>
      <c r="AZ250" s="169"/>
      <c r="BA250" s="169"/>
      <c r="BB250" s="169"/>
      <c r="BC250" s="169"/>
      <c r="BD250" s="169"/>
      <c r="BE250" s="169"/>
      <c r="BF250" s="169"/>
      <c r="BG250" s="169"/>
      <c r="BH250" s="169"/>
      <c r="BI250" s="169"/>
      <c r="BJ250" s="169"/>
      <c r="BK250" s="169"/>
      <c r="BL250" s="169"/>
      <c r="BM250" s="169"/>
      <c r="BN250" s="169"/>
      <c r="BO250" s="169"/>
      <c r="BP250" s="169"/>
      <c r="BQ250" s="169"/>
      <c r="BR250" s="169"/>
      <c r="BS250" s="169"/>
      <c r="BT250" s="169"/>
      <c r="BU250" s="169"/>
      <c r="BV250" s="169"/>
      <c r="BW250" s="169"/>
      <c r="BX250" s="169"/>
      <c r="BY250" s="169"/>
      <c r="BZ250" s="169"/>
      <c r="CA250" s="169"/>
      <c r="CB250" s="169"/>
      <c r="CC250" s="169"/>
      <c r="CD250" s="169"/>
      <c r="CE250" s="169"/>
      <c r="CF250" s="169"/>
      <c r="CG250" s="169"/>
      <c r="CH250" s="169"/>
      <c r="CI250" s="169"/>
      <c r="CJ250" s="169"/>
      <c r="CK250" s="169"/>
      <c r="CL250" s="169"/>
      <c r="CM250" s="169"/>
      <c r="CN250" s="169"/>
      <c r="CO250" s="169"/>
      <c r="CP250" s="169"/>
      <c r="CQ250" s="169"/>
      <c r="CR250" s="169"/>
      <c r="CS250" s="169"/>
      <c r="CT250" s="169"/>
      <c r="CU250" s="169"/>
      <c r="CV250" s="169"/>
      <c r="CW250" s="169"/>
      <c r="CX250" s="169"/>
      <c r="CY250" s="169"/>
      <c r="CZ250" s="169"/>
      <c r="DA250" s="169"/>
      <c r="DB250" s="169"/>
      <c r="DC250" s="169"/>
      <c r="DD250" s="169"/>
      <c r="DE250" s="169"/>
      <c r="DF250" s="169"/>
      <c r="DG250" s="169"/>
      <c r="DH250" s="169"/>
      <c r="DI250" s="169"/>
      <c r="DJ250" s="169"/>
      <c r="DK250" s="169"/>
      <c r="DL250" s="169"/>
      <c r="DM250" s="169"/>
      <c r="DN250" s="169"/>
      <c r="DO250" s="169"/>
      <c r="DP250" s="169"/>
      <c r="DQ250" s="169"/>
      <c r="DR250" s="169"/>
      <c r="DS250" s="169"/>
      <c r="DT250" s="169"/>
      <c r="DU250" s="169"/>
      <c r="DV250" s="169"/>
      <c r="DW250" s="169"/>
      <c r="DX250" s="169"/>
      <c r="DY250" s="169"/>
      <c r="DZ250" s="169"/>
      <c r="EA250" s="169"/>
      <c r="EB250" s="169"/>
      <c r="EC250" s="169"/>
      <c r="ED250" s="169"/>
      <c r="EE250" s="169"/>
      <c r="EF250" s="169"/>
      <c r="EG250" s="169"/>
      <c r="EH250" s="169"/>
      <c r="EI250" s="169"/>
      <c r="EJ250" s="169"/>
      <c r="EK250" s="169"/>
      <c r="EL250" s="169"/>
      <c r="EM250" s="169"/>
      <c r="EN250" s="169"/>
    </row>
    <row r="251" spans="1:144" ht="14" x14ac:dyDescent="0.15">
      <c r="A251" s="170"/>
      <c r="B251" s="170"/>
      <c r="C251" s="170"/>
      <c r="D251" s="170"/>
      <c r="E251" s="170"/>
      <c r="F251" s="170"/>
      <c r="G251" s="170"/>
      <c r="H251" s="170"/>
      <c r="I251" s="170"/>
      <c r="J251" s="170"/>
      <c r="K251" s="170"/>
      <c r="L251" s="170"/>
      <c r="M251" s="170"/>
      <c r="N251" s="170"/>
      <c r="O251" s="170"/>
      <c r="P251" s="170"/>
      <c r="Q251" s="170"/>
      <c r="R251" s="170"/>
      <c r="S251" s="170"/>
      <c r="T251" s="170"/>
      <c r="U251" s="170"/>
      <c r="V251" s="169"/>
      <c r="W251" s="169"/>
      <c r="X251" s="169"/>
      <c r="Y251" s="169"/>
      <c r="Z251" s="169"/>
      <c r="AA251" s="169"/>
      <c r="AB251" s="169"/>
      <c r="AC251" s="169"/>
      <c r="AD251" s="169"/>
      <c r="AE251" s="169"/>
      <c r="AF251" s="169"/>
      <c r="AG251" s="169"/>
      <c r="AH251" s="169"/>
      <c r="AI251" s="169"/>
      <c r="AJ251" s="169"/>
      <c r="AK251" s="169"/>
      <c r="AL251" s="169"/>
      <c r="AM251" s="169"/>
      <c r="AN251" s="169"/>
      <c r="AO251" s="169"/>
      <c r="AP251" s="169"/>
      <c r="AQ251" s="169"/>
      <c r="AR251" s="169"/>
      <c r="AS251" s="169"/>
      <c r="AT251" s="169"/>
      <c r="AU251" s="169"/>
      <c r="AV251" s="169"/>
      <c r="AW251" s="169"/>
      <c r="AX251" s="169"/>
      <c r="AY251" s="169"/>
      <c r="AZ251" s="169"/>
      <c r="BA251" s="169"/>
      <c r="BB251" s="169"/>
      <c r="BC251" s="169"/>
      <c r="BD251" s="169"/>
      <c r="BE251" s="169"/>
      <c r="BF251" s="169"/>
      <c r="BG251" s="169"/>
      <c r="BH251" s="169"/>
      <c r="BI251" s="169"/>
      <c r="BJ251" s="169"/>
      <c r="BK251" s="169"/>
      <c r="BL251" s="169"/>
      <c r="BM251" s="169"/>
      <c r="BN251" s="169"/>
      <c r="BO251" s="169"/>
      <c r="BP251" s="169"/>
      <c r="BQ251" s="169"/>
      <c r="BR251" s="169"/>
      <c r="BS251" s="169"/>
      <c r="BT251" s="169"/>
      <c r="BU251" s="169"/>
      <c r="BV251" s="169"/>
      <c r="BW251" s="169"/>
      <c r="BX251" s="169"/>
      <c r="BY251" s="169"/>
      <c r="BZ251" s="169"/>
      <c r="CA251" s="169"/>
      <c r="CB251" s="169"/>
      <c r="CC251" s="169"/>
      <c r="CD251" s="169"/>
      <c r="CE251" s="169"/>
      <c r="CF251" s="169"/>
      <c r="CG251" s="169"/>
      <c r="CH251" s="169"/>
      <c r="CI251" s="169"/>
      <c r="CJ251" s="169"/>
      <c r="CK251" s="169"/>
      <c r="CL251" s="169"/>
      <c r="CM251" s="169"/>
      <c r="CN251" s="169"/>
      <c r="CO251" s="169"/>
      <c r="CP251" s="169"/>
      <c r="CQ251" s="169"/>
      <c r="CR251" s="169"/>
      <c r="CS251" s="169"/>
      <c r="CT251" s="169"/>
      <c r="CU251" s="169"/>
      <c r="CV251" s="169"/>
      <c r="CW251" s="169"/>
      <c r="CX251" s="169"/>
      <c r="CY251" s="169"/>
      <c r="CZ251" s="169"/>
      <c r="DA251" s="169"/>
      <c r="DB251" s="169"/>
      <c r="DC251" s="169"/>
      <c r="DD251" s="169"/>
      <c r="DE251" s="169"/>
      <c r="DF251" s="169"/>
      <c r="DG251" s="169"/>
      <c r="DH251" s="169"/>
      <c r="DI251" s="169"/>
      <c r="DJ251" s="169"/>
      <c r="DK251" s="169"/>
      <c r="DL251" s="169"/>
      <c r="DM251" s="169"/>
      <c r="DN251" s="169"/>
      <c r="DO251" s="169"/>
      <c r="DP251" s="169"/>
      <c r="DQ251" s="169"/>
      <c r="DR251" s="169"/>
      <c r="DS251" s="169"/>
      <c r="DT251" s="169"/>
      <c r="DU251" s="169"/>
      <c r="DV251" s="169"/>
      <c r="DW251" s="169"/>
      <c r="DX251" s="169"/>
      <c r="DY251" s="169"/>
      <c r="DZ251" s="169"/>
      <c r="EA251" s="169"/>
      <c r="EB251" s="169"/>
      <c r="EC251" s="169"/>
      <c r="ED251" s="169"/>
      <c r="EE251" s="169"/>
      <c r="EF251" s="169"/>
      <c r="EG251" s="169"/>
      <c r="EH251" s="169"/>
      <c r="EI251" s="169"/>
      <c r="EJ251" s="169"/>
      <c r="EK251" s="169"/>
      <c r="EL251" s="169"/>
      <c r="EM251" s="169"/>
      <c r="EN251" s="169"/>
    </row>
    <row r="252" spans="1:144" ht="14" x14ac:dyDescent="0.15">
      <c r="A252" s="170"/>
      <c r="B252" s="170"/>
      <c r="C252" s="170"/>
      <c r="D252" s="170"/>
      <c r="E252" s="170"/>
      <c r="F252" s="170"/>
      <c r="G252" s="170"/>
      <c r="H252" s="170"/>
      <c r="I252" s="170"/>
      <c r="J252" s="170"/>
      <c r="K252" s="170"/>
      <c r="L252" s="170"/>
      <c r="M252" s="170"/>
      <c r="N252" s="170"/>
      <c r="O252" s="170"/>
      <c r="P252" s="170"/>
      <c r="Q252" s="170"/>
      <c r="R252" s="170"/>
      <c r="S252" s="170"/>
      <c r="T252" s="170"/>
      <c r="U252" s="170"/>
      <c r="V252" s="169"/>
      <c r="W252" s="169"/>
      <c r="X252" s="169"/>
      <c r="Y252" s="169"/>
      <c r="Z252" s="169"/>
      <c r="AA252" s="169"/>
      <c r="AB252" s="169"/>
      <c r="AC252" s="169"/>
      <c r="AD252" s="169"/>
      <c r="AE252" s="169"/>
      <c r="AF252" s="169"/>
      <c r="AG252" s="169"/>
      <c r="AH252" s="169"/>
      <c r="AI252" s="169"/>
      <c r="AJ252" s="169"/>
      <c r="AK252" s="169"/>
      <c r="AL252" s="169"/>
      <c r="AM252" s="169"/>
      <c r="AN252" s="169"/>
      <c r="AO252" s="169"/>
      <c r="AP252" s="169"/>
      <c r="AQ252" s="169"/>
      <c r="AR252" s="169"/>
      <c r="AS252" s="169"/>
      <c r="AT252" s="169"/>
      <c r="AU252" s="169"/>
      <c r="AV252" s="169"/>
      <c r="AW252" s="169"/>
      <c r="AX252" s="169"/>
      <c r="AY252" s="169"/>
      <c r="AZ252" s="169"/>
      <c r="BA252" s="169"/>
      <c r="BB252" s="169"/>
      <c r="BC252" s="169"/>
      <c r="BD252" s="169"/>
      <c r="BE252" s="169"/>
      <c r="BF252" s="169"/>
      <c r="BG252" s="169"/>
      <c r="BH252" s="169"/>
      <c r="BI252" s="169"/>
      <c r="BJ252" s="169"/>
      <c r="BK252" s="169"/>
      <c r="BL252" s="169"/>
      <c r="BM252" s="169"/>
      <c r="BN252" s="169"/>
      <c r="BO252" s="169"/>
      <c r="BP252" s="169"/>
      <c r="BQ252" s="169"/>
      <c r="BR252" s="169"/>
      <c r="BS252" s="169"/>
      <c r="BT252" s="169"/>
      <c r="BU252" s="169"/>
      <c r="BV252" s="169"/>
      <c r="BW252" s="169"/>
      <c r="BX252" s="169"/>
      <c r="BY252" s="169"/>
      <c r="BZ252" s="169"/>
      <c r="CA252" s="169"/>
      <c r="CB252" s="169"/>
      <c r="CC252" s="169"/>
      <c r="CD252" s="169"/>
      <c r="CE252" s="169"/>
      <c r="CF252" s="169"/>
      <c r="CG252" s="169"/>
      <c r="CH252" s="169"/>
      <c r="CI252" s="169"/>
      <c r="CJ252" s="169"/>
      <c r="CK252" s="169"/>
      <c r="CL252" s="169"/>
      <c r="CM252" s="169"/>
      <c r="CN252" s="169"/>
      <c r="CO252" s="169"/>
      <c r="CP252" s="169"/>
      <c r="CQ252" s="169"/>
      <c r="CR252" s="169"/>
      <c r="CS252" s="169"/>
      <c r="CT252" s="169"/>
      <c r="CU252" s="169"/>
      <c r="CV252" s="169"/>
      <c r="CW252" s="169"/>
      <c r="CX252" s="169"/>
      <c r="CY252" s="169"/>
      <c r="CZ252" s="169"/>
      <c r="DA252" s="169"/>
      <c r="DB252" s="169"/>
      <c r="DC252" s="169"/>
      <c r="DD252" s="169"/>
      <c r="DE252" s="169"/>
      <c r="DF252" s="169"/>
      <c r="DG252" s="169"/>
      <c r="DH252" s="169"/>
      <c r="DI252" s="169"/>
      <c r="DJ252" s="169"/>
      <c r="DK252" s="169"/>
      <c r="DL252" s="169"/>
      <c r="DM252" s="169"/>
      <c r="DN252" s="169"/>
      <c r="DO252" s="169"/>
      <c r="DP252" s="169"/>
      <c r="DQ252" s="169"/>
      <c r="DR252" s="169"/>
      <c r="DS252" s="169"/>
      <c r="DT252" s="169"/>
      <c r="DU252" s="169"/>
      <c r="DV252" s="169"/>
      <c r="DW252" s="169"/>
      <c r="DX252" s="169"/>
      <c r="DY252" s="169"/>
      <c r="DZ252" s="169"/>
      <c r="EA252" s="169"/>
      <c r="EB252" s="169"/>
      <c r="EC252" s="169"/>
      <c r="ED252" s="169"/>
      <c r="EE252" s="169"/>
      <c r="EF252" s="169"/>
      <c r="EG252" s="169"/>
      <c r="EH252" s="169"/>
      <c r="EI252" s="169"/>
      <c r="EJ252" s="169"/>
      <c r="EK252" s="169"/>
      <c r="EL252" s="169"/>
      <c r="EM252" s="169"/>
      <c r="EN252" s="169"/>
    </row>
    <row r="253" spans="1:144" ht="14" x14ac:dyDescent="0.15">
      <c r="A253" s="170"/>
      <c r="B253" s="170"/>
      <c r="C253" s="170"/>
      <c r="D253" s="170"/>
      <c r="E253" s="170"/>
      <c r="F253" s="170"/>
      <c r="G253" s="170"/>
      <c r="H253" s="170"/>
      <c r="I253" s="170"/>
      <c r="J253" s="170"/>
      <c r="K253" s="170"/>
      <c r="L253" s="170"/>
      <c r="M253" s="170"/>
      <c r="N253" s="170"/>
      <c r="O253" s="170"/>
      <c r="P253" s="170"/>
      <c r="Q253" s="170"/>
      <c r="R253" s="170"/>
      <c r="S253" s="170"/>
      <c r="T253" s="170"/>
      <c r="U253" s="170"/>
      <c r="V253" s="169"/>
      <c r="W253" s="169"/>
      <c r="X253" s="169"/>
      <c r="Y253" s="169"/>
      <c r="Z253" s="169"/>
      <c r="AA253" s="169"/>
      <c r="AB253" s="169"/>
      <c r="AC253" s="169"/>
      <c r="AD253" s="169"/>
      <c r="AE253" s="169"/>
      <c r="AF253" s="169"/>
      <c r="AG253" s="169"/>
      <c r="AH253" s="169"/>
      <c r="AI253" s="169"/>
      <c r="AJ253" s="169"/>
      <c r="AK253" s="169"/>
      <c r="AL253" s="169"/>
      <c r="AM253" s="169"/>
      <c r="AN253" s="169"/>
      <c r="AO253" s="169"/>
      <c r="AP253" s="169"/>
      <c r="AQ253" s="169"/>
      <c r="AR253" s="169"/>
      <c r="AS253" s="169"/>
      <c r="AT253" s="169"/>
      <c r="AU253" s="169"/>
      <c r="AV253" s="169"/>
      <c r="AW253" s="169"/>
      <c r="AX253" s="169"/>
      <c r="AY253" s="169"/>
      <c r="AZ253" s="169"/>
      <c r="BA253" s="169"/>
      <c r="BB253" s="169"/>
      <c r="BC253" s="169"/>
      <c r="BD253" s="169"/>
      <c r="BE253" s="169"/>
      <c r="BF253" s="169"/>
      <c r="BG253" s="169"/>
      <c r="BH253" s="169"/>
      <c r="BI253" s="169"/>
      <c r="BJ253" s="169"/>
      <c r="BK253" s="169"/>
      <c r="BL253" s="169"/>
      <c r="BM253" s="169"/>
      <c r="BN253" s="169"/>
      <c r="BO253" s="169"/>
      <c r="BP253" s="169"/>
      <c r="BQ253" s="169"/>
      <c r="BR253" s="169"/>
      <c r="BS253" s="169"/>
      <c r="BT253" s="169"/>
      <c r="BU253" s="169"/>
      <c r="BV253" s="169"/>
      <c r="BW253" s="169"/>
      <c r="BX253" s="169"/>
      <c r="BY253" s="169"/>
      <c r="BZ253" s="169"/>
      <c r="CA253" s="169"/>
      <c r="CB253" s="169"/>
      <c r="CC253" s="169"/>
      <c r="CD253" s="169"/>
      <c r="CE253" s="169"/>
      <c r="CF253" s="169"/>
      <c r="CG253" s="169"/>
      <c r="CH253" s="169"/>
      <c r="CI253" s="169"/>
      <c r="CJ253" s="169"/>
      <c r="CK253" s="169"/>
      <c r="CL253" s="169"/>
      <c r="CM253" s="169"/>
      <c r="CN253" s="169"/>
      <c r="CO253" s="169"/>
      <c r="CP253" s="169"/>
      <c r="CQ253" s="169"/>
      <c r="CR253" s="169"/>
      <c r="CS253" s="169"/>
      <c r="CT253" s="169"/>
      <c r="CU253" s="169"/>
      <c r="CV253" s="169"/>
      <c r="CW253" s="169"/>
      <c r="CX253" s="169"/>
      <c r="CY253" s="169"/>
      <c r="CZ253" s="169"/>
      <c r="DA253" s="169"/>
      <c r="DB253" s="169"/>
      <c r="DC253" s="169"/>
      <c r="DD253" s="169"/>
      <c r="DE253" s="169"/>
      <c r="DF253" s="169"/>
      <c r="DG253" s="169"/>
      <c r="DH253" s="169"/>
      <c r="DI253" s="169"/>
      <c r="DJ253" s="169"/>
      <c r="DK253" s="169"/>
      <c r="DL253" s="169"/>
      <c r="DM253" s="169"/>
      <c r="DN253" s="169"/>
      <c r="DO253" s="169"/>
      <c r="DP253" s="169"/>
      <c r="DQ253" s="169"/>
      <c r="DR253" s="169"/>
      <c r="DS253" s="169"/>
      <c r="DT253" s="169"/>
      <c r="DU253" s="169"/>
      <c r="DV253" s="169"/>
      <c r="DW253" s="169"/>
      <c r="DX253" s="169"/>
      <c r="DY253" s="169"/>
      <c r="DZ253" s="169"/>
      <c r="EA253" s="169"/>
      <c r="EB253" s="169"/>
      <c r="EC253" s="169"/>
      <c r="ED253" s="169"/>
      <c r="EE253" s="169"/>
      <c r="EF253" s="169"/>
      <c r="EG253" s="169"/>
      <c r="EH253" s="169"/>
      <c r="EI253" s="169"/>
      <c r="EJ253" s="169"/>
      <c r="EK253" s="169"/>
      <c r="EL253" s="169"/>
      <c r="EM253" s="169"/>
      <c r="EN253" s="169"/>
    </row>
    <row r="254" spans="1:144" ht="14" x14ac:dyDescent="0.15">
      <c r="A254" s="170"/>
      <c r="B254" s="170"/>
      <c r="C254" s="170"/>
      <c r="D254" s="170"/>
      <c r="E254" s="170"/>
      <c r="F254" s="170"/>
      <c r="G254" s="170"/>
      <c r="H254" s="170"/>
      <c r="I254" s="170"/>
      <c r="J254" s="170"/>
      <c r="K254" s="170"/>
      <c r="L254" s="170"/>
      <c r="M254" s="170"/>
      <c r="N254" s="170"/>
      <c r="O254" s="170"/>
      <c r="P254" s="170"/>
      <c r="Q254" s="170"/>
      <c r="R254" s="170"/>
      <c r="S254" s="170"/>
      <c r="T254" s="170"/>
      <c r="U254" s="170"/>
      <c r="V254" s="169"/>
      <c r="W254" s="169"/>
      <c r="X254" s="169"/>
      <c r="Y254" s="169"/>
      <c r="Z254" s="169"/>
      <c r="AA254" s="169"/>
      <c r="AB254" s="169"/>
      <c r="AC254" s="169"/>
      <c r="AD254" s="169"/>
      <c r="AE254" s="169"/>
      <c r="AF254" s="169"/>
      <c r="AG254" s="169"/>
      <c r="AH254" s="169"/>
      <c r="AI254" s="169"/>
      <c r="AJ254" s="169"/>
      <c r="AK254" s="169"/>
      <c r="AL254" s="169"/>
      <c r="AM254" s="169"/>
      <c r="AN254" s="169"/>
      <c r="AO254" s="169"/>
      <c r="AP254" s="169"/>
      <c r="AQ254" s="169"/>
      <c r="AR254" s="169"/>
      <c r="AS254" s="169"/>
      <c r="AT254" s="169"/>
      <c r="AU254" s="169"/>
      <c r="AV254" s="169"/>
      <c r="AW254" s="169"/>
      <c r="AX254" s="169"/>
      <c r="AY254" s="169"/>
      <c r="AZ254" s="169"/>
      <c r="BA254" s="169"/>
      <c r="BB254" s="169"/>
      <c r="BC254" s="169"/>
      <c r="BD254" s="169"/>
      <c r="BE254" s="169"/>
      <c r="BF254" s="169"/>
      <c r="BG254" s="169"/>
      <c r="BH254" s="169"/>
      <c r="BI254" s="169"/>
      <c r="BJ254" s="169"/>
      <c r="BK254" s="169"/>
      <c r="BL254" s="169"/>
      <c r="BM254" s="169"/>
      <c r="BN254" s="169"/>
      <c r="BO254" s="169"/>
      <c r="BP254" s="169"/>
      <c r="BQ254" s="169"/>
      <c r="BR254" s="169"/>
      <c r="BS254" s="169"/>
      <c r="BT254" s="169"/>
      <c r="BU254" s="169"/>
      <c r="BV254" s="169"/>
      <c r="BW254" s="169"/>
      <c r="BX254" s="169"/>
      <c r="BY254" s="169"/>
      <c r="BZ254" s="169"/>
      <c r="CA254" s="169"/>
      <c r="CB254" s="169"/>
      <c r="CC254" s="169"/>
      <c r="CD254" s="169"/>
      <c r="CE254" s="169"/>
      <c r="CF254" s="169"/>
      <c r="CG254" s="169"/>
      <c r="CH254" s="169"/>
      <c r="CI254" s="169"/>
      <c r="CJ254" s="169"/>
      <c r="CK254" s="169"/>
      <c r="CL254" s="169"/>
      <c r="CM254" s="169"/>
      <c r="CN254" s="169"/>
      <c r="CO254" s="169"/>
      <c r="CP254" s="169"/>
      <c r="CQ254" s="169"/>
      <c r="CR254" s="169"/>
      <c r="CS254" s="169"/>
      <c r="CT254" s="169"/>
      <c r="CU254" s="169"/>
      <c r="CV254" s="169"/>
      <c r="CW254" s="169"/>
      <c r="CX254" s="169"/>
      <c r="CY254" s="169"/>
      <c r="CZ254" s="169"/>
      <c r="DA254" s="169"/>
      <c r="DB254" s="169"/>
      <c r="DC254" s="169"/>
      <c r="DD254" s="169"/>
      <c r="DE254" s="169"/>
      <c r="DF254" s="169"/>
      <c r="DG254" s="169"/>
      <c r="DH254" s="169"/>
      <c r="DI254" s="169"/>
      <c r="DJ254" s="169"/>
      <c r="DK254" s="169"/>
      <c r="DL254" s="169"/>
      <c r="DM254" s="169"/>
      <c r="DN254" s="169"/>
      <c r="DO254" s="169"/>
      <c r="DP254" s="169"/>
      <c r="DQ254" s="169"/>
      <c r="DR254" s="169"/>
      <c r="DS254" s="169"/>
      <c r="DT254" s="169"/>
      <c r="DU254" s="169"/>
      <c r="DV254" s="169"/>
      <c r="DW254" s="169"/>
      <c r="DX254" s="169"/>
      <c r="DY254" s="169"/>
      <c r="DZ254" s="169"/>
      <c r="EA254" s="169"/>
      <c r="EB254" s="169"/>
      <c r="EC254" s="169"/>
      <c r="ED254" s="169"/>
      <c r="EE254" s="169"/>
      <c r="EF254" s="169"/>
      <c r="EG254" s="169"/>
      <c r="EH254" s="169"/>
      <c r="EI254" s="169"/>
      <c r="EJ254" s="169"/>
      <c r="EK254" s="169"/>
      <c r="EL254" s="169"/>
      <c r="EM254" s="169"/>
      <c r="EN254" s="169"/>
    </row>
    <row r="255" spans="1:144" ht="14" x14ac:dyDescent="0.15">
      <c r="A255" s="170"/>
      <c r="B255" s="170"/>
      <c r="C255" s="170"/>
      <c r="D255" s="170"/>
      <c r="E255" s="170"/>
      <c r="F255" s="170"/>
      <c r="G255" s="170"/>
      <c r="H255" s="170"/>
      <c r="I255" s="170"/>
      <c r="J255" s="170"/>
      <c r="K255" s="170"/>
      <c r="L255" s="170"/>
      <c r="M255" s="170"/>
      <c r="N255" s="170"/>
      <c r="O255" s="170"/>
      <c r="P255" s="170"/>
      <c r="Q255" s="170"/>
      <c r="R255" s="170"/>
      <c r="S255" s="170"/>
      <c r="T255" s="170"/>
      <c r="U255" s="170"/>
      <c r="V255" s="169"/>
      <c r="W255" s="169"/>
      <c r="X255" s="169"/>
      <c r="Y255" s="169"/>
      <c r="Z255" s="169"/>
      <c r="AA255" s="169"/>
      <c r="AB255" s="169"/>
      <c r="AC255" s="169"/>
      <c r="AD255" s="169"/>
      <c r="AE255" s="169"/>
      <c r="AF255" s="169"/>
      <c r="AG255" s="169"/>
      <c r="AH255" s="169"/>
      <c r="AI255" s="169"/>
      <c r="AJ255" s="169"/>
      <c r="AK255" s="169"/>
      <c r="AL255" s="169"/>
      <c r="AM255" s="169"/>
      <c r="AN255" s="169"/>
      <c r="AO255" s="169"/>
      <c r="AP255" s="169"/>
      <c r="AQ255" s="169"/>
      <c r="AR255" s="169"/>
      <c r="AS255" s="169"/>
      <c r="AT255" s="169"/>
      <c r="AU255" s="169"/>
      <c r="AV255" s="169"/>
      <c r="AW255" s="169"/>
      <c r="AX255" s="169"/>
      <c r="AY255" s="169"/>
      <c r="AZ255" s="169"/>
      <c r="BA255" s="169"/>
      <c r="BB255" s="169"/>
      <c r="BC255" s="169"/>
      <c r="BD255" s="169"/>
      <c r="BE255" s="169"/>
      <c r="BF255" s="169"/>
      <c r="BG255" s="169"/>
      <c r="BH255" s="169"/>
      <c r="BI255" s="169"/>
      <c r="BJ255" s="169"/>
      <c r="BK255" s="169"/>
      <c r="BL255" s="169"/>
      <c r="BM255" s="169"/>
      <c r="BN255" s="169"/>
      <c r="BO255" s="169"/>
      <c r="BP255" s="169"/>
      <c r="BQ255" s="169"/>
      <c r="BR255" s="169"/>
      <c r="BS255" s="169"/>
      <c r="BT255" s="169"/>
      <c r="BU255" s="169"/>
      <c r="BV255" s="169"/>
      <c r="BW255" s="169"/>
      <c r="BX255" s="169"/>
      <c r="BY255" s="169"/>
      <c r="BZ255" s="169"/>
      <c r="CA255" s="169"/>
      <c r="CB255" s="169"/>
      <c r="CC255" s="169"/>
      <c r="CD255" s="169"/>
      <c r="CE255" s="169"/>
      <c r="CF255" s="169"/>
      <c r="CG255" s="169"/>
      <c r="CH255" s="169"/>
      <c r="CI255" s="169"/>
      <c r="CJ255" s="169"/>
      <c r="CK255" s="169"/>
      <c r="CL255" s="169"/>
      <c r="CM255" s="169"/>
      <c r="CN255" s="169"/>
      <c r="CO255" s="169"/>
      <c r="CP255" s="169"/>
      <c r="CQ255" s="169"/>
      <c r="CR255" s="169"/>
      <c r="CS255" s="169"/>
      <c r="CT255" s="169"/>
      <c r="CU255" s="169"/>
      <c r="CV255" s="169"/>
      <c r="CW255" s="169"/>
      <c r="CX255" s="169"/>
      <c r="CY255" s="169"/>
      <c r="CZ255" s="169"/>
      <c r="DA255" s="169"/>
      <c r="DB255" s="169"/>
      <c r="DC255" s="169"/>
      <c r="DD255" s="169"/>
      <c r="DE255" s="169"/>
      <c r="DF255" s="169"/>
      <c r="DG255" s="169"/>
      <c r="DH255" s="169"/>
      <c r="DI255" s="169"/>
      <c r="DJ255" s="169"/>
      <c r="DK255" s="169"/>
      <c r="DL255" s="169"/>
      <c r="DM255" s="169"/>
      <c r="DN255" s="169"/>
      <c r="DO255" s="169"/>
      <c r="DP255" s="169"/>
      <c r="DQ255" s="169"/>
      <c r="DR255" s="169"/>
      <c r="DS255" s="169"/>
      <c r="DT255" s="169"/>
      <c r="DU255" s="169"/>
      <c r="DV255" s="169"/>
      <c r="DW255" s="169"/>
      <c r="DX255" s="169"/>
      <c r="DY255" s="169"/>
      <c r="DZ255" s="169"/>
      <c r="EA255" s="169"/>
      <c r="EB255" s="169"/>
      <c r="EC255" s="169"/>
      <c r="ED255" s="169"/>
      <c r="EE255" s="169"/>
      <c r="EF255" s="169"/>
      <c r="EG255" s="169"/>
      <c r="EH255" s="169"/>
      <c r="EI255" s="169"/>
      <c r="EJ255" s="169"/>
      <c r="EK255" s="169"/>
      <c r="EL255" s="169"/>
      <c r="EM255" s="169"/>
      <c r="EN255" s="169"/>
    </row>
    <row r="256" spans="1:144" ht="14" x14ac:dyDescent="0.15">
      <c r="A256" s="170"/>
      <c r="B256" s="170"/>
      <c r="C256" s="170"/>
      <c r="D256" s="170"/>
      <c r="E256" s="170"/>
      <c r="F256" s="170"/>
      <c r="G256" s="170"/>
      <c r="H256" s="170"/>
      <c r="I256" s="170"/>
      <c r="J256" s="170"/>
      <c r="K256" s="170"/>
      <c r="L256" s="170"/>
      <c r="M256" s="170"/>
      <c r="N256" s="170"/>
      <c r="O256" s="170"/>
      <c r="P256" s="170"/>
      <c r="Q256" s="170"/>
      <c r="R256" s="170"/>
      <c r="S256" s="170"/>
      <c r="T256" s="170"/>
      <c r="U256" s="170"/>
      <c r="V256" s="169"/>
      <c r="W256" s="169"/>
      <c r="X256" s="169"/>
      <c r="Y256" s="169"/>
      <c r="Z256" s="169"/>
      <c r="AA256" s="169"/>
      <c r="AB256" s="169"/>
      <c r="AC256" s="169"/>
      <c r="AD256" s="169"/>
      <c r="AE256" s="169"/>
      <c r="AF256" s="169"/>
      <c r="AG256" s="169"/>
      <c r="AH256" s="169"/>
      <c r="AI256" s="169"/>
      <c r="AJ256" s="169"/>
      <c r="AK256" s="169"/>
      <c r="AL256" s="169"/>
      <c r="AM256" s="169"/>
      <c r="AN256" s="169"/>
      <c r="AO256" s="169"/>
      <c r="AP256" s="169"/>
      <c r="AQ256" s="169"/>
      <c r="AR256" s="169"/>
      <c r="AS256" s="169"/>
      <c r="AT256" s="169"/>
      <c r="AU256" s="169"/>
      <c r="AV256" s="169"/>
      <c r="AW256" s="169"/>
      <c r="AX256" s="169"/>
      <c r="AY256" s="169"/>
      <c r="AZ256" s="169"/>
      <c r="BA256" s="169"/>
      <c r="BB256" s="169"/>
      <c r="BC256" s="169"/>
      <c r="BD256" s="169"/>
      <c r="BE256" s="169"/>
      <c r="BF256" s="169"/>
      <c r="BG256" s="169"/>
      <c r="BH256" s="169"/>
      <c r="BI256" s="169"/>
      <c r="BJ256" s="169"/>
      <c r="BK256" s="169"/>
      <c r="BL256" s="169"/>
      <c r="BM256" s="169"/>
      <c r="BN256" s="169"/>
      <c r="BO256" s="169"/>
      <c r="BP256" s="169"/>
      <c r="BQ256" s="169"/>
      <c r="BR256" s="169"/>
      <c r="BS256" s="169"/>
      <c r="BT256" s="169"/>
      <c r="BU256" s="169"/>
      <c r="BV256" s="169"/>
      <c r="BW256" s="169"/>
      <c r="BX256" s="169"/>
      <c r="BY256" s="169"/>
      <c r="BZ256" s="169"/>
      <c r="CA256" s="169"/>
      <c r="CB256" s="169"/>
      <c r="CC256" s="169"/>
      <c r="CD256" s="169"/>
      <c r="CE256" s="169"/>
      <c r="CF256" s="169"/>
      <c r="CG256" s="169"/>
      <c r="CH256" s="169"/>
      <c r="CI256" s="169"/>
      <c r="CJ256" s="169"/>
      <c r="CK256" s="169"/>
      <c r="CL256" s="169"/>
      <c r="CM256" s="169"/>
      <c r="CN256" s="169"/>
      <c r="CO256" s="169"/>
      <c r="CP256" s="169"/>
      <c r="CQ256" s="169"/>
      <c r="CR256" s="169"/>
      <c r="CS256" s="169"/>
      <c r="CT256" s="169"/>
      <c r="CU256" s="169"/>
      <c r="CV256" s="169"/>
      <c r="CW256" s="169"/>
      <c r="CX256" s="169"/>
      <c r="CY256" s="169"/>
      <c r="CZ256" s="169"/>
      <c r="DA256" s="169"/>
      <c r="DB256" s="169"/>
      <c r="DC256" s="169"/>
      <c r="DD256" s="169"/>
      <c r="DE256" s="169"/>
      <c r="DF256" s="169"/>
      <c r="DG256" s="169"/>
      <c r="DH256" s="169"/>
      <c r="DI256" s="169"/>
      <c r="DJ256" s="169"/>
      <c r="DK256" s="169"/>
      <c r="DL256" s="169"/>
      <c r="DM256" s="169"/>
      <c r="DN256" s="169"/>
      <c r="DO256" s="169"/>
      <c r="DP256" s="169"/>
      <c r="DQ256" s="169"/>
      <c r="DR256" s="169"/>
      <c r="DS256" s="169"/>
      <c r="DT256" s="169"/>
      <c r="DU256" s="169"/>
      <c r="DV256" s="169"/>
      <c r="DW256" s="169"/>
      <c r="DX256" s="169"/>
      <c r="DY256" s="169"/>
      <c r="DZ256" s="169"/>
      <c r="EA256" s="169"/>
      <c r="EB256" s="169"/>
      <c r="EC256" s="169"/>
      <c r="ED256" s="169"/>
      <c r="EE256" s="169"/>
      <c r="EF256" s="169"/>
      <c r="EG256" s="169"/>
      <c r="EH256" s="169"/>
      <c r="EI256" s="169"/>
      <c r="EJ256" s="169"/>
      <c r="EK256" s="169"/>
      <c r="EL256" s="169"/>
      <c r="EM256" s="169"/>
      <c r="EN256" s="169"/>
    </row>
    <row r="257" spans="1:144" ht="14" x14ac:dyDescent="0.15">
      <c r="A257" s="170"/>
      <c r="B257" s="170"/>
      <c r="C257" s="170"/>
      <c r="D257" s="170"/>
      <c r="E257" s="170"/>
      <c r="F257" s="170"/>
      <c r="G257" s="170"/>
      <c r="H257" s="170"/>
      <c r="I257" s="170"/>
      <c r="J257" s="170"/>
      <c r="K257" s="170"/>
      <c r="L257" s="170"/>
      <c r="M257" s="170"/>
      <c r="N257" s="170"/>
      <c r="O257" s="170"/>
      <c r="P257" s="170"/>
      <c r="Q257" s="170"/>
      <c r="R257" s="170"/>
      <c r="S257" s="170"/>
      <c r="T257" s="170"/>
      <c r="U257" s="170"/>
      <c r="V257" s="169"/>
      <c r="W257" s="169"/>
      <c r="X257" s="169"/>
      <c r="Y257" s="169"/>
      <c r="Z257" s="169"/>
      <c r="AA257" s="169"/>
      <c r="AB257" s="169"/>
      <c r="AC257" s="169"/>
      <c r="AD257" s="169"/>
      <c r="AE257" s="169"/>
      <c r="AF257" s="169"/>
      <c r="AG257" s="169"/>
      <c r="AH257" s="169"/>
      <c r="AI257" s="169"/>
      <c r="AJ257" s="169"/>
      <c r="AK257" s="169"/>
      <c r="AL257" s="169"/>
      <c r="AM257" s="169"/>
      <c r="AN257" s="169"/>
      <c r="AO257" s="169"/>
      <c r="AP257" s="169"/>
      <c r="AQ257" s="169"/>
      <c r="AR257" s="169"/>
      <c r="AS257" s="169"/>
      <c r="AT257" s="169"/>
      <c r="AU257" s="169"/>
      <c r="AV257" s="169"/>
      <c r="AW257" s="169"/>
      <c r="AX257" s="169"/>
      <c r="AY257" s="169"/>
      <c r="AZ257" s="169"/>
      <c r="BA257" s="169"/>
      <c r="BB257" s="169"/>
      <c r="BC257" s="169"/>
      <c r="BD257" s="169"/>
      <c r="BE257" s="169"/>
      <c r="BF257" s="169"/>
      <c r="BG257" s="169"/>
      <c r="BH257" s="169"/>
      <c r="BI257" s="169"/>
      <c r="BJ257" s="169"/>
      <c r="BK257" s="169"/>
      <c r="BL257" s="169"/>
      <c r="BM257" s="169"/>
      <c r="BN257" s="169"/>
      <c r="BO257" s="169"/>
      <c r="BP257" s="169"/>
      <c r="BQ257" s="169"/>
      <c r="BR257" s="169"/>
      <c r="BS257" s="169"/>
      <c r="BT257" s="169"/>
      <c r="BU257" s="169"/>
      <c r="BV257" s="169"/>
      <c r="BW257" s="169"/>
      <c r="BX257" s="169"/>
      <c r="BY257" s="169"/>
      <c r="BZ257" s="169"/>
      <c r="CA257" s="169"/>
      <c r="CB257" s="169"/>
      <c r="CC257" s="169"/>
      <c r="CD257" s="169"/>
      <c r="CE257" s="169"/>
      <c r="CF257" s="169"/>
      <c r="CG257" s="169"/>
      <c r="CH257" s="169"/>
      <c r="CI257" s="169"/>
      <c r="CJ257" s="169"/>
      <c r="CK257" s="169"/>
      <c r="CL257" s="169"/>
      <c r="CM257" s="169"/>
      <c r="CN257" s="169"/>
      <c r="CO257" s="169"/>
      <c r="CP257" s="169"/>
      <c r="CQ257" s="169"/>
      <c r="CR257" s="169"/>
      <c r="CS257" s="169"/>
      <c r="CT257" s="169"/>
      <c r="CU257" s="169"/>
      <c r="CV257" s="169"/>
      <c r="CW257" s="169"/>
      <c r="CX257" s="169"/>
      <c r="CY257" s="169"/>
      <c r="CZ257" s="169"/>
      <c r="DA257" s="169"/>
      <c r="DB257" s="169"/>
      <c r="DC257" s="169"/>
      <c r="DD257" s="169"/>
      <c r="DE257" s="169"/>
      <c r="DF257" s="169"/>
      <c r="DG257" s="169"/>
      <c r="DH257" s="169"/>
      <c r="DI257" s="169"/>
      <c r="DJ257" s="169"/>
      <c r="DK257" s="169"/>
      <c r="DL257" s="169"/>
      <c r="DM257" s="169"/>
      <c r="DN257" s="169"/>
      <c r="DO257" s="169"/>
      <c r="DP257" s="169"/>
      <c r="DQ257" s="169"/>
      <c r="DR257" s="169"/>
      <c r="DS257" s="169"/>
      <c r="DT257" s="169"/>
      <c r="DU257" s="169"/>
      <c r="DV257" s="169"/>
      <c r="DW257" s="169"/>
      <c r="DX257" s="169"/>
      <c r="DY257" s="169"/>
      <c r="DZ257" s="169"/>
      <c r="EA257" s="169"/>
      <c r="EB257" s="169"/>
      <c r="EC257" s="169"/>
      <c r="ED257" s="169"/>
      <c r="EE257" s="169"/>
      <c r="EF257" s="169"/>
      <c r="EG257" s="169"/>
      <c r="EH257" s="169"/>
      <c r="EI257" s="169"/>
      <c r="EJ257" s="169"/>
      <c r="EK257" s="169"/>
      <c r="EL257" s="169"/>
      <c r="EM257" s="169"/>
      <c r="EN257" s="169"/>
    </row>
    <row r="258" spans="1:144" ht="14" x14ac:dyDescent="0.15">
      <c r="A258" s="170"/>
      <c r="B258" s="170"/>
      <c r="C258" s="170"/>
      <c r="D258" s="170"/>
      <c r="E258" s="170"/>
      <c r="F258" s="170"/>
      <c r="G258" s="170"/>
      <c r="H258" s="170"/>
      <c r="I258" s="170"/>
      <c r="J258" s="170"/>
      <c r="K258" s="170"/>
      <c r="L258" s="170"/>
      <c r="M258" s="170"/>
      <c r="N258" s="170"/>
      <c r="O258" s="170"/>
      <c r="P258" s="170"/>
      <c r="Q258" s="170"/>
      <c r="R258" s="170"/>
      <c r="S258" s="170"/>
      <c r="T258" s="170"/>
      <c r="U258" s="170"/>
      <c r="V258" s="169"/>
      <c r="W258" s="169"/>
      <c r="X258" s="169"/>
      <c r="Y258" s="169"/>
      <c r="Z258" s="169"/>
      <c r="AA258" s="169"/>
      <c r="AB258" s="169"/>
      <c r="AC258" s="169"/>
      <c r="AD258" s="169"/>
      <c r="AE258" s="169"/>
      <c r="AF258" s="169"/>
      <c r="AG258" s="169"/>
      <c r="AH258" s="169"/>
      <c r="AI258" s="169"/>
      <c r="AJ258" s="169"/>
      <c r="AK258" s="169"/>
      <c r="AL258" s="169"/>
      <c r="AM258" s="169"/>
      <c r="AN258" s="169"/>
      <c r="AO258" s="169"/>
      <c r="AP258" s="169"/>
      <c r="AQ258" s="169"/>
      <c r="AR258" s="169"/>
      <c r="AS258" s="169"/>
      <c r="AT258" s="169"/>
      <c r="AU258" s="169"/>
      <c r="AV258" s="169"/>
      <c r="AW258" s="169"/>
      <c r="AX258" s="169"/>
      <c r="AY258" s="169"/>
      <c r="AZ258" s="169"/>
      <c r="BA258" s="169"/>
      <c r="BB258" s="169"/>
      <c r="BC258" s="169"/>
      <c r="BD258" s="169"/>
      <c r="BE258" s="169"/>
      <c r="BF258" s="169"/>
      <c r="BG258" s="169"/>
      <c r="BH258" s="169"/>
      <c r="BI258" s="169"/>
      <c r="BJ258" s="169"/>
      <c r="BK258" s="169"/>
      <c r="BL258" s="169"/>
      <c r="BM258" s="169"/>
      <c r="BN258" s="169"/>
      <c r="BO258" s="169"/>
      <c r="BP258" s="169"/>
      <c r="BQ258" s="169"/>
      <c r="BR258" s="169"/>
      <c r="BS258" s="169"/>
      <c r="BT258" s="169"/>
      <c r="BU258" s="169"/>
      <c r="BV258" s="169"/>
      <c r="BW258" s="169"/>
      <c r="BX258" s="169"/>
      <c r="BY258" s="169"/>
      <c r="BZ258" s="169"/>
      <c r="CA258" s="169"/>
      <c r="CB258" s="169"/>
      <c r="CC258" s="169"/>
      <c r="CD258" s="169"/>
      <c r="CE258" s="169"/>
      <c r="CF258" s="169"/>
      <c r="CG258" s="169"/>
      <c r="CH258" s="169"/>
      <c r="CI258" s="169"/>
      <c r="CJ258" s="169"/>
      <c r="CK258" s="169"/>
      <c r="CL258" s="169"/>
      <c r="CM258" s="169"/>
      <c r="CN258" s="169"/>
      <c r="CO258" s="169"/>
      <c r="CP258" s="169"/>
      <c r="CQ258" s="169"/>
      <c r="CR258" s="169"/>
      <c r="CS258" s="169"/>
      <c r="CT258" s="169"/>
      <c r="CU258" s="169"/>
      <c r="CV258" s="169"/>
      <c r="CW258" s="169"/>
      <c r="CX258" s="169"/>
      <c r="CY258" s="169"/>
      <c r="CZ258" s="169"/>
      <c r="DA258" s="169"/>
      <c r="DB258" s="169"/>
      <c r="DC258" s="169"/>
      <c r="DD258" s="169"/>
      <c r="DE258" s="169"/>
      <c r="DF258" s="169"/>
      <c r="DG258" s="169"/>
      <c r="DH258" s="169"/>
      <c r="DI258" s="169"/>
      <c r="DJ258" s="169"/>
      <c r="DK258" s="169"/>
      <c r="DL258" s="169"/>
      <c r="DM258" s="169"/>
      <c r="DN258" s="169"/>
      <c r="DO258" s="169"/>
      <c r="DP258" s="169"/>
      <c r="DQ258" s="169"/>
      <c r="DR258" s="169"/>
      <c r="DS258" s="169"/>
      <c r="DT258" s="169"/>
      <c r="DU258" s="169"/>
      <c r="DV258" s="169"/>
      <c r="DW258" s="169"/>
      <c r="DX258" s="169"/>
      <c r="DY258" s="169"/>
      <c r="DZ258" s="169"/>
      <c r="EA258" s="169"/>
      <c r="EB258" s="169"/>
      <c r="EC258" s="169"/>
      <c r="ED258" s="169"/>
      <c r="EE258" s="169"/>
      <c r="EF258" s="169"/>
      <c r="EG258" s="169"/>
      <c r="EH258" s="169"/>
      <c r="EI258" s="169"/>
      <c r="EJ258" s="169"/>
      <c r="EK258" s="169"/>
      <c r="EL258" s="169"/>
      <c r="EM258" s="169"/>
      <c r="EN258" s="169"/>
    </row>
    <row r="259" spans="1:144" ht="14" x14ac:dyDescent="0.15">
      <c r="A259" s="170"/>
      <c r="B259" s="170"/>
      <c r="C259" s="170"/>
      <c r="D259" s="170"/>
      <c r="E259" s="170"/>
      <c r="F259" s="170"/>
      <c r="G259" s="170"/>
      <c r="H259" s="170"/>
      <c r="I259" s="170"/>
      <c r="J259" s="170"/>
      <c r="K259" s="170"/>
      <c r="L259" s="170"/>
      <c r="M259" s="170"/>
      <c r="N259" s="170"/>
      <c r="O259" s="170"/>
      <c r="P259" s="170"/>
      <c r="Q259" s="170"/>
      <c r="R259" s="170"/>
      <c r="S259" s="170"/>
      <c r="T259" s="170"/>
      <c r="U259" s="170"/>
      <c r="V259" s="169"/>
      <c r="W259" s="169"/>
      <c r="X259" s="169"/>
      <c r="Y259" s="169"/>
      <c r="Z259" s="169"/>
      <c r="AA259" s="169"/>
      <c r="AB259" s="169"/>
      <c r="AC259" s="169"/>
      <c r="AD259" s="169"/>
      <c r="AE259" s="169"/>
      <c r="AF259" s="169"/>
      <c r="AG259" s="169"/>
      <c r="AH259" s="169"/>
      <c r="AI259" s="169"/>
      <c r="AJ259" s="169"/>
      <c r="AK259" s="169"/>
      <c r="AL259" s="169"/>
      <c r="AM259" s="169"/>
      <c r="AN259" s="169"/>
      <c r="AO259" s="169"/>
      <c r="AP259" s="169"/>
      <c r="AQ259" s="169"/>
      <c r="AR259" s="169"/>
      <c r="AS259" s="169"/>
      <c r="AT259" s="169"/>
      <c r="AU259" s="169"/>
      <c r="AV259" s="169"/>
      <c r="AW259" s="169"/>
      <c r="AX259" s="169"/>
      <c r="AY259" s="169"/>
      <c r="AZ259" s="169"/>
      <c r="BA259" s="169"/>
      <c r="BB259" s="169"/>
      <c r="BC259" s="169"/>
      <c r="BD259" s="169"/>
      <c r="BE259" s="169"/>
      <c r="BF259" s="169"/>
      <c r="BG259" s="169"/>
      <c r="BH259" s="169"/>
      <c r="BI259" s="169"/>
      <c r="BJ259" s="169"/>
      <c r="BK259" s="169"/>
      <c r="BL259" s="169"/>
      <c r="BM259" s="169"/>
      <c r="BN259" s="169"/>
      <c r="BO259" s="169"/>
      <c r="BP259" s="169"/>
      <c r="BQ259" s="169"/>
      <c r="BR259" s="169"/>
      <c r="BS259" s="169"/>
      <c r="BT259" s="169"/>
      <c r="BU259" s="169"/>
      <c r="BV259" s="169"/>
      <c r="BW259" s="169"/>
      <c r="BX259" s="169"/>
      <c r="BY259" s="169"/>
      <c r="BZ259" s="169"/>
      <c r="CA259" s="169"/>
      <c r="CB259" s="169"/>
      <c r="CC259" s="169"/>
      <c r="CD259" s="169"/>
      <c r="CE259" s="169"/>
      <c r="CF259" s="169"/>
      <c r="CG259" s="169"/>
      <c r="CH259" s="169"/>
      <c r="CI259" s="169"/>
      <c r="CJ259" s="169"/>
      <c r="CK259" s="169"/>
      <c r="CL259" s="169"/>
      <c r="CM259" s="169"/>
      <c r="CN259" s="169"/>
      <c r="CO259" s="169"/>
      <c r="CP259" s="169"/>
      <c r="CQ259" s="169"/>
      <c r="CR259" s="169"/>
      <c r="CS259" s="169"/>
      <c r="CT259" s="169"/>
      <c r="CU259" s="169"/>
      <c r="CV259" s="169"/>
      <c r="CW259" s="169"/>
      <c r="CX259" s="169"/>
      <c r="CY259" s="169"/>
      <c r="CZ259" s="169"/>
      <c r="DA259" s="169"/>
      <c r="DB259" s="169"/>
      <c r="DC259" s="169"/>
      <c r="DD259" s="169"/>
      <c r="DE259" s="169"/>
      <c r="DF259" s="169"/>
      <c r="DG259" s="169"/>
      <c r="DH259" s="169"/>
      <c r="DI259" s="169"/>
      <c r="DJ259" s="169"/>
      <c r="DK259" s="169"/>
      <c r="DL259" s="169"/>
      <c r="DM259" s="169"/>
      <c r="DN259" s="169"/>
      <c r="DO259" s="169"/>
      <c r="DP259" s="169"/>
      <c r="DQ259" s="169"/>
      <c r="DR259" s="169"/>
      <c r="DS259" s="169"/>
      <c r="DT259" s="169"/>
      <c r="DU259" s="169"/>
      <c r="DV259" s="169"/>
      <c r="DW259" s="169"/>
      <c r="DX259" s="169"/>
      <c r="DY259" s="169"/>
      <c r="DZ259" s="169"/>
      <c r="EA259" s="169"/>
      <c r="EB259" s="169"/>
      <c r="EC259" s="169"/>
      <c r="ED259" s="169"/>
      <c r="EE259" s="169"/>
      <c r="EF259" s="169"/>
      <c r="EG259" s="169"/>
      <c r="EH259" s="169"/>
      <c r="EI259" s="169"/>
      <c r="EJ259" s="169"/>
      <c r="EK259" s="169"/>
      <c r="EL259" s="169"/>
      <c r="EM259" s="169"/>
      <c r="EN259" s="169"/>
    </row>
    <row r="260" spans="1:144" ht="14" x14ac:dyDescent="0.15">
      <c r="A260" s="170"/>
      <c r="B260" s="170"/>
      <c r="C260" s="170"/>
      <c r="D260" s="170"/>
      <c r="E260" s="170"/>
      <c r="F260" s="170"/>
      <c r="G260" s="170"/>
      <c r="H260" s="170"/>
      <c r="I260" s="170"/>
      <c r="J260" s="170"/>
      <c r="K260" s="170"/>
      <c r="L260" s="170"/>
      <c r="M260" s="170"/>
      <c r="N260" s="170"/>
      <c r="O260" s="170"/>
      <c r="P260" s="170"/>
      <c r="Q260" s="170"/>
      <c r="R260" s="170"/>
      <c r="S260" s="170"/>
      <c r="T260" s="170"/>
      <c r="U260" s="170"/>
      <c r="V260" s="169"/>
      <c r="W260" s="169"/>
      <c r="X260" s="169"/>
      <c r="Y260" s="169"/>
      <c r="Z260" s="169"/>
      <c r="AA260" s="169"/>
      <c r="AB260" s="169"/>
      <c r="AC260" s="169"/>
      <c r="AD260" s="169"/>
      <c r="AE260" s="169"/>
      <c r="AF260" s="169"/>
      <c r="AG260" s="169"/>
      <c r="AH260" s="169"/>
      <c r="AI260" s="169"/>
      <c r="AJ260" s="169"/>
      <c r="AK260" s="169"/>
      <c r="AL260" s="169"/>
      <c r="AM260" s="169"/>
      <c r="AN260" s="169"/>
      <c r="AO260" s="169"/>
      <c r="AP260" s="169"/>
      <c r="AQ260" s="169"/>
      <c r="AR260" s="169"/>
      <c r="AS260" s="169"/>
      <c r="AT260" s="169"/>
      <c r="AU260" s="169"/>
      <c r="AV260" s="169"/>
      <c r="AW260" s="169"/>
      <c r="AX260" s="169"/>
      <c r="AY260" s="169"/>
      <c r="AZ260" s="169"/>
      <c r="BA260" s="169"/>
      <c r="BB260" s="169"/>
      <c r="BC260" s="169"/>
      <c r="BD260" s="169"/>
      <c r="BE260" s="169"/>
      <c r="BF260" s="169"/>
      <c r="BG260" s="169"/>
      <c r="BH260" s="169"/>
      <c r="BI260" s="169"/>
      <c r="BJ260" s="169"/>
      <c r="BK260" s="169"/>
      <c r="BL260" s="169"/>
      <c r="BM260" s="169"/>
      <c r="BN260" s="169"/>
      <c r="BO260" s="169"/>
      <c r="BP260" s="169"/>
      <c r="BQ260" s="169"/>
      <c r="BR260" s="169"/>
      <c r="BS260" s="169"/>
      <c r="BT260" s="169"/>
      <c r="BU260" s="169"/>
      <c r="BV260" s="169"/>
      <c r="BW260" s="169"/>
      <c r="BX260" s="169"/>
      <c r="BY260" s="169"/>
      <c r="BZ260" s="169"/>
      <c r="CA260" s="169"/>
      <c r="CB260" s="169"/>
      <c r="CC260" s="169"/>
      <c r="CD260" s="169"/>
      <c r="CE260" s="169"/>
      <c r="CF260" s="169"/>
      <c r="CG260" s="169"/>
      <c r="CH260" s="169"/>
      <c r="CI260" s="169"/>
      <c r="CJ260" s="169"/>
      <c r="CK260" s="169"/>
      <c r="CL260" s="169"/>
      <c r="CM260" s="169"/>
      <c r="CN260" s="169"/>
      <c r="CO260" s="169"/>
      <c r="CP260" s="169"/>
      <c r="CQ260" s="169"/>
      <c r="CR260" s="169"/>
      <c r="CS260" s="169"/>
      <c r="CT260" s="169"/>
      <c r="CU260" s="169"/>
      <c r="CV260" s="169"/>
      <c r="CW260" s="169"/>
      <c r="CX260" s="169"/>
      <c r="CY260" s="169"/>
      <c r="CZ260" s="169"/>
      <c r="DA260" s="169"/>
      <c r="DB260" s="169"/>
      <c r="DC260" s="169"/>
      <c r="DD260" s="169"/>
      <c r="DE260" s="169"/>
      <c r="DF260" s="169"/>
      <c r="DG260" s="169"/>
      <c r="DH260" s="169"/>
      <c r="DI260" s="169"/>
      <c r="DJ260" s="169"/>
      <c r="DK260" s="169"/>
      <c r="DL260" s="169"/>
      <c r="DM260" s="169"/>
      <c r="DN260" s="169"/>
      <c r="DO260" s="169"/>
      <c r="DP260" s="169"/>
      <c r="DQ260" s="169"/>
      <c r="DR260" s="169"/>
      <c r="DS260" s="169"/>
      <c r="DT260" s="169"/>
      <c r="DU260" s="169"/>
      <c r="DV260" s="169"/>
      <c r="DW260" s="169"/>
      <c r="DX260" s="169"/>
      <c r="DY260" s="169"/>
      <c r="DZ260" s="169"/>
      <c r="EA260" s="169"/>
      <c r="EB260" s="169"/>
      <c r="EC260" s="169"/>
      <c r="ED260" s="169"/>
      <c r="EE260" s="169"/>
      <c r="EF260" s="169"/>
      <c r="EG260" s="169"/>
      <c r="EH260" s="169"/>
      <c r="EI260" s="169"/>
      <c r="EJ260" s="169"/>
      <c r="EK260" s="169"/>
      <c r="EL260" s="169"/>
      <c r="EM260" s="169"/>
      <c r="EN260" s="169"/>
    </row>
    <row r="261" spans="1:144" ht="14" x14ac:dyDescent="0.15">
      <c r="A261" s="170"/>
      <c r="B261" s="170"/>
      <c r="C261" s="170"/>
      <c r="D261" s="170"/>
      <c r="E261" s="170"/>
      <c r="F261" s="170"/>
      <c r="G261" s="170"/>
      <c r="H261" s="170"/>
      <c r="I261" s="170"/>
      <c r="J261" s="170"/>
      <c r="K261" s="170"/>
      <c r="L261" s="170"/>
      <c r="M261" s="170"/>
      <c r="N261" s="170"/>
      <c r="O261" s="170"/>
      <c r="P261" s="170"/>
      <c r="Q261" s="170"/>
      <c r="R261" s="170"/>
      <c r="S261" s="170"/>
      <c r="T261" s="170"/>
      <c r="U261" s="170"/>
      <c r="V261" s="169"/>
      <c r="W261" s="169"/>
      <c r="X261" s="169"/>
      <c r="Y261" s="169"/>
      <c r="Z261" s="169"/>
      <c r="AA261" s="169"/>
      <c r="AB261" s="169"/>
      <c r="AC261" s="169"/>
      <c r="AD261" s="169"/>
      <c r="AE261" s="169"/>
      <c r="AF261" s="169"/>
      <c r="AG261" s="169"/>
      <c r="AH261" s="169"/>
      <c r="AI261" s="169"/>
      <c r="AJ261" s="169"/>
      <c r="AK261" s="169"/>
      <c r="AL261" s="169"/>
      <c r="AM261" s="169"/>
      <c r="AN261" s="169"/>
      <c r="AO261" s="169"/>
      <c r="AP261" s="169"/>
      <c r="AQ261" s="169"/>
      <c r="AR261" s="169"/>
      <c r="AS261" s="169"/>
      <c r="AT261" s="169"/>
      <c r="AU261" s="169"/>
      <c r="AV261" s="169"/>
      <c r="AW261" s="169"/>
      <c r="AX261" s="169"/>
      <c r="AY261" s="169"/>
      <c r="AZ261" s="169"/>
      <c r="BA261" s="169"/>
      <c r="BB261" s="169"/>
      <c r="BC261" s="169"/>
      <c r="BD261" s="169"/>
      <c r="BE261" s="169"/>
      <c r="BF261" s="169"/>
      <c r="BG261" s="169"/>
      <c r="BH261" s="169"/>
      <c r="BI261" s="169"/>
      <c r="BJ261" s="169"/>
      <c r="BK261" s="169"/>
      <c r="BL261" s="169"/>
      <c r="BM261" s="169"/>
      <c r="BN261" s="169"/>
      <c r="BO261" s="169"/>
      <c r="BP261" s="169"/>
      <c r="BQ261" s="169"/>
      <c r="BR261" s="169"/>
      <c r="BS261" s="169"/>
      <c r="BT261" s="169"/>
      <c r="BU261" s="169"/>
      <c r="BV261" s="169"/>
      <c r="BW261" s="169"/>
      <c r="BX261" s="169"/>
      <c r="BY261" s="169"/>
      <c r="BZ261" s="169"/>
      <c r="CA261" s="169"/>
      <c r="CB261" s="169"/>
      <c r="CC261" s="169"/>
      <c r="CD261" s="169"/>
      <c r="CE261" s="169"/>
      <c r="CF261" s="169"/>
      <c r="CG261" s="169"/>
      <c r="CH261" s="169"/>
      <c r="CI261" s="169"/>
      <c r="CJ261" s="169"/>
      <c r="CK261" s="169"/>
      <c r="CL261" s="169"/>
      <c r="CM261" s="169"/>
      <c r="CN261" s="169"/>
      <c r="CO261" s="169"/>
      <c r="CP261" s="169"/>
      <c r="CQ261" s="169"/>
      <c r="CR261" s="169"/>
      <c r="CS261" s="169"/>
      <c r="CT261" s="169"/>
      <c r="CU261" s="169"/>
      <c r="CV261" s="169"/>
      <c r="CW261" s="169"/>
      <c r="CX261" s="169"/>
      <c r="CY261" s="169"/>
      <c r="CZ261" s="169"/>
      <c r="DA261" s="169"/>
      <c r="DB261" s="169"/>
      <c r="DC261" s="169"/>
      <c r="DD261" s="169"/>
      <c r="DE261" s="169"/>
      <c r="DF261" s="169"/>
      <c r="DG261" s="169"/>
      <c r="DH261" s="169"/>
      <c r="DI261" s="169"/>
      <c r="DJ261" s="169"/>
      <c r="DK261" s="169"/>
      <c r="DL261" s="169"/>
      <c r="DM261" s="169"/>
      <c r="DN261" s="169"/>
      <c r="DO261" s="169"/>
      <c r="DP261" s="169"/>
      <c r="DQ261" s="169"/>
      <c r="DR261" s="169"/>
      <c r="DS261" s="169"/>
      <c r="DT261" s="169"/>
      <c r="DU261" s="169"/>
      <c r="DV261" s="169"/>
      <c r="DW261" s="169"/>
      <c r="DX261" s="169"/>
      <c r="DY261" s="169"/>
      <c r="DZ261" s="169"/>
      <c r="EA261" s="169"/>
      <c r="EB261" s="169"/>
      <c r="EC261" s="169"/>
      <c r="ED261" s="169"/>
      <c r="EE261" s="169"/>
      <c r="EF261" s="169"/>
      <c r="EG261" s="169"/>
      <c r="EH261" s="169"/>
      <c r="EI261" s="169"/>
      <c r="EJ261" s="169"/>
      <c r="EK261" s="169"/>
      <c r="EL261" s="169"/>
      <c r="EM261" s="169"/>
      <c r="EN261" s="169"/>
    </row>
    <row r="262" spans="1:144" ht="14" x14ac:dyDescent="0.15">
      <c r="A262" s="170"/>
      <c r="B262" s="170"/>
      <c r="C262" s="170"/>
      <c r="D262" s="170"/>
      <c r="E262" s="170"/>
      <c r="F262" s="170"/>
      <c r="G262" s="170"/>
      <c r="H262" s="170"/>
      <c r="I262" s="170"/>
      <c r="J262" s="170"/>
      <c r="K262" s="170"/>
      <c r="L262" s="170"/>
      <c r="M262" s="170"/>
      <c r="N262" s="170"/>
      <c r="O262" s="170"/>
      <c r="P262" s="170"/>
      <c r="Q262" s="170"/>
      <c r="R262" s="170"/>
      <c r="S262" s="170"/>
      <c r="T262" s="170"/>
      <c r="U262" s="170"/>
      <c r="V262" s="169"/>
      <c r="W262" s="169"/>
      <c r="X262" s="169"/>
      <c r="Y262" s="169"/>
      <c r="Z262" s="169"/>
      <c r="AA262" s="169"/>
      <c r="AB262" s="169"/>
      <c r="AC262" s="169"/>
      <c r="AD262" s="169"/>
      <c r="AE262" s="169"/>
      <c r="AF262" s="169"/>
      <c r="AG262" s="169"/>
      <c r="AH262" s="169"/>
      <c r="AI262" s="169"/>
      <c r="AJ262" s="169"/>
      <c r="AK262" s="169"/>
      <c r="AL262" s="169"/>
      <c r="AM262" s="169"/>
      <c r="AN262" s="169"/>
      <c r="AO262" s="169"/>
      <c r="AP262" s="169"/>
      <c r="AQ262" s="169"/>
      <c r="AR262" s="169"/>
      <c r="AS262" s="169"/>
      <c r="AT262" s="169"/>
      <c r="AU262" s="169"/>
      <c r="AV262" s="169"/>
      <c r="AW262" s="169"/>
      <c r="AX262" s="169"/>
      <c r="AY262" s="169"/>
      <c r="AZ262" s="169"/>
      <c r="BA262" s="169"/>
      <c r="BB262" s="169"/>
      <c r="BC262" s="169"/>
      <c r="BD262" s="169"/>
      <c r="BE262" s="169"/>
      <c r="BF262" s="169"/>
      <c r="BG262" s="169"/>
      <c r="BH262" s="169"/>
      <c r="BI262" s="169"/>
      <c r="BJ262" s="169"/>
      <c r="BK262" s="169"/>
      <c r="BL262" s="169"/>
      <c r="BM262" s="169"/>
      <c r="BN262" s="169"/>
      <c r="BO262" s="169"/>
      <c r="BP262" s="169"/>
      <c r="BQ262" s="169"/>
      <c r="BR262" s="169"/>
      <c r="BS262" s="169"/>
      <c r="BT262" s="169"/>
      <c r="BU262" s="169"/>
      <c r="BV262" s="169"/>
      <c r="BW262" s="169"/>
      <c r="BX262" s="169"/>
      <c r="BY262" s="169"/>
      <c r="BZ262" s="169"/>
      <c r="CA262" s="169"/>
      <c r="CB262" s="169"/>
      <c r="CC262" s="169"/>
      <c r="CD262" s="169"/>
      <c r="CE262" s="169"/>
      <c r="CF262" s="169"/>
      <c r="CG262" s="169"/>
      <c r="CH262" s="169"/>
      <c r="CI262" s="169"/>
      <c r="CJ262" s="169"/>
      <c r="CK262" s="169"/>
      <c r="CL262" s="169"/>
      <c r="CM262" s="169"/>
      <c r="CN262" s="169"/>
      <c r="CO262" s="169"/>
      <c r="CP262" s="169"/>
      <c r="CQ262" s="169"/>
      <c r="CR262" s="169"/>
      <c r="CS262" s="169"/>
      <c r="CT262" s="169"/>
      <c r="CU262" s="169"/>
      <c r="CV262" s="169"/>
      <c r="CW262" s="169"/>
      <c r="CX262" s="169"/>
      <c r="CY262" s="169"/>
      <c r="CZ262" s="169"/>
      <c r="DA262" s="169"/>
      <c r="DB262" s="169"/>
      <c r="DC262" s="169"/>
      <c r="DD262" s="169"/>
      <c r="DE262" s="169"/>
      <c r="DF262" s="169"/>
      <c r="DG262" s="169"/>
      <c r="DH262" s="169"/>
      <c r="DI262" s="169"/>
      <c r="DJ262" s="169"/>
      <c r="DK262" s="169"/>
      <c r="DL262" s="169"/>
      <c r="DM262" s="169"/>
      <c r="DN262" s="169"/>
      <c r="DO262" s="169"/>
      <c r="DP262" s="169"/>
      <c r="DQ262" s="169"/>
      <c r="DR262" s="169"/>
      <c r="DS262" s="169"/>
      <c r="DT262" s="169"/>
      <c r="DU262" s="169"/>
      <c r="DV262" s="169"/>
      <c r="DW262" s="169"/>
      <c r="DX262" s="169"/>
      <c r="DY262" s="169"/>
      <c r="DZ262" s="169"/>
      <c r="EA262" s="169"/>
      <c r="EB262" s="169"/>
      <c r="EC262" s="169"/>
      <c r="ED262" s="169"/>
      <c r="EE262" s="169"/>
      <c r="EF262" s="169"/>
      <c r="EG262" s="169"/>
      <c r="EH262" s="169"/>
      <c r="EI262" s="169"/>
      <c r="EJ262" s="169"/>
      <c r="EK262" s="169"/>
      <c r="EL262" s="169"/>
      <c r="EM262" s="169"/>
      <c r="EN262" s="169"/>
    </row>
    <row r="263" spans="1:144" ht="14" x14ac:dyDescent="0.15">
      <c r="A263" s="170"/>
      <c r="B263" s="170"/>
      <c r="C263" s="170"/>
      <c r="D263" s="170"/>
      <c r="E263" s="170"/>
      <c r="F263" s="170"/>
      <c r="G263" s="170"/>
      <c r="H263" s="170"/>
      <c r="I263" s="170"/>
      <c r="J263" s="170"/>
      <c r="K263" s="170"/>
      <c r="L263" s="170"/>
      <c r="M263" s="170"/>
      <c r="N263" s="170"/>
      <c r="O263" s="170"/>
      <c r="P263" s="170"/>
      <c r="Q263" s="170"/>
      <c r="R263" s="170"/>
      <c r="S263" s="170"/>
      <c r="T263" s="170"/>
      <c r="U263" s="170"/>
      <c r="V263" s="169"/>
      <c r="W263" s="169"/>
      <c r="X263" s="169"/>
      <c r="Y263" s="169"/>
      <c r="Z263" s="169"/>
      <c r="AA263" s="169"/>
      <c r="AB263" s="169"/>
      <c r="AC263" s="169"/>
      <c r="AD263" s="169"/>
      <c r="AE263" s="169"/>
      <c r="AF263" s="169"/>
      <c r="AG263" s="169"/>
      <c r="AH263" s="169"/>
      <c r="AI263" s="169"/>
      <c r="AJ263" s="169"/>
      <c r="AK263" s="169"/>
      <c r="AL263" s="169"/>
      <c r="AM263" s="169"/>
      <c r="AN263" s="169"/>
      <c r="AO263" s="169"/>
      <c r="AP263" s="169"/>
      <c r="AQ263" s="169"/>
      <c r="AR263" s="169"/>
      <c r="AS263" s="169"/>
      <c r="AT263" s="169"/>
      <c r="AU263" s="169"/>
      <c r="AV263" s="169"/>
      <c r="AW263" s="169"/>
      <c r="AX263" s="169"/>
      <c r="AY263" s="169"/>
      <c r="AZ263" s="169"/>
      <c r="BA263" s="169"/>
      <c r="BB263" s="169"/>
      <c r="BC263" s="169"/>
      <c r="BD263" s="169"/>
      <c r="BE263" s="169"/>
      <c r="BF263" s="169"/>
      <c r="BG263" s="169"/>
      <c r="BH263" s="169"/>
      <c r="BI263" s="169"/>
      <c r="BJ263" s="169"/>
      <c r="BK263" s="169"/>
      <c r="BL263" s="169"/>
      <c r="BM263" s="169"/>
      <c r="BN263" s="169"/>
      <c r="BO263" s="169"/>
      <c r="BP263" s="169"/>
      <c r="BQ263" s="169"/>
      <c r="BR263" s="169"/>
      <c r="BS263" s="169"/>
      <c r="BT263" s="169"/>
      <c r="BU263" s="169"/>
      <c r="BV263" s="169"/>
      <c r="BW263" s="169"/>
      <c r="BX263" s="169"/>
      <c r="BY263" s="169"/>
      <c r="BZ263" s="169"/>
      <c r="CA263" s="169"/>
      <c r="CB263" s="169"/>
      <c r="CC263" s="169"/>
      <c r="CD263" s="169"/>
      <c r="CE263" s="169"/>
      <c r="CF263" s="169"/>
      <c r="CG263" s="169"/>
      <c r="CH263" s="169"/>
      <c r="CI263" s="169"/>
      <c r="CJ263" s="169"/>
      <c r="CK263" s="169"/>
      <c r="CL263" s="169"/>
      <c r="CM263" s="169"/>
      <c r="CN263" s="169"/>
      <c r="CO263" s="169"/>
      <c r="CP263" s="169"/>
      <c r="CQ263" s="169"/>
      <c r="CR263" s="169"/>
      <c r="CS263" s="169"/>
      <c r="CT263" s="169"/>
      <c r="CU263" s="169"/>
      <c r="CV263" s="169"/>
      <c r="CW263" s="169"/>
      <c r="CX263" s="169"/>
      <c r="CY263" s="169"/>
      <c r="CZ263" s="169"/>
      <c r="DA263" s="169"/>
      <c r="DB263" s="169"/>
      <c r="DC263" s="169"/>
      <c r="DD263" s="169"/>
      <c r="DE263" s="169"/>
      <c r="DF263" s="169"/>
      <c r="DG263" s="169"/>
      <c r="DH263" s="169"/>
      <c r="DI263" s="169"/>
      <c r="DJ263" s="169"/>
      <c r="DK263" s="169"/>
      <c r="DL263" s="169"/>
      <c r="DM263" s="169"/>
      <c r="DN263" s="169"/>
      <c r="DO263" s="169"/>
      <c r="DP263" s="169"/>
      <c r="DQ263" s="169"/>
      <c r="DR263" s="169"/>
      <c r="DS263" s="169"/>
      <c r="DT263" s="169"/>
      <c r="DU263" s="169"/>
      <c r="DV263" s="169"/>
      <c r="DW263" s="169"/>
      <c r="DX263" s="169"/>
      <c r="DY263" s="169"/>
      <c r="DZ263" s="169"/>
      <c r="EA263" s="169"/>
      <c r="EB263" s="169"/>
      <c r="EC263" s="169"/>
      <c r="ED263" s="169"/>
      <c r="EE263" s="169"/>
      <c r="EF263" s="169"/>
      <c r="EG263" s="169"/>
      <c r="EH263" s="169"/>
      <c r="EI263" s="169"/>
      <c r="EJ263" s="169"/>
      <c r="EK263" s="169"/>
      <c r="EL263" s="169"/>
      <c r="EM263" s="169"/>
      <c r="EN263" s="169"/>
    </row>
    <row r="264" spans="1:144" ht="14" x14ac:dyDescent="0.15">
      <c r="A264" s="170"/>
      <c r="B264" s="170"/>
      <c r="C264" s="170"/>
      <c r="D264" s="170"/>
      <c r="E264" s="170"/>
      <c r="F264" s="170"/>
      <c r="G264" s="170"/>
      <c r="H264" s="170"/>
      <c r="I264" s="170"/>
      <c r="J264" s="170"/>
      <c r="K264" s="170"/>
      <c r="L264" s="170"/>
      <c r="M264" s="170"/>
      <c r="N264" s="170"/>
      <c r="O264" s="170"/>
      <c r="P264" s="170"/>
      <c r="Q264" s="170"/>
      <c r="R264" s="170"/>
      <c r="S264" s="170"/>
      <c r="T264" s="170"/>
      <c r="U264" s="170"/>
      <c r="V264" s="169"/>
      <c r="W264" s="169"/>
      <c r="X264" s="169"/>
      <c r="Y264" s="169"/>
      <c r="Z264" s="169"/>
      <c r="AA264" s="169"/>
      <c r="AB264" s="169"/>
      <c r="AC264" s="169"/>
      <c r="AD264" s="169"/>
      <c r="AE264" s="169"/>
      <c r="AF264" s="169"/>
      <c r="AG264" s="169"/>
      <c r="AH264" s="169"/>
      <c r="AI264" s="169"/>
      <c r="AJ264" s="169"/>
      <c r="AK264" s="169"/>
      <c r="AL264" s="169"/>
      <c r="AM264" s="169"/>
      <c r="AN264" s="169"/>
      <c r="AO264" s="169"/>
      <c r="AP264" s="169"/>
      <c r="AQ264" s="169"/>
      <c r="AR264" s="169"/>
      <c r="AS264" s="169"/>
      <c r="AT264" s="169"/>
      <c r="AU264" s="169"/>
      <c r="AV264" s="169"/>
      <c r="AW264" s="169"/>
      <c r="AX264" s="169"/>
      <c r="AY264" s="169"/>
      <c r="AZ264" s="169"/>
      <c r="BA264" s="169"/>
      <c r="BB264" s="169"/>
      <c r="BC264" s="169"/>
      <c r="BD264" s="169"/>
      <c r="BE264" s="169"/>
      <c r="BF264" s="169"/>
      <c r="BG264" s="169"/>
      <c r="BH264" s="169"/>
      <c r="BI264" s="169"/>
      <c r="BJ264" s="169"/>
      <c r="BK264" s="169"/>
      <c r="BL264" s="169"/>
      <c r="BM264" s="169"/>
      <c r="BN264" s="169"/>
      <c r="BO264" s="169"/>
      <c r="BP264" s="169"/>
      <c r="BQ264" s="169"/>
      <c r="BR264" s="169"/>
      <c r="BS264" s="169"/>
      <c r="BT264" s="169"/>
      <c r="BU264" s="169"/>
      <c r="BV264" s="169"/>
      <c r="BW264" s="169"/>
      <c r="BX264" s="169"/>
      <c r="BY264" s="169"/>
      <c r="BZ264" s="169"/>
      <c r="CA264" s="169"/>
      <c r="CB264" s="169"/>
      <c r="CC264" s="169"/>
      <c r="CD264" s="169"/>
      <c r="CE264" s="169"/>
      <c r="CF264" s="169"/>
      <c r="CG264" s="169"/>
      <c r="CH264" s="169"/>
      <c r="CI264" s="169"/>
      <c r="CJ264" s="169"/>
      <c r="CK264" s="169"/>
      <c r="CL264" s="169"/>
      <c r="CM264" s="169"/>
      <c r="CN264" s="169"/>
      <c r="CO264" s="169"/>
      <c r="CP264" s="169"/>
      <c r="CQ264" s="169"/>
      <c r="CR264" s="169"/>
      <c r="CS264" s="169"/>
      <c r="CT264" s="169"/>
      <c r="CU264" s="169"/>
      <c r="CV264" s="169"/>
      <c r="CW264" s="169"/>
      <c r="CX264" s="169"/>
      <c r="CY264" s="169"/>
      <c r="CZ264" s="169"/>
      <c r="DA264" s="169"/>
      <c r="DB264" s="169"/>
      <c r="DC264" s="169"/>
      <c r="DD264" s="169"/>
      <c r="DE264" s="169"/>
      <c r="DF264" s="169"/>
      <c r="DG264" s="169"/>
      <c r="DH264" s="169"/>
      <c r="DI264" s="169"/>
      <c r="DJ264" s="169"/>
      <c r="DK264" s="169"/>
      <c r="DL264" s="169"/>
      <c r="DM264" s="169"/>
      <c r="DN264" s="169"/>
      <c r="DO264" s="169"/>
      <c r="DP264" s="169"/>
      <c r="DQ264" s="169"/>
      <c r="DR264" s="169"/>
      <c r="DS264" s="169"/>
      <c r="DT264" s="169"/>
      <c r="DU264" s="169"/>
      <c r="DV264" s="169"/>
      <c r="DW264" s="169"/>
      <c r="DX264" s="169"/>
      <c r="DY264" s="169"/>
      <c r="DZ264" s="169"/>
      <c r="EA264" s="169"/>
      <c r="EB264" s="169"/>
      <c r="EC264" s="169"/>
      <c r="ED264" s="169"/>
      <c r="EE264" s="169"/>
      <c r="EF264" s="169"/>
      <c r="EG264" s="169"/>
      <c r="EH264" s="169"/>
      <c r="EI264" s="169"/>
      <c r="EJ264" s="169"/>
      <c r="EK264" s="169"/>
      <c r="EL264" s="169"/>
      <c r="EM264" s="169"/>
      <c r="EN264" s="169"/>
    </row>
    <row r="265" spans="1:144" ht="14" x14ac:dyDescent="0.15">
      <c r="A265" s="170"/>
      <c r="B265" s="170"/>
      <c r="C265" s="170"/>
      <c r="D265" s="170"/>
      <c r="E265" s="170"/>
      <c r="F265" s="170"/>
      <c r="G265" s="170"/>
      <c r="H265" s="170"/>
      <c r="I265" s="170"/>
      <c r="J265" s="170"/>
      <c r="K265" s="170"/>
      <c r="L265" s="170"/>
      <c r="M265" s="170"/>
      <c r="N265" s="170"/>
      <c r="O265" s="170"/>
      <c r="P265" s="170"/>
      <c r="Q265" s="170"/>
      <c r="R265" s="170"/>
      <c r="S265" s="170"/>
      <c r="T265" s="170"/>
      <c r="U265" s="170"/>
      <c r="V265" s="169"/>
      <c r="W265" s="169"/>
      <c r="X265" s="169"/>
      <c r="Y265" s="169"/>
      <c r="Z265" s="169"/>
      <c r="AA265" s="169"/>
      <c r="AB265" s="169"/>
      <c r="AC265" s="169"/>
      <c r="AD265" s="169"/>
      <c r="AE265" s="169"/>
      <c r="AF265" s="169"/>
      <c r="AG265" s="169"/>
      <c r="AH265" s="169"/>
      <c r="AI265" s="169"/>
      <c r="AJ265" s="169"/>
      <c r="AK265" s="169"/>
      <c r="AL265" s="169"/>
      <c r="AM265" s="169"/>
      <c r="AN265" s="169"/>
      <c r="AO265" s="169"/>
      <c r="AP265" s="169"/>
      <c r="AQ265" s="169"/>
      <c r="AR265" s="169"/>
      <c r="AS265" s="169"/>
      <c r="AT265" s="169"/>
      <c r="AU265" s="169"/>
      <c r="AV265" s="169"/>
      <c r="AW265" s="169"/>
      <c r="AX265" s="169"/>
      <c r="AY265" s="169"/>
      <c r="AZ265" s="169"/>
      <c r="BA265" s="169"/>
      <c r="BB265" s="169"/>
      <c r="BC265" s="169"/>
      <c r="BD265" s="169"/>
      <c r="BE265" s="169"/>
      <c r="BF265" s="169"/>
      <c r="BG265" s="169"/>
      <c r="BH265" s="169"/>
      <c r="BI265" s="169"/>
      <c r="BJ265" s="169"/>
      <c r="BK265" s="169"/>
      <c r="BL265" s="169"/>
      <c r="BM265" s="169"/>
      <c r="BN265" s="169"/>
      <c r="BO265" s="169"/>
      <c r="BP265" s="169"/>
      <c r="BQ265" s="169"/>
      <c r="BR265" s="169"/>
      <c r="BS265" s="169"/>
      <c r="BT265" s="169"/>
      <c r="BU265" s="169"/>
      <c r="BV265" s="169"/>
      <c r="BW265" s="169"/>
      <c r="BX265" s="169"/>
      <c r="BY265" s="169"/>
      <c r="BZ265" s="169"/>
      <c r="CA265" s="169"/>
      <c r="CB265" s="169"/>
      <c r="CC265" s="169"/>
      <c r="CD265" s="169"/>
      <c r="CE265" s="169"/>
      <c r="CF265" s="169"/>
      <c r="CG265" s="169"/>
      <c r="CH265" s="169"/>
      <c r="CI265" s="169"/>
      <c r="CJ265" s="169"/>
      <c r="CK265" s="169"/>
      <c r="CL265" s="169"/>
      <c r="CM265" s="169"/>
      <c r="CN265" s="169"/>
      <c r="CO265" s="169"/>
      <c r="CP265" s="169"/>
      <c r="CQ265" s="169"/>
      <c r="CR265" s="169"/>
      <c r="CS265" s="169"/>
      <c r="CT265" s="169"/>
      <c r="CU265" s="169"/>
      <c r="CV265" s="169"/>
      <c r="CW265" s="169"/>
      <c r="CX265" s="169"/>
      <c r="CY265" s="169"/>
      <c r="CZ265" s="169"/>
      <c r="DA265" s="169"/>
      <c r="DB265" s="169"/>
      <c r="DC265" s="169"/>
      <c r="DD265" s="169"/>
      <c r="DE265" s="169"/>
      <c r="DF265" s="169"/>
      <c r="DG265" s="169"/>
      <c r="DH265" s="169"/>
      <c r="DI265" s="169"/>
      <c r="DJ265" s="169"/>
      <c r="DK265" s="169"/>
      <c r="DL265" s="169"/>
      <c r="DM265" s="169"/>
      <c r="DN265" s="169"/>
      <c r="DO265" s="169"/>
      <c r="DP265" s="169"/>
      <c r="DQ265" s="169"/>
      <c r="DR265" s="169"/>
      <c r="DS265" s="169"/>
      <c r="DT265" s="169"/>
      <c r="DU265" s="169"/>
      <c r="DV265" s="169"/>
      <c r="DW265" s="169"/>
      <c r="DX265" s="169"/>
      <c r="DY265" s="169"/>
      <c r="DZ265" s="169"/>
      <c r="EA265" s="169"/>
      <c r="EB265" s="169"/>
      <c r="EC265" s="169"/>
      <c r="ED265" s="169"/>
      <c r="EE265" s="169"/>
      <c r="EF265" s="169"/>
      <c r="EG265" s="169"/>
      <c r="EH265" s="169"/>
      <c r="EI265" s="169"/>
      <c r="EJ265" s="169"/>
      <c r="EK265" s="169"/>
      <c r="EL265" s="169"/>
      <c r="EM265" s="169"/>
      <c r="EN265" s="169"/>
    </row>
    <row r="266" spans="1:144" ht="14" x14ac:dyDescent="0.15">
      <c r="A266" s="170"/>
      <c r="B266" s="170"/>
      <c r="C266" s="170"/>
      <c r="D266" s="170"/>
      <c r="E266" s="170"/>
      <c r="F266" s="170"/>
      <c r="G266" s="170"/>
      <c r="H266" s="170"/>
      <c r="I266" s="170"/>
      <c r="J266" s="170"/>
      <c r="K266" s="170"/>
      <c r="L266" s="170"/>
      <c r="M266" s="170"/>
      <c r="N266" s="170"/>
      <c r="O266" s="170"/>
      <c r="P266" s="170"/>
      <c r="Q266" s="170"/>
      <c r="R266" s="170"/>
      <c r="S266" s="170"/>
      <c r="T266" s="170"/>
      <c r="U266" s="170"/>
      <c r="V266" s="169"/>
      <c r="W266" s="169"/>
      <c r="X266" s="169"/>
      <c r="Y266" s="169"/>
      <c r="Z266" s="169"/>
      <c r="AA266" s="169"/>
      <c r="AB266" s="169"/>
      <c r="AC266" s="169"/>
      <c r="AD266" s="169"/>
      <c r="AE266" s="169"/>
      <c r="AF266" s="169"/>
      <c r="AG266" s="169"/>
      <c r="AH266" s="169"/>
      <c r="AI266" s="169"/>
      <c r="AJ266" s="169"/>
      <c r="AK266" s="169"/>
      <c r="AL266" s="169"/>
      <c r="AM266" s="169"/>
      <c r="AN266" s="169"/>
      <c r="AO266" s="169"/>
      <c r="AP266" s="169"/>
      <c r="AQ266" s="169"/>
      <c r="AR266" s="169"/>
      <c r="AS266" s="169"/>
      <c r="AT266" s="169"/>
      <c r="AU266" s="169"/>
      <c r="AV266" s="169"/>
      <c r="AW266" s="169"/>
      <c r="AX266" s="169"/>
      <c r="AY266" s="169"/>
      <c r="AZ266" s="169"/>
      <c r="BA266" s="169"/>
      <c r="BB266" s="169"/>
      <c r="BC266" s="169"/>
      <c r="BD266" s="169"/>
      <c r="BE266" s="169"/>
      <c r="BF266" s="169"/>
      <c r="BG266" s="169"/>
      <c r="BH266" s="169"/>
      <c r="BI266" s="169"/>
      <c r="BJ266" s="169"/>
      <c r="BK266" s="169"/>
      <c r="BL266" s="169"/>
      <c r="BM266" s="169"/>
      <c r="BN266" s="169"/>
      <c r="BO266" s="169"/>
      <c r="BP266" s="169"/>
      <c r="BQ266" s="169"/>
      <c r="BR266" s="169"/>
      <c r="BS266" s="169"/>
      <c r="BT266" s="169"/>
      <c r="BU266" s="169"/>
      <c r="BV266" s="169"/>
      <c r="BW266" s="169"/>
      <c r="BX266" s="169"/>
      <c r="BY266" s="169"/>
      <c r="BZ266" s="169"/>
      <c r="CA266" s="169"/>
      <c r="CB266" s="169"/>
      <c r="CC266" s="169"/>
      <c r="CD266" s="169"/>
      <c r="CE266" s="169"/>
      <c r="CF266" s="169"/>
      <c r="CG266" s="169"/>
      <c r="CH266" s="169"/>
      <c r="CI266" s="169"/>
      <c r="CJ266" s="169"/>
      <c r="CK266" s="169"/>
      <c r="CL266" s="169"/>
      <c r="CM266" s="169"/>
      <c r="CN266" s="169"/>
      <c r="CO266" s="169"/>
      <c r="CP266" s="169"/>
      <c r="CQ266" s="169"/>
      <c r="CR266" s="169"/>
      <c r="CS266" s="169"/>
      <c r="CT266" s="169"/>
      <c r="CU266" s="169"/>
      <c r="CV266" s="169"/>
      <c r="CW266" s="169"/>
      <c r="CX266" s="169"/>
      <c r="CY266" s="169"/>
      <c r="CZ266" s="169"/>
      <c r="DA266" s="169"/>
      <c r="DB266" s="169"/>
      <c r="DC266" s="169"/>
      <c r="DD266" s="169"/>
      <c r="DE266" s="169"/>
      <c r="DF266" s="169"/>
      <c r="DG266" s="169"/>
      <c r="DH266" s="169"/>
      <c r="DI266" s="169"/>
      <c r="DJ266" s="169"/>
      <c r="DK266" s="169"/>
      <c r="DL266" s="169"/>
      <c r="DM266" s="169"/>
      <c r="DN266" s="169"/>
      <c r="DO266" s="169"/>
      <c r="DP266" s="169"/>
      <c r="DQ266" s="169"/>
      <c r="DR266" s="169"/>
      <c r="DS266" s="169"/>
      <c r="DT266" s="169"/>
      <c r="DU266" s="169"/>
      <c r="DV266" s="169"/>
      <c r="DW266" s="169"/>
      <c r="DX266" s="169"/>
      <c r="DY266" s="169"/>
      <c r="DZ266" s="169"/>
      <c r="EA266" s="169"/>
      <c r="EB266" s="169"/>
      <c r="EC266" s="169"/>
      <c r="ED266" s="169"/>
      <c r="EE266" s="169"/>
      <c r="EF266" s="169"/>
      <c r="EG266" s="169"/>
      <c r="EH266" s="169"/>
      <c r="EI266" s="169"/>
      <c r="EJ266" s="169"/>
      <c r="EK266" s="169"/>
      <c r="EL266" s="169"/>
      <c r="EM266" s="169"/>
      <c r="EN266" s="169"/>
    </row>
    <row r="267" spans="1:144" ht="14" x14ac:dyDescent="0.15">
      <c r="A267" s="170"/>
      <c r="B267" s="170"/>
      <c r="C267" s="170"/>
      <c r="D267" s="170"/>
      <c r="E267" s="170"/>
      <c r="F267" s="170"/>
      <c r="G267" s="170"/>
      <c r="H267" s="170"/>
      <c r="I267" s="170"/>
      <c r="J267" s="170"/>
      <c r="K267" s="170"/>
      <c r="L267" s="170"/>
      <c r="M267" s="170"/>
      <c r="N267" s="170"/>
      <c r="O267" s="170"/>
      <c r="P267" s="170"/>
      <c r="Q267" s="170"/>
      <c r="R267" s="170"/>
      <c r="S267" s="170"/>
      <c r="T267" s="170"/>
      <c r="U267" s="170"/>
      <c r="V267" s="169"/>
      <c r="W267" s="169"/>
      <c r="X267" s="169"/>
      <c r="Y267" s="169"/>
      <c r="Z267" s="169"/>
      <c r="AA267" s="169"/>
      <c r="AB267" s="169"/>
      <c r="AC267" s="169"/>
      <c r="AD267" s="169"/>
      <c r="AE267" s="169"/>
      <c r="AF267" s="169"/>
      <c r="AG267" s="169"/>
      <c r="AH267" s="169"/>
      <c r="AI267" s="169"/>
      <c r="AJ267" s="169"/>
      <c r="AK267" s="169"/>
      <c r="AL267" s="169"/>
      <c r="AM267" s="169"/>
      <c r="AN267" s="169"/>
      <c r="AO267" s="169"/>
      <c r="AP267" s="169"/>
      <c r="AQ267" s="169"/>
      <c r="AR267" s="169"/>
      <c r="AS267" s="169"/>
      <c r="AT267" s="169"/>
      <c r="AU267" s="169"/>
      <c r="AV267" s="169"/>
      <c r="AW267" s="169"/>
      <c r="AX267" s="169"/>
      <c r="AY267" s="169"/>
      <c r="AZ267" s="169"/>
      <c r="BA267" s="169"/>
      <c r="BB267" s="169"/>
      <c r="BC267" s="169"/>
      <c r="BD267" s="169"/>
      <c r="BE267" s="169"/>
      <c r="BF267" s="169"/>
      <c r="BG267" s="169"/>
      <c r="BH267" s="169"/>
      <c r="BI267" s="169"/>
      <c r="BJ267" s="169"/>
      <c r="BK267" s="169"/>
      <c r="BL267" s="169"/>
      <c r="BM267" s="169"/>
      <c r="BN267" s="169"/>
      <c r="BO267" s="169"/>
      <c r="BP267" s="169"/>
      <c r="BQ267" s="169"/>
      <c r="BR267" s="169"/>
      <c r="BS267" s="169"/>
      <c r="BT267" s="169"/>
      <c r="BU267" s="169"/>
      <c r="BV267" s="169"/>
      <c r="BW267" s="169"/>
      <c r="BX267" s="169"/>
      <c r="BY267" s="169"/>
      <c r="BZ267" s="169"/>
      <c r="CA267" s="169"/>
      <c r="CB267" s="169"/>
      <c r="CC267" s="169"/>
      <c r="CD267" s="169"/>
      <c r="CE267" s="169"/>
      <c r="CF267" s="169"/>
      <c r="CG267" s="169"/>
      <c r="CH267" s="169"/>
      <c r="CI267" s="169"/>
      <c r="CJ267" s="169"/>
      <c r="CK267" s="169"/>
      <c r="CL267" s="169"/>
      <c r="CM267" s="169"/>
      <c r="CN267" s="169"/>
      <c r="CO267" s="169"/>
      <c r="CP267" s="169"/>
      <c r="CQ267" s="169"/>
      <c r="CR267" s="169"/>
      <c r="CS267" s="169"/>
      <c r="CT267" s="169"/>
      <c r="CU267" s="169"/>
      <c r="CV267" s="169"/>
      <c r="CW267" s="169"/>
      <c r="CX267" s="169"/>
      <c r="CY267" s="169"/>
      <c r="CZ267" s="169"/>
      <c r="DA267" s="169"/>
      <c r="DB267" s="169"/>
      <c r="DC267" s="169"/>
      <c r="DD267" s="169"/>
      <c r="DE267" s="169"/>
      <c r="DF267" s="169"/>
      <c r="DG267" s="169"/>
      <c r="DH267" s="169"/>
      <c r="DI267" s="169"/>
      <c r="DJ267" s="169"/>
      <c r="DK267" s="169"/>
      <c r="DL267" s="169"/>
      <c r="DM267" s="169"/>
      <c r="DN267" s="169"/>
      <c r="DO267" s="169"/>
      <c r="DP267" s="169"/>
      <c r="DQ267" s="169"/>
      <c r="DR267" s="169"/>
      <c r="DS267" s="169"/>
      <c r="DT267" s="169"/>
      <c r="DU267" s="169"/>
      <c r="DV267" s="169"/>
      <c r="DW267" s="169"/>
      <c r="DX267" s="169"/>
      <c r="DY267" s="169"/>
      <c r="DZ267" s="169"/>
      <c r="EA267" s="169"/>
      <c r="EB267" s="169"/>
      <c r="EC267" s="169"/>
      <c r="ED267" s="169"/>
      <c r="EE267" s="169"/>
      <c r="EF267" s="169"/>
      <c r="EG267" s="169"/>
      <c r="EH267" s="169"/>
      <c r="EI267" s="169"/>
      <c r="EJ267" s="169"/>
      <c r="EK267" s="169"/>
      <c r="EL267" s="169"/>
      <c r="EM267" s="169"/>
      <c r="EN267" s="169"/>
    </row>
    <row r="268" spans="1:144" ht="14" x14ac:dyDescent="0.15">
      <c r="A268" s="170"/>
      <c r="B268" s="170"/>
      <c r="C268" s="170"/>
      <c r="D268" s="170"/>
      <c r="E268" s="170"/>
      <c r="F268" s="170"/>
      <c r="G268" s="170"/>
      <c r="H268" s="170"/>
      <c r="I268" s="170"/>
      <c r="J268" s="170"/>
      <c r="K268" s="170"/>
      <c r="L268" s="170"/>
      <c r="M268" s="170"/>
      <c r="N268" s="170"/>
      <c r="O268" s="170"/>
      <c r="P268" s="170"/>
      <c r="Q268" s="170"/>
      <c r="R268" s="170"/>
      <c r="S268" s="170"/>
      <c r="T268" s="170"/>
      <c r="U268" s="170"/>
      <c r="V268" s="169"/>
      <c r="W268" s="169"/>
      <c r="X268" s="169"/>
      <c r="Y268" s="169"/>
      <c r="Z268" s="169"/>
      <c r="AA268" s="169"/>
      <c r="AB268" s="169"/>
      <c r="AC268" s="169"/>
      <c r="AD268" s="169"/>
      <c r="AE268" s="169"/>
      <c r="AF268" s="169"/>
      <c r="AG268" s="169"/>
      <c r="AH268" s="169"/>
      <c r="AI268" s="169"/>
      <c r="AJ268" s="169"/>
      <c r="AK268" s="169"/>
      <c r="AL268" s="169"/>
      <c r="AM268" s="169"/>
      <c r="AN268" s="169"/>
      <c r="AO268" s="169"/>
      <c r="AP268" s="169"/>
      <c r="AQ268" s="169"/>
      <c r="AR268" s="169"/>
      <c r="AS268" s="169"/>
      <c r="AT268" s="169"/>
      <c r="AU268" s="169"/>
      <c r="AV268" s="169"/>
      <c r="AW268" s="169"/>
      <c r="AX268" s="169"/>
      <c r="AY268" s="169"/>
      <c r="AZ268" s="169"/>
      <c r="BA268" s="169"/>
      <c r="BB268" s="169"/>
      <c r="BC268" s="169"/>
      <c r="BD268" s="169"/>
      <c r="BE268" s="169"/>
      <c r="BF268" s="169"/>
      <c r="BG268" s="169"/>
      <c r="BH268" s="169"/>
      <c r="BI268" s="169"/>
      <c r="BJ268" s="169"/>
      <c r="BK268" s="169"/>
      <c r="BL268" s="169"/>
      <c r="BM268" s="169"/>
      <c r="BN268" s="169"/>
      <c r="BO268" s="169"/>
      <c r="BP268" s="169"/>
      <c r="BQ268" s="169"/>
      <c r="BR268" s="169"/>
      <c r="BS268" s="169"/>
      <c r="BT268" s="169"/>
      <c r="BU268" s="169"/>
      <c r="BV268" s="169"/>
      <c r="BW268" s="169"/>
      <c r="BX268" s="169"/>
      <c r="BY268" s="169"/>
      <c r="BZ268" s="169"/>
      <c r="CA268" s="169"/>
      <c r="CB268" s="169"/>
      <c r="CC268" s="169"/>
      <c r="CD268" s="169"/>
      <c r="CE268" s="169"/>
      <c r="CF268" s="169"/>
      <c r="CG268" s="169"/>
      <c r="CH268" s="169"/>
      <c r="CI268" s="169"/>
      <c r="CJ268" s="169"/>
      <c r="CK268" s="169"/>
      <c r="CL268" s="169"/>
      <c r="CM268" s="169"/>
      <c r="CN268" s="169"/>
      <c r="CO268" s="169"/>
      <c r="CP268" s="169"/>
      <c r="CQ268" s="169"/>
      <c r="CR268" s="169"/>
      <c r="CS268" s="169"/>
      <c r="CT268" s="169"/>
      <c r="CU268" s="169"/>
      <c r="CV268" s="169"/>
      <c r="CW268" s="169"/>
      <c r="CX268" s="169"/>
      <c r="CY268" s="169"/>
      <c r="CZ268" s="169"/>
      <c r="DA268" s="169"/>
      <c r="DB268" s="169"/>
      <c r="DC268" s="169"/>
      <c r="DD268" s="169"/>
      <c r="DE268" s="169"/>
      <c r="DF268" s="169"/>
      <c r="DG268" s="169"/>
      <c r="DH268" s="169"/>
      <c r="DI268" s="169"/>
      <c r="DJ268" s="169"/>
      <c r="DK268" s="169"/>
      <c r="DL268" s="169"/>
      <c r="DM268" s="169"/>
      <c r="DN268" s="169"/>
      <c r="DO268" s="169"/>
      <c r="DP268" s="169"/>
      <c r="DQ268" s="169"/>
      <c r="DR268" s="169"/>
      <c r="DS268" s="169"/>
      <c r="DT268" s="169"/>
      <c r="DU268" s="169"/>
      <c r="DV268" s="169"/>
      <c r="DW268" s="169"/>
      <c r="DX268" s="169"/>
      <c r="DY268" s="169"/>
      <c r="DZ268" s="169"/>
      <c r="EA268" s="169"/>
      <c r="EB268" s="169"/>
      <c r="EC268" s="169"/>
      <c r="ED268" s="169"/>
      <c r="EE268" s="169"/>
      <c r="EF268" s="169"/>
      <c r="EG268" s="169"/>
      <c r="EH268" s="169"/>
      <c r="EI268" s="169"/>
      <c r="EJ268" s="169"/>
      <c r="EK268" s="169"/>
      <c r="EL268" s="169"/>
      <c r="EM268" s="169"/>
      <c r="EN268" s="169"/>
    </row>
    <row r="269" spans="1:144" ht="14" x14ac:dyDescent="0.15">
      <c r="A269" s="170"/>
      <c r="B269" s="170"/>
      <c r="C269" s="170"/>
      <c r="D269" s="170"/>
      <c r="E269" s="170"/>
      <c r="F269" s="170"/>
      <c r="G269" s="170"/>
      <c r="H269" s="170"/>
      <c r="I269" s="170"/>
      <c r="J269" s="170"/>
      <c r="K269" s="170"/>
      <c r="L269" s="170"/>
      <c r="M269" s="170"/>
      <c r="N269" s="170"/>
      <c r="O269" s="170"/>
      <c r="P269" s="170"/>
      <c r="Q269" s="170"/>
      <c r="R269" s="170"/>
      <c r="S269" s="170"/>
      <c r="T269" s="170"/>
      <c r="U269" s="170"/>
      <c r="V269" s="169"/>
      <c r="W269" s="169"/>
      <c r="X269" s="169"/>
      <c r="Y269" s="169"/>
      <c r="Z269" s="169"/>
      <c r="AA269" s="169"/>
      <c r="AB269" s="169"/>
      <c r="AC269" s="169"/>
      <c r="AD269" s="169"/>
      <c r="AE269" s="169"/>
      <c r="AF269" s="169"/>
      <c r="AG269" s="169"/>
      <c r="AH269" s="169"/>
      <c r="AI269" s="169"/>
      <c r="AJ269" s="169"/>
      <c r="AK269" s="169"/>
      <c r="AL269" s="169"/>
      <c r="AM269" s="169"/>
      <c r="AN269" s="169"/>
      <c r="AO269" s="169"/>
      <c r="AP269" s="169"/>
      <c r="AQ269" s="169"/>
      <c r="AR269" s="169"/>
      <c r="AS269" s="169"/>
      <c r="AT269" s="169"/>
      <c r="AU269" s="169"/>
      <c r="AV269" s="169"/>
      <c r="AW269" s="169"/>
      <c r="AX269" s="169"/>
      <c r="AY269" s="169"/>
      <c r="AZ269" s="169"/>
      <c r="BA269" s="169"/>
      <c r="BB269" s="169"/>
      <c r="BC269" s="169"/>
      <c r="BD269" s="169"/>
      <c r="BE269" s="169"/>
      <c r="BF269" s="169"/>
      <c r="BG269" s="169"/>
      <c r="BH269" s="169"/>
      <c r="BI269" s="169"/>
      <c r="BJ269" s="169"/>
      <c r="BK269" s="169"/>
      <c r="BL269" s="169"/>
      <c r="BM269" s="169"/>
      <c r="BN269" s="169"/>
      <c r="BO269" s="169"/>
      <c r="BP269" s="169"/>
      <c r="BQ269" s="169"/>
      <c r="BR269" s="169"/>
      <c r="BS269" s="169"/>
      <c r="BT269" s="169"/>
      <c r="BU269" s="169"/>
      <c r="BV269" s="169"/>
      <c r="BW269" s="169"/>
      <c r="BX269" s="169"/>
      <c r="BY269" s="169"/>
      <c r="BZ269" s="169"/>
      <c r="CA269" s="169"/>
      <c r="CB269" s="169"/>
      <c r="CC269" s="169"/>
      <c r="CD269" s="169"/>
      <c r="CE269" s="169"/>
      <c r="CF269" s="169"/>
      <c r="CG269" s="169"/>
      <c r="CH269" s="169"/>
      <c r="CI269" s="169"/>
      <c r="CJ269" s="169"/>
      <c r="CK269" s="169"/>
      <c r="CL269" s="169"/>
      <c r="CM269" s="169"/>
      <c r="CN269" s="169"/>
      <c r="CO269" s="169"/>
      <c r="CP269" s="169"/>
      <c r="CQ269" s="169"/>
      <c r="CR269" s="169"/>
      <c r="CS269" s="169"/>
      <c r="CT269" s="169"/>
      <c r="CU269" s="169"/>
      <c r="CV269" s="169"/>
      <c r="CW269" s="169"/>
      <c r="CX269" s="169"/>
      <c r="CY269" s="169"/>
      <c r="CZ269" s="169"/>
      <c r="DA269" s="169"/>
      <c r="DB269" s="169"/>
      <c r="DC269" s="169"/>
      <c r="DD269" s="169"/>
      <c r="DE269" s="169"/>
      <c r="DF269" s="169"/>
      <c r="DG269" s="169"/>
      <c r="DH269" s="169"/>
      <c r="DI269" s="169"/>
      <c r="DJ269" s="169"/>
      <c r="DK269" s="169"/>
      <c r="DL269" s="169"/>
      <c r="DM269" s="169"/>
      <c r="DN269" s="169"/>
      <c r="DO269" s="169"/>
      <c r="DP269" s="169"/>
      <c r="DQ269" s="169"/>
      <c r="DR269" s="169"/>
      <c r="DS269" s="169"/>
      <c r="DT269" s="169"/>
      <c r="DU269" s="169"/>
      <c r="DV269" s="169"/>
      <c r="DW269" s="169"/>
      <c r="DX269" s="169"/>
      <c r="DY269" s="169"/>
      <c r="DZ269" s="169"/>
      <c r="EA269" s="169"/>
      <c r="EB269" s="169"/>
      <c r="EC269" s="169"/>
      <c r="ED269" s="169"/>
      <c r="EE269" s="169"/>
      <c r="EF269" s="169"/>
      <c r="EG269" s="169"/>
      <c r="EH269" s="169"/>
      <c r="EI269" s="169"/>
      <c r="EJ269" s="169"/>
      <c r="EK269" s="169"/>
      <c r="EL269" s="169"/>
      <c r="EM269" s="169"/>
      <c r="EN269" s="169"/>
    </row>
    <row r="270" spans="1:144" ht="14" x14ac:dyDescent="0.15">
      <c r="A270" s="170"/>
      <c r="B270" s="170"/>
      <c r="C270" s="170"/>
      <c r="D270" s="170"/>
      <c r="E270" s="170"/>
      <c r="F270" s="170"/>
      <c r="G270" s="170"/>
      <c r="H270" s="170"/>
      <c r="I270" s="170"/>
      <c r="J270" s="170"/>
      <c r="K270" s="170"/>
      <c r="L270" s="170"/>
      <c r="M270" s="170"/>
      <c r="N270" s="170"/>
      <c r="O270" s="170"/>
      <c r="P270" s="170"/>
      <c r="Q270" s="170"/>
      <c r="R270" s="170"/>
      <c r="S270" s="170"/>
      <c r="T270" s="170"/>
      <c r="U270" s="170"/>
      <c r="V270" s="169"/>
      <c r="W270" s="169"/>
      <c r="X270" s="169"/>
      <c r="Y270" s="169"/>
      <c r="Z270" s="169"/>
      <c r="AA270" s="169"/>
      <c r="AB270" s="169"/>
      <c r="AC270" s="169"/>
      <c r="AD270" s="169"/>
      <c r="AE270" s="169"/>
      <c r="AF270" s="169"/>
      <c r="AG270" s="169"/>
      <c r="AH270" s="169"/>
      <c r="AI270" s="169"/>
      <c r="AJ270" s="169"/>
      <c r="AK270" s="169"/>
      <c r="AL270" s="169"/>
      <c r="AM270" s="169"/>
      <c r="AN270" s="169"/>
      <c r="AO270" s="169"/>
      <c r="AP270" s="169"/>
      <c r="AQ270" s="169"/>
      <c r="AR270" s="169"/>
      <c r="AS270" s="169"/>
      <c r="AT270" s="169"/>
      <c r="AU270" s="169"/>
      <c r="AV270" s="169"/>
      <c r="AW270" s="169"/>
      <c r="AX270" s="169"/>
      <c r="AY270" s="169"/>
      <c r="AZ270" s="169"/>
      <c r="BA270" s="169"/>
      <c r="BB270" s="169"/>
      <c r="BC270" s="169"/>
      <c r="BD270" s="169"/>
      <c r="BE270" s="169"/>
      <c r="BF270" s="169"/>
      <c r="BG270" s="169"/>
      <c r="BH270" s="169"/>
      <c r="BI270" s="169"/>
      <c r="BJ270" s="169"/>
      <c r="BK270" s="169"/>
      <c r="BL270" s="169"/>
      <c r="BM270" s="169"/>
      <c r="BN270" s="169"/>
      <c r="BO270" s="169"/>
      <c r="BP270" s="169"/>
      <c r="BQ270" s="169"/>
      <c r="BR270" s="169"/>
      <c r="BS270" s="169"/>
      <c r="BT270" s="169"/>
      <c r="BU270" s="169"/>
      <c r="BV270" s="169"/>
      <c r="BW270" s="169"/>
      <c r="BX270" s="169"/>
      <c r="BY270" s="169"/>
      <c r="BZ270" s="169"/>
      <c r="CA270" s="169"/>
      <c r="CB270" s="169"/>
      <c r="CC270" s="169"/>
      <c r="CD270" s="169"/>
      <c r="CE270" s="169"/>
      <c r="CF270" s="169"/>
      <c r="CG270" s="169"/>
      <c r="CH270" s="169"/>
      <c r="CI270" s="169"/>
      <c r="CJ270" s="169"/>
      <c r="CK270" s="169"/>
      <c r="CL270" s="169"/>
      <c r="CM270" s="169"/>
      <c r="CN270" s="169"/>
      <c r="CO270" s="169"/>
      <c r="CP270" s="169"/>
      <c r="CQ270" s="169"/>
      <c r="CR270" s="169"/>
      <c r="CS270" s="169"/>
      <c r="CT270" s="169"/>
      <c r="CU270" s="169"/>
      <c r="CV270" s="169"/>
      <c r="CW270" s="169"/>
      <c r="CX270" s="169"/>
      <c r="CY270" s="169"/>
      <c r="CZ270" s="169"/>
      <c r="DA270" s="169"/>
      <c r="DB270" s="169"/>
      <c r="DC270" s="169"/>
      <c r="DD270" s="169"/>
      <c r="DE270" s="169"/>
      <c r="DF270" s="169"/>
      <c r="DG270" s="169"/>
      <c r="DH270" s="169"/>
      <c r="DI270" s="169"/>
      <c r="DJ270" s="169"/>
      <c r="DK270" s="169"/>
      <c r="DL270" s="169"/>
      <c r="DM270" s="169"/>
      <c r="DN270" s="169"/>
      <c r="DO270" s="169"/>
      <c r="DP270" s="169"/>
      <c r="DQ270" s="169"/>
      <c r="DR270" s="169"/>
      <c r="DS270" s="169"/>
      <c r="DT270" s="169"/>
      <c r="DU270" s="169"/>
      <c r="DV270" s="169"/>
      <c r="DW270" s="169"/>
      <c r="DX270" s="169"/>
      <c r="DY270" s="169"/>
      <c r="DZ270" s="169"/>
      <c r="EA270" s="169"/>
      <c r="EB270" s="169"/>
      <c r="EC270" s="169"/>
      <c r="ED270" s="169"/>
      <c r="EE270" s="169"/>
      <c r="EF270" s="169"/>
      <c r="EG270" s="169"/>
      <c r="EH270" s="169"/>
      <c r="EI270" s="169"/>
      <c r="EJ270" s="169"/>
      <c r="EK270" s="169"/>
      <c r="EL270" s="169"/>
      <c r="EM270" s="169"/>
      <c r="EN270" s="169"/>
    </row>
    <row r="271" spans="1:144" ht="14" x14ac:dyDescent="0.15">
      <c r="A271" s="170"/>
      <c r="B271" s="170"/>
      <c r="C271" s="170"/>
      <c r="D271" s="170"/>
      <c r="E271" s="170"/>
      <c r="F271" s="170"/>
      <c r="G271" s="170"/>
      <c r="H271" s="170"/>
      <c r="I271" s="170"/>
      <c r="J271" s="170"/>
      <c r="K271" s="170"/>
      <c r="L271" s="170"/>
      <c r="M271" s="170"/>
      <c r="N271" s="170"/>
      <c r="O271" s="170"/>
      <c r="P271" s="170"/>
      <c r="Q271" s="170"/>
      <c r="R271" s="170"/>
      <c r="S271" s="170"/>
      <c r="T271" s="170"/>
      <c r="U271" s="170"/>
      <c r="V271" s="169"/>
      <c r="W271" s="169"/>
      <c r="X271" s="169"/>
      <c r="Y271" s="169"/>
      <c r="Z271" s="169"/>
      <c r="AA271" s="169"/>
      <c r="AB271" s="169"/>
      <c r="AC271" s="169"/>
      <c r="AD271" s="169"/>
      <c r="AE271" s="169"/>
      <c r="AF271" s="169"/>
      <c r="AG271" s="169"/>
      <c r="AH271" s="169"/>
      <c r="AI271" s="169"/>
      <c r="AJ271" s="169"/>
      <c r="AK271" s="169"/>
      <c r="AL271" s="169"/>
      <c r="AM271" s="169"/>
      <c r="AN271" s="169"/>
      <c r="AO271" s="169"/>
      <c r="AP271" s="169"/>
      <c r="AQ271" s="169"/>
      <c r="AR271" s="169"/>
      <c r="AS271" s="169"/>
      <c r="AT271" s="169"/>
      <c r="AU271" s="169"/>
      <c r="AV271" s="169"/>
      <c r="AW271" s="169"/>
      <c r="AX271" s="169"/>
      <c r="AY271" s="169"/>
      <c r="AZ271" s="169"/>
      <c r="BA271" s="169"/>
      <c r="BB271" s="169"/>
      <c r="BC271" s="169"/>
      <c r="BD271" s="169"/>
      <c r="BE271" s="169"/>
      <c r="BF271" s="169"/>
      <c r="BG271" s="169"/>
      <c r="BH271" s="169"/>
      <c r="BI271" s="169"/>
      <c r="BJ271" s="169"/>
      <c r="BK271" s="169"/>
      <c r="BL271" s="169"/>
      <c r="BM271" s="169"/>
      <c r="BN271" s="169"/>
      <c r="BO271" s="169"/>
      <c r="BP271" s="169"/>
      <c r="BQ271" s="169"/>
      <c r="BR271" s="169"/>
      <c r="BS271" s="169"/>
      <c r="BT271" s="169"/>
      <c r="BU271" s="169"/>
      <c r="BV271" s="169"/>
      <c r="BW271" s="169"/>
      <c r="BX271" s="169"/>
      <c r="BY271" s="169"/>
      <c r="BZ271" s="169"/>
      <c r="CA271" s="169"/>
      <c r="CB271" s="169"/>
      <c r="CC271" s="169"/>
      <c r="CD271" s="169"/>
      <c r="CE271" s="169"/>
      <c r="CF271" s="169"/>
      <c r="CG271" s="169"/>
      <c r="CH271" s="169"/>
      <c r="CI271" s="169"/>
      <c r="CJ271" s="169"/>
      <c r="CK271" s="169"/>
      <c r="CL271" s="169"/>
      <c r="CM271" s="169"/>
      <c r="CN271" s="169"/>
      <c r="CO271" s="169"/>
      <c r="CP271" s="169"/>
      <c r="CQ271" s="169"/>
      <c r="CR271" s="169"/>
      <c r="CS271" s="169"/>
      <c r="CT271" s="169"/>
      <c r="CU271" s="169"/>
      <c r="CV271" s="169"/>
      <c r="CW271" s="169"/>
      <c r="CX271" s="169"/>
      <c r="CY271" s="169"/>
      <c r="CZ271" s="169"/>
      <c r="DA271" s="169"/>
      <c r="DB271" s="169"/>
      <c r="DC271" s="169"/>
      <c r="DD271" s="169"/>
      <c r="DE271" s="169"/>
      <c r="DF271" s="169"/>
      <c r="DG271" s="169"/>
      <c r="DH271" s="169"/>
      <c r="DI271" s="169"/>
      <c r="DJ271" s="169"/>
      <c r="DK271" s="169"/>
      <c r="DL271" s="169"/>
      <c r="DM271" s="169"/>
      <c r="DN271" s="169"/>
      <c r="DO271" s="169"/>
      <c r="DP271" s="169"/>
      <c r="DQ271" s="169"/>
      <c r="DR271" s="169"/>
      <c r="DS271" s="169"/>
      <c r="DT271" s="169"/>
      <c r="DU271" s="169"/>
      <c r="DV271" s="169"/>
      <c r="DW271" s="169"/>
      <c r="DX271" s="169"/>
      <c r="DY271" s="169"/>
      <c r="DZ271" s="169"/>
      <c r="EA271" s="169"/>
      <c r="EB271" s="169"/>
      <c r="EC271" s="169"/>
      <c r="ED271" s="169"/>
      <c r="EE271" s="169"/>
      <c r="EF271" s="169"/>
      <c r="EG271" s="169"/>
      <c r="EH271" s="169"/>
      <c r="EI271" s="169"/>
      <c r="EJ271" s="169"/>
      <c r="EK271" s="169"/>
      <c r="EL271" s="169"/>
      <c r="EM271" s="169"/>
      <c r="EN271" s="169"/>
    </row>
    <row r="272" spans="1:144" ht="14" x14ac:dyDescent="0.15">
      <c r="A272" s="170"/>
      <c r="B272" s="170"/>
      <c r="C272" s="170"/>
      <c r="D272" s="170"/>
      <c r="E272" s="170"/>
      <c r="F272" s="170"/>
      <c r="G272" s="170"/>
      <c r="H272" s="170"/>
      <c r="I272" s="170"/>
      <c r="J272" s="170"/>
      <c r="K272" s="170"/>
      <c r="L272" s="170"/>
      <c r="M272" s="170"/>
      <c r="N272" s="170"/>
      <c r="O272" s="170"/>
      <c r="P272" s="170"/>
      <c r="Q272" s="170"/>
      <c r="R272" s="170"/>
      <c r="S272" s="170"/>
      <c r="T272" s="170"/>
      <c r="U272" s="170"/>
      <c r="V272" s="169"/>
      <c r="W272" s="169"/>
      <c r="X272" s="169"/>
      <c r="Y272" s="169"/>
      <c r="Z272" s="169"/>
      <c r="AA272" s="169"/>
      <c r="AB272" s="169"/>
      <c r="AC272" s="169"/>
      <c r="AD272" s="169"/>
      <c r="AE272" s="169"/>
      <c r="AF272" s="169"/>
      <c r="AG272" s="169"/>
      <c r="AH272" s="169"/>
      <c r="AI272" s="169"/>
      <c r="AJ272" s="169"/>
      <c r="AK272" s="169"/>
      <c r="AL272" s="169"/>
      <c r="AM272" s="169"/>
      <c r="AN272" s="169"/>
      <c r="AO272" s="169"/>
      <c r="AP272" s="169"/>
      <c r="AQ272" s="169"/>
      <c r="AR272" s="169"/>
      <c r="AS272" s="169"/>
      <c r="AT272" s="169"/>
      <c r="AU272" s="169"/>
      <c r="AV272" s="169"/>
      <c r="AW272" s="169"/>
      <c r="AX272" s="169"/>
      <c r="AY272" s="169"/>
      <c r="AZ272" s="169"/>
      <c r="BA272" s="169"/>
      <c r="BB272" s="169"/>
      <c r="BC272" s="169"/>
      <c r="BD272" s="169"/>
      <c r="BE272" s="169"/>
      <c r="BF272" s="169"/>
      <c r="BG272" s="169"/>
      <c r="BH272" s="169"/>
      <c r="BI272" s="169"/>
      <c r="BJ272" s="169"/>
      <c r="BK272" s="169"/>
      <c r="BL272" s="169"/>
      <c r="BM272" s="169"/>
      <c r="BN272" s="169"/>
      <c r="BO272" s="169"/>
      <c r="BP272" s="169"/>
      <c r="BQ272" s="169"/>
      <c r="BR272" s="169"/>
      <c r="BS272" s="169"/>
      <c r="BT272" s="169"/>
      <c r="BU272" s="169"/>
      <c r="BV272" s="169"/>
      <c r="BW272" s="169"/>
      <c r="BX272" s="169"/>
      <c r="BY272" s="169"/>
      <c r="BZ272" s="169"/>
      <c r="CA272" s="169"/>
      <c r="CB272" s="169"/>
      <c r="CC272" s="169"/>
      <c r="CD272" s="169"/>
      <c r="CE272" s="169"/>
      <c r="CF272" s="169"/>
      <c r="CG272" s="169"/>
      <c r="CH272" s="169"/>
      <c r="CI272" s="169"/>
      <c r="CJ272" s="169"/>
      <c r="CK272" s="169"/>
      <c r="CL272" s="169"/>
      <c r="CM272" s="169"/>
      <c r="CN272" s="169"/>
      <c r="CO272" s="169"/>
      <c r="CP272" s="169"/>
      <c r="CQ272" s="169"/>
      <c r="CR272" s="169"/>
      <c r="CS272" s="169"/>
      <c r="CT272" s="169"/>
      <c r="CU272" s="169"/>
      <c r="CV272" s="169"/>
      <c r="CW272" s="169"/>
      <c r="CX272" s="169"/>
      <c r="CY272" s="169"/>
      <c r="CZ272" s="169"/>
      <c r="DA272" s="169"/>
      <c r="DB272" s="169"/>
      <c r="DC272" s="169"/>
      <c r="DD272" s="169"/>
      <c r="DE272" s="169"/>
      <c r="DF272" s="169"/>
      <c r="DG272" s="169"/>
      <c r="DH272" s="169"/>
      <c r="DI272" s="169"/>
      <c r="DJ272" s="169"/>
      <c r="DK272" s="169"/>
      <c r="DL272" s="169"/>
      <c r="DM272" s="169"/>
      <c r="DN272" s="169"/>
      <c r="DO272" s="169"/>
      <c r="DP272" s="169"/>
      <c r="DQ272" s="169"/>
      <c r="DR272" s="169"/>
      <c r="DS272" s="169"/>
      <c r="DT272" s="169"/>
      <c r="DU272" s="169"/>
      <c r="DV272" s="169"/>
      <c r="DW272" s="169"/>
      <c r="DX272" s="169"/>
      <c r="DY272" s="169"/>
      <c r="DZ272" s="169"/>
      <c r="EA272" s="169"/>
      <c r="EB272" s="169"/>
      <c r="EC272" s="169"/>
      <c r="ED272" s="169"/>
      <c r="EE272" s="169"/>
      <c r="EF272" s="169"/>
      <c r="EG272" s="169"/>
      <c r="EH272" s="169"/>
      <c r="EI272" s="169"/>
      <c r="EJ272" s="169"/>
      <c r="EK272" s="169"/>
      <c r="EL272" s="169"/>
      <c r="EM272" s="169"/>
      <c r="EN272" s="169"/>
    </row>
    <row r="273" spans="1:144" ht="14" x14ac:dyDescent="0.15">
      <c r="A273" s="170"/>
      <c r="B273" s="170"/>
      <c r="C273" s="170"/>
      <c r="D273" s="170"/>
      <c r="E273" s="170"/>
      <c r="F273" s="170"/>
      <c r="G273" s="170"/>
      <c r="H273" s="170"/>
      <c r="I273" s="170"/>
      <c r="J273" s="170"/>
      <c r="K273" s="170"/>
      <c r="L273" s="170"/>
      <c r="M273" s="170"/>
      <c r="N273" s="170"/>
      <c r="O273" s="170"/>
      <c r="P273" s="170"/>
      <c r="Q273" s="170"/>
      <c r="R273" s="170"/>
      <c r="S273" s="170"/>
      <c r="T273" s="170"/>
      <c r="U273" s="170"/>
      <c r="V273" s="169"/>
      <c r="W273" s="169"/>
      <c r="X273" s="169"/>
      <c r="Y273" s="169"/>
      <c r="Z273" s="169"/>
      <c r="AA273" s="169"/>
      <c r="AB273" s="169"/>
      <c r="AC273" s="169"/>
      <c r="AD273" s="169"/>
      <c r="AE273" s="169"/>
      <c r="AF273" s="169"/>
      <c r="AG273" s="169"/>
      <c r="AH273" s="169"/>
      <c r="AI273" s="169"/>
      <c r="AJ273" s="169"/>
      <c r="AK273" s="169"/>
      <c r="AL273" s="169"/>
      <c r="AM273" s="169"/>
      <c r="AN273" s="169"/>
      <c r="AO273" s="169"/>
      <c r="AP273" s="169"/>
      <c r="AQ273" s="169"/>
      <c r="AR273" s="169"/>
      <c r="AS273" s="169"/>
      <c r="AT273" s="169"/>
      <c r="AU273" s="169"/>
      <c r="AV273" s="169"/>
      <c r="AW273" s="169"/>
      <c r="AX273" s="169"/>
      <c r="AY273" s="169"/>
      <c r="AZ273" s="169"/>
      <c r="BA273" s="169"/>
      <c r="BB273" s="169"/>
      <c r="BC273" s="169"/>
      <c r="BD273" s="169"/>
      <c r="BE273" s="169"/>
      <c r="BF273" s="169"/>
      <c r="BG273" s="169"/>
      <c r="BH273" s="169"/>
      <c r="BI273" s="169"/>
      <c r="BJ273" s="169"/>
      <c r="BK273" s="169"/>
      <c r="BL273" s="169"/>
      <c r="BM273" s="169"/>
      <c r="BN273" s="169"/>
      <c r="BO273" s="169"/>
      <c r="BP273" s="169"/>
      <c r="BQ273" s="169"/>
      <c r="BR273" s="169"/>
      <c r="BS273" s="169"/>
      <c r="BT273" s="169"/>
      <c r="BU273" s="169"/>
      <c r="BV273" s="169"/>
      <c r="BW273" s="169"/>
      <c r="BX273" s="169"/>
      <c r="BY273" s="169"/>
      <c r="BZ273" s="169"/>
      <c r="CA273" s="169"/>
      <c r="CB273" s="169"/>
      <c r="CC273" s="169"/>
      <c r="CD273" s="169"/>
      <c r="CE273" s="169"/>
      <c r="CF273" s="169"/>
      <c r="CG273" s="169"/>
      <c r="CH273" s="169"/>
      <c r="CI273" s="169"/>
      <c r="CJ273" s="169"/>
      <c r="CK273" s="169"/>
      <c r="CL273" s="169"/>
      <c r="CM273" s="169"/>
      <c r="CN273" s="169"/>
      <c r="CO273" s="169"/>
      <c r="CP273" s="169"/>
      <c r="CQ273" s="169"/>
      <c r="CR273" s="169"/>
      <c r="CS273" s="169"/>
      <c r="CT273" s="169"/>
      <c r="CU273" s="169"/>
      <c r="CV273" s="169"/>
      <c r="CW273" s="169"/>
      <c r="CX273" s="169"/>
      <c r="CY273" s="169"/>
      <c r="CZ273" s="169"/>
      <c r="DA273" s="169"/>
      <c r="DB273" s="169"/>
      <c r="DC273" s="169"/>
      <c r="DD273" s="169"/>
      <c r="DE273" s="169"/>
      <c r="DF273" s="169"/>
      <c r="DG273" s="169"/>
      <c r="DH273" s="169"/>
      <c r="DI273" s="169"/>
      <c r="DJ273" s="169"/>
      <c r="DK273" s="169"/>
      <c r="DL273" s="169"/>
      <c r="DM273" s="169"/>
      <c r="DN273" s="169"/>
      <c r="DO273" s="169"/>
      <c r="DP273" s="169"/>
      <c r="DQ273" s="169"/>
      <c r="DR273" s="169"/>
      <c r="DS273" s="169"/>
      <c r="DT273" s="169"/>
      <c r="DU273" s="169"/>
      <c r="DV273" s="169"/>
      <c r="DW273" s="169"/>
      <c r="DX273" s="169"/>
      <c r="DY273" s="169"/>
      <c r="DZ273" s="169"/>
      <c r="EA273" s="169"/>
      <c r="EB273" s="169"/>
      <c r="EC273" s="169"/>
      <c r="ED273" s="169"/>
      <c r="EE273" s="169"/>
      <c r="EF273" s="169"/>
      <c r="EG273" s="169"/>
      <c r="EH273" s="169"/>
      <c r="EI273" s="169"/>
      <c r="EJ273" s="169"/>
      <c r="EK273" s="169"/>
      <c r="EL273" s="169"/>
      <c r="EM273" s="169"/>
      <c r="EN273" s="169"/>
    </row>
    <row r="274" spans="1:144" ht="14" x14ac:dyDescent="0.15">
      <c r="A274" s="170"/>
      <c r="B274" s="170"/>
      <c r="C274" s="170"/>
      <c r="D274" s="170"/>
      <c r="E274" s="170"/>
      <c r="F274" s="170"/>
      <c r="G274" s="170"/>
      <c r="H274" s="170"/>
      <c r="I274" s="170"/>
      <c r="J274" s="170"/>
      <c r="K274" s="170"/>
      <c r="L274" s="170"/>
      <c r="M274" s="170"/>
      <c r="N274" s="170"/>
      <c r="O274" s="170"/>
      <c r="P274" s="170"/>
      <c r="Q274" s="170"/>
      <c r="R274" s="170"/>
      <c r="S274" s="170"/>
      <c r="T274" s="170"/>
      <c r="U274" s="170"/>
      <c r="V274" s="169"/>
      <c r="W274" s="169"/>
      <c r="X274" s="169"/>
      <c r="Y274" s="169"/>
      <c r="Z274" s="169"/>
      <c r="AA274" s="169"/>
      <c r="AB274" s="169"/>
      <c r="AC274" s="169"/>
      <c r="AD274" s="169"/>
      <c r="AE274" s="169"/>
      <c r="AF274" s="169"/>
      <c r="AG274" s="169"/>
      <c r="AH274" s="169"/>
      <c r="AI274" s="169"/>
      <c r="AJ274" s="169"/>
      <c r="AK274" s="169"/>
      <c r="AL274" s="169"/>
      <c r="AM274" s="169"/>
      <c r="AN274" s="169"/>
      <c r="AO274" s="169"/>
      <c r="AP274" s="169"/>
      <c r="AQ274" s="169"/>
      <c r="AR274" s="169"/>
      <c r="AS274" s="169"/>
      <c r="AT274" s="169"/>
      <c r="AU274" s="169"/>
      <c r="AV274" s="169"/>
      <c r="AW274" s="169"/>
      <c r="AX274" s="169"/>
      <c r="AY274" s="169"/>
      <c r="AZ274" s="169"/>
      <c r="BA274" s="169"/>
      <c r="BB274" s="169"/>
      <c r="BC274" s="169"/>
      <c r="BD274" s="169"/>
      <c r="BE274" s="169"/>
      <c r="BF274" s="169"/>
      <c r="BG274" s="169"/>
      <c r="BH274" s="169"/>
      <c r="BI274" s="169"/>
      <c r="BJ274" s="169"/>
      <c r="BK274" s="169"/>
      <c r="BL274" s="169"/>
      <c r="BM274" s="169"/>
      <c r="BN274" s="169"/>
      <c r="BO274" s="169"/>
      <c r="BP274" s="169"/>
      <c r="BQ274" s="169"/>
      <c r="BR274" s="169"/>
      <c r="BS274" s="169"/>
      <c r="BT274" s="169"/>
      <c r="BU274" s="169"/>
      <c r="BV274" s="169"/>
      <c r="BW274" s="169"/>
      <c r="BX274" s="169"/>
      <c r="BY274" s="169"/>
      <c r="BZ274" s="169"/>
      <c r="CA274" s="169"/>
      <c r="CB274" s="169"/>
      <c r="CC274" s="169"/>
      <c r="CD274" s="169"/>
      <c r="CE274" s="169"/>
      <c r="CF274" s="169"/>
      <c r="CG274" s="169"/>
      <c r="CH274" s="169"/>
      <c r="CI274" s="169"/>
      <c r="CJ274" s="169"/>
      <c r="CK274" s="169"/>
      <c r="CL274" s="169"/>
      <c r="CM274" s="169"/>
      <c r="CN274" s="169"/>
      <c r="CO274" s="169"/>
      <c r="CP274" s="169"/>
      <c r="CQ274" s="169"/>
      <c r="CR274" s="169"/>
      <c r="CS274" s="169"/>
      <c r="CT274" s="169"/>
      <c r="CU274" s="169"/>
      <c r="CV274" s="169"/>
      <c r="CW274" s="169"/>
      <c r="CX274" s="169"/>
      <c r="CY274" s="169"/>
      <c r="CZ274" s="169"/>
      <c r="DA274" s="169"/>
      <c r="DB274" s="169"/>
      <c r="DC274" s="169"/>
      <c r="DD274" s="169"/>
      <c r="DE274" s="169"/>
      <c r="DF274" s="169"/>
      <c r="DG274" s="169"/>
      <c r="DH274" s="169"/>
      <c r="DI274" s="169"/>
      <c r="DJ274" s="169"/>
      <c r="DK274" s="169"/>
      <c r="DL274" s="169"/>
      <c r="DM274" s="169"/>
      <c r="DN274" s="169"/>
      <c r="DO274" s="169"/>
      <c r="DP274" s="169"/>
      <c r="DQ274" s="169"/>
      <c r="DR274" s="169"/>
      <c r="DS274" s="169"/>
      <c r="DT274" s="169"/>
      <c r="DU274" s="169"/>
      <c r="DV274" s="169"/>
      <c r="DW274" s="169"/>
      <c r="DX274" s="169"/>
      <c r="DY274" s="169"/>
      <c r="DZ274" s="169"/>
      <c r="EA274" s="169"/>
      <c r="EB274" s="169"/>
      <c r="EC274" s="169"/>
      <c r="ED274" s="169"/>
      <c r="EE274" s="169"/>
      <c r="EF274" s="169"/>
      <c r="EG274" s="169"/>
      <c r="EH274" s="169"/>
      <c r="EI274" s="169"/>
      <c r="EJ274" s="169"/>
      <c r="EK274" s="169"/>
      <c r="EL274" s="169"/>
      <c r="EM274" s="169"/>
      <c r="EN274" s="169"/>
    </row>
    <row r="275" spans="1:144" ht="14" x14ac:dyDescent="0.15">
      <c r="A275" s="170"/>
      <c r="B275" s="170"/>
      <c r="C275" s="170"/>
      <c r="D275" s="170"/>
      <c r="E275" s="170"/>
      <c r="F275" s="170"/>
      <c r="G275" s="170"/>
      <c r="H275" s="170"/>
      <c r="I275" s="170"/>
      <c r="J275" s="170"/>
      <c r="K275" s="170"/>
      <c r="L275" s="170"/>
      <c r="M275" s="170"/>
      <c r="N275" s="170"/>
      <c r="O275" s="170"/>
      <c r="P275" s="170"/>
      <c r="Q275" s="170"/>
      <c r="R275" s="170"/>
      <c r="S275" s="170"/>
      <c r="T275" s="170"/>
      <c r="U275" s="170"/>
      <c r="V275" s="169"/>
      <c r="W275" s="169"/>
      <c r="X275" s="169"/>
      <c r="Y275" s="169"/>
      <c r="Z275" s="169"/>
      <c r="AA275" s="169"/>
      <c r="AB275" s="169"/>
      <c r="AC275" s="169"/>
      <c r="AD275" s="169"/>
      <c r="AE275" s="169"/>
      <c r="AF275" s="169"/>
      <c r="AG275" s="169"/>
      <c r="AH275" s="169"/>
      <c r="AI275" s="169"/>
      <c r="AJ275" s="169"/>
      <c r="AK275" s="169"/>
      <c r="AL275" s="169"/>
      <c r="AM275" s="169"/>
      <c r="AN275" s="169"/>
      <c r="AO275" s="169"/>
      <c r="AP275" s="169"/>
      <c r="AQ275" s="169"/>
      <c r="AR275" s="169"/>
      <c r="AS275" s="169"/>
      <c r="AT275" s="169"/>
      <c r="AU275" s="169"/>
      <c r="AV275" s="169"/>
      <c r="AW275" s="169"/>
      <c r="AX275" s="169"/>
      <c r="AY275" s="169"/>
      <c r="AZ275" s="169"/>
      <c r="BA275" s="169"/>
      <c r="BB275" s="169"/>
      <c r="BC275" s="169"/>
      <c r="BD275" s="169"/>
      <c r="BE275" s="169"/>
      <c r="BF275" s="169"/>
      <c r="BG275" s="169"/>
      <c r="BH275" s="169"/>
      <c r="BI275" s="169"/>
      <c r="BJ275" s="169"/>
      <c r="BK275" s="169"/>
      <c r="BL275" s="169"/>
      <c r="BM275" s="169"/>
      <c r="BN275" s="169"/>
      <c r="BO275" s="169"/>
      <c r="BP275" s="169"/>
      <c r="BQ275" s="169"/>
      <c r="BR275" s="169"/>
      <c r="BS275" s="169"/>
      <c r="BT275" s="169"/>
      <c r="BU275" s="169"/>
      <c r="BV275" s="169"/>
      <c r="BW275" s="169"/>
      <c r="BX275" s="169"/>
      <c r="BY275" s="169"/>
      <c r="BZ275" s="169"/>
      <c r="CA275" s="169"/>
      <c r="CB275" s="169"/>
      <c r="CC275" s="169"/>
      <c r="CD275" s="169"/>
      <c r="CE275" s="169"/>
      <c r="CF275" s="169"/>
      <c r="CG275" s="169"/>
      <c r="CH275" s="169"/>
      <c r="CI275" s="169"/>
      <c r="CJ275" s="169"/>
      <c r="CK275" s="169"/>
      <c r="CL275" s="169"/>
      <c r="CM275" s="169"/>
      <c r="CN275" s="169"/>
      <c r="CO275" s="169"/>
      <c r="CP275" s="169"/>
      <c r="CQ275" s="169"/>
      <c r="CR275" s="169"/>
      <c r="CS275" s="169"/>
      <c r="CT275" s="169"/>
      <c r="CU275" s="169"/>
      <c r="CV275" s="169"/>
      <c r="CW275" s="169"/>
      <c r="CX275" s="169"/>
      <c r="CY275" s="169"/>
      <c r="CZ275" s="169"/>
      <c r="DA275" s="169"/>
      <c r="DB275" s="169"/>
      <c r="DC275" s="169"/>
      <c r="DD275" s="169"/>
      <c r="DE275" s="169"/>
      <c r="DF275" s="169"/>
      <c r="DG275" s="169"/>
      <c r="DH275" s="169"/>
      <c r="DI275" s="169"/>
      <c r="DJ275" s="169"/>
      <c r="DK275" s="169"/>
      <c r="DL275" s="169"/>
      <c r="DM275" s="169"/>
      <c r="DN275" s="169"/>
      <c r="DO275" s="169"/>
      <c r="DP275" s="169"/>
      <c r="DQ275" s="169"/>
      <c r="DR275" s="169"/>
      <c r="DS275" s="169"/>
      <c r="DT275" s="169"/>
      <c r="DU275" s="169"/>
      <c r="DV275" s="169"/>
      <c r="DW275" s="169"/>
      <c r="DX275" s="169"/>
      <c r="DY275" s="169"/>
      <c r="DZ275" s="169"/>
      <c r="EA275" s="169"/>
      <c r="EB275" s="169"/>
      <c r="EC275" s="169"/>
      <c r="ED275" s="169"/>
      <c r="EE275" s="169"/>
      <c r="EF275" s="169"/>
      <c r="EG275" s="169"/>
      <c r="EH275" s="169"/>
      <c r="EI275" s="169"/>
      <c r="EJ275" s="169"/>
      <c r="EK275" s="169"/>
      <c r="EL275" s="169"/>
      <c r="EM275" s="169"/>
      <c r="EN275" s="169"/>
    </row>
    <row r="276" spans="1:144" ht="14" x14ac:dyDescent="0.15">
      <c r="A276" s="170"/>
      <c r="B276" s="170"/>
      <c r="C276" s="170"/>
      <c r="D276" s="170"/>
      <c r="E276" s="170"/>
      <c r="F276" s="170"/>
      <c r="G276" s="170"/>
      <c r="H276" s="170"/>
      <c r="I276" s="170"/>
      <c r="J276" s="170"/>
      <c r="K276" s="170"/>
      <c r="L276" s="170"/>
      <c r="M276" s="170"/>
      <c r="N276" s="170"/>
      <c r="O276" s="170"/>
      <c r="P276" s="170"/>
      <c r="Q276" s="170"/>
      <c r="R276" s="170"/>
      <c r="S276" s="170"/>
      <c r="T276" s="170"/>
      <c r="U276" s="170"/>
      <c r="V276" s="169"/>
      <c r="W276" s="169"/>
      <c r="X276" s="169"/>
      <c r="Y276" s="169"/>
      <c r="Z276" s="169"/>
      <c r="AA276" s="169"/>
      <c r="AB276" s="169"/>
      <c r="AC276" s="169"/>
      <c r="AD276" s="169"/>
      <c r="AE276" s="169"/>
      <c r="AF276" s="169"/>
      <c r="AG276" s="169"/>
      <c r="AH276" s="169"/>
      <c r="AI276" s="169"/>
      <c r="AJ276" s="169"/>
      <c r="AK276" s="169"/>
      <c r="AL276" s="169"/>
      <c r="AM276" s="169"/>
      <c r="AN276" s="169"/>
      <c r="AO276" s="169"/>
      <c r="AP276" s="169"/>
      <c r="AQ276" s="169"/>
      <c r="AR276" s="169"/>
      <c r="AS276" s="169"/>
      <c r="AT276" s="169"/>
      <c r="AU276" s="169"/>
      <c r="AV276" s="169"/>
      <c r="AW276" s="169"/>
      <c r="AX276" s="169"/>
      <c r="AY276" s="169"/>
      <c r="AZ276" s="169"/>
      <c r="BA276" s="169"/>
      <c r="BB276" s="169"/>
      <c r="BC276" s="169"/>
      <c r="BD276" s="169"/>
      <c r="BE276" s="169"/>
      <c r="BF276" s="169"/>
      <c r="BG276" s="169"/>
      <c r="BH276" s="169"/>
      <c r="BI276" s="169"/>
      <c r="BJ276" s="169"/>
      <c r="BK276" s="169"/>
      <c r="BL276" s="169"/>
      <c r="BM276" s="169"/>
      <c r="BN276" s="169"/>
      <c r="BO276" s="169"/>
      <c r="BP276" s="169"/>
      <c r="BQ276" s="169"/>
      <c r="BR276" s="169"/>
      <c r="BS276" s="169"/>
      <c r="BT276" s="169"/>
      <c r="BU276" s="169"/>
      <c r="BV276" s="169"/>
      <c r="BW276" s="169"/>
      <c r="BX276" s="169"/>
      <c r="BY276" s="169"/>
      <c r="BZ276" s="169"/>
      <c r="CA276" s="169"/>
      <c r="CB276" s="169"/>
      <c r="CC276" s="169"/>
      <c r="CD276" s="169"/>
      <c r="CE276" s="169"/>
      <c r="CF276" s="169"/>
      <c r="CG276" s="169"/>
      <c r="CH276" s="169"/>
      <c r="CI276" s="169"/>
      <c r="CJ276" s="169"/>
      <c r="CK276" s="169"/>
      <c r="CL276" s="169"/>
      <c r="CM276" s="169"/>
      <c r="CN276" s="169"/>
      <c r="CO276" s="169"/>
      <c r="CP276" s="169"/>
      <c r="CQ276" s="169"/>
      <c r="CR276" s="169"/>
      <c r="CS276" s="169"/>
      <c r="CT276" s="169"/>
      <c r="CU276" s="169"/>
      <c r="CV276" s="169"/>
      <c r="CW276" s="169"/>
      <c r="CX276" s="169"/>
      <c r="CY276" s="169"/>
      <c r="CZ276" s="169"/>
      <c r="DA276" s="169"/>
      <c r="DB276" s="169"/>
      <c r="DC276" s="169"/>
      <c r="DD276" s="169"/>
      <c r="DE276" s="169"/>
      <c r="DF276" s="169"/>
      <c r="DG276" s="169"/>
      <c r="DH276" s="169"/>
      <c r="DI276" s="169"/>
      <c r="DJ276" s="169"/>
      <c r="DK276" s="169"/>
      <c r="DL276" s="169"/>
      <c r="DM276" s="169"/>
      <c r="DN276" s="169"/>
      <c r="DO276" s="169"/>
      <c r="DP276" s="169"/>
      <c r="DQ276" s="169"/>
      <c r="DR276" s="169"/>
      <c r="DS276" s="169"/>
      <c r="DT276" s="169"/>
      <c r="DU276" s="169"/>
      <c r="DV276" s="169"/>
      <c r="DW276" s="169"/>
      <c r="DX276" s="169"/>
      <c r="DY276" s="169"/>
      <c r="DZ276" s="169"/>
      <c r="EA276" s="169"/>
      <c r="EB276" s="169"/>
      <c r="EC276" s="169"/>
      <c r="ED276" s="169"/>
      <c r="EE276" s="169"/>
      <c r="EF276" s="169"/>
      <c r="EG276" s="169"/>
      <c r="EH276" s="169"/>
      <c r="EI276" s="169"/>
      <c r="EJ276" s="169"/>
      <c r="EK276" s="169"/>
      <c r="EL276" s="169"/>
      <c r="EM276" s="169"/>
      <c r="EN276" s="169"/>
    </row>
    <row r="277" spans="1:144" ht="14" x14ac:dyDescent="0.15">
      <c r="A277" s="170"/>
      <c r="B277" s="170"/>
      <c r="C277" s="170"/>
      <c r="D277" s="170"/>
      <c r="E277" s="170"/>
      <c r="F277" s="170"/>
      <c r="G277" s="170"/>
      <c r="H277" s="170"/>
      <c r="I277" s="170"/>
      <c r="J277" s="170"/>
      <c r="K277" s="170"/>
      <c r="L277" s="170"/>
      <c r="M277" s="170"/>
      <c r="N277" s="170"/>
      <c r="O277" s="170"/>
      <c r="P277" s="170"/>
      <c r="Q277" s="170"/>
      <c r="R277" s="170"/>
      <c r="S277" s="170"/>
      <c r="T277" s="170"/>
      <c r="U277" s="170"/>
      <c r="V277" s="169"/>
      <c r="W277" s="169"/>
      <c r="X277" s="169"/>
      <c r="Y277" s="169"/>
      <c r="Z277" s="169"/>
      <c r="AA277" s="169"/>
      <c r="AB277" s="169"/>
      <c r="AC277" s="169"/>
      <c r="AD277" s="169"/>
      <c r="AE277" s="169"/>
      <c r="AF277" s="169"/>
      <c r="AG277" s="169"/>
      <c r="AH277" s="169"/>
      <c r="AI277" s="169"/>
      <c r="AJ277" s="169"/>
      <c r="AK277" s="169"/>
      <c r="AL277" s="169"/>
      <c r="AM277" s="169"/>
      <c r="AN277" s="169"/>
      <c r="AO277" s="169"/>
      <c r="AP277" s="169"/>
      <c r="AQ277" s="169"/>
      <c r="AR277" s="169"/>
      <c r="AS277" s="169"/>
      <c r="AT277" s="169"/>
      <c r="AU277" s="169"/>
      <c r="AV277" s="169"/>
      <c r="AW277" s="169"/>
      <c r="AX277" s="169"/>
      <c r="AY277" s="169"/>
      <c r="AZ277" s="169"/>
      <c r="BA277" s="169"/>
      <c r="BB277" s="169"/>
      <c r="BC277" s="169"/>
      <c r="BD277" s="169"/>
      <c r="BE277" s="169"/>
      <c r="BF277" s="169"/>
      <c r="BG277" s="169"/>
      <c r="BH277" s="169"/>
      <c r="BI277" s="169"/>
      <c r="BJ277" s="169"/>
      <c r="BK277" s="169"/>
      <c r="BL277" s="169"/>
      <c r="BM277" s="169"/>
      <c r="BN277" s="169"/>
      <c r="BO277" s="169"/>
      <c r="BP277" s="169"/>
      <c r="BQ277" s="169"/>
      <c r="BR277" s="169"/>
      <c r="BS277" s="169"/>
      <c r="BT277" s="169"/>
      <c r="BU277" s="169"/>
      <c r="BV277" s="169"/>
      <c r="BW277" s="169"/>
      <c r="BX277" s="169"/>
      <c r="BY277" s="169"/>
      <c r="BZ277" s="169"/>
      <c r="CA277" s="169"/>
      <c r="CB277" s="169"/>
      <c r="CC277" s="169"/>
      <c r="CD277" s="169"/>
      <c r="CE277" s="169"/>
      <c r="CF277" s="169"/>
      <c r="CG277" s="169"/>
      <c r="CH277" s="169"/>
      <c r="CI277" s="169"/>
      <c r="CJ277" s="169"/>
      <c r="CK277" s="169"/>
      <c r="CL277" s="169"/>
      <c r="CM277" s="169"/>
      <c r="CN277" s="169"/>
      <c r="CO277" s="169"/>
      <c r="CP277" s="169"/>
      <c r="CQ277" s="169"/>
      <c r="CR277" s="169"/>
      <c r="CS277" s="169"/>
      <c r="CT277" s="169"/>
      <c r="CU277" s="169"/>
      <c r="CV277" s="169"/>
      <c r="CW277" s="169"/>
      <c r="CX277" s="169"/>
      <c r="CY277" s="169"/>
      <c r="CZ277" s="169"/>
      <c r="DA277" s="169"/>
      <c r="DB277" s="169"/>
      <c r="DC277" s="169"/>
      <c r="DD277" s="169"/>
      <c r="DE277" s="169"/>
      <c r="DF277" s="169"/>
      <c r="DG277" s="169"/>
      <c r="DH277" s="169"/>
      <c r="DI277" s="169"/>
      <c r="DJ277" s="169"/>
      <c r="DK277" s="169"/>
      <c r="DL277" s="169"/>
      <c r="DM277" s="169"/>
      <c r="DN277" s="169"/>
      <c r="DO277" s="169"/>
      <c r="DP277" s="169"/>
      <c r="DQ277" s="169"/>
      <c r="DR277" s="169"/>
      <c r="DS277" s="169"/>
      <c r="DT277" s="169"/>
      <c r="DU277" s="169"/>
      <c r="DV277" s="169"/>
      <c r="DW277" s="169"/>
      <c r="DX277" s="169"/>
      <c r="DY277" s="169"/>
      <c r="DZ277" s="169"/>
      <c r="EA277" s="169"/>
      <c r="EB277" s="169"/>
      <c r="EC277" s="169"/>
      <c r="ED277" s="169"/>
      <c r="EE277" s="169"/>
      <c r="EF277" s="169"/>
      <c r="EG277" s="169"/>
      <c r="EH277" s="169"/>
      <c r="EI277" s="169"/>
      <c r="EJ277" s="169"/>
      <c r="EK277" s="169"/>
      <c r="EL277" s="169"/>
      <c r="EM277" s="169"/>
      <c r="EN277" s="169"/>
    </row>
    <row r="278" spans="1:144" ht="14" x14ac:dyDescent="0.15">
      <c r="A278" s="170"/>
      <c r="B278" s="170"/>
      <c r="C278" s="170"/>
      <c r="D278" s="170"/>
      <c r="E278" s="170"/>
      <c r="F278" s="170"/>
      <c r="G278" s="170"/>
      <c r="H278" s="170"/>
      <c r="I278" s="170"/>
      <c r="J278" s="170"/>
      <c r="K278" s="170"/>
      <c r="L278" s="170"/>
      <c r="M278" s="170"/>
      <c r="N278" s="170"/>
      <c r="O278" s="170"/>
      <c r="P278" s="170"/>
      <c r="Q278" s="170"/>
      <c r="R278" s="170"/>
      <c r="S278" s="170"/>
      <c r="T278" s="170"/>
      <c r="U278" s="170"/>
      <c r="V278" s="169"/>
      <c r="W278" s="169"/>
      <c r="X278" s="169"/>
      <c r="Y278" s="169"/>
      <c r="Z278" s="169"/>
      <c r="AA278" s="169"/>
      <c r="AB278" s="169"/>
      <c r="AC278" s="169"/>
      <c r="AD278" s="169"/>
      <c r="AE278" s="169"/>
      <c r="AF278" s="169"/>
      <c r="AG278" s="169"/>
      <c r="AH278" s="169"/>
      <c r="AI278" s="169"/>
      <c r="AJ278" s="169"/>
      <c r="AK278" s="169"/>
      <c r="AL278" s="169"/>
      <c r="AM278" s="169"/>
      <c r="AN278" s="169"/>
      <c r="AO278" s="169"/>
      <c r="AP278" s="169"/>
      <c r="AQ278" s="169"/>
      <c r="AR278" s="169"/>
      <c r="AS278" s="169"/>
      <c r="AT278" s="169"/>
      <c r="AU278" s="169"/>
      <c r="AV278" s="169"/>
      <c r="AW278" s="169"/>
      <c r="AX278" s="169"/>
      <c r="AY278" s="169"/>
      <c r="AZ278" s="169"/>
      <c r="BA278" s="169"/>
      <c r="BB278" s="169"/>
      <c r="BC278" s="169"/>
      <c r="BD278" s="169"/>
      <c r="BE278" s="169"/>
      <c r="BF278" s="169"/>
      <c r="BG278" s="169"/>
      <c r="BH278" s="169"/>
      <c r="BI278" s="169"/>
      <c r="BJ278" s="169"/>
      <c r="BK278" s="169"/>
      <c r="BL278" s="169"/>
      <c r="BM278" s="169"/>
      <c r="BN278" s="169"/>
      <c r="BO278" s="169"/>
      <c r="BP278" s="169"/>
      <c r="BQ278" s="169"/>
      <c r="BR278" s="169"/>
      <c r="BS278" s="169"/>
      <c r="BT278" s="169"/>
      <c r="BU278" s="169"/>
      <c r="BV278" s="169"/>
      <c r="BW278" s="169"/>
      <c r="BX278" s="169"/>
      <c r="BY278" s="169"/>
      <c r="BZ278" s="169"/>
      <c r="CA278" s="169"/>
      <c r="CB278" s="169"/>
      <c r="CC278" s="169"/>
      <c r="CD278" s="169"/>
      <c r="CE278" s="169"/>
      <c r="CF278" s="169"/>
      <c r="CG278" s="169"/>
      <c r="CH278" s="169"/>
      <c r="CI278" s="169"/>
      <c r="CJ278" s="169"/>
      <c r="CK278" s="169"/>
      <c r="CL278" s="169"/>
      <c r="CM278" s="169"/>
      <c r="CN278" s="169"/>
      <c r="CO278" s="169"/>
      <c r="CP278" s="169"/>
      <c r="CQ278" s="169"/>
      <c r="CR278" s="169"/>
      <c r="CS278" s="169"/>
      <c r="CT278" s="169"/>
      <c r="CU278" s="169"/>
      <c r="CV278" s="169"/>
      <c r="CW278" s="169"/>
      <c r="CX278" s="169"/>
      <c r="CY278" s="169"/>
      <c r="CZ278" s="169"/>
      <c r="DA278" s="169"/>
      <c r="DB278" s="169"/>
      <c r="DC278" s="169"/>
      <c r="DD278" s="169"/>
      <c r="DE278" s="169"/>
      <c r="DF278" s="169"/>
      <c r="DG278" s="169"/>
      <c r="DH278" s="169"/>
      <c r="DI278" s="169"/>
      <c r="DJ278" s="169"/>
      <c r="DK278" s="169"/>
      <c r="DL278" s="169"/>
      <c r="DM278" s="169"/>
      <c r="DN278" s="169"/>
      <c r="DO278" s="169"/>
      <c r="DP278" s="169"/>
      <c r="DQ278" s="169"/>
      <c r="DR278" s="169"/>
      <c r="DS278" s="169"/>
      <c r="DT278" s="169"/>
      <c r="DU278" s="169"/>
      <c r="DV278" s="169"/>
      <c r="DW278" s="169"/>
      <c r="DX278" s="169"/>
      <c r="DY278" s="169"/>
      <c r="DZ278" s="169"/>
      <c r="EA278" s="169"/>
      <c r="EB278" s="169"/>
      <c r="EC278" s="169"/>
      <c r="ED278" s="169"/>
      <c r="EE278" s="169"/>
      <c r="EF278" s="169"/>
      <c r="EG278" s="169"/>
      <c r="EH278" s="169"/>
      <c r="EI278" s="169"/>
      <c r="EJ278" s="169"/>
      <c r="EK278" s="169"/>
      <c r="EL278" s="169"/>
      <c r="EM278" s="169"/>
      <c r="EN278" s="169"/>
    </row>
    <row r="279" spans="1:144" ht="14" x14ac:dyDescent="0.15">
      <c r="A279" s="170"/>
      <c r="B279" s="170"/>
      <c r="C279" s="170"/>
      <c r="D279" s="170"/>
      <c r="E279" s="170"/>
      <c r="F279" s="170"/>
      <c r="G279" s="170"/>
      <c r="H279" s="170"/>
      <c r="I279" s="170"/>
      <c r="J279" s="170"/>
      <c r="K279" s="170"/>
      <c r="L279" s="170"/>
      <c r="M279" s="170"/>
      <c r="N279" s="170"/>
      <c r="O279" s="170"/>
      <c r="P279" s="170"/>
      <c r="Q279" s="170"/>
      <c r="R279" s="170"/>
      <c r="S279" s="170"/>
      <c r="T279" s="170"/>
      <c r="U279" s="170"/>
      <c r="V279" s="169"/>
      <c r="W279" s="169"/>
      <c r="X279" s="169"/>
      <c r="Y279" s="169"/>
      <c r="Z279" s="169"/>
      <c r="AA279" s="169"/>
      <c r="AB279" s="169"/>
      <c r="AC279" s="169"/>
      <c r="AD279" s="169"/>
      <c r="AE279" s="169"/>
      <c r="AF279" s="169"/>
      <c r="AG279" s="169"/>
      <c r="AH279" s="169"/>
      <c r="AI279" s="169"/>
      <c r="AJ279" s="169"/>
      <c r="AK279" s="169"/>
      <c r="AL279" s="169"/>
      <c r="AM279" s="169"/>
      <c r="AN279" s="169"/>
      <c r="AO279" s="169"/>
      <c r="AP279" s="169"/>
      <c r="AQ279" s="169"/>
      <c r="AR279" s="169"/>
      <c r="AS279" s="169"/>
      <c r="AT279" s="169"/>
      <c r="AU279" s="169"/>
      <c r="AV279" s="169"/>
      <c r="AW279" s="169"/>
      <c r="AX279" s="169"/>
      <c r="AY279" s="169"/>
      <c r="AZ279" s="169"/>
      <c r="BA279" s="169"/>
      <c r="BB279" s="169"/>
      <c r="BC279" s="169"/>
      <c r="BD279" s="169"/>
      <c r="BE279" s="169"/>
      <c r="BF279" s="169"/>
      <c r="BG279" s="169"/>
      <c r="BH279" s="169"/>
      <c r="BI279" s="169"/>
      <c r="BJ279" s="169"/>
      <c r="BK279" s="169"/>
      <c r="BL279" s="169"/>
      <c r="BM279" s="169"/>
      <c r="BN279" s="169"/>
      <c r="BO279" s="169"/>
      <c r="BP279" s="169"/>
      <c r="BQ279" s="169"/>
      <c r="BR279" s="169"/>
      <c r="BS279" s="169"/>
      <c r="BT279" s="169"/>
      <c r="BU279" s="169"/>
      <c r="BV279" s="169"/>
      <c r="BW279" s="169"/>
      <c r="BX279" s="169"/>
      <c r="BY279" s="169"/>
      <c r="BZ279" s="169"/>
      <c r="CA279" s="169"/>
      <c r="CB279" s="169"/>
      <c r="CC279" s="169"/>
      <c r="CD279" s="169"/>
      <c r="CE279" s="169"/>
      <c r="CF279" s="169"/>
      <c r="CG279" s="169"/>
      <c r="CH279" s="169"/>
      <c r="CI279" s="169"/>
      <c r="CJ279" s="169"/>
      <c r="CK279" s="169"/>
      <c r="CL279" s="169"/>
      <c r="CM279" s="169"/>
      <c r="CN279" s="169"/>
      <c r="CO279" s="169"/>
      <c r="CP279" s="169"/>
      <c r="CQ279" s="169"/>
      <c r="CR279" s="169"/>
      <c r="CS279" s="169"/>
      <c r="CT279" s="169"/>
      <c r="CU279" s="169"/>
      <c r="CV279" s="169"/>
      <c r="CW279" s="169"/>
      <c r="CX279" s="169"/>
      <c r="CY279" s="169"/>
      <c r="CZ279" s="169"/>
      <c r="DA279" s="169"/>
      <c r="DB279" s="169"/>
      <c r="DC279" s="169"/>
      <c r="DD279" s="169"/>
      <c r="DE279" s="169"/>
      <c r="DF279" s="169"/>
      <c r="DG279" s="169"/>
      <c r="DH279" s="169"/>
      <c r="DI279" s="169"/>
      <c r="DJ279" s="169"/>
      <c r="DK279" s="169"/>
      <c r="DL279" s="169"/>
      <c r="DM279" s="169"/>
      <c r="DN279" s="169"/>
      <c r="DO279" s="169"/>
      <c r="DP279" s="169"/>
      <c r="DQ279" s="169"/>
      <c r="DR279" s="169"/>
      <c r="DS279" s="169"/>
      <c r="DT279" s="169"/>
      <c r="DU279" s="169"/>
      <c r="DV279" s="169"/>
      <c r="DW279" s="169"/>
      <c r="DX279" s="169"/>
      <c r="DY279" s="169"/>
      <c r="DZ279" s="169"/>
      <c r="EA279" s="169"/>
      <c r="EB279" s="169"/>
      <c r="EC279" s="169"/>
      <c r="ED279" s="169"/>
      <c r="EE279" s="169"/>
      <c r="EF279" s="169"/>
      <c r="EG279" s="169"/>
      <c r="EH279" s="169"/>
      <c r="EI279" s="169"/>
      <c r="EJ279" s="169"/>
      <c r="EK279" s="169"/>
      <c r="EL279" s="169"/>
      <c r="EM279" s="169"/>
      <c r="EN279" s="169"/>
    </row>
    <row r="280" spans="1:144" ht="14" x14ac:dyDescent="0.15">
      <c r="A280" s="170"/>
      <c r="B280" s="170"/>
      <c r="C280" s="170"/>
      <c r="D280" s="170"/>
      <c r="E280" s="170"/>
      <c r="F280" s="170"/>
      <c r="G280" s="170"/>
      <c r="H280" s="170"/>
      <c r="I280" s="170"/>
      <c r="J280" s="170"/>
      <c r="K280" s="170"/>
      <c r="L280" s="170"/>
      <c r="M280" s="170"/>
      <c r="N280" s="170"/>
      <c r="O280" s="170"/>
      <c r="P280" s="170"/>
      <c r="Q280" s="170"/>
      <c r="R280" s="170"/>
      <c r="S280" s="170"/>
      <c r="T280" s="170"/>
      <c r="U280" s="170"/>
      <c r="V280" s="169"/>
      <c r="W280" s="169"/>
      <c r="X280" s="169"/>
      <c r="Y280" s="169"/>
      <c r="Z280" s="169"/>
      <c r="AA280" s="169"/>
      <c r="AB280" s="169"/>
      <c r="AC280" s="169"/>
      <c r="AD280" s="169"/>
      <c r="AE280" s="169"/>
      <c r="AF280" s="169"/>
      <c r="AG280" s="169"/>
      <c r="AH280" s="169"/>
      <c r="AI280" s="169"/>
      <c r="AJ280" s="169"/>
      <c r="AK280" s="169"/>
      <c r="AL280" s="169"/>
      <c r="AM280" s="169"/>
      <c r="AN280" s="169"/>
      <c r="AO280" s="169"/>
      <c r="AP280" s="169"/>
      <c r="AQ280" s="169"/>
      <c r="AR280" s="169"/>
      <c r="AS280" s="169"/>
      <c r="AT280" s="169"/>
      <c r="AU280" s="169"/>
      <c r="AV280" s="169"/>
      <c r="AW280" s="169"/>
      <c r="AX280" s="169"/>
      <c r="AY280" s="169"/>
      <c r="AZ280" s="169"/>
      <c r="BA280" s="169"/>
      <c r="BB280" s="169"/>
      <c r="BC280" s="169"/>
      <c r="BD280" s="169"/>
      <c r="BE280" s="169"/>
      <c r="BF280" s="169"/>
      <c r="BG280" s="169"/>
      <c r="BH280" s="169"/>
      <c r="BI280" s="169"/>
      <c r="BJ280" s="169"/>
      <c r="BK280" s="169"/>
      <c r="BL280" s="169"/>
      <c r="BM280" s="169"/>
      <c r="BN280" s="169"/>
      <c r="BO280" s="169"/>
      <c r="BP280" s="169"/>
      <c r="BQ280" s="169"/>
      <c r="BR280" s="169"/>
      <c r="BS280" s="169"/>
      <c r="BT280" s="169"/>
      <c r="BU280" s="169"/>
      <c r="BV280" s="169"/>
      <c r="BW280" s="169"/>
      <c r="BX280" s="169"/>
      <c r="BY280" s="169"/>
      <c r="BZ280" s="169"/>
      <c r="CA280" s="169"/>
      <c r="CB280" s="169"/>
      <c r="CC280" s="169"/>
      <c r="CD280" s="169"/>
      <c r="CE280" s="169"/>
      <c r="CF280" s="169"/>
      <c r="CG280" s="169"/>
      <c r="CH280" s="169"/>
      <c r="CI280" s="169"/>
      <c r="CJ280" s="169"/>
      <c r="CK280" s="169"/>
      <c r="CL280" s="169"/>
      <c r="CM280" s="169"/>
      <c r="CN280" s="169"/>
      <c r="CO280" s="169"/>
      <c r="CP280" s="169"/>
      <c r="CQ280" s="169"/>
      <c r="CR280" s="169"/>
      <c r="CS280" s="169"/>
      <c r="CT280" s="169"/>
      <c r="CU280" s="169"/>
      <c r="CV280" s="169"/>
      <c r="CW280" s="169"/>
      <c r="CX280" s="169"/>
      <c r="CY280" s="169"/>
      <c r="CZ280" s="169"/>
      <c r="DA280" s="169"/>
      <c r="DB280" s="169"/>
      <c r="DC280" s="169"/>
      <c r="DD280" s="169"/>
      <c r="DE280" s="169"/>
      <c r="DF280" s="169"/>
      <c r="DG280" s="169"/>
      <c r="DH280" s="169"/>
      <c r="DI280" s="169"/>
      <c r="DJ280" s="169"/>
      <c r="DK280" s="169"/>
      <c r="DL280" s="169"/>
      <c r="DM280" s="169"/>
      <c r="DN280" s="169"/>
      <c r="DO280" s="169"/>
      <c r="DP280" s="169"/>
      <c r="DQ280" s="169"/>
      <c r="DR280" s="169"/>
      <c r="DS280" s="169"/>
      <c r="DT280" s="169"/>
      <c r="DU280" s="169"/>
      <c r="DV280" s="169"/>
      <c r="DW280" s="169"/>
      <c r="DX280" s="169"/>
      <c r="DY280" s="169"/>
      <c r="DZ280" s="169"/>
      <c r="EA280" s="169"/>
      <c r="EB280" s="169"/>
      <c r="EC280" s="169"/>
      <c r="ED280" s="169"/>
      <c r="EE280" s="169"/>
      <c r="EF280" s="169"/>
      <c r="EG280" s="169"/>
      <c r="EH280" s="169"/>
      <c r="EI280" s="169"/>
      <c r="EJ280" s="169"/>
      <c r="EK280" s="169"/>
      <c r="EL280" s="169"/>
      <c r="EM280" s="169"/>
      <c r="EN280" s="169"/>
    </row>
    <row r="281" spans="1:144" ht="14" x14ac:dyDescent="0.15">
      <c r="A281" s="170"/>
      <c r="B281" s="170"/>
      <c r="C281" s="170"/>
      <c r="D281" s="170"/>
      <c r="E281" s="170"/>
      <c r="F281" s="170"/>
      <c r="G281" s="170"/>
      <c r="H281" s="170"/>
      <c r="I281" s="170"/>
      <c r="J281" s="170"/>
      <c r="K281" s="170"/>
      <c r="L281" s="170"/>
      <c r="M281" s="170"/>
      <c r="N281" s="170"/>
      <c r="O281" s="170"/>
      <c r="P281" s="170"/>
      <c r="Q281" s="170"/>
      <c r="R281" s="170"/>
      <c r="S281" s="170"/>
      <c r="T281" s="170"/>
      <c r="U281" s="170"/>
      <c r="V281" s="169"/>
      <c r="W281" s="169"/>
      <c r="X281" s="169"/>
      <c r="Y281" s="169"/>
      <c r="Z281" s="169"/>
      <c r="AA281" s="169"/>
      <c r="AB281" s="169"/>
      <c r="AC281" s="169"/>
      <c r="AD281" s="169"/>
      <c r="AE281" s="169"/>
      <c r="AF281" s="169"/>
      <c r="AG281" s="169"/>
      <c r="AH281" s="169"/>
      <c r="AI281" s="169"/>
      <c r="AJ281" s="169"/>
      <c r="AK281" s="169"/>
      <c r="AL281" s="169"/>
      <c r="AM281" s="169"/>
      <c r="AN281" s="169"/>
      <c r="AO281" s="169"/>
      <c r="AP281" s="169"/>
      <c r="AQ281" s="169"/>
      <c r="AR281" s="169"/>
      <c r="AS281" s="169"/>
      <c r="AT281" s="169"/>
      <c r="AU281" s="169"/>
      <c r="AV281" s="169"/>
      <c r="AW281" s="169"/>
      <c r="AX281" s="169"/>
      <c r="AY281" s="169"/>
      <c r="AZ281" s="169"/>
      <c r="BA281" s="169"/>
      <c r="BB281" s="169"/>
      <c r="BC281" s="169"/>
      <c r="BD281" s="169"/>
      <c r="BE281" s="169"/>
      <c r="BF281" s="169"/>
      <c r="BG281" s="169"/>
      <c r="BH281" s="169"/>
      <c r="BI281" s="169"/>
      <c r="BJ281" s="169"/>
      <c r="BK281" s="169"/>
      <c r="BL281" s="169"/>
      <c r="BM281" s="169"/>
      <c r="BN281" s="169"/>
      <c r="BO281" s="169"/>
      <c r="BP281" s="169"/>
      <c r="BQ281" s="169"/>
      <c r="BR281" s="169"/>
      <c r="BS281" s="169"/>
      <c r="BT281" s="169"/>
      <c r="BU281" s="169"/>
      <c r="BV281" s="169"/>
      <c r="BW281" s="169"/>
      <c r="BX281" s="169"/>
      <c r="BY281" s="169"/>
      <c r="BZ281" s="169"/>
      <c r="CA281" s="169"/>
      <c r="CB281" s="169"/>
      <c r="CC281" s="169"/>
      <c r="CD281" s="169"/>
      <c r="CE281" s="169"/>
      <c r="CF281" s="169"/>
      <c r="CG281" s="169"/>
      <c r="CH281" s="169"/>
      <c r="CI281" s="169"/>
      <c r="CJ281" s="169"/>
      <c r="CK281" s="169"/>
      <c r="CL281" s="169"/>
      <c r="CM281" s="169"/>
      <c r="CN281" s="169"/>
      <c r="CO281" s="169"/>
      <c r="CP281" s="169"/>
      <c r="CQ281" s="169"/>
      <c r="CR281" s="169"/>
      <c r="CS281" s="169"/>
      <c r="CT281" s="169"/>
      <c r="CU281" s="169"/>
      <c r="CV281" s="169"/>
      <c r="CW281" s="169"/>
      <c r="CX281" s="169"/>
      <c r="CY281" s="169"/>
      <c r="CZ281" s="169"/>
      <c r="DA281" s="169"/>
      <c r="DB281" s="169"/>
      <c r="DC281" s="169"/>
      <c r="DD281" s="169"/>
      <c r="DE281" s="169"/>
      <c r="DF281" s="169"/>
      <c r="DG281" s="169"/>
      <c r="DH281" s="169"/>
      <c r="DI281" s="169"/>
      <c r="DJ281" s="169"/>
      <c r="DK281" s="169"/>
      <c r="DL281" s="169"/>
      <c r="DM281" s="169"/>
      <c r="DN281" s="169"/>
      <c r="DO281" s="169"/>
      <c r="DP281" s="169"/>
      <c r="DQ281" s="169"/>
      <c r="DR281" s="169"/>
      <c r="DS281" s="169"/>
      <c r="DT281" s="169"/>
      <c r="DU281" s="169"/>
      <c r="DV281" s="169"/>
      <c r="DW281" s="169"/>
      <c r="DX281" s="169"/>
      <c r="DY281" s="169"/>
      <c r="DZ281" s="169"/>
      <c r="EA281" s="169"/>
      <c r="EB281" s="169"/>
      <c r="EC281" s="169"/>
      <c r="ED281" s="169"/>
      <c r="EE281" s="169"/>
      <c r="EF281" s="169"/>
      <c r="EG281" s="169"/>
      <c r="EH281" s="169"/>
      <c r="EI281" s="169"/>
      <c r="EJ281" s="169"/>
      <c r="EK281" s="169"/>
      <c r="EL281" s="169"/>
      <c r="EM281" s="169"/>
      <c r="EN281" s="169"/>
    </row>
    <row r="282" spans="1:144" ht="14" x14ac:dyDescent="0.15">
      <c r="A282" s="170"/>
      <c r="B282" s="170"/>
      <c r="C282" s="170"/>
      <c r="D282" s="170"/>
      <c r="E282" s="170"/>
      <c r="F282" s="170"/>
      <c r="G282" s="170"/>
      <c r="H282" s="170"/>
      <c r="I282" s="170"/>
      <c r="J282" s="170"/>
      <c r="K282" s="170"/>
      <c r="L282" s="170"/>
      <c r="M282" s="170"/>
      <c r="N282" s="170"/>
      <c r="O282" s="170"/>
      <c r="P282" s="170"/>
      <c r="Q282" s="170"/>
      <c r="R282" s="170"/>
      <c r="S282" s="170"/>
      <c r="T282" s="170"/>
      <c r="U282" s="170"/>
      <c r="V282" s="169"/>
      <c r="W282" s="169"/>
      <c r="X282" s="169"/>
      <c r="Y282" s="169"/>
      <c r="Z282" s="169"/>
      <c r="AA282" s="169"/>
      <c r="AB282" s="169"/>
      <c r="AC282" s="169"/>
      <c r="AD282" s="169"/>
      <c r="AE282" s="169"/>
      <c r="AF282" s="169"/>
      <c r="AG282" s="169"/>
      <c r="AH282" s="169"/>
      <c r="AI282" s="169"/>
      <c r="AJ282" s="169"/>
      <c r="AK282" s="169"/>
      <c r="AL282" s="169"/>
      <c r="AM282" s="169"/>
      <c r="AN282" s="169"/>
      <c r="AO282" s="169"/>
      <c r="AP282" s="169"/>
      <c r="AQ282" s="169"/>
      <c r="AR282" s="169"/>
      <c r="AS282" s="169"/>
      <c r="AT282" s="169"/>
      <c r="AU282" s="169"/>
      <c r="AV282" s="169"/>
      <c r="AW282" s="169"/>
      <c r="AX282" s="169"/>
      <c r="AY282" s="169"/>
      <c r="AZ282" s="169"/>
      <c r="BA282" s="169"/>
      <c r="BB282" s="169"/>
      <c r="BC282" s="169"/>
      <c r="BD282" s="169"/>
      <c r="BE282" s="169"/>
      <c r="BF282" s="169"/>
      <c r="BG282" s="169"/>
      <c r="BH282" s="169"/>
      <c r="BI282" s="169"/>
      <c r="BJ282" s="169"/>
      <c r="BK282" s="169"/>
      <c r="BL282" s="169"/>
      <c r="BM282" s="169"/>
      <c r="BN282" s="169"/>
      <c r="BO282" s="169"/>
      <c r="BP282" s="169"/>
      <c r="BQ282" s="169"/>
      <c r="BR282" s="169"/>
      <c r="BS282" s="169"/>
      <c r="BT282" s="169"/>
      <c r="BU282" s="169"/>
      <c r="BV282" s="169"/>
      <c r="BW282" s="169"/>
      <c r="BX282" s="169"/>
      <c r="BY282" s="169"/>
      <c r="BZ282" s="169"/>
      <c r="CA282" s="169"/>
      <c r="CB282" s="169"/>
      <c r="CC282" s="169"/>
      <c r="CD282" s="169"/>
      <c r="CE282" s="169"/>
      <c r="CF282" s="169"/>
      <c r="CG282" s="169"/>
      <c r="CH282" s="169"/>
      <c r="CI282" s="169"/>
      <c r="CJ282" s="169"/>
      <c r="CK282" s="169"/>
      <c r="CL282" s="169"/>
      <c r="CM282" s="169"/>
      <c r="CN282" s="169"/>
      <c r="CO282" s="169"/>
      <c r="CP282" s="169"/>
      <c r="CQ282" s="169"/>
      <c r="CR282" s="169"/>
      <c r="CS282" s="169"/>
      <c r="CT282" s="169"/>
      <c r="CU282" s="169"/>
      <c r="CV282" s="169"/>
      <c r="CW282" s="169"/>
      <c r="CX282" s="169"/>
      <c r="CY282" s="169"/>
      <c r="CZ282" s="169"/>
      <c r="DA282" s="169"/>
      <c r="DB282" s="169"/>
      <c r="DC282" s="169"/>
      <c r="DD282" s="169"/>
      <c r="DE282" s="169"/>
      <c r="DF282" s="169"/>
      <c r="DG282" s="169"/>
      <c r="DH282" s="169"/>
      <c r="DI282" s="169"/>
      <c r="DJ282" s="169"/>
      <c r="DK282" s="169"/>
      <c r="DL282" s="169"/>
      <c r="DM282" s="169"/>
      <c r="DN282" s="169"/>
      <c r="DO282" s="169"/>
      <c r="DP282" s="169"/>
      <c r="DQ282" s="169"/>
      <c r="DR282" s="169"/>
      <c r="DS282" s="169"/>
      <c r="DT282" s="169"/>
      <c r="DU282" s="169"/>
      <c r="DV282" s="169"/>
      <c r="DW282" s="169"/>
      <c r="DX282" s="169"/>
      <c r="DY282" s="169"/>
      <c r="DZ282" s="169"/>
      <c r="EA282" s="169"/>
      <c r="EB282" s="169"/>
      <c r="EC282" s="169"/>
      <c r="ED282" s="169"/>
      <c r="EE282" s="169"/>
      <c r="EF282" s="169"/>
      <c r="EG282" s="169"/>
      <c r="EH282" s="169"/>
      <c r="EI282" s="169"/>
      <c r="EJ282" s="169"/>
      <c r="EK282" s="169"/>
      <c r="EL282" s="169"/>
      <c r="EM282" s="169"/>
      <c r="EN282" s="169"/>
    </row>
    <row r="283" spans="1:144" ht="14" x14ac:dyDescent="0.15">
      <c r="A283" s="170"/>
      <c r="B283" s="170"/>
      <c r="C283" s="170"/>
      <c r="D283" s="170"/>
      <c r="E283" s="170"/>
      <c r="F283" s="170"/>
      <c r="G283" s="170"/>
      <c r="H283" s="170"/>
      <c r="I283" s="170"/>
      <c r="J283" s="170"/>
      <c r="K283" s="170"/>
      <c r="L283" s="170"/>
      <c r="M283" s="170"/>
      <c r="N283" s="170"/>
      <c r="O283" s="170"/>
      <c r="P283" s="170"/>
      <c r="Q283" s="170"/>
      <c r="R283" s="170"/>
      <c r="S283" s="170"/>
      <c r="T283" s="170"/>
      <c r="U283" s="170"/>
      <c r="V283" s="169"/>
      <c r="W283" s="169"/>
      <c r="X283" s="169"/>
      <c r="Y283" s="169"/>
      <c r="Z283" s="169"/>
      <c r="AA283" s="169"/>
      <c r="AB283" s="169"/>
      <c r="AC283" s="169"/>
      <c r="AD283" s="169"/>
      <c r="AE283" s="169"/>
      <c r="AF283" s="169"/>
      <c r="AG283" s="169"/>
      <c r="AH283" s="169"/>
      <c r="AI283" s="169"/>
      <c r="AJ283" s="169"/>
      <c r="AK283" s="169"/>
      <c r="AL283" s="169"/>
      <c r="AM283" s="169"/>
      <c r="AN283" s="169"/>
      <c r="AO283" s="169"/>
      <c r="AP283" s="169"/>
      <c r="AQ283" s="169"/>
      <c r="AR283" s="169"/>
      <c r="AS283" s="169"/>
      <c r="AT283" s="169"/>
      <c r="AU283" s="169"/>
      <c r="AV283" s="169"/>
      <c r="AW283" s="169"/>
      <c r="AX283" s="169"/>
      <c r="AY283" s="169"/>
      <c r="AZ283" s="169"/>
      <c r="BA283" s="169"/>
      <c r="BB283" s="169"/>
      <c r="BC283" s="169"/>
      <c r="BD283" s="169"/>
      <c r="BE283" s="169"/>
      <c r="BF283" s="169"/>
      <c r="BG283" s="169"/>
      <c r="BH283" s="169"/>
      <c r="BI283" s="169"/>
      <c r="BJ283" s="169"/>
      <c r="BK283" s="169"/>
      <c r="BL283" s="169"/>
      <c r="BM283" s="169"/>
      <c r="BN283" s="169"/>
      <c r="BO283" s="169"/>
      <c r="BP283" s="169"/>
      <c r="BQ283" s="169"/>
      <c r="BR283" s="169"/>
      <c r="BS283" s="169"/>
      <c r="BT283" s="169"/>
      <c r="BU283" s="169"/>
      <c r="BV283" s="169"/>
      <c r="BW283" s="169"/>
      <c r="BX283" s="169"/>
      <c r="BY283" s="169"/>
      <c r="BZ283" s="169"/>
      <c r="CA283" s="169"/>
      <c r="CB283" s="169"/>
      <c r="CC283" s="169"/>
      <c r="CD283" s="169"/>
      <c r="CE283" s="169"/>
      <c r="CF283" s="169"/>
      <c r="CG283" s="169"/>
      <c r="CH283" s="169"/>
      <c r="CI283" s="169"/>
      <c r="CJ283" s="169"/>
      <c r="CK283" s="169"/>
      <c r="CL283" s="169"/>
      <c r="CM283" s="169"/>
      <c r="CN283" s="169"/>
      <c r="CO283" s="169"/>
      <c r="CP283" s="169"/>
      <c r="CQ283" s="169"/>
      <c r="CR283" s="169"/>
      <c r="CS283" s="169"/>
      <c r="CT283" s="169"/>
      <c r="CU283" s="169"/>
      <c r="CV283" s="169"/>
      <c r="CW283" s="169"/>
      <c r="CX283" s="169"/>
      <c r="CY283" s="169"/>
      <c r="CZ283" s="169"/>
      <c r="DA283" s="169"/>
      <c r="DB283" s="169"/>
      <c r="DC283" s="169"/>
      <c r="DD283" s="169"/>
      <c r="DE283" s="169"/>
      <c r="DF283" s="169"/>
      <c r="DG283" s="169"/>
      <c r="DH283" s="169"/>
      <c r="DI283" s="169"/>
      <c r="DJ283" s="169"/>
      <c r="DK283" s="169"/>
      <c r="DL283" s="169"/>
      <c r="DM283" s="169"/>
      <c r="DN283" s="169"/>
      <c r="DO283" s="169"/>
      <c r="DP283" s="169"/>
      <c r="DQ283" s="169"/>
      <c r="DR283" s="169"/>
      <c r="DS283" s="169"/>
      <c r="DT283" s="169"/>
      <c r="DU283" s="169"/>
      <c r="DV283" s="169"/>
      <c r="DW283" s="169"/>
      <c r="DX283" s="169"/>
      <c r="DY283" s="169"/>
      <c r="DZ283" s="169"/>
      <c r="EA283" s="169"/>
      <c r="EB283" s="169"/>
      <c r="EC283" s="169"/>
      <c r="ED283" s="169"/>
      <c r="EE283" s="169"/>
      <c r="EF283" s="169"/>
      <c r="EG283" s="169"/>
      <c r="EH283" s="169"/>
      <c r="EI283" s="169"/>
      <c r="EJ283" s="169"/>
      <c r="EK283" s="169"/>
      <c r="EL283" s="169"/>
      <c r="EM283" s="169"/>
      <c r="EN283" s="169"/>
    </row>
    <row r="284" spans="1:144" ht="14" x14ac:dyDescent="0.15">
      <c r="A284" s="170"/>
      <c r="B284" s="170"/>
      <c r="C284" s="170"/>
      <c r="D284" s="170"/>
      <c r="E284" s="170"/>
      <c r="F284" s="170"/>
      <c r="G284" s="170"/>
      <c r="H284" s="170"/>
      <c r="I284" s="170"/>
      <c r="J284" s="170"/>
      <c r="K284" s="170"/>
      <c r="L284" s="170"/>
      <c r="M284" s="170"/>
      <c r="N284" s="170"/>
      <c r="O284" s="170"/>
      <c r="P284" s="170"/>
      <c r="Q284" s="170"/>
      <c r="R284" s="170"/>
      <c r="S284" s="170"/>
      <c r="T284" s="170"/>
      <c r="U284" s="170"/>
      <c r="V284" s="169"/>
      <c r="W284" s="169"/>
      <c r="X284" s="169"/>
      <c r="Y284" s="169"/>
      <c r="Z284" s="169"/>
      <c r="AA284" s="169"/>
      <c r="AB284" s="169"/>
      <c r="AC284" s="169"/>
      <c r="AD284" s="169"/>
      <c r="AE284" s="169"/>
      <c r="AF284" s="169"/>
      <c r="AG284" s="169"/>
      <c r="AH284" s="169"/>
      <c r="AI284" s="169"/>
      <c r="AJ284" s="169"/>
      <c r="AK284" s="169"/>
      <c r="AL284" s="169"/>
      <c r="AM284" s="169"/>
      <c r="AN284" s="169"/>
      <c r="AO284" s="169"/>
      <c r="AP284" s="169"/>
      <c r="AQ284" s="169"/>
      <c r="AR284" s="169"/>
      <c r="AS284" s="169"/>
      <c r="AT284" s="169"/>
      <c r="AU284" s="169"/>
      <c r="AV284" s="169"/>
      <c r="AW284" s="169"/>
      <c r="AX284" s="169"/>
      <c r="AY284" s="169"/>
      <c r="AZ284" s="169"/>
      <c r="BA284" s="169"/>
      <c r="BB284" s="169"/>
      <c r="BC284" s="169"/>
      <c r="BD284" s="169"/>
      <c r="BE284" s="169"/>
      <c r="BF284" s="169"/>
      <c r="BG284" s="169"/>
      <c r="BH284" s="169"/>
      <c r="BI284" s="169"/>
      <c r="BJ284" s="169"/>
      <c r="BK284" s="169"/>
      <c r="BL284" s="169"/>
      <c r="BM284" s="169"/>
      <c r="BN284" s="169"/>
      <c r="BO284" s="169"/>
      <c r="BP284" s="169"/>
      <c r="BQ284" s="169"/>
      <c r="BR284" s="169"/>
      <c r="BS284" s="169"/>
      <c r="BT284" s="169"/>
      <c r="BU284" s="169"/>
      <c r="BV284" s="169"/>
      <c r="BW284" s="169"/>
      <c r="BX284" s="169"/>
      <c r="BY284" s="169"/>
      <c r="BZ284" s="169"/>
      <c r="CA284" s="169"/>
      <c r="CB284" s="169"/>
      <c r="CC284" s="169"/>
      <c r="CD284" s="169"/>
      <c r="CE284" s="169"/>
      <c r="CF284" s="169"/>
      <c r="CG284" s="169"/>
      <c r="CH284" s="169"/>
      <c r="CI284" s="169"/>
      <c r="CJ284" s="169"/>
      <c r="CK284" s="169"/>
      <c r="CL284" s="169"/>
      <c r="CM284" s="169"/>
      <c r="CN284" s="169"/>
      <c r="CO284" s="169"/>
      <c r="CP284" s="169"/>
      <c r="CQ284" s="169"/>
      <c r="CR284" s="169"/>
      <c r="CS284" s="169"/>
      <c r="CT284" s="169"/>
      <c r="CU284" s="169"/>
      <c r="CV284" s="169"/>
      <c r="CW284" s="169"/>
      <c r="CX284" s="169"/>
      <c r="CY284" s="169"/>
      <c r="CZ284" s="169"/>
      <c r="DA284" s="169"/>
      <c r="DB284" s="169"/>
      <c r="DC284" s="169"/>
      <c r="DD284" s="169"/>
      <c r="DE284" s="169"/>
      <c r="DF284" s="169"/>
      <c r="DG284" s="169"/>
      <c r="DH284" s="169"/>
      <c r="DI284" s="169"/>
      <c r="DJ284" s="169"/>
      <c r="DK284" s="169"/>
      <c r="DL284" s="169"/>
      <c r="DM284" s="169"/>
      <c r="DN284" s="169"/>
      <c r="DO284" s="169"/>
      <c r="DP284" s="169"/>
      <c r="DQ284" s="169"/>
      <c r="DR284" s="169"/>
      <c r="DS284" s="169"/>
      <c r="DT284" s="169"/>
      <c r="DU284" s="169"/>
      <c r="DV284" s="169"/>
      <c r="DW284" s="169"/>
      <c r="DX284" s="169"/>
      <c r="DY284" s="169"/>
      <c r="DZ284" s="169"/>
      <c r="EA284" s="169"/>
      <c r="EB284" s="169"/>
      <c r="EC284" s="169"/>
      <c r="ED284" s="169"/>
      <c r="EE284" s="169"/>
      <c r="EF284" s="169"/>
      <c r="EG284" s="169"/>
      <c r="EH284" s="169"/>
      <c r="EI284" s="169"/>
      <c r="EJ284" s="169"/>
      <c r="EK284" s="169"/>
      <c r="EL284" s="169"/>
      <c r="EM284" s="169"/>
      <c r="EN284" s="169"/>
    </row>
    <row r="285" spans="1:144" ht="14" x14ac:dyDescent="0.15">
      <c r="A285" s="170"/>
      <c r="B285" s="170"/>
      <c r="C285" s="170"/>
      <c r="D285" s="170"/>
      <c r="E285" s="170"/>
      <c r="F285" s="170"/>
      <c r="G285" s="170"/>
      <c r="H285" s="170"/>
      <c r="I285" s="170"/>
      <c r="J285" s="170"/>
      <c r="K285" s="170"/>
      <c r="L285" s="170"/>
      <c r="M285" s="170"/>
      <c r="N285" s="170"/>
      <c r="O285" s="170"/>
      <c r="P285" s="170"/>
      <c r="Q285" s="170"/>
      <c r="R285" s="170"/>
      <c r="S285" s="170"/>
      <c r="T285" s="170"/>
      <c r="U285" s="170"/>
      <c r="V285" s="169"/>
      <c r="W285" s="169"/>
      <c r="X285" s="169"/>
      <c r="Y285" s="169"/>
      <c r="Z285" s="169"/>
      <c r="AA285" s="169"/>
      <c r="AB285" s="169"/>
      <c r="AC285" s="169"/>
      <c r="AD285" s="169"/>
      <c r="AE285" s="169"/>
      <c r="AF285" s="169"/>
      <c r="AG285" s="169"/>
      <c r="AH285" s="169"/>
      <c r="AI285" s="169"/>
      <c r="AJ285" s="169"/>
      <c r="AK285" s="169"/>
      <c r="AL285" s="169"/>
      <c r="AM285" s="169"/>
      <c r="AN285" s="169"/>
      <c r="AO285" s="169"/>
      <c r="AP285" s="169"/>
      <c r="AQ285" s="169"/>
      <c r="AR285" s="169"/>
      <c r="AS285" s="169"/>
      <c r="AT285" s="169"/>
      <c r="AU285" s="169"/>
      <c r="AV285" s="169"/>
      <c r="AW285" s="169"/>
      <c r="AX285" s="169"/>
      <c r="AY285" s="169"/>
      <c r="AZ285" s="169"/>
      <c r="BA285" s="169"/>
      <c r="BB285" s="169"/>
      <c r="BC285" s="169"/>
      <c r="BD285" s="169"/>
      <c r="BE285" s="169"/>
      <c r="BF285" s="169"/>
      <c r="BG285" s="169"/>
      <c r="BH285" s="169"/>
      <c r="BI285" s="169"/>
      <c r="BJ285" s="169"/>
      <c r="BK285" s="169"/>
      <c r="BL285" s="169"/>
      <c r="BM285" s="169"/>
      <c r="BN285" s="169"/>
      <c r="BO285" s="169"/>
      <c r="BP285" s="169"/>
      <c r="BQ285" s="169"/>
      <c r="BR285" s="169"/>
      <c r="BS285" s="169"/>
      <c r="BT285" s="169"/>
      <c r="BU285" s="169"/>
      <c r="BV285" s="169"/>
      <c r="BW285" s="169"/>
      <c r="BX285" s="169"/>
      <c r="BY285" s="169"/>
      <c r="BZ285" s="169"/>
      <c r="CA285" s="169"/>
      <c r="CB285" s="169"/>
      <c r="CC285" s="169"/>
      <c r="CD285" s="169"/>
      <c r="CE285" s="169"/>
      <c r="CF285" s="169"/>
      <c r="CG285" s="169"/>
      <c r="CH285" s="169"/>
      <c r="CI285" s="169"/>
      <c r="CJ285" s="169"/>
      <c r="CK285" s="169"/>
      <c r="CL285" s="169"/>
      <c r="CM285" s="169"/>
      <c r="CN285" s="169"/>
      <c r="CO285" s="169"/>
      <c r="CP285" s="169"/>
      <c r="CQ285" s="169"/>
      <c r="CR285" s="169"/>
      <c r="CS285" s="169"/>
      <c r="CT285" s="169"/>
      <c r="CU285" s="169"/>
      <c r="CV285" s="169"/>
      <c r="CW285" s="169"/>
      <c r="CX285" s="169"/>
      <c r="CY285" s="169"/>
      <c r="CZ285" s="169"/>
      <c r="DA285" s="169"/>
      <c r="DB285" s="169"/>
      <c r="DC285" s="169"/>
      <c r="DD285" s="169"/>
      <c r="DE285" s="169"/>
      <c r="DF285" s="169"/>
      <c r="DG285" s="169"/>
      <c r="DH285" s="169"/>
      <c r="DI285" s="169"/>
      <c r="DJ285" s="169"/>
      <c r="DK285" s="169"/>
      <c r="DL285" s="169"/>
      <c r="DM285" s="169"/>
      <c r="DN285" s="169"/>
      <c r="DO285" s="169"/>
      <c r="DP285" s="169"/>
      <c r="DQ285" s="169"/>
      <c r="DR285" s="169"/>
      <c r="DS285" s="169"/>
      <c r="DT285" s="169"/>
      <c r="DU285" s="169"/>
      <c r="DV285" s="169"/>
      <c r="DW285" s="169"/>
      <c r="DX285" s="169"/>
      <c r="DY285" s="169"/>
      <c r="DZ285" s="169"/>
      <c r="EA285" s="169"/>
      <c r="EB285" s="169"/>
      <c r="EC285" s="169"/>
      <c r="ED285" s="169"/>
      <c r="EE285" s="169"/>
      <c r="EF285" s="169"/>
      <c r="EG285" s="169"/>
      <c r="EH285" s="169"/>
      <c r="EI285" s="169"/>
      <c r="EJ285" s="169"/>
      <c r="EK285" s="169"/>
      <c r="EL285" s="169"/>
      <c r="EM285" s="169"/>
      <c r="EN285" s="169"/>
    </row>
    <row r="286" spans="1:144" ht="14" x14ac:dyDescent="0.15">
      <c r="A286" s="170"/>
      <c r="B286" s="170"/>
      <c r="C286" s="170"/>
      <c r="D286" s="170"/>
      <c r="E286" s="170"/>
      <c r="F286" s="170"/>
      <c r="G286" s="170"/>
      <c r="H286" s="170"/>
      <c r="I286" s="170"/>
      <c r="J286" s="170"/>
      <c r="K286" s="170"/>
      <c r="L286" s="170"/>
      <c r="M286" s="170"/>
      <c r="N286" s="170"/>
      <c r="O286" s="170"/>
      <c r="P286" s="170"/>
      <c r="Q286" s="170"/>
      <c r="R286" s="170"/>
      <c r="S286" s="170"/>
      <c r="T286" s="170"/>
      <c r="U286" s="170"/>
      <c r="V286" s="169"/>
      <c r="W286" s="169"/>
      <c r="X286" s="169"/>
      <c r="Y286" s="169"/>
      <c r="Z286" s="169"/>
      <c r="AA286" s="169"/>
      <c r="AB286" s="169"/>
      <c r="AC286" s="169"/>
      <c r="AD286" s="169"/>
      <c r="AE286" s="169"/>
      <c r="AF286" s="169"/>
      <c r="AG286" s="169"/>
      <c r="AH286" s="169"/>
      <c r="AI286" s="169"/>
      <c r="AJ286" s="169"/>
      <c r="AK286" s="169"/>
      <c r="AL286" s="169"/>
      <c r="AM286" s="169"/>
      <c r="AN286" s="169"/>
      <c r="AO286" s="169"/>
      <c r="AP286" s="169"/>
      <c r="AQ286" s="169"/>
      <c r="AR286" s="169"/>
      <c r="AS286" s="169"/>
      <c r="AT286" s="169"/>
      <c r="AU286" s="169"/>
      <c r="AV286" s="169"/>
      <c r="AW286" s="169"/>
      <c r="AX286" s="169"/>
      <c r="AY286" s="169"/>
      <c r="AZ286" s="169"/>
      <c r="BA286" s="169"/>
      <c r="BB286" s="169"/>
      <c r="BC286" s="169"/>
      <c r="BD286" s="169"/>
      <c r="BE286" s="169"/>
      <c r="BF286" s="169"/>
      <c r="BG286" s="169"/>
      <c r="BH286" s="169"/>
      <c r="BI286" s="169"/>
      <c r="BJ286" s="169"/>
      <c r="BK286" s="169"/>
      <c r="BL286" s="169"/>
      <c r="BM286" s="169"/>
      <c r="BN286" s="169"/>
      <c r="BO286" s="169"/>
      <c r="BP286" s="169"/>
      <c r="BQ286" s="169"/>
      <c r="BR286" s="169"/>
      <c r="BS286" s="169"/>
      <c r="BT286" s="169"/>
      <c r="BU286" s="169"/>
      <c r="BV286" s="169"/>
      <c r="BW286" s="169"/>
      <c r="BX286" s="169"/>
      <c r="BY286" s="169"/>
      <c r="BZ286" s="169"/>
      <c r="CA286" s="169"/>
      <c r="CB286" s="169"/>
      <c r="CC286" s="169"/>
      <c r="CD286" s="169"/>
      <c r="CE286" s="169"/>
      <c r="CF286" s="169"/>
      <c r="CG286" s="169"/>
      <c r="CH286" s="169"/>
      <c r="CI286" s="169"/>
      <c r="CJ286" s="169"/>
      <c r="CK286" s="169"/>
      <c r="CL286" s="169"/>
      <c r="CM286" s="169"/>
      <c r="CN286" s="169"/>
      <c r="CO286" s="169"/>
      <c r="CP286" s="169"/>
      <c r="CQ286" s="169"/>
      <c r="CR286" s="169"/>
      <c r="CS286" s="169"/>
      <c r="CT286" s="169"/>
      <c r="CU286" s="169"/>
      <c r="CV286" s="169"/>
      <c r="CW286" s="169"/>
      <c r="CX286" s="169"/>
      <c r="CY286" s="169"/>
      <c r="CZ286" s="169"/>
      <c r="DA286" s="169"/>
      <c r="DB286" s="169"/>
      <c r="DC286" s="169"/>
      <c r="DD286" s="169"/>
      <c r="DE286" s="169"/>
      <c r="DF286" s="169"/>
      <c r="DG286" s="169"/>
      <c r="DH286" s="169"/>
      <c r="DI286" s="169"/>
      <c r="DJ286" s="169"/>
      <c r="DK286" s="169"/>
      <c r="DL286" s="169"/>
      <c r="DM286" s="169"/>
      <c r="DN286" s="169"/>
      <c r="DO286" s="169"/>
      <c r="DP286" s="169"/>
      <c r="DQ286" s="169"/>
      <c r="DR286" s="169"/>
      <c r="DS286" s="169"/>
      <c r="DT286" s="169"/>
      <c r="DU286" s="169"/>
      <c r="DV286" s="169"/>
      <c r="DW286" s="169"/>
      <c r="DX286" s="169"/>
      <c r="DY286" s="169"/>
      <c r="DZ286" s="169"/>
      <c r="EA286" s="169"/>
      <c r="EB286" s="169"/>
      <c r="EC286" s="169"/>
      <c r="ED286" s="169"/>
      <c r="EE286" s="169"/>
      <c r="EF286" s="169"/>
      <c r="EG286" s="169"/>
      <c r="EH286" s="169"/>
      <c r="EI286" s="169"/>
      <c r="EJ286" s="169"/>
      <c r="EK286" s="169"/>
      <c r="EL286" s="169"/>
      <c r="EM286" s="169"/>
      <c r="EN286" s="169"/>
    </row>
    <row r="287" spans="1:144" ht="14" x14ac:dyDescent="0.15">
      <c r="A287" s="170"/>
      <c r="B287" s="170"/>
      <c r="C287" s="170"/>
      <c r="D287" s="170"/>
      <c r="E287" s="170"/>
      <c r="F287" s="170"/>
      <c r="G287" s="170"/>
      <c r="H287" s="170"/>
      <c r="I287" s="170"/>
      <c r="J287" s="170"/>
      <c r="K287" s="170"/>
      <c r="L287" s="170"/>
      <c r="M287" s="170"/>
      <c r="N287" s="170"/>
      <c r="O287" s="170"/>
      <c r="P287" s="170"/>
      <c r="Q287" s="170"/>
      <c r="R287" s="170"/>
      <c r="S287" s="170"/>
      <c r="T287" s="170"/>
      <c r="U287" s="170"/>
      <c r="V287" s="169"/>
      <c r="W287" s="169"/>
      <c r="X287" s="169"/>
      <c r="Y287" s="169"/>
      <c r="Z287" s="169"/>
      <c r="AA287" s="169"/>
      <c r="AB287" s="169"/>
      <c r="AC287" s="169"/>
      <c r="AD287" s="169"/>
      <c r="AE287" s="169"/>
      <c r="AF287" s="169"/>
      <c r="AG287" s="169"/>
      <c r="AH287" s="169"/>
      <c r="AI287" s="169"/>
      <c r="AJ287" s="169"/>
      <c r="AK287" s="169"/>
      <c r="AL287" s="169"/>
      <c r="AM287" s="169"/>
      <c r="AN287" s="169"/>
      <c r="AO287" s="169"/>
      <c r="AP287" s="169"/>
      <c r="AQ287" s="169"/>
      <c r="AR287" s="169"/>
      <c r="AS287" s="169"/>
      <c r="AT287" s="169"/>
      <c r="AU287" s="169"/>
      <c r="AV287" s="169"/>
      <c r="AW287" s="169"/>
      <c r="AX287" s="169"/>
      <c r="AY287" s="169"/>
      <c r="AZ287" s="169"/>
      <c r="BA287" s="169"/>
      <c r="BB287" s="169"/>
      <c r="BC287" s="169"/>
      <c r="BD287" s="169"/>
      <c r="BE287" s="169"/>
      <c r="BF287" s="169"/>
      <c r="BG287" s="169"/>
      <c r="BH287" s="169"/>
      <c r="BI287" s="169"/>
      <c r="BJ287" s="169"/>
      <c r="BK287" s="169"/>
      <c r="BL287" s="169"/>
      <c r="BM287" s="169"/>
      <c r="BN287" s="169"/>
      <c r="BO287" s="169"/>
      <c r="BP287" s="169"/>
      <c r="BQ287" s="169"/>
      <c r="BR287" s="169"/>
      <c r="BS287" s="169"/>
      <c r="BT287" s="169"/>
      <c r="BU287" s="169"/>
      <c r="BV287" s="169"/>
      <c r="BW287" s="169"/>
      <c r="BX287" s="169"/>
      <c r="BY287" s="169"/>
      <c r="BZ287" s="169"/>
      <c r="CA287" s="169"/>
      <c r="CB287" s="169"/>
      <c r="CC287" s="169"/>
      <c r="CD287" s="169"/>
      <c r="CE287" s="169"/>
      <c r="CF287" s="169"/>
      <c r="CG287" s="169"/>
      <c r="CH287" s="169"/>
      <c r="CI287" s="169"/>
      <c r="CJ287" s="169"/>
      <c r="CK287" s="169"/>
      <c r="CL287" s="169"/>
      <c r="CM287" s="169"/>
      <c r="CN287" s="169"/>
      <c r="CO287" s="169"/>
      <c r="CP287" s="169"/>
      <c r="CQ287" s="169"/>
      <c r="CR287" s="169"/>
      <c r="CS287" s="169"/>
      <c r="CT287" s="169"/>
      <c r="CU287" s="169"/>
      <c r="CV287" s="169"/>
      <c r="CW287" s="169"/>
      <c r="CX287" s="169"/>
      <c r="CY287" s="169"/>
      <c r="CZ287" s="169"/>
      <c r="DA287" s="169"/>
      <c r="DB287" s="169"/>
      <c r="DC287" s="169"/>
      <c r="DD287" s="169"/>
      <c r="DE287" s="169"/>
      <c r="DF287" s="169"/>
      <c r="DG287" s="169"/>
      <c r="DH287" s="169"/>
      <c r="DI287" s="169"/>
      <c r="DJ287" s="169"/>
      <c r="DK287" s="169"/>
      <c r="DL287" s="169"/>
      <c r="DM287" s="169"/>
      <c r="DN287" s="169"/>
      <c r="DO287" s="169"/>
      <c r="DP287" s="169"/>
      <c r="DQ287" s="169"/>
      <c r="DR287" s="169"/>
      <c r="DS287" s="169"/>
      <c r="DT287" s="169"/>
      <c r="DU287" s="169"/>
      <c r="DV287" s="169"/>
      <c r="DW287" s="169"/>
      <c r="DX287" s="169"/>
      <c r="DY287" s="169"/>
      <c r="DZ287" s="169"/>
      <c r="EA287" s="169"/>
      <c r="EB287" s="169"/>
      <c r="EC287" s="169"/>
      <c r="ED287" s="169"/>
      <c r="EE287" s="169"/>
      <c r="EF287" s="169"/>
      <c r="EG287" s="169"/>
      <c r="EH287" s="169"/>
      <c r="EI287" s="169"/>
      <c r="EJ287" s="169"/>
      <c r="EK287" s="169"/>
      <c r="EL287" s="169"/>
      <c r="EM287" s="169"/>
      <c r="EN287" s="169"/>
    </row>
    <row r="288" spans="1:144" ht="14" x14ac:dyDescent="0.15">
      <c r="A288" s="170"/>
      <c r="B288" s="170"/>
      <c r="C288" s="170"/>
      <c r="D288" s="170"/>
      <c r="E288" s="170"/>
      <c r="F288" s="170"/>
      <c r="G288" s="170"/>
      <c r="H288" s="170"/>
      <c r="I288" s="170"/>
      <c r="J288" s="170"/>
      <c r="K288" s="170"/>
      <c r="L288" s="170"/>
      <c r="M288" s="170"/>
      <c r="N288" s="170"/>
      <c r="O288" s="170"/>
      <c r="P288" s="170"/>
      <c r="Q288" s="170"/>
      <c r="R288" s="170"/>
      <c r="S288" s="170"/>
      <c r="T288" s="170"/>
      <c r="U288" s="170"/>
      <c r="V288" s="169"/>
      <c r="W288" s="169"/>
      <c r="X288" s="169"/>
      <c r="Y288" s="169"/>
      <c r="Z288" s="169"/>
      <c r="AA288" s="169"/>
      <c r="AB288" s="169"/>
      <c r="AC288" s="169"/>
      <c r="AD288" s="169"/>
      <c r="AE288" s="169"/>
      <c r="AF288" s="169"/>
      <c r="AG288" s="169"/>
      <c r="AH288" s="169"/>
      <c r="AI288" s="169"/>
      <c r="AJ288" s="169"/>
      <c r="AK288" s="169"/>
      <c r="AL288" s="169"/>
      <c r="AM288" s="169"/>
      <c r="AN288" s="169"/>
      <c r="AO288" s="169"/>
      <c r="AP288" s="169"/>
      <c r="AQ288" s="169"/>
      <c r="AR288" s="169"/>
      <c r="AS288" s="169"/>
      <c r="AT288" s="169"/>
      <c r="AU288" s="169"/>
      <c r="AV288" s="169"/>
      <c r="AW288" s="169"/>
      <c r="AX288" s="169"/>
      <c r="AY288" s="169"/>
      <c r="AZ288" s="169"/>
      <c r="BA288" s="169"/>
      <c r="BB288" s="169"/>
      <c r="BC288" s="169"/>
      <c r="BD288" s="169"/>
      <c r="BE288" s="169"/>
      <c r="BF288" s="169"/>
      <c r="BG288" s="169"/>
      <c r="BH288" s="169"/>
      <c r="BI288" s="169"/>
      <c r="BJ288" s="169"/>
      <c r="BK288" s="169"/>
      <c r="BL288" s="169"/>
      <c r="BM288" s="169"/>
      <c r="BN288" s="169"/>
      <c r="BO288" s="169"/>
      <c r="BP288" s="169"/>
      <c r="BQ288" s="169"/>
      <c r="BR288" s="169"/>
      <c r="BS288" s="169"/>
      <c r="BT288" s="169"/>
      <c r="BU288" s="169"/>
      <c r="BV288" s="169"/>
      <c r="BW288" s="169"/>
      <c r="BX288" s="169"/>
      <c r="BY288" s="169"/>
      <c r="BZ288" s="169"/>
      <c r="CA288" s="169"/>
      <c r="CB288" s="169"/>
      <c r="CC288" s="169"/>
      <c r="CD288" s="169"/>
      <c r="CE288" s="169"/>
      <c r="CF288" s="169"/>
      <c r="CG288" s="169"/>
      <c r="CH288" s="169"/>
      <c r="CI288" s="169"/>
      <c r="CJ288" s="169"/>
      <c r="CK288" s="169"/>
      <c r="CL288" s="169"/>
      <c r="CM288" s="169"/>
      <c r="CN288" s="169"/>
      <c r="CO288" s="169"/>
      <c r="CP288" s="169"/>
      <c r="CQ288" s="169"/>
      <c r="CR288" s="169"/>
      <c r="CS288" s="169"/>
      <c r="CT288" s="169"/>
      <c r="CU288" s="169"/>
      <c r="CV288" s="169"/>
      <c r="CW288" s="169"/>
      <c r="CX288" s="169"/>
      <c r="CY288" s="169"/>
      <c r="CZ288" s="169"/>
      <c r="DA288" s="169"/>
      <c r="DB288" s="169"/>
      <c r="DC288" s="169"/>
      <c r="DD288" s="169"/>
      <c r="DE288" s="169"/>
      <c r="DF288" s="169"/>
      <c r="DG288" s="169"/>
      <c r="DH288" s="169"/>
      <c r="DI288" s="169"/>
      <c r="DJ288" s="169"/>
      <c r="DK288" s="169"/>
      <c r="DL288" s="169"/>
      <c r="DM288" s="169"/>
      <c r="DN288" s="169"/>
      <c r="DO288" s="169"/>
      <c r="DP288" s="169"/>
      <c r="DQ288" s="169"/>
      <c r="DR288" s="169"/>
      <c r="DS288" s="169"/>
      <c r="DT288" s="169"/>
      <c r="DU288" s="169"/>
      <c r="DV288" s="169"/>
      <c r="DW288" s="169"/>
      <c r="DX288" s="169"/>
      <c r="DY288" s="169"/>
      <c r="DZ288" s="169"/>
      <c r="EA288" s="169"/>
      <c r="EB288" s="169"/>
      <c r="EC288" s="169"/>
      <c r="ED288" s="169"/>
      <c r="EE288" s="169"/>
      <c r="EF288" s="169"/>
      <c r="EG288" s="169"/>
      <c r="EH288" s="169"/>
      <c r="EI288" s="169"/>
      <c r="EJ288" s="169"/>
      <c r="EK288" s="169"/>
      <c r="EL288" s="169"/>
      <c r="EM288" s="169"/>
      <c r="EN288" s="169"/>
    </row>
    <row r="289" spans="1:144" ht="14" x14ac:dyDescent="0.15">
      <c r="A289" s="170"/>
      <c r="B289" s="170"/>
      <c r="C289" s="170"/>
      <c r="D289" s="170"/>
      <c r="E289" s="170"/>
      <c r="F289" s="170"/>
      <c r="G289" s="170"/>
      <c r="H289" s="170"/>
      <c r="I289" s="170"/>
      <c r="J289" s="170"/>
      <c r="K289" s="170"/>
      <c r="L289" s="170"/>
      <c r="M289" s="170"/>
      <c r="N289" s="170"/>
      <c r="O289" s="170"/>
      <c r="P289" s="170"/>
      <c r="Q289" s="170"/>
      <c r="R289" s="170"/>
      <c r="S289" s="170"/>
      <c r="T289" s="170"/>
      <c r="U289" s="170"/>
      <c r="V289" s="169"/>
      <c r="W289" s="169"/>
      <c r="X289" s="169"/>
      <c r="Y289" s="169"/>
      <c r="Z289" s="169"/>
      <c r="AA289" s="169"/>
      <c r="AB289" s="169"/>
      <c r="AC289" s="169"/>
      <c r="AD289" s="169"/>
      <c r="AE289" s="169"/>
      <c r="AF289" s="169"/>
      <c r="AG289" s="169"/>
      <c r="AH289" s="169"/>
      <c r="AI289" s="169"/>
      <c r="AJ289" s="169"/>
      <c r="AK289" s="169"/>
      <c r="AL289" s="169"/>
      <c r="AM289" s="169"/>
      <c r="AN289" s="169"/>
      <c r="AO289" s="169"/>
      <c r="AP289" s="169"/>
      <c r="AQ289" s="169"/>
      <c r="AR289" s="169"/>
      <c r="AS289" s="169"/>
      <c r="AT289" s="169"/>
      <c r="AU289" s="169"/>
      <c r="AV289" s="169"/>
      <c r="AW289" s="169"/>
      <c r="AX289" s="169"/>
      <c r="AY289" s="169"/>
      <c r="AZ289" s="169"/>
      <c r="BA289" s="169"/>
      <c r="BB289" s="169"/>
      <c r="BC289" s="169"/>
      <c r="BD289" s="169"/>
      <c r="BE289" s="169"/>
      <c r="BF289" s="169"/>
      <c r="BG289" s="169"/>
      <c r="BH289" s="169"/>
      <c r="BI289" s="169"/>
      <c r="BJ289" s="169"/>
      <c r="BK289" s="169"/>
      <c r="BL289" s="169"/>
      <c r="BM289" s="169"/>
      <c r="BN289" s="169"/>
      <c r="BO289" s="169"/>
      <c r="BP289" s="169"/>
      <c r="BQ289" s="169"/>
      <c r="BR289" s="169"/>
      <c r="BS289" s="169"/>
      <c r="BT289" s="169"/>
      <c r="BU289" s="169"/>
      <c r="BV289" s="169"/>
      <c r="BW289" s="169"/>
      <c r="BX289" s="169"/>
      <c r="BY289" s="169"/>
      <c r="BZ289" s="169"/>
      <c r="CA289" s="169"/>
      <c r="CB289" s="169"/>
      <c r="CC289" s="169"/>
      <c r="CD289" s="169"/>
      <c r="CE289" s="169"/>
      <c r="CF289" s="169"/>
      <c r="CG289" s="169"/>
      <c r="CH289" s="169"/>
      <c r="CI289" s="169"/>
      <c r="CJ289" s="169"/>
      <c r="CK289" s="169"/>
      <c r="CL289" s="169"/>
      <c r="CM289" s="169"/>
      <c r="CN289" s="169"/>
      <c r="CO289" s="169"/>
      <c r="CP289" s="169"/>
      <c r="CQ289" s="169"/>
      <c r="CR289" s="169"/>
      <c r="CS289" s="169"/>
      <c r="CT289" s="169"/>
      <c r="CU289" s="169"/>
      <c r="CV289" s="169"/>
      <c r="CW289" s="169"/>
      <c r="CX289" s="169"/>
      <c r="CY289" s="169"/>
      <c r="CZ289" s="169"/>
      <c r="DA289" s="169"/>
      <c r="DB289" s="169"/>
      <c r="DC289" s="169"/>
      <c r="DD289" s="169"/>
      <c r="DE289" s="169"/>
      <c r="DF289" s="169"/>
      <c r="DG289" s="169"/>
      <c r="DH289" s="169"/>
      <c r="DI289" s="169"/>
      <c r="DJ289" s="169"/>
      <c r="DK289" s="169"/>
      <c r="DL289" s="169"/>
      <c r="DM289" s="169"/>
      <c r="DN289" s="169"/>
      <c r="DO289" s="169"/>
      <c r="DP289" s="169"/>
      <c r="DQ289" s="169"/>
      <c r="DR289" s="169"/>
      <c r="DS289" s="169"/>
      <c r="DT289" s="169"/>
      <c r="DU289" s="169"/>
      <c r="DV289" s="169"/>
      <c r="DW289" s="169"/>
      <c r="DX289" s="169"/>
      <c r="DY289" s="169"/>
      <c r="DZ289" s="169"/>
      <c r="EA289" s="169"/>
      <c r="EB289" s="169"/>
      <c r="EC289" s="169"/>
      <c r="ED289" s="169"/>
      <c r="EE289" s="169"/>
      <c r="EF289" s="169"/>
      <c r="EG289" s="169"/>
      <c r="EH289" s="169"/>
      <c r="EI289" s="169"/>
      <c r="EJ289" s="169"/>
      <c r="EK289" s="169"/>
      <c r="EL289" s="169"/>
      <c r="EM289" s="169"/>
      <c r="EN289" s="169"/>
    </row>
    <row r="290" spans="1:144" ht="14" x14ac:dyDescent="0.15">
      <c r="A290" s="170"/>
      <c r="B290" s="170"/>
      <c r="C290" s="170"/>
      <c r="D290" s="170"/>
      <c r="E290" s="170"/>
      <c r="F290" s="170"/>
      <c r="G290" s="170"/>
      <c r="H290" s="170"/>
      <c r="I290" s="170"/>
      <c r="J290" s="170"/>
      <c r="K290" s="170"/>
      <c r="L290" s="170"/>
      <c r="M290" s="170"/>
      <c r="N290" s="170"/>
      <c r="O290" s="170"/>
      <c r="P290" s="170"/>
      <c r="Q290" s="170"/>
      <c r="R290" s="170"/>
      <c r="S290" s="170"/>
      <c r="T290" s="170"/>
      <c r="U290" s="170"/>
      <c r="V290" s="169"/>
      <c r="W290" s="169"/>
      <c r="X290" s="169"/>
      <c r="Y290" s="169"/>
      <c r="Z290" s="169"/>
      <c r="AA290" s="169"/>
      <c r="AB290" s="169"/>
      <c r="AC290" s="169"/>
      <c r="AD290" s="169"/>
      <c r="AE290" s="169"/>
      <c r="AF290" s="169"/>
      <c r="AG290" s="169"/>
      <c r="AH290" s="169"/>
      <c r="AI290" s="169"/>
      <c r="AJ290" s="169"/>
      <c r="AK290" s="169"/>
      <c r="AL290" s="169"/>
      <c r="AM290" s="169"/>
      <c r="AN290" s="169"/>
      <c r="AO290" s="169"/>
      <c r="AP290" s="169"/>
      <c r="AQ290" s="169"/>
      <c r="AR290" s="169"/>
      <c r="AS290" s="169"/>
      <c r="AT290" s="169"/>
      <c r="AU290" s="169"/>
      <c r="AV290" s="169"/>
      <c r="AW290" s="169"/>
      <c r="AX290" s="169"/>
      <c r="AY290" s="169"/>
      <c r="AZ290" s="169"/>
      <c r="BA290" s="169"/>
      <c r="BB290" s="169"/>
      <c r="BC290" s="169"/>
      <c r="BD290" s="169"/>
      <c r="BE290" s="169"/>
      <c r="BF290" s="169"/>
      <c r="BG290" s="169"/>
      <c r="BH290" s="169"/>
      <c r="BI290" s="169"/>
      <c r="BJ290" s="169"/>
      <c r="BK290" s="169"/>
      <c r="BL290" s="169"/>
      <c r="BM290" s="169"/>
      <c r="BN290" s="169"/>
      <c r="BO290" s="169"/>
      <c r="BP290" s="169"/>
      <c r="BQ290" s="169"/>
      <c r="BR290" s="169"/>
      <c r="BS290" s="169"/>
      <c r="BT290" s="169"/>
      <c r="BU290" s="169"/>
      <c r="BV290" s="169"/>
      <c r="BW290" s="169"/>
      <c r="BX290" s="169"/>
      <c r="BY290" s="169"/>
      <c r="BZ290" s="169"/>
      <c r="CA290" s="169"/>
      <c r="CB290" s="169"/>
      <c r="CC290" s="169"/>
      <c r="CD290" s="169"/>
      <c r="CE290" s="169"/>
      <c r="CF290" s="169"/>
      <c r="CG290" s="169"/>
      <c r="CH290" s="169"/>
      <c r="CI290" s="169"/>
      <c r="CJ290" s="169"/>
      <c r="CK290" s="169"/>
      <c r="CL290" s="169"/>
      <c r="CM290" s="169"/>
      <c r="CN290" s="169"/>
      <c r="CO290" s="169"/>
      <c r="CP290" s="169"/>
      <c r="CQ290" s="169"/>
      <c r="CR290" s="169"/>
      <c r="CS290" s="169"/>
      <c r="CT290" s="169"/>
      <c r="CU290" s="169"/>
      <c r="CV290" s="169"/>
      <c r="CW290" s="169"/>
      <c r="CX290" s="169"/>
      <c r="CY290" s="169"/>
      <c r="CZ290" s="169"/>
      <c r="DA290" s="169"/>
      <c r="DB290" s="169"/>
      <c r="DC290" s="169"/>
      <c r="DD290" s="169"/>
      <c r="DE290" s="169"/>
      <c r="DF290" s="169"/>
      <c r="DG290" s="169"/>
      <c r="DH290" s="169"/>
      <c r="DI290" s="169"/>
      <c r="DJ290" s="169"/>
      <c r="DK290" s="169"/>
      <c r="DL290" s="169"/>
      <c r="DM290" s="169"/>
      <c r="DN290" s="169"/>
      <c r="DO290" s="169"/>
      <c r="DP290" s="169"/>
      <c r="DQ290" s="169"/>
      <c r="DR290" s="169"/>
      <c r="DS290" s="169"/>
      <c r="DT290" s="169"/>
      <c r="DU290" s="169"/>
      <c r="DV290" s="169"/>
      <c r="DW290" s="169"/>
      <c r="DX290" s="169"/>
      <c r="DY290" s="169"/>
      <c r="DZ290" s="169"/>
      <c r="EA290" s="169"/>
      <c r="EB290" s="169"/>
      <c r="EC290" s="169"/>
      <c r="ED290" s="169"/>
      <c r="EE290" s="169"/>
      <c r="EF290" s="169"/>
      <c r="EG290" s="169"/>
      <c r="EH290" s="169"/>
      <c r="EI290" s="169"/>
      <c r="EJ290" s="169"/>
      <c r="EK290" s="169"/>
      <c r="EL290" s="169"/>
      <c r="EM290" s="169"/>
      <c r="EN290" s="169"/>
    </row>
    <row r="291" spans="1:144" ht="14" x14ac:dyDescent="0.15">
      <c r="A291" s="170"/>
      <c r="B291" s="170"/>
      <c r="C291" s="170"/>
      <c r="D291" s="170"/>
      <c r="E291" s="170"/>
      <c r="F291" s="170"/>
      <c r="G291" s="170"/>
      <c r="H291" s="170"/>
      <c r="I291" s="170"/>
      <c r="J291" s="170"/>
      <c r="K291" s="170"/>
      <c r="L291" s="170"/>
      <c r="M291" s="170"/>
      <c r="N291" s="170"/>
      <c r="O291" s="170"/>
      <c r="P291" s="170"/>
      <c r="Q291" s="170"/>
      <c r="R291" s="170"/>
      <c r="S291" s="170"/>
      <c r="T291" s="170"/>
      <c r="U291" s="170"/>
      <c r="V291" s="169"/>
      <c r="W291" s="169"/>
      <c r="X291" s="169"/>
      <c r="Y291" s="169"/>
      <c r="Z291" s="169"/>
      <c r="AA291" s="169"/>
      <c r="AB291" s="169"/>
      <c r="AC291" s="169"/>
      <c r="AD291" s="169"/>
      <c r="AE291" s="169"/>
      <c r="AF291" s="169"/>
      <c r="AG291" s="169"/>
      <c r="AH291" s="169"/>
      <c r="AI291" s="169"/>
      <c r="AJ291" s="169"/>
      <c r="AK291" s="169"/>
      <c r="AL291" s="169"/>
      <c r="AM291" s="169"/>
      <c r="AN291" s="169"/>
      <c r="AO291" s="169"/>
      <c r="AP291" s="169"/>
      <c r="AQ291" s="169"/>
      <c r="AR291" s="169"/>
      <c r="AS291" s="169"/>
      <c r="AT291" s="169"/>
      <c r="AU291" s="169"/>
      <c r="AV291" s="169"/>
      <c r="AW291" s="169"/>
      <c r="AX291" s="169"/>
      <c r="AY291" s="169"/>
      <c r="AZ291" s="169"/>
      <c r="BA291" s="169"/>
      <c r="BB291" s="169"/>
      <c r="BC291" s="169"/>
      <c r="BD291" s="169"/>
      <c r="BE291" s="169"/>
      <c r="BF291" s="169"/>
      <c r="BG291" s="169"/>
      <c r="BH291" s="169"/>
      <c r="BI291" s="169"/>
      <c r="BJ291" s="169"/>
      <c r="BK291" s="169"/>
      <c r="BL291" s="169"/>
      <c r="BM291" s="169"/>
      <c r="BN291" s="169"/>
      <c r="BO291" s="169"/>
      <c r="BP291" s="169"/>
      <c r="BQ291" s="169"/>
      <c r="BR291" s="169"/>
      <c r="BS291" s="169"/>
      <c r="BT291" s="169"/>
      <c r="BU291" s="169"/>
      <c r="BV291" s="169"/>
      <c r="BW291" s="169"/>
      <c r="BX291" s="169"/>
      <c r="BY291" s="169"/>
      <c r="BZ291" s="169"/>
      <c r="CA291" s="169"/>
      <c r="CB291" s="169"/>
      <c r="CC291" s="169"/>
      <c r="CD291" s="169"/>
      <c r="CE291" s="169"/>
      <c r="CF291" s="169"/>
      <c r="CG291" s="169"/>
      <c r="CH291" s="169"/>
      <c r="CI291" s="169"/>
      <c r="CJ291" s="169"/>
      <c r="CK291" s="169"/>
      <c r="CL291" s="169"/>
      <c r="CM291" s="169"/>
      <c r="CN291" s="169"/>
      <c r="CO291" s="169"/>
      <c r="CP291" s="169"/>
      <c r="CQ291" s="169"/>
      <c r="CR291" s="169"/>
      <c r="CS291" s="169"/>
      <c r="CT291" s="169"/>
      <c r="CU291" s="169"/>
      <c r="CV291" s="169"/>
      <c r="CW291" s="169"/>
      <c r="CX291" s="169"/>
      <c r="CY291" s="169"/>
      <c r="CZ291" s="169"/>
      <c r="DA291" s="169"/>
      <c r="DB291" s="169"/>
      <c r="DC291" s="169"/>
      <c r="DD291" s="169"/>
      <c r="DE291" s="169"/>
      <c r="DF291" s="169"/>
      <c r="DG291" s="169"/>
      <c r="DH291" s="169"/>
      <c r="DI291" s="169"/>
      <c r="DJ291" s="169"/>
      <c r="DK291" s="169"/>
      <c r="DL291" s="169"/>
      <c r="DM291" s="169"/>
      <c r="DN291" s="169"/>
      <c r="DO291" s="169"/>
      <c r="DP291" s="169"/>
      <c r="DQ291" s="169"/>
      <c r="DR291" s="169"/>
      <c r="DS291" s="169"/>
      <c r="DT291" s="169"/>
      <c r="DU291" s="169"/>
      <c r="DV291" s="169"/>
      <c r="DW291" s="169"/>
      <c r="DX291" s="169"/>
      <c r="DY291" s="169"/>
      <c r="DZ291" s="169"/>
      <c r="EA291" s="169"/>
      <c r="EB291" s="169"/>
      <c r="EC291" s="169"/>
      <c r="ED291" s="169"/>
      <c r="EE291" s="169"/>
      <c r="EF291" s="169"/>
      <c r="EG291" s="169"/>
      <c r="EH291" s="169"/>
      <c r="EI291" s="169"/>
      <c r="EJ291" s="169"/>
      <c r="EK291" s="169"/>
      <c r="EL291" s="169"/>
      <c r="EM291" s="169"/>
      <c r="EN291" s="169"/>
    </row>
    <row r="292" spans="1:144" ht="14" x14ac:dyDescent="0.15">
      <c r="A292" s="170"/>
      <c r="B292" s="170"/>
      <c r="C292" s="170"/>
      <c r="D292" s="170"/>
      <c r="E292" s="170"/>
      <c r="F292" s="170"/>
      <c r="G292" s="170"/>
      <c r="H292" s="170"/>
      <c r="I292" s="170"/>
      <c r="J292" s="170"/>
      <c r="K292" s="170"/>
      <c r="L292" s="170"/>
      <c r="M292" s="170"/>
      <c r="N292" s="170"/>
      <c r="O292" s="170"/>
      <c r="P292" s="170"/>
      <c r="Q292" s="170"/>
      <c r="R292" s="170"/>
      <c r="S292" s="170"/>
      <c r="T292" s="170"/>
      <c r="U292" s="170"/>
      <c r="V292" s="169"/>
      <c r="W292" s="169"/>
      <c r="X292" s="169"/>
      <c r="Y292" s="169"/>
      <c r="Z292" s="169"/>
      <c r="AA292" s="169"/>
      <c r="AB292" s="169"/>
      <c r="AC292" s="169"/>
      <c r="AD292" s="169"/>
      <c r="AE292" s="169"/>
      <c r="AF292" s="169"/>
      <c r="AG292" s="169"/>
      <c r="AH292" s="169"/>
      <c r="AI292" s="169"/>
      <c r="AJ292" s="169"/>
      <c r="AK292" s="169"/>
      <c r="AL292" s="169"/>
      <c r="AM292" s="169"/>
      <c r="AN292" s="169"/>
      <c r="AO292" s="169"/>
      <c r="AP292" s="169"/>
      <c r="AQ292" s="169"/>
      <c r="AR292" s="169"/>
      <c r="AS292" s="169"/>
      <c r="AT292" s="169"/>
      <c r="AU292" s="169"/>
      <c r="AV292" s="169"/>
      <c r="AW292" s="169"/>
      <c r="AX292" s="169"/>
      <c r="AY292" s="169"/>
      <c r="AZ292" s="169"/>
      <c r="BA292" s="169"/>
      <c r="BB292" s="169"/>
      <c r="BC292" s="169"/>
      <c r="BD292" s="169"/>
      <c r="BE292" s="169"/>
      <c r="BF292" s="169"/>
      <c r="BG292" s="169"/>
      <c r="BH292" s="169"/>
      <c r="BI292" s="169"/>
      <c r="BJ292" s="169"/>
      <c r="BK292" s="169"/>
      <c r="BL292" s="169"/>
      <c r="BM292" s="169"/>
      <c r="BN292" s="169"/>
      <c r="BO292" s="169"/>
      <c r="BP292" s="169"/>
      <c r="BQ292" s="169"/>
      <c r="BR292" s="169"/>
      <c r="BS292" s="169"/>
      <c r="BT292" s="169"/>
      <c r="BU292" s="169"/>
      <c r="BV292" s="169"/>
      <c r="BW292" s="169"/>
      <c r="BX292" s="169"/>
      <c r="BY292" s="169"/>
      <c r="BZ292" s="169"/>
      <c r="CA292" s="169"/>
      <c r="CB292" s="169"/>
      <c r="CC292" s="169"/>
      <c r="CD292" s="169"/>
      <c r="CE292" s="169"/>
      <c r="CF292" s="169"/>
      <c r="CG292" s="169"/>
      <c r="CH292" s="169"/>
      <c r="CI292" s="169"/>
      <c r="CJ292" s="169"/>
      <c r="CK292" s="169"/>
      <c r="CL292" s="169"/>
      <c r="CM292" s="169"/>
      <c r="CN292" s="169"/>
      <c r="CO292" s="169"/>
      <c r="CP292" s="169"/>
      <c r="CQ292" s="169"/>
      <c r="CR292" s="169"/>
      <c r="CS292" s="169"/>
      <c r="CT292" s="169"/>
      <c r="CU292" s="169"/>
      <c r="CV292" s="169"/>
      <c r="CW292" s="169"/>
      <c r="CX292" s="169"/>
      <c r="CY292" s="169"/>
      <c r="CZ292" s="169"/>
      <c r="DA292" s="169"/>
      <c r="DB292" s="169"/>
      <c r="DC292" s="169"/>
      <c r="DD292" s="169"/>
      <c r="DE292" s="169"/>
      <c r="DF292" s="169"/>
      <c r="DG292" s="169"/>
      <c r="DH292" s="169"/>
      <c r="DI292" s="169"/>
      <c r="DJ292" s="169"/>
      <c r="DK292" s="169"/>
      <c r="DL292" s="169"/>
      <c r="DM292" s="169"/>
      <c r="DN292" s="169"/>
      <c r="DO292" s="169"/>
      <c r="DP292" s="169"/>
      <c r="DQ292" s="169"/>
      <c r="DR292" s="169"/>
      <c r="DS292" s="169"/>
      <c r="DT292" s="169"/>
      <c r="DU292" s="169"/>
      <c r="DV292" s="169"/>
      <c r="DW292" s="169"/>
      <c r="DX292" s="169"/>
      <c r="DY292" s="169"/>
      <c r="DZ292" s="169"/>
      <c r="EA292" s="169"/>
      <c r="EB292" s="169"/>
      <c r="EC292" s="169"/>
      <c r="ED292" s="169"/>
      <c r="EE292" s="169"/>
      <c r="EF292" s="169"/>
      <c r="EG292" s="169"/>
      <c r="EH292" s="169"/>
      <c r="EI292" s="169"/>
      <c r="EJ292" s="169"/>
      <c r="EK292" s="169"/>
      <c r="EL292" s="169"/>
      <c r="EM292" s="169"/>
      <c r="EN292" s="169"/>
    </row>
    <row r="293" spans="1:144" ht="14" x14ac:dyDescent="0.15">
      <c r="A293" s="170"/>
      <c r="B293" s="170"/>
      <c r="C293" s="170"/>
      <c r="D293" s="170"/>
      <c r="E293" s="170"/>
      <c r="F293" s="170"/>
      <c r="G293" s="170"/>
      <c r="H293" s="170"/>
      <c r="I293" s="170"/>
      <c r="J293" s="170"/>
      <c r="K293" s="170"/>
      <c r="L293" s="170"/>
      <c r="M293" s="170"/>
      <c r="N293" s="170"/>
      <c r="O293" s="170"/>
      <c r="P293" s="170"/>
      <c r="Q293" s="170"/>
      <c r="R293" s="170"/>
      <c r="S293" s="170"/>
      <c r="T293" s="170"/>
      <c r="U293" s="170"/>
      <c r="V293" s="169"/>
      <c r="W293" s="169"/>
      <c r="X293" s="169"/>
      <c r="Y293" s="169"/>
      <c r="Z293" s="169"/>
      <c r="AA293" s="169"/>
      <c r="AB293" s="169"/>
      <c r="AC293" s="169"/>
      <c r="AD293" s="169"/>
      <c r="AE293" s="169"/>
      <c r="AF293" s="169"/>
      <c r="AG293" s="169"/>
      <c r="AH293" s="169"/>
      <c r="AI293" s="169"/>
      <c r="AJ293" s="169"/>
      <c r="AK293" s="169"/>
      <c r="AL293" s="169"/>
      <c r="AM293" s="169"/>
      <c r="AN293" s="169"/>
      <c r="AO293" s="169"/>
      <c r="AP293" s="169"/>
      <c r="AQ293" s="169"/>
      <c r="AR293" s="169"/>
      <c r="AS293" s="169"/>
      <c r="AT293" s="169"/>
      <c r="AU293" s="169"/>
      <c r="AV293" s="169"/>
      <c r="AW293" s="169"/>
      <c r="AX293" s="169"/>
      <c r="AY293" s="169"/>
      <c r="AZ293" s="169"/>
      <c r="BA293" s="169"/>
      <c r="BB293" s="169"/>
      <c r="BC293" s="169"/>
      <c r="BD293" s="169"/>
      <c r="BE293" s="169"/>
      <c r="BF293" s="169"/>
      <c r="BG293" s="169"/>
      <c r="BH293" s="169"/>
      <c r="BI293" s="169"/>
      <c r="BJ293" s="169"/>
      <c r="BK293" s="169"/>
      <c r="BL293" s="169"/>
      <c r="BM293" s="169"/>
      <c r="BN293" s="169"/>
      <c r="BO293" s="169"/>
      <c r="BP293" s="169"/>
      <c r="BQ293" s="169"/>
      <c r="BR293" s="169"/>
      <c r="BS293" s="169"/>
      <c r="BT293" s="169"/>
      <c r="BU293" s="169"/>
      <c r="BV293" s="169"/>
      <c r="BW293" s="169"/>
      <c r="BX293" s="169"/>
      <c r="BY293" s="169"/>
      <c r="BZ293" s="169"/>
      <c r="CA293" s="169"/>
      <c r="CB293" s="169"/>
      <c r="CC293" s="169"/>
      <c r="CD293" s="169"/>
      <c r="CE293" s="169"/>
      <c r="CF293" s="169"/>
      <c r="CG293" s="169"/>
      <c r="CH293" s="169"/>
      <c r="CI293" s="169"/>
      <c r="CJ293" s="169"/>
      <c r="CK293" s="169"/>
      <c r="CL293" s="169"/>
      <c r="CM293" s="169"/>
      <c r="CN293" s="169"/>
      <c r="CO293" s="169"/>
      <c r="CP293" s="169"/>
      <c r="CQ293" s="169"/>
      <c r="CR293" s="169"/>
      <c r="CS293" s="169"/>
      <c r="CT293" s="169"/>
      <c r="CU293" s="169"/>
      <c r="CV293" s="169"/>
      <c r="CW293" s="169"/>
      <c r="CX293" s="169"/>
      <c r="CY293" s="169"/>
      <c r="CZ293" s="169"/>
      <c r="DA293" s="169"/>
      <c r="DB293" s="169"/>
      <c r="DC293" s="169"/>
      <c r="DD293" s="169"/>
      <c r="DE293" s="169"/>
      <c r="DF293" s="169"/>
      <c r="DG293" s="169"/>
      <c r="DH293" s="169"/>
      <c r="DI293" s="169"/>
      <c r="DJ293" s="169"/>
      <c r="DK293" s="169"/>
      <c r="DL293" s="169"/>
      <c r="DM293" s="169"/>
      <c r="DN293" s="169"/>
      <c r="DO293" s="169"/>
      <c r="DP293" s="169"/>
      <c r="DQ293" s="169"/>
      <c r="DR293" s="169"/>
      <c r="DS293" s="169"/>
      <c r="DT293" s="169"/>
      <c r="DU293" s="169"/>
      <c r="DV293" s="169"/>
      <c r="DW293" s="169"/>
      <c r="DX293" s="169"/>
      <c r="DY293" s="169"/>
      <c r="DZ293" s="169"/>
      <c r="EA293" s="169"/>
      <c r="EB293" s="169"/>
      <c r="EC293" s="169"/>
      <c r="ED293" s="169"/>
      <c r="EE293" s="169"/>
      <c r="EF293" s="169"/>
      <c r="EG293" s="169"/>
      <c r="EH293" s="169"/>
      <c r="EI293" s="169"/>
      <c r="EJ293" s="169"/>
      <c r="EK293" s="169"/>
      <c r="EL293" s="169"/>
      <c r="EM293" s="169"/>
      <c r="EN293" s="169"/>
    </row>
    <row r="294" spans="1:144" ht="14" x14ac:dyDescent="0.15">
      <c r="A294" s="170"/>
      <c r="B294" s="170"/>
      <c r="C294" s="170"/>
      <c r="D294" s="170"/>
      <c r="E294" s="170"/>
      <c r="F294" s="170"/>
      <c r="G294" s="170"/>
      <c r="H294" s="170"/>
      <c r="I294" s="170"/>
      <c r="J294" s="170"/>
      <c r="K294" s="170"/>
      <c r="L294" s="170"/>
      <c r="M294" s="170"/>
      <c r="N294" s="170"/>
      <c r="O294" s="170"/>
      <c r="P294" s="170"/>
      <c r="Q294" s="170"/>
      <c r="R294" s="170"/>
      <c r="S294" s="170"/>
      <c r="T294" s="170"/>
      <c r="U294" s="170"/>
      <c r="V294" s="169"/>
      <c r="W294" s="169"/>
      <c r="X294" s="169"/>
      <c r="Y294" s="169"/>
      <c r="Z294" s="169"/>
      <c r="AA294" s="169"/>
      <c r="AB294" s="169"/>
      <c r="AC294" s="169"/>
      <c r="AD294" s="169"/>
      <c r="AE294" s="169"/>
      <c r="AF294" s="169"/>
      <c r="AG294" s="169"/>
      <c r="AH294" s="169"/>
      <c r="AI294" s="169"/>
      <c r="AJ294" s="169"/>
      <c r="AK294" s="169"/>
      <c r="AL294" s="169"/>
      <c r="AM294" s="169"/>
      <c r="AN294" s="169"/>
      <c r="AO294" s="169"/>
      <c r="AP294" s="169"/>
      <c r="AQ294" s="169"/>
      <c r="AR294" s="169"/>
      <c r="AS294" s="169"/>
      <c r="AT294" s="169"/>
      <c r="AU294" s="169"/>
      <c r="AV294" s="169"/>
      <c r="AW294" s="169"/>
      <c r="AX294" s="169"/>
      <c r="AY294" s="169"/>
      <c r="AZ294" s="169"/>
      <c r="BA294" s="169"/>
      <c r="BB294" s="169"/>
      <c r="BC294" s="169"/>
      <c r="BD294" s="169"/>
      <c r="BE294" s="169"/>
      <c r="BF294" s="169"/>
      <c r="BG294" s="169"/>
      <c r="BH294" s="169"/>
      <c r="BI294" s="169"/>
      <c r="BJ294" s="169"/>
      <c r="BK294" s="169"/>
      <c r="BL294" s="169"/>
      <c r="BM294" s="169"/>
      <c r="BN294" s="169"/>
      <c r="BO294" s="169"/>
      <c r="BP294" s="169"/>
      <c r="BQ294" s="169"/>
      <c r="BR294" s="169"/>
      <c r="BS294" s="169"/>
      <c r="BT294" s="169"/>
      <c r="BU294" s="169"/>
      <c r="BV294" s="169"/>
      <c r="BW294" s="169"/>
      <c r="BX294" s="169"/>
      <c r="BY294" s="169"/>
      <c r="BZ294" s="169"/>
      <c r="CA294" s="169"/>
      <c r="CB294" s="169"/>
      <c r="CC294" s="169"/>
      <c r="CD294" s="169"/>
      <c r="CE294" s="169"/>
      <c r="CF294" s="169"/>
      <c r="CG294" s="169"/>
      <c r="CH294" s="169"/>
      <c r="CI294" s="169"/>
      <c r="CJ294" s="169"/>
      <c r="CK294" s="169"/>
      <c r="CL294" s="169"/>
      <c r="CM294" s="169"/>
      <c r="CN294" s="169"/>
      <c r="CO294" s="169"/>
      <c r="CP294" s="169"/>
      <c r="CQ294" s="169"/>
      <c r="CR294" s="169"/>
      <c r="CS294" s="169"/>
      <c r="CT294" s="169"/>
      <c r="CU294" s="169"/>
      <c r="CV294" s="169"/>
      <c r="CW294" s="169"/>
      <c r="CX294" s="169"/>
      <c r="CY294" s="169"/>
      <c r="CZ294" s="169"/>
      <c r="DA294" s="169"/>
      <c r="DB294" s="169"/>
      <c r="DC294" s="169"/>
      <c r="DD294" s="169"/>
      <c r="DE294" s="169"/>
      <c r="DF294" s="169"/>
      <c r="DG294" s="169"/>
      <c r="DH294" s="169"/>
      <c r="DI294" s="169"/>
      <c r="DJ294" s="169"/>
      <c r="DK294" s="169"/>
      <c r="DL294" s="169"/>
      <c r="DM294" s="169"/>
      <c r="DN294" s="169"/>
      <c r="DO294" s="169"/>
      <c r="DP294" s="169"/>
      <c r="DQ294" s="169"/>
      <c r="DR294" s="169"/>
      <c r="DS294" s="169"/>
      <c r="DT294" s="169"/>
      <c r="DU294" s="169"/>
      <c r="DV294" s="169"/>
      <c r="DW294" s="169"/>
      <c r="DX294" s="169"/>
      <c r="DY294" s="169"/>
      <c r="DZ294" s="169"/>
      <c r="EA294" s="169"/>
      <c r="EB294" s="169"/>
      <c r="EC294" s="169"/>
      <c r="ED294" s="169"/>
      <c r="EE294" s="169"/>
      <c r="EF294" s="169"/>
      <c r="EG294" s="169"/>
      <c r="EH294" s="169"/>
      <c r="EI294" s="169"/>
      <c r="EJ294" s="169"/>
      <c r="EK294" s="169"/>
      <c r="EL294" s="169"/>
      <c r="EM294" s="169"/>
      <c r="EN294" s="169"/>
    </row>
    <row r="295" spans="1:144" ht="14" x14ac:dyDescent="0.15">
      <c r="A295" s="170"/>
      <c r="B295" s="170"/>
      <c r="C295" s="170"/>
      <c r="D295" s="170"/>
      <c r="E295" s="170"/>
      <c r="F295" s="170"/>
      <c r="G295" s="170"/>
      <c r="H295" s="170"/>
      <c r="I295" s="170"/>
      <c r="J295" s="170"/>
      <c r="K295" s="170"/>
      <c r="L295" s="170"/>
      <c r="M295" s="170"/>
      <c r="N295" s="170"/>
      <c r="O295" s="170"/>
      <c r="P295" s="170"/>
      <c r="Q295" s="170"/>
      <c r="R295" s="170"/>
      <c r="S295" s="170"/>
      <c r="T295" s="170"/>
      <c r="U295" s="170"/>
      <c r="V295" s="169"/>
      <c r="W295" s="169"/>
      <c r="X295" s="169"/>
      <c r="Y295" s="169"/>
      <c r="Z295" s="169"/>
      <c r="AA295" s="169"/>
      <c r="AB295" s="169"/>
      <c r="AC295" s="169"/>
      <c r="AD295" s="169"/>
      <c r="AE295" s="169"/>
      <c r="AF295" s="169"/>
      <c r="AG295" s="169"/>
      <c r="AH295" s="169"/>
      <c r="AI295" s="169"/>
      <c r="AJ295" s="169"/>
      <c r="AK295" s="169"/>
      <c r="AL295" s="169"/>
      <c r="AM295" s="169"/>
      <c r="AN295" s="169"/>
      <c r="AO295" s="169"/>
      <c r="AP295" s="169"/>
      <c r="AQ295" s="169"/>
      <c r="AR295" s="169"/>
      <c r="AS295" s="169"/>
      <c r="AT295" s="169"/>
      <c r="AU295" s="169"/>
      <c r="AV295" s="169"/>
      <c r="AW295" s="169"/>
      <c r="AX295" s="169"/>
      <c r="AY295" s="169"/>
      <c r="AZ295" s="169"/>
      <c r="BA295" s="169"/>
      <c r="BB295" s="169"/>
      <c r="BC295" s="169"/>
      <c r="BD295" s="169"/>
      <c r="BE295" s="169"/>
      <c r="BF295" s="169"/>
      <c r="BG295" s="169"/>
      <c r="BH295" s="169"/>
      <c r="BI295" s="169"/>
      <c r="BJ295" s="169"/>
      <c r="BK295" s="169"/>
      <c r="BL295" s="169"/>
      <c r="BM295" s="169"/>
      <c r="BN295" s="169"/>
      <c r="BO295" s="169"/>
      <c r="BP295" s="169"/>
      <c r="BQ295" s="169"/>
      <c r="BR295" s="169"/>
      <c r="BS295" s="169"/>
      <c r="BT295" s="169"/>
      <c r="BU295" s="169"/>
      <c r="BV295" s="169"/>
      <c r="BW295" s="169"/>
      <c r="BX295" s="169"/>
      <c r="BY295" s="169"/>
      <c r="BZ295" s="169"/>
      <c r="CA295" s="169"/>
      <c r="CB295" s="169"/>
      <c r="CC295" s="169"/>
      <c r="CD295" s="169"/>
      <c r="CE295" s="169"/>
      <c r="CF295" s="169"/>
      <c r="CG295" s="169"/>
      <c r="CH295" s="169"/>
      <c r="CI295" s="169"/>
      <c r="CJ295" s="169"/>
      <c r="CK295" s="169"/>
      <c r="CL295" s="169"/>
      <c r="CM295" s="169"/>
      <c r="CN295" s="169"/>
      <c r="CO295" s="169"/>
      <c r="CP295" s="169"/>
      <c r="CQ295" s="169"/>
      <c r="CR295" s="169"/>
      <c r="CS295" s="169"/>
      <c r="CT295" s="169"/>
      <c r="CU295" s="169"/>
      <c r="CV295" s="169"/>
      <c r="CW295" s="169"/>
      <c r="CX295" s="169"/>
      <c r="CY295" s="169"/>
      <c r="CZ295" s="169"/>
      <c r="DA295" s="169"/>
      <c r="DB295" s="169"/>
      <c r="DC295" s="169"/>
      <c r="DD295" s="169"/>
      <c r="DE295" s="169"/>
      <c r="DF295" s="169"/>
      <c r="DG295" s="169"/>
      <c r="DH295" s="169"/>
      <c r="DI295" s="169"/>
      <c r="DJ295" s="169"/>
      <c r="DK295" s="169"/>
      <c r="DL295" s="169"/>
      <c r="DM295" s="169"/>
      <c r="DN295" s="169"/>
      <c r="DO295" s="169"/>
      <c r="DP295" s="169"/>
      <c r="DQ295" s="169"/>
      <c r="DR295" s="169"/>
      <c r="DS295" s="169"/>
      <c r="DT295" s="169"/>
      <c r="DU295" s="169"/>
      <c r="DV295" s="169"/>
      <c r="DW295" s="169"/>
      <c r="DX295" s="169"/>
      <c r="DY295" s="169"/>
      <c r="DZ295" s="169"/>
      <c r="EA295" s="169"/>
      <c r="EB295" s="169"/>
      <c r="EC295" s="169"/>
      <c r="ED295" s="169"/>
      <c r="EE295" s="169"/>
      <c r="EF295" s="169"/>
      <c r="EG295" s="169"/>
      <c r="EH295" s="169"/>
      <c r="EI295" s="169"/>
      <c r="EJ295" s="169"/>
      <c r="EK295" s="169"/>
      <c r="EL295" s="169"/>
      <c r="EM295" s="169"/>
      <c r="EN295" s="169"/>
    </row>
    <row r="296" spans="1:144" ht="14" x14ac:dyDescent="0.15">
      <c r="A296" s="170"/>
      <c r="B296" s="170"/>
      <c r="C296" s="170"/>
      <c r="D296" s="170"/>
      <c r="E296" s="170"/>
      <c r="F296" s="170"/>
      <c r="G296" s="170"/>
      <c r="H296" s="170"/>
      <c r="I296" s="170"/>
      <c r="J296" s="170"/>
      <c r="K296" s="170"/>
      <c r="L296" s="170"/>
      <c r="M296" s="170"/>
      <c r="N296" s="170"/>
      <c r="O296" s="170"/>
      <c r="P296" s="170"/>
      <c r="Q296" s="170"/>
      <c r="R296" s="170"/>
      <c r="S296" s="170"/>
      <c r="T296" s="170"/>
      <c r="U296" s="170"/>
      <c r="V296" s="169"/>
      <c r="W296" s="169"/>
      <c r="X296" s="169"/>
      <c r="Y296" s="169"/>
      <c r="Z296" s="169"/>
      <c r="AA296" s="169"/>
      <c r="AB296" s="169"/>
      <c r="AC296" s="169"/>
      <c r="AD296" s="169"/>
      <c r="AE296" s="169"/>
      <c r="AF296" s="169"/>
      <c r="AG296" s="169"/>
      <c r="AH296" s="169"/>
      <c r="AI296" s="169"/>
      <c r="AJ296" s="169"/>
      <c r="AK296" s="169"/>
      <c r="AL296" s="169"/>
      <c r="AM296" s="169"/>
      <c r="AN296" s="169"/>
      <c r="AO296" s="169"/>
      <c r="AP296" s="169"/>
      <c r="AQ296" s="169"/>
      <c r="AR296" s="169"/>
      <c r="AS296" s="169"/>
      <c r="AT296" s="169"/>
      <c r="AU296" s="169"/>
      <c r="AV296" s="169"/>
      <c r="AW296" s="169"/>
      <c r="AX296" s="169"/>
      <c r="AY296" s="169"/>
      <c r="AZ296" s="169"/>
      <c r="BA296" s="169"/>
      <c r="BB296" s="169"/>
      <c r="BC296" s="169"/>
      <c r="BD296" s="169"/>
      <c r="BE296" s="169"/>
      <c r="BF296" s="169"/>
      <c r="BG296" s="169"/>
      <c r="BH296" s="169"/>
      <c r="BI296" s="169"/>
      <c r="BJ296" s="169"/>
      <c r="BK296" s="169"/>
      <c r="BL296" s="169"/>
      <c r="BM296" s="169"/>
      <c r="BN296" s="169"/>
      <c r="BO296" s="169"/>
      <c r="BP296" s="169"/>
      <c r="BQ296" s="169"/>
      <c r="BR296" s="169"/>
      <c r="BS296" s="169"/>
      <c r="BT296" s="169"/>
      <c r="BU296" s="169"/>
      <c r="BV296" s="169"/>
      <c r="BW296" s="169"/>
      <c r="BX296" s="169"/>
      <c r="BY296" s="169"/>
      <c r="BZ296" s="169"/>
      <c r="CA296" s="169"/>
      <c r="CB296" s="169"/>
      <c r="CC296" s="169"/>
      <c r="CD296" s="169"/>
      <c r="CE296" s="169"/>
      <c r="CF296" s="169"/>
      <c r="CG296" s="169"/>
      <c r="CH296" s="169"/>
      <c r="CI296" s="169"/>
      <c r="CJ296" s="169"/>
      <c r="CK296" s="169"/>
      <c r="CL296" s="169"/>
      <c r="CM296" s="169"/>
      <c r="CN296" s="169"/>
      <c r="CO296" s="169"/>
      <c r="CP296" s="169"/>
      <c r="CQ296" s="169"/>
      <c r="CR296" s="169"/>
      <c r="CS296" s="169"/>
      <c r="CT296" s="169"/>
      <c r="CU296" s="169"/>
      <c r="CV296" s="169"/>
      <c r="CW296" s="169"/>
      <c r="CX296" s="169"/>
      <c r="CY296" s="169"/>
      <c r="CZ296" s="169"/>
      <c r="DA296" s="169"/>
      <c r="DB296" s="169"/>
      <c r="DC296" s="169"/>
      <c r="DD296" s="169"/>
      <c r="DE296" s="169"/>
      <c r="DF296" s="169"/>
      <c r="DG296" s="169"/>
      <c r="DH296" s="169"/>
      <c r="DI296" s="169"/>
      <c r="DJ296" s="169"/>
      <c r="DK296" s="169"/>
      <c r="DL296" s="169"/>
      <c r="DM296" s="169"/>
      <c r="DN296" s="169"/>
      <c r="DO296" s="169"/>
      <c r="DP296" s="169"/>
      <c r="DQ296" s="169"/>
      <c r="DR296" s="169"/>
      <c r="DS296" s="169"/>
      <c r="DT296" s="169"/>
      <c r="DU296" s="169"/>
      <c r="DV296" s="169"/>
      <c r="DW296" s="169"/>
      <c r="DX296" s="169"/>
      <c r="DY296" s="169"/>
      <c r="DZ296" s="169"/>
      <c r="EA296" s="169"/>
      <c r="EB296" s="169"/>
      <c r="EC296" s="169"/>
      <c r="ED296" s="169"/>
      <c r="EE296" s="169"/>
      <c r="EF296" s="169"/>
      <c r="EG296" s="169"/>
      <c r="EH296" s="169"/>
      <c r="EI296" s="169"/>
      <c r="EJ296" s="169"/>
      <c r="EK296" s="169"/>
      <c r="EL296" s="169"/>
      <c r="EM296" s="169"/>
      <c r="EN296" s="169"/>
    </row>
    <row r="297" spans="1:144" ht="14" x14ac:dyDescent="0.15">
      <c r="A297" s="170"/>
      <c r="B297" s="170"/>
      <c r="C297" s="170"/>
      <c r="D297" s="170"/>
      <c r="E297" s="170"/>
      <c r="F297" s="170"/>
      <c r="G297" s="170"/>
      <c r="H297" s="170"/>
      <c r="I297" s="170"/>
      <c r="J297" s="170"/>
      <c r="K297" s="170"/>
      <c r="L297" s="170"/>
      <c r="M297" s="170"/>
      <c r="N297" s="170"/>
      <c r="O297" s="170"/>
      <c r="P297" s="170"/>
      <c r="Q297" s="170"/>
      <c r="R297" s="170"/>
      <c r="S297" s="170"/>
      <c r="T297" s="170"/>
      <c r="U297" s="170"/>
      <c r="V297" s="169"/>
      <c r="W297" s="169"/>
      <c r="X297" s="169"/>
      <c r="Y297" s="169"/>
      <c r="Z297" s="169"/>
      <c r="AA297" s="169"/>
      <c r="AB297" s="169"/>
      <c r="AC297" s="169"/>
      <c r="AD297" s="169"/>
      <c r="AE297" s="169"/>
      <c r="AF297" s="169"/>
      <c r="AG297" s="169"/>
      <c r="AH297" s="169"/>
      <c r="AI297" s="169"/>
      <c r="AJ297" s="169"/>
      <c r="AK297" s="169"/>
      <c r="AL297" s="169"/>
      <c r="AM297" s="169"/>
      <c r="AN297" s="169"/>
      <c r="AO297" s="169"/>
      <c r="AP297" s="169"/>
      <c r="AQ297" s="169"/>
      <c r="AR297" s="169"/>
      <c r="AS297" s="169"/>
      <c r="AT297" s="169"/>
      <c r="AU297" s="169"/>
      <c r="AV297" s="169"/>
      <c r="AW297" s="169"/>
      <c r="AX297" s="169"/>
      <c r="AY297" s="169"/>
      <c r="AZ297" s="169"/>
      <c r="BA297" s="169"/>
      <c r="BB297" s="169"/>
      <c r="BC297" s="169"/>
      <c r="BD297" s="169"/>
      <c r="BE297" s="169"/>
      <c r="BF297" s="169"/>
      <c r="BG297" s="169"/>
      <c r="BH297" s="169"/>
      <c r="BI297" s="169"/>
      <c r="BJ297" s="169"/>
      <c r="BK297" s="169"/>
      <c r="BL297" s="169"/>
      <c r="BM297" s="169"/>
      <c r="BN297" s="169"/>
      <c r="BO297" s="169"/>
      <c r="BP297" s="169"/>
      <c r="BQ297" s="169"/>
      <c r="BR297" s="169"/>
      <c r="BS297" s="169"/>
      <c r="BT297" s="169"/>
      <c r="BU297" s="169"/>
      <c r="BV297" s="169"/>
      <c r="BW297" s="169"/>
      <c r="BX297" s="169"/>
      <c r="BY297" s="169"/>
      <c r="BZ297" s="169"/>
      <c r="CA297" s="169"/>
      <c r="CB297" s="169"/>
      <c r="CC297" s="169"/>
      <c r="CD297" s="169"/>
      <c r="CE297" s="169"/>
      <c r="CF297" s="169"/>
      <c r="CG297" s="169"/>
      <c r="CH297" s="169"/>
      <c r="CI297" s="169"/>
      <c r="CJ297" s="169"/>
      <c r="CK297" s="169"/>
      <c r="CL297" s="169"/>
      <c r="CM297" s="169"/>
      <c r="CN297" s="169"/>
      <c r="CO297" s="169"/>
      <c r="CP297" s="169"/>
      <c r="CQ297" s="169"/>
      <c r="CR297" s="169"/>
      <c r="CS297" s="169"/>
      <c r="CT297" s="169"/>
      <c r="CU297" s="169"/>
      <c r="CV297" s="169"/>
      <c r="CW297" s="169"/>
      <c r="CX297" s="169"/>
      <c r="CY297" s="169"/>
      <c r="CZ297" s="169"/>
      <c r="DA297" s="169"/>
      <c r="DB297" s="169"/>
      <c r="DC297" s="169"/>
      <c r="DD297" s="169"/>
      <c r="DE297" s="169"/>
      <c r="DF297" s="169"/>
      <c r="DG297" s="169"/>
      <c r="DH297" s="169"/>
      <c r="DI297" s="169"/>
      <c r="DJ297" s="169"/>
      <c r="DK297" s="169"/>
      <c r="DL297" s="169"/>
      <c r="DM297" s="169"/>
      <c r="DN297" s="169"/>
      <c r="DO297" s="169"/>
      <c r="DP297" s="169"/>
      <c r="DQ297" s="169"/>
      <c r="DR297" s="169"/>
      <c r="DS297" s="169"/>
      <c r="DT297" s="169"/>
      <c r="DU297" s="169"/>
      <c r="DV297" s="169"/>
      <c r="DW297" s="169"/>
      <c r="DX297" s="169"/>
      <c r="DY297" s="169"/>
      <c r="DZ297" s="169"/>
      <c r="EA297" s="169"/>
      <c r="EB297" s="169"/>
      <c r="EC297" s="169"/>
      <c r="ED297" s="169"/>
      <c r="EE297" s="169"/>
      <c r="EF297" s="169"/>
      <c r="EG297" s="169"/>
      <c r="EH297" s="169"/>
      <c r="EI297" s="169"/>
      <c r="EJ297" s="169"/>
      <c r="EK297" s="169"/>
      <c r="EL297" s="169"/>
      <c r="EM297" s="169"/>
      <c r="EN297" s="169"/>
    </row>
    <row r="298" spans="1:144" ht="14" x14ac:dyDescent="0.15">
      <c r="A298" s="170"/>
      <c r="B298" s="170"/>
      <c r="C298" s="170"/>
      <c r="D298" s="170"/>
      <c r="E298" s="170"/>
      <c r="F298" s="170"/>
      <c r="G298" s="170"/>
      <c r="H298" s="170"/>
      <c r="I298" s="170"/>
      <c r="J298" s="170"/>
      <c r="K298" s="170"/>
      <c r="L298" s="170"/>
      <c r="M298" s="170"/>
      <c r="N298" s="170"/>
      <c r="O298" s="170"/>
      <c r="P298" s="170"/>
      <c r="Q298" s="170"/>
      <c r="R298" s="170"/>
      <c r="S298" s="170"/>
      <c r="T298" s="170"/>
      <c r="U298" s="170"/>
      <c r="V298" s="169"/>
      <c r="W298" s="169"/>
      <c r="X298" s="169"/>
      <c r="Y298" s="169"/>
      <c r="Z298" s="169"/>
      <c r="AA298" s="169"/>
      <c r="AB298" s="169"/>
      <c r="AC298" s="169"/>
      <c r="AD298" s="169"/>
      <c r="AE298" s="169"/>
      <c r="AF298" s="169"/>
      <c r="AG298" s="169"/>
      <c r="AH298" s="169"/>
      <c r="AI298" s="169"/>
      <c r="AJ298" s="169"/>
      <c r="AK298" s="169"/>
      <c r="AL298" s="169"/>
      <c r="AM298" s="169"/>
      <c r="AN298" s="169"/>
      <c r="AO298" s="169"/>
      <c r="AP298" s="169"/>
      <c r="AQ298" s="169"/>
      <c r="AR298" s="169"/>
      <c r="AS298" s="169"/>
      <c r="AT298" s="169"/>
      <c r="AU298" s="169"/>
      <c r="AV298" s="169"/>
      <c r="AW298" s="169"/>
      <c r="AX298" s="169"/>
      <c r="AY298" s="169"/>
      <c r="AZ298" s="169"/>
      <c r="BA298" s="169"/>
      <c r="BB298" s="169"/>
      <c r="BC298" s="169"/>
      <c r="BD298" s="169"/>
      <c r="BE298" s="169"/>
      <c r="BF298" s="169"/>
      <c r="BG298" s="169"/>
      <c r="BH298" s="169"/>
      <c r="BI298" s="169"/>
      <c r="BJ298" s="169"/>
      <c r="BK298" s="169"/>
      <c r="BL298" s="169"/>
      <c r="BM298" s="169"/>
      <c r="BN298" s="169"/>
      <c r="BO298" s="169"/>
      <c r="BP298" s="169"/>
      <c r="BQ298" s="169"/>
      <c r="BR298" s="169"/>
      <c r="BS298" s="169"/>
      <c r="BT298" s="169"/>
      <c r="BU298" s="169"/>
      <c r="BV298" s="169"/>
      <c r="BW298" s="169"/>
      <c r="BX298" s="169"/>
      <c r="BY298" s="169"/>
      <c r="BZ298" s="169"/>
      <c r="CA298" s="169"/>
      <c r="CB298" s="169"/>
      <c r="CC298" s="169"/>
      <c r="CD298" s="169"/>
      <c r="CE298" s="169"/>
      <c r="CF298" s="169"/>
      <c r="CG298" s="169"/>
      <c r="CH298" s="169"/>
      <c r="CI298" s="169"/>
      <c r="CJ298" s="169"/>
      <c r="CK298" s="169"/>
      <c r="CL298" s="169"/>
      <c r="CM298" s="169"/>
      <c r="CN298" s="169"/>
      <c r="CO298" s="169"/>
      <c r="CP298" s="169"/>
      <c r="CQ298" s="169"/>
      <c r="CR298" s="169"/>
      <c r="CS298" s="169"/>
      <c r="CT298" s="169"/>
      <c r="CU298" s="169"/>
      <c r="CV298" s="169"/>
      <c r="CW298" s="169"/>
      <c r="CX298" s="169"/>
      <c r="CY298" s="169"/>
      <c r="CZ298" s="169"/>
      <c r="DA298" s="169"/>
      <c r="DB298" s="169"/>
      <c r="DC298" s="169"/>
      <c r="DD298" s="169"/>
      <c r="DE298" s="169"/>
      <c r="DF298" s="169"/>
      <c r="DG298" s="169"/>
      <c r="DH298" s="169"/>
      <c r="DI298" s="169"/>
      <c r="DJ298" s="169"/>
      <c r="DK298" s="169"/>
      <c r="DL298" s="169"/>
      <c r="DM298" s="169"/>
      <c r="DN298" s="169"/>
      <c r="DO298" s="169"/>
      <c r="DP298" s="169"/>
      <c r="DQ298" s="169"/>
      <c r="DR298" s="169"/>
      <c r="DS298" s="169"/>
      <c r="DT298" s="169"/>
      <c r="DU298" s="169"/>
      <c r="DV298" s="169"/>
      <c r="DW298" s="169"/>
      <c r="DX298" s="169"/>
      <c r="DY298" s="169"/>
      <c r="DZ298" s="169"/>
      <c r="EA298" s="169"/>
      <c r="EB298" s="169"/>
      <c r="EC298" s="169"/>
      <c r="ED298" s="169"/>
      <c r="EE298" s="169"/>
      <c r="EF298" s="169"/>
      <c r="EG298" s="169"/>
      <c r="EH298" s="169"/>
      <c r="EI298" s="169"/>
      <c r="EJ298" s="169"/>
      <c r="EK298" s="169"/>
      <c r="EL298" s="169"/>
      <c r="EM298" s="169"/>
      <c r="EN298" s="169"/>
    </row>
    <row r="299" spans="1:144" ht="14" x14ac:dyDescent="0.15">
      <c r="A299" s="170"/>
      <c r="B299" s="170"/>
      <c r="C299" s="170"/>
      <c r="D299" s="170"/>
      <c r="E299" s="170"/>
      <c r="F299" s="170"/>
      <c r="G299" s="170"/>
      <c r="H299" s="170"/>
      <c r="I299" s="170"/>
      <c r="J299" s="170"/>
      <c r="K299" s="170"/>
      <c r="L299" s="170"/>
      <c r="M299" s="170"/>
      <c r="N299" s="170"/>
      <c r="O299" s="170"/>
      <c r="P299" s="170"/>
      <c r="Q299" s="170"/>
      <c r="R299" s="170"/>
      <c r="S299" s="170"/>
      <c r="T299" s="170"/>
      <c r="U299" s="170"/>
      <c r="V299" s="169"/>
      <c r="W299" s="169"/>
      <c r="X299" s="169"/>
      <c r="Y299" s="169"/>
      <c r="Z299" s="169"/>
      <c r="AA299" s="169"/>
      <c r="AB299" s="169"/>
      <c r="AC299" s="169"/>
      <c r="AD299" s="169"/>
      <c r="AE299" s="169"/>
      <c r="AF299" s="169"/>
      <c r="AG299" s="169"/>
      <c r="AH299" s="169"/>
      <c r="AI299" s="169"/>
      <c r="AJ299" s="169"/>
      <c r="AK299" s="169"/>
      <c r="AL299" s="169"/>
      <c r="AM299" s="169"/>
      <c r="AN299" s="169"/>
      <c r="AO299" s="169"/>
      <c r="AP299" s="169"/>
      <c r="AQ299" s="169"/>
      <c r="AR299" s="169"/>
      <c r="AS299" s="169"/>
      <c r="AT299" s="169"/>
      <c r="AU299" s="169"/>
      <c r="AV299" s="169"/>
      <c r="AW299" s="169"/>
      <c r="AX299" s="169"/>
      <c r="AY299" s="169"/>
      <c r="AZ299" s="169"/>
      <c r="BA299" s="169"/>
      <c r="BB299" s="169"/>
      <c r="BC299" s="169"/>
      <c r="BD299" s="169"/>
      <c r="BE299" s="169"/>
      <c r="BF299" s="169"/>
      <c r="BG299" s="169"/>
      <c r="BH299" s="169"/>
      <c r="BI299" s="169"/>
      <c r="BJ299" s="169"/>
      <c r="BK299" s="169"/>
      <c r="BL299" s="169"/>
      <c r="BM299" s="169"/>
      <c r="BN299" s="169"/>
      <c r="BO299" s="169"/>
      <c r="BP299" s="169"/>
      <c r="BQ299" s="169"/>
      <c r="BR299" s="169"/>
      <c r="BS299" s="169"/>
      <c r="BT299" s="169"/>
      <c r="BU299" s="169"/>
      <c r="BV299" s="169"/>
      <c r="BW299" s="169"/>
      <c r="BX299" s="169"/>
      <c r="BY299" s="169"/>
      <c r="BZ299" s="169"/>
      <c r="CA299" s="169"/>
      <c r="CB299" s="169"/>
      <c r="CC299" s="169"/>
      <c r="CD299" s="169"/>
      <c r="CE299" s="169"/>
      <c r="CF299" s="169"/>
      <c r="CG299" s="169"/>
      <c r="CH299" s="169"/>
      <c r="CI299" s="169"/>
      <c r="CJ299" s="169"/>
      <c r="CK299" s="169"/>
      <c r="CL299" s="169"/>
      <c r="CM299" s="169"/>
      <c r="CN299" s="169"/>
      <c r="CO299" s="169"/>
      <c r="CP299" s="169"/>
      <c r="CQ299" s="169"/>
      <c r="CR299" s="169"/>
      <c r="CS299" s="169"/>
      <c r="CT299" s="169"/>
      <c r="CU299" s="169"/>
      <c r="CV299" s="169"/>
      <c r="CW299" s="169"/>
      <c r="CX299" s="169"/>
      <c r="CY299" s="169"/>
      <c r="CZ299" s="169"/>
      <c r="DA299" s="169"/>
      <c r="DB299" s="169"/>
      <c r="DC299" s="169"/>
      <c r="DD299" s="169"/>
      <c r="DE299" s="169"/>
      <c r="DF299" s="169"/>
      <c r="DG299" s="169"/>
      <c r="DH299" s="169"/>
      <c r="DI299" s="169"/>
      <c r="DJ299" s="169"/>
      <c r="DK299" s="169"/>
      <c r="DL299" s="169"/>
      <c r="DM299" s="169"/>
      <c r="DN299" s="169"/>
      <c r="DO299" s="169"/>
      <c r="DP299" s="169"/>
      <c r="DQ299" s="169"/>
      <c r="DR299" s="169"/>
      <c r="DS299" s="169"/>
      <c r="DT299" s="169"/>
      <c r="DU299" s="169"/>
      <c r="DV299" s="169"/>
      <c r="DW299" s="169"/>
      <c r="DX299" s="169"/>
      <c r="DY299" s="169"/>
      <c r="DZ299" s="169"/>
      <c r="EA299" s="169"/>
      <c r="EB299" s="169"/>
      <c r="EC299" s="169"/>
      <c r="ED299" s="169"/>
      <c r="EE299" s="169"/>
      <c r="EF299" s="169"/>
      <c r="EG299" s="169"/>
      <c r="EH299" s="169"/>
      <c r="EI299" s="169"/>
      <c r="EJ299" s="169"/>
      <c r="EK299" s="169"/>
      <c r="EL299" s="169"/>
      <c r="EM299" s="169"/>
      <c r="EN299" s="169"/>
    </row>
    <row r="300" spans="1:144" ht="14" x14ac:dyDescent="0.15">
      <c r="A300" s="170"/>
      <c r="B300" s="170"/>
      <c r="C300" s="170"/>
      <c r="D300" s="170"/>
      <c r="E300" s="170"/>
      <c r="F300" s="170"/>
      <c r="G300" s="170"/>
      <c r="H300" s="170"/>
      <c r="I300" s="170"/>
      <c r="J300" s="170"/>
      <c r="K300" s="170"/>
      <c r="L300" s="170"/>
      <c r="M300" s="170"/>
      <c r="N300" s="170"/>
      <c r="O300" s="170"/>
      <c r="P300" s="170"/>
      <c r="Q300" s="170"/>
      <c r="R300" s="170"/>
      <c r="S300" s="170"/>
      <c r="T300" s="170"/>
      <c r="U300" s="170"/>
      <c r="V300" s="169"/>
      <c r="W300" s="169"/>
      <c r="X300" s="169"/>
      <c r="Y300" s="169"/>
      <c r="Z300" s="169"/>
      <c r="AA300" s="169"/>
      <c r="AB300" s="169"/>
      <c r="AC300" s="169"/>
      <c r="AD300" s="169"/>
      <c r="AE300" s="169"/>
      <c r="AF300" s="169"/>
      <c r="AG300" s="169"/>
      <c r="AH300" s="169"/>
      <c r="AI300" s="169"/>
      <c r="AJ300" s="169"/>
      <c r="AK300" s="169"/>
      <c r="AL300" s="169"/>
      <c r="AM300" s="169"/>
      <c r="AN300" s="169"/>
      <c r="AO300" s="169"/>
      <c r="AP300" s="169"/>
      <c r="AQ300" s="169"/>
      <c r="AR300" s="169"/>
      <c r="AS300" s="169"/>
      <c r="AT300" s="169"/>
      <c r="AU300" s="169"/>
      <c r="AV300" s="169"/>
      <c r="AW300" s="169"/>
      <c r="AX300" s="169"/>
      <c r="AY300" s="169"/>
      <c r="AZ300" s="169"/>
      <c r="BA300" s="169"/>
      <c r="BB300" s="169"/>
      <c r="BC300" s="169"/>
      <c r="BD300" s="169"/>
      <c r="BE300" s="169"/>
      <c r="BF300" s="169"/>
      <c r="BG300" s="169"/>
      <c r="BH300" s="169"/>
      <c r="BI300" s="169"/>
      <c r="BJ300" s="169"/>
      <c r="BK300" s="169"/>
      <c r="BL300" s="169"/>
      <c r="BM300" s="169"/>
      <c r="BN300" s="169"/>
      <c r="BO300" s="169"/>
      <c r="BP300" s="169"/>
      <c r="BQ300" s="169"/>
      <c r="BR300" s="169"/>
      <c r="BS300" s="169"/>
      <c r="BT300" s="169"/>
      <c r="BU300" s="169"/>
      <c r="BV300" s="169"/>
      <c r="BW300" s="169"/>
      <c r="BX300" s="169"/>
      <c r="BY300" s="169"/>
      <c r="BZ300" s="169"/>
      <c r="CA300" s="169"/>
      <c r="CB300" s="169"/>
      <c r="CC300" s="169"/>
      <c r="CD300" s="169"/>
      <c r="CE300" s="169"/>
      <c r="CF300" s="169"/>
      <c r="CG300" s="169"/>
      <c r="CH300" s="169"/>
      <c r="CI300" s="169"/>
      <c r="CJ300" s="169"/>
      <c r="CK300" s="169"/>
      <c r="CL300" s="169"/>
      <c r="CM300" s="169"/>
      <c r="CN300" s="169"/>
      <c r="CO300" s="169"/>
      <c r="CP300" s="169"/>
      <c r="CQ300" s="169"/>
      <c r="CR300" s="169"/>
      <c r="CS300" s="169"/>
      <c r="CT300" s="169"/>
      <c r="CU300" s="169"/>
      <c r="CV300" s="169"/>
      <c r="CW300" s="169"/>
      <c r="CX300" s="169"/>
      <c r="CY300" s="169"/>
      <c r="CZ300" s="169"/>
      <c r="DA300" s="169"/>
      <c r="DB300" s="169"/>
      <c r="DC300" s="169"/>
      <c r="DD300" s="169"/>
      <c r="DE300" s="169"/>
      <c r="DF300" s="169"/>
      <c r="DG300" s="169"/>
      <c r="DH300" s="169"/>
      <c r="DI300" s="169"/>
      <c r="DJ300" s="169"/>
      <c r="DK300" s="169"/>
      <c r="DL300" s="169"/>
      <c r="DM300" s="169"/>
      <c r="DN300" s="169"/>
      <c r="DO300" s="169"/>
      <c r="DP300" s="169"/>
      <c r="DQ300" s="169"/>
      <c r="DR300" s="169"/>
      <c r="DS300" s="169"/>
      <c r="DT300" s="169"/>
      <c r="DU300" s="169"/>
      <c r="DV300" s="169"/>
      <c r="DW300" s="169"/>
      <c r="DX300" s="169"/>
      <c r="DY300" s="169"/>
      <c r="DZ300" s="169"/>
      <c r="EA300" s="169"/>
      <c r="EB300" s="169"/>
      <c r="EC300" s="169"/>
      <c r="ED300" s="169"/>
      <c r="EE300" s="169"/>
      <c r="EF300" s="169"/>
      <c r="EG300" s="169"/>
      <c r="EH300" s="169"/>
      <c r="EI300" s="169"/>
      <c r="EJ300" s="169"/>
      <c r="EK300" s="169"/>
      <c r="EL300" s="169"/>
      <c r="EM300" s="169"/>
      <c r="EN300" s="169"/>
    </row>
    <row r="301" spans="1:144" ht="14" x14ac:dyDescent="0.15">
      <c r="A301" s="170"/>
      <c r="B301" s="170"/>
      <c r="C301" s="170"/>
      <c r="D301" s="170"/>
      <c r="E301" s="170"/>
      <c r="F301" s="170"/>
      <c r="G301" s="170"/>
      <c r="H301" s="170"/>
      <c r="I301" s="170"/>
      <c r="J301" s="170"/>
      <c r="K301" s="170"/>
      <c r="L301" s="170"/>
      <c r="M301" s="170"/>
      <c r="N301" s="170"/>
      <c r="O301" s="170"/>
      <c r="P301" s="170"/>
      <c r="Q301" s="170"/>
      <c r="R301" s="170"/>
      <c r="S301" s="170"/>
      <c r="T301" s="170"/>
      <c r="U301" s="170"/>
      <c r="V301" s="169"/>
      <c r="W301" s="169"/>
      <c r="X301" s="169"/>
      <c r="Y301" s="169"/>
      <c r="Z301" s="169"/>
      <c r="AA301" s="169"/>
      <c r="AB301" s="169"/>
      <c r="AC301" s="169"/>
      <c r="AD301" s="169"/>
      <c r="AE301" s="169"/>
      <c r="AF301" s="169"/>
      <c r="AG301" s="169"/>
      <c r="AH301" s="169"/>
      <c r="AI301" s="169"/>
      <c r="AJ301" s="169"/>
      <c r="AK301" s="169"/>
      <c r="AL301" s="169"/>
      <c r="AM301" s="169"/>
      <c r="AN301" s="169"/>
      <c r="AO301" s="169"/>
      <c r="AP301" s="169"/>
      <c r="AQ301" s="169"/>
      <c r="AR301" s="169"/>
      <c r="AS301" s="169"/>
      <c r="AT301" s="169"/>
      <c r="AU301" s="169"/>
      <c r="AV301" s="169"/>
      <c r="AW301" s="169"/>
      <c r="AX301" s="169"/>
      <c r="AY301" s="169"/>
      <c r="AZ301" s="169"/>
      <c r="BA301" s="169"/>
      <c r="BB301" s="169"/>
      <c r="BC301" s="169"/>
      <c r="BD301" s="169"/>
      <c r="BE301" s="169"/>
      <c r="BF301" s="169"/>
      <c r="BG301" s="169"/>
      <c r="BH301" s="169"/>
      <c r="BI301" s="169"/>
      <c r="BJ301" s="169"/>
      <c r="BK301" s="169"/>
      <c r="BL301" s="169"/>
      <c r="BM301" s="169"/>
      <c r="BN301" s="169"/>
      <c r="BO301" s="169"/>
      <c r="BP301" s="169"/>
      <c r="BQ301" s="169"/>
      <c r="BR301" s="169"/>
      <c r="BS301" s="169"/>
      <c r="BT301" s="169"/>
      <c r="BU301" s="169"/>
      <c r="BV301" s="169"/>
      <c r="BW301" s="169"/>
      <c r="BX301" s="169"/>
      <c r="BY301" s="169"/>
      <c r="BZ301" s="169"/>
      <c r="CA301" s="169"/>
      <c r="CB301" s="169"/>
      <c r="CC301" s="169"/>
      <c r="CD301" s="169"/>
      <c r="CE301" s="169"/>
      <c r="CF301" s="169"/>
      <c r="CG301" s="169"/>
      <c r="CH301" s="169"/>
      <c r="CI301" s="169"/>
      <c r="CJ301" s="169"/>
      <c r="CK301" s="169"/>
      <c r="CL301" s="169"/>
      <c r="CM301" s="169"/>
      <c r="CN301" s="169"/>
      <c r="CO301" s="169"/>
      <c r="CP301" s="169"/>
      <c r="CQ301" s="169"/>
      <c r="CR301" s="169"/>
      <c r="CS301" s="169"/>
      <c r="CT301" s="169"/>
      <c r="CU301" s="169"/>
      <c r="CV301" s="169"/>
      <c r="CW301" s="169"/>
      <c r="CX301" s="169"/>
      <c r="CY301" s="169"/>
      <c r="CZ301" s="169"/>
      <c r="DA301" s="169"/>
      <c r="DB301" s="169"/>
      <c r="DC301" s="169"/>
      <c r="DD301" s="169"/>
      <c r="DE301" s="169"/>
      <c r="DF301" s="169"/>
      <c r="DG301" s="169"/>
      <c r="DH301" s="169"/>
      <c r="DI301" s="169"/>
      <c r="DJ301" s="169"/>
      <c r="DK301" s="169"/>
      <c r="DL301" s="169"/>
      <c r="DM301" s="169"/>
      <c r="DN301" s="169"/>
      <c r="DO301" s="169"/>
      <c r="DP301" s="169"/>
      <c r="DQ301" s="169"/>
      <c r="DR301" s="169"/>
      <c r="DS301" s="169"/>
      <c r="DT301" s="169"/>
      <c r="DU301" s="169"/>
      <c r="DV301" s="169"/>
      <c r="DW301" s="169"/>
      <c r="DX301" s="169"/>
      <c r="DY301" s="169"/>
      <c r="DZ301" s="169"/>
      <c r="EA301" s="169"/>
      <c r="EB301" s="169"/>
      <c r="EC301" s="169"/>
      <c r="ED301" s="169"/>
      <c r="EE301" s="169"/>
      <c r="EF301" s="169"/>
      <c r="EG301" s="169"/>
      <c r="EH301" s="169"/>
      <c r="EI301" s="169"/>
      <c r="EJ301" s="169"/>
      <c r="EK301" s="169"/>
      <c r="EL301" s="169"/>
      <c r="EM301" s="169"/>
      <c r="EN301" s="169"/>
    </row>
    <row r="302" spans="1:144" ht="14" x14ac:dyDescent="0.15">
      <c r="A302" s="170"/>
      <c r="B302" s="170"/>
      <c r="C302" s="170"/>
      <c r="D302" s="170"/>
      <c r="E302" s="170"/>
      <c r="F302" s="170"/>
      <c r="G302" s="170"/>
      <c r="H302" s="170"/>
      <c r="I302" s="170"/>
      <c r="J302" s="170"/>
      <c r="K302" s="170"/>
      <c r="L302" s="170"/>
      <c r="M302" s="170"/>
      <c r="N302" s="170"/>
      <c r="O302" s="170"/>
      <c r="P302" s="170"/>
      <c r="Q302" s="170"/>
      <c r="R302" s="170"/>
      <c r="S302" s="170"/>
      <c r="T302" s="170"/>
      <c r="U302" s="170"/>
      <c r="V302" s="169"/>
      <c r="W302" s="169"/>
      <c r="X302" s="169"/>
      <c r="Y302" s="169"/>
      <c r="Z302" s="169"/>
      <c r="AA302" s="169"/>
      <c r="AB302" s="169"/>
      <c r="AC302" s="169"/>
      <c r="AD302" s="169"/>
      <c r="AE302" s="169"/>
      <c r="AF302" s="169"/>
      <c r="AG302" s="169"/>
      <c r="AH302" s="169"/>
      <c r="AI302" s="169"/>
      <c r="AJ302" s="169"/>
      <c r="AK302" s="169"/>
      <c r="AL302" s="169"/>
      <c r="AM302" s="169"/>
      <c r="AN302" s="169"/>
      <c r="AO302" s="169"/>
      <c r="AP302" s="169"/>
      <c r="AQ302" s="169"/>
      <c r="AR302" s="169"/>
      <c r="AS302" s="169"/>
      <c r="AT302" s="169"/>
      <c r="AU302" s="169"/>
      <c r="AV302" s="169"/>
      <c r="AW302" s="169"/>
      <c r="AX302" s="169"/>
      <c r="AY302" s="169"/>
      <c r="AZ302" s="169"/>
      <c r="BA302" s="169"/>
      <c r="BB302" s="169"/>
      <c r="BC302" s="169"/>
      <c r="BD302" s="169"/>
      <c r="BE302" s="169"/>
      <c r="BF302" s="169"/>
      <c r="BG302" s="169"/>
      <c r="BH302" s="169"/>
      <c r="BI302" s="169"/>
      <c r="BJ302" s="169"/>
      <c r="BK302" s="169"/>
      <c r="BL302" s="169"/>
      <c r="BM302" s="169"/>
      <c r="BN302" s="169"/>
      <c r="BO302" s="169"/>
      <c r="BP302" s="169"/>
      <c r="BQ302" s="169"/>
      <c r="BR302" s="169"/>
      <c r="BS302" s="169"/>
      <c r="BT302" s="169"/>
      <c r="BU302" s="169"/>
      <c r="BV302" s="169"/>
      <c r="BW302" s="169"/>
      <c r="BX302" s="169"/>
      <c r="BY302" s="169"/>
      <c r="BZ302" s="169"/>
      <c r="CA302" s="169"/>
      <c r="CB302" s="169"/>
      <c r="CC302" s="169"/>
      <c r="CD302" s="169"/>
      <c r="CE302" s="169"/>
      <c r="CF302" s="169"/>
      <c r="CG302" s="169"/>
      <c r="CH302" s="169"/>
      <c r="CI302" s="169"/>
      <c r="CJ302" s="169"/>
      <c r="CK302" s="169"/>
      <c r="CL302" s="169"/>
      <c r="CM302" s="169"/>
      <c r="CN302" s="169"/>
      <c r="CO302" s="169"/>
      <c r="CP302" s="169"/>
      <c r="CQ302" s="169"/>
      <c r="CR302" s="169"/>
      <c r="CS302" s="169"/>
      <c r="CT302" s="169"/>
      <c r="CU302" s="169"/>
      <c r="CV302" s="169"/>
      <c r="CW302" s="169"/>
      <c r="CX302" s="169"/>
      <c r="CY302" s="169"/>
      <c r="CZ302" s="169"/>
      <c r="DA302" s="169"/>
      <c r="DB302" s="169"/>
      <c r="DC302" s="169"/>
      <c r="DD302" s="169"/>
      <c r="DE302" s="169"/>
      <c r="DF302" s="169"/>
      <c r="DG302" s="169"/>
      <c r="DH302" s="169"/>
      <c r="DI302" s="169"/>
      <c r="DJ302" s="169"/>
      <c r="DK302" s="169"/>
      <c r="DL302" s="169"/>
      <c r="DM302" s="169"/>
      <c r="DN302" s="169"/>
      <c r="DO302" s="169"/>
      <c r="DP302" s="169"/>
      <c r="DQ302" s="169"/>
      <c r="DR302" s="169"/>
      <c r="DS302" s="169"/>
      <c r="DT302" s="169"/>
      <c r="DU302" s="169"/>
      <c r="DV302" s="169"/>
      <c r="DW302" s="169"/>
      <c r="DX302" s="169"/>
      <c r="DY302" s="169"/>
      <c r="DZ302" s="169"/>
      <c r="EA302" s="169"/>
      <c r="EB302" s="169"/>
      <c r="EC302" s="169"/>
      <c r="ED302" s="169"/>
      <c r="EE302" s="169"/>
      <c r="EF302" s="169"/>
      <c r="EG302" s="169"/>
      <c r="EH302" s="169"/>
      <c r="EI302" s="169"/>
      <c r="EJ302" s="169"/>
      <c r="EK302" s="169"/>
      <c r="EL302" s="169"/>
      <c r="EM302" s="169"/>
      <c r="EN302" s="169"/>
    </row>
    <row r="303" spans="1:144" ht="14" x14ac:dyDescent="0.15">
      <c r="A303" s="170"/>
      <c r="B303" s="170"/>
      <c r="C303" s="170"/>
      <c r="D303" s="170"/>
      <c r="E303" s="170"/>
      <c r="F303" s="170"/>
      <c r="G303" s="170"/>
      <c r="H303" s="170"/>
      <c r="I303" s="170"/>
      <c r="J303" s="170"/>
      <c r="K303" s="170"/>
      <c r="L303" s="170"/>
      <c r="M303" s="170"/>
      <c r="N303" s="170"/>
      <c r="O303" s="170"/>
      <c r="P303" s="170"/>
      <c r="Q303" s="170"/>
      <c r="R303" s="170"/>
      <c r="S303" s="170"/>
      <c r="T303" s="170"/>
      <c r="U303" s="170"/>
      <c r="V303" s="169"/>
      <c r="W303" s="169"/>
      <c r="X303" s="169"/>
      <c r="Y303" s="169"/>
      <c r="Z303" s="169"/>
      <c r="AA303" s="169"/>
      <c r="AB303" s="169"/>
      <c r="AC303" s="169"/>
      <c r="AD303" s="169"/>
      <c r="AE303" s="169"/>
      <c r="AF303" s="169"/>
      <c r="AG303" s="169"/>
      <c r="AH303" s="169"/>
      <c r="AI303" s="169"/>
      <c r="AJ303" s="169"/>
      <c r="AK303" s="169"/>
      <c r="AL303" s="169"/>
      <c r="AM303" s="169"/>
      <c r="AN303" s="169"/>
      <c r="AO303" s="169"/>
      <c r="AP303" s="169"/>
      <c r="AQ303" s="169"/>
      <c r="AR303" s="169"/>
      <c r="AS303" s="169"/>
      <c r="AT303" s="169"/>
      <c r="AU303" s="169"/>
      <c r="AV303" s="169"/>
      <c r="AW303" s="169"/>
      <c r="AX303" s="169"/>
      <c r="AY303" s="169"/>
      <c r="AZ303" s="169"/>
      <c r="BA303" s="169"/>
      <c r="BB303" s="169"/>
      <c r="BC303" s="169"/>
      <c r="BD303" s="169"/>
      <c r="BE303" s="169"/>
      <c r="BF303" s="169"/>
      <c r="BG303" s="169"/>
      <c r="BH303" s="169"/>
      <c r="BI303" s="169"/>
      <c r="BJ303" s="169"/>
      <c r="BK303" s="169"/>
      <c r="BL303" s="169"/>
      <c r="BM303" s="169"/>
      <c r="BN303" s="169"/>
      <c r="BO303" s="169"/>
      <c r="BP303" s="169"/>
      <c r="BQ303" s="169"/>
      <c r="BR303" s="169"/>
      <c r="BS303" s="169"/>
      <c r="BT303" s="169"/>
      <c r="BU303" s="169"/>
      <c r="BV303" s="169"/>
      <c r="BW303" s="169"/>
      <c r="BX303" s="169"/>
      <c r="BY303" s="169"/>
      <c r="BZ303" s="169"/>
      <c r="CA303" s="169"/>
      <c r="CB303" s="169"/>
      <c r="CC303" s="169"/>
      <c r="CD303" s="169"/>
      <c r="CE303" s="169"/>
      <c r="CF303" s="169"/>
      <c r="CG303" s="169"/>
      <c r="CH303" s="169"/>
      <c r="CI303" s="169"/>
      <c r="CJ303" s="169"/>
      <c r="CK303" s="169"/>
      <c r="CL303" s="169"/>
      <c r="CM303" s="169"/>
      <c r="CN303" s="169"/>
      <c r="CO303" s="169"/>
      <c r="CP303" s="169"/>
      <c r="CQ303" s="169"/>
      <c r="CR303" s="169"/>
      <c r="CS303" s="169"/>
      <c r="CT303" s="169"/>
      <c r="CU303" s="169"/>
      <c r="CV303" s="169"/>
      <c r="CW303" s="169"/>
      <c r="CX303" s="169"/>
      <c r="CY303" s="169"/>
      <c r="CZ303" s="169"/>
      <c r="DA303" s="169"/>
      <c r="DB303" s="169"/>
      <c r="DC303" s="169"/>
      <c r="DD303" s="169"/>
      <c r="DE303" s="169"/>
      <c r="DF303" s="169"/>
      <c r="DG303" s="169"/>
      <c r="DH303" s="169"/>
      <c r="DI303" s="169"/>
      <c r="DJ303" s="169"/>
      <c r="DK303" s="169"/>
      <c r="DL303" s="169"/>
      <c r="DM303" s="169"/>
      <c r="DN303" s="169"/>
      <c r="DO303" s="169"/>
      <c r="DP303" s="169"/>
      <c r="DQ303" s="169"/>
      <c r="DR303" s="169"/>
      <c r="DS303" s="169"/>
      <c r="DT303" s="169"/>
      <c r="DU303" s="169"/>
      <c r="DV303" s="169"/>
      <c r="DW303" s="169"/>
      <c r="DX303" s="169"/>
      <c r="DY303" s="169"/>
      <c r="DZ303" s="169"/>
      <c r="EA303" s="169"/>
      <c r="EB303" s="169"/>
      <c r="EC303" s="169"/>
      <c r="ED303" s="169"/>
      <c r="EE303" s="169"/>
      <c r="EF303" s="169"/>
      <c r="EG303" s="169"/>
      <c r="EH303" s="169"/>
      <c r="EI303" s="169"/>
      <c r="EJ303" s="169"/>
      <c r="EK303" s="169"/>
      <c r="EL303" s="169"/>
      <c r="EM303" s="169"/>
      <c r="EN303" s="169"/>
    </row>
    <row r="304" spans="1:144" ht="14" x14ac:dyDescent="0.15">
      <c r="A304" s="170"/>
      <c r="B304" s="170"/>
      <c r="C304" s="170"/>
      <c r="D304" s="170"/>
      <c r="E304" s="170"/>
      <c r="F304" s="170"/>
      <c r="G304" s="170"/>
      <c r="H304" s="170"/>
      <c r="I304" s="170"/>
      <c r="J304" s="170"/>
      <c r="K304" s="170"/>
      <c r="L304" s="170"/>
      <c r="M304" s="170"/>
      <c r="N304" s="170"/>
      <c r="O304" s="170"/>
      <c r="P304" s="170"/>
      <c r="Q304" s="170"/>
      <c r="R304" s="170"/>
      <c r="S304" s="170"/>
      <c r="T304" s="170"/>
      <c r="U304" s="170"/>
      <c r="V304" s="169"/>
      <c r="W304" s="169"/>
      <c r="X304" s="169"/>
      <c r="Y304" s="169"/>
      <c r="Z304" s="169"/>
      <c r="AA304" s="169"/>
      <c r="AB304" s="169"/>
      <c r="AC304" s="169"/>
      <c r="AD304" s="169"/>
      <c r="AE304" s="169"/>
      <c r="AF304" s="169"/>
      <c r="AG304" s="169"/>
      <c r="AH304" s="169"/>
      <c r="AI304" s="169"/>
      <c r="AJ304" s="169"/>
      <c r="AK304" s="169"/>
      <c r="AL304" s="169"/>
      <c r="AM304" s="169"/>
      <c r="AN304" s="169"/>
      <c r="AO304" s="169"/>
      <c r="AP304" s="169"/>
      <c r="AQ304" s="169"/>
      <c r="AR304" s="169"/>
      <c r="AS304" s="169"/>
      <c r="AT304" s="169"/>
      <c r="AU304" s="169"/>
      <c r="AV304" s="169"/>
      <c r="AW304" s="169"/>
      <c r="AX304" s="169"/>
      <c r="AY304" s="169"/>
      <c r="AZ304" s="169"/>
      <c r="BA304" s="169"/>
      <c r="BB304" s="169"/>
      <c r="BC304" s="169"/>
      <c r="BD304" s="169"/>
      <c r="BE304" s="169"/>
      <c r="BF304" s="169"/>
      <c r="BG304" s="169"/>
      <c r="BH304" s="169"/>
      <c r="BI304" s="169"/>
      <c r="BJ304" s="169"/>
      <c r="BK304" s="169"/>
      <c r="BL304" s="169"/>
      <c r="BM304" s="169"/>
      <c r="BN304" s="169"/>
      <c r="BO304" s="169"/>
      <c r="BP304" s="169"/>
      <c r="BQ304" s="169"/>
      <c r="BR304" s="169"/>
      <c r="BS304" s="169"/>
      <c r="BT304" s="169"/>
      <c r="BU304" s="169"/>
      <c r="BV304" s="169"/>
      <c r="BW304" s="169"/>
      <c r="BX304" s="169"/>
      <c r="BY304" s="169"/>
      <c r="BZ304" s="169"/>
      <c r="CA304" s="169"/>
      <c r="CB304" s="169"/>
      <c r="CC304" s="169"/>
      <c r="CD304" s="169"/>
      <c r="CE304" s="169"/>
      <c r="CF304" s="169"/>
      <c r="CG304" s="169"/>
      <c r="CH304" s="169"/>
      <c r="CI304" s="169"/>
      <c r="CJ304" s="169"/>
      <c r="CK304" s="169"/>
      <c r="CL304" s="169"/>
      <c r="CM304" s="169"/>
      <c r="CN304" s="169"/>
      <c r="CO304" s="169"/>
      <c r="CP304" s="169"/>
      <c r="CQ304" s="169"/>
      <c r="CR304" s="169"/>
      <c r="CS304" s="169"/>
      <c r="CT304" s="169"/>
      <c r="CU304" s="169"/>
      <c r="CV304" s="169"/>
      <c r="CW304" s="169"/>
      <c r="CX304" s="169"/>
      <c r="CY304" s="169"/>
      <c r="CZ304" s="169"/>
      <c r="DA304" s="169"/>
      <c r="DB304" s="169"/>
      <c r="DC304" s="169"/>
      <c r="DD304" s="169"/>
      <c r="DE304" s="169"/>
      <c r="DF304" s="169"/>
      <c r="DG304" s="169"/>
      <c r="DH304" s="169"/>
      <c r="DI304" s="169"/>
      <c r="DJ304" s="169"/>
      <c r="DK304" s="169"/>
      <c r="DL304" s="169"/>
      <c r="DM304" s="169"/>
      <c r="DN304" s="169"/>
      <c r="DO304" s="169"/>
      <c r="DP304" s="169"/>
      <c r="DQ304" s="169"/>
      <c r="DR304" s="169"/>
      <c r="DS304" s="169"/>
      <c r="DT304" s="169"/>
      <c r="DU304" s="169"/>
      <c r="DV304" s="169"/>
      <c r="DW304" s="169"/>
      <c r="DX304" s="169"/>
      <c r="DY304" s="169"/>
      <c r="DZ304" s="169"/>
      <c r="EA304" s="169"/>
      <c r="EB304" s="169"/>
      <c r="EC304" s="169"/>
      <c r="ED304" s="169"/>
      <c r="EE304" s="169"/>
      <c r="EF304" s="169"/>
      <c r="EG304" s="169"/>
      <c r="EH304" s="169"/>
      <c r="EI304" s="169"/>
      <c r="EJ304" s="169"/>
      <c r="EK304" s="169"/>
      <c r="EL304" s="169"/>
      <c r="EM304" s="169"/>
      <c r="EN304" s="169"/>
    </row>
    <row r="305" spans="1:144" ht="14" x14ac:dyDescent="0.15">
      <c r="A305" s="170"/>
      <c r="B305" s="170"/>
      <c r="C305" s="170"/>
      <c r="D305" s="170"/>
      <c r="E305" s="170"/>
      <c r="F305" s="170"/>
      <c r="G305" s="170"/>
      <c r="H305" s="170"/>
      <c r="I305" s="170"/>
      <c r="J305" s="170"/>
      <c r="K305" s="170"/>
      <c r="L305" s="170"/>
      <c r="M305" s="170"/>
      <c r="N305" s="170"/>
      <c r="O305" s="170"/>
      <c r="P305" s="170"/>
      <c r="Q305" s="170"/>
      <c r="R305" s="170"/>
      <c r="S305" s="170"/>
      <c r="T305" s="170"/>
      <c r="U305" s="170"/>
      <c r="V305" s="169"/>
      <c r="W305" s="169"/>
      <c r="X305" s="169"/>
      <c r="Y305" s="169"/>
      <c r="Z305" s="169"/>
      <c r="AA305" s="169"/>
      <c r="AB305" s="169"/>
      <c r="AC305" s="169"/>
      <c r="AD305" s="169"/>
      <c r="AE305" s="169"/>
      <c r="AF305" s="169"/>
      <c r="AG305" s="169"/>
      <c r="AH305" s="169"/>
      <c r="AI305" s="169"/>
      <c r="AJ305" s="169"/>
      <c r="AK305" s="169"/>
      <c r="AL305" s="169"/>
      <c r="AM305" s="169"/>
      <c r="AN305" s="169"/>
      <c r="AO305" s="169"/>
      <c r="AP305" s="169"/>
      <c r="AQ305" s="169"/>
      <c r="AR305" s="169"/>
      <c r="AS305" s="169"/>
      <c r="AT305" s="169"/>
      <c r="AU305" s="169"/>
      <c r="AV305" s="169"/>
      <c r="AW305" s="169"/>
      <c r="AX305" s="169"/>
      <c r="AY305" s="169"/>
      <c r="AZ305" s="169"/>
      <c r="BA305" s="169"/>
      <c r="BB305" s="169"/>
      <c r="BC305" s="169"/>
      <c r="BD305" s="169"/>
      <c r="BE305" s="169"/>
      <c r="BF305" s="169"/>
      <c r="BG305" s="169"/>
      <c r="BH305" s="169"/>
      <c r="BI305" s="169"/>
      <c r="BJ305" s="169"/>
      <c r="BK305" s="169"/>
      <c r="BL305" s="169"/>
      <c r="BM305" s="169"/>
      <c r="BN305" s="169"/>
      <c r="BO305" s="169"/>
      <c r="BP305" s="169"/>
      <c r="BQ305" s="169"/>
      <c r="BR305" s="169"/>
      <c r="BS305" s="169"/>
      <c r="BT305" s="169"/>
      <c r="BU305" s="169"/>
      <c r="BV305" s="169"/>
      <c r="BW305" s="169"/>
      <c r="BX305" s="169"/>
      <c r="BY305" s="169"/>
      <c r="BZ305" s="169"/>
      <c r="CA305" s="169"/>
      <c r="CB305" s="169"/>
      <c r="CC305" s="169"/>
      <c r="CD305" s="169"/>
      <c r="CE305" s="169"/>
      <c r="CF305" s="169"/>
      <c r="CG305" s="169"/>
      <c r="CH305" s="169"/>
      <c r="CI305" s="169"/>
      <c r="CJ305" s="169"/>
      <c r="CK305" s="169"/>
      <c r="CL305" s="169"/>
      <c r="CM305" s="169"/>
      <c r="CN305" s="169"/>
      <c r="CO305" s="169"/>
      <c r="CP305" s="169"/>
      <c r="CQ305" s="169"/>
      <c r="CR305" s="169"/>
      <c r="CS305" s="169"/>
      <c r="CT305" s="169"/>
      <c r="CU305" s="169"/>
      <c r="CV305" s="169"/>
      <c r="CW305" s="169"/>
      <c r="CX305" s="169"/>
      <c r="CY305" s="169"/>
      <c r="CZ305" s="169"/>
      <c r="DA305" s="169"/>
      <c r="DB305" s="169"/>
      <c r="DC305" s="169"/>
      <c r="DD305" s="169"/>
      <c r="DE305" s="169"/>
      <c r="DF305" s="169"/>
      <c r="DG305" s="169"/>
      <c r="DH305" s="169"/>
      <c r="DI305" s="169"/>
      <c r="DJ305" s="169"/>
      <c r="DK305" s="169"/>
      <c r="DL305" s="169"/>
      <c r="DM305" s="169"/>
      <c r="DN305" s="169"/>
      <c r="DO305" s="169"/>
      <c r="DP305" s="169"/>
      <c r="DQ305" s="169"/>
      <c r="DR305" s="169"/>
      <c r="DS305" s="169"/>
      <c r="DT305" s="169"/>
      <c r="DU305" s="169"/>
      <c r="DV305" s="169"/>
      <c r="DW305" s="169"/>
      <c r="DX305" s="169"/>
      <c r="DY305" s="169"/>
      <c r="DZ305" s="169"/>
      <c r="EA305" s="169"/>
      <c r="EB305" s="169"/>
      <c r="EC305" s="169"/>
      <c r="ED305" s="169"/>
      <c r="EE305" s="169"/>
      <c r="EF305" s="169"/>
      <c r="EG305" s="169"/>
      <c r="EH305" s="169"/>
      <c r="EI305" s="169"/>
      <c r="EJ305" s="169"/>
      <c r="EK305" s="169"/>
      <c r="EL305" s="169"/>
      <c r="EM305" s="169"/>
      <c r="EN305" s="169"/>
    </row>
    <row r="306" spans="1:144" ht="14" x14ac:dyDescent="0.15">
      <c r="A306" s="170"/>
      <c r="B306" s="170"/>
      <c r="C306" s="170"/>
      <c r="D306" s="170"/>
      <c r="E306" s="170"/>
      <c r="F306" s="170"/>
      <c r="G306" s="170"/>
      <c r="H306" s="170"/>
      <c r="I306" s="170"/>
      <c r="J306" s="170"/>
      <c r="K306" s="170"/>
      <c r="L306" s="170"/>
      <c r="M306" s="170"/>
      <c r="N306" s="170"/>
      <c r="O306" s="170"/>
      <c r="P306" s="170"/>
      <c r="Q306" s="170"/>
      <c r="R306" s="170"/>
      <c r="S306" s="170"/>
      <c r="T306" s="170"/>
      <c r="U306" s="170"/>
      <c r="V306" s="169"/>
      <c r="W306" s="169"/>
      <c r="X306" s="169"/>
      <c r="Y306" s="169"/>
      <c r="Z306" s="169"/>
      <c r="AA306" s="169"/>
      <c r="AB306" s="169"/>
      <c r="AC306" s="169"/>
      <c r="AD306" s="169"/>
      <c r="AE306" s="169"/>
      <c r="AF306" s="169"/>
      <c r="AG306" s="169"/>
      <c r="AH306" s="169"/>
      <c r="AI306" s="169"/>
      <c r="AJ306" s="169"/>
      <c r="AK306" s="169"/>
      <c r="AL306" s="169"/>
      <c r="AM306" s="169"/>
      <c r="AN306" s="169"/>
      <c r="AO306" s="169"/>
      <c r="AP306" s="169"/>
      <c r="AQ306" s="169"/>
      <c r="AR306" s="169"/>
      <c r="AS306" s="169"/>
      <c r="AT306" s="169"/>
      <c r="AU306" s="169"/>
      <c r="AV306" s="169"/>
      <c r="AW306" s="169"/>
      <c r="AX306" s="169"/>
      <c r="AY306" s="169"/>
      <c r="AZ306" s="169"/>
      <c r="BA306" s="169"/>
      <c r="BB306" s="169"/>
      <c r="BC306" s="169"/>
      <c r="BD306" s="169"/>
      <c r="BE306" s="169"/>
      <c r="BF306" s="169"/>
      <c r="BG306" s="169"/>
      <c r="BH306" s="169"/>
      <c r="BI306" s="169"/>
      <c r="BJ306" s="169"/>
      <c r="BK306" s="169"/>
      <c r="BL306" s="169"/>
      <c r="BM306" s="169"/>
      <c r="BN306" s="169"/>
      <c r="BO306" s="169"/>
      <c r="BP306" s="169"/>
      <c r="BQ306" s="169"/>
      <c r="BR306" s="169"/>
      <c r="BS306" s="169"/>
      <c r="BT306" s="169"/>
      <c r="BU306" s="169"/>
      <c r="BV306" s="169"/>
      <c r="BW306" s="169"/>
      <c r="BX306" s="169"/>
      <c r="BY306" s="169"/>
      <c r="BZ306" s="169"/>
      <c r="CA306" s="169"/>
      <c r="CB306" s="169"/>
      <c r="CC306" s="169"/>
      <c r="CD306" s="169"/>
      <c r="CE306" s="169"/>
      <c r="CF306" s="169"/>
      <c r="CG306" s="169"/>
      <c r="CH306" s="169"/>
      <c r="CI306" s="169"/>
      <c r="CJ306" s="169"/>
      <c r="CK306" s="169"/>
      <c r="CL306" s="169"/>
      <c r="CM306" s="169"/>
      <c r="CN306" s="169"/>
      <c r="CO306" s="169"/>
      <c r="CP306" s="169"/>
      <c r="CQ306" s="169"/>
      <c r="CR306" s="169"/>
      <c r="CS306" s="169"/>
      <c r="CT306" s="169"/>
      <c r="CU306" s="169"/>
      <c r="CV306" s="169"/>
      <c r="CW306" s="169"/>
      <c r="CX306" s="169"/>
      <c r="CY306" s="169"/>
      <c r="CZ306" s="169"/>
      <c r="DA306" s="169"/>
      <c r="DB306" s="169"/>
      <c r="DC306" s="169"/>
      <c r="DD306" s="169"/>
      <c r="DE306" s="169"/>
      <c r="DF306" s="169"/>
      <c r="DG306" s="169"/>
      <c r="DH306" s="169"/>
      <c r="DI306" s="169"/>
      <c r="DJ306" s="169"/>
      <c r="DK306" s="169"/>
      <c r="DL306" s="169"/>
      <c r="DM306" s="169"/>
      <c r="DN306" s="169"/>
      <c r="DO306" s="169"/>
      <c r="DP306" s="169"/>
      <c r="DQ306" s="169"/>
      <c r="DR306" s="169"/>
      <c r="DS306" s="169"/>
      <c r="DT306" s="169"/>
      <c r="DU306" s="169"/>
      <c r="DV306" s="169"/>
      <c r="DW306" s="169"/>
      <c r="DX306" s="169"/>
      <c r="DY306" s="169"/>
      <c r="DZ306" s="169"/>
      <c r="EA306" s="169"/>
      <c r="EB306" s="169"/>
      <c r="EC306" s="169"/>
      <c r="ED306" s="169"/>
      <c r="EE306" s="169"/>
      <c r="EF306" s="169"/>
      <c r="EG306" s="169"/>
      <c r="EH306" s="169"/>
      <c r="EI306" s="169"/>
      <c r="EJ306" s="169"/>
      <c r="EK306" s="169"/>
      <c r="EL306" s="169"/>
      <c r="EM306" s="169"/>
      <c r="EN306" s="169"/>
    </row>
    <row r="307" spans="1:144" ht="14" x14ac:dyDescent="0.15">
      <c r="A307" s="170"/>
      <c r="B307" s="170"/>
      <c r="C307" s="170"/>
      <c r="D307" s="170"/>
      <c r="E307" s="170"/>
      <c r="F307" s="170"/>
      <c r="G307" s="170"/>
      <c r="H307" s="170"/>
      <c r="I307" s="170"/>
      <c r="J307" s="170"/>
      <c r="K307" s="170"/>
      <c r="L307" s="170"/>
      <c r="M307" s="170"/>
      <c r="N307" s="170"/>
      <c r="O307" s="170"/>
      <c r="P307" s="170"/>
      <c r="Q307" s="170"/>
      <c r="R307" s="170"/>
      <c r="S307" s="170"/>
      <c r="T307" s="170"/>
      <c r="U307" s="170"/>
      <c r="V307" s="169"/>
      <c r="W307" s="169"/>
      <c r="X307" s="169"/>
      <c r="Y307" s="169"/>
      <c r="Z307" s="169"/>
      <c r="AA307" s="169"/>
      <c r="AB307" s="169"/>
      <c r="AC307" s="169"/>
      <c r="AD307" s="169"/>
      <c r="AE307" s="169"/>
      <c r="AF307" s="169"/>
      <c r="AG307" s="169"/>
      <c r="AH307" s="169"/>
      <c r="AI307" s="169"/>
      <c r="AJ307" s="169"/>
      <c r="AK307" s="169"/>
      <c r="AL307" s="169"/>
      <c r="AM307" s="169"/>
      <c r="AN307" s="169"/>
      <c r="AO307" s="169"/>
      <c r="AP307" s="169"/>
      <c r="AQ307" s="169"/>
      <c r="AR307" s="169"/>
      <c r="AS307" s="169"/>
      <c r="AT307" s="169"/>
      <c r="AU307" s="169"/>
      <c r="AV307" s="169"/>
      <c r="AW307" s="169"/>
      <c r="AX307" s="169"/>
      <c r="AY307" s="169"/>
      <c r="AZ307" s="169"/>
      <c r="BA307" s="169"/>
      <c r="BB307" s="169"/>
      <c r="BC307" s="169"/>
      <c r="BD307" s="169"/>
      <c r="BE307" s="169"/>
      <c r="BF307" s="169"/>
      <c r="BG307" s="169"/>
      <c r="BH307" s="169"/>
      <c r="BI307" s="169"/>
      <c r="BJ307" s="169"/>
      <c r="BK307" s="169"/>
      <c r="BL307" s="169"/>
      <c r="BM307" s="169"/>
      <c r="BN307" s="169"/>
      <c r="BO307" s="169"/>
      <c r="BP307" s="169"/>
      <c r="BQ307" s="169"/>
      <c r="BR307" s="169"/>
      <c r="BS307" s="169"/>
      <c r="BT307" s="169"/>
      <c r="BU307" s="169"/>
      <c r="BV307" s="169"/>
      <c r="BW307" s="169"/>
      <c r="BX307" s="169"/>
      <c r="BY307" s="169"/>
      <c r="BZ307" s="169"/>
      <c r="CA307" s="169"/>
      <c r="CB307" s="169"/>
      <c r="CC307" s="169"/>
      <c r="CD307" s="169"/>
      <c r="CE307" s="169"/>
      <c r="CF307" s="169"/>
      <c r="CG307" s="169"/>
      <c r="CH307" s="169"/>
      <c r="CI307" s="169"/>
      <c r="CJ307" s="169"/>
      <c r="CK307" s="169"/>
      <c r="CL307" s="169"/>
      <c r="CM307" s="169"/>
      <c r="CN307" s="169"/>
      <c r="CO307" s="169"/>
      <c r="CP307" s="169"/>
      <c r="CQ307" s="169"/>
      <c r="CR307" s="169"/>
      <c r="CS307" s="169"/>
      <c r="CT307" s="169"/>
      <c r="CU307" s="169"/>
      <c r="CV307" s="169"/>
      <c r="CW307" s="169"/>
      <c r="CX307" s="169"/>
      <c r="CY307" s="169"/>
      <c r="CZ307" s="169"/>
      <c r="DA307" s="169"/>
      <c r="DB307" s="169"/>
      <c r="DC307" s="169"/>
      <c r="DD307" s="169"/>
      <c r="DE307" s="169"/>
      <c r="DF307" s="169"/>
      <c r="DG307" s="169"/>
      <c r="DH307" s="169"/>
      <c r="DI307" s="169"/>
      <c r="DJ307" s="169"/>
      <c r="DK307" s="169"/>
      <c r="DL307" s="169"/>
      <c r="DM307" s="169"/>
      <c r="DN307" s="169"/>
      <c r="DO307" s="169"/>
      <c r="DP307" s="169"/>
      <c r="DQ307" s="169"/>
      <c r="DR307" s="169"/>
      <c r="DS307" s="169"/>
      <c r="DT307" s="169"/>
      <c r="DU307" s="169"/>
      <c r="DV307" s="169"/>
      <c r="DW307" s="169"/>
      <c r="DX307" s="169"/>
      <c r="DY307" s="169"/>
      <c r="DZ307" s="169"/>
      <c r="EA307" s="169"/>
      <c r="EB307" s="169"/>
      <c r="EC307" s="169"/>
      <c r="ED307" s="169"/>
      <c r="EE307" s="169"/>
      <c r="EF307" s="169"/>
      <c r="EG307" s="169"/>
      <c r="EH307" s="169"/>
      <c r="EI307" s="169"/>
      <c r="EJ307" s="169"/>
      <c r="EK307" s="169"/>
      <c r="EL307" s="169"/>
      <c r="EM307" s="169"/>
      <c r="EN307" s="169"/>
    </row>
    <row r="308" spans="1:144" ht="14" x14ac:dyDescent="0.15">
      <c r="A308" s="170"/>
      <c r="B308" s="170"/>
      <c r="C308" s="170"/>
      <c r="D308" s="170"/>
      <c r="E308" s="170"/>
      <c r="F308" s="170"/>
      <c r="G308" s="170"/>
      <c r="H308" s="170"/>
      <c r="I308" s="170"/>
      <c r="J308" s="170"/>
      <c r="K308" s="170"/>
      <c r="L308" s="170"/>
      <c r="M308" s="170"/>
      <c r="N308" s="170"/>
      <c r="O308" s="170"/>
      <c r="P308" s="170"/>
      <c r="Q308" s="170"/>
      <c r="R308" s="170"/>
      <c r="S308" s="170"/>
      <c r="T308" s="170"/>
      <c r="U308" s="170"/>
      <c r="V308" s="169"/>
      <c r="W308" s="169"/>
      <c r="X308" s="169"/>
      <c r="Y308" s="169"/>
      <c r="Z308" s="169"/>
      <c r="AA308" s="169"/>
      <c r="AB308" s="169"/>
      <c r="AC308" s="169"/>
      <c r="AD308" s="169"/>
      <c r="AE308" s="169"/>
      <c r="AF308" s="169"/>
      <c r="AG308" s="169"/>
      <c r="AH308" s="169"/>
      <c r="AI308" s="169"/>
      <c r="AJ308" s="169"/>
      <c r="AK308" s="169"/>
      <c r="AL308" s="169"/>
      <c r="AM308" s="169"/>
      <c r="AN308" s="169"/>
      <c r="AO308" s="169"/>
      <c r="AP308" s="169"/>
      <c r="AQ308" s="169"/>
      <c r="AR308" s="169"/>
      <c r="AS308" s="169"/>
      <c r="AT308" s="169"/>
      <c r="AU308" s="169"/>
      <c r="AV308" s="169"/>
      <c r="AW308" s="169"/>
      <c r="AX308" s="169"/>
      <c r="AY308" s="169"/>
      <c r="AZ308" s="169"/>
      <c r="BA308" s="169"/>
      <c r="BB308" s="169"/>
      <c r="BC308" s="169"/>
      <c r="BD308" s="169"/>
      <c r="BE308" s="169"/>
      <c r="BF308" s="169"/>
      <c r="BG308" s="169"/>
      <c r="BH308" s="169"/>
      <c r="BI308" s="169"/>
      <c r="BJ308" s="169"/>
      <c r="BK308" s="169"/>
      <c r="BL308" s="169"/>
      <c r="BM308" s="169"/>
      <c r="BN308" s="169"/>
      <c r="BO308" s="169"/>
      <c r="BP308" s="169"/>
      <c r="BQ308" s="169"/>
      <c r="BR308" s="169"/>
      <c r="BS308" s="169"/>
      <c r="BT308" s="169"/>
      <c r="BU308" s="169"/>
      <c r="BV308" s="169"/>
      <c r="BW308" s="169"/>
      <c r="BX308" s="169"/>
      <c r="BY308" s="169"/>
      <c r="BZ308" s="169"/>
      <c r="CA308" s="169"/>
      <c r="CB308" s="169"/>
      <c r="CC308" s="169"/>
      <c r="CD308" s="169"/>
      <c r="CE308" s="169"/>
      <c r="CF308" s="169"/>
      <c r="CG308" s="169"/>
      <c r="CH308" s="169"/>
      <c r="CI308" s="169"/>
      <c r="CJ308" s="169"/>
      <c r="CK308" s="169"/>
      <c r="CL308" s="169"/>
      <c r="CM308" s="169"/>
      <c r="CN308" s="169"/>
      <c r="CO308" s="169"/>
      <c r="CP308" s="169"/>
      <c r="CQ308" s="169"/>
      <c r="CR308" s="169"/>
      <c r="CS308" s="169"/>
      <c r="CT308" s="169"/>
      <c r="CU308" s="169"/>
      <c r="CV308" s="169"/>
      <c r="CW308" s="169"/>
      <c r="CX308" s="169"/>
      <c r="CY308" s="169"/>
      <c r="CZ308" s="169"/>
      <c r="DA308" s="169"/>
      <c r="DB308" s="169"/>
      <c r="DC308" s="169"/>
      <c r="DD308" s="169"/>
      <c r="DE308" s="169"/>
      <c r="DF308" s="169"/>
      <c r="DG308" s="169"/>
      <c r="DH308" s="169"/>
      <c r="DI308" s="169"/>
      <c r="DJ308" s="169"/>
      <c r="DK308" s="169"/>
      <c r="DL308" s="169"/>
      <c r="DM308" s="169"/>
      <c r="DN308" s="169"/>
      <c r="DO308" s="169"/>
      <c r="DP308" s="169"/>
      <c r="DQ308" s="169"/>
      <c r="DR308" s="169"/>
      <c r="DS308" s="169"/>
      <c r="DT308" s="169"/>
      <c r="DU308" s="169"/>
      <c r="DV308" s="169"/>
      <c r="DW308" s="169"/>
      <c r="DX308" s="169"/>
      <c r="DY308" s="169"/>
      <c r="DZ308" s="169"/>
      <c r="EA308" s="169"/>
      <c r="EB308" s="169"/>
      <c r="EC308" s="169"/>
      <c r="ED308" s="169"/>
      <c r="EE308" s="169"/>
      <c r="EF308" s="169"/>
      <c r="EG308" s="169"/>
      <c r="EH308" s="169"/>
      <c r="EI308" s="169"/>
      <c r="EJ308" s="169"/>
      <c r="EK308" s="169"/>
      <c r="EL308" s="169"/>
      <c r="EM308" s="169"/>
      <c r="EN308" s="169"/>
    </row>
    <row r="309" spans="1:144" ht="14" x14ac:dyDescent="0.15">
      <c r="A309" s="170"/>
      <c r="B309" s="170"/>
      <c r="C309" s="170"/>
      <c r="D309" s="170"/>
      <c r="E309" s="170"/>
      <c r="F309" s="170"/>
      <c r="G309" s="170"/>
      <c r="H309" s="170"/>
      <c r="I309" s="170"/>
      <c r="J309" s="170"/>
      <c r="K309" s="170"/>
      <c r="L309" s="170"/>
      <c r="M309" s="170"/>
      <c r="N309" s="170"/>
      <c r="O309" s="170"/>
      <c r="P309" s="170"/>
      <c r="Q309" s="170"/>
      <c r="R309" s="170"/>
      <c r="S309" s="170"/>
      <c r="T309" s="170"/>
      <c r="U309" s="170"/>
      <c r="V309" s="169"/>
      <c r="W309" s="169"/>
      <c r="X309" s="169"/>
      <c r="Y309" s="169"/>
      <c r="Z309" s="169"/>
      <c r="AA309" s="169"/>
      <c r="AB309" s="169"/>
      <c r="AC309" s="169"/>
      <c r="AD309" s="169"/>
      <c r="AE309" s="169"/>
      <c r="AF309" s="169"/>
      <c r="AG309" s="169"/>
      <c r="AH309" s="169"/>
      <c r="AI309" s="169"/>
      <c r="AJ309" s="169"/>
      <c r="AK309" s="169"/>
      <c r="AL309" s="169"/>
      <c r="AM309" s="169"/>
      <c r="AN309" s="169"/>
      <c r="AO309" s="169"/>
      <c r="AP309" s="169"/>
      <c r="AQ309" s="169"/>
      <c r="AR309" s="169"/>
      <c r="AS309" s="169"/>
      <c r="AT309" s="169"/>
      <c r="AU309" s="169"/>
      <c r="AV309" s="169"/>
      <c r="AW309" s="169"/>
      <c r="AX309" s="169"/>
      <c r="AY309" s="169"/>
      <c r="AZ309" s="169"/>
      <c r="BA309" s="169"/>
      <c r="BB309" s="169"/>
      <c r="BC309" s="169"/>
      <c r="BD309" s="169"/>
      <c r="BE309" s="169"/>
      <c r="BF309" s="169"/>
      <c r="BG309" s="169"/>
      <c r="BH309" s="169"/>
      <c r="BI309" s="169"/>
      <c r="BJ309" s="169"/>
      <c r="BK309" s="169"/>
      <c r="BL309" s="169"/>
      <c r="BM309" s="169"/>
      <c r="BN309" s="169"/>
      <c r="BO309" s="169"/>
      <c r="BP309" s="169"/>
      <c r="BQ309" s="169"/>
      <c r="BR309" s="169"/>
      <c r="BS309" s="169"/>
      <c r="BT309" s="169"/>
      <c r="BU309" s="169"/>
      <c r="BV309" s="169"/>
      <c r="BW309" s="169"/>
      <c r="BX309" s="169"/>
      <c r="BY309" s="169"/>
      <c r="BZ309" s="169"/>
      <c r="CA309" s="169"/>
      <c r="CB309" s="169"/>
      <c r="CC309" s="169"/>
      <c r="CD309" s="169"/>
      <c r="CE309" s="169"/>
      <c r="CF309" s="169"/>
      <c r="CG309" s="169"/>
      <c r="CH309" s="169"/>
      <c r="CI309" s="169"/>
      <c r="CJ309" s="169"/>
      <c r="CK309" s="169"/>
      <c r="CL309" s="169"/>
      <c r="CM309" s="169"/>
      <c r="CN309" s="169"/>
      <c r="CO309" s="169"/>
      <c r="CP309" s="169"/>
      <c r="CQ309" s="169"/>
      <c r="CR309" s="169"/>
      <c r="CS309" s="169"/>
      <c r="CT309" s="169"/>
      <c r="CU309" s="169"/>
      <c r="CV309" s="169"/>
      <c r="CW309" s="169"/>
      <c r="CX309" s="169"/>
      <c r="CY309" s="169"/>
      <c r="CZ309" s="169"/>
      <c r="DA309" s="169"/>
      <c r="DB309" s="169"/>
      <c r="DC309" s="169"/>
      <c r="DD309" s="169"/>
      <c r="DE309" s="169"/>
      <c r="DF309" s="169"/>
      <c r="DG309" s="169"/>
      <c r="DH309" s="169"/>
      <c r="DI309" s="169"/>
      <c r="DJ309" s="169"/>
      <c r="DK309" s="169"/>
      <c r="DL309" s="169"/>
      <c r="DM309" s="169"/>
      <c r="DN309" s="169"/>
      <c r="DO309" s="169"/>
      <c r="DP309" s="169"/>
      <c r="DQ309" s="169"/>
      <c r="DR309" s="169"/>
      <c r="DS309" s="169"/>
      <c r="DT309" s="169"/>
      <c r="DU309" s="169"/>
      <c r="DV309" s="169"/>
      <c r="DW309" s="169"/>
      <c r="DX309" s="169"/>
      <c r="DY309" s="169"/>
      <c r="DZ309" s="169"/>
      <c r="EA309" s="169"/>
      <c r="EB309" s="169"/>
      <c r="EC309" s="169"/>
      <c r="ED309" s="169"/>
      <c r="EE309" s="169"/>
      <c r="EF309" s="169"/>
      <c r="EG309" s="169"/>
      <c r="EH309" s="169"/>
      <c r="EI309" s="169"/>
      <c r="EJ309" s="169"/>
      <c r="EK309" s="169"/>
      <c r="EL309" s="169"/>
      <c r="EM309" s="169"/>
      <c r="EN309" s="169"/>
    </row>
    <row r="310" spans="1:144" ht="14" x14ac:dyDescent="0.15">
      <c r="A310" s="170"/>
      <c r="B310" s="170"/>
      <c r="C310" s="170"/>
      <c r="D310" s="170"/>
      <c r="E310" s="170"/>
      <c r="F310" s="170"/>
      <c r="G310" s="170"/>
      <c r="H310" s="170"/>
      <c r="I310" s="170"/>
      <c r="J310" s="170"/>
      <c r="K310" s="170"/>
      <c r="L310" s="170"/>
      <c r="M310" s="170"/>
      <c r="N310" s="170"/>
      <c r="O310" s="170"/>
      <c r="P310" s="170"/>
      <c r="Q310" s="170"/>
      <c r="R310" s="170"/>
      <c r="S310" s="170"/>
      <c r="T310" s="170"/>
      <c r="U310" s="170"/>
      <c r="V310" s="169"/>
      <c r="W310" s="169"/>
      <c r="X310" s="169"/>
      <c r="Y310" s="169"/>
      <c r="Z310" s="169"/>
      <c r="AA310" s="169"/>
      <c r="AB310" s="169"/>
      <c r="AC310" s="169"/>
      <c r="AD310" s="169"/>
      <c r="AE310" s="169"/>
      <c r="AF310" s="169"/>
      <c r="AG310" s="169"/>
      <c r="AH310" s="169"/>
      <c r="AI310" s="169"/>
      <c r="AJ310" s="169"/>
      <c r="AK310" s="169"/>
      <c r="AL310" s="169"/>
      <c r="AM310" s="169"/>
      <c r="AN310" s="169"/>
      <c r="AO310" s="169"/>
      <c r="AP310" s="169"/>
      <c r="AQ310" s="169"/>
      <c r="AR310" s="169"/>
      <c r="AS310" s="169"/>
      <c r="AT310" s="169"/>
      <c r="AU310" s="169"/>
      <c r="AV310" s="169"/>
      <c r="AW310" s="169"/>
      <c r="AX310" s="169"/>
      <c r="AY310" s="169"/>
      <c r="AZ310" s="169"/>
      <c r="BA310" s="169"/>
      <c r="BB310" s="169"/>
      <c r="BC310" s="169"/>
      <c r="BD310" s="169"/>
      <c r="BE310" s="169"/>
      <c r="BF310" s="169"/>
      <c r="BG310" s="169"/>
      <c r="BH310" s="169"/>
      <c r="BI310" s="169"/>
      <c r="BJ310" s="169"/>
      <c r="BK310" s="169"/>
      <c r="BL310" s="169"/>
      <c r="BM310" s="169"/>
      <c r="BN310" s="169"/>
      <c r="BO310" s="169"/>
      <c r="BP310" s="169"/>
      <c r="BQ310" s="169"/>
      <c r="BR310" s="169"/>
      <c r="BS310" s="169"/>
      <c r="BT310" s="169"/>
      <c r="BU310" s="169"/>
      <c r="BV310" s="169"/>
      <c r="BW310" s="169"/>
      <c r="BX310" s="169"/>
      <c r="BY310" s="169"/>
      <c r="BZ310" s="169"/>
      <c r="CA310" s="169"/>
      <c r="CB310" s="169"/>
      <c r="CC310" s="169"/>
      <c r="CD310" s="169"/>
      <c r="CE310" s="169"/>
      <c r="CF310" s="169"/>
      <c r="CG310" s="169"/>
      <c r="CH310" s="169"/>
      <c r="CI310" s="169"/>
      <c r="CJ310" s="169"/>
      <c r="CK310" s="169"/>
      <c r="CL310" s="169"/>
      <c r="CM310" s="169"/>
      <c r="CN310" s="169"/>
      <c r="CO310" s="169"/>
      <c r="CP310" s="169"/>
      <c r="CQ310" s="169"/>
      <c r="CR310" s="169"/>
      <c r="CS310" s="169"/>
      <c r="CT310" s="169"/>
      <c r="CU310" s="169"/>
      <c r="CV310" s="169"/>
      <c r="CW310" s="169"/>
      <c r="CX310" s="169"/>
      <c r="CY310" s="169"/>
      <c r="CZ310" s="169"/>
      <c r="DA310" s="169"/>
      <c r="DB310" s="169"/>
      <c r="DC310" s="169"/>
      <c r="DD310" s="169"/>
      <c r="DE310" s="169"/>
      <c r="DF310" s="169"/>
      <c r="DG310" s="169"/>
      <c r="DH310" s="169"/>
      <c r="DI310" s="169"/>
      <c r="DJ310" s="169"/>
      <c r="DK310" s="169"/>
      <c r="DL310" s="169"/>
      <c r="DM310" s="169"/>
      <c r="DN310" s="169"/>
      <c r="DO310" s="169"/>
      <c r="DP310" s="169"/>
      <c r="DQ310" s="169"/>
      <c r="DR310" s="169"/>
      <c r="DS310" s="169"/>
      <c r="DT310" s="169"/>
      <c r="DU310" s="169"/>
      <c r="DV310" s="169"/>
      <c r="DW310" s="169"/>
      <c r="DX310" s="169"/>
      <c r="DY310" s="169"/>
      <c r="DZ310" s="169"/>
      <c r="EA310" s="169"/>
      <c r="EB310" s="169"/>
      <c r="EC310" s="169"/>
      <c r="ED310" s="169"/>
      <c r="EE310" s="169"/>
      <c r="EF310" s="169"/>
      <c r="EG310" s="169"/>
      <c r="EH310" s="169"/>
      <c r="EI310" s="169"/>
      <c r="EJ310" s="169"/>
      <c r="EK310" s="169"/>
      <c r="EL310" s="169"/>
      <c r="EM310" s="169"/>
      <c r="EN310" s="169"/>
    </row>
    <row r="311" spans="1:144" ht="14" x14ac:dyDescent="0.15">
      <c r="A311" s="170"/>
      <c r="B311" s="170"/>
      <c r="C311" s="170"/>
      <c r="D311" s="170"/>
      <c r="E311" s="170"/>
      <c r="F311" s="170"/>
      <c r="G311" s="170"/>
      <c r="H311" s="170"/>
      <c r="I311" s="170"/>
      <c r="J311" s="170"/>
      <c r="K311" s="170"/>
      <c r="L311" s="170"/>
      <c r="M311" s="170"/>
      <c r="N311" s="170"/>
      <c r="O311" s="170"/>
      <c r="P311" s="170"/>
      <c r="Q311" s="170"/>
      <c r="R311" s="170"/>
      <c r="S311" s="170"/>
      <c r="T311" s="170"/>
      <c r="U311" s="170"/>
      <c r="V311" s="169"/>
      <c r="W311" s="169"/>
      <c r="X311" s="169"/>
      <c r="Y311" s="169"/>
      <c r="Z311" s="169"/>
      <c r="AA311" s="169"/>
      <c r="AB311" s="169"/>
      <c r="AC311" s="169"/>
      <c r="AD311" s="169"/>
      <c r="AE311" s="169"/>
      <c r="AF311" s="169"/>
      <c r="AG311" s="169"/>
      <c r="AH311" s="169"/>
      <c r="AI311" s="169"/>
      <c r="AJ311" s="169"/>
      <c r="AK311" s="169"/>
      <c r="AL311" s="169"/>
      <c r="AM311" s="169"/>
      <c r="AN311" s="169"/>
      <c r="AO311" s="169"/>
      <c r="AP311" s="169"/>
      <c r="AQ311" s="169"/>
      <c r="AR311" s="169"/>
      <c r="AS311" s="169"/>
      <c r="AT311" s="169"/>
      <c r="AU311" s="169"/>
      <c r="AV311" s="169"/>
      <c r="AW311" s="169"/>
      <c r="AX311" s="169"/>
      <c r="AY311" s="169"/>
      <c r="AZ311" s="169"/>
      <c r="BA311" s="169"/>
      <c r="BB311" s="169"/>
      <c r="BC311" s="169"/>
      <c r="BD311" s="169"/>
      <c r="BE311" s="169"/>
      <c r="BF311" s="169"/>
      <c r="BG311" s="169"/>
      <c r="BH311" s="169"/>
      <c r="BI311" s="169"/>
      <c r="BJ311" s="169"/>
      <c r="BK311" s="169"/>
      <c r="BL311" s="169"/>
      <c r="BM311" s="169"/>
      <c r="BN311" s="169"/>
      <c r="BO311" s="169"/>
      <c r="BP311" s="169"/>
      <c r="BQ311" s="169"/>
      <c r="BR311" s="169"/>
      <c r="BS311" s="169"/>
      <c r="BT311" s="169"/>
      <c r="BU311" s="169"/>
      <c r="BV311" s="169"/>
      <c r="BW311" s="169"/>
      <c r="BX311" s="169"/>
      <c r="BY311" s="169"/>
      <c r="BZ311" s="169"/>
      <c r="CA311" s="169"/>
      <c r="CB311" s="169"/>
      <c r="CC311" s="169"/>
      <c r="CD311" s="169"/>
      <c r="CE311" s="169"/>
      <c r="CF311" s="169"/>
      <c r="CG311" s="169"/>
      <c r="CH311" s="169"/>
      <c r="CI311" s="169"/>
      <c r="CJ311" s="169"/>
      <c r="CK311" s="169"/>
      <c r="CL311" s="169"/>
      <c r="CM311" s="169"/>
      <c r="CN311" s="169"/>
      <c r="CO311" s="169"/>
      <c r="CP311" s="169"/>
      <c r="CQ311" s="169"/>
      <c r="CR311" s="169"/>
      <c r="CS311" s="169"/>
      <c r="CT311" s="169"/>
      <c r="CU311" s="169"/>
      <c r="CV311" s="169"/>
      <c r="CW311" s="169"/>
      <c r="CX311" s="169"/>
      <c r="CY311" s="169"/>
      <c r="CZ311" s="169"/>
      <c r="DA311" s="169"/>
      <c r="DB311" s="169"/>
      <c r="DC311" s="169"/>
      <c r="DD311" s="169"/>
      <c r="DE311" s="169"/>
      <c r="DF311" s="169"/>
      <c r="DG311" s="169"/>
      <c r="DH311" s="169"/>
      <c r="DI311" s="169"/>
      <c r="DJ311" s="169"/>
      <c r="DK311" s="169"/>
      <c r="DL311" s="169"/>
      <c r="DM311" s="169"/>
      <c r="DN311" s="169"/>
      <c r="DO311" s="169"/>
      <c r="DP311" s="169"/>
      <c r="DQ311" s="169"/>
      <c r="DR311" s="169"/>
      <c r="DS311" s="169"/>
      <c r="DT311" s="169"/>
      <c r="DU311" s="169"/>
      <c r="DV311" s="169"/>
      <c r="DW311" s="169"/>
      <c r="DX311" s="169"/>
      <c r="DY311" s="169"/>
      <c r="DZ311" s="169"/>
      <c r="EA311" s="169"/>
      <c r="EB311" s="169"/>
      <c r="EC311" s="169"/>
      <c r="ED311" s="169"/>
      <c r="EE311" s="169"/>
      <c r="EF311" s="169"/>
      <c r="EG311" s="169"/>
      <c r="EH311" s="169"/>
      <c r="EI311" s="169"/>
      <c r="EJ311" s="169"/>
      <c r="EK311" s="169"/>
      <c r="EL311" s="169"/>
      <c r="EM311" s="169"/>
      <c r="EN311" s="169"/>
    </row>
    <row r="312" spans="1:144" ht="14" x14ac:dyDescent="0.15">
      <c r="A312" s="170"/>
      <c r="B312" s="170"/>
      <c r="C312" s="170"/>
      <c r="D312" s="170"/>
      <c r="E312" s="170"/>
      <c r="F312" s="170"/>
      <c r="G312" s="170"/>
      <c r="H312" s="170"/>
      <c r="I312" s="170"/>
      <c r="J312" s="170"/>
      <c r="K312" s="170"/>
      <c r="L312" s="170"/>
      <c r="M312" s="170"/>
      <c r="N312" s="170"/>
      <c r="O312" s="170"/>
      <c r="P312" s="170"/>
      <c r="Q312" s="170"/>
      <c r="R312" s="170"/>
      <c r="S312" s="170"/>
      <c r="T312" s="170"/>
      <c r="U312" s="170"/>
      <c r="V312" s="169"/>
      <c r="W312" s="169"/>
      <c r="X312" s="169"/>
      <c r="Y312" s="169"/>
      <c r="Z312" s="169"/>
      <c r="AA312" s="169"/>
      <c r="AB312" s="169"/>
      <c r="AC312" s="169"/>
      <c r="AD312" s="169"/>
      <c r="AE312" s="169"/>
      <c r="AF312" s="169"/>
      <c r="AG312" s="169"/>
      <c r="AH312" s="169"/>
      <c r="AI312" s="169"/>
      <c r="AJ312" s="169"/>
      <c r="AK312" s="169"/>
      <c r="AL312" s="169"/>
      <c r="AM312" s="169"/>
      <c r="AN312" s="169"/>
      <c r="AO312" s="169"/>
      <c r="AP312" s="169"/>
      <c r="AQ312" s="169"/>
      <c r="AR312" s="169"/>
      <c r="AS312" s="169"/>
      <c r="AT312" s="169"/>
      <c r="AU312" s="169"/>
      <c r="AV312" s="169"/>
      <c r="AW312" s="169"/>
      <c r="AX312" s="169"/>
      <c r="AY312" s="169"/>
      <c r="AZ312" s="169"/>
      <c r="BA312" s="169"/>
      <c r="BB312" s="169"/>
      <c r="BC312" s="169"/>
      <c r="BD312" s="169"/>
      <c r="BE312" s="169"/>
      <c r="BF312" s="169"/>
      <c r="BG312" s="169"/>
      <c r="BH312" s="169"/>
      <c r="BI312" s="169"/>
      <c r="BJ312" s="169"/>
      <c r="BK312" s="169"/>
      <c r="BL312" s="169"/>
      <c r="BM312" s="169"/>
      <c r="BN312" s="169"/>
      <c r="BO312" s="169"/>
      <c r="BP312" s="169"/>
      <c r="BQ312" s="169"/>
      <c r="BR312" s="169"/>
      <c r="BS312" s="169"/>
      <c r="BT312" s="169"/>
      <c r="BU312" s="169"/>
      <c r="BV312" s="169"/>
      <c r="BW312" s="169"/>
      <c r="BX312" s="169"/>
      <c r="BY312" s="169"/>
      <c r="BZ312" s="169"/>
      <c r="CA312" s="169"/>
      <c r="CB312" s="169"/>
      <c r="CC312" s="169"/>
      <c r="CD312" s="169"/>
      <c r="CE312" s="169"/>
      <c r="CF312" s="169"/>
      <c r="CG312" s="169"/>
      <c r="CH312" s="169"/>
      <c r="CI312" s="169"/>
      <c r="CJ312" s="169"/>
      <c r="CK312" s="169"/>
      <c r="CL312" s="169"/>
      <c r="CM312" s="169"/>
      <c r="CN312" s="169"/>
      <c r="CO312" s="169"/>
      <c r="CP312" s="169"/>
      <c r="CQ312" s="169"/>
      <c r="CR312" s="169"/>
      <c r="CS312" s="169"/>
      <c r="CT312" s="169"/>
      <c r="CU312" s="169"/>
      <c r="CV312" s="169"/>
      <c r="CW312" s="169"/>
      <c r="CX312" s="169"/>
      <c r="CY312" s="169"/>
      <c r="CZ312" s="169"/>
      <c r="DA312" s="169"/>
      <c r="DB312" s="169"/>
      <c r="DC312" s="169"/>
      <c r="DD312" s="169"/>
      <c r="DE312" s="169"/>
      <c r="DF312" s="169"/>
      <c r="DG312" s="169"/>
      <c r="DH312" s="169"/>
      <c r="DI312" s="169"/>
      <c r="DJ312" s="169"/>
      <c r="DK312" s="169"/>
      <c r="DL312" s="169"/>
      <c r="DM312" s="169"/>
      <c r="DN312" s="169"/>
      <c r="DO312" s="169"/>
      <c r="DP312" s="169"/>
      <c r="DQ312" s="169"/>
      <c r="DR312" s="169"/>
      <c r="DS312" s="169"/>
      <c r="DT312" s="169"/>
      <c r="DU312" s="169"/>
      <c r="DV312" s="169"/>
      <c r="DW312" s="169"/>
      <c r="DX312" s="169"/>
      <c r="DY312" s="169"/>
      <c r="DZ312" s="169"/>
      <c r="EA312" s="169"/>
      <c r="EB312" s="169"/>
      <c r="EC312" s="169"/>
      <c r="ED312" s="169"/>
      <c r="EE312" s="169"/>
      <c r="EF312" s="169"/>
      <c r="EG312" s="169"/>
      <c r="EH312" s="169"/>
      <c r="EI312" s="169"/>
      <c r="EJ312" s="169"/>
      <c r="EK312" s="169"/>
      <c r="EL312" s="169"/>
      <c r="EM312" s="169"/>
      <c r="EN312" s="169"/>
    </row>
    <row r="313" spans="1:144" ht="14" x14ac:dyDescent="0.15">
      <c r="A313" s="170"/>
      <c r="B313" s="170"/>
      <c r="C313" s="170"/>
      <c r="D313" s="170"/>
      <c r="E313" s="170"/>
      <c r="F313" s="170"/>
      <c r="G313" s="170"/>
      <c r="H313" s="170"/>
      <c r="I313" s="170"/>
      <c r="J313" s="170"/>
      <c r="K313" s="170"/>
      <c r="L313" s="170"/>
      <c r="M313" s="170"/>
      <c r="N313" s="170"/>
      <c r="O313" s="170"/>
      <c r="P313" s="170"/>
      <c r="Q313" s="170"/>
      <c r="R313" s="170"/>
      <c r="S313" s="170"/>
      <c r="T313" s="170"/>
      <c r="U313" s="170"/>
      <c r="V313" s="169"/>
      <c r="W313" s="169"/>
      <c r="X313" s="169"/>
      <c r="Y313" s="169"/>
      <c r="Z313" s="169"/>
      <c r="AA313" s="169"/>
      <c r="AB313" s="169"/>
      <c r="AC313" s="169"/>
      <c r="AD313" s="169"/>
      <c r="AE313" s="169"/>
      <c r="AF313" s="169"/>
      <c r="AG313" s="169"/>
      <c r="AH313" s="169"/>
      <c r="AI313" s="169"/>
      <c r="AJ313" s="169"/>
      <c r="AK313" s="169"/>
      <c r="AL313" s="169"/>
      <c r="AM313" s="169"/>
      <c r="AN313" s="169"/>
      <c r="AO313" s="169"/>
      <c r="AP313" s="169"/>
      <c r="AQ313" s="169"/>
      <c r="AR313" s="169"/>
      <c r="AS313" s="169"/>
      <c r="AT313" s="169"/>
      <c r="AU313" s="169"/>
      <c r="AV313" s="169"/>
      <c r="AW313" s="169"/>
      <c r="AX313" s="169"/>
      <c r="AY313" s="169"/>
      <c r="AZ313" s="169"/>
      <c r="BA313" s="169"/>
      <c r="BB313" s="169"/>
      <c r="BC313" s="169"/>
      <c r="BD313" s="169"/>
      <c r="BE313" s="169"/>
      <c r="BF313" s="169"/>
      <c r="BG313" s="169"/>
      <c r="BH313" s="169"/>
      <c r="BI313" s="169"/>
      <c r="BJ313" s="169"/>
      <c r="BK313" s="169"/>
      <c r="BL313" s="169"/>
      <c r="BM313" s="169"/>
      <c r="BN313" s="169"/>
      <c r="BO313" s="169"/>
      <c r="BP313" s="169"/>
      <c r="BQ313" s="169"/>
      <c r="BR313" s="169"/>
      <c r="BS313" s="169"/>
      <c r="BT313" s="169"/>
      <c r="BU313" s="169"/>
      <c r="BV313" s="169"/>
      <c r="BW313" s="169"/>
      <c r="BX313" s="169"/>
      <c r="BY313" s="169"/>
      <c r="BZ313" s="169"/>
      <c r="CA313" s="169"/>
      <c r="CB313" s="169"/>
      <c r="CC313" s="169"/>
      <c r="CD313" s="169"/>
      <c r="CE313" s="169"/>
      <c r="CF313" s="169"/>
      <c r="CG313" s="169"/>
      <c r="CH313" s="169"/>
      <c r="CI313" s="169"/>
      <c r="CJ313" s="169"/>
      <c r="CK313" s="169"/>
      <c r="CL313" s="169"/>
      <c r="CM313" s="169"/>
      <c r="CN313" s="169"/>
      <c r="CO313" s="169"/>
      <c r="CP313" s="169"/>
      <c r="CQ313" s="169"/>
      <c r="CR313" s="169"/>
      <c r="CS313" s="169"/>
      <c r="CT313" s="169"/>
      <c r="CU313" s="169"/>
      <c r="CV313" s="169"/>
      <c r="CW313" s="169"/>
      <c r="CX313" s="169"/>
      <c r="CY313" s="169"/>
      <c r="CZ313" s="169"/>
      <c r="DA313" s="169"/>
      <c r="DB313" s="169"/>
      <c r="DC313" s="169"/>
      <c r="DD313" s="169"/>
      <c r="DE313" s="169"/>
      <c r="DF313" s="169"/>
      <c r="DG313" s="169"/>
      <c r="DH313" s="169"/>
      <c r="DI313" s="169"/>
      <c r="DJ313" s="169"/>
      <c r="DK313" s="169"/>
      <c r="DL313" s="169"/>
      <c r="DM313" s="169"/>
      <c r="DN313" s="169"/>
      <c r="DO313" s="169"/>
      <c r="DP313" s="169"/>
      <c r="DQ313" s="169"/>
      <c r="DR313" s="169"/>
      <c r="DS313" s="169"/>
      <c r="DT313" s="169"/>
      <c r="DU313" s="169"/>
      <c r="DV313" s="169"/>
      <c r="DW313" s="169"/>
      <c r="DX313" s="169"/>
      <c r="DY313" s="169"/>
      <c r="DZ313" s="169"/>
      <c r="EA313" s="169"/>
      <c r="EB313" s="169"/>
      <c r="EC313" s="169"/>
      <c r="ED313" s="169"/>
      <c r="EE313" s="169"/>
      <c r="EF313" s="169"/>
      <c r="EG313" s="169"/>
      <c r="EH313" s="169"/>
      <c r="EI313" s="169"/>
      <c r="EJ313" s="169"/>
      <c r="EK313" s="169"/>
      <c r="EL313" s="169"/>
      <c r="EM313" s="169"/>
      <c r="EN313" s="169"/>
    </row>
    <row r="314" spans="1:144" ht="14" x14ac:dyDescent="0.15">
      <c r="A314" s="170"/>
      <c r="B314" s="170"/>
      <c r="C314" s="170"/>
      <c r="D314" s="170"/>
      <c r="E314" s="170"/>
      <c r="F314" s="170"/>
      <c r="G314" s="170"/>
      <c r="H314" s="170"/>
      <c r="I314" s="170"/>
      <c r="J314" s="170"/>
      <c r="K314" s="170"/>
      <c r="L314" s="170"/>
      <c r="M314" s="170"/>
      <c r="N314" s="170"/>
      <c r="O314" s="170"/>
      <c r="P314" s="170"/>
      <c r="Q314" s="170"/>
      <c r="R314" s="170"/>
      <c r="S314" s="170"/>
      <c r="T314" s="170"/>
      <c r="U314" s="170"/>
      <c r="V314" s="169"/>
      <c r="W314" s="169"/>
      <c r="X314" s="169"/>
      <c r="Y314" s="169"/>
      <c r="Z314" s="169"/>
      <c r="AA314" s="169"/>
      <c r="AB314" s="169"/>
      <c r="AC314" s="169"/>
      <c r="AD314" s="169"/>
      <c r="AE314" s="169"/>
      <c r="AF314" s="169"/>
      <c r="AG314" s="169"/>
      <c r="AH314" s="169"/>
      <c r="AI314" s="169"/>
      <c r="AJ314" s="169"/>
      <c r="AK314" s="169"/>
      <c r="AL314" s="169"/>
      <c r="AM314" s="169"/>
      <c r="AN314" s="169"/>
      <c r="AO314" s="169"/>
      <c r="AP314" s="169"/>
      <c r="AQ314" s="169"/>
      <c r="AR314" s="169"/>
      <c r="AS314" s="169"/>
      <c r="AT314" s="169"/>
      <c r="AU314" s="169"/>
      <c r="AV314" s="169"/>
      <c r="AW314" s="169"/>
      <c r="AX314" s="169"/>
      <c r="AY314" s="169"/>
      <c r="AZ314" s="169"/>
      <c r="BA314" s="169"/>
      <c r="BB314" s="169"/>
      <c r="BC314" s="169"/>
      <c r="BD314" s="169"/>
      <c r="BE314" s="169"/>
      <c r="BF314" s="169"/>
      <c r="BG314" s="169"/>
      <c r="BH314" s="169"/>
      <c r="BI314" s="169"/>
      <c r="BJ314" s="169"/>
      <c r="BK314" s="169"/>
      <c r="BL314" s="169"/>
      <c r="BM314" s="169"/>
      <c r="BN314" s="169"/>
      <c r="BO314" s="169"/>
      <c r="BP314" s="169"/>
      <c r="BQ314" s="169"/>
      <c r="BR314" s="169"/>
      <c r="BS314" s="169"/>
      <c r="BT314" s="169"/>
      <c r="BU314" s="169"/>
      <c r="BV314" s="169"/>
      <c r="BW314" s="169"/>
      <c r="BX314" s="169"/>
      <c r="BY314" s="169"/>
      <c r="BZ314" s="169"/>
      <c r="CA314" s="169"/>
      <c r="CB314" s="169"/>
      <c r="CC314" s="169"/>
      <c r="CD314" s="169"/>
      <c r="CE314" s="169"/>
      <c r="CF314" s="169"/>
      <c r="CG314" s="169"/>
      <c r="CH314" s="169"/>
      <c r="CI314" s="169"/>
      <c r="CJ314" s="169"/>
      <c r="CK314" s="169"/>
      <c r="CL314" s="169"/>
      <c r="CM314" s="169"/>
      <c r="CN314" s="169"/>
      <c r="CO314" s="169"/>
      <c r="CP314" s="169"/>
      <c r="CQ314" s="169"/>
      <c r="CR314" s="169"/>
      <c r="CS314" s="169"/>
      <c r="CT314" s="169"/>
      <c r="CU314" s="169"/>
      <c r="CV314" s="169"/>
      <c r="CW314" s="169"/>
      <c r="CX314" s="169"/>
      <c r="CY314" s="169"/>
      <c r="CZ314" s="169"/>
      <c r="DA314" s="169"/>
      <c r="DB314" s="169"/>
      <c r="DC314" s="169"/>
      <c r="DD314" s="169"/>
      <c r="DE314" s="169"/>
      <c r="DF314" s="169"/>
      <c r="DG314" s="169"/>
      <c r="DH314" s="169"/>
      <c r="DI314" s="169"/>
      <c r="DJ314" s="169"/>
      <c r="DK314" s="169"/>
      <c r="DL314" s="169"/>
      <c r="DM314" s="169"/>
      <c r="DN314" s="169"/>
      <c r="DO314" s="169"/>
      <c r="DP314" s="169"/>
      <c r="DQ314" s="169"/>
      <c r="DR314" s="169"/>
      <c r="DS314" s="169"/>
      <c r="DT314" s="169"/>
      <c r="DU314" s="169"/>
      <c r="DV314" s="169"/>
      <c r="DW314" s="169"/>
      <c r="DX314" s="169"/>
      <c r="DY314" s="169"/>
      <c r="DZ314" s="169"/>
      <c r="EA314" s="169"/>
      <c r="EB314" s="169"/>
      <c r="EC314" s="169"/>
      <c r="ED314" s="169"/>
      <c r="EE314" s="169"/>
      <c r="EF314" s="169"/>
      <c r="EG314" s="169"/>
      <c r="EH314" s="169"/>
      <c r="EI314" s="169"/>
      <c r="EJ314" s="169"/>
      <c r="EK314" s="169"/>
      <c r="EL314" s="169"/>
      <c r="EM314" s="169"/>
      <c r="EN314" s="169"/>
    </row>
    <row r="315" spans="1:144" x14ac:dyDescent="0.15">
      <c r="A315" s="170"/>
      <c r="B315" s="170"/>
      <c r="C315" s="170"/>
      <c r="D315" s="170"/>
      <c r="E315" s="170"/>
      <c r="F315" s="170"/>
      <c r="G315" s="170"/>
      <c r="H315" s="170"/>
      <c r="I315" s="170"/>
      <c r="J315" s="170"/>
      <c r="K315" s="170"/>
      <c r="L315" s="170"/>
      <c r="M315" s="170"/>
      <c r="N315" s="170"/>
      <c r="O315" s="170"/>
      <c r="P315" s="170"/>
      <c r="Q315" s="170"/>
      <c r="R315" s="170"/>
      <c r="S315" s="170"/>
      <c r="T315" s="170"/>
      <c r="U315" s="170"/>
    </row>
    <row r="316" spans="1:144" x14ac:dyDescent="0.15">
      <c r="A316" s="170"/>
      <c r="B316" s="170"/>
      <c r="C316" s="170"/>
      <c r="D316" s="170"/>
      <c r="E316" s="170"/>
      <c r="F316" s="170"/>
      <c r="G316" s="170"/>
      <c r="H316" s="170"/>
      <c r="I316" s="170"/>
      <c r="J316" s="170"/>
      <c r="K316" s="170"/>
      <c r="L316" s="170"/>
      <c r="M316" s="170"/>
      <c r="N316" s="170"/>
      <c r="O316" s="170"/>
      <c r="P316" s="170"/>
      <c r="Q316" s="170"/>
      <c r="R316" s="170"/>
      <c r="S316" s="170"/>
      <c r="T316" s="170"/>
      <c r="U316" s="170"/>
    </row>
    <row r="317" spans="1:144" x14ac:dyDescent="0.15">
      <c r="A317" s="170"/>
      <c r="B317" s="170"/>
      <c r="C317" s="170"/>
      <c r="D317" s="170"/>
      <c r="E317" s="170"/>
      <c r="F317" s="170"/>
      <c r="G317" s="170"/>
      <c r="H317" s="170"/>
      <c r="I317" s="170"/>
      <c r="J317" s="170"/>
      <c r="K317" s="170"/>
      <c r="L317" s="170"/>
      <c r="M317" s="170"/>
      <c r="N317" s="170"/>
      <c r="O317" s="170"/>
      <c r="P317" s="170"/>
      <c r="Q317" s="170"/>
      <c r="R317" s="170"/>
      <c r="S317" s="170"/>
      <c r="T317" s="170"/>
      <c r="U317" s="170"/>
    </row>
    <row r="318" spans="1:144" x14ac:dyDescent="0.15">
      <c r="A318" s="170"/>
      <c r="B318" s="170"/>
      <c r="C318" s="170"/>
      <c r="D318" s="170"/>
      <c r="E318" s="170"/>
      <c r="F318" s="170"/>
      <c r="G318" s="170"/>
      <c r="H318" s="170"/>
      <c r="I318" s="170"/>
      <c r="J318" s="170"/>
      <c r="K318" s="170"/>
      <c r="L318" s="170"/>
      <c r="M318" s="170"/>
      <c r="N318" s="170"/>
      <c r="O318" s="170"/>
      <c r="P318" s="170"/>
      <c r="Q318" s="170"/>
      <c r="R318" s="170"/>
      <c r="S318" s="170"/>
      <c r="T318" s="170"/>
      <c r="U318" s="170"/>
    </row>
    <row r="319" spans="1:144" x14ac:dyDescent="0.15">
      <c r="A319" s="170"/>
      <c r="B319" s="170"/>
      <c r="C319" s="170"/>
      <c r="D319" s="170"/>
      <c r="E319" s="170"/>
      <c r="F319" s="170"/>
      <c r="G319" s="170"/>
      <c r="H319" s="170"/>
      <c r="I319" s="170"/>
      <c r="J319" s="170"/>
      <c r="K319" s="170"/>
      <c r="L319" s="170"/>
      <c r="M319" s="170"/>
      <c r="N319" s="170"/>
      <c r="O319" s="170"/>
      <c r="P319" s="170"/>
      <c r="Q319" s="170"/>
      <c r="R319" s="170"/>
      <c r="S319" s="170"/>
      <c r="T319" s="170"/>
      <c r="U319" s="170"/>
    </row>
    <row r="320" spans="1:144" x14ac:dyDescent="0.15">
      <c r="A320" s="170"/>
      <c r="B320" s="170"/>
      <c r="C320" s="170"/>
      <c r="D320" s="170"/>
      <c r="E320" s="170"/>
      <c r="F320" s="170"/>
      <c r="G320" s="170"/>
      <c r="H320" s="170"/>
      <c r="I320" s="170"/>
      <c r="J320" s="170"/>
      <c r="K320" s="170"/>
      <c r="L320" s="170"/>
      <c r="M320" s="170"/>
      <c r="N320" s="170"/>
      <c r="O320" s="170"/>
      <c r="P320" s="170"/>
      <c r="Q320" s="170"/>
      <c r="R320" s="170"/>
      <c r="S320" s="170"/>
      <c r="T320" s="170"/>
      <c r="U320" s="170"/>
    </row>
    <row r="321" spans="1:21" x14ac:dyDescent="0.15">
      <c r="A321" s="170"/>
      <c r="B321" s="170"/>
      <c r="C321" s="170"/>
      <c r="D321" s="170"/>
      <c r="E321" s="170"/>
      <c r="F321" s="170"/>
      <c r="G321" s="170"/>
      <c r="H321" s="170"/>
      <c r="I321" s="170"/>
      <c r="J321" s="170"/>
      <c r="K321" s="170"/>
      <c r="L321" s="170"/>
      <c r="M321" s="170"/>
      <c r="N321" s="170"/>
      <c r="O321" s="170"/>
      <c r="P321" s="170"/>
      <c r="Q321" s="170"/>
      <c r="R321" s="170"/>
      <c r="S321" s="170"/>
      <c r="T321" s="170"/>
      <c r="U321" s="170"/>
    </row>
    <row r="322" spans="1:21" x14ac:dyDescent="0.15">
      <c r="A322" s="170"/>
      <c r="B322" s="170"/>
      <c r="C322" s="170"/>
      <c r="D322" s="170"/>
      <c r="E322" s="170"/>
      <c r="F322" s="170"/>
      <c r="G322" s="170"/>
      <c r="H322" s="170"/>
      <c r="I322" s="170"/>
      <c r="J322" s="170"/>
      <c r="K322" s="170"/>
      <c r="L322" s="170"/>
      <c r="M322" s="170"/>
      <c r="N322" s="170"/>
      <c r="O322" s="170"/>
      <c r="P322" s="170"/>
      <c r="Q322" s="170"/>
      <c r="R322" s="170"/>
      <c r="S322" s="170"/>
      <c r="T322" s="170"/>
      <c r="U322" s="170"/>
    </row>
    <row r="323" spans="1:21" x14ac:dyDescent="0.15">
      <c r="A323" s="170"/>
      <c r="B323" s="170"/>
      <c r="C323" s="170"/>
      <c r="D323" s="170"/>
      <c r="E323" s="170"/>
      <c r="F323" s="170"/>
      <c r="G323" s="170"/>
      <c r="H323" s="170"/>
      <c r="I323" s="170"/>
      <c r="J323" s="170"/>
      <c r="K323" s="170"/>
      <c r="L323" s="170"/>
      <c r="M323" s="170"/>
      <c r="N323" s="170"/>
      <c r="O323" s="170"/>
      <c r="P323" s="170"/>
      <c r="Q323" s="170"/>
      <c r="R323" s="170"/>
      <c r="S323" s="170"/>
      <c r="T323" s="170"/>
      <c r="U323" s="170"/>
    </row>
    <row r="324" spans="1:21" x14ac:dyDescent="0.15">
      <c r="A324" s="170"/>
      <c r="B324" s="170"/>
      <c r="C324" s="170"/>
      <c r="D324" s="170"/>
      <c r="E324" s="170"/>
      <c r="F324" s="170"/>
      <c r="G324" s="170"/>
      <c r="H324" s="170"/>
      <c r="I324" s="170"/>
      <c r="J324" s="170"/>
      <c r="K324" s="170"/>
      <c r="L324" s="170"/>
      <c r="M324" s="170"/>
      <c r="N324" s="170"/>
      <c r="O324" s="170"/>
      <c r="P324" s="170"/>
      <c r="Q324" s="170"/>
      <c r="R324" s="170"/>
      <c r="S324" s="170"/>
      <c r="T324" s="170"/>
      <c r="U324" s="170"/>
    </row>
    <row r="325" spans="1:21" x14ac:dyDescent="0.15">
      <c r="A325" s="170"/>
      <c r="B325" s="170"/>
      <c r="C325" s="170"/>
      <c r="D325" s="170"/>
      <c r="E325" s="170"/>
      <c r="F325" s="170"/>
      <c r="G325" s="170"/>
      <c r="H325" s="170"/>
      <c r="I325" s="170"/>
      <c r="J325" s="170"/>
      <c r="K325" s="170"/>
      <c r="L325" s="170"/>
      <c r="M325" s="170"/>
      <c r="N325" s="170"/>
      <c r="O325" s="170"/>
      <c r="P325" s="170"/>
      <c r="Q325" s="170"/>
      <c r="R325" s="170"/>
      <c r="S325" s="170"/>
      <c r="T325" s="170"/>
      <c r="U325" s="170"/>
    </row>
    <row r="326" spans="1:21" x14ac:dyDescent="0.15">
      <c r="A326" s="170"/>
      <c r="B326" s="170"/>
      <c r="C326" s="170"/>
      <c r="D326" s="170"/>
      <c r="E326" s="170"/>
      <c r="F326" s="170"/>
      <c r="G326" s="170"/>
      <c r="H326" s="170"/>
      <c r="I326" s="170"/>
      <c r="J326" s="170"/>
      <c r="K326" s="170"/>
      <c r="L326" s="170"/>
      <c r="M326" s="170"/>
      <c r="N326" s="170"/>
      <c r="O326" s="170"/>
      <c r="P326" s="170"/>
      <c r="Q326" s="170"/>
      <c r="R326" s="170"/>
      <c r="S326" s="170"/>
      <c r="T326" s="170"/>
      <c r="U326" s="170"/>
    </row>
    <row r="327" spans="1:21" x14ac:dyDescent="0.15">
      <c r="A327" s="170"/>
      <c r="B327" s="170"/>
      <c r="C327" s="170"/>
      <c r="D327" s="170"/>
      <c r="E327" s="170"/>
      <c r="F327" s="170"/>
      <c r="G327" s="170"/>
      <c r="H327" s="170"/>
      <c r="I327" s="170"/>
      <c r="J327" s="170"/>
      <c r="K327" s="170"/>
      <c r="L327" s="170"/>
      <c r="M327" s="170"/>
      <c r="N327" s="170"/>
      <c r="O327" s="170"/>
      <c r="P327" s="170"/>
      <c r="Q327" s="170"/>
      <c r="R327" s="170"/>
      <c r="S327" s="170"/>
      <c r="T327" s="170"/>
      <c r="U327" s="170"/>
    </row>
    <row r="328" spans="1:21" x14ac:dyDescent="0.15">
      <c r="A328" s="170"/>
      <c r="B328" s="170"/>
      <c r="C328" s="170"/>
      <c r="D328" s="170"/>
      <c r="E328" s="170"/>
      <c r="F328" s="170"/>
      <c r="G328" s="170"/>
      <c r="H328" s="170"/>
      <c r="I328" s="170"/>
      <c r="J328" s="170"/>
      <c r="K328" s="170"/>
      <c r="L328" s="170"/>
      <c r="M328" s="170"/>
      <c r="N328" s="170"/>
      <c r="O328" s="170"/>
      <c r="P328" s="170"/>
      <c r="Q328" s="170"/>
      <c r="R328" s="170"/>
      <c r="S328" s="170"/>
      <c r="T328" s="170"/>
      <c r="U328" s="170"/>
    </row>
    <row r="329" spans="1:21" x14ac:dyDescent="0.15">
      <c r="A329" s="170"/>
      <c r="B329" s="170"/>
      <c r="C329" s="170"/>
      <c r="D329" s="170"/>
      <c r="E329" s="170"/>
      <c r="F329" s="170"/>
      <c r="G329" s="170"/>
      <c r="H329" s="170"/>
      <c r="I329" s="170"/>
      <c r="J329" s="170"/>
      <c r="K329" s="170"/>
      <c r="L329" s="170"/>
      <c r="M329" s="170"/>
      <c r="N329" s="170"/>
      <c r="O329" s="170"/>
      <c r="P329" s="170"/>
      <c r="Q329" s="170"/>
      <c r="R329" s="170"/>
      <c r="S329" s="170"/>
      <c r="T329" s="170"/>
      <c r="U329" s="170"/>
    </row>
    <row r="330" spans="1:21" x14ac:dyDescent="0.15">
      <c r="A330" s="170"/>
      <c r="B330" s="170"/>
      <c r="C330" s="170"/>
      <c r="D330" s="170"/>
      <c r="E330" s="170"/>
      <c r="F330" s="170"/>
      <c r="G330" s="170"/>
      <c r="H330" s="170"/>
      <c r="I330" s="170"/>
      <c r="J330" s="170"/>
      <c r="K330" s="170"/>
      <c r="L330" s="170"/>
      <c r="M330" s="170"/>
      <c r="N330" s="170"/>
      <c r="O330" s="170"/>
      <c r="P330" s="170"/>
      <c r="Q330" s="170"/>
      <c r="R330" s="170"/>
      <c r="S330" s="170"/>
      <c r="T330" s="170"/>
      <c r="U330" s="170"/>
    </row>
    <row r="331" spans="1:21" x14ac:dyDescent="0.15">
      <c r="A331" s="170"/>
      <c r="B331" s="170"/>
      <c r="C331" s="170"/>
      <c r="D331" s="170"/>
      <c r="E331" s="170"/>
      <c r="F331" s="170"/>
      <c r="G331" s="170"/>
      <c r="H331" s="170"/>
      <c r="I331" s="170"/>
      <c r="J331" s="170"/>
      <c r="K331" s="170"/>
      <c r="L331" s="170"/>
      <c r="M331" s="170"/>
      <c r="N331" s="170"/>
      <c r="O331" s="170"/>
      <c r="P331" s="170"/>
      <c r="Q331" s="170"/>
      <c r="R331" s="170"/>
      <c r="S331" s="170"/>
      <c r="T331" s="170"/>
      <c r="U331" s="170"/>
    </row>
    <row r="332" spans="1:21" x14ac:dyDescent="0.15">
      <c r="A332" s="170"/>
      <c r="B332" s="170"/>
      <c r="C332" s="170"/>
      <c r="D332" s="170"/>
      <c r="E332" s="170"/>
      <c r="F332" s="170"/>
      <c r="G332" s="170"/>
      <c r="H332" s="170"/>
      <c r="I332" s="170"/>
      <c r="J332" s="170"/>
      <c r="K332" s="170"/>
      <c r="L332" s="170"/>
      <c r="M332" s="170"/>
      <c r="N332" s="170"/>
      <c r="O332" s="170"/>
      <c r="P332" s="170"/>
      <c r="Q332" s="170"/>
      <c r="R332" s="170"/>
      <c r="S332" s="170"/>
      <c r="T332" s="170"/>
      <c r="U332" s="170"/>
    </row>
    <row r="333" spans="1:21" x14ac:dyDescent="0.15">
      <c r="A333" s="170"/>
      <c r="B333" s="170"/>
      <c r="C333" s="170"/>
      <c r="D333" s="170"/>
      <c r="E333" s="170"/>
      <c r="F333" s="170"/>
      <c r="G333" s="170"/>
      <c r="H333" s="170"/>
      <c r="I333" s="170"/>
      <c r="J333" s="170"/>
      <c r="K333" s="170"/>
      <c r="L333" s="170"/>
      <c r="M333" s="170"/>
      <c r="N333" s="170"/>
      <c r="O333" s="170"/>
      <c r="P333" s="170"/>
      <c r="Q333" s="170"/>
      <c r="R333" s="170"/>
      <c r="S333" s="170"/>
      <c r="T333" s="170"/>
      <c r="U333" s="170"/>
    </row>
    <row r="334" spans="1:21" x14ac:dyDescent="0.15">
      <c r="A334" s="170"/>
      <c r="B334" s="170"/>
      <c r="C334" s="170"/>
      <c r="D334" s="170"/>
      <c r="E334" s="170"/>
      <c r="F334" s="170"/>
      <c r="G334" s="170"/>
      <c r="H334" s="170"/>
      <c r="I334" s="170"/>
      <c r="J334" s="170"/>
      <c r="K334" s="170"/>
      <c r="L334" s="170"/>
      <c r="M334" s="170"/>
      <c r="N334" s="170"/>
      <c r="O334" s="170"/>
      <c r="P334" s="170"/>
      <c r="Q334" s="170"/>
      <c r="R334" s="170"/>
      <c r="S334" s="170"/>
      <c r="T334" s="170"/>
      <c r="U334" s="170"/>
    </row>
    <row r="335" spans="1:21" x14ac:dyDescent="0.15">
      <c r="A335" s="170"/>
      <c r="B335" s="170"/>
      <c r="C335" s="170"/>
      <c r="D335" s="170"/>
      <c r="E335" s="170"/>
      <c r="F335" s="170"/>
      <c r="G335" s="170"/>
      <c r="H335" s="170"/>
      <c r="I335" s="170"/>
      <c r="J335" s="170"/>
      <c r="K335" s="170"/>
      <c r="L335" s="170"/>
      <c r="M335" s="170"/>
      <c r="N335" s="170"/>
      <c r="O335" s="170"/>
      <c r="P335" s="170"/>
      <c r="Q335" s="170"/>
      <c r="R335" s="170"/>
      <c r="S335" s="170"/>
      <c r="T335" s="170"/>
      <c r="U335" s="170"/>
    </row>
    <row r="336" spans="1:21" x14ac:dyDescent="0.15">
      <c r="A336" s="170"/>
      <c r="B336" s="170"/>
      <c r="C336" s="170"/>
      <c r="D336" s="170"/>
      <c r="E336" s="170"/>
      <c r="F336" s="170"/>
      <c r="G336" s="170"/>
      <c r="H336" s="170"/>
      <c r="I336" s="170"/>
      <c r="J336" s="170"/>
      <c r="K336" s="170"/>
      <c r="L336" s="170"/>
      <c r="M336" s="170"/>
      <c r="N336" s="170"/>
      <c r="O336" s="170"/>
      <c r="P336" s="170"/>
      <c r="Q336" s="170"/>
      <c r="R336" s="170"/>
      <c r="S336" s="170"/>
      <c r="T336" s="170"/>
      <c r="U336" s="170"/>
    </row>
    <row r="337" spans="1:21" x14ac:dyDescent="0.15">
      <c r="A337" s="170"/>
      <c r="B337" s="170"/>
      <c r="C337" s="170"/>
      <c r="D337" s="170"/>
      <c r="E337" s="170"/>
      <c r="F337" s="170"/>
      <c r="G337" s="170"/>
      <c r="H337" s="170"/>
      <c r="I337" s="170"/>
      <c r="J337" s="170"/>
      <c r="K337" s="170"/>
      <c r="L337" s="170"/>
      <c r="M337" s="170"/>
      <c r="N337" s="170"/>
      <c r="O337" s="170"/>
      <c r="P337" s="170"/>
      <c r="Q337" s="170"/>
      <c r="R337" s="170"/>
      <c r="S337" s="170"/>
      <c r="T337" s="170"/>
      <c r="U337" s="170"/>
    </row>
    <row r="338" spans="1:21" x14ac:dyDescent="0.15">
      <c r="A338" s="170"/>
      <c r="B338" s="170"/>
      <c r="C338" s="170"/>
      <c r="D338" s="170"/>
      <c r="E338" s="170"/>
      <c r="F338" s="170"/>
      <c r="G338" s="170"/>
      <c r="H338" s="170"/>
      <c r="I338" s="170"/>
      <c r="J338" s="170"/>
      <c r="K338" s="170"/>
      <c r="L338" s="170"/>
      <c r="M338" s="170"/>
      <c r="N338" s="170"/>
      <c r="O338" s="170"/>
      <c r="P338" s="170"/>
      <c r="Q338" s="170"/>
      <c r="R338" s="170"/>
      <c r="S338" s="170"/>
      <c r="T338" s="170"/>
      <c r="U338" s="170"/>
    </row>
    <row r="339" spans="1:21" x14ac:dyDescent="0.15">
      <c r="A339" s="170"/>
      <c r="B339" s="170"/>
      <c r="C339" s="170"/>
      <c r="D339" s="170"/>
      <c r="E339" s="170"/>
      <c r="F339" s="170"/>
      <c r="G339" s="170"/>
      <c r="H339" s="170"/>
      <c r="I339" s="170"/>
      <c r="J339" s="170"/>
      <c r="K339" s="170"/>
      <c r="L339" s="170"/>
      <c r="M339" s="170"/>
      <c r="N339" s="170"/>
      <c r="O339" s="170"/>
      <c r="P339" s="170"/>
      <c r="Q339" s="170"/>
      <c r="R339" s="170"/>
      <c r="S339" s="170"/>
      <c r="T339" s="170"/>
      <c r="U339" s="170"/>
    </row>
    <row r="340" spans="1:21" x14ac:dyDescent="0.15">
      <c r="A340" s="170"/>
      <c r="B340" s="170"/>
      <c r="C340" s="170"/>
      <c r="D340" s="170"/>
      <c r="E340" s="170"/>
      <c r="F340" s="170"/>
      <c r="G340" s="170"/>
      <c r="H340" s="170"/>
      <c r="I340" s="170"/>
      <c r="J340" s="170"/>
      <c r="K340" s="170"/>
      <c r="L340" s="170"/>
      <c r="M340" s="170"/>
      <c r="N340" s="170"/>
      <c r="O340" s="170"/>
      <c r="P340" s="170"/>
      <c r="Q340" s="170"/>
      <c r="R340" s="170"/>
      <c r="S340" s="170"/>
      <c r="T340" s="170"/>
      <c r="U340" s="170"/>
    </row>
    <row r="341" spans="1:21" x14ac:dyDescent="0.15">
      <c r="A341" s="170"/>
      <c r="B341" s="170"/>
      <c r="C341" s="170"/>
      <c r="D341" s="170"/>
      <c r="E341" s="170"/>
      <c r="F341" s="170"/>
      <c r="G341" s="170"/>
      <c r="H341" s="170"/>
      <c r="I341" s="170"/>
      <c r="J341" s="170"/>
      <c r="K341" s="170"/>
      <c r="L341" s="170"/>
      <c r="M341" s="170"/>
      <c r="N341" s="170"/>
      <c r="O341" s="170"/>
      <c r="P341" s="170"/>
      <c r="Q341" s="170"/>
      <c r="R341" s="170"/>
      <c r="S341" s="170"/>
      <c r="T341" s="170"/>
      <c r="U341" s="170"/>
    </row>
    <row r="342" spans="1:21" x14ac:dyDescent="0.15">
      <c r="A342" s="170"/>
      <c r="B342" s="170"/>
      <c r="C342" s="170"/>
      <c r="D342" s="170"/>
      <c r="E342" s="170"/>
      <c r="F342" s="170"/>
      <c r="G342" s="170"/>
      <c r="H342" s="170"/>
      <c r="I342" s="170"/>
      <c r="J342" s="170"/>
      <c r="K342" s="170"/>
      <c r="L342" s="170"/>
      <c r="M342" s="170"/>
      <c r="N342" s="170"/>
      <c r="O342" s="170"/>
      <c r="P342" s="170"/>
      <c r="Q342" s="170"/>
      <c r="R342" s="170"/>
      <c r="S342" s="170"/>
      <c r="T342" s="170"/>
      <c r="U342" s="170"/>
    </row>
    <row r="343" spans="1:21" x14ac:dyDescent="0.15">
      <c r="A343" s="170"/>
      <c r="B343" s="170"/>
      <c r="C343" s="170"/>
      <c r="D343" s="170"/>
      <c r="E343" s="170"/>
      <c r="F343" s="170"/>
      <c r="G343" s="170"/>
      <c r="H343" s="170"/>
      <c r="I343" s="170"/>
      <c r="J343" s="170"/>
      <c r="K343" s="170"/>
      <c r="L343" s="170"/>
      <c r="M343" s="170"/>
      <c r="N343" s="170"/>
      <c r="O343" s="170"/>
      <c r="P343" s="170"/>
      <c r="Q343" s="170"/>
      <c r="R343" s="170"/>
      <c r="S343" s="170"/>
      <c r="T343" s="170"/>
      <c r="U343" s="170"/>
    </row>
    <row r="344" spans="1:21" x14ac:dyDescent="0.15">
      <c r="A344" s="170"/>
      <c r="B344" s="170"/>
      <c r="C344" s="170"/>
      <c r="D344" s="170"/>
      <c r="E344" s="170"/>
      <c r="F344" s="170"/>
      <c r="G344" s="170"/>
      <c r="H344" s="170"/>
      <c r="I344" s="170"/>
      <c r="J344" s="170"/>
      <c r="K344" s="170"/>
      <c r="L344" s="170"/>
      <c r="M344" s="170"/>
      <c r="N344" s="170"/>
      <c r="O344" s="170"/>
      <c r="P344" s="170"/>
      <c r="Q344" s="170"/>
      <c r="R344" s="170"/>
      <c r="S344" s="170"/>
      <c r="T344" s="170"/>
      <c r="U344" s="170"/>
    </row>
    <row r="345" spans="1:21" x14ac:dyDescent="0.15">
      <c r="A345" s="170"/>
      <c r="B345" s="170"/>
      <c r="C345" s="170"/>
      <c r="D345" s="170"/>
      <c r="E345" s="170"/>
      <c r="F345" s="170"/>
      <c r="G345" s="170"/>
      <c r="H345" s="170"/>
      <c r="I345" s="170"/>
      <c r="J345" s="170"/>
      <c r="K345" s="170"/>
      <c r="L345" s="170"/>
      <c r="M345" s="170"/>
      <c r="N345" s="170"/>
      <c r="O345" s="170"/>
      <c r="P345" s="170"/>
      <c r="Q345" s="170"/>
      <c r="R345" s="170"/>
      <c r="S345" s="170"/>
      <c r="T345" s="170"/>
      <c r="U345" s="170"/>
    </row>
    <row r="346" spans="1:21" x14ac:dyDescent="0.15">
      <c r="A346" s="170"/>
      <c r="B346" s="170"/>
      <c r="C346" s="170"/>
      <c r="D346" s="170"/>
      <c r="E346" s="170"/>
      <c r="F346" s="170"/>
      <c r="G346" s="170"/>
      <c r="H346" s="170"/>
      <c r="I346" s="170"/>
      <c r="J346" s="170"/>
      <c r="K346" s="170"/>
      <c r="L346" s="170"/>
      <c r="M346" s="170"/>
      <c r="N346" s="170"/>
      <c r="O346" s="170"/>
      <c r="P346" s="170"/>
      <c r="Q346" s="170"/>
      <c r="R346" s="170"/>
      <c r="S346" s="170"/>
      <c r="T346" s="170"/>
      <c r="U346" s="170"/>
    </row>
    <row r="347" spans="1:21" x14ac:dyDescent="0.15">
      <c r="A347" s="170"/>
      <c r="B347" s="170"/>
      <c r="C347" s="170"/>
      <c r="D347" s="170"/>
      <c r="E347" s="170"/>
      <c r="F347" s="170"/>
      <c r="G347" s="170"/>
      <c r="H347" s="170"/>
      <c r="I347" s="170"/>
      <c r="J347" s="170"/>
      <c r="K347" s="170"/>
      <c r="L347" s="170"/>
      <c r="M347" s="170"/>
      <c r="N347" s="170"/>
      <c r="O347" s="170"/>
      <c r="P347" s="170"/>
      <c r="Q347" s="170"/>
      <c r="R347" s="170"/>
      <c r="S347" s="170"/>
      <c r="T347" s="170"/>
      <c r="U347" s="170"/>
    </row>
    <row r="348" spans="1:21" x14ac:dyDescent="0.15">
      <c r="A348" s="170"/>
      <c r="B348" s="170"/>
      <c r="C348" s="170"/>
      <c r="D348" s="170"/>
      <c r="E348" s="170"/>
      <c r="F348" s="170"/>
      <c r="G348" s="170"/>
      <c r="H348" s="170"/>
      <c r="I348" s="170"/>
      <c r="J348" s="170"/>
      <c r="K348" s="170"/>
      <c r="L348" s="170"/>
      <c r="M348" s="170"/>
      <c r="N348" s="170"/>
      <c r="O348" s="170"/>
      <c r="P348" s="170"/>
      <c r="Q348" s="170"/>
      <c r="R348" s="170"/>
      <c r="S348" s="170"/>
      <c r="T348" s="170"/>
      <c r="U348" s="170"/>
    </row>
    <row r="349" spans="1:21" x14ac:dyDescent="0.15">
      <c r="A349" s="170"/>
      <c r="B349" s="170"/>
      <c r="C349" s="170"/>
      <c r="D349" s="170"/>
      <c r="E349" s="170"/>
      <c r="F349" s="170"/>
      <c r="G349" s="170"/>
      <c r="H349" s="170"/>
      <c r="I349" s="170"/>
      <c r="J349" s="170"/>
      <c r="K349" s="170"/>
      <c r="L349" s="170"/>
      <c r="M349" s="170"/>
      <c r="N349" s="170"/>
      <c r="O349" s="170"/>
      <c r="P349" s="170"/>
      <c r="Q349" s="170"/>
      <c r="R349" s="170"/>
      <c r="S349" s="170"/>
      <c r="T349" s="170"/>
      <c r="U349" s="170"/>
    </row>
    <row r="350" spans="1:21" x14ac:dyDescent="0.15">
      <c r="A350" s="170"/>
      <c r="B350" s="170"/>
      <c r="C350" s="170"/>
      <c r="D350" s="170"/>
      <c r="E350" s="170"/>
      <c r="F350" s="170"/>
      <c r="G350" s="170"/>
      <c r="H350" s="170"/>
      <c r="I350" s="170"/>
      <c r="J350" s="170"/>
      <c r="K350" s="170"/>
      <c r="L350" s="170"/>
      <c r="M350" s="170"/>
      <c r="N350" s="170"/>
      <c r="O350" s="170"/>
      <c r="P350" s="170"/>
      <c r="Q350" s="170"/>
      <c r="R350" s="170"/>
      <c r="S350" s="170"/>
      <c r="T350" s="170"/>
      <c r="U350" s="170"/>
    </row>
    <row r="351" spans="1:21" x14ac:dyDescent="0.15">
      <c r="A351" s="170"/>
      <c r="B351" s="170"/>
      <c r="C351" s="170"/>
      <c r="D351" s="170"/>
      <c r="E351" s="170"/>
      <c r="F351" s="170"/>
      <c r="G351" s="170"/>
      <c r="H351" s="170"/>
      <c r="I351" s="170"/>
      <c r="J351" s="170"/>
      <c r="K351" s="170"/>
      <c r="L351" s="170"/>
      <c r="M351" s="170"/>
      <c r="N351" s="170"/>
      <c r="O351" s="170"/>
      <c r="P351" s="170"/>
      <c r="Q351" s="170"/>
      <c r="R351" s="170"/>
      <c r="S351" s="170"/>
      <c r="T351" s="170"/>
      <c r="U351" s="170"/>
    </row>
    <row r="352" spans="1:21" x14ac:dyDescent="0.15">
      <c r="A352" s="170"/>
      <c r="B352" s="170"/>
      <c r="C352" s="170"/>
      <c r="D352" s="170"/>
      <c r="E352" s="170"/>
      <c r="F352" s="170"/>
      <c r="G352" s="170"/>
      <c r="H352" s="170"/>
      <c r="I352" s="170"/>
      <c r="J352" s="170"/>
      <c r="K352" s="170"/>
      <c r="L352" s="170"/>
      <c r="M352" s="170"/>
      <c r="N352" s="170"/>
      <c r="O352" s="170"/>
      <c r="P352" s="170"/>
      <c r="Q352" s="170"/>
      <c r="R352" s="170"/>
      <c r="S352" s="170"/>
      <c r="T352" s="170"/>
      <c r="U352" s="170"/>
    </row>
    <row r="353" spans="1:21" x14ac:dyDescent="0.15">
      <c r="A353" s="170"/>
      <c r="B353" s="170"/>
      <c r="C353" s="170"/>
      <c r="D353" s="170"/>
      <c r="E353" s="170"/>
      <c r="F353" s="170"/>
      <c r="G353" s="170"/>
      <c r="H353" s="170"/>
      <c r="I353" s="170"/>
      <c r="J353" s="170"/>
      <c r="K353" s="170"/>
      <c r="L353" s="170"/>
      <c r="M353" s="170"/>
      <c r="N353" s="170"/>
      <c r="O353" s="170"/>
      <c r="P353" s="170"/>
      <c r="Q353" s="170"/>
      <c r="R353" s="170"/>
      <c r="S353" s="170"/>
      <c r="T353" s="170"/>
      <c r="U353" s="170"/>
    </row>
    <row r="354" spans="1:21" x14ac:dyDescent="0.15">
      <c r="A354" s="170"/>
      <c r="B354" s="170"/>
      <c r="C354" s="170"/>
      <c r="D354" s="170"/>
      <c r="E354" s="170"/>
      <c r="F354" s="170"/>
      <c r="G354" s="170"/>
      <c r="H354" s="170"/>
      <c r="I354" s="170"/>
      <c r="J354" s="170"/>
      <c r="K354" s="170"/>
      <c r="L354" s="170"/>
      <c r="M354" s="170"/>
      <c r="N354" s="170"/>
      <c r="O354" s="170"/>
      <c r="P354" s="170"/>
      <c r="Q354" s="170"/>
      <c r="R354" s="170"/>
      <c r="S354" s="170"/>
      <c r="T354" s="170"/>
      <c r="U354" s="170"/>
    </row>
    <row r="355" spans="1:21" x14ac:dyDescent="0.15">
      <c r="A355" s="170"/>
      <c r="B355" s="170"/>
      <c r="C355" s="170"/>
      <c r="D355" s="170"/>
      <c r="E355" s="170"/>
      <c r="F355" s="170"/>
      <c r="G355" s="170"/>
      <c r="H355" s="170"/>
      <c r="I355" s="170"/>
      <c r="J355" s="170"/>
      <c r="K355" s="170"/>
      <c r="L355" s="170"/>
      <c r="M355" s="170"/>
      <c r="N355" s="170"/>
      <c r="O355" s="170"/>
      <c r="P355" s="170"/>
      <c r="Q355" s="170"/>
      <c r="R355" s="170"/>
      <c r="S355" s="170"/>
      <c r="T355" s="170"/>
      <c r="U355" s="170"/>
    </row>
    <row r="356" spans="1:21" x14ac:dyDescent="0.15">
      <c r="A356" s="170"/>
      <c r="B356" s="170"/>
      <c r="C356" s="170"/>
      <c r="D356" s="170"/>
      <c r="E356" s="170"/>
      <c r="F356" s="170"/>
      <c r="G356" s="170"/>
      <c r="H356" s="170"/>
      <c r="I356" s="170"/>
      <c r="J356" s="170"/>
      <c r="K356" s="170"/>
      <c r="L356" s="170"/>
      <c r="M356" s="170"/>
      <c r="N356" s="170"/>
      <c r="O356" s="170"/>
      <c r="P356" s="170"/>
      <c r="Q356" s="170"/>
      <c r="R356" s="170"/>
      <c r="S356" s="170"/>
      <c r="T356" s="170"/>
      <c r="U356" s="170"/>
    </row>
    <row r="357" spans="1:21" x14ac:dyDescent="0.15">
      <c r="A357" s="170"/>
      <c r="B357" s="170"/>
      <c r="C357" s="170"/>
      <c r="D357" s="170"/>
      <c r="E357" s="170"/>
      <c r="F357" s="170"/>
      <c r="G357" s="170"/>
      <c r="H357" s="170"/>
      <c r="I357" s="170"/>
      <c r="J357" s="170"/>
      <c r="K357" s="170"/>
      <c r="L357" s="170"/>
      <c r="M357" s="170"/>
      <c r="N357" s="170"/>
      <c r="O357" s="170"/>
      <c r="P357" s="170"/>
      <c r="Q357" s="170"/>
      <c r="R357" s="170"/>
      <c r="S357" s="170"/>
      <c r="T357" s="170"/>
      <c r="U357" s="170"/>
    </row>
    <row r="358" spans="1:21" x14ac:dyDescent="0.15">
      <c r="A358" s="170"/>
      <c r="B358" s="170"/>
      <c r="C358" s="170"/>
      <c r="D358" s="170"/>
      <c r="E358" s="170"/>
      <c r="F358" s="170"/>
      <c r="G358" s="170"/>
      <c r="H358" s="170"/>
      <c r="I358" s="170"/>
      <c r="J358" s="170"/>
      <c r="K358" s="170"/>
      <c r="L358" s="170"/>
      <c r="M358" s="170"/>
      <c r="N358" s="170"/>
      <c r="O358" s="170"/>
      <c r="P358" s="170"/>
      <c r="Q358" s="170"/>
      <c r="R358" s="170"/>
      <c r="S358" s="170"/>
      <c r="T358" s="170"/>
      <c r="U358" s="170"/>
    </row>
    <row r="359" spans="1:21" x14ac:dyDescent="0.15">
      <c r="A359" s="170"/>
      <c r="B359" s="170"/>
      <c r="C359" s="170"/>
      <c r="D359" s="170"/>
      <c r="E359" s="170"/>
      <c r="F359" s="170"/>
      <c r="G359" s="170"/>
      <c r="H359" s="170"/>
      <c r="I359" s="170"/>
      <c r="J359" s="170"/>
      <c r="K359" s="170"/>
      <c r="L359" s="170"/>
      <c r="M359" s="170"/>
      <c r="N359" s="170"/>
      <c r="O359" s="170"/>
      <c r="P359" s="170"/>
      <c r="Q359" s="170"/>
      <c r="R359" s="170"/>
      <c r="S359" s="170"/>
      <c r="T359" s="170"/>
      <c r="U359" s="170"/>
    </row>
    <row r="360" spans="1:21" x14ac:dyDescent="0.15">
      <c r="A360" s="170"/>
      <c r="B360" s="170"/>
      <c r="C360" s="170"/>
      <c r="D360" s="170"/>
      <c r="E360" s="170"/>
      <c r="F360" s="170"/>
      <c r="G360" s="170"/>
      <c r="H360" s="170"/>
      <c r="I360" s="170"/>
      <c r="J360" s="170"/>
      <c r="K360" s="170"/>
      <c r="L360" s="170"/>
      <c r="M360" s="170"/>
      <c r="N360" s="170"/>
      <c r="O360" s="170"/>
      <c r="P360" s="170"/>
      <c r="Q360" s="170"/>
      <c r="R360" s="170"/>
      <c r="S360" s="170"/>
      <c r="T360" s="170"/>
      <c r="U360" s="170"/>
    </row>
    <row r="361" spans="1:21" x14ac:dyDescent="0.15">
      <c r="A361" s="170"/>
      <c r="B361" s="170"/>
      <c r="C361" s="170"/>
      <c r="D361" s="170"/>
      <c r="E361" s="170"/>
      <c r="F361" s="170"/>
      <c r="G361" s="170"/>
      <c r="H361" s="170"/>
      <c r="I361" s="170"/>
      <c r="J361" s="170"/>
      <c r="K361" s="170"/>
      <c r="L361" s="170"/>
      <c r="M361" s="170"/>
      <c r="N361" s="170"/>
      <c r="O361" s="170"/>
      <c r="P361" s="170"/>
      <c r="Q361" s="170"/>
      <c r="R361" s="170"/>
      <c r="S361" s="170"/>
      <c r="T361" s="170"/>
      <c r="U361" s="170"/>
    </row>
    <row r="362" spans="1:21" x14ac:dyDescent="0.15">
      <c r="A362" s="170"/>
      <c r="B362" s="170"/>
      <c r="C362" s="170"/>
      <c r="D362" s="170"/>
      <c r="E362" s="170"/>
      <c r="F362" s="170"/>
      <c r="G362" s="170"/>
      <c r="H362" s="170"/>
      <c r="I362" s="170"/>
      <c r="J362" s="170"/>
      <c r="K362" s="170"/>
      <c r="L362" s="170"/>
      <c r="M362" s="170"/>
      <c r="N362" s="170"/>
      <c r="O362" s="170"/>
      <c r="P362" s="170"/>
      <c r="Q362" s="170"/>
      <c r="R362" s="170"/>
      <c r="S362" s="170"/>
      <c r="T362" s="170"/>
      <c r="U362" s="170"/>
    </row>
    <row r="363" spans="1:21" x14ac:dyDescent="0.15">
      <c r="A363" s="170"/>
      <c r="B363" s="170"/>
      <c r="C363" s="170"/>
      <c r="D363" s="170"/>
      <c r="E363" s="170"/>
      <c r="F363" s="170"/>
      <c r="G363" s="170"/>
      <c r="H363" s="170"/>
      <c r="I363" s="170"/>
      <c r="J363" s="170"/>
      <c r="K363" s="170"/>
      <c r="L363" s="170"/>
      <c r="M363" s="170"/>
      <c r="N363" s="170"/>
      <c r="O363" s="170"/>
      <c r="P363" s="170"/>
      <c r="Q363" s="170"/>
      <c r="R363" s="170"/>
      <c r="S363" s="170"/>
      <c r="T363" s="170"/>
      <c r="U363" s="170"/>
    </row>
    <row r="364" spans="1:21" x14ac:dyDescent="0.15">
      <c r="A364" s="170"/>
      <c r="B364" s="170"/>
      <c r="C364" s="170"/>
      <c r="D364" s="170"/>
      <c r="E364" s="170"/>
      <c r="F364" s="170"/>
      <c r="G364" s="170"/>
      <c r="H364" s="170"/>
      <c r="I364" s="170"/>
      <c r="J364" s="170"/>
      <c r="K364" s="170"/>
      <c r="L364" s="170"/>
      <c r="M364" s="170"/>
      <c r="N364" s="170"/>
      <c r="O364" s="170"/>
      <c r="P364" s="170"/>
      <c r="Q364" s="170"/>
      <c r="R364" s="170"/>
      <c r="S364" s="170"/>
      <c r="T364" s="170"/>
      <c r="U364" s="170"/>
    </row>
    <row r="365" spans="1:21" x14ac:dyDescent="0.15">
      <c r="A365" s="170"/>
      <c r="B365" s="170"/>
      <c r="C365" s="170"/>
      <c r="D365" s="170"/>
      <c r="E365" s="170"/>
      <c r="F365" s="170"/>
      <c r="G365" s="170"/>
      <c r="H365" s="170"/>
      <c r="I365" s="170"/>
      <c r="J365" s="170"/>
      <c r="K365" s="170"/>
      <c r="L365" s="170"/>
      <c r="M365" s="170"/>
      <c r="N365" s="170"/>
      <c r="O365" s="170"/>
      <c r="P365" s="170"/>
      <c r="Q365" s="170"/>
      <c r="R365" s="170"/>
      <c r="S365" s="170"/>
      <c r="T365" s="170"/>
      <c r="U365" s="170"/>
    </row>
    <row r="366" spans="1:21" x14ac:dyDescent="0.15">
      <c r="A366" s="170"/>
      <c r="B366" s="170"/>
      <c r="C366" s="170"/>
      <c r="D366" s="170"/>
      <c r="E366" s="170"/>
      <c r="F366" s="170"/>
      <c r="G366" s="170"/>
      <c r="H366" s="170"/>
      <c r="I366" s="170"/>
      <c r="J366" s="170"/>
      <c r="K366" s="170"/>
      <c r="L366" s="170"/>
      <c r="M366" s="170"/>
      <c r="N366" s="170"/>
      <c r="O366" s="170"/>
      <c r="P366" s="170"/>
      <c r="Q366" s="170"/>
      <c r="R366" s="170"/>
      <c r="S366" s="170"/>
      <c r="T366" s="170"/>
      <c r="U366" s="170"/>
    </row>
    <row r="367" spans="1:21" x14ac:dyDescent="0.15">
      <c r="A367" s="170"/>
      <c r="B367" s="170"/>
      <c r="C367" s="170"/>
      <c r="D367" s="170"/>
      <c r="E367" s="170"/>
      <c r="F367" s="170"/>
      <c r="G367" s="170"/>
      <c r="H367" s="170"/>
      <c r="I367" s="170"/>
      <c r="J367" s="170"/>
      <c r="K367" s="170"/>
      <c r="L367" s="170"/>
      <c r="M367" s="170"/>
      <c r="N367" s="170"/>
      <c r="O367" s="170"/>
      <c r="P367" s="170"/>
      <c r="Q367" s="170"/>
      <c r="R367" s="170"/>
      <c r="S367" s="170"/>
      <c r="T367" s="170"/>
      <c r="U367" s="170"/>
    </row>
    <row r="368" spans="1:21" x14ac:dyDescent="0.15">
      <c r="A368" s="170"/>
      <c r="B368" s="170"/>
      <c r="C368" s="170"/>
      <c r="D368" s="170"/>
      <c r="E368" s="170"/>
      <c r="F368" s="170"/>
      <c r="G368" s="170"/>
      <c r="H368" s="170"/>
      <c r="I368" s="170"/>
      <c r="J368" s="170"/>
      <c r="K368" s="170"/>
      <c r="L368" s="170"/>
      <c r="M368" s="170"/>
      <c r="N368" s="170"/>
      <c r="O368" s="170"/>
      <c r="P368" s="170"/>
      <c r="Q368" s="170"/>
      <c r="R368" s="170"/>
      <c r="S368" s="170"/>
      <c r="T368" s="170"/>
      <c r="U368" s="170"/>
    </row>
    <row r="369" spans="1:21" x14ac:dyDescent="0.15">
      <c r="A369" s="170"/>
      <c r="B369" s="170"/>
      <c r="C369" s="170"/>
      <c r="D369" s="170"/>
      <c r="E369" s="170"/>
      <c r="F369" s="170"/>
      <c r="G369" s="170"/>
      <c r="H369" s="170"/>
      <c r="I369" s="170"/>
      <c r="J369" s="170"/>
      <c r="K369" s="170"/>
      <c r="L369" s="170"/>
      <c r="M369" s="170"/>
      <c r="N369" s="170"/>
      <c r="O369" s="170"/>
      <c r="P369" s="170"/>
      <c r="Q369" s="170"/>
      <c r="R369" s="170"/>
      <c r="S369" s="170"/>
      <c r="T369" s="170"/>
      <c r="U369" s="170"/>
    </row>
    <row r="370" spans="1:21" x14ac:dyDescent="0.15">
      <c r="A370" s="170"/>
      <c r="B370" s="170"/>
      <c r="C370" s="170"/>
      <c r="D370" s="170"/>
      <c r="E370" s="170"/>
      <c r="F370" s="170"/>
      <c r="G370" s="170"/>
      <c r="H370" s="170"/>
      <c r="I370" s="170"/>
      <c r="J370" s="170"/>
      <c r="K370" s="170"/>
      <c r="L370" s="170"/>
      <c r="M370" s="170"/>
      <c r="N370" s="170"/>
      <c r="O370" s="170"/>
      <c r="P370" s="170"/>
      <c r="Q370" s="170"/>
      <c r="R370" s="170"/>
      <c r="S370" s="170"/>
      <c r="T370" s="170"/>
      <c r="U370" s="170"/>
    </row>
    <row r="371" spans="1:21" x14ac:dyDescent="0.15">
      <c r="A371" s="170"/>
      <c r="B371" s="170"/>
      <c r="C371" s="170"/>
      <c r="D371" s="170"/>
      <c r="E371" s="170"/>
      <c r="F371" s="170"/>
      <c r="G371" s="170"/>
      <c r="H371" s="170"/>
      <c r="I371" s="170"/>
      <c r="J371" s="170"/>
      <c r="K371" s="170"/>
      <c r="L371" s="170"/>
      <c r="M371" s="170"/>
      <c r="N371" s="170"/>
      <c r="O371" s="170"/>
      <c r="P371" s="170"/>
      <c r="Q371" s="170"/>
      <c r="R371" s="170"/>
      <c r="S371" s="170"/>
      <c r="T371" s="170"/>
      <c r="U371" s="170"/>
    </row>
    <row r="372" spans="1:21" x14ac:dyDescent="0.15">
      <c r="A372" s="170"/>
      <c r="B372" s="170"/>
      <c r="C372" s="170"/>
      <c r="D372" s="170"/>
      <c r="E372" s="170"/>
      <c r="F372" s="170"/>
      <c r="G372" s="170"/>
      <c r="H372" s="170"/>
      <c r="I372" s="170"/>
      <c r="J372" s="170"/>
      <c r="K372" s="170"/>
      <c r="L372" s="170"/>
      <c r="M372" s="170"/>
      <c r="N372" s="170"/>
      <c r="O372" s="170"/>
      <c r="P372" s="170"/>
      <c r="Q372" s="170"/>
      <c r="R372" s="170"/>
      <c r="S372" s="170"/>
      <c r="T372" s="170"/>
      <c r="U372" s="170"/>
    </row>
    <row r="373" spans="1:21" x14ac:dyDescent="0.15">
      <c r="A373" s="170"/>
      <c r="B373" s="170"/>
      <c r="C373" s="170"/>
      <c r="D373" s="170"/>
      <c r="E373" s="170"/>
      <c r="F373" s="170"/>
      <c r="G373" s="170"/>
      <c r="H373" s="170"/>
      <c r="I373" s="170"/>
      <c r="J373" s="170"/>
      <c r="K373" s="170"/>
      <c r="L373" s="170"/>
      <c r="M373" s="170"/>
      <c r="N373" s="170"/>
      <c r="O373" s="170"/>
      <c r="P373" s="170"/>
      <c r="Q373" s="170"/>
      <c r="R373" s="170"/>
      <c r="S373" s="170"/>
      <c r="T373" s="170"/>
      <c r="U373" s="170"/>
    </row>
    <row r="374" spans="1:21" x14ac:dyDescent="0.15">
      <c r="A374" s="170"/>
      <c r="B374" s="170"/>
      <c r="C374" s="170"/>
      <c r="D374" s="170"/>
      <c r="E374" s="170"/>
      <c r="F374" s="170"/>
      <c r="G374" s="170"/>
      <c r="H374" s="170"/>
      <c r="I374" s="170"/>
      <c r="J374" s="170"/>
      <c r="K374" s="170"/>
      <c r="L374" s="170"/>
      <c r="M374" s="170"/>
      <c r="N374" s="170"/>
      <c r="O374" s="170"/>
      <c r="P374" s="170"/>
      <c r="Q374" s="170"/>
      <c r="R374" s="170"/>
      <c r="S374" s="170"/>
      <c r="T374" s="170"/>
      <c r="U374" s="170"/>
    </row>
    <row r="375" spans="1:21" x14ac:dyDescent="0.15">
      <c r="A375" s="170"/>
      <c r="B375" s="170"/>
      <c r="C375" s="170"/>
      <c r="D375" s="170"/>
      <c r="E375" s="170"/>
      <c r="F375" s="170"/>
      <c r="G375" s="170"/>
      <c r="H375" s="170"/>
      <c r="I375" s="170"/>
      <c r="J375" s="170"/>
      <c r="K375" s="170"/>
      <c r="L375" s="170"/>
      <c r="M375" s="170"/>
      <c r="N375" s="170"/>
      <c r="O375" s="170"/>
      <c r="P375" s="170"/>
      <c r="Q375" s="170"/>
      <c r="R375" s="170"/>
      <c r="S375" s="170"/>
      <c r="T375" s="170"/>
      <c r="U375" s="170"/>
    </row>
    <row r="376" spans="1:21" x14ac:dyDescent="0.15">
      <c r="A376" s="170"/>
      <c r="B376" s="170"/>
      <c r="C376" s="170"/>
      <c r="D376" s="170"/>
      <c r="E376" s="170"/>
      <c r="F376" s="170"/>
      <c r="G376" s="170"/>
      <c r="H376" s="170"/>
      <c r="I376" s="170"/>
      <c r="J376" s="170"/>
      <c r="K376" s="170"/>
      <c r="L376" s="170"/>
      <c r="M376" s="170"/>
      <c r="N376" s="170"/>
      <c r="O376" s="170"/>
      <c r="P376" s="170"/>
      <c r="Q376" s="170"/>
      <c r="R376" s="170"/>
      <c r="S376" s="170"/>
      <c r="T376" s="170"/>
      <c r="U376" s="170"/>
    </row>
    <row r="377" spans="1:21" x14ac:dyDescent="0.15">
      <c r="A377" s="170"/>
      <c r="B377" s="170"/>
      <c r="C377" s="170"/>
      <c r="D377" s="170"/>
      <c r="E377" s="170"/>
      <c r="F377" s="170"/>
      <c r="G377" s="170"/>
      <c r="H377" s="170"/>
      <c r="I377" s="170"/>
      <c r="J377" s="170"/>
      <c r="K377" s="170"/>
      <c r="L377" s="170"/>
      <c r="M377" s="170"/>
      <c r="N377" s="170"/>
      <c r="O377" s="170"/>
      <c r="P377" s="170"/>
      <c r="Q377" s="170"/>
      <c r="R377" s="170"/>
      <c r="S377" s="170"/>
      <c r="T377" s="170"/>
      <c r="U377" s="170"/>
    </row>
  </sheetData>
  <sheetProtection algorithmName="SHA-512" hashValue="GRl/AcF6GONQHP97K67u4t/16hegDaOKIeZGzr+26kU7zXYqEzjXn6p5AQJExlL4paRsT6hTlQ0AX/cACoDnUQ==" saltValue="YDKoSBXffwFV4Wz2WUMZow==" spinCount="100000" sheet="1" objects="1" scenarios="1"/>
  <phoneticPr fontId="12" type="noConversion"/>
  <pageMargins left="0.75" right="0.75" top="1" bottom="1" header="0.5" footer="0.5"/>
  <ignoredErrors>
    <ignoredError sqref="D47" formula="1"/>
  </ignoredError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5"/>
  <dimension ref="A1:BO186"/>
  <sheetViews>
    <sheetView topLeftCell="A3" workbookViewId="0">
      <selection activeCell="C9" sqref="C9"/>
    </sheetView>
  </sheetViews>
  <sheetFormatPr baseColWidth="10" defaultRowHeight="14" x14ac:dyDescent="0.15"/>
  <cols>
    <col min="1" max="2" width="20.33203125" style="158" customWidth="1"/>
    <col min="3" max="9" width="12.1640625" style="158" customWidth="1"/>
    <col min="10" max="10" width="12.1640625" style="158" hidden="1" customWidth="1"/>
    <col min="11" max="15" width="12.1640625" style="158" customWidth="1"/>
    <col min="16" max="17" width="12.1640625" style="158" hidden="1" customWidth="1"/>
    <col min="18" max="21" width="12.1640625" style="158" customWidth="1"/>
    <col min="22" max="67" width="10.83203125" style="169"/>
    <col min="68" max="16384" width="10.83203125" style="158"/>
  </cols>
  <sheetData>
    <row r="1" spans="1:21" x14ac:dyDescent="0.15">
      <c r="A1" s="169" t="s">
        <v>561</v>
      </c>
      <c r="B1" s="169"/>
      <c r="C1" s="169"/>
      <c r="D1" s="169"/>
      <c r="E1" s="169"/>
      <c r="F1" s="169"/>
      <c r="G1" s="169"/>
      <c r="H1" s="169"/>
      <c r="I1" s="169"/>
      <c r="J1" s="169"/>
      <c r="K1" s="169"/>
      <c r="L1" s="169"/>
      <c r="M1" s="169"/>
      <c r="N1" s="169"/>
      <c r="O1" s="169"/>
      <c r="P1" s="169"/>
      <c r="Q1" s="169"/>
      <c r="R1" s="169"/>
      <c r="S1" s="169"/>
      <c r="T1" s="169"/>
      <c r="U1" s="169"/>
    </row>
    <row r="2" spans="1:21" x14ac:dyDescent="0.15">
      <c r="A2" s="171" t="s">
        <v>511</v>
      </c>
      <c r="B2" s="169"/>
      <c r="C2" s="169"/>
      <c r="D2" s="169"/>
      <c r="E2" s="169"/>
      <c r="F2" s="169"/>
      <c r="G2" s="169"/>
      <c r="H2" s="169"/>
      <c r="I2" s="169"/>
      <c r="J2" s="169"/>
      <c r="K2" s="169"/>
      <c r="L2" s="169"/>
      <c r="M2" s="169"/>
      <c r="N2" s="169"/>
      <c r="O2" s="169"/>
      <c r="P2" s="169"/>
      <c r="Q2" s="169"/>
      <c r="R2" s="169"/>
      <c r="S2" s="169"/>
      <c r="T2" s="169"/>
      <c r="U2" s="169"/>
    </row>
    <row r="3" spans="1:21" ht="15" thickBot="1" x14ac:dyDescent="0.2">
      <c r="A3" s="169"/>
      <c r="B3" s="169"/>
      <c r="C3" s="169"/>
      <c r="D3" s="169"/>
      <c r="E3" s="169"/>
      <c r="F3" s="169"/>
      <c r="G3" s="172"/>
      <c r="H3" s="169"/>
      <c r="I3" s="169"/>
      <c r="J3" s="169"/>
      <c r="K3" s="169"/>
      <c r="L3" s="169"/>
      <c r="M3" s="169"/>
      <c r="N3" s="169"/>
      <c r="O3" s="169"/>
      <c r="P3" s="169"/>
      <c r="Q3" s="169"/>
      <c r="R3" s="169"/>
      <c r="S3" s="169"/>
      <c r="T3" s="169"/>
      <c r="U3" s="169"/>
    </row>
    <row r="4" spans="1:21" x14ac:dyDescent="0.15">
      <c r="A4" s="166" t="s">
        <v>639</v>
      </c>
      <c r="B4" s="167"/>
      <c r="C4" s="167"/>
      <c r="D4" s="167"/>
      <c r="E4" s="167"/>
      <c r="F4" s="167"/>
      <c r="G4" s="167"/>
      <c r="H4" s="167"/>
      <c r="I4" s="167"/>
      <c r="J4" s="167"/>
      <c r="K4" s="167"/>
      <c r="L4" s="167"/>
      <c r="M4" s="167"/>
      <c r="N4" s="167"/>
      <c r="O4" s="167"/>
      <c r="P4" s="167"/>
      <c r="Q4" s="167"/>
      <c r="R4" s="167"/>
      <c r="S4" s="167"/>
      <c r="T4" s="167"/>
      <c r="U4" s="173"/>
    </row>
    <row r="5" spans="1:21" x14ac:dyDescent="0.15">
      <c r="A5" s="168" t="s">
        <v>247</v>
      </c>
      <c r="B5" s="78"/>
      <c r="C5" s="164">
        <v>1800</v>
      </c>
      <c r="D5" s="78"/>
      <c r="E5" s="78"/>
      <c r="F5" s="78"/>
      <c r="G5" s="78"/>
      <c r="H5" s="78"/>
      <c r="I5" s="78"/>
      <c r="J5" s="78"/>
      <c r="K5" s="78"/>
      <c r="L5" s="78"/>
      <c r="M5" s="78"/>
      <c r="N5" s="78"/>
      <c r="O5" s="78"/>
      <c r="P5" s="78"/>
      <c r="Q5" s="78"/>
      <c r="R5" s="78"/>
      <c r="S5" s="78"/>
      <c r="T5" s="78"/>
      <c r="U5" s="174"/>
    </row>
    <row r="6" spans="1:21" x14ac:dyDescent="0.15">
      <c r="A6" s="168"/>
      <c r="B6" s="78"/>
      <c r="C6" s="78"/>
      <c r="D6" s="78"/>
      <c r="E6" s="78"/>
      <c r="F6" s="78"/>
      <c r="G6" s="78"/>
      <c r="H6" s="78"/>
      <c r="I6" s="78"/>
      <c r="J6" s="78"/>
      <c r="K6" s="78"/>
      <c r="L6" s="78"/>
      <c r="M6" s="78"/>
      <c r="N6" s="78"/>
      <c r="O6" s="78"/>
      <c r="P6" s="78"/>
      <c r="Q6" s="78"/>
      <c r="R6" s="78"/>
      <c r="S6" s="78"/>
      <c r="T6" s="78"/>
      <c r="U6" s="174"/>
    </row>
    <row r="7" spans="1:21" ht="75" x14ac:dyDescent="0.15">
      <c r="A7" s="388" t="s">
        <v>248</v>
      </c>
      <c r="B7" s="366" t="s">
        <v>249</v>
      </c>
      <c r="C7" s="365" t="s">
        <v>250</v>
      </c>
      <c r="D7" s="365" t="s">
        <v>251</v>
      </c>
      <c r="E7" s="365" t="s">
        <v>597</v>
      </c>
      <c r="F7" s="365" t="s">
        <v>598</v>
      </c>
      <c r="G7" s="365" t="s">
        <v>599</v>
      </c>
      <c r="H7" s="365" t="s">
        <v>398</v>
      </c>
      <c r="I7" s="365" t="s">
        <v>746</v>
      </c>
      <c r="J7" s="365" t="s">
        <v>303</v>
      </c>
      <c r="K7" s="367" t="s">
        <v>600</v>
      </c>
      <c r="L7" s="368" t="s">
        <v>361</v>
      </c>
      <c r="M7" s="368" t="s">
        <v>287</v>
      </c>
      <c r="N7" s="368" t="s">
        <v>275</v>
      </c>
      <c r="O7" s="368" t="s">
        <v>335</v>
      </c>
      <c r="P7" s="369" t="s">
        <v>239</v>
      </c>
      <c r="Q7" s="369" t="s">
        <v>240</v>
      </c>
      <c r="R7" s="369" t="s">
        <v>334</v>
      </c>
      <c r="S7" s="369" t="s">
        <v>428</v>
      </c>
      <c r="T7" s="368" t="s">
        <v>276</v>
      </c>
      <c r="U7" s="368" t="s">
        <v>509</v>
      </c>
    </row>
    <row r="8" spans="1:21" x14ac:dyDescent="0.15">
      <c r="A8" s="163" t="str">
        <f>'AG Jul 2016'!K2</f>
        <v>1st Energy</v>
      </c>
      <c r="B8" s="158" t="str">
        <f>'AG Jul 2016'!L2</f>
        <v>Market offer</v>
      </c>
      <c r="C8" s="201">
        <f>91*'AG Jul 2016'!M2/100</f>
        <v>74.265100000000004</v>
      </c>
      <c r="D8" s="201">
        <f>IF($C$5&gt;='AG Jul 2016'!P2,('AG Jul 2016'!P2*'AG Jul 2016'!N2/100),($C$5*'AG Jul 2016'!N2/100))</f>
        <v>251.1</v>
      </c>
      <c r="E8" s="201">
        <f>IF($C$5&lt;'AG Jul 2016'!P2,0,IF(($C$5)&lt;='AG Jul 2016'!R2,(($C$5-'AG Jul 2016'!P2)*'AG Jul 2016'!Q2/100),(('AG Jul 2016'!R2-'AG Jul 2016'!P2)*'AG Jul 2016'!Q2/100)))</f>
        <v>195.04</v>
      </c>
      <c r="F8" s="201">
        <v>0</v>
      </c>
      <c r="G8" s="201">
        <v>0</v>
      </c>
      <c r="H8" s="201">
        <f>IF(($C$5&lt;'AG Jul 2016'!R2),(0),($C$5-'AG Jul 2016'!R2)*'AG Jul 2016'!S2/100)</f>
        <v>0</v>
      </c>
      <c r="I8" s="201">
        <f>SUM(C8:H8)</f>
        <v>520.40509999999995</v>
      </c>
      <c r="J8" s="177">
        <f>(I8-C8)*4</f>
        <v>1784.5599999999997</v>
      </c>
      <c r="K8" s="181">
        <f>I8*4</f>
        <v>2081.6203999999998</v>
      </c>
      <c r="L8" s="158">
        <f>'AG Jul 2016'!AT2</f>
        <v>0</v>
      </c>
      <c r="M8" s="158">
        <f>'AG Jul 2016'!AU2</f>
        <v>0</v>
      </c>
      <c r="N8" s="158">
        <f>'AG Jul 2016'!AV2</f>
        <v>0</v>
      </c>
      <c r="O8" s="158">
        <f>'AG Jul 2016'!AW2</f>
        <v>20</v>
      </c>
      <c r="P8" s="180">
        <f>K8</f>
        <v>2081.6203999999998</v>
      </c>
      <c r="Q8" s="180">
        <f>(P8-(J8*O8/100))</f>
        <v>1724.7083999999998</v>
      </c>
      <c r="R8" s="381">
        <f>P8*1.1</f>
        <v>2289.78244</v>
      </c>
      <c r="S8" s="381">
        <f>Q8*1.1</f>
        <v>1897.1792399999999</v>
      </c>
      <c r="T8" s="202">
        <f>'AG Jul 2016'!BD2</f>
        <v>24</v>
      </c>
      <c r="U8" s="203" t="str">
        <f>'AG Jul 2016'!BE2</f>
        <v>y</v>
      </c>
    </row>
    <row r="9" spans="1:21" x14ac:dyDescent="0.15">
      <c r="A9" s="163" t="str">
        <f>'AG Jul 2016'!K3</f>
        <v>AGL</v>
      </c>
      <c r="B9" s="158" t="str">
        <f>'AG Jul 2016'!L3</f>
        <v xml:space="preserve">Savers </v>
      </c>
      <c r="C9" s="201">
        <f>91*'AG Jul 2016'!M3/100</f>
        <v>71.498699999999985</v>
      </c>
      <c r="D9" s="201">
        <f>IF($C$5&gt;='AG Jul 2016'!P3,('AG Jul 2016'!P3*'AG Jul 2016'!N3/100),($C$5*'AG Jul 2016'!N3/100))</f>
        <v>251.1</v>
      </c>
      <c r="E9" s="201">
        <f>IF($C$5&lt;'AG Jul 2016'!P3,0,IF(($C$5)&lt;='AG Jul 2016'!R3,(($C$5-'AG Jul 2016'!P3)*'AG Jul 2016'!Q3/100),(('AG Jul 2016'!R3-'AG Jul 2016'!P3)*'AG Jul 2016'!Q3/100)))</f>
        <v>195.04</v>
      </c>
      <c r="F9" s="201">
        <v>0</v>
      </c>
      <c r="G9" s="201">
        <v>0</v>
      </c>
      <c r="H9" s="201">
        <f>IF(($C$5&lt;'AG Jul 2016'!R3),(0),($C$5-'AG Jul 2016'!R3)*'AG Jul 2016'!S3/100)</f>
        <v>0</v>
      </c>
      <c r="I9" s="201">
        <f t="shared" ref="I9:I24" si="0">SUM(C9:H9)</f>
        <v>517.63869999999997</v>
      </c>
      <c r="J9" s="177">
        <f t="shared" ref="J9:J24" si="1">(I9-C9)*4</f>
        <v>1784.56</v>
      </c>
      <c r="K9" s="181">
        <f t="shared" ref="K9:K24" si="2">I9*4</f>
        <v>2070.5547999999999</v>
      </c>
      <c r="L9" s="158">
        <f>'AG Jul 2016'!AT3</f>
        <v>0</v>
      </c>
      <c r="M9" s="158">
        <f>'AG Jul 2016'!AU3</f>
        <v>0</v>
      </c>
      <c r="N9" s="158">
        <f>'AG Jul 2016'!AV3</f>
        <v>0</v>
      </c>
      <c r="O9" s="158">
        <f>'AG Jul 2016'!AW3</f>
        <v>17</v>
      </c>
      <c r="P9" s="180">
        <f t="shared" ref="P9:P24" si="3">K9</f>
        <v>2070.5547999999999</v>
      </c>
      <c r="Q9" s="180">
        <f>(P9-(J9*O9/100))</f>
        <v>1767.1795999999999</v>
      </c>
      <c r="R9" s="381">
        <f t="shared" ref="R9:R23" si="4">P9*1.1</f>
        <v>2277.6102799999999</v>
      </c>
      <c r="S9" s="381">
        <f t="shared" ref="S9:S24" si="5">Q9*1.1</f>
        <v>1943.8975600000001</v>
      </c>
      <c r="T9" s="202">
        <f>'AG Jul 2016'!BD3</f>
        <v>0</v>
      </c>
      <c r="U9" s="203" t="str">
        <f>'AG Jul 2016'!BE3</f>
        <v>n</v>
      </c>
    </row>
    <row r="10" spans="1:21" x14ac:dyDescent="0.15">
      <c r="A10" s="163" t="str">
        <f>'AG Jul 2016'!K4</f>
        <v>Alinta Energy</v>
      </c>
      <c r="B10" s="158" t="str">
        <f>'AG Jul 2016'!L4</f>
        <v>Fair Deal</v>
      </c>
      <c r="C10" s="201">
        <f>91*'AG Jul 2016'!M4/100</f>
        <v>67.203499999999991</v>
      </c>
      <c r="D10" s="201">
        <f>IF($C$5&gt;='AG Jul 2016'!P4,('AG Jul 2016'!P4*'AG Jul 2016'!N4/100),($C$5*'AG Jul 2016'!N4/100))</f>
        <v>245.9</v>
      </c>
      <c r="E10" s="201">
        <f>IF($C$5&lt;'AG Jul 2016'!P4,0,IF(($C$5)&lt;='AG Jul 2016'!R4,(($C$5-'AG Jul 2016'!P4)*'AG Jul 2016'!Q4/100),(('AG Jul 2016'!R4-'AG Jul 2016'!P4)*'AG Jul 2016'!Q4/100)))</f>
        <v>194.08</v>
      </c>
      <c r="F10" s="201">
        <v>0</v>
      </c>
      <c r="G10" s="201">
        <v>0</v>
      </c>
      <c r="H10" s="201">
        <f>IF(($C$5&lt;'AG Jul 2016'!R4),(0),($C$5-'AG Jul 2016'!R4)*'AG Jul 2016'!S4/100)</f>
        <v>0</v>
      </c>
      <c r="I10" s="201">
        <f t="shared" si="0"/>
        <v>507.18349999999998</v>
      </c>
      <c r="J10" s="177">
        <f t="shared" si="1"/>
        <v>1759.92</v>
      </c>
      <c r="K10" s="181">
        <f t="shared" si="2"/>
        <v>2028.7339999999999</v>
      </c>
      <c r="L10" s="158">
        <f>'AG Jul 2016'!AT4</f>
        <v>0</v>
      </c>
      <c r="M10" s="158">
        <f>'AG Jul 2016'!AU4</f>
        <v>0</v>
      </c>
      <c r="N10" s="158">
        <f>'AG Jul 2016'!AV4</f>
        <v>0</v>
      </c>
      <c r="O10" s="158">
        <f>'AG Jul 2016'!AW4</f>
        <v>20</v>
      </c>
      <c r="P10" s="180">
        <f t="shared" si="3"/>
        <v>2028.7339999999999</v>
      </c>
      <c r="Q10" s="180">
        <f t="shared" ref="Q10:Q12" si="6">(P10-(J10*O10/100))</f>
        <v>1676.75</v>
      </c>
      <c r="R10" s="381">
        <f t="shared" si="4"/>
        <v>2231.6073999999999</v>
      </c>
      <c r="S10" s="381">
        <f t="shared" si="5"/>
        <v>1844.4250000000002</v>
      </c>
      <c r="T10" s="202">
        <f>'AG Jul 2016'!BD4</f>
        <v>0</v>
      </c>
      <c r="U10" s="203" t="str">
        <f>'AG Jul 2016'!BE4</f>
        <v>n</v>
      </c>
    </row>
    <row r="11" spans="1:21" x14ac:dyDescent="0.15">
      <c r="A11" s="163" t="str">
        <f>'AG Jul 2016'!K5</f>
        <v>Click Energy</v>
      </c>
      <c r="B11" s="158" t="str">
        <f>'AG Jul 2016'!L5</f>
        <v>Superior</v>
      </c>
      <c r="C11" s="201">
        <f>91*'AG Jul 2016'!M5/100</f>
        <v>76.003199999999993</v>
      </c>
      <c r="D11" s="201">
        <f>IF($C$5&gt;='AG Jul 2016'!P5,('AG Jul 2016'!P5*'AG Jul 2016'!N5/100),($C$5*'AG Jul 2016'!N5/100))</f>
        <v>264.95999999999998</v>
      </c>
      <c r="E11" s="201">
        <f>IF($C$5&lt;'AG Jul 2016'!P5,0,IF(($C$5)&lt;='AG Jul 2016'!R5,(($C$5-'AG Jul 2016'!P5)*'AG Jul 2016'!Q5/100),(('AG Jul 2016'!R5-'AG Jul 2016'!P5)*'AG Jul 2016'!Q5/100)))</f>
        <v>201.98400000000001</v>
      </c>
      <c r="F11" s="201">
        <v>0</v>
      </c>
      <c r="G11" s="201">
        <v>0</v>
      </c>
      <c r="H11" s="201">
        <f>IF(($C$5&lt;'AG Jul 2016'!R5),(0),($C$5-'AG Jul 2016'!R5)*'AG Jul 2016'!S5/100)</f>
        <v>0</v>
      </c>
      <c r="I11" s="201">
        <f t="shared" si="0"/>
        <v>542.94719999999995</v>
      </c>
      <c r="J11" s="177">
        <f t="shared" si="1"/>
        <v>1867.7759999999998</v>
      </c>
      <c r="K11" s="181">
        <f t="shared" si="2"/>
        <v>2171.7887999999998</v>
      </c>
      <c r="L11" s="158">
        <f>'AG Jul 2016'!AT5</f>
        <v>0</v>
      </c>
      <c r="M11" s="158">
        <f>'AG Jul 2016'!AU5</f>
        <v>0</v>
      </c>
      <c r="N11" s="158">
        <f>'AG Jul 2016'!AV5</f>
        <v>15</v>
      </c>
      <c r="O11" s="158">
        <f>'AG Jul 2016'!AW5</f>
        <v>0</v>
      </c>
      <c r="P11" s="180">
        <f t="shared" si="3"/>
        <v>2171.7887999999998</v>
      </c>
      <c r="Q11" s="180">
        <f>(P11-(P11*N11/100))</f>
        <v>1846.0204799999999</v>
      </c>
      <c r="R11" s="381">
        <f t="shared" si="4"/>
        <v>2388.9676800000002</v>
      </c>
      <c r="S11" s="381">
        <f t="shared" si="5"/>
        <v>2030.6225280000001</v>
      </c>
      <c r="T11" s="202">
        <f>'AG Jul 2016'!BD5</f>
        <v>0</v>
      </c>
      <c r="U11" s="203" t="str">
        <f>'AG Jul 2016'!BE5</f>
        <v>n</v>
      </c>
    </row>
    <row r="12" spans="1:21" x14ac:dyDescent="0.15">
      <c r="A12" s="163" t="str">
        <f>'AG Jul 2016'!K6</f>
        <v>Commander</v>
      </c>
      <c r="B12" s="158" t="str">
        <f>'AG Jul 2016'!L6</f>
        <v>Market offer</v>
      </c>
      <c r="C12" s="201">
        <f>91*'AG Jul 2016'!M6/100</f>
        <v>68.604900000000001</v>
      </c>
      <c r="D12" s="201">
        <f>IF($C$5&gt;='AG Jul 2016'!P6,('AG Jul 2016'!P6*'AG Jul 2016'!N6/100),($C$5*'AG Jul 2016'!N6/100))</f>
        <v>239.9</v>
      </c>
      <c r="E12" s="201">
        <f>IF($C$5&lt;'AG Jul 2016'!P6,0,IF(($C$5)&lt;='AG Jul 2016'!R6,(($C$5-'AG Jul 2016'!P6)*'AG Jul 2016'!Q6/100),(('AG Jul 2016'!R6-'AG Jul 2016'!P6)*'AG Jul 2016'!Q6/100)))</f>
        <v>191.92</v>
      </c>
      <c r="F12" s="201">
        <v>0</v>
      </c>
      <c r="G12" s="201">
        <v>0</v>
      </c>
      <c r="H12" s="201">
        <f>IF(($C$5&lt;'AG Jul 2016'!R6),(0),($C$5-'AG Jul 2016'!R6)*'AG Jul 2016'!S6/100)</f>
        <v>0</v>
      </c>
      <c r="I12" s="201">
        <f t="shared" si="0"/>
        <v>500.42489999999998</v>
      </c>
      <c r="J12" s="177">
        <f t="shared" si="1"/>
        <v>1727.28</v>
      </c>
      <c r="K12" s="181">
        <f t="shared" si="2"/>
        <v>2001.6995999999999</v>
      </c>
      <c r="L12" s="158">
        <f>'AG Jul 2016'!AT6</f>
        <v>0</v>
      </c>
      <c r="M12" s="158">
        <f>'AG Jul 2016'!AU6</f>
        <v>0</v>
      </c>
      <c r="N12" s="158">
        <f>'AG Jul 2016'!AV6</f>
        <v>0</v>
      </c>
      <c r="O12" s="158">
        <f>'AG Jul 2016'!AW6</f>
        <v>20</v>
      </c>
      <c r="P12" s="180">
        <f t="shared" si="3"/>
        <v>2001.6995999999999</v>
      </c>
      <c r="Q12" s="180">
        <f t="shared" si="6"/>
        <v>1656.2436</v>
      </c>
      <c r="R12" s="381">
        <f t="shared" si="4"/>
        <v>2201.8695600000001</v>
      </c>
      <c r="S12" s="381">
        <f t="shared" si="5"/>
        <v>1821.8679600000003</v>
      </c>
      <c r="T12" s="202">
        <f>'AG Jul 2016'!BD6</f>
        <v>0</v>
      </c>
      <c r="U12" s="203" t="str">
        <f>'AG Jul 2016'!BE6</f>
        <v>n</v>
      </c>
    </row>
    <row r="13" spans="1:21" x14ac:dyDescent="0.15">
      <c r="A13" s="163" t="str">
        <f>'AG Jul 2016'!K7</f>
        <v>CovaU</v>
      </c>
      <c r="B13" s="158" t="str">
        <f>'AG Jul 2016'!L7</f>
        <v>Rate Saver</v>
      </c>
      <c r="C13" s="201">
        <f>91*'AG Jul 2016'!M7/100</f>
        <v>87.177999999999997</v>
      </c>
      <c r="D13" s="201">
        <f>IF($C$5&gt;='AG Jul 2016'!P7,('AG Jul 2016'!P7*'AG Jul 2016'!N7/100),($C$5*'AG Jul 2016'!N7/100))</f>
        <v>267</v>
      </c>
      <c r="E13" s="201">
        <f>IF($C$5&lt;'AG Jul 2016'!P7,0,IF(($C$5)&lt;='AG Jul 2016'!R7,(($C$5-'AG Jul 2016'!P7)*'AG Jul 2016'!Q7/100),(('AG Jul 2016'!R7-'AG Jul 2016'!P7)*'AG Jul 2016'!Q7/100)))</f>
        <v>210.48</v>
      </c>
      <c r="F13" s="201">
        <v>0</v>
      </c>
      <c r="G13" s="201">
        <v>0</v>
      </c>
      <c r="H13" s="201">
        <f>IF(($C$5&lt;'AG Jul 2016'!R7),(0),($C$5-'AG Jul 2016'!R7)*'AG Jul 2016'!S7/100)</f>
        <v>0</v>
      </c>
      <c r="I13" s="201">
        <f t="shared" si="0"/>
        <v>564.65800000000002</v>
      </c>
      <c r="J13" s="177">
        <f t="shared" si="1"/>
        <v>1909.92</v>
      </c>
      <c r="K13" s="181">
        <f t="shared" si="2"/>
        <v>2258.6320000000001</v>
      </c>
      <c r="L13" s="158">
        <f>'AG Jul 2016'!AT7</f>
        <v>0</v>
      </c>
      <c r="M13" s="158">
        <f>'AG Jul 2016'!AU7</f>
        <v>0</v>
      </c>
      <c r="N13" s="158">
        <f>'AG Jul 2016'!AV7</f>
        <v>18</v>
      </c>
      <c r="O13" s="158">
        <f>'AG Jul 2016'!AW7</f>
        <v>0</v>
      </c>
      <c r="P13" s="180">
        <f t="shared" si="3"/>
        <v>2258.6320000000001</v>
      </c>
      <c r="Q13" s="180">
        <f>(P13-(P13*N13/100))</f>
        <v>1852.0782400000001</v>
      </c>
      <c r="R13" s="381">
        <f t="shared" si="4"/>
        <v>2484.4952000000003</v>
      </c>
      <c r="S13" s="381">
        <f t="shared" si="5"/>
        <v>2037.2860640000001</v>
      </c>
      <c r="T13" s="202">
        <f>'AG Jul 2016'!BD7</f>
        <v>0</v>
      </c>
      <c r="U13" s="203" t="str">
        <f>'AG Jul 2016'!BE7</f>
        <v>n</v>
      </c>
    </row>
    <row r="14" spans="1:21" x14ac:dyDescent="0.15">
      <c r="A14" s="163" t="str">
        <f>'AG Jul 2016'!K8</f>
        <v>Diamond Energy</v>
      </c>
      <c r="B14" s="158" t="str">
        <f>'AG Jul 2016'!L8</f>
        <v>Pay on time discount</v>
      </c>
      <c r="C14" s="201">
        <f>91*'AG Jul 2016'!M8/100</f>
        <v>77.331800000000001</v>
      </c>
      <c r="D14" s="201">
        <f>IF($C$5&gt;='AG Jul 2016'!P8,('AG Jul 2016'!P8*'AG Jul 2016'!N8/100),($C$5*'AG Jul 2016'!N8/100))</f>
        <v>66.63</v>
      </c>
      <c r="E14" s="201">
        <f>IF($C$5&lt;'AG Jul 2016'!P8,0,IF(($C$5)&lt;='AG Jul 2016'!R8,(($C$5-'AG Jul 2016'!P8)*'AG Jul 2016'!Q8/100),(('AG Jul 2016'!R8-'AG Jul 2016'!P8)*'AG Jul 2016'!Q8/100)))</f>
        <v>172.65599999999998</v>
      </c>
      <c r="F14" s="201">
        <v>0</v>
      </c>
      <c r="G14" s="201">
        <v>0</v>
      </c>
      <c r="H14" s="201">
        <f>IF(($C$5&lt;'AG Jul 2016'!R8),(0),($C$5-'AG Jul 2016'!R8)*'AG Jul 2016'!S8/100)</f>
        <v>210.36599999999999</v>
      </c>
      <c r="I14" s="201">
        <f t="shared" si="0"/>
        <v>526.98379999999997</v>
      </c>
      <c r="J14" s="177">
        <f t="shared" si="1"/>
        <v>1798.6079999999999</v>
      </c>
      <c r="K14" s="181">
        <f t="shared" si="2"/>
        <v>2107.9351999999999</v>
      </c>
      <c r="L14" s="158">
        <f>'AG Jul 2016'!AT8</f>
        <v>0</v>
      </c>
      <c r="M14" s="158">
        <f>'AG Jul 2016'!AU8</f>
        <v>0</v>
      </c>
      <c r="N14" s="158">
        <f>'AG Jul 2016'!AV8</f>
        <v>7</v>
      </c>
      <c r="O14" s="158">
        <f>'AG Jul 2016'!AW8</f>
        <v>0</v>
      </c>
      <c r="P14" s="180">
        <f t="shared" si="3"/>
        <v>2107.9351999999999</v>
      </c>
      <c r="Q14" s="180">
        <f>(P14-(P14*N14/100))</f>
        <v>1960.3797359999999</v>
      </c>
      <c r="R14" s="381">
        <f t="shared" si="4"/>
        <v>2318.7287200000001</v>
      </c>
      <c r="S14" s="381">
        <f t="shared" si="5"/>
        <v>2156.4177095999999</v>
      </c>
      <c r="T14" s="202">
        <f>'AG Jul 2016'!BD8</f>
        <v>24</v>
      </c>
      <c r="U14" s="203" t="str">
        <f>'AG Jul 2016'!BE8</f>
        <v>y</v>
      </c>
    </row>
    <row r="15" spans="1:21" x14ac:dyDescent="0.15">
      <c r="A15" s="163" t="str">
        <f>'AG Jul 2016'!K9</f>
        <v>Dodo Power &amp; Gas</v>
      </c>
      <c r="B15" s="158" t="str">
        <f>'AG Jul 2016'!L9</f>
        <v>Market offer</v>
      </c>
      <c r="C15" s="201">
        <f>91*'AG Jul 2016'!M9/100</f>
        <v>67.567499999999995</v>
      </c>
      <c r="D15" s="201">
        <f>IF($C$5&gt;='AG Jul 2016'!P9,('AG Jul 2016'!P9*'AG Jul 2016'!N9/100),($C$5*'AG Jul 2016'!N9/100))</f>
        <v>233.5</v>
      </c>
      <c r="E15" s="201">
        <f>IF($C$5&lt;'AG Jul 2016'!P9,0,IF(($C$5)&lt;='AG Jul 2016'!R9,(($C$5-'AG Jul 2016'!P9)*'AG Jul 2016'!Q9/100),(('AG Jul 2016'!R9-'AG Jul 2016'!P9)*'AG Jul 2016'!Q9/100)))</f>
        <v>186.8</v>
      </c>
      <c r="F15" s="201">
        <v>0</v>
      </c>
      <c r="G15" s="201">
        <v>0</v>
      </c>
      <c r="H15" s="201">
        <f>IF(($C$5&lt;'AG Jul 2016'!R9),(0),($C$5-'AG Jul 2016'!R9)*'AG Jul 2016'!S9/100)</f>
        <v>0</v>
      </c>
      <c r="I15" s="201">
        <f t="shared" si="0"/>
        <v>487.86750000000001</v>
      </c>
      <c r="J15" s="177">
        <f t="shared" si="1"/>
        <v>1681.2</v>
      </c>
      <c r="K15" s="181">
        <f t="shared" si="2"/>
        <v>1951.47</v>
      </c>
      <c r="L15" s="158">
        <f>'AG Jul 2016'!AT9</f>
        <v>0</v>
      </c>
      <c r="M15" s="158">
        <f>'AG Jul 2016'!AU9</f>
        <v>0</v>
      </c>
      <c r="N15" s="158">
        <f>'AG Jul 2016'!AV9</f>
        <v>0</v>
      </c>
      <c r="O15" s="158">
        <f>'AG Jul 2016'!AW9</f>
        <v>20</v>
      </c>
      <c r="P15" s="180">
        <f t="shared" si="3"/>
        <v>1951.47</v>
      </c>
      <c r="Q15" s="180">
        <f t="shared" ref="Q15:Q16" si="7">(P15-(J15*O15/100))</f>
        <v>1615.23</v>
      </c>
      <c r="R15" s="381">
        <f t="shared" si="4"/>
        <v>2146.6170000000002</v>
      </c>
      <c r="S15" s="381">
        <f t="shared" si="5"/>
        <v>1776.7530000000002</v>
      </c>
      <c r="T15" s="202">
        <f>'AG Jul 2016'!BD9</f>
        <v>0</v>
      </c>
      <c r="U15" s="203" t="str">
        <f>'AG Jul 2016'!BE9</f>
        <v>n</v>
      </c>
    </row>
    <row r="16" spans="1:21" x14ac:dyDescent="0.15">
      <c r="A16" s="163" t="str">
        <f>'AG Jul 2016'!K10</f>
        <v>EnergyAustralia</v>
      </c>
      <c r="B16" s="158" t="str">
        <f>'AG Jul 2016'!L10</f>
        <v>Flexi Saver</v>
      </c>
      <c r="C16" s="201">
        <f>91*'AG Jul 2016'!M10/100</f>
        <v>68.25</v>
      </c>
      <c r="D16" s="201">
        <f>IF($C$5&gt;='AG Jul 2016'!P10,('AG Jul 2016'!P10*'AG Jul 2016'!N10/100),($C$5*'AG Jul 2016'!N10/100))</f>
        <v>238.9</v>
      </c>
      <c r="E16" s="201">
        <f>IF($C$5&lt;'AG Jul 2016'!P10,0,IF(($C$5)&lt;='AG Jul 2016'!R10,(($C$5-'AG Jul 2016'!P10)*'AG Jul 2016'!Q10/100),(('AG Jul 2016'!R10-'AG Jul 2016'!P10)*'AG Jul 2016'!Q10/100)))</f>
        <v>186.8</v>
      </c>
      <c r="F16" s="201">
        <v>0</v>
      </c>
      <c r="G16" s="201">
        <v>0</v>
      </c>
      <c r="H16" s="201">
        <f>IF(($C$5&lt;'AG Jul 2016'!R10),(0),($C$5-'AG Jul 2016'!R10)*'AG Jul 2016'!S10/100)</f>
        <v>0</v>
      </c>
      <c r="I16" s="201">
        <f t="shared" si="0"/>
        <v>493.95</v>
      </c>
      <c r="J16" s="177">
        <f t="shared" si="1"/>
        <v>1702.8</v>
      </c>
      <c r="K16" s="181">
        <f t="shared" si="2"/>
        <v>1975.8</v>
      </c>
      <c r="L16" s="158">
        <f>'AG Jul 2016'!AT10</f>
        <v>0</v>
      </c>
      <c r="M16" s="158">
        <f>'AG Jul 2016'!AU10</f>
        <v>0</v>
      </c>
      <c r="N16" s="158">
        <f>'AG Jul 2016'!AV10</f>
        <v>0</v>
      </c>
      <c r="O16" s="158">
        <f>'AG Jul 2016'!AW10</f>
        <v>16</v>
      </c>
      <c r="P16" s="180">
        <f t="shared" si="3"/>
        <v>1975.8</v>
      </c>
      <c r="Q16" s="180">
        <f t="shared" si="7"/>
        <v>1703.3519999999999</v>
      </c>
      <c r="R16" s="381">
        <f t="shared" si="4"/>
        <v>2173.38</v>
      </c>
      <c r="S16" s="381">
        <f t="shared" si="5"/>
        <v>1873.6872000000001</v>
      </c>
      <c r="T16" s="202">
        <f>'AG Jul 2016'!BD10</f>
        <v>0</v>
      </c>
      <c r="U16" s="203" t="str">
        <f>'AG Jul 2016'!BE10</f>
        <v>n</v>
      </c>
    </row>
    <row r="17" spans="1:67" x14ac:dyDescent="0.15">
      <c r="A17" s="163" t="str">
        <f>'AG Jul 2016'!K11</f>
        <v>Mojo Power</v>
      </c>
      <c r="B17" s="158" t="str">
        <f>'AG Jul 2016'!L11</f>
        <v>Standard Energy Pass</v>
      </c>
      <c r="C17" s="201">
        <f>(91*'AG Jul 2016'!M11/100)+('AG Jul 2016'!BH11*3)</f>
        <v>142.64670000000001</v>
      </c>
      <c r="D17" s="201">
        <f>IF($C$5&gt;='AG Jul 2016'!P11,('AG Jul 2016'!P11*'AG Jul 2016'!N11/100),($C$5*'AG Jul 2016'!N11/100))</f>
        <v>184.1</v>
      </c>
      <c r="E17" s="201">
        <f>IF($C$5&lt;'AG Jul 2016'!P11,0,IF(($C$5)&lt;='AG Jul 2016'!R11,(($C$5-'AG Jul 2016'!P11)*'AG Jul 2016'!Q11/100),(('AG Jul 2016'!R11-'AG Jul 2016'!P11)*'AG Jul 2016'!Q11/100)))</f>
        <v>144.96</v>
      </c>
      <c r="F17" s="201">
        <v>0</v>
      </c>
      <c r="G17" s="201">
        <v>0</v>
      </c>
      <c r="H17" s="201">
        <f>IF(($C$5&lt;'AG Jul 2016'!R11),(0),($C$5-'AG Jul 2016'!R11)*'AG Jul 2016'!S11/100)</f>
        <v>0</v>
      </c>
      <c r="I17" s="201">
        <f t="shared" si="0"/>
        <v>471.70670000000007</v>
      </c>
      <c r="J17" s="177">
        <f t="shared" si="1"/>
        <v>1316.2400000000002</v>
      </c>
      <c r="K17" s="181">
        <f t="shared" si="2"/>
        <v>1886.8268000000003</v>
      </c>
      <c r="L17" s="158">
        <f>'AG Jul 2016'!AT11</f>
        <v>0</v>
      </c>
      <c r="M17" s="158">
        <f>'AG Jul 2016'!AU11</f>
        <v>0</v>
      </c>
      <c r="N17" s="158">
        <f>'AG Jul 2016'!AV11</f>
        <v>0</v>
      </c>
      <c r="O17" s="158">
        <f>'AG Jul 2016'!AW11</f>
        <v>0</v>
      </c>
      <c r="P17" s="180">
        <f t="shared" si="3"/>
        <v>1886.8268000000003</v>
      </c>
      <c r="Q17" s="180">
        <f>(P17-(P17*N17/100))</f>
        <v>1886.8268000000003</v>
      </c>
      <c r="R17" s="381">
        <f t="shared" si="4"/>
        <v>2075.5094800000006</v>
      </c>
      <c r="S17" s="381">
        <f t="shared" si="5"/>
        <v>2075.5094800000006</v>
      </c>
      <c r="T17" s="202">
        <f>'AG Jul 2016'!BD11</f>
        <v>0</v>
      </c>
      <c r="U17" s="203" t="str">
        <f>'AG Jul 2016'!BE11</f>
        <v>n</v>
      </c>
    </row>
    <row r="18" spans="1:67" x14ac:dyDescent="0.15">
      <c r="A18" s="163" t="str">
        <f>'AG Jul 2016'!K12</f>
        <v>Momentum Energy</v>
      </c>
      <c r="B18" s="158" t="str">
        <f>'AG Jul 2016'!L12</f>
        <v>SmilePower</v>
      </c>
      <c r="C18" s="201">
        <f>91*'AG Jul 2016'!M12/100</f>
        <v>68.923399999999987</v>
      </c>
      <c r="D18" s="201">
        <f>IF($C$5&gt;='AG Jul 2016'!P12,('AG Jul 2016'!P12*'AG Jul 2016'!N12/100),($C$5*'AG Jul 2016'!N12/100))</f>
        <v>151.26</v>
      </c>
      <c r="E18" s="201">
        <f>IF($C$5&lt;'AG Jul 2016'!P12,0,IF(($C$5)&lt;='AG Jul 2016'!R12,(($C$5-'AG Jul 2016'!P12)*'AG Jul 2016'!Q12/100),(('AG Jul 2016'!R12-'AG Jul 2016'!P12)*'AG Jul 2016'!Q12/100)))</f>
        <v>244.8</v>
      </c>
      <c r="F18" s="201">
        <v>0</v>
      </c>
      <c r="G18" s="201">
        <v>0</v>
      </c>
      <c r="H18" s="201">
        <f>IF(($C$5&lt;'AG Jul 2016'!R12),(0),($C$5-'AG Jul 2016'!R12)*'AG Jul 2016'!S12/100)</f>
        <v>0</v>
      </c>
      <c r="I18" s="201">
        <f t="shared" ref="I18" si="8">SUM(C18:H18)</f>
        <v>464.98339999999996</v>
      </c>
      <c r="J18" s="177">
        <f t="shared" si="1"/>
        <v>1584.2399999999998</v>
      </c>
      <c r="K18" s="181">
        <f t="shared" ref="K18" si="9">I18*4</f>
        <v>1859.9335999999998</v>
      </c>
      <c r="L18" s="158">
        <f>'AG Jul 2016'!AT12</f>
        <v>0</v>
      </c>
      <c r="M18" s="158">
        <f>'AG Jul 2016'!AU12</f>
        <v>0</v>
      </c>
      <c r="N18" s="158">
        <f>'AG Jul 2016'!AV12</f>
        <v>0</v>
      </c>
      <c r="O18" s="158">
        <f>'AG Jul 2016'!AW12</f>
        <v>0</v>
      </c>
      <c r="P18" s="180">
        <f t="shared" si="3"/>
        <v>1859.9335999999998</v>
      </c>
      <c r="Q18" s="180">
        <f>(P18-(P18*N18/100))</f>
        <v>1859.9335999999998</v>
      </c>
      <c r="R18" s="381">
        <f t="shared" si="4"/>
        <v>2045.92696</v>
      </c>
      <c r="S18" s="381">
        <f t="shared" si="5"/>
        <v>2045.92696</v>
      </c>
      <c r="T18" s="202">
        <f>'AG Jul 2016'!BD12</f>
        <v>12</v>
      </c>
      <c r="U18" s="203" t="str">
        <f>'AG Jul 2016'!BE12</f>
        <v>y</v>
      </c>
    </row>
    <row r="19" spans="1:67" x14ac:dyDescent="0.15">
      <c r="A19" s="163" t="str">
        <f>'AG Jul 2016'!K13</f>
        <v>Origin Energy</v>
      </c>
      <c r="B19" s="158" t="str">
        <f>'AG Jul 2016'!L13</f>
        <v>Saver</v>
      </c>
      <c r="C19" s="201">
        <f>91*'AG Jul 2016'!M13/100</f>
        <v>73.345999999999989</v>
      </c>
      <c r="D19" s="201">
        <f>IF($C$5&gt;='AG Jul 2016'!P13,('AG Jul 2016'!P13*'AG Jul 2016'!N13/100),($C$5*'AG Jul 2016'!N13/100))</f>
        <v>245.5</v>
      </c>
      <c r="E19" s="201">
        <f>IF($C$5&lt;'AG Jul 2016'!P13,0,IF(($C$5)&lt;='AG Jul 2016'!R13,(($C$5-'AG Jul 2016'!P13)*'AG Jul 2016'!Q13/100),(('AG Jul 2016'!R13-'AG Jul 2016'!P13)*'AG Jul 2016'!Q13/100)))</f>
        <v>192.8</v>
      </c>
      <c r="F19" s="201">
        <v>0</v>
      </c>
      <c r="G19" s="201">
        <v>0</v>
      </c>
      <c r="H19" s="201">
        <f>IF(($C$5&lt;'AG Jul 2016'!R13),(0),($C$5-'AG Jul 2016'!R13)*'AG Jul 2016'!S13/100)</f>
        <v>0</v>
      </c>
      <c r="I19" s="201">
        <f t="shared" si="0"/>
        <v>511.64600000000002</v>
      </c>
      <c r="J19" s="177">
        <f t="shared" si="1"/>
        <v>1753.2</v>
      </c>
      <c r="K19" s="181">
        <f t="shared" si="2"/>
        <v>2046.5840000000001</v>
      </c>
      <c r="L19" s="158">
        <f>'AG Jul 2016'!AT13</f>
        <v>0</v>
      </c>
      <c r="M19" s="158">
        <f>'AG Jul 2016'!AU13</f>
        <v>0</v>
      </c>
      <c r="N19" s="158">
        <f>'AG Jul 2016'!AV13</f>
        <v>0</v>
      </c>
      <c r="O19" s="158">
        <f>'AG Jul 2016'!AW13</f>
        <v>13</v>
      </c>
      <c r="P19" s="180">
        <f t="shared" si="3"/>
        <v>2046.5840000000001</v>
      </c>
      <c r="Q19" s="180">
        <f t="shared" ref="Q19:Q20" si="10">(P19-(J19*O19/100))</f>
        <v>1818.6680000000001</v>
      </c>
      <c r="R19" s="381">
        <f t="shared" si="4"/>
        <v>2251.2424000000001</v>
      </c>
      <c r="S19" s="381">
        <f t="shared" si="5"/>
        <v>2000.5348000000004</v>
      </c>
      <c r="T19" s="202">
        <f>'AG Jul 2016'!BD13</f>
        <v>0</v>
      </c>
      <c r="U19" s="203" t="str">
        <f>'AG Jul 2016'!BE13</f>
        <v>n</v>
      </c>
    </row>
    <row r="20" spans="1:67" x14ac:dyDescent="0.15">
      <c r="A20" s="163" t="str">
        <f>'AG Jul 2016'!K14</f>
        <v>Powerdirect</v>
      </c>
      <c r="B20" s="158" t="str">
        <f>'AG Jul 2016'!L14</f>
        <v>20 percent</v>
      </c>
      <c r="C20" s="201">
        <f>91*'AG Jul 2016'!M14/100</f>
        <v>71.498699999999985</v>
      </c>
      <c r="D20" s="201">
        <f>IF($C$5&gt;='AG Jul 2016'!P14,('AG Jul 2016'!P14*'AG Jul 2016'!N14/100),($C$5*'AG Jul 2016'!N14/100))</f>
        <v>450.625</v>
      </c>
      <c r="E20" s="201">
        <f>IF($C$5&lt;'AG Jul 2016'!P14,0,IF(($C$5)&lt;='AG Jul 2016'!R14,(($C$5-'AG Jul 2016'!P14)*'AG Jul 2016'!Q14/100),(('AG Jul 2016'!R14-'AG Jul 2016'!P14)*'AG Jul 2016'!Q14/100)))</f>
        <v>0</v>
      </c>
      <c r="F20" s="201">
        <v>0</v>
      </c>
      <c r="G20" s="201">
        <v>0</v>
      </c>
      <c r="H20" s="201">
        <f>IF(($C$5&lt;'AG Jul 2016'!R14),(0),($C$5-'AG Jul 2016'!R14)*'AG Jul 2016'!S14/100)</f>
        <v>10.435</v>
      </c>
      <c r="I20" s="201">
        <f t="shared" si="0"/>
        <v>532.55869999999993</v>
      </c>
      <c r="J20" s="177">
        <f t="shared" si="1"/>
        <v>1844.2399999999998</v>
      </c>
      <c r="K20" s="181">
        <f t="shared" si="2"/>
        <v>2130.2347999999997</v>
      </c>
      <c r="L20" s="158">
        <f>'AG Jul 2016'!AT14</f>
        <v>0</v>
      </c>
      <c r="M20" s="158">
        <f>'AG Jul 2016'!AU14</f>
        <v>0</v>
      </c>
      <c r="N20" s="158">
        <f>'AG Jul 2016'!AV14</f>
        <v>0</v>
      </c>
      <c r="O20" s="158">
        <f>'AG Jul 2016'!AW14</f>
        <v>20</v>
      </c>
      <c r="P20" s="180">
        <f t="shared" si="3"/>
        <v>2130.2347999999997</v>
      </c>
      <c r="Q20" s="180">
        <f t="shared" si="10"/>
        <v>1761.3867999999998</v>
      </c>
      <c r="R20" s="381">
        <f t="shared" si="4"/>
        <v>2343.25828</v>
      </c>
      <c r="S20" s="381">
        <f t="shared" si="5"/>
        <v>1937.5254799999998</v>
      </c>
      <c r="T20" s="202">
        <f>'AG Jul 2016'!BD14</f>
        <v>0</v>
      </c>
      <c r="U20" s="203" t="str">
        <f>'AG Jul 2016'!BE14</f>
        <v>n</v>
      </c>
    </row>
    <row r="21" spans="1:67" x14ac:dyDescent="0.15">
      <c r="A21" s="163" t="str">
        <f>'AG Jul 2016'!K15</f>
        <v>Powershop</v>
      </c>
      <c r="B21" s="158" t="str">
        <f>'AG Jul 2016'!L15</f>
        <v>Standard Saver</v>
      </c>
      <c r="C21" s="201">
        <f>91*'AG Jul 2016'!M15/100</f>
        <v>81.217500000000001</v>
      </c>
      <c r="D21" s="201">
        <f>C5*'AG Jul 2016'!N15/100</f>
        <v>440.28</v>
      </c>
      <c r="E21" s="201">
        <v>0</v>
      </c>
      <c r="F21" s="201">
        <v>0</v>
      </c>
      <c r="G21" s="201">
        <v>0</v>
      </c>
      <c r="H21" s="201">
        <v>0</v>
      </c>
      <c r="I21" s="201">
        <f t="shared" si="0"/>
        <v>521.49749999999995</v>
      </c>
      <c r="J21" s="177">
        <f t="shared" si="1"/>
        <v>1761.12</v>
      </c>
      <c r="K21" s="181">
        <f t="shared" si="2"/>
        <v>2085.9899999999998</v>
      </c>
      <c r="L21" s="158">
        <f>'AG Jul 2016'!AT15</f>
        <v>4</v>
      </c>
      <c r="M21" s="158">
        <f>'AG Jul 2016'!AU15</f>
        <v>0</v>
      </c>
      <c r="N21" s="158">
        <f>'AG Jul 2016'!AV15</f>
        <v>14</v>
      </c>
      <c r="O21" s="158">
        <f>'AG Jul 2016'!AW15</f>
        <v>0</v>
      </c>
      <c r="P21" s="180">
        <f>K21-(K21*L21/100)</f>
        <v>2002.5503999999999</v>
      </c>
      <c r="Q21" s="180">
        <f>(P21-(P21*N21/100))</f>
        <v>1722.1933439999998</v>
      </c>
      <c r="R21" s="381">
        <f t="shared" si="4"/>
        <v>2202.8054400000001</v>
      </c>
      <c r="S21" s="381">
        <f t="shared" si="5"/>
        <v>1894.4126784</v>
      </c>
      <c r="T21" s="202">
        <f>'AG Jul 2016'!BD15</f>
        <v>0</v>
      </c>
      <c r="U21" s="203" t="str">
        <f>'AG Jul 2016'!BE15</f>
        <v>n</v>
      </c>
    </row>
    <row r="22" spans="1:67" x14ac:dyDescent="0.15">
      <c r="A22" s="163" t="str">
        <f>'AG Jul 2016'!K16</f>
        <v>Red Energy</v>
      </c>
      <c r="B22" s="158" t="str">
        <f>'AG Jul 2016'!L16</f>
        <v>Easy Saver</v>
      </c>
      <c r="C22" s="201">
        <f>91*'AG Jul 2016'!M16/100</f>
        <v>68.623099999999994</v>
      </c>
      <c r="D22" s="201">
        <f>IF($C$5&gt;='AG Jul 2016'!P16,('AG Jul 2016'!P16*'AG Jul 2016'!N16/100),($C$5*'AG Jul 2016'!N16/100))</f>
        <v>228</v>
      </c>
      <c r="E22" s="201">
        <f>IF($C$5&lt;'AG Jul 2016'!P16,0,IF(($C$5)&lt;='AG Jul 2016'!R16,(($C$5-'AG Jul 2016'!P16)*'AG Jul 2016'!Q16/100),(('AG Jul 2016'!R16-'AG Jul 2016'!P16)*'AG Jul 2016'!Q16/100)))</f>
        <v>176</v>
      </c>
      <c r="F22" s="201">
        <v>0</v>
      </c>
      <c r="G22" s="201">
        <v>0</v>
      </c>
      <c r="H22" s="201">
        <f>IF(($C$5&lt;'AG Jul 2016'!R16),(0),($C$5-'AG Jul 2016'!R16)*'AG Jul 2016'!S16/100)</f>
        <v>0</v>
      </c>
      <c r="I22" s="201">
        <f t="shared" si="0"/>
        <v>472.62310000000002</v>
      </c>
      <c r="J22" s="177">
        <f t="shared" si="1"/>
        <v>1616</v>
      </c>
      <c r="K22" s="181">
        <f t="shared" si="2"/>
        <v>1890.4924000000001</v>
      </c>
      <c r="L22" s="158">
        <f>'AG Jul 2016'!AT16</f>
        <v>0</v>
      </c>
      <c r="M22" s="158">
        <f>'AG Jul 2016'!AU16</f>
        <v>0</v>
      </c>
      <c r="N22" s="158">
        <f>'AG Jul 2016'!AV16</f>
        <v>10</v>
      </c>
      <c r="O22" s="158">
        <f>'AG Jul 2016'!AW16</f>
        <v>0</v>
      </c>
      <c r="P22" s="180">
        <f t="shared" si="3"/>
        <v>1890.4924000000001</v>
      </c>
      <c r="Q22" s="180">
        <f>(P22-(P22*N22/100))</f>
        <v>1701.44316</v>
      </c>
      <c r="R22" s="381">
        <f t="shared" si="4"/>
        <v>2079.5416400000004</v>
      </c>
      <c r="S22" s="381">
        <f t="shared" si="5"/>
        <v>1871.5874760000002</v>
      </c>
      <c r="T22" s="202">
        <f>'AG Jul 2016'!BD16</f>
        <v>0</v>
      </c>
      <c r="U22" s="203" t="str">
        <f>'AG Jul 2016'!BE16</f>
        <v>n</v>
      </c>
    </row>
    <row r="23" spans="1:67" x14ac:dyDescent="0.15">
      <c r="A23" s="163" t="str">
        <f>'AG Jul 2016'!K17</f>
        <v>Simply Energy</v>
      </c>
      <c r="B23" s="158" t="str">
        <f>'AG Jul 2016'!L17</f>
        <v>Simply Plus</v>
      </c>
      <c r="C23" s="201">
        <f>91*'AG Jul 2016'!M17/100</f>
        <v>62.32589999999999</v>
      </c>
      <c r="D23" s="201">
        <f>IF($C$5&gt;='AG Jul 2016'!P17,('AG Jul 2016'!P17*'AG Jul 2016'!N17/100),($C$5*'AG Jul 2016'!N17/100))</f>
        <v>247.8</v>
      </c>
      <c r="E23" s="201">
        <f>IF($C$5&lt;'AG Jul 2016'!P17,0,IF(($C$5)&lt;='AG Jul 2016'!R17,(($C$5-'AG Jul 2016'!P17)*'AG Jul 2016'!Q17/100),(('AG Jul 2016'!R17-'AG Jul 2016'!P17)*'AG Jul 2016'!Q17/100)))</f>
        <v>195.28</v>
      </c>
      <c r="F23" s="201">
        <v>0</v>
      </c>
      <c r="G23" s="201">
        <v>0</v>
      </c>
      <c r="H23" s="201">
        <f>IF(($C$5&lt;'AG Jul 2016'!R17),(0),($C$5-'AG Jul 2016'!R17)*'AG Jul 2016'!S17/100)</f>
        <v>0</v>
      </c>
      <c r="I23" s="201">
        <f t="shared" si="0"/>
        <v>505.40589999999997</v>
      </c>
      <c r="J23" s="177">
        <f t="shared" si="1"/>
        <v>1772.32</v>
      </c>
      <c r="K23" s="181">
        <f t="shared" si="2"/>
        <v>2021.6235999999999</v>
      </c>
      <c r="L23" s="158">
        <f>'AG Jul 2016'!AT17</f>
        <v>0</v>
      </c>
      <c r="M23" s="158">
        <f>'AG Jul 2016'!AU17</f>
        <v>0</v>
      </c>
      <c r="N23" s="158">
        <f>'AG Jul 2016'!AV17</f>
        <v>0</v>
      </c>
      <c r="O23" s="158">
        <f>'AG Jul 2016'!AW17</f>
        <v>15</v>
      </c>
      <c r="P23" s="180">
        <f t="shared" si="3"/>
        <v>2021.6235999999999</v>
      </c>
      <c r="Q23" s="180">
        <f t="shared" ref="Q23:Q24" si="11">(P23-(J23*O23/100))</f>
        <v>1755.7755999999999</v>
      </c>
      <c r="R23" s="381">
        <f t="shared" si="4"/>
        <v>2223.7859600000002</v>
      </c>
      <c r="S23" s="381">
        <f t="shared" si="5"/>
        <v>1931.3531600000001</v>
      </c>
      <c r="T23" s="202">
        <f>'AG Jul 2016'!BD17</f>
        <v>24</v>
      </c>
      <c r="U23" s="203" t="str">
        <f>'AG Jul 2016'!BE17</f>
        <v>y</v>
      </c>
    </row>
    <row r="24" spans="1:67" ht="15" thickBot="1" x14ac:dyDescent="0.2">
      <c r="A24" s="204" t="str">
        <f>'AG Jul 2016'!K18</f>
        <v>Urth Energy</v>
      </c>
      <c r="B24" s="205" t="str">
        <f>'AG Jul 2016'!L18</f>
        <v>Market offer</v>
      </c>
      <c r="C24" s="206">
        <f>91*'AG Jul 2016'!M18/100</f>
        <v>73.345999999999989</v>
      </c>
      <c r="D24" s="206">
        <f>IF($C$5&gt;='AG Jul 2016'!P18,('AG Jul 2016'!P18*'AG Jul 2016'!N18/100),($C$5*'AG Jul 2016'!N18/100))</f>
        <v>252</v>
      </c>
      <c r="E24" s="206">
        <f>IF($C$5&lt;'AG Jul 2016'!P18,0,IF(($C$5)&lt;='AG Jul 2016'!R18,(($C$5-'AG Jul 2016'!P18)*'AG Jul 2016'!Q18/100),(('AG Jul 2016'!R18-'AG Jul 2016'!P18)*'AG Jul 2016'!Q18/100)))</f>
        <v>198.4</v>
      </c>
      <c r="F24" s="206">
        <v>0</v>
      </c>
      <c r="G24" s="206">
        <v>0</v>
      </c>
      <c r="H24" s="206">
        <f>IF(($C$5&lt;'AG Jul 2016'!R18),(0),($C$5-'AG Jul 2016'!R18)*'AG Jul 2016'!S18/100)</f>
        <v>0</v>
      </c>
      <c r="I24" s="206">
        <f t="shared" si="0"/>
        <v>523.74599999999998</v>
      </c>
      <c r="J24" s="187">
        <f t="shared" si="1"/>
        <v>1801.6</v>
      </c>
      <c r="K24" s="191">
        <f t="shared" si="2"/>
        <v>2094.9839999999999</v>
      </c>
      <c r="L24" s="205">
        <f>'AG Jul 2016'!AT18</f>
        <v>0</v>
      </c>
      <c r="M24" s="205">
        <f>'AG Jul 2016'!AU18</f>
        <v>0</v>
      </c>
      <c r="N24" s="205">
        <f>'AG Jul 2016'!AV18</f>
        <v>0</v>
      </c>
      <c r="O24" s="205">
        <f>'AG Jul 2016'!AW18</f>
        <v>10</v>
      </c>
      <c r="P24" s="190">
        <f t="shared" si="3"/>
        <v>2094.9839999999999</v>
      </c>
      <c r="Q24" s="190">
        <f t="shared" si="11"/>
        <v>1914.8239999999998</v>
      </c>
      <c r="R24" s="382">
        <f t="shared" ref="R24" si="12">K24*1.1</f>
        <v>2304.4824000000003</v>
      </c>
      <c r="S24" s="382">
        <f t="shared" si="5"/>
        <v>2106.3063999999999</v>
      </c>
      <c r="T24" s="207">
        <f>'AG Jul 2016'!BD18</f>
        <v>0</v>
      </c>
      <c r="U24" s="208" t="str">
        <f>'AG Jul 2016'!BE18</f>
        <v>n</v>
      </c>
    </row>
    <row r="25" spans="1:67" s="169" customFormat="1" x14ac:dyDescent="0.15"/>
    <row r="26" spans="1:67" s="169" customFormat="1" ht="15" thickBot="1" x14ac:dyDescent="0.2"/>
    <row r="27" spans="1:67" s="78" customFormat="1" x14ac:dyDescent="0.15">
      <c r="A27" s="166" t="s">
        <v>429</v>
      </c>
      <c r="B27" s="167"/>
      <c r="C27" s="167"/>
      <c r="D27" s="167"/>
      <c r="E27" s="167"/>
      <c r="F27" s="167"/>
      <c r="G27" s="167"/>
      <c r="H27" s="167"/>
      <c r="I27" s="167"/>
      <c r="J27" s="167"/>
      <c r="K27" s="167"/>
      <c r="L27" s="167"/>
      <c r="M27" s="167"/>
      <c r="N27" s="167"/>
      <c r="O27" s="167"/>
      <c r="P27" s="167"/>
      <c r="Q27" s="167"/>
      <c r="R27" s="167"/>
      <c r="S27" s="167"/>
      <c r="T27" s="167"/>
      <c r="U27" s="173"/>
      <c r="V27" s="169"/>
      <c r="W27" s="169"/>
      <c r="X27" s="169"/>
      <c r="Y27" s="169"/>
      <c r="Z27" s="169"/>
      <c r="AA27" s="169"/>
      <c r="AB27" s="169"/>
      <c r="AC27" s="169"/>
      <c r="AD27" s="169"/>
      <c r="AE27" s="169"/>
      <c r="AF27" s="169"/>
      <c r="AG27" s="169"/>
      <c r="AH27" s="169"/>
      <c r="AI27" s="169"/>
      <c r="AJ27" s="169"/>
      <c r="AK27" s="169"/>
      <c r="AL27" s="169"/>
      <c r="AM27" s="169"/>
      <c r="AN27" s="169"/>
      <c r="AO27" s="169"/>
      <c r="AP27" s="169"/>
      <c r="AQ27" s="169"/>
      <c r="AR27" s="169"/>
      <c r="AS27" s="169"/>
      <c r="AT27" s="169"/>
      <c r="AU27" s="169"/>
      <c r="AV27" s="169"/>
      <c r="AW27" s="169"/>
      <c r="AX27" s="169"/>
      <c r="AY27" s="169"/>
      <c r="AZ27" s="169"/>
      <c r="BA27" s="169"/>
      <c r="BB27" s="169"/>
      <c r="BC27" s="169"/>
      <c r="BD27" s="169"/>
      <c r="BE27" s="169"/>
      <c r="BF27" s="169"/>
      <c r="BG27" s="169"/>
      <c r="BH27" s="169"/>
      <c r="BI27" s="169"/>
      <c r="BJ27" s="169"/>
      <c r="BK27" s="169"/>
      <c r="BL27" s="169"/>
      <c r="BM27" s="169"/>
      <c r="BN27" s="169"/>
      <c r="BO27" s="169"/>
    </row>
    <row r="28" spans="1:67" s="78" customFormat="1" x14ac:dyDescent="0.15">
      <c r="A28" s="168" t="s">
        <v>692</v>
      </c>
      <c r="C28" s="164">
        <v>2000</v>
      </c>
      <c r="U28" s="174"/>
      <c r="V28" s="169"/>
      <c r="W28" s="169"/>
      <c r="X28" s="169"/>
      <c r="Y28" s="169"/>
      <c r="Z28" s="169"/>
      <c r="AA28" s="169"/>
      <c r="AB28" s="169"/>
      <c r="AC28" s="169"/>
      <c r="AD28" s="169"/>
      <c r="AE28" s="169"/>
      <c r="AF28" s="169"/>
      <c r="AG28" s="169"/>
      <c r="AH28" s="169"/>
      <c r="AI28" s="169"/>
      <c r="AJ28" s="169"/>
      <c r="AK28" s="169"/>
      <c r="AL28" s="169"/>
      <c r="AM28" s="169"/>
      <c r="AN28" s="169"/>
      <c r="AO28" s="169"/>
      <c r="AP28" s="169"/>
      <c r="AQ28" s="169"/>
      <c r="AR28" s="169"/>
      <c r="AS28" s="169"/>
      <c r="AT28" s="169"/>
      <c r="AU28" s="169"/>
      <c r="AV28" s="169"/>
      <c r="AW28" s="169"/>
      <c r="AX28" s="169"/>
      <c r="AY28" s="169"/>
      <c r="AZ28" s="169"/>
      <c r="BA28" s="169"/>
      <c r="BB28" s="169"/>
      <c r="BC28" s="169"/>
      <c r="BD28" s="169"/>
      <c r="BE28" s="169"/>
      <c r="BF28" s="169"/>
      <c r="BG28" s="169"/>
      <c r="BH28" s="169"/>
      <c r="BI28" s="169"/>
      <c r="BJ28" s="169"/>
      <c r="BK28" s="169"/>
      <c r="BL28" s="169"/>
      <c r="BM28" s="169"/>
      <c r="BN28" s="169"/>
      <c r="BO28" s="169"/>
    </row>
    <row r="29" spans="1:67" s="78" customFormat="1" x14ac:dyDescent="0.15">
      <c r="A29" s="168" t="s">
        <v>652</v>
      </c>
      <c r="C29" s="165">
        <v>0.7</v>
      </c>
      <c r="U29" s="174"/>
      <c r="V29" s="169"/>
      <c r="W29" s="169"/>
      <c r="X29" s="169"/>
      <c r="Y29" s="169"/>
      <c r="Z29" s="169"/>
      <c r="AA29" s="169"/>
      <c r="AB29" s="169"/>
      <c r="AC29" s="169"/>
      <c r="AD29" s="169"/>
      <c r="AE29" s="169"/>
      <c r="AF29" s="169"/>
      <c r="AG29" s="169"/>
      <c r="AH29" s="169"/>
      <c r="AI29" s="169"/>
      <c r="AJ29" s="169"/>
      <c r="AK29" s="169"/>
      <c r="AL29" s="169"/>
      <c r="AM29" s="169"/>
      <c r="AN29" s="169"/>
      <c r="AO29" s="169"/>
      <c r="AP29" s="169"/>
      <c r="AQ29" s="169"/>
      <c r="AR29" s="169"/>
      <c r="AS29" s="169"/>
      <c r="AT29" s="169"/>
      <c r="AU29" s="169"/>
      <c r="AV29" s="169"/>
      <c r="AW29" s="169"/>
      <c r="AX29" s="169"/>
      <c r="AY29" s="169"/>
      <c r="AZ29" s="169"/>
      <c r="BA29" s="169"/>
      <c r="BB29" s="169"/>
      <c r="BC29" s="169"/>
      <c r="BD29" s="169"/>
      <c r="BE29" s="169"/>
      <c r="BF29" s="169"/>
      <c r="BG29" s="169"/>
      <c r="BH29" s="169"/>
      <c r="BI29" s="169"/>
      <c r="BJ29" s="169"/>
      <c r="BK29" s="169"/>
      <c r="BL29" s="169"/>
      <c r="BM29" s="169"/>
      <c r="BN29" s="169"/>
      <c r="BO29" s="169"/>
    </row>
    <row r="30" spans="1:67" s="78" customFormat="1" x14ac:dyDescent="0.15">
      <c r="A30" s="168" t="s">
        <v>344</v>
      </c>
      <c r="C30" s="165">
        <v>0.3</v>
      </c>
      <c r="U30" s="174"/>
      <c r="V30" s="169"/>
      <c r="W30" s="169"/>
      <c r="X30" s="169"/>
      <c r="Y30" s="169"/>
      <c r="Z30" s="169"/>
      <c r="AA30" s="169"/>
      <c r="AB30" s="169"/>
      <c r="AC30" s="169"/>
      <c r="AD30" s="169"/>
      <c r="AE30" s="169"/>
      <c r="AF30" s="169"/>
      <c r="AG30" s="169"/>
      <c r="AH30" s="169"/>
      <c r="AI30" s="169"/>
      <c r="AJ30" s="169"/>
      <c r="AK30" s="169"/>
      <c r="AL30" s="169"/>
      <c r="AM30" s="169"/>
      <c r="AN30" s="169"/>
      <c r="AO30" s="169"/>
      <c r="AP30" s="169"/>
      <c r="AQ30" s="169"/>
      <c r="AR30" s="169"/>
      <c r="AS30" s="169"/>
      <c r="AT30" s="169"/>
      <c r="AU30" s="169"/>
      <c r="AV30" s="169"/>
      <c r="AW30" s="169"/>
      <c r="AX30" s="169"/>
      <c r="AY30" s="169"/>
      <c r="AZ30" s="169"/>
      <c r="BA30" s="169"/>
      <c r="BB30" s="169"/>
      <c r="BC30" s="169"/>
      <c r="BD30" s="169"/>
      <c r="BE30" s="169"/>
      <c r="BF30" s="169"/>
      <c r="BG30" s="169"/>
      <c r="BH30" s="169"/>
      <c r="BI30" s="169"/>
      <c r="BJ30" s="169"/>
      <c r="BK30" s="169"/>
      <c r="BL30" s="169"/>
      <c r="BM30" s="169"/>
      <c r="BN30" s="169"/>
      <c r="BO30" s="169"/>
    </row>
    <row r="31" spans="1:67" s="78" customFormat="1" x14ac:dyDescent="0.15">
      <c r="A31" s="168"/>
      <c r="U31" s="174"/>
      <c r="V31" s="169"/>
      <c r="W31" s="169"/>
      <c r="X31" s="169"/>
      <c r="Y31" s="169"/>
      <c r="Z31" s="169"/>
      <c r="AA31" s="169"/>
      <c r="AB31" s="169"/>
      <c r="AC31" s="169"/>
      <c r="AD31" s="169"/>
      <c r="AE31" s="169"/>
      <c r="AF31" s="169"/>
      <c r="AG31" s="169"/>
      <c r="AH31" s="169"/>
      <c r="AI31" s="169"/>
      <c r="AJ31" s="169"/>
      <c r="AK31" s="169"/>
      <c r="AL31" s="169"/>
      <c r="AM31" s="169"/>
      <c r="AN31" s="169"/>
      <c r="AO31" s="169"/>
      <c r="AP31" s="169"/>
      <c r="AQ31" s="169"/>
      <c r="AR31" s="169"/>
      <c r="AS31" s="169"/>
      <c r="AT31" s="169"/>
      <c r="AU31" s="169"/>
      <c r="AV31" s="169"/>
      <c r="AW31" s="169"/>
      <c r="AX31" s="169"/>
      <c r="AY31" s="169"/>
      <c r="AZ31" s="169"/>
      <c r="BA31" s="169"/>
      <c r="BB31" s="169"/>
      <c r="BC31" s="169"/>
      <c r="BD31" s="169"/>
      <c r="BE31" s="169"/>
      <c r="BF31" s="169"/>
      <c r="BG31" s="169"/>
      <c r="BH31" s="169"/>
      <c r="BI31" s="169"/>
      <c r="BJ31" s="169"/>
      <c r="BK31" s="169"/>
      <c r="BL31" s="169"/>
      <c r="BM31" s="169"/>
      <c r="BN31" s="169"/>
      <c r="BO31" s="169"/>
    </row>
    <row r="32" spans="1:67" ht="75" x14ac:dyDescent="0.15">
      <c r="A32" s="363" t="s">
        <v>248</v>
      </c>
      <c r="B32" s="364" t="s">
        <v>249</v>
      </c>
      <c r="C32" s="365" t="s">
        <v>250</v>
      </c>
      <c r="D32" s="365" t="s">
        <v>251</v>
      </c>
      <c r="E32" s="365" t="s">
        <v>597</v>
      </c>
      <c r="F32" s="388" t="s">
        <v>598</v>
      </c>
      <c r="G32" s="365" t="s">
        <v>398</v>
      </c>
      <c r="H32" s="366" t="s">
        <v>445</v>
      </c>
      <c r="I32" s="365" t="s">
        <v>746</v>
      </c>
      <c r="J32" s="366" t="s">
        <v>303</v>
      </c>
      <c r="K32" s="367" t="s">
        <v>600</v>
      </c>
      <c r="L32" s="368" t="s">
        <v>361</v>
      </c>
      <c r="M32" s="368" t="s">
        <v>287</v>
      </c>
      <c r="N32" s="368" t="s">
        <v>275</v>
      </c>
      <c r="O32" s="368" t="s">
        <v>335</v>
      </c>
      <c r="P32" s="369" t="s">
        <v>239</v>
      </c>
      <c r="Q32" s="369" t="s">
        <v>240</v>
      </c>
      <c r="R32" s="369" t="s">
        <v>334</v>
      </c>
      <c r="S32" s="369" t="s">
        <v>428</v>
      </c>
      <c r="T32" s="368" t="s">
        <v>276</v>
      </c>
      <c r="U32" s="370" t="s">
        <v>509</v>
      </c>
    </row>
    <row r="33" spans="1:21" x14ac:dyDescent="0.15">
      <c r="A33" s="163" t="str">
        <f>'AG Jul 2016'!K19</f>
        <v>1st Energy</v>
      </c>
      <c r="B33" s="158" t="str">
        <f>'AG Jul 2016'!L19</f>
        <v>Market offer</v>
      </c>
      <c r="C33" s="201">
        <f>91*'AG Jul 2016'!M19/100</f>
        <v>74.265100000000004</v>
      </c>
      <c r="D33" s="201">
        <f>IF($C$28*$C$29&gt;='AG Jul 2016'!P19,('AG Jul 2016'!P19*'AG Jul 2016'!N19/100),(($C$28*$C$29)*'AG Jul 2016'!N19/100))</f>
        <v>251.1</v>
      </c>
      <c r="E33" s="201">
        <f>IF($C$28*$C$29&lt;'AG Jul 2016'!P19,0,IF(($C$28*$C$29)&lt;='AG Jul 2016'!R19,(($C$28*$C$29-'AG Jul 2016'!P19)*'AG Jul 2016'!Q19/100),(('AG Jul 2016'!R19-'AG Jul 2016'!P19)*'AG Jul 2016'!Q19/100)))</f>
        <v>97.52</v>
      </c>
      <c r="F33" s="201">
        <v>0</v>
      </c>
      <c r="G33" s="201">
        <f>IF(($C$28*$C$29&lt;'AG Jul 2016'!R19),(0),($C$28*$C$29-'AG Jul 2016'!R19)*'AG Jul 2016'!S19/100)</f>
        <v>0</v>
      </c>
      <c r="H33" s="201">
        <f>($C$28*$C$30)*'AG Jul 2016'!AE19/100</f>
        <v>61.08</v>
      </c>
      <c r="I33" s="201">
        <f>SUM(C33:H33)</f>
        <v>483.96509999999995</v>
      </c>
      <c r="J33" s="177">
        <f>(I33-C33)*4</f>
        <v>1638.7999999999997</v>
      </c>
      <c r="K33" s="181">
        <f>I33*4</f>
        <v>1935.8603999999998</v>
      </c>
      <c r="L33" s="209">
        <f>'AG Jul 2016'!AT19</f>
        <v>0</v>
      </c>
      <c r="M33" s="209">
        <f>'AG Jul 2016'!AU19</f>
        <v>0</v>
      </c>
      <c r="N33" s="209">
        <f>'AG Jul 2016'!AV19</f>
        <v>0</v>
      </c>
      <c r="O33" s="209">
        <f>'AG Jul 2016'!AW19</f>
        <v>20</v>
      </c>
      <c r="P33" s="180">
        <f>K33</f>
        <v>1935.8603999999998</v>
      </c>
      <c r="Q33" s="180">
        <f>(P33-(J33*O33/100))</f>
        <v>1608.1003999999998</v>
      </c>
      <c r="R33" s="381">
        <f>P33*1.1</f>
        <v>2129.4464400000002</v>
      </c>
      <c r="S33" s="381">
        <f>Q33*1.1</f>
        <v>1768.9104399999999</v>
      </c>
      <c r="T33" s="210">
        <f>'AG Jul 2016'!BD19</f>
        <v>24</v>
      </c>
      <c r="U33" s="211" t="str">
        <f>'AG Jul 2016'!BE19</f>
        <v>y</v>
      </c>
    </row>
    <row r="34" spans="1:21" x14ac:dyDescent="0.15">
      <c r="A34" s="163" t="str">
        <f>'AG Jul 2016'!K20</f>
        <v>AGL</v>
      </c>
      <c r="B34" s="158" t="str">
        <f>'AG Jul 2016'!L20</f>
        <v xml:space="preserve">Savers </v>
      </c>
      <c r="C34" s="201">
        <f>91*'AG Jul 2016'!M20/100</f>
        <v>71.498699999999985</v>
      </c>
      <c r="D34" s="201">
        <f>IF($C$28*$C$29&gt;='AG Jul 2016'!P20,('AG Jul 2016'!P20*'AG Jul 2016'!N20/100),(($C$28*$C$29)*'AG Jul 2016'!N20/100))</f>
        <v>251.1</v>
      </c>
      <c r="E34" s="201">
        <f>IF($C$28*$C$29&lt;'AG Jul 2016'!P20,0,IF(($C$28*$C$29)&lt;='AG Jul 2016'!R20,(($C$28*$C$29-'AG Jul 2016'!P20)*'AG Jul 2016'!Q20/100),(('AG Jul 2016'!R20-'AG Jul 2016'!P20)*'AG Jul 2016'!Q20/100)))</f>
        <v>97.52</v>
      </c>
      <c r="F34" s="201">
        <v>0</v>
      </c>
      <c r="G34" s="201">
        <f>IF(($C$28*$C$29&lt;'AG Jul 2016'!R20),(0),($C$28*$C$29-'AG Jul 2016'!R20)*'AG Jul 2016'!S20/100)</f>
        <v>0</v>
      </c>
      <c r="H34" s="201">
        <f>($C$28*$C$30)*'AG Jul 2016'!AE20/100</f>
        <v>55.14</v>
      </c>
      <c r="I34" s="201">
        <f t="shared" ref="I34:I49" si="13">SUM(C34:H34)</f>
        <v>475.25869999999998</v>
      </c>
      <c r="J34" s="177">
        <f t="shared" ref="J34:J49" si="14">(I34-C34)*4</f>
        <v>1615.04</v>
      </c>
      <c r="K34" s="181">
        <f t="shared" ref="K34:K49" si="15">I34*4</f>
        <v>1901.0347999999999</v>
      </c>
      <c r="L34" s="209">
        <f>'AG Jul 2016'!AT20</f>
        <v>0</v>
      </c>
      <c r="M34" s="209">
        <f>'AG Jul 2016'!AU20</f>
        <v>0</v>
      </c>
      <c r="N34" s="209">
        <f>'AG Jul 2016'!AV20</f>
        <v>0</v>
      </c>
      <c r="O34" s="209">
        <f>'AG Jul 2016'!AW20</f>
        <v>17</v>
      </c>
      <c r="P34" s="180">
        <f t="shared" ref="P34:P45" si="16">K34</f>
        <v>1901.0347999999999</v>
      </c>
      <c r="Q34" s="180">
        <f t="shared" ref="Q34:Q35" si="17">(P34-(J34*O34/100))</f>
        <v>1626.4779999999998</v>
      </c>
      <c r="R34" s="381">
        <f t="shared" ref="R34:R48" si="18">P34*1.1</f>
        <v>2091.1382800000001</v>
      </c>
      <c r="S34" s="381">
        <f t="shared" ref="S34:S49" si="19">Q34*1.1</f>
        <v>1789.1258</v>
      </c>
      <c r="T34" s="210">
        <f>'AG Jul 2016'!BD20</f>
        <v>0</v>
      </c>
      <c r="U34" s="211" t="str">
        <f>'AG Jul 2016'!BE20</f>
        <v>n</v>
      </c>
    </row>
    <row r="35" spans="1:21" x14ac:dyDescent="0.15">
      <c r="A35" s="163" t="str">
        <f>'AG Jul 2016'!K21</f>
        <v>Alinta Energy</v>
      </c>
      <c r="B35" s="158" t="str">
        <f>'AG Jul 2016'!L21</f>
        <v>Fair Deal</v>
      </c>
      <c r="C35" s="201">
        <f>91*'AG Jul 2016'!M21/100</f>
        <v>71.389499999999998</v>
      </c>
      <c r="D35" s="201">
        <f>IF($C$28*$C$29&gt;='AG Jul 2016'!P21,('AG Jul 2016'!P21*'AG Jul 2016'!N21/100),(($C$28*$C$29)*'AG Jul 2016'!N21/100))</f>
        <v>245.9</v>
      </c>
      <c r="E35" s="201">
        <f>IF($C$28*$C$29&lt;'AG Jul 2016'!P21,0,IF(($C$28*$C$29)&lt;='AG Jul 2016'!R21,(($C$28*$C$29-'AG Jul 2016'!P21)*'AG Jul 2016'!Q21/100),(('AG Jul 2016'!R21-'AG Jul 2016'!P21)*'AG Jul 2016'!Q21/100)))</f>
        <v>97.04</v>
      </c>
      <c r="F35" s="201">
        <v>0</v>
      </c>
      <c r="G35" s="201">
        <f>IF(($C$28*$C$29&lt;'AG Jul 2016'!R21),(0),($C$28*$C$29-'AG Jul 2016'!R21)*'AG Jul 2016'!S21/100)</f>
        <v>0</v>
      </c>
      <c r="H35" s="201">
        <f>($C$28*$C$30)*'AG Jul 2016'!AE21/100</f>
        <v>54.9</v>
      </c>
      <c r="I35" s="201">
        <f t="shared" si="13"/>
        <v>469.22949999999997</v>
      </c>
      <c r="J35" s="177">
        <f t="shared" si="14"/>
        <v>1591.36</v>
      </c>
      <c r="K35" s="181">
        <f t="shared" si="15"/>
        <v>1876.9179999999999</v>
      </c>
      <c r="L35" s="209">
        <f>'AG Jul 2016'!AT21</f>
        <v>0</v>
      </c>
      <c r="M35" s="209">
        <f>'AG Jul 2016'!AU21</f>
        <v>0</v>
      </c>
      <c r="N35" s="209">
        <f>'AG Jul 2016'!AV21</f>
        <v>0</v>
      </c>
      <c r="O35" s="209">
        <f>'AG Jul 2016'!AW21</f>
        <v>20</v>
      </c>
      <c r="P35" s="180">
        <f t="shared" si="16"/>
        <v>1876.9179999999999</v>
      </c>
      <c r="Q35" s="180">
        <f t="shared" si="17"/>
        <v>1558.646</v>
      </c>
      <c r="R35" s="381">
        <f t="shared" si="18"/>
        <v>2064.6098000000002</v>
      </c>
      <c r="S35" s="381">
        <f t="shared" si="19"/>
        <v>1714.5106000000001</v>
      </c>
      <c r="T35" s="210">
        <f>'AG Jul 2016'!BD21</f>
        <v>0</v>
      </c>
      <c r="U35" s="211" t="str">
        <f>'AG Jul 2016'!BE21</f>
        <v>n</v>
      </c>
    </row>
    <row r="36" spans="1:21" x14ac:dyDescent="0.15">
      <c r="A36" s="163" t="str">
        <f>'AG Jul 2016'!K22</f>
        <v>Click Energy</v>
      </c>
      <c r="B36" s="158" t="str">
        <f>'AG Jul 2016'!L22</f>
        <v>Superior</v>
      </c>
      <c r="C36" s="201">
        <f>91*'AG Jul 2016'!M22/100</f>
        <v>79.497600000000006</v>
      </c>
      <c r="D36" s="201">
        <f>IF($C$28*$C$29&gt;='AG Jul 2016'!P22,('AG Jul 2016'!P22*'AG Jul 2016'!N22/100),(($C$28*$C$29)*'AG Jul 2016'!N22/100))</f>
        <v>264.95999999999998</v>
      </c>
      <c r="E36" s="201">
        <f>IF($C$28*$C$29&lt;'AG Jul 2016'!P22,0,IF(($C$28*$C$29)&lt;='AG Jul 2016'!R22,(($C$28*$C$29-'AG Jul 2016'!P22)*'AG Jul 2016'!Q22/100),(('AG Jul 2016'!R22-'AG Jul 2016'!P22)*'AG Jul 2016'!Q22/100)))</f>
        <v>100.992</v>
      </c>
      <c r="F36" s="201">
        <v>0</v>
      </c>
      <c r="G36" s="201">
        <f>IF(($C$28*$C$29&lt;'AG Jul 2016'!R22),(0),($C$28*$C$29-'AG Jul 2016'!R22)*'AG Jul 2016'!S22/100)</f>
        <v>0</v>
      </c>
      <c r="H36" s="201">
        <f>($C$28*$C$30)*'AG Jul 2016'!AE22/100</f>
        <v>77.760000000000005</v>
      </c>
      <c r="I36" s="201">
        <f t="shared" si="13"/>
        <v>523.20960000000002</v>
      </c>
      <c r="J36" s="177">
        <f t="shared" si="14"/>
        <v>1774.848</v>
      </c>
      <c r="K36" s="181">
        <f t="shared" si="15"/>
        <v>2092.8384000000001</v>
      </c>
      <c r="L36" s="209">
        <f>'AG Jul 2016'!AT22</f>
        <v>0</v>
      </c>
      <c r="M36" s="209">
        <f>'AG Jul 2016'!AU22</f>
        <v>0</v>
      </c>
      <c r="N36" s="209">
        <f>'AG Jul 2016'!AV22</f>
        <v>15</v>
      </c>
      <c r="O36" s="209">
        <f>'AG Jul 2016'!AW22</f>
        <v>0</v>
      </c>
      <c r="P36" s="180">
        <f t="shared" si="16"/>
        <v>2092.8384000000001</v>
      </c>
      <c r="Q36" s="180">
        <f>(P36-(P36*N36/100))</f>
        <v>1778.91264</v>
      </c>
      <c r="R36" s="381">
        <f t="shared" si="18"/>
        <v>2302.1222400000001</v>
      </c>
      <c r="S36" s="381">
        <f t="shared" si="19"/>
        <v>1956.8039040000001</v>
      </c>
      <c r="T36" s="210">
        <f>'AG Jul 2016'!BD22</f>
        <v>0</v>
      </c>
      <c r="U36" s="211" t="str">
        <f>'AG Jul 2016'!BE22</f>
        <v>n</v>
      </c>
    </row>
    <row r="37" spans="1:21" x14ac:dyDescent="0.15">
      <c r="A37" s="163" t="str">
        <f>'AG Jul 2016'!K23</f>
        <v>Commander</v>
      </c>
      <c r="B37" s="158" t="str">
        <f>'AG Jul 2016'!L23</f>
        <v>Market offer</v>
      </c>
      <c r="C37" s="201">
        <f>91*'AG Jul 2016'!M23/100</f>
        <v>70.970899999999986</v>
      </c>
      <c r="D37" s="201">
        <f>IF($C$28*$C$29&gt;='AG Jul 2016'!P23,('AG Jul 2016'!P23*'AG Jul 2016'!N23/100),(($C$28*$C$29)*'AG Jul 2016'!N23/100))</f>
        <v>239.9</v>
      </c>
      <c r="E37" s="201">
        <f>IF($C$28*$C$29&lt;'AG Jul 2016'!P23,0,IF(($C$28*$C$29)&lt;='AG Jul 2016'!R23,(($C$28*$C$29-'AG Jul 2016'!P23)*'AG Jul 2016'!Q23/100),(('AG Jul 2016'!R23-'AG Jul 2016'!P23)*'AG Jul 2016'!Q23/100)))</f>
        <v>95.96</v>
      </c>
      <c r="F37" s="201">
        <v>0</v>
      </c>
      <c r="G37" s="201">
        <f>IF(($C$28*$C$29&lt;'AG Jul 2016'!R23),(0),($C$28*$C$29-'AG Jul 2016'!R23)*'AG Jul 2016'!S23/100)</f>
        <v>0</v>
      </c>
      <c r="H37" s="201">
        <f>($C$28*$C$30)*'AG Jul 2016'!AE23/100</f>
        <v>51.3</v>
      </c>
      <c r="I37" s="201">
        <f t="shared" si="13"/>
        <v>458.1309</v>
      </c>
      <c r="J37" s="177">
        <f t="shared" si="14"/>
        <v>1548.64</v>
      </c>
      <c r="K37" s="181">
        <f t="shared" si="15"/>
        <v>1832.5236</v>
      </c>
      <c r="L37" s="209">
        <f>'AG Jul 2016'!AT23</f>
        <v>0</v>
      </c>
      <c r="M37" s="209">
        <f>'AG Jul 2016'!AU23</f>
        <v>0</v>
      </c>
      <c r="N37" s="209">
        <f>'AG Jul 2016'!AV23</f>
        <v>0</v>
      </c>
      <c r="O37" s="209">
        <f>'AG Jul 2016'!AW23</f>
        <v>20</v>
      </c>
      <c r="P37" s="180">
        <f t="shared" si="16"/>
        <v>1832.5236</v>
      </c>
      <c r="Q37" s="180">
        <f t="shared" ref="Q37" si="20">(P37-(J37*O37/100))</f>
        <v>1522.7955999999999</v>
      </c>
      <c r="R37" s="381">
        <f t="shared" si="18"/>
        <v>2015.7759600000002</v>
      </c>
      <c r="S37" s="381">
        <f t="shared" si="19"/>
        <v>1675.0751600000001</v>
      </c>
      <c r="T37" s="210">
        <f>'AG Jul 2016'!BD23</f>
        <v>0</v>
      </c>
      <c r="U37" s="211" t="str">
        <f>'AG Jul 2016'!BE23</f>
        <v>n</v>
      </c>
    </row>
    <row r="38" spans="1:21" x14ac:dyDescent="0.15">
      <c r="A38" s="163" t="str">
        <f>'AG Jul 2016'!K24</f>
        <v>CovaU</v>
      </c>
      <c r="B38" s="158" t="str">
        <f>'AG Jul 2016'!L24</f>
        <v>Rate Saver</v>
      </c>
      <c r="C38" s="201">
        <f>91*'AG Jul 2016'!M24/100</f>
        <v>87.177999999999997</v>
      </c>
      <c r="D38" s="201">
        <f>IF($C$28*$C$29&gt;='AG Jul 2016'!P24,('AG Jul 2016'!P24*'AG Jul 2016'!N24/100),(($C$28*$C$29)*'AG Jul 2016'!N24/100))</f>
        <v>267</v>
      </c>
      <c r="E38" s="201">
        <f>IF($C$28*$C$29&lt;'AG Jul 2016'!P24,0,IF(($C$28*$C$29)&lt;='AG Jul 2016'!R24,(($C$28*$C$29-'AG Jul 2016'!P24)*'AG Jul 2016'!Q24/100),(('AG Jul 2016'!R24-'AG Jul 2016'!P24)*'AG Jul 2016'!Q24/100)))</f>
        <v>105.24</v>
      </c>
      <c r="F38" s="201">
        <v>0</v>
      </c>
      <c r="G38" s="201">
        <f>IF(($C$28*$C$29&lt;'AG Jul 2016'!R24),(0),($C$28*$C$29-'AG Jul 2016'!R24)*'AG Jul 2016'!S24/100)</f>
        <v>0</v>
      </c>
      <c r="H38" s="201">
        <f>($C$28*$C$30)*'AG Jul 2016'!AE24/100</f>
        <v>85.26</v>
      </c>
      <c r="I38" s="201">
        <f t="shared" si="13"/>
        <v>544.678</v>
      </c>
      <c r="J38" s="177">
        <f t="shared" si="14"/>
        <v>1830</v>
      </c>
      <c r="K38" s="181">
        <f t="shared" si="15"/>
        <v>2178.712</v>
      </c>
      <c r="L38" s="209">
        <f>'AG Jul 2016'!AT24</f>
        <v>0</v>
      </c>
      <c r="M38" s="209">
        <f>'AG Jul 2016'!AU24</f>
        <v>0</v>
      </c>
      <c r="N38" s="209">
        <f>'AG Jul 2016'!AV24</f>
        <v>18</v>
      </c>
      <c r="O38" s="209">
        <f>'AG Jul 2016'!AW24</f>
        <v>0</v>
      </c>
      <c r="P38" s="180">
        <f t="shared" si="16"/>
        <v>2178.712</v>
      </c>
      <c r="Q38" s="180">
        <f>(P38-(P38*N38/100))</f>
        <v>1786.54384</v>
      </c>
      <c r="R38" s="381">
        <f t="shared" si="18"/>
        <v>2396.5832</v>
      </c>
      <c r="S38" s="381">
        <f t="shared" si="19"/>
        <v>1965.1982240000002</v>
      </c>
      <c r="T38" s="210">
        <f>'AG Jul 2016'!BD24</f>
        <v>0</v>
      </c>
      <c r="U38" s="211" t="str">
        <f>'AG Jul 2016'!BE24</f>
        <v>n</v>
      </c>
    </row>
    <row r="39" spans="1:21" x14ac:dyDescent="0.15">
      <c r="A39" s="163" t="str">
        <f>'AG Jul 2016'!K25</f>
        <v>Diamond Energy</v>
      </c>
      <c r="B39" s="158" t="str">
        <f>'AG Jul 2016'!L25</f>
        <v>Pay on time discount</v>
      </c>
      <c r="C39" s="201">
        <f>91*'AG Jul 2016'!M25/100</f>
        <v>80.880799999999994</v>
      </c>
      <c r="D39" s="201">
        <f>IF($C$28*$C$29&gt;='AG Jul 2016'!P25,('AG Jul 2016'!P25*'AG Jul 2016'!N25/100),(($C$28*$C$29)*'AG Jul 2016'!N25/100))</f>
        <v>66.63</v>
      </c>
      <c r="E39" s="201">
        <f>IF($C$28*$C$29&lt;'AG Jul 2016'!P25,0,IF(($C$28*$C$29)&lt;='AG Jul 2016'!R25,(($C$28*$C$29-'AG Jul 2016'!P25)*'AG Jul 2016'!Q25/100),(('AG Jul 2016'!R25-'AG Jul 2016'!P25)*'AG Jul 2016'!Q25/100)))</f>
        <v>172.65599999999998</v>
      </c>
      <c r="F39" s="201">
        <v>0</v>
      </c>
      <c r="G39" s="201">
        <f>IF(($C$28*$C$29&lt;'AG Jul 2016'!R25),(0),($C$28*$C$29-'AG Jul 2016'!R25)*'AG Jul 2016'!S25/100)</f>
        <v>102.486</v>
      </c>
      <c r="H39" s="201">
        <f>($C$28*$C$30)*'AG Jul 2016'!AE25/100</f>
        <v>69.540000000000006</v>
      </c>
      <c r="I39" s="201">
        <f t="shared" si="13"/>
        <v>492.19279999999998</v>
      </c>
      <c r="J39" s="177">
        <f t="shared" si="14"/>
        <v>1645.248</v>
      </c>
      <c r="K39" s="181">
        <f t="shared" si="15"/>
        <v>1968.7711999999999</v>
      </c>
      <c r="L39" s="209">
        <f>'AG Jul 2016'!AT25</f>
        <v>0</v>
      </c>
      <c r="M39" s="209">
        <f>'AG Jul 2016'!AU25</f>
        <v>0</v>
      </c>
      <c r="N39" s="209">
        <f>'AG Jul 2016'!AV25</f>
        <v>7</v>
      </c>
      <c r="O39" s="209">
        <f>'AG Jul 2016'!AW25</f>
        <v>0</v>
      </c>
      <c r="P39" s="180">
        <f t="shared" si="16"/>
        <v>1968.7711999999999</v>
      </c>
      <c r="Q39" s="180">
        <f>(P39-(P39*N39/100))</f>
        <v>1830.9572159999998</v>
      </c>
      <c r="R39" s="381">
        <f t="shared" si="18"/>
        <v>2165.6483200000002</v>
      </c>
      <c r="S39" s="381">
        <f t="shared" si="19"/>
        <v>2014.0529376</v>
      </c>
      <c r="T39" s="210">
        <f>'AG Jul 2016'!BD25</f>
        <v>24</v>
      </c>
      <c r="U39" s="211" t="str">
        <f>'AG Jul 2016'!BE25</f>
        <v>y</v>
      </c>
    </row>
    <row r="40" spans="1:21" x14ac:dyDescent="0.15">
      <c r="A40" s="163" t="str">
        <f>'AG Jul 2016'!K26</f>
        <v>Dodo Power &amp; Gas</v>
      </c>
      <c r="B40" s="158" t="str">
        <f>'AG Jul 2016'!L26</f>
        <v>Market offer</v>
      </c>
      <c r="C40" s="201">
        <f>91*'AG Jul 2016'!M26/100</f>
        <v>70.024500000000003</v>
      </c>
      <c r="D40" s="201">
        <f>IF($C$28*$C$29&gt;='AG Jul 2016'!P26,('AG Jul 2016'!P26*'AG Jul 2016'!N26/100),(($C$28*$C$29)*'AG Jul 2016'!N26/100))</f>
        <v>233.5</v>
      </c>
      <c r="E40" s="201">
        <f>IF($C$28*$C$29&lt;'AG Jul 2016'!P26,0,IF(($C$28*$C$29)&lt;='AG Jul 2016'!R26,(($C$28*$C$29-'AG Jul 2016'!P26)*'AG Jul 2016'!Q26/100),(('AG Jul 2016'!R26-'AG Jul 2016'!P26)*'AG Jul 2016'!Q26/100)))</f>
        <v>93.4</v>
      </c>
      <c r="F40" s="201">
        <v>0</v>
      </c>
      <c r="G40" s="201">
        <f>IF(($C$28*$C$29&lt;'AG Jul 2016'!R26),(0),($C$28*$C$29-'AG Jul 2016'!R26)*'AG Jul 2016'!S26/100)</f>
        <v>0</v>
      </c>
      <c r="H40" s="201">
        <f>($C$28*$C$30)*'AG Jul 2016'!AE26/100</f>
        <v>51.3</v>
      </c>
      <c r="I40" s="201">
        <f t="shared" si="13"/>
        <v>448.22449999999998</v>
      </c>
      <c r="J40" s="177">
        <f t="shared" si="14"/>
        <v>1512.8</v>
      </c>
      <c r="K40" s="181">
        <f t="shared" si="15"/>
        <v>1792.8979999999999</v>
      </c>
      <c r="L40" s="209">
        <f>'AG Jul 2016'!AT26</f>
        <v>0</v>
      </c>
      <c r="M40" s="209">
        <f>'AG Jul 2016'!AU26</f>
        <v>0</v>
      </c>
      <c r="N40" s="209">
        <f>'AG Jul 2016'!AV26</f>
        <v>0</v>
      </c>
      <c r="O40" s="209">
        <f>'AG Jul 2016'!AW26</f>
        <v>20</v>
      </c>
      <c r="P40" s="180">
        <f t="shared" si="16"/>
        <v>1792.8979999999999</v>
      </c>
      <c r="Q40" s="180">
        <f t="shared" ref="Q40:Q41" si="21">(P40-(J40*O40/100))</f>
        <v>1490.338</v>
      </c>
      <c r="R40" s="381">
        <f t="shared" si="18"/>
        <v>1972.1878000000002</v>
      </c>
      <c r="S40" s="381">
        <f t="shared" si="19"/>
        <v>1639.3718000000001</v>
      </c>
      <c r="T40" s="210">
        <f>'AG Jul 2016'!BD26</f>
        <v>0</v>
      </c>
      <c r="U40" s="211" t="str">
        <f>'AG Jul 2016'!BE26</f>
        <v>n</v>
      </c>
    </row>
    <row r="41" spans="1:21" x14ac:dyDescent="0.15">
      <c r="A41" s="163" t="str">
        <f>'AG Jul 2016'!K27</f>
        <v>EnergyAustralia</v>
      </c>
      <c r="B41" s="158" t="str">
        <f>'AG Jul 2016'!L27</f>
        <v>Flexi Saver</v>
      </c>
      <c r="C41" s="201">
        <f>91*'AG Jul 2016'!M27/100</f>
        <v>71.498699999999985</v>
      </c>
      <c r="D41" s="201">
        <f>IF($C$28*$C$29&gt;='AG Jul 2016'!P27,('AG Jul 2016'!P27*'AG Jul 2016'!N27/100),(($C$28*$C$29)*'AG Jul 2016'!N27/100))</f>
        <v>238.9</v>
      </c>
      <c r="E41" s="201">
        <f>IF($C$28*$C$29&lt;'AG Jul 2016'!P27,0,IF(($C$28*$C$29)&lt;='AG Jul 2016'!R27,(($C$28*$C$29-'AG Jul 2016'!P27)*'AG Jul 2016'!Q27/100),(('AG Jul 2016'!R27-'AG Jul 2016'!P27)*'AG Jul 2016'!Q27/100)))</f>
        <v>93.4</v>
      </c>
      <c r="F41" s="201">
        <v>0</v>
      </c>
      <c r="G41" s="201">
        <f>IF(($C$28*$C$29&lt;'AG Jul 2016'!R27),(0),($C$28*$C$29-'AG Jul 2016'!R27)*'AG Jul 2016'!S27/100)</f>
        <v>0</v>
      </c>
      <c r="H41" s="201">
        <f>($C$28*$C$30)*'AG Jul 2016'!AE27/100</f>
        <v>51.12</v>
      </c>
      <c r="I41" s="201">
        <f t="shared" si="13"/>
        <v>454.91869999999994</v>
      </c>
      <c r="J41" s="177">
        <f t="shared" si="14"/>
        <v>1533.6799999999998</v>
      </c>
      <c r="K41" s="181">
        <f t="shared" si="15"/>
        <v>1819.6747999999998</v>
      </c>
      <c r="L41" s="209">
        <f>'AG Jul 2016'!AT27</f>
        <v>0</v>
      </c>
      <c r="M41" s="209">
        <f>'AG Jul 2016'!AU27</f>
        <v>0</v>
      </c>
      <c r="N41" s="209">
        <f>'AG Jul 2016'!AV27</f>
        <v>0</v>
      </c>
      <c r="O41" s="209">
        <f>'AG Jul 2016'!AW27</f>
        <v>16</v>
      </c>
      <c r="P41" s="180">
        <f t="shared" si="16"/>
        <v>1819.6747999999998</v>
      </c>
      <c r="Q41" s="180">
        <f t="shared" si="21"/>
        <v>1574.2859999999998</v>
      </c>
      <c r="R41" s="381">
        <f t="shared" si="18"/>
        <v>2001.64228</v>
      </c>
      <c r="S41" s="381">
        <f t="shared" si="19"/>
        <v>1731.7146</v>
      </c>
      <c r="T41" s="210">
        <f>'AG Jul 2016'!BD27</f>
        <v>0</v>
      </c>
      <c r="U41" s="211" t="str">
        <f>'AG Jul 2016'!BE27</f>
        <v>n</v>
      </c>
    </row>
    <row r="42" spans="1:21" x14ac:dyDescent="0.15">
      <c r="A42" s="163" t="str">
        <f>'AG Jul 2016'!K28</f>
        <v>Mojo Power</v>
      </c>
      <c r="B42" s="158" t="str">
        <f>'AG Jul 2016'!L28</f>
        <v>Standard Energy Pass</v>
      </c>
      <c r="C42" s="201">
        <f>(91*'AG Jul 2016'!M28/100)+('AG Jul 2016'!BH28*3)</f>
        <v>145.7407</v>
      </c>
      <c r="D42" s="201">
        <f>IF($C$28*$C$29&gt;='AG Jul 2016'!P28,('AG Jul 2016'!P28*'AG Jul 2016'!N28/100),(($C$28*$C$29)*'AG Jul 2016'!N28/100))</f>
        <v>184.1</v>
      </c>
      <c r="E42" s="201">
        <f>IF($C$28*$C$29&lt;'AG Jul 2016'!P28,0,IF(($C$28*$C$29)&lt;='AG Jul 2016'!R28,(($C$28*$C$29-'AG Jul 2016'!P28)*'AG Jul 2016'!Q28/100),(('AG Jul 2016'!R28-'AG Jul 2016'!P28)*'AG Jul 2016'!Q28/100)))</f>
        <v>72.48</v>
      </c>
      <c r="F42" s="201">
        <v>0</v>
      </c>
      <c r="G42" s="201">
        <f>IF(($C$28*$C$29&lt;'AG Jul 2016'!R28),(0),($C$28*$C$29-'AG Jul 2016'!R28)*'AG Jul 2016'!S28/100)</f>
        <v>0</v>
      </c>
      <c r="H42" s="201">
        <f>($C$28*$C$30)*'AG Jul 2016'!AE28/100</f>
        <v>45.48</v>
      </c>
      <c r="I42" s="201">
        <f t="shared" si="13"/>
        <v>447.80070000000001</v>
      </c>
      <c r="J42" s="177">
        <f t="shared" si="14"/>
        <v>1208.24</v>
      </c>
      <c r="K42" s="181">
        <f t="shared" si="15"/>
        <v>1791.2028</v>
      </c>
      <c r="L42" s="209">
        <f>'AG Jul 2016'!AT28</f>
        <v>0</v>
      </c>
      <c r="M42" s="209">
        <f>'AG Jul 2016'!AU28</f>
        <v>0</v>
      </c>
      <c r="N42" s="209">
        <f>'AG Jul 2016'!AV28</f>
        <v>0</v>
      </c>
      <c r="O42" s="209">
        <f>'AG Jul 2016'!AW28</f>
        <v>0</v>
      </c>
      <c r="P42" s="180">
        <f t="shared" si="16"/>
        <v>1791.2028</v>
      </c>
      <c r="Q42" s="180">
        <f>(P42-(P42*N42/100))</f>
        <v>1791.2028</v>
      </c>
      <c r="R42" s="381">
        <f t="shared" si="18"/>
        <v>1970.3230800000001</v>
      </c>
      <c r="S42" s="381">
        <f t="shared" si="19"/>
        <v>1970.3230800000001</v>
      </c>
      <c r="T42" s="210">
        <f>'AG Jul 2016'!BD28</f>
        <v>0</v>
      </c>
      <c r="U42" s="211" t="str">
        <f>'AG Jul 2016'!BE28</f>
        <v>n</v>
      </c>
    </row>
    <row r="43" spans="1:21" x14ac:dyDescent="0.15">
      <c r="A43" s="163" t="str">
        <f>'AG Jul 2016'!K29</f>
        <v>Momentum Energy</v>
      </c>
      <c r="B43" s="158" t="str">
        <f>'AG Jul 2016'!L29</f>
        <v>SmilePower</v>
      </c>
      <c r="C43" s="201">
        <f>91*'AG Jul 2016'!M29/100</f>
        <v>68.923399999999987</v>
      </c>
      <c r="D43" s="201">
        <f>IF($C$28*$C$29&gt;='AG Jul 2016'!P29,('AG Jul 2016'!P29*'AG Jul 2016'!N29/100),(($C$28*$C$29)*'AG Jul 2016'!N29/100))</f>
        <v>151.26</v>
      </c>
      <c r="E43" s="201">
        <f>IF($C$28*$C$29&lt;'AG Jul 2016'!P29,0,IF(($C$28*$C$29)&lt;='AG Jul 2016'!R29,(($C$28*$C$29-'AG Jul 2016'!P29)*'AG Jul 2016'!Q29/100),(('AG Jul 2016'!R29-'AG Jul 2016'!P29)*'AG Jul 2016'!Q29/100)))</f>
        <v>163.19999999999999</v>
      </c>
      <c r="F43" s="201">
        <v>0</v>
      </c>
      <c r="G43" s="201">
        <f>IF(($C$28*$C$29&lt;'AG Jul 2016'!R29),(0),($C$28*$C$29-'AG Jul 2016'!R29)*'AG Jul 2016'!S29/100)</f>
        <v>0</v>
      </c>
      <c r="H43" s="201">
        <f>($C$28*$C$30)*'AG Jul 2016'!AE29/100</f>
        <v>64.62</v>
      </c>
      <c r="I43" s="201">
        <f t="shared" si="13"/>
        <v>448.00339999999994</v>
      </c>
      <c r="J43" s="177">
        <f t="shared" si="14"/>
        <v>1516.3199999999997</v>
      </c>
      <c r="K43" s="181">
        <f t="shared" si="15"/>
        <v>1792.0135999999998</v>
      </c>
      <c r="L43" s="209">
        <f>'AG Jul 2016'!AT29</f>
        <v>0</v>
      </c>
      <c r="M43" s="209">
        <f>'AG Jul 2016'!AU29</f>
        <v>0</v>
      </c>
      <c r="N43" s="209">
        <f>'AG Jul 2016'!AV29</f>
        <v>0</v>
      </c>
      <c r="O43" s="209">
        <f>'AG Jul 2016'!AW29</f>
        <v>0</v>
      </c>
      <c r="P43" s="180">
        <f t="shared" si="16"/>
        <v>1792.0135999999998</v>
      </c>
      <c r="Q43" s="180">
        <f>(P43-(P43*N43/100))</f>
        <v>1792.0135999999998</v>
      </c>
      <c r="R43" s="381">
        <f t="shared" si="18"/>
        <v>1971.21496</v>
      </c>
      <c r="S43" s="381">
        <f t="shared" si="19"/>
        <v>1971.21496</v>
      </c>
      <c r="T43" s="210">
        <f>'AG Jul 2016'!BD29</f>
        <v>12</v>
      </c>
      <c r="U43" s="211" t="str">
        <f>'AG Jul 2016'!BE29</f>
        <v>y</v>
      </c>
    </row>
    <row r="44" spans="1:21" x14ac:dyDescent="0.15">
      <c r="A44" s="163" t="str">
        <f>'AG Jul 2016'!K30</f>
        <v>Origin Energy</v>
      </c>
      <c r="B44" s="158" t="str">
        <f>'AG Jul 2016'!L30</f>
        <v>Saver</v>
      </c>
      <c r="C44" s="201">
        <f>91*'AG Jul 2016'!M30/100</f>
        <v>73.345999999999989</v>
      </c>
      <c r="D44" s="201">
        <f>IF($C$28*$C$29&gt;='AG Jul 2016'!P30,('AG Jul 2016'!P30*'AG Jul 2016'!N30/100),(($C$28*$C$29)*'AG Jul 2016'!N30/100))</f>
        <v>245.5</v>
      </c>
      <c r="E44" s="201">
        <f>IF($C$28*$C$29&lt;'AG Jul 2016'!P30,0,IF(($C$28*$C$29)&lt;='AG Jul 2016'!R30,(($C$28*$C$29-'AG Jul 2016'!P30)*'AG Jul 2016'!Q30/100),(('AG Jul 2016'!R30-'AG Jul 2016'!P30)*'AG Jul 2016'!Q30/100)))</f>
        <v>96.4</v>
      </c>
      <c r="F44" s="201">
        <v>0</v>
      </c>
      <c r="G44" s="201">
        <f>IF(($C$28*$C$29&lt;'AG Jul 2016'!R30),(0),($C$28*$C$29-'AG Jul 2016'!R30)*'AG Jul 2016'!S30/100)</f>
        <v>0</v>
      </c>
      <c r="H44" s="201">
        <f>($C$28*$C$30)*'AG Jul 2016'!AE30/100</f>
        <v>57</v>
      </c>
      <c r="I44" s="201">
        <f t="shared" si="13"/>
        <v>472.24599999999998</v>
      </c>
      <c r="J44" s="177">
        <f t="shared" si="14"/>
        <v>1595.6</v>
      </c>
      <c r="K44" s="181">
        <f t="shared" si="15"/>
        <v>1888.9839999999999</v>
      </c>
      <c r="L44" s="209">
        <f>'AG Jul 2016'!AT30</f>
        <v>0</v>
      </c>
      <c r="M44" s="209">
        <f>'AG Jul 2016'!AU30</f>
        <v>0</v>
      </c>
      <c r="N44" s="209">
        <f>'AG Jul 2016'!AV30</f>
        <v>0</v>
      </c>
      <c r="O44" s="209">
        <f>'AG Jul 2016'!AW30</f>
        <v>13</v>
      </c>
      <c r="P44" s="180">
        <f t="shared" si="16"/>
        <v>1888.9839999999999</v>
      </c>
      <c r="Q44" s="180">
        <f t="shared" ref="Q44:Q45" si="22">(P44-(J44*O44/100))</f>
        <v>1681.556</v>
      </c>
      <c r="R44" s="381">
        <f t="shared" si="18"/>
        <v>2077.8824</v>
      </c>
      <c r="S44" s="381">
        <f t="shared" si="19"/>
        <v>1849.7116000000001</v>
      </c>
      <c r="T44" s="210">
        <f>'AG Jul 2016'!BD30</f>
        <v>0</v>
      </c>
      <c r="U44" s="211" t="str">
        <f>'AG Jul 2016'!BE30</f>
        <v>n</v>
      </c>
    </row>
    <row r="45" spans="1:21" x14ac:dyDescent="0.15">
      <c r="A45" s="163" t="str">
        <f>'AG Jul 2016'!K31</f>
        <v>Powerdirect</v>
      </c>
      <c r="B45" s="158" t="str">
        <f>'AG Jul 2016'!L31</f>
        <v>20 percent</v>
      </c>
      <c r="C45" s="201">
        <f>91*'AG Jul 2016'!M31/100</f>
        <v>71.498699999999985</v>
      </c>
      <c r="D45" s="201">
        <f>IF($C$28*$C$29&gt;='AG Jul 2016'!P31,('AG Jul 2016'!P31*'AG Jul 2016'!N31/100),(($C$28*$C$29)*'AG Jul 2016'!N31/100))</f>
        <v>360.5</v>
      </c>
      <c r="E45" s="201">
        <f>IF($C$28*$C$29&lt;'AG Jul 2016'!P31,0,IF(($C$28*$C$29)&lt;='AG Jul 2016'!R31,(($C$28*$C$29-'AG Jul 2016'!P31)*'AG Jul 2016'!Q31/100),(('AG Jul 2016'!R31-'AG Jul 2016'!P31)*'AG Jul 2016'!Q31/100)))</f>
        <v>0</v>
      </c>
      <c r="F45" s="201">
        <v>0</v>
      </c>
      <c r="G45" s="201">
        <f>IF(($C$28*$C$29&lt;'AG Jul 2016'!R31),(0),($C$28*$C$29-'AG Jul 2016'!R31)*'AG Jul 2016'!S31/100)</f>
        <v>0</v>
      </c>
      <c r="H45" s="201">
        <f>($C$28*$C$30)*'AG Jul 2016'!AE31/100</f>
        <v>76.319999999999993</v>
      </c>
      <c r="I45" s="201">
        <f t="shared" si="13"/>
        <v>508.31869999999998</v>
      </c>
      <c r="J45" s="177">
        <f t="shared" si="14"/>
        <v>1747.28</v>
      </c>
      <c r="K45" s="181">
        <f t="shared" si="15"/>
        <v>2033.2747999999999</v>
      </c>
      <c r="L45" s="209">
        <f>'AG Jul 2016'!AT31</f>
        <v>0</v>
      </c>
      <c r="M45" s="209">
        <f>'AG Jul 2016'!AU31</f>
        <v>0</v>
      </c>
      <c r="N45" s="209">
        <f>'AG Jul 2016'!AV31</f>
        <v>0</v>
      </c>
      <c r="O45" s="209">
        <f>'AG Jul 2016'!AW31</f>
        <v>20</v>
      </c>
      <c r="P45" s="180">
        <f t="shared" si="16"/>
        <v>2033.2747999999999</v>
      </c>
      <c r="Q45" s="180">
        <f t="shared" si="22"/>
        <v>1683.8188</v>
      </c>
      <c r="R45" s="381">
        <f t="shared" si="18"/>
        <v>2236.6022800000001</v>
      </c>
      <c r="S45" s="381">
        <f t="shared" si="19"/>
        <v>1852.2006800000001</v>
      </c>
      <c r="T45" s="210">
        <f>'AG Jul 2016'!BD31</f>
        <v>0</v>
      </c>
      <c r="U45" s="211" t="str">
        <f>'AG Jul 2016'!BE31</f>
        <v>n</v>
      </c>
    </row>
    <row r="46" spans="1:21" x14ac:dyDescent="0.15">
      <c r="A46" s="163" t="str">
        <f>'AG Jul 2016'!K32</f>
        <v>Powershop</v>
      </c>
      <c r="B46" s="158" t="str">
        <f>'AG Jul 2016'!L32</f>
        <v>Standard Saver</v>
      </c>
      <c r="C46" s="201">
        <f>91*'AG Jul 2016'!M32/100</f>
        <v>85.221499999999992</v>
      </c>
      <c r="D46" s="201">
        <f>(C28*C29)*'AG Jul 2016'!N32/100</f>
        <v>342.44</v>
      </c>
      <c r="E46" s="201">
        <v>0</v>
      </c>
      <c r="F46" s="201">
        <v>0</v>
      </c>
      <c r="G46" s="201">
        <v>0</v>
      </c>
      <c r="H46" s="201">
        <f>($C$28*$C$30)*'AG Jul 2016'!AE32/100</f>
        <v>79.38</v>
      </c>
      <c r="I46" s="201">
        <f t="shared" si="13"/>
        <v>507.04149999999998</v>
      </c>
      <c r="J46" s="177">
        <f t="shared" si="14"/>
        <v>1687.28</v>
      </c>
      <c r="K46" s="181">
        <f t="shared" si="15"/>
        <v>2028.1659999999999</v>
      </c>
      <c r="L46" s="209">
        <f>'AG Jul 2016'!AT32</f>
        <v>4</v>
      </c>
      <c r="M46" s="209">
        <f>'AG Jul 2016'!AU32</f>
        <v>0</v>
      </c>
      <c r="N46" s="209">
        <f>'AG Jul 2016'!AV32</f>
        <v>14</v>
      </c>
      <c r="O46" s="209">
        <f>'AG Jul 2016'!AW32</f>
        <v>0</v>
      </c>
      <c r="P46" s="180">
        <f>K46-(K46*L46/100)</f>
        <v>1947.03936</v>
      </c>
      <c r="Q46" s="180">
        <f>(P46-(P46*N46/100))</f>
        <v>1674.4538496</v>
      </c>
      <c r="R46" s="381">
        <f t="shared" si="18"/>
        <v>2141.7432960000001</v>
      </c>
      <c r="S46" s="381">
        <f t="shared" si="19"/>
        <v>1841.8992345600002</v>
      </c>
      <c r="T46" s="210">
        <f>'AG Jul 2016'!BD32</f>
        <v>0</v>
      </c>
      <c r="U46" s="211" t="str">
        <f>'AG Jul 2016'!BE32</f>
        <v>n</v>
      </c>
    </row>
    <row r="47" spans="1:21" x14ac:dyDescent="0.15">
      <c r="A47" s="163" t="str">
        <f>'AG Jul 2016'!K33</f>
        <v>Red Energy</v>
      </c>
      <c r="B47" s="158" t="str">
        <f>'AG Jul 2016'!L33</f>
        <v>Easy Saver</v>
      </c>
      <c r="C47" s="201">
        <f>91*'AG Jul 2016'!M33/100</f>
        <v>71.717100000000002</v>
      </c>
      <c r="D47" s="201">
        <f>IF($C$28*$C$29&gt;='AG Jul 2016'!P33,('AG Jul 2016'!P33*'AG Jul 2016'!N33/100),(($C$28*$C$29)*'AG Jul 2016'!N33/100))</f>
        <v>228</v>
      </c>
      <c r="E47" s="201">
        <f>IF($C$28*$C$29&lt;'AG Jul 2016'!P33,0,IF(($C$28*$C$29)&lt;='AG Jul 2016'!R33,(($C$28*$C$29-'AG Jul 2016'!P33)*'AG Jul 2016'!Q33/100),(('AG Jul 2016'!R33-'AG Jul 2016'!P33)*'AG Jul 2016'!Q33/100)))</f>
        <v>88</v>
      </c>
      <c r="F47" s="201">
        <v>0</v>
      </c>
      <c r="G47" s="201">
        <f>IF(($C$28*$C$29&lt;'AG Jul 2016'!R33),(0),($C$28*$C$29-'AG Jul 2016'!R33)*'AG Jul 2016'!S33/100)</f>
        <v>0</v>
      </c>
      <c r="H47" s="201">
        <f>($C$28*$C$30)*'AG Jul 2016'!AE33/100</f>
        <v>53.280000000000008</v>
      </c>
      <c r="I47" s="201">
        <f t="shared" si="13"/>
        <v>440.99710000000005</v>
      </c>
      <c r="J47" s="177">
        <f t="shared" si="14"/>
        <v>1477.1200000000001</v>
      </c>
      <c r="K47" s="181">
        <f t="shared" si="15"/>
        <v>1763.9884000000002</v>
      </c>
      <c r="L47" s="209">
        <f>'AG Jul 2016'!AT33</f>
        <v>0</v>
      </c>
      <c r="M47" s="209">
        <f>'AG Jul 2016'!AU33</f>
        <v>0</v>
      </c>
      <c r="N47" s="209">
        <f>'AG Jul 2016'!AV33</f>
        <v>10</v>
      </c>
      <c r="O47" s="209">
        <f>'AG Jul 2016'!AW33</f>
        <v>0</v>
      </c>
      <c r="P47" s="180">
        <f t="shared" ref="P47:P49" si="23">K47</f>
        <v>1763.9884000000002</v>
      </c>
      <c r="Q47" s="180">
        <f>(P47-(P47*N47/100))</f>
        <v>1587.5895600000001</v>
      </c>
      <c r="R47" s="381">
        <f t="shared" si="18"/>
        <v>1940.3872400000002</v>
      </c>
      <c r="S47" s="381">
        <f t="shared" si="19"/>
        <v>1746.3485160000002</v>
      </c>
      <c r="T47" s="210">
        <f>'AG Jul 2016'!BD33</f>
        <v>0</v>
      </c>
      <c r="U47" s="211" t="str">
        <f>'AG Jul 2016'!BE33</f>
        <v>n</v>
      </c>
    </row>
    <row r="48" spans="1:21" x14ac:dyDescent="0.15">
      <c r="A48" s="163" t="str">
        <f>'AG Jul 2016'!K34</f>
        <v>Simply Energy</v>
      </c>
      <c r="B48" s="158" t="str">
        <f>'AG Jul 2016'!L34</f>
        <v>Simply Plus</v>
      </c>
      <c r="C48" s="201">
        <f>91*'AG Jul 2016'!M34/100</f>
        <v>65.683800000000005</v>
      </c>
      <c r="D48" s="201">
        <f>IF($C$28*$C$29&gt;='AG Jul 2016'!P34,('AG Jul 2016'!P34*'AG Jul 2016'!N34/100),(($C$28*$C$29)*'AG Jul 2016'!N34/100))</f>
        <v>247.8</v>
      </c>
      <c r="E48" s="201">
        <f>IF($C$28*$C$29&lt;'AG Jul 2016'!P34,0,IF(($C$28*$C$29)&lt;='AG Jul 2016'!R34,(($C$28*$C$29-'AG Jul 2016'!P34)*'AG Jul 2016'!Q34/100),(('AG Jul 2016'!R34-'AG Jul 2016'!P34)*'AG Jul 2016'!Q34/100)))</f>
        <v>97.64</v>
      </c>
      <c r="F48" s="201">
        <v>0</v>
      </c>
      <c r="G48" s="201">
        <f>IF(($C$28*$C$29&lt;'AG Jul 2016'!R34),(0),($C$28*$C$29-'AG Jul 2016'!R34)*'AG Jul 2016'!S34/100)</f>
        <v>0</v>
      </c>
      <c r="H48" s="201">
        <f>($C$28*$C$30)*'AG Jul 2016'!AE34/100</f>
        <v>59.4</v>
      </c>
      <c r="I48" s="201">
        <f t="shared" si="13"/>
        <v>470.52379999999999</v>
      </c>
      <c r="J48" s="177">
        <f t="shared" si="14"/>
        <v>1619.36</v>
      </c>
      <c r="K48" s="181">
        <f t="shared" si="15"/>
        <v>1882.0952</v>
      </c>
      <c r="L48" s="209">
        <f>'AG Jul 2016'!AT34</f>
        <v>0</v>
      </c>
      <c r="M48" s="209">
        <f>'AG Jul 2016'!AU34</f>
        <v>0</v>
      </c>
      <c r="N48" s="209">
        <f>'AG Jul 2016'!AV34</f>
        <v>0</v>
      </c>
      <c r="O48" s="209">
        <f>'AG Jul 2016'!AW34</f>
        <v>15</v>
      </c>
      <c r="P48" s="180">
        <f t="shared" si="23"/>
        <v>1882.0952</v>
      </c>
      <c r="Q48" s="180">
        <f t="shared" ref="Q48:Q49" si="24">(P48-(J48*O48/100))</f>
        <v>1639.1912</v>
      </c>
      <c r="R48" s="381">
        <f t="shared" si="18"/>
        <v>2070.3047200000001</v>
      </c>
      <c r="S48" s="381">
        <f t="shared" si="19"/>
        <v>1803.1103200000002</v>
      </c>
      <c r="T48" s="210">
        <f>'AG Jul 2016'!BD34</f>
        <v>24</v>
      </c>
      <c r="U48" s="211" t="str">
        <f>'AG Jul 2016'!BE34</f>
        <v>y</v>
      </c>
    </row>
    <row r="49" spans="1:21" ht="15" thickBot="1" x14ac:dyDescent="0.2">
      <c r="A49" s="204" t="str">
        <f>'AG Jul 2016'!K35</f>
        <v>Urth Energy</v>
      </c>
      <c r="B49" s="205" t="str">
        <f>'AG Jul 2016'!L35</f>
        <v>Market offer</v>
      </c>
      <c r="C49" s="206">
        <f>91*'AG Jul 2016'!M35/100</f>
        <v>73.345999999999989</v>
      </c>
      <c r="D49" s="206">
        <f>IF($C$28*$C$29&gt;='AG Jul 2016'!P35,('AG Jul 2016'!P35*'AG Jul 2016'!N35/100),(($C$28*$C$29)*'AG Jul 2016'!N35/100))</f>
        <v>252</v>
      </c>
      <c r="E49" s="206">
        <f>IF($C$28*$C$29&lt;'AG Jul 2016'!P35,0,IF(($C$28*$C$29)&lt;='AG Jul 2016'!R35,(($C$28*$C$29-'AG Jul 2016'!P35)*'AG Jul 2016'!Q35/100),(('AG Jul 2016'!R35-'AG Jul 2016'!P35)*'AG Jul 2016'!Q35/100)))</f>
        <v>99.2</v>
      </c>
      <c r="F49" s="206">
        <v>0</v>
      </c>
      <c r="G49" s="206">
        <f>IF(($C$28*$C$29&lt;'AG Jul 2016'!R35),(0),($C$28*$C$29-'AG Jul 2016'!R35)*'AG Jul 2016'!S35/100)</f>
        <v>0</v>
      </c>
      <c r="H49" s="206">
        <f>($C$28*$C$30)*'AG Jul 2016'!AE35/100</f>
        <v>57</v>
      </c>
      <c r="I49" s="206">
        <f t="shared" si="13"/>
        <v>481.54599999999999</v>
      </c>
      <c r="J49" s="187">
        <f t="shared" si="14"/>
        <v>1632.8</v>
      </c>
      <c r="K49" s="191">
        <f t="shared" si="15"/>
        <v>1926.184</v>
      </c>
      <c r="L49" s="212">
        <f>'AG Jul 2016'!AT35</f>
        <v>0</v>
      </c>
      <c r="M49" s="212">
        <f>'AG Jul 2016'!AU35</f>
        <v>0</v>
      </c>
      <c r="N49" s="212">
        <f>'AG Jul 2016'!AV35</f>
        <v>0</v>
      </c>
      <c r="O49" s="212">
        <f>'AG Jul 2016'!AW35</f>
        <v>10</v>
      </c>
      <c r="P49" s="190">
        <f t="shared" si="23"/>
        <v>1926.184</v>
      </c>
      <c r="Q49" s="190">
        <f t="shared" si="24"/>
        <v>1762.904</v>
      </c>
      <c r="R49" s="382">
        <f t="shared" ref="R49" si="25">K49*1.1</f>
        <v>2118.8024</v>
      </c>
      <c r="S49" s="382">
        <f t="shared" si="19"/>
        <v>1939.1944000000001</v>
      </c>
      <c r="T49" s="213">
        <f>'AG Jul 2016'!BD35</f>
        <v>0</v>
      </c>
      <c r="U49" s="214" t="str">
        <f>'AG Jul 2016'!BE35</f>
        <v>n</v>
      </c>
    </row>
    <row r="50" spans="1:21" s="169" customFormat="1" x14ac:dyDescent="0.15"/>
    <row r="51" spans="1:21" s="169" customFormat="1" ht="15" thickBot="1" x14ac:dyDescent="0.2"/>
    <row r="52" spans="1:21" x14ac:dyDescent="0.15">
      <c r="A52" s="166" t="s">
        <v>644</v>
      </c>
      <c r="B52" s="167"/>
      <c r="C52" s="167"/>
      <c r="D52" s="167"/>
      <c r="E52" s="167"/>
      <c r="F52" s="167"/>
      <c r="G52" s="167"/>
      <c r="H52" s="167"/>
      <c r="I52" s="167"/>
      <c r="J52" s="167"/>
      <c r="K52" s="167"/>
      <c r="L52" s="167"/>
      <c r="M52" s="167"/>
      <c r="N52" s="167"/>
      <c r="O52" s="167"/>
      <c r="P52" s="167"/>
      <c r="Q52" s="167"/>
      <c r="R52" s="167"/>
      <c r="S52" s="167"/>
      <c r="T52" s="167"/>
      <c r="U52" s="173"/>
    </row>
    <row r="53" spans="1:21" x14ac:dyDescent="0.15">
      <c r="A53" s="168" t="s">
        <v>247</v>
      </c>
      <c r="B53" s="78"/>
      <c r="C53" s="199">
        <v>1800</v>
      </c>
      <c r="D53" s="78"/>
      <c r="E53" s="78"/>
      <c r="F53" s="78"/>
      <c r="G53" s="78"/>
      <c r="H53" s="78"/>
      <c r="I53" s="78"/>
      <c r="J53" s="78"/>
      <c r="K53" s="78"/>
      <c r="L53" s="78"/>
      <c r="M53" s="78"/>
      <c r="N53" s="78"/>
      <c r="O53" s="78"/>
      <c r="P53" s="78"/>
      <c r="Q53" s="78"/>
      <c r="R53" s="78"/>
      <c r="S53" s="78"/>
      <c r="T53" s="78"/>
      <c r="U53" s="174"/>
    </row>
    <row r="54" spans="1:21" x14ac:dyDescent="0.15">
      <c r="A54" s="168" t="s">
        <v>652</v>
      </c>
      <c r="B54" s="78"/>
      <c r="C54" s="200">
        <v>0.5</v>
      </c>
      <c r="D54" s="78"/>
      <c r="E54" s="78"/>
      <c r="F54" s="78"/>
      <c r="G54" s="78"/>
      <c r="H54" s="78"/>
      <c r="I54" s="78"/>
      <c r="J54" s="78"/>
      <c r="K54" s="78"/>
      <c r="L54" s="78"/>
      <c r="M54" s="78"/>
      <c r="N54" s="78"/>
      <c r="O54" s="78"/>
      <c r="P54" s="78"/>
      <c r="Q54" s="78"/>
      <c r="R54" s="78"/>
      <c r="S54" s="78"/>
      <c r="T54" s="78"/>
      <c r="U54" s="174"/>
    </row>
    <row r="55" spans="1:21" x14ac:dyDescent="0.15">
      <c r="A55" s="168" t="s">
        <v>512</v>
      </c>
      <c r="B55" s="78"/>
      <c r="C55" s="200">
        <v>0.3</v>
      </c>
      <c r="D55" s="78"/>
      <c r="E55" s="78"/>
      <c r="F55" s="78"/>
      <c r="G55" s="78"/>
      <c r="H55" s="78"/>
      <c r="I55" s="78"/>
      <c r="J55" s="78"/>
      <c r="K55" s="78"/>
      <c r="L55" s="78"/>
      <c r="M55" s="78"/>
      <c r="N55" s="78"/>
      <c r="O55" s="78"/>
      <c r="P55" s="78"/>
      <c r="Q55" s="78"/>
      <c r="R55" s="78"/>
      <c r="S55" s="78"/>
      <c r="T55" s="78"/>
      <c r="U55" s="174"/>
    </row>
    <row r="56" spans="1:21" x14ac:dyDescent="0.15">
      <c r="A56" s="168" t="s">
        <v>344</v>
      </c>
      <c r="B56" s="78"/>
      <c r="C56" s="200">
        <v>0.2</v>
      </c>
      <c r="D56" s="78"/>
      <c r="E56" s="78"/>
      <c r="F56" s="78"/>
      <c r="G56" s="78"/>
      <c r="H56" s="78"/>
      <c r="I56" s="78"/>
      <c r="J56" s="78"/>
      <c r="K56" s="78"/>
      <c r="L56" s="78"/>
      <c r="M56" s="78"/>
      <c r="N56" s="78"/>
      <c r="O56" s="78"/>
      <c r="P56" s="78"/>
      <c r="Q56" s="78"/>
      <c r="R56" s="78"/>
      <c r="S56" s="78"/>
      <c r="T56" s="78"/>
      <c r="U56" s="174"/>
    </row>
    <row r="57" spans="1:21" x14ac:dyDescent="0.15">
      <c r="A57" s="163"/>
      <c r="D57" s="78"/>
      <c r="E57" s="78"/>
      <c r="F57" s="78"/>
      <c r="G57" s="78"/>
      <c r="H57" s="78"/>
      <c r="I57" s="78"/>
      <c r="J57" s="78"/>
      <c r="K57" s="78"/>
      <c r="L57" s="78"/>
      <c r="M57" s="78"/>
      <c r="N57" s="78"/>
      <c r="O57" s="78"/>
      <c r="P57" s="78"/>
      <c r="Q57" s="78"/>
      <c r="R57" s="78"/>
      <c r="S57" s="78"/>
      <c r="T57" s="78"/>
      <c r="U57" s="174"/>
    </row>
    <row r="58" spans="1:21" ht="75" x14ac:dyDescent="0.15">
      <c r="A58" s="363" t="s">
        <v>248</v>
      </c>
      <c r="B58" s="364" t="s">
        <v>249</v>
      </c>
      <c r="C58" s="365" t="s">
        <v>250</v>
      </c>
      <c r="D58" s="365" t="s">
        <v>446</v>
      </c>
      <c r="E58" s="365" t="s">
        <v>597</v>
      </c>
      <c r="F58" s="366" t="s">
        <v>398</v>
      </c>
      <c r="G58" s="366" t="s">
        <v>447</v>
      </c>
      <c r="H58" s="366" t="s">
        <v>680</v>
      </c>
      <c r="I58" s="365" t="s">
        <v>746</v>
      </c>
      <c r="J58" s="366" t="s">
        <v>303</v>
      </c>
      <c r="K58" s="367" t="s">
        <v>600</v>
      </c>
      <c r="L58" s="368" t="s">
        <v>361</v>
      </c>
      <c r="M58" s="368" t="s">
        <v>287</v>
      </c>
      <c r="N58" s="368" t="s">
        <v>275</v>
      </c>
      <c r="O58" s="368" t="s">
        <v>335</v>
      </c>
      <c r="P58" s="369" t="s">
        <v>239</v>
      </c>
      <c r="Q58" s="369" t="s">
        <v>240</v>
      </c>
      <c r="R58" s="369" t="s">
        <v>334</v>
      </c>
      <c r="S58" s="369" t="s">
        <v>428</v>
      </c>
      <c r="T58" s="368" t="s">
        <v>276</v>
      </c>
      <c r="U58" s="370" t="s">
        <v>509</v>
      </c>
    </row>
    <row r="59" spans="1:21" x14ac:dyDescent="0.15">
      <c r="A59" s="163" t="str">
        <f>'AG Jul 2016'!K36</f>
        <v>1st Energy</v>
      </c>
      <c r="B59" s="158" t="str">
        <f>'AG Jul 2016'!L36</f>
        <v>Market offer</v>
      </c>
      <c r="C59" s="215">
        <f>91*'AG Jul 2016'!M36/100</f>
        <v>84.247800000000012</v>
      </c>
      <c r="D59" s="215">
        <f>($C$53*$C$54)*'AG Jul 2016'!N36/100</f>
        <v>461.97</v>
      </c>
      <c r="E59" s="215">
        <v>0</v>
      </c>
      <c r="F59" s="215">
        <v>0</v>
      </c>
      <c r="G59" s="215">
        <f>($C$53*$C$55)*'AG Jul 2016'!AH36/100</f>
        <v>107.40600000000001</v>
      </c>
      <c r="H59" s="215">
        <f>($C$53*$C$56)*'AG Jul 2016'!W36/100</f>
        <v>42.983999999999995</v>
      </c>
      <c r="I59" s="215">
        <f>SUM(C59:H59)</f>
        <v>696.60780000000011</v>
      </c>
      <c r="J59" s="177">
        <f>(I59-C59)*4</f>
        <v>2449.4400000000005</v>
      </c>
      <c r="K59" s="181">
        <f>I59*4</f>
        <v>2786.4312000000004</v>
      </c>
      <c r="L59" s="209">
        <f>'AG Jul 2016'!AT36</f>
        <v>0</v>
      </c>
      <c r="M59" s="209">
        <f>'AG Jul 2016'!AU36</f>
        <v>0</v>
      </c>
      <c r="N59" s="209">
        <f>'AG Jul 2016'!AV36</f>
        <v>0</v>
      </c>
      <c r="O59" s="209">
        <f>'AG Jul 2016'!AW36</f>
        <v>20</v>
      </c>
      <c r="P59" s="180">
        <f>K59</f>
        <v>2786.4312000000004</v>
      </c>
      <c r="Q59" s="180">
        <f>(P59-(J59*O59/100))</f>
        <v>2296.5432000000005</v>
      </c>
      <c r="R59" s="381">
        <f>P59*1.1</f>
        <v>3065.0743200000006</v>
      </c>
      <c r="S59" s="381">
        <f>Q59*1.1</f>
        <v>2526.1975200000006</v>
      </c>
      <c r="T59" s="210">
        <f>'AG Jul 2016'!BD36</f>
        <v>24</v>
      </c>
      <c r="U59" s="211" t="str">
        <f>'AG Jul 2016'!BE36</f>
        <v>y</v>
      </c>
    </row>
    <row r="60" spans="1:21" x14ac:dyDescent="0.15">
      <c r="A60" s="163" t="str">
        <f>'AG Jul 2016'!K37</f>
        <v>AGL</v>
      </c>
      <c r="B60" s="158" t="str">
        <f>'AG Jul 2016'!L37</f>
        <v xml:space="preserve">Savers </v>
      </c>
      <c r="C60" s="215">
        <f>91*'AG Jul 2016'!M37/100</f>
        <v>79.770600000000002</v>
      </c>
      <c r="D60" s="215">
        <f>($C$53*$C$54)*'AG Jul 2016'!N37/100</f>
        <v>452.97</v>
      </c>
      <c r="E60" s="215">
        <v>0</v>
      </c>
      <c r="F60" s="215">
        <v>0</v>
      </c>
      <c r="G60" s="215">
        <f>($C$53*$C$55)*'AG Jul 2016'!AH37/100</f>
        <v>106.32600000000001</v>
      </c>
      <c r="H60" s="215">
        <f>($C$53*$C$56)*'AG Jul 2016'!W37/100</f>
        <v>39.852000000000004</v>
      </c>
      <c r="I60" s="215">
        <f t="shared" ref="I60:I75" si="26">SUM(C60:H60)</f>
        <v>678.91860000000008</v>
      </c>
      <c r="J60" s="177">
        <f t="shared" ref="J60:J75" si="27">(I60-C60)*4</f>
        <v>2396.5920000000006</v>
      </c>
      <c r="K60" s="181">
        <f t="shared" ref="K60:K75" si="28">I60*4</f>
        <v>2715.6744000000003</v>
      </c>
      <c r="L60" s="209">
        <f>'AG Jul 2016'!AT37</f>
        <v>0</v>
      </c>
      <c r="M60" s="209">
        <f>'AG Jul 2016'!AU37</f>
        <v>0</v>
      </c>
      <c r="N60" s="209">
        <f>'AG Jul 2016'!AV37</f>
        <v>0</v>
      </c>
      <c r="O60" s="209">
        <f>'AG Jul 2016'!AW37</f>
        <v>17</v>
      </c>
      <c r="P60" s="180">
        <f t="shared" ref="P60:P71" si="29">K60</f>
        <v>2715.6744000000003</v>
      </c>
      <c r="Q60" s="180">
        <f t="shared" ref="Q60:Q61" si="30">(P60-(J60*O60/100))</f>
        <v>2308.2537600000001</v>
      </c>
      <c r="R60" s="381">
        <f t="shared" ref="R60:R74" si="31">P60*1.1</f>
        <v>2987.2418400000006</v>
      </c>
      <c r="S60" s="381">
        <f t="shared" ref="S60:S75" si="32">Q60*1.1</f>
        <v>2539.0791360000003</v>
      </c>
      <c r="T60" s="210">
        <f>'AG Jul 2016'!BD37</f>
        <v>0</v>
      </c>
      <c r="U60" s="211" t="str">
        <f>'AG Jul 2016'!BE37</f>
        <v>n</v>
      </c>
    </row>
    <row r="61" spans="1:21" x14ac:dyDescent="0.15">
      <c r="A61" s="163" t="str">
        <f>'AG Jul 2016'!K38</f>
        <v>Alinta Energy</v>
      </c>
      <c r="B61" s="158" t="str">
        <f>'AG Jul 2016'!L38</f>
        <v>Fair Deal</v>
      </c>
      <c r="C61" s="215">
        <f>91*'AG Jul 2016'!M38/100</f>
        <v>78.614899999999992</v>
      </c>
      <c r="D61" s="215">
        <f>($C$53*$C$54)*'AG Jul 2016'!N38/100</f>
        <v>420.21</v>
      </c>
      <c r="E61" s="215">
        <v>0</v>
      </c>
      <c r="F61" s="215">
        <v>0</v>
      </c>
      <c r="G61" s="215">
        <f>($C$53*$C$55)*'AG Jul 2016'!AH38/100</f>
        <v>105.57</v>
      </c>
      <c r="H61" s="215">
        <f>($C$53*$C$56)*'AG Jul 2016'!W38/100</f>
        <v>39.671999999999997</v>
      </c>
      <c r="I61" s="215">
        <f t="shared" si="26"/>
        <v>644.06690000000003</v>
      </c>
      <c r="J61" s="177">
        <f t="shared" si="27"/>
        <v>2261.808</v>
      </c>
      <c r="K61" s="181">
        <f t="shared" si="28"/>
        <v>2576.2676000000001</v>
      </c>
      <c r="L61" s="209">
        <f>'AG Jul 2016'!AT38</f>
        <v>0</v>
      </c>
      <c r="M61" s="209">
        <f>'AG Jul 2016'!AU38</f>
        <v>0</v>
      </c>
      <c r="N61" s="209">
        <f>'AG Jul 2016'!AV38</f>
        <v>0</v>
      </c>
      <c r="O61" s="209">
        <f>'AG Jul 2016'!AW38</f>
        <v>20</v>
      </c>
      <c r="P61" s="180">
        <f t="shared" si="29"/>
        <v>2576.2676000000001</v>
      </c>
      <c r="Q61" s="180">
        <f t="shared" si="30"/>
        <v>2123.9059999999999</v>
      </c>
      <c r="R61" s="381">
        <f t="shared" si="31"/>
        <v>2833.8943600000002</v>
      </c>
      <c r="S61" s="381">
        <f t="shared" si="32"/>
        <v>2336.2966000000001</v>
      </c>
      <c r="T61" s="210">
        <f>'AG Jul 2016'!BD38</f>
        <v>0</v>
      </c>
      <c r="U61" s="211" t="str">
        <f>'AG Jul 2016'!BE38</f>
        <v>n</v>
      </c>
    </row>
    <row r="62" spans="1:21" x14ac:dyDescent="0.15">
      <c r="A62" s="163" t="str">
        <f>'AG Jul 2016'!K39</f>
        <v>Click Energy</v>
      </c>
      <c r="B62" s="158" t="str">
        <f>'AG Jul 2016'!L39</f>
        <v>Superior</v>
      </c>
      <c r="C62" s="215">
        <f>91*'AG Jul 2016'!M39/100</f>
        <v>85.612800000000007</v>
      </c>
      <c r="D62" s="215">
        <f>($C$53*$C$54)*'AG Jul 2016'!N39/100</f>
        <v>415.584</v>
      </c>
      <c r="E62" s="215">
        <v>0</v>
      </c>
      <c r="F62" s="215">
        <v>0</v>
      </c>
      <c r="G62" s="215">
        <f>($C$53*$C$55)*'AG Jul 2016'!AH39/100</f>
        <v>107.82719999999999</v>
      </c>
      <c r="H62" s="215">
        <f>($C$53*$C$56)*'AG Jul 2016'!W39/100</f>
        <v>57.023999999999994</v>
      </c>
      <c r="I62" s="215">
        <f t="shared" si="26"/>
        <v>666.048</v>
      </c>
      <c r="J62" s="177">
        <f t="shared" si="27"/>
        <v>2321.7408</v>
      </c>
      <c r="K62" s="181">
        <f t="shared" si="28"/>
        <v>2664.192</v>
      </c>
      <c r="L62" s="209">
        <f>'AG Jul 2016'!AT39</f>
        <v>0</v>
      </c>
      <c r="M62" s="209">
        <f>'AG Jul 2016'!AU39</f>
        <v>0</v>
      </c>
      <c r="N62" s="209">
        <f>'AG Jul 2016'!AV39</f>
        <v>15</v>
      </c>
      <c r="O62" s="209">
        <f>'AG Jul 2016'!AW39</f>
        <v>0</v>
      </c>
      <c r="P62" s="180">
        <f t="shared" si="29"/>
        <v>2664.192</v>
      </c>
      <c r="Q62" s="180">
        <f>(P62-(P62*N62/100))</f>
        <v>2264.5632000000001</v>
      </c>
      <c r="R62" s="381">
        <f t="shared" si="31"/>
        <v>2930.6112000000003</v>
      </c>
      <c r="S62" s="381">
        <f t="shared" si="32"/>
        <v>2491.0195200000003</v>
      </c>
      <c r="T62" s="210">
        <f>'AG Jul 2016'!BD39</f>
        <v>0</v>
      </c>
      <c r="U62" s="211" t="str">
        <f>'AG Jul 2016'!BE39</f>
        <v>n</v>
      </c>
    </row>
    <row r="63" spans="1:21" x14ac:dyDescent="0.15">
      <c r="A63" s="163" t="str">
        <f>'AG Jul 2016'!K40</f>
        <v>Commander</v>
      </c>
      <c r="B63" s="158" t="str">
        <f>'AG Jul 2016'!L40</f>
        <v>Market offer</v>
      </c>
      <c r="C63" s="215">
        <f>91*'AG Jul 2016'!M40/100</f>
        <v>76.430899999999994</v>
      </c>
      <c r="D63" s="215">
        <f>($C$53*$C$54)*'AG Jul 2016'!N40/100</f>
        <v>436.5</v>
      </c>
      <c r="E63" s="215">
        <v>0</v>
      </c>
      <c r="F63" s="215">
        <v>0</v>
      </c>
      <c r="G63" s="215">
        <f>($C$53*$C$55)*'AG Jul 2016'!AH40/100</f>
        <v>62.37</v>
      </c>
      <c r="H63" s="215">
        <f>($C$53*$C$56)*'AG Jul 2016'!W40/100</f>
        <v>72.684000000000012</v>
      </c>
      <c r="I63" s="215">
        <f t="shared" si="26"/>
        <v>647.98489999999993</v>
      </c>
      <c r="J63" s="177">
        <f t="shared" si="27"/>
        <v>2286.2159999999999</v>
      </c>
      <c r="K63" s="181">
        <f t="shared" si="28"/>
        <v>2591.9395999999997</v>
      </c>
      <c r="L63" s="209">
        <f>'AG Jul 2016'!AT40</f>
        <v>0</v>
      </c>
      <c r="M63" s="209">
        <f>'AG Jul 2016'!AU40</f>
        <v>0</v>
      </c>
      <c r="N63" s="209">
        <f>'AG Jul 2016'!AV40</f>
        <v>0</v>
      </c>
      <c r="O63" s="209">
        <f>'AG Jul 2016'!AW40</f>
        <v>20</v>
      </c>
      <c r="P63" s="180">
        <f t="shared" si="29"/>
        <v>2591.9395999999997</v>
      </c>
      <c r="Q63" s="180">
        <f t="shared" ref="Q63" si="33">(P63-(J63*O63/100))</f>
        <v>2134.6963999999998</v>
      </c>
      <c r="R63" s="381">
        <f t="shared" si="31"/>
        <v>2851.1335599999998</v>
      </c>
      <c r="S63" s="381">
        <f t="shared" si="32"/>
        <v>2348.1660400000001</v>
      </c>
      <c r="T63" s="210">
        <f>'AG Jul 2016'!BD40</f>
        <v>0</v>
      </c>
      <c r="U63" s="211" t="str">
        <f>'AG Jul 2016'!BE40</f>
        <v>n</v>
      </c>
    </row>
    <row r="64" spans="1:21" x14ac:dyDescent="0.15">
      <c r="A64" s="163" t="str">
        <f>'AG Jul 2016'!K41</f>
        <v>CovaU</v>
      </c>
      <c r="B64" s="158" t="str">
        <f>'AG Jul 2016'!L41</f>
        <v>Rate Saver</v>
      </c>
      <c r="C64" s="215">
        <f>91*'AG Jul 2016'!M41/100</f>
        <v>95.659199999999998</v>
      </c>
      <c r="D64" s="215">
        <f>($C$53*$C$54)*'AG Jul 2016'!N41/100</f>
        <v>450.9</v>
      </c>
      <c r="E64" s="215">
        <v>0</v>
      </c>
      <c r="F64" s="215">
        <v>0</v>
      </c>
      <c r="G64" s="215">
        <f>($C$53*$C$55)*'AG Jul 2016'!AH41/100</f>
        <v>109.35</v>
      </c>
      <c r="H64" s="215">
        <f>($C$53*$C$56)*'AG Jul 2016'!W41/100</f>
        <v>52.56</v>
      </c>
      <c r="I64" s="215">
        <f t="shared" si="26"/>
        <v>708.4692</v>
      </c>
      <c r="J64" s="177">
        <f t="shared" si="27"/>
        <v>2451.2399999999998</v>
      </c>
      <c r="K64" s="181">
        <f t="shared" si="28"/>
        <v>2833.8768</v>
      </c>
      <c r="L64" s="209">
        <f>'AG Jul 2016'!AT41</f>
        <v>0</v>
      </c>
      <c r="M64" s="209">
        <f>'AG Jul 2016'!AU41</f>
        <v>0</v>
      </c>
      <c r="N64" s="209">
        <f>'AG Jul 2016'!AV41</f>
        <v>18</v>
      </c>
      <c r="O64" s="209">
        <f>'AG Jul 2016'!AW41</f>
        <v>0</v>
      </c>
      <c r="P64" s="180">
        <f t="shared" si="29"/>
        <v>2833.8768</v>
      </c>
      <c r="Q64" s="180">
        <f>(P64-(P64*N64/100))</f>
        <v>2323.7789760000001</v>
      </c>
      <c r="R64" s="381">
        <f t="shared" si="31"/>
        <v>3117.2644800000003</v>
      </c>
      <c r="S64" s="381">
        <f t="shared" si="32"/>
        <v>2556.1568736000004</v>
      </c>
      <c r="T64" s="210">
        <f>'AG Jul 2016'!BD41</f>
        <v>0</v>
      </c>
      <c r="U64" s="211" t="str">
        <f>'AG Jul 2016'!BE41</f>
        <v>n</v>
      </c>
    </row>
    <row r="65" spans="1:21" x14ac:dyDescent="0.15">
      <c r="A65" s="163" t="str">
        <f>'AG Jul 2016'!K42</f>
        <v>Diamond Energy</v>
      </c>
      <c r="B65" s="158" t="str">
        <f>'AG Jul 2016'!L42</f>
        <v>Pay on time discount</v>
      </c>
      <c r="C65" s="215">
        <f>91*'AG Jul 2016'!M42/100</f>
        <v>86.43180000000001</v>
      </c>
      <c r="D65" s="215">
        <f>IF($C$53*$C$54&gt;='AG Jul 2016'!P42,('AG Jul 2016'!P42*'AG Jul 2016'!N42/100),(($C$53*$C$54)*'AG Jul 2016'!N42/100))</f>
        <v>404.91</v>
      </c>
      <c r="E65" s="215">
        <v>0</v>
      </c>
      <c r="F65" s="215">
        <f>IF(($C$53*$C$54&lt;'AG Jul 2016'!P42),(0),($C$53*$C$54-'AG Jul 2016'!P42)*'AG Jul 2016'!Q42/100)</f>
        <v>0</v>
      </c>
      <c r="G65" s="215">
        <f>($C$53*$C$55)*'AG Jul 2016'!AH42/100</f>
        <v>102.54599999999999</v>
      </c>
      <c r="H65" s="215">
        <f>($C$53*$C$56)*'AG Jul 2016'!W42/100</f>
        <v>49.643999999999998</v>
      </c>
      <c r="I65" s="215">
        <f t="shared" si="26"/>
        <v>643.53179999999998</v>
      </c>
      <c r="J65" s="177">
        <f t="shared" si="27"/>
        <v>2228.3999999999996</v>
      </c>
      <c r="K65" s="181">
        <f t="shared" si="28"/>
        <v>2574.1271999999999</v>
      </c>
      <c r="L65" s="209">
        <f>'AG Jul 2016'!AT42</f>
        <v>0</v>
      </c>
      <c r="M65" s="209">
        <f>'AG Jul 2016'!AU42</f>
        <v>0</v>
      </c>
      <c r="N65" s="209">
        <f>'AG Jul 2016'!AV42</f>
        <v>7</v>
      </c>
      <c r="O65" s="209">
        <f>'AG Jul 2016'!AW42</f>
        <v>0</v>
      </c>
      <c r="P65" s="180">
        <f t="shared" si="29"/>
        <v>2574.1271999999999</v>
      </c>
      <c r="Q65" s="180">
        <f>(P65-(P65*N65/100))</f>
        <v>2393.9382959999998</v>
      </c>
      <c r="R65" s="381">
        <f t="shared" si="31"/>
        <v>2831.5399200000002</v>
      </c>
      <c r="S65" s="381">
        <f t="shared" si="32"/>
        <v>2633.3321255999999</v>
      </c>
      <c r="T65" s="210">
        <f>'AG Jul 2016'!BD42</f>
        <v>24</v>
      </c>
      <c r="U65" s="211" t="str">
        <f>'AG Jul 2016'!BE42</f>
        <v>y</v>
      </c>
    </row>
    <row r="66" spans="1:21" x14ac:dyDescent="0.15">
      <c r="A66" s="163" t="str">
        <f>'AG Jul 2016'!K43</f>
        <v>Dodo Power &amp; Gas</v>
      </c>
      <c r="B66" s="158" t="str">
        <f>'AG Jul 2016'!L43</f>
        <v>Market offer</v>
      </c>
      <c r="C66" s="215">
        <f>91*'AG Jul 2016'!M43/100</f>
        <v>75.712000000000003</v>
      </c>
      <c r="D66" s="215">
        <f>($C$53*$C$54)*'AG Jul 2016'!N43/100</f>
        <v>416.7</v>
      </c>
      <c r="E66" s="215">
        <v>0</v>
      </c>
      <c r="F66" s="215">
        <v>0</v>
      </c>
      <c r="G66" s="215">
        <f>($C$53*$C$55)*'AG Jul 2016'!AH43/100</f>
        <v>105.03</v>
      </c>
      <c r="H66" s="215">
        <f>($C$53*$C$56)*'AG Jul 2016'!W43/100</f>
        <v>39.24</v>
      </c>
      <c r="I66" s="215">
        <f t="shared" si="26"/>
        <v>636.68200000000002</v>
      </c>
      <c r="J66" s="177">
        <f t="shared" si="27"/>
        <v>2243.88</v>
      </c>
      <c r="K66" s="181">
        <f t="shared" si="28"/>
        <v>2546.7280000000001</v>
      </c>
      <c r="L66" s="209">
        <f>'AG Jul 2016'!AT43</f>
        <v>0</v>
      </c>
      <c r="M66" s="209">
        <f>'AG Jul 2016'!AU43</f>
        <v>0</v>
      </c>
      <c r="N66" s="209">
        <f>'AG Jul 2016'!AV43</f>
        <v>0</v>
      </c>
      <c r="O66" s="209">
        <f>'AG Jul 2016'!AW43</f>
        <v>20</v>
      </c>
      <c r="P66" s="180">
        <f t="shared" si="29"/>
        <v>2546.7280000000001</v>
      </c>
      <c r="Q66" s="180">
        <f t="shared" ref="Q66:Q67" si="34">(P66-(J66*O66/100))</f>
        <v>2097.9520000000002</v>
      </c>
      <c r="R66" s="381">
        <f t="shared" si="31"/>
        <v>2801.4008000000003</v>
      </c>
      <c r="S66" s="381">
        <f t="shared" si="32"/>
        <v>2307.7472000000002</v>
      </c>
      <c r="T66" s="210">
        <f>'AG Jul 2016'!BD43</f>
        <v>0</v>
      </c>
      <c r="U66" s="211" t="str">
        <f>'AG Jul 2016'!BE43</f>
        <v>n</v>
      </c>
    </row>
    <row r="67" spans="1:21" x14ac:dyDescent="0.15">
      <c r="A67" s="163" t="str">
        <f>'AG Jul 2016'!K44</f>
        <v>EnergyAustralia</v>
      </c>
      <c r="B67" s="158" t="str">
        <f>'AG Jul 2016'!L44</f>
        <v>Flexi Saver</v>
      </c>
      <c r="C67" s="215">
        <f>91*'AG Jul 2016'!M44/100</f>
        <v>77.805000000000007</v>
      </c>
      <c r="D67" s="215">
        <f>($C$53*$C$54)*'AG Jul 2016'!N44/100</f>
        <v>434.34</v>
      </c>
      <c r="E67" s="215">
        <v>0</v>
      </c>
      <c r="F67" s="215">
        <v>0</v>
      </c>
      <c r="G67" s="215">
        <f>($C$53*$C$55)*'AG Jul 2016'!AH44/100</f>
        <v>104.38199999999999</v>
      </c>
      <c r="H67" s="215">
        <f>($C$53*$C$56)*'AG Jul 2016'!W44/100</f>
        <v>38.735999999999997</v>
      </c>
      <c r="I67" s="215">
        <f t="shared" si="26"/>
        <v>655.26299999999992</v>
      </c>
      <c r="J67" s="177">
        <f t="shared" si="27"/>
        <v>2309.8319999999994</v>
      </c>
      <c r="K67" s="181">
        <f t="shared" si="28"/>
        <v>2621.0519999999997</v>
      </c>
      <c r="L67" s="209">
        <f>'AG Jul 2016'!AT44</f>
        <v>0</v>
      </c>
      <c r="M67" s="209">
        <f>'AG Jul 2016'!AU44</f>
        <v>0</v>
      </c>
      <c r="N67" s="209">
        <f>'AG Jul 2016'!AV44</f>
        <v>0</v>
      </c>
      <c r="O67" s="209">
        <f>'AG Jul 2016'!AW44</f>
        <v>16</v>
      </c>
      <c r="P67" s="180">
        <f t="shared" si="29"/>
        <v>2621.0519999999997</v>
      </c>
      <c r="Q67" s="180">
        <f t="shared" si="34"/>
        <v>2251.4788799999997</v>
      </c>
      <c r="R67" s="381">
        <f t="shared" si="31"/>
        <v>2883.1572000000001</v>
      </c>
      <c r="S67" s="381">
        <f t="shared" si="32"/>
        <v>2476.6267679999996</v>
      </c>
      <c r="T67" s="210">
        <f>'AG Jul 2016'!BD44</f>
        <v>0</v>
      </c>
      <c r="U67" s="211" t="str">
        <f>'AG Jul 2016'!BE44</f>
        <v>n</v>
      </c>
    </row>
    <row r="68" spans="1:21" x14ac:dyDescent="0.15">
      <c r="A68" s="163" t="str">
        <f>'AG Jul 2016'!K45</f>
        <v>Mojo Power</v>
      </c>
      <c r="B68" s="158" t="str">
        <f>'AG Jul 2016'!L45</f>
        <v>Standard Energy Pass</v>
      </c>
      <c r="C68" s="215">
        <f>(91*'AG Jul 2016'!M45/100)+('AG Jul 2016'!BH45*3)</f>
        <v>154.51310000000001</v>
      </c>
      <c r="D68" s="215">
        <f>($C$53*$C$54)*'AG Jul 2016'!N45/100</f>
        <v>321.39</v>
      </c>
      <c r="E68" s="215">
        <v>0</v>
      </c>
      <c r="F68" s="215">
        <v>0</v>
      </c>
      <c r="G68" s="215">
        <f>($C$53*$C$55)*'AG Jul 2016'!AH45/100</f>
        <v>71.927999999999997</v>
      </c>
      <c r="H68" s="215">
        <f>($C$53*$C$56)*'AG Jul 2016'!W45/100</f>
        <v>30.816000000000003</v>
      </c>
      <c r="I68" s="215">
        <f t="shared" si="26"/>
        <v>578.64710000000002</v>
      </c>
      <c r="J68" s="177">
        <f t="shared" si="27"/>
        <v>1696.5360000000001</v>
      </c>
      <c r="K68" s="181">
        <f t="shared" si="28"/>
        <v>2314.5884000000001</v>
      </c>
      <c r="L68" s="209">
        <f>'AG Jul 2016'!AT45</f>
        <v>0</v>
      </c>
      <c r="M68" s="209">
        <f>'AG Jul 2016'!AU45</f>
        <v>0</v>
      </c>
      <c r="N68" s="209">
        <f>'AG Jul 2016'!AV45</f>
        <v>0</v>
      </c>
      <c r="O68" s="209">
        <f>'AG Jul 2016'!AW45</f>
        <v>0</v>
      </c>
      <c r="P68" s="180">
        <f t="shared" si="29"/>
        <v>2314.5884000000001</v>
      </c>
      <c r="Q68" s="180">
        <f>(P68-(P68*N68/100))</f>
        <v>2314.5884000000001</v>
      </c>
      <c r="R68" s="381">
        <f t="shared" si="31"/>
        <v>2546.0472400000003</v>
      </c>
      <c r="S68" s="381">
        <f t="shared" si="32"/>
        <v>2546.0472400000003</v>
      </c>
      <c r="T68" s="210">
        <f>'AG Jul 2016'!BD45</f>
        <v>0</v>
      </c>
      <c r="U68" s="211" t="str">
        <f>'AG Jul 2016'!BE45</f>
        <v>n</v>
      </c>
    </row>
    <row r="69" spans="1:21" x14ac:dyDescent="0.15">
      <c r="A69" s="163" t="str">
        <f>'AG Jul 2016'!K46</f>
        <v>Momentum Energy</v>
      </c>
      <c r="B69" s="158" t="str">
        <f>'AG Jul 2016'!L46</f>
        <v>SmilePower</v>
      </c>
      <c r="C69" s="215">
        <f>91*'AG Jul 2016'!M46/100</f>
        <v>75.7029</v>
      </c>
      <c r="D69" s="215">
        <f>IF($C$53*$C$54&gt;='AG Jul 2016'!P46,('AG Jul 2016'!P46*'AG Jul 2016'!N46/100),(($C$53*$C$54)*'AG Jul 2016'!N46/100))</f>
        <v>252.95999999999995</v>
      </c>
      <c r="E69" s="215">
        <v>0</v>
      </c>
      <c r="F69" s="215">
        <f>IF(($C$53*$C$54&lt;'AG Jul 2016'!P46),(0),($C$53*$C$54-'AG Jul 2016'!P46)*'AG Jul 2016'!Q46/100)</f>
        <v>112.43999999999998</v>
      </c>
      <c r="G69" s="215">
        <f>($C$53*$C$55)*'AG Jul 2016'!AH46/100</f>
        <v>88.884</v>
      </c>
      <c r="H69" s="215">
        <f>($C$53*$C$56)*'AG Jul 2016'!W46/100</f>
        <v>39.744</v>
      </c>
      <c r="I69" s="215">
        <f t="shared" si="26"/>
        <v>569.73089999999991</v>
      </c>
      <c r="J69" s="177">
        <f t="shared" si="27"/>
        <v>1976.1119999999996</v>
      </c>
      <c r="K69" s="181">
        <f t="shared" si="28"/>
        <v>2278.9235999999996</v>
      </c>
      <c r="L69" s="209">
        <f>'AG Jul 2016'!AT46</f>
        <v>0</v>
      </c>
      <c r="M69" s="209">
        <f>'AG Jul 2016'!AU46</f>
        <v>0</v>
      </c>
      <c r="N69" s="209">
        <f>'AG Jul 2016'!AV46</f>
        <v>0</v>
      </c>
      <c r="O69" s="209">
        <f>'AG Jul 2016'!AW46</f>
        <v>0</v>
      </c>
      <c r="P69" s="180">
        <f t="shared" si="29"/>
        <v>2278.9235999999996</v>
      </c>
      <c r="Q69" s="180">
        <f>(P69-(P69*N69/100))</f>
        <v>2278.9235999999996</v>
      </c>
      <c r="R69" s="381">
        <f t="shared" si="31"/>
        <v>2506.8159599999999</v>
      </c>
      <c r="S69" s="381">
        <f t="shared" si="32"/>
        <v>2506.8159599999999</v>
      </c>
      <c r="T69" s="210">
        <f>'AG Jul 2016'!BD46</f>
        <v>12</v>
      </c>
      <c r="U69" s="211" t="str">
        <f>'AG Jul 2016'!BE46</f>
        <v>y</v>
      </c>
    </row>
    <row r="70" spans="1:21" x14ac:dyDescent="0.15">
      <c r="A70" s="163" t="str">
        <f>'AG Jul 2016'!K47</f>
        <v>Origin Energy</v>
      </c>
      <c r="B70" s="158" t="str">
        <f>'AG Jul 2016'!L47</f>
        <v>Saver</v>
      </c>
      <c r="C70" s="215">
        <f>91*'AG Jul 2016'!M47/100</f>
        <v>81.900000000000006</v>
      </c>
      <c r="D70" s="215">
        <f>($C$53*$C$54)*'AG Jul 2016'!N47/100</f>
        <v>432</v>
      </c>
      <c r="E70" s="215">
        <v>0</v>
      </c>
      <c r="F70" s="215">
        <v>0</v>
      </c>
      <c r="G70" s="215">
        <f>($C$53*$C$55)*'AG Jul 2016'!AH47/100</f>
        <v>105.3</v>
      </c>
      <c r="H70" s="215">
        <f>($C$53*$C$56)*'AG Jul 2016'!W47/100</f>
        <v>43.2</v>
      </c>
      <c r="I70" s="215">
        <f t="shared" si="26"/>
        <v>662.4</v>
      </c>
      <c r="J70" s="177">
        <f t="shared" si="27"/>
        <v>2322</v>
      </c>
      <c r="K70" s="181">
        <f t="shared" si="28"/>
        <v>2649.6</v>
      </c>
      <c r="L70" s="209">
        <f>'AG Jul 2016'!AT47</f>
        <v>0</v>
      </c>
      <c r="M70" s="209">
        <f>'AG Jul 2016'!AU47</f>
        <v>0</v>
      </c>
      <c r="N70" s="209">
        <f>'AG Jul 2016'!AV47</f>
        <v>0</v>
      </c>
      <c r="O70" s="209">
        <f>'AG Jul 2016'!AW47</f>
        <v>13</v>
      </c>
      <c r="P70" s="180">
        <f t="shared" si="29"/>
        <v>2649.6</v>
      </c>
      <c r="Q70" s="180">
        <f t="shared" ref="Q70:Q71" si="35">(P70-(J70*O70/100))</f>
        <v>2347.7399999999998</v>
      </c>
      <c r="R70" s="381">
        <f t="shared" si="31"/>
        <v>2914.56</v>
      </c>
      <c r="S70" s="381">
        <f t="shared" si="32"/>
        <v>2582.5140000000001</v>
      </c>
      <c r="T70" s="210">
        <f>'AG Jul 2016'!BD47</f>
        <v>0</v>
      </c>
      <c r="U70" s="211" t="str">
        <f>'AG Jul 2016'!BE47</f>
        <v>n</v>
      </c>
    </row>
    <row r="71" spans="1:21" x14ac:dyDescent="0.15">
      <c r="A71" s="163" t="str">
        <f>'AG Jul 2016'!K48</f>
        <v>Powerdirect</v>
      </c>
      <c r="B71" s="158" t="str">
        <f>'AG Jul 2016'!L48</f>
        <v>20 percent</v>
      </c>
      <c r="C71" s="215">
        <f>91*'AG Jul 2016'!M48/100</f>
        <v>79.770600000000002</v>
      </c>
      <c r="D71" s="215">
        <f>($C$53*$C$54)*'AG Jul 2016'!N48/100</f>
        <v>452.7</v>
      </c>
      <c r="E71" s="215">
        <v>0</v>
      </c>
      <c r="F71" s="215">
        <v>0</v>
      </c>
      <c r="G71" s="215">
        <f>($C$53*$C$55)*'AG Jul 2016'!AH48/100</f>
        <v>106.164</v>
      </c>
      <c r="H71" s="215">
        <f>($C$53*$C$56)*'AG Jul 2016'!W48/100</f>
        <v>39.744</v>
      </c>
      <c r="I71" s="215">
        <f t="shared" si="26"/>
        <v>678.37860000000001</v>
      </c>
      <c r="J71" s="177">
        <f t="shared" si="27"/>
        <v>2394.4319999999998</v>
      </c>
      <c r="K71" s="181">
        <f t="shared" si="28"/>
        <v>2713.5144</v>
      </c>
      <c r="L71" s="209">
        <f>'AG Jul 2016'!AT48</f>
        <v>0</v>
      </c>
      <c r="M71" s="209">
        <f>'AG Jul 2016'!AU48</f>
        <v>0</v>
      </c>
      <c r="N71" s="209">
        <f>'AG Jul 2016'!AV48</f>
        <v>0</v>
      </c>
      <c r="O71" s="209">
        <f>'AG Jul 2016'!AW48</f>
        <v>20</v>
      </c>
      <c r="P71" s="180">
        <f t="shared" si="29"/>
        <v>2713.5144</v>
      </c>
      <c r="Q71" s="180">
        <f t="shared" si="35"/>
        <v>2234.6280000000002</v>
      </c>
      <c r="R71" s="381">
        <f t="shared" si="31"/>
        <v>2984.8658400000004</v>
      </c>
      <c r="S71" s="381">
        <f t="shared" si="32"/>
        <v>2458.0908000000004</v>
      </c>
      <c r="T71" s="210">
        <f>'AG Jul 2016'!BD48</f>
        <v>0</v>
      </c>
      <c r="U71" s="211" t="str">
        <f>'AG Jul 2016'!BE48</f>
        <v>n</v>
      </c>
    </row>
    <row r="72" spans="1:21" x14ac:dyDescent="0.15">
      <c r="A72" s="163" t="str">
        <f>'AG Jul 2016'!K49</f>
        <v>Powershop</v>
      </c>
      <c r="B72" s="158" t="str">
        <f>'AG Jul 2016'!L49</f>
        <v>Standard Saver</v>
      </c>
      <c r="C72" s="215">
        <f>91*'AG Jul 2016'!M49/100</f>
        <v>95.459000000000003</v>
      </c>
      <c r="D72" s="215">
        <f>($C$53*$C$54)*'AG Jul 2016'!N49/100</f>
        <v>398.16</v>
      </c>
      <c r="E72" s="215">
        <v>0</v>
      </c>
      <c r="F72" s="215">
        <v>0</v>
      </c>
      <c r="G72" s="215">
        <f>($C$53*$C$55)*'AG Jul 2016'!AH49/100</f>
        <v>93.581999999999994</v>
      </c>
      <c r="H72" s="215">
        <f>($C$53*$C$56)*'AG Jul 2016'!W49/100</f>
        <v>51.983999999999995</v>
      </c>
      <c r="I72" s="215">
        <f t="shared" si="26"/>
        <v>639.18500000000006</v>
      </c>
      <c r="J72" s="177">
        <f t="shared" si="27"/>
        <v>2174.9040000000005</v>
      </c>
      <c r="K72" s="181">
        <f t="shared" si="28"/>
        <v>2556.7400000000002</v>
      </c>
      <c r="L72" s="209">
        <f>'AG Jul 2016'!AT49</f>
        <v>4</v>
      </c>
      <c r="M72" s="209">
        <f>'AG Jul 2016'!AU49</f>
        <v>0</v>
      </c>
      <c r="N72" s="209">
        <f>'AG Jul 2016'!AV49</f>
        <v>14</v>
      </c>
      <c r="O72" s="209">
        <f>'AG Jul 2016'!AW49</f>
        <v>0</v>
      </c>
      <c r="P72" s="180">
        <f>K72-(K72*L72/100)</f>
        <v>2454.4704000000002</v>
      </c>
      <c r="Q72" s="180">
        <f>(P72-(P72*N72/100))</f>
        <v>2110.844544</v>
      </c>
      <c r="R72" s="381">
        <f t="shared" si="31"/>
        <v>2699.9174400000002</v>
      </c>
      <c r="S72" s="381">
        <f t="shared" si="32"/>
        <v>2321.9289984000002</v>
      </c>
      <c r="T72" s="210">
        <f>'AG Jul 2016'!BD49</f>
        <v>0</v>
      </c>
      <c r="U72" s="211" t="str">
        <f>'AG Jul 2016'!BE49</f>
        <v>n</v>
      </c>
    </row>
    <row r="73" spans="1:21" x14ac:dyDescent="0.15">
      <c r="A73" s="163" t="str">
        <f>'AG Jul 2016'!K50</f>
        <v>Red Energy</v>
      </c>
      <c r="B73" s="158" t="str">
        <f>'AG Jul 2016'!L50</f>
        <v>Easy Saver</v>
      </c>
      <c r="C73" s="215">
        <f>91*'AG Jul 2016'!M50/100</f>
        <v>77.932400000000001</v>
      </c>
      <c r="D73" s="215">
        <f>($C$53*$C$54)*'AG Jul 2016'!N50/100</f>
        <v>400.14</v>
      </c>
      <c r="E73" s="215">
        <v>0</v>
      </c>
      <c r="F73" s="215">
        <v>0</v>
      </c>
      <c r="G73" s="215">
        <f>($C$53*$C$55)*'AG Jul 2016'!AH50/100</f>
        <v>97.2</v>
      </c>
      <c r="H73" s="215">
        <f>($C$53*$C$56)*'AG Jul 2016'!W50/100</f>
        <v>42.695999999999998</v>
      </c>
      <c r="I73" s="215">
        <f t="shared" si="26"/>
        <v>617.96840000000009</v>
      </c>
      <c r="J73" s="177">
        <f t="shared" si="27"/>
        <v>2160.1440000000002</v>
      </c>
      <c r="K73" s="181">
        <f t="shared" si="28"/>
        <v>2471.8736000000004</v>
      </c>
      <c r="L73" s="209">
        <f>'AG Jul 2016'!AT50</f>
        <v>0</v>
      </c>
      <c r="M73" s="209">
        <f>'AG Jul 2016'!AU50</f>
        <v>0</v>
      </c>
      <c r="N73" s="209">
        <f>'AG Jul 2016'!AV50</f>
        <v>10</v>
      </c>
      <c r="O73" s="209">
        <f>'AG Jul 2016'!AW50</f>
        <v>0</v>
      </c>
      <c r="P73" s="180">
        <f t="shared" ref="P73:P75" si="36">K73</f>
        <v>2471.8736000000004</v>
      </c>
      <c r="Q73" s="180">
        <f>(P73-(P73*N73/100))</f>
        <v>2224.6862400000005</v>
      </c>
      <c r="R73" s="381">
        <f t="shared" si="31"/>
        <v>2719.0609600000007</v>
      </c>
      <c r="S73" s="381">
        <f t="shared" si="32"/>
        <v>2447.1548640000005</v>
      </c>
      <c r="T73" s="210">
        <f>'AG Jul 2016'!BD50</f>
        <v>0</v>
      </c>
      <c r="U73" s="211" t="str">
        <f>'AG Jul 2016'!BE50</f>
        <v>n</v>
      </c>
    </row>
    <row r="74" spans="1:21" x14ac:dyDescent="0.15">
      <c r="A74" s="163" t="str">
        <f>'AG Jul 2016'!K51</f>
        <v>Simply Energy</v>
      </c>
      <c r="B74" s="158" t="str">
        <f>'AG Jul 2016'!L51</f>
        <v>Simply Plus</v>
      </c>
      <c r="C74" s="215">
        <f>91*'AG Jul 2016'!M51/100</f>
        <v>74.720100000000002</v>
      </c>
      <c r="D74" s="215">
        <f>($C$53*$C$54)*'AG Jul 2016'!N51/100</f>
        <v>422.82</v>
      </c>
      <c r="E74" s="215">
        <v>0</v>
      </c>
      <c r="F74" s="215">
        <v>0</v>
      </c>
      <c r="G74" s="215">
        <f>($C$53*$C$55)*'AG Jul 2016'!AH51/100</f>
        <v>96.281999999999982</v>
      </c>
      <c r="H74" s="215">
        <f>($C$53*$C$56)*'AG Jul 2016'!W51/100</f>
        <v>43.416000000000004</v>
      </c>
      <c r="I74" s="215">
        <f t="shared" si="26"/>
        <v>637.23810000000003</v>
      </c>
      <c r="J74" s="177">
        <f t="shared" si="27"/>
        <v>2250.0720000000001</v>
      </c>
      <c r="K74" s="181">
        <f t="shared" si="28"/>
        <v>2548.9524000000001</v>
      </c>
      <c r="L74" s="209">
        <f>'AG Jul 2016'!AT51</f>
        <v>0</v>
      </c>
      <c r="M74" s="209">
        <f>'AG Jul 2016'!AU51</f>
        <v>0</v>
      </c>
      <c r="N74" s="209">
        <f>'AG Jul 2016'!AV51</f>
        <v>0</v>
      </c>
      <c r="O74" s="209">
        <f>'AG Jul 2016'!AW51</f>
        <v>15</v>
      </c>
      <c r="P74" s="180">
        <f t="shared" si="36"/>
        <v>2548.9524000000001</v>
      </c>
      <c r="Q74" s="180">
        <f t="shared" ref="Q74:Q75" si="37">(P74-(J74*O74/100))</f>
        <v>2211.4416000000001</v>
      </c>
      <c r="R74" s="381">
        <f t="shared" si="31"/>
        <v>2803.8476400000004</v>
      </c>
      <c r="S74" s="381">
        <f t="shared" si="32"/>
        <v>2432.5857600000004</v>
      </c>
      <c r="T74" s="210">
        <f>'AG Jul 2016'!BD51</f>
        <v>24</v>
      </c>
      <c r="U74" s="211" t="str">
        <f>'AG Jul 2016'!BE51</f>
        <v>y</v>
      </c>
    </row>
    <row r="75" spans="1:21" ht="15" thickBot="1" x14ac:dyDescent="0.2">
      <c r="A75" s="204" t="str">
        <f>'AG Jul 2016'!K52</f>
        <v>Urth Energy</v>
      </c>
      <c r="B75" s="205" t="str">
        <f>'AG Jul 2016'!L52</f>
        <v>Market offer</v>
      </c>
      <c r="C75" s="216">
        <f>91*'AG Jul 2016'!M52/100</f>
        <v>81.900000000000006</v>
      </c>
      <c r="D75" s="216">
        <f>($C$53*$C$54)*'AG Jul 2016'!N52/100</f>
        <v>441.9</v>
      </c>
      <c r="E75" s="216">
        <v>0</v>
      </c>
      <c r="F75" s="216">
        <v>0</v>
      </c>
      <c r="G75" s="216">
        <f>($C$53*$C$55)*'AG Jul 2016'!AH52/100</f>
        <v>102.6</v>
      </c>
      <c r="H75" s="216">
        <f>($C$53*$C$56)*'AG Jul 2016'!W52/100</f>
        <v>48.6</v>
      </c>
      <c r="I75" s="216">
        <f t="shared" si="26"/>
        <v>675</v>
      </c>
      <c r="J75" s="187">
        <f t="shared" si="27"/>
        <v>2372.4</v>
      </c>
      <c r="K75" s="191">
        <f t="shared" si="28"/>
        <v>2700</v>
      </c>
      <c r="L75" s="212">
        <f>'AG Jul 2016'!AT52</f>
        <v>0</v>
      </c>
      <c r="M75" s="212">
        <f>'AG Jul 2016'!AU52</f>
        <v>0</v>
      </c>
      <c r="N75" s="212">
        <f>'AG Jul 2016'!AV52</f>
        <v>0</v>
      </c>
      <c r="O75" s="212">
        <f>'AG Jul 2016'!AW52</f>
        <v>10</v>
      </c>
      <c r="P75" s="190">
        <f t="shared" si="36"/>
        <v>2700</v>
      </c>
      <c r="Q75" s="190">
        <f t="shared" si="37"/>
        <v>2462.7600000000002</v>
      </c>
      <c r="R75" s="382">
        <f t="shared" ref="R75" si="38">K75*1.1</f>
        <v>2970.0000000000005</v>
      </c>
      <c r="S75" s="382">
        <f t="shared" si="32"/>
        <v>2709.0360000000005</v>
      </c>
      <c r="T75" s="213">
        <f>'AG Jul 2016'!BD52</f>
        <v>0</v>
      </c>
      <c r="U75" s="214" t="str">
        <f>'AG Jul 2016'!BE52</f>
        <v>n</v>
      </c>
    </row>
    <row r="76" spans="1:21" s="169" customFormat="1" x14ac:dyDescent="0.15"/>
    <row r="77" spans="1:21" s="169" customFormat="1" x14ac:dyDescent="0.15"/>
    <row r="78" spans="1:21" s="169" customFormat="1" x14ac:dyDescent="0.15"/>
    <row r="79" spans="1:21" s="169" customFormat="1" x14ac:dyDescent="0.15"/>
    <row r="80" spans="1:21" s="169" customFormat="1" x14ac:dyDescent="0.15"/>
    <row r="81" s="169" customFormat="1" x14ac:dyDescent="0.15"/>
    <row r="82" s="169" customFormat="1" x14ac:dyDescent="0.15"/>
    <row r="83" s="169" customFormat="1" x14ac:dyDescent="0.15"/>
    <row r="84" s="169" customFormat="1" x14ac:dyDescent="0.15"/>
    <row r="85" s="169" customFormat="1" x14ac:dyDescent="0.15"/>
    <row r="86" s="169" customFormat="1" x14ac:dyDescent="0.15"/>
    <row r="87" s="169" customFormat="1" x14ac:dyDescent="0.15"/>
    <row r="88" s="169" customFormat="1" x14ac:dyDescent="0.15"/>
    <row r="89" s="169" customFormat="1" x14ac:dyDescent="0.15"/>
    <row r="90" s="169" customFormat="1" x14ac:dyDescent="0.15"/>
    <row r="91" s="169" customFormat="1" x14ac:dyDescent="0.15"/>
    <row r="92" s="169" customFormat="1" x14ac:dyDescent="0.15"/>
    <row r="93" s="169" customFormat="1" x14ac:dyDescent="0.15"/>
    <row r="94" s="169" customFormat="1" x14ac:dyDescent="0.15"/>
    <row r="95" s="169" customFormat="1" x14ac:dyDescent="0.15"/>
    <row r="96" s="169" customFormat="1" x14ac:dyDescent="0.15"/>
    <row r="97" s="169" customFormat="1" x14ac:dyDescent="0.15"/>
    <row r="98" s="169" customFormat="1" x14ac:dyDescent="0.15"/>
    <row r="99" s="169" customFormat="1" x14ac:dyDescent="0.15"/>
    <row r="100" s="169" customFormat="1" x14ac:dyDescent="0.15"/>
    <row r="101" s="169" customFormat="1" x14ac:dyDescent="0.15"/>
    <row r="102" s="169" customFormat="1" x14ac:dyDescent="0.15"/>
    <row r="103" s="169" customFormat="1" x14ac:dyDescent="0.15"/>
    <row r="104" s="169" customFormat="1" x14ac:dyDescent="0.15"/>
    <row r="105" s="169" customFormat="1" x14ac:dyDescent="0.15"/>
    <row r="106" s="169" customFormat="1" x14ac:dyDescent="0.15"/>
    <row r="107" s="169" customFormat="1" x14ac:dyDescent="0.15"/>
    <row r="108" s="169" customFormat="1" x14ac:dyDescent="0.15"/>
    <row r="109" s="169" customFormat="1" x14ac:dyDescent="0.15"/>
    <row r="110" s="169" customFormat="1" x14ac:dyDescent="0.15"/>
    <row r="111" s="169" customFormat="1" x14ac:dyDescent="0.15"/>
    <row r="112" s="169" customFormat="1" x14ac:dyDescent="0.15"/>
    <row r="113" s="169" customFormat="1" x14ac:dyDescent="0.15"/>
    <row r="114" s="169" customFormat="1" x14ac:dyDescent="0.15"/>
    <row r="115" s="169" customFormat="1" x14ac:dyDescent="0.15"/>
    <row r="116" s="169" customFormat="1" x14ac:dyDescent="0.15"/>
    <row r="117" s="169" customFormat="1" x14ac:dyDescent="0.15"/>
    <row r="118" s="169" customFormat="1" x14ac:dyDescent="0.15"/>
    <row r="119" s="169" customFormat="1" x14ac:dyDescent="0.15"/>
    <row r="120" s="169" customFormat="1" x14ac:dyDescent="0.15"/>
    <row r="121" s="169" customFormat="1" x14ac:dyDescent="0.15"/>
    <row r="122" s="169" customFormat="1" x14ac:dyDescent="0.15"/>
    <row r="123" s="169" customFormat="1" x14ac:dyDescent="0.15"/>
    <row r="124" s="169" customFormat="1" x14ac:dyDescent="0.15"/>
    <row r="125" s="169" customFormat="1" x14ac:dyDescent="0.15"/>
    <row r="126" s="169" customFormat="1" x14ac:dyDescent="0.15"/>
    <row r="127" s="169" customFormat="1" x14ac:dyDescent="0.15"/>
    <row r="128" s="169" customFormat="1" x14ac:dyDescent="0.15"/>
    <row r="129" s="169" customFormat="1" x14ac:dyDescent="0.15"/>
    <row r="130" s="169" customFormat="1" x14ac:dyDescent="0.15"/>
    <row r="131" s="169" customFormat="1" x14ac:dyDescent="0.15"/>
    <row r="132" s="169" customFormat="1" x14ac:dyDescent="0.15"/>
    <row r="133" s="169" customFormat="1" x14ac:dyDescent="0.15"/>
    <row r="134" s="169" customFormat="1" x14ac:dyDescent="0.15"/>
    <row r="135" s="169" customFormat="1" x14ac:dyDescent="0.15"/>
    <row r="136" s="169" customFormat="1" x14ac:dyDescent="0.15"/>
    <row r="137" s="169" customFormat="1" x14ac:dyDescent="0.15"/>
    <row r="138" s="169" customFormat="1" x14ac:dyDescent="0.15"/>
    <row r="139" s="169" customFormat="1" x14ac:dyDescent="0.15"/>
    <row r="140" s="169" customFormat="1" x14ac:dyDescent="0.15"/>
    <row r="141" s="169" customFormat="1" x14ac:dyDescent="0.15"/>
    <row r="142" s="169" customFormat="1" x14ac:dyDescent="0.15"/>
    <row r="143" s="169" customFormat="1" x14ac:dyDescent="0.15"/>
    <row r="144" s="169" customFormat="1" x14ac:dyDescent="0.15"/>
    <row r="145" s="169" customFormat="1" x14ac:dyDescent="0.15"/>
    <row r="146" s="169" customFormat="1" x14ac:dyDescent="0.15"/>
    <row r="147" s="169" customFormat="1" x14ac:dyDescent="0.15"/>
    <row r="148" s="169" customFormat="1" x14ac:dyDescent="0.15"/>
    <row r="149" s="169" customFormat="1" x14ac:dyDescent="0.15"/>
    <row r="150" s="169" customFormat="1" x14ac:dyDescent="0.15"/>
    <row r="151" s="169" customFormat="1" x14ac:dyDescent="0.15"/>
    <row r="152" s="169" customFormat="1" x14ac:dyDescent="0.15"/>
    <row r="153" s="169" customFormat="1" x14ac:dyDescent="0.15"/>
    <row r="154" s="169" customFormat="1" x14ac:dyDescent="0.15"/>
    <row r="155" s="169" customFormat="1" x14ac:dyDescent="0.15"/>
    <row r="156" s="169" customFormat="1" x14ac:dyDescent="0.15"/>
    <row r="157" s="169" customFormat="1" x14ac:dyDescent="0.15"/>
    <row r="158" s="169" customFormat="1" x14ac:dyDescent="0.15"/>
    <row r="159" s="169" customFormat="1" x14ac:dyDescent="0.15"/>
    <row r="160" s="169" customFormat="1" x14ac:dyDescent="0.15"/>
    <row r="161" s="169" customFormat="1" x14ac:dyDescent="0.15"/>
    <row r="162" s="169" customFormat="1" x14ac:dyDescent="0.15"/>
    <row r="163" s="169" customFormat="1" x14ac:dyDescent="0.15"/>
    <row r="164" s="169" customFormat="1" x14ac:dyDescent="0.15"/>
    <row r="165" s="169" customFormat="1" x14ac:dyDescent="0.15"/>
    <row r="166" s="169" customFormat="1" x14ac:dyDescent="0.15"/>
    <row r="167" s="169" customFormat="1" x14ac:dyDescent="0.15"/>
    <row r="168" s="169" customFormat="1" x14ac:dyDescent="0.15"/>
    <row r="169" s="169" customFormat="1" x14ac:dyDescent="0.15"/>
    <row r="170" s="169" customFormat="1" x14ac:dyDescent="0.15"/>
    <row r="171" s="169" customFormat="1" x14ac:dyDescent="0.15"/>
    <row r="172" s="169" customFormat="1" x14ac:dyDescent="0.15"/>
    <row r="173" s="169" customFormat="1" x14ac:dyDescent="0.15"/>
    <row r="174" s="169" customFormat="1" x14ac:dyDescent="0.15"/>
    <row r="175" s="169" customFormat="1" x14ac:dyDescent="0.15"/>
    <row r="176" s="169" customFormat="1" x14ac:dyDescent="0.15"/>
    <row r="177" s="169" customFormat="1" x14ac:dyDescent="0.15"/>
    <row r="178" s="169" customFormat="1" x14ac:dyDescent="0.15"/>
    <row r="179" s="169" customFormat="1" x14ac:dyDescent="0.15"/>
    <row r="180" s="169" customFormat="1" x14ac:dyDescent="0.15"/>
    <row r="181" s="169" customFormat="1" x14ac:dyDescent="0.15"/>
    <row r="182" s="169" customFormat="1" x14ac:dyDescent="0.15"/>
    <row r="183" s="169" customFormat="1" x14ac:dyDescent="0.15"/>
    <row r="184" s="169" customFormat="1" x14ac:dyDescent="0.15"/>
    <row r="185" s="169" customFormat="1" x14ac:dyDescent="0.15"/>
    <row r="186" s="169" customFormat="1" x14ac:dyDescent="0.15"/>
  </sheetData>
  <sheetProtection algorithmName="SHA-512" hashValue="FvRDKuym2A1OKyi/HJLBtuwin2zYrSpPBNuidxd2bJ1sfUdLgKgJ+IzfD2haXMMX2qFEfzUw5UicitobC4A0OQ==" saltValue="B89Fcgk2SlNOHZcjV5qqjg==" spinCount="100000" sheet="1" objects="1" scenarios="1"/>
  <phoneticPr fontId="12" type="noConversion"/>
  <pageMargins left="0.75" right="0.75" top="1" bottom="1" header="0.5" footer="0.5"/>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6"/>
  <dimension ref="A1:DM318"/>
  <sheetViews>
    <sheetView workbookViewId="0">
      <selection activeCell="E43" sqref="E43"/>
    </sheetView>
  </sheetViews>
  <sheetFormatPr baseColWidth="10" defaultRowHeight="13" x14ac:dyDescent="0.15"/>
  <cols>
    <col min="1" max="2" width="20.33203125" style="15" customWidth="1"/>
    <col min="3" max="9" width="12.1640625" style="15" customWidth="1"/>
    <col min="10" max="10" width="12.1640625" style="15" hidden="1" customWidth="1"/>
    <col min="11" max="15" width="12.1640625" style="15" customWidth="1"/>
    <col min="16" max="17" width="12.1640625" style="15" hidden="1" customWidth="1"/>
    <col min="18" max="21" width="12.1640625" style="15" customWidth="1"/>
    <col min="22" max="117" width="10.83203125" style="170"/>
    <col min="118" max="16384" width="10.83203125" style="15"/>
  </cols>
  <sheetData>
    <row r="1" spans="1:21" ht="14" x14ac:dyDescent="0.15">
      <c r="A1" s="169" t="s">
        <v>561</v>
      </c>
      <c r="B1" s="169"/>
      <c r="C1" s="169"/>
      <c r="D1" s="169"/>
      <c r="E1" s="169"/>
      <c r="F1" s="169"/>
      <c r="G1" s="169"/>
      <c r="H1" s="169"/>
      <c r="I1" s="169"/>
      <c r="J1" s="169"/>
      <c r="K1" s="169"/>
      <c r="L1" s="169"/>
      <c r="M1" s="169"/>
      <c r="N1" s="169"/>
      <c r="O1" s="169"/>
      <c r="P1" s="169"/>
      <c r="Q1" s="169"/>
      <c r="R1" s="169"/>
      <c r="S1" s="169"/>
      <c r="T1" s="169"/>
      <c r="U1" s="169"/>
    </row>
    <row r="2" spans="1:21" ht="14" x14ac:dyDescent="0.15">
      <c r="A2" s="171" t="s">
        <v>694</v>
      </c>
      <c r="B2" s="169"/>
      <c r="C2" s="169"/>
      <c r="D2" s="169"/>
      <c r="E2" s="169"/>
      <c r="F2" s="169"/>
      <c r="G2" s="169"/>
      <c r="H2" s="169"/>
      <c r="I2" s="169"/>
      <c r="J2" s="169"/>
      <c r="K2" s="169"/>
      <c r="L2" s="169"/>
      <c r="M2" s="169"/>
      <c r="N2" s="169"/>
      <c r="O2" s="169"/>
      <c r="P2" s="169"/>
      <c r="Q2" s="169"/>
      <c r="R2" s="169"/>
      <c r="S2" s="169"/>
      <c r="T2" s="169"/>
      <c r="U2" s="169"/>
    </row>
    <row r="3" spans="1:21" ht="15" thickBot="1" x14ac:dyDescent="0.2">
      <c r="A3" s="169"/>
      <c r="B3" s="169"/>
      <c r="C3" s="169"/>
      <c r="D3" s="169"/>
      <c r="E3" s="169"/>
      <c r="F3" s="169"/>
      <c r="G3" s="172"/>
      <c r="H3" s="169"/>
      <c r="I3" s="169"/>
      <c r="J3" s="169"/>
      <c r="K3" s="169"/>
      <c r="L3" s="169"/>
      <c r="M3" s="169"/>
      <c r="N3" s="169"/>
      <c r="O3" s="169"/>
      <c r="P3" s="169"/>
      <c r="Q3" s="169"/>
      <c r="R3" s="169"/>
      <c r="S3" s="169"/>
      <c r="T3" s="169"/>
      <c r="U3" s="169"/>
    </row>
    <row r="4" spans="1:21" ht="14" x14ac:dyDescent="0.15">
      <c r="A4" s="166" t="s">
        <v>639</v>
      </c>
      <c r="B4" s="167"/>
      <c r="C4" s="167"/>
      <c r="D4" s="167"/>
      <c r="E4" s="167"/>
      <c r="F4" s="167"/>
      <c r="G4" s="167"/>
      <c r="H4" s="167"/>
      <c r="I4" s="167"/>
      <c r="J4" s="167"/>
      <c r="K4" s="167"/>
      <c r="L4" s="167"/>
      <c r="M4" s="167"/>
      <c r="N4" s="167"/>
      <c r="O4" s="167"/>
      <c r="P4" s="167"/>
      <c r="Q4" s="167"/>
      <c r="R4" s="167"/>
      <c r="S4" s="167"/>
      <c r="T4" s="167"/>
      <c r="U4" s="173"/>
    </row>
    <row r="5" spans="1:21" ht="14" x14ac:dyDescent="0.15">
      <c r="A5" s="168" t="s">
        <v>247</v>
      </c>
      <c r="B5" s="78"/>
      <c r="C5" s="164">
        <v>1800</v>
      </c>
      <c r="D5" s="78"/>
      <c r="E5" s="78"/>
      <c r="F5" s="78"/>
      <c r="G5" s="78"/>
      <c r="H5" s="78"/>
      <c r="I5" s="78"/>
      <c r="J5" s="78"/>
      <c r="K5" s="78"/>
      <c r="L5" s="78"/>
      <c r="M5" s="78"/>
      <c r="N5" s="78"/>
      <c r="O5" s="78"/>
      <c r="P5" s="78"/>
      <c r="Q5" s="78"/>
      <c r="R5" s="78"/>
      <c r="S5" s="78"/>
      <c r="T5" s="78"/>
      <c r="U5" s="174"/>
    </row>
    <row r="6" spans="1:21" ht="14" x14ac:dyDescent="0.15">
      <c r="A6" s="168"/>
      <c r="B6" s="78"/>
      <c r="C6" s="78"/>
      <c r="D6" s="78"/>
      <c r="E6" s="78"/>
      <c r="F6" s="78"/>
      <c r="G6" s="78"/>
      <c r="H6" s="78"/>
      <c r="I6" s="78"/>
      <c r="J6" s="78"/>
      <c r="K6" s="78"/>
      <c r="L6" s="78"/>
      <c r="M6" s="78"/>
      <c r="N6" s="78"/>
      <c r="O6" s="78"/>
      <c r="P6" s="78"/>
      <c r="Q6" s="78"/>
      <c r="R6" s="78"/>
      <c r="S6" s="78"/>
      <c r="T6" s="78"/>
      <c r="U6" s="174"/>
    </row>
    <row r="7" spans="1:21" ht="75" x14ac:dyDescent="0.15">
      <c r="A7" s="363" t="s">
        <v>248</v>
      </c>
      <c r="B7" s="364" t="s">
        <v>249</v>
      </c>
      <c r="C7" s="365" t="s">
        <v>250</v>
      </c>
      <c r="D7" s="365" t="s">
        <v>251</v>
      </c>
      <c r="E7" s="365" t="s">
        <v>597</v>
      </c>
      <c r="F7" s="388" t="s">
        <v>598</v>
      </c>
      <c r="G7" s="365" t="s">
        <v>599</v>
      </c>
      <c r="H7" s="366" t="s">
        <v>398</v>
      </c>
      <c r="I7" s="365" t="s">
        <v>746</v>
      </c>
      <c r="J7" s="366" t="s">
        <v>303</v>
      </c>
      <c r="K7" s="367" t="s">
        <v>600</v>
      </c>
      <c r="L7" s="368" t="s">
        <v>361</v>
      </c>
      <c r="M7" s="368" t="s">
        <v>695</v>
      </c>
      <c r="N7" s="368" t="s">
        <v>275</v>
      </c>
      <c r="O7" s="368" t="s">
        <v>602</v>
      </c>
      <c r="P7" s="369" t="s">
        <v>239</v>
      </c>
      <c r="Q7" s="369" t="s">
        <v>240</v>
      </c>
      <c r="R7" s="369" t="s">
        <v>334</v>
      </c>
      <c r="S7" s="369" t="s">
        <v>428</v>
      </c>
      <c r="T7" s="368" t="s">
        <v>276</v>
      </c>
      <c r="U7" s="370" t="s">
        <v>509</v>
      </c>
    </row>
    <row r="8" spans="1:21" ht="14" x14ac:dyDescent="0.15">
      <c r="A8" s="175" t="str">
        <f>'END Jul 2016'!K2</f>
        <v>1st Energy</v>
      </c>
      <c r="B8" s="15" t="str">
        <f>'END Jul 2016'!L2</f>
        <v>Market offer</v>
      </c>
      <c r="C8" s="176">
        <f>91*'END Jul 2016'!M2/100</f>
        <v>70.497699999999995</v>
      </c>
      <c r="D8" s="176">
        <f>IF($C$5&gt;='END Jul 2016'!P2,('END Jul 2016'!P2*'END Jul 2016'!N2/100),($C$5*'END Jul 2016'!N2/100))</f>
        <v>248.4</v>
      </c>
      <c r="E8" s="176">
        <f>IF($C$5&lt;'END Jul 2016'!P2,0,IF(($C$5)&lt;='END Jul 2016'!R2,(($C$5-'END Jul 2016'!P2)*'END Jul 2016'!Q2/100),(('END Jul 2016'!R2-'END Jul 2016'!P2)*'END Jul 2016'!Q2/100)))</f>
        <v>183.52500000000001</v>
      </c>
      <c r="F8" s="176">
        <v>0</v>
      </c>
      <c r="G8" s="176">
        <v>0</v>
      </c>
      <c r="H8" s="176">
        <f>IF(($C$5&lt;'END Jul 2016'!R2),(0),($C$5-'END Jul 2016'!R2)*'END Jul 2016'!S2/100)</f>
        <v>12.135</v>
      </c>
      <c r="I8" s="176">
        <f>SUM(C8:H8)</f>
        <v>514.55769999999995</v>
      </c>
      <c r="J8" s="177">
        <f>(I8-C8)*4</f>
        <v>1776.2399999999998</v>
      </c>
      <c r="K8" s="178">
        <f>I8*4</f>
        <v>2058.2307999999998</v>
      </c>
      <c r="L8" s="179">
        <f>'END Jul 2016'!AT2</f>
        <v>0</v>
      </c>
      <c r="M8" s="179">
        <f>'END Jul 2016'!AU2</f>
        <v>0</v>
      </c>
      <c r="N8" s="179">
        <f>'END Jul 2016'!AV2</f>
        <v>0</v>
      </c>
      <c r="O8" s="179">
        <f>'END Jul 2016'!AW2</f>
        <v>20</v>
      </c>
      <c r="P8" s="180">
        <f>K8</f>
        <v>2058.2307999999998</v>
      </c>
      <c r="Q8" s="180">
        <f>(P8-(J8*O8/100))</f>
        <v>1702.9827999999998</v>
      </c>
      <c r="R8" s="381">
        <f>P8*1.1</f>
        <v>2264.0538799999999</v>
      </c>
      <c r="S8" s="381">
        <f>Q8*1.1</f>
        <v>1873.28108</v>
      </c>
      <c r="T8" s="182">
        <f>'END Jul 2016'!BD2</f>
        <v>24</v>
      </c>
      <c r="U8" s="183" t="str">
        <f>'END Jul 2016'!BE2</f>
        <v>y</v>
      </c>
    </row>
    <row r="9" spans="1:21" ht="14" x14ac:dyDescent="0.15">
      <c r="A9" s="175" t="str">
        <f>'END Jul 2016'!K3</f>
        <v>AGL</v>
      </c>
      <c r="B9" s="15" t="str">
        <f>'END Jul 2016'!L3</f>
        <v xml:space="preserve">Savers </v>
      </c>
      <c r="C9" s="176">
        <f>91*'END Jul 2016'!M3/100</f>
        <v>70.497699999999995</v>
      </c>
      <c r="D9" s="176">
        <f>IF($C$5&gt;='END Jul 2016'!P3,('END Jul 2016'!P3*'END Jul 2016'!N3/100),($C$5*'END Jul 2016'!N3/100))</f>
        <v>246.4</v>
      </c>
      <c r="E9" s="176">
        <f>IF($C$5&lt;'END Jul 2016'!P3,0,IF(($C$5)&lt;='END Jul 2016'!R3,(($C$5-'END Jul 2016'!P3)*'END Jul 2016'!Q3/100),(('END Jul 2016'!R3-'END Jul 2016'!P3)*'END Jul 2016'!Q3/100)))</f>
        <v>181.27500000000001</v>
      </c>
      <c r="F9" s="176">
        <v>0</v>
      </c>
      <c r="G9" s="176">
        <v>0</v>
      </c>
      <c r="H9" s="176">
        <f>IF(($C$5&lt;'END Jul 2016'!R3),(0),($C$5-'END Jul 2016'!R3)*'END Jul 2016'!S3/100)</f>
        <v>11.984999999999999</v>
      </c>
      <c r="I9" s="176">
        <f t="shared" ref="I9:I24" si="0">SUM(C9:H9)</f>
        <v>510.15769999999998</v>
      </c>
      <c r="J9" s="177">
        <f t="shared" ref="J9:J24" si="1">(I9-C9)*4</f>
        <v>1758.6399999999999</v>
      </c>
      <c r="K9" s="178">
        <f t="shared" ref="K9:K24" si="2">I9*4</f>
        <v>2040.6307999999999</v>
      </c>
      <c r="L9" s="179">
        <f>'END Jul 2016'!AT3</f>
        <v>0</v>
      </c>
      <c r="M9" s="179">
        <f>'END Jul 2016'!AU3</f>
        <v>0</v>
      </c>
      <c r="N9" s="179">
        <f>'END Jul 2016'!AV3</f>
        <v>0</v>
      </c>
      <c r="O9" s="179">
        <f>'END Jul 2016'!AW3</f>
        <v>17</v>
      </c>
      <c r="P9" s="180">
        <f t="shared" ref="P9:P24" si="3">K9</f>
        <v>2040.6307999999999</v>
      </c>
      <c r="Q9" s="180">
        <f t="shared" ref="Q9:Q12" si="4">(P9-(J9*O9/100))</f>
        <v>1741.6619999999998</v>
      </c>
      <c r="R9" s="381">
        <f t="shared" ref="R9:S24" si="5">P9*1.1</f>
        <v>2244.6938800000003</v>
      </c>
      <c r="S9" s="381">
        <f t="shared" si="5"/>
        <v>1915.8281999999999</v>
      </c>
      <c r="T9" s="182">
        <f>'END Jul 2016'!BD3</f>
        <v>0</v>
      </c>
      <c r="U9" s="183" t="str">
        <f>'END Jul 2016'!BE3</f>
        <v>n</v>
      </c>
    </row>
    <row r="10" spans="1:21" ht="14" x14ac:dyDescent="0.15">
      <c r="A10" s="175" t="str">
        <f>'END Jul 2016'!K4</f>
        <v>Alinta Energy</v>
      </c>
      <c r="B10" s="15" t="str">
        <f>'END Jul 2016'!L4</f>
        <v>Fair Deal</v>
      </c>
      <c r="C10" s="176">
        <f>91*'END Jul 2016'!M4/100</f>
        <v>71.8536</v>
      </c>
      <c r="D10" s="176">
        <f>IF($C$5&gt;='END Jul 2016'!P4,('END Jul 2016'!P4*'END Jul 2016'!N4/100),($C$5*'END Jul 2016'!N4/100))</f>
        <v>231.7</v>
      </c>
      <c r="E10" s="176">
        <f>IF($C$5&lt;'END Jul 2016'!P4,0,IF(($C$5)&lt;='END Jul 2016'!R4,(($C$5-'END Jul 2016'!P4)*'END Jul 2016'!Q4/100),(('END Jul 2016'!R4-'END Jul 2016'!P4)*'END Jul 2016'!Q4/100)))</f>
        <v>169.125</v>
      </c>
      <c r="F10" s="176">
        <v>0</v>
      </c>
      <c r="G10" s="176">
        <v>0</v>
      </c>
      <c r="H10" s="176">
        <f>IF(($C$5&lt;'END Jul 2016'!R4),(0),($C$5-'END Jul 2016'!R4)*'END Jul 2016'!S4/100)</f>
        <v>10.865</v>
      </c>
      <c r="I10" s="176">
        <f t="shared" si="0"/>
        <v>483.54359999999997</v>
      </c>
      <c r="J10" s="177">
        <f t="shared" si="1"/>
        <v>1646.7599999999998</v>
      </c>
      <c r="K10" s="178">
        <f t="shared" si="2"/>
        <v>1934.1743999999999</v>
      </c>
      <c r="L10" s="179">
        <f>'END Jul 2016'!AT4</f>
        <v>0</v>
      </c>
      <c r="M10" s="179">
        <f>'END Jul 2016'!AU4</f>
        <v>0</v>
      </c>
      <c r="N10" s="179">
        <f>'END Jul 2016'!AV4</f>
        <v>0</v>
      </c>
      <c r="O10" s="179">
        <f>'END Jul 2016'!AW4</f>
        <v>20</v>
      </c>
      <c r="P10" s="180">
        <f t="shared" si="3"/>
        <v>1934.1743999999999</v>
      </c>
      <c r="Q10" s="180">
        <f t="shared" si="4"/>
        <v>1604.8224</v>
      </c>
      <c r="R10" s="381">
        <f t="shared" si="5"/>
        <v>2127.59184</v>
      </c>
      <c r="S10" s="381">
        <f t="shared" si="5"/>
        <v>1765.3046400000001</v>
      </c>
      <c r="T10" s="182">
        <f>'END Jul 2016'!BD4</f>
        <v>0</v>
      </c>
      <c r="U10" s="183" t="str">
        <f>'END Jul 2016'!BE4</f>
        <v>n</v>
      </c>
    </row>
    <row r="11" spans="1:21" ht="14" x14ac:dyDescent="0.15">
      <c r="A11" s="175" t="str">
        <f>'END Jul 2016'!K5</f>
        <v>Click Energy</v>
      </c>
      <c r="B11" s="15" t="str">
        <f>'END Jul 2016'!L5</f>
        <v>Superior</v>
      </c>
      <c r="C11" s="176">
        <f>91*'END Jul 2016'!M5/100</f>
        <v>75.129599999999996</v>
      </c>
      <c r="D11" s="176">
        <f>IF($C$5&gt;='END Jul 2016'!P5,('END Jul 2016'!P5*'END Jul 2016'!N5/100),($C$5*'END Jul 2016'!N5/100))</f>
        <v>257.27999999999997</v>
      </c>
      <c r="E11" s="176">
        <f>IF($C$5&lt;'END Jul 2016'!P5,0,IF(($C$5)&lt;='END Jul 2016'!R5,(($C$5-'END Jul 2016'!P5)*'END Jul 2016'!Q5/100),(('END Jul 2016'!R5-'END Jul 2016'!P5)*'END Jul 2016'!Q5/100)))</f>
        <v>185.76</v>
      </c>
      <c r="F11" s="176">
        <v>0</v>
      </c>
      <c r="G11" s="176">
        <v>0</v>
      </c>
      <c r="H11" s="176">
        <f>IF(($C$5&lt;'END Jul 2016'!R5),(0),($C$5-'END Jul 2016'!R5)*'END Jul 2016'!S5/100)</f>
        <v>11.327999999999999</v>
      </c>
      <c r="I11" s="176">
        <f t="shared" si="0"/>
        <v>529.49759999999992</v>
      </c>
      <c r="J11" s="177">
        <f t="shared" si="1"/>
        <v>1817.4719999999998</v>
      </c>
      <c r="K11" s="178">
        <f t="shared" si="2"/>
        <v>2117.9903999999997</v>
      </c>
      <c r="L11" s="179">
        <f>'END Jul 2016'!AT5</f>
        <v>0</v>
      </c>
      <c r="M11" s="179">
        <f>'END Jul 2016'!AU5</f>
        <v>0</v>
      </c>
      <c r="N11" s="179">
        <f>'END Jul 2016'!AV5</f>
        <v>15</v>
      </c>
      <c r="O11" s="179">
        <f>'END Jul 2016'!AW5</f>
        <v>0</v>
      </c>
      <c r="P11" s="180">
        <f t="shared" si="3"/>
        <v>2117.9903999999997</v>
      </c>
      <c r="Q11" s="180">
        <f>(P11-(P11*N11/100))</f>
        <v>1800.2918399999996</v>
      </c>
      <c r="R11" s="381">
        <f t="shared" si="5"/>
        <v>2329.78944</v>
      </c>
      <c r="S11" s="381">
        <f t="shared" si="5"/>
        <v>1980.3210239999999</v>
      </c>
      <c r="T11" s="182">
        <f>'END Jul 2016'!BD5</f>
        <v>0</v>
      </c>
      <c r="U11" s="183" t="str">
        <f>'END Jul 2016'!BE5</f>
        <v>n</v>
      </c>
    </row>
    <row r="12" spans="1:21" ht="14" x14ac:dyDescent="0.15">
      <c r="A12" s="175" t="str">
        <f>'END Jul 2016'!K6</f>
        <v>Commander</v>
      </c>
      <c r="B12" s="15" t="str">
        <f>'END Jul 2016'!L6</f>
        <v>Market offer</v>
      </c>
      <c r="C12" s="176">
        <f>91*'END Jul 2016'!M6/100</f>
        <v>66.930499999999995</v>
      </c>
      <c r="D12" s="176">
        <f>IF($C$5&gt;='END Jul 2016'!P6,('END Jul 2016'!P6*'END Jul 2016'!N6/100),($C$5*'END Jul 2016'!N6/100))</f>
        <v>419.82499999999999</v>
      </c>
      <c r="E12" s="176">
        <f>IF($C$5&lt;'END Jul 2016'!P6,0,IF(($C$5)&lt;='END Jul 2016'!R6,(($C$5-'END Jul 2016'!P6)*'END Jul 2016'!Q6/100),(('END Jul 2016'!R6-'END Jul 2016'!P6)*'END Jul 2016'!Q6/100)))</f>
        <v>0</v>
      </c>
      <c r="F12" s="176">
        <v>0</v>
      </c>
      <c r="G12" s="176">
        <v>0</v>
      </c>
      <c r="H12" s="176">
        <f>IF(($C$5&lt;'END Jul 2016'!R6),(0),($C$5-'END Jul 2016'!R6)*'END Jul 2016'!S6/100)</f>
        <v>11.725</v>
      </c>
      <c r="I12" s="176">
        <f t="shared" si="0"/>
        <v>498.48050000000001</v>
      </c>
      <c r="J12" s="177">
        <f t="shared" si="1"/>
        <v>1726.2</v>
      </c>
      <c r="K12" s="178">
        <f t="shared" si="2"/>
        <v>1993.922</v>
      </c>
      <c r="L12" s="179">
        <f>'END Jul 2016'!AT6</f>
        <v>0</v>
      </c>
      <c r="M12" s="179">
        <f>'END Jul 2016'!AU6</f>
        <v>0</v>
      </c>
      <c r="N12" s="179">
        <f>'END Jul 2016'!AV6</f>
        <v>0</v>
      </c>
      <c r="O12" s="179">
        <f>'END Jul 2016'!AW6</f>
        <v>20</v>
      </c>
      <c r="P12" s="180">
        <f t="shared" si="3"/>
        <v>1993.922</v>
      </c>
      <c r="Q12" s="180">
        <f t="shared" si="4"/>
        <v>1648.682</v>
      </c>
      <c r="R12" s="381">
        <f t="shared" si="5"/>
        <v>2193.3142000000003</v>
      </c>
      <c r="S12" s="381">
        <f t="shared" si="5"/>
        <v>1813.5502000000001</v>
      </c>
      <c r="T12" s="182">
        <f>'END Jul 2016'!BD6</f>
        <v>0</v>
      </c>
      <c r="U12" s="183" t="str">
        <f>'END Jul 2016'!BE6</f>
        <v>n</v>
      </c>
    </row>
    <row r="13" spans="1:21" ht="14" x14ac:dyDescent="0.15">
      <c r="A13" s="175" t="str">
        <f>'END Jul 2016'!K7</f>
        <v>CovaU</v>
      </c>
      <c r="B13" s="15" t="str">
        <f>'END Jul 2016'!L7</f>
        <v>Rate Saver</v>
      </c>
      <c r="C13" s="176">
        <f>91*'END Jul 2016'!M7/100</f>
        <v>84.63</v>
      </c>
      <c r="D13" s="176">
        <f>IF($C$5&gt;='END Jul 2016'!P7,('END Jul 2016'!P7*'END Jul 2016'!N7/100),($C$5*'END Jul 2016'!N7/100))</f>
        <v>250.9</v>
      </c>
      <c r="E13" s="176">
        <f>IF($C$5&lt;'END Jul 2016'!P7,0,IF(($C$5)&lt;='END Jul 2016'!R7,(($C$5-'END Jul 2016'!P7)*'END Jul 2016'!Q7/100),(('END Jul 2016'!R7-'END Jul 2016'!P7)*'END Jul 2016'!Q7/100)))</f>
        <v>185.92500000000001</v>
      </c>
      <c r="F13" s="176">
        <v>0</v>
      </c>
      <c r="G13" s="176">
        <v>0</v>
      </c>
      <c r="H13" s="176">
        <f>IF(($C$5&lt;'END Jul 2016'!R7),(0),($C$5-'END Jul 2016'!R7)*'END Jul 2016'!S7/100)</f>
        <v>11.95</v>
      </c>
      <c r="I13" s="176">
        <f t="shared" si="0"/>
        <v>533.40499999999997</v>
      </c>
      <c r="J13" s="177">
        <f t="shared" si="1"/>
        <v>1795.1</v>
      </c>
      <c r="K13" s="178">
        <f t="shared" si="2"/>
        <v>2133.62</v>
      </c>
      <c r="L13" s="179">
        <f>'END Jul 2016'!AT7</f>
        <v>0</v>
      </c>
      <c r="M13" s="179">
        <f>'END Jul 2016'!AU7</f>
        <v>0</v>
      </c>
      <c r="N13" s="179">
        <f>'END Jul 2016'!AV7</f>
        <v>18</v>
      </c>
      <c r="O13" s="179">
        <f>'END Jul 2016'!AW7</f>
        <v>0</v>
      </c>
      <c r="P13" s="180">
        <f t="shared" si="3"/>
        <v>2133.62</v>
      </c>
      <c r="Q13" s="180">
        <f>(P13-(P13*N13/100))</f>
        <v>1749.5683999999999</v>
      </c>
      <c r="R13" s="381">
        <f t="shared" si="5"/>
        <v>2346.982</v>
      </c>
      <c r="S13" s="381">
        <f t="shared" si="5"/>
        <v>1924.5252399999999</v>
      </c>
      <c r="T13" s="182">
        <f>'END Jul 2016'!BD7</f>
        <v>0</v>
      </c>
      <c r="U13" s="183" t="str">
        <f>'END Jul 2016'!BE7</f>
        <v>n</v>
      </c>
    </row>
    <row r="14" spans="1:21" ht="14" x14ac:dyDescent="0.15">
      <c r="A14" s="175" t="str">
        <f>'END Jul 2016'!K8</f>
        <v>Diamond Energy</v>
      </c>
      <c r="B14" s="15" t="str">
        <f>'END Jul 2016'!L8</f>
        <v>Pay on time discount</v>
      </c>
      <c r="C14" s="176">
        <f>91*'END Jul 2016'!M8/100</f>
        <v>77.331800000000001</v>
      </c>
      <c r="D14" s="176">
        <f>IF($C$5&gt;='END Jul 2016'!P8,('END Jul 2016'!P8*'END Jul 2016'!N8/100),($C$5*'END Jul 2016'!N8/100))</f>
        <v>65.849999999999994</v>
      </c>
      <c r="E14" s="176">
        <f>IF($C$5&lt;'END Jul 2016'!P8,0,IF(($C$5)&lt;='END Jul 2016'!R8,(($C$5-'END Jul 2016'!P8)*'END Jul 2016'!Q8/100),(('END Jul 2016'!R8-'END Jul 2016'!P8)*'END Jul 2016'!Q8/100)))</f>
        <v>159.33599999999998</v>
      </c>
      <c r="F14" s="176">
        <v>0</v>
      </c>
      <c r="G14" s="176">
        <v>0</v>
      </c>
      <c r="H14" s="176">
        <f>IF(($C$5&lt;'END Jul 2016'!R8),(0),($C$5-'END Jul 2016'!R8)*'END Jul 2016'!S8/100)</f>
        <v>186.81</v>
      </c>
      <c r="I14" s="176">
        <f t="shared" si="0"/>
        <v>489.32779999999997</v>
      </c>
      <c r="J14" s="177">
        <f t="shared" si="1"/>
        <v>1647.9839999999999</v>
      </c>
      <c r="K14" s="178">
        <f t="shared" si="2"/>
        <v>1957.3111999999999</v>
      </c>
      <c r="L14" s="179">
        <f>'END Jul 2016'!AT8</f>
        <v>0</v>
      </c>
      <c r="M14" s="179">
        <f>'END Jul 2016'!AU8</f>
        <v>0</v>
      </c>
      <c r="N14" s="179">
        <f>'END Jul 2016'!AV8</f>
        <v>7</v>
      </c>
      <c r="O14" s="179">
        <f>'END Jul 2016'!AW8</f>
        <v>0</v>
      </c>
      <c r="P14" s="180">
        <f t="shared" si="3"/>
        <v>1957.3111999999999</v>
      </c>
      <c r="Q14" s="180">
        <f>(P14-(P14*N14/100))</f>
        <v>1820.2994159999998</v>
      </c>
      <c r="R14" s="381">
        <f t="shared" si="5"/>
        <v>2153.04232</v>
      </c>
      <c r="S14" s="381">
        <f t="shared" si="5"/>
        <v>2002.3293576000001</v>
      </c>
      <c r="T14" s="182">
        <f>'END Jul 2016'!BD8</f>
        <v>24</v>
      </c>
      <c r="U14" s="183" t="str">
        <f>'END Jul 2016'!BE8</f>
        <v>y</v>
      </c>
    </row>
    <row r="15" spans="1:21" ht="14" x14ac:dyDescent="0.15">
      <c r="A15" s="175" t="str">
        <f>'END Jul 2016'!K9</f>
        <v>Dodo Power &amp; Gas</v>
      </c>
      <c r="B15" s="15" t="str">
        <f>'END Jul 2016'!L9</f>
        <v>Market offer</v>
      </c>
      <c r="C15" s="176">
        <f>91*'END Jul 2016'!M9/100</f>
        <v>66.202500000000001</v>
      </c>
      <c r="D15" s="176">
        <f>IF($C$5&gt;='END Jul 2016'!P9,('END Jul 2016'!P9*'END Jul 2016'!N9/100),($C$5*'END Jul 2016'!N9/100))</f>
        <v>401.625</v>
      </c>
      <c r="E15" s="176">
        <f>IF($C$5&lt;'END Jul 2016'!P9,0,IF(($C$5)&lt;='END Jul 2016'!R9,(($C$5-'END Jul 2016'!P9)*'END Jul 2016'!Q9/100),(('END Jul 2016'!R9-'END Jul 2016'!P9)*'END Jul 2016'!Q9/100)))</f>
        <v>0</v>
      </c>
      <c r="F15" s="176">
        <v>0</v>
      </c>
      <c r="G15" s="176">
        <v>0</v>
      </c>
      <c r="H15" s="176">
        <f>IF(($C$5&lt;'END Jul 2016'!R9),(0),($C$5-'END Jul 2016'!R9)*'END Jul 2016'!S9/100)</f>
        <v>11.1</v>
      </c>
      <c r="I15" s="176">
        <f t="shared" si="0"/>
        <v>478.92750000000001</v>
      </c>
      <c r="J15" s="177">
        <f t="shared" si="1"/>
        <v>1650.9</v>
      </c>
      <c r="K15" s="178">
        <f t="shared" si="2"/>
        <v>1915.71</v>
      </c>
      <c r="L15" s="179">
        <f>'END Jul 2016'!AT9</f>
        <v>0</v>
      </c>
      <c r="M15" s="179">
        <f>'END Jul 2016'!AU9</f>
        <v>0</v>
      </c>
      <c r="N15" s="179">
        <f>'END Jul 2016'!AV9</f>
        <v>0</v>
      </c>
      <c r="O15" s="179">
        <f>'END Jul 2016'!AW9</f>
        <v>20</v>
      </c>
      <c r="P15" s="180">
        <f t="shared" si="3"/>
        <v>1915.71</v>
      </c>
      <c r="Q15" s="180">
        <f t="shared" ref="Q15:Q16" si="6">(P15-(J15*O15/100))</f>
        <v>1585.53</v>
      </c>
      <c r="R15" s="381">
        <f t="shared" si="5"/>
        <v>2107.2810000000004</v>
      </c>
      <c r="S15" s="381">
        <f t="shared" si="5"/>
        <v>1744.0830000000001</v>
      </c>
      <c r="T15" s="182">
        <f>'END Jul 2016'!BD9</f>
        <v>0</v>
      </c>
      <c r="U15" s="183" t="str">
        <f>'END Jul 2016'!BE9</f>
        <v>n</v>
      </c>
    </row>
    <row r="16" spans="1:21" ht="14" x14ac:dyDescent="0.15">
      <c r="A16" s="175" t="str">
        <f>'END Jul 2016'!K10</f>
        <v>EnergyAustralia</v>
      </c>
      <c r="B16" s="15" t="str">
        <f>'END Jul 2016'!L10</f>
        <v>Flexi Saver</v>
      </c>
      <c r="C16" s="176">
        <f>91*'END Jul 2016'!M10/100</f>
        <v>71.061900000000009</v>
      </c>
      <c r="D16" s="176">
        <f>IF($C$5&gt;='END Jul 2016'!P10,('END Jul 2016'!P10*'END Jul 2016'!N10/100),($C$5*'END Jul 2016'!N10/100))</f>
        <v>243.8</v>
      </c>
      <c r="E16" s="176">
        <f>IF($C$5&lt;'END Jul 2016'!P10,0,IF(($C$5)&lt;='END Jul 2016'!R10,(($C$5-'END Jul 2016'!P10)*'END Jul 2016'!Q10/100),(('END Jul 2016'!R10-'END Jul 2016'!P10)*'END Jul 2016'!Q10/100)))</f>
        <v>176.55</v>
      </c>
      <c r="F16" s="176">
        <v>0</v>
      </c>
      <c r="G16" s="176">
        <v>0</v>
      </c>
      <c r="H16" s="176">
        <f>IF(($C$5&lt;'END Jul 2016'!R10),(0),($C$5-'END Jul 2016'!R10)*'END Jul 2016'!S10/100)</f>
        <v>10.965</v>
      </c>
      <c r="I16" s="176">
        <f t="shared" si="0"/>
        <v>502.37689999999998</v>
      </c>
      <c r="J16" s="177">
        <f t="shared" si="1"/>
        <v>1725.2599999999998</v>
      </c>
      <c r="K16" s="178">
        <f t="shared" si="2"/>
        <v>2009.5075999999999</v>
      </c>
      <c r="L16" s="179">
        <f>'END Jul 2016'!AT10</f>
        <v>0</v>
      </c>
      <c r="M16" s="179">
        <f>'END Jul 2016'!AU10</f>
        <v>0</v>
      </c>
      <c r="N16" s="179">
        <f>'END Jul 2016'!AV10</f>
        <v>0</v>
      </c>
      <c r="O16" s="179">
        <f>'END Jul 2016'!AW10</f>
        <v>16</v>
      </c>
      <c r="P16" s="180">
        <f t="shared" si="3"/>
        <v>2009.5075999999999</v>
      </c>
      <c r="Q16" s="180">
        <f t="shared" si="6"/>
        <v>1733.4659999999999</v>
      </c>
      <c r="R16" s="381">
        <f t="shared" si="5"/>
        <v>2210.4583600000001</v>
      </c>
      <c r="S16" s="381">
        <f t="shared" si="5"/>
        <v>1906.8126</v>
      </c>
      <c r="T16" s="182">
        <f>'END Jul 2016'!BD10</f>
        <v>0</v>
      </c>
      <c r="U16" s="183" t="str">
        <f>'END Jul 2016'!BE10</f>
        <v>n</v>
      </c>
    </row>
    <row r="17" spans="1:117" ht="14" x14ac:dyDescent="0.15">
      <c r="A17" s="175" t="str">
        <f>'END Jul 2016'!K11</f>
        <v>Mojo Power</v>
      </c>
      <c r="B17" s="15" t="str">
        <f>'END Jul 2016'!L11</f>
        <v>Standard Energy Pass</v>
      </c>
      <c r="C17" s="176">
        <f>(91*'END Jul 2016'!M11/100)+('END Jul 2016'!BH11*3)</f>
        <v>139.0249</v>
      </c>
      <c r="D17" s="176">
        <f>IF($C$5&gt;='END Jul 2016'!P11,('END Jul 2016'!P11*'END Jul 2016'!N11/100),($C$5*'END Jul 2016'!N11/100))</f>
        <v>173.7</v>
      </c>
      <c r="E17" s="176">
        <f>IF($C$5&lt;'END Jul 2016'!P11,0,IF(($C$5)&lt;='END Jul 2016'!R11,(($C$5-'END Jul 2016'!P11)*'END Jul 2016'!Q11/100),(('END Jul 2016'!R11-'END Jul 2016'!P11)*'END Jul 2016'!Q11/100)))</f>
        <v>125.77500000000001</v>
      </c>
      <c r="F17" s="176">
        <v>0</v>
      </c>
      <c r="G17" s="176">
        <v>0</v>
      </c>
      <c r="H17" s="176">
        <f>IF(($C$5&lt;'END Jul 2016'!R11),(0),($C$5-'END Jul 2016'!R11)*'END Jul 2016'!S11/100)</f>
        <v>7.835</v>
      </c>
      <c r="I17" s="176">
        <f t="shared" si="0"/>
        <v>446.3349</v>
      </c>
      <c r="J17" s="177">
        <f t="shared" si="1"/>
        <v>1229.24</v>
      </c>
      <c r="K17" s="178">
        <f t="shared" si="2"/>
        <v>1785.3396</v>
      </c>
      <c r="L17" s="179">
        <f>'END Jul 2016'!AT11</f>
        <v>0</v>
      </c>
      <c r="M17" s="179">
        <f>'END Jul 2016'!AU11</f>
        <v>0</v>
      </c>
      <c r="N17" s="179">
        <f>'END Jul 2016'!AV11</f>
        <v>0</v>
      </c>
      <c r="O17" s="179">
        <f>'END Jul 2016'!AW11</f>
        <v>0</v>
      </c>
      <c r="P17" s="180">
        <f t="shared" si="3"/>
        <v>1785.3396</v>
      </c>
      <c r="Q17" s="180">
        <f>(P17-(P17*N17/100))</f>
        <v>1785.3396</v>
      </c>
      <c r="R17" s="381">
        <f t="shared" si="5"/>
        <v>1963.8735600000002</v>
      </c>
      <c r="S17" s="381">
        <f t="shared" si="5"/>
        <v>1963.8735600000002</v>
      </c>
      <c r="T17" s="182">
        <f>'END Jul 2016'!BD11</f>
        <v>0</v>
      </c>
      <c r="U17" s="183" t="str">
        <f>'END Jul 2016'!BE11</f>
        <v>n</v>
      </c>
    </row>
    <row r="18" spans="1:117" ht="14" x14ac:dyDescent="0.15">
      <c r="A18" s="175" t="str">
        <f>'END Jul 2016'!K12</f>
        <v>Momentum Energy</v>
      </c>
      <c r="B18" s="15" t="str">
        <f>'END Jul 2016'!L12</f>
        <v>SmilePower</v>
      </c>
      <c r="C18" s="176">
        <f>91*'END Jul 2016'!M12/100</f>
        <v>66.43910000000001</v>
      </c>
      <c r="D18" s="176">
        <f>IF($C$5&gt;='END Jul 2016'!P12,('END Jul 2016'!P12*'END Jul 2016'!N12/100),($C$5*'END Jul 2016'!N12/100))</f>
        <v>143.58000000000001</v>
      </c>
      <c r="E18" s="176">
        <f>IF($C$5&lt;'END Jul 2016'!P12,0,IF(($C$5)&lt;='END Jul 2016'!R12,(($C$5-'END Jul 2016'!P12)*'END Jul 2016'!Q12/100),(('END Jul 2016'!R12-'END Jul 2016'!P12)*'END Jul 2016'!Q12/100)))</f>
        <v>0</v>
      </c>
      <c r="F18" s="176">
        <v>0</v>
      </c>
      <c r="G18" s="176">
        <v>0</v>
      </c>
      <c r="H18" s="176">
        <f>IF(($C$5&lt;'END Jul 2016'!R12),(0),($C$5-'END Jul 2016'!R12)*'END Jul 2016'!S12/100)</f>
        <v>228.95999999999995</v>
      </c>
      <c r="I18" s="176">
        <f t="shared" si="0"/>
        <v>438.97910000000002</v>
      </c>
      <c r="J18" s="177">
        <f t="shared" si="1"/>
        <v>1490.16</v>
      </c>
      <c r="K18" s="178">
        <f t="shared" si="2"/>
        <v>1755.9164000000001</v>
      </c>
      <c r="L18" s="179">
        <f>'END Jul 2016'!AT12</f>
        <v>0</v>
      </c>
      <c r="M18" s="179">
        <f>'END Jul 2016'!AU12</f>
        <v>0</v>
      </c>
      <c r="N18" s="179">
        <f>'END Jul 2016'!AV12</f>
        <v>0</v>
      </c>
      <c r="O18" s="179">
        <f>'END Jul 2016'!AW12</f>
        <v>0</v>
      </c>
      <c r="P18" s="180">
        <f t="shared" si="3"/>
        <v>1755.9164000000001</v>
      </c>
      <c r="Q18" s="180">
        <f>(P18-(P18*N18/100))</f>
        <v>1755.9164000000001</v>
      </c>
      <c r="R18" s="381">
        <f t="shared" si="5"/>
        <v>1931.5080400000002</v>
      </c>
      <c r="S18" s="381">
        <f t="shared" si="5"/>
        <v>1931.5080400000002</v>
      </c>
      <c r="T18" s="182">
        <f>'END Jul 2016'!BD12</f>
        <v>12</v>
      </c>
      <c r="U18" s="183" t="str">
        <f>'END Jul 2016'!BE12</f>
        <v>y</v>
      </c>
    </row>
    <row r="19" spans="1:117" ht="14" x14ac:dyDescent="0.15">
      <c r="A19" s="175" t="str">
        <f>'END Jul 2016'!K13</f>
        <v>Origin Energy</v>
      </c>
      <c r="B19" s="15" t="str">
        <f>'END Jul 2016'!L13</f>
        <v>Saver</v>
      </c>
      <c r="C19" s="176">
        <f>91*'END Jul 2016'!M13/100</f>
        <v>71.435000000000002</v>
      </c>
      <c r="D19" s="176">
        <f>IF($C$5&gt;='END Jul 2016'!P13,('END Jul 2016'!P13*'END Jul 2016'!N13/100),($C$5*'END Jul 2016'!N13/100))</f>
        <v>234.3</v>
      </c>
      <c r="E19" s="176">
        <f>IF($C$5&lt;'END Jul 2016'!P13,0,IF(($C$5)&lt;='END Jul 2016'!R13,(($C$5-'END Jul 2016'!P13)*'END Jul 2016'!Q13/100),(('END Jul 2016'!R13-'END Jul 2016'!P13)*'END Jul 2016'!Q13/100)))</f>
        <v>171.22499999999999</v>
      </c>
      <c r="F19" s="176">
        <v>0</v>
      </c>
      <c r="G19" s="176">
        <v>0</v>
      </c>
      <c r="H19" s="176">
        <f>IF(($C$5&lt;'END Jul 2016'!R13),(0),($C$5-'END Jul 2016'!R13)*'END Jul 2016'!S13/100)</f>
        <v>10.865</v>
      </c>
      <c r="I19" s="176">
        <f t="shared" si="0"/>
        <v>487.82500000000005</v>
      </c>
      <c r="J19" s="177">
        <f t="shared" si="1"/>
        <v>1665.5600000000002</v>
      </c>
      <c r="K19" s="178">
        <f t="shared" si="2"/>
        <v>1951.3000000000002</v>
      </c>
      <c r="L19" s="179">
        <f>'END Jul 2016'!AT13</f>
        <v>0</v>
      </c>
      <c r="M19" s="179">
        <f>'END Jul 2016'!AU13</f>
        <v>0</v>
      </c>
      <c r="N19" s="179">
        <f>'END Jul 2016'!AV13</f>
        <v>0</v>
      </c>
      <c r="O19" s="179">
        <f>'END Jul 2016'!AW13</f>
        <v>13</v>
      </c>
      <c r="P19" s="180">
        <f t="shared" si="3"/>
        <v>1951.3000000000002</v>
      </c>
      <c r="Q19" s="180">
        <f t="shared" ref="Q19:Q20" si="7">(P19-(J19*O19/100))</f>
        <v>1734.7772000000002</v>
      </c>
      <c r="R19" s="381">
        <f t="shared" si="5"/>
        <v>2146.4300000000003</v>
      </c>
      <c r="S19" s="381">
        <f t="shared" si="5"/>
        <v>1908.2549200000003</v>
      </c>
      <c r="T19" s="182">
        <f>'END Jul 2016'!BD13</f>
        <v>0</v>
      </c>
      <c r="U19" s="183" t="str">
        <f>'END Jul 2016'!BE13</f>
        <v>n</v>
      </c>
    </row>
    <row r="20" spans="1:117" ht="14" x14ac:dyDescent="0.15">
      <c r="A20" s="175" t="str">
        <f>'END Jul 2016'!K14</f>
        <v>Powerdirect</v>
      </c>
      <c r="B20" s="15" t="str">
        <f>'END Jul 2016'!L14</f>
        <v>20 percent</v>
      </c>
      <c r="C20" s="176">
        <f>91*'END Jul 2016'!M14/100</f>
        <v>70.497699999999995</v>
      </c>
      <c r="D20" s="176">
        <f>IF($C$5&gt;='END Jul 2016'!P14,('END Jul 2016'!P14*'END Jul 2016'!N14/100),($C$5*'END Jul 2016'!N14/100))</f>
        <v>428.75</v>
      </c>
      <c r="E20" s="176">
        <f>IF($C$5&lt;'END Jul 2016'!P14,0,IF(($C$5)&lt;='END Jul 2016'!R14,(($C$5-'END Jul 2016'!P14)*'END Jul 2016'!Q14/100),(('END Jul 2016'!R14-'END Jul 2016'!P14)*'END Jul 2016'!Q14/100)))</f>
        <v>0</v>
      </c>
      <c r="F20" s="176">
        <v>0</v>
      </c>
      <c r="G20" s="176">
        <v>0</v>
      </c>
      <c r="H20" s="176">
        <f>IF(($C$5&lt;'END Jul 2016'!R14),(0),($C$5-'END Jul 2016'!R14)*'END Jul 2016'!S14/100)</f>
        <v>11.97</v>
      </c>
      <c r="I20" s="176">
        <f t="shared" si="0"/>
        <v>511.21770000000004</v>
      </c>
      <c r="J20" s="177">
        <f t="shared" si="1"/>
        <v>1762.88</v>
      </c>
      <c r="K20" s="178">
        <f t="shared" si="2"/>
        <v>2044.8708000000001</v>
      </c>
      <c r="L20" s="179">
        <f>'END Jul 2016'!AT14</f>
        <v>0</v>
      </c>
      <c r="M20" s="179">
        <f>'END Jul 2016'!AU14</f>
        <v>0</v>
      </c>
      <c r="N20" s="179">
        <f>'END Jul 2016'!AV14</f>
        <v>0</v>
      </c>
      <c r="O20" s="179">
        <f>'END Jul 2016'!AW14</f>
        <v>20</v>
      </c>
      <c r="P20" s="180">
        <f t="shared" si="3"/>
        <v>2044.8708000000001</v>
      </c>
      <c r="Q20" s="180">
        <f t="shared" si="7"/>
        <v>1692.2948000000001</v>
      </c>
      <c r="R20" s="381">
        <f t="shared" si="5"/>
        <v>2249.3578800000005</v>
      </c>
      <c r="S20" s="381">
        <f t="shared" si="5"/>
        <v>1861.5242800000003</v>
      </c>
      <c r="T20" s="182">
        <f>'END Jul 2016'!BD14</f>
        <v>0</v>
      </c>
      <c r="U20" s="183" t="str">
        <f>'END Jul 2016'!BE14</f>
        <v>n</v>
      </c>
    </row>
    <row r="21" spans="1:117" ht="14" x14ac:dyDescent="0.15">
      <c r="A21" s="175" t="str">
        <f>'END Jul 2016'!K15</f>
        <v>Powershop</v>
      </c>
      <c r="B21" s="15" t="str">
        <f>'END Jul 2016'!L15</f>
        <v>Standard Saver</v>
      </c>
      <c r="C21" s="176">
        <f>91*'END Jul 2016'!M15/100</f>
        <v>80.720639999999989</v>
      </c>
      <c r="D21" s="176">
        <f>C5*'END Jul 2016'!N15/100</f>
        <v>418.17599999999999</v>
      </c>
      <c r="E21" s="176">
        <v>0</v>
      </c>
      <c r="F21" s="176">
        <v>0</v>
      </c>
      <c r="G21" s="176">
        <v>0</v>
      </c>
      <c r="H21" s="176">
        <v>0</v>
      </c>
      <c r="I21" s="176">
        <f t="shared" si="0"/>
        <v>498.89663999999999</v>
      </c>
      <c r="J21" s="177">
        <f t="shared" si="1"/>
        <v>1672.704</v>
      </c>
      <c r="K21" s="178">
        <f t="shared" si="2"/>
        <v>1995.58656</v>
      </c>
      <c r="L21" s="179">
        <f>'END Jul 2016'!AT15</f>
        <v>4</v>
      </c>
      <c r="M21" s="179">
        <f>'END Jul 2016'!AU15</f>
        <v>0</v>
      </c>
      <c r="N21" s="179">
        <f>'END Jul 2016'!AV15</f>
        <v>14</v>
      </c>
      <c r="O21" s="179">
        <f>'END Jul 2016'!AW15</f>
        <v>0</v>
      </c>
      <c r="P21" s="180">
        <f>K21-(K21*L21/100)</f>
        <v>1915.7630976</v>
      </c>
      <c r="Q21" s="180">
        <f>(P21-(P21*N21/100))</f>
        <v>1647.5562639360001</v>
      </c>
      <c r="R21" s="381">
        <f t="shared" si="5"/>
        <v>2107.3394073600002</v>
      </c>
      <c r="S21" s="381">
        <f t="shared" si="5"/>
        <v>1812.3118903296001</v>
      </c>
      <c r="T21" s="182">
        <f>'END Jul 2016'!BD15</f>
        <v>0</v>
      </c>
      <c r="U21" s="183" t="str">
        <f>'END Jul 2016'!BE15</f>
        <v>n</v>
      </c>
    </row>
    <row r="22" spans="1:117" ht="14" x14ac:dyDescent="0.15">
      <c r="A22" s="175" t="str">
        <f>'END Jul 2016'!K16</f>
        <v>Red Energy</v>
      </c>
      <c r="B22" s="15" t="str">
        <f>'END Jul 2016'!L16</f>
        <v>Easy Saver</v>
      </c>
      <c r="C22" s="176">
        <f>91*'END Jul 2016'!M16/100</f>
        <v>67.148899999999998</v>
      </c>
      <c r="D22" s="176">
        <f>IF($C$5&gt;='END Jul 2016'!P16,('END Jul 2016'!P16*'END Jul 2016'!N16/100),($C$5*'END Jul 2016'!N16/100))</f>
        <v>223</v>
      </c>
      <c r="E22" s="176">
        <f>IF($C$5&lt;'END Jul 2016'!P16,0,IF(($C$5)&lt;='END Jul 2016'!R16,(($C$5-'END Jul 2016'!P16)*'END Jul 2016'!Q16/100),(('END Jul 2016'!R16-'END Jul 2016'!P16)*'END Jul 2016'!Q16/100)))</f>
        <v>163.5</v>
      </c>
      <c r="F22" s="176">
        <v>0</v>
      </c>
      <c r="G22" s="176">
        <v>0</v>
      </c>
      <c r="H22" s="176">
        <f>IF(($C$5&lt;'END Jul 2016'!R16),(0),($C$5-'END Jul 2016'!R16)*'END Jul 2016'!S16/100)</f>
        <v>10.3</v>
      </c>
      <c r="I22" s="176">
        <f t="shared" si="0"/>
        <v>463.94890000000004</v>
      </c>
      <c r="J22" s="177">
        <f t="shared" si="1"/>
        <v>1587.2000000000003</v>
      </c>
      <c r="K22" s="178">
        <f t="shared" si="2"/>
        <v>1855.7956000000001</v>
      </c>
      <c r="L22" s="179">
        <f>'END Jul 2016'!AT16</f>
        <v>0</v>
      </c>
      <c r="M22" s="179">
        <f>'END Jul 2016'!AU16</f>
        <v>0</v>
      </c>
      <c r="N22" s="179">
        <f>'END Jul 2016'!AV16</f>
        <v>10</v>
      </c>
      <c r="O22" s="179">
        <f>'END Jul 2016'!AW16</f>
        <v>0</v>
      </c>
      <c r="P22" s="180">
        <f t="shared" si="3"/>
        <v>1855.7956000000001</v>
      </c>
      <c r="Q22" s="180">
        <f>(P22-(P22*N22/100))</f>
        <v>1670.2160400000002</v>
      </c>
      <c r="R22" s="381">
        <f t="shared" si="5"/>
        <v>2041.3751600000003</v>
      </c>
      <c r="S22" s="381">
        <f t="shared" si="5"/>
        <v>1837.2376440000005</v>
      </c>
      <c r="T22" s="182">
        <f>'END Jul 2016'!BD16</f>
        <v>0</v>
      </c>
      <c r="U22" s="183" t="str">
        <f>'END Jul 2016'!BE16</f>
        <v>n</v>
      </c>
    </row>
    <row r="23" spans="1:117" ht="14" x14ac:dyDescent="0.15">
      <c r="A23" s="175" t="str">
        <f>'END Jul 2016'!K17</f>
        <v>Simply Energy</v>
      </c>
      <c r="B23" s="15" t="str">
        <f>'END Jul 2016'!L17</f>
        <v>Simply Plus</v>
      </c>
      <c r="C23" s="176">
        <f>91*'END Jul 2016'!M17/100</f>
        <v>58.540299999999995</v>
      </c>
      <c r="D23" s="176">
        <f>IF($C$5&gt;='END Jul 2016'!P17,('END Jul 2016'!P17*'END Jul 2016'!N17/100),($C$5*'END Jul 2016'!N17/100))</f>
        <v>244.6</v>
      </c>
      <c r="E23" s="176">
        <f>IF($C$5&lt;'END Jul 2016'!P17,0,IF(($C$5)&lt;='END Jul 2016'!R17,(($C$5-'END Jul 2016'!P17)*'END Jul 2016'!Q17/100),(('END Jul 2016'!R17-'END Jul 2016'!P17)*'END Jul 2016'!Q17/100)))</f>
        <v>177.45</v>
      </c>
      <c r="F23" s="176">
        <v>0</v>
      </c>
      <c r="G23" s="176">
        <v>0</v>
      </c>
      <c r="H23" s="176">
        <f>IF(($C$5&lt;'END Jul 2016'!R17),(0),($C$5-'END Jul 2016'!R17)*'END Jul 2016'!S17/100)</f>
        <v>11.09</v>
      </c>
      <c r="I23" s="176">
        <f t="shared" si="0"/>
        <v>491.68029999999993</v>
      </c>
      <c r="J23" s="177">
        <f t="shared" si="1"/>
        <v>1732.5599999999997</v>
      </c>
      <c r="K23" s="178">
        <f t="shared" si="2"/>
        <v>1966.7211999999997</v>
      </c>
      <c r="L23" s="179">
        <f>'END Jul 2016'!AT17</f>
        <v>0</v>
      </c>
      <c r="M23" s="179">
        <f>'END Jul 2016'!AU17</f>
        <v>0</v>
      </c>
      <c r="N23" s="179">
        <f>'END Jul 2016'!AV17</f>
        <v>0</v>
      </c>
      <c r="O23" s="179">
        <f>'END Jul 2016'!AW17</f>
        <v>15</v>
      </c>
      <c r="P23" s="180">
        <f t="shared" si="3"/>
        <v>1966.7211999999997</v>
      </c>
      <c r="Q23" s="180">
        <f t="shared" ref="Q23:Q24" si="8">(P23-(J23*O23/100))</f>
        <v>1706.8371999999997</v>
      </c>
      <c r="R23" s="381">
        <f t="shared" si="5"/>
        <v>2163.3933199999997</v>
      </c>
      <c r="S23" s="381">
        <f t="shared" si="5"/>
        <v>1877.5209199999999</v>
      </c>
      <c r="T23" s="182">
        <f>'END Jul 2016'!BD17</f>
        <v>24</v>
      </c>
      <c r="U23" s="183" t="str">
        <f>'END Jul 2016'!BE17</f>
        <v>y</v>
      </c>
    </row>
    <row r="24" spans="1:117" ht="15" thickBot="1" x14ac:dyDescent="0.2">
      <c r="A24" s="184" t="str">
        <f>'END Jul 2016'!K18</f>
        <v>Urth Energy</v>
      </c>
      <c r="B24" s="185" t="str">
        <f>'END Jul 2016'!L18</f>
        <v>Market offer</v>
      </c>
      <c r="C24" s="186">
        <f>91*'END Jul 2016'!M18/100</f>
        <v>71.435000000000002</v>
      </c>
      <c r="D24" s="186">
        <f>IF($C$5&gt;='END Jul 2016'!P18,('END Jul 2016'!P18*'END Jul 2016'!N18/100),($C$5*'END Jul 2016'!N18/100))</f>
        <v>237</v>
      </c>
      <c r="E24" s="186">
        <f>IF($C$5&lt;'END Jul 2016'!P18,0,IF(($C$5)&lt;='END Jul 2016'!R18,(($C$5-'END Jul 2016'!P18)*'END Jul 2016'!Q18/100),(('END Jul 2016'!R18-'END Jul 2016'!P18)*'END Jul 2016'!Q18/100)))</f>
        <v>160.29999999999998</v>
      </c>
      <c r="F24" s="186">
        <v>0</v>
      </c>
      <c r="G24" s="186">
        <v>0</v>
      </c>
      <c r="H24" s="186">
        <f>IF(($C$5&lt;'END Jul 2016'!R18),(0),($C$5-'END Jul 2016'!R18)*'END Jul 2016'!S18/100)</f>
        <v>21.3</v>
      </c>
      <c r="I24" s="186">
        <f t="shared" si="0"/>
        <v>490.03500000000003</v>
      </c>
      <c r="J24" s="187">
        <f t="shared" si="1"/>
        <v>1674.4</v>
      </c>
      <c r="K24" s="188">
        <f t="shared" si="2"/>
        <v>1960.14</v>
      </c>
      <c r="L24" s="189">
        <f>'END Jul 2016'!AT18</f>
        <v>0</v>
      </c>
      <c r="M24" s="189">
        <f>'END Jul 2016'!AU18</f>
        <v>0</v>
      </c>
      <c r="N24" s="189">
        <f>'END Jul 2016'!AV18</f>
        <v>0</v>
      </c>
      <c r="O24" s="189">
        <f>'END Jul 2016'!AW18</f>
        <v>10</v>
      </c>
      <c r="P24" s="190">
        <f t="shared" si="3"/>
        <v>1960.14</v>
      </c>
      <c r="Q24" s="190">
        <f t="shared" si="8"/>
        <v>1792.7</v>
      </c>
      <c r="R24" s="382">
        <f t="shared" ref="R24" si="9">K24*1.1</f>
        <v>2156.1540000000005</v>
      </c>
      <c r="S24" s="382">
        <f t="shared" si="5"/>
        <v>1971.9700000000003</v>
      </c>
      <c r="T24" s="192">
        <f>'END Jul 2016'!BD18</f>
        <v>0</v>
      </c>
      <c r="U24" s="193" t="str">
        <f>'END Jul 2016'!BE18</f>
        <v>n</v>
      </c>
    </row>
    <row r="25" spans="1:117" s="170" customFormat="1" x14ac:dyDescent="0.15"/>
    <row r="26" spans="1:117" s="170" customFormat="1" ht="14" thickBot="1" x14ac:dyDescent="0.2"/>
    <row r="27" spans="1:117" s="67" customFormat="1" ht="14" x14ac:dyDescent="0.15">
      <c r="A27" s="166" t="s">
        <v>429</v>
      </c>
      <c r="B27" s="167"/>
      <c r="C27" s="167"/>
      <c r="D27" s="167"/>
      <c r="E27" s="167"/>
      <c r="F27" s="167"/>
      <c r="G27" s="167"/>
      <c r="H27" s="167"/>
      <c r="I27" s="167"/>
      <c r="J27" s="167"/>
      <c r="K27" s="167"/>
      <c r="L27" s="167"/>
      <c r="M27" s="167"/>
      <c r="N27" s="167"/>
      <c r="O27" s="167"/>
      <c r="P27" s="167"/>
      <c r="Q27" s="167"/>
      <c r="R27" s="167"/>
      <c r="S27" s="167"/>
      <c r="T27" s="167"/>
      <c r="U27" s="173"/>
      <c r="V27" s="170"/>
      <c r="W27" s="170"/>
      <c r="X27" s="170"/>
      <c r="Y27" s="170"/>
      <c r="Z27" s="170"/>
      <c r="AA27" s="170"/>
      <c r="AB27" s="170"/>
      <c r="AC27" s="170"/>
      <c r="AD27" s="170"/>
      <c r="AE27" s="170"/>
      <c r="AF27" s="170"/>
      <c r="AG27" s="170"/>
      <c r="AH27" s="170"/>
      <c r="AI27" s="170"/>
      <c r="AJ27" s="170"/>
      <c r="AK27" s="170"/>
      <c r="AL27" s="170"/>
      <c r="AM27" s="170"/>
      <c r="AN27" s="170"/>
      <c r="AO27" s="170"/>
      <c r="AP27" s="170"/>
      <c r="AQ27" s="170"/>
      <c r="AR27" s="170"/>
      <c r="AS27" s="170"/>
      <c r="AT27" s="170"/>
      <c r="AU27" s="170"/>
      <c r="AV27" s="170"/>
      <c r="AW27" s="170"/>
      <c r="AX27" s="170"/>
      <c r="AY27" s="170"/>
      <c r="AZ27" s="170"/>
      <c r="BA27" s="170"/>
      <c r="BB27" s="170"/>
      <c r="BC27" s="170"/>
      <c r="BD27" s="170"/>
      <c r="BE27" s="170"/>
      <c r="BF27" s="170"/>
      <c r="BG27" s="170"/>
      <c r="BH27" s="170"/>
      <c r="BI27" s="170"/>
      <c r="BJ27" s="170"/>
      <c r="BK27" s="170"/>
      <c r="BL27" s="170"/>
      <c r="BM27" s="170"/>
      <c r="BN27" s="170"/>
      <c r="BO27" s="170"/>
      <c r="BP27" s="170"/>
      <c r="BQ27" s="170"/>
      <c r="BR27" s="170"/>
      <c r="BS27" s="170"/>
      <c r="BT27" s="170"/>
      <c r="BU27" s="170"/>
      <c r="BV27" s="170"/>
      <c r="BW27" s="170"/>
      <c r="BX27" s="170"/>
      <c r="BY27" s="170"/>
      <c r="BZ27" s="170"/>
      <c r="CA27" s="170"/>
      <c r="CB27" s="170"/>
      <c r="CC27" s="170"/>
      <c r="CD27" s="170"/>
      <c r="CE27" s="170"/>
      <c r="CF27" s="170"/>
      <c r="CG27" s="170"/>
      <c r="CH27" s="170"/>
      <c r="CI27" s="170"/>
      <c r="CJ27" s="170"/>
      <c r="CK27" s="170"/>
      <c r="CL27" s="170"/>
      <c r="CM27" s="170"/>
      <c r="CN27" s="170"/>
      <c r="CO27" s="170"/>
      <c r="CP27" s="170"/>
      <c r="CQ27" s="170"/>
      <c r="CR27" s="170"/>
      <c r="CS27" s="170"/>
      <c r="CT27" s="170"/>
      <c r="CU27" s="170"/>
      <c r="CV27" s="170"/>
      <c r="CW27" s="170"/>
      <c r="CX27" s="170"/>
      <c r="CY27" s="170"/>
      <c r="CZ27" s="170"/>
      <c r="DA27" s="170"/>
      <c r="DB27" s="170"/>
      <c r="DC27" s="170"/>
      <c r="DD27" s="170"/>
      <c r="DE27" s="170"/>
      <c r="DF27" s="170"/>
      <c r="DG27" s="170"/>
      <c r="DH27" s="170"/>
      <c r="DI27" s="170"/>
      <c r="DJ27" s="170"/>
      <c r="DK27" s="170"/>
      <c r="DL27" s="170"/>
      <c r="DM27" s="170"/>
    </row>
    <row r="28" spans="1:117" s="67" customFormat="1" ht="14" x14ac:dyDescent="0.15">
      <c r="A28" s="168" t="s">
        <v>692</v>
      </c>
      <c r="B28" s="78"/>
      <c r="C28" s="164">
        <v>2000</v>
      </c>
      <c r="D28" s="78"/>
      <c r="E28" s="78"/>
      <c r="F28" s="78"/>
      <c r="G28" s="78"/>
      <c r="H28" s="78"/>
      <c r="I28" s="78"/>
      <c r="J28" s="78"/>
      <c r="K28" s="78"/>
      <c r="L28" s="78"/>
      <c r="M28" s="78"/>
      <c r="N28" s="78"/>
      <c r="O28" s="78"/>
      <c r="P28" s="78"/>
      <c r="Q28" s="78"/>
      <c r="R28" s="78"/>
      <c r="S28" s="78"/>
      <c r="T28" s="78"/>
      <c r="U28" s="174"/>
      <c r="V28" s="170"/>
      <c r="W28" s="170"/>
      <c r="X28" s="170"/>
      <c r="Y28" s="170"/>
      <c r="Z28" s="170"/>
      <c r="AA28" s="170"/>
      <c r="AB28" s="170"/>
      <c r="AC28" s="170"/>
      <c r="AD28" s="170"/>
      <c r="AE28" s="170"/>
      <c r="AF28" s="170"/>
      <c r="AG28" s="170"/>
      <c r="AH28" s="170"/>
      <c r="AI28" s="170"/>
      <c r="AJ28" s="170"/>
      <c r="AK28" s="170"/>
      <c r="AL28" s="170"/>
      <c r="AM28" s="170"/>
      <c r="AN28" s="170"/>
      <c r="AO28" s="170"/>
      <c r="AP28" s="170"/>
      <c r="AQ28" s="170"/>
      <c r="AR28" s="170"/>
      <c r="AS28" s="170"/>
      <c r="AT28" s="170"/>
      <c r="AU28" s="170"/>
      <c r="AV28" s="170"/>
      <c r="AW28" s="170"/>
      <c r="AX28" s="170"/>
      <c r="AY28" s="170"/>
      <c r="AZ28" s="170"/>
      <c r="BA28" s="170"/>
      <c r="BB28" s="170"/>
      <c r="BC28" s="170"/>
      <c r="BD28" s="170"/>
      <c r="BE28" s="170"/>
      <c r="BF28" s="170"/>
      <c r="BG28" s="170"/>
      <c r="BH28" s="170"/>
      <c r="BI28" s="170"/>
      <c r="BJ28" s="170"/>
      <c r="BK28" s="170"/>
      <c r="BL28" s="170"/>
      <c r="BM28" s="170"/>
      <c r="BN28" s="170"/>
      <c r="BO28" s="170"/>
      <c r="BP28" s="170"/>
      <c r="BQ28" s="170"/>
      <c r="BR28" s="170"/>
      <c r="BS28" s="170"/>
      <c r="BT28" s="170"/>
      <c r="BU28" s="170"/>
      <c r="BV28" s="170"/>
      <c r="BW28" s="170"/>
      <c r="BX28" s="170"/>
      <c r="BY28" s="170"/>
      <c r="BZ28" s="170"/>
      <c r="CA28" s="170"/>
      <c r="CB28" s="170"/>
      <c r="CC28" s="170"/>
      <c r="CD28" s="170"/>
      <c r="CE28" s="170"/>
      <c r="CF28" s="170"/>
      <c r="CG28" s="170"/>
      <c r="CH28" s="170"/>
      <c r="CI28" s="170"/>
      <c r="CJ28" s="170"/>
      <c r="CK28" s="170"/>
      <c r="CL28" s="170"/>
      <c r="CM28" s="170"/>
      <c r="CN28" s="170"/>
      <c r="CO28" s="170"/>
      <c r="CP28" s="170"/>
      <c r="CQ28" s="170"/>
      <c r="CR28" s="170"/>
      <c r="CS28" s="170"/>
      <c r="CT28" s="170"/>
      <c r="CU28" s="170"/>
      <c r="CV28" s="170"/>
      <c r="CW28" s="170"/>
      <c r="CX28" s="170"/>
      <c r="CY28" s="170"/>
      <c r="CZ28" s="170"/>
      <c r="DA28" s="170"/>
      <c r="DB28" s="170"/>
      <c r="DC28" s="170"/>
      <c r="DD28" s="170"/>
      <c r="DE28" s="170"/>
      <c r="DF28" s="170"/>
      <c r="DG28" s="170"/>
      <c r="DH28" s="170"/>
      <c r="DI28" s="170"/>
      <c r="DJ28" s="170"/>
      <c r="DK28" s="170"/>
      <c r="DL28" s="170"/>
      <c r="DM28" s="170"/>
    </row>
    <row r="29" spans="1:117" s="67" customFormat="1" ht="14" x14ac:dyDescent="0.15">
      <c r="A29" s="168" t="s">
        <v>652</v>
      </c>
      <c r="B29" s="78"/>
      <c r="C29" s="165">
        <v>0.7</v>
      </c>
      <c r="D29" s="78"/>
      <c r="E29" s="78"/>
      <c r="F29" s="78"/>
      <c r="G29" s="78"/>
      <c r="H29" s="78"/>
      <c r="I29" s="78"/>
      <c r="J29" s="78"/>
      <c r="K29" s="78"/>
      <c r="L29" s="78"/>
      <c r="M29" s="78"/>
      <c r="N29" s="78"/>
      <c r="O29" s="78"/>
      <c r="P29" s="78"/>
      <c r="Q29" s="78"/>
      <c r="R29" s="78"/>
      <c r="S29" s="78"/>
      <c r="T29" s="78"/>
      <c r="U29" s="174"/>
      <c r="V29" s="170"/>
      <c r="W29" s="170"/>
      <c r="X29" s="170"/>
      <c r="Y29" s="170"/>
      <c r="Z29" s="170"/>
      <c r="AA29" s="170"/>
      <c r="AB29" s="170"/>
      <c r="AC29" s="170"/>
      <c r="AD29" s="170"/>
      <c r="AE29" s="170"/>
      <c r="AF29" s="170"/>
      <c r="AG29" s="170"/>
      <c r="AH29" s="170"/>
      <c r="AI29" s="170"/>
      <c r="AJ29" s="170"/>
      <c r="AK29" s="170"/>
      <c r="AL29" s="170"/>
      <c r="AM29" s="170"/>
      <c r="AN29" s="170"/>
      <c r="AO29" s="170"/>
      <c r="AP29" s="170"/>
      <c r="AQ29" s="170"/>
      <c r="AR29" s="170"/>
      <c r="AS29" s="170"/>
      <c r="AT29" s="170"/>
      <c r="AU29" s="170"/>
      <c r="AV29" s="170"/>
      <c r="AW29" s="170"/>
      <c r="AX29" s="170"/>
      <c r="AY29" s="170"/>
      <c r="AZ29" s="170"/>
      <c r="BA29" s="170"/>
      <c r="BB29" s="170"/>
      <c r="BC29" s="170"/>
      <c r="BD29" s="170"/>
      <c r="BE29" s="170"/>
      <c r="BF29" s="170"/>
      <c r="BG29" s="170"/>
      <c r="BH29" s="170"/>
      <c r="BI29" s="170"/>
      <c r="BJ29" s="170"/>
      <c r="BK29" s="170"/>
      <c r="BL29" s="170"/>
      <c r="BM29" s="170"/>
      <c r="BN29" s="170"/>
      <c r="BO29" s="170"/>
      <c r="BP29" s="170"/>
      <c r="BQ29" s="170"/>
      <c r="BR29" s="170"/>
      <c r="BS29" s="170"/>
      <c r="BT29" s="170"/>
      <c r="BU29" s="170"/>
      <c r="BV29" s="170"/>
      <c r="BW29" s="170"/>
      <c r="BX29" s="170"/>
      <c r="BY29" s="170"/>
      <c r="BZ29" s="170"/>
      <c r="CA29" s="170"/>
      <c r="CB29" s="170"/>
      <c r="CC29" s="170"/>
      <c r="CD29" s="170"/>
      <c r="CE29" s="170"/>
      <c r="CF29" s="170"/>
      <c r="CG29" s="170"/>
      <c r="CH29" s="170"/>
      <c r="CI29" s="170"/>
      <c r="CJ29" s="170"/>
      <c r="CK29" s="170"/>
      <c r="CL29" s="170"/>
      <c r="CM29" s="170"/>
      <c r="CN29" s="170"/>
      <c r="CO29" s="170"/>
      <c r="CP29" s="170"/>
      <c r="CQ29" s="170"/>
      <c r="CR29" s="170"/>
      <c r="CS29" s="170"/>
      <c r="CT29" s="170"/>
      <c r="CU29" s="170"/>
      <c r="CV29" s="170"/>
      <c r="CW29" s="170"/>
      <c r="CX29" s="170"/>
      <c r="CY29" s="170"/>
      <c r="CZ29" s="170"/>
      <c r="DA29" s="170"/>
      <c r="DB29" s="170"/>
      <c r="DC29" s="170"/>
      <c r="DD29" s="170"/>
      <c r="DE29" s="170"/>
      <c r="DF29" s="170"/>
      <c r="DG29" s="170"/>
      <c r="DH29" s="170"/>
      <c r="DI29" s="170"/>
      <c r="DJ29" s="170"/>
      <c r="DK29" s="170"/>
      <c r="DL29" s="170"/>
      <c r="DM29" s="170"/>
    </row>
    <row r="30" spans="1:117" s="67" customFormat="1" ht="14" x14ac:dyDescent="0.15">
      <c r="A30" s="168" t="s">
        <v>344</v>
      </c>
      <c r="B30" s="78"/>
      <c r="C30" s="165">
        <v>0.3</v>
      </c>
      <c r="D30" s="78"/>
      <c r="E30" s="78"/>
      <c r="F30" s="78"/>
      <c r="G30" s="78"/>
      <c r="H30" s="78"/>
      <c r="I30" s="78"/>
      <c r="J30" s="78"/>
      <c r="K30" s="78"/>
      <c r="L30" s="78"/>
      <c r="M30" s="78"/>
      <c r="N30" s="78"/>
      <c r="O30" s="78"/>
      <c r="P30" s="78"/>
      <c r="Q30" s="78"/>
      <c r="R30" s="78"/>
      <c r="S30" s="78"/>
      <c r="T30" s="78"/>
      <c r="U30" s="174"/>
      <c r="V30" s="170"/>
      <c r="W30" s="170"/>
      <c r="X30" s="170"/>
      <c r="Y30" s="170"/>
      <c r="Z30" s="170"/>
      <c r="AA30" s="170"/>
      <c r="AB30" s="170"/>
      <c r="AC30" s="170"/>
      <c r="AD30" s="170"/>
      <c r="AE30" s="170"/>
      <c r="AF30" s="170"/>
      <c r="AG30" s="170"/>
      <c r="AH30" s="170"/>
      <c r="AI30" s="170"/>
      <c r="AJ30" s="170"/>
      <c r="AK30" s="170"/>
      <c r="AL30" s="170"/>
      <c r="AM30" s="170"/>
      <c r="AN30" s="170"/>
      <c r="AO30" s="170"/>
      <c r="AP30" s="170"/>
      <c r="AQ30" s="170"/>
      <c r="AR30" s="170"/>
      <c r="AS30" s="170"/>
      <c r="AT30" s="170"/>
      <c r="AU30" s="170"/>
      <c r="AV30" s="170"/>
      <c r="AW30" s="170"/>
      <c r="AX30" s="170"/>
      <c r="AY30" s="170"/>
      <c r="AZ30" s="170"/>
      <c r="BA30" s="170"/>
      <c r="BB30" s="170"/>
      <c r="BC30" s="170"/>
      <c r="BD30" s="170"/>
      <c r="BE30" s="170"/>
      <c r="BF30" s="170"/>
      <c r="BG30" s="170"/>
      <c r="BH30" s="170"/>
      <c r="BI30" s="170"/>
      <c r="BJ30" s="170"/>
      <c r="BK30" s="170"/>
      <c r="BL30" s="170"/>
      <c r="BM30" s="170"/>
      <c r="BN30" s="170"/>
      <c r="BO30" s="170"/>
      <c r="BP30" s="170"/>
      <c r="BQ30" s="170"/>
      <c r="BR30" s="170"/>
      <c r="BS30" s="170"/>
      <c r="BT30" s="170"/>
      <c r="BU30" s="170"/>
      <c r="BV30" s="170"/>
      <c r="BW30" s="170"/>
      <c r="BX30" s="170"/>
      <c r="BY30" s="170"/>
      <c r="BZ30" s="170"/>
      <c r="CA30" s="170"/>
      <c r="CB30" s="170"/>
      <c r="CC30" s="170"/>
      <c r="CD30" s="170"/>
      <c r="CE30" s="170"/>
      <c r="CF30" s="170"/>
      <c r="CG30" s="170"/>
      <c r="CH30" s="170"/>
      <c r="CI30" s="170"/>
      <c r="CJ30" s="170"/>
      <c r="CK30" s="170"/>
      <c r="CL30" s="170"/>
      <c r="CM30" s="170"/>
      <c r="CN30" s="170"/>
      <c r="CO30" s="170"/>
      <c r="CP30" s="170"/>
      <c r="CQ30" s="170"/>
      <c r="CR30" s="170"/>
      <c r="CS30" s="170"/>
      <c r="CT30" s="170"/>
      <c r="CU30" s="170"/>
      <c r="CV30" s="170"/>
      <c r="CW30" s="170"/>
      <c r="CX30" s="170"/>
      <c r="CY30" s="170"/>
      <c r="CZ30" s="170"/>
      <c r="DA30" s="170"/>
      <c r="DB30" s="170"/>
      <c r="DC30" s="170"/>
      <c r="DD30" s="170"/>
      <c r="DE30" s="170"/>
      <c r="DF30" s="170"/>
      <c r="DG30" s="170"/>
      <c r="DH30" s="170"/>
      <c r="DI30" s="170"/>
      <c r="DJ30" s="170"/>
      <c r="DK30" s="170"/>
      <c r="DL30" s="170"/>
      <c r="DM30" s="170"/>
    </row>
    <row r="31" spans="1:117" s="67" customFormat="1" ht="14" x14ac:dyDescent="0.15">
      <c r="A31" s="168"/>
      <c r="B31" s="78"/>
      <c r="C31" s="78"/>
      <c r="D31" s="78"/>
      <c r="E31" s="78"/>
      <c r="F31" s="78"/>
      <c r="G31" s="78"/>
      <c r="H31" s="78"/>
      <c r="I31" s="78"/>
      <c r="J31" s="78"/>
      <c r="K31" s="78"/>
      <c r="L31" s="78"/>
      <c r="M31" s="78"/>
      <c r="N31" s="78"/>
      <c r="O31" s="78"/>
      <c r="P31" s="78"/>
      <c r="Q31" s="78"/>
      <c r="R31" s="78"/>
      <c r="S31" s="78"/>
      <c r="T31" s="78"/>
      <c r="U31" s="174"/>
      <c r="V31" s="170"/>
      <c r="W31" s="170"/>
      <c r="X31" s="170"/>
      <c r="Y31" s="170"/>
      <c r="Z31" s="170"/>
      <c r="AA31" s="170"/>
      <c r="AB31" s="170"/>
      <c r="AC31" s="170"/>
      <c r="AD31" s="170"/>
      <c r="AE31" s="170"/>
      <c r="AF31" s="170"/>
      <c r="AG31" s="170"/>
      <c r="AH31" s="170"/>
      <c r="AI31" s="170"/>
      <c r="AJ31" s="170"/>
      <c r="AK31" s="170"/>
      <c r="AL31" s="170"/>
      <c r="AM31" s="170"/>
      <c r="AN31" s="170"/>
      <c r="AO31" s="170"/>
      <c r="AP31" s="170"/>
      <c r="AQ31" s="170"/>
      <c r="AR31" s="170"/>
      <c r="AS31" s="170"/>
      <c r="AT31" s="170"/>
      <c r="AU31" s="170"/>
      <c r="AV31" s="170"/>
      <c r="AW31" s="170"/>
      <c r="AX31" s="170"/>
      <c r="AY31" s="170"/>
      <c r="AZ31" s="170"/>
      <c r="BA31" s="170"/>
      <c r="BB31" s="170"/>
      <c r="BC31" s="170"/>
      <c r="BD31" s="170"/>
      <c r="BE31" s="170"/>
      <c r="BF31" s="170"/>
      <c r="BG31" s="170"/>
      <c r="BH31" s="170"/>
      <c r="BI31" s="170"/>
      <c r="BJ31" s="170"/>
      <c r="BK31" s="170"/>
      <c r="BL31" s="170"/>
      <c r="BM31" s="170"/>
      <c r="BN31" s="170"/>
      <c r="BO31" s="170"/>
      <c r="BP31" s="170"/>
      <c r="BQ31" s="170"/>
      <c r="BR31" s="170"/>
      <c r="BS31" s="170"/>
      <c r="BT31" s="170"/>
      <c r="BU31" s="170"/>
      <c r="BV31" s="170"/>
      <c r="BW31" s="170"/>
      <c r="BX31" s="170"/>
      <c r="BY31" s="170"/>
      <c r="BZ31" s="170"/>
      <c r="CA31" s="170"/>
      <c r="CB31" s="170"/>
      <c r="CC31" s="170"/>
      <c r="CD31" s="170"/>
      <c r="CE31" s="170"/>
      <c r="CF31" s="170"/>
      <c r="CG31" s="170"/>
      <c r="CH31" s="170"/>
      <c r="CI31" s="170"/>
      <c r="CJ31" s="170"/>
      <c r="CK31" s="170"/>
      <c r="CL31" s="170"/>
      <c r="CM31" s="170"/>
      <c r="CN31" s="170"/>
      <c r="CO31" s="170"/>
      <c r="CP31" s="170"/>
      <c r="CQ31" s="170"/>
      <c r="CR31" s="170"/>
      <c r="CS31" s="170"/>
      <c r="CT31" s="170"/>
      <c r="CU31" s="170"/>
      <c r="CV31" s="170"/>
      <c r="CW31" s="170"/>
      <c r="CX31" s="170"/>
      <c r="CY31" s="170"/>
      <c r="CZ31" s="170"/>
      <c r="DA31" s="170"/>
      <c r="DB31" s="170"/>
      <c r="DC31" s="170"/>
      <c r="DD31" s="170"/>
      <c r="DE31" s="170"/>
      <c r="DF31" s="170"/>
      <c r="DG31" s="170"/>
      <c r="DH31" s="170"/>
      <c r="DI31" s="170"/>
      <c r="DJ31" s="170"/>
      <c r="DK31" s="170"/>
      <c r="DL31" s="170"/>
      <c r="DM31" s="170"/>
    </row>
    <row r="32" spans="1:117" ht="75" x14ac:dyDescent="0.15">
      <c r="A32" s="363" t="s">
        <v>248</v>
      </c>
      <c r="B32" s="364" t="s">
        <v>249</v>
      </c>
      <c r="C32" s="365" t="s">
        <v>250</v>
      </c>
      <c r="D32" s="365" t="s">
        <v>251</v>
      </c>
      <c r="E32" s="365" t="s">
        <v>597</v>
      </c>
      <c r="F32" s="365" t="s">
        <v>598</v>
      </c>
      <c r="G32" s="366" t="s">
        <v>398</v>
      </c>
      <c r="H32" s="366" t="s">
        <v>445</v>
      </c>
      <c r="I32" s="365" t="s">
        <v>746</v>
      </c>
      <c r="J32" s="366" t="s">
        <v>303</v>
      </c>
      <c r="K32" s="367" t="s">
        <v>600</v>
      </c>
      <c r="L32" s="368" t="s">
        <v>361</v>
      </c>
      <c r="M32" s="368" t="s">
        <v>287</v>
      </c>
      <c r="N32" s="368" t="s">
        <v>275</v>
      </c>
      <c r="O32" s="368" t="s">
        <v>335</v>
      </c>
      <c r="P32" s="369" t="s">
        <v>239</v>
      </c>
      <c r="Q32" s="369" t="s">
        <v>240</v>
      </c>
      <c r="R32" s="369" t="s">
        <v>334</v>
      </c>
      <c r="S32" s="369" t="s">
        <v>428</v>
      </c>
      <c r="T32" s="368" t="s">
        <v>276</v>
      </c>
      <c r="U32" s="370" t="s">
        <v>509</v>
      </c>
    </row>
    <row r="33" spans="1:21" ht="14" x14ac:dyDescent="0.15">
      <c r="A33" s="175" t="str">
        <f>'END Jul 2016'!K19</f>
        <v>1st Energy</v>
      </c>
      <c r="B33" s="15" t="str">
        <f>'END Jul 2016'!L19</f>
        <v>Market offer</v>
      </c>
      <c r="C33" s="176">
        <f>91*'END Jul 2016'!M19/100</f>
        <v>76.066900000000004</v>
      </c>
      <c r="D33" s="176">
        <f>IF($C$28*$C$29&gt;='END Jul 2016'!P19,('END Jul 2016'!P19*'END Jul 2016'!N19/100),(($C$28*$C$29)*'END Jul 2016'!N19/100))</f>
        <v>248.4</v>
      </c>
      <c r="E33" s="176">
        <f>IF($C$28*$C$29&lt;'END Jul 2016'!P19,0,IF(($C$28*$C$29)&lt;='END Jul 2016'!R19,(($C$28*$C$29-'END Jul 2016'!P19)*'END Jul 2016'!Q19/100),(('END Jul 2016'!R19-'END Jul 2016'!P19)*'END Jul 2016'!Q19/100)))</f>
        <v>97.88</v>
      </c>
      <c r="F33" s="176">
        <v>0</v>
      </c>
      <c r="G33" s="176">
        <f>IF(($C$28*$C$29&lt;'END Jul 2016'!R19),(0),($C$28*$C$29-'END Jul 2016'!R19)*'END Jul 2016'!S19/100)</f>
        <v>0</v>
      </c>
      <c r="H33" s="176">
        <f>($C$28*$C$30)*'END Jul 2016'!AE19/100</f>
        <v>53.64</v>
      </c>
      <c r="I33" s="176">
        <f>SUM(C33:H33)</f>
        <v>475.98689999999999</v>
      </c>
      <c r="J33" s="177">
        <f>(I33-C33)*4</f>
        <v>1599.6799999999998</v>
      </c>
      <c r="K33" s="178">
        <f>I33*4</f>
        <v>1903.9476</v>
      </c>
      <c r="L33" s="179">
        <f>'END Jul 2016'!AT19</f>
        <v>0</v>
      </c>
      <c r="M33" s="179">
        <f>'END Jul 2016'!AU19</f>
        <v>0</v>
      </c>
      <c r="N33" s="179">
        <f>'END Jul 2016'!AV19</f>
        <v>0</v>
      </c>
      <c r="O33" s="179">
        <f>'END Jul 2016'!AW19</f>
        <v>20</v>
      </c>
      <c r="P33" s="180">
        <f>K33</f>
        <v>1903.9476</v>
      </c>
      <c r="Q33" s="180">
        <f>(P33-(J33*O33/100))</f>
        <v>1584.0116</v>
      </c>
      <c r="R33" s="381">
        <f>P33*1.1</f>
        <v>2094.3423600000001</v>
      </c>
      <c r="S33" s="381">
        <f>Q33*1.1</f>
        <v>1742.4127600000002</v>
      </c>
      <c r="T33" s="194">
        <f>'END Jul 2016'!BD19</f>
        <v>24</v>
      </c>
      <c r="U33" s="195" t="str">
        <f>'END Jul 2016'!BE19</f>
        <v>y</v>
      </c>
    </row>
    <row r="34" spans="1:21" ht="14" x14ac:dyDescent="0.15">
      <c r="A34" s="175" t="str">
        <f>'END Jul 2016'!K20</f>
        <v>AGL</v>
      </c>
      <c r="B34" s="15" t="str">
        <f>'END Jul 2016'!L20</f>
        <v xml:space="preserve">Savers </v>
      </c>
      <c r="C34" s="176">
        <f>91*'END Jul 2016'!M20/100</f>
        <v>76.066900000000004</v>
      </c>
      <c r="D34" s="176">
        <f>IF($C$28*$C$29&gt;='END Jul 2016'!P20,('END Jul 2016'!P20*'END Jul 2016'!N20/100),(($C$28*$C$29)*'END Jul 2016'!N20/100))</f>
        <v>246.4</v>
      </c>
      <c r="E34" s="176">
        <f>IF($C$28*$C$29&lt;'END Jul 2016'!P20,0,IF(($C$28*$C$29)&lt;='END Jul 2016'!R20,(($C$28*$C$29-'END Jul 2016'!P20)*'END Jul 2016'!Q20/100),(('END Jul 2016'!R20-'END Jul 2016'!P20)*'END Jul 2016'!Q20/100)))</f>
        <v>96.68</v>
      </c>
      <c r="F34" s="176">
        <v>0</v>
      </c>
      <c r="G34" s="176">
        <f>IF(($C$28*$C$29&lt;'END Jul 2016'!R20),(0),($C$28*$C$29-'END Jul 2016'!R20)*'END Jul 2016'!S20/100)</f>
        <v>0</v>
      </c>
      <c r="H34" s="176">
        <f>($C$28*$C$30)*'END Jul 2016'!AE20/100</f>
        <v>44.04</v>
      </c>
      <c r="I34" s="176">
        <f t="shared" ref="I34:I49" si="10">SUM(C34:H34)</f>
        <v>463.18690000000004</v>
      </c>
      <c r="J34" s="177">
        <f t="shared" ref="J34:J49" si="11">(I34-C34)*4</f>
        <v>1548.48</v>
      </c>
      <c r="K34" s="178">
        <f t="shared" ref="K34:K49" si="12">I34*4</f>
        <v>1852.7476000000001</v>
      </c>
      <c r="L34" s="179">
        <f>'END Jul 2016'!AT20</f>
        <v>0</v>
      </c>
      <c r="M34" s="179">
        <f>'END Jul 2016'!AU20</f>
        <v>0</v>
      </c>
      <c r="N34" s="179">
        <f>'END Jul 2016'!AV20</f>
        <v>0</v>
      </c>
      <c r="O34" s="179">
        <f>'END Jul 2016'!AW20</f>
        <v>17</v>
      </c>
      <c r="P34" s="180">
        <f t="shared" ref="P34:P45" si="13">K34</f>
        <v>1852.7476000000001</v>
      </c>
      <c r="Q34" s="180">
        <f t="shared" ref="Q34:Q35" si="14">(P34-(J34*O34/100))</f>
        <v>1589.5060000000001</v>
      </c>
      <c r="R34" s="381">
        <f t="shared" ref="R34:R48" si="15">P34*1.1</f>
        <v>2038.0223600000004</v>
      </c>
      <c r="S34" s="381">
        <f t="shared" ref="S34:S49" si="16">Q34*1.1</f>
        <v>1748.4566000000002</v>
      </c>
      <c r="T34" s="194">
        <f>'END Jul 2016'!BD20</f>
        <v>0</v>
      </c>
      <c r="U34" s="195" t="str">
        <f>'END Jul 2016'!BE20</f>
        <v>n</v>
      </c>
    </row>
    <row r="35" spans="1:21" ht="14" x14ac:dyDescent="0.15">
      <c r="A35" s="175" t="str">
        <f>'END Jul 2016'!K21</f>
        <v>Alinta Energy</v>
      </c>
      <c r="B35" s="15" t="str">
        <f>'END Jul 2016'!L21</f>
        <v>Fair Deal</v>
      </c>
      <c r="C35" s="176">
        <f>91*'END Jul 2016'!M21/100</f>
        <v>76.567399999999992</v>
      </c>
      <c r="D35" s="176">
        <f>IF($C$28*$C$29&gt;='END Jul 2016'!P21,('END Jul 2016'!P21*'END Jul 2016'!N21/100),(($C$28*$C$29)*'END Jul 2016'!N21/100))</f>
        <v>241.7</v>
      </c>
      <c r="E35" s="176">
        <f>IF($C$28*$C$29&lt;'END Jul 2016'!P21,0,IF(($C$28*$C$29)&lt;='END Jul 2016'!R21,(($C$28*$C$29-'END Jul 2016'!P21)*'END Jul 2016'!Q21/100),(('END Jul 2016'!R21-'END Jul 2016'!P21)*'END Jul 2016'!Q21/100)))</f>
        <v>90.2</v>
      </c>
      <c r="F35" s="176">
        <v>0</v>
      </c>
      <c r="G35" s="176">
        <f>IF(($C$28*$C$29&lt;'END Jul 2016'!R21),(0),($C$28*$C$29-'END Jul 2016'!R21)*'END Jul 2016'!S21/100)</f>
        <v>0</v>
      </c>
      <c r="H35" s="176">
        <f>($C$28*$C$30)*'END Jul 2016'!AE21/100</f>
        <v>48.6</v>
      </c>
      <c r="I35" s="176">
        <f t="shared" si="10"/>
        <v>457.06739999999996</v>
      </c>
      <c r="J35" s="177">
        <f t="shared" si="11"/>
        <v>1522</v>
      </c>
      <c r="K35" s="178">
        <f t="shared" si="12"/>
        <v>1828.2695999999999</v>
      </c>
      <c r="L35" s="179">
        <f>'END Jul 2016'!AT21</f>
        <v>0</v>
      </c>
      <c r="M35" s="179">
        <f>'END Jul 2016'!AU21</f>
        <v>0</v>
      </c>
      <c r="N35" s="179">
        <f>'END Jul 2016'!AV21</f>
        <v>0</v>
      </c>
      <c r="O35" s="179">
        <f>'END Jul 2016'!AW21</f>
        <v>20</v>
      </c>
      <c r="P35" s="180">
        <f t="shared" si="13"/>
        <v>1828.2695999999999</v>
      </c>
      <c r="Q35" s="180">
        <f t="shared" si="14"/>
        <v>1523.8696</v>
      </c>
      <c r="R35" s="381">
        <f t="shared" si="15"/>
        <v>2011.09656</v>
      </c>
      <c r="S35" s="381">
        <f t="shared" si="16"/>
        <v>1676.25656</v>
      </c>
      <c r="T35" s="194">
        <f>'END Jul 2016'!BD21</f>
        <v>0</v>
      </c>
      <c r="U35" s="195" t="str">
        <f>'END Jul 2016'!BE21</f>
        <v>n</v>
      </c>
    </row>
    <row r="36" spans="1:21" ht="14" x14ac:dyDescent="0.15">
      <c r="A36" s="175" t="str">
        <f>'END Jul 2016'!K22</f>
        <v>Click Energy</v>
      </c>
      <c r="B36" s="15" t="str">
        <f>'END Jul 2016'!L22</f>
        <v>Superior</v>
      </c>
      <c r="C36" s="176">
        <f>91*'END Jul 2016'!M22/100</f>
        <v>80.371199999999988</v>
      </c>
      <c r="D36" s="176">
        <f>IF($C$28*$C$29&gt;='END Jul 2016'!P22,('END Jul 2016'!P22*'END Jul 2016'!N22/100),(($C$28*$C$29)*'END Jul 2016'!N22/100))</f>
        <v>257.27999999999997</v>
      </c>
      <c r="E36" s="176">
        <f>IF($C$28*$C$29&lt;'END Jul 2016'!P22,0,IF(($C$28*$C$29)&lt;='END Jul 2016'!R22,(($C$28*$C$29-'END Jul 2016'!P22)*'END Jul 2016'!Q22/100),(('END Jul 2016'!R22-'END Jul 2016'!P22)*'END Jul 2016'!Q22/100)))</f>
        <v>99.072000000000003</v>
      </c>
      <c r="F36" s="176">
        <v>0</v>
      </c>
      <c r="G36" s="176">
        <f>IF(($C$28*$C$29&lt;'END Jul 2016'!R22),(0),($C$28*$C$29-'END Jul 2016'!R22)*'END Jul 2016'!S22/100)</f>
        <v>0</v>
      </c>
      <c r="H36" s="176">
        <f>($C$28*$C$30)*'END Jul 2016'!AE22/100</f>
        <v>67.967999999999989</v>
      </c>
      <c r="I36" s="176">
        <f t="shared" si="10"/>
        <v>504.69119999999998</v>
      </c>
      <c r="J36" s="177">
        <f t="shared" si="11"/>
        <v>1697.28</v>
      </c>
      <c r="K36" s="178">
        <f t="shared" si="12"/>
        <v>2018.7647999999999</v>
      </c>
      <c r="L36" s="179">
        <f>'END Jul 2016'!AT22</f>
        <v>0</v>
      </c>
      <c r="M36" s="179">
        <f>'END Jul 2016'!AU22</f>
        <v>0</v>
      </c>
      <c r="N36" s="179">
        <f>'END Jul 2016'!AV22</f>
        <v>15</v>
      </c>
      <c r="O36" s="179">
        <f>'END Jul 2016'!AW22</f>
        <v>0</v>
      </c>
      <c r="P36" s="180">
        <f t="shared" si="13"/>
        <v>2018.7647999999999</v>
      </c>
      <c r="Q36" s="180">
        <f>(P36-(P36*N36/100))</f>
        <v>1715.9500800000001</v>
      </c>
      <c r="R36" s="381">
        <f t="shared" si="15"/>
        <v>2220.6412800000003</v>
      </c>
      <c r="S36" s="381">
        <f t="shared" si="16"/>
        <v>1887.5450880000003</v>
      </c>
      <c r="T36" s="194">
        <f>'END Jul 2016'!BD22</f>
        <v>0</v>
      </c>
      <c r="U36" s="195" t="str">
        <f>'END Jul 2016'!BE22</f>
        <v>n</v>
      </c>
    </row>
    <row r="37" spans="1:21" ht="14" x14ac:dyDescent="0.15">
      <c r="A37" s="175" t="str">
        <f>'END Jul 2016'!K23</f>
        <v>Commander</v>
      </c>
      <c r="B37" s="15" t="str">
        <f>'END Jul 2016'!L23</f>
        <v>Market offer</v>
      </c>
      <c r="C37" s="176">
        <f>91*'END Jul 2016'!M23/100</f>
        <v>71.344000000000008</v>
      </c>
      <c r="D37" s="176">
        <f>IF($C$28*$C$29&gt;='END Jul 2016'!P23,('END Jul 2016'!P23*'END Jul 2016'!N23/100),(($C$28*$C$29)*'END Jul 2016'!N23/100))</f>
        <v>335.86</v>
      </c>
      <c r="E37" s="176">
        <f>IF($C$28*$C$29&lt;'END Jul 2016'!P23,0,IF(($C$28*$C$29)&lt;='END Jul 2016'!R23,(($C$28*$C$29-'END Jul 2016'!P23)*'END Jul 2016'!Q23/100),(('END Jul 2016'!R23-'END Jul 2016'!P23)*'END Jul 2016'!Q23/100)))</f>
        <v>0</v>
      </c>
      <c r="F37" s="176">
        <v>0</v>
      </c>
      <c r="G37" s="176">
        <f>IF(($C$28*$C$29&lt;'END Jul 2016'!R23),(0),($C$28*$C$29-'END Jul 2016'!R23)*'END Jul 2016'!S23/100)</f>
        <v>0</v>
      </c>
      <c r="H37" s="176">
        <f>($C$28*$C$30)*'END Jul 2016'!AE23/100</f>
        <v>44.34</v>
      </c>
      <c r="I37" s="176">
        <f t="shared" si="10"/>
        <v>451.54399999999998</v>
      </c>
      <c r="J37" s="177">
        <f t="shared" si="11"/>
        <v>1520.8</v>
      </c>
      <c r="K37" s="178">
        <f t="shared" si="12"/>
        <v>1806.1759999999999</v>
      </c>
      <c r="L37" s="179">
        <f>'END Jul 2016'!AT23</f>
        <v>0</v>
      </c>
      <c r="M37" s="179">
        <f>'END Jul 2016'!AU23</f>
        <v>0</v>
      </c>
      <c r="N37" s="179">
        <f>'END Jul 2016'!AV23</f>
        <v>0</v>
      </c>
      <c r="O37" s="179">
        <f>'END Jul 2016'!AW23</f>
        <v>20</v>
      </c>
      <c r="P37" s="180">
        <f t="shared" si="13"/>
        <v>1806.1759999999999</v>
      </c>
      <c r="Q37" s="180">
        <f t="shared" ref="Q37" si="17">(P37-(J37*O37/100))</f>
        <v>1502.0159999999998</v>
      </c>
      <c r="R37" s="381">
        <f t="shared" si="15"/>
        <v>1986.7936000000002</v>
      </c>
      <c r="S37" s="381">
        <f t="shared" si="16"/>
        <v>1652.2175999999999</v>
      </c>
      <c r="T37" s="194">
        <f>'END Jul 2016'!BD23</f>
        <v>0</v>
      </c>
      <c r="U37" s="195" t="str">
        <f>'END Jul 2016'!BE23</f>
        <v>n</v>
      </c>
    </row>
    <row r="38" spans="1:21" ht="14" x14ac:dyDescent="0.15">
      <c r="A38" s="175" t="str">
        <f>'END Jul 2016'!K24</f>
        <v>CovaU</v>
      </c>
      <c r="B38" s="15" t="str">
        <f>'END Jul 2016'!L24</f>
        <v>Rate Saver</v>
      </c>
      <c r="C38" s="176">
        <f>91*'END Jul 2016'!M24/100</f>
        <v>92.40140000000001</v>
      </c>
      <c r="D38" s="176">
        <f>IF($C$28*$C$29&gt;='END Jul 2016'!P24,('END Jul 2016'!P24*'END Jul 2016'!N24/100),(($C$28*$C$29)*'END Jul 2016'!N24/100))</f>
        <v>250.9</v>
      </c>
      <c r="E38" s="176">
        <f>IF($C$28*$C$29&lt;'END Jul 2016'!P24,0,IF(($C$28*$C$29)&lt;='END Jul 2016'!R24,(($C$28*$C$29-'END Jul 2016'!P24)*'END Jul 2016'!Q24/100),(('END Jul 2016'!R24-'END Jul 2016'!P24)*'END Jul 2016'!Q24/100)))</f>
        <v>99.16</v>
      </c>
      <c r="F38" s="176">
        <v>0</v>
      </c>
      <c r="G38" s="176">
        <f>IF(($C$28*$C$29&lt;'END Jul 2016'!R24),(0),($C$28*$C$29-'END Jul 2016'!R24)*'END Jul 2016'!S24/100)</f>
        <v>0</v>
      </c>
      <c r="H38" s="176">
        <f>($C$28*$C$30)*'END Jul 2016'!AE24/100</f>
        <v>78</v>
      </c>
      <c r="I38" s="176">
        <f t="shared" si="10"/>
        <v>520.46140000000003</v>
      </c>
      <c r="J38" s="177">
        <f t="shared" si="11"/>
        <v>1712.24</v>
      </c>
      <c r="K38" s="178">
        <f t="shared" si="12"/>
        <v>2081.8456000000001</v>
      </c>
      <c r="L38" s="179">
        <f>'END Jul 2016'!AT24</f>
        <v>0</v>
      </c>
      <c r="M38" s="179">
        <f>'END Jul 2016'!AU24</f>
        <v>0</v>
      </c>
      <c r="N38" s="179">
        <f>'END Jul 2016'!AV24</f>
        <v>18</v>
      </c>
      <c r="O38" s="179">
        <f>'END Jul 2016'!AW24</f>
        <v>0</v>
      </c>
      <c r="P38" s="180">
        <f t="shared" si="13"/>
        <v>2081.8456000000001</v>
      </c>
      <c r="Q38" s="180">
        <f>(P38-(P38*N38/100))</f>
        <v>1707.1133920000002</v>
      </c>
      <c r="R38" s="381">
        <f t="shared" si="15"/>
        <v>2290.0301600000003</v>
      </c>
      <c r="S38" s="381">
        <f t="shared" si="16"/>
        <v>1877.8247312000003</v>
      </c>
      <c r="T38" s="194">
        <f>'END Jul 2016'!BD24</f>
        <v>0</v>
      </c>
      <c r="U38" s="195" t="str">
        <f>'END Jul 2016'!BE24</f>
        <v>n</v>
      </c>
    </row>
    <row r="39" spans="1:21" ht="14" x14ac:dyDescent="0.15">
      <c r="A39" s="175" t="str">
        <f>'END Jul 2016'!K25</f>
        <v>Diamond Energy</v>
      </c>
      <c r="B39" s="15" t="str">
        <f>'END Jul 2016'!L25</f>
        <v>Pay on time discount</v>
      </c>
      <c r="C39" s="176">
        <f>91*'END Jul 2016'!M25/100</f>
        <v>81.881799999999998</v>
      </c>
      <c r="D39" s="176">
        <f>IF($C$28*$C$29&gt;='END Jul 2016'!P25,('END Jul 2016'!P25*'END Jul 2016'!N25/100),(($C$28*$C$29)*'END Jul 2016'!N25/100))</f>
        <v>65.849999999999994</v>
      </c>
      <c r="E39" s="176">
        <f>IF($C$28*$C$29&lt;'END Jul 2016'!P25,0,IF(($C$28*$C$29)&lt;='END Jul 2016'!R25,(($C$28*$C$29-'END Jul 2016'!P25)*'END Jul 2016'!Q25/100),(('END Jul 2016'!R25-'END Jul 2016'!P25)*'END Jul 2016'!Q25/100)))</f>
        <v>159.33599999999998</v>
      </c>
      <c r="F39" s="176">
        <v>0</v>
      </c>
      <c r="G39" s="176">
        <f>IF(($C$28*$C$29&lt;'END Jul 2016'!R25),(0),($C$28*$C$29-'END Jul 2016'!R25)*'END Jul 2016'!S25/100)</f>
        <v>91.01</v>
      </c>
      <c r="H39" s="176">
        <f>($C$28*$C$30)*'END Jul 2016'!AE25/100</f>
        <v>59.7</v>
      </c>
      <c r="I39" s="176">
        <f t="shared" si="10"/>
        <v>457.77779999999996</v>
      </c>
      <c r="J39" s="177">
        <f t="shared" si="11"/>
        <v>1503.5839999999998</v>
      </c>
      <c r="K39" s="178">
        <f t="shared" si="12"/>
        <v>1831.1111999999998</v>
      </c>
      <c r="L39" s="179">
        <f>'END Jul 2016'!AT25</f>
        <v>0</v>
      </c>
      <c r="M39" s="179">
        <f>'END Jul 2016'!AU25</f>
        <v>0</v>
      </c>
      <c r="N39" s="179">
        <f>'END Jul 2016'!AV25</f>
        <v>7</v>
      </c>
      <c r="O39" s="179">
        <f>'END Jul 2016'!AW25</f>
        <v>0</v>
      </c>
      <c r="P39" s="180">
        <f t="shared" si="13"/>
        <v>1831.1111999999998</v>
      </c>
      <c r="Q39" s="180">
        <f>(P39-(P39*N39/100))</f>
        <v>1702.9334159999999</v>
      </c>
      <c r="R39" s="381">
        <f t="shared" si="15"/>
        <v>2014.2223200000001</v>
      </c>
      <c r="S39" s="381">
        <f t="shared" si="16"/>
        <v>1873.2267575999999</v>
      </c>
      <c r="T39" s="194">
        <f>'END Jul 2016'!BD25</f>
        <v>24</v>
      </c>
      <c r="U39" s="195" t="str">
        <f>'END Jul 2016'!BE25</f>
        <v>y</v>
      </c>
    </row>
    <row r="40" spans="1:21" ht="14" x14ac:dyDescent="0.15">
      <c r="A40" s="175" t="str">
        <f>'END Jul 2016'!K26</f>
        <v>Dodo Power &amp; Gas</v>
      </c>
      <c r="B40" s="15" t="str">
        <f>'END Jul 2016'!L26</f>
        <v>Market offer</v>
      </c>
      <c r="C40" s="176">
        <f>91*'END Jul 2016'!M26/100</f>
        <v>70.9345</v>
      </c>
      <c r="D40" s="176">
        <f>IF($C$28*$C$29&gt;='END Jul 2016'!P26,('END Jul 2016'!P26*'END Jul 2016'!N26/100),(($C$28*$C$29)*'END Jul 2016'!N26/100))</f>
        <v>321.3</v>
      </c>
      <c r="E40" s="176">
        <f>IF($C$28*$C$29&lt;'END Jul 2016'!P26,0,IF(($C$28*$C$29)&lt;='END Jul 2016'!R26,(($C$28*$C$29-'END Jul 2016'!P26)*'END Jul 2016'!Q26/100),(('END Jul 2016'!R26-'END Jul 2016'!P26)*'END Jul 2016'!Q26/100)))</f>
        <v>0</v>
      </c>
      <c r="F40" s="176">
        <v>0</v>
      </c>
      <c r="G40" s="176">
        <f>IF(($C$28*$C$29&lt;'END Jul 2016'!R26),(0),($C$28*$C$29-'END Jul 2016'!R26)*'END Jul 2016'!S26/100)</f>
        <v>0</v>
      </c>
      <c r="H40" s="176">
        <f>($C$28*$C$30)*'END Jul 2016'!AE26/100</f>
        <v>41.94</v>
      </c>
      <c r="I40" s="176">
        <f t="shared" si="10"/>
        <v>434.17450000000002</v>
      </c>
      <c r="J40" s="177">
        <f t="shared" si="11"/>
        <v>1452.96</v>
      </c>
      <c r="K40" s="178">
        <f t="shared" si="12"/>
        <v>1736.6980000000001</v>
      </c>
      <c r="L40" s="179">
        <f>'END Jul 2016'!AT26</f>
        <v>0</v>
      </c>
      <c r="M40" s="179">
        <f>'END Jul 2016'!AU26</f>
        <v>0</v>
      </c>
      <c r="N40" s="179">
        <f>'END Jul 2016'!AV26</f>
        <v>0</v>
      </c>
      <c r="O40" s="179">
        <f>'END Jul 2016'!AW26</f>
        <v>20</v>
      </c>
      <c r="P40" s="180">
        <f t="shared" si="13"/>
        <v>1736.6980000000001</v>
      </c>
      <c r="Q40" s="180">
        <f t="shared" ref="Q40:Q41" si="18">(P40-(J40*O40/100))</f>
        <v>1446.1060000000002</v>
      </c>
      <c r="R40" s="381">
        <f t="shared" si="15"/>
        <v>1910.3678000000002</v>
      </c>
      <c r="S40" s="381">
        <f t="shared" si="16"/>
        <v>1590.7166000000004</v>
      </c>
      <c r="T40" s="194">
        <f>'END Jul 2016'!BD26</f>
        <v>0</v>
      </c>
      <c r="U40" s="195" t="str">
        <f>'END Jul 2016'!BE26</f>
        <v>n</v>
      </c>
    </row>
    <row r="41" spans="1:21" ht="14" x14ac:dyDescent="0.15">
      <c r="A41" s="175" t="str">
        <f>'END Jul 2016'!K27</f>
        <v>EnergyAustralia</v>
      </c>
      <c r="B41" s="15" t="str">
        <f>'END Jul 2016'!L27</f>
        <v>Flexi Saver</v>
      </c>
      <c r="C41" s="176">
        <f>91*'END Jul 2016'!M27/100</f>
        <v>75.002200000000002</v>
      </c>
      <c r="D41" s="176">
        <f>IF($C$28*$C$29&gt;='END Jul 2016'!P27,('END Jul 2016'!P27*'END Jul 2016'!N27/100),(($C$28*$C$29)*'END Jul 2016'!N27/100))</f>
        <v>243.8</v>
      </c>
      <c r="E41" s="176">
        <f>IF($C$28*$C$29&lt;'END Jul 2016'!P27,0,IF(($C$28*$C$29)&lt;='END Jul 2016'!R27,(($C$28*$C$29-'END Jul 2016'!P27)*'END Jul 2016'!Q27/100),(('END Jul 2016'!R27-'END Jul 2016'!P27)*'END Jul 2016'!Q27/100)))</f>
        <v>94.16</v>
      </c>
      <c r="F41" s="176">
        <v>0</v>
      </c>
      <c r="G41" s="176">
        <f>IF(($C$28*$C$29&lt;'END Jul 2016'!R27),(0),($C$28*$C$29-'END Jul 2016'!R27)*'END Jul 2016'!S27/100)</f>
        <v>0</v>
      </c>
      <c r="H41" s="176">
        <f>($C$28*$C$30)*'END Jul 2016'!AE27/100</f>
        <v>45.54</v>
      </c>
      <c r="I41" s="176">
        <f t="shared" si="10"/>
        <v>458.50220000000007</v>
      </c>
      <c r="J41" s="177">
        <f t="shared" si="11"/>
        <v>1534.0000000000002</v>
      </c>
      <c r="K41" s="178">
        <f t="shared" si="12"/>
        <v>1834.0088000000003</v>
      </c>
      <c r="L41" s="179">
        <f>'END Jul 2016'!AT27</f>
        <v>0</v>
      </c>
      <c r="M41" s="179">
        <f>'END Jul 2016'!AU27</f>
        <v>0</v>
      </c>
      <c r="N41" s="179">
        <f>'END Jul 2016'!AV27</f>
        <v>0</v>
      </c>
      <c r="O41" s="179">
        <f>'END Jul 2016'!AW27</f>
        <v>16</v>
      </c>
      <c r="P41" s="180">
        <f t="shared" si="13"/>
        <v>1834.0088000000003</v>
      </c>
      <c r="Q41" s="180">
        <f t="shared" si="18"/>
        <v>1588.5688000000002</v>
      </c>
      <c r="R41" s="381">
        <f t="shared" si="15"/>
        <v>2017.4096800000004</v>
      </c>
      <c r="S41" s="381">
        <f t="shared" si="16"/>
        <v>1747.4256800000005</v>
      </c>
      <c r="T41" s="194">
        <f>'END Jul 2016'!BD27</f>
        <v>0</v>
      </c>
      <c r="U41" s="195" t="str">
        <f>'END Jul 2016'!BE27</f>
        <v>n</v>
      </c>
    </row>
    <row r="42" spans="1:21" ht="14" x14ac:dyDescent="0.15">
      <c r="A42" s="175" t="str">
        <f>'END Jul 2016'!K28</f>
        <v>Mojo Power</v>
      </c>
      <c r="B42" s="15" t="str">
        <f>'END Jul 2016'!L28</f>
        <v>Standard Energy Pass</v>
      </c>
      <c r="C42" s="176">
        <f>(91*'END Jul 2016'!M28/100)+('END Jul 2016'!BH28*3)</f>
        <v>142.7741</v>
      </c>
      <c r="D42" s="176">
        <f>IF($C$28*$C$29&gt;='END Jul 2016'!P28,('END Jul 2016'!P28*'END Jul 2016'!N28/100),(($C$28*$C$29)*'END Jul 2016'!N28/100))</f>
        <v>173.7</v>
      </c>
      <c r="E42" s="176">
        <f>IF($C$28*$C$29&lt;'END Jul 2016'!P28,0,IF(($C$28*$C$29)&lt;='END Jul 2016'!R28,(($C$28*$C$29-'END Jul 2016'!P28)*'END Jul 2016'!Q28/100),(('END Jul 2016'!R28-'END Jul 2016'!P28)*'END Jul 2016'!Q28/100)))</f>
        <v>67.08</v>
      </c>
      <c r="F42" s="176">
        <v>0</v>
      </c>
      <c r="G42" s="176">
        <f>IF(($C$28*$C$29&lt;'END Jul 2016'!R28),(0),($C$28*$C$29-'END Jul 2016'!R28)*'END Jul 2016'!S28/100)</f>
        <v>0</v>
      </c>
      <c r="H42" s="176">
        <f>($C$28*$C$30)*'END Jul 2016'!AE28/100</f>
        <v>37.68</v>
      </c>
      <c r="I42" s="176">
        <f t="shared" si="10"/>
        <v>421.23410000000001</v>
      </c>
      <c r="J42" s="177">
        <f t="shared" si="11"/>
        <v>1113.8400000000001</v>
      </c>
      <c r="K42" s="178">
        <f t="shared" si="12"/>
        <v>1684.9364</v>
      </c>
      <c r="L42" s="179">
        <f>'END Jul 2016'!AT28</f>
        <v>0</v>
      </c>
      <c r="M42" s="179">
        <f>'END Jul 2016'!AU28</f>
        <v>0</v>
      </c>
      <c r="N42" s="179">
        <f>'END Jul 2016'!AV28</f>
        <v>0</v>
      </c>
      <c r="O42" s="179">
        <f>'END Jul 2016'!AW28</f>
        <v>0</v>
      </c>
      <c r="P42" s="180">
        <f t="shared" si="13"/>
        <v>1684.9364</v>
      </c>
      <c r="Q42" s="180">
        <f>(P42-(P42*N42/100))</f>
        <v>1684.9364</v>
      </c>
      <c r="R42" s="381">
        <f t="shared" si="15"/>
        <v>1853.4300400000002</v>
      </c>
      <c r="S42" s="381">
        <f t="shared" si="16"/>
        <v>1853.4300400000002</v>
      </c>
      <c r="T42" s="194">
        <f>'END Jul 2016'!BD28</f>
        <v>0</v>
      </c>
      <c r="U42" s="195" t="str">
        <f>'END Jul 2016'!BE28</f>
        <v>n</v>
      </c>
    </row>
    <row r="43" spans="1:21" ht="14" x14ac:dyDescent="0.15">
      <c r="A43" s="175" t="str">
        <f>'END Jul 2016'!K29</f>
        <v>Momentum Energy</v>
      </c>
      <c r="B43" s="15" t="str">
        <f>'END Jul 2016'!L29</f>
        <v>SmilePower</v>
      </c>
      <c r="C43" s="176">
        <f>91*'END Jul 2016'!M29/100</f>
        <v>66.43910000000001</v>
      </c>
      <c r="D43" s="176">
        <f>IF($C$28*$C$29&gt;='END Jul 2016'!P29,('END Jul 2016'!P29*'END Jul 2016'!N29/100),(($C$28*$C$29)*'END Jul 2016'!N29/100))</f>
        <v>143.58000000000001</v>
      </c>
      <c r="E43" s="176">
        <f>IF($C$28*$C$29&lt;'END Jul 2016'!P29,0,IF(($C$28*$C$29)&lt;='END Jul 2016'!R29,(($C$28*$C$29-'END Jul 2016'!P29)*'END Jul 2016'!Q29/100),(('END Jul 2016'!R29-'END Jul 2016'!P29)*'END Jul 2016'!Q29/100)))</f>
        <v>0</v>
      </c>
      <c r="F43" s="176">
        <v>0</v>
      </c>
      <c r="G43" s="176">
        <f>IF(($C$28*$C$29&lt;'END Jul 2016'!R29),(0),($C$28*$C$29-'END Jul 2016'!R29)*'END Jul 2016'!S29/100)</f>
        <v>152.63999999999999</v>
      </c>
      <c r="H43" s="176">
        <f>($C$28*$C$30)*'END Jul 2016'!AE29/100</f>
        <v>60.18</v>
      </c>
      <c r="I43" s="176">
        <f t="shared" si="10"/>
        <v>422.83910000000003</v>
      </c>
      <c r="J43" s="177">
        <f t="shared" si="11"/>
        <v>1425.6000000000001</v>
      </c>
      <c r="K43" s="178">
        <f t="shared" si="12"/>
        <v>1691.3564000000001</v>
      </c>
      <c r="L43" s="179">
        <f>'END Jul 2016'!AT29</f>
        <v>0</v>
      </c>
      <c r="M43" s="179">
        <f>'END Jul 2016'!AU29</f>
        <v>0</v>
      </c>
      <c r="N43" s="179">
        <f>'END Jul 2016'!AV29</f>
        <v>0</v>
      </c>
      <c r="O43" s="179">
        <f>'END Jul 2016'!AW29</f>
        <v>0</v>
      </c>
      <c r="P43" s="180">
        <f t="shared" si="13"/>
        <v>1691.3564000000001</v>
      </c>
      <c r="Q43" s="180">
        <f>(P43-(P43*N43/100))</f>
        <v>1691.3564000000001</v>
      </c>
      <c r="R43" s="381">
        <f t="shared" si="15"/>
        <v>1860.4920400000003</v>
      </c>
      <c r="S43" s="381">
        <f t="shared" si="16"/>
        <v>1860.4920400000003</v>
      </c>
      <c r="T43" s="194">
        <f>'END Jul 2016'!BD29</f>
        <v>12</v>
      </c>
      <c r="U43" s="195" t="str">
        <f>'END Jul 2016'!BE29</f>
        <v>y</v>
      </c>
    </row>
    <row r="44" spans="1:21" ht="14" x14ac:dyDescent="0.15">
      <c r="A44" s="175" t="str">
        <f>'END Jul 2016'!K30</f>
        <v>Origin Energy</v>
      </c>
      <c r="B44" s="15" t="str">
        <f>'END Jul 2016'!L30</f>
        <v>Saver</v>
      </c>
      <c r="C44" s="176">
        <f>91*'END Jul 2016'!M30/100</f>
        <v>75.984999999999999</v>
      </c>
      <c r="D44" s="176">
        <f>IF($C$28*$C$29&gt;='END Jul 2016'!P30,('END Jul 2016'!P30*'END Jul 2016'!N30/100),(($C$28*$C$29)*'END Jul 2016'!N30/100))</f>
        <v>234.3</v>
      </c>
      <c r="E44" s="176">
        <f>IF($C$28*$C$29&lt;'END Jul 2016'!P30,0,IF(($C$28*$C$29)&lt;='END Jul 2016'!R30,(($C$28*$C$29-'END Jul 2016'!P30)*'END Jul 2016'!Q30/100),(('END Jul 2016'!R30-'END Jul 2016'!P30)*'END Jul 2016'!Q30/100)))</f>
        <v>91.32</v>
      </c>
      <c r="F44" s="176">
        <v>0</v>
      </c>
      <c r="G44" s="176">
        <f>IF(($C$28*$C$29&lt;'END Jul 2016'!R30),(0),($C$28*$C$29-'END Jul 2016'!R30)*'END Jul 2016'!S30/100)</f>
        <v>0</v>
      </c>
      <c r="H44" s="176">
        <f>($C$28*$C$30)*'END Jul 2016'!AE30/100</f>
        <v>47.4</v>
      </c>
      <c r="I44" s="176">
        <f t="shared" si="10"/>
        <v>449.005</v>
      </c>
      <c r="J44" s="177">
        <f t="shared" si="11"/>
        <v>1492.08</v>
      </c>
      <c r="K44" s="178">
        <f t="shared" si="12"/>
        <v>1796.02</v>
      </c>
      <c r="L44" s="179">
        <f>'END Jul 2016'!AT30</f>
        <v>0</v>
      </c>
      <c r="M44" s="179">
        <f>'END Jul 2016'!AU30</f>
        <v>0</v>
      </c>
      <c r="N44" s="179">
        <f>'END Jul 2016'!AV30</f>
        <v>0</v>
      </c>
      <c r="O44" s="179">
        <f>'END Jul 2016'!AW30</f>
        <v>13</v>
      </c>
      <c r="P44" s="180">
        <f t="shared" si="13"/>
        <v>1796.02</v>
      </c>
      <c r="Q44" s="180">
        <f t="shared" ref="Q44:Q45" si="19">(P44-(J44*O44/100))</f>
        <v>1602.0496000000001</v>
      </c>
      <c r="R44" s="381">
        <f t="shared" si="15"/>
        <v>1975.6220000000001</v>
      </c>
      <c r="S44" s="381">
        <f t="shared" si="16"/>
        <v>1762.2545600000003</v>
      </c>
      <c r="T44" s="194">
        <f>'END Jul 2016'!BD30</f>
        <v>0</v>
      </c>
      <c r="U44" s="195" t="str">
        <f>'END Jul 2016'!BE30</f>
        <v>n</v>
      </c>
    </row>
    <row r="45" spans="1:21" ht="14" x14ac:dyDescent="0.15">
      <c r="A45" s="175" t="str">
        <f>'END Jul 2016'!K31</f>
        <v>Powerdirect</v>
      </c>
      <c r="B45" s="15" t="str">
        <f>'END Jul 2016'!L31</f>
        <v>20 percent</v>
      </c>
      <c r="C45" s="176">
        <f>91*'END Jul 2016'!M31/100</f>
        <v>70.497699999999995</v>
      </c>
      <c r="D45" s="176">
        <f>IF($C$28*$C$29&gt;='END Jul 2016'!P31,('END Jul 2016'!P31*'END Jul 2016'!N31/100),(($C$28*$C$29)*'END Jul 2016'!N31/100))</f>
        <v>343</v>
      </c>
      <c r="E45" s="176">
        <f>IF($C$28*$C$29&lt;'END Jul 2016'!P31,0,IF(($C$28*$C$29)&lt;='END Jul 2016'!R31,(($C$28*$C$29-'END Jul 2016'!P31)*'END Jul 2016'!Q31/100),(('END Jul 2016'!R31-'END Jul 2016'!P31)*'END Jul 2016'!Q31/100)))</f>
        <v>0</v>
      </c>
      <c r="F45" s="176">
        <v>0</v>
      </c>
      <c r="G45" s="176">
        <f>IF(($C$28*$C$29&lt;'END Jul 2016'!R31),(0),($C$28*$C$29-'END Jul 2016'!R31)*'END Jul 2016'!S31/100)</f>
        <v>0</v>
      </c>
      <c r="H45" s="176">
        <f>($C$28*$C$30)*'END Jul 2016'!AE31/100</f>
        <v>75.180000000000007</v>
      </c>
      <c r="I45" s="176">
        <f t="shared" si="10"/>
        <v>488.67770000000002</v>
      </c>
      <c r="J45" s="177">
        <f t="shared" si="11"/>
        <v>1672.72</v>
      </c>
      <c r="K45" s="178">
        <f t="shared" si="12"/>
        <v>1954.7108000000001</v>
      </c>
      <c r="L45" s="179">
        <f>'END Jul 2016'!AT31</f>
        <v>0</v>
      </c>
      <c r="M45" s="179">
        <f>'END Jul 2016'!AU31</f>
        <v>0</v>
      </c>
      <c r="N45" s="179">
        <f>'END Jul 2016'!AV31</f>
        <v>0</v>
      </c>
      <c r="O45" s="179">
        <f>'END Jul 2016'!AW31</f>
        <v>20</v>
      </c>
      <c r="P45" s="180">
        <f t="shared" si="13"/>
        <v>1954.7108000000001</v>
      </c>
      <c r="Q45" s="180">
        <f t="shared" si="19"/>
        <v>1620.1668</v>
      </c>
      <c r="R45" s="381">
        <f t="shared" si="15"/>
        <v>2150.1818800000001</v>
      </c>
      <c r="S45" s="381">
        <f t="shared" si="16"/>
        <v>1782.1834800000001</v>
      </c>
      <c r="T45" s="194">
        <f>'END Jul 2016'!BD31</f>
        <v>0</v>
      </c>
      <c r="U45" s="195" t="str">
        <f>'END Jul 2016'!BE31</f>
        <v>n</v>
      </c>
    </row>
    <row r="46" spans="1:21" ht="14" x14ac:dyDescent="0.15">
      <c r="A46" s="175" t="str">
        <f>'END Jul 2016'!K32</f>
        <v>Powershop</v>
      </c>
      <c r="B46" s="15" t="str">
        <f>'END Jul 2016'!L32</f>
        <v>Standard Saver</v>
      </c>
      <c r="C46" s="176">
        <f>91*'END Jul 2016'!M32/100</f>
        <v>85.088639999999998</v>
      </c>
      <c r="D46" s="176">
        <f>(C28*C29)*'END Jul 2016'!N32/100</f>
        <v>325.24799999999999</v>
      </c>
      <c r="E46" s="176">
        <v>0</v>
      </c>
      <c r="F46" s="176">
        <v>0</v>
      </c>
      <c r="G46" s="176">
        <v>0</v>
      </c>
      <c r="H46" s="176">
        <f>($C$28*$C$30)*'END Jul 2016'!AE32/100</f>
        <v>74.188800000000001</v>
      </c>
      <c r="I46" s="176">
        <f t="shared" si="10"/>
        <v>484.52544</v>
      </c>
      <c r="J46" s="177">
        <f t="shared" si="11"/>
        <v>1597.7472</v>
      </c>
      <c r="K46" s="178">
        <f t="shared" si="12"/>
        <v>1938.10176</v>
      </c>
      <c r="L46" s="179">
        <f>'END Jul 2016'!AT32</f>
        <v>4</v>
      </c>
      <c r="M46" s="179">
        <f>'END Jul 2016'!AU32</f>
        <v>0</v>
      </c>
      <c r="N46" s="179">
        <f>'END Jul 2016'!AV32</f>
        <v>14</v>
      </c>
      <c r="O46" s="179">
        <f>'END Jul 2016'!AW32</f>
        <v>0</v>
      </c>
      <c r="P46" s="180">
        <f>K46-(K46*L46/100)</f>
        <v>1860.5776896</v>
      </c>
      <c r="Q46" s="180">
        <f>(P46-(P46*N46/100))</f>
        <v>1600.096813056</v>
      </c>
      <c r="R46" s="381">
        <f t="shared" si="15"/>
        <v>2046.6354585600002</v>
      </c>
      <c r="S46" s="381">
        <f t="shared" si="16"/>
        <v>1760.1064943616002</v>
      </c>
      <c r="T46" s="194">
        <f>'END Jul 2016'!BD32</f>
        <v>0</v>
      </c>
      <c r="U46" s="195" t="str">
        <f>'END Jul 2016'!BE32</f>
        <v>n</v>
      </c>
    </row>
    <row r="47" spans="1:21" ht="14" x14ac:dyDescent="0.15">
      <c r="A47" s="175" t="str">
        <f>'END Jul 2016'!K33</f>
        <v>Red Energy</v>
      </c>
      <c r="B47" s="15" t="str">
        <f>'END Jul 2016'!L33</f>
        <v>Easy Saver</v>
      </c>
      <c r="C47" s="176">
        <f>91*'END Jul 2016'!M33/100</f>
        <v>70.870800000000003</v>
      </c>
      <c r="D47" s="176">
        <f>IF($C$28*$C$29&gt;='END Jul 2016'!P33,('END Jul 2016'!P33*'END Jul 2016'!N33/100),(($C$28*$C$29)*'END Jul 2016'!N33/100))</f>
        <v>223</v>
      </c>
      <c r="E47" s="176">
        <f>IF($C$28*$C$29&lt;'END Jul 2016'!P33,0,IF(($C$28*$C$29)&lt;='END Jul 2016'!R33,(($C$28*$C$29-'END Jul 2016'!P33)*'END Jul 2016'!Q33/100),(('END Jul 2016'!R33-'END Jul 2016'!P33)*'END Jul 2016'!Q33/100)))</f>
        <v>87.2</v>
      </c>
      <c r="F47" s="176">
        <v>0</v>
      </c>
      <c r="G47" s="176">
        <f>IF(($C$28*$C$29&lt;'END Jul 2016'!R33),(0),($C$28*$C$29-'END Jul 2016'!R33)*'END Jul 2016'!S33/100)</f>
        <v>0</v>
      </c>
      <c r="H47" s="176">
        <f>($C$28*$C$30)*'END Jul 2016'!AE33/100</f>
        <v>46.26</v>
      </c>
      <c r="I47" s="176">
        <f t="shared" si="10"/>
        <v>427.33080000000001</v>
      </c>
      <c r="J47" s="177">
        <f t="shared" si="11"/>
        <v>1425.8400000000001</v>
      </c>
      <c r="K47" s="178">
        <f t="shared" si="12"/>
        <v>1709.3232</v>
      </c>
      <c r="L47" s="179">
        <f>'END Jul 2016'!AT33</f>
        <v>0</v>
      </c>
      <c r="M47" s="179">
        <f>'END Jul 2016'!AU33</f>
        <v>0</v>
      </c>
      <c r="N47" s="179">
        <f>'END Jul 2016'!AV33</f>
        <v>10</v>
      </c>
      <c r="O47" s="179">
        <f>'END Jul 2016'!AW33</f>
        <v>0</v>
      </c>
      <c r="P47" s="180">
        <f t="shared" ref="P47:P49" si="20">K47</f>
        <v>1709.3232</v>
      </c>
      <c r="Q47" s="180">
        <f>(P47-(P47*N47/100))</f>
        <v>1538.3908799999999</v>
      </c>
      <c r="R47" s="381">
        <f t="shared" si="15"/>
        <v>1880.2555200000002</v>
      </c>
      <c r="S47" s="381">
        <f t="shared" si="16"/>
        <v>1692.2299680000001</v>
      </c>
      <c r="T47" s="194">
        <f>'END Jul 2016'!BD33</f>
        <v>0</v>
      </c>
      <c r="U47" s="195" t="str">
        <f>'END Jul 2016'!BE33</f>
        <v>n</v>
      </c>
    </row>
    <row r="48" spans="1:21" ht="14" x14ac:dyDescent="0.15">
      <c r="A48" s="175" t="str">
        <f>'END Jul 2016'!K34</f>
        <v>Simply Energy</v>
      </c>
      <c r="B48" s="15" t="str">
        <f>'END Jul 2016'!L34</f>
        <v>Simply Plus</v>
      </c>
      <c r="C48" s="176">
        <f>91*'END Jul 2016'!M34/100</f>
        <v>62.617100000000001</v>
      </c>
      <c r="D48" s="176">
        <f>IF($C$28*$C$29&gt;='END Jul 2016'!P34,('END Jul 2016'!P34*'END Jul 2016'!N34/100),(($C$28*$C$29)*'END Jul 2016'!N34/100))</f>
        <v>244.6</v>
      </c>
      <c r="E48" s="176">
        <f>IF($C$28*$C$29&lt;'END Jul 2016'!P34,0,IF(($C$28*$C$29)&lt;='END Jul 2016'!R34,(($C$28*$C$29-'END Jul 2016'!P34)*'END Jul 2016'!Q34/100),(('END Jul 2016'!R34-'END Jul 2016'!P34)*'END Jul 2016'!Q34/100)))</f>
        <v>94.64</v>
      </c>
      <c r="F48" s="176">
        <v>0</v>
      </c>
      <c r="G48" s="176">
        <f>IF(($C$28*$C$29&lt;'END Jul 2016'!R34),(0),($C$28*$C$29-'END Jul 2016'!R34)*'END Jul 2016'!S34/100)</f>
        <v>0</v>
      </c>
      <c r="H48" s="176">
        <f>($C$28*$C$30)*'END Jul 2016'!AE34/100</f>
        <v>50.16</v>
      </c>
      <c r="I48" s="176">
        <f t="shared" si="10"/>
        <v>452.01710000000003</v>
      </c>
      <c r="J48" s="177">
        <f t="shared" si="11"/>
        <v>1557.6000000000001</v>
      </c>
      <c r="K48" s="178">
        <f t="shared" si="12"/>
        <v>1808.0684000000001</v>
      </c>
      <c r="L48" s="179">
        <f>'END Jul 2016'!AT34</f>
        <v>0</v>
      </c>
      <c r="M48" s="179">
        <f>'END Jul 2016'!AU34</f>
        <v>0</v>
      </c>
      <c r="N48" s="179">
        <f>'END Jul 2016'!AV34</f>
        <v>0</v>
      </c>
      <c r="O48" s="179">
        <f>'END Jul 2016'!AW34</f>
        <v>15</v>
      </c>
      <c r="P48" s="180">
        <f t="shared" si="20"/>
        <v>1808.0684000000001</v>
      </c>
      <c r="Q48" s="180">
        <f t="shared" ref="Q48:Q49" si="21">(P48-(J48*O48/100))</f>
        <v>1574.4284</v>
      </c>
      <c r="R48" s="381">
        <f t="shared" si="15"/>
        <v>1988.8752400000003</v>
      </c>
      <c r="S48" s="381">
        <f t="shared" si="16"/>
        <v>1731.8712400000002</v>
      </c>
      <c r="T48" s="194">
        <f>'END Jul 2016'!BD34</f>
        <v>24</v>
      </c>
      <c r="U48" s="195" t="str">
        <f>'END Jul 2016'!BE34</f>
        <v>y</v>
      </c>
    </row>
    <row r="49" spans="1:117" ht="15" thickBot="1" x14ac:dyDescent="0.2">
      <c r="A49" s="184" t="str">
        <f>'END Jul 2016'!K35</f>
        <v>Urth Energy</v>
      </c>
      <c r="B49" s="185" t="str">
        <f>'END Jul 2016'!L35</f>
        <v>Market offer</v>
      </c>
      <c r="C49" s="186">
        <f>91*'END Jul 2016'!M35/100</f>
        <v>75.984999999999999</v>
      </c>
      <c r="D49" s="186">
        <f>IF($C$28*$C$29&gt;='END Jul 2016'!P35,('END Jul 2016'!P35*'END Jul 2016'!N35/100),(($C$28*$C$29)*'END Jul 2016'!N35/100))</f>
        <v>237</v>
      </c>
      <c r="E49" s="186">
        <f>IF($C$28*$C$29&lt;'END Jul 2016'!P35,0,IF(($C$28*$C$29)&lt;='END Jul 2016'!R35,(($C$28*$C$29-'END Jul 2016'!P35)*'END Jul 2016'!Q35/100),(('END Jul 2016'!R35-'END Jul 2016'!P35)*'END Jul 2016'!Q35/100)))</f>
        <v>91.6</v>
      </c>
      <c r="F49" s="186">
        <v>0</v>
      </c>
      <c r="G49" s="186">
        <f>IF(($C$28*$C$29&lt;'END Jul 2016'!R35),(0),($C$28*$C$29-'END Jul 2016'!R35)*'END Jul 2016'!S35/100)</f>
        <v>0</v>
      </c>
      <c r="H49" s="186">
        <f>($C$28*$C$30)*'END Jul 2016'!AE35/100</f>
        <v>47.4</v>
      </c>
      <c r="I49" s="186">
        <f t="shared" si="10"/>
        <v>451.98500000000001</v>
      </c>
      <c r="J49" s="187">
        <f t="shared" si="11"/>
        <v>1504</v>
      </c>
      <c r="K49" s="188">
        <f t="shared" si="12"/>
        <v>1807.94</v>
      </c>
      <c r="L49" s="189">
        <f>'END Jul 2016'!AT35</f>
        <v>0</v>
      </c>
      <c r="M49" s="189">
        <f>'END Jul 2016'!AU35</f>
        <v>0</v>
      </c>
      <c r="N49" s="189">
        <f>'END Jul 2016'!AV35</f>
        <v>0</v>
      </c>
      <c r="O49" s="189">
        <f>'END Jul 2016'!AW35</f>
        <v>10</v>
      </c>
      <c r="P49" s="190">
        <f t="shared" si="20"/>
        <v>1807.94</v>
      </c>
      <c r="Q49" s="190">
        <f t="shared" si="21"/>
        <v>1657.54</v>
      </c>
      <c r="R49" s="382">
        <f t="shared" ref="R49" si="22">K49*1.1</f>
        <v>1988.7340000000002</v>
      </c>
      <c r="S49" s="382">
        <f t="shared" si="16"/>
        <v>1823.2940000000001</v>
      </c>
      <c r="T49" s="196">
        <f>'END Jul 2016'!BD35</f>
        <v>0</v>
      </c>
      <c r="U49" s="197" t="str">
        <f>'END Jul 2016'!BE35</f>
        <v>n</v>
      </c>
    </row>
    <row r="50" spans="1:117" s="170" customFormat="1" x14ac:dyDescent="0.15"/>
    <row r="51" spans="1:117" s="170" customFormat="1" ht="14" thickBot="1" x14ac:dyDescent="0.2"/>
    <row r="52" spans="1:117" s="67" customFormat="1" ht="14" x14ac:dyDescent="0.15">
      <c r="A52" s="166" t="s">
        <v>644</v>
      </c>
      <c r="B52" s="167"/>
      <c r="C52" s="167"/>
      <c r="D52" s="167"/>
      <c r="E52" s="167"/>
      <c r="F52" s="167"/>
      <c r="G52" s="167"/>
      <c r="H52" s="167"/>
      <c r="I52" s="167"/>
      <c r="J52" s="167"/>
      <c r="K52" s="167"/>
      <c r="L52" s="167"/>
      <c r="M52" s="167"/>
      <c r="N52" s="167"/>
      <c r="O52" s="167"/>
      <c r="P52" s="167"/>
      <c r="Q52" s="167"/>
      <c r="R52" s="167"/>
      <c r="S52" s="167"/>
      <c r="T52" s="167"/>
      <c r="U52" s="173"/>
      <c r="V52" s="170"/>
      <c r="W52" s="170"/>
      <c r="X52" s="170"/>
      <c r="Y52" s="170"/>
      <c r="Z52" s="170"/>
      <c r="AA52" s="170"/>
      <c r="AB52" s="170"/>
      <c r="AC52" s="170"/>
      <c r="AD52" s="170"/>
      <c r="AE52" s="170"/>
      <c r="AF52" s="170"/>
      <c r="AG52" s="170"/>
      <c r="AH52" s="170"/>
      <c r="AI52" s="170"/>
      <c r="AJ52" s="170"/>
      <c r="AK52" s="170"/>
      <c r="AL52" s="170"/>
      <c r="AM52" s="170"/>
      <c r="AN52" s="170"/>
      <c r="AO52" s="170"/>
      <c r="AP52" s="170"/>
      <c r="AQ52" s="170"/>
      <c r="AR52" s="170"/>
      <c r="AS52" s="170"/>
      <c r="AT52" s="170"/>
      <c r="AU52" s="170"/>
      <c r="AV52" s="170"/>
      <c r="AW52" s="170"/>
      <c r="AX52" s="170"/>
      <c r="AY52" s="170"/>
      <c r="AZ52" s="170"/>
      <c r="BA52" s="170"/>
      <c r="BB52" s="170"/>
      <c r="BC52" s="170"/>
      <c r="BD52" s="170"/>
      <c r="BE52" s="170"/>
      <c r="BF52" s="170"/>
      <c r="BG52" s="170"/>
      <c r="BH52" s="170"/>
      <c r="BI52" s="170"/>
      <c r="BJ52" s="170"/>
      <c r="BK52" s="170"/>
      <c r="BL52" s="170"/>
      <c r="BM52" s="170"/>
      <c r="BN52" s="170"/>
      <c r="BO52" s="170"/>
      <c r="BP52" s="170"/>
      <c r="BQ52" s="170"/>
      <c r="BR52" s="170"/>
      <c r="BS52" s="170"/>
      <c r="BT52" s="170"/>
      <c r="BU52" s="170"/>
      <c r="BV52" s="170"/>
      <c r="BW52" s="170"/>
      <c r="BX52" s="170"/>
      <c r="BY52" s="170"/>
      <c r="BZ52" s="170"/>
      <c r="CA52" s="170"/>
      <c r="CB52" s="170"/>
      <c r="CC52" s="170"/>
      <c r="CD52" s="170"/>
      <c r="CE52" s="170"/>
      <c r="CF52" s="170"/>
      <c r="CG52" s="170"/>
      <c r="CH52" s="170"/>
      <c r="CI52" s="170"/>
      <c r="CJ52" s="170"/>
      <c r="CK52" s="170"/>
      <c r="CL52" s="170"/>
      <c r="CM52" s="170"/>
      <c r="CN52" s="170"/>
      <c r="CO52" s="170"/>
      <c r="CP52" s="170"/>
      <c r="CQ52" s="170"/>
      <c r="CR52" s="170"/>
      <c r="CS52" s="170"/>
      <c r="CT52" s="170"/>
      <c r="CU52" s="170"/>
      <c r="CV52" s="170"/>
      <c r="CW52" s="170"/>
      <c r="CX52" s="170"/>
      <c r="CY52" s="170"/>
      <c r="CZ52" s="170"/>
      <c r="DA52" s="170"/>
      <c r="DB52" s="170"/>
      <c r="DC52" s="170"/>
      <c r="DD52" s="170"/>
      <c r="DE52" s="170"/>
      <c r="DF52" s="170"/>
      <c r="DG52" s="170"/>
      <c r="DH52" s="170"/>
      <c r="DI52" s="170"/>
      <c r="DJ52" s="170"/>
      <c r="DK52" s="170"/>
      <c r="DL52" s="170"/>
      <c r="DM52" s="170"/>
    </row>
    <row r="53" spans="1:117" s="67" customFormat="1" ht="14" x14ac:dyDescent="0.15">
      <c r="A53" s="168" t="s">
        <v>247</v>
      </c>
      <c r="B53" s="78"/>
      <c r="C53" s="199">
        <v>1800</v>
      </c>
      <c r="D53" s="78"/>
      <c r="E53" s="78"/>
      <c r="F53" s="78"/>
      <c r="G53" s="78"/>
      <c r="H53" s="78"/>
      <c r="I53" s="78"/>
      <c r="J53" s="78"/>
      <c r="K53" s="78"/>
      <c r="L53" s="78"/>
      <c r="M53" s="78"/>
      <c r="N53" s="78"/>
      <c r="O53" s="78"/>
      <c r="P53" s="78"/>
      <c r="Q53" s="78"/>
      <c r="R53" s="78"/>
      <c r="S53" s="78"/>
      <c r="T53" s="78"/>
      <c r="U53" s="174"/>
      <c r="V53" s="170"/>
      <c r="W53" s="170"/>
      <c r="X53" s="170"/>
      <c r="Y53" s="170"/>
      <c r="Z53" s="170"/>
      <c r="AA53" s="170"/>
      <c r="AB53" s="170"/>
      <c r="AC53" s="170"/>
      <c r="AD53" s="170"/>
      <c r="AE53" s="170"/>
      <c r="AF53" s="170"/>
      <c r="AG53" s="170"/>
      <c r="AH53" s="170"/>
      <c r="AI53" s="170"/>
      <c r="AJ53" s="170"/>
      <c r="AK53" s="170"/>
      <c r="AL53" s="170"/>
      <c r="AM53" s="170"/>
      <c r="AN53" s="170"/>
      <c r="AO53" s="170"/>
      <c r="AP53" s="170"/>
      <c r="AQ53" s="170"/>
      <c r="AR53" s="170"/>
      <c r="AS53" s="170"/>
      <c r="AT53" s="170"/>
      <c r="AU53" s="170"/>
      <c r="AV53" s="170"/>
      <c r="AW53" s="170"/>
      <c r="AX53" s="170"/>
      <c r="AY53" s="170"/>
      <c r="AZ53" s="170"/>
      <c r="BA53" s="170"/>
      <c r="BB53" s="170"/>
      <c r="BC53" s="170"/>
      <c r="BD53" s="170"/>
      <c r="BE53" s="170"/>
      <c r="BF53" s="170"/>
      <c r="BG53" s="170"/>
      <c r="BH53" s="170"/>
      <c r="BI53" s="170"/>
      <c r="BJ53" s="170"/>
      <c r="BK53" s="170"/>
      <c r="BL53" s="170"/>
      <c r="BM53" s="170"/>
      <c r="BN53" s="170"/>
      <c r="BO53" s="170"/>
      <c r="BP53" s="170"/>
      <c r="BQ53" s="170"/>
      <c r="BR53" s="170"/>
      <c r="BS53" s="170"/>
      <c r="BT53" s="170"/>
      <c r="BU53" s="170"/>
      <c r="BV53" s="170"/>
      <c r="BW53" s="170"/>
      <c r="BX53" s="170"/>
      <c r="BY53" s="170"/>
      <c r="BZ53" s="170"/>
      <c r="CA53" s="170"/>
      <c r="CB53" s="170"/>
      <c r="CC53" s="170"/>
      <c r="CD53" s="170"/>
      <c r="CE53" s="170"/>
      <c r="CF53" s="170"/>
      <c r="CG53" s="170"/>
      <c r="CH53" s="170"/>
      <c r="CI53" s="170"/>
      <c r="CJ53" s="170"/>
      <c r="CK53" s="170"/>
      <c r="CL53" s="170"/>
      <c r="CM53" s="170"/>
      <c r="CN53" s="170"/>
      <c r="CO53" s="170"/>
      <c r="CP53" s="170"/>
      <c r="CQ53" s="170"/>
      <c r="CR53" s="170"/>
      <c r="CS53" s="170"/>
      <c r="CT53" s="170"/>
      <c r="CU53" s="170"/>
      <c r="CV53" s="170"/>
      <c r="CW53" s="170"/>
      <c r="CX53" s="170"/>
      <c r="CY53" s="170"/>
      <c r="CZ53" s="170"/>
      <c r="DA53" s="170"/>
      <c r="DB53" s="170"/>
      <c r="DC53" s="170"/>
      <c r="DD53" s="170"/>
      <c r="DE53" s="170"/>
      <c r="DF53" s="170"/>
      <c r="DG53" s="170"/>
      <c r="DH53" s="170"/>
      <c r="DI53" s="170"/>
      <c r="DJ53" s="170"/>
      <c r="DK53" s="170"/>
      <c r="DL53" s="170"/>
      <c r="DM53" s="170"/>
    </row>
    <row r="54" spans="1:117" s="67" customFormat="1" ht="14" x14ac:dyDescent="0.15">
      <c r="A54" s="168" t="s">
        <v>652</v>
      </c>
      <c r="B54" s="78"/>
      <c r="C54" s="200">
        <v>0.5</v>
      </c>
      <c r="D54" s="78"/>
      <c r="E54" s="78"/>
      <c r="F54" s="78"/>
      <c r="G54" s="78"/>
      <c r="H54" s="78"/>
      <c r="I54" s="78"/>
      <c r="J54" s="78"/>
      <c r="K54" s="78"/>
      <c r="L54" s="78"/>
      <c r="M54" s="78"/>
      <c r="N54" s="78"/>
      <c r="O54" s="78"/>
      <c r="P54" s="78"/>
      <c r="Q54" s="78"/>
      <c r="R54" s="78"/>
      <c r="S54" s="78"/>
      <c r="T54" s="78"/>
      <c r="U54" s="174"/>
      <c r="V54" s="170"/>
      <c r="W54" s="170"/>
      <c r="X54" s="170"/>
      <c r="Y54" s="170"/>
      <c r="Z54" s="170"/>
      <c r="AA54" s="170"/>
      <c r="AB54" s="170"/>
      <c r="AC54" s="170"/>
      <c r="AD54" s="170"/>
      <c r="AE54" s="170"/>
      <c r="AF54" s="170"/>
      <c r="AG54" s="170"/>
      <c r="AH54" s="170"/>
      <c r="AI54" s="170"/>
      <c r="AJ54" s="170"/>
      <c r="AK54" s="170"/>
      <c r="AL54" s="170"/>
      <c r="AM54" s="170"/>
      <c r="AN54" s="170"/>
      <c r="AO54" s="170"/>
      <c r="AP54" s="170"/>
      <c r="AQ54" s="170"/>
      <c r="AR54" s="170"/>
      <c r="AS54" s="170"/>
      <c r="AT54" s="170"/>
      <c r="AU54" s="170"/>
      <c r="AV54" s="170"/>
      <c r="AW54" s="170"/>
      <c r="AX54" s="170"/>
      <c r="AY54" s="170"/>
      <c r="AZ54" s="170"/>
      <c r="BA54" s="170"/>
      <c r="BB54" s="170"/>
      <c r="BC54" s="170"/>
      <c r="BD54" s="170"/>
      <c r="BE54" s="170"/>
      <c r="BF54" s="170"/>
      <c r="BG54" s="170"/>
      <c r="BH54" s="170"/>
      <c r="BI54" s="170"/>
      <c r="BJ54" s="170"/>
      <c r="BK54" s="170"/>
      <c r="BL54" s="170"/>
      <c r="BM54" s="170"/>
      <c r="BN54" s="170"/>
      <c r="BO54" s="170"/>
      <c r="BP54" s="170"/>
      <c r="BQ54" s="170"/>
      <c r="BR54" s="170"/>
      <c r="BS54" s="170"/>
      <c r="BT54" s="170"/>
      <c r="BU54" s="170"/>
      <c r="BV54" s="170"/>
      <c r="BW54" s="170"/>
      <c r="BX54" s="170"/>
      <c r="BY54" s="170"/>
      <c r="BZ54" s="170"/>
      <c r="CA54" s="170"/>
      <c r="CB54" s="170"/>
      <c r="CC54" s="170"/>
      <c r="CD54" s="170"/>
      <c r="CE54" s="170"/>
      <c r="CF54" s="170"/>
      <c r="CG54" s="170"/>
      <c r="CH54" s="170"/>
      <c r="CI54" s="170"/>
      <c r="CJ54" s="170"/>
      <c r="CK54" s="170"/>
      <c r="CL54" s="170"/>
      <c r="CM54" s="170"/>
      <c r="CN54" s="170"/>
      <c r="CO54" s="170"/>
      <c r="CP54" s="170"/>
      <c r="CQ54" s="170"/>
      <c r="CR54" s="170"/>
      <c r="CS54" s="170"/>
      <c r="CT54" s="170"/>
      <c r="CU54" s="170"/>
      <c r="CV54" s="170"/>
      <c r="CW54" s="170"/>
      <c r="CX54" s="170"/>
      <c r="CY54" s="170"/>
      <c r="CZ54" s="170"/>
      <c r="DA54" s="170"/>
      <c r="DB54" s="170"/>
      <c r="DC54" s="170"/>
      <c r="DD54" s="170"/>
      <c r="DE54" s="170"/>
      <c r="DF54" s="170"/>
      <c r="DG54" s="170"/>
      <c r="DH54" s="170"/>
      <c r="DI54" s="170"/>
      <c r="DJ54" s="170"/>
      <c r="DK54" s="170"/>
      <c r="DL54" s="170"/>
      <c r="DM54" s="170"/>
    </row>
    <row r="55" spans="1:117" s="67" customFormat="1" ht="14" x14ac:dyDescent="0.15">
      <c r="A55" s="168" t="s">
        <v>512</v>
      </c>
      <c r="B55" s="78"/>
      <c r="C55" s="200">
        <v>0.3</v>
      </c>
      <c r="D55" s="78"/>
      <c r="E55" s="78"/>
      <c r="F55" s="78"/>
      <c r="G55" s="78"/>
      <c r="H55" s="78"/>
      <c r="I55" s="78"/>
      <c r="J55" s="78"/>
      <c r="K55" s="78"/>
      <c r="L55" s="78"/>
      <c r="M55" s="78"/>
      <c r="N55" s="78"/>
      <c r="O55" s="78"/>
      <c r="P55" s="78"/>
      <c r="Q55" s="78"/>
      <c r="R55" s="78"/>
      <c r="S55" s="78"/>
      <c r="T55" s="78"/>
      <c r="U55" s="174"/>
      <c r="V55" s="170"/>
      <c r="W55" s="170"/>
      <c r="X55" s="170"/>
      <c r="Y55" s="170"/>
      <c r="Z55" s="170"/>
      <c r="AA55" s="170"/>
      <c r="AB55" s="170"/>
      <c r="AC55" s="170"/>
      <c r="AD55" s="170"/>
      <c r="AE55" s="170"/>
      <c r="AF55" s="170"/>
      <c r="AG55" s="170"/>
      <c r="AH55" s="170"/>
      <c r="AI55" s="170"/>
      <c r="AJ55" s="170"/>
      <c r="AK55" s="170"/>
      <c r="AL55" s="170"/>
      <c r="AM55" s="170"/>
      <c r="AN55" s="170"/>
      <c r="AO55" s="170"/>
      <c r="AP55" s="170"/>
      <c r="AQ55" s="170"/>
      <c r="AR55" s="170"/>
      <c r="AS55" s="170"/>
      <c r="AT55" s="170"/>
      <c r="AU55" s="170"/>
      <c r="AV55" s="170"/>
      <c r="AW55" s="170"/>
      <c r="AX55" s="170"/>
      <c r="AY55" s="170"/>
      <c r="AZ55" s="170"/>
      <c r="BA55" s="170"/>
      <c r="BB55" s="170"/>
      <c r="BC55" s="170"/>
      <c r="BD55" s="170"/>
      <c r="BE55" s="170"/>
      <c r="BF55" s="170"/>
      <c r="BG55" s="170"/>
      <c r="BH55" s="170"/>
      <c r="BI55" s="170"/>
      <c r="BJ55" s="170"/>
      <c r="BK55" s="170"/>
      <c r="BL55" s="170"/>
      <c r="BM55" s="170"/>
      <c r="BN55" s="170"/>
      <c r="BO55" s="170"/>
      <c r="BP55" s="170"/>
      <c r="BQ55" s="170"/>
      <c r="BR55" s="170"/>
      <c r="BS55" s="170"/>
      <c r="BT55" s="170"/>
      <c r="BU55" s="170"/>
      <c r="BV55" s="170"/>
      <c r="BW55" s="170"/>
      <c r="BX55" s="170"/>
      <c r="BY55" s="170"/>
      <c r="BZ55" s="170"/>
      <c r="CA55" s="170"/>
      <c r="CB55" s="170"/>
      <c r="CC55" s="170"/>
      <c r="CD55" s="170"/>
      <c r="CE55" s="170"/>
      <c r="CF55" s="170"/>
      <c r="CG55" s="170"/>
      <c r="CH55" s="170"/>
      <c r="CI55" s="170"/>
      <c r="CJ55" s="170"/>
      <c r="CK55" s="170"/>
      <c r="CL55" s="170"/>
      <c r="CM55" s="170"/>
      <c r="CN55" s="170"/>
      <c r="CO55" s="170"/>
      <c r="CP55" s="170"/>
      <c r="CQ55" s="170"/>
      <c r="CR55" s="170"/>
      <c r="CS55" s="170"/>
      <c r="CT55" s="170"/>
      <c r="CU55" s="170"/>
      <c r="CV55" s="170"/>
      <c r="CW55" s="170"/>
      <c r="CX55" s="170"/>
      <c r="CY55" s="170"/>
      <c r="CZ55" s="170"/>
      <c r="DA55" s="170"/>
      <c r="DB55" s="170"/>
      <c r="DC55" s="170"/>
      <c r="DD55" s="170"/>
      <c r="DE55" s="170"/>
      <c r="DF55" s="170"/>
      <c r="DG55" s="170"/>
      <c r="DH55" s="170"/>
      <c r="DI55" s="170"/>
      <c r="DJ55" s="170"/>
      <c r="DK55" s="170"/>
      <c r="DL55" s="170"/>
      <c r="DM55" s="170"/>
    </row>
    <row r="56" spans="1:117" s="67" customFormat="1" ht="14" x14ac:dyDescent="0.15">
      <c r="A56" s="168" t="s">
        <v>344</v>
      </c>
      <c r="B56" s="78"/>
      <c r="C56" s="200">
        <v>0.2</v>
      </c>
      <c r="D56" s="78"/>
      <c r="E56" s="78"/>
      <c r="F56" s="78"/>
      <c r="G56" s="78"/>
      <c r="H56" s="78"/>
      <c r="I56" s="78"/>
      <c r="J56" s="78"/>
      <c r="K56" s="78"/>
      <c r="L56" s="78"/>
      <c r="M56" s="78"/>
      <c r="N56" s="78"/>
      <c r="O56" s="78"/>
      <c r="P56" s="78"/>
      <c r="Q56" s="78"/>
      <c r="R56" s="78"/>
      <c r="S56" s="78"/>
      <c r="T56" s="78"/>
      <c r="U56" s="174"/>
      <c r="V56" s="170"/>
      <c r="W56" s="170"/>
      <c r="X56" s="170"/>
      <c r="Y56" s="170"/>
      <c r="Z56" s="170"/>
      <c r="AA56" s="170"/>
      <c r="AB56" s="170"/>
      <c r="AC56" s="170"/>
      <c r="AD56" s="170"/>
      <c r="AE56" s="170"/>
      <c r="AF56" s="170"/>
      <c r="AG56" s="170"/>
      <c r="AH56" s="170"/>
      <c r="AI56" s="170"/>
      <c r="AJ56" s="170"/>
      <c r="AK56" s="170"/>
      <c r="AL56" s="170"/>
      <c r="AM56" s="170"/>
      <c r="AN56" s="170"/>
      <c r="AO56" s="170"/>
      <c r="AP56" s="170"/>
      <c r="AQ56" s="170"/>
      <c r="AR56" s="170"/>
      <c r="AS56" s="170"/>
      <c r="AT56" s="170"/>
      <c r="AU56" s="170"/>
      <c r="AV56" s="170"/>
      <c r="AW56" s="170"/>
      <c r="AX56" s="170"/>
      <c r="AY56" s="170"/>
      <c r="AZ56" s="170"/>
      <c r="BA56" s="170"/>
      <c r="BB56" s="170"/>
      <c r="BC56" s="170"/>
      <c r="BD56" s="170"/>
      <c r="BE56" s="170"/>
      <c r="BF56" s="170"/>
      <c r="BG56" s="170"/>
      <c r="BH56" s="170"/>
      <c r="BI56" s="170"/>
      <c r="BJ56" s="170"/>
      <c r="BK56" s="170"/>
      <c r="BL56" s="170"/>
      <c r="BM56" s="170"/>
      <c r="BN56" s="170"/>
      <c r="BO56" s="170"/>
      <c r="BP56" s="170"/>
      <c r="BQ56" s="170"/>
      <c r="BR56" s="170"/>
      <c r="BS56" s="170"/>
      <c r="BT56" s="170"/>
      <c r="BU56" s="170"/>
      <c r="BV56" s="170"/>
      <c r="BW56" s="170"/>
      <c r="BX56" s="170"/>
      <c r="BY56" s="170"/>
      <c r="BZ56" s="170"/>
      <c r="CA56" s="170"/>
      <c r="CB56" s="170"/>
      <c r="CC56" s="170"/>
      <c r="CD56" s="170"/>
      <c r="CE56" s="170"/>
      <c r="CF56" s="170"/>
      <c r="CG56" s="170"/>
      <c r="CH56" s="170"/>
      <c r="CI56" s="170"/>
      <c r="CJ56" s="170"/>
      <c r="CK56" s="170"/>
      <c r="CL56" s="170"/>
      <c r="CM56" s="170"/>
      <c r="CN56" s="170"/>
      <c r="CO56" s="170"/>
      <c r="CP56" s="170"/>
      <c r="CQ56" s="170"/>
      <c r="CR56" s="170"/>
      <c r="CS56" s="170"/>
      <c r="CT56" s="170"/>
      <c r="CU56" s="170"/>
      <c r="CV56" s="170"/>
      <c r="CW56" s="170"/>
      <c r="CX56" s="170"/>
      <c r="CY56" s="170"/>
      <c r="CZ56" s="170"/>
      <c r="DA56" s="170"/>
      <c r="DB56" s="170"/>
      <c r="DC56" s="170"/>
      <c r="DD56" s="170"/>
      <c r="DE56" s="170"/>
      <c r="DF56" s="170"/>
      <c r="DG56" s="170"/>
      <c r="DH56" s="170"/>
      <c r="DI56" s="170"/>
      <c r="DJ56" s="170"/>
      <c r="DK56" s="170"/>
      <c r="DL56" s="170"/>
      <c r="DM56" s="170"/>
    </row>
    <row r="57" spans="1:117" s="67" customFormat="1" ht="14" x14ac:dyDescent="0.15">
      <c r="A57" s="168"/>
      <c r="B57" s="78"/>
      <c r="C57" s="78"/>
      <c r="D57" s="78"/>
      <c r="E57" s="78"/>
      <c r="F57" s="78"/>
      <c r="G57" s="78"/>
      <c r="H57" s="78"/>
      <c r="I57" s="78"/>
      <c r="J57" s="78"/>
      <c r="K57" s="78"/>
      <c r="L57" s="78"/>
      <c r="M57" s="78"/>
      <c r="N57" s="78"/>
      <c r="O57" s="78"/>
      <c r="P57" s="78"/>
      <c r="Q57" s="78"/>
      <c r="R57" s="78"/>
      <c r="S57" s="78"/>
      <c r="T57" s="78"/>
      <c r="U57" s="174"/>
      <c r="V57" s="170"/>
      <c r="W57" s="170"/>
      <c r="X57" s="170"/>
      <c r="Y57" s="170"/>
      <c r="Z57" s="170"/>
      <c r="AA57" s="170"/>
      <c r="AB57" s="170"/>
      <c r="AC57" s="170"/>
      <c r="AD57" s="170"/>
      <c r="AE57" s="170"/>
      <c r="AF57" s="170"/>
      <c r="AG57" s="170"/>
      <c r="AH57" s="170"/>
      <c r="AI57" s="170"/>
      <c r="AJ57" s="170"/>
      <c r="AK57" s="170"/>
      <c r="AL57" s="170"/>
      <c r="AM57" s="170"/>
      <c r="AN57" s="170"/>
      <c r="AO57" s="170"/>
      <c r="AP57" s="170"/>
      <c r="AQ57" s="170"/>
      <c r="AR57" s="170"/>
      <c r="AS57" s="170"/>
      <c r="AT57" s="170"/>
      <c r="AU57" s="170"/>
      <c r="AV57" s="170"/>
      <c r="AW57" s="170"/>
      <c r="AX57" s="170"/>
      <c r="AY57" s="170"/>
      <c r="AZ57" s="170"/>
      <c r="BA57" s="170"/>
      <c r="BB57" s="170"/>
      <c r="BC57" s="170"/>
      <c r="BD57" s="170"/>
      <c r="BE57" s="170"/>
      <c r="BF57" s="170"/>
      <c r="BG57" s="170"/>
      <c r="BH57" s="170"/>
      <c r="BI57" s="170"/>
      <c r="BJ57" s="170"/>
      <c r="BK57" s="170"/>
      <c r="BL57" s="170"/>
      <c r="BM57" s="170"/>
      <c r="BN57" s="170"/>
      <c r="BO57" s="170"/>
      <c r="BP57" s="170"/>
      <c r="BQ57" s="170"/>
      <c r="BR57" s="170"/>
      <c r="BS57" s="170"/>
      <c r="BT57" s="170"/>
      <c r="BU57" s="170"/>
      <c r="BV57" s="170"/>
      <c r="BW57" s="170"/>
      <c r="BX57" s="170"/>
      <c r="BY57" s="170"/>
      <c r="BZ57" s="170"/>
      <c r="CA57" s="170"/>
      <c r="CB57" s="170"/>
      <c r="CC57" s="170"/>
      <c r="CD57" s="170"/>
      <c r="CE57" s="170"/>
      <c r="CF57" s="170"/>
      <c r="CG57" s="170"/>
      <c r="CH57" s="170"/>
      <c r="CI57" s="170"/>
      <c r="CJ57" s="170"/>
      <c r="CK57" s="170"/>
      <c r="CL57" s="170"/>
      <c r="CM57" s="170"/>
      <c r="CN57" s="170"/>
      <c r="CO57" s="170"/>
      <c r="CP57" s="170"/>
      <c r="CQ57" s="170"/>
      <c r="CR57" s="170"/>
      <c r="CS57" s="170"/>
      <c r="CT57" s="170"/>
      <c r="CU57" s="170"/>
      <c r="CV57" s="170"/>
      <c r="CW57" s="170"/>
      <c r="CX57" s="170"/>
      <c r="CY57" s="170"/>
      <c r="CZ57" s="170"/>
      <c r="DA57" s="170"/>
      <c r="DB57" s="170"/>
      <c r="DC57" s="170"/>
      <c r="DD57" s="170"/>
      <c r="DE57" s="170"/>
      <c r="DF57" s="170"/>
      <c r="DG57" s="170"/>
      <c r="DH57" s="170"/>
      <c r="DI57" s="170"/>
      <c r="DJ57" s="170"/>
      <c r="DK57" s="170"/>
      <c r="DL57" s="170"/>
      <c r="DM57" s="170"/>
    </row>
    <row r="58" spans="1:117" ht="75" x14ac:dyDescent="0.15">
      <c r="A58" s="363" t="s">
        <v>248</v>
      </c>
      <c r="B58" s="364" t="s">
        <v>249</v>
      </c>
      <c r="C58" s="365" t="s">
        <v>250</v>
      </c>
      <c r="D58" s="365" t="s">
        <v>446</v>
      </c>
      <c r="E58" s="365" t="s">
        <v>597</v>
      </c>
      <c r="F58" s="366" t="s">
        <v>398</v>
      </c>
      <c r="G58" s="366" t="s">
        <v>447</v>
      </c>
      <c r="H58" s="366" t="s">
        <v>680</v>
      </c>
      <c r="I58" s="365" t="s">
        <v>746</v>
      </c>
      <c r="J58" s="366" t="s">
        <v>303</v>
      </c>
      <c r="K58" s="367" t="s">
        <v>600</v>
      </c>
      <c r="L58" s="368" t="s">
        <v>361</v>
      </c>
      <c r="M58" s="368" t="s">
        <v>287</v>
      </c>
      <c r="N58" s="368" t="s">
        <v>275</v>
      </c>
      <c r="O58" s="368" t="s">
        <v>335</v>
      </c>
      <c r="P58" s="369" t="s">
        <v>239</v>
      </c>
      <c r="Q58" s="369" t="s">
        <v>240</v>
      </c>
      <c r="R58" s="369" t="s">
        <v>334</v>
      </c>
      <c r="S58" s="369" t="s">
        <v>428</v>
      </c>
      <c r="T58" s="368" t="s">
        <v>276</v>
      </c>
      <c r="U58" s="370" t="s">
        <v>509</v>
      </c>
    </row>
    <row r="59" spans="1:117" ht="14" x14ac:dyDescent="0.15">
      <c r="A59" s="175" t="str">
        <f>'END Jul 2016'!K36</f>
        <v>1st Energy</v>
      </c>
      <c r="B59" s="15" t="str">
        <f>'END Jul 2016'!L36</f>
        <v>Market offer</v>
      </c>
      <c r="C59" s="176">
        <f>91*'END Jul 2016'!M36/100</f>
        <v>90.535899999999998</v>
      </c>
      <c r="D59" s="176">
        <f>($C$53*$C$54)*'END Jul 2016'!N36/100</f>
        <v>296.55</v>
      </c>
      <c r="E59" s="176">
        <v>0</v>
      </c>
      <c r="F59" s="176">
        <v>0</v>
      </c>
      <c r="G59" s="176">
        <f>($C$53*$C$55)*'END Jul 2016'!AH36/100</f>
        <v>145.80000000000001</v>
      </c>
      <c r="H59" s="176">
        <f>($C$53*$C$56)*'END Jul 2016'!W36/100</f>
        <v>47.34</v>
      </c>
      <c r="I59" s="176">
        <f>SUM(C59:H59)</f>
        <v>580.22590000000002</v>
      </c>
      <c r="J59" s="177">
        <f>(I59-C59)*4</f>
        <v>1958.7600000000002</v>
      </c>
      <c r="K59" s="178">
        <f>I59*4</f>
        <v>2320.9036000000001</v>
      </c>
      <c r="L59" s="179">
        <f>'END Jul 2016'!AT36</f>
        <v>0</v>
      </c>
      <c r="M59" s="179">
        <f>'END Jul 2016'!AU36</f>
        <v>0</v>
      </c>
      <c r="N59" s="179">
        <f>'END Jul 2016'!AV36</f>
        <v>0</v>
      </c>
      <c r="O59" s="179">
        <f>'END Jul 2016'!AW36</f>
        <v>20</v>
      </c>
      <c r="P59" s="180">
        <f>K59</f>
        <v>2320.9036000000001</v>
      </c>
      <c r="Q59" s="180">
        <f>(P59-(J59*O59/100))</f>
        <v>1929.1516000000001</v>
      </c>
      <c r="R59" s="381">
        <f>P59*1.1</f>
        <v>2552.9939600000002</v>
      </c>
      <c r="S59" s="381">
        <f>Q59*1.1</f>
        <v>2122.0667600000002</v>
      </c>
      <c r="T59" s="194">
        <f>'END Jul 2016'!BD36</f>
        <v>24</v>
      </c>
      <c r="U59" s="195" t="str">
        <f>'END Jul 2016'!BE36</f>
        <v>y</v>
      </c>
    </row>
    <row r="60" spans="1:117" ht="14" x14ac:dyDescent="0.15">
      <c r="A60" s="175" t="str">
        <f>'END Jul 2016'!K37</f>
        <v>AGL</v>
      </c>
      <c r="B60" s="15" t="str">
        <f>'END Jul 2016'!L37</f>
        <v xml:space="preserve">Savers </v>
      </c>
      <c r="C60" s="176">
        <f>91*'END Jul 2016'!M37/100</f>
        <v>90.535899999999998</v>
      </c>
      <c r="D60" s="176">
        <f>($C$53*$C$54)*'END Jul 2016'!N37/100</f>
        <v>296.55</v>
      </c>
      <c r="E60" s="176">
        <v>0</v>
      </c>
      <c r="F60" s="176">
        <v>0</v>
      </c>
      <c r="G60" s="176">
        <f>($C$53*$C$55)*'END Jul 2016'!AH37/100</f>
        <v>145.80000000000001</v>
      </c>
      <c r="H60" s="176">
        <f>($C$53*$C$56)*'END Jul 2016'!W37/100</f>
        <v>47.34</v>
      </c>
      <c r="I60" s="176">
        <f t="shared" ref="I60:I75" si="23">SUM(C60:H60)</f>
        <v>580.22590000000002</v>
      </c>
      <c r="J60" s="177">
        <f t="shared" ref="J60:J75" si="24">(I60-C60)*4</f>
        <v>1958.7600000000002</v>
      </c>
      <c r="K60" s="178">
        <f t="shared" ref="K60:K75" si="25">I60*4</f>
        <v>2320.9036000000001</v>
      </c>
      <c r="L60" s="179">
        <f>'END Jul 2016'!AT37</f>
        <v>0</v>
      </c>
      <c r="M60" s="179">
        <f>'END Jul 2016'!AU37</f>
        <v>0</v>
      </c>
      <c r="N60" s="179">
        <f>'END Jul 2016'!AV37</f>
        <v>0</v>
      </c>
      <c r="O60" s="179">
        <f>'END Jul 2016'!AW37</f>
        <v>17</v>
      </c>
      <c r="P60" s="180">
        <f t="shared" ref="P60:P71" si="26">K60</f>
        <v>2320.9036000000001</v>
      </c>
      <c r="Q60" s="180">
        <f t="shared" ref="Q60:Q61" si="27">(P60-(J60*O60/100))</f>
        <v>1987.9144000000001</v>
      </c>
      <c r="R60" s="381">
        <f t="shared" ref="R60:R74" si="28">P60*1.1</f>
        <v>2552.9939600000002</v>
      </c>
      <c r="S60" s="381">
        <f t="shared" ref="S60:S75" si="29">Q60*1.1</f>
        <v>2186.7058400000001</v>
      </c>
      <c r="T60" s="194">
        <f>'END Jul 2016'!BD37</f>
        <v>0</v>
      </c>
      <c r="U60" s="195" t="str">
        <f>'END Jul 2016'!BE37</f>
        <v>n</v>
      </c>
    </row>
    <row r="61" spans="1:117" ht="14" x14ac:dyDescent="0.15">
      <c r="A61" s="175" t="str">
        <f>'END Jul 2016'!K38</f>
        <v>Alinta Energy</v>
      </c>
      <c r="B61" s="15" t="str">
        <f>'END Jul 2016'!L38</f>
        <v>Fair Deal</v>
      </c>
      <c r="C61" s="176">
        <f>91*'END Jul 2016'!M38/100</f>
        <v>94.412499999999994</v>
      </c>
      <c r="D61" s="176">
        <f>($C$53*$C$54)*'END Jul 2016'!N38/100</f>
        <v>285.93</v>
      </c>
      <c r="E61" s="176">
        <v>0</v>
      </c>
      <c r="F61" s="176">
        <v>0</v>
      </c>
      <c r="G61" s="176">
        <f>($C$53*$C$55)*'END Jul 2016'!AH38/100</f>
        <v>140.184</v>
      </c>
      <c r="H61" s="176">
        <f>($C$53*$C$56)*'END Jul 2016'!W38/100</f>
        <v>47.628</v>
      </c>
      <c r="I61" s="176">
        <f t="shared" si="23"/>
        <v>568.15449999999998</v>
      </c>
      <c r="J61" s="177">
        <f t="shared" si="24"/>
        <v>1894.9679999999998</v>
      </c>
      <c r="K61" s="178">
        <f t="shared" si="25"/>
        <v>2272.6179999999999</v>
      </c>
      <c r="L61" s="179">
        <f>'END Jul 2016'!AT38</f>
        <v>0</v>
      </c>
      <c r="M61" s="179">
        <f>'END Jul 2016'!AU38</f>
        <v>0</v>
      </c>
      <c r="N61" s="179">
        <f>'END Jul 2016'!AV38</f>
        <v>0</v>
      </c>
      <c r="O61" s="179">
        <f>'END Jul 2016'!AW38</f>
        <v>20</v>
      </c>
      <c r="P61" s="180">
        <f t="shared" si="26"/>
        <v>2272.6179999999999</v>
      </c>
      <c r="Q61" s="180">
        <f t="shared" si="27"/>
        <v>1893.6243999999999</v>
      </c>
      <c r="R61" s="381">
        <f t="shared" si="28"/>
        <v>2499.8798000000002</v>
      </c>
      <c r="S61" s="381">
        <f t="shared" si="29"/>
        <v>2082.98684</v>
      </c>
      <c r="T61" s="194">
        <f>'END Jul 2016'!BD38</f>
        <v>0</v>
      </c>
      <c r="U61" s="195" t="str">
        <f>'END Jul 2016'!BE38</f>
        <v>n</v>
      </c>
    </row>
    <row r="62" spans="1:117" ht="14" x14ac:dyDescent="0.15">
      <c r="A62" s="175" t="str">
        <f>'END Jul 2016'!K39</f>
        <v>Click Energy</v>
      </c>
      <c r="B62" s="15" t="str">
        <f>'END Jul 2016'!L39</f>
        <v>Superior</v>
      </c>
      <c r="C62" s="176">
        <f>91*'END Jul 2016'!M39/100</f>
        <v>90.854399999999998</v>
      </c>
      <c r="D62" s="176">
        <f>($C$53*$C$54)*'END Jul 2016'!N39/100</f>
        <v>293.76</v>
      </c>
      <c r="E62" s="176">
        <v>0</v>
      </c>
      <c r="F62" s="176">
        <v>0</v>
      </c>
      <c r="G62" s="176">
        <f>($C$53*$C$55)*'END Jul 2016'!AH39/100</f>
        <v>145.15199999999999</v>
      </c>
      <c r="H62" s="176">
        <f>($C$53*$C$56)*'END Jul 2016'!W39/100</f>
        <v>65.664000000000001</v>
      </c>
      <c r="I62" s="176">
        <f t="shared" si="23"/>
        <v>595.43039999999996</v>
      </c>
      <c r="J62" s="177">
        <f t="shared" si="24"/>
        <v>2018.3039999999999</v>
      </c>
      <c r="K62" s="178">
        <f t="shared" si="25"/>
        <v>2381.7215999999999</v>
      </c>
      <c r="L62" s="179">
        <f>'END Jul 2016'!AT39</f>
        <v>0</v>
      </c>
      <c r="M62" s="179">
        <f>'END Jul 2016'!AU39</f>
        <v>0</v>
      </c>
      <c r="N62" s="179">
        <f>'END Jul 2016'!AV39</f>
        <v>15</v>
      </c>
      <c r="O62" s="179">
        <f>'END Jul 2016'!AW39</f>
        <v>0</v>
      </c>
      <c r="P62" s="180">
        <f t="shared" si="26"/>
        <v>2381.7215999999999</v>
      </c>
      <c r="Q62" s="180">
        <f>(P62-(P62*N62/100))</f>
        <v>2024.4633599999997</v>
      </c>
      <c r="R62" s="381">
        <f t="shared" si="28"/>
        <v>2619.8937599999999</v>
      </c>
      <c r="S62" s="381">
        <f t="shared" si="29"/>
        <v>2226.9096959999997</v>
      </c>
      <c r="T62" s="194">
        <f>'END Jul 2016'!BD39</f>
        <v>0</v>
      </c>
      <c r="U62" s="195" t="str">
        <f>'END Jul 2016'!BE39</f>
        <v>n</v>
      </c>
    </row>
    <row r="63" spans="1:117" ht="14" x14ac:dyDescent="0.15">
      <c r="A63" s="175" t="str">
        <f>'END Jul 2016'!K40</f>
        <v>Commander</v>
      </c>
      <c r="B63" s="15" t="str">
        <f>'END Jul 2016'!L40</f>
        <v>Market offer</v>
      </c>
      <c r="C63" s="176">
        <f>91*'END Jul 2016'!M40/100</f>
        <v>86.131500000000003</v>
      </c>
      <c r="D63" s="176">
        <f>($C$53*$C$54)*'END Jul 2016'!N40/100</f>
        <v>308.25</v>
      </c>
      <c r="E63" s="176">
        <v>0</v>
      </c>
      <c r="F63" s="176">
        <v>0</v>
      </c>
      <c r="G63" s="176">
        <f>($C$53*$C$55)*'END Jul 2016'!AH40/100</f>
        <v>141.21</v>
      </c>
      <c r="H63" s="176">
        <f>($C$53*$C$56)*'END Jul 2016'!W40/100</f>
        <v>46.763999999999996</v>
      </c>
      <c r="I63" s="176">
        <f t="shared" si="23"/>
        <v>582.35550000000001</v>
      </c>
      <c r="J63" s="177">
        <f t="shared" si="24"/>
        <v>1984.896</v>
      </c>
      <c r="K63" s="178">
        <f t="shared" si="25"/>
        <v>2329.422</v>
      </c>
      <c r="L63" s="179">
        <f>'END Jul 2016'!AT40</f>
        <v>0</v>
      </c>
      <c r="M63" s="179">
        <f>'END Jul 2016'!AU40</f>
        <v>0</v>
      </c>
      <c r="N63" s="179">
        <f>'END Jul 2016'!AV40</f>
        <v>0</v>
      </c>
      <c r="O63" s="179">
        <f>'END Jul 2016'!AW40</f>
        <v>20</v>
      </c>
      <c r="P63" s="180">
        <f t="shared" si="26"/>
        <v>2329.422</v>
      </c>
      <c r="Q63" s="180">
        <f t="shared" ref="Q63" si="30">(P63-(J63*O63/100))</f>
        <v>1932.4428</v>
      </c>
      <c r="R63" s="381">
        <f t="shared" si="28"/>
        <v>2562.3642000000004</v>
      </c>
      <c r="S63" s="381">
        <f t="shared" si="29"/>
        <v>2125.6870800000002</v>
      </c>
      <c r="T63" s="194">
        <f>'END Jul 2016'!BD40</f>
        <v>0</v>
      </c>
      <c r="U63" s="195" t="str">
        <f>'END Jul 2016'!BE40</f>
        <v>n</v>
      </c>
    </row>
    <row r="64" spans="1:117" ht="14" x14ac:dyDescent="0.15">
      <c r="A64" s="175" t="str">
        <f>'END Jul 2016'!K41</f>
        <v>CovaU</v>
      </c>
      <c r="B64" s="15" t="str">
        <f>'END Jul 2016'!L41</f>
        <v>Rate Saver</v>
      </c>
      <c r="C64" s="176">
        <f>91*'END Jul 2016'!M41/100</f>
        <v>109.39109999999999</v>
      </c>
      <c r="D64" s="176">
        <f>($C$53*$C$54)*'END Jul 2016'!N41/100</f>
        <v>301.41000000000003</v>
      </c>
      <c r="E64" s="176">
        <v>0</v>
      </c>
      <c r="F64" s="176">
        <v>0</v>
      </c>
      <c r="G64" s="176">
        <f>($C$53*$C$55)*'END Jul 2016'!AH41/100</f>
        <v>142.72200000000001</v>
      </c>
      <c r="H64" s="176">
        <f>($C$53*$C$56)*'END Jul 2016'!W41/100</f>
        <v>67.896000000000001</v>
      </c>
      <c r="I64" s="176">
        <f t="shared" si="23"/>
        <v>621.41909999999996</v>
      </c>
      <c r="J64" s="177">
        <f t="shared" si="24"/>
        <v>2048.1120000000001</v>
      </c>
      <c r="K64" s="178">
        <f t="shared" si="25"/>
        <v>2485.6763999999998</v>
      </c>
      <c r="L64" s="179">
        <f>'END Jul 2016'!AT41</f>
        <v>0</v>
      </c>
      <c r="M64" s="179">
        <f>'END Jul 2016'!AU41</f>
        <v>0</v>
      </c>
      <c r="N64" s="179">
        <f>'END Jul 2016'!AV41</f>
        <v>18</v>
      </c>
      <c r="O64" s="179">
        <f>'END Jul 2016'!AW41</f>
        <v>0</v>
      </c>
      <c r="P64" s="180">
        <f t="shared" si="26"/>
        <v>2485.6763999999998</v>
      </c>
      <c r="Q64" s="180">
        <f>(P64-(P64*N64/100))</f>
        <v>2038.2546479999999</v>
      </c>
      <c r="R64" s="381">
        <f t="shared" si="28"/>
        <v>2734.24404</v>
      </c>
      <c r="S64" s="381">
        <f t="shared" si="29"/>
        <v>2242.0801127999998</v>
      </c>
      <c r="T64" s="194">
        <f>'END Jul 2016'!BD41</f>
        <v>0</v>
      </c>
      <c r="U64" s="195" t="str">
        <f>'END Jul 2016'!BE41</f>
        <v>n</v>
      </c>
    </row>
    <row r="65" spans="1:21" ht="14" x14ac:dyDescent="0.15">
      <c r="A65" s="175" t="str">
        <f>'END Jul 2016'!K42</f>
        <v>Diamond Energy</v>
      </c>
      <c r="B65" s="15" t="str">
        <f>'END Jul 2016'!L42</f>
        <v>Pay on time discount</v>
      </c>
      <c r="C65" s="176">
        <f>91*'END Jul 2016'!M42/100</f>
        <v>89.998999999999995</v>
      </c>
      <c r="D65" s="176">
        <f>IF($C$53*$C$54&gt;='END Jul 2016'!P42,('END Jul 2016'!P42*'END Jul 2016'!N42/100),(($C$53*$C$54)*'END Jul 2016'!N42/100))</f>
        <v>274.77</v>
      </c>
      <c r="E65" s="176">
        <v>0</v>
      </c>
      <c r="F65" s="176">
        <f>IF(($C$53*$C$54&lt;'END Jul 2016'!P42),(0),($C$53*$C$54-'END Jul 2016'!P42)*'END Jul 2016'!Q42/100)</f>
        <v>0</v>
      </c>
      <c r="G65" s="176">
        <f>($C$53*$C$55)*'END Jul 2016'!AH42/100</f>
        <v>134.83799999999999</v>
      </c>
      <c r="H65" s="176">
        <f>($C$53*$C$56)*'END Jul 2016'!W42/100</f>
        <v>49.823999999999998</v>
      </c>
      <c r="I65" s="176">
        <f t="shared" si="23"/>
        <v>549.43099999999993</v>
      </c>
      <c r="J65" s="177">
        <f t="shared" si="24"/>
        <v>1837.7279999999996</v>
      </c>
      <c r="K65" s="178">
        <f t="shared" si="25"/>
        <v>2197.7239999999997</v>
      </c>
      <c r="L65" s="179">
        <f>'END Jul 2016'!AT42</f>
        <v>0</v>
      </c>
      <c r="M65" s="179">
        <f>'END Jul 2016'!AU42</f>
        <v>0</v>
      </c>
      <c r="N65" s="179">
        <f>'END Jul 2016'!AV42</f>
        <v>7</v>
      </c>
      <c r="O65" s="179">
        <f>'END Jul 2016'!AW42</f>
        <v>0</v>
      </c>
      <c r="P65" s="180">
        <f t="shared" si="26"/>
        <v>2197.7239999999997</v>
      </c>
      <c r="Q65" s="180">
        <f>(P65-(P65*N65/100))</f>
        <v>2043.8833199999997</v>
      </c>
      <c r="R65" s="381">
        <f t="shared" si="28"/>
        <v>2417.4964</v>
      </c>
      <c r="S65" s="381">
        <f t="shared" si="29"/>
        <v>2248.2716519999999</v>
      </c>
      <c r="T65" s="194">
        <f>'END Jul 2016'!BD42</f>
        <v>24</v>
      </c>
      <c r="U65" s="195" t="str">
        <f>'END Jul 2016'!BE42</f>
        <v>y</v>
      </c>
    </row>
    <row r="66" spans="1:21" ht="14" x14ac:dyDescent="0.15">
      <c r="A66" s="175" t="str">
        <f>'END Jul 2016'!K43</f>
        <v>Dodo Power &amp; Gas</v>
      </c>
      <c r="B66" s="15" t="str">
        <f>'END Jul 2016'!L43</f>
        <v>Market offer</v>
      </c>
      <c r="C66" s="176">
        <f>91*'END Jul 2016'!M43/100</f>
        <v>85.130499999999998</v>
      </c>
      <c r="D66" s="176">
        <f>($C$53*$C$54)*'END Jul 2016'!N43/100</f>
        <v>293.39999999999998</v>
      </c>
      <c r="E66" s="176">
        <v>0</v>
      </c>
      <c r="F66" s="176">
        <v>0</v>
      </c>
      <c r="G66" s="176">
        <f>($C$53*$C$55)*'END Jul 2016'!AH43/100</f>
        <v>126.9</v>
      </c>
      <c r="H66" s="176">
        <f>($C$53*$C$56)*'END Jul 2016'!W43/100</f>
        <v>45</v>
      </c>
      <c r="I66" s="176">
        <f t="shared" si="23"/>
        <v>550.43049999999994</v>
      </c>
      <c r="J66" s="177">
        <f t="shared" si="24"/>
        <v>1861.1999999999998</v>
      </c>
      <c r="K66" s="178">
        <f t="shared" si="25"/>
        <v>2201.7219999999998</v>
      </c>
      <c r="L66" s="179">
        <f>'END Jul 2016'!AT43</f>
        <v>0</v>
      </c>
      <c r="M66" s="179">
        <f>'END Jul 2016'!AU43</f>
        <v>0</v>
      </c>
      <c r="N66" s="179">
        <f>'END Jul 2016'!AV43</f>
        <v>0</v>
      </c>
      <c r="O66" s="179">
        <f>'END Jul 2016'!AW43</f>
        <v>20</v>
      </c>
      <c r="P66" s="180">
        <f t="shared" si="26"/>
        <v>2201.7219999999998</v>
      </c>
      <c r="Q66" s="180">
        <f t="shared" ref="Q66:Q67" si="31">(P66-(J66*O66/100))</f>
        <v>1829.4819999999997</v>
      </c>
      <c r="R66" s="381">
        <f t="shared" si="28"/>
        <v>2421.8941999999997</v>
      </c>
      <c r="S66" s="381">
        <f t="shared" si="29"/>
        <v>2012.4301999999998</v>
      </c>
      <c r="T66" s="194">
        <f>'END Jul 2016'!BD43</f>
        <v>0</v>
      </c>
      <c r="U66" s="195" t="str">
        <f>'END Jul 2016'!BE43</f>
        <v>n</v>
      </c>
    </row>
    <row r="67" spans="1:21" ht="14" x14ac:dyDescent="0.15">
      <c r="A67" s="175" t="str">
        <f>'END Jul 2016'!K44</f>
        <v>EnergyAustralia</v>
      </c>
      <c r="B67" s="15" t="str">
        <f>'END Jul 2016'!L44</f>
        <v>Flexi Saver</v>
      </c>
      <c r="C67" s="176">
        <f>91*'END Jul 2016'!M44/100</f>
        <v>89.088999999999999</v>
      </c>
      <c r="D67" s="176">
        <f>($C$53*$C$54)*'END Jul 2016'!N44/100</f>
        <v>298.8</v>
      </c>
      <c r="E67" s="176">
        <v>0</v>
      </c>
      <c r="F67" s="176">
        <v>0</v>
      </c>
      <c r="G67" s="176">
        <f>($C$53*$C$55)*'END Jul 2016'!AH44/100</f>
        <v>133.38</v>
      </c>
      <c r="H67" s="176">
        <f>($C$53*$C$56)*'END Jul 2016'!W44/100</f>
        <v>45.036000000000001</v>
      </c>
      <c r="I67" s="176">
        <f t="shared" si="23"/>
        <v>566.30500000000006</v>
      </c>
      <c r="J67" s="177">
        <f t="shared" si="24"/>
        <v>1908.8640000000003</v>
      </c>
      <c r="K67" s="178">
        <f t="shared" si="25"/>
        <v>2265.2200000000003</v>
      </c>
      <c r="L67" s="179">
        <f>'END Jul 2016'!AT44</f>
        <v>0</v>
      </c>
      <c r="M67" s="179">
        <f>'END Jul 2016'!AU44</f>
        <v>0</v>
      </c>
      <c r="N67" s="179">
        <f>'END Jul 2016'!AV44</f>
        <v>0</v>
      </c>
      <c r="O67" s="179">
        <f>'END Jul 2016'!AW44</f>
        <v>16</v>
      </c>
      <c r="P67" s="180">
        <f t="shared" si="26"/>
        <v>2265.2200000000003</v>
      </c>
      <c r="Q67" s="180">
        <f t="shared" si="31"/>
        <v>1959.8017600000003</v>
      </c>
      <c r="R67" s="381">
        <f t="shared" si="28"/>
        <v>2491.7420000000006</v>
      </c>
      <c r="S67" s="381">
        <f t="shared" si="29"/>
        <v>2155.7819360000003</v>
      </c>
      <c r="T67" s="194">
        <f>'END Jul 2016'!BD44</f>
        <v>0</v>
      </c>
      <c r="U67" s="195" t="str">
        <f>'END Jul 2016'!BE44</f>
        <v>n</v>
      </c>
    </row>
    <row r="68" spans="1:21" ht="14" x14ac:dyDescent="0.15">
      <c r="A68" s="175" t="str">
        <f>'END Jul 2016'!K45</f>
        <v>Mojo Power</v>
      </c>
      <c r="B68" s="15" t="str">
        <f>'END Jul 2016'!L45</f>
        <v>Standard Energy Pass</v>
      </c>
      <c r="C68" s="176">
        <f>(91*'END Jul 2016'!M45/100)+('END Jul 2016'!BH45*3)</f>
        <v>158.8356</v>
      </c>
      <c r="D68" s="176">
        <f>($C$53*$C$54)*'END Jul 2016'!N45/100</f>
        <v>209.79</v>
      </c>
      <c r="E68" s="176">
        <v>0</v>
      </c>
      <c r="F68" s="176">
        <v>0</v>
      </c>
      <c r="G68" s="176">
        <f>($C$53*$C$55)*'END Jul 2016'!AH45/100</f>
        <v>91.962000000000003</v>
      </c>
      <c r="H68" s="176">
        <f>($C$53*$C$56)*'END Jul 2016'!W45/100</f>
        <v>37.295999999999999</v>
      </c>
      <c r="I68" s="176">
        <f t="shared" si="23"/>
        <v>497.88359999999994</v>
      </c>
      <c r="J68" s="177">
        <f t="shared" si="24"/>
        <v>1356.1919999999998</v>
      </c>
      <c r="K68" s="178">
        <f t="shared" si="25"/>
        <v>1991.5343999999998</v>
      </c>
      <c r="L68" s="179">
        <f>'END Jul 2016'!AT45</f>
        <v>0</v>
      </c>
      <c r="M68" s="179">
        <f>'END Jul 2016'!AU45</f>
        <v>0</v>
      </c>
      <c r="N68" s="179">
        <f>'END Jul 2016'!AV45</f>
        <v>0</v>
      </c>
      <c r="O68" s="179">
        <f>'END Jul 2016'!AW45</f>
        <v>0</v>
      </c>
      <c r="P68" s="180">
        <f t="shared" si="26"/>
        <v>1991.5343999999998</v>
      </c>
      <c r="Q68" s="180">
        <f>(P68-(P68*N68/100))</f>
        <v>1991.5343999999998</v>
      </c>
      <c r="R68" s="381">
        <f t="shared" si="28"/>
        <v>2190.6878400000001</v>
      </c>
      <c r="S68" s="381">
        <f t="shared" si="29"/>
        <v>2190.6878400000001</v>
      </c>
      <c r="T68" s="194">
        <f>'END Jul 2016'!BD45</f>
        <v>0</v>
      </c>
      <c r="U68" s="195" t="str">
        <f>'END Jul 2016'!BE45</f>
        <v>n</v>
      </c>
    </row>
    <row r="69" spans="1:21" ht="14" x14ac:dyDescent="0.15">
      <c r="A69" s="175" t="str">
        <f>'END Jul 2016'!K46</f>
        <v>Momentum Energy</v>
      </c>
      <c r="B69" s="15" t="str">
        <f>'END Jul 2016'!L46</f>
        <v>SmilePower</v>
      </c>
      <c r="C69" s="176">
        <f>91*'END Jul 2016'!M46/100</f>
        <v>82.873699999999985</v>
      </c>
      <c r="D69" s="176">
        <f>IF($C$53*$C$54&gt;='END Jul 2016'!P46,('END Jul 2016'!P46*'END Jul 2016'!N46/100),(($C$53*$C$54)*'END Jul 2016'!N46/100))</f>
        <v>200.87999999999997</v>
      </c>
      <c r="E69" s="176">
        <v>0</v>
      </c>
      <c r="F69" s="176">
        <f>IF(($C$53*$C$54&lt;'END Jul 2016'!P46),(0),($C$53*$C$54-'END Jul 2016'!P46)*'END Jul 2016'!Q46/100)</f>
        <v>75</v>
      </c>
      <c r="G69" s="176">
        <f>($C$53*$C$55)*'END Jul 2016'!AH46/100</f>
        <v>110.05199999999999</v>
      </c>
      <c r="H69" s="176">
        <f>($C$53*$C$56)*'END Jul 2016'!W46/100</f>
        <v>46.404000000000003</v>
      </c>
      <c r="I69" s="176">
        <f t="shared" si="23"/>
        <v>515.2097</v>
      </c>
      <c r="J69" s="177">
        <f t="shared" si="24"/>
        <v>1729.3440000000001</v>
      </c>
      <c r="K69" s="178">
        <f t="shared" si="25"/>
        <v>2060.8388</v>
      </c>
      <c r="L69" s="179">
        <f>'END Jul 2016'!AT46</f>
        <v>0</v>
      </c>
      <c r="M69" s="179">
        <f>'END Jul 2016'!AU46</f>
        <v>0</v>
      </c>
      <c r="N69" s="179">
        <f>'END Jul 2016'!AV46</f>
        <v>0</v>
      </c>
      <c r="O69" s="179">
        <f>'END Jul 2016'!AW46</f>
        <v>0</v>
      </c>
      <c r="P69" s="180">
        <f t="shared" si="26"/>
        <v>2060.8388</v>
      </c>
      <c r="Q69" s="180">
        <f>(P69-(P69*N69/100))</f>
        <v>2060.8388</v>
      </c>
      <c r="R69" s="381">
        <f t="shared" si="28"/>
        <v>2266.9226800000001</v>
      </c>
      <c r="S69" s="381">
        <f t="shared" si="29"/>
        <v>2266.9226800000001</v>
      </c>
      <c r="T69" s="194">
        <f>'END Jul 2016'!BD46</f>
        <v>12</v>
      </c>
      <c r="U69" s="195" t="str">
        <f>'END Jul 2016'!BE46</f>
        <v>y</v>
      </c>
    </row>
    <row r="70" spans="1:21" ht="14" x14ac:dyDescent="0.15">
      <c r="A70" s="175" t="str">
        <f>'END Jul 2016'!K47</f>
        <v>Origin Energy</v>
      </c>
      <c r="B70" s="15" t="str">
        <f>'END Jul 2016'!L47</f>
        <v>Saver</v>
      </c>
      <c r="C70" s="176">
        <f>91*'END Jul 2016'!M47/100</f>
        <v>90.09</v>
      </c>
      <c r="D70" s="176">
        <f>($C$53*$C$54)*'END Jul 2016'!N47/100</f>
        <v>288.89999999999998</v>
      </c>
      <c r="E70" s="176">
        <v>0</v>
      </c>
      <c r="F70" s="176">
        <v>0</v>
      </c>
      <c r="G70" s="176">
        <f>($C$53*$C$55)*'END Jul 2016'!AH47/100</f>
        <v>143.1</v>
      </c>
      <c r="H70" s="176">
        <f>($C$53*$C$56)*'END Jul 2016'!W47/100</f>
        <v>50.4</v>
      </c>
      <c r="I70" s="176">
        <f t="shared" si="23"/>
        <v>572.49</v>
      </c>
      <c r="J70" s="177">
        <f t="shared" si="24"/>
        <v>1929.6</v>
      </c>
      <c r="K70" s="178">
        <f t="shared" si="25"/>
        <v>2289.96</v>
      </c>
      <c r="L70" s="179">
        <f>'END Jul 2016'!AT47</f>
        <v>0</v>
      </c>
      <c r="M70" s="179">
        <f>'END Jul 2016'!AU47</f>
        <v>0</v>
      </c>
      <c r="N70" s="179">
        <f>'END Jul 2016'!AV47</f>
        <v>0</v>
      </c>
      <c r="O70" s="179">
        <f>'END Jul 2016'!AW47</f>
        <v>13</v>
      </c>
      <c r="P70" s="180">
        <f t="shared" si="26"/>
        <v>2289.96</v>
      </c>
      <c r="Q70" s="180">
        <f t="shared" ref="Q70:Q71" si="32">(P70-(J70*O70/100))</f>
        <v>2039.1120000000001</v>
      </c>
      <c r="R70" s="381">
        <f t="shared" si="28"/>
        <v>2518.9560000000001</v>
      </c>
      <c r="S70" s="381">
        <f t="shared" si="29"/>
        <v>2243.0232000000001</v>
      </c>
      <c r="T70" s="194">
        <f>'END Jul 2016'!BD47</f>
        <v>0</v>
      </c>
      <c r="U70" s="195" t="str">
        <f>'END Jul 2016'!BE47</f>
        <v>n</v>
      </c>
    </row>
    <row r="71" spans="1:21" ht="14" x14ac:dyDescent="0.15">
      <c r="A71" s="175" t="str">
        <f>'END Jul 2016'!K48</f>
        <v>Powerdirect</v>
      </c>
      <c r="B71" s="15" t="str">
        <f>'END Jul 2016'!L48</f>
        <v>20 percent</v>
      </c>
      <c r="C71" s="176">
        <f>91*'END Jul 2016'!M48/100</f>
        <v>90.535899999999998</v>
      </c>
      <c r="D71" s="176">
        <f>($C$53*$C$54)*'END Jul 2016'!N48/100</f>
        <v>296.27999999999997</v>
      </c>
      <c r="E71" s="176">
        <v>0</v>
      </c>
      <c r="F71" s="176">
        <v>0</v>
      </c>
      <c r="G71" s="176">
        <f>($C$53*$C$55)*'END Jul 2016'!AH48/100</f>
        <v>145.63800000000001</v>
      </c>
      <c r="H71" s="176">
        <f>($C$53*$C$56)*'END Jul 2016'!W48/100</f>
        <v>47.231999999999999</v>
      </c>
      <c r="I71" s="176">
        <f t="shared" si="23"/>
        <v>579.68589999999995</v>
      </c>
      <c r="J71" s="177">
        <f t="shared" si="24"/>
        <v>1956.6</v>
      </c>
      <c r="K71" s="178">
        <f t="shared" si="25"/>
        <v>2318.7435999999998</v>
      </c>
      <c r="L71" s="179">
        <f>'END Jul 2016'!AT48</f>
        <v>0</v>
      </c>
      <c r="M71" s="179">
        <f>'END Jul 2016'!AU48</f>
        <v>0</v>
      </c>
      <c r="N71" s="179">
        <f>'END Jul 2016'!AV48</f>
        <v>0</v>
      </c>
      <c r="O71" s="179">
        <f>'END Jul 2016'!AW48</f>
        <v>20</v>
      </c>
      <c r="P71" s="180">
        <f t="shared" si="26"/>
        <v>2318.7435999999998</v>
      </c>
      <c r="Q71" s="180">
        <f t="shared" si="32"/>
        <v>1927.4235999999999</v>
      </c>
      <c r="R71" s="381">
        <f t="shared" si="28"/>
        <v>2550.61796</v>
      </c>
      <c r="S71" s="381">
        <f t="shared" si="29"/>
        <v>2120.1659599999998</v>
      </c>
      <c r="T71" s="194">
        <f>'END Jul 2016'!BD48</f>
        <v>0</v>
      </c>
      <c r="U71" s="195" t="str">
        <f>'END Jul 2016'!BE48</f>
        <v>n</v>
      </c>
    </row>
    <row r="72" spans="1:21" ht="14" x14ac:dyDescent="0.15">
      <c r="A72" s="175" t="str">
        <f>'END Jul 2016'!K49</f>
        <v>Powershop</v>
      </c>
      <c r="B72" s="15" t="str">
        <f>'END Jul 2016'!L49</f>
        <v>Standard Saver</v>
      </c>
      <c r="C72" s="176">
        <f>91*'END Jul 2016'!M49/100</f>
        <v>104.83200000000001</v>
      </c>
      <c r="D72" s="176">
        <f>($C$53*$C$54)*'END Jul 2016'!N49/100</f>
        <v>252.89279999999999</v>
      </c>
      <c r="E72" s="176">
        <v>0</v>
      </c>
      <c r="F72" s="176">
        <v>0</v>
      </c>
      <c r="G72" s="176">
        <f>($C$53*$C$55)*'END Jul 2016'!AH49/100</f>
        <v>120.68352</v>
      </c>
      <c r="H72" s="176">
        <f>($C$53*$C$56)*'END Jul 2016'!W49/100</f>
        <v>62.588159999999995</v>
      </c>
      <c r="I72" s="176">
        <f t="shared" si="23"/>
        <v>540.99648000000002</v>
      </c>
      <c r="J72" s="177">
        <f t="shared" si="24"/>
        <v>1744.6579200000001</v>
      </c>
      <c r="K72" s="178">
        <f t="shared" si="25"/>
        <v>2163.9859200000001</v>
      </c>
      <c r="L72" s="179">
        <f>'END Jul 2016'!AT49</f>
        <v>4</v>
      </c>
      <c r="M72" s="179">
        <f>'END Jul 2016'!AU49</f>
        <v>0</v>
      </c>
      <c r="N72" s="179">
        <f>'END Jul 2016'!AV49</f>
        <v>14</v>
      </c>
      <c r="O72" s="179">
        <f>'END Jul 2016'!AW49</f>
        <v>0</v>
      </c>
      <c r="P72" s="180">
        <f>K72-(K72*L72/100)</f>
        <v>2077.4264831999999</v>
      </c>
      <c r="Q72" s="180">
        <f>(P72-(P72*N72/100))</f>
        <v>1786.5867755519998</v>
      </c>
      <c r="R72" s="381">
        <f t="shared" si="28"/>
        <v>2285.1691315200001</v>
      </c>
      <c r="S72" s="381">
        <f t="shared" si="29"/>
        <v>1965.2454531071999</v>
      </c>
      <c r="T72" s="194">
        <f>'END Jul 2016'!BD49</f>
        <v>0</v>
      </c>
      <c r="U72" s="195" t="str">
        <f>'END Jul 2016'!BE49</f>
        <v>n</v>
      </c>
    </row>
    <row r="73" spans="1:21" ht="14" x14ac:dyDescent="0.15">
      <c r="A73" s="175" t="str">
        <f>'END Jul 2016'!K50</f>
        <v>Red Energy</v>
      </c>
      <c r="B73" s="15" t="str">
        <f>'END Jul 2016'!L50</f>
        <v>Easy Saver</v>
      </c>
      <c r="C73" s="176">
        <f>91*'END Jul 2016'!M50/100</f>
        <v>83.592600000000004</v>
      </c>
      <c r="D73" s="176">
        <f>($C$53*$C$54)*'END Jul 2016'!N50/100</f>
        <v>270.81</v>
      </c>
      <c r="E73" s="176">
        <v>0</v>
      </c>
      <c r="F73" s="176">
        <v>0</v>
      </c>
      <c r="G73" s="176">
        <f>($C$53*$C$55)*'END Jul 2016'!AH50/100</f>
        <v>136.72799999999998</v>
      </c>
      <c r="H73" s="176">
        <f>($C$53*$C$56)*'END Jul 2016'!W50/100</f>
        <v>49.14</v>
      </c>
      <c r="I73" s="176">
        <f t="shared" si="23"/>
        <v>540.27059999999994</v>
      </c>
      <c r="J73" s="177">
        <f t="shared" si="24"/>
        <v>1826.7119999999998</v>
      </c>
      <c r="K73" s="178">
        <f t="shared" si="25"/>
        <v>2161.0823999999998</v>
      </c>
      <c r="L73" s="179">
        <f>'END Jul 2016'!AT50</f>
        <v>0</v>
      </c>
      <c r="M73" s="179">
        <f>'END Jul 2016'!AU50</f>
        <v>0</v>
      </c>
      <c r="N73" s="179">
        <f>'END Jul 2016'!AV50</f>
        <v>10</v>
      </c>
      <c r="O73" s="179">
        <f>'END Jul 2016'!AW50</f>
        <v>0</v>
      </c>
      <c r="P73" s="180">
        <f t="shared" ref="P73:P75" si="33">K73</f>
        <v>2161.0823999999998</v>
      </c>
      <c r="Q73" s="180">
        <f>(P73-(P73*N73/100))</f>
        <v>1944.9741599999998</v>
      </c>
      <c r="R73" s="381">
        <f t="shared" si="28"/>
        <v>2377.1906399999998</v>
      </c>
      <c r="S73" s="381">
        <f t="shared" si="29"/>
        <v>2139.4715759999999</v>
      </c>
      <c r="T73" s="194">
        <f>'END Jul 2016'!BD50</f>
        <v>0</v>
      </c>
      <c r="U73" s="195" t="str">
        <f>'END Jul 2016'!BE50</f>
        <v>n</v>
      </c>
    </row>
    <row r="74" spans="1:21" ht="14" x14ac:dyDescent="0.15">
      <c r="A74" s="175" t="str">
        <f>'END Jul 2016'!K51</f>
        <v>Simply Energy</v>
      </c>
      <c r="B74" s="15" t="str">
        <f>'END Jul 2016'!L51</f>
        <v>Simply Plus</v>
      </c>
      <c r="C74" s="176">
        <f>91*'END Jul 2016'!M51/100</f>
        <v>79.242800000000003</v>
      </c>
      <c r="D74" s="176">
        <f>($C$53*$C$54)*'END Jul 2016'!N51/100</f>
        <v>289.43999999999994</v>
      </c>
      <c r="E74" s="176">
        <v>0</v>
      </c>
      <c r="F74" s="176">
        <v>0</v>
      </c>
      <c r="G74" s="176">
        <f>($C$53*$C$55)*'END Jul 2016'!AH51/100</f>
        <v>126.84599999999999</v>
      </c>
      <c r="H74" s="176">
        <f>($C$53*$C$56)*'END Jul 2016'!W51/100</f>
        <v>54.576000000000001</v>
      </c>
      <c r="I74" s="176">
        <f t="shared" si="23"/>
        <v>550.10479999999995</v>
      </c>
      <c r="J74" s="177">
        <f t="shared" si="24"/>
        <v>1883.4479999999999</v>
      </c>
      <c r="K74" s="178">
        <f t="shared" si="25"/>
        <v>2200.4191999999998</v>
      </c>
      <c r="L74" s="179">
        <f>'END Jul 2016'!AT51</f>
        <v>0</v>
      </c>
      <c r="M74" s="179">
        <f>'END Jul 2016'!AU51</f>
        <v>0</v>
      </c>
      <c r="N74" s="179">
        <f>'END Jul 2016'!AV51</f>
        <v>0</v>
      </c>
      <c r="O74" s="179">
        <f>'END Jul 2016'!AW51</f>
        <v>15</v>
      </c>
      <c r="P74" s="180">
        <f t="shared" si="33"/>
        <v>2200.4191999999998</v>
      </c>
      <c r="Q74" s="180">
        <f t="shared" ref="Q74:Q75" si="34">(P74-(J74*O74/100))</f>
        <v>1917.9019999999998</v>
      </c>
      <c r="R74" s="381">
        <f t="shared" si="28"/>
        <v>2420.4611199999999</v>
      </c>
      <c r="S74" s="381">
        <f t="shared" si="29"/>
        <v>2109.6922</v>
      </c>
      <c r="T74" s="194">
        <f>'END Jul 2016'!BD51</f>
        <v>24</v>
      </c>
      <c r="U74" s="195" t="str">
        <f>'END Jul 2016'!BE51</f>
        <v>y</v>
      </c>
    </row>
    <row r="75" spans="1:21" ht="15" thickBot="1" x14ac:dyDescent="0.2">
      <c r="A75" s="184" t="str">
        <f>'END Jul 2016'!K52</f>
        <v>Urth Energy</v>
      </c>
      <c r="B75" s="185" t="str">
        <f>'END Jul 2016'!L52</f>
        <v>Market offer</v>
      </c>
      <c r="C75" s="186">
        <f>91*'END Jul 2016'!M52/100</f>
        <v>90.09</v>
      </c>
      <c r="D75" s="186">
        <f>($C$53*$C$54)*'END Jul 2016'!N52/100</f>
        <v>284.39999999999998</v>
      </c>
      <c r="E75" s="186">
        <v>0</v>
      </c>
      <c r="F75" s="186">
        <v>0</v>
      </c>
      <c r="G75" s="186">
        <f>($C$53*$C$55)*'END Jul 2016'!AH52/100</f>
        <v>129.06</v>
      </c>
      <c r="H75" s="186">
        <f>($C$53*$C$56)*'END Jul 2016'!W52/100</f>
        <v>57.960000000000008</v>
      </c>
      <c r="I75" s="186">
        <f t="shared" si="23"/>
        <v>561.51</v>
      </c>
      <c r="J75" s="187">
        <f t="shared" si="24"/>
        <v>1885.6799999999998</v>
      </c>
      <c r="K75" s="188">
        <f t="shared" si="25"/>
        <v>2246.04</v>
      </c>
      <c r="L75" s="189">
        <f>'END Jul 2016'!AT52</f>
        <v>0</v>
      </c>
      <c r="M75" s="189">
        <f>'END Jul 2016'!AU52</f>
        <v>0</v>
      </c>
      <c r="N75" s="189">
        <f>'END Jul 2016'!AV52</f>
        <v>0</v>
      </c>
      <c r="O75" s="189">
        <f>'END Jul 2016'!AW52</f>
        <v>10</v>
      </c>
      <c r="P75" s="190">
        <f t="shared" si="33"/>
        <v>2246.04</v>
      </c>
      <c r="Q75" s="190">
        <f t="shared" si="34"/>
        <v>2057.4719999999998</v>
      </c>
      <c r="R75" s="382">
        <f t="shared" ref="R75" si="35">K75*1.1</f>
        <v>2470.6440000000002</v>
      </c>
      <c r="S75" s="382">
        <f t="shared" si="29"/>
        <v>2263.2192</v>
      </c>
      <c r="T75" s="196">
        <f>'END Jul 2016'!BD52</f>
        <v>0</v>
      </c>
      <c r="U75" s="197" t="str">
        <f>'END Jul 2016'!BE52</f>
        <v>n</v>
      </c>
    </row>
    <row r="76" spans="1:21" s="170" customFormat="1" x14ac:dyDescent="0.15">
      <c r="K76" s="198"/>
      <c r="L76" s="198"/>
      <c r="M76" s="198"/>
      <c r="N76" s="198"/>
      <c r="O76" s="198"/>
      <c r="P76" s="198"/>
      <c r="Q76" s="198"/>
      <c r="R76" s="198"/>
      <c r="S76" s="198"/>
      <c r="T76" s="198"/>
      <c r="U76" s="198"/>
    </row>
    <row r="77" spans="1:21" s="170" customFormat="1" x14ac:dyDescent="0.15"/>
    <row r="78" spans="1:21" s="170" customFormat="1" x14ac:dyDescent="0.15"/>
    <row r="79" spans="1:21" s="170" customFormat="1" x14ac:dyDescent="0.15"/>
    <row r="80" spans="1:21" s="170" customFormat="1" x14ac:dyDescent="0.15"/>
    <row r="81" s="170" customFormat="1" x14ac:dyDescent="0.15"/>
    <row r="82" s="170" customFormat="1" x14ac:dyDescent="0.15"/>
    <row r="83" s="170" customFormat="1" x14ac:dyDescent="0.15"/>
    <row r="84" s="170" customFormat="1" x14ac:dyDescent="0.15"/>
    <row r="85" s="170" customFormat="1" x14ac:dyDescent="0.15"/>
    <row r="86" s="170" customFormat="1" x14ac:dyDescent="0.15"/>
    <row r="87" s="170" customFormat="1" x14ac:dyDescent="0.15"/>
    <row r="88" s="170" customFormat="1" x14ac:dyDescent="0.15"/>
    <row r="89" s="170" customFormat="1" x14ac:dyDescent="0.15"/>
    <row r="90" s="170" customFormat="1" x14ac:dyDescent="0.15"/>
    <row r="91" s="170" customFormat="1" x14ac:dyDescent="0.15"/>
    <row r="92" s="170" customFormat="1" x14ac:dyDescent="0.15"/>
    <row r="93" s="170" customFormat="1" x14ac:dyDescent="0.15"/>
    <row r="94" s="170" customFormat="1" x14ac:dyDescent="0.15"/>
    <row r="95" s="170" customFormat="1" x14ac:dyDescent="0.15"/>
    <row r="96" s="170" customFormat="1" x14ac:dyDescent="0.15"/>
    <row r="97" s="170" customFormat="1" x14ac:dyDescent="0.15"/>
    <row r="98" s="170" customFormat="1" x14ac:dyDescent="0.15"/>
    <row r="99" s="170" customFormat="1" x14ac:dyDescent="0.15"/>
    <row r="100" s="170" customFormat="1" x14ac:dyDescent="0.15"/>
    <row r="101" s="170" customFormat="1" x14ac:dyDescent="0.15"/>
    <row r="102" s="170" customFormat="1" x14ac:dyDescent="0.15"/>
    <row r="103" s="170" customFormat="1" x14ac:dyDescent="0.15"/>
    <row r="104" s="170" customFormat="1" x14ac:dyDescent="0.15"/>
    <row r="105" s="170" customFormat="1" x14ac:dyDescent="0.15"/>
    <row r="106" s="170" customFormat="1" x14ac:dyDescent="0.15"/>
    <row r="107" s="170" customFormat="1" x14ac:dyDescent="0.15"/>
    <row r="108" s="170" customFormat="1" x14ac:dyDescent="0.15"/>
    <row r="109" s="170" customFormat="1" x14ac:dyDescent="0.15"/>
    <row r="110" s="170" customFormat="1" x14ac:dyDescent="0.15"/>
    <row r="111" s="170" customFormat="1" x14ac:dyDescent="0.15"/>
    <row r="112" s="170" customFormat="1" x14ac:dyDescent="0.15"/>
    <row r="113" s="170" customFormat="1" x14ac:dyDescent="0.15"/>
    <row r="114" s="170" customFormat="1" x14ac:dyDescent="0.15"/>
    <row r="115" s="170" customFormat="1" x14ac:dyDescent="0.15"/>
    <row r="116" s="170" customFormat="1" x14ac:dyDescent="0.15"/>
    <row r="117" s="170" customFormat="1" x14ac:dyDescent="0.15"/>
    <row r="118" s="170" customFormat="1" x14ac:dyDescent="0.15"/>
    <row r="119" s="170" customFormat="1" x14ac:dyDescent="0.15"/>
    <row r="120" s="170" customFormat="1" x14ac:dyDescent="0.15"/>
    <row r="121" s="170" customFormat="1" x14ac:dyDescent="0.15"/>
    <row r="122" s="170" customFormat="1" x14ac:dyDescent="0.15"/>
    <row r="123" s="170" customFormat="1" x14ac:dyDescent="0.15"/>
    <row r="124" s="170" customFormat="1" x14ac:dyDescent="0.15"/>
    <row r="125" s="170" customFormat="1" x14ac:dyDescent="0.15"/>
    <row r="126" s="170" customFormat="1" x14ac:dyDescent="0.15"/>
    <row r="127" s="170" customFormat="1" x14ac:dyDescent="0.15"/>
    <row r="128" s="170" customFormat="1" x14ac:dyDescent="0.15"/>
    <row r="129" s="170" customFormat="1" x14ac:dyDescent="0.15"/>
    <row r="130" s="170" customFormat="1" x14ac:dyDescent="0.15"/>
    <row r="131" s="170" customFormat="1" x14ac:dyDescent="0.15"/>
    <row r="132" s="170" customFormat="1" x14ac:dyDescent="0.15"/>
    <row r="133" s="170" customFormat="1" x14ac:dyDescent="0.15"/>
    <row r="134" s="170" customFormat="1" x14ac:dyDescent="0.15"/>
    <row r="135" s="170" customFormat="1" x14ac:dyDescent="0.15"/>
    <row r="136" s="170" customFormat="1" x14ac:dyDescent="0.15"/>
    <row r="137" s="170" customFormat="1" x14ac:dyDescent="0.15"/>
    <row r="138" s="170" customFormat="1" x14ac:dyDescent="0.15"/>
    <row r="139" s="170" customFormat="1" x14ac:dyDescent="0.15"/>
    <row r="140" s="170" customFormat="1" x14ac:dyDescent="0.15"/>
    <row r="141" s="170" customFormat="1" x14ac:dyDescent="0.15"/>
    <row r="142" s="170" customFormat="1" x14ac:dyDescent="0.15"/>
    <row r="143" s="170" customFormat="1" x14ac:dyDescent="0.15"/>
    <row r="144" s="170" customFormat="1" x14ac:dyDescent="0.15"/>
    <row r="145" s="170" customFormat="1" x14ac:dyDescent="0.15"/>
    <row r="146" s="170" customFormat="1" x14ac:dyDescent="0.15"/>
    <row r="147" s="170" customFormat="1" x14ac:dyDescent="0.15"/>
    <row r="148" s="170" customFormat="1" x14ac:dyDescent="0.15"/>
    <row r="149" s="170" customFormat="1" x14ac:dyDescent="0.15"/>
    <row r="150" s="170" customFormat="1" x14ac:dyDescent="0.15"/>
    <row r="151" s="170" customFormat="1" x14ac:dyDescent="0.15"/>
    <row r="152" s="170" customFormat="1" x14ac:dyDescent="0.15"/>
    <row r="153" s="170" customFormat="1" x14ac:dyDescent="0.15"/>
    <row r="154" s="170" customFormat="1" x14ac:dyDescent="0.15"/>
    <row r="155" s="170" customFormat="1" x14ac:dyDescent="0.15"/>
    <row r="156" s="170" customFormat="1" x14ac:dyDescent="0.15"/>
    <row r="157" s="170" customFormat="1" x14ac:dyDescent="0.15"/>
    <row r="158" s="170" customFormat="1" x14ac:dyDescent="0.15"/>
    <row r="159" s="170" customFormat="1" x14ac:dyDescent="0.15"/>
    <row r="160" s="170" customFormat="1" x14ac:dyDescent="0.15"/>
    <row r="161" s="170" customFormat="1" x14ac:dyDescent="0.15"/>
    <row r="162" s="170" customFormat="1" x14ac:dyDescent="0.15"/>
    <row r="163" s="170" customFormat="1" x14ac:dyDescent="0.15"/>
    <row r="164" s="170" customFormat="1" x14ac:dyDescent="0.15"/>
    <row r="165" s="170" customFormat="1" x14ac:dyDescent="0.15"/>
    <row r="166" s="170" customFormat="1" x14ac:dyDescent="0.15"/>
    <row r="167" s="170" customFormat="1" x14ac:dyDescent="0.15"/>
    <row r="168" s="170" customFormat="1" x14ac:dyDescent="0.15"/>
    <row r="169" s="170" customFormat="1" x14ac:dyDescent="0.15"/>
    <row r="170" s="170" customFormat="1" x14ac:dyDescent="0.15"/>
    <row r="171" s="170" customFormat="1" x14ac:dyDescent="0.15"/>
    <row r="172" s="170" customFormat="1" x14ac:dyDescent="0.15"/>
    <row r="173" s="170" customFormat="1" x14ac:dyDescent="0.15"/>
    <row r="174" s="170" customFormat="1" x14ac:dyDescent="0.15"/>
    <row r="175" s="170" customFormat="1" x14ac:dyDescent="0.15"/>
    <row r="176" s="170" customFormat="1" x14ac:dyDescent="0.15"/>
    <row r="177" s="170" customFormat="1" x14ac:dyDescent="0.15"/>
    <row r="178" s="170" customFormat="1" x14ac:dyDescent="0.15"/>
    <row r="179" s="170" customFormat="1" x14ac:dyDescent="0.15"/>
    <row r="180" s="170" customFormat="1" x14ac:dyDescent="0.15"/>
    <row r="181" s="170" customFormat="1" x14ac:dyDescent="0.15"/>
    <row r="182" s="170" customFormat="1" x14ac:dyDescent="0.15"/>
    <row r="183" s="170" customFormat="1" x14ac:dyDescent="0.15"/>
    <row r="184" s="170" customFormat="1" x14ac:dyDescent="0.15"/>
    <row r="185" s="170" customFormat="1" x14ac:dyDescent="0.15"/>
    <row r="186" s="170" customFormat="1" x14ac:dyDescent="0.15"/>
    <row r="187" s="170" customFormat="1" x14ac:dyDescent="0.15"/>
    <row r="188" s="170" customFormat="1" x14ac:dyDescent="0.15"/>
    <row r="189" s="170" customFormat="1" x14ac:dyDescent="0.15"/>
    <row r="190" s="170" customFormat="1" x14ac:dyDescent="0.15"/>
    <row r="191" s="170" customFormat="1" x14ac:dyDescent="0.15"/>
    <row r="192" s="170" customFormat="1" x14ac:dyDescent="0.15"/>
    <row r="193" s="170" customFormat="1" x14ac:dyDescent="0.15"/>
    <row r="194" s="170" customFormat="1" x14ac:dyDescent="0.15"/>
    <row r="195" s="170" customFormat="1" x14ac:dyDescent="0.15"/>
    <row r="196" s="170" customFormat="1" x14ac:dyDescent="0.15"/>
    <row r="197" s="170" customFormat="1" x14ac:dyDescent="0.15"/>
    <row r="198" s="170" customFormat="1" x14ac:dyDescent="0.15"/>
    <row r="199" s="170" customFormat="1" x14ac:dyDescent="0.15"/>
    <row r="200" s="170" customFormat="1" x14ac:dyDescent="0.15"/>
    <row r="201" s="170" customFormat="1" x14ac:dyDescent="0.15"/>
    <row r="202" s="170" customFormat="1" x14ac:dyDescent="0.15"/>
    <row r="203" s="170" customFormat="1" x14ac:dyDescent="0.15"/>
    <row r="204" s="170" customFormat="1" x14ac:dyDescent="0.15"/>
    <row r="205" s="170" customFormat="1" x14ac:dyDescent="0.15"/>
    <row r="206" s="170" customFormat="1" x14ac:dyDescent="0.15"/>
    <row r="207" s="170" customFormat="1" x14ac:dyDescent="0.15"/>
    <row r="208" s="170" customFormat="1" x14ac:dyDescent="0.15"/>
    <row r="209" s="170" customFormat="1" x14ac:dyDescent="0.15"/>
    <row r="210" s="170" customFormat="1" x14ac:dyDescent="0.15"/>
    <row r="211" s="170" customFormat="1" x14ac:dyDescent="0.15"/>
    <row r="212" s="170" customFormat="1" x14ac:dyDescent="0.15"/>
    <row r="213" s="170" customFormat="1" x14ac:dyDescent="0.15"/>
    <row r="214" s="170" customFormat="1" x14ac:dyDescent="0.15"/>
    <row r="215" s="170" customFormat="1" x14ac:dyDescent="0.15"/>
    <row r="216" s="170" customFormat="1" x14ac:dyDescent="0.15"/>
    <row r="217" s="170" customFormat="1" x14ac:dyDescent="0.15"/>
    <row r="218" s="170" customFormat="1" x14ac:dyDescent="0.15"/>
    <row r="219" s="170" customFormat="1" x14ac:dyDescent="0.15"/>
    <row r="220" s="170" customFormat="1" x14ac:dyDescent="0.15"/>
    <row r="221" s="170" customFormat="1" x14ac:dyDescent="0.15"/>
    <row r="222" s="170" customFormat="1" x14ac:dyDescent="0.15"/>
    <row r="223" s="170" customFormat="1" x14ac:dyDescent="0.15"/>
    <row r="224" s="170" customFormat="1" x14ac:dyDescent="0.15"/>
    <row r="225" s="170" customFormat="1" x14ac:dyDescent="0.15"/>
    <row r="226" s="170" customFormat="1" x14ac:dyDescent="0.15"/>
    <row r="227" s="170" customFormat="1" x14ac:dyDescent="0.15"/>
    <row r="228" s="170" customFormat="1" x14ac:dyDescent="0.15"/>
    <row r="229" s="170" customFormat="1" x14ac:dyDescent="0.15"/>
    <row r="230" s="170" customFormat="1" x14ac:dyDescent="0.15"/>
    <row r="231" s="170" customFormat="1" x14ac:dyDescent="0.15"/>
    <row r="232" s="170" customFormat="1" x14ac:dyDescent="0.15"/>
    <row r="233" s="170" customFormat="1" x14ac:dyDescent="0.15"/>
    <row r="234" s="170" customFormat="1" x14ac:dyDescent="0.15"/>
    <row r="235" s="170" customFormat="1" x14ac:dyDescent="0.15"/>
    <row r="236" s="170" customFormat="1" x14ac:dyDescent="0.15"/>
    <row r="237" s="170" customFormat="1" x14ac:dyDescent="0.15"/>
    <row r="238" s="170" customFormat="1" x14ac:dyDescent="0.15"/>
    <row r="239" s="170" customFormat="1" x14ac:dyDescent="0.15"/>
    <row r="240" s="170" customFormat="1" x14ac:dyDescent="0.15"/>
    <row r="241" s="170" customFormat="1" x14ac:dyDescent="0.15"/>
    <row r="242" s="170" customFormat="1" x14ac:dyDescent="0.15"/>
    <row r="243" s="170" customFormat="1" x14ac:dyDescent="0.15"/>
    <row r="244" s="170" customFormat="1" x14ac:dyDescent="0.15"/>
    <row r="245" s="170" customFormat="1" x14ac:dyDescent="0.15"/>
    <row r="246" s="170" customFormat="1" x14ac:dyDescent="0.15"/>
    <row r="247" s="170" customFormat="1" x14ac:dyDescent="0.15"/>
    <row r="248" s="170" customFormat="1" x14ac:dyDescent="0.15"/>
    <row r="249" s="170" customFormat="1" x14ac:dyDescent="0.15"/>
    <row r="250" s="170" customFormat="1" x14ac:dyDescent="0.15"/>
    <row r="251" s="170" customFormat="1" x14ac:dyDescent="0.15"/>
    <row r="252" s="170" customFormat="1" x14ac:dyDescent="0.15"/>
    <row r="253" s="170" customFormat="1" x14ac:dyDescent="0.15"/>
    <row r="254" s="170" customFormat="1" x14ac:dyDescent="0.15"/>
    <row r="255" s="170" customFormat="1" x14ac:dyDescent="0.15"/>
    <row r="256" s="170" customFormat="1" x14ac:dyDescent="0.15"/>
    <row r="257" s="170" customFormat="1" x14ac:dyDescent="0.15"/>
    <row r="258" s="170" customFormat="1" x14ac:dyDescent="0.15"/>
    <row r="259" s="170" customFormat="1" x14ac:dyDescent="0.15"/>
    <row r="260" s="170" customFormat="1" x14ac:dyDescent="0.15"/>
    <row r="261" s="170" customFormat="1" x14ac:dyDescent="0.15"/>
    <row r="262" s="170" customFormat="1" x14ac:dyDescent="0.15"/>
    <row r="263" s="170" customFormat="1" x14ac:dyDescent="0.15"/>
    <row r="264" s="170" customFormat="1" x14ac:dyDescent="0.15"/>
    <row r="265" s="170" customFormat="1" x14ac:dyDescent="0.15"/>
    <row r="266" s="170" customFormat="1" x14ac:dyDescent="0.15"/>
    <row r="267" s="170" customFormat="1" x14ac:dyDescent="0.15"/>
    <row r="268" s="170" customFormat="1" x14ac:dyDescent="0.15"/>
    <row r="269" s="170" customFormat="1" x14ac:dyDescent="0.15"/>
    <row r="270" s="170" customFormat="1" x14ac:dyDescent="0.15"/>
    <row r="271" s="170" customFormat="1" x14ac:dyDescent="0.15"/>
    <row r="272" s="170" customFormat="1" x14ac:dyDescent="0.15"/>
    <row r="273" s="170" customFormat="1" x14ac:dyDescent="0.15"/>
    <row r="274" s="170" customFormat="1" x14ac:dyDescent="0.15"/>
    <row r="275" s="170" customFormat="1" x14ac:dyDescent="0.15"/>
    <row r="276" s="170" customFormat="1" x14ac:dyDescent="0.15"/>
    <row r="277" s="170" customFormat="1" x14ac:dyDescent="0.15"/>
    <row r="278" s="170" customFormat="1" x14ac:dyDescent="0.15"/>
    <row r="279" s="170" customFormat="1" x14ac:dyDescent="0.15"/>
    <row r="280" s="170" customFormat="1" x14ac:dyDescent="0.15"/>
    <row r="281" s="170" customFormat="1" x14ac:dyDescent="0.15"/>
    <row r="282" s="170" customFormat="1" x14ac:dyDescent="0.15"/>
    <row r="283" s="170" customFormat="1" x14ac:dyDescent="0.15"/>
    <row r="284" s="170" customFormat="1" x14ac:dyDescent="0.15"/>
    <row r="285" s="170" customFormat="1" x14ac:dyDescent="0.15"/>
    <row r="286" s="170" customFormat="1" x14ac:dyDescent="0.15"/>
    <row r="287" s="170" customFormat="1" x14ac:dyDescent="0.15"/>
    <row r="288" s="170" customFormat="1" x14ac:dyDescent="0.15"/>
    <row r="289" s="170" customFormat="1" x14ac:dyDescent="0.15"/>
    <row r="290" s="170" customFormat="1" x14ac:dyDescent="0.15"/>
    <row r="291" s="170" customFormat="1" x14ac:dyDescent="0.15"/>
    <row r="292" s="170" customFormat="1" x14ac:dyDescent="0.15"/>
    <row r="293" s="170" customFormat="1" x14ac:dyDescent="0.15"/>
    <row r="294" s="170" customFormat="1" x14ac:dyDescent="0.15"/>
    <row r="295" s="170" customFormat="1" x14ac:dyDescent="0.15"/>
    <row r="296" s="170" customFormat="1" x14ac:dyDescent="0.15"/>
    <row r="297" s="170" customFormat="1" x14ac:dyDescent="0.15"/>
    <row r="298" s="170" customFormat="1" x14ac:dyDescent="0.15"/>
    <row r="299" s="170" customFormat="1" x14ac:dyDescent="0.15"/>
    <row r="300" s="170" customFormat="1" x14ac:dyDescent="0.15"/>
    <row r="301" s="170" customFormat="1" x14ac:dyDescent="0.15"/>
    <row r="302" s="170" customFormat="1" x14ac:dyDescent="0.15"/>
    <row r="303" s="170" customFormat="1" x14ac:dyDescent="0.15"/>
    <row r="304" s="170" customFormat="1" x14ac:dyDescent="0.15"/>
    <row r="305" s="170" customFormat="1" x14ac:dyDescent="0.15"/>
    <row r="306" s="170" customFormat="1" x14ac:dyDescent="0.15"/>
    <row r="307" s="170" customFormat="1" x14ac:dyDescent="0.15"/>
    <row r="308" s="170" customFormat="1" x14ac:dyDescent="0.15"/>
    <row r="309" s="170" customFormat="1" x14ac:dyDescent="0.15"/>
    <row r="310" s="170" customFormat="1" x14ac:dyDescent="0.15"/>
    <row r="311" s="170" customFormat="1" x14ac:dyDescent="0.15"/>
    <row r="312" s="170" customFormat="1" x14ac:dyDescent="0.15"/>
    <row r="313" s="170" customFormat="1" x14ac:dyDescent="0.15"/>
    <row r="314" s="170" customFormat="1" x14ac:dyDescent="0.15"/>
    <row r="315" s="170" customFormat="1" x14ac:dyDescent="0.15"/>
    <row r="316" s="170" customFormat="1" x14ac:dyDescent="0.15"/>
    <row r="317" s="170" customFormat="1" x14ac:dyDescent="0.15"/>
    <row r="318" s="170" customFormat="1" x14ac:dyDescent="0.15"/>
  </sheetData>
  <sheetProtection algorithmName="SHA-512" hashValue="ivNIt7tPZLXLQe+0D4NdYhZpiOTH7HYTxsc4n+xbCgiB3sBFBDZh3F9oUhFs1eoJ1gYaHIAedONO4Qja3DSJXw==" saltValue="+/4J9cA6QmgoqmRhQFzsfQ==" spinCount="100000" sheet="1" objects="1" scenarios="1"/>
  <phoneticPr fontId="12" type="noConversion"/>
  <pageMargins left="0.75" right="0.75" top="1" bottom="1" header="0.5" footer="0.5"/>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7"/>
  <dimension ref="A1:S105"/>
  <sheetViews>
    <sheetView topLeftCell="H1" zoomScale="120" zoomScaleNormal="120" workbookViewId="0">
      <selection activeCell="F6" sqref="F6"/>
    </sheetView>
  </sheetViews>
  <sheetFormatPr baseColWidth="10" defaultRowHeight="13" x14ac:dyDescent="0.15"/>
  <cols>
    <col min="1" max="1" width="14.1640625" style="15" customWidth="1"/>
    <col min="2" max="2" width="1.83203125" style="15" customWidth="1"/>
    <col min="3" max="5" width="10" style="15" customWidth="1"/>
    <col min="6" max="16384" width="10.83203125" style="15"/>
  </cols>
  <sheetData>
    <row r="1" spans="1:19" x14ac:dyDescent="0.15">
      <c r="A1" s="14" t="s">
        <v>593</v>
      </c>
    </row>
    <row r="2" spans="1:19" x14ac:dyDescent="0.15">
      <c r="A2" s="121"/>
      <c r="B2" s="121"/>
      <c r="C2" s="121"/>
      <c r="D2" s="121"/>
      <c r="E2" s="121"/>
      <c r="F2" s="121"/>
      <c r="G2" s="121"/>
      <c r="H2" s="121"/>
      <c r="I2" s="121"/>
      <c r="J2" s="121"/>
      <c r="K2" s="121"/>
      <c r="L2" s="121"/>
      <c r="M2" s="121"/>
      <c r="N2" s="121"/>
      <c r="O2" s="121"/>
      <c r="P2" s="121"/>
      <c r="Q2" s="121"/>
      <c r="R2" s="121"/>
      <c r="S2" s="121"/>
    </row>
    <row r="3" spans="1:19" x14ac:dyDescent="0.15">
      <c r="A3" s="17" t="s">
        <v>596</v>
      </c>
    </row>
    <row r="5" spans="1:19" x14ac:dyDescent="0.15">
      <c r="A5" s="18" t="s">
        <v>639</v>
      </c>
      <c r="C5" s="18" t="s">
        <v>692</v>
      </c>
      <c r="F5" s="38">
        <v>1500</v>
      </c>
    </row>
    <row r="7" spans="1:19" x14ac:dyDescent="0.15">
      <c r="A7" s="19" t="s">
        <v>325</v>
      </c>
      <c r="B7" s="20"/>
      <c r="C7" s="21" t="s">
        <v>386</v>
      </c>
      <c r="D7" s="21" t="s">
        <v>388</v>
      </c>
      <c r="E7" s="21" t="s">
        <v>738</v>
      </c>
      <c r="F7" s="21" t="s">
        <v>291</v>
      </c>
      <c r="G7" s="21" t="s">
        <v>665</v>
      </c>
      <c r="H7" s="21" t="s">
        <v>347</v>
      </c>
      <c r="I7" s="21" t="s">
        <v>266</v>
      </c>
      <c r="J7" s="21" t="s">
        <v>837</v>
      </c>
      <c r="K7" s="21" t="s">
        <v>407</v>
      </c>
      <c r="L7" s="21" t="s">
        <v>296</v>
      </c>
      <c r="M7" s="21" t="s">
        <v>261</v>
      </c>
      <c r="N7" s="21" t="s">
        <v>615</v>
      </c>
      <c r="O7" s="21" t="s">
        <v>745</v>
      </c>
      <c r="P7" s="21" t="s">
        <v>498</v>
      </c>
      <c r="Q7" s="21" t="s">
        <v>268</v>
      </c>
      <c r="R7" s="22" t="s">
        <v>765</v>
      </c>
      <c r="S7" s="22" t="s">
        <v>554</v>
      </c>
    </row>
    <row r="8" spans="1:19" x14ac:dyDescent="0.15">
      <c r="A8" s="15" t="s">
        <v>693</v>
      </c>
      <c r="C8" s="23">
        <f>IF(($F5&gt;'CE July2015'!E7),('CE July2015'!E7*'CE July2015'!E9)/100*1.1,('Bills July2015'!$F5*'CE July2015'!E9)/100*1.1)</f>
        <v>267.96000000000004</v>
      </c>
      <c r="D8" s="23">
        <f>IF(($F5&gt;'CE July2015'!F7),('CE July2015'!F7*'CE July2015'!F9)/100*1.1,('Bills July2015'!$F5*'CE July2015'!F9)/100*1.1)</f>
        <v>243.98000000000002</v>
      </c>
      <c r="E8" s="23">
        <f>($F5*'CE July2015'!G9)/100*1.1</f>
        <v>488.89500000000004</v>
      </c>
      <c r="F8" s="23">
        <f>($F5*'CE July2015'!H9)/100*1.1</f>
        <v>432.3</v>
      </c>
      <c r="G8" s="23">
        <f>($F5*'CE July2015'!I9)/100*1.1</f>
        <v>499.02600000000007</v>
      </c>
      <c r="H8" s="23">
        <f>($F5*'CE July2015'!J9)/100*1.1</f>
        <v>480.315</v>
      </c>
      <c r="I8" s="23">
        <f>($F5*'CE July2015'!K9)/100*1.1</f>
        <v>432.3</v>
      </c>
      <c r="J8" s="23">
        <f>IF(($F5&gt;'CE July2015'!L7),('CE July2015'!L7*'CE July2015'!L9)/100*1.1,('Bills July2015'!$F5*'CE July2015'!L9)/100*1.1)</f>
        <v>268.40000000000003</v>
      </c>
      <c r="K8" s="23">
        <f>IF(($F5&gt;'CE July2015'!M7),('CE July2015'!M7*'CE July2015'!M9)/100*1.1,('Bills July2015'!$F5*'CE July2015'!M9)/100*1.1)</f>
        <v>137.94000000000003</v>
      </c>
      <c r="L8" s="24" t="s">
        <v>436</v>
      </c>
      <c r="M8" s="23">
        <f>($F5*'CE July2015'!O9)/100*1.1</f>
        <v>326.30400000000003</v>
      </c>
      <c r="N8" s="23">
        <f>IF(($F5&gt;'CE July2015'!P7),('CE July2015'!P7*'CE July2015'!P9)/100*1.1,('Bills July2015'!$F5*'CE July2015'!P9)/100*1.1)</f>
        <v>242.55</v>
      </c>
      <c r="O8" s="23">
        <f>($F5*'CE July2015'!Q9)/100*1.1</f>
        <v>513.15000000000009</v>
      </c>
      <c r="P8" s="23">
        <f>($F5*'CE July2015'!R9)/100*1.1</f>
        <v>511.995</v>
      </c>
      <c r="Q8" s="23">
        <f>($F5*'CE July2015'!S9)/100*1.1</f>
        <v>462.82500000000005</v>
      </c>
      <c r="R8" s="25"/>
      <c r="S8" s="25"/>
    </row>
    <row r="9" spans="1:19" x14ac:dyDescent="0.15">
      <c r="A9" s="15" t="s">
        <v>270</v>
      </c>
      <c r="C9" s="23">
        <f>IF($F5&lt;='CE July2015'!E8,0,IF('Bills July2015'!$F5&gt;'CE July2015'!E8,('Bills July2015'!$F5-'CE July2015'!E7)*'CE July2015'!E10/100*1.1))</f>
        <v>0</v>
      </c>
      <c r="D9" s="23">
        <f>IF($F5&lt;='CE July2015'!F8,0,IF('Bills July2015'!$F5&gt;'CE July2015'!F8,('Bills July2015'!$F5-'CE July2015'!F7)*'CE July2015'!F10/100*1.1))</f>
        <v>0</v>
      </c>
      <c r="E9" s="23">
        <v>0</v>
      </c>
      <c r="F9" s="23">
        <v>0</v>
      </c>
      <c r="G9" s="23">
        <v>0</v>
      </c>
      <c r="H9" s="23">
        <v>0</v>
      </c>
      <c r="I9" s="23">
        <v>0</v>
      </c>
      <c r="J9" s="23">
        <f>IF($F5&lt;='CE July2015'!L8,0,IF('Bills July2015'!$F5&gt;'CE July2015'!L8,('Bills July2015'!$F5-'CE July2015'!L7)*'CE July2015'!L10/100*1.1))</f>
        <v>0</v>
      </c>
      <c r="K9" s="23">
        <v>0</v>
      </c>
      <c r="L9" s="24" t="s">
        <v>436</v>
      </c>
      <c r="M9" s="23">
        <v>0</v>
      </c>
      <c r="N9" s="23">
        <f>IF($F5&lt;='CE July2015'!P8,0,IF('Bills July2015'!$F5&gt;'CE July2015'!P8,('Bills July2015'!$F5-'CE July2015'!P7)*'CE July2015'!P10/100*1.1))</f>
        <v>0</v>
      </c>
      <c r="O9" s="23">
        <v>0</v>
      </c>
      <c r="P9" s="23">
        <v>0</v>
      </c>
      <c r="Q9" s="23">
        <v>0</v>
      </c>
      <c r="R9" s="25"/>
      <c r="S9" s="25"/>
    </row>
    <row r="10" spans="1:19" x14ac:dyDescent="0.15">
      <c r="A10" s="15" t="s">
        <v>398</v>
      </c>
      <c r="C10" s="23">
        <f>IF(($F5&gt;'CE July2015'!E8),($F5-'CE July2015'!E8)*'CE July2015'!E11/100*1.1,0)</f>
        <v>0</v>
      </c>
      <c r="D10" s="23">
        <f>IF(($F5&gt;'CE July2015'!F8),($F5-'CE July2015'!F8)*'CE July2015'!F11/100*1.1,0)</f>
        <v>0</v>
      </c>
      <c r="E10" s="23">
        <v>0</v>
      </c>
      <c r="F10" s="23">
        <v>0</v>
      </c>
      <c r="G10" s="23">
        <v>0</v>
      </c>
      <c r="H10" s="23">
        <v>0</v>
      </c>
      <c r="I10" s="23">
        <v>0</v>
      </c>
      <c r="J10" s="23">
        <f>IF(($F5&gt;'CE July2015'!L8),($F5-'CE July2015'!L8)*'CE July2015'!L11/100*1.1,0)</f>
        <v>0</v>
      </c>
      <c r="K10" s="23">
        <f>IF(($F5&lt;'CE July2015'!M7+'CE July2015'!M8),(0),('Bills July2015'!$F5-600)*'CE July2015'!M11/100*1.1)</f>
        <v>167.904</v>
      </c>
      <c r="L10" s="24" t="s">
        <v>436</v>
      </c>
      <c r="M10" s="23">
        <v>0</v>
      </c>
      <c r="N10" s="23">
        <f>IF(($F5&gt;'CE July2015'!P8),($F5-'CE July2015'!P8)*'CE July2015'!P11/100*1.1,0)</f>
        <v>0</v>
      </c>
      <c r="O10" s="23">
        <v>0</v>
      </c>
      <c r="P10" s="23">
        <v>0</v>
      </c>
      <c r="Q10" s="23">
        <v>0</v>
      </c>
      <c r="R10" s="25"/>
      <c r="S10" s="25"/>
    </row>
    <row r="11" spans="1:19" x14ac:dyDescent="0.15">
      <c r="A11" s="15" t="s">
        <v>431</v>
      </c>
      <c r="C11" s="23">
        <f>91*'CE July2015'!E12/100*1.1</f>
        <v>128.02790000000002</v>
      </c>
      <c r="D11" s="23">
        <f>91*'CE July2015'!F12/100*1.1</f>
        <v>131.47134000000003</v>
      </c>
      <c r="E11" s="23">
        <f>91*'CE July2015'!G12/100*1.1</f>
        <v>128.02790000000002</v>
      </c>
      <c r="F11" s="23">
        <f>91*'CE July2015'!H12/100*1.1</f>
        <v>123.04292</v>
      </c>
      <c r="G11" s="23">
        <f>91*'CE July2015'!I12/100*1.1</f>
        <v>131.16103000000001</v>
      </c>
      <c r="H11" s="23">
        <f>91*'CE July2015'!J12/100*1.1</f>
        <v>124.91479000000002</v>
      </c>
      <c r="I11" s="23">
        <f>91*'CE July2015'!K12/100*1.1</f>
        <v>123.04292</v>
      </c>
      <c r="J11" s="23">
        <f>91*'CE July2015'!L12/100*1.1</f>
        <v>113.11300000000001</v>
      </c>
      <c r="K11" s="23">
        <f>91*'CE July2015'!M12/100*1.1</f>
        <v>128.36824000000001</v>
      </c>
      <c r="L11" s="24" t="s">
        <v>436</v>
      </c>
      <c r="M11" s="23">
        <f>91*'CE July2015'!O12/100*1.1</f>
        <v>149.90976000000001</v>
      </c>
      <c r="N11" s="23">
        <f>91*'CE July2015'!P12/100*1.1</f>
        <v>130.02990000000003</v>
      </c>
      <c r="O11" s="23">
        <f>91*'CE July2015'!Q12/100*1.1</f>
        <v>124.91479000000002</v>
      </c>
      <c r="P11" s="23">
        <f>91*'CE July2015'!R12/100*1.1</f>
        <v>126.02590000000001</v>
      </c>
      <c r="Q11" s="23">
        <f>91*'CE July2015'!S12/100*1.1</f>
        <v>125.72560000000001</v>
      </c>
      <c r="R11" s="26">
        <f>AVERAGE(C11:K11,M11:Q11)</f>
        <v>127.69828500000001</v>
      </c>
      <c r="S11" s="26"/>
    </row>
    <row r="12" spans="1:19" x14ac:dyDescent="0.15">
      <c r="A12" s="15" t="s">
        <v>746</v>
      </c>
      <c r="C12" s="23">
        <f>SUM(C8:C11)</f>
        <v>395.98790000000008</v>
      </c>
      <c r="D12" s="23">
        <f>SUM(D8:D11)</f>
        <v>375.45134000000007</v>
      </c>
      <c r="E12" s="23">
        <f t="shared" ref="E12" si="0">SUM(E8:E11)</f>
        <v>616.92290000000003</v>
      </c>
      <c r="F12" s="23">
        <f t="shared" ref="F12" si="1">SUM(F8:F11)</f>
        <v>555.34292000000005</v>
      </c>
      <c r="G12" s="23">
        <f t="shared" ref="G12:I12" si="2">SUM(G8:G11)</f>
        <v>630.18703000000005</v>
      </c>
      <c r="H12" s="23">
        <f t="shared" si="2"/>
        <v>605.22978999999998</v>
      </c>
      <c r="I12" s="23">
        <f t="shared" si="2"/>
        <v>555.34292000000005</v>
      </c>
      <c r="J12" s="23">
        <f>SUM(J8:J11)</f>
        <v>381.51300000000003</v>
      </c>
      <c r="K12" s="23">
        <f t="shared" ref="K12" si="3">SUM(K8:K11)</f>
        <v>434.21224000000007</v>
      </c>
      <c r="L12" s="24" t="s">
        <v>436</v>
      </c>
      <c r="M12" s="23">
        <f t="shared" ref="M12:O12" si="4">SUM(M8:M11)</f>
        <v>476.21376000000004</v>
      </c>
      <c r="N12" s="23">
        <f>SUM(N8:N11)</f>
        <v>372.57990000000007</v>
      </c>
      <c r="O12" s="23">
        <f t="shared" si="4"/>
        <v>638.06479000000013</v>
      </c>
      <c r="P12" s="23">
        <f t="shared" ref="P12:Q12" si="5">SUM(P8:P11)</f>
        <v>638.02089999999998</v>
      </c>
      <c r="Q12" s="23">
        <f t="shared" si="5"/>
        <v>588.55060000000003</v>
      </c>
      <c r="R12" s="26">
        <f>AVERAGE(C12:K12,M12:Q12)</f>
        <v>518.82999928571439</v>
      </c>
      <c r="S12" s="26"/>
    </row>
    <row r="13" spans="1:19" x14ac:dyDescent="0.15">
      <c r="A13" s="27" t="s">
        <v>349</v>
      </c>
      <c r="B13" s="28"/>
      <c r="C13" s="58">
        <f>C12*4</f>
        <v>1583.9516000000003</v>
      </c>
      <c r="D13" s="58">
        <f t="shared" ref="D13:I13" si="6">D12*4</f>
        <v>1501.8053600000003</v>
      </c>
      <c r="E13" s="58">
        <f t="shared" ref="E13" si="7">E12*4</f>
        <v>2467.6916000000001</v>
      </c>
      <c r="F13" s="58">
        <f t="shared" si="6"/>
        <v>2221.3716800000002</v>
      </c>
      <c r="G13" s="58">
        <f t="shared" si="6"/>
        <v>2520.7481200000002</v>
      </c>
      <c r="H13" s="58">
        <f t="shared" si="6"/>
        <v>2420.9191599999999</v>
      </c>
      <c r="I13" s="58">
        <f t="shared" si="6"/>
        <v>2221.3716800000002</v>
      </c>
      <c r="J13" s="58">
        <f>J12*4</f>
        <v>1526.0520000000001</v>
      </c>
      <c r="K13" s="58">
        <f t="shared" ref="K13" si="8">K12*4</f>
        <v>1736.8489600000003</v>
      </c>
      <c r="L13" s="59" t="s">
        <v>437</v>
      </c>
      <c r="M13" s="58">
        <f t="shared" ref="M13:O13" si="9">M12*4</f>
        <v>1904.8550400000001</v>
      </c>
      <c r="N13" s="58">
        <f>N12*4</f>
        <v>1490.3196000000003</v>
      </c>
      <c r="O13" s="58">
        <f t="shared" si="9"/>
        <v>2552.2591600000005</v>
      </c>
      <c r="P13" s="58">
        <f t="shared" ref="P13:Q13" si="10">P12*4</f>
        <v>2552.0835999999999</v>
      </c>
      <c r="Q13" s="58">
        <f t="shared" si="10"/>
        <v>2354.2024000000001</v>
      </c>
      <c r="R13" s="31"/>
      <c r="S13" s="32">
        <f>AVERAGE(C13:K13,M13:Q13)</f>
        <v>2075.3199971428576</v>
      </c>
    </row>
    <row r="15" spans="1:19" x14ac:dyDescent="0.15">
      <c r="A15" s="19" t="s">
        <v>282</v>
      </c>
      <c r="C15" s="23"/>
      <c r="D15" s="23"/>
      <c r="E15" s="23"/>
      <c r="R15" s="22" t="s">
        <v>765</v>
      </c>
      <c r="S15" s="22" t="s">
        <v>554</v>
      </c>
    </row>
    <row r="16" spans="1:19" x14ac:dyDescent="0.15">
      <c r="A16" s="15" t="s">
        <v>693</v>
      </c>
      <c r="C16" s="23">
        <f>IF(($F5&gt;'EA July2015'!E7),('EA July2015'!E7*'EA July2015'!E9)/100*1.1,('Bills July2015'!$F5*'EA July2015'!E9)/100*1.1)</f>
        <v>241.67000000000002</v>
      </c>
      <c r="D16" s="23">
        <f>IF(($F5&gt;'EA July2015'!F7),('EA July2015'!F7*'EA July2015'!F9)/100*1.1,('Bills July2015'!$F5*'EA July2015'!F9)/100*1.1)</f>
        <v>233.31</v>
      </c>
      <c r="E16" s="23">
        <f>IF(($F5&gt;'EA July2015'!G7),('EA July2015'!G7*'EA July2015'!G9)/100*1.1,('Bills July2015'!$F5*'EA July2015'!G9)/100*1.1)</f>
        <v>398.31000000000006</v>
      </c>
      <c r="F16" s="23">
        <f>IF(($F5&gt;'EA July2015'!H7),('EA July2015'!H7*'EA July2015'!H9)/100*1.1,('Bills July2015'!$F5*'EA July2015'!H9)/100*1.1)</f>
        <v>231.00000000000003</v>
      </c>
      <c r="G16" s="23">
        <f>IF(($F5&gt;'EA July2015'!I7),('EA July2015'!I7*'EA July2015'!I9)/100*1.1,('Bills July2015'!$F5*'EA July2015'!I9)/100*1.1)</f>
        <v>261.69000000000005</v>
      </c>
      <c r="H16" s="23">
        <f>IF(($F5&gt;'EA July2015'!J7),('EA July2015'!J7*'EA July2015'!J9)/100*1.1,('Bills July2015'!$F5*'EA July2015'!J9)/100*1.1)</f>
        <v>251.90000000000003</v>
      </c>
      <c r="I16" s="23">
        <f>IF(($F5&gt;'EA July2015'!K7),('EA July2015'!K7*'EA July2015'!K9)/100*1.1,('Bills July2015'!$F5*'EA July2015'!K9)/100*1.1)</f>
        <v>231.00000000000003</v>
      </c>
      <c r="J16" s="23">
        <f>IF(($F5&gt;'EA July2015'!L7),('EA July2015'!L7*'EA July2015'!L9)/100*1.1,('Bills July2015'!$F5*'EA July2015'!L9)/100*1.1)</f>
        <v>241.78000000000003</v>
      </c>
      <c r="K16" s="23">
        <f>IF($F5&gt;='EA July2015'!M7,('EA July2015'!M7*'EA July2015'!M9/100*1.1),($F5*'EA July2015'!M9/100*1.1))</f>
        <v>155.56200000000001</v>
      </c>
      <c r="L16" s="23">
        <f>IF(($F5&gt;'EA July2015'!N7),('EA July2015'!N7*'EA July2015'!N9)/100*1.1,('Bills July2015'!$F5*'EA July2015'!N9)/100*1.1)</f>
        <v>216.92000000000002</v>
      </c>
      <c r="M16" s="23">
        <f>$F5*'EA July2015'!O9/100*1.1</f>
        <v>325.35360000000003</v>
      </c>
      <c r="N16" s="23">
        <f>IF(($F5&gt;'EA July2015'!P7),('EA July2015'!P7*'EA July2015'!P9)/100*1.1,('Bills July2015'!$F5*'EA July2015'!P9)/100*1.1)</f>
        <v>219.45000000000002</v>
      </c>
      <c r="O16" s="23">
        <f>IF(($F5&gt;'EA July2015'!Q7),('EA July2015'!Q7*'EA July2015'!Q9)/100*1.1,('Bills July2015'!$F5*'EA July2015'!Q9)/100*1.1)</f>
        <v>273.90000000000003</v>
      </c>
      <c r="P16" s="23">
        <f>IF(($F5&gt;'EA July2015'!R7),('EA July2015'!R7*'EA July2015'!R9)/100*1.1,('Bills July2015'!$F5*'EA July2015'!R9)/100*1.1)</f>
        <v>268.18</v>
      </c>
      <c r="Q16" s="23">
        <f>IF($F5&gt;='EA July2015'!S7,('EA July2015'!S7*'EA July2015'!S9/100*1.1),($F5*'EA July2015'!S9/100*1.1))</f>
        <v>74.646000000000001</v>
      </c>
      <c r="R16" s="25"/>
      <c r="S16" s="25"/>
    </row>
    <row r="17" spans="1:19" x14ac:dyDescent="0.15">
      <c r="A17" s="15" t="s">
        <v>270</v>
      </c>
      <c r="C17" s="23">
        <f>IF(F5&lt;='EA July2015'!E8,0,IF('Bills July2015'!F5&gt;'EA July2015'!E8,('Bills July2015'!F5-'EA July2015'!E7)*'EA July2015'!E10/100*1.1))</f>
        <v>121.935</v>
      </c>
      <c r="D17" s="23">
        <f>IF(F5&lt;='EA July2015'!F8,0,IF('Bills July2015'!F5&gt;'EA July2015'!F8,('Bills July2015'!F5-'EA July2015'!F7)*'EA July2015'!F10/100*1.1))</f>
        <v>113.52000000000001</v>
      </c>
      <c r="E17" s="23">
        <v>0</v>
      </c>
      <c r="F17" s="23">
        <f>IF(F5&lt;='EA July2015'!H8,0,IF('Bills July2015'!F5&gt;'EA July2015'!H8,('Bills July2015'!F5-'EA July2015'!H7)*'EA July2015'!H10/100*1.1))</f>
        <v>120.45</v>
      </c>
      <c r="G17" s="23">
        <f>IF($F5&lt;='EA July2015'!I8,0,IF('Bills July2015'!$F5&gt;'EA July2015'!I8,('Bills July2015'!$F5-'EA July2015'!I7)*'EA July2015'!I10/100*1.1))</f>
        <v>139.392</v>
      </c>
      <c r="H17" s="23">
        <f>IF($F5&lt;='EA July2015'!J8,0,IF('Bills July2015'!$F5&gt;'EA July2015'!J8,('Bills July2015'!$F5-'EA July2015'!J7)*'EA July2015'!J10/100*1.1))</f>
        <v>134.09</v>
      </c>
      <c r="I17" s="23">
        <f>IF($F5&lt;='EA July2015'!K8,0,IF('Bills July2015'!$F5&gt;'EA July2015'!K8,('Bills July2015'!$F5-'EA July2015'!K7)*'EA July2015'!K10/100*1.1))</f>
        <v>120.45</v>
      </c>
      <c r="J17" s="23">
        <f>IF($F5&lt;='EA July2015'!L8,0,IF('Bills July2015'!$F5&gt;'EA July2015'!L8,('Bills July2015'!$F5-'EA July2015'!L7)*'EA July2015'!L10/100*1.1))</f>
        <v>119.24000000000001</v>
      </c>
      <c r="K17" s="23">
        <f>IF($F5&lt;'EA July2015'!M7,0,IF($F5&lt;='EA July2015'!M8,($F5-'EA July2015'!M7)*('EA July2015'!M10/100*1.1),('EA July2015'!M8-'EA July2015'!M7)*('EA July2015'!M10/100*1.1)))</f>
        <v>181.46700000000001</v>
      </c>
      <c r="L17" s="23">
        <f>IF($F5&lt;='EA July2015'!N8,0,IF('Bills July2015'!$F5&gt;'EA July2015'!N8,('Bills July2015'!$F5-'EA July2015'!N7)*'EA July2015'!N10/100*1.1))</f>
        <v>114.89500000000001</v>
      </c>
      <c r="M17" s="23">
        <v>0</v>
      </c>
      <c r="N17" s="23">
        <f>IF($F5&lt;='EA July2015'!P8,0,IF('Bills July2015'!$F5&gt;'EA July2015'!P8,('Bills July2015'!$F5-'EA July2015'!P7)*'EA July2015'!P10/100*1.1))</f>
        <v>113.30000000000001</v>
      </c>
      <c r="O17" s="23">
        <f>IF($F5&lt;='EA July2015'!Q8,0,IF('Bills July2015'!$F5&gt;'EA July2015'!Q8,('Bills July2015'!$F5-'EA July2015'!Q7)*'EA July2015'!Q10/100*1.1))</f>
        <v>145.09000000000003</v>
      </c>
      <c r="P17" s="23">
        <f>IF($F5&lt;='EA July2015'!R8,0,IF('Bills July2015'!$F5&gt;'EA July2015'!R8,('Bills July2015'!$F5-'EA July2015'!R7)*'EA July2015'!R10/100*1.1))</f>
        <v>142.89000000000001</v>
      </c>
      <c r="Q17" s="23">
        <f>IF($F5&lt;'EA July2015'!S7,0,IF($F5&lt;='EA July2015'!S8,($F5-'EA July2015'!S7)*('EA July2015'!S10/100*1.1),('EA July2015'!S8-'EA July2015'!S7)*('EA July2015'!S10/100*1.1)))</f>
        <v>179.38800000000001</v>
      </c>
      <c r="R17" s="25"/>
      <c r="S17" s="25"/>
    </row>
    <row r="18" spans="1:19" x14ac:dyDescent="0.15">
      <c r="A18" s="15" t="s">
        <v>398</v>
      </c>
      <c r="C18" s="23">
        <f>IF(($F5&lt;'EA July2015'!E7+'EA July2015'!E8),(0),('Bills July2015'!$F5-2000)*'EA July2015'!E11/100*1.1)</f>
        <v>0</v>
      </c>
      <c r="D18" s="23">
        <f>IF(($F5&lt;'EA July2015'!F7+'EA July2015'!F8),(0),('Bills July2015'!$F5-2000)*'EA July2015'!F11/100*1.1)</f>
        <v>0</v>
      </c>
      <c r="E18" s="23">
        <f>IF(($F5&lt;'EA July2015'!G7+'EA July2015'!G8),(0),('Bills July2015'!$F5-1750)*'EA July2015'!G11/100*1.1)</f>
        <v>0</v>
      </c>
      <c r="F18" s="23">
        <f>IF(($F5&lt;'EA July2015'!H7+'EA July2015'!H8),(0),('Bills July2015'!$F5-2000)*'EA July2015'!H11/100*1.1)</f>
        <v>0</v>
      </c>
      <c r="G18" s="23">
        <f>IF(($F5&lt;'EA July2015'!I7+'EA July2015'!I8),(0),('Bills July2015'!$F5-2000)*'EA July2015'!I11/100*1.1)</f>
        <v>0</v>
      </c>
      <c r="H18" s="23">
        <f>IF(($F5&lt;'EA July2015'!J7+'EA July2015'!J8),(0),('Bills July2015'!$F5-2000)*'EA July2015'!J11/100*1.1)</f>
        <v>0</v>
      </c>
      <c r="I18" s="23">
        <f>IF(($F5&lt;'EA July2015'!K7+'EA July2015'!K8),(0),('Bills July2015'!$F5-2000)*'EA July2015'!K11/100*1.1)</f>
        <v>0</v>
      </c>
      <c r="J18" s="23">
        <f>IF(($F5&lt;'EA July2015'!L7+'EA July2015'!L8),(0),('Bills July2015'!$F5-2000)*'EA July2015'!L11/100*1.1)</f>
        <v>0</v>
      </c>
      <c r="K18" s="23">
        <f>IF(($F5&gt;'EA July2015'!M8),($F5-'EA July2015'!M8)*'EA July2015'!M11/100*1.1,0)</f>
        <v>0</v>
      </c>
      <c r="L18" s="23">
        <f>IF(($F5&lt;'EA July2015'!N7+'EA July2015'!N8),(0),('Bills July2015'!$F5-2000)*'EA July2015'!N11/100*1.1)</f>
        <v>0</v>
      </c>
      <c r="M18" s="23">
        <v>0</v>
      </c>
      <c r="N18" s="23">
        <f>IF(($F5&lt;'EA July2015'!P7+'EA July2015'!P8),(0),('Bills July2015'!$F5-2000)*'EA July2015'!P11/100*1.1)</f>
        <v>0</v>
      </c>
      <c r="O18" s="23">
        <f>IF(($F5&lt;'EA July2015'!Q7+'EA July2015'!Q8),(0),('Bills July2015'!$F5-2000)*'EA July2015'!Q11/100*1.1)</f>
        <v>0</v>
      </c>
      <c r="P18" s="23">
        <f>IF(($F5&lt;'EA July2015'!R7+'EA July2015'!R8),(0),('Bills July2015'!$F5-2000)*'EA July2015'!R11/100*1.1)</f>
        <v>0</v>
      </c>
      <c r="Q18" s="23">
        <f>IF(($F5&gt;'EA July2015'!S8),($F5-'EA July2015'!S8)*'EA July2015'!S11/100*1.1,0)</f>
        <v>123.28800000000001</v>
      </c>
      <c r="R18" s="25"/>
      <c r="S18" s="25"/>
    </row>
    <row r="19" spans="1:19" x14ac:dyDescent="0.15">
      <c r="A19" s="15" t="s">
        <v>431</v>
      </c>
      <c r="C19" s="23">
        <f>91*'EA July2015'!E12/100*1.1</f>
        <v>72.842770000000002</v>
      </c>
      <c r="D19" s="23">
        <f>91*'EA July2015'!F12/100*1.1</f>
        <v>75.685609999999997</v>
      </c>
      <c r="E19" s="23">
        <f>91*'EA July2015'!G12/100*1.1</f>
        <v>72.842770000000002</v>
      </c>
      <c r="F19" s="23">
        <f>91*'EA July2015'!H12/100*1.1</f>
        <v>72.041970000000006</v>
      </c>
      <c r="G19" s="23">
        <f>91*'EA July2015'!I12/100*1.1</f>
        <v>74.624550000000013</v>
      </c>
      <c r="H19" s="23">
        <f>91*'EA July2015'!J12/100*1.1</f>
        <v>71.060990000000004</v>
      </c>
      <c r="I19" s="23">
        <f>91*'EA July2015'!K12/100*1.1</f>
        <v>72.041970000000006</v>
      </c>
      <c r="J19" s="23">
        <f>91*'EA July2015'!L12/100*1.1</f>
        <v>66.066000000000003</v>
      </c>
      <c r="K19" s="23">
        <f>91*'EA July2015'!M12/100*1.1</f>
        <v>73.813739999999996</v>
      </c>
      <c r="L19" s="23">
        <f>91*'EA July2015'!N12/100*1.1</f>
        <v>73.143069999999994</v>
      </c>
      <c r="M19" s="23">
        <f>91*'EA July2015'!O12/100*1.1</f>
        <v>85.765680000000017</v>
      </c>
      <c r="N19" s="23">
        <f>91*'EA July2015'!P12/100*1.1</f>
        <v>75.275200000000012</v>
      </c>
      <c r="O19" s="23">
        <f>91*'EA July2015'!Q12/100*1.1</f>
        <v>71.071000000000012</v>
      </c>
      <c r="P19" s="23">
        <f>91*'EA July2015'!R12/100*1.1</f>
        <v>71.971900000000005</v>
      </c>
      <c r="Q19" s="23">
        <f>91*'EA July2015'!S12/100*1.1</f>
        <v>71.321250000000006</v>
      </c>
      <c r="R19" s="26">
        <f>AVERAGE(C19:Q19)</f>
        <v>73.304564666666664</v>
      </c>
      <c r="S19" s="26"/>
    </row>
    <row r="20" spans="1:19" x14ac:dyDescent="0.15">
      <c r="A20" s="15" t="s">
        <v>746</v>
      </c>
      <c r="C20" s="23">
        <f>SUM(C16:C19)</f>
        <v>436.44776999999999</v>
      </c>
      <c r="D20" s="23">
        <f t="shared" ref="D20:L20" si="11">SUM(D16:D19)</f>
        <v>422.51561000000004</v>
      </c>
      <c r="E20" s="23">
        <f t="shared" si="11"/>
        <v>471.15277000000003</v>
      </c>
      <c r="F20" s="23">
        <f t="shared" si="11"/>
        <v>423.49197000000004</v>
      </c>
      <c r="G20" s="23">
        <f t="shared" si="11"/>
        <v>475.70655000000005</v>
      </c>
      <c r="H20" s="23">
        <f t="shared" si="11"/>
        <v>457.05099000000001</v>
      </c>
      <c r="I20" s="23">
        <f t="shared" si="11"/>
        <v>423.49197000000004</v>
      </c>
      <c r="J20" s="23">
        <f t="shared" si="11"/>
        <v>427.08600000000001</v>
      </c>
      <c r="K20" s="23">
        <f t="shared" si="11"/>
        <v>410.84273999999999</v>
      </c>
      <c r="L20" s="23">
        <f t="shared" si="11"/>
        <v>404.95807000000002</v>
      </c>
      <c r="M20" s="23">
        <f t="shared" ref="M20:P20" si="12">SUM(M16:M19)</f>
        <v>411.11928000000006</v>
      </c>
      <c r="N20" s="23">
        <f t="shared" si="12"/>
        <v>408.02520000000004</v>
      </c>
      <c r="O20" s="23">
        <f t="shared" si="12"/>
        <v>490.06100000000009</v>
      </c>
      <c r="P20" s="23">
        <f t="shared" si="12"/>
        <v>483.04190000000006</v>
      </c>
      <c r="Q20" s="23">
        <f t="shared" ref="Q20" si="13">SUM(Q16:Q19)</f>
        <v>448.64325000000002</v>
      </c>
      <c r="R20" s="26">
        <f>AVERAGE(C20:Q20)</f>
        <v>439.57567133333333</v>
      </c>
      <c r="S20" s="26"/>
    </row>
    <row r="21" spans="1:19" x14ac:dyDescent="0.15">
      <c r="A21" s="27" t="s">
        <v>349</v>
      </c>
      <c r="B21" s="25"/>
      <c r="C21" s="58">
        <f>C20*4</f>
        <v>1745.79108</v>
      </c>
      <c r="D21" s="58">
        <f t="shared" ref="D21:L21" si="14">D20*4</f>
        <v>1690.0624400000002</v>
      </c>
      <c r="E21" s="58">
        <f t="shared" si="14"/>
        <v>1884.6110800000001</v>
      </c>
      <c r="F21" s="58">
        <f t="shared" si="14"/>
        <v>1693.9678800000002</v>
      </c>
      <c r="G21" s="58">
        <f t="shared" si="14"/>
        <v>1902.8262000000002</v>
      </c>
      <c r="H21" s="58">
        <f t="shared" si="14"/>
        <v>1828.2039600000001</v>
      </c>
      <c r="I21" s="58">
        <f t="shared" si="14"/>
        <v>1693.9678800000002</v>
      </c>
      <c r="J21" s="58">
        <f t="shared" si="14"/>
        <v>1708.3440000000001</v>
      </c>
      <c r="K21" s="58">
        <f t="shared" si="14"/>
        <v>1643.37096</v>
      </c>
      <c r="L21" s="58">
        <f t="shared" si="14"/>
        <v>1619.8322800000001</v>
      </c>
      <c r="M21" s="58">
        <f t="shared" ref="M21:P21" si="15">M20*4</f>
        <v>1644.4771200000002</v>
      </c>
      <c r="N21" s="58">
        <f t="shared" si="15"/>
        <v>1632.1008000000002</v>
      </c>
      <c r="O21" s="58">
        <f t="shared" si="15"/>
        <v>1960.2440000000004</v>
      </c>
      <c r="P21" s="58">
        <f t="shared" si="15"/>
        <v>1932.1676000000002</v>
      </c>
      <c r="Q21" s="58">
        <f t="shared" ref="Q21" si="16">Q20*4</f>
        <v>1794.5730000000001</v>
      </c>
      <c r="R21" s="31"/>
      <c r="S21" s="32">
        <f>AVERAGE(C21:Q21)</f>
        <v>1758.3026853333333</v>
      </c>
    </row>
    <row r="23" spans="1:19" x14ac:dyDescent="0.15">
      <c r="A23" s="19" t="s">
        <v>288</v>
      </c>
      <c r="C23" s="23"/>
      <c r="D23" s="23"/>
      <c r="E23" s="23"/>
      <c r="R23" s="22" t="s">
        <v>765</v>
      </c>
      <c r="S23" s="22" t="s">
        <v>554</v>
      </c>
    </row>
    <row r="24" spans="1:19" x14ac:dyDescent="0.15">
      <c r="A24" s="15" t="s">
        <v>693</v>
      </c>
      <c r="C24" s="23">
        <f>IF(($F5&gt;'Inte July2015'!E7),('Inte July2015'!E7*'Inte July2015'!E9)/100*1.1,('Bills July2015'!$F5*'Inte July2015'!E9)/100*1.1)</f>
        <v>246.73000000000005</v>
      </c>
      <c r="D24" s="23">
        <f>IF(($F5&gt;'Inte July2015'!F7),('Inte July2015'!F7*'Inte July2015'!F9)/100*1.1,('Bills July2015'!$F5*'Inte July2015'!F9)/100*1.1)</f>
        <v>239.91000000000003</v>
      </c>
      <c r="E24" s="23">
        <f>IF(($F5&gt;'Inte July2015'!G7),('Inte July2015'!G7*'Inte July2015'!G9)/100*1.1,('Bills July2015'!$F5*'Inte July2015'!G9)/100*1.1)</f>
        <v>374.71500000000003</v>
      </c>
      <c r="F24" s="23">
        <f>IF(($F5&gt;'Inte July2015'!H7),('Inte July2015'!H7*'Inte July2015'!H9)/100*1.1,('Bills July2015'!$F5*'Inte July2015'!H9)/100*1.1)</f>
        <v>340.72499999999997</v>
      </c>
      <c r="G24" s="23">
        <f>IF(($F5&gt;'Inte July2015'!I7),('Inte July2015'!I7*'Inte July2015'!I9)/100*1.1,('Bills July2015'!$F5*'Inte July2015'!I9)/100*1.1)</f>
        <v>388.01400000000007</v>
      </c>
      <c r="H24" s="23">
        <f>IF(($F5&gt;'Inte July2015'!J7),('Inte July2015'!J7*'Inte July2015'!J9)/100*1.1,('Bills July2015'!$F5*'Inte July2015'!J9)/100*1.1)</f>
        <v>373.89</v>
      </c>
      <c r="I24" s="23">
        <f>IF(($F5&gt;'Inte July2015'!K7),('Inte July2015'!K7*'Inte July2015'!K9)/100*1.1,('Bills July2015'!$F5*'Inte July2015'!K9)/100*1.1)</f>
        <v>340.72499999999997</v>
      </c>
      <c r="J24" s="23">
        <f>IF(($F5&gt;'Inte July2015'!L7),('Inte July2015'!L7*'Inte July2015'!L9)/100*1.1,('Bills July2015'!$F5*'Inte July2015'!L9)/100*1.1)</f>
        <v>242.44000000000003</v>
      </c>
      <c r="K24" s="23">
        <f>IF(($F5&gt;'Inte July2015'!M7),('Inte July2015'!M7*'Inte July2015'!M9)/100*1.1,('Bills July2015'!$F5*'Inte July2015'!M9)/100*1.1)</f>
        <v>146.85000000000002</v>
      </c>
      <c r="L24" s="24" t="s">
        <v>436</v>
      </c>
      <c r="M24" s="23">
        <f>$F5*'Inte July2015'!O9/100*1.1</f>
        <v>316.8</v>
      </c>
      <c r="N24" s="23">
        <f>IF(($F5&gt;'Inte July2015'!P7),('Inte July2015'!P7*'Inte July2015'!P9)/100*1.1,('Bills July2015'!$F5*'Inte July2015'!P9)/100*1.1)</f>
        <v>234.85000000000002</v>
      </c>
      <c r="O24" s="23">
        <f>IF(($F5&gt;'Inte July2015'!Q7),('Inte July2015'!Q7*'Inte July2015'!Q9)/100*1.1,('Bills July2015'!$F5*'Inte July2015'!Q9)/100*1.1)</f>
        <v>406.89</v>
      </c>
      <c r="P24" s="23">
        <f>IF(($F5&gt;'Inte July2015'!R7),('Inte July2015'!R7*'Inte July2015'!R9)/100*1.1,('Bills July2015'!$F5*'Inte July2015'!R9)/100*1.1)</f>
        <v>397.98</v>
      </c>
      <c r="Q24" s="23">
        <f>IF(($F5&gt;'Inte July2015'!S7),('Inte July2015'!S7*'Inte July2015'!S9)/100*1.1,('Bills July2015'!$F5*'Inte July2015'!S9)/100*1.1)</f>
        <v>232.25399999999999</v>
      </c>
      <c r="R24" s="25"/>
      <c r="S24" s="25"/>
    </row>
    <row r="25" spans="1:19" x14ac:dyDescent="0.15">
      <c r="A25" s="15" t="s">
        <v>270</v>
      </c>
      <c r="C25" s="23">
        <f>IF($F5&lt;'Inte July2015'!E7,0,IF($F5&lt;='Inte July2015'!E8,($F5-'Inte July2015'!E7)*('Inte July2015'!E10/100*1.1),('Inte July2015'!E8-'Inte July2015'!E7)*('Inte July2015'!E10/100*1.1)))</f>
        <v>121.00000000000001</v>
      </c>
      <c r="D25" s="23">
        <f>IF($F5&lt;'Inte July2015'!F7,0,IF($F5&lt;='Inte July2015'!F8,($F5-'Inte July2015'!F7)*('Inte July2015'!F10/100*1.1),('Inte July2015'!F8-'Inte July2015'!F7)*('Inte July2015'!F10/100*1.1)))</f>
        <v>116.71000000000001</v>
      </c>
      <c r="E25" s="23">
        <f>IF($F5&lt;='Inte July2015'!G8,0,IF('Bills July2015'!$F5&gt;'Inte July2015'!G8,('Bills July2015'!$F5-'Inte July2015'!G7)*'Inte July2015'!G10/100*1.1))</f>
        <v>0</v>
      </c>
      <c r="F25" s="23">
        <f>IF($F5&lt;='Inte July2015'!H8,0,IF('Bills July2015'!$F5&gt;'Inte July2015'!H8,('Bills July2015'!$F5-'Inte July2015'!H7)*'Inte July2015'!H10/100*1.1))</f>
        <v>0</v>
      </c>
      <c r="G25" s="23">
        <f>IF($F5&lt;='Inte July2015'!I8,0,IF('Bills July2015'!$F5&gt;'Inte July2015'!I8,('Bills July2015'!$F5-'Inte July2015'!I7)*'Inte July2015'!I10/100*1.1))</f>
        <v>0</v>
      </c>
      <c r="H25" s="23">
        <f>IF($F5&lt;='Inte July2015'!J8,0,IF('Bills July2015'!$F5&gt;'Inte July2015'!J8,('Bills July2015'!$F5-'Inte July2015'!J7)*'Inte July2015'!J10/100*1.1))</f>
        <v>0</v>
      </c>
      <c r="I25" s="23">
        <f>IF($F5&lt;='Inte July2015'!K8,0,IF('Bills July2015'!$F5&gt;'Inte July2015'!K8,('Bills July2015'!$F5-'Inte July2015'!K7)*'Inte July2015'!K10/100*1.1))</f>
        <v>0</v>
      </c>
      <c r="J25" s="23">
        <f>IF($F5&lt;'Inte July2015'!L7,0,IF($F5&lt;='Inte July2015'!L8,($F5-'Inte July2015'!L7)*('Inte July2015'!L10/100*1.1),('Inte July2015'!L8-'Inte July2015'!L7)*('Inte July2015'!L10/100*1.1)))</f>
        <v>116.985</v>
      </c>
      <c r="K25" s="23">
        <f>IF($F5&lt;='Inte July2015'!M8,0,IF('Bills July2015'!$F5&gt;'Inte July2015'!M8,('Bills July2015'!$F5-'Inte July2015'!M7)*'Inte July2015'!M10/100*1.1))</f>
        <v>0</v>
      </c>
      <c r="L25" s="24" t="s">
        <v>436</v>
      </c>
      <c r="M25" s="23">
        <v>0</v>
      </c>
      <c r="N25" s="23">
        <f>IF($F5&lt;'Inte July2015'!P7,0,IF($F5&lt;='Inte July2015'!P8,($F5-'Inte July2015'!P7)*('Inte July2015'!P10/100*1.1),('Inte July2015'!P8-'Inte July2015'!P7)*('Inte July2015'!P10/100*1.1)))</f>
        <v>116.27000000000001</v>
      </c>
      <c r="O25" s="23">
        <f>IF($F5&lt;='Inte July2015'!Q8,0,IF('Bills July2015'!$F5&gt;'Inte July2015'!Q8,('Bills July2015'!$F5-'Inte July2015'!Q7)*'Inte July2015'!Q10/100*1.1))</f>
        <v>0</v>
      </c>
      <c r="P25" s="23">
        <f>IF($F5&lt;='Inte July2015'!R8,0,IF('Bills July2015'!$F5&gt;'Inte July2015'!R8,('Bills July2015'!$F5-'Inte July2015'!R7)*'Inte July2015'!R10/100*1.1))</f>
        <v>0</v>
      </c>
      <c r="Q25" s="23">
        <f>IF($F5&lt;='Inte July2015'!S8,0,IF('Bills July2015'!$F5&gt;'Inte July2015'!S8,('Bills July2015'!$F5-'Inte July2015'!S7)*'Inte July2015'!S10/100*1.1))</f>
        <v>0</v>
      </c>
      <c r="R25" s="25"/>
      <c r="S25" s="25"/>
    </row>
    <row r="26" spans="1:19" x14ac:dyDescent="0.15">
      <c r="A26" s="15" t="s">
        <v>398</v>
      </c>
      <c r="C26" s="23">
        <f>IF(($F5&gt;'Inte July2015'!E8),($F5-'Inte July2015'!E8)*'Inte July2015'!E11/100*1.1,0)</f>
        <v>0</v>
      </c>
      <c r="D26" s="23">
        <f>IF(($F5&gt;'Inte July2015'!F8),($F5-'Inte July2015'!F8)*'Inte July2015'!F11/100*1.1,0)</f>
        <v>0</v>
      </c>
      <c r="E26" s="23">
        <f>IF(($F5&lt;'Inte July2015'!G7+'Inte July2015'!G8),(0),('Bills July2015'!$F5-1750)*'Inte July2015'!G11/100*1.1)</f>
        <v>0</v>
      </c>
      <c r="F26" s="23">
        <f>IF(($F5&lt;'Inte July2015'!H7+'Inte July2015'!H8),(0),('Bills July2015'!$F5-1750)*'Inte July2015'!H11/100*1.1)</f>
        <v>0</v>
      </c>
      <c r="G26" s="23">
        <f>IF(($F5&lt;'Inte July2015'!I7+'Inte July2015'!I8),(0),('Bills July2015'!$F5-1750)*'Inte July2015'!I11/100*1.1)</f>
        <v>0</v>
      </c>
      <c r="H26" s="23">
        <f>IF(($F5&lt;'Inte July2015'!J7+'Inte July2015'!J8),(0),('Bills July2015'!$F5-1750)*'Inte July2015'!J11/100*1.1)</f>
        <v>0</v>
      </c>
      <c r="I26" s="23">
        <f>IF(($F5&lt;'Inte July2015'!K7+'Inte July2015'!K8),(0),('Bills July2015'!$F5-1750)*'Inte July2015'!K11/100*1.1)</f>
        <v>0</v>
      </c>
      <c r="J26" s="23">
        <f>IF(($F5&gt;'Inte July2015'!L8),($F5-'Inte July2015'!L8)*'Inte July2015'!L11/100*1.1,0)</f>
        <v>0</v>
      </c>
      <c r="K26" s="23">
        <f>IF(($F5&lt;'Inte July2015'!M7+'Inte July2015'!M8),(0),('Bills July2015'!$F5-600)*'Inte July2015'!M11/100*1.1)</f>
        <v>167.60700000000003</v>
      </c>
      <c r="L26" s="24" t="s">
        <v>436</v>
      </c>
      <c r="M26" s="23">
        <v>0</v>
      </c>
      <c r="N26" s="23">
        <f>IF(($F5&gt;'Inte July2015'!P8),($F5-'Inte July2015'!P8)*'Inte July2015'!P11/100*1.1,0)</f>
        <v>0</v>
      </c>
      <c r="O26" s="23">
        <f>IF(($F5&lt;'Inte July2015'!Q7+'Inte July2015'!Q8),(0),('Bills July2015'!$F5-1750)*'Inte July2015'!Q11/100*1.1)</f>
        <v>0</v>
      </c>
      <c r="P26" s="23">
        <f>IF(($F5&lt;'Inte July2015'!R7+'Inte July2015'!R8),(0),('Bills July2015'!$F5-1750)*'Inte July2015'!R11/100*1.1)</f>
        <v>0</v>
      </c>
      <c r="Q26" s="23">
        <f>IF(($F5&lt;'Inte July2015'!S7+'Inte July2015'!S8),(0),('Bills July2015'!$F5-1020)*'Inte July2015'!S11/100*1.1)</f>
        <v>122.23200000000001</v>
      </c>
      <c r="R26" s="25"/>
      <c r="S26" s="25"/>
    </row>
    <row r="27" spans="1:19" x14ac:dyDescent="0.15">
      <c r="A27" s="15" t="s">
        <v>431</v>
      </c>
      <c r="C27" s="23">
        <f>91*'Inte July2015'!E12/100*1.1</f>
        <v>71.69162</v>
      </c>
      <c r="D27" s="23">
        <f>91*'Inte July2015'!F12/100*1.1</f>
        <v>74.394319999999993</v>
      </c>
      <c r="E27" s="23">
        <f>91*'Inte July2015'!G12/100*1.1</f>
        <v>71.69162</v>
      </c>
      <c r="F27" s="23">
        <f>91*'Inte July2015'!H12/100*1.1</f>
        <v>68.898830000000004</v>
      </c>
      <c r="G27" s="23">
        <f>91*'Inte July2015'!I12/100*1.1</f>
        <v>73.447373999999996</v>
      </c>
      <c r="H27" s="23">
        <f>91*'Inte July2015'!J12/100*1.1</f>
        <v>69.919849999999997</v>
      </c>
      <c r="I27" s="23">
        <f>91*'Inte July2015'!K12/100*1.1</f>
        <v>68.898830000000004</v>
      </c>
      <c r="J27" s="23">
        <f>91*'Inte July2015'!L12/100*1.1</f>
        <v>72.072000000000003</v>
      </c>
      <c r="K27" s="23">
        <f>91*'Inte July2015'!M12/100*1.1</f>
        <v>72.272199999999998</v>
      </c>
      <c r="L27" s="24" t="s">
        <v>436</v>
      </c>
      <c r="M27" s="23">
        <f>91*'Inte July2015'!O12/100*1.1</f>
        <v>88.792704000000001</v>
      </c>
      <c r="N27" s="23">
        <f>91*'Inte July2015'!P12/100*1.1</f>
        <v>73.973900000000015</v>
      </c>
      <c r="O27" s="23">
        <f>91*'Inte July2015'!Q12/100*1.1</f>
        <v>69.949880000000007</v>
      </c>
      <c r="P27" s="23">
        <f>91*'Inte July2015'!R12/100*1.1</f>
        <v>70.770700000000005</v>
      </c>
      <c r="Q27" s="23">
        <f>91*'Inte July2015'!S12/100*1.1</f>
        <v>65.965900000000019</v>
      </c>
      <c r="R27" s="26">
        <f>AVERAGE(C27:K27,M27:Q27)</f>
        <v>72.338552000000007</v>
      </c>
      <c r="S27" s="26"/>
    </row>
    <row r="28" spans="1:19" x14ac:dyDescent="0.15">
      <c r="A28" s="15" t="s">
        <v>746</v>
      </c>
      <c r="C28" s="23">
        <f>SUM(C24:C27)</f>
        <v>439.42162000000008</v>
      </c>
      <c r="D28" s="23">
        <f t="shared" ref="D28:J28" si="17">SUM(D24:D27)</f>
        <v>431.01432</v>
      </c>
      <c r="E28" s="23">
        <f t="shared" si="17"/>
        <v>446.40662000000003</v>
      </c>
      <c r="F28" s="23">
        <f t="shared" si="17"/>
        <v>409.62383</v>
      </c>
      <c r="G28" s="23">
        <f t="shared" si="17"/>
        <v>461.46137400000009</v>
      </c>
      <c r="H28" s="23">
        <f t="shared" si="17"/>
        <v>443.80984999999998</v>
      </c>
      <c r="I28" s="23">
        <f t="shared" si="17"/>
        <v>409.62383</v>
      </c>
      <c r="J28" s="23">
        <f t="shared" si="17"/>
        <v>431.49700000000001</v>
      </c>
      <c r="K28" s="23">
        <f t="shared" ref="K28" si="18">SUM(K24:K27)</f>
        <v>386.72920000000005</v>
      </c>
      <c r="L28" s="24" t="s">
        <v>436</v>
      </c>
      <c r="M28" s="23">
        <f t="shared" ref="M28" si="19">SUM(M24:M27)</f>
        <v>405.59270400000003</v>
      </c>
      <c r="N28" s="23">
        <f t="shared" ref="N28" si="20">SUM(N24:N27)</f>
        <v>425.09390000000002</v>
      </c>
      <c r="O28" s="23">
        <f t="shared" ref="O28" si="21">SUM(O24:O27)</f>
        <v>476.83987999999999</v>
      </c>
      <c r="P28" s="23">
        <f t="shared" ref="P28:Q28" si="22">SUM(P24:P27)</f>
        <v>468.75070000000005</v>
      </c>
      <c r="Q28" s="23">
        <f t="shared" si="22"/>
        <v>420.45190000000002</v>
      </c>
      <c r="R28" s="26">
        <f>AVERAGE(C28:K28,M28:Q28)</f>
        <v>432.59405199999998</v>
      </c>
      <c r="S28" s="26"/>
    </row>
    <row r="29" spans="1:19" x14ac:dyDescent="0.15">
      <c r="A29" s="27" t="s">
        <v>349</v>
      </c>
      <c r="B29" s="25"/>
      <c r="C29" s="58">
        <f>C28*4</f>
        <v>1757.6864800000003</v>
      </c>
      <c r="D29" s="58">
        <f t="shared" ref="D29:J29" si="23">D28*4</f>
        <v>1724.05728</v>
      </c>
      <c r="E29" s="58">
        <f t="shared" si="23"/>
        <v>1785.6264800000001</v>
      </c>
      <c r="F29" s="58">
        <f t="shared" si="23"/>
        <v>1638.49532</v>
      </c>
      <c r="G29" s="58">
        <f t="shared" si="23"/>
        <v>1845.8454960000004</v>
      </c>
      <c r="H29" s="58">
        <f t="shared" si="23"/>
        <v>1775.2393999999999</v>
      </c>
      <c r="I29" s="58">
        <f t="shared" si="23"/>
        <v>1638.49532</v>
      </c>
      <c r="J29" s="58">
        <f t="shared" si="23"/>
        <v>1725.9880000000001</v>
      </c>
      <c r="K29" s="58">
        <f t="shared" ref="K29" si="24">K28*4</f>
        <v>1546.9168000000002</v>
      </c>
      <c r="L29" s="59" t="s">
        <v>437</v>
      </c>
      <c r="M29" s="58">
        <f t="shared" ref="M29" si="25">M28*4</f>
        <v>1622.3708160000001</v>
      </c>
      <c r="N29" s="58">
        <f t="shared" ref="N29" si="26">N28*4</f>
        <v>1700.3756000000001</v>
      </c>
      <c r="O29" s="58">
        <f t="shared" ref="O29" si="27">O28*4</f>
        <v>1907.35952</v>
      </c>
      <c r="P29" s="58">
        <f t="shared" ref="P29:Q29" si="28">P28*4</f>
        <v>1875.0028000000002</v>
      </c>
      <c r="Q29" s="58">
        <f t="shared" si="28"/>
        <v>1681.8076000000001</v>
      </c>
      <c r="R29" s="31"/>
      <c r="S29" s="32">
        <f>AVERAGE(C29:K29,M29:Q29)</f>
        <v>1730.3762079999999</v>
      </c>
    </row>
    <row r="32" spans="1:19" x14ac:dyDescent="0.15">
      <c r="A32" s="18" t="s">
        <v>350</v>
      </c>
      <c r="C32" s="18" t="s">
        <v>692</v>
      </c>
      <c r="F32" s="38">
        <v>2000</v>
      </c>
    </row>
    <row r="33" spans="1:19" x14ac:dyDescent="0.15">
      <c r="A33" s="18" t="s">
        <v>351</v>
      </c>
      <c r="C33" s="18" t="s">
        <v>652</v>
      </c>
      <c r="F33" s="39">
        <v>0.7</v>
      </c>
    </row>
    <row r="34" spans="1:19" x14ac:dyDescent="0.15">
      <c r="C34" s="18" t="s">
        <v>344</v>
      </c>
      <c r="F34" s="39">
        <v>0.3</v>
      </c>
    </row>
    <row r="36" spans="1:19" x14ac:dyDescent="0.15">
      <c r="A36" s="19" t="s">
        <v>325</v>
      </c>
      <c r="B36" s="20"/>
      <c r="C36" s="21" t="s">
        <v>386</v>
      </c>
      <c r="D36" s="21" t="s">
        <v>388</v>
      </c>
      <c r="E36" s="21" t="s">
        <v>738</v>
      </c>
      <c r="F36" s="21" t="s">
        <v>291</v>
      </c>
      <c r="G36" s="21" t="s">
        <v>665</v>
      </c>
      <c r="H36" s="21" t="s">
        <v>347</v>
      </c>
      <c r="I36" s="21" t="s">
        <v>266</v>
      </c>
      <c r="J36" s="21" t="s">
        <v>837</v>
      </c>
      <c r="K36" s="21" t="s">
        <v>407</v>
      </c>
      <c r="L36" s="21" t="s">
        <v>296</v>
      </c>
      <c r="M36" s="21" t="s">
        <v>261</v>
      </c>
      <c r="N36" s="21" t="s">
        <v>615</v>
      </c>
      <c r="O36" s="21" t="s">
        <v>745</v>
      </c>
      <c r="P36" s="21" t="s">
        <v>498</v>
      </c>
      <c r="Q36" s="21" t="s">
        <v>268</v>
      </c>
      <c r="R36" s="22" t="s">
        <v>765</v>
      </c>
      <c r="S36" s="22" t="s">
        <v>554</v>
      </c>
    </row>
    <row r="37" spans="1:19" x14ac:dyDescent="0.15">
      <c r="A37" s="15" t="s">
        <v>693</v>
      </c>
      <c r="C37" s="23">
        <f>IF($F32*$F33&gt;'CE July2015'!E16,('CE July2015'!E16*'CE July2015'!E18/100*1.1),('Bills July2015'!$F32*'Bills July2015'!$F33)*'CE July2015'!E18/100*1.1)</f>
        <v>267.96000000000004</v>
      </c>
      <c r="D37" s="23">
        <f>IF($F32*$F33&gt;'CE July2015'!F16,('CE July2015'!F16*'CE July2015'!F18/100*1.1),('Bills July2015'!$F32*'Bills July2015'!$F33)*'CE July2015'!F18/100*1.1)</f>
        <v>243.98000000000002</v>
      </c>
      <c r="E37" s="23">
        <f>($F32*$F33)*'CE July2015'!G18/100*1.1</f>
        <v>456.30200000000002</v>
      </c>
      <c r="F37" s="23">
        <f>($F32*$F33)*'CE July2015'!H18/100*1.1</f>
        <v>403.48</v>
      </c>
      <c r="G37" s="23">
        <f>($F32*$F33)*'CE July2015'!I18/100*1.1</f>
        <v>465.75760000000002</v>
      </c>
      <c r="H37" s="23">
        <f>($F32*$F33)*'CE July2015'!J18/100*1.1</f>
        <v>448.29400000000004</v>
      </c>
      <c r="I37" s="23">
        <f>($F32*$F33)*'CE July2015'!K18/100*1.1</f>
        <v>403.48</v>
      </c>
      <c r="J37" s="23">
        <f>IF($F32*$F33&gt;'CE July2015'!L16,('CE July2015'!L16*'CE July2015'!L18/100*1.1),('Bills July2015'!$F32*'Bills July2015'!$F33)*'CE July2015'!L18/100*1.1)</f>
        <v>268.40000000000003</v>
      </c>
      <c r="K37" s="23">
        <f>IF($F32*$F33&gt;'CE July2015'!M16,('CE July2015'!M16*'CE July2015'!M18/100*1.1),('Bills July2015'!$F32*'Bills July2015'!$F33)*'CE July2015'!M18/100*1.1)</f>
        <v>137.94000000000003</v>
      </c>
      <c r="L37" s="24" t="s">
        <v>436</v>
      </c>
      <c r="M37" s="23">
        <f>($F32*$F33)*'CE July2015'!O18/100*1.1</f>
        <v>304.55040000000008</v>
      </c>
      <c r="N37" s="23">
        <f>IF($F32*$F33&gt;'CE July2015'!P16,('CE July2015'!P16*'CE July2015'!P18/100*1.1),('Bills July2015'!$F32*'Bills July2015'!$F33)*'CE July2015'!P18/100*1.1)</f>
        <v>249.81</v>
      </c>
      <c r="O37" s="23">
        <f>($F32*$F33)*'CE July2015'!Q18/100*1.1</f>
        <v>478.94</v>
      </c>
      <c r="P37" s="23">
        <f>($F32*$F33)*'CE July2015'!R18/100*1.1</f>
        <v>477.86200000000008</v>
      </c>
      <c r="Q37" s="23">
        <f>($F32*$F33)*'CE July2015'!S18/100*1.1</f>
        <v>431.97</v>
      </c>
      <c r="R37" s="25"/>
      <c r="S37" s="25"/>
    </row>
    <row r="38" spans="1:19" x14ac:dyDescent="0.15">
      <c r="A38" s="15" t="s">
        <v>715</v>
      </c>
      <c r="C38" s="23">
        <f>IF($F32*$F33&lt;'CE July2015'!E16,0,IF($F32*$F33&lt;='CE July2015'!E17,($F32*$F33-'CE July2015'!E16)*('CE July2015'!E19/100*1.1),('CE July2015'!E17-'CE July2015'!E16)*('CE July2015'!E19/100*1.1)))</f>
        <v>105.77600000000001</v>
      </c>
      <c r="D38" s="23">
        <f>IF($F32*$F33&lt;'CE July2015'!F16,0,IF($F32*$F33&lt;='CE July2015'!F17,($F32*$F33-'CE July2015'!F16)*('CE July2015'!F19/100*1.1),('CE July2015'!F17-'CE July2015'!F16)*('CE July2015'!F19/100*1.1)))</f>
        <v>96.183999999999997</v>
      </c>
      <c r="E38" s="23">
        <v>0</v>
      </c>
      <c r="F38" s="23">
        <v>0</v>
      </c>
      <c r="G38" s="23">
        <v>0</v>
      </c>
      <c r="H38" s="23">
        <v>0</v>
      </c>
      <c r="I38" s="23">
        <v>0</v>
      </c>
      <c r="J38" s="23">
        <f>IF($F32*$F33&lt;'CE July2015'!L16,0,IF($F32*$F33&lt;='CE July2015'!L17,($F32*$F33-'CE July2015'!L16)*('CE July2015'!L19/100*1.1),('CE July2015'!L17-'CE July2015'!L16)*('CE July2015'!L19/100*1.1)))</f>
        <v>105.996</v>
      </c>
      <c r="K38" s="23">
        <f>IF($F32*$F33&lt;='CE July2015'!M17,0,IF($F32*$F33&gt;'CE July2015'!M17,($F32*$F33-'CE July2015'!M16)*'CE July2015'!M19/100*1.1))</f>
        <v>0</v>
      </c>
      <c r="L38" s="24" t="s">
        <v>436</v>
      </c>
      <c r="M38" s="23">
        <v>0</v>
      </c>
      <c r="N38" s="23">
        <f>IF($F32*$F33&lt;'CE July2015'!P16,0,IF($F32*$F33&lt;='CE July2015'!P17,($F32*$F33-'CE July2015'!P16)*('CE July2015'!P19/100*1.1),('CE July2015'!P17-'CE July2015'!P16)*('CE July2015'!P19/100*1.1)))</f>
        <v>91.52000000000001</v>
      </c>
      <c r="O38" s="23">
        <v>0</v>
      </c>
      <c r="P38" s="23">
        <v>0</v>
      </c>
      <c r="Q38" s="23">
        <v>0</v>
      </c>
      <c r="R38" s="25"/>
      <c r="S38" s="25"/>
    </row>
    <row r="39" spans="1:19" x14ac:dyDescent="0.15">
      <c r="A39" s="15" t="s">
        <v>398</v>
      </c>
      <c r="C39" s="23">
        <f>IF(($F32*$F33&gt;'CE July2015'!E17),($F32*$F33-'CE July2015'!E17)* 'CE July2015'!E20/100*1.1,0)</f>
        <v>0</v>
      </c>
      <c r="D39" s="23">
        <f>IF(($F32*$F33&gt;'CE July2015'!F17),($F32*$F33-'CE July2015'!F17)* 'CE July2015'!F20/100*1.1,0)</f>
        <v>0</v>
      </c>
      <c r="E39" s="23">
        <v>0</v>
      </c>
      <c r="F39" s="23">
        <v>0</v>
      </c>
      <c r="G39" s="23">
        <v>0</v>
      </c>
      <c r="H39" s="23">
        <v>0</v>
      </c>
      <c r="I39" s="23">
        <v>0</v>
      </c>
      <c r="J39" s="23">
        <f>IF(($F32*$F33&gt;'CE July2015'!L17),($F32*$F33-'CE July2015'!L17)* 'CE July2015'!L20/100*1.1,0)</f>
        <v>0</v>
      </c>
      <c r="K39" s="23">
        <f>IF(($F32*$F33&lt;'CE July2015'!M16+'CE July2015'!M17),(0),('Bills July2015'!$F32*$F33-600)*'CE July2015'!M20/100*1.1)</f>
        <v>149.24800000000002</v>
      </c>
      <c r="L39" s="24" t="s">
        <v>436</v>
      </c>
      <c r="M39" s="23">
        <v>0</v>
      </c>
      <c r="N39" s="23">
        <f>IF(($F32*$F33&gt;'CE July2015'!P17),($F32*$F33-'CE July2015'!P17)* 'CE July2015'!P20/100*1.1,0)</f>
        <v>0</v>
      </c>
      <c r="O39" s="23">
        <v>0</v>
      </c>
      <c r="P39" s="23">
        <v>0</v>
      </c>
      <c r="Q39" s="23">
        <v>0</v>
      </c>
      <c r="R39" s="25"/>
      <c r="S39" s="25"/>
    </row>
    <row r="40" spans="1:19" x14ac:dyDescent="0.15">
      <c r="A40" s="15" t="s">
        <v>528</v>
      </c>
      <c r="C40" s="23">
        <f>($F32*$F34)*'CE July2015'!E21/100*1.1</f>
        <v>54.648000000000003</v>
      </c>
      <c r="D40" s="23">
        <f>($F32*$F34)*'CE July2015'!F21/100*1.1</f>
        <v>68.574000000000012</v>
      </c>
      <c r="E40" s="23">
        <f>($F32*$F34)*'CE July2015'!G21/100*1.1</f>
        <v>108.108</v>
      </c>
      <c r="F40" s="23">
        <f>($F32*$F34)*'CE July2015'!H21/100*1.1</f>
        <v>60.060000000000009</v>
      </c>
      <c r="G40" s="23">
        <f>($F32*$F34)*'CE July2015'!I21/100*1.1</f>
        <v>68.699400000000011</v>
      </c>
      <c r="H40" s="23">
        <f>($F32*$F34)*'CE July2015'!J21/100*1.1</f>
        <v>67.452000000000012</v>
      </c>
      <c r="I40" s="23">
        <f>($F32*$F34)*'CE July2015'!K21/100*1.1</f>
        <v>60.060000000000009</v>
      </c>
      <c r="J40" s="23">
        <f>($F32*$F34)*'CE July2015'!L21/100*1.1</f>
        <v>56.1</v>
      </c>
      <c r="K40" s="23">
        <f>($F32*$F34)*'CE July2015'!M21/100*1.1</f>
        <v>79.794000000000011</v>
      </c>
      <c r="L40" s="24" t="s">
        <v>436</v>
      </c>
      <c r="M40" s="23">
        <f>($F32*$F34)*'CE July2015'!O21/100*1.1</f>
        <v>70.963200000000001</v>
      </c>
      <c r="N40" s="23">
        <f>($F32*$F34)*'CE July2015'!P21/100*1.1</f>
        <v>69.63</v>
      </c>
      <c r="O40" s="23">
        <f>($F32*$F34)*'CE July2015'!Q21/100*1.1</f>
        <v>80.652000000000001</v>
      </c>
      <c r="P40" s="23">
        <f>($F32*$F34)*'CE July2015'!R21/100*1.1</f>
        <v>71.874000000000009</v>
      </c>
      <c r="Q40" s="23">
        <f>($F32*$F34)*'CE July2015'!S21/100*1.1</f>
        <v>66.990000000000009</v>
      </c>
      <c r="R40" s="26"/>
      <c r="S40" s="26"/>
    </row>
    <row r="41" spans="1:19" x14ac:dyDescent="0.15">
      <c r="A41" s="15" t="s">
        <v>431</v>
      </c>
      <c r="C41" s="23">
        <f>91*'CE July2015'!E22/100*1.1</f>
        <v>137.91777999999999</v>
      </c>
      <c r="D41" s="23">
        <f>91*'CE July2015'!F22/100*1.1</f>
        <v>143.78363999999999</v>
      </c>
      <c r="E41" s="23">
        <f>91*'CE July2015'!G22/100*1.1</f>
        <v>128.02790000000002</v>
      </c>
      <c r="F41" s="23">
        <f>91*'CE July2015'!H22/100*1.1</f>
        <v>134.22409000000002</v>
      </c>
      <c r="G41" s="23">
        <f>91*'CE July2015'!I22/100*1.1</f>
        <v>143.07993700000003</v>
      </c>
      <c r="H41" s="23">
        <f>91*'CE July2015'!J22/100*1.1</f>
        <v>136.26613</v>
      </c>
      <c r="I41" s="23">
        <f>91*'CE July2015'!K22/100*1.1</f>
        <v>134.22409000000002</v>
      </c>
      <c r="J41" s="23">
        <f>91*'CE July2015'!L22/100*1.1</f>
        <v>124.12400000000001</v>
      </c>
      <c r="K41" s="23">
        <f>91*'CE July2015'!M22/100*1.1</f>
        <v>128.36824000000001</v>
      </c>
      <c r="L41" s="24" t="s">
        <v>436</v>
      </c>
      <c r="M41" s="23">
        <f>91*'CE July2015'!O22/100*1.1</f>
        <v>163.36320000000001</v>
      </c>
      <c r="N41" s="23">
        <f>91*'CE July2015'!P22/100*1.1</f>
        <v>141.65151000000003</v>
      </c>
      <c r="O41" s="23">
        <f>91*'CE July2015'!Q22/100*1.1</f>
        <v>136.26613</v>
      </c>
      <c r="P41" s="23">
        <f>91*'CE July2015'!R22/100*1.1</f>
        <v>138.03790000000001</v>
      </c>
      <c r="Q41" s="23">
        <f>91*'CE July2015'!S22/100*1.1</f>
        <v>137.23710000000003</v>
      </c>
      <c r="R41" s="26">
        <f>AVERAGE(C41:K41,M41:Q41)</f>
        <v>137.61226050000002</v>
      </c>
      <c r="S41" s="26"/>
    </row>
    <row r="42" spans="1:19" x14ac:dyDescent="0.15">
      <c r="A42" s="15" t="s">
        <v>746</v>
      </c>
      <c r="C42" s="23">
        <f>SUM(C37:C41)</f>
        <v>566.30178000000001</v>
      </c>
      <c r="D42" s="23">
        <f t="shared" ref="D42" si="29">SUM(D37:D41)</f>
        <v>552.52163999999993</v>
      </c>
      <c r="E42" s="23">
        <f t="shared" ref="E42:F42" si="30">SUM(E37:E41)</f>
        <v>692.43790000000013</v>
      </c>
      <c r="F42" s="23">
        <f t="shared" si="30"/>
        <v>597.76409000000001</v>
      </c>
      <c r="G42" s="23">
        <f t="shared" ref="G42:I42" si="31">SUM(G37:G41)</f>
        <v>677.53693700000008</v>
      </c>
      <c r="H42" s="23">
        <f t="shared" si="31"/>
        <v>652.01213000000007</v>
      </c>
      <c r="I42" s="23">
        <f t="shared" si="31"/>
        <v>597.76409000000001</v>
      </c>
      <c r="J42" s="23">
        <f>SUM(J37:J41)</f>
        <v>554.62</v>
      </c>
      <c r="K42" s="23">
        <f>SUM(K37:K41)</f>
        <v>495.3502400000001</v>
      </c>
      <c r="L42" s="24" t="s">
        <v>436</v>
      </c>
      <c r="M42" s="23">
        <f t="shared" ref="M42" si="32">SUM(M37:M41)</f>
        <v>538.87680000000012</v>
      </c>
      <c r="N42" s="23">
        <f>SUM(N37:N41)</f>
        <v>552.61151000000007</v>
      </c>
      <c r="O42" s="23">
        <f t="shared" ref="O42:P42" si="33">SUM(O37:O41)</f>
        <v>695.85812999999996</v>
      </c>
      <c r="P42" s="23">
        <f t="shared" si="33"/>
        <v>687.77390000000014</v>
      </c>
      <c r="Q42" s="23">
        <f t="shared" ref="Q42" si="34">SUM(Q37:Q41)</f>
        <v>636.19710000000009</v>
      </c>
      <c r="R42" s="26">
        <f>AVERAGE(C42:K42,M42:Q42)</f>
        <v>606.97330335714275</v>
      </c>
      <c r="S42" s="26"/>
    </row>
    <row r="43" spans="1:19" x14ac:dyDescent="0.15">
      <c r="A43" s="27" t="s">
        <v>349</v>
      </c>
      <c r="B43" s="28"/>
      <c r="C43" s="58">
        <f>C42*4</f>
        <v>2265.20712</v>
      </c>
      <c r="D43" s="58">
        <f t="shared" ref="D43:K43" si="35">D42*4</f>
        <v>2210.0865599999997</v>
      </c>
      <c r="E43" s="58">
        <f t="shared" ref="E43" si="36">E42*4</f>
        <v>2769.7516000000005</v>
      </c>
      <c r="F43" s="58">
        <f t="shared" si="35"/>
        <v>2391.05636</v>
      </c>
      <c r="G43" s="58">
        <f t="shared" si="35"/>
        <v>2710.1477480000003</v>
      </c>
      <c r="H43" s="58">
        <f t="shared" si="35"/>
        <v>2608.0485200000003</v>
      </c>
      <c r="I43" s="58">
        <f t="shared" si="35"/>
        <v>2391.05636</v>
      </c>
      <c r="J43" s="58">
        <f t="shared" si="35"/>
        <v>2218.48</v>
      </c>
      <c r="K43" s="58">
        <f t="shared" si="35"/>
        <v>1981.4009600000004</v>
      </c>
      <c r="L43" s="59" t="s">
        <v>437</v>
      </c>
      <c r="M43" s="58">
        <f t="shared" ref="M43:O43" si="37">M42*4</f>
        <v>2155.5072000000005</v>
      </c>
      <c r="N43" s="58">
        <f t="shared" si="37"/>
        <v>2210.4460400000003</v>
      </c>
      <c r="O43" s="58">
        <f t="shared" si="37"/>
        <v>2783.4325199999998</v>
      </c>
      <c r="P43" s="58">
        <f t="shared" ref="P43:Q43" si="38">P42*4</f>
        <v>2751.0956000000006</v>
      </c>
      <c r="Q43" s="58">
        <f t="shared" si="38"/>
        <v>2544.7884000000004</v>
      </c>
      <c r="R43" s="31"/>
      <c r="S43" s="32">
        <f>AVERAGE(C43:K43,M43:Q43)</f>
        <v>2427.893213428571</v>
      </c>
    </row>
    <row r="45" spans="1:19" x14ac:dyDescent="0.15">
      <c r="A45" s="19" t="s">
        <v>282</v>
      </c>
    </row>
    <row r="46" spans="1:19" x14ac:dyDescent="0.15">
      <c r="A46" s="15" t="s">
        <v>693</v>
      </c>
      <c r="C46" s="23">
        <f>IF($F32*$F33&gt;'EA July2015'!E16,('EA July2015'!E16*'EA July2015'!E18/100*1.1),('Bills July2015'!$F32*'Bills July2015'!$F33)*'EA July2015'!E18/100*1.1)</f>
        <v>241.67000000000002</v>
      </c>
      <c r="D46" s="23">
        <f>IF($F32*$F33&gt;'EA July2015'!F16,('EA July2015'!F16*'EA July2015'!F18/100*1.1),('Bills July2015'!$F32*'Bills July2015'!$F33)*'EA July2015'!F18/100*1.1)</f>
        <v>233.31</v>
      </c>
      <c r="E46" s="23">
        <f>IF($F32*$F33&gt;'EA July2015'!G16,('EA July2015'!G16*'EA July2015'!G18/100*1.1),('Bills July2015'!$F32*'Bills July2015'!$F33)*'EA July2015'!G18/100*1.1)</f>
        <v>371.75600000000003</v>
      </c>
      <c r="F46" s="23">
        <f>IF($F32*$F33&gt;'EA July2015'!H16,('EA July2015'!H16*'EA July2015'!H18/100*1.1),('Bills July2015'!$F32*'Bills July2015'!$F33)*'EA July2015'!H18/100*1.1)</f>
        <v>231.00000000000003</v>
      </c>
      <c r="G46" s="23">
        <f>IF($F32*$F33&gt;'EA July2015'!I16,('EA July2015'!I16*'EA July2015'!I18/100*1.1),('Bills July2015'!$F32*'Bills July2015'!$F33)*'EA July2015'!I18/100*1.1)</f>
        <v>261.69000000000005</v>
      </c>
      <c r="H46" s="23">
        <f>IF($F32*$F33&gt;'EA July2015'!J16,('EA July2015'!J16*'EA July2015'!J18/100*1.1),('Bills July2015'!$F32*'Bills July2015'!$F33)*'EA July2015'!J18/100*1.1)</f>
        <v>251.90000000000003</v>
      </c>
      <c r="I46" s="23">
        <f>IF($F32*$F33&gt;'EA July2015'!K16,('EA July2015'!K16*'EA July2015'!K18/100*1.1),('Bills July2015'!$F32*'Bills July2015'!$F33)*'EA July2015'!K18/100*1.1)</f>
        <v>231.00000000000003</v>
      </c>
      <c r="J46" s="23">
        <f>IF($F32*$F33&gt;'EA July2015'!L16,('EA July2015'!L16*'EA July2015'!L18/100*1.1),('Bills July2015'!$F32*'Bills July2015'!$F33)*'EA July2015'!L18/100*1.1)</f>
        <v>241.78000000000003</v>
      </c>
      <c r="K46" s="23">
        <f>IF($F32*$F33&gt;='EA July2015'!M16,('EA July2015'!M16*'EA July2015'!M18/100*1.1),($F32*#REF!*'EA July2015'!M18/100*1.1))</f>
        <v>155.56200000000001</v>
      </c>
      <c r="L46" s="23">
        <f>IF($F32*$F33&gt;'EA July2015'!N16,('EA July2015'!N16*'EA July2015'!N18/100*1.1),('Bills July2015'!$F32*'Bills July2015'!$F33)*'EA July2015'!N18/100*1.1)</f>
        <v>216.92000000000002</v>
      </c>
      <c r="M46" s="23">
        <f>$F32*$F33*'EA July2015'!O18/100*1.1</f>
        <v>303.66336000000001</v>
      </c>
      <c r="N46" s="23">
        <f>IF($F32*$F33&gt;'EA July2015'!P16,('EA July2015'!P16*'EA July2015'!P18/100*1.1),('Bills July2015'!$F32*'Bills July2015'!$F33)*'EA July2015'!P18/100*1.1)</f>
        <v>230.45000000000002</v>
      </c>
      <c r="O46" s="23">
        <f>IF($F32*$F33&gt;'EA July2015'!Q16,('EA July2015'!Q16*'EA July2015'!Q18/100*1.1),('Bills July2015'!$F32*'Bills July2015'!$F33)*'EA July2015'!Q18/100*1.1)</f>
        <v>273.90000000000003</v>
      </c>
      <c r="P46" s="23">
        <f>IF($F32*$F33&gt;'EA July2015'!R16,('EA July2015'!R16*'EA July2015'!R18/100*1.1),('Bills July2015'!$F32*'Bills July2015'!$F33)*'EA July2015'!R18/100*1.1)</f>
        <v>268.18</v>
      </c>
      <c r="Q46" s="23">
        <f>IF($F32*$F33&gt;='EA July2015'!S16,('EA July2015'!S16*'EA July2015'!S18/100*1.1),($F32*F33*'EA July2015'!S18/100*1.1))</f>
        <v>74.646000000000001</v>
      </c>
      <c r="R46" s="22" t="s">
        <v>765</v>
      </c>
      <c r="S46" s="22" t="s">
        <v>554</v>
      </c>
    </row>
    <row r="47" spans="1:19" x14ac:dyDescent="0.15">
      <c r="A47" s="15" t="s">
        <v>270</v>
      </c>
      <c r="C47" s="23">
        <f>IF($F32*$F33&lt;='EA July2015'!E17,0,IF($F32*$F33&gt;'EA July2015'!E17,($F32*$F33-'EA July2015'!E16)*'EA July2015'!E19/100*1.1))</f>
        <v>97.548000000000016</v>
      </c>
      <c r="D47" s="23">
        <f>IF($F32*$F33&lt;='EA July2015'!F17,0,IF($F32*$F33&gt;'EA July2015'!F17,($F32*$F33-'EA July2015'!F16)*'EA July2015'!F19/100*1.1))</f>
        <v>90.816000000000017</v>
      </c>
      <c r="E47" s="23">
        <f>IF($F32*$F33&lt;='EA July2015'!G17,0,IF($F32*$F33&gt;'EA July2015'!G17,($F32*$F33-'EA July2015'!G16)*'EA July2015'!G19/100*1.1))</f>
        <v>0</v>
      </c>
      <c r="F47" s="23">
        <f>IF($F32*$F33&lt;='EA July2015'!H17,0,IF($F32*$F33&gt;'EA July2015'!H17,($F32*$F33-'EA July2015'!H16)*'EA July2015'!H19/100*1.1))</f>
        <v>96.36</v>
      </c>
      <c r="G47" s="23">
        <f>IF($F32*$F33&lt;='EA July2015'!I17,0,IF($F32*$F33&gt;'EA July2015'!I17,($F32*$F33-'EA July2015'!I16)*'EA July2015'!I19/100*1.1))</f>
        <v>111.51360000000001</v>
      </c>
      <c r="H47" s="23">
        <f>IF($F32*$F33&lt;='EA July2015'!J17,0,IF($F32*$F33&gt;'EA July2015'!J17,($F32*$F33-'EA July2015'!J16)*'EA July2015'!J19/100*1.1))</f>
        <v>107.27200000000001</v>
      </c>
      <c r="I47" s="23">
        <f>IF($F32*$F33&lt;='EA July2015'!K17,0,IF($F32*$F33&gt;'EA July2015'!K17,($F32*$F33-'EA July2015'!K16)*'EA July2015'!K19/100*1.1))</f>
        <v>96.36</v>
      </c>
      <c r="J47" s="23">
        <f>IF($F32*$F33&lt;='EA July2015'!L17,0,IF($F32*$F33&gt;'EA July2015'!L17,($F32*$F33-'EA July2015'!L16)*'EA July2015'!L19/100*1.1))</f>
        <v>95.39200000000001</v>
      </c>
      <c r="K47" s="23">
        <f>IF($F32*$F33&lt;'EA July2015'!M16,0,IF($F32*$F33&lt;='EA July2015'!M17,($F32*$F33-'EA July2015'!M16)*('EA July2015'!M19/100*1.1),('EA July2015'!M17-'EA July2015'!M16)*('EA July2015'!M19/100*1.1)))</f>
        <v>161.304</v>
      </c>
      <c r="L47" s="23">
        <f>IF($F32*$F33&lt;='EA July2015'!N17,0,IF($F32*$F33&gt;'EA July2015'!N17,($F32*$F33-'EA July2015'!N16)*'EA July2015'!N19/100*1.1))</f>
        <v>91.916000000000011</v>
      </c>
      <c r="M47" s="23">
        <v>0</v>
      </c>
      <c r="N47" s="23">
        <f>IF($F32*$F33&lt;='EA July2015'!P17,0,IF($F32*$F33&gt;'EA July2015'!P17,($F32*$F33-'EA July2015'!P16)*'EA July2015'!P19/100*1.1))</f>
        <v>101.11200000000001</v>
      </c>
      <c r="O47" s="23">
        <f>IF($F32*$F33&lt;='EA July2015'!Q17,0,IF($F32*$F33&gt;'EA July2015'!Q17,($F32*$F33-'EA July2015'!Q16)*'EA July2015'!Q19/100*1.1))</f>
        <v>116.072</v>
      </c>
      <c r="P47" s="23">
        <f>IF($F32*$F33&lt;='EA July2015'!R17,0,IF($F32*$F33&gt;'EA July2015'!R17,($F32*$F33-'EA July2015'!R16)*'EA July2015'!R19/100*1.1))</f>
        <v>114.31200000000001</v>
      </c>
      <c r="Q47" s="23">
        <f>IF($F32*$F33&lt;'EA July2015'!S16,0,IF($F32*$F33&lt;='EA July2015'!S17,($F32*$F33-'EA July2015'!S16)*('EA July2015'!S19/100*1.1),('EA July2015'!S17-'EA July2015'!S16)*('EA July2015'!S19/100*1.1)))</f>
        <v>179.38800000000001</v>
      </c>
      <c r="R47" s="25"/>
      <c r="S47" s="25"/>
    </row>
    <row r="48" spans="1:19" x14ac:dyDescent="0.15">
      <c r="A48" s="15" t="s">
        <v>398</v>
      </c>
      <c r="C48" s="23">
        <f>IF(($F32*$F33&lt;'EA July2015'!E16+'EA July2015'!E17),(0),('Bills July2015'!$F32*$F33-2000)*'EA July2015'!E20/100*1.1)</f>
        <v>0</v>
      </c>
      <c r="D48" s="23">
        <f>IF(($F32*$F33&lt;'EA July2015'!F16+'EA July2015'!F17),(0),('Bills July2015'!$F32*$F33-2000)*'EA July2015'!F20/100*1.1)</f>
        <v>0</v>
      </c>
      <c r="E48" s="23">
        <f>IF(($F32*$F33&lt;'EA July2015'!G16+'EA July2015'!G17),(0),('Bills July2015'!$F32*$F33-1750)*'EA July2015'!G20/100*1.1)</f>
        <v>0</v>
      </c>
      <c r="F48" s="23">
        <f>IF(($F32*$F33&lt;'EA July2015'!H16+'EA July2015'!H17),(0),('Bills July2015'!$F32*$F33-2000)*'EA July2015'!H20/100*1.1)</f>
        <v>0</v>
      </c>
      <c r="G48" s="23">
        <f>IF(($F32*$F33&lt;'EA July2015'!I16+'EA July2015'!I17),(0),('Bills July2015'!$F32*$F33-2000)*'EA July2015'!I20/100*1.1)</f>
        <v>0</v>
      </c>
      <c r="H48" s="23">
        <f>IF(($F32*$F33&lt;'EA July2015'!J16+'EA July2015'!J17),(0),('Bills July2015'!$F32*$F33-2000)*'EA July2015'!J20/100*1.1)</f>
        <v>0</v>
      </c>
      <c r="I48" s="23">
        <f>IF(($F32*$F33&lt;'EA July2015'!K16+'EA July2015'!K17),(0),('Bills July2015'!$F32*$F33-2000)*'EA July2015'!K20/100*1.1)</f>
        <v>0</v>
      </c>
      <c r="J48" s="23">
        <f>IF(($F32*$F33&lt;'EA July2015'!L16+'EA July2015'!L17),(0),('Bills July2015'!$F32*$F33-2000)*'EA July2015'!L20/100*1.1)</f>
        <v>0</v>
      </c>
      <c r="K48" s="23">
        <f>IF(($F32*$F33&gt;'EA July2015'!M17),($F32*$F33-'EA July2015'!M17)*'EA July2015'!M20/100*1.1,0)</f>
        <v>0</v>
      </c>
      <c r="L48" s="23">
        <f>IF(($F32*$F33&lt;'EA July2015'!N16+'EA July2015'!N17),(0),('Bills July2015'!$F32*$F33-2000)*'EA July2015'!N20/100*1.1)</f>
        <v>0</v>
      </c>
      <c r="M48" s="23">
        <v>0</v>
      </c>
      <c r="N48" s="23">
        <f>IF(($F32*$F33&lt;'EA July2015'!P16+'EA July2015'!P17),(0),('Bills July2015'!$F32*$F33-2000)*'EA July2015'!P20/100*1.1)</f>
        <v>0</v>
      </c>
      <c r="O48" s="23">
        <f>IF(($F32*$F33&lt;'EA July2015'!Q16+'EA July2015'!Q17),(0),('Bills July2015'!$F32*$F33-2000)*'EA July2015'!Q20/100*1.1)</f>
        <v>0</v>
      </c>
      <c r="P48" s="23">
        <f>IF(($F32*$F33&lt;'EA July2015'!R16+'EA July2015'!R17),(0),('Bills July2015'!$F32*$F33-2000)*'EA July2015'!R20/100*1.1)</f>
        <v>0</v>
      </c>
      <c r="Q48" s="23">
        <f>IF(($F32*$F33&gt;'EA July2015'!S17),($F32*$F33-'EA July2015'!S17)*'EA July2015'!S20/100*1.1,0)</f>
        <v>97.603000000000009</v>
      </c>
      <c r="R48" s="25"/>
      <c r="S48" s="25"/>
    </row>
    <row r="49" spans="1:19" x14ac:dyDescent="0.15">
      <c r="A49" s="15" t="s">
        <v>528</v>
      </c>
      <c r="C49" s="23">
        <f>($F32*$F34)*'EA July2015'!E21/100*1.1</f>
        <v>52.866000000000007</v>
      </c>
      <c r="D49" s="23">
        <f>($F32*$F34)*'EA July2015'!F21/100*1.1</f>
        <v>53.790000000000006</v>
      </c>
      <c r="E49" s="23">
        <f>($F32*$F34)*'EA July2015'!G21/100*1.1</f>
        <v>74.513999999999996</v>
      </c>
      <c r="F49" s="23">
        <f>($F32*$F34)*'EA July2015'!H21/100*1.1</f>
        <v>50.160000000000004</v>
      </c>
      <c r="G49" s="23">
        <f>($F32*$F34)*'EA July2015'!I21/100*1.1</f>
        <v>55.492799999999995</v>
      </c>
      <c r="H49" s="23">
        <f>($F32*$F34)*'EA July2015'!J21/100*1.1</f>
        <v>54.45</v>
      </c>
      <c r="I49" s="23">
        <f>($F32*$F34)*'EA July2015'!K21/100*1.1</f>
        <v>50.160000000000004</v>
      </c>
      <c r="J49" s="23">
        <f>($F32*$F34)*'EA July2015'!L21/100*1.1</f>
        <v>52.536000000000001</v>
      </c>
      <c r="K49" s="23">
        <f>($F32*$F34)*'EA July2015'!M21/100*1.1</f>
        <v>65.933999999999997</v>
      </c>
      <c r="L49" s="23">
        <f>($F32*$F34)*'EA July2015'!N21/100*1.1</f>
        <v>49.764000000000003</v>
      </c>
      <c r="M49" s="23">
        <f>($F32*$F34)*'EA July2015'!O21/100*1.1</f>
        <v>61.459200000000003</v>
      </c>
      <c r="N49" s="23">
        <f>($F32*$F34)*'EA July2015'!P21/100*1.1</f>
        <v>69.960000000000008</v>
      </c>
      <c r="O49" s="23">
        <f>($F32*$F34)*'EA July2015'!Q21/100*1.1</f>
        <v>67.650000000000006</v>
      </c>
      <c r="P49" s="23">
        <f>($F32*$F34)*'EA July2015'!R21/100*1.1</f>
        <v>57.882000000000005</v>
      </c>
      <c r="Q49" s="23">
        <f>($F32*$F34)*'EA July2015'!S21/100*1.1</f>
        <v>52.668000000000006</v>
      </c>
      <c r="R49" s="26"/>
      <c r="S49" s="26"/>
    </row>
    <row r="50" spans="1:19" x14ac:dyDescent="0.15">
      <c r="A50" s="15" t="s">
        <v>431</v>
      </c>
      <c r="C50" s="23">
        <f>91*'EA July2015'!E22/100*1.1</f>
        <v>72.842770000000002</v>
      </c>
      <c r="D50" s="23">
        <f>91*'EA July2015'!F22/100*1.1</f>
        <v>75.685609999999997</v>
      </c>
      <c r="E50" s="23">
        <f>91*'EA July2015'!G22/100*1.1</f>
        <v>72.842770000000002</v>
      </c>
      <c r="F50" s="23">
        <f>91*'EA July2015'!H22/100*1.1</f>
        <v>72.041970000000006</v>
      </c>
      <c r="G50" s="23">
        <f>91*'EA July2015'!I22/100*1.1</f>
        <v>74.624550000000013</v>
      </c>
      <c r="H50" s="23">
        <f>91*'EA July2015'!J22/100*1.1</f>
        <v>71.060990000000004</v>
      </c>
      <c r="I50" s="23">
        <f>91*'EA July2015'!K22/100*1.1</f>
        <v>72.041970000000006</v>
      </c>
      <c r="J50" s="23">
        <f>91*'EA July2015'!L22/100*1.1</f>
        <v>90.090000000000018</v>
      </c>
      <c r="K50" s="23">
        <f>91*'EA July2015'!M22/100*1.1</f>
        <v>73.813739999999996</v>
      </c>
      <c r="L50" s="23">
        <f>91*'EA July2015'!N22/100*1.1</f>
        <v>73.143069999999994</v>
      </c>
      <c r="M50" s="23">
        <f>91*'EA July2015'!O22/100*1.1</f>
        <v>89.801712000000023</v>
      </c>
      <c r="N50" s="23">
        <f>91*'EA July2015'!P22/100*1.1</f>
        <v>75.275200000000012</v>
      </c>
      <c r="O50" s="23">
        <f>91*'EA July2015'!Q22/100*1.1</f>
        <v>71.071000000000012</v>
      </c>
      <c r="P50" s="23">
        <f>91*'EA July2015'!R22/100*1.1</f>
        <v>71.971900000000005</v>
      </c>
      <c r="Q50" s="23">
        <f>91*'EA July2015'!S22/100*1.1</f>
        <v>71.321250000000006</v>
      </c>
      <c r="R50" s="26">
        <f>AVERAGE(C50:Q50)</f>
        <v>75.175233466666668</v>
      </c>
      <c r="S50" s="26"/>
    </row>
    <row r="51" spans="1:19" x14ac:dyDescent="0.15">
      <c r="A51" s="15" t="s">
        <v>746</v>
      </c>
      <c r="C51" s="23">
        <f>SUM(C46:C50)</f>
        <v>464.92677000000003</v>
      </c>
      <c r="D51" s="23">
        <f t="shared" ref="D51" si="39">SUM(D46:D50)</f>
        <v>453.60161000000005</v>
      </c>
      <c r="E51" s="23">
        <f t="shared" ref="E51:F51" si="40">SUM(E46:E50)</f>
        <v>519.11277000000007</v>
      </c>
      <c r="F51" s="23">
        <f t="shared" si="40"/>
        <v>449.56197000000003</v>
      </c>
      <c r="G51" s="23">
        <f t="shared" ref="G51:P51" si="41">SUM(G46:G50)</f>
        <v>503.32095000000004</v>
      </c>
      <c r="H51" s="23">
        <f t="shared" si="41"/>
        <v>484.68299000000002</v>
      </c>
      <c r="I51" s="23">
        <f t="shared" si="41"/>
        <v>449.56197000000003</v>
      </c>
      <c r="J51" s="23">
        <f t="shared" si="41"/>
        <v>479.79800000000006</v>
      </c>
      <c r="K51" s="23">
        <f t="shared" si="41"/>
        <v>456.61373999999995</v>
      </c>
      <c r="L51" s="23">
        <f t="shared" si="41"/>
        <v>431.74306999999999</v>
      </c>
      <c r="M51" s="23">
        <f t="shared" si="41"/>
        <v>454.92427200000003</v>
      </c>
      <c r="N51" s="23">
        <f t="shared" si="41"/>
        <v>476.79720000000009</v>
      </c>
      <c r="O51" s="23">
        <f t="shared" si="41"/>
        <v>528.6930000000001</v>
      </c>
      <c r="P51" s="23">
        <f t="shared" si="41"/>
        <v>512.34590000000003</v>
      </c>
      <c r="Q51" s="23">
        <f t="shared" ref="Q51" si="42">SUM(Q46:Q50)</f>
        <v>475.62625000000003</v>
      </c>
      <c r="R51" s="26">
        <f>AVERAGE(C51:Q51)</f>
        <v>476.08736413333349</v>
      </c>
      <c r="S51" s="26"/>
    </row>
    <row r="52" spans="1:19" x14ac:dyDescent="0.15">
      <c r="A52" s="27" t="s">
        <v>349</v>
      </c>
      <c r="B52" s="25"/>
      <c r="C52" s="58">
        <f>C51*4</f>
        <v>1859.7070800000001</v>
      </c>
      <c r="D52" s="58">
        <f t="shared" ref="D52:F52" si="43">D51*4</f>
        <v>1814.4064400000002</v>
      </c>
      <c r="E52" s="58">
        <f t="shared" si="43"/>
        <v>2076.4510800000003</v>
      </c>
      <c r="F52" s="58">
        <f t="shared" si="43"/>
        <v>1798.2478800000001</v>
      </c>
      <c r="G52" s="58">
        <f t="shared" ref="G52:P52" si="44">G51*4</f>
        <v>2013.2838000000002</v>
      </c>
      <c r="H52" s="58">
        <f t="shared" si="44"/>
        <v>1938.7319600000001</v>
      </c>
      <c r="I52" s="58">
        <f t="shared" si="44"/>
        <v>1798.2478800000001</v>
      </c>
      <c r="J52" s="58">
        <f t="shared" si="44"/>
        <v>1919.1920000000002</v>
      </c>
      <c r="K52" s="58">
        <f t="shared" si="44"/>
        <v>1826.4549599999998</v>
      </c>
      <c r="L52" s="58">
        <f t="shared" si="44"/>
        <v>1726.97228</v>
      </c>
      <c r="M52" s="58">
        <f t="shared" si="44"/>
        <v>1819.6970880000001</v>
      </c>
      <c r="N52" s="58">
        <f t="shared" si="44"/>
        <v>1907.1888000000004</v>
      </c>
      <c r="O52" s="58">
        <f t="shared" si="44"/>
        <v>2114.7720000000004</v>
      </c>
      <c r="P52" s="58">
        <f t="shared" si="44"/>
        <v>2049.3836000000001</v>
      </c>
      <c r="Q52" s="58">
        <f t="shared" ref="Q52" si="45">Q51*4</f>
        <v>1902.5050000000001</v>
      </c>
      <c r="R52" s="31"/>
      <c r="S52" s="32">
        <f>AVERAGE(C52:Q52)</f>
        <v>1904.349456533334</v>
      </c>
    </row>
    <row r="54" spans="1:19" x14ac:dyDescent="0.15">
      <c r="A54" s="19" t="s">
        <v>288</v>
      </c>
    </row>
    <row r="55" spans="1:19" x14ac:dyDescent="0.15">
      <c r="A55" s="15" t="s">
        <v>693</v>
      </c>
      <c r="C55" s="23">
        <f>IF($F32*$F33&gt;'Inte July2015'!E16,('Inte July2015'!E16*'Inte July2015'!E18/100*1.1),('Bills July2015'!$F32*'Bills July2015'!$F33)*'Inte July2015'!E18/100*1.1)</f>
        <v>246.73000000000005</v>
      </c>
      <c r="D55" s="23">
        <f>IF($F32*$F33&gt;'Inte July2015'!F16,('Inte July2015'!F16*'Inte July2015'!F18/100*1.1),('Bills July2015'!$F32*'Bills July2015'!$F33)*'Inte July2015'!F18/100*1.1)</f>
        <v>239.91000000000003</v>
      </c>
      <c r="E55" s="23">
        <f>IF($F32*$F33&gt;'Inte July2015'!G16,('Inte July2015'!G16*'Inte July2015'!G18/100*1.1),('Bills July2015'!$F32*'Bills July2015'!$F33)*'Inte July2015'!G18/100*1.1)</f>
        <v>349.73400000000004</v>
      </c>
      <c r="F55" s="23">
        <f>IF($F32*$F33&gt;'Inte July2015'!H16,('Inte July2015'!H16*'Inte July2015'!H18/100*1.1),('Bills July2015'!$F32*'Bills July2015'!$F33)*'Inte July2015'!H18/100*1.1)</f>
        <v>318.01</v>
      </c>
      <c r="G55" s="23">
        <f>IF($F32*$F33&gt;'Inte July2015'!I16,('Inte July2015'!I16*'Inte July2015'!I18/100*1.1),('Bills July2015'!$F32*'Bills July2015'!$F33)*'Inte July2015'!I18/100*1.1)</f>
        <v>362.14639999999997</v>
      </c>
      <c r="H55" s="23">
        <f>IF($F32*$F33&gt;'Inte July2015'!J16,('Inte July2015'!J16*'Inte July2015'!J18/100*1.1),('Bills July2015'!$F32*'Bills July2015'!$F33)*'Inte July2015'!J18/100*1.1)</f>
        <v>348.96400000000006</v>
      </c>
      <c r="I55" s="23">
        <f>IF($F32*$F33&gt;'Inte July2015'!K16,('Inte July2015'!K16*'Inte July2015'!K18/100*1.1),('Bills July2015'!$F32*'Bills July2015'!$F33)*'Inte July2015'!K18/100*1.1)</f>
        <v>318.01</v>
      </c>
      <c r="J55" s="23">
        <f>IF($F32*$F33&gt;'Inte July2015'!L16,('Inte July2015'!L16*'Inte July2015'!L18/100*1.1),('Bills July2015'!$F32*'Bills July2015'!$F33)*'Inte July2015'!L18/100*1.1)</f>
        <v>242.44000000000003</v>
      </c>
      <c r="K55" s="23">
        <f>IF($F32*$F33&gt;'Inte July2015'!M16,('Inte July2015'!M16*'Inte July2015'!M18/100*1.1),('Bills July2015'!$F32*'Bills July2015'!$F33)*'Inte July2015'!M18/100*1.1)</f>
        <v>146.85000000000002</v>
      </c>
      <c r="L55" s="24" t="s">
        <v>436</v>
      </c>
      <c r="M55" s="23">
        <f>$F32*$F33*'Inte July2015'!O18/100*1.1</f>
        <v>295.68000000000006</v>
      </c>
      <c r="N55" s="23">
        <f>IF($F32*$F33&gt;'Inte July2015'!P16,('Inte July2015'!P16*'Inte July2015'!P18/100*1.1),('Bills July2015'!$F32*'Bills July2015'!$F33)*'Inte July2015'!P18/100*1.1)</f>
        <v>241.89000000000001</v>
      </c>
      <c r="O55" s="23">
        <f>IF($F32*$F33&gt;'Inte July2015'!Q16,('Inte July2015'!Q16*'Inte July2015'!Q18/100*1.1),('Bills July2015'!$F32*'Bills July2015'!$F33)*'Inte July2015'!Q18/100*1.1)</f>
        <v>379.76400000000007</v>
      </c>
      <c r="P55" s="23">
        <f>IF($F32*$F33&gt;'Inte July2015'!R16,('Inte July2015'!R16*'Inte July2015'!R18/100*1.1),('Bills July2015'!$F32*'Bills July2015'!$F33)*'Inte July2015'!R18/100*1.1)</f>
        <v>371.44800000000004</v>
      </c>
      <c r="Q55" s="23">
        <f>IF($F32*$F33&gt;'Inte July2015'!S16,('Inte July2015'!S16*'Inte July2015'!S18/100*1.1),('Bills July2015'!$F32*'Bills July2015'!$F33)*'Inte July2015'!S18/100*1.1)</f>
        <v>232.25399999999999</v>
      </c>
      <c r="R55" s="22" t="s">
        <v>765</v>
      </c>
      <c r="S55" s="22" t="s">
        <v>554</v>
      </c>
    </row>
    <row r="56" spans="1:19" x14ac:dyDescent="0.15">
      <c r="A56" s="15" t="s">
        <v>715</v>
      </c>
      <c r="C56" s="23">
        <f>IF($F32*$F33&lt;'Inte July2015'!E16,0,IF($F32*$F33&lt;='Inte July2015'!E17,($F32*$F33-'Inte July2015'!E16)*('Inte July2015'!E19/100*1.1),('Inte July2015'!E17-'Inte July2015'!E16)*('Inte July2015'!E19/100*1.1)))</f>
        <v>96.800000000000011</v>
      </c>
      <c r="D56" s="23">
        <f>IF($F32*$F33&lt;'Inte July2015'!F16,0,IF($F32*$F33&lt;='Inte July2015'!F17,($F32*$F33-'Inte July2015'!F16)*('Inte July2015'!F19/100*1.1),('Inte July2015'!F17-'Inte July2015'!F16)*('Inte July2015'!F19/100*1.1)))</f>
        <v>93.368000000000009</v>
      </c>
      <c r="E56" s="23">
        <f>IF($F32*$F33&lt;='Inte July2015'!G17,0,IF($F32*$F33&gt;'Inte July2015'!G17,($F32*$F33-'Inte July2015'!G16)*'Inte July2015'!G19/100*1.1))</f>
        <v>0</v>
      </c>
      <c r="F56" s="23">
        <f>IF($F32*$F33&lt;='Inte July2015'!H17,0,IF($F32*$F33&gt;'Inte July2015'!H17,($F32*$F33-'Inte July2015'!H16)*'Inte July2015'!H19/100*1.1))</f>
        <v>0</v>
      </c>
      <c r="G56" s="23">
        <f>IF($F32*$F33&lt;='Inte July2015'!I17,0,IF($F32*$F33&gt;'Inte July2015'!I17,($F32*$F33-'Inte July2015'!I16)*'Inte July2015'!I19/100*1.1))</f>
        <v>0</v>
      </c>
      <c r="H56" s="23">
        <f>IF($F32*$F33&lt;='Inte July2015'!J17,0,IF($F32*$F33&gt;'Inte July2015'!J17,($F32*$F33-'Inte July2015'!J16)*'Inte July2015'!J19/100*1.1))</f>
        <v>0</v>
      </c>
      <c r="I56" s="23">
        <f>IF($F32*$F33&lt;='Inte July2015'!K17,0,IF($F32*$F33&gt;'Inte July2015'!K17,($F32*$F33-'Inte July2015'!K16)*'Inte July2015'!K19/100*1.1))</f>
        <v>0</v>
      </c>
      <c r="J56" s="23">
        <f>IF($F32*$F33&lt;'Inte July2015'!L16,0,IF($F32*$F33&lt;='Inte July2015'!L17,($F32*$F33-'Inte July2015'!L16)*('Inte July2015'!L19/100*1.1),('Inte July2015'!L17-'Inte July2015'!L16)*('Inte July2015'!L19/100*1.1)))</f>
        <v>93.588000000000008</v>
      </c>
      <c r="K56" s="23">
        <f>IF($F32*$F33&lt;='Inte July2015'!M17,0,IF($F32*$F33&gt;'Inte July2015'!M17,($F32*$F33-'Inte July2015'!M16)*'Inte July2015'!M19/100*1.1))</f>
        <v>0</v>
      </c>
      <c r="L56" s="24" t="s">
        <v>436</v>
      </c>
      <c r="M56" s="23">
        <v>0</v>
      </c>
      <c r="N56" s="23">
        <f>IF($F32*$F33&lt;'Inte July2015'!P16,0,IF($F32*$F33&lt;='Inte July2015'!P17,($F32*$F33-'Inte July2015'!P16)*('Inte July2015'!P19/100*1.1),('Inte July2015'!P17-'Inte July2015'!P16)*('Inte July2015'!P19/100*1.1)))</f>
        <v>95.788000000000011</v>
      </c>
      <c r="O56" s="23">
        <f>IF($F32*$F33&lt;='Inte July2015'!Q17,0,IF($F32*$F33&gt;'Inte July2015'!Q17,($F32*$F33-'Inte July2015'!Q16)*'Inte July2015'!Q19/100*1.1))</f>
        <v>0</v>
      </c>
      <c r="P56" s="23">
        <f>IF($F32*$F33&lt;='Inte July2015'!R17,0,IF($F32*$F33&gt;'Inte July2015'!R17,($F32*$F33-'Inte July2015'!R16)*'Inte July2015'!R19/100*1.1))</f>
        <v>0</v>
      </c>
      <c r="Q56" s="23">
        <f>IF($F32*$F33&lt;='Inte July2015'!S17,0,IF($F32*$F33&gt;'Inte July2015'!S17,($F32*$F33-'Inte July2015'!S16)*'Inte July2015'!S19/100*1.1))</f>
        <v>0</v>
      </c>
      <c r="R56" s="25"/>
      <c r="S56" s="25"/>
    </row>
    <row r="57" spans="1:19" x14ac:dyDescent="0.15">
      <c r="A57" s="15" t="s">
        <v>398</v>
      </c>
      <c r="C57" s="23">
        <f>IF(($F32*$F33&gt;'Inte July2015'!E17),($F32*$F33-'Inte July2015'!E17)* 'Inte July2015'!E20/100*1.1,0)</f>
        <v>0</v>
      </c>
      <c r="D57" s="23">
        <f>IF(($F32*$F33&gt;'Inte July2015'!F17),($F32*$F33-'Inte July2015'!F17)* 'Inte July2015'!F20/100*1.1,0)</f>
        <v>0</v>
      </c>
      <c r="E57" s="23">
        <f>IF(($F32*$F33&lt;'Inte July2015'!G16+'Inte July2015'!G17),(0),('Bills July2015'!$F32*$F33-1750)*'Inte July2015'!G20/100*1.1)</f>
        <v>0</v>
      </c>
      <c r="F57" s="23">
        <f>IF(($F32*$F33&lt;'Inte July2015'!H16+'Inte July2015'!H17),(0),('Bills July2015'!$F32*$F33-1750)*'Inte July2015'!H20/100*1.1)</f>
        <v>0</v>
      </c>
      <c r="G57" s="23">
        <f>IF(($F32*$F33&lt;'Inte July2015'!I16+'Inte July2015'!I17),(0),('Bills July2015'!$F32*$F33-1750)*'Inte July2015'!I20/100*1.1)</f>
        <v>0</v>
      </c>
      <c r="H57" s="23">
        <f>IF(($F32*$F33&lt;'Inte July2015'!J16+'Inte July2015'!J17),(0),('Bills July2015'!$F32*$F33-1750)*'Inte July2015'!J20/100*1.1)</f>
        <v>0</v>
      </c>
      <c r="I57" s="23">
        <f>IF(($F32*$F33&lt;'Inte July2015'!K16+'Inte July2015'!K17),(0),('Bills July2015'!$F32*$F33-1750)*'Inte July2015'!K20/100*1.1)</f>
        <v>0</v>
      </c>
      <c r="J57" s="23">
        <f>IF(($F32*$F33&gt;'Inte July2015'!L17),($F32*$F33-'Inte July2015'!L17)* 'Inte July2015'!L20/100*1.1,0)</f>
        <v>0</v>
      </c>
      <c r="K57" s="23">
        <f>IF(($F32*$F33&lt;'Inte July2015'!M16+'Inte July2015'!M17),(0),('Bills July2015'!$F32*$F33-600)*'Inte July2015'!M20/100*1.1)</f>
        <v>148.98400000000001</v>
      </c>
      <c r="L57" s="24" t="s">
        <v>436</v>
      </c>
      <c r="M57" s="23">
        <v>0</v>
      </c>
      <c r="N57" s="23">
        <f>IF(($F32*$F33&gt;'Inte July2015'!P17),($F32*$F33-'Inte July2015'!P17)* 'Inte July2015'!P20/100*1.1,0)</f>
        <v>0</v>
      </c>
      <c r="O57" s="23">
        <f>IF(($F32*$F33&lt;'Inte July2015'!Q16+'Inte July2015'!Q17),(0),('Bills July2015'!$F32*$F33-1750)*'Inte July2015'!Q20/100*1.1)</f>
        <v>0</v>
      </c>
      <c r="P57" s="23">
        <f>IF(($F32*$F33&lt;'Inte July2015'!R16+'Inte July2015'!R17),(0),('Bills July2015'!$F32*$F33-1750)*'Inte July2015'!R20/100*1.1)</f>
        <v>0</v>
      </c>
      <c r="Q57" s="23">
        <f>IF(($F32*$F33&lt;'Inte July2015'!S16+'Inte July2015'!S17),(0),('Bills July2015'!$F32*$F33-1020)*'Inte July2015'!S20/100*1.1)</f>
        <v>96.76700000000001</v>
      </c>
      <c r="R57" s="25"/>
      <c r="S57" s="25"/>
    </row>
    <row r="58" spans="1:19" x14ac:dyDescent="0.15">
      <c r="A58" s="15" t="s">
        <v>528</v>
      </c>
      <c r="C58" s="23">
        <f>($F32*$F34)*'Inte July2015'!E21/100*1.1</f>
        <v>41.381999999999998</v>
      </c>
      <c r="D58" s="23">
        <f>($F32*$F34)*'Inte July2015'!F21/100*1.1</f>
        <v>45.672000000000004</v>
      </c>
      <c r="E58" s="23">
        <f>($F32*$F34)*'Inte July2015'!G21/100*1.1</f>
        <v>73.458000000000027</v>
      </c>
      <c r="F58" s="23">
        <f>($F32*$F34)*'Inte July2015'!H21/100*1.1</f>
        <v>39.6</v>
      </c>
      <c r="G58" s="23">
        <f>($F32*$F34)*'Inte July2015'!I21/100*1.1</f>
        <v>76.896599999999992</v>
      </c>
      <c r="H58" s="23">
        <f>($F32*$F34)*'Inte July2015'!J21/100*1.1</f>
        <v>43.56</v>
      </c>
      <c r="I58" s="23">
        <f>($F32*$F34)*'Inte July2015'!K21/100*1.1</f>
        <v>39.6</v>
      </c>
      <c r="J58" s="23">
        <f>($F32*$F34)*'Inte July2015'!L21/100*1.1</f>
        <v>44.88</v>
      </c>
      <c r="K58" s="23">
        <f>($F32*$F34)*'Inte July2015'!M21/100*1.1</f>
        <v>58.608000000000011</v>
      </c>
      <c r="L58" s="24" t="s">
        <v>436</v>
      </c>
      <c r="M58" s="23">
        <f>($F32*$F34)*'Inte July2015'!O21/100*1.1</f>
        <v>52.588800000000006</v>
      </c>
      <c r="N58" s="23">
        <f>($F32*$F34)*'Inte July2015'!P21/100*1.1</f>
        <v>48.048000000000002</v>
      </c>
      <c r="O58" s="23">
        <f>($F32*$F34)*'Inte July2015'!Q21/100*1.1</f>
        <v>56.760000000000005</v>
      </c>
      <c r="P58" s="23">
        <f>($F32*$F34)*'Inte July2015'!R21/100*1.1</f>
        <v>46.266000000000005</v>
      </c>
      <c r="Q58" s="23">
        <f>($F32*$F34)*'Inte July2015'!S21/100*1.1</f>
        <v>41.58</v>
      </c>
      <c r="R58" s="26"/>
      <c r="S58" s="26"/>
    </row>
    <row r="59" spans="1:19" x14ac:dyDescent="0.15">
      <c r="A59" s="15" t="s">
        <v>431</v>
      </c>
      <c r="C59" s="23">
        <f>91*'Inte July2015'!E22/100*1.1</f>
        <v>76.546469999999999</v>
      </c>
      <c r="D59" s="23">
        <f>91*'Inte July2015'!F22/100*1.1</f>
        <v>79.359280000000012</v>
      </c>
      <c r="E59" s="23">
        <f>91*'Inte July2015'!G22/100*1.1</f>
        <v>71.69162</v>
      </c>
      <c r="F59" s="23">
        <f>91*'Inte July2015'!H22/100*1.1</f>
        <v>78.248170000000016</v>
      </c>
      <c r="G59" s="23">
        <f>91*'Inte July2015'!I22/100*1.1</f>
        <v>78.429350999999997</v>
      </c>
      <c r="H59" s="23">
        <f>91*'Inte July2015'!J22/100*1.1</f>
        <v>74.614540000000005</v>
      </c>
      <c r="I59" s="23">
        <f>91*'Inte July2015'!K22/100*1.1</f>
        <v>73.57350000000001</v>
      </c>
      <c r="J59" s="23">
        <f>91*'Inte July2015'!L22/100*1.1</f>
        <v>76.076000000000008</v>
      </c>
      <c r="K59" s="23">
        <f>91*'Inte July2015'!M22/100*1.1</f>
        <v>72.272199999999998</v>
      </c>
      <c r="L59" s="24" t="s">
        <v>436</v>
      </c>
      <c r="M59" s="23">
        <f>91*'Inte July2015'!O22/100*1.1</f>
        <v>93.597504000000001</v>
      </c>
      <c r="N59" s="23">
        <f>91*'Inte July2015'!P22/100*1.1</f>
        <v>77.717640000000003</v>
      </c>
      <c r="O59" s="23">
        <f>91*'Inte July2015'!Q22/100*1.1</f>
        <v>74.694620000000015</v>
      </c>
      <c r="P59" s="23">
        <f>91*'Inte July2015'!R22/100*1.1</f>
        <v>75.475400000000008</v>
      </c>
      <c r="Q59" s="23">
        <f>91*'Inte July2015'!S22/100*1.1</f>
        <v>70.770700000000005</v>
      </c>
      <c r="R59" s="26">
        <f>AVERAGE(C59:K59,M59:Q59)</f>
        <v>76.647642499999989</v>
      </c>
      <c r="S59" s="26"/>
    </row>
    <row r="60" spans="1:19" x14ac:dyDescent="0.15">
      <c r="A60" s="15" t="s">
        <v>746</v>
      </c>
      <c r="C60" s="23">
        <f>SUM(C55:C59)</f>
        <v>461.45847000000009</v>
      </c>
      <c r="D60" s="23">
        <f t="shared" ref="D60:Q60" si="46">SUM(D55:D59)</f>
        <v>458.30928000000006</v>
      </c>
      <c r="E60" s="23">
        <f t="shared" si="46"/>
        <v>494.88362000000006</v>
      </c>
      <c r="F60" s="23">
        <f t="shared" si="46"/>
        <v>435.85817000000003</v>
      </c>
      <c r="G60" s="23">
        <f t="shared" si="46"/>
        <v>517.47235099999989</v>
      </c>
      <c r="H60" s="23">
        <f t="shared" si="46"/>
        <v>467.13854000000003</v>
      </c>
      <c r="I60" s="23">
        <f t="shared" si="46"/>
        <v>431.18350000000004</v>
      </c>
      <c r="J60" s="23">
        <f t="shared" si="46"/>
        <v>456.98400000000004</v>
      </c>
      <c r="K60" s="23">
        <f t="shared" si="46"/>
        <v>426.71420000000006</v>
      </c>
      <c r="L60" s="24" t="s">
        <v>436</v>
      </c>
      <c r="M60" s="23">
        <f t="shared" si="46"/>
        <v>441.86630400000007</v>
      </c>
      <c r="N60" s="23">
        <f t="shared" si="46"/>
        <v>463.44364000000002</v>
      </c>
      <c r="O60" s="23">
        <f t="shared" si="46"/>
        <v>511.2186200000001</v>
      </c>
      <c r="P60" s="23">
        <f t="shared" si="46"/>
        <v>493.18940000000009</v>
      </c>
      <c r="Q60" s="23">
        <f t="shared" si="46"/>
        <v>441.37170000000003</v>
      </c>
      <c r="R60" s="26">
        <f>AVERAGE(C60:K60,M60:Q60)</f>
        <v>464.36369964285723</v>
      </c>
      <c r="S60" s="26"/>
    </row>
    <row r="61" spans="1:19" x14ac:dyDescent="0.15">
      <c r="A61" s="27" t="s">
        <v>349</v>
      </c>
      <c r="B61" s="25"/>
      <c r="C61" s="58">
        <f>C60*4</f>
        <v>1845.8338800000004</v>
      </c>
      <c r="D61" s="58">
        <f t="shared" ref="D61:Q61" si="47">D60*4</f>
        <v>1833.2371200000002</v>
      </c>
      <c r="E61" s="58">
        <f t="shared" si="47"/>
        <v>1979.5344800000003</v>
      </c>
      <c r="F61" s="58">
        <f t="shared" si="47"/>
        <v>1743.4326800000001</v>
      </c>
      <c r="G61" s="58">
        <f t="shared" si="47"/>
        <v>2069.8894039999996</v>
      </c>
      <c r="H61" s="58">
        <f t="shared" si="47"/>
        <v>1868.5541600000001</v>
      </c>
      <c r="I61" s="58">
        <f t="shared" si="47"/>
        <v>1724.7340000000002</v>
      </c>
      <c r="J61" s="58">
        <f t="shared" si="47"/>
        <v>1827.9360000000001</v>
      </c>
      <c r="K61" s="58">
        <f t="shared" si="47"/>
        <v>1706.8568000000002</v>
      </c>
      <c r="L61" s="59" t="s">
        <v>437</v>
      </c>
      <c r="M61" s="58">
        <f t="shared" si="47"/>
        <v>1767.4652160000003</v>
      </c>
      <c r="N61" s="58">
        <f t="shared" si="47"/>
        <v>1853.7745600000001</v>
      </c>
      <c r="O61" s="58">
        <f t="shared" si="47"/>
        <v>2044.8744800000004</v>
      </c>
      <c r="P61" s="58">
        <f t="shared" si="47"/>
        <v>1972.7576000000004</v>
      </c>
      <c r="Q61" s="58">
        <f t="shared" si="47"/>
        <v>1765.4868000000001</v>
      </c>
      <c r="R61" s="31"/>
      <c r="S61" s="32">
        <f>AVERAGE(C61:K61,M61:Q61)</f>
        <v>1857.4547985714289</v>
      </c>
    </row>
    <row r="64" spans="1:19" x14ac:dyDescent="0.15">
      <c r="A64" s="18" t="s">
        <v>644</v>
      </c>
      <c r="C64" s="18" t="s">
        <v>692</v>
      </c>
      <c r="F64" s="38">
        <v>1800</v>
      </c>
    </row>
    <row r="65" spans="1:19" x14ac:dyDescent="0.15">
      <c r="A65" s="18"/>
      <c r="C65" s="18" t="s">
        <v>652</v>
      </c>
      <c r="F65" s="39">
        <v>0.2</v>
      </c>
    </row>
    <row r="66" spans="1:19" x14ac:dyDescent="0.15">
      <c r="A66" s="18"/>
      <c r="C66" s="18" t="s">
        <v>512</v>
      </c>
      <c r="F66" s="39">
        <v>0.5</v>
      </c>
    </row>
    <row r="67" spans="1:19" x14ac:dyDescent="0.15">
      <c r="C67" s="18" t="s">
        <v>344</v>
      </c>
      <c r="F67" s="39">
        <v>0.3</v>
      </c>
    </row>
    <row r="68" spans="1:19" x14ac:dyDescent="0.15">
      <c r="B68" s="18"/>
      <c r="C68" s="18"/>
    </row>
    <row r="69" spans="1:19" x14ac:dyDescent="0.15">
      <c r="B69" s="18"/>
      <c r="C69" s="18"/>
    </row>
    <row r="70" spans="1:19" x14ac:dyDescent="0.15">
      <c r="A70" s="19" t="s">
        <v>325</v>
      </c>
      <c r="B70" s="20"/>
      <c r="C70" s="21" t="s">
        <v>386</v>
      </c>
      <c r="D70" s="21" t="s">
        <v>388</v>
      </c>
      <c r="E70" s="21" t="s">
        <v>738</v>
      </c>
      <c r="F70" s="21" t="s">
        <v>291</v>
      </c>
      <c r="G70" s="21" t="s">
        <v>665</v>
      </c>
      <c r="H70" s="21" t="s">
        <v>347</v>
      </c>
      <c r="I70" s="21" t="s">
        <v>266</v>
      </c>
      <c r="J70" s="21" t="s">
        <v>837</v>
      </c>
      <c r="K70" s="21" t="s">
        <v>407</v>
      </c>
      <c r="L70" s="21" t="s">
        <v>296</v>
      </c>
      <c r="M70" s="21" t="s">
        <v>261</v>
      </c>
      <c r="N70" s="21" t="s">
        <v>615</v>
      </c>
      <c r="O70" s="21" t="s">
        <v>745</v>
      </c>
      <c r="P70" s="21" t="s">
        <v>498</v>
      </c>
      <c r="Q70" s="21" t="s">
        <v>268</v>
      </c>
      <c r="R70" s="22" t="s">
        <v>765</v>
      </c>
      <c r="S70" s="22" t="s">
        <v>554</v>
      </c>
    </row>
    <row r="71" spans="1:19" x14ac:dyDescent="0.15">
      <c r="A71" s="15" t="s">
        <v>627</v>
      </c>
      <c r="C71" s="23">
        <f>($F64*$F65)*'CE July2015'!E27/100*1.1</f>
        <v>131.98680000000002</v>
      </c>
      <c r="D71" s="23">
        <f>($F64*$F65)*'CE July2015'!F27/100*1.1</f>
        <v>106.2864</v>
      </c>
      <c r="E71" s="23">
        <f>($F64*$F65)*'CE July2015'!G27/100*1.1</f>
        <v>131.86799999999999</v>
      </c>
      <c r="F71" s="23">
        <f>($F64*$F65)*'CE July2015'!H27/100*1.1</f>
        <v>119.59200000000001</v>
      </c>
      <c r="G71" s="23">
        <f>($F64*$F65)*'CE July2015'!I27/100*1.1</f>
        <v>134.65188000000001</v>
      </c>
      <c r="H71" s="23">
        <f>($F64*$F65)*'CE July2015'!J27/100*1.1</f>
        <v>129.45240000000001</v>
      </c>
      <c r="I71" s="23">
        <f>($F64*$F65)*'CE July2015'!K27/100*1.1</f>
        <v>119.59200000000001</v>
      </c>
      <c r="J71" s="23">
        <f>($F64*$F65)*'CE July2015'!L27/100*1.1</f>
        <v>107.98920000000003</v>
      </c>
      <c r="K71" s="23">
        <f>IF($F64*$F65&gt;'CE July2015'!M26,('CE July2015'!M26*'CE July2015'!M27/100*1.1),('Bills July2015'!$F64*'Bills July2015'!$F65)*'CE July2015'!M27/100*1.1)</f>
        <v>95.356799999999993</v>
      </c>
      <c r="L71" s="24" t="s">
        <v>436</v>
      </c>
      <c r="M71" s="23">
        <f>($F64*$F65)*'CE July2015'!O27/100*1.1</f>
        <v>86.676480000000012</v>
      </c>
      <c r="N71" s="23">
        <f>($F64*$F65)*'CE July2015'!P27/100*1.1</f>
        <v>104.14800000000001</v>
      </c>
      <c r="O71" s="23">
        <f>($F64*$F65)*'CE July2015'!Q27/100*1.1</f>
        <v>137.3724</v>
      </c>
      <c r="P71" s="23">
        <f>($F64*$F65)*'CE July2015'!R27/100*1.1</f>
        <v>137.80799999999999</v>
      </c>
      <c r="Q71" s="23">
        <f>($F64*$F65)*'CE July2015'!S27/100*1.1</f>
        <v>116.42400000000001</v>
      </c>
      <c r="R71" s="25"/>
      <c r="S71" s="25"/>
    </row>
    <row r="72" spans="1:19" x14ac:dyDescent="0.15">
      <c r="A72" s="15" t="s">
        <v>262</v>
      </c>
      <c r="C72" s="23">
        <v>0</v>
      </c>
      <c r="D72" s="23">
        <v>0</v>
      </c>
      <c r="E72" s="23">
        <v>0</v>
      </c>
      <c r="F72" s="23">
        <v>0</v>
      </c>
      <c r="G72" s="23">
        <v>0</v>
      </c>
      <c r="H72" s="23">
        <v>0</v>
      </c>
      <c r="I72" s="23">
        <v>0</v>
      </c>
      <c r="J72" s="23">
        <v>0</v>
      </c>
      <c r="K72" s="23">
        <f>IF(($F64*$F65&lt;'CE July2015'!M26+'CE July2015'!M27),(0),('Bills July2015'!$F64*$F65-600)*'CE July2015'!M28/100*1.1)</f>
        <v>0</v>
      </c>
      <c r="L72" s="24" t="s">
        <v>436</v>
      </c>
      <c r="M72" s="23">
        <v>0</v>
      </c>
      <c r="N72" s="23">
        <v>0</v>
      </c>
      <c r="O72" s="23">
        <v>0</v>
      </c>
      <c r="P72" s="23">
        <v>0</v>
      </c>
      <c r="Q72" s="23">
        <v>0</v>
      </c>
      <c r="R72" s="25"/>
      <c r="S72" s="25"/>
    </row>
    <row r="73" spans="1:19" x14ac:dyDescent="0.15">
      <c r="A73" s="15" t="s">
        <v>737</v>
      </c>
      <c r="C73" s="23">
        <f>($F64*$F66)*'CE July2015'!E29/100*1.1</f>
        <v>329.96700000000004</v>
      </c>
      <c r="D73" s="23">
        <f>($F64*$F66)*'CE July2015'!F29/100*1.1</f>
        <v>265.71600000000001</v>
      </c>
      <c r="E73" s="23">
        <f>($F64*$F66)*'CE July2015'!G29/100*1.1</f>
        <v>329.67</v>
      </c>
      <c r="F73" s="23">
        <f>($F64*$F66)*'CE July2015'!H29/100*1.1</f>
        <v>298.98</v>
      </c>
      <c r="G73" s="23">
        <f>($F64*$F66)*'CE July2015'!I29/100*1.1</f>
        <v>336.62970000000001</v>
      </c>
      <c r="H73" s="23">
        <f>($F64*$F66)*'CE July2015'!J29/100*1.1</f>
        <v>323.63100000000003</v>
      </c>
      <c r="I73" s="23">
        <f>($F64*$F66)*'CE July2015'!K29/100*1.1</f>
        <v>298.98</v>
      </c>
      <c r="J73" s="23">
        <f>($F64*$F66)*'CE July2015'!L29/100*1.1</f>
        <v>269.97300000000001</v>
      </c>
      <c r="K73" s="23">
        <f>($F64*$F66)*'CE July2015'!M29/100*1.1</f>
        <v>204.73200000000003</v>
      </c>
      <c r="L73" s="24" t="s">
        <v>436</v>
      </c>
      <c r="M73" s="23">
        <f>($F64*$F66)*'CE July2015'!O29/100*1.1</f>
        <v>216.69120000000004</v>
      </c>
      <c r="N73" s="23">
        <f>($F64*$F66)*'CE July2015'!P29/100*1.1</f>
        <v>260.37</v>
      </c>
      <c r="O73" s="23">
        <f>($F64*$F66)*'CE July2015'!Q29/100*1.1</f>
        <v>343.43099999999998</v>
      </c>
      <c r="P73" s="23">
        <f>($F64*$F66)*'CE July2015'!R29/100*1.1</f>
        <v>344.52000000000004</v>
      </c>
      <c r="Q73" s="23">
        <f>($F64*$F66)*'CE July2015'!S29/100*1.1</f>
        <v>291.06000000000006</v>
      </c>
      <c r="R73" s="25"/>
      <c r="S73" s="25"/>
    </row>
    <row r="74" spans="1:19" x14ac:dyDescent="0.15">
      <c r="A74" s="15" t="s">
        <v>387</v>
      </c>
      <c r="C74" s="23">
        <f>($F64*$F67)*'CE July2015'!E30/100*1.1</f>
        <v>91.951200000000028</v>
      </c>
      <c r="D74" s="23">
        <f>($F64*$F67)*'CE July2015'!F30/100*1.1</f>
        <v>86.189400000000006</v>
      </c>
      <c r="E74" s="23">
        <f>($F64*$F67)*'CE July2015'!G30/100*1.1</f>
        <v>91.77300000000001</v>
      </c>
      <c r="F74" s="23">
        <f>($F64*$F67)*'CE July2015'!H30/100*1.1</f>
        <v>83.16</v>
      </c>
      <c r="G74" s="23">
        <f>($F64*$F67)*'CE July2015'!I30/100*1.1</f>
        <v>93.329279999999997</v>
      </c>
      <c r="H74" s="23">
        <f>($F64*$F67)*'CE July2015'!J30/100*1.1</f>
        <v>90.703800000000001</v>
      </c>
      <c r="I74" s="23">
        <f>($F64*$F67)*'CE July2015'!K30/100*1.1</f>
        <v>83.16</v>
      </c>
      <c r="J74" s="23">
        <f>($F64*$F67)*'CE July2015'!L30/100*1.1</f>
        <v>74.665800000000004</v>
      </c>
      <c r="K74" s="23">
        <f>($F64*$F67)*'CE July2015'!M30/100*1.1</f>
        <v>65.933999999999997</v>
      </c>
      <c r="L74" s="24" t="s">
        <v>436</v>
      </c>
      <c r="M74" s="23">
        <f>($F64*$F67)*'CE July2015'!O30/100*1.1</f>
        <v>82.68480000000001</v>
      </c>
      <c r="N74" s="23">
        <f>($F64*$F67)*'CE July2015'!P30/100*1.1</f>
        <v>87.317999999999998</v>
      </c>
      <c r="O74" s="23">
        <f>($F64*$F67)*'CE July2015'!Q30/100*1.1</f>
        <v>102.5838</v>
      </c>
      <c r="P74" s="23">
        <f>($F64*$F67)*'CE July2015'!R30/100*1.1</f>
        <v>96.881399999999999</v>
      </c>
      <c r="Q74" s="23">
        <f>($F64*$F67)*'CE July2015'!S30/100*1.1</f>
        <v>79.596000000000004</v>
      </c>
      <c r="R74" s="26"/>
      <c r="S74" s="26"/>
    </row>
    <row r="75" spans="1:19" x14ac:dyDescent="0.15">
      <c r="A75" s="15" t="s">
        <v>431</v>
      </c>
      <c r="C75" s="23">
        <f>91*'CE July2015'!E31/100*1.1</f>
        <v>128.01788999999999</v>
      </c>
      <c r="D75" s="23">
        <f>91*'CE July2015'!F31/100*1.1</f>
        <v>130.95081999999999</v>
      </c>
      <c r="E75" s="23">
        <f>91*'CE July2015'!G31/100*1.1</f>
        <v>128.01788999999999</v>
      </c>
      <c r="F75" s="23">
        <f>91*'CE July2015'!H31/100*1.1</f>
        <v>123.03291</v>
      </c>
      <c r="G75" s="23">
        <f>91*'CE July2015'!I31/100*1.1</f>
        <v>131.15001900000001</v>
      </c>
      <c r="H75" s="23">
        <f>91*'CE July2015'!J31/100*1.1</f>
        <v>124.88476000000001</v>
      </c>
      <c r="I75" s="23">
        <f>91*'CE July2015'!K31/100*1.1</f>
        <v>123.03291</v>
      </c>
      <c r="J75" s="23">
        <f>91*'CE July2015'!L31/100*1.1</f>
        <v>115.11500000000001</v>
      </c>
      <c r="K75" s="23">
        <f>91*'CE July2015'!M31/100*1.1</f>
        <v>128.36824000000001</v>
      </c>
      <c r="L75" s="24" t="s">
        <v>436</v>
      </c>
      <c r="M75" s="23">
        <f>91*'CE July2015'!O31/100*1.1</f>
        <v>149.90976000000001</v>
      </c>
      <c r="N75" s="23">
        <f>91*'CE July2015'!P31/100*1.1</f>
        <v>130.02990000000003</v>
      </c>
      <c r="O75" s="23">
        <f>91*'CE July2015'!Q31/100*1.1</f>
        <v>124.91479000000002</v>
      </c>
      <c r="P75" s="23">
        <f>91*'CE July2015'!R31/100*1.1</f>
        <v>126.02590000000001</v>
      </c>
      <c r="Q75" s="23">
        <f>91*'CE July2015'!S31/100*1.1</f>
        <v>117.36725000000001</v>
      </c>
      <c r="R75" s="26">
        <f>AVERAGE(C75:K75,M75:Q75)</f>
        <v>127.20128850000002</v>
      </c>
      <c r="S75" s="26"/>
    </row>
    <row r="76" spans="1:19" x14ac:dyDescent="0.15">
      <c r="A76" s="15" t="s">
        <v>746</v>
      </c>
      <c r="C76" s="23">
        <f>SUM(C71:C75)</f>
        <v>681.92289000000005</v>
      </c>
      <c r="D76" s="23">
        <f t="shared" ref="D76:J76" si="48">SUM(D71:D75)</f>
        <v>589.14262000000008</v>
      </c>
      <c r="E76" s="23">
        <f t="shared" si="48"/>
        <v>681.32889</v>
      </c>
      <c r="F76" s="23">
        <f t="shared" si="48"/>
        <v>624.76490999999999</v>
      </c>
      <c r="G76" s="23">
        <f t="shared" si="48"/>
        <v>695.76087900000005</v>
      </c>
      <c r="H76" s="23">
        <f t="shared" si="48"/>
        <v>668.67196000000001</v>
      </c>
      <c r="I76" s="23">
        <f t="shared" si="48"/>
        <v>624.76490999999999</v>
      </c>
      <c r="J76" s="23">
        <f t="shared" si="48"/>
        <v>567.74300000000005</v>
      </c>
      <c r="K76" s="23">
        <f t="shared" ref="K76" si="49">SUM(K71:K75)</f>
        <v>494.39103999999998</v>
      </c>
      <c r="L76" s="24" t="s">
        <v>436</v>
      </c>
      <c r="M76" s="23">
        <f t="shared" ref="M76" si="50">SUM(M71:M75)</f>
        <v>535.96224000000007</v>
      </c>
      <c r="N76" s="23">
        <f t="shared" ref="N76" si="51">SUM(N71:N75)</f>
        <v>581.86590000000001</v>
      </c>
      <c r="O76" s="23">
        <f t="shared" ref="O76" si="52">SUM(O71:O75)</f>
        <v>708.30199000000005</v>
      </c>
      <c r="P76" s="23">
        <f t="shared" ref="P76:Q76" si="53">SUM(P71:P75)</f>
        <v>705.23530000000005</v>
      </c>
      <c r="Q76" s="23">
        <f t="shared" si="53"/>
        <v>604.44725000000005</v>
      </c>
      <c r="R76" s="26">
        <f>AVERAGE(C76:K76,M76:Q76)</f>
        <v>626.02169849999996</v>
      </c>
      <c r="S76" s="26"/>
    </row>
    <row r="77" spans="1:19" x14ac:dyDescent="0.15">
      <c r="A77" s="27" t="s">
        <v>349</v>
      </c>
      <c r="B77" s="28"/>
      <c r="C77" s="58">
        <f>C76*4</f>
        <v>2727.6915600000002</v>
      </c>
      <c r="D77" s="58">
        <f t="shared" ref="D77:J77" si="54">D76*4</f>
        <v>2356.5704800000003</v>
      </c>
      <c r="E77" s="58">
        <f t="shared" si="54"/>
        <v>2725.31556</v>
      </c>
      <c r="F77" s="58">
        <f t="shared" si="54"/>
        <v>2499.0596399999999</v>
      </c>
      <c r="G77" s="58">
        <f t="shared" si="54"/>
        <v>2783.0435160000002</v>
      </c>
      <c r="H77" s="58">
        <f t="shared" si="54"/>
        <v>2674.6878400000001</v>
      </c>
      <c r="I77" s="58">
        <f t="shared" si="54"/>
        <v>2499.0596399999999</v>
      </c>
      <c r="J77" s="58">
        <f t="shared" si="54"/>
        <v>2270.9720000000002</v>
      </c>
      <c r="K77" s="58">
        <f t="shared" ref="K77" si="55">K76*4</f>
        <v>1977.5641599999999</v>
      </c>
      <c r="L77" s="59" t="s">
        <v>437</v>
      </c>
      <c r="M77" s="58">
        <f t="shared" ref="M77" si="56">M76*4</f>
        <v>2143.8489600000003</v>
      </c>
      <c r="N77" s="58">
        <f t="shared" ref="N77" si="57">N76*4</f>
        <v>2327.4636</v>
      </c>
      <c r="O77" s="58">
        <f t="shared" ref="O77" si="58">O76*4</f>
        <v>2833.2079600000002</v>
      </c>
      <c r="P77" s="58">
        <f t="shared" ref="P77:Q77" si="59">P76*4</f>
        <v>2820.9412000000002</v>
      </c>
      <c r="Q77" s="58">
        <f t="shared" si="59"/>
        <v>2417.7890000000002</v>
      </c>
      <c r="R77" s="31"/>
      <c r="S77" s="32">
        <f>AVERAGE(C77:K77,M77:Q77)</f>
        <v>2504.0867939999998</v>
      </c>
    </row>
    <row r="79" spans="1:19" x14ac:dyDescent="0.15">
      <c r="A79" s="19" t="s">
        <v>282</v>
      </c>
    </row>
    <row r="80" spans="1:19" x14ac:dyDescent="0.15">
      <c r="A80" s="15" t="s">
        <v>627</v>
      </c>
      <c r="C80" s="23">
        <f>($F64*$F65)*'EA July2015'!E27/100*1.1</f>
        <v>184.02120000000002</v>
      </c>
      <c r="D80" s="23">
        <f>($F64*$F65)*'EA July2015'!F27/100*1.1</f>
        <v>182.1996</v>
      </c>
      <c r="E80" s="23">
        <f>($F64*$F65)*'EA July2015'!G27/100*1.1</f>
        <v>183.94200000000001</v>
      </c>
      <c r="F80" s="23">
        <f>($F64*$F65)*'EA July2015'!H27/100*1.1</f>
        <v>162.36000000000001</v>
      </c>
      <c r="G80" s="23">
        <f>($F64*$F65)*'EA July2015'!I27/100*1.1</f>
        <v>189.30384000000006</v>
      </c>
      <c r="H80" s="23">
        <f>($F64*$F65)*'EA July2015'!J27/100*1.1</f>
        <v>181.24920000000003</v>
      </c>
      <c r="I80" s="23">
        <f>($F64*$F65)*'EA July2015'!K27/100*1.1</f>
        <v>162.36000000000001</v>
      </c>
      <c r="J80" s="23">
        <f>($F64*$F65)*'EA July2015'!L27/100*1.1</f>
        <v>166.08240000000004</v>
      </c>
      <c r="K80" s="23">
        <f>IF($F64*$F65&gt;'EA July2015'!M26,('EA July2015'!M26*'EA July2015'!M27/100*1.1),('Bills July2015'!$F64*'Bills July2015'!$F65)*'EA July2015'!M27/100*1.1)</f>
        <v>159.27120000000002</v>
      </c>
      <c r="L80" s="23">
        <f>($F64*$F65)*'EA July2015'!N27/100*1.1</f>
        <v>166.2012</v>
      </c>
      <c r="M80" s="23">
        <f>($F64*$F65)*'EA July2015'!O27/100*1.1</f>
        <v>147.27398400000001</v>
      </c>
      <c r="N80" s="23">
        <f>($F64*$F65)*'EA July2015'!P27/100*1.1</f>
        <v>182.08080000000001</v>
      </c>
      <c r="O80" s="23">
        <f>($F64*$F65)*'EA July2015'!Q27/100*1.1</f>
        <v>189.16920000000002</v>
      </c>
      <c r="P80" s="23">
        <f>($F64*$F65)*'EA July2015'!R27/100*1.1</f>
        <v>193.56479999999999</v>
      </c>
      <c r="Q80" s="23">
        <f>($F64*$F65)*'EA July2015'!S27/100*1.1</f>
        <v>164.34000000000003</v>
      </c>
      <c r="R80" s="25"/>
      <c r="S80" s="25"/>
    </row>
    <row r="81" spans="1:19" x14ac:dyDescent="0.15">
      <c r="A81" s="15" t="s">
        <v>262</v>
      </c>
      <c r="C81" s="23">
        <v>0</v>
      </c>
      <c r="D81" s="23">
        <v>0</v>
      </c>
      <c r="E81" s="23">
        <v>0</v>
      </c>
      <c r="F81" s="23">
        <v>0</v>
      </c>
      <c r="G81" s="23">
        <v>0</v>
      </c>
      <c r="H81" s="23">
        <v>0</v>
      </c>
      <c r="I81" s="23">
        <v>0</v>
      </c>
      <c r="J81" s="23">
        <v>0</v>
      </c>
      <c r="K81" s="23">
        <f>IF(($F64*$F65&lt;'EA July2015'!M26+'EA July2015'!M27),(0),('Bills July2015'!$F64*$F65-600)*'EA July2015'!M28/100*1.1)</f>
        <v>0</v>
      </c>
      <c r="L81" s="23">
        <v>0</v>
      </c>
      <c r="M81" s="23">
        <v>0</v>
      </c>
      <c r="N81" s="23">
        <v>0</v>
      </c>
      <c r="O81" s="23">
        <v>0</v>
      </c>
      <c r="P81" s="23">
        <v>0</v>
      </c>
      <c r="Q81" s="23">
        <v>0</v>
      </c>
      <c r="R81" s="25"/>
      <c r="S81" s="25"/>
    </row>
    <row r="82" spans="1:19" x14ac:dyDescent="0.15">
      <c r="A82" s="15" t="s">
        <v>737</v>
      </c>
      <c r="C82" s="23">
        <f>($F64*$F66)*'EA July2015'!E29/100*1.1</f>
        <v>176.81400000000002</v>
      </c>
      <c r="D82" s="23">
        <f>($F64*$F66)*'EA July2015'!F29/100*1.1</f>
        <v>182.358</v>
      </c>
      <c r="E82" s="23">
        <f>($F64*$F66)*'EA July2015'!G29/100*1.1</f>
        <v>176.61600000000001</v>
      </c>
      <c r="F82" s="23">
        <f>($F64*$F66)*'EA July2015'!H29/100*1.1</f>
        <v>148.5</v>
      </c>
      <c r="G82" s="23">
        <f>($F64*$F66)*'EA July2015'!I29/100*1.1</f>
        <v>183.1302</v>
      </c>
      <c r="H82" s="23">
        <f>($F64*$F66)*'EA July2015'!J29/100*1.1</f>
        <v>176.81400000000002</v>
      </c>
      <c r="I82" s="23">
        <f>($F64*$F66)*'EA July2015'!K29/100*1.1</f>
        <v>148.5</v>
      </c>
      <c r="J82" s="23">
        <f>($F64*$F66)*'EA July2015'!L29/100*1.1</f>
        <v>173.84399999999999</v>
      </c>
      <c r="K82" s="23">
        <f>($F64*$F66)*'EA July2015'!M29/100*1.1</f>
        <v>140.08500000000001</v>
      </c>
      <c r="L82" s="23">
        <f>($F64*$F66)*'EA July2015'!N29/100*1.1</f>
        <v>172.75500000000002</v>
      </c>
      <c r="M82" s="23">
        <f>($F64*$F66)*'EA July2015'!O29/100*1.1</f>
        <v>138.28320000000002</v>
      </c>
      <c r="N82" s="23">
        <f>($F64*$F66)*'EA July2015'!P29/100*1.1</f>
        <v>178.59600000000003</v>
      </c>
      <c r="O82" s="23">
        <f>($F64*$F66)*'EA July2015'!Q29/100*1.1</f>
        <v>196.61400000000003</v>
      </c>
      <c r="P82" s="23">
        <f>($F64*$F66)*'EA July2015'!R29/100*1.1</f>
        <v>190.37700000000001</v>
      </c>
      <c r="Q82" s="23">
        <f>($F64*$F66)*'EA July2015'!S29/100*1.1</f>
        <v>159.39000000000001</v>
      </c>
      <c r="R82" s="25"/>
      <c r="S82" s="25"/>
    </row>
    <row r="83" spans="1:19" x14ac:dyDescent="0.15">
      <c r="A83" s="15" t="s">
        <v>387</v>
      </c>
      <c r="C83" s="23">
        <f>($F64*$F67)*'EA July2015'!E30/100*1.1</f>
        <v>58.033800000000006</v>
      </c>
      <c r="D83" s="23">
        <f>($F64*$F67)*'EA July2015'!F30/100*1.1</f>
        <v>61.776000000000003</v>
      </c>
      <c r="E83" s="23">
        <f>($F64*$F67)*'EA July2015'!G30/100*1.1</f>
        <v>57.915000000000006</v>
      </c>
      <c r="F83" s="23">
        <f>($F64*$F67)*'EA July2015'!H30/100*1.1</f>
        <v>55.242000000000004</v>
      </c>
      <c r="G83" s="23">
        <f>($F64*$F67)*'EA July2015'!I30/100*1.1</f>
        <v>60.671160000000015</v>
      </c>
      <c r="H83" s="23">
        <f>($F64*$F67)*'EA July2015'!J30/100*1.1</f>
        <v>59.221800000000009</v>
      </c>
      <c r="I83" s="23">
        <f>($F64*$F67)*'EA July2015'!K30/100*1.1</f>
        <v>55.242000000000004</v>
      </c>
      <c r="J83" s="23">
        <f>($F64*$F67)*'EA July2015'!L30/100*1.1</f>
        <v>58.806000000000004</v>
      </c>
      <c r="K83" s="23">
        <f>($F64*$F67)*'EA July2015'!M30/100*1.1</f>
        <v>56.727000000000004</v>
      </c>
      <c r="L83" s="23">
        <f>($F64*$F67)*'EA July2015'!N30/100*1.1</f>
        <v>62.488800000000005</v>
      </c>
      <c r="M83" s="23">
        <f>($F64*$F67)*'EA July2015'!O30/100*1.1</f>
        <v>65.463552000000007</v>
      </c>
      <c r="N83" s="23">
        <f>($F64*$F67)*'EA July2015'!P30/100*1.1</f>
        <v>62.370000000000012</v>
      </c>
      <c r="O83" s="23">
        <f>($F64*$F67)*'EA July2015'!Q30/100*1.1</f>
        <v>71.101800000000011</v>
      </c>
      <c r="P83" s="23">
        <f>($F64*$F67)*'EA July2015'!R30/100*1.1</f>
        <v>63.142200000000017</v>
      </c>
      <c r="Q83" s="23">
        <f>($F64*$F67)*'EA July2015'!S30/100*1.1</f>
        <v>53.460000000000008</v>
      </c>
      <c r="R83" s="26"/>
      <c r="S83" s="26"/>
    </row>
    <row r="84" spans="1:19" x14ac:dyDescent="0.15">
      <c r="A84" s="15" t="s">
        <v>431</v>
      </c>
      <c r="C84" s="23">
        <f>91*'EA July2015'!E31/100*1.1</f>
        <v>81.311230000000009</v>
      </c>
      <c r="D84" s="23">
        <f>91*'EA July2015'!F31/100*1.1</f>
        <v>82.662580000000005</v>
      </c>
      <c r="E84" s="23">
        <f>91*'EA July2015'!G31/100*1.1</f>
        <v>81.311230000000009</v>
      </c>
      <c r="F84" s="23">
        <f>91*'EA July2015'!H31/100*1.1</f>
        <v>79.639560000000017</v>
      </c>
      <c r="G84" s="23">
        <f>91*'EA July2015'!I31/100*1.1</f>
        <v>83.296212999999995</v>
      </c>
      <c r="H84" s="23">
        <f>91*'EA July2015'!J31/100*1.1</f>
        <v>79.329250000000016</v>
      </c>
      <c r="I84" s="23">
        <f>91*'EA July2015'!K31/100*1.1</f>
        <v>79.639560000000017</v>
      </c>
      <c r="J84" s="23">
        <f>91*'EA July2015'!L31/100*1.1</f>
        <v>77.677600000000012</v>
      </c>
      <c r="K84" s="23">
        <f>91*'EA July2015'!M31/100*1.1</f>
        <v>82.662580000000005</v>
      </c>
      <c r="L84" s="23">
        <f>91*'EA July2015'!N31/100*1.1</f>
        <v>89.75967</v>
      </c>
      <c r="M84" s="23">
        <f>91*'EA July2015'!O31/100*1.1</f>
        <v>100.80470400000002</v>
      </c>
      <c r="N84" s="23">
        <f>91*'EA July2015'!P31/100*1.1</f>
        <v>82.112030000000004</v>
      </c>
      <c r="O84" s="23">
        <f>91*'EA July2015'!Q31/100*1.1</f>
        <v>79.329250000000016</v>
      </c>
      <c r="P84" s="23">
        <f>91*'EA July2015'!R31/100*1.1</f>
        <v>50.5505</v>
      </c>
      <c r="Q84" s="23">
        <f>91*'EA July2015'!S31/100*1.1</f>
        <v>76.176099999999991</v>
      </c>
      <c r="R84" s="26">
        <f>AVERAGE(C84:Q84)</f>
        <v>80.417470466666671</v>
      </c>
      <c r="S84" s="26"/>
    </row>
    <row r="85" spans="1:19" x14ac:dyDescent="0.15">
      <c r="A85" s="15" t="s">
        <v>746</v>
      </c>
      <c r="C85" s="23">
        <f>SUM(C80:C84)</f>
        <v>500.18023000000005</v>
      </c>
      <c r="D85" s="23">
        <f t="shared" ref="D85:Q85" si="60">SUM(D80:D84)</f>
        <v>508.99617999999998</v>
      </c>
      <c r="E85" s="23">
        <f t="shared" si="60"/>
        <v>499.78423000000004</v>
      </c>
      <c r="F85" s="23">
        <f t="shared" si="60"/>
        <v>445.74156000000005</v>
      </c>
      <c r="G85" s="23">
        <f t="shared" si="60"/>
        <v>516.40141300000005</v>
      </c>
      <c r="H85" s="23">
        <f t="shared" si="60"/>
        <v>496.61425000000008</v>
      </c>
      <c r="I85" s="23">
        <f t="shared" si="60"/>
        <v>445.74156000000005</v>
      </c>
      <c r="J85" s="23">
        <f t="shared" si="60"/>
        <v>476.41000000000008</v>
      </c>
      <c r="K85" s="23">
        <f t="shared" si="60"/>
        <v>438.74578000000002</v>
      </c>
      <c r="L85" s="23">
        <f t="shared" si="60"/>
        <v>491.20467000000008</v>
      </c>
      <c r="M85" s="23">
        <f t="shared" si="60"/>
        <v>451.82544000000001</v>
      </c>
      <c r="N85" s="23">
        <f t="shared" si="60"/>
        <v>505.15883000000008</v>
      </c>
      <c r="O85" s="23">
        <f t="shared" si="60"/>
        <v>536.21425000000011</v>
      </c>
      <c r="P85" s="23">
        <f t="shared" si="60"/>
        <v>497.6345</v>
      </c>
      <c r="Q85" s="23">
        <f t="shared" si="60"/>
        <v>453.36610000000007</v>
      </c>
      <c r="R85" s="26">
        <f>AVERAGE(C85:Q85)</f>
        <v>484.26793286666668</v>
      </c>
      <c r="S85" s="26"/>
    </row>
    <row r="86" spans="1:19" x14ac:dyDescent="0.15">
      <c r="A86" s="27" t="s">
        <v>349</v>
      </c>
      <c r="B86" s="25"/>
      <c r="C86" s="58">
        <f>C85*4</f>
        <v>2000.7209200000002</v>
      </c>
      <c r="D86" s="58">
        <f t="shared" ref="D86:Q86" si="61">D85*4</f>
        <v>2035.9847199999999</v>
      </c>
      <c r="E86" s="58">
        <f t="shared" si="61"/>
        <v>1999.1369200000001</v>
      </c>
      <c r="F86" s="58">
        <f t="shared" si="61"/>
        <v>1782.9662400000002</v>
      </c>
      <c r="G86" s="58">
        <f t="shared" si="61"/>
        <v>2065.6056520000002</v>
      </c>
      <c r="H86" s="58">
        <f t="shared" si="61"/>
        <v>1986.4570000000003</v>
      </c>
      <c r="I86" s="58">
        <f t="shared" si="61"/>
        <v>1782.9662400000002</v>
      </c>
      <c r="J86" s="58">
        <f t="shared" si="61"/>
        <v>1905.6400000000003</v>
      </c>
      <c r="K86" s="58">
        <f t="shared" si="61"/>
        <v>1754.9831200000001</v>
      </c>
      <c r="L86" s="58">
        <f t="shared" si="61"/>
        <v>1964.8186800000003</v>
      </c>
      <c r="M86" s="58">
        <f t="shared" si="61"/>
        <v>1807.3017600000001</v>
      </c>
      <c r="N86" s="58">
        <f t="shared" si="61"/>
        <v>2020.6353200000003</v>
      </c>
      <c r="O86" s="58">
        <f t="shared" si="61"/>
        <v>2144.8570000000004</v>
      </c>
      <c r="P86" s="58">
        <f t="shared" si="61"/>
        <v>1990.538</v>
      </c>
      <c r="Q86" s="58">
        <f t="shared" si="61"/>
        <v>1813.4644000000003</v>
      </c>
      <c r="R86" s="31"/>
      <c r="S86" s="32">
        <f>AVERAGE(C86:Q86)</f>
        <v>1937.0717314666667</v>
      </c>
    </row>
    <row r="88" spans="1:19" x14ac:dyDescent="0.15">
      <c r="A88" s="19" t="s">
        <v>288</v>
      </c>
    </row>
    <row r="89" spans="1:19" x14ac:dyDescent="0.15">
      <c r="A89" s="15" t="s">
        <v>627</v>
      </c>
      <c r="C89" s="23">
        <f>($F64*$F65)*'Inte July2015'!E27/100*1.1</f>
        <v>119.59200000000001</v>
      </c>
      <c r="D89" s="23">
        <f>($F64*$F65)*'Inte July2015'!F27/100*1.1</f>
        <v>114.48360000000002</v>
      </c>
      <c r="E89" s="23">
        <f>($F64*$F65)*'Inte July2015'!G27/100*1.1</f>
        <v>135.03600000000003</v>
      </c>
      <c r="F89" s="23">
        <f>($F64*$F65)*'Inte July2015'!H27/100*1.1</f>
        <v>126.32400000000001</v>
      </c>
      <c r="G89" s="23">
        <f>($F64*$F65)*'Inte July2015'!I27/100*1.1</f>
        <v>139.32072000000002</v>
      </c>
      <c r="H89" s="23">
        <f>($F64*$F65)*'Inte July2015'!J27/100*1.1</f>
        <v>133.72920000000002</v>
      </c>
      <c r="I89" s="23">
        <f>($F64*$F65)*'Inte July2015'!K27/100*1.1</f>
        <v>126.32400000000001</v>
      </c>
      <c r="J89" s="23">
        <f>($F64*$F65)*'Inte July2015'!L27/100*1.1</f>
        <v>125.73</v>
      </c>
      <c r="K89" s="23">
        <f>IF($F64*$F65&gt;'Inte July2015'!M26,('Inte July2015'!M26*'Inte July2015'!M27/100*1.1),('Bills July2015'!$F64*'Bills July2015'!$F65)*'Inte July2015'!M27/100*1.1)</f>
        <v>105.85080000000001</v>
      </c>
      <c r="L89" s="24" t="s">
        <v>436</v>
      </c>
      <c r="M89" s="23">
        <f>($F64*$F65)*'Inte July2015'!O27/100*1.1</f>
        <v>95.154048000000017</v>
      </c>
      <c r="N89" s="23">
        <f>($F64*$F65)*'Inte July2015'!P27/100*1.1</f>
        <v>114.16680000000001</v>
      </c>
      <c r="O89" s="23">
        <f>($F64*$F65)*'Inte July2015'!Q27/100*1.1</f>
        <v>141.64920000000004</v>
      </c>
      <c r="P89" s="23">
        <f>($F64*$F65)*'Inte July2015'!R27/100*1.1</f>
        <v>142.20359999999999</v>
      </c>
      <c r="Q89" s="23">
        <f>($F64*$F65)*'Inte July2015'!S27/100*1.1</f>
        <v>122.56200000000001</v>
      </c>
      <c r="R89" s="25"/>
      <c r="S89" s="25"/>
    </row>
    <row r="90" spans="1:19" x14ac:dyDescent="0.15">
      <c r="A90" s="15" t="s">
        <v>262</v>
      </c>
      <c r="C90" s="23">
        <v>0</v>
      </c>
      <c r="D90" s="23">
        <v>0</v>
      </c>
      <c r="E90" s="23">
        <v>0</v>
      </c>
      <c r="F90" s="23">
        <v>0</v>
      </c>
      <c r="G90" s="23">
        <v>0</v>
      </c>
      <c r="H90" s="23">
        <v>0</v>
      </c>
      <c r="I90" s="23">
        <v>0</v>
      </c>
      <c r="J90" s="23">
        <v>0</v>
      </c>
      <c r="K90" s="23">
        <f>IF(($F64*$F65&lt;'Inte July2015'!M26+'Inte July2015'!M27),(0),('Bills July2015'!$F64*$F65-600)*'Inte July2015'!M28/100*1.1)</f>
        <v>0</v>
      </c>
      <c r="L90" s="24" t="s">
        <v>436</v>
      </c>
      <c r="M90" s="23">
        <v>0</v>
      </c>
      <c r="N90" s="23">
        <v>0</v>
      </c>
      <c r="O90" s="23">
        <v>0</v>
      </c>
      <c r="P90" s="23">
        <v>0</v>
      </c>
      <c r="Q90" s="23">
        <v>0</v>
      </c>
      <c r="R90" s="25"/>
      <c r="S90" s="25"/>
    </row>
    <row r="91" spans="1:19" x14ac:dyDescent="0.15">
      <c r="A91" s="15" t="s">
        <v>737</v>
      </c>
      <c r="C91" s="23">
        <f>($F64*$F66)*'Inte July2015'!E29/100*1.1</f>
        <v>244.13400000000001</v>
      </c>
      <c r="D91" s="23">
        <f>($F64*$F66)*'Inte July2015'!F29/100*1.1</f>
        <v>233.93700000000001</v>
      </c>
      <c r="E91" s="23">
        <f>($F64*$F66)*'Inte July2015'!G29/100*1.1</f>
        <v>253.73699999999999</v>
      </c>
      <c r="F91" s="23">
        <f>($F64*$F66)*'Inte July2015'!H29/100*1.1</f>
        <v>227.70000000000002</v>
      </c>
      <c r="G91" s="23">
        <f>($F64*$F66)*'Inte July2015'!I29/100*1.1</f>
        <v>262.4391</v>
      </c>
      <c r="H91" s="23">
        <f>($F64*$F66)*'Inte July2015'!J29/100*1.1</f>
        <v>0</v>
      </c>
      <c r="I91" s="23">
        <f>($F64*$F66)*'Inte July2015'!K29/100*1.1</f>
        <v>227.70000000000002</v>
      </c>
      <c r="J91" s="23">
        <f>($F64*$F66)*'Inte July2015'!L29/100*1.1</f>
        <v>217.20600000000002</v>
      </c>
      <c r="K91" s="23">
        <f>($F64*$F66)*'Inte July2015'!M29/100*1.1</f>
        <v>176.22</v>
      </c>
      <c r="L91" s="24" t="s">
        <v>436</v>
      </c>
      <c r="M91" s="23">
        <f>($F64*$F66)*'Inte July2015'!O29/100*1.1</f>
        <v>188.17920000000001</v>
      </c>
      <c r="N91" s="23">
        <f>($F64*$F66)*'Inte July2015'!P29/100*1.1</f>
        <v>229.68000000000004</v>
      </c>
      <c r="O91" s="23">
        <f>($F64*$F66)*'Inte July2015'!Q29/100*1.1</f>
        <v>0</v>
      </c>
      <c r="P91" s="23">
        <f>($F64*$F66)*'Inte July2015'!R29/100*1.1</f>
        <v>269.28000000000003</v>
      </c>
      <c r="Q91" s="23">
        <f>($F64*$F66)*'Inte July2015'!S29/100*1.1</f>
        <v>231.66000000000003</v>
      </c>
      <c r="R91" s="25"/>
      <c r="S91" s="25"/>
    </row>
    <row r="92" spans="1:19" x14ac:dyDescent="0.15">
      <c r="A92" s="15" t="s">
        <v>387</v>
      </c>
      <c r="C92" s="23">
        <f>($F64*$F67)*'Inte July2015'!E30/100*1.1</f>
        <v>69.379199999999997</v>
      </c>
      <c r="D92" s="23">
        <f>($F64*$F67)*'Inte July2015'!F30/100*1.1</f>
        <v>71.517600000000002</v>
      </c>
      <c r="E92" s="23">
        <f>($F64*$F67)*'Inte July2015'!G30/100*1.1</f>
        <v>69.260400000000004</v>
      </c>
      <c r="F92" s="23">
        <f>($F64*$F67)*'Inte July2015'!H30/100*1.1</f>
        <v>70.091999999999999</v>
      </c>
      <c r="G92" s="23">
        <f>($F64*$F67)*'Inte July2015'!I30/100*1.1</f>
        <v>72.450180000000003</v>
      </c>
      <c r="H92" s="23">
        <f>($F64*$F67)*'Inte July2015'!J30/100*1.1</f>
        <v>70.567200000000014</v>
      </c>
      <c r="I92" s="23">
        <f>($F64*$F67)*'Inte July2015'!K30/100*1.1</f>
        <v>70.091999999999999</v>
      </c>
      <c r="J92" s="23">
        <f>($F64*$F67)*'Inte July2015'!L30/100*1.1</f>
        <v>66.706199999999995</v>
      </c>
      <c r="K92" s="23">
        <f>($F64*$F67)*'Inte July2015'!M30/100*1.1</f>
        <v>67.359600000000015</v>
      </c>
      <c r="L92" s="24" t="s">
        <v>436</v>
      </c>
      <c r="M92" s="23">
        <f>($F64*$F67)*'Inte July2015'!O30/100*1.1</f>
        <v>84.338495999999992</v>
      </c>
      <c r="N92" s="23">
        <f>($F64*$F67)*'Inte July2015'!P30/100*1.1</f>
        <v>74.25</v>
      </c>
      <c r="O92" s="23">
        <f>($F64*$F67)*'Inte July2015'!Q30/100*1.1</f>
        <v>82.447200000000024</v>
      </c>
      <c r="P92" s="23">
        <f>($F64*$F67)*'Inte July2015'!R30/100*1.1</f>
        <v>75.081600000000009</v>
      </c>
      <c r="Q92" s="23">
        <f>($F64*$F67)*'Inte July2015'!S30/100*1.1</f>
        <v>64.152000000000001</v>
      </c>
      <c r="R92" s="26"/>
      <c r="S92" s="26"/>
    </row>
    <row r="93" spans="1:19" x14ac:dyDescent="0.15">
      <c r="A93" s="15" t="s">
        <v>431</v>
      </c>
      <c r="C93" s="23">
        <f>91*'Inte July2015'!E31/100*1.1</f>
        <v>92.212120000000013</v>
      </c>
      <c r="D93" s="23">
        <f>91*'Inte July2015'!F31/100*1.1</f>
        <v>94.514420000000001</v>
      </c>
      <c r="E93" s="23">
        <f>91*'Inte July2015'!G31/100*1.1</f>
        <v>92.212120000000013</v>
      </c>
      <c r="F93" s="23">
        <f>91*'Inte July2015'!H31/100*1.1</f>
        <v>88.618530000000021</v>
      </c>
      <c r="G93" s="23">
        <f>91*'Inte July2015'!I31/100*1.1</f>
        <v>94.468373999999997</v>
      </c>
      <c r="H93" s="23">
        <f>91*'Inte July2015'!J31/100*1.1</f>
        <v>89.939850000000007</v>
      </c>
      <c r="I93" s="23">
        <f>91*'Inte July2015'!K31/100*1.1</f>
        <v>88.618530000000021</v>
      </c>
      <c r="J93" s="23">
        <f>91*'Inte July2015'!L31/100*1.1</f>
        <v>89.088999999999999</v>
      </c>
      <c r="K93" s="23">
        <f>91*'Inte July2015'!M31/100*1.1</f>
        <v>93.653560000000027</v>
      </c>
      <c r="L93" s="24" t="s">
        <v>436</v>
      </c>
      <c r="M93" s="23">
        <f>91*'Inte July2015'!O31/100*1.1</f>
        <v>115.31520000000002</v>
      </c>
      <c r="N93" s="23">
        <f>91*'Inte July2015'!P31/100*1.1</f>
        <v>93.993900000000011</v>
      </c>
      <c r="O93" s="23">
        <f>91*'Inte July2015'!Q31/100*1.1</f>
        <v>69.949880000000007</v>
      </c>
      <c r="P93" s="23">
        <f>91*'Inte July2015'!R31/100*1.1</f>
        <v>91.091000000000008</v>
      </c>
      <c r="Q93" s="23">
        <f>91*'Inte July2015'!S31/100*1.1</f>
        <v>90.390299999999996</v>
      </c>
      <c r="R93" s="26">
        <f>AVERAGE(C93:K93,M93:Q93)</f>
        <v>91.719055999999981</v>
      </c>
      <c r="S93" s="26"/>
    </row>
    <row r="94" spans="1:19" x14ac:dyDescent="0.15">
      <c r="A94" s="15" t="s">
        <v>746</v>
      </c>
      <c r="C94" s="23">
        <f>SUM(C89:C93)</f>
        <v>525.31732</v>
      </c>
      <c r="D94" s="23">
        <f t="shared" ref="D94:Q94" si="62">SUM(D89:D93)</f>
        <v>514.45262000000002</v>
      </c>
      <c r="E94" s="23">
        <f t="shared" si="62"/>
        <v>550.24552000000006</v>
      </c>
      <c r="F94" s="23">
        <f t="shared" si="62"/>
        <v>512.73452999999995</v>
      </c>
      <c r="G94" s="23">
        <f t="shared" si="62"/>
        <v>568.67837399999996</v>
      </c>
      <c r="H94" s="23">
        <f t="shared" si="62"/>
        <v>294.23625000000004</v>
      </c>
      <c r="I94" s="23">
        <f t="shared" si="62"/>
        <v>512.73452999999995</v>
      </c>
      <c r="J94" s="23">
        <f t="shared" si="62"/>
        <v>498.7312</v>
      </c>
      <c r="K94" s="23">
        <f t="shared" si="62"/>
        <v>443.08396000000005</v>
      </c>
      <c r="L94" s="24" t="s">
        <v>436</v>
      </c>
      <c r="M94" s="23">
        <f t="shared" si="62"/>
        <v>482.98694399999999</v>
      </c>
      <c r="N94" s="23">
        <f t="shared" si="62"/>
        <v>512.09070000000008</v>
      </c>
      <c r="O94" s="23">
        <f t="shared" si="62"/>
        <v>294.04628000000008</v>
      </c>
      <c r="P94" s="23">
        <f t="shared" si="62"/>
        <v>577.65620000000001</v>
      </c>
      <c r="Q94" s="23">
        <f t="shared" si="62"/>
        <v>508.76430000000005</v>
      </c>
      <c r="R94" s="26">
        <f>AVERAGE(C94:K94,M94:Q94)</f>
        <v>485.41133771428576</v>
      </c>
      <c r="S94" s="26"/>
    </row>
    <row r="95" spans="1:19" x14ac:dyDescent="0.15">
      <c r="A95" s="27" t="s">
        <v>349</v>
      </c>
      <c r="B95" s="25"/>
      <c r="C95" s="58">
        <f>C94*4</f>
        <v>2101.26928</v>
      </c>
      <c r="D95" s="58">
        <f t="shared" ref="D95:Q95" si="63">D94*4</f>
        <v>2057.8104800000001</v>
      </c>
      <c r="E95" s="58">
        <f t="shared" si="63"/>
        <v>2200.9820800000002</v>
      </c>
      <c r="F95" s="58">
        <f t="shared" si="63"/>
        <v>2050.9381199999998</v>
      </c>
      <c r="G95" s="58">
        <f t="shared" si="63"/>
        <v>2274.7134959999999</v>
      </c>
      <c r="H95" s="58">
        <f t="shared" si="63"/>
        <v>1176.9450000000002</v>
      </c>
      <c r="I95" s="58">
        <f t="shared" si="63"/>
        <v>2050.9381199999998</v>
      </c>
      <c r="J95" s="58">
        <f t="shared" si="63"/>
        <v>1994.9248</v>
      </c>
      <c r="K95" s="58">
        <f t="shared" si="63"/>
        <v>1772.3358400000002</v>
      </c>
      <c r="L95" s="59" t="s">
        <v>437</v>
      </c>
      <c r="M95" s="58">
        <f t="shared" si="63"/>
        <v>1931.947776</v>
      </c>
      <c r="N95" s="58">
        <f t="shared" si="63"/>
        <v>2048.3628000000003</v>
      </c>
      <c r="O95" s="58">
        <f t="shared" si="63"/>
        <v>1176.1851200000003</v>
      </c>
      <c r="P95" s="58">
        <f t="shared" si="63"/>
        <v>2310.6248000000001</v>
      </c>
      <c r="Q95" s="58">
        <f t="shared" si="63"/>
        <v>2035.0572000000002</v>
      </c>
      <c r="R95" s="31"/>
      <c r="S95" s="32">
        <f>AVERAGE(C95:K95,M95:Q95)</f>
        <v>1941.6453508571431</v>
      </c>
    </row>
    <row r="97" spans="1:19" x14ac:dyDescent="0.15">
      <c r="A97" s="27"/>
      <c r="B97" s="25"/>
      <c r="C97" s="29"/>
      <c r="D97" s="29"/>
      <c r="E97" s="29"/>
      <c r="F97" s="26"/>
      <c r="G97" s="26"/>
      <c r="H97" s="26"/>
      <c r="I97" s="26"/>
      <c r="J97" s="26"/>
      <c r="K97" s="26"/>
      <c r="L97" s="26"/>
      <c r="M97" s="26"/>
      <c r="N97" s="26"/>
      <c r="O97" s="26"/>
      <c r="P97" s="26"/>
      <c r="Q97" s="26"/>
      <c r="R97" s="26"/>
      <c r="S97" s="26"/>
    </row>
    <row r="98" spans="1:19" x14ac:dyDescent="0.15">
      <c r="A98" s="18" t="s">
        <v>835</v>
      </c>
      <c r="C98" s="21" t="s">
        <v>386</v>
      </c>
      <c r="D98" s="21" t="s">
        <v>388</v>
      </c>
      <c r="E98" s="21" t="s">
        <v>738</v>
      </c>
      <c r="F98" s="21" t="s">
        <v>291</v>
      </c>
      <c r="G98" s="21" t="s">
        <v>665</v>
      </c>
      <c r="H98" s="21" t="s">
        <v>668</v>
      </c>
      <c r="I98" s="21" t="s">
        <v>266</v>
      </c>
      <c r="J98" s="21" t="s">
        <v>837</v>
      </c>
      <c r="K98" s="21" t="s">
        <v>407</v>
      </c>
      <c r="L98" s="21" t="s">
        <v>296</v>
      </c>
      <c r="M98" s="21" t="s">
        <v>261</v>
      </c>
      <c r="N98" s="21" t="s">
        <v>615</v>
      </c>
      <c r="O98" s="21" t="s">
        <v>745</v>
      </c>
      <c r="P98" s="21" t="s">
        <v>498</v>
      </c>
      <c r="Q98" s="21" t="s">
        <v>268</v>
      </c>
      <c r="R98" s="21"/>
      <c r="S98" s="21"/>
    </row>
    <row r="99" spans="1:19" x14ac:dyDescent="0.15">
      <c r="A99" s="15" t="s">
        <v>364</v>
      </c>
      <c r="C99" s="33" t="s">
        <v>415</v>
      </c>
      <c r="D99" s="33" t="s">
        <v>913</v>
      </c>
      <c r="E99" s="33" t="s">
        <v>913</v>
      </c>
      <c r="F99" s="33" t="s">
        <v>874</v>
      </c>
      <c r="G99" s="33" t="s">
        <v>666</v>
      </c>
      <c r="H99" s="33" t="s">
        <v>338</v>
      </c>
      <c r="I99" s="33" t="s">
        <v>352</v>
      </c>
      <c r="J99" s="33" t="s">
        <v>913</v>
      </c>
      <c r="K99" s="33" t="s">
        <v>352</v>
      </c>
      <c r="L99" s="33" t="s">
        <v>526</v>
      </c>
      <c r="M99" s="33" t="s">
        <v>913</v>
      </c>
      <c r="N99" s="33" t="s">
        <v>641</v>
      </c>
      <c r="O99" s="33" t="s">
        <v>641</v>
      </c>
      <c r="P99" s="33" t="s">
        <v>641</v>
      </c>
      <c r="Q99" s="33" t="s">
        <v>555</v>
      </c>
    </row>
    <row r="100" spans="1:19" x14ac:dyDescent="0.15">
      <c r="A100" s="15" t="s">
        <v>910</v>
      </c>
      <c r="C100" s="33" t="s">
        <v>405</v>
      </c>
      <c r="D100" s="33" t="s">
        <v>405</v>
      </c>
      <c r="E100" s="33" t="s">
        <v>770</v>
      </c>
      <c r="F100" s="33" t="s">
        <v>283</v>
      </c>
      <c r="G100" s="33" t="s">
        <v>913</v>
      </c>
      <c r="H100" s="33" t="s">
        <v>913</v>
      </c>
      <c r="I100" s="33" t="s">
        <v>283</v>
      </c>
      <c r="J100" s="33" t="s">
        <v>317</v>
      </c>
      <c r="K100" s="33" t="s">
        <v>771</v>
      </c>
      <c r="L100" s="33" t="s">
        <v>865</v>
      </c>
      <c r="M100" s="33" t="s">
        <v>913</v>
      </c>
      <c r="N100" s="15" t="s">
        <v>749</v>
      </c>
      <c r="O100" s="15" t="s">
        <v>686</v>
      </c>
      <c r="P100" s="33" t="s">
        <v>641</v>
      </c>
      <c r="Q100" s="15" t="s">
        <v>571</v>
      </c>
    </row>
    <row r="101" spans="1:19" x14ac:dyDescent="0.15">
      <c r="A101" s="15" t="s">
        <v>560</v>
      </c>
      <c r="C101" s="33" t="s">
        <v>752</v>
      </c>
      <c r="D101" s="34" t="s">
        <v>717</v>
      </c>
      <c r="E101" s="34">
        <v>48</v>
      </c>
      <c r="F101" s="33" t="s">
        <v>229</v>
      </c>
      <c r="G101" s="33" t="s">
        <v>618</v>
      </c>
      <c r="H101" s="33" t="s">
        <v>263</v>
      </c>
      <c r="I101" s="34">
        <v>75</v>
      </c>
      <c r="J101" s="33" t="s">
        <v>913</v>
      </c>
      <c r="K101" s="34" t="s">
        <v>682</v>
      </c>
      <c r="L101" s="33" t="s">
        <v>348</v>
      </c>
      <c r="M101" s="34" t="s">
        <v>913</v>
      </c>
      <c r="N101" s="34" t="s">
        <v>748</v>
      </c>
      <c r="O101" s="33" t="s">
        <v>641</v>
      </c>
      <c r="P101" s="33" t="s">
        <v>263</v>
      </c>
      <c r="Q101" s="34">
        <v>22</v>
      </c>
    </row>
    <row r="102" spans="1:19" x14ac:dyDescent="0.15">
      <c r="A102" s="15" t="s">
        <v>911</v>
      </c>
      <c r="C102" s="33" t="s">
        <v>311</v>
      </c>
      <c r="D102" s="33" t="s">
        <v>753</v>
      </c>
      <c r="E102" s="33" t="s">
        <v>814</v>
      </c>
      <c r="F102" s="33" t="s">
        <v>612</v>
      </c>
      <c r="G102" s="33" t="s">
        <v>312</v>
      </c>
      <c r="H102" s="33" t="s">
        <v>496</v>
      </c>
      <c r="I102" s="33" t="s">
        <v>396</v>
      </c>
      <c r="J102" s="33" t="s">
        <v>660</v>
      </c>
      <c r="K102" s="33" t="s">
        <v>352</v>
      </c>
      <c r="L102" s="33" t="s">
        <v>752</v>
      </c>
      <c r="M102" s="33" t="s">
        <v>418</v>
      </c>
      <c r="N102" s="15" t="s">
        <v>815</v>
      </c>
      <c r="O102" s="33" t="s">
        <v>641</v>
      </c>
      <c r="P102" s="33" t="s">
        <v>496</v>
      </c>
      <c r="Q102" s="33" t="s">
        <v>269</v>
      </c>
    </row>
    <row r="103" spans="1:19" x14ac:dyDescent="0.15">
      <c r="A103" s="15" t="s">
        <v>630</v>
      </c>
      <c r="C103" s="64">
        <v>12.73</v>
      </c>
      <c r="D103" s="34">
        <v>12</v>
      </c>
      <c r="E103" s="64">
        <v>12.73</v>
      </c>
      <c r="F103" s="33" t="s">
        <v>874</v>
      </c>
      <c r="G103" s="34">
        <v>12</v>
      </c>
      <c r="H103" s="33" t="s">
        <v>352</v>
      </c>
      <c r="I103" s="33" t="s">
        <v>352</v>
      </c>
      <c r="J103" s="34">
        <v>12</v>
      </c>
      <c r="K103" s="33" t="s">
        <v>352</v>
      </c>
      <c r="L103" s="33" t="s">
        <v>263</v>
      </c>
      <c r="M103" s="33" t="s">
        <v>913</v>
      </c>
      <c r="N103" s="33" t="s">
        <v>641</v>
      </c>
      <c r="O103" s="34">
        <v>25</v>
      </c>
      <c r="P103" s="33" t="s">
        <v>352</v>
      </c>
      <c r="Q103" s="34">
        <v>15</v>
      </c>
    </row>
    <row r="104" spans="1:19" x14ac:dyDescent="0.15">
      <c r="A104" s="15" t="s">
        <v>912</v>
      </c>
      <c r="C104" s="33" t="s">
        <v>750</v>
      </c>
      <c r="D104" s="33" t="s">
        <v>352</v>
      </c>
      <c r="E104" s="33" t="s">
        <v>165</v>
      </c>
      <c r="F104" s="33" t="s">
        <v>874</v>
      </c>
      <c r="G104" s="33" t="s">
        <v>684</v>
      </c>
      <c r="H104" s="33" t="s">
        <v>610</v>
      </c>
      <c r="I104" s="33" t="s">
        <v>165</v>
      </c>
      <c r="J104" s="33" t="s">
        <v>352</v>
      </c>
      <c r="K104" s="33" t="s">
        <v>352</v>
      </c>
      <c r="L104" s="33" t="s">
        <v>263</v>
      </c>
      <c r="M104" s="33" t="s">
        <v>750</v>
      </c>
      <c r="N104" s="15" t="s">
        <v>750</v>
      </c>
      <c r="O104" s="33" t="s">
        <v>610</v>
      </c>
      <c r="P104" s="33" t="s">
        <v>610</v>
      </c>
      <c r="Q104" s="33" t="s">
        <v>556</v>
      </c>
    </row>
    <row r="105" spans="1:19" x14ac:dyDescent="0.15">
      <c r="A105" s="118"/>
      <c r="B105" s="118"/>
      <c r="C105" s="119"/>
      <c r="D105" s="119"/>
      <c r="E105" s="119"/>
      <c r="F105" s="120"/>
      <c r="G105" s="120"/>
      <c r="H105" s="120"/>
      <c r="I105" s="120"/>
      <c r="J105" s="120"/>
      <c r="K105" s="120"/>
      <c r="L105" s="120"/>
      <c r="M105" s="120"/>
      <c r="N105" s="120"/>
      <c r="O105" s="120"/>
      <c r="P105" s="120"/>
      <c r="Q105" s="120"/>
      <c r="R105" s="120"/>
      <c r="S105" s="120"/>
    </row>
  </sheetData>
  <sheetProtection algorithmName="SHA-512" hashValue="QstZbakx3CM5o/pJVPrrvFMG03yu6pZfjKBoD+Pn8Qxu0x5GeEaOl4zADAzvyIKi7AJ3Oq22jtvtXFbI0oc1ug==" saltValue="RnBYc0OeDQCvf40OY8P1lQ==" spinCount="100000" sheet="1" objects="1" scenarios="1"/>
  <phoneticPr fontId="12" type="noConversion"/>
  <pageMargins left="0.75" right="0.75" top="1" bottom="1" header="0.5" footer="0.5"/>
  <legacy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8"/>
  <dimension ref="A1:O98"/>
  <sheetViews>
    <sheetView zoomScale="120" zoomScaleNormal="120" workbookViewId="0">
      <selection activeCell="F6" sqref="F6"/>
    </sheetView>
  </sheetViews>
  <sheetFormatPr baseColWidth="10" defaultRowHeight="13" x14ac:dyDescent="0.15"/>
  <cols>
    <col min="1" max="1" width="14.1640625" style="15" customWidth="1"/>
    <col min="2" max="2" width="1.83203125" style="15" customWidth="1"/>
    <col min="3" max="5" width="10" style="15" customWidth="1"/>
    <col min="6" max="16384" width="10.83203125" style="15"/>
  </cols>
  <sheetData>
    <row r="1" spans="1:15" x14ac:dyDescent="0.15">
      <c r="A1" s="14" t="s">
        <v>657</v>
      </c>
    </row>
    <row r="2" spans="1:15" x14ac:dyDescent="0.15">
      <c r="A2" s="105"/>
      <c r="B2" s="105"/>
      <c r="C2" s="105"/>
      <c r="D2" s="105"/>
      <c r="E2" s="105"/>
      <c r="F2" s="105"/>
      <c r="G2" s="105"/>
      <c r="H2" s="105"/>
      <c r="I2" s="105"/>
      <c r="J2" s="105"/>
      <c r="K2" s="105"/>
      <c r="L2" s="105"/>
      <c r="M2" s="105"/>
      <c r="N2" s="105"/>
      <c r="O2" s="105"/>
    </row>
    <row r="3" spans="1:15" x14ac:dyDescent="0.15">
      <c r="A3" s="17" t="s">
        <v>827</v>
      </c>
    </row>
    <row r="5" spans="1:15" x14ac:dyDescent="0.15">
      <c r="A5" s="18" t="s">
        <v>639</v>
      </c>
      <c r="C5" s="18" t="s">
        <v>692</v>
      </c>
      <c r="F5" s="38">
        <v>1500</v>
      </c>
    </row>
    <row r="7" spans="1:15" x14ac:dyDescent="0.15">
      <c r="A7" s="19" t="s">
        <v>325</v>
      </c>
      <c r="B7" s="20"/>
      <c r="C7" s="21" t="s">
        <v>386</v>
      </c>
      <c r="D7" s="21" t="s">
        <v>388</v>
      </c>
      <c r="E7" s="21" t="s">
        <v>738</v>
      </c>
      <c r="F7" s="21" t="s">
        <v>291</v>
      </c>
      <c r="G7" s="21" t="s">
        <v>665</v>
      </c>
      <c r="H7" s="21" t="s">
        <v>458</v>
      </c>
      <c r="I7" s="21" t="s">
        <v>266</v>
      </c>
      <c r="J7" s="21" t="s">
        <v>837</v>
      </c>
      <c r="K7" s="21" t="s">
        <v>407</v>
      </c>
      <c r="L7" s="21" t="s">
        <v>444</v>
      </c>
      <c r="M7" s="21" t="s">
        <v>741</v>
      </c>
      <c r="N7" s="22" t="s">
        <v>765</v>
      </c>
      <c r="O7" s="22" t="s">
        <v>554</v>
      </c>
    </row>
    <row r="8" spans="1:15" x14ac:dyDescent="0.15">
      <c r="A8" s="15" t="s">
        <v>693</v>
      </c>
      <c r="C8" s="23">
        <f>($F5*'CE July2014'!E8)/100</f>
        <v>526.02</v>
      </c>
      <c r="D8" s="23">
        <f>($F5*'CE July2014'!F8)/100</f>
        <v>508.69499999999994</v>
      </c>
      <c r="E8" s="23">
        <f>($F5*'CE July2014'!G8)/100</f>
        <v>526.02</v>
      </c>
      <c r="F8" s="23">
        <f>($F5*'CE July2014'!H8)/100</f>
        <v>453.91500000000002</v>
      </c>
      <c r="G8" s="23">
        <f>($F5*'CE July2014'!I8)/100</f>
        <v>538.98900000000003</v>
      </c>
      <c r="H8" s="23">
        <f>($F5*'CE July2014'!J8)/100</f>
        <v>513.31499999999994</v>
      </c>
      <c r="I8" s="23">
        <f>($F5*'CE July2014'!K8)/100</f>
        <v>502.59</v>
      </c>
      <c r="J8" s="23">
        <f>($F5*'CE July2014'!L8)/100</f>
        <v>512.82000000000005</v>
      </c>
      <c r="K8" s="23">
        <f>($F5*'CE July2014'!M8)/100</f>
        <v>472.23</v>
      </c>
      <c r="L8" s="23">
        <f>($F5*'CE July2014'!N8)/100</f>
        <v>513.31499999999994</v>
      </c>
      <c r="M8" s="24" t="s">
        <v>436</v>
      </c>
      <c r="N8" s="25"/>
      <c r="O8" s="25"/>
    </row>
    <row r="9" spans="1:15" x14ac:dyDescent="0.15">
      <c r="A9" s="15" t="s">
        <v>398</v>
      </c>
      <c r="C9" s="23">
        <v>0</v>
      </c>
      <c r="D9" s="23">
        <v>0</v>
      </c>
      <c r="E9" s="23">
        <v>0</v>
      </c>
      <c r="F9" s="23">
        <v>0</v>
      </c>
      <c r="G9" s="23">
        <v>0</v>
      </c>
      <c r="H9" s="23">
        <v>0</v>
      </c>
      <c r="I9" s="23">
        <v>0</v>
      </c>
      <c r="J9" s="23">
        <v>0</v>
      </c>
      <c r="K9" s="23">
        <v>0</v>
      </c>
      <c r="L9" s="23">
        <v>0</v>
      </c>
      <c r="M9" s="24" t="s">
        <v>436</v>
      </c>
      <c r="N9" s="25"/>
      <c r="O9" s="25"/>
    </row>
    <row r="10" spans="1:15" x14ac:dyDescent="0.15">
      <c r="A10" s="15" t="s">
        <v>431</v>
      </c>
      <c r="C10" s="23">
        <f>91*'CE July2014'!E10/100</f>
        <v>128.02789999999999</v>
      </c>
      <c r="D10" s="23">
        <f>91*'CE July2014'!F10/100</f>
        <v>126.96683999999999</v>
      </c>
      <c r="E10" s="23">
        <f>91*'CE July2014'!G10/100</f>
        <v>128.02789999999999</v>
      </c>
      <c r="F10" s="23">
        <f>91*'CE July2014'!H10/100</f>
        <v>123.04292</v>
      </c>
      <c r="G10" s="23">
        <f>91*'CE July2014'!I10/100</f>
        <v>131.16103000000001</v>
      </c>
      <c r="H10" s="23">
        <f>91*'CE July2014'!J10/100</f>
        <v>124.91479000000001</v>
      </c>
      <c r="I10" s="23">
        <f>91*'CE July2014'!K10/100</f>
        <v>122.29217</v>
      </c>
      <c r="J10" s="23">
        <f>91*'CE July2014'!L10/100</f>
        <v>132.13199999999998</v>
      </c>
      <c r="K10" s="23">
        <f>91*'CE July2014'!M10/100</f>
        <v>124.91479000000001</v>
      </c>
      <c r="L10" s="23">
        <f>91*'CE July2014'!N10/100</f>
        <v>124.91479000000001</v>
      </c>
      <c r="M10" s="24" t="s">
        <v>436</v>
      </c>
      <c r="N10" s="26">
        <f>AVERAGE(C10:L10)</f>
        <v>126.63951299999999</v>
      </c>
      <c r="O10" s="26"/>
    </row>
    <row r="11" spans="1:15" x14ac:dyDescent="0.15">
      <c r="A11" s="15" t="s">
        <v>746</v>
      </c>
      <c r="C11" s="23">
        <f>SUM(C8:C10)</f>
        <v>654.04790000000003</v>
      </c>
      <c r="D11" s="23">
        <f t="shared" ref="D11:I11" si="0">SUM(D8:D10)</f>
        <v>635.66183999999998</v>
      </c>
      <c r="E11" s="23">
        <f t="shared" si="0"/>
        <v>654.04790000000003</v>
      </c>
      <c r="F11" s="23">
        <f t="shared" si="0"/>
        <v>576.95792000000006</v>
      </c>
      <c r="G11" s="23">
        <f t="shared" si="0"/>
        <v>670.15003000000002</v>
      </c>
      <c r="H11" s="23">
        <f t="shared" si="0"/>
        <v>638.22978999999998</v>
      </c>
      <c r="I11" s="23">
        <f t="shared" si="0"/>
        <v>624.88216999999997</v>
      </c>
      <c r="J11" s="23">
        <f t="shared" ref="J11:L11" si="1">SUM(J8:J10)</f>
        <v>644.952</v>
      </c>
      <c r="K11" s="23">
        <f t="shared" si="1"/>
        <v>597.14479000000006</v>
      </c>
      <c r="L11" s="23">
        <f t="shared" si="1"/>
        <v>638.22978999999998</v>
      </c>
      <c r="M11" s="24" t="s">
        <v>436</v>
      </c>
      <c r="N11" s="26">
        <f>AVERAGE(C11:L11)</f>
        <v>633.43041300000016</v>
      </c>
      <c r="O11" s="26"/>
    </row>
    <row r="12" spans="1:15" x14ac:dyDescent="0.15">
      <c r="A12" s="27" t="s">
        <v>349</v>
      </c>
      <c r="B12" s="28"/>
      <c r="C12" s="58">
        <f>C11*4</f>
        <v>2616.1916000000001</v>
      </c>
      <c r="D12" s="58">
        <f t="shared" ref="D12:I12" si="2">D11*4</f>
        <v>2542.6473599999999</v>
      </c>
      <c r="E12" s="58">
        <f t="shared" si="2"/>
        <v>2616.1916000000001</v>
      </c>
      <c r="F12" s="58">
        <f t="shared" si="2"/>
        <v>2307.8316800000002</v>
      </c>
      <c r="G12" s="58">
        <f t="shared" si="2"/>
        <v>2680.6001200000001</v>
      </c>
      <c r="H12" s="58">
        <f t="shared" si="2"/>
        <v>2552.9191599999999</v>
      </c>
      <c r="I12" s="58">
        <f t="shared" si="2"/>
        <v>2499.5286799999999</v>
      </c>
      <c r="J12" s="58">
        <f t="shared" ref="J12:L12" si="3">J11*4</f>
        <v>2579.808</v>
      </c>
      <c r="K12" s="58">
        <f t="shared" si="3"/>
        <v>2388.5791600000002</v>
      </c>
      <c r="L12" s="58">
        <f t="shared" si="3"/>
        <v>2552.9191599999999</v>
      </c>
      <c r="M12" s="59" t="s">
        <v>437</v>
      </c>
      <c r="N12" s="31"/>
      <c r="O12" s="32">
        <f>AVERAGE(C12:L12)</f>
        <v>2533.7216520000006</v>
      </c>
    </row>
    <row r="14" spans="1:15" x14ac:dyDescent="0.15">
      <c r="A14" s="19" t="s">
        <v>282</v>
      </c>
      <c r="C14" s="23"/>
      <c r="D14" s="23"/>
      <c r="E14" s="23"/>
      <c r="N14" s="22" t="s">
        <v>765</v>
      </c>
      <c r="O14" s="22" t="s">
        <v>554</v>
      </c>
    </row>
    <row r="15" spans="1:15" x14ac:dyDescent="0.15">
      <c r="A15" s="15" t="s">
        <v>693</v>
      </c>
      <c r="C15" s="23">
        <f>IF(($F5&gt;'EA July2014'!E7),('EA July2014'!E7*'EA July2014'!E9)/100,('Bills July2014'!$F5*'EA July2014'!E9)/100)</f>
        <v>280.72000000000003</v>
      </c>
      <c r="D15" s="23">
        <f>IF(($F5&gt;'EA July2014'!F7),('EA July2014'!F7*'EA July2014'!F9)/100,('Bills July2014'!$F5*'EA July2014'!F9)/100)</f>
        <v>277.08999999999997</v>
      </c>
      <c r="E15" s="23">
        <f>IF(($F5&gt;'EA July2014'!G7),('EA July2014'!G7*'EA July2014'!G9)/100,('Bills July2014'!$F5*'EA July2014'!G9)/100)</f>
        <v>439.72500000000002</v>
      </c>
      <c r="F15" s="23">
        <f>IF(($F5&gt;'EA July2014'!H7),('EA July2014'!H7*'EA July2014'!H9)/100,('Bills July2014'!$F5*'EA July2014'!H9)/100)</f>
        <v>247.61</v>
      </c>
      <c r="G15" s="23">
        <f>IF(($F5&gt;'EA July2014'!I7),('EA July2014'!I7*'EA July2014'!I9)/100,('Bills July2014'!$F5*'EA July2014'!I9)/100)</f>
        <v>287.59500000000003</v>
      </c>
      <c r="H15" s="23">
        <f>IF(($F5&gt;'EA July2014'!J7),('EA July2014'!J7*'EA July2014'!J9)/100,('Bills July2014'!$F5*'EA July2014'!J9)/100)</f>
        <v>273.89999999999998</v>
      </c>
      <c r="I15" s="23">
        <f>IF(($F5&gt;'EA July2014'!K7),('EA July2014'!K7*'EA July2014'!K9)/100,('Bills July2014'!$F5*'EA July2014'!K9)/100)</f>
        <v>268.18</v>
      </c>
      <c r="J15" s="23">
        <f>IF(($F5&gt;'EA July2014'!L7),('EA July2014'!L7*'EA July2014'!L9)/100,('Bills July2014'!$F5*'EA July2014'!L9)/100)</f>
        <v>279.95</v>
      </c>
      <c r="K15" s="23">
        <f>IF(($F5&gt;'EA July2014'!M7),('EA July2014'!M7*'EA July2014'!M9)/100,('Bills July2014'!$F5*'EA July2014'!M9)/100)</f>
        <v>260.14999999999998</v>
      </c>
      <c r="L15" s="24" t="s">
        <v>436</v>
      </c>
      <c r="M15" s="23">
        <f>IF(($F5&gt;'EA July2014'!O7),('EA July2014'!O7*'EA July2014'!O9)/100,('Bills July2014'!$F5*'EA July2014'!O9)/100)</f>
        <v>240.47319999999999</v>
      </c>
      <c r="N15" s="25"/>
      <c r="O15" s="25"/>
    </row>
    <row r="16" spans="1:15" x14ac:dyDescent="0.15">
      <c r="A16" s="15" t="s">
        <v>270</v>
      </c>
      <c r="C16" s="23">
        <f>IF(F5&lt;='EA July2014'!E8,0,IF('Bills July2014'!F5&gt;'EA July2014'!E8,('Bills July2014'!F5-'EA July2014'!E7)*'EA July2014'!E10/100))</f>
        <v>148.66499999999999</v>
      </c>
      <c r="D16" s="23">
        <f>IF(F5&lt;='EA July2014'!F8,0,IF('Bills July2014'!F5&gt;'EA July2014'!F8,('Bills July2014'!F5-'EA July2014'!F7)*'EA July2014'!F10/100))</f>
        <v>138.71</v>
      </c>
      <c r="E16" s="23">
        <v>0</v>
      </c>
      <c r="F16" s="23">
        <f>IF(F5&lt;='EA July2014'!H8,0,IF('Bills July2014'!F5&gt;'EA July2014'!H8,('Bills July2014'!F5-'EA July2014'!H7)*'EA July2014'!H10/100))</f>
        <v>124.465</v>
      </c>
      <c r="G16" s="23">
        <f>IF($F5&lt;='EA July2014'!I8,0,IF('Bills July2014'!$F5&gt;'EA July2014'!I8,('Bills July2014'!$F5-'EA July2014'!I7)*'EA July2014'!I10/100))</f>
        <v>152.34450000000001</v>
      </c>
      <c r="H16" s="23">
        <f>IF($F5&lt;='EA July2014'!J8,0,IF('Bills July2014'!$F5&gt;'EA July2014'!J8,('Bills July2014'!$F5-'EA July2014'!J7)*'EA July2014'!J10/100))</f>
        <v>145.09</v>
      </c>
      <c r="I16" s="23">
        <f>IF($F5&lt;='EA July2014'!K8,0,IF('Bills July2014'!$F5&gt;'EA July2014'!K8,('Bills July2014'!$F5-'EA July2014'!K7)*'EA July2014'!K10/100))</f>
        <v>142.01</v>
      </c>
      <c r="J16" s="23">
        <f>IF($F5&lt;='EA July2014'!L8,0,IF('Bills July2014'!$F5&gt;'EA July2014'!L8,('Bills July2014'!$F5-'EA July2014'!L7)*'EA July2014'!L10/100))</f>
        <v>140.52500000000001</v>
      </c>
      <c r="K16" s="23">
        <f>IF($F5&lt;='EA July2014'!M8,0,IF('Bills July2014'!$F5&gt;'EA July2014'!M8,('Bills July2014'!$F5-'EA July2014'!M7)*'EA July2014'!M10/100))</f>
        <v>137.83000000000001</v>
      </c>
      <c r="L16" s="24" t="s">
        <v>436</v>
      </c>
      <c r="M16" s="23">
        <f>IF($F5&lt;='EA July2014'!O8,0,IF('Bills July2014'!$F5&gt;'EA July2014'!O8,('Bills July2014'!$F5-'EA July2014'!O7)*'EA July2014'!O10/100))</f>
        <v>119.9033</v>
      </c>
      <c r="N16" s="25"/>
      <c r="O16" s="25"/>
    </row>
    <row r="17" spans="1:15" x14ac:dyDescent="0.15">
      <c r="A17" s="15" t="s">
        <v>398</v>
      </c>
      <c r="C17" s="23">
        <f>IF(($F5&lt;'EA July2014'!E7+'EA July2014'!E8),(0),('Bills July2014'!$F5-2000)*'EA July2014'!E11/100)</f>
        <v>0</v>
      </c>
      <c r="D17" s="23">
        <f>IF(($F5&lt;'EA July2014'!F7+'EA July2014'!F8),(0),('Bills July2014'!$F5-2000)*'EA July2014'!F11/100)</f>
        <v>0</v>
      </c>
      <c r="E17" s="23">
        <f>IF(($F5&lt;'EA July2014'!G7),(0),('Bills July2014'!$F5-'EA July2014'!G7)*'EA July2014'!G11/100)</f>
        <v>0</v>
      </c>
      <c r="F17" s="23">
        <f>IF(($F5&lt;'EA July2014'!H7+'EA July2014'!H8),(0),('Bills July2014'!$F5-2000)*'EA July2014'!H11/100)</f>
        <v>0</v>
      </c>
      <c r="G17" s="23">
        <f>IF(($F5&lt;'EA July2014'!I7+'EA July2014'!I8),(0),('Bills July2014'!$F5-2000)*'EA July2014'!I11/100)</f>
        <v>0</v>
      </c>
      <c r="H17" s="23">
        <f>IF(($F5&lt;'EA July2014'!J7+'EA July2014'!J8),(0),('Bills July2014'!$F5-2000)*'EA July2014'!J11/100)</f>
        <v>0</v>
      </c>
      <c r="I17" s="23">
        <f>IF(($F5&lt;'EA July2014'!K7+'EA July2014'!K8),(0),('Bills July2014'!$F5-2000)*'EA July2014'!K11/100)</f>
        <v>0</v>
      </c>
      <c r="J17" s="23">
        <f>IF(($F5&lt;'EA July2014'!L7+'EA July2014'!L8),(0),('Bills July2014'!$F5-2000)*'EA July2014'!L11/100)</f>
        <v>0</v>
      </c>
      <c r="K17" s="23">
        <f>IF(($F5&lt;'EA July2014'!M7+'EA July2014'!M8),(0),('Bills July2014'!$F5-2000)*'EA July2014'!M11/100)</f>
        <v>0</v>
      </c>
      <c r="L17" s="24" t="s">
        <v>436</v>
      </c>
      <c r="M17" s="23">
        <f>IF(($F5&lt;'EA July2014'!O7+'EA July2014'!O8),(0),('Bills July2014'!$F5-2000)*'EA July2014'!O11/100)</f>
        <v>0</v>
      </c>
      <c r="N17" s="25"/>
      <c r="O17" s="25"/>
    </row>
    <row r="18" spans="1:15" x14ac:dyDescent="0.15">
      <c r="A18" s="15" t="s">
        <v>431</v>
      </c>
      <c r="C18" s="23">
        <f>91*'EA July2014'!E12/100</f>
        <v>72.842770000000002</v>
      </c>
      <c r="D18" s="23">
        <f>91*'EA July2014'!F12/100</f>
        <v>72.041970000000006</v>
      </c>
      <c r="E18" s="23">
        <f>91*'EA July2014'!G12/100</f>
        <v>72.842770000000002</v>
      </c>
      <c r="F18" s="23">
        <f>91*'EA July2014'!H12/100</f>
        <v>72.041970000000006</v>
      </c>
      <c r="G18" s="23">
        <f>91*'EA July2014'!I12/100</f>
        <v>74.624549999999999</v>
      </c>
      <c r="H18" s="23">
        <f>91*'EA July2014'!J12/100</f>
        <v>71.060990000000004</v>
      </c>
      <c r="I18" s="23">
        <f>91*'EA July2014'!K12/100</f>
        <v>69.579509999999999</v>
      </c>
      <c r="J18" s="23">
        <f>91*'EA July2014'!L12/100</f>
        <v>75.075000000000003</v>
      </c>
      <c r="K18" s="23">
        <f>91*'EA July2014'!M12/100</f>
        <v>71.070999999999998</v>
      </c>
      <c r="L18" s="24" t="s">
        <v>436</v>
      </c>
      <c r="M18" s="23">
        <f>91*'EA July2014'!O12/100</f>
        <v>72.045673699999995</v>
      </c>
      <c r="N18" s="26">
        <f>AVERAGE(C18+D18+E18+F18+G18+H18+I18+J18+K18+M18)/10</f>
        <v>72.32262037000001</v>
      </c>
      <c r="O18" s="26"/>
    </row>
    <row r="19" spans="1:15" x14ac:dyDescent="0.15">
      <c r="A19" s="15" t="s">
        <v>746</v>
      </c>
      <c r="C19" s="23">
        <f>SUM(C15:C18)</f>
        <v>502.22776999999996</v>
      </c>
      <c r="D19" s="23">
        <f t="shared" ref="D19:I19" si="4">SUM(D15:D18)</f>
        <v>487.84196999999995</v>
      </c>
      <c r="E19" s="23">
        <f t="shared" si="4"/>
        <v>512.56777</v>
      </c>
      <c r="F19" s="23">
        <f t="shared" si="4"/>
        <v>444.11697000000004</v>
      </c>
      <c r="G19" s="23">
        <f t="shared" si="4"/>
        <v>514.56405000000007</v>
      </c>
      <c r="H19" s="23">
        <f t="shared" si="4"/>
        <v>490.05099000000001</v>
      </c>
      <c r="I19" s="23">
        <f t="shared" si="4"/>
        <v>479.76950999999997</v>
      </c>
      <c r="J19" s="23">
        <f t="shared" ref="J19:M19" si="5">SUM(J15:J18)</f>
        <v>495.55</v>
      </c>
      <c r="K19" s="23">
        <f t="shared" si="5"/>
        <v>469.05100000000004</v>
      </c>
      <c r="L19" s="24" t="s">
        <v>436</v>
      </c>
      <c r="M19" s="23">
        <f t="shared" si="5"/>
        <v>432.42217369999997</v>
      </c>
      <c r="N19" s="26">
        <f>AVERAGE(C19+D19+E19+F19+G19+H19+I19+J19+K19+M19)/10</f>
        <v>482.81622037000005</v>
      </c>
      <c r="O19" s="26"/>
    </row>
    <row r="20" spans="1:15" x14ac:dyDescent="0.15">
      <c r="A20" s="27" t="s">
        <v>349</v>
      </c>
      <c r="B20" s="25"/>
      <c r="C20" s="58">
        <f>C19*4</f>
        <v>2008.9110799999999</v>
      </c>
      <c r="D20" s="58">
        <f t="shared" ref="D20:I20" si="6">D19*4</f>
        <v>1951.3678799999998</v>
      </c>
      <c r="E20" s="58">
        <f t="shared" si="6"/>
        <v>2050.27108</v>
      </c>
      <c r="F20" s="58">
        <f t="shared" si="6"/>
        <v>1776.4678800000002</v>
      </c>
      <c r="G20" s="58">
        <f t="shared" si="6"/>
        <v>2058.2562000000003</v>
      </c>
      <c r="H20" s="58">
        <f t="shared" si="6"/>
        <v>1960.2039600000001</v>
      </c>
      <c r="I20" s="58">
        <f t="shared" si="6"/>
        <v>1919.0780399999999</v>
      </c>
      <c r="J20" s="58">
        <f t="shared" ref="J20:M20" si="7">J19*4</f>
        <v>1982.2</v>
      </c>
      <c r="K20" s="58">
        <f t="shared" si="7"/>
        <v>1876.2040000000002</v>
      </c>
      <c r="L20" s="59" t="s">
        <v>437</v>
      </c>
      <c r="M20" s="58">
        <f t="shared" si="7"/>
        <v>1729.6886947999999</v>
      </c>
      <c r="N20" s="31"/>
      <c r="O20" s="32">
        <f>(C20+D20+E20+F20+G20+H20+I20+J20+K20+M20)/10</f>
        <v>1931.2648814800002</v>
      </c>
    </row>
    <row r="22" spans="1:15" x14ac:dyDescent="0.15">
      <c r="A22" s="19" t="s">
        <v>288</v>
      </c>
      <c r="C22" s="23"/>
      <c r="D22" s="23"/>
      <c r="E22" s="23"/>
      <c r="N22" s="22" t="s">
        <v>765</v>
      </c>
      <c r="O22" s="22" t="s">
        <v>554</v>
      </c>
    </row>
    <row r="23" spans="1:15" x14ac:dyDescent="0.15">
      <c r="A23" s="15" t="s">
        <v>693</v>
      </c>
      <c r="C23" s="23">
        <f>IF(($F5&gt;'Inte July2014'!E7),('Inte July2014'!E7*'Inte July2014'!E8)/100,('Bills July2014'!$F5*'Inte July2014'!E8)/100)</f>
        <v>416.95499999999998</v>
      </c>
      <c r="D23" s="23">
        <f>IF(($F5&gt;'Inte July2014'!F7),('Inte July2014'!F7*'Inte July2014'!F8)/100,('Bills July2014'!$F5*'Inte July2014'!F8)/100)</f>
        <v>413.34</v>
      </c>
      <c r="E23" s="23">
        <f>IF(($F5&gt;'Inte July2014'!G7),('Inte July2014'!G7*'Inte July2014'!G8)/100,('Bills July2014'!$F5*'Inte July2014'!G8)/100)</f>
        <v>416.95499999999998</v>
      </c>
      <c r="F23" s="23">
        <f>IF(($F5&gt;'Inte July2014'!H7),('Inte July2014'!H7*'Inte July2014'!H8)/100,('Bills July2014'!$F5*'Inte July2014'!H8)/100)</f>
        <v>362.01</v>
      </c>
      <c r="G23" s="23">
        <f>IF(($F5&gt;'Inte July2014'!I7),('Inte July2014'!I7*'Inte July2014'!I8)/100,('Bills July2014'!$F5*'Inte July2014'!I8)/100)</f>
        <v>427.23449999999997</v>
      </c>
      <c r="H23" s="23">
        <f>IF(($F5&gt;'Inte July2014'!J7),('Inte July2014'!J7*'Inte July2014'!J8)/100,('Bills July2014'!$F5*'Inte July2014'!J8)/100)</f>
        <v>406.89</v>
      </c>
      <c r="I23" s="23">
        <f>IF(($F5&gt;'Inte July2014'!K7),('Inte July2014'!K7*'Inte July2014'!K8)/100,('Bills July2014'!$F5*'Inte July2014'!K8)/100)</f>
        <v>398.31</v>
      </c>
      <c r="J23" s="23">
        <f>IF(($F5&gt;'Inte July2014'!L7),('Inte July2014'!L7*'Inte July2014'!L8)/100,('Bills July2014'!$F5*'Inte July2014'!L8)/100)</f>
        <v>415.47</v>
      </c>
      <c r="K23" s="23">
        <f>IF(($F5&gt;'Inte July2014'!M7),('Inte July2014'!M7*'Inte July2014'!M8)/100,('Bills July2014'!$F5*'Inte July2014'!M8)/100)</f>
        <v>374.38499999999999</v>
      </c>
      <c r="L23" s="23">
        <f>IF(($F5&gt;'Inte July2014'!N7),('Inte July2014'!N7*'Inte July2014'!N8)/100,('Bills July2014'!$F5*'Inte July2014'!N8)/100)</f>
        <v>406.89</v>
      </c>
      <c r="M23" s="23">
        <f>IF(($F5&gt;'Inte July2014'!O7),('Inte July2014'!O7*'Inte July2014'!O8)/100,('Bills July2014'!$F5*'Inte July2014'!O8)/100)</f>
        <v>358.06319999999999</v>
      </c>
      <c r="N23" s="25"/>
      <c r="O23" s="25"/>
    </row>
    <row r="24" spans="1:15" x14ac:dyDescent="0.15">
      <c r="A24" s="15" t="s">
        <v>398</v>
      </c>
      <c r="C24" s="23">
        <f>IF(($F5&lt;'Inte July2014'!E7),(0),('Bills July2014'!$F5-'Inte July2014'!E7)*'Inte July2014'!E9/100)</f>
        <v>0</v>
      </c>
      <c r="D24" s="23">
        <f>IF(($F5&lt;'Inte July2014'!F7),(0),('Bills July2014'!$F5-'Inte July2014'!F7)*'Inte July2014'!F9/100)</f>
        <v>0</v>
      </c>
      <c r="E24" s="23">
        <f>IF(($F5&lt;'Inte July2014'!G7),(0),('Bills July2014'!$F5-'Inte July2014'!G7)*'Inte July2014'!G9/100)</f>
        <v>0</v>
      </c>
      <c r="F24" s="23">
        <f>IF(($F5&lt;'Inte July2014'!H7),(0),('Bills July2014'!$F5-'Inte July2014'!H7)*'Inte July2014'!H9/100)</f>
        <v>0</v>
      </c>
      <c r="G24" s="23">
        <f>IF(($F5&lt;'Inte July2014'!I7),(0),('Bills July2014'!$F5-'Inte July2014'!I7)*'Inte July2014'!I9/100)</f>
        <v>0</v>
      </c>
      <c r="H24" s="23">
        <f>IF(($F5&lt;'Inte July2014'!J7),(0),('Bills July2014'!$F5-'Inte July2014'!J7)*'Inte July2014'!J9/100)</f>
        <v>0</v>
      </c>
      <c r="I24" s="23">
        <f>IF(($F5&lt;'Inte July2014'!K7),(0),('Bills July2014'!$F5-'Inte July2014'!K7)*'Inte July2014'!K9/100)</f>
        <v>0</v>
      </c>
      <c r="J24" s="23">
        <f>IF(($F5&lt;'Inte July2014'!L7),(0),('Bills July2014'!$F5-'Inte July2014'!L7)*'Inte July2014'!L9/100)</f>
        <v>0</v>
      </c>
      <c r="K24" s="23">
        <f>IF(($F5&lt;'Inte July2014'!M7),(0),('Bills July2014'!$F5-'Inte July2014'!M7)*'Inte July2014'!M9/100)</f>
        <v>0</v>
      </c>
      <c r="L24" s="23">
        <f>IF(($F5&lt;'Inte July2014'!N7),(0),('Bills July2014'!$F5-'Inte July2014'!N7)*'Inte July2014'!N9/100)</f>
        <v>0</v>
      </c>
      <c r="M24" s="23">
        <f>IF(($F5&lt;'Inte July2014'!O7),(0),('Bills July2014'!$F5-'Inte July2014'!O7)*'Inte July2014'!O9/100)</f>
        <v>0</v>
      </c>
      <c r="N24" s="25"/>
      <c r="O24" s="25"/>
    </row>
    <row r="25" spans="1:15" x14ac:dyDescent="0.15">
      <c r="A25" s="15" t="s">
        <v>431</v>
      </c>
      <c r="C25" s="23">
        <f>91*'Inte July2014'!E10/100</f>
        <v>71.69162</v>
      </c>
      <c r="D25" s="23">
        <f>91*'Inte July2014'!F10/100</f>
        <v>70.800729999999987</v>
      </c>
      <c r="E25" s="23">
        <f>91*'Inte July2014'!G10/100</f>
        <v>71.69162</v>
      </c>
      <c r="F25" s="23">
        <f>91*'Inte July2014'!H10/100</f>
        <v>68.898830000000004</v>
      </c>
      <c r="G25" s="23">
        <f>91*'Inte July2014'!I10/100</f>
        <v>73.447373999999996</v>
      </c>
      <c r="H25" s="23">
        <f>91*'Inte July2014'!J10/100</f>
        <v>69.919849999999997</v>
      </c>
      <c r="I25" s="23">
        <f>91*'Inte July2014'!K10/100</f>
        <v>68.478409999999997</v>
      </c>
      <c r="J25" s="23">
        <f>91*'Inte July2014'!L10/100</f>
        <v>75.075000000000003</v>
      </c>
      <c r="K25" s="23">
        <f>91*'Inte July2014'!M10/100</f>
        <v>69.949879999999993</v>
      </c>
      <c r="L25" s="23">
        <f>91*'Inte July2014'!N10/100</f>
        <v>69.949879999999993</v>
      </c>
      <c r="M25" s="23">
        <f>91*'Inte July2014'!O10/100</f>
        <v>70.800729999999987</v>
      </c>
      <c r="N25" s="26">
        <f>AVERAGE(C25:M25)</f>
        <v>70.973083999999986</v>
      </c>
      <c r="O25" s="26"/>
    </row>
    <row r="26" spans="1:15" x14ac:dyDescent="0.15">
      <c r="A26" s="15" t="s">
        <v>746</v>
      </c>
      <c r="C26" s="23">
        <f>SUM(C23:C25)</f>
        <v>488.64661999999998</v>
      </c>
      <c r="D26" s="23">
        <f t="shared" ref="D26:I26" si="8">SUM(D23:D25)</f>
        <v>484.14072999999996</v>
      </c>
      <c r="E26" s="23">
        <f t="shared" si="8"/>
        <v>488.64661999999998</v>
      </c>
      <c r="F26" s="23">
        <f t="shared" si="8"/>
        <v>430.90882999999997</v>
      </c>
      <c r="G26" s="23">
        <f t="shared" si="8"/>
        <v>500.68187399999999</v>
      </c>
      <c r="H26" s="23">
        <f t="shared" si="8"/>
        <v>476.80984999999998</v>
      </c>
      <c r="I26" s="23">
        <f t="shared" si="8"/>
        <v>466.78841</v>
      </c>
      <c r="J26" s="23">
        <f t="shared" ref="J26:M26" si="9">SUM(J23:J25)</f>
        <v>490.54500000000002</v>
      </c>
      <c r="K26" s="23">
        <f t="shared" si="9"/>
        <v>444.33488</v>
      </c>
      <c r="L26" s="23">
        <f t="shared" si="9"/>
        <v>476.83987999999999</v>
      </c>
      <c r="M26" s="23">
        <f t="shared" si="9"/>
        <v>428.86392999999998</v>
      </c>
      <c r="N26" s="26">
        <f>AVERAGE(C26:M26)</f>
        <v>470.65514763636367</v>
      </c>
      <c r="O26" s="26"/>
    </row>
    <row r="27" spans="1:15" x14ac:dyDescent="0.15">
      <c r="A27" s="27" t="s">
        <v>349</v>
      </c>
      <c r="B27" s="25"/>
      <c r="C27" s="58">
        <f>C26*4</f>
        <v>1954.5864799999999</v>
      </c>
      <c r="D27" s="58">
        <f t="shared" ref="D27:I27" si="10">D26*4</f>
        <v>1936.5629199999998</v>
      </c>
      <c r="E27" s="58">
        <f t="shared" si="10"/>
        <v>1954.5864799999999</v>
      </c>
      <c r="F27" s="58">
        <f t="shared" si="10"/>
        <v>1723.6353199999999</v>
      </c>
      <c r="G27" s="58">
        <f t="shared" si="10"/>
        <v>2002.727496</v>
      </c>
      <c r="H27" s="58">
        <f t="shared" si="10"/>
        <v>1907.2393999999999</v>
      </c>
      <c r="I27" s="58">
        <f t="shared" si="10"/>
        <v>1867.15364</v>
      </c>
      <c r="J27" s="58">
        <f t="shared" ref="J27:M27" si="11">J26*4</f>
        <v>1962.18</v>
      </c>
      <c r="K27" s="58">
        <f t="shared" si="11"/>
        <v>1777.33952</v>
      </c>
      <c r="L27" s="58">
        <f t="shared" si="11"/>
        <v>1907.35952</v>
      </c>
      <c r="M27" s="58">
        <f t="shared" si="11"/>
        <v>1715.4557199999999</v>
      </c>
      <c r="N27" s="31"/>
      <c r="O27" s="32">
        <f>AVERAGE(C27:M27)</f>
        <v>1882.6205905454547</v>
      </c>
    </row>
    <row r="30" spans="1:15" x14ac:dyDescent="0.15">
      <c r="A30" s="18" t="s">
        <v>350</v>
      </c>
      <c r="C30" s="18" t="s">
        <v>692</v>
      </c>
      <c r="F30" s="38">
        <v>2000</v>
      </c>
    </row>
    <row r="31" spans="1:15" x14ac:dyDescent="0.15">
      <c r="A31" s="18" t="s">
        <v>351</v>
      </c>
      <c r="C31" s="18" t="s">
        <v>652</v>
      </c>
      <c r="F31" s="39">
        <v>0.7</v>
      </c>
    </row>
    <row r="32" spans="1:15" x14ac:dyDescent="0.15">
      <c r="C32" s="18" t="s">
        <v>344</v>
      </c>
      <c r="F32" s="39">
        <v>0.3</v>
      </c>
    </row>
    <row r="34" spans="1:15" x14ac:dyDescent="0.15">
      <c r="A34" s="19" t="s">
        <v>325</v>
      </c>
      <c r="B34" s="20"/>
      <c r="C34" s="21" t="s">
        <v>386</v>
      </c>
      <c r="D34" s="21" t="s">
        <v>388</v>
      </c>
      <c r="E34" s="21" t="s">
        <v>738</v>
      </c>
      <c r="F34" s="21" t="s">
        <v>291</v>
      </c>
      <c r="G34" s="21" t="s">
        <v>665</v>
      </c>
      <c r="H34" s="21" t="s">
        <v>458</v>
      </c>
      <c r="I34" s="21" t="s">
        <v>266</v>
      </c>
      <c r="J34" s="21" t="s">
        <v>837</v>
      </c>
      <c r="K34" s="21" t="s">
        <v>407</v>
      </c>
      <c r="L34" s="21" t="s">
        <v>444</v>
      </c>
      <c r="M34" s="21" t="s">
        <v>741</v>
      </c>
      <c r="N34" s="22" t="s">
        <v>765</v>
      </c>
      <c r="O34" s="22" t="s">
        <v>554</v>
      </c>
    </row>
    <row r="35" spans="1:15" x14ac:dyDescent="0.15">
      <c r="A35" s="15" t="s">
        <v>693</v>
      </c>
      <c r="C35" s="23">
        <f>($F30*$F31)*'CE July2014'!E15/100</f>
        <v>490.952</v>
      </c>
      <c r="D35" s="23">
        <f>($F30*$F31)*'CE July2014'!F15/100</f>
        <v>474.78199999999998</v>
      </c>
      <c r="E35" s="23">
        <f>($F30*$F31)*'CE July2014'!G15/100</f>
        <v>490.952</v>
      </c>
      <c r="F35" s="23">
        <f>($F30*$F31)*'CE July2014'!H15/100</f>
        <v>423.654</v>
      </c>
      <c r="G35" s="23">
        <f>($F30*$F31)*'CE July2014'!I15/100</f>
        <v>503.0564</v>
      </c>
      <c r="H35" s="23">
        <f>($F30*$F31)*'CE July2014'!J15/100</f>
        <v>479.09399999999994</v>
      </c>
      <c r="I35" s="23">
        <f>($F30*$F31)*'CE July2014'!K15/100</f>
        <v>469.084</v>
      </c>
      <c r="J35" s="23">
        <f>($F30*$F31)*'CE July2014'!L15/100</f>
        <v>478.63200000000006</v>
      </c>
      <c r="K35" s="23">
        <f>($F30*$F31)*'CE July2014'!M15/100</f>
        <v>440.74799999999993</v>
      </c>
      <c r="L35" s="23">
        <f>($F30*$F31)*'CE July2014'!N15/100</f>
        <v>479.09399999999994</v>
      </c>
      <c r="M35" s="24" t="s">
        <v>436</v>
      </c>
      <c r="N35" s="25"/>
      <c r="O35" s="25"/>
    </row>
    <row r="36" spans="1:15" x14ac:dyDescent="0.15">
      <c r="A36" s="15" t="s">
        <v>398</v>
      </c>
      <c r="C36" s="23">
        <v>0</v>
      </c>
      <c r="D36" s="23">
        <v>0</v>
      </c>
      <c r="E36" s="23">
        <v>0</v>
      </c>
      <c r="F36" s="23">
        <v>0</v>
      </c>
      <c r="G36" s="23">
        <v>0</v>
      </c>
      <c r="H36" s="23">
        <v>0</v>
      </c>
      <c r="I36" s="23">
        <v>0</v>
      </c>
      <c r="J36" s="23">
        <v>0</v>
      </c>
      <c r="K36" s="23">
        <v>0</v>
      </c>
      <c r="L36" s="23">
        <v>0</v>
      </c>
      <c r="M36" s="24" t="s">
        <v>436</v>
      </c>
      <c r="N36" s="25"/>
      <c r="O36" s="25"/>
    </row>
    <row r="37" spans="1:15" x14ac:dyDescent="0.15">
      <c r="A37" s="15" t="s">
        <v>528</v>
      </c>
      <c r="C37" s="23">
        <f>($F30*$F32)*'CE July2014'!E17/100</f>
        <v>82.632000000000005</v>
      </c>
      <c r="D37" s="23">
        <f>($F30*$F32)*'CE July2014'!F17/100</f>
        <v>83.358000000000004</v>
      </c>
      <c r="E37" s="23">
        <f>($F30*$F32)*'CE July2014'!G17/100</f>
        <v>82.632000000000005</v>
      </c>
      <c r="F37" s="23">
        <f>($F30*$F32)*'CE July2014'!H17/100</f>
        <v>63.293999999999997</v>
      </c>
      <c r="G37" s="23">
        <f>($F30*$F32)*'CE July2014'!I17/100</f>
        <v>84.684600000000003</v>
      </c>
      <c r="H37" s="23">
        <f>($F30*$F32)*'CE July2014'!J17/100</f>
        <v>80.652000000000001</v>
      </c>
      <c r="I37" s="23">
        <f>($F30*$F32)*'CE July2014'!K17/100</f>
        <v>79.001999999999995</v>
      </c>
      <c r="J37" s="23">
        <f>($F30*$F32)*'CE July2014'!L17/100</f>
        <v>83.79</v>
      </c>
      <c r="K37" s="23">
        <f>($F30*$F32)*'CE July2014'!M17/100</f>
        <v>74.184000000000012</v>
      </c>
      <c r="L37" s="23">
        <f>($F30*$F32)*'CE July2014'!N17/100</f>
        <v>80.652000000000001</v>
      </c>
      <c r="M37" s="24" t="s">
        <v>436</v>
      </c>
      <c r="N37" s="26"/>
      <c r="O37" s="26"/>
    </row>
    <row r="38" spans="1:15" x14ac:dyDescent="0.15">
      <c r="A38" s="15" t="s">
        <v>431</v>
      </c>
      <c r="C38" s="23">
        <f>91*'CE July2014'!E18/100</f>
        <v>139.65952000000001</v>
      </c>
      <c r="D38" s="23">
        <f>91*'CE July2014'!F18/100</f>
        <v>138.58844999999999</v>
      </c>
      <c r="E38" s="23">
        <f>91*'CE July2014'!G18/100</f>
        <v>139.65952000000001</v>
      </c>
      <c r="F38" s="23">
        <f>91*'CE July2014'!H18/100</f>
        <v>134.22408999999999</v>
      </c>
      <c r="G38" s="23">
        <f>91*'CE July2014'!I18/100</f>
        <v>143.079937</v>
      </c>
      <c r="H38" s="23">
        <f>91*'CE July2014'!J18/100</f>
        <v>136.26613</v>
      </c>
      <c r="I38" s="23">
        <f>91*'CE July2014'!K18/100</f>
        <v>133.40327000000002</v>
      </c>
      <c r="J38" s="23">
        <f>91*'CE July2014'!L18/100</f>
        <v>145.14500000000001</v>
      </c>
      <c r="K38" s="23">
        <f>91*'CE July2014'!M18/100</f>
        <v>136.26613</v>
      </c>
      <c r="L38" s="23">
        <f>91*'CE July2014'!N18/100</f>
        <v>124.91479000000001</v>
      </c>
      <c r="M38" s="24" t="s">
        <v>436</v>
      </c>
      <c r="N38" s="26">
        <f>AVERAGE(C38:L38)</f>
        <v>137.1206837</v>
      </c>
      <c r="O38" s="26"/>
    </row>
    <row r="39" spans="1:15" x14ac:dyDescent="0.15">
      <c r="A39" s="15" t="s">
        <v>746</v>
      </c>
      <c r="C39" s="23">
        <f>SUM(C35:C38)</f>
        <v>713.2435200000001</v>
      </c>
      <c r="D39" s="23">
        <f t="shared" ref="D39:I39" si="12">SUM(D35:D38)</f>
        <v>696.72844999999995</v>
      </c>
      <c r="E39" s="23">
        <f t="shared" si="12"/>
        <v>713.2435200000001</v>
      </c>
      <c r="F39" s="23">
        <f t="shared" si="12"/>
        <v>621.17209000000003</v>
      </c>
      <c r="G39" s="23">
        <f t="shared" si="12"/>
        <v>730.82093699999996</v>
      </c>
      <c r="H39" s="23">
        <f t="shared" si="12"/>
        <v>696.01212999999996</v>
      </c>
      <c r="I39" s="23">
        <f t="shared" si="12"/>
        <v>681.48927000000003</v>
      </c>
      <c r="J39" s="23">
        <f t="shared" ref="J39:L39" si="13">SUM(J35:J38)</f>
        <v>707.56700000000001</v>
      </c>
      <c r="K39" s="23">
        <f t="shared" si="13"/>
        <v>651.19812999999988</v>
      </c>
      <c r="L39" s="23">
        <f t="shared" si="13"/>
        <v>684.66079000000002</v>
      </c>
      <c r="M39" s="24" t="s">
        <v>436</v>
      </c>
      <c r="N39" s="26">
        <f>AVERAGE(C39:L39)</f>
        <v>689.61358369999994</v>
      </c>
      <c r="O39" s="26"/>
    </row>
    <row r="40" spans="1:15" x14ac:dyDescent="0.15">
      <c r="A40" s="27" t="s">
        <v>349</v>
      </c>
      <c r="B40" s="28"/>
      <c r="C40" s="58">
        <f>C39*4</f>
        <v>2852.9740800000004</v>
      </c>
      <c r="D40" s="58">
        <f t="shared" ref="D40:I40" si="14">D39*4</f>
        <v>2786.9137999999998</v>
      </c>
      <c r="E40" s="58">
        <f t="shared" si="14"/>
        <v>2852.9740800000004</v>
      </c>
      <c r="F40" s="58">
        <f t="shared" si="14"/>
        <v>2484.6883600000001</v>
      </c>
      <c r="G40" s="58">
        <f t="shared" si="14"/>
        <v>2923.2837479999998</v>
      </c>
      <c r="H40" s="58">
        <f t="shared" si="14"/>
        <v>2784.0485199999998</v>
      </c>
      <c r="I40" s="58">
        <f t="shared" si="14"/>
        <v>2725.9570800000001</v>
      </c>
      <c r="J40" s="58">
        <f t="shared" ref="J40:L40" si="15">J39*4</f>
        <v>2830.268</v>
      </c>
      <c r="K40" s="58">
        <f t="shared" si="15"/>
        <v>2604.7925199999995</v>
      </c>
      <c r="L40" s="58">
        <f t="shared" si="15"/>
        <v>2738.6431600000001</v>
      </c>
      <c r="M40" s="59" t="s">
        <v>437</v>
      </c>
      <c r="N40" s="31"/>
      <c r="O40" s="32">
        <f>AVERAGE(C40:L40)</f>
        <v>2758.4543347999997</v>
      </c>
    </row>
    <row r="42" spans="1:15" x14ac:dyDescent="0.15">
      <c r="A42" s="19" t="s">
        <v>282</v>
      </c>
    </row>
    <row r="43" spans="1:15" x14ac:dyDescent="0.15">
      <c r="A43" s="15" t="s">
        <v>693</v>
      </c>
      <c r="C43" s="23">
        <f>IF($F30*$F31&gt;'EA July2014'!E16,('EA July2014'!E16*'EA July2014'!E18/100),('Bills July2014'!$F30*'Bills July2014'!$F31)*'EA July2014'!E18/100)</f>
        <v>280.72000000000003</v>
      </c>
      <c r="D43" s="23">
        <f>IF($F30*$F31&gt;'EA July2014'!F16,('EA July2014'!F16*'EA July2014'!F18/100),('Bills July2014'!$F30*'Bills July2014'!$F31)*'EA July2014'!F18/100)</f>
        <v>277.08999999999997</v>
      </c>
      <c r="E43" s="23">
        <f>IF($F30*$F31&gt;'EA July2014'!G16,('EA July2014'!G16*'EA July2014'!G18/100),('Bills July2014'!$F30*'Bills July2014'!$F31)*'EA July2014'!G18/100)</f>
        <v>410.41</v>
      </c>
      <c r="F43" s="23">
        <f>IF($F30*$F31&gt;'EA July2014'!H16,('EA July2014'!H16*'EA July2014'!H18/100),('Bills July2014'!$F30*'Bills July2014'!$F31)*'EA July2014'!H18/100)</f>
        <v>247.61</v>
      </c>
      <c r="G43" s="23">
        <f>IF($F30*$F31&gt;'EA July2014'!I16,('EA July2014'!I16*'EA July2014'!I18/100),('Bills July2014'!$F30*'Bills July2014'!$F31)*'EA July2014'!I18/100)</f>
        <v>287.59500000000003</v>
      </c>
      <c r="H43" s="23">
        <f>IF($F30*$F31&gt;'EA July2014'!J16,('EA July2014'!J16*'EA July2014'!J18/100),('Bills July2014'!$F30*'Bills July2014'!$F31)*'EA July2014'!J18/100)</f>
        <v>273.89999999999998</v>
      </c>
      <c r="I43" s="23">
        <f>IF($F30*$F31&gt;'EA July2014'!K16,('EA July2014'!K16*'EA July2014'!K18/100),('Bills July2014'!$F30*'Bills July2014'!$F31)*'EA July2014'!K18/100)</f>
        <v>268.18</v>
      </c>
      <c r="J43" s="23">
        <f>IF($F30*$F31&gt;'EA July2014'!L16,('EA July2014'!L16*'EA July2014'!L18/100),('Bills July2014'!$F30*'Bills July2014'!$F31)*'EA July2014'!L18/100)</f>
        <v>279.95</v>
      </c>
      <c r="K43" s="23">
        <f>IF($F30*$F31&gt;'EA July2014'!M16,('EA July2014'!M16*'EA July2014'!M18/100),('Bills July2014'!$F30*'Bills July2014'!$F31)*'EA July2014'!M18/100)</f>
        <v>260.14999999999998</v>
      </c>
      <c r="L43" s="24" t="s">
        <v>436</v>
      </c>
      <c r="M43" s="23">
        <f>IF($F30*$F31&gt;'EA July2014'!O16,('EA July2014'!O16*'EA July2014'!O18/100),('Bills July2014'!$F30*'Bills July2014'!$F31)*'EA July2014'!O18/100)</f>
        <v>240.47319999999999</v>
      </c>
      <c r="N43" s="25"/>
      <c r="O43" s="25"/>
    </row>
    <row r="44" spans="1:15" x14ac:dyDescent="0.15">
      <c r="A44" s="15" t="s">
        <v>270</v>
      </c>
      <c r="C44" s="23">
        <f>IF(F30*F31&lt;='EA July2014'!E17,0,IF(F30*F31&gt;'EA July2014'!E17,(F30*F31-'EA July2014'!E16)*'EA July2014'!E19/100))</f>
        <v>118.932</v>
      </c>
      <c r="D44" s="23">
        <f>IF(F30*F31&lt;='EA July2014'!F17,0,IF(F30*F31&gt;'EA July2014'!F17,(F30*F31-'EA July2014'!F16)*'EA July2014'!F19/100))</f>
        <v>110.96800000000002</v>
      </c>
      <c r="E44" s="23">
        <v>0</v>
      </c>
      <c r="F44" s="23">
        <f>IF(F30*F31&lt;='EA July2014'!H17,0,IF(F30*F31&gt;'EA July2014'!H17,(F30*F31-'EA July2014'!H16)*'EA July2014'!H19/100))</f>
        <v>99.572000000000003</v>
      </c>
      <c r="G44" s="23">
        <f>IF($F30*$F31&lt;='EA July2014'!I17,0,IF($F30*$F31&gt;'EA July2014'!I17,($F30*$F31-'EA July2014'!I16)*'EA July2014'!I19/100))</f>
        <v>121.87560000000002</v>
      </c>
      <c r="H44" s="23">
        <f>IF($F30*$F31&lt;='EA July2014'!J17,0,IF($F30*$F31&gt;'EA July2014'!J17,($F30*$F31-'EA July2014'!J16)*'EA July2014'!J19/100))</f>
        <v>116.072</v>
      </c>
      <c r="I44" s="23">
        <f>IF($F30*$F31&lt;='EA July2014'!K17,0,IF($F30*$F31&gt;'EA July2014'!K17,($F30*$F31-'EA July2014'!K16)*'EA July2014'!K19/100))</f>
        <v>113.608</v>
      </c>
      <c r="J44" s="23">
        <f>IF($F30*$F31&lt;='EA July2014'!L17,0,IF($F30*$F31&gt;'EA July2014'!L17,($F30*$F31-'EA July2014'!L16)*'EA July2014'!L19/100))</f>
        <v>112.42</v>
      </c>
      <c r="K44" s="23">
        <f>IF($F30*$F31&lt;='EA July2014'!M17,0,IF($F30*$F31&gt;'EA July2014'!M17,($F30*$F31-'EA July2014'!M16)*'EA July2014'!M19/100))</f>
        <v>110.264</v>
      </c>
      <c r="L44" s="24" t="s">
        <v>436</v>
      </c>
      <c r="M44" s="23">
        <f>IF($F30*$F31&lt;='EA July2014'!O17,0,IF($F30*$F31&gt;'EA July2014'!O17,($F30*$F31-'EA July2014'!O16)*'EA July2014'!O19/100))</f>
        <v>95.922639999999987</v>
      </c>
      <c r="N44" s="25"/>
      <c r="O44" s="25"/>
    </row>
    <row r="45" spans="1:15" x14ac:dyDescent="0.15">
      <c r="A45" s="15" t="s">
        <v>398</v>
      </c>
      <c r="C45" s="23">
        <f>IF((F30*F31&lt;'EA July2014'!E16+'EA July2014'!E17),(0),('Bills July2014'!F30*F31-2000)*'EA July2014'!E20/100)</f>
        <v>0</v>
      </c>
      <c r="D45" s="23">
        <f>IF((F30*F31&lt;'EA July2014'!F16+'EA July2014'!F17),(0),('Bills July2014'!F30*F31-2000)*'EA July2014'!F20/100)</f>
        <v>0</v>
      </c>
      <c r="E45" s="23">
        <f>IF($F30*$F31&lt;'EA July2014'!G16,0,('Bills July2014'!$F30*'Bills July2014'!$F31-'EA July2014'!G16)*'EA July2014'!G20/100)</f>
        <v>0</v>
      </c>
      <c r="F45" s="23">
        <f>IF((F30*F31&lt;'EA July2014'!H16+'EA July2014'!H17),(0),('Bills July2014'!F30*F31-2000)*'EA July2014'!H20/100)</f>
        <v>0</v>
      </c>
      <c r="G45" s="23">
        <f>IF(($F30*$F31&lt;'EA July2014'!I16+'EA July2014'!I17),(0),('Bills July2014'!$F30*$F31-2000)*'EA July2014'!I20/100)</f>
        <v>0</v>
      </c>
      <c r="H45" s="23">
        <f>IF(($F30*$F31&lt;'EA July2014'!J16+'EA July2014'!J17),(0),('Bills July2014'!$F30*$F31-2000)*'EA July2014'!J20/100)</f>
        <v>0</v>
      </c>
      <c r="I45" s="23">
        <f>IF(($F30*$F31&lt;'EA July2014'!K16+'EA July2014'!K17),(0),('Bills July2014'!$F30*$F31-2000)*'EA July2014'!K20/100)</f>
        <v>0</v>
      </c>
      <c r="J45" s="23">
        <f>IF(($F30*$F31&lt;'EA July2014'!L16+'EA July2014'!L17),(0),('Bills July2014'!$F30*$F31-2000)*'EA July2014'!L20/100)</f>
        <v>0</v>
      </c>
      <c r="K45" s="23">
        <f>IF(($F30*$F31&lt;'EA July2014'!M16+'EA July2014'!M17),(0),('Bills July2014'!$F30*$F31-2000)*'EA July2014'!M20/100)</f>
        <v>0</v>
      </c>
      <c r="L45" s="24" t="s">
        <v>436</v>
      </c>
      <c r="M45" s="23">
        <f>IF(($F30*$F31&lt;'EA July2014'!O16+'EA July2014'!O17),(0),('Bills July2014'!$F30*$F31-2000)*'EA July2014'!O20/100)</f>
        <v>0</v>
      </c>
      <c r="N45" s="25"/>
      <c r="O45" s="25"/>
    </row>
    <row r="46" spans="1:15" x14ac:dyDescent="0.15">
      <c r="A46" s="15" t="s">
        <v>528</v>
      </c>
      <c r="C46" s="23">
        <f>($F30*$F32)*'EA July2014'!E21/100</f>
        <v>69.3</v>
      </c>
      <c r="D46" s="23">
        <f>($F30*$F32)*'EA July2014'!F21/100</f>
        <v>70.62</v>
      </c>
      <c r="E46" s="23">
        <f>($F30*$F32)*'EA July2014'!G21/100</f>
        <v>91.146000000000001</v>
      </c>
      <c r="F46" s="23">
        <f>($F30*$F32)*'EA July2014'!H21/100</f>
        <v>52.206000000000003</v>
      </c>
      <c r="G46" s="23">
        <f>($F30*$F32)*'EA July2014'!I21/100</f>
        <v>71.035799999999995</v>
      </c>
      <c r="H46" s="23">
        <f>($F30*$F32)*'EA July2014'!J21/100</f>
        <v>67.650000000000006</v>
      </c>
      <c r="I46" s="23">
        <f>($F30*$F32)*'EA July2014'!K21/100</f>
        <v>66.26400000000001</v>
      </c>
      <c r="J46" s="23">
        <f>($F30*$F32)*'EA July2014'!L21/100</f>
        <v>71.94</v>
      </c>
      <c r="K46" s="23">
        <f>($F30*$F32)*'EA July2014'!M21/100</f>
        <v>67.650000000000006</v>
      </c>
      <c r="L46" s="24" t="s">
        <v>436</v>
      </c>
      <c r="M46" s="23">
        <f>($F30*$F32)*'EA July2014'!O21/100</f>
        <v>57.84966</v>
      </c>
      <c r="N46" s="26"/>
      <c r="O46" s="26"/>
    </row>
    <row r="47" spans="1:15" x14ac:dyDescent="0.15">
      <c r="A47" s="15" t="s">
        <v>431</v>
      </c>
      <c r="C47" s="23">
        <f>91*'EA July2014'!E22/100</f>
        <v>72.842770000000002</v>
      </c>
      <c r="D47" s="23">
        <f>91*'EA July2014'!F22/100</f>
        <v>72.041970000000006</v>
      </c>
      <c r="E47" s="23">
        <f>91*'EA July2014'!G22/100</f>
        <v>72.842770000000002</v>
      </c>
      <c r="F47" s="23">
        <f>91*'EA July2014'!H22/100</f>
        <v>72.041970000000006</v>
      </c>
      <c r="G47" s="23">
        <f>91*'EA July2014'!I22/100</f>
        <v>74.624549999999999</v>
      </c>
      <c r="H47" s="23">
        <f>91*'EA July2014'!J22/100</f>
        <v>71.060990000000004</v>
      </c>
      <c r="I47" s="23">
        <f>91*'EA July2014'!K22/100</f>
        <v>69.579509999999999</v>
      </c>
      <c r="J47" s="23">
        <f>91*'EA July2014'!L22/100</f>
        <v>75.075000000000003</v>
      </c>
      <c r="K47" s="23">
        <f>91*'EA July2014'!M22/100</f>
        <v>71.070999999999998</v>
      </c>
      <c r="L47" s="24" t="s">
        <v>436</v>
      </c>
      <c r="M47" s="23">
        <f>91*'EA July2014'!O22/100</f>
        <v>72.045673699999995</v>
      </c>
      <c r="N47" s="26">
        <f>AVERAGE(C47+D47+E47+F47+G47+H47+I47+J47+K47+M47)/10</f>
        <v>72.32262037000001</v>
      </c>
      <c r="O47" s="26"/>
    </row>
    <row r="48" spans="1:15" x14ac:dyDescent="0.15">
      <c r="A48" s="15" t="s">
        <v>746</v>
      </c>
      <c r="C48" s="23">
        <f>SUM(C43:C47)</f>
        <v>541.79477000000009</v>
      </c>
      <c r="D48" s="23">
        <f t="shared" ref="D48:I48" si="16">SUM(D43:D47)</f>
        <v>530.71996999999999</v>
      </c>
      <c r="E48" s="23">
        <f t="shared" si="16"/>
        <v>574.39877000000001</v>
      </c>
      <c r="F48" s="23">
        <f t="shared" si="16"/>
        <v>471.42997000000003</v>
      </c>
      <c r="G48" s="23">
        <f t="shared" si="16"/>
        <v>555.13094999999998</v>
      </c>
      <c r="H48" s="23">
        <f t="shared" si="16"/>
        <v>528.68299000000002</v>
      </c>
      <c r="I48" s="23">
        <f t="shared" si="16"/>
        <v>517.63151000000005</v>
      </c>
      <c r="J48" s="23">
        <f t="shared" ref="J48:M48" si="17">SUM(J43:J47)</f>
        <v>539.38499999999999</v>
      </c>
      <c r="K48" s="23">
        <f t="shared" si="17"/>
        <v>509.13499999999999</v>
      </c>
      <c r="L48" s="24" t="s">
        <v>436</v>
      </c>
      <c r="M48" s="23">
        <f t="shared" si="17"/>
        <v>466.2911737</v>
      </c>
      <c r="N48" s="26">
        <f>AVERAGE(C48+D48+E48+F48+G48+H48+I48+J48+K48+M48)/10</f>
        <v>523.46001037000019</v>
      </c>
      <c r="O48" s="26"/>
    </row>
    <row r="49" spans="1:15" x14ac:dyDescent="0.15">
      <c r="A49" s="27" t="s">
        <v>349</v>
      </c>
      <c r="B49" s="25"/>
      <c r="C49" s="58">
        <f>C48*4</f>
        <v>2167.1790800000003</v>
      </c>
      <c r="D49" s="58">
        <f t="shared" ref="D49:I49" si="18">D48*4</f>
        <v>2122.87988</v>
      </c>
      <c r="E49" s="58">
        <f t="shared" si="18"/>
        <v>2297.5950800000001</v>
      </c>
      <c r="F49" s="58">
        <f t="shared" si="18"/>
        <v>1885.7198800000001</v>
      </c>
      <c r="G49" s="58">
        <f t="shared" si="18"/>
        <v>2220.5237999999999</v>
      </c>
      <c r="H49" s="58">
        <f t="shared" si="18"/>
        <v>2114.7319600000001</v>
      </c>
      <c r="I49" s="58">
        <f t="shared" si="18"/>
        <v>2070.5260400000002</v>
      </c>
      <c r="J49" s="58">
        <f t="shared" ref="J49:M49" si="19">J48*4</f>
        <v>2157.54</v>
      </c>
      <c r="K49" s="58">
        <f t="shared" si="19"/>
        <v>2036.54</v>
      </c>
      <c r="L49" s="59" t="s">
        <v>437</v>
      </c>
      <c r="M49" s="58">
        <f t="shared" si="19"/>
        <v>1865.1646948</v>
      </c>
      <c r="N49" s="31"/>
      <c r="O49" s="32">
        <f>(C49+D49+E49+F49+G49+H49+I49+J49+K49+M49)/10</f>
        <v>2093.8400414800008</v>
      </c>
    </row>
    <row r="51" spans="1:15" x14ac:dyDescent="0.15">
      <c r="A51" s="19" t="s">
        <v>288</v>
      </c>
    </row>
    <row r="52" spans="1:15" x14ac:dyDescent="0.15">
      <c r="A52" s="15" t="s">
        <v>693</v>
      </c>
      <c r="C52" s="23">
        <f>IF($F30*$F31&gt;'Inte July2014'!E14,('Inte July2014'!E14*'Inte July2014'!E15/100),('Bills July2014'!$F30*'Bills July2014'!$F31)*'Inte July2014'!E15/100)</f>
        <v>389.15800000000002</v>
      </c>
      <c r="D52" s="23">
        <f>IF($F30*$F31&gt;'Inte July2014'!F14,('Inte July2014'!F14*'Inte July2014'!F15/100),('Bills July2014'!$F30*'Bills July2014'!$F31)*'Inte July2014'!F15/100)</f>
        <v>385.78399999999999</v>
      </c>
      <c r="E52" s="23">
        <f>IF($F30*$F31&gt;'Inte July2014'!G14,('Inte July2014'!G14*'Inte July2014'!G15/100),('Bills July2014'!$F30*'Bills July2014'!$F31)*'Inte July2014'!G15/100)</f>
        <v>389.15800000000002</v>
      </c>
      <c r="F52" s="23">
        <f>IF($F30*$F31&gt;'Inte July2014'!H14,('Inte July2014'!H14*'Inte July2014'!H15/100),('Bills July2014'!$F30*'Bills July2014'!$F31)*'Inte July2014'!H15/100)</f>
        <v>337.87599999999998</v>
      </c>
      <c r="G52" s="23">
        <f>IF($F30*$F31&gt;'Inte July2014'!I14,('Inte July2014'!I14*'Inte July2014'!I15/100),('Bills July2014'!$F30*'Bills July2014'!$F31)*'Inte July2014'!I15/100)</f>
        <v>398.75220000000002</v>
      </c>
      <c r="H52" s="23">
        <f>IF($F30*$F31&gt;'Inte July2014'!J14,('Inte July2014'!J14*'Inte July2014'!J15/100),('Bills July2014'!$F30*'Bills July2014'!$F31)*'Inte July2014'!J15/100)</f>
        <v>379.76400000000001</v>
      </c>
      <c r="I52" s="23">
        <f>IF($F30*$F31&gt;'Inte July2014'!K14,('Inte July2014'!K14*'Inte July2014'!K15/100),('Bills July2014'!$F30*'Bills July2014'!$F31)*'Inte July2014'!K15/100)</f>
        <v>371.75599999999997</v>
      </c>
      <c r="J52" s="23">
        <f>IF($F30*$F31&gt;'Inte July2014'!L14,('Inte July2014'!L14*'Inte July2014'!L15/100),('Bills July2014'!$F30*'Bills July2014'!$F31)*'Inte July2014'!L15/100)</f>
        <v>387.77199999999999</v>
      </c>
      <c r="K52" s="23">
        <f>IF($F30*$F31&gt;'Inte July2014'!M14,('Inte July2014'!M14*'Inte July2014'!M15/100),('Bills July2014'!$F30*'Bills July2014'!$F31)*'Inte July2014'!M15/100)</f>
        <v>349.42599999999999</v>
      </c>
      <c r="L52" s="23">
        <f>IF($F30*$F31&gt;'Inte July2014'!N14,('Inte July2014'!N14*'Inte July2014'!N15/100),('Bills July2014'!$F30*'Bills July2014'!$F31)*'Inte July2014'!N15/100)</f>
        <v>379.76400000000001</v>
      </c>
      <c r="M52" s="23">
        <f>IF($F30*$F31&gt;'Inte July2014'!O14,('Inte July2014'!O14*'Inte July2014'!O15/100),('Bills July2014'!$F30*'Bills July2014'!$F31)*'Inte July2014'!O15/100)</f>
        <v>334.19231999999994</v>
      </c>
      <c r="N52" s="25"/>
      <c r="O52" s="25"/>
    </row>
    <row r="53" spans="1:15" x14ac:dyDescent="0.15">
      <c r="A53" s="15" t="s">
        <v>398</v>
      </c>
      <c r="C53" s="23">
        <f>IF($F30*$F31&lt;'Inte July2014'!E14,0,('Bills July2014'!$F30*'Bills July2014'!$F31-'Inte July2014'!E14)*'Inte July2014'!E16/100)</f>
        <v>0</v>
      </c>
      <c r="D53" s="23">
        <f>IF($F30*$F31&lt;'Inte July2014'!F14,0,('Bills July2014'!$F30*'Bills July2014'!$F31-'Inte July2014'!F14)*'Inte July2014'!F16/100)</f>
        <v>0</v>
      </c>
      <c r="E53" s="23">
        <f>IF($F30*$F31&lt;'Inte July2014'!G14,0,('Bills July2014'!$F30*'Bills July2014'!$F31-'Inte July2014'!G14)*'Inte July2014'!G16/100)</f>
        <v>0</v>
      </c>
      <c r="F53" s="23">
        <f>IF($F30*$F31&lt;'Inte July2014'!H14,0,('Bills July2014'!$F30*'Bills July2014'!$F31-'Inte July2014'!H14)*'Inte July2014'!H16/100)</f>
        <v>0</v>
      </c>
      <c r="G53" s="23">
        <f>IF($F30*$F31&lt;'Inte July2014'!I14,0,('Bills July2014'!$F30*'Bills July2014'!$F31-'Inte July2014'!I14)*'Inte July2014'!I16/100)</f>
        <v>0</v>
      </c>
      <c r="H53" s="23">
        <f>IF($F30*$F31&lt;'Inte July2014'!J14,0,('Bills July2014'!$F30*'Bills July2014'!$F31-'Inte July2014'!J14)*'Inte July2014'!J16/100)</f>
        <v>0</v>
      </c>
      <c r="I53" s="23">
        <f>IF($F30*$F31&lt;'Inte July2014'!K14,0,('Bills July2014'!$F30*'Bills July2014'!$F31-'Inte July2014'!K14)*'Inte July2014'!K16/100)</f>
        <v>0</v>
      </c>
      <c r="J53" s="23">
        <f>IF($F30*$F31&lt;'Inte July2014'!L14,0,('Bills July2014'!$F30*'Bills July2014'!$F31-'Inte July2014'!L14)*'Inte July2014'!L16/100)</f>
        <v>0</v>
      </c>
      <c r="K53" s="23">
        <f>IF($F30*$F31&lt;'Inte July2014'!M14,0,('Bills July2014'!$F30*'Bills July2014'!$F31-'Inte July2014'!M14)*'Inte July2014'!M16/100)</f>
        <v>0</v>
      </c>
      <c r="L53" s="23">
        <f>IF($F30*$F31&lt;'Inte July2014'!N14,0,('Bills July2014'!$F30*'Bills July2014'!$F31-'Inte July2014'!N14)*'Inte July2014'!N16/100)</f>
        <v>0</v>
      </c>
      <c r="M53" s="23">
        <f>IF($F30*$F31&lt;'Inte July2014'!O14,0,('Bills July2014'!$F30*'Bills July2014'!$F31-'Inte July2014'!O14)*'Inte July2014'!O16/100)</f>
        <v>0</v>
      </c>
      <c r="N53" s="25"/>
      <c r="O53" s="25"/>
    </row>
    <row r="54" spans="1:15" x14ac:dyDescent="0.15">
      <c r="A54" s="15" t="s">
        <v>528</v>
      </c>
      <c r="C54" s="23">
        <f>($F30*$F32)*'Inte July2014'!E17/100</f>
        <v>58.146000000000001</v>
      </c>
      <c r="D54" s="23">
        <f>($F30*$F32)*'Inte July2014'!F17/100</f>
        <v>59.88</v>
      </c>
      <c r="E54" s="23">
        <f>($F30*$F32)*'Inte July2014'!G17/100</f>
        <v>58.146000000000001</v>
      </c>
      <c r="F54" s="23">
        <f>($F30*$F32)*'Inte July2014'!H17/100</f>
        <v>40.392000000000003</v>
      </c>
      <c r="G54" s="23">
        <f>($F30*$F32)*'Inte July2014'!I17/100</f>
        <v>59.597999999999999</v>
      </c>
      <c r="H54" s="23">
        <f>($F30*$F32)*'Inte July2014'!J17/100</f>
        <v>56.760000000000012</v>
      </c>
      <c r="I54" s="23">
        <f>($F30*$F32)*'Inte July2014'!K17/100</f>
        <v>55.57200000000001</v>
      </c>
      <c r="J54" s="23">
        <f>($F30*$F32)*'Inte July2014'!L17/100</f>
        <v>61.38</v>
      </c>
      <c r="K54" s="23">
        <f>($F30*$F32)*'Inte July2014'!M17/100</f>
        <v>52.206000000000003</v>
      </c>
      <c r="L54" s="23">
        <f>($F30*$F32)*'Inte July2014'!N17/100</f>
        <v>56.760000000000012</v>
      </c>
      <c r="M54" s="23">
        <f>($F30*$F32)*'Inte July2014'!O17/100</f>
        <v>50.475599999999993</v>
      </c>
      <c r="N54" s="26"/>
      <c r="O54" s="26"/>
    </row>
    <row r="55" spans="1:15" x14ac:dyDescent="0.15">
      <c r="A55" s="15" t="s">
        <v>431</v>
      </c>
      <c r="C55" s="23">
        <f>91*'Inte July2014'!E18/100</f>
        <v>76.546470000000014</v>
      </c>
      <c r="D55" s="23">
        <f>91*'Inte July2014'!F18/100</f>
        <v>75.545469999999995</v>
      </c>
      <c r="E55" s="23">
        <f>91*'Inte July2014'!G18/100</f>
        <v>76.546470000000014</v>
      </c>
      <c r="F55" s="23">
        <f>91*'Inte July2014'!H18/100</f>
        <v>78.248169999999988</v>
      </c>
      <c r="G55" s="23">
        <f>91*'Inte July2014'!I18/100</f>
        <v>78.429350999999997</v>
      </c>
      <c r="H55" s="23">
        <f>91*'Inte July2014'!J18/100</f>
        <v>74.614539999999991</v>
      </c>
      <c r="I55" s="23">
        <f>91*'Inte July2014'!K18/100</f>
        <v>73.123050000000006</v>
      </c>
      <c r="J55" s="23">
        <f>91*'Inte July2014'!L18/100</f>
        <v>80.08</v>
      </c>
      <c r="K55" s="23">
        <f>91*'Inte July2014'!M18/100</f>
        <v>74.69462</v>
      </c>
      <c r="L55" s="23">
        <f>91*'Inte July2014'!N18/100</f>
        <v>69.949879999999993</v>
      </c>
      <c r="M55" s="23">
        <f>91*'Inte July2014'!O18/100</f>
        <v>75.545469999999995</v>
      </c>
      <c r="N55" s="26">
        <f>AVERAGE(C55:M55)</f>
        <v>75.756681</v>
      </c>
      <c r="O55" s="26"/>
    </row>
    <row r="56" spans="1:15" x14ac:dyDescent="0.15">
      <c r="A56" s="15" t="s">
        <v>746</v>
      </c>
      <c r="C56" s="23">
        <f>SUM(C52:C55)</f>
        <v>523.85047000000009</v>
      </c>
      <c r="D56" s="23">
        <f t="shared" ref="D56:I56" si="20">SUM(D52:D55)</f>
        <v>521.20947000000001</v>
      </c>
      <c r="E56" s="23">
        <f t="shared" si="20"/>
        <v>523.85047000000009</v>
      </c>
      <c r="F56" s="23">
        <f t="shared" si="20"/>
        <v>456.51616999999999</v>
      </c>
      <c r="G56" s="23">
        <f t="shared" si="20"/>
        <v>536.77955100000008</v>
      </c>
      <c r="H56" s="23">
        <f t="shared" si="20"/>
        <v>511.13853999999998</v>
      </c>
      <c r="I56" s="23">
        <f t="shared" si="20"/>
        <v>500.45105000000001</v>
      </c>
      <c r="J56" s="23">
        <f t="shared" ref="J56:M56" si="21">SUM(J52:J55)</f>
        <v>529.23199999999997</v>
      </c>
      <c r="K56" s="23">
        <f t="shared" si="21"/>
        <v>476.32661999999999</v>
      </c>
      <c r="L56" s="23">
        <f t="shared" si="21"/>
        <v>506.47388000000001</v>
      </c>
      <c r="M56" s="23">
        <f t="shared" si="21"/>
        <v>460.21338999999989</v>
      </c>
      <c r="N56" s="26">
        <f>AVERAGE(C56:M56)</f>
        <v>504.18560099999996</v>
      </c>
      <c r="O56" s="26"/>
    </row>
    <row r="57" spans="1:15" x14ac:dyDescent="0.15">
      <c r="A57" s="27" t="s">
        <v>349</v>
      </c>
      <c r="B57" s="25"/>
      <c r="C57" s="58">
        <f>C56*4</f>
        <v>2095.4018800000003</v>
      </c>
      <c r="D57" s="58">
        <f t="shared" ref="D57:I57" si="22">D56*4</f>
        <v>2084.83788</v>
      </c>
      <c r="E57" s="58">
        <f t="shared" si="22"/>
        <v>2095.4018800000003</v>
      </c>
      <c r="F57" s="58">
        <f t="shared" si="22"/>
        <v>1826.06468</v>
      </c>
      <c r="G57" s="58">
        <f t="shared" si="22"/>
        <v>2147.1182040000003</v>
      </c>
      <c r="H57" s="58">
        <f t="shared" si="22"/>
        <v>2044.5541599999999</v>
      </c>
      <c r="I57" s="58">
        <f t="shared" si="22"/>
        <v>2001.8042</v>
      </c>
      <c r="J57" s="58">
        <f t="shared" ref="J57:M57" si="23">J56*4</f>
        <v>2116.9279999999999</v>
      </c>
      <c r="K57" s="58">
        <f t="shared" si="23"/>
        <v>1905.30648</v>
      </c>
      <c r="L57" s="58">
        <f t="shared" si="23"/>
        <v>2025.89552</v>
      </c>
      <c r="M57" s="58">
        <f t="shared" si="23"/>
        <v>1840.8535599999996</v>
      </c>
      <c r="N57" s="31"/>
      <c r="O57" s="32">
        <f>AVERAGE(C57:M57)</f>
        <v>2016.7424039999999</v>
      </c>
    </row>
    <row r="60" spans="1:15" x14ac:dyDescent="0.15">
      <c r="A60" s="18" t="s">
        <v>644</v>
      </c>
      <c r="C60" s="18" t="s">
        <v>692</v>
      </c>
      <c r="F60" s="38">
        <v>1800</v>
      </c>
    </row>
    <row r="61" spans="1:15" x14ac:dyDescent="0.15">
      <c r="A61" s="18"/>
      <c r="C61" s="18" t="s">
        <v>652</v>
      </c>
      <c r="F61" s="39">
        <v>0.2</v>
      </c>
    </row>
    <row r="62" spans="1:15" x14ac:dyDescent="0.15">
      <c r="A62" s="18"/>
      <c r="C62" s="18" t="s">
        <v>512</v>
      </c>
      <c r="F62" s="39">
        <v>0.5</v>
      </c>
    </row>
    <row r="63" spans="1:15" x14ac:dyDescent="0.15">
      <c r="C63" s="18" t="s">
        <v>344</v>
      </c>
      <c r="F63" s="39">
        <v>0.3</v>
      </c>
    </row>
    <row r="64" spans="1:15" x14ac:dyDescent="0.15">
      <c r="B64" s="18"/>
      <c r="C64" s="18"/>
    </row>
    <row r="65" spans="1:15" x14ac:dyDescent="0.15">
      <c r="B65" s="18"/>
      <c r="C65" s="18"/>
    </row>
    <row r="66" spans="1:15" x14ac:dyDescent="0.15">
      <c r="A66" s="19" t="s">
        <v>325</v>
      </c>
      <c r="B66" s="20"/>
      <c r="C66" s="21" t="s">
        <v>386</v>
      </c>
      <c r="D66" s="21" t="s">
        <v>388</v>
      </c>
      <c r="E66" s="21" t="s">
        <v>738</v>
      </c>
      <c r="F66" s="21" t="s">
        <v>291</v>
      </c>
      <c r="G66" s="21" t="s">
        <v>665</v>
      </c>
      <c r="H66" s="21" t="s">
        <v>458</v>
      </c>
      <c r="I66" s="21" t="s">
        <v>266</v>
      </c>
      <c r="J66" s="21" t="s">
        <v>837</v>
      </c>
      <c r="K66" s="21" t="s">
        <v>407</v>
      </c>
      <c r="L66" s="21" t="s">
        <v>444</v>
      </c>
      <c r="M66" s="21" t="s">
        <v>741</v>
      </c>
      <c r="N66" s="22" t="s">
        <v>765</v>
      </c>
      <c r="O66" s="22" t="s">
        <v>554</v>
      </c>
    </row>
    <row r="67" spans="1:15" x14ac:dyDescent="0.15">
      <c r="A67" s="15" t="s">
        <v>627</v>
      </c>
      <c r="C67" s="23">
        <f>($F60*$F61)*'CE July2014'!E22/100</f>
        <v>140.77799999999999</v>
      </c>
      <c r="D67" s="23">
        <f>($F60*$F61)*'CE July2014'!F22/100</f>
        <v>135.9864</v>
      </c>
      <c r="E67" s="23">
        <f>($F60*$F61)*'CE July2014'!G22/100</f>
        <v>140.77799999999999</v>
      </c>
      <c r="F67" s="23">
        <f>($F60*$F61)*'CE July2014'!H22/100</f>
        <v>122.6016</v>
      </c>
      <c r="G67" s="23">
        <f>($F60*$F61)*'CE July2014'!I22/100</f>
        <v>144.24300000000002</v>
      </c>
      <c r="H67" s="23">
        <f>($F60*$F61)*'CE July2014'!J22/100</f>
        <v>137.3724</v>
      </c>
      <c r="I67" s="23">
        <f>($F60*$F61)*'CE July2014'!K22/100</f>
        <v>134.48159999999999</v>
      </c>
      <c r="J67" s="23">
        <f>($F60*$F61)*'CE July2014'!L22/100</f>
        <v>136.422</v>
      </c>
      <c r="K67" s="23">
        <f>($F60*$F61)*'CE July2014'!M22/100</f>
        <v>137.3724</v>
      </c>
      <c r="L67" s="23">
        <f>($F60*$F61)*'CE July2014'!N22/100</f>
        <v>137.3724</v>
      </c>
      <c r="M67" s="24" t="s">
        <v>436</v>
      </c>
      <c r="N67" s="25"/>
      <c r="O67" s="25"/>
    </row>
    <row r="68" spans="1:15" x14ac:dyDescent="0.15">
      <c r="A68" s="15" t="s">
        <v>737</v>
      </c>
      <c r="C68" s="23">
        <f>($F60*$F62)*'CE July2014'!E23/100</f>
        <v>351.94499999999999</v>
      </c>
      <c r="D68" s="23">
        <f>($F60*$F62)*'CE July2014'!F23/100</f>
        <v>339.96600000000001</v>
      </c>
      <c r="E68" s="23">
        <f>($F60*$F62)*'CE July2014'!G23/100</f>
        <v>351.94499999999999</v>
      </c>
      <c r="F68" s="23">
        <f>($F60*$F62)*'CE July2014'!H23/100</f>
        <v>306.50399999999996</v>
      </c>
      <c r="G68" s="23">
        <f>($F60*$F62)*'CE July2014'!I23/100</f>
        <v>360.60750000000002</v>
      </c>
      <c r="H68" s="23">
        <f>($F60*$F62)*'CE July2014'!J23/100</f>
        <v>343.43099999999998</v>
      </c>
      <c r="I68" s="23">
        <f>($F60*$F62)*'CE July2014'!K23/100</f>
        <v>336.20400000000001</v>
      </c>
      <c r="J68" s="23">
        <f>($F60*$F62)*'CE July2014'!L23/100</f>
        <v>341.05500000000001</v>
      </c>
      <c r="K68" s="23">
        <f>($F60*$F62)*'CE July2014'!M23/100</f>
        <v>343.43099999999998</v>
      </c>
      <c r="L68" s="23">
        <f>($F60*$F62)*'CE July2014'!N23/100</f>
        <v>343.43099999999998</v>
      </c>
      <c r="M68" s="24" t="s">
        <v>436</v>
      </c>
      <c r="N68" s="25"/>
      <c r="O68" s="25"/>
    </row>
    <row r="69" spans="1:15" x14ac:dyDescent="0.15">
      <c r="A69" s="15" t="s">
        <v>387</v>
      </c>
      <c r="C69" s="23">
        <f>($F60*$F63)*'CE July2014'!E24/100</f>
        <v>105.13799999999999</v>
      </c>
      <c r="D69" s="23">
        <f>($F60*$F63)*'CE July2014'!F24/100</f>
        <v>103.95</v>
      </c>
      <c r="E69" s="23">
        <f>($F60*$F63)*'CE July2014'!G24/100</f>
        <v>105.13799999999999</v>
      </c>
      <c r="F69" s="23">
        <f>($F60*$F63)*'CE July2014'!H24/100</f>
        <v>85.816800000000001</v>
      </c>
      <c r="G69" s="23">
        <f>($F60*$F63)*'CE July2014'!I24/100</f>
        <v>107.71596</v>
      </c>
      <c r="H69" s="23">
        <f>($F60*$F63)*'CE July2014'!J24/100</f>
        <v>102.5838</v>
      </c>
      <c r="I69" s="23">
        <f>($F60*$F63)*'CE July2014'!K24/100</f>
        <v>100.44539999999999</v>
      </c>
      <c r="J69" s="23">
        <f>($F60*$F63)*'CE July2014'!L24/100</f>
        <v>102.465</v>
      </c>
      <c r="K69" s="23">
        <f>($F60*$F63)*'CE July2014'!M24/100</f>
        <v>102.5838</v>
      </c>
      <c r="L69" s="23">
        <f>($F60*$F63)*'CE July2014'!N24/100</f>
        <v>102.5838</v>
      </c>
      <c r="M69" s="24" t="s">
        <v>436</v>
      </c>
      <c r="N69" s="26"/>
      <c r="O69" s="26"/>
    </row>
    <row r="70" spans="1:15" x14ac:dyDescent="0.15">
      <c r="A70" s="15" t="s">
        <v>431</v>
      </c>
      <c r="C70" s="23">
        <f>91*'CE July2014'!E25/100</f>
        <v>128.01788999999999</v>
      </c>
      <c r="D70" s="23">
        <f>91*'CE July2014'!F25/100</f>
        <v>126.95683000000001</v>
      </c>
      <c r="E70" s="23">
        <f>91*'CE July2014'!G25/100</f>
        <v>128.01788999999999</v>
      </c>
      <c r="F70" s="23">
        <f>91*'CE July2014'!H25/100</f>
        <v>123.03290999999999</v>
      </c>
      <c r="G70" s="23">
        <f>91*'CE July2014'!I25/100</f>
        <v>131.15001900000001</v>
      </c>
      <c r="H70" s="23">
        <f>91*'CE July2014'!J25/100</f>
        <v>124.88475999999999</v>
      </c>
      <c r="I70" s="23">
        <f>91*'CE July2014'!K25/100</f>
        <v>122.29217</v>
      </c>
      <c r="J70" s="23">
        <f>91*'CE July2014'!L25/100</f>
        <v>145.14500000000001</v>
      </c>
      <c r="K70" s="23">
        <f>91*'CE July2014'!M25/100</f>
        <v>124.90478000000002</v>
      </c>
      <c r="L70" s="23">
        <f>91*'CE July2014'!N25/100</f>
        <v>124.91479000000001</v>
      </c>
      <c r="M70" s="24" t="s">
        <v>436</v>
      </c>
      <c r="N70" s="26">
        <f>AVERAGE(C70:L70)</f>
        <v>127.93170390000003</v>
      </c>
      <c r="O70" s="26"/>
    </row>
    <row r="71" spans="1:15" x14ac:dyDescent="0.15">
      <c r="A71" s="15" t="s">
        <v>746</v>
      </c>
      <c r="C71" s="23">
        <f>SUM(C67:C70)</f>
        <v>725.87888999999996</v>
      </c>
      <c r="D71" s="23">
        <f t="shared" ref="D71:I71" si="24">SUM(D67:D70)</f>
        <v>706.85923000000003</v>
      </c>
      <c r="E71" s="23">
        <f t="shared" si="24"/>
        <v>725.87888999999996</v>
      </c>
      <c r="F71" s="23">
        <f t="shared" si="24"/>
        <v>637.95530999999994</v>
      </c>
      <c r="G71" s="23">
        <f t="shared" si="24"/>
        <v>743.71647900000005</v>
      </c>
      <c r="H71" s="23">
        <f t="shared" si="24"/>
        <v>708.27196000000004</v>
      </c>
      <c r="I71" s="23">
        <f t="shared" si="24"/>
        <v>693.42317000000003</v>
      </c>
      <c r="J71" s="23">
        <f t="shared" ref="J71:L71" si="25">SUM(J67:J70)</f>
        <v>725.08699999999999</v>
      </c>
      <c r="K71" s="23">
        <f t="shared" si="25"/>
        <v>708.29197999999997</v>
      </c>
      <c r="L71" s="23">
        <f t="shared" si="25"/>
        <v>708.30199000000005</v>
      </c>
      <c r="M71" s="24" t="s">
        <v>436</v>
      </c>
      <c r="N71" s="26">
        <f>AVERAGE(C71:L71)</f>
        <v>708.36648989999992</v>
      </c>
      <c r="O71" s="26"/>
    </row>
    <row r="72" spans="1:15" x14ac:dyDescent="0.15">
      <c r="A72" s="27" t="s">
        <v>349</v>
      </c>
      <c r="B72" s="28"/>
      <c r="C72" s="58">
        <f>C71*4</f>
        <v>2903.5155599999998</v>
      </c>
      <c r="D72" s="58">
        <f t="shared" ref="D72:I72" si="26">D71*4</f>
        <v>2827.4369200000001</v>
      </c>
      <c r="E72" s="58">
        <f t="shared" si="26"/>
        <v>2903.5155599999998</v>
      </c>
      <c r="F72" s="58">
        <f t="shared" si="26"/>
        <v>2551.8212399999998</v>
      </c>
      <c r="G72" s="58">
        <f t="shared" si="26"/>
        <v>2974.8659160000002</v>
      </c>
      <c r="H72" s="58">
        <f t="shared" si="26"/>
        <v>2833.0878400000001</v>
      </c>
      <c r="I72" s="58">
        <f t="shared" si="26"/>
        <v>2773.6926800000001</v>
      </c>
      <c r="J72" s="58">
        <f t="shared" ref="J72:L72" si="27">J71*4</f>
        <v>2900.348</v>
      </c>
      <c r="K72" s="58">
        <f t="shared" si="27"/>
        <v>2833.1679199999999</v>
      </c>
      <c r="L72" s="58">
        <f t="shared" si="27"/>
        <v>2833.2079600000002</v>
      </c>
      <c r="M72" s="59" t="s">
        <v>437</v>
      </c>
      <c r="N72" s="31"/>
      <c r="O72" s="32">
        <f>AVERAGE(C72:L72)</f>
        <v>2833.4659595999997</v>
      </c>
    </row>
    <row r="74" spans="1:15" x14ac:dyDescent="0.15">
      <c r="A74" s="19" t="s">
        <v>282</v>
      </c>
    </row>
    <row r="75" spans="1:15" x14ac:dyDescent="0.15">
      <c r="A75" s="15" t="s">
        <v>627</v>
      </c>
      <c r="C75" s="23">
        <f>($F60*$F61)*'EA July2014'!E26/100</f>
        <v>193.88159999999999</v>
      </c>
      <c r="D75" s="23">
        <f>($F60*$F61)*'EA July2014'!F26/100</f>
        <v>193.3272</v>
      </c>
      <c r="E75" s="23">
        <f>($F60*$F61)*'EA July2014'!G26/100</f>
        <v>193.88159999999999</v>
      </c>
      <c r="F75" s="23">
        <f>($F60*$F61)*'EA July2014'!H26/100</f>
        <v>175.82400000000001</v>
      </c>
      <c r="G75" s="23">
        <f>($F60*$F61)*'EA July2014'!I26/100</f>
        <v>198.62963999999999</v>
      </c>
      <c r="H75" s="23">
        <f>($F60*$F61)*'EA July2014'!J26/100</f>
        <v>189.16919999999999</v>
      </c>
      <c r="I75" s="23">
        <f>($F60*$F61)*'EA July2014'!K26/100</f>
        <v>185.20920000000001</v>
      </c>
      <c r="J75" s="23">
        <f>($F60*$F61)*'EA July2014'!L26/100</f>
        <v>192.06</v>
      </c>
      <c r="K75" s="23">
        <f>($F60*$F61)*'EA July2014'!M26/100</f>
        <v>174.042</v>
      </c>
      <c r="L75" s="24" t="s">
        <v>436</v>
      </c>
      <c r="M75" s="23">
        <f>($F60*$F61)*'EA July2014'!O26/100</f>
        <v>169.05596399999999</v>
      </c>
      <c r="N75" s="25"/>
      <c r="O75" s="25"/>
    </row>
    <row r="76" spans="1:15" x14ac:dyDescent="0.15">
      <c r="A76" s="15" t="s">
        <v>737</v>
      </c>
      <c r="C76" s="23">
        <f>($F60*$F62)*'EA July2014'!E27/100</f>
        <v>201.465</v>
      </c>
      <c r="D76" s="23">
        <f>($F60*$F62)*'EA July2014'!F27/100</f>
        <v>201.762</v>
      </c>
      <c r="E76" s="23">
        <f>($F60*$F62)*'EA July2014'!G27/100</f>
        <v>201.465</v>
      </c>
      <c r="F76" s="23">
        <f>($F60*$F62)*'EA July2014'!H27/100</f>
        <v>167.70599999999999</v>
      </c>
      <c r="G76" s="23">
        <f>($F60*$F62)*'EA July2014'!I27/100</f>
        <v>206.44470000000001</v>
      </c>
      <c r="H76" s="23">
        <f>($F60*$F62)*'EA July2014'!J27/100</f>
        <v>196.614</v>
      </c>
      <c r="I76" s="23">
        <f>($F60*$F62)*'EA July2014'!K27/100</f>
        <v>192.45599999999999</v>
      </c>
      <c r="J76" s="23">
        <f>($F60*$F62)*'EA July2014'!L27/100</f>
        <v>203.54400000000001</v>
      </c>
      <c r="K76" s="23">
        <f>($F60*$F62)*'EA July2014'!M27/100</f>
        <v>180.87300000000002</v>
      </c>
      <c r="L76" s="24" t="s">
        <v>436</v>
      </c>
      <c r="M76" s="23">
        <f>($F60*$F62)*'EA July2014'!O27/100</f>
        <v>174.29246999999998</v>
      </c>
      <c r="N76" s="25"/>
      <c r="O76" s="25"/>
    </row>
    <row r="77" spans="1:15" x14ac:dyDescent="0.15">
      <c r="A77" s="15" t="s">
        <v>387</v>
      </c>
      <c r="C77" s="23">
        <f>($F60*$F63)*'EA July2014'!E28/100</f>
        <v>72.824400000000011</v>
      </c>
      <c r="D77" s="23">
        <f>($F60*$F63)*'EA July2014'!F28/100</f>
        <v>73.834199999999996</v>
      </c>
      <c r="E77" s="23">
        <f>($F60*$F63)*'EA July2014'!G28/100</f>
        <v>72.824400000000011</v>
      </c>
      <c r="F77" s="23">
        <f>($F60*$F63)*'EA July2014'!H28/100</f>
        <v>55.776600000000009</v>
      </c>
      <c r="G77" s="23">
        <f>($F60*$F63)*'EA July2014'!I28/100</f>
        <v>74.659860000000009</v>
      </c>
      <c r="H77" s="23">
        <f>($F60*$F63)*'EA July2014'!J28/100</f>
        <v>71.101799999999997</v>
      </c>
      <c r="I77" s="23">
        <f>($F60*$F63)*'EA July2014'!K28/100</f>
        <v>69.616799999999998</v>
      </c>
      <c r="J77" s="23">
        <f>($F60*$F63)*'EA July2014'!L28/100</f>
        <v>73.596599999999995</v>
      </c>
      <c r="K77" s="23">
        <f>($F60*$F63)*'EA July2014'!M28/100</f>
        <v>65.3994</v>
      </c>
      <c r="L77" s="24" t="s">
        <v>436</v>
      </c>
      <c r="M77" s="23">
        <f>($F60*$F63)*'EA July2014'!O28/100</f>
        <v>62.958654000000003</v>
      </c>
      <c r="N77" s="26"/>
      <c r="O77" s="26"/>
    </row>
    <row r="78" spans="1:15" x14ac:dyDescent="0.15">
      <c r="A78" s="15" t="s">
        <v>431</v>
      </c>
      <c r="C78" s="23">
        <f>91*'EA July2014'!E29/100</f>
        <v>81.311229999999995</v>
      </c>
      <c r="D78" s="23">
        <f>91*'EA July2014'!F29/100</f>
        <v>80.610529999999997</v>
      </c>
      <c r="E78" s="23">
        <f>91*'EA July2014'!G29/100</f>
        <v>81.311229999999995</v>
      </c>
      <c r="F78" s="23">
        <f>91*'EA July2014'!H29/100</f>
        <v>79.639560000000003</v>
      </c>
      <c r="G78" s="23">
        <f>91*'EA July2014'!I29/100</f>
        <v>83.296213000000009</v>
      </c>
      <c r="H78" s="23">
        <f>91*'EA July2014'!J29/100</f>
        <v>79.329250000000002</v>
      </c>
      <c r="I78" s="23">
        <f>91*'EA July2014'!K29/100</f>
        <v>77.667590000000004</v>
      </c>
      <c r="J78" s="23">
        <f>91*'EA July2014'!L29/100</f>
        <v>82.582499999999996</v>
      </c>
      <c r="K78" s="23">
        <f>91*'EA July2014'!M29/100</f>
        <v>79.329250000000002</v>
      </c>
      <c r="L78" s="24" t="s">
        <v>436</v>
      </c>
      <c r="M78" s="23">
        <f>91*'EA July2014'!O29/100</f>
        <v>80.611731200000008</v>
      </c>
      <c r="N78" s="26">
        <f>AVERAGE(C78+D78+E78+F78+G78+H78+I78+J78+K78+M78)/10</f>
        <v>80.56890842</v>
      </c>
      <c r="O78" s="26"/>
    </row>
    <row r="79" spans="1:15" x14ac:dyDescent="0.15">
      <c r="A79" s="15" t="s">
        <v>746</v>
      </c>
      <c r="C79" s="23">
        <f>SUM(C75:C78)</f>
        <v>549.48222999999996</v>
      </c>
      <c r="D79" s="23">
        <f t="shared" ref="D79:I79" si="28">SUM(D75:D78)</f>
        <v>549.53393000000005</v>
      </c>
      <c r="E79" s="23">
        <f t="shared" si="28"/>
        <v>549.48222999999996</v>
      </c>
      <c r="F79" s="23">
        <f t="shared" ref="F79" si="29">SUM(F75:F78)</f>
        <v>478.94616000000002</v>
      </c>
      <c r="G79" s="23">
        <f t="shared" si="28"/>
        <v>563.03041299999995</v>
      </c>
      <c r="H79" s="23">
        <f t="shared" si="28"/>
        <v>536.21424999999999</v>
      </c>
      <c r="I79" s="23">
        <f t="shared" si="28"/>
        <v>524.94959000000006</v>
      </c>
      <c r="J79" s="23">
        <f t="shared" ref="J79:M79" si="30">SUM(J75:J78)</f>
        <v>551.78309999999999</v>
      </c>
      <c r="K79" s="23">
        <f t="shared" si="30"/>
        <v>499.64365000000004</v>
      </c>
      <c r="L79" s="24" t="s">
        <v>436</v>
      </c>
      <c r="M79" s="23">
        <f t="shared" si="30"/>
        <v>486.91881920000003</v>
      </c>
      <c r="N79" s="26">
        <f>AVERAGE(C79+D79+E79+F79+G79+H79+I79+J79+K79+M79)/10</f>
        <v>528.99843722000003</v>
      </c>
      <c r="O79" s="26"/>
    </row>
    <row r="80" spans="1:15" x14ac:dyDescent="0.15">
      <c r="A80" s="27" t="s">
        <v>349</v>
      </c>
      <c r="B80" s="25"/>
      <c r="C80" s="58">
        <f>C79*4</f>
        <v>2197.9289199999998</v>
      </c>
      <c r="D80" s="58">
        <f t="shared" ref="D80:I80" si="31">D79*4</f>
        <v>2198.1357200000002</v>
      </c>
      <c r="E80" s="58">
        <f t="shared" si="31"/>
        <v>2197.9289199999998</v>
      </c>
      <c r="F80" s="58">
        <f t="shared" ref="F80" si="32">F79*4</f>
        <v>1915.7846400000001</v>
      </c>
      <c r="G80" s="58">
        <f t="shared" si="31"/>
        <v>2252.1216519999998</v>
      </c>
      <c r="H80" s="58">
        <f t="shared" si="31"/>
        <v>2144.857</v>
      </c>
      <c r="I80" s="58">
        <f t="shared" si="31"/>
        <v>2099.7983600000002</v>
      </c>
      <c r="J80" s="58">
        <f t="shared" ref="J80:M80" si="33">J79*4</f>
        <v>2207.1324</v>
      </c>
      <c r="K80" s="58">
        <f t="shared" si="33"/>
        <v>1998.5746000000001</v>
      </c>
      <c r="L80" s="59" t="s">
        <v>437</v>
      </c>
      <c r="M80" s="58">
        <f t="shared" si="33"/>
        <v>1947.6752768000001</v>
      </c>
      <c r="N80" s="31"/>
      <c r="O80" s="32">
        <f>(C80+D80+E80+F80+G80+H80+I80+J80+K80+M80)/10</f>
        <v>2115.9937488800001</v>
      </c>
    </row>
    <row r="82" spans="1:15" x14ac:dyDescent="0.15">
      <c r="A82" s="19" t="s">
        <v>288</v>
      </c>
    </row>
    <row r="83" spans="1:15" x14ac:dyDescent="0.15">
      <c r="A83" s="15" t="s">
        <v>627</v>
      </c>
      <c r="C83" s="23">
        <f>($F60*$F61)*'Inte July2014'!E22/100</f>
        <v>145.17359999999999</v>
      </c>
      <c r="D83" s="23">
        <f>($F60*$F61)*'Inte July2014'!F22/100</f>
        <v>140.8176</v>
      </c>
      <c r="E83" s="23">
        <f>($F60*$F61)*'Inte July2014'!G22/100</f>
        <v>145.17359999999999</v>
      </c>
      <c r="F83" s="23">
        <f>($F60*$F61)*'Inte July2014'!H22/100</f>
        <v>127.82880000000002</v>
      </c>
      <c r="G83" s="23">
        <f>($F60*$F61)*'Inte July2014'!I22/100</f>
        <v>148.73364000000001</v>
      </c>
      <c r="H83" s="23">
        <f>($F60*$F61)*'Inte July2014'!J22/100</f>
        <v>141.64920000000001</v>
      </c>
      <c r="I83" s="23">
        <f>($F60*$F61)*'Inte July2014'!K22/100</f>
        <v>138.672</v>
      </c>
      <c r="J83" s="23">
        <f>($F60*$F61)*'Inte July2014'!L22/100</f>
        <v>142.95600000000002</v>
      </c>
      <c r="K83" s="23">
        <f>($F60*$F61)*'Inte July2014'!M22/100</f>
        <v>130.3236</v>
      </c>
      <c r="L83" s="23">
        <f>($F60*$F61)*'Inte July2014'!N22/100</f>
        <v>141.64920000000001</v>
      </c>
      <c r="M83" s="23">
        <f>($F60*$F61)*'Inte July2014'!O22/100</f>
        <v>122.244804</v>
      </c>
      <c r="N83" s="25"/>
      <c r="O83" s="25"/>
    </row>
    <row r="84" spans="1:15" x14ac:dyDescent="0.15">
      <c r="A84" s="15" t="s">
        <v>737</v>
      </c>
      <c r="C84" s="23">
        <f>($F60*$F62)*'Inte July2014'!E23/100</f>
        <v>279.08099999999996</v>
      </c>
      <c r="D84" s="23">
        <f>($F60*$F62)*'Inte July2014'!F23/100</f>
        <v>254.62800000000004</v>
      </c>
      <c r="E84" s="23">
        <f>($F60*$F62)*'Inte July2014'!G23/100</f>
        <v>279.08099999999996</v>
      </c>
      <c r="F84" s="23">
        <f>($F60*$F62)*'Inte July2014'!H23/100</f>
        <v>243.04499999999999</v>
      </c>
      <c r="G84" s="23">
        <f>($F60*$F62)*'Inte July2014'!I23/100</f>
        <v>285.97140000000002</v>
      </c>
      <c r="H84" s="23">
        <f>($F60*$F62)*'Inte July2014'!J23/100</f>
        <v>272.34899999999999</v>
      </c>
      <c r="I84" s="23">
        <f>($F60*$F62)*'Inte July2014'!K23/100</f>
        <v>266.60700000000003</v>
      </c>
      <c r="J84" s="23">
        <f>($F60*$F62)*'Inte July2014'!L23/100</f>
        <v>254.43</v>
      </c>
      <c r="K84" s="23">
        <f>($F60*$F62)*'Inte July2014'!M23/100</f>
        <v>250.56900000000002</v>
      </c>
      <c r="L84" s="23">
        <f>($F60*$F62)*'Inte July2014'!N23/100</f>
        <v>272.34899999999999</v>
      </c>
      <c r="M84" s="23">
        <f>($F60*$F62)*'Inte July2014'!O23/100</f>
        <v>237.73860000000002</v>
      </c>
      <c r="N84" s="25"/>
      <c r="O84" s="25"/>
    </row>
    <row r="85" spans="1:15" x14ac:dyDescent="0.15">
      <c r="A85" s="15" t="s">
        <v>387</v>
      </c>
      <c r="C85" s="23">
        <f>($F60*$F63)*'Inte July2014'!E24/100</f>
        <v>84.466800000000006</v>
      </c>
      <c r="D85" s="23">
        <f>($F60*$F63)*'Inte July2014'!F24/100</f>
        <v>85.536000000000001</v>
      </c>
      <c r="E85" s="23">
        <f>($F60*$F63)*'Inte July2014'!G24/100</f>
        <v>84.466800000000006</v>
      </c>
      <c r="F85" s="23">
        <f>($F60*$F63)*'Inte July2014'!H24/100</f>
        <v>67.240799999999993</v>
      </c>
      <c r="G85" s="23">
        <f>($F60*$F63)*'Inte July2014'!I24/100</f>
        <v>86.569559999999996</v>
      </c>
      <c r="H85" s="23">
        <f>($F60*$F63)*'Inte July2014'!J24/100</f>
        <v>82.447200000000009</v>
      </c>
      <c r="I85" s="23">
        <f>($F60*$F63)*'Inte July2014'!K24/100</f>
        <v>80.724599999999995</v>
      </c>
      <c r="J85" s="23">
        <f>($F60*$F63)*'Inte July2014'!L24/100</f>
        <v>85.23899999999999</v>
      </c>
      <c r="K85" s="23">
        <f>($F60*$F63)*'Inte July2014'!M24/100</f>
        <v>75.853800000000007</v>
      </c>
      <c r="L85" s="23">
        <f>($F60*$F63)*'Inte July2014'!N24/100</f>
        <v>82.447200000000009</v>
      </c>
      <c r="M85" s="23">
        <f>($F60*$F63)*'Inte July2014'!O24/100</f>
        <v>73.309697999999997</v>
      </c>
      <c r="N85" s="26"/>
      <c r="O85" s="26"/>
    </row>
    <row r="86" spans="1:15" x14ac:dyDescent="0.15">
      <c r="A86" s="15" t="s">
        <v>431</v>
      </c>
      <c r="C86" s="23">
        <f>91*'Inte July2014'!E25/100</f>
        <v>92.212119999999999</v>
      </c>
      <c r="D86" s="23">
        <f>91*'Inte July2014'!F25/100</f>
        <v>91.32123</v>
      </c>
      <c r="E86" s="23">
        <f>91*'Inte July2014'!G25/100</f>
        <v>92.212119999999999</v>
      </c>
      <c r="F86" s="23">
        <f>91*'Inte July2014'!H25/100</f>
        <v>88.618529999999993</v>
      </c>
      <c r="G86" s="23">
        <f>91*'Inte July2014'!I25/100</f>
        <v>94.468373999999997</v>
      </c>
      <c r="H86" s="23">
        <f>91*'Inte July2014'!J25/100</f>
        <v>89.939849999999993</v>
      </c>
      <c r="I86" s="23">
        <f>91*'Inte July2014'!K25/100</f>
        <v>88.077990000000014</v>
      </c>
      <c r="J86" s="23">
        <f>91*'Inte July2014'!L25/100</f>
        <v>93.092999999999989</v>
      </c>
      <c r="K86" s="23">
        <f>91*'Inte July2014'!M25/100</f>
        <v>89.969879999999989</v>
      </c>
      <c r="L86" s="23">
        <f>91*'Inte July2014'!N25/100</f>
        <v>89.969879999999989</v>
      </c>
      <c r="M86" s="23">
        <f>91*'Inte July2014'!O25/100</f>
        <v>81.451370000000011</v>
      </c>
      <c r="N86" s="26">
        <f>AVERAGE(C86:M86)</f>
        <v>90.121303999999995</v>
      </c>
      <c r="O86" s="26"/>
    </row>
    <row r="87" spans="1:15" x14ac:dyDescent="0.15">
      <c r="A87" s="15" t="s">
        <v>746</v>
      </c>
      <c r="C87" s="23">
        <f>SUM(C83:C86)</f>
        <v>600.93352000000004</v>
      </c>
      <c r="D87" s="23">
        <f t="shared" ref="D87:I87" si="34">SUM(D83:D86)</f>
        <v>572.30282999999997</v>
      </c>
      <c r="E87" s="23">
        <f t="shared" si="34"/>
        <v>600.93352000000004</v>
      </c>
      <c r="F87" s="23">
        <f t="shared" si="34"/>
        <v>526.73312999999996</v>
      </c>
      <c r="G87" s="23">
        <f t="shared" si="34"/>
        <v>615.74297400000012</v>
      </c>
      <c r="H87" s="23">
        <f t="shared" si="34"/>
        <v>586.38525000000004</v>
      </c>
      <c r="I87" s="23">
        <f t="shared" si="34"/>
        <v>574.08159000000001</v>
      </c>
      <c r="J87" s="23">
        <f t="shared" ref="J87:M87" si="35">SUM(J83:J86)</f>
        <v>575.71799999999996</v>
      </c>
      <c r="K87" s="23">
        <f t="shared" si="35"/>
        <v>546.71627999999998</v>
      </c>
      <c r="L87" s="23">
        <f t="shared" si="35"/>
        <v>586.41527999999994</v>
      </c>
      <c r="M87" s="23">
        <f t="shared" si="35"/>
        <v>514.74447199999997</v>
      </c>
      <c r="N87" s="26">
        <f>AVERAGE(C87:M87)</f>
        <v>572.79153145454541</v>
      </c>
      <c r="O87" s="26"/>
    </row>
    <row r="88" spans="1:15" x14ac:dyDescent="0.15">
      <c r="A88" s="27" t="s">
        <v>349</v>
      </c>
      <c r="B88" s="25"/>
      <c r="C88" s="58">
        <f>C87*4</f>
        <v>2403.7340800000002</v>
      </c>
      <c r="D88" s="58">
        <f t="shared" ref="D88:I88" si="36">D87*4</f>
        <v>2289.2113199999999</v>
      </c>
      <c r="E88" s="58">
        <f t="shared" si="36"/>
        <v>2403.7340800000002</v>
      </c>
      <c r="F88" s="58">
        <f t="shared" si="36"/>
        <v>2106.9325199999998</v>
      </c>
      <c r="G88" s="58">
        <f t="shared" si="36"/>
        <v>2462.9718960000005</v>
      </c>
      <c r="H88" s="58">
        <f t="shared" si="36"/>
        <v>2345.5410000000002</v>
      </c>
      <c r="I88" s="58">
        <f t="shared" si="36"/>
        <v>2296.32636</v>
      </c>
      <c r="J88" s="58">
        <f t="shared" ref="J88:M88" si="37">J87*4</f>
        <v>2302.8719999999998</v>
      </c>
      <c r="K88" s="58">
        <f t="shared" si="37"/>
        <v>2186.8651199999999</v>
      </c>
      <c r="L88" s="58">
        <f t="shared" si="37"/>
        <v>2345.6611199999998</v>
      </c>
      <c r="M88" s="58">
        <f t="shared" si="37"/>
        <v>2058.9778879999999</v>
      </c>
      <c r="N88" s="31"/>
      <c r="O88" s="32">
        <f>AVERAGE(C88:M88)</f>
        <v>2291.1661258181816</v>
      </c>
    </row>
    <row r="90" spans="1:15" x14ac:dyDescent="0.15">
      <c r="A90" s="27"/>
      <c r="B90" s="25"/>
      <c r="C90" s="29"/>
      <c r="D90" s="29"/>
      <c r="E90" s="29"/>
      <c r="F90" s="26"/>
      <c r="G90" s="26"/>
      <c r="H90" s="26"/>
      <c r="I90" s="26"/>
      <c r="J90" s="26"/>
      <c r="K90" s="26"/>
      <c r="L90" s="26"/>
      <c r="M90" s="26"/>
      <c r="N90" s="26"/>
      <c r="O90" s="26"/>
    </row>
    <row r="91" spans="1:15" x14ac:dyDescent="0.15">
      <c r="A91" s="18" t="s">
        <v>835</v>
      </c>
      <c r="C91" s="21" t="s">
        <v>386</v>
      </c>
      <c r="D91" s="21" t="s">
        <v>388</v>
      </c>
      <c r="E91" s="21" t="s">
        <v>738</v>
      </c>
      <c r="F91" s="21" t="s">
        <v>291</v>
      </c>
      <c r="G91" s="21" t="s">
        <v>665</v>
      </c>
      <c r="H91" s="21" t="s">
        <v>347</v>
      </c>
      <c r="I91" s="21" t="s">
        <v>266</v>
      </c>
      <c r="J91" s="21" t="s">
        <v>837</v>
      </c>
      <c r="K91" s="21" t="s">
        <v>407</v>
      </c>
      <c r="L91" s="21" t="s">
        <v>296</v>
      </c>
      <c r="M91" s="21" t="s">
        <v>741</v>
      </c>
      <c r="N91" s="21"/>
      <c r="O91" s="21"/>
    </row>
    <row r="92" spans="1:15" x14ac:dyDescent="0.15">
      <c r="A92" s="15" t="s">
        <v>364</v>
      </c>
      <c r="C92" s="33" t="s">
        <v>719</v>
      </c>
      <c r="D92" s="33" t="s">
        <v>263</v>
      </c>
      <c r="E92" s="33" t="s">
        <v>611</v>
      </c>
      <c r="F92" s="33" t="s">
        <v>629</v>
      </c>
      <c r="G92" s="33" t="s">
        <v>666</v>
      </c>
      <c r="H92" s="33" t="s">
        <v>629</v>
      </c>
      <c r="I92" s="33" t="s">
        <v>629</v>
      </c>
      <c r="J92" s="33" t="s">
        <v>309</v>
      </c>
      <c r="K92" s="33" t="s">
        <v>629</v>
      </c>
      <c r="L92" s="33" t="s">
        <v>263</v>
      </c>
      <c r="M92" s="33" t="s">
        <v>629</v>
      </c>
    </row>
    <row r="93" spans="1:15" x14ac:dyDescent="0.15">
      <c r="A93" s="15" t="s">
        <v>910</v>
      </c>
      <c r="C93" s="33" t="s">
        <v>812</v>
      </c>
      <c r="D93" s="33" t="s">
        <v>405</v>
      </c>
      <c r="E93" s="33" t="s">
        <v>869</v>
      </c>
      <c r="F93" s="33" t="s">
        <v>283</v>
      </c>
      <c r="G93" s="33" t="s">
        <v>667</v>
      </c>
      <c r="H93" s="33" t="s">
        <v>263</v>
      </c>
      <c r="I93" s="33" t="s">
        <v>283</v>
      </c>
      <c r="J93" s="33" t="s">
        <v>869</v>
      </c>
      <c r="K93" s="34" t="s">
        <v>628</v>
      </c>
      <c r="L93" s="33" t="s">
        <v>865</v>
      </c>
      <c r="M93" s="33" t="s">
        <v>405</v>
      </c>
    </row>
    <row r="94" spans="1:15" x14ac:dyDescent="0.15">
      <c r="A94" s="15" t="s">
        <v>560</v>
      </c>
      <c r="C94" s="33" t="s">
        <v>811</v>
      </c>
      <c r="D94" s="34" t="s">
        <v>263</v>
      </c>
      <c r="E94" s="33" t="s">
        <v>230</v>
      </c>
      <c r="F94" s="33" t="s">
        <v>229</v>
      </c>
      <c r="G94" s="33" t="s">
        <v>618</v>
      </c>
      <c r="H94" s="33" t="s">
        <v>263</v>
      </c>
      <c r="I94" s="34">
        <v>75</v>
      </c>
      <c r="J94" s="33" t="s">
        <v>574</v>
      </c>
      <c r="K94" s="34" t="s">
        <v>798</v>
      </c>
      <c r="L94" s="33" t="s">
        <v>866</v>
      </c>
      <c r="M94" s="64">
        <v>82.5</v>
      </c>
    </row>
    <row r="95" spans="1:15" x14ac:dyDescent="0.15">
      <c r="A95" s="15" t="s">
        <v>911</v>
      </c>
      <c r="C95" s="33" t="s">
        <v>357</v>
      </c>
      <c r="D95" s="33" t="s">
        <v>661</v>
      </c>
      <c r="E95" s="33" t="s">
        <v>629</v>
      </c>
      <c r="F95" s="33" t="s">
        <v>612</v>
      </c>
      <c r="G95" s="33" t="s">
        <v>720</v>
      </c>
      <c r="H95" s="33" t="s">
        <v>376</v>
      </c>
      <c r="I95" s="33" t="s">
        <v>663</v>
      </c>
      <c r="J95" s="33" t="s">
        <v>867</v>
      </c>
      <c r="K95" s="33" t="s">
        <v>629</v>
      </c>
      <c r="L95" s="33" t="s">
        <v>374</v>
      </c>
      <c r="M95" s="33" t="s">
        <v>629</v>
      </c>
    </row>
    <row r="96" spans="1:15" x14ac:dyDescent="0.15">
      <c r="A96" s="15" t="s">
        <v>630</v>
      </c>
      <c r="C96" s="64">
        <v>12.73</v>
      </c>
      <c r="D96" s="34">
        <v>12</v>
      </c>
      <c r="E96" s="64">
        <v>12.73</v>
      </c>
      <c r="F96" s="33" t="s">
        <v>629</v>
      </c>
      <c r="G96" s="34">
        <v>12</v>
      </c>
      <c r="H96" s="33" t="s">
        <v>629</v>
      </c>
      <c r="I96" s="33" t="s">
        <v>629</v>
      </c>
      <c r="J96" s="34" t="s">
        <v>629</v>
      </c>
      <c r="K96" s="33" t="s">
        <v>629</v>
      </c>
      <c r="L96" s="33" t="s">
        <v>263</v>
      </c>
      <c r="M96" s="64">
        <v>14.85</v>
      </c>
    </row>
    <row r="97" spans="1:15" x14ac:dyDescent="0.15">
      <c r="A97" s="15" t="s">
        <v>912</v>
      </c>
      <c r="C97" s="33" t="s">
        <v>165</v>
      </c>
      <c r="D97" s="33" t="s">
        <v>165</v>
      </c>
      <c r="E97" s="33" t="s">
        <v>165</v>
      </c>
      <c r="F97" s="33" t="s">
        <v>629</v>
      </c>
      <c r="G97" s="33" t="s">
        <v>684</v>
      </c>
      <c r="H97" s="33" t="s">
        <v>263</v>
      </c>
      <c r="I97" s="33" t="s">
        <v>165</v>
      </c>
      <c r="J97" s="33" t="s">
        <v>629</v>
      </c>
      <c r="K97" s="33" t="s">
        <v>629</v>
      </c>
      <c r="L97" s="33" t="s">
        <v>263</v>
      </c>
      <c r="M97" s="33" t="s">
        <v>263</v>
      </c>
    </row>
    <row r="98" spans="1:15" x14ac:dyDescent="0.15">
      <c r="A98" s="106"/>
      <c r="B98" s="106"/>
      <c r="C98" s="107"/>
      <c r="D98" s="107"/>
      <c r="E98" s="107"/>
      <c r="F98" s="108"/>
      <c r="G98" s="108"/>
      <c r="H98" s="108"/>
      <c r="I98" s="108"/>
      <c r="J98" s="108"/>
      <c r="K98" s="108"/>
      <c r="L98" s="108"/>
      <c r="M98" s="108"/>
      <c r="N98" s="108"/>
      <c r="O98" s="108"/>
    </row>
  </sheetData>
  <sheetProtection algorithmName="SHA-512" hashValue="3ukSqQpApfHvgYxi7VzWHRZfavsw/zMKe8dN2VZwnPLYrLZu0KqIQFpWQuHTc2UGvKrG4NiDdxLUwSuKNBmS4Q==" saltValue="SyUxPj37DOqHRcoF2Yc7mg==" spinCount="100000" sheet="1" objects="1" scenarios="1"/>
  <phoneticPr fontId="12" type="noConversion"/>
  <pageMargins left="0.75" right="0.75" top="1" bottom="1" header="0.5" footer="0.5"/>
  <legacy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9"/>
  <dimension ref="A1:O98"/>
  <sheetViews>
    <sheetView zoomScale="120" zoomScaleNormal="120" workbookViewId="0">
      <selection activeCell="F6" sqref="F6"/>
    </sheetView>
  </sheetViews>
  <sheetFormatPr baseColWidth="10" defaultRowHeight="13" x14ac:dyDescent="0.15"/>
  <cols>
    <col min="1" max="1" width="14.1640625" style="15" customWidth="1"/>
    <col min="2" max="2" width="1.83203125" style="15" customWidth="1"/>
    <col min="3" max="5" width="10" style="15" customWidth="1"/>
    <col min="6" max="16384" width="10.83203125" style="15"/>
  </cols>
  <sheetData>
    <row r="1" spans="1:15" x14ac:dyDescent="0.15">
      <c r="A1" s="14" t="s">
        <v>834</v>
      </c>
    </row>
    <row r="2" spans="1:15" x14ac:dyDescent="0.15">
      <c r="A2" s="52"/>
      <c r="B2" s="52"/>
      <c r="C2" s="52"/>
      <c r="D2" s="52"/>
      <c r="E2" s="52"/>
      <c r="F2" s="52"/>
      <c r="G2" s="52"/>
      <c r="H2" s="52"/>
      <c r="I2" s="52"/>
      <c r="J2" s="52"/>
      <c r="K2" s="52"/>
      <c r="L2" s="52"/>
      <c r="M2" s="52"/>
      <c r="N2" s="52"/>
      <c r="O2" s="52"/>
    </row>
    <row r="3" spans="1:15" x14ac:dyDescent="0.15">
      <c r="A3" s="17" t="s">
        <v>655</v>
      </c>
    </row>
    <row r="5" spans="1:15" x14ac:dyDescent="0.15">
      <c r="A5" s="18" t="s">
        <v>639</v>
      </c>
      <c r="C5" s="18" t="s">
        <v>692</v>
      </c>
      <c r="F5" s="38">
        <v>1500</v>
      </c>
    </row>
    <row r="7" spans="1:15" x14ac:dyDescent="0.15">
      <c r="A7" s="19" t="s">
        <v>325</v>
      </c>
      <c r="B7" s="20"/>
      <c r="C7" s="21" t="s">
        <v>386</v>
      </c>
      <c r="D7" s="21" t="s">
        <v>388</v>
      </c>
      <c r="E7" s="21" t="s">
        <v>738</v>
      </c>
      <c r="F7" s="21" t="s">
        <v>291</v>
      </c>
      <c r="G7" s="21" t="s">
        <v>665</v>
      </c>
      <c r="H7" s="21" t="s">
        <v>458</v>
      </c>
      <c r="I7" s="21" t="s">
        <v>266</v>
      </c>
      <c r="J7" s="21" t="s">
        <v>301</v>
      </c>
      <c r="K7" s="21" t="s">
        <v>837</v>
      </c>
      <c r="L7" s="21" t="s">
        <v>407</v>
      </c>
      <c r="M7" s="21" t="s">
        <v>741</v>
      </c>
      <c r="N7" s="22" t="s">
        <v>765</v>
      </c>
      <c r="O7" s="22" t="s">
        <v>554</v>
      </c>
    </row>
    <row r="8" spans="1:15" x14ac:dyDescent="0.15">
      <c r="A8" s="15" t="s">
        <v>693</v>
      </c>
      <c r="C8" s="23">
        <f>($F5*'CE July2013'!E8)/100</f>
        <v>516.28499999999997</v>
      </c>
      <c r="D8" s="23">
        <f>($F5*'CE July2013'!F8)/100</f>
        <v>513.31499999999994</v>
      </c>
      <c r="E8" s="23">
        <f>($F5*'CE July2013'!G8)/100</f>
        <v>516.28499999999997</v>
      </c>
      <c r="F8" s="23">
        <f>($F5*'CE July2013'!H8)/100</f>
        <v>516.28499999999997</v>
      </c>
      <c r="G8" s="23">
        <f>($F5*'CE July2013'!I8)/100</f>
        <v>513.31499999999994</v>
      </c>
      <c r="H8" s="23">
        <f>($F5*'CE July2013'!J8)/100</f>
        <v>516.28499999999997</v>
      </c>
      <c r="I8" s="23">
        <f>($F5*'CE July2013'!K8)/100</f>
        <v>536.91</v>
      </c>
      <c r="J8" s="23">
        <f>($F5*'CE July2013'!L8)/100</f>
        <v>497.31000000000006</v>
      </c>
      <c r="K8" s="23">
        <f>($F5*'CE July2013'!M8)/100</f>
        <v>527.17500000000007</v>
      </c>
      <c r="L8" s="23">
        <f>($F5*'CE July2013'!N8)/100</f>
        <v>472.23</v>
      </c>
      <c r="M8" s="24" t="s">
        <v>442</v>
      </c>
      <c r="N8" s="25"/>
      <c r="O8" s="25"/>
    </row>
    <row r="9" spans="1:15" x14ac:dyDescent="0.15">
      <c r="A9" s="15" t="s">
        <v>398</v>
      </c>
      <c r="C9" s="23">
        <v>0</v>
      </c>
      <c r="D9" s="23">
        <v>0</v>
      </c>
      <c r="E9" s="23">
        <v>0</v>
      </c>
      <c r="F9" s="23">
        <v>0</v>
      </c>
      <c r="G9" s="23">
        <v>0</v>
      </c>
      <c r="H9" s="23">
        <v>0</v>
      </c>
      <c r="I9" s="23">
        <v>0</v>
      </c>
      <c r="J9" s="23">
        <v>0</v>
      </c>
      <c r="K9" s="23">
        <v>0</v>
      </c>
      <c r="L9" s="23">
        <v>0</v>
      </c>
      <c r="M9" s="24" t="s">
        <v>443</v>
      </c>
      <c r="N9" s="25"/>
      <c r="O9" s="25"/>
    </row>
    <row r="10" spans="1:15" x14ac:dyDescent="0.15">
      <c r="A10" s="15" t="s">
        <v>431</v>
      </c>
      <c r="C10" s="23">
        <f>91*'CE July2013'!E10/100</f>
        <v>125.60547999999999</v>
      </c>
      <c r="D10" s="23">
        <f>91*'CE July2013'!F10/100</f>
        <v>124.91479000000001</v>
      </c>
      <c r="E10" s="23">
        <f>91*'CE July2013'!G10/100</f>
        <v>125.60547999999999</v>
      </c>
      <c r="F10" s="23">
        <f>91*'CE July2013'!H10/100</f>
        <v>125.60547999999999</v>
      </c>
      <c r="G10" s="23">
        <f>91*'CE July2013'!I10/100</f>
        <v>124.91479000000001</v>
      </c>
      <c r="H10" s="23">
        <f>91*'CE July2013'!J10/100</f>
        <v>122.11198999999999</v>
      </c>
      <c r="I10" s="23">
        <f>91*'CE July2013'!K10/100</f>
        <v>130.63050000000001</v>
      </c>
      <c r="J10" s="23">
        <f>91*'CE July2013'!L10/100</f>
        <v>137.19705999999999</v>
      </c>
      <c r="K10" s="23">
        <f>91*'CE July2013'!M10/100</f>
        <v>135.13499999999999</v>
      </c>
      <c r="L10" s="23">
        <f>91*'CE July2013'!N10/100</f>
        <v>124.91479000000001</v>
      </c>
      <c r="M10" s="24" t="s">
        <v>443</v>
      </c>
      <c r="N10" s="26">
        <f>AVERAGE(C10:L10)</f>
        <v>127.66353599999999</v>
      </c>
      <c r="O10" s="26"/>
    </row>
    <row r="11" spans="1:15" x14ac:dyDescent="0.15">
      <c r="A11" s="15" t="s">
        <v>746</v>
      </c>
      <c r="C11" s="23">
        <f>SUM(C8:C10)</f>
        <v>641.89047999999991</v>
      </c>
      <c r="D11" s="23">
        <f t="shared" ref="D11:J11" si="0">SUM(D8:D10)</f>
        <v>638.22978999999998</v>
      </c>
      <c r="E11" s="23">
        <f t="shared" si="0"/>
        <v>641.89047999999991</v>
      </c>
      <c r="F11" s="23">
        <f t="shared" si="0"/>
        <v>641.89047999999991</v>
      </c>
      <c r="G11" s="23">
        <f t="shared" si="0"/>
        <v>638.22978999999998</v>
      </c>
      <c r="H11" s="23">
        <f t="shared" ref="H11" si="1">SUM(H8:H10)</f>
        <v>638.39698999999996</v>
      </c>
      <c r="I11" s="23">
        <f t="shared" si="0"/>
        <v>667.54049999999995</v>
      </c>
      <c r="J11" s="23">
        <f t="shared" si="0"/>
        <v>634.50706000000002</v>
      </c>
      <c r="K11" s="23">
        <f t="shared" ref="K11" si="2">SUM(K8:K10)</f>
        <v>662.31000000000006</v>
      </c>
      <c r="L11" s="23">
        <f t="shared" ref="L11" si="3">SUM(L8:L10)</f>
        <v>597.14479000000006</v>
      </c>
      <c r="M11" s="24" t="s">
        <v>443</v>
      </c>
      <c r="N11" s="26">
        <f>AVERAGE(C11:L11)</f>
        <v>640.20303600000011</v>
      </c>
      <c r="O11" s="26"/>
    </row>
    <row r="12" spans="1:15" x14ac:dyDescent="0.15">
      <c r="A12" s="27" t="s">
        <v>349</v>
      </c>
      <c r="B12" s="28"/>
      <c r="C12" s="58">
        <f>C11*4</f>
        <v>2567.5619199999996</v>
      </c>
      <c r="D12" s="58">
        <f t="shared" ref="D12:J12" si="4">D11*4</f>
        <v>2552.9191599999999</v>
      </c>
      <c r="E12" s="58">
        <f t="shared" si="4"/>
        <v>2567.5619199999996</v>
      </c>
      <c r="F12" s="58">
        <f t="shared" si="4"/>
        <v>2567.5619199999996</v>
      </c>
      <c r="G12" s="58">
        <f t="shared" si="4"/>
        <v>2552.9191599999999</v>
      </c>
      <c r="H12" s="58">
        <f t="shared" ref="H12" si="5">H11*4</f>
        <v>2553.5879599999998</v>
      </c>
      <c r="I12" s="58">
        <f t="shared" si="4"/>
        <v>2670.1619999999998</v>
      </c>
      <c r="J12" s="58">
        <f t="shared" si="4"/>
        <v>2538.0282400000001</v>
      </c>
      <c r="K12" s="58">
        <f t="shared" ref="K12" si="6">K11*4</f>
        <v>2649.2400000000002</v>
      </c>
      <c r="L12" s="58">
        <f t="shared" ref="L12" si="7">L11*4</f>
        <v>2388.5791600000002</v>
      </c>
      <c r="M12" s="59" t="s">
        <v>442</v>
      </c>
      <c r="N12" s="31"/>
      <c r="O12" s="32">
        <f>AVERAGE(C12:L12)</f>
        <v>2560.8121440000004</v>
      </c>
    </row>
    <row r="14" spans="1:15" x14ac:dyDescent="0.15">
      <c r="A14" s="19" t="s">
        <v>282</v>
      </c>
      <c r="C14" s="23"/>
      <c r="D14" s="23"/>
      <c r="E14" s="23"/>
      <c r="J14" s="21"/>
      <c r="N14" s="22" t="s">
        <v>765</v>
      </c>
      <c r="O14" s="22" t="s">
        <v>554</v>
      </c>
    </row>
    <row r="15" spans="1:15" x14ac:dyDescent="0.15">
      <c r="A15" s="15" t="s">
        <v>693</v>
      </c>
      <c r="C15" s="23">
        <f>IF(($F5&gt;'EA July2013'!E7),('EA July2013'!E7*'EA July2013'!E9)/100,('Bills July2013'!$F5*'EA July2013'!E9)/100)</f>
        <v>268.39999999999998</v>
      </c>
      <c r="D15" s="23">
        <f>IF(($F5&gt;'EA July2013'!F7),('EA July2013'!F7*'EA July2013'!F9)/100,('Bills July2013'!$F5*'EA July2013'!F9)/100)</f>
        <v>273.89999999999998</v>
      </c>
      <c r="E15" s="23">
        <f>IF(($F5&gt;'EA July2013'!G7),('EA July2013'!G7*'EA July2013'!G9)/100,('Bills July2013'!$F5*'EA July2013'!G9)/100)</f>
        <v>402.6</v>
      </c>
      <c r="F15" s="23">
        <f>IF(($F5&gt;'EA July2013'!H7),('EA July2013'!H7*'EA July2013'!H9)/100,('Bills July2013'!$F5*'EA July2013'!H9)/100)</f>
        <v>268.39999999999998</v>
      </c>
      <c r="G15" s="23">
        <f>IF(($F5&gt;'EA July2013'!I7),('EA July2013'!I7*'EA July2013'!I9)/100,('Bills July2013'!$F5*'EA July2013'!I9)/100)</f>
        <v>273.89999999999998</v>
      </c>
      <c r="H15" s="23">
        <f>IF(($F5&gt;'EA July2013'!J7),('EA July2013'!J7*'EA July2013'!J9)/100,('Bills July2013'!$F5*'EA July2013'!J9)/100)</f>
        <v>268.39999999999998</v>
      </c>
      <c r="I15" s="23">
        <f>IF(($F5&gt;'EA July2013'!K7),('EA July2013'!K7*'EA July2013'!K9)/100,('Bills July2013'!$F5*'EA July2013'!K9)/100)</f>
        <v>279.18</v>
      </c>
      <c r="J15" s="23">
        <f>IF(($F5&gt;'EA July2013'!L7),('EA July2013'!L7*'EA July2013'!L9)/100,('Bills July2013'!$F5*'EA July2013'!L9)/100)</f>
        <v>305.58</v>
      </c>
      <c r="K15" s="23">
        <f>IF(($F5&gt;'EA July2013'!M7),('EA July2013'!M7*'EA July2013'!M9)/100,('Bills July2013'!$F5*'EA July2013'!M9)/100)</f>
        <v>282.14999999999998</v>
      </c>
      <c r="L15" s="23">
        <f>IF(($F5&gt;'EA July2013'!N7),('EA July2013'!N7*'EA July2013'!N9)/100,('Bills July2013'!$F5*'EA July2013'!N9)/100)</f>
        <v>252.34</v>
      </c>
      <c r="M15" s="23">
        <f>IF(($F5&gt;'EA July2013'!O7),('EA July2013'!O7*'EA July2013'!O9)/100,('Bills July2013'!$F5*'EA July2013'!O9)/100)</f>
        <v>273.89999999999998</v>
      </c>
      <c r="N15" s="25"/>
      <c r="O15" s="25"/>
    </row>
    <row r="16" spans="1:15" x14ac:dyDescent="0.15">
      <c r="A16" s="15" t="s">
        <v>270</v>
      </c>
      <c r="C16" s="23">
        <f>IF(F5&lt;='EA July2013'!E8,0,IF('Bills July2013'!F5&gt;'EA July2013'!E8,('Bills July2013'!F5-'EA July2013'!E7)*'EA July2013'!E10/100))</f>
        <v>140.25</v>
      </c>
      <c r="D16" s="23">
        <f>IF(F5&lt;='EA July2013'!F8,0,IF('Bills July2013'!F5&gt;'EA July2013'!F8,('Bills July2013'!F5-'EA July2013'!F7)*'EA July2013'!F10/100))</f>
        <v>145.09</v>
      </c>
      <c r="E16" s="23">
        <v>0</v>
      </c>
      <c r="F16" s="23">
        <f>IF(F5&lt;='EA July2013'!H8,0,IF('Bills July2013'!F5&gt;'EA July2013'!H8,('Bills July2013'!F5-'EA July2013'!H7)*'EA July2013'!H10/100))</f>
        <v>140.25</v>
      </c>
      <c r="G16" s="23">
        <f>IF($F5&lt;='EA July2013'!I8,0,IF('Bills July2013'!$F5&gt;'EA July2013'!I8,('Bills July2013'!$F5-'EA July2013'!I7)*'EA July2013'!I10/100))</f>
        <v>145.09</v>
      </c>
      <c r="H16" s="23">
        <f>IF($F5&lt;='EA July2013'!J8,0,IF('Bills July2013'!$F5&gt;'EA July2013'!J8,('Bills July2013'!$F5-'EA July2013'!J7)*'EA July2013'!J10/100))</f>
        <v>140.25</v>
      </c>
      <c r="I16" s="23">
        <f>IF(F5&lt;='EA July2013'!K8,0,IF('Bills July2013'!F5&gt;'EA July2013'!K8,('Bills July2013'!F5-'EA July2013'!K7)*'EA July2013'!K10/100))</f>
        <v>145.86000000000001</v>
      </c>
      <c r="J16" s="23">
        <f>IF(F5&lt;='EA July2013'!L8,0,IF('Bills July2013'!F5&gt;'EA July2013'!L8,('Bills July2013'!F5-'EA July2013'!L7)*'EA July2013'!L10/100))</f>
        <v>159.66499999999999</v>
      </c>
      <c r="K16" s="23">
        <f>IF($F5&lt;='EA July2013'!M8,0,IF('Bills July2013'!$F5&gt;'EA July2013'!M8,('Bills July2013'!$F5-'EA July2013'!M7)*'EA July2013'!M10/100))</f>
        <v>149.435</v>
      </c>
      <c r="L16" s="23">
        <f>IF($F5&lt;='EA July2013'!N8,0,IF('Bills July2013'!$F5&gt;'EA July2013'!N8,('Bills July2013'!$F5-'EA July2013'!N7)*'EA July2013'!N10/100))</f>
        <v>131.83500000000001</v>
      </c>
      <c r="M16" s="23">
        <f>IF($F5&lt;='EA July2013'!O8,0,IF('Bills July2013'!$F5&gt;'EA July2013'!O8,('Bills July2013'!$F5-'EA July2013'!O7)*'EA July2013'!O10/100))</f>
        <v>145.09</v>
      </c>
      <c r="N16" s="25"/>
      <c r="O16" s="25"/>
    </row>
    <row r="17" spans="1:15" x14ac:dyDescent="0.15">
      <c r="A17" s="15" t="s">
        <v>398</v>
      </c>
      <c r="C17" s="23">
        <f>IF(($F5&lt;'EA July2013'!E7+'EA July2013'!E8),(0),('Bills July2013'!$F5-2000)*'EA July2013'!E11/100)</f>
        <v>0</v>
      </c>
      <c r="D17" s="23">
        <f>IF(($F5&lt;'EA July2013'!F7+'EA July2013'!F8),(0),('Bills July2013'!$F5-2000)*'EA July2013'!F11/100)</f>
        <v>0</v>
      </c>
      <c r="E17" s="23">
        <f>IF(($F5&lt;'EA July2013'!G7),(0),('Bills July2013'!$F5-'EA July2013'!G7)*'EA July2013'!G11/100)</f>
        <v>0</v>
      </c>
      <c r="F17" s="23">
        <f>IF(($F5&lt;'EA July2013'!H7+'EA July2013'!H8),(0),('Bills July2013'!$F5-2000)*'EA July2013'!H11/100)</f>
        <v>0</v>
      </c>
      <c r="G17" s="23">
        <f>IF(($F5&lt;'EA July2013'!I7+'EA July2013'!I8),(0),('Bills July2013'!$F5-2000)*'EA July2013'!I11/100)</f>
        <v>0</v>
      </c>
      <c r="H17" s="23">
        <f>IF(($F5&lt;'EA July2013'!J7+'EA July2013'!J8),(0),('Bills July2013'!$F5-2000)*'EA July2013'!J11/100)</f>
        <v>0</v>
      </c>
      <c r="I17" s="23">
        <f>IF(($F5&lt;'EA July2013'!K7+'EA July2013'!K8),(0),('Bills July2013'!$F5-2000)*'EA July2013'!K11/100)</f>
        <v>0</v>
      </c>
      <c r="J17" s="23">
        <f>IF(($F5&lt;'EA July2013'!L7+'EA July2013'!L8),(0),('Bills July2013'!$F5-2000)*'EA July2013'!L11/100)</f>
        <v>0</v>
      </c>
      <c r="K17" s="23">
        <f>IF(($F5&lt;'EA July2013'!M7+'EA July2013'!M8),(0),('Bills July2013'!$F5-2000)*'EA July2013'!M11/100)</f>
        <v>0</v>
      </c>
      <c r="L17" s="23">
        <f>IF(($F5&lt;'EA July2013'!N7+'EA July2013'!N8),(0),('Bills July2013'!$F5-2000)*'EA July2013'!N11/100)</f>
        <v>0</v>
      </c>
      <c r="M17" s="23">
        <f>IF(($F5&lt;'EA July2013'!O7+'EA July2013'!O8),(0),('Bills July2013'!$F5-2000)*'EA July2013'!O11/100)</f>
        <v>0</v>
      </c>
      <c r="N17" s="25"/>
      <c r="O17" s="25"/>
    </row>
    <row r="18" spans="1:15" x14ac:dyDescent="0.15">
      <c r="A18" s="15" t="s">
        <v>431</v>
      </c>
      <c r="C18" s="23">
        <f>91*'EA July2013'!E12/100</f>
        <v>62.8628</v>
      </c>
      <c r="D18" s="23">
        <f>91*'EA July2013'!F12/100</f>
        <v>71.070999999999998</v>
      </c>
      <c r="E18" s="23">
        <f>91*'EA July2013'!G12/100</f>
        <v>62.8628</v>
      </c>
      <c r="F18" s="23">
        <f>91*'EA July2013'!H12/100</f>
        <v>62.8628</v>
      </c>
      <c r="G18" s="23">
        <f>91*'EA July2013'!I12/100</f>
        <v>71.070999999999998</v>
      </c>
      <c r="H18" s="23">
        <f>91*'EA July2013'!J12/100</f>
        <v>61.050989999999999</v>
      </c>
      <c r="I18" s="23">
        <f>91*'EA July2013'!K12/100</f>
        <v>65.375309999999985</v>
      </c>
      <c r="J18" s="23">
        <f>91*'EA July2013'!L12/100</f>
        <v>71.361289999999997</v>
      </c>
      <c r="K18" s="23">
        <f>91*'EA July2013'!M12/100</f>
        <v>73.073000000000008</v>
      </c>
      <c r="L18" s="23">
        <f>91*'EA July2013'!N12/100</f>
        <v>62.8628</v>
      </c>
      <c r="M18" s="23">
        <f>91*'EA July2013'!O12/100</f>
        <v>71.070999999999998</v>
      </c>
      <c r="N18" s="26">
        <f>AVERAGE(C18:M18)</f>
        <v>66.865890000000007</v>
      </c>
      <c r="O18" s="26"/>
    </row>
    <row r="19" spans="1:15" x14ac:dyDescent="0.15">
      <c r="A19" s="15" t="s">
        <v>746</v>
      </c>
      <c r="C19" s="23">
        <f>SUM(C15:C18)</f>
        <v>471.51279999999997</v>
      </c>
      <c r="D19" s="23">
        <f t="shared" ref="D19:M19" si="8">SUM(D15:D18)</f>
        <v>490.06100000000004</v>
      </c>
      <c r="E19" s="23">
        <f t="shared" si="8"/>
        <v>465.46280000000002</v>
      </c>
      <c r="F19" s="23">
        <f t="shared" si="8"/>
        <v>471.51279999999997</v>
      </c>
      <c r="G19" s="23">
        <f t="shared" si="8"/>
        <v>490.06100000000004</v>
      </c>
      <c r="H19" s="23">
        <f t="shared" si="8"/>
        <v>469.70098999999999</v>
      </c>
      <c r="I19" s="23">
        <f t="shared" si="8"/>
        <v>490.41530999999998</v>
      </c>
      <c r="J19" s="23">
        <f t="shared" si="8"/>
        <v>536.60628999999994</v>
      </c>
      <c r="K19" s="23">
        <f t="shared" si="8"/>
        <v>504.65800000000002</v>
      </c>
      <c r="L19" s="23">
        <f t="shared" si="8"/>
        <v>447.0378</v>
      </c>
      <c r="M19" s="23">
        <f t="shared" si="8"/>
        <v>490.06100000000004</v>
      </c>
      <c r="N19" s="26">
        <f>AVERAGE(C19:M19)</f>
        <v>484.28089</v>
      </c>
      <c r="O19" s="26"/>
    </row>
    <row r="20" spans="1:15" x14ac:dyDescent="0.15">
      <c r="A20" s="27" t="s">
        <v>349</v>
      </c>
      <c r="B20" s="25"/>
      <c r="C20" s="58">
        <f>C19*4</f>
        <v>1886.0511999999999</v>
      </c>
      <c r="D20" s="58">
        <f t="shared" ref="D20:K20" si="9">D19*4</f>
        <v>1960.2440000000001</v>
      </c>
      <c r="E20" s="58">
        <f t="shared" si="9"/>
        <v>1861.8512000000001</v>
      </c>
      <c r="F20" s="58">
        <f t="shared" si="9"/>
        <v>1886.0511999999999</v>
      </c>
      <c r="G20" s="58">
        <f t="shared" si="9"/>
        <v>1960.2440000000001</v>
      </c>
      <c r="H20" s="58">
        <f t="shared" ref="H20" si="10">H19*4</f>
        <v>1878.80396</v>
      </c>
      <c r="I20" s="58">
        <f t="shared" si="9"/>
        <v>1961.6612399999999</v>
      </c>
      <c r="J20" s="58">
        <f t="shared" si="9"/>
        <v>2146.4251599999998</v>
      </c>
      <c r="K20" s="58">
        <f t="shared" si="9"/>
        <v>2018.6320000000001</v>
      </c>
      <c r="L20" s="58">
        <f t="shared" ref="L20:M20" si="11">L19*4</f>
        <v>1788.1512</v>
      </c>
      <c r="M20" s="58">
        <f t="shared" si="11"/>
        <v>1960.2440000000001</v>
      </c>
      <c r="N20" s="31"/>
      <c r="O20" s="32">
        <f>AVERAGE(C20:M20)</f>
        <v>1937.12356</v>
      </c>
    </row>
    <row r="22" spans="1:15" x14ac:dyDescent="0.15">
      <c r="A22" s="19" t="s">
        <v>288</v>
      </c>
      <c r="C22" s="23"/>
      <c r="D22" s="23"/>
      <c r="E22" s="23"/>
      <c r="J22" s="21"/>
      <c r="N22" s="22" t="s">
        <v>765</v>
      </c>
      <c r="O22" s="22" t="s">
        <v>554</v>
      </c>
    </row>
    <row r="23" spans="1:15" x14ac:dyDescent="0.15">
      <c r="A23" s="15" t="s">
        <v>693</v>
      </c>
      <c r="C23" s="23">
        <f>IF(($F5&gt;'Inte July2013'!E7),('Inte July2013'!E7*'Inte July2013'!E8)/100,('Bills July2013'!$F5*'Inte July2013'!E8)/100)</f>
        <v>400.125</v>
      </c>
      <c r="D23" s="23">
        <f>IF(($F5&gt;'Inte July2013'!F7),('Inte July2013'!F7*'Inte July2013'!F8)/100,('Bills July2013'!$F5*'Inte July2013'!F8)/100)</f>
        <v>406.89</v>
      </c>
      <c r="E23" s="23">
        <f>IF(($F5&gt;'Inte July2013'!G7),('Inte July2013'!G7*'Inte July2013'!G8)/100,('Bills July2013'!$F5*'Inte July2013'!G8)/100)</f>
        <v>400.125</v>
      </c>
      <c r="F23" s="23">
        <f>IF(($F5&gt;'Inte July2013'!H7),('Inte July2013'!H7*'Inte July2013'!H8)/100,('Bills July2013'!$F5*'Inte July2013'!H8)/100)</f>
        <v>400.125</v>
      </c>
      <c r="G23" s="23">
        <f>IF(($F5&gt;'Inte July2013'!I7),('Inte July2013'!I7*'Inte July2013'!I8)/100,('Bills July2013'!$F5*'Inte July2013'!I8)/100)</f>
        <v>406.89</v>
      </c>
      <c r="H23" s="23">
        <f>IF(($F5&gt;'Inte July2013'!J7),('Inte July2013'!J7*'Inte July2013'!J8)/100,('Bills July2013'!$F5*'Inte July2013'!J8)/100)</f>
        <v>400.125</v>
      </c>
      <c r="I23" s="23">
        <f>IF(($F5&gt;'Inte July2013'!K7),('Inte July2013'!K7*'Inte July2013'!K8)/100,('Bills July2013'!$F5*'Inte July2013'!K8)/100)</f>
        <v>416.13</v>
      </c>
      <c r="J23" s="23">
        <f>IF(($F5&gt;'Inte July2013'!L7),('Inte July2013'!L7*'Inte July2013'!L8)/100,('Bills July2013'!$F5*'Inte July2013'!L8)/100)</f>
        <v>413.82</v>
      </c>
      <c r="K23" s="23">
        <f>IF(($F5&gt;'Inte July2013'!M7),('Inte July2013'!M7*'Inte July2013'!M8)/100,('Bills July2013'!$F5*'Inte July2013'!M8)/100)</f>
        <v>422.4</v>
      </c>
      <c r="L23" s="23">
        <f>IF(($F5&gt;'Inte July2013'!N7),('Inte July2013'!N7*'Inte July2013'!N8)/100,('Bills July2013'!$F5*'Inte July2013'!N8)/100)</f>
        <v>364.15499999999997</v>
      </c>
      <c r="M23" s="23">
        <f>IF(($F5&gt;'Inte July2013'!O7),('Inte July2013'!O7*'Inte July2013'!O8)/100,('Bills July2013'!$F5*'Inte July2013'!O8)/100)</f>
        <v>406.89</v>
      </c>
      <c r="N23" s="25"/>
      <c r="O23" s="25"/>
    </row>
    <row r="24" spans="1:15" x14ac:dyDescent="0.15">
      <c r="A24" s="15" t="s">
        <v>398</v>
      </c>
      <c r="C24" s="23">
        <f>IF(($F5&lt;'Inte July2013'!E7),(0),('Bills July2013'!$F5-'Inte July2013'!E7)*'Inte July2013'!E9/100)</f>
        <v>0</v>
      </c>
      <c r="D24" s="23">
        <f>IF(($F5&lt;'Inte July2013'!F7),(0),('Bills July2013'!$F5-'Inte July2013'!F7)*'Inte July2013'!F9/100)</f>
        <v>0</v>
      </c>
      <c r="E24" s="23">
        <f>IF(($F5&lt;'Inte July2013'!G7),(0),('Bills July2013'!$F5-'Inte July2013'!G7)*'Inte July2013'!G9/100)</f>
        <v>0</v>
      </c>
      <c r="F24" s="23">
        <f>IF(($F5&lt;'Inte July2013'!H7),(0),('Bills July2013'!$F5-'Inte July2013'!H7)*'Inte July2013'!H9/100)</f>
        <v>0</v>
      </c>
      <c r="G24" s="23">
        <f>IF(($F5&lt;'Inte July2013'!I7),(0),('Bills July2013'!$F5-'Inte July2013'!I7)*'Inte July2013'!I9/100)</f>
        <v>0</v>
      </c>
      <c r="H24" s="23">
        <f>IF(($F5&lt;'Inte July2013'!J7),(0),('Bills July2013'!$F5-'Inte July2013'!J7)*'Inte July2013'!J9/100)</f>
        <v>0</v>
      </c>
      <c r="I24" s="23">
        <f>IF(($F5&lt;'Inte July2013'!K7),(0),('Bills July2013'!$F5-'Inte July2013'!K7)*'Inte July2013'!K9/100)</f>
        <v>0</v>
      </c>
      <c r="J24" s="23">
        <f>IF(($F5&lt;'Inte July2013'!L7),(0),('Bills July2013'!$F5-'Inte July2013'!L7)*'Inte July2013'!L9/100)</f>
        <v>0</v>
      </c>
      <c r="K24" s="23">
        <f>IF(($F5&lt;'Inte July2013'!M7),(0),('Bills July2013'!$F5-'Inte July2013'!M7)*'Inte July2013'!M9/100)</f>
        <v>0</v>
      </c>
      <c r="L24" s="23">
        <f>IF(($F5&lt;'Inte July2013'!N7),(0),('Bills July2013'!$F5-'Inte July2013'!N7)*'Inte July2013'!N9/100)</f>
        <v>0</v>
      </c>
      <c r="M24" s="23">
        <f>IF(($F5&lt;'Inte July2013'!O7),(0),('Bills July2013'!$F5-'Inte July2013'!O7)*'Inte July2013'!O9/100)</f>
        <v>0</v>
      </c>
      <c r="N24" s="25"/>
      <c r="O24" s="25"/>
    </row>
    <row r="25" spans="1:15" x14ac:dyDescent="0.15">
      <c r="A25" s="15" t="s">
        <v>431</v>
      </c>
      <c r="C25" s="23">
        <f>91*'Inte July2013'!E10/100</f>
        <v>69.209139999999991</v>
      </c>
      <c r="D25" s="23">
        <f>91*'Inte July2013'!F10/100</f>
        <v>69.949879999999993</v>
      </c>
      <c r="E25" s="23">
        <f>91*'Inte July2013'!G10/100</f>
        <v>69.209139999999991</v>
      </c>
      <c r="F25" s="23">
        <f>91*'Inte July2013'!H10/100</f>
        <v>69.209139999999991</v>
      </c>
      <c r="G25" s="23">
        <f>91*'Inte July2013'!I10/100</f>
        <v>69.949879999999993</v>
      </c>
      <c r="H25" s="23">
        <f>91*'Inte July2013'!J10/100</f>
        <v>67.24718</v>
      </c>
      <c r="I25" s="23">
        <f>91*'Inte July2013'!K10/100</f>
        <v>71.981909999999999</v>
      </c>
      <c r="J25" s="23">
        <f>91*'Inte July2013'!L10/100</f>
        <v>77.807730000000006</v>
      </c>
      <c r="K25" s="23">
        <f>91*'Inte July2013'!M10/100</f>
        <v>75.075000000000003</v>
      </c>
      <c r="L25" s="23">
        <f>91*'Inte July2013'!N10/100</f>
        <v>69.209139999999991</v>
      </c>
      <c r="M25" s="23">
        <f>91*'Inte July2013'!O10/100</f>
        <v>71.769880000000001</v>
      </c>
      <c r="N25" s="26">
        <f>AVERAGE(C25:M25)</f>
        <v>70.965274545454562</v>
      </c>
      <c r="O25" s="26"/>
    </row>
    <row r="26" spans="1:15" x14ac:dyDescent="0.15">
      <c r="A26" s="15" t="s">
        <v>746</v>
      </c>
      <c r="C26" s="23">
        <f>SUM(C23:C25)</f>
        <v>469.33413999999999</v>
      </c>
      <c r="D26" s="23">
        <f t="shared" ref="D26:K26" si="12">SUM(D23:D25)</f>
        <v>476.83987999999999</v>
      </c>
      <c r="E26" s="23">
        <f t="shared" si="12"/>
        <v>469.33413999999999</v>
      </c>
      <c r="F26" s="23">
        <f t="shared" si="12"/>
        <v>469.33413999999999</v>
      </c>
      <c r="G26" s="23">
        <f t="shared" si="12"/>
        <v>476.83987999999999</v>
      </c>
      <c r="H26" s="23">
        <f t="shared" ref="H26" si="13">SUM(H23:H25)</f>
        <v>467.37218000000001</v>
      </c>
      <c r="I26" s="23">
        <f t="shared" si="12"/>
        <v>488.11190999999997</v>
      </c>
      <c r="J26" s="23">
        <f t="shared" si="12"/>
        <v>491.62772999999999</v>
      </c>
      <c r="K26" s="23">
        <f t="shared" si="12"/>
        <v>497.47499999999997</v>
      </c>
      <c r="L26" s="23">
        <f t="shared" ref="L26:M26" si="14">SUM(L23:L25)</f>
        <v>433.36413999999996</v>
      </c>
      <c r="M26" s="23">
        <f t="shared" si="14"/>
        <v>478.65987999999999</v>
      </c>
      <c r="N26" s="26">
        <f>AVERAGE(C26:M26)</f>
        <v>474.39027454545453</v>
      </c>
      <c r="O26" s="26"/>
    </row>
    <row r="27" spans="1:15" x14ac:dyDescent="0.15">
      <c r="A27" s="27" t="s">
        <v>349</v>
      </c>
      <c r="B27" s="25"/>
      <c r="C27" s="58">
        <f>C26*4</f>
        <v>1877.33656</v>
      </c>
      <c r="D27" s="58">
        <f t="shared" ref="D27:K27" si="15">D26*4</f>
        <v>1907.35952</v>
      </c>
      <c r="E27" s="58">
        <f t="shared" si="15"/>
        <v>1877.33656</v>
      </c>
      <c r="F27" s="58">
        <f t="shared" si="15"/>
        <v>1877.33656</v>
      </c>
      <c r="G27" s="58">
        <f t="shared" si="15"/>
        <v>1907.35952</v>
      </c>
      <c r="H27" s="58">
        <f t="shared" ref="H27" si="16">H26*4</f>
        <v>1869.4887200000001</v>
      </c>
      <c r="I27" s="58">
        <f t="shared" si="15"/>
        <v>1952.4476399999999</v>
      </c>
      <c r="J27" s="58">
        <f t="shared" si="15"/>
        <v>1966.5109199999999</v>
      </c>
      <c r="K27" s="58">
        <f t="shared" si="15"/>
        <v>1989.8999999999999</v>
      </c>
      <c r="L27" s="58">
        <f t="shared" ref="L27:M27" si="17">L26*4</f>
        <v>1733.4565599999999</v>
      </c>
      <c r="M27" s="58">
        <f t="shared" si="17"/>
        <v>1914.6395199999999</v>
      </c>
      <c r="N27" s="31"/>
      <c r="O27" s="32">
        <f>AVERAGE(C27:M27)</f>
        <v>1897.5610981818181</v>
      </c>
    </row>
    <row r="30" spans="1:15" x14ac:dyDescent="0.15">
      <c r="A30" s="18" t="s">
        <v>350</v>
      </c>
      <c r="C30" s="18" t="s">
        <v>692</v>
      </c>
      <c r="F30" s="38">
        <v>2000</v>
      </c>
    </row>
    <row r="31" spans="1:15" x14ac:dyDescent="0.15">
      <c r="A31" s="18" t="s">
        <v>351</v>
      </c>
      <c r="C31" s="18" t="s">
        <v>652</v>
      </c>
      <c r="F31" s="39">
        <v>0.7</v>
      </c>
    </row>
    <row r="32" spans="1:15" x14ac:dyDescent="0.15">
      <c r="C32" s="18" t="s">
        <v>344</v>
      </c>
      <c r="F32" s="39">
        <v>0.3</v>
      </c>
    </row>
    <row r="34" spans="1:15" x14ac:dyDescent="0.15">
      <c r="A34" s="19" t="s">
        <v>325</v>
      </c>
      <c r="B34" s="20"/>
      <c r="C34" s="21" t="s">
        <v>386</v>
      </c>
      <c r="D34" s="21" t="s">
        <v>388</v>
      </c>
      <c r="E34" s="21" t="s">
        <v>738</v>
      </c>
      <c r="F34" s="21" t="s">
        <v>291</v>
      </c>
      <c r="G34" s="21" t="s">
        <v>665</v>
      </c>
      <c r="H34" s="21" t="s">
        <v>458</v>
      </c>
      <c r="I34" s="21" t="s">
        <v>266</v>
      </c>
      <c r="J34" s="21" t="s">
        <v>301</v>
      </c>
      <c r="K34" s="21" t="s">
        <v>837</v>
      </c>
      <c r="L34" s="21" t="s">
        <v>407</v>
      </c>
      <c r="M34" s="21" t="s">
        <v>741</v>
      </c>
      <c r="N34" s="22" t="s">
        <v>765</v>
      </c>
      <c r="O34" s="22" t="s">
        <v>554</v>
      </c>
    </row>
    <row r="35" spans="1:15" x14ac:dyDescent="0.15">
      <c r="A35" s="15" t="s">
        <v>693</v>
      </c>
      <c r="C35" s="23">
        <f>($F30*$F31)*'CE July2013'!E15/100</f>
        <v>481.86599999999999</v>
      </c>
      <c r="D35" s="23">
        <f>($F30*$F31)*'CE July2013'!F15/100</f>
        <v>479.09399999999994</v>
      </c>
      <c r="E35" s="23">
        <f>($F30*$F31)*'CE July2013'!G15/100</f>
        <v>481.86599999999999</v>
      </c>
      <c r="F35" s="23">
        <f>($F30*$F31)*'CE July2013'!H15/100</f>
        <v>481.86599999999999</v>
      </c>
      <c r="G35" s="23">
        <f>($F30*$F31)*'CE July2013'!I15/100</f>
        <v>479.09399999999994</v>
      </c>
      <c r="H35" s="23">
        <f>($F30*$F31)*'CE July2013'!J15/100</f>
        <v>481.86599999999999</v>
      </c>
      <c r="I35" s="23">
        <f>($F30*$F31)*'CE July2013'!K15/100</f>
        <v>501.11599999999999</v>
      </c>
      <c r="J35" s="23">
        <f>($F30*$F31)*'CE July2013'!L15/100</f>
        <v>464.15600000000006</v>
      </c>
      <c r="K35" s="23">
        <f>($F30*$F31)*'CE July2013'!M15/100</f>
        <v>492.03000000000009</v>
      </c>
      <c r="L35" s="23">
        <f>($F30*$F31)*'CE July2013'!N15/100</f>
        <v>440.74799999999993</v>
      </c>
      <c r="M35" s="24" t="s">
        <v>442</v>
      </c>
      <c r="N35" s="25"/>
      <c r="O35" s="25"/>
    </row>
    <row r="36" spans="1:15" x14ac:dyDescent="0.15">
      <c r="A36" s="15" t="s">
        <v>398</v>
      </c>
      <c r="C36" s="23">
        <v>0</v>
      </c>
      <c r="D36" s="23">
        <v>0</v>
      </c>
      <c r="E36" s="23">
        <v>0</v>
      </c>
      <c r="F36" s="23">
        <v>0</v>
      </c>
      <c r="G36" s="23">
        <v>0</v>
      </c>
      <c r="H36" s="23">
        <v>0</v>
      </c>
      <c r="I36" s="23">
        <v>0</v>
      </c>
      <c r="J36" s="23">
        <v>0</v>
      </c>
      <c r="K36" s="23">
        <v>0</v>
      </c>
      <c r="L36" s="23">
        <v>0</v>
      </c>
      <c r="M36" s="24" t="s">
        <v>443</v>
      </c>
      <c r="N36" s="25"/>
      <c r="O36" s="25"/>
    </row>
    <row r="37" spans="1:15" x14ac:dyDescent="0.15">
      <c r="A37" s="15" t="s">
        <v>528</v>
      </c>
      <c r="C37" s="23">
        <f>($F30*$F32)*'CE July2013'!E17/100</f>
        <v>81.11399999999999</v>
      </c>
      <c r="D37" s="23">
        <f>($F30*$F32)*'CE July2013'!F17/100</f>
        <v>80.652000000000001</v>
      </c>
      <c r="E37" s="23">
        <f>($F30*$F32)*'CE July2013'!G17/100</f>
        <v>81.11399999999999</v>
      </c>
      <c r="F37" s="23">
        <f>($F30*$F32)*'CE July2013'!H17/100</f>
        <v>81.11399999999999</v>
      </c>
      <c r="G37" s="23">
        <f>($F30*$F32)*'CE July2013'!I17/100</f>
        <v>80.652000000000001</v>
      </c>
      <c r="H37" s="23">
        <f>($F30*$F32)*'CE July2013'!J17/100</f>
        <v>81.11399999999999</v>
      </c>
      <c r="I37" s="23">
        <f>($F30*$F32)*'CE July2013'!K17/100</f>
        <v>84.347999999999999</v>
      </c>
      <c r="J37" s="23">
        <f>($F30*$F32)*'CE July2013'!L17/100</f>
        <v>78.143999999999991</v>
      </c>
      <c r="K37" s="23">
        <f>($F30*$F32)*'CE July2013'!M17/100</f>
        <v>84.15</v>
      </c>
      <c r="L37" s="23">
        <f>($F30*$F32)*'CE July2013'!N17/100</f>
        <v>74.184000000000012</v>
      </c>
      <c r="M37" s="24" t="s">
        <v>443</v>
      </c>
      <c r="N37" s="26"/>
      <c r="O37" s="26"/>
    </row>
    <row r="38" spans="1:15" x14ac:dyDescent="0.15">
      <c r="A38" s="15" t="s">
        <v>431</v>
      </c>
      <c r="C38" s="23">
        <f>91*'CE July2013'!E18/100</f>
        <v>137.01688000000001</v>
      </c>
      <c r="D38" s="23">
        <f>91*'CE July2013'!F18/100</f>
        <v>136.26613</v>
      </c>
      <c r="E38" s="23">
        <f>91*'CE July2013'!G18/100</f>
        <v>137.01688000000001</v>
      </c>
      <c r="F38" s="23">
        <f>91*'CE July2013'!H18/100</f>
        <v>149.33919000000003</v>
      </c>
      <c r="G38" s="23">
        <f>91*'CE July2013'!I18/100</f>
        <v>136.26613</v>
      </c>
      <c r="H38" s="23">
        <f>91*'CE July2013'!J18/100</f>
        <v>133.12298999999999</v>
      </c>
      <c r="I38" s="23">
        <f>91*'CE July2013'!K18/100</f>
        <v>142.50236000000001</v>
      </c>
      <c r="J38" s="23">
        <f>91*'CE July2013'!L18/100</f>
        <v>149.65951000000001</v>
      </c>
      <c r="K38" s="23">
        <f>91*'CE July2013'!M18/100</f>
        <v>146.14600000000002</v>
      </c>
      <c r="L38" s="23">
        <f>91*'CE July2013'!N18/100</f>
        <v>136.26613</v>
      </c>
      <c r="M38" s="24" t="s">
        <v>443</v>
      </c>
      <c r="N38" s="26">
        <f>AVERAGE(C38:L38)</f>
        <v>140.36021999999997</v>
      </c>
      <c r="O38" s="26"/>
    </row>
    <row r="39" spans="1:15" x14ac:dyDescent="0.15">
      <c r="A39" s="15" t="s">
        <v>746</v>
      </c>
      <c r="C39" s="23">
        <f>SUM(C35:C38)</f>
        <v>699.99688000000003</v>
      </c>
      <c r="D39" s="23">
        <f t="shared" ref="D39:J39" si="18">SUM(D35:D38)</f>
        <v>696.01212999999996</v>
      </c>
      <c r="E39" s="23">
        <f t="shared" si="18"/>
        <v>699.99688000000003</v>
      </c>
      <c r="F39" s="23">
        <f t="shared" si="18"/>
        <v>712.31919000000005</v>
      </c>
      <c r="G39" s="23">
        <f t="shared" si="18"/>
        <v>696.01212999999996</v>
      </c>
      <c r="H39" s="23">
        <f t="shared" ref="H39" si="19">SUM(H35:H38)</f>
        <v>696.10298999999998</v>
      </c>
      <c r="I39" s="23">
        <f t="shared" si="18"/>
        <v>727.9663599999999</v>
      </c>
      <c r="J39" s="23">
        <f t="shared" si="18"/>
        <v>691.95951000000014</v>
      </c>
      <c r="K39" s="23">
        <f t="shared" ref="K39:L39" si="20">SUM(K35:K38)</f>
        <v>722.32600000000002</v>
      </c>
      <c r="L39" s="23">
        <f t="shared" si="20"/>
        <v>651.19812999999988</v>
      </c>
      <c r="M39" s="24" t="s">
        <v>443</v>
      </c>
      <c r="N39" s="26">
        <f>AVERAGE(C39:L39)</f>
        <v>699.38901999999996</v>
      </c>
      <c r="O39" s="26"/>
    </row>
    <row r="40" spans="1:15" x14ac:dyDescent="0.15">
      <c r="A40" s="27" t="s">
        <v>349</v>
      </c>
      <c r="B40" s="28"/>
      <c r="C40" s="58">
        <f>C39*4</f>
        <v>2799.9875200000001</v>
      </c>
      <c r="D40" s="58">
        <f t="shared" ref="D40:J40" si="21">D39*4</f>
        <v>2784.0485199999998</v>
      </c>
      <c r="E40" s="58">
        <f t="shared" si="21"/>
        <v>2799.9875200000001</v>
      </c>
      <c r="F40" s="58">
        <f t="shared" si="21"/>
        <v>2849.2767600000002</v>
      </c>
      <c r="G40" s="58">
        <f t="shared" si="21"/>
        <v>2784.0485199999998</v>
      </c>
      <c r="H40" s="58">
        <f t="shared" ref="H40" si="22">H39*4</f>
        <v>2784.4119599999999</v>
      </c>
      <c r="I40" s="58">
        <f t="shared" si="21"/>
        <v>2911.8654399999996</v>
      </c>
      <c r="J40" s="58">
        <f t="shared" si="21"/>
        <v>2767.8380400000005</v>
      </c>
      <c r="K40" s="58">
        <f t="shared" ref="K40:L40" si="23">K39*4</f>
        <v>2889.3040000000001</v>
      </c>
      <c r="L40" s="58">
        <f t="shared" si="23"/>
        <v>2604.7925199999995</v>
      </c>
      <c r="M40" s="59" t="s">
        <v>442</v>
      </c>
      <c r="N40" s="31"/>
      <c r="O40" s="32">
        <f>AVERAGE(C40:L40)</f>
        <v>2797.5560799999998</v>
      </c>
    </row>
    <row r="42" spans="1:15" x14ac:dyDescent="0.15">
      <c r="A42" s="19" t="s">
        <v>282</v>
      </c>
    </row>
    <row r="43" spans="1:15" x14ac:dyDescent="0.15">
      <c r="A43" s="15" t="s">
        <v>693</v>
      </c>
      <c r="C43" s="23">
        <f>IF($F30*$F31&gt;'EA July2013'!E16,('EA July2013'!E16*'EA July2013'!E18/100),('Bills July2013'!$F30*'Bills July2013'!$F31)*'EA July2013'!E18/100)</f>
        <v>268.39999999999998</v>
      </c>
      <c r="D43" s="23">
        <f>IF($F30*$F31&gt;'EA July2013'!F16,('EA July2013'!F16*'EA July2013'!F18/100),('Bills July2013'!$F30*'Bills July2013'!$F31)*'EA July2013'!F18/100)</f>
        <v>273.89999999999998</v>
      </c>
      <c r="E43" s="23">
        <f>IF($F30*$F31&gt;'EA July2013'!G16,('EA July2013'!G16*'EA July2013'!G18/100),('Bills July2013'!$F30*'Bills July2013'!$F31)*'EA July2013'!G18/100)</f>
        <v>375.76</v>
      </c>
      <c r="F43" s="23">
        <f>IF($F30*$F31&gt;'EA July2013'!H16,('EA July2013'!H16*'EA July2013'!H18/100),('Bills July2013'!$F30*'Bills July2013'!$F31)*'EA July2013'!H18/100)</f>
        <v>268.39999999999998</v>
      </c>
      <c r="G43" s="23">
        <f>IF($F30*$F31&gt;'EA July2013'!I16,('EA July2013'!I16*'EA July2013'!I18/100),('Bills July2013'!$F30*'Bills July2013'!$F31)*'EA July2013'!I18/100)</f>
        <v>273.89999999999998</v>
      </c>
      <c r="H43" s="23">
        <f>IF($F30*$F31&gt;'EA July2013'!J16,('EA July2013'!J16*'EA July2013'!J18/100),('Bills July2013'!$F30*'Bills July2013'!$F31)*'EA July2013'!J18/100)</f>
        <v>268.39999999999998</v>
      </c>
      <c r="I43" s="23">
        <f>IF($F30*$F31&gt;'EA July2013'!K16,('EA July2013'!K16*'EA July2013'!K18/100),('Bills July2013'!$F30*'Bills July2013'!$F31)*'EA July2013'!K18/100)</f>
        <v>279.18</v>
      </c>
      <c r="J43" s="23">
        <f>IF($F30*$F31&gt;'EA July2013'!L16,('EA July2013'!L16*'EA July2013'!L18/100),('Bills July2013'!$F30*'Bills July2013'!$F31)*'EA July2013'!L18/100)</f>
        <v>305.58</v>
      </c>
      <c r="K43" s="23">
        <f>IF($F30*$F31&gt;'EA July2013'!M16,('EA July2013'!M16*'EA July2013'!M18/100),('Bills July2013'!$F30*'Bills July2013'!$F31)*'EA July2013'!M18/100)</f>
        <v>282.14999999999998</v>
      </c>
      <c r="L43" s="23">
        <f>IF($F30*$F31&gt;'EA July2013'!N16,('EA July2013'!N16*'EA July2013'!N18/100),('Bills July2013'!$F30*'Bills July2013'!$F31)*'EA July2013'!N18/100)</f>
        <v>252.34</v>
      </c>
      <c r="M43" s="23">
        <f>IF($F30*$F31&gt;'EA July2013'!O16,('EA July2013'!O16*'EA July2013'!O18/100),('Bills July2013'!$F30*'Bills July2013'!$F31)*'EA July2013'!O18/100)</f>
        <v>273.89999999999998</v>
      </c>
      <c r="N43" s="25"/>
      <c r="O43" s="25"/>
    </row>
    <row r="44" spans="1:15" x14ac:dyDescent="0.15">
      <c r="A44" s="15" t="s">
        <v>270</v>
      </c>
      <c r="C44" s="23">
        <f>IF(F30*F31&lt;='EA July2013'!E17,0,IF(F30*F31&gt;'EA July2013'!E17,(F30*F31-'EA July2013'!E16)*'EA July2013'!E19/100))</f>
        <v>112.2</v>
      </c>
      <c r="D44" s="23">
        <f>IF(F30*F31&lt;='EA July2013'!F17,0,IF(F30*F31&gt;'EA July2013'!F17,(F30*F31-'EA July2013'!F16)*'EA July2013'!F19/100))</f>
        <v>116.072</v>
      </c>
      <c r="E44" s="23">
        <v>0</v>
      </c>
      <c r="F44" s="23">
        <f>IF(F30*F31&lt;='EA July2013'!H17,0,IF(F30*F31&gt;'EA July2013'!H17,(F30*F31-'EA July2013'!H16)*'EA July2013'!H19/100))</f>
        <v>112.2</v>
      </c>
      <c r="G44" s="23">
        <f>IF($F30*$F31&lt;='EA July2013'!I17,0,IF($F30*$F31&gt;'EA July2013'!I17,($F30*$F31-'EA July2013'!I16)*'EA July2013'!I19/100))</f>
        <v>116.072</v>
      </c>
      <c r="H44" s="23">
        <f>IF($F30*$F31&lt;='EA July2013'!J17,0,IF($F30*$F31&gt;'EA July2013'!J17,($F30*$F31-'EA July2013'!J16)*'EA July2013'!J19/100))</f>
        <v>112.2</v>
      </c>
      <c r="I44" s="23">
        <f>IF($F30*$F31&lt;='EA July2013'!K17,0,IF($F30*$F31&gt;'EA July2013'!K17,($F30*$F31-'EA July2013'!K16)*'EA July2013'!K19/100))</f>
        <v>116.68800000000002</v>
      </c>
      <c r="J44" s="23">
        <f>IF($F30*$F31&lt;='EA July2013'!L17,0,IF($F30*$F31&gt;'EA July2013'!L17,($F30*$F31-'EA July2013'!L16)*'EA July2013'!L19/100))</f>
        <v>127.73200000000001</v>
      </c>
      <c r="K44" s="23">
        <f>IF($F30*$F31&lt;='EA July2013'!M17,0,IF($F30*$F31&gt;'EA July2013'!M17,($F30*$F31-'EA July2013'!M16)*'EA July2013'!M19/100))</f>
        <v>119.54799999999999</v>
      </c>
      <c r="L44" s="23">
        <f>IF($F30*$F31&lt;='EA July2013'!N17,0,IF($F30*$F31&gt;'EA July2013'!N17,($F30*$F31-'EA July2013'!N16)*'EA July2013'!N19/100))</f>
        <v>105.46800000000002</v>
      </c>
      <c r="M44" s="23">
        <f>IF($F30*$F31&lt;='EA July2013'!O17,0,IF($F30*$F31&gt;'EA July2013'!O17,($F30*$F31-'EA July2013'!O16)*'EA July2013'!O19/100))</f>
        <v>116.072</v>
      </c>
      <c r="N44" s="25"/>
      <c r="O44" s="25"/>
    </row>
    <row r="45" spans="1:15" x14ac:dyDescent="0.15">
      <c r="A45" s="15" t="s">
        <v>398</v>
      </c>
      <c r="C45" s="23">
        <f>IF((F30*F31&lt;'EA July2013'!E16+'EA July2013'!E17),(0),('Bills July2013'!F30*F31-2000)*'EA July2013'!E20/100)</f>
        <v>0</v>
      </c>
      <c r="D45" s="23">
        <f>IF((F30*F31&lt;'EA July2013'!F16+'EA July2013'!F17),(0),('Bills July2013'!F30*F31-2000)*'EA July2013'!F20/100)</f>
        <v>0</v>
      </c>
      <c r="E45" s="23">
        <f>IF($F30*$F31&lt;'EA July2013'!G16,0,('Bills July2013'!$F30*'Bills July2013'!$F31-'EA July2013'!G16)*'EA July2013'!G20/100)</f>
        <v>0</v>
      </c>
      <c r="F45" s="23">
        <f>IF((F30*F31&lt;'EA July2013'!H16+'EA July2013'!H17),(0),('Bills July2013'!F30*F31-2000)*'EA July2013'!H20/100)</f>
        <v>0</v>
      </c>
      <c r="G45" s="23">
        <f>IF(($F30*$F31&lt;'EA July2013'!I16+'EA July2013'!I17),(0),('Bills July2013'!$F30*$F31-2000)*'EA July2013'!I20/100)</f>
        <v>0</v>
      </c>
      <c r="H45" s="23">
        <f>IF(($F30*$F31&lt;'EA July2013'!J16+'EA July2013'!J17),(0),('Bills July2013'!$F30*$F31-2000)*'EA July2013'!J20/100)</f>
        <v>0</v>
      </c>
      <c r="I45" s="23">
        <f>IF(($F30*$F31&lt;'EA July2013'!K16+'EA July2013'!K17),(0),('Bills July2013'!$F30*$F31-2000)*'EA July2013'!K20/100)</f>
        <v>0</v>
      </c>
      <c r="J45" s="23">
        <f>IF(($F30*$F31&lt;'EA July2013'!L16+'EA July2013'!L17),(0),('Bills July2013'!$F30*$F31-2000)*'EA July2013'!L20/100)</f>
        <v>0</v>
      </c>
      <c r="K45" s="23">
        <f>IF(($F30*$F31&lt;'EA July2013'!M16+'EA July2013'!M17),(0),('Bills July2013'!$F30*$F31-2000)*'EA July2013'!M20/100)</f>
        <v>0</v>
      </c>
      <c r="L45" s="23">
        <f>IF(($F30*$F31&lt;'EA July2013'!N16+'EA July2013'!N17),(0),('Bills July2013'!$F30*$F31-2000)*'EA July2013'!N20/100)</f>
        <v>0</v>
      </c>
      <c r="M45" s="23">
        <f>IF(($F30*$F31&lt;'EA July2013'!O16+'EA July2013'!O17),(0),('Bills July2013'!$F30*$F31-2000)*'EA July2013'!O20/100)</f>
        <v>0</v>
      </c>
      <c r="N45" s="25"/>
      <c r="O45" s="25"/>
    </row>
    <row r="46" spans="1:15" x14ac:dyDescent="0.15">
      <c r="A46" s="15" t="s">
        <v>528</v>
      </c>
      <c r="C46" s="23">
        <f>($F30*$F32)*'EA July2013'!E21/100</f>
        <v>66.66</v>
      </c>
      <c r="D46" s="23">
        <f>($F30*$F32)*'EA July2013'!F21/100</f>
        <v>67.650000000000006</v>
      </c>
      <c r="E46" s="23">
        <f>($F30*$F32)*'EA July2013'!G21/100</f>
        <v>66.66</v>
      </c>
      <c r="F46" s="23">
        <f>($F30*$F32)*'EA July2013'!H21/100</f>
        <v>66.66</v>
      </c>
      <c r="G46" s="23">
        <f>($F30*$F32)*'EA July2013'!I21/100</f>
        <v>67.650000000000006</v>
      </c>
      <c r="H46" s="23">
        <f>($F30*$F32)*'EA July2013'!J21/100</f>
        <v>66.66</v>
      </c>
      <c r="I46" s="23">
        <f>($F30*$F32)*'EA July2013'!K21/100</f>
        <v>69.3</v>
      </c>
      <c r="J46" s="23">
        <f>($F30*$F32)*'EA July2013'!L21/100</f>
        <v>75.900000000000006</v>
      </c>
      <c r="K46" s="23">
        <f>($F30*$F32)*'EA July2013'!M21/100</f>
        <v>69.695999999999998</v>
      </c>
      <c r="L46" s="23">
        <f>($F30*$F32)*'EA July2013'!N21/100</f>
        <v>66.66</v>
      </c>
      <c r="M46" s="23">
        <f>($F30*$F32)*'EA July2013'!O21/100</f>
        <v>67.650000000000006</v>
      </c>
      <c r="N46" s="26"/>
      <c r="O46" s="26"/>
    </row>
    <row r="47" spans="1:15" x14ac:dyDescent="0.15">
      <c r="A47" s="15" t="s">
        <v>431</v>
      </c>
      <c r="C47" s="23">
        <f>91*'EA July2013'!E22/100</f>
        <v>62.8628</v>
      </c>
      <c r="D47" s="23">
        <f>91*'EA July2013'!F22/100</f>
        <v>71.070999999999998</v>
      </c>
      <c r="E47" s="23">
        <f>91*'EA July2013'!G22/100</f>
        <v>62.8628</v>
      </c>
      <c r="F47" s="23">
        <f>91*'EA July2013'!H22/100</f>
        <v>62.8628</v>
      </c>
      <c r="G47" s="23">
        <f>91*'EA July2013'!I22/100</f>
        <v>71.070999999999998</v>
      </c>
      <c r="H47" s="23">
        <f>91*'EA July2013'!J22/100</f>
        <v>61.050989999999999</v>
      </c>
      <c r="I47" s="23">
        <f>91*'EA July2013'!K22/100</f>
        <v>65.375309999999985</v>
      </c>
      <c r="J47" s="23">
        <f>91*'EA July2013'!L22/100</f>
        <v>71.361289999999997</v>
      </c>
      <c r="K47" s="23">
        <f>91*'EA July2013'!M22/100</f>
        <v>73.073000000000008</v>
      </c>
      <c r="L47" s="23">
        <f>91*'EA July2013'!N22/100</f>
        <v>62.8628</v>
      </c>
      <c r="M47" s="23">
        <f>91*'EA July2013'!O22/100</f>
        <v>71.070999999999998</v>
      </c>
      <c r="N47" s="26">
        <f>AVERAGE(C47:M47)</f>
        <v>66.865890000000007</v>
      </c>
      <c r="O47" s="26"/>
    </row>
    <row r="48" spans="1:15" x14ac:dyDescent="0.15">
      <c r="A48" s="15" t="s">
        <v>746</v>
      </c>
      <c r="C48" s="23">
        <f>SUM(C43:C47)</f>
        <v>510.12279999999998</v>
      </c>
      <c r="D48" s="23">
        <f t="shared" ref="D48:G48" si="24">SUM(D43:D47)</f>
        <v>528.69299999999998</v>
      </c>
      <c r="E48" s="23">
        <f t="shared" si="24"/>
        <v>505.28279999999995</v>
      </c>
      <c r="F48" s="23">
        <f t="shared" si="24"/>
        <v>510.12279999999998</v>
      </c>
      <c r="G48" s="23">
        <f t="shared" si="24"/>
        <v>528.69299999999998</v>
      </c>
      <c r="H48" s="23">
        <f t="shared" ref="H48:M48" si="25">SUM(H43:H47)</f>
        <v>508.31099</v>
      </c>
      <c r="I48" s="23">
        <f t="shared" si="25"/>
        <v>530.54331000000002</v>
      </c>
      <c r="J48" s="23">
        <f t="shared" si="25"/>
        <v>580.57329000000004</v>
      </c>
      <c r="K48" s="23">
        <f t="shared" si="25"/>
        <v>544.46699999999998</v>
      </c>
      <c r="L48" s="23">
        <f t="shared" si="25"/>
        <v>487.33079999999995</v>
      </c>
      <c r="M48" s="23">
        <f t="shared" si="25"/>
        <v>528.69299999999998</v>
      </c>
      <c r="N48" s="26">
        <f>AVERAGE(N47)</f>
        <v>66.865890000000007</v>
      </c>
      <c r="O48" s="26"/>
    </row>
    <row r="49" spans="1:15" x14ac:dyDescent="0.15">
      <c r="A49" s="27" t="s">
        <v>349</v>
      </c>
      <c r="B49" s="25"/>
      <c r="C49" s="58">
        <f>C48*4</f>
        <v>2040.4911999999999</v>
      </c>
      <c r="D49" s="58">
        <f t="shared" ref="D49:G49" si="26">D48*4</f>
        <v>2114.7719999999999</v>
      </c>
      <c r="E49" s="58">
        <f t="shared" si="26"/>
        <v>2021.1311999999998</v>
      </c>
      <c r="F49" s="58">
        <f t="shared" si="26"/>
        <v>2040.4911999999999</v>
      </c>
      <c r="G49" s="58">
        <f t="shared" si="26"/>
        <v>2114.7719999999999</v>
      </c>
      <c r="H49" s="58">
        <f t="shared" ref="H49:M49" si="27">H48*4</f>
        <v>2033.24396</v>
      </c>
      <c r="I49" s="58">
        <f t="shared" si="27"/>
        <v>2122.1732400000001</v>
      </c>
      <c r="J49" s="58">
        <f t="shared" si="27"/>
        <v>2322.2931600000002</v>
      </c>
      <c r="K49" s="58">
        <f t="shared" si="27"/>
        <v>2177.8679999999999</v>
      </c>
      <c r="L49" s="58">
        <f t="shared" si="27"/>
        <v>1949.3231999999998</v>
      </c>
      <c r="M49" s="58">
        <f t="shared" si="27"/>
        <v>2114.7719999999999</v>
      </c>
      <c r="N49" s="31"/>
      <c r="O49" s="32">
        <f>AVERAGE(C49:M49)</f>
        <v>2095.5755599999998</v>
      </c>
    </row>
    <row r="51" spans="1:15" x14ac:dyDescent="0.15">
      <c r="A51" s="19" t="s">
        <v>288</v>
      </c>
    </row>
    <row r="52" spans="1:15" x14ac:dyDescent="0.15">
      <c r="A52" s="15" t="s">
        <v>693</v>
      </c>
      <c r="C52" s="23">
        <f>IF($F30*$F31&gt;'Inte July2013'!E14,('Inte July2013'!E14*'Inte July2013'!E15/100),('Bills July2013'!$F30*'Bills July2013'!$F31)*'Inte July2013'!E15/100)</f>
        <v>373.45</v>
      </c>
      <c r="D52" s="23">
        <f>IF($F30*$F31&gt;'Inte July2013'!F14,('Inte July2013'!F14*'Inte July2013'!F15/100),('Bills July2013'!$F30*'Bills July2013'!$F31)*'Inte July2013'!F15/100)</f>
        <v>379.76400000000001</v>
      </c>
      <c r="E52" s="23">
        <f>IF($F30*$F31&gt;'Inte July2013'!G14,('Inte July2013'!G14*'Inte July2013'!G15/100),('Bills July2013'!$F30*'Bills July2013'!$F31)*'Inte July2013'!G15/100)</f>
        <v>373.45</v>
      </c>
      <c r="F52" s="23">
        <f>IF($F30*$F31&gt;'Inte July2013'!H14,('Inte July2013'!H14*'Inte July2013'!H15/100),('Bills July2013'!$F30*'Bills July2013'!$F31)*'Inte July2013'!H15/100)</f>
        <v>373.45</v>
      </c>
      <c r="G52" s="23">
        <f>IF($F30*$F31&gt;'Inte July2013'!I14,('Inte July2013'!I14*'Inte July2013'!I15/100),('Bills July2013'!$F30*'Bills July2013'!$F31)*'Inte July2013'!I15/100)</f>
        <v>379.76400000000001</v>
      </c>
      <c r="H52" s="23">
        <f>IF($F30*$F31&gt;'Inte July2013'!J14,('Inte July2013'!J14*'Inte July2013'!J15/100),('Bills July2013'!$F30*'Bills July2013'!$F31)*'Inte July2013'!J15/100)</f>
        <v>373.45</v>
      </c>
      <c r="I52" s="23">
        <f>IF($F30*$F31&gt;'Inte July2013'!K14,('Inte July2013'!K14*'Inte July2013'!K15/100),('Bills July2013'!$F30*'Bills July2013'!$F31)*'Inte July2013'!K15/100)</f>
        <v>373.45</v>
      </c>
      <c r="J52" s="23">
        <f>IF($F30*$F31&gt;'Inte July2013'!L14,('Inte July2013'!L14*'Inte July2013'!L15/100),('Bills July2013'!$F30*'Bills July2013'!$F31)*'Inte July2013'!L15/100)</f>
        <v>386.23200000000003</v>
      </c>
      <c r="K52" s="23">
        <f>IF($F30*$F31&gt;'Inte July2013'!M14,('Inte July2013'!M14*'Inte July2013'!M15/100),('Bills July2013'!$F30*'Bills July2013'!$F31)*'Inte July2013'!M15/100)</f>
        <v>394.24</v>
      </c>
      <c r="L52" s="23">
        <f>IF($F30*$F31&gt;'Inte July2013'!N14,('Inte July2013'!N14*'Inte July2013'!N15/100),('Bills July2013'!$F30*'Bills July2013'!$F31)*'Inte July2013'!N15/100)</f>
        <v>339.87800000000004</v>
      </c>
      <c r="M52" s="23">
        <f>IF($F30*$F31&gt;'Inte July2013'!O14,('Inte July2013'!O14*'Inte July2013'!O15/100),('Bills July2013'!$F30*'Bills July2013'!$F31)*'Inte July2013'!O15/100)</f>
        <v>379.76400000000001</v>
      </c>
      <c r="N52" s="25"/>
      <c r="O52" s="25"/>
    </row>
    <row r="53" spans="1:15" x14ac:dyDescent="0.15">
      <c r="A53" s="15" t="s">
        <v>398</v>
      </c>
      <c r="C53" s="23">
        <f>IF($F30*$F31&lt;'Inte July2013'!E14,0,('Bills July2013'!$F30*'Bills July2013'!$F31-'Inte July2013'!E14)*'Inte July2013'!E16/100)</f>
        <v>0</v>
      </c>
      <c r="D53" s="23">
        <f>IF($F30*$F31&lt;'Inte July2013'!F14,0,('Bills July2013'!$F30*'Bills July2013'!$F31-'Inte July2013'!F14)*'Inte July2013'!F16/100)</f>
        <v>0</v>
      </c>
      <c r="E53" s="23">
        <f>IF($F30*$F31&lt;'Inte July2013'!G14,0,('Bills July2013'!$F30*'Bills July2013'!$F31-'Inte July2013'!G14)*'Inte July2013'!G16/100)</f>
        <v>0</v>
      </c>
      <c r="F53" s="23">
        <f>IF($F30*$F31&lt;'Inte July2013'!H14,0,('Bills July2013'!$F30*'Bills July2013'!$F31-'Inte July2013'!H14)*'Inte July2013'!H16/100)</f>
        <v>0</v>
      </c>
      <c r="G53" s="23">
        <f>IF($F30*$F31&lt;'Inte July2013'!I14,0,('Bills July2013'!$F30*'Bills July2013'!$F31-'Inte July2013'!I14)*'Inte July2013'!I16/100)</f>
        <v>0</v>
      </c>
      <c r="H53" s="23">
        <f>IF($F30*$F31&lt;'Inte July2013'!J14,0,('Bills July2013'!$F30*'Bills July2013'!$F31-'Inte July2013'!J14)*'Inte July2013'!J16/100)</f>
        <v>0</v>
      </c>
      <c r="I53" s="23">
        <f>IF($F30*$F31&lt;'Inte July2013'!K14,0,('Bills July2013'!$F30*'Bills July2013'!$F31-'Inte July2013'!K14)*'Inte July2013'!K16/100)</f>
        <v>0</v>
      </c>
      <c r="J53" s="23">
        <f>IF($F30*$F31&lt;'Inte July2013'!L14,0,('Bills July2013'!$F30*'Bills July2013'!$F31-'Inte July2013'!L14)*'Inte July2013'!L16/100)</f>
        <v>0</v>
      </c>
      <c r="K53" s="23">
        <f>IF($F30*$F31&lt;'Inte July2013'!M14,0,('Bills July2013'!$F30*'Bills July2013'!$F31-'Inte July2013'!M14)*'Inte July2013'!M16/100)</f>
        <v>0</v>
      </c>
      <c r="L53" s="23">
        <f>IF($F30*$F31&lt;'Inte July2013'!N14,0,('Bills July2013'!$F30*'Bills July2013'!$F31-'Inte July2013'!N14)*'Inte July2013'!N16/100)</f>
        <v>0</v>
      </c>
      <c r="M53" s="23">
        <f>IF($F30*$F31&lt;'Inte July2013'!O14,0,('Bills July2013'!$F30*'Bills July2013'!$F31-'Inte July2013'!O14)*'Inte July2013'!O16/100)</f>
        <v>0</v>
      </c>
      <c r="N53" s="25"/>
      <c r="O53" s="25"/>
    </row>
    <row r="54" spans="1:15" x14ac:dyDescent="0.15">
      <c r="A54" s="15" t="s">
        <v>528</v>
      </c>
      <c r="C54" s="23">
        <f>($F30*$F32)*'Inte July2013'!E17/100</f>
        <v>55.902000000000001</v>
      </c>
      <c r="D54" s="23">
        <f>($F30*$F32)*'Inte July2013'!F17/100</f>
        <v>56.760000000000012</v>
      </c>
      <c r="E54" s="23">
        <f>($F30*$F32)*'Inte July2013'!G17/100</f>
        <v>55.902000000000001</v>
      </c>
      <c r="F54" s="23">
        <f>($F30*$F32)*'Inte July2013'!H17/100</f>
        <v>55.902000000000001</v>
      </c>
      <c r="G54" s="23">
        <f>($F30*$F32)*'Inte July2013'!I17/100</f>
        <v>56.760000000000012</v>
      </c>
      <c r="H54" s="23">
        <f>($F30*$F32)*'Inte July2013'!J17/100</f>
        <v>55.902000000000001</v>
      </c>
      <c r="I54" s="23">
        <f>($F30*$F32)*'Inte July2013'!K17/100</f>
        <v>58.146000000000001</v>
      </c>
      <c r="J54" s="23">
        <f>($F30*$F32)*'Inte July2013'!L17/100</f>
        <v>57.75</v>
      </c>
      <c r="K54" s="23">
        <f>($F30*$F32)*'Inte July2013'!M17/100</f>
        <v>59.07</v>
      </c>
      <c r="L54" s="23">
        <f>($F30*$F32)*'Inte July2013'!N17/100</f>
        <v>50.886000000000003</v>
      </c>
      <c r="M54" s="23">
        <f>($F30*$F32)*'Inte July2013'!O17/100</f>
        <v>56.760000000000012</v>
      </c>
      <c r="N54" s="26"/>
      <c r="O54" s="26"/>
    </row>
    <row r="55" spans="1:15" x14ac:dyDescent="0.15">
      <c r="A55" s="15" t="s">
        <v>431</v>
      </c>
      <c r="C55" s="23">
        <f>91*'Inte July2013'!E18/100</f>
        <v>73.933859999999996</v>
      </c>
      <c r="D55" s="23">
        <f>91*'Inte July2013'!F18/100</f>
        <v>74.69462</v>
      </c>
      <c r="E55" s="23">
        <f>91*'Inte July2013'!G18/100</f>
        <v>73.933859999999996</v>
      </c>
      <c r="F55" s="23">
        <f>91*'Inte July2013'!H18/100</f>
        <v>73.933859999999996</v>
      </c>
      <c r="G55" s="23">
        <f>91*'Inte July2013'!I18/100</f>
        <v>74.69462</v>
      </c>
      <c r="H55" s="23">
        <f>91*'Inte July2013'!J18/100</f>
        <v>67.24718</v>
      </c>
      <c r="I55" s="23">
        <f>91*'Inte July2013'!K18/100</f>
        <v>76.886809999999997</v>
      </c>
      <c r="J55" s="23">
        <f>91*'Inte July2013'!L18/100</f>
        <v>83.113029999999995</v>
      </c>
      <c r="K55" s="23">
        <f>91*'Inte July2013'!M18/100</f>
        <v>80.08</v>
      </c>
      <c r="L55" s="23">
        <f>91*'Inte July2013'!N18/100</f>
        <v>73.933859999999996</v>
      </c>
      <c r="M55" s="23">
        <f>91*'Inte July2013'!O18/100</f>
        <v>76.514619999999994</v>
      </c>
      <c r="N55" s="26">
        <f>AVERAGE(C55:M55)</f>
        <v>75.36057454545454</v>
      </c>
      <c r="O55" s="26"/>
    </row>
    <row r="56" spans="1:15" x14ac:dyDescent="0.15">
      <c r="A56" s="15" t="s">
        <v>746</v>
      </c>
      <c r="C56" s="23">
        <f>SUM(C52:C55)</f>
        <v>503.28585999999996</v>
      </c>
      <c r="D56" s="23">
        <f t="shared" ref="D56:K56" si="28">SUM(D52:D55)</f>
        <v>511.21861999999999</v>
      </c>
      <c r="E56" s="23">
        <f t="shared" si="28"/>
        <v>503.28585999999996</v>
      </c>
      <c r="F56" s="23">
        <f t="shared" si="28"/>
        <v>503.28585999999996</v>
      </c>
      <c r="G56" s="23">
        <f t="shared" si="28"/>
        <v>511.21861999999999</v>
      </c>
      <c r="H56" s="23">
        <f t="shared" ref="H56" si="29">SUM(H52:H55)</f>
        <v>496.59917999999999</v>
      </c>
      <c r="I56" s="23">
        <f t="shared" si="28"/>
        <v>508.48280999999997</v>
      </c>
      <c r="J56" s="23">
        <f t="shared" si="28"/>
        <v>527.09503000000007</v>
      </c>
      <c r="K56" s="23">
        <f t="shared" si="28"/>
        <v>533.39</v>
      </c>
      <c r="L56" s="23">
        <f t="shared" ref="L56:M56" si="30">SUM(L52:L55)</f>
        <v>464.69786000000005</v>
      </c>
      <c r="M56" s="23">
        <f t="shared" si="30"/>
        <v>513.03862000000004</v>
      </c>
      <c r="N56" s="26">
        <f>AVERAGE(C56:M56)</f>
        <v>506.87257454545465</v>
      </c>
      <c r="O56" s="26"/>
    </row>
    <row r="57" spans="1:15" x14ac:dyDescent="0.15">
      <c r="A57" s="27" t="s">
        <v>349</v>
      </c>
      <c r="B57" s="25"/>
      <c r="C57" s="58">
        <f>C56*4</f>
        <v>2013.1434399999998</v>
      </c>
      <c r="D57" s="58">
        <f t="shared" ref="D57:K57" si="31">D56*4</f>
        <v>2044.8744799999999</v>
      </c>
      <c r="E57" s="58">
        <f t="shared" si="31"/>
        <v>2013.1434399999998</v>
      </c>
      <c r="F57" s="58">
        <f t="shared" si="31"/>
        <v>2013.1434399999998</v>
      </c>
      <c r="G57" s="58">
        <f t="shared" si="31"/>
        <v>2044.8744799999999</v>
      </c>
      <c r="H57" s="58">
        <f t="shared" ref="H57" si="32">H56*4</f>
        <v>1986.39672</v>
      </c>
      <c r="I57" s="58">
        <f t="shared" si="31"/>
        <v>2033.9312399999999</v>
      </c>
      <c r="J57" s="58">
        <f t="shared" si="31"/>
        <v>2108.3801200000003</v>
      </c>
      <c r="K57" s="58">
        <f t="shared" si="31"/>
        <v>2133.56</v>
      </c>
      <c r="L57" s="58">
        <f t="shared" ref="L57:M57" si="33">L56*4</f>
        <v>1858.7914400000002</v>
      </c>
      <c r="M57" s="58">
        <f t="shared" si="33"/>
        <v>2052.1544800000001</v>
      </c>
      <c r="N57" s="31"/>
      <c r="O57" s="32">
        <f>AVERAGE(C57:M57)</f>
        <v>2027.4902981818186</v>
      </c>
    </row>
    <row r="60" spans="1:15" x14ac:dyDescent="0.15">
      <c r="A60" s="18" t="s">
        <v>644</v>
      </c>
      <c r="C60" s="18" t="s">
        <v>692</v>
      </c>
      <c r="F60" s="38">
        <v>1800</v>
      </c>
    </row>
    <row r="61" spans="1:15" x14ac:dyDescent="0.15">
      <c r="A61" s="18"/>
      <c r="C61" s="18" t="s">
        <v>652</v>
      </c>
      <c r="F61" s="39">
        <v>0.2</v>
      </c>
    </row>
    <row r="62" spans="1:15" x14ac:dyDescent="0.15">
      <c r="A62" s="18"/>
      <c r="C62" s="18" t="s">
        <v>512</v>
      </c>
      <c r="F62" s="39">
        <v>0.5</v>
      </c>
    </row>
    <row r="63" spans="1:15" x14ac:dyDescent="0.15">
      <c r="C63" s="18" t="s">
        <v>344</v>
      </c>
      <c r="F63" s="39">
        <v>0.3</v>
      </c>
    </row>
    <row r="64" spans="1:15" x14ac:dyDescent="0.15">
      <c r="B64" s="18"/>
      <c r="C64" s="18"/>
    </row>
    <row r="65" spans="1:15" x14ac:dyDescent="0.15">
      <c r="B65" s="18"/>
      <c r="C65" s="18"/>
    </row>
    <row r="66" spans="1:15" x14ac:dyDescent="0.15">
      <c r="A66" s="19" t="s">
        <v>325</v>
      </c>
      <c r="B66" s="20"/>
      <c r="C66" s="21" t="s">
        <v>386</v>
      </c>
      <c r="D66" s="21" t="s">
        <v>388</v>
      </c>
      <c r="E66" s="21" t="s">
        <v>738</v>
      </c>
      <c r="F66" s="21" t="s">
        <v>291</v>
      </c>
      <c r="G66" s="21" t="s">
        <v>665</v>
      </c>
      <c r="H66" s="21" t="s">
        <v>458</v>
      </c>
      <c r="I66" s="21" t="s">
        <v>266</v>
      </c>
      <c r="J66" s="21" t="s">
        <v>301</v>
      </c>
      <c r="K66" s="21" t="s">
        <v>837</v>
      </c>
      <c r="L66" s="21" t="s">
        <v>407</v>
      </c>
      <c r="M66" s="21" t="s">
        <v>741</v>
      </c>
      <c r="N66" s="22" t="s">
        <v>765</v>
      </c>
      <c r="O66" s="22" t="s">
        <v>554</v>
      </c>
    </row>
    <row r="67" spans="1:15" x14ac:dyDescent="0.15">
      <c r="A67" s="15" t="s">
        <v>627</v>
      </c>
      <c r="C67" s="23">
        <f>($F60*$F61)*'CE July2013'!E22/100</f>
        <v>138.1644</v>
      </c>
      <c r="D67" s="23">
        <f>($F60*$F61)*'CE July2013'!F22/100</f>
        <v>137.3724</v>
      </c>
      <c r="E67" s="23">
        <f>($F60*$F61)*'CE July2013'!G22/100</f>
        <v>138.1644</v>
      </c>
      <c r="F67" s="23">
        <f>($F60*$F61)*'CE July2013'!H22/100</f>
        <v>138.1644</v>
      </c>
      <c r="G67" s="23">
        <f>($F60*$F61)*'CE July2013'!I22/100</f>
        <v>137.3724</v>
      </c>
      <c r="H67" s="23">
        <f>($F60*$F61)*'CE July2013'!J22/100</f>
        <v>138.1644</v>
      </c>
      <c r="I67" s="23">
        <f>($F60*$F61)*'CE July2013'!K22/100</f>
        <v>143.70839999999998</v>
      </c>
      <c r="J67" s="23">
        <f>($F60*$F61)*'CE July2013'!L22/100</f>
        <v>133.09559999999999</v>
      </c>
      <c r="K67" s="23">
        <f>($F60*$F61)*'CE July2013'!M22/100</f>
        <v>142.36199999999999</v>
      </c>
      <c r="L67" s="23">
        <f>($F60*$F61)*'CE July2013'!N22/100</f>
        <v>126.36360000000001</v>
      </c>
      <c r="M67" s="24" t="s">
        <v>442</v>
      </c>
      <c r="N67" s="25"/>
      <c r="O67" s="25"/>
    </row>
    <row r="68" spans="1:15" x14ac:dyDescent="0.15">
      <c r="A68" s="15" t="s">
        <v>737</v>
      </c>
      <c r="C68" s="23">
        <f>($F60*$F62)*'CE July2013'!E23/100</f>
        <v>345.411</v>
      </c>
      <c r="D68" s="23">
        <f>($F60*$F62)*'CE July2013'!F23/100</f>
        <v>343.43099999999998</v>
      </c>
      <c r="E68" s="23">
        <f>($F60*$F62)*'CE July2013'!G23/100</f>
        <v>345.411</v>
      </c>
      <c r="F68" s="23">
        <f>($F60*$F62)*'CE July2013'!H23/100</f>
        <v>345.411</v>
      </c>
      <c r="G68" s="23">
        <f>($F60*$F62)*'CE July2013'!I23/100</f>
        <v>343.43099999999998</v>
      </c>
      <c r="H68" s="23">
        <f>($F60*$F62)*'CE July2013'!J23/100</f>
        <v>345.411</v>
      </c>
      <c r="I68" s="23">
        <f>($F60*$F62)*'CE July2013'!K23/100</f>
        <v>359.27099999999996</v>
      </c>
      <c r="J68" s="23">
        <f>($F60*$F62)*'CE July2013'!L23/100</f>
        <v>332.73899999999992</v>
      </c>
      <c r="K68" s="23">
        <f>($F60*$F62)*'CE July2013'!M23/100</f>
        <v>355.90499999999997</v>
      </c>
      <c r="L68" s="23">
        <f>($F60*$F62)*'CE July2013'!N23/100</f>
        <v>315.90899999999999</v>
      </c>
      <c r="M68" s="24" t="s">
        <v>443</v>
      </c>
      <c r="N68" s="25"/>
      <c r="O68" s="25"/>
    </row>
    <row r="69" spans="1:15" x14ac:dyDescent="0.15">
      <c r="A69" s="15" t="s">
        <v>387</v>
      </c>
      <c r="C69" s="23">
        <f>($F60*$F63)*'CE July2013'!E24/100</f>
        <v>103.17779999999999</v>
      </c>
      <c r="D69" s="23">
        <f>($F60*$F63)*'CE July2013'!F24/100</f>
        <v>102.5838</v>
      </c>
      <c r="E69" s="23">
        <f>($F60*$F63)*'CE July2013'!G24/100</f>
        <v>103.17779999999999</v>
      </c>
      <c r="F69" s="23">
        <f>($F60*$F63)*'CE July2013'!H24/100</f>
        <v>103.17779999999999</v>
      </c>
      <c r="G69" s="23">
        <f>($F60*$F63)*'CE July2013'!I24/100</f>
        <v>102.5838</v>
      </c>
      <c r="H69" s="23">
        <f>($F60*$F63)*'CE July2013'!J24/100</f>
        <v>103.17779999999999</v>
      </c>
      <c r="I69" s="23">
        <f>($F60*$F63)*'CE July2013'!K24/100</f>
        <v>107.2764</v>
      </c>
      <c r="J69" s="23">
        <f>($F60*$F63)*'CE July2013'!L24/100</f>
        <v>99.376199999999983</v>
      </c>
      <c r="K69" s="23">
        <f>($F60*$F63)*'CE July2013'!M24/100</f>
        <v>106.623</v>
      </c>
      <c r="L69" s="23">
        <f>($F60*$F63)*'CE July2013'!N24/100</f>
        <v>94.386600000000001</v>
      </c>
      <c r="M69" s="24" t="s">
        <v>443</v>
      </c>
      <c r="N69" s="26"/>
      <c r="O69" s="26"/>
    </row>
    <row r="70" spans="1:15" x14ac:dyDescent="0.15">
      <c r="A70" s="15" t="s">
        <v>431</v>
      </c>
      <c r="C70" s="23">
        <f>91*'CE July2013'!E25/100</f>
        <v>125.60547999999999</v>
      </c>
      <c r="D70" s="23">
        <f>91*'CE July2013'!F25/100</f>
        <v>124.90478000000002</v>
      </c>
      <c r="E70" s="23">
        <f>91*'CE July2013'!G25/100</f>
        <v>125.60547999999999</v>
      </c>
      <c r="F70" s="23">
        <f>91*'CE July2013'!H25/100</f>
        <v>125.60547999999999</v>
      </c>
      <c r="G70" s="23">
        <f>91*'CE July2013'!I25/100</f>
        <v>124.90478000000002</v>
      </c>
      <c r="H70" s="23">
        <f>91*'CE July2013'!J25/100</f>
        <v>123.30318</v>
      </c>
      <c r="I70" s="23">
        <f>91*'CE July2013'!K25/100</f>
        <v>130.63050000000001</v>
      </c>
      <c r="J70" s="23">
        <f>91*'CE July2013'!L25/100</f>
        <v>137.19705999999999</v>
      </c>
      <c r="K70" s="23">
        <f>91*'CE July2013'!M25/100</f>
        <v>132.405</v>
      </c>
      <c r="L70" s="23">
        <f>91*'CE July2013'!N25/100</f>
        <v>124.90478000000002</v>
      </c>
      <c r="M70" s="24" t="s">
        <v>443</v>
      </c>
      <c r="N70" s="26">
        <f>AVERAGE(C70:L70)</f>
        <v>127.506652</v>
      </c>
      <c r="O70" s="26"/>
    </row>
    <row r="71" spans="1:15" x14ac:dyDescent="0.15">
      <c r="A71" s="15" t="s">
        <v>746</v>
      </c>
      <c r="C71" s="23">
        <f>SUM(C67:C70)</f>
        <v>712.35867999999994</v>
      </c>
      <c r="D71" s="23">
        <f t="shared" ref="D71:F71" si="34">SUM(D67:D70)</f>
        <v>708.29197999999997</v>
      </c>
      <c r="E71" s="23">
        <f t="shared" si="34"/>
        <v>712.35867999999994</v>
      </c>
      <c r="F71" s="23">
        <f t="shared" si="34"/>
        <v>712.35867999999994</v>
      </c>
      <c r="G71" s="23">
        <f t="shared" ref="G71" si="35">SUM(G67:G70)</f>
        <v>708.29197999999997</v>
      </c>
      <c r="H71" s="23">
        <f t="shared" ref="H71:J71" si="36">SUM(H67:H70)</f>
        <v>710.05637999999999</v>
      </c>
      <c r="I71" s="23">
        <f t="shared" si="36"/>
        <v>740.88629999999989</v>
      </c>
      <c r="J71" s="23">
        <f t="shared" si="36"/>
        <v>702.4078599999998</v>
      </c>
      <c r="K71" s="23">
        <f t="shared" ref="K71:L71" si="37">SUM(K67:K70)</f>
        <v>737.29499999999996</v>
      </c>
      <c r="L71" s="23">
        <f t="shared" si="37"/>
        <v>661.56398000000013</v>
      </c>
      <c r="M71" s="24" t="s">
        <v>443</v>
      </c>
      <c r="N71" s="26">
        <f>AVERAGE(C71:L71)</f>
        <v>710.58695199999988</v>
      </c>
      <c r="O71" s="26"/>
    </row>
    <row r="72" spans="1:15" x14ac:dyDescent="0.15">
      <c r="A72" s="27" t="s">
        <v>349</v>
      </c>
      <c r="B72" s="28"/>
      <c r="C72" s="58">
        <f>C71*4</f>
        <v>2849.4347199999997</v>
      </c>
      <c r="D72" s="58">
        <f t="shared" ref="D72:F72" si="38">D71*4</f>
        <v>2833.1679199999999</v>
      </c>
      <c r="E72" s="58">
        <f t="shared" si="38"/>
        <v>2849.4347199999997</v>
      </c>
      <c r="F72" s="58">
        <f t="shared" si="38"/>
        <v>2849.4347199999997</v>
      </c>
      <c r="G72" s="58">
        <f t="shared" ref="G72" si="39">G71*4</f>
        <v>2833.1679199999999</v>
      </c>
      <c r="H72" s="58">
        <f t="shared" ref="H72:J72" si="40">H71*4</f>
        <v>2840.22552</v>
      </c>
      <c r="I72" s="58">
        <f t="shared" si="40"/>
        <v>2963.5451999999996</v>
      </c>
      <c r="J72" s="58">
        <f t="shared" si="40"/>
        <v>2809.6314399999992</v>
      </c>
      <c r="K72" s="58">
        <f t="shared" ref="K72:L72" si="41">K71*4</f>
        <v>2949.18</v>
      </c>
      <c r="L72" s="58">
        <f t="shared" si="41"/>
        <v>2646.2559200000005</v>
      </c>
      <c r="M72" s="59" t="s">
        <v>442</v>
      </c>
      <c r="N72" s="31"/>
      <c r="O72" s="32">
        <f>AVERAGE(C72:L72)</f>
        <v>2842.3478079999995</v>
      </c>
    </row>
    <row r="74" spans="1:15" x14ac:dyDescent="0.15">
      <c r="A74" s="19" t="s">
        <v>282</v>
      </c>
    </row>
    <row r="75" spans="1:15" x14ac:dyDescent="0.15">
      <c r="A75" s="15" t="s">
        <v>627</v>
      </c>
      <c r="C75" s="23">
        <f>($F60*$F61)*'EA July2013'!E26/100</f>
        <v>189.16919999999999</v>
      </c>
      <c r="D75" s="23">
        <f>($F60*$F61)*'EA July2013'!F26/100</f>
        <v>189.16919999999999</v>
      </c>
      <c r="E75" s="23">
        <f>($F60*$F61)*'EA July2013'!G26/100</f>
        <v>189.16919999999999</v>
      </c>
      <c r="F75" s="23">
        <f>($F60*$F61)*'EA July2013'!H26/100</f>
        <v>189.16919999999999</v>
      </c>
      <c r="G75" s="23">
        <f>($F60*$F61)*'EA July2013'!I26/100</f>
        <v>189.16919999999999</v>
      </c>
      <c r="H75" s="23">
        <f>($F60*$F61)*'EA July2013'!J26/100</f>
        <v>189.16919999999999</v>
      </c>
      <c r="I75" s="23">
        <f>($F60*$F61)*'EA July2013'!K26/100</f>
        <v>196.73280000000003</v>
      </c>
      <c r="J75" s="23">
        <f>($F60*$F61)*'EA July2013'!L26/100</f>
        <v>215.3844</v>
      </c>
      <c r="K75" s="23">
        <f>($F60*$F61)*'EA July2013'!M26/100</f>
        <v>194.83199999999999</v>
      </c>
      <c r="L75" s="23">
        <f>($F60*$F61)*'EA July2013'!N26/100</f>
        <v>170.24040000000002</v>
      </c>
      <c r="M75" s="23">
        <f>($F60*$F61)*'EA July2013'!O26/100</f>
        <v>189.16919999999999</v>
      </c>
      <c r="N75" s="25"/>
      <c r="O75" s="25"/>
    </row>
    <row r="76" spans="1:15" x14ac:dyDescent="0.15">
      <c r="A76" s="15" t="s">
        <v>737</v>
      </c>
      <c r="C76" s="23">
        <f>($F60*$F62)*'EA July2013'!E27/100</f>
        <v>192.06</v>
      </c>
      <c r="D76" s="23">
        <f>($F60*$F62)*'EA July2013'!F27/100</f>
        <v>196.614</v>
      </c>
      <c r="E76" s="23">
        <f>($F60*$F62)*'EA July2013'!G27/100</f>
        <v>192.06</v>
      </c>
      <c r="F76" s="23">
        <f>($F60*$F62)*'EA July2013'!H27/100</f>
        <v>192.06</v>
      </c>
      <c r="G76" s="23">
        <f>($F60*$F62)*'EA July2013'!I27/100</f>
        <v>196.614</v>
      </c>
      <c r="H76" s="23">
        <f>($F60*$F62)*'EA July2013'!J27/100</f>
        <v>192.06</v>
      </c>
      <c r="I76" s="23">
        <f>($F60*$F62)*'EA July2013'!K27/100</f>
        <v>199.78200000000001</v>
      </c>
      <c r="J76" s="23">
        <f>($F60*$F62)*'EA July2013'!L27/100</f>
        <v>218.69099999999997</v>
      </c>
      <c r="K76" s="23">
        <f>($F60*$F62)*'EA July2013'!M27/100</f>
        <v>202.554</v>
      </c>
      <c r="L76" s="23">
        <f>($F60*$F62)*'EA July2013'!N27/100</f>
        <v>172.85399999999998</v>
      </c>
      <c r="M76" s="23">
        <f>($F60*$F62)*'EA July2013'!O27/100</f>
        <v>196.614</v>
      </c>
      <c r="N76" s="25"/>
      <c r="O76" s="25"/>
    </row>
    <row r="77" spans="1:15" x14ac:dyDescent="0.15">
      <c r="A77" s="15" t="s">
        <v>387</v>
      </c>
      <c r="C77" s="23">
        <f>($F60*$F63)*'EA July2013'!E28/100</f>
        <v>70.686000000000007</v>
      </c>
      <c r="D77" s="23">
        <f>($F60*$F63)*'EA July2013'!F28/100</f>
        <v>71.101799999999997</v>
      </c>
      <c r="E77" s="23">
        <f>($F60*$F63)*'EA July2013'!G28/100</f>
        <v>70.686000000000007</v>
      </c>
      <c r="F77" s="23">
        <f>($F60*$F63)*'EA July2013'!H28/100</f>
        <v>70.686000000000007</v>
      </c>
      <c r="G77" s="23">
        <f>($F60*$F63)*'EA July2013'!I28/100</f>
        <v>71.101799999999997</v>
      </c>
      <c r="H77" s="23">
        <f>($F60*$F63)*'EA July2013'!J28/100</f>
        <v>70.686000000000007</v>
      </c>
      <c r="I77" s="23">
        <f>($F60*$F63)*'EA July2013'!K28/100</f>
        <v>73.537199999999999</v>
      </c>
      <c r="J77" s="23">
        <f>($F60*$F63)*'EA July2013'!L28/100</f>
        <v>80.486999999999995</v>
      </c>
      <c r="K77" s="23">
        <f>($F60*$F63)*'EA July2013'!M28/100</f>
        <v>73.240200000000002</v>
      </c>
      <c r="L77" s="23">
        <f>($F60*$F63)*'EA July2013'!N28/100</f>
        <v>63.617400000000004</v>
      </c>
      <c r="M77" s="23">
        <f>($F60*$F63)*'EA July2013'!O28/100</f>
        <v>71.101799999999997</v>
      </c>
      <c r="N77" s="26"/>
      <c r="O77" s="26"/>
    </row>
    <row r="78" spans="1:15" x14ac:dyDescent="0.15">
      <c r="A78" s="15" t="s">
        <v>431</v>
      </c>
      <c r="C78" s="23">
        <f>91*'EA July2013'!E29/100</f>
        <v>74.774699999999996</v>
      </c>
      <c r="D78" s="23">
        <f>91*'EA July2013'!F29/100</f>
        <v>79.329250000000002</v>
      </c>
      <c r="E78" s="23">
        <f>91*'EA July2013'!G29/100</f>
        <v>74.774699999999996</v>
      </c>
      <c r="F78" s="23">
        <f>91*'EA July2013'!H29/100</f>
        <v>74.774699999999996</v>
      </c>
      <c r="G78" s="23">
        <f>91*'EA July2013'!I29/100</f>
        <v>79.329250000000002</v>
      </c>
      <c r="H78" s="23">
        <f>91*'EA July2013'!J29/100</f>
        <v>73.463390000000004</v>
      </c>
      <c r="I78" s="23">
        <f>91*'EA July2013'!K29/100</f>
        <v>77.767690000000002</v>
      </c>
      <c r="J78" s="23">
        <f>91*'EA July2013'!L29/100</f>
        <v>84.884799999999998</v>
      </c>
      <c r="K78" s="23">
        <f>91*'EA July2013'!M29/100</f>
        <v>82.082000000000008</v>
      </c>
      <c r="L78" s="23">
        <f>91*'EA July2013'!N29/100</f>
        <v>74.774699999999996</v>
      </c>
      <c r="M78" s="23">
        <f>91*'EA July2013'!O29/100</f>
        <v>79.329250000000002</v>
      </c>
      <c r="N78" s="26">
        <f>AVERAGE(C78:M78)</f>
        <v>77.753129999999999</v>
      </c>
      <c r="O78" s="26"/>
    </row>
    <row r="79" spans="1:15" x14ac:dyDescent="0.15">
      <c r="A79" s="15" t="s">
        <v>746</v>
      </c>
      <c r="C79" s="23">
        <f>SUM(C75:C78)</f>
        <v>526.68990000000008</v>
      </c>
      <c r="D79" s="23">
        <f t="shared" ref="D79:F79" si="42">SUM(D75:D78)</f>
        <v>536.21424999999999</v>
      </c>
      <c r="E79" s="23">
        <f t="shared" si="42"/>
        <v>526.68990000000008</v>
      </c>
      <c r="F79" s="23">
        <f t="shared" si="42"/>
        <v>526.68990000000008</v>
      </c>
      <c r="G79" s="23">
        <f t="shared" ref="G79" si="43">SUM(G75:G78)</f>
        <v>536.21424999999999</v>
      </c>
      <c r="H79" s="23">
        <f t="shared" ref="H79:K79" si="44">SUM(H75:H78)</f>
        <v>525.37859000000003</v>
      </c>
      <c r="I79" s="23">
        <f t="shared" si="44"/>
        <v>547.81969000000004</v>
      </c>
      <c r="J79" s="23">
        <f t="shared" si="44"/>
        <v>599.44719999999995</v>
      </c>
      <c r="K79" s="23">
        <f t="shared" si="44"/>
        <v>552.70820000000003</v>
      </c>
      <c r="L79" s="23">
        <f t="shared" ref="L79:M79" si="45">SUM(L75:L78)</f>
        <v>481.48650000000004</v>
      </c>
      <c r="M79" s="23">
        <f t="shared" si="45"/>
        <v>536.21424999999999</v>
      </c>
      <c r="N79" s="26">
        <f>AVERAGE(C79:M79)</f>
        <v>535.95933000000002</v>
      </c>
      <c r="O79" s="26"/>
    </row>
    <row r="80" spans="1:15" x14ac:dyDescent="0.15">
      <c r="A80" s="27" t="s">
        <v>349</v>
      </c>
      <c r="B80" s="25"/>
      <c r="C80" s="58">
        <f>C79*4</f>
        <v>2106.7596000000003</v>
      </c>
      <c r="D80" s="58">
        <f t="shared" ref="D80:F80" si="46">D79*4</f>
        <v>2144.857</v>
      </c>
      <c r="E80" s="58">
        <f t="shared" si="46"/>
        <v>2106.7596000000003</v>
      </c>
      <c r="F80" s="58">
        <f t="shared" si="46"/>
        <v>2106.7596000000003</v>
      </c>
      <c r="G80" s="58">
        <f t="shared" ref="G80" si="47">G79*4</f>
        <v>2144.857</v>
      </c>
      <c r="H80" s="58">
        <f t="shared" ref="H80:K80" si="48">H79*4</f>
        <v>2101.5143600000001</v>
      </c>
      <c r="I80" s="58">
        <f t="shared" si="48"/>
        <v>2191.2787600000001</v>
      </c>
      <c r="J80" s="58">
        <f t="shared" si="48"/>
        <v>2397.7887999999998</v>
      </c>
      <c r="K80" s="58">
        <f t="shared" si="48"/>
        <v>2210.8328000000001</v>
      </c>
      <c r="L80" s="58">
        <f t="shared" ref="L80:M80" si="49">L79*4</f>
        <v>1925.9460000000001</v>
      </c>
      <c r="M80" s="58">
        <f t="shared" si="49"/>
        <v>2144.857</v>
      </c>
      <c r="N80" s="31"/>
      <c r="O80" s="32">
        <f>AVERAGE(C80:M80)</f>
        <v>2143.8373200000001</v>
      </c>
    </row>
    <row r="82" spans="1:15" x14ac:dyDescent="0.15">
      <c r="A82" s="19" t="s">
        <v>288</v>
      </c>
    </row>
    <row r="83" spans="1:15" x14ac:dyDescent="0.15">
      <c r="A83" s="15" t="s">
        <v>627</v>
      </c>
      <c r="C83" s="23">
        <f>($F60*$F61)*'Inte July2013'!E22/100</f>
        <v>140.06519999999998</v>
      </c>
      <c r="D83" s="23">
        <f>($F60*$F61)*'Inte July2013'!F22/100</f>
        <v>141.64920000000001</v>
      </c>
      <c r="E83" s="23">
        <f>($F60*$F61)*'Inte July2013'!G22/100</f>
        <v>140.06519999999998</v>
      </c>
      <c r="F83" s="23">
        <f>($F60*$F61)*'Inte July2013'!H22/100</f>
        <v>140.06519999999998</v>
      </c>
      <c r="G83" s="23">
        <f>($F60*$F61)*'Inte July2013'!I22/100</f>
        <v>141.64920000000001</v>
      </c>
      <c r="H83" s="23">
        <f>($F60*$F61)*'Inte July2013'!J22/100</f>
        <v>140.06519999999998</v>
      </c>
      <c r="I83" s="23">
        <f>($F60*$F61)*'Inte July2013'!K22/100</f>
        <v>145.64879999999999</v>
      </c>
      <c r="J83" s="23">
        <f>($F60*$F61)*'Inte July2013'!L22/100</f>
        <v>144.81719999999999</v>
      </c>
      <c r="K83" s="23">
        <f>($F60*$F61)*'Inte July2013'!M22/100</f>
        <v>146.322</v>
      </c>
      <c r="L83" s="23">
        <f>($F60*$F61)*'Inte July2013'!N22/100</f>
        <v>127.47239999999999</v>
      </c>
      <c r="M83" s="23">
        <f>($F60*$F61)*'Inte July2013'!O22/100</f>
        <v>141.64920000000001</v>
      </c>
      <c r="N83" s="25"/>
      <c r="O83" s="25"/>
    </row>
    <row r="84" spans="1:15" x14ac:dyDescent="0.15">
      <c r="A84" s="15" t="s">
        <v>737</v>
      </c>
      <c r="C84" s="23">
        <f>($F60*$F62)*'Inte July2013'!E23/100</f>
        <v>268.58699999999999</v>
      </c>
      <c r="D84" s="23">
        <f>($F60*$F62)*'Inte July2013'!F23/100</f>
        <v>272.34899999999999</v>
      </c>
      <c r="E84" s="23">
        <f>($F60*$F62)*'Inte July2013'!G23/100</f>
        <v>268.58699999999999</v>
      </c>
      <c r="F84" s="23">
        <f>($F60*$F62)*'Inte July2013'!H23/100</f>
        <v>268.58699999999999</v>
      </c>
      <c r="G84" s="23">
        <f>($F60*$F62)*'Inte July2013'!I23/100</f>
        <v>272.34899999999999</v>
      </c>
      <c r="H84" s="23">
        <f>($F60*$F62)*'Inte July2013'!J23/100</f>
        <v>268.58699999999999</v>
      </c>
      <c r="I84" s="23">
        <f>($F60*$F62)*'Inte July2013'!K23/100</f>
        <v>279.37800000000004</v>
      </c>
      <c r="J84" s="23">
        <f>($F60*$F62)*'Inte July2013'!L23/100</f>
        <v>277.69499999999999</v>
      </c>
      <c r="K84" s="23">
        <f>($F60*$F62)*'Inte July2013'!M23/100</f>
        <v>284.13</v>
      </c>
      <c r="L84" s="23">
        <f>($F60*$F62)*'Inte July2013'!N23/100</f>
        <v>244.43099999999998</v>
      </c>
      <c r="M84" s="23">
        <f>($F60*$F62)*'Inte July2013'!O23/100</f>
        <v>272.34899999999999</v>
      </c>
      <c r="N84" s="25"/>
      <c r="O84" s="25"/>
    </row>
    <row r="85" spans="1:15" x14ac:dyDescent="0.15">
      <c r="A85" s="15" t="s">
        <v>387</v>
      </c>
      <c r="C85" s="23">
        <f>($F60*$F63)*'Inte July2013'!E24/100</f>
        <v>81.19980000000001</v>
      </c>
      <c r="D85" s="23">
        <f>($F60*$F63)*'Inte July2013'!F24/100</f>
        <v>82.447200000000009</v>
      </c>
      <c r="E85" s="23">
        <f>($F60*$F63)*'Inte July2013'!G24/100</f>
        <v>81.19980000000001</v>
      </c>
      <c r="F85" s="23">
        <f>($F60*$F63)*'Inte July2013'!H24/100</f>
        <v>81.19980000000001</v>
      </c>
      <c r="G85" s="23">
        <f>($F60*$F63)*'Inte July2013'!I24/100</f>
        <v>82.447200000000009</v>
      </c>
      <c r="H85" s="23">
        <f>($F60*$F63)*'Inte July2013'!J24/100</f>
        <v>81.19980000000001</v>
      </c>
      <c r="I85" s="23">
        <f>($F60*$F63)*'Inte July2013'!K24/100</f>
        <v>84.466800000000006</v>
      </c>
      <c r="J85" s="23">
        <f>($F60*$F63)*'Inte July2013'!L24/100</f>
        <v>83.991600000000005</v>
      </c>
      <c r="K85" s="23">
        <f>($F60*$F63)*'Inte July2013'!M24/100</f>
        <v>86.13</v>
      </c>
      <c r="L85" s="23">
        <f>($F60*$F63)*'Inte July2013'!N24/100</f>
        <v>73.893599999999992</v>
      </c>
      <c r="M85" s="23">
        <f>($F60*$F63)*'Inte July2013'!O24/100</f>
        <v>82.447200000000009</v>
      </c>
      <c r="N85" s="26"/>
      <c r="O85" s="26"/>
    </row>
    <row r="86" spans="1:15" x14ac:dyDescent="0.15">
      <c r="A86" s="15" t="s">
        <v>431</v>
      </c>
      <c r="C86" s="23">
        <f>91*'Inte July2013'!E25/100</f>
        <v>89.229140000000001</v>
      </c>
      <c r="D86" s="23">
        <f>91*'Inte July2013'!F25/100</f>
        <v>89.969879999999989</v>
      </c>
      <c r="E86" s="23">
        <f>91*'Inte July2013'!G25/100</f>
        <v>89.229140000000001</v>
      </c>
      <c r="F86" s="23">
        <f>91*'Inte July2013'!H25/100</f>
        <v>89.229140000000001</v>
      </c>
      <c r="G86" s="23">
        <f>91*'Inte July2013'!I25/100</f>
        <v>89.969879999999989</v>
      </c>
      <c r="H86" s="23">
        <f>91*'Inte July2013'!J25/100</f>
        <v>87.577489999999997</v>
      </c>
      <c r="I86" s="23">
        <f>91*'Inte July2013'!K25/100</f>
        <v>92.80270999999999</v>
      </c>
      <c r="J86" s="23">
        <f>91*'Inte July2013'!L25/100</f>
        <v>100.31020999999998</v>
      </c>
      <c r="K86" s="23">
        <f>91*'Inte July2013'!M25/100</f>
        <v>98.097999999999999</v>
      </c>
      <c r="L86" s="23">
        <f>91*'Inte July2013'!N25/100</f>
        <v>89.229140000000001</v>
      </c>
      <c r="M86" s="23">
        <f>91*'Inte July2013'!O25/100</f>
        <v>89.969879999999989</v>
      </c>
      <c r="N86" s="26">
        <f>AVERAGE(C86:M86)</f>
        <v>91.419510000000002</v>
      </c>
      <c r="O86" s="26"/>
    </row>
    <row r="87" spans="1:15" x14ac:dyDescent="0.15">
      <c r="A87" s="15" t="s">
        <v>746</v>
      </c>
      <c r="C87" s="23">
        <f>SUM(C83:C86)</f>
        <v>579.08114</v>
      </c>
      <c r="D87" s="23">
        <f t="shared" ref="D87:J87" si="50">SUM(D83:D86)</f>
        <v>586.41527999999994</v>
      </c>
      <c r="E87" s="23">
        <f t="shared" si="50"/>
        <v>579.08114</v>
      </c>
      <c r="F87" s="23">
        <f t="shared" si="50"/>
        <v>579.08114</v>
      </c>
      <c r="G87" s="23">
        <f t="shared" si="50"/>
        <v>586.41527999999994</v>
      </c>
      <c r="H87" s="23">
        <f t="shared" si="50"/>
        <v>577.42948999999999</v>
      </c>
      <c r="I87" s="23">
        <f t="shared" si="50"/>
        <v>602.29630999999995</v>
      </c>
      <c r="J87" s="23">
        <f t="shared" si="50"/>
        <v>606.81401000000005</v>
      </c>
      <c r="K87" s="23">
        <f t="shared" ref="K87:M87" si="51">SUM(K83:K86)</f>
        <v>614.67999999999995</v>
      </c>
      <c r="L87" s="23">
        <f t="shared" si="51"/>
        <v>535.02613999999994</v>
      </c>
      <c r="M87" s="23">
        <f t="shared" si="51"/>
        <v>586.41527999999994</v>
      </c>
      <c r="N87" s="26">
        <f>AVERAGE(C87:M87)</f>
        <v>584.79411000000005</v>
      </c>
      <c r="O87" s="26"/>
    </row>
    <row r="88" spans="1:15" x14ac:dyDescent="0.15">
      <c r="A88" s="27" t="s">
        <v>349</v>
      </c>
      <c r="B88" s="25"/>
      <c r="C88" s="58">
        <f>C87*4</f>
        <v>2316.32456</v>
      </c>
      <c r="D88" s="58">
        <f t="shared" ref="D88:J88" si="52">D87*4</f>
        <v>2345.6611199999998</v>
      </c>
      <c r="E88" s="58">
        <f t="shared" si="52"/>
        <v>2316.32456</v>
      </c>
      <c r="F88" s="58">
        <f t="shared" si="52"/>
        <v>2316.32456</v>
      </c>
      <c r="G88" s="58">
        <f t="shared" si="52"/>
        <v>2345.6611199999998</v>
      </c>
      <c r="H88" s="58">
        <f t="shared" si="52"/>
        <v>2309.7179599999999</v>
      </c>
      <c r="I88" s="58">
        <f t="shared" si="52"/>
        <v>2409.1852399999998</v>
      </c>
      <c r="J88" s="58">
        <f t="shared" si="52"/>
        <v>2427.2560400000002</v>
      </c>
      <c r="K88" s="58">
        <f t="shared" ref="K88:M88" si="53">K87*4</f>
        <v>2458.7199999999998</v>
      </c>
      <c r="L88" s="58">
        <f t="shared" si="53"/>
        <v>2140.1045599999998</v>
      </c>
      <c r="M88" s="58">
        <f t="shared" si="53"/>
        <v>2345.6611199999998</v>
      </c>
      <c r="N88" s="31"/>
      <c r="O88" s="32">
        <f>AVERAGE(C88:M88)</f>
        <v>2339.1764400000002</v>
      </c>
    </row>
    <row r="90" spans="1:15" x14ac:dyDescent="0.15">
      <c r="A90" s="27"/>
      <c r="B90" s="25"/>
      <c r="C90" s="29"/>
      <c r="D90" s="29"/>
      <c r="E90" s="29"/>
      <c r="F90" s="26"/>
      <c r="G90" s="26"/>
      <c r="H90" s="26"/>
      <c r="I90" s="26"/>
      <c r="J90" s="26"/>
      <c r="K90" s="26"/>
      <c r="L90" s="26"/>
      <c r="M90" s="26"/>
      <c r="N90" s="26"/>
      <c r="O90" s="26"/>
    </row>
    <row r="91" spans="1:15" x14ac:dyDescent="0.15">
      <c r="A91" s="18" t="s">
        <v>835</v>
      </c>
      <c r="C91" s="21" t="s">
        <v>386</v>
      </c>
      <c r="D91" s="21" t="s">
        <v>388</v>
      </c>
      <c r="E91" s="21" t="s">
        <v>738</v>
      </c>
      <c r="F91" s="21" t="s">
        <v>291</v>
      </c>
      <c r="G91" s="21" t="s">
        <v>665</v>
      </c>
      <c r="H91" s="21" t="s">
        <v>458</v>
      </c>
      <c r="I91" s="21" t="s">
        <v>266</v>
      </c>
      <c r="J91" s="21" t="s">
        <v>301</v>
      </c>
      <c r="K91" s="21" t="s">
        <v>837</v>
      </c>
      <c r="L91" s="21" t="s">
        <v>407</v>
      </c>
      <c r="M91" s="21" t="s">
        <v>741</v>
      </c>
      <c r="N91" s="21"/>
      <c r="O91" s="21"/>
    </row>
    <row r="92" spans="1:15" x14ac:dyDescent="0.15">
      <c r="A92" s="15" t="s">
        <v>364</v>
      </c>
      <c r="C92" s="33" t="s">
        <v>632</v>
      </c>
      <c r="D92" s="33" t="s">
        <v>799</v>
      </c>
      <c r="E92" s="33" t="s">
        <v>839</v>
      </c>
      <c r="F92" s="33" t="s">
        <v>629</v>
      </c>
      <c r="G92" s="33" t="s">
        <v>666</v>
      </c>
      <c r="H92" s="33" t="s">
        <v>666</v>
      </c>
      <c r="I92" s="33" t="s">
        <v>629</v>
      </c>
      <c r="J92" s="33" t="s">
        <v>629</v>
      </c>
      <c r="K92" s="33" t="s">
        <v>575</v>
      </c>
      <c r="L92" s="33" t="s">
        <v>441</v>
      </c>
      <c r="M92" s="33" t="s">
        <v>874</v>
      </c>
    </row>
    <row r="93" spans="1:15" x14ac:dyDescent="0.15">
      <c r="A93" s="15" t="s">
        <v>910</v>
      </c>
      <c r="C93" s="33" t="s">
        <v>812</v>
      </c>
      <c r="D93" s="33" t="s">
        <v>369</v>
      </c>
      <c r="E93" s="33" t="s">
        <v>869</v>
      </c>
      <c r="F93" s="33" t="s">
        <v>283</v>
      </c>
      <c r="G93" s="33" t="s">
        <v>666</v>
      </c>
      <c r="H93" s="33" t="s">
        <v>337</v>
      </c>
      <c r="I93" s="33" t="s">
        <v>283</v>
      </c>
      <c r="J93" s="33" t="s">
        <v>666</v>
      </c>
      <c r="K93" s="33" t="s">
        <v>638</v>
      </c>
      <c r="L93" s="33" t="s">
        <v>405</v>
      </c>
      <c r="M93" s="33" t="s">
        <v>405</v>
      </c>
    </row>
    <row r="94" spans="1:15" x14ac:dyDescent="0.15">
      <c r="A94" s="15" t="s">
        <v>560</v>
      </c>
      <c r="C94" s="33" t="s">
        <v>811</v>
      </c>
      <c r="D94" s="34">
        <v>70</v>
      </c>
      <c r="E94" s="33" t="s">
        <v>230</v>
      </c>
      <c r="F94" s="33" t="s">
        <v>229</v>
      </c>
      <c r="G94" s="33" t="s">
        <v>666</v>
      </c>
      <c r="H94" s="33" t="s">
        <v>336</v>
      </c>
      <c r="I94" s="33" t="s">
        <v>294</v>
      </c>
      <c r="J94" s="34" t="s">
        <v>666</v>
      </c>
      <c r="K94" s="33" t="s">
        <v>574</v>
      </c>
      <c r="L94" s="34">
        <v>75</v>
      </c>
      <c r="M94" s="64">
        <v>82.5</v>
      </c>
    </row>
    <row r="95" spans="1:15" x14ac:dyDescent="0.15">
      <c r="A95" s="15" t="s">
        <v>911</v>
      </c>
      <c r="C95" s="33" t="s">
        <v>573</v>
      </c>
      <c r="D95" s="33" t="s">
        <v>356</v>
      </c>
      <c r="E95" s="33" t="s">
        <v>629</v>
      </c>
      <c r="F95" s="33" t="s">
        <v>800</v>
      </c>
      <c r="G95" s="33" t="s">
        <v>506</v>
      </c>
      <c r="H95" s="33" t="s">
        <v>376</v>
      </c>
      <c r="I95" s="33" t="s">
        <v>663</v>
      </c>
      <c r="J95" s="33" t="s">
        <v>663</v>
      </c>
      <c r="K95" s="33" t="s">
        <v>473</v>
      </c>
      <c r="L95" s="33" t="s">
        <v>874</v>
      </c>
      <c r="M95" s="33" t="s">
        <v>874</v>
      </c>
    </row>
    <row r="96" spans="1:15" x14ac:dyDescent="0.15">
      <c r="A96" s="15" t="s">
        <v>630</v>
      </c>
      <c r="C96" s="34">
        <v>14</v>
      </c>
      <c r="D96" s="34">
        <v>12</v>
      </c>
      <c r="E96" s="34">
        <v>14</v>
      </c>
      <c r="F96" s="33" t="s">
        <v>629</v>
      </c>
      <c r="G96" s="34" t="s">
        <v>666</v>
      </c>
      <c r="H96" s="33" t="s">
        <v>629</v>
      </c>
      <c r="I96" s="33" t="s">
        <v>629</v>
      </c>
      <c r="J96" s="34">
        <v>10</v>
      </c>
      <c r="K96" s="34" t="s">
        <v>352</v>
      </c>
      <c r="L96" s="33" t="s">
        <v>874</v>
      </c>
      <c r="M96" s="34">
        <v>14.85</v>
      </c>
    </row>
    <row r="97" spans="1:15" x14ac:dyDescent="0.15">
      <c r="A97" s="15" t="s">
        <v>912</v>
      </c>
      <c r="C97" s="33" t="s">
        <v>462</v>
      </c>
      <c r="D97" s="33" t="s">
        <v>462</v>
      </c>
      <c r="E97" s="33" t="s">
        <v>165</v>
      </c>
      <c r="F97" s="33" t="s">
        <v>629</v>
      </c>
      <c r="G97" s="33" t="s">
        <v>684</v>
      </c>
      <c r="H97" s="33" t="s">
        <v>684</v>
      </c>
      <c r="I97" s="33" t="s">
        <v>165</v>
      </c>
      <c r="J97" s="33" t="s">
        <v>629</v>
      </c>
      <c r="K97" s="33" t="s">
        <v>265</v>
      </c>
      <c r="L97" s="33" t="s">
        <v>874</v>
      </c>
      <c r="M97" s="33" t="s">
        <v>406</v>
      </c>
    </row>
    <row r="98" spans="1:15" x14ac:dyDescent="0.15">
      <c r="A98" s="53"/>
      <c r="B98" s="53"/>
      <c r="C98" s="54"/>
      <c r="D98" s="54"/>
      <c r="E98" s="54"/>
      <c r="F98" s="55"/>
      <c r="G98" s="55"/>
      <c r="H98" s="55"/>
      <c r="I98" s="55"/>
      <c r="J98" s="55"/>
      <c r="K98" s="55"/>
      <c r="L98" s="55"/>
      <c r="M98" s="55"/>
      <c r="N98" s="55"/>
      <c r="O98" s="55"/>
    </row>
  </sheetData>
  <sheetProtection algorithmName="SHA-512" hashValue="Fl+K7doOnxnX5yQT3ZQL21Gj50lEruuWL1K8YlhSUf3RGsnQx4Oc0g56Rjh2glaV9enmtGCuKn8qZ/hOnI9usg==" saltValue="l/CBPhzLEFVSji/VG/QYmg==" spinCount="100000" sheet="1" objects="1" scenarios="1"/>
  <phoneticPr fontId="12" type="noConversion"/>
  <pageMargins left="0.75" right="0.75" top="1" bottom="1" header="0.5" footer="0.5"/>
  <legacy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0"/>
  <dimension ref="A1:O132"/>
  <sheetViews>
    <sheetView zoomScale="130" zoomScaleNormal="130" workbookViewId="0">
      <selection activeCell="F6" sqref="F6"/>
    </sheetView>
  </sheetViews>
  <sheetFormatPr baseColWidth="10" defaultRowHeight="13" x14ac:dyDescent="0.15"/>
  <cols>
    <col min="1" max="1" width="14.1640625" style="15" customWidth="1"/>
    <col min="2" max="2" width="1.83203125" style="15" customWidth="1"/>
    <col min="3" max="5" width="10" style="15" customWidth="1"/>
    <col min="6" max="16384" width="10.83203125" style="15"/>
  </cols>
  <sheetData>
    <row r="1" spans="1:15" x14ac:dyDescent="0.15">
      <c r="A1" s="14" t="s">
        <v>834</v>
      </c>
    </row>
    <row r="2" spans="1:15" x14ac:dyDescent="0.15">
      <c r="A2" s="63"/>
      <c r="B2" s="63"/>
      <c r="C2" s="63"/>
      <c r="D2" s="63"/>
      <c r="E2" s="63"/>
      <c r="F2" s="63"/>
      <c r="G2" s="63"/>
      <c r="H2" s="63"/>
      <c r="I2" s="63"/>
      <c r="J2" s="63"/>
      <c r="K2" s="63"/>
      <c r="L2" s="63"/>
      <c r="M2" s="63"/>
    </row>
    <row r="3" spans="1:15" x14ac:dyDescent="0.15">
      <c r="A3" s="17" t="s">
        <v>769</v>
      </c>
    </row>
    <row r="5" spans="1:15" x14ac:dyDescent="0.15">
      <c r="A5" s="18" t="s">
        <v>639</v>
      </c>
      <c r="C5" s="18" t="s">
        <v>692</v>
      </c>
      <c r="F5" s="38">
        <v>1500</v>
      </c>
    </row>
    <row r="7" spans="1:15" x14ac:dyDescent="0.15">
      <c r="A7" s="19" t="s">
        <v>325</v>
      </c>
      <c r="B7" s="20"/>
      <c r="C7" s="21" t="s">
        <v>386</v>
      </c>
      <c r="D7" s="21" t="s">
        <v>388</v>
      </c>
      <c r="E7" s="21" t="s">
        <v>738</v>
      </c>
      <c r="F7" s="21" t="s">
        <v>291</v>
      </c>
      <c r="G7" s="21" t="s">
        <v>739</v>
      </c>
      <c r="H7" s="21" t="s">
        <v>246</v>
      </c>
      <c r="I7" s="21" t="s">
        <v>266</v>
      </c>
      <c r="J7" s="21" t="s">
        <v>301</v>
      </c>
      <c r="K7" s="21" t="s">
        <v>837</v>
      </c>
      <c r="L7" s="22" t="s">
        <v>765</v>
      </c>
      <c r="M7" s="22" t="s">
        <v>554</v>
      </c>
    </row>
    <row r="8" spans="1:15" x14ac:dyDescent="0.15">
      <c r="A8" s="15" t="s">
        <v>693</v>
      </c>
      <c r="C8" s="23">
        <f>($F5*'CE July2012'!E8)/100</f>
        <v>516.28499999999997</v>
      </c>
      <c r="D8" s="23">
        <f>($F5*'CE July2012'!F8)/100</f>
        <v>516.28499999999997</v>
      </c>
      <c r="E8" s="23">
        <f>($F5*'CE July2012'!G8)/100</f>
        <v>516.28499999999997</v>
      </c>
      <c r="F8" s="23">
        <f>($F5*'CE July2012'!H8)/100</f>
        <v>516.28499999999997</v>
      </c>
      <c r="G8" s="23">
        <f>($F5*'CE July2012'!I8)/100</f>
        <v>516.28499999999997</v>
      </c>
      <c r="H8" s="23">
        <f>($F5*'CE July2012'!J8)/100</f>
        <v>552.75</v>
      </c>
      <c r="I8" s="23">
        <f>($F5*'CE July2012'!K8)/100</f>
        <v>516.28499999999997</v>
      </c>
      <c r="J8" s="23">
        <f>($F5*'CE July2012'!L8)/100</f>
        <v>516.29999999999995</v>
      </c>
      <c r="K8" s="24" t="s">
        <v>292</v>
      </c>
      <c r="L8" s="25"/>
      <c r="M8" s="25"/>
    </row>
    <row r="9" spans="1:15" x14ac:dyDescent="0.15">
      <c r="A9" s="15" t="s">
        <v>398</v>
      </c>
      <c r="C9" s="23">
        <v>0</v>
      </c>
      <c r="D9" s="23">
        <v>0</v>
      </c>
      <c r="E9" s="23">
        <v>0</v>
      </c>
      <c r="F9" s="23">
        <v>0</v>
      </c>
      <c r="G9" s="23">
        <v>0</v>
      </c>
      <c r="H9" s="23">
        <v>0</v>
      </c>
      <c r="I9" s="23">
        <v>0</v>
      </c>
      <c r="J9" s="23">
        <v>0</v>
      </c>
      <c r="K9" s="24" t="s">
        <v>292</v>
      </c>
      <c r="L9" s="25"/>
      <c r="M9" s="25"/>
    </row>
    <row r="10" spans="1:15" x14ac:dyDescent="0.15">
      <c r="A10" s="15" t="s">
        <v>431</v>
      </c>
      <c r="C10" s="23">
        <f>91*'CE July2012'!E10/100</f>
        <v>125.60547999999999</v>
      </c>
      <c r="D10" s="23">
        <f>91*'CE July2012'!F10/100</f>
        <v>125.60547999999999</v>
      </c>
      <c r="E10" s="23">
        <f>91*'CE July2012'!G10/100</f>
        <v>125.60547999999999</v>
      </c>
      <c r="F10" s="23">
        <f>91*'CE July2012'!H10/100</f>
        <v>125.60547999999999</v>
      </c>
      <c r="G10" s="23">
        <f>91*'CE July2012'!I10/100</f>
        <v>125.60547999999999</v>
      </c>
      <c r="H10" s="23">
        <f>91*'CE July2012'!J10/100</f>
        <v>125.125</v>
      </c>
      <c r="I10" s="23">
        <f>91*'CE July2012'!K10/100</f>
        <v>125.60547999999999</v>
      </c>
      <c r="J10" s="23">
        <f>91*'CE July2012'!L10/100</f>
        <v>125.6073</v>
      </c>
      <c r="K10" s="24" t="s">
        <v>292</v>
      </c>
      <c r="L10" s="26">
        <f>AVERAGE(C10:J10)</f>
        <v>125.54564749999999</v>
      </c>
      <c r="M10" s="26"/>
    </row>
    <row r="11" spans="1:15" x14ac:dyDescent="0.15">
      <c r="A11" s="15" t="s">
        <v>746</v>
      </c>
      <c r="C11" s="23">
        <f>SUM(C8:C10)</f>
        <v>641.89047999999991</v>
      </c>
      <c r="D11" s="23">
        <f t="shared" ref="D11:I11" si="0">SUM(D8:D10)</f>
        <v>641.89047999999991</v>
      </c>
      <c r="E11" s="23">
        <f t="shared" si="0"/>
        <v>641.89047999999991</v>
      </c>
      <c r="F11" s="23">
        <f t="shared" si="0"/>
        <v>641.89047999999991</v>
      </c>
      <c r="G11" s="23">
        <f t="shared" si="0"/>
        <v>641.89047999999991</v>
      </c>
      <c r="H11" s="23">
        <f t="shared" si="0"/>
        <v>677.875</v>
      </c>
      <c r="I11" s="23">
        <f t="shared" si="0"/>
        <v>641.89047999999991</v>
      </c>
      <c r="J11" s="23">
        <f t="shared" ref="J11" si="1">SUM(J8:J10)</f>
        <v>641.90729999999996</v>
      </c>
      <c r="K11" s="24" t="s">
        <v>292</v>
      </c>
      <c r="L11" s="26">
        <f>AVERAGE(C11:J11)</f>
        <v>646.39064749999989</v>
      </c>
      <c r="M11" s="26"/>
    </row>
    <row r="12" spans="1:15" x14ac:dyDescent="0.15">
      <c r="A12" s="27" t="s">
        <v>349</v>
      </c>
      <c r="B12" s="28"/>
      <c r="C12" s="29">
        <f>C11*4</f>
        <v>2567.5619199999996</v>
      </c>
      <c r="D12" s="29">
        <f t="shared" ref="D12:I12" si="2">D11*4</f>
        <v>2567.5619199999996</v>
      </c>
      <c r="E12" s="29">
        <f t="shared" si="2"/>
        <v>2567.5619199999996</v>
      </c>
      <c r="F12" s="29">
        <f t="shared" si="2"/>
        <v>2567.5619199999996</v>
      </c>
      <c r="G12" s="29">
        <f t="shared" si="2"/>
        <v>2567.5619199999996</v>
      </c>
      <c r="H12" s="29">
        <f t="shared" si="2"/>
        <v>2711.5</v>
      </c>
      <c r="I12" s="29">
        <f t="shared" si="2"/>
        <v>2567.5619199999996</v>
      </c>
      <c r="J12" s="29">
        <f t="shared" ref="J12" si="3">J11*4</f>
        <v>2567.6291999999999</v>
      </c>
      <c r="K12" s="30" t="s">
        <v>292</v>
      </c>
      <c r="L12" s="31"/>
      <c r="M12" s="32">
        <f>AVERAGE(C12:J12)</f>
        <v>2585.5625899999995</v>
      </c>
    </row>
    <row r="14" spans="1:15" x14ac:dyDescent="0.15">
      <c r="A14" s="19" t="s">
        <v>282</v>
      </c>
      <c r="C14" s="23"/>
      <c r="D14" s="23"/>
      <c r="E14" s="23"/>
      <c r="J14" s="21"/>
      <c r="L14" s="22" t="s">
        <v>765</v>
      </c>
      <c r="M14" s="22" t="s">
        <v>554</v>
      </c>
    </row>
    <row r="15" spans="1:15" x14ac:dyDescent="0.15">
      <c r="A15" s="15" t="s">
        <v>693</v>
      </c>
      <c r="C15" s="23">
        <f>IF(($F5&gt;'EA July2012'!E7),('EA July2012'!E7*'EA July2012'!E9)/100,('Bills July2012'!$F5*'EA July2012'!E9)/100)</f>
        <v>268.39999999999998</v>
      </c>
      <c r="D15" s="23">
        <f>IF(($F5&gt;'EA July2012'!F7),('EA July2012'!F7*'EA July2012'!F9)/100,('Bills July2012'!$F5*'EA July2012'!F9)/100)</f>
        <v>268.39999999999998</v>
      </c>
      <c r="E15" s="23">
        <f>IF(($F5&gt;'EA July2012'!G7),('EA July2012'!G7*'EA July2012'!G9)/100,('Bills July2012'!$F5*'EA July2012'!G9)/100)</f>
        <v>402.6</v>
      </c>
      <c r="F15" s="23">
        <f>IF(($F5&gt;'EA July2012'!H7),('EA July2012'!H7*'EA July2012'!H9)/100,('Bills July2012'!$F5*'EA July2012'!H9)/100)</f>
        <v>268.39999999999998</v>
      </c>
      <c r="G15" s="23">
        <f>IF(($F5&gt;'EA July2012'!I7),('EA July2012'!I7*'EA July2012'!I9)/100,('Bills July2012'!$F5*'EA July2012'!I9)/100)</f>
        <v>268.39999999999998</v>
      </c>
      <c r="H15" s="23">
        <f>IF(($F5&gt;'EA July2012'!J7),('EA July2012'!J7*'EA July2012'!J9)/100,('Bills July2012'!$F5*'EA July2012'!J9)/100)</f>
        <v>402.6</v>
      </c>
      <c r="I15" s="23">
        <f>IF(($F5&gt;'EA July2012'!K7),('EA July2012'!K7*'EA July2012'!K9)/100,('Bills July2012'!$F5*'EA July2012'!K9)/100)</f>
        <v>268.39999999999998</v>
      </c>
      <c r="J15" s="23">
        <f>IF(($F5&gt;'EA July2012'!L7),('EA July2012'!L7*'EA July2012'!L9)/100,('Bills July2012'!$F5*'EA July2012'!L9)/100)</f>
        <v>300.60000000000002</v>
      </c>
      <c r="K15" s="23">
        <f>IF(($F5&gt;'EA July2012'!M7),('EA July2012'!M7*'EA July2012'!M9)/100,('Bills July2012'!$F5*'EA July2012'!M9)/100)</f>
        <v>268.39999999999998</v>
      </c>
      <c r="L15" s="25"/>
      <c r="M15" s="25"/>
      <c r="O15" s="23"/>
    </row>
    <row r="16" spans="1:15" x14ac:dyDescent="0.15">
      <c r="A16" s="15" t="s">
        <v>270</v>
      </c>
      <c r="C16" s="23">
        <f>IF(F5&lt;='EA July2012'!E8,0,IF('Bills July2012'!F5&gt;'EA July2012'!E8,('Bills July2012'!F5-'EA July2012'!E7)*'EA July2012'!E10/100))</f>
        <v>140.25</v>
      </c>
      <c r="D16" s="23">
        <f>IF(F5&lt;='EA July2012'!F8,0,IF('Bills July2012'!F5&gt;'EA July2012'!F8,('Bills July2012'!F5-'EA July2012'!F7)*'EA July2012'!F10/100))</f>
        <v>140.25</v>
      </c>
      <c r="E16" s="23">
        <v>0</v>
      </c>
      <c r="F16" s="23">
        <f>IF(F5&lt;='EA July2012'!H8,0,IF('Bills July2012'!F5&gt;'EA July2012'!H8,('Bills July2012'!F5-'EA July2012'!H7)*'EA July2012'!H10/100))</f>
        <v>140.25</v>
      </c>
      <c r="G16" s="23">
        <f>IF(F5&lt;='EA July2012'!I8,0,IF('Bills July2012'!F5&gt;'EA July2012'!I8,('Bills July2012'!F5-'EA July2012'!I7)*'EA July2012'!I10/100))</f>
        <v>140.25</v>
      </c>
      <c r="H16" s="23">
        <v>0</v>
      </c>
      <c r="I16" s="23">
        <f>IF(F5&lt;='EA July2012'!K8,0,IF('Bills July2012'!F5&gt;'EA July2012'!K8,('Bills July2012'!F5-'EA July2012'!K7)*'EA July2012'!K10/100))</f>
        <v>140.25</v>
      </c>
      <c r="J16" s="23">
        <f>IF(F5&lt;='EA July2012'!L8,0,IF('Bills July2012'!F5&gt;'EA July2012'!L8,('Bills July2012'!F5-'EA July2012'!L7)*'EA July2012'!L10/100))</f>
        <v>157.1</v>
      </c>
      <c r="K16" s="23">
        <f>IF(F5&lt;='EA July2012'!M8,0,IF('Bills July2012'!F5&gt;'EA July2012'!M8,('Bills July2012'!F5-'EA July2012'!M7)*'EA July2012'!M10/100))</f>
        <v>140.25</v>
      </c>
      <c r="L16" s="25"/>
      <c r="M16" s="25"/>
      <c r="O16" s="23"/>
    </row>
    <row r="17" spans="1:15" x14ac:dyDescent="0.15">
      <c r="A17" s="15" t="s">
        <v>398</v>
      </c>
      <c r="C17" s="23">
        <f>IF(($F5&lt;'EA July2012'!E7+'EA July2012'!E8),(0),('Bills July2012'!$F5-2000)*'EA July2012'!E11/100)</f>
        <v>0</v>
      </c>
      <c r="D17" s="23">
        <f>IF(($F5&lt;'EA July2012'!F7+'EA July2012'!F8),(0),('Bills July2012'!$F5-2000)*'EA July2012'!F11/100)</f>
        <v>0</v>
      </c>
      <c r="E17" s="23">
        <f>IF(($F5&lt;'EA July2012'!G7),(0),('Bills July2012'!$F5-'EA July2012'!G7)*'EA July2012'!G11/100)</f>
        <v>0</v>
      </c>
      <c r="F17" s="23">
        <f>IF(($F5&lt;'EA July2012'!H7+'EA July2012'!H8),(0),('Bills July2012'!$F5-2000)*'EA July2012'!H11/100)</f>
        <v>0</v>
      </c>
      <c r="G17" s="23">
        <f>IF(($F5&lt;'EA July2012'!I7+'EA July2012'!I8),(0),('Bills July2012'!$F5-2000)*'EA July2012'!I11/100)</f>
        <v>0</v>
      </c>
      <c r="H17" s="23">
        <f>IF(($F5&lt;'EA July2012'!J7),(0),('Bills July2012'!$F5-'EA July2012'!J7)*'EA July2012'!J11/100)</f>
        <v>0</v>
      </c>
      <c r="I17" s="23">
        <f>IF(($F5&lt;'EA July2012'!K7+'EA July2012'!K8),(0),('Bills July2012'!$F5-2000)*'EA July2012'!K11/100)</f>
        <v>0</v>
      </c>
      <c r="J17" s="23">
        <f>IF(($F5&lt;'EA July2012'!L7+'EA July2012'!L8),(0),('Bills July2012'!$F5-2000)*'EA July2012'!L11/100)</f>
        <v>0</v>
      </c>
      <c r="K17" s="23">
        <f>IF(($F5&lt;'EA July2012'!M7+'EA July2012'!M8),(0),('Bills July2012'!$F5-2000)*'EA July2012'!M11/100)</f>
        <v>0</v>
      </c>
      <c r="L17" s="25"/>
      <c r="M17" s="25"/>
      <c r="O17" s="23"/>
    </row>
    <row r="18" spans="1:15" x14ac:dyDescent="0.15">
      <c r="A18" s="15" t="s">
        <v>431</v>
      </c>
      <c r="C18" s="23">
        <f>91*'EA July2012'!E12/100</f>
        <v>62.8628</v>
      </c>
      <c r="D18" s="23">
        <f>91*'EA July2012'!F12/100</f>
        <v>62.8628</v>
      </c>
      <c r="E18" s="23">
        <f>91*'EA July2012'!G12/100</f>
        <v>62.8628</v>
      </c>
      <c r="F18" s="23">
        <f>91*'EA July2012'!H12/100</f>
        <v>62.8628</v>
      </c>
      <c r="G18" s="23">
        <f>91*'EA July2012'!I12/100</f>
        <v>62.8628</v>
      </c>
      <c r="H18" s="23">
        <f>91*'EA July2012'!J12/100</f>
        <v>65.064999999999998</v>
      </c>
      <c r="I18" s="23">
        <f>91*'EA July2012'!K12/100</f>
        <v>62.8628</v>
      </c>
      <c r="J18" s="23">
        <f>91*'EA July2012'!L12/100</f>
        <v>62.8628</v>
      </c>
      <c r="K18" s="23">
        <f>91*'EA July2012'!M12/100</f>
        <v>62.8628</v>
      </c>
      <c r="L18" s="26">
        <f>AVERAGE(C18:K18)</f>
        <v>63.107488888888888</v>
      </c>
      <c r="M18" s="26"/>
      <c r="O18" s="23"/>
    </row>
    <row r="19" spans="1:15" x14ac:dyDescent="0.15">
      <c r="A19" s="15" t="s">
        <v>746</v>
      </c>
      <c r="C19" s="23">
        <f t="shared" ref="C19:K19" si="4">SUM(SUM(C15:C18))</f>
        <v>471.51279999999997</v>
      </c>
      <c r="D19" s="23">
        <f t="shared" si="4"/>
        <v>471.51279999999997</v>
      </c>
      <c r="E19" s="23">
        <f t="shared" si="4"/>
        <v>465.46280000000002</v>
      </c>
      <c r="F19" s="23">
        <f t="shared" si="4"/>
        <v>471.51279999999997</v>
      </c>
      <c r="G19" s="23">
        <f t="shared" si="4"/>
        <v>471.51279999999997</v>
      </c>
      <c r="H19" s="23">
        <f t="shared" si="4"/>
        <v>467.66500000000002</v>
      </c>
      <c r="I19" s="23">
        <f t="shared" si="4"/>
        <v>471.51279999999997</v>
      </c>
      <c r="J19" s="23">
        <f t="shared" si="4"/>
        <v>520.56280000000004</v>
      </c>
      <c r="K19" s="23">
        <f t="shared" si="4"/>
        <v>471.51279999999997</v>
      </c>
      <c r="L19" s="26">
        <f>AVERAGE(C19:K19)</f>
        <v>475.86304444444454</v>
      </c>
      <c r="M19" s="26"/>
      <c r="O19" s="23"/>
    </row>
    <row r="20" spans="1:15" x14ac:dyDescent="0.15">
      <c r="A20" s="27" t="s">
        <v>349</v>
      </c>
      <c r="B20" s="25"/>
      <c r="C20" s="29">
        <f>C19*4</f>
        <v>1886.0511999999999</v>
      </c>
      <c r="D20" s="29">
        <f t="shared" ref="D20:J20" si="5">D19*4</f>
        <v>1886.0511999999999</v>
      </c>
      <c r="E20" s="29">
        <f t="shared" si="5"/>
        <v>1861.8512000000001</v>
      </c>
      <c r="F20" s="29">
        <f t="shared" si="5"/>
        <v>1886.0511999999999</v>
      </c>
      <c r="G20" s="29">
        <f t="shared" si="5"/>
        <v>1886.0511999999999</v>
      </c>
      <c r="H20" s="29">
        <f t="shared" si="5"/>
        <v>1870.66</v>
      </c>
      <c r="I20" s="29">
        <f t="shared" si="5"/>
        <v>1886.0511999999999</v>
      </c>
      <c r="J20" s="29">
        <f t="shared" si="5"/>
        <v>2082.2512000000002</v>
      </c>
      <c r="K20" s="29">
        <f t="shared" ref="K20" si="6">K19*4</f>
        <v>1886.0511999999999</v>
      </c>
      <c r="L20" s="31"/>
      <c r="M20" s="32">
        <f>AVERAGE(C20:K20)</f>
        <v>1903.4521777777782</v>
      </c>
      <c r="O20" s="51"/>
    </row>
    <row r="22" spans="1:15" x14ac:dyDescent="0.15">
      <c r="A22" s="19" t="s">
        <v>288</v>
      </c>
      <c r="C22" s="23"/>
      <c r="D22" s="23"/>
      <c r="E22" s="23"/>
      <c r="J22" s="21"/>
      <c r="L22" s="22" t="s">
        <v>765</v>
      </c>
      <c r="M22" s="22" t="s">
        <v>554</v>
      </c>
    </row>
    <row r="23" spans="1:15" x14ac:dyDescent="0.15">
      <c r="A23" s="15" t="s">
        <v>693</v>
      </c>
      <c r="C23" s="23">
        <f>IF(($F5&gt;'Inte July2012'!E7),('Inte July2012'!E7*'Inte July2012'!E8)/100,('Bills July2012'!$F5*'Inte July2012'!E8)/100)</f>
        <v>400.125</v>
      </c>
      <c r="D23" s="23">
        <f>IF(($F5&gt;'Inte July2012'!F7),('Inte July2012'!F7*'Inte July2012'!F8)/100,('Bills July2012'!$F5*'Inte July2012'!F8)/100)</f>
        <v>400.125</v>
      </c>
      <c r="E23" s="23">
        <f>IF(($F5&gt;'Inte July2012'!G7),('Inte July2012'!G7*'Inte July2012'!G8)/100,('Bills July2012'!$F5*'Inte July2012'!G8)/100)</f>
        <v>400.125</v>
      </c>
      <c r="F23" s="23">
        <f>IF(($F5&gt;'Inte July2012'!H7),('Inte July2012'!H7*'Inte July2012'!H8)/100,('Bills July2012'!$F5*'Inte July2012'!H8)/100)</f>
        <v>400.125</v>
      </c>
      <c r="G23" s="23">
        <f>IF(($F5&gt;'Inte July2012'!I7),('Inte July2012'!I7*'Inte July2012'!I8)/100,('Bills July2012'!$F5*'Inte July2012'!I8)/100)</f>
        <v>400.125</v>
      </c>
      <c r="H23" s="23">
        <f>IF(($F5&gt;'Inte July2012'!J7),('Inte July2012'!J7*'Inte July2012'!J8)/100,('Bills July2012'!$F5*'Inte July2012'!J8)/100)</f>
        <v>419.1</v>
      </c>
      <c r="I23" s="23">
        <f>IF(($F5&gt;'Inte July2012'!K7),('Inte July2012'!K7*'Inte July2012'!K8)/100,('Bills July2012'!$F5*'Inte July2012'!K8)/100)</f>
        <v>400.125</v>
      </c>
      <c r="J23" s="23">
        <f>IF(($F5&gt;'Inte July2012'!L7),('Inte July2012'!L7*'Inte July2012'!L8)/100,('Bills July2012'!$F5*'Inte July2012'!L8)/100)</f>
        <v>412.2</v>
      </c>
      <c r="K23" s="23">
        <f>IF(($F5&gt;'Inte July2012'!M7),('Inte July2012'!M7*'Inte July2012'!M8)/100,('Bills July2012'!$F5*'Inte July2012'!M8)/100)</f>
        <v>400.125</v>
      </c>
      <c r="L23" s="25"/>
      <c r="M23" s="25"/>
    </row>
    <row r="24" spans="1:15" x14ac:dyDescent="0.15">
      <c r="A24" s="15" t="s">
        <v>398</v>
      </c>
      <c r="C24" s="23">
        <f>IF(($F5&lt;'Inte July2012'!E7),(0),('Bills July2012'!$F5-'Inte July2012'!E7)*'Inte July2012'!E9/100)</f>
        <v>0</v>
      </c>
      <c r="D24" s="23">
        <f>IF(($F5&lt;'Inte July2012'!F7),(0),('Bills July2012'!$F5-'Inte July2012'!F7)*'Inte July2012'!F9/100)</f>
        <v>0</v>
      </c>
      <c r="E24" s="23">
        <f>IF(($F5&lt;'Inte July2012'!G7),(0),('Bills July2012'!$F5-'Inte July2012'!G7)*'Inte July2012'!G9/100)</f>
        <v>0</v>
      </c>
      <c r="F24" s="23">
        <f>IF(($F5&lt;'Inte July2012'!H7),(0),('Bills July2012'!$F5-'Inte July2012'!H7)*'Inte July2012'!H9/100)</f>
        <v>0</v>
      </c>
      <c r="G24" s="23">
        <f>IF(($F5&lt;'Inte July2012'!I7),(0),('Bills July2012'!$F5-'Inte July2012'!I7)*'Inte July2012'!I9/100)</f>
        <v>0</v>
      </c>
      <c r="H24" s="23">
        <f>IF(($F5&lt;'Inte July2012'!J7),(0),('Bills July2012'!$F5-'Inte July2012'!J7)*'Inte July2012'!J9/100)</f>
        <v>0</v>
      </c>
      <c r="I24" s="23">
        <f>IF(($F5&lt;'Inte July2012'!K7),(0),('Bills July2012'!$F5-'Inte July2012'!K7)*'Inte July2012'!K9/100)</f>
        <v>0</v>
      </c>
      <c r="J24" s="23">
        <f>IF(($F5&lt;'Inte July2012'!L7),(0),('Bills July2012'!$F5-'Inte July2012'!L7)*'Inte July2012'!L9/100)</f>
        <v>0</v>
      </c>
      <c r="K24" s="23">
        <f>IF(($F5&lt;'Inte July2012'!M7),(0),('Bills July2012'!$F5-'Inte July2012'!M7)*'Inte July2012'!M9/100)</f>
        <v>0</v>
      </c>
      <c r="L24" s="25"/>
      <c r="M24" s="25"/>
    </row>
    <row r="25" spans="1:15" x14ac:dyDescent="0.15">
      <c r="A25" s="15" t="s">
        <v>431</v>
      </c>
      <c r="C25" s="23">
        <f>91*'Inte July2012'!E10/100</f>
        <v>69.209139999999991</v>
      </c>
      <c r="D25" s="23">
        <f>91*'Inte July2012'!F10/100</f>
        <v>69.209139999999991</v>
      </c>
      <c r="E25" s="23">
        <f>91*'Inte July2012'!G10/100</f>
        <v>69.209139999999991</v>
      </c>
      <c r="F25" s="23">
        <f>91*'Inte July2012'!H10/100</f>
        <v>69.209139999999991</v>
      </c>
      <c r="G25" s="23">
        <f>91*'Inte July2012'!I10/100</f>
        <v>69.209139999999991</v>
      </c>
      <c r="H25" s="23">
        <f>91*'Inte July2012'!J10/100</f>
        <v>65.064999999999998</v>
      </c>
      <c r="I25" s="23">
        <f>91*'Inte July2012'!K10/100</f>
        <v>69.209139999999991</v>
      </c>
      <c r="J25" s="23">
        <f>91*'Inte July2012'!L10/100</f>
        <v>69.205500000000001</v>
      </c>
      <c r="K25" s="23">
        <f>91*'Inte July2012'!M10/100</f>
        <v>69.209139999999991</v>
      </c>
      <c r="L25" s="26">
        <f>AVERAGE(C25:K25)</f>
        <v>68.748275555555537</v>
      </c>
      <c r="M25" s="26"/>
    </row>
    <row r="26" spans="1:15" x14ac:dyDescent="0.15">
      <c r="A26" s="15" t="s">
        <v>746</v>
      </c>
      <c r="C26" s="23">
        <f>SUM(C23:C25)</f>
        <v>469.33413999999999</v>
      </c>
      <c r="D26" s="23">
        <f t="shared" ref="D26:I26" si="7">SUM(D23:D25)</f>
        <v>469.33413999999999</v>
      </c>
      <c r="E26" s="23">
        <f t="shared" si="7"/>
        <v>469.33413999999999</v>
      </c>
      <c r="F26" s="23">
        <f t="shared" si="7"/>
        <v>469.33413999999999</v>
      </c>
      <c r="G26" s="23">
        <f t="shared" si="7"/>
        <v>469.33413999999999</v>
      </c>
      <c r="H26" s="23">
        <f t="shared" si="7"/>
        <v>484.16500000000002</v>
      </c>
      <c r="I26" s="23">
        <f t="shared" si="7"/>
        <v>469.33413999999999</v>
      </c>
      <c r="J26" s="23">
        <f t="shared" ref="J26:K26" si="8">SUM(J23:J25)</f>
        <v>481.40549999999996</v>
      </c>
      <c r="K26" s="23">
        <f t="shared" si="8"/>
        <v>469.33413999999999</v>
      </c>
      <c r="L26" s="26">
        <f>AVERAGE(C26:K26)</f>
        <v>472.3232755555556</v>
      </c>
      <c r="M26" s="26"/>
    </row>
    <row r="27" spans="1:15" x14ac:dyDescent="0.15">
      <c r="A27" s="27" t="s">
        <v>349</v>
      </c>
      <c r="B27" s="25"/>
      <c r="C27" s="29">
        <f>C26*4</f>
        <v>1877.33656</v>
      </c>
      <c r="D27" s="29">
        <f t="shared" ref="D27:I27" si="9">D26*4</f>
        <v>1877.33656</v>
      </c>
      <c r="E27" s="29">
        <f t="shared" si="9"/>
        <v>1877.33656</v>
      </c>
      <c r="F27" s="29">
        <f t="shared" si="9"/>
        <v>1877.33656</v>
      </c>
      <c r="G27" s="29">
        <f t="shared" si="9"/>
        <v>1877.33656</v>
      </c>
      <c r="H27" s="29">
        <f t="shared" si="9"/>
        <v>1936.66</v>
      </c>
      <c r="I27" s="29">
        <f t="shared" si="9"/>
        <v>1877.33656</v>
      </c>
      <c r="J27" s="29">
        <f t="shared" ref="J27:K27" si="10">J26*4</f>
        <v>1925.6219999999998</v>
      </c>
      <c r="K27" s="29">
        <f t="shared" si="10"/>
        <v>1877.33656</v>
      </c>
      <c r="L27" s="31"/>
      <c r="M27" s="32">
        <f>AVERAGE(C27:K27)</f>
        <v>1889.2931022222224</v>
      </c>
    </row>
    <row r="30" spans="1:15" x14ac:dyDescent="0.15">
      <c r="A30" s="18" t="s">
        <v>350</v>
      </c>
      <c r="C30" s="18" t="s">
        <v>692</v>
      </c>
      <c r="F30" s="38">
        <v>2000</v>
      </c>
    </row>
    <row r="31" spans="1:15" x14ac:dyDescent="0.15">
      <c r="A31" s="18" t="s">
        <v>351</v>
      </c>
      <c r="C31" s="18" t="s">
        <v>652</v>
      </c>
      <c r="F31" s="39">
        <v>0.7</v>
      </c>
    </row>
    <row r="32" spans="1:15" x14ac:dyDescent="0.15">
      <c r="C32" s="18" t="s">
        <v>344</v>
      </c>
      <c r="F32" s="39">
        <v>0.3</v>
      </c>
    </row>
    <row r="34" spans="1:13" x14ac:dyDescent="0.15">
      <c r="A34" s="19" t="s">
        <v>325</v>
      </c>
      <c r="B34" s="20"/>
      <c r="C34" s="21" t="s">
        <v>386</v>
      </c>
      <c r="D34" s="21" t="s">
        <v>388</v>
      </c>
      <c r="E34" s="21" t="s">
        <v>738</v>
      </c>
      <c r="F34" s="21" t="s">
        <v>291</v>
      </c>
      <c r="G34" s="21" t="s">
        <v>739</v>
      </c>
      <c r="H34" s="21" t="s">
        <v>246</v>
      </c>
      <c r="I34" s="21" t="s">
        <v>266</v>
      </c>
      <c r="J34" s="21" t="s">
        <v>301</v>
      </c>
      <c r="K34" s="21" t="s">
        <v>837</v>
      </c>
      <c r="L34" s="22" t="s">
        <v>765</v>
      </c>
      <c r="M34" s="22" t="s">
        <v>554</v>
      </c>
    </row>
    <row r="35" spans="1:13" x14ac:dyDescent="0.15">
      <c r="A35" s="15" t="s">
        <v>693</v>
      </c>
      <c r="C35" s="23">
        <f>($F30*$F31)*'CE July2012'!E15/100</f>
        <v>481.86599999999999</v>
      </c>
      <c r="D35" s="23">
        <f>($F30*$F31)*'CE July2012'!F15/100</f>
        <v>481.86599999999999</v>
      </c>
      <c r="E35" s="23">
        <f>($F30*$F31)*'CE July2012'!G15/100</f>
        <v>481.86599999999999</v>
      </c>
      <c r="F35" s="23">
        <f>($F30*$F31)*'CE July2012'!H15/100</f>
        <v>481.86599999999999</v>
      </c>
      <c r="G35" s="23">
        <f>($F30*$F31)*'CE July2012'!I15/100</f>
        <v>481.86599999999999</v>
      </c>
      <c r="H35" s="23">
        <f>($F30*$F31)*'CE July2012'!J15/100</f>
        <v>515.9</v>
      </c>
      <c r="I35" s="23">
        <f>($F30*$F31)*'CE July2012'!K15/100</f>
        <v>481.86599999999999</v>
      </c>
      <c r="J35" s="23">
        <f>($F30*$F31)*'CE July2012'!L15/100</f>
        <v>481.88</v>
      </c>
      <c r="K35" s="24" t="s">
        <v>292</v>
      </c>
      <c r="L35" s="25"/>
      <c r="M35" s="25"/>
    </row>
    <row r="36" spans="1:13" x14ac:dyDescent="0.15">
      <c r="A36" s="15" t="s">
        <v>398</v>
      </c>
      <c r="C36" s="23">
        <v>0</v>
      </c>
      <c r="D36" s="23">
        <v>0</v>
      </c>
      <c r="E36" s="23">
        <v>0</v>
      </c>
      <c r="F36" s="23">
        <v>0</v>
      </c>
      <c r="G36" s="23">
        <v>0</v>
      </c>
      <c r="H36" s="23">
        <v>0</v>
      </c>
      <c r="I36" s="23">
        <v>0</v>
      </c>
      <c r="J36" s="23">
        <v>0</v>
      </c>
      <c r="K36" s="24" t="s">
        <v>292</v>
      </c>
      <c r="L36" s="25"/>
      <c r="M36" s="25"/>
    </row>
    <row r="37" spans="1:13" x14ac:dyDescent="0.15">
      <c r="A37" s="15" t="s">
        <v>528</v>
      </c>
      <c r="C37" s="23">
        <f>($F30*$F32)*'CE July2012'!E17/100</f>
        <v>81.11399999999999</v>
      </c>
      <c r="D37" s="23">
        <f>($F30*$F32)*'CE July2012'!F17/100</f>
        <v>81.11399999999999</v>
      </c>
      <c r="E37" s="23">
        <f>($F30*$F32)*'CE July2012'!G17/100</f>
        <v>81.11399999999999</v>
      </c>
      <c r="F37" s="23">
        <f>($F30*$F32)*'CE July2012'!H17/100</f>
        <v>81.11399999999999</v>
      </c>
      <c r="G37" s="23">
        <f>($F30*$F32)*'CE July2012'!I17/100</f>
        <v>81.11399999999999</v>
      </c>
      <c r="H37" s="23">
        <f>($F30*$F32)*'CE July2012'!J17/100</f>
        <v>91.41</v>
      </c>
      <c r="I37" s="23">
        <f>($F30*$F32)*'CE July2012'!K17/100</f>
        <v>81.11399999999999</v>
      </c>
      <c r="J37" s="23">
        <f>($F30*$F32)*'CE July2012'!L17/100</f>
        <v>81.12</v>
      </c>
      <c r="K37" s="24" t="s">
        <v>292</v>
      </c>
      <c r="L37" s="26"/>
      <c r="M37" s="26"/>
    </row>
    <row r="38" spans="1:13" x14ac:dyDescent="0.15">
      <c r="A38" s="15" t="s">
        <v>431</v>
      </c>
      <c r="C38" s="23">
        <f>91*'CE July2012'!E18/100</f>
        <v>137.01688000000001</v>
      </c>
      <c r="D38" s="23">
        <f>91*'CE July2012'!F18/100</f>
        <v>137.01688000000001</v>
      </c>
      <c r="E38" s="23">
        <f>91*'CE July2012'!G18/100</f>
        <v>137.01688000000001</v>
      </c>
      <c r="F38" s="23">
        <f>91*'CE July2012'!H18/100</f>
        <v>137.01688000000001</v>
      </c>
      <c r="G38" s="23">
        <f>91*'CE July2012'!I18/100</f>
        <v>137.01688000000001</v>
      </c>
      <c r="H38" s="23">
        <f>91*'CE July2012'!J18/100</f>
        <v>130.13</v>
      </c>
      <c r="I38" s="23">
        <f>91*'CE July2012'!K18/100</f>
        <v>137.01688000000001</v>
      </c>
      <c r="J38" s="23">
        <f>91*'CE July2012'!L18/100</f>
        <v>137.0187</v>
      </c>
      <c r="K38" s="24" t="s">
        <v>292</v>
      </c>
      <c r="L38" s="26">
        <f>AVERAGE(C38:J38)</f>
        <v>136.15624750000001</v>
      </c>
      <c r="M38" s="26"/>
    </row>
    <row r="39" spans="1:13" x14ac:dyDescent="0.15">
      <c r="A39" s="15" t="s">
        <v>746</v>
      </c>
      <c r="C39" s="23">
        <f>SUM(C35:C38)</f>
        <v>699.99688000000003</v>
      </c>
      <c r="D39" s="23">
        <f t="shared" ref="D39:I39" si="11">SUM(D35:D38)</f>
        <v>699.99688000000003</v>
      </c>
      <c r="E39" s="23">
        <f t="shared" si="11"/>
        <v>699.99688000000003</v>
      </c>
      <c r="F39" s="23">
        <f t="shared" si="11"/>
        <v>699.99688000000003</v>
      </c>
      <c r="G39" s="23">
        <f t="shared" si="11"/>
        <v>699.99688000000003</v>
      </c>
      <c r="H39" s="23">
        <f t="shared" si="11"/>
        <v>737.43999999999994</v>
      </c>
      <c r="I39" s="23">
        <f t="shared" si="11"/>
        <v>699.99688000000003</v>
      </c>
      <c r="J39" s="23">
        <f t="shared" ref="J39" si="12">SUM(J35:J38)</f>
        <v>700.01869999999997</v>
      </c>
      <c r="K39" s="24" t="s">
        <v>292</v>
      </c>
      <c r="L39" s="26">
        <f>AVERAGE(C39:J39)</f>
        <v>704.6799974999999</v>
      </c>
      <c r="M39" s="26"/>
    </row>
    <row r="40" spans="1:13" x14ac:dyDescent="0.15">
      <c r="A40" s="27" t="s">
        <v>349</v>
      </c>
      <c r="B40" s="28"/>
      <c r="C40" s="29">
        <f>C39*4</f>
        <v>2799.9875200000001</v>
      </c>
      <c r="D40" s="29">
        <f t="shared" ref="D40:I40" si="13">D39*4</f>
        <v>2799.9875200000001</v>
      </c>
      <c r="E40" s="29">
        <f t="shared" si="13"/>
        <v>2799.9875200000001</v>
      </c>
      <c r="F40" s="29">
        <f t="shared" si="13"/>
        <v>2799.9875200000001</v>
      </c>
      <c r="G40" s="29">
        <f t="shared" si="13"/>
        <v>2799.9875200000001</v>
      </c>
      <c r="H40" s="29">
        <f t="shared" si="13"/>
        <v>2949.7599999999998</v>
      </c>
      <c r="I40" s="29">
        <f t="shared" si="13"/>
        <v>2799.9875200000001</v>
      </c>
      <c r="J40" s="29">
        <f t="shared" ref="J40" si="14">J39*4</f>
        <v>2800.0747999999999</v>
      </c>
      <c r="K40" s="30" t="s">
        <v>292</v>
      </c>
      <c r="L40" s="31"/>
      <c r="M40" s="32">
        <f>AVERAGE(C40:K40)</f>
        <v>2818.7199899999996</v>
      </c>
    </row>
    <row r="42" spans="1:13" x14ac:dyDescent="0.15">
      <c r="A42" s="19" t="s">
        <v>282</v>
      </c>
    </row>
    <row r="43" spans="1:13" x14ac:dyDescent="0.15">
      <c r="A43" s="15" t="s">
        <v>693</v>
      </c>
      <c r="C43" s="23">
        <f>IF($F30*$F31&gt;'EA July2012'!E16,('EA July2012'!E16*'EA July2012'!E18/100),('Bills July2012'!$F30*'Bills July2012'!$F31)*'EA July2012'!E18/100)</f>
        <v>268.39999999999998</v>
      </c>
      <c r="D43" s="23">
        <f>IF($F30*$F31&gt;'EA July2012'!F16,('EA July2012'!F16*'EA July2012'!F18/100),('Bills July2012'!$F30*'Bills July2012'!$F31)*'EA July2012'!F18/100)</f>
        <v>268.39999999999998</v>
      </c>
      <c r="E43" s="23">
        <f>IF($F30*$F31&gt;'EA July2012'!G16,('EA July2012'!G16*'EA July2012'!G18/100),('Bills July2012'!$F30*'Bills July2012'!$F31)*'EA July2012'!G18/100)</f>
        <v>375.76</v>
      </c>
      <c r="F43" s="23">
        <f>IF($F30*$F31&gt;'EA July2012'!H16,('EA July2012'!H16*'EA July2012'!H18/100),('Bills July2012'!$F30*'Bills July2012'!$F31)*'EA July2012'!H18/100)</f>
        <v>268.39999999999998</v>
      </c>
      <c r="G43" s="23">
        <f>IF($F30*$F31&gt;'EA July2012'!I16,('EA July2012'!I16*'EA July2012'!I18/100),('Bills July2012'!$F30*'Bills July2012'!$F31)*'EA July2012'!I18/100)</f>
        <v>268.39999999999998</v>
      </c>
      <c r="H43" s="23">
        <f>IF($F30*$F31&gt;'EA July2012'!J16,('EA July2012'!J16*'EA July2012'!J18/100),('Bills July2012'!$F30*'Bills July2012'!$F31)*'EA July2012'!J18/100)</f>
        <v>375.76</v>
      </c>
      <c r="I43" s="23">
        <f>IF($F30*$F31&gt;'EA July2012'!K16,('EA July2012'!K16*'EA July2012'!K18/100),('Bills July2012'!$F30*'Bills July2012'!$F31)*'EA July2012'!K18/100)</f>
        <v>268.39999999999998</v>
      </c>
      <c r="J43" s="23">
        <f>IF($F30*$F31&gt;'EA July2012'!L16,('EA July2012'!L16*'EA July2012'!L18/100),('Bills July2012'!$F30*'Bills July2012'!$F31)*'EA July2012'!L18/100)</f>
        <v>300.60000000000002</v>
      </c>
      <c r="K43" s="23">
        <f>IF($F30*$F31&gt;'EA July2012'!M16,('EA July2012'!M16*'EA July2012'!M18/100),('Bills July2012'!$F30*'Bills July2012'!$F31)*'EA July2012'!M18/100)</f>
        <v>268.39999999999998</v>
      </c>
      <c r="L43" s="25"/>
      <c r="M43" s="25"/>
    </row>
    <row r="44" spans="1:13" x14ac:dyDescent="0.15">
      <c r="A44" s="15" t="s">
        <v>270</v>
      </c>
      <c r="C44" s="23">
        <f>IF(F30*F31&lt;='EA July2012'!E17,0,IF(F30*F31&gt;'EA July2012'!E17,(F30*F31-'EA July2012'!E16)*'EA July2012'!E19/100))</f>
        <v>112.2</v>
      </c>
      <c r="D44" s="23">
        <f>IF(F30*F31&lt;='EA July2012'!F17,0,IF(F30*F31&gt;'EA July2012'!F17,(F30*F31-'EA July2012'!F16)*'EA July2012'!F19/100))</f>
        <v>112.2</v>
      </c>
      <c r="E44" s="23">
        <v>0</v>
      </c>
      <c r="F44" s="23">
        <f>IF(F30*F31&lt;='EA July2012'!H17,0,IF(F30*F31&gt;'EA July2012'!H17,(F30*F31-'EA July2012'!H16)*'EA July2012'!H19/100))</f>
        <v>112.2</v>
      </c>
      <c r="G44" s="23">
        <f>IF(F30*F31&lt;='EA July2012'!I17,0,IF(F30*F31&gt;'EA July2012'!I17,(F30*F31-'EA July2012'!I16)*'EA July2012'!I19/100))</f>
        <v>112.2</v>
      </c>
      <c r="H44" s="23">
        <v>0</v>
      </c>
      <c r="I44" s="23">
        <f>IF(F30*F31&lt;='EA July2012'!K17,0,IF(F30*F31&gt;'EA July2012'!K17,(F30*F31-'EA July2012'!K16)*'EA July2012'!K19/100))</f>
        <v>112.2</v>
      </c>
      <c r="J44" s="23">
        <f>IF(F30*F31&lt;='EA July2012'!L17,0,IF(F30*F31&gt;'EA July2012'!L17,(F30*F31-'EA July2012'!L16)*'EA July2012'!L19/100))</f>
        <v>125.68</v>
      </c>
      <c r="K44" s="23">
        <f>IF(F30*F31&lt;='EA July2012'!M17,0,IF(F30*F31&gt;'EA July2012'!M17,(F30*F31-'EA July2012'!M16)*'EA July2012'!M19/100))</f>
        <v>112.2</v>
      </c>
      <c r="L44" s="25"/>
      <c r="M44" s="25"/>
    </row>
    <row r="45" spans="1:13" x14ac:dyDescent="0.15">
      <c r="A45" s="15" t="s">
        <v>398</v>
      </c>
      <c r="C45" s="23">
        <f>IF((F30*F31&lt;'EA July2012'!E16+'EA July2012'!E17),(0),('Bills July2012'!F30*F31-2000)*'EA July2012'!E20/100)</f>
        <v>0</v>
      </c>
      <c r="D45" s="23">
        <f>IF((F30*F31&lt;'EA July2012'!F16+'EA July2012'!F17),(0),('Bills July2012'!F30*F31-2000)*'EA July2012'!F20/100)</f>
        <v>0</v>
      </c>
      <c r="E45" s="23">
        <f>IF($F30*$F31&lt;'EA July2012'!G16,0,('Bills July2012'!$F30*'Bills July2012'!$F31-'EA July2012'!G16)*'EA July2012'!G20/100)</f>
        <v>0</v>
      </c>
      <c r="F45" s="23">
        <f>IF((F30*F31&lt;'EA July2012'!H16+'EA July2012'!H17),(0),('Bills July2012'!F30*F31-2000)*'EA July2012'!H20/100)</f>
        <v>0</v>
      </c>
      <c r="G45" s="23">
        <f>IF((F30*F31&lt;'EA July2012'!I16+'EA July2012'!I17),(0),('Bills July2012'!F30*F31-2000)*'EA July2012'!I20/100)</f>
        <v>0</v>
      </c>
      <c r="H45" s="23">
        <f>IF($F30*$F31&lt;'EA July2012'!J16,0,('Bills July2012'!$F30*'Bills July2012'!$F31-'EA July2012'!J16)*'EA July2012'!J20/100)</f>
        <v>0</v>
      </c>
      <c r="I45" s="23">
        <f>IF((F30*F31&lt;'EA July2012'!K16+'EA July2012'!K17),(0),('Bills July2012'!F30*F31-2000)*'EA July2012'!K20/100)</f>
        <v>0</v>
      </c>
      <c r="J45" s="23">
        <f>IF((F30*F31&lt;'EA July2012'!L16+'EA July2012'!L17),(0),('Bills July2012'!F30*F31-2000)*'EA July2012'!L20/100)</f>
        <v>0</v>
      </c>
      <c r="K45" s="23">
        <f>IF((F30*F31&lt;'EA July2012'!M16+'EA July2012'!M17),(0),('Bills July2012'!F30*F31-2000)*'EA July2012'!M20/100)</f>
        <v>0</v>
      </c>
      <c r="L45" s="25"/>
      <c r="M45" s="25"/>
    </row>
    <row r="46" spans="1:13" x14ac:dyDescent="0.15">
      <c r="A46" s="15" t="s">
        <v>528</v>
      </c>
      <c r="C46" s="23">
        <f>($F30*$F32)*'EA July2012'!E21/100</f>
        <v>66.66</v>
      </c>
      <c r="D46" s="23">
        <f>($F30*$F32)*'EA July2012'!F21/100</f>
        <v>66.66</v>
      </c>
      <c r="E46" s="23">
        <f>($F30*$F32)*'EA July2012'!G21/100</f>
        <v>66.66</v>
      </c>
      <c r="F46" s="23">
        <f>($F30*$F32)*'EA July2012'!H21/100</f>
        <v>66.66</v>
      </c>
      <c r="G46" s="23">
        <f>($F30*$F32)*'EA July2012'!I21/100</f>
        <v>66.66</v>
      </c>
      <c r="H46" s="23">
        <f>($F30*$F32)*'EA July2012'!J21/100</f>
        <v>77.88</v>
      </c>
      <c r="I46" s="23">
        <f>($F30*$F32)*'EA July2012'!K21/100</f>
        <v>66.66</v>
      </c>
      <c r="J46" s="23">
        <f>($F30*$F32)*'EA July2012'!L21/100</f>
        <v>74.64</v>
      </c>
      <c r="K46" s="23">
        <f>($F30*$F32)*'EA July2012'!M21/100</f>
        <v>66.66</v>
      </c>
      <c r="L46" s="26"/>
      <c r="M46" s="26"/>
    </row>
    <row r="47" spans="1:13" x14ac:dyDescent="0.15">
      <c r="A47" s="15" t="s">
        <v>431</v>
      </c>
      <c r="C47" s="23">
        <f>91*'EA July2012'!E22/100</f>
        <v>62.8628</v>
      </c>
      <c r="D47" s="23">
        <f>91*'EA July2012'!F22/100</f>
        <v>62.8628</v>
      </c>
      <c r="E47" s="23">
        <f>91*'EA July2012'!G22/100</f>
        <v>62.8628</v>
      </c>
      <c r="F47" s="23">
        <f>91*'EA July2012'!H22/100</f>
        <v>62.8628</v>
      </c>
      <c r="G47" s="23">
        <f>91*'EA July2012'!I22/100</f>
        <v>62.8628</v>
      </c>
      <c r="H47" s="23">
        <f>91*'EA July2012'!J22/100</f>
        <v>70.069999999999993</v>
      </c>
      <c r="I47" s="23">
        <f>91*'EA July2012'!K22/100</f>
        <v>62.8628</v>
      </c>
      <c r="J47" s="23">
        <f>91*'EA July2012'!L22/100</f>
        <v>62.8628</v>
      </c>
      <c r="K47" s="23">
        <f>91*'EA July2012'!M22/100</f>
        <v>62.8628</v>
      </c>
      <c r="L47" s="26">
        <f>AVERAGE(C47:K47)</f>
        <v>63.663600000000002</v>
      </c>
      <c r="M47" s="26"/>
    </row>
    <row r="48" spans="1:13" x14ac:dyDescent="0.15">
      <c r="A48" s="15" t="s">
        <v>746</v>
      </c>
      <c r="C48" s="23">
        <f>SUM(C43:C47)</f>
        <v>510.12279999999998</v>
      </c>
      <c r="D48" s="23">
        <f t="shared" ref="D48:J48" si="15">SUM(D43:D47)</f>
        <v>510.12279999999998</v>
      </c>
      <c r="E48" s="23">
        <f t="shared" si="15"/>
        <v>505.28279999999995</v>
      </c>
      <c r="F48" s="23">
        <f t="shared" si="15"/>
        <v>510.12279999999998</v>
      </c>
      <c r="G48" s="23">
        <f t="shared" si="15"/>
        <v>510.12279999999998</v>
      </c>
      <c r="H48" s="23">
        <f t="shared" si="15"/>
        <v>523.71</v>
      </c>
      <c r="I48" s="23">
        <f t="shared" si="15"/>
        <v>510.12279999999998</v>
      </c>
      <c r="J48" s="23">
        <f t="shared" si="15"/>
        <v>563.78280000000007</v>
      </c>
      <c r="K48" s="23">
        <f t="shared" ref="K48" si="16">SUM(K43:K47)</f>
        <v>510.12279999999998</v>
      </c>
      <c r="L48" s="26">
        <f>AVERAGE(C48:K48)</f>
        <v>517.0569333333334</v>
      </c>
      <c r="M48" s="26"/>
    </row>
    <row r="49" spans="1:13" x14ac:dyDescent="0.15">
      <c r="A49" s="27" t="s">
        <v>349</v>
      </c>
      <c r="B49" s="25"/>
      <c r="C49" s="29">
        <f>C48*4</f>
        <v>2040.4911999999999</v>
      </c>
      <c r="D49" s="29">
        <f t="shared" ref="D49:J49" si="17">D48*4</f>
        <v>2040.4911999999999</v>
      </c>
      <c r="E49" s="29">
        <f t="shared" si="17"/>
        <v>2021.1311999999998</v>
      </c>
      <c r="F49" s="29">
        <f t="shared" si="17"/>
        <v>2040.4911999999999</v>
      </c>
      <c r="G49" s="29">
        <f t="shared" si="17"/>
        <v>2040.4911999999999</v>
      </c>
      <c r="H49" s="29">
        <f t="shared" si="17"/>
        <v>2094.84</v>
      </c>
      <c r="I49" s="29">
        <f t="shared" si="17"/>
        <v>2040.4911999999999</v>
      </c>
      <c r="J49" s="29">
        <f t="shared" si="17"/>
        <v>2255.1312000000003</v>
      </c>
      <c r="K49" s="29">
        <f t="shared" ref="K49" si="18">K48*4</f>
        <v>2040.4911999999999</v>
      </c>
      <c r="L49" s="31"/>
      <c r="M49" s="32">
        <f>AVERAGE(C49:K49)</f>
        <v>2068.2277333333336</v>
      </c>
    </row>
    <row r="51" spans="1:13" x14ac:dyDescent="0.15">
      <c r="A51" s="19" t="s">
        <v>288</v>
      </c>
    </row>
    <row r="52" spans="1:13" x14ac:dyDescent="0.15">
      <c r="A52" s="15" t="s">
        <v>693</v>
      </c>
      <c r="C52" s="23">
        <f>IF($F30*$F31&gt;'Inte July2012'!E14,('Inte July2012'!E14*'Inte July2012'!E15/100),('Bills July2012'!$F30*'Bills July2012'!$F31)*'Inte July2012'!E15/100)</f>
        <v>373.45</v>
      </c>
      <c r="D52" s="23">
        <f>IF($F30*$F31&gt;'Inte July2012'!F14,('Inte July2012'!F14*'Inte July2012'!F15/100),('Bills July2012'!$F30*'Bills July2012'!$F31)*'Inte July2012'!F15/100)</f>
        <v>373.45</v>
      </c>
      <c r="E52" s="23">
        <f>IF($F30*$F31&gt;'Inte July2012'!G14,('Inte July2012'!G14*'Inte July2012'!G15/100),('Bills July2012'!$F30*'Bills July2012'!$F31)*'Inte July2012'!G15/100)</f>
        <v>373.45</v>
      </c>
      <c r="F52" s="23">
        <f>IF($F30*$F31&gt;'Inte July2012'!H14,('Inte July2012'!H14*'Inte July2012'!H15/100),('Bills July2012'!$F30*'Bills July2012'!$F31)*'Inte July2012'!H15/100)</f>
        <v>373.45</v>
      </c>
      <c r="G52" s="23">
        <f>IF($F30*$F31&gt;'Inte July2012'!I14,('Inte July2012'!I14*'Inte July2012'!I15/100),('Bills July2012'!$F30*'Bills July2012'!$F31)*'Inte July2012'!I15/100)</f>
        <v>373.45</v>
      </c>
      <c r="H52" s="23">
        <f>IF($F30*$F31&gt;'Inte July2012'!J14,('Inte July2012'!J14*'Inte July2012'!J15/100),('Bills July2012'!$F30*'Bills July2012'!$F31)*'Inte July2012'!J15/100)</f>
        <v>391.16</v>
      </c>
      <c r="I52" s="23">
        <f>IF($F30*$F31&gt;'Inte July2012'!K14,('Inte July2012'!K14*'Inte July2012'!K15/100),('Bills July2012'!$F30*'Bills July2012'!$F31)*'Inte July2012'!K15/100)</f>
        <v>373.45</v>
      </c>
      <c r="J52" s="23">
        <f>IF($F30*$F31&gt;'Inte July2012'!L14,('Inte July2012'!L14*'Inte July2012'!L15/100),('Bills July2012'!$F30*'Bills July2012'!$F31)*'Inte July2012'!L15/100)</f>
        <v>384.72</v>
      </c>
      <c r="K52" s="23">
        <f>IF($F30*$F31&gt;'Inte July2012'!M14,('Inte July2012'!M14*'Inte July2012'!M15/100),('Bills July2012'!$F30*'Bills July2012'!$F31)*'Inte July2012'!M15/100)</f>
        <v>373.45</v>
      </c>
      <c r="L52" s="25"/>
      <c r="M52" s="25"/>
    </row>
    <row r="53" spans="1:13" x14ac:dyDescent="0.15">
      <c r="A53" s="15" t="s">
        <v>398</v>
      </c>
      <c r="C53" s="23">
        <f>IF($F30*$F31&lt;'Inte July2012'!E14,0,('Bills July2012'!$F30*'Bills July2012'!$F31-'Inte July2012'!E14)*'Inte July2012'!E16/100)</f>
        <v>0</v>
      </c>
      <c r="D53" s="23">
        <f>IF($F30*$F31&lt;'Inte July2012'!F14,0,('Bills July2012'!$F30*'Bills July2012'!$F31-'Inte July2012'!F14)*'Inte July2012'!F16/100)</f>
        <v>0</v>
      </c>
      <c r="E53" s="23">
        <f>IF($F30*$F31&lt;'Inte July2012'!G14,0,('Bills July2012'!$F30*'Bills July2012'!$F31-'Inte July2012'!G14)*'Inte July2012'!G16/100)</f>
        <v>0</v>
      </c>
      <c r="F53" s="23">
        <f>IF($F30*$F31&lt;'Inte July2012'!H14,0,('Bills July2012'!$F30*'Bills July2012'!$F31-'Inte July2012'!H14)*'Inte July2012'!H16/100)</f>
        <v>0</v>
      </c>
      <c r="G53" s="23">
        <f>IF($F30*$F31&lt;'Inte July2012'!I14,0,('Bills July2012'!$F30*'Bills July2012'!$F31-'Inte July2012'!I14)*'Inte July2012'!I16/100)</f>
        <v>0</v>
      </c>
      <c r="H53" s="23">
        <f>IF($F30*$F31&lt;'Inte July2012'!J14,0,('Bills July2012'!$F30*'Bills July2012'!$F31-'Inte July2012'!J14)*'Inte July2012'!J16/100)</f>
        <v>0</v>
      </c>
      <c r="I53" s="23">
        <f>IF($F30*$F31&lt;'Inte July2012'!K14,0,('Bills July2012'!$F30*'Bills July2012'!$F31-'Inte July2012'!K14)*'Inte July2012'!K16/100)</f>
        <v>0</v>
      </c>
      <c r="J53" s="23">
        <f>IF($F30*$F31&lt;'Inte July2012'!L14,0,('Bills July2012'!$F30*'Bills July2012'!$F31-'Inte July2012'!L14)*'Inte July2012'!L16/100)</f>
        <v>0</v>
      </c>
      <c r="K53" s="23">
        <f>IF($F30*$F31&lt;'Inte July2012'!M14,0,('Bills July2012'!$F30*'Bills July2012'!$F31-'Inte July2012'!M14)*'Inte July2012'!M16/100)</f>
        <v>0</v>
      </c>
      <c r="L53" s="25"/>
      <c r="M53" s="25"/>
    </row>
    <row r="54" spans="1:13" x14ac:dyDescent="0.15">
      <c r="A54" s="15" t="s">
        <v>528</v>
      </c>
      <c r="C54" s="23">
        <f>($F30*$F32)*'Inte July2012'!E17/100</f>
        <v>55.902000000000001</v>
      </c>
      <c r="D54" s="23">
        <f>($F30*$F32)*'Inte July2012'!F17/100</f>
        <v>55.902000000000001</v>
      </c>
      <c r="E54" s="23">
        <f>($F30*$F32)*'Inte July2012'!G17/100</f>
        <v>55.902000000000001</v>
      </c>
      <c r="F54" s="23">
        <f>($F30*$F32)*'Inte July2012'!H17/100</f>
        <v>55.902000000000001</v>
      </c>
      <c r="G54" s="23">
        <f>($F30*$F32)*'Inte July2012'!I17/100</f>
        <v>55.902000000000001</v>
      </c>
      <c r="H54" s="23">
        <f>($F30*$F32)*'Inte July2012'!J17/100</f>
        <v>70.290000000000006</v>
      </c>
      <c r="I54" s="23">
        <f>($F30*$F32)*'Inte July2012'!K17/100</f>
        <v>55.902000000000001</v>
      </c>
      <c r="J54" s="23">
        <f>($F30*$F32)*'Inte July2012'!L17/100</f>
        <v>57.6</v>
      </c>
      <c r="K54" s="23">
        <f>($F30*$F32)*'Inte July2012'!M17/100</f>
        <v>55.902000000000001</v>
      </c>
      <c r="L54" s="26"/>
      <c r="M54" s="26"/>
    </row>
    <row r="55" spans="1:13" x14ac:dyDescent="0.15">
      <c r="A55" s="15" t="s">
        <v>431</v>
      </c>
      <c r="C55" s="23">
        <f>91*'Inte July2012'!E18/100</f>
        <v>73.933859999999996</v>
      </c>
      <c r="D55" s="23">
        <f>91*'Inte July2012'!F18/100</f>
        <v>73.933859999999996</v>
      </c>
      <c r="E55" s="23">
        <f>91*'Inte July2012'!G18/100</f>
        <v>73.933859999999996</v>
      </c>
      <c r="F55" s="23">
        <f>91*'Inte July2012'!H18/100</f>
        <v>73.933859999999996</v>
      </c>
      <c r="G55" s="23">
        <f>91*'Inte July2012'!I18/100</f>
        <v>73.933859999999996</v>
      </c>
      <c r="H55" s="23">
        <f>91*'Inte July2012'!J18/100</f>
        <v>85.084999999999994</v>
      </c>
      <c r="I55" s="23">
        <f>91*'Inte July2012'!K18/100</f>
        <v>73.933859999999996</v>
      </c>
      <c r="J55" s="23">
        <f>91*'Inte July2012'!L18/100</f>
        <v>73.9375</v>
      </c>
      <c r="K55" s="23">
        <f>91*'Inte July2012'!M18/100</f>
        <v>73.933859999999996</v>
      </c>
      <c r="L55" s="26">
        <f>AVERAGE(C55:K55)</f>
        <v>75.173279999999991</v>
      </c>
      <c r="M55" s="26"/>
    </row>
    <row r="56" spans="1:13" x14ac:dyDescent="0.15">
      <c r="A56" s="15" t="s">
        <v>746</v>
      </c>
      <c r="C56" s="23">
        <f>SUM(C52:C55)</f>
        <v>503.28585999999996</v>
      </c>
      <c r="D56" s="23">
        <f t="shared" ref="D56:I56" si="19">SUM(D52:D55)</f>
        <v>503.28585999999996</v>
      </c>
      <c r="E56" s="23">
        <f t="shared" si="19"/>
        <v>503.28585999999996</v>
      </c>
      <c r="F56" s="23">
        <f t="shared" si="19"/>
        <v>503.28585999999996</v>
      </c>
      <c r="G56" s="23">
        <f t="shared" si="19"/>
        <v>503.28585999999996</v>
      </c>
      <c r="H56" s="23">
        <f t="shared" si="19"/>
        <v>546.53500000000008</v>
      </c>
      <c r="I56" s="23">
        <f t="shared" si="19"/>
        <v>503.28585999999996</v>
      </c>
      <c r="J56" s="23">
        <f t="shared" ref="J56:K56" si="20">SUM(J52:J55)</f>
        <v>516.25750000000005</v>
      </c>
      <c r="K56" s="23">
        <f t="shared" si="20"/>
        <v>503.28585999999996</v>
      </c>
      <c r="L56" s="26">
        <f>AVERAGE(C56:K56)</f>
        <v>509.53261333333325</v>
      </c>
      <c r="M56" s="26"/>
    </row>
    <row r="57" spans="1:13" x14ac:dyDescent="0.15">
      <c r="A57" s="27" t="s">
        <v>349</v>
      </c>
      <c r="B57" s="25"/>
      <c r="C57" s="29">
        <f>C56*4</f>
        <v>2013.1434399999998</v>
      </c>
      <c r="D57" s="29">
        <f t="shared" ref="D57:I57" si="21">D56*4</f>
        <v>2013.1434399999998</v>
      </c>
      <c r="E57" s="29">
        <f t="shared" si="21"/>
        <v>2013.1434399999998</v>
      </c>
      <c r="F57" s="29">
        <f t="shared" si="21"/>
        <v>2013.1434399999998</v>
      </c>
      <c r="G57" s="29">
        <f t="shared" si="21"/>
        <v>2013.1434399999998</v>
      </c>
      <c r="H57" s="29">
        <f t="shared" si="21"/>
        <v>2186.1400000000003</v>
      </c>
      <c r="I57" s="29">
        <f t="shared" si="21"/>
        <v>2013.1434399999998</v>
      </c>
      <c r="J57" s="29">
        <f t="shared" ref="J57:K57" si="22">J56*4</f>
        <v>2065.0300000000002</v>
      </c>
      <c r="K57" s="29">
        <f t="shared" si="22"/>
        <v>2013.1434399999998</v>
      </c>
      <c r="L57" s="31"/>
      <c r="M57" s="32">
        <f>AVERAGE(C57:K57)</f>
        <v>2038.130453333333</v>
      </c>
    </row>
    <row r="60" spans="1:13" x14ac:dyDescent="0.15">
      <c r="A60" s="18" t="s">
        <v>644</v>
      </c>
      <c r="C60" s="18" t="s">
        <v>692</v>
      </c>
      <c r="F60" s="38">
        <v>1800</v>
      </c>
    </row>
    <row r="61" spans="1:13" x14ac:dyDescent="0.15">
      <c r="A61" s="18"/>
      <c r="C61" s="18" t="s">
        <v>652</v>
      </c>
      <c r="F61" s="39">
        <v>0.2</v>
      </c>
    </row>
    <row r="62" spans="1:13" x14ac:dyDescent="0.15">
      <c r="A62" s="18"/>
      <c r="C62" s="18" t="s">
        <v>512</v>
      </c>
      <c r="F62" s="39">
        <v>0.5</v>
      </c>
    </row>
    <row r="63" spans="1:13" x14ac:dyDescent="0.15">
      <c r="C63" s="18" t="s">
        <v>344</v>
      </c>
      <c r="F63" s="39">
        <v>0.3</v>
      </c>
    </row>
    <row r="64" spans="1:13" x14ac:dyDescent="0.15">
      <c r="B64" s="18"/>
      <c r="C64" s="18"/>
    </row>
    <row r="65" spans="1:13" x14ac:dyDescent="0.15">
      <c r="B65" s="18"/>
      <c r="C65" s="18"/>
    </row>
    <row r="66" spans="1:13" x14ac:dyDescent="0.15">
      <c r="A66" s="19" t="s">
        <v>325</v>
      </c>
      <c r="B66" s="20"/>
      <c r="C66" s="21" t="s">
        <v>386</v>
      </c>
      <c r="D66" s="21" t="s">
        <v>388</v>
      </c>
      <c r="E66" s="21" t="s">
        <v>738</v>
      </c>
      <c r="F66" s="21" t="s">
        <v>291</v>
      </c>
      <c r="G66" s="21" t="s">
        <v>739</v>
      </c>
      <c r="H66" s="21" t="s">
        <v>246</v>
      </c>
      <c r="I66" s="21" t="s">
        <v>266</v>
      </c>
      <c r="J66" s="21" t="s">
        <v>301</v>
      </c>
      <c r="K66" s="21" t="s">
        <v>837</v>
      </c>
      <c r="L66" s="22" t="s">
        <v>765</v>
      </c>
      <c r="M66" s="22" t="s">
        <v>554</v>
      </c>
    </row>
    <row r="67" spans="1:13" x14ac:dyDescent="0.15">
      <c r="A67" s="15" t="s">
        <v>627</v>
      </c>
      <c r="C67" s="23">
        <f>($F60*$F61)*'CE July2012'!E22/100</f>
        <v>138.1644</v>
      </c>
      <c r="D67" s="23">
        <f>($F60*$F61)*'CE July2012'!F22/100</f>
        <v>138.1644</v>
      </c>
      <c r="E67" s="23">
        <f>($F60*$F61)*'CE July2012'!G22/100</f>
        <v>138.1644</v>
      </c>
      <c r="F67" s="23">
        <f>($F60*$F61)*'CE July2012'!H22/100</f>
        <v>138.1644</v>
      </c>
      <c r="G67" s="24" t="s">
        <v>292</v>
      </c>
      <c r="H67" s="23">
        <f>($F60*$F61)*'CE July2012'!J22/100</f>
        <v>138.20400000000001</v>
      </c>
      <c r="I67" s="23">
        <f>($F60*$F61)*'CE July2012'!K22/100</f>
        <v>138.1644</v>
      </c>
      <c r="J67" s="23">
        <f>($F60*$F61)*'CE July2012'!L22/100</f>
        <v>138.16800000000001</v>
      </c>
      <c r="K67" s="24" t="s">
        <v>292</v>
      </c>
      <c r="L67" s="25"/>
      <c r="M67" s="25"/>
    </row>
    <row r="68" spans="1:13" x14ac:dyDescent="0.15">
      <c r="A68" s="15" t="s">
        <v>737</v>
      </c>
      <c r="C68" s="23">
        <f>($F60*$F62)*'CE July2012'!E23/100</f>
        <v>345.411</v>
      </c>
      <c r="D68" s="23">
        <f>($F60*$F62)*'CE July2012'!F23/100</f>
        <v>345.411</v>
      </c>
      <c r="E68" s="23">
        <f>($F60*$F62)*'CE July2012'!G23/100</f>
        <v>345.411</v>
      </c>
      <c r="F68" s="23">
        <f>($F60*$F62)*'CE July2012'!H23/100</f>
        <v>345.411</v>
      </c>
      <c r="G68" s="24" t="s">
        <v>292</v>
      </c>
      <c r="H68" s="23">
        <f>($F60*$F62)*'CE July2012'!J23/100</f>
        <v>306.89999999999998</v>
      </c>
      <c r="I68" s="23">
        <f>($F60*$F62)*'CE July2012'!K23/100</f>
        <v>345.411</v>
      </c>
      <c r="J68" s="23">
        <f>($F60*$F62)*'CE July2012'!L23/100</f>
        <v>345.42</v>
      </c>
      <c r="K68" s="24" t="s">
        <v>292</v>
      </c>
      <c r="L68" s="25"/>
      <c r="M68" s="25"/>
    </row>
    <row r="69" spans="1:13" x14ac:dyDescent="0.15">
      <c r="A69" s="15" t="s">
        <v>387</v>
      </c>
      <c r="C69" s="23">
        <f>($F60*$F63)*'CE July2012'!E24/100</f>
        <v>103.17779999999999</v>
      </c>
      <c r="D69" s="23">
        <f>($F60*$F63)*'CE July2012'!F24/100</f>
        <v>103.17779999999999</v>
      </c>
      <c r="E69" s="23">
        <f>($F60*$F63)*'CE July2012'!G24/100</f>
        <v>103.17779999999999</v>
      </c>
      <c r="F69" s="23">
        <f>($F60*$F63)*'CE July2012'!H24/100</f>
        <v>103.17779999999999</v>
      </c>
      <c r="G69" s="24" t="s">
        <v>292</v>
      </c>
      <c r="H69" s="23">
        <f>($F60*$F63)*'CE July2012'!J24/100</f>
        <v>115.236</v>
      </c>
      <c r="I69" s="23">
        <f>($F60*$F63)*'CE July2012'!K24/100</f>
        <v>103.17779999999999</v>
      </c>
      <c r="J69" s="23">
        <f>($F60*$F63)*'CE July2012'!L24/100</f>
        <v>103.194</v>
      </c>
      <c r="K69" s="24" t="s">
        <v>292</v>
      </c>
      <c r="L69" s="26"/>
      <c r="M69" s="26"/>
    </row>
    <row r="70" spans="1:13" x14ac:dyDescent="0.15">
      <c r="A70" s="15" t="s">
        <v>431</v>
      </c>
      <c r="C70" s="23">
        <f>91*'CE July2012'!E25/100</f>
        <v>125.60547999999999</v>
      </c>
      <c r="D70" s="23">
        <f>91*'CE July2012'!F25/100</f>
        <v>125.60547999999999</v>
      </c>
      <c r="E70" s="23">
        <f>91*'CE July2012'!G25/100</f>
        <v>125.60547999999999</v>
      </c>
      <c r="F70" s="23">
        <f>91*'CE July2012'!H25/100</f>
        <v>125.60547999999999</v>
      </c>
      <c r="G70" s="24" t="s">
        <v>292</v>
      </c>
      <c r="H70" s="23">
        <f>91*'CE July2012'!J25/100</f>
        <v>160.16</v>
      </c>
      <c r="I70" s="23">
        <f>91*'CE July2012'!K25/100</f>
        <v>125.60547999999999</v>
      </c>
      <c r="J70" s="23">
        <f>91*'CE July2012'!L25/100</f>
        <v>125.6073</v>
      </c>
      <c r="K70" s="24" t="s">
        <v>292</v>
      </c>
      <c r="L70" s="26">
        <f>(C70+D70+E70+F70+H70+J70)/6</f>
        <v>131.36487</v>
      </c>
      <c r="M70" s="26"/>
    </row>
    <row r="71" spans="1:13" x14ac:dyDescent="0.15">
      <c r="A71" s="15" t="s">
        <v>746</v>
      </c>
      <c r="C71" s="23">
        <f>SUM(C67:C70)</f>
        <v>712.35867999999994</v>
      </c>
      <c r="D71" s="23">
        <f t="shared" ref="D71:F71" si="23">SUM(D67:D70)</f>
        <v>712.35867999999994</v>
      </c>
      <c r="E71" s="23">
        <f t="shared" si="23"/>
        <v>712.35867999999994</v>
      </c>
      <c r="F71" s="23">
        <f t="shared" si="23"/>
        <v>712.35867999999994</v>
      </c>
      <c r="G71" s="24" t="s">
        <v>292</v>
      </c>
      <c r="H71" s="23">
        <f t="shared" ref="H71:J71" si="24">SUM(H67:H70)</f>
        <v>720.5</v>
      </c>
      <c r="I71" s="23">
        <f t="shared" ref="I71" si="25">SUM(I67:I70)</f>
        <v>712.35867999999994</v>
      </c>
      <c r="J71" s="23">
        <f t="shared" si="24"/>
        <v>712.38930000000005</v>
      </c>
      <c r="K71" s="24" t="s">
        <v>292</v>
      </c>
      <c r="L71" s="26">
        <f>(C71+D71+E71+F71+H71+J71)/6</f>
        <v>713.72067000000004</v>
      </c>
      <c r="M71" s="26"/>
    </row>
    <row r="72" spans="1:13" x14ac:dyDescent="0.15">
      <c r="A72" s="27" t="s">
        <v>349</v>
      </c>
      <c r="B72" s="28"/>
      <c r="C72" s="29">
        <f>C71*4</f>
        <v>2849.4347199999997</v>
      </c>
      <c r="D72" s="29">
        <f t="shared" ref="D72:F72" si="26">D71*4</f>
        <v>2849.4347199999997</v>
      </c>
      <c r="E72" s="29">
        <f t="shared" si="26"/>
        <v>2849.4347199999997</v>
      </c>
      <c r="F72" s="29">
        <f t="shared" si="26"/>
        <v>2849.4347199999997</v>
      </c>
      <c r="G72" s="30" t="s">
        <v>292</v>
      </c>
      <c r="H72" s="29">
        <f t="shared" ref="H72:J72" si="27">H71*4</f>
        <v>2882</v>
      </c>
      <c r="I72" s="29">
        <f t="shared" ref="I72" si="28">I71*4</f>
        <v>2849.4347199999997</v>
      </c>
      <c r="J72" s="29">
        <f t="shared" si="27"/>
        <v>2849.5572000000002</v>
      </c>
      <c r="K72" s="30" t="s">
        <v>292</v>
      </c>
      <c r="L72" s="31"/>
      <c r="M72" s="32">
        <f>(C72+D72+E72+F72+H72+J72)/6</f>
        <v>2854.8826800000002</v>
      </c>
    </row>
    <row r="74" spans="1:13" x14ac:dyDescent="0.15">
      <c r="A74" s="19" t="s">
        <v>282</v>
      </c>
    </row>
    <row r="75" spans="1:13" x14ac:dyDescent="0.15">
      <c r="A75" s="15" t="s">
        <v>627</v>
      </c>
      <c r="C75" s="23">
        <f>($F60*$F61)*'EA July2012'!E26/100</f>
        <v>189.16919999999999</v>
      </c>
      <c r="D75" s="23">
        <f>($F60*$F61)*'EA July2012'!F26/100</f>
        <v>189.16919999999999</v>
      </c>
      <c r="E75" s="23">
        <f>($F60*$F61)*'EA July2012'!G26/100</f>
        <v>189.16919999999999</v>
      </c>
      <c r="F75" s="23">
        <f>($F60*$F61)*'EA July2012'!H26/100</f>
        <v>189.16919999999999</v>
      </c>
      <c r="G75" s="24" t="s">
        <v>292</v>
      </c>
      <c r="H75" s="23">
        <f>($F60*$F61)*'EA July2012'!J26/100</f>
        <v>181.36799999999999</v>
      </c>
      <c r="I75" s="23">
        <f>($F60*$F61)*'EA July2012'!K26/100</f>
        <v>189.16919999999999</v>
      </c>
      <c r="J75" s="23">
        <f>($F60*$F61)*'EA July2012'!L26/100</f>
        <v>211.86</v>
      </c>
      <c r="K75" s="23">
        <f>($F60*$F61)*'EA July2012'!M26/100</f>
        <v>189.16919999999999</v>
      </c>
      <c r="L75" s="25"/>
      <c r="M75" s="25"/>
    </row>
    <row r="76" spans="1:13" x14ac:dyDescent="0.15">
      <c r="A76" s="15" t="s">
        <v>737</v>
      </c>
      <c r="C76" s="23">
        <f>($F60*$F62)*'EA July2012'!E27/100</f>
        <v>192.06</v>
      </c>
      <c r="D76" s="23">
        <f>($F60*$F62)*'EA July2012'!F27/100</f>
        <v>192.06</v>
      </c>
      <c r="E76" s="23">
        <f>($F60*$F62)*'EA July2012'!G27/100</f>
        <v>192.06</v>
      </c>
      <c r="F76" s="23">
        <f>($F60*$F62)*'EA July2012'!H27/100</f>
        <v>192.06</v>
      </c>
      <c r="G76" s="24" t="s">
        <v>292</v>
      </c>
      <c r="H76" s="23">
        <f>($F60*$F62)*'EA July2012'!J27/100</f>
        <v>207.9</v>
      </c>
      <c r="I76" s="23">
        <f>($F60*$F62)*'EA July2012'!K27/100</f>
        <v>192.06</v>
      </c>
      <c r="J76" s="23">
        <f>($F60*$F62)*'EA July2012'!L27/100</f>
        <v>215.1</v>
      </c>
      <c r="K76" s="23">
        <f>($F60*$F62)*'EA July2012'!M27/100</f>
        <v>192.06</v>
      </c>
      <c r="L76" s="25"/>
      <c r="M76" s="25"/>
    </row>
    <row r="77" spans="1:13" x14ac:dyDescent="0.15">
      <c r="A77" s="15" t="s">
        <v>387</v>
      </c>
      <c r="C77" s="23">
        <f>($F60*$F63)*'EA July2012'!E28/100</f>
        <v>70.686000000000007</v>
      </c>
      <c r="D77" s="23">
        <f>($F60*$F63)*'EA July2012'!F28/100</f>
        <v>70.686000000000007</v>
      </c>
      <c r="E77" s="23">
        <f>($F60*$F63)*'EA July2012'!G28/100</f>
        <v>70.686000000000007</v>
      </c>
      <c r="F77" s="23">
        <f>($F60*$F63)*'EA July2012'!H28/100</f>
        <v>70.686000000000007</v>
      </c>
      <c r="G77" s="24" t="s">
        <v>292</v>
      </c>
      <c r="H77" s="23">
        <f>($F60*$F63)*'EA July2012'!J28/100</f>
        <v>77.813999999999993</v>
      </c>
      <c r="I77" s="23">
        <f>($F60*$F63)*'EA July2012'!K28/100</f>
        <v>70.686000000000007</v>
      </c>
      <c r="J77" s="23">
        <f>($F60*$F63)*'EA July2012'!L28/100</f>
        <v>79.164000000000001</v>
      </c>
      <c r="K77" s="23">
        <f>($F60*$F63)*'EA July2012'!M28/100</f>
        <v>70.686000000000007</v>
      </c>
      <c r="L77" s="26"/>
      <c r="M77" s="26"/>
    </row>
    <row r="78" spans="1:13" x14ac:dyDescent="0.15">
      <c r="A78" s="15" t="s">
        <v>431</v>
      </c>
      <c r="C78" s="23">
        <f>91*'EA July2012'!E29/100</f>
        <v>74.774699999999996</v>
      </c>
      <c r="D78" s="23">
        <f>91*'EA July2012'!F29/100</f>
        <v>74.774699999999996</v>
      </c>
      <c r="E78" s="23">
        <f>91*'EA July2012'!G29/100</f>
        <v>74.774699999999996</v>
      </c>
      <c r="F78" s="23">
        <f>91*'EA July2012'!H29/100</f>
        <v>74.774699999999996</v>
      </c>
      <c r="G78" s="24" t="s">
        <v>292</v>
      </c>
      <c r="H78" s="23">
        <f>91*'EA July2012'!J29/100</f>
        <v>80.08</v>
      </c>
      <c r="I78" s="23">
        <f>91*'EA July2012'!K29/100</f>
        <v>74.774699999999996</v>
      </c>
      <c r="J78" s="23">
        <f>91*'EA July2012'!L29/100</f>
        <v>74.774699999999996</v>
      </c>
      <c r="K78" s="23">
        <f>91*'EA July2012'!M29/100</f>
        <v>74.774699999999996</v>
      </c>
      <c r="L78" s="26">
        <f>(C78+D78+E78+F78+H78+J78+K78)/7</f>
        <v>75.532600000000002</v>
      </c>
      <c r="M78" s="26"/>
    </row>
    <row r="79" spans="1:13" x14ac:dyDescent="0.15">
      <c r="A79" s="15" t="s">
        <v>746</v>
      </c>
      <c r="C79" s="23">
        <f>SUM(C75:C78)</f>
        <v>526.68990000000008</v>
      </c>
      <c r="D79" s="23">
        <f t="shared" ref="D79:F79" si="29">SUM(D75:D78)</f>
        <v>526.68990000000008</v>
      </c>
      <c r="E79" s="23">
        <f t="shared" si="29"/>
        <v>526.68990000000008</v>
      </c>
      <c r="F79" s="23">
        <f t="shared" si="29"/>
        <v>526.68990000000008</v>
      </c>
      <c r="G79" s="24" t="s">
        <v>292</v>
      </c>
      <c r="H79" s="23">
        <f t="shared" ref="H79:J79" si="30">SUM(H75:H78)</f>
        <v>547.16200000000003</v>
      </c>
      <c r="I79" s="23">
        <f t="shared" ref="I79" si="31">SUM(I75:I78)</f>
        <v>526.68990000000008</v>
      </c>
      <c r="J79" s="23">
        <f t="shared" si="30"/>
        <v>580.89869999999996</v>
      </c>
      <c r="K79" s="23">
        <f t="shared" ref="K79" si="32">SUM(K75:K78)</f>
        <v>526.68990000000008</v>
      </c>
      <c r="L79" s="26">
        <f>(C79+D79+E79+F79+H79+J79+K79)/7</f>
        <v>537.35860000000014</v>
      </c>
      <c r="M79" s="26"/>
    </row>
    <row r="80" spans="1:13" x14ac:dyDescent="0.15">
      <c r="A80" s="27" t="s">
        <v>349</v>
      </c>
      <c r="B80" s="25"/>
      <c r="C80" s="29">
        <f>C79*4</f>
        <v>2106.7596000000003</v>
      </c>
      <c r="D80" s="29">
        <f t="shared" ref="D80:F80" si="33">D79*4</f>
        <v>2106.7596000000003</v>
      </c>
      <c r="E80" s="29">
        <f t="shared" si="33"/>
        <v>2106.7596000000003</v>
      </c>
      <c r="F80" s="29">
        <f t="shared" si="33"/>
        <v>2106.7596000000003</v>
      </c>
      <c r="G80" s="30" t="s">
        <v>292</v>
      </c>
      <c r="H80" s="29">
        <f t="shared" ref="H80:J80" si="34">H79*4</f>
        <v>2188.6480000000001</v>
      </c>
      <c r="I80" s="29">
        <f t="shared" ref="I80" si="35">I79*4</f>
        <v>2106.7596000000003</v>
      </c>
      <c r="J80" s="29">
        <f t="shared" si="34"/>
        <v>2323.5947999999999</v>
      </c>
      <c r="K80" s="29">
        <f t="shared" ref="K80" si="36">K79*4</f>
        <v>2106.7596000000003</v>
      </c>
      <c r="L80" s="31"/>
      <c r="M80" s="32">
        <f>(C80+D80+E80+F80+H80+J80+K80)/7</f>
        <v>2149.4344000000006</v>
      </c>
    </row>
    <row r="82" spans="1:13" x14ac:dyDescent="0.15">
      <c r="A82" s="19" t="s">
        <v>288</v>
      </c>
    </row>
    <row r="83" spans="1:13" x14ac:dyDescent="0.15">
      <c r="A83" s="15" t="s">
        <v>627</v>
      </c>
      <c r="C83" s="23">
        <f>($F60*$F61)*'Inte July2012'!E22/100</f>
        <v>140.06519999999998</v>
      </c>
      <c r="D83" s="23">
        <f>($F60*$F61)*'Inte July2012'!F22/100</f>
        <v>140.06519999999998</v>
      </c>
      <c r="E83" s="23">
        <f>($F60*$F61)*'Inte July2012'!G22/100</f>
        <v>140.06519999999998</v>
      </c>
      <c r="F83" s="23">
        <f>($F60*$F61)*'Inte July2012'!H22/100</f>
        <v>140.06519999999998</v>
      </c>
      <c r="G83" s="23">
        <f>($F60*$F61)*'Inte July2012'!I22/100</f>
        <v>140.06519999999998</v>
      </c>
      <c r="H83" s="23">
        <f>($F60*$F61)*'Inte July2012'!J22/100</f>
        <v>143.352</v>
      </c>
      <c r="I83" s="23">
        <f>($F60*$F61)*'Inte July2012'!K22/100</f>
        <v>140.06519999999998</v>
      </c>
      <c r="J83" s="23">
        <f>($F60*$F61)*'Inte July2012'!L22/100</f>
        <v>144.25200000000001</v>
      </c>
      <c r="K83" s="24" t="s">
        <v>292</v>
      </c>
      <c r="L83" s="25"/>
      <c r="M83" s="25"/>
    </row>
    <row r="84" spans="1:13" x14ac:dyDescent="0.15">
      <c r="A84" s="15" t="s">
        <v>737</v>
      </c>
      <c r="C84" s="23">
        <f>($F60*$F62)*'Inte July2012'!E23/100</f>
        <v>268.58699999999999</v>
      </c>
      <c r="D84" s="23">
        <f>($F60*$F62)*'Inte July2012'!F23/100</f>
        <v>268.58699999999999</v>
      </c>
      <c r="E84" s="23">
        <f>($F60*$F62)*'Inte July2012'!G23/100</f>
        <v>268.58699999999999</v>
      </c>
      <c r="F84" s="23">
        <f>($F60*$F62)*'Inte July2012'!H23/100</f>
        <v>268.58699999999999</v>
      </c>
      <c r="G84" s="23">
        <f>($F60*$F62)*'Inte July2012'!I23/100</f>
        <v>268.58699999999999</v>
      </c>
      <c r="H84" s="23">
        <f>($F60*$F62)*'Inte July2012'!J23/100</f>
        <v>277.2</v>
      </c>
      <c r="I84" s="23">
        <f>($F60*$F62)*'Inte July2012'!K23/100</f>
        <v>268.58699999999999</v>
      </c>
      <c r="J84" s="23">
        <f>($F60*$F62)*'Inte July2012'!L23/100</f>
        <v>276.66000000000003</v>
      </c>
      <c r="K84" s="24" t="s">
        <v>292</v>
      </c>
      <c r="L84" s="25"/>
      <c r="M84" s="25"/>
    </row>
    <row r="85" spans="1:13" x14ac:dyDescent="0.15">
      <c r="A85" s="15" t="s">
        <v>387</v>
      </c>
      <c r="C85" s="23">
        <f>($F60*$F63)*'Inte July2012'!E24/100</f>
        <v>81.19980000000001</v>
      </c>
      <c r="D85" s="23">
        <f>($F60*$F63)*'Inte July2012'!F24/100</f>
        <v>81.19980000000001</v>
      </c>
      <c r="E85" s="23">
        <f>($F60*$F63)*'Inte July2012'!G24/100</f>
        <v>81.19980000000001</v>
      </c>
      <c r="F85" s="23">
        <f>($F60*$F63)*'Inte July2012'!H24/100</f>
        <v>81.19980000000001</v>
      </c>
      <c r="G85" s="23">
        <f>($F60*$F63)*'Inte July2012'!I24/100</f>
        <v>81.19980000000001</v>
      </c>
      <c r="H85" s="23">
        <f>($F60*$F63)*'Inte July2012'!J24/100</f>
        <v>89.1</v>
      </c>
      <c r="I85" s="23">
        <f>($F60*$F63)*'Inte July2012'!K24/100</f>
        <v>81.19980000000001</v>
      </c>
      <c r="J85" s="23">
        <f>($F60*$F63)*'Inte July2012'!L24/100</f>
        <v>83.646000000000001</v>
      </c>
      <c r="K85" s="24" t="s">
        <v>292</v>
      </c>
      <c r="L85" s="26"/>
      <c r="M85" s="26"/>
    </row>
    <row r="86" spans="1:13" x14ac:dyDescent="0.15">
      <c r="A86" s="15" t="s">
        <v>431</v>
      </c>
      <c r="C86" s="23">
        <f>91*'Inte July2012'!E25/100</f>
        <v>89.229140000000001</v>
      </c>
      <c r="D86" s="23">
        <f>91*'Inte July2012'!F25/100</f>
        <v>89.229140000000001</v>
      </c>
      <c r="E86" s="23">
        <f>91*'Inte July2012'!G25/100</f>
        <v>89.229140000000001</v>
      </c>
      <c r="F86" s="23">
        <f>91*'Inte July2012'!H25/100</f>
        <v>89.229140000000001</v>
      </c>
      <c r="G86" s="23">
        <f>91*'Inte July2012'!I25/100</f>
        <v>89.229140000000001</v>
      </c>
      <c r="H86" s="23">
        <f>91*'Inte July2012'!J25/100</f>
        <v>90.09</v>
      </c>
      <c r="I86" s="23">
        <f>91*'Inte July2012'!K25/100</f>
        <v>89.229140000000001</v>
      </c>
      <c r="J86" s="23">
        <f>91*'Inte July2012'!L25/100</f>
        <v>89.225499999999997</v>
      </c>
      <c r="K86" s="24" t="s">
        <v>292</v>
      </c>
      <c r="L86" s="26">
        <f>(C86+D86+E86+F86+H86+J86)/6</f>
        <v>89.372010000000003</v>
      </c>
      <c r="M86" s="26"/>
    </row>
    <row r="87" spans="1:13" x14ac:dyDescent="0.15">
      <c r="A87" s="15" t="s">
        <v>746</v>
      </c>
      <c r="C87" s="23">
        <f>SUM(C83:C86)</f>
        <v>579.08114</v>
      </c>
      <c r="D87" s="23">
        <f t="shared" ref="D87:F87" si="37">SUM(D83:D86)</f>
        <v>579.08114</v>
      </c>
      <c r="E87" s="23">
        <f t="shared" si="37"/>
        <v>579.08114</v>
      </c>
      <c r="F87" s="23">
        <f t="shared" si="37"/>
        <v>579.08114</v>
      </c>
      <c r="G87" s="23">
        <f t="shared" ref="G87" si="38">SUM(G83:G86)</f>
        <v>579.08114</v>
      </c>
      <c r="H87" s="23">
        <f t="shared" ref="H87:J87" si="39">SUM(H83:H86)</f>
        <v>599.74200000000008</v>
      </c>
      <c r="I87" s="23">
        <f t="shared" ref="I87" si="40">SUM(I83:I86)</f>
        <v>579.08114</v>
      </c>
      <c r="J87" s="23">
        <f t="shared" si="39"/>
        <v>593.7835</v>
      </c>
      <c r="K87" s="24" t="s">
        <v>292</v>
      </c>
      <c r="L87" s="26">
        <f>(C87+D87+E87+F87+H87+J87)/6</f>
        <v>584.97501</v>
      </c>
      <c r="M87" s="26"/>
    </row>
    <row r="88" spans="1:13" x14ac:dyDescent="0.15">
      <c r="A88" s="27" t="s">
        <v>349</v>
      </c>
      <c r="B88" s="25"/>
      <c r="C88" s="29">
        <f>C87*4</f>
        <v>2316.32456</v>
      </c>
      <c r="D88" s="29">
        <f t="shared" ref="D88:F88" si="41">D87*4</f>
        <v>2316.32456</v>
      </c>
      <c r="E88" s="29">
        <f t="shared" si="41"/>
        <v>2316.32456</v>
      </c>
      <c r="F88" s="29">
        <f t="shared" si="41"/>
        <v>2316.32456</v>
      </c>
      <c r="G88" s="29">
        <f t="shared" ref="G88" si="42">G87*4</f>
        <v>2316.32456</v>
      </c>
      <c r="H88" s="29">
        <f t="shared" ref="H88:J88" si="43">H87*4</f>
        <v>2398.9680000000003</v>
      </c>
      <c r="I88" s="29">
        <f t="shared" ref="I88" si="44">I87*4</f>
        <v>2316.32456</v>
      </c>
      <c r="J88" s="29">
        <f t="shared" si="43"/>
        <v>2375.134</v>
      </c>
      <c r="K88" s="30" t="s">
        <v>292</v>
      </c>
      <c r="L88" s="31"/>
      <c r="M88" s="32">
        <f>(C88+D88+E88+F88+H88+J88)/6</f>
        <v>2339.90004</v>
      </c>
    </row>
    <row r="91" spans="1:13" x14ac:dyDescent="0.15">
      <c r="A91" s="18" t="s">
        <v>644</v>
      </c>
      <c r="C91" s="18" t="s">
        <v>692</v>
      </c>
      <c r="F91" s="38">
        <v>1800</v>
      </c>
    </row>
    <row r="92" spans="1:13" x14ac:dyDescent="0.15">
      <c r="A92" s="18" t="s">
        <v>829</v>
      </c>
      <c r="C92" s="18" t="s">
        <v>652</v>
      </c>
      <c r="F92" s="39">
        <v>0.4</v>
      </c>
    </row>
    <row r="93" spans="1:13" x14ac:dyDescent="0.15">
      <c r="A93" s="18" t="s">
        <v>830</v>
      </c>
      <c r="C93" s="18" t="s">
        <v>512</v>
      </c>
      <c r="F93" s="39">
        <v>0.3</v>
      </c>
    </row>
    <row r="94" spans="1:13" x14ac:dyDescent="0.15">
      <c r="C94" s="18" t="s">
        <v>344</v>
      </c>
      <c r="F94" s="39">
        <v>0.1</v>
      </c>
    </row>
    <row r="95" spans="1:13" x14ac:dyDescent="0.15">
      <c r="C95" s="18" t="s">
        <v>841</v>
      </c>
      <c r="F95" s="39">
        <v>0.2</v>
      </c>
    </row>
    <row r="96" spans="1:13" x14ac:dyDescent="0.15">
      <c r="B96" s="18"/>
      <c r="C96" s="18"/>
    </row>
    <row r="97" spans="1:13" x14ac:dyDescent="0.15">
      <c r="A97" s="19" t="s">
        <v>325</v>
      </c>
      <c r="B97" s="20"/>
      <c r="C97" s="21" t="s">
        <v>386</v>
      </c>
      <c r="D97" s="21" t="s">
        <v>388</v>
      </c>
      <c r="E97" s="21" t="s">
        <v>738</v>
      </c>
      <c r="F97" s="21" t="s">
        <v>291</v>
      </c>
      <c r="G97" s="21" t="s">
        <v>739</v>
      </c>
      <c r="H97" s="21" t="s">
        <v>246</v>
      </c>
      <c r="I97" s="21" t="s">
        <v>266</v>
      </c>
      <c r="J97" s="21" t="s">
        <v>301</v>
      </c>
      <c r="K97" s="21" t="s">
        <v>837</v>
      </c>
      <c r="L97" s="22" t="s">
        <v>765</v>
      </c>
      <c r="M97" s="22" t="s">
        <v>554</v>
      </c>
    </row>
    <row r="98" spans="1:13" x14ac:dyDescent="0.15">
      <c r="A98" s="15" t="s">
        <v>627</v>
      </c>
      <c r="C98" s="23">
        <f>($F91*$F92)*'CE July2012'!E29/100</f>
        <v>276.3288</v>
      </c>
      <c r="D98" s="23">
        <f>($F91*$F92)*'CE July2012'!F29/100</f>
        <v>276.3288</v>
      </c>
      <c r="E98" s="23">
        <f>($F91*$F92)*'CE July2012'!G29/100</f>
        <v>276.3288</v>
      </c>
      <c r="F98" s="23">
        <f>($F91*$F92)*'CE July2012'!H29/100</f>
        <v>276.3288</v>
      </c>
      <c r="G98" s="24" t="s">
        <v>292</v>
      </c>
      <c r="H98" s="23">
        <f>($F91*$F92)*'CE July2012'!J29/100</f>
        <v>276.40800000000002</v>
      </c>
      <c r="I98" s="23">
        <f>($F91*$F92)*'CE July2012'!K29/100</f>
        <v>276.3288</v>
      </c>
      <c r="J98" s="24" t="s">
        <v>292</v>
      </c>
      <c r="K98" s="24" t="s">
        <v>292</v>
      </c>
      <c r="L98" s="25"/>
      <c r="M98" s="25"/>
    </row>
    <row r="99" spans="1:13" x14ac:dyDescent="0.15">
      <c r="A99" s="15" t="s">
        <v>737</v>
      </c>
      <c r="C99" s="23">
        <f>($F91*$F93)*'CE July2012'!E30/100</f>
        <v>207.2466</v>
      </c>
      <c r="D99" s="23">
        <f>($F91*$F93)*'CE July2012'!F30/100</f>
        <v>207.2466</v>
      </c>
      <c r="E99" s="23">
        <f>($F91*$F93)*'CE July2012'!G30/100</f>
        <v>207.2466</v>
      </c>
      <c r="F99" s="23">
        <f>($F91*$F93)*'CE July2012'!H30/100</f>
        <v>207.2466</v>
      </c>
      <c r="G99" s="24" t="s">
        <v>292</v>
      </c>
      <c r="H99" s="23">
        <f>($F91*$F93)*'CE July2012'!J30/100</f>
        <v>184.14</v>
      </c>
      <c r="I99" s="23">
        <f>($F91*$F93)*'CE July2012'!K30/100</f>
        <v>207.2466</v>
      </c>
      <c r="J99" s="24" t="s">
        <v>292</v>
      </c>
      <c r="K99" s="24" t="s">
        <v>292</v>
      </c>
      <c r="L99" s="25"/>
      <c r="M99" s="25"/>
    </row>
    <row r="100" spans="1:13" x14ac:dyDescent="0.15">
      <c r="A100" s="15" t="s">
        <v>387</v>
      </c>
      <c r="C100" s="23">
        <f>($F91*$F94)*'CE July2012'!E31/100</f>
        <v>34.392599999999995</v>
      </c>
      <c r="D100" s="23">
        <f>($F91*$F94)*'CE July2012'!F31/100</f>
        <v>34.392599999999995</v>
      </c>
      <c r="E100" s="23">
        <f>($F91*$F94)*'CE July2012'!G31/100</f>
        <v>34.392599999999995</v>
      </c>
      <c r="F100" s="23">
        <f>($F91*$F94)*'CE July2012'!H31/100</f>
        <v>34.392599999999995</v>
      </c>
      <c r="G100" s="24" t="s">
        <v>292</v>
      </c>
      <c r="H100" s="23">
        <f>($F91*$F94)*'CE July2012'!J31/100</f>
        <v>38.411999999999999</v>
      </c>
      <c r="I100" s="23">
        <f>($F91*$F94)*'CE July2012'!K31/100</f>
        <v>34.392599999999995</v>
      </c>
      <c r="J100" s="24" t="s">
        <v>292</v>
      </c>
      <c r="K100" s="24" t="s">
        <v>292</v>
      </c>
      <c r="L100" s="26"/>
      <c r="M100" s="26"/>
    </row>
    <row r="101" spans="1:13" x14ac:dyDescent="0.15">
      <c r="A101" s="15" t="s">
        <v>842</v>
      </c>
      <c r="C101" s="23">
        <f>($F91*$F95)*'CE July2012'!E32/100</f>
        <v>48.668399999999998</v>
      </c>
      <c r="D101" s="23">
        <f>($F91*$F95)*'CE July2012'!F32/100</f>
        <v>48.668399999999998</v>
      </c>
      <c r="E101" s="23">
        <f>($F91*$F95)*'CE July2012'!G32/100</f>
        <v>48.668399999999998</v>
      </c>
      <c r="F101" s="23">
        <f>($F91*$F95)*'CE July2012'!H32/100</f>
        <v>48.668399999999998</v>
      </c>
      <c r="G101" s="24" t="s">
        <v>292</v>
      </c>
      <c r="H101" s="23">
        <f>($F91*$F95)*'CE July2012'!J32/100</f>
        <v>54.845999999999997</v>
      </c>
      <c r="I101" s="23">
        <f>($F91*$F95)*'CE July2012'!K32/100</f>
        <v>48.668399999999998</v>
      </c>
      <c r="J101" s="24" t="s">
        <v>292</v>
      </c>
      <c r="K101" s="24" t="s">
        <v>292</v>
      </c>
      <c r="L101" s="26"/>
      <c r="M101" s="26"/>
    </row>
    <row r="102" spans="1:13" x14ac:dyDescent="0.15">
      <c r="A102" s="15" t="s">
        <v>431</v>
      </c>
      <c r="C102" s="23">
        <f>91*'CE July2012'!E33/100</f>
        <v>137.01688000000001</v>
      </c>
      <c r="D102" s="23">
        <f>91*'CE July2012'!F33/100</f>
        <v>137.01688000000001</v>
      </c>
      <c r="E102" s="23">
        <f>91*'CE July2012'!G33/100</f>
        <v>137.01688000000001</v>
      </c>
      <c r="F102" s="23">
        <f>91*'CE July2012'!H33/100</f>
        <v>137.01688000000001</v>
      </c>
      <c r="G102" s="24" t="s">
        <v>292</v>
      </c>
      <c r="H102" s="23">
        <f>91*'CE July2012'!J33/100</f>
        <v>165.16499999999999</v>
      </c>
      <c r="I102" s="23">
        <f>91*'CE July2012'!K33/100</f>
        <v>137.01688000000001</v>
      </c>
      <c r="J102" s="24" t="s">
        <v>292</v>
      </c>
      <c r="K102" s="24" t="s">
        <v>292</v>
      </c>
      <c r="L102" s="26">
        <f>(C102+D102+E102+F102+H102)/5</f>
        <v>142.64650399999999</v>
      </c>
      <c r="M102" s="26"/>
    </row>
    <row r="103" spans="1:13" x14ac:dyDescent="0.15">
      <c r="A103" s="15" t="s">
        <v>746</v>
      </c>
      <c r="C103" s="23">
        <f>SUM(C98:C102)</f>
        <v>703.65328</v>
      </c>
      <c r="D103" s="23">
        <f t="shared" ref="D103:F103" si="45">SUM(D98:D102)</f>
        <v>703.65328</v>
      </c>
      <c r="E103" s="23">
        <f t="shared" si="45"/>
        <v>703.65328</v>
      </c>
      <c r="F103" s="23">
        <f t="shared" si="45"/>
        <v>703.65328</v>
      </c>
      <c r="G103" s="24" t="s">
        <v>292</v>
      </c>
      <c r="H103" s="23">
        <f t="shared" ref="H103:I103" si="46">SUM(H98:H102)</f>
        <v>718.97099999999989</v>
      </c>
      <c r="I103" s="23">
        <f t="shared" si="46"/>
        <v>703.65328</v>
      </c>
      <c r="J103" s="24" t="s">
        <v>292</v>
      </c>
      <c r="K103" s="24" t="s">
        <v>292</v>
      </c>
      <c r="L103" s="26">
        <f>(C103+D103+E103+F103+H103)/5</f>
        <v>706.71682399999997</v>
      </c>
      <c r="M103" s="26"/>
    </row>
    <row r="104" spans="1:13" x14ac:dyDescent="0.15">
      <c r="A104" s="27" t="s">
        <v>349</v>
      </c>
      <c r="B104" s="28"/>
      <c r="C104" s="29">
        <f>C103*4</f>
        <v>2814.61312</v>
      </c>
      <c r="D104" s="29">
        <f t="shared" ref="D104:F104" si="47">D103*4</f>
        <v>2814.61312</v>
      </c>
      <c r="E104" s="29">
        <f t="shared" si="47"/>
        <v>2814.61312</v>
      </c>
      <c r="F104" s="29">
        <f t="shared" si="47"/>
        <v>2814.61312</v>
      </c>
      <c r="G104" s="30" t="s">
        <v>292</v>
      </c>
      <c r="H104" s="29">
        <f t="shared" ref="H104:I104" si="48">H103*4</f>
        <v>2875.8839999999996</v>
      </c>
      <c r="I104" s="29">
        <f t="shared" si="48"/>
        <v>2814.61312</v>
      </c>
      <c r="J104" s="30" t="s">
        <v>292</v>
      </c>
      <c r="K104" s="30" t="s">
        <v>292</v>
      </c>
      <c r="L104" s="31"/>
      <c r="M104" s="32">
        <f>(C104+D104+E104+F104+H104)/5</f>
        <v>2826.8672959999999</v>
      </c>
    </row>
    <row r="106" spans="1:13" x14ac:dyDescent="0.15">
      <c r="A106" s="19" t="s">
        <v>282</v>
      </c>
    </row>
    <row r="107" spans="1:13" x14ac:dyDescent="0.15">
      <c r="A107" s="15" t="s">
        <v>627</v>
      </c>
      <c r="C107" s="23">
        <f>($F91*$F92)*'EA July2012'!E33/100</f>
        <v>378.33839999999998</v>
      </c>
      <c r="D107" s="23">
        <f>($F91*$F92)*'EA July2012'!F33/100</f>
        <v>378.33839999999998</v>
      </c>
      <c r="E107" s="23">
        <f>($F91*$F92)*'EA July2012'!G33/100</f>
        <v>378.33839999999998</v>
      </c>
      <c r="F107" s="23">
        <f>($F91*$F92)*'EA July2012'!H33/100</f>
        <v>378.33839999999998</v>
      </c>
      <c r="G107" s="24" t="s">
        <v>292</v>
      </c>
      <c r="H107" s="23">
        <f>($F91*$F92)*'EA July2012'!J33/100</f>
        <v>362.73599999999999</v>
      </c>
      <c r="I107" s="23">
        <f>($F91*$F92)*'EA July2012'!K33/100</f>
        <v>378.33839999999998</v>
      </c>
      <c r="J107" s="23">
        <f>($F91*$F92)*'EA July2012'!L33/100</f>
        <v>423.72</v>
      </c>
      <c r="K107" s="23">
        <f>($F91*$F92)*'EA July2012'!M33/100</f>
        <v>378.33839999999998</v>
      </c>
      <c r="L107" s="25"/>
      <c r="M107" s="25"/>
    </row>
    <row r="108" spans="1:13" x14ac:dyDescent="0.15">
      <c r="A108" s="15" t="s">
        <v>737</v>
      </c>
      <c r="C108" s="23">
        <f>($F91*$F93)*'EA July2012'!E34/100</f>
        <v>115.236</v>
      </c>
      <c r="D108" s="23">
        <f>($F91*$F93)*'EA July2012'!F34/100</f>
        <v>115.236</v>
      </c>
      <c r="E108" s="23">
        <f>($F91*$F93)*'EA July2012'!G34/100</f>
        <v>115.236</v>
      </c>
      <c r="F108" s="23">
        <f>($F91*$F93)*'EA July2012'!H34/100</f>
        <v>115.236</v>
      </c>
      <c r="G108" s="24" t="s">
        <v>292</v>
      </c>
      <c r="H108" s="23">
        <f>($F91*$F93)*'EA July2012'!J34/100</f>
        <v>124.74</v>
      </c>
      <c r="I108" s="23">
        <f>($F91*$F93)*'EA July2012'!K34/100</f>
        <v>115.236</v>
      </c>
      <c r="J108" s="23">
        <f>($F91*$F93)*'EA July2012'!L34/100</f>
        <v>129.06</v>
      </c>
      <c r="K108" s="23">
        <f>($F91*$F93)*'EA July2012'!M34/100</f>
        <v>115.236</v>
      </c>
      <c r="L108" s="25"/>
      <c r="M108" s="25"/>
    </row>
    <row r="109" spans="1:13" x14ac:dyDescent="0.15">
      <c r="A109" s="15" t="s">
        <v>387</v>
      </c>
      <c r="C109" s="23">
        <f>($F91*$F94)*'EA July2012'!E35/100</f>
        <v>23.561999999999998</v>
      </c>
      <c r="D109" s="23">
        <f>($F91*$F94)*'EA July2012'!F35/100</f>
        <v>23.561999999999998</v>
      </c>
      <c r="E109" s="23">
        <f>($F91*$F94)*'EA July2012'!G35/100</f>
        <v>23.561999999999998</v>
      </c>
      <c r="F109" s="23">
        <f>($F91*$F94)*'EA July2012'!H35/100</f>
        <v>23.561999999999998</v>
      </c>
      <c r="G109" s="24" t="s">
        <v>292</v>
      </c>
      <c r="H109" s="23">
        <f>($F91*$F94)*'EA July2012'!J35/100</f>
        <v>25.938000000000002</v>
      </c>
      <c r="I109" s="23">
        <f>($F91*$F94)*'EA July2012'!K35/100</f>
        <v>23.561999999999998</v>
      </c>
      <c r="J109" s="23">
        <f>($F91*$F94)*'EA July2012'!L35/100</f>
        <v>26.388000000000002</v>
      </c>
      <c r="K109" s="23">
        <f>($F91*$F94)*'EA July2012'!M35/100</f>
        <v>23.561999999999998</v>
      </c>
      <c r="L109" s="26"/>
      <c r="M109" s="26"/>
    </row>
    <row r="110" spans="1:13" x14ac:dyDescent="0.15">
      <c r="A110" s="15" t="s">
        <v>842</v>
      </c>
      <c r="C110" s="23">
        <f>($F91*$F95)*'EA July2012'!E36/100</f>
        <v>39.996000000000002</v>
      </c>
      <c r="D110" s="23">
        <f>($F91*$F95)*'EA July2012'!F36/100</f>
        <v>39.996000000000002</v>
      </c>
      <c r="E110" s="23">
        <f>($F91*$F95)*'EA July2012'!G36/100</f>
        <v>39.996000000000002</v>
      </c>
      <c r="F110" s="23">
        <f>($F91*$F95)*'EA July2012'!H36/100</f>
        <v>39.996000000000002</v>
      </c>
      <c r="G110" s="24" t="s">
        <v>292</v>
      </c>
      <c r="H110" s="23">
        <f>($F91*$F95)*'EA July2012'!J36/100</f>
        <v>46.728000000000002</v>
      </c>
      <c r="I110" s="23">
        <f>($F91*$F95)*'EA July2012'!K36/100</f>
        <v>39.996000000000002</v>
      </c>
      <c r="J110" s="23">
        <f>($F91*$F95)*'EA July2012'!L36/100</f>
        <v>44.783999999999999</v>
      </c>
      <c r="K110" s="23">
        <f>($F91*$F95)*'EA July2012'!M36/100</f>
        <v>39.996000000000002</v>
      </c>
      <c r="L110" s="26"/>
      <c r="M110" s="26"/>
    </row>
    <row r="111" spans="1:13" x14ac:dyDescent="0.15">
      <c r="A111" s="15" t="s">
        <v>431</v>
      </c>
      <c r="C111" s="23">
        <f>91*'EA July2012'!E37/100</f>
        <v>74.774699999999996</v>
      </c>
      <c r="D111" s="23">
        <f>91*'EA July2012'!F37/100</f>
        <v>74.774699999999996</v>
      </c>
      <c r="E111" s="23">
        <f>91*'EA July2012'!G37/100</f>
        <v>74.774699999999996</v>
      </c>
      <c r="F111" s="23">
        <f>91*'EA July2012'!H37/100</f>
        <v>74.774699999999996</v>
      </c>
      <c r="G111" s="24" t="s">
        <v>292</v>
      </c>
      <c r="H111" s="23">
        <f>91*'EA July2012'!J37/100</f>
        <v>85.084999999999994</v>
      </c>
      <c r="I111" s="23">
        <f>91*'EA July2012'!K37/100</f>
        <v>74.774699999999996</v>
      </c>
      <c r="J111" s="23">
        <f>91*'EA July2012'!L37/100</f>
        <v>74.774699999999996</v>
      </c>
      <c r="K111" s="23">
        <f>91*'EA July2012'!M37/100</f>
        <v>74.774699999999996</v>
      </c>
      <c r="L111" s="26">
        <f>(C111+D111+E111+F111+H111+J111+K111)/7</f>
        <v>76.247599999999991</v>
      </c>
      <c r="M111" s="26"/>
    </row>
    <row r="112" spans="1:13" x14ac:dyDescent="0.15">
      <c r="A112" s="15" t="s">
        <v>746</v>
      </c>
      <c r="C112" s="23">
        <f>SUM(C107:C111)</f>
        <v>631.9070999999999</v>
      </c>
      <c r="D112" s="23">
        <f t="shared" ref="D112:F112" si="49">SUM(D107:D111)</f>
        <v>631.9070999999999</v>
      </c>
      <c r="E112" s="23">
        <f t="shared" si="49"/>
        <v>631.9070999999999</v>
      </c>
      <c r="F112" s="23">
        <f t="shared" si="49"/>
        <v>631.9070999999999</v>
      </c>
      <c r="G112" s="24" t="s">
        <v>292</v>
      </c>
      <c r="H112" s="23">
        <f t="shared" ref="H112:K112" si="50">SUM(H107:H111)</f>
        <v>645.22699999999998</v>
      </c>
      <c r="I112" s="23">
        <f t="shared" ref="I112" si="51">SUM(I107:I111)</f>
        <v>631.9070999999999</v>
      </c>
      <c r="J112" s="23">
        <f t="shared" si="50"/>
        <v>698.72669999999994</v>
      </c>
      <c r="K112" s="23">
        <f t="shared" si="50"/>
        <v>631.9070999999999</v>
      </c>
      <c r="L112" s="26">
        <f>(C112+D112+E112+F112+H112+J112+K112)/7</f>
        <v>643.35559999999998</v>
      </c>
      <c r="M112" s="26"/>
    </row>
    <row r="113" spans="1:13" x14ac:dyDescent="0.15">
      <c r="A113" s="27" t="s">
        <v>349</v>
      </c>
      <c r="B113" s="25"/>
      <c r="C113" s="29">
        <f>C112*4</f>
        <v>2527.6283999999996</v>
      </c>
      <c r="D113" s="29">
        <f t="shared" ref="D113:F113" si="52">D112*4</f>
        <v>2527.6283999999996</v>
      </c>
      <c r="E113" s="29">
        <f t="shared" si="52"/>
        <v>2527.6283999999996</v>
      </c>
      <c r="F113" s="29">
        <f t="shared" si="52"/>
        <v>2527.6283999999996</v>
      </c>
      <c r="G113" s="30" t="s">
        <v>292</v>
      </c>
      <c r="H113" s="29">
        <f t="shared" ref="H113:K113" si="53">H112*4</f>
        <v>2580.9079999999999</v>
      </c>
      <c r="I113" s="29">
        <f t="shared" ref="I113" si="54">I112*4</f>
        <v>2527.6283999999996</v>
      </c>
      <c r="J113" s="29">
        <f t="shared" si="53"/>
        <v>2794.9067999999997</v>
      </c>
      <c r="K113" s="29">
        <f t="shared" si="53"/>
        <v>2527.6283999999996</v>
      </c>
      <c r="L113" s="31"/>
      <c r="M113" s="32">
        <f>(C113+D113+E113+F113+H113+J113+K113)/7</f>
        <v>2573.4223999999999</v>
      </c>
    </row>
    <row r="115" spans="1:13" x14ac:dyDescent="0.15">
      <c r="A115" s="19" t="s">
        <v>288</v>
      </c>
    </row>
    <row r="116" spans="1:13" x14ac:dyDescent="0.15">
      <c r="A116" s="15" t="s">
        <v>627</v>
      </c>
      <c r="C116" s="23">
        <f>($F91*$F92)*'Inte July2012'!E29/100</f>
        <v>280.13039999999995</v>
      </c>
      <c r="D116" s="23">
        <f>($F91*$F92)*'Inte July2012'!F29/100</f>
        <v>280.13039999999995</v>
      </c>
      <c r="E116" s="23">
        <f>($F91*$F92)*'Inte July2012'!G29/100</f>
        <v>280.13039999999995</v>
      </c>
      <c r="F116" s="23">
        <f>($F91*$F92)*'Inte July2012'!H29/100</f>
        <v>280.13039999999995</v>
      </c>
      <c r="G116" s="24" t="s">
        <v>292</v>
      </c>
      <c r="H116" s="23">
        <f>($F91*$F92)*'Inte July2012'!J29/100</f>
        <v>286.70400000000001</v>
      </c>
      <c r="I116" s="23">
        <f>($F91*$F92)*'Inte July2012'!K29/100</f>
        <v>280.13039999999995</v>
      </c>
      <c r="J116" s="24" t="s">
        <v>292</v>
      </c>
      <c r="K116" s="24" t="s">
        <v>292</v>
      </c>
      <c r="L116" s="25"/>
      <c r="M116" s="25"/>
    </row>
    <row r="117" spans="1:13" x14ac:dyDescent="0.15">
      <c r="A117" s="15" t="s">
        <v>737</v>
      </c>
      <c r="C117" s="23">
        <f>($F91*$F93)*'Inte July2012'!E30/100</f>
        <v>161.15219999999999</v>
      </c>
      <c r="D117" s="23">
        <f>($F91*$F93)*'Inte July2012'!F30/100</f>
        <v>161.15219999999999</v>
      </c>
      <c r="E117" s="23">
        <f>($F91*$F93)*'Inte July2012'!G30/100</f>
        <v>161.15219999999999</v>
      </c>
      <c r="F117" s="23">
        <f>($F91*$F93)*'Inte July2012'!H30/100</f>
        <v>161.15219999999999</v>
      </c>
      <c r="G117" s="24" t="s">
        <v>292</v>
      </c>
      <c r="H117" s="23">
        <f>($F91*$F93)*'Inte July2012'!J30/100</f>
        <v>166.32</v>
      </c>
      <c r="I117" s="23">
        <f>($F91*$F93)*'Inte July2012'!K30/100</f>
        <v>161.15219999999999</v>
      </c>
      <c r="J117" s="24" t="s">
        <v>292</v>
      </c>
      <c r="K117" s="24" t="s">
        <v>292</v>
      </c>
      <c r="L117" s="25"/>
      <c r="M117" s="25"/>
    </row>
    <row r="118" spans="1:13" x14ac:dyDescent="0.15">
      <c r="A118" s="15" t="s">
        <v>387</v>
      </c>
      <c r="C118" s="23">
        <f>($F91*$F94)*'Inte July2012'!E31/100</f>
        <v>27.066600000000005</v>
      </c>
      <c r="D118" s="23">
        <f>($F91*$F94)*'Inte July2012'!F31/100</f>
        <v>27.066600000000005</v>
      </c>
      <c r="E118" s="23">
        <f>($F91*$F94)*'Inte July2012'!G31/100</f>
        <v>27.066600000000005</v>
      </c>
      <c r="F118" s="23">
        <f>($F91*$F94)*'Inte July2012'!H31/100</f>
        <v>27.066600000000005</v>
      </c>
      <c r="G118" s="24" t="s">
        <v>292</v>
      </c>
      <c r="H118" s="23">
        <f>($F91*$F94)*'Inte July2012'!J31/100</f>
        <v>29.7</v>
      </c>
      <c r="I118" s="23">
        <f>($F91*$F94)*'Inte July2012'!K31/100</f>
        <v>27.066600000000005</v>
      </c>
      <c r="J118" s="24" t="s">
        <v>292</v>
      </c>
      <c r="K118" s="24" t="s">
        <v>292</v>
      </c>
      <c r="L118" s="26"/>
      <c r="M118" s="26"/>
    </row>
    <row r="119" spans="1:13" x14ac:dyDescent="0.15">
      <c r="A119" s="15" t="s">
        <v>842</v>
      </c>
      <c r="C119" s="23">
        <f>($F91*$F95)*'Inte July2012'!E32/100</f>
        <v>33.541199999999996</v>
      </c>
      <c r="D119" s="23">
        <f>($F91*$F95)*'Inte July2012'!F32/100</f>
        <v>33.541199999999996</v>
      </c>
      <c r="E119" s="23">
        <f>($F91*$F95)*'Inte July2012'!G32/100</f>
        <v>33.541199999999996</v>
      </c>
      <c r="F119" s="23">
        <f>($F91*$F95)*'Inte July2012'!H32/100</f>
        <v>33.541199999999996</v>
      </c>
      <c r="G119" s="24" t="s">
        <v>292</v>
      </c>
      <c r="H119" s="23">
        <f>($F91*$F95)*'Inte July2012'!J32/100</f>
        <v>42.173999999999999</v>
      </c>
      <c r="I119" s="23">
        <f>($F91*$F95)*'Inte July2012'!K32/100</f>
        <v>33.541199999999996</v>
      </c>
      <c r="J119" s="24" t="s">
        <v>292</v>
      </c>
      <c r="K119" s="24" t="s">
        <v>292</v>
      </c>
      <c r="L119" s="26"/>
      <c r="M119" s="26"/>
    </row>
    <row r="120" spans="1:13" x14ac:dyDescent="0.15">
      <c r="A120" s="15" t="s">
        <v>431</v>
      </c>
      <c r="C120" s="23">
        <f>91*'Inte July2012'!E33/100</f>
        <v>93.953860000000006</v>
      </c>
      <c r="D120" s="23">
        <f>91*'Inte July2012'!F33/100</f>
        <v>93.953860000000006</v>
      </c>
      <c r="E120" s="23">
        <f>91*'Inte July2012'!G33/100</f>
        <v>93.953860000000006</v>
      </c>
      <c r="F120" s="23">
        <f>91*'Inte July2012'!H33/100</f>
        <v>93.953860000000006</v>
      </c>
      <c r="G120" s="24" t="s">
        <v>292</v>
      </c>
      <c r="H120" s="23">
        <f>91*'Inte July2012'!J33/100</f>
        <v>110.11</v>
      </c>
      <c r="I120" s="23">
        <f>91*'Inte July2012'!K33/100</f>
        <v>93.953860000000006</v>
      </c>
      <c r="J120" s="24" t="s">
        <v>292</v>
      </c>
      <c r="K120" s="24" t="s">
        <v>292</v>
      </c>
      <c r="L120" s="26">
        <f>(C120+D120+E120+F120+H120)/5</f>
        <v>97.185088000000007</v>
      </c>
      <c r="M120" s="26"/>
    </row>
    <row r="121" spans="1:13" x14ac:dyDescent="0.15">
      <c r="A121" s="15" t="s">
        <v>746</v>
      </c>
      <c r="C121" s="23">
        <f>SUM(C116:C120)</f>
        <v>595.84425999999996</v>
      </c>
      <c r="D121" s="23">
        <f t="shared" ref="D121:F121" si="55">SUM(D116:D120)</f>
        <v>595.84425999999996</v>
      </c>
      <c r="E121" s="23">
        <f t="shared" si="55"/>
        <v>595.84425999999996</v>
      </c>
      <c r="F121" s="23">
        <f t="shared" si="55"/>
        <v>595.84425999999996</v>
      </c>
      <c r="G121" s="24" t="s">
        <v>292</v>
      </c>
      <c r="H121" s="23">
        <f t="shared" ref="H121:I121" si="56">SUM(H116:H120)</f>
        <v>635.00800000000004</v>
      </c>
      <c r="I121" s="23">
        <f t="shared" si="56"/>
        <v>595.84425999999996</v>
      </c>
      <c r="J121" s="24" t="s">
        <v>292</v>
      </c>
      <c r="K121" s="24" t="s">
        <v>292</v>
      </c>
      <c r="L121" s="26">
        <f>(C121+D121+E121+F121+H121)/5</f>
        <v>603.677008</v>
      </c>
      <c r="M121" s="26"/>
    </row>
    <row r="122" spans="1:13" x14ac:dyDescent="0.15">
      <c r="A122" s="27" t="s">
        <v>349</v>
      </c>
      <c r="B122" s="25"/>
      <c r="C122" s="29">
        <f>C121*4</f>
        <v>2383.3770399999999</v>
      </c>
      <c r="D122" s="29">
        <f t="shared" ref="D122:F122" si="57">D121*4</f>
        <v>2383.3770399999999</v>
      </c>
      <c r="E122" s="29">
        <f t="shared" si="57"/>
        <v>2383.3770399999999</v>
      </c>
      <c r="F122" s="29">
        <f t="shared" si="57"/>
        <v>2383.3770399999999</v>
      </c>
      <c r="G122" s="30" t="s">
        <v>292</v>
      </c>
      <c r="H122" s="29">
        <f t="shared" ref="H122:I122" si="58">H121*4</f>
        <v>2540.0320000000002</v>
      </c>
      <c r="I122" s="29">
        <f t="shared" si="58"/>
        <v>2383.3770399999999</v>
      </c>
      <c r="J122" s="30" t="s">
        <v>292</v>
      </c>
      <c r="K122" s="30" t="s">
        <v>292</v>
      </c>
      <c r="L122" s="31"/>
      <c r="M122" s="32">
        <f>(C122+D122+E122+F122+H122)/5</f>
        <v>2414.708032</v>
      </c>
    </row>
    <row r="124" spans="1:13" x14ac:dyDescent="0.15">
      <c r="A124" s="27"/>
      <c r="B124" s="25"/>
      <c r="C124" s="29"/>
      <c r="D124" s="29"/>
      <c r="E124" s="29"/>
      <c r="F124" s="26"/>
      <c r="G124" s="26"/>
      <c r="H124" s="26"/>
      <c r="I124" s="26"/>
      <c r="J124" s="26"/>
      <c r="K124" s="26"/>
      <c r="L124" s="26"/>
      <c r="M124" s="26"/>
    </row>
    <row r="125" spans="1:13" x14ac:dyDescent="0.15">
      <c r="A125" s="18" t="s">
        <v>835</v>
      </c>
      <c r="C125" s="21" t="s">
        <v>386</v>
      </c>
      <c r="D125" s="21" t="s">
        <v>388</v>
      </c>
      <c r="E125" s="21" t="s">
        <v>738</v>
      </c>
      <c r="F125" s="21" t="s">
        <v>291</v>
      </c>
      <c r="G125" s="21" t="s">
        <v>747</v>
      </c>
      <c r="H125" s="21" t="s">
        <v>246</v>
      </c>
      <c r="I125" s="21" t="s">
        <v>266</v>
      </c>
      <c r="J125" s="21" t="s">
        <v>301</v>
      </c>
      <c r="K125" s="21" t="s">
        <v>837</v>
      </c>
      <c r="L125" s="21"/>
      <c r="M125" s="21"/>
    </row>
    <row r="126" spans="1:13" x14ac:dyDescent="0.15">
      <c r="A126" s="15" t="s">
        <v>364</v>
      </c>
      <c r="C126" s="33" t="s">
        <v>632</v>
      </c>
      <c r="D126" s="33" t="s">
        <v>459</v>
      </c>
      <c r="E126" s="33" t="s">
        <v>839</v>
      </c>
      <c r="F126" s="33" t="s">
        <v>629</v>
      </c>
      <c r="G126" s="33" t="s">
        <v>838</v>
      </c>
      <c r="H126" s="33" t="s">
        <v>544</v>
      </c>
      <c r="I126" s="33" t="s">
        <v>629</v>
      </c>
      <c r="J126" s="33" t="s">
        <v>629</v>
      </c>
      <c r="K126" s="33" t="s">
        <v>766</v>
      </c>
    </row>
    <row r="127" spans="1:13" x14ac:dyDescent="0.15">
      <c r="A127" s="15" t="s">
        <v>910</v>
      </c>
      <c r="C127" s="33" t="s">
        <v>869</v>
      </c>
      <c r="D127" s="33" t="s">
        <v>369</v>
      </c>
      <c r="E127" s="33" t="s">
        <v>869</v>
      </c>
      <c r="F127" s="33" t="s">
        <v>283</v>
      </c>
      <c r="G127" s="33" t="s">
        <v>283</v>
      </c>
      <c r="H127" s="33" t="s">
        <v>869</v>
      </c>
      <c r="I127" s="33" t="s">
        <v>283</v>
      </c>
      <c r="J127" s="33" t="s">
        <v>869</v>
      </c>
      <c r="K127" s="33" t="s">
        <v>283</v>
      </c>
    </row>
    <row r="128" spans="1:13" x14ac:dyDescent="0.15">
      <c r="A128" s="15" t="s">
        <v>560</v>
      </c>
      <c r="C128" s="33" t="s">
        <v>529</v>
      </c>
      <c r="D128" s="34">
        <v>70</v>
      </c>
      <c r="E128" s="33" t="s">
        <v>230</v>
      </c>
      <c r="F128" s="33" t="s">
        <v>229</v>
      </c>
      <c r="G128" s="33" t="s">
        <v>229</v>
      </c>
      <c r="H128" s="33" t="s">
        <v>293</v>
      </c>
      <c r="I128" s="33" t="s">
        <v>294</v>
      </c>
      <c r="J128" s="34">
        <v>88</v>
      </c>
      <c r="K128" s="33" t="s">
        <v>360</v>
      </c>
    </row>
    <row r="129" spans="1:13" x14ac:dyDescent="0.15">
      <c r="A129" s="15" t="s">
        <v>911</v>
      </c>
      <c r="C129" s="33" t="s">
        <v>629</v>
      </c>
      <c r="D129" s="33" t="s">
        <v>356</v>
      </c>
      <c r="E129" s="33" t="s">
        <v>629</v>
      </c>
      <c r="F129" s="33" t="s">
        <v>255</v>
      </c>
      <c r="G129" s="33" t="s">
        <v>913</v>
      </c>
      <c r="H129" s="33" t="s">
        <v>544</v>
      </c>
      <c r="I129" s="33" t="s">
        <v>461</v>
      </c>
      <c r="J129" s="33" t="s">
        <v>705</v>
      </c>
      <c r="K129" s="33" t="s">
        <v>265</v>
      </c>
    </row>
    <row r="130" spans="1:13" x14ac:dyDescent="0.15">
      <c r="A130" s="15" t="s">
        <v>630</v>
      </c>
      <c r="C130" s="34">
        <v>14</v>
      </c>
      <c r="D130" s="34">
        <v>12</v>
      </c>
      <c r="E130" s="34">
        <v>14</v>
      </c>
      <c r="F130" s="33" t="s">
        <v>629</v>
      </c>
      <c r="G130" s="34">
        <v>7</v>
      </c>
      <c r="H130" s="33" t="s">
        <v>629</v>
      </c>
      <c r="I130" s="33" t="s">
        <v>629</v>
      </c>
      <c r="J130" s="34">
        <v>10</v>
      </c>
      <c r="K130" s="34">
        <v>12</v>
      </c>
    </row>
    <row r="131" spans="1:13" x14ac:dyDescent="0.15">
      <c r="A131" s="15" t="s">
        <v>912</v>
      </c>
      <c r="C131" s="33" t="s">
        <v>462</v>
      </c>
      <c r="D131" s="33" t="s">
        <v>462</v>
      </c>
      <c r="E131" s="33" t="s">
        <v>631</v>
      </c>
      <c r="F131" s="33" t="s">
        <v>629</v>
      </c>
      <c r="G131" s="33" t="s">
        <v>685</v>
      </c>
      <c r="H131" s="33" t="s">
        <v>629</v>
      </c>
      <c r="I131" s="33" t="s">
        <v>165</v>
      </c>
      <c r="J131" s="33" t="s">
        <v>629</v>
      </c>
      <c r="K131" s="33" t="s">
        <v>265</v>
      </c>
    </row>
    <row r="132" spans="1:13" x14ac:dyDescent="0.15">
      <c r="A132" s="40"/>
      <c r="B132" s="40"/>
      <c r="C132" s="41"/>
      <c r="D132" s="41"/>
      <c r="E132" s="41"/>
      <c r="F132" s="42"/>
      <c r="G132" s="42"/>
      <c r="H132" s="42"/>
      <c r="I132" s="42"/>
      <c r="J132" s="42"/>
      <c r="K132" s="42"/>
      <c r="L132" s="42"/>
      <c r="M132" s="42"/>
    </row>
  </sheetData>
  <sheetProtection algorithmName="SHA-512" hashValue="WLctwo2ifqssUmfgIRhGhU3iYMA/Ra3o4Kkt+QH4w0InjjSrR7Tm9/dj4Mu8tC+VrHGdZEEn1L4zqhWw+sAUsg==" saltValue="4OIj8NQ7FauI06/XFGM2eQ==" spinCount="100000" sheet="1" objects="1" scenarios="1"/>
  <phoneticPr fontId="12" type="noConversion"/>
  <pageMargins left="0.75" right="0.75" top="1" bottom="1" header="0.5" footer="0.5"/>
  <legacy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88EA77-E891-5C4C-9CB3-F89F4307A365}">
  <sheetPr codeName="Sheet65"/>
  <dimension ref="A1:AJG9622"/>
  <sheetViews>
    <sheetView workbookViewId="0">
      <selection activeCell="Q1" sqref="Q1:T1048576"/>
    </sheetView>
  </sheetViews>
  <sheetFormatPr baseColWidth="10" defaultRowHeight="14" x14ac:dyDescent="0.15"/>
  <cols>
    <col min="1" max="2" width="20.33203125" style="318" customWidth="1"/>
    <col min="3" max="9" width="12.1640625" style="318" customWidth="1"/>
    <col min="10" max="11" width="12.1640625" style="318" hidden="1" customWidth="1"/>
    <col min="12" max="16" width="12.1640625" style="318" customWidth="1"/>
    <col min="17" max="20" width="12.1640625" style="318" hidden="1" customWidth="1"/>
    <col min="21" max="22" width="12.1640625" style="318" customWidth="1"/>
    <col min="944" max="16384" width="10.83203125" style="318"/>
  </cols>
  <sheetData>
    <row r="1" spans="1:41" customFormat="1" ht="13" x14ac:dyDescent="0.15">
      <c r="A1" s="465" t="s">
        <v>1361</v>
      </c>
      <c r="B1" s="465"/>
      <c r="C1" s="465"/>
      <c r="D1" s="465"/>
      <c r="E1" s="465"/>
      <c r="F1" s="465"/>
      <c r="G1" s="465"/>
      <c r="H1" s="465"/>
      <c r="I1" s="465"/>
      <c r="J1" s="465"/>
      <c r="K1" s="465"/>
      <c r="L1" s="465"/>
      <c r="M1" s="465"/>
      <c r="N1" s="465"/>
      <c r="O1" s="465"/>
      <c r="P1" s="465"/>
      <c r="Q1" s="465"/>
      <c r="R1" s="465"/>
      <c r="S1" s="465"/>
      <c r="T1" s="465"/>
      <c r="U1" s="465"/>
      <c r="V1" s="465"/>
      <c r="W1" s="465"/>
      <c r="X1" s="465"/>
      <c r="Y1" s="465"/>
      <c r="Z1" s="465"/>
      <c r="AA1" s="465"/>
      <c r="AB1" s="465"/>
      <c r="AC1" s="465"/>
      <c r="AD1" s="465"/>
      <c r="AE1" s="465"/>
      <c r="AF1" s="465"/>
      <c r="AG1" s="465"/>
      <c r="AH1" s="465"/>
      <c r="AI1" s="465"/>
      <c r="AJ1" s="465"/>
      <c r="AK1" s="465"/>
      <c r="AL1" s="465"/>
      <c r="AM1" s="465"/>
      <c r="AN1" s="465"/>
      <c r="AO1" s="465"/>
    </row>
    <row r="2" spans="1:41" customFormat="1" ht="13" x14ac:dyDescent="0.15">
      <c r="A2" s="466" t="s">
        <v>1376</v>
      </c>
      <c r="B2" s="465"/>
      <c r="C2" s="465"/>
      <c r="D2" s="465"/>
      <c r="E2" s="465"/>
      <c r="F2" s="465"/>
      <c r="G2" s="465"/>
      <c r="H2" s="465"/>
      <c r="I2" s="465"/>
      <c r="J2" s="465"/>
      <c r="K2" s="465"/>
      <c r="L2" s="465"/>
      <c r="M2" s="465"/>
      <c r="N2" s="465"/>
      <c r="O2" s="465"/>
      <c r="P2" s="465"/>
      <c r="Q2" s="465"/>
      <c r="R2" s="465"/>
      <c r="S2" s="465"/>
      <c r="T2" s="465"/>
      <c r="U2" s="465"/>
      <c r="V2" s="465"/>
      <c r="W2" s="465"/>
      <c r="X2" s="465"/>
      <c r="Y2" s="465"/>
      <c r="Z2" s="465"/>
      <c r="AA2" s="465"/>
      <c r="AB2" s="465"/>
      <c r="AC2" s="465"/>
      <c r="AD2" s="465"/>
      <c r="AE2" s="465"/>
      <c r="AF2" s="465"/>
      <c r="AG2" s="465"/>
      <c r="AH2" s="465"/>
      <c r="AI2" s="465"/>
      <c r="AJ2" s="465"/>
      <c r="AK2" s="465"/>
      <c r="AL2" s="465"/>
      <c r="AM2" s="465"/>
      <c r="AN2" s="465"/>
      <c r="AO2" s="465"/>
    </row>
    <row r="3" spans="1:41" customFormat="1" thickBot="1" x14ac:dyDescent="0.2">
      <c r="A3" s="465"/>
      <c r="B3" s="465"/>
      <c r="C3" s="465"/>
      <c r="D3" s="465"/>
      <c r="E3" s="465"/>
      <c r="F3" s="465"/>
      <c r="G3" s="465"/>
      <c r="H3" s="465"/>
      <c r="I3" s="465"/>
      <c r="J3" s="465"/>
      <c r="K3" s="465"/>
      <c r="L3" s="465"/>
      <c r="M3" s="465"/>
      <c r="N3" s="465"/>
      <c r="O3" s="465"/>
      <c r="P3" s="465"/>
      <c r="Q3" s="465"/>
      <c r="R3" s="465"/>
      <c r="S3" s="465"/>
      <c r="T3" s="465"/>
      <c r="U3" s="465"/>
      <c r="V3" s="465"/>
      <c r="W3" s="465"/>
      <c r="X3" s="465"/>
      <c r="Y3" s="465"/>
      <c r="Z3" s="465"/>
      <c r="AA3" s="465"/>
      <c r="AB3" s="465"/>
      <c r="AC3" s="465"/>
      <c r="AD3" s="465"/>
      <c r="AE3" s="465"/>
      <c r="AF3" s="465"/>
      <c r="AG3" s="465"/>
      <c r="AH3" s="465"/>
      <c r="AI3" s="465"/>
      <c r="AJ3" s="465"/>
      <c r="AK3" s="465"/>
      <c r="AL3" s="465"/>
      <c r="AM3" s="465"/>
      <c r="AN3" s="465"/>
      <c r="AO3" s="465"/>
    </row>
    <row r="4" spans="1:41" x14ac:dyDescent="0.15">
      <c r="A4" s="166" t="s">
        <v>639</v>
      </c>
      <c r="B4" s="167"/>
      <c r="C4" s="167"/>
      <c r="D4" s="167"/>
      <c r="E4" s="167"/>
      <c r="F4" s="167"/>
      <c r="G4" s="167"/>
      <c r="H4" s="167"/>
      <c r="I4" s="167"/>
      <c r="J4" s="167"/>
      <c r="K4" s="167"/>
      <c r="L4" s="167"/>
      <c r="M4" s="167"/>
      <c r="N4" s="167"/>
      <c r="O4" s="167"/>
      <c r="P4" s="167"/>
      <c r="Q4" s="167"/>
      <c r="R4" s="167"/>
      <c r="S4" s="167"/>
      <c r="T4" s="167"/>
      <c r="U4" s="167"/>
      <c r="V4" s="167"/>
      <c r="W4" s="468"/>
      <c r="X4" s="468"/>
      <c r="Y4" s="468"/>
      <c r="Z4" s="468"/>
      <c r="AA4" s="468"/>
      <c r="AB4" s="468"/>
      <c r="AC4" s="468"/>
      <c r="AD4" s="468"/>
      <c r="AE4" s="468"/>
      <c r="AF4" s="468"/>
      <c r="AG4" s="468"/>
      <c r="AH4" s="468"/>
      <c r="AI4" s="468"/>
      <c r="AJ4" s="468"/>
      <c r="AK4" s="468"/>
      <c r="AL4" s="468"/>
      <c r="AM4" s="468"/>
      <c r="AN4" s="468"/>
      <c r="AO4" s="468"/>
    </row>
    <row r="5" spans="1:41" x14ac:dyDescent="0.15">
      <c r="A5" s="168" t="s">
        <v>247</v>
      </c>
      <c r="B5" s="78"/>
      <c r="C5" s="164">
        <v>1800</v>
      </c>
      <c r="D5" s="78"/>
      <c r="E5" s="78"/>
      <c r="F5" s="78"/>
      <c r="G5" s="78"/>
      <c r="H5" s="78"/>
      <c r="I5" s="78"/>
      <c r="J5" s="78"/>
      <c r="K5" s="78"/>
      <c r="L5" s="78"/>
      <c r="M5" s="78"/>
      <c r="N5" s="78"/>
      <c r="O5" s="78"/>
      <c r="P5" s="78"/>
      <c r="Q5" s="78"/>
      <c r="R5" s="78"/>
      <c r="S5" s="78"/>
      <c r="T5" s="78"/>
      <c r="U5" s="78"/>
      <c r="V5" s="78"/>
      <c r="W5" s="468"/>
      <c r="X5" s="468"/>
      <c r="Y5" s="468"/>
      <c r="Z5" s="468"/>
      <c r="AA5" s="468"/>
      <c r="AB5" s="468"/>
      <c r="AC5" s="468"/>
      <c r="AD5" s="468"/>
      <c r="AE5" s="468"/>
      <c r="AF5" s="468"/>
      <c r="AG5" s="468"/>
      <c r="AH5" s="468"/>
      <c r="AI5" s="468"/>
      <c r="AJ5" s="468"/>
      <c r="AK5" s="468"/>
      <c r="AL5" s="468"/>
      <c r="AM5" s="468"/>
      <c r="AN5" s="468"/>
      <c r="AO5" s="468"/>
    </row>
    <row r="6" spans="1:41" x14ac:dyDescent="0.15">
      <c r="A6" s="168"/>
      <c r="B6" s="78"/>
      <c r="C6" s="78"/>
      <c r="D6" s="78"/>
      <c r="E6" s="78"/>
      <c r="F6" s="78"/>
      <c r="G6" s="78"/>
      <c r="H6" s="78"/>
      <c r="I6" s="78"/>
      <c r="J6" s="78"/>
      <c r="K6" s="78"/>
      <c r="L6" s="78"/>
      <c r="M6" s="78"/>
      <c r="N6" s="78"/>
      <c r="O6" s="78"/>
      <c r="P6" s="78"/>
      <c r="Q6" s="78"/>
      <c r="R6" s="78"/>
      <c r="S6" s="78"/>
      <c r="T6" s="78"/>
      <c r="U6" s="78"/>
      <c r="V6" s="78"/>
      <c r="W6" s="468"/>
      <c r="X6" s="468"/>
      <c r="Y6" s="468"/>
      <c r="Z6" s="468"/>
      <c r="AA6" s="468"/>
      <c r="AB6" s="468"/>
      <c r="AC6" s="468"/>
      <c r="AD6" s="468"/>
      <c r="AE6" s="468"/>
      <c r="AF6" s="468"/>
      <c r="AG6" s="468"/>
      <c r="AH6" s="468"/>
      <c r="AI6" s="468"/>
      <c r="AJ6" s="468"/>
      <c r="AK6" s="468"/>
      <c r="AL6" s="468"/>
      <c r="AM6" s="468"/>
      <c r="AN6" s="468"/>
      <c r="AO6" s="468"/>
    </row>
    <row r="7" spans="1:41" ht="75" x14ac:dyDescent="0.15">
      <c r="A7" s="363" t="s">
        <v>248</v>
      </c>
      <c r="B7" s="364" t="s">
        <v>249</v>
      </c>
      <c r="C7" s="365" t="s">
        <v>250</v>
      </c>
      <c r="D7" s="365" t="s">
        <v>251</v>
      </c>
      <c r="E7" s="365" t="s">
        <v>597</v>
      </c>
      <c r="F7" s="365" t="s">
        <v>598</v>
      </c>
      <c r="G7" s="365" t="s">
        <v>599</v>
      </c>
      <c r="H7" s="365" t="s">
        <v>398</v>
      </c>
      <c r="I7" s="365" t="s">
        <v>746</v>
      </c>
      <c r="J7" s="373" t="s">
        <v>1363</v>
      </c>
      <c r="K7" s="374" t="s">
        <v>600</v>
      </c>
      <c r="L7" s="367" t="s">
        <v>1070</v>
      </c>
      <c r="M7" s="368" t="s">
        <v>361</v>
      </c>
      <c r="N7" s="368" t="s">
        <v>1340</v>
      </c>
      <c r="O7" s="368" t="s">
        <v>275</v>
      </c>
      <c r="P7" s="368" t="s">
        <v>1342</v>
      </c>
      <c r="Q7" s="375" t="s">
        <v>1364</v>
      </c>
      <c r="R7" s="375" t="s">
        <v>1365</v>
      </c>
      <c r="S7" s="376" t="s">
        <v>1366</v>
      </c>
      <c r="T7" s="376" t="s">
        <v>1367</v>
      </c>
      <c r="U7" s="369" t="s">
        <v>1368</v>
      </c>
      <c r="V7" s="369" t="s">
        <v>1369</v>
      </c>
      <c r="W7" s="468"/>
      <c r="X7" s="468"/>
      <c r="Y7" s="468"/>
      <c r="Z7" s="468"/>
      <c r="AA7" s="468"/>
      <c r="AB7" s="468"/>
      <c r="AC7" s="468"/>
      <c r="AD7" s="468"/>
      <c r="AE7" s="468"/>
      <c r="AF7" s="468"/>
      <c r="AG7" s="468"/>
      <c r="AH7" s="468"/>
      <c r="AI7" s="468"/>
      <c r="AJ7" s="468"/>
      <c r="AK7" s="468"/>
      <c r="AL7" s="468"/>
      <c r="AM7" s="468"/>
      <c r="AN7" s="468"/>
      <c r="AO7" s="468"/>
    </row>
    <row r="8" spans="1:41" x14ac:dyDescent="0.15">
      <c r="A8" s="163" t="str">
        <f>'AG Jul 2023'!K2</f>
        <v>Energy Locals</v>
      </c>
      <c r="B8" s="158" t="str">
        <f>'AG Jul 2023'!L2</f>
        <v>Online Member</v>
      </c>
      <c r="C8" s="215">
        <f>IF('AG Jul 2023'!BP2=0,91*'AG Jul 2023'!M2/100,(91*'AG Jul 2023'!M2/100)+'AG Jul 2023'!BP2/4)</f>
        <v>69.640909090909076</v>
      </c>
      <c r="D8" s="215">
        <f>IF('AG Jul 2023'!O2="",$C$5*'AG Jul 2023'!N2/100,IF($C$5&gt;='AG Jul 2023'!P2,('AG Jul 2023'!P2*'AG Jul 2023'!N2/100),($C$5*'AG Jul 2023'!N2/100)))</f>
        <v>548.18181818181813</v>
      </c>
      <c r="E8" s="215">
        <f>IF(AND('AG Jul 2023'!P2&gt;0,'AG Jul 2023'!R2&gt;0),IF($C$5&lt;'AG Jul 2023'!P2,0,IF($C$5&lt;=('AG Jul 2023'!R2+'AG Jul 2023'!P2),(($C$5-'AG Jul 2023'!P2)*'AG Jul 2023'!Q2/100),(('AG Jul 2023'!R2)*'AG Jul 2023'!Q2/100))),0)</f>
        <v>0</v>
      </c>
      <c r="F8" s="215">
        <f>IF(AND('AG Jul 2023'!Q2&gt;0,'AG Jul 2023'!S2&gt;0),IF($C$5&lt;('AG Jul 2023'!R2+'AG Jul 2023'!P2),0,IF($C$5&lt;=('AG Jul 2023'!T2+'AG Jul 2023'!R2+'AG Jul 2023'!P2),(($C$5-('AG Jul 2023'!R2+'AG Jul 2023'!P2))*'AG Jul 2023'!S2/100),('AG Jul 2023'!T2*'AG Jul 2023'!S2/100))),0)</f>
        <v>0</v>
      </c>
      <c r="G8" s="215">
        <v>0</v>
      </c>
      <c r="H8" s="215">
        <f>IF(AND('AG Jul 2023'!R2&gt;0,'AG Jul 2023'!T2&gt;0),IF(($C$5&lt;'AG Jul 2023'!T2),(0),($C$5-'AG Jul 2023'!T2)*'AG Jul 2023'!U2/100),IF(AND('AG Jul 2023'!R2&gt;0,'AG Jul 2023'!T2=""),IF(($C$5&lt;'AG Jul 2023'!R2+'AG Jul 2023'!P2),(0),(($C$5-('AG Jul 2023'!R2+'AG Jul 2023'!P2))*'AG Jul 2023'!S2/100)),IF(AND('AG Jul 2023'!P2&gt;0,'AG Jul 2023'!R2=""&gt;0),IF(($C$5&lt;'AG Jul 2023'!P2),(0),($C$5-'AG Jul 2023'!P2)*'AG Jul 2023'!Q2/100),0)))</f>
        <v>0</v>
      </c>
      <c r="I8" s="215">
        <f>SUM(C8:H8)</f>
        <v>617.82272727272721</v>
      </c>
      <c r="J8" s="377">
        <f t="shared" ref="J8:J21" si="0">(I8-C8)*4</f>
        <v>2192.7272727272725</v>
      </c>
      <c r="K8" s="209">
        <f t="shared" ref="K8:K21" si="1">I8*4</f>
        <v>2471.2909090909088</v>
      </c>
      <c r="L8" s="181">
        <f>K8*1.1</f>
        <v>2718.42</v>
      </c>
      <c r="M8" s="209">
        <f>'AG Jul 2023'!AZ2</f>
        <v>0</v>
      </c>
      <c r="N8" s="209">
        <f>'AG Jul 2023'!BA2</f>
        <v>0</v>
      </c>
      <c r="O8" s="209">
        <f>'AG Jul 2023'!BB2</f>
        <v>0</v>
      </c>
      <c r="P8" s="209">
        <f>'AG Jul 2023'!BC2</f>
        <v>0</v>
      </c>
      <c r="Q8" s="378" t="str">
        <f t="shared" ref="Q8:Q21" si="2">IF(SUM(M8:P8)=0,"No discount",IF(M8&gt;0,"Guaranteed off bill",IF(N8&gt;0,"Guaranteed off usage",IF(O8&gt;0,"Pay-on-time off bill","Pay-on-time off usage"))))</f>
        <v>No discount</v>
      </c>
      <c r="R8" s="386" t="str">
        <f t="shared" ref="R8:R21" si="3">IF(OR(A8="Origin Energy",A8="Red Energy",A8="Powershop"),"Inclusive","Exclusive")</f>
        <v>Exclusive</v>
      </c>
      <c r="S8" s="387">
        <f>IF(AND(Q8="Guaranteed off bill",R8="Inclusive"),((K8*1.1)-((K8*1.1)*M8/100))/1.1,IF(AND(Q8="Guaranteed off usage",R8="Inclusive"),((K8*1.1)-((J8*1.1)*N8/100))/1.1,IF(AND(Q8="Guaranteed off bill",R8="Exclusive"),K8-(K8*M8/100),IF(AND(Q8="Guaranteed off usage",R8="Exclusive"),K8-(J8*N8/100),IF(R8="Inclusive",((K8*1.1))/1.1,K8)))))</f>
        <v>2471.2909090909088</v>
      </c>
      <c r="T8" s="387">
        <f>IF(AND(Q8="Pay-on-time off bill",R8="Inclusive"),((S8*1.1)-((S8*1.1)*O8/100))/1.1,IF(AND(Q8="Pay-on-time off usage",R8="Inclusive"),((S8*1.1)-((J8*1.1)*P8/100))/1.1,IF(AND(Q8="Pay-on-time off bill",R8="Exclusive"),S8-(S8*O8/100),IF(AND(Q8="Pay-on-time off usage",R8="Exclusive"),S8-(J8*P8/100),IF(R8="Inclusive",((S8*1.1))/1.1,S8)))))</f>
        <v>2471.2909090909088</v>
      </c>
      <c r="U8" s="383">
        <f>S8*1.1</f>
        <v>2718.42</v>
      </c>
      <c r="V8" s="383">
        <f>T8*1.1</f>
        <v>2718.42</v>
      </c>
      <c r="W8" s="468"/>
      <c r="X8" s="468"/>
      <c r="Y8" s="468"/>
      <c r="Z8" s="468"/>
      <c r="AA8" s="468"/>
      <c r="AB8" s="468"/>
      <c r="AC8" s="468"/>
      <c r="AD8" s="468"/>
      <c r="AE8" s="468"/>
      <c r="AF8" s="468"/>
      <c r="AG8" s="468"/>
      <c r="AH8" s="468"/>
      <c r="AI8" s="468"/>
      <c r="AJ8" s="468"/>
      <c r="AK8" s="468"/>
      <c r="AL8" s="468"/>
      <c r="AM8" s="468"/>
      <c r="AN8" s="468"/>
      <c r="AO8" s="468"/>
    </row>
    <row r="9" spans="1:41" x14ac:dyDescent="0.15">
      <c r="A9" s="163" t="str">
        <f>'AG Jul 2023'!K3</f>
        <v>AGL</v>
      </c>
      <c r="B9" s="158" t="str">
        <f>'AG Jul 2023'!L3</f>
        <v>Value Saver</v>
      </c>
      <c r="C9" s="215">
        <f>IF('AG Jul 2023'!BP3=0,91*'AG Jul 2023'!M3/100,(91*'AG Jul 2023'!M3/100)+'AG Jul 2023'!BP3/4)</f>
        <v>73.230181818181819</v>
      </c>
      <c r="D9" s="215">
        <f>IF('AG Jul 2023'!O3="",$C$5*'AG Jul 2023'!N3/100,IF($C$5&gt;='AG Jul 2023'!P3,('AG Jul 2023'!P3*'AG Jul 2023'!N3/100),($C$5*'AG Jul 2023'!N3/100)))</f>
        <v>590.56363636363642</v>
      </c>
      <c r="E9" s="215">
        <f>IF(AND('AG Jul 2023'!P3&gt;0,'AG Jul 2023'!R3&gt;0),IF($C$5&lt;'AG Jul 2023'!P3,0,IF($C$5&lt;=('AG Jul 2023'!R3+'AG Jul 2023'!P3),(($C$5-'AG Jul 2023'!P3)*'AG Jul 2023'!Q3/100),(('AG Jul 2023'!R3)*'AG Jul 2023'!Q3/100))),0)</f>
        <v>0</v>
      </c>
      <c r="F9" s="215">
        <f>IF(AND('AG Jul 2023'!Q3&gt;0,'AG Jul 2023'!S3&gt;0),IF($C$5&lt;('AG Jul 2023'!R3+'AG Jul 2023'!P3),0,IF($C$5&lt;=('AG Jul 2023'!T3+'AG Jul 2023'!R3+'AG Jul 2023'!P3),(($C$5-('AG Jul 2023'!R3+'AG Jul 2023'!P3))*'AG Jul 2023'!S3/100),('AG Jul 2023'!T3*'AG Jul 2023'!S3/100))),0)</f>
        <v>0</v>
      </c>
      <c r="G9" s="215">
        <v>0</v>
      </c>
      <c r="H9" s="215">
        <f>IF(AND('AG Jul 2023'!R3&gt;0,'AG Jul 2023'!T3&gt;0),IF(($C$5&lt;'AG Jul 2023'!T3),(0),($C$5-'AG Jul 2023'!T3)*'AG Jul 2023'!U3/100),IF(AND('AG Jul 2023'!R3&gt;0,'AG Jul 2023'!T3=""),IF(($C$5&lt;'AG Jul 2023'!R3+'AG Jul 2023'!P3),(0),(($C$5-('AG Jul 2023'!R3+'AG Jul 2023'!P3))*'AG Jul 2023'!S3/100)),IF(AND('AG Jul 2023'!P3&gt;0,'AG Jul 2023'!R3=""&gt;0),IF(($C$5&lt;'AG Jul 2023'!P3),(0),($C$5-'AG Jul 2023'!P3)*'AG Jul 2023'!Q3/100),0)))</f>
        <v>0</v>
      </c>
      <c r="I9" s="215">
        <f t="shared" ref="I9:I10" si="4">SUM(C9:H9)</f>
        <v>663.79381818181821</v>
      </c>
      <c r="J9" s="377">
        <f t="shared" si="0"/>
        <v>2362.2545454545457</v>
      </c>
      <c r="K9" s="209">
        <f t="shared" si="1"/>
        <v>2655.1752727272728</v>
      </c>
      <c r="L9" s="181">
        <f t="shared" ref="L9:L21" si="5">K9*1.1</f>
        <v>2920.6928000000003</v>
      </c>
      <c r="M9" s="209">
        <f>'AG Jul 2023'!AZ3</f>
        <v>0</v>
      </c>
      <c r="N9" s="209">
        <f>'AG Jul 2023'!BA3</f>
        <v>0</v>
      </c>
      <c r="O9" s="209">
        <f>'AG Jul 2023'!BB3</f>
        <v>0</v>
      </c>
      <c r="P9" s="209">
        <f>'AG Jul 2023'!BC3</f>
        <v>0</v>
      </c>
      <c r="Q9" s="378" t="str">
        <f t="shared" si="2"/>
        <v>No discount</v>
      </c>
      <c r="R9" s="386" t="str">
        <f t="shared" si="3"/>
        <v>Exclusive</v>
      </c>
      <c r="S9" s="209">
        <f t="shared" ref="S9:S21" si="6">IF(AND(Q9="Guaranteed off bill",R9="Inclusive"),((K9*1.1)-((K9*1.1)*M9/100))/1.1,IF(AND(Q9="Guaranteed off usage",R9="Inclusive"),((K9*1.1)-((J9*1.1)*N9/100))/1.1,IF(AND(Q9="Guaranteed off bill",R9="Exclusive"),K9-(K9*M9/100),IF(AND(Q9="Guaranteed off usage",R9="Exclusive"),K9-(J9*N9/100),IF(R9="Inclusive",((K9*1.1))/1.1,K9)))))</f>
        <v>2655.1752727272728</v>
      </c>
      <c r="T9" s="209">
        <f t="shared" ref="T9:T21" si="7">IF(AND(Q9="Pay-on-time off bill",R9="Inclusive"),((S9*1.1)-((S9*1.1)*O9/100))/1.1,IF(AND(Q9="Pay-on-time off usage",R9="Inclusive"),((S9*1.1)-((J9*1.1)*P9/100))/1.1,IF(AND(Q9="Pay-on-time off bill",R9="Exclusive"),S9-(S9*O9/100),IF(AND(Q9="Pay-on-time off usage",R9="Exclusive"),S9-(J9*P9/100),IF(R9="Inclusive",((S9*1.1))/1.1,S9)))))</f>
        <v>2655.1752727272728</v>
      </c>
      <c r="U9" s="381">
        <f t="shared" ref="U9:V21" si="8">S9*1.1</f>
        <v>2920.6928000000003</v>
      </c>
      <c r="V9" s="381">
        <f t="shared" si="8"/>
        <v>2920.6928000000003</v>
      </c>
      <c r="W9" s="468"/>
      <c r="X9" s="468"/>
      <c r="Y9" s="468"/>
      <c r="Z9" s="468"/>
      <c r="AA9" s="468"/>
      <c r="AB9" s="468"/>
      <c r="AC9" s="468"/>
      <c r="AD9" s="468"/>
      <c r="AE9" s="468"/>
      <c r="AF9" s="468"/>
      <c r="AG9" s="468"/>
      <c r="AH9" s="468"/>
      <c r="AI9" s="468"/>
      <c r="AJ9" s="468"/>
      <c r="AK9" s="468"/>
      <c r="AL9" s="468"/>
      <c r="AM9" s="468"/>
      <c r="AN9" s="468"/>
      <c r="AO9" s="468"/>
    </row>
    <row r="10" spans="1:41" x14ac:dyDescent="0.15">
      <c r="A10" s="163" t="str">
        <f>'AG Jul 2023'!K4</f>
        <v>Alinta Energy</v>
      </c>
      <c r="B10" s="158" t="str">
        <f>'AG Jul 2023'!L4</f>
        <v>Home Deal</v>
      </c>
      <c r="C10" s="215">
        <f>IF('AG Jul 2023'!BP4=0,91*'AG Jul 2023'!M4/100,(91*'AG Jul 2023'!M4/100)+'AG Jul 2023'!BP4/4)</f>
        <v>76.787454545454537</v>
      </c>
      <c r="D10" s="215">
        <f>IF('AG Jul 2023'!O4="",$C$5*'AG Jul 2023'!N4/100,IF($C$5&gt;='AG Jul 2023'!P4,('AG Jul 2023'!P4*'AG Jul 2023'!N4/100),($C$5*'AG Jul 2023'!N4/100)))</f>
        <v>599.23636363636365</v>
      </c>
      <c r="E10" s="215">
        <f>IF(AND('AG Jul 2023'!P4&gt;0,'AG Jul 2023'!R4&gt;0),IF($C$5&lt;'AG Jul 2023'!P4,0,IF($C$5&lt;=('AG Jul 2023'!R4+'AG Jul 2023'!P4),(($C$5-'AG Jul 2023'!P4)*'AG Jul 2023'!Q4/100),(('AG Jul 2023'!R4)*'AG Jul 2023'!Q4/100))),0)</f>
        <v>0</v>
      </c>
      <c r="F10" s="215">
        <f>IF(AND('AG Jul 2023'!Q4&gt;0,'AG Jul 2023'!S4&gt;0),IF($C$5&lt;('AG Jul 2023'!R4+'AG Jul 2023'!P4),0,IF($C$5&lt;=('AG Jul 2023'!T4+'AG Jul 2023'!R4+'AG Jul 2023'!P4),(($C$5-('AG Jul 2023'!R4+'AG Jul 2023'!P4))*'AG Jul 2023'!S4/100),('AG Jul 2023'!T4*'AG Jul 2023'!S4/100))),0)</f>
        <v>0</v>
      </c>
      <c r="G10" s="215">
        <v>0</v>
      </c>
      <c r="H10" s="215">
        <f>IF(AND('AG Jul 2023'!R4&gt;0,'AG Jul 2023'!T4&gt;0),IF(($C$5&lt;'AG Jul 2023'!T4),(0),($C$5-'AG Jul 2023'!T4)*'AG Jul 2023'!U4/100),IF(AND('AG Jul 2023'!R4&gt;0,'AG Jul 2023'!T4=""),IF(($C$5&lt;'AG Jul 2023'!R4+'AG Jul 2023'!P4),(0),(($C$5-('AG Jul 2023'!R4+'AG Jul 2023'!P4))*'AG Jul 2023'!S4/100)),IF(AND('AG Jul 2023'!P4&gt;0,'AG Jul 2023'!R4=""&gt;0),IF(($C$5&lt;'AG Jul 2023'!P4),(0),($C$5-'AG Jul 2023'!P4)*'AG Jul 2023'!Q4/100),0)))</f>
        <v>0</v>
      </c>
      <c r="I10" s="215">
        <f t="shared" si="4"/>
        <v>676.02381818181823</v>
      </c>
      <c r="J10" s="377">
        <f t="shared" si="0"/>
        <v>2396.9454545454546</v>
      </c>
      <c r="K10" s="209">
        <f t="shared" si="1"/>
        <v>2704.0952727272729</v>
      </c>
      <c r="L10" s="181">
        <f t="shared" si="5"/>
        <v>2974.5048000000006</v>
      </c>
      <c r="M10" s="209">
        <f>'AG Jul 2023'!AZ4</f>
        <v>0</v>
      </c>
      <c r="N10" s="209">
        <f>'AG Jul 2023'!BA4</f>
        <v>0</v>
      </c>
      <c r="O10" s="209">
        <f>'AG Jul 2023'!BB4</f>
        <v>0</v>
      </c>
      <c r="P10" s="209">
        <f>'AG Jul 2023'!BC4</f>
        <v>0</v>
      </c>
      <c r="Q10" s="378" t="str">
        <f t="shared" si="2"/>
        <v>No discount</v>
      </c>
      <c r="R10" s="386" t="str">
        <f t="shared" si="3"/>
        <v>Exclusive</v>
      </c>
      <c r="S10" s="209">
        <f t="shared" si="6"/>
        <v>2704.0952727272729</v>
      </c>
      <c r="T10" s="209">
        <f t="shared" si="7"/>
        <v>2704.0952727272729</v>
      </c>
      <c r="U10" s="381">
        <f t="shared" si="8"/>
        <v>2974.5048000000006</v>
      </c>
      <c r="V10" s="381">
        <f t="shared" si="8"/>
        <v>2974.5048000000006</v>
      </c>
      <c r="W10" s="468"/>
      <c r="X10" s="468"/>
      <c r="Y10" s="468"/>
      <c r="Z10" s="468"/>
      <c r="AA10" s="468"/>
      <c r="AB10" s="468"/>
      <c r="AC10" s="468"/>
      <c r="AD10" s="468"/>
      <c r="AE10" s="468"/>
      <c r="AF10" s="468"/>
      <c r="AG10" s="468"/>
      <c r="AH10" s="468"/>
      <c r="AI10" s="468"/>
      <c r="AJ10" s="468"/>
      <c r="AK10" s="468"/>
      <c r="AL10" s="468"/>
      <c r="AM10" s="468"/>
      <c r="AN10" s="468"/>
      <c r="AO10" s="468"/>
    </row>
    <row r="11" spans="1:41" x14ac:dyDescent="0.15">
      <c r="A11" s="163" t="str">
        <f>'AG Jul 2023'!K5</f>
        <v>Diamond Energy</v>
      </c>
      <c r="B11" s="158" t="str">
        <f>'AG Jul 2023'!L5</f>
        <v>Renewable Saver</v>
      </c>
      <c r="C11" s="215">
        <f>IF('AG Jul 2023'!BP5=0,91*'AG Jul 2023'!M5/100,(91*'AG Jul 2023'!M5/100)+'AG Jul 2023'!BP5/4)</f>
        <v>63.7</v>
      </c>
      <c r="D11" s="215">
        <f>IF('AG Jul 2023'!O5="",$C$5*'AG Jul 2023'!N5/100,IF($C$5&gt;='AG Jul 2023'!P5,('AG Jul 2023'!P5*'AG Jul 2023'!N5/100),($C$5*'AG Jul 2023'!N5/100)))</f>
        <v>89.263636363636365</v>
      </c>
      <c r="E11" s="215">
        <f>IF(AND('AG Jul 2023'!P5&gt;0,'AG Jul 2023'!R5&gt;0),IF($C$5&lt;'AG Jul 2023'!P5,0,IF($C$5&lt;=('AG Jul 2023'!R5+'AG Jul 2023'!P5),(($C$5-'AG Jul 2023'!P5)*'AG Jul 2023'!Q5/100),(('AG Jul 2023'!R5)*'AG Jul 2023'!Q5/100))),0)</f>
        <v>0</v>
      </c>
      <c r="F11" s="215">
        <f>IF(AND('AG Jul 2023'!Q5&gt;0,'AG Jul 2023'!S5&gt;0),IF($C$5&lt;('AG Jul 2023'!R5+'AG Jul 2023'!P5),0,IF($C$5&lt;=('AG Jul 2023'!T5+'AG Jul 2023'!R5+'AG Jul 2023'!P5),(($C$5-('AG Jul 2023'!R5+'AG Jul 2023'!P5))*'AG Jul 2023'!S5/100),('AG Jul 2023'!T5*'AG Jul 2023'!S5/100))),0)</f>
        <v>0</v>
      </c>
      <c r="G11" s="215">
        <v>0</v>
      </c>
      <c r="H11" s="215">
        <f>IF(AND('AG Jul 2023'!R5&gt;0,'AG Jul 2023'!T5&gt;0),IF(($C$5&lt;'AG Jul 2023'!T5),(0),($C$5-'AG Jul 2023'!T5)*'AG Jul 2023'!U5/100),IF(AND('AG Jul 2023'!R5&gt;0,'AG Jul 2023'!T5=""),IF(($C$5&lt;'AG Jul 2023'!R5+'AG Jul 2023'!P5),(0),(($C$5-('AG Jul 2023'!R5+'AG Jul 2023'!P5))*'AG Jul 2023'!S5/100)),IF(AND('AG Jul 2023'!P5&gt;0,'AG Jul 2023'!R5=""&gt;0),IF(($C$5&lt;'AG Jul 2023'!P5),(0),($C$5-'AG Jul 2023'!P5)*'AG Jul 2023'!Q5/100),0)))</f>
        <v>577.5</v>
      </c>
      <c r="I11" s="215">
        <f t="shared" ref="I11:I17" si="9">SUM(C11:H11)</f>
        <v>730.4636363636364</v>
      </c>
      <c r="J11" s="377">
        <f t="shared" si="0"/>
        <v>2667.0545454545454</v>
      </c>
      <c r="K11" s="209">
        <f t="shared" si="1"/>
        <v>2921.8545454545456</v>
      </c>
      <c r="L11" s="181">
        <f t="shared" si="5"/>
        <v>3214.0400000000004</v>
      </c>
      <c r="M11" s="209">
        <f>'AG Jul 2023'!AZ5</f>
        <v>0</v>
      </c>
      <c r="N11" s="209">
        <f>'AG Jul 2023'!BA5</f>
        <v>0</v>
      </c>
      <c r="O11" s="209">
        <f>'AG Jul 2023'!BB5</f>
        <v>2</v>
      </c>
      <c r="P11" s="209">
        <f>'AG Jul 2023'!BC5</f>
        <v>0</v>
      </c>
      <c r="Q11" s="378" t="str">
        <f t="shared" si="2"/>
        <v>Pay-on-time off bill</v>
      </c>
      <c r="R11" s="386" t="str">
        <f t="shared" si="3"/>
        <v>Exclusive</v>
      </c>
      <c r="S11" s="209">
        <f t="shared" si="6"/>
        <v>2921.8545454545456</v>
      </c>
      <c r="T11" s="209">
        <f t="shared" si="7"/>
        <v>2863.4174545454548</v>
      </c>
      <c r="U11" s="381">
        <f t="shared" si="8"/>
        <v>3214.0400000000004</v>
      </c>
      <c r="V11" s="381">
        <f t="shared" si="8"/>
        <v>3149.7592000000004</v>
      </c>
      <c r="W11" s="468"/>
      <c r="X11" s="468"/>
      <c r="Y11" s="468"/>
      <c r="Z11" s="468"/>
      <c r="AA11" s="468"/>
      <c r="AB11" s="468"/>
      <c r="AC11" s="468"/>
      <c r="AD11" s="468"/>
      <c r="AE11" s="468"/>
      <c r="AF11" s="468"/>
      <c r="AG11" s="468"/>
      <c r="AH11" s="468"/>
      <c r="AI11" s="468"/>
      <c r="AJ11" s="468"/>
      <c r="AK11" s="468"/>
      <c r="AL11" s="468"/>
      <c r="AM11" s="468"/>
      <c r="AN11" s="468"/>
      <c r="AO11" s="468"/>
    </row>
    <row r="12" spans="1:41" x14ac:dyDescent="0.15">
      <c r="A12" s="163" t="str">
        <f>'AG Jul 2023'!K6</f>
        <v>Dodo Power &amp; Gas</v>
      </c>
      <c r="B12" s="158" t="str">
        <f>'AG Jul 2023'!L6</f>
        <v>Market offer</v>
      </c>
      <c r="C12" s="215">
        <f>IF('AG Jul 2023'!BP6=0,91*'AG Jul 2023'!M6/100,(91*'AG Jul 2023'!M6/100)+'AG Jul 2023'!BP6/4)</f>
        <v>65.693727272727273</v>
      </c>
      <c r="D12" s="215">
        <f>IF('AG Jul 2023'!O6="",$C$5*'AG Jul 2023'!N6/100,IF($C$5&gt;='AG Jul 2023'!P6,('AG Jul 2023'!P6*'AG Jul 2023'!N6/100),($C$5*'AG Jul 2023'!N6/100)))</f>
        <v>528.5454545454545</v>
      </c>
      <c r="E12" s="215">
        <f>IF(AND('AG Jul 2023'!P6&gt;0,'AG Jul 2023'!R6&gt;0),IF($C$5&lt;'AG Jul 2023'!P6,0,IF($C$5&lt;=('AG Jul 2023'!R6+'AG Jul 2023'!P6),(($C$5-'AG Jul 2023'!P6)*'AG Jul 2023'!Q6/100),(('AG Jul 2023'!R6)*'AG Jul 2023'!Q6/100))),0)</f>
        <v>0</v>
      </c>
      <c r="F12" s="215">
        <f>IF(AND('AG Jul 2023'!Q6&gt;0,'AG Jul 2023'!S6&gt;0),IF($C$5&lt;('AG Jul 2023'!R6+'AG Jul 2023'!P6),0,IF($C$5&lt;=('AG Jul 2023'!T6+'AG Jul 2023'!R6+'AG Jul 2023'!P6),(($C$5-('AG Jul 2023'!R6+'AG Jul 2023'!P6))*'AG Jul 2023'!S6/100),('AG Jul 2023'!T6*'AG Jul 2023'!S6/100))),0)</f>
        <v>0</v>
      </c>
      <c r="G12" s="215">
        <v>0</v>
      </c>
      <c r="H12" s="215">
        <f>IF(AND('AG Jul 2023'!R6&gt;0,'AG Jul 2023'!T6&gt;0),IF(($C$5&lt;'AG Jul 2023'!T6),(0),($C$5-'AG Jul 2023'!T6)*'AG Jul 2023'!U6/100),IF(AND('AG Jul 2023'!R6&gt;0,'AG Jul 2023'!T6=""),IF(($C$5&lt;'AG Jul 2023'!R6+'AG Jul 2023'!P6),(0),(($C$5-('AG Jul 2023'!R6+'AG Jul 2023'!P6))*'AG Jul 2023'!S6/100)),IF(AND('AG Jul 2023'!P6&gt;0,'AG Jul 2023'!R6=""&gt;0),IF(($C$5&lt;'AG Jul 2023'!P6),(0),($C$5-'AG Jul 2023'!P6)*'AG Jul 2023'!Q6/100),0)))</f>
        <v>0</v>
      </c>
      <c r="I12" s="215">
        <f t="shared" ref="I12" si="10">SUM(C12:H12)</f>
        <v>594.23918181818181</v>
      </c>
      <c r="J12" s="377">
        <f t="shared" si="0"/>
        <v>2114.181818181818</v>
      </c>
      <c r="K12" s="209">
        <f t="shared" si="1"/>
        <v>2376.9567272727272</v>
      </c>
      <c r="L12" s="181">
        <f t="shared" si="5"/>
        <v>2614.6523999999999</v>
      </c>
      <c r="M12" s="209">
        <f>'AG Jul 2023'!AZ6</f>
        <v>0</v>
      </c>
      <c r="N12" s="209">
        <f>'AG Jul 2023'!BA6</f>
        <v>0</v>
      </c>
      <c r="O12" s="209">
        <f>'AG Jul 2023'!BB6</f>
        <v>0</v>
      </c>
      <c r="P12" s="209">
        <f>'AG Jul 2023'!BC6</f>
        <v>0</v>
      </c>
      <c r="Q12" s="378" t="str">
        <f t="shared" si="2"/>
        <v>No discount</v>
      </c>
      <c r="R12" s="386" t="str">
        <f t="shared" si="3"/>
        <v>Exclusive</v>
      </c>
      <c r="S12" s="209">
        <f t="shared" si="6"/>
        <v>2376.9567272727272</v>
      </c>
      <c r="T12" s="209">
        <f t="shared" si="7"/>
        <v>2376.9567272727272</v>
      </c>
      <c r="U12" s="381">
        <f t="shared" si="8"/>
        <v>2614.6523999999999</v>
      </c>
      <c r="V12" s="381">
        <f t="shared" si="8"/>
        <v>2614.6523999999999</v>
      </c>
      <c r="W12" s="468"/>
      <c r="X12" s="468"/>
      <c r="Y12" s="468"/>
      <c r="Z12" s="468"/>
      <c r="AA12" s="468"/>
      <c r="AB12" s="468"/>
      <c r="AC12" s="468"/>
      <c r="AD12" s="468"/>
      <c r="AE12" s="468"/>
      <c r="AF12" s="468"/>
      <c r="AG12" s="468"/>
      <c r="AH12" s="468"/>
      <c r="AI12" s="468"/>
      <c r="AJ12" s="468"/>
      <c r="AK12" s="468"/>
      <c r="AL12" s="468"/>
      <c r="AM12" s="468"/>
      <c r="AN12" s="468"/>
      <c r="AO12" s="468"/>
    </row>
    <row r="13" spans="1:41" x14ac:dyDescent="0.15">
      <c r="A13" s="163" t="str">
        <f>'AG Jul 2023'!K7</f>
        <v>EnergyAustralia</v>
      </c>
      <c r="B13" s="158" t="str">
        <f>'AG Jul 2023'!L7</f>
        <v>Flexi Plan</v>
      </c>
      <c r="C13" s="215">
        <f>IF('AG Jul 2023'!BP7=0,91*'AG Jul 2023'!M7/100,(91*'AG Jul 2023'!M7/100)+'AG Jul 2023'!BP7/4)</f>
        <v>79.17</v>
      </c>
      <c r="D13" s="215">
        <f>IF('AG Jul 2023'!O7="",$C$5*'AG Jul 2023'!N7/100,IF($C$5&gt;='AG Jul 2023'!P7,('AG Jul 2023'!P7*'AG Jul 2023'!N7/100),($C$5*'AG Jul 2023'!N7/100)))</f>
        <v>617.89090909090896</v>
      </c>
      <c r="E13" s="215">
        <f>IF(AND('AG Jul 2023'!P7&gt;0,'AG Jul 2023'!R7&gt;0),IF($C$5&lt;'AG Jul 2023'!P7,0,IF($C$5&lt;=('AG Jul 2023'!R7+'AG Jul 2023'!P7),(($C$5-'AG Jul 2023'!P7)*'AG Jul 2023'!Q7/100),(('AG Jul 2023'!R7)*'AG Jul 2023'!Q7/100))),0)</f>
        <v>0</v>
      </c>
      <c r="F13" s="215">
        <f>IF(AND('AG Jul 2023'!Q7&gt;0,'AG Jul 2023'!S7&gt;0),IF($C$5&lt;('AG Jul 2023'!R7+'AG Jul 2023'!P7),0,IF($C$5&lt;=('AG Jul 2023'!T7+'AG Jul 2023'!R7+'AG Jul 2023'!P7),(($C$5-('AG Jul 2023'!R7+'AG Jul 2023'!P7))*'AG Jul 2023'!S7/100),('AG Jul 2023'!T7*'AG Jul 2023'!S7/100))),0)</f>
        <v>0</v>
      </c>
      <c r="G13" s="215">
        <v>0</v>
      </c>
      <c r="H13" s="215">
        <f>IF(AND('AG Jul 2023'!R7&gt;0,'AG Jul 2023'!T7&gt;0),IF(($C$5&lt;'AG Jul 2023'!T7),(0),($C$5-'AG Jul 2023'!T7)*'AG Jul 2023'!U7/100),IF(AND('AG Jul 2023'!R7&gt;0,'AG Jul 2023'!T7=""),IF(($C$5&lt;'AG Jul 2023'!R7+'AG Jul 2023'!P7),(0),(($C$5-('AG Jul 2023'!R7+'AG Jul 2023'!P7))*'AG Jul 2023'!S7/100)),IF(AND('AG Jul 2023'!P7&gt;0,'AG Jul 2023'!R7=""&gt;0),IF(($C$5&lt;'AG Jul 2023'!P7),(0),($C$5-'AG Jul 2023'!P7)*'AG Jul 2023'!Q7/100),0)))</f>
        <v>0</v>
      </c>
      <c r="I13" s="215">
        <f t="shared" ref="I13" si="11">SUM(C13:H13)</f>
        <v>697.06090909090892</v>
      </c>
      <c r="J13" s="377">
        <f t="shared" si="0"/>
        <v>2471.5636363636359</v>
      </c>
      <c r="K13" s="209">
        <f t="shared" si="1"/>
        <v>2788.2436363636357</v>
      </c>
      <c r="L13" s="181">
        <f t="shared" si="5"/>
        <v>3067.0679999999993</v>
      </c>
      <c r="M13" s="209">
        <f>'AG Jul 2023'!AZ7</f>
        <v>10</v>
      </c>
      <c r="N13" s="209">
        <f>'AG Jul 2023'!BA7</f>
        <v>0</v>
      </c>
      <c r="O13" s="209">
        <f>'AG Jul 2023'!BB7</f>
        <v>0</v>
      </c>
      <c r="P13" s="209">
        <f>'AG Jul 2023'!BC7</f>
        <v>0</v>
      </c>
      <c r="Q13" s="378" t="str">
        <f t="shared" si="2"/>
        <v>Guaranteed off bill</v>
      </c>
      <c r="R13" s="386" t="str">
        <f t="shared" si="3"/>
        <v>Exclusive</v>
      </c>
      <c r="S13" s="209">
        <f t="shared" si="6"/>
        <v>2509.4192727272721</v>
      </c>
      <c r="T13" s="209">
        <f t="shared" si="7"/>
        <v>2509.4192727272721</v>
      </c>
      <c r="U13" s="381">
        <f t="shared" si="8"/>
        <v>2760.3611999999994</v>
      </c>
      <c r="V13" s="381">
        <f t="shared" si="8"/>
        <v>2760.3611999999994</v>
      </c>
      <c r="W13" s="468"/>
      <c r="X13" s="468"/>
      <c r="Y13" s="468"/>
      <c r="Z13" s="468"/>
      <c r="AA13" s="468"/>
      <c r="AB13" s="468"/>
      <c r="AC13" s="468"/>
      <c r="AD13" s="468"/>
      <c r="AE13" s="468"/>
      <c r="AF13" s="468"/>
      <c r="AG13" s="468"/>
      <c r="AH13" s="468"/>
      <c r="AI13" s="468"/>
      <c r="AJ13" s="468"/>
      <c r="AK13" s="468"/>
      <c r="AL13" s="468"/>
      <c r="AM13" s="468"/>
      <c r="AN13" s="468"/>
      <c r="AO13" s="468"/>
    </row>
    <row r="14" spans="1:41" x14ac:dyDescent="0.15">
      <c r="A14" s="163" t="str">
        <f>'AG Jul 2023'!K8</f>
        <v>Origin Energy</v>
      </c>
      <c r="B14" s="158" t="str">
        <f>'AG Jul 2023'!L8</f>
        <v>Go Variable</v>
      </c>
      <c r="C14" s="215">
        <f>IF('AG Jul 2023'!BP8=0,91*'AG Jul 2023'!M8/100,(91*'AG Jul 2023'!M8/100)+'AG Jul 2023'!BP8/4)</f>
        <v>72.816545454545434</v>
      </c>
      <c r="D14" s="215">
        <f>IF('AG Jul 2023'!O8="",$C$5*'AG Jul 2023'!N8/100,IF($C$5&gt;='AG Jul 2023'!P8,('AG Jul 2023'!P8*'AG Jul 2023'!N8/100),($C$5*'AG Jul 2023'!N8/100)))</f>
        <v>553.09090909090901</v>
      </c>
      <c r="E14" s="215">
        <f>IF(AND('AG Jul 2023'!P8&gt;0,'AG Jul 2023'!R8&gt;0),IF($C$5&lt;'AG Jul 2023'!P8,0,IF($C$5&lt;=('AG Jul 2023'!R8+'AG Jul 2023'!P8),(($C$5-'AG Jul 2023'!P8)*'AG Jul 2023'!Q8/100),(('AG Jul 2023'!R8)*'AG Jul 2023'!Q8/100))),0)</f>
        <v>0</v>
      </c>
      <c r="F14" s="215">
        <f>IF(AND('AG Jul 2023'!Q8&gt;0,'AG Jul 2023'!S8&gt;0),IF($C$5&lt;('AG Jul 2023'!R8+'AG Jul 2023'!P8),0,IF($C$5&lt;=('AG Jul 2023'!T8+'AG Jul 2023'!R8+'AG Jul 2023'!P8),(($C$5-('AG Jul 2023'!R8+'AG Jul 2023'!P8))*'AG Jul 2023'!S8/100),('AG Jul 2023'!T8*'AG Jul 2023'!S8/100))),0)</f>
        <v>0</v>
      </c>
      <c r="G14" s="215">
        <v>0</v>
      </c>
      <c r="H14" s="215">
        <f>IF(AND('AG Jul 2023'!R8&gt;0,'AG Jul 2023'!T8&gt;0),IF(($C$5&lt;'AG Jul 2023'!T8),(0),($C$5-'AG Jul 2023'!T8)*'AG Jul 2023'!U8/100),IF(AND('AG Jul 2023'!R8&gt;0,'AG Jul 2023'!T8=""),IF(($C$5&lt;'AG Jul 2023'!R8+'AG Jul 2023'!P8),(0),(($C$5-('AG Jul 2023'!R8+'AG Jul 2023'!P8))*'AG Jul 2023'!S8/100)),IF(AND('AG Jul 2023'!P8&gt;0,'AG Jul 2023'!R8=""&gt;0),IF(($C$5&lt;'AG Jul 2023'!P8),(0),($C$5-'AG Jul 2023'!P8)*'AG Jul 2023'!Q8/100),0)))</f>
        <v>0</v>
      </c>
      <c r="I14" s="215">
        <f>SUM(C14:H14)</f>
        <v>625.90745454545447</v>
      </c>
      <c r="J14" s="377">
        <f t="shared" si="0"/>
        <v>2212.363636363636</v>
      </c>
      <c r="K14" s="209">
        <f t="shared" si="1"/>
        <v>2503.6298181818179</v>
      </c>
      <c r="L14" s="181">
        <f t="shared" si="5"/>
        <v>2753.9928</v>
      </c>
      <c r="M14" s="209">
        <f>'AG Jul 2023'!AZ8</f>
        <v>0</v>
      </c>
      <c r="N14" s="209">
        <f>'AG Jul 2023'!BA8</f>
        <v>0</v>
      </c>
      <c r="O14" s="209">
        <f>'AG Jul 2023'!BB8</f>
        <v>0</v>
      </c>
      <c r="P14" s="209">
        <f>'AG Jul 2023'!BC8</f>
        <v>0</v>
      </c>
      <c r="Q14" s="378" t="str">
        <f t="shared" si="2"/>
        <v>No discount</v>
      </c>
      <c r="R14" s="386" t="str">
        <f t="shared" si="3"/>
        <v>Inclusive</v>
      </c>
      <c r="S14" s="209">
        <f t="shared" si="6"/>
        <v>2503.6298181818179</v>
      </c>
      <c r="T14" s="209">
        <f t="shared" si="7"/>
        <v>2503.6298181818179</v>
      </c>
      <c r="U14" s="381">
        <f t="shared" si="8"/>
        <v>2753.9928</v>
      </c>
      <c r="V14" s="381">
        <f t="shared" si="8"/>
        <v>2753.9928</v>
      </c>
      <c r="W14" s="468"/>
      <c r="X14" s="468"/>
      <c r="Y14" s="468"/>
      <c r="Z14" s="468"/>
      <c r="AA14" s="468"/>
      <c r="AB14" s="468"/>
      <c r="AC14" s="468"/>
      <c r="AD14" s="468"/>
      <c r="AE14" s="468"/>
      <c r="AF14" s="468"/>
      <c r="AG14" s="468"/>
      <c r="AH14" s="468"/>
      <c r="AI14" s="468"/>
      <c r="AJ14" s="468"/>
      <c r="AK14" s="468"/>
      <c r="AL14" s="468"/>
      <c r="AM14" s="468"/>
      <c r="AN14" s="468"/>
      <c r="AO14" s="468"/>
    </row>
    <row r="15" spans="1:41" x14ac:dyDescent="0.15">
      <c r="A15" s="163" t="str">
        <f>'AG Jul 2023'!K9</f>
        <v>Powershop</v>
      </c>
      <c r="B15" s="158" t="str">
        <f>'AG Jul 2023'!L9</f>
        <v>Carbon neutral</v>
      </c>
      <c r="C15" s="215">
        <f>IF('AG Jul 2023'!BP9=0,91*'AG Jul 2023'!M9/100,(91*'AG Jul 2023'!M9/100)+'AG Jul 2023'!BP9/4)</f>
        <v>113.25363636363636</v>
      </c>
      <c r="D15" s="215">
        <f>IF('AG Jul 2023'!O9="",$C$5*'AG Jul 2023'!N9/100,IF($C$5&gt;='AG Jul 2023'!P9,('AG Jul 2023'!P9*'AG Jul 2023'!N9/100),($C$5*'AG Jul 2023'!N9/100)))</f>
        <v>527.89090909090908</v>
      </c>
      <c r="E15" s="215">
        <f>IF(AND('AG Jul 2023'!P9&gt;0,'AG Jul 2023'!R9&gt;0),IF($C$5&lt;'AG Jul 2023'!P9,0,IF($C$5&lt;=('AG Jul 2023'!R9+'AG Jul 2023'!P9),(($C$5-'AG Jul 2023'!P9)*'AG Jul 2023'!Q9/100),(('AG Jul 2023'!R9)*'AG Jul 2023'!Q9/100))),0)</f>
        <v>0</v>
      </c>
      <c r="F15" s="215">
        <f>IF(AND('AG Jul 2023'!Q9&gt;0,'AG Jul 2023'!S9&gt;0),IF($C$5&lt;('AG Jul 2023'!R9+'AG Jul 2023'!P9),0,IF($C$5&lt;=('AG Jul 2023'!T9+'AG Jul 2023'!R9+'AG Jul 2023'!P9),(($C$5-('AG Jul 2023'!R9+'AG Jul 2023'!P9))*'AG Jul 2023'!S9/100),('AG Jul 2023'!T9*'AG Jul 2023'!S9/100))),0)</f>
        <v>0</v>
      </c>
      <c r="G15" s="215">
        <v>0</v>
      </c>
      <c r="H15" s="215">
        <f>IF(AND('AG Jul 2023'!R9&gt;0,'AG Jul 2023'!T9&gt;0),IF(($C$5&lt;'AG Jul 2023'!T9),(0),($C$5-'AG Jul 2023'!T9)*'AG Jul 2023'!U9/100),IF(AND('AG Jul 2023'!R9&gt;0,'AG Jul 2023'!T9=""),IF(($C$5&lt;'AG Jul 2023'!R9+'AG Jul 2023'!P9),(0),(($C$5-('AG Jul 2023'!R9+'AG Jul 2023'!P9))*'AG Jul 2023'!S9/100)),IF(AND('AG Jul 2023'!P9&gt;0,'AG Jul 2023'!R9=""&gt;0),IF(($C$5&lt;'AG Jul 2023'!P9),(0),($C$5-'AG Jul 2023'!P9)*'AG Jul 2023'!Q9/100),0)))</f>
        <v>0</v>
      </c>
      <c r="I15" s="215">
        <f>SUM(C15:H15)</f>
        <v>641.14454545454544</v>
      </c>
      <c r="J15" s="377">
        <f t="shared" si="0"/>
        <v>2111.5636363636363</v>
      </c>
      <c r="K15" s="209">
        <f t="shared" si="1"/>
        <v>2564.5781818181817</v>
      </c>
      <c r="L15" s="181">
        <f t="shared" si="5"/>
        <v>2821.0360000000001</v>
      </c>
      <c r="M15" s="209">
        <f>'AG Jul 2023'!AZ9</f>
        <v>0</v>
      </c>
      <c r="N15" s="209">
        <f>'AG Jul 2023'!BA9</f>
        <v>0</v>
      </c>
      <c r="O15" s="209">
        <f>'AG Jul 2023'!BB9</f>
        <v>0</v>
      </c>
      <c r="P15" s="209">
        <f>'AG Jul 2023'!BC9</f>
        <v>0</v>
      </c>
      <c r="Q15" s="378" t="str">
        <f t="shared" si="2"/>
        <v>No discount</v>
      </c>
      <c r="R15" s="386" t="str">
        <f t="shared" si="3"/>
        <v>Inclusive</v>
      </c>
      <c r="S15" s="209">
        <f t="shared" si="6"/>
        <v>2564.5781818181817</v>
      </c>
      <c r="T15" s="209">
        <f t="shared" si="7"/>
        <v>2564.5781818181817</v>
      </c>
      <c r="U15" s="381">
        <f t="shared" si="8"/>
        <v>2821.0360000000001</v>
      </c>
      <c r="V15" s="381">
        <f t="shared" si="8"/>
        <v>2821.0360000000001</v>
      </c>
      <c r="W15" s="468"/>
      <c r="X15" s="468"/>
      <c r="Y15" s="468"/>
      <c r="Z15" s="468"/>
      <c r="AA15" s="468"/>
      <c r="AB15" s="468"/>
      <c r="AC15" s="468"/>
      <c r="AD15" s="468"/>
      <c r="AE15" s="468"/>
      <c r="AF15" s="468"/>
      <c r="AG15" s="468"/>
      <c r="AH15" s="468"/>
      <c r="AI15" s="468"/>
      <c r="AJ15" s="468"/>
      <c r="AK15" s="468"/>
      <c r="AL15" s="468"/>
      <c r="AM15" s="468"/>
      <c r="AN15" s="468"/>
      <c r="AO15" s="468"/>
    </row>
    <row r="16" spans="1:41" x14ac:dyDescent="0.15">
      <c r="A16" s="163" t="str">
        <f>'AG Jul 2023'!K10</f>
        <v>Red Energy</v>
      </c>
      <c r="B16" s="158" t="str">
        <f>'AG Jul 2023'!L10</f>
        <v>Living Energy Saver</v>
      </c>
      <c r="C16" s="215">
        <f>IF('AG Jul 2023'!BP10=0,91*'AG Jul 2023'!M10/100,(91*'AG Jul 2023'!M10/100)+'AG Jul 2023'!BP10/4)</f>
        <v>80.741818181818175</v>
      </c>
      <c r="D16" s="215">
        <f>IF('AG Jul 2023'!O10="",$C$5*'AG Jul 2023'!N10/100,IF($C$5&gt;='AG Jul 2023'!P10,('AG Jul 2023'!P10*'AG Jul 2023'!N10/100),($C$5*'AG Jul 2023'!N10/100)))</f>
        <v>449.67272727272729</v>
      </c>
      <c r="E16" s="215">
        <f>IF(AND('AG Jul 2023'!P10&gt;0,'AG Jul 2023'!R10&gt;0),IF($C$5&lt;'AG Jul 2023'!P10,0,IF($C$5&lt;=('AG Jul 2023'!R10+'AG Jul 2023'!P10),(($C$5-'AG Jul 2023'!P10)*'AG Jul 2023'!Q10/100),(('AG Jul 2023'!R10)*'AG Jul 2023'!Q10/100))),0)</f>
        <v>0</v>
      </c>
      <c r="F16" s="215">
        <f>IF(AND('AG Jul 2023'!Q10&gt;0,'AG Jul 2023'!S10&gt;0),IF($C$5&lt;('AG Jul 2023'!R10+'AG Jul 2023'!P10),0,IF($C$5&lt;=('AG Jul 2023'!T10+'AG Jul 2023'!R10+'AG Jul 2023'!P10),(($C$5-('AG Jul 2023'!R10+'AG Jul 2023'!P10))*'AG Jul 2023'!S10/100),('AG Jul 2023'!T10*'AG Jul 2023'!S10/100))),0)</f>
        <v>0</v>
      </c>
      <c r="G16" s="215">
        <v>0</v>
      </c>
      <c r="H16" s="215">
        <f>IF(AND('AG Jul 2023'!R10&gt;0,'AG Jul 2023'!T10&gt;0),IF(($C$5&lt;'AG Jul 2023'!T10),(0),($C$5-'AG Jul 2023'!T10)*'AG Jul 2023'!U10/100),IF(AND('AG Jul 2023'!R10&gt;0,'AG Jul 2023'!T10=""),IF(($C$5&lt;'AG Jul 2023'!R10+'AG Jul 2023'!P10),(0),(($C$5-('AG Jul 2023'!R10+'AG Jul 2023'!P10))*'AG Jul 2023'!S10/100)),IF(AND('AG Jul 2023'!P10&gt;0,'AG Jul 2023'!R10=""&gt;0),IF(($C$5&lt;'AG Jul 2023'!P10),(0),($C$5-'AG Jul 2023'!P10)*'AG Jul 2023'!Q10/100),0)))</f>
        <v>0</v>
      </c>
      <c r="I16" s="215">
        <f t="shared" si="9"/>
        <v>530.41454545454542</v>
      </c>
      <c r="J16" s="377">
        <f t="shared" si="0"/>
        <v>1798.6909090909089</v>
      </c>
      <c r="K16" s="209">
        <f t="shared" si="1"/>
        <v>2121.6581818181817</v>
      </c>
      <c r="L16" s="181">
        <f t="shared" si="5"/>
        <v>2333.8240000000001</v>
      </c>
      <c r="M16" s="209">
        <f>'AG Jul 2023'!AZ10</f>
        <v>0</v>
      </c>
      <c r="N16" s="209">
        <f>'AG Jul 2023'!BA10</f>
        <v>0</v>
      </c>
      <c r="O16" s="209">
        <f>'AG Jul 2023'!BB10</f>
        <v>0</v>
      </c>
      <c r="P16" s="209">
        <f>'AG Jul 2023'!BC10</f>
        <v>0</v>
      </c>
      <c r="Q16" s="378" t="str">
        <f t="shared" si="2"/>
        <v>No discount</v>
      </c>
      <c r="R16" s="386" t="str">
        <f t="shared" si="3"/>
        <v>Inclusive</v>
      </c>
      <c r="S16" s="209">
        <f t="shared" si="6"/>
        <v>2121.6581818181817</v>
      </c>
      <c r="T16" s="209">
        <f t="shared" si="7"/>
        <v>2121.6581818181817</v>
      </c>
      <c r="U16" s="381">
        <f t="shared" si="8"/>
        <v>2333.8240000000001</v>
      </c>
      <c r="V16" s="381">
        <f t="shared" si="8"/>
        <v>2333.8240000000001</v>
      </c>
      <c r="W16" s="468"/>
      <c r="X16" s="468"/>
      <c r="Y16" s="468"/>
      <c r="Z16" s="468"/>
      <c r="AA16" s="468"/>
      <c r="AB16" s="468"/>
      <c r="AC16" s="468"/>
      <c r="AD16" s="468"/>
      <c r="AE16" s="468"/>
      <c r="AF16" s="468"/>
      <c r="AG16" s="468"/>
      <c r="AH16" s="468"/>
      <c r="AI16" s="468"/>
      <c r="AJ16" s="468"/>
      <c r="AK16" s="468"/>
      <c r="AL16" s="468"/>
      <c r="AM16" s="468"/>
      <c r="AN16" s="468"/>
      <c r="AO16" s="468"/>
    </row>
    <row r="17" spans="1:41" x14ac:dyDescent="0.15">
      <c r="A17" s="163" t="str">
        <f>'AG Jul 2023'!K11</f>
        <v>Simply Energy</v>
      </c>
      <c r="B17" s="158" t="str">
        <f>'AG Jul 2023'!L11</f>
        <v>Blue Perks</v>
      </c>
      <c r="C17" s="215">
        <f>IF('AG Jul 2023'!BP11=0,91*'AG Jul 2023'!M11/100,(91*'AG Jul 2023'!M11/100)+'AG Jul 2023'!BP11/4)</f>
        <v>83.463545454545439</v>
      </c>
      <c r="D17" s="215">
        <f>IF('AG Jul 2023'!O11="",$C$5*'AG Jul 2023'!N11/100,IF($C$5&gt;='AG Jul 2023'!P11,('AG Jul 2023'!P11*'AG Jul 2023'!N11/100),($C$5*'AG Jul 2023'!N11/100)))</f>
        <v>338.81818181818181</v>
      </c>
      <c r="E17" s="215">
        <f>IF(AND('AG Jul 2023'!P11&gt;0,'AG Jul 2023'!R11&gt;0),IF($C$5&lt;'AG Jul 2023'!P11,0,IF($C$5&lt;=('AG Jul 2023'!R11+'AG Jul 2023'!P11),(($C$5-'AG Jul 2023'!P11)*'AG Jul 2023'!Q11/100),(('AG Jul 2023'!R11)*'AG Jul 2023'!Q11/100))),0)</f>
        <v>0</v>
      </c>
      <c r="F17" s="215">
        <f>IF(AND('AG Jul 2023'!Q11&gt;0,'AG Jul 2023'!S11&gt;0),IF($C$5&lt;('AG Jul 2023'!R11+'AG Jul 2023'!P11),0,IF($C$5&lt;=('AG Jul 2023'!T11+'AG Jul 2023'!R11+'AG Jul 2023'!P11),(($C$5-('AG Jul 2023'!R11+'AG Jul 2023'!P11))*'AG Jul 2023'!S11/100),('AG Jul 2023'!T11*'AG Jul 2023'!S11/100))),0)</f>
        <v>0</v>
      </c>
      <c r="G17" s="215">
        <v>0</v>
      </c>
      <c r="H17" s="215">
        <f>IF(AND('AG Jul 2023'!R11&gt;0,'AG Jul 2023'!T11&gt;0),IF(($C$5&lt;'AG Jul 2023'!T11),(0),($C$5-'AG Jul 2023'!T11)*'AG Jul 2023'!U11/100),IF(AND('AG Jul 2023'!R11&gt;0,'AG Jul 2023'!T11=""),IF(($C$5&lt;'AG Jul 2023'!R11+'AG Jul 2023'!P11),(0),(($C$5-('AG Jul 2023'!R11+'AG Jul 2023'!P11))*'AG Jul 2023'!S11/100)),IF(AND('AG Jul 2023'!P11&gt;0,'AG Jul 2023'!R11=""&gt;0),IF(($C$5&lt;'AG Jul 2023'!P11),(0),($C$5-'AG Jul 2023'!P11)*'AG Jul 2023'!Q11/100),0)))</f>
        <v>284.58181818181816</v>
      </c>
      <c r="I17" s="215">
        <f t="shared" si="9"/>
        <v>706.86354545454537</v>
      </c>
      <c r="J17" s="377">
        <f t="shared" si="0"/>
        <v>2493.6</v>
      </c>
      <c r="K17" s="209">
        <f t="shared" si="1"/>
        <v>2827.4541818181815</v>
      </c>
      <c r="L17" s="181">
        <f t="shared" si="5"/>
        <v>3110.1995999999999</v>
      </c>
      <c r="M17" s="209">
        <f>'AG Jul 2023'!AZ11</f>
        <v>10</v>
      </c>
      <c r="N17" s="209">
        <f>'AG Jul 2023'!BA11</f>
        <v>0</v>
      </c>
      <c r="O17" s="209">
        <f>'AG Jul 2023'!BB11</f>
        <v>0</v>
      </c>
      <c r="P17" s="209">
        <f>'AG Jul 2023'!BC11</f>
        <v>0</v>
      </c>
      <c r="Q17" s="378" t="str">
        <f t="shared" si="2"/>
        <v>Guaranteed off bill</v>
      </c>
      <c r="R17" s="386" t="str">
        <f t="shared" si="3"/>
        <v>Exclusive</v>
      </c>
      <c r="S17" s="209">
        <f t="shared" si="6"/>
        <v>2544.7087636363631</v>
      </c>
      <c r="T17" s="209">
        <f t="shared" si="7"/>
        <v>2544.7087636363631</v>
      </c>
      <c r="U17" s="381">
        <f t="shared" si="8"/>
        <v>2799.1796399999994</v>
      </c>
      <c r="V17" s="381">
        <f t="shared" si="8"/>
        <v>2799.1796399999994</v>
      </c>
      <c r="W17" s="468"/>
      <c r="X17" s="468"/>
      <c r="Y17" s="468"/>
      <c r="Z17" s="468"/>
      <c r="AA17" s="468"/>
      <c r="AB17" s="468"/>
      <c r="AC17" s="468"/>
      <c r="AD17" s="468"/>
      <c r="AE17" s="468"/>
      <c r="AF17" s="468"/>
      <c r="AG17" s="468"/>
      <c r="AH17" s="468"/>
      <c r="AI17" s="468"/>
      <c r="AJ17" s="468"/>
      <c r="AK17" s="468"/>
      <c r="AL17" s="468"/>
      <c r="AM17" s="468"/>
      <c r="AN17" s="468"/>
      <c r="AO17" s="468"/>
    </row>
    <row r="18" spans="1:41" x14ac:dyDescent="0.15">
      <c r="A18" s="163" t="str">
        <f>'AG Jul 2023'!K12</f>
        <v>Amber Electric</v>
      </c>
      <c r="B18" s="158" t="str">
        <f>'AG Jul 2023'!L12</f>
        <v>Amber Plan</v>
      </c>
      <c r="C18" s="215">
        <f>IF('AG Jul 2023'!BP12=0,91*'AG Jul 2023'!M12/100,(91*'AG Jul 2023'!M12/100)+'AG Jul 2023'!BP12/4)</f>
        <v>119.89445454545454</v>
      </c>
      <c r="D18" s="215">
        <f>IF('AG Jul 2023'!O12="",$C$5*'AG Jul 2023'!N12/100,IF($C$5&gt;='AG Jul 2023'!P12,('AG Jul 2023'!P12*'AG Jul 2023'!N12/100),($C$5*'AG Jul 2023'!N12/100)))</f>
        <v>760.25454545454545</v>
      </c>
      <c r="E18" s="215">
        <f>IF(AND('AG Jul 2023'!P12&gt;0,'AG Jul 2023'!R12&gt;0),IF($C$5&lt;'AG Jul 2023'!P12,0,IF($C$5&lt;=('AG Jul 2023'!R12+'AG Jul 2023'!P12),(($C$5-'AG Jul 2023'!P12)*'AG Jul 2023'!Q12/100),(('AG Jul 2023'!R12)*'AG Jul 2023'!Q12/100))),0)</f>
        <v>0</v>
      </c>
      <c r="F18" s="215">
        <f>IF(AND('AG Jul 2023'!Q12&gt;0,'AG Jul 2023'!S12&gt;0),IF($C$5&lt;('AG Jul 2023'!R12+'AG Jul 2023'!P12),0,IF($C$5&lt;=('AG Jul 2023'!T12+'AG Jul 2023'!R12+'AG Jul 2023'!P12),(($C$5-('AG Jul 2023'!R12+'AG Jul 2023'!P12))*'AG Jul 2023'!S12/100),('AG Jul 2023'!T12*'AG Jul 2023'!S12/100))),0)</f>
        <v>0</v>
      </c>
      <c r="G18" s="215">
        <v>0</v>
      </c>
      <c r="H18" s="215">
        <f>IF(AND('AG Jul 2023'!R12&gt;0,'AG Jul 2023'!T12&gt;0),IF(($C$5&lt;'AG Jul 2023'!T12),(0),($C$5-'AG Jul 2023'!T12)*'AG Jul 2023'!U12/100),IF(AND('AG Jul 2023'!R12&gt;0,'AG Jul 2023'!T12=""),IF(($C$5&lt;'AG Jul 2023'!R12+'AG Jul 2023'!P12),(0),(($C$5-('AG Jul 2023'!R12+'AG Jul 2023'!P12))*'AG Jul 2023'!S12/100)),IF(AND('AG Jul 2023'!P12&gt;0,'AG Jul 2023'!R12=""&gt;0),IF(($C$5&lt;'AG Jul 2023'!P12),(0),($C$5-'AG Jul 2023'!P12)*'AG Jul 2023'!Q12/100),0)))</f>
        <v>0</v>
      </c>
      <c r="I18" s="215">
        <f t="shared" ref="I18" si="12">SUM(C18:H18)</f>
        <v>880.149</v>
      </c>
      <c r="J18" s="377">
        <f t="shared" si="0"/>
        <v>3041.0181818181818</v>
      </c>
      <c r="K18" s="209">
        <f t="shared" si="1"/>
        <v>3520.596</v>
      </c>
      <c r="L18" s="181">
        <f t="shared" si="5"/>
        <v>3872.6556000000005</v>
      </c>
      <c r="M18" s="209">
        <f>'AG Jul 2023'!AZ12</f>
        <v>0</v>
      </c>
      <c r="N18" s="209">
        <f>'AG Jul 2023'!BA12</f>
        <v>0</v>
      </c>
      <c r="O18" s="209">
        <f>'AG Jul 2023'!BB12</f>
        <v>0</v>
      </c>
      <c r="P18" s="209">
        <f>'AG Jul 2023'!BC12</f>
        <v>0</v>
      </c>
      <c r="Q18" s="158" t="str">
        <f t="shared" si="2"/>
        <v>No discount</v>
      </c>
      <c r="R18" s="158" t="str">
        <f t="shared" si="3"/>
        <v>Exclusive</v>
      </c>
      <c r="S18" s="209">
        <f t="shared" si="6"/>
        <v>3520.596</v>
      </c>
      <c r="T18" s="209">
        <f t="shared" si="7"/>
        <v>3520.596</v>
      </c>
      <c r="U18" s="381">
        <f t="shared" si="8"/>
        <v>3872.6556000000005</v>
      </c>
      <c r="V18" s="381">
        <f t="shared" si="8"/>
        <v>3872.6556000000005</v>
      </c>
      <c r="W18" s="468"/>
      <c r="X18" s="468"/>
      <c r="Y18" s="468"/>
      <c r="Z18" s="468"/>
      <c r="AA18" s="468"/>
      <c r="AB18" s="468"/>
      <c r="AC18" s="468"/>
      <c r="AD18" s="468"/>
      <c r="AE18" s="468"/>
      <c r="AF18" s="468"/>
      <c r="AG18" s="468"/>
      <c r="AH18" s="468"/>
      <c r="AI18" s="468"/>
      <c r="AJ18" s="468"/>
      <c r="AK18" s="468"/>
      <c r="AL18" s="468"/>
      <c r="AM18" s="468"/>
      <c r="AN18" s="468"/>
      <c r="AO18" s="468"/>
    </row>
    <row r="19" spans="1:41" x14ac:dyDescent="0.15">
      <c r="A19" s="163" t="str">
        <f>'AG Jul 2023'!K13</f>
        <v>Sumo Power</v>
      </c>
      <c r="B19" s="158" t="str">
        <f>'AG Jul 2023'!L13</f>
        <v>Assure</v>
      </c>
      <c r="C19" s="215">
        <f>IF('AG Jul 2023'!BP13=0,91*'AG Jul 2023'!M13/100,(91*'AG Jul 2023'!M13/100)+'AG Jul 2023'!BP13/4)</f>
        <v>80.079999999999984</v>
      </c>
      <c r="D19" s="215">
        <f>IF('AG Jul 2023'!O13="",$C$5*'AG Jul 2023'!N13/100,IF($C$5&gt;='AG Jul 2023'!P13,('AG Jul 2023'!P13*'AG Jul 2023'!N13/100),($C$5*'AG Jul 2023'!N13/100)))</f>
        <v>611.99999999999989</v>
      </c>
      <c r="E19" s="215">
        <f>IF(AND('AG Jul 2023'!P13&gt;0,'AG Jul 2023'!R13&gt;0),IF($C$5&lt;'AG Jul 2023'!P13,0,IF($C$5&lt;=('AG Jul 2023'!R13+'AG Jul 2023'!P13),(($C$5-'AG Jul 2023'!P13)*'AG Jul 2023'!Q13/100),(('AG Jul 2023'!R13)*'AG Jul 2023'!Q13/100))),0)</f>
        <v>0</v>
      </c>
      <c r="F19" s="215">
        <f>IF(AND('AG Jul 2023'!Q13&gt;0,'AG Jul 2023'!S13&gt;0),IF($C$5&lt;('AG Jul 2023'!R13+'AG Jul 2023'!P13),0,IF($C$5&lt;=('AG Jul 2023'!T13+'AG Jul 2023'!R13+'AG Jul 2023'!P13),(($C$5-('AG Jul 2023'!R13+'AG Jul 2023'!P13))*'AG Jul 2023'!S13/100),('AG Jul 2023'!T13*'AG Jul 2023'!S13/100))),0)</f>
        <v>0</v>
      </c>
      <c r="G19" s="215">
        <v>0</v>
      </c>
      <c r="H19" s="215">
        <f>IF(AND('AG Jul 2023'!R13&gt;0,'AG Jul 2023'!T13&gt;0),IF(($C$5&lt;'AG Jul 2023'!T13),(0),($C$5-'AG Jul 2023'!T13)*'AG Jul 2023'!U13/100),IF(AND('AG Jul 2023'!R13&gt;0,'AG Jul 2023'!T13=""),IF(($C$5&lt;'AG Jul 2023'!R13+'AG Jul 2023'!P13),(0),(($C$5-('AG Jul 2023'!R13+'AG Jul 2023'!P13))*'AG Jul 2023'!S13/100)),IF(AND('AG Jul 2023'!P13&gt;0,'AG Jul 2023'!R13=""&gt;0),IF(($C$5&lt;'AG Jul 2023'!P13),(0),($C$5-'AG Jul 2023'!P13)*'AG Jul 2023'!Q13/100),0)))</f>
        <v>0</v>
      </c>
      <c r="I19" s="215">
        <f t="shared" ref="I19:I21" si="13">SUM(C19:H19)</f>
        <v>692.07999999999993</v>
      </c>
      <c r="J19" s="377">
        <f t="shared" si="0"/>
        <v>2448</v>
      </c>
      <c r="K19" s="209">
        <f t="shared" si="1"/>
        <v>2768.3199999999997</v>
      </c>
      <c r="L19" s="181">
        <f t="shared" si="5"/>
        <v>3045.152</v>
      </c>
      <c r="M19" s="209">
        <f>'AG Jul 2023'!AZ13</f>
        <v>4</v>
      </c>
      <c r="N19" s="209">
        <f>'AG Jul 2023'!BA13</f>
        <v>0</v>
      </c>
      <c r="O19" s="209">
        <f>'AG Jul 2023'!BB13</f>
        <v>0</v>
      </c>
      <c r="P19" s="209">
        <f>'AG Jul 2023'!BC13</f>
        <v>0</v>
      </c>
      <c r="Q19" s="158" t="str">
        <f t="shared" si="2"/>
        <v>Guaranteed off bill</v>
      </c>
      <c r="R19" s="158" t="str">
        <f t="shared" si="3"/>
        <v>Exclusive</v>
      </c>
      <c r="S19" s="209">
        <f t="shared" si="6"/>
        <v>2657.5871999999999</v>
      </c>
      <c r="T19" s="209">
        <f t="shared" si="7"/>
        <v>2657.5871999999999</v>
      </c>
      <c r="U19" s="381">
        <f t="shared" si="8"/>
        <v>2923.3459200000002</v>
      </c>
      <c r="V19" s="381">
        <f t="shared" si="8"/>
        <v>2923.3459200000002</v>
      </c>
      <c r="W19" s="468"/>
      <c r="X19" s="468"/>
      <c r="Y19" s="468"/>
      <c r="Z19" s="468"/>
      <c r="AA19" s="468"/>
      <c r="AB19" s="468"/>
      <c r="AC19" s="468"/>
      <c r="AD19" s="468"/>
      <c r="AE19" s="468"/>
      <c r="AF19" s="468"/>
      <c r="AG19" s="468"/>
      <c r="AH19" s="468"/>
      <c r="AI19" s="468"/>
      <c r="AJ19" s="468"/>
      <c r="AK19" s="468"/>
      <c r="AL19" s="468"/>
      <c r="AM19" s="468"/>
      <c r="AN19" s="468"/>
      <c r="AO19" s="468"/>
    </row>
    <row r="20" spans="1:41" x14ac:dyDescent="0.15">
      <c r="A20" s="163" t="str">
        <f>'AG Jul 2023'!K14</f>
        <v>GloBird Energy</v>
      </c>
      <c r="B20" s="158" t="str">
        <f>'AG Jul 2023'!L14</f>
        <v>GloSave</v>
      </c>
      <c r="C20" s="215">
        <f>IF('AG Jul 2023'!BP14=0,91*'AG Jul 2023'!M14/100,(91*'AG Jul 2023'!M14/100)+'AG Jul 2023'!BP14/4)</f>
        <v>55.509999999999991</v>
      </c>
      <c r="D20" s="215">
        <f>IF('AG Jul 2023'!O14="",$C$5*'AG Jul 2023'!N14/100,IF($C$5&gt;='AG Jul 2023'!P14,('AG Jul 2023'!P14*'AG Jul 2023'!N14/100),($C$5*'AG Jul 2023'!N14/100)))</f>
        <v>435.6</v>
      </c>
      <c r="E20" s="215">
        <f>IF(AND('AG Jul 2023'!P14&gt;0,'AG Jul 2023'!R14&gt;0),IF($C$5&lt;'AG Jul 2023'!P14,0,IF($C$5&lt;=('AG Jul 2023'!R14+'AG Jul 2023'!P14),(($C$5-'AG Jul 2023'!P14)*'AG Jul 2023'!Q14/100),(('AG Jul 2023'!R14)*'AG Jul 2023'!Q14/100))),0)</f>
        <v>0</v>
      </c>
      <c r="F20" s="215">
        <f>IF(AND('AG Jul 2023'!Q14&gt;0,'AG Jul 2023'!S14&gt;0),IF($C$5&lt;('AG Jul 2023'!R14+'AG Jul 2023'!P14),0,IF($C$5&lt;=('AG Jul 2023'!T14+'AG Jul 2023'!R14+'AG Jul 2023'!P14),(($C$5-('AG Jul 2023'!R14+'AG Jul 2023'!P14))*'AG Jul 2023'!S14/100),('AG Jul 2023'!T14*'AG Jul 2023'!S14/100))),0)</f>
        <v>0</v>
      </c>
      <c r="G20" s="215">
        <v>0</v>
      </c>
      <c r="H20" s="215">
        <f>IF(AND('AG Jul 2023'!R14&gt;0,'AG Jul 2023'!T14&gt;0),IF(($C$5&lt;'AG Jul 2023'!T14),(0),($C$5-'AG Jul 2023'!T14)*'AG Jul 2023'!U14/100),IF(AND('AG Jul 2023'!R14&gt;0,'AG Jul 2023'!T14=""),IF(($C$5&lt;'AG Jul 2023'!R14+'AG Jul 2023'!P14),(0),(($C$5-('AG Jul 2023'!R14+'AG Jul 2023'!P14))*'AG Jul 2023'!S14/100)),IF(AND('AG Jul 2023'!P14&gt;0,'AG Jul 2023'!R14=""&gt;0),IF(($C$5&lt;'AG Jul 2023'!P14),(0),($C$5-'AG Jul 2023'!P14)*'AG Jul 2023'!Q14/100),0)))</f>
        <v>0</v>
      </c>
      <c r="I20" s="215">
        <f t="shared" si="13"/>
        <v>491.11</v>
      </c>
      <c r="J20" s="377">
        <f t="shared" si="0"/>
        <v>1742.4</v>
      </c>
      <c r="K20" s="209">
        <f t="shared" si="1"/>
        <v>1964.44</v>
      </c>
      <c r="L20" s="181">
        <f t="shared" si="5"/>
        <v>2160.884</v>
      </c>
      <c r="M20" s="209">
        <f>'AG Jul 2023'!AZ14</f>
        <v>0</v>
      </c>
      <c r="N20" s="209">
        <f>'AG Jul 2023'!BA14</f>
        <v>0</v>
      </c>
      <c r="O20" s="209">
        <f>'AG Jul 2023'!BB14</f>
        <v>2</v>
      </c>
      <c r="P20" s="209">
        <f>'AG Jul 2023'!BC14</f>
        <v>0</v>
      </c>
      <c r="Q20" s="158" t="str">
        <f t="shared" si="2"/>
        <v>Pay-on-time off bill</v>
      </c>
      <c r="R20" s="158" t="str">
        <f t="shared" si="3"/>
        <v>Exclusive</v>
      </c>
      <c r="S20" s="209">
        <f t="shared" si="6"/>
        <v>1964.44</v>
      </c>
      <c r="T20" s="209">
        <f t="shared" si="7"/>
        <v>1925.1512</v>
      </c>
      <c r="U20" s="381">
        <f t="shared" si="8"/>
        <v>2160.884</v>
      </c>
      <c r="V20" s="381">
        <f t="shared" si="8"/>
        <v>2117.6663200000003</v>
      </c>
      <c r="W20" s="468"/>
      <c r="X20" s="468"/>
      <c r="Y20" s="468"/>
      <c r="Z20" s="468"/>
      <c r="AA20" s="468"/>
      <c r="AB20" s="468"/>
      <c r="AC20" s="468"/>
      <c r="AD20" s="468"/>
      <c r="AE20" s="468"/>
      <c r="AF20" s="468"/>
      <c r="AG20" s="468"/>
      <c r="AH20" s="468"/>
      <c r="AI20" s="468"/>
      <c r="AJ20" s="468"/>
      <c r="AK20" s="468"/>
      <c r="AL20" s="468"/>
      <c r="AM20" s="468"/>
      <c r="AN20" s="468"/>
      <c r="AO20" s="468"/>
    </row>
    <row r="21" spans="1:41" x14ac:dyDescent="0.15">
      <c r="A21" s="163" t="str">
        <f>'AG Jul 2023'!K15</f>
        <v>Kogan Energy</v>
      </c>
      <c r="B21" s="158" t="str">
        <f>'AG Jul 2023'!L15</f>
        <v>Free Kogan First Membership</v>
      </c>
      <c r="C21" s="215">
        <f>IF('AG Jul 2023'!BP15=0,91*'AG Jul 2023'!M15/100,(91*'AG Jul 2023'!M15/100)+'AG Jul 2023'!BP15/4)</f>
        <v>113.25363636363636</v>
      </c>
      <c r="D21" s="215">
        <f>IF('AG Jul 2023'!O15="",$C$5*'AG Jul 2023'!N15/100,IF($C$5&gt;='AG Jul 2023'!P15,('AG Jul 2023'!P15*'AG Jul 2023'!N15/100),($C$5*'AG Jul 2023'!N15/100)))</f>
        <v>527.89090909090908</v>
      </c>
      <c r="E21" s="215">
        <f>IF(AND('AG Jul 2023'!P15&gt;0,'AG Jul 2023'!R15&gt;0),IF($C$5&lt;'AG Jul 2023'!P15,0,IF($C$5&lt;=('AG Jul 2023'!R15+'AG Jul 2023'!P15),(($C$5-'AG Jul 2023'!P15)*'AG Jul 2023'!Q15/100),(('AG Jul 2023'!R15)*'AG Jul 2023'!Q15/100))),0)</f>
        <v>0</v>
      </c>
      <c r="F21" s="215">
        <f>IF(AND('AG Jul 2023'!Q15&gt;0,'AG Jul 2023'!S15&gt;0),IF($C$5&lt;('AG Jul 2023'!R15+'AG Jul 2023'!P15),0,IF($C$5&lt;=('AG Jul 2023'!T15+'AG Jul 2023'!R15+'AG Jul 2023'!P15),(($C$5-('AG Jul 2023'!R15+'AG Jul 2023'!P15))*'AG Jul 2023'!S15/100),('AG Jul 2023'!T15*'AG Jul 2023'!S15/100))),0)</f>
        <v>0</v>
      </c>
      <c r="G21" s="215">
        <v>0</v>
      </c>
      <c r="H21" s="215">
        <f>IF(AND('AG Jul 2023'!R15&gt;0,'AG Jul 2023'!T15&gt;0),IF(($C$5&lt;'AG Jul 2023'!T15),(0),($C$5-'AG Jul 2023'!T15)*'AG Jul 2023'!U15/100),IF(AND('AG Jul 2023'!R15&gt;0,'AG Jul 2023'!T15=""),IF(($C$5&lt;'AG Jul 2023'!R15+'AG Jul 2023'!P15),(0),(($C$5-('AG Jul 2023'!R15+'AG Jul 2023'!P15))*'AG Jul 2023'!S15/100)),IF(AND('AG Jul 2023'!P15&gt;0,'AG Jul 2023'!R15=""&gt;0),IF(($C$5&lt;'AG Jul 2023'!P15),(0),($C$5-'AG Jul 2023'!P15)*'AG Jul 2023'!Q15/100),0)))</f>
        <v>0</v>
      </c>
      <c r="I21" s="215">
        <f t="shared" si="13"/>
        <v>641.14454545454544</v>
      </c>
      <c r="J21" s="377">
        <f t="shared" si="0"/>
        <v>2111.5636363636363</v>
      </c>
      <c r="K21" s="209">
        <f t="shared" si="1"/>
        <v>2564.5781818181817</v>
      </c>
      <c r="L21" s="181">
        <f t="shared" si="5"/>
        <v>2821.0360000000001</v>
      </c>
      <c r="M21" s="209">
        <f>'AG Jul 2023'!AZ15</f>
        <v>0</v>
      </c>
      <c r="N21" s="209">
        <f>'AG Jul 2023'!BA15</f>
        <v>0</v>
      </c>
      <c r="O21" s="209">
        <f>'AG Jul 2023'!BB15</f>
        <v>0</v>
      </c>
      <c r="P21" s="209">
        <f>'AG Jul 2023'!BC15</f>
        <v>0</v>
      </c>
      <c r="Q21" s="158" t="str">
        <f t="shared" si="2"/>
        <v>No discount</v>
      </c>
      <c r="R21" s="158" t="str">
        <f t="shared" si="3"/>
        <v>Exclusive</v>
      </c>
      <c r="S21" s="209">
        <f t="shared" si="6"/>
        <v>2564.5781818181817</v>
      </c>
      <c r="T21" s="209">
        <f t="shared" si="7"/>
        <v>2564.5781818181817</v>
      </c>
      <c r="U21" s="381">
        <f t="shared" si="8"/>
        <v>2821.0360000000001</v>
      </c>
      <c r="V21" s="381">
        <f t="shared" si="8"/>
        <v>2821.0360000000001</v>
      </c>
      <c r="W21" s="468"/>
      <c r="X21" s="468"/>
      <c r="Y21" s="468"/>
      <c r="Z21" s="468"/>
      <c r="AA21" s="468"/>
      <c r="AB21" s="468"/>
      <c r="AC21" s="468"/>
      <c r="AD21" s="468"/>
      <c r="AE21" s="468"/>
      <c r="AF21" s="468"/>
      <c r="AG21" s="468"/>
      <c r="AH21" s="468"/>
      <c r="AI21" s="468"/>
      <c r="AJ21" s="468"/>
      <c r="AK21" s="468"/>
      <c r="AL21" s="468"/>
      <c r="AM21" s="468"/>
      <c r="AN21" s="468"/>
      <c r="AO21" s="468"/>
    </row>
    <row r="22" spans="1:41" x14ac:dyDescent="0.15">
      <c r="A22" s="163" t="str">
        <f>'AG Jul 2023'!K16</f>
        <v>1st Energy</v>
      </c>
      <c r="B22" s="158" t="str">
        <f>'AG Jul 2023'!L16</f>
        <v>1st Saver</v>
      </c>
      <c r="C22" s="215">
        <f>IF('AG Jul 2023'!BP16=0,91*'AG Jul 2023'!M16/100,(91*'AG Jul 2023'!M16/100)+'AG Jul 2023'!BP16/4)</f>
        <v>92.82</v>
      </c>
      <c r="D22" s="215">
        <f>IF('AG Jul 2023'!O16="",$C$5*'AG Jul 2023'!N16/100,IF($C$5&gt;='AG Jul 2023'!P16,('AG Jul 2023'!P16*'AG Jul 2023'!N16/100),($C$5*'AG Jul 2023'!N16/100)))</f>
        <v>446.3549999999999</v>
      </c>
      <c r="E22" s="215">
        <f>IF(AND('AG Jul 2023'!P16&gt;0,'AG Jul 2023'!R16&gt;0),IF($C$5&lt;'AG Jul 2023'!P16,0,IF($C$5&lt;=('AG Jul 2023'!R16+'AG Jul 2023'!P16),(($C$5-'AG Jul 2023'!P16)*'AG Jul 2023'!Q16/100),(('AG Jul 2023'!R16)*'AG Jul 2023'!Q16/100))),0)</f>
        <v>0</v>
      </c>
      <c r="F22" s="215">
        <f>IF(AND('AG Jul 2023'!Q16&gt;0,'AG Jul 2023'!S16&gt;0),IF($C$5&lt;('AG Jul 2023'!R16+'AG Jul 2023'!P16),0,IF($C$5&lt;=('AG Jul 2023'!T16+'AG Jul 2023'!R16+'AG Jul 2023'!P16),(($C$5-('AG Jul 2023'!R16+'AG Jul 2023'!P16))*'AG Jul 2023'!S16/100),('AG Jul 2023'!T16*'AG Jul 2023'!S16/100))),0)</f>
        <v>0</v>
      </c>
      <c r="G22" s="215">
        <v>0</v>
      </c>
      <c r="H22" s="215">
        <f>IF(AND('AG Jul 2023'!R16&gt;0,'AG Jul 2023'!T16&gt;0),IF(($C$5&lt;'AG Jul 2023'!T16),(0),($C$5-'AG Jul 2023'!T16)*'AG Jul 2023'!U16/100),IF(AND('AG Jul 2023'!R16&gt;0,'AG Jul 2023'!T16=""),IF(($C$5&lt;'AG Jul 2023'!R16+'AG Jul 2023'!P16),(0),(($C$5-('AG Jul 2023'!R16+'AG Jul 2023'!P16))*'AG Jul 2023'!S16/100)),IF(AND('AG Jul 2023'!P16&gt;0,'AG Jul 2023'!R16=""&gt;0),IF(($C$5&lt;'AG Jul 2023'!P16),(0),($C$5-'AG Jul 2023'!P16)*'AG Jul 2023'!Q16/100),0)))</f>
        <v>163.55999999999997</v>
      </c>
      <c r="I22" s="215">
        <f t="shared" ref="I22:I27" si="14">SUM(C22:H22)</f>
        <v>702.7349999999999</v>
      </c>
      <c r="J22" s="377">
        <f t="shared" ref="J22:J27" si="15">(I22-C22)*4</f>
        <v>2439.66</v>
      </c>
      <c r="K22" s="209">
        <f t="shared" ref="K22:K27" si="16">I22*4</f>
        <v>2810.9399999999996</v>
      </c>
      <c r="L22" s="181">
        <f t="shared" ref="L22:L27" si="17">K22*1.1</f>
        <v>3092.0339999999997</v>
      </c>
      <c r="M22" s="209">
        <f>'AG Jul 2023'!AZ16</f>
        <v>0</v>
      </c>
      <c r="N22" s="209">
        <f>'AG Jul 2023'!BA16</f>
        <v>0</v>
      </c>
      <c r="O22" s="209">
        <f>'AG Jul 2023'!BB16</f>
        <v>5</v>
      </c>
      <c r="P22" s="209">
        <f>'AG Jul 2023'!BC16</f>
        <v>0</v>
      </c>
      <c r="Q22" s="158" t="str">
        <f t="shared" ref="Q22:Q27" si="18">IF(SUM(M22:P22)=0,"No discount",IF(M22&gt;0,"Guaranteed off bill",IF(N22&gt;0,"Guaranteed off usage",IF(O22&gt;0,"Pay-on-time off bill","Pay-on-time off usage"))))</f>
        <v>Pay-on-time off bill</v>
      </c>
      <c r="R22" s="158" t="str">
        <f t="shared" ref="R22:R27" si="19">IF(OR(A22="Origin Energy",A22="Red Energy",A22="Powershop"),"Inclusive","Exclusive")</f>
        <v>Exclusive</v>
      </c>
      <c r="S22" s="209">
        <f t="shared" ref="S22:S27" si="20">IF(AND(Q22="Guaranteed off bill",R22="Inclusive"),((K22*1.1)-((K22*1.1)*M22/100))/1.1,IF(AND(Q22="Guaranteed off usage",R22="Inclusive"),((K22*1.1)-((J22*1.1)*N22/100))/1.1,IF(AND(Q22="Guaranteed off bill",R22="Exclusive"),K22-(K22*M22/100),IF(AND(Q22="Guaranteed off usage",R22="Exclusive"),K22-(J22*N22/100),IF(R22="Inclusive",((K22*1.1))/1.1,K22)))))</f>
        <v>2810.9399999999996</v>
      </c>
      <c r="T22" s="209">
        <f t="shared" ref="T22:T27" si="21">IF(AND(Q22="Pay-on-time off bill",R22="Inclusive"),((S22*1.1)-((S22*1.1)*O22/100))/1.1,IF(AND(Q22="Pay-on-time off usage",R22="Inclusive"),((S22*1.1)-((J22*1.1)*P22/100))/1.1,IF(AND(Q22="Pay-on-time off bill",R22="Exclusive"),S22-(S22*O22/100),IF(AND(Q22="Pay-on-time off usage",R22="Exclusive"),S22-(J22*P22/100),IF(R22="Inclusive",((S22*1.1))/1.1,S22)))))</f>
        <v>2670.3929999999996</v>
      </c>
      <c r="U22" s="381">
        <f t="shared" ref="U22:U27" si="22">S22*1.1</f>
        <v>3092.0339999999997</v>
      </c>
      <c r="V22" s="381">
        <f t="shared" ref="V22:V27" si="23">T22*1.1</f>
        <v>2937.4322999999999</v>
      </c>
      <c r="W22" s="468"/>
      <c r="X22" s="468"/>
      <c r="Y22" s="468"/>
      <c r="Z22" s="468"/>
      <c r="AA22" s="468"/>
      <c r="AB22" s="468"/>
      <c r="AC22" s="468"/>
      <c r="AD22" s="468"/>
      <c r="AE22" s="468"/>
      <c r="AF22" s="468"/>
      <c r="AG22" s="468"/>
      <c r="AH22" s="468"/>
      <c r="AI22" s="468"/>
      <c r="AJ22" s="468"/>
      <c r="AK22" s="468"/>
      <c r="AL22" s="468"/>
      <c r="AM22" s="468"/>
      <c r="AN22" s="468"/>
      <c r="AO22" s="468"/>
    </row>
    <row r="23" spans="1:41" x14ac:dyDescent="0.15">
      <c r="A23" s="163" t="str">
        <f>'AG Jul 2023'!K17</f>
        <v>CovaU</v>
      </c>
      <c r="B23" s="158" t="str">
        <f>'AG Jul 2023'!L17</f>
        <v>Freedom</v>
      </c>
      <c r="C23" s="215">
        <f>IF('AG Jul 2023'!BP17=0,91*'AG Jul 2023'!M17/100,(91*'AG Jul 2023'!M17/100)+'AG Jul 2023'!BP17/4)</f>
        <v>72.816545454545434</v>
      </c>
      <c r="D23" s="215">
        <f>IF('AG Jul 2023'!O17="",$C$5*'AG Jul 2023'!N17/100,IF($C$5&gt;='AG Jul 2023'!P17,('AG Jul 2023'!P17*'AG Jul 2023'!N17/100),($C$5*'AG Jul 2023'!N17/100)))</f>
        <v>580.58181818181811</v>
      </c>
      <c r="E23" s="215">
        <f>IF(AND('AG Jul 2023'!P17&gt;0,'AG Jul 2023'!R17&gt;0),IF($C$5&lt;'AG Jul 2023'!P17,0,IF($C$5&lt;=('AG Jul 2023'!R17+'AG Jul 2023'!P17),(($C$5-'AG Jul 2023'!P17)*'AG Jul 2023'!Q17/100),(('AG Jul 2023'!R17)*'AG Jul 2023'!Q17/100))),0)</f>
        <v>0</v>
      </c>
      <c r="F23" s="215">
        <f>IF(AND('AG Jul 2023'!Q17&gt;0,'AG Jul 2023'!S17&gt;0),IF($C$5&lt;('AG Jul 2023'!R17+'AG Jul 2023'!P17),0,IF($C$5&lt;=('AG Jul 2023'!T17+'AG Jul 2023'!R17+'AG Jul 2023'!P17),(($C$5-('AG Jul 2023'!R17+'AG Jul 2023'!P17))*'AG Jul 2023'!S17/100),('AG Jul 2023'!T17*'AG Jul 2023'!S17/100))),0)</f>
        <v>0</v>
      </c>
      <c r="G23" s="215">
        <v>0</v>
      </c>
      <c r="H23" s="215">
        <f>IF(AND('AG Jul 2023'!R17&gt;0,'AG Jul 2023'!T17&gt;0),IF(($C$5&lt;'AG Jul 2023'!T17),(0),($C$5-'AG Jul 2023'!T17)*'AG Jul 2023'!U17/100),IF(AND('AG Jul 2023'!R17&gt;0,'AG Jul 2023'!T17=""),IF(($C$5&lt;'AG Jul 2023'!R17+'AG Jul 2023'!P17),(0),(($C$5-('AG Jul 2023'!R17+'AG Jul 2023'!P17))*'AG Jul 2023'!S17/100)),IF(AND('AG Jul 2023'!P17&gt;0,'AG Jul 2023'!R17=""&gt;0),IF(($C$5&lt;'AG Jul 2023'!P17),(0),($C$5-'AG Jul 2023'!P17)*'AG Jul 2023'!Q17/100),0)))</f>
        <v>0</v>
      </c>
      <c r="I23" s="215">
        <f t="shared" si="14"/>
        <v>653.39836363636357</v>
      </c>
      <c r="J23" s="377">
        <f t="shared" si="15"/>
        <v>2322.3272727272724</v>
      </c>
      <c r="K23" s="209">
        <f t="shared" si="16"/>
        <v>2613.5934545454543</v>
      </c>
      <c r="L23" s="181">
        <f t="shared" si="17"/>
        <v>2874.9528</v>
      </c>
      <c r="M23" s="209">
        <f>'AG Jul 2023'!AZ17</f>
        <v>0</v>
      </c>
      <c r="N23" s="209">
        <f>'AG Jul 2023'!BA17</f>
        <v>5</v>
      </c>
      <c r="O23" s="209">
        <f>'AG Jul 2023'!BB17</f>
        <v>0</v>
      </c>
      <c r="P23" s="209">
        <f>'AG Jul 2023'!BC17</f>
        <v>0</v>
      </c>
      <c r="Q23" s="158" t="str">
        <f t="shared" si="18"/>
        <v>Guaranteed off usage</v>
      </c>
      <c r="R23" s="158" t="str">
        <f t="shared" si="19"/>
        <v>Exclusive</v>
      </c>
      <c r="S23" s="209">
        <f t="shared" si="20"/>
        <v>2497.4770909090907</v>
      </c>
      <c r="T23" s="209">
        <f t="shared" si="21"/>
        <v>2497.4770909090907</v>
      </c>
      <c r="U23" s="381">
        <f t="shared" si="22"/>
        <v>2747.2248</v>
      </c>
      <c r="V23" s="381">
        <f t="shared" si="23"/>
        <v>2747.2248</v>
      </c>
      <c r="W23" s="468"/>
      <c r="X23" s="468"/>
      <c r="Y23" s="468"/>
      <c r="Z23" s="468"/>
      <c r="AA23" s="468"/>
      <c r="AB23" s="468"/>
      <c r="AC23" s="468"/>
      <c r="AD23" s="468"/>
      <c r="AE23" s="468"/>
      <c r="AF23" s="468"/>
      <c r="AG23" s="468"/>
      <c r="AH23" s="468"/>
      <c r="AI23" s="468"/>
      <c r="AJ23" s="468"/>
      <c r="AK23" s="468"/>
      <c r="AL23" s="468"/>
      <c r="AM23" s="468"/>
      <c r="AN23" s="468"/>
      <c r="AO23" s="468"/>
    </row>
    <row r="24" spans="1:41" x14ac:dyDescent="0.15">
      <c r="A24" s="163" t="str">
        <f>'AG Jul 2023'!K18</f>
        <v>Momentum</v>
      </c>
      <c r="B24" s="158" t="str">
        <f>'AG Jul 2023'!L18</f>
        <v>Suit Yourself</v>
      </c>
      <c r="C24" s="215">
        <f>IF('AG Jul 2023'!BP18=0,91*'AG Jul 2023'!M18/100,(91*'AG Jul 2023'!M18/100)+'AG Jul 2023'!BP18/4)</f>
        <v>119.02799999999999</v>
      </c>
      <c r="D24" s="215">
        <f>IF('AG Jul 2023'!O18="",$C$5*'AG Jul 2023'!N18/100,IF($C$5&gt;='AG Jul 2023'!P18,('AG Jul 2023'!P18*'AG Jul 2023'!N18/100),($C$5*'AG Jul 2023'!N18/100)))</f>
        <v>543.59999999999991</v>
      </c>
      <c r="E24" s="215">
        <f>IF(AND('AG Jul 2023'!P18&gt;0,'AG Jul 2023'!R18&gt;0),IF($C$5&lt;'AG Jul 2023'!P18,0,IF($C$5&lt;=('AG Jul 2023'!R18+'AG Jul 2023'!P18),(($C$5-'AG Jul 2023'!P18)*'AG Jul 2023'!Q18/100),(('AG Jul 2023'!R18)*'AG Jul 2023'!Q18/100))),0)</f>
        <v>0</v>
      </c>
      <c r="F24" s="215">
        <f>IF(AND('AG Jul 2023'!Q18&gt;0,'AG Jul 2023'!S18&gt;0),IF($C$5&lt;('AG Jul 2023'!R18+'AG Jul 2023'!P18),0,IF($C$5&lt;=('AG Jul 2023'!T18+'AG Jul 2023'!R18+'AG Jul 2023'!P18),(($C$5-('AG Jul 2023'!R18+'AG Jul 2023'!P18))*'AG Jul 2023'!S18/100),('AG Jul 2023'!T18*'AG Jul 2023'!S18/100))),0)</f>
        <v>0</v>
      </c>
      <c r="G24" s="215">
        <v>0</v>
      </c>
      <c r="H24" s="215">
        <f>IF(AND('AG Jul 2023'!R18&gt;0,'AG Jul 2023'!T18&gt;0),IF(($C$5&lt;'AG Jul 2023'!T18),(0),($C$5-'AG Jul 2023'!T18)*'AG Jul 2023'!U18/100),IF(AND('AG Jul 2023'!R18&gt;0,'AG Jul 2023'!T18=""),IF(($C$5&lt;'AG Jul 2023'!R18+'AG Jul 2023'!P18),(0),(($C$5-('AG Jul 2023'!R18+'AG Jul 2023'!P18))*'AG Jul 2023'!S18/100)),IF(AND('AG Jul 2023'!P18&gt;0,'AG Jul 2023'!R18=""&gt;0),IF(($C$5&lt;'AG Jul 2023'!P18),(0),($C$5-'AG Jul 2023'!P18)*'AG Jul 2023'!Q18/100),0)))</f>
        <v>0</v>
      </c>
      <c r="I24" s="215">
        <f t="shared" si="14"/>
        <v>662.62799999999993</v>
      </c>
      <c r="J24" s="377">
        <f t="shared" si="15"/>
        <v>2174.3999999999996</v>
      </c>
      <c r="K24" s="209">
        <f t="shared" si="16"/>
        <v>2650.5119999999997</v>
      </c>
      <c r="L24" s="181">
        <f t="shared" si="17"/>
        <v>2915.5632000000001</v>
      </c>
      <c r="M24" s="209">
        <f>'AG Jul 2023'!AZ18</f>
        <v>0</v>
      </c>
      <c r="N24" s="209">
        <f>'AG Jul 2023'!BA18</f>
        <v>0</v>
      </c>
      <c r="O24" s="209">
        <f>'AG Jul 2023'!BB18</f>
        <v>0</v>
      </c>
      <c r="P24" s="209">
        <f>'AG Jul 2023'!BC18</f>
        <v>0</v>
      </c>
      <c r="Q24" s="158" t="str">
        <f t="shared" si="18"/>
        <v>No discount</v>
      </c>
      <c r="R24" s="158" t="str">
        <f t="shared" si="19"/>
        <v>Exclusive</v>
      </c>
      <c r="S24" s="209">
        <f t="shared" si="20"/>
        <v>2650.5119999999997</v>
      </c>
      <c r="T24" s="209">
        <f t="shared" si="21"/>
        <v>2650.5119999999997</v>
      </c>
      <c r="U24" s="381">
        <f t="shared" si="22"/>
        <v>2915.5632000000001</v>
      </c>
      <c r="V24" s="381">
        <f t="shared" si="23"/>
        <v>2915.5632000000001</v>
      </c>
      <c r="W24" s="468"/>
      <c r="X24" s="468"/>
      <c r="Y24" s="468"/>
      <c r="Z24" s="468"/>
      <c r="AA24" s="468"/>
      <c r="AB24" s="468"/>
      <c r="AC24" s="468"/>
      <c r="AD24" s="468"/>
      <c r="AE24" s="468"/>
      <c r="AF24" s="468"/>
      <c r="AG24" s="468"/>
      <c r="AH24" s="468"/>
      <c r="AI24" s="468"/>
      <c r="AJ24" s="468"/>
      <c r="AK24" s="468"/>
      <c r="AL24" s="468"/>
      <c r="AM24" s="468"/>
      <c r="AN24" s="468"/>
      <c r="AO24" s="468"/>
    </row>
    <row r="25" spans="1:41" x14ac:dyDescent="0.15">
      <c r="A25" s="163" t="str">
        <f>'AG Jul 2023'!K19</f>
        <v>Nectr</v>
      </c>
      <c r="B25" s="158" t="str">
        <f>'AG Jul 2023'!L19</f>
        <v>100% Clean</v>
      </c>
      <c r="C25" s="215">
        <f>IF('AG Jul 2023'!BP19=0,91*'AG Jul 2023'!M19/100,(91*'AG Jul 2023'!M19/100)+'AG Jul 2023'!BP19/4)</f>
        <v>94.184999999999988</v>
      </c>
      <c r="D25" s="215">
        <f>IF('AG Jul 2023'!O19="",$C$5*'AG Jul 2023'!N19/100,IF($C$5&gt;='AG Jul 2023'!P19,('AG Jul 2023'!P19*'AG Jul 2023'!N19/100),($C$5*'AG Jul 2023'!N19/100)))</f>
        <v>589.90909090909076</v>
      </c>
      <c r="E25" s="215">
        <f>IF(AND('AG Jul 2023'!P19&gt;0,'AG Jul 2023'!R19&gt;0),IF($C$5&lt;'AG Jul 2023'!P19,0,IF($C$5&lt;=('AG Jul 2023'!R19+'AG Jul 2023'!P19),(($C$5-'AG Jul 2023'!P19)*'AG Jul 2023'!Q19/100),(('AG Jul 2023'!R19)*'AG Jul 2023'!Q19/100))),0)</f>
        <v>0</v>
      </c>
      <c r="F25" s="215">
        <f>IF(AND('AG Jul 2023'!Q19&gt;0,'AG Jul 2023'!S19&gt;0),IF($C$5&lt;('AG Jul 2023'!R19+'AG Jul 2023'!P19),0,IF($C$5&lt;=('AG Jul 2023'!T19+'AG Jul 2023'!R19+'AG Jul 2023'!P19),(($C$5-('AG Jul 2023'!R19+'AG Jul 2023'!P19))*'AG Jul 2023'!S19/100),('AG Jul 2023'!T19*'AG Jul 2023'!S19/100))),0)</f>
        <v>0</v>
      </c>
      <c r="G25" s="215">
        <v>0</v>
      </c>
      <c r="H25" s="215">
        <f>IF(AND('AG Jul 2023'!R19&gt;0,'AG Jul 2023'!T19&gt;0),IF(($C$5&lt;'AG Jul 2023'!T19),(0),($C$5-'AG Jul 2023'!T19)*'AG Jul 2023'!U19/100),IF(AND('AG Jul 2023'!R19&gt;0,'AG Jul 2023'!T19=""),IF(($C$5&lt;'AG Jul 2023'!R19+'AG Jul 2023'!P19),(0),(($C$5-('AG Jul 2023'!R19+'AG Jul 2023'!P19))*'AG Jul 2023'!S19/100)),IF(AND('AG Jul 2023'!P19&gt;0,'AG Jul 2023'!R19=""&gt;0),IF(($C$5&lt;'AG Jul 2023'!P19),(0),($C$5-'AG Jul 2023'!P19)*'AG Jul 2023'!Q19/100),0)))</f>
        <v>0</v>
      </c>
      <c r="I25" s="215">
        <f t="shared" si="14"/>
        <v>684.09409090909071</v>
      </c>
      <c r="J25" s="377">
        <f t="shared" si="15"/>
        <v>2359.6363636363631</v>
      </c>
      <c r="K25" s="209">
        <f t="shared" si="16"/>
        <v>2736.3763636363628</v>
      </c>
      <c r="L25" s="181">
        <f t="shared" si="17"/>
        <v>3010.0139999999992</v>
      </c>
      <c r="M25" s="209">
        <f>'AG Jul 2023'!AZ19</f>
        <v>0</v>
      </c>
      <c r="N25" s="209">
        <f>'AG Jul 2023'!BA19</f>
        <v>0</v>
      </c>
      <c r="O25" s="209">
        <f>'AG Jul 2023'!BB19</f>
        <v>0</v>
      </c>
      <c r="P25" s="209">
        <f>'AG Jul 2023'!BC19</f>
        <v>0</v>
      </c>
      <c r="Q25" s="158" t="str">
        <f t="shared" si="18"/>
        <v>No discount</v>
      </c>
      <c r="R25" s="158" t="str">
        <f t="shared" si="19"/>
        <v>Exclusive</v>
      </c>
      <c r="S25" s="209">
        <f t="shared" si="20"/>
        <v>2736.3763636363628</v>
      </c>
      <c r="T25" s="209">
        <f t="shared" si="21"/>
        <v>2736.3763636363628</v>
      </c>
      <c r="U25" s="381">
        <f t="shared" si="22"/>
        <v>3010.0139999999992</v>
      </c>
      <c r="V25" s="381">
        <f t="shared" si="23"/>
        <v>3010.0139999999992</v>
      </c>
      <c r="W25" s="468"/>
      <c r="X25" s="468"/>
      <c r="Y25" s="468"/>
      <c r="Z25" s="468"/>
      <c r="AA25" s="468"/>
      <c r="AB25" s="468"/>
      <c r="AC25" s="468"/>
      <c r="AD25" s="468"/>
      <c r="AE25" s="468"/>
      <c r="AF25" s="468"/>
      <c r="AG25" s="468"/>
      <c r="AH25" s="468"/>
      <c r="AI25" s="468"/>
      <c r="AJ25" s="468"/>
      <c r="AK25" s="468"/>
      <c r="AL25" s="468"/>
      <c r="AM25" s="468"/>
      <c r="AN25" s="468"/>
      <c r="AO25" s="468"/>
    </row>
    <row r="26" spans="1:41" x14ac:dyDescent="0.15">
      <c r="A26" s="163" t="str">
        <f>'AG Jul 2023'!K20</f>
        <v>OVO</v>
      </c>
      <c r="B26" s="158" t="str">
        <f>'AG Jul 2023'!L20</f>
        <v>The One Plan</v>
      </c>
      <c r="C26" s="215">
        <f>IF('AG Jul 2023'!BP20=0,91*'AG Jul 2023'!M20/100,(91*'AG Jul 2023'!M20/100)+'AG Jul 2023'!BP20/4)</f>
        <v>68.25</v>
      </c>
      <c r="D26" s="215">
        <f>IF('AG Jul 2023'!O20="",$C$5*'AG Jul 2023'!N20/100,IF($C$5&gt;='AG Jul 2023'!P20,('AG Jul 2023'!P20*'AG Jul 2023'!N20/100),($C$5*'AG Jul 2023'!N20/100)))</f>
        <v>475.2</v>
      </c>
      <c r="E26" s="215">
        <f>IF(AND('AG Jul 2023'!P20&gt;0,'AG Jul 2023'!R20&gt;0),IF($C$5&lt;'AG Jul 2023'!P20,0,IF($C$5&lt;=('AG Jul 2023'!R20+'AG Jul 2023'!P20),(($C$5-'AG Jul 2023'!P20)*'AG Jul 2023'!Q20/100),(('AG Jul 2023'!R20)*'AG Jul 2023'!Q20/100))),0)</f>
        <v>0</v>
      </c>
      <c r="F26" s="215">
        <f>IF(AND('AG Jul 2023'!Q20&gt;0,'AG Jul 2023'!S20&gt;0),IF($C$5&lt;('AG Jul 2023'!R20+'AG Jul 2023'!P20),0,IF($C$5&lt;=('AG Jul 2023'!T20+'AG Jul 2023'!R20+'AG Jul 2023'!P20),(($C$5-('AG Jul 2023'!R20+'AG Jul 2023'!P20))*'AG Jul 2023'!S20/100),('AG Jul 2023'!T20*'AG Jul 2023'!S20/100))),0)</f>
        <v>0</v>
      </c>
      <c r="G26" s="215">
        <v>0</v>
      </c>
      <c r="H26" s="215">
        <f>IF(AND('AG Jul 2023'!R20&gt;0,'AG Jul 2023'!T20&gt;0),IF(($C$5&lt;'AG Jul 2023'!T20),(0),($C$5-'AG Jul 2023'!T20)*'AG Jul 2023'!U20/100),IF(AND('AG Jul 2023'!R20&gt;0,'AG Jul 2023'!T20=""),IF(($C$5&lt;'AG Jul 2023'!R20+'AG Jul 2023'!P20),(0),(($C$5-('AG Jul 2023'!R20+'AG Jul 2023'!P20))*'AG Jul 2023'!S20/100)),IF(AND('AG Jul 2023'!P20&gt;0,'AG Jul 2023'!R20=""&gt;0),IF(($C$5&lt;'AG Jul 2023'!P20),(0),($C$5-'AG Jul 2023'!P20)*'AG Jul 2023'!Q20/100),0)))</f>
        <v>0</v>
      </c>
      <c r="I26" s="215">
        <f t="shared" si="14"/>
        <v>543.45000000000005</v>
      </c>
      <c r="J26" s="377">
        <f t="shared" si="15"/>
        <v>1900.8000000000002</v>
      </c>
      <c r="K26" s="209">
        <f t="shared" si="16"/>
        <v>2173.8000000000002</v>
      </c>
      <c r="L26" s="181">
        <f t="shared" si="17"/>
        <v>2391.1800000000003</v>
      </c>
      <c r="M26" s="209">
        <f>'AG Jul 2023'!AZ20</f>
        <v>0</v>
      </c>
      <c r="N26" s="209">
        <f>'AG Jul 2023'!BA20</f>
        <v>0</v>
      </c>
      <c r="O26" s="209">
        <f>'AG Jul 2023'!BB20</f>
        <v>0</v>
      </c>
      <c r="P26" s="209">
        <f>'AG Jul 2023'!BC20</f>
        <v>0</v>
      </c>
      <c r="Q26" s="158" t="str">
        <f t="shared" si="18"/>
        <v>No discount</v>
      </c>
      <c r="R26" s="158" t="str">
        <f t="shared" si="19"/>
        <v>Exclusive</v>
      </c>
      <c r="S26" s="209">
        <f t="shared" si="20"/>
        <v>2173.8000000000002</v>
      </c>
      <c r="T26" s="209">
        <f t="shared" si="21"/>
        <v>2173.8000000000002</v>
      </c>
      <c r="U26" s="381">
        <f t="shared" si="22"/>
        <v>2391.1800000000003</v>
      </c>
      <c r="V26" s="381">
        <f t="shared" si="23"/>
        <v>2391.1800000000003</v>
      </c>
      <c r="W26" s="468"/>
      <c r="X26" s="468"/>
      <c r="Y26" s="468"/>
      <c r="Z26" s="468"/>
      <c r="AA26" s="468"/>
      <c r="AB26" s="468"/>
      <c r="AC26" s="468"/>
      <c r="AD26" s="468"/>
      <c r="AE26" s="468"/>
      <c r="AF26" s="468"/>
      <c r="AG26" s="468"/>
      <c r="AH26" s="468"/>
      <c r="AI26" s="468"/>
      <c r="AJ26" s="468"/>
      <c r="AK26" s="468"/>
      <c r="AL26" s="468"/>
      <c r="AM26" s="468"/>
      <c r="AN26" s="468"/>
      <c r="AO26" s="468"/>
    </row>
    <row r="27" spans="1:41" x14ac:dyDescent="0.15">
      <c r="A27" s="163" t="str">
        <f>'AG Jul 2023'!K21</f>
        <v>Tango Energy</v>
      </c>
      <c r="B27" s="158" t="str">
        <f>'AG Jul 2023'!L21</f>
        <v>Home Select</v>
      </c>
      <c r="C27" s="215">
        <f>IF('AG Jul 2023'!BP21=0,91*'AG Jul 2023'!M21/100,(91*'AG Jul 2023'!M21/100)+'AG Jul 2023'!BP21/4)</f>
        <v>54.599999999999994</v>
      </c>
      <c r="D27" s="215">
        <f>IF('AG Jul 2023'!O21="",$C$5*'AG Jul 2023'!N21/100,IF($C$5&gt;='AG Jul 2023'!P21,('AG Jul 2023'!P21*'AG Jul 2023'!N21/100),($C$5*'AG Jul 2023'!N21/100)))</f>
        <v>427.58181818181811</v>
      </c>
      <c r="E27" s="215">
        <f>IF(AND('AG Jul 2023'!P21&gt;0,'AG Jul 2023'!R21&gt;0),IF($C$5&lt;'AG Jul 2023'!P21,0,IF($C$5&lt;=('AG Jul 2023'!R21+'AG Jul 2023'!P21),(($C$5-'AG Jul 2023'!P21)*'AG Jul 2023'!Q21/100),(('AG Jul 2023'!R21)*'AG Jul 2023'!Q21/100))),0)</f>
        <v>0</v>
      </c>
      <c r="F27" s="215">
        <f>IF(AND('AG Jul 2023'!Q21&gt;0,'AG Jul 2023'!S21&gt;0),IF($C$5&lt;('AG Jul 2023'!R21+'AG Jul 2023'!P21),0,IF($C$5&lt;=('AG Jul 2023'!T21+'AG Jul 2023'!R21+'AG Jul 2023'!P21),(($C$5-('AG Jul 2023'!R21+'AG Jul 2023'!P21))*'AG Jul 2023'!S21/100),('AG Jul 2023'!T21*'AG Jul 2023'!S21/100))),0)</f>
        <v>0</v>
      </c>
      <c r="G27" s="215">
        <v>0</v>
      </c>
      <c r="H27" s="215">
        <f>IF(AND('AG Jul 2023'!R21&gt;0,'AG Jul 2023'!T21&gt;0),IF(($C$5&lt;'AG Jul 2023'!T21),(0),($C$5-'AG Jul 2023'!T21)*'AG Jul 2023'!U21/100),IF(AND('AG Jul 2023'!R21&gt;0,'AG Jul 2023'!T21=""),IF(($C$5&lt;'AG Jul 2023'!R21+'AG Jul 2023'!P21),(0),(($C$5-('AG Jul 2023'!R21+'AG Jul 2023'!P21))*'AG Jul 2023'!S21/100)),IF(AND('AG Jul 2023'!P21&gt;0,'AG Jul 2023'!R21=""&gt;0),IF(($C$5&lt;'AG Jul 2023'!P21),(0),($C$5-'AG Jul 2023'!P21)*'AG Jul 2023'!Q21/100),0)))</f>
        <v>0</v>
      </c>
      <c r="I27" s="215">
        <f t="shared" si="14"/>
        <v>482.18181818181813</v>
      </c>
      <c r="J27" s="377">
        <f t="shared" si="15"/>
        <v>1710.3272727272724</v>
      </c>
      <c r="K27" s="209">
        <f t="shared" si="16"/>
        <v>1928.7272727272725</v>
      </c>
      <c r="L27" s="181">
        <f t="shared" si="17"/>
        <v>2121.6</v>
      </c>
      <c r="M27" s="209">
        <f>'AG Jul 2023'!AZ21</f>
        <v>0</v>
      </c>
      <c r="N27" s="209">
        <f>'AG Jul 2023'!BA21</f>
        <v>0</v>
      </c>
      <c r="O27" s="209">
        <f>'AG Jul 2023'!BB21</f>
        <v>0</v>
      </c>
      <c r="P27" s="209">
        <f>'AG Jul 2023'!BC21</f>
        <v>0</v>
      </c>
      <c r="Q27" s="158" t="str">
        <f t="shared" si="18"/>
        <v>No discount</v>
      </c>
      <c r="R27" s="158" t="str">
        <f t="shared" si="19"/>
        <v>Exclusive</v>
      </c>
      <c r="S27" s="209">
        <f t="shared" si="20"/>
        <v>1928.7272727272725</v>
      </c>
      <c r="T27" s="209">
        <f t="shared" si="21"/>
        <v>1928.7272727272725</v>
      </c>
      <c r="U27" s="381">
        <f t="shared" si="22"/>
        <v>2121.6</v>
      </c>
      <c r="V27" s="381">
        <f t="shared" si="23"/>
        <v>2121.6</v>
      </c>
      <c r="W27" s="468"/>
      <c r="X27" s="468"/>
      <c r="Y27" s="468"/>
      <c r="Z27" s="468"/>
      <c r="AA27" s="468"/>
      <c r="AB27" s="468"/>
      <c r="AC27" s="468"/>
      <c r="AD27" s="468"/>
      <c r="AE27" s="468"/>
      <c r="AF27" s="468"/>
      <c r="AG27" s="468"/>
      <c r="AH27" s="468"/>
      <c r="AI27" s="468"/>
      <c r="AJ27" s="468"/>
      <c r="AK27" s="468"/>
      <c r="AL27" s="468"/>
      <c r="AM27" s="468"/>
      <c r="AN27" s="468"/>
      <c r="AO27" s="468"/>
    </row>
    <row r="28" spans="1:41" customFormat="1" x14ac:dyDescent="0.15">
      <c r="A28" s="467"/>
      <c r="B28" s="467"/>
      <c r="C28" s="467"/>
      <c r="D28" s="467"/>
      <c r="E28" s="467"/>
      <c r="F28" s="467"/>
      <c r="G28" s="467"/>
      <c r="H28" s="467"/>
      <c r="I28" s="467"/>
      <c r="J28" s="467"/>
      <c r="K28" s="467"/>
      <c r="L28" s="467"/>
      <c r="M28" s="467"/>
      <c r="N28" s="467"/>
      <c r="O28" s="467"/>
      <c r="P28" s="467"/>
      <c r="Q28" s="467"/>
      <c r="R28" s="467"/>
      <c r="S28" s="467"/>
      <c r="T28" s="467"/>
      <c r="U28" s="467"/>
      <c r="V28" s="467"/>
      <c r="W28" s="468"/>
      <c r="X28" s="468"/>
      <c r="Y28" s="468"/>
      <c r="Z28" s="468"/>
      <c r="AA28" s="468"/>
      <c r="AB28" s="468"/>
      <c r="AC28" s="468"/>
      <c r="AD28" s="468"/>
      <c r="AE28" s="468"/>
      <c r="AF28" s="468"/>
      <c r="AG28" s="468"/>
      <c r="AH28" s="468"/>
      <c r="AI28" s="468"/>
      <c r="AJ28" s="468"/>
      <c r="AK28" s="468"/>
      <c r="AL28" s="468"/>
      <c r="AM28" s="468"/>
      <c r="AN28" s="468"/>
      <c r="AO28" s="468"/>
    </row>
    <row r="29" spans="1:41" customFormat="1" ht="15" thickBot="1" x14ac:dyDescent="0.2">
      <c r="A29" s="467"/>
      <c r="B29" s="467"/>
      <c r="C29" s="467"/>
      <c r="D29" s="467"/>
      <c r="E29" s="467"/>
      <c r="F29" s="467"/>
      <c r="G29" s="467"/>
      <c r="H29" s="467"/>
      <c r="I29" s="467"/>
      <c r="J29" s="467"/>
      <c r="K29" s="467"/>
      <c r="L29" s="467"/>
      <c r="M29" s="467"/>
      <c r="N29" s="467"/>
      <c r="O29" s="467"/>
      <c r="P29" s="467"/>
      <c r="Q29" s="467"/>
      <c r="R29" s="467"/>
      <c r="S29" s="467"/>
      <c r="T29" s="467"/>
      <c r="U29" s="467"/>
      <c r="V29" s="467"/>
      <c r="W29" s="468"/>
      <c r="X29" s="468"/>
      <c r="Y29" s="468"/>
      <c r="Z29" s="468"/>
      <c r="AA29" s="468"/>
      <c r="AB29" s="468"/>
      <c r="AC29" s="468"/>
      <c r="AD29" s="468"/>
      <c r="AE29" s="468"/>
      <c r="AF29" s="468"/>
      <c r="AG29" s="468"/>
      <c r="AH29" s="468"/>
      <c r="AI29" s="468"/>
      <c r="AJ29" s="468"/>
      <c r="AK29" s="468"/>
      <c r="AL29" s="468"/>
      <c r="AM29" s="468"/>
      <c r="AN29" s="468"/>
      <c r="AO29" s="468"/>
    </row>
    <row r="30" spans="1:41" x14ac:dyDescent="0.15">
      <c r="A30" s="166" t="s">
        <v>1370</v>
      </c>
      <c r="B30" s="167"/>
      <c r="C30" s="167"/>
      <c r="D30" s="167"/>
      <c r="E30" s="167"/>
      <c r="F30" s="167"/>
      <c r="G30" s="167"/>
      <c r="H30" s="167"/>
      <c r="I30" s="167"/>
      <c r="J30" s="167"/>
      <c r="K30" s="167"/>
      <c r="L30" s="167"/>
      <c r="M30" s="167"/>
      <c r="N30" s="167"/>
      <c r="O30" s="167"/>
      <c r="P30" s="167"/>
      <c r="Q30" s="167"/>
      <c r="R30" s="167"/>
      <c r="S30" s="167"/>
      <c r="T30" s="167"/>
      <c r="U30" s="167"/>
      <c r="V30" s="167"/>
      <c r="W30" s="468"/>
      <c r="X30" s="468"/>
      <c r="Y30" s="468"/>
      <c r="Z30" s="468"/>
      <c r="AA30" s="468"/>
      <c r="AB30" s="468"/>
      <c r="AC30" s="468"/>
      <c r="AD30" s="468"/>
      <c r="AE30" s="468"/>
      <c r="AF30" s="468"/>
      <c r="AG30" s="468"/>
      <c r="AH30" s="468"/>
      <c r="AI30" s="468"/>
      <c r="AJ30" s="468"/>
      <c r="AK30" s="468"/>
      <c r="AL30" s="468"/>
      <c r="AM30" s="468"/>
      <c r="AN30" s="468"/>
      <c r="AO30" s="468"/>
    </row>
    <row r="31" spans="1:41" x14ac:dyDescent="0.15">
      <c r="A31" s="168" t="s">
        <v>692</v>
      </c>
      <c r="B31" s="78"/>
      <c r="C31" s="164">
        <v>2000</v>
      </c>
      <c r="D31" s="78"/>
      <c r="E31" s="78"/>
      <c r="F31" s="78"/>
      <c r="G31" s="78"/>
      <c r="H31" s="78"/>
      <c r="I31" s="78"/>
      <c r="J31" s="78"/>
      <c r="K31" s="78"/>
      <c r="L31" s="78"/>
      <c r="M31" s="78"/>
      <c r="N31" s="78"/>
      <c r="O31" s="78"/>
      <c r="P31" s="78"/>
      <c r="Q31" s="78"/>
      <c r="R31" s="78"/>
      <c r="S31" s="78"/>
      <c r="T31" s="78"/>
      <c r="U31" s="78"/>
      <c r="V31" s="78"/>
      <c r="W31" s="468"/>
      <c r="X31" s="468"/>
      <c r="Y31" s="468"/>
      <c r="Z31" s="468"/>
      <c r="AA31" s="468"/>
      <c r="AB31" s="468"/>
      <c r="AC31" s="468"/>
      <c r="AD31" s="468"/>
      <c r="AE31" s="468"/>
      <c r="AF31" s="468"/>
      <c r="AG31" s="468"/>
      <c r="AH31" s="468"/>
      <c r="AI31" s="468"/>
      <c r="AJ31" s="468"/>
      <c r="AK31" s="468"/>
      <c r="AL31" s="468"/>
      <c r="AM31" s="468"/>
      <c r="AN31" s="468"/>
      <c r="AO31" s="468"/>
    </row>
    <row r="32" spans="1:41" x14ac:dyDescent="0.15">
      <c r="A32" s="168" t="s">
        <v>652</v>
      </c>
      <c r="B32" s="78"/>
      <c r="C32" s="165">
        <v>0.7</v>
      </c>
      <c r="D32" s="78"/>
      <c r="E32" s="78"/>
      <c r="F32" s="78"/>
      <c r="G32" s="78"/>
      <c r="H32" s="78"/>
      <c r="I32" s="78"/>
      <c r="J32" s="78"/>
      <c r="K32" s="78"/>
      <c r="L32" s="78"/>
      <c r="M32" s="78"/>
      <c r="N32" s="78"/>
      <c r="O32" s="78"/>
      <c r="P32" s="78"/>
      <c r="Q32" s="78"/>
      <c r="R32" s="78"/>
      <c r="S32" s="78"/>
      <c r="T32" s="78"/>
      <c r="U32" s="78"/>
      <c r="V32" s="78"/>
      <c r="W32" s="468"/>
      <c r="X32" s="468"/>
      <c r="Y32" s="468"/>
      <c r="Z32" s="468"/>
      <c r="AA32" s="468"/>
      <c r="AB32" s="468"/>
      <c r="AC32" s="468"/>
      <c r="AD32" s="468"/>
      <c r="AE32" s="468"/>
      <c r="AF32" s="468"/>
      <c r="AG32" s="468"/>
      <c r="AH32" s="468"/>
      <c r="AI32" s="468"/>
      <c r="AJ32" s="468"/>
      <c r="AK32" s="468"/>
      <c r="AL32" s="468"/>
      <c r="AM32" s="468"/>
      <c r="AN32" s="468"/>
      <c r="AO32" s="468"/>
    </row>
    <row r="33" spans="1:41" x14ac:dyDescent="0.15">
      <c r="A33" s="168" t="s">
        <v>344</v>
      </c>
      <c r="B33" s="78"/>
      <c r="C33" s="165">
        <v>0.3</v>
      </c>
      <c r="D33" s="78"/>
      <c r="E33" s="78"/>
      <c r="F33" s="78"/>
      <c r="G33" s="78"/>
      <c r="H33" s="78"/>
      <c r="I33" s="78"/>
      <c r="J33" s="78"/>
      <c r="K33" s="78"/>
      <c r="L33" s="78"/>
      <c r="M33" s="78"/>
      <c r="N33" s="78"/>
      <c r="O33" s="78"/>
      <c r="P33" s="78"/>
      <c r="Q33" s="78"/>
      <c r="R33" s="78"/>
      <c r="S33" s="78"/>
      <c r="T33" s="78"/>
      <c r="U33" s="78"/>
      <c r="V33" s="78"/>
      <c r="W33" s="468"/>
      <c r="X33" s="468"/>
      <c r="Y33" s="468"/>
      <c r="Z33" s="468"/>
      <c r="AA33" s="468"/>
      <c r="AB33" s="468"/>
      <c r="AC33" s="468"/>
      <c r="AD33" s="468"/>
      <c r="AE33" s="468"/>
      <c r="AF33" s="468"/>
      <c r="AG33" s="468"/>
      <c r="AH33" s="468"/>
      <c r="AI33" s="468"/>
      <c r="AJ33" s="468"/>
      <c r="AK33" s="468"/>
      <c r="AL33" s="468"/>
      <c r="AM33" s="468"/>
      <c r="AN33" s="468"/>
      <c r="AO33" s="468"/>
    </row>
    <row r="34" spans="1:41" x14ac:dyDescent="0.15">
      <c r="A34" s="371"/>
      <c r="B34" s="222"/>
      <c r="C34" s="222"/>
      <c r="D34" s="222"/>
      <c r="E34" s="222"/>
      <c r="F34" s="222"/>
      <c r="G34" s="222"/>
      <c r="H34" s="222"/>
      <c r="I34" s="222"/>
      <c r="J34" s="222"/>
      <c r="K34" s="222"/>
      <c r="L34" s="222"/>
      <c r="M34" s="222"/>
      <c r="N34" s="222"/>
      <c r="O34" s="222"/>
      <c r="P34" s="222"/>
      <c r="Q34" s="222"/>
      <c r="R34" s="222"/>
      <c r="S34" s="222"/>
      <c r="T34" s="222"/>
      <c r="U34" s="222"/>
      <c r="V34" s="222"/>
      <c r="W34" s="468"/>
      <c r="X34" s="468"/>
      <c r="Y34" s="468"/>
      <c r="Z34" s="468"/>
      <c r="AA34" s="468"/>
      <c r="AB34" s="468"/>
      <c r="AC34" s="468"/>
      <c r="AD34" s="468"/>
      <c r="AE34" s="468"/>
      <c r="AF34" s="468"/>
      <c r="AG34" s="468"/>
      <c r="AH34" s="468"/>
      <c r="AI34" s="468"/>
      <c r="AJ34" s="468"/>
      <c r="AK34" s="468"/>
      <c r="AL34" s="468"/>
      <c r="AM34" s="468"/>
      <c r="AN34" s="468"/>
      <c r="AO34" s="468"/>
    </row>
    <row r="35" spans="1:41" ht="75" x14ac:dyDescent="0.15">
      <c r="A35" s="363" t="s">
        <v>248</v>
      </c>
      <c r="B35" s="364" t="s">
        <v>249</v>
      </c>
      <c r="C35" s="365" t="s">
        <v>250</v>
      </c>
      <c r="D35" s="365" t="s">
        <v>251</v>
      </c>
      <c r="E35" s="365" t="s">
        <v>597</v>
      </c>
      <c r="F35" s="365" t="s">
        <v>598</v>
      </c>
      <c r="G35" s="365" t="s">
        <v>398</v>
      </c>
      <c r="H35" s="366" t="s">
        <v>1371</v>
      </c>
      <c r="I35" s="365" t="s">
        <v>746</v>
      </c>
      <c r="J35" s="373" t="s">
        <v>1363</v>
      </c>
      <c r="K35" s="374" t="s">
        <v>600</v>
      </c>
      <c r="L35" s="367" t="s">
        <v>1070</v>
      </c>
      <c r="M35" s="368" t="s">
        <v>361</v>
      </c>
      <c r="N35" s="368" t="s">
        <v>1340</v>
      </c>
      <c r="O35" s="368" t="s">
        <v>275</v>
      </c>
      <c r="P35" s="368" t="s">
        <v>1342</v>
      </c>
      <c r="Q35" s="375" t="s">
        <v>1364</v>
      </c>
      <c r="R35" s="375" t="s">
        <v>1365</v>
      </c>
      <c r="S35" s="376" t="s">
        <v>1366</v>
      </c>
      <c r="T35" s="376" t="s">
        <v>1367</v>
      </c>
      <c r="U35" s="369" t="s">
        <v>1368</v>
      </c>
      <c r="V35" s="369" t="s">
        <v>1369</v>
      </c>
      <c r="W35" s="468"/>
      <c r="X35" s="468"/>
      <c r="Y35" s="468"/>
      <c r="Z35" s="468"/>
      <c r="AA35" s="468"/>
      <c r="AB35" s="468"/>
      <c r="AC35" s="468"/>
      <c r="AD35" s="468"/>
      <c r="AE35" s="468"/>
      <c r="AF35" s="468"/>
      <c r="AG35" s="468"/>
      <c r="AH35" s="468"/>
      <c r="AI35" s="468"/>
      <c r="AJ35" s="468"/>
      <c r="AK35" s="468"/>
      <c r="AL35" s="468"/>
      <c r="AM35" s="468"/>
      <c r="AN35" s="468"/>
      <c r="AO35" s="468"/>
    </row>
    <row r="36" spans="1:41" x14ac:dyDescent="0.15">
      <c r="A36" s="163" t="str">
        <f>'AG Jul 2023'!K22</f>
        <v>Energy Locals</v>
      </c>
      <c r="B36" s="158" t="str">
        <f>'AG Jul 2023'!L22</f>
        <v>Online Member</v>
      </c>
      <c r="C36" s="215">
        <f>IF('AG Jul 2023'!BP22=0,91*'AG Jul 2023'!M22/100,(91*'AG Jul 2023'!M22/100)+'AG Jul 2023'!BP22/4)</f>
        <v>72.949999999999989</v>
      </c>
      <c r="D36" s="215">
        <f>IF('AG Jul 2023'!O22="",$C$31*$C$32*'AG Jul 2023'!N22/100,IF($C$31*$C$32&gt;='AG Jul 2023'!P22,('AG Jul 2023'!P22*'AG Jul 2023'!N22/100),($C$31*$C$32*'AG Jul 2023'!N22/100)))</f>
        <v>426.36363636363632</v>
      </c>
      <c r="E36" s="215">
        <f>IF(AND('AG Jul 2023'!P22&gt;0,'AG Jul 2023'!R22&gt;0),IF($C$31*$C$32&lt;'AG Jul 2023'!P22,0,IF($C$31*$C$32&lt;=('AG Jul 2023'!R22+'AG Jul 2023'!P22),(($C$31*$C$32-'AG Jul 2023'!P22)*'AG Jul 2023'!Q22/100),(('AG Jul 2023'!R22)*'AG Jul 2023'!Q22/100))),0)</f>
        <v>0</v>
      </c>
      <c r="F36" s="215">
        <f>IF(AND('AG Jul 2023'!Q22&gt;0,'AG Jul 2023'!S22&gt;0),IF($C$31*$C$32&lt;('AG Jul 2023'!R22+'AG Jul 2023'!P22),0,IF($C$31*$C$32&lt;=('AG Jul 2023'!T22+'AG Jul 2023'!R22+'AG Jul 2023'!P22),(($C$31*$C$32-('AG Jul 2023'!R22+'AG Jul 2023'!P22))*'AG Jul 2023'!S22/100),('AG Jul 2023'!T22*'AG Jul 2023'!S22/100))),0)</f>
        <v>0</v>
      </c>
      <c r="G36" s="215">
        <f>IF(AND('AG Jul 2023'!R22&gt;0,'AG Jul 2023'!T22&gt;0),IF(($C$31*$C$32&lt;'AG Jul 2023'!T22),(0),($C$31*$C$32*'AG Jul 2023'!T22)*'AG Jul 2023'!U22/100),IF(AND('AG Jul 2023'!R22&gt;0,'AG Jul 2023'!T22=""),IF(($C$31*$C$32&lt;'AG Jul 2023'!R22+'AG Jul 2023'!P22),(0),(($C$31*$C$32-('AG Jul 2023'!R22+'AG Jul 2023'!P22))*'AG Jul 2023'!S22/100)),IF(AND('AG Jul 2023'!P22&gt;0,'AG Jul 2023'!R22=""&gt;0),IF(($C$31*$C$32&lt;'AG Jul 2023'!P22),(0),($C$31*$C$32-'AG Jul 2023'!P22)*'AG Jul 2023'!Q22/100),0)))</f>
        <v>0</v>
      </c>
      <c r="H36" s="215">
        <f>($C$31*$C$33)*'AG Jul 2023'!AE22/100</f>
        <v>139.09090909090909</v>
      </c>
      <c r="I36" s="215">
        <f>SUM(C36:H36)</f>
        <v>638.40454545454543</v>
      </c>
      <c r="J36" s="377">
        <f>(I36-C36)*4</f>
        <v>2261.818181818182</v>
      </c>
      <c r="K36" s="209">
        <f>I36*4</f>
        <v>2553.6181818181817</v>
      </c>
      <c r="L36" s="181">
        <f t="shared" ref="L36:L49" si="24">K36*1.1</f>
        <v>2808.98</v>
      </c>
      <c r="M36" s="209">
        <f>'AG Jul 2023'!AZ22</f>
        <v>0</v>
      </c>
      <c r="N36" s="209">
        <f>'AG Jul 2023'!BA22</f>
        <v>0</v>
      </c>
      <c r="O36" s="209">
        <f>'AG Jul 2023'!BB22</f>
        <v>0</v>
      </c>
      <c r="P36" s="209">
        <f>'AG Jul 2023'!BC22</f>
        <v>0</v>
      </c>
      <c r="Q36" s="378" t="str">
        <f t="shared" ref="Q36:Q49" si="25">IF(SUM(M36:P36)=0,"No discount",IF(M36&gt;0,"Guaranteed off bill",IF(N36&gt;0,"Guaranteed off usage",IF(O36&gt;0,"Pay-on-time off bill","Pay-on-time off usage"))))</f>
        <v>No discount</v>
      </c>
      <c r="R36" s="378" t="str">
        <f t="shared" ref="R36:R49" si="26">IF(OR(A36="Origin Energy",A36="Red Energy",A36="Powershop"),"Inclusive","Exclusive")</f>
        <v>Exclusive</v>
      </c>
      <c r="S36" s="379">
        <f>IF(AND(Q36="Guaranteed off bill",R36="Inclusive"),((K36*1.1)-((K36*1.1)*M36/100))/1.1,IF(AND(Q36="Guaranteed off usage",R36="Inclusive"),((K36*1.1)-((J36*1.1)*N36/100))/1.1,IF(AND(Q36="Guaranteed off bill",R36="Exclusive"),K36-(K36*M36/100),IF(AND(Q36="Guaranteed off usage",R36="Exclusive"),K36-(J36*N36/100),IF(R36="Inclusive",((K36*1.1))/1.1,K36)))))</f>
        <v>2553.6181818181817</v>
      </c>
      <c r="T36" s="209">
        <f>IF(AND(Q36="Pay-on-time off bill",R36="Inclusive"),((S36*1.1)-((S36*1.1)*O36/100))/1.1,IF(AND(Q36="Pay-on-time off usage",R36="Inclusive"),((S36*1.1)-((J36*1.1)*P36/100))/1.1,IF(AND(Q36="Pay-on-time off bill",R36="Exclusive"),S36-(S36*O36/100),IF(AND(Q36="Pay-on-time off usage",R36="Exclusive"),S36-(J36*P36/100),IF(R36="Inclusive",((S36*1.1))/1.1,S36)))))</f>
        <v>2553.6181818181817</v>
      </c>
      <c r="U36" s="383">
        <f>S36*1.1</f>
        <v>2808.98</v>
      </c>
      <c r="V36" s="383">
        <f>T36*1.1</f>
        <v>2808.98</v>
      </c>
      <c r="W36" s="468"/>
      <c r="X36" s="468"/>
      <c r="Y36" s="468"/>
      <c r="Z36" s="468"/>
      <c r="AA36" s="468"/>
      <c r="AB36" s="468"/>
      <c r="AC36" s="468"/>
      <c r="AD36" s="468"/>
      <c r="AE36" s="468"/>
      <c r="AF36" s="468"/>
      <c r="AG36" s="468"/>
      <c r="AH36" s="468"/>
      <c r="AI36" s="468"/>
      <c r="AJ36" s="468"/>
      <c r="AK36" s="468"/>
      <c r="AL36" s="468"/>
      <c r="AM36" s="468"/>
      <c r="AN36" s="468"/>
      <c r="AO36" s="468"/>
    </row>
    <row r="37" spans="1:41" x14ac:dyDescent="0.15">
      <c r="A37" s="163" t="str">
        <f>'AG Jul 2023'!K23</f>
        <v>AGL</v>
      </c>
      <c r="B37" s="158" t="str">
        <f>'AG Jul 2023'!L23</f>
        <v>Value Saver</v>
      </c>
      <c r="C37" s="215">
        <f>IF('AG Jul 2023'!BP23=0,91*'AG Jul 2023'!M23/100,(91*'AG Jul 2023'!M23/100)+'AG Jul 2023'!BP23/4)</f>
        <v>69.366818181818175</v>
      </c>
      <c r="D37" s="215">
        <f>IF('AG Jul 2023'!O23="",$C$31*$C$32*'AG Jul 2023'!N23/100,IF($C$31*$C$32&gt;='AG Jul 2023'!P23,('AG Jul 2023'!P23*'AG Jul 2023'!N23/100),($C$31*$C$32*'AG Jul 2023'!N23/100)))</f>
        <v>435.14545454545447</v>
      </c>
      <c r="E37" s="215">
        <f>IF(AND('AG Jul 2023'!P23&gt;0,'AG Jul 2023'!R23&gt;0),IF($C$31*$C$32&lt;'AG Jul 2023'!P23,0,IF($C$31*$C$32&lt;=('AG Jul 2023'!R23+'AG Jul 2023'!P23),(($C$31*$C$32-'AG Jul 2023'!P23)*'AG Jul 2023'!Q23/100),(('AG Jul 2023'!R23)*'AG Jul 2023'!Q23/100))),0)</f>
        <v>0</v>
      </c>
      <c r="F37" s="215">
        <f>IF(AND('AG Jul 2023'!Q23&gt;0,'AG Jul 2023'!S23&gt;0),IF($C$31*$C$32&lt;('AG Jul 2023'!R23+'AG Jul 2023'!P23),0,IF($C$31*$C$32&lt;=('AG Jul 2023'!T23+'AG Jul 2023'!R23+'AG Jul 2023'!P23),(($C$31*$C$32-('AG Jul 2023'!R23+'AG Jul 2023'!P23))*'AG Jul 2023'!S23/100),('AG Jul 2023'!T23*'AG Jul 2023'!S23/100))),0)</f>
        <v>0</v>
      </c>
      <c r="G37" s="215">
        <f>IF(AND('AG Jul 2023'!R23&gt;0,'AG Jul 2023'!T23&gt;0),IF(($C$31*$C$32&lt;'AG Jul 2023'!T23),(0),($C$31*$C$32*'AG Jul 2023'!T23)*'AG Jul 2023'!U23/100),IF(AND('AG Jul 2023'!R23&gt;0,'AG Jul 2023'!T23=""),IF(($C$31*$C$32&lt;'AG Jul 2023'!R23+'AG Jul 2023'!P23),(0),(($C$31*$C$32-('AG Jul 2023'!R23+'AG Jul 2023'!P23))*'AG Jul 2023'!S23/100)),IF(AND('AG Jul 2023'!P23&gt;0,'AG Jul 2023'!R23=""&gt;0),IF(($C$31*$C$32&lt;'AG Jul 2023'!P23),(0),($C$31*$C$32-'AG Jul 2023'!P23)*'AG Jul 2023'!Q23/100),0)))</f>
        <v>0</v>
      </c>
      <c r="H37" s="215">
        <f>($C$31*$C$33)*'AG Jul 2023'!AE23/100</f>
        <v>96</v>
      </c>
      <c r="I37" s="215">
        <f t="shared" ref="I37:I45" si="27">SUM(C37:H37)</f>
        <v>600.5122727272726</v>
      </c>
      <c r="J37" s="377">
        <f t="shared" ref="J37:J49" si="28">(I37-C37)*4</f>
        <v>2124.5818181818177</v>
      </c>
      <c r="K37" s="209">
        <f t="shared" ref="K37:K49" si="29">I37*4</f>
        <v>2402.0490909090904</v>
      </c>
      <c r="L37" s="181">
        <f t="shared" si="24"/>
        <v>2642.2539999999995</v>
      </c>
      <c r="M37" s="209">
        <f>'AG Jul 2023'!AZ23</f>
        <v>0</v>
      </c>
      <c r="N37" s="209">
        <f>'AG Jul 2023'!BA23</f>
        <v>0</v>
      </c>
      <c r="O37" s="209">
        <f>'AG Jul 2023'!BB23</f>
        <v>0</v>
      </c>
      <c r="P37" s="209">
        <f>'AG Jul 2023'!BC23</f>
        <v>0</v>
      </c>
      <c r="Q37" s="378" t="str">
        <f t="shared" si="25"/>
        <v>No discount</v>
      </c>
      <c r="R37" s="378" t="str">
        <f t="shared" si="26"/>
        <v>Exclusive</v>
      </c>
      <c r="S37" s="379">
        <f t="shared" ref="S37:S49" si="30">IF(AND(Q37="Guaranteed off bill",R37="Inclusive"),((K37*1.1)-((K37*1.1)*M37/100))/1.1,IF(AND(Q37="Guaranteed off usage",R37="Inclusive"),((K37*1.1)-((J37*1.1)*N37/100))/1.1,IF(AND(Q37="Guaranteed off bill",R37="Exclusive"),K37-(K37*M37/100),IF(AND(Q37="Guaranteed off usage",R37="Exclusive"),K37-(J37*N37/100),IF(R37="Inclusive",((K37*1.1))/1.1,K37)))))</f>
        <v>2402.0490909090904</v>
      </c>
      <c r="T37" s="209">
        <f t="shared" ref="T37:T49" si="31">IF(AND(Q37="Pay-on-time off bill",R37="Inclusive"),((S37*1.1)-((S37*1.1)*O37/100))/1.1,IF(AND(Q37="Pay-on-time off usage",R37="Inclusive"),((S37*1.1)-((J37*1.1)*P37/100))/1.1,IF(AND(Q37="Pay-on-time off bill",R37="Exclusive"),S37-(S37*O37/100),IF(AND(Q37="Pay-on-time off usage",R37="Exclusive"),S37-(J37*P37/100),IF(R37="Inclusive",((S37*1.1))/1.1,S37)))))</f>
        <v>2402.0490909090904</v>
      </c>
      <c r="U37" s="381">
        <f t="shared" ref="U37:V49" si="32">S37*1.1</f>
        <v>2642.2539999999995</v>
      </c>
      <c r="V37" s="381">
        <f t="shared" si="32"/>
        <v>2642.2539999999995</v>
      </c>
      <c r="W37" s="468"/>
      <c r="X37" s="468"/>
      <c r="Y37" s="468"/>
      <c r="Z37" s="468"/>
      <c r="AA37" s="468"/>
      <c r="AB37" s="468"/>
      <c r="AC37" s="468"/>
      <c r="AD37" s="468"/>
      <c r="AE37" s="468"/>
      <c r="AF37" s="468"/>
      <c r="AG37" s="468"/>
      <c r="AH37" s="468"/>
      <c r="AI37" s="468"/>
      <c r="AJ37" s="468"/>
      <c r="AK37" s="468"/>
      <c r="AL37" s="468"/>
      <c r="AM37" s="468"/>
      <c r="AN37" s="468"/>
      <c r="AO37" s="468"/>
    </row>
    <row r="38" spans="1:41" x14ac:dyDescent="0.15">
      <c r="A38" s="163" t="str">
        <f>'AG Jul 2023'!K24</f>
        <v>Alinta Energy</v>
      </c>
      <c r="B38" s="158" t="str">
        <f>'AG Jul 2023'!L24</f>
        <v>Home Deal</v>
      </c>
      <c r="C38" s="215">
        <f>IF('AG Jul 2023'!BP24=0,91*'AG Jul 2023'!M24/100,(91*'AG Jul 2023'!M24/100)+'AG Jul 2023'!BP24/4)</f>
        <v>80.534999999999997</v>
      </c>
      <c r="D38" s="215">
        <f>IF('AG Jul 2023'!O24="",$C$31*$C$32*'AG Jul 2023'!N24/100,IF($C$31*$C$32&gt;='AG Jul 2023'!P24,('AG Jul 2023'!P24*'AG Jul 2023'!N24/100),($C$31*$C$32*'AG Jul 2023'!N24/100)))</f>
        <v>466.07272727272726</v>
      </c>
      <c r="E38" s="215">
        <f>IF(AND('AG Jul 2023'!P24&gt;0,'AG Jul 2023'!R24&gt;0),IF($C$31*$C$32&lt;'AG Jul 2023'!P24,0,IF($C$31*$C$32&lt;=('AG Jul 2023'!R24+'AG Jul 2023'!P24),(($C$31*$C$32-'AG Jul 2023'!P24)*'AG Jul 2023'!Q24/100),(('AG Jul 2023'!R24)*'AG Jul 2023'!Q24/100))),0)</f>
        <v>0</v>
      </c>
      <c r="F38" s="215">
        <f>IF(AND('AG Jul 2023'!Q24&gt;0,'AG Jul 2023'!S24&gt;0),IF($C$31*$C$32&lt;('AG Jul 2023'!R24+'AG Jul 2023'!P24),0,IF($C$31*$C$32&lt;=('AG Jul 2023'!T24+'AG Jul 2023'!R24+'AG Jul 2023'!P24),(($C$31*$C$32-('AG Jul 2023'!R24+'AG Jul 2023'!P24))*'AG Jul 2023'!S24/100),('AG Jul 2023'!T24*'AG Jul 2023'!S24/100))),0)</f>
        <v>0</v>
      </c>
      <c r="G38" s="215">
        <f>IF(AND('AG Jul 2023'!R24&gt;0,'AG Jul 2023'!T24&gt;0),IF(($C$31*$C$32&lt;'AG Jul 2023'!T24),(0),($C$31*$C$32*'AG Jul 2023'!T24)*'AG Jul 2023'!U24/100),IF(AND('AG Jul 2023'!R24&gt;0,'AG Jul 2023'!T24=""),IF(($C$31*$C$32&lt;'AG Jul 2023'!R24+'AG Jul 2023'!P24),(0),(($C$31*$C$32-('AG Jul 2023'!R24+'AG Jul 2023'!P24))*'AG Jul 2023'!S24/100)),IF(AND('AG Jul 2023'!P24&gt;0,'AG Jul 2023'!R24=""&gt;0),IF(($C$31*$C$32&lt;'AG Jul 2023'!P24),(0),($C$31*$C$32-'AG Jul 2023'!P24)*'AG Jul 2023'!Q24/100),0)))</f>
        <v>0</v>
      </c>
      <c r="H38" s="215">
        <f>($C$31*$C$33)*'AG Jul 2023'!AE24/100</f>
        <v>96</v>
      </c>
      <c r="I38" s="215">
        <f t="shared" si="27"/>
        <v>642.60772727272729</v>
      </c>
      <c r="J38" s="377">
        <f t="shared" si="28"/>
        <v>2248.2909090909093</v>
      </c>
      <c r="K38" s="209">
        <f t="shared" si="29"/>
        <v>2570.4309090909092</v>
      </c>
      <c r="L38" s="181">
        <f t="shared" si="24"/>
        <v>2827.4740000000002</v>
      </c>
      <c r="M38" s="209">
        <f>'AG Jul 2023'!AZ24</f>
        <v>0</v>
      </c>
      <c r="N38" s="209">
        <f>'AG Jul 2023'!BA24</f>
        <v>0</v>
      </c>
      <c r="O38" s="209">
        <f>'AG Jul 2023'!BB24</f>
        <v>0</v>
      </c>
      <c r="P38" s="209">
        <f>'AG Jul 2023'!BC24</f>
        <v>0</v>
      </c>
      <c r="Q38" s="378" t="str">
        <f t="shared" si="25"/>
        <v>No discount</v>
      </c>
      <c r="R38" s="378" t="str">
        <f t="shared" si="26"/>
        <v>Exclusive</v>
      </c>
      <c r="S38" s="379">
        <f t="shared" si="30"/>
        <v>2570.4309090909092</v>
      </c>
      <c r="T38" s="209">
        <f t="shared" si="31"/>
        <v>2570.4309090909092</v>
      </c>
      <c r="U38" s="381">
        <f t="shared" si="32"/>
        <v>2827.4740000000002</v>
      </c>
      <c r="V38" s="381">
        <f t="shared" si="32"/>
        <v>2827.4740000000002</v>
      </c>
      <c r="W38" s="468"/>
      <c r="X38" s="468"/>
      <c r="Y38" s="468"/>
      <c r="Z38" s="468"/>
      <c r="AA38" s="468"/>
      <c r="AB38" s="468"/>
      <c r="AC38" s="468"/>
      <c r="AD38" s="468"/>
      <c r="AE38" s="468"/>
      <c r="AF38" s="468"/>
      <c r="AG38" s="468"/>
      <c r="AH38" s="468"/>
      <c r="AI38" s="468"/>
      <c r="AJ38" s="468"/>
      <c r="AK38" s="468"/>
      <c r="AL38" s="468"/>
      <c r="AM38" s="468"/>
      <c r="AN38" s="468"/>
      <c r="AO38" s="468"/>
    </row>
    <row r="39" spans="1:41" x14ac:dyDescent="0.15">
      <c r="A39" s="163" t="str">
        <f>'AG Jul 2023'!K25</f>
        <v>Diamond Energy</v>
      </c>
      <c r="B39" s="158" t="str">
        <f>'AG Jul 2023'!L25</f>
        <v>Renewable Saver</v>
      </c>
      <c r="C39" s="215">
        <f>IF('AG Jul 2023'!BP25=0,91*'AG Jul 2023'!M25/100,(91*'AG Jul 2023'!M25/100)+'AG Jul 2023'!BP25/4)</f>
        <v>63.7</v>
      </c>
      <c r="D39" s="215">
        <f>IF('AG Jul 2023'!O25="",$C$31*$C$32*'AG Jul 2023'!N25/100,IF($C$31*$C$32&gt;='AG Jul 2023'!P25,('AG Jul 2023'!P25*'AG Jul 2023'!N25/100),($C$31*$C$32*'AG Jul 2023'!N25/100)))</f>
        <v>89.263636363636365</v>
      </c>
      <c r="E39" s="215">
        <f>IF(AND('AG Jul 2023'!P25&gt;0,'AG Jul 2023'!R25&gt;0),IF($C$31*$C$32&lt;'AG Jul 2023'!P25,0,IF($C$31*$C$32&lt;=('AG Jul 2023'!R25+'AG Jul 2023'!P25),(($C$31*$C$32-'AG Jul 2023'!P25)*'AG Jul 2023'!Q25/100),(('AG Jul 2023'!R25)*'AG Jul 2023'!Q25/100))),0)</f>
        <v>0</v>
      </c>
      <c r="F39" s="215">
        <f>IF(AND('AG Jul 2023'!Q25&gt;0,'AG Jul 2023'!S25&gt;0),IF($C$31*$C$32&lt;('AG Jul 2023'!R25+'AG Jul 2023'!P25),0,IF($C$31*$C$32&lt;=('AG Jul 2023'!T25+'AG Jul 2023'!R25+'AG Jul 2023'!P25),(($C$31*$C$32-('AG Jul 2023'!R25+'AG Jul 2023'!P25))*'AG Jul 2023'!S25/100),('AG Jul 2023'!T25*'AG Jul 2023'!S25/100))),0)</f>
        <v>0</v>
      </c>
      <c r="G39" s="215">
        <f>IF(AND('AG Jul 2023'!R25&gt;0,'AG Jul 2023'!T25&gt;0),IF(($C$31*$C$32&lt;'AG Jul 2023'!T25),(0),($C$31*$C$32*'AG Jul 2023'!T25)*'AG Jul 2023'!U25/100),IF(AND('AG Jul 2023'!R25&gt;0,'AG Jul 2023'!T25=""),IF(($C$31*$C$32&lt;'AG Jul 2023'!R25+'AG Jul 2023'!P25),(0),(($C$31*$C$32-('AG Jul 2023'!R25+'AG Jul 2023'!P25))*'AG Jul 2023'!S25/100)),IF(AND('AG Jul 2023'!P25&gt;0,'AG Jul 2023'!R25=""&gt;0),IF(($C$31*$C$32&lt;'AG Jul 2023'!P25),(0),($C$31*$C$32-'AG Jul 2023'!P25)*'AG Jul 2023'!Q25/100),0)))</f>
        <v>423.5</v>
      </c>
      <c r="H39" s="215">
        <f>($C$31*$C$33)*'AG Jul 2023'!AE25/100</f>
        <v>97.799999999999983</v>
      </c>
      <c r="I39" s="215">
        <f t="shared" si="27"/>
        <v>674.26363636363635</v>
      </c>
      <c r="J39" s="377">
        <f t="shared" si="28"/>
        <v>2442.2545454545452</v>
      </c>
      <c r="K39" s="209">
        <f t="shared" si="29"/>
        <v>2697.0545454545454</v>
      </c>
      <c r="L39" s="181">
        <f t="shared" si="24"/>
        <v>2966.76</v>
      </c>
      <c r="M39" s="209">
        <f>'AG Jul 2023'!AZ25</f>
        <v>0</v>
      </c>
      <c r="N39" s="209">
        <f>'AG Jul 2023'!BA25</f>
        <v>0</v>
      </c>
      <c r="O39" s="209">
        <f>'AG Jul 2023'!BB25</f>
        <v>2</v>
      </c>
      <c r="P39" s="209">
        <f>'AG Jul 2023'!BC25</f>
        <v>0</v>
      </c>
      <c r="Q39" s="378" t="str">
        <f t="shared" si="25"/>
        <v>Pay-on-time off bill</v>
      </c>
      <c r="R39" s="378" t="str">
        <f t="shared" si="26"/>
        <v>Exclusive</v>
      </c>
      <c r="S39" s="379">
        <f t="shared" si="30"/>
        <v>2697.0545454545454</v>
      </c>
      <c r="T39" s="209">
        <f t="shared" si="31"/>
        <v>2643.1134545454547</v>
      </c>
      <c r="U39" s="381">
        <f t="shared" si="32"/>
        <v>2966.76</v>
      </c>
      <c r="V39" s="381">
        <f t="shared" si="32"/>
        <v>2907.4248000000002</v>
      </c>
      <c r="W39" s="468"/>
      <c r="X39" s="468"/>
      <c r="Y39" s="468"/>
      <c r="Z39" s="468"/>
      <c r="AA39" s="468"/>
      <c r="AB39" s="468"/>
      <c r="AC39" s="468"/>
      <c r="AD39" s="468"/>
      <c r="AE39" s="468"/>
      <c r="AF39" s="468"/>
      <c r="AG39" s="468"/>
      <c r="AH39" s="468"/>
      <c r="AI39" s="468"/>
      <c r="AJ39" s="468"/>
      <c r="AK39" s="468"/>
      <c r="AL39" s="468"/>
      <c r="AM39" s="468"/>
      <c r="AN39" s="468"/>
      <c r="AO39" s="468"/>
    </row>
    <row r="40" spans="1:41" x14ac:dyDescent="0.15">
      <c r="A40" s="163" t="str">
        <f>'AG Jul 2023'!K26</f>
        <v>Dodo Power &amp; Gas</v>
      </c>
      <c r="B40" s="158" t="str">
        <f>'AG Jul 2023'!L26</f>
        <v>Market offer</v>
      </c>
      <c r="C40" s="215">
        <f>IF('AG Jul 2023'!BP26=0,91*'AG Jul 2023'!M26/100,(91*'AG Jul 2023'!M26/100)+'AG Jul 2023'!BP26/4)</f>
        <v>71.509454545454545</v>
      </c>
      <c r="D40" s="215">
        <f>IF('AG Jul 2023'!O26="",$C$31*$C$32*'AG Jul 2023'!N26/100,IF($C$31*$C$32&gt;='AG Jul 2023'!P26,('AG Jul 2023'!P26*'AG Jul 2023'!N26/100),($C$31*$C$32*'AG Jul 2023'!N26/100)))</f>
        <v>411.09090909090907</v>
      </c>
      <c r="E40" s="215">
        <f>IF(AND('AG Jul 2023'!P26&gt;0,'AG Jul 2023'!R26&gt;0),IF($C$31*$C$32&lt;'AG Jul 2023'!P26,0,IF($C$31*$C$32&lt;=('AG Jul 2023'!R26+'AG Jul 2023'!P26),(($C$31*$C$32-'AG Jul 2023'!P26)*'AG Jul 2023'!Q26/100),(('AG Jul 2023'!R26)*'AG Jul 2023'!Q26/100))),0)</f>
        <v>0</v>
      </c>
      <c r="F40" s="215">
        <f>IF(AND('AG Jul 2023'!Q26&gt;0,'AG Jul 2023'!S26&gt;0),IF($C$31*$C$32&lt;('AG Jul 2023'!R26+'AG Jul 2023'!P26),0,IF($C$31*$C$32&lt;=('AG Jul 2023'!T26+'AG Jul 2023'!R26+'AG Jul 2023'!P26),(($C$31*$C$32-('AG Jul 2023'!R26+'AG Jul 2023'!P26))*'AG Jul 2023'!S26/100),('AG Jul 2023'!T26*'AG Jul 2023'!S26/100))),0)</f>
        <v>0</v>
      </c>
      <c r="G40" s="215">
        <f>IF(AND('AG Jul 2023'!R26&gt;0,'AG Jul 2023'!T26&gt;0),IF(($C$31*$C$32&lt;'AG Jul 2023'!T26),(0),($C$31*$C$32*'AG Jul 2023'!T26)*'AG Jul 2023'!U26/100),IF(AND('AG Jul 2023'!R26&gt;0,'AG Jul 2023'!T26=""),IF(($C$31*$C$32&lt;'AG Jul 2023'!R26+'AG Jul 2023'!P26),(0),(($C$31*$C$32-('AG Jul 2023'!R26+'AG Jul 2023'!P26))*'AG Jul 2023'!S26/100)),IF(AND('AG Jul 2023'!P26&gt;0,'AG Jul 2023'!R26=""&gt;0),IF(($C$31*$C$32&lt;'AG Jul 2023'!P26),(0),($C$31*$C$32-'AG Jul 2023'!P26)*'AG Jul 2023'!Q26/100),0)))</f>
        <v>0</v>
      </c>
      <c r="H40" s="215">
        <f>($C$31*$C$33)*'AG Jul 2023'!AE26/100</f>
        <v>128.1272727272727</v>
      </c>
      <c r="I40" s="215">
        <f t="shared" si="27"/>
        <v>610.72763636363629</v>
      </c>
      <c r="J40" s="377">
        <f t="shared" si="28"/>
        <v>2156.8727272727269</v>
      </c>
      <c r="K40" s="209">
        <f t="shared" si="29"/>
        <v>2442.9105454545452</v>
      </c>
      <c r="L40" s="181">
        <f t="shared" si="24"/>
        <v>2687.2015999999999</v>
      </c>
      <c r="M40" s="209">
        <f>'AG Jul 2023'!AZ26</f>
        <v>0</v>
      </c>
      <c r="N40" s="209">
        <f>'AG Jul 2023'!BA26</f>
        <v>0</v>
      </c>
      <c r="O40" s="209">
        <f>'AG Jul 2023'!BB26</f>
        <v>0</v>
      </c>
      <c r="P40" s="209">
        <f>'AG Jul 2023'!BC26</f>
        <v>0</v>
      </c>
      <c r="Q40" s="378" t="str">
        <f t="shared" si="25"/>
        <v>No discount</v>
      </c>
      <c r="R40" s="378" t="str">
        <f t="shared" si="26"/>
        <v>Exclusive</v>
      </c>
      <c r="S40" s="379">
        <f t="shared" si="30"/>
        <v>2442.9105454545452</v>
      </c>
      <c r="T40" s="209">
        <f t="shared" si="31"/>
        <v>2442.9105454545452</v>
      </c>
      <c r="U40" s="381">
        <f t="shared" si="32"/>
        <v>2687.2015999999999</v>
      </c>
      <c r="V40" s="381">
        <f t="shared" si="32"/>
        <v>2687.2015999999999</v>
      </c>
      <c r="W40" s="468"/>
      <c r="X40" s="468"/>
      <c r="Y40" s="468"/>
      <c r="Z40" s="468"/>
      <c r="AA40" s="468"/>
      <c r="AB40" s="468"/>
      <c r="AC40" s="468"/>
      <c r="AD40" s="468"/>
      <c r="AE40" s="468"/>
      <c r="AF40" s="468"/>
      <c r="AG40" s="468"/>
      <c r="AH40" s="468"/>
      <c r="AI40" s="468"/>
      <c r="AJ40" s="468"/>
      <c r="AK40" s="468"/>
      <c r="AL40" s="468"/>
      <c r="AM40" s="468"/>
      <c r="AN40" s="468"/>
      <c r="AO40" s="468"/>
    </row>
    <row r="41" spans="1:41" x14ac:dyDescent="0.15">
      <c r="A41" s="163" t="str">
        <f>'AG Jul 2023'!K27</f>
        <v>EnergyAustralia</v>
      </c>
      <c r="B41" s="158" t="str">
        <f>'AG Jul 2023'!L27</f>
        <v>Flexi Plan</v>
      </c>
      <c r="C41" s="215">
        <f>IF('AG Jul 2023'!BP27=0,91*'AG Jul 2023'!M27/100,(91*'AG Jul 2023'!M27/100)+'AG Jul 2023'!BP27/4)</f>
        <v>81.899999999999991</v>
      </c>
      <c r="D41" s="215">
        <f>IF('AG Jul 2023'!O27="",$C$31*$C$32*'AG Jul 2023'!N27/100,IF($C$31*$C$32&gt;='AG Jul 2023'!P27,('AG Jul 2023'!P27*'AG Jul 2023'!N27/100),($C$31*$C$32*'AG Jul 2023'!N27/100)))</f>
        <v>480.58181818181811</v>
      </c>
      <c r="E41" s="215">
        <f>IF(AND('AG Jul 2023'!P27&gt;0,'AG Jul 2023'!R27&gt;0),IF($C$31*$C$32&lt;'AG Jul 2023'!P27,0,IF($C$31*$C$32&lt;=('AG Jul 2023'!R27+'AG Jul 2023'!P27),(($C$31*$C$32-'AG Jul 2023'!P27)*'AG Jul 2023'!Q27/100),(('AG Jul 2023'!R27)*'AG Jul 2023'!Q27/100))),0)</f>
        <v>0</v>
      </c>
      <c r="F41" s="215">
        <f>IF(AND('AG Jul 2023'!Q27&gt;0,'AG Jul 2023'!S27&gt;0),IF($C$31*$C$32&lt;('AG Jul 2023'!R27+'AG Jul 2023'!P27),0,IF($C$31*$C$32&lt;=('AG Jul 2023'!T27+'AG Jul 2023'!R27+'AG Jul 2023'!P27),(($C$31*$C$32-('AG Jul 2023'!R27+'AG Jul 2023'!P27))*'AG Jul 2023'!S27/100),('AG Jul 2023'!T27*'AG Jul 2023'!S27/100))),0)</f>
        <v>0</v>
      </c>
      <c r="G41" s="215">
        <f>IF(AND('AG Jul 2023'!R27&gt;0,'AG Jul 2023'!T27&gt;0),IF(($C$31*$C$32&lt;'AG Jul 2023'!T27),(0),($C$31*$C$32*'AG Jul 2023'!T27)*'AG Jul 2023'!U27/100),IF(AND('AG Jul 2023'!R27&gt;0,'AG Jul 2023'!T27=""),IF(($C$31*$C$32&lt;'AG Jul 2023'!R27+'AG Jul 2023'!P27),(0),(($C$31*$C$32-('AG Jul 2023'!R27+'AG Jul 2023'!P27))*'AG Jul 2023'!S27/100)),IF(AND('AG Jul 2023'!P27&gt;0,'AG Jul 2023'!R27=""&gt;0),IF(($C$31*$C$32&lt;'AG Jul 2023'!P27),(0),($C$31*$C$32-'AG Jul 2023'!P27)*'AG Jul 2023'!Q27/100),0)))</f>
        <v>0</v>
      </c>
      <c r="H41" s="215">
        <f>($C$31*$C$33)*'AG Jul 2023'!AE27/100</f>
        <v>96.218181818181819</v>
      </c>
      <c r="I41" s="215">
        <f t="shared" si="27"/>
        <v>658.69999999999993</v>
      </c>
      <c r="J41" s="377">
        <f t="shared" si="28"/>
        <v>2307.1999999999998</v>
      </c>
      <c r="K41" s="209">
        <f t="shared" si="29"/>
        <v>2634.7999999999997</v>
      </c>
      <c r="L41" s="181">
        <f t="shared" si="24"/>
        <v>2898.2799999999997</v>
      </c>
      <c r="M41" s="209">
        <f>'AG Jul 2023'!AZ27</f>
        <v>10</v>
      </c>
      <c r="N41" s="209">
        <f>'AG Jul 2023'!BA27</f>
        <v>0</v>
      </c>
      <c r="O41" s="209">
        <f>'AG Jul 2023'!BB27</f>
        <v>0</v>
      </c>
      <c r="P41" s="209">
        <f>'AG Jul 2023'!BC27</f>
        <v>0</v>
      </c>
      <c r="Q41" s="378" t="str">
        <f t="shared" si="25"/>
        <v>Guaranteed off bill</v>
      </c>
      <c r="R41" s="378" t="str">
        <f t="shared" si="26"/>
        <v>Exclusive</v>
      </c>
      <c r="S41" s="379">
        <f t="shared" si="30"/>
        <v>2371.3199999999997</v>
      </c>
      <c r="T41" s="209">
        <f t="shared" si="31"/>
        <v>2371.3199999999997</v>
      </c>
      <c r="U41" s="381">
        <f t="shared" si="32"/>
        <v>2608.4519999999998</v>
      </c>
      <c r="V41" s="381">
        <f t="shared" si="32"/>
        <v>2608.4519999999998</v>
      </c>
      <c r="W41" s="468"/>
      <c r="X41" s="468"/>
      <c r="Y41" s="468"/>
      <c r="Z41" s="468"/>
      <c r="AA41" s="468"/>
      <c r="AB41" s="468"/>
      <c r="AC41" s="468"/>
      <c r="AD41" s="468"/>
      <c r="AE41" s="468"/>
      <c r="AF41" s="468"/>
      <c r="AG41" s="468"/>
      <c r="AH41" s="468"/>
      <c r="AI41" s="468"/>
      <c r="AJ41" s="468"/>
      <c r="AK41" s="468"/>
      <c r="AL41" s="468"/>
      <c r="AM41" s="468"/>
      <c r="AN41" s="468"/>
      <c r="AO41" s="468"/>
    </row>
    <row r="42" spans="1:41" x14ac:dyDescent="0.15">
      <c r="A42" s="163" t="str">
        <f>'AG Jul 2023'!K28</f>
        <v>Origin Energy</v>
      </c>
      <c r="B42" s="158" t="str">
        <f>'AG Jul 2023'!L28</f>
        <v>Go Variable</v>
      </c>
      <c r="C42" s="215">
        <f>IF('AG Jul 2023'!BP28=0,91*'AG Jul 2023'!M28/100,(91*'AG Jul 2023'!M28/100)+'AG Jul 2023'!BP28/4)</f>
        <v>72.816545454545434</v>
      </c>
      <c r="D42" s="215">
        <f>IF('AG Jul 2023'!O28="",$C$31*$C$32*'AG Jul 2023'!N28/100,IF($C$31*$C$32&gt;='AG Jul 2023'!P28,('AG Jul 2023'!P28*'AG Jul 2023'!N28/100),($C$31*$C$32*'AG Jul 2023'!N28/100)))</f>
        <v>430.18181818181807</v>
      </c>
      <c r="E42" s="215">
        <f>IF(AND('AG Jul 2023'!P28&gt;0,'AG Jul 2023'!R28&gt;0),IF($C$31*$C$32&lt;'AG Jul 2023'!P28,0,IF($C$31*$C$32&lt;=('AG Jul 2023'!R28+'AG Jul 2023'!P28),(($C$31*$C$32-'AG Jul 2023'!P28)*'AG Jul 2023'!Q28/100),(('AG Jul 2023'!R28)*'AG Jul 2023'!Q28/100))),0)</f>
        <v>0</v>
      </c>
      <c r="F42" s="215">
        <f>IF(AND('AG Jul 2023'!Q28&gt;0,'AG Jul 2023'!S28&gt;0),IF($C$31*$C$32&lt;('AG Jul 2023'!R28+'AG Jul 2023'!P28),0,IF($C$31*$C$32&lt;=('AG Jul 2023'!T28+'AG Jul 2023'!R28+'AG Jul 2023'!P28),(($C$31*$C$32-('AG Jul 2023'!R28+'AG Jul 2023'!P28))*'AG Jul 2023'!S28/100),('AG Jul 2023'!T28*'AG Jul 2023'!S28/100))),0)</f>
        <v>0</v>
      </c>
      <c r="G42" s="215">
        <f>IF(AND('AG Jul 2023'!R28&gt;0,'AG Jul 2023'!T28&gt;0),IF(($C$31*$C$32&lt;'AG Jul 2023'!T28),(0),($C$31*$C$32*'AG Jul 2023'!T28)*'AG Jul 2023'!U28/100),IF(AND('AG Jul 2023'!R28&gt;0,'AG Jul 2023'!T28=""),IF(($C$31*$C$32&lt;'AG Jul 2023'!R28+'AG Jul 2023'!P28),(0),(($C$31*$C$32-('AG Jul 2023'!R28+'AG Jul 2023'!P28))*'AG Jul 2023'!S28/100)),IF(AND('AG Jul 2023'!P28&gt;0,'AG Jul 2023'!R28=""&gt;0),IF(($C$31*$C$32&lt;'AG Jul 2023'!P28),(0),($C$31*$C$32-'AG Jul 2023'!P28)*'AG Jul 2023'!Q28/100),0)))</f>
        <v>0</v>
      </c>
      <c r="H42" s="215">
        <f>($C$31*$C$33)*'AG Jul 2023'!AE28/100</f>
        <v>97.036363636363646</v>
      </c>
      <c r="I42" s="215">
        <f t="shared" si="27"/>
        <v>600.03472727272708</v>
      </c>
      <c r="J42" s="377">
        <f t="shared" si="28"/>
        <v>2108.8727272727265</v>
      </c>
      <c r="K42" s="209">
        <f t="shared" si="29"/>
        <v>2400.1389090909083</v>
      </c>
      <c r="L42" s="181">
        <f t="shared" si="24"/>
        <v>2640.1527999999994</v>
      </c>
      <c r="M42" s="209">
        <f>'AG Jul 2023'!AZ28</f>
        <v>0</v>
      </c>
      <c r="N42" s="209">
        <f>'AG Jul 2023'!BA28</f>
        <v>0</v>
      </c>
      <c r="O42" s="209">
        <f>'AG Jul 2023'!BB28</f>
        <v>0</v>
      </c>
      <c r="P42" s="209">
        <f>'AG Jul 2023'!BC28</f>
        <v>0</v>
      </c>
      <c r="Q42" s="378" t="str">
        <f t="shared" si="25"/>
        <v>No discount</v>
      </c>
      <c r="R42" s="378" t="str">
        <f t="shared" si="26"/>
        <v>Inclusive</v>
      </c>
      <c r="S42" s="379">
        <f t="shared" si="30"/>
        <v>2400.1389090909083</v>
      </c>
      <c r="T42" s="209">
        <f t="shared" si="31"/>
        <v>2400.1389090909083</v>
      </c>
      <c r="U42" s="381">
        <f t="shared" si="32"/>
        <v>2640.1527999999994</v>
      </c>
      <c r="V42" s="381">
        <f t="shared" si="32"/>
        <v>2640.1527999999994</v>
      </c>
      <c r="W42" s="468"/>
      <c r="X42" s="468"/>
      <c r="Y42" s="468"/>
      <c r="Z42" s="468"/>
      <c r="AA42" s="468"/>
      <c r="AB42" s="468"/>
      <c r="AC42" s="468"/>
      <c r="AD42" s="468"/>
      <c r="AE42" s="468"/>
      <c r="AF42" s="468"/>
      <c r="AG42" s="468"/>
      <c r="AH42" s="468"/>
      <c r="AI42" s="468"/>
      <c r="AJ42" s="468"/>
      <c r="AK42" s="468"/>
      <c r="AL42" s="468"/>
      <c r="AM42" s="468"/>
      <c r="AN42" s="468"/>
      <c r="AO42" s="468"/>
    </row>
    <row r="43" spans="1:41" x14ac:dyDescent="0.15">
      <c r="A43" s="163" t="str">
        <f>'AG Jul 2023'!K29</f>
        <v>Powershop</v>
      </c>
      <c r="B43" s="158" t="str">
        <f>'AG Jul 2023'!L29</f>
        <v>Carbon neutral</v>
      </c>
      <c r="C43" s="215">
        <f>IF('AG Jul 2023'!BP29=0,91*'AG Jul 2023'!M29/100,(91*'AG Jul 2023'!M29/100)+'AG Jul 2023'!BP29/4)</f>
        <v>121.46018181818181</v>
      </c>
      <c r="D43" s="215">
        <f>IF('AG Jul 2023'!O29="",$C$31*$C$32*'AG Jul 2023'!N29/100,IF($C$31*$C$32&gt;='AG Jul 2023'!P29,('AG Jul 2023'!P29*'AG Jul 2023'!N29/100),($C$31*$C$32*'AG Jul 2023'!N29/100)))</f>
        <v>410.58181818181816</v>
      </c>
      <c r="E43" s="215">
        <f>IF(AND('AG Jul 2023'!P29&gt;0,'AG Jul 2023'!R29&gt;0),IF($C$31*$C$32&lt;'AG Jul 2023'!P29,0,IF($C$31*$C$32&lt;=('AG Jul 2023'!R29+'AG Jul 2023'!P29),(($C$31*$C$32-'AG Jul 2023'!P29)*'AG Jul 2023'!Q29/100),(('AG Jul 2023'!R29)*'AG Jul 2023'!Q29/100))),0)</f>
        <v>0</v>
      </c>
      <c r="F43" s="215">
        <f>IF(AND('AG Jul 2023'!Q29&gt;0,'AG Jul 2023'!S29&gt;0),IF($C$31*$C$32&lt;('AG Jul 2023'!R29+'AG Jul 2023'!P29),0,IF($C$31*$C$32&lt;=('AG Jul 2023'!T29+'AG Jul 2023'!R29+'AG Jul 2023'!P29),(($C$31*$C$32-('AG Jul 2023'!R29+'AG Jul 2023'!P29))*'AG Jul 2023'!S29/100),('AG Jul 2023'!T29*'AG Jul 2023'!S29/100))),0)</f>
        <v>0</v>
      </c>
      <c r="G43" s="215">
        <f>IF(AND('AG Jul 2023'!R29&gt;0,'AG Jul 2023'!T29&gt;0),IF(($C$31*$C$32&lt;'AG Jul 2023'!T29),(0),($C$31*$C$32*'AG Jul 2023'!T29)*'AG Jul 2023'!U29/100),IF(AND('AG Jul 2023'!R29&gt;0,'AG Jul 2023'!T29=""),IF(($C$31*$C$32&lt;'AG Jul 2023'!R29+'AG Jul 2023'!P29),(0),(($C$31*$C$32-('AG Jul 2023'!R29+'AG Jul 2023'!P29))*'AG Jul 2023'!S29/100)),IF(AND('AG Jul 2023'!P29&gt;0,'AG Jul 2023'!R29=""&gt;0),IF(($C$31*$C$32&lt;'AG Jul 2023'!P29),(0),($C$31*$C$32-'AG Jul 2023'!P29)*'AG Jul 2023'!Q29/100),0)))</f>
        <v>0</v>
      </c>
      <c r="H43" s="215">
        <f>($C$31*$C$33)*'AG Jul 2023'!AE29/100</f>
        <v>88.090909090909079</v>
      </c>
      <c r="I43" s="215">
        <f t="shared" si="27"/>
        <v>620.13290909090904</v>
      </c>
      <c r="J43" s="377">
        <f t="shared" si="28"/>
        <v>1994.6909090909089</v>
      </c>
      <c r="K43" s="209">
        <f t="shared" si="29"/>
        <v>2480.5316363636362</v>
      </c>
      <c r="L43" s="181">
        <f t="shared" si="24"/>
        <v>2728.5848000000001</v>
      </c>
      <c r="M43" s="209">
        <f>'AG Jul 2023'!AZ29</f>
        <v>0</v>
      </c>
      <c r="N43" s="209">
        <f>'AG Jul 2023'!BA29</f>
        <v>0</v>
      </c>
      <c r="O43" s="209">
        <f>'AG Jul 2023'!BB29</f>
        <v>0</v>
      </c>
      <c r="P43" s="209">
        <f>'AG Jul 2023'!BC29</f>
        <v>0</v>
      </c>
      <c r="Q43" s="378" t="str">
        <f t="shared" si="25"/>
        <v>No discount</v>
      </c>
      <c r="R43" s="378" t="str">
        <f t="shared" si="26"/>
        <v>Inclusive</v>
      </c>
      <c r="S43" s="379">
        <f t="shared" si="30"/>
        <v>2480.5316363636362</v>
      </c>
      <c r="T43" s="209">
        <f t="shared" si="31"/>
        <v>2480.5316363636362</v>
      </c>
      <c r="U43" s="381">
        <f t="shared" si="32"/>
        <v>2728.5848000000001</v>
      </c>
      <c r="V43" s="381">
        <f t="shared" si="32"/>
        <v>2728.5848000000001</v>
      </c>
      <c r="W43" s="468"/>
      <c r="X43" s="468"/>
      <c r="Y43" s="468"/>
      <c r="Z43" s="468"/>
      <c r="AA43" s="468"/>
      <c r="AB43" s="468"/>
      <c r="AC43" s="468"/>
      <c r="AD43" s="468"/>
      <c r="AE43" s="468"/>
      <c r="AF43" s="468"/>
      <c r="AG43" s="468"/>
      <c r="AH43" s="468"/>
      <c r="AI43" s="468"/>
      <c r="AJ43" s="468"/>
      <c r="AK43" s="468"/>
      <c r="AL43" s="468"/>
      <c r="AM43" s="468"/>
      <c r="AN43" s="468"/>
      <c r="AO43" s="468"/>
    </row>
    <row r="44" spans="1:41" x14ac:dyDescent="0.15">
      <c r="A44" s="163" t="str">
        <f>'AG Jul 2023'!K30</f>
        <v>Red Energy</v>
      </c>
      <c r="B44" s="158" t="str">
        <f>'AG Jul 2023'!L30</f>
        <v>Living Energy Saver</v>
      </c>
      <c r="C44" s="215">
        <f>IF('AG Jul 2023'!BP30=0,91*'AG Jul 2023'!M30/100,(91*'AG Jul 2023'!M30/100)+'AG Jul 2023'!BP30/4)</f>
        <v>80.741818181818175</v>
      </c>
      <c r="D44" s="215">
        <f>IF('AG Jul 2023'!O30="",$C$31*$C$32*'AG Jul 2023'!N30/100,IF($C$31*$C$32&gt;='AG Jul 2023'!P30,('AG Jul 2023'!P30*'AG Jul 2023'!N30/100),($C$31*$C$32*'AG Jul 2023'!N30/100)))</f>
        <v>349.74545454545455</v>
      </c>
      <c r="E44" s="215">
        <f>IF(AND('AG Jul 2023'!P30&gt;0,'AG Jul 2023'!R30&gt;0),IF($C$31*$C$32&lt;'AG Jul 2023'!P30,0,IF($C$31*$C$32&lt;=('AG Jul 2023'!R30+'AG Jul 2023'!P30),(($C$31*$C$32-'AG Jul 2023'!P30)*'AG Jul 2023'!Q30/100),(('AG Jul 2023'!R30)*'AG Jul 2023'!Q30/100))),0)</f>
        <v>0</v>
      </c>
      <c r="F44" s="215">
        <f>IF(AND('AG Jul 2023'!Q30&gt;0,'AG Jul 2023'!S30&gt;0),IF($C$31*$C$32&lt;('AG Jul 2023'!R30+'AG Jul 2023'!P30),0,IF($C$31*$C$32&lt;=('AG Jul 2023'!T30+'AG Jul 2023'!R30+'AG Jul 2023'!P30),(($C$31*$C$32-('AG Jul 2023'!R30+'AG Jul 2023'!P30))*'AG Jul 2023'!S30/100),('AG Jul 2023'!T30*'AG Jul 2023'!S30/100))),0)</f>
        <v>0</v>
      </c>
      <c r="G44" s="215">
        <f>IF(AND('AG Jul 2023'!R30&gt;0,'AG Jul 2023'!T30&gt;0),IF(($C$31*$C$32&lt;'AG Jul 2023'!T30),(0),($C$31*$C$32*'AG Jul 2023'!T30)*'AG Jul 2023'!U30/100),IF(AND('AG Jul 2023'!R30&gt;0,'AG Jul 2023'!T30=""),IF(($C$31*$C$32&lt;'AG Jul 2023'!R30+'AG Jul 2023'!P30),(0),(($C$31*$C$32-('AG Jul 2023'!R30+'AG Jul 2023'!P30))*'AG Jul 2023'!S30/100)),IF(AND('AG Jul 2023'!P30&gt;0,'AG Jul 2023'!R30=""&gt;0),IF(($C$31*$C$32&lt;'AG Jul 2023'!P30),(0),($C$31*$C$32-'AG Jul 2023'!P30)*'AG Jul 2023'!Q30/100),0)))</f>
        <v>0</v>
      </c>
      <c r="H44" s="215">
        <f>($C$31*$C$33)*'AG Jul 2023'!AE30/100</f>
        <v>81.763636363636365</v>
      </c>
      <c r="I44" s="215">
        <f t="shared" si="27"/>
        <v>512.25090909090909</v>
      </c>
      <c r="J44" s="377">
        <f t="shared" si="28"/>
        <v>1726.0363636363636</v>
      </c>
      <c r="K44" s="209">
        <f t="shared" si="29"/>
        <v>2049.0036363636364</v>
      </c>
      <c r="L44" s="181">
        <f t="shared" si="24"/>
        <v>2253.904</v>
      </c>
      <c r="M44" s="209">
        <f>'AG Jul 2023'!AZ30</f>
        <v>0</v>
      </c>
      <c r="N44" s="209">
        <f>'AG Jul 2023'!BA30</f>
        <v>0</v>
      </c>
      <c r="O44" s="209">
        <f>'AG Jul 2023'!BB30</f>
        <v>0</v>
      </c>
      <c r="P44" s="209">
        <f>'AG Jul 2023'!BC30</f>
        <v>0</v>
      </c>
      <c r="Q44" s="378" t="str">
        <f t="shared" si="25"/>
        <v>No discount</v>
      </c>
      <c r="R44" s="378" t="str">
        <f t="shared" si="26"/>
        <v>Inclusive</v>
      </c>
      <c r="S44" s="379">
        <f t="shared" si="30"/>
        <v>2049.0036363636364</v>
      </c>
      <c r="T44" s="209">
        <f t="shared" si="31"/>
        <v>2049.0036363636364</v>
      </c>
      <c r="U44" s="381">
        <f t="shared" si="32"/>
        <v>2253.904</v>
      </c>
      <c r="V44" s="381">
        <f t="shared" si="32"/>
        <v>2253.904</v>
      </c>
      <c r="W44" s="468"/>
      <c r="X44" s="468"/>
      <c r="Y44" s="468"/>
      <c r="Z44" s="468"/>
      <c r="AA44" s="468"/>
      <c r="AB44" s="468"/>
      <c r="AC44" s="468"/>
      <c r="AD44" s="468"/>
      <c r="AE44" s="468"/>
      <c r="AF44" s="468"/>
      <c r="AG44" s="468"/>
      <c r="AH44" s="468"/>
      <c r="AI44" s="468"/>
      <c r="AJ44" s="468"/>
      <c r="AK44" s="468"/>
      <c r="AL44" s="468"/>
      <c r="AM44" s="468"/>
      <c r="AN44" s="468"/>
      <c r="AO44" s="468"/>
    </row>
    <row r="45" spans="1:41" x14ac:dyDescent="0.15">
      <c r="A45" s="163" t="str">
        <f>'AG Jul 2023'!K31</f>
        <v>Simply Energy</v>
      </c>
      <c r="B45" s="158" t="str">
        <f>'AG Jul 2023'!L31</f>
        <v>Blue Perks</v>
      </c>
      <c r="C45" s="215">
        <f>IF('AG Jul 2023'!BP31=0,91*'AG Jul 2023'!M31/100,(91*'AG Jul 2023'!M31/100)+'AG Jul 2023'!BP31/4)</f>
        <v>87.864636363636365</v>
      </c>
      <c r="D45" s="215">
        <f>IF('AG Jul 2023'!O31="",$C$31*$C$32*'AG Jul 2023'!N31/100,IF($C$31*$C$32&gt;='AG Jul 2023'!P31,('AG Jul 2023'!P31*'AG Jul 2023'!N31/100),($C$31*$C$32*'AG Jul 2023'!N31/100)))</f>
        <v>338.81818181818181</v>
      </c>
      <c r="E45" s="215">
        <f>IF(AND('AG Jul 2023'!P31&gt;0,'AG Jul 2023'!R31&gt;0),IF($C$31*$C$32&lt;'AG Jul 2023'!P31,0,IF($C$31*$C$32&lt;=('AG Jul 2023'!R31+'AG Jul 2023'!P31),(($C$31*$C$32-'AG Jul 2023'!P31)*'AG Jul 2023'!Q31/100),(('AG Jul 2023'!R31)*'AG Jul 2023'!Q31/100))),0)</f>
        <v>0</v>
      </c>
      <c r="F45" s="215">
        <f>IF(AND('AG Jul 2023'!Q31&gt;0,'AG Jul 2023'!S31&gt;0),IF($C$31*$C$32&lt;('AG Jul 2023'!R31+'AG Jul 2023'!P31),0,IF($C$31*$C$32&lt;=('AG Jul 2023'!T31+'AG Jul 2023'!R31+'AG Jul 2023'!P31),(($C$31*$C$32-('AG Jul 2023'!R31+'AG Jul 2023'!P31))*'AG Jul 2023'!S31/100),('AG Jul 2023'!T31*'AG Jul 2023'!S31/100))),0)</f>
        <v>0</v>
      </c>
      <c r="G45" s="215">
        <f>IF(AND('AG Jul 2023'!R31&gt;0,'AG Jul 2023'!T31&gt;0),IF(($C$31*$C$32&lt;'AG Jul 2023'!T31),(0),($C$31*$C$32*'AG Jul 2023'!T31)*'AG Jul 2023'!U31/100),IF(AND('AG Jul 2023'!R31&gt;0,'AG Jul 2023'!T31=""),IF(($C$31*$C$32&lt;'AG Jul 2023'!R31+'AG Jul 2023'!P31),(0),(($C$31*$C$32-('AG Jul 2023'!R31+'AG Jul 2023'!P31))*'AG Jul 2023'!S31/100)),IF(AND('AG Jul 2023'!P31&gt;0,'AG Jul 2023'!R31=""&gt;0),IF(($C$31*$C$32&lt;'AG Jul 2023'!P31),(0),($C$31*$C$32-'AG Jul 2023'!P31)*'AG Jul 2023'!Q31/100),0)))</f>
        <v>142.29090909090908</v>
      </c>
      <c r="H45" s="215">
        <f>($C$31*$C$33)*'AG Jul 2023'!AE31/100</f>
        <v>99.163636363636357</v>
      </c>
      <c r="I45" s="215">
        <f t="shared" si="27"/>
        <v>668.1373636363636</v>
      </c>
      <c r="J45" s="377">
        <f t="shared" si="28"/>
        <v>2321.090909090909</v>
      </c>
      <c r="K45" s="209">
        <f t="shared" si="29"/>
        <v>2672.5494545454544</v>
      </c>
      <c r="L45" s="181">
        <f t="shared" si="24"/>
        <v>2939.8044</v>
      </c>
      <c r="M45" s="209">
        <f>'AG Jul 2023'!AZ31</f>
        <v>10</v>
      </c>
      <c r="N45" s="209">
        <f>'AG Jul 2023'!BA31</f>
        <v>0</v>
      </c>
      <c r="O45" s="209">
        <f>'AG Jul 2023'!BB31</f>
        <v>0</v>
      </c>
      <c r="P45" s="209">
        <f>'AG Jul 2023'!BC31</f>
        <v>0</v>
      </c>
      <c r="Q45" s="378" t="str">
        <f t="shared" si="25"/>
        <v>Guaranteed off bill</v>
      </c>
      <c r="R45" s="378" t="str">
        <f t="shared" si="26"/>
        <v>Exclusive</v>
      </c>
      <c r="S45" s="379">
        <f t="shared" si="30"/>
        <v>2405.2945090909088</v>
      </c>
      <c r="T45" s="209">
        <f t="shared" si="31"/>
        <v>2405.2945090909088</v>
      </c>
      <c r="U45" s="381">
        <f t="shared" si="32"/>
        <v>2645.8239599999997</v>
      </c>
      <c r="V45" s="381">
        <f t="shared" si="32"/>
        <v>2645.8239599999997</v>
      </c>
      <c r="W45" s="468"/>
      <c r="X45" s="468"/>
      <c r="Y45" s="468"/>
      <c r="Z45" s="468"/>
      <c r="AA45" s="468"/>
      <c r="AB45" s="468"/>
      <c r="AC45" s="468"/>
      <c r="AD45" s="468"/>
      <c r="AE45" s="468"/>
      <c r="AF45" s="468"/>
      <c r="AG45" s="468"/>
      <c r="AH45" s="468"/>
      <c r="AI45" s="468"/>
      <c r="AJ45" s="468"/>
      <c r="AK45" s="468"/>
      <c r="AL45" s="468"/>
      <c r="AM45" s="468"/>
      <c r="AN45" s="468"/>
      <c r="AO45" s="468"/>
    </row>
    <row r="46" spans="1:41" x14ac:dyDescent="0.15">
      <c r="A46" s="163" t="str">
        <f>'AG Jul 2023'!K32</f>
        <v>Amber Electric</v>
      </c>
      <c r="B46" s="158" t="str">
        <f>'AG Jul 2023'!L32</f>
        <v>Amber Plan</v>
      </c>
      <c r="C46" s="215">
        <f>IF('AG Jul 2023'!BP32=0,91*'AG Jul 2023'!M32/100,(91*'AG Jul 2023'!M32/100)+'AG Jul 2023'!BP32/4)</f>
        <v>120.83754545454545</v>
      </c>
      <c r="D46" s="215">
        <f>IF('AG Jul 2023'!O32="",$C$31*$C$32*'AG Jul 2023'!N32/100,IF($C$31*$C$32&gt;='AG Jul 2023'!P32,('AG Jul 2023'!P32*'AG Jul 2023'!N32/100),($C$31*$C$32*'AG Jul 2023'!N32/100)))</f>
        <v>591.30909090909086</v>
      </c>
      <c r="E46" s="215">
        <f>IF(AND('AG Jul 2023'!P32&gt;0,'AG Jul 2023'!R32&gt;0),IF($C$31*$C$32&lt;'AG Jul 2023'!P32,0,IF($C$31*$C$32&lt;=('AG Jul 2023'!R32+'AG Jul 2023'!P32),(($C$31*$C$32-'AG Jul 2023'!P32)*'AG Jul 2023'!Q32/100),(('AG Jul 2023'!R32)*'AG Jul 2023'!Q32/100))),0)</f>
        <v>0</v>
      </c>
      <c r="F46" s="215">
        <f>IF(AND('AG Jul 2023'!Q32&gt;0,'AG Jul 2023'!S32&gt;0),IF($C$31*$C$32&lt;('AG Jul 2023'!R32+'AG Jul 2023'!P32),0,IF($C$31*$C$32&lt;=('AG Jul 2023'!T32+'AG Jul 2023'!R32+'AG Jul 2023'!P32),(($C$31*$C$32-('AG Jul 2023'!R32+'AG Jul 2023'!P32))*'AG Jul 2023'!S32/100),('AG Jul 2023'!T32*'AG Jul 2023'!S32/100))),0)</f>
        <v>0</v>
      </c>
      <c r="G46" s="215">
        <f>IF(AND('AG Jul 2023'!R32&gt;0,'AG Jul 2023'!T32&gt;0),IF(($C$31*$C$32&lt;'AG Jul 2023'!T32),(0),($C$31*$C$32*'AG Jul 2023'!T32)*'AG Jul 2023'!U32/100),IF(AND('AG Jul 2023'!R32&gt;0,'AG Jul 2023'!T32=""),IF(($C$31*$C$32&lt;'AG Jul 2023'!R32+'AG Jul 2023'!P32),(0),(($C$31*$C$32-('AG Jul 2023'!R32+'AG Jul 2023'!P32))*'AG Jul 2023'!S32/100)),IF(AND('AG Jul 2023'!P32&gt;0,'AG Jul 2023'!R32=""&gt;0),IF(($C$31*$C$32&lt;'AG Jul 2023'!P32),(0),($C$31*$C$32-'AG Jul 2023'!P32)*'AG Jul 2023'!Q32/100),0)))</f>
        <v>0</v>
      </c>
      <c r="H46" s="215">
        <f>($C$31*$C$33)*'AG Jul 2023'!AE32/100</f>
        <v>176.12727272727273</v>
      </c>
      <c r="I46" s="215">
        <f t="shared" ref="I46:I49" si="33">SUM(C46:H46)</f>
        <v>888.273909090909</v>
      </c>
      <c r="J46" s="377">
        <f t="shared" si="28"/>
        <v>3069.7454545454543</v>
      </c>
      <c r="K46" s="209">
        <f t="shared" si="29"/>
        <v>3553.095636363636</v>
      </c>
      <c r="L46" s="181">
        <f t="shared" si="24"/>
        <v>3908.4051999999997</v>
      </c>
      <c r="M46" s="209">
        <f>'AG Jul 2023'!AZ32</f>
        <v>0</v>
      </c>
      <c r="N46" s="209">
        <f>'AG Jul 2023'!BA32</f>
        <v>0</v>
      </c>
      <c r="O46" s="209">
        <f>'AG Jul 2023'!BB32</f>
        <v>0</v>
      </c>
      <c r="P46" s="209">
        <f>'AG Jul 2023'!BC32</f>
        <v>0</v>
      </c>
      <c r="Q46" s="378" t="str">
        <f t="shared" si="25"/>
        <v>No discount</v>
      </c>
      <c r="R46" s="378" t="str">
        <f t="shared" si="26"/>
        <v>Exclusive</v>
      </c>
      <c r="S46" s="379">
        <f t="shared" si="30"/>
        <v>3553.095636363636</v>
      </c>
      <c r="T46" s="209">
        <f t="shared" si="31"/>
        <v>3553.095636363636</v>
      </c>
      <c r="U46" s="381">
        <f t="shared" si="32"/>
        <v>3908.4051999999997</v>
      </c>
      <c r="V46" s="381">
        <f t="shared" si="32"/>
        <v>3908.4051999999997</v>
      </c>
      <c r="W46" s="468"/>
      <c r="X46" s="468"/>
      <c r="Y46" s="468"/>
      <c r="Z46" s="468"/>
      <c r="AA46" s="468"/>
      <c r="AB46" s="468"/>
      <c r="AC46" s="468"/>
      <c r="AD46" s="468"/>
      <c r="AE46" s="468"/>
      <c r="AF46" s="468"/>
      <c r="AG46" s="468"/>
      <c r="AH46" s="468"/>
      <c r="AI46" s="468"/>
      <c r="AJ46" s="468"/>
      <c r="AK46" s="468"/>
      <c r="AL46" s="468"/>
      <c r="AM46" s="468"/>
      <c r="AN46" s="468"/>
      <c r="AO46" s="468"/>
    </row>
    <row r="47" spans="1:41" x14ac:dyDescent="0.15">
      <c r="A47" s="163" t="str">
        <f>'AG Jul 2023'!K33</f>
        <v>Sumo Power</v>
      </c>
      <c r="B47" s="158" t="str">
        <f>'AG Jul 2023'!L33</f>
        <v>Assure</v>
      </c>
      <c r="C47" s="215">
        <f>IF('AG Jul 2023'!BP33=0,91*'AG Jul 2023'!M33/100,(91*'AG Jul 2023'!M33/100)+'AG Jul 2023'!BP33/4)</f>
        <v>81.444999999999993</v>
      </c>
      <c r="D47" s="215">
        <f>IF('AG Jul 2023'!O33="",$C$31*$C$32*'AG Jul 2023'!N33/100,IF($C$31*$C$32&gt;='AG Jul 2023'!P33,('AG Jul 2023'!P33*'AG Jul 2023'!N33/100),($C$31*$C$32*'AG Jul 2023'!N33/100)))</f>
        <v>475.99999999999994</v>
      </c>
      <c r="E47" s="215">
        <f>IF(AND('AG Jul 2023'!P33&gt;0,'AG Jul 2023'!R33&gt;0),IF($C$31*$C$32&lt;'AG Jul 2023'!P33,0,IF($C$31*$C$32&lt;=('AG Jul 2023'!R33+'AG Jul 2023'!P33),(($C$31*$C$32-'AG Jul 2023'!P33)*'AG Jul 2023'!Q33/100),(('AG Jul 2023'!R33)*'AG Jul 2023'!Q33/100))),0)</f>
        <v>0</v>
      </c>
      <c r="F47" s="215">
        <f>IF(AND('AG Jul 2023'!Q33&gt;0,'AG Jul 2023'!S33&gt;0),IF($C$31*$C$32&lt;('AG Jul 2023'!R33+'AG Jul 2023'!P33),0,IF($C$31*$C$32&lt;=('AG Jul 2023'!T33+'AG Jul 2023'!R33+'AG Jul 2023'!P33),(($C$31*$C$32-('AG Jul 2023'!R33+'AG Jul 2023'!P33))*'AG Jul 2023'!S33/100),('AG Jul 2023'!T33*'AG Jul 2023'!S33/100))),0)</f>
        <v>0</v>
      </c>
      <c r="G47" s="215">
        <f>IF(AND('AG Jul 2023'!R33&gt;0,'AG Jul 2023'!T33&gt;0),IF(($C$31*$C$32&lt;'AG Jul 2023'!T33),(0),($C$31*$C$32*'AG Jul 2023'!T33)*'AG Jul 2023'!U33/100),IF(AND('AG Jul 2023'!R33&gt;0,'AG Jul 2023'!T33=""),IF(($C$31*$C$32&lt;'AG Jul 2023'!R33+'AG Jul 2023'!P33),(0),(($C$31*$C$32-('AG Jul 2023'!R33+'AG Jul 2023'!P33))*'AG Jul 2023'!S33/100)),IF(AND('AG Jul 2023'!P33&gt;0,'AG Jul 2023'!R33=""&gt;0),IF(($C$31*$C$32&lt;'AG Jul 2023'!P33),(0),($C$31*$C$32-'AG Jul 2023'!P33)*'AG Jul 2023'!Q33/100),0)))</f>
        <v>0</v>
      </c>
      <c r="H47" s="215">
        <f>($C$31*$C$33)*'AG Jul 2023'!AE33/100</f>
        <v>97.799999999999983</v>
      </c>
      <c r="I47" s="215">
        <f t="shared" si="33"/>
        <v>655.24499999999989</v>
      </c>
      <c r="J47" s="377">
        <f t="shared" si="28"/>
        <v>2295.1999999999998</v>
      </c>
      <c r="K47" s="209">
        <f t="shared" si="29"/>
        <v>2620.9799999999996</v>
      </c>
      <c r="L47" s="181">
        <f t="shared" si="24"/>
        <v>2883.078</v>
      </c>
      <c r="M47" s="209">
        <f>'AG Jul 2023'!AZ33</f>
        <v>4</v>
      </c>
      <c r="N47" s="209">
        <f>'AG Jul 2023'!BA33</f>
        <v>0</v>
      </c>
      <c r="O47" s="209">
        <f>'AG Jul 2023'!BB33</f>
        <v>0</v>
      </c>
      <c r="P47" s="209">
        <f>'AG Jul 2023'!BC33</f>
        <v>0</v>
      </c>
      <c r="Q47" s="378" t="str">
        <f t="shared" si="25"/>
        <v>Guaranteed off bill</v>
      </c>
      <c r="R47" s="378" t="str">
        <f t="shared" si="26"/>
        <v>Exclusive</v>
      </c>
      <c r="S47" s="379">
        <f t="shared" si="30"/>
        <v>2516.1407999999997</v>
      </c>
      <c r="T47" s="209">
        <f t="shared" si="31"/>
        <v>2516.1407999999997</v>
      </c>
      <c r="U47" s="381">
        <f t="shared" si="32"/>
        <v>2767.75488</v>
      </c>
      <c r="V47" s="381">
        <f t="shared" si="32"/>
        <v>2767.75488</v>
      </c>
      <c r="W47" s="468"/>
      <c r="X47" s="468"/>
      <c r="Y47" s="468"/>
      <c r="Z47" s="468"/>
      <c r="AA47" s="468"/>
      <c r="AB47" s="468"/>
      <c r="AC47" s="468"/>
      <c r="AD47" s="468"/>
      <c r="AE47" s="468"/>
      <c r="AF47" s="468"/>
      <c r="AG47" s="468"/>
      <c r="AH47" s="468"/>
      <c r="AI47" s="468"/>
      <c r="AJ47" s="468"/>
      <c r="AK47" s="468"/>
      <c r="AL47" s="468"/>
      <c r="AM47" s="468"/>
      <c r="AN47" s="468"/>
      <c r="AO47" s="468"/>
    </row>
    <row r="48" spans="1:41" x14ac:dyDescent="0.15">
      <c r="A48" s="163" t="str">
        <f>'AG Jul 2023'!K34</f>
        <v>GloBird Energy</v>
      </c>
      <c r="B48" s="158" t="str">
        <f>'AG Jul 2023'!L34</f>
        <v>GloSave</v>
      </c>
      <c r="C48" s="215">
        <f>IF('AG Jul 2023'!BP34=0,91*'AG Jul 2023'!M34/100,(91*'AG Jul 2023'!M34/100)+'AG Jul 2023'!BP34/4)</f>
        <v>55.509999999999991</v>
      </c>
      <c r="D48" s="215">
        <f>IF('AG Jul 2023'!O34="",$C$31*$C$32*'AG Jul 2023'!N34/100,IF($C$31*$C$32&gt;='AG Jul 2023'!P34,('AG Jul 2023'!P34*'AG Jul 2023'!N34/100),($C$31*$C$32*'AG Jul 2023'!N34/100)))</f>
        <v>338.8</v>
      </c>
      <c r="E48" s="215">
        <f>IF(AND('AG Jul 2023'!P34&gt;0,'AG Jul 2023'!R34&gt;0),IF($C$31*$C$32&lt;'AG Jul 2023'!P34,0,IF($C$31*$C$32&lt;=('AG Jul 2023'!R34+'AG Jul 2023'!P34),(($C$31*$C$32-'AG Jul 2023'!P34)*'AG Jul 2023'!Q34/100),(('AG Jul 2023'!R34)*'AG Jul 2023'!Q34/100))),0)</f>
        <v>0</v>
      </c>
      <c r="F48" s="215">
        <f>IF(AND('AG Jul 2023'!Q34&gt;0,'AG Jul 2023'!S34&gt;0),IF($C$31*$C$32&lt;('AG Jul 2023'!R34+'AG Jul 2023'!P34),0,IF($C$31*$C$32&lt;=('AG Jul 2023'!T34+'AG Jul 2023'!R34+'AG Jul 2023'!P34),(($C$31*$C$32-('AG Jul 2023'!R34+'AG Jul 2023'!P34))*'AG Jul 2023'!S34/100),('AG Jul 2023'!T34*'AG Jul 2023'!S34/100))),0)</f>
        <v>0</v>
      </c>
      <c r="G48" s="215">
        <f>IF(AND('AG Jul 2023'!R34&gt;0,'AG Jul 2023'!T34&gt;0),IF(($C$31*$C$32&lt;'AG Jul 2023'!T34),(0),($C$31*$C$32*'AG Jul 2023'!T34)*'AG Jul 2023'!U34/100),IF(AND('AG Jul 2023'!R34&gt;0,'AG Jul 2023'!T34=""),IF(($C$31*$C$32&lt;'AG Jul 2023'!R34+'AG Jul 2023'!P34),(0),(($C$31*$C$32-('AG Jul 2023'!R34+'AG Jul 2023'!P34))*'AG Jul 2023'!S34/100)),IF(AND('AG Jul 2023'!P34&gt;0,'AG Jul 2023'!R34=""&gt;0),IF(($C$31*$C$32&lt;'AG Jul 2023'!P34),(0),($C$31*$C$32-'AG Jul 2023'!P34)*'AG Jul 2023'!Q34/100),0)))</f>
        <v>0</v>
      </c>
      <c r="H48" s="215">
        <f>($C$31*$C$33)*'AG Jul 2023'!AE34/100</f>
        <v>148.19999999999999</v>
      </c>
      <c r="I48" s="215">
        <f t="shared" si="33"/>
        <v>542.51</v>
      </c>
      <c r="J48" s="377">
        <f t="shared" si="28"/>
        <v>1948</v>
      </c>
      <c r="K48" s="209">
        <f t="shared" si="29"/>
        <v>2170.04</v>
      </c>
      <c r="L48" s="181">
        <f t="shared" si="24"/>
        <v>2387.0440000000003</v>
      </c>
      <c r="M48" s="209">
        <f>'AG Jul 2023'!AZ34</f>
        <v>0</v>
      </c>
      <c r="N48" s="209">
        <f>'AG Jul 2023'!BA34</f>
        <v>0</v>
      </c>
      <c r="O48" s="209">
        <f>'AG Jul 2023'!BB34</f>
        <v>2</v>
      </c>
      <c r="P48" s="209">
        <f>'AG Jul 2023'!BC34</f>
        <v>0</v>
      </c>
      <c r="Q48" s="378" t="str">
        <f t="shared" si="25"/>
        <v>Pay-on-time off bill</v>
      </c>
      <c r="R48" s="378" t="str">
        <f t="shared" si="26"/>
        <v>Exclusive</v>
      </c>
      <c r="S48" s="379">
        <f t="shared" si="30"/>
        <v>2170.04</v>
      </c>
      <c r="T48" s="209">
        <f t="shared" si="31"/>
        <v>2126.6392000000001</v>
      </c>
      <c r="U48" s="381">
        <f t="shared" si="32"/>
        <v>2387.0440000000003</v>
      </c>
      <c r="V48" s="381">
        <f t="shared" si="32"/>
        <v>2339.3031200000005</v>
      </c>
      <c r="W48" s="468"/>
      <c r="X48" s="468"/>
      <c r="Y48" s="468"/>
      <c r="Z48" s="468"/>
      <c r="AA48" s="468"/>
      <c r="AB48" s="468"/>
      <c r="AC48" s="468"/>
      <c r="AD48" s="468"/>
      <c r="AE48" s="468"/>
      <c r="AF48" s="468"/>
      <c r="AG48" s="468"/>
      <c r="AH48" s="468"/>
      <c r="AI48" s="468"/>
      <c r="AJ48" s="468"/>
      <c r="AK48" s="468"/>
      <c r="AL48" s="468"/>
      <c r="AM48" s="468"/>
      <c r="AN48" s="468"/>
      <c r="AO48" s="468"/>
    </row>
    <row r="49" spans="1:41" x14ac:dyDescent="0.15">
      <c r="A49" s="163" t="str">
        <f>'AG Jul 2023'!K35</f>
        <v>Kogan Energy</v>
      </c>
      <c r="B49" s="158" t="str">
        <f>'AG Jul 2023'!L35</f>
        <v>Free Kogan First Membership</v>
      </c>
      <c r="C49" s="215">
        <f>IF('AG Jul 2023'!BP35=0,91*'AG Jul 2023'!M35/100,(91*'AG Jul 2023'!M35/100)+'AG Jul 2023'!BP35/4)</f>
        <v>121.46018181818181</v>
      </c>
      <c r="D49" s="215">
        <f>IF('AG Jul 2023'!O35="",$C$31*$C$32*'AG Jul 2023'!N35/100,IF($C$31*$C$32&gt;='AG Jul 2023'!P35,('AG Jul 2023'!P35*'AG Jul 2023'!N35/100),($C$31*$C$32*'AG Jul 2023'!N35/100)))</f>
        <v>410.58181818181816</v>
      </c>
      <c r="E49" s="215">
        <f>IF(AND('AG Jul 2023'!P35&gt;0,'AG Jul 2023'!R35&gt;0),IF($C$31*$C$32&lt;'AG Jul 2023'!P35,0,IF($C$31*$C$32&lt;=('AG Jul 2023'!R35+'AG Jul 2023'!P35),(($C$31*$C$32-'AG Jul 2023'!P35)*'AG Jul 2023'!Q35/100),(('AG Jul 2023'!R35)*'AG Jul 2023'!Q35/100))),0)</f>
        <v>0</v>
      </c>
      <c r="F49" s="215">
        <f>IF(AND('AG Jul 2023'!Q35&gt;0,'AG Jul 2023'!S35&gt;0),IF($C$31*$C$32&lt;('AG Jul 2023'!R35+'AG Jul 2023'!P35),0,IF($C$31*$C$32&lt;=('AG Jul 2023'!T35+'AG Jul 2023'!R35+'AG Jul 2023'!P35),(($C$31*$C$32-('AG Jul 2023'!R35+'AG Jul 2023'!P35))*'AG Jul 2023'!S35/100),('AG Jul 2023'!T35*'AG Jul 2023'!S35/100))),0)</f>
        <v>0</v>
      </c>
      <c r="G49" s="215">
        <f>IF(AND('AG Jul 2023'!R35&gt;0,'AG Jul 2023'!T35&gt;0),IF(($C$31*$C$32&lt;'AG Jul 2023'!T35),(0),($C$31*$C$32*'AG Jul 2023'!T35)*'AG Jul 2023'!U35/100),IF(AND('AG Jul 2023'!R35&gt;0,'AG Jul 2023'!T35=""),IF(($C$31*$C$32&lt;'AG Jul 2023'!R35+'AG Jul 2023'!P35),(0),(($C$31*$C$32-('AG Jul 2023'!R35+'AG Jul 2023'!P35))*'AG Jul 2023'!S35/100)),IF(AND('AG Jul 2023'!P35&gt;0,'AG Jul 2023'!R35=""&gt;0),IF(($C$31*$C$32&lt;'AG Jul 2023'!P35),(0),($C$31*$C$32-'AG Jul 2023'!P35)*'AG Jul 2023'!Q35/100),0)))</f>
        <v>0</v>
      </c>
      <c r="H49" s="215">
        <f>($C$31*$C$33)*'AG Jul 2023'!AE35/100</f>
        <v>89.999999999999986</v>
      </c>
      <c r="I49" s="215">
        <f t="shared" si="33"/>
        <v>622.04199999999992</v>
      </c>
      <c r="J49" s="377">
        <f t="shared" si="28"/>
        <v>2002.3272727272724</v>
      </c>
      <c r="K49" s="209">
        <f t="shared" si="29"/>
        <v>2488.1679999999997</v>
      </c>
      <c r="L49" s="181">
        <f t="shared" si="24"/>
        <v>2736.9847999999997</v>
      </c>
      <c r="M49" s="209">
        <f>'AG Jul 2023'!AZ35</f>
        <v>0</v>
      </c>
      <c r="N49" s="209">
        <f>'AG Jul 2023'!BA35</f>
        <v>0</v>
      </c>
      <c r="O49" s="209">
        <f>'AG Jul 2023'!BB35</f>
        <v>0</v>
      </c>
      <c r="P49" s="209">
        <f>'AG Jul 2023'!BC35</f>
        <v>0</v>
      </c>
      <c r="Q49" s="378" t="str">
        <f t="shared" si="25"/>
        <v>No discount</v>
      </c>
      <c r="R49" s="378" t="str">
        <f t="shared" si="26"/>
        <v>Exclusive</v>
      </c>
      <c r="S49" s="379">
        <f t="shared" si="30"/>
        <v>2488.1679999999997</v>
      </c>
      <c r="T49" s="209">
        <f t="shared" si="31"/>
        <v>2488.1679999999997</v>
      </c>
      <c r="U49" s="381">
        <f t="shared" si="32"/>
        <v>2736.9847999999997</v>
      </c>
      <c r="V49" s="381">
        <f t="shared" si="32"/>
        <v>2736.9847999999997</v>
      </c>
      <c r="W49" s="468"/>
      <c r="X49" s="468"/>
      <c r="Y49" s="468"/>
      <c r="Z49" s="468"/>
      <c r="AA49" s="468"/>
      <c r="AB49" s="468"/>
      <c r="AC49" s="468"/>
      <c r="AD49" s="468"/>
      <c r="AE49" s="468"/>
      <c r="AF49" s="468"/>
      <c r="AG49" s="468"/>
      <c r="AH49" s="468"/>
      <c r="AI49" s="468"/>
      <c r="AJ49" s="468"/>
      <c r="AK49" s="468"/>
      <c r="AL49" s="468"/>
      <c r="AM49" s="468"/>
      <c r="AN49" s="468"/>
      <c r="AO49" s="468"/>
    </row>
    <row r="50" spans="1:41" x14ac:dyDescent="0.15">
      <c r="A50" s="163" t="str">
        <f>'AG Jul 2023'!K36</f>
        <v>1st Energy</v>
      </c>
      <c r="B50" s="158" t="str">
        <f>'AG Jul 2023'!L36</f>
        <v>1st Saver</v>
      </c>
      <c r="C50" s="215">
        <f>IF('AG Jul 2023'!BP36=0,91*'AG Jul 2023'!M36/100,(91*'AG Jul 2023'!M36/100)+'AG Jul 2023'!BP36/4)</f>
        <v>97.37</v>
      </c>
      <c r="D50" s="215">
        <f>IF('AG Jul 2023'!O36="",$C$31*$C$32*'AG Jul 2023'!N36/100,IF($C$31*$C$32&gt;='AG Jul 2023'!P36,('AG Jul 2023'!P36*'AG Jul 2023'!N36/100),($C$31*$C$32*'AG Jul 2023'!N36/100)))</f>
        <v>446.3549999999999</v>
      </c>
      <c r="E50" s="215">
        <f>IF(AND('AG Jul 2023'!P36&gt;0,'AG Jul 2023'!R36&gt;0),IF($C$31*$C$32&lt;'AG Jul 2023'!P36,0,IF($C$31*$C$32&lt;=('AG Jul 2023'!R36+'AG Jul 2023'!P36),(($C$31*$C$32-'AG Jul 2023'!P36)*'AG Jul 2023'!Q36/100),(('AG Jul 2023'!R36)*'AG Jul 2023'!Q36/100))),0)</f>
        <v>0</v>
      </c>
      <c r="F50" s="215">
        <f>IF(AND('AG Jul 2023'!Q36&gt;0,'AG Jul 2023'!S36&gt;0),IF($C$31*$C$32&lt;('AG Jul 2023'!R36+'AG Jul 2023'!P36),0,IF($C$31*$C$32&lt;=('AG Jul 2023'!T36+'AG Jul 2023'!R36+'AG Jul 2023'!P36),(($C$31*$C$32-('AG Jul 2023'!R36+'AG Jul 2023'!P36))*'AG Jul 2023'!S36/100),('AG Jul 2023'!T36*'AG Jul 2023'!S36/100))),0)</f>
        <v>0</v>
      </c>
      <c r="G50" s="215">
        <f>IF(AND('AG Jul 2023'!R36&gt;0,'AG Jul 2023'!T36&gt;0),IF(($C$31*$C$32&lt;'AG Jul 2023'!T36),(0),($C$31*$C$32*'AG Jul 2023'!T36)*'AG Jul 2023'!U36/100),IF(AND('AG Jul 2023'!R36&gt;0,'AG Jul 2023'!T36=""),IF(($C$31*$C$32&lt;'AG Jul 2023'!R36+'AG Jul 2023'!P36),(0),(($C$31*$C$32-('AG Jul 2023'!R36+'AG Jul 2023'!P36))*'AG Jul 2023'!S36/100)),IF(AND('AG Jul 2023'!P36&gt;0,'AG Jul 2023'!R36=""&gt;0),IF(($C$31*$C$32&lt;'AG Jul 2023'!P36),(0),($C$31*$C$32-'AG Jul 2023'!P36)*'AG Jul 2023'!Q36/100),0)))</f>
        <v>13.159999999999998</v>
      </c>
      <c r="H50" s="215">
        <f>($C$31*$C$33)*'AG Jul 2023'!AE36/100</f>
        <v>94.799999999999983</v>
      </c>
      <c r="I50" s="215">
        <f t="shared" ref="I50:I55" si="34">SUM(C50:H50)</f>
        <v>651.68499999999983</v>
      </c>
      <c r="J50" s="377">
        <f t="shared" ref="J50:J55" si="35">(I50-C50)*4</f>
        <v>2217.2599999999993</v>
      </c>
      <c r="K50" s="209">
        <f t="shared" ref="K50:K55" si="36">I50*4</f>
        <v>2606.7399999999993</v>
      </c>
      <c r="L50" s="181">
        <f t="shared" ref="L50:L55" si="37">K50*1.1</f>
        <v>2867.4139999999993</v>
      </c>
      <c r="M50" s="209">
        <f>'AG Jul 2023'!AZ36</f>
        <v>0</v>
      </c>
      <c r="N50" s="209">
        <f>'AG Jul 2023'!BA36</f>
        <v>0</v>
      </c>
      <c r="O50" s="209">
        <f>'AG Jul 2023'!BB36</f>
        <v>5</v>
      </c>
      <c r="P50" s="209">
        <f>'AG Jul 2023'!BC36</f>
        <v>0</v>
      </c>
      <c r="Q50" s="378" t="str">
        <f t="shared" ref="Q50:Q55" si="38">IF(SUM(M50:P50)=0,"No discount",IF(M50&gt;0,"Guaranteed off bill",IF(N50&gt;0,"Guaranteed off usage",IF(O50&gt;0,"Pay-on-time off bill","Pay-on-time off usage"))))</f>
        <v>Pay-on-time off bill</v>
      </c>
      <c r="R50" s="378" t="str">
        <f t="shared" ref="R50:R55" si="39">IF(OR(A50="Origin Energy",A50="Red Energy",A50="Powershop"),"Inclusive","Exclusive")</f>
        <v>Exclusive</v>
      </c>
      <c r="S50" s="379">
        <f t="shared" ref="S50:S55" si="40">IF(AND(Q50="Guaranteed off bill",R50="Inclusive"),((K50*1.1)-((K50*1.1)*M50/100))/1.1,IF(AND(Q50="Guaranteed off usage",R50="Inclusive"),((K50*1.1)-((J50*1.1)*N50/100))/1.1,IF(AND(Q50="Guaranteed off bill",R50="Exclusive"),K50-(K50*M50/100),IF(AND(Q50="Guaranteed off usage",R50="Exclusive"),K50-(J50*N50/100),IF(R50="Inclusive",((K50*1.1))/1.1,K50)))))</f>
        <v>2606.7399999999993</v>
      </c>
      <c r="T50" s="209">
        <f t="shared" ref="T50:T55" si="41">IF(AND(Q50="Pay-on-time off bill",R50="Inclusive"),((S50*1.1)-((S50*1.1)*O50/100))/1.1,IF(AND(Q50="Pay-on-time off usage",R50="Inclusive"),((S50*1.1)-((J50*1.1)*P50/100))/1.1,IF(AND(Q50="Pay-on-time off bill",R50="Exclusive"),S50-(S50*O50/100),IF(AND(Q50="Pay-on-time off usage",R50="Exclusive"),S50-(J50*P50/100),IF(R50="Inclusive",((S50*1.1))/1.1,S50)))))</f>
        <v>2476.4029999999993</v>
      </c>
      <c r="U50" s="381">
        <f t="shared" ref="U50:U55" si="42">S50*1.1</f>
        <v>2867.4139999999993</v>
      </c>
      <c r="V50" s="381">
        <f t="shared" ref="V50:V55" si="43">T50*1.1</f>
        <v>2724.0432999999994</v>
      </c>
      <c r="W50" s="468"/>
      <c r="X50" s="468"/>
      <c r="Y50" s="468"/>
      <c r="Z50" s="468"/>
      <c r="AA50" s="468"/>
      <c r="AB50" s="468"/>
      <c r="AC50" s="468"/>
      <c r="AD50" s="468"/>
      <c r="AE50" s="468"/>
      <c r="AF50" s="468"/>
      <c r="AG50" s="468"/>
      <c r="AH50" s="468"/>
      <c r="AI50" s="468"/>
      <c r="AJ50" s="468"/>
      <c r="AK50" s="468"/>
      <c r="AL50" s="468"/>
      <c r="AM50" s="468"/>
      <c r="AN50" s="468"/>
      <c r="AO50" s="468"/>
    </row>
    <row r="51" spans="1:41" x14ac:dyDescent="0.15">
      <c r="A51" s="163" t="str">
        <f>'AG Jul 2023'!K37</f>
        <v>CovaU</v>
      </c>
      <c r="B51" s="158" t="str">
        <f>'AG Jul 2023'!L37</f>
        <v>Freedom</v>
      </c>
      <c r="C51" s="215">
        <f>IF('AG Jul 2023'!BP37=0,91*'AG Jul 2023'!M37/100,(91*'AG Jul 2023'!M37/100)+'AG Jul 2023'!BP37/4)</f>
        <v>72.816545454545434</v>
      </c>
      <c r="D51" s="215">
        <f>IF('AG Jul 2023'!O37="",$C$31*$C$32*'AG Jul 2023'!N37/100,IF($C$31*$C$32&gt;='AG Jul 2023'!P37,('AG Jul 2023'!P37*'AG Jul 2023'!N37/100),($C$31*$C$32*'AG Jul 2023'!N37/100)))</f>
        <v>451.56363636363631</v>
      </c>
      <c r="E51" s="215">
        <f>IF(AND('AG Jul 2023'!P37&gt;0,'AG Jul 2023'!R37&gt;0),IF($C$31*$C$32&lt;'AG Jul 2023'!P37,0,IF($C$31*$C$32&lt;=('AG Jul 2023'!R37+'AG Jul 2023'!P37),(($C$31*$C$32-'AG Jul 2023'!P37)*'AG Jul 2023'!Q37/100),(('AG Jul 2023'!R37)*'AG Jul 2023'!Q37/100))),0)</f>
        <v>0</v>
      </c>
      <c r="F51" s="215">
        <f>IF(AND('AG Jul 2023'!Q37&gt;0,'AG Jul 2023'!S37&gt;0),IF($C$31*$C$32&lt;('AG Jul 2023'!R37+'AG Jul 2023'!P37),0,IF($C$31*$C$32&lt;=('AG Jul 2023'!T37+'AG Jul 2023'!R37+'AG Jul 2023'!P37),(($C$31*$C$32-('AG Jul 2023'!R37+'AG Jul 2023'!P37))*'AG Jul 2023'!S37/100),('AG Jul 2023'!T37*'AG Jul 2023'!S37/100))),0)</f>
        <v>0</v>
      </c>
      <c r="G51" s="215">
        <f>IF(AND('AG Jul 2023'!R37&gt;0,'AG Jul 2023'!T37&gt;0),IF(($C$31*$C$32&lt;'AG Jul 2023'!T37),(0),($C$31*$C$32*'AG Jul 2023'!T37)*'AG Jul 2023'!U37/100),IF(AND('AG Jul 2023'!R37&gt;0,'AG Jul 2023'!T37=""),IF(($C$31*$C$32&lt;'AG Jul 2023'!R37+'AG Jul 2023'!P37),(0),(($C$31*$C$32-('AG Jul 2023'!R37+'AG Jul 2023'!P37))*'AG Jul 2023'!S37/100)),IF(AND('AG Jul 2023'!P37&gt;0,'AG Jul 2023'!R37=""&gt;0),IF(($C$31*$C$32&lt;'AG Jul 2023'!P37),(0),($C$31*$C$32-'AG Jul 2023'!P37)*'AG Jul 2023'!Q37/100),0)))</f>
        <v>0</v>
      </c>
      <c r="H51" s="215">
        <f>($C$31*$C$33)*'AG Jul 2023'!AE37/100</f>
        <v>118.85454545454542</v>
      </c>
      <c r="I51" s="215">
        <f t="shared" si="34"/>
        <v>643.23472727272724</v>
      </c>
      <c r="J51" s="377">
        <f t="shared" si="35"/>
        <v>2281.6727272727271</v>
      </c>
      <c r="K51" s="209">
        <f t="shared" si="36"/>
        <v>2572.938909090909</v>
      </c>
      <c r="L51" s="181">
        <f t="shared" si="37"/>
        <v>2830.2328000000002</v>
      </c>
      <c r="M51" s="209">
        <f>'AG Jul 2023'!AZ37</f>
        <v>0</v>
      </c>
      <c r="N51" s="209">
        <f>'AG Jul 2023'!BA37</f>
        <v>5</v>
      </c>
      <c r="O51" s="209">
        <f>'AG Jul 2023'!BB37</f>
        <v>0</v>
      </c>
      <c r="P51" s="209">
        <f>'AG Jul 2023'!BC37</f>
        <v>0</v>
      </c>
      <c r="Q51" s="378" t="str">
        <f t="shared" si="38"/>
        <v>Guaranteed off usage</v>
      </c>
      <c r="R51" s="378" t="str">
        <f t="shared" si="39"/>
        <v>Exclusive</v>
      </c>
      <c r="S51" s="379">
        <f t="shared" si="40"/>
        <v>2458.8552727272727</v>
      </c>
      <c r="T51" s="209">
        <f t="shared" si="41"/>
        <v>2458.8552727272727</v>
      </c>
      <c r="U51" s="381">
        <f t="shared" si="42"/>
        <v>2704.7408</v>
      </c>
      <c r="V51" s="381">
        <f t="shared" si="43"/>
        <v>2704.7408</v>
      </c>
      <c r="W51" s="468"/>
      <c r="X51" s="468"/>
      <c r="Y51" s="468"/>
      <c r="Z51" s="468"/>
      <c r="AA51" s="468"/>
      <c r="AB51" s="468"/>
      <c r="AC51" s="468"/>
      <c r="AD51" s="468"/>
      <c r="AE51" s="468"/>
      <c r="AF51" s="468"/>
      <c r="AG51" s="468"/>
      <c r="AH51" s="468"/>
      <c r="AI51" s="468"/>
      <c r="AJ51" s="468"/>
      <c r="AK51" s="468"/>
      <c r="AL51" s="468"/>
      <c r="AM51" s="468"/>
      <c r="AN51" s="468"/>
      <c r="AO51" s="468"/>
    </row>
    <row r="52" spans="1:41" x14ac:dyDescent="0.15">
      <c r="A52" s="163" t="str">
        <f>'AG Jul 2023'!K38</f>
        <v>Momentum</v>
      </c>
      <c r="B52" s="158" t="str">
        <f>'AG Jul 2023'!L38</f>
        <v>Suit Yourself</v>
      </c>
      <c r="C52" s="215">
        <f>IF('AG Jul 2023'!BP38=0,91*'AG Jul 2023'!M38/100,(91*'AG Jul 2023'!M38/100)+'AG Jul 2023'!BP38/4)</f>
        <v>126.03499999999998</v>
      </c>
      <c r="D52" s="215">
        <f>IF('AG Jul 2023'!O38="",$C$31*$C$32*'AG Jul 2023'!N38/100,IF($C$31*$C$32&gt;='AG Jul 2023'!P38,('AG Jul 2023'!P38*'AG Jul 2023'!N38/100),($C$31*$C$32*'AG Jul 2023'!N38/100)))</f>
        <v>452.19999999999993</v>
      </c>
      <c r="E52" s="215">
        <f>IF(AND('AG Jul 2023'!P38&gt;0,'AG Jul 2023'!R38&gt;0),IF($C$31*$C$32&lt;'AG Jul 2023'!P38,0,IF($C$31*$C$32&lt;=('AG Jul 2023'!R38+'AG Jul 2023'!P38),(($C$31*$C$32-'AG Jul 2023'!P38)*'AG Jul 2023'!Q38/100),(('AG Jul 2023'!R38)*'AG Jul 2023'!Q38/100))),0)</f>
        <v>0</v>
      </c>
      <c r="F52" s="215">
        <f>IF(AND('AG Jul 2023'!Q38&gt;0,'AG Jul 2023'!S38&gt;0),IF($C$31*$C$32&lt;('AG Jul 2023'!R38+'AG Jul 2023'!P38),0,IF($C$31*$C$32&lt;=('AG Jul 2023'!T38+'AG Jul 2023'!R38+'AG Jul 2023'!P38),(($C$31*$C$32-('AG Jul 2023'!R38+'AG Jul 2023'!P38))*'AG Jul 2023'!S38/100),('AG Jul 2023'!T38*'AG Jul 2023'!S38/100))),0)</f>
        <v>0</v>
      </c>
      <c r="G52" s="215">
        <f>IF(AND('AG Jul 2023'!R38&gt;0,'AG Jul 2023'!T38&gt;0),IF(($C$31*$C$32&lt;'AG Jul 2023'!T38),(0),($C$31*$C$32*'AG Jul 2023'!T38)*'AG Jul 2023'!U38/100),IF(AND('AG Jul 2023'!R38&gt;0,'AG Jul 2023'!T38=""),IF(($C$31*$C$32&lt;'AG Jul 2023'!R38+'AG Jul 2023'!P38),(0),(($C$31*$C$32-('AG Jul 2023'!R38+'AG Jul 2023'!P38))*'AG Jul 2023'!S38/100)),IF(AND('AG Jul 2023'!P38&gt;0,'AG Jul 2023'!R38=""&gt;0),IF(($C$31*$C$32&lt;'AG Jul 2023'!P38),(0),($C$31*$C$32-'AG Jul 2023'!P38)*'AG Jul 2023'!Q38/100),0)))</f>
        <v>0</v>
      </c>
      <c r="H52" s="215">
        <f>($C$31*$C$33)*'AG Jul 2023'!AE38/100</f>
        <v>80.399999999999991</v>
      </c>
      <c r="I52" s="215">
        <f t="shared" si="34"/>
        <v>658.63499999999988</v>
      </c>
      <c r="J52" s="377">
        <f t="shared" si="35"/>
        <v>2130.3999999999996</v>
      </c>
      <c r="K52" s="209">
        <f t="shared" si="36"/>
        <v>2634.5399999999995</v>
      </c>
      <c r="L52" s="181">
        <f t="shared" si="37"/>
        <v>2897.9939999999997</v>
      </c>
      <c r="M52" s="209">
        <f>'AG Jul 2023'!AZ38</f>
        <v>0</v>
      </c>
      <c r="N52" s="209">
        <f>'AG Jul 2023'!BA38</f>
        <v>0</v>
      </c>
      <c r="O52" s="209">
        <f>'AG Jul 2023'!BB38</f>
        <v>0</v>
      </c>
      <c r="P52" s="209">
        <f>'AG Jul 2023'!BC38</f>
        <v>0</v>
      </c>
      <c r="Q52" s="378" t="str">
        <f t="shared" si="38"/>
        <v>No discount</v>
      </c>
      <c r="R52" s="378" t="str">
        <f t="shared" si="39"/>
        <v>Exclusive</v>
      </c>
      <c r="S52" s="379">
        <f t="shared" si="40"/>
        <v>2634.5399999999995</v>
      </c>
      <c r="T52" s="209">
        <f t="shared" si="41"/>
        <v>2634.5399999999995</v>
      </c>
      <c r="U52" s="381">
        <f t="shared" si="42"/>
        <v>2897.9939999999997</v>
      </c>
      <c r="V52" s="381">
        <f t="shared" si="43"/>
        <v>2897.9939999999997</v>
      </c>
      <c r="W52" s="468"/>
      <c r="X52" s="468"/>
      <c r="Y52" s="468"/>
      <c r="Z52" s="468"/>
      <c r="AA52" s="468"/>
      <c r="AB52" s="468"/>
      <c r="AC52" s="468"/>
      <c r="AD52" s="468"/>
      <c r="AE52" s="468"/>
      <c r="AF52" s="468"/>
      <c r="AG52" s="468"/>
      <c r="AH52" s="468"/>
      <c r="AI52" s="468"/>
      <c r="AJ52" s="468"/>
      <c r="AK52" s="468"/>
      <c r="AL52" s="468"/>
      <c r="AM52" s="468"/>
      <c r="AN52" s="468"/>
      <c r="AO52" s="468"/>
    </row>
    <row r="53" spans="1:41" x14ac:dyDescent="0.15">
      <c r="A53" s="163" t="str">
        <f>'AG Jul 2023'!K39</f>
        <v>Nectr</v>
      </c>
      <c r="B53" s="158" t="str">
        <f>'AG Jul 2023'!L39</f>
        <v>100% Clean</v>
      </c>
      <c r="C53" s="215">
        <f>IF('AG Jul 2023'!BP39=0,91*'AG Jul 2023'!M39/100,(91*'AG Jul 2023'!M39/100)+'AG Jul 2023'!BP39/4)</f>
        <v>94.184999999999988</v>
      </c>
      <c r="D53" s="215">
        <f>IF('AG Jul 2023'!O39="",$C$31*$C$32*'AG Jul 2023'!N39/100,IF($C$31*$C$32&gt;='AG Jul 2023'!P39,('AG Jul 2023'!P39*'AG Jul 2023'!N39/100),($C$31*$C$32*'AG Jul 2023'!N39/100)))</f>
        <v>458.8181818181817</v>
      </c>
      <c r="E53" s="215">
        <f>IF(AND('AG Jul 2023'!P39&gt;0,'AG Jul 2023'!R39&gt;0),IF($C$31*$C$32&lt;'AG Jul 2023'!P39,0,IF($C$31*$C$32&lt;=('AG Jul 2023'!R39+'AG Jul 2023'!P39),(($C$31*$C$32-'AG Jul 2023'!P39)*'AG Jul 2023'!Q39/100),(('AG Jul 2023'!R39)*'AG Jul 2023'!Q39/100))),0)</f>
        <v>0</v>
      </c>
      <c r="F53" s="215">
        <f>IF(AND('AG Jul 2023'!Q39&gt;0,'AG Jul 2023'!S39&gt;0),IF($C$31*$C$32&lt;('AG Jul 2023'!R39+'AG Jul 2023'!P39),0,IF($C$31*$C$32&lt;=('AG Jul 2023'!T39+'AG Jul 2023'!R39+'AG Jul 2023'!P39),(($C$31*$C$32-('AG Jul 2023'!R39+'AG Jul 2023'!P39))*'AG Jul 2023'!S39/100),('AG Jul 2023'!T39*'AG Jul 2023'!S39/100))),0)</f>
        <v>0</v>
      </c>
      <c r="G53" s="215">
        <f>IF(AND('AG Jul 2023'!R39&gt;0,'AG Jul 2023'!T39&gt;0),IF(($C$31*$C$32&lt;'AG Jul 2023'!T39),(0),($C$31*$C$32*'AG Jul 2023'!T39)*'AG Jul 2023'!U39/100),IF(AND('AG Jul 2023'!R39&gt;0,'AG Jul 2023'!T39=""),IF(($C$31*$C$32&lt;'AG Jul 2023'!R39+'AG Jul 2023'!P39),(0),(($C$31*$C$32-('AG Jul 2023'!R39+'AG Jul 2023'!P39))*'AG Jul 2023'!S39/100)),IF(AND('AG Jul 2023'!P39&gt;0,'AG Jul 2023'!R39=""&gt;0),IF(($C$31*$C$32&lt;'AG Jul 2023'!P39),(0),($C$31*$C$32-'AG Jul 2023'!P39)*'AG Jul 2023'!Q39/100),0)))</f>
        <v>0</v>
      </c>
      <c r="H53" s="215">
        <f>($C$31*$C$33)*'AG Jul 2023'!AE39/100</f>
        <v>111.59999999999998</v>
      </c>
      <c r="I53" s="215">
        <f t="shared" si="34"/>
        <v>664.60318181818172</v>
      </c>
      <c r="J53" s="377">
        <f t="shared" si="35"/>
        <v>2281.6727272727271</v>
      </c>
      <c r="K53" s="209">
        <f t="shared" si="36"/>
        <v>2658.4127272727269</v>
      </c>
      <c r="L53" s="181">
        <f t="shared" si="37"/>
        <v>2924.2539999999999</v>
      </c>
      <c r="M53" s="209">
        <f>'AG Jul 2023'!AZ39</f>
        <v>0</v>
      </c>
      <c r="N53" s="209">
        <f>'AG Jul 2023'!BA39</f>
        <v>0</v>
      </c>
      <c r="O53" s="209">
        <f>'AG Jul 2023'!BB39</f>
        <v>0</v>
      </c>
      <c r="P53" s="209">
        <f>'AG Jul 2023'!BC39</f>
        <v>0</v>
      </c>
      <c r="Q53" s="378" t="str">
        <f t="shared" si="38"/>
        <v>No discount</v>
      </c>
      <c r="R53" s="378" t="str">
        <f t="shared" si="39"/>
        <v>Exclusive</v>
      </c>
      <c r="S53" s="379">
        <f t="shared" si="40"/>
        <v>2658.4127272727269</v>
      </c>
      <c r="T53" s="209">
        <f t="shared" si="41"/>
        <v>2658.4127272727269</v>
      </c>
      <c r="U53" s="381">
        <f t="shared" si="42"/>
        <v>2924.2539999999999</v>
      </c>
      <c r="V53" s="381">
        <f t="shared" si="43"/>
        <v>2924.2539999999999</v>
      </c>
      <c r="W53" s="468"/>
      <c r="X53" s="468"/>
      <c r="Y53" s="468"/>
      <c r="Z53" s="468"/>
      <c r="AA53" s="468"/>
      <c r="AB53" s="468"/>
      <c r="AC53" s="468"/>
      <c r="AD53" s="468"/>
      <c r="AE53" s="468"/>
      <c r="AF53" s="468"/>
      <c r="AG53" s="468"/>
      <c r="AH53" s="468"/>
      <c r="AI53" s="468"/>
      <c r="AJ53" s="468"/>
      <c r="AK53" s="468"/>
      <c r="AL53" s="468"/>
      <c r="AM53" s="468"/>
      <c r="AN53" s="468"/>
      <c r="AO53" s="468"/>
    </row>
    <row r="54" spans="1:41" x14ac:dyDescent="0.15">
      <c r="A54" s="163" t="str">
        <f>'AG Jul 2023'!K40</f>
        <v>OVO</v>
      </c>
      <c r="B54" s="158" t="str">
        <f>'AG Jul 2023'!L40</f>
        <v>The One Plan</v>
      </c>
      <c r="C54" s="215">
        <f>IF('AG Jul 2023'!BP40=0,91*'AG Jul 2023'!M40/100,(91*'AG Jul 2023'!M40/100)+'AG Jul 2023'!BP40/4)</f>
        <v>75.529999999999987</v>
      </c>
      <c r="D54" s="215">
        <f>IF('AG Jul 2023'!O40="",$C$31*$C$32*'AG Jul 2023'!N40/100,IF($C$31*$C$32&gt;='AG Jul 2023'!P40,('AG Jul 2023'!P40*'AG Jul 2023'!N40/100),($C$31*$C$32*'AG Jul 2023'!N40/100)))</f>
        <v>369.6</v>
      </c>
      <c r="E54" s="215">
        <f>IF(AND('AG Jul 2023'!P40&gt;0,'AG Jul 2023'!R40&gt;0),IF($C$31*$C$32&lt;'AG Jul 2023'!P40,0,IF($C$31*$C$32&lt;=('AG Jul 2023'!R40+'AG Jul 2023'!P40),(($C$31*$C$32-'AG Jul 2023'!P40)*'AG Jul 2023'!Q40/100),(('AG Jul 2023'!R40)*'AG Jul 2023'!Q40/100))),0)</f>
        <v>0</v>
      </c>
      <c r="F54" s="215">
        <f>IF(AND('AG Jul 2023'!Q40&gt;0,'AG Jul 2023'!S40&gt;0),IF($C$31*$C$32&lt;('AG Jul 2023'!R40+'AG Jul 2023'!P40),0,IF($C$31*$C$32&lt;=('AG Jul 2023'!T40+'AG Jul 2023'!R40+'AG Jul 2023'!P40),(($C$31*$C$32-('AG Jul 2023'!R40+'AG Jul 2023'!P40))*'AG Jul 2023'!S40/100),('AG Jul 2023'!T40*'AG Jul 2023'!S40/100))),0)</f>
        <v>0</v>
      </c>
      <c r="G54" s="215">
        <f>IF(AND('AG Jul 2023'!R40&gt;0,'AG Jul 2023'!T40&gt;0),IF(($C$31*$C$32&lt;'AG Jul 2023'!T40),(0),($C$31*$C$32*'AG Jul 2023'!T40)*'AG Jul 2023'!U40/100),IF(AND('AG Jul 2023'!R40&gt;0,'AG Jul 2023'!T40=""),IF(($C$31*$C$32&lt;'AG Jul 2023'!R40+'AG Jul 2023'!P40),(0),(($C$31*$C$32-('AG Jul 2023'!R40+'AG Jul 2023'!P40))*'AG Jul 2023'!S40/100)),IF(AND('AG Jul 2023'!P40&gt;0,'AG Jul 2023'!R40=""&gt;0),IF(($C$31*$C$32&lt;'AG Jul 2023'!P40),(0),($C$31*$C$32-'AG Jul 2023'!P40)*'AG Jul 2023'!Q40/100),0)))</f>
        <v>0</v>
      </c>
      <c r="H54" s="215">
        <f>($C$31*$C$33)*'AG Jul 2023'!AE40/100</f>
        <v>83.4</v>
      </c>
      <c r="I54" s="215">
        <f t="shared" si="34"/>
        <v>528.53</v>
      </c>
      <c r="J54" s="377">
        <f t="shared" si="35"/>
        <v>1812</v>
      </c>
      <c r="K54" s="209">
        <f t="shared" si="36"/>
        <v>2114.12</v>
      </c>
      <c r="L54" s="181">
        <f t="shared" si="37"/>
        <v>2325.5320000000002</v>
      </c>
      <c r="M54" s="209">
        <f>'AG Jul 2023'!AZ40</f>
        <v>0</v>
      </c>
      <c r="N54" s="209">
        <f>'AG Jul 2023'!BA40</f>
        <v>0</v>
      </c>
      <c r="O54" s="209">
        <f>'AG Jul 2023'!BB40</f>
        <v>0</v>
      </c>
      <c r="P54" s="209">
        <f>'AG Jul 2023'!BC40</f>
        <v>0</v>
      </c>
      <c r="Q54" s="378" t="str">
        <f t="shared" si="38"/>
        <v>No discount</v>
      </c>
      <c r="R54" s="378" t="str">
        <f t="shared" si="39"/>
        <v>Exclusive</v>
      </c>
      <c r="S54" s="379">
        <f t="shared" si="40"/>
        <v>2114.12</v>
      </c>
      <c r="T54" s="209">
        <f t="shared" si="41"/>
        <v>2114.12</v>
      </c>
      <c r="U54" s="381">
        <f t="shared" si="42"/>
        <v>2325.5320000000002</v>
      </c>
      <c r="V54" s="381">
        <f t="shared" si="43"/>
        <v>2325.5320000000002</v>
      </c>
      <c r="W54" s="468"/>
      <c r="X54" s="468"/>
      <c r="Y54" s="468"/>
      <c r="Z54" s="468"/>
      <c r="AA54" s="468"/>
      <c r="AB54" s="468"/>
      <c r="AC54" s="468"/>
      <c r="AD54" s="468"/>
      <c r="AE54" s="468"/>
      <c r="AF54" s="468"/>
      <c r="AG54" s="468"/>
      <c r="AH54" s="468"/>
      <c r="AI54" s="468"/>
      <c r="AJ54" s="468"/>
      <c r="AK54" s="468"/>
      <c r="AL54" s="468"/>
      <c r="AM54" s="468"/>
      <c r="AN54" s="468"/>
      <c r="AO54" s="468"/>
    </row>
    <row r="55" spans="1:41" x14ac:dyDescent="0.15">
      <c r="A55" s="163" t="str">
        <f>'AG Jul 2023'!K41</f>
        <v>Tango Energy</v>
      </c>
      <c r="B55" s="158" t="str">
        <f>'AG Jul 2023'!L41</f>
        <v>Home Select</v>
      </c>
      <c r="C55" s="215">
        <f>IF('AG Jul 2023'!BP41=0,91*'AG Jul 2023'!M41/100,(91*'AG Jul 2023'!M41/100)+'AG Jul 2023'!BP41/4)</f>
        <v>65.52</v>
      </c>
      <c r="D55" s="215">
        <f>IF('AG Jul 2023'!O41="",$C$31*$C$32*'AG Jul 2023'!N41/100,IF($C$31*$C$32&gt;='AG Jul 2023'!P41,('AG Jul 2023'!P41*'AG Jul 2023'!N41/100),($C$31*$C$32*'AG Jul 2023'!N41/100)))</f>
        <v>332.56363636363631</v>
      </c>
      <c r="E55" s="215">
        <f>IF(AND('AG Jul 2023'!P41&gt;0,'AG Jul 2023'!R41&gt;0),IF($C$31*$C$32&lt;'AG Jul 2023'!P41,0,IF($C$31*$C$32&lt;=('AG Jul 2023'!R41+'AG Jul 2023'!P41),(($C$31*$C$32-'AG Jul 2023'!P41)*'AG Jul 2023'!Q41/100),(('AG Jul 2023'!R41)*'AG Jul 2023'!Q41/100))),0)</f>
        <v>0</v>
      </c>
      <c r="F55" s="215">
        <f>IF(AND('AG Jul 2023'!Q41&gt;0,'AG Jul 2023'!S41&gt;0),IF($C$31*$C$32&lt;('AG Jul 2023'!R41+'AG Jul 2023'!P41),0,IF($C$31*$C$32&lt;=('AG Jul 2023'!T41+'AG Jul 2023'!R41+'AG Jul 2023'!P41),(($C$31*$C$32-('AG Jul 2023'!R41+'AG Jul 2023'!P41))*'AG Jul 2023'!S41/100),('AG Jul 2023'!T41*'AG Jul 2023'!S41/100))),0)</f>
        <v>0</v>
      </c>
      <c r="G55" s="215">
        <f>IF(AND('AG Jul 2023'!R41&gt;0,'AG Jul 2023'!T41&gt;0),IF(($C$31*$C$32&lt;'AG Jul 2023'!T41),(0),($C$31*$C$32*'AG Jul 2023'!T41)*'AG Jul 2023'!U41/100),IF(AND('AG Jul 2023'!R41&gt;0,'AG Jul 2023'!T41=""),IF(($C$31*$C$32&lt;'AG Jul 2023'!R41+'AG Jul 2023'!P41),(0),(($C$31*$C$32-('AG Jul 2023'!R41+'AG Jul 2023'!P41))*'AG Jul 2023'!S41/100)),IF(AND('AG Jul 2023'!P41&gt;0,'AG Jul 2023'!R41=""&gt;0),IF(($C$31*$C$32&lt;'AG Jul 2023'!P41),(0),($C$31*$C$32-'AG Jul 2023'!P41)*'AG Jul 2023'!Q41/100),0)))</f>
        <v>0</v>
      </c>
      <c r="H55" s="215">
        <f>($C$31*$C$33)*'AG Jul 2023'!AE41/100</f>
        <v>120</v>
      </c>
      <c r="I55" s="215">
        <f t="shared" si="34"/>
        <v>518.08363636363629</v>
      </c>
      <c r="J55" s="377">
        <f t="shared" si="35"/>
        <v>1810.2545454545452</v>
      </c>
      <c r="K55" s="209">
        <f t="shared" si="36"/>
        <v>2072.3345454545452</v>
      </c>
      <c r="L55" s="181">
        <f t="shared" si="37"/>
        <v>2279.5679999999998</v>
      </c>
      <c r="M55" s="209">
        <f>'AG Jul 2023'!AZ41</f>
        <v>0</v>
      </c>
      <c r="N55" s="209">
        <f>'AG Jul 2023'!BA41</f>
        <v>0</v>
      </c>
      <c r="O55" s="209">
        <f>'AG Jul 2023'!BB41</f>
        <v>0</v>
      </c>
      <c r="P55" s="209">
        <f>'AG Jul 2023'!BC41</f>
        <v>0</v>
      </c>
      <c r="Q55" s="378" t="str">
        <f t="shared" si="38"/>
        <v>No discount</v>
      </c>
      <c r="R55" s="378" t="str">
        <f t="shared" si="39"/>
        <v>Exclusive</v>
      </c>
      <c r="S55" s="379">
        <f t="shared" si="40"/>
        <v>2072.3345454545452</v>
      </c>
      <c r="T55" s="209">
        <f t="shared" si="41"/>
        <v>2072.3345454545452</v>
      </c>
      <c r="U55" s="381">
        <f t="shared" si="42"/>
        <v>2279.5679999999998</v>
      </c>
      <c r="V55" s="381">
        <f t="shared" si="43"/>
        <v>2279.5679999999998</v>
      </c>
      <c r="W55" s="468"/>
      <c r="X55" s="468"/>
      <c r="Y55" s="468"/>
      <c r="Z55" s="468"/>
      <c r="AA55" s="468"/>
      <c r="AB55" s="468"/>
      <c r="AC55" s="468"/>
      <c r="AD55" s="468"/>
      <c r="AE55" s="468"/>
      <c r="AF55" s="468"/>
      <c r="AG55" s="468"/>
      <c r="AH55" s="468"/>
      <c r="AI55" s="468"/>
      <c r="AJ55" s="468"/>
      <c r="AK55" s="468"/>
      <c r="AL55" s="468"/>
      <c r="AM55" s="468"/>
      <c r="AN55" s="468"/>
      <c r="AO55" s="468"/>
    </row>
    <row r="56" spans="1:41" customFormat="1" x14ac:dyDescent="0.15">
      <c r="A56" s="467"/>
      <c r="B56" s="467"/>
      <c r="C56" s="467"/>
      <c r="D56" s="467"/>
      <c r="E56" s="467"/>
      <c r="F56" s="467"/>
      <c r="G56" s="467"/>
      <c r="H56" s="467"/>
      <c r="I56" s="467"/>
      <c r="J56" s="467"/>
      <c r="K56" s="467"/>
      <c r="L56" s="467"/>
      <c r="M56" s="467"/>
      <c r="N56" s="467"/>
      <c r="O56" s="467"/>
      <c r="P56" s="467"/>
      <c r="Q56" s="467"/>
      <c r="R56" s="467"/>
      <c r="S56" s="467"/>
      <c r="T56" s="467"/>
      <c r="U56" s="467"/>
      <c r="V56" s="467"/>
      <c r="W56" s="468"/>
      <c r="X56" s="468"/>
      <c r="Y56" s="468"/>
      <c r="Z56" s="468"/>
      <c r="AA56" s="468"/>
      <c r="AB56" s="468"/>
      <c r="AC56" s="468"/>
      <c r="AD56" s="468"/>
      <c r="AE56" s="468"/>
      <c r="AF56" s="468"/>
      <c r="AG56" s="468"/>
      <c r="AH56" s="468"/>
      <c r="AI56" s="468"/>
      <c r="AJ56" s="468"/>
      <c r="AK56" s="468"/>
      <c r="AL56" s="468"/>
      <c r="AM56" s="468"/>
      <c r="AN56" s="468"/>
      <c r="AO56" s="468"/>
    </row>
    <row r="57" spans="1:41" customFormat="1" ht="15" thickBot="1" x14ac:dyDescent="0.2">
      <c r="A57" s="467"/>
      <c r="B57" s="467"/>
      <c r="C57" s="467"/>
      <c r="D57" s="467"/>
      <c r="E57" s="467"/>
      <c r="F57" s="467"/>
      <c r="G57" s="467"/>
      <c r="H57" s="467"/>
      <c r="I57" s="467"/>
      <c r="J57" s="467"/>
      <c r="K57" s="467"/>
      <c r="L57" s="467"/>
      <c r="M57" s="467"/>
      <c r="N57" s="467"/>
      <c r="O57" s="467"/>
      <c r="P57" s="467"/>
      <c r="Q57" s="467"/>
      <c r="R57" s="467"/>
      <c r="S57" s="467"/>
      <c r="T57" s="467"/>
      <c r="U57" s="467"/>
      <c r="V57" s="467"/>
      <c r="W57" s="468"/>
      <c r="X57" s="468"/>
      <c r="Y57" s="468"/>
      <c r="Z57" s="468"/>
      <c r="AA57" s="468"/>
      <c r="AB57" s="468"/>
      <c r="AC57" s="468"/>
      <c r="AD57" s="468"/>
      <c r="AE57" s="468"/>
      <c r="AF57" s="468"/>
      <c r="AG57" s="468"/>
      <c r="AH57" s="468"/>
      <c r="AI57" s="468"/>
      <c r="AJ57" s="468"/>
      <c r="AK57" s="468"/>
      <c r="AL57" s="468"/>
      <c r="AM57" s="468"/>
      <c r="AN57" s="468"/>
      <c r="AO57" s="468"/>
    </row>
    <row r="58" spans="1:41" x14ac:dyDescent="0.15">
      <c r="A58" s="166" t="s">
        <v>644</v>
      </c>
      <c r="B58" s="167"/>
      <c r="C58" s="167"/>
      <c r="D58" s="167"/>
      <c r="E58" s="167"/>
      <c r="F58" s="167"/>
      <c r="G58" s="167"/>
      <c r="H58" s="167"/>
      <c r="I58" s="167"/>
      <c r="J58" s="167"/>
      <c r="K58" s="167"/>
      <c r="L58" s="167"/>
      <c r="M58" s="167"/>
      <c r="N58" s="167"/>
      <c r="O58" s="167"/>
      <c r="P58" s="167"/>
      <c r="Q58" s="167"/>
      <c r="R58" s="167"/>
      <c r="S58" s="167"/>
      <c r="T58" s="167"/>
      <c r="U58" s="167"/>
      <c r="V58" s="167"/>
      <c r="W58" s="468"/>
      <c r="X58" s="468"/>
      <c r="Y58" s="468"/>
      <c r="Z58" s="468"/>
      <c r="AA58" s="468"/>
      <c r="AB58" s="468"/>
      <c r="AC58" s="468"/>
      <c r="AD58" s="468"/>
      <c r="AE58" s="468"/>
      <c r="AF58" s="468"/>
      <c r="AG58" s="468"/>
      <c r="AH58" s="468"/>
      <c r="AI58" s="468"/>
      <c r="AJ58" s="468"/>
      <c r="AK58" s="468"/>
      <c r="AL58" s="468"/>
      <c r="AM58" s="468"/>
      <c r="AN58" s="468"/>
      <c r="AO58" s="468"/>
    </row>
    <row r="59" spans="1:41" x14ac:dyDescent="0.15">
      <c r="A59" s="168" t="s">
        <v>247</v>
      </c>
      <c r="B59" s="78"/>
      <c r="C59" s="199">
        <v>1800</v>
      </c>
      <c r="D59" s="78"/>
      <c r="E59" s="78"/>
      <c r="F59" s="78"/>
      <c r="G59" s="78"/>
      <c r="H59" s="78"/>
      <c r="I59" s="78"/>
      <c r="J59" s="78"/>
      <c r="K59" s="78"/>
      <c r="L59" s="78"/>
      <c r="M59" s="78"/>
      <c r="N59" s="78"/>
      <c r="O59" s="78"/>
      <c r="P59" s="78"/>
      <c r="Q59" s="78"/>
      <c r="R59" s="78"/>
      <c r="S59" s="78"/>
      <c r="T59" s="78"/>
      <c r="U59" s="78"/>
      <c r="V59" s="78"/>
      <c r="W59" s="468"/>
      <c r="X59" s="468"/>
      <c r="Y59" s="468"/>
      <c r="Z59" s="468"/>
      <c r="AA59" s="468"/>
      <c r="AB59" s="468"/>
      <c r="AC59" s="468"/>
      <c r="AD59" s="468"/>
      <c r="AE59" s="468"/>
      <c r="AF59" s="468"/>
      <c r="AG59" s="468"/>
      <c r="AH59" s="468"/>
      <c r="AI59" s="468"/>
      <c r="AJ59" s="468"/>
      <c r="AK59" s="468"/>
      <c r="AL59" s="468"/>
      <c r="AM59" s="468"/>
      <c r="AN59" s="468"/>
      <c r="AO59" s="468"/>
    </row>
    <row r="60" spans="1:41" x14ac:dyDescent="0.15">
      <c r="A60" s="168" t="s">
        <v>652</v>
      </c>
      <c r="B60" s="78"/>
      <c r="C60" s="200">
        <v>0.5</v>
      </c>
      <c r="D60" s="78"/>
      <c r="E60" s="78"/>
      <c r="F60" s="78"/>
      <c r="G60" s="78"/>
      <c r="H60" s="78"/>
      <c r="I60" s="78"/>
      <c r="J60" s="78"/>
      <c r="K60" s="78"/>
      <c r="L60" s="78"/>
      <c r="M60" s="78"/>
      <c r="N60" s="78"/>
      <c r="O60" s="78"/>
      <c r="P60" s="78"/>
      <c r="Q60" s="78"/>
      <c r="R60" s="78"/>
      <c r="S60" s="78"/>
      <c r="T60" s="78"/>
      <c r="U60" s="78"/>
      <c r="V60" s="78"/>
      <c r="W60" s="468"/>
      <c r="X60" s="468"/>
      <c r="Y60" s="468"/>
      <c r="Z60" s="468"/>
      <c r="AA60" s="468"/>
      <c r="AB60" s="468"/>
      <c r="AC60" s="468"/>
      <c r="AD60" s="468"/>
      <c r="AE60" s="468"/>
      <c r="AF60" s="468"/>
      <c r="AG60" s="468"/>
      <c r="AH60" s="468"/>
      <c r="AI60" s="468"/>
      <c r="AJ60" s="468"/>
      <c r="AK60" s="468"/>
      <c r="AL60" s="468"/>
      <c r="AM60" s="468"/>
      <c r="AN60" s="468"/>
      <c r="AO60" s="468"/>
    </row>
    <row r="61" spans="1:41" x14ac:dyDescent="0.15">
      <c r="A61" s="168" t="s">
        <v>512</v>
      </c>
      <c r="B61" s="78"/>
      <c r="C61" s="200">
        <v>0.3</v>
      </c>
      <c r="D61" s="78"/>
      <c r="E61" s="78"/>
      <c r="F61" s="78"/>
      <c r="G61" s="78"/>
      <c r="H61" s="78"/>
      <c r="I61" s="78"/>
      <c r="J61" s="78"/>
      <c r="K61" s="78"/>
      <c r="L61" s="78"/>
      <c r="M61" s="78"/>
      <c r="N61" s="78"/>
      <c r="O61" s="78"/>
      <c r="P61" s="78"/>
      <c r="Q61" s="78"/>
      <c r="R61" s="78"/>
      <c r="S61" s="78"/>
      <c r="T61" s="78"/>
      <c r="U61" s="78"/>
      <c r="V61" s="78"/>
      <c r="W61" s="468"/>
      <c r="X61" s="468"/>
      <c r="Y61" s="468"/>
      <c r="Z61" s="468"/>
      <c r="AA61" s="468"/>
      <c r="AB61" s="468"/>
      <c r="AC61" s="468"/>
      <c r="AD61" s="468"/>
      <c r="AE61" s="468"/>
      <c r="AF61" s="468"/>
      <c r="AG61" s="468"/>
      <c r="AH61" s="468"/>
      <c r="AI61" s="468"/>
      <c r="AJ61" s="468"/>
      <c r="AK61" s="468"/>
      <c r="AL61" s="468"/>
      <c r="AM61" s="468"/>
      <c r="AN61" s="468"/>
      <c r="AO61" s="468"/>
    </row>
    <row r="62" spans="1:41" x14ac:dyDescent="0.15">
      <c r="A62" s="168" t="s">
        <v>344</v>
      </c>
      <c r="B62" s="78"/>
      <c r="C62" s="200">
        <v>0.2</v>
      </c>
      <c r="D62" s="78"/>
      <c r="E62" s="78"/>
      <c r="F62" s="78"/>
      <c r="G62" s="78"/>
      <c r="H62" s="78"/>
      <c r="I62" s="78"/>
      <c r="J62" s="78"/>
      <c r="K62" s="78"/>
      <c r="L62" s="78"/>
      <c r="M62" s="78"/>
      <c r="N62" s="78"/>
      <c r="O62" s="78"/>
      <c r="P62" s="78"/>
      <c r="Q62" s="78"/>
      <c r="R62" s="78"/>
      <c r="S62" s="78"/>
      <c r="T62" s="78"/>
      <c r="U62" s="78"/>
      <c r="V62" s="78"/>
      <c r="W62" s="468"/>
      <c r="X62" s="468"/>
      <c r="Y62" s="468"/>
      <c r="Z62" s="468"/>
      <c r="AA62" s="468"/>
      <c r="AB62" s="468"/>
      <c r="AC62" s="468"/>
      <c r="AD62" s="468"/>
      <c r="AE62" s="468"/>
      <c r="AF62" s="468"/>
      <c r="AG62" s="468"/>
      <c r="AH62" s="468"/>
      <c r="AI62" s="468"/>
      <c r="AJ62" s="468"/>
      <c r="AK62" s="468"/>
      <c r="AL62" s="468"/>
      <c r="AM62" s="468"/>
      <c r="AN62" s="468"/>
      <c r="AO62" s="468"/>
    </row>
    <row r="63" spans="1:41" x14ac:dyDescent="0.15">
      <c r="A63" s="371"/>
      <c r="B63" s="222"/>
      <c r="C63" s="222"/>
      <c r="D63" s="222"/>
      <c r="E63" s="222"/>
      <c r="F63" s="222"/>
      <c r="G63" s="222"/>
      <c r="H63" s="222"/>
      <c r="I63" s="222"/>
      <c r="J63" s="222"/>
      <c r="K63" s="222"/>
      <c r="L63" s="222"/>
      <c r="M63" s="222"/>
      <c r="N63" s="222"/>
      <c r="O63" s="222"/>
      <c r="P63" s="222"/>
      <c r="Q63" s="222"/>
      <c r="R63" s="222"/>
      <c r="S63" s="222"/>
      <c r="T63" s="222"/>
      <c r="U63" s="222"/>
      <c r="V63" s="222"/>
      <c r="W63" s="468"/>
      <c r="X63" s="468"/>
      <c r="Y63" s="468"/>
      <c r="Z63" s="468"/>
      <c r="AA63" s="468"/>
      <c r="AB63" s="468"/>
      <c r="AC63" s="468"/>
      <c r="AD63" s="468"/>
      <c r="AE63" s="468"/>
      <c r="AF63" s="468"/>
      <c r="AG63" s="468"/>
      <c r="AH63" s="468"/>
      <c r="AI63" s="468"/>
      <c r="AJ63" s="468"/>
      <c r="AK63" s="468"/>
      <c r="AL63" s="468"/>
      <c r="AM63" s="468"/>
      <c r="AN63" s="468"/>
      <c r="AO63" s="468"/>
    </row>
    <row r="64" spans="1:41" ht="75" x14ac:dyDescent="0.15">
      <c r="A64" s="363" t="s">
        <v>248</v>
      </c>
      <c r="B64" s="364" t="s">
        <v>249</v>
      </c>
      <c r="C64" s="365" t="s">
        <v>250</v>
      </c>
      <c r="D64" s="365" t="s">
        <v>1372</v>
      </c>
      <c r="E64" s="365" t="s">
        <v>597</v>
      </c>
      <c r="F64" s="365" t="s">
        <v>398</v>
      </c>
      <c r="G64" s="366" t="s">
        <v>1373</v>
      </c>
      <c r="H64" s="366" t="s">
        <v>1374</v>
      </c>
      <c r="I64" s="365" t="s">
        <v>746</v>
      </c>
      <c r="J64" s="373" t="s">
        <v>1363</v>
      </c>
      <c r="K64" s="374" t="s">
        <v>600</v>
      </c>
      <c r="L64" s="367" t="s">
        <v>1070</v>
      </c>
      <c r="M64" s="368" t="s">
        <v>361</v>
      </c>
      <c r="N64" s="368" t="s">
        <v>1340</v>
      </c>
      <c r="O64" s="368" t="s">
        <v>275</v>
      </c>
      <c r="P64" s="368" t="s">
        <v>1342</v>
      </c>
      <c r="Q64" s="375" t="s">
        <v>1364</v>
      </c>
      <c r="R64" s="375" t="s">
        <v>1365</v>
      </c>
      <c r="S64" s="376" t="s">
        <v>1366</v>
      </c>
      <c r="T64" s="376" t="s">
        <v>1367</v>
      </c>
      <c r="U64" s="369" t="s">
        <v>1368</v>
      </c>
      <c r="V64" s="369" t="s">
        <v>1369</v>
      </c>
      <c r="W64" s="468"/>
      <c r="X64" s="468"/>
      <c r="Y64" s="468"/>
      <c r="Z64" s="468"/>
      <c r="AA64" s="468"/>
      <c r="AB64" s="468"/>
      <c r="AC64" s="468"/>
      <c r="AD64" s="468"/>
      <c r="AE64" s="468"/>
      <c r="AF64" s="468"/>
      <c r="AG64" s="468"/>
      <c r="AH64" s="468"/>
      <c r="AI64" s="468"/>
      <c r="AJ64" s="468"/>
      <c r="AK64" s="468"/>
      <c r="AL64" s="468"/>
      <c r="AM64" s="468"/>
      <c r="AN64" s="468"/>
      <c r="AO64" s="468"/>
    </row>
    <row r="65" spans="1:41" x14ac:dyDescent="0.15">
      <c r="A65" s="163" t="str">
        <f>'AG Jul 2023'!K42</f>
        <v>AGL</v>
      </c>
      <c r="B65" s="158" t="str">
        <f>'AG Jul 2023'!L42</f>
        <v>Value Saver</v>
      </c>
      <c r="C65" s="215">
        <f>IF('AG Jul 2023'!BP42=0,91*'AG Jul 2023'!M42/100,(91*'AG Jul 2023'!M42/100)+'AG Jul 2023'!BP42/4)</f>
        <v>81.593909090909079</v>
      </c>
      <c r="D65" s="215">
        <f>IF('AG Jul 2023'!O42="",$C$59*$C$60*'AG Jul 2023'!N42/100,IF($C$59*$C$60&gt;='AG Jul 2023'!P42,('AG Jul 2023'!P42*'AG Jul 2023'!N42/100),($C$59*$C$60*'AG Jul 2023'!N42/100)))</f>
        <v>468</v>
      </c>
      <c r="E65" s="215">
        <f>IF(AND('AG Jul 2023'!P42&gt;0,'AG Jul 2023'!R42&gt;0),IF($C$59*$C$60&lt;'AG Jul 2023'!P42,0,IF($C$59*$C$60&lt;=('AG Jul 2023'!R42+'AG Jul 2023'!P42),(($C$59*$C$60-'AG Jul 2023'!P42)*'AG Jul 2023'!Q42/100),(('AG Jul 2023'!R42)*'AG Jul 2023'!Q42/100))),0)</f>
        <v>0</v>
      </c>
      <c r="F65" s="215">
        <f>IF(AND('AG Jul 2023'!R42&gt;0,'AG Jul 2023'!T42&gt;0),IF(($C$59*$C$60&lt;'AG Jul 2023'!T42),(0),($C$59*$C$60*'AG Jul 2023'!T42)*'AG Jul 2023'!U42/100),IF(AND('AG Jul 2023'!R42&gt;0,'AG Jul 2023'!T42=""),IF(($C$59*$C$60&lt;'AG Jul 2023'!R42+'AG Jul 2023'!P42),(0),(($C$59*$C$60-('AG Jul 2023'!R42+'AG Jul 2023'!P42))*'AG Jul 2023'!S42/100)),IF(AND('AG Jul 2023'!P42&gt;0,'AG Jul 2023'!R42=""&gt;0),IF(($C$59*$C$60&lt;'AG Jul 2023'!P42),(0),($C$59*$C$60-'AG Jul 2023'!P42)*'AG Jul 2023'!Q42/100),0)))</f>
        <v>0</v>
      </c>
      <c r="G65" s="215">
        <f>($C$59*$C$61)*'AG Jul 2023'!AH42/100</f>
        <v>144.91636363636363</v>
      </c>
      <c r="H65" s="215">
        <f>($C$59*$C$62)*'AG Jul 2023'!W42/100</f>
        <v>72.621818181818185</v>
      </c>
      <c r="I65" s="215">
        <f t="shared" ref="I65:I75" si="44">SUM(C65:H65)</f>
        <v>767.13209090909083</v>
      </c>
      <c r="J65" s="377">
        <f t="shared" ref="J65:J75" si="45">(I65-C65)*4</f>
        <v>2742.1527272727271</v>
      </c>
      <c r="K65" s="209">
        <f t="shared" ref="K65:K75" si="46">I65*4</f>
        <v>3068.5283636363633</v>
      </c>
      <c r="L65" s="181">
        <f t="shared" ref="L65:L75" si="47">K65*1.1</f>
        <v>3375.3811999999998</v>
      </c>
      <c r="M65" s="209">
        <f>'AG Jul 2023'!AZ42</f>
        <v>0</v>
      </c>
      <c r="N65" s="209">
        <f>'AG Jul 2023'!BA42</f>
        <v>0</v>
      </c>
      <c r="O65" s="209">
        <f>'AG Jul 2023'!BB42</f>
        <v>0</v>
      </c>
      <c r="P65" s="209">
        <f>'AG Jul 2023'!BC42</f>
        <v>0</v>
      </c>
      <c r="Q65" s="378" t="str">
        <f t="shared" ref="Q65:Q75" si="48">IF(SUM(M65:P65)=0,"No discount",IF(M65&gt;0,"Guaranteed off bill",IF(N65&gt;0,"Guaranteed off usage",IF(O65&gt;0,"Pay-on-time off bill","Pay-on-time off usage"))))</f>
        <v>No discount</v>
      </c>
      <c r="R65" s="378" t="str">
        <f t="shared" ref="R65:R75" si="49">IF(OR(A65="Origin Energy",A65="Red Energy",A65="Powershop"),"Inclusive","Exclusive")</f>
        <v>Exclusive</v>
      </c>
      <c r="S65" s="379">
        <f t="shared" ref="S65:S75" si="50">IF(AND(Q65="Guaranteed off bill",R65="Inclusive"),((K65*1.1)-((K65*1.1)*M65/100))/1.1,IF(AND(Q65="Guaranteed off usage",R65="Inclusive"),((K65*1.1)-((J65*1.1)*N65/100))/1.1,IF(AND(Q65="Guaranteed off bill",R65="Exclusive"),K65-(K65*M65/100),IF(AND(Q65="Guaranteed off usage",R65="Exclusive"),K65-(J65*N65/100),IF(R65="Inclusive",((K65*1.1))/1.1,K65)))))</f>
        <v>3068.5283636363633</v>
      </c>
      <c r="T65" s="209">
        <f t="shared" ref="T65:T75" si="51">IF(AND(Q65="Pay-on-time off bill",R65="Inclusive"),((S65*1.1)-((S65*1.1)*O65/100))/1.1,IF(AND(Q65="Pay-on-time off usage",R65="Inclusive"),((S65*1.1)-((J65*1.1)*P65/100))/1.1,IF(AND(Q65="Pay-on-time off bill",R65="Exclusive"),S65-(S65*O65/100),IF(AND(Q65="Pay-on-time off usage",R65="Exclusive"),S65-(J65*P65/100),IF(R65="Inclusive",((S65*1.1))/1.1,S65)))))</f>
        <v>3068.5283636363633</v>
      </c>
      <c r="U65" s="381">
        <f t="shared" ref="U65:V75" si="52">S65*1.1</f>
        <v>3375.3811999999998</v>
      </c>
      <c r="V65" s="381">
        <f t="shared" si="52"/>
        <v>3375.3811999999998</v>
      </c>
      <c r="W65" s="468"/>
      <c r="X65" s="468"/>
      <c r="Y65" s="468"/>
      <c r="Z65" s="468"/>
      <c r="AA65" s="468"/>
      <c r="AB65" s="468"/>
      <c r="AC65" s="468"/>
      <c r="AD65" s="468"/>
      <c r="AE65" s="468"/>
      <c r="AF65" s="468"/>
      <c r="AG65" s="468"/>
      <c r="AH65" s="468"/>
      <c r="AI65" s="468"/>
      <c r="AJ65" s="468"/>
      <c r="AK65" s="468"/>
      <c r="AL65" s="468"/>
      <c r="AM65" s="468"/>
      <c r="AN65" s="468"/>
      <c r="AO65" s="468"/>
    </row>
    <row r="66" spans="1:41" x14ac:dyDescent="0.15">
      <c r="A66" s="163" t="str">
        <f>'AG Jul 2023'!K43</f>
        <v>Alinta Energy</v>
      </c>
      <c r="B66" s="158" t="str">
        <f>'AG Jul 2023'!L43</f>
        <v>Home Deal</v>
      </c>
      <c r="C66" s="215">
        <f>IF('AG Jul 2023'!BP43=0,91*'AG Jul 2023'!M43/100,(91*'AG Jul 2023'!M43/100)+'AG Jul 2023'!BP43/4)</f>
        <v>85.391090909090906</v>
      </c>
      <c r="D66" s="215">
        <f>IF('AG Jul 2023'!O43="",$C$59*$C$60*'AG Jul 2023'!N43/100,IF($C$59*$C$60&gt;='AG Jul 2023'!P43,('AG Jul 2023'!P43*'AG Jul 2023'!N43/100),($C$59*$C$60*'AG Jul 2023'!N43/100)))</f>
        <v>552.92727272727268</v>
      </c>
      <c r="E66" s="215">
        <f>IF(AND('AG Jul 2023'!P43&gt;0,'AG Jul 2023'!R43&gt;0),IF($C$59*$C$60&lt;'AG Jul 2023'!P43,0,IF($C$59*$C$60&lt;=('AG Jul 2023'!R43+'AG Jul 2023'!P43),(($C$59*$C$60-'AG Jul 2023'!P43)*'AG Jul 2023'!Q43/100),(('AG Jul 2023'!R43)*'AG Jul 2023'!Q43/100))),0)</f>
        <v>0</v>
      </c>
      <c r="F66" s="215">
        <f>IF(AND('AG Jul 2023'!R43&gt;0,'AG Jul 2023'!T43&gt;0),IF(($C$59*$C$60&lt;'AG Jul 2023'!T43),(0),($C$59*$C$60*'AG Jul 2023'!T43)*'AG Jul 2023'!U43/100),IF(AND('AG Jul 2023'!R43&gt;0,'AG Jul 2023'!T43=""),IF(($C$59*$C$60&lt;'AG Jul 2023'!R43+'AG Jul 2023'!P43),(0),(($C$59*$C$60-('AG Jul 2023'!R43+'AG Jul 2023'!P43))*'AG Jul 2023'!S43/100)),IF(AND('AG Jul 2023'!P43&gt;0,'AG Jul 2023'!R43=""&gt;0),IF(($C$59*$C$60&lt;'AG Jul 2023'!P43),(0),($C$59*$C$60-'AG Jul 2023'!P43)*'AG Jul 2023'!Q43/100),0)))</f>
        <v>0</v>
      </c>
      <c r="G66" s="215">
        <f>($C$59*$C$61)*'AG Jul 2023'!AH43/100</f>
        <v>145.65272727272728</v>
      </c>
      <c r="H66" s="215">
        <f>($C$59*$C$62)*'AG Jul 2023'!W43/100</f>
        <v>76.156363636363636</v>
      </c>
      <c r="I66" s="215">
        <f t="shared" si="44"/>
        <v>860.12745454545438</v>
      </c>
      <c r="J66" s="377">
        <f t="shared" si="45"/>
        <v>3098.9454545454537</v>
      </c>
      <c r="K66" s="209">
        <f t="shared" si="46"/>
        <v>3440.5098181818175</v>
      </c>
      <c r="L66" s="181">
        <f t="shared" si="47"/>
        <v>3784.5607999999997</v>
      </c>
      <c r="M66" s="209">
        <f>'AG Jul 2023'!AZ43</f>
        <v>0</v>
      </c>
      <c r="N66" s="209">
        <f>'AG Jul 2023'!BA43</f>
        <v>0</v>
      </c>
      <c r="O66" s="209">
        <f>'AG Jul 2023'!BB43</f>
        <v>0</v>
      </c>
      <c r="P66" s="209">
        <f>'AG Jul 2023'!BC43</f>
        <v>0</v>
      </c>
      <c r="Q66" s="378" t="str">
        <f t="shared" si="48"/>
        <v>No discount</v>
      </c>
      <c r="R66" s="378" t="str">
        <f t="shared" si="49"/>
        <v>Exclusive</v>
      </c>
      <c r="S66" s="379">
        <f t="shared" si="50"/>
        <v>3440.5098181818175</v>
      </c>
      <c r="T66" s="209">
        <f t="shared" si="51"/>
        <v>3440.5098181818175</v>
      </c>
      <c r="U66" s="381">
        <f t="shared" si="52"/>
        <v>3784.5607999999997</v>
      </c>
      <c r="V66" s="381">
        <f t="shared" si="52"/>
        <v>3784.5607999999997</v>
      </c>
      <c r="W66" s="468"/>
      <c r="X66" s="468"/>
      <c r="Y66" s="468"/>
      <c r="Z66" s="468"/>
      <c r="AA66" s="468"/>
      <c r="AB66" s="468"/>
      <c r="AC66" s="468"/>
      <c r="AD66" s="468"/>
      <c r="AE66" s="468"/>
      <c r="AF66" s="468"/>
      <c r="AG66" s="468"/>
      <c r="AH66" s="468"/>
      <c r="AI66" s="468"/>
      <c r="AJ66" s="468"/>
      <c r="AK66" s="468"/>
      <c r="AL66" s="468"/>
      <c r="AM66" s="468"/>
      <c r="AN66" s="468"/>
      <c r="AO66" s="468"/>
    </row>
    <row r="67" spans="1:41" x14ac:dyDescent="0.15">
      <c r="A67" s="163" t="str">
        <f>'AG Jul 2023'!K44</f>
        <v>Diamond Energy</v>
      </c>
      <c r="B67" s="158" t="str">
        <f>'AG Jul 2023'!L44</f>
        <v>Renewable Saver</v>
      </c>
      <c r="C67" s="215">
        <f>IF('AG Jul 2023'!BP44=0,91*'AG Jul 2023'!M44/100,(91*'AG Jul 2023'!M44/100)+'AG Jul 2023'!BP44/4)</f>
        <v>104.64999999999998</v>
      </c>
      <c r="D67" s="215">
        <f>IF('AG Jul 2023'!O44="",$C$59*$C$60*'AG Jul 2023'!N44/100,IF($C$59*$C$60&gt;='AG Jul 2023'!P44,('AG Jul 2023'!P44*'AG Jul 2023'!N44/100),($C$59*$C$60*'AG Jul 2023'!N44/100)))</f>
        <v>160.66545454545451</v>
      </c>
      <c r="E67" s="215">
        <f>IF(AND('AG Jul 2023'!P44&gt;0,'AG Jul 2023'!R44&gt;0),IF($C$59*$C$60&lt;'AG Jul 2023'!P44,0,IF($C$59*$C$60&lt;=('AG Jul 2023'!R44+'AG Jul 2023'!P44),(($C$59*$C$60-'AG Jul 2023'!P44)*'AG Jul 2023'!Q44/100),(('AG Jul 2023'!R44)*'AG Jul 2023'!Q44/100))),0)</f>
        <v>0</v>
      </c>
      <c r="F67" s="215">
        <f>IF(AND('AG Jul 2023'!R44&gt;0,'AG Jul 2023'!T44&gt;0),IF(($C$59*$C$60&lt;'AG Jul 2023'!T44),(0),($C$59*$C$60*'AG Jul 2023'!T44)*'AG Jul 2023'!U44/100),IF(AND('AG Jul 2023'!R44&gt;0,'AG Jul 2023'!T44=""),IF(($C$59*$C$60&lt;'AG Jul 2023'!R44+'AG Jul 2023'!P44),(0),(($C$59*$C$60-('AG Jul 2023'!R44+'AG Jul 2023'!P44))*'AG Jul 2023'!S44/100)),IF(AND('AG Jul 2023'!P44&gt;0,'AG Jul 2023'!R44=""&gt;0),IF(($C$59*$C$60&lt;'AG Jul 2023'!P44),(0),($C$59*$C$60-'AG Jul 2023'!P44)*'AG Jul 2023'!Q44/100),0)))</f>
        <v>330.4</v>
      </c>
      <c r="G67" s="215">
        <f>($C$59*$C$61)*'AG Jul 2023'!AH44/100</f>
        <v>154.43999999999997</v>
      </c>
      <c r="H67" s="215">
        <f>($C$59*$C$62)*'AG Jul 2023'!W44/100</f>
        <v>102.96</v>
      </c>
      <c r="I67" s="215">
        <f t="shared" si="44"/>
        <v>853.11545454545444</v>
      </c>
      <c r="J67" s="377">
        <f t="shared" si="45"/>
        <v>2993.8618181818179</v>
      </c>
      <c r="K67" s="209">
        <f t="shared" si="46"/>
        <v>3412.4618181818178</v>
      </c>
      <c r="L67" s="181">
        <f t="shared" si="47"/>
        <v>3753.7079999999996</v>
      </c>
      <c r="M67" s="209">
        <f>'AG Jul 2023'!AZ44</f>
        <v>0</v>
      </c>
      <c r="N67" s="209">
        <f>'AG Jul 2023'!BA44</f>
        <v>0</v>
      </c>
      <c r="O67" s="209">
        <f>'AG Jul 2023'!BB44</f>
        <v>2</v>
      </c>
      <c r="P67" s="209">
        <f>'AG Jul 2023'!BC44</f>
        <v>0</v>
      </c>
      <c r="Q67" s="378" t="str">
        <f t="shared" si="48"/>
        <v>Pay-on-time off bill</v>
      </c>
      <c r="R67" s="378" t="str">
        <f t="shared" si="49"/>
        <v>Exclusive</v>
      </c>
      <c r="S67" s="379">
        <f t="shared" si="50"/>
        <v>3412.4618181818178</v>
      </c>
      <c r="T67" s="209">
        <f t="shared" si="51"/>
        <v>3344.2125818181812</v>
      </c>
      <c r="U67" s="381">
        <f t="shared" si="52"/>
        <v>3753.7079999999996</v>
      </c>
      <c r="V67" s="381">
        <f t="shared" si="52"/>
        <v>3678.6338399999995</v>
      </c>
      <c r="W67" s="468"/>
      <c r="X67" s="468"/>
      <c r="Y67" s="468"/>
      <c r="Z67" s="468"/>
      <c r="AA67" s="468"/>
      <c r="AB67" s="468"/>
      <c r="AC67" s="468"/>
      <c r="AD67" s="468"/>
      <c r="AE67" s="468"/>
      <c r="AF67" s="468"/>
      <c r="AG67" s="468"/>
      <c r="AH67" s="468"/>
      <c r="AI67" s="468"/>
      <c r="AJ67" s="468"/>
      <c r="AK67" s="468"/>
      <c r="AL67" s="468"/>
      <c r="AM67" s="468"/>
      <c r="AN67" s="468"/>
      <c r="AO67" s="468"/>
    </row>
    <row r="68" spans="1:41" x14ac:dyDescent="0.15">
      <c r="A68" s="163" t="str">
        <f>'AG Jul 2023'!K45</f>
        <v>Dodo Power &amp; Gas</v>
      </c>
      <c r="B68" s="158" t="str">
        <f>'AG Jul 2023'!L45</f>
        <v>Market offer</v>
      </c>
      <c r="C68" s="215">
        <f>IF('AG Jul 2023'!BP45=0,91*'AG Jul 2023'!M45/100,(91*'AG Jul 2023'!M45/100)+'AG Jul 2023'!BP45/4)</f>
        <v>86.21009090909088</v>
      </c>
      <c r="D68" s="215">
        <f>IF('AG Jul 2023'!O45="",$C$59*$C$60*'AG Jul 2023'!N45/100,IF($C$59*$C$60&gt;='AG Jul 2023'!P45,('AG Jul 2023'!P45*'AG Jul 2023'!N45/100),($C$59*$C$60*'AG Jul 2023'!N45/100)))</f>
        <v>446.64545454545458</v>
      </c>
      <c r="E68" s="215">
        <f>IF(AND('AG Jul 2023'!P45&gt;0,'AG Jul 2023'!R45&gt;0),IF($C$59*$C$60&lt;'AG Jul 2023'!P45,0,IF($C$59*$C$60&lt;=('AG Jul 2023'!R45+'AG Jul 2023'!P45),(($C$59*$C$60-'AG Jul 2023'!P45)*'AG Jul 2023'!Q45/100),(('AG Jul 2023'!R45)*'AG Jul 2023'!Q45/100))),0)</f>
        <v>0</v>
      </c>
      <c r="F68" s="215">
        <f>IF(AND('AG Jul 2023'!R45&gt;0,'AG Jul 2023'!T45&gt;0),IF(($C$59*$C$60&lt;'AG Jul 2023'!T45),(0),($C$59*$C$60*'AG Jul 2023'!T45)*'AG Jul 2023'!U45/100),IF(AND('AG Jul 2023'!R45&gt;0,'AG Jul 2023'!T45=""),IF(($C$59*$C$60&lt;'AG Jul 2023'!R45+'AG Jul 2023'!P45),(0),(($C$59*$C$60-('AG Jul 2023'!R45+'AG Jul 2023'!P45))*'AG Jul 2023'!S45/100)),IF(AND('AG Jul 2023'!P45&gt;0,'AG Jul 2023'!R45=""&gt;0),IF(($C$59*$C$60&lt;'AG Jul 2023'!P45),(0),($C$59*$C$60-'AG Jul 2023'!P45)*'AG Jul 2023'!Q45/100),0)))</f>
        <v>0</v>
      </c>
      <c r="G68" s="215">
        <f>($C$59*$C$61)*'AG Jul 2023'!AH45/100</f>
        <v>136.37454545454545</v>
      </c>
      <c r="H68" s="215">
        <f>($C$59*$C$62)*'AG Jul 2023'!W45/100</f>
        <v>84.338181818181823</v>
      </c>
      <c r="I68" s="215">
        <f t="shared" si="44"/>
        <v>753.56827272727276</v>
      </c>
      <c r="J68" s="377">
        <f t="shared" si="45"/>
        <v>2669.4327272727273</v>
      </c>
      <c r="K68" s="209">
        <f t="shared" si="46"/>
        <v>3014.273090909091</v>
      </c>
      <c r="L68" s="181">
        <f t="shared" si="47"/>
        <v>3315.7004000000002</v>
      </c>
      <c r="M68" s="209">
        <f>'AG Jul 2023'!AZ45</f>
        <v>0</v>
      </c>
      <c r="N68" s="209">
        <f>'AG Jul 2023'!BA45</f>
        <v>0</v>
      </c>
      <c r="O68" s="209">
        <f>'AG Jul 2023'!BB45</f>
        <v>0</v>
      </c>
      <c r="P68" s="209">
        <f>'AG Jul 2023'!BC45</f>
        <v>0</v>
      </c>
      <c r="Q68" s="378" t="str">
        <f t="shared" si="48"/>
        <v>No discount</v>
      </c>
      <c r="R68" s="378" t="str">
        <f t="shared" si="49"/>
        <v>Exclusive</v>
      </c>
      <c r="S68" s="379">
        <f t="shared" si="50"/>
        <v>3014.273090909091</v>
      </c>
      <c r="T68" s="209">
        <f t="shared" si="51"/>
        <v>3014.273090909091</v>
      </c>
      <c r="U68" s="381">
        <f t="shared" si="52"/>
        <v>3315.7004000000002</v>
      </c>
      <c r="V68" s="381">
        <f t="shared" si="52"/>
        <v>3315.7004000000002</v>
      </c>
      <c r="W68" s="468"/>
      <c r="X68" s="468"/>
      <c r="Y68" s="468"/>
      <c r="Z68" s="468"/>
      <c r="AA68" s="468"/>
      <c r="AB68" s="468"/>
      <c r="AC68" s="468"/>
      <c r="AD68" s="468"/>
      <c r="AE68" s="468"/>
      <c r="AF68" s="468"/>
      <c r="AG68" s="468"/>
      <c r="AH68" s="468"/>
      <c r="AI68" s="468"/>
      <c r="AJ68" s="468"/>
      <c r="AK68" s="468"/>
      <c r="AL68" s="468"/>
      <c r="AM68" s="468"/>
      <c r="AN68" s="468"/>
      <c r="AO68" s="468"/>
    </row>
    <row r="69" spans="1:41" x14ac:dyDescent="0.15">
      <c r="A69" s="163" t="str">
        <f>'AG Jul 2023'!K46</f>
        <v>EnergyAustralia</v>
      </c>
      <c r="B69" s="158" t="str">
        <f>'AG Jul 2023'!L46</f>
        <v>Flexi Plan</v>
      </c>
      <c r="C69" s="215">
        <f>IF('AG Jul 2023'!BP46=0,91*'AG Jul 2023'!M46/100,(91*'AG Jul 2023'!M46/100)+'AG Jul 2023'!BP46/4)</f>
        <v>87.268999999999991</v>
      </c>
      <c r="D69" s="215">
        <f>IF('AG Jul 2023'!O46="",$C$59*$C$60*'AG Jul 2023'!N46/100,IF($C$59*$C$60&gt;='AG Jul 2023'!P46,('AG Jul 2023'!P46*'AG Jul 2023'!N46/100),($C$59*$C$60*'AG Jul 2023'!N46/100)))</f>
        <v>525.5181818181818</v>
      </c>
      <c r="E69" s="215">
        <f>IF(AND('AG Jul 2023'!P46&gt;0,'AG Jul 2023'!R46&gt;0),IF($C$59*$C$60&lt;'AG Jul 2023'!P46,0,IF($C$59*$C$60&lt;=('AG Jul 2023'!R46+'AG Jul 2023'!P46),(($C$59*$C$60-'AG Jul 2023'!P46)*'AG Jul 2023'!Q46/100),(('AG Jul 2023'!R46)*'AG Jul 2023'!Q46/100))),0)</f>
        <v>0</v>
      </c>
      <c r="F69" s="215">
        <f>IF(AND('AG Jul 2023'!R46&gt;0,'AG Jul 2023'!T46&gt;0),IF(($C$59*$C$60&lt;'AG Jul 2023'!T46),(0),($C$59*$C$60*'AG Jul 2023'!T46)*'AG Jul 2023'!U46/100),IF(AND('AG Jul 2023'!R46&gt;0,'AG Jul 2023'!T46=""),IF(($C$59*$C$60&lt;'AG Jul 2023'!R46+'AG Jul 2023'!P46),(0),(($C$59*$C$60-('AG Jul 2023'!R46+'AG Jul 2023'!P46))*'AG Jul 2023'!S46/100)),IF(AND('AG Jul 2023'!P46&gt;0,'AG Jul 2023'!R46=""&gt;0),IF(($C$59*$C$60&lt;'AG Jul 2023'!P46),(0),($C$59*$C$60-'AG Jul 2023'!P46)*'AG Jul 2023'!Q46/100),0)))</f>
        <v>0</v>
      </c>
      <c r="G69" s="215">
        <f>($C$59*$C$61)*'AG Jul 2023'!AH46/100</f>
        <v>176.92363636363632</v>
      </c>
      <c r="H69" s="215">
        <f>($C$59*$C$62)*'AG Jul 2023'!W46/100</f>
        <v>90.621818181818185</v>
      </c>
      <c r="I69" s="215">
        <f t="shared" si="44"/>
        <v>880.33263636363631</v>
      </c>
      <c r="J69" s="377">
        <f t="shared" si="45"/>
        <v>3172.2545454545452</v>
      </c>
      <c r="K69" s="209">
        <f t="shared" si="46"/>
        <v>3521.3305454545452</v>
      </c>
      <c r="L69" s="181">
        <f t="shared" si="47"/>
        <v>3873.4636</v>
      </c>
      <c r="M69" s="209">
        <f>'AG Jul 2023'!AZ46</f>
        <v>10</v>
      </c>
      <c r="N69" s="209">
        <f>'AG Jul 2023'!BA46</f>
        <v>0</v>
      </c>
      <c r="O69" s="209">
        <f>'AG Jul 2023'!BB46</f>
        <v>0</v>
      </c>
      <c r="P69" s="209">
        <f>'AG Jul 2023'!BC46</f>
        <v>0</v>
      </c>
      <c r="Q69" s="378" t="str">
        <f t="shared" si="48"/>
        <v>Guaranteed off bill</v>
      </c>
      <c r="R69" s="378" t="str">
        <f t="shared" si="49"/>
        <v>Exclusive</v>
      </c>
      <c r="S69" s="379">
        <f t="shared" si="50"/>
        <v>3169.1974909090909</v>
      </c>
      <c r="T69" s="209">
        <f t="shared" si="51"/>
        <v>3169.1974909090909</v>
      </c>
      <c r="U69" s="381">
        <f t="shared" si="52"/>
        <v>3486.1172400000005</v>
      </c>
      <c r="V69" s="381">
        <f t="shared" si="52"/>
        <v>3486.1172400000005</v>
      </c>
      <c r="W69" s="468"/>
      <c r="X69" s="468"/>
      <c r="Y69" s="468"/>
      <c r="Z69" s="468"/>
      <c r="AA69" s="468"/>
      <c r="AB69" s="468"/>
      <c r="AC69" s="468"/>
      <c r="AD69" s="468"/>
      <c r="AE69" s="468"/>
      <c r="AF69" s="468"/>
      <c r="AG69" s="468"/>
      <c r="AH69" s="468"/>
      <c r="AI69" s="468"/>
      <c r="AJ69" s="468"/>
      <c r="AK69" s="468"/>
      <c r="AL69" s="468"/>
      <c r="AM69" s="468"/>
      <c r="AN69" s="468"/>
      <c r="AO69" s="468"/>
    </row>
    <row r="70" spans="1:41" x14ac:dyDescent="0.15">
      <c r="A70" s="163" t="str">
        <f>'AG Jul 2023'!K47</f>
        <v>Origin Energy</v>
      </c>
      <c r="B70" s="158" t="str">
        <f>'AG Jul 2023'!L47</f>
        <v>Go Variable</v>
      </c>
      <c r="C70" s="215">
        <f>IF('AG Jul 2023'!BP47=0,91*'AG Jul 2023'!M47/100,(91*'AG Jul 2023'!M47/100)+'AG Jul 2023'!BP47/4)</f>
        <v>86.656818181818181</v>
      </c>
      <c r="D70" s="215">
        <f>IF('AG Jul 2023'!O47="",$C$59*$C$60*'AG Jul 2023'!N47/100,IF($C$59*$C$60&gt;='AG Jul 2023'!P47,('AG Jul 2023'!P47*'AG Jul 2023'!N47/100),($C$59*$C$60*'AG Jul 2023'!N47/100)))</f>
        <v>509.56363636363631</v>
      </c>
      <c r="E70" s="215">
        <f>IF(AND('AG Jul 2023'!P47&gt;0,'AG Jul 2023'!R47&gt;0),IF($C$59*$C$60&lt;'AG Jul 2023'!P47,0,IF($C$59*$C$60&lt;=('AG Jul 2023'!R47+'AG Jul 2023'!P47),(($C$59*$C$60-'AG Jul 2023'!P47)*'AG Jul 2023'!Q47/100),(('AG Jul 2023'!R47)*'AG Jul 2023'!Q47/100))),0)</f>
        <v>0</v>
      </c>
      <c r="F70" s="215">
        <f>IF(AND('AG Jul 2023'!R47&gt;0,'AG Jul 2023'!T47&gt;0),IF(($C$59*$C$60&lt;'AG Jul 2023'!T47),(0),($C$59*$C$60*'AG Jul 2023'!T47)*'AG Jul 2023'!U47/100),IF(AND('AG Jul 2023'!R47&gt;0,'AG Jul 2023'!T47=""),IF(($C$59*$C$60&lt;'AG Jul 2023'!R47+'AG Jul 2023'!P47),(0),(($C$59*$C$60-('AG Jul 2023'!R47+'AG Jul 2023'!P47))*'AG Jul 2023'!S47/100)),IF(AND('AG Jul 2023'!P47&gt;0,'AG Jul 2023'!R47=""&gt;0),IF(($C$59*$C$60&lt;'AG Jul 2023'!P47),(0),($C$59*$C$60-'AG Jul 2023'!P47)*'AG Jul 2023'!Q47/100),0)))</f>
        <v>0</v>
      </c>
      <c r="G70" s="215">
        <f>($C$59*$C$61)*'AG Jul 2023'!AH47/100</f>
        <v>161.26363636363635</v>
      </c>
      <c r="H70" s="215">
        <f>($C$59*$C$62)*'AG Jul 2023'!W47/100</f>
        <v>62.05090909090908</v>
      </c>
      <c r="I70" s="215">
        <f t="shared" si="44"/>
        <v>819.53499999999985</v>
      </c>
      <c r="J70" s="377">
        <f t="shared" si="45"/>
        <v>2931.5127272727268</v>
      </c>
      <c r="K70" s="209">
        <f t="shared" si="46"/>
        <v>3278.1399999999994</v>
      </c>
      <c r="L70" s="181">
        <f t="shared" si="47"/>
        <v>3605.9539999999997</v>
      </c>
      <c r="M70" s="209">
        <f>'AG Jul 2023'!AZ47</f>
        <v>0</v>
      </c>
      <c r="N70" s="209">
        <f>'AG Jul 2023'!BA47</f>
        <v>0</v>
      </c>
      <c r="O70" s="209">
        <f>'AG Jul 2023'!BB47</f>
        <v>0</v>
      </c>
      <c r="P70" s="209">
        <f>'AG Jul 2023'!BC47</f>
        <v>0</v>
      </c>
      <c r="Q70" s="378" t="str">
        <f t="shared" si="48"/>
        <v>No discount</v>
      </c>
      <c r="R70" s="378" t="str">
        <f t="shared" si="49"/>
        <v>Inclusive</v>
      </c>
      <c r="S70" s="379">
        <f t="shared" si="50"/>
        <v>3278.1399999999994</v>
      </c>
      <c r="T70" s="209">
        <f t="shared" si="51"/>
        <v>3278.1399999999994</v>
      </c>
      <c r="U70" s="381">
        <f t="shared" si="52"/>
        <v>3605.9539999999997</v>
      </c>
      <c r="V70" s="381">
        <f t="shared" si="52"/>
        <v>3605.9539999999997</v>
      </c>
      <c r="W70" s="468"/>
      <c r="X70" s="468"/>
      <c r="Y70" s="468"/>
      <c r="Z70" s="468"/>
      <c r="AA70" s="468"/>
      <c r="AB70" s="468"/>
      <c r="AC70" s="468"/>
      <c r="AD70" s="468"/>
      <c r="AE70" s="468"/>
      <c r="AF70" s="468"/>
      <c r="AG70" s="468"/>
      <c r="AH70" s="468"/>
      <c r="AI70" s="468"/>
      <c r="AJ70" s="468"/>
      <c r="AK70" s="468"/>
      <c r="AL70" s="468"/>
      <c r="AM70" s="468"/>
      <c r="AN70" s="468"/>
      <c r="AO70" s="468"/>
    </row>
    <row r="71" spans="1:41" x14ac:dyDescent="0.15">
      <c r="A71" s="163" t="str">
        <f>'AG Jul 2023'!K48</f>
        <v>Powershop</v>
      </c>
      <c r="B71" s="158" t="str">
        <f>'AG Jul 2023'!L48</f>
        <v>Carbon neutral</v>
      </c>
      <c r="C71" s="215">
        <f>IF('AG Jul 2023'!BP48=0,91*'AG Jul 2023'!M48/100,(91*'AG Jul 2023'!M48/100)+'AG Jul 2023'!BP48/4)</f>
        <v>125.29872727272726</v>
      </c>
      <c r="D71" s="215">
        <f>IF('AG Jul 2023'!O48="",$C$59*$C$60*'AG Jul 2023'!N48/100,IF($C$59*$C$60&gt;='AG Jul 2023'!P48,('AG Jul 2023'!P48*'AG Jul 2023'!N48/100),($C$59*$C$60*'AG Jul 2023'!N48/100)))</f>
        <v>414.65454545454543</v>
      </c>
      <c r="E71" s="215">
        <f>IF(AND('AG Jul 2023'!P48&gt;0,'AG Jul 2023'!R48&gt;0),IF($C$59*$C$60&lt;'AG Jul 2023'!P48,0,IF($C$59*$C$60&lt;=('AG Jul 2023'!R48+'AG Jul 2023'!P48),(($C$59*$C$60-'AG Jul 2023'!P48)*'AG Jul 2023'!Q48/100),(('AG Jul 2023'!R48)*'AG Jul 2023'!Q48/100))),0)</f>
        <v>0</v>
      </c>
      <c r="F71" s="215">
        <f>IF(AND('AG Jul 2023'!R48&gt;0,'AG Jul 2023'!T48&gt;0),IF(($C$59*$C$60&lt;'AG Jul 2023'!T48),(0),($C$59*$C$60*'AG Jul 2023'!T48)*'AG Jul 2023'!U48/100),IF(AND('AG Jul 2023'!R48&gt;0,'AG Jul 2023'!T48=""),IF(($C$59*$C$60&lt;'AG Jul 2023'!R48+'AG Jul 2023'!P48),(0),(($C$59*$C$60-('AG Jul 2023'!R48+'AG Jul 2023'!P48))*'AG Jul 2023'!S48/100)),IF(AND('AG Jul 2023'!P48&gt;0,'AG Jul 2023'!R48=""&gt;0),IF(($C$59*$C$60&lt;'AG Jul 2023'!P48),(0),($C$59*$C$60-'AG Jul 2023'!P48)*'AG Jul 2023'!Q48/100),0)))</f>
        <v>0</v>
      </c>
      <c r="G71" s="215">
        <f>($C$59*$C$61)*'AG Jul 2023'!AH48/100</f>
        <v>138.19090909090906</v>
      </c>
      <c r="H71" s="215">
        <f>($C$59*$C$62)*'AG Jul 2023'!W48/100</f>
        <v>62.770909090909079</v>
      </c>
      <c r="I71" s="215">
        <f t="shared" si="44"/>
        <v>740.91509090909074</v>
      </c>
      <c r="J71" s="377">
        <f t="shared" si="45"/>
        <v>2462.4654545454541</v>
      </c>
      <c r="K71" s="209">
        <f t="shared" si="46"/>
        <v>2963.6603636363629</v>
      </c>
      <c r="L71" s="181">
        <f t="shared" si="47"/>
        <v>3260.0263999999993</v>
      </c>
      <c r="M71" s="209">
        <f>'AG Jul 2023'!AZ48</f>
        <v>0</v>
      </c>
      <c r="N71" s="209">
        <f>'AG Jul 2023'!BA48</f>
        <v>0</v>
      </c>
      <c r="O71" s="209">
        <f>'AG Jul 2023'!BB48</f>
        <v>0</v>
      </c>
      <c r="P71" s="209">
        <f>'AG Jul 2023'!BC48</f>
        <v>0</v>
      </c>
      <c r="Q71" s="378" t="str">
        <f t="shared" si="48"/>
        <v>No discount</v>
      </c>
      <c r="R71" s="378" t="str">
        <f t="shared" si="49"/>
        <v>Inclusive</v>
      </c>
      <c r="S71" s="379">
        <f t="shared" si="50"/>
        <v>2963.6603636363629</v>
      </c>
      <c r="T71" s="209">
        <f t="shared" si="51"/>
        <v>2963.6603636363629</v>
      </c>
      <c r="U71" s="381">
        <f t="shared" si="52"/>
        <v>3260.0263999999993</v>
      </c>
      <c r="V71" s="381">
        <f t="shared" si="52"/>
        <v>3260.0263999999993</v>
      </c>
      <c r="W71" s="468"/>
      <c r="X71" s="468"/>
      <c r="Y71" s="468"/>
      <c r="Z71" s="468"/>
      <c r="AA71" s="468"/>
      <c r="AB71" s="468"/>
      <c r="AC71" s="468"/>
      <c r="AD71" s="468"/>
      <c r="AE71" s="468"/>
      <c r="AF71" s="468"/>
      <c r="AG71" s="468"/>
      <c r="AH71" s="468"/>
      <c r="AI71" s="468"/>
      <c r="AJ71" s="468"/>
      <c r="AK71" s="468"/>
      <c r="AL71" s="468"/>
      <c r="AM71" s="468"/>
      <c r="AN71" s="468"/>
      <c r="AO71" s="468"/>
    </row>
    <row r="72" spans="1:41" x14ac:dyDescent="0.15">
      <c r="A72" s="163" t="str">
        <f>'AG Jul 2023'!K49</f>
        <v>Red Energy</v>
      </c>
      <c r="B72" s="158" t="str">
        <f>'AG Jul 2023'!L49</f>
        <v>Living Energy Saver</v>
      </c>
      <c r="C72" s="215">
        <f>IF('AG Jul 2023'!BP49=0,91*'AG Jul 2023'!M49/100,(91*'AG Jul 2023'!M49/100)+'AG Jul 2023'!BP49/4)</f>
        <v>80.741818181818175</v>
      </c>
      <c r="D72" s="215">
        <f>IF('AG Jul 2023'!O49="",$C$59*$C$60*'AG Jul 2023'!N49/100,IF($C$59*$C$60&gt;='AG Jul 2023'!P49,('AG Jul 2023'!P49*'AG Jul 2023'!N49/100),($C$59*$C$60*'AG Jul 2023'!N49/100)))</f>
        <v>337.5</v>
      </c>
      <c r="E72" s="215">
        <f>IF(AND('AG Jul 2023'!P49&gt;0,'AG Jul 2023'!R49&gt;0),IF($C$59*$C$60&lt;'AG Jul 2023'!P49,0,IF($C$59*$C$60&lt;=('AG Jul 2023'!R49+'AG Jul 2023'!P49),(($C$59*$C$60-'AG Jul 2023'!P49)*'AG Jul 2023'!Q49/100),(('AG Jul 2023'!R49)*'AG Jul 2023'!Q49/100))),0)</f>
        <v>0</v>
      </c>
      <c r="F72" s="215">
        <f>IF(AND('AG Jul 2023'!R49&gt;0,'AG Jul 2023'!T49&gt;0),IF(($C$59*$C$60&lt;'AG Jul 2023'!T49),(0),($C$59*$C$60*'AG Jul 2023'!T49)*'AG Jul 2023'!U49/100),IF(AND('AG Jul 2023'!R49&gt;0,'AG Jul 2023'!T49=""),IF(($C$59*$C$60&lt;'AG Jul 2023'!R49+'AG Jul 2023'!P49),(0),(($C$59*$C$60-('AG Jul 2023'!R49+'AG Jul 2023'!P49))*'AG Jul 2023'!S49/100)),IF(AND('AG Jul 2023'!P49&gt;0,'AG Jul 2023'!R49=""&gt;0),IF(($C$59*$C$60&lt;'AG Jul 2023'!P49),(0),($C$59*$C$60-'AG Jul 2023'!P49)*'AG Jul 2023'!Q49/100),0)))</f>
        <v>0</v>
      </c>
      <c r="G72" s="215">
        <f>($C$59*$C$61)*'AG Jul 2023'!AH49/100</f>
        <v>134.90181818181819</v>
      </c>
      <c r="H72" s="215">
        <f>($C$59*$C$62)*'AG Jul 2023'!W49/100</f>
        <v>53.93454545454545</v>
      </c>
      <c r="I72" s="215">
        <f t="shared" si="44"/>
        <v>607.07818181818175</v>
      </c>
      <c r="J72" s="377">
        <f t="shared" si="45"/>
        <v>2105.3454545454542</v>
      </c>
      <c r="K72" s="209">
        <f t="shared" si="46"/>
        <v>2428.312727272727</v>
      </c>
      <c r="L72" s="181">
        <f t="shared" si="47"/>
        <v>2671.1439999999998</v>
      </c>
      <c r="M72" s="209">
        <f>'AG Jul 2023'!AZ49</f>
        <v>0</v>
      </c>
      <c r="N72" s="209">
        <f>'AG Jul 2023'!BA49</f>
        <v>0</v>
      </c>
      <c r="O72" s="209">
        <f>'AG Jul 2023'!BB49</f>
        <v>0</v>
      </c>
      <c r="P72" s="209">
        <f>'AG Jul 2023'!BC49</f>
        <v>0</v>
      </c>
      <c r="Q72" s="378" t="str">
        <f t="shared" si="48"/>
        <v>No discount</v>
      </c>
      <c r="R72" s="378" t="str">
        <f t="shared" si="49"/>
        <v>Inclusive</v>
      </c>
      <c r="S72" s="379">
        <f t="shared" si="50"/>
        <v>2428.312727272727</v>
      </c>
      <c r="T72" s="209">
        <f t="shared" si="51"/>
        <v>2428.312727272727</v>
      </c>
      <c r="U72" s="381">
        <f t="shared" si="52"/>
        <v>2671.1439999999998</v>
      </c>
      <c r="V72" s="381">
        <f t="shared" si="52"/>
        <v>2671.1439999999998</v>
      </c>
      <c r="W72" s="468"/>
      <c r="X72" s="468"/>
      <c r="Y72" s="468"/>
      <c r="Z72" s="468"/>
      <c r="AA72" s="468"/>
      <c r="AB72" s="468"/>
      <c r="AC72" s="468"/>
      <c r="AD72" s="468"/>
      <c r="AE72" s="468"/>
      <c r="AF72" s="468"/>
      <c r="AG72" s="468"/>
      <c r="AH72" s="468"/>
      <c r="AI72" s="468"/>
      <c r="AJ72" s="468"/>
      <c r="AK72" s="468"/>
      <c r="AL72" s="468"/>
      <c r="AM72" s="468"/>
      <c r="AN72" s="468"/>
      <c r="AO72" s="468"/>
    </row>
    <row r="73" spans="1:41" x14ac:dyDescent="0.15">
      <c r="A73" s="163" t="str">
        <f>'AG Jul 2023'!K50</f>
        <v>Simply Energy</v>
      </c>
      <c r="B73" s="158" t="str">
        <f>'AG Jul 2023'!L50</f>
        <v>Blue Perks</v>
      </c>
      <c r="C73" s="215">
        <f>IF('AG Jul 2023'!BP50=0,91*'AG Jul 2023'!M50/100,(91*'AG Jul 2023'!M50/100)+'AG Jul 2023'!BP50/4)</f>
        <v>96.724727272727264</v>
      </c>
      <c r="D73" s="215">
        <f>IF('AG Jul 2023'!O50="",$C$59*$C$60*'AG Jul 2023'!N50/100,IF($C$59*$C$60&gt;='AG Jul 2023'!P50,('AG Jul 2023'!P50*'AG Jul 2023'!N50/100),($C$59*$C$60*'AG Jul 2023'!N50/100)))</f>
        <v>608.72727272727275</v>
      </c>
      <c r="E73" s="215">
        <f>IF(AND('AG Jul 2023'!P50&gt;0,'AG Jul 2023'!R50&gt;0),IF($C$59*$C$60&lt;'AG Jul 2023'!P50,0,IF($C$59*$C$60&lt;=('AG Jul 2023'!R50+'AG Jul 2023'!P50),(($C$59*$C$60-'AG Jul 2023'!P50)*'AG Jul 2023'!Q50/100),(('AG Jul 2023'!R50)*'AG Jul 2023'!Q50/100))),0)</f>
        <v>0</v>
      </c>
      <c r="F73" s="215">
        <f>IF(AND('AG Jul 2023'!R50&gt;0,'AG Jul 2023'!T50&gt;0),IF(($C$59*$C$60&lt;'AG Jul 2023'!T50),(0),($C$59*$C$60*'AG Jul 2023'!T50)*'AG Jul 2023'!U50/100),IF(AND('AG Jul 2023'!R50&gt;0,'AG Jul 2023'!T50=""),IF(($C$59*$C$60&lt;'AG Jul 2023'!R50+'AG Jul 2023'!P50),(0),(($C$59*$C$60-('AG Jul 2023'!R50+'AG Jul 2023'!P50))*'AG Jul 2023'!S50/100)),IF(AND('AG Jul 2023'!P50&gt;0,'AG Jul 2023'!R50=""&gt;0),IF(($C$59*$C$60&lt;'AG Jul 2023'!P50),(0),($C$59*$C$60-'AG Jul 2023'!P50)*'AG Jul 2023'!Q50/100),0)))</f>
        <v>0</v>
      </c>
      <c r="G73" s="215">
        <f>($C$59*$C$61)*'AG Jul 2023'!AH50/100</f>
        <v>156.35454545454544</v>
      </c>
      <c r="H73" s="215">
        <f>($C$59*$C$62)*'AG Jul 2023'!W50/100</f>
        <v>88.952727272727259</v>
      </c>
      <c r="I73" s="215">
        <f t="shared" si="44"/>
        <v>950.75927272727267</v>
      </c>
      <c r="J73" s="377">
        <f t="shared" si="45"/>
        <v>3416.1381818181817</v>
      </c>
      <c r="K73" s="209">
        <f t="shared" si="46"/>
        <v>3803.0370909090907</v>
      </c>
      <c r="L73" s="181">
        <f t="shared" si="47"/>
        <v>4183.3407999999999</v>
      </c>
      <c r="M73" s="209">
        <f>'AG Jul 2023'!AZ50</f>
        <v>10</v>
      </c>
      <c r="N73" s="209">
        <f>'AG Jul 2023'!BA50</f>
        <v>0</v>
      </c>
      <c r="O73" s="209">
        <f>'AG Jul 2023'!BB50</f>
        <v>0</v>
      </c>
      <c r="P73" s="209">
        <f>'AG Jul 2023'!BC50</f>
        <v>0</v>
      </c>
      <c r="Q73" s="378" t="str">
        <f t="shared" si="48"/>
        <v>Guaranteed off bill</v>
      </c>
      <c r="R73" s="378" t="str">
        <f t="shared" si="49"/>
        <v>Exclusive</v>
      </c>
      <c r="S73" s="379">
        <f t="shared" si="50"/>
        <v>3422.7333818181814</v>
      </c>
      <c r="T73" s="209">
        <f t="shared" si="51"/>
        <v>3422.7333818181814</v>
      </c>
      <c r="U73" s="381">
        <f t="shared" si="52"/>
        <v>3765.0067199999999</v>
      </c>
      <c r="V73" s="381">
        <f t="shared" si="52"/>
        <v>3765.0067199999999</v>
      </c>
      <c r="W73" s="468"/>
      <c r="X73" s="468"/>
      <c r="Y73" s="468"/>
      <c r="Z73" s="468"/>
      <c r="AA73" s="468"/>
      <c r="AB73" s="468"/>
      <c r="AC73" s="468"/>
      <c r="AD73" s="468"/>
      <c r="AE73" s="468"/>
      <c r="AF73" s="468"/>
      <c r="AG73" s="468"/>
      <c r="AH73" s="468"/>
      <c r="AI73" s="468"/>
      <c r="AJ73" s="468"/>
      <c r="AK73" s="468"/>
      <c r="AL73" s="468"/>
      <c r="AM73" s="468"/>
      <c r="AN73" s="468"/>
      <c r="AO73" s="468"/>
    </row>
    <row r="74" spans="1:41" x14ac:dyDescent="0.15">
      <c r="A74" s="163" t="str">
        <f>'AG Jul 2023'!K51</f>
        <v>Sumo Power</v>
      </c>
      <c r="B74" s="158" t="str">
        <f>'AG Jul 2023'!L51</f>
        <v>Assure</v>
      </c>
      <c r="C74" s="215">
        <f>IF('AG Jul 2023'!BP51=0,91*'AG Jul 2023'!M51/100,(91*'AG Jul 2023'!M51/100)+'AG Jul 2023'!BP51/4)</f>
        <v>80.079999999999984</v>
      </c>
      <c r="D74" s="215">
        <f>IF('AG Jul 2023'!O51="",$C$59*$C$60*'AG Jul 2023'!N51/100,IF($C$59*$C$60&gt;='AG Jul 2023'!P51,('AG Jul 2023'!P51*'AG Jul 2023'!N51/100),($C$59*$C$60*'AG Jul 2023'!N51/100)))</f>
        <v>476.99999999999994</v>
      </c>
      <c r="E74" s="215">
        <f>IF(AND('AG Jul 2023'!P51&gt;0,'AG Jul 2023'!R51&gt;0),IF($C$59*$C$60&lt;'AG Jul 2023'!P51,0,IF($C$59*$C$60&lt;=('AG Jul 2023'!R51+'AG Jul 2023'!P51),(($C$59*$C$60-'AG Jul 2023'!P51)*'AG Jul 2023'!Q51/100),(('AG Jul 2023'!R51)*'AG Jul 2023'!Q51/100))),0)</f>
        <v>0</v>
      </c>
      <c r="F74" s="215">
        <f>IF(AND('AG Jul 2023'!R51&gt;0,'AG Jul 2023'!T51&gt;0),IF(($C$59*$C$60&lt;'AG Jul 2023'!T51),(0),($C$59*$C$60*'AG Jul 2023'!T51)*'AG Jul 2023'!U51/100),IF(AND('AG Jul 2023'!R51&gt;0,'AG Jul 2023'!T51=""),IF(($C$59*$C$60&lt;'AG Jul 2023'!R51+'AG Jul 2023'!P51),(0),(($C$59*$C$60-('AG Jul 2023'!R51+'AG Jul 2023'!P51))*'AG Jul 2023'!S51/100)),IF(AND('AG Jul 2023'!P51&gt;0,'AG Jul 2023'!R51=""&gt;0),IF(($C$59*$C$60&lt;'AG Jul 2023'!P51),(0),($C$59*$C$60-'AG Jul 2023'!P51)*'AG Jul 2023'!Q51/100),0)))</f>
        <v>0</v>
      </c>
      <c r="G74" s="215">
        <f>($C$59*$C$61)*'AG Jul 2023'!AH51/100</f>
        <v>164.69999999999996</v>
      </c>
      <c r="H74" s="215">
        <f>($C$59*$C$62)*'AG Jul 2023'!W51/100</f>
        <v>104.39999999999998</v>
      </c>
      <c r="I74" s="215">
        <f t="shared" si="44"/>
        <v>826.17999999999984</v>
      </c>
      <c r="J74" s="377">
        <f t="shared" si="45"/>
        <v>2984.3999999999996</v>
      </c>
      <c r="K74" s="209">
        <f t="shared" si="46"/>
        <v>3304.7199999999993</v>
      </c>
      <c r="L74" s="181">
        <f t="shared" si="47"/>
        <v>3635.1919999999996</v>
      </c>
      <c r="M74" s="209">
        <f>'AG Jul 2023'!AZ51</f>
        <v>4</v>
      </c>
      <c r="N74" s="209">
        <f>'AG Jul 2023'!BA51</f>
        <v>0</v>
      </c>
      <c r="O74" s="209">
        <f>'AG Jul 2023'!BB51</f>
        <v>0</v>
      </c>
      <c r="P74" s="209">
        <f>'AG Jul 2023'!BC51</f>
        <v>0</v>
      </c>
      <c r="Q74" s="378" t="str">
        <f t="shared" si="48"/>
        <v>Guaranteed off bill</v>
      </c>
      <c r="R74" s="378" t="str">
        <f t="shared" si="49"/>
        <v>Exclusive</v>
      </c>
      <c r="S74" s="379">
        <f t="shared" si="50"/>
        <v>3172.5311999999994</v>
      </c>
      <c r="T74" s="209">
        <f t="shared" si="51"/>
        <v>3172.5311999999994</v>
      </c>
      <c r="U74" s="381">
        <f t="shared" si="52"/>
        <v>3489.7843199999998</v>
      </c>
      <c r="V74" s="381">
        <f t="shared" si="52"/>
        <v>3489.7843199999998</v>
      </c>
      <c r="W74" s="468"/>
      <c r="X74" s="468"/>
      <c r="Y74" s="468"/>
      <c r="Z74" s="468"/>
      <c r="AA74" s="468"/>
      <c r="AB74" s="468"/>
      <c r="AC74" s="468"/>
      <c r="AD74" s="468"/>
      <c r="AE74" s="468"/>
      <c r="AF74" s="468"/>
      <c r="AG74" s="468"/>
      <c r="AH74" s="468"/>
      <c r="AI74" s="468"/>
      <c r="AJ74" s="468"/>
      <c r="AK74" s="468"/>
      <c r="AL74" s="468"/>
      <c r="AM74" s="468"/>
      <c r="AN74" s="468"/>
      <c r="AO74" s="468"/>
    </row>
    <row r="75" spans="1:41" x14ac:dyDescent="0.15">
      <c r="A75" s="163" t="str">
        <f>'AG Jul 2023'!K52</f>
        <v>GloBird Energy</v>
      </c>
      <c r="B75" s="158" t="str">
        <f>'AG Jul 2023'!L52</f>
        <v>GloSave</v>
      </c>
      <c r="C75" s="215">
        <f>IF('AG Jul 2023'!BP52=0,91*'AG Jul 2023'!M52/100,(91*'AG Jul 2023'!M52/100)+'AG Jul 2023'!BP52/4)</f>
        <v>68.25</v>
      </c>
      <c r="D75" s="215">
        <f>IF('AG Jul 2023'!O52="",$C$59*$C$60*'AG Jul 2023'!N52/100,IF($C$59*$C$60&gt;='AG Jul 2023'!P52,('AG Jul 2023'!P52*'AG Jul 2023'!N52/100),($C$59*$C$60*'AG Jul 2023'!N52/100)))</f>
        <v>288</v>
      </c>
      <c r="E75" s="215">
        <f>IF(AND('AG Jul 2023'!P52&gt;0,'AG Jul 2023'!R52&gt;0),IF($C$59*$C$60&lt;'AG Jul 2023'!P52,0,IF($C$59*$C$60&lt;=('AG Jul 2023'!R52+'AG Jul 2023'!P52),(($C$59*$C$60-'AG Jul 2023'!P52)*'AG Jul 2023'!Q52/100),(('AG Jul 2023'!R52)*'AG Jul 2023'!Q52/100))),0)</f>
        <v>0</v>
      </c>
      <c r="F75" s="215">
        <f>IF(AND('AG Jul 2023'!R52&gt;0,'AG Jul 2023'!T52&gt;0),IF(($C$59*$C$60&lt;'AG Jul 2023'!T52),(0),($C$59*$C$60*'AG Jul 2023'!T52)*'AG Jul 2023'!U52/100),IF(AND('AG Jul 2023'!R52&gt;0,'AG Jul 2023'!T52=""),IF(($C$59*$C$60&lt;'AG Jul 2023'!R52+'AG Jul 2023'!P52),(0),(($C$59*$C$60-('AG Jul 2023'!R52+'AG Jul 2023'!P52))*'AG Jul 2023'!S52/100)),IF(AND('AG Jul 2023'!P52&gt;0,'AG Jul 2023'!R52=""&gt;0),IF(($C$59*$C$60&lt;'AG Jul 2023'!P52),(0),($C$59*$C$60-'AG Jul 2023'!P52)*'AG Jul 2023'!Q52/100),0)))</f>
        <v>0</v>
      </c>
      <c r="G75" s="215">
        <f>($C$59*$C$61)*'AG Jul 2023'!AH52/100</f>
        <v>114.48</v>
      </c>
      <c r="H75" s="215">
        <f>($C$59*$C$62)*'AG Jul 2023'!W52/100</f>
        <v>76.319999999999993</v>
      </c>
      <c r="I75" s="215">
        <f t="shared" si="44"/>
        <v>547.04999999999995</v>
      </c>
      <c r="J75" s="377">
        <f t="shared" si="45"/>
        <v>1915.1999999999998</v>
      </c>
      <c r="K75" s="209">
        <f t="shared" si="46"/>
        <v>2188.1999999999998</v>
      </c>
      <c r="L75" s="181">
        <f t="shared" si="47"/>
        <v>2407.02</v>
      </c>
      <c r="M75" s="209">
        <f>'AG Jul 2023'!AZ52</f>
        <v>0</v>
      </c>
      <c r="N75" s="209">
        <f>'AG Jul 2023'!BA52</f>
        <v>0</v>
      </c>
      <c r="O75" s="209">
        <f>'AG Jul 2023'!BB52</f>
        <v>2</v>
      </c>
      <c r="P75" s="209">
        <f>'AG Jul 2023'!BC52</f>
        <v>0</v>
      </c>
      <c r="Q75" s="378" t="str">
        <f t="shared" si="48"/>
        <v>Pay-on-time off bill</v>
      </c>
      <c r="R75" s="378" t="str">
        <f t="shared" si="49"/>
        <v>Exclusive</v>
      </c>
      <c r="S75" s="379">
        <f t="shared" si="50"/>
        <v>2188.1999999999998</v>
      </c>
      <c r="T75" s="209">
        <f t="shared" si="51"/>
        <v>2144.4359999999997</v>
      </c>
      <c r="U75" s="381">
        <f t="shared" si="52"/>
        <v>2407.02</v>
      </c>
      <c r="V75" s="381">
        <f t="shared" si="52"/>
        <v>2358.8795999999998</v>
      </c>
      <c r="W75" s="468"/>
      <c r="X75" s="468"/>
      <c r="Y75" s="468"/>
      <c r="Z75" s="468"/>
      <c r="AA75" s="468"/>
      <c r="AB75" s="468"/>
      <c r="AC75" s="468"/>
      <c r="AD75" s="468"/>
      <c r="AE75" s="468"/>
      <c r="AF75" s="468"/>
      <c r="AG75" s="468"/>
      <c r="AH75" s="468"/>
      <c r="AI75" s="468"/>
      <c r="AJ75" s="468"/>
      <c r="AK75" s="468"/>
      <c r="AL75" s="468"/>
      <c r="AM75" s="468"/>
      <c r="AN75" s="468"/>
      <c r="AO75" s="468"/>
    </row>
    <row r="76" spans="1:41" x14ac:dyDescent="0.15">
      <c r="A76" s="163" t="str">
        <f>'AG Jul 2023'!K53</f>
        <v>Energy Locals</v>
      </c>
      <c r="B76" s="158" t="str">
        <f>'AG Jul 2023'!L53</f>
        <v>Online Member</v>
      </c>
      <c r="C76" s="215">
        <f>IF('AG Jul 2023'!BP53=0,91*'AG Jul 2023'!M53/100,(91*'AG Jul 2023'!M53/100)+'AG Jul 2023'!BP53/4)</f>
        <v>88.668181818181807</v>
      </c>
      <c r="D76" s="215">
        <f>IF('AG Jul 2023'!O53="",$C$59*$C$60*'AG Jul 2023'!N53/100,IF($C$59*$C$60&gt;='AG Jul 2023'!P53,('AG Jul 2023'!P53*'AG Jul 2023'!N53/100),($C$59*$C$60*'AG Jul 2023'!N53/100)))</f>
        <v>437.72727272727275</v>
      </c>
      <c r="E76" s="215">
        <f>IF(AND('AG Jul 2023'!P53&gt;0,'AG Jul 2023'!R53&gt;0),IF($C$59*$C$60&lt;'AG Jul 2023'!P53,0,IF($C$59*$C$60&lt;=('AG Jul 2023'!R53+'AG Jul 2023'!P53),(($C$59*$C$60-'AG Jul 2023'!P53)*'AG Jul 2023'!Q53/100),(('AG Jul 2023'!R53)*'AG Jul 2023'!Q53/100))),0)</f>
        <v>0</v>
      </c>
      <c r="F76" s="215">
        <f>IF(AND('AG Jul 2023'!R53&gt;0,'AG Jul 2023'!T53&gt;0),IF(($C$59*$C$60&lt;'AG Jul 2023'!T53),(0),($C$59*$C$60*'AG Jul 2023'!T53)*'AG Jul 2023'!U53/100),IF(AND('AG Jul 2023'!R53&gt;0,'AG Jul 2023'!T53=""),IF(($C$59*$C$60&lt;'AG Jul 2023'!R53+'AG Jul 2023'!P53),(0),(($C$59*$C$60-('AG Jul 2023'!R53+'AG Jul 2023'!P53))*'AG Jul 2023'!S53/100)),IF(AND('AG Jul 2023'!P53&gt;0,'AG Jul 2023'!R53=""&gt;0),IF(($C$59*$C$60&lt;'AG Jul 2023'!P53),(0),($C$59*$C$60-'AG Jul 2023'!P53)*'AG Jul 2023'!Q53/100),0)))</f>
        <v>0</v>
      </c>
      <c r="G76" s="215">
        <f>($C$59*$C$61)*'AG Jul 2023'!AH53/100</f>
        <v>144.81818181818181</v>
      </c>
      <c r="H76" s="215">
        <f>($C$59*$C$62)*'AG Jul 2023'!W53/100</f>
        <v>89.999999999999986</v>
      </c>
      <c r="I76" s="215">
        <f t="shared" ref="I76:I83" si="53">SUM(C76:H76)</f>
        <v>761.2136363636364</v>
      </c>
      <c r="J76" s="377">
        <f t="shared" ref="J76:J83" si="54">(I76-C76)*4</f>
        <v>2690.1818181818185</v>
      </c>
      <c r="K76" s="209">
        <f t="shared" ref="K76:K83" si="55">I76*4</f>
        <v>3044.8545454545456</v>
      </c>
      <c r="L76" s="181">
        <f t="shared" ref="L76:L83" si="56">K76*1.1</f>
        <v>3349.3400000000006</v>
      </c>
      <c r="M76" s="209">
        <f>'AG Jul 2023'!AZ53</f>
        <v>0</v>
      </c>
      <c r="N76" s="209">
        <f>'AG Jul 2023'!BA53</f>
        <v>0</v>
      </c>
      <c r="O76" s="209">
        <f>'AG Jul 2023'!BB53</f>
        <v>0</v>
      </c>
      <c r="P76" s="209">
        <f>'AG Jul 2023'!BC53</f>
        <v>0</v>
      </c>
      <c r="Q76" s="378" t="str">
        <f t="shared" ref="Q76:Q83" si="57">IF(SUM(M76:P76)=0,"No discount",IF(M76&gt;0,"Guaranteed off bill",IF(N76&gt;0,"Guaranteed off usage",IF(O76&gt;0,"Pay-on-time off bill","Pay-on-time off usage"))))</f>
        <v>No discount</v>
      </c>
      <c r="R76" s="378" t="str">
        <f t="shared" ref="R76:R83" si="58">IF(OR(A76="Origin Energy",A76="Red Energy",A76="Powershop"),"Inclusive","Exclusive")</f>
        <v>Exclusive</v>
      </c>
      <c r="S76" s="379">
        <f t="shared" ref="S76:S83" si="59">IF(AND(Q76="Guaranteed off bill",R76="Inclusive"),((K76*1.1)-((K76*1.1)*M76/100))/1.1,IF(AND(Q76="Guaranteed off usage",R76="Inclusive"),((K76*1.1)-((J76*1.1)*N76/100))/1.1,IF(AND(Q76="Guaranteed off bill",R76="Exclusive"),K76-(K76*M76/100),IF(AND(Q76="Guaranteed off usage",R76="Exclusive"),K76-(J76*N76/100),IF(R76="Inclusive",((K76*1.1))/1.1,K76)))))</f>
        <v>3044.8545454545456</v>
      </c>
      <c r="T76" s="209">
        <f t="shared" ref="T76:T83" si="60">IF(AND(Q76="Pay-on-time off bill",R76="Inclusive"),((S76*1.1)-((S76*1.1)*O76/100))/1.1,IF(AND(Q76="Pay-on-time off usage",R76="Inclusive"),((S76*1.1)-((J76*1.1)*P76/100))/1.1,IF(AND(Q76="Pay-on-time off bill",R76="Exclusive"),S76-(S76*O76/100),IF(AND(Q76="Pay-on-time off usage",R76="Exclusive"),S76-(J76*P76/100),IF(R76="Inclusive",((S76*1.1))/1.1,S76)))))</f>
        <v>3044.8545454545456</v>
      </c>
      <c r="U76" s="381">
        <f t="shared" ref="U76:U83" si="61">S76*1.1</f>
        <v>3349.3400000000006</v>
      </c>
      <c r="V76" s="381">
        <f t="shared" ref="V76:V83" si="62">T76*1.1</f>
        <v>3349.3400000000006</v>
      </c>
      <c r="W76" s="468"/>
      <c r="X76" s="468"/>
      <c r="Y76" s="468"/>
      <c r="Z76" s="468"/>
      <c r="AA76" s="468"/>
      <c r="AB76" s="468"/>
      <c r="AC76" s="468"/>
      <c r="AD76" s="468"/>
      <c r="AE76" s="468"/>
      <c r="AF76" s="468"/>
      <c r="AG76" s="468"/>
      <c r="AH76" s="468"/>
      <c r="AI76" s="468"/>
      <c r="AJ76" s="468"/>
      <c r="AK76" s="468"/>
      <c r="AL76" s="468"/>
      <c r="AM76" s="468"/>
      <c r="AN76" s="468"/>
      <c r="AO76" s="468"/>
    </row>
    <row r="77" spans="1:41" x14ac:dyDescent="0.15">
      <c r="A77" s="163" t="str">
        <f>'AG Jul 2023'!K54</f>
        <v>Kogan Energy</v>
      </c>
      <c r="B77" s="158" t="str">
        <f>'AG Jul 2023'!L54</f>
        <v>Free Kogan First Membership</v>
      </c>
      <c r="C77" s="215">
        <f>IF('AG Jul 2023'!BP54=0,91*'AG Jul 2023'!M54/100,(91*'AG Jul 2023'!M54/100)+'AG Jul 2023'!BP54/4)</f>
        <v>125.29872727272726</v>
      </c>
      <c r="D77" s="215">
        <f>IF('AG Jul 2023'!O54="",$C$59*$C$60*'AG Jul 2023'!N54/100,IF($C$59*$C$60&gt;='AG Jul 2023'!P54,('AG Jul 2023'!P54*'AG Jul 2023'!N54/100),($C$59*$C$60*'AG Jul 2023'!N54/100)))</f>
        <v>414.65454545454543</v>
      </c>
      <c r="E77" s="215">
        <f>IF(AND('AG Jul 2023'!P54&gt;0,'AG Jul 2023'!R54&gt;0),IF($C$59*$C$60&lt;'AG Jul 2023'!P54,0,IF($C$59*$C$60&lt;=('AG Jul 2023'!R54+'AG Jul 2023'!P54),(($C$59*$C$60-'AG Jul 2023'!P54)*'AG Jul 2023'!Q54/100),(('AG Jul 2023'!R54)*'AG Jul 2023'!Q54/100))),0)</f>
        <v>0</v>
      </c>
      <c r="F77" s="215">
        <f>IF(AND('AG Jul 2023'!R54&gt;0,'AG Jul 2023'!T54&gt;0),IF(($C$59*$C$60&lt;'AG Jul 2023'!T54),(0),($C$59*$C$60*'AG Jul 2023'!T54)*'AG Jul 2023'!U54/100),IF(AND('AG Jul 2023'!R54&gt;0,'AG Jul 2023'!T54=""),IF(($C$59*$C$60&lt;'AG Jul 2023'!R54+'AG Jul 2023'!P54),(0),(($C$59*$C$60-('AG Jul 2023'!R54+'AG Jul 2023'!P54))*'AG Jul 2023'!S54/100)),IF(AND('AG Jul 2023'!P54&gt;0,'AG Jul 2023'!R54=""&gt;0),IF(($C$59*$C$60&lt;'AG Jul 2023'!P54),(0),($C$59*$C$60-'AG Jul 2023'!P54)*'AG Jul 2023'!Q54/100),0)))</f>
        <v>0</v>
      </c>
      <c r="G77" s="215">
        <f>($C$59*$C$61)*'AG Jul 2023'!AH54/100</f>
        <v>138.19090909090906</v>
      </c>
      <c r="H77" s="215">
        <f>($C$59*$C$62)*'AG Jul 2023'!W54/100</f>
        <v>62.770909090909079</v>
      </c>
      <c r="I77" s="215">
        <f t="shared" si="53"/>
        <v>740.91509090909074</v>
      </c>
      <c r="J77" s="377">
        <f t="shared" si="54"/>
        <v>2462.4654545454541</v>
      </c>
      <c r="K77" s="209">
        <f t="shared" si="55"/>
        <v>2963.6603636363629</v>
      </c>
      <c r="L77" s="181">
        <f t="shared" si="56"/>
        <v>3260.0263999999993</v>
      </c>
      <c r="M77" s="209">
        <f>'AG Jul 2023'!AZ54</f>
        <v>0</v>
      </c>
      <c r="N77" s="209">
        <f>'AG Jul 2023'!BA54</f>
        <v>0</v>
      </c>
      <c r="O77" s="209">
        <f>'AG Jul 2023'!BB54</f>
        <v>0</v>
      </c>
      <c r="P77" s="209">
        <f>'AG Jul 2023'!BC54</f>
        <v>0</v>
      </c>
      <c r="Q77" s="378" t="str">
        <f t="shared" si="57"/>
        <v>No discount</v>
      </c>
      <c r="R77" s="378" t="str">
        <f t="shared" si="58"/>
        <v>Exclusive</v>
      </c>
      <c r="S77" s="379">
        <f t="shared" si="59"/>
        <v>2963.6603636363629</v>
      </c>
      <c r="T77" s="209">
        <f t="shared" si="60"/>
        <v>2963.6603636363629</v>
      </c>
      <c r="U77" s="381">
        <f t="shared" si="61"/>
        <v>3260.0263999999993</v>
      </c>
      <c r="V77" s="381">
        <f t="shared" si="62"/>
        <v>3260.0263999999993</v>
      </c>
      <c r="W77" s="468"/>
      <c r="X77" s="468"/>
      <c r="Y77" s="468"/>
      <c r="Z77" s="468"/>
      <c r="AA77" s="468"/>
      <c r="AB77" s="468"/>
      <c r="AC77" s="468"/>
      <c r="AD77" s="468"/>
      <c r="AE77" s="468"/>
      <c r="AF77" s="468"/>
      <c r="AG77" s="468"/>
      <c r="AH77" s="468"/>
      <c r="AI77" s="468"/>
      <c r="AJ77" s="468"/>
      <c r="AK77" s="468"/>
      <c r="AL77" s="468"/>
      <c r="AM77" s="468"/>
      <c r="AN77" s="468"/>
      <c r="AO77" s="468"/>
    </row>
    <row r="78" spans="1:41" x14ac:dyDescent="0.15">
      <c r="A78" s="163" t="str">
        <f>'AG Jul 2023'!K55</f>
        <v>1st Energy</v>
      </c>
      <c r="B78" s="158" t="str">
        <f>'AG Jul 2023'!L55</f>
        <v>1st Saver</v>
      </c>
      <c r="C78" s="215">
        <f>IF('AG Jul 2023'!BP55=0,91*'AG Jul 2023'!M55/100,(91*'AG Jul 2023'!M55/100)+'AG Jul 2023'!BP55/4)</f>
        <v>92.82</v>
      </c>
      <c r="D78" s="215">
        <f>IF('AG Jul 2023'!O55="",$C$59*$C$60*'AG Jul 2023'!N55/100,IF($C$59*$C$60&gt;='AG Jul 2023'!P55,('AG Jul 2023'!P55*'AG Jul 2023'!N55/100),($C$59*$C$60*'AG Jul 2023'!N55/100)))</f>
        <v>518.4</v>
      </c>
      <c r="E78" s="215">
        <f>IF(AND('AG Jul 2023'!P55&gt;0,'AG Jul 2023'!R55&gt;0),IF($C$59*$C$60&lt;'AG Jul 2023'!P55,0,IF($C$59*$C$60&lt;=('AG Jul 2023'!R55+'AG Jul 2023'!P55),(($C$59*$C$60-'AG Jul 2023'!P55)*'AG Jul 2023'!Q55/100),(('AG Jul 2023'!R55)*'AG Jul 2023'!Q55/100))),0)</f>
        <v>0</v>
      </c>
      <c r="F78" s="215">
        <f>IF(AND('AG Jul 2023'!R55&gt;0,'AG Jul 2023'!T55&gt;0),IF(($C$59*$C$60&lt;'AG Jul 2023'!T55),(0),($C$59*$C$60*'AG Jul 2023'!T55)*'AG Jul 2023'!U55/100),IF(AND('AG Jul 2023'!R55&gt;0,'AG Jul 2023'!T55=""),IF(($C$59*$C$60&lt;'AG Jul 2023'!R55+'AG Jul 2023'!P55),(0),(($C$59*$C$60-('AG Jul 2023'!R55+'AG Jul 2023'!P55))*'AG Jul 2023'!S55/100)),IF(AND('AG Jul 2023'!P55&gt;0,'AG Jul 2023'!R55=""&gt;0),IF(($C$59*$C$60&lt;'AG Jul 2023'!P55),(0),($C$59*$C$60-'AG Jul 2023'!P55)*'AG Jul 2023'!Q55/100),0)))</f>
        <v>0</v>
      </c>
      <c r="G78" s="215">
        <f>($C$59*$C$61)*'AG Jul 2023'!AH55/100</f>
        <v>152.27999999999997</v>
      </c>
      <c r="H78" s="215">
        <f>($C$59*$C$62)*'AG Jul 2023'!W55/100</f>
        <v>81.359999999999985</v>
      </c>
      <c r="I78" s="215">
        <f t="shared" si="53"/>
        <v>844.86</v>
      </c>
      <c r="J78" s="377">
        <f t="shared" si="54"/>
        <v>3008.16</v>
      </c>
      <c r="K78" s="209">
        <f t="shared" si="55"/>
        <v>3379.44</v>
      </c>
      <c r="L78" s="181">
        <f t="shared" si="56"/>
        <v>3717.3840000000005</v>
      </c>
      <c r="M78" s="209">
        <f>'AG Jul 2023'!AZ55</f>
        <v>0</v>
      </c>
      <c r="N78" s="209">
        <f>'AG Jul 2023'!BA55</f>
        <v>0</v>
      </c>
      <c r="O78" s="209">
        <f>'AG Jul 2023'!BB55</f>
        <v>5</v>
      </c>
      <c r="P78" s="209">
        <f>'AG Jul 2023'!BC55</f>
        <v>0</v>
      </c>
      <c r="Q78" s="378" t="str">
        <f t="shared" si="57"/>
        <v>Pay-on-time off bill</v>
      </c>
      <c r="R78" s="378" t="str">
        <f t="shared" si="58"/>
        <v>Exclusive</v>
      </c>
      <c r="S78" s="379">
        <f t="shared" si="59"/>
        <v>3379.44</v>
      </c>
      <c r="T78" s="209">
        <f t="shared" si="60"/>
        <v>3210.4679999999998</v>
      </c>
      <c r="U78" s="381">
        <f t="shared" si="61"/>
        <v>3717.3840000000005</v>
      </c>
      <c r="V78" s="381">
        <f t="shared" si="62"/>
        <v>3531.5147999999999</v>
      </c>
      <c r="W78" s="468"/>
      <c r="X78" s="468"/>
      <c r="Y78" s="468"/>
      <c r="Z78" s="468"/>
      <c r="AA78" s="468"/>
      <c r="AB78" s="468"/>
      <c r="AC78" s="468"/>
      <c r="AD78" s="468"/>
      <c r="AE78" s="468"/>
      <c r="AF78" s="468"/>
      <c r="AG78" s="468"/>
      <c r="AH78" s="468"/>
      <c r="AI78" s="468"/>
      <c r="AJ78" s="468"/>
      <c r="AK78" s="468"/>
      <c r="AL78" s="468"/>
      <c r="AM78" s="468"/>
      <c r="AN78" s="468"/>
      <c r="AO78" s="468"/>
    </row>
    <row r="79" spans="1:41" x14ac:dyDescent="0.15">
      <c r="A79" s="163" t="str">
        <f>'AG Jul 2023'!K56</f>
        <v>CovaU</v>
      </c>
      <c r="B79" s="158" t="str">
        <f>'AG Jul 2023'!L56</f>
        <v>Freedom</v>
      </c>
      <c r="C79" s="215">
        <f>IF('AG Jul 2023'!BP56=0,91*'AG Jul 2023'!M56/100,(91*'AG Jul 2023'!M56/100)+'AG Jul 2023'!BP56/4)</f>
        <v>73.709999999999994</v>
      </c>
      <c r="D79" s="215">
        <f>IF('AG Jul 2023'!O56="",$C$59*$C$60*'AG Jul 2023'!N56/100,IF($C$59*$C$60&gt;='AG Jul 2023'!P56,('AG Jul 2023'!P56*'AG Jul 2023'!N56/100),($C$59*$C$60*'AG Jul 2023'!N56/100)))</f>
        <v>493.2</v>
      </c>
      <c r="E79" s="215">
        <f>IF(AND('AG Jul 2023'!P56&gt;0,'AG Jul 2023'!R56&gt;0),IF($C$59*$C$60&lt;'AG Jul 2023'!P56,0,IF($C$59*$C$60&lt;=('AG Jul 2023'!R56+'AG Jul 2023'!P56),(($C$59*$C$60-'AG Jul 2023'!P56)*'AG Jul 2023'!Q56/100),(('AG Jul 2023'!R56)*'AG Jul 2023'!Q56/100))),0)</f>
        <v>0</v>
      </c>
      <c r="F79" s="215">
        <f>IF(AND('AG Jul 2023'!R56&gt;0,'AG Jul 2023'!T56&gt;0),IF(($C$59*$C$60&lt;'AG Jul 2023'!T56),(0),($C$59*$C$60*'AG Jul 2023'!T56)*'AG Jul 2023'!U56/100),IF(AND('AG Jul 2023'!R56&gt;0,'AG Jul 2023'!T56=""),IF(($C$59*$C$60&lt;'AG Jul 2023'!R56+'AG Jul 2023'!P56),(0),(($C$59*$C$60-('AG Jul 2023'!R56+'AG Jul 2023'!P56))*'AG Jul 2023'!S56/100)),IF(AND('AG Jul 2023'!P56&gt;0,'AG Jul 2023'!R56=""&gt;0),IF(($C$59*$C$60&lt;'AG Jul 2023'!P56),(0),($C$59*$C$60-'AG Jul 2023'!P56)*'AG Jul 2023'!Q56/100),0)))</f>
        <v>0</v>
      </c>
      <c r="G79" s="215">
        <f>($C$59*$C$61)*'AG Jul 2023'!AH56/100</f>
        <v>146.88</v>
      </c>
      <c r="H79" s="215">
        <f>($C$59*$C$62)*'AG Jul 2023'!W56/100</f>
        <v>77.039999999999992</v>
      </c>
      <c r="I79" s="215">
        <f t="shared" si="53"/>
        <v>790.82999999999993</v>
      </c>
      <c r="J79" s="377">
        <f t="shared" si="54"/>
        <v>2868.4799999999996</v>
      </c>
      <c r="K79" s="209">
        <f t="shared" si="55"/>
        <v>3163.3199999999997</v>
      </c>
      <c r="L79" s="181">
        <f t="shared" si="56"/>
        <v>3479.652</v>
      </c>
      <c r="M79" s="209">
        <f>'AG Jul 2023'!AZ56</f>
        <v>0</v>
      </c>
      <c r="N79" s="209">
        <f>'AG Jul 2023'!BA56</f>
        <v>5</v>
      </c>
      <c r="O79" s="209">
        <f>'AG Jul 2023'!BB56</f>
        <v>0</v>
      </c>
      <c r="P79" s="209">
        <f>'AG Jul 2023'!BC56</f>
        <v>0</v>
      </c>
      <c r="Q79" s="378" t="str">
        <f t="shared" si="57"/>
        <v>Guaranteed off usage</v>
      </c>
      <c r="R79" s="378" t="str">
        <f t="shared" si="58"/>
        <v>Exclusive</v>
      </c>
      <c r="S79" s="379">
        <f t="shared" si="59"/>
        <v>3019.8959999999997</v>
      </c>
      <c r="T79" s="209">
        <f t="shared" si="60"/>
        <v>3019.8959999999997</v>
      </c>
      <c r="U79" s="381">
        <f t="shared" si="61"/>
        <v>3321.8856000000001</v>
      </c>
      <c r="V79" s="381">
        <f t="shared" si="62"/>
        <v>3321.8856000000001</v>
      </c>
      <c r="W79" s="468"/>
      <c r="X79" s="468"/>
      <c r="Y79" s="468"/>
      <c r="Z79" s="468"/>
      <c r="AA79" s="468"/>
      <c r="AB79" s="468"/>
      <c r="AC79" s="468"/>
      <c r="AD79" s="468"/>
      <c r="AE79" s="468"/>
      <c r="AF79" s="468"/>
      <c r="AG79" s="468"/>
      <c r="AH79" s="468"/>
      <c r="AI79" s="468"/>
      <c r="AJ79" s="468"/>
      <c r="AK79" s="468"/>
      <c r="AL79" s="468"/>
      <c r="AM79" s="468"/>
      <c r="AN79" s="468"/>
      <c r="AO79" s="468"/>
    </row>
    <row r="80" spans="1:41" x14ac:dyDescent="0.15">
      <c r="A80" s="163" t="str">
        <f>'AG Jul 2023'!K57</f>
        <v>Momentum</v>
      </c>
      <c r="B80" s="158" t="str">
        <f>'AG Jul 2023'!L57</f>
        <v>Suit Yourself</v>
      </c>
      <c r="C80" s="215">
        <f>IF('AG Jul 2023'!BP57=0,91*'AG Jul 2023'!M57/100,(91*'AG Jul 2023'!M57/100)+'AG Jul 2023'!BP57/4)</f>
        <v>136.68199999999999</v>
      </c>
      <c r="D80" s="215">
        <f>IF('AG Jul 2023'!O57="",$C$59*$C$60*'AG Jul 2023'!N57/100,IF($C$59*$C$60&gt;='AG Jul 2023'!P57,('AG Jul 2023'!P57*'AG Jul 2023'!N57/100),($C$59*$C$60*'AG Jul 2023'!N57/100)))</f>
        <v>461.7</v>
      </c>
      <c r="E80" s="215">
        <f>IF(AND('AG Jul 2023'!P57&gt;0,'AG Jul 2023'!R57&gt;0),IF($C$59*$C$60&lt;'AG Jul 2023'!P57,0,IF($C$59*$C$60&lt;=('AG Jul 2023'!R57+'AG Jul 2023'!P57),(($C$59*$C$60-'AG Jul 2023'!P57)*'AG Jul 2023'!Q57/100),(('AG Jul 2023'!R57)*'AG Jul 2023'!Q57/100))),0)</f>
        <v>0</v>
      </c>
      <c r="F80" s="215">
        <f>IF(AND('AG Jul 2023'!R57&gt;0,'AG Jul 2023'!T57&gt;0),IF(($C$59*$C$60&lt;'AG Jul 2023'!T57),(0),($C$59*$C$60*'AG Jul 2023'!T57)*'AG Jul 2023'!U57/100),IF(AND('AG Jul 2023'!R57&gt;0,'AG Jul 2023'!T57=""),IF(($C$59*$C$60&lt;'AG Jul 2023'!R57+'AG Jul 2023'!P57),(0),(($C$59*$C$60-('AG Jul 2023'!R57+'AG Jul 2023'!P57))*'AG Jul 2023'!S57/100)),IF(AND('AG Jul 2023'!P57&gt;0,'AG Jul 2023'!R57=""&gt;0),IF(($C$59*$C$60&lt;'AG Jul 2023'!P57),(0),($C$59*$C$60-'AG Jul 2023'!P57)*'AG Jul 2023'!Q57/100),0)))</f>
        <v>0</v>
      </c>
      <c r="G80" s="215">
        <f>($C$59*$C$61)*'AG Jul 2023'!AH57/100</f>
        <v>124.2</v>
      </c>
      <c r="H80" s="215">
        <f>($C$59*$C$62)*'AG Jul 2023'!W57/100</f>
        <v>75.239999999999995</v>
      </c>
      <c r="I80" s="215">
        <f t="shared" si="53"/>
        <v>797.822</v>
      </c>
      <c r="J80" s="377">
        <f t="shared" si="54"/>
        <v>2644.56</v>
      </c>
      <c r="K80" s="209">
        <f t="shared" si="55"/>
        <v>3191.288</v>
      </c>
      <c r="L80" s="181">
        <f t="shared" si="56"/>
        <v>3510.4168000000004</v>
      </c>
      <c r="M80" s="209">
        <f>'AG Jul 2023'!AZ57</f>
        <v>0</v>
      </c>
      <c r="N80" s="209">
        <f>'AG Jul 2023'!BA57</f>
        <v>0</v>
      </c>
      <c r="O80" s="209">
        <f>'AG Jul 2023'!BB57</f>
        <v>0</v>
      </c>
      <c r="P80" s="209">
        <f>'AG Jul 2023'!BC57</f>
        <v>0</v>
      </c>
      <c r="Q80" s="378" t="str">
        <f t="shared" si="57"/>
        <v>No discount</v>
      </c>
      <c r="R80" s="378" t="str">
        <f t="shared" si="58"/>
        <v>Exclusive</v>
      </c>
      <c r="S80" s="379">
        <f t="shared" si="59"/>
        <v>3191.288</v>
      </c>
      <c r="T80" s="209">
        <f t="shared" si="60"/>
        <v>3191.288</v>
      </c>
      <c r="U80" s="381">
        <f t="shared" si="61"/>
        <v>3510.4168000000004</v>
      </c>
      <c r="V80" s="381">
        <f t="shared" si="62"/>
        <v>3510.4168000000004</v>
      </c>
      <c r="W80" s="468"/>
      <c r="X80" s="468"/>
      <c r="Y80" s="468"/>
      <c r="Z80" s="468"/>
      <c r="AA80" s="468"/>
      <c r="AB80" s="468"/>
      <c r="AC80" s="468"/>
      <c r="AD80" s="468"/>
      <c r="AE80" s="468"/>
      <c r="AF80" s="468"/>
      <c r="AG80" s="468"/>
      <c r="AH80" s="468"/>
      <c r="AI80" s="468"/>
      <c r="AJ80" s="468"/>
      <c r="AK80" s="468"/>
      <c r="AL80" s="468"/>
      <c r="AM80" s="468"/>
      <c r="AN80" s="468"/>
      <c r="AO80" s="468"/>
    </row>
    <row r="81" spans="1:41" x14ac:dyDescent="0.15">
      <c r="A81" s="163" t="str">
        <f>'AG Jul 2023'!K58</f>
        <v>Nectr</v>
      </c>
      <c r="B81" s="158" t="str">
        <f>'AG Jul 2023'!L58</f>
        <v>100% Clean</v>
      </c>
      <c r="C81" s="215">
        <f>IF('AG Jul 2023'!BP58=0,91*'AG Jul 2023'!M58/100,(91*'AG Jul 2023'!M58/100)+'AG Jul 2023'!BP58/4)</f>
        <v>104.83199999999999</v>
      </c>
      <c r="D81" s="215">
        <f>IF('AG Jul 2023'!O58="",$C$59*$C$60*'AG Jul 2023'!N58/100,IF($C$59*$C$60&gt;='AG Jul 2023'!P58,('AG Jul 2023'!P58*'AG Jul 2023'!N58/100),($C$59*$C$60*'AG Jul 2023'!N58/100)))</f>
        <v>593.99999999999989</v>
      </c>
      <c r="E81" s="215">
        <f>IF(AND('AG Jul 2023'!P58&gt;0,'AG Jul 2023'!R58&gt;0),IF($C$59*$C$60&lt;'AG Jul 2023'!P58,0,IF($C$59*$C$60&lt;=('AG Jul 2023'!R58+'AG Jul 2023'!P58),(($C$59*$C$60-'AG Jul 2023'!P58)*'AG Jul 2023'!Q58/100),(('AG Jul 2023'!R58)*'AG Jul 2023'!Q58/100))),0)</f>
        <v>0</v>
      </c>
      <c r="F81" s="215">
        <f>IF(AND('AG Jul 2023'!R58&gt;0,'AG Jul 2023'!T58&gt;0),IF(($C$59*$C$60&lt;'AG Jul 2023'!T58),(0),($C$59*$C$60*'AG Jul 2023'!T58)*'AG Jul 2023'!U58/100),IF(AND('AG Jul 2023'!R58&gt;0,'AG Jul 2023'!T58=""),IF(($C$59*$C$60&lt;'AG Jul 2023'!R58+'AG Jul 2023'!P58),(0),(($C$59*$C$60-('AG Jul 2023'!R58+'AG Jul 2023'!P58))*'AG Jul 2023'!S58/100)),IF(AND('AG Jul 2023'!P58&gt;0,'AG Jul 2023'!R58=""&gt;0),IF(($C$59*$C$60&lt;'AG Jul 2023'!P58),(0),($C$59*$C$60-'AG Jul 2023'!P58)*'AG Jul 2023'!Q58/100),0)))</f>
        <v>0</v>
      </c>
      <c r="G81" s="215">
        <f>($C$59*$C$61)*'AG Jul 2023'!AH58/100</f>
        <v>173.0945454545454</v>
      </c>
      <c r="H81" s="215">
        <f>($C$59*$C$62)*'AG Jul 2023'!W58/100</f>
        <v>68.760000000000005</v>
      </c>
      <c r="I81" s="215">
        <f t="shared" si="53"/>
        <v>940.68654545454524</v>
      </c>
      <c r="J81" s="377">
        <f t="shared" si="54"/>
        <v>3343.418181818181</v>
      </c>
      <c r="K81" s="209">
        <f t="shared" si="55"/>
        <v>3762.746181818181</v>
      </c>
      <c r="L81" s="181">
        <f t="shared" si="56"/>
        <v>4139.0207999999993</v>
      </c>
      <c r="M81" s="209">
        <f>'AG Jul 2023'!AZ58</f>
        <v>0</v>
      </c>
      <c r="N81" s="209">
        <f>'AG Jul 2023'!BA58</f>
        <v>0</v>
      </c>
      <c r="O81" s="209">
        <f>'AG Jul 2023'!BB58</f>
        <v>0</v>
      </c>
      <c r="P81" s="209">
        <f>'AG Jul 2023'!BC58</f>
        <v>0</v>
      </c>
      <c r="Q81" s="378" t="str">
        <f t="shared" si="57"/>
        <v>No discount</v>
      </c>
      <c r="R81" s="378" t="str">
        <f t="shared" si="58"/>
        <v>Exclusive</v>
      </c>
      <c r="S81" s="379">
        <f t="shared" si="59"/>
        <v>3762.746181818181</v>
      </c>
      <c r="T81" s="209">
        <f t="shared" si="60"/>
        <v>3762.746181818181</v>
      </c>
      <c r="U81" s="381">
        <f t="shared" si="61"/>
        <v>4139.0207999999993</v>
      </c>
      <c r="V81" s="381">
        <f t="shared" si="62"/>
        <v>4139.0207999999993</v>
      </c>
      <c r="W81" s="468"/>
      <c r="X81" s="468"/>
      <c r="Y81" s="468"/>
      <c r="Z81" s="468"/>
      <c r="AA81" s="468"/>
      <c r="AB81" s="468"/>
      <c r="AC81" s="468"/>
      <c r="AD81" s="468"/>
      <c r="AE81" s="468"/>
      <c r="AF81" s="468"/>
      <c r="AG81" s="468"/>
      <c r="AH81" s="468"/>
      <c r="AI81" s="468"/>
      <c r="AJ81" s="468"/>
      <c r="AK81" s="468"/>
      <c r="AL81" s="468"/>
      <c r="AM81" s="468"/>
      <c r="AN81" s="468"/>
      <c r="AO81" s="468"/>
    </row>
    <row r="82" spans="1:41" x14ac:dyDescent="0.15">
      <c r="A82" s="163" t="str">
        <f>'AG Jul 2023'!K59</f>
        <v>OVO</v>
      </c>
      <c r="B82" s="158" t="str">
        <f>'AG Jul 2023'!L59</f>
        <v>The One Plan</v>
      </c>
      <c r="C82" s="215">
        <f>IF('AG Jul 2023'!BP59=0,91*'AG Jul 2023'!M59/100,(91*'AG Jul 2023'!M59/100)+'AG Jul 2023'!BP59/4)</f>
        <v>90.999999999999986</v>
      </c>
      <c r="D82" s="215">
        <f>IF('AG Jul 2023'!O59="",$C$59*$C$60*'AG Jul 2023'!N59/100,IF($C$59*$C$60&gt;='AG Jul 2023'!P59,('AG Jul 2023'!P59*'AG Jul 2023'!N59/100),($C$59*$C$60*'AG Jul 2023'!N59/100)))</f>
        <v>378.9</v>
      </c>
      <c r="E82" s="215">
        <f>IF(AND('AG Jul 2023'!P59&gt;0,'AG Jul 2023'!R59&gt;0),IF($C$59*$C$60&lt;'AG Jul 2023'!P59,0,IF($C$59*$C$60&lt;=('AG Jul 2023'!R59+'AG Jul 2023'!P59),(($C$59*$C$60-'AG Jul 2023'!P59)*'AG Jul 2023'!Q59/100),(('AG Jul 2023'!R59)*'AG Jul 2023'!Q59/100))),0)</f>
        <v>0</v>
      </c>
      <c r="F82" s="215">
        <f>IF(AND('AG Jul 2023'!R59&gt;0,'AG Jul 2023'!T59&gt;0),IF(($C$59*$C$60&lt;'AG Jul 2023'!T59),(0),($C$59*$C$60*'AG Jul 2023'!T59)*'AG Jul 2023'!U59/100),IF(AND('AG Jul 2023'!R59&gt;0,'AG Jul 2023'!T59=""),IF(($C$59*$C$60&lt;'AG Jul 2023'!R59+'AG Jul 2023'!P59),(0),(($C$59*$C$60-('AG Jul 2023'!R59+'AG Jul 2023'!P59))*'AG Jul 2023'!S59/100)),IF(AND('AG Jul 2023'!P59&gt;0,'AG Jul 2023'!R59=""&gt;0),IF(($C$59*$C$60&lt;'AG Jul 2023'!P59),(0),($C$59*$C$60-'AG Jul 2023'!P59)*'AG Jul 2023'!Q59/100),0)))</f>
        <v>0</v>
      </c>
      <c r="G82" s="215">
        <f>($C$59*$C$61)*'AG Jul 2023'!AH59/100</f>
        <v>116.64</v>
      </c>
      <c r="H82" s="215">
        <f>($C$59*$C$62)*'AG Jul 2023'!W59/100</f>
        <v>75.959999999999994</v>
      </c>
      <c r="I82" s="215">
        <f t="shared" si="53"/>
        <v>662.5</v>
      </c>
      <c r="J82" s="377">
        <f t="shared" si="54"/>
        <v>2286</v>
      </c>
      <c r="K82" s="209">
        <f t="shared" si="55"/>
        <v>2650</v>
      </c>
      <c r="L82" s="181">
        <f t="shared" si="56"/>
        <v>2915.0000000000005</v>
      </c>
      <c r="M82" s="209">
        <f>'AG Jul 2023'!AZ59</f>
        <v>0</v>
      </c>
      <c r="N82" s="209">
        <f>'AG Jul 2023'!BA59</f>
        <v>0</v>
      </c>
      <c r="O82" s="209">
        <f>'AG Jul 2023'!BB59</f>
        <v>0</v>
      </c>
      <c r="P82" s="209">
        <f>'AG Jul 2023'!BC59</f>
        <v>0</v>
      </c>
      <c r="Q82" s="378" t="str">
        <f t="shared" si="57"/>
        <v>No discount</v>
      </c>
      <c r="R82" s="378" t="str">
        <f t="shared" si="58"/>
        <v>Exclusive</v>
      </c>
      <c r="S82" s="379">
        <f t="shared" si="59"/>
        <v>2650</v>
      </c>
      <c r="T82" s="209">
        <f t="shared" si="60"/>
        <v>2650</v>
      </c>
      <c r="U82" s="381">
        <f t="shared" si="61"/>
        <v>2915.0000000000005</v>
      </c>
      <c r="V82" s="381">
        <f t="shared" si="62"/>
        <v>2915.0000000000005</v>
      </c>
      <c r="W82" s="468"/>
      <c r="X82" s="468"/>
      <c r="Y82" s="468"/>
      <c r="Z82" s="468"/>
      <c r="AA82" s="468"/>
      <c r="AB82" s="468"/>
      <c r="AC82" s="468"/>
      <c r="AD82" s="468"/>
      <c r="AE82" s="468"/>
      <c r="AF82" s="468"/>
      <c r="AG82" s="468"/>
      <c r="AH82" s="468"/>
      <c r="AI82" s="468"/>
      <c r="AJ82" s="468"/>
      <c r="AK82" s="468"/>
      <c r="AL82" s="468"/>
      <c r="AM82" s="468"/>
      <c r="AN82" s="468"/>
      <c r="AO82" s="468"/>
    </row>
    <row r="83" spans="1:41" x14ac:dyDescent="0.15">
      <c r="A83" s="163" t="str">
        <f>'AG Jul 2023'!K60</f>
        <v>Tango Energy</v>
      </c>
      <c r="B83" s="158" t="str">
        <f>'AG Jul 2023'!L60</f>
        <v>Home Select</v>
      </c>
      <c r="C83" s="215">
        <f>IF('AG Jul 2023'!BP60=0,91*'AG Jul 2023'!M60/100,(91*'AG Jul 2023'!M60/100)+'AG Jul 2023'!BP60/4)</f>
        <v>64.609999999999985</v>
      </c>
      <c r="D83" s="215">
        <f>IF('AG Jul 2023'!O60="",$C$59*$C$60*'AG Jul 2023'!N60/100,IF($C$59*$C$60&gt;='AG Jul 2023'!P60,('AG Jul 2023'!P60*'AG Jul 2023'!N60/100),($C$59*$C$60*'AG Jul 2023'!N60/100)))</f>
        <v>288</v>
      </c>
      <c r="E83" s="215">
        <f>IF(AND('AG Jul 2023'!P60&gt;0,'AG Jul 2023'!R60&gt;0),IF($C$59*$C$60&lt;'AG Jul 2023'!P60,0,IF($C$59*$C$60&lt;=('AG Jul 2023'!R60+'AG Jul 2023'!P60),(($C$59*$C$60-'AG Jul 2023'!P60)*'AG Jul 2023'!Q60/100),(('AG Jul 2023'!R60)*'AG Jul 2023'!Q60/100))),0)</f>
        <v>0</v>
      </c>
      <c r="F83" s="215">
        <f>IF(AND('AG Jul 2023'!R60&gt;0,'AG Jul 2023'!T60&gt;0),IF(($C$59*$C$60&lt;'AG Jul 2023'!T60),(0),($C$59*$C$60*'AG Jul 2023'!T60)*'AG Jul 2023'!U60/100),IF(AND('AG Jul 2023'!R60&gt;0,'AG Jul 2023'!T60=""),IF(($C$59*$C$60&lt;'AG Jul 2023'!R60+'AG Jul 2023'!P60),(0),(($C$59*$C$60-('AG Jul 2023'!R60+'AG Jul 2023'!P60))*'AG Jul 2023'!S60/100)),IF(AND('AG Jul 2023'!P60&gt;0,'AG Jul 2023'!R60=""&gt;0),IF(($C$59*$C$60&lt;'AG Jul 2023'!P60),(0),($C$59*$C$60-'AG Jul 2023'!P60)*'AG Jul 2023'!Q60/100),0)))</f>
        <v>0</v>
      </c>
      <c r="G83" s="215">
        <f>($C$59*$C$61)*'AG Jul 2023'!AH60/100</f>
        <v>118.79999999999998</v>
      </c>
      <c r="H83" s="215">
        <f>($C$59*$C$62)*'AG Jul 2023'!W60/100</f>
        <v>72</v>
      </c>
      <c r="I83" s="215">
        <f t="shared" si="53"/>
        <v>543.41</v>
      </c>
      <c r="J83" s="377">
        <f t="shared" si="54"/>
        <v>1915.1999999999998</v>
      </c>
      <c r="K83" s="209">
        <f t="shared" si="55"/>
        <v>2173.64</v>
      </c>
      <c r="L83" s="181">
        <f t="shared" si="56"/>
        <v>2391.0039999999999</v>
      </c>
      <c r="M83" s="209">
        <f>'AG Jul 2023'!AZ60</f>
        <v>0</v>
      </c>
      <c r="N83" s="209">
        <f>'AG Jul 2023'!BA60</f>
        <v>0</v>
      </c>
      <c r="O83" s="209">
        <f>'AG Jul 2023'!BB60</f>
        <v>0</v>
      </c>
      <c r="P83" s="209">
        <f>'AG Jul 2023'!BC60</f>
        <v>0</v>
      </c>
      <c r="Q83" s="378" t="str">
        <f t="shared" si="57"/>
        <v>No discount</v>
      </c>
      <c r="R83" s="378" t="str">
        <f t="shared" si="58"/>
        <v>Exclusive</v>
      </c>
      <c r="S83" s="379">
        <f t="shared" si="59"/>
        <v>2173.64</v>
      </c>
      <c r="T83" s="209">
        <f t="shared" si="60"/>
        <v>2173.64</v>
      </c>
      <c r="U83" s="381">
        <f t="shared" si="61"/>
        <v>2391.0039999999999</v>
      </c>
      <c r="V83" s="381">
        <f t="shared" si="62"/>
        <v>2391.0039999999999</v>
      </c>
      <c r="W83" s="468"/>
      <c r="X83" s="468"/>
      <c r="Y83" s="468"/>
      <c r="Z83" s="468"/>
      <c r="AA83" s="468"/>
      <c r="AB83" s="468"/>
      <c r="AC83" s="468"/>
      <c r="AD83" s="468"/>
      <c r="AE83" s="468"/>
      <c r="AF83" s="468"/>
      <c r="AG83" s="468"/>
      <c r="AH83" s="468"/>
      <c r="AI83" s="468"/>
      <c r="AJ83" s="468"/>
      <c r="AK83" s="468"/>
      <c r="AL83" s="468"/>
      <c r="AM83" s="468"/>
      <c r="AN83" s="468"/>
      <c r="AO83" s="468"/>
    </row>
    <row r="84" spans="1:41" x14ac:dyDescent="0.15">
      <c r="A84" s="467"/>
      <c r="B84" s="467"/>
      <c r="C84" s="467"/>
      <c r="D84" s="467"/>
      <c r="E84" s="467"/>
      <c r="F84" s="467"/>
      <c r="G84" s="467"/>
      <c r="H84" s="467"/>
      <c r="I84" s="467"/>
      <c r="J84" s="467"/>
      <c r="K84" s="467"/>
      <c r="L84" s="467"/>
      <c r="M84" s="467"/>
      <c r="N84" s="467"/>
      <c r="O84" s="467"/>
      <c r="P84" s="467"/>
      <c r="Q84" s="467"/>
      <c r="R84" s="467"/>
      <c r="S84" s="467"/>
      <c r="T84" s="467"/>
      <c r="U84" s="467"/>
      <c r="V84" s="467"/>
      <c r="W84" s="468"/>
      <c r="X84" s="468"/>
      <c r="Y84" s="468"/>
      <c r="Z84" s="468"/>
      <c r="AA84" s="468"/>
      <c r="AB84" s="468"/>
      <c r="AC84" s="468"/>
      <c r="AD84" s="468"/>
      <c r="AE84" s="468"/>
      <c r="AF84" s="468"/>
      <c r="AG84" s="468"/>
      <c r="AH84" s="468"/>
      <c r="AI84" s="468"/>
      <c r="AJ84" s="468"/>
      <c r="AK84" s="468"/>
      <c r="AL84" s="468"/>
      <c r="AM84" s="468"/>
      <c r="AN84" s="468"/>
      <c r="AO84" s="468"/>
    </row>
    <row r="85" spans="1:41" x14ac:dyDescent="0.15">
      <c r="A85" s="467"/>
      <c r="B85" s="467"/>
      <c r="C85" s="467"/>
      <c r="D85" s="467"/>
      <c r="E85" s="467"/>
      <c r="F85" s="467"/>
      <c r="G85" s="467"/>
      <c r="H85" s="467"/>
      <c r="I85" s="467"/>
      <c r="J85" s="467"/>
      <c r="K85" s="467"/>
      <c r="L85" s="467"/>
      <c r="M85" s="467"/>
      <c r="N85" s="467"/>
      <c r="O85" s="467"/>
      <c r="P85" s="467"/>
      <c r="Q85" s="467"/>
      <c r="R85" s="467"/>
      <c r="S85" s="467"/>
      <c r="T85" s="467"/>
      <c r="U85" s="467"/>
      <c r="V85" s="467"/>
      <c r="W85" s="468"/>
      <c r="X85" s="468"/>
      <c r="Y85" s="468"/>
      <c r="Z85" s="468"/>
      <c r="AA85" s="468"/>
      <c r="AB85" s="468"/>
      <c r="AC85" s="468"/>
      <c r="AD85" s="468"/>
      <c r="AE85" s="468"/>
      <c r="AF85" s="468"/>
      <c r="AG85" s="468"/>
      <c r="AH85" s="468"/>
      <c r="AI85" s="468"/>
      <c r="AJ85" s="468"/>
      <c r="AK85" s="468"/>
      <c r="AL85" s="468"/>
      <c r="AM85" s="468"/>
      <c r="AN85" s="468"/>
      <c r="AO85" s="468"/>
    </row>
    <row r="86" spans="1:41" customFormat="1" x14ac:dyDescent="0.15">
      <c r="A86" s="467"/>
      <c r="B86" s="467"/>
      <c r="C86" s="467"/>
      <c r="D86" s="467"/>
      <c r="E86" s="467"/>
      <c r="F86" s="467"/>
      <c r="G86" s="467"/>
      <c r="H86" s="467"/>
      <c r="I86" s="467"/>
      <c r="J86" s="467"/>
      <c r="K86" s="467"/>
      <c r="L86" s="467"/>
      <c r="M86" s="467"/>
      <c r="N86" s="467"/>
      <c r="O86" s="467"/>
      <c r="P86" s="467"/>
      <c r="Q86" s="467"/>
      <c r="R86" s="467"/>
      <c r="S86" s="467"/>
      <c r="T86" s="467"/>
      <c r="U86" s="467"/>
      <c r="V86" s="467"/>
      <c r="W86" s="468"/>
      <c r="X86" s="468"/>
      <c r="Y86" s="468"/>
      <c r="Z86" s="468"/>
      <c r="AA86" s="468"/>
      <c r="AB86" s="468"/>
      <c r="AC86" s="468"/>
      <c r="AD86" s="468"/>
      <c r="AE86" s="468"/>
      <c r="AF86" s="468"/>
      <c r="AG86" s="468"/>
      <c r="AH86" s="468"/>
      <c r="AI86" s="468"/>
      <c r="AJ86" s="468"/>
      <c r="AK86" s="468"/>
      <c r="AL86" s="468"/>
      <c r="AM86" s="468"/>
      <c r="AN86" s="468"/>
      <c r="AO86" s="468"/>
    </row>
    <row r="87" spans="1:41" customFormat="1" x14ac:dyDescent="0.15">
      <c r="A87" s="467"/>
      <c r="B87" s="467"/>
      <c r="C87" s="467"/>
      <c r="D87" s="467"/>
      <c r="E87" s="467"/>
      <c r="F87" s="467"/>
      <c r="G87" s="467"/>
      <c r="H87" s="467"/>
      <c r="I87" s="467"/>
      <c r="J87" s="467"/>
      <c r="K87" s="467"/>
      <c r="L87" s="467"/>
      <c r="M87" s="467"/>
      <c r="N87" s="467"/>
      <c r="O87" s="467"/>
      <c r="P87" s="467"/>
      <c r="Q87" s="467"/>
      <c r="R87" s="467"/>
      <c r="S87" s="467"/>
      <c r="T87" s="467"/>
      <c r="U87" s="467"/>
      <c r="V87" s="467"/>
      <c r="W87" s="468"/>
      <c r="X87" s="468"/>
      <c r="Y87" s="468"/>
      <c r="Z87" s="468"/>
      <c r="AA87" s="468"/>
      <c r="AB87" s="468"/>
      <c r="AC87" s="468"/>
      <c r="AD87" s="468"/>
      <c r="AE87" s="468"/>
      <c r="AF87" s="468"/>
      <c r="AG87" s="468"/>
      <c r="AH87" s="468"/>
      <c r="AI87" s="468"/>
      <c r="AJ87" s="468"/>
      <c r="AK87" s="468"/>
      <c r="AL87" s="468"/>
      <c r="AM87" s="468"/>
      <c r="AN87" s="468"/>
      <c r="AO87" s="468"/>
    </row>
    <row r="88" spans="1:41" customFormat="1" x14ac:dyDescent="0.15">
      <c r="A88" s="467"/>
      <c r="B88" s="467"/>
      <c r="C88" s="467"/>
      <c r="D88" s="467"/>
      <c r="E88" s="467"/>
      <c r="F88" s="467"/>
      <c r="G88" s="467"/>
      <c r="H88" s="467"/>
      <c r="I88" s="467"/>
      <c r="J88" s="467"/>
      <c r="K88" s="467"/>
      <c r="L88" s="467"/>
      <c r="M88" s="467"/>
      <c r="N88" s="467"/>
      <c r="O88" s="467"/>
      <c r="P88" s="467"/>
      <c r="Q88" s="467"/>
      <c r="R88" s="467"/>
      <c r="S88" s="467"/>
      <c r="T88" s="467"/>
      <c r="U88" s="467"/>
      <c r="V88" s="467"/>
      <c r="W88" s="468"/>
      <c r="X88" s="468"/>
      <c r="Y88" s="468"/>
      <c r="Z88" s="468"/>
      <c r="AA88" s="468"/>
      <c r="AB88" s="468"/>
      <c r="AC88" s="468"/>
      <c r="AD88" s="468"/>
      <c r="AE88" s="468"/>
      <c r="AF88" s="468"/>
      <c r="AG88" s="468"/>
      <c r="AH88" s="468"/>
      <c r="AI88" s="468"/>
      <c r="AJ88" s="468"/>
      <c r="AK88" s="468"/>
      <c r="AL88" s="468"/>
      <c r="AM88" s="468"/>
      <c r="AN88" s="468"/>
      <c r="AO88" s="468"/>
    </row>
    <row r="89" spans="1:41" customFormat="1" x14ac:dyDescent="0.15">
      <c r="A89" s="467"/>
      <c r="B89" s="467"/>
      <c r="C89" s="467"/>
      <c r="D89" s="467"/>
      <c r="E89" s="467"/>
      <c r="F89" s="467"/>
      <c r="G89" s="467"/>
      <c r="H89" s="467"/>
      <c r="I89" s="467"/>
      <c r="J89" s="467"/>
      <c r="K89" s="467"/>
      <c r="L89" s="467"/>
      <c r="M89" s="467"/>
      <c r="N89" s="467"/>
      <c r="O89" s="467"/>
      <c r="P89" s="467"/>
      <c r="Q89" s="467"/>
      <c r="R89" s="467"/>
      <c r="S89" s="467"/>
      <c r="T89" s="467"/>
      <c r="U89" s="467"/>
      <c r="V89" s="467"/>
      <c r="W89" s="468"/>
      <c r="X89" s="468"/>
      <c r="Y89" s="468"/>
      <c r="Z89" s="468"/>
      <c r="AA89" s="468"/>
      <c r="AB89" s="468"/>
      <c r="AC89" s="468"/>
      <c r="AD89" s="468"/>
      <c r="AE89" s="468"/>
      <c r="AF89" s="468"/>
      <c r="AG89" s="468"/>
      <c r="AH89" s="468"/>
      <c r="AI89" s="468"/>
      <c r="AJ89" s="468"/>
      <c r="AK89" s="468"/>
      <c r="AL89" s="468"/>
      <c r="AM89" s="468"/>
      <c r="AN89" s="468"/>
      <c r="AO89" s="468"/>
    </row>
    <row r="90" spans="1:41" customFormat="1" x14ac:dyDescent="0.15">
      <c r="A90" s="467"/>
      <c r="B90" s="467"/>
      <c r="C90" s="467"/>
      <c r="D90" s="467"/>
      <c r="E90" s="467"/>
      <c r="F90" s="467"/>
      <c r="G90" s="467"/>
      <c r="H90" s="467"/>
      <c r="I90" s="467"/>
      <c r="J90" s="467"/>
      <c r="K90" s="467"/>
      <c r="L90" s="467"/>
      <c r="M90" s="467"/>
      <c r="N90" s="467"/>
      <c r="O90" s="467"/>
      <c r="P90" s="467"/>
      <c r="Q90" s="467"/>
      <c r="R90" s="467"/>
      <c r="S90" s="467"/>
      <c r="T90" s="467"/>
      <c r="U90" s="467"/>
      <c r="V90" s="467"/>
      <c r="W90" s="468"/>
      <c r="X90" s="468"/>
      <c r="Y90" s="468"/>
      <c r="Z90" s="468"/>
      <c r="AA90" s="468"/>
      <c r="AB90" s="468"/>
      <c r="AC90" s="468"/>
      <c r="AD90" s="468"/>
      <c r="AE90" s="468"/>
      <c r="AF90" s="468"/>
      <c r="AG90" s="468"/>
      <c r="AH90" s="468"/>
      <c r="AI90" s="468"/>
      <c r="AJ90" s="468"/>
      <c r="AK90" s="468"/>
      <c r="AL90" s="468"/>
      <c r="AM90" s="468"/>
      <c r="AN90" s="468"/>
      <c r="AO90" s="468"/>
    </row>
    <row r="91" spans="1:41" customFormat="1" x14ac:dyDescent="0.15">
      <c r="A91" s="467"/>
      <c r="B91" s="467"/>
      <c r="C91" s="467"/>
      <c r="D91" s="467"/>
      <c r="E91" s="467"/>
      <c r="F91" s="467"/>
      <c r="G91" s="467"/>
      <c r="H91" s="467"/>
      <c r="I91" s="467"/>
      <c r="J91" s="467"/>
      <c r="K91" s="467"/>
      <c r="L91" s="467"/>
      <c r="M91" s="467"/>
      <c r="N91" s="467"/>
      <c r="O91" s="467"/>
      <c r="P91" s="467"/>
      <c r="Q91" s="467"/>
      <c r="R91" s="467"/>
      <c r="S91" s="467"/>
      <c r="T91" s="467"/>
      <c r="U91" s="467"/>
      <c r="V91" s="467"/>
      <c r="W91" s="468"/>
      <c r="X91" s="468"/>
      <c r="Y91" s="468"/>
      <c r="Z91" s="468"/>
      <c r="AA91" s="468"/>
      <c r="AB91" s="468"/>
      <c r="AC91" s="468"/>
      <c r="AD91" s="468"/>
      <c r="AE91" s="468"/>
      <c r="AF91" s="468"/>
      <c r="AG91" s="468"/>
      <c r="AH91" s="468"/>
      <c r="AI91" s="468"/>
      <c r="AJ91" s="468"/>
      <c r="AK91" s="468"/>
      <c r="AL91" s="468"/>
      <c r="AM91" s="468"/>
      <c r="AN91" s="468"/>
      <c r="AO91" s="468"/>
    </row>
    <row r="92" spans="1:41" customFormat="1" x14ac:dyDescent="0.15">
      <c r="A92" s="467"/>
      <c r="B92" s="467"/>
      <c r="C92" s="467"/>
      <c r="D92" s="467"/>
      <c r="E92" s="467"/>
      <c r="F92" s="467"/>
      <c r="G92" s="467"/>
      <c r="H92" s="467"/>
      <c r="I92" s="467"/>
      <c r="J92" s="467"/>
      <c r="K92" s="467"/>
      <c r="L92" s="467"/>
      <c r="M92" s="467"/>
      <c r="N92" s="467"/>
      <c r="O92" s="467"/>
      <c r="P92" s="467"/>
      <c r="Q92" s="467"/>
      <c r="R92" s="467"/>
      <c r="S92" s="467"/>
      <c r="T92" s="467"/>
      <c r="U92" s="467"/>
      <c r="V92" s="467"/>
      <c r="W92" s="468"/>
      <c r="X92" s="468"/>
      <c r="Y92" s="468"/>
      <c r="Z92" s="468"/>
      <c r="AA92" s="468"/>
      <c r="AB92" s="468"/>
      <c r="AC92" s="468"/>
      <c r="AD92" s="468"/>
      <c r="AE92" s="468"/>
      <c r="AF92" s="468"/>
      <c r="AG92" s="468"/>
      <c r="AH92" s="468"/>
      <c r="AI92" s="468"/>
      <c r="AJ92" s="468"/>
      <c r="AK92" s="468"/>
      <c r="AL92" s="468"/>
      <c r="AM92" s="468"/>
      <c r="AN92" s="468"/>
      <c r="AO92" s="468"/>
    </row>
    <row r="93" spans="1:41" customFormat="1" x14ac:dyDescent="0.15">
      <c r="A93" s="467"/>
      <c r="B93" s="467"/>
      <c r="C93" s="467"/>
      <c r="D93" s="467"/>
      <c r="E93" s="467"/>
      <c r="F93" s="467"/>
      <c r="G93" s="467"/>
      <c r="H93" s="467"/>
      <c r="I93" s="467"/>
      <c r="J93" s="467"/>
      <c r="K93" s="467"/>
      <c r="L93" s="467"/>
      <c r="M93" s="467"/>
      <c r="N93" s="467"/>
      <c r="O93" s="467"/>
      <c r="P93" s="467"/>
      <c r="Q93" s="467"/>
      <c r="R93" s="467"/>
      <c r="S93" s="467"/>
      <c r="T93" s="467"/>
      <c r="U93" s="467"/>
      <c r="V93" s="467"/>
      <c r="W93" s="468"/>
      <c r="X93" s="468"/>
      <c r="Y93" s="468"/>
      <c r="Z93" s="468"/>
      <c r="AA93" s="468"/>
      <c r="AB93" s="468"/>
      <c r="AC93" s="468"/>
      <c r="AD93" s="468"/>
      <c r="AE93" s="468"/>
      <c r="AF93" s="468"/>
      <c r="AG93" s="468"/>
      <c r="AH93" s="468"/>
      <c r="AI93" s="468"/>
      <c r="AJ93" s="468"/>
      <c r="AK93" s="468"/>
      <c r="AL93" s="468"/>
      <c r="AM93" s="468"/>
      <c r="AN93" s="468"/>
      <c r="AO93" s="468"/>
    </row>
    <row r="94" spans="1:41" customFormat="1" x14ac:dyDescent="0.15">
      <c r="A94" s="467"/>
      <c r="B94" s="467"/>
      <c r="C94" s="467"/>
      <c r="D94" s="467"/>
      <c r="E94" s="467"/>
      <c r="F94" s="467"/>
      <c r="G94" s="467"/>
      <c r="H94" s="467"/>
      <c r="I94" s="467"/>
      <c r="J94" s="467"/>
      <c r="K94" s="467"/>
      <c r="L94" s="467"/>
      <c r="M94" s="467"/>
      <c r="N94" s="467"/>
      <c r="O94" s="467"/>
      <c r="P94" s="467"/>
      <c r="Q94" s="467"/>
      <c r="R94" s="467"/>
      <c r="S94" s="467"/>
      <c r="T94" s="467"/>
      <c r="U94" s="467"/>
      <c r="V94" s="467"/>
      <c r="W94" s="468"/>
      <c r="X94" s="468"/>
      <c r="Y94" s="468"/>
      <c r="Z94" s="468"/>
      <c r="AA94" s="468"/>
      <c r="AB94" s="468"/>
      <c r="AC94" s="468"/>
      <c r="AD94" s="468"/>
      <c r="AE94" s="468"/>
      <c r="AF94" s="468"/>
      <c r="AG94" s="468"/>
      <c r="AH94" s="468"/>
      <c r="AI94" s="468"/>
      <c r="AJ94" s="468"/>
      <c r="AK94" s="468"/>
      <c r="AL94" s="468"/>
      <c r="AM94" s="468"/>
      <c r="AN94" s="468"/>
      <c r="AO94" s="468"/>
    </row>
    <row r="95" spans="1:41" customFormat="1" x14ac:dyDescent="0.15">
      <c r="A95" s="467"/>
      <c r="B95" s="467"/>
      <c r="C95" s="467"/>
      <c r="D95" s="467"/>
      <c r="E95" s="467"/>
      <c r="F95" s="467"/>
      <c r="G95" s="467"/>
      <c r="H95" s="467"/>
      <c r="I95" s="467"/>
      <c r="J95" s="467"/>
      <c r="K95" s="467"/>
      <c r="L95" s="467"/>
      <c r="M95" s="467"/>
      <c r="N95" s="467"/>
      <c r="O95" s="467"/>
      <c r="P95" s="467"/>
      <c r="Q95" s="467"/>
      <c r="R95" s="467"/>
      <c r="S95" s="467"/>
      <c r="T95" s="467"/>
      <c r="U95" s="467"/>
      <c r="V95" s="467"/>
      <c r="W95" s="468"/>
      <c r="X95" s="468"/>
      <c r="Y95" s="468"/>
      <c r="Z95" s="468"/>
      <c r="AA95" s="468"/>
      <c r="AB95" s="468"/>
      <c r="AC95" s="468"/>
      <c r="AD95" s="468"/>
      <c r="AE95" s="468"/>
      <c r="AF95" s="468"/>
      <c r="AG95" s="468"/>
      <c r="AH95" s="468"/>
      <c r="AI95" s="468"/>
      <c r="AJ95" s="468"/>
      <c r="AK95" s="468"/>
      <c r="AL95" s="468"/>
      <c r="AM95" s="468"/>
      <c r="AN95" s="468"/>
      <c r="AO95" s="468"/>
    </row>
    <row r="96" spans="1:41" customFormat="1" x14ac:dyDescent="0.15">
      <c r="A96" s="467"/>
      <c r="B96" s="467"/>
      <c r="C96" s="467"/>
      <c r="D96" s="467"/>
      <c r="E96" s="467"/>
      <c r="F96" s="467"/>
      <c r="G96" s="467"/>
      <c r="H96" s="467"/>
      <c r="I96" s="467"/>
      <c r="J96" s="467"/>
      <c r="K96" s="467"/>
      <c r="L96" s="467"/>
      <c r="M96" s="467"/>
      <c r="N96" s="467"/>
      <c r="O96" s="467"/>
      <c r="P96" s="467"/>
      <c r="Q96" s="467"/>
      <c r="R96" s="467"/>
      <c r="S96" s="467"/>
      <c r="T96" s="467"/>
      <c r="U96" s="467"/>
      <c r="V96" s="467"/>
      <c r="W96" s="468"/>
      <c r="X96" s="468"/>
      <c r="Y96" s="468"/>
      <c r="Z96" s="468"/>
      <c r="AA96" s="468"/>
      <c r="AB96" s="468"/>
      <c r="AC96" s="468"/>
      <c r="AD96" s="468"/>
      <c r="AE96" s="468"/>
      <c r="AF96" s="468"/>
      <c r="AG96" s="468"/>
      <c r="AH96" s="468"/>
      <c r="AI96" s="468"/>
      <c r="AJ96" s="468"/>
      <c r="AK96" s="468"/>
      <c r="AL96" s="468"/>
      <c r="AM96" s="468"/>
      <c r="AN96" s="468"/>
      <c r="AO96" s="468"/>
    </row>
    <row r="97" spans="1:41" customFormat="1" x14ac:dyDescent="0.15">
      <c r="A97" s="467"/>
      <c r="B97" s="467"/>
      <c r="C97" s="467"/>
      <c r="D97" s="467"/>
      <c r="E97" s="467"/>
      <c r="F97" s="467"/>
      <c r="G97" s="467"/>
      <c r="H97" s="467"/>
      <c r="I97" s="467"/>
      <c r="J97" s="467"/>
      <c r="K97" s="467"/>
      <c r="L97" s="467"/>
      <c r="M97" s="467"/>
      <c r="N97" s="467"/>
      <c r="O97" s="467"/>
      <c r="P97" s="467"/>
      <c r="Q97" s="467"/>
      <c r="R97" s="467"/>
      <c r="S97" s="467"/>
      <c r="T97" s="467"/>
      <c r="U97" s="467"/>
      <c r="V97" s="467"/>
      <c r="W97" s="468"/>
      <c r="X97" s="468"/>
      <c r="Y97" s="468"/>
      <c r="Z97" s="468"/>
      <c r="AA97" s="468"/>
      <c r="AB97" s="468"/>
      <c r="AC97" s="468"/>
      <c r="AD97" s="468"/>
      <c r="AE97" s="468"/>
      <c r="AF97" s="468"/>
      <c r="AG97" s="468"/>
      <c r="AH97" s="468"/>
      <c r="AI97" s="468"/>
      <c r="AJ97" s="468"/>
      <c r="AK97" s="468"/>
      <c r="AL97" s="468"/>
      <c r="AM97" s="468"/>
      <c r="AN97" s="468"/>
      <c r="AO97" s="468"/>
    </row>
    <row r="98" spans="1:41" customFormat="1" x14ac:dyDescent="0.15">
      <c r="A98" s="467"/>
      <c r="B98" s="467"/>
      <c r="C98" s="467"/>
      <c r="D98" s="467"/>
      <c r="E98" s="467"/>
      <c r="F98" s="467"/>
      <c r="G98" s="467"/>
      <c r="H98" s="467"/>
      <c r="I98" s="467"/>
      <c r="J98" s="467"/>
      <c r="K98" s="467"/>
      <c r="L98" s="467"/>
      <c r="M98" s="467"/>
      <c r="N98" s="467"/>
      <c r="O98" s="467"/>
      <c r="P98" s="467"/>
      <c r="Q98" s="467"/>
      <c r="R98" s="467"/>
      <c r="S98" s="467"/>
      <c r="T98" s="467"/>
      <c r="U98" s="467"/>
      <c r="V98" s="467"/>
      <c r="W98" s="468"/>
      <c r="X98" s="468"/>
      <c r="Y98" s="468"/>
      <c r="Z98" s="468"/>
      <c r="AA98" s="468"/>
      <c r="AB98" s="468"/>
      <c r="AC98" s="468"/>
      <c r="AD98" s="468"/>
      <c r="AE98" s="468"/>
      <c r="AF98" s="468"/>
      <c r="AG98" s="468"/>
      <c r="AH98" s="468"/>
      <c r="AI98" s="468"/>
      <c r="AJ98" s="468"/>
      <c r="AK98" s="468"/>
      <c r="AL98" s="468"/>
      <c r="AM98" s="468"/>
      <c r="AN98" s="468"/>
      <c r="AO98" s="468"/>
    </row>
    <row r="99" spans="1:41" customFormat="1" x14ac:dyDescent="0.15">
      <c r="A99" s="467"/>
      <c r="B99" s="467"/>
      <c r="C99" s="467"/>
      <c r="D99" s="467"/>
      <c r="E99" s="467"/>
      <c r="F99" s="467"/>
      <c r="G99" s="467"/>
      <c r="H99" s="467"/>
      <c r="I99" s="467"/>
      <c r="J99" s="467"/>
      <c r="K99" s="467"/>
      <c r="L99" s="467"/>
      <c r="M99" s="467"/>
      <c r="N99" s="467"/>
      <c r="O99" s="467"/>
      <c r="P99" s="467"/>
      <c r="Q99" s="467"/>
      <c r="R99" s="467"/>
      <c r="S99" s="467"/>
      <c r="T99" s="467"/>
      <c r="U99" s="467"/>
      <c r="V99" s="467"/>
      <c r="W99" s="468"/>
      <c r="X99" s="468"/>
      <c r="Y99" s="468"/>
      <c r="Z99" s="468"/>
      <c r="AA99" s="468"/>
      <c r="AB99" s="468"/>
      <c r="AC99" s="468"/>
      <c r="AD99" s="468"/>
      <c r="AE99" s="468"/>
      <c r="AF99" s="468"/>
      <c r="AG99" s="468"/>
      <c r="AH99" s="468"/>
      <c r="AI99" s="468"/>
      <c r="AJ99" s="468"/>
      <c r="AK99" s="468"/>
      <c r="AL99" s="468"/>
      <c r="AM99" s="468"/>
      <c r="AN99" s="468"/>
      <c r="AO99" s="468"/>
    </row>
    <row r="100" spans="1:41" customFormat="1" x14ac:dyDescent="0.15">
      <c r="A100" s="467"/>
      <c r="B100" s="467"/>
      <c r="C100" s="467"/>
      <c r="D100" s="467"/>
      <c r="E100" s="467"/>
      <c r="F100" s="467"/>
      <c r="G100" s="467"/>
      <c r="H100" s="467"/>
      <c r="I100" s="467"/>
      <c r="J100" s="467"/>
      <c r="K100" s="467"/>
      <c r="L100" s="467"/>
      <c r="M100" s="467"/>
      <c r="N100" s="467"/>
      <c r="O100" s="467"/>
      <c r="P100" s="467"/>
      <c r="Q100" s="467"/>
      <c r="R100" s="467"/>
      <c r="S100" s="467"/>
      <c r="T100" s="467"/>
      <c r="U100" s="467"/>
      <c r="V100" s="467"/>
      <c r="W100" s="468"/>
      <c r="X100" s="468"/>
      <c r="Y100" s="468"/>
      <c r="Z100" s="468"/>
      <c r="AA100" s="468"/>
      <c r="AB100" s="468"/>
      <c r="AC100" s="468"/>
      <c r="AD100" s="468"/>
      <c r="AE100" s="468"/>
      <c r="AF100" s="468"/>
      <c r="AG100" s="468"/>
      <c r="AH100" s="468"/>
      <c r="AI100" s="468"/>
      <c r="AJ100" s="468"/>
      <c r="AK100" s="468"/>
      <c r="AL100" s="468"/>
      <c r="AM100" s="468"/>
      <c r="AN100" s="468"/>
      <c r="AO100" s="468"/>
    </row>
    <row r="101" spans="1:41" customFormat="1" x14ac:dyDescent="0.15">
      <c r="A101" s="467"/>
      <c r="B101" s="467"/>
      <c r="C101" s="467"/>
      <c r="D101" s="467"/>
      <c r="E101" s="467"/>
      <c r="F101" s="467"/>
      <c r="G101" s="467"/>
      <c r="H101" s="467"/>
      <c r="I101" s="467"/>
      <c r="J101" s="467"/>
      <c r="K101" s="467"/>
      <c r="L101" s="467"/>
      <c r="M101" s="467"/>
      <c r="N101" s="467"/>
      <c r="O101" s="467"/>
      <c r="P101" s="467"/>
      <c r="Q101" s="467"/>
      <c r="R101" s="467"/>
      <c r="S101" s="467"/>
      <c r="T101" s="467"/>
      <c r="U101" s="467"/>
      <c r="V101" s="467"/>
      <c r="W101" s="468"/>
      <c r="X101" s="468"/>
      <c r="Y101" s="468"/>
      <c r="Z101" s="468"/>
      <c r="AA101" s="468"/>
      <c r="AB101" s="468"/>
      <c r="AC101" s="468"/>
      <c r="AD101" s="468"/>
      <c r="AE101" s="468"/>
      <c r="AF101" s="468"/>
      <c r="AG101" s="468"/>
      <c r="AH101" s="468"/>
      <c r="AI101" s="468"/>
      <c r="AJ101" s="468"/>
      <c r="AK101" s="468"/>
      <c r="AL101" s="468"/>
      <c r="AM101" s="468"/>
      <c r="AN101" s="468"/>
      <c r="AO101" s="468"/>
    </row>
    <row r="102" spans="1:41" customFormat="1" x14ac:dyDescent="0.15">
      <c r="A102" s="467"/>
      <c r="B102" s="467"/>
      <c r="C102" s="467"/>
      <c r="D102" s="467"/>
      <c r="E102" s="467"/>
      <c r="F102" s="467"/>
      <c r="G102" s="467"/>
      <c r="H102" s="467"/>
      <c r="I102" s="467"/>
      <c r="J102" s="467"/>
      <c r="K102" s="467"/>
      <c r="L102" s="467"/>
      <c r="M102" s="467"/>
      <c r="N102" s="467"/>
      <c r="O102" s="467"/>
      <c r="P102" s="467"/>
      <c r="Q102" s="467"/>
      <c r="R102" s="467"/>
      <c r="S102" s="467"/>
      <c r="T102" s="467"/>
      <c r="U102" s="467"/>
      <c r="V102" s="467"/>
      <c r="W102" s="468"/>
      <c r="X102" s="468"/>
      <c r="Y102" s="468"/>
      <c r="Z102" s="468"/>
      <c r="AA102" s="468"/>
      <c r="AB102" s="468"/>
      <c r="AC102" s="468"/>
      <c r="AD102" s="468"/>
      <c r="AE102" s="468"/>
      <c r="AF102" s="468"/>
      <c r="AG102" s="468"/>
      <c r="AH102" s="468"/>
      <c r="AI102" s="468"/>
      <c r="AJ102" s="468"/>
      <c r="AK102" s="468"/>
      <c r="AL102" s="468"/>
      <c r="AM102" s="468"/>
      <c r="AN102" s="468"/>
      <c r="AO102" s="468"/>
    </row>
    <row r="103" spans="1:41" customFormat="1" x14ac:dyDescent="0.15">
      <c r="A103" s="467"/>
      <c r="B103" s="467"/>
      <c r="C103" s="467"/>
      <c r="D103" s="467"/>
      <c r="E103" s="467"/>
      <c r="F103" s="467"/>
      <c r="G103" s="467"/>
      <c r="H103" s="467"/>
      <c r="I103" s="467"/>
      <c r="J103" s="467"/>
      <c r="K103" s="467"/>
      <c r="L103" s="467"/>
      <c r="M103" s="467"/>
      <c r="N103" s="467"/>
      <c r="O103" s="467"/>
      <c r="P103" s="467"/>
      <c r="Q103" s="467"/>
      <c r="R103" s="467"/>
      <c r="S103" s="467"/>
      <c r="T103" s="467"/>
      <c r="U103" s="467"/>
      <c r="V103" s="467"/>
      <c r="W103" s="468"/>
      <c r="X103" s="468"/>
      <c r="Y103" s="468"/>
      <c r="Z103" s="468"/>
      <c r="AA103" s="468"/>
      <c r="AB103" s="468"/>
      <c r="AC103" s="468"/>
      <c r="AD103" s="468"/>
      <c r="AE103" s="468"/>
      <c r="AF103" s="468"/>
      <c r="AG103" s="468"/>
      <c r="AH103" s="468"/>
      <c r="AI103" s="468"/>
      <c r="AJ103" s="468"/>
      <c r="AK103" s="468"/>
      <c r="AL103" s="468"/>
      <c r="AM103" s="468"/>
      <c r="AN103" s="468"/>
      <c r="AO103" s="468"/>
    </row>
    <row r="104" spans="1:41" customFormat="1" x14ac:dyDescent="0.15">
      <c r="A104" s="467"/>
      <c r="B104" s="467"/>
      <c r="C104" s="467"/>
      <c r="D104" s="467"/>
      <c r="E104" s="467"/>
      <c r="F104" s="467"/>
      <c r="G104" s="467"/>
      <c r="H104" s="467"/>
      <c r="I104" s="467"/>
      <c r="J104" s="467"/>
      <c r="K104" s="467"/>
      <c r="L104" s="467"/>
      <c r="M104" s="467"/>
      <c r="N104" s="467"/>
      <c r="O104" s="467"/>
      <c r="P104" s="467"/>
      <c r="Q104" s="467"/>
      <c r="R104" s="467"/>
      <c r="S104" s="467"/>
      <c r="T104" s="467"/>
      <c r="U104" s="467"/>
      <c r="V104" s="467"/>
      <c r="W104" s="468"/>
      <c r="X104" s="468"/>
      <c r="Y104" s="468"/>
      <c r="Z104" s="468"/>
      <c r="AA104" s="468"/>
      <c r="AB104" s="468"/>
      <c r="AC104" s="468"/>
      <c r="AD104" s="468"/>
      <c r="AE104" s="468"/>
      <c r="AF104" s="468"/>
      <c r="AG104" s="468"/>
      <c r="AH104" s="468"/>
      <c r="AI104" s="468"/>
      <c r="AJ104" s="468"/>
      <c r="AK104" s="468"/>
      <c r="AL104" s="468"/>
      <c r="AM104" s="468"/>
      <c r="AN104" s="468"/>
      <c r="AO104" s="468"/>
    </row>
    <row r="105" spans="1:41" customFormat="1" x14ac:dyDescent="0.15">
      <c r="A105" s="467"/>
      <c r="B105" s="467"/>
      <c r="C105" s="467"/>
      <c r="D105" s="467"/>
      <c r="E105" s="467"/>
      <c r="F105" s="467"/>
      <c r="G105" s="467"/>
      <c r="H105" s="467"/>
      <c r="I105" s="467"/>
      <c r="J105" s="467"/>
      <c r="K105" s="467"/>
      <c r="L105" s="467"/>
      <c r="M105" s="467"/>
      <c r="N105" s="467"/>
      <c r="O105" s="467"/>
      <c r="P105" s="467"/>
      <c r="Q105" s="467"/>
      <c r="R105" s="467"/>
      <c r="S105" s="467"/>
      <c r="T105" s="467"/>
      <c r="U105" s="467"/>
      <c r="V105" s="467"/>
      <c r="W105" s="468"/>
      <c r="X105" s="468"/>
      <c r="Y105" s="468"/>
      <c r="Z105" s="468"/>
      <c r="AA105" s="468"/>
      <c r="AB105" s="468"/>
      <c r="AC105" s="468"/>
      <c r="AD105" s="468"/>
      <c r="AE105" s="468"/>
      <c r="AF105" s="468"/>
      <c r="AG105" s="468"/>
      <c r="AH105" s="468"/>
      <c r="AI105" s="468"/>
      <c r="AJ105" s="468"/>
      <c r="AK105" s="468"/>
      <c r="AL105" s="468"/>
      <c r="AM105" s="468"/>
      <c r="AN105" s="468"/>
      <c r="AO105" s="468"/>
    </row>
    <row r="106" spans="1:41" customFormat="1" x14ac:dyDescent="0.15">
      <c r="A106" s="467"/>
      <c r="B106" s="467"/>
      <c r="C106" s="467"/>
      <c r="D106" s="467"/>
      <c r="E106" s="467"/>
      <c r="F106" s="467"/>
      <c r="G106" s="467"/>
      <c r="H106" s="467"/>
      <c r="I106" s="467"/>
      <c r="J106" s="467"/>
      <c r="K106" s="467"/>
      <c r="L106" s="467"/>
      <c r="M106" s="467"/>
      <c r="N106" s="467"/>
      <c r="O106" s="467"/>
      <c r="P106" s="467"/>
      <c r="Q106" s="467"/>
      <c r="R106" s="467"/>
      <c r="S106" s="467"/>
      <c r="T106" s="467"/>
      <c r="U106" s="467"/>
      <c r="V106" s="467"/>
      <c r="W106" s="468"/>
      <c r="X106" s="468"/>
      <c r="Y106" s="468"/>
      <c r="Z106" s="468"/>
      <c r="AA106" s="468"/>
      <c r="AB106" s="468"/>
      <c r="AC106" s="468"/>
      <c r="AD106" s="468"/>
      <c r="AE106" s="468"/>
      <c r="AF106" s="468"/>
      <c r="AG106" s="468"/>
      <c r="AH106" s="468"/>
      <c r="AI106" s="468"/>
      <c r="AJ106" s="468"/>
      <c r="AK106" s="468"/>
      <c r="AL106" s="468"/>
      <c r="AM106" s="468"/>
      <c r="AN106" s="468"/>
      <c r="AO106" s="468"/>
    </row>
    <row r="107" spans="1:41" customFormat="1" x14ac:dyDescent="0.15">
      <c r="A107" s="467"/>
      <c r="B107" s="467"/>
      <c r="C107" s="467"/>
      <c r="D107" s="467"/>
      <c r="E107" s="467"/>
      <c r="F107" s="467"/>
      <c r="G107" s="467"/>
      <c r="H107" s="467"/>
      <c r="I107" s="467"/>
      <c r="J107" s="467"/>
      <c r="K107" s="467"/>
      <c r="L107" s="467"/>
      <c r="M107" s="467"/>
      <c r="N107" s="467"/>
      <c r="O107" s="467"/>
      <c r="P107" s="467"/>
      <c r="Q107" s="467"/>
      <c r="R107" s="467"/>
      <c r="S107" s="467"/>
      <c r="T107" s="467"/>
      <c r="U107" s="467"/>
      <c r="V107" s="467"/>
      <c r="W107" s="468"/>
      <c r="X107" s="468"/>
      <c r="Y107" s="468"/>
      <c r="Z107" s="468"/>
      <c r="AA107" s="468"/>
      <c r="AB107" s="468"/>
      <c r="AC107" s="468"/>
      <c r="AD107" s="468"/>
      <c r="AE107" s="468"/>
      <c r="AF107" s="468"/>
      <c r="AG107" s="468"/>
      <c r="AH107" s="468"/>
      <c r="AI107" s="468"/>
      <c r="AJ107" s="468"/>
      <c r="AK107" s="468"/>
      <c r="AL107" s="468"/>
      <c r="AM107" s="468"/>
      <c r="AN107" s="468"/>
      <c r="AO107" s="468"/>
    </row>
    <row r="108" spans="1:41" customFormat="1" x14ac:dyDescent="0.15">
      <c r="A108" s="467"/>
      <c r="B108" s="467"/>
      <c r="C108" s="467"/>
      <c r="D108" s="467"/>
      <c r="E108" s="467"/>
      <c r="F108" s="467"/>
      <c r="G108" s="467"/>
      <c r="H108" s="467"/>
      <c r="I108" s="467"/>
      <c r="J108" s="467"/>
      <c r="K108" s="467"/>
      <c r="L108" s="467"/>
      <c r="M108" s="467"/>
      <c r="N108" s="467"/>
      <c r="O108" s="467"/>
      <c r="P108" s="467"/>
      <c r="Q108" s="467"/>
      <c r="R108" s="467"/>
      <c r="S108" s="467"/>
      <c r="T108" s="467"/>
      <c r="U108" s="467"/>
      <c r="V108" s="467"/>
      <c r="W108" s="468"/>
      <c r="X108" s="468"/>
      <c r="Y108" s="468"/>
      <c r="Z108" s="468"/>
      <c r="AA108" s="468"/>
      <c r="AB108" s="468"/>
      <c r="AC108" s="468"/>
      <c r="AD108" s="468"/>
      <c r="AE108" s="468"/>
      <c r="AF108" s="468"/>
      <c r="AG108" s="468"/>
      <c r="AH108" s="468"/>
      <c r="AI108" s="468"/>
      <c r="AJ108" s="468"/>
      <c r="AK108" s="468"/>
      <c r="AL108" s="468"/>
      <c r="AM108" s="468"/>
      <c r="AN108" s="468"/>
      <c r="AO108" s="468"/>
    </row>
    <row r="109" spans="1:41" customFormat="1" x14ac:dyDescent="0.15">
      <c r="A109" s="467"/>
      <c r="B109" s="467"/>
      <c r="C109" s="467"/>
      <c r="D109" s="467"/>
      <c r="E109" s="467"/>
      <c r="F109" s="467"/>
      <c r="G109" s="467"/>
      <c r="H109" s="467"/>
      <c r="I109" s="467"/>
      <c r="J109" s="467"/>
      <c r="K109" s="467"/>
      <c r="L109" s="467"/>
      <c r="M109" s="467"/>
      <c r="N109" s="467"/>
      <c r="O109" s="467"/>
      <c r="P109" s="467"/>
      <c r="Q109" s="467"/>
      <c r="R109" s="467"/>
      <c r="S109" s="467"/>
      <c r="T109" s="467"/>
      <c r="U109" s="467"/>
      <c r="V109" s="467"/>
      <c r="W109" s="468"/>
      <c r="X109" s="468"/>
      <c r="Y109" s="468"/>
      <c r="Z109" s="468"/>
      <c r="AA109" s="468"/>
      <c r="AB109" s="468"/>
      <c r="AC109" s="468"/>
      <c r="AD109" s="468"/>
      <c r="AE109" s="468"/>
      <c r="AF109" s="468"/>
      <c r="AG109" s="468"/>
      <c r="AH109" s="468"/>
      <c r="AI109" s="468"/>
      <c r="AJ109" s="468"/>
      <c r="AK109" s="468"/>
      <c r="AL109" s="468"/>
      <c r="AM109" s="468"/>
      <c r="AN109" s="468"/>
      <c r="AO109" s="468"/>
    </row>
    <row r="110" spans="1:41" customFormat="1" x14ac:dyDescent="0.15">
      <c r="A110" s="467"/>
      <c r="B110" s="467"/>
      <c r="C110" s="467"/>
      <c r="D110" s="467"/>
      <c r="E110" s="467"/>
      <c r="F110" s="467"/>
      <c r="G110" s="467"/>
      <c r="H110" s="467"/>
      <c r="I110" s="467"/>
      <c r="J110" s="467"/>
      <c r="K110" s="467"/>
      <c r="L110" s="467"/>
      <c r="M110" s="467"/>
      <c r="N110" s="467"/>
      <c r="O110" s="467"/>
      <c r="P110" s="467"/>
      <c r="Q110" s="467"/>
      <c r="R110" s="467"/>
      <c r="S110" s="467"/>
      <c r="T110" s="467"/>
      <c r="U110" s="467"/>
      <c r="V110" s="467"/>
      <c r="W110" s="468"/>
      <c r="X110" s="468"/>
      <c r="Y110" s="468"/>
      <c r="Z110" s="468"/>
      <c r="AA110" s="468"/>
      <c r="AB110" s="468"/>
      <c r="AC110" s="468"/>
      <c r="AD110" s="468"/>
      <c r="AE110" s="468"/>
      <c r="AF110" s="468"/>
      <c r="AG110" s="468"/>
      <c r="AH110" s="468"/>
      <c r="AI110" s="468"/>
      <c r="AJ110" s="468"/>
      <c r="AK110" s="468"/>
      <c r="AL110" s="468"/>
      <c r="AM110" s="468"/>
      <c r="AN110" s="468"/>
      <c r="AO110" s="468"/>
    </row>
    <row r="111" spans="1:41" customFormat="1" x14ac:dyDescent="0.15">
      <c r="A111" s="467"/>
      <c r="B111" s="467"/>
      <c r="C111" s="467"/>
      <c r="D111" s="467"/>
      <c r="E111" s="467"/>
      <c r="F111" s="467"/>
      <c r="G111" s="467"/>
      <c r="H111" s="467"/>
      <c r="I111" s="467"/>
      <c r="J111" s="467"/>
      <c r="K111" s="467"/>
      <c r="L111" s="467"/>
      <c r="M111" s="467"/>
      <c r="N111" s="467"/>
      <c r="O111" s="467"/>
      <c r="P111" s="467"/>
      <c r="Q111" s="467"/>
      <c r="R111" s="467"/>
      <c r="S111" s="467"/>
      <c r="T111" s="467"/>
      <c r="U111" s="467"/>
      <c r="V111" s="467"/>
      <c r="W111" s="468"/>
      <c r="X111" s="468"/>
      <c r="Y111" s="468"/>
      <c r="Z111" s="468"/>
      <c r="AA111" s="468"/>
      <c r="AB111" s="468"/>
      <c r="AC111" s="468"/>
      <c r="AD111" s="468"/>
      <c r="AE111" s="468"/>
      <c r="AF111" s="468"/>
      <c r="AG111" s="468"/>
      <c r="AH111" s="468"/>
      <c r="AI111" s="468"/>
      <c r="AJ111" s="468"/>
      <c r="AK111" s="468"/>
      <c r="AL111" s="468"/>
      <c r="AM111" s="468"/>
      <c r="AN111" s="468"/>
      <c r="AO111" s="468"/>
    </row>
    <row r="112" spans="1:41" customFormat="1" x14ac:dyDescent="0.15">
      <c r="A112" s="467"/>
      <c r="B112" s="467"/>
      <c r="C112" s="467"/>
      <c r="D112" s="467"/>
      <c r="E112" s="467"/>
      <c r="F112" s="467"/>
      <c r="G112" s="467"/>
      <c r="H112" s="467"/>
      <c r="I112" s="467"/>
      <c r="J112" s="467"/>
      <c r="K112" s="467"/>
      <c r="L112" s="467"/>
      <c r="M112" s="467"/>
      <c r="N112" s="467"/>
      <c r="O112" s="467"/>
      <c r="P112" s="467"/>
      <c r="Q112" s="467"/>
      <c r="R112" s="467"/>
      <c r="S112" s="467"/>
      <c r="T112" s="467"/>
      <c r="U112" s="467"/>
      <c r="V112" s="467"/>
      <c r="W112" s="468"/>
      <c r="X112" s="468"/>
      <c r="Y112" s="468"/>
      <c r="Z112" s="468"/>
      <c r="AA112" s="468"/>
      <c r="AB112" s="468"/>
      <c r="AC112" s="468"/>
      <c r="AD112" s="468"/>
      <c r="AE112" s="468"/>
      <c r="AF112" s="468"/>
      <c r="AG112" s="468"/>
      <c r="AH112" s="468"/>
      <c r="AI112" s="468"/>
      <c r="AJ112" s="468"/>
      <c r="AK112" s="468"/>
      <c r="AL112" s="468"/>
      <c r="AM112" s="468"/>
      <c r="AN112" s="468"/>
      <c r="AO112" s="468"/>
    </row>
    <row r="113" spans="1:41" customFormat="1" x14ac:dyDescent="0.15">
      <c r="A113" s="467"/>
      <c r="B113" s="467"/>
      <c r="C113" s="467"/>
      <c r="D113" s="467"/>
      <c r="E113" s="467"/>
      <c r="F113" s="467"/>
      <c r="G113" s="467"/>
      <c r="H113" s="467"/>
      <c r="I113" s="467"/>
      <c r="J113" s="467"/>
      <c r="K113" s="467"/>
      <c r="L113" s="467"/>
      <c r="M113" s="467"/>
      <c r="N113" s="467"/>
      <c r="O113" s="467"/>
      <c r="P113" s="467"/>
      <c r="Q113" s="467"/>
      <c r="R113" s="467"/>
      <c r="S113" s="467"/>
      <c r="T113" s="467"/>
      <c r="U113" s="467"/>
      <c r="V113" s="467"/>
      <c r="W113" s="468"/>
      <c r="X113" s="468"/>
      <c r="Y113" s="468"/>
      <c r="Z113" s="468"/>
      <c r="AA113" s="468"/>
      <c r="AB113" s="468"/>
      <c r="AC113" s="468"/>
      <c r="AD113" s="468"/>
      <c r="AE113" s="468"/>
      <c r="AF113" s="468"/>
      <c r="AG113" s="468"/>
      <c r="AH113" s="468"/>
      <c r="AI113" s="468"/>
      <c r="AJ113" s="468"/>
      <c r="AK113" s="468"/>
      <c r="AL113" s="468"/>
      <c r="AM113" s="468"/>
      <c r="AN113" s="468"/>
      <c r="AO113" s="468"/>
    </row>
    <row r="114" spans="1:41" customFormat="1" x14ac:dyDescent="0.15">
      <c r="A114" s="467"/>
      <c r="B114" s="467"/>
      <c r="C114" s="467"/>
      <c r="D114" s="467"/>
      <c r="E114" s="467"/>
      <c r="F114" s="467"/>
      <c r="G114" s="467"/>
      <c r="H114" s="467"/>
      <c r="I114" s="467"/>
      <c r="J114" s="467"/>
      <c r="K114" s="467"/>
      <c r="L114" s="467"/>
      <c r="M114" s="467"/>
      <c r="N114" s="467"/>
      <c r="O114" s="467"/>
      <c r="P114" s="467"/>
      <c r="Q114" s="467"/>
      <c r="R114" s="467"/>
      <c r="S114" s="467"/>
      <c r="T114" s="467"/>
      <c r="U114" s="467"/>
      <c r="V114" s="467"/>
      <c r="W114" s="468"/>
      <c r="X114" s="468"/>
      <c r="Y114" s="468"/>
      <c r="Z114" s="468"/>
      <c r="AA114" s="468"/>
      <c r="AB114" s="468"/>
      <c r="AC114" s="468"/>
      <c r="AD114" s="468"/>
      <c r="AE114" s="468"/>
      <c r="AF114" s="468"/>
      <c r="AG114" s="468"/>
      <c r="AH114" s="468"/>
      <c r="AI114" s="468"/>
      <c r="AJ114" s="468"/>
      <c r="AK114" s="468"/>
      <c r="AL114" s="468"/>
      <c r="AM114" s="468"/>
      <c r="AN114" s="468"/>
      <c r="AO114" s="468"/>
    </row>
    <row r="115" spans="1:41" customFormat="1" x14ac:dyDescent="0.15">
      <c r="A115" s="467"/>
      <c r="B115" s="467"/>
      <c r="C115" s="467"/>
      <c r="D115" s="467"/>
      <c r="E115" s="467"/>
      <c r="F115" s="467"/>
      <c r="G115" s="467"/>
      <c r="H115" s="467"/>
      <c r="I115" s="467"/>
      <c r="J115" s="467"/>
      <c r="K115" s="467"/>
      <c r="L115" s="467"/>
      <c r="M115" s="467"/>
      <c r="N115" s="467"/>
      <c r="O115" s="467"/>
      <c r="P115" s="467"/>
      <c r="Q115" s="467"/>
      <c r="R115" s="467"/>
      <c r="S115" s="467"/>
      <c r="T115" s="467"/>
      <c r="U115" s="467"/>
      <c r="V115" s="467"/>
      <c r="W115" s="468"/>
      <c r="X115" s="468"/>
      <c r="Y115" s="468"/>
      <c r="Z115" s="468"/>
      <c r="AA115" s="468"/>
      <c r="AB115" s="468"/>
      <c r="AC115" s="468"/>
      <c r="AD115" s="468"/>
      <c r="AE115" s="468"/>
      <c r="AF115" s="468"/>
      <c r="AG115" s="468"/>
      <c r="AH115" s="468"/>
      <c r="AI115" s="468"/>
      <c r="AJ115" s="468"/>
      <c r="AK115" s="468"/>
      <c r="AL115" s="468"/>
      <c r="AM115" s="468"/>
      <c r="AN115" s="468"/>
      <c r="AO115" s="468"/>
    </row>
    <row r="116" spans="1:41" customFormat="1" x14ac:dyDescent="0.15">
      <c r="A116" s="467"/>
      <c r="B116" s="467"/>
      <c r="C116" s="467"/>
      <c r="D116" s="467"/>
      <c r="E116" s="467"/>
      <c r="F116" s="467"/>
      <c r="G116" s="467"/>
      <c r="H116" s="467"/>
      <c r="I116" s="467"/>
      <c r="J116" s="467"/>
      <c r="K116" s="467"/>
      <c r="L116" s="467"/>
      <c r="M116" s="467"/>
      <c r="N116" s="467"/>
      <c r="O116" s="467"/>
      <c r="P116" s="467"/>
      <c r="Q116" s="467"/>
      <c r="R116" s="467"/>
      <c r="S116" s="467"/>
      <c r="T116" s="467"/>
      <c r="U116" s="467"/>
      <c r="V116" s="467"/>
      <c r="W116" s="468"/>
      <c r="X116" s="468"/>
      <c r="Y116" s="468"/>
      <c r="Z116" s="468"/>
      <c r="AA116" s="468"/>
      <c r="AB116" s="468"/>
      <c r="AC116" s="468"/>
      <c r="AD116" s="468"/>
      <c r="AE116" s="468"/>
      <c r="AF116" s="468"/>
      <c r="AG116" s="468"/>
      <c r="AH116" s="468"/>
      <c r="AI116" s="468"/>
      <c r="AJ116" s="468"/>
      <c r="AK116" s="468"/>
      <c r="AL116" s="468"/>
      <c r="AM116" s="468"/>
      <c r="AN116" s="468"/>
      <c r="AO116" s="468"/>
    </row>
    <row r="117" spans="1:41" customFormat="1" x14ac:dyDescent="0.15">
      <c r="A117" s="467"/>
      <c r="B117" s="467"/>
      <c r="C117" s="467"/>
      <c r="D117" s="467"/>
      <c r="E117" s="467"/>
      <c r="F117" s="467"/>
      <c r="G117" s="467"/>
      <c r="H117" s="467"/>
      <c r="I117" s="467"/>
      <c r="J117" s="467"/>
      <c r="K117" s="467"/>
      <c r="L117" s="467"/>
      <c r="M117" s="467"/>
      <c r="N117" s="467"/>
      <c r="O117" s="467"/>
      <c r="P117" s="467"/>
      <c r="Q117" s="467"/>
      <c r="R117" s="467"/>
      <c r="S117" s="467"/>
      <c r="T117" s="467"/>
      <c r="U117" s="467"/>
      <c r="V117" s="467"/>
      <c r="W117" s="468"/>
      <c r="X117" s="468"/>
      <c r="Y117" s="468"/>
      <c r="Z117" s="468"/>
      <c r="AA117" s="468"/>
      <c r="AB117" s="468"/>
      <c r="AC117" s="468"/>
      <c r="AD117" s="468"/>
      <c r="AE117" s="468"/>
      <c r="AF117" s="468"/>
      <c r="AG117" s="468"/>
      <c r="AH117" s="468"/>
      <c r="AI117" s="468"/>
      <c r="AJ117" s="468"/>
      <c r="AK117" s="468"/>
      <c r="AL117" s="468"/>
      <c r="AM117" s="468"/>
      <c r="AN117" s="468"/>
      <c r="AO117" s="468"/>
    </row>
    <row r="118" spans="1:41" customFormat="1" x14ac:dyDescent="0.15">
      <c r="A118" s="467"/>
      <c r="B118" s="467"/>
      <c r="C118" s="467"/>
      <c r="D118" s="467"/>
      <c r="E118" s="467"/>
      <c r="F118" s="467"/>
      <c r="G118" s="467"/>
      <c r="H118" s="467"/>
      <c r="I118" s="467"/>
      <c r="J118" s="467"/>
      <c r="K118" s="467"/>
      <c r="L118" s="467"/>
      <c r="M118" s="467"/>
      <c r="N118" s="467"/>
      <c r="O118" s="467"/>
      <c r="P118" s="467"/>
      <c r="Q118" s="467"/>
      <c r="R118" s="467"/>
      <c r="S118" s="467"/>
      <c r="T118" s="467"/>
      <c r="U118" s="467"/>
      <c r="V118" s="467"/>
      <c r="W118" s="468"/>
      <c r="X118" s="468"/>
      <c r="Y118" s="468"/>
      <c r="Z118" s="468"/>
      <c r="AA118" s="468"/>
      <c r="AB118" s="468"/>
      <c r="AC118" s="468"/>
      <c r="AD118" s="468"/>
      <c r="AE118" s="468"/>
      <c r="AF118" s="468"/>
      <c r="AG118" s="468"/>
      <c r="AH118" s="468"/>
      <c r="AI118" s="468"/>
      <c r="AJ118" s="468"/>
      <c r="AK118" s="468"/>
      <c r="AL118" s="468"/>
      <c r="AM118" s="468"/>
      <c r="AN118" s="468"/>
      <c r="AO118" s="468"/>
    </row>
    <row r="119" spans="1:41" customFormat="1" x14ac:dyDescent="0.15">
      <c r="A119" s="467"/>
      <c r="B119" s="467"/>
      <c r="C119" s="467"/>
      <c r="D119" s="467"/>
      <c r="E119" s="467"/>
      <c r="F119" s="467"/>
      <c r="G119" s="467"/>
      <c r="H119" s="467"/>
      <c r="I119" s="467"/>
      <c r="J119" s="467"/>
      <c r="K119" s="467"/>
      <c r="L119" s="467"/>
      <c r="M119" s="467"/>
      <c r="N119" s="467"/>
      <c r="O119" s="467"/>
      <c r="P119" s="467"/>
      <c r="Q119" s="467"/>
      <c r="R119" s="467"/>
      <c r="S119" s="467"/>
      <c r="T119" s="467"/>
      <c r="U119" s="467"/>
      <c r="V119" s="467"/>
      <c r="W119" s="468"/>
      <c r="X119" s="468"/>
      <c r="Y119" s="468"/>
      <c r="Z119" s="468"/>
      <c r="AA119" s="468"/>
      <c r="AB119" s="468"/>
      <c r="AC119" s="468"/>
      <c r="AD119" s="468"/>
      <c r="AE119" s="468"/>
      <c r="AF119" s="468"/>
      <c r="AG119" s="468"/>
      <c r="AH119" s="468"/>
      <c r="AI119" s="468"/>
      <c r="AJ119" s="468"/>
      <c r="AK119" s="468"/>
      <c r="AL119" s="468"/>
      <c r="AM119" s="468"/>
      <c r="AN119" s="468"/>
      <c r="AO119" s="468"/>
    </row>
    <row r="120" spans="1:41" customFormat="1" x14ac:dyDescent="0.15">
      <c r="A120" s="467"/>
      <c r="B120" s="467"/>
      <c r="C120" s="467"/>
      <c r="D120" s="467"/>
      <c r="E120" s="467"/>
      <c r="F120" s="467"/>
      <c r="G120" s="467"/>
      <c r="H120" s="467"/>
      <c r="I120" s="467"/>
      <c r="J120" s="467"/>
      <c r="K120" s="467"/>
      <c r="L120" s="467"/>
      <c r="M120" s="467"/>
      <c r="N120" s="467"/>
      <c r="O120" s="467"/>
      <c r="P120" s="467"/>
      <c r="Q120" s="467"/>
      <c r="R120" s="467"/>
      <c r="S120" s="467"/>
      <c r="T120" s="467"/>
      <c r="U120" s="467"/>
      <c r="V120" s="467"/>
      <c r="W120" s="468"/>
      <c r="X120" s="468"/>
      <c r="Y120" s="468"/>
      <c r="Z120" s="468"/>
      <c r="AA120" s="468"/>
      <c r="AB120" s="468"/>
      <c r="AC120" s="468"/>
      <c r="AD120" s="468"/>
      <c r="AE120" s="468"/>
      <c r="AF120" s="468"/>
      <c r="AG120" s="468"/>
      <c r="AH120" s="468"/>
      <c r="AI120" s="468"/>
      <c r="AJ120" s="468"/>
      <c r="AK120" s="468"/>
      <c r="AL120" s="468"/>
      <c r="AM120" s="468"/>
      <c r="AN120" s="468"/>
      <c r="AO120" s="468"/>
    </row>
    <row r="121" spans="1:41" customFormat="1" x14ac:dyDescent="0.15">
      <c r="A121" s="467"/>
      <c r="B121" s="467"/>
      <c r="C121" s="467"/>
      <c r="D121" s="467"/>
      <c r="E121" s="467"/>
      <c r="F121" s="467"/>
      <c r="G121" s="467"/>
      <c r="H121" s="467"/>
      <c r="I121" s="467"/>
      <c r="J121" s="467"/>
      <c r="K121" s="467"/>
      <c r="L121" s="467"/>
      <c r="M121" s="467"/>
      <c r="N121" s="467"/>
      <c r="O121" s="467"/>
      <c r="P121" s="467"/>
      <c r="Q121" s="467"/>
      <c r="R121" s="467"/>
      <c r="S121" s="467"/>
      <c r="T121" s="467"/>
      <c r="U121" s="467"/>
      <c r="V121" s="467"/>
      <c r="W121" s="468"/>
      <c r="X121" s="468"/>
      <c r="Y121" s="468"/>
      <c r="Z121" s="468"/>
      <c r="AA121" s="468"/>
      <c r="AB121" s="468"/>
      <c r="AC121" s="468"/>
      <c r="AD121" s="468"/>
      <c r="AE121" s="468"/>
      <c r="AF121" s="468"/>
      <c r="AG121" s="468"/>
      <c r="AH121" s="468"/>
      <c r="AI121" s="468"/>
      <c r="AJ121" s="468"/>
      <c r="AK121" s="468"/>
      <c r="AL121" s="468"/>
      <c r="AM121" s="468"/>
      <c r="AN121" s="468"/>
      <c r="AO121" s="468"/>
    </row>
    <row r="122" spans="1:41" customFormat="1" x14ac:dyDescent="0.15">
      <c r="A122" s="467"/>
      <c r="B122" s="467"/>
      <c r="C122" s="467"/>
      <c r="D122" s="467"/>
      <c r="E122" s="467"/>
      <c r="F122" s="467"/>
      <c r="G122" s="467"/>
      <c r="H122" s="467"/>
      <c r="I122" s="467"/>
      <c r="J122" s="467"/>
      <c r="K122" s="467"/>
      <c r="L122" s="467"/>
      <c r="M122" s="467"/>
      <c r="N122" s="467"/>
      <c r="O122" s="467"/>
      <c r="P122" s="467"/>
      <c r="Q122" s="467"/>
      <c r="R122" s="467"/>
      <c r="S122" s="467"/>
      <c r="T122" s="467"/>
      <c r="U122" s="467"/>
      <c r="V122" s="467"/>
      <c r="W122" s="468"/>
      <c r="X122" s="468"/>
      <c r="Y122" s="468"/>
      <c r="Z122" s="468"/>
      <c r="AA122" s="468"/>
      <c r="AB122" s="468"/>
      <c r="AC122" s="468"/>
      <c r="AD122" s="468"/>
      <c r="AE122" s="468"/>
      <c r="AF122" s="468"/>
      <c r="AG122" s="468"/>
      <c r="AH122" s="468"/>
      <c r="AI122" s="468"/>
      <c r="AJ122" s="468"/>
      <c r="AK122" s="468"/>
      <c r="AL122" s="468"/>
      <c r="AM122" s="468"/>
      <c r="AN122" s="468"/>
      <c r="AO122" s="468"/>
    </row>
    <row r="123" spans="1:41" customFormat="1" x14ac:dyDescent="0.15">
      <c r="A123" s="467"/>
      <c r="B123" s="467"/>
      <c r="C123" s="467"/>
      <c r="D123" s="467"/>
      <c r="E123" s="467"/>
      <c r="F123" s="467"/>
      <c r="G123" s="467"/>
      <c r="H123" s="467"/>
      <c r="I123" s="467"/>
      <c r="J123" s="467"/>
      <c r="K123" s="467"/>
      <c r="L123" s="467"/>
      <c r="M123" s="467"/>
      <c r="N123" s="467"/>
      <c r="O123" s="467"/>
      <c r="P123" s="467"/>
      <c r="Q123" s="467"/>
      <c r="R123" s="467"/>
      <c r="S123" s="467"/>
      <c r="T123" s="467"/>
      <c r="U123" s="467"/>
      <c r="V123" s="467"/>
      <c r="W123" s="468"/>
      <c r="X123" s="468"/>
      <c r="Y123" s="468"/>
      <c r="Z123" s="468"/>
      <c r="AA123" s="468"/>
      <c r="AB123" s="468"/>
      <c r="AC123" s="468"/>
      <c r="AD123" s="468"/>
      <c r="AE123" s="468"/>
      <c r="AF123" s="468"/>
      <c r="AG123" s="468"/>
      <c r="AH123" s="468"/>
      <c r="AI123" s="468"/>
      <c r="AJ123" s="468"/>
      <c r="AK123" s="468"/>
      <c r="AL123" s="468"/>
      <c r="AM123" s="468"/>
      <c r="AN123" s="468"/>
      <c r="AO123" s="468"/>
    </row>
    <row r="124" spans="1:41" customFormat="1" x14ac:dyDescent="0.15">
      <c r="A124" s="467"/>
      <c r="B124" s="467"/>
      <c r="C124" s="467"/>
      <c r="D124" s="467"/>
      <c r="E124" s="467"/>
      <c r="F124" s="467"/>
      <c r="G124" s="467"/>
      <c r="H124" s="467"/>
      <c r="I124" s="467"/>
      <c r="J124" s="467"/>
      <c r="K124" s="467"/>
      <c r="L124" s="467"/>
      <c r="M124" s="467"/>
      <c r="N124" s="467"/>
      <c r="O124" s="467"/>
      <c r="P124" s="467"/>
      <c r="Q124" s="467"/>
      <c r="R124" s="467"/>
      <c r="S124" s="467"/>
      <c r="T124" s="467"/>
      <c r="U124" s="467"/>
      <c r="V124" s="467"/>
      <c r="W124" s="468"/>
      <c r="X124" s="468"/>
      <c r="Y124" s="468"/>
      <c r="Z124" s="468"/>
      <c r="AA124" s="468"/>
      <c r="AB124" s="468"/>
      <c r="AC124" s="468"/>
      <c r="AD124" s="468"/>
      <c r="AE124" s="468"/>
      <c r="AF124" s="468"/>
      <c r="AG124" s="468"/>
      <c r="AH124" s="468"/>
      <c r="AI124" s="468"/>
      <c r="AJ124" s="468"/>
      <c r="AK124" s="468"/>
      <c r="AL124" s="468"/>
      <c r="AM124" s="468"/>
      <c r="AN124" s="468"/>
      <c r="AO124" s="468"/>
    </row>
    <row r="125" spans="1:41" customFormat="1" x14ac:dyDescent="0.15">
      <c r="A125" s="467"/>
      <c r="B125" s="467"/>
      <c r="C125" s="467"/>
      <c r="D125" s="467"/>
      <c r="E125" s="467"/>
      <c r="F125" s="467"/>
      <c r="G125" s="467"/>
      <c r="H125" s="467"/>
      <c r="I125" s="467"/>
      <c r="J125" s="467"/>
      <c r="K125" s="467"/>
      <c r="L125" s="467"/>
      <c r="M125" s="467"/>
      <c r="N125" s="467"/>
      <c r="O125" s="467"/>
      <c r="P125" s="467"/>
      <c r="Q125" s="467"/>
      <c r="R125" s="467"/>
      <c r="S125" s="467"/>
      <c r="T125" s="467"/>
      <c r="U125" s="467"/>
      <c r="V125" s="467"/>
      <c r="W125" s="468"/>
      <c r="X125" s="468"/>
      <c r="Y125" s="468"/>
      <c r="Z125" s="468"/>
      <c r="AA125" s="468"/>
      <c r="AB125" s="468"/>
      <c r="AC125" s="468"/>
      <c r="AD125" s="468"/>
      <c r="AE125" s="468"/>
      <c r="AF125" s="468"/>
      <c r="AG125" s="468"/>
      <c r="AH125" s="468"/>
      <c r="AI125" s="468"/>
      <c r="AJ125" s="468"/>
      <c r="AK125" s="468"/>
      <c r="AL125" s="468"/>
      <c r="AM125" s="468"/>
      <c r="AN125" s="468"/>
      <c r="AO125" s="468"/>
    </row>
    <row r="126" spans="1:41" customFormat="1" x14ac:dyDescent="0.15">
      <c r="A126" s="467"/>
      <c r="B126" s="467"/>
      <c r="C126" s="467"/>
      <c r="D126" s="467"/>
      <c r="E126" s="467"/>
      <c r="F126" s="467"/>
      <c r="G126" s="467"/>
      <c r="H126" s="467"/>
      <c r="I126" s="467"/>
      <c r="J126" s="467"/>
      <c r="K126" s="467"/>
      <c r="L126" s="467"/>
      <c r="M126" s="467"/>
      <c r="N126" s="467"/>
      <c r="O126" s="467"/>
      <c r="P126" s="467"/>
      <c r="Q126" s="467"/>
      <c r="R126" s="467"/>
      <c r="S126" s="467"/>
      <c r="T126" s="467"/>
      <c r="U126" s="467"/>
      <c r="V126" s="467"/>
      <c r="W126" s="468"/>
      <c r="X126" s="468"/>
      <c r="Y126" s="468"/>
      <c r="Z126" s="468"/>
      <c r="AA126" s="468"/>
      <c r="AB126" s="468"/>
      <c r="AC126" s="468"/>
      <c r="AD126" s="468"/>
      <c r="AE126" s="468"/>
      <c r="AF126" s="468"/>
      <c r="AG126" s="468"/>
      <c r="AH126" s="468"/>
      <c r="AI126" s="468"/>
      <c r="AJ126" s="468"/>
      <c r="AK126" s="468"/>
      <c r="AL126" s="468"/>
      <c r="AM126" s="468"/>
      <c r="AN126" s="468"/>
      <c r="AO126" s="468"/>
    </row>
    <row r="127" spans="1:41" customFormat="1" x14ac:dyDescent="0.15">
      <c r="A127" s="467"/>
      <c r="B127" s="467"/>
      <c r="C127" s="467"/>
      <c r="D127" s="467"/>
      <c r="E127" s="467"/>
      <c r="F127" s="467"/>
      <c r="G127" s="467"/>
      <c r="H127" s="467"/>
      <c r="I127" s="467"/>
      <c r="J127" s="467"/>
      <c r="K127" s="467"/>
      <c r="L127" s="467"/>
      <c r="M127" s="467"/>
      <c r="N127" s="467"/>
      <c r="O127" s="467"/>
      <c r="P127" s="467"/>
      <c r="Q127" s="467"/>
      <c r="R127" s="467"/>
      <c r="S127" s="467"/>
      <c r="T127" s="467"/>
      <c r="U127" s="467"/>
      <c r="V127" s="467"/>
      <c r="W127" s="468"/>
      <c r="X127" s="468"/>
      <c r="Y127" s="468"/>
      <c r="Z127" s="468"/>
      <c r="AA127" s="468"/>
      <c r="AB127" s="468"/>
      <c r="AC127" s="468"/>
      <c r="AD127" s="468"/>
      <c r="AE127" s="468"/>
      <c r="AF127" s="468"/>
      <c r="AG127" s="468"/>
      <c r="AH127" s="468"/>
      <c r="AI127" s="468"/>
      <c r="AJ127" s="468"/>
      <c r="AK127" s="468"/>
      <c r="AL127" s="468"/>
      <c r="AM127" s="468"/>
      <c r="AN127" s="468"/>
      <c r="AO127" s="468"/>
    </row>
    <row r="128" spans="1:41" customFormat="1" x14ac:dyDescent="0.15">
      <c r="A128" s="467"/>
      <c r="B128" s="467"/>
      <c r="C128" s="467"/>
      <c r="D128" s="467"/>
      <c r="E128" s="467"/>
      <c r="F128" s="467"/>
      <c r="G128" s="467"/>
      <c r="H128" s="467"/>
      <c r="I128" s="467"/>
      <c r="J128" s="467"/>
      <c r="K128" s="467"/>
      <c r="L128" s="467"/>
      <c r="M128" s="467"/>
      <c r="N128" s="467"/>
      <c r="O128" s="467"/>
      <c r="P128" s="467"/>
      <c r="Q128" s="467"/>
      <c r="R128" s="467"/>
      <c r="S128" s="467"/>
      <c r="T128" s="467"/>
      <c r="U128" s="467"/>
      <c r="V128" s="467"/>
      <c r="W128" s="468"/>
      <c r="X128" s="468"/>
      <c r="Y128" s="468"/>
      <c r="Z128" s="468"/>
      <c r="AA128" s="468"/>
      <c r="AB128" s="468"/>
      <c r="AC128" s="468"/>
      <c r="AD128" s="468"/>
      <c r="AE128" s="468"/>
      <c r="AF128" s="468"/>
      <c r="AG128" s="468"/>
      <c r="AH128" s="468"/>
      <c r="AI128" s="468"/>
      <c r="AJ128" s="468"/>
      <c r="AK128" s="468"/>
      <c r="AL128" s="468"/>
      <c r="AM128" s="468"/>
      <c r="AN128" s="468"/>
      <c r="AO128" s="468"/>
    </row>
    <row r="129" spans="1:41" customFormat="1" x14ac:dyDescent="0.15">
      <c r="A129" s="467"/>
      <c r="B129" s="467"/>
      <c r="C129" s="467"/>
      <c r="D129" s="467"/>
      <c r="E129" s="467"/>
      <c r="F129" s="467"/>
      <c r="G129" s="467"/>
      <c r="H129" s="467"/>
      <c r="I129" s="467"/>
      <c r="J129" s="467"/>
      <c r="K129" s="467"/>
      <c r="L129" s="467"/>
      <c r="M129" s="467"/>
      <c r="N129" s="467"/>
      <c r="O129" s="467"/>
      <c r="P129" s="467"/>
      <c r="Q129" s="467"/>
      <c r="R129" s="467"/>
      <c r="S129" s="467"/>
      <c r="T129" s="467"/>
      <c r="U129" s="467"/>
      <c r="V129" s="467"/>
      <c r="W129" s="468"/>
      <c r="X129" s="468"/>
      <c r="Y129" s="468"/>
      <c r="Z129" s="468"/>
      <c r="AA129" s="468"/>
      <c r="AB129" s="468"/>
      <c r="AC129" s="468"/>
      <c r="AD129" s="468"/>
      <c r="AE129" s="468"/>
      <c r="AF129" s="468"/>
      <c r="AG129" s="468"/>
      <c r="AH129" s="468"/>
      <c r="AI129" s="468"/>
      <c r="AJ129" s="468"/>
      <c r="AK129" s="468"/>
      <c r="AL129" s="468"/>
      <c r="AM129" s="468"/>
      <c r="AN129" s="468"/>
      <c r="AO129" s="468"/>
    </row>
    <row r="130" spans="1:41" customFormat="1" ht="13" x14ac:dyDescent="0.15"/>
    <row r="131" spans="1:41" customFormat="1" ht="13" x14ac:dyDescent="0.15"/>
    <row r="132" spans="1:41" customFormat="1" ht="13" x14ac:dyDescent="0.15"/>
    <row r="133" spans="1:41" customFormat="1" ht="13" x14ac:dyDescent="0.15"/>
    <row r="134" spans="1:41" customFormat="1" ht="13" x14ac:dyDescent="0.15"/>
    <row r="135" spans="1:41" customFormat="1" ht="13" x14ac:dyDescent="0.15"/>
    <row r="136" spans="1:41" customFormat="1" ht="13" x14ac:dyDescent="0.15"/>
    <row r="137" spans="1:41" customFormat="1" ht="13" x14ac:dyDescent="0.15"/>
    <row r="138" spans="1:41" customFormat="1" ht="13" x14ac:dyDescent="0.15"/>
    <row r="139" spans="1:41" customFormat="1" ht="13" x14ac:dyDescent="0.15"/>
    <row r="140" spans="1:41" customFormat="1" ht="13" x14ac:dyDescent="0.15"/>
    <row r="141" spans="1:41" customFormat="1" ht="13" x14ac:dyDescent="0.15"/>
    <row r="142" spans="1:41" customFormat="1" ht="13" x14ac:dyDescent="0.15"/>
    <row r="143" spans="1:41" customFormat="1" ht="13" x14ac:dyDescent="0.15"/>
    <row r="144" spans="1:41" customFormat="1" ht="13" x14ac:dyDescent="0.15"/>
    <row r="145" customFormat="1" ht="13" x14ac:dyDescent="0.15"/>
    <row r="146" customFormat="1" ht="13" x14ac:dyDescent="0.15"/>
    <row r="147" customFormat="1" ht="13" x14ac:dyDescent="0.15"/>
    <row r="148" customFormat="1" ht="13" x14ac:dyDescent="0.15"/>
    <row r="149" customFormat="1" ht="13" x14ac:dyDescent="0.15"/>
    <row r="150" customFormat="1" ht="13" x14ac:dyDescent="0.15"/>
    <row r="151" customFormat="1" ht="13" x14ac:dyDescent="0.15"/>
    <row r="152" customFormat="1" ht="13" x14ac:dyDescent="0.15"/>
    <row r="153" customFormat="1" ht="13" x14ac:dyDescent="0.15"/>
    <row r="154" customFormat="1" ht="13" x14ac:dyDescent="0.15"/>
    <row r="155" customFormat="1" ht="13" x14ac:dyDescent="0.15"/>
    <row r="156" customFormat="1" ht="13" x14ac:dyDescent="0.15"/>
    <row r="157" customFormat="1" ht="13" x14ac:dyDescent="0.15"/>
    <row r="158" customFormat="1" ht="13" x14ac:dyDescent="0.15"/>
    <row r="159" customFormat="1" ht="13" x14ac:dyDescent="0.15"/>
    <row r="160" customFormat="1" ht="13" x14ac:dyDescent="0.15"/>
    <row r="161" customFormat="1" ht="13" x14ac:dyDescent="0.15"/>
    <row r="162" customFormat="1" ht="13" x14ac:dyDescent="0.15"/>
    <row r="163" customFormat="1" ht="13" x14ac:dyDescent="0.15"/>
    <row r="164" customFormat="1" ht="13" x14ac:dyDescent="0.15"/>
    <row r="165" customFormat="1" ht="13" x14ac:dyDescent="0.15"/>
    <row r="166" customFormat="1" ht="13" x14ac:dyDescent="0.15"/>
    <row r="167" customFormat="1" ht="13" x14ac:dyDescent="0.15"/>
    <row r="168" customFormat="1" ht="13" x14ac:dyDescent="0.15"/>
    <row r="169" customFormat="1" ht="13" x14ac:dyDescent="0.15"/>
    <row r="170" customFormat="1" ht="13" x14ac:dyDescent="0.15"/>
    <row r="171" customFormat="1" ht="13" x14ac:dyDescent="0.15"/>
    <row r="172" customFormat="1" ht="13" x14ac:dyDescent="0.15"/>
    <row r="173" customFormat="1" ht="13" x14ac:dyDescent="0.15"/>
    <row r="174" customFormat="1" ht="13" x14ac:dyDescent="0.15"/>
    <row r="175" customFormat="1" ht="13" x14ac:dyDescent="0.15"/>
    <row r="176" customFormat="1" ht="13" x14ac:dyDescent="0.15"/>
    <row r="177" customFormat="1" ht="13" x14ac:dyDescent="0.15"/>
    <row r="178" customFormat="1" ht="13" x14ac:dyDescent="0.15"/>
    <row r="179" customFormat="1" ht="13" x14ac:dyDescent="0.15"/>
    <row r="180" customFormat="1" ht="13" x14ac:dyDescent="0.15"/>
    <row r="181" customFormat="1" ht="13" x14ac:dyDescent="0.15"/>
    <row r="182" customFormat="1" ht="13" x14ac:dyDescent="0.15"/>
    <row r="183" customFormat="1" ht="13" x14ac:dyDescent="0.15"/>
    <row r="184" customFormat="1" ht="13" x14ac:dyDescent="0.15"/>
    <row r="185" customFormat="1" ht="13" x14ac:dyDescent="0.15"/>
    <row r="186" customFormat="1" ht="13" x14ac:dyDescent="0.15"/>
    <row r="187" customFormat="1" ht="13" x14ac:dyDescent="0.15"/>
    <row r="188" customFormat="1" ht="13" x14ac:dyDescent="0.15"/>
    <row r="189" customFormat="1" ht="13" x14ac:dyDescent="0.15"/>
    <row r="190" customFormat="1" ht="13" x14ac:dyDescent="0.15"/>
    <row r="191" customFormat="1" ht="13" x14ac:dyDescent="0.15"/>
    <row r="192" customFormat="1" ht="13" x14ac:dyDescent="0.15"/>
    <row r="193" customFormat="1" ht="13" x14ac:dyDescent="0.15"/>
    <row r="194" customFormat="1" ht="13" x14ac:dyDescent="0.15"/>
    <row r="195" customFormat="1" ht="13" x14ac:dyDescent="0.15"/>
    <row r="196" customFormat="1" ht="13" x14ac:dyDescent="0.15"/>
    <row r="197" customFormat="1" ht="13" x14ac:dyDescent="0.15"/>
    <row r="198" customFormat="1" ht="13" x14ac:dyDescent="0.15"/>
    <row r="199" customFormat="1" ht="13" x14ac:dyDescent="0.15"/>
    <row r="200" customFormat="1" ht="13" x14ac:dyDescent="0.15"/>
    <row r="201" customFormat="1" ht="13" x14ac:dyDescent="0.15"/>
    <row r="202" customFormat="1" ht="13" x14ac:dyDescent="0.15"/>
    <row r="203" customFormat="1" ht="13" x14ac:dyDescent="0.15"/>
    <row r="204" customFormat="1" ht="13" x14ac:dyDescent="0.15"/>
    <row r="205" customFormat="1" ht="13" x14ac:dyDescent="0.15"/>
    <row r="206" customFormat="1" ht="13" x14ac:dyDescent="0.15"/>
    <row r="207" customFormat="1" ht="13" x14ac:dyDescent="0.15"/>
    <row r="208" customFormat="1" ht="13" x14ac:dyDescent="0.15"/>
    <row r="209" customFormat="1" ht="13" x14ac:dyDescent="0.15"/>
    <row r="210" customFormat="1" ht="13" x14ac:dyDescent="0.15"/>
    <row r="211" customFormat="1" ht="13" x14ac:dyDescent="0.15"/>
    <row r="212" customFormat="1" ht="13" x14ac:dyDescent="0.15"/>
    <row r="213" customFormat="1" ht="13" x14ac:dyDescent="0.15"/>
    <row r="214" customFormat="1" ht="13" x14ac:dyDescent="0.15"/>
    <row r="215" customFormat="1" ht="13" x14ac:dyDescent="0.15"/>
    <row r="216" customFormat="1" ht="13" x14ac:dyDescent="0.15"/>
    <row r="217" customFormat="1" ht="13" x14ac:dyDescent="0.15"/>
    <row r="218" customFormat="1" ht="13" x14ac:dyDescent="0.15"/>
    <row r="219" customFormat="1" ht="13" x14ac:dyDescent="0.15"/>
    <row r="220" customFormat="1" ht="13" x14ac:dyDescent="0.15"/>
    <row r="221" customFormat="1" ht="13" x14ac:dyDescent="0.15"/>
    <row r="222" customFormat="1" ht="13" x14ac:dyDescent="0.15"/>
    <row r="223" customFormat="1" ht="13" x14ac:dyDescent="0.15"/>
    <row r="224" customFormat="1" ht="13" x14ac:dyDescent="0.15"/>
    <row r="225" customFormat="1" ht="13" x14ac:dyDescent="0.15"/>
    <row r="226" customFormat="1" ht="13" x14ac:dyDescent="0.15"/>
    <row r="227" customFormat="1" ht="13" x14ac:dyDescent="0.15"/>
    <row r="228" customFormat="1" ht="13" x14ac:dyDescent="0.15"/>
    <row r="229" customFormat="1" ht="13" x14ac:dyDescent="0.15"/>
    <row r="230" customFormat="1" ht="13" x14ac:dyDescent="0.15"/>
    <row r="231" customFormat="1" ht="13" x14ac:dyDescent="0.15"/>
    <row r="232" customFormat="1" ht="13" x14ac:dyDescent="0.15"/>
    <row r="233" customFormat="1" ht="13" x14ac:dyDescent="0.15"/>
    <row r="234" customFormat="1" ht="13" x14ac:dyDescent="0.15"/>
    <row r="235" customFormat="1" ht="13" x14ac:dyDescent="0.15"/>
    <row r="236" customFormat="1" ht="13" x14ac:dyDescent="0.15"/>
    <row r="237" customFormat="1" ht="13" x14ac:dyDescent="0.15"/>
    <row r="238" customFormat="1" ht="13" x14ac:dyDescent="0.15"/>
    <row r="239" customFormat="1" ht="13" x14ac:dyDescent="0.15"/>
    <row r="240" customFormat="1" ht="13" x14ac:dyDescent="0.15"/>
    <row r="241" customFormat="1" ht="13" x14ac:dyDescent="0.15"/>
    <row r="242" customFormat="1" ht="13" x14ac:dyDescent="0.15"/>
    <row r="243" customFormat="1" ht="13" x14ac:dyDescent="0.15"/>
    <row r="244" customFormat="1" ht="13" x14ac:dyDescent="0.15"/>
    <row r="245" customFormat="1" ht="13" x14ac:dyDescent="0.15"/>
    <row r="246" customFormat="1" ht="13" x14ac:dyDescent="0.15"/>
    <row r="247" customFormat="1" ht="13" x14ac:dyDescent="0.15"/>
    <row r="248" customFormat="1" ht="13" x14ac:dyDescent="0.15"/>
    <row r="249" customFormat="1" ht="13" x14ac:dyDescent="0.15"/>
    <row r="250" customFormat="1" ht="13" x14ac:dyDescent="0.15"/>
    <row r="251" customFormat="1" ht="13" x14ac:dyDescent="0.15"/>
    <row r="252" customFormat="1" ht="13" x14ac:dyDescent="0.15"/>
    <row r="253" customFormat="1" ht="13" x14ac:dyDescent="0.15"/>
    <row r="254" customFormat="1" ht="13" x14ac:dyDescent="0.15"/>
    <row r="255" customFormat="1" ht="13" x14ac:dyDescent="0.15"/>
    <row r="256" customFormat="1" ht="13" x14ac:dyDescent="0.15"/>
    <row r="257" customFormat="1" ht="13" x14ac:dyDescent="0.15"/>
    <row r="258" customFormat="1" ht="13" x14ac:dyDescent="0.15"/>
    <row r="259" customFormat="1" ht="13" x14ac:dyDescent="0.15"/>
    <row r="260" customFormat="1" ht="13" x14ac:dyDescent="0.15"/>
    <row r="261" customFormat="1" ht="13" x14ac:dyDescent="0.15"/>
    <row r="262" customFormat="1" ht="13" x14ac:dyDescent="0.15"/>
    <row r="263" customFormat="1" ht="13" x14ac:dyDescent="0.15"/>
    <row r="264" customFormat="1" ht="13" x14ac:dyDescent="0.15"/>
    <row r="265" customFormat="1" ht="13" x14ac:dyDescent="0.15"/>
    <row r="266" customFormat="1" ht="13" x14ac:dyDescent="0.15"/>
    <row r="267" customFormat="1" ht="13" x14ac:dyDescent="0.15"/>
    <row r="268" customFormat="1" ht="13" x14ac:dyDescent="0.15"/>
    <row r="269" customFormat="1" ht="13" x14ac:dyDescent="0.15"/>
    <row r="270" customFormat="1" ht="13" x14ac:dyDescent="0.15"/>
    <row r="271" customFormat="1" ht="13" x14ac:dyDescent="0.15"/>
    <row r="272" customFormat="1" ht="13" x14ac:dyDescent="0.15"/>
    <row r="273" customFormat="1" ht="13" x14ac:dyDescent="0.15"/>
    <row r="274" customFormat="1" ht="13" x14ac:dyDescent="0.15"/>
    <row r="275" customFormat="1" ht="13" x14ac:dyDescent="0.15"/>
    <row r="276" customFormat="1" ht="13" x14ac:dyDescent="0.15"/>
    <row r="277" customFormat="1" ht="13" x14ac:dyDescent="0.15"/>
    <row r="278" customFormat="1" ht="13" x14ac:dyDescent="0.15"/>
    <row r="279" customFormat="1" ht="13" x14ac:dyDescent="0.15"/>
    <row r="280" customFormat="1" ht="13" x14ac:dyDescent="0.15"/>
    <row r="281" customFormat="1" ht="13" x14ac:dyDescent="0.15"/>
    <row r="282" customFormat="1" ht="13" x14ac:dyDescent="0.15"/>
    <row r="283" customFormat="1" ht="13" x14ac:dyDescent="0.15"/>
    <row r="284" customFormat="1" ht="13" x14ac:dyDescent="0.15"/>
    <row r="285" customFormat="1" ht="13" x14ac:dyDescent="0.15"/>
    <row r="286" customFormat="1" ht="13" x14ac:dyDescent="0.15"/>
    <row r="287" customFormat="1" ht="13" x14ac:dyDescent="0.15"/>
    <row r="288" customFormat="1" ht="13" x14ac:dyDescent="0.15"/>
    <row r="289" customFormat="1" ht="13" x14ac:dyDescent="0.15"/>
    <row r="290" customFormat="1" ht="13" x14ac:dyDescent="0.15"/>
    <row r="291" customFormat="1" ht="13" x14ac:dyDescent="0.15"/>
    <row r="292" customFormat="1" ht="13" x14ac:dyDescent="0.15"/>
    <row r="293" customFormat="1" ht="13" x14ac:dyDescent="0.15"/>
    <row r="294" customFormat="1" ht="13" x14ac:dyDescent="0.15"/>
    <row r="295" customFormat="1" ht="13" x14ac:dyDescent="0.15"/>
    <row r="296" customFormat="1" ht="13" x14ac:dyDescent="0.15"/>
    <row r="297" customFormat="1" ht="13" x14ac:dyDescent="0.15"/>
    <row r="298" customFormat="1" ht="13" x14ac:dyDescent="0.15"/>
    <row r="299" customFormat="1" ht="13" x14ac:dyDescent="0.15"/>
    <row r="300" customFormat="1" ht="13" x14ac:dyDescent="0.15"/>
    <row r="301" customFormat="1" ht="13" x14ac:dyDescent="0.15"/>
    <row r="302" customFormat="1" ht="13" x14ac:dyDescent="0.15"/>
    <row r="303" customFormat="1" ht="13" x14ac:dyDescent="0.15"/>
    <row r="304" customFormat="1" ht="13" x14ac:dyDescent="0.15"/>
    <row r="305" customFormat="1" ht="13" x14ac:dyDescent="0.15"/>
    <row r="306" customFormat="1" ht="13" x14ac:dyDescent="0.15"/>
    <row r="307" customFormat="1" ht="13" x14ac:dyDescent="0.15"/>
    <row r="308" customFormat="1" ht="13" x14ac:dyDescent="0.15"/>
    <row r="309" customFormat="1" ht="13" x14ac:dyDescent="0.15"/>
    <row r="310" customFormat="1" ht="13" x14ac:dyDescent="0.15"/>
    <row r="311" customFormat="1" ht="13" x14ac:dyDescent="0.15"/>
    <row r="312" customFormat="1" ht="13" x14ac:dyDescent="0.15"/>
    <row r="313" customFormat="1" ht="13" x14ac:dyDescent="0.15"/>
    <row r="314" customFormat="1" ht="13" x14ac:dyDescent="0.15"/>
    <row r="315" customFormat="1" ht="13" x14ac:dyDescent="0.15"/>
    <row r="316" customFormat="1" ht="13" x14ac:dyDescent="0.15"/>
    <row r="317" customFormat="1" ht="13" x14ac:dyDescent="0.15"/>
    <row r="318" customFormat="1" ht="13" x14ac:dyDescent="0.15"/>
    <row r="319" customFormat="1" ht="13" x14ac:dyDescent="0.15"/>
    <row r="320" customFormat="1" ht="13" x14ac:dyDescent="0.15"/>
    <row r="321" customFormat="1" ht="13" x14ac:dyDescent="0.15"/>
    <row r="322" customFormat="1" ht="13" x14ac:dyDescent="0.15"/>
    <row r="323" customFormat="1" ht="13" x14ac:dyDescent="0.15"/>
    <row r="324" customFormat="1" ht="13" x14ac:dyDescent="0.15"/>
    <row r="325" customFormat="1" ht="13" x14ac:dyDescent="0.15"/>
    <row r="326" customFormat="1" ht="13" x14ac:dyDescent="0.15"/>
    <row r="327" customFormat="1" ht="13" x14ac:dyDescent="0.15"/>
    <row r="328" customFormat="1" ht="13" x14ac:dyDescent="0.15"/>
    <row r="329" customFormat="1" ht="13" x14ac:dyDescent="0.15"/>
    <row r="330" customFormat="1" ht="13" x14ac:dyDescent="0.15"/>
    <row r="331" customFormat="1" ht="13" x14ac:dyDescent="0.15"/>
    <row r="332" customFormat="1" ht="13" x14ac:dyDescent="0.15"/>
    <row r="333" customFormat="1" ht="13" x14ac:dyDescent="0.15"/>
    <row r="334" customFormat="1" ht="13" x14ac:dyDescent="0.15"/>
    <row r="335" customFormat="1" ht="13" x14ac:dyDescent="0.15"/>
    <row r="336" customFormat="1" ht="13" x14ac:dyDescent="0.15"/>
    <row r="337" customFormat="1" ht="13" x14ac:dyDescent="0.15"/>
    <row r="338" customFormat="1" ht="13" x14ac:dyDescent="0.15"/>
    <row r="339" customFormat="1" ht="13" x14ac:dyDescent="0.15"/>
    <row r="340" customFormat="1" ht="13" x14ac:dyDescent="0.15"/>
    <row r="341" customFormat="1" ht="13" x14ac:dyDescent="0.15"/>
    <row r="342" customFormat="1" ht="13" x14ac:dyDescent="0.15"/>
    <row r="343" customFormat="1" ht="13" x14ac:dyDescent="0.15"/>
    <row r="344" customFormat="1" ht="13" x14ac:dyDescent="0.15"/>
    <row r="345" customFormat="1" ht="13" x14ac:dyDescent="0.15"/>
    <row r="346" customFormat="1" ht="13" x14ac:dyDescent="0.15"/>
    <row r="347" customFormat="1" ht="13" x14ac:dyDescent="0.15"/>
    <row r="348" customFormat="1" ht="13" x14ac:dyDescent="0.15"/>
    <row r="349" customFormat="1" ht="13" x14ac:dyDescent="0.15"/>
    <row r="350" customFormat="1" ht="13" x14ac:dyDescent="0.15"/>
    <row r="351" customFormat="1" ht="13" x14ac:dyDescent="0.15"/>
    <row r="352" customFormat="1" ht="13" x14ac:dyDescent="0.15"/>
    <row r="353" customFormat="1" ht="13" x14ac:dyDescent="0.15"/>
    <row r="354" customFormat="1" ht="13" x14ac:dyDescent="0.15"/>
    <row r="355" customFormat="1" ht="13" x14ac:dyDescent="0.15"/>
    <row r="356" customFormat="1" ht="13" x14ac:dyDescent="0.15"/>
    <row r="357" customFormat="1" ht="13" x14ac:dyDescent="0.15"/>
    <row r="358" customFormat="1" ht="13" x14ac:dyDescent="0.15"/>
    <row r="359" customFormat="1" ht="13" x14ac:dyDescent="0.15"/>
    <row r="360" customFormat="1" ht="13" x14ac:dyDescent="0.15"/>
    <row r="361" customFormat="1" ht="13" x14ac:dyDescent="0.15"/>
    <row r="362" customFormat="1" ht="13" x14ac:dyDescent="0.15"/>
    <row r="363" customFormat="1" ht="13" x14ac:dyDescent="0.15"/>
    <row r="364" customFormat="1" ht="13" x14ac:dyDescent="0.15"/>
    <row r="365" customFormat="1" ht="13" x14ac:dyDescent="0.15"/>
    <row r="366" customFormat="1" ht="13" x14ac:dyDescent="0.15"/>
    <row r="367" customFormat="1" ht="13" x14ac:dyDescent="0.15"/>
    <row r="368" customFormat="1" ht="13" x14ac:dyDescent="0.15"/>
    <row r="369" customFormat="1" ht="13" x14ac:dyDescent="0.15"/>
    <row r="370" customFormat="1" ht="13" x14ac:dyDescent="0.15"/>
    <row r="371" customFormat="1" ht="13" x14ac:dyDescent="0.15"/>
    <row r="372" customFormat="1" ht="13" x14ac:dyDescent="0.15"/>
    <row r="373" customFormat="1" ht="13" x14ac:dyDescent="0.15"/>
    <row r="374" customFormat="1" ht="13" x14ac:dyDescent="0.15"/>
    <row r="375" customFormat="1" ht="13" x14ac:dyDescent="0.15"/>
    <row r="376" customFormat="1" ht="13" x14ac:dyDescent="0.15"/>
    <row r="377" customFormat="1" ht="13" x14ac:dyDescent="0.15"/>
    <row r="378" customFormat="1" ht="13" x14ac:dyDescent="0.15"/>
    <row r="379" customFormat="1" ht="13" x14ac:dyDescent="0.15"/>
    <row r="380" customFormat="1" ht="13" x14ac:dyDescent="0.15"/>
    <row r="381" customFormat="1" ht="13" x14ac:dyDescent="0.15"/>
    <row r="382" customFormat="1" ht="13" x14ac:dyDescent="0.15"/>
    <row r="383" customFormat="1" ht="13" x14ac:dyDescent="0.15"/>
    <row r="384" customFormat="1" ht="13" x14ac:dyDescent="0.15"/>
    <row r="385" customFormat="1" ht="13" x14ac:dyDescent="0.15"/>
    <row r="386" customFormat="1" ht="13" x14ac:dyDescent="0.15"/>
    <row r="387" customFormat="1" ht="13" x14ac:dyDescent="0.15"/>
    <row r="388" customFormat="1" ht="13" x14ac:dyDescent="0.15"/>
    <row r="389" customFormat="1" ht="13" x14ac:dyDescent="0.15"/>
    <row r="390" customFormat="1" ht="13" x14ac:dyDescent="0.15"/>
    <row r="391" customFormat="1" ht="13" x14ac:dyDescent="0.15"/>
    <row r="392" customFormat="1" ht="13" x14ac:dyDescent="0.15"/>
    <row r="393" customFormat="1" ht="13" x14ac:dyDescent="0.15"/>
    <row r="394" customFormat="1" ht="13" x14ac:dyDescent="0.15"/>
    <row r="395" customFormat="1" ht="13" x14ac:dyDescent="0.15"/>
    <row r="396" customFormat="1" ht="13" x14ac:dyDescent="0.15"/>
    <row r="397" customFormat="1" ht="13" x14ac:dyDescent="0.15"/>
    <row r="398" customFormat="1" ht="13" x14ac:dyDescent="0.15"/>
    <row r="399" customFormat="1" ht="13" x14ac:dyDescent="0.15"/>
    <row r="400" customFormat="1" ht="13" x14ac:dyDescent="0.15"/>
    <row r="401" customFormat="1" ht="13" x14ac:dyDescent="0.15"/>
    <row r="402" customFormat="1" ht="13" x14ac:dyDescent="0.15"/>
    <row r="403" customFormat="1" ht="13" x14ac:dyDescent="0.15"/>
    <row r="404" customFormat="1" ht="13" x14ac:dyDescent="0.15"/>
    <row r="405" customFormat="1" ht="13" x14ac:dyDescent="0.15"/>
    <row r="406" customFormat="1" ht="13" x14ac:dyDescent="0.15"/>
    <row r="407" customFormat="1" ht="13" x14ac:dyDescent="0.15"/>
    <row r="408" customFormat="1" ht="13" x14ac:dyDescent="0.15"/>
    <row r="409" customFormat="1" ht="13" x14ac:dyDescent="0.15"/>
    <row r="410" customFormat="1" ht="13" x14ac:dyDescent="0.15"/>
    <row r="411" customFormat="1" ht="13" x14ac:dyDescent="0.15"/>
    <row r="412" customFormat="1" ht="13" x14ac:dyDescent="0.15"/>
    <row r="413" customFormat="1" ht="13" x14ac:dyDescent="0.15"/>
    <row r="414" customFormat="1" ht="13" x14ac:dyDescent="0.15"/>
    <row r="415" customFormat="1" ht="13" x14ac:dyDescent="0.15"/>
    <row r="416" customFormat="1" ht="13" x14ac:dyDescent="0.15"/>
    <row r="417" customFormat="1" ht="13" x14ac:dyDescent="0.15"/>
    <row r="418" customFormat="1" ht="13" x14ac:dyDescent="0.15"/>
    <row r="419" customFormat="1" ht="13" x14ac:dyDescent="0.15"/>
    <row r="420" customFormat="1" ht="13" x14ac:dyDescent="0.15"/>
    <row r="421" customFormat="1" ht="13" x14ac:dyDescent="0.15"/>
    <row r="422" customFormat="1" ht="13" x14ac:dyDescent="0.15"/>
    <row r="423" customFormat="1" ht="13" x14ac:dyDescent="0.15"/>
    <row r="424" customFormat="1" ht="13" x14ac:dyDescent="0.15"/>
    <row r="425" customFormat="1" ht="13" x14ac:dyDescent="0.15"/>
    <row r="426" customFormat="1" ht="13" x14ac:dyDescent="0.15"/>
    <row r="427" customFormat="1" ht="13" x14ac:dyDescent="0.15"/>
    <row r="428" customFormat="1" ht="13" x14ac:dyDescent="0.15"/>
    <row r="429" customFormat="1" ht="13" x14ac:dyDescent="0.15"/>
    <row r="430" customFormat="1" ht="13" x14ac:dyDescent="0.15"/>
    <row r="431" customFormat="1" ht="13" x14ac:dyDescent="0.15"/>
    <row r="432" customFormat="1" ht="13" x14ac:dyDescent="0.15"/>
    <row r="433" customFormat="1" ht="13" x14ac:dyDescent="0.15"/>
    <row r="434" customFormat="1" ht="13" x14ac:dyDescent="0.15"/>
    <row r="435" customFormat="1" ht="13" x14ac:dyDescent="0.15"/>
    <row r="436" customFormat="1" ht="13" x14ac:dyDescent="0.15"/>
    <row r="437" customFormat="1" ht="13" x14ac:dyDescent="0.15"/>
    <row r="438" customFormat="1" ht="13" x14ac:dyDescent="0.15"/>
    <row r="439" customFormat="1" ht="13" x14ac:dyDescent="0.15"/>
    <row r="440" customFormat="1" ht="13" x14ac:dyDescent="0.15"/>
    <row r="441" customFormat="1" ht="13" x14ac:dyDescent="0.15"/>
    <row r="442" customFormat="1" ht="13" x14ac:dyDescent="0.15"/>
    <row r="443" customFormat="1" ht="13" x14ac:dyDescent="0.15"/>
    <row r="444" customFormat="1" ht="13" x14ac:dyDescent="0.15"/>
    <row r="445" customFormat="1" ht="13" x14ac:dyDescent="0.15"/>
    <row r="446" customFormat="1" ht="13" x14ac:dyDescent="0.15"/>
    <row r="447" customFormat="1" ht="13" x14ac:dyDescent="0.15"/>
    <row r="448" customFormat="1" ht="13" x14ac:dyDescent="0.15"/>
    <row r="449" customFormat="1" ht="13" x14ac:dyDescent="0.15"/>
    <row r="450" customFormat="1" ht="13" x14ac:dyDescent="0.15"/>
    <row r="451" customFormat="1" ht="13" x14ac:dyDescent="0.15"/>
    <row r="452" customFormat="1" ht="13" x14ac:dyDescent="0.15"/>
    <row r="453" customFormat="1" ht="13" x14ac:dyDescent="0.15"/>
    <row r="454" customFormat="1" ht="13" x14ac:dyDescent="0.15"/>
    <row r="455" customFormat="1" ht="13" x14ac:dyDescent="0.15"/>
    <row r="456" customFormat="1" ht="13" x14ac:dyDescent="0.15"/>
    <row r="457" customFormat="1" ht="13" x14ac:dyDescent="0.15"/>
    <row r="458" customFormat="1" ht="13" x14ac:dyDescent="0.15"/>
    <row r="459" customFormat="1" ht="13" x14ac:dyDescent="0.15"/>
    <row r="460" customFormat="1" ht="13" x14ac:dyDescent="0.15"/>
    <row r="461" customFormat="1" ht="13" x14ac:dyDescent="0.15"/>
    <row r="462" customFormat="1" ht="13" x14ac:dyDescent="0.15"/>
    <row r="463" customFormat="1" ht="13" x14ac:dyDescent="0.15"/>
    <row r="464" customFormat="1" ht="13" x14ac:dyDescent="0.15"/>
    <row r="465" customFormat="1" ht="13" x14ac:dyDescent="0.15"/>
    <row r="466" customFormat="1" ht="13" x14ac:dyDescent="0.15"/>
    <row r="467" customFormat="1" ht="13" x14ac:dyDescent="0.15"/>
    <row r="468" customFormat="1" ht="13" x14ac:dyDescent="0.15"/>
    <row r="469" customFormat="1" ht="13" x14ac:dyDescent="0.15"/>
    <row r="470" customFormat="1" ht="13" x14ac:dyDescent="0.15"/>
    <row r="471" customFormat="1" ht="13" x14ac:dyDescent="0.15"/>
    <row r="472" customFormat="1" ht="13" x14ac:dyDescent="0.15"/>
    <row r="473" customFormat="1" ht="13" x14ac:dyDescent="0.15"/>
    <row r="474" customFormat="1" ht="13" x14ac:dyDescent="0.15"/>
    <row r="475" customFormat="1" ht="13" x14ac:dyDescent="0.15"/>
    <row r="476" customFormat="1" ht="13" x14ac:dyDescent="0.15"/>
    <row r="477" customFormat="1" ht="13" x14ac:dyDescent="0.15"/>
    <row r="478" customFormat="1" ht="13" x14ac:dyDescent="0.15"/>
    <row r="479" customFormat="1" ht="13" x14ac:dyDescent="0.15"/>
    <row r="480" customFormat="1" ht="13" x14ac:dyDescent="0.15"/>
    <row r="481" customFormat="1" ht="13" x14ac:dyDescent="0.15"/>
    <row r="482" customFormat="1" ht="13" x14ac:dyDescent="0.15"/>
    <row r="483" customFormat="1" ht="13" x14ac:dyDescent="0.15"/>
    <row r="484" customFormat="1" ht="13" x14ac:dyDescent="0.15"/>
    <row r="485" customFormat="1" ht="13" x14ac:dyDescent="0.15"/>
    <row r="486" customFormat="1" ht="13" x14ac:dyDescent="0.15"/>
    <row r="487" customFormat="1" ht="13" x14ac:dyDescent="0.15"/>
    <row r="488" customFormat="1" ht="13" x14ac:dyDescent="0.15"/>
    <row r="489" customFormat="1" ht="13" x14ac:dyDescent="0.15"/>
    <row r="490" customFormat="1" ht="13" x14ac:dyDescent="0.15"/>
    <row r="491" customFormat="1" ht="13" x14ac:dyDescent="0.15"/>
    <row r="492" customFormat="1" ht="13" x14ac:dyDescent="0.15"/>
    <row r="493" customFormat="1" ht="13" x14ac:dyDescent="0.15"/>
    <row r="494" customFormat="1" ht="13" x14ac:dyDescent="0.15"/>
    <row r="495" customFormat="1" ht="13" x14ac:dyDescent="0.15"/>
    <row r="496" customFormat="1" ht="13" x14ac:dyDescent="0.15"/>
    <row r="497" customFormat="1" ht="13" x14ac:dyDescent="0.15"/>
    <row r="498" customFormat="1" ht="13" x14ac:dyDescent="0.15"/>
    <row r="499" customFormat="1" ht="13" x14ac:dyDescent="0.15"/>
    <row r="500" customFormat="1" ht="13" x14ac:dyDescent="0.15"/>
    <row r="501" customFormat="1" ht="13" x14ac:dyDescent="0.15"/>
    <row r="502" customFormat="1" ht="13" x14ac:dyDescent="0.15"/>
    <row r="503" customFormat="1" ht="13" x14ac:dyDescent="0.15"/>
    <row r="504" customFormat="1" ht="13" x14ac:dyDescent="0.15"/>
    <row r="505" customFormat="1" ht="13" x14ac:dyDescent="0.15"/>
    <row r="506" customFormat="1" ht="13" x14ac:dyDescent="0.15"/>
    <row r="507" customFormat="1" ht="13" x14ac:dyDescent="0.15"/>
    <row r="508" customFormat="1" ht="13" x14ac:dyDescent="0.15"/>
    <row r="509" customFormat="1" ht="13" x14ac:dyDescent="0.15"/>
    <row r="510" customFormat="1" ht="13" x14ac:dyDescent="0.15"/>
    <row r="511" customFormat="1" ht="13" x14ac:dyDescent="0.15"/>
    <row r="512" customFormat="1" ht="13" x14ac:dyDescent="0.15"/>
    <row r="513" customFormat="1" ht="13" x14ac:dyDescent="0.15"/>
    <row r="514" customFormat="1" ht="13" x14ac:dyDescent="0.15"/>
    <row r="515" customFormat="1" ht="13" x14ac:dyDescent="0.15"/>
    <row r="516" customFormat="1" ht="13" x14ac:dyDescent="0.15"/>
    <row r="517" customFormat="1" ht="13" x14ac:dyDescent="0.15"/>
    <row r="518" customFormat="1" ht="13" x14ac:dyDescent="0.15"/>
    <row r="519" customFormat="1" ht="13" x14ac:dyDescent="0.15"/>
    <row r="520" customFormat="1" ht="13" x14ac:dyDescent="0.15"/>
    <row r="521" customFormat="1" ht="13" x14ac:dyDescent="0.15"/>
    <row r="522" customFormat="1" ht="13" x14ac:dyDescent="0.15"/>
    <row r="523" customFormat="1" ht="13" x14ac:dyDescent="0.15"/>
    <row r="524" customFormat="1" ht="13" x14ac:dyDescent="0.15"/>
    <row r="525" customFormat="1" ht="13" x14ac:dyDescent="0.15"/>
    <row r="526" customFormat="1" ht="13" x14ac:dyDescent="0.15"/>
    <row r="527" customFormat="1" ht="13" x14ac:dyDescent="0.15"/>
    <row r="528" customFormat="1" ht="13" x14ac:dyDescent="0.15"/>
    <row r="529" customFormat="1" ht="13" x14ac:dyDescent="0.15"/>
    <row r="530" customFormat="1" ht="13" x14ac:dyDescent="0.15"/>
    <row r="531" customFormat="1" ht="13" x14ac:dyDescent="0.15"/>
    <row r="532" customFormat="1" ht="13" x14ac:dyDescent="0.15"/>
    <row r="533" customFormat="1" ht="13" x14ac:dyDescent="0.15"/>
    <row r="534" customFormat="1" ht="13" x14ac:dyDescent="0.15"/>
    <row r="535" customFormat="1" ht="13" x14ac:dyDescent="0.15"/>
    <row r="536" customFormat="1" ht="13" x14ac:dyDescent="0.15"/>
    <row r="537" customFormat="1" ht="13" x14ac:dyDescent="0.15"/>
    <row r="538" customFormat="1" ht="13" x14ac:dyDescent="0.15"/>
    <row r="539" customFormat="1" ht="13" x14ac:dyDescent="0.15"/>
    <row r="540" customFormat="1" ht="13" x14ac:dyDescent="0.15"/>
    <row r="541" customFormat="1" ht="13" x14ac:dyDescent="0.15"/>
    <row r="542" customFormat="1" ht="13" x14ac:dyDescent="0.15"/>
    <row r="543" customFormat="1" ht="13" x14ac:dyDescent="0.15"/>
    <row r="544" customFormat="1" ht="13" x14ac:dyDescent="0.15"/>
    <row r="545" customFormat="1" ht="13" x14ac:dyDescent="0.15"/>
    <row r="546" customFormat="1" ht="13" x14ac:dyDescent="0.15"/>
    <row r="547" customFormat="1" ht="13" x14ac:dyDescent="0.15"/>
    <row r="548" customFormat="1" ht="13" x14ac:dyDescent="0.15"/>
    <row r="549" customFormat="1" ht="13" x14ac:dyDescent="0.15"/>
    <row r="550" customFormat="1" ht="13" x14ac:dyDescent="0.15"/>
    <row r="551" customFormat="1" ht="13" x14ac:dyDescent="0.15"/>
    <row r="552" customFormat="1" ht="13" x14ac:dyDescent="0.15"/>
    <row r="553" customFormat="1" ht="13" x14ac:dyDescent="0.15"/>
    <row r="554" customFormat="1" ht="13" x14ac:dyDescent="0.15"/>
    <row r="555" customFormat="1" ht="13" x14ac:dyDescent="0.15"/>
    <row r="556" customFormat="1" ht="13" x14ac:dyDescent="0.15"/>
    <row r="557" customFormat="1" ht="13" x14ac:dyDescent="0.15"/>
    <row r="558" customFormat="1" ht="13" x14ac:dyDescent="0.15"/>
    <row r="559" customFormat="1" ht="13" x14ac:dyDescent="0.15"/>
    <row r="560" customFormat="1" ht="13" x14ac:dyDescent="0.15"/>
    <row r="561" customFormat="1" ht="13" x14ac:dyDescent="0.15"/>
    <row r="562" customFormat="1" ht="13" x14ac:dyDescent="0.15"/>
    <row r="563" customFormat="1" ht="13" x14ac:dyDescent="0.15"/>
    <row r="564" customFormat="1" ht="13" x14ac:dyDescent="0.15"/>
    <row r="565" customFormat="1" ht="13" x14ac:dyDescent="0.15"/>
    <row r="566" customFormat="1" ht="13" x14ac:dyDescent="0.15"/>
    <row r="567" customFormat="1" ht="13" x14ac:dyDescent="0.15"/>
    <row r="568" customFormat="1" ht="13" x14ac:dyDescent="0.15"/>
    <row r="569" customFormat="1" ht="13" x14ac:dyDescent="0.15"/>
    <row r="570" customFormat="1" ht="13" x14ac:dyDescent="0.15"/>
    <row r="571" customFormat="1" ht="13" x14ac:dyDescent="0.15"/>
    <row r="572" customFormat="1" ht="13" x14ac:dyDescent="0.15"/>
    <row r="573" customFormat="1" ht="13" x14ac:dyDescent="0.15"/>
    <row r="574" customFormat="1" ht="13" x14ac:dyDescent="0.15"/>
    <row r="575" customFormat="1" ht="13" x14ac:dyDescent="0.15"/>
    <row r="576" customFormat="1" ht="13" x14ac:dyDescent="0.15"/>
    <row r="577" customFormat="1" ht="13" x14ac:dyDescent="0.15"/>
    <row r="578" customFormat="1" ht="13" x14ac:dyDescent="0.15"/>
    <row r="579" customFormat="1" ht="13" x14ac:dyDescent="0.15"/>
    <row r="580" customFormat="1" ht="13" x14ac:dyDescent="0.15"/>
    <row r="581" customFormat="1" ht="13" x14ac:dyDescent="0.15"/>
    <row r="582" customFormat="1" ht="13" x14ac:dyDescent="0.15"/>
    <row r="583" customFormat="1" ht="13" x14ac:dyDescent="0.15"/>
    <row r="584" customFormat="1" ht="13" x14ac:dyDescent="0.15"/>
    <row r="585" customFormat="1" ht="13" x14ac:dyDescent="0.15"/>
    <row r="586" customFormat="1" ht="13" x14ac:dyDescent="0.15"/>
    <row r="587" customFormat="1" ht="13" x14ac:dyDescent="0.15"/>
    <row r="588" customFormat="1" ht="13" x14ac:dyDescent="0.15"/>
    <row r="589" customFormat="1" ht="13" x14ac:dyDescent="0.15"/>
    <row r="590" customFormat="1" ht="13" x14ac:dyDescent="0.15"/>
    <row r="591" customFormat="1" ht="13" x14ac:dyDescent="0.15"/>
    <row r="592" customFormat="1" ht="13" x14ac:dyDescent="0.15"/>
    <row r="593" customFormat="1" ht="13" x14ac:dyDescent="0.15"/>
    <row r="594" customFormat="1" ht="13" x14ac:dyDescent="0.15"/>
    <row r="595" customFormat="1" ht="13" x14ac:dyDescent="0.15"/>
    <row r="596" customFormat="1" ht="13" x14ac:dyDescent="0.15"/>
    <row r="597" customFormat="1" ht="13" x14ac:dyDescent="0.15"/>
    <row r="598" customFormat="1" ht="13" x14ac:dyDescent="0.15"/>
    <row r="599" customFormat="1" ht="13" x14ac:dyDescent="0.15"/>
    <row r="600" customFormat="1" ht="13" x14ac:dyDescent="0.15"/>
    <row r="601" customFormat="1" ht="13" x14ac:dyDescent="0.15"/>
    <row r="602" customFormat="1" ht="13" x14ac:dyDescent="0.15"/>
    <row r="603" customFormat="1" ht="13" x14ac:dyDescent="0.15"/>
    <row r="604" customFormat="1" ht="13" x14ac:dyDescent="0.15"/>
    <row r="605" customFormat="1" ht="13" x14ac:dyDescent="0.15"/>
    <row r="606" customFormat="1" ht="13" x14ac:dyDescent="0.15"/>
    <row r="607" customFormat="1" ht="13" x14ac:dyDescent="0.15"/>
    <row r="608" customFormat="1" ht="13" x14ac:dyDescent="0.15"/>
    <row r="609" customFormat="1" ht="13" x14ac:dyDescent="0.15"/>
    <row r="610" customFormat="1" ht="13" x14ac:dyDescent="0.15"/>
    <row r="611" customFormat="1" ht="13" x14ac:dyDescent="0.15"/>
    <row r="612" customFormat="1" ht="13" x14ac:dyDescent="0.15"/>
    <row r="613" customFormat="1" ht="13" x14ac:dyDescent="0.15"/>
    <row r="614" customFormat="1" ht="13" x14ac:dyDescent="0.15"/>
    <row r="615" customFormat="1" ht="13" x14ac:dyDescent="0.15"/>
    <row r="616" customFormat="1" ht="13" x14ac:dyDescent="0.15"/>
    <row r="617" customFormat="1" ht="13" x14ac:dyDescent="0.15"/>
    <row r="618" customFormat="1" ht="13" x14ac:dyDescent="0.15"/>
    <row r="619" customFormat="1" ht="13" x14ac:dyDescent="0.15"/>
    <row r="620" customFormat="1" ht="13" x14ac:dyDescent="0.15"/>
    <row r="621" customFormat="1" ht="13" x14ac:dyDescent="0.15"/>
    <row r="622" customFormat="1" ht="13" x14ac:dyDescent="0.15"/>
    <row r="623" customFormat="1" ht="13" x14ac:dyDescent="0.15"/>
    <row r="624" customFormat="1" ht="13" x14ac:dyDescent="0.15"/>
    <row r="625" customFormat="1" ht="13" x14ac:dyDescent="0.15"/>
    <row r="626" customFormat="1" ht="13" x14ac:dyDescent="0.15"/>
    <row r="627" customFormat="1" ht="13" x14ac:dyDescent="0.15"/>
    <row r="628" customFormat="1" ht="13" x14ac:dyDescent="0.15"/>
    <row r="629" customFormat="1" ht="13" x14ac:dyDescent="0.15"/>
    <row r="630" customFormat="1" ht="13" x14ac:dyDescent="0.15"/>
    <row r="631" customFormat="1" ht="13" x14ac:dyDescent="0.15"/>
    <row r="632" customFormat="1" ht="13" x14ac:dyDescent="0.15"/>
    <row r="633" customFormat="1" ht="13" x14ac:dyDescent="0.15"/>
    <row r="634" customFormat="1" ht="13" x14ac:dyDescent="0.15"/>
    <row r="635" customFormat="1" ht="13" x14ac:dyDescent="0.15"/>
    <row r="636" customFormat="1" ht="13" x14ac:dyDescent="0.15"/>
    <row r="637" customFormat="1" ht="13" x14ac:dyDescent="0.15"/>
    <row r="638" customFormat="1" ht="13" x14ac:dyDescent="0.15"/>
    <row r="639" customFormat="1" ht="13" x14ac:dyDescent="0.15"/>
    <row r="640" customFormat="1" ht="13" x14ac:dyDescent="0.15"/>
    <row r="641" customFormat="1" ht="13" x14ac:dyDescent="0.15"/>
    <row r="642" customFormat="1" ht="13" x14ac:dyDescent="0.15"/>
    <row r="643" customFormat="1" ht="13" x14ac:dyDescent="0.15"/>
    <row r="644" customFormat="1" ht="13" x14ac:dyDescent="0.15"/>
    <row r="645" customFormat="1" ht="13" x14ac:dyDescent="0.15"/>
    <row r="646" customFormat="1" ht="13" x14ac:dyDescent="0.15"/>
    <row r="647" customFormat="1" ht="13" x14ac:dyDescent="0.15"/>
    <row r="648" customFormat="1" ht="13" x14ac:dyDescent="0.15"/>
    <row r="649" customFormat="1" ht="13" x14ac:dyDescent="0.15"/>
    <row r="650" customFormat="1" ht="13" x14ac:dyDescent="0.15"/>
    <row r="651" customFormat="1" ht="13" x14ac:dyDescent="0.15"/>
    <row r="652" customFormat="1" ht="13" x14ac:dyDescent="0.15"/>
    <row r="653" customFormat="1" ht="13" x14ac:dyDescent="0.15"/>
    <row r="654" customFormat="1" ht="13" x14ac:dyDescent="0.15"/>
    <row r="655" customFormat="1" ht="13" x14ac:dyDescent="0.15"/>
    <row r="656" customFormat="1" ht="13" x14ac:dyDescent="0.15"/>
    <row r="657" customFormat="1" ht="13" x14ac:dyDescent="0.15"/>
    <row r="658" customFormat="1" ht="13" x14ac:dyDescent="0.15"/>
    <row r="659" customFormat="1" ht="13" x14ac:dyDescent="0.15"/>
    <row r="660" customFormat="1" ht="13" x14ac:dyDescent="0.15"/>
    <row r="661" customFormat="1" ht="13" x14ac:dyDescent="0.15"/>
    <row r="662" customFormat="1" ht="13" x14ac:dyDescent="0.15"/>
    <row r="663" customFormat="1" ht="13" x14ac:dyDescent="0.15"/>
    <row r="664" customFormat="1" ht="13" x14ac:dyDescent="0.15"/>
    <row r="665" customFormat="1" ht="13" x14ac:dyDescent="0.15"/>
    <row r="666" customFormat="1" ht="13" x14ac:dyDescent="0.15"/>
    <row r="667" customFormat="1" ht="13" x14ac:dyDescent="0.15"/>
    <row r="668" customFormat="1" ht="13" x14ac:dyDescent="0.15"/>
    <row r="669" customFormat="1" ht="13" x14ac:dyDescent="0.15"/>
    <row r="670" customFormat="1" ht="13" x14ac:dyDescent="0.15"/>
    <row r="671" customFormat="1" ht="13" x14ac:dyDescent="0.15"/>
    <row r="672" customFormat="1" ht="13" x14ac:dyDescent="0.15"/>
    <row r="673" customFormat="1" ht="13" x14ac:dyDescent="0.15"/>
    <row r="674" customFormat="1" ht="13" x14ac:dyDescent="0.15"/>
    <row r="675" customFormat="1" ht="13" x14ac:dyDescent="0.15"/>
    <row r="676" customFormat="1" ht="13" x14ac:dyDescent="0.15"/>
    <row r="677" customFormat="1" ht="13" x14ac:dyDescent="0.15"/>
    <row r="678" customFormat="1" ht="13" x14ac:dyDescent="0.15"/>
    <row r="679" customFormat="1" ht="13" x14ac:dyDescent="0.15"/>
    <row r="680" customFormat="1" ht="13" x14ac:dyDescent="0.15"/>
    <row r="681" customFormat="1" ht="13" x14ac:dyDescent="0.15"/>
    <row r="682" customFormat="1" ht="13" x14ac:dyDescent="0.15"/>
    <row r="683" customFormat="1" ht="13" x14ac:dyDescent="0.15"/>
    <row r="684" customFormat="1" ht="13" x14ac:dyDescent="0.15"/>
    <row r="685" customFormat="1" ht="13" x14ac:dyDescent="0.15"/>
    <row r="686" customFormat="1" ht="13" x14ac:dyDescent="0.15"/>
    <row r="687" customFormat="1" ht="13" x14ac:dyDescent="0.15"/>
    <row r="688" customFormat="1" ht="13" x14ac:dyDescent="0.15"/>
    <row r="689" customFormat="1" ht="13" x14ac:dyDescent="0.15"/>
    <row r="690" customFormat="1" ht="13" x14ac:dyDescent="0.15"/>
    <row r="691" customFormat="1" ht="13" x14ac:dyDescent="0.15"/>
    <row r="692" customFormat="1" ht="13" x14ac:dyDescent="0.15"/>
    <row r="693" customFormat="1" ht="13" x14ac:dyDescent="0.15"/>
    <row r="694" customFormat="1" ht="13" x14ac:dyDescent="0.15"/>
    <row r="695" customFormat="1" ht="13" x14ac:dyDescent="0.15"/>
    <row r="696" customFormat="1" ht="13" x14ac:dyDescent="0.15"/>
    <row r="697" customFormat="1" ht="13" x14ac:dyDescent="0.15"/>
    <row r="698" customFormat="1" ht="13" x14ac:dyDescent="0.15"/>
    <row r="699" customFormat="1" ht="13" x14ac:dyDescent="0.15"/>
    <row r="700" customFormat="1" ht="13" x14ac:dyDescent="0.15"/>
    <row r="701" customFormat="1" ht="13" x14ac:dyDescent="0.15"/>
    <row r="702" customFormat="1" ht="13" x14ac:dyDescent="0.15"/>
    <row r="703" customFormat="1" ht="13" x14ac:dyDescent="0.15"/>
    <row r="704" customFormat="1" ht="13" x14ac:dyDescent="0.15"/>
    <row r="705" customFormat="1" ht="13" x14ac:dyDescent="0.15"/>
    <row r="706" customFormat="1" ht="13" x14ac:dyDescent="0.15"/>
    <row r="707" customFormat="1" ht="13" x14ac:dyDescent="0.15"/>
    <row r="708" customFormat="1" ht="13" x14ac:dyDescent="0.15"/>
    <row r="709" customFormat="1" ht="13" x14ac:dyDescent="0.15"/>
    <row r="710" customFormat="1" ht="13" x14ac:dyDescent="0.15"/>
    <row r="711" customFormat="1" ht="13" x14ac:dyDescent="0.15"/>
    <row r="712" customFormat="1" ht="13" x14ac:dyDescent="0.15"/>
    <row r="713" customFormat="1" ht="13" x14ac:dyDescent="0.15"/>
    <row r="714" customFormat="1" ht="13" x14ac:dyDescent="0.15"/>
    <row r="715" customFormat="1" ht="13" x14ac:dyDescent="0.15"/>
    <row r="716" customFormat="1" ht="13" x14ac:dyDescent="0.15"/>
    <row r="717" customFormat="1" ht="13" x14ac:dyDescent="0.15"/>
    <row r="718" customFormat="1" ht="13" x14ac:dyDescent="0.15"/>
    <row r="719" customFormat="1" ht="13" x14ac:dyDescent="0.15"/>
    <row r="720" customFormat="1" ht="13" x14ac:dyDescent="0.15"/>
    <row r="721" customFormat="1" ht="13" x14ac:dyDescent="0.15"/>
    <row r="722" customFormat="1" ht="13" x14ac:dyDescent="0.15"/>
    <row r="723" customFormat="1" ht="13" x14ac:dyDescent="0.15"/>
    <row r="724" customFormat="1" ht="13" x14ac:dyDescent="0.15"/>
    <row r="725" customFormat="1" ht="13" x14ac:dyDescent="0.15"/>
    <row r="726" customFormat="1" ht="13" x14ac:dyDescent="0.15"/>
    <row r="727" customFormat="1" ht="13" x14ac:dyDescent="0.15"/>
    <row r="728" customFormat="1" ht="13" x14ac:dyDescent="0.15"/>
    <row r="729" customFormat="1" ht="13" x14ac:dyDescent="0.15"/>
    <row r="730" customFormat="1" ht="13" x14ac:dyDescent="0.15"/>
    <row r="731" customFormat="1" ht="13" x14ac:dyDescent="0.15"/>
    <row r="732" customFormat="1" ht="13" x14ac:dyDescent="0.15"/>
    <row r="733" customFormat="1" ht="13" x14ac:dyDescent="0.15"/>
    <row r="734" customFormat="1" ht="13" x14ac:dyDescent="0.15"/>
    <row r="735" customFormat="1" ht="13" x14ac:dyDescent="0.15"/>
    <row r="736" customFormat="1" ht="13" x14ac:dyDescent="0.15"/>
    <row r="737" customFormat="1" ht="13" x14ac:dyDescent="0.15"/>
    <row r="738" customFormat="1" ht="13" x14ac:dyDescent="0.15"/>
    <row r="739" customFormat="1" ht="13" x14ac:dyDescent="0.15"/>
    <row r="740" customFormat="1" ht="13" x14ac:dyDescent="0.15"/>
    <row r="741" customFormat="1" ht="13" x14ac:dyDescent="0.15"/>
    <row r="742" customFormat="1" ht="13" x14ac:dyDescent="0.15"/>
    <row r="743" customFormat="1" ht="13" x14ac:dyDescent="0.15"/>
    <row r="744" customFormat="1" ht="13" x14ac:dyDescent="0.15"/>
    <row r="745" customFormat="1" ht="13" x14ac:dyDescent="0.15"/>
    <row r="746" customFormat="1" ht="13" x14ac:dyDescent="0.15"/>
    <row r="747" customFormat="1" ht="13" x14ac:dyDescent="0.15"/>
    <row r="748" customFormat="1" ht="13" x14ac:dyDescent="0.15"/>
    <row r="749" customFormat="1" ht="13" x14ac:dyDescent="0.15"/>
    <row r="750" customFormat="1" ht="13" x14ac:dyDescent="0.15"/>
    <row r="751" customFormat="1" ht="13" x14ac:dyDescent="0.15"/>
    <row r="752" customFormat="1" ht="13" x14ac:dyDescent="0.15"/>
    <row r="753" customFormat="1" ht="13" x14ac:dyDescent="0.15"/>
    <row r="754" customFormat="1" ht="13" x14ac:dyDescent="0.15"/>
    <row r="755" customFormat="1" ht="13" x14ac:dyDescent="0.15"/>
    <row r="756" customFormat="1" ht="13" x14ac:dyDescent="0.15"/>
    <row r="757" customFormat="1" ht="13" x14ac:dyDescent="0.15"/>
    <row r="758" customFormat="1" ht="13" x14ac:dyDescent="0.15"/>
    <row r="759" customFormat="1" ht="13" x14ac:dyDescent="0.15"/>
    <row r="760" customFormat="1" ht="13" x14ac:dyDescent="0.15"/>
    <row r="761" customFormat="1" ht="13" x14ac:dyDescent="0.15"/>
    <row r="762" customFormat="1" ht="13" x14ac:dyDescent="0.15"/>
    <row r="763" customFormat="1" ht="13" x14ac:dyDescent="0.15"/>
    <row r="764" customFormat="1" ht="13" x14ac:dyDescent="0.15"/>
    <row r="765" customFormat="1" ht="13" x14ac:dyDescent="0.15"/>
    <row r="766" customFormat="1" ht="13" x14ac:dyDescent="0.15"/>
    <row r="767" customFormat="1" ht="13" x14ac:dyDescent="0.15"/>
    <row r="768" customFormat="1" ht="13" x14ac:dyDescent="0.15"/>
    <row r="769" customFormat="1" ht="13" x14ac:dyDescent="0.15"/>
    <row r="770" customFormat="1" ht="13" x14ac:dyDescent="0.15"/>
    <row r="771" customFormat="1" ht="13" x14ac:dyDescent="0.15"/>
    <row r="772" customFormat="1" ht="13" x14ac:dyDescent="0.15"/>
    <row r="773" customFormat="1" ht="13" x14ac:dyDescent="0.15"/>
    <row r="774" customFormat="1" ht="13" x14ac:dyDescent="0.15"/>
    <row r="775" customFormat="1" ht="13" x14ac:dyDescent="0.15"/>
    <row r="776" customFormat="1" ht="13" x14ac:dyDescent="0.15"/>
    <row r="777" customFormat="1" ht="13" x14ac:dyDescent="0.15"/>
    <row r="778" customFormat="1" ht="13" x14ac:dyDescent="0.15"/>
    <row r="779" customFormat="1" ht="13" x14ac:dyDescent="0.15"/>
    <row r="780" customFormat="1" ht="13" x14ac:dyDescent="0.15"/>
    <row r="781" customFormat="1" ht="13" x14ac:dyDescent="0.15"/>
    <row r="782" customFormat="1" ht="13" x14ac:dyDescent="0.15"/>
    <row r="783" customFormat="1" ht="13" x14ac:dyDescent="0.15"/>
    <row r="784" customFormat="1" ht="13" x14ac:dyDescent="0.15"/>
    <row r="785" customFormat="1" ht="13" x14ac:dyDescent="0.15"/>
    <row r="786" customFormat="1" ht="13" x14ac:dyDescent="0.15"/>
    <row r="787" customFormat="1" ht="13" x14ac:dyDescent="0.15"/>
    <row r="788" customFormat="1" ht="13" x14ac:dyDescent="0.15"/>
    <row r="789" customFormat="1" ht="13" x14ac:dyDescent="0.15"/>
    <row r="790" customFormat="1" ht="13" x14ac:dyDescent="0.15"/>
    <row r="791" customFormat="1" ht="13" x14ac:dyDescent="0.15"/>
    <row r="792" customFormat="1" ht="13" x14ac:dyDescent="0.15"/>
    <row r="793" customFormat="1" ht="13" x14ac:dyDescent="0.15"/>
    <row r="794" customFormat="1" ht="13" x14ac:dyDescent="0.15"/>
    <row r="795" customFormat="1" ht="13" x14ac:dyDescent="0.15"/>
    <row r="796" customFormat="1" ht="13" x14ac:dyDescent="0.15"/>
    <row r="797" customFormat="1" ht="13" x14ac:dyDescent="0.15"/>
    <row r="798" customFormat="1" ht="13" x14ac:dyDescent="0.15"/>
    <row r="799" customFormat="1" ht="13" x14ac:dyDescent="0.15"/>
    <row r="800" customFormat="1" ht="13" x14ac:dyDescent="0.15"/>
    <row r="801" customFormat="1" ht="13" x14ac:dyDescent="0.15"/>
    <row r="802" customFormat="1" ht="13" x14ac:dyDescent="0.15"/>
    <row r="803" customFormat="1" ht="13" x14ac:dyDescent="0.15"/>
    <row r="804" customFormat="1" ht="13" x14ac:dyDescent="0.15"/>
    <row r="805" customFormat="1" ht="13" x14ac:dyDescent="0.15"/>
    <row r="806" customFormat="1" ht="13" x14ac:dyDescent="0.15"/>
    <row r="807" customFormat="1" ht="13" x14ac:dyDescent="0.15"/>
    <row r="808" customFormat="1" ht="13" x14ac:dyDescent="0.15"/>
    <row r="809" customFormat="1" ht="13" x14ac:dyDescent="0.15"/>
    <row r="810" customFormat="1" ht="13" x14ac:dyDescent="0.15"/>
    <row r="811" customFormat="1" ht="13" x14ac:dyDescent="0.15"/>
    <row r="812" customFormat="1" ht="13" x14ac:dyDescent="0.15"/>
    <row r="813" customFormat="1" ht="13" x14ac:dyDescent="0.15"/>
    <row r="814" customFormat="1" ht="13" x14ac:dyDescent="0.15"/>
    <row r="815" customFormat="1" ht="13" x14ac:dyDescent="0.15"/>
    <row r="816" customFormat="1" ht="13" x14ac:dyDescent="0.15"/>
    <row r="817" customFormat="1" ht="13" x14ac:dyDescent="0.15"/>
    <row r="818" customFormat="1" ht="13" x14ac:dyDescent="0.15"/>
    <row r="819" customFormat="1" ht="13" x14ac:dyDescent="0.15"/>
    <row r="820" customFormat="1" ht="13" x14ac:dyDescent="0.15"/>
    <row r="821" customFormat="1" ht="13" x14ac:dyDescent="0.15"/>
    <row r="822" customFormat="1" ht="13" x14ac:dyDescent="0.15"/>
    <row r="823" customFormat="1" ht="13" x14ac:dyDescent="0.15"/>
    <row r="824" customFormat="1" ht="13" x14ac:dyDescent="0.15"/>
    <row r="825" customFormat="1" ht="13" x14ac:dyDescent="0.15"/>
    <row r="826" customFormat="1" ht="13" x14ac:dyDescent="0.15"/>
    <row r="827" customFormat="1" ht="13" x14ac:dyDescent="0.15"/>
    <row r="828" customFormat="1" ht="13" x14ac:dyDescent="0.15"/>
    <row r="829" customFormat="1" ht="13" x14ac:dyDescent="0.15"/>
    <row r="830" customFormat="1" ht="13" x14ac:dyDescent="0.15"/>
    <row r="831" customFormat="1" ht="13" x14ac:dyDescent="0.15"/>
    <row r="832" customFormat="1" ht="13" x14ac:dyDescent="0.15"/>
    <row r="833" customFormat="1" ht="13" x14ac:dyDescent="0.15"/>
    <row r="834" customFormat="1" ht="13" x14ac:dyDescent="0.15"/>
    <row r="835" customFormat="1" ht="13" x14ac:dyDescent="0.15"/>
    <row r="836" customFormat="1" ht="13" x14ac:dyDescent="0.15"/>
    <row r="837" customFormat="1" ht="13" x14ac:dyDescent="0.15"/>
    <row r="838" customFormat="1" ht="13" x14ac:dyDescent="0.15"/>
    <row r="839" customFormat="1" ht="13" x14ac:dyDescent="0.15"/>
    <row r="840" customFormat="1" ht="13" x14ac:dyDescent="0.15"/>
    <row r="841" customFormat="1" ht="13" x14ac:dyDescent="0.15"/>
    <row r="842" customFormat="1" ht="13" x14ac:dyDescent="0.15"/>
    <row r="843" customFormat="1" ht="13" x14ac:dyDescent="0.15"/>
    <row r="844" customFormat="1" ht="13" x14ac:dyDescent="0.15"/>
    <row r="845" customFormat="1" ht="13" x14ac:dyDescent="0.15"/>
    <row r="846" customFormat="1" ht="13" x14ac:dyDescent="0.15"/>
    <row r="847" customFormat="1" ht="13" x14ac:dyDescent="0.15"/>
    <row r="848" customFormat="1" ht="13" x14ac:dyDescent="0.15"/>
    <row r="849" customFormat="1" ht="13" x14ac:dyDescent="0.15"/>
    <row r="850" customFormat="1" ht="13" x14ac:dyDescent="0.15"/>
    <row r="851" customFormat="1" ht="13" x14ac:dyDescent="0.15"/>
    <row r="852" customFormat="1" ht="13" x14ac:dyDescent="0.15"/>
    <row r="853" customFormat="1" ht="13" x14ac:dyDescent="0.15"/>
    <row r="854" customFormat="1" ht="13" x14ac:dyDescent="0.15"/>
    <row r="855" customFormat="1" ht="13" x14ac:dyDescent="0.15"/>
    <row r="856" customFormat="1" ht="13" x14ac:dyDescent="0.15"/>
    <row r="857" customFormat="1" ht="13" x14ac:dyDescent="0.15"/>
    <row r="858" customFormat="1" ht="13" x14ac:dyDescent="0.15"/>
    <row r="859" customFormat="1" ht="13" x14ac:dyDescent="0.15"/>
    <row r="860" customFormat="1" ht="13" x14ac:dyDescent="0.15"/>
    <row r="861" customFormat="1" ht="13" x14ac:dyDescent="0.15"/>
    <row r="862" customFormat="1" ht="13" x14ac:dyDescent="0.15"/>
    <row r="863" customFormat="1" ht="13" x14ac:dyDescent="0.15"/>
    <row r="864" customFormat="1" ht="13" x14ac:dyDescent="0.15"/>
    <row r="865" customFormat="1" ht="13" x14ac:dyDescent="0.15"/>
    <row r="866" customFormat="1" ht="13" x14ac:dyDescent="0.15"/>
    <row r="867" customFormat="1" ht="13" x14ac:dyDescent="0.15"/>
    <row r="868" customFormat="1" ht="13" x14ac:dyDescent="0.15"/>
    <row r="869" customFormat="1" ht="13" x14ac:dyDescent="0.15"/>
    <row r="870" customFormat="1" ht="13" x14ac:dyDescent="0.15"/>
    <row r="871" customFormat="1" ht="13" x14ac:dyDescent="0.15"/>
    <row r="872" customFormat="1" ht="13" x14ac:dyDescent="0.15"/>
    <row r="873" customFormat="1" ht="13" x14ac:dyDescent="0.15"/>
    <row r="874" customFormat="1" ht="13" x14ac:dyDescent="0.15"/>
    <row r="875" customFormat="1" ht="13" x14ac:dyDescent="0.15"/>
    <row r="876" customFormat="1" ht="13" x14ac:dyDescent="0.15"/>
    <row r="877" customFormat="1" ht="13" x14ac:dyDescent="0.15"/>
    <row r="878" customFormat="1" ht="13" x14ac:dyDescent="0.15"/>
    <row r="879" customFormat="1" ht="13" x14ac:dyDescent="0.15"/>
    <row r="880" customFormat="1" ht="13" x14ac:dyDescent="0.15"/>
    <row r="881" customFormat="1" ht="13" x14ac:dyDescent="0.15"/>
    <row r="882" customFormat="1" ht="13" x14ac:dyDescent="0.15"/>
    <row r="883" customFormat="1" ht="13" x14ac:dyDescent="0.15"/>
    <row r="884" customFormat="1" ht="13" x14ac:dyDescent="0.15"/>
    <row r="885" customFormat="1" ht="13" x14ac:dyDescent="0.15"/>
    <row r="886" customFormat="1" ht="13" x14ac:dyDescent="0.15"/>
    <row r="887" customFormat="1" ht="13" x14ac:dyDescent="0.15"/>
    <row r="888" customFormat="1" ht="13" x14ac:dyDescent="0.15"/>
    <row r="889" customFormat="1" ht="13" x14ac:dyDescent="0.15"/>
    <row r="890" customFormat="1" ht="13" x14ac:dyDescent="0.15"/>
    <row r="891" customFormat="1" ht="13" x14ac:dyDescent="0.15"/>
    <row r="892" customFormat="1" ht="13" x14ac:dyDescent="0.15"/>
    <row r="893" customFormat="1" ht="13" x14ac:dyDescent="0.15"/>
    <row r="894" customFormat="1" ht="13" x14ac:dyDescent="0.15"/>
    <row r="895" customFormat="1" ht="13" x14ac:dyDescent="0.15"/>
    <row r="896" customFormat="1" ht="13" x14ac:dyDescent="0.15"/>
    <row r="897" customFormat="1" ht="13" x14ac:dyDescent="0.15"/>
    <row r="898" customFormat="1" ht="13" x14ac:dyDescent="0.15"/>
    <row r="899" customFormat="1" ht="13" x14ac:dyDescent="0.15"/>
    <row r="900" customFormat="1" ht="13" x14ac:dyDescent="0.15"/>
    <row r="901" customFormat="1" ht="13" x14ac:dyDescent="0.15"/>
    <row r="902" customFormat="1" ht="13" x14ac:dyDescent="0.15"/>
    <row r="903" customFormat="1" ht="13" x14ac:dyDescent="0.15"/>
    <row r="904" customFormat="1" ht="13" x14ac:dyDescent="0.15"/>
    <row r="905" customFormat="1" ht="13" x14ac:dyDescent="0.15"/>
    <row r="906" customFormat="1" ht="13" x14ac:dyDescent="0.15"/>
    <row r="907" customFormat="1" ht="13" x14ac:dyDescent="0.15"/>
    <row r="908" customFormat="1" ht="13" x14ac:dyDescent="0.15"/>
    <row r="909" customFormat="1" ht="13" x14ac:dyDescent="0.15"/>
    <row r="910" customFormat="1" ht="13" x14ac:dyDescent="0.15"/>
    <row r="911" customFormat="1" ht="13" x14ac:dyDescent="0.15"/>
    <row r="912" customFormat="1" ht="13" x14ac:dyDescent="0.15"/>
    <row r="913" customFormat="1" ht="13" x14ac:dyDescent="0.15"/>
    <row r="914" customFormat="1" ht="13" x14ac:dyDescent="0.15"/>
    <row r="915" customFormat="1" ht="13" x14ac:dyDescent="0.15"/>
    <row r="916" customFormat="1" ht="13" x14ac:dyDescent="0.15"/>
    <row r="917" customFormat="1" ht="13" x14ac:dyDescent="0.15"/>
    <row r="918" customFormat="1" ht="13" x14ac:dyDescent="0.15"/>
    <row r="919" customFormat="1" ht="13" x14ac:dyDescent="0.15"/>
    <row r="920" customFormat="1" ht="13" x14ac:dyDescent="0.15"/>
    <row r="921" customFormat="1" ht="13" x14ac:dyDescent="0.15"/>
    <row r="922" customFormat="1" ht="13" x14ac:dyDescent="0.15"/>
    <row r="923" customFormat="1" ht="13" x14ac:dyDescent="0.15"/>
    <row r="924" customFormat="1" ht="13" x14ac:dyDescent="0.15"/>
    <row r="925" customFormat="1" ht="13" x14ac:dyDescent="0.15"/>
    <row r="926" customFormat="1" ht="13" x14ac:dyDescent="0.15"/>
    <row r="927" customFormat="1" ht="13" x14ac:dyDescent="0.15"/>
    <row r="928" customFormat="1" ht="13" x14ac:dyDescent="0.15"/>
    <row r="929" customFormat="1" ht="13" x14ac:dyDescent="0.15"/>
    <row r="930" customFormat="1" ht="13" x14ac:dyDescent="0.15"/>
    <row r="931" customFormat="1" ht="13" x14ac:dyDescent="0.15"/>
    <row r="932" customFormat="1" ht="13" x14ac:dyDescent="0.15"/>
    <row r="933" customFormat="1" ht="13" x14ac:dyDescent="0.15"/>
    <row r="934" customFormat="1" ht="13" x14ac:dyDescent="0.15"/>
    <row r="935" customFormat="1" ht="13" x14ac:dyDescent="0.15"/>
    <row r="936" customFormat="1" ht="13" x14ac:dyDescent="0.15"/>
    <row r="937" customFormat="1" ht="13" x14ac:dyDescent="0.15"/>
    <row r="938" customFormat="1" ht="13" x14ac:dyDescent="0.15"/>
    <row r="939" customFormat="1" ht="13" x14ac:dyDescent="0.15"/>
    <row r="940" customFormat="1" ht="13" x14ac:dyDescent="0.15"/>
    <row r="941" customFormat="1" ht="13" x14ac:dyDescent="0.15"/>
    <row r="942" customFormat="1" ht="13" x14ac:dyDescent="0.15"/>
    <row r="943" customFormat="1" ht="13" x14ac:dyDescent="0.15"/>
    <row r="944" customFormat="1" ht="13" x14ac:dyDescent="0.15"/>
    <row r="945" customFormat="1" ht="13" x14ac:dyDescent="0.15"/>
    <row r="946" customFormat="1" ht="13" x14ac:dyDescent="0.15"/>
    <row r="947" customFormat="1" ht="13" x14ac:dyDescent="0.15"/>
    <row r="948" customFormat="1" ht="13" x14ac:dyDescent="0.15"/>
    <row r="949" customFormat="1" ht="13" x14ac:dyDescent="0.15"/>
    <row r="950" customFormat="1" ht="13" x14ac:dyDescent="0.15"/>
    <row r="951" customFormat="1" ht="13" x14ac:dyDescent="0.15"/>
    <row r="952" customFormat="1" ht="13" x14ac:dyDescent="0.15"/>
    <row r="953" customFormat="1" ht="13" x14ac:dyDescent="0.15"/>
    <row r="954" customFormat="1" ht="13" x14ac:dyDescent="0.15"/>
    <row r="955" customFormat="1" ht="13" x14ac:dyDescent="0.15"/>
    <row r="956" customFormat="1" ht="13" x14ac:dyDescent="0.15"/>
    <row r="957" customFormat="1" ht="13" x14ac:dyDescent="0.15"/>
    <row r="958" customFormat="1" ht="13" x14ac:dyDescent="0.15"/>
    <row r="959" customFormat="1" ht="13" x14ac:dyDescent="0.15"/>
    <row r="960" customFormat="1" ht="13" x14ac:dyDescent="0.15"/>
    <row r="961" customFormat="1" ht="13" x14ac:dyDescent="0.15"/>
    <row r="962" customFormat="1" ht="13" x14ac:dyDescent="0.15"/>
    <row r="963" customFormat="1" ht="13" x14ac:dyDescent="0.15"/>
    <row r="964" customFormat="1" ht="13" x14ac:dyDescent="0.15"/>
    <row r="965" customFormat="1" ht="13" x14ac:dyDescent="0.15"/>
    <row r="966" customFormat="1" ht="13" x14ac:dyDescent="0.15"/>
    <row r="967" customFormat="1" ht="13" x14ac:dyDescent="0.15"/>
    <row r="968" customFormat="1" ht="13" x14ac:dyDescent="0.15"/>
    <row r="969" customFormat="1" ht="13" x14ac:dyDescent="0.15"/>
    <row r="970" customFormat="1" ht="13" x14ac:dyDescent="0.15"/>
    <row r="971" customFormat="1" ht="13" x14ac:dyDescent="0.15"/>
    <row r="972" customFormat="1" ht="13" x14ac:dyDescent="0.15"/>
    <row r="973" customFormat="1" ht="13" x14ac:dyDescent="0.15"/>
    <row r="974" customFormat="1" ht="13" x14ac:dyDescent="0.15"/>
    <row r="975" customFormat="1" ht="13" x14ac:dyDescent="0.15"/>
    <row r="976" customFormat="1" ht="13" x14ac:dyDescent="0.15"/>
    <row r="977" customFormat="1" ht="13" x14ac:dyDescent="0.15"/>
    <row r="978" customFormat="1" ht="13" x14ac:dyDescent="0.15"/>
    <row r="979" customFormat="1" ht="13" x14ac:dyDescent="0.15"/>
    <row r="980" customFormat="1" ht="13" x14ac:dyDescent="0.15"/>
    <row r="981" customFormat="1" ht="13" x14ac:dyDescent="0.15"/>
    <row r="982" customFormat="1" ht="13" x14ac:dyDescent="0.15"/>
    <row r="983" customFormat="1" ht="13" x14ac:dyDescent="0.15"/>
    <row r="984" customFormat="1" ht="13" x14ac:dyDescent="0.15"/>
    <row r="985" customFormat="1" ht="13" x14ac:dyDescent="0.15"/>
    <row r="986" customFormat="1" ht="13" x14ac:dyDescent="0.15"/>
    <row r="987" customFormat="1" ht="13" x14ac:dyDescent="0.15"/>
    <row r="988" customFormat="1" ht="13" x14ac:dyDescent="0.15"/>
    <row r="989" customFormat="1" ht="13" x14ac:dyDescent="0.15"/>
    <row r="990" customFormat="1" ht="13" x14ac:dyDescent="0.15"/>
    <row r="991" customFormat="1" ht="13" x14ac:dyDescent="0.15"/>
    <row r="992" customFormat="1" ht="13" x14ac:dyDescent="0.15"/>
    <row r="993" customFormat="1" ht="13" x14ac:dyDescent="0.15"/>
    <row r="994" customFormat="1" ht="13" x14ac:dyDescent="0.15"/>
    <row r="995" customFormat="1" ht="13" x14ac:dyDescent="0.15"/>
    <row r="996" customFormat="1" ht="13" x14ac:dyDescent="0.15"/>
    <row r="997" customFormat="1" ht="13" x14ac:dyDescent="0.15"/>
    <row r="998" customFormat="1" ht="13" x14ac:dyDescent="0.15"/>
    <row r="999" customFormat="1" ht="13" x14ac:dyDescent="0.15"/>
    <row r="1000" customFormat="1" ht="13" x14ac:dyDescent="0.15"/>
    <row r="1001" customFormat="1" ht="13" x14ac:dyDescent="0.15"/>
    <row r="1002" customFormat="1" ht="13" x14ac:dyDescent="0.15"/>
    <row r="1003" customFormat="1" ht="13" x14ac:dyDescent="0.15"/>
    <row r="1004" customFormat="1" ht="13" x14ac:dyDescent="0.15"/>
    <row r="1005" customFormat="1" ht="13" x14ac:dyDescent="0.15"/>
    <row r="1006" customFormat="1" ht="13" x14ac:dyDescent="0.15"/>
    <row r="1007" customFormat="1" ht="13" x14ac:dyDescent="0.15"/>
    <row r="1008" customFormat="1" ht="13" x14ac:dyDescent="0.15"/>
    <row r="1009" customFormat="1" ht="13" x14ac:dyDescent="0.15"/>
    <row r="1010" customFormat="1" ht="13" x14ac:dyDescent="0.15"/>
    <row r="1011" customFormat="1" ht="13" x14ac:dyDescent="0.15"/>
    <row r="1012" customFormat="1" ht="13" x14ac:dyDescent="0.15"/>
    <row r="1013" customFormat="1" ht="13" x14ac:dyDescent="0.15"/>
    <row r="1014" customFormat="1" ht="13" x14ac:dyDescent="0.15"/>
    <row r="1015" customFormat="1" ht="13" x14ac:dyDescent="0.15"/>
    <row r="1016" customFormat="1" ht="13" x14ac:dyDescent="0.15"/>
    <row r="1017" customFormat="1" ht="13" x14ac:dyDescent="0.15"/>
    <row r="1018" customFormat="1" ht="13" x14ac:dyDescent="0.15"/>
    <row r="1019" customFormat="1" ht="13" x14ac:dyDescent="0.15"/>
    <row r="1020" customFormat="1" ht="13" x14ac:dyDescent="0.15"/>
    <row r="1021" customFormat="1" ht="13" x14ac:dyDescent="0.15"/>
    <row r="1022" customFormat="1" ht="13" x14ac:dyDescent="0.15"/>
    <row r="1023" customFormat="1" ht="13" x14ac:dyDescent="0.15"/>
    <row r="1024" customFormat="1" ht="13" x14ac:dyDescent="0.15"/>
    <row r="1025" customFormat="1" ht="13" x14ac:dyDescent="0.15"/>
    <row r="1026" customFormat="1" ht="13" x14ac:dyDescent="0.15"/>
    <row r="1027" customFormat="1" ht="13" x14ac:dyDescent="0.15"/>
    <row r="1028" customFormat="1" ht="13" x14ac:dyDescent="0.15"/>
    <row r="1029" customFormat="1" ht="13" x14ac:dyDescent="0.15"/>
    <row r="1030" customFormat="1" ht="13" x14ac:dyDescent="0.15"/>
    <row r="1031" customFormat="1" ht="13" x14ac:dyDescent="0.15"/>
    <row r="1032" customFormat="1" ht="13" x14ac:dyDescent="0.15"/>
    <row r="1033" customFormat="1" ht="13" x14ac:dyDescent="0.15"/>
    <row r="1034" customFormat="1" ht="13" x14ac:dyDescent="0.15"/>
    <row r="1035" customFormat="1" ht="13" x14ac:dyDescent="0.15"/>
    <row r="1036" customFormat="1" ht="13" x14ac:dyDescent="0.15"/>
    <row r="1037" customFormat="1" ht="13" x14ac:dyDescent="0.15"/>
    <row r="1038" customFormat="1" ht="13" x14ac:dyDescent="0.15"/>
    <row r="1039" customFormat="1" ht="13" x14ac:dyDescent="0.15"/>
    <row r="1040" customFormat="1" ht="13" x14ac:dyDescent="0.15"/>
    <row r="1041" customFormat="1" ht="13" x14ac:dyDescent="0.15"/>
    <row r="1042" customFormat="1" ht="13" x14ac:dyDescent="0.15"/>
    <row r="1043" customFormat="1" ht="13" x14ac:dyDescent="0.15"/>
    <row r="1044" customFormat="1" ht="13" x14ac:dyDescent="0.15"/>
    <row r="1045" customFormat="1" ht="13" x14ac:dyDescent="0.15"/>
    <row r="1046" customFormat="1" ht="13" x14ac:dyDescent="0.15"/>
    <row r="1047" customFormat="1" ht="13" x14ac:dyDescent="0.15"/>
    <row r="1048" customFormat="1" ht="13" x14ac:dyDescent="0.15"/>
    <row r="1049" customFormat="1" ht="13" x14ac:dyDescent="0.15"/>
    <row r="1050" customFormat="1" ht="13" x14ac:dyDescent="0.15"/>
    <row r="1051" customFormat="1" ht="13" x14ac:dyDescent="0.15"/>
    <row r="1052" customFormat="1" ht="13" x14ac:dyDescent="0.15"/>
    <row r="1053" customFormat="1" ht="13" x14ac:dyDescent="0.15"/>
    <row r="1054" customFormat="1" ht="13" x14ac:dyDescent="0.15"/>
    <row r="1055" customFormat="1" ht="13" x14ac:dyDescent="0.15"/>
    <row r="1056" customFormat="1" ht="13" x14ac:dyDescent="0.15"/>
    <row r="1057" customFormat="1" ht="13" x14ac:dyDescent="0.15"/>
    <row r="1058" customFormat="1" ht="13" x14ac:dyDescent="0.15"/>
    <row r="1059" customFormat="1" ht="13" x14ac:dyDescent="0.15"/>
    <row r="1060" customFormat="1" ht="13" x14ac:dyDescent="0.15"/>
    <row r="1061" customFormat="1" ht="13" x14ac:dyDescent="0.15"/>
    <row r="1062" customFormat="1" ht="13" x14ac:dyDescent="0.15"/>
    <row r="1063" customFormat="1" ht="13" x14ac:dyDescent="0.15"/>
    <row r="1064" customFormat="1" ht="13" x14ac:dyDescent="0.15"/>
    <row r="1065" customFormat="1" ht="13" x14ac:dyDescent="0.15"/>
    <row r="1066" customFormat="1" ht="13" x14ac:dyDescent="0.15"/>
    <row r="1067" customFormat="1" ht="13" x14ac:dyDescent="0.15"/>
    <row r="1068" customFormat="1" ht="13" x14ac:dyDescent="0.15"/>
    <row r="1069" customFormat="1" ht="13" x14ac:dyDescent="0.15"/>
    <row r="1070" customFormat="1" ht="13" x14ac:dyDescent="0.15"/>
    <row r="1071" customFormat="1" ht="13" x14ac:dyDescent="0.15"/>
    <row r="1072" customFormat="1" ht="13" x14ac:dyDescent="0.15"/>
    <row r="1073" customFormat="1" ht="13" x14ac:dyDescent="0.15"/>
    <row r="1074" customFormat="1" ht="13" x14ac:dyDescent="0.15"/>
    <row r="1075" customFormat="1" ht="13" x14ac:dyDescent="0.15"/>
    <row r="1076" customFormat="1" ht="13" x14ac:dyDescent="0.15"/>
    <row r="1077" customFormat="1" ht="13" x14ac:dyDescent="0.15"/>
    <row r="1078" customFormat="1" ht="13" x14ac:dyDescent="0.15"/>
    <row r="1079" customFormat="1" ht="13" x14ac:dyDescent="0.15"/>
    <row r="1080" customFormat="1" ht="13" x14ac:dyDescent="0.15"/>
    <row r="1081" customFormat="1" ht="13" x14ac:dyDescent="0.15"/>
    <row r="1082" customFormat="1" ht="13" x14ac:dyDescent="0.15"/>
    <row r="1083" customFormat="1" ht="13" x14ac:dyDescent="0.15"/>
    <row r="1084" customFormat="1" ht="13" x14ac:dyDescent="0.15"/>
    <row r="1085" customFormat="1" ht="13" x14ac:dyDescent="0.15"/>
    <row r="1086" customFormat="1" ht="13" x14ac:dyDescent="0.15"/>
    <row r="1087" customFormat="1" ht="13" x14ac:dyDescent="0.15"/>
    <row r="1088" customFormat="1" ht="13" x14ac:dyDescent="0.15"/>
    <row r="1089" customFormat="1" ht="13" x14ac:dyDescent="0.15"/>
    <row r="1090" customFormat="1" ht="13" x14ac:dyDescent="0.15"/>
    <row r="1091" customFormat="1" ht="13" x14ac:dyDescent="0.15"/>
    <row r="1092" customFormat="1" ht="13" x14ac:dyDescent="0.15"/>
    <row r="1093" customFormat="1" ht="13" x14ac:dyDescent="0.15"/>
    <row r="1094" customFormat="1" ht="13" x14ac:dyDescent="0.15"/>
    <row r="1095" customFormat="1" ht="13" x14ac:dyDescent="0.15"/>
    <row r="1096" customFormat="1" ht="13" x14ac:dyDescent="0.15"/>
    <row r="1097" customFormat="1" ht="13" x14ac:dyDescent="0.15"/>
    <row r="1098" customFormat="1" ht="13" x14ac:dyDescent="0.15"/>
    <row r="1099" customFormat="1" ht="13" x14ac:dyDescent="0.15"/>
    <row r="1100" customFormat="1" ht="13" x14ac:dyDescent="0.15"/>
    <row r="1101" customFormat="1" ht="13" x14ac:dyDescent="0.15"/>
    <row r="1102" customFormat="1" ht="13" x14ac:dyDescent="0.15"/>
    <row r="1103" customFormat="1" ht="13" x14ac:dyDescent="0.15"/>
    <row r="1104" customFormat="1" ht="13" x14ac:dyDescent="0.15"/>
    <row r="1105" customFormat="1" ht="13" x14ac:dyDescent="0.15"/>
    <row r="1106" customFormat="1" ht="13" x14ac:dyDescent="0.15"/>
    <row r="1107" customFormat="1" ht="13" x14ac:dyDescent="0.15"/>
    <row r="1108" customFormat="1" ht="13" x14ac:dyDescent="0.15"/>
    <row r="1109" customFormat="1" ht="13" x14ac:dyDescent="0.15"/>
    <row r="1110" customFormat="1" ht="13" x14ac:dyDescent="0.15"/>
    <row r="1111" customFormat="1" ht="13" x14ac:dyDescent="0.15"/>
    <row r="1112" customFormat="1" ht="13" x14ac:dyDescent="0.15"/>
    <row r="1113" customFormat="1" ht="13" x14ac:dyDescent="0.15"/>
    <row r="1114" customFormat="1" ht="13" x14ac:dyDescent="0.15"/>
    <row r="1115" customFormat="1" ht="13" x14ac:dyDescent="0.15"/>
    <row r="1116" customFormat="1" ht="13" x14ac:dyDescent="0.15"/>
    <row r="1117" customFormat="1" ht="13" x14ac:dyDescent="0.15"/>
    <row r="1118" customFormat="1" ht="13" x14ac:dyDescent="0.15"/>
    <row r="1119" customFormat="1" ht="13" x14ac:dyDescent="0.15"/>
    <row r="1120" customFormat="1" ht="13" x14ac:dyDescent="0.15"/>
    <row r="1121" customFormat="1" ht="13" x14ac:dyDescent="0.15"/>
    <row r="1122" customFormat="1" ht="13" x14ac:dyDescent="0.15"/>
    <row r="1123" customFormat="1" ht="13" x14ac:dyDescent="0.15"/>
    <row r="1124" customFormat="1" ht="13" x14ac:dyDescent="0.15"/>
    <row r="1125" customFormat="1" ht="13" x14ac:dyDescent="0.15"/>
    <row r="1126" customFormat="1" ht="13" x14ac:dyDescent="0.15"/>
    <row r="1127" customFormat="1" ht="13" x14ac:dyDescent="0.15"/>
    <row r="1128" customFormat="1" ht="13" x14ac:dyDescent="0.15"/>
    <row r="1129" customFormat="1" ht="13" x14ac:dyDescent="0.15"/>
    <row r="1130" customFormat="1" ht="13" x14ac:dyDescent="0.15"/>
    <row r="1131" customFormat="1" ht="13" x14ac:dyDescent="0.15"/>
    <row r="1132" customFormat="1" ht="13" x14ac:dyDescent="0.15"/>
    <row r="1133" customFormat="1" ht="13" x14ac:dyDescent="0.15"/>
    <row r="1134" customFormat="1" ht="13" x14ac:dyDescent="0.15"/>
    <row r="1135" customFormat="1" ht="13" x14ac:dyDescent="0.15"/>
    <row r="1136" customFormat="1" ht="13" x14ac:dyDescent="0.15"/>
    <row r="1137" customFormat="1" ht="13" x14ac:dyDescent="0.15"/>
    <row r="1138" customFormat="1" ht="13" x14ac:dyDescent="0.15"/>
    <row r="1139" customFormat="1" ht="13" x14ac:dyDescent="0.15"/>
    <row r="1140" customFormat="1" ht="13" x14ac:dyDescent="0.15"/>
    <row r="1141" customFormat="1" ht="13" x14ac:dyDescent="0.15"/>
    <row r="1142" customFormat="1" ht="13" x14ac:dyDescent="0.15"/>
    <row r="1143" customFormat="1" ht="13" x14ac:dyDescent="0.15"/>
    <row r="1144" customFormat="1" ht="13" x14ac:dyDescent="0.15"/>
    <row r="1145" customFormat="1" ht="13" x14ac:dyDescent="0.15"/>
    <row r="1146" customFormat="1" ht="13" x14ac:dyDescent="0.15"/>
    <row r="1147" customFormat="1" ht="13" x14ac:dyDescent="0.15"/>
    <row r="1148" customFormat="1" ht="13" x14ac:dyDescent="0.15"/>
    <row r="1149" customFormat="1" ht="13" x14ac:dyDescent="0.15"/>
    <row r="1150" customFormat="1" ht="13" x14ac:dyDescent="0.15"/>
    <row r="1151" customFormat="1" ht="13" x14ac:dyDescent="0.15"/>
    <row r="1152" customFormat="1" ht="13" x14ac:dyDescent="0.15"/>
    <row r="1153" customFormat="1" ht="13" x14ac:dyDescent="0.15"/>
    <row r="1154" customFormat="1" ht="13" x14ac:dyDescent="0.15"/>
    <row r="1155" customFormat="1" ht="13" x14ac:dyDescent="0.15"/>
    <row r="1156" customFormat="1" ht="13" x14ac:dyDescent="0.15"/>
    <row r="1157" customFormat="1" ht="13" x14ac:dyDescent="0.15"/>
    <row r="1158" customFormat="1" ht="13" x14ac:dyDescent="0.15"/>
    <row r="1159" customFormat="1" ht="13" x14ac:dyDescent="0.15"/>
    <row r="1160" customFormat="1" ht="13" x14ac:dyDescent="0.15"/>
    <row r="1161" customFormat="1" ht="13" x14ac:dyDescent="0.15"/>
    <row r="1162" customFormat="1" ht="13" x14ac:dyDescent="0.15"/>
    <row r="1163" customFormat="1" ht="13" x14ac:dyDescent="0.15"/>
    <row r="1164" customFormat="1" ht="13" x14ac:dyDescent="0.15"/>
    <row r="1165" customFormat="1" ht="13" x14ac:dyDescent="0.15"/>
    <row r="1166" customFormat="1" ht="13" x14ac:dyDescent="0.15"/>
    <row r="1167" customFormat="1" ht="13" x14ac:dyDescent="0.15"/>
    <row r="1168" customFormat="1" ht="13" x14ac:dyDescent="0.15"/>
    <row r="1169" customFormat="1" ht="13" x14ac:dyDescent="0.15"/>
    <row r="1170" customFormat="1" ht="13" x14ac:dyDescent="0.15"/>
    <row r="1171" customFormat="1" ht="13" x14ac:dyDescent="0.15"/>
    <row r="1172" customFormat="1" ht="13" x14ac:dyDescent="0.15"/>
    <row r="1173" customFormat="1" ht="13" x14ac:dyDescent="0.15"/>
    <row r="1174" customFormat="1" ht="13" x14ac:dyDescent="0.15"/>
    <row r="1175" customFormat="1" ht="13" x14ac:dyDescent="0.15"/>
    <row r="1176" customFormat="1" ht="13" x14ac:dyDescent="0.15"/>
    <row r="1177" customFormat="1" ht="13" x14ac:dyDescent="0.15"/>
    <row r="1178" customFormat="1" ht="13" x14ac:dyDescent="0.15"/>
    <row r="1179" customFormat="1" ht="13" x14ac:dyDescent="0.15"/>
    <row r="1180" customFormat="1" ht="13" x14ac:dyDescent="0.15"/>
    <row r="1181" customFormat="1" ht="13" x14ac:dyDescent="0.15"/>
    <row r="1182" customFormat="1" ht="13" x14ac:dyDescent="0.15"/>
    <row r="1183" customFormat="1" ht="13" x14ac:dyDescent="0.15"/>
    <row r="1184" customFormat="1" ht="13" x14ac:dyDescent="0.15"/>
    <row r="1185" customFormat="1" ht="13" x14ac:dyDescent="0.15"/>
    <row r="1186" customFormat="1" ht="13" x14ac:dyDescent="0.15"/>
    <row r="1187" customFormat="1" ht="13" x14ac:dyDescent="0.15"/>
    <row r="1188" customFormat="1" ht="13" x14ac:dyDescent="0.15"/>
    <row r="1189" customFormat="1" ht="13" x14ac:dyDescent="0.15"/>
    <row r="1190" customFormat="1" ht="13" x14ac:dyDescent="0.15"/>
    <row r="1191" customFormat="1" ht="13" x14ac:dyDescent="0.15"/>
    <row r="1192" customFormat="1" ht="13" x14ac:dyDescent="0.15"/>
    <row r="1193" customFormat="1" ht="13" x14ac:dyDescent="0.15"/>
    <row r="1194" customFormat="1" ht="13" x14ac:dyDescent="0.15"/>
    <row r="1195" customFormat="1" ht="13" x14ac:dyDescent="0.15"/>
    <row r="1196" customFormat="1" ht="13" x14ac:dyDescent="0.15"/>
    <row r="1197" customFormat="1" ht="13" x14ac:dyDescent="0.15"/>
    <row r="1198" customFormat="1" ht="13" x14ac:dyDescent="0.15"/>
    <row r="1199" customFormat="1" ht="13" x14ac:dyDescent="0.15"/>
    <row r="1200" customFormat="1" ht="13" x14ac:dyDescent="0.15"/>
    <row r="1201" customFormat="1" ht="13" x14ac:dyDescent="0.15"/>
    <row r="1202" customFormat="1" ht="13" x14ac:dyDescent="0.15"/>
    <row r="1203" customFormat="1" ht="13" x14ac:dyDescent="0.15"/>
    <row r="1204" customFormat="1" ht="13" x14ac:dyDescent="0.15"/>
    <row r="1205" customFormat="1" ht="13" x14ac:dyDescent="0.15"/>
    <row r="1206" customFormat="1" ht="13" x14ac:dyDescent="0.15"/>
    <row r="1207" customFormat="1" ht="13" x14ac:dyDescent="0.15"/>
    <row r="1208" customFormat="1" ht="13" x14ac:dyDescent="0.15"/>
    <row r="1209" customFormat="1" ht="13" x14ac:dyDescent="0.15"/>
    <row r="1210" customFormat="1" ht="13" x14ac:dyDescent="0.15"/>
    <row r="1211" customFormat="1" ht="13" x14ac:dyDescent="0.15"/>
    <row r="1212" customFormat="1" ht="13" x14ac:dyDescent="0.15"/>
    <row r="1213" customFormat="1" ht="13" x14ac:dyDescent="0.15"/>
    <row r="1214" customFormat="1" ht="13" x14ac:dyDescent="0.15"/>
    <row r="1215" customFormat="1" ht="13" x14ac:dyDescent="0.15"/>
    <row r="1216" customFormat="1" ht="13" x14ac:dyDescent="0.15"/>
    <row r="1217" customFormat="1" ht="13" x14ac:dyDescent="0.15"/>
    <row r="1218" customFormat="1" ht="13" x14ac:dyDescent="0.15"/>
    <row r="1219" customFormat="1" ht="13" x14ac:dyDescent="0.15"/>
    <row r="1220" customFormat="1" ht="13" x14ac:dyDescent="0.15"/>
    <row r="1221" customFormat="1" ht="13" x14ac:dyDescent="0.15"/>
    <row r="1222" customFormat="1" ht="13" x14ac:dyDescent="0.15"/>
    <row r="1223" customFormat="1" ht="13" x14ac:dyDescent="0.15"/>
    <row r="1224" customFormat="1" ht="13" x14ac:dyDescent="0.15"/>
    <row r="1225" customFormat="1" ht="13" x14ac:dyDescent="0.15"/>
    <row r="1226" customFormat="1" ht="13" x14ac:dyDescent="0.15"/>
    <row r="1227" customFormat="1" ht="13" x14ac:dyDescent="0.15"/>
    <row r="1228" customFormat="1" ht="13" x14ac:dyDescent="0.15"/>
    <row r="1229" customFormat="1" ht="13" x14ac:dyDescent="0.15"/>
    <row r="1230" customFormat="1" ht="13" x14ac:dyDescent="0.15"/>
    <row r="1231" customFormat="1" ht="13" x14ac:dyDescent="0.15"/>
    <row r="1232" customFormat="1" ht="13" x14ac:dyDescent="0.15"/>
    <row r="1233" customFormat="1" ht="13" x14ac:dyDescent="0.15"/>
    <row r="1234" customFormat="1" ht="13" x14ac:dyDescent="0.15"/>
    <row r="1235" customFormat="1" ht="13" x14ac:dyDescent="0.15"/>
    <row r="1236" customFormat="1" ht="13" x14ac:dyDescent="0.15"/>
    <row r="1237" customFormat="1" ht="13" x14ac:dyDescent="0.15"/>
    <row r="1238" customFormat="1" ht="13" x14ac:dyDescent="0.15"/>
    <row r="1239" customFormat="1" ht="13" x14ac:dyDescent="0.15"/>
    <row r="1240" customFormat="1" ht="13" x14ac:dyDescent="0.15"/>
    <row r="1241" customFormat="1" ht="13" x14ac:dyDescent="0.15"/>
    <row r="1242" customFormat="1" ht="13" x14ac:dyDescent="0.15"/>
    <row r="1243" customFormat="1" ht="13" x14ac:dyDescent="0.15"/>
    <row r="1244" customFormat="1" ht="13" x14ac:dyDescent="0.15"/>
    <row r="1245" customFormat="1" ht="13" x14ac:dyDescent="0.15"/>
    <row r="1246" customFormat="1" ht="13" x14ac:dyDescent="0.15"/>
    <row r="1247" customFormat="1" ht="13" x14ac:dyDescent="0.15"/>
    <row r="1248" customFormat="1" ht="13" x14ac:dyDescent="0.15"/>
    <row r="1249" customFormat="1" ht="13" x14ac:dyDescent="0.15"/>
    <row r="1250" customFormat="1" ht="13" x14ac:dyDescent="0.15"/>
    <row r="1251" customFormat="1" ht="13" x14ac:dyDescent="0.15"/>
    <row r="1252" customFormat="1" ht="13" x14ac:dyDescent="0.15"/>
    <row r="1253" customFormat="1" ht="13" x14ac:dyDescent="0.15"/>
    <row r="1254" customFormat="1" ht="13" x14ac:dyDescent="0.15"/>
    <row r="1255" customFormat="1" ht="13" x14ac:dyDescent="0.15"/>
    <row r="1256" customFormat="1" ht="13" x14ac:dyDescent="0.15"/>
    <row r="1257" customFormat="1" ht="13" x14ac:dyDescent="0.15"/>
    <row r="1258" customFormat="1" ht="13" x14ac:dyDescent="0.15"/>
    <row r="1259" customFormat="1" ht="13" x14ac:dyDescent="0.15"/>
    <row r="1260" customFormat="1" ht="13" x14ac:dyDescent="0.15"/>
    <row r="1261" customFormat="1" ht="13" x14ac:dyDescent="0.15"/>
    <row r="1262" customFormat="1" ht="13" x14ac:dyDescent="0.15"/>
    <row r="1263" customFormat="1" ht="13" x14ac:dyDescent="0.15"/>
    <row r="1264" customFormat="1" ht="13" x14ac:dyDescent="0.15"/>
    <row r="1265" customFormat="1" ht="13" x14ac:dyDescent="0.15"/>
    <row r="1266" customFormat="1" ht="13" x14ac:dyDescent="0.15"/>
    <row r="1267" customFormat="1" ht="13" x14ac:dyDescent="0.15"/>
    <row r="1268" customFormat="1" ht="13" x14ac:dyDescent="0.15"/>
    <row r="1269" customFormat="1" ht="13" x14ac:dyDescent="0.15"/>
    <row r="1270" customFormat="1" ht="13" x14ac:dyDescent="0.15"/>
    <row r="1271" customFormat="1" ht="13" x14ac:dyDescent="0.15"/>
    <row r="1272" customFormat="1" ht="13" x14ac:dyDescent="0.15"/>
    <row r="1273" customFormat="1" ht="13" x14ac:dyDescent="0.15"/>
    <row r="1274" customFormat="1" ht="13" x14ac:dyDescent="0.15"/>
    <row r="1275" customFormat="1" ht="13" x14ac:dyDescent="0.15"/>
    <row r="1276" customFormat="1" ht="13" x14ac:dyDescent="0.15"/>
    <row r="1277" customFormat="1" ht="13" x14ac:dyDescent="0.15"/>
    <row r="1278" customFormat="1" ht="13" x14ac:dyDescent="0.15"/>
    <row r="1279" customFormat="1" ht="13" x14ac:dyDescent="0.15"/>
    <row r="1280" customFormat="1" ht="13" x14ac:dyDescent="0.15"/>
    <row r="1281" customFormat="1" ht="13" x14ac:dyDescent="0.15"/>
    <row r="1282" customFormat="1" ht="13" x14ac:dyDescent="0.15"/>
    <row r="1283" customFormat="1" ht="13" x14ac:dyDescent="0.15"/>
    <row r="1284" customFormat="1" ht="13" x14ac:dyDescent="0.15"/>
    <row r="1285" customFormat="1" ht="13" x14ac:dyDescent="0.15"/>
    <row r="1286" customFormat="1" ht="13" x14ac:dyDescent="0.15"/>
    <row r="1287" customFormat="1" ht="13" x14ac:dyDescent="0.15"/>
    <row r="1288" customFormat="1" ht="13" x14ac:dyDescent="0.15"/>
    <row r="1289" customFormat="1" ht="13" x14ac:dyDescent="0.15"/>
    <row r="1290" customFormat="1" ht="13" x14ac:dyDescent="0.15"/>
    <row r="1291" customFormat="1" ht="13" x14ac:dyDescent="0.15"/>
    <row r="1292" customFormat="1" ht="13" x14ac:dyDescent="0.15"/>
    <row r="1293" customFormat="1" ht="13" x14ac:dyDescent="0.15"/>
    <row r="1294" customFormat="1" ht="13" x14ac:dyDescent="0.15"/>
    <row r="1295" customFormat="1" ht="13" x14ac:dyDescent="0.15"/>
    <row r="1296" customFormat="1" ht="13" x14ac:dyDescent="0.15"/>
    <row r="1297" customFormat="1" ht="13" x14ac:dyDescent="0.15"/>
    <row r="1298" customFormat="1" ht="13" x14ac:dyDescent="0.15"/>
    <row r="1299" customFormat="1" ht="13" x14ac:dyDescent="0.15"/>
    <row r="1300" customFormat="1" ht="13" x14ac:dyDescent="0.15"/>
    <row r="1301" customFormat="1" ht="13" x14ac:dyDescent="0.15"/>
    <row r="1302" customFormat="1" ht="13" x14ac:dyDescent="0.15"/>
    <row r="1303" customFormat="1" ht="13" x14ac:dyDescent="0.15"/>
    <row r="1304" customFormat="1" ht="13" x14ac:dyDescent="0.15"/>
    <row r="1305" customFormat="1" ht="13" x14ac:dyDescent="0.15"/>
    <row r="1306" customFormat="1" ht="13" x14ac:dyDescent="0.15"/>
    <row r="1307" customFormat="1" ht="13" x14ac:dyDescent="0.15"/>
    <row r="1308" customFormat="1" ht="13" x14ac:dyDescent="0.15"/>
    <row r="1309" customFormat="1" ht="13" x14ac:dyDescent="0.15"/>
    <row r="1310" customFormat="1" ht="13" x14ac:dyDescent="0.15"/>
    <row r="1311" customFormat="1" ht="13" x14ac:dyDescent="0.15"/>
    <row r="1312" customFormat="1" ht="13" x14ac:dyDescent="0.15"/>
    <row r="1313" customFormat="1" ht="13" x14ac:dyDescent="0.15"/>
    <row r="1314" customFormat="1" ht="13" x14ac:dyDescent="0.15"/>
    <row r="1315" customFormat="1" ht="13" x14ac:dyDescent="0.15"/>
    <row r="1316" customFormat="1" ht="13" x14ac:dyDescent="0.15"/>
    <row r="1317" customFormat="1" ht="13" x14ac:dyDescent="0.15"/>
    <row r="1318" customFormat="1" ht="13" x14ac:dyDescent="0.15"/>
    <row r="1319" customFormat="1" ht="13" x14ac:dyDescent="0.15"/>
    <row r="1320" customFormat="1" ht="13" x14ac:dyDescent="0.15"/>
    <row r="1321" customFormat="1" ht="13" x14ac:dyDescent="0.15"/>
    <row r="1322" customFormat="1" ht="13" x14ac:dyDescent="0.15"/>
    <row r="1323" customFormat="1" ht="13" x14ac:dyDescent="0.15"/>
    <row r="1324" customFormat="1" ht="13" x14ac:dyDescent="0.15"/>
    <row r="1325" customFormat="1" ht="13" x14ac:dyDescent="0.15"/>
    <row r="1326" customFormat="1" ht="13" x14ac:dyDescent="0.15"/>
    <row r="1327" customFormat="1" ht="13" x14ac:dyDescent="0.15"/>
    <row r="1328" customFormat="1" ht="13" x14ac:dyDescent="0.15"/>
    <row r="1329" customFormat="1" ht="13" x14ac:dyDescent="0.15"/>
    <row r="1330" customFormat="1" ht="13" x14ac:dyDescent="0.15"/>
    <row r="1331" customFormat="1" ht="13" x14ac:dyDescent="0.15"/>
    <row r="1332" customFormat="1" ht="13" x14ac:dyDescent="0.15"/>
    <row r="1333" customFormat="1" ht="13" x14ac:dyDescent="0.15"/>
    <row r="1334" customFormat="1" ht="13" x14ac:dyDescent="0.15"/>
    <row r="1335" customFormat="1" ht="13" x14ac:dyDescent="0.15"/>
    <row r="1336" customFormat="1" ht="13" x14ac:dyDescent="0.15"/>
    <row r="1337" customFormat="1" ht="13" x14ac:dyDescent="0.15"/>
    <row r="1338" customFormat="1" ht="13" x14ac:dyDescent="0.15"/>
    <row r="1339" customFormat="1" ht="13" x14ac:dyDescent="0.15"/>
    <row r="1340" customFormat="1" ht="13" x14ac:dyDescent="0.15"/>
    <row r="1341" customFormat="1" ht="13" x14ac:dyDescent="0.15"/>
    <row r="1342" customFormat="1" ht="13" x14ac:dyDescent="0.15"/>
    <row r="1343" customFormat="1" ht="13" x14ac:dyDescent="0.15"/>
    <row r="1344" customFormat="1" ht="13" x14ac:dyDescent="0.15"/>
    <row r="1345" customFormat="1" ht="13" x14ac:dyDescent="0.15"/>
    <row r="1346" customFormat="1" ht="13" x14ac:dyDescent="0.15"/>
    <row r="1347" customFormat="1" ht="13" x14ac:dyDescent="0.15"/>
    <row r="1348" customFormat="1" ht="13" x14ac:dyDescent="0.15"/>
    <row r="1349" customFormat="1" ht="13" x14ac:dyDescent="0.15"/>
    <row r="1350" customFormat="1" ht="13" x14ac:dyDescent="0.15"/>
    <row r="1351" customFormat="1" ht="13" x14ac:dyDescent="0.15"/>
    <row r="1352" customFormat="1" ht="13" x14ac:dyDescent="0.15"/>
    <row r="1353" customFormat="1" ht="13" x14ac:dyDescent="0.15"/>
    <row r="1354" customFormat="1" ht="13" x14ac:dyDescent="0.15"/>
    <row r="1355" customFormat="1" ht="13" x14ac:dyDescent="0.15"/>
    <row r="1356" customFormat="1" ht="13" x14ac:dyDescent="0.15"/>
    <row r="1357" customFormat="1" ht="13" x14ac:dyDescent="0.15"/>
    <row r="1358" customFormat="1" ht="13" x14ac:dyDescent="0.15"/>
    <row r="1359" customFormat="1" ht="13" x14ac:dyDescent="0.15"/>
    <row r="1360" customFormat="1" ht="13" x14ac:dyDescent="0.15"/>
    <row r="1361" customFormat="1" ht="13" x14ac:dyDescent="0.15"/>
    <row r="1362" customFormat="1" ht="13" x14ac:dyDescent="0.15"/>
    <row r="1363" customFormat="1" ht="13" x14ac:dyDescent="0.15"/>
    <row r="1364" customFormat="1" ht="13" x14ac:dyDescent="0.15"/>
    <row r="1365" customFormat="1" ht="13" x14ac:dyDescent="0.15"/>
    <row r="1366" customFormat="1" ht="13" x14ac:dyDescent="0.15"/>
    <row r="1367" customFormat="1" ht="13" x14ac:dyDescent="0.15"/>
    <row r="1368" customFormat="1" ht="13" x14ac:dyDescent="0.15"/>
    <row r="1369" customFormat="1" ht="13" x14ac:dyDescent="0.15"/>
    <row r="1370" customFormat="1" ht="13" x14ac:dyDescent="0.15"/>
    <row r="1371" customFormat="1" ht="13" x14ac:dyDescent="0.15"/>
    <row r="1372" customFormat="1" ht="13" x14ac:dyDescent="0.15"/>
    <row r="1373" customFormat="1" ht="13" x14ac:dyDescent="0.15"/>
    <row r="1374" customFormat="1" ht="13" x14ac:dyDescent="0.15"/>
    <row r="1375" customFormat="1" ht="13" x14ac:dyDescent="0.15"/>
    <row r="1376" customFormat="1" ht="13" x14ac:dyDescent="0.15"/>
    <row r="1377" customFormat="1" ht="13" x14ac:dyDescent="0.15"/>
    <row r="1378" customFormat="1" ht="13" x14ac:dyDescent="0.15"/>
    <row r="1379" customFormat="1" ht="13" x14ac:dyDescent="0.15"/>
    <row r="1380" customFormat="1" ht="13" x14ac:dyDescent="0.15"/>
    <row r="1381" customFormat="1" ht="13" x14ac:dyDescent="0.15"/>
    <row r="1382" customFormat="1" ht="13" x14ac:dyDescent="0.15"/>
    <row r="1383" customFormat="1" ht="13" x14ac:dyDescent="0.15"/>
    <row r="1384" customFormat="1" ht="13" x14ac:dyDescent="0.15"/>
    <row r="1385" customFormat="1" ht="13" x14ac:dyDescent="0.15"/>
    <row r="1386" customFormat="1" ht="13" x14ac:dyDescent="0.15"/>
    <row r="1387" customFormat="1" ht="13" x14ac:dyDescent="0.15"/>
    <row r="1388" customFormat="1" ht="13" x14ac:dyDescent="0.15"/>
    <row r="1389" customFormat="1" ht="13" x14ac:dyDescent="0.15"/>
    <row r="1390" customFormat="1" ht="13" x14ac:dyDescent="0.15"/>
    <row r="1391" customFormat="1" ht="13" x14ac:dyDescent="0.15"/>
    <row r="1392" customFormat="1" ht="13" x14ac:dyDescent="0.15"/>
    <row r="1393" customFormat="1" ht="13" x14ac:dyDescent="0.15"/>
    <row r="1394" customFormat="1" ht="13" x14ac:dyDescent="0.15"/>
    <row r="1395" customFormat="1" ht="13" x14ac:dyDescent="0.15"/>
    <row r="1396" customFormat="1" ht="13" x14ac:dyDescent="0.15"/>
    <row r="1397" customFormat="1" ht="13" x14ac:dyDescent="0.15"/>
    <row r="1398" customFormat="1" ht="13" x14ac:dyDescent="0.15"/>
    <row r="1399" customFormat="1" ht="13" x14ac:dyDescent="0.15"/>
    <row r="1400" customFormat="1" ht="13" x14ac:dyDescent="0.15"/>
    <row r="1401" customFormat="1" ht="13" x14ac:dyDescent="0.15"/>
    <row r="1402" customFormat="1" ht="13" x14ac:dyDescent="0.15"/>
    <row r="1403" customFormat="1" ht="13" x14ac:dyDescent="0.15"/>
    <row r="1404" customFormat="1" ht="13" x14ac:dyDescent="0.15"/>
    <row r="1405" customFormat="1" ht="13" x14ac:dyDescent="0.15"/>
    <row r="1406" customFormat="1" ht="13" x14ac:dyDescent="0.15"/>
    <row r="1407" customFormat="1" ht="13" x14ac:dyDescent="0.15"/>
    <row r="1408" customFormat="1" ht="13" x14ac:dyDescent="0.15"/>
    <row r="1409" customFormat="1" ht="13" x14ac:dyDescent="0.15"/>
    <row r="1410" customFormat="1" ht="13" x14ac:dyDescent="0.15"/>
    <row r="1411" customFormat="1" ht="13" x14ac:dyDescent="0.15"/>
    <row r="1412" customFormat="1" ht="13" x14ac:dyDescent="0.15"/>
    <row r="1413" customFormat="1" ht="13" x14ac:dyDescent="0.15"/>
    <row r="1414" customFormat="1" ht="13" x14ac:dyDescent="0.15"/>
    <row r="1415" customFormat="1" ht="13" x14ac:dyDescent="0.15"/>
    <row r="1416" customFormat="1" ht="13" x14ac:dyDescent="0.15"/>
    <row r="1417" customFormat="1" ht="13" x14ac:dyDescent="0.15"/>
    <row r="1418" customFormat="1" ht="13" x14ac:dyDescent="0.15"/>
    <row r="1419" customFormat="1" ht="13" x14ac:dyDescent="0.15"/>
    <row r="1420" customFormat="1" ht="13" x14ac:dyDescent="0.15"/>
    <row r="1421" customFormat="1" ht="13" x14ac:dyDescent="0.15"/>
    <row r="1422" customFormat="1" ht="13" x14ac:dyDescent="0.15"/>
    <row r="1423" customFormat="1" ht="13" x14ac:dyDescent="0.15"/>
    <row r="1424" customFormat="1" ht="13" x14ac:dyDescent="0.15"/>
    <row r="1425" customFormat="1" ht="13" x14ac:dyDescent="0.15"/>
    <row r="1426" customFormat="1" ht="13" x14ac:dyDescent="0.15"/>
    <row r="1427" customFormat="1" ht="13" x14ac:dyDescent="0.15"/>
    <row r="1428" customFormat="1" ht="13" x14ac:dyDescent="0.15"/>
    <row r="1429" customFormat="1" ht="13" x14ac:dyDescent="0.15"/>
    <row r="1430" customFormat="1" ht="13" x14ac:dyDescent="0.15"/>
    <row r="1431" customFormat="1" ht="13" x14ac:dyDescent="0.15"/>
    <row r="1432" customFormat="1" ht="13" x14ac:dyDescent="0.15"/>
    <row r="1433" customFormat="1" ht="13" x14ac:dyDescent="0.15"/>
    <row r="1434" customFormat="1" ht="13" x14ac:dyDescent="0.15"/>
    <row r="1435" customFormat="1" ht="13" x14ac:dyDescent="0.15"/>
    <row r="1436" customFormat="1" ht="13" x14ac:dyDescent="0.15"/>
    <row r="1437" customFormat="1" ht="13" x14ac:dyDescent="0.15"/>
    <row r="1438" customFormat="1" ht="13" x14ac:dyDescent="0.15"/>
    <row r="1439" customFormat="1" ht="13" x14ac:dyDescent="0.15"/>
    <row r="1440" customFormat="1" ht="13" x14ac:dyDescent="0.15"/>
    <row r="1441" customFormat="1" ht="13" x14ac:dyDescent="0.15"/>
    <row r="1442" customFormat="1" ht="13" x14ac:dyDescent="0.15"/>
    <row r="1443" customFormat="1" ht="13" x14ac:dyDescent="0.15"/>
    <row r="1444" customFormat="1" ht="13" x14ac:dyDescent="0.15"/>
    <row r="1445" customFormat="1" ht="13" x14ac:dyDescent="0.15"/>
    <row r="1446" customFormat="1" ht="13" x14ac:dyDescent="0.15"/>
    <row r="1447" customFormat="1" ht="13" x14ac:dyDescent="0.15"/>
    <row r="1448" customFormat="1" ht="13" x14ac:dyDescent="0.15"/>
    <row r="1449" customFormat="1" ht="13" x14ac:dyDescent="0.15"/>
    <row r="1450" customFormat="1" ht="13" x14ac:dyDescent="0.15"/>
    <row r="1451" customFormat="1" ht="13" x14ac:dyDescent="0.15"/>
    <row r="1452" customFormat="1" ht="13" x14ac:dyDescent="0.15"/>
    <row r="1453" customFormat="1" ht="13" x14ac:dyDescent="0.15"/>
    <row r="1454" customFormat="1" ht="13" x14ac:dyDescent="0.15"/>
    <row r="1455" customFormat="1" ht="13" x14ac:dyDescent="0.15"/>
    <row r="1456" customFormat="1" ht="13" x14ac:dyDescent="0.15"/>
    <row r="1457" customFormat="1" ht="13" x14ac:dyDescent="0.15"/>
    <row r="1458" customFormat="1" ht="13" x14ac:dyDescent="0.15"/>
    <row r="1459" customFormat="1" ht="13" x14ac:dyDescent="0.15"/>
    <row r="1460" customFormat="1" ht="13" x14ac:dyDescent="0.15"/>
    <row r="1461" customFormat="1" ht="13" x14ac:dyDescent="0.15"/>
    <row r="1462" customFormat="1" ht="13" x14ac:dyDescent="0.15"/>
    <row r="1463" customFormat="1" ht="13" x14ac:dyDescent="0.15"/>
    <row r="1464" customFormat="1" ht="13" x14ac:dyDescent="0.15"/>
    <row r="1465" customFormat="1" ht="13" x14ac:dyDescent="0.15"/>
    <row r="1466" customFormat="1" ht="13" x14ac:dyDescent="0.15"/>
    <row r="1467" customFormat="1" ht="13" x14ac:dyDescent="0.15"/>
    <row r="1468" customFormat="1" ht="13" x14ac:dyDescent="0.15"/>
    <row r="1469" customFormat="1" ht="13" x14ac:dyDescent="0.15"/>
    <row r="1470" customFormat="1" ht="13" x14ac:dyDescent="0.15"/>
    <row r="1471" customFormat="1" ht="13" x14ac:dyDescent="0.15"/>
    <row r="1472" customFormat="1" ht="13" x14ac:dyDescent="0.15"/>
    <row r="1473" customFormat="1" ht="13" x14ac:dyDescent="0.15"/>
    <row r="1474" customFormat="1" ht="13" x14ac:dyDescent="0.15"/>
    <row r="1475" customFormat="1" ht="13" x14ac:dyDescent="0.15"/>
    <row r="1476" customFormat="1" ht="13" x14ac:dyDescent="0.15"/>
    <row r="1477" customFormat="1" ht="13" x14ac:dyDescent="0.15"/>
    <row r="1478" customFormat="1" ht="13" x14ac:dyDescent="0.15"/>
    <row r="1479" customFormat="1" ht="13" x14ac:dyDescent="0.15"/>
    <row r="1480" customFormat="1" ht="13" x14ac:dyDescent="0.15"/>
    <row r="1481" customFormat="1" ht="13" x14ac:dyDescent="0.15"/>
    <row r="1482" customFormat="1" ht="13" x14ac:dyDescent="0.15"/>
    <row r="1483" customFormat="1" ht="13" x14ac:dyDescent="0.15"/>
    <row r="1484" customFormat="1" ht="13" x14ac:dyDescent="0.15"/>
    <row r="1485" customFormat="1" ht="13" x14ac:dyDescent="0.15"/>
    <row r="1486" customFormat="1" ht="13" x14ac:dyDescent="0.15"/>
    <row r="1487" customFormat="1" ht="13" x14ac:dyDescent="0.15"/>
    <row r="1488" customFormat="1" ht="13" x14ac:dyDescent="0.15"/>
    <row r="1489" customFormat="1" ht="13" x14ac:dyDescent="0.15"/>
    <row r="1490" customFormat="1" ht="13" x14ac:dyDescent="0.15"/>
    <row r="1491" customFormat="1" ht="13" x14ac:dyDescent="0.15"/>
    <row r="1492" customFormat="1" ht="13" x14ac:dyDescent="0.15"/>
    <row r="1493" customFormat="1" ht="13" x14ac:dyDescent="0.15"/>
    <row r="1494" customFormat="1" ht="13" x14ac:dyDescent="0.15"/>
    <row r="1495" customFormat="1" ht="13" x14ac:dyDescent="0.15"/>
    <row r="1496" customFormat="1" ht="13" x14ac:dyDescent="0.15"/>
    <row r="1497" customFormat="1" ht="13" x14ac:dyDescent="0.15"/>
    <row r="1498" customFormat="1" ht="13" x14ac:dyDescent="0.15"/>
    <row r="1499" customFormat="1" ht="13" x14ac:dyDescent="0.15"/>
    <row r="1500" customFormat="1" ht="13" x14ac:dyDescent="0.15"/>
    <row r="1501" customFormat="1" ht="13" x14ac:dyDescent="0.15"/>
    <row r="1502" customFormat="1" ht="13" x14ac:dyDescent="0.15"/>
    <row r="1503" customFormat="1" ht="13" x14ac:dyDescent="0.15"/>
    <row r="1504" customFormat="1" ht="13" x14ac:dyDescent="0.15"/>
    <row r="1505" customFormat="1" ht="13" x14ac:dyDescent="0.15"/>
    <row r="1506" customFormat="1" ht="13" x14ac:dyDescent="0.15"/>
    <row r="1507" customFormat="1" ht="13" x14ac:dyDescent="0.15"/>
    <row r="1508" customFormat="1" ht="13" x14ac:dyDescent="0.15"/>
    <row r="1509" customFormat="1" ht="13" x14ac:dyDescent="0.15"/>
    <row r="1510" customFormat="1" ht="13" x14ac:dyDescent="0.15"/>
    <row r="1511" customFormat="1" ht="13" x14ac:dyDescent="0.15"/>
    <row r="1512" customFormat="1" ht="13" x14ac:dyDescent="0.15"/>
    <row r="1513" customFormat="1" ht="13" x14ac:dyDescent="0.15"/>
    <row r="1514" customFormat="1" ht="13" x14ac:dyDescent="0.15"/>
    <row r="1515" customFormat="1" ht="13" x14ac:dyDescent="0.15"/>
    <row r="1516" customFormat="1" ht="13" x14ac:dyDescent="0.15"/>
    <row r="1517" customFormat="1" ht="13" x14ac:dyDescent="0.15"/>
    <row r="1518" customFormat="1" ht="13" x14ac:dyDescent="0.15"/>
    <row r="1519" customFormat="1" ht="13" x14ac:dyDescent="0.15"/>
    <row r="1520" customFormat="1" ht="13" x14ac:dyDescent="0.15"/>
    <row r="1521" customFormat="1" ht="13" x14ac:dyDescent="0.15"/>
    <row r="1522" customFormat="1" ht="13" x14ac:dyDescent="0.15"/>
    <row r="1523" customFormat="1" ht="13" x14ac:dyDescent="0.15"/>
    <row r="1524" customFormat="1" ht="13" x14ac:dyDescent="0.15"/>
    <row r="1525" customFormat="1" ht="13" x14ac:dyDescent="0.15"/>
    <row r="1526" customFormat="1" ht="13" x14ac:dyDescent="0.15"/>
    <row r="1527" customFormat="1" ht="13" x14ac:dyDescent="0.15"/>
    <row r="1528" customFormat="1" ht="13" x14ac:dyDescent="0.15"/>
    <row r="1529" customFormat="1" ht="13" x14ac:dyDescent="0.15"/>
    <row r="1530" customFormat="1" ht="13" x14ac:dyDescent="0.15"/>
    <row r="1531" customFormat="1" ht="13" x14ac:dyDescent="0.15"/>
    <row r="1532" customFormat="1" ht="13" x14ac:dyDescent="0.15"/>
    <row r="1533" customFormat="1" ht="13" x14ac:dyDescent="0.15"/>
    <row r="1534" customFormat="1" ht="13" x14ac:dyDescent="0.15"/>
    <row r="1535" customFormat="1" ht="13" x14ac:dyDescent="0.15"/>
    <row r="1536" customFormat="1" ht="13" x14ac:dyDescent="0.15"/>
    <row r="1537" customFormat="1" ht="13" x14ac:dyDescent="0.15"/>
    <row r="1538" customFormat="1" ht="13" x14ac:dyDescent="0.15"/>
    <row r="1539" customFormat="1" ht="13" x14ac:dyDescent="0.15"/>
    <row r="1540" customFormat="1" ht="13" x14ac:dyDescent="0.15"/>
    <row r="1541" customFormat="1" ht="13" x14ac:dyDescent="0.15"/>
    <row r="1542" customFormat="1" ht="13" x14ac:dyDescent="0.15"/>
    <row r="1543" customFormat="1" ht="13" x14ac:dyDescent="0.15"/>
    <row r="1544" customFormat="1" ht="13" x14ac:dyDescent="0.15"/>
    <row r="1545" customFormat="1" ht="13" x14ac:dyDescent="0.15"/>
    <row r="1546" customFormat="1" ht="13" x14ac:dyDescent="0.15"/>
    <row r="1547" customFormat="1" ht="13" x14ac:dyDescent="0.15"/>
    <row r="1548" customFormat="1" ht="13" x14ac:dyDescent="0.15"/>
    <row r="1549" customFormat="1" ht="13" x14ac:dyDescent="0.15"/>
    <row r="1550" customFormat="1" ht="13" x14ac:dyDescent="0.15"/>
    <row r="1551" customFormat="1" ht="13" x14ac:dyDescent="0.15"/>
    <row r="1552" customFormat="1" ht="13" x14ac:dyDescent="0.15"/>
    <row r="1553" customFormat="1" ht="13" x14ac:dyDescent="0.15"/>
    <row r="1554" customFormat="1" ht="13" x14ac:dyDescent="0.15"/>
    <row r="1555" customFormat="1" ht="13" x14ac:dyDescent="0.15"/>
    <row r="1556" customFormat="1" ht="13" x14ac:dyDescent="0.15"/>
    <row r="1557" customFormat="1" ht="13" x14ac:dyDescent="0.15"/>
    <row r="1558" customFormat="1" ht="13" x14ac:dyDescent="0.15"/>
    <row r="1559" customFormat="1" ht="13" x14ac:dyDescent="0.15"/>
    <row r="1560" customFormat="1" ht="13" x14ac:dyDescent="0.15"/>
    <row r="1561" customFormat="1" ht="13" x14ac:dyDescent="0.15"/>
    <row r="1562" customFormat="1" ht="13" x14ac:dyDescent="0.15"/>
    <row r="1563" customFormat="1" ht="13" x14ac:dyDescent="0.15"/>
    <row r="1564" customFormat="1" ht="13" x14ac:dyDescent="0.15"/>
    <row r="1565" customFormat="1" ht="13" x14ac:dyDescent="0.15"/>
    <row r="1566" customFormat="1" ht="13" x14ac:dyDescent="0.15"/>
    <row r="1567" customFormat="1" ht="13" x14ac:dyDescent="0.15"/>
    <row r="1568" customFormat="1" ht="13" x14ac:dyDescent="0.15"/>
    <row r="1569" customFormat="1" ht="13" x14ac:dyDescent="0.15"/>
    <row r="1570" customFormat="1" ht="13" x14ac:dyDescent="0.15"/>
    <row r="1571" customFormat="1" ht="13" x14ac:dyDescent="0.15"/>
    <row r="1572" customFormat="1" ht="13" x14ac:dyDescent="0.15"/>
    <row r="1573" customFormat="1" ht="13" x14ac:dyDescent="0.15"/>
    <row r="1574" customFormat="1" ht="13" x14ac:dyDescent="0.15"/>
    <row r="1575" customFormat="1" ht="13" x14ac:dyDescent="0.15"/>
    <row r="1576" customFormat="1" ht="13" x14ac:dyDescent="0.15"/>
    <row r="1577" customFormat="1" ht="13" x14ac:dyDescent="0.15"/>
    <row r="1578" customFormat="1" ht="13" x14ac:dyDescent="0.15"/>
    <row r="1579" customFormat="1" ht="13" x14ac:dyDescent="0.15"/>
    <row r="1580" customFormat="1" ht="13" x14ac:dyDescent="0.15"/>
    <row r="1581" customFormat="1" ht="13" x14ac:dyDescent="0.15"/>
    <row r="1582" customFormat="1" ht="13" x14ac:dyDescent="0.15"/>
    <row r="1583" customFormat="1" ht="13" x14ac:dyDescent="0.15"/>
    <row r="1584" customFormat="1" ht="13" x14ac:dyDescent="0.15"/>
    <row r="1585" customFormat="1" ht="13" x14ac:dyDescent="0.15"/>
    <row r="1586" customFormat="1" ht="13" x14ac:dyDescent="0.15"/>
    <row r="1587" customFormat="1" ht="13" x14ac:dyDescent="0.15"/>
    <row r="1588" customFormat="1" ht="13" x14ac:dyDescent="0.15"/>
    <row r="1589" customFormat="1" ht="13" x14ac:dyDescent="0.15"/>
    <row r="1590" customFormat="1" ht="13" x14ac:dyDescent="0.15"/>
    <row r="1591" customFormat="1" ht="13" x14ac:dyDescent="0.15"/>
    <row r="1592" customFormat="1" ht="13" x14ac:dyDescent="0.15"/>
    <row r="1593" customFormat="1" ht="13" x14ac:dyDescent="0.15"/>
    <row r="1594" customFormat="1" ht="13" x14ac:dyDescent="0.15"/>
    <row r="1595" customFormat="1" ht="13" x14ac:dyDescent="0.15"/>
    <row r="1596" customFormat="1" ht="13" x14ac:dyDescent="0.15"/>
    <row r="1597" customFormat="1" ht="13" x14ac:dyDescent="0.15"/>
    <row r="1598" customFormat="1" ht="13" x14ac:dyDescent="0.15"/>
    <row r="1599" customFormat="1" ht="13" x14ac:dyDescent="0.15"/>
    <row r="1600" customFormat="1" ht="13" x14ac:dyDescent="0.15"/>
    <row r="1601" customFormat="1" ht="13" x14ac:dyDescent="0.15"/>
    <row r="1602" customFormat="1" ht="13" x14ac:dyDescent="0.15"/>
    <row r="1603" customFormat="1" ht="13" x14ac:dyDescent="0.15"/>
    <row r="1604" customFormat="1" ht="13" x14ac:dyDescent="0.15"/>
    <row r="1605" customFormat="1" ht="13" x14ac:dyDescent="0.15"/>
    <row r="1606" customFormat="1" ht="13" x14ac:dyDescent="0.15"/>
    <row r="1607" customFormat="1" ht="13" x14ac:dyDescent="0.15"/>
    <row r="1608" customFormat="1" ht="13" x14ac:dyDescent="0.15"/>
    <row r="1609" customFormat="1" ht="13" x14ac:dyDescent="0.15"/>
    <row r="1610" customFormat="1" ht="13" x14ac:dyDescent="0.15"/>
    <row r="1611" customFormat="1" ht="13" x14ac:dyDescent="0.15"/>
    <row r="1612" customFormat="1" ht="13" x14ac:dyDescent="0.15"/>
    <row r="1613" customFormat="1" ht="13" x14ac:dyDescent="0.15"/>
    <row r="1614" customFormat="1" ht="13" x14ac:dyDescent="0.15"/>
    <row r="1615" customFormat="1" ht="13" x14ac:dyDescent="0.15"/>
    <row r="1616" customFormat="1" ht="13" x14ac:dyDescent="0.15"/>
    <row r="1617" customFormat="1" ht="13" x14ac:dyDescent="0.15"/>
    <row r="1618" customFormat="1" ht="13" x14ac:dyDescent="0.15"/>
    <row r="1619" customFormat="1" ht="13" x14ac:dyDescent="0.15"/>
    <row r="1620" customFormat="1" ht="13" x14ac:dyDescent="0.15"/>
    <row r="1621" customFormat="1" ht="13" x14ac:dyDescent="0.15"/>
    <row r="1622" customFormat="1" ht="13" x14ac:dyDescent="0.15"/>
    <row r="1623" customFormat="1" ht="13" x14ac:dyDescent="0.15"/>
    <row r="1624" customFormat="1" ht="13" x14ac:dyDescent="0.15"/>
    <row r="1625" customFormat="1" ht="13" x14ac:dyDescent="0.15"/>
    <row r="1626" customFormat="1" ht="13" x14ac:dyDescent="0.15"/>
    <row r="1627" customFormat="1" ht="13" x14ac:dyDescent="0.15"/>
    <row r="1628" customFormat="1" ht="13" x14ac:dyDescent="0.15"/>
    <row r="1629" customFormat="1" ht="13" x14ac:dyDescent="0.15"/>
    <row r="1630" customFormat="1" ht="13" x14ac:dyDescent="0.15"/>
    <row r="1631" customFormat="1" ht="13" x14ac:dyDescent="0.15"/>
    <row r="1632" customFormat="1" ht="13" x14ac:dyDescent="0.15"/>
    <row r="1633" customFormat="1" ht="13" x14ac:dyDescent="0.15"/>
    <row r="1634" customFormat="1" ht="13" x14ac:dyDescent="0.15"/>
    <row r="1635" customFormat="1" ht="13" x14ac:dyDescent="0.15"/>
    <row r="1636" customFormat="1" ht="13" x14ac:dyDescent="0.15"/>
    <row r="1637" customFormat="1" ht="13" x14ac:dyDescent="0.15"/>
    <row r="1638" customFormat="1" ht="13" x14ac:dyDescent="0.15"/>
    <row r="1639" customFormat="1" ht="13" x14ac:dyDescent="0.15"/>
    <row r="1640" customFormat="1" ht="13" x14ac:dyDescent="0.15"/>
    <row r="1641" customFormat="1" ht="13" x14ac:dyDescent="0.15"/>
    <row r="1642" customFormat="1" ht="13" x14ac:dyDescent="0.15"/>
    <row r="1643" customFormat="1" ht="13" x14ac:dyDescent="0.15"/>
    <row r="1644" customFormat="1" ht="13" x14ac:dyDescent="0.15"/>
    <row r="1645" customFormat="1" ht="13" x14ac:dyDescent="0.15"/>
    <row r="1646" customFormat="1" ht="13" x14ac:dyDescent="0.15"/>
    <row r="1647" customFormat="1" ht="13" x14ac:dyDescent="0.15"/>
    <row r="1648" customFormat="1" ht="13" x14ac:dyDescent="0.15"/>
    <row r="1649" customFormat="1" ht="13" x14ac:dyDescent="0.15"/>
    <row r="1650" customFormat="1" ht="13" x14ac:dyDescent="0.15"/>
    <row r="1651" customFormat="1" ht="13" x14ac:dyDescent="0.15"/>
    <row r="1652" customFormat="1" ht="13" x14ac:dyDescent="0.15"/>
    <row r="1653" customFormat="1" ht="13" x14ac:dyDescent="0.15"/>
    <row r="1654" customFormat="1" ht="13" x14ac:dyDescent="0.15"/>
    <row r="1655" customFormat="1" ht="13" x14ac:dyDescent="0.15"/>
    <row r="1656" customFormat="1" ht="13" x14ac:dyDescent="0.15"/>
    <row r="1657" customFormat="1" ht="13" x14ac:dyDescent="0.15"/>
    <row r="1658" customFormat="1" ht="13" x14ac:dyDescent="0.15"/>
    <row r="1659" customFormat="1" ht="13" x14ac:dyDescent="0.15"/>
    <row r="1660" customFormat="1" ht="13" x14ac:dyDescent="0.15"/>
    <row r="1661" customFormat="1" ht="13" x14ac:dyDescent="0.15"/>
    <row r="1662" customFormat="1" ht="13" x14ac:dyDescent="0.15"/>
    <row r="1663" customFormat="1" ht="13" x14ac:dyDescent="0.15"/>
    <row r="1664" customFormat="1" ht="13" x14ac:dyDescent="0.15"/>
    <row r="1665" customFormat="1" ht="13" x14ac:dyDescent="0.15"/>
    <row r="1666" customFormat="1" ht="13" x14ac:dyDescent="0.15"/>
    <row r="1667" customFormat="1" ht="13" x14ac:dyDescent="0.15"/>
    <row r="1668" customFormat="1" ht="13" x14ac:dyDescent="0.15"/>
    <row r="1669" customFormat="1" ht="13" x14ac:dyDescent="0.15"/>
    <row r="1670" customFormat="1" ht="13" x14ac:dyDescent="0.15"/>
    <row r="1671" customFormat="1" ht="13" x14ac:dyDescent="0.15"/>
    <row r="1672" customFormat="1" ht="13" x14ac:dyDescent="0.15"/>
    <row r="1673" customFormat="1" ht="13" x14ac:dyDescent="0.15"/>
    <row r="1674" customFormat="1" ht="13" x14ac:dyDescent="0.15"/>
    <row r="1675" customFormat="1" ht="13" x14ac:dyDescent="0.15"/>
    <row r="1676" customFormat="1" ht="13" x14ac:dyDescent="0.15"/>
    <row r="1677" customFormat="1" ht="13" x14ac:dyDescent="0.15"/>
    <row r="1678" customFormat="1" ht="13" x14ac:dyDescent="0.15"/>
    <row r="1679" customFormat="1" ht="13" x14ac:dyDescent="0.15"/>
    <row r="1680" customFormat="1" ht="13" x14ac:dyDescent="0.15"/>
    <row r="1681" customFormat="1" ht="13" x14ac:dyDescent="0.15"/>
    <row r="1682" customFormat="1" ht="13" x14ac:dyDescent="0.15"/>
    <row r="1683" customFormat="1" ht="13" x14ac:dyDescent="0.15"/>
    <row r="1684" customFormat="1" ht="13" x14ac:dyDescent="0.15"/>
    <row r="1685" customFormat="1" ht="13" x14ac:dyDescent="0.15"/>
    <row r="1686" customFormat="1" ht="13" x14ac:dyDescent="0.15"/>
    <row r="1687" customFormat="1" ht="13" x14ac:dyDescent="0.15"/>
    <row r="1688" customFormat="1" ht="13" x14ac:dyDescent="0.15"/>
    <row r="1689" customFormat="1" ht="13" x14ac:dyDescent="0.15"/>
    <row r="1690" customFormat="1" ht="13" x14ac:dyDescent="0.15"/>
    <row r="1691" customFormat="1" ht="13" x14ac:dyDescent="0.15"/>
    <row r="1692" customFormat="1" ht="13" x14ac:dyDescent="0.15"/>
    <row r="1693" customFormat="1" ht="13" x14ac:dyDescent="0.15"/>
    <row r="1694" customFormat="1" ht="13" x14ac:dyDescent="0.15"/>
    <row r="1695" customFormat="1" ht="13" x14ac:dyDescent="0.15"/>
    <row r="1696" customFormat="1" ht="13" x14ac:dyDescent="0.15"/>
    <row r="1697" customFormat="1" ht="13" x14ac:dyDescent="0.15"/>
    <row r="1698" customFormat="1" ht="13" x14ac:dyDescent="0.15"/>
    <row r="1699" customFormat="1" ht="13" x14ac:dyDescent="0.15"/>
    <row r="1700" customFormat="1" ht="13" x14ac:dyDescent="0.15"/>
    <row r="1701" customFormat="1" ht="13" x14ac:dyDescent="0.15"/>
    <row r="1702" customFormat="1" ht="13" x14ac:dyDescent="0.15"/>
    <row r="1703" customFormat="1" ht="13" x14ac:dyDescent="0.15"/>
    <row r="1704" customFormat="1" ht="13" x14ac:dyDescent="0.15"/>
    <row r="1705" customFormat="1" ht="13" x14ac:dyDescent="0.15"/>
    <row r="1706" customFormat="1" ht="13" x14ac:dyDescent="0.15"/>
    <row r="1707" customFormat="1" ht="13" x14ac:dyDescent="0.15"/>
    <row r="1708" customFormat="1" ht="13" x14ac:dyDescent="0.15"/>
    <row r="1709" customFormat="1" ht="13" x14ac:dyDescent="0.15"/>
    <row r="1710" customFormat="1" ht="13" x14ac:dyDescent="0.15"/>
    <row r="1711" customFormat="1" ht="13" x14ac:dyDescent="0.15"/>
    <row r="1712" customFormat="1" ht="13" x14ac:dyDescent="0.15"/>
    <row r="1713" customFormat="1" ht="13" x14ac:dyDescent="0.15"/>
    <row r="1714" customFormat="1" ht="13" x14ac:dyDescent="0.15"/>
    <row r="1715" customFormat="1" ht="13" x14ac:dyDescent="0.15"/>
    <row r="1716" customFormat="1" ht="13" x14ac:dyDescent="0.15"/>
    <row r="1717" customFormat="1" ht="13" x14ac:dyDescent="0.15"/>
    <row r="1718" customFormat="1" ht="13" x14ac:dyDescent="0.15"/>
    <row r="1719" customFormat="1" ht="13" x14ac:dyDescent="0.15"/>
    <row r="1720" customFormat="1" ht="13" x14ac:dyDescent="0.15"/>
    <row r="1721" customFormat="1" ht="13" x14ac:dyDescent="0.15"/>
    <row r="1722" customFormat="1" ht="13" x14ac:dyDescent="0.15"/>
    <row r="1723" customFormat="1" ht="13" x14ac:dyDescent="0.15"/>
    <row r="1724" customFormat="1" ht="13" x14ac:dyDescent="0.15"/>
    <row r="1725" customFormat="1" ht="13" x14ac:dyDescent="0.15"/>
    <row r="1726" customFormat="1" ht="13" x14ac:dyDescent="0.15"/>
    <row r="1727" customFormat="1" ht="13" x14ac:dyDescent="0.15"/>
    <row r="1728" customFormat="1" ht="13" x14ac:dyDescent="0.15"/>
    <row r="1729" customFormat="1" ht="13" x14ac:dyDescent="0.15"/>
    <row r="1730" customFormat="1" ht="13" x14ac:dyDescent="0.15"/>
    <row r="1731" customFormat="1" ht="13" x14ac:dyDescent="0.15"/>
    <row r="1732" customFormat="1" ht="13" x14ac:dyDescent="0.15"/>
    <row r="1733" customFormat="1" ht="13" x14ac:dyDescent="0.15"/>
    <row r="1734" customFormat="1" ht="13" x14ac:dyDescent="0.15"/>
    <row r="1735" customFormat="1" ht="13" x14ac:dyDescent="0.15"/>
    <row r="1736" customFormat="1" ht="13" x14ac:dyDescent="0.15"/>
    <row r="1737" customFormat="1" ht="13" x14ac:dyDescent="0.15"/>
    <row r="1738" customFormat="1" ht="13" x14ac:dyDescent="0.15"/>
    <row r="1739" customFormat="1" ht="13" x14ac:dyDescent="0.15"/>
    <row r="1740" customFormat="1" ht="13" x14ac:dyDescent="0.15"/>
    <row r="1741" customFormat="1" ht="13" x14ac:dyDescent="0.15"/>
    <row r="1742" customFormat="1" ht="13" x14ac:dyDescent="0.15"/>
    <row r="1743" customFormat="1" ht="13" x14ac:dyDescent="0.15"/>
    <row r="1744" customFormat="1" ht="13" x14ac:dyDescent="0.15"/>
    <row r="1745" customFormat="1" ht="13" x14ac:dyDescent="0.15"/>
    <row r="1746" customFormat="1" ht="13" x14ac:dyDescent="0.15"/>
    <row r="1747" customFormat="1" ht="13" x14ac:dyDescent="0.15"/>
    <row r="1748" customFormat="1" ht="13" x14ac:dyDescent="0.15"/>
    <row r="1749" customFormat="1" ht="13" x14ac:dyDescent="0.15"/>
    <row r="1750" customFormat="1" ht="13" x14ac:dyDescent="0.15"/>
    <row r="1751" customFormat="1" ht="13" x14ac:dyDescent="0.15"/>
    <row r="1752" customFormat="1" ht="13" x14ac:dyDescent="0.15"/>
    <row r="1753" customFormat="1" ht="13" x14ac:dyDescent="0.15"/>
    <row r="1754" customFormat="1" ht="13" x14ac:dyDescent="0.15"/>
    <row r="1755" customFormat="1" ht="13" x14ac:dyDescent="0.15"/>
    <row r="1756" customFormat="1" ht="13" x14ac:dyDescent="0.15"/>
    <row r="1757" customFormat="1" ht="13" x14ac:dyDescent="0.15"/>
    <row r="1758" customFormat="1" ht="13" x14ac:dyDescent="0.15"/>
    <row r="1759" customFormat="1" ht="13" x14ac:dyDescent="0.15"/>
    <row r="1760" customFormat="1" ht="13" x14ac:dyDescent="0.15"/>
    <row r="1761" customFormat="1" ht="13" x14ac:dyDescent="0.15"/>
    <row r="1762" customFormat="1" ht="13" x14ac:dyDescent="0.15"/>
    <row r="1763" customFormat="1" ht="13" x14ac:dyDescent="0.15"/>
    <row r="1764" customFormat="1" ht="13" x14ac:dyDescent="0.15"/>
    <row r="1765" customFormat="1" ht="13" x14ac:dyDescent="0.15"/>
    <row r="1766" customFormat="1" ht="13" x14ac:dyDescent="0.15"/>
    <row r="1767" customFormat="1" ht="13" x14ac:dyDescent="0.15"/>
    <row r="1768" customFormat="1" ht="13" x14ac:dyDescent="0.15"/>
    <row r="1769" customFormat="1" ht="13" x14ac:dyDescent="0.15"/>
    <row r="1770" customFormat="1" ht="13" x14ac:dyDescent="0.15"/>
    <row r="1771" customFormat="1" ht="13" x14ac:dyDescent="0.15"/>
    <row r="1772" customFormat="1" ht="13" x14ac:dyDescent="0.15"/>
    <row r="1773" customFormat="1" ht="13" x14ac:dyDescent="0.15"/>
    <row r="1774" customFormat="1" ht="13" x14ac:dyDescent="0.15"/>
    <row r="1775" customFormat="1" ht="13" x14ac:dyDescent="0.15"/>
    <row r="1776" customFormat="1" ht="13" x14ac:dyDescent="0.15"/>
    <row r="1777" customFormat="1" ht="13" x14ac:dyDescent="0.15"/>
    <row r="1778" customFormat="1" ht="13" x14ac:dyDescent="0.15"/>
    <row r="1779" customFormat="1" ht="13" x14ac:dyDescent="0.15"/>
    <row r="1780" customFormat="1" ht="13" x14ac:dyDescent="0.15"/>
    <row r="1781" customFormat="1" ht="13" x14ac:dyDescent="0.15"/>
    <row r="1782" customFormat="1" ht="13" x14ac:dyDescent="0.15"/>
    <row r="1783" customFormat="1" ht="13" x14ac:dyDescent="0.15"/>
    <row r="1784" customFormat="1" ht="13" x14ac:dyDescent="0.15"/>
    <row r="1785" customFormat="1" ht="13" x14ac:dyDescent="0.15"/>
    <row r="1786" customFormat="1" ht="13" x14ac:dyDescent="0.15"/>
    <row r="1787" customFormat="1" ht="13" x14ac:dyDescent="0.15"/>
    <row r="1788" customFormat="1" ht="13" x14ac:dyDescent="0.15"/>
    <row r="1789" customFormat="1" ht="13" x14ac:dyDescent="0.15"/>
    <row r="1790" customFormat="1" ht="13" x14ac:dyDescent="0.15"/>
    <row r="1791" customFormat="1" ht="13" x14ac:dyDescent="0.15"/>
    <row r="1792" customFormat="1" ht="13" x14ac:dyDescent="0.15"/>
    <row r="1793" customFormat="1" ht="13" x14ac:dyDescent="0.15"/>
    <row r="1794" customFormat="1" ht="13" x14ac:dyDescent="0.15"/>
    <row r="1795" customFormat="1" ht="13" x14ac:dyDescent="0.15"/>
    <row r="1796" customFormat="1" ht="13" x14ac:dyDescent="0.15"/>
    <row r="1797" customFormat="1" ht="13" x14ac:dyDescent="0.15"/>
    <row r="1798" customFormat="1" ht="13" x14ac:dyDescent="0.15"/>
    <row r="1799" customFormat="1" ht="13" x14ac:dyDescent="0.15"/>
    <row r="1800" customFormat="1" ht="13" x14ac:dyDescent="0.15"/>
    <row r="1801" customFormat="1" ht="13" x14ac:dyDescent="0.15"/>
    <row r="1802" customFormat="1" ht="13" x14ac:dyDescent="0.15"/>
    <row r="1803" customFormat="1" ht="13" x14ac:dyDescent="0.15"/>
    <row r="1804" customFormat="1" ht="13" x14ac:dyDescent="0.15"/>
    <row r="1805" customFormat="1" ht="13" x14ac:dyDescent="0.15"/>
    <row r="1806" customFormat="1" ht="13" x14ac:dyDescent="0.15"/>
    <row r="1807" customFormat="1" ht="13" x14ac:dyDescent="0.15"/>
    <row r="1808" customFormat="1" ht="13" x14ac:dyDescent="0.15"/>
    <row r="1809" customFormat="1" ht="13" x14ac:dyDescent="0.15"/>
    <row r="1810" customFormat="1" ht="13" x14ac:dyDescent="0.15"/>
    <row r="1811" customFormat="1" ht="13" x14ac:dyDescent="0.15"/>
    <row r="1812" customFormat="1" ht="13" x14ac:dyDescent="0.15"/>
    <row r="1813" customFormat="1" ht="13" x14ac:dyDescent="0.15"/>
    <row r="1814" customFormat="1" ht="13" x14ac:dyDescent="0.15"/>
    <row r="1815" customFormat="1" ht="13" x14ac:dyDescent="0.15"/>
    <row r="1816" customFormat="1" ht="13" x14ac:dyDescent="0.15"/>
    <row r="1817" customFormat="1" ht="13" x14ac:dyDescent="0.15"/>
    <row r="1818" customFormat="1" ht="13" x14ac:dyDescent="0.15"/>
    <row r="1819" customFormat="1" ht="13" x14ac:dyDescent="0.15"/>
    <row r="1820" customFormat="1" ht="13" x14ac:dyDescent="0.15"/>
    <row r="1821" customFormat="1" ht="13" x14ac:dyDescent="0.15"/>
    <row r="1822" customFormat="1" ht="13" x14ac:dyDescent="0.15"/>
    <row r="1823" customFormat="1" ht="13" x14ac:dyDescent="0.15"/>
    <row r="1824" customFormat="1" ht="13" x14ac:dyDescent="0.15"/>
    <row r="1825" customFormat="1" ht="13" x14ac:dyDescent="0.15"/>
    <row r="1826" customFormat="1" ht="13" x14ac:dyDescent="0.15"/>
    <row r="1827" customFormat="1" ht="13" x14ac:dyDescent="0.15"/>
    <row r="1828" customFormat="1" ht="13" x14ac:dyDescent="0.15"/>
    <row r="1829" customFormat="1" ht="13" x14ac:dyDescent="0.15"/>
    <row r="1830" customFormat="1" ht="13" x14ac:dyDescent="0.15"/>
    <row r="1831" customFormat="1" ht="13" x14ac:dyDescent="0.15"/>
    <row r="1832" customFormat="1" ht="13" x14ac:dyDescent="0.15"/>
    <row r="1833" customFormat="1" ht="13" x14ac:dyDescent="0.15"/>
    <row r="1834" customFormat="1" ht="13" x14ac:dyDescent="0.15"/>
    <row r="1835" customFormat="1" ht="13" x14ac:dyDescent="0.15"/>
    <row r="1836" customFormat="1" ht="13" x14ac:dyDescent="0.15"/>
    <row r="1837" customFormat="1" ht="13" x14ac:dyDescent="0.15"/>
    <row r="1838" customFormat="1" ht="13" x14ac:dyDescent="0.15"/>
    <row r="1839" customFormat="1" ht="13" x14ac:dyDescent="0.15"/>
    <row r="1840" customFormat="1" ht="13" x14ac:dyDescent="0.15"/>
    <row r="1841" customFormat="1" ht="13" x14ac:dyDescent="0.15"/>
    <row r="1842" customFormat="1" ht="13" x14ac:dyDescent="0.15"/>
    <row r="1843" customFormat="1" ht="13" x14ac:dyDescent="0.15"/>
    <row r="1844" customFormat="1" ht="13" x14ac:dyDescent="0.15"/>
    <row r="1845" customFormat="1" ht="13" x14ac:dyDescent="0.15"/>
    <row r="1846" customFormat="1" ht="13" x14ac:dyDescent="0.15"/>
    <row r="1847" customFormat="1" ht="13" x14ac:dyDescent="0.15"/>
    <row r="1848" customFormat="1" ht="13" x14ac:dyDescent="0.15"/>
    <row r="1849" customFormat="1" ht="13" x14ac:dyDescent="0.15"/>
    <row r="1850" customFormat="1" ht="13" x14ac:dyDescent="0.15"/>
    <row r="1851" customFormat="1" ht="13" x14ac:dyDescent="0.15"/>
    <row r="1852" customFormat="1" ht="13" x14ac:dyDescent="0.15"/>
    <row r="1853" customFormat="1" ht="13" x14ac:dyDescent="0.15"/>
    <row r="1854" customFormat="1" ht="13" x14ac:dyDescent="0.15"/>
    <row r="1855" customFormat="1" ht="13" x14ac:dyDescent="0.15"/>
    <row r="1856" customFormat="1" ht="13" x14ac:dyDescent="0.15"/>
    <row r="1857" customFormat="1" ht="13" x14ac:dyDescent="0.15"/>
    <row r="1858" customFormat="1" ht="13" x14ac:dyDescent="0.15"/>
    <row r="1859" customFormat="1" ht="13" x14ac:dyDescent="0.15"/>
    <row r="1860" customFormat="1" ht="13" x14ac:dyDescent="0.15"/>
    <row r="1861" customFormat="1" ht="13" x14ac:dyDescent="0.15"/>
    <row r="1862" customFormat="1" ht="13" x14ac:dyDescent="0.15"/>
    <row r="1863" customFormat="1" ht="13" x14ac:dyDescent="0.15"/>
    <row r="1864" customFormat="1" ht="13" x14ac:dyDescent="0.15"/>
    <row r="1865" customFormat="1" ht="13" x14ac:dyDescent="0.15"/>
    <row r="1866" customFormat="1" ht="13" x14ac:dyDescent="0.15"/>
    <row r="1867" customFormat="1" ht="13" x14ac:dyDescent="0.15"/>
    <row r="1868" customFormat="1" ht="13" x14ac:dyDescent="0.15"/>
    <row r="1869" customFormat="1" ht="13" x14ac:dyDescent="0.15"/>
    <row r="1870" customFormat="1" ht="13" x14ac:dyDescent="0.15"/>
    <row r="1871" customFormat="1" ht="13" x14ac:dyDescent="0.15"/>
    <row r="1872" customFormat="1" ht="13" x14ac:dyDescent="0.15"/>
    <row r="1873" customFormat="1" ht="13" x14ac:dyDescent="0.15"/>
    <row r="1874" customFormat="1" ht="13" x14ac:dyDescent="0.15"/>
    <row r="1875" customFormat="1" ht="13" x14ac:dyDescent="0.15"/>
    <row r="1876" customFormat="1" ht="13" x14ac:dyDescent="0.15"/>
    <row r="1877" customFormat="1" ht="13" x14ac:dyDescent="0.15"/>
    <row r="1878" customFormat="1" ht="13" x14ac:dyDescent="0.15"/>
    <row r="1879" customFormat="1" ht="13" x14ac:dyDescent="0.15"/>
    <row r="1880" customFormat="1" ht="13" x14ac:dyDescent="0.15"/>
    <row r="1881" customFormat="1" ht="13" x14ac:dyDescent="0.15"/>
    <row r="1882" customFormat="1" ht="13" x14ac:dyDescent="0.15"/>
    <row r="1883" customFormat="1" ht="13" x14ac:dyDescent="0.15"/>
    <row r="1884" customFormat="1" ht="13" x14ac:dyDescent="0.15"/>
    <row r="1885" customFormat="1" ht="13" x14ac:dyDescent="0.15"/>
    <row r="1886" customFormat="1" ht="13" x14ac:dyDescent="0.15"/>
    <row r="1887" customFormat="1" ht="13" x14ac:dyDescent="0.15"/>
    <row r="1888" customFormat="1" ht="13" x14ac:dyDescent="0.15"/>
    <row r="1889" customFormat="1" ht="13" x14ac:dyDescent="0.15"/>
    <row r="1890" customFormat="1" ht="13" x14ac:dyDescent="0.15"/>
    <row r="1891" customFormat="1" ht="13" x14ac:dyDescent="0.15"/>
    <row r="1892" customFormat="1" ht="13" x14ac:dyDescent="0.15"/>
    <row r="1893" customFormat="1" ht="13" x14ac:dyDescent="0.15"/>
    <row r="1894" customFormat="1" ht="13" x14ac:dyDescent="0.15"/>
    <row r="1895" customFormat="1" ht="13" x14ac:dyDescent="0.15"/>
    <row r="1896" customFormat="1" ht="13" x14ac:dyDescent="0.15"/>
    <row r="1897" customFormat="1" ht="13" x14ac:dyDescent="0.15"/>
    <row r="1898" customFormat="1" ht="13" x14ac:dyDescent="0.15"/>
    <row r="1899" customFormat="1" ht="13" x14ac:dyDescent="0.15"/>
    <row r="1900" customFormat="1" ht="13" x14ac:dyDescent="0.15"/>
    <row r="1901" customFormat="1" ht="13" x14ac:dyDescent="0.15"/>
    <row r="1902" customFormat="1" ht="13" x14ac:dyDescent="0.15"/>
    <row r="1903" customFormat="1" ht="13" x14ac:dyDescent="0.15"/>
    <row r="1904" customFormat="1" ht="13" x14ac:dyDescent="0.15"/>
    <row r="1905" customFormat="1" ht="13" x14ac:dyDescent="0.15"/>
    <row r="1906" customFormat="1" ht="13" x14ac:dyDescent="0.15"/>
    <row r="1907" customFormat="1" ht="13" x14ac:dyDescent="0.15"/>
    <row r="1908" customFormat="1" ht="13" x14ac:dyDescent="0.15"/>
    <row r="1909" customFormat="1" ht="13" x14ac:dyDescent="0.15"/>
    <row r="1910" customFormat="1" ht="13" x14ac:dyDescent="0.15"/>
    <row r="1911" customFormat="1" ht="13" x14ac:dyDescent="0.15"/>
    <row r="1912" customFormat="1" ht="13" x14ac:dyDescent="0.15"/>
    <row r="1913" customFormat="1" ht="13" x14ac:dyDescent="0.15"/>
    <row r="1914" customFormat="1" ht="13" x14ac:dyDescent="0.15"/>
    <row r="1915" customFormat="1" ht="13" x14ac:dyDescent="0.15"/>
    <row r="1916" customFormat="1" ht="13" x14ac:dyDescent="0.15"/>
    <row r="1917" customFormat="1" ht="13" x14ac:dyDescent="0.15"/>
    <row r="1918" customFormat="1" ht="13" x14ac:dyDescent="0.15"/>
    <row r="1919" customFormat="1" ht="13" x14ac:dyDescent="0.15"/>
    <row r="1920" customFormat="1" ht="13" x14ac:dyDescent="0.15"/>
    <row r="1921" customFormat="1" ht="13" x14ac:dyDescent="0.15"/>
    <row r="1922" customFormat="1" ht="13" x14ac:dyDescent="0.15"/>
    <row r="1923" customFormat="1" ht="13" x14ac:dyDescent="0.15"/>
    <row r="1924" customFormat="1" ht="13" x14ac:dyDescent="0.15"/>
    <row r="1925" customFormat="1" ht="13" x14ac:dyDescent="0.15"/>
    <row r="1926" customFormat="1" ht="13" x14ac:dyDescent="0.15"/>
    <row r="1927" customFormat="1" ht="13" x14ac:dyDescent="0.15"/>
    <row r="1928" customFormat="1" ht="13" x14ac:dyDescent="0.15"/>
    <row r="1929" customFormat="1" ht="13" x14ac:dyDescent="0.15"/>
    <row r="1930" customFormat="1" ht="13" x14ac:dyDescent="0.15"/>
    <row r="1931" customFormat="1" ht="13" x14ac:dyDescent="0.15"/>
    <row r="1932" customFormat="1" ht="13" x14ac:dyDescent="0.15"/>
    <row r="1933" customFormat="1" ht="13" x14ac:dyDescent="0.15"/>
    <row r="1934" customFormat="1" ht="13" x14ac:dyDescent="0.15"/>
    <row r="1935" customFormat="1" ht="13" x14ac:dyDescent="0.15"/>
    <row r="1936" customFormat="1" ht="13" x14ac:dyDescent="0.15"/>
    <row r="1937" customFormat="1" ht="13" x14ac:dyDescent="0.15"/>
    <row r="1938" customFormat="1" ht="13" x14ac:dyDescent="0.15"/>
    <row r="1939" customFormat="1" ht="13" x14ac:dyDescent="0.15"/>
    <row r="1940" customFormat="1" ht="13" x14ac:dyDescent="0.15"/>
    <row r="1941" customFormat="1" ht="13" x14ac:dyDescent="0.15"/>
    <row r="1942" customFormat="1" ht="13" x14ac:dyDescent="0.15"/>
    <row r="1943" customFormat="1" ht="13" x14ac:dyDescent="0.15"/>
    <row r="1944" customFormat="1" ht="13" x14ac:dyDescent="0.15"/>
    <row r="1945" customFormat="1" ht="13" x14ac:dyDescent="0.15"/>
    <row r="1946" customFormat="1" ht="13" x14ac:dyDescent="0.15"/>
    <row r="1947" customFormat="1" ht="13" x14ac:dyDescent="0.15"/>
    <row r="1948" customFormat="1" ht="13" x14ac:dyDescent="0.15"/>
    <row r="1949" customFormat="1" ht="13" x14ac:dyDescent="0.15"/>
    <row r="1950" customFormat="1" ht="13" x14ac:dyDescent="0.15"/>
    <row r="1951" customFormat="1" ht="13" x14ac:dyDescent="0.15"/>
    <row r="1952" customFormat="1" ht="13" x14ac:dyDescent="0.15"/>
    <row r="1953" customFormat="1" ht="13" x14ac:dyDescent="0.15"/>
    <row r="1954" customFormat="1" ht="13" x14ac:dyDescent="0.15"/>
    <row r="1955" customFormat="1" ht="13" x14ac:dyDescent="0.15"/>
    <row r="1956" customFormat="1" ht="13" x14ac:dyDescent="0.15"/>
    <row r="1957" customFormat="1" ht="13" x14ac:dyDescent="0.15"/>
    <row r="1958" customFormat="1" ht="13" x14ac:dyDescent="0.15"/>
    <row r="1959" customFormat="1" ht="13" x14ac:dyDescent="0.15"/>
    <row r="1960" customFormat="1" ht="13" x14ac:dyDescent="0.15"/>
    <row r="1961" customFormat="1" ht="13" x14ac:dyDescent="0.15"/>
    <row r="1962" customFormat="1" ht="13" x14ac:dyDescent="0.15"/>
    <row r="1963" customFormat="1" ht="13" x14ac:dyDescent="0.15"/>
    <row r="1964" customFormat="1" ht="13" x14ac:dyDescent="0.15"/>
    <row r="1965" customFormat="1" ht="13" x14ac:dyDescent="0.15"/>
    <row r="1966" customFormat="1" ht="13" x14ac:dyDescent="0.15"/>
    <row r="1967" customFormat="1" ht="13" x14ac:dyDescent="0.15"/>
    <row r="1968" customFormat="1" ht="13" x14ac:dyDescent="0.15"/>
    <row r="1969" customFormat="1" ht="13" x14ac:dyDescent="0.15"/>
    <row r="1970" customFormat="1" ht="13" x14ac:dyDescent="0.15"/>
    <row r="1971" customFormat="1" ht="13" x14ac:dyDescent="0.15"/>
    <row r="1972" customFormat="1" ht="13" x14ac:dyDescent="0.15"/>
    <row r="1973" customFormat="1" ht="13" x14ac:dyDescent="0.15"/>
    <row r="1974" customFormat="1" ht="13" x14ac:dyDescent="0.15"/>
    <row r="1975" customFormat="1" ht="13" x14ac:dyDescent="0.15"/>
    <row r="1976" customFormat="1" ht="13" x14ac:dyDescent="0.15"/>
    <row r="1977" customFormat="1" ht="13" x14ac:dyDescent="0.15"/>
    <row r="1978" customFormat="1" ht="13" x14ac:dyDescent="0.15"/>
    <row r="1979" customFormat="1" ht="13" x14ac:dyDescent="0.15"/>
    <row r="1980" customFormat="1" ht="13" x14ac:dyDescent="0.15"/>
    <row r="1981" customFormat="1" ht="13" x14ac:dyDescent="0.15"/>
    <row r="1982" customFormat="1" ht="13" x14ac:dyDescent="0.15"/>
    <row r="1983" customFormat="1" ht="13" x14ac:dyDescent="0.15"/>
    <row r="1984" customFormat="1" ht="13" x14ac:dyDescent="0.15"/>
    <row r="1985" customFormat="1" ht="13" x14ac:dyDescent="0.15"/>
    <row r="1986" customFormat="1" ht="13" x14ac:dyDescent="0.15"/>
    <row r="1987" customFormat="1" ht="13" x14ac:dyDescent="0.15"/>
    <row r="1988" customFormat="1" ht="13" x14ac:dyDescent="0.15"/>
    <row r="1989" customFormat="1" ht="13" x14ac:dyDescent="0.15"/>
    <row r="1990" customFormat="1" ht="13" x14ac:dyDescent="0.15"/>
    <row r="1991" customFormat="1" ht="13" x14ac:dyDescent="0.15"/>
    <row r="1992" customFormat="1" ht="13" x14ac:dyDescent="0.15"/>
    <row r="1993" customFormat="1" ht="13" x14ac:dyDescent="0.15"/>
    <row r="1994" customFormat="1" ht="13" x14ac:dyDescent="0.15"/>
    <row r="1995" customFormat="1" ht="13" x14ac:dyDescent="0.15"/>
    <row r="1996" customFormat="1" ht="13" x14ac:dyDescent="0.15"/>
    <row r="1997" customFormat="1" ht="13" x14ac:dyDescent="0.15"/>
    <row r="1998" customFormat="1" ht="13" x14ac:dyDescent="0.15"/>
    <row r="1999" customFormat="1" ht="13" x14ac:dyDescent="0.15"/>
    <row r="2000" customFormat="1" ht="13" x14ac:dyDescent="0.15"/>
    <row r="2001" customFormat="1" ht="13" x14ac:dyDescent="0.15"/>
    <row r="2002" customFormat="1" ht="13" x14ac:dyDescent="0.15"/>
    <row r="2003" customFormat="1" ht="13" x14ac:dyDescent="0.15"/>
    <row r="2004" customFormat="1" ht="13" x14ac:dyDescent="0.15"/>
    <row r="2005" customFormat="1" ht="13" x14ac:dyDescent="0.15"/>
    <row r="2006" customFormat="1" ht="13" x14ac:dyDescent="0.15"/>
    <row r="2007" customFormat="1" ht="13" x14ac:dyDescent="0.15"/>
    <row r="2008" customFormat="1" ht="13" x14ac:dyDescent="0.15"/>
    <row r="2009" customFormat="1" ht="13" x14ac:dyDescent="0.15"/>
    <row r="2010" customFormat="1" ht="13" x14ac:dyDescent="0.15"/>
    <row r="2011" customFormat="1" ht="13" x14ac:dyDescent="0.15"/>
    <row r="2012" customFormat="1" ht="13" x14ac:dyDescent="0.15"/>
    <row r="2013" customFormat="1" ht="13" x14ac:dyDescent="0.15"/>
    <row r="2014" customFormat="1" ht="13" x14ac:dyDescent="0.15"/>
    <row r="2015" customFormat="1" ht="13" x14ac:dyDescent="0.15"/>
    <row r="2016" customFormat="1" ht="13" x14ac:dyDescent="0.15"/>
    <row r="2017" customFormat="1" ht="13" x14ac:dyDescent="0.15"/>
    <row r="2018" customFormat="1" ht="13" x14ac:dyDescent="0.15"/>
    <row r="2019" customFormat="1" ht="13" x14ac:dyDescent="0.15"/>
    <row r="2020" customFormat="1" ht="13" x14ac:dyDescent="0.15"/>
    <row r="2021" customFormat="1" ht="13" x14ac:dyDescent="0.15"/>
    <row r="2022" customFormat="1" ht="13" x14ac:dyDescent="0.15"/>
    <row r="2023" customFormat="1" ht="13" x14ac:dyDescent="0.15"/>
    <row r="2024" customFormat="1" ht="13" x14ac:dyDescent="0.15"/>
    <row r="2025" customFormat="1" ht="13" x14ac:dyDescent="0.15"/>
    <row r="2026" customFormat="1" ht="13" x14ac:dyDescent="0.15"/>
    <row r="2027" customFormat="1" ht="13" x14ac:dyDescent="0.15"/>
    <row r="2028" customFormat="1" ht="13" x14ac:dyDescent="0.15"/>
    <row r="2029" customFormat="1" ht="13" x14ac:dyDescent="0.15"/>
    <row r="2030" customFormat="1" ht="13" x14ac:dyDescent="0.15"/>
    <row r="2031" customFormat="1" ht="13" x14ac:dyDescent="0.15"/>
    <row r="2032" customFormat="1" ht="13" x14ac:dyDescent="0.15"/>
    <row r="2033" customFormat="1" ht="13" x14ac:dyDescent="0.15"/>
    <row r="2034" customFormat="1" ht="13" x14ac:dyDescent="0.15"/>
    <row r="2035" customFormat="1" ht="13" x14ac:dyDescent="0.15"/>
    <row r="2036" customFormat="1" ht="13" x14ac:dyDescent="0.15"/>
    <row r="2037" customFormat="1" ht="13" x14ac:dyDescent="0.15"/>
    <row r="2038" customFormat="1" ht="13" x14ac:dyDescent="0.15"/>
    <row r="2039" customFormat="1" ht="13" x14ac:dyDescent="0.15"/>
    <row r="2040" customFormat="1" ht="13" x14ac:dyDescent="0.15"/>
    <row r="2041" customFormat="1" ht="13" x14ac:dyDescent="0.15"/>
    <row r="2042" customFormat="1" ht="13" x14ac:dyDescent="0.15"/>
    <row r="2043" customFormat="1" ht="13" x14ac:dyDescent="0.15"/>
    <row r="2044" customFormat="1" ht="13" x14ac:dyDescent="0.15"/>
    <row r="2045" customFormat="1" ht="13" x14ac:dyDescent="0.15"/>
    <row r="2046" customFormat="1" ht="13" x14ac:dyDescent="0.15"/>
    <row r="2047" customFormat="1" ht="13" x14ac:dyDescent="0.15"/>
    <row r="2048" customFormat="1" ht="13" x14ac:dyDescent="0.15"/>
    <row r="2049" customFormat="1" ht="13" x14ac:dyDescent="0.15"/>
    <row r="2050" customFormat="1" ht="13" x14ac:dyDescent="0.15"/>
    <row r="2051" customFormat="1" ht="13" x14ac:dyDescent="0.15"/>
    <row r="2052" customFormat="1" ht="13" x14ac:dyDescent="0.15"/>
    <row r="2053" customFormat="1" ht="13" x14ac:dyDescent="0.15"/>
    <row r="2054" customFormat="1" ht="13" x14ac:dyDescent="0.15"/>
    <row r="2055" customFormat="1" ht="13" x14ac:dyDescent="0.15"/>
    <row r="2056" customFormat="1" ht="13" x14ac:dyDescent="0.15"/>
    <row r="2057" customFormat="1" ht="13" x14ac:dyDescent="0.15"/>
    <row r="2058" customFormat="1" ht="13" x14ac:dyDescent="0.15"/>
    <row r="2059" customFormat="1" ht="13" x14ac:dyDescent="0.15"/>
    <row r="2060" customFormat="1" ht="13" x14ac:dyDescent="0.15"/>
    <row r="2061" customFormat="1" ht="13" x14ac:dyDescent="0.15"/>
    <row r="2062" customFormat="1" ht="13" x14ac:dyDescent="0.15"/>
    <row r="2063" customFormat="1" ht="13" x14ac:dyDescent="0.15"/>
    <row r="2064" customFormat="1" ht="13" x14ac:dyDescent="0.15"/>
    <row r="2065" customFormat="1" ht="13" x14ac:dyDescent="0.15"/>
    <row r="2066" customFormat="1" ht="13" x14ac:dyDescent="0.15"/>
    <row r="2067" customFormat="1" ht="13" x14ac:dyDescent="0.15"/>
    <row r="2068" customFormat="1" ht="13" x14ac:dyDescent="0.15"/>
    <row r="2069" customFormat="1" ht="13" x14ac:dyDescent="0.15"/>
    <row r="2070" customFormat="1" ht="13" x14ac:dyDescent="0.15"/>
    <row r="2071" customFormat="1" ht="13" x14ac:dyDescent="0.15"/>
    <row r="2072" customFormat="1" ht="13" x14ac:dyDescent="0.15"/>
    <row r="2073" customFormat="1" ht="13" x14ac:dyDescent="0.15"/>
    <row r="2074" customFormat="1" ht="13" x14ac:dyDescent="0.15"/>
    <row r="2075" customFormat="1" ht="13" x14ac:dyDescent="0.15"/>
    <row r="2076" customFormat="1" ht="13" x14ac:dyDescent="0.15"/>
    <row r="2077" customFormat="1" ht="13" x14ac:dyDescent="0.15"/>
    <row r="2078" customFormat="1" ht="13" x14ac:dyDescent="0.15"/>
    <row r="2079" customFormat="1" ht="13" x14ac:dyDescent="0.15"/>
    <row r="2080" customFormat="1" ht="13" x14ac:dyDescent="0.15"/>
    <row r="2081" customFormat="1" ht="13" x14ac:dyDescent="0.15"/>
    <row r="2082" customFormat="1" ht="13" x14ac:dyDescent="0.15"/>
    <row r="2083" customFormat="1" ht="13" x14ac:dyDescent="0.15"/>
    <row r="2084" customFormat="1" ht="13" x14ac:dyDescent="0.15"/>
    <row r="2085" customFormat="1" ht="13" x14ac:dyDescent="0.15"/>
    <row r="2086" customFormat="1" ht="13" x14ac:dyDescent="0.15"/>
    <row r="2087" customFormat="1" ht="13" x14ac:dyDescent="0.15"/>
    <row r="2088" customFormat="1" ht="13" x14ac:dyDescent="0.15"/>
    <row r="2089" customFormat="1" ht="13" x14ac:dyDescent="0.15"/>
    <row r="2090" customFormat="1" ht="13" x14ac:dyDescent="0.15"/>
    <row r="2091" customFormat="1" ht="13" x14ac:dyDescent="0.15"/>
    <row r="2092" customFormat="1" ht="13" x14ac:dyDescent="0.15"/>
    <row r="2093" customFormat="1" ht="13" x14ac:dyDescent="0.15"/>
    <row r="2094" customFormat="1" ht="13" x14ac:dyDescent="0.15"/>
    <row r="2095" customFormat="1" ht="13" x14ac:dyDescent="0.15"/>
    <row r="2096" customFormat="1" ht="13" x14ac:dyDescent="0.15"/>
    <row r="2097" customFormat="1" ht="13" x14ac:dyDescent="0.15"/>
    <row r="2098" customFormat="1" ht="13" x14ac:dyDescent="0.15"/>
    <row r="2099" customFormat="1" ht="13" x14ac:dyDescent="0.15"/>
    <row r="2100" customFormat="1" ht="13" x14ac:dyDescent="0.15"/>
    <row r="2101" customFormat="1" ht="13" x14ac:dyDescent="0.15"/>
    <row r="2102" customFormat="1" ht="13" x14ac:dyDescent="0.15"/>
    <row r="2103" customFormat="1" ht="13" x14ac:dyDescent="0.15"/>
    <row r="2104" customFormat="1" ht="13" x14ac:dyDescent="0.15"/>
    <row r="2105" customFormat="1" ht="13" x14ac:dyDescent="0.15"/>
    <row r="2106" customFormat="1" ht="13" x14ac:dyDescent="0.15"/>
    <row r="2107" customFormat="1" ht="13" x14ac:dyDescent="0.15"/>
    <row r="2108" customFormat="1" ht="13" x14ac:dyDescent="0.15"/>
    <row r="2109" customFormat="1" ht="13" x14ac:dyDescent="0.15"/>
    <row r="2110" customFormat="1" ht="13" x14ac:dyDescent="0.15"/>
    <row r="2111" customFormat="1" ht="13" x14ac:dyDescent="0.15"/>
    <row r="2112" customFormat="1" ht="13" x14ac:dyDescent="0.15"/>
    <row r="2113" customFormat="1" ht="13" x14ac:dyDescent="0.15"/>
    <row r="2114" customFormat="1" ht="13" x14ac:dyDescent="0.15"/>
    <row r="2115" customFormat="1" ht="13" x14ac:dyDescent="0.15"/>
    <row r="2116" customFormat="1" ht="13" x14ac:dyDescent="0.15"/>
    <row r="2117" customFormat="1" ht="13" x14ac:dyDescent="0.15"/>
    <row r="2118" customFormat="1" ht="13" x14ac:dyDescent="0.15"/>
    <row r="2119" customFormat="1" ht="13" x14ac:dyDescent="0.15"/>
    <row r="2120" customFormat="1" ht="13" x14ac:dyDescent="0.15"/>
    <row r="2121" customFormat="1" ht="13" x14ac:dyDescent="0.15"/>
    <row r="2122" customFormat="1" ht="13" x14ac:dyDescent="0.15"/>
    <row r="2123" customFormat="1" ht="13" x14ac:dyDescent="0.15"/>
    <row r="2124" customFormat="1" ht="13" x14ac:dyDescent="0.15"/>
    <row r="2125" customFormat="1" ht="13" x14ac:dyDescent="0.15"/>
    <row r="2126" customFormat="1" ht="13" x14ac:dyDescent="0.15"/>
    <row r="2127" customFormat="1" ht="13" x14ac:dyDescent="0.15"/>
    <row r="2128" customFormat="1" ht="13" x14ac:dyDescent="0.15"/>
    <row r="2129" customFormat="1" ht="13" x14ac:dyDescent="0.15"/>
    <row r="2130" customFormat="1" ht="13" x14ac:dyDescent="0.15"/>
    <row r="2131" customFormat="1" ht="13" x14ac:dyDescent="0.15"/>
    <row r="2132" customFormat="1" ht="13" x14ac:dyDescent="0.15"/>
    <row r="2133" customFormat="1" ht="13" x14ac:dyDescent="0.15"/>
    <row r="2134" customFormat="1" ht="13" x14ac:dyDescent="0.15"/>
    <row r="2135" customFormat="1" ht="13" x14ac:dyDescent="0.15"/>
    <row r="2136" customFormat="1" ht="13" x14ac:dyDescent="0.15"/>
    <row r="2137" customFormat="1" ht="13" x14ac:dyDescent="0.15"/>
    <row r="2138" customFormat="1" ht="13" x14ac:dyDescent="0.15"/>
    <row r="2139" customFormat="1" ht="13" x14ac:dyDescent="0.15"/>
    <row r="2140" customFormat="1" ht="13" x14ac:dyDescent="0.15"/>
    <row r="2141" customFormat="1" ht="13" x14ac:dyDescent="0.15"/>
    <row r="2142" customFormat="1" ht="13" x14ac:dyDescent="0.15"/>
    <row r="2143" customFormat="1" ht="13" x14ac:dyDescent="0.15"/>
    <row r="2144" customFormat="1" ht="13" x14ac:dyDescent="0.15"/>
    <row r="2145" customFormat="1" ht="13" x14ac:dyDescent="0.15"/>
    <row r="2146" customFormat="1" ht="13" x14ac:dyDescent="0.15"/>
    <row r="2147" customFormat="1" ht="13" x14ac:dyDescent="0.15"/>
    <row r="2148" customFormat="1" ht="13" x14ac:dyDescent="0.15"/>
    <row r="2149" customFormat="1" ht="13" x14ac:dyDescent="0.15"/>
    <row r="2150" customFormat="1" ht="13" x14ac:dyDescent="0.15"/>
    <row r="2151" customFormat="1" ht="13" x14ac:dyDescent="0.15"/>
    <row r="2152" customFormat="1" ht="13" x14ac:dyDescent="0.15"/>
    <row r="2153" customFormat="1" ht="13" x14ac:dyDescent="0.15"/>
    <row r="2154" customFormat="1" ht="13" x14ac:dyDescent="0.15"/>
    <row r="2155" customFormat="1" ht="13" x14ac:dyDescent="0.15"/>
    <row r="2156" customFormat="1" ht="13" x14ac:dyDescent="0.15"/>
    <row r="2157" customFormat="1" ht="13" x14ac:dyDescent="0.15"/>
    <row r="2158" customFormat="1" ht="13" x14ac:dyDescent="0.15"/>
    <row r="2159" customFormat="1" ht="13" x14ac:dyDescent="0.15"/>
    <row r="2160" customFormat="1" ht="13" x14ac:dyDescent="0.15"/>
    <row r="2161" customFormat="1" ht="13" x14ac:dyDescent="0.15"/>
    <row r="2162" customFormat="1" ht="13" x14ac:dyDescent="0.15"/>
    <row r="2163" customFormat="1" ht="13" x14ac:dyDescent="0.15"/>
    <row r="2164" customFormat="1" ht="13" x14ac:dyDescent="0.15"/>
    <row r="2165" customFormat="1" ht="13" x14ac:dyDescent="0.15"/>
    <row r="2166" customFormat="1" ht="13" x14ac:dyDescent="0.15"/>
    <row r="2167" customFormat="1" ht="13" x14ac:dyDescent="0.15"/>
    <row r="2168" customFormat="1" ht="13" x14ac:dyDescent="0.15"/>
    <row r="2169" customFormat="1" ht="13" x14ac:dyDescent="0.15"/>
    <row r="2170" customFormat="1" ht="13" x14ac:dyDescent="0.15"/>
    <row r="2171" customFormat="1" ht="13" x14ac:dyDescent="0.15"/>
    <row r="2172" customFormat="1" ht="13" x14ac:dyDescent="0.15"/>
    <row r="2173" customFormat="1" ht="13" x14ac:dyDescent="0.15"/>
    <row r="2174" customFormat="1" ht="13" x14ac:dyDescent="0.15"/>
    <row r="2175" customFormat="1" ht="13" x14ac:dyDescent="0.15"/>
    <row r="2176" customFormat="1" ht="13" x14ac:dyDescent="0.15"/>
    <row r="2177" customFormat="1" ht="13" x14ac:dyDescent="0.15"/>
    <row r="2178" customFormat="1" ht="13" x14ac:dyDescent="0.15"/>
    <row r="2179" customFormat="1" ht="13" x14ac:dyDescent="0.15"/>
    <row r="2180" customFormat="1" ht="13" x14ac:dyDescent="0.15"/>
    <row r="2181" customFormat="1" ht="13" x14ac:dyDescent="0.15"/>
    <row r="2182" customFormat="1" ht="13" x14ac:dyDescent="0.15"/>
    <row r="2183" customFormat="1" ht="13" x14ac:dyDescent="0.15"/>
    <row r="2184" customFormat="1" ht="13" x14ac:dyDescent="0.15"/>
    <row r="2185" customFormat="1" ht="13" x14ac:dyDescent="0.15"/>
    <row r="2186" customFormat="1" ht="13" x14ac:dyDescent="0.15"/>
    <row r="2187" customFormat="1" ht="13" x14ac:dyDescent="0.15"/>
    <row r="2188" customFormat="1" ht="13" x14ac:dyDescent="0.15"/>
    <row r="2189" customFormat="1" ht="13" x14ac:dyDescent="0.15"/>
    <row r="2190" customFormat="1" ht="13" x14ac:dyDescent="0.15"/>
    <row r="2191" customFormat="1" ht="13" x14ac:dyDescent="0.15"/>
    <row r="2192" customFormat="1" ht="13" x14ac:dyDescent="0.15"/>
    <row r="2193" customFormat="1" ht="13" x14ac:dyDescent="0.15"/>
    <row r="2194" customFormat="1" ht="13" x14ac:dyDescent="0.15"/>
    <row r="2195" customFormat="1" ht="13" x14ac:dyDescent="0.15"/>
    <row r="2196" customFormat="1" ht="13" x14ac:dyDescent="0.15"/>
    <row r="2197" customFormat="1" ht="13" x14ac:dyDescent="0.15"/>
    <row r="2198" customFormat="1" ht="13" x14ac:dyDescent="0.15"/>
    <row r="2199" customFormat="1" ht="13" x14ac:dyDescent="0.15"/>
    <row r="2200" customFormat="1" ht="13" x14ac:dyDescent="0.15"/>
    <row r="2201" customFormat="1" ht="13" x14ac:dyDescent="0.15"/>
    <row r="2202" customFormat="1" ht="13" x14ac:dyDescent="0.15"/>
    <row r="2203" customFormat="1" ht="13" x14ac:dyDescent="0.15"/>
    <row r="2204" customFormat="1" ht="13" x14ac:dyDescent="0.15"/>
    <row r="2205" customFormat="1" ht="13" x14ac:dyDescent="0.15"/>
    <row r="2206" customFormat="1" ht="13" x14ac:dyDescent="0.15"/>
    <row r="2207" customFormat="1" ht="13" x14ac:dyDescent="0.15"/>
    <row r="2208" customFormat="1" ht="13" x14ac:dyDescent="0.15"/>
    <row r="2209" customFormat="1" ht="13" x14ac:dyDescent="0.15"/>
    <row r="2210" customFormat="1" ht="13" x14ac:dyDescent="0.15"/>
    <row r="2211" customFormat="1" ht="13" x14ac:dyDescent="0.15"/>
    <row r="2212" customFormat="1" ht="13" x14ac:dyDescent="0.15"/>
    <row r="2213" customFormat="1" ht="13" x14ac:dyDescent="0.15"/>
    <row r="2214" customFormat="1" ht="13" x14ac:dyDescent="0.15"/>
    <row r="2215" customFormat="1" ht="13" x14ac:dyDescent="0.15"/>
    <row r="2216" customFormat="1" ht="13" x14ac:dyDescent="0.15"/>
    <row r="2217" customFormat="1" ht="13" x14ac:dyDescent="0.15"/>
    <row r="2218" customFormat="1" ht="13" x14ac:dyDescent="0.15"/>
    <row r="2219" customFormat="1" ht="13" x14ac:dyDescent="0.15"/>
    <row r="2220" customFormat="1" ht="13" x14ac:dyDescent="0.15"/>
    <row r="2221" customFormat="1" ht="13" x14ac:dyDescent="0.15"/>
    <row r="2222" customFormat="1" ht="13" x14ac:dyDescent="0.15"/>
    <row r="2223" customFormat="1" ht="13" x14ac:dyDescent="0.15"/>
    <row r="2224" customFormat="1" ht="13" x14ac:dyDescent="0.15"/>
    <row r="2225" customFormat="1" ht="13" x14ac:dyDescent="0.15"/>
    <row r="2226" customFormat="1" ht="13" x14ac:dyDescent="0.15"/>
    <row r="2227" customFormat="1" ht="13" x14ac:dyDescent="0.15"/>
    <row r="2228" customFormat="1" ht="13" x14ac:dyDescent="0.15"/>
    <row r="2229" customFormat="1" ht="13" x14ac:dyDescent="0.15"/>
    <row r="2230" customFormat="1" ht="13" x14ac:dyDescent="0.15"/>
    <row r="2231" customFormat="1" ht="13" x14ac:dyDescent="0.15"/>
    <row r="2232" customFormat="1" ht="13" x14ac:dyDescent="0.15"/>
    <row r="2233" customFormat="1" ht="13" x14ac:dyDescent="0.15"/>
    <row r="2234" customFormat="1" ht="13" x14ac:dyDescent="0.15"/>
    <row r="2235" customFormat="1" ht="13" x14ac:dyDescent="0.15"/>
    <row r="2236" customFormat="1" ht="13" x14ac:dyDescent="0.15"/>
    <row r="2237" customFormat="1" ht="13" x14ac:dyDescent="0.15"/>
    <row r="2238" customFormat="1" ht="13" x14ac:dyDescent="0.15"/>
    <row r="2239" customFormat="1" ht="13" x14ac:dyDescent="0.15"/>
    <row r="2240" customFormat="1" ht="13" x14ac:dyDescent="0.15"/>
    <row r="2241" customFormat="1" ht="13" x14ac:dyDescent="0.15"/>
    <row r="2242" customFormat="1" ht="13" x14ac:dyDescent="0.15"/>
    <row r="2243" customFormat="1" ht="13" x14ac:dyDescent="0.15"/>
    <row r="2244" customFormat="1" ht="13" x14ac:dyDescent="0.15"/>
    <row r="2245" customFormat="1" ht="13" x14ac:dyDescent="0.15"/>
    <row r="2246" customFormat="1" ht="13" x14ac:dyDescent="0.15"/>
    <row r="2247" customFormat="1" ht="13" x14ac:dyDescent="0.15"/>
    <row r="2248" customFormat="1" ht="13" x14ac:dyDescent="0.15"/>
    <row r="2249" customFormat="1" ht="13" x14ac:dyDescent="0.15"/>
    <row r="2250" customFormat="1" ht="13" x14ac:dyDescent="0.15"/>
    <row r="2251" customFormat="1" ht="13" x14ac:dyDescent="0.15"/>
    <row r="2252" customFormat="1" ht="13" x14ac:dyDescent="0.15"/>
    <row r="2253" customFormat="1" ht="13" x14ac:dyDescent="0.15"/>
    <row r="2254" customFormat="1" ht="13" x14ac:dyDescent="0.15"/>
    <row r="2255" customFormat="1" ht="13" x14ac:dyDescent="0.15"/>
    <row r="2256" customFormat="1" ht="13" x14ac:dyDescent="0.15"/>
    <row r="2257" customFormat="1" ht="13" x14ac:dyDescent="0.15"/>
    <row r="2258" customFormat="1" ht="13" x14ac:dyDescent="0.15"/>
    <row r="2259" customFormat="1" ht="13" x14ac:dyDescent="0.15"/>
    <row r="2260" customFormat="1" ht="13" x14ac:dyDescent="0.15"/>
    <row r="2261" customFormat="1" ht="13" x14ac:dyDescent="0.15"/>
    <row r="2262" customFormat="1" ht="13" x14ac:dyDescent="0.15"/>
    <row r="2263" customFormat="1" ht="13" x14ac:dyDescent="0.15"/>
    <row r="2264" customFormat="1" ht="13" x14ac:dyDescent="0.15"/>
    <row r="2265" customFormat="1" ht="13" x14ac:dyDescent="0.15"/>
    <row r="2266" customFormat="1" ht="13" x14ac:dyDescent="0.15"/>
    <row r="2267" customFormat="1" ht="13" x14ac:dyDescent="0.15"/>
    <row r="2268" customFormat="1" ht="13" x14ac:dyDescent="0.15"/>
    <row r="2269" customFormat="1" ht="13" x14ac:dyDescent="0.15"/>
    <row r="2270" customFormat="1" ht="13" x14ac:dyDescent="0.15"/>
    <row r="2271" customFormat="1" ht="13" x14ac:dyDescent="0.15"/>
    <row r="2272" customFormat="1" ht="13" x14ac:dyDescent="0.15"/>
    <row r="2273" customFormat="1" ht="13" x14ac:dyDescent="0.15"/>
    <row r="2274" customFormat="1" ht="13" x14ac:dyDescent="0.15"/>
    <row r="2275" customFormat="1" ht="13" x14ac:dyDescent="0.15"/>
    <row r="2276" customFormat="1" ht="13" x14ac:dyDescent="0.15"/>
    <row r="2277" customFormat="1" ht="13" x14ac:dyDescent="0.15"/>
    <row r="2278" customFormat="1" ht="13" x14ac:dyDescent="0.15"/>
    <row r="2279" customFormat="1" ht="13" x14ac:dyDescent="0.15"/>
    <row r="2280" customFormat="1" ht="13" x14ac:dyDescent="0.15"/>
    <row r="2281" customFormat="1" ht="13" x14ac:dyDescent="0.15"/>
    <row r="2282" customFormat="1" ht="13" x14ac:dyDescent="0.15"/>
    <row r="2283" customFormat="1" ht="13" x14ac:dyDescent="0.15"/>
    <row r="2284" customFormat="1" ht="13" x14ac:dyDescent="0.15"/>
    <row r="2285" customFormat="1" ht="13" x14ac:dyDescent="0.15"/>
    <row r="2286" customFormat="1" ht="13" x14ac:dyDescent="0.15"/>
    <row r="2287" customFormat="1" ht="13" x14ac:dyDescent="0.15"/>
    <row r="2288" customFormat="1" ht="13" x14ac:dyDescent="0.15"/>
    <row r="2289" customFormat="1" ht="13" x14ac:dyDescent="0.15"/>
    <row r="2290" customFormat="1" ht="13" x14ac:dyDescent="0.15"/>
    <row r="2291" customFormat="1" ht="13" x14ac:dyDescent="0.15"/>
    <row r="2292" customFormat="1" ht="13" x14ac:dyDescent="0.15"/>
    <row r="2293" customFormat="1" ht="13" x14ac:dyDescent="0.15"/>
    <row r="2294" customFormat="1" ht="13" x14ac:dyDescent="0.15"/>
    <row r="2295" customFormat="1" ht="13" x14ac:dyDescent="0.15"/>
    <row r="2296" customFormat="1" ht="13" x14ac:dyDescent="0.15"/>
    <row r="2297" customFormat="1" ht="13" x14ac:dyDescent="0.15"/>
    <row r="2298" customFormat="1" ht="13" x14ac:dyDescent="0.15"/>
    <row r="2299" customFormat="1" ht="13" x14ac:dyDescent="0.15"/>
    <row r="2300" customFormat="1" ht="13" x14ac:dyDescent="0.15"/>
    <row r="2301" customFormat="1" ht="13" x14ac:dyDescent="0.15"/>
    <row r="2302" customFormat="1" ht="13" x14ac:dyDescent="0.15"/>
    <row r="2303" customFormat="1" ht="13" x14ac:dyDescent="0.15"/>
    <row r="2304" customFormat="1" ht="13" x14ac:dyDescent="0.15"/>
    <row r="2305" customFormat="1" ht="13" x14ac:dyDescent="0.15"/>
    <row r="2306" customFormat="1" ht="13" x14ac:dyDescent="0.15"/>
    <row r="2307" customFormat="1" ht="13" x14ac:dyDescent="0.15"/>
    <row r="2308" customFormat="1" ht="13" x14ac:dyDescent="0.15"/>
    <row r="2309" customFormat="1" ht="13" x14ac:dyDescent="0.15"/>
    <row r="2310" customFormat="1" ht="13" x14ac:dyDescent="0.15"/>
    <row r="2311" customFormat="1" ht="13" x14ac:dyDescent="0.15"/>
    <row r="2312" customFormat="1" ht="13" x14ac:dyDescent="0.15"/>
    <row r="2313" customFormat="1" ht="13" x14ac:dyDescent="0.15"/>
    <row r="2314" customFormat="1" ht="13" x14ac:dyDescent="0.15"/>
    <row r="2315" customFormat="1" ht="13" x14ac:dyDescent="0.15"/>
    <row r="2316" customFormat="1" ht="13" x14ac:dyDescent="0.15"/>
    <row r="2317" customFormat="1" ht="13" x14ac:dyDescent="0.15"/>
    <row r="2318" customFormat="1" ht="13" x14ac:dyDescent="0.15"/>
    <row r="2319" customFormat="1" ht="13" x14ac:dyDescent="0.15"/>
    <row r="2320" customFormat="1" ht="13" x14ac:dyDescent="0.15"/>
    <row r="2321" customFormat="1" ht="13" x14ac:dyDescent="0.15"/>
    <row r="2322" customFormat="1" ht="13" x14ac:dyDescent="0.15"/>
    <row r="2323" customFormat="1" ht="13" x14ac:dyDescent="0.15"/>
    <row r="2324" customFormat="1" ht="13" x14ac:dyDescent="0.15"/>
    <row r="2325" customFormat="1" ht="13" x14ac:dyDescent="0.15"/>
    <row r="2326" customFormat="1" ht="13" x14ac:dyDescent="0.15"/>
    <row r="2327" customFormat="1" ht="13" x14ac:dyDescent="0.15"/>
    <row r="2328" customFormat="1" ht="13" x14ac:dyDescent="0.15"/>
    <row r="2329" customFormat="1" ht="13" x14ac:dyDescent="0.15"/>
    <row r="2330" customFormat="1" ht="13" x14ac:dyDescent="0.15"/>
    <row r="2331" customFormat="1" ht="13" x14ac:dyDescent="0.15"/>
    <row r="2332" customFormat="1" ht="13" x14ac:dyDescent="0.15"/>
    <row r="2333" customFormat="1" ht="13" x14ac:dyDescent="0.15"/>
    <row r="2334" customFormat="1" ht="13" x14ac:dyDescent="0.15"/>
    <row r="2335" customFormat="1" ht="13" x14ac:dyDescent="0.15"/>
    <row r="2336" customFormat="1" ht="13" x14ac:dyDescent="0.15"/>
    <row r="2337" customFormat="1" ht="13" x14ac:dyDescent="0.15"/>
    <row r="2338" customFormat="1" ht="13" x14ac:dyDescent="0.15"/>
    <row r="2339" customFormat="1" ht="13" x14ac:dyDescent="0.15"/>
    <row r="2340" customFormat="1" ht="13" x14ac:dyDescent="0.15"/>
    <row r="2341" customFormat="1" ht="13" x14ac:dyDescent="0.15"/>
    <row r="2342" customFormat="1" ht="13" x14ac:dyDescent="0.15"/>
    <row r="2343" customFormat="1" ht="13" x14ac:dyDescent="0.15"/>
    <row r="2344" customFormat="1" ht="13" x14ac:dyDescent="0.15"/>
    <row r="2345" customFormat="1" ht="13" x14ac:dyDescent="0.15"/>
    <row r="2346" customFormat="1" ht="13" x14ac:dyDescent="0.15"/>
    <row r="2347" customFormat="1" ht="13" x14ac:dyDescent="0.15"/>
    <row r="2348" customFormat="1" ht="13" x14ac:dyDescent="0.15"/>
    <row r="2349" customFormat="1" ht="13" x14ac:dyDescent="0.15"/>
    <row r="2350" customFormat="1" ht="13" x14ac:dyDescent="0.15"/>
    <row r="2351" customFormat="1" ht="13" x14ac:dyDescent="0.15"/>
    <row r="2352" customFormat="1" ht="13" x14ac:dyDescent="0.15"/>
    <row r="2353" customFormat="1" ht="13" x14ac:dyDescent="0.15"/>
    <row r="2354" customFormat="1" ht="13" x14ac:dyDescent="0.15"/>
    <row r="2355" customFormat="1" ht="13" x14ac:dyDescent="0.15"/>
    <row r="2356" customFormat="1" ht="13" x14ac:dyDescent="0.15"/>
    <row r="2357" customFormat="1" ht="13" x14ac:dyDescent="0.15"/>
    <row r="2358" customFormat="1" ht="13" x14ac:dyDescent="0.15"/>
    <row r="2359" customFormat="1" ht="13" x14ac:dyDescent="0.15"/>
    <row r="2360" customFormat="1" ht="13" x14ac:dyDescent="0.15"/>
    <row r="2361" customFormat="1" ht="13" x14ac:dyDescent="0.15"/>
    <row r="2362" customFormat="1" ht="13" x14ac:dyDescent="0.15"/>
    <row r="2363" customFormat="1" ht="13" x14ac:dyDescent="0.15"/>
    <row r="2364" customFormat="1" ht="13" x14ac:dyDescent="0.15"/>
    <row r="2365" customFormat="1" ht="13" x14ac:dyDescent="0.15"/>
    <row r="2366" customFormat="1" ht="13" x14ac:dyDescent="0.15"/>
    <row r="2367" customFormat="1" ht="13" x14ac:dyDescent="0.15"/>
    <row r="2368" customFormat="1" ht="13" x14ac:dyDescent="0.15"/>
    <row r="2369" customFormat="1" ht="13" x14ac:dyDescent="0.15"/>
    <row r="2370" customFormat="1" ht="13" x14ac:dyDescent="0.15"/>
    <row r="2371" customFormat="1" ht="13" x14ac:dyDescent="0.15"/>
    <row r="2372" customFormat="1" ht="13" x14ac:dyDescent="0.15"/>
    <row r="2373" customFormat="1" ht="13" x14ac:dyDescent="0.15"/>
    <row r="2374" customFormat="1" ht="13" x14ac:dyDescent="0.15"/>
    <row r="2375" customFormat="1" ht="13" x14ac:dyDescent="0.15"/>
    <row r="2376" customFormat="1" ht="13" x14ac:dyDescent="0.15"/>
    <row r="2377" customFormat="1" ht="13" x14ac:dyDescent="0.15"/>
    <row r="2378" customFormat="1" ht="13" x14ac:dyDescent="0.15"/>
    <row r="2379" customFormat="1" ht="13" x14ac:dyDescent="0.15"/>
    <row r="2380" customFormat="1" ht="13" x14ac:dyDescent="0.15"/>
    <row r="2381" customFormat="1" ht="13" x14ac:dyDescent="0.15"/>
    <row r="2382" customFormat="1" ht="13" x14ac:dyDescent="0.15"/>
    <row r="2383" customFormat="1" ht="13" x14ac:dyDescent="0.15"/>
    <row r="2384" customFormat="1" ht="13" x14ac:dyDescent="0.15"/>
    <row r="2385" customFormat="1" ht="13" x14ac:dyDescent="0.15"/>
    <row r="2386" customFormat="1" ht="13" x14ac:dyDescent="0.15"/>
    <row r="2387" customFormat="1" ht="13" x14ac:dyDescent="0.15"/>
    <row r="2388" customFormat="1" ht="13" x14ac:dyDescent="0.15"/>
    <row r="2389" customFormat="1" ht="13" x14ac:dyDescent="0.15"/>
    <row r="2390" customFormat="1" ht="13" x14ac:dyDescent="0.15"/>
    <row r="2391" customFormat="1" ht="13" x14ac:dyDescent="0.15"/>
    <row r="2392" customFormat="1" ht="13" x14ac:dyDescent="0.15"/>
    <row r="2393" customFormat="1" ht="13" x14ac:dyDescent="0.15"/>
    <row r="2394" customFormat="1" ht="13" x14ac:dyDescent="0.15"/>
    <row r="2395" customFormat="1" ht="13" x14ac:dyDescent="0.15"/>
    <row r="2396" customFormat="1" ht="13" x14ac:dyDescent="0.15"/>
    <row r="2397" customFormat="1" ht="13" x14ac:dyDescent="0.15"/>
    <row r="2398" customFormat="1" ht="13" x14ac:dyDescent="0.15"/>
    <row r="2399" customFormat="1" ht="13" x14ac:dyDescent="0.15"/>
    <row r="2400" customFormat="1" ht="13" x14ac:dyDescent="0.15"/>
    <row r="2401" customFormat="1" ht="13" x14ac:dyDescent="0.15"/>
    <row r="2402" customFormat="1" ht="13" x14ac:dyDescent="0.15"/>
    <row r="2403" customFormat="1" ht="13" x14ac:dyDescent="0.15"/>
    <row r="2404" customFormat="1" ht="13" x14ac:dyDescent="0.15"/>
    <row r="2405" customFormat="1" ht="13" x14ac:dyDescent="0.15"/>
    <row r="2406" customFormat="1" ht="13" x14ac:dyDescent="0.15"/>
    <row r="2407" customFormat="1" ht="13" x14ac:dyDescent="0.15"/>
    <row r="2408" customFormat="1" ht="13" x14ac:dyDescent="0.15"/>
    <row r="2409" customFormat="1" ht="13" x14ac:dyDescent="0.15"/>
    <row r="2410" customFormat="1" ht="13" x14ac:dyDescent="0.15"/>
    <row r="2411" customFormat="1" ht="13" x14ac:dyDescent="0.15"/>
    <row r="2412" customFormat="1" ht="13" x14ac:dyDescent="0.15"/>
    <row r="2413" customFormat="1" ht="13" x14ac:dyDescent="0.15"/>
    <row r="2414" customFormat="1" ht="13" x14ac:dyDescent="0.15"/>
    <row r="2415" customFormat="1" ht="13" x14ac:dyDescent="0.15"/>
    <row r="2416" customFormat="1" ht="13" x14ac:dyDescent="0.15"/>
    <row r="2417" customFormat="1" ht="13" x14ac:dyDescent="0.15"/>
    <row r="2418" customFormat="1" ht="13" x14ac:dyDescent="0.15"/>
    <row r="2419" customFormat="1" ht="13" x14ac:dyDescent="0.15"/>
    <row r="2420" customFormat="1" ht="13" x14ac:dyDescent="0.15"/>
    <row r="2421" customFormat="1" ht="13" x14ac:dyDescent="0.15"/>
    <row r="2422" customFormat="1" ht="13" x14ac:dyDescent="0.15"/>
    <row r="2423" customFormat="1" ht="13" x14ac:dyDescent="0.15"/>
    <row r="2424" customFormat="1" ht="13" x14ac:dyDescent="0.15"/>
    <row r="2425" customFormat="1" ht="13" x14ac:dyDescent="0.15"/>
    <row r="2426" customFormat="1" ht="13" x14ac:dyDescent="0.15"/>
    <row r="2427" customFormat="1" ht="13" x14ac:dyDescent="0.15"/>
    <row r="2428" customFormat="1" ht="13" x14ac:dyDescent="0.15"/>
    <row r="2429" customFormat="1" ht="13" x14ac:dyDescent="0.15"/>
    <row r="2430" customFormat="1" ht="13" x14ac:dyDescent="0.15"/>
    <row r="2431" customFormat="1" ht="13" x14ac:dyDescent="0.15"/>
    <row r="2432" customFormat="1" ht="13" x14ac:dyDescent="0.15"/>
    <row r="2433" customFormat="1" ht="13" x14ac:dyDescent="0.15"/>
    <row r="2434" customFormat="1" ht="13" x14ac:dyDescent="0.15"/>
    <row r="2435" customFormat="1" ht="13" x14ac:dyDescent="0.15"/>
    <row r="2436" customFormat="1" ht="13" x14ac:dyDescent="0.15"/>
    <row r="2437" customFormat="1" ht="13" x14ac:dyDescent="0.15"/>
    <row r="2438" customFormat="1" ht="13" x14ac:dyDescent="0.15"/>
    <row r="2439" customFormat="1" ht="13" x14ac:dyDescent="0.15"/>
    <row r="2440" customFormat="1" ht="13" x14ac:dyDescent="0.15"/>
    <row r="2441" customFormat="1" ht="13" x14ac:dyDescent="0.15"/>
    <row r="2442" customFormat="1" ht="13" x14ac:dyDescent="0.15"/>
    <row r="2443" customFormat="1" ht="13" x14ac:dyDescent="0.15"/>
    <row r="2444" customFormat="1" ht="13" x14ac:dyDescent="0.15"/>
    <row r="2445" customFormat="1" ht="13" x14ac:dyDescent="0.15"/>
    <row r="2446" customFormat="1" ht="13" x14ac:dyDescent="0.15"/>
    <row r="2447" customFormat="1" ht="13" x14ac:dyDescent="0.15"/>
    <row r="2448" customFormat="1" ht="13" x14ac:dyDescent="0.15"/>
    <row r="2449" customFormat="1" ht="13" x14ac:dyDescent="0.15"/>
    <row r="2450" customFormat="1" ht="13" x14ac:dyDescent="0.15"/>
    <row r="2451" customFormat="1" ht="13" x14ac:dyDescent="0.15"/>
    <row r="2452" customFormat="1" ht="13" x14ac:dyDescent="0.15"/>
    <row r="2453" customFormat="1" ht="13" x14ac:dyDescent="0.15"/>
    <row r="2454" customFormat="1" ht="13" x14ac:dyDescent="0.15"/>
    <row r="2455" customFormat="1" ht="13" x14ac:dyDescent="0.15"/>
    <row r="2456" customFormat="1" ht="13" x14ac:dyDescent="0.15"/>
    <row r="2457" customFormat="1" ht="13" x14ac:dyDescent="0.15"/>
    <row r="2458" customFormat="1" ht="13" x14ac:dyDescent="0.15"/>
    <row r="2459" customFormat="1" ht="13" x14ac:dyDescent="0.15"/>
    <row r="2460" customFormat="1" ht="13" x14ac:dyDescent="0.15"/>
    <row r="2461" customFormat="1" ht="13" x14ac:dyDescent="0.15"/>
    <row r="2462" customFormat="1" ht="13" x14ac:dyDescent="0.15"/>
    <row r="2463" customFormat="1" ht="13" x14ac:dyDescent="0.15"/>
    <row r="2464" customFormat="1" ht="13" x14ac:dyDescent="0.15"/>
    <row r="2465" customFormat="1" ht="13" x14ac:dyDescent="0.15"/>
    <row r="2466" customFormat="1" ht="13" x14ac:dyDescent="0.15"/>
    <row r="2467" customFormat="1" ht="13" x14ac:dyDescent="0.15"/>
    <row r="2468" customFormat="1" ht="13" x14ac:dyDescent="0.15"/>
    <row r="2469" customFormat="1" ht="13" x14ac:dyDescent="0.15"/>
    <row r="2470" customFormat="1" ht="13" x14ac:dyDescent="0.15"/>
    <row r="2471" customFormat="1" ht="13" x14ac:dyDescent="0.15"/>
    <row r="2472" customFormat="1" ht="13" x14ac:dyDescent="0.15"/>
    <row r="2473" customFormat="1" ht="13" x14ac:dyDescent="0.15"/>
    <row r="2474" customFormat="1" ht="13" x14ac:dyDescent="0.15"/>
    <row r="2475" customFormat="1" ht="13" x14ac:dyDescent="0.15"/>
    <row r="2476" customFormat="1" ht="13" x14ac:dyDescent="0.15"/>
    <row r="2477" customFormat="1" ht="13" x14ac:dyDescent="0.15"/>
    <row r="2478" customFormat="1" ht="13" x14ac:dyDescent="0.15"/>
    <row r="2479" customFormat="1" ht="13" x14ac:dyDescent="0.15"/>
    <row r="2480" customFormat="1" ht="13" x14ac:dyDescent="0.15"/>
    <row r="2481" customFormat="1" ht="13" x14ac:dyDescent="0.15"/>
    <row r="2482" customFormat="1" ht="13" x14ac:dyDescent="0.15"/>
    <row r="2483" customFormat="1" ht="13" x14ac:dyDescent="0.15"/>
    <row r="2484" customFormat="1" ht="13" x14ac:dyDescent="0.15"/>
    <row r="2485" customFormat="1" ht="13" x14ac:dyDescent="0.15"/>
    <row r="2486" customFormat="1" ht="13" x14ac:dyDescent="0.15"/>
    <row r="2487" customFormat="1" ht="13" x14ac:dyDescent="0.15"/>
    <row r="2488" customFormat="1" ht="13" x14ac:dyDescent="0.15"/>
    <row r="2489" customFormat="1" ht="13" x14ac:dyDescent="0.15"/>
    <row r="2490" customFormat="1" ht="13" x14ac:dyDescent="0.15"/>
    <row r="2491" customFormat="1" ht="13" x14ac:dyDescent="0.15"/>
    <row r="2492" customFormat="1" ht="13" x14ac:dyDescent="0.15"/>
    <row r="2493" customFormat="1" ht="13" x14ac:dyDescent="0.15"/>
    <row r="2494" customFormat="1" ht="13" x14ac:dyDescent="0.15"/>
    <row r="2495" customFormat="1" ht="13" x14ac:dyDescent="0.15"/>
    <row r="2496" customFormat="1" ht="13" x14ac:dyDescent="0.15"/>
    <row r="2497" customFormat="1" ht="13" x14ac:dyDescent="0.15"/>
    <row r="2498" customFormat="1" ht="13" x14ac:dyDescent="0.15"/>
    <row r="2499" customFormat="1" ht="13" x14ac:dyDescent="0.15"/>
    <row r="2500" customFormat="1" ht="13" x14ac:dyDescent="0.15"/>
    <row r="2501" customFormat="1" ht="13" x14ac:dyDescent="0.15"/>
    <row r="2502" customFormat="1" ht="13" x14ac:dyDescent="0.15"/>
    <row r="2503" customFormat="1" ht="13" x14ac:dyDescent="0.15"/>
    <row r="2504" customFormat="1" ht="13" x14ac:dyDescent="0.15"/>
    <row r="2505" customFormat="1" ht="13" x14ac:dyDescent="0.15"/>
    <row r="2506" customFormat="1" ht="13" x14ac:dyDescent="0.15"/>
    <row r="2507" customFormat="1" ht="13" x14ac:dyDescent="0.15"/>
    <row r="2508" customFormat="1" ht="13" x14ac:dyDescent="0.15"/>
    <row r="2509" customFormat="1" ht="13" x14ac:dyDescent="0.15"/>
    <row r="2510" customFormat="1" ht="13" x14ac:dyDescent="0.15"/>
    <row r="2511" customFormat="1" ht="13" x14ac:dyDescent="0.15"/>
    <row r="2512" customFormat="1" ht="13" x14ac:dyDescent="0.15"/>
    <row r="2513" customFormat="1" ht="13" x14ac:dyDescent="0.15"/>
    <row r="2514" customFormat="1" ht="13" x14ac:dyDescent="0.15"/>
    <row r="2515" customFormat="1" ht="13" x14ac:dyDescent="0.15"/>
    <row r="2516" customFormat="1" ht="13" x14ac:dyDescent="0.15"/>
    <row r="2517" customFormat="1" ht="13" x14ac:dyDescent="0.15"/>
    <row r="2518" customFormat="1" ht="13" x14ac:dyDescent="0.15"/>
    <row r="2519" customFormat="1" ht="13" x14ac:dyDescent="0.15"/>
    <row r="2520" customFormat="1" ht="13" x14ac:dyDescent="0.15"/>
    <row r="2521" customFormat="1" ht="13" x14ac:dyDescent="0.15"/>
    <row r="2522" customFormat="1" ht="13" x14ac:dyDescent="0.15"/>
    <row r="2523" customFormat="1" ht="13" x14ac:dyDescent="0.15"/>
    <row r="2524" customFormat="1" ht="13" x14ac:dyDescent="0.15"/>
    <row r="2525" customFormat="1" ht="13" x14ac:dyDescent="0.15"/>
    <row r="2526" customFormat="1" ht="13" x14ac:dyDescent="0.15"/>
    <row r="2527" customFormat="1" ht="13" x14ac:dyDescent="0.15"/>
    <row r="2528" customFormat="1" ht="13" x14ac:dyDescent="0.15"/>
    <row r="2529" customFormat="1" ht="13" x14ac:dyDescent="0.15"/>
    <row r="2530" customFormat="1" ht="13" x14ac:dyDescent="0.15"/>
    <row r="2531" customFormat="1" ht="13" x14ac:dyDescent="0.15"/>
    <row r="2532" customFormat="1" ht="13" x14ac:dyDescent="0.15"/>
    <row r="2533" customFormat="1" ht="13" x14ac:dyDescent="0.15"/>
    <row r="2534" customFormat="1" ht="13" x14ac:dyDescent="0.15"/>
    <row r="2535" customFormat="1" ht="13" x14ac:dyDescent="0.15"/>
    <row r="2536" customFormat="1" ht="13" x14ac:dyDescent="0.15"/>
    <row r="2537" customFormat="1" ht="13" x14ac:dyDescent="0.15"/>
    <row r="2538" customFormat="1" ht="13" x14ac:dyDescent="0.15"/>
    <row r="2539" customFormat="1" ht="13" x14ac:dyDescent="0.15"/>
    <row r="2540" customFormat="1" ht="13" x14ac:dyDescent="0.15"/>
    <row r="2541" customFormat="1" ht="13" x14ac:dyDescent="0.15"/>
    <row r="2542" customFormat="1" ht="13" x14ac:dyDescent="0.15"/>
    <row r="2543" customFormat="1" ht="13" x14ac:dyDescent="0.15"/>
    <row r="2544" customFormat="1" ht="13" x14ac:dyDescent="0.15"/>
    <row r="2545" customFormat="1" ht="13" x14ac:dyDescent="0.15"/>
    <row r="2546" customFormat="1" ht="13" x14ac:dyDescent="0.15"/>
    <row r="2547" customFormat="1" ht="13" x14ac:dyDescent="0.15"/>
    <row r="2548" customFormat="1" ht="13" x14ac:dyDescent="0.15"/>
    <row r="2549" customFormat="1" ht="13" x14ac:dyDescent="0.15"/>
    <row r="2550" customFormat="1" ht="13" x14ac:dyDescent="0.15"/>
    <row r="2551" customFormat="1" ht="13" x14ac:dyDescent="0.15"/>
    <row r="2552" customFormat="1" ht="13" x14ac:dyDescent="0.15"/>
    <row r="2553" customFormat="1" ht="13" x14ac:dyDescent="0.15"/>
    <row r="2554" customFormat="1" ht="13" x14ac:dyDescent="0.15"/>
    <row r="2555" customFormat="1" ht="13" x14ac:dyDescent="0.15"/>
    <row r="2556" customFormat="1" ht="13" x14ac:dyDescent="0.15"/>
    <row r="2557" customFormat="1" ht="13" x14ac:dyDescent="0.15"/>
    <row r="2558" customFormat="1" ht="13" x14ac:dyDescent="0.15"/>
    <row r="2559" customFormat="1" ht="13" x14ac:dyDescent="0.15"/>
    <row r="2560" customFormat="1" ht="13" x14ac:dyDescent="0.15"/>
    <row r="2561" customFormat="1" ht="13" x14ac:dyDescent="0.15"/>
    <row r="2562" customFormat="1" ht="13" x14ac:dyDescent="0.15"/>
    <row r="2563" customFormat="1" ht="13" x14ac:dyDescent="0.15"/>
    <row r="2564" customFormat="1" ht="13" x14ac:dyDescent="0.15"/>
    <row r="2565" customFormat="1" ht="13" x14ac:dyDescent="0.15"/>
    <row r="2566" customFormat="1" ht="13" x14ac:dyDescent="0.15"/>
    <row r="2567" customFormat="1" ht="13" x14ac:dyDescent="0.15"/>
    <row r="2568" customFormat="1" ht="13" x14ac:dyDescent="0.15"/>
    <row r="2569" customFormat="1" ht="13" x14ac:dyDescent="0.15"/>
    <row r="2570" customFormat="1" ht="13" x14ac:dyDescent="0.15"/>
    <row r="2571" customFormat="1" ht="13" x14ac:dyDescent="0.15"/>
    <row r="2572" customFormat="1" ht="13" x14ac:dyDescent="0.15"/>
    <row r="2573" customFormat="1" ht="13" x14ac:dyDescent="0.15"/>
    <row r="2574" customFormat="1" ht="13" x14ac:dyDescent="0.15"/>
    <row r="2575" customFormat="1" ht="13" x14ac:dyDescent="0.15"/>
    <row r="2576" customFormat="1" ht="13" x14ac:dyDescent="0.15"/>
    <row r="2577" customFormat="1" ht="13" x14ac:dyDescent="0.15"/>
    <row r="2578" customFormat="1" ht="13" x14ac:dyDescent="0.15"/>
    <row r="2579" customFormat="1" ht="13" x14ac:dyDescent="0.15"/>
    <row r="2580" customFormat="1" ht="13" x14ac:dyDescent="0.15"/>
    <row r="2581" customFormat="1" ht="13" x14ac:dyDescent="0.15"/>
    <row r="2582" customFormat="1" ht="13" x14ac:dyDescent="0.15"/>
    <row r="2583" customFormat="1" ht="13" x14ac:dyDescent="0.15"/>
    <row r="2584" customFormat="1" ht="13" x14ac:dyDescent="0.15"/>
    <row r="2585" customFormat="1" ht="13" x14ac:dyDescent="0.15"/>
    <row r="2586" customFormat="1" ht="13" x14ac:dyDescent="0.15"/>
    <row r="2587" customFormat="1" ht="13" x14ac:dyDescent="0.15"/>
    <row r="2588" customFormat="1" ht="13" x14ac:dyDescent="0.15"/>
    <row r="2589" customFormat="1" ht="13" x14ac:dyDescent="0.15"/>
    <row r="2590" customFormat="1" ht="13" x14ac:dyDescent="0.15"/>
    <row r="2591" customFormat="1" ht="13" x14ac:dyDescent="0.15"/>
    <row r="2592" customFormat="1" ht="13" x14ac:dyDescent="0.15"/>
    <row r="2593" customFormat="1" ht="13" x14ac:dyDescent="0.15"/>
    <row r="2594" customFormat="1" ht="13" x14ac:dyDescent="0.15"/>
    <row r="2595" customFormat="1" ht="13" x14ac:dyDescent="0.15"/>
    <row r="2596" customFormat="1" ht="13" x14ac:dyDescent="0.15"/>
    <row r="2597" customFormat="1" ht="13" x14ac:dyDescent="0.15"/>
    <row r="2598" customFormat="1" ht="13" x14ac:dyDescent="0.15"/>
    <row r="2599" customFormat="1" ht="13" x14ac:dyDescent="0.15"/>
    <row r="2600" customFormat="1" ht="13" x14ac:dyDescent="0.15"/>
    <row r="2601" customFormat="1" ht="13" x14ac:dyDescent="0.15"/>
    <row r="2602" customFormat="1" ht="13" x14ac:dyDescent="0.15"/>
    <row r="2603" customFormat="1" ht="13" x14ac:dyDescent="0.15"/>
    <row r="2604" customFormat="1" ht="13" x14ac:dyDescent="0.15"/>
    <row r="2605" customFormat="1" ht="13" x14ac:dyDescent="0.15"/>
    <row r="2606" customFormat="1" ht="13" x14ac:dyDescent="0.15"/>
    <row r="2607" customFormat="1" ht="13" x14ac:dyDescent="0.15"/>
    <row r="2608" customFormat="1" ht="13" x14ac:dyDescent="0.15"/>
    <row r="2609" customFormat="1" ht="13" x14ac:dyDescent="0.15"/>
    <row r="2610" customFormat="1" ht="13" x14ac:dyDescent="0.15"/>
    <row r="2611" customFormat="1" ht="13" x14ac:dyDescent="0.15"/>
    <row r="2612" customFormat="1" ht="13" x14ac:dyDescent="0.15"/>
    <row r="2613" customFormat="1" ht="13" x14ac:dyDescent="0.15"/>
    <row r="2614" customFormat="1" ht="13" x14ac:dyDescent="0.15"/>
    <row r="2615" customFormat="1" ht="13" x14ac:dyDescent="0.15"/>
    <row r="2616" customFormat="1" ht="13" x14ac:dyDescent="0.15"/>
    <row r="2617" customFormat="1" ht="13" x14ac:dyDescent="0.15"/>
    <row r="2618" customFormat="1" ht="13" x14ac:dyDescent="0.15"/>
    <row r="2619" customFormat="1" ht="13" x14ac:dyDescent="0.15"/>
    <row r="2620" customFormat="1" ht="13" x14ac:dyDescent="0.15"/>
    <row r="2621" customFormat="1" ht="13" x14ac:dyDescent="0.15"/>
    <row r="2622" customFormat="1" ht="13" x14ac:dyDescent="0.15"/>
    <row r="2623" customFormat="1" ht="13" x14ac:dyDescent="0.15"/>
    <row r="2624" customFormat="1" ht="13" x14ac:dyDescent="0.15"/>
    <row r="2625" customFormat="1" ht="13" x14ac:dyDescent="0.15"/>
    <row r="2626" customFormat="1" ht="13" x14ac:dyDescent="0.15"/>
    <row r="2627" customFormat="1" ht="13" x14ac:dyDescent="0.15"/>
    <row r="2628" customFormat="1" ht="13" x14ac:dyDescent="0.15"/>
    <row r="2629" customFormat="1" ht="13" x14ac:dyDescent="0.15"/>
    <row r="2630" customFormat="1" ht="13" x14ac:dyDescent="0.15"/>
    <row r="2631" customFormat="1" ht="13" x14ac:dyDescent="0.15"/>
    <row r="2632" customFormat="1" ht="13" x14ac:dyDescent="0.15"/>
    <row r="2633" customFormat="1" ht="13" x14ac:dyDescent="0.15"/>
    <row r="2634" customFormat="1" ht="13" x14ac:dyDescent="0.15"/>
    <row r="2635" customFormat="1" ht="13" x14ac:dyDescent="0.15"/>
    <row r="2636" customFormat="1" ht="13" x14ac:dyDescent="0.15"/>
    <row r="2637" customFormat="1" ht="13" x14ac:dyDescent="0.15"/>
    <row r="2638" customFormat="1" ht="13" x14ac:dyDescent="0.15"/>
    <row r="2639" customFormat="1" ht="13" x14ac:dyDescent="0.15"/>
    <row r="2640" customFormat="1" ht="13" x14ac:dyDescent="0.15"/>
    <row r="2641" customFormat="1" ht="13" x14ac:dyDescent="0.15"/>
    <row r="2642" customFormat="1" ht="13" x14ac:dyDescent="0.15"/>
    <row r="2643" customFormat="1" ht="13" x14ac:dyDescent="0.15"/>
    <row r="2644" customFormat="1" ht="13" x14ac:dyDescent="0.15"/>
    <row r="2645" customFormat="1" ht="13" x14ac:dyDescent="0.15"/>
    <row r="2646" customFormat="1" ht="13" x14ac:dyDescent="0.15"/>
    <row r="2647" customFormat="1" ht="13" x14ac:dyDescent="0.15"/>
    <row r="2648" customFormat="1" ht="13" x14ac:dyDescent="0.15"/>
    <row r="2649" customFormat="1" ht="13" x14ac:dyDescent="0.15"/>
    <row r="2650" customFormat="1" ht="13" x14ac:dyDescent="0.15"/>
    <row r="2651" customFormat="1" ht="13" x14ac:dyDescent="0.15"/>
    <row r="2652" customFormat="1" ht="13" x14ac:dyDescent="0.15"/>
    <row r="2653" customFormat="1" ht="13" x14ac:dyDescent="0.15"/>
    <row r="2654" customFormat="1" ht="13" x14ac:dyDescent="0.15"/>
    <row r="2655" customFormat="1" ht="13" x14ac:dyDescent="0.15"/>
    <row r="2656" customFormat="1" ht="13" x14ac:dyDescent="0.15"/>
    <row r="2657" customFormat="1" ht="13" x14ac:dyDescent="0.15"/>
    <row r="2658" customFormat="1" ht="13" x14ac:dyDescent="0.15"/>
    <row r="2659" customFormat="1" ht="13" x14ac:dyDescent="0.15"/>
    <row r="2660" customFormat="1" ht="13" x14ac:dyDescent="0.15"/>
    <row r="2661" customFormat="1" ht="13" x14ac:dyDescent="0.15"/>
    <row r="2662" customFormat="1" ht="13" x14ac:dyDescent="0.15"/>
    <row r="2663" customFormat="1" ht="13" x14ac:dyDescent="0.15"/>
    <row r="2664" customFormat="1" ht="13" x14ac:dyDescent="0.15"/>
    <row r="2665" customFormat="1" ht="13" x14ac:dyDescent="0.15"/>
    <row r="2666" customFormat="1" ht="13" x14ac:dyDescent="0.15"/>
    <row r="2667" customFormat="1" ht="13" x14ac:dyDescent="0.15"/>
    <row r="2668" customFormat="1" ht="13" x14ac:dyDescent="0.15"/>
    <row r="2669" customFormat="1" ht="13" x14ac:dyDescent="0.15"/>
    <row r="2670" customFormat="1" ht="13" x14ac:dyDescent="0.15"/>
    <row r="2671" customFormat="1" ht="13" x14ac:dyDescent="0.15"/>
    <row r="2672" customFormat="1" ht="13" x14ac:dyDescent="0.15"/>
    <row r="2673" customFormat="1" ht="13" x14ac:dyDescent="0.15"/>
    <row r="2674" customFormat="1" ht="13" x14ac:dyDescent="0.15"/>
    <row r="2675" customFormat="1" ht="13" x14ac:dyDescent="0.15"/>
    <row r="2676" customFormat="1" ht="13" x14ac:dyDescent="0.15"/>
    <row r="2677" customFormat="1" ht="13" x14ac:dyDescent="0.15"/>
    <row r="2678" customFormat="1" ht="13" x14ac:dyDescent="0.15"/>
    <row r="2679" customFormat="1" ht="13" x14ac:dyDescent="0.15"/>
    <row r="2680" customFormat="1" ht="13" x14ac:dyDescent="0.15"/>
    <row r="2681" customFormat="1" ht="13" x14ac:dyDescent="0.15"/>
    <row r="2682" customFormat="1" ht="13" x14ac:dyDescent="0.15"/>
    <row r="2683" customFormat="1" ht="13" x14ac:dyDescent="0.15"/>
    <row r="2684" customFormat="1" ht="13" x14ac:dyDescent="0.15"/>
    <row r="2685" customFormat="1" ht="13" x14ac:dyDescent="0.15"/>
    <row r="2686" customFormat="1" ht="13" x14ac:dyDescent="0.15"/>
    <row r="2687" customFormat="1" ht="13" x14ac:dyDescent="0.15"/>
    <row r="2688" customFormat="1" ht="13" x14ac:dyDescent="0.15"/>
    <row r="2689" customFormat="1" ht="13" x14ac:dyDescent="0.15"/>
    <row r="2690" customFormat="1" ht="13" x14ac:dyDescent="0.15"/>
    <row r="2691" customFormat="1" ht="13" x14ac:dyDescent="0.15"/>
    <row r="2692" customFormat="1" ht="13" x14ac:dyDescent="0.15"/>
    <row r="2693" customFormat="1" ht="13" x14ac:dyDescent="0.15"/>
    <row r="2694" customFormat="1" ht="13" x14ac:dyDescent="0.15"/>
    <row r="2695" customFormat="1" ht="13" x14ac:dyDescent="0.15"/>
    <row r="2696" customFormat="1" ht="13" x14ac:dyDescent="0.15"/>
    <row r="2697" customFormat="1" ht="13" x14ac:dyDescent="0.15"/>
    <row r="2698" customFormat="1" ht="13" x14ac:dyDescent="0.15"/>
    <row r="2699" customFormat="1" ht="13" x14ac:dyDescent="0.15"/>
    <row r="2700" customFormat="1" ht="13" x14ac:dyDescent="0.15"/>
    <row r="2701" customFormat="1" ht="13" x14ac:dyDescent="0.15"/>
    <row r="2702" customFormat="1" ht="13" x14ac:dyDescent="0.15"/>
    <row r="2703" customFormat="1" ht="13" x14ac:dyDescent="0.15"/>
    <row r="2704" customFormat="1" ht="13" x14ac:dyDescent="0.15"/>
    <row r="2705" customFormat="1" ht="13" x14ac:dyDescent="0.15"/>
    <row r="2706" customFormat="1" ht="13" x14ac:dyDescent="0.15"/>
    <row r="2707" customFormat="1" ht="13" x14ac:dyDescent="0.15"/>
    <row r="2708" customFormat="1" ht="13" x14ac:dyDescent="0.15"/>
    <row r="2709" customFormat="1" ht="13" x14ac:dyDescent="0.15"/>
    <row r="2710" customFormat="1" ht="13" x14ac:dyDescent="0.15"/>
    <row r="2711" customFormat="1" ht="13" x14ac:dyDescent="0.15"/>
    <row r="2712" customFormat="1" ht="13" x14ac:dyDescent="0.15"/>
    <row r="2713" customFormat="1" ht="13" x14ac:dyDescent="0.15"/>
    <row r="2714" customFormat="1" ht="13" x14ac:dyDescent="0.15"/>
    <row r="2715" customFormat="1" ht="13" x14ac:dyDescent="0.15"/>
    <row r="2716" customFormat="1" ht="13" x14ac:dyDescent="0.15"/>
    <row r="2717" customFormat="1" ht="13" x14ac:dyDescent="0.15"/>
    <row r="2718" customFormat="1" ht="13" x14ac:dyDescent="0.15"/>
    <row r="2719" customFormat="1" ht="13" x14ac:dyDescent="0.15"/>
    <row r="2720" customFormat="1" ht="13" x14ac:dyDescent="0.15"/>
    <row r="2721" customFormat="1" ht="13" x14ac:dyDescent="0.15"/>
    <row r="2722" customFormat="1" ht="13" x14ac:dyDescent="0.15"/>
    <row r="2723" customFormat="1" ht="13" x14ac:dyDescent="0.15"/>
    <row r="2724" customFormat="1" ht="13" x14ac:dyDescent="0.15"/>
    <row r="2725" customFormat="1" ht="13" x14ac:dyDescent="0.15"/>
    <row r="2726" customFormat="1" ht="13" x14ac:dyDescent="0.15"/>
    <row r="2727" customFormat="1" ht="13" x14ac:dyDescent="0.15"/>
    <row r="2728" customFormat="1" ht="13" x14ac:dyDescent="0.15"/>
    <row r="2729" customFormat="1" ht="13" x14ac:dyDescent="0.15"/>
    <row r="2730" customFormat="1" ht="13" x14ac:dyDescent="0.15"/>
    <row r="2731" customFormat="1" ht="13" x14ac:dyDescent="0.15"/>
    <row r="2732" customFormat="1" ht="13" x14ac:dyDescent="0.15"/>
    <row r="2733" customFormat="1" ht="13" x14ac:dyDescent="0.15"/>
    <row r="2734" customFormat="1" ht="13" x14ac:dyDescent="0.15"/>
    <row r="2735" customFormat="1" ht="13" x14ac:dyDescent="0.15"/>
    <row r="2736" customFormat="1" ht="13" x14ac:dyDescent="0.15"/>
    <row r="2737" customFormat="1" ht="13" x14ac:dyDescent="0.15"/>
    <row r="2738" customFormat="1" ht="13" x14ac:dyDescent="0.15"/>
    <row r="2739" customFormat="1" ht="13" x14ac:dyDescent="0.15"/>
    <row r="2740" customFormat="1" ht="13" x14ac:dyDescent="0.15"/>
    <row r="2741" customFormat="1" ht="13" x14ac:dyDescent="0.15"/>
    <row r="2742" customFormat="1" ht="13" x14ac:dyDescent="0.15"/>
    <row r="2743" customFormat="1" ht="13" x14ac:dyDescent="0.15"/>
    <row r="2744" customFormat="1" ht="13" x14ac:dyDescent="0.15"/>
    <row r="2745" customFormat="1" ht="13" x14ac:dyDescent="0.15"/>
    <row r="2746" customFormat="1" ht="13" x14ac:dyDescent="0.15"/>
    <row r="2747" customFormat="1" ht="13" x14ac:dyDescent="0.15"/>
    <row r="2748" customFormat="1" ht="13" x14ac:dyDescent="0.15"/>
    <row r="2749" customFormat="1" ht="13" x14ac:dyDescent="0.15"/>
    <row r="2750" customFormat="1" ht="13" x14ac:dyDescent="0.15"/>
    <row r="2751" customFormat="1" ht="13" x14ac:dyDescent="0.15"/>
    <row r="2752" customFormat="1" ht="13" x14ac:dyDescent="0.15"/>
    <row r="2753" customFormat="1" ht="13" x14ac:dyDescent="0.15"/>
    <row r="2754" customFormat="1" ht="13" x14ac:dyDescent="0.15"/>
    <row r="2755" customFormat="1" ht="13" x14ac:dyDescent="0.15"/>
    <row r="2756" customFormat="1" ht="13" x14ac:dyDescent="0.15"/>
    <row r="2757" customFormat="1" ht="13" x14ac:dyDescent="0.15"/>
    <row r="2758" customFormat="1" ht="13" x14ac:dyDescent="0.15"/>
    <row r="2759" customFormat="1" ht="13" x14ac:dyDescent="0.15"/>
    <row r="2760" customFormat="1" ht="13" x14ac:dyDescent="0.15"/>
    <row r="2761" customFormat="1" ht="13" x14ac:dyDescent="0.15"/>
    <row r="2762" customFormat="1" ht="13" x14ac:dyDescent="0.15"/>
    <row r="2763" customFormat="1" ht="13" x14ac:dyDescent="0.15"/>
    <row r="2764" customFormat="1" ht="13" x14ac:dyDescent="0.15"/>
    <row r="2765" customFormat="1" ht="13" x14ac:dyDescent="0.15"/>
    <row r="2766" customFormat="1" ht="13" x14ac:dyDescent="0.15"/>
    <row r="2767" customFormat="1" ht="13" x14ac:dyDescent="0.15"/>
    <row r="2768" customFormat="1" ht="13" x14ac:dyDescent="0.15"/>
    <row r="2769" customFormat="1" ht="13" x14ac:dyDescent="0.15"/>
    <row r="2770" customFormat="1" ht="13" x14ac:dyDescent="0.15"/>
    <row r="2771" customFormat="1" ht="13" x14ac:dyDescent="0.15"/>
    <row r="2772" customFormat="1" ht="13" x14ac:dyDescent="0.15"/>
    <row r="2773" customFormat="1" ht="13" x14ac:dyDescent="0.15"/>
    <row r="2774" customFormat="1" ht="13" x14ac:dyDescent="0.15"/>
    <row r="2775" customFormat="1" ht="13" x14ac:dyDescent="0.15"/>
    <row r="2776" customFormat="1" ht="13" x14ac:dyDescent="0.15"/>
    <row r="2777" customFormat="1" ht="13" x14ac:dyDescent="0.15"/>
    <row r="2778" customFormat="1" ht="13" x14ac:dyDescent="0.15"/>
    <row r="2779" customFormat="1" ht="13" x14ac:dyDescent="0.15"/>
    <row r="2780" customFormat="1" ht="13" x14ac:dyDescent="0.15"/>
    <row r="2781" customFormat="1" ht="13" x14ac:dyDescent="0.15"/>
    <row r="2782" customFormat="1" ht="13" x14ac:dyDescent="0.15"/>
    <row r="2783" customFormat="1" ht="13" x14ac:dyDescent="0.15"/>
    <row r="2784" customFormat="1" ht="13" x14ac:dyDescent="0.15"/>
    <row r="2785" customFormat="1" ht="13" x14ac:dyDescent="0.15"/>
    <row r="2786" customFormat="1" ht="13" x14ac:dyDescent="0.15"/>
    <row r="2787" customFormat="1" ht="13" x14ac:dyDescent="0.15"/>
    <row r="2788" customFormat="1" ht="13" x14ac:dyDescent="0.15"/>
    <row r="2789" customFormat="1" ht="13" x14ac:dyDescent="0.15"/>
    <row r="2790" customFormat="1" ht="13" x14ac:dyDescent="0.15"/>
    <row r="2791" customFormat="1" ht="13" x14ac:dyDescent="0.15"/>
    <row r="2792" customFormat="1" ht="13" x14ac:dyDescent="0.15"/>
    <row r="2793" customFormat="1" ht="13" x14ac:dyDescent="0.15"/>
    <row r="2794" customFormat="1" ht="13" x14ac:dyDescent="0.15"/>
    <row r="2795" customFormat="1" ht="13" x14ac:dyDescent="0.15"/>
    <row r="2796" customFormat="1" ht="13" x14ac:dyDescent="0.15"/>
    <row r="2797" customFormat="1" ht="13" x14ac:dyDescent="0.15"/>
    <row r="2798" customFormat="1" ht="13" x14ac:dyDescent="0.15"/>
    <row r="2799" customFormat="1" ht="13" x14ac:dyDescent="0.15"/>
    <row r="2800" customFormat="1" ht="13" x14ac:dyDescent="0.15"/>
    <row r="2801" customFormat="1" ht="13" x14ac:dyDescent="0.15"/>
    <row r="2802" customFormat="1" ht="13" x14ac:dyDescent="0.15"/>
    <row r="2803" customFormat="1" ht="13" x14ac:dyDescent="0.15"/>
    <row r="2804" customFormat="1" ht="13" x14ac:dyDescent="0.15"/>
    <row r="2805" customFormat="1" ht="13" x14ac:dyDescent="0.15"/>
    <row r="2806" customFormat="1" ht="13" x14ac:dyDescent="0.15"/>
    <row r="2807" customFormat="1" ht="13" x14ac:dyDescent="0.15"/>
    <row r="2808" customFormat="1" ht="13" x14ac:dyDescent="0.15"/>
    <row r="2809" customFormat="1" ht="13" x14ac:dyDescent="0.15"/>
    <row r="2810" customFormat="1" ht="13" x14ac:dyDescent="0.15"/>
    <row r="2811" customFormat="1" ht="13" x14ac:dyDescent="0.15"/>
    <row r="2812" customFormat="1" ht="13" x14ac:dyDescent="0.15"/>
    <row r="2813" customFormat="1" ht="13" x14ac:dyDescent="0.15"/>
    <row r="2814" customFormat="1" ht="13" x14ac:dyDescent="0.15"/>
    <row r="2815" customFormat="1" ht="13" x14ac:dyDescent="0.15"/>
    <row r="2816" customFormat="1" ht="13" x14ac:dyDescent="0.15"/>
    <row r="2817" customFormat="1" ht="13" x14ac:dyDescent="0.15"/>
    <row r="2818" customFormat="1" ht="13" x14ac:dyDescent="0.15"/>
    <row r="2819" customFormat="1" ht="13" x14ac:dyDescent="0.15"/>
    <row r="2820" customFormat="1" ht="13" x14ac:dyDescent="0.15"/>
    <row r="2821" customFormat="1" ht="13" x14ac:dyDescent="0.15"/>
    <row r="2822" customFormat="1" ht="13" x14ac:dyDescent="0.15"/>
    <row r="2823" customFormat="1" ht="13" x14ac:dyDescent="0.15"/>
    <row r="2824" customFormat="1" ht="13" x14ac:dyDescent="0.15"/>
    <row r="2825" customFormat="1" ht="13" x14ac:dyDescent="0.15"/>
    <row r="2826" customFormat="1" ht="13" x14ac:dyDescent="0.15"/>
    <row r="2827" customFormat="1" ht="13" x14ac:dyDescent="0.15"/>
    <row r="2828" customFormat="1" ht="13" x14ac:dyDescent="0.15"/>
    <row r="2829" customFormat="1" ht="13" x14ac:dyDescent="0.15"/>
    <row r="2830" customFormat="1" ht="13" x14ac:dyDescent="0.15"/>
    <row r="2831" customFormat="1" ht="13" x14ac:dyDescent="0.15"/>
    <row r="2832" customFormat="1" ht="13" x14ac:dyDescent="0.15"/>
    <row r="2833" customFormat="1" ht="13" x14ac:dyDescent="0.15"/>
    <row r="2834" customFormat="1" ht="13" x14ac:dyDescent="0.15"/>
    <row r="2835" customFormat="1" ht="13" x14ac:dyDescent="0.15"/>
    <row r="2836" customFormat="1" ht="13" x14ac:dyDescent="0.15"/>
    <row r="2837" customFormat="1" ht="13" x14ac:dyDescent="0.15"/>
    <row r="2838" customFormat="1" ht="13" x14ac:dyDescent="0.15"/>
    <row r="2839" customFormat="1" ht="13" x14ac:dyDescent="0.15"/>
    <row r="2840" customFormat="1" ht="13" x14ac:dyDescent="0.15"/>
    <row r="2841" customFormat="1" ht="13" x14ac:dyDescent="0.15"/>
    <row r="2842" customFormat="1" ht="13" x14ac:dyDescent="0.15"/>
    <row r="2843" customFormat="1" ht="13" x14ac:dyDescent="0.15"/>
    <row r="2844" customFormat="1" ht="13" x14ac:dyDescent="0.15"/>
    <row r="2845" customFormat="1" ht="13" x14ac:dyDescent="0.15"/>
    <row r="2846" customFormat="1" ht="13" x14ac:dyDescent="0.15"/>
    <row r="2847" customFormat="1" ht="13" x14ac:dyDescent="0.15"/>
    <row r="2848" customFormat="1" ht="13" x14ac:dyDescent="0.15"/>
    <row r="2849" customFormat="1" ht="13" x14ac:dyDescent="0.15"/>
    <row r="2850" customFormat="1" ht="13" x14ac:dyDescent="0.15"/>
    <row r="2851" customFormat="1" ht="13" x14ac:dyDescent="0.15"/>
    <row r="2852" customFormat="1" ht="13" x14ac:dyDescent="0.15"/>
    <row r="2853" customFormat="1" ht="13" x14ac:dyDescent="0.15"/>
    <row r="2854" customFormat="1" ht="13" x14ac:dyDescent="0.15"/>
    <row r="2855" customFormat="1" ht="13" x14ac:dyDescent="0.15"/>
    <row r="2856" customFormat="1" ht="13" x14ac:dyDescent="0.15"/>
    <row r="2857" customFormat="1" ht="13" x14ac:dyDescent="0.15"/>
    <row r="2858" customFormat="1" ht="13" x14ac:dyDescent="0.15"/>
    <row r="2859" customFormat="1" ht="13" x14ac:dyDescent="0.15"/>
    <row r="2860" customFormat="1" ht="13" x14ac:dyDescent="0.15"/>
    <row r="2861" customFormat="1" ht="13" x14ac:dyDescent="0.15"/>
    <row r="2862" customFormat="1" ht="13" x14ac:dyDescent="0.15"/>
    <row r="2863" customFormat="1" ht="13" x14ac:dyDescent="0.15"/>
    <row r="2864" customFormat="1" ht="13" x14ac:dyDescent="0.15"/>
    <row r="2865" customFormat="1" ht="13" x14ac:dyDescent="0.15"/>
    <row r="2866" customFormat="1" ht="13" x14ac:dyDescent="0.15"/>
    <row r="2867" customFormat="1" ht="13" x14ac:dyDescent="0.15"/>
    <row r="2868" customFormat="1" ht="13" x14ac:dyDescent="0.15"/>
    <row r="2869" customFormat="1" ht="13" x14ac:dyDescent="0.15"/>
    <row r="2870" customFormat="1" ht="13" x14ac:dyDescent="0.15"/>
    <row r="2871" customFormat="1" ht="13" x14ac:dyDescent="0.15"/>
    <row r="2872" customFormat="1" ht="13" x14ac:dyDescent="0.15"/>
    <row r="2873" customFormat="1" ht="13" x14ac:dyDescent="0.15"/>
    <row r="2874" customFormat="1" ht="13" x14ac:dyDescent="0.15"/>
    <row r="2875" customFormat="1" ht="13" x14ac:dyDescent="0.15"/>
    <row r="2876" customFormat="1" ht="13" x14ac:dyDescent="0.15"/>
    <row r="2877" customFormat="1" ht="13" x14ac:dyDescent="0.15"/>
    <row r="2878" customFormat="1" ht="13" x14ac:dyDescent="0.15"/>
    <row r="2879" customFormat="1" ht="13" x14ac:dyDescent="0.15"/>
    <row r="2880" customFormat="1" ht="13" x14ac:dyDescent="0.15"/>
    <row r="2881" customFormat="1" ht="13" x14ac:dyDescent="0.15"/>
    <row r="2882" customFormat="1" ht="13" x14ac:dyDescent="0.15"/>
    <row r="2883" customFormat="1" ht="13" x14ac:dyDescent="0.15"/>
    <row r="2884" customFormat="1" ht="13" x14ac:dyDescent="0.15"/>
    <row r="2885" customFormat="1" ht="13" x14ac:dyDescent="0.15"/>
    <row r="2886" customFormat="1" ht="13" x14ac:dyDescent="0.15"/>
    <row r="2887" customFormat="1" ht="13" x14ac:dyDescent="0.15"/>
    <row r="2888" customFormat="1" ht="13" x14ac:dyDescent="0.15"/>
    <row r="2889" customFormat="1" ht="13" x14ac:dyDescent="0.15"/>
    <row r="2890" customFormat="1" ht="13" x14ac:dyDescent="0.15"/>
    <row r="2891" customFormat="1" ht="13" x14ac:dyDescent="0.15"/>
    <row r="2892" customFormat="1" ht="13" x14ac:dyDescent="0.15"/>
    <row r="2893" customFormat="1" ht="13" x14ac:dyDescent="0.15"/>
    <row r="2894" customFormat="1" ht="13" x14ac:dyDescent="0.15"/>
    <row r="2895" customFormat="1" ht="13" x14ac:dyDescent="0.15"/>
    <row r="2896" customFormat="1" ht="13" x14ac:dyDescent="0.15"/>
    <row r="2897" customFormat="1" ht="13" x14ac:dyDescent="0.15"/>
    <row r="2898" customFormat="1" ht="13" x14ac:dyDescent="0.15"/>
    <row r="2899" customFormat="1" ht="13" x14ac:dyDescent="0.15"/>
    <row r="2900" customFormat="1" ht="13" x14ac:dyDescent="0.15"/>
    <row r="2901" customFormat="1" ht="13" x14ac:dyDescent="0.15"/>
    <row r="2902" customFormat="1" ht="13" x14ac:dyDescent="0.15"/>
    <row r="2903" customFormat="1" ht="13" x14ac:dyDescent="0.15"/>
    <row r="2904" customFormat="1" ht="13" x14ac:dyDescent="0.15"/>
    <row r="2905" customFormat="1" ht="13" x14ac:dyDescent="0.15"/>
    <row r="2906" customFormat="1" ht="13" x14ac:dyDescent="0.15"/>
    <row r="2907" customFormat="1" ht="13" x14ac:dyDescent="0.15"/>
    <row r="2908" customFormat="1" ht="13" x14ac:dyDescent="0.15"/>
    <row r="2909" customFormat="1" ht="13" x14ac:dyDescent="0.15"/>
    <row r="2910" customFormat="1" ht="13" x14ac:dyDescent="0.15"/>
    <row r="2911" customFormat="1" ht="13" x14ac:dyDescent="0.15"/>
    <row r="2912" customFormat="1" ht="13" x14ac:dyDescent="0.15"/>
    <row r="2913" customFormat="1" ht="13" x14ac:dyDescent="0.15"/>
    <row r="2914" customFormat="1" ht="13" x14ac:dyDescent="0.15"/>
    <row r="2915" customFormat="1" ht="13" x14ac:dyDescent="0.15"/>
    <row r="2916" customFormat="1" ht="13" x14ac:dyDescent="0.15"/>
    <row r="2917" customFormat="1" ht="13" x14ac:dyDescent="0.15"/>
    <row r="2918" customFormat="1" ht="13" x14ac:dyDescent="0.15"/>
    <row r="2919" customFormat="1" ht="13" x14ac:dyDescent="0.15"/>
    <row r="2920" customFormat="1" ht="13" x14ac:dyDescent="0.15"/>
    <row r="2921" customFormat="1" ht="13" x14ac:dyDescent="0.15"/>
    <row r="2922" customFormat="1" ht="13" x14ac:dyDescent="0.15"/>
    <row r="2923" customFormat="1" ht="13" x14ac:dyDescent="0.15"/>
    <row r="2924" customFormat="1" ht="13" x14ac:dyDescent="0.15"/>
    <row r="2925" customFormat="1" ht="13" x14ac:dyDescent="0.15"/>
    <row r="2926" customFormat="1" ht="13" x14ac:dyDescent="0.15"/>
    <row r="2927" customFormat="1" ht="13" x14ac:dyDescent="0.15"/>
    <row r="2928" customFormat="1" ht="13" x14ac:dyDescent="0.15"/>
    <row r="2929" customFormat="1" ht="13" x14ac:dyDescent="0.15"/>
    <row r="2930" customFormat="1" ht="13" x14ac:dyDescent="0.15"/>
    <row r="2931" customFormat="1" ht="13" x14ac:dyDescent="0.15"/>
    <row r="2932" customFormat="1" ht="13" x14ac:dyDescent="0.15"/>
    <row r="2933" customFormat="1" ht="13" x14ac:dyDescent="0.15"/>
    <row r="2934" customFormat="1" ht="13" x14ac:dyDescent="0.15"/>
    <row r="2935" customFormat="1" ht="13" x14ac:dyDescent="0.15"/>
    <row r="2936" customFormat="1" ht="13" x14ac:dyDescent="0.15"/>
    <row r="2937" customFormat="1" ht="13" x14ac:dyDescent="0.15"/>
    <row r="2938" customFormat="1" ht="13" x14ac:dyDescent="0.15"/>
    <row r="2939" customFormat="1" ht="13" x14ac:dyDescent="0.15"/>
    <row r="2940" customFormat="1" ht="13" x14ac:dyDescent="0.15"/>
    <row r="2941" customFormat="1" ht="13" x14ac:dyDescent="0.15"/>
    <row r="2942" customFormat="1" ht="13" x14ac:dyDescent="0.15"/>
    <row r="2943" customFormat="1" ht="13" x14ac:dyDescent="0.15"/>
    <row r="2944" customFormat="1" ht="13" x14ac:dyDescent="0.15"/>
    <row r="2945" customFormat="1" ht="13" x14ac:dyDescent="0.15"/>
    <row r="2946" customFormat="1" ht="13" x14ac:dyDescent="0.15"/>
    <row r="2947" customFormat="1" ht="13" x14ac:dyDescent="0.15"/>
    <row r="2948" customFormat="1" ht="13" x14ac:dyDescent="0.15"/>
    <row r="2949" customFormat="1" ht="13" x14ac:dyDescent="0.15"/>
    <row r="2950" customFormat="1" ht="13" x14ac:dyDescent="0.15"/>
    <row r="2951" customFormat="1" ht="13" x14ac:dyDescent="0.15"/>
    <row r="2952" customFormat="1" ht="13" x14ac:dyDescent="0.15"/>
    <row r="2953" customFormat="1" ht="13" x14ac:dyDescent="0.15"/>
    <row r="2954" customFormat="1" ht="13" x14ac:dyDescent="0.15"/>
    <row r="2955" customFormat="1" ht="13" x14ac:dyDescent="0.15"/>
    <row r="2956" customFormat="1" ht="13" x14ac:dyDescent="0.15"/>
    <row r="2957" customFormat="1" ht="13" x14ac:dyDescent="0.15"/>
    <row r="2958" customFormat="1" ht="13" x14ac:dyDescent="0.15"/>
    <row r="2959" customFormat="1" ht="13" x14ac:dyDescent="0.15"/>
    <row r="2960" customFormat="1" ht="13" x14ac:dyDescent="0.15"/>
    <row r="2961" customFormat="1" ht="13" x14ac:dyDescent="0.15"/>
    <row r="2962" customFormat="1" ht="13" x14ac:dyDescent="0.15"/>
    <row r="2963" customFormat="1" ht="13" x14ac:dyDescent="0.15"/>
    <row r="2964" customFormat="1" ht="13" x14ac:dyDescent="0.15"/>
    <row r="2965" customFormat="1" ht="13" x14ac:dyDescent="0.15"/>
    <row r="2966" customFormat="1" ht="13" x14ac:dyDescent="0.15"/>
    <row r="2967" customFormat="1" ht="13" x14ac:dyDescent="0.15"/>
    <row r="2968" customFormat="1" ht="13" x14ac:dyDescent="0.15"/>
    <row r="2969" customFormat="1" ht="13" x14ac:dyDescent="0.15"/>
    <row r="2970" customFormat="1" ht="13" x14ac:dyDescent="0.15"/>
    <row r="2971" customFormat="1" ht="13" x14ac:dyDescent="0.15"/>
    <row r="2972" customFormat="1" ht="13" x14ac:dyDescent="0.15"/>
    <row r="2973" customFormat="1" ht="13" x14ac:dyDescent="0.15"/>
    <row r="2974" customFormat="1" ht="13" x14ac:dyDescent="0.15"/>
    <row r="2975" customFormat="1" ht="13" x14ac:dyDescent="0.15"/>
    <row r="2976" customFormat="1" ht="13" x14ac:dyDescent="0.15"/>
    <row r="2977" customFormat="1" ht="13" x14ac:dyDescent="0.15"/>
    <row r="2978" customFormat="1" ht="13" x14ac:dyDescent="0.15"/>
    <row r="2979" customFormat="1" ht="13" x14ac:dyDescent="0.15"/>
    <row r="2980" customFormat="1" ht="13" x14ac:dyDescent="0.15"/>
    <row r="2981" customFormat="1" ht="13" x14ac:dyDescent="0.15"/>
    <row r="2982" customFormat="1" ht="13" x14ac:dyDescent="0.15"/>
    <row r="2983" customFormat="1" ht="13" x14ac:dyDescent="0.15"/>
    <row r="2984" customFormat="1" ht="13" x14ac:dyDescent="0.15"/>
    <row r="2985" customFormat="1" ht="13" x14ac:dyDescent="0.15"/>
    <row r="2986" customFormat="1" ht="13" x14ac:dyDescent="0.15"/>
    <row r="2987" customFormat="1" ht="13" x14ac:dyDescent="0.15"/>
    <row r="2988" customFormat="1" ht="13" x14ac:dyDescent="0.15"/>
    <row r="2989" customFormat="1" ht="13" x14ac:dyDescent="0.15"/>
    <row r="2990" customFormat="1" ht="13" x14ac:dyDescent="0.15"/>
    <row r="2991" customFormat="1" ht="13" x14ac:dyDescent="0.15"/>
    <row r="2992" customFormat="1" ht="13" x14ac:dyDescent="0.15"/>
    <row r="2993" customFormat="1" ht="13" x14ac:dyDescent="0.15"/>
    <row r="2994" customFormat="1" ht="13" x14ac:dyDescent="0.15"/>
    <row r="2995" customFormat="1" ht="13" x14ac:dyDescent="0.15"/>
    <row r="2996" customFormat="1" ht="13" x14ac:dyDescent="0.15"/>
    <row r="2997" customFormat="1" ht="13" x14ac:dyDescent="0.15"/>
    <row r="2998" customFormat="1" ht="13" x14ac:dyDescent="0.15"/>
    <row r="2999" customFormat="1" ht="13" x14ac:dyDescent="0.15"/>
    <row r="3000" customFormat="1" ht="13" x14ac:dyDescent="0.15"/>
    <row r="3001" customFormat="1" ht="13" x14ac:dyDescent="0.15"/>
    <row r="3002" customFormat="1" ht="13" x14ac:dyDescent="0.15"/>
    <row r="3003" customFormat="1" ht="13" x14ac:dyDescent="0.15"/>
    <row r="3004" customFormat="1" ht="13" x14ac:dyDescent="0.15"/>
    <row r="3005" customFormat="1" ht="13" x14ac:dyDescent="0.15"/>
    <row r="3006" customFormat="1" ht="13" x14ac:dyDescent="0.15"/>
    <row r="3007" customFormat="1" ht="13" x14ac:dyDescent="0.15"/>
    <row r="3008" customFormat="1" ht="13" x14ac:dyDescent="0.15"/>
    <row r="3009" customFormat="1" ht="13" x14ac:dyDescent="0.15"/>
    <row r="3010" customFormat="1" ht="13" x14ac:dyDescent="0.15"/>
    <row r="3011" customFormat="1" ht="13" x14ac:dyDescent="0.15"/>
    <row r="3012" customFormat="1" ht="13" x14ac:dyDescent="0.15"/>
    <row r="3013" customFormat="1" ht="13" x14ac:dyDescent="0.15"/>
    <row r="3014" customFormat="1" ht="13" x14ac:dyDescent="0.15"/>
    <row r="3015" customFormat="1" ht="13" x14ac:dyDescent="0.15"/>
    <row r="3016" customFormat="1" ht="13" x14ac:dyDescent="0.15"/>
    <row r="3017" customFormat="1" ht="13" x14ac:dyDescent="0.15"/>
    <row r="3018" customFormat="1" ht="13" x14ac:dyDescent="0.15"/>
    <row r="3019" customFormat="1" ht="13" x14ac:dyDescent="0.15"/>
    <row r="3020" customFormat="1" ht="13" x14ac:dyDescent="0.15"/>
    <row r="3021" customFormat="1" ht="13" x14ac:dyDescent="0.15"/>
    <row r="3022" customFormat="1" ht="13" x14ac:dyDescent="0.15"/>
    <row r="3023" customFormat="1" ht="13" x14ac:dyDescent="0.15"/>
    <row r="3024" customFormat="1" ht="13" x14ac:dyDescent="0.15"/>
    <row r="3025" customFormat="1" ht="13" x14ac:dyDescent="0.15"/>
    <row r="3026" customFormat="1" ht="13" x14ac:dyDescent="0.15"/>
    <row r="3027" customFormat="1" ht="13" x14ac:dyDescent="0.15"/>
    <row r="3028" customFormat="1" ht="13" x14ac:dyDescent="0.15"/>
    <row r="3029" customFormat="1" ht="13" x14ac:dyDescent="0.15"/>
    <row r="3030" customFormat="1" ht="13" x14ac:dyDescent="0.15"/>
    <row r="3031" customFormat="1" ht="13" x14ac:dyDescent="0.15"/>
    <row r="3032" customFormat="1" ht="13" x14ac:dyDescent="0.15"/>
    <row r="3033" customFormat="1" ht="13" x14ac:dyDescent="0.15"/>
    <row r="3034" customFormat="1" ht="13" x14ac:dyDescent="0.15"/>
    <row r="3035" customFormat="1" ht="13" x14ac:dyDescent="0.15"/>
    <row r="3036" customFormat="1" ht="13" x14ac:dyDescent="0.15"/>
    <row r="3037" customFormat="1" ht="13" x14ac:dyDescent="0.15"/>
    <row r="3038" customFormat="1" ht="13" x14ac:dyDescent="0.15"/>
    <row r="3039" customFormat="1" ht="13" x14ac:dyDescent="0.15"/>
    <row r="3040" customFormat="1" ht="13" x14ac:dyDescent="0.15"/>
    <row r="3041" customFormat="1" ht="13" x14ac:dyDescent="0.15"/>
    <row r="3042" customFormat="1" ht="13" x14ac:dyDescent="0.15"/>
    <row r="3043" customFormat="1" ht="13" x14ac:dyDescent="0.15"/>
    <row r="3044" customFormat="1" ht="13" x14ac:dyDescent="0.15"/>
    <row r="3045" customFormat="1" ht="13" x14ac:dyDescent="0.15"/>
    <row r="3046" customFormat="1" ht="13" x14ac:dyDescent="0.15"/>
    <row r="3047" customFormat="1" ht="13" x14ac:dyDescent="0.15"/>
    <row r="3048" customFormat="1" ht="13" x14ac:dyDescent="0.15"/>
    <row r="3049" customFormat="1" ht="13" x14ac:dyDescent="0.15"/>
    <row r="3050" customFormat="1" ht="13" x14ac:dyDescent="0.15"/>
    <row r="3051" customFormat="1" ht="13" x14ac:dyDescent="0.15"/>
    <row r="3052" customFormat="1" ht="13" x14ac:dyDescent="0.15"/>
    <row r="3053" customFormat="1" ht="13" x14ac:dyDescent="0.15"/>
    <row r="3054" customFormat="1" ht="13" x14ac:dyDescent="0.15"/>
    <row r="3055" customFormat="1" ht="13" x14ac:dyDescent="0.15"/>
    <row r="3056" customFormat="1" ht="13" x14ac:dyDescent="0.15"/>
    <row r="3057" customFormat="1" ht="13" x14ac:dyDescent="0.15"/>
    <row r="3058" customFormat="1" ht="13" x14ac:dyDescent="0.15"/>
    <row r="3059" customFormat="1" ht="13" x14ac:dyDescent="0.15"/>
    <row r="3060" customFormat="1" ht="13" x14ac:dyDescent="0.15"/>
    <row r="3061" customFormat="1" ht="13" x14ac:dyDescent="0.15"/>
    <row r="3062" customFormat="1" ht="13" x14ac:dyDescent="0.15"/>
    <row r="3063" customFormat="1" ht="13" x14ac:dyDescent="0.15"/>
    <row r="3064" customFormat="1" ht="13" x14ac:dyDescent="0.15"/>
    <row r="3065" customFormat="1" ht="13" x14ac:dyDescent="0.15"/>
    <row r="3066" customFormat="1" ht="13" x14ac:dyDescent="0.15"/>
    <row r="3067" customFormat="1" ht="13" x14ac:dyDescent="0.15"/>
    <row r="3068" customFormat="1" ht="13" x14ac:dyDescent="0.15"/>
    <row r="3069" customFormat="1" ht="13" x14ac:dyDescent="0.15"/>
    <row r="3070" customFormat="1" ht="13" x14ac:dyDescent="0.15"/>
    <row r="3071" customFormat="1" ht="13" x14ac:dyDescent="0.15"/>
    <row r="3072" customFormat="1" ht="13" x14ac:dyDescent="0.15"/>
    <row r="3073" customFormat="1" ht="13" x14ac:dyDescent="0.15"/>
    <row r="3074" customFormat="1" ht="13" x14ac:dyDescent="0.15"/>
    <row r="3075" customFormat="1" ht="13" x14ac:dyDescent="0.15"/>
    <row r="3076" customFormat="1" ht="13" x14ac:dyDescent="0.15"/>
    <row r="3077" customFormat="1" ht="13" x14ac:dyDescent="0.15"/>
    <row r="3078" customFormat="1" ht="13" x14ac:dyDescent="0.15"/>
    <row r="3079" customFormat="1" ht="13" x14ac:dyDescent="0.15"/>
    <row r="3080" customFormat="1" ht="13" x14ac:dyDescent="0.15"/>
    <row r="3081" customFormat="1" ht="13" x14ac:dyDescent="0.15"/>
    <row r="3082" customFormat="1" ht="13" x14ac:dyDescent="0.15"/>
    <row r="3083" customFormat="1" ht="13" x14ac:dyDescent="0.15"/>
    <row r="3084" customFormat="1" ht="13" x14ac:dyDescent="0.15"/>
    <row r="3085" customFormat="1" ht="13" x14ac:dyDescent="0.15"/>
    <row r="3086" customFormat="1" ht="13" x14ac:dyDescent="0.15"/>
    <row r="3087" customFormat="1" ht="13" x14ac:dyDescent="0.15"/>
    <row r="3088" customFormat="1" ht="13" x14ac:dyDescent="0.15"/>
    <row r="3089" customFormat="1" ht="13" x14ac:dyDescent="0.15"/>
    <row r="3090" customFormat="1" ht="13" x14ac:dyDescent="0.15"/>
    <row r="3091" customFormat="1" ht="13" x14ac:dyDescent="0.15"/>
    <row r="3092" customFormat="1" ht="13" x14ac:dyDescent="0.15"/>
    <row r="3093" customFormat="1" ht="13" x14ac:dyDescent="0.15"/>
    <row r="3094" customFormat="1" ht="13" x14ac:dyDescent="0.15"/>
    <row r="3095" customFormat="1" ht="13" x14ac:dyDescent="0.15"/>
    <row r="3096" customFormat="1" ht="13" x14ac:dyDescent="0.15"/>
    <row r="3097" customFormat="1" ht="13" x14ac:dyDescent="0.15"/>
    <row r="3098" customFormat="1" ht="13" x14ac:dyDescent="0.15"/>
    <row r="3099" customFormat="1" ht="13" x14ac:dyDescent="0.15"/>
    <row r="3100" customFormat="1" ht="13" x14ac:dyDescent="0.15"/>
    <row r="3101" customFormat="1" ht="13" x14ac:dyDescent="0.15"/>
    <row r="3102" customFormat="1" ht="13" x14ac:dyDescent="0.15"/>
    <row r="3103" customFormat="1" ht="13" x14ac:dyDescent="0.15"/>
    <row r="3104" customFormat="1" ht="13" x14ac:dyDescent="0.15"/>
    <row r="3105" customFormat="1" ht="13" x14ac:dyDescent="0.15"/>
    <row r="3106" customFormat="1" ht="13" x14ac:dyDescent="0.15"/>
    <row r="3107" customFormat="1" ht="13" x14ac:dyDescent="0.15"/>
    <row r="3108" customFormat="1" ht="13" x14ac:dyDescent="0.15"/>
    <row r="3109" customFormat="1" ht="13" x14ac:dyDescent="0.15"/>
    <row r="3110" customFormat="1" ht="13" x14ac:dyDescent="0.15"/>
    <row r="3111" customFormat="1" ht="13" x14ac:dyDescent="0.15"/>
    <row r="3112" customFormat="1" ht="13" x14ac:dyDescent="0.15"/>
    <row r="3113" customFormat="1" ht="13" x14ac:dyDescent="0.15"/>
    <row r="3114" customFormat="1" ht="13" x14ac:dyDescent="0.15"/>
    <row r="3115" customFormat="1" ht="13" x14ac:dyDescent="0.15"/>
    <row r="3116" customFormat="1" ht="13" x14ac:dyDescent="0.15"/>
    <row r="3117" customFormat="1" ht="13" x14ac:dyDescent="0.15"/>
    <row r="3118" customFormat="1" ht="13" x14ac:dyDescent="0.15"/>
    <row r="3119" customFormat="1" ht="13" x14ac:dyDescent="0.15"/>
    <row r="3120" customFormat="1" ht="13" x14ac:dyDescent="0.15"/>
    <row r="3121" customFormat="1" ht="13" x14ac:dyDescent="0.15"/>
    <row r="3122" customFormat="1" ht="13" x14ac:dyDescent="0.15"/>
    <row r="3123" customFormat="1" ht="13" x14ac:dyDescent="0.15"/>
    <row r="3124" customFormat="1" ht="13" x14ac:dyDescent="0.15"/>
    <row r="3125" customFormat="1" ht="13" x14ac:dyDescent="0.15"/>
    <row r="3126" customFormat="1" ht="13" x14ac:dyDescent="0.15"/>
    <row r="3127" customFormat="1" ht="13" x14ac:dyDescent="0.15"/>
    <row r="3128" customFormat="1" ht="13" x14ac:dyDescent="0.15"/>
    <row r="3129" customFormat="1" ht="13" x14ac:dyDescent="0.15"/>
    <row r="3130" customFormat="1" ht="13" x14ac:dyDescent="0.15"/>
    <row r="3131" customFormat="1" ht="13" x14ac:dyDescent="0.15"/>
    <row r="3132" customFormat="1" ht="13" x14ac:dyDescent="0.15"/>
    <row r="3133" customFormat="1" ht="13" x14ac:dyDescent="0.15"/>
    <row r="3134" customFormat="1" ht="13" x14ac:dyDescent="0.15"/>
    <row r="3135" customFormat="1" ht="13" x14ac:dyDescent="0.15"/>
    <row r="3136" customFormat="1" ht="13" x14ac:dyDescent="0.15"/>
    <row r="3137" customFormat="1" ht="13" x14ac:dyDescent="0.15"/>
    <row r="3138" customFormat="1" ht="13" x14ac:dyDescent="0.15"/>
    <row r="3139" customFormat="1" ht="13" x14ac:dyDescent="0.15"/>
    <row r="3140" customFormat="1" ht="13" x14ac:dyDescent="0.15"/>
    <row r="3141" customFormat="1" ht="13" x14ac:dyDescent="0.15"/>
    <row r="3142" customFormat="1" ht="13" x14ac:dyDescent="0.15"/>
    <row r="3143" customFormat="1" ht="13" x14ac:dyDescent="0.15"/>
    <row r="3144" customFormat="1" ht="13" x14ac:dyDescent="0.15"/>
    <row r="3145" customFormat="1" ht="13" x14ac:dyDescent="0.15"/>
    <row r="3146" customFormat="1" ht="13" x14ac:dyDescent="0.15"/>
    <row r="3147" customFormat="1" ht="13" x14ac:dyDescent="0.15"/>
    <row r="3148" customFormat="1" ht="13" x14ac:dyDescent="0.15"/>
    <row r="3149" customFormat="1" ht="13" x14ac:dyDescent="0.15"/>
    <row r="3150" customFormat="1" ht="13" x14ac:dyDescent="0.15"/>
    <row r="3151" customFormat="1" ht="13" x14ac:dyDescent="0.15"/>
    <row r="3152" customFormat="1" ht="13" x14ac:dyDescent="0.15"/>
    <row r="3153" customFormat="1" ht="13" x14ac:dyDescent="0.15"/>
    <row r="3154" customFormat="1" ht="13" x14ac:dyDescent="0.15"/>
    <row r="3155" customFormat="1" ht="13" x14ac:dyDescent="0.15"/>
    <row r="3156" customFormat="1" ht="13" x14ac:dyDescent="0.15"/>
    <row r="3157" customFormat="1" ht="13" x14ac:dyDescent="0.15"/>
    <row r="3158" customFormat="1" ht="13" x14ac:dyDescent="0.15"/>
    <row r="3159" customFormat="1" ht="13" x14ac:dyDescent="0.15"/>
    <row r="3160" customFormat="1" ht="13" x14ac:dyDescent="0.15"/>
    <row r="3161" customFormat="1" ht="13" x14ac:dyDescent="0.15"/>
    <row r="3162" customFormat="1" ht="13" x14ac:dyDescent="0.15"/>
    <row r="3163" customFormat="1" ht="13" x14ac:dyDescent="0.15"/>
    <row r="3164" customFormat="1" ht="13" x14ac:dyDescent="0.15"/>
    <row r="3165" customFormat="1" ht="13" x14ac:dyDescent="0.15"/>
    <row r="3166" customFormat="1" ht="13" x14ac:dyDescent="0.15"/>
    <row r="3167" customFormat="1" ht="13" x14ac:dyDescent="0.15"/>
    <row r="3168" customFormat="1" ht="13" x14ac:dyDescent="0.15"/>
    <row r="3169" customFormat="1" ht="13" x14ac:dyDescent="0.15"/>
    <row r="3170" customFormat="1" ht="13" x14ac:dyDescent="0.15"/>
    <row r="3171" customFormat="1" ht="13" x14ac:dyDescent="0.15"/>
    <row r="3172" customFormat="1" ht="13" x14ac:dyDescent="0.15"/>
    <row r="3173" customFormat="1" ht="13" x14ac:dyDescent="0.15"/>
    <row r="3174" customFormat="1" ht="13" x14ac:dyDescent="0.15"/>
    <row r="3175" customFormat="1" ht="13" x14ac:dyDescent="0.15"/>
    <row r="3176" customFormat="1" ht="13" x14ac:dyDescent="0.15"/>
    <row r="3177" customFormat="1" ht="13" x14ac:dyDescent="0.15"/>
    <row r="3178" customFormat="1" ht="13" x14ac:dyDescent="0.15"/>
    <row r="3179" customFormat="1" ht="13" x14ac:dyDescent="0.15"/>
    <row r="3180" customFormat="1" ht="13" x14ac:dyDescent="0.15"/>
    <row r="3181" customFormat="1" ht="13" x14ac:dyDescent="0.15"/>
    <row r="3182" customFormat="1" ht="13" x14ac:dyDescent="0.15"/>
    <row r="3183" customFormat="1" ht="13" x14ac:dyDescent="0.15"/>
    <row r="3184" customFormat="1" ht="13" x14ac:dyDescent="0.15"/>
    <row r="3185" customFormat="1" ht="13" x14ac:dyDescent="0.15"/>
    <row r="3186" customFormat="1" ht="13" x14ac:dyDescent="0.15"/>
    <row r="3187" customFormat="1" ht="13" x14ac:dyDescent="0.15"/>
    <row r="3188" customFormat="1" ht="13" x14ac:dyDescent="0.15"/>
    <row r="3189" customFormat="1" ht="13" x14ac:dyDescent="0.15"/>
    <row r="3190" customFormat="1" ht="13" x14ac:dyDescent="0.15"/>
    <row r="3191" customFormat="1" ht="13" x14ac:dyDescent="0.15"/>
    <row r="3192" customFormat="1" ht="13" x14ac:dyDescent="0.15"/>
    <row r="3193" customFormat="1" ht="13" x14ac:dyDescent="0.15"/>
    <row r="3194" customFormat="1" ht="13" x14ac:dyDescent="0.15"/>
    <row r="3195" customFormat="1" ht="13" x14ac:dyDescent="0.15"/>
    <row r="3196" customFormat="1" ht="13" x14ac:dyDescent="0.15"/>
    <row r="3197" customFormat="1" ht="13" x14ac:dyDescent="0.15"/>
    <row r="3198" customFormat="1" ht="13" x14ac:dyDescent="0.15"/>
    <row r="3199" customFormat="1" ht="13" x14ac:dyDescent="0.15"/>
    <row r="3200" customFormat="1" ht="13" x14ac:dyDescent="0.15"/>
    <row r="3201" customFormat="1" ht="13" x14ac:dyDescent="0.15"/>
    <row r="3202" customFormat="1" ht="13" x14ac:dyDescent="0.15"/>
    <row r="3203" customFormat="1" ht="13" x14ac:dyDescent="0.15"/>
    <row r="3204" customFormat="1" ht="13" x14ac:dyDescent="0.15"/>
    <row r="3205" customFormat="1" ht="13" x14ac:dyDescent="0.15"/>
    <row r="3206" customFormat="1" ht="13" x14ac:dyDescent="0.15"/>
    <row r="3207" customFormat="1" ht="13" x14ac:dyDescent="0.15"/>
    <row r="3208" customFormat="1" ht="13" x14ac:dyDescent="0.15"/>
    <row r="3209" customFormat="1" ht="13" x14ac:dyDescent="0.15"/>
    <row r="3210" customFormat="1" ht="13" x14ac:dyDescent="0.15"/>
    <row r="3211" customFormat="1" ht="13" x14ac:dyDescent="0.15"/>
    <row r="3212" customFormat="1" ht="13" x14ac:dyDescent="0.15"/>
    <row r="3213" customFormat="1" ht="13" x14ac:dyDescent="0.15"/>
    <row r="3214" customFormat="1" ht="13" x14ac:dyDescent="0.15"/>
    <row r="3215" customFormat="1" ht="13" x14ac:dyDescent="0.15"/>
    <row r="3216" customFormat="1" ht="13" x14ac:dyDescent="0.15"/>
    <row r="3217" customFormat="1" ht="13" x14ac:dyDescent="0.15"/>
    <row r="3218" customFormat="1" ht="13" x14ac:dyDescent="0.15"/>
    <row r="3219" customFormat="1" ht="13" x14ac:dyDescent="0.15"/>
    <row r="3220" customFormat="1" ht="13" x14ac:dyDescent="0.15"/>
    <row r="3221" customFormat="1" ht="13" x14ac:dyDescent="0.15"/>
    <row r="3222" customFormat="1" ht="13" x14ac:dyDescent="0.15"/>
    <row r="3223" customFormat="1" ht="13" x14ac:dyDescent="0.15"/>
    <row r="3224" customFormat="1" ht="13" x14ac:dyDescent="0.15"/>
    <row r="3225" customFormat="1" ht="13" x14ac:dyDescent="0.15"/>
    <row r="3226" customFormat="1" ht="13" x14ac:dyDescent="0.15"/>
    <row r="3227" customFormat="1" ht="13" x14ac:dyDescent="0.15"/>
    <row r="3228" customFormat="1" ht="13" x14ac:dyDescent="0.15"/>
    <row r="3229" customFormat="1" ht="13" x14ac:dyDescent="0.15"/>
    <row r="3230" customFormat="1" ht="13" x14ac:dyDescent="0.15"/>
    <row r="3231" customFormat="1" ht="13" x14ac:dyDescent="0.15"/>
    <row r="3232" customFormat="1" ht="13" x14ac:dyDescent="0.15"/>
    <row r="3233" customFormat="1" ht="13" x14ac:dyDescent="0.15"/>
    <row r="3234" customFormat="1" ht="13" x14ac:dyDescent="0.15"/>
    <row r="3235" customFormat="1" ht="13" x14ac:dyDescent="0.15"/>
    <row r="3236" customFormat="1" ht="13" x14ac:dyDescent="0.15"/>
    <row r="3237" customFormat="1" ht="13" x14ac:dyDescent="0.15"/>
    <row r="3238" customFormat="1" ht="13" x14ac:dyDescent="0.15"/>
    <row r="3239" customFormat="1" ht="13" x14ac:dyDescent="0.15"/>
    <row r="3240" customFormat="1" ht="13" x14ac:dyDescent="0.15"/>
    <row r="3241" customFormat="1" ht="13" x14ac:dyDescent="0.15"/>
    <row r="3242" customFormat="1" ht="13" x14ac:dyDescent="0.15"/>
    <row r="3243" customFormat="1" ht="13" x14ac:dyDescent="0.15"/>
    <row r="3244" customFormat="1" ht="13" x14ac:dyDescent="0.15"/>
    <row r="3245" customFormat="1" ht="13" x14ac:dyDescent="0.15"/>
    <row r="3246" customFormat="1" ht="13" x14ac:dyDescent="0.15"/>
    <row r="3247" customFormat="1" ht="13" x14ac:dyDescent="0.15"/>
    <row r="3248" customFormat="1" ht="13" x14ac:dyDescent="0.15"/>
    <row r="3249" customFormat="1" ht="13" x14ac:dyDescent="0.15"/>
    <row r="3250" customFormat="1" ht="13" x14ac:dyDescent="0.15"/>
    <row r="3251" customFormat="1" ht="13" x14ac:dyDescent="0.15"/>
    <row r="3252" customFormat="1" ht="13" x14ac:dyDescent="0.15"/>
    <row r="3253" customFormat="1" ht="13" x14ac:dyDescent="0.15"/>
    <row r="3254" customFormat="1" ht="13" x14ac:dyDescent="0.15"/>
    <row r="3255" customFormat="1" ht="13" x14ac:dyDescent="0.15"/>
    <row r="3256" customFormat="1" ht="13" x14ac:dyDescent="0.15"/>
    <row r="3257" customFormat="1" ht="13" x14ac:dyDescent="0.15"/>
    <row r="3258" customFormat="1" ht="13" x14ac:dyDescent="0.15"/>
    <row r="3259" customFormat="1" ht="13" x14ac:dyDescent="0.15"/>
    <row r="3260" customFormat="1" ht="13" x14ac:dyDescent="0.15"/>
    <row r="3261" customFormat="1" ht="13" x14ac:dyDescent="0.15"/>
    <row r="3262" customFormat="1" ht="13" x14ac:dyDescent="0.15"/>
    <row r="3263" customFormat="1" ht="13" x14ac:dyDescent="0.15"/>
    <row r="3264" customFormat="1" ht="13" x14ac:dyDescent="0.15"/>
    <row r="3265" customFormat="1" ht="13" x14ac:dyDescent="0.15"/>
    <row r="3266" customFormat="1" ht="13" x14ac:dyDescent="0.15"/>
    <row r="3267" customFormat="1" ht="13" x14ac:dyDescent="0.15"/>
    <row r="3268" customFormat="1" ht="13" x14ac:dyDescent="0.15"/>
    <row r="3269" customFormat="1" ht="13" x14ac:dyDescent="0.15"/>
    <row r="3270" customFormat="1" ht="13" x14ac:dyDescent="0.15"/>
    <row r="3271" customFormat="1" ht="13" x14ac:dyDescent="0.15"/>
    <row r="3272" customFormat="1" ht="13" x14ac:dyDescent="0.15"/>
    <row r="3273" customFormat="1" ht="13" x14ac:dyDescent="0.15"/>
    <row r="3274" customFormat="1" ht="13" x14ac:dyDescent="0.15"/>
    <row r="3275" customFormat="1" ht="13" x14ac:dyDescent="0.15"/>
    <row r="3276" customFormat="1" ht="13" x14ac:dyDescent="0.15"/>
    <row r="3277" customFormat="1" ht="13" x14ac:dyDescent="0.15"/>
    <row r="3278" customFormat="1" ht="13" x14ac:dyDescent="0.15"/>
    <row r="3279" customFormat="1" ht="13" x14ac:dyDescent="0.15"/>
    <row r="3280" customFormat="1" ht="13" x14ac:dyDescent="0.15"/>
    <row r="3281" customFormat="1" ht="13" x14ac:dyDescent="0.15"/>
    <row r="3282" customFormat="1" ht="13" x14ac:dyDescent="0.15"/>
    <row r="3283" customFormat="1" ht="13" x14ac:dyDescent="0.15"/>
    <row r="3284" customFormat="1" ht="13" x14ac:dyDescent="0.15"/>
    <row r="3285" customFormat="1" ht="13" x14ac:dyDescent="0.15"/>
    <row r="3286" customFormat="1" ht="13" x14ac:dyDescent="0.15"/>
    <row r="3287" customFormat="1" ht="13" x14ac:dyDescent="0.15"/>
    <row r="3288" customFormat="1" ht="13" x14ac:dyDescent="0.15"/>
    <row r="3289" customFormat="1" ht="13" x14ac:dyDescent="0.15"/>
    <row r="3290" customFormat="1" ht="13" x14ac:dyDescent="0.15"/>
    <row r="3291" customFormat="1" ht="13" x14ac:dyDescent="0.15"/>
    <row r="3292" customFormat="1" ht="13" x14ac:dyDescent="0.15"/>
    <row r="3293" customFormat="1" ht="13" x14ac:dyDescent="0.15"/>
    <row r="3294" customFormat="1" ht="13" x14ac:dyDescent="0.15"/>
    <row r="3295" customFormat="1" ht="13" x14ac:dyDescent="0.15"/>
    <row r="3296" customFormat="1" ht="13" x14ac:dyDescent="0.15"/>
    <row r="3297" customFormat="1" ht="13" x14ac:dyDescent="0.15"/>
    <row r="3298" customFormat="1" ht="13" x14ac:dyDescent="0.15"/>
    <row r="3299" customFormat="1" ht="13" x14ac:dyDescent="0.15"/>
    <row r="3300" customFormat="1" ht="13" x14ac:dyDescent="0.15"/>
    <row r="3301" customFormat="1" ht="13" x14ac:dyDescent="0.15"/>
    <row r="3302" customFormat="1" ht="13" x14ac:dyDescent="0.15"/>
    <row r="3303" customFormat="1" ht="13" x14ac:dyDescent="0.15"/>
    <row r="3304" customFormat="1" ht="13" x14ac:dyDescent="0.15"/>
    <row r="3305" customFormat="1" ht="13" x14ac:dyDescent="0.15"/>
    <row r="3306" customFormat="1" ht="13" x14ac:dyDescent="0.15"/>
    <row r="3307" customFormat="1" ht="13" x14ac:dyDescent="0.15"/>
    <row r="3308" customFormat="1" ht="13" x14ac:dyDescent="0.15"/>
    <row r="3309" customFormat="1" ht="13" x14ac:dyDescent="0.15"/>
    <row r="3310" customFormat="1" ht="13" x14ac:dyDescent="0.15"/>
    <row r="3311" customFormat="1" ht="13" x14ac:dyDescent="0.15"/>
    <row r="3312" customFormat="1" ht="13" x14ac:dyDescent="0.15"/>
    <row r="3313" customFormat="1" ht="13" x14ac:dyDescent="0.15"/>
    <row r="3314" customFormat="1" ht="13" x14ac:dyDescent="0.15"/>
    <row r="3315" customFormat="1" ht="13" x14ac:dyDescent="0.15"/>
    <row r="3316" customFormat="1" ht="13" x14ac:dyDescent="0.15"/>
    <row r="3317" customFormat="1" ht="13" x14ac:dyDescent="0.15"/>
    <row r="3318" customFormat="1" ht="13" x14ac:dyDescent="0.15"/>
    <row r="3319" customFormat="1" ht="13" x14ac:dyDescent="0.15"/>
    <row r="3320" customFormat="1" ht="13" x14ac:dyDescent="0.15"/>
    <row r="3321" customFormat="1" ht="13" x14ac:dyDescent="0.15"/>
    <row r="3322" customFormat="1" ht="13" x14ac:dyDescent="0.15"/>
    <row r="3323" customFormat="1" ht="13" x14ac:dyDescent="0.15"/>
    <row r="3324" customFormat="1" ht="13" x14ac:dyDescent="0.15"/>
    <row r="3325" customFormat="1" ht="13" x14ac:dyDescent="0.15"/>
    <row r="3326" customFormat="1" ht="13" x14ac:dyDescent="0.15"/>
    <row r="3327" customFormat="1" ht="13" x14ac:dyDescent="0.15"/>
    <row r="3328" customFormat="1" ht="13" x14ac:dyDescent="0.15"/>
    <row r="3329" customFormat="1" ht="13" x14ac:dyDescent="0.15"/>
    <row r="3330" customFormat="1" ht="13" x14ac:dyDescent="0.15"/>
    <row r="3331" customFormat="1" ht="13" x14ac:dyDescent="0.15"/>
    <row r="3332" customFormat="1" ht="13" x14ac:dyDescent="0.15"/>
    <row r="3333" customFormat="1" ht="13" x14ac:dyDescent="0.15"/>
    <row r="3334" customFormat="1" ht="13" x14ac:dyDescent="0.15"/>
    <row r="3335" customFormat="1" ht="13" x14ac:dyDescent="0.15"/>
    <row r="3336" customFormat="1" ht="13" x14ac:dyDescent="0.15"/>
    <row r="3337" customFormat="1" ht="13" x14ac:dyDescent="0.15"/>
    <row r="3338" customFormat="1" ht="13" x14ac:dyDescent="0.15"/>
    <row r="3339" customFormat="1" ht="13" x14ac:dyDescent="0.15"/>
    <row r="3340" customFormat="1" ht="13" x14ac:dyDescent="0.15"/>
    <row r="3341" customFormat="1" ht="13" x14ac:dyDescent="0.15"/>
    <row r="3342" customFormat="1" ht="13" x14ac:dyDescent="0.15"/>
    <row r="3343" customFormat="1" ht="13" x14ac:dyDescent="0.15"/>
    <row r="3344" customFormat="1" ht="13" x14ac:dyDescent="0.15"/>
    <row r="3345" customFormat="1" ht="13" x14ac:dyDescent="0.15"/>
    <row r="3346" customFormat="1" ht="13" x14ac:dyDescent="0.15"/>
    <row r="3347" customFormat="1" ht="13" x14ac:dyDescent="0.15"/>
    <row r="3348" customFormat="1" ht="13" x14ac:dyDescent="0.15"/>
    <row r="3349" customFormat="1" ht="13" x14ac:dyDescent="0.15"/>
    <row r="3350" customFormat="1" ht="13" x14ac:dyDescent="0.15"/>
    <row r="3351" customFormat="1" ht="13" x14ac:dyDescent="0.15"/>
    <row r="3352" customFormat="1" ht="13" x14ac:dyDescent="0.15"/>
    <row r="3353" customFormat="1" ht="13" x14ac:dyDescent="0.15"/>
    <row r="3354" customFormat="1" ht="13" x14ac:dyDescent="0.15"/>
    <row r="3355" customFormat="1" ht="13" x14ac:dyDescent="0.15"/>
    <row r="3356" customFormat="1" ht="13" x14ac:dyDescent="0.15"/>
    <row r="3357" customFormat="1" ht="13" x14ac:dyDescent="0.15"/>
    <row r="3358" customFormat="1" ht="13" x14ac:dyDescent="0.15"/>
    <row r="3359" customFormat="1" ht="13" x14ac:dyDescent="0.15"/>
    <row r="3360" customFormat="1" ht="13" x14ac:dyDescent="0.15"/>
    <row r="3361" customFormat="1" ht="13" x14ac:dyDescent="0.15"/>
    <row r="3362" customFormat="1" ht="13" x14ac:dyDescent="0.15"/>
    <row r="3363" customFormat="1" ht="13" x14ac:dyDescent="0.15"/>
    <row r="3364" customFormat="1" ht="13" x14ac:dyDescent="0.15"/>
    <row r="3365" customFormat="1" ht="13" x14ac:dyDescent="0.15"/>
    <row r="3366" customFormat="1" ht="13" x14ac:dyDescent="0.15"/>
    <row r="3367" customFormat="1" ht="13" x14ac:dyDescent="0.15"/>
    <row r="3368" customFormat="1" ht="13" x14ac:dyDescent="0.15"/>
    <row r="3369" customFormat="1" ht="13" x14ac:dyDescent="0.15"/>
    <row r="3370" customFormat="1" ht="13" x14ac:dyDescent="0.15"/>
    <row r="3371" customFormat="1" ht="13" x14ac:dyDescent="0.15"/>
    <row r="3372" customFormat="1" ht="13" x14ac:dyDescent="0.15"/>
    <row r="3373" customFormat="1" ht="13" x14ac:dyDescent="0.15"/>
    <row r="3374" customFormat="1" ht="13" x14ac:dyDescent="0.15"/>
    <row r="3375" customFormat="1" ht="13" x14ac:dyDescent="0.15"/>
    <row r="3376" customFormat="1" ht="13" x14ac:dyDescent="0.15"/>
    <row r="3377" customFormat="1" ht="13" x14ac:dyDescent="0.15"/>
    <row r="3378" customFormat="1" ht="13" x14ac:dyDescent="0.15"/>
    <row r="3379" customFormat="1" ht="13" x14ac:dyDescent="0.15"/>
    <row r="3380" customFormat="1" ht="13" x14ac:dyDescent="0.15"/>
    <row r="3381" customFormat="1" ht="13" x14ac:dyDescent="0.15"/>
    <row r="3382" customFormat="1" ht="13" x14ac:dyDescent="0.15"/>
    <row r="3383" customFormat="1" ht="13" x14ac:dyDescent="0.15"/>
    <row r="3384" customFormat="1" ht="13" x14ac:dyDescent="0.15"/>
    <row r="3385" customFormat="1" ht="13" x14ac:dyDescent="0.15"/>
    <row r="3386" customFormat="1" ht="13" x14ac:dyDescent="0.15"/>
    <row r="3387" customFormat="1" ht="13" x14ac:dyDescent="0.15"/>
    <row r="3388" customFormat="1" ht="13" x14ac:dyDescent="0.15"/>
    <row r="3389" customFormat="1" ht="13" x14ac:dyDescent="0.15"/>
    <row r="3390" customFormat="1" ht="13" x14ac:dyDescent="0.15"/>
    <row r="3391" customFormat="1" ht="13" x14ac:dyDescent="0.15"/>
    <row r="3392" customFormat="1" ht="13" x14ac:dyDescent="0.15"/>
    <row r="3393" customFormat="1" ht="13" x14ac:dyDescent="0.15"/>
    <row r="3394" customFormat="1" ht="13" x14ac:dyDescent="0.15"/>
    <row r="3395" customFormat="1" ht="13" x14ac:dyDescent="0.15"/>
    <row r="3396" customFormat="1" ht="13" x14ac:dyDescent="0.15"/>
    <row r="3397" customFormat="1" ht="13" x14ac:dyDescent="0.15"/>
    <row r="3398" customFormat="1" ht="13" x14ac:dyDescent="0.15"/>
    <row r="3399" customFormat="1" ht="13" x14ac:dyDescent="0.15"/>
    <row r="3400" customFormat="1" ht="13" x14ac:dyDescent="0.15"/>
    <row r="3401" customFormat="1" ht="13" x14ac:dyDescent="0.15"/>
    <row r="3402" customFormat="1" ht="13" x14ac:dyDescent="0.15"/>
    <row r="3403" customFormat="1" ht="13" x14ac:dyDescent="0.15"/>
    <row r="3404" customFormat="1" ht="13" x14ac:dyDescent="0.15"/>
    <row r="3405" customFormat="1" ht="13" x14ac:dyDescent="0.15"/>
    <row r="3406" customFormat="1" ht="13" x14ac:dyDescent="0.15"/>
    <row r="3407" customFormat="1" ht="13" x14ac:dyDescent="0.15"/>
    <row r="3408" customFormat="1" ht="13" x14ac:dyDescent="0.15"/>
    <row r="3409" customFormat="1" ht="13" x14ac:dyDescent="0.15"/>
    <row r="3410" customFormat="1" ht="13" x14ac:dyDescent="0.15"/>
    <row r="3411" customFormat="1" ht="13" x14ac:dyDescent="0.15"/>
    <row r="3412" customFormat="1" ht="13" x14ac:dyDescent="0.15"/>
    <row r="3413" customFormat="1" ht="13" x14ac:dyDescent="0.15"/>
    <row r="3414" customFormat="1" ht="13" x14ac:dyDescent="0.15"/>
    <row r="3415" customFormat="1" ht="13" x14ac:dyDescent="0.15"/>
    <row r="3416" customFormat="1" ht="13" x14ac:dyDescent="0.15"/>
    <row r="3417" customFormat="1" ht="13" x14ac:dyDescent="0.15"/>
    <row r="3418" customFormat="1" ht="13" x14ac:dyDescent="0.15"/>
    <row r="3419" customFormat="1" ht="13" x14ac:dyDescent="0.15"/>
    <row r="3420" customFormat="1" ht="13" x14ac:dyDescent="0.15"/>
    <row r="3421" customFormat="1" ht="13" x14ac:dyDescent="0.15"/>
    <row r="3422" customFormat="1" ht="13" x14ac:dyDescent="0.15"/>
    <row r="3423" customFormat="1" ht="13" x14ac:dyDescent="0.15"/>
    <row r="3424" customFormat="1" ht="13" x14ac:dyDescent="0.15"/>
    <row r="3425" customFormat="1" ht="13" x14ac:dyDescent="0.15"/>
    <row r="3426" customFormat="1" ht="13" x14ac:dyDescent="0.15"/>
    <row r="3427" customFormat="1" ht="13" x14ac:dyDescent="0.15"/>
    <row r="3428" customFormat="1" ht="13" x14ac:dyDescent="0.15"/>
    <row r="3429" customFormat="1" ht="13" x14ac:dyDescent="0.15"/>
    <row r="3430" customFormat="1" ht="13" x14ac:dyDescent="0.15"/>
    <row r="3431" customFormat="1" ht="13" x14ac:dyDescent="0.15"/>
    <row r="3432" customFormat="1" ht="13" x14ac:dyDescent="0.15"/>
    <row r="3433" customFormat="1" ht="13" x14ac:dyDescent="0.15"/>
    <row r="3434" customFormat="1" ht="13" x14ac:dyDescent="0.15"/>
    <row r="3435" customFormat="1" ht="13" x14ac:dyDescent="0.15"/>
    <row r="3436" customFormat="1" ht="13" x14ac:dyDescent="0.15"/>
    <row r="3437" customFormat="1" ht="13" x14ac:dyDescent="0.15"/>
    <row r="3438" customFormat="1" ht="13" x14ac:dyDescent="0.15"/>
    <row r="3439" customFormat="1" ht="13" x14ac:dyDescent="0.15"/>
    <row r="3440" customFormat="1" ht="13" x14ac:dyDescent="0.15"/>
    <row r="3441" customFormat="1" ht="13" x14ac:dyDescent="0.15"/>
    <row r="3442" customFormat="1" ht="13" x14ac:dyDescent="0.15"/>
    <row r="3443" customFormat="1" ht="13" x14ac:dyDescent="0.15"/>
    <row r="3444" customFormat="1" ht="13" x14ac:dyDescent="0.15"/>
    <row r="3445" customFormat="1" ht="13" x14ac:dyDescent="0.15"/>
    <row r="3446" customFormat="1" ht="13" x14ac:dyDescent="0.15"/>
    <row r="3447" customFormat="1" ht="13" x14ac:dyDescent="0.15"/>
    <row r="3448" customFormat="1" ht="13" x14ac:dyDescent="0.15"/>
    <row r="3449" customFormat="1" ht="13" x14ac:dyDescent="0.15"/>
    <row r="3450" customFormat="1" ht="13" x14ac:dyDescent="0.15"/>
    <row r="3451" customFormat="1" ht="13" x14ac:dyDescent="0.15"/>
    <row r="3452" customFormat="1" ht="13" x14ac:dyDescent="0.15"/>
    <row r="3453" customFormat="1" ht="13" x14ac:dyDescent="0.15"/>
    <row r="3454" customFormat="1" ht="13" x14ac:dyDescent="0.15"/>
    <row r="3455" customFormat="1" ht="13" x14ac:dyDescent="0.15"/>
    <row r="3456" customFormat="1" ht="13" x14ac:dyDescent="0.15"/>
    <row r="3457" customFormat="1" ht="13" x14ac:dyDescent="0.15"/>
    <row r="3458" customFormat="1" ht="13" x14ac:dyDescent="0.15"/>
    <row r="3459" customFormat="1" ht="13" x14ac:dyDescent="0.15"/>
    <row r="3460" customFormat="1" ht="13" x14ac:dyDescent="0.15"/>
    <row r="3461" customFormat="1" ht="13" x14ac:dyDescent="0.15"/>
    <row r="3462" customFormat="1" ht="13" x14ac:dyDescent="0.15"/>
    <row r="3463" customFormat="1" ht="13" x14ac:dyDescent="0.15"/>
    <row r="3464" customFormat="1" ht="13" x14ac:dyDescent="0.15"/>
    <row r="3465" customFormat="1" ht="13" x14ac:dyDescent="0.15"/>
    <row r="3466" customFormat="1" ht="13" x14ac:dyDescent="0.15"/>
    <row r="3467" customFormat="1" ht="13" x14ac:dyDescent="0.15"/>
    <row r="3468" customFormat="1" ht="13" x14ac:dyDescent="0.15"/>
    <row r="3469" customFormat="1" ht="13" x14ac:dyDescent="0.15"/>
    <row r="3470" customFormat="1" ht="13" x14ac:dyDescent="0.15"/>
    <row r="3471" customFormat="1" ht="13" x14ac:dyDescent="0.15"/>
    <row r="3472" customFormat="1" ht="13" x14ac:dyDescent="0.15"/>
    <row r="3473" customFormat="1" ht="13" x14ac:dyDescent="0.15"/>
    <row r="3474" customFormat="1" ht="13" x14ac:dyDescent="0.15"/>
    <row r="3475" customFormat="1" ht="13" x14ac:dyDescent="0.15"/>
    <row r="3476" customFormat="1" ht="13" x14ac:dyDescent="0.15"/>
    <row r="3477" customFormat="1" ht="13" x14ac:dyDescent="0.15"/>
    <row r="3478" customFormat="1" ht="13" x14ac:dyDescent="0.15"/>
    <row r="3479" customFormat="1" ht="13" x14ac:dyDescent="0.15"/>
    <row r="3480" customFormat="1" ht="13" x14ac:dyDescent="0.15"/>
    <row r="3481" customFormat="1" ht="13" x14ac:dyDescent="0.15"/>
    <row r="3482" customFormat="1" ht="13" x14ac:dyDescent="0.15"/>
    <row r="3483" customFormat="1" ht="13" x14ac:dyDescent="0.15"/>
    <row r="3484" customFormat="1" ht="13" x14ac:dyDescent="0.15"/>
    <row r="3485" customFormat="1" ht="13" x14ac:dyDescent="0.15"/>
    <row r="3486" customFormat="1" ht="13" x14ac:dyDescent="0.15"/>
    <row r="3487" customFormat="1" ht="13" x14ac:dyDescent="0.15"/>
    <row r="3488" customFormat="1" ht="13" x14ac:dyDescent="0.15"/>
    <row r="3489" customFormat="1" ht="13" x14ac:dyDescent="0.15"/>
    <row r="3490" customFormat="1" ht="13" x14ac:dyDescent="0.15"/>
    <row r="3491" customFormat="1" ht="13" x14ac:dyDescent="0.15"/>
    <row r="3492" customFormat="1" ht="13" x14ac:dyDescent="0.15"/>
    <row r="3493" customFormat="1" ht="13" x14ac:dyDescent="0.15"/>
    <row r="3494" customFormat="1" ht="13" x14ac:dyDescent="0.15"/>
    <row r="3495" customFormat="1" ht="13" x14ac:dyDescent="0.15"/>
    <row r="3496" customFormat="1" ht="13" x14ac:dyDescent="0.15"/>
    <row r="3497" customFormat="1" ht="13" x14ac:dyDescent="0.15"/>
    <row r="3498" customFormat="1" ht="13" x14ac:dyDescent="0.15"/>
    <row r="3499" customFormat="1" ht="13" x14ac:dyDescent="0.15"/>
    <row r="3500" customFormat="1" ht="13" x14ac:dyDescent="0.15"/>
    <row r="3501" customFormat="1" ht="13" x14ac:dyDescent="0.15"/>
    <row r="3502" customFormat="1" ht="13" x14ac:dyDescent="0.15"/>
    <row r="3503" customFormat="1" ht="13" x14ac:dyDescent="0.15"/>
    <row r="3504" customFormat="1" ht="13" x14ac:dyDescent="0.15"/>
    <row r="3505" customFormat="1" ht="13" x14ac:dyDescent="0.15"/>
    <row r="3506" customFormat="1" ht="13" x14ac:dyDescent="0.15"/>
    <row r="3507" customFormat="1" ht="13" x14ac:dyDescent="0.15"/>
    <row r="3508" customFormat="1" ht="13" x14ac:dyDescent="0.15"/>
    <row r="3509" customFormat="1" ht="13" x14ac:dyDescent="0.15"/>
    <row r="3510" customFormat="1" ht="13" x14ac:dyDescent="0.15"/>
    <row r="3511" customFormat="1" ht="13" x14ac:dyDescent="0.15"/>
    <row r="3512" customFormat="1" ht="13" x14ac:dyDescent="0.15"/>
    <row r="3513" customFormat="1" ht="13" x14ac:dyDescent="0.15"/>
    <row r="3514" customFormat="1" ht="13" x14ac:dyDescent="0.15"/>
    <row r="3515" customFormat="1" ht="13" x14ac:dyDescent="0.15"/>
    <row r="3516" customFormat="1" ht="13" x14ac:dyDescent="0.15"/>
    <row r="3517" customFormat="1" ht="13" x14ac:dyDescent="0.15"/>
    <row r="3518" customFormat="1" ht="13" x14ac:dyDescent="0.15"/>
    <row r="3519" customFormat="1" ht="13" x14ac:dyDescent="0.15"/>
    <row r="3520" customFormat="1" ht="13" x14ac:dyDescent="0.15"/>
    <row r="3521" customFormat="1" ht="13" x14ac:dyDescent="0.15"/>
    <row r="3522" customFormat="1" ht="13" x14ac:dyDescent="0.15"/>
    <row r="3523" customFormat="1" ht="13" x14ac:dyDescent="0.15"/>
    <row r="3524" customFormat="1" ht="13" x14ac:dyDescent="0.15"/>
    <row r="3525" customFormat="1" ht="13" x14ac:dyDescent="0.15"/>
    <row r="3526" customFormat="1" ht="13" x14ac:dyDescent="0.15"/>
    <row r="3527" customFormat="1" ht="13" x14ac:dyDescent="0.15"/>
    <row r="3528" customFormat="1" ht="13" x14ac:dyDescent="0.15"/>
    <row r="3529" customFormat="1" ht="13" x14ac:dyDescent="0.15"/>
    <row r="3530" customFormat="1" ht="13" x14ac:dyDescent="0.15"/>
    <row r="3531" customFormat="1" ht="13" x14ac:dyDescent="0.15"/>
    <row r="3532" customFormat="1" ht="13" x14ac:dyDescent="0.15"/>
    <row r="3533" customFormat="1" ht="13" x14ac:dyDescent="0.15"/>
    <row r="3534" customFormat="1" ht="13" x14ac:dyDescent="0.15"/>
    <row r="3535" customFormat="1" ht="13" x14ac:dyDescent="0.15"/>
    <row r="3536" customFormat="1" ht="13" x14ac:dyDescent="0.15"/>
    <row r="3537" customFormat="1" ht="13" x14ac:dyDescent="0.15"/>
    <row r="3538" customFormat="1" ht="13" x14ac:dyDescent="0.15"/>
    <row r="3539" customFormat="1" ht="13" x14ac:dyDescent="0.15"/>
    <row r="3540" customFormat="1" ht="13" x14ac:dyDescent="0.15"/>
    <row r="3541" customFormat="1" ht="13" x14ac:dyDescent="0.15"/>
    <row r="3542" customFormat="1" ht="13" x14ac:dyDescent="0.15"/>
    <row r="3543" customFormat="1" ht="13" x14ac:dyDescent="0.15"/>
    <row r="3544" customFormat="1" ht="13" x14ac:dyDescent="0.15"/>
    <row r="3545" customFormat="1" ht="13" x14ac:dyDescent="0.15"/>
    <row r="3546" customFormat="1" ht="13" x14ac:dyDescent="0.15"/>
    <row r="3547" customFormat="1" ht="13" x14ac:dyDescent="0.15"/>
    <row r="3548" customFormat="1" ht="13" x14ac:dyDescent="0.15"/>
    <row r="3549" customFormat="1" ht="13" x14ac:dyDescent="0.15"/>
    <row r="3550" customFormat="1" ht="13" x14ac:dyDescent="0.15"/>
    <row r="3551" customFormat="1" ht="13" x14ac:dyDescent="0.15"/>
    <row r="3552" customFormat="1" ht="13" x14ac:dyDescent="0.15"/>
    <row r="3553" customFormat="1" ht="13" x14ac:dyDescent="0.15"/>
    <row r="3554" customFormat="1" ht="13" x14ac:dyDescent="0.15"/>
    <row r="3555" customFormat="1" ht="13" x14ac:dyDescent="0.15"/>
    <row r="3556" customFormat="1" ht="13" x14ac:dyDescent="0.15"/>
    <row r="3557" customFormat="1" ht="13" x14ac:dyDescent="0.15"/>
    <row r="3558" customFormat="1" ht="13" x14ac:dyDescent="0.15"/>
    <row r="3559" customFormat="1" ht="13" x14ac:dyDescent="0.15"/>
    <row r="3560" customFormat="1" ht="13" x14ac:dyDescent="0.15"/>
    <row r="3561" customFormat="1" ht="13" x14ac:dyDescent="0.15"/>
    <row r="3562" customFormat="1" ht="13" x14ac:dyDescent="0.15"/>
    <row r="3563" customFormat="1" ht="13" x14ac:dyDescent="0.15"/>
    <row r="3564" customFormat="1" ht="13" x14ac:dyDescent="0.15"/>
    <row r="3565" customFormat="1" ht="13" x14ac:dyDescent="0.15"/>
    <row r="3566" customFormat="1" ht="13" x14ac:dyDescent="0.15"/>
    <row r="3567" customFormat="1" ht="13" x14ac:dyDescent="0.15"/>
    <row r="3568" customFormat="1" ht="13" x14ac:dyDescent="0.15"/>
    <row r="3569" customFormat="1" ht="13" x14ac:dyDescent="0.15"/>
    <row r="3570" customFormat="1" ht="13" x14ac:dyDescent="0.15"/>
    <row r="3571" customFormat="1" ht="13" x14ac:dyDescent="0.15"/>
    <row r="3572" customFormat="1" ht="13" x14ac:dyDescent="0.15"/>
    <row r="3573" customFormat="1" ht="13" x14ac:dyDescent="0.15"/>
    <row r="3574" customFormat="1" ht="13" x14ac:dyDescent="0.15"/>
    <row r="3575" customFormat="1" ht="13" x14ac:dyDescent="0.15"/>
    <row r="3576" customFormat="1" ht="13" x14ac:dyDescent="0.15"/>
    <row r="3577" customFormat="1" ht="13" x14ac:dyDescent="0.15"/>
    <row r="3578" customFormat="1" ht="13" x14ac:dyDescent="0.15"/>
    <row r="3579" customFormat="1" ht="13" x14ac:dyDescent="0.15"/>
    <row r="3580" customFormat="1" ht="13" x14ac:dyDescent="0.15"/>
    <row r="3581" customFormat="1" ht="13" x14ac:dyDescent="0.15"/>
    <row r="3582" customFormat="1" ht="13" x14ac:dyDescent="0.15"/>
    <row r="3583" customFormat="1" ht="13" x14ac:dyDescent="0.15"/>
    <row r="3584" customFormat="1" ht="13" x14ac:dyDescent="0.15"/>
    <row r="3585" customFormat="1" ht="13" x14ac:dyDescent="0.15"/>
    <row r="3586" customFormat="1" ht="13" x14ac:dyDescent="0.15"/>
    <row r="3587" customFormat="1" ht="13" x14ac:dyDescent="0.15"/>
    <row r="3588" customFormat="1" ht="13" x14ac:dyDescent="0.15"/>
    <row r="3589" customFormat="1" ht="13" x14ac:dyDescent="0.15"/>
    <row r="3590" customFormat="1" ht="13" x14ac:dyDescent="0.15"/>
    <row r="3591" customFormat="1" ht="13" x14ac:dyDescent="0.15"/>
    <row r="3592" customFormat="1" ht="13" x14ac:dyDescent="0.15"/>
    <row r="3593" customFormat="1" ht="13" x14ac:dyDescent="0.15"/>
    <row r="3594" customFormat="1" ht="13" x14ac:dyDescent="0.15"/>
    <row r="3595" customFormat="1" ht="13" x14ac:dyDescent="0.15"/>
    <row r="3596" customFormat="1" ht="13" x14ac:dyDescent="0.15"/>
    <row r="3597" customFormat="1" ht="13" x14ac:dyDescent="0.15"/>
    <row r="3598" customFormat="1" ht="13" x14ac:dyDescent="0.15"/>
    <row r="3599" customFormat="1" ht="13" x14ac:dyDescent="0.15"/>
    <row r="3600" customFormat="1" ht="13" x14ac:dyDescent="0.15"/>
    <row r="3601" customFormat="1" ht="13" x14ac:dyDescent="0.15"/>
    <row r="3602" customFormat="1" ht="13" x14ac:dyDescent="0.15"/>
    <row r="3603" customFormat="1" ht="13" x14ac:dyDescent="0.15"/>
    <row r="3604" customFormat="1" ht="13" x14ac:dyDescent="0.15"/>
    <row r="3605" customFormat="1" ht="13" x14ac:dyDescent="0.15"/>
    <row r="3606" customFormat="1" ht="13" x14ac:dyDescent="0.15"/>
    <row r="3607" customFormat="1" ht="13" x14ac:dyDescent="0.15"/>
    <row r="3608" customFormat="1" ht="13" x14ac:dyDescent="0.15"/>
    <row r="3609" customFormat="1" ht="13" x14ac:dyDescent="0.15"/>
    <row r="3610" customFormat="1" ht="13" x14ac:dyDescent="0.15"/>
    <row r="3611" customFormat="1" ht="13" x14ac:dyDescent="0.15"/>
    <row r="3612" customFormat="1" ht="13" x14ac:dyDescent="0.15"/>
    <row r="3613" customFormat="1" ht="13" x14ac:dyDescent="0.15"/>
    <row r="3614" customFormat="1" ht="13" x14ac:dyDescent="0.15"/>
    <row r="3615" customFormat="1" ht="13" x14ac:dyDescent="0.15"/>
    <row r="3616" customFormat="1" ht="13" x14ac:dyDescent="0.15"/>
    <row r="3617" customFormat="1" ht="13" x14ac:dyDescent="0.15"/>
    <row r="3618" customFormat="1" ht="13" x14ac:dyDescent="0.15"/>
    <row r="3619" customFormat="1" ht="13" x14ac:dyDescent="0.15"/>
    <row r="3620" customFormat="1" ht="13" x14ac:dyDescent="0.15"/>
    <row r="3621" customFormat="1" ht="13" x14ac:dyDescent="0.15"/>
    <row r="3622" customFormat="1" ht="13" x14ac:dyDescent="0.15"/>
    <row r="3623" customFormat="1" ht="13" x14ac:dyDescent="0.15"/>
    <row r="3624" customFormat="1" ht="13" x14ac:dyDescent="0.15"/>
    <row r="3625" customFormat="1" ht="13" x14ac:dyDescent="0.15"/>
    <row r="3626" customFormat="1" ht="13" x14ac:dyDescent="0.15"/>
    <row r="3627" customFormat="1" ht="13" x14ac:dyDescent="0.15"/>
    <row r="3628" customFormat="1" ht="13" x14ac:dyDescent="0.15"/>
    <row r="3629" customFormat="1" ht="13" x14ac:dyDescent="0.15"/>
    <row r="3630" customFormat="1" ht="13" x14ac:dyDescent="0.15"/>
    <row r="3631" customFormat="1" ht="13" x14ac:dyDescent="0.15"/>
    <row r="3632" customFormat="1" ht="13" x14ac:dyDescent="0.15"/>
    <row r="3633" customFormat="1" ht="13" x14ac:dyDescent="0.15"/>
    <row r="3634" customFormat="1" ht="13" x14ac:dyDescent="0.15"/>
    <row r="3635" customFormat="1" ht="13" x14ac:dyDescent="0.15"/>
    <row r="3636" customFormat="1" ht="13" x14ac:dyDescent="0.15"/>
    <row r="3637" customFormat="1" ht="13" x14ac:dyDescent="0.15"/>
    <row r="3638" customFormat="1" ht="13" x14ac:dyDescent="0.15"/>
    <row r="3639" customFormat="1" ht="13" x14ac:dyDescent="0.15"/>
    <row r="3640" customFormat="1" ht="13" x14ac:dyDescent="0.15"/>
    <row r="3641" customFormat="1" ht="13" x14ac:dyDescent="0.15"/>
    <row r="3642" customFormat="1" ht="13" x14ac:dyDescent="0.15"/>
    <row r="3643" customFormat="1" ht="13" x14ac:dyDescent="0.15"/>
    <row r="3644" customFormat="1" ht="13" x14ac:dyDescent="0.15"/>
    <row r="3645" customFormat="1" ht="13" x14ac:dyDescent="0.15"/>
    <row r="3646" customFormat="1" ht="13" x14ac:dyDescent="0.15"/>
    <row r="3647" customFormat="1" ht="13" x14ac:dyDescent="0.15"/>
    <row r="3648" customFormat="1" ht="13" x14ac:dyDescent="0.15"/>
    <row r="3649" customFormat="1" ht="13" x14ac:dyDescent="0.15"/>
    <row r="3650" customFormat="1" ht="13" x14ac:dyDescent="0.15"/>
    <row r="3651" customFormat="1" ht="13" x14ac:dyDescent="0.15"/>
    <row r="3652" customFormat="1" ht="13" x14ac:dyDescent="0.15"/>
    <row r="3653" customFormat="1" ht="13" x14ac:dyDescent="0.15"/>
    <row r="3654" customFormat="1" ht="13" x14ac:dyDescent="0.15"/>
    <row r="3655" customFormat="1" ht="13" x14ac:dyDescent="0.15"/>
    <row r="3656" customFormat="1" ht="13" x14ac:dyDescent="0.15"/>
    <row r="3657" customFormat="1" ht="13" x14ac:dyDescent="0.15"/>
    <row r="3658" customFormat="1" ht="13" x14ac:dyDescent="0.15"/>
    <row r="3659" customFormat="1" ht="13" x14ac:dyDescent="0.15"/>
    <row r="3660" customFormat="1" ht="13" x14ac:dyDescent="0.15"/>
    <row r="3661" customFormat="1" ht="13" x14ac:dyDescent="0.15"/>
    <row r="3662" customFormat="1" ht="13" x14ac:dyDescent="0.15"/>
    <row r="3663" customFormat="1" ht="13" x14ac:dyDescent="0.15"/>
    <row r="3664" customFormat="1" ht="13" x14ac:dyDescent="0.15"/>
    <row r="3665" customFormat="1" ht="13" x14ac:dyDescent="0.15"/>
    <row r="3666" customFormat="1" ht="13" x14ac:dyDescent="0.15"/>
    <row r="3667" customFormat="1" ht="13" x14ac:dyDescent="0.15"/>
    <row r="3668" customFormat="1" ht="13" x14ac:dyDescent="0.15"/>
    <row r="3669" customFormat="1" ht="13" x14ac:dyDescent="0.15"/>
    <row r="3670" customFormat="1" ht="13" x14ac:dyDescent="0.15"/>
    <row r="3671" customFormat="1" ht="13" x14ac:dyDescent="0.15"/>
    <row r="3672" customFormat="1" ht="13" x14ac:dyDescent="0.15"/>
    <row r="3673" customFormat="1" ht="13" x14ac:dyDescent="0.15"/>
    <row r="3674" customFormat="1" ht="13" x14ac:dyDescent="0.15"/>
    <row r="3675" customFormat="1" ht="13" x14ac:dyDescent="0.15"/>
    <row r="3676" customFormat="1" ht="13" x14ac:dyDescent="0.15"/>
    <row r="3677" customFormat="1" ht="13" x14ac:dyDescent="0.15"/>
    <row r="3678" customFormat="1" ht="13" x14ac:dyDescent="0.15"/>
    <row r="3679" customFormat="1" ht="13" x14ac:dyDescent="0.15"/>
    <row r="3680" customFormat="1" ht="13" x14ac:dyDescent="0.15"/>
    <row r="3681" customFormat="1" ht="13" x14ac:dyDescent="0.15"/>
    <row r="3682" customFormat="1" ht="13" x14ac:dyDescent="0.15"/>
    <row r="3683" customFormat="1" ht="13" x14ac:dyDescent="0.15"/>
    <row r="3684" customFormat="1" ht="13" x14ac:dyDescent="0.15"/>
    <row r="3685" customFormat="1" ht="13" x14ac:dyDescent="0.15"/>
    <row r="3686" customFormat="1" ht="13" x14ac:dyDescent="0.15"/>
    <row r="3687" customFormat="1" ht="13" x14ac:dyDescent="0.15"/>
    <row r="3688" customFormat="1" ht="13" x14ac:dyDescent="0.15"/>
    <row r="3689" customFormat="1" ht="13" x14ac:dyDescent="0.15"/>
    <row r="3690" customFormat="1" ht="13" x14ac:dyDescent="0.15"/>
    <row r="3691" customFormat="1" ht="13" x14ac:dyDescent="0.15"/>
    <row r="3692" customFormat="1" ht="13" x14ac:dyDescent="0.15"/>
    <row r="3693" customFormat="1" ht="13" x14ac:dyDescent="0.15"/>
    <row r="3694" customFormat="1" ht="13" x14ac:dyDescent="0.15"/>
    <row r="3695" customFormat="1" ht="13" x14ac:dyDescent="0.15"/>
    <row r="3696" customFormat="1" ht="13" x14ac:dyDescent="0.15"/>
    <row r="3697" customFormat="1" ht="13" x14ac:dyDescent="0.15"/>
    <row r="3698" customFormat="1" ht="13" x14ac:dyDescent="0.15"/>
    <row r="3699" customFormat="1" ht="13" x14ac:dyDescent="0.15"/>
    <row r="3700" customFormat="1" ht="13" x14ac:dyDescent="0.15"/>
    <row r="3701" customFormat="1" ht="13" x14ac:dyDescent="0.15"/>
    <row r="3702" customFormat="1" ht="13" x14ac:dyDescent="0.15"/>
    <row r="3703" customFormat="1" ht="13" x14ac:dyDescent="0.15"/>
    <row r="3704" customFormat="1" ht="13" x14ac:dyDescent="0.15"/>
    <row r="3705" customFormat="1" ht="13" x14ac:dyDescent="0.15"/>
    <row r="3706" customFormat="1" ht="13" x14ac:dyDescent="0.15"/>
    <row r="3707" customFormat="1" ht="13" x14ac:dyDescent="0.15"/>
    <row r="3708" customFormat="1" ht="13" x14ac:dyDescent="0.15"/>
    <row r="3709" customFormat="1" ht="13" x14ac:dyDescent="0.15"/>
    <row r="3710" customFormat="1" ht="13" x14ac:dyDescent="0.15"/>
    <row r="3711" customFormat="1" ht="13" x14ac:dyDescent="0.15"/>
    <row r="3712" customFormat="1" ht="13" x14ac:dyDescent="0.15"/>
    <row r="3713" customFormat="1" ht="13" x14ac:dyDescent="0.15"/>
    <row r="3714" customFormat="1" ht="13" x14ac:dyDescent="0.15"/>
    <row r="3715" customFormat="1" ht="13" x14ac:dyDescent="0.15"/>
    <row r="3716" customFormat="1" ht="13" x14ac:dyDescent="0.15"/>
    <row r="3717" customFormat="1" ht="13" x14ac:dyDescent="0.15"/>
    <row r="3718" customFormat="1" ht="13" x14ac:dyDescent="0.15"/>
    <row r="3719" customFormat="1" ht="13" x14ac:dyDescent="0.15"/>
    <row r="3720" customFormat="1" ht="13" x14ac:dyDescent="0.15"/>
    <row r="3721" customFormat="1" ht="13" x14ac:dyDescent="0.15"/>
    <row r="3722" customFormat="1" ht="13" x14ac:dyDescent="0.15"/>
    <row r="3723" customFormat="1" ht="13" x14ac:dyDescent="0.15"/>
    <row r="3724" customFormat="1" ht="13" x14ac:dyDescent="0.15"/>
    <row r="3725" customFormat="1" ht="13" x14ac:dyDescent="0.15"/>
    <row r="3726" customFormat="1" ht="13" x14ac:dyDescent="0.15"/>
    <row r="3727" customFormat="1" ht="13" x14ac:dyDescent="0.15"/>
    <row r="3728" customFormat="1" ht="13" x14ac:dyDescent="0.15"/>
    <row r="3729" customFormat="1" ht="13" x14ac:dyDescent="0.15"/>
    <row r="3730" customFormat="1" ht="13" x14ac:dyDescent="0.15"/>
    <row r="3731" customFormat="1" ht="13" x14ac:dyDescent="0.15"/>
    <row r="3732" customFormat="1" ht="13" x14ac:dyDescent="0.15"/>
    <row r="3733" customFormat="1" ht="13" x14ac:dyDescent="0.15"/>
    <row r="3734" customFormat="1" ht="13" x14ac:dyDescent="0.15"/>
    <row r="3735" customFormat="1" ht="13" x14ac:dyDescent="0.15"/>
    <row r="3736" customFormat="1" ht="13" x14ac:dyDescent="0.15"/>
    <row r="3737" customFormat="1" ht="13" x14ac:dyDescent="0.15"/>
    <row r="3738" customFormat="1" ht="13" x14ac:dyDescent="0.15"/>
    <row r="3739" customFormat="1" ht="13" x14ac:dyDescent="0.15"/>
    <row r="3740" customFormat="1" ht="13" x14ac:dyDescent="0.15"/>
    <row r="3741" customFormat="1" ht="13" x14ac:dyDescent="0.15"/>
    <row r="3742" customFormat="1" ht="13" x14ac:dyDescent="0.15"/>
    <row r="3743" customFormat="1" ht="13" x14ac:dyDescent="0.15"/>
    <row r="3744" customFormat="1" ht="13" x14ac:dyDescent="0.15"/>
    <row r="3745" customFormat="1" ht="13" x14ac:dyDescent="0.15"/>
    <row r="3746" customFormat="1" ht="13" x14ac:dyDescent="0.15"/>
    <row r="3747" customFormat="1" ht="13" x14ac:dyDescent="0.15"/>
    <row r="3748" customFormat="1" ht="13" x14ac:dyDescent="0.15"/>
    <row r="3749" customFormat="1" ht="13" x14ac:dyDescent="0.15"/>
    <row r="3750" customFormat="1" ht="13" x14ac:dyDescent="0.15"/>
    <row r="3751" customFormat="1" ht="13" x14ac:dyDescent="0.15"/>
    <row r="3752" customFormat="1" ht="13" x14ac:dyDescent="0.15"/>
    <row r="3753" customFormat="1" ht="13" x14ac:dyDescent="0.15"/>
    <row r="3754" customFormat="1" ht="13" x14ac:dyDescent="0.15"/>
    <row r="3755" customFormat="1" ht="13" x14ac:dyDescent="0.15"/>
    <row r="3756" customFormat="1" ht="13" x14ac:dyDescent="0.15"/>
    <row r="3757" customFormat="1" ht="13" x14ac:dyDescent="0.15"/>
    <row r="3758" customFormat="1" ht="13" x14ac:dyDescent="0.15"/>
    <row r="3759" customFormat="1" ht="13" x14ac:dyDescent="0.15"/>
    <row r="3760" customFormat="1" ht="13" x14ac:dyDescent="0.15"/>
    <row r="3761" customFormat="1" ht="13" x14ac:dyDescent="0.15"/>
    <row r="3762" customFormat="1" ht="13" x14ac:dyDescent="0.15"/>
    <row r="3763" customFormat="1" ht="13" x14ac:dyDescent="0.15"/>
    <row r="3764" customFormat="1" ht="13" x14ac:dyDescent="0.15"/>
    <row r="3765" customFormat="1" ht="13" x14ac:dyDescent="0.15"/>
    <row r="3766" customFormat="1" ht="13" x14ac:dyDescent="0.15"/>
    <row r="3767" customFormat="1" ht="13" x14ac:dyDescent="0.15"/>
    <row r="3768" customFormat="1" ht="13" x14ac:dyDescent="0.15"/>
    <row r="3769" customFormat="1" ht="13" x14ac:dyDescent="0.15"/>
    <row r="3770" customFormat="1" ht="13" x14ac:dyDescent="0.15"/>
    <row r="3771" customFormat="1" ht="13" x14ac:dyDescent="0.15"/>
    <row r="3772" customFormat="1" ht="13" x14ac:dyDescent="0.15"/>
    <row r="3773" customFormat="1" ht="13" x14ac:dyDescent="0.15"/>
    <row r="3774" customFormat="1" ht="13" x14ac:dyDescent="0.15"/>
    <row r="3775" customFormat="1" ht="13" x14ac:dyDescent="0.15"/>
    <row r="3776" customFormat="1" ht="13" x14ac:dyDescent="0.15"/>
    <row r="3777" customFormat="1" ht="13" x14ac:dyDescent="0.15"/>
    <row r="3778" customFormat="1" ht="13" x14ac:dyDescent="0.15"/>
    <row r="3779" customFormat="1" ht="13" x14ac:dyDescent="0.15"/>
    <row r="3780" customFormat="1" ht="13" x14ac:dyDescent="0.15"/>
    <row r="3781" customFormat="1" ht="13" x14ac:dyDescent="0.15"/>
    <row r="3782" customFormat="1" ht="13" x14ac:dyDescent="0.15"/>
    <row r="3783" customFormat="1" ht="13" x14ac:dyDescent="0.15"/>
    <row r="3784" customFormat="1" ht="13" x14ac:dyDescent="0.15"/>
    <row r="3785" customFormat="1" ht="13" x14ac:dyDescent="0.15"/>
    <row r="3786" customFormat="1" ht="13" x14ac:dyDescent="0.15"/>
    <row r="3787" customFormat="1" ht="13" x14ac:dyDescent="0.15"/>
    <row r="3788" customFormat="1" ht="13" x14ac:dyDescent="0.15"/>
    <row r="3789" customFormat="1" ht="13" x14ac:dyDescent="0.15"/>
    <row r="3790" customFormat="1" ht="13" x14ac:dyDescent="0.15"/>
    <row r="3791" customFormat="1" ht="13" x14ac:dyDescent="0.15"/>
    <row r="3792" customFormat="1" ht="13" x14ac:dyDescent="0.15"/>
    <row r="3793" customFormat="1" ht="13" x14ac:dyDescent="0.15"/>
    <row r="3794" customFormat="1" ht="13" x14ac:dyDescent="0.15"/>
    <row r="3795" customFormat="1" ht="13" x14ac:dyDescent="0.15"/>
    <row r="3796" customFormat="1" ht="13" x14ac:dyDescent="0.15"/>
    <row r="3797" customFormat="1" ht="13" x14ac:dyDescent="0.15"/>
    <row r="3798" customFormat="1" ht="13" x14ac:dyDescent="0.15"/>
    <row r="3799" customFormat="1" ht="13" x14ac:dyDescent="0.15"/>
    <row r="3800" customFormat="1" ht="13" x14ac:dyDescent="0.15"/>
    <row r="3801" customFormat="1" ht="13" x14ac:dyDescent="0.15"/>
    <row r="3802" customFormat="1" ht="13" x14ac:dyDescent="0.15"/>
    <row r="3803" customFormat="1" ht="13" x14ac:dyDescent="0.15"/>
    <row r="3804" customFormat="1" ht="13" x14ac:dyDescent="0.15"/>
    <row r="3805" customFormat="1" ht="13" x14ac:dyDescent="0.15"/>
    <row r="3806" customFormat="1" ht="13" x14ac:dyDescent="0.15"/>
    <row r="3807" customFormat="1" ht="13" x14ac:dyDescent="0.15"/>
    <row r="3808" customFormat="1" ht="13" x14ac:dyDescent="0.15"/>
    <row r="3809" customFormat="1" ht="13" x14ac:dyDescent="0.15"/>
    <row r="3810" customFormat="1" ht="13" x14ac:dyDescent="0.15"/>
    <row r="3811" customFormat="1" ht="13" x14ac:dyDescent="0.15"/>
    <row r="3812" customFormat="1" ht="13" x14ac:dyDescent="0.15"/>
    <row r="3813" customFormat="1" ht="13" x14ac:dyDescent="0.15"/>
    <row r="3814" customFormat="1" ht="13" x14ac:dyDescent="0.15"/>
    <row r="3815" customFormat="1" ht="13" x14ac:dyDescent="0.15"/>
    <row r="3816" customFormat="1" ht="13" x14ac:dyDescent="0.15"/>
    <row r="3817" customFormat="1" ht="13" x14ac:dyDescent="0.15"/>
    <row r="3818" customFormat="1" ht="13" x14ac:dyDescent="0.15"/>
    <row r="3819" customFormat="1" ht="13" x14ac:dyDescent="0.15"/>
    <row r="3820" customFormat="1" ht="13" x14ac:dyDescent="0.15"/>
    <row r="3821" customFormat="1" ht="13" x14ac:dyDescent="0.15"/>
    <row r="3822" customFormat="1" ht="13" x14ac:dyDescent="0.15"/>
    <row r="3823" customFormat="1" ht="13" x14ac:dyDescent="0.15"/>
    <row r="3824" customFormat="1" ht="13" x14ac:dyDescent="0.15"/>
    <row r="3825" customFormat="1" ht="13" x14ac:dyDescent="0.15"/>
    <row r="3826" customFormat="1" ht="13" x14ac:dyDescent="0.15"/>
    <row r="3827" customFormat="1" ht="13" x14ac:dyDescent="0.15"/>
    <row r="3828" customFormat="1" ht="13" x14ac:dyDescent="0.15"/>
    <row r="3829" customFormat="1" ht="13" x14ac:dyDescent="0.15"/>
    <row r="3830" customFormat="1" ht="13" x14ac:dyDescent="0.15"/>
    <row r="3831" customFormat="1" ht="13" x14ac:dyDescent="0.15"/>
    <row r="3832" customFormat="1" ht="13" x14ac:dyDescent="0.15"/>
    <row r="3833" customFormat="1" ht="13" x14ac:dyDescent="0.15"/>
    <row r="3834" customFormat="1" ht="13" x14ac:dyDescent="0.15"/>
    <row r="3835" customFormat="1" ht="13" x14ac:dyDescent="0.15"/>
    <row r="3836" customFormat="1" ht="13" x14ac:dyDescent="0.15"/>
    <row r="3837" customFormat="1" ht="13" x14ac:dyDescent="0.15"/>
    <row r="3838" customFormat="1" ht="13" x14ac:dyDescent="0.15"/>
    <row r="3839" customFormat="1" ht="13" x14ac:dyDescent="0.15"/>
    <row r="3840" customFormat="1" ht="13" x14ac:dyDescent="0.15"/>
    <row r="3841" customFormat="1" ht="13" x14ac:dyDescent="0.15"/>
    <row r="3842" customFormat="1" ht="13" x14ac:dyDescent="0.15"/>
    <row r="3843" customFormat="1" ht="13" x14ac:dyDescent="0.15"/>
    <row r="3844" customFormat="1" ht="13" x14ac:dyDescent="0.15"/>
    <row r="3845" customFormat="1" ht="13" x14ac:dyDescent="0.15"/>
    <row r="3846" customFormat="1" ht="13" x14ac:dyDescent="0.15"/>
    <row r="3847" customFormat="1" ht="13" x14ac:dyDescent="0.15"/>
    <row r="3848" customFormat="1" ht="13" x14ac:dyDescent="0.15"/>
    <row r="3849" customFormat="1" ht="13" x14ac:dyDescent="0.15"/>
    <row r="3850" customFormat="1" ht="13" x14ac:dyDescent="0.15"/>
    <row r="3851" customFormat="1" ht="13" x14ac:dyDescent="0.15"/>
    <row r="3852" customFormat="1" ht="13" x14ac:dyDescent="0.15"/>
    <row r="3853" customFormat="1" ht="13" x14ac:dyDescent="0.15"/>
    <row r="3854" customFormat="1" ht="13" x14ac:dyDescent="0.15"/>
    <row r="3855" customFormat="1" ht="13" x14ac:dyDescent="0.15"/>
    <row r="3856" customFormat="1" ht="13" x14ac:dyDescent="0.15"/>
    <row r="3857" customFormat="1" ht="13" x14ac:dyDescent="0.15"/>
    <row r="3858" customFormat="1" ht="13" x14ac:dyDescent="0.15"/>
    <row r="3859" customFormat="1" ht="13" x14ac:dyDescent="0.15"/>
    <row r="3860" customFormat="1" ht="13" x14ac:dyDescent="0.15"/>
    <row r="3861" customFormat="1" ht="13" x14ac:dyDescent="0.15"/>
    <row r="3862" customFormat="1" ht="13" x14ac:dyDescent="0.15"/>
    <row r="3863" customFormat="1" ht="13" x14ac:dyDescent="0.15"/>
    <row r="3864" customFormat="1" ht="13" x14ac:dyDescent="0.15"/>
    <row r="3865" customFormat="1" ht="13" x14ac:dyDescent="0.15"/>
    <row r="3866" customFormat="1" ht="13" x14ac:dyDescent="0.15"/>
    <row r="3867" customFormat="1" ht="13" x14ac:dyDescent="0.15"/>
    <row r="3868" customFormat="1" ht="13" x14ac:dyDescent="0.15"/>
    <row r="3869" customFormat="1" ht="13" x14ac:dyDescent="0.15"/>
    <row r="3870" customFormat="1" ht="13" x14ac:dyDescent="0.15"/>
    <row r="3871" customFormat="1" ht="13" x14ac:dyDescent="0.15"/>
    <row r="3872" customFormat="1" ht="13" x14ac:dyDescent="0.15"/>
    <row r="3873" customFormat="1" ht="13" x14ac:dyDescent="0.15"/>
    <row r="3874" customFormat="1" ht="13" x14ac:dyDescent="0.15"/>
    <row r="3875" customFormat="1" ht="13" x14ac:dyDescent="0.15"/>
    <row r="3876" customFormat="1" ht="13" x14ac:dyDescent="0.15"/>
    <row r="3877" customFormat="1" ht="13" x14ac:dyDescent="0.15"/>
    <row r="3878" customFormat="1" ht="13" x14ac:dyDescent="0.15"/>
    <row r="3879" customFormat="1" ht="13" x14ac:dyDescent="0.15"/>
    <row r="3880" customFormat="1" ht="13" x14ac:dyDescent="0.15"/>
    <row r="3881" customFormat="1" ht="13" x14ac:dyDescent="0.15"/>
    <row r="3882" customFormat="1" ht="13" x14ac:dyDescent="0.15"/>
    <row r="3883" customFormat="1" ht="13" x14ac:dyDescent="0.15"/>
    <row r="3884" customFormat="1" ht="13" x14ac:dyDescent="0.15"/>
    <row r="3885" customFormat="1" ht="13" x14ac:dyDescent="0.15"/>
    <row r="3886" customFormat="1" ht="13" x14ac:dyDescent="0.15"/>
    <row r="3887" customFormat="1" ht="13" x14ac:dyDescent="0.15"/>
    <row r="3888" customFormat="1" ht="13" x14ac:dyDescent="0.15"/>
    <row r="3889" customFormat="1" ht="13" x14ac:dyDescent="0.15"/>
    <row r="3890" customFormat="1" ht="13" x14ac:dyDescent="0.15"/>
    <row r="3891" customFormat="1" ht="13" x14ac:dyDescent="0.15"/>
    <row r="3892" customFormat="1" ht="13" x14ac:dyDescent="0.15"/>
    <row r="3893" customFormat="1" ht="13" x14ac:dyDescent="0.15"/>
    <row r="3894" customFormat="1" ht="13" x14ac:dyDescent="0.15"/>
    <row r="3895" customFormat="1" ht="13" x14ac:dyDescent="0.15"/>
    <row r="3896" customFormat="1" ht="13" x14ac:dyDescent="0.15"/>
    <row r="3897" customFormat="1" ht="13" x14ac:dyDescent="0.15"/>
    <row r="3898" customFormat="1" ht="13" x14ac:dyDescent="0.15"/>
    <row r="3899" customFormat="1" ht="13" x14ac:dyDescent="0.15"/>
    <row r="3900" customFormat="1" ht="13" x14ac:dyDescent="0.15"/>
    <row r="3901" customFormat="1" ht="13" x14ac:dyDescent="0.15"/>
    <row r="3902" customFormat="1" ht="13" x14ac:dyDescent="0.15"/>
    <row r="3903" customFormat="1" ht="13" x14ac:dyDescent="0.15"/>
    <row r="3904" customFormat="1" ht="13" x14ac:dyDescent="0.15"/>
    <row r="3905" customFormat="1" ht="13" x14ac:dyDescent="0.15"/>
    <row r="3906" customFormat="1" ht="13" x14ac:dyDescent="0.15"/>
    <row r="3907" customFormat="1" ht="13" x14ac:dyDescent="0.15"/>
    <row r="3908" customFormat="1" ht="13" x14ac:dyDescent="0.15"/>
    <row r="3909" customFormat="1" ht="13" x14ac:dyDescent="0.15"/>
    <row r="3910" customFormat="1" ht="13" x14ac:dyDescent="0.15"/>
    <row r="3911" customFormat="1" ht="13" x14ac:dyDescent="0.15"/>
    <row r="3912" customFormat="1" ht="13" x14ac:dyDescent="0.15"/>
    <row r="3913" customFormat="1" ht="13" x14ac:dyDescent="0.15"/>
    <row r="3914" customFormat="1" ht="13" x14ac:dyDescent="0.15"/>
    <row r="3915" customFormat="1" ht="13" x14ac:dyDescent="0.15"/>
    <row r="3916" customFormat="1" ht="13" x14ac:dyDescent="0.15"/>
    <row r="3917" customFormat="1" ht="13" x14ac:dyDescent="0.15"/>
    <row r="3918" customFormat="1" ht="13" x14ac:dyDescent="0.15"/>
    <row r="3919" customFormat="1" ht="13" x14ac:dyDescent="0.15"/>
    <row r="3920" customFormat="1" ht="13" x14ac:dyDescent="0.15"/>
    <row r="3921" customFormat="1" ht="13" x14ac:dyDescent="0.15"/>
    <row r="3922" customFormat="1" ht="13" x14ac:dyDescent="0.15"/>
    <row r="3923" customFormat="1" ht="13" x14ac:dyDescent="0.15"/>
    <row r="3924" customFormat="1" ht="13" x14ac:dyDescent="0.15"/>
    <row r="3925" customFormat="1" ht="13" x14ac:dyDescent="0.15"/>
    <row r="3926" customFormat="1" ht="13" x14ac:dyDescent="0.15"/>
    <row r="3927" customFormat="1" ht="13" x14ac:dyDescent="0.15"/>
    <row r="3928" customFormat="1" ht="13" x14ac:dyDescent="0.15"/>
    <row r="3929" customFormat="1" ht="13" x14ac:dyDescent="0.15"/>
    <row r="3930" customFormat="1" ht="13" x14ac:dyDescent="0.15"/>
    <row r="3931" customFormat="1" ht="13" x14ac:dyDescent="0.15"/>
    <row r="3932" customFormat="1" ht="13" x14ac:dyDescent="0.15"/>
    <row r="3933" customFormat="1" ht="13" x14ac:dyDescent="0.15"/>
    <row r="3934" customFormat="1" ht="13" x14ac:dyDescent="0.15"/>
    <row r="3935" customFormat="1" ht="13" x14ac:dyDescent="0.15"/>
    <row r="3936" customFormat="1" ht="13" x14ac:dyDescent="0.15"/>
    <row r="3937" customFormat="1" ht="13" x14ac:dyDescent="0.15"/>
    <row r="3938" customFormat="1" ht="13" x14ac:dyDescent="0.15"/>
    <row r="3939" customFormat="1" ht="13" x14ac:dyDescent="0.15"/>
    <row r="3940" customFormat="1" ht="13" x14ac:dyDescent="0.15"/>
    <row r="3941" customFormat="1" ht="13" x14ac:dyDescent="0.15"/>
    <row r="3942" customFormat="1" ht="13" x14ac:dyDescent="0.15"/>
    <row r="3943" customFormat="1" ht="13" x14ac:dyDescent="0.15"/>
    <row r="3944" customFormat="1" ht="13" x14ac:dyDescent="0.15"/>
    <row r="3945" customFormat="1" ht="13" x14ac:dyDescent="0.15"/>
    <row r="3946" customFormat="1" ht="13" x14ac:dyDescent="0.15"/>
    <row r="3947" customFormat="1" ht="13" x14ac:dyDescent="0.15"/>
    <row r="3948" customFormat="1" ht="13" x14ac:dyDescent="0.15"/>
    <row r="3949" customFormat="1" ht="13" x14ac:dyDescent="0.15"/>
    <row r="3950" customFormat="1" ht="13" x14ac:dyDescent="0.15"/>
    <row r="3951" customFormat="1" ht="13" x14ac:dyDescent="0.15"/>
    <row r="3952" customFormat="1" ht="13" x14ac:dyDescent="0.15"/>
    <row r="3953" customFormat="1" ht="13" x14ac:dyDescent="0.15"/>
    <row r="3954" customFormat="1" ht="13" x14ac:dyDescent="0.15"/>
    <row r="3955" customFormat="1" ht="13" x14ac:dyDescent="0.15"/>
    <row r="3956" customFormat="1" ht="13" x14ac:dyDescent="0.15"/>
    <row r="3957" customFormat="1" ht="13" x14ac:dyDescent="0.15"/>
    <row r="3958" customFormat="1" ht="13" x14ac:dyDescent="0.15"/>
    <row r="3959" customFormat="1" ht="13" x14ac:dyDescent="0.15"/>
    <row r="3960" customFormat="1" ht="13" x14ac:dyDescent="0.15"/>
    <row r="3961" customFormat="1" ht="13" x14ac:dyDescent="0.15"/>
    <row r="3962" customFormat="1" ht="13" x14ac:dyDescent="0.15"/>
    <row r="3963" customFormat="1" ht="13" x14ac:dyDescent="0.15"/>
    <row r="3964" customFormat="1" ht="13" x14ac:dyDescent="0.15"/>
    <row r="3965" customFormat="1" ht="13" x14ac:dyDescent="0.15"/>
    <row r="3966" customFormat="1" ht="13" x14ac:dyDescent="0.15"/>
    <row r="3967" customFormat="1" ht="13" x14ac:dyDescent="0.15"/>
    <row r="3968" customFormat="1" ht="13" x14ac:dyDescent="0.15"/>
    <row r="3969" customFormat="1" ht="13" x14ac:dyDescent="0.15"/>
    <row r="3970" customFormat="1" ht="13" x14ac:dyDescent="0.15"/>
    <row r="3971" customFormat="1" ht="13" x14ac:dyDescent="0.15"/>
    <row r="3972" customFormat="1" ht="13" x14ac:dyDescent="0.15"/>
    <row r="3973" customFormat="1" ht="13" x14ac:dyDescent="0.15"/>
    <row r="3974" customFormat="1" ht="13" x14ac:dyDescent="0.15"/>
    <row r="3975" customFormat="1" ht="13" x14ac:dyDescent="0.15"/>
    <row r="3976" customFormat="1" ht="13" x14ac:dyDescent="0.15"/>
    <row r="3977" customFormat="1" ht="13" x14ac:dyDescent="0.15"/>
    <row r="3978" customFormat="1" ht="13" x14ac:dyDescent="0.15"/>
    <row r="3979" customFormat="1" ht="13" x14ac:dyDescent="0.15"/>
    <row r="3980" customFormat="1" ht="13" x14ac:dyDescent="0.15"/>
    <row r="3981" customFormat="1" ht="13" x14ac:dyDescent="0.15"/>
    <row r="3982" customFormat="1" ht="13" x14ac:dyDescent="0.15"/>
    <row r="3983" customFormat="1" ht="13" x14ac:dyDescent="0.15"/>
    <row r="3984" customFormat="1" ht="13" x14ac:dyDescent="0.15"/>
    <row r="3985" customFormat="1" ht="13" x14ac:dyDescent="0.15"/>
    <row r="3986" customFormat="1" ht="13" x14ac:dyDescent="0.15"/>
    <row r="3987" customFormat="1" ht="13" x14ac:dyDescent="0.15"/>
    <row r="3988" customFormat="1" ht="13" x14ac:dyDescent="0.15"/>
    <row r="3989" customFormat="1" ht="13" x14ac:dyDescent="0.15"/>
    <row r="3990" customFormat="1" ht="13" x14ac:dyDescent="0.15"/>
    <row r="3991" customFormat="1" ht="13" x14ac:dyDescent="0.15"/>
    <row r="3992" customFormat="1" ht="13" x14ac:dyDescent="0.15"/>
    <row r="3993" customFormat="1" ht="13" x14ac:dyDescent="0.15"/>
    <row r="3994" customFormat="1" ht="13" x14ac:dyDescent="0.15"/>
    <row r="3995" customFormat="1" ht="13" x14ac:dyDescent="0.15"/>
    <row r="3996" customFormat="1" ht="13" x14ac:dyDescent="0.15"/>
    <row r="3997" customFormat="1" ht="13" x14ac:dyDescent="0.15"/>
    <row r="3998" customFormat="1" ht="13" x14ac:dyDescent="0.15"/>
    <row r="3999" customFormat="1" ht="13" x14ac:dyDescent="0.15"/>
    <row r="4000" customFormat="1" ht="13" x14ac:dyDescent="0.15"/>
    <row r="4001" customFormat="1" ht="13" x14ac:dyDescent="0.15"/>
    <row r="4002" customFormat="1" ht="13" x14ac:dyDescent="0.15"/>
    <row r="4003" customFormat="1" ht="13" x14ac:dyDescent="0.15"/>
    <row r="4004" customFormat="1" ht="13" x14ac:dyDescent="0.15"/>
    <row r="4005" customFormat="1" ht="13" x14ac:dyDescent="0.15"/>
    <row r="4006" customFormat="1" ht="13" x14ac:dyDescent="0.15"/>
    <row r="4007" customFormat="1" ht="13" x14ac:dyDescent="0.15"/>
    <row r="4008" customFormat="1" ht="13" x14ac:dyDescent="0.15"/>
    <row r="4009" customFormat="1" ht="13" x14ac:dyDescent="0.15"/>
    <row r="4010" customFormat="1" ht="13" x14ac:dyDescent="0.15"/>
    <row r="4011" customFormat="1" ht="13" x14ac:dyDescent="0.15"/>
    <row r="4012" customFormat="1" ht="13" x14ac:dyDescent="0.15"/>
    <row r="4013" customFormat="1" ht="13" x14ac:dyDescent="0.15"/>
    <row r="4014" customFormat="1" ht="13" x14ac:dyDescent="0.15"/>
    <row r="4015" customFormat="1" ht="13" x14ac:dyDescent="0.15"/>
    <row r="4016" customFormat="1" ht="13" x14ac:dyDescent="0.15"/>
    <row r="4017" customFormat="1" ht="13" x14ac:dyDescent="0.15"/>
    <row r="4018" customFormat="1" ht="13" x14ac:dyDescent="0.15"/>
    <row r="4019" customFormat="1" ht="13" x14ac:dyDescent="0.15"/>
    <row r="4020" customFormat="1" ht="13" x14ac:dyDescent="0.15"/>
    <row r="4021" customFormat="1" ht="13" x14ac:dyDescent="0.15"/>
    <row r="4022" customFormat="1" ht="13" x14ac:dyDescent="0.15"/>
    <row r="4023" customFormat="1" ht="13" x14ac:dyDescent="0.15"/>
    <row r="4024" customFormat="1" ht="13" x14ac:dyDescent="0.15"/>
    <row r="4025" customFormat="1" ht="13" x14ac:dyDescent="0.15"/>
    <row r="4026" customFormat="1" ht="13" x14ac:dyDescent="0.15"/>
    <row r="4027" customFormat="1" ht="13" x14ac:dyDescent="0.15"/>
    <row r="4028" customFormat="1" ht="13" x14ac:dyDescent="0.15"/>
    <row r="4029" customFormat="1" ht="13" x14ac:dyDescent="0.15"/>
    <row r="4030" customFormat="1" ht="13" x14ac:dyDescent="0.15"/>
    <row r="4031" customFormat="1" ht="13" x14ac:dyDescent="0.15"/>
    <row r="4032" customFormat="1" ht="13" x14ac:dyDescent="0.15"/>
    <row r="4033" customFormat="1" ht="13" x14ac:dyDescent="0.15"/>
    <row r="4034" customFormat="1" ht="13" x14ac:dyDescent="0.15"/>
    <row r="4035" customFormat="1" ht="13" x14ac:dyDescent="0.15"/>
    <row r="4036" customFormat="1" ht="13" x14ac:dyDescent="0.15"/>
    <row r="4037" customFormat="1" ht="13" x14ac:dyDescent="0.15"/>
    <row r="4038" customFormat="1" ht="13" x14ac:dyDescent="0.15"/>
    <row r="4039" customFormat="1" ht="13" x14ac:dyDescent="0.15"/>
    <row r="4040" customFormat="1" ht="13" x14ac:dyDescent="0.15"/>
    <row r="4041" customFormat="1" ht="13" x14ac:dyDescent="0.15"/>
    <row r="4042" customFormat="1" ht="13" x14ac:dyDescent="0.15"/>
    <row r="4043" customFormat="1" ht="13" x14ac:dyDescent="0.15"/>
    <row r="4044" customFormat="1" ht="13" x14ac:dyDescent="0.15"/>
    <row r="4045" customFormat="1" ht="13" x14ac:dyDescent="0.15"/>
    <row r="4046" customFormat="1" ht="13" x14ac:dyDescent="0.15"/>
    <row r="4047" customFormat="1" ht="13" x14ac:dyDescent="0.15"/>
    <row r="4048" customFormat="1" ht="13" x14ac:dyDescent="0.15"/>
    <row r="4049" customFormat="1" ht="13" x14ac:dyDescent="0.15"/>
    <row r="4050" customFormat="1" ht="13" x14ac:dyDescent="0.15"/>
    <row r="4051" customFormat="1" ht="13" x14ac:dyDescent="0.15"/>
    <row r="4052" customFormat="1" ht="13" x14ac:dyDescent="0.15"/>
    <row r="4053" customFormat="1" ht="13" x14ac:dyDescent="0.15"/>
    <row r="4054" customFormat="1" ht="13" x14ac:dyDescent="0.15"/>
    <row r="4055" customFormat="1" ht="13" x14ac:dyDescent="0.15"/>
    <row r="4056" customFormat="1" ht="13" x14ac:dyDescent="0.15"/>
    <row r="4057" customFormat="1" ht="13" x14ac:dyDescent="0.15"/>
    <row r="4058" customFormat="1" ht="13" x14ac:dyDescent="0.15"/>
    <row r="4059" customFormat="1" ht="13" x14ac:dyDescent="0.15"/>
    <row r="4060" customFormat="1" ht="13" x14ac:dyDescent="0.15"/>
    <row r="4061" customFormat="1" ht="13" x14ac:dyDescent="0.15"/>
    <row r="4062" customFormat="1" ht="13" x14ac:dyDescent="0.15"/>
    <row r="4063" customFormat="1" ht="13" x14ac:dyDescent="0.15"/>
    <row r="4064" customFormat="1" ht="13" x14ac:dyDescent="0.15"/>
    <row r="4065" customFormat="1" ht="13" x14ac:dyDescent="0.15"/>
    <row r="4066" customFormat="1" ht="13" x14ac:dyDescent="0.15"/>
    <row r="4067" customFormat="1" ht="13" x14ac:dyDescent="0.15"/>
    <row r="4068" customFormat="1" ht="13" x14ac:dyDescent="0.15"/>
    <row r="4069" customFormat="1" ht="13" x14ac:dyDescent="0.15"/>
    <row r="4070" customFormat="1" ht="13" x14ac:dyDescent="0.15"/>
    <row r="4071" customFormat="1" ht="13" x14ac:dyDescent="0.15"/>
    <row r="4072" customFormat="1" ht="13" x14ac:dyDescent="0.15"/>
    <row r="4073" customFormat="1" ht="13" x14ac:dyDescent="0.15"/>
    <row r="4074" customFormat="1" ht="13" x14ac:dyDescent="0.15"/>
    <row r="4075" customFormat="1" ht="13" x14ac:dyDescent="0.15"/>
    <row r="4076" customFormat="1" ht="13" x14ac:dyDescent="0.15"/>
    <row r="4077" customFormat="1" ht="13" x14ac:dyDescent="0.15"/>
    <row r="4078" customFormat="1" ht="13" x14ac:dyDescent="0.15"/>
    <row r="4079" customFormat="1" ht="13" x14ac:dyDescent="0.15"/>
    <row r="4080" customFormat="1" ht="13" x14ac:dyDescent="0.15"/>
    <row r="4081" customFormat="1" ht="13" x14ac:dyDescent="0.15"/>
    <row r="4082" customFormat="1" ht="13" x14ac:dyDescent="0.15"/>
    <row r="4083" customFormat="1" ht="13" x14ac:dyDescent="0.15"/>
    <row r="4084" customFormat="1" ht="13" x14ac:dyDescent="0.15"/>
    <row r="4085" customFormat="1" ht="13" x14ac:dyDescent="0.15"/>
    <row r="4086" customFormat="1" ht="13" x14ac:dyDescent="0.15"/>
    <row r="4087" customFormat="1" ht="13" x14ac:dyDescent="0.15"/>
    <row r="4088" customFormat="1" ht="13" x14ac:dyDescent="0.15"/>
    <row r="4089" customFormat="1" ht="13" x14ac:dyDescent="0.15"/>
    <row r="4090" customFormat="1" ht="13" x14ac:dyDescent="0.15"/>
    <row r="4091" customFormat="1" ht="13" x14ac:dyDescent="0.15"/>
    <row r="4092" customFormat="1" ht="13" x14ac:dyDescent="0.15"/>
    <row r="4093" customFormat="1" ht="13" x14ac:dyDescent="0.15"/>
    <row r="4094" customFormat="1" ht="13" x14ac:dyDescent="0.15"/>
    <row r="4095" customFormat="1" ht="13" x14ac:dyDescent="0.15"/>
    <row r="4096" customFormat="1" ht="13" x14ac:dyDescent="0.15"/>
    <row r="4097" customFormat="1" ht="13" x14ac:dyDescent="0.15"/>
    <row r="4098" customFormat="1" ht="13" x14ac:dyDescent="0.15"/>
    <row r="4099" customFormat="1" ht="13" x14ac:dyDescent="0.15"/>
    <row r="4100" customFormat="1" ht="13" x14ac:dyDescent="0.15"/>
    <row r="4101" customFormat="1" ht="13" x14ac:dyDescent="0.15"/>
    <row r="4102" customFormat="1" ht="13" x14ac:dyDescent="0.15"/>
    <row r="4103" customFormat="1" ht="13" x14ac:dyDescent="0.15"/>
    <row r="4104" customFormat="1" ht="13" x14ac:dyDescent="0.15"/>
    <row r="4105" customFormat="1" ht="13" x14ac:dyDescent="0.15"/>
    <row r="4106" customFormat="1" ht="13" x14ac:dyDescent="0.15"/>
    <row r="4107" customFormat="1" ht="13" x14ac:dyDescent="0.15"/>
    <row r="4108" customFormat="1" ht="13" x14ac:dyDescent="0.15"/>
    <row r="4109" customFormat="1" ht="13" x14ac:dyDescent="0.15"/>
    <row r="4110" customFormat="1" ht="13" x14ac:dyDescent="0.15"/>
    <row r="4111" customFormat="1" ht="13" x14ac:dyDescent="0.15"/>
    <row r="4112" customFormat="1" ht="13" x14ac:dyDescent="0.15"/>
    <row r="4113" customFormat="1" ht="13" x14ac:dyDescent="0.15"/>
    <row r="4114" customFormat="1" ht="13" x14ac:dyDescent="0.15"/>
    <row r="4115" customFormat="1" ht="13" x14ac:dyDescent="0.15"/>
    <row r="4116" customFormat="1" ht="13" x14ac:dyDescent="0.15"/>
    <row r="4117" customFormat="1" ht="13" x14ac:dyDescent="0.15"/>
    <row r="4118" customFormat="1" ht="13" x14ac:dyDescent="0.15"/>
    <row r="4119" customFormat="1" ht="13" x14ac:dyDescent="0.15"/>
    <row r="4120" customFormat="1" ht="13" x14ac:dyDescent="0.15"/>
    <row r="4121" customFormat="1" ht="13" x14ac:dyDescent="0.15"/>
    <row r="4122" customFormat="1" ht="13" x14ac:dyDescent="0.15"/>
    <row r="4123" customFormat="1" ht="13" x14ac:dyDescent="0.15"/>
    <row r="4124" customFormat="1" ht="13" x14ac:dyDescent="0.15"/>
    <row r="4125" customFormat="1" ht="13" x14ac:dyDescent="0.15"/>
    <row r="4126" customFormat="1" ht="13" x14ac:dyDescent="0.15"/>
    <row r="4127" customFormat="1" ht="13" x14ac:dyDescent="0.15"/>
    <row r="4128" customFormat="1" ht="13" x14ac:dyDescent="0.15"/>
    <row r="4129" customFormat="1" ht="13" x14ac:dyDescent="0.15"/>
    <row r="4130" customFormat="1" ht="13" x14ac:dyDescent="0.15"/>
    <row r="4131" customFormat="1" ht="13" x14ac:dyDescent="0.15"/>
    <row r="4132" customFormat="1" ht="13" x14ac:dyDescent="0.15"/>
    <row r="4133" customFormat="1" ht="13" x14ac:dyDescent="0.15"/>
    <row r="4134" customFormat="1" ht="13" x14ac:dyDescent="0.15"/>
    <row r="4135" customFormat="1" ht="13" x14ac:dyDescent="0.15"/>
    <row r="4136" customFormat="1" ht="13" x14ac:dyDescent="0.15"/>
    <row r="4137" customFormat="1" ht="13" x14ac:dyDescent="0.15"/>
    <row r="4138" customFormat="1" ht="13" x14ac:dyDescent="0.15"/>
    <row r="4139" customFormat="1" ht="13" x14ac:dyDescent="0.15"/>
    <row r="4140" customFormat="1" ht="13" x14ac:dyDescent="0.15"/>
    <row r="4141" customFormat="1" ht="13" x14ac:dyDescent="0.15"/>
    <row r="4142" customFormat="1" ht="13" x14ac:dyDescent="0.15"/>
    <row r="4143" customFormat="1" ht="13" x14ac:dyDescent="0.15"/>
    <row r="4144" customFormat="1" ht="13" x14ac:dyDescent="0.15"/>
    <row r="4145" customFormat="1" ht="13" x14ac:dyDescent="0.15"/>
    <row r="4146" customFormat="1" ht="13" x14ac:dyDescent="0.15"/>
    <row r="4147" customFormat="1" ht="13" x14ac:dyDescent="0.15"/>
    <row r="4148" customFormat="1" ht="13" x14ac:dyDescent="0.15"/>
    <row r="4149" customFormat="1" ht="13" x14ac:dyDescent="0.15"/>
    <row r="4150" customFormat="1" ht="13" x14ac:dyDescent="0.15"/>
    <row r="4151" customFormat="1" ht="13" x14ac:dyDescent="0.15"/>
    <row r="4152" customFormat="1" ht="13" x14ac:dyDescent="0.15"/>
    <row r="4153" customFormat="1" ht="13" x14ac:dyDescent="0.15"/>
    <row r="4154" customFormat="1" ht="13" x14ac:dyDescent="0.15"/>
    <row r="4155" customFormat="1" ht="13" x14ac:dyDescent="0.15"/>
    <row r="4156" customFormat="1" ht="13" x14ac:dyDescent="0.15"/>
    <row r="4157" customFormat="1" ht="13" x14ac:dyDescent="0.15"/>
    <row r="4158" customFormat="1" ht="13" x14ac:dyDescent="0.15"/>
    <row r="4159" customFormat="1" ht="13" x14ac:dyDescent="0.15"/>
    <row r="4160" customFormat="1" ht="13" x14ac:dyDescent="0.15"/>
    <row r="4161" customFormat="1" ht="13" x14ac:dyDescent="0.15"/>
    <row r="4162" customFormat="1" ht="13" x14ac:dyDescent="0.15"/>
    <row r="4163" customFormat="1" ht="13" x14ac:dyDescent="0.15"/>
    <row r="4164" customFormat="1" ht="13" x14ac:dyDescent="0.15"/>
    <row r="4165" customFormat="1" ht="13" x14ac:dyDescent="0.15"/>
    <row r="4166" customFormat="1" ht="13" x14ac:dyDescent="0.15"/>
    <row r="4167" customFormat="1" ht="13" x14ac:dyDescent="0.15"/>
    <row r="4168" customFormat="1" ht="13" x14ac:dyDescent="0.15"/>
    <row r="4169" customFormat="1" ht="13" x14ac:dyDescent="0.15"/>
    <row r="4170" customFormat="1" ht="13" x14ac:dyDescent="0.15"/>
    <row r="4171" customFormat="1" ht="13" x14ac:dyDescent="0.15"/>
    <row r="4172" customFormat="1" ht="13" x14ac:dyDescent="0.15"/>
    <row r="4173" customFormat="1" ht="13" x14ac:dyDescent="0.15"/>
    <row r="4174" customFormat="1" ht="13" x14ac:dyDescent="0.15"/>
    <row r="4175" customFormat="1" ht="13" x14ac:dyDescent="0.15"/>
    <row r="4176" customFormat="1" ht="13" x14ac:dyDescent="0.15"/>
    <row r="4177" customFormat="1" ht="13" x14ac:dyDescent="0.15"/>
    <row r="4178" customFormat="1" ht="13" x14ac:dyDescent="0.15"/>
    <row r="4179" customFormat="1" ht="13" x14ac:dyDescent="0.15"/>
    <row r="4180" customFormat="1" ht="13" x14ac:dyDescent="0.15"/>
    <row r="4181" customFormat="1" ht="13" x14ac:dyDescent="0.15"/>
    <row r="4182" customFormat="1" ht="13" x14ac:dyDescent="0.15"/>
    <row r="4183" customFormat="1" ht="13" x14ac:dyDescent="0.15"/>
    <row r="4184" customFormat="1" ht="13" x14ac:dyDescent="0.15"/>
    <row r="4185" customFormat="1" ht="13" x14ac:dyDescent="0.15"/>
    <row r="4186" customFormat="1" ht="13" x14ac:dyDescent="0.15"/>
    <row r="4187" customFormat="1" ht="13" x14ac:dyDescent="0.15"/>
    <row r="4188" customFormat="1" ht="13" x14ac:dyDescent="0.15"/>
    <row r="4189" customFormat="1" ht="13" x14ac:dyDescent="0.15"/>
    <row r="4190" customFormat="1" ht="13" x14ac:dyDescent="0.15"/>
    <row r="4191" customFormat="1" ht="13" x14ac:dyDescent="0.15"/>
    <row r="4192" customFormat="1" ht="13" x14ac:dyDescent="0.15"/>
    <row r="4193" customFormat="1" ht="13" x14ac:dyDescent="0.15"/>
    <row r="4194" customFormat="1" ht="13" x14ac:dyDescent="0.15"/>
    <row r="4195" customFormat="1" ht="13" x14ac:dyDescent="0.15"/>
    <row r="4196" customFormat="1" ht="13" x14ac:dyDescent="0.15"/>
    <row r="4197" customFormat="1" ht="13" x14ac:dyDescent="0.15"/>
    <row r="4198" customFormat="1" ht="13" x14ac:dyDescent="0.15"/>
    <row r="4199" customFormat="1" ht="13" x14ac:dyDescent="0.15"/>
    <row r="4200" customFormat="1" ht="13" x14ac:dyDescent="0.15"/>
    <row r="4201" customFormat="1" ht="13" x14ac:dyDescent="0.15"/>
    <row r="4202" customFormat="1" ht="13" x14ac:dyDescent="0.15"/>
    <row r="4203" customFormat="1" ht="13" x14ac:dyDescent="0.15"/>
    <row r="4204" customFormat="1" ht="13" x14ac:dyDescent="0.15"/>
    <row r="4205" customFormat="1" ht="13" x14ac:dyDescent="0.15"/>
    <row r="4206" customFormat="1" ht="13" x14ac:dyDescent="0.15"/>
    <row r="4207" customFormat="1" ht="13" x14ac:dyDescent="0.15"/>
    <row r="4208" customFormat="1" ht="13" x14ac:dyDescent="0.15"/>
    <row r="4209" customFormat="1" ht="13" x14ac:dyDescent="0.15"/>
    <row r="4210" customFormat="1" ht="13" x14ac:dyDescent="0.15"/>
    <row r="4211" customFormat="1" ht="13" x14ac:dyDescent="0.15"/>
    <row r="4212" customFormat="1" ht="13" x14ac:dyDescent="0.15"/>
    <row r="4213" customFormat="1" ht="13" x14ac:dyDescent="0.15"/>
    <row r="4214" customFormat="1" ht="13" x14ac:dyDescent="0.15"/>
    <row r="4215" customFormat="1" ht="13" x14ac:dyDescent="0.15"/>
    <row r="4216" customFormat="1" ht="13" x14ac:dyDescent="0.15"/>
    <row r="4217" customFormat="1" ht="13" x14ac:dyDescent="0.15"/>
    <row r="4218" customFormat="1" ht="13" x14ac:dyDescent="0.15"/>
    <row r="4219" customFormat="1" ht="13" x14ac:dyDescent="0.15"/>
    <row r="4220" customFormat="1" ht="13" x14ac:dyDescent="0.15"/>
    <row r="4221" customFormat="1" ht="13" x14ac:dyDescent="0.15"/>
    <row r="4222" customFormat="1" ht="13" x14ac:dyDescent="0.15"/>
    <row r="4223" customFormat="1" ht="13" x14ac:dyDescent="0.15"/>
    <row r="4224" customFormat="1" ht="13" x14ac:dyDescent="0.15"/>
    <row r="4225" customFormat="1" ht="13" x14ac:dyDescent="0.15"/>
    <row r="4226" customFormat="1" ht="13" x14ac:dyDescent="0.15"/>
    <row r="4227" customFormat="1" ht="13" x14ac:dyDescent="0.15"/>
    <row r="4228" customFormat="1" ht="13" x14ac:dyDescent="0.15"/>
    <row r="4229" customFormat="1" ht="13" x14ac:dyDescent="0.15"/>
    <row r="4230" customFormat="1" ht="13" x14ac:dyDescent="0.15"/>
    <row r="4231" customFormat="1" ht="13" x14ac:dyDescent="0.15"/>
    <row r="4232" customFormat="1" ht="13" x14ac:dyDescent="0.15"/>
    <row r="4233" customFormat="1" ht="13" x14ac:dyDescent="0.15"/>
    <row r="4234" customFormat="1" ht="13" x14ac:dyDescent="0.15"/>
    <row r="4235" customFormat="1" ht="13" x14ac:dyDescent="0.15"/>
    <row r="4236" customFormat="1" ht="13" x14ac:dyDescent="0.15"/>
    <row r="4237" customFormat="1" ht="13" x14ac:dyDescent="0.15"/>
    <row r="4238" customFormat="1" ht="13" x14ac:dyDescent="0.15"/>
    <row r="4239" customFormat="1" ht="13" x14ac:dyDescent="0.15"/>
    <row r="4240" customFormat="1" ht="13" x14ac:dyDescent="0.15"/>
    <row r="4241" customFormat="1" ht="13" x14ac:dyDescent="0.15"/>
    <row r="4242" customFormat="1" ht="13" x14ac:dyDescent="0.15"/>
    <row r="4243" customFormat="1" ht="13" x14ac:dyDescent="0.15"/>
    <row r="4244" customFormat="1" ht="13" x14ac:dyDescent="0.15"/>
    <row r="4245" customFormat="1" ht="13" x14ac:dyDescent="0.15"/>
    <row r="4246" customFormat="1" ht="13" x14ac:dyDescent="0.15"/>
    <row r="4247" customFormat="1" ht="13" x14ac:dyDescent="0.15"/>
    <row r="4248" customFormat="1" ht="13" x14ac:dyDescent="0.15"/>
    <row r="4249" customFormat="1" ht="13" x14ac:dyDescent="0.15"/>
    <row r="4250" customFormat="1" ht="13" x14ac:dyDescent="0.15"/>
    <row r="4251" customFormat="1" ht="13" x14ac:dyDescent="0.15"/>
    <row r="4252" customFormat="1" ht="13" x14ac:dyDescent="0.15"/>
    <row r="4253" customFormat="1" ht="13" x14ac:dyDescent="0.15"/>
    <row r="4254" customFormat="1" ht="13" x14ac:dyDescent="0.15"/>
    <row r="4255" customFormat="1" ht="13" x14ac:dyDescent="0.15"/>
    <row r="4256" customFormat="1" ht="13" x14ac:dyDescent="0.15"/>
    <row r="4257" customFormat="1" ht="13" x14ac:dyDescent="0.15"/>
    <row r="4258" customFormat="1" ht="13" x14ac:dyDescent="0.15"/>
    <row r="4259" customFormat="1" ht="13" x14ac:dyDescent="0.15"/>
    <row r="4260" customFormat="1" ht="13" x14ac:dyDescent="0.15"/>
    <row r="4261" customFormat="1" ht="13" x14ac:dyDescent="0.15"/>
    <row r="4262" customFormat="1" ht="13" x14ac:dyDescent="0.15"/>
    <row r="4263" customFormat="1" ht="13" x14ac:dyDescent="0.15"/>
    <row r="4264" customFormat="1" ht="13" x14ac:dyDescent="0.15"/>
    <row r="4265" customFormat="1" ht="13" x14ac:dyDescent="0.15"/>
    <row r="4266" customFormat="1" ht="13" x14ac:dyDescent="0.15"/>
    <row r="4267" customFormat="1" ht="13" x14ac:dyDescent="0.15"/>
    <row r="4268" customFormat="1" ht="13" x14ac:dyDescent="0.15"/>
    <row r="4269" customFormat="1" ht="13" x14ac:dyDescent="0.15"/>
    <row r="4270" customFormat="1" ht="13" x14ac:dyDescent="0.15"/>
    <row r="4271" customFormat="1" ht="13" x14ac:dyDescent="0.15"/>
    <row r="4272" customFormat="1" ht="13" x14ac:dyDescent="0.15"/>
    <row r="4273" customFormat="1" ht="13" x14ac:dyDescent="0.15"/>
    <row r="4274" customFormat="1" ht="13" x14ac:dyDescent="0.15"/>
    <row r="4275" customFormat="1" ht="13" x14ac:dyDescent="0.15"/>
    <row r="4276" customFormat="1" ht="13" x14ac:dyDescent="0.15"/>
    <row r="4277" customFormat="1" ht="13" x14ac:dyDescent="0.15"/>
    <row r="4278" customFormat="1" ht="13" x14ac:dyDescent="0.15"/>
    <row r="4279" customFormat="1" ht="13" x14ac:dyDescent="0.15"/>
    <row r="4280" customFormat="1" ht="13" x14ac:dyDescent="0.15"/>
    <row r="4281" customFormat="1" ht="13" x14ac:dyDescent="0.15"/>
    <row r="4282" customFormat="1" ht="13" x14ac:dyDescent="0.15"/>
    <row r="4283" customFormat="1" ht="13" x14ac:dyDescent="0.15"/>
    <row r="4284" customFormat="1" ht="13" x14ac:dyDescent="0.15"/>
    <row r="4285" customFormat="1" ht="13" x14ac:dyDescent="0.15"/>
    <row r="4286" customFormat="1" ht="13" x14ac:dyDescent="0.15"/>
    <row r="4287" customFormat="1" ht="13" x14ac:dyDescent="0.15"/>
    <row r="4288" customFormat="1" ht="13" x14ac:dyDescent="0.15"/>
    <row r="4289" customFormat="1" ht="13" x14ac:dyDescent="0.15"/>
    <row r="4290" customFormat="1" ht="13" x14ac:dyDescent="0.15"/>
    <row r="4291" customFormat="1" ht="13" x14ac:dyDescent="0.15"/>
    <row r="4292" customFormat="1" ht="13" x14ac:dyDescent="0.15"/>
    <row r="4293" customFormat="1" ht="13" x14ac:dyDescent="0.15"/>
    <row r="4294" customFormat="1" ht="13" x14ac:dyDescent="0.15"/>
    <row r="4295" customFormat="1" ht="13" x14ac:dyDescent="0.15"/>
    <row r="4296" customFormat="1" ht="13" x14ac:dyDescent="0.15"/>
    <row r="4297" customFormat="1" ht="13" x14ac:dyDescent="0.15"/>
    <row r="4298" customFormat="1" ht="13" x14ac:dyDescent="0.15"/>
    <row r="4299" customFormat="1" ht="13" x14ac:dyDescent="0.15"/>
    <row r="4300" customFormat="1" ht="13" x14ac:dyDescent="0.15"/>
    <row r="4301" customFormat="1" ht="13" x14ac:dyDescent="0.15"/>
    <row r="4302" customFormat="1" ht="13" x14ac:dyDescent="0.15"/>
    <row r="4303" customFormat="1" ht="13" x14ac:dyDescent="0.15"/>
    <row r="4304" customFormat="1" ht="13" x14ac:dyDescent="0.15"/>
    <row r="4305" customFormat="1" ht="13" x14ac:dyDescent="0.15"/>
    <row r="4306" customFormat="1" ht="13" x14ac:dyDescent="0.15"/>
    <row r="4307" customFormat="1" ht="13" x14ac:dyDescent="0.15"/>
    <row r="4308" customFormat="1" ht="13" x14ac:dyDescent="0.15"/>
    <row r="4309" customFormat="1" ht="13" x14ac:dyDescent="0.15"/>
    <row r="4310" customFormat="1" ht="13" x14ac:dyDescent="0.15"/>
    <row r="4311" customFormat="1" ht="13" x14ac:dyDescent="0.15"/>
    <row r="4312" customFormat="1" ht="13" x14ac:dyDescent="0.15"/>
    <row r="4313" customFormat="1" ht="13" x14ac:dyDescent="0.15"/>
    <row r="4314" customFormat="1" ht="13" x14ac:dyDescent="0.15"/>
    <row r="4315" customFormat="1" ht="13" x14ac:dyDescent="0.15"/>
    <row r="4316" customFormat="1" ht="13" x14ac:dyDescent="0.15"/>
    <row r="4317" customFormat="1" ht="13" x14ac:dyDescent="0.15"/>
    <row r="4318" customFormat="1" ht="13" x14ac:dyDescent="0.15"/>
    <row r="4319" customFormat="1" ht="13" x14ac:dyDescent="0.15"/>
    <row r="4320" customFormat="1" ht="13" x14ac:dyDescent="0.15"/>
    <row r="4321" customFormat="1" ht="13" x14ac:dyDescent="0.15"/>
    <row r="4322" customFormat="1" ht="13" x14ac:dyDescent="0.15"/>
    <row r="4323" customFormat="1" ht="13" x14ac:dyDescent="0.15"/>
    <row r="4324" customFormat="1" ht="13" x14ac:dyDescent="0.15"/>
    <row r="4325" customFormat="1" ht="13" x14ac:dyDescent="0.15"/>
    <row r="4326" customFormat="1" ht="13" x14ac:dyDescent="0.15"/>
    <row r="4327" customFormat="1" ht="13" x14ac:dyDescent="0.15"/>
    <row r="4328" customFormat="1" ht="13" x14ac:dyDescent="0.15"/>
    <row r="4329" customFormat="1" ht="13" x14ac:dyDescent="0.15"/>
    <row r="4330" customFormat="1" ht="13" x14ac:dyDescent="0.15"/>
    <row r="4331" customFormat="1" ht="13" x14ac:dyDescent="0.15"/>
    <row r="4332" customFormat="1" ht="13" x14ac:dyDescent="0.15"/>
    <row r="4333" customFormat="1" ht="13" x14ac:dyDescent="0.15"/>
    <row r="4334" customFormat="1" ht="13" x14ac:dyDescent="0.15"/>
    <row r="4335" customFormat="1" ht="13" x14ac:dyDescent="0.15"/>
    <row r="4336" customFormat="1" ht="13" x14ac:dyDescent="0.15"/>
    <row r="4337" customFormat="1" ht="13" x14ac:dyDescent="0.15"/>
    <row r="4338" customFormat="1" ht="13" x14ac:dyDescent="0.15"/>
    <row r="4339" customFormat="1" ht="13" x14ac:dyDescent="0.15"/>
    <row r="4340" customFormat="1" ht="13" x14ac:dyDescent="0.15"/>
    <row r="4341" customFormat="1" ht="13" x14ac:dyDescent="0.15"/>
    <row r="4342" customFormat="1" ht="13" x14ac:dyDescent="0.15"/>
    <row r="4343" customFormat="1" ht="13" x14ac:dyDescent="0.15"/>
    <row r="4344" customFormat="1" ht="13" x14ac:dyDescent="0.15"/>
    <row r="4345" customFormat="1" ht="13" x14ac:dyDescent="0.15"/>
    <row r="4346" customFormat="1" ht="13" x14ac:dyDescent="0.15"/>
    <row r="4347" customFormat="1" ht="13" x14ac:dyDescent="0.15"/>
    <row r="4348" customFormat="1" ht="13" x14ac:dyDescent="0.15"/>
    <row r="4349" customFormat="1" ht="13" x14ac:dyDescent="0.15"/>
    <row r="4350" customFormat="1" ht="13" x14ac:dyDescent="0.15"/>
    <row r="4351" customFormat="1" ht="13" x14ac:dyDescent="0.15"/>
    <row r="4352" customFormat="1" ht="13" x14ac:dyDescent="0.15"/>
    <row r="4353" customFormat="1" ht="13" x14ac:dyDescent="0.15"/>
    <row r="4354" customFormat="1" ht="13" x14ac:dyDescent="0.15"/>
    <row r="4355" customFormat="1" ht="13" x14ac:dyDescent="0.15"/>
    <row r="4356" customFormat="1" ht="13" x14ac:dyDescent="0.15"/>
    <row r="4357" customFormat="1" ht="13" x14ac:dyDescent="0.15"/>
    <row r="4358" customFormat="1" ht="13" x14ac:dyDescent="0.15"/>
    <row r="4359" customFormat="1" ht="13" x14ac:dyDescent="0.15"/>
    <row r="4360" customFormat="1" ht="13" x14ac:dyDescent="0.15"/>
    <row r="4361" customFormat="1" ht="13" x14ac:dyDescent="0.15"/>
    <row r="4362" customFormat="1" ht="13" x14ac:dyDescent="0.15"/>
    <row r="4363" customFormat="1" ht="13" x14ac:dyDescent="0.15"/>
    <row r="4364" customFormat="1" ht="13" x14ac:dyDescent="0.15"/>
    <row r="4365" customFormat="1" ht="13" x14ac:dyDescent="0.15"/>
    <row r="4366" customFormat="1" ht="13" x14ac:dyDescent="0.15"/>
    <row r="4367" customFormat="1" ht="13" x14ac:dyDescent="0.15"/>
    <row r="4368" customFormat="1" ht="13" x14ac:dyDescent="0.15"/>
    <row r="4369" customFormat="1" ht="13" x14ac:dyDescent="0.15"/>
    <row r="4370" customFormat="1" ht="13" x14ac:dyDescent="0.15"/>
    <row r="4371" customFormat="1" ht="13" x14ac:dyDescent="0.15"/>
    <row r="4372" customFormat="1" ht="13" x14ac:dyDescent="0.15"/>
    <row r="4373" customFormat="1" ht="13" x14ac:dyDescent="0.15"/>
    <row r="4374" customFormat="1" ht="13" x14ac:dyDescent="0.15"/>
    <row r="4375" customFormat="1" ht="13" x14ac:dyDescent="0.15"/>
    <row r="4376" customFormat="1" ht="13" x14ac:dyDescent="0.15"/>
    <row r="4377" customFormat="1" ht="13" x14ac:dyDescent="0.15"/>
    <row r="4378" customFormat="1" ht="13" x14ac:dyDescent="0.15"/>
    <row r="4379" customFormat="1" ht="13" x14ac:dyDescent="0.15"/>
    <row r="4380" customFormat="1" ht="13" x14ac:dyDescent="0.15"/>
    <row r="4381" customFormat="1" ht="13" x14ac:dyDescent="0.15"/>
    <row r="4382" customFormat="1" ht="13" x14ac:dyDescent="0.15"/>
    <row r="4383" customFormat="1" ht="13" x14ac:dyDescent="0.15"/>
    <row r="4384" customFormat="1" ht="13" x14ac:dyDescent="0.15"/>
    <row r="4385" customFormat="1" ht="13" x14ac:dyDescent="0.15"/>
    <row r="4386" customFormat="1" ht="13" x14ac:dyDescent="0.15"/>
    <row r="4387" customFormat="1" ht="13" x14ac:dyDescent="0.15"/>
    <row r="4388" customFormat="1" ht="13" x14ac:dyDescent="0.15"/>
    <row r="4389" customFormat="1" ht="13" x14ac:dyDescent="0.15"/>
    <row r="4390" customFormat="1" ht="13" x14ac:dyDescent="0.15"/>
    <row r="4391" customFormat="1" ht="13" x14ac:dyDescent="0.15"/>
    <row r="4392" customFormat="1" ht="13" x14ac:dyDescent="0.15"/>
    <row r="4393" customFormat="1" ht="13" x14ac:dyDescent="0.15"/>
    <row r="4394" customFormat="1" ht="13" x14ac:dyDescent="0.15"/>
    <row r="4395" customFormat="1" ht="13" x14ac:dyDescent="0.15"/>
    <row r="4396" customFormat="1" ht="13" x14ac:dyDescent="0.15"/>
    <row r="4397" customFormat="1" ht="13" x14ac:dyDescent="0.15"/>
    <row r="4398" customFormat="1" ht="13" x14ac:dyDescent="0.15"/>
    <row r="4399" customFormat="1" ht="13" x14ac:dyDescent="0.15"/>
    <row r="4400" customFormat="1" ht="13" x14ac:dyDescent="0.15"/>
    <row r="4401" customFormat="1" ht="13" x14ac:dyDescent="0.15"/>
    <row r="4402" customFormat="1" ht="13" x14ac:dyDescent="0.15"/>
    <row r="4403" customFormat="1" ht="13" x14ac:dyDescent="0.15"/>
    <row r="4404" customFormat="1" ht="13" x14ac:dyDescent="0.15"/>
    <row r="4405" customFormat="1" ht="13" x14ac:dyDescent="0.15"/>
    <row r="4406" customFormat="1" ht="13" x14ac:dyDescent="0.15"/>
    <row r="4407" customFormat="1" ht="13" x14ac:dyDescent="0.15"/>
    <row r="4408" customFormat="1" ht="13" x14ac:dyDescent="0.15"/>
    <row r="4409" customFormat="1" ht="13" x14ac:dyDescent="0.15"/>
    <row r="4410" customFormat="1" ht="13" x14ac:dyDescent="0.15"/>
    <row r="4411" customFormat="1" ht="13" x14ac:dyDescent="0.15"/>
    <row r="4412" customFormat="1" ht="13" x14ac:dyDescent="0.15"/>
    <row r="4413" customFormat="1" ht="13" x14ac:dyDescent="0.15"/>
    <row r="4414" customFormat="1" ht="13" x14ac:dyDescent="0.15"/>
    <row r="4415" customFormat="1" ht="13" x14ac:dyDescent="0.15"/>
    <row r="4416" customFormat="1" ht="13" x14ac:dyDescent="0.15"/>
    <row r="4417" customFormat="1" ht="13" x14ac:dyDescent="0.15"/>
    <row r="4418" customFormat="1" ht="13" x14ac:dyDescent="0.15"/>
    <row r="4419" customFormat="1" ht="13" x14ac:dyDescent="0.15"/>
    <row r="4420" customFormat="1" ht="13" x14ac:dyDescent="0.15"/>
    <row r="4421" customFormat="1" ht="13" x14ac:dyDescent="0.15"/>
    <row r="4422" customFormat="1" ht="13" x14ac:dyDescent="0.15"/>
    <row r="4423" customFormat="1" ht="13" x14ac:dyDescent="0.15"/>
    <row r="4424" customFormat="1" ht="13" x14ac:dyDescent="0.15"/>
    <row r="4425" customFormat="1" ht="13" x14ac:dyDescent="0.15"/>
    <row r="4426" customFormat="1" ht="13" x14ac:dyDescent="0.15"/>
    <row r="4427" customFormat="1" ht="13" x14ac:dyDescent="0.15"/>
    <row r="4428" customFormat="1" ht="13" x14ac:dyDescent="0.15"/>
    <row r="4429" customFormat="1" ht="13" x14ac:dyDescent="0.15"/>
    <row r="4430" customFormat="1" ht="13" x14ac:dyDescent="0.15"/>
    <row r="4431" customFormat="1" ht="13" x14ac:dyDescent="0.15"/>
    <row r="4432" customFormat="1" ht="13" x14ac:dyDescent="0.15"/>
    <row r="4433" customFormat="1" ht="13" x14ac:dyDescent="0.15"/>
    <row r="4434" customFormat="1" ht="13" x14ac:dyDescent="0.15"/>
    <row r="4435" customFormat="1" ht="13" x14ac:dyDescent="0.15"/>
    <row r="4436" customFormat="1" ht="13" x14ac:dyDescent="0.15"/>
    <row r="4437" customFormat="1" ht="13" x14ac:dyDescent="0.15"/>
    <row r="4438" customFormat="1" ht="13" x14ac:dyDescent="0.15"/>
    <row r="4439" customFormat="1" ht="13" x14ac:dyDescent="0.15"/>
    <row r="4440" customFormat="1" ht="13" x14ac:dyDescent="0.15"/>
    <row r="4441" customFormat="1" ht="13" x14ac:dyDescent="0.15"/>
    <row r="4442" customFormat="1" ht="13" x14ac:dyDescent="0.15"/>
    <row r="4443" customFormat="1" ht="13" x14ac:dyDescent="0.15"/>
    <row r="4444" customFormat="1" ht="13" x14ac:dyDescent="0.15"/>
    <row r="4445" customFormat="1" ht="13" x14ac:dyDescent="0.15"/>
    <row r="4446" customFormat="1" ht="13" x14ac:dyDescent="0.15"/>
    <row r="4447" customFormat="1" ht="13" x14ac:dyDescent="0.15"/>
    <row r="4448" customFormat="1" ht="13" x14ac:dyDescent="0.15"/>
    <row r="4449" customFormat="1" ht="13" x14ac:dyDescent="0.15"/>
    <row r="4450" customFormat="1" ht="13" x14ac:dyDescent="0.15"/>
    <row r="4451" customFormat="1" ht="13" x14ac:dyDescent="0.15"/>
    <row r="4452" customFormat="1" ht="13" x14ac:dyDescent="0.15"/>
    <row r="4453" customFormat="1" ht="13" x14ac:dyDescent="0.15"/>
    <row r="4454" customFormat="1" ht="13" x14ac:dyDescent="0.15"/>
    <row r="4455" customFormat="1" ht="13" x14ac:dyDescent="0.15"/>
    <row r="4456" customFormat="1" ht="13" x14ac:dyDescent="0.15"/>
    <row r="4457" customFormat="1" ht="13" x14ac:dyDescent="0.15"/>
    <row r="4458" customFormat="1" ht="13" x14ac:dyDescent="0.15"/>
    <row r="4459" customFormat="1" ht="13" x14ac:dyDescent="0.15"/>
    <row r="4460" customFormat="1" ht="13" x14ac:dyDescent="0.15"/>
    <row r="4461" customFormat="1" ht="13" x14ac:dyDescent="0.15"/>
    <row r="4462" customFormat="1" ht="13" x14ac:dyDescent="0.15"/>
    <row r="4463" customFormat="1" ht="13" x14ac:dyDescent="0.15"/>
    <row r="4464" customFormat="1" ht="13" x14ac:dyDescent="0.15"/>
    <row r="4465" customFormat="1" ht="13" x14ac:dyDescent="0.15"/>
    <row r="4466" customFormat="1" ht="13" x14ac:dyDescent="0.15"/>
    <row r="4467" customFormat="1" ht="13" x14ac:dyDescent="0.15"/>
    <row r="4468" customFormat="1" ht="13" x14ac:dyDescent="0.15"/>
    <row r="4469" customFormat="1" ht="13" x14ac:dyDescent="0.15"/>
    <row r="4470" customFormat="1" ht="13" x14ac:dyDescent="0.15"/>
    <row r="4471" customFormat="1" ht="13" x14ac:dyDescent="0.15"/>
    <row r="4472" customFormat="1" ht="13" x14ac:dyDescent="0.15"/>
    <row r="4473" customFormat="1" ht="13" x14ac:dyDescent="0.15"/>
    <row r="4474" customFormat="1" ht="13" x14ac:dyDescent="0.15"/>
    <row r="4475" customFormat="1" ht="13" x14ac:dyDescent="0.15"/>
    <row r="4476" customFormat="1" ht="13" x14ac:dyDescent="0.15"/>
    <row r="4477" customFormat="1" ht="13" x14ac:dyDescent="0.15"/>
    <row r="4478" customFormat="1" ht="13" x14ac:dyDescent="0.15"/>
    <row r="4479" customFormat="1" ht="13" x14ac:dyDescent="0.15"/>
    <row r="4480" customFormat="1" ht="13" x14ac:dyDescent="0.15"/>
    <row r="4481" customFormat="1" ht="13" x14ac:dyDescent="0.15"/>
    <row r="4482" customFormat="1" ht="13" x14ac:dyDescent="0.15"/>
    <row r="4483" customFormat="1" ht="13" x14ac:dyDescent="0.15"/>
    <row r="4484" customFormat="1" ht="13" x14ac:dyDescent="0.15"/>
    <row r="4485" customFormat="1" ht="13" x14ac:dyDescent="0.15"/>
    <row r="4486" customFormat="1" ht="13" x14ac:dyDescent="0.15"/>
    <row r="4487" customFormat="1" ht="13" x14ac:dyDescent="0.15"/>
    <row r="4488" customFormat="1" ht="13" x14ac:dyDescent="0.15"/>
    <row r="4489" customFormat="1" ht="13" x14ac:dyDescent="0.15"/>
    <row r="4490" customFormat="1" ht="13" x14ac:dyDescent="0.15"/>
    <row r="4491" customFormat="1" ht="13" x14ac:dyDescent="0.15"/>
    <row r="4492" customFormat="1" ht="13" x14ac:dyDescent="0.15"/>
    <row r="4493" customFormat="1" ht="13" x14ac:dyDescent="0.15"/>
    <row r="4494" customFormat="1" ht="13" x14ac:dyDescent="0.15"/>
    <row r="4495" customFormat="1" ht="13" x14ac:dyDescent="0.15"/>
    <row r="4496" customFormat="1" ht="13" x14ac:dyDescent="0.15"/>
    <row r="4497" customFormat="1" ht="13" x14ac:dyDescent="0.15"/>
    <row r="4498" customFormat="1" ht="13" x14ac:dyDescent="0.15"/>
    <row r="4499" customFormat="1" ht="13" x14ac:dyDescent="0.15"/>
    <row r="4500" customFormat="1" ht="13" x14ac:dyDescent="0.15"/>
    <row r="4501" customFormat="1" ht="13" x14ac:dyDescent="0.15"/>
    <row r="4502" customFormat="1" ht="13" x14ac:dyDescent="0.15"/>
    <row r="4503" customFormat="1" ht="13" x14ac:dyDescent="0.15"/>
    <row r="4504" customFormat="1" ht="13" x14ac:dyDescent="0.15"/>
    <row r="4505" customFormat="1" ht="13" x14ac:dyDescent="0.15"/>
    <row r="4506" customFormat="1" ht="13" x14ac:dyDescent="0.15"/>
    <row r="4507" customFormat="1" ht="13" x14ac:dyDescent="0.15"/>
    <row r="4508" customFormat="1" ht="13" x14ac:dyDescent="0.15"/>
    <row r="4509" customFormat="1" ht="13" x14ac:dyDescent="0.15"/>
    <row r="4510" customFormat="1" ht="13" x14ac:dyDescent="0.15"/>
    <row r="4511" customFormat="1" ht="13" x14ac:dyDescent="0.15"/>
    <row r="4512" customFormat="1" ht="13" x14ac:dyDescent="0.15"/>
    <row r="4513" customFormat="1" ht="13" x14ac:dyDescent="0.15"/>
    <row r="4514" customFormat="1" ht="13" x14ac:dyDescent="0.15"/>
    <row r="4515" customFormat="1" ht="13" x14ac:dyDescent="0.15"/>
    <row r="4516" customFormat="1" ht="13" x14ac:dyDescent="0.15"/>
    <row r="4517" customFormat="1" ht="13" x14ac:dyDescent="0.15"/>
    <row r="4518" customFormat="1" ht="13" x14ac:dyDescent="0.15"/>
    <row r="4519" customFormat="1" ht="13" x14ac:dyDescent="0.15"/>
    <row r="4520" customFormat="1" ht="13" x14ac:dyDescent="0.15"/>
    <row r="4521" customFormat="1" ht="13" x14ac:dyDescent="0.15"/>
    <row r="4522" customFormat="1" ht="13" x14ac:dyDescent="0.15"/>
    <row r="4523" customFormat="1" ht="13" x14ac:dyDescent="0.15"/>
    <row r="4524" customFormat="1" ht="13" x14ac:dyDescent="0.15"/>
    <row r="4525" customFormat="1" ht="13" x14ac:dyDescent="0.15"/>
    <row r="4526" customFormat="1" ht="13" x14ac:dyDescent="0.15"/>
    <row r="4527" customFormat="1" ht="13" x14ac:dyDescent="0.15"/>
    <row r="4528" customFormat="1" ht="13" x14ac:dyDescent="0.15"/>
    <row r="4529" customFormat="1" ht="13" x14ac:dyDescent="0.15"/>
    <row r="4530" customFormat="1" ht="13" x14ac:dyDescent="0.15"/>
    <row r="4531" customFormat="1" ht="13" x14ac:dyDescent="0.15"/>
    <row r="4532" customFormat="1" ht="13" x14ac:dyDescent="0.15"/>
    <row r="4533" customFormat="1" ht="13" x14ac:dyDescent="0.15"/>
    <row r="4534" customFormat="1" ht="13" x14ac:dyDescent="0.15"/>
    <row r="4535" customFormat="1" ht="13" x14ac:dyDescent="0.15"/>
    <row r="4536" customFormat="1" ht="13" x14ac:dyDescent="0.15"/>
    <row r="4537" customFormat="1" ht="13" x14ac:dyDescent="0.15"/>
    <row r="4538" customFormat="1" ht="13" x14ac:dyDescent="0.15"/>
    <row r="4539" customFormat="1" ht="13" x14ac:dyDescent="0.15"/>
    <row r="4540" customFormat="1" ht="13" x14ac:dyDescent="0.15"/>
    <row r="4541" customFormat="1" ht="13" x14ac:dyDescent="0.15"/>
    <row r="4542" customFormat="1" ht="13" x14ac:dyDescent="0.15"/>
    <row r="4543" customFormat="1" ht="13" x14ac:dyDescent="0.15"/>
    <row r="4544" customFormat="1" ht="13" x14ac:dyDescent="0.15"/>
    <row r="4545" customFormat="1" ht="13" x14ac:dyDescent="0.15"/>
    <row r="4546" customFormat="1" ht="13" x14ac:dyDescent="0.15"/>
    <row r="4547" customFormat="1" ht="13" x14ac:dyDescent="0.15"/>
    <row r="4548" customFormat="1" ht="13" x14ac:dyDescent="0.15"/>
    <row r="4549" customFormat="1" ht="13" x14ac:dyDescent="0.15"/>
    <row r="4550" customFormat="1" ht="13" x14ac:dyDescent="0.15"/>
    <row r="4551" customFormat="1" ht="13" x14ac:dyDescent="0.15"/>
    <row r="4552" customFormat="1" ht="13" x14ac:dyDescent="0.15"/>
    <row r="4553" customFormat="1" ht="13" x14ac:dyDescent="0.15"/>
    <row r="4554" customFormat="1" ht="13" x14ac:dyDescent="0.15"/>
    <row r="4555" customFormat="1" ht="13" x14ac:dyDescent="0.15"/>
    <row r="4556" customFormat="1" ht="13" x14ac:dyDescent="0.15"/>
    <row r="4557" customFormat="1" ht="13" x14ac:dyDescent="0.15"/>
    <row r="4558" customFormat="1" ht="13" x14ac:dyDescent="0.15"/>
    <row r="4559" customFormat="1" ht="13" x14ac:dyDescent="0.15"/>
    <row r="4560" customFormat="1" ht="13" x14ac:dyDescent="0.15"/>
    <row r="4561" customFormat="1" ht="13" x14ac:dyDescent="0.15"/>
    <row r="4562" customFormat="1" ht="13" x14ac:dyDescent="0.15"/>
    <row r="4563" customFormat="1" ht="13" x14ac:dyDescent="0.15"/>
    <row r="4564" customFormat="1" ht="13" x14ac:dyDescent="0.15"/>
    <row r="4565" customFormat="1" ht="13" x14ac:dyDescent="0.15"/>
    <row r="4566" customFormat="1" ht="13" x14ac:dyDescent="0.15"/>
    <row r="4567" customFormat="1" ht="13" x14ac:dyDescent="0.15"/>
    <row r="4568" customFormat="1" ht="13" x14ac:dyDescent="0.15"/>
    <row r="4569" customFormat="1" ht="13" x14ac:dyDescent="0.15"/>
    <row r="4570" customFormat="1" ht="13" x14ac:dyDescent="0.15"/>
    <row r="4571" customFormat="1" ht="13" x14ac:dyDescent="0.15"/>
    <row r="4572" customFormat="1" ht="13" x14ac:dyDescent="0.15"/>
    <row r="4573" customFormat="1" ht="13" x14ac:dyDescent="0.15"/>
    <row r="4574" customFormat="1" ht="13" x14ac:dyDescent="0.15"/>
    <row r="4575" customFormat="1" ht="13" x14ac:dyDescent="0.15"/>
    <row r="4576" customFormat="1" ht="13" x14ac:dyDescent="0.15"/>
    <row r="4577" customFormat="1" ht="13" x14ac:dyDescent="0.15"/>
    <row r="4578" customFormat="1" ht="13" x14ac:dyDescent="0.15"/>
    <row r="4579" customFormat="1" ht="13" x14ac:dyDescent="0.15"/>
    <row r="4580" customFormat="1" ht="13" x14ac:dyDescent="0.15"/>
    <row r="4581" customFormat="1" ht="13" x14ac:dyDescent="0.15"/>
    <row r="4582" customFormat="1" ht="13" x14ac:dyDescent="0.15"/>
    <row r="4583" customFormat="1" ht="13" x14ac:dyDescent="0.15"/>
    <row r="4584" customFormat="1" ht="13" x14ac:dyDescent="0.15"/>
    <row r="4585" customFormat="1" ht="13" x14ac:dyDescent="0.15"/>
    <row r="4586" customFormat="1" ht="13" x14ac:dyDescent="0.15"/>
    <row r="4587" customFormat="1" ht="13" x14ac:dyDescent="0.15"/>
    <row r="4588" customFormat="1" ht="13" x14ac:dyDescent="0.15"/>
    <row r="4589" customFormat="1" ht="13" x14ac:dyDescent="0.15"/>
    <row r="4590" customFormat="1" ht="13" x14ac:dyDescent="0.15"/>
    <row r="4591" customFormat="1" ht="13" x14ac:dyDescent="0.15"/>
    <row r="4592" customFormat="1" ht="13" x14ac:dyDescent="0.15"/>
    <row r="4593" customFormat="1" ht="13" x14ac:dyDescent="0.15"/>
    <row r="4594" customFormat="1" ht="13" x14ac:dyDescent="0.15"/>
    <row r="4595" customFormat="1" ht="13" x14ac:dyDescent="0.15"/>
    <row r="4596" customFormat="1" ht="13" x14ac:dyDescent="0.15"/>
    <row r="4597" customFormat="1" ht="13" x14ac:dyDescent="0.15"/>
    <row r="4598" customFormat="1" ht="13" x14ac:dyDescent="0.15"/>
    <row r="4599" customFormat="1" ht="13" x14ac:dyDescent="0.15"/>
    <row r="4600" customFormat="1" ht="13" x14ac:dyDescent="0.15"/>
    <row r="4601" customFormat="1" ht="13" x14ac:dyDescent="0.15"/>
    <row r="4602" customFormat="1" ht="13" x14ac:dyDescent="0.15"/>
    <row r="4603" customFormat="1" ht="13" x14ac:dyDescent="0.15"/>
    <row r="4604" customFormat="1" ht="13" x14ac:dyDescent="0.15"/>
    <row r="4605" customFormat="1" ht="13" x14ac:dyDescent="0.15"/>
    <row r="4606" customFormat="1" ht="13" x14ac:dyDescent="0.15"/>
    <row r="4607" customFormat="1" ht="13" x14ac:dyDescent="0.15"/>
    <row r="4608" customFormat="1" ht="13" x14ac:dyDescent="0.15"/>
    <row r="4609" customFormat="1" ht="13" x14ac:dyDescent="0.15"/>
    <row r="4610" customFormat="1" ht="13" x14ac:dyDescent="0.15"/>
    <row r="4611" customFormat="1" ht="13" x14ac:dyDescent="0.15"/>
    <row r="4612" customFormat="1" ht="13" x14ac:dyDescent="0.15"/>
    <row r="4613" customFormat="1" ht="13" x14ac:dyDescent="0.15"/>
    <row r="4614" customFormat="1" ht="13" x14ac:dyDescent="0.15"/>
    <row r="4615" customFormat="1" ht="13" x14ac:dyDescent="0.15"/>
    <row r="4616" customFormat="1" ht="13" x14ac:dyDescent="0.15"/>
    <row r="4617" customFormat="1" ht="13" x14ac:dyDescent="0.15"/>
    <row r="4618" customFormat="1" ht="13" x14ac:dyDescent="0.15"/>
    <row r="4619" customFormat="1" ht="13" x14ac:dyDescent="0.15"/>
    <row r="4620" customFormat="1" ht="13" x14ac:dyDescent="0.15"/>
    <row r="4621" customFormat="1" ht="13" x14ac:dyDescent="0.15"/>
    <row r="4622" customFormat="1" ht="13" x14ac:dyDescent="0.15"/>
    <row r="4623" customFormat="1" ht="13" x14ac:dyDescent="0.15"/>
    <row r="4624" customFormat="1" ht="13" x14ac:dyDescent="0.15"/>
    <row r="4625" customFormat="1" ht="13" x14ac:dyDescent="0.15"/>
    <row r="4626" customFormat="1" ht="13" x14ac:dyDescent="0.15"/>
    <row r="4627" customFormat="1" ht="13" x14ac:dyDescent="0.15"/>
    <row r="4628" customFormat="1" ht="13" x14ac:dyDescent="0.15"/>
    <row r="4629" customFormat="1" ht="13" x14ac:dyDescent="0.15"/>
    <row r="4630" customFormat="1" ht="13" x14ac:dyDescent="0.15"/>
    <row r="4631" customFormat="1" ht="13" x14ac:dyDescent="0.15"/>
    <row r="4632" customFormat="1" ht="13" x14ac:dyDescent="0.15"/>
    <row r="4633" customFormat="1" ht="13" x14ac:dyDescent="0.15"/>
    <row r="4634" customFormat="1" ht="13" x14ac:dyDescent="0.15"/>
    <row r="4635" customFormat="1" ht="13" x14ac:dyDescent="0.15"/>
    <row r="4636" customFormat="1" ht="13" x14ac:dyDescent="0.15"/>
    <row r="4637" customFormat="1" ht="13" x14ac:dyDescent="0.15"/>
    <row r="4638" customFormat="1" ht="13" x14ac:dyDescent="0.15"/>
    <row r="4639" customFormat="1" ht="13" x14ac:dyDescent="0.15"/>
    <row r="4640" customFormat="1" ht="13" x14ac:dyDescent="0.15"/>
    <row r="4641" customFormat="1" ht="13" x14ac:dyDescent="0.15"/>
    <row r="4642" customFormat="1" ht="13" x14ac:dyDescent="0.15"/>
    <row r="4643" customFormat="1" ht="13" x14ac:dyDescent="0.15"/>
    <row r="4644" customFormat="1" ht="13" x14ac:dyDescent="0.15"/>
    <row r="4645" customFormat="1" ht="13" x14ac:dyDescent="0.15"/>
    <row r="4646" customFormat="1" ht="13" x14ac:dyDescent="0.15"/>
    <row r="4647" customFormat="1" ht="13" x14ac:dyDescent="0.15"/>
    <row r="4648" customFormat="1" ht="13" x14ac:dyDescent="0.15"/>
    <row r="4649" customFormat="1" ht="13" x14ac:dyDescent="0.15"/>
    <row r="4650" customFormat="1" ht="13" x14ac:dyDescent="0.15"/>
    <row r="4651" customFormat="1" ht="13" x14ac:dyDescent="0.15"/>
    <row r="4652" customFormat="1" ht="13" x14ac:dyDescent="0.15"/>
    <row r="4653" customFormat="1" ht="13" x14ac:dyDescent="0.15"/>
    <row r="4654" customFormat="1" ht="13" x14ac:dyDescent="0.15"/>
    <row r="4655" customFormat="1" ht="13" x14ac:dyDescent="0.15"/>
    <row r="4656" customFormat="1" ht="13" x14ac:dyDescent="0.15"/>
    <row r="4657" customFormat="1" ht="13" x14ac:dyDescent="0.15"/>
    <row r="4658" customFormat="1" ht="13" x14ac:dyDescent="0.15"/>
    <row r="4659" customFormat="1" ht="13" x14ac:dyDescent="0.15"/>
    <row r="4660" customFormat="1" ht="13" x14ac:dyDescent="0.15"/>
    <row r="4661" customFormat="1" ht="13" x14ac:dyDescent="0.15"/>
    <row r="4662" customFormat="1" ht="13" x14ac:dyDescent="0.15"/>
    <row r="4663" customFormat="1" ht="13" x14ac:dyDescent="0.15"/>
    <row r="4664" customFormat="1" ht="13" x14ac:dyDescent="0.15"/>
    <row r="4665" customFormat="1" ht="13" x14ac:dyDescent="0.15"/>
    <row r="4666" customFormat="1" ht="13" x14ac:dyDescent="0.15"/>
    <row r="4667" customFormat="1" ht="13" x14ac:dyDescent="0.15"/>
    <row r="4668" customFormat="1" ht="13" x14ac:dyDescent="0.15"/>
    <row r="4669" customFormat="1" ht="13" x14ac:dyDescent="0.15"/>
    <row r="4670" customFormat="1" ht="13" x14ac:dyDescent="0.15"/>
    <row r="4671" customFormat="1" ht="13" x14ac:dyDescent="0.15"/>
    <row r="4672" customFormat="1" ht="13" x14ac:dyDescent="0.15"/>
    <row r="4673" customFormat="1" ht="13" x14ac:dyDescent="0.15"/>
    <row r="4674" customFormat="1" ht="13" x14ac:dyDescent="0.15"/>
    <row r="4675" customFormat="1" ht="13" x14ac:dyDescent="0.15"/>
    <row r="4676" customFormat="1" ht="13" x14ac:dyDescent="0.15"/>
    <row r="4677" customFormat="1" ht="13" x14ac:dyDescent="0.15"/>
    <row r="4678" customFormat="1" ht="13" x14ac:dyDescent="0.15"/>
    <row r="4679" customFormat="1" ht="13" x14ac:dyDescent="0.15"/>
    <row r="4680" customFormat="1" ht="13" x14ac:dyDescent="0.15"/>
    <row r="4681" customFormat="1" ht="13" x14ac:dyDescent="0.15"/>
    <row r="4682" customFormat="1" ht="13" x14ac:dyDescent="0.15"/>
    <row r="4683" customFormat="1" ht="13" x14ac:dyDescent="0.15"/>
    <row r="4684" customFormat="1" ht="13" x14ac:dyDescent="0.15"/>
    <row r="4685" customFormat="1" ht="13" x14ac:dyDescent="0.15"/>
    <row r="4686" customFormat="1" ht="13" x14ac:dyDescent="0.15"/>
    <row r="4687" customFormat="1" ht="13" x14ac:dyDescent="0.15"/>
    <row r="4688" customFormat="1" ht="13" x14ac:dyDescent="0.15"/>
    <row r="4689" customFormat="1" ht="13" x14ac:dyDescent="0.15"/>
    <row r="4690" customFormat="1" ht="13" x14ac:dyDescent="0.15"/>
    <row r="4691" customFormat="1" ht="13" x14ac:dyDescent="0.15"/>
    <row r="4692" customFormat="1" ht="13" x14ac:dyDescent="0.15"/>
    <row r="4693" customFormat="1" ht="13" x14ac:dyDescent="0.15"/>
    <row r="4694" customFormat="1" ht="13" x14ac:dyDescent="0.15"/>
    <row r="4695" customFormat="1" ht="13" x14ac:dyDescent="0.15"/>
    <row r="4696" customFormat="1" ht="13" x14ac:dyDescent="0.15"/>
    <row r="4697" customFormat="1" ht="13" x14ac:dyDescent="0.15"/>
    <row r="4698" customFormat="1" ht="13" x14ac:dyDescent="0.15"/>
    <row r="4699" customFormat="1" ht="13" x14ac:dyDescent="0.15"/>
    <row r="4700" customFormat="1" ht="13" x14ac:dyDescent="0.15"/>
    <row r="4701" customFormat="1" ht="13" x14ac:dyDescent="0.15"/>
    <row r="4702" customFormat="1" ht="13" x14ac:dyDescent="0.15"/>
    <row r="4703" customFormat="1" ht="13" x14ac:dyDescent="0.15"/>
    <row r="4704" customFormat="1" ht="13" x14ac:dyDescent="0.15"/>
    <row r="4705" customFormat="1" ht="13" x14ac:dyDescent="0.15"/>
    <row r="4706" customFormat="1" ht="13" x14ac:dyDescent="0.15"/>
    <row r="4707" customFormat="1" ht="13" x14ac:dyDescent="0.15"/>
    <row r="4708" customFormat="1" ht="13" x14ac:dyDescent="0.15"/>
    <row r="4709" customFormat="1" ht="13" x14ac:dyDescent="0.15"/>
    <row r="4710" customFormat="1" ht="13" x14ac:dyDescent="0.15"/>
    <row r="4711" customFormat="1" ht="13" x14ac:dyDescent="0.15"/>
    <row r="4712" customFormat="1" ht="13" x14ac:dyDescent="0.15"/>
    <row r="4713" customFormat="1" ht="13" x14ac:dyDescent="0.15"/>
    <row r="4714" customFormat="1" ht="13" x14ac:dyDescent="0.15"/>
    <row r="4715" customFormat="1" ht="13" x14ac:dyDescent="0.15"/>
    <row r="4716" customFormat="1" ht="13" x14ac:dyDescent="0.15"/>
    <row r="4717" customFormat="1" ht="13" x14ac:dyDescent="0.15"/>
    <row r="4718" customFormat="1" ht="13" x14ac:dyDescent="0.15"/>
    <row r="4719" customFormat="1" ht="13" x14ac:dyDescent="0.15"/>
    <row r="4720" customFormat="1" ht="13" x14ac:dyDescent="0.15"/>
    <row r="4721" customFormat="1" ht="13" x14ac:dyDescent="0.15"/>
    <row r="4722" customFormat="1" ht="13" x14ac:dyDescent="0.15"/>
    <row r="4723" customFormat="1" ht="13" x14ac:dyDescent="0.15"/>
    <row r="4724" customFormat="1" ht="13" x14ac:dyDescent="0.15"/>
    <row r="4725" customFormat="1" ht="13" x14ac:dyDescent="0.15"/>
    <row r="4726" customFormat="1" ht="13" x14ac:dyDescent="0.15"/>
    <row r="4727" customFormat="1" ht="13" x14ac:dyDescent="0.15"/>
    <row r="4728" customFormat="1" ht="13" x14ac:dyDescent="0.15"/>
    <row r="4729" customFormat="1" ht="13" x14ac:dyDescent="0.15"/>
    <row r="4730" customFormat="1" ht="13" x14ac:dyDescent="0.15"/>
    <row r="4731" customFormat="1" ht="13" x14ac:dyDescent="0.15"/>
    <row r="4732" customFormat="1" ht="13" x14ac:dyDescent="0.15"/>
    <row r="4733" customFormat="1" ht="13" x14ac:dyDescent="0.15"/>
    <row r="4734" customFormat="1" ht="13" x14ac:dyDescent="0.15"/>
    <row r="4735" customFormat="1" ht="13" x14ac:dyDescent="0.15"/>
    <row r="4736" customFormat="1" ht="13" x14ac:dyDescent="0.15"/>
    <row r="4737" customFormat="1" ht="13" x14ac:dyDescent="0.15"/>
    <row r="4738" customFormat="1" ht="13" x14ac:dyDescent="0.15"/>
    <row r="4739" customFormat="1" ht="13" x14ac:dyDescent="0.15"/>
    <row r="4740" customFormat="1" ht="13" x14ac:dyDescent="0.15"/>
    <row r="4741" customFormat="1" ht="13" x14ac:dyDescent="0.15"/>
    <row r="4742" customFormat="1" ht="13" x14ac:dyDescent="0.15"/>
    <row r="4743" customFormat="1" ht="13" x14ac:dyDescent="0.15"/>
    <row r="4744" customFormat="1" ht="13" x14ac:dyDescent="0.15"/>
    <row r="4745" customFormat="1" ht="13" x14ac:dyDescent="0.15"/>
    <row r="4746" customFormat="1" ht="13" x14ac:dyDescent="0.15"/>
    <row r="4747" customFormat="1" ht="13" x14ac:dyDescent="0.15"/>
    <row r="4748" customFormat="1" ht="13" x14ac:dyDescent="0.15"/>
    <row r="4749" customFormat="1" ht="13" x14ac:dyDescent="0.15"/>
    <row r="4750" customFormat="1" ht="13" x14ac:dyDescent="0.15"/>
    <row r="4751" customFormat="1" ht="13" x14ac:dyDescent="0.15"/>
    <row r="4752" customFormat="1" ht="13" x14ac:dyDescent="0.15"/>
    <row r="4753" customFormat="1" ht="13" x14ac:dyDescent="0.15"/>
    <row r="4754" customFormat="1" ht="13" x14ac:dyDescent="0.15"/>
    <row r="4755" customFormat="1" ht="13" x14ac:dyDescent="0.15"/>
    <row r="4756" customFormat="1" ht="13" x14ac:dyDescent="0.15"/>
    <row r="4757" customFormat="1" ht="13" x14ac:dyDescent="0.15"/>
    <row r="4758" customFormat="1" ht="13" x14ac:dyDescent="0.15"/>
    <row r="4759" customFormat="1" ht="13" x14ac:dyDescent="0.15"/>
    <row r="4760" customFormat="1" ht="13" x14ac:dyDescent="0.15"/>
    <row r="4761" customFormat="1" ht="13" x14ac:dyDescent="0.15"/>
    <row r="4762" customFormat="1" ht="13" x14ac:dyDescent="0.15"/>
    <row r="4763" customFormat="1" ht="13" x14ac:dyDescent="0.15"/>
    <row r="4764" customFormat="1" ht="13" x14ac:dyDescent="0.15"/>
    <row r="4765" customFormat="1" ht="13" x14ac:dyDescent="0.15"/>
    <row r="4766" customFormat="1" ht="13" x14ac:dyDescent="0.15"/>
    <row r="4767" customFormat="1" ht="13" x14ac:dyDescent="0.15"/>
    <row r="4768" customFormat="1" ht="13" x14ac:dyDescent="0.15"/>
    <row r="4769" customFormat="1" ht="13" x14ac:dyDescent="0.15"/>
    <row r="4770" customFormat="1" ht="13" x14ac:dyDescent="0.15"/>
    <row r="4771" customFormat="1" ht="13" x14ac:dyDescent="0.15"/>
    <row r="4772" customFormat="1" ht="13" x14ac:dyDescent="0.15"/>
    <row r="4773" customFormat="1" ht="13" x14ac:dyDescent="0.15"/>
    <row r="4774" customFormat="1" ht="13" x14ac:dyDescent="0.15"/>
    <row r="4775" customFormat="1" ht="13" x14ac:dyDescent="0.15"/>
    <row r="4776" customFormat="1" ht="13" x14ac:dyDescent="0.15"/>
    <row r="4777" customFormat="1" ht="13" x14ac:dyDescent="0.15"/>
    <row r="4778" customFormat="1" ht="13" x14ac:dyDescent="0.15"/>
    <row r="4779" customFormat="1" ht="13" x14ac:dyDescent="0.15"/>
    <row r="4780" customFormat="1" ht="13" x14ac:dyDescent="0.15"/>
    <row r="4781" customFormat="1" ht="13" x14ac:dyDescent="0.15"/>
    <row r="4782" customFormat="1" ht="13" x14ac:dyDescent="0.15"/>
    <row r="4783" customFormat="1" ht="13" x14ac:dyDescent="0.15"/>
    <row r="4784" customFormat="1" ht="13" x14ac:dyDescent="0.15"/>
    <row r="4785" customFormat="1" ht="13" x14ac:dyDescent="0.15"/>
    <row r="4786" customFormat="1" ht="13" x14ac:dyDescent="0.15"/>
    <row r="4787" customFormat="1" ht="13" x14ac:dyDescent="0.15"/>
    <row r="4788" customFormat="1" ht="13" x14ac:dyDescent="0.15"/>
    <row r="4789" customFormat="1" ht="13" x14ac:dyDescent="0.15"/>
    <row r="4790" customFormat="1" ht="13" x14ac:dyDescent="0.15"/>
    <row r="4791" customFormat="1" ht="13" x14ac:dyDescent="0.15"/>
    <row r="4792" customFormat="1" ht="13" x14ac:dyDescent="0.15"/>
    <row r="4793" customFormat="1" ht="13" x14ac:dyDescent="0.15"/>
    <row r="4794" customFormat="1" ht="13" x14ac:dyDescent="0.15"/>
    <row r="4795" customFormat="1" ht="13" x14ac:dyDescent="0.15"/>
    <row r="4796" customFormat="1" ht="13" x14ac:dyDescent="0.15"/>
    <row r="4797" customFormat="1" ht="13" x14ac:dyDescent="0.15"/>
    <row r="4798" customFormat="1" ht="13" x14ac:dyDescent="0.15"/>
    <row r="4799" customFormat="1" ht="13" x14ac:dyDescent="0.15"/>
    <row r="4800" customFormat="1" ht="13" x14ac:dyDescent="0.15"/>
    <row r="4801" customFormat="1" ht="13" x14ac:dyDescent="0.15"/>
    <row r="4802" customFormat="1" ht="13" x14ac:dyDescent="0.15"/>
    <row r="4803" customFormat="1" ht="13" x14ac:dyDescent="0.15"/>
    <row r="4804" customFormat="1" ht="13" x14ac:dyDescent="0.15"/>
    <row r="4805" customFormat="1" ht="13" x14ac:dyDescent="0.15"/>
    <row r="4806" customFormat="1" ht="13" x14ac:dyDescent="0.15"/>
    <row r="4807" customFormat="1" ht="13" x14ac:dyDescent="0.15"/>
    <row r="4808" customFormat="1" ht="13" x14ac:dyDescent="0.15"/>
    <row r="4809" customFormat="1" ht="13" x14ac:dyDescent="0.15"/>
    <row r="4810" customFormat="1" ht="13" x14ac:dyDescent="0.15"/>
    <row r="4811" customFormat="1" ht="13" x14ac:dyDescent="0.15"/>
    <row r="4812" customFormat="1" ht="13" x14ac:dyDescent="0.15"/>
    <row r="4813" customFormat="1" ht="13" x14ac:dyDescent="0.15"/>
    <row r="4814" customFormat="1" ht="13" x14ac:dyDescent="0.15"/>
    <row r="4815" customFormat="1" ht="13" x14ac:dyDescent="0.15"/>
    <row r="4816" customFormat="1" ht="13" x14ac:dyDescent="0.15"/>
    <row r="4817" customFormat="1" ht="13" x14ac:dyDescent="0.15"/>
    <row r="4818" customFormat="1" ht="13" x14ac:dyDescent="0.15"/>
    <row r="4819" customFormat="1" ht="13" x14ac:dyDescent="0.15"/>
    <row r="4820" customFormat="1" ht="13" x14ac:dyDescent="0.15"/>
    <row r="4821" customFormat="1" ht="13" x14ac:dyDescent="0.15"/>
    <row r="4822" customFormat="1" ht="13" x14ac:dyDescent="0.15"/>
    <row r="4823" customFormat="1" ht="13" x14ac:dyDescent="0.15"/>
    <row r="4824" customFormat="1" ht="13" x14ac:dyDescent="0.15"/>
    <row r="4825" customFormat="1" ht="13" x14ac:dyDescent="0.15"/>
    <row r="4826" customFormat="1" ht="13" x14ac:dyDescent="0.15"/>
    <row r="4827" customFormat="1" ht="13" x14ac:dyDescent="0.15"/>
    <row r="4828" customFormat="1" ht="13" x14ac:dyDescent="0.15"/>
    <row r="4829" customFormat="1" ht="13" x14ac:dyDescent="0.15"/>
    <row r="4830" customFormat="1" ht="13" x14ac:dyDescent="0.15"/>
    <row r="4831" customFormat="1" ht="13" x14ac:dyDescent="0.15"/>
    <row r="4832" customFormat="1" ht="13" x14ac:dyDescent="0.15"/>
    <row r="4833" customFormat="1" ht="13" x14ac:dyDescent="0.15"/>
    <row r="4834" customFormat="1" ht="13" x14ac:dyDescent="0.15"/>
    <row r="4835" customFormat="1" ht="13" x14ac:dyDescent="0.15"/>
    <row r="4836" customFormat="1" ht="13" x14ac:dyDescent="0.15"/>
    <row r="4837" customFormat="1" ht="13" x14ac:dyDescent="0.15"/>
    <row r="4838" customFormat="1" ht="13" x14ac:dyDescent="0.15"/>
    <row r="4839" customFormat="1" ht="13" x14ac:dyDescent="0.15"/>
    <row r="4840" customFormat="1" ht="13" x14ac:dyDescent="0.15"/>
    <row r="4841" customFormat="1" ht="13" x14ac:dyDescent="0.15"/>
    <row r="4842" customFormat="1" ht="13" x14ac:dyDescent="0.15"/>
    <row r="4843" customFormat="1" ht="13" x14ac:dyDescent="0.15"/>
    <row r="4844" customFormat="1" ht="13" x14ac:dyDescent="0.15"/>
    <row r="4845" customFormat="1" ht="13" x14ac:dyDescent="0.15"/>
    <row r="4846" customFormat="1" ht="13" x14ac:dyDescent="0.15"/>
    <row r="4847" customFormat="1" ht="13" x14ac:dyDescent="0.15"/>
    <row r="4848" customFormat="1" ht="13" x14ac:dyDescent="0.15"/>
    <row r="4849" customFormat="1" ht="13" x14ac:dyDescent="0.15"/>
    <row r="4850" customFormat="1" ht="13" x14ac:dyDescent="0.15"/>
    <row r="4851" customFormat="1" ht="13" x14ac:dyDescent="0.15"/>
    <row r="4852" customFormat="1" ht="13" x14ac:dyDescent="0.15"/>
    <row r="4853" customFormat="1" ht="13" x14ac:dyDescent="0.15"/>
    <row r="4854" customFormat="1" ht="13" x14ac:dyDescent="0.15"/>
    <row r="4855" customFormat="1" ht="13" x14ac:dyDescent="0.15"/>
    <row r="4856" customFormat="1" ht="13" x14ac:dyDescent="0.15"/>
    <row r="4857" customFormat="1" ht="13" x14ac:dyDescent="0.15"/>
    <row r="4858" customFormat="1" ht="13" x14ac:dyDescent="0.15"/>
    <row r="4859" customFormat="1" ht="13" x14ac:dyDescent="0.15"/>
    <row r="4860" customFormat="1" ht="13" x14ac:dyDescent="0.15"/>
    <row r="4861" customFormat="1" ht="13" x14ac:dyDescent="0.15"/>
    <row r="4862" customFormat="1" ht="13" x14ac:dyDescent="0.15"/>
    <row r="4863" customFormat="1" ht="13" x14ac:dyDescent="0.15"/>
    <row r="4864" customFormat="1" ht="13" x14ac:dyDescent="0.15"/>
    <row r="4865" customFormat="1" ht="13" x14ac:dyDescent="0.15"/>
    <row r="4866" customFormat="1" ht="13" x14ac:dyDescent="0.15"/>
    <row r="4867" customFormat="1" ht="13" x14ac:dyDescent="0.15"/>
    <row r="4868" customFormat="1" ht="13" x14ac:dyDescent="0.15"/>
    <row r="4869" customFormat="1" ht="13" x14ac:dyDescent="0.15"/>
    <row r="4870" customFormat="1" ht="13" x14ac:dyDescent="0.15"/>
    <row r="4871" customFormat="1" ht="13" x14ac:dyDescent="0.15"/>
    <row r="4872" customFormat="1" ht="13" x14ac:dyDescent="0.15"/>
    <row r="4873" customFormat="1" ht="13" x14ac:dyDescent="0.15"/>
    <row r="4874" customFormat="1" ht="13" x14ac:dyDescent="0.15"/>
    <row r="4875" customFormat="1" ht="13" x14ac:dyDescent="0.15"/>
    <row r="4876" customFormat="1" ht="13" x14ac:dyDescent="0.15"/>
    <row r="4877" customFormat="1" ht="13" x14ac:dyDescent="0.15"/>
    <row r="4878" customFormat="1" ht="13" x14ac:dyDescent="0.15"/>
    <row r="4879" customFormat="1" ht="13" x14ac:dyDescent="0.15"/>
    <row r="4880" customFormat="1" ht="13" x14ac:dyDescent="0.15"/>
    <row r="4881" customFormat="1" ht="13" x14ac:dyDescent="0.15"/>
    <row r="4882" customFormat="1" ht="13" x14ac:dyDescent="0.15"/>
    <row r="4883" customFormat="1" ht="13" x14ac:dyDescent="0.15"/>
    <row r="4884" customFormat="1" ht="13" x14ac:dyDescent="0.15"/>
    <row r="4885" customFormat="1" ht="13" x14ac:dyDescent="0.15"/>
    <row r="4886" customFormat="1" ht="13" x14ac:dyDescent="0.15"/>
    <row r="4887" customFormat="1" ht="13" x14ac:dyDescent="0.15"/>
    <row r="4888" customFormat="1" ht="13" x14ac:dyDescent="0.15"/>
    <row r="4889" customFormat="1" ht="13" x14ac:dyDescent="0.15"/>
    <row r="4890" customFormat="1" ht="13" x14ac:dyDescent="0.15"/>
    <row r="4891" customFormat="1" ht="13" x14ac:dyDescent="0.15"/>
    <row r="4892" customFormat="1" ht="13" x14ac:dyDescent="0.15"/>
    <row r="4893" customFormat="1" ht="13" x14ac:dyDescent="0.15"/>
    <row r="4894" customFormat="1" ht="13" x14ac:dyDescent="0.15"/>
    <row r="4895" customFormat="1" ht="13" x14ac:dyDescent="0.15"/>
    <row r="4896" customFormat="1" ht="13" x14ac:dyDescent="0.15"/>
    <row r="4897" customFormat="1" ht="13" x14ac:dyDescent="0.15"/>
    <row r="4898" customFormat="1" ht="13" x14ac:dyDescent="0.15"/>
    <row r="4899" customFormat="1" ht="13" x14ac:dyDescent="0.15"/>
    <row r="4900" customFormat="1" ht="13" x14ac:dyDescent="0.15"/>
    <row r="4901" customFormat="1" ht="13" x14ac:dyDescent="0.15"/>
    <row r="4902" customFormat="1" ht="13" x14ac:dyDescent="0.15"/>
    <row r="4903" customFormat="1" ht="13" x14ac:dyDescent="0.15"/>
    <row r="4904" customFormat="1" ht="13" x14ac:dyDescent="0.15"/>
    <row r="4905" customFormat="1" ht="13" x14ac:dyDescent="0.15"/>
    <row r="4906" customFormat="1" ht="13" x14ac:dyDescent="0.15"/>
    <row r="4907" customFormat="1" ht="13" x14ac:dyDescent="0.15"/>
    <row r="4908" customFormat="1" ht="13" x14ac:dyDescent="0.15"/>
    <row r="4909" customFormat="1" ht="13" x14ac:dyDescent="0.15"/>
    <row r="4910" customFormat="1" ht="13" x14ac:dyDescent="0.15"/>
    <row r="4911" customFormat="1" ht="13" x14ac:dyDescent="0.15"/>
    <row r="4912" customFormat="1" ht="13" x14ac:dyDescent="0.15"/>
    <row r="4913" customFormat="1" ht="13" x14ac:dyDescent="0.15"/>
    <row r="4914" customFormat="1" ht="13" x14ac:dyDescent="0.15"/>
    <row r="4915" customFormat="1" ht="13" x14ac:dyDescent="0.15"/>
    <row r="4916" customFormat="1" ht="13" x14ac:dyDescent="0.15"/>
    <row r="4917" customFormat="1" ht="13" x14ac:dyDescent="0.15"/>
    <row r="4918" customFormat="1" ht="13" x14ac:dyDescent="0.15"/>
    <row r="4919" customFormat="1" ht="13" x14ac:dyDescent="0.15"/>
    <row r="4920" customFormat="1" ht="13" x14ac:dyDescent="0.15"/>
    <row r="4921" customFormat="1" ht="13" x14ac:dyDescent="0.15"/>
    <row r="4922" customFormat="1" ht="13" x14ac:dyDescent="0.15"/>
    <row r="4923" customFormat="1" ht="13" x14ac:dyDescent="0.15"/>
    <row r="4924" customFormat="1" ht="13" x14ac:dyDescent="0.15"/>
    <row r="4925" customFormat="1" ht="13" x14ac:dyDescent="0.15"/>
    <row r="4926" customFormat="1" ht="13" x14ac:dyDescent="0.15"/>
    <row r="4927" customFormat="1" ht="13" x14ac:dyDescent="0.15"/>
    <row r="4928" customFormat="1" ht="13" x14ac:dyDescent="0.15"/>
    <row r="4929" customFormat="1" ht="13" x14ac:dyDescent="0.15"/>
    <row r="4930" customFormat="1" ht="13" x14ac:dyDescent="0.15"/>
    <row r="4931" customFormat="1" ht="13" x14ac:dyDescent="0.15"/>
    <row r="4932" customFormat="1" ht="13" x14ac:dyDescent="0.15"/>
    <row r="4933" customFormat="1" ht="13" x14ac:dyDescent="0.15"/>
    <row r="4934" customFormat="1" ht="13" x14ac:dyDescent="0.15"/>
    <row r="4935" customFormat="1" ht="13" x14ac:dyDescent="0.15"/>
    <row r="4936" customFormat="1" ht="13" x14ac:dyDescent="0.15"/>
    <row r="4937" customFormat="1" ht="13" x14ac:dyDescent="0.15"/>
    <row r="4938" customFormat="1" ht="13" x14ac:dyDescent="0.15"/>
    <row r="4939" customFormat="1" ht="13" x14ac:dyDescent="0.15"/>
    <row r="4940" customFormat="1" ht="13" x14ac:dyDescent="0.15"/>
    <row r="4941" customFormat="1" ht="13" x14ac:dyDescent="0.15"/>
    <row r="4942" customFormat="1" ht="13" x14ac:dyDescent="0.15"/>
    <row r="4943" customFormat="1" ht="13" x14ac:dyDescent="0.15"/>
    <row r="4944" customFormat="1" ht="13" x14ac:dyDescent="0.15"/>
    <row r="4945" customFormat="1" ht="13" x14ac:dyDescent="0.15"/>
    <row r="4946" customFormat="1" ht="13" x14ac:dyDescent="0.15"/>
    <row r="4947" customFormat="1" ht="13" x14ac:dyDescent="0.15"/>
    <row r="4948" customFormat="1" ht="13" x14ac:dyDescent="0.15"/>
    <row r="4949" customFormat="1" ht="13" x14ac:dyDescent="0.15"/>
    <row r="4950" customFormat="1" ht="13" x14ac:dyDescent="0.15"/>
    <row r="4951" customFormat="1" ht="13" x14ac:dyDescent="0.15"/>
    <row r="4952" customFormat="1" ht="13" x14ac:dyDescent="0.15"/>
    <row r="4953" customFormat="1" ht="13" x14ac:dyDescent="0.15"/>
    <row r="4954" customFormat="1" ht="13" x14ac:dyDescent="0.15"/>
    <row r="4955" customFormat="1" ht="13" x14ac:dyDescent="0.15"/>
    <row r="4956" customFormat="1" ht="13" x14ac:dyDescent="0.15"/>
    <row r="4957" customFormat="1" ht="13" x14ac:dyDescent="0.15"/>
    <row r="4958" customFormat="1" ht="13" x14ac:dyDescent="0.15"/>
    <row r="4959" customFormat="1" ht="13" x14ac:dyDescent="0.15"/>
    <row r="4960" customFormat="1" ht="13" x14ac:dyDescent="0.15"/>
    <row r="4961" customFormat="1" ht="13" x14ac:dyDescent="0.15"/>
    <row r="4962" customFormat="1" ht="13" x14ac:dyDescent="0.15"/>
    <row r="4963" customFormat="1" ht="13" x14ac:dyDescent="0.15"/>
    <row r="4964" customFormat="1" ht="13" x14ac:dyDescent="0.15"/>
    <row r="4965" customFormat="1" ht="13" x14ac:dyDescent="0.15"/>
    <row r="4966" customFormat="1" ht="13" x14ac:dyDescent="0.15"/>
    <row r="4967" customFormat="1" ht="13" x14ac:dyDescent="0.15"/>
    <row r="4968" customFormat="1" ht="13" x14ac:dyDescent="0.15"/>
    <row r="4969" customFormat="1" ht="13" x14ac:dyDescent="0.15"/>
    <row r="4970" customFormat="1" ht="13" x14ac:dyDescent="0.15"/>
    <row r="4971" customFormat="1" ht="13" x14ac:dyDescent="0.15"/>
    <row r="4972" customFormat="1" ht="13" x14ac:dyDescent="0.15"/>
    <row r="4973" customFormat="1" ht="13" x14ac:dyDescent="0.15"/>
    <row r="4974" customFormat="1" ht="13" x14ac:dyDescent="0.15"/>
    <row r="4975" customFormat="1" ht="13" x14ac:dyDescent="0.15"/>
    <row r="4976" customFormat="1" ht="13" x14ac:dyDescent="0.15"/>
    <row r="4977" customFormat="1" ht="13" x14ac:dyDescent="0.15"/>
    <row r="4978" customFormat="1" ht="13" x14ac:dyDescent="0.15"/>
    <row r="4979" customFormat="1" ht="13" x14ac:dyDescent="0.15"/>
    <row r="4980" customFormat="1" ht="13" x14ac:dyDescent="0.15"/>
    <row r="4981" customFormat="1" ht="13" x14ac:dyDescent="0.15"/>
    <row r="4982" customFormat="1" ht="13" x14ac:dyDescent="0.15"/>
    <row r="4983" customFormat="1" ht="13" x14ac:dyDescent="0.15"/>
    <row r="4984" customFormat="1" ht="13" x14ac:dyDescent="0.15"/>
    <row r="4985" customFormat="1" ht="13" x14ac:dyDescent="0.15"/>
    <row r="4986" customFormat="1" ht="13" x14ac:dyDescent="0.15"/>
    <row r="4987" customFormat="1" ht="13" x14ac:dyDescent="0.15"/>
    <row r="4988" customFormat="1" ht="13" x14ac:dyDescent="0.15"/>
    <row r="4989" customFormat="1" ht="13" x14ac:dyDescent="0.15"/>
    <row r="4990" customFormat="1" ht="13" x14ac:dyDescent="0.15"/>
    <row r="4991" customFormat="1" ht="13" x14ac:dyDescent="0.15"/>
    <row r="4992" customFormat="1" ht="13" x14ac:dyDescent="0.15"/>
    <row r="4993" customFormat="1" ht="13" x14ac:dyDescent="0.15"/>
    <row r="4994" customFormat="1" ht="13" x14ac:dyDescent="0.15"/>
    <row r="4995" customFormat="1" ht="13" x14ac:dyDescent="0.15"/>
    <row r="4996" customFormat="1" ht="13" x14ac:dyDescent="0.15"/>
    <row r="4997" customFormat="1" ht="13" x14ac:dyDescent="0.15"/>
    <row r="4998" customFormat="1" ht="13" x14ac:dyDescent="0.15"/>
    <row r="4999" customFormat="1" ht="13" x14ac:dyDescent="0.15"/>
    <row r="5000" customFormat="1" ht="13" x14ac:dyDescent="0.15"/>
    <row r="5001" customFormat="1" ht="13" x14ac:dyDescent="0.15"/>
    <row r="5002" customFormat="1" ht="13" x14ac:dyDescent="0.15"/>
    <row r="5003" customFormat="1" ht="13" x14ac:dyDescent="0.15"/>
    <row r="5004" customFormat="1" ht="13" x14ac:dyDescent="0.15"/>
    <row r="5005" customFormat="1" ht="13" x14ac:dyDescent="0.15"/>
    <row r="5006" customFormat="1" ht="13" x14ac:dyDescent="0.15"/>
    <row r="5007" customFormat="1" ht="13" x14ac:dyDescent="0.15"/>
    <row r="5008" customFormat="1" ht="13" x14ac:dyDescent="0.15"/>
    <row r="5009" customFormat="1" ht="13" x14ac:dyDescent="0.15"/>
    <row r="5010" customFormat="1" ht="13" x14ac:dyDescent="0.15"/>
    <row r="5011" customFormat="1" ht="13" x14ac:dyDescent="0.15"/>
    <row r="5012" customFormat="1" ht="13" x14ac:dyDescent="0.15"/>
    <row r="5013" customFormat="1" ht="13" x14ac:dyDescent="0.15"/>
    <row r="5014" customFormat="1" ht="13" x14ac:dyDescent="0.15"/>
    <row r="5015" customFormat="1" ht="13" x14ac:dyDescent="0.15"/>
    <row r="5016" customFormat="1" ht="13" x14ac:dyDescent="0.15"/>
    <row r="5017" customFormat="1" ht="13" x14ac:dyDescent="0.15"/>
    <row r="5018" customFormat="1" ht="13" x14ac:dyDescent="0.15"/>
    <row r="5019" customFormat="1" ht="13" x14ac:dyDescent="0.15"/>
    <row r="5020" customFormat="1" ht="13" x14ac:dyDescent="0.15"/>
    <row r="5021" customFormat="1" ht="13" x14ac:dyDescent="0.15"/>
    <row r="5022" customFormat="1" ht="13" x14ac:dyDescent="0.15"/>
    <row r="5023" customFormat="1" ht="13" x14ac:dyDescent="0.15"/>
    <row r="5024" customFormat="1" ht="13" x14ac:dyDescent="0.15"/>
    <row r="5025" customFormat="1" ht="13" x14ac:dyDescent="0.15"/>
    <row r="5026" customFormat="1" ht="13" x14ac:dyDescent="0.15"/>
    <row r="5027" customFormat="1" ht="13" x14ac:dyDescent="0.15"/>
    <row r="5028" customFormat="1" ht="13" x14ac:dyDescent="0.15"/>
    <row r="5029" customFormat="1" ht="13" x14ac:dyDescent="0.15"/>
    <row r="5030" customFormat="1" ht="13" x14ac:dyDescent="0.15"/>
    <row r="5031" customFormat="1" ht="13" x14ac:dyDescent="0.15"/>
    <row r="5032" customFormat="1" ht="13" x14ac:dyDescent="0.15"/>
    <row r="5033" customFormat="1" ht="13" x14ac:dyDescent="0.15"/>
    <row r="5034" customFormat="1" ht="13" x14ac:dyDescent="0.15"/>
    <row r="5035" customFormat="1" ht="13" x14ac:dyDescent="0.15"/>
    <row r="5036" customFormat="1" ht="13" x14ac:dyDescent="0.15"/>
    <row r="5037" customFormat="1" ht="13" x14ac:dyDescent="0.15"/>
    <row r="5038" customFormat="1" ht="13" x14ac:dyDescent="0.15"/>
    <row r="5039" customFormat="1" ht="13" x14ac:dyDescent="0.15"/>
    <row r="5040" customFormat="1" ht="13" x14ac:dyDescent="0.15"/>
    <row r="5041" customFormat="1" ht="13" x14ac:dyDescent="0.15"/>
    <row r="5042" customFormat="1" ht="13" x14ac:dyDescent="0.15"/>
    <row r="5043" customFormat="1" ht="13" x14ac:dyDescent="0.15"/>
    <row r="5044" customFormat="1" ht="13" x14ac:dyDescent="0.15"/>
    <row r="5045" customFormat="1" ht="13" x14ac:dyDescent="0.15"/>
    <row r="5046" customFormat="1" ht="13" x14ac:dyDescent="0.15"/>
    <row r="5047" customFormat="1" ht="13" x14ac:dyDescent="0.15"/>
    <row r="5048" customFormat="1" ht="13" x14ac:dyDescent="0.15"/>
    <row r="5049" customFormat="1" ht="13" x14ac:dyDescent="0.15"/>
    <row r="5050" customFormat="1" ht="13" x14ac:dyDescent="0.15"/>
    <row r="5051" customFormat="1" ht="13" x14ac:dyDescent="0.15"/>
    <row r="5052" customFormat="1" ht="13" x14ac:dyDescent="0.15"/>
    <row r="5053" customFormat="1" ht="13" x14ac:dyDescent="0.15"/>
    <row r="5054" customFormat="1" ht="13" x14ac:dyDescent="0.15"/>
    <row r="5055" customFormat="1" ht="13" x14ac:dyDescent="0.15"/>
    <row r="5056" customFormat="1" ht="13" x14ac:dyDescent="0.15"/>
    <row r="5057" customFormat="1" ht="13" x14ac:dyDescent="0.15"/>
    <row r="5058" customFormat="1" ht="13" x14ac:dyDescent="0.15"/>
    <row r="5059" customFormat="1" ht="13" x14ac:dyDescent="0.15"/>
    <row r="5060" customFormat="1" ht="13" x14ac:dyDescent="0.15"/>
    <row r="5061" customFormat="1" ht="13" x14ac:dyDescent="0.15"/>
    <row r="5062" customFormat="1" ht="13" x14ac:dyDescent="0.15"/>
    <row r="5063" customFormat="1" ht="13" x14ac:dyDescent="0.15"/>
    <row r="5064" customFormat="1" ht="13" x14ac:dyDescent="0.15"/>
    <row r="5065" customFormat="1" ht="13" x14ac:dyDescent="0.15"/>
    <row r="5066" customFormat="1" ht="13" x14ac:dyDescent="0.15"/>
    <row r="5067" customFormat="1" ht="13" x14ac:dyDescent="0.15"/>
    <row r="5068" customFormat="1" ht="13" x14ac:dyDescent="0.15"/>
    <row r="5069" customFormat="1" ht="13" x14ac:dyDescent="0.15"/>
    <row r="5070" customFormat="1" ht="13" x14ac:dyDescent="0.15"/>
    <row r="5071" customFormat="1" ht="13" x14ac:dyDescent="0.15"/>
    <row r="5072" customFormat="1" ht="13" x14ac:dyDescent="0.15"/>
    <row r="5073" customFormat="1" ht="13" x14ac:dyDescent="0.15"/>
    <row r="5074" customFormat="1" ht="13" x14ac:dyDescent="0.15"/>
    <row r="5075" customFormat="1" ht="13" x14ac:dyDescent="0.15"/>
    <row r="5076" customFormat="1" ht="13" x14ac:dyDescent="0.15"/>
    <row r="5077" customFormat="1" ht="13" x14ac:dyDescent="0.15"/>
    <row r="5078" customFormat="1" ht="13" x14ac:dyDescent="0.15"/>
    <row r="5079" customFormat="1" ht="13" x14ac:dyDescent="0.15"/>
    <row r="5080" customFormat="1" ht="13" x14ac:dyDescent="0.15"/>
    <row r="5081" customFormat="1" ht="13" x14ac:dyDescent="0.15"/>
    <row r="5082" customFormat="1" ht="13" x14ac:dyDescent="0.15"/>
    <row r="5083" customFormat="1" ht="13" x14ac:dyDescent="0.15"/>
    <row r="5084" customFormat="1" ht="13" x14ac:dyDescent="0.15"/>
    <row r="5085" customFormat="1" ht="13" x14ac:dyDescent="0.15"/>
    <row r="5086" customFormat="1" ht="13" x14ac:dyDescent="0.15"/>
    <row r="5087" customFormat="1" ht="13" x14ac:dyDescent="0.15"/>
    <row r="5088" customFormat="1" ht="13" x14ac:dyDescent="0.15"/>
    <row r="5089" customFormat="1" ht="13" x14ac:dyDescent="0.15"/>
    <row r="5090" customFormat="1" ht="13" x14ac:dyDescent="0.15"/>
    <row r="5091" customFormat="1" ht="13" x14ac:dyDescent="0.15"/>
    <row r="5092" customFormat="1" ht="13" x14ac:dyDescent="0.15"/>
    <row r="5093" customFormat="1" ht="13" x14ac:dyDescent="0.15"/>
    <row r="5094" customFormat="1" ht="13" x14ac:dyDescent="0.15"/>
    <row r="5095" customFormat="1" ht="13" x14ac:dyDescent="0.15"/>
    <row r="5096" customFormat="1" ht="13" x14ac:dyDescent="0.15"/>
    <row r="5097" customFormat="1" ht="13" x14ac:dyDescent="0.15"/>
    <row r="5098" customFormat="1" ht="13" x14ac:dyDescent="0.15"/>
    <row r="5099" customFormat="1" ht="13" x14ac:dyDescent="0.15"/>
    <row r="5100" customFormat="1" ht="13" x14ac:dyDescent="0.15"/>
    <row r="5101" customFormat="1" ht="13" x14ac:dyDescent="0.15"/>
    <row r="5102" customFormat="1" ht="13" x14ac:dyDescent="0.15"/>
    <row r="5103" customFormat="1" ht="13" x14ac:dyDescent="0.15"/>
    <row r="5104" customFormat="1" ht="13" x14ac:dyDescent="0.15"/>
    <row r="5105" customFormat="1" ht="13" x14ac:dyDescent="0.15"/>
    <row r="5106" customFormat="1" ht="13" x14ac:dyDescent="0.15"/>
    <row r="5107" customFormat="1" ht="13" x14ac:dyDescent="0.15"/>
    <row r="5108" customFormat="1" ht="13" x14ac:dyDescent="0.15"/>
    <row r="5109" customFormat="1" ht="13" x14ac:dyDescent="0.15"/>
    <row r="5110" customFormat="1" ht="13" x14ac:dyDescent="0.15"/>
    <row r="5111" customFormat="1" ht="13" x14ac:dyDescent="0.15"/>
    <row r="5112" customFormat="1" ht="13" x14ac:dyDescent="0.15"/>
    <row r="5113" customFormat="1" ht="13" x14ac:dyDescent="0.15"/>
    <row r="5114" customFormat="1" ht="13" x14ac:dyDescent="0.15"/>
    <row r="5115" customFormat="1" ht="13" x14ac:dyDescent="0.15"/>
    <row r="5116" customFormat="1" ht="13" x14ac:dyDescent="0.15"/>
    <row r="5117" customFormat="1" ht="13" x14ac:dyDescent="0.15"/>
    <row r="5118" customFormat="1" ht="13" x14ac:dyDescent="0.15"/>
    <row r="5119" customFormat="1" ht="13" x14ac:dyDescent="0.15"/>
    <row r="5120" customFormat="1" ht="13" x14ac:dyDescent="0.15"/>
    <row r="5121" customFormat="1" ht="13" x14ac:dyDescent="0.15"/>
    <row r="5122" customFormat="1" ht="13" x14ac:dyDescent="0.15"/>
    <row r="5123" customFormat="1" ht="13" x14ac:dyDescent="0.15"/>
    <row r="5124" customFormat="1" ht="13" x14ac:dyDescent="0.15"/>
    <row r="5125" customFormat="1" ht="13" x14ac:dyDescent="0.15"/>
    <row r="5126" customFormat="1" ht="13" x14ac:dyDescent="0.15"/>
    <row r="5127" customFormat="1" ht="13" x14ac:dyDescent="0.15"/>
    <row r="5128" customFormat="1" ht="13" x14ac:dyDescent="0.15"/>
    <row r="5129" customFormat="1" ht="13" x14ac:dyDescent="0.15"/>
    <row r="5130" customFormat="1" ht="13" x14ac:dyDescent="0.15"/>
    <row r="5131" customFormat="1" ht="13" x14ac:dyDescent="0.15"/>
    <row r="5132" customFormat="1" ht="13" x14ac:dyDescent="0.15"/>
    <row r="5133" customFormat="1" ht="13" x14ac:dyDescent="0.15"/>
    <row r="5134" customFormat="1" ht="13" x14ac:dyDescent="0.15"/>
    <row r="5135" customFormat="1" ht="13" x14ac:dyDescent="0.15"/>
    <row r="5136" customFormat="1" ht="13" x14ac:dyDescent="0.15"/>
    <row r="5137" customFormat="1" ht="13" x14ac:dyDescent="0.15"/>
    <row r="5138" customFormat="1" ht="13" x14ac:dyDescent="0.15"/>
    <row r="5139" customFormat="1" ht="13" x14ac:dyDescent="0.15"/>
    <row r="5140" customFormat="1" ht="13" x14ac:dyDescent="0.15"/>
    <row r="5141" customFormat="1" ht="13" x14ac:dyDescent="0.15"/>
    <row r="5142" customFormat="1" ht="13" x14ac:dyDescent="0.15"/>
    <row r="5143" customFormat="1" ht="13" x14ac:dyDescent="0.15"/>
    <row r="5144" customFormat="1" ht="13" x14ac:dyDescent="0.15"/>
    <row r="5145" customFormat="1" ht="13" x14ac:dyDescent="0.15"/>
    <row r="5146" customFormat="1" ht="13" x14ac:dyDescent="0.15"/>
    <row r="5147" customFormat="1" ht="13" x14ac:dyDescent="0.15"/>
    <row r="5148" customFormat="1" ht="13" x14ac:dyDescent="0.15"/>
    <row r="5149" customFormat="1" ht="13" x14ac:dyDescent="0.15"/>
    <row r="5150" customFormat="1" ht="13" x14ac:dyDescent="0.15"/>
    <row r="5151" customFormat="1" ht="13" x14ac:dyDescent="0.15"/>
    <row r="5152" customFormat="1" ht="13" x14ac:dyDescent="0.15"/>
    <row r="5153" customFormat="1" ht="13" x14ac:dyDescent="0.15"/>
    <row r="5154" customFormat="1" ht="13" x14ac:dyDescent="0.15"/>
    <row r="5155" customFormat="1" ht="13" x14ac:dyDescent="0.15"/>
    <row r="5156" customFormat="1" ht="13" x14ac:dyDescent="0.15"/>
    <row r="5157" customFormat="1" ht="13" x14ac:dyDescent="0.15"/>
    <row r="5158" customFormat="1" ht="13" x14ac:dyDescent="0.15"/>
    <row r="5159" customFormat="1" ht="13" x14ac:dyDescent="0.15"/>
    <row r="5160" customFormat="1" ht="13" x14ac:dyDescent="0.15"/>
    <row r="5161" customFormat="1" ht="13" x14ac:dyDescent="0.15"/>
    <row r="5162" customFormat="1" ht="13" x14ac:dyDescent="0.15"/>
    <row r="5163" customFormat="1" ht="13" x14ac:dyDescent="0.15"/>
    <row r="5164" customFormat="1" ht="13" x14ac:dyDescent="0.15"/>
    <row r="5165" customFormat="1" ht="13" x14ac:dyDescent="0.15"/>
    <row r="5166" customFormat="1" ht="13" x14ac:dyDescent="0.15"/>
    <row r="5167" customFormat="1" ht="13" x14ac:dyDescent="0.15"/>
    <row r="5168" customFormat="1" ht="13" x14ac:dyDescent="0.15"/>
    <row r="5169" customFormat="1" ht="13" x14ac:dyDescent="0.15"/>
    <row r="5170" customFormat="1" ht="13" x14ac:dyDescent="0.15"/>
    <row r="5171" customFormat="1" ht="13" x14ac:dyDescent="0.15"/>
    <row r="5172" customFormat="1" ht="13" x14ac:dyDescent="0.15"/>
    <row r="5173" customFormat="1" ht="13" x14ac:dyDescent="0.15"/>
    <row r="5174" customFormat="1" ht="13" x14ac:dyDescent="0.15"/>
    <row r="5175" customFormat="1" ht="13" x14ac:dyDescent="0.15"/>
    <row r="5176" customFormat="1" ht="13" x14ac:dyDescent="0.15"/>
    <row r="5177" customFormat="1" ht="13" x14ac:dyDescent="0.15"/>
    <row r="5178" customFormat="1" ht="13" x14ac:dyDescent="0.15"/>
    <row r="5179" customFormat="1" ht="13" x14ac:dyDescent="0.15"/>
    <row r="5180" customFormat="1" ht="13" x14ac:dyDescent="0.15"/>
    <row r="5181" customFormat="1" ht="13" x14ac:dyDescent="0.15"/>
    <row r="5182" customFormat="1" ht="13" x14ac:dyDescent="0.15"/>
    <row r="5183" customFormat="1" ht="13" x14ac:dyDescent="0.15"/>
    <row r="5184" customFormat="1" ht="13" x14ac:dyDescent="0.15"/>
    <row r="5185" customFormat="1" ht="13" x14ac:dyDescent="0.15"/>
    <row r="5186" customFormat="1" ht="13" x14ac:dyDescent="0.15"/>
    <row r="5187" customFormat="1" ht="13" x14ac:dyDescent="0.15"/>
    <row r="5188" customFormat="1" ht="13" x14ac:dyDescent="0.15"/>
    <row r="5189" customFormat="1" ht="13" x14ac:dyDescent="0.15"/>
    <row r="5190" customFormat="1" ht="13" x14ac:dyDescent="0.15"/>
    <row r="5191" customFormat="1" ht="13" x14ac:dyDescent="0.15"/>
    <row r="5192" customFormat="1" ht="13" x14ac:dyDescent="0.15"/>
    <row r="5193" customFormat="1" ht="13" x14ac:dyDescent="0.15"/>
    <row r="5194" customFormat="1" ht="13" x14ac:dyDescent="0.15"/>
    <row r="5195" customFormat="1" ht="13" x14ac:dyDescent="0.15"/>
    <row r="5196" customFormat="1" ht="13" x14ac:dyDescent="0.15"/>
    <row r="5197" customFormat="1" ht="13" x14ac:dyDescent="0.15"/>
    <row r="5198" customFormat="1" ht="13" x14ac:dyDescent="0.15"/>
    <row r="5199" customFormat="1" ht="13" x14ac:dyDescent="0.15"/>
    <row r="5200" customFormat="1" ht="13" x14ac:dyDescent="0.15"/>
    <row r="5201" customFormat="1" ht="13" x14ac:dyDescent="0.15"/>
    <row r="5202" customFormat="1" ht="13" x14ac:dyDescent="0.15"/>
    <row r="5203" customFormat="1" ht="13" x14ac:dyDescent="0.15"/>
    <row r="5204" customFormat="1" ht="13" x14ac:dyDescent="0.15"/>
    <row r="5205" customFormat="1" ht="13" x14ac:dyDescent="0.15"/>
    <row r="5206" customFormat="1" ht="13" x14ac:dyDescent="0.15"/>
    <row r="5207" customFormat="1" ht="13" x14ac:dyDescent="0.15"/>
    <row r="5208" customFormat="1" ht="13" x14ac:dyDescent="0.15"/>
    <row r="5209" customFormat="1" ht="13" x14ac:dyDescent="0.15"/>
    <row r="5210" customFormat="1" ht="13" x14ac:dyDescent="0.15"/>
    <row r="5211" customFormat="1" ht="13" x14ac:dyDescent="0.15"/>
    <row r="5212" customFormat="1" ht="13" x14ac:dyDescent="0.15"/>
    <row r="5213" customFormat="1" ht="13" x14ac:dyDescent="0.15"/>
    <row r="5214" customFormat="1" ht="13" x14ac:dyDescent="0.15"/>
    <row r="5215" customFormat="1" ht="13" x14ac:dyDescent="0.15"/>
    <row r="5216" customFormat="1" ht="13" x14ac:dyDescent="0.15"/>
    <row r="5217" customFormat="1" ht="13" x14ac:dyDescent="0.15"/>
    <row r="5218" customFormat="1" ht="13" x14ac:dyDescent="0.15"/>
    <row r="5219" customFormat="1" ht="13" x14ac:dyDescent="0.15"/>
    <row r="5220" customFormat="1" ht="13" x14ac:dyDescent="0.15"/>
    <row r="5221" customFormat="1" ht="13" x14ac:dyDescent="0.15"/>
    <row r="5222" customFormat="1" ht="13" x14ac:dyDescent="0.15"/>
    <row r="5223" customFormat="1" ht="13" x14ac:dyDescent="0.15"/>
    <row r="5224" customFormat="1" ht="13" x14ac:dyDescent="0.15"/>
    <row r="5225" customFormat="1" ht="13" x14ac:dyDescent="0.15"/>
    <row r="5226" customFormat="1" ht="13" x14ac:dyDescent="0.15"/>
    <row r="5227" customFormat="1" ht="13" x14ac:dyDescent="0.15"/>
    <row r="5228" customFormat="1" ht="13" x14ac:dyDescent="0.15"/>
    <row r="5229" customFormat="1" ht="13" x14ac:dyDescent="0.15"/>
    <row r="5230" customFormat="1" ht="13" x14ac:dyDescent="0.15"/>
    <row r="5231" customFormat="1" ht="13" x14ac:dyDescent="0.15"/>
    <row r="5232" customFormat="1" ht="13" x14ac:dyDescent="0.15"/>
    <row r="5233" customFormat="1" ht="13" x14ac:dyDescent="0.15"/>
    <row r="5234" customFormat="1" ht="13" x14ac:dyDescent="0.15"/>
    <row r="5235" customFormat="1" ht="13" x14ac:dyDescent="0.15"/>
    <row r="5236" customFormat="1" ht="13" x14ac:dyDescent="0.15"/>
    <row r="5237" customFormat="1" ht="13" x14ac:dyDescent="0.15"/>
    <row r="5238" customFormat="1" ht="13" x14ac:dyDescent="0.15"/>
    <row r="5239" customFormat="1" ht="13" x14ac:dyDescent="0.15"/>
    <row r="5240" customFormat="1" ht="13" x14ac:dyDescent="0.15"/>
    <row r="5241" customFormat="1" ht="13" x14ac:dyDescent="0.15"/>
    <row r="5242" customFormat="1" ht="13" x14ac:dyDescent="0.15"/>
    <row r="5243" customFormat="1" ht="13" x14ac:dyDescent="0.15"/>
    <row r="5244" customFormat="1" ht="13" x14ac:dyDescent="0.15"/>
    <row r="5245" customFormat="1" ht="13" x14ac:dyDescent="0.15"/>
    <row r="5246" customFormat="1" ht="13" x14ac:dyDescent="0.15"/>
    <row r="5247" customFormat="1" ht="13" x14ac:dyDescent="0.15"/>
    <row r="5248" customFormat="1" ht="13" x14ac:dyDescent="0.15"/>
    <row r="5249" customFormat="1" ht="13" x14ac:dyDescent="0.15"/>
    <row r="5250" customFormat="1" ht="13" x14ac:dyDescent="0.15"/>
    <row r="5251" customFormat="1" ht="13" x14ac:dyDescent="0.15"/>
    <row r="5252" customFormat="1" ht="13" x14ac:dyDescent="0.15"/>
    <row r="5253" customFormat="1" ht="13" x14ac:dyDescent="0.15"/>
    <row r="5254" customFormat="1" ht="13" x14ac:dyDescent="0.15"/>
    <row r="5255" customFormat="1" ht="13" x14ac:dyDescent="0.15"/>
    <row r="5256" customFormat="1" ht="13" x14ac:dyDescent="0.15"/>
    <row r="5257" customFormat="1" ht="13" x14ac:dyDescent="0.15"/>
    <row r="5258" customFormat="1" ht="13" x14ac:dyDescent="0.15"/>
    <row r="5259" customFormat="1" ht="13" x14ac:dyDescent="0.15"/>
    <row r="5260" customFormat="1" ht="13" x14ac:dyDescent="0.15"/>
    <row r="5261" customFormat="1" ht="13" x14ac:dyDescent="0.15"/>
    <row r="5262" customFormat="1" ht="13" x14ac:dyDescent="0.15"/>
    <row r="5263" customFormat="1" ht="13" x14ac:dyDescent="0.15"/>
    <row r="5264" customFormat="1" ht="13" x14ac:dyDescent="0.15"/>
    <row r="5265" customFormat="1" ht="13" x14ac:dyDescent="0.15"/>
    <row r="5266" customFormat="1" ht="13" x14ac:dyDescent="0.15"/>
    <row r="5267" customFormat="1" ht="13" x14ac:dyDescent="0.15"/>
    <row r="5268" customFormat="1" ht="13" x14ac:dyDescent="0.15"/>
    <row r="5269" customFormat="1" ht="13" x14ac:dyDescent="0.15"/>
    <row r="5270" customFormat="1" ht="13" x14ac:dyDescent="0.15"/>
    <row r="5271" customFormat="1" ht="13" x14ac:dyDescent="0.15"/>
    <row r="5272" customFormat="1" ht="13" x14ac:dyDescent="0.15"/>
    <row r="5273" customFormat="1" ht="13" x14ac:dyDescent="0.15"/>
    <row r="5274" customFormat="1" ht="13" x14ac:dyDescent="0.15"/>
    <row r="5275" customFormat="1" ht="13" x14ac:dyDescent="0.15"/>
    <row r="5276" customFormat="1" ht="13" x14ac:dyDescent="0.15"/>
    <row r="5277" customFormat="1" ht="13" x14ac:dyDescent="0.15"/>
    <row r="5278" customFormat="1" ht="13" x14ac:dyDescent="0.15"/>
    <row r="5279" customFormat="1" ht="13" x14ac:dyDescent="0.15"/>
    <row r="5280" customFormat="1" ht="13" x14ac:dyDescent="0.15"/>
    <row r="5281" customFormat="1" ht="13" x14ac:dyDescent="0.15"/>
    <row r="5282" customFormat="1" ht="13" x14ac:dyDescent="0.15"/>
    <row r="5283" customFormat="1" ht="13" x14ac:dyDescent="0.15"/>
    <row r="5284" customFormat="1" ht="13" x14ac:dyDescent="0.15"/>
    <row r="5285" customFormat="1" ht="13" x14ac:dyDescent="0.15"/>
    <row r="5286" customFormat="1" ht="13" x14ac:dyDescent="0.15"/>
    <row r="5287" customFormat="1" ht="13" x14ac:dyDescent="0.15"/>
    <row r="5288" customFormat="1" ht="13" x14ac:dyDescent="0.15"/>
    <row r="5289" customFormat="1" ht="13" x14ac:dyDescent="0.15"/>
    <row r="5290" customFormat="1" ht="13" x14ac:dyDescent="0.15"/>
    <row r="5291" customFormat="1" ht="13" x14ac:dyDescent="0.15"/>
    <row r="5292" customFormat="1" ht="13" x14ac:dyDescent="0.15"/>
    <row r="5293" customFormat="1" ht="13" x14ac:dyDescent="0.15"/>
    <row r="5294" customFormat="1" ht="13" x14ac:dyDescent="0.15"/>
    <row r="5295" customFormat="1" ht="13" x14ac:dyDescent="0.15"/>
    <row r="5296" customFormat="1" ht="13" x14ac:dyDescent="0.15"/>
    <row r="5297" customFormat="1" ht="13" x14ac:dyDescent="0.15"/>
    <row r="5298" customFormat="1" ht="13" x14ac:dyDescent="0.15"/>
    <row r="5299" customFormat="1" ht="13" x14ac:dyDescent="0.15"/>
    <row r="5300" customFormat="1" ht="13" x14ac:dyDescent="0.15"/>
    <row r="5301" customFormat="1" ht="13" x14ac:dyDescent="0.15"/>
    <row r="5302" customFormat="1" ht="13" x14ac:dyDescent="0.15"/>
    <row r="5303" customFormat="1" ht="13" x14ac:dyDescent="0.15"/>
    <row r="5304" customFormat="1" ht="13" x14ac:dyDescent="0.15"/>
    <row r="5305" customFormat="1" ht="13" x14ac:dyDescent="0.15"/>
    <row r="5306" customFormat="1" ht="13" x14ac:dyDescent="0.15"/>
    <row r="5307" customFormat="1" ht="13" x14ac:dyDescent="0.15"/>
    <row r="5308" customFormat="1" ht="13" x14ac:dyDescent="0.15"/>
    <row r="5309" customFormat="1" ht="13" x14ac:dyDescent="0.15"/>
    <row r="5310" customFormat="1" ht="13" x14ac:dyDescent="0.15"/>
    <row r="5311" customFormat="1" ht="13" x14ac:dyDescent="0.15"/>
    <row r="5312" customFormat="1" ht="13" x14ac:dyDescent="0.15"/>
    <row r="5313" customFormat="1" ht="13" x14ac:dyDescent="0.15"/>
    <row r="5314" customFormat="1" ht="13" x14ac:dyDescent="0.15"/>
    <row r="5315" customFormat="1" ht="13" x14ac:dyDescent="0.15"/>
    <row r="5316" customFormat="1" ht="13" x14ac:dyDescent="0.15"/>
    <row r="5317" customFormat="1" ht="13" x14ac:dyDescent="0.15"/>
    <row r="5318" customFormat="1" ht="13" x14ac:dyDescent="0.15"/>
    <row r="5319" customFormat="1" ht="13" x14ac:dyDescent="0.15"/>
    <row r="5320" customFormat="1" ht="13" x14ac:dyDescent="0.15"/>
    <row r="5321" customFormat="1" ht="13" x14ac:dyDescent="0.15"/>
    <row r="5322" customFormat="1" ht="13" x14ac:dyDescent="0.15"/>
    <row r="5323" customFormat="1" ht="13" x14ac:dyDescent="0.15"/>
    <row r="5324" customFormat="1" ht="13" x14ac:dyDescent="0.15"/>
    <row r="5325" customFormat="1" ht="13" x14ac:dyDescent="0.15"/>
    <row r="5326" customFormat="1" ht="13" x14ac:dyDescent="0.15"/>
    <row r="5327" customFormat="1" ht="13" x14ac:dyDescent="0.15"/>
    <row r="5328" customFormat="1" ht="13" x14ac:dyDescent="0.15"/>
    <row r="5329" customFormat="1" ht="13" x14ac:dyDescent="0.15"/>
    <row r="5330" customFormat="1" ht="13" x14ac:dyDescent="0.15"/>
    <row r="5331" customFormat="1" ht="13" x14ac:dyDescent="0.15"/>
    <row r="5332" customFormat="1" ht="13" x14ac:dyDescent="0.15"/>
    <row r="5333" customFormat="1" ht="13" x14ac:dyDescent="0.15"/>
    <row r="5334" customFormat="1" ht="13" x14ac:dyDescent="0.15"/>
    <row r="5335" customFormat="1" ht="13" x14ac:dyDescent="0.15"/>
    <row r="5336" customFormat="1" ht="13" x14ac:dyDescent="0.15"/>
    <row r="5337" customFormat="1" ht="13" x14ac:dyDescent="0.15"/>
    <row r="5338" customFormat="1" ht="13" x14ac:dyDescent="0.15"/>
    <row r="5339" customFormat="1" ht="13" x14ac:dyDescent="0.15"/>
    <row r="5340" customFormat="1" ht="13" x14ac:dyDescent="0.15"/>
    <row r="5341" customFormat="1" ht="13" x14ac:dyDescent="0.15"/>
    <row r="5342" customFormat="1" ht="13" x14ac:dyDescent="0.15"/>
    <row r="5343" customFormat="1" ht="13" x14ac:dyDescent="0.15"/>
    <row r="5344" customFormat="1" ht="13" x14ac:dyDescent="0.15"/>
    <row r="5345" customFormat="1" ht="13" x14ac:dyDescent="0.15"/>
    <row r="5346" customFormat="1" ht="13" x14ac:dyDescent="0.15"/>
    <row r="5347" customFormat="1" ht="13" x14ac:dyDescent="0.15"/>
    <row r="5348" customFormat="1" ht="13" x14ac:dyDescent="0.15"/>
    <row r="5349" customFormat="1" ht="13" x14ac:dyDescent="0.15"/>
    <row r="5350" customFormat="1" ht="13" x14ac:dyDescent="0.15"/>
    <row r="5351" customFormat="1" ht="13" x14ac:dyDescent="0.15"/>
    <row r="5352" customFormat="1" ht="13" x14ac:dyDescent="0.15"/>
    <row r="5353" customFormat="1" ht="13" x14ac:dyDescent="0.15"/>
    <row r="5354" customFormat="1" ht="13" x14ac:dyDescent="0.15"/>
    <row r="5355" customFormat="1" ht="13" x14ac:dyDescent="0.15"/>
    <row r="5356" customFormat="1" ht="13" x14ac:dyDescent="0.15"/>
    <row r="5357" customFormat="1" ht="13" x14ac:dyDescent="0.15"/>
    <row r="5358" customFormat="1" ht="13" x14ac:dyDescent="0.15"/>
    <row r="5359" customFormat="1" ht="13" x14ac:dyDescent="0.15"/>
    <row r="5360" customFormat="1" ht="13" x14ac:dyDescent="0.15"/>
    <row r="5361" customFormat="1" ht="13" x14ac:dyDescent="0.15"/>
    <row r="5362" customFormat="1" ht="13" x14ac:dyDescent="0.15"/>
    <row r="5363" customFormat="1" ht="13" x14ac:dyDescent="0.15"/>
    <row r="5364" customFormat="1" ht="13" x14ac:dyDescent="0.15"/>
    <row r="5365" customFormat="1" ht="13" x14ac:dyDescent="0.15"/>
    <row r="5366" customFormat="1" ht="13" x14ac:dyDescent="0.15"/>
    <row r="5367" customFormat="1" ht="13" x14ac:dyDescent="0.15"/>
    <row r="5368" customFormat="1" ht="13" x14ac:dyDescent="0.15"/>
    <row r="5369" customFormat="1" ht="13" x14ac:dyDescent="0.15"/>
    <row r="5370" customFormat="1" ht="13" x14ac:dyDescent="0.15"/>
    <row r="5371" customFormat="1" ht="13" x14ac:dyDescent="0.15"/>
    <row r="5372" customFormat="1" ht="13" x14ac:dyDescent="0.15"/>
    <row r="5373" customFormat="1" ht="13" x14ac:dyDescent="0.15"/>
    <row r="5374" customFormat="1" ht="13" x14ac:dyDescent="0.15"/>
    <row r="5375" customFormat="1" ht="13" x14ac:dyDescent="0.15"/>
    <row r="5376" customFormat="1" ht="13" x14ac:dyDescent="0.15"/>
    <row r="5377" customFormat="1" ht="13" x14ac:dyDescent="0.15"/>
    <row r="5378" customFormat="1" ht="13" x14ac:dyDescent="0.15"/>
    <row r="5379" customFormat="1" ht="13" x14ac:dyDescent="0.15"/>
    <row r="5380" customFormat="1" ht="13" x14ac:dyDescent="0.15"/>
    <row r="5381" customFormat="1" ht="13" x14ac:dyDescent="0.15"/>
    <row r="5382" customFormat="1" ht="13" x14ac:dyDescent="0.15"/>
    <row r="5383" customFormat="1" ht="13" x14ac:dyDescent="0.15"/>
    <row r="5384" customFormat="1" ht="13" x14ac:dyDescent="0.15"/>
    <row r="5385" customFormat="1" ht="13" x14ac:dyDescent="0.15"/>
    <row r="5386" customFormat="1" ht="13" x14ac:dyDescent="0.15"/>
    <row r="5387" customFormat="1" ht="13" x14ac:dyDescent="0.15"/>
    <row r="5388" customFormat="1" ht="13" x14ac:dyDescent="0.15"/>
    <row r="5389" customFormat="1" ht="13" x14ac:dyDescent="0.15"/>
    <row r="5390" customFormat="1" ht="13" x14ac:dyDescent="0.15"/>
    <row r="5391" customFormat="1" ht="13" x14ac:dyDescent="0.15"/>
    <row r="5392" customFormat="1" ht="13" x14ac:dyDescent="0.15"/>
    <row r="5393" customFormat="1" ht="13" x14ac:dyDescent="0.15"/>
    <row r="5394" customFormat="1" ht="13" x14ac:dyDescent="0.15"/>
    <row r="5395" customFormat="1" ht="13" x14ac:dyDescent="0.15"/>
    <row r="5396" customFormat="1" ht="13" x14ac:dyDescent="0.15"/>
    <row r="5397" customFormat="1" ht="13" x14ac:dyDescent="0.15"/>
    <row r="5398" customFormat="1" ht="13" x14ac:dyDescent="0.15"/>
    <row r="5399" customFormat="1" ht="13" x14ac:dyDescent="0.15"/>
    <row r="5400" customFormat="1" ht="13" x14ac:dyDescent="0.15"/>
    <row r="5401" customFormat="1" ht="13" x14ac:dyDescent="0.15"/>
    <row r="5402" customFormat="1" ht="13" x14ac:dyDescent="0.15"/>
    <row r="5403" customFormat="1" ht="13" x14ac:dyDescent="0.15"/>
    <row r="5404" customFormat="1" ht="13" x14ac:dyDescent="0.15"/>
    <row r="5405" customFormat="1" ht="13" x14ac:dyDescent="0.15"/>
    <row r="5406" customFormat="1" ht="13" x14ac:dyDescent="0.15"/>
    <row r="5407" customFormat="1" ht="13" x14ac:dyDescent="0.15"/>
    <row r="5408" customFormat="1" ht="13" x14ac:dyDescent="0.15"/>
    <row r="5409" customFormat="1" ht="13" x14ac:dyDescent="0.15"/>
    <row r="5410" customFormat="1" ht="13" x14ac:dyDescent="0.15"/>
    <row r="5411" customFormat="1" ht="13" x14ac:dyDescent="0.15"/>
    <row r="5412" customFormat="1" ht="13" x14ac:dyDescent="0.15"/>
    <row r="5413" customFormat="1" ht="13" x14ac:dyDescent="0.15"/>
    <row r="5414" customFormat="1" ht="13" x14ac:dyDescent="0.15"/>
    <row r="5415" customFormat="1" ht="13" x14ac:dyDescent="0.15"/>
    <row r="5416" customFormat="1" ht="13" x14ac:dyDescent="0.15"/>
    <row r="5417" customFormat="1" ht="13" x14ac:dyDescent="0.15"/>
    <row r="5418" customFormat="1" ht="13" x14ac:dyDescent="0.15"/>
    <row r="5419" customFormat="1" ht="13" x14ac:dyDescent="0.15"/>
    <row r="5420" customFormat="1" ht="13" x14ac:dyDescent="0.15"/>
    <row r="5421" customFormat="1" ht="13" x14ac:dyDescent="0.15"/>
    <row r="5422" customFormat="1" ht="13" x14ac:dyDescent="0.15"/>
    <row r="5423" customFormat="1" ht="13" x14ac:dyDescent="0.15"/>
    <row r="5424" customFormat="1" ht="13" x14ac:dyDescent="0.15"/>
    <row r="5425" customFormat="1" ht="13" x14ac:dyDescent="0.15"/>
    <row r="5426" customFormat="1" ht="13" x14ac:dyDescent="0.15"/>
    <row r="5427" customFormat="1" ht="13" x14ac:dyDescent="0.15"/>
    <row r="5428" customFormat="1" ht="13" x14ac:dyDescent="0.15"/>
    <row r="5429" customFormat="1" ht="13" x14ac:dyDescent="0.15"/>
    <row r="5430" customFormat="1" ht="13" x14ac:dyDescent="0.15"/>
    <row r="5431" customFormat="1" ht="13" x14ac:dyDescent="0.15"/>
    <row r="5432" customFormat="1" ht="13" x14ac:dyDescent="0.15"/>
    <row r="5433" customFormat="1" ht="13" x14ac:dyDescent="0.15"/>
    <row r="5434" customFormat="1" ht="13" x14ac:dyDescent="0.15"/>
    <row r="5435" customFormat="1" ht="13" x14ac:dyDescent="0.15"/>
    <row r="5436" customFormat="1" ht="13" x14ac:dyDescent="0.15"/>
    <row r="5437" customFormat="1" ht="13" x14ac:dyDescent="0.15"/>
    <row r="5438" customFormat="1" ht="13" x14ac:dyDescent="0.15"/>
    <row r="5439" customFormat="1" ht="13" x14ac:dyDescent="0.15"/>
    <row r="5440" customFormat="1" ht="13" x14ac:dyDescent="0.15"/>
    <row r="5441" customFormat="1" ht="13" x14ac:dyDescent="0.15"/>
    <row r="5442" customFormat="1" ht="13" x14ac:dyDescent="0.15"/>
    <row r="5443" customFormat="1" ht="13" x14ac:dyDescent="0.15"/>
    <row r="5444" customFormat="1" ht="13" x14ac:dyDescent="0.15"/>
    <row r="5445" customFormat="1" ht="13" x14ac:dyDescent="0.15"/>
    <row r="5446" customFormat="1" ht="13" x14ac:dyDescent="0.15"/>
    <row r="5447" customFormat="1" ht="13" x14ac:dyDescent="0.15"/>
    <row r="5448" customFormat="1" ht="13" x14ac:dyDescent="0.15"/>
    <row r="5449" customFormat="1" ht="13" x14ac:dyDescent="0.15"/>
    <row r="5450" customFormat="1" ht="13" x14ac:dyDescent="0.15"/>
    <row r="5451" customFormat="1" ht="13" x14ac:dyDescent="0.15"/>
    <row r="5452" customFormat="1" ht="13" x14ac:dyDescent="0.15"/>
    <row r="5453" customFormat="1" ht="13" x14ac:dyDescent="0.15"/>
    <row r="5454" customFormat="1" ht="13" x14ac:dyDescent="0.15"/>
    <row r="5455" customFormat="1" ht="13" x14ac:dyDescent="0.15"/>
    <row r="5456" customFormat="1" ht="13" x14ac:dyDescent="0.15"/>
    <row r="5457" customFormat="1" ht="13" x14ac:dyDescent="0.15"/>
    <row r="5458" customFormat="1" ht="13" x14ac:dyDescent="0.15"/>
    <row r="5459" customFormat="1" ht="13" x14ac:dyDescent="0.15"/>
    <row r="5460" customFormat="1" ht="13" x14ac:dyDescent="0.15"/>
    <row r="5461" customFormat="1" ht="13" x14ac:dyDescent="0.15"/>
    <row r="5462" customFormat="1" ht="13" x14ac:dyDescent="0.15"/>
    <row r="5463" customFormat="1" ht="13" x14ac:dyDescent="0.15"/>
    <row r="5464" customFormat="1" ht="13" x14ac:dyDescent="0.15"/>
    <row r="5465" customFormat="1" ht="13" x14ac:dyDescent="0.15"/>
    <row r="5466" customFormat="1" ht="13" x14ac:dyDescent="0.15"/>
    <row r="5467" customFormat="1" ht="13" x14ac:dyDescent="0.15"/>
    <row r="5468" customFormat="1" ht="13" x14ac:dyDescent="0.15"/>
    <row r="5469" customFormat="1" ht="13" x14ac:dyDescent="0.15"/>
    <row r="5470" customFormat="1" ht="13" x14ac:dyDescent="0.15"/>
    <row r="5471" customFormat="1" ht="13" x14ac:dyDescent="0.15"/>
    <row r="5472" customFormat="1" ht="13" x14ac:dyDescent="0.15"/>
    <row r="5473" customFormat="1" ht="13" x14ac:dyDescent="0.15"/>
    <row r="5474" customFormat="1" ht="13" x14ac:dyDescent="0.15"/>
    <row r="5475" customFormat="1" ht="13" x14ac:dyDescent="0.15"/>
    <row r="5476" customFormat="1" ht="13" x14ac:dyDescent="0.15"/>
    <row r="5477" customFormat="1" ht="13" x14ac:dyDescent="0.15"/>
    <row r="5478" customFormat="1" ht="13" x14ac:dyDescent="0.15"/>
    <row r="5479" customFormat="1" ht="13" x14ac:dyDescent="0.15"/>
    <row r="5480" customFormat="1" ht="13" x14ac:dyDescent="0.15"/>
    <row r="5481" customFormat="1" ht="13" x14ac:dyDescent="0.15"/>
    <row r="5482" customFormat="1" ht="13" x14ac:dyDescent="0.15"/>
    <row r="5483" customFormat="1" ht="13" x14ac:dyDescent="0.15"/>
    <row r="5484" customFormat="1" ht="13" x14ac:dyDescent="0.15"/>
    <row r="5485" customFormat="1" ht="13" x14ac:dyDescent="0.15"/>
    <row r="5486" customFormat="1" ht="13" x14ac:dyDescent="0.15"/>
    <row r="5487" customFormat="1" ht="13" x14ac:dyDescent="0.15"/>
    <row r="5488" customFormat="1" ht="13" x14ac:dyDescent="0.15"/>
    <row r="5489" customFormat="1" ht="13" x14ac:dyDescent="0.15"/>
    <row r="5490" customFormat="1" ht="13" x14ac:dyDescent="0.15"/>
    <row r="5491" customFormat="1" ht="13" x14ac:dyDescent="0.15"/>
    <row r="5492" customFormat="1" ht="13" x14ac:dyDescent="0.15"/>
    <row r="5493" customFormat="1" ht="13" x14ac:dyDescent="0.15"/>
    <row r="5494" customFormat="1" ht="13" x14ac:dyDescent="0.15"/>
    <row r="5495" customFormat="1" ht="13" x14ac:dyDescent="0.15"/>
    <row r="5496" customFormat="1" ht="13" x14ac:dyDescent="0.15"/>
    <row r="5497" customFormat="1" ht="13" x14ac:dyDescent="0.15"/>
    <row r="5498" customFormat="1" ht="13" x14ac:dyDescent="0.15"/>
    <row r="5499" customFormat="1" ht="13" x14ac:dyDescent="0.15"/>
    <row r="5500" customFormat="1" ht="13" x14ac:dyDescent="0.15"/>
    <row r="5501" customFormat="1" ht="13" x14ac:dyDescent="0.15"/>
    <row r="5502" customFormat="1" ht="13" x14ac:dyDescent="0.15"/>
    <row r="5503" customFormat="1" ht="13" x14ac:dyDescent="0.15"/>
    <row r="5504" customFormat="1" ht="13" x14ac:dyDescent="0.15"/>
    <row r="5505" customFormat="1" ht="13" x14ac:dyDescent="0.15"/>
    <row r="5506" customFormat="1" ht="13" x14ac:dyDescent="0.15"/>
    <row r="5507" customFormat="1" ht="13" x14ac:dyDescent="0.15"/>
    <row r="5508" customFormat="1" ht="13" x14ac:dyDescent="0.15"/>
    <row r="5509" customFormat="1" ht="13" x14ac:dyDescent="0.15"/>
    <row r="5510" customFormat="1" ht="13" x14ac:dyDescent="0.15"/>
    <row r="5511" customFormat="1" ht="13" x14ac:dyDescent="0.15"/>
    <row r="5512" customFormat="1" ht="13" x14ac:dyDescent="0.15"/>
    <row r="5513" customFormat="1" ht="13" x14ac:dyDescent="0.15"/>
    <row r="5514" customFormat="1" ht="13" x14ac:dyDescent="0.15"/>
    <row r="5515" customFormat="1" ht="13" x14ac:dyDescent="0.15"/>
    <row r="5516" customFormat="1" ht="13" x14ac:dyDescent="0.15"/>
    <row r="5517" customFormat="1" ht="13" x14ac:dyDescent="0.15"/>
    <row r="5518" customFormat="1" ht="13" x14ac:dyDescent="0.15"/>
    <row r="5519" customFormat="1" ht="13" x14ac:dyDescent="0.15"/>
    <row r="5520" customFormat="1" ht="13" x14ac:dyDescent="0.15"/>
    <row r="5521" customFormat="1" ht="13" x14ac:dyDescent="0.15"/>
    <row r="5522" customFormat="1" ht="13" x14ac:dyDescent="0.15"/>
    <row r="5523" customFormat="1" ht="13" x14ac:dyDescent="0.15"/>
    <row r="5524" customFormat="1" ht="13" x14ac:dyDescent="0.15"/>
    <row r="5525" customFormat="1" ht="13" x14ac:dyDescent="0.15"/>
    <row r="5526" customFormat="1" ht="13" x14ac:dyDescent="0.15"/>
    <row r="5527" customFormat="1" ht="13" x14ac:dyDescent="0.15"/>
    <row r="5528" customFormat="1" ht="13" x14ac:dyDescent="0.15"/>
    <row r="5529" customFormat="1" ht="13" x14ac:dyDescent="0.15"/>
    <row r="5530" customFormat="1" ht="13" x14ac:dyDescent="0.15"/>
    <row r="5531" customFormat="1" ht="13" x14ac:dyDescent="0.15"/>
    <row r="5532" customFormat="1" ht="13" x14ac:dyDescent="0.15"/>
    <row r="5533" customFormat="1" ht="13" x14ac:dyDescent="0.15"/>
    <row r="5534" customFormat="1" ht="13" x14ac:dyDescent="0.15"/>
    <row r="5535" customFormat="1" ht="13" x14ac:dyDescent="0.15"/>
    <row r="5536" customFormat="1" ht="13" x14ac:dyDescent="0.15"/>
    <row r="5537" customFormat="1" ht="13" x14ac:dyDescent="0.15"/>
    <row r="5538" customFormat="1" ht="13" x14ac:dyDescent="0.15"/>
    <row r="5539" customFormat="1" ht="13" x14ac:dyDescent="0.15"/>
    <row r="5540" customFormat="1" ht="13" x14ac:dyDescent="0.15"/>
    <row r="5541" customFormat="1" ht="13" x14ac:dyDescent="0.15"/>
    <row r="5542" customFormat="1" ht="13" x14ac:dyDescent="0.15"/>
    <row r="5543" customFormat="1" ht="13" x14ac:dyDescent="0.15"/>
    <row r="5544" customFormat="1" ht="13" x14ac:dyDescent="0.15"/>
    <row r="5545" customFormat="1" ht="13" x14ac:dyDescent="0.15"/>
    <row r="5546" customFormat="1" ht="13" x14ac:dyDescent="0.15"/>
    <row r="5547" customFormat="1" ht="13" x14ac:dyDescent="0.15"/>
    <row r="5548" customFormat="1" ht="13" x14ac:dyDescent="0.15"/>
    <row r="5549" customFormat="1" ht="13" x14ac:dyDescent="0.15"/>
    <row r="5550" customFormat="1" ht="13" x14ac:dyDescent="0.15"/>
    <row r="5551" customFormat="1" ht="13" x14ac:dyDescent="0.15"/>
    <row r="5552" customFormat="1" ht="13" x14ac:dyDescent="0.15"/>
    <row r="5553" customFormat="1" ht="13" x14ac:dyDescent="0.15"/>
    <row r="5554" customFormat="1" ht="13" x14ac:dyDescent="0.15"/>
    <row r="5555" customFormat="1" ht="13" x14ac:dyDescent="0.15"/>
    <row r="5556" customFormat="1" ht="13" x14ac:dyDescent="0.15"/>
    <row r="5557" customFormat="1" ht="13" x14ac:dyDescent="0.15"/>
    <row r="5558" customFormat="1" ht="13" x14ac:dyDescent="0.15"/>
    <row r="5559" customFormat="1" ht="13" x14ac:dyDescent="0.15"/>
    <row r="5560" customFormat="1" ht="13" x14ac:dyDescent="0.15"/>
    <row r="5561" customFormat="1" ht="13" x14ac:dyDescent="0.15"/>
    <row r="5562" customFormat="1" ht="13" x14ac:dyDescent="0.15"/>
    <row r="5563" customFormat="1" ht="13" x14ac:dyDescent="0.15"/>
    <row r="5564" customFormat="1" ht="13" x14ac:dyDescent="0.15"/>
    <row r="5565" customFormat="1" ht="13" x14ac:dyDescent="0.15"/>
    <row r="5566" customFormat="1" ht="13" x14ac:dyDescent="0.15"/>
    <row r="5567" customFormat="1" ht="13" x14ac:dyDescent="0.15"/>
    <row r="5568" customFormat="1" ht="13" x14ac:dyDescent="0.15"/>
    <row r="5569" customFormat="1" ht="13" x14ac:dyDescent="0.15"/>
    <row r="5570" customFormat="1" ht="13" x14ac:dyDescent="0.15"/>
    <row r="5571" customFormat="1" ht="13" x14ac:dyDescent="0.15"/>
    <row r="5572" customFormat="1" ht="13" x14ac:dyDescent="0.15"/>
    <row r="5573" customFormat="1" ht="13" x14ac:dyDescent="0.15"/>
    <row r="5574" customFormat="1" ht="13" x14ac:dyDescent="0.15"/>
    <row r="5575" customFormat="1" ht="13" x14ac:dyDescent="0.15"/>
    <row r="5576" customFormat="1" ht="13" x14ac:dyDescent="0.15"/>
    <row r="5577" customFormat="1" ht="13" x14ac:dyDescent="0.15"/>
    <row r="5578" customFormat="1" ht="13" x14ac:dyDescent="0.15"/>
    <row r="5579" customFormat="1" ht="13" x14ac:dyDescent="0.15"/>
    <row r="5580" customFormat="1" ht="13" x14ac:dyDescent="0.15"/>
    <row r="5581" customFormat="1" ht="13" x14ac:dyDescent="0.15"/>
    <row r="5582" customFormat="1" ht="13" x14ac:dyDescent="0.15"/>
    <row r="5583" customFormat="1" ht="13" x14ac:dyDescent="0.15"/>
    <row r="5584" customFormat="1" ht="13" x14ac:dyDescent="0.15"/>
    <row r="5585" customFormat="1" ht="13" x14ac:dyDescent="0.15"/>
    <row r="5586" customFormat="1" ht="13" x14ac:dyDescent="0.15"/>
    <row r="5587" customFormat="1" ht="13" x14ac:dyDescent="0.15"/>
    <row r="5588" customFormat="1" ht="13" x14ac:dyDescent="0.15"/>
    <row r="5589" customFormat="1" ht="13" x14ac:dyDescent="0.15"/>
    <row r="5590" customFormat="1" ht="13" x14ac:dyDescent="0.15"/>
    <row r="5591" customFormat="1" ht="13" x14ac:dyDescent="0.15"/>
    <row r="5592" customFormat="1" ht="13" x14ac:dyDescent="0.15"/>
    <row r="5593" customFormat="1" ht="13" x14ac:dyDescent="0.15"/>
    <row r="5594" customFormat="1" ht="13" x14ac:dyDescent="0.15"/>
    <row r="5595" customFormat="1" ht="13" x14ac:dyDescent="0.15"/>
    <row r="5596" customFormat="1" ht="13" x14ac:dyDescent="0.15"/>
    <row r="5597" customFormat="1" ht="13" x14ac:dyDescent="0.15"/>
    <row r="5598" customFormat="1" ht="13" x14ac:dyDescent="0.15"/>
    <row r="5599" customFormat="1" ht="13" x14ac:dyDescent="0.15"/>
    <row r="5600" customFormat="1" ht="13" x14ac:dyDescent="0.15"/>
    <row r="5601" customFormat="1" ht="13" x14ac:dyDescent="0.15"/>
    <row r="5602" customFormat="1" ht="13" x14ac:dyDescent="0.15"/>
    <row r="5603" customFormat="1" ht="13" x14ac:dyDescent="0.15"/>
    <row r="5604" customFormat="1" ht="13" x14ac:dyDescent="0.15"/>
    <row r="5605" customFormat="1" ht="13" x14ac:dyDescent="0.15"/>
    <row r="5606" customFormat="1" ht="13" x14ac:dyDescent="0.15"/>
    <row r="5607" customFormat="1" ht="13" x14ac:dyDescent="0.15"/>
    <row r="5608" customFormat="1" ht="13" x14ac:dyDescent="0.15"/>
    <row r="5609" customFormat="1" ht="13" x14ac:dyDescent="0.15"/>
    <row r="5610" customFormat="1" ht="13" x14ac:dyDescent="0.15"/>
    <row r="5611" customFormat="1" ht="13" x14ac:dyDescent="0.15"/>
    <row r="5612" customFormat="1" ht="13" x14ac:dyDescent="0.15"/>
    <row r="5613" customFormat="1" ht="13" x14ac:dyDescent="0.15"/>
    <row r="5614" customFormat="1" ht="13" x14ac:dyDescent="0.15"/>
    <row r="5615" customFormat="1" ht="13" x14ac:dyDescent="0.15"/>
    <row r="5616" customFormat="1" ht="13" x14ac:dyDescent="0.15"/>
    <row r="5617" customFormat="1" ht="13" x14ac:dyDescent="0.15"/>
    <row r="5618" customFormat="1" ht="13" x14ac:dyDescent="0.15"/>
    <row r="5619" customFormat="1" ht="13" x14ac:dyDescent="0.15"/>
    <row r="5620" customFormat="1" ht="13" x14ac:dyDescent="0.15"/>
    <row r="5621" customFormat="1" ht="13" x14ac:dyDescent="0.15"/>
    <row r="5622" customFormat="1" ht="13" x14ac:dyDescent="0.15"/>
    <row r="5623" customFormat="1" ht="13" x14ac:dyDescent="0.15"/>
    <row r="5624" customFormat="1" ht="13" x14ac:dyDescent="0.15"/>
    <row r="5625" customFormat="1" ht="13" x14ac:dyDescent="0.15"/>
    <row r="5626" customFormat="1" ht="13" x14ac:dyDescent="0.15"/>
    <row r="5627" customFormat="1" ht="13" x14ac:dyDescent="0.15"/>
    <row r="5628" customFormat="1" ht="13" x14ac:dyDescent="0.15"/>
    <row r="5629" customFormat="1" ht="13" x14ac:dyDescent="0.15"/>
    <row r="5630" customFormat="1" ht="13" x14ac:dyDescent="0.15"/>
    <row r="5631" customFormat="1" ht="13" x14ac:dyDescent="0.15"/>
    <row r="5632" customFormat="1" ht="13" x14ac:dyDescent="0.15"/>
    <row r="5633" customFormat="1" ht="13" x14ac:dyDescent="0.15"/>
    <row r="5634" customFormat="1" ht="13" x14ac:dyDescent="0.15"/>
    <row r="5635" customFormat="1" ht="13" x14ac:dyDescent="0.15"/>
    <row r="5636" customFormat="1" ht="13" x14ac:dyDescent="0.15"/>
    <row r="5637" customFormat="1" ht="13" x14ac:dyDescent="0.15"/>
    <row r="5638" customFormat="1" ht="13" x14ac:dyDescent="0.15"/>
    <row r="5639" customFormat="1" ht="13" x14ac:dyDescent="0.15"/>
    <row r="5640" customFormat="1" ht="13" x14ac:dyDescent="0.15"/>
    <row r="5641" customFormat="1" ht="13" x14ac:dyDescent="0.15"/>
    <row r="5642" customFormat="1" ht="13" x14ac:dyDescent="0.15"/>
    <row r="5643" customFormat="1" ht="13" x14ac:dyDescent="0.15"/>
    <row r="5644" customFormat="1" ht="13" x14ac:dyDescent="0.15"/>
    <row r="5645" customFormat="1" ht="13" x14ac:dyDescent="0.15"/>
    <row r="5646" customFormat="1" ht="13" x14ac:dyDescent="0.15"/>
    <row r="5647" customFormat="1" ht="13" x14ac:dyDescent="0.15"/>
    <row r="5648" customFormat="1" ht="13" x14ac:dyDescent="0.15"/>
    <row r="5649" customFormat="1" ht="13" x14ac:dyDescent="0.15"/>
    <row r="5650" customFormat="1" ht="13" x14ac:dyDescent="0.15"/>
    <row r="5651" customFormat="1" ht="13" x14ac:dyDescent="0.15"/>
    <row r="5652" customFormat="1" ht="13" x14ac:dyDescent="0.15"/>
    <row r="5653" customFormat="1" ht="13" x14ac:dyDescent="0.15"/>
    <row r="5654" customFormat="1" ht="13" x14ac:dyDescent="0.15"/>
    <row r="5655" customFormat="1" ht="13" x14ac:dyDescent="0.15"/>
    <row r="5656" customFormat="1" ht="13" x14ac:dyDescent="0.15"/>
    <row r="5657" customFormat="1" ht="13" x14ac:dyDescent="0.15"/>
    <row r="5658" customFormat="1" ht="13" x14ac:dyDescent="0.15"/>
    <row r="5659" customFormat="1" ht="13" x14ac:dyDescent="0.15"/>
    <row r="5660" customFormat="1" ht="13" x14ac:dyDescent="0.15"/>
    <row r="5661" customFormat="1" ht="13" x14ac:dyDescent="0.15"/>
    <row r="5662" customFormat="1" ht="13" x14ac:dyDescent="0.15"/>
    <row r="5663" customFormat="1" ht="13" x14ac:dyDescent="0.15"/>
    <row r="5664" customFormat="1" ht="13" x14ac:dyDescent="0.15"/>
    <row r="5665" customFormat="1" ht="13" x14ac:dyDescent="0.15"/>
    <row r="5666" customFormat="1" ht="13" x14ac:dyDescent="0.15"/>
    <row r="5667" customFormat="1" ht="13" x14ac:dyDescent="0.15"/>
    <row r="5668" customFormat="1" ht="13" x14ac:dyDescent="0.15"/>
    <row r="5669" customFormat="1" ht="13" x14ac:dyDescent="0.15"/>
    <row r="5670" customFormat="1" ht="13" x14ac:dyDescent="0.15"/>
    <row r="5671" customFormat="1" ht="13" x14ac:dyDescent="0.15"/>
    <row r="5672" customFormat="1" ht="13" x14ac:dyDescent="0.15"/>
    <row r="5673" customFormat="1" ht="13" x14ac:dyDescent="0.15"/>
    <row r="5674" customFormat="1" ht="13" x14ac:dyDescent="0.15"/>
    <row r="5675" customFormat="1" ht="13" x14ac:dyDescent="0.15"/>
    <row r="5676" customFormat="1" ht="13" x14ac:dyDescent="0.15"/>
    <row r="5677" customFormat="1" ht="13" x14ac:dyDescent="0.15"/>
    <row r="5678" customFormat="1" ht="13" x14ac:dyDescent="0.15"/>
    <row r="5679" customFormat="1" ht="13" x14ac:dyDescent="0.15"/>
    <row r="5680" customFormat="1" ht="13" x14ac:dyDescent="0.15"/>
    <row r="5681" customFormat="1" ht="13" x14ac:dyDescent="0.15"/>
    <row r="5682" customFormat="1" ht="13" x14ac:dyDescent="0.15"/>
    <row r="5683" customFormat="1" ht="13" x14ac:dyDescent="0.15"/>
    <row r="5684" customFormat="1" ht="13" x14ac:dyDescent="0.15"/>
    <row r="5685" customFormat="1" ht="13" x14ac:dyDescent="0.15"/>
    <row r="5686" customFormat="1" ht="13" x14ac:dyDescent="0.15"/>
    <row r="5687" customFormat="1" ht="13" x14ac:dyDescent="0.15"/>
    <row r="5688" customFormat="1" ht="13" x14ac:dyDescent="0.15"/>
    <row r="5689" customFormat="1" ht="13" x14ac:dyDescent="0.15"/>
    <row r="5690" customFormat="1" ht="13" x14ac:dyDescent="0.15"/>
    <row r="5691" customFormat="1" ht="13" x14ac:dyDescent="0.15"/>
    <row r="5692" customFormat="1" ht="13" x14ac:dyDescent="0.15"/>
    <row r="5693" customFormat="1" ht="13" x14ac:dyDescent="0.15"/>
    <row r="5694" customFormat="1" ht="13" x14ac:dyDescent="0.15"/>
    <row r="5695" customFormat="1" ht="13" x14ac:dyDescent="0.15"/>
    <row r="5696" customFormat="1" ht="13" x14ac:dyDescent="0.15"/>
    <row r="5697" customFormat="1" ht="13" x14ac:dyDescent="0.15"/>
    <row r="5698" customFormat="1" ht="13" x14ac:dyDescent="0.15"/>
    <row r="5699" customFormat="1" ht="13" x14ac:dyDescent="0.15"/>
    <row r="5700" customFormat="1" ht="13" x14ac:dyDescent="0.15"/>
    <row r="5701" customFormat="1" ht="13" x14ac:dyDescent="0.15"/>
    <row r="5702" customFormat="1" ht="13" x14ac:dyDescent="0.15"/>
    <row r="5703" customFormat="1" ht="13" x14ac:dyDescent="0.15"/>
    <row r="5704" customFormat="1" ht="13" x14ac:dyDescent="0.15"/>
    <row r="5705" customFormat="1" ht="13" x14ac:dyDescent="0.15"/>
    <row r="5706" customFormat="1" ht="13" x14ac:dyDescent="0.15"/>
    <row r="5707" customFormat="1" ht="13" x14ac:dyDescent="0.15"/>
    <row r="5708" customFormat="1" ht="13" x14ac:dyDescent="0.15"/>
    <row r="5709" customFormat="1" ht="13" x14ac:dyDescent="0.15"/>
    <row r="5710" customFormat="1" ht="13" x14ac:dyDescent="0.15"/>
    <row r="5711" customFormat="1" ht="13" x14ac:dyDescent="0.15"/>
    <row r="5712" customFormat="1" ht="13" x14ac:dyDescent="0.15"/>
    <row r="5713" customFormat="1" ht="13" x14ac:dyDescent="0.15"/>
    <row r="5714" customFormat="1" ht="13" x14ac:dyDescent="0.15"/>
    <row r="5715" customFormat="1" ht="13" x14ac:dyDescent="0.15"/>
    <row r="5716" customFormat="1" ht="13" x14ac:dyDescent="0.15"/>
    <row r="5717" customFormat="1" ht="13" x14ac:dyDescent="0.15"/>
    <row r="5718" customFormat="1" ht="13" x14ac:dyDescent="0.15"/>
    <row r="5719" customFormat="1" ht="13" x14ac:dyDescent="0.15"/>
    <row r="5720" customFormat="1" ht="13" x14ac:dyDescent="0.15"/>
    <row r="5721" customFormat="1" ht="13" x14ac:dyDescent="0.15"/>
    <row r="5722" customFormat="1" ht="13" x14ac:dyDescent="0.15"/>
    <row r="5723" customFormat="1" ht="13" x14ac:dyDescent="0.15"/>
    <row r="5724" customFormat="1" ht="13" x14ac:dyDescent="0.15"/>
    <row r="5725" customFormat="1" ht="13" x14ac:dyDescent="0.15"/>
    <row r="5726" customFormat="1" ht="13" x14ac:dyDescent="0.15"/>
    <row r="5727" customFormat="1" ht="13" x14ac:dyDescent="0.15"/>
    <row r="5728" customFormat="1" ht="13" x14ac:dyDescent="0.15"/>
    <row r="5729" customFormat="1" ht="13" x14ac:dyDescent="0.15"/>
    <row r="5730" customFormat="1" ht="13" x14ac:dyDescent="0.15"/>
    <row r="5731" customFormat="1" ht="13" x14ac:dyDescent="0.15"/>
    <row r="5732" customFormat="1" ht="13" x14ac:dyDescent="0.15"/>
    <row r="5733" customFormat="1" ht="13" x14ac:dyDescent="0.15"/>
    <row r="5734" customFormat="1" ht="13" x14ac:dyDescent="0.15"/>
    <row r="5735" customFormat="1" ht="13" x14ac:dyDescent="0.15"/>
    <row r="5736" customFormat="1" ht="13" x14ac:dyDescent="0.15"/>
    <row r="5737" customFormat="1" ht="13" x14ac:dyDescent="0.15"/>
    <row r="5738" customFormat="1" ht="13" x14ac:dyDescent="0.15"/>
    <row r="5739" customFormat="1" ht="13" x14ac:dyDescent="0.15"/>
    <row r="5740" customFormat="1" ht="13" x14ac:dyDescent="0.15"/>
    <row r="5741" customFormat="1" ht="13" x14ac:dyDescent="0.15"/>
    <row r="5742" customFormat="1" ht="13" x14ac:dyDescent="0.15"/>
    <row r="5743" customFormat="1" ht="13" x14ac:dyDescent="0.15"/>
    <row r="5744" customFormat="1" ht="13" x14ac:dyDescent="0.15"/>
    <row r="5745" customFormat="1" ht="13" x14ac:dyDescent="0.15"/>
    <row r="5746" customFormat="1" ht="13" x14ac:dyDescent="0.15"/>
    <row r="5747" customFormat="1" ht="13" x14ac:dyDescent="0.15"/>
    <row r="5748" customFormat="1" ht="13" x14ac:dyDescent="0.15"/>
    <row r="5749" customFormat="1" ht="13" x14ac:dyDescent="0.15"/>
    <row r="5750" customFormat="1" ht="13" x14ac:dyDescent="0.15"/>
    <row r="5751" customFormat="1" ht="13" x14ac:dyDescent="0.15"/>
    <row r="5752" customFormat="1" ht="13" x14ac:dyDescent="0.15"/>
    <row r="5753" customFormat="1" ht="13" x14ac:dyDescent="0.15"/>
    <row r="5754" customFormat="1" ht="13" x14ac:dyDescent="0.15"/>
    <row r="5755" customFormat="1" ht="13" x14ac:dyDescent="0.15"/>
    <row r="5756" customFormat="1" ht="13" x14ac:dyDescent="0.15"/>
    <row r="5757" customFormat="1" ht="13" x14ac:dyDescent="0.15"/>
    <row r="5758" customFormat="1" ht="13" x14ac:dyDescent="0.15"/>
    <row r="5759" customFormat="1" ht="13" x14ac:dyDescent="0.15"/>
    <row r="5760" customFormat="1" ht="13" x14ac:dyDescent="0.15"/>
    <row r="5761" customFormat="1" ht="13" x14ac:dyDescent="0.15"/>
    <row r="5762" customFormat="1" ht="13" x14ac:dyDescent="0.15"/>
    <row r="5763" customFormat="1" ht="13" x14ac:dyDescent="0.15"/>
    <row r="5764" customFormat="1" ht="13" x14ac:dyDescent="0.15"/>
    <row r="5765" customFormat="1" ht="13" x14ac:dyDescent="0.15"/>
    <row r="5766" customFormat="1" ht="13" x14ac:dyDescent="0.15"/>
    <row r="5767" customFormat="1" ht="13" x14ac:dyDescent="0.15"/>
    <row r="5768" customFormat="1" ht="13" x14ac:dyDescent="0.15"/>
    <row r="5769" customFormat="1" ht="13" x14ac:dyDescent="0.15"/>
    <row r="5770" customFormat="1" ht="13" x14ac:dyDescent="0.15"/>
    <row r="5771" customFormat="1" ht="13" x14ac:dyDescent="0.15"/>
    <row r="5772" customFormat="1" ht="13" x14ac:dyDescent="0.15"/>
    <row r="5773" customFormat="1" ht="13" x14ac:dyDescent="0.15"/>
    <row r="5774" customFormat="1" ht="13" x14ac:dyDescent="0.15"/>
    <row r="5775" customFormat="1" ht="13" x14ac:dyDescent="0.15"/>
    <row r="5776" customFormat="1" ht="13" x14ac:dyDescent="0.15"/>
    <row r="5777" customFormat="1" ht="13" x14ac:dyDescent="0.15"/>
    <row r="5778" customFormat="1" ht="13" x14ac:dyDescent="0.15"/>
    <row r="5779" customFormat="1" ht="13" x14ac:dyDescent="0.15"/>
    <row r="5780" customFormat="1" ht="13" x14ac:dyDescent="0.15"/>
    <row r="5781" customFormat="1" ht="13" x14ac:dyDescent="0.15"/>
    <row r="5782" customFormat="1" ht="13" x14ac:dyDescent="0.15"/>
    <row r="5783" customFormat="1" ht="13" x14ac:dyDescent="0.15"/>
    <row r="5784" customFormat="1" ht="13" x14ac:dyDescent="0.15"/>
    <row r="5785" customFormat="1" ht="13" x14ac:dyDescent="0.15"/>
    <row r="5786" customFormat="1" ht="13" x14ac:dyDescent="0.15"/>
    <row r="5787" customFormat="1" ht="13" x14ac:dyDescent="0.15"/>
    <row r="5788" customFormat="1" ht="13" x14ac:dyDescent="0.15"/>
    <row r="5789" customFormat="1" ht="13" x14ac:dyDescent="0.15"/>
    <row r="5790" customFormat="1" ht="13" x14ac:dyDescent="0.15"/>
    <row r="5791" customFormat="1" ht="13" x14ac:dyDescent="0.15"/>
    <row r="5792" customFormat="1" ht="13" x14ac:dyDescent="0.15"/>
    <row r="5793" customFormat="1" ht="13" x14ac:dyDescent="0.15"/>
    <row r="5794" customFormat="1" ht="13" x14ac:dyDescent="0.15"/>
    <row r="5795" customFormat="1" ht="13" x14ac:dyDescent="0.15"/>
    <row r="5796" customFormat="1" ht="13" x14ac:dyDescent="0.15"/>
    <row r="5797" customFormat="1" ht="13" x14ac:dyDescent="0.15"/>
    <row r="5798" customFormat="1" ht="13" x14ac:dyDescent="0.15"/>
    <row r="5799" customFormat="1" ht="13" x14ac:dyDescent="0.15"/>
    <row r="5800" customFormat="1" ht="13" x14ac:dyDescent="0.15"/>
    <row r="5801" customFormat="1" ht="13" x14ac:dyDescent="0.15"/>
    <row r="5802" customFormat="1" ht="13" x14ac:dyDescent="0.15"/>
    <row r="5803" customFormat="1" ht="13" x14ac:dyDescent="0.15"/>
    <row r="5804" customFormat="1" ht="13" x14ac:dyDescent="0.15"/>
    <row r="5805" customFormat="1" ht="13" x14ac:dyDescent="0.15"/>
    <row r="5806" customFormat="1" ht="13" x14ac:dyDescent="0.15"/>
    <row r="5807" customFormat="1" ht="13" x14ac:dyDescent="0.15"/>
    <row r="5808" customFormat="1" ht="13" x14ac:dyDescent="0.15"/>
    <row r="5809" customFormat="1" ht="13" x14ac:dyDescent="0.15"/>
    <row r="5810" customFormat="1" ht="13" x14ac:dyDescent="0.15"/>
    <row r="5811" customFormat="1" ht="13" x14ac:dyDescent="0.15"/>
    <row r="5812" customFormat="1" ht="13" x14ac:dyDescent="0.15"/>
    <row r="5813" customFormat="1" ht="13" x14ac:dyDescent="0.15"/>
    <row r="5814" customFormat="1" ht="13" x14ac:dyDescent="0.15"/>
    <row r="5815" customFormat="1" ht="13" x14ac:dyDescent="0.15"/>
    <row r="5816" customFormat="1" ht="13" x14ac:dyDescent="0.15"/>
    <row r="5817" customFormat="1" ht="13" x14ac:dyDescent="0.15"/>
    <row r="5818" customFormat="1" ht="13" x14ac:dyDescent="0.15"/>
    <row r="5819" customFormat="1" ht="13" x14ac:dyDescent="0.15"/>
    <row r="5820" customFormat="1" ht="13" x14ac:dyDescent="0.15"/>
    <row r="5821" customFormat="1" ht="13" x14ac:dyDescent="0.15"/>
    <row r="5822" customFormat="1" ht="13" x14ac:dyDescent="0.15"/>
    <row r="5823" customFormat="1" ht="13" x14ac:dyDescent="0.15"/>
    <row r="5824" customFormat="1" ht="13" x14ac:dyDescent="0.15"/>
    <row r="5825" customFormat="1" ht="13" x14ac:dyDescent="0.15"/>
    <row r="5826" customFormat="1" ht="13" x14ac:dyDescent="0.15"/>
    <row r="5827" customFormat="1" ht="13" x14ac:dyDescent="0.15"/>
    <row r="5828" customFormat="1" ht="13" x14ac:dyDescent="0.15"/>
    <row r="5829" customFormat="1" ht="13" x14ac:dyDescent="0.15"/>
    <row r="5830" customFormat="1" ht="13" x14ac:dyDescent="0.15"/>
    <row r="5831" customFormat="1" ht="13" x14ac:dyDescent="0.15"/>
    <row r="5832" customFormat="1" ht="13" x14ac:dyDescent="0.15"/>
    <row r="5833" customFormat="1" ht="13" x14ac:dyDescent="0.15"/>
    <row r="5834" customFormat="1" ht="13" x14ac:dyDescent="0.15"/>
    <row r="5835" customFormat="1" ht="13" x14ac:dyDescent="0.15"/>
    <row r="5836" customFormat="1" ht="13" x14ac:dyDescent="0.15"/>
    <row r="5837" customFormat="1" ht="13" x14ac:dyDescent="0.15"/>
    <row r="5838" customFormat="1" ht="13" x14ac:dyDescent="0.15"/>
    <row r="5839" customFormat="1" ht="13" x14ac:dyDescent="0.15"/>
    <row r="5840" customFormat="1" ht="13" x14ac:dyDescent="0.15"/>
    <row r="5841" customFormat="1" ht="13" x14ac:dyDescent="0.15"/>
    <row r="5842" customFormat="1" ht="13" x14ac:dyDescent="0.15"/>
    <row r="5843" customFormat="1" ht="13" x14ac:dyDescent="0.15"/>
    <row r="5844" customFormat="1" ht="13" x14ac:dyDescent="0.15"/>
    <row r="5845" customFormat="1" ht="13" x14ac:dyDescent="0.15"/>
    <row r="5846" customFormat="1" ht="13" x14ac:dyDescent="0.15"/>
    <row r="5847" customFormat="1" ht="13" x14ac:dyDescent="0.15"/>
    <row r="5848" customFormat="1" ht="13" x14ac:dyDescent="0.15"/>
    <row r="5849" customFormat="1" ht="13" x14ac:dyDescent="0.15"/>
    <row r="5850" customFormat="1" ht="13" x14ac:dyDescent="0.15"/>
    <row r="5851" customFormat="1" ht="13" x14ac:dyDescent="0.15"/>
    <row r="5852" customFormat="1" ht="13" x14ac:dyDescent="0.15"/>
    <row r="5853" customFormat="1" ht="13" x14ac:dyDescent="0.15"/>
    <row r="5854" customFormat="1" ht="13" x14ac:dyDescent="0.15"/>
    <row r="5855" customFormat="1" ht="13" x14ac:dyDescent="0.15"/>
    <row r="5856" customFormat="1" ht="13" x14ac:dyDescent="0.15"/>
    <row r="5857" customFormat="1" ht="13" x14ac:dyDescent="0.15"/>
    <row r="5858" customFormat="1" ht="13" x14ac:dyDescent="0.15"/>
    <row r="5859" customFormat="1" ht="13" x14ac:dyDescent="0.15"/>
    <row r="5860" customFormat="1" ht="13" x14ac:dyDescent="0.15"/>
    <row r="5861" customFormat="1" ht="13" x14ac:dyDescent="0.15"/>
    <row r="5862" customFormat="1" ht="13" x14ac:dyDescent="0.15"/>
    <row r="5863" customFormat="1" ht="13" x14ac:dyDescent="0.15"/>
    <row r="5864" customFormat="1" ht="13" x14ac:dyDescent="0.15"/>
    <row r="5865" customFormat="1" ht="13" x14ac:dyDescent="0.15"/>
    <row r="5866" customFormat="1" ht="13" x14ac:dyDescent="0.15"/>
    <row r="5867" customFormat="1" ht="13" x14ac:dyDescent="0.15"/>
    <row r="5868" customFormat="1" ht="13" x14ac:dyDescent="0.15"/>
    <row r="5869" customFormat="1" ht="13" x14ac:dyDescent="0.15"/>
    <row r="5870" customFormat="1" ht="13" x14ac:dyDescent="0.15"/>
    <row r="5871" customFormat="1" ht="13" x14ac:dyDescent="0.15"/>
    <row r="5872" customFormat="1" ht="13" x14ac:dyDescent="0.15"/>
    <row r="5873" customFormat="1" ht="13" x14ac:dyDescent="0.15"/>
    <row r="5874" customFormat="1" ht="13" x14ac:dyDescent="0.15"/>
    <row r="5875" customFormat="1" ht="13" x14ac:dyDescent="0.15"/>
    <row r="5876" customFormat="1" ht="13" x14ac:dyDescent="0.15"/>
    <row r="5877" customFormat="1" ht="13" x14ac:dyDescent="0.15"/>
    <row r="5878" customFormat="1" ht="13" x14ac:dyDescent="0.15"/>
    <row r="5879" customFormat="1" ht="13" x14ac:dyDescent="0.15"/>
    <row r="5880" customFormat="1" ht="13" x14ac:dyDescent="0.15"/>
    <row r="5881" customFormat="1" ht="13" x14ac:dyDescent="0.15"/>
    <row r="5882" customFormat="1" ht="13" x14ac:dyDescent="0.15"/>
    <row r="5883" customFormat="1" ht="13" x14ac:dyDescent="0.15"/>
    <row r="5884" customFormat="1" ht="13" x14ac:dyDescent="0.15"/>
    <row r="5885" customFormat="1" ht="13" x14ac:dyDescent="0.15"/>
    <row r="5886" customFormat="1" ht="13" x14ac:dyDescent="0.15"/>
    <row r="5887" customFormat="1" ht="13" x14ac:dyDescent="0.15"/>
    <row r="5888" customFormat="1" ht="13" x14ac:dyDescent="0.15"/>
    <row r="5889" customFormat="1" ht="13" x14ac:dyDescent="0.15"/>
    <row r="5890" customFormat="1" ht="13" x14ac:dyDescent="0.15"/>
    <row r="5891" customFormat="1" ht="13" x14ac:dyDescent="0.15"/>
    <row r="5892" customFormat="1" ht="13" x14ac:dyDescent="0.15"/>
    <row r="5893" customFormat="1" ht="13" x14ac:dyDescent="0.15"/>
    <row r="5894" customFormat="1" ht="13" x14ac:dyDescent="0.15"/>
    <row r="5895" customFormat="1" ht="13" x14ac:dyDescent="0.15"/>
    <row r="5896" customFormat="1" ht="13" x14ac:dyDescent="0.15"/>
    <row r="5897" customFormat="1" ht="13" x14ac:dyDescent="0.15"/>
    <row r="5898" customFormat="1" ht="13" x14ac:dyDescent="0.15"/>
    <row r="5899" customFormat="1" ht="13" x14ac:dyDescent="0.15"/>
    <row r="5900" customFormat="1" ht="13" x14ac:dyDescent="0.15"/>
    <row r="5901" customFormat="1" ht="13" x14ac:dyDescent="0.15"/>
    <row r="5902" customFormat="1" ht="13" x14ac:dyDescent="0.15"/>
    <row r="5903" customFormat="1" ht="13" x14ac:dyDescent="0.15"/>
    <row r="5904" customFormat="1" ht="13" x14ac:dyDescent="0.15"/>
    <row r="5905" customFormat="1" ht="13" x14ac:dyDescent="0.15"/>
    <row r="5906" customFormat="1" ht="13" x14ac:dyDescent="0.15"/>
    <row r="5907" customFormat="1" ht="13" x14ac:dyDescent="0.15"/>
    <row r="5908" customFormat="1" ht="13" x14ac:dyDescent="0.15"/>
    <row r="5909" customFormat="1" ht="13" x14ac:dyDescent="0.15"/>
    <row r="5910" customFormat="1" ht="13" x14ac:dyDescent="0.15"/>
    <row r="5911" customFormat="1" ht="13" x14ac:dyDescent="0.15"/>
    <row r="5912" customFormat="1" ht="13" x14ac:dyDescent="0.15"/>
    <row r="5913" customFormat="1" ht="13" x14ac:dyDescent="0.15"/>
    <row r="5914" customFormat="1" ht="13" x14ac:dyDescent="0.15"/>
    <row r="5915" customFormat="1" ht="13" x14ac:dyDescent="0.15"/>
    <row r="5916" customFormat="1" ht="13" x14ac:dyDescent="0.15"/>
    <row r="5917" customFormat="1" ht="13" x14ac:dyDescent="0.15"/>
    <row r="5918" customFormat="1" ht="13" x14ac:dyDescent="0.15"/>
    <row r="5919" customFormat="1" ht="13" x14ac:dyDescent="0.15"/>
    <row r="5920" customFormat="1" ht="13" x14ac:dyDescent="0.15"/>
    <row r="5921" customFormat="1" ht="13" x14ac:dyDescent="0.15"/>
    <row r="5922" customFormat="1" ht="13" x14ac:dyDescent="0.15"/>
    <row r="5923" customFormat="1" ht="13" x14ac:dyDescent="0.15"/>
    <row r="5924" customFormat="1" ht="13" x14ac:dyDescent="0.15"/>
    <row r="5925" customFormat="1" ht="13" x14ac:dyDescent="0.15"/>
    <row r="5926" customFormat="1" ht="13" x14ac:dyDescent="0.15"/>
    <row r="5927" customFormat="1" ht="13" x14ac:dyDescent="0.15"/>
    <row r="5928" customFormat="1" ht="13" x14ac:dyDescent="0.15"/>
    <row r="5929" customFormat="1" ht="13" x14ac:dyDescent="0.15"/>
    <row r="5930" customFormat="1" ht="13" x14ac:dyDescent="0.15"/>
    <row r="5931" customFormat="1" ht="13" x14ac:dyDescent="0.15"/>
    <row r="5932" customFormat="1" ht="13" x14ac:dyDescent="0.15"/>
    <row r="5933" customFormat="1" ht="13" x14ac:dyDescent="0.15"/>
    <row r="5934" customFormat="1" ht="13" x14ac:dyDescent="0.15"/>
    <row r="5935" customFormat="1" ht="13" x14ac:dyDescent="0.15"/>
    <row r="5936" customFormat="1" ht="13" x14ac:dyDescent="0.15"/>
    <row r="5937" customFormat="1" ht="13" x14ac:dyDescent="0.15"/>
    <row r="5938" customFormat="1" ht="13" x14ac:dyDescent="0.15"/>
    <row r="5939" customFormat="1" ht="13" x14ac:dyDescent="0.15"/>
    <row r="5940" customFormat="1" ht="13" x14ac:dyDescent="0.15"/>
    <row r="5941" customFormat="1" ht="13" x14ac:dyDescent="0.15"/>
    <row r="5942" customFormat="1" ht="13" x14ac:dyDescent="0.15"/>
    <row r="5943" customFormat="1" ht="13" x14ac:dyDescent="0.15"/>
    <row r="5944" customFormat="1" ht="13" x14ac:dyDescent="0.15"/>
    <row r="5945" customFormat="1" ht="13" x14ac:dyDescent="0.15"/>
    <row r="5946" customFormat="1" ht="13" x14ac:dyDescent="0.15"/>
    <row r="5947" customFormat="1" ht="13" x14ac:dyDescent="0.15"/>
    <row r="5948" customFormat="1" ht="13" x14ac:dyDescent="0.15"/>
    <row r="5949" customFormat="1" ht="13" x14ac:dyDescent="0.15"/>
    <row r="5950" customFormat="1" ht="13" x14ac:dyDescent="0.15"/>
    <row r="5951" customFormat="1" ht="13" x14ac:dyDescent="0.15"/>
    <row r="5952" customFormat="1" ht="13" x14ac:dyDescent="0.15"/>
    <row r="5953" customFormat="1" ht="13" x14ac:dyDescent="0.15"/>
    <row r="5954" customFormat="1" ht="13" x14ac:dyDescent="0.15"/>
    <row r="5955" customFormat="1" ht="13" x14ac:dyDescent="0.15"/>
    <row r="5956" customFormat="1" ht="13" x14ac:dyDescent="0.15"/>
    <row r="5957" customFormat="1" ht="13" x14ac:dyDescent="0.15"/>
    <row r="5958" customFormat="1" ht="13" x14ac:dyDescent="0.15"/>
    <row r="5959" customFormat="1" ht="13" x14ac:dyDescent="0.15"/>
    <row r="5960" customFormat="1" ht="13" x14ac:dyDescent="0.15"/>
    <row r="5961" customFormat="1" ht="13" x14ac:dyDescent="0.15"/>
    <row r="5962" customFormat="1" ht="13" x14ac:dyDescent="0.15"/>
    <row r="5963" customFormat="1" ht="13" x14ac:dyDescent="0.15"/>
    <row r="5964" customFormat="1" ht="13" x14ac:dyDescent="0.15"/>
    <row r="5965" customFormat="1" ht="13" x14ac:dyDescent="0.15"/>
    <row r="5966" customFormat="1" ht="13" x14ac:dyDescent="0.15"/>
    <row r="5967" customFormat="1" ht="13" x14ac:dyDescent="0.15"/>
    <row r="5968" customFormat="1" ht="13" x14ac:dyDescent="0.15"/>
    <row r="5969" customFormat="1" ht="13" x14ac:dyDescent="0.15"/>
    <row r="5970" customFormat="1" ht="13" x14ac:dyDescent="0.15"/>
    <row r="5971" customFormat="1" ht="13" x14ac:dyDescent="0.15"/>
    <row r="5972" customFormat="1" ht="13" x14ac:dyDescent="0.15"/>
    <row r="5973" customFormat="1" ht="13" x14ac:dyDescent="0.15"/>
    <row r="5974" customFormat="1" ht="13" x14ac:dyDescent="0.15"/>
    <row r="5975" customFormat="1" ht="13" x14ac:dyDescent="0.15"/>
    <row r="5976" customFormat="1" ht="13" x14ac:dyDescent="0.15"/>
    <row r="5977" customFormat="1" ht="13" x14ac:dyDescent="0.15"/>
    <row r="5978" customFormat="1" ht="13" x14ac:dyDescent="0.15"/>
    <row r="5979" customFormat="1" ht="13" x14ac:dyDescent="0.15"/>
    <row r="5980" customFormat="1" ht="13" x14ac:dyDescent="0.15"/>
    <row r="5981" customFormat="1" ht="13" x14ac:dyDescent="0.15"/>
    <row r="5982" customFormat="1" ht="13" x14ac:dyDescent="0.15"/>
    <row r="5983" customFormat="1" ht="13" x14ac:dyDescent="0.15"/>
    <row r="5984" customFormat="1" ht="13" x14ac:dyDescent="0.15"/>
    <row r="5985" customFormat="1" ht="13" x14ac:dyDescent="0.15"/>
    <row r="5986" customFormat="1" ht="13" x14ac:dyDescent="0.15"/>
    <row r="5987" customFormat="1" ht="13" x14ac:dyDescent="0.15"/>
    <row r="5988" customFormat="1" ht="13" x14ac:dyDescent="0.15"/>
    <row r="5989" customFormat="1" ht="13" x14ac:dyDescent="0.15"/>
    <row r="5990" customFormat="1" ht="13" x14ac:dyDescent="0.15"/>
    <row r="5991" customFormat="1" ht="13" x14ac:dyDescent="0.15"/>
    <row r="5992" customFormat="1" ht="13" x14ac:dyDescent="0.15"/>
    <row r="5993" customFormat="1" ht="13" x14ac:dyDescent="0.15"/>
    <row r="5994" customFormat="1" ht="13" x14ac:dyDescent="0.15"/>
    <row r="5995" customFormat="1" ht="13" x14ac:dyDescent="0.15"/>
    <row r="5996" customFormat="1" ht="13" x14ac:dyDescent="0.15"/>
    <row r="5997" customFormat="1" ht="13" x14ac:dyDescent="0.15"/>
    <row r="5998" customFormat="1" ht="13" x14ac:dyDescent="0.15"/>
    <row r="5999" customFormat="1" ht="13" x14ac:dyDescent="0.15"/>
    <row r="6000" customFormat="1" ht="13" x14ac:dyDescent="0.15"/>
    <row r="6001" customFormat="1" ht="13" x14ac:dyDescent="0.15"/>
    <row r="6002" customFormat="1" ht="13" x14ac:dyDescent="0.15"/>
    <row r="6003" customFormat="1" ht="13" x14ac:dyDescent="0.15"/>
    <row r="6004" customFormat="1" ht="13" x14ac:dyDescent="0.15"/>
    <row r="6005" customFormat="1" ht="13" x14ac:dyDescent="0.15"/>
    <row r="6006" customFormat="1" ht="13" x14ac:dyDescent="0.15"/>
    <row r="6007" customFormat="1" ht="13" x14ac:dyDescent="0.15"/>
    <row r="6008" customFormat="1" ht="13" x14ac:dyDescent="0.15"/>
    <row r="6009" customFormat="1" ht="13" x14ac:dyDescent="0.15"/>
    <row r="6010" customFormat="1" ht="13" x14ac:dyDescent="0.15"/>
    <row r="6011" customFormat="1" ht="13" x14ac:dyDescent="0.15"/>
    <row r="6012" customFormat="1" ht="13" x14ac:dyDescent="0.15"/>
    <row r="6013" customFormat="1" ht="13" x14ac:dyDescent="0.15"/>
    <row r="6014" customFormat="1" ht="13" x14ac:dyDescent="0.15"/>
    <row r="6015" customFormat="1" ht="13" x14ac:dyDescent="0.15"/>
    <row r="6016" customFormat="1" ht="13" x14ac:dyDescent="0.15"/>
    <row r="6017" customFormat="1" ht="13" x14ac:dyDescent="0.15"/>
    <row r="6018" customFormat="1" ht="13" x14ac:dyDescent="0.15"/>
    <row r="6019" customFormat="1" ht="13" x14ac:dyDescent="0.15"/>
    <row r="6020" customFormat="1" ht="13" x14ac:dyDescent="0.15"/>
    <row r="6021" customFormat="1" ht="13" x14ac:dyDescent="0.15"/>
    <row r="6022" customFormat="1" ht="13" x14ac:dyDescent="0.15"/>
    <row r="6023" customFormat="1" ht="13" x14ac:dyDescent="0.15"/>
    <row r="6024" customFormat="1" ht="13" x14ac:dyDescent="0.15"/>
    <row r="6025" customFormat="1" ht="13" x14ac:dyDescent="0.15"/>
    <row r="6026" customFormat="1" ht="13" x14ac:dyDescent="0.15"/>
    <row r="6027" customFormat="1" ht="13" x14ac:dyDescent="0.15"/>
    <row r="6028" customFormat="1" ht="13" x14ac:dyDescent="0.15"/>
    <row r="6029" customFormat="1" ht="13" x14ac:dyDescent="0.15"/>
    <row r="6030" customFormat="1" ht="13" x14ac:dyDescent="0.15"/>
    <row r="6031" customFormat="1" ht="13" x14ac:dyDescent="0.15"/>
    <row r="6032" customFormat="1" ht="13" x14ac:dyDescent="0.15"/>
    <row r="6033" customFormat="1" ht="13" x14ac:dyDescent="0.15"/>
    <row r="6034" customFormat="1" ht="13" x14ac:dyDescent="0.15"/>
    <row r="6035" customFormat="1" ht="13" x14ac:dyDescent="0.15"/>
    <row r="6036" customFormat="1" ht="13" x14ac:dyDescent="0.15"/>
    <row r="6037" customFormat="1" ht="13" x14ac:dyDescent="0.15"/>
    <row r="6038" customFormat="1" ht="13" x14ac:dyDescent="0.15"/>
    <row r="6039" customFormat="1" ht="13" x14ac:dyDescent="0.15"/>
    <row r="6040" customFormat="1" ht="13" x14ac:dyDescent="0.15"/>
    <row r="6041" customFormat="1" ht="13" x14ac:dyDescent="0.15"/>
    <row r="6042" customFormat="1" ht="13" x14ac:dyDescent="0.15"/>
    <row r="6043" customFormat="1" ht="13" x14ac:dyDescent="0.15"/>
    <row r="6044" customFormat="1" ht="13" x14ac:dyDescent="0.15"/>
    <row r="6045" customFormat="1" ht="13" x14ac:dyDescent="0.15"/>
    <row r="6046" customFormat="1" ht="13" x14ac:dyDescent="0.15"/>
    <row r="6047" customFormat="1" ht="13" x14ac:dyDescent="0.15"/>
    <row r="6048" customFormat="1" ht="13" x14ac:dyDescent="0.15"/>
    <row r="6049" customFormat="1" ht="13" x14ac:dyDescent="0.15"/>
    <row r="6050" customFormat="1" ht="13" x14ac:dyDescent="0.15"/>
    <row r="6051" customFormat="1" ht="13" x14ac:dyDescent="0.15"/>
    <row r="6052" customFormat="1" ht="13" x14ac:dyDescent="0.15"/>
    <row r="6053" customFormat="1" ht="13" x14ac:dyDescent="0.15"/>
    <row r="6054" customFormat="1" ht="13" x14ac:dyDescent="0.15"/>
    <row r="6055" customFormat="1" ht="13" x14ac:dyDescent="0.15"/>
    <row r="6056" customFormat="1" ht="13" x14ac:dyDescent="0.15"/>
    <row r="6057" customFormat="1" ht="13" x14ac:dyDescent="0.15"/>
    <row r="6058" customFormat="1" ht="13" x14ac:dyDescent="0.15"/>
    <row r="6059" customFormat="1" ht="13" x14ac:dyDescent="0.15"/>
    <row r="6060" customFormat="1" ht="13" x14ac:dyDescent="0.15"/>
    <row r="6061" customFormat="1" ht="13" x14ac:dyDescent="0.15"/>
    <row r="6062" customFormat="1" ht="13" x14ac:dyDescent="0.15"/>
    <row r="6063" customFormat="1" ht="13" x14ac:dyDescent="0.15"/>
    <row r="6064" customFormat="1" ht="13" x14ac:dyDescent="0.15"/>
    <row r="6065" customFormat="1" ht="13" x14ac:dyDescent="0.15"/>
    <row r="6066" customFormat="1" ht="13" x14ac:dyDescent="0.15"/>
    <row r="6067" customFormat="1" ht="13" x14ac:dyDescent="0.15"/>
    <row r="6068" customFormat="1" ht="13" x14ac:dyDescent="0.15"/>
    <row r="6069" customFormat="1" ht="13" x14ac:dyDescent="0.15"/>
    <row r="6070" customFormat="1" ht="13" x14ac:dyDescent="0.15"/>
    <row r="6071" customFormat="1" ht="13" x14ac:dyDescent="0.15"/>
    <row r="6072" customFormat="1" ht="13" x14ac:dyDescent="0.15"/>
    <row r="6073" customFormat="1" ht="13" x14ac:dyDescent="0.15"/>
    <row r="6074" customFormat="1" ht="13" x14ac:dyDescent="0.15"/>
    <row r="6075" customFormat="1" ht="13" x14ac:dyDescent="0.15"/>
    <row r="6076" customFormat="1" ht="13" x14ac:dyDescent="0.15"/>
    <row r="6077" customFormat="1" ht="13" x14ac:dyDescent="0.15"/>
    <row r="6078" customFormat="1" ht="13" x14ac:dyDescent="0.15"/>
    <row r="6079" customFormat="1" ht="13" x14ac:dyDescent="0.15"/>
    <row r="6080" customFormat="1" ht="13" x14ac:dyDescent="0.15"/>
    <row r="6081" customFormat="1" ht="13" x14ac:dyDescent="0.15"/>
    <row r="6082" customFormat="1" ht="13" x14ac:dyDescent="0.15"/>
    <row r="6083" customFormat="1" ht="13" x14ac:dyDescent="0.15"/>
    <row r="6084" customFormat="1" ht="13" x14ac:dyDescent="0.15"/>
    <row r="6085" customFormat="1" ht="13" x14ac:dyDescent="0.15"/>
    <row r="6086" customFormat="1" ht="13" x14ac:dyDescent="0.15"/>
    <row r="6087" customFormat="1" ht="13" x14ac:dyDescent="0.15"/>
    <row r="6088" customFormat="1" ht="13" x14ac:dyDescent="0.15"/>
    <row r="6089" customFormat="1" ht="13" x14ac:dyDescent="0.15"/>
    <row r="6090" customFormat="1" ht="13" x14ac:dyDescent="0.15"/>
    <row r="6091" customFormat="1" ht="13" x14ac:dyDescent="0.15"/>
    <row r="6092" customFormat="1" ht="13" x14ac:dyDescent="0.15"/>
    <row r="6093" customFormat="1" ht="13" x14ac:dyDescent="0.15"/>
    <row r="6094" customFormat="1" ht="13" x14ac:dyDescent="0.15"/>
    <row r="6095" customFormat="1" ht="13" x14ac:dyDescent="0.15"/>
    <row r="6096" customFormat="1" ht="13" x14ac:dyDescent="0.15"/>
    <row r="6097" customFormat="1" ht="13" x14ac:dyDescent="0.15"/>
    <row r="6098" customFormat="1" ht="13" x14ac:dyDescent="0.15"/>
    <row r="6099" customFormat="1" ht="13" x14ac:dyDescent="0.15"/>
    <row r="6100" customFormat="1" ht="13" x14ac:dyDescent="0.15"/>
    <row r="6101" customFormat="1" ht="13" x14ac:dyDescent="0.15"/>
    <row r="6102" customFormat="1" ht="13" x14ac:dyDescent="0.15"/>
    <row r="6103" customFormat="1" ht="13" x14ac:dyDescent="0.15"/>
    <row r="6104" customFormat="1" ht="13" x14ac:dyDescent="0.15"/>
    <row r="6105" customFormat="1" ht="13" x14ac:dyDescent="0.15"/>
    <row r="6106" customFormat="1" ht="13" x14ac:dyDescent="0.15"/>
    <row r="6107" customFormat="1" ht="13" x14ac:dyDescent="0.15"/>
    <row r="6108" customFormat="1" ht="13" x14ac:dyDescent="0.15"/>
    <row r="6109" customFormat="1" ht="13" x14ac:dyDescent="0.15"/>
    <row r="6110" customFormat="1" ht="13" x14ac:dyDescent="0.15"/>
    <row r="6111" customFormat="1" ht="13" x14ac:dyDescent="0.15"/>
    <row r="6112" customFormat="1" ht="13" x14ac:dyDescent="0.15"/>
    <row r="6113" customFormat="1" ht="13" x14ac:dyDescent="0.15"/>
    <row r="6114" customFormat="1" ht="13" x14ac:dyDescent="0.15"/>
    <row r="6115" customFormat="1" ht="13" x14ac:dyDescent="0.15"/>
    <row r="6116" customFormat="1" ht="13" x14ac:dyDescent="0.15"/>
    <row r="6117" customFormat="1" ht="13" x14ac:dyDescent="0.15"/>
    <row r="6118" customFormat="1" ht="13" x14ac:dyDescent="0.15"/>
    <row r="6119" customFormat="1" ht="13" x14ac:dyDescent="0.15"/>
    <row r="6120" customFormat="1" ht="13" x14ac:dyDescent="0.15"/>
    <row r="6121" customFormat="1" ht="13" x14ac:dyDescent="0.15"/>
    <row r="6122" customFormat="1" ht="13" x14ac:dyDescent="0.15"/>
    <row r="6123" customFormat="1" ht="13" x14ac:dyDescent="0.15"/>
    <row r="6124" customFormat="1" ht="13" x14ac:dyDescent="0.15"/>
    <row r="6125" customFormat="1" ht="13" x14ac:dyDescent="0.15"/>
    <row r="6126" customFormat="1" ht="13" x14ac:dyDescent="0.15"/>
    <row r="6127" customFormat="1" ht="13" x14ac:dyDescent="0.15"/>
    <row r="6128" customFormat="1" ht="13" x14ac:dyDescent="0.15"/>
    <row r="6129" customFormat="1" ht="13" x14ac:dyDescent="0.15"/>
    <row r="6130" customFormat="1" ht="13" x14ac:dyDescent="0.15"/>
    <row r="6131" customFormat="1" ht="13" x14ac:dyDescent="0.15"/>
    <row r="6132" customFormat="1" ht="13" x14ac:dyDescent="0.15"/>
    <row r="6133" customFormat="1" ht="13" x14ac:dyDescent="0.15"/>
    <row r="6134" customFormat="1" ht="13" x14ac:dyDescent="0.15"/>
    <row r="6135" customFormat="1" ht="13" x14ac:dyDescent="0.15"/>
    <row r="6136" customFormat="1" ht="13" x14ac:dyDescent="0.15"/>
    <row r="6137" customFormat="1" ht="13" x14ac:dyDescent="0.15"/>
    <row r="6138" customFormat="1" ht="13" x14ac:dyDescent="0.15"/>
    <row r="6139" customFormat="1" ht="13" x14ac:dyDescent="0.15"/>
    <row r="6140" customFormat="1" ht="13" x14ac:dyDescent="0.15"/>
    <row r="6141" customFormat="1" ht="13" x14ac:dyDescent="0.15"/>
    <row r="6142" customFormat="1" ht="13" x14ac:dyDescent="0.15"/>
    <row r="6143" customFormat="1" ht="13" x14ac:dyDescent="0.15"/>
    <row r="6144" customFormat="1" ht="13" x14ac:dyDescent="0.15"/>
    <row r="6145" customFormat="1" ht="13" x14ac:dyDescent="0.15"/>
    <row r="6146" customFormat="1" ht="13" x14ac:dyDescent="0.15"/>
    <row r="6147" customFormat="1" ht="13" x14ac:dyDescent="0.15"/>
    <row r="6148" customFormat="1" ht="13" x14ac:dyDescent="0.15"/>
    <row r="6149" customFormat="1" ht="13" x14ac:dyDescent="0.15"/>
    <row r="6150" customFormat="1" ht="13" x14ac:dyDescent="0.15"/>
    <row r="6151" customFormat="1" ht="13" x14ac:dyDescent="0.15"/>
    <row r="6152" customFormat="1" ht="13" x14ac:dyDescent="0.15"/>
    <row r="6153" customFormat="1" ht="13" x14ac:dyDescent="0.15"/>
    <row r="6154" customFormat="1" ht="13" x14ac:dyDescent="0.15"/>
    <row r="6155" customFormat="1" ht="13" x14ac:dyDescent="0.15"/>
    <row r="6156" customFormat="1" ht="13" x14ac:dyDescent="0.15"/>
    <row r="6157" customFormat="1" ht="13" x14ac:dyDescent="0.15"/>
    <row r="6158" customFormat="1" ht="13" x14ac:dyDescent="0.15"/>
    <row r="6159" customFormat="1" ht="13" x14ac:dyDescent="0.15"/>
    <row r="6160" customFormat="1" ht="13" x14ac:dyDescent="0.15"/>
    <row r="6161" customFormat="1" ht="13" x14ac:dyDescent="0.15"/>
    <row r="6162" customFormat="1" ht="13" x14ac:dyDescent="0.15"/>
    <row r="6163" customFormat="1" ht="13" x14ac:dyDescent="0.15"/>
    <row r="6164" customFormat="1" ht="13" x14ac:dyDescent="0.15"/>
    <row r="6165" customFormat="1" ht="13" x14ac:dyDescent="0.15"/>
    <row r="6166" customFormat="1" ht="13" x14ac:dyDescent="0.15"/>
    <row r="6167" customFormat="1" ht="13" x14ac:dyDescent="0.15"/>
    <row r="6168" customFormat="1" ht="13" x14ac:dyDescent="0.15"/>
    <row r="6169" customFormat="1" ht="13" x14ac:dyDescent="0.15"/>
    <row r="6170" customFormat="1" ht="13" x14ac:dyDescent="0.15"/>
    <row r="6171" customFormat="1" ht="13" x14ac:dyDescent="0.15"/>
    <row r="6172" customFormat="1" ht="13" x14ac:dyDescent="0.15"/>
    <row r="6173" customFormat="1" ht="13" x14ac:dyDescent="0.15"/>
    <row r="6174" customFormat="1" ht="13" x14ac:dyDescent="0.15"/>
    <row r="6175" customFormat="1" ht="13" x14ac:dyDescent="0.15"/>
    <row r="6176" customFormat="1" ht="13" x14ac:dyDescent="0.15"/>
    <row r="6177" customFormat="1" ht="13" x14ac:dyDescent="0.15"/>
    <row r="6178" customFormat="1" ht="13" x14ac:dyDescent="0.15"/>
    <row r="6179" customFormat="1" ht="13" x14ac:dyDescent="0.15"/>
    <row r="6180" customFormat="1" ht="13" x14ac:dyDescent="0.15"/>
    <row r="6181" customFormat="1" ht="13" x14ac:dyDescent="0.15"/>
    <row r="6182" customFormat="1" ht="13" x14ac:dyDescent="0.15"/>
    <row r="6183" customFormat="1" ht="13" x14ac:dyDescent="0.15"/>
    <row r="6184" customFormat="1" ht="13" x14ac:dyDescent="0.15"/>
    <row r="6185" customFormat="1" ht="13" x14ac:dyDescent="0.15"/>
    <row r="6186" customFormat="1" ht="13" x14ac:dyDescent="0.15"/>
    <row r="6187" customFormat="1" ht="13" x14ac:dyDescent="0.15"/>
    <row r="6188" customFormat="1" ht="13" x14ac:dyDescent="0.15"/>
    <row r="6189" customFormat="1" ht="13" x14ac:dyDescent="0.15"/>
    <row r="6190" customFormat="1" ht="13" x14ac:dyDescent="0.15"/>
    <row r="6191" customFormat="1" ht="13" x14ac:dyDescent="0.15"/>
    <row r="6192" customFormat="1" ht="13" x14ac:dyDescent="0.15"/>
    <row r="6193" customFormat="1" ht="13" x14ac:dyDescent="0.15"/>
    <row r="6194" customFormat="1" ht="13" x14ac:dyDescent="0.15"/>
    <row r="6195" customFormat="1" ht="13" x14ac:dyDescent="0.15"/>
    <row r="6196" customFormat="1" ht="13" x14ac:dyDescent="0.15"/>
    <row r="6197" customFormat="1" ht="13" x14ac:dyDescent="0.15"/>
    <row r="6198" customFormat="1" ht="13" x14ac:dyDescent="0.15"/>
    <row r="6199" customFormat="1" ht="13" x14ac:dyDescent="0.15"/>
    <row r="6200" customFormat="1" ht="13" x14ac:dyDescent="0.15"/>
    <row r="6201" customFormat="1" ht="13" x14ac:dyDescent="0.15"/>
    <row r="6202" customFormat="1" ht="13" x14ac:dyDescent="0.15"/>
    <row r="6203" customFormat="1" ht="13" x14ac:dyDescent="0.15"/>
    <row r="6204" customFormat="1" ht="13" x14ac:dyDescent="0.15"/>
    <row r="6205" customFormat="1" ht="13" x14ac:dyDescent="0.15"/>
    <row r="6206" customFormat="1" ht="13" x14ac:dyDescent="0.15"/>
    <row r="6207" customFormat="1" ht="13" x14ac:dyDescent="0.15"/>
    <row r="6208" customFormat="1" ht="13" x14ac:dyDescent="0.15"/>
    <row r="6209" customFormat="1" ht="13" x14ac:dyDescent="0.15"/>
    <row r="6210" customFormat="1" ht="13" x14ac:dyDescent="0.15"/>
    <row r="6211" customFormat="1" ht="13" x14ac:dyDescent="0.15"/>
    <row r="6212" customFormat="1" ht="13" x14ac:dyDescent="0.15"/>
    <row r="6213" customFormat="1" ht="13" x14ac:dyDescent="0.15"/>
    <row r="6214" customFormat="1" ht="13" x14ac:dyDescent="0.15"/>
    <row r="6215" customFormat="1" ht="13" x14ac:dyDescent="0.15"/>
    <row r="6216" customFormat="1" ht="13" x14ac:dyDescent="0.15"/>
    <row r="6217" customFormat="1" ht="13" x14ac:dyDescent="0.15"/>
    <row r="6218" customFormat="1" ht="13" x14ac:dyDescent="0.15"/>
    <row r="6219" customFormat="1" ht="13" x14ac:dyDescent="0.15"/>
    <row r="6220" customFormat="1" ht="13" x14ac:dyDescent="0.15"/>
    <row r="6221" customFormat="1" ht="13" x14ac:dyDescent="0.15"/>
    <row r="6222" customFormat="1" ht="13" x14ac:dyDescent="0.15"/>
    <row r="6223" customFormat="1" ht="13" x14ac:dyDescent="0.15"/>
    <row r="6224" customFormat="1" ht="13" x14ac:dyDescent="0.15"/>
    <row r="6225" customFormat="1" ht="13" x14ac:dyDescent="0.15"/>
    <row r="6226" customFormat="1" ht="13" x14ac:dyDescent="0.15"/>
    <row r="6227" customFormat="1" ht="13" x14ac:dyDescent="0.15"/>
    <row r="6228" customFormat="1" ht="13" x14ac:dyDescent="0.15"/>
    <row r="6229" customFormat="1" ht="13" x14ac:dyDescent="0.15"/>
    <row r="6230" customFormat="1" ht="13" x14ac:dyDescent="0.15"/>
    <row r="6231" customFormat="1" ht="13" x14ac:dyDescent="0.15"/>
    <row r="6232" customFormat="1" ht="13" x14ac:dyDescent="0.15"/>
    <row r="6233" customFormat="1" ht="13" x14ac:dyDescent="0.15"/>
    <row r="6234" customFormat="1" ht="13" x14ac:dyDescent="0.15"/>
    <row r="6235" customFormat="1" ht="13" x14ac:dyDescent="0.15"/>
    <row r="6236" customFormat="1" ht="13" x14ac:dyDescent="0.15"/>
    <row r="6237" customFormat="1" ht="13" x14ac:dyDescent="0.15"/>
    <row r="6238" customFormat="1" ht="13" x14ac:dyDescent="0.15"/>
    <row r="6239" customFormat="1" ht="13" x14ac:dyDescent="0.15"/>
    <row r="6240" customFormat="1" ht="13" x14ac:dyDescent="0.15"/>
    <row r="6241" customFormat="1" ht="13" x14ac:dyDescent="0.15"/>
    <row r="6242" customFormat="1" ht="13" x14ac:dyDescent="0.15"/>
    <row r="6243" customFormat="1" ht="13" x14ac:dyDescent="0.15"/>
    <row r="6244" customFormat="1" ht="13" x14ac:dyDescent="0.15"/>
    <row r="6245" customFormat="1" ht="13" x14ac:dyDescent="0.15"/>
    <row r="6246" customFormat="1" ht="13" x14ac:dyDescent="0.15"/>
    <row r="6247" customFormat="1" ht="13" x14ac:dyDescent="0.15"/>
    <row r="6248" customFormat="1" ht="13" x14ac:dyDescent="0.15"/>
    <row r="6249" customFormat="1" ht="13" x14ac:dyDescent="0.15"/>
    <row r="6250" customFormat="1" ht="13" x14ac:dyDescent="0.15"/>
    <row r="6251" customFormat="1" ht="13" x14ac:dyDescent="0.15"/>
    <row r="6252" customFormat="1" ht="13" x14ac:dyDescent="0.15"/>
    <row r="6253" customFormat="1" ht="13" x14ac:dyDescent="0.15"/>
    <row r="6254" customFormat="1" ht="13" x14ac:dyDescent="0.15"/>
    <row r="6255" customFormat="1" ht="13" x14ac:dyDescent="0.15"/>
    <row r="6256" customFormat="1" ht="13" x14ac:dyDescent="0.15"/>
    <row r="6257" customFormat="1" ht="13" x14ac:dyDescent="0.15"/>
    <row r="6258" customFormat="1" ht="13" x14ac:dyDescent="0.15"/>
    <row r="6259" customFormat="1" ht="13" x14ac:dyDescent="0.15"/>
    <row r="6260" customFormat="1" ht="13" x14ac:dyDescent="0.15"/>
    <row r="6261" customFormat="1" ht="13" x14ac:dyDescent="0.15"/>
    <row r="6262" customFormat="1" ht="13" x14ac:dyDescent="0.15"/>
    <row r="6263" customFormat="1" ht="13" x14ac:dyDescent="0.15"/>
    <row r="6264" customFormat="1" ht="13" x14ac:dyDescent="0.15"/>
    <row r="6265" customFormat="1" ht="13" x14ac:dyDescent="0.15"/>
    <row r="6266" customFormat="1" ht="13" x14ac:dyDescent="0.15"/>
    <row r="6267" customFormat="1" ht="13" x14ac:dyDescent="0.15"/>
    <row r="6268" customFormat="1" ht="13" x14ac:dyDescent="0.15"/>
    <row r="6269" customFormat="1" ht="13" x14ac:dyDescent="0.15"/>
    <row r="6270" customFormat="1" ht="13" x14ac:dyDescent="0.15"/>
    <row r="6271" customFormat="1" ht="13" x14ac:dyDescent="0.15"/>
    <row r="6272" customFormat="1" ht="13" x14ac:dyDescent="0.15"/>
    <row r="6273" customFormat="1" ht="13" x14ac:dyDescent="0.15"/>
    <row r="6274" customFormat="1" ht="13" x14ac:dyDescent="0.15"/>
    <row r="6275" customFormat="1" ht="13" x14ac:dyDescent="0.15"/>
    <row r="6276" customFormat="1" ht="13" x14ac:dyDescent="0.15"/>
    <row r="6277" customFormat="1" ht="13" x14ac:dyDescent="0.15"/>
    <row r="6278" customFormat="1" ht="13" x14ac:dyDescent="0.15"/>
    <row r="6279" customFormat="1" ht="13" x14ac:dyDescent="0.15"/>
    <row r="6280" customFormat="1" ht="13" x14ac:dyDescent="0.15"/>
    <row r="6281" customFormat="1" ht="13" x14ac:dyDescent="0.15"/>
    <row r="6282" customFormat="1" ht="13" x14ac:dyDescent="0.15"/>
    <row r="6283" customFormat="1" ht="13" x14ac:dyDescent="0.15"/>
    <row r="6284" customFormat="1" ht="13" x14ac:dyDescent="0.15"/>
    <row r="6285" customFormat="1" ht="13" x14ac:dyDescent="0.15"/>
    <row r="6286" customFormat="1" ht="13" x14ac:dyDescent="0.15"/>
    <row r="6287" customFormat="1" ht="13" x14ac:dyDescent="0.15"/>
    <row r="6288" customFormat="1" ht="13" x14ac:dyDescent="0.15"/>
    <row r="6289" customFormat="1" ht="13" x14ac:dyDescent="0.15"/>
    <row r="6290" customFormat="1" ht="13" x14ac:dyDescent="0.15"/>
    <row r="6291" customFormat="1" ht="13" x14ac:dyDescent="0.15"/>
    <row r="6292" customFormat="1" ht="13" x14ac:dyDescent="0.15"/>
    <row r="6293" customFormat="1" ht="13" x14ac:dyDescent="0.15"/>
    <row r="6294" customFormat="1" ht="13" x14ac:dyDescent="0.15"/>
    <row r="6295" customFormat="1" ht="13" x14ac:dyDescent="0.15"/>
    <row r="6296" customFormat="1" ht="13" x14ac:dyDescent="0.15"/>
    <row r="6297" customFormat="1" ht="13" x14ac:dyDescent="0.15"/>
    <row r="6298" customFormat="1" ht="13" x14ac:dyDescent="0.15"/>
    <row r="6299" customFormat="1" ht="13" x14ac:dyDescent="0.15"/>
    <row r="6300" customFormat="1" ht="13" x14ac:dyDescent="0.15"/>
    <row r="6301" customFormat="1" ht="13" x14ac:dyDescent="0.15"/>
    <row r="6302" customFormat="1" ht="13" x14ac:dyDescent="0.15"/>
    <row r="6303" customFormat="1" ht="13" x14ac:dyDescent="0.15"/>
    <row r="6304" customFormat="1" ht="13" x14ac:dyDescent="0.15"/>
    <row r="6305" customFormat="1" ht="13" x14ac:dyDescent="0.15"/>
    <row r="6306" customFormat="1" ht="13" x14ac:dyDescent="0.15"/>
    <row r="6307" customFormat="1" ht="13" x14ac:dyDescent="0.15"/>
    <row r="6308" customFormat="1" ht="13" x14ac:dyDescent="0.15"/>
    <row r="6309" customFormat="1" ht="13" x14ac:dyDescent="0.15"/>
    <row r="6310" customFormat="1" ht="13" x14ac:dyDescent="0.15"/>
    <row r="6311" customFormat="1" ht="13" x14ac:dyDescent="0.15"/>
    <row r="6312" customFormat="1" ht="13" x14ac:dyDescent="0.15"/>
    <row r="6313" customFormat="1" ht="13" x14ac:dyDescent="0.15"/>
    <row r="6314" customFormat="1" ht="13" x14ac:dyDescent="0.15"/>
    <row r="6315" customFormat="1" ht="13" x14ac:dyDescent="0.15"/>
    <row r="6316" customFormat="1" ht="13" x14ac:dyDescent="0.15"/>
    <row r="6317" customFormat="1" ht="13" x14ac:dyDescent="0.15"/>
    <row r="6318" customFormat="1" ht="13" x14ac:dyDescent="0.15"/>
    <row r="6319" customFormat="1" ht="13" x14ac:dyDescent="0.15"/>
    <row r="6320" customFormat="1" ht="13" x14ac:dyDescent="0.15"/>
    <row r="6321" customFormat="1" ht="13" x14ac:dyDescent="0.15"/>
    <row r="6322" customFormat="1" ht="13" x14ac:dyDescent="0.15"/>
    <row r="6323" customFormat="1" ht="13" x14ac:dyDescent="0.15"/>
    <row r="6324" customFormat="1" ht="13" x14ac:dyDescent="0.15"/>
    <row r="6325" customFormat="1" ht="13" x14ac:dyDescent="0.15"/>
    <row r="6326" customFormat="1" ht="13" x14ac:dyDescent="0.15"/>
    <row r="6327" customFormat="1" ht="13" x14ac:dyDescent="0.15"/>
    <row r="6328" customFormat="1" ht="13" x14ac:dyDescent="0.15"/>
    <row r="6329" customFormat="1" ht="13" x14ac:dyDescent="0.15"/>
    <row r="6330" customFormat="1" ht="13" x14ac:dyDescent="0.15"/>
    <row r="6331" customFormat="1" ht="13" x14ac:dyDescent="0.15"/>
    <row r="6332" customFormat="1" ht="13" x14ac:dyDescent="0.15"/>
    <row r="6333" customFormat="1" ht="13" x14ac:dyDescent="0.15"/>
    <row r="6334" customFormat="1" ht="13" x14ac:dyDescent="0.15"/>
    <row r="6335" customFormat="1" ht="13" x14ac:dyDescent="0.15"/>
    <row r="6336" customFormat="1" ht="13" x14ac:dyDescent="0.15"/>
    <row r="6337" customFormat="1" ht="13" x14ac:dyDescent="0.15"/>
    <row r="6338" customFormat="1" ht="13" x14ac:dyDescent="0.15"/>
    <row r="6339" customFormat="1" ht="13" x14ac:dyDescent="0.15"/>
    <row r="6340" customFormat="1" ht="13" x14ac:dyDescent="0.15"/>
    <row r="6341" customFormat="1" ht="13" x14ac:dyDescent="0.15"/>
    <row r="6342" customFormat="1" ht="13" x14ac:dyDescent="0.15"/>
    <row r="6343" customFormat="1" ht="13" x14ac:dyDescent="0.15"/>
    <row r="6344" customFormat="1" ht="13" x14ac:dyDescent="0.15"/>
    <row r="6345" customFormat="1" ht="13" x14ac:dyDescent="0.15"/>
    <row r="6346" customFormat="1" ht="13" x14ac:dyDescent="0.15"/>
    <row r="6347" customFormat="1" ht="13" x14ac:dyDescent="0.15"/>
    <row r="6348" customFormat="1" ht="13" x14ac:dyDescent="0.15"/>
    <row r="6349" customFormat="1" ht="13" x14ac:dyDescent="0.15"/>
    <row r="6350" customFormat="1" ht="13" x14ac:dyDescent="0.15"/>
    <row r="6351" customFormat="1" ht="13" x14ac:dyDescent="0.15"/>
    <row r="6352" customFormat="1" ht="13" x14ac:dyDescent="0.15"/>
    <row r="6353" customFormat="1" ht="13" x14ac:dyDescent="0.15"/>
    <row r="6354" customFormat="1" ht="13" x14ac:dyDescent="0.15"/>
    <row r="6355" customFormat="1" ht="13" x14ac:dyDescent="0.15"/>
    <row r="6356" customFormat="1" ht="13" x14ac:dyDescent="0.15"/>
    <row r="6357" customFormat="1" ht="13" x14ac:dyDescent="0.15"/>
    <row r="6358" customFormat="1" ht="13" x14ac:dyDescent="0.15"/>
    <row r="6359" customFormat="1" ht="13" x14ac:dyDescent="0.15"/>
    <row r="6360" customFormat="1" ht="13" x14ac:dyDescent="0.15"/>
    <row r="6361" customFormat="1" ht="13" x14ac:dyDescent="0.15"/>
    <row r="6362" customFormat="1" ht="13" x14ac:dyDescent="0.15"/>
    <row r="6363" customFormat="1" ht="13" x14ac:dyDescent="0.15"/>
    <row r="6364" customFormat="1" ht="13" x14ac:dyDescent="0.15"/>
    <row r="6365" customFormat="1" ht="13" x14ac:dyDescent="0.15"/>
    <row r="6366" customFormat="1" ht="13" x14ac:dyDescent="0.15"/>
    <row r="6367" customFormat="1" ht="13" x14ac:dyDescent="0.15"/>
    <row r="6368" customFormat="1" ht="13" x14ac:dyDescent="0.15"/>
    <row r="6369" customFormat="1" ht="13" x14ac:dyDescent="0.15"/>
    <row r="6370" customFormat="1" ht="13" x14ac:dyDescent="0.15"/>
    <row r="6371" customFormat="1" ht="13" x14ac:dyDescent="0.15"/>
    <row r="6372" customFormat="1" ht="13" x14ac:dyDescent="0.15"/>
    <row r="6373" customFormat="1" ht="13" x14ac:dyDescent="0.15"/>
    <row r="6374" customFormat="1" ht="13" x14ac:dyDescent="0.15"/>
    <row r="6375" customFormat="1" ht="13" x14ac:dyDescent="0.15"/>
    <row r="6376" customFormat="1" ht="13" x14ac:dyDescent="0.15"/>
    <row r="6377" customFormat="1" ht="13" x14ac:dyDescent="0.15"/>
    <row r="6378" customFormat="1" ht="13" x14ac:dyDescent="0.15"/>
    <row r="6379" customFormat="1" ht="13" x14ac:dyDescent="0.15"/>
    <row r="6380" customFormat="1" ht="13" x14ac:dyDescent="0.15"/>
    <row r="6381" customFormat="1" ht="13" x14ac:dyDescent="0.15"/>
    <row r="6382" customFormat="1" ht="13" x14ac:dyDescent="0.15"/>
    <row r="6383" customFormat="1" ht="13" x14ac:dyDescent="0.15"/>
    <row r="6384" customFormat="1" ht="13" x14ac:dyDescent="0.15"/>
    <row r="6385" customFormat="1" ht="13" x14ac:dyDescent="0.15"/>
    <row r="6386" customFormat="1" ht="13" x14ac:dyDescent="0.15"/>
    <row r="6387" customFormat="1" ht="13" x14ac:dyDescent="0.15"/>
    <row r="6388" customFormat="1" ht="13" x14ac:dyDescent="0.15"/>
    <row r="6389" customFormat="1" ht="13" x14ac:dyDescent="0.15"/>
    <row r="6390" customFormat="1" ht="13" x14ac:dyDescent="0.15"/>
    <row r="6391" customFormat="1" ht="13" x14ac:dyDescent="0.15"/>
    <row r="6392" customFormat="1" ht="13" x14ac:dyDescent="0.15"/>
    <row r="6393" customFormat="1" ht="13" x14ac:dyDescent="0.15"/>
    <row r="6394" customFormat="1" ht="13" x14ac:dyDescent="0.15"/>
    <row r="6395" customFormat="1" ht="13" x14ac:dyDescent="0.15"/>
    <row r="6396" customFormat="1" ht="13" x14ac:dyDescent="0.15"/>
    <row r="6397" customFormat="1" ht="13" x14ac:dyDescent="0.15"/>
    <row r="6398" customFormat="1" ht="13" x14ac:dyDescent="0.15"/>
    <row r="6399" customFormat="1" ht="13" x14ac:dyDescent="0.15"/>
    <row r="6400" customFormat="1" ht="13" x14ac:dyDescent="0.15"/>
    <row r="6401" customFormat="1" ht="13" x14ac:dyDescent="0.15"/>
    <row r="6402" customFormat="1" ht="13" x14ac:dyDescent="0.15"/>
    <row r="6403" customFormat="1" ht="13" x14ac:dyDescent="0.15"/>
    <row r="6404" customFormat="1" ht="13" x14ac:dyDescent="0.15"/>
    <row r="6405" customFormat="1" ht="13" x14ac:dyDescent="0.15"/>
    <row r="6406" customFormat="1" ht="13" x14ac:dyDescent="0.15"/>
    <row r="6407" customFormat="1" ht="13" x14ac:dyDescent="0.15"/>
    <row r="6408" customFormat="1" ht="13" x14ac:dyDescent="0.15"/>
    <row r="6409" customFormat="1" ht="13" x14ac:dyDescent="0.15"/>
    <row r="6410" customFormat="1" ht="13" x14ac:dyDescent="0.15"/>
    <row r="6411" customFormat="1" ht="13" x14ac:dyDescent="0.15"/>
    <row r="6412" customFormat="1" ht="13" x14ac:dyDescent="0.15"/>
    <row r="6413" customFormat="1" ht="13" x14ac:dyDescent="0.15"/>
    <row r="6414" customFormat="1" ht="13" x14ac:dyDescent="0.15"/>
    <row r="6415" customFormat="1" ht="13" x14ac:dyDescent="0.15"/>
    <row r="6416" customFormat="1" ht="13" x14ac:dyDescent="0.15"/>
    <row r="6417" customFormat="1" ht="13" x14ac:dyDescent="0.15"/>
    <row r="6418" customFormat="1" ht="13" x14ac:dyDescent="0.15"/>
    <row r="6419" customFormat="1" ht="13" x14ac:dyDescent="0.15"/>
    <row r="6420" customFormat="1" ht="13" x14ac:dyDescent="0.15"/>
    <row r="6421" customFormat="1" ht="13" x14ac:dyDescent="0.15"/>
    <row r="6422" customFormat="1" ht="13" x14ac:dyDescent="0.15"/>
    <row r="6423" customFormat="1" ht="13" x14ac:dyDescent="0.15"/>
    <row r="6424" customFormat="1" ht="13" x14ac:dyDescent="0.15"/>
    <row r="6425" customFormat="1" ht="13" x14ac:dyDescent="0.15"/>
    <row r="6426" customFormat="1" ht="13" x14ac:dyDescent="0.15"/>
    <row r="6427" customFormat="1" ht="13" x14ac:dyDescent="0.15"/>
    <row r="6428" customFormat="1" ht="13" x14ac:dyDescent="0.15"/>
    <row r="6429" customFormat="1" ht="13" x14ac:dyDescent="0.15"/>
    <row r="6430" customFormat="1" ht="13" x14ac:dyDescent="0.15"/>
    <row r="6431" customFormat="1" ht="13" x14ac:dyDescent="0.15"/>
    <row r="6432" customFormat="1" ht="13" x14ac:dyDescent="0.15"/>
    <row r="6433" customFormat="1" ht="13" x14ac:dyDescent="0.15"/>
    <row r="6434" customFormat="1" ht="13" x14ac:dyDescent="0.15"/>
    <row r="6435" customFormat="1" ht="13" x14ac:dyDescent="0.15"/>
    <row r="6436" customFormat="1" ht="13" x14ac:dyDescent="0.15"/>
    <row r="6437" customFormat="1" ht="13" x14ac:dyDescent="0.15"/>
    <row r="6438" customFormat="1" ht="13" x14ac:dyDescent="0.15"/>
    <row r="6439" customFormat="1" ht="13" x14ac:dyDescent="0.15"/>
    <row r="6440" customFormat="1" ht="13" x14ac:dyDescent="0.15"/>
    <row r="6441" customFormat="1" ht="13" x14ac:dyDescent="0.15"/>
    <row r="6442" customFormat="1" ht="13" x14ac:dyDescent="0.15"/>
    <row r="6443" customFormat="1" ht="13" x14ac:dyDescent="0.15"/>
    <row r="6444" customFormat="1" ht="13" x14ac:dyDescent="0.15"/>
    <row r="6445" customFormat="1" ht="13" x14ac:dyDescent="0.15"/>
    <row r="6446" customFormat="1" ht="13" x14ac:dyDescent="0.15"/>
    <row r="6447" customFormat="1" ht="13" x14ac:dyDescent="0.15"/>
    <row r="6448" customFormat="1" ht="13" x14ac:dyDescent="0.15"/>
    <row r="6449" customFormat="1" ht="13" x14ac:dyDescent="0.15"/>
    <row r="6450" customFormat="1" ht="13" x14ac:dyDescent="0.15"/>
    <row r="6451" customFormat="1" ht="13" x14ac:dyDescent="0.15"/>
    <row r="6452" customFormat="1" ht="13" x14ac:dyDescent="0.15"/>
    <row r="6453" customFormat="1" ht="13" x14ac:dyDescent="0.15"/>
    <row r="6454" customFormat="1" ht="13" x14ac:dyDescent="0.15"/>
    <row r="6455" customFormat="1" ht="13" x14ac:dyDescent="0.15"/>
    <row r="6456" customFormat="1" ht="13" x14ac:dyDescent="0.15"/>
    <row r="6457" customFormat="1" ht="13" x14ac:dyDescent="0.15"/>
    <row r="6458" customFormat="1" ht="13" x14ac:dyDescent="0.15"/>
    <row r="6459" customFormat="1" ht="13" x14ac:dyDescent="0.15"/>
    <row r="6460" customFormat="1" ht="13" x14ac:dyDescent="0.15"/>
    <row r="6461" customFormat="1" ht="13" x14ac:dyDescent="0.15"/>
    <row r="6462" customFormat="1" ht="13" x14ac:dyDescent="0.15"/>
    <row r="6463" customFormat="1" ht="13" x14ac:dyDescent="0.15"/>
    <row r="6464" customFormat="1" ht="13" x14ac:dyDescent="0.15"/>
    <row r="6465" customFormat="1" ht="13" x14ac:dyDescent="0.15"/>
    <row r="6466" customFormat="1" ht="13" x14ac:dyDescent="0.15"/>
    <row r="6467" customFormat="1" ht="13" x14ac:dyDescent="0.15"/>
    <row r="6468" customFormat="1" ht="13" x14ac:dyDescent="0.15"/>
    <row r="6469" customFormat="1" ht="13" x14ac:dyDescent="0.15"/>
    <row r="6470" customFormat="1" ht="13" x14ac:dyDescent="0.15"/>
    <row r="6471" customFormat="1" ht="13" x14ac:dyDescent="0.15"/>
    <row r="6472" customFormat="1" ht="13" x14ac:dyDescent="0.15"/>
    <row r="6473" customFormat="1" ht="13" x14ac:dyDescent="0.15"/>
    <row r="6474" customFormat="1" ht="13" x14ac:dyDescent="0.15"/>
    <row r="6475" customFormat="1" ht="13" x14ac:dyDescent="0.15"/>
    <row r="6476" customFormat="1" ht="13" x14ac:dyDescent="0.15"/>
    <row r="6477" customFormat="1" ht="13" x14ac:dyDescent="0.15"/>
    <row r="6478" customFormat="1" ht="13" x14ac:dyDescent="0.15"/>
    <row r="6479" customFormat="1" ht="13" x14ac:dyDescent="0.15"/>
    <row r="6480" customFormat="1" ht="13" x14ac:dyDescent="0.15"/>
    <row r="6481" customFormat="1" ht="13" x14ac:dyDescent="0.15"/>
    <row r="6482" customFormat="1" ht="13" x14ac:dyDescent="0.15"/>
    <row r="6483" customFormat="1" ht="13" x14ac:dyDescent="0.15"/>
    <row r="6484" customFormat="1" ht="13" x14ac:dyDescent="0.15"/>
    <row r="6485" customFormat="1" ht="13" x14ac:dyDescent="0.15"/>
    <row r="6486" customFormat="1" ht="13" x14ac:dyDescent="0.15"/>
    <row r="6487" customFormat="1" ht="13" x14ac:dyDescent="0.15"/>
    <row r="6488" customFormat="1" ht="13" x14ac:dyDescent="0.15"/>
    <row r="6489" customFormat="1" ht="13" x14ac:dyDescent="0.15"/>
    <row r="6490" customFormat="1" ht="13" x14ac:dyDescent="0.15"/>
    <row r="6491" customFormat="1" ht="13" x14ac:dyDescent="0.15"/>
    <row r="6492" customFormat="1" ht="13" x14ac:dyDescent="0.15"/>
    <row r="6493" customFormat="1" ht="13" x14ac:dyDescent="0.15"/>
    <row r="6494" customFormat="1" ht="13" x14ac:dyDescent="0.15"/>
    <row r="6495" customFormat="1" ht="13" x14ac:dyDescent="0.15"/>
    <row r="6496" customFormat="1" ht="13" x14ac:dyDescent="0.15"/>
    <row r="6497" customFormat="1" ht="13" x14ac:dyDescent="0.15"/>
    <row r="6498" customFormat="1" ht="13" x14ac:dyDescent="0.15"/>
    <row r="6499" customFormat="1" ht="13" x14ac:dyDescent="0.15"/>
    <row r="6500" customFormat="1" ht="13" x14ac:dyDescent="0.15"/>
    <row r="6501" customFormat="1" ht="13" x14ac:dyDescent="0.15"/>
    <row r="6502" customFormat="1" ht="13" x14ac:dyDescent="0.15"/>
    <row r="6503" customFormat="1" ht="13" x14ac:dyDescent="0.15"/>
    <row r="6504" customFormat="1" ht="13" x14ac:dyDescent="0.15"/>
    <row r="6505" customFormat="1" ht="13" x14ac:dyDescent="0.15"/>
    <row r="6506" customFormat="1" ht="13" x14ac:dyDescent="0.15"/>
    <row r="6507" customFormat="1" ht="13" x14ac:dyDescent="0.15"/>
    <row r="6508" customFormat="1" ht="13" x14ac:dyDescent="0.15"/>
    <row r="6509" customFormat="1" ht="13" x14ac:dyDescent="0.15"/>
    <row r="6510" customFormat="1" ht="13" x14ac:dyDescent="0.15"/>
    <row r="6511" customFormat="1" ht="13" x14ac:dyDescent="0.15"/>
    <row r="6512" customFormat="1" ht="13" x14ac:dyDescent="0.15"/>
    <row r="6513" customFormat="1" ht="13" x14ac:dyDescent="0.15"/>
    <row r="6514" customFormat="1" ht="13" x14ac:dyDescent="0.15"/>
    <row r="6515" customFormat="1" ht="13" x14ac:dyDescent="0.15"/>
    <row r="6516" customFormat="1" ht="13" x14ac:dyDescent="0.15"/>
    <row r="6517" customFormat="1" ht="13" x14ac:dyDescent="0.15"/>
    <row r="6518" customFormat="1" ht="13" x14ac:dyDescent="0.15"/>
    <row r="6519" customFormat="1" ht="13" x14ac:dyDescent="0.15"/>
    <row r="6520" customFormat="1" ht="13" x14ac:dyDescent="0.15"/>
    <row r="6521" customFormat="1" ht="13" x14ac:dyDescent="0.15"/>
    <row r="6522" customFormat="1" ht="13" x14ac:dyDescent="0.15"/>
    <row r="6523" customFormat="1" ht="13" x14ac:dyDescent="0.15"/>
    <row r="6524" customFormat="1" ht="13" x14ac:dyDescent="0.15"/>
    <row r="6525" customFormat="1" ht="13" x14ac:dyDescent="0.15"/>
    <row r="6526" customFormat="1" ht="13" x14ac:dyDescent="0.15"/>
    <row r="6527" customFormat="1" ht="13" x14ac:dyDescent="0.15"/>
    <row r="6528" customFormat="1" ht="13" x14ac:dyDescent="0.15"/>
    <row r="6529" customFormat="1" ht="13" x14ac:dyDescent="0.15"/>
    <row r="6530" customFormat="1" ht="13" x14ac:dyDescent="0.15"/>
    <row r="6531" customFormat="1" ht="13" x14ac:dyDescent="0.15"/>
    <row r="6532" customFormat="1" ht="13" x14ac:dyDescent="0.15"/>
    <row r="6533" customFormat="1" ht="13" x14ac:dyDescent="0.15"/>
    <row r="6534" customFormat="1" ht="13" x14ac:dyDescent="0.15"/>
    <row r="6535" customFormat="1" ht="13" x14ac:dyDescent="0.15"/>
    <row r="6536" customFormat="1" ht="13" x14ac:dyDescent="0.15"/>
    <row r="6537" customFormat="1" ht="13" x14ac:dyDescent="0.15"/>
    <row r="6538" customFormat="1" ht="13" x14ac:dyDescent="0.15"/>
    <row r="6539" customFormat="1" ht="13" x14ac:dyDescent="0.15"/>
    <row r="6540" customFormat="1" ht="13" x14ac:dyDescent="0.15"/>
    <row r="6541" customFormat="1" ht="13" x14ac:dyDescent="0.15"/>
    <row r="6542" customFormat="1" ht="13" x14ac:dyDescent="0.15"/>
    <row r="6543" customFormat="1" ht="13" x14ac:dyDescent="0.15"/>
    <row r="6544" customFormat="1" ht="13" x14ac:dyDescent="0.15"/>
    <row r="6545" customFormat="1" ht="13" x14ac:dyDescent="0.15"/>
    <row r="6546" customFormat="1" ht="13" x14ac:dyDescent="0.15"/>
    <row r="6547" customFormat="1" ht="13" x14ac:dyDescent="0.15"/>
    <row r="6548" customFormat="1" ht="13" x14ac:dyDescent="0.15"/>
    <row r="6549" customFormat="1" ht="13" x14ac:dyDescent="0.15"/>
    <row r="6550" customFormat="1" ht="13" x14ac:dyDescent="0.15"/>
    <row r="6551" customFormat="1" ht="13" x14ac:dyDescent="0.15"/>
    <row r="6552" customFormat="1" ht="13" x14ac:dyDescent="0.15"/>
    <row r="6553" customFormat="1" ht="13" x14ac:dyDescent="0.15"/>
    <row r="6554" customFormat="1" ht="13" x14ac:dyDescent="0.15"/>
    <row r="6555" customFormat="1" ht="13" x14ac:dyDescent="0.15"/>
    <row r="6556" customFormat="1" ht="13" x14ac:dyDescent="0.15"/>
    <row r="6557" customFormat="1" ht="13" x14ac:dyDescent="0.15"/>
    <row r="6558" customFormat="1" ht="13" x14ac:dyDescent="0.15"/>
    <row r="6559" customFormat="1" ht="13" x14ac:dyDescent="0.15"/>
    <row r="6560" customFormat="1" ht="13" x14ac:dyDescent="0.15"/>
    <row r="6561" customFormat="1" ht="13" x14ac:dyDescent="0.15"/>
    <row r="6562" customFormat="1" ht="13" x14ac:dyDescent="0.15"/>
    <row r="6563" customFormat="1" ht="13" x14ac:dyDescent="0.15"/>
    <row r="6564" customFormat="1" ht="13" x14ac:dyDescent="0.15"/>
    <row r="6565" customFormat="1" ht="13" x14ac:dyDescent="0.15"/>
    <row r="6566" customFormat="1" ht="13" x14ac:dyDescent="0.15"/>
    <row r="6567" customFormat="1" ht="13" x14ac:dyDescent="0.15"/>
    <row r="6568" customFormat="1" ht="13" x14ac:dyDescent="0.15"/>
    <row r="6569" customFormat="1" ht="13" x14ac:dyDescent="0.15"/>
    <row r="6570" customFormat="1" ht="13" x14ac:dyDescent="0.15"/>
    <row r="6571" customFormat="1" ht="13" x14ac:dyDescent="0.15"/>
    <row r="6572" customFormat="1" ht="13" x14ac:dyDescent="0.15"/>
    <row r="6573" customFormat="1" ht="13" x14ac:dyDescent="0.15"/>
    <row r="6574" customFormat="1" ht="13" x14ac:dyDescent="0.15"/>
    <row r="6575" customFormat="1" ht="13" x14ac:dyDescent="0.15"/>
    <row r="6576" customFormat="1" ht="13" x14ac:dyDescent="0.15"/>
    <row r="6577" customFormat="1" ht="13" x14ac:dyDescent="0.15"/>
    <row r="6578" customFormat="1" ht="13" x14ac:dyDescent="0.15"/>
    <row r="6579" customFormat="1" ht="13" x14ac:dyDescent="0.15"/>
    <row r="6580" customFormat="1" ht="13" x14ac:dyDescent="0.15"/>
    <row r="6581" customFormat="1" ht="13" x14ac:dyDescent="0.15"/>
    <row r="6582" customFormat="1" ht="13" x14ac:dyDescent="0.15"/>
    <row r="6583" customFormat="1" ht="13" x14ac:dyDescent="0.15"/>
    <row r="6584" customFormat="1" ht="13" x14ac:dyDescent="0.15"/>
    <row r="6585" customFormat="1" ht="13" x14ac:dyDescent="0.15"/>
    <row r="6586" customFormat="1" ht="13" x14ac:dyDescent="0.15"/>
    <row r="6587" customFormat="1" ht="13" x14ac:dyDescent="0.15"/>
    <row r="6588" customFormat="1" ht="13" x14ac:dyDescent="0.15"/>
    <row r="6589" customFormat="1" ht="13" x14ac:dyDescent="0.15"/>
    <row r="6590" customFormat="1" ht="13" x14ac:dyDescent="0.15"/>
    <row r="6591" customFormat="1" ht="13" x14ac:dyDescent="0.15"/>
    <row r="6592" customFormat="1" ht="13" x14ac:dyDescent="0.15"/>
    <row r="6593" customFormat="1" ht="13" x14ac:dyDescent="0.15"/>
    <row r="6594" customFormat="1" ht="13" x14ac:dyDescent="0.15"/>
    <row r="6595" customFormat="1" ht="13" x14ac:dyDescent="0.15"/>
    <row r="6596" customFormat="1" ht="13" x14ac:dyDescent="0.15"/>
    <row r="6597" customFormat="1" ht="13" x14ac:dyDescent="0.15"/>
    <row r="6598" customFormat="1" ht="13" x14ac:dyDescent="0.15"/>
    <row r="6599" customFormat="1" ht="13" x14ac:dyDescent="0.15"/>
    <row r="6600" customFormat="1" ht="13" x14ac:dyDescent="0.15"/>
    <row r="6601" customFormat="1" ht="13" x14ac:dyDescent="0.15"/>
    <row r="6602" customFormat="1" ht="13" x14ac:dyDescent="0.15"/>
    <row r="6603" customFormat="1" ht="13" x14ac:dyDescent="0.15"/>
    <row r="6604" customFormat="1" ht="13" x14ac:dyDescent="0.15"/>
    <row r="6605" customFormat="1" ht="13" x14ac:dyDescent="0.15"/>
    <row r="6606" customFormat="1" ht="13" x14ac:dyDescent="0.15"/>
    <row r="6607" customFormat="1" ht="13" x14ac:dyDescent="0.15"/>
    <row r="6608" customFormat="1" ht="13" x14ac:dyDescent="0.15"/>
    <row r="6609" customFormat="1" ht="13" x14ac:dyDescent="0.15"/>
    <row r="6610" customFormat="1" ht="13" x14ac:dyDescent="0.15"/>
    <row r="6611" customFormat="1" ht="13" x14ac:dyDescent="0.15"/>
    <row r="6612" customFormat="1" ht="13" x14ac:dyDescent="0.15"/>
    <row r="6613" customFormat="1" ht="13" x14ac:dyDescent="0.15"/>
    <row r="6614" customFormat="1" ht="13" x14ac:dyDescent="0.15"/>
    <row r="6615" customFormat="1" ht="13" x14ac:dyDescent="0.15"/>
    <row r="6616" customFormat="1" ht="13" x14ac:dyDescent="0.15"/>
    <row r="6617" customFormat="1" ht="13" x14ac:dyDescent="0.15"/>
    <row r="6618" customFormat="1" ht="13" x14ac:dyDescent="0.15"/>
    <row r="6619" customFormat="1" ht="13" x14ac:dyDescent="0.15"/>
    <row r="6620" customFormat="1" ht="13" x14ac:dyDescent="0.15"/>
    <row r="6621" customFormat="1" ht="13" x14ac:dyDescent="0.15"/>
    <row r="6622" customFormat="1" ht="13" x14ac:dyDescent="0.15"/>
    <row r="6623" customFormat="1" ht="13" x14ac:dyDescent="0.15"/>
    <row r="6624" customFormat="1" ht="13" x14ac:dyDescent="0.15"/>
    <row r="6625" customFormat="1" ht="13" x14ac:dyDescent="0.15"/>
    <row r="6626" customFormat="1" ht="13" x14ac:dyDescent="0.15"/>
    <row r="6627" customFormat="1" ht="13" x14ac:dyDescent="0.15"/>
    <row r="6628" customFormat="1" ht="13" x14ac:dyDescent="0.15"/>
    <row r="6629" customFormat="1" ht="13" x14ac:dyDescent="0.15"/>
    <row r="6630" customFormat="1" ht="13" x14ac:dyDescent="0.15"/>
    <row r="6631" customFormat="1" ht="13" x14ac:dyDescent="0.15"/>
    <row r="6632" customFormat="1" ht="13" x14ac:dyDescent="0.15"/>
    <row r="6633" customFormat="1" ht="13" x14ac:dyDescent="0.15"/>
    <row r="6634" customFormat="1" ht="13" x14ac:dyDescent="0.15"/>
    <row r="6635" customFormat="1" ht="13" x14ac:dyDescent="0.15"/>
    <row r="6636" customFormat="1" ht="13" x14ac:dyDescent="0.15"/>
    <row r="6637" customFormat="1" ht="13" x14ac:dyDescent="0.15"/>
    <row r="6638" customFormat="1" ht="13" x14ac:dyDescent="0.15"/>
    <row r="6639" customFormat="1" ht="13" x14ac:dyDescent="0.15"/>
    <row r="6640" customFormat="1" ht="13" x14ac:dyDescent="0.15"/>
    <row r="6641" customFormat="1" ht="13" x14ac:dyDescent="0.15"/>
    <row r="6642" customFormat="1" ht="13" x14ac:dyDescent="0.15"/>
    <row r="6643" customFormat="1" ht="13" x14ac:dyDescent="0.15"/>
    <row r="6644" customFormat="1" ht="13" x14ac:dyDescent="0.15"/>
    <row r="6645" customFormat="1" ht="13" x14ac:dyDescent="0.15"/>
    <row r="6646" customFormat="1" ht="13" x14ac:dyDescent="0.15"/>
    <row r="6647" customFormat="1" ht="13" x14ac:dyDescent="0.15"/>
    <row r="6648" customFormat="1" ht="13" x14ac:dyDescent="0.15"/>
    <row r="6649" customFormat="1" ht="13" x14ac:dyDescent="0.15"/>
    <row r="6650" customFormat="1" ht="13" x14ac:dyDescent="0.15"/>
    <row r="6651" customFormat="1" ht="13" x14ac:dyDescent="0.15"/>
    <row r="6652" customFormat="1" ht="13" x14ac:dyDescent="0.15"/>
    <row r="6653" customFormat="1" ht="13" x14ac:dyDescent="0.15"/>
    <row r="6654" customFormat="1" ht="13" x14ac:dyDescent="0.15"/>
    <row r="6655" customFormat="1" ht="13" x14ac:dyDescent="0.15"/>
    <row r="6656" customFormat="1" ht="13" x14ac:dyDescent="0.15"/>
    <row r="6657" customFormat="1" ht="13" x14ac:dyDescent="0.15"/>
    <row r="6658" customFormat="1" ht="13" x14ac:dyDescent="0.15"/>
    <row r="6659" customFormat="1" ht="13" x14ac:dyDescent="0.15"/>
    <row r="6660" customFormat="1" ht="13" x14ac:dyDescent="0.15"/>
    <row r="6661" customFormat="1" ht="13" x14ac:dyDescent="0.15"/>
    <row r="6662" customFormat="1" ht="13" x14ac:dyDescent="0.15"/>
    <row r="6663" customFormat="1" ht="13" x14ac:dyDescent="0.15"/>
    <row r="6664" customFormat="1" ht="13" x14ac:dyDescent="0.15"/>
    <row r="6665" customFormat="1" ht="13" x14ac:dyDescent="0.15"/>
    <row r="6666" customFormat="1" ht="13" x14ac:dyDescent="0.15"/>
    <row r="6667" customFormat="1" ht="13" x14ac:dyDescent="0.15"/>
    <row r="6668" customFormat="1" ht="13" x14ac:dyDescent="0.15"/>
    <row r="6669" customFormat="1" ht="13" x14ac:dyDescent="0.15"/>
    <row r="6670" customFormat="1" ht="13" x14ac:dyDescent="0.15"/>
    <row r="6671" customFormat="1" ht="13" x14ac:dyDescent="0.15"/>
    <row r="6672" customFormat="1" ht="13" x14ac:dyDescent="0.15"/>
    <row r="6673" customFormat="1" ht="13" x14ac:dyDescent="0.15"/>
    <row r="6674" customFormat="1" ht="13" x14ac:dyDescent="0.15"/>
    <row r="6675" customFormat="1" ht="13" x14ac:dyDescent="0.15"/>
    <row r="6676" customFormat="1" ht="13" x14ac:dyDescent="0.15"/>
    <row r="6677" customFormat="1" ht="13" x14ac:dyDescent="0.15"/>
    <row r="6678" customFormat="1" ht="13" x14ac:dyDescent="0.15"/>
    <row r="6679" customFormat="1" ht="13" x14ac:dyDescent="0.15"/>
    <row r="6680" customFormat="1" ht="13" x14ac:dyDescent="0.15"/>
    <row r="6681" customFormat="1" ht="13" x14ac:dyDescent="0.15"/>
    <row r="6682" customFormat="1" ht="13" x14ac:dyDescent="0.15"/>
    <row r="6683" customFormat="1" ht="13" x14ac:dyDescent="0.15"/>
    <row r="6684" customFormat="1" ht="13" x14ac:dyDescent="0.15"/>
    <row r="6685" customFormat="1" ht="13" x14ac:dyDescent="0.15"/>
    <row r="6686" customFormat="1" ht="13" x14ac:dyDescent="0.15"/>
    <row r="6687" customFormat="1" ht="13" x14ac:dyDescent="0.15"/>
    <row r="6688" customFormat="1" ht="13" x14ac:dyDescent="0.15"/>
    <row r="6689" customFormat="1" ht="13" x14ac:dyDescent="0.15"/>
    <row r="6690" customFormat="1" ht="13" x14ac:dyDescent="0.15"/>
    <row r="6691" customFormat="1" ht="13" x14ac:dyDescent="0.15"/>
    <row r="6692" customFormat="1" ht="13" x14ac:dyDescent="0.15"/>
    <row r="6693" customFormat="1" ht="13" x14ac:dyDescent="0.15"/>
    <row r="6694" customFormat="1" ht="13" x14ac:dyDescent="0.15"/>
    <row r="6695" customFormat="1" ht="13" x14ac:dyDescent="0.15"/>
    <row r="6696" customFormat="1" ht="13" x14ac:dyDescent="0.15"/>
    <row r="6697" customFormat="1" ht="13" x14ac:dyDescent="0.15"/>
    <row r="6698" customFormat="1" ht="13" x14ac:dyDescent="0.15"/>
    <row r="6699" customFormat="1" ht="13" x14ac:dyDescent="0.15"/>
    <row r="6700" customFormat="1" ht="13" x14ac:dyDescent="0.15"/>
    <row r="6701" customFormat="1" ht="13" x14ac:dyDescent="0.15"/>
    <row r="6702" customFormat="1" ht="13" x14ac:dyDescent="0.15"/>
    <row r="6703" customFormat="1" ht="13" x14ac:dyDescent="0.15"/>
    <row r="6704" customFormat="1" ht="13" x14ac:dyDescent="0.15"/>
    <row r="6705" customFormat="1" ht="13" x14ac:dyDescent="0.15"/>
    <row r="6706" customFormat="1" ht="13" x14ac:dyDescent="0.15"/>
    <row r="6707" customFormat="1" ht="13" x14ac:dyDescent="0.15"/>
    <row r="6708" customFormat="1" ht="13" x14ac:dyDescent="0.15"/>
    <row r="6709" customFormat="1" ht="13" x14ac:dyDescent="0.15"/>
    <row r="6710" customFormat="1" ht="13" x14ac:dyDescent="0.15"/>
    <row r="6711" customFormat="1" ht="13" x14ac:dyDescent="0.15"/>
    <row r="6712" customFormat="1" ht="13" x14ac:dyDescent="0.15"/>
    <row r="6713" customFormat="1" ht="13" x14ac:dyDescent="0.15"/>
    <row r="6714" customFormat="1" ht="13" x14ac:dyDescent="0.15"/>
    <row r="6715" customFormat="1" ht="13" x14ac:dyDescent="0.15"/>
    <row r="6716" customFormat="1" ht="13" x14ac:dyDescent="0.15"/>
    <row r="6717" customFormat="1" ht="13" x14ac:dyDescent="0.15"/>
    <row r="6718" customFormat="1" ht="13" x14ac:dyDescent="0.15"/>
    <row r="6719" customFormat="1" ht="13" x14ac:dyDescent="0.15"/>
    <row r="6720" customFormat="1" ht="13" x14ac:dyDescent="0.15"/>
    <row r="6721" customFormat="1" ht="13" x14ac:dyDescent="0.15"/>
    <row r="6722" customFormat="1" ht="13" x14ac:dyDescent="0.15"/>
    <row r="6723" customFormat="1" ht="13" x14ac:dyDescent="0.15"/>
    <row r="6724" customFormat="1" ht="13" x14ac:dyDescent="0.15"/>
    <row r="6725" customFormat="1" ht="13" x14ac:dyDescent="0.15"/>
    <row r="6726" customFormat="1" ht="13" x14ac:dyDescent="0.15"/>
    <row r="6727" customFormat="1" ht="13" x14ac:dyDescent="0.15"/>
    <row r="6728" customFormat="1" ht="13" x14ac:dyDescent="0.15"/>
    <row r="6729" customFormat="1" ht="13" x14ac:dyDescent="0.15"/>
    <row r="6730" customFormat="1" ht="13" x14ac:dyDescent="0.15"/>
    <row r="6731" customFormat="1" ht="13" x14ac:dyDescent="0.15"/>
    <row r="6732" customFormat="1" ht="13" x14ac:dyDescent="0.15"/>
    <row r="6733" customFormat="1" ht="13" x14ac:dyDescent="0.15"/>
    <row r="6734" customFormat="1" ht="13" x14ac:dyDescent="0.15"/>
    <row r="6735" customFormat="1" ht="13" x14ac:dyDescent="0.15"/>
    <row r="6736" customFormat="1" ht="13" x14ac:dyDescent="0.15"/>
    <row r="6737" customFormat="1" ht="13" x14ac:dyDescent="0.15"/>
    <row r="6738" customFormat="1" ht="13" x14ac:dyDescent="0.15"/>
    <row r="6739" customFormat="1" ht="13" x14ac:dyDescent="0.15"/>
    <row r="6740" customFormat="1" ht="13" x14ac:dyDescent="0.15"/>
    <row r="6741" customFormat="1" ht="13" x14ac:dyDescent="0.15"/>
    <row r="6742" customFormat="1" ht="13" x14ac:dyDescent="0.15"/>
    <row r="6743" customFormat="1" ht="13" x14ac:dyDescent="0.15"/>
    <row r="6744" customFormat="1" ht="13" x14ac:dyDescent="0.15"/>
    <row r="6745" customFormat="1" ht="13" x14ac:dyDescent="0.15"/>
    <row r="6746" customFormat="1" ht="13" x14ac:dyDescent="0.15"/>
    <row r="6747" customFormat="1" ht="13" x14ac:dyDescent="0.15"/>
    <row r="6748" customFormat="1" ht="13" x14ac:dyDescent="0.15"/>
    <row r="6749" customFormat="1" ht="13" x14ac:dyDescent="0.15"/>
    <row r="6750" customFormat="1" ht="13" x14ac:dyDescent="0.15"/>
    <row r="6751" customFormat="1" ht="13" x14ac:dyDescent="0.15"/>
    <row r="6752" customFormat="1" ht="13" x14ac:dyDescent="0.15"/>
    <row r="6753" customFormat="1" ht="13" x14ac:dyDescent="0.15"/>
    <row r="6754" customFormat="1" ht="13" x14ac:dyDescent="0.15"/>
    <row r="6755" customFormat="1" ht="13" x14ac:dyDescent="0.15"/>
    <row r="6756" customFormat="1" ht="13" x14ac:dyDescent="0.15"/>
    <row r="6757" customFormat="1" ht="13" x14ac:dyDescent="0.15"/>
    <row r="6758" customFormat="1" ht="13" x14ac:dyDescent="0.15"/>
    <row r="6759" customFormat="1" ht="13" x14ac:dyDescent="0.15"/>
    <row r="6760" customFormat="1" ht="13" x14ac:dyDescent="0.15"/>
    <row r="6761" customFormat="1" ht="13" x14ac:dyDescent="0.15"/>
    <row r="6762" customFormat="1" ht="13" x14ac:dyDescent="0.15"/>
    <row r="6763" customFormat="1" ht="13" x14ac:dyDescent="0.15"/>
    <row r="6764" customFormat="1" ht="13" x14ac:dyDescent="0.15"/>
    <row r="6765" customFormat="1" ht="13" x14ac:dyDescent="0.15"/>
    <row r="6766" customFormat="1" ht="13" x14ac:dyDescent="0.15"/>
    <row r="6767" customFormat="1" ht="13" x14ac:dyDescent="0.15"/>
    <row r="6768" customFormat="1" ht="13" x14ac:dyDescent="0.15"/>
    <row r="6769" customFormat="1" ht="13" x14ac:dyDescent="0.15"/>
    <row r="6770" customFormat="1" ht="13" x14ac:dyDescent="0.15"/>
    <row r="6771" customFormat="1" ht="13" x14ac:dyDescent="0.15"/>
    <row r="6772" customFormat="1" ht="13" x14ac:dyDescent="0.15"/>
    <row r="6773" customFormat="1" ht="13" x14ac:dyDescent="0.15"/>
    <row r="6774" customFormat="1" ht="13" x14ac:dyDescent="0.15"/>
    <row r="6775" customFormat="1" ht="13" x14ac:dyDescent="0.15"/>
    <row r="6776" customFormat="1" ht="13" x14ac:dyDescent="0.15"/>
    <row r="6777" customFormat="1" ht="13" x14ac:dyDescent="0.15"/>
    <row r="6778" customFormat="1" ht="13" x14ac:dyDescent="0.15"/>
    <row r="6779" customFormat="1" ht="13" x14ac:dyDescent="0.15"/>
    <row r="6780" customFormat="1" ht="13" x14ac:dyDescent="0.15"/>
    <row r="6781" customFormat="1" ht="13" x14ac:dyDescent="0.15"/>
    <row r="6782" customFormat="1" ht="13" x14ac:dyDescent="0.15"/>
    <row r="6783" customFormat="1" ht="13" x14ac:dyDescent="0.15"/>
    <row r="6784" customFormat="1" ht="13" x14ac:dyDescent="0.15"/>
    <row r="6785" customFormat="1" ht="13" x14ac:dyDescent="0.15"/>
    <row r="6786" customFormat="1" ht="13" x14ac:dyDescent="0.15"/>
    <row r="6787" customFormat="1" ht="13" x14ac:dyDescent="0.15"/>
    <row r="6788" customFormat="1" ht="13" x14ac:dyDescent="0.15"/>
    <row r="6789" customFormat="1" ht="13" x14ac:dyDescent="0.15"/>
    <row r="6790" customFormat="1" ht="13" x14ac:dyDescent="0.15"/>
    <row r="6791" customFormat="1" ht="13" x14ac:dyDescent="0.15"/>
    <row r="6792" customFormat="1" ht="13" x14ac:dyDescent="0.15"/>
    <row r="6793" customFormat="1" ht="13" x14ac:dyDescent="0.15"/>
    <row r="6794" customFormat="1" ht="13" x14ac:dyDescent="0.15"/>
    <row r="6795" customFormat="1" ht="13" x14ac:dyDescent="0.15"/>
    <row r="6796" customFormat="1" ht="13" x14ac:dyDescent="0.15"/>
    <row r="6797" customFormat="1" ht="13" x14ac:dyDescent="0.15"/>
    <row r="6798" customFormat="1" ht="13" x14ac:dyDescent="0.15"/>
    <row r="6799" customFormat="1" ht="13" x14ac:dyDescent="0.15"/>
    <row r="6800" customFormat="1" ht="13" x14ac:dyDescent="0.15"/>
    <row r="6801" customFormat="1" ht="13" x14ac:dyDescent="0.15"/>
    <row r="6802" customFormat="1" ht="13" x14ac:dyDescent="0.15"/>
    <row r="6803" customFormat="1" ht="13" x14ac:dyDescent="0.15"/>
    <row r="6804" customFormat="1" ht="13" x14ac:dyDescent="0.15"/>
    <row r="6805" customFormat="1" ht="13" x14ac:dyDescent="0.15"/>
    <row r="6806" customFormat="1" ht="13" x14ac:dyDescent="0.15"/>
    <row r="6807" customFormat="1" ht="13" x14ac:dyDescent="0.15"/>
    <row r="6808" customFormat="1" ht="13" x14ac:dyDescent="0.15"/>
    <row r="6809" customFormat="1" ht="13" x14ac:dyDescent="0.15"/>
    <row r="6810" customFormat="1" ht="13" x14ac:dyDescent="0.15"/>
    <row r="6811" customFormat="1" ht="13" x14ac:dyDescent="0.15"/>
    <row r="6812" customFormat="1" ht="13" x14ac:dyDescent="0.15"/>
    <row r="6813" customFormat="1" ht="13" x14ac:dyDescent="0.15"/>
    <row r="6814" customFormat="1" ht="13" x14ac:dyDescent="0.15"/>
    <row r="6815" customFormat="1" ht="13" x14ac:dyDescent="0.15"/>
    <row r="6816" customFormat="1" ht="13" x14ac:dyDescent="0.15"/>
    <row r="6817" customFormat="1" ht="13" x14ac:dyDescent="0.15"/>
    <row r="6818" customFormat="1" ht="13" x14ac:dyDescent="0.15"/>
    <row r="6819" customFormat="1" ht="13" x14ac:dyDescent="0.15"/>
    <row r="6820" customFormat="1" ht="13" x14ac:dyDescent="0.15"/>
    <row r="6821" customFormat="1" ht="13" x14ac:dyDescent="0.15"/>
    <row r="6822" customFormat="1" ht="13" x14ac:dyDescent="0.15"/>
    <row r="6823" customFormat="1" ht="13" x14ac:dyDescent="0.15"/>
    <row r="6824" customFormat="1" ht="13" x14ac:dyDescent="0.15"/>
    <row r="6825" customFormat="1" ht="13" x14ac:dyDescent="0.15"/>
    <row r="6826" customFormat="1" ht="13" x14ac:dyDescent="0.15"/>
    <row r="6827" customFormat="1" ht="13" x14ac:dyDescent="0.15"/>
    <row r="6828" customFormat="1" ht="13" x14ac:dyDescent="0.15"/>
    <row r="6829" customFormat="1" ht="13" x14ac:dyDescent="0.15"/>
    <row r="6830" customFormat="1" ht="13" x14ac:dyDescent="0.15"/>
    <row r="6831" customFormat="1" ht="13" x14ac:dyDescent="0.15"/>
    <row r="6832" customFormat="1" ht="13" x14ac:dyDescent="0.15"/>
    <row r="6833" customFormat="1" ht="13" x14ac:dyDescent="0.15"/>
    <row r="6834" customFormat="1" ht="13" x14ac:dyDescent="0.15"/>
    <row r="6835" customFormat="1" ht="13" x14ac:dyDescent="0.15"/>
    <row r="6836" customFormat="1" ht="13" x14ac:dyDescent="0.15"/>
    <row r="6837" customFormat="1" ht="13" x14ac:dyDescent="0.15"/>
    <row r="6838" customFormat="1" ht="13" x14ac:dyDescent="0.15"/>
    <row r="6839" customFormat="1" ht="13" x14ac:dyDescent="0.15"/>
    <row r="6840" customFormat="1" ht="13" x14ac:dyDescent="0.15"/>
    <row r="6841" customFormat="1" ht="13" x14ac:dyDescent="0.15"/>
    <row r="6842" customFormat="1" ht="13" x14ac:dyDescent="0.15"/>
    <row r="6843" customFormat="1" ht="13" x14ac:dyDescent="0.15"/>
    <row r="6844" customFormat="1" ht="13" x14ac:dyDescent="0.15"/>
    <row r="6845" customFormat="1" ht="13" x14ac:dyDescent="0.15"/>
    <row r="6846" customFormat="1" ht="13" x14ac:dyDescent="0.15"/>
    <row r="6847" customFormat="1" ht="13" x14ac:dyDescent="0.15"/>
    <row r="6848" customFormat="1" ht="13" x14ac:dyDescent="0.15"/>
    <row r="6849" customFormat="1" ht="13" x14ac:dyDescent="0.15"/>
    <row r="6850" customFormat="1" ht="13" x14ac:dyDescent="0.15"/>
    <row r="6851" customFormat="1" ht="13" x14ac:dyDescent="0.15"/>
    <row r="6852" customFormat="1" ht="13" x14ac:dyDescent="0.15"/>
    <row r="6853" customFormat="1" ht="13" x14ac:dyDescent="0.15"/>
    <row r="6854" customFormat="1" ht="13" x14ac:dyDescent="0.15"/>
    <row r="6855" customFormat="1" ht="13" x14ac:dyDescent="0.15"/>
    <row r="6856" customFormat="1" ht="13" x14ac:dyDescent="0.15"/>
    <row r="6857" customFormat="1" ht="13" x14ac:dyDescent="0.15"/>
    <row r="6858" customFormat="1" ht="13" x14ac:dyDescent="0.15"/>
    <row r="6859" customFormat="1" ht="13" x14ac:dyDescent="0.15"/>
    <row r="6860" customFormat="1" ht="13" x14ac:dyDescent="0.15"/>
    <row r="6861" customFormat="1" ht="13" x14ac:dyDescent="0.15"/>
    <row r="6862" customFormat="1" ht="13" x14ac:dyDescent="0.15"/>
    <row r="6863" customFormat="1" ht="13" x14ac:dyDescent="0.15"/>
    <row r="6864" customFormat="1" ht="13" x14ac:dyDescent="0.15"/>
    <row r="6865" customFormat="1" ht="13" x14ac:dyDescent="0.15"/>
    <row r="6866" customFormat="1" ht="13" x14ac:dyDescent="0.15"/>
    <row r="6867" customFormat="1" ht="13" x14ac:dyDescent="0.15"/>
    <row r="6868" customFormat="1" ht="13" x14ac:dyDescent="0.15"/>
    <row r="6869" customFormat="1" ht="13" x14ac:dyDescent="0.15"/>
    <row r="6870" customFormat="1" ht="13" x14ac:dyDescent="0.15"/>
    <row r="6871" customFormat="1" ht="13" x14ac:dyDescent="0.15"/>
    <row r="6872" customFormat="1" ht="13" x14ac:dyDescent="0.15"/>
    <row r="6873" customFormat="1" ht="13" x14ac:dyDescent="0.15"/>
    <row r="6874" customFormat="1" ht="13" x14ac:dyDescent="0.15"/>
    <row r="6875" customFormat="1" ht="13" x14ac:dyDescent="0.15"/>
    <row r="6876" customFormat="1" ht="13" x14ac:dyDescent="0.15"/>
    <row r="6877" customFormat="1" ht="13" x14ac:dyDescent="0.15"/>
    <row r="6878" customFormat="1" ht="13" x14ac:dyDescent="0.15"/>
    <row r="6879" customFormat="1" ht="13" x14ac:dyDescent="0.15"/>
    <row r="6880" customFormat="1" ht="13" x14ac:dyDescent="0.15"/>
    <row r="6881" customFormat="1" ht="13" x14ac:dyDescent="0.15"/>
    <row r="6882" customFormat="1" ht="13" x14ac:dyDescent="0.15"/>
    <row r="6883" customFormat="1" ht="13" x14ac:dyDescent="0.15"/>
    <row r="6884" customFormat="1" ht="13" x14ac:dyDescent="0.15"/>
    <row r="6885" customFormat="1" ht="13" x14ac:dyDescent="0.15"/>
    <row r="6886" customFormat="1" ht="13" x14ac:dyDescent="0.15"/>
    <row r="6887" customFormat="1" ht="13" x14ac:dyDescent="0.15"/>
    <row r="6888" customFormat="1" ht="13" x14ac:dyDescent="0.15"/>
    <row r="6889" customFormat="1" ht="13" x14ac:dyDescent="0.15"/>
    <row r="6890" customFormat="1" ht="13" x14ac:dyDescent="0.15"/>
    <row r="6891" customFormat="1" ht="13" x14ac:dyDescent="0.15"/>
    <row r="6892" customFormat="1" ht="13" x14ac:dyDescent="0.15"/>
    <row r="6893" customFormat="1" ht="13" x14ac:dyDescent="0.15"/>
    <row r="6894" customFormat="1" ht="13" x14ac:dyDescent="0.15"/>
    <row r="6895" customFormat="1" ht="13" x14ac:dyDescent="0.15"/>
    <row r="6896" customFormat="1" ht="13" x14ac:dyDescent="0.15"/>
    <row r="6897" customFormat="1" ht="13" x14ac:dyDescent="0.15"/>
    <row r="6898" customFormat="1" ht="13" x14ac:dyDescent="0.15"/>
    <row r="6899" customFormat="1" ht="13" x14ac:dyDescent="0.15"/>
    <row r="6900" customFormat="1" ht="13" x14ac:dyDescent="0.15"/>
    <row r="6901" customFormat="1" ht="13" x14ac:dyDescent="0.15"/>
    <row r="6902" customFormat="1" ht="13" x14ac:dyDescent="0.15"/>
    <row r="6903" customFormat="1" ht="13" x14ac:dyDescent="0.15"/>
    <row r="6904" customFormat="1" ht="13" x14ac:dyDescent="0.15"/>
    <row r="6905" customFormat="1" ht="13" x14ac:dyDescent="0.15"/>
    <row r="6906" customFormat="1" ht="13" x14ac:dyDescent="0.15"/>
    <row r="6907" customFormat="1" ht="13" x14ac:dyDescent="0.15"/>
    <row r="6908" customFormat="1" ht="13" x14ac:dyDescent="0.15"/>
    <row r="6909" customFormat="1" ht="13" x14ac:dyDescent="0.15"/>
    <row r="6910" customFormat="1" ht="13" x14ac:dyDescent="0.15"/>
    <row r="6911" customFormat="1" ht="13" x14ac:dyDescent="0.15"/>
    <row r="6912" customFormat="1" ht="13" x14ac:dyDescent="0.15"/>
    <row r="6913" customFormat="1" ht="13" x14ac:dyDescent="0.15"/>
    <row r="6914" customFormat="1" ht="13" x14ac:dyDescent="0.15"/>
    <row r="6915" customFormat="1" ht="13" x14ac:dyDescent="0.15"/>
    <row r="6916" customFormat="1" ht="13" x14ac:dyDescent="0.15"/>
    <row r="6917" customFormat="1" ht="13" x14ac:dyDescent="0.15"/>
    <row r="6918" customFormat="1" ht="13" x14ac:dyDescent="0.15"/>
    <row r="6919" customFormat="1" ht="13" x14ac:dyDescent="0.15"/>
    <row r="6920" customFormat="1" ht="13" x14ac:dyDescent="0.15"/>
    <row r="6921" customFormat="1" ht="13" x14ac:dyDescent="0.15"/>
    <row r="6922" customFormat="1" ht="13" x14ac:dyDescent="0.15"/>
    <row r="6923" customFormat="1" ht="13" x14ac:dyDescent="0.15"/>
    <row r="6924" customFormat="1" ht="13" x14ac:dyDescent="0.15"/>
    <row r="6925" customFormat="1" ht="13" x14ac:dyDescent="0.15"/>
    <row r="6926" customFormat="1" ht="13" x14ac:dyDescent="0.15"/>
    <row r="6927" customFormat="1" ht="13" x14ac:dyDescent="0.15"/>
    <row r="6928" customFormat="1" ht="13" x14ac:dyDescent="0.15"/>
    <row r="6929" customFormat="1" ht="13" x14ac:dyDescent="0.15"/>
    <row r="6930" customFormat="1" ht="13" x14ac:dyDescent="0.15"/>
    <row r="6931" customFormat="1" ht="13" x14ac:dyDescent="0.15"/>
    <row r="6932" customFormat="1" ht="13" x14ac:dyDescent="0.15"/>
    <row r="6933" customFormat="1" ht="13" x14ac:dyDescent="0.15"/>
    <row r="6934" customFormat="1" ht="13" x14ac:dyDescent="0.15"/>
    <row r="6935" customFormat="1" ht="13" x14ac:dyDescent="0.15"/>
    <row r="6936" customFormat="1" ht="13" x14ac:dyDescent="0.15"/>
    <row r="6937" customFormat="1" ht="13" x14ac:dyDescent="0.15"/>
    <row r="6938" customFormat="1" ht="13" x14ac:dyDescent="0.15"/>
    <row r="6939" customFormat="1" ht="13" x14ac:dyDescent="0.15"/>
    <row r="6940" customFormat="1" ht="13" x14ac:dyDescent="0.15"/>
    <row r="6941" customFormat="1" ht="13" x14ac:dyDescent="0.15"/>
    <row r="6942" customFormat="1" ht="13" x14ac:dyDescent="0.15"/>
    <row r="6943" customFormat="1" ht="13" x14ac:dyDescent="0.15"/>
    <row r="6944" customFormat="1" ht="13" x14ac:dyDescent="0.15"/>
    <row r="6945" customFormat="1" ht="13" x14ac:dyDescent="0.15"/>
    <row r="6946" customFormat="1" ht="13" x14ac:dyDescent="0.15"/>
    <row r="6947" customFormat="1" ht="13" x14ac:dyDescent="0.15"/>
    <row r="6948" customFormat="1" ht="13" x14ac:dyDescent="0.15"/>
    <row r="6949" customFormat="1" ht="13" x14ac:dyDescent="0.15"/>
    <row r="6950" customFormat="1" ht="13" x14ac:dyDescent="0.15"/>
    <row r="6951" customFormat="1" ht="13" x14ac:dyDescent="0.15"/>
    <row r="6952" customFormat="1" ht="13" x14ac:dyDescent="0.15"/>
    <row r="6953" customFormat="1" ht="13" x14ac:dyDescent="0.15"/>
    <row r="6954" customFormat="1" ht="13" x14ac:dyDescent="0.15"/>
    <row r="6955" customFormat="1" ht="13" x14ac:dyDescent="0.15"/>
    <row r="6956" customFormat="1" ht="13" x14ac:dyDescent="0.15"/>
    <row r="6957" customFormat="1" ht="13" x14ac:dyDescent="0.15"/>
    <row r="6958" customFormat="1" ht="13" x14ac:dyDescent="0.15"/>
    <row r="6959" customFormat="1" ht="13" x14ac:dyDescent="0.15"/>
    <row r="6960" customFormat="1" ht="13" x14ac:dyDescent="0.15"/>
    <row r="6961" customFormat="1" ht="13" x14ac:dyDescent="0.15"/>
    <row r="6962" customFormat="1" ht="13" x14ac:dyDescent="0.15"/>
    <row r="6963" customFormat="1" ht="13" x14ac:dyDescent="0.15"/>
    <row r="6964" customFormat="1" ht="13" x14ac:dyDescent="0.15"/>
    <row r="6965" customFormat="1" ht="13" x14ac:dyDescent="0.15"/>
    <row r="6966" customFormat="1" ht="13" x14ac:dyDescent="0.15"/>
    <row r="6967" customFormat="1" ht="13" x14ac:dyDescent="0.15"/>
    <row r="6968" customFormat="1" ht="13" x14ac:dyDescent="0.15"/>
    <row r="6969" customFormat="1" ht="13" x14ac:dyDescent="0.15"/>
    <row r="6970" customFormat="1" ht="13" x14ac:dyDescent="0.15"/>
    <row r="6971" customFormat="1" ht="13" x14ac:dyDescent="0.15"/>
    <row r="6972" customFormat="1" ht="13" x14ac:dyDescent="0.15"/>
    <row r="6973" customFormat="1" ht="13" x14ac:dyDescent="0.15"/>
    <row r="6974" customFormat="1" ht="13" x14ac:dyDescent="0.15"/>
    <row r="6975" customFormat="1" ht="13" x14ac:dyDescent="0.15"/>
    <row r="6976" customFormat="1" ht="13" x14ac:dyDescent="0.15"/>
    <row r="6977" customFormat="1" ht="13" x14ac:dyDescent="0.15"/>
    <row r="6978" customFormat="1" ht="13" x14ac:dyDescent="0.15"/>
    <row r="6979" customFormat="1" ht="13" x14ac:dyDescent="0.15"/>
    <row r="6980" customFormat="1" ht="13" x14ac:dyDescent="0.15"/>
    <row r="6981" customFormat="1" ht="13" x14ac:dyDescent="0.15"/>
    <row r="6982" customFormat="1" ht="13" x14ac:dyDescent="0.15"/>
    <row r="6983" customFormat="1" ht="13" x14ac:dyDescent="0.15"/>
    <row r="6984" customFormat="1" ht="13" x14ac:dyDescent="0.15"/>
    <row r="6985" customFormat="1" ht="13" x14ac:dyDescent="0.15"/>
    <row r="6986" customFormat="1" ht="13" x14ac:dyDescent="0.15"/>
    <row r="6987" customFormat="1" ht="13" x14ac:dyDescent="0.15"/>
    <row r="6988" customFormat="1" ht="13" x14ac:dyDescent="0.15"/>
    <row r="6989" customFormat="1" ht="13" x14ac:dyDescent="0.15"/>
    <row r="6990" customFormat="1" ht="13" x14ac:dyDescent="0.15"/>
    <row r="6991" customFormat="1" ht="13" x14ac:dyDescent="0.15"/>
    <row r="6992" customFormat="1" ht="13" x14ac:dyDescent="0.15"/>
    <row r="6993" customFormat="1" ht="13" x14ac:dyDescent="0.15"/>
    <row r="6994" customFormat="1" ht="13" x14ac:dyDescent="0.15"/>
    <row r="6995" customFormat="1" ht="13" x14ac:dyDescent="0.15"/>
    <row r="6996" customFormat="1" ht="13" x14ac:dyDescent="0.15"/>
    <row r="6997" customFormat="1" ht="13" x14ac:dyDescent="0.15"/>
    <row r="6998" customFormat="1" ht="13" x14ac:dyDescent="0.15"/>
    <row r="6999" customFormat="1" ht="13" x14ac:dyDescent="0.15"/>
    <row r="7000" customFormat="1" ht="13" x14ac:dyDescent="0.15"/>
    <row r="7001" customFormat="1" ht="13" x14ac:dyDescent="0.15"/>
    <row r="7002" customFormat="1" ht="13" x14ac:dyDescent="0.15"/>
    <row r="7003" customFormat="1" ht="13" x14ac:dyDescent="0.15"/>
    <row r="7004" customFormat="1" ht="13" x14ac:dyDescent="0.15"/>
    <row r="7005" customFormat="1" ht="13" x14ac:dyDescent="0.15"/>
    <row r="7006" customFormat="1" ht="13" x14ac:dyDescent="0.15"/>
    <row r="7007" customFormat="1" ht="13" x14ac:dyDescent="0.15"/>
    <row r="7008" customFormat="1" ht="13" x14ac:dyDescent="0.15"/>
    <row r="7009" customFormat="1" ht="13" x14ac:dyDescent="0.15"/>
    <row r="7010" customFormat="1" ht="13" x14ac:dyDescent="0.15"/>
    <row r="7011" customFormat="1" ht="13" x14ac:dyDescent="0.15"/>
    <row r="7012" customFormat="1" ht="13" x14ac:dyDescent="0.15"/>
    <row r="7013" customFormat="1" ht="13" x14ac:dyDescent="0.15"/>
    <row r="7014" customFormat="1" ht="13" x14ac:dyDescent="0.15"/>
    <row r="7015" customFormat="1" ht="13" x14ac:dyDescent="0.15"/>
    <row r="7016" customFormat="1" ht="13" x14ac:dyDescent="0.15"/>
    <row r="7017" customFormat="1" ht="13" x14ac:dyDescent="0.15"/>
    <row r="7018" customFormat="1" ht="13" x14ac:dyDescent="0.15"/>
    <row r="7019" customFormat="1" ht="13" x14ac:dyDescent="0.15"/>
    <row r="7020" customFormat="1" ht="13" x14ac:dyDescent="0.15"/>
    <row r="7021" customFormat="1" ht="13" x14ac:dyDescent="0.15"/>
    <row r="7022" customFormat="1" ht="13" x14ac:dyDescent="0.15"/>
    <row r="7023" customFormat="1" ht="13" x14ac:dyDescent="0.15"/>
    <row r="7024" customFormat="1" ht="13" x14ac:dyDescent="0.15"/>
    <row r="7025" customFormat="1" ht="13" x14ac:dyDescent="0.15"/>
    <row r="7026" customFormat="1" ht="13" x14ac:dyDescent="0.15"/>
    <row r="7027" customFormat="1" ht="13" x14ac:dyDescent="0.15"/>
    <row r="7028" customFormat="1" ht="13" x14ac:dyDescent="0.15"/>
    <row r="7029" customFormat="1" ht="13" x14ac:dyDescent="0.15"/>
    <row r="7030" customFormat="1" ht="13" x14ac:dyDescent="0.15"/>
    <row r="7031" customFormat="1" ht="13" x14ac:dyDescent="0.15"/>
    <row r="7032" customFormat="1" ht="13" x14ac:dyDescent="0.15"/>
    <row r="7033" customFormat="1" ht="13" x14ac:dyDescent="0.15"/>
    <row r="7034" customFormat="1" ht="13" x14ac:dyDescent="0.15"/>
    <row r="7035" customFormat="1" ht="13" x14ac:dyDescent="0.15"/>
    <row r="7036" customFormat="1" ht="13" x14ac:dyDescent="0.15"/>
    <row r="7037" customFormat="1" ht="13" x14ac:dyDescent="0.15"/>
    <row r="7038" customFormat="1" ht="13" x14ac:dyDescent="0.15"/>
    <row r="7039" customFormat="1" ht="13" x14ac:dyDescent="0.15"/>
    <row r="7040" customFormat="1" ht="13" x14ac:dyDescent="0.15"/>
    <row r="7041" customFormat="1" ht="13" x14ac:dyDescent="0.15"/>
    <row r="7042" customFormat="1" ht="13" x14ac:dyDescent="0.15"/>
    <row r="7043" customFormat="1" ht="13" x14ac:dyDescent="0.15"/>
    <row r="7044" customFormat="1" ht="13" x14ac:dyDescent="0.15"/>
    <row r="7045" customFormat="1" ht="13" x14ac:dyDescent="0.15"/>
    <row r="7046" customFormat="1" ht="13" x14ac:dyDescent="0.15"/>
    <row r="7047" customFormat="1" ht="13" x14ac:dyDescent="0.15"/>
    <row r="7048" customFormat="1" ht="13" x14ac:dyDescent="0.15"/>
    <row r="7049" customFormat="1" ht="13" x14ac:dyDescent="0.15"/>
    <row r="7050" customFormat="1" ht="13" x14ac:dyDescent="0.15"/>
    <row r="7051" customFormat="1" ht="13" x14ac:dyDescent="0.15"/>
    <row r="7052" customFormat="1" ht="13" x14ac:dyDescent="0.15"/>
    <row r="7053" customFormat="1" ht="13" x14ac:dyDescent="0.15"/>
    <row r="7054" customFormat="1" ht="13" x14ac:dyDescent="0.15"/>
    <row r="7055" customFormat="1" ht="13" x14ac:dyDescent="0.15"/>
    <row r="7056" customFormat="1" ht="13" x14ac:dyDescent="0.15"/>
    <row r="7057" customFormat="1" ht="13" x14ac:dyDescent="0.15"/>
    <row r="7058" customFormat="1" ht="13" x14ac:dyDescent="0.15"/>
    <row r="7059" customFormat="1" ht="13" x14ac:dyDescent="0.15"/>
    <row r="7060" customFormat="1" ht="13" x14ac:dyDescent="0.15"/>
    <row r="7061" customFormat="1" ht="13" x14ac:dyDescent="0.15"/>
    <row r="7062" customFormat="1" ht="13" x14ac:dyDescent="0.15"/>
    <row r="7063" customFormat="1" ht="13" x14ac:dyDescent="0.15"/>
    <row r="7064" customFormat="1" ht="13" x14ac:dyDescent="0.15"/>
    <row r="7065" customFormat="1" ht="13" x14ac:dyDescent="0.15"/>
    <row r="7066" customFormat="1" ht="13" x14ac:dyDescent="0.15"/>
    <row r="7067" customFormat="1" ht="13" x14ac:dyDescent="0.15"/>
    <row r="7068" customFormat="1" ht="13" x14ac:dyDescent="0.15"/>
    <row r="7069" customFormat="1" ht="13" x14ac:dyDescent="0.15"/>
    <row r="7070" customFormat="1" ht="13" x14ac:dyDescent="0.15"/>
    <row r="7071" customFormat="1" ht="13" x14ac:dyDescent="0.15"/>
    <row r="7072" customFormat="1" ht="13" x14ac:dyDescent="0.15"/>
    <row r="7073" customFormat="1" ht="13" x14ac:dyDescent="0.15"/>
    <row r="7074" customFormat="1" ht="13" x14ac:dyDescent="0.15"/>
    <row r="7075" customFormat="1" ht="13" x14ac:dyDescent="0.15"/>
    <row r="7076" customFormat="1" ht="13" x14ac:dyDescent="0.15"/>
    <row r="7077" customFormat="1" ht="13" x14ac:dyDescent="0.15"/>
    <row r="7078" customFormat="1" ht="13" x14ac:dyDescent="0.15"/>
    <row r="7079" customFormat="1" ht="13" x14ac:dyDescent="0.15"/>
    <row r="7080" customFormat="1" ht="13" x14ac:dyDescent="0.15"/>
    <row r="7081" customFormat="1" ht="13" x14ac:dyDescent="0.15"/>
    <row r="7082" customFormat="1" ht="13" x14ac:dyDescent="0.15"/>
    <row r="7083" customFormat="1" ht="13" x14ac:dyDescent="0.15"/>
    <row r="7084" customFormat="1" ht="13" x14ac:dyDescent="0.15"/>
    <row r="7085" customFormat="1" ht="13" x14ac:dyDescent="0.15"/>
    <row r="7086" customFormat="1" ht="13" x14ac:dyDescent="0.15"/>
    <row r="7087" customFormat="1" ht="13" x14ac:dyDescent="0.15"/>
    <row r="7088" customFormat="1" ht="13" x14ac:dyDescent="0.15"/>
    <row r="7089" customFormat="1" ht="13" x14ac:dyDescent="0.15"/>
    <row r="7090" customFormat="1" ht="13" x14ac:dyDescent="0.15"/>
    <row r="7091" customFormat="1" ht="13" x14ac:dyDescent="0.15"/>
    <row r="7092" customFormat="1" ht="13" x14ac:dyDescent="0.15"/>
    <row r="7093" customFormat="1" ht="13" x14ac:dyDescent="0.15"/>
    <row r="7094" customFormat="1" ht="13" x14ac:dyDescent="0.15"/>
    <row r="7095" customFormat="1" ht="13" x14ac:dyDescent="0.15"/>
    <row r="7096" customFormat="1" ht="13" x14ac:dyDescent="0.15"/>
    <row r="7097" customFormat="1" ht="13" x14ac:dyDescent="0.15"/>
    <row r="7098" customFormat="1" ht="13" x14ac:dyDescent="0.15"/>
    <row r="7099" customFormat="1" ht="13" x14ac:dyDescent="0.15"/>
    <row r="7100" customFormat="1" ht="13" x14ac:dyDescent="0.15"/>
    <row r="7101" customFormat="1" ht="13" x14ac:dyDescent="0.15"/>
    <row r="7102" customFormat="1" ht="13" x14ac:dyDescent="0.15"/>
    <row r="7103" customFormat="1" ht="13" x14ac:dyDescent="0.15"/>
    <row r="7104" customFormat="1" ht="13" x14ac:dyDescent="0.15"/>
    <row r="7105" customFormat="1" ht="13" x14ac:dyDescent="0.15"/>
    <row r="7106" customFormat="1" ht="13" x14ac:dyDescent="0.15"/>
    <row r="7107" customFormat="1" ht="13" x14ac:dyDescent="0.15"/>
    <row r="7108" customFormat="1" ht="13" x14ac:dyDescent="0.15"/>
    <row r="7109" customFormat="1" ht="13" x14ac:dyDescent="0.15"/>
    <row r="7110" customFormat="1" ht="13" x14ac:dyDescent="0.15"/>
    <row r="7111" customFormat="1" ht="13" x14ac:dyDescent="0.15"/>
    <row r="7112" customFormat="1" ht="13" x14ac:dyDescent="0.15"/>
    <row r="7113" customFormat="1" ht="13" x14ac:dyDescent="0.15"/>
    <row r="7114" customFormat="1" ht="13" x14ac:dyDescent="0.15"/>
    <row r="7115" customFormat="1" ht="13" x14ac:dyDescent="0.15"/>
    <row r="7116" customFormat="1" ht="13" x14ac:dyDescent="0.15"/>
    <row r="7117" customFormat="1" ht="13" x14ac:dyDescent="0.15"/>
    <row r="7118" customFormat="1" ht="13" x14ac:dyDescent="0.15"/>
    <row r="7119" customFormat="1" ht="13" x14ac:dyDescent="0.15"/>
    <row r="7120" customFormat="1" ht="13" x14ac:dyDescent="0.15"/>
    <row r="7121" customFormat="1" ht="13" x14ac:dyDescent="0.15"/>
    <row r="7122" customFormat="1" ht="13" x14ac:dyDescent="0.15"/>
    <row r="7123" customFormat="1" ht="13" x14ac:dyDescent="0.15"/>
    <row r="7124" customFormat="1" ht="13" x14ac:dyDescent="0.15"/>
    <row r="7125" customFormat="1" ht="13" x14ac:dyDescent="0.15"/>
    <row r="7126" customFormat="1" ht="13" x14ac:dyDescent="0.15"/>
    <row r="7127" customFormat="1" ht="13" x14ac:dyDescent="0.15"/>
    <row r="7128" customFormat="1" ht="13" x14ac:dyDescent="0.15"/>
    <row r="7129" customFormat="1" ht="13" x14ac:dyDescent="0.15"/>
    <row r="7130" customFormat="1" ht="13" x14ac:dyDescent="0.15"/>
    <row r="7131" customFormat="1" ht="13" x14ac:dyDescent="0.15"/>
    <row r="7132" customFormat="1" ht="13" x14ac:dyDescent="0.15"/>
    <row r="7133" customFormat="1" ht="13" x14ac:dyDescent="0.15"/>
    <row r="7134" customFormat="1" ht="13" x14ac:dyDescent="0.15"/>
    <row r="7135" customFormat="1" ht="13" x14ac:dyDescent="0.15"/>
    <row r="7136" customFormat="1" ht="13" x14ac:dyDescent="0.15"/>
    <row r="7137" customFormat="1" ht="13" x14ac:dyDescent="0.15"/>
    <row r="7138" customFormat="1" ht="13" x14ac:dyDescent="0.15"/>
    <row r="7139" customFormat="1" ht="13" x14ac:dyDescent="0.15"/>
    <row r="7140" customFormat="1" ht="13" x14ac:dyDescent="0.15"/>
    <row r="7141" customFormat="1" ht="13" x14ac:dyDescent="0.15"/>
    <row r="7142" customFormat="1" ht="13" x14ac:dyDescent="0.15"/>
    <row r="7143" customFormat="1" ht="13" x14ac:dyDescent="0.15"/>
    <row r="7144" customFormat="1" ht="13" x14ac:dyDescent="0.15"/>
    <row r="7145" customFormat="1" ht="13" x14ac:dyDescent="0.15"/>
    <row r="7146" customFormat="1" ht="13" x14ac:dyDescent="0.15"/>
    <row r="7147" customFormat="1" ht="13" x14ac:dyDescent="0.15"/>
    <row r="7148" customFormat="1" ht="13" x14ac:dyDescent="0.15"/>
    <row r="7149" customFormat="1" ht="13" x14ac:dyDescent="0.15"/>
    <row r="7150" customFormat="1" ht="13" x14ac:dyDescent="0.15"/>
    <row r="7151" customFormat="1" ht="13" x14ac:dyDescent="0.15"/>
    <row r="7152" customFormat="1" ht="13" x14ac:dyDescent="0.15"/>
    <row r="7153" customFormat="1" ht="13" x14ac:dyDescent="0.15"/>
    <row r="7154" customFormat="1" ht="13" x14ac:dyDescent="0.15"/>
    <row r="7155" customFormat="1" ht="13" x14ac:dyDescent="0.15"/>
    <row r="7156" customFormat="1" ht="13" x14ac:dyDescent="0.15"/>
    <row r="7157" customFormat="1" ht="13" x14ac:dyDescent="0.15"/>
    <row r="7158" customFormat="1" ht="13" x14ac:dyDescent="0.15"/>
    <row r="7159" customFormat="1" ht="13" x14ac:dyDescent="0.15"/>
    <row r="7160" customFormat="1" ht="13" x14ac:dyDescent="0.15"/>
    <row r="7161" customFormat="1" ht="13" x14ac:dyDescent="0.15"/>
    <row r="7162" customFormat="1" ht="13" x14ac:dyDescent="0.15"/>
    <row r="7163" customFormat="1" ht="13" x14ac:dyDescent="0.15"/>
    <row r="7164" customFormat="1" ht="13" x14ac:dyDescent="0.15"/>
    <row r="7165" customFormat="1" ht="13" x14ac:dyDescent="0.15"/>
    <row r="7166" customFormat="1" ht="13" x14ac:dyDescent="0.15"/>
    <row r="7167" customFormat="1" ht="13" x14ac:dyDescent="0.15"/>
    <row r="7168" customFormat="1" ht="13" x14ac:dyDescent="0.15"/>
    <row r="7169" customFormat="1" ht="13" x14ac:dyDescent="0.15"/>
    <row r="7170" customFormat="1" ht="13" x14ac:dyDescent="0.15"/>
    <row r="7171" customFormat="1" ht="13" x14ac:dyDescent="0.15"/>
    <row r="7172" customFormat="1" ht="13" x14ac:dyDescent="0.15"/>
    <row r="7173" customFormat="1" ht="13" x14ac:dyDescent="0.15"/>
    <row r="7174" customFormat="1" ht="13" x14ac:dyDescent="0.15"/>
    <row r="7175" customFormat="1" ht="13" x14ac:dyDescent="0.15"/>
    <row r="7176" customFormat="1" ht="13" x14ac:dyDescent="0.15"/>
    <row r="7177" customFormat="1" ht="13" x14ac:dyDescent="0.15"/>
    <row r="7178" customFormat="1" ht="13" x14ac:dyDescent="0.15"/>
    <row r="7179" customFormat="1" ht="13" x14ac:dyDescent="0.15"/>
    <row r="7180" customFormat="1" ht="13" x14ac:dyDescent="0.15"/>
    <row r="7181" customFormat="1" ht="13" x14ac:dyDescent="0.15"/>
    <row r="7182" customFormat="1" ht="13" x14ac:dyDescent="0.15"/>
    <row r="7183" customFormat="1" ht="13" x14ac:dyDescent="0.15"/>
    <row r="7184" customFormat="1" ht="13" x14ac:dyDescent="0.15"/>
    <row r="7185" customFormat="1" ht="13" x14ac:dyDescent="0.15"/>
    <row r="7186" customFormat="1" ht="13" x14ac:dyDescent="0.15"/>
    <row r="7187" customFormat="1" ht="13" x14ac:dyDescent="0.15"/>
    <row r="7188" customFormat="1" ht="13" x14ac:dyDescent="0.15"/>
    <row r="7189" customFormat="1" ht="13" x14ac:dyDescent="0.15"/>
    <row r="7190" customFormat="1" ht="13" x14ac:dyDescent="0.15"/>
    <row r="7191" customFormat="1" ht="13" x14ac:dyDescent="0.15"/>
    <row r="7192" customFormat="1" ht="13" x14ac:dyDescent="0.15"/>
    <row r="7193" customFormat="1" ht="13" x14ac:dyDescent="0.15"/>
    <row r="7194" customFormat="1" ht="13" x14ac:dyDescent="0.15"/>
    <row r="7195" customFormat="1" ht="13" x14ac:dyDescent="0.15"/>
    <row r="7196" customFormat="1" ht="13" x14ac:dyDescent="0.15"/>
    <row r="7197" customFormat="1" ht="13" x14ac:dyDescent="0.15"/>
    <row r="7198" customFormat="1" ht="13" x14ac:dyDescent="0.15"/>
    <row r="7199" customFormat="1" ht="13" x14ac:dyDescent="0.15"/>
    <row r="7200" customFormat="1" ht="13" x14ac:dyDescent="0.15"/>
    <row r="7201" customFormat="1" ht="13" x14ac:dyDescent="0.15"/>
    <row r="7202" customFormat="1" ht="13" x14ac:dyDescent="0.15"/>
    <row r="7203" customFormat="1" ht="13" x14ac:dyDescent="0.15"/>
    <row r="7204" customFormat="1" ht="13" x14ac:dyDescent="0.15"/>
    <row r="7205" customFormat="1" ht="13" x14ac:dyDescent="0.15"/>
    <row r="7206" customFormat="1" ht="13" x14ac:dyDescent="0.15"/>
    <row r="7207" customFormat="1" ht="13" x14ac:dyDescent="0.15"/>
    <row r="7208" customFormat="1" ht="13" x14ac:dyDescent="0.15"/>
    <row r="7209" customFormat="1" ht="13" x14ac:dyDescent="0.15"/>
    <row r="7210" customFormat="1" ht="13" x14ac:dyDescent="0.15"/>
    <row r="7211" customFormat="1" ht="13" x14ac:dyDescent="0.15"/>
    <row r="7212" customFormat="1" ht="13" x14ac:dyDescent="0.15"/>
    <row r="7213" customFormat="1" ht="13" x14ac:dyDescent="0.15"/>
    <row r="7214" customFormat="1" ht="13" x14ac:dyDescent="0.15"/>
    <row r="7215" customFormat="1" ht="13" x14ac:dyDescent="0.15"/>
    <row r="7216" customFormat="1" ht="13" x14ac:dyDescent="0.15"/>
    <row r="7217" customFormat="1" ht="13" x14ac:dyDescent="0.15"/>
    <row r="7218" customFormat="1" ht="13" x14ac:dyDescent="0.15"/>
    <row r="7219" customFormat="1" ht="13" x14ac:dyDescent="0.15"/>
    <row r="7220" customFormat="1" ht="13" x14ac:dyDescent="0.15"/>
    <row r="7221" customFormat="1" ht="13" x14ac:dyDescent="0.15"/>
    <row r="7222" customFormat="1" ht="13" x14ac:dyDescent="0.15"/>
    <row r="7223" customFormat="1" ht="13" x14ac:dyDescent="0.15"/>
    <row r="7224" customFormat="1" ht="13" x14ac:dyDescent="0.15"/>
    <row r="7225" customFormat="1" ht="13" x14ac:dyDescent="0.15"/>
    <row r="7226" customFormat="1" ht="13" x14ac:dyDescent="0.15"/>
    <row r="7227" customFormat="1" ht="13" x14ac:dyDescent="0.15"/>
    <row r="7228" customFormat="1" ht="13" x14ac:dyDescent="0.15"/>
    <row r="7229" customFormat="1" ht="13" x14ac:dyDescent="0.15"/>
    <row r="7230" customFormat="1" ht="13" x14ac:dyDescent="0.15"/>
    <row r="7231" customFormat="1" ht="13" x14ac:dyDescent="0.15"/>
    <row r="7232" customFormat="1" ht="13" x14ac:dyDescent="0.15"/>
    <row r="7233" customFormat="1" ht="13" x14ac:dyDescent="0.15"/>
    <row r="7234" customFormat="1" ht="13" x14ac:dyDescent="0.15"/>
    <row r="7235" customFormat="1" ht="13" x14ac:dyDescent="0.15"/>
    <row r="7236" customFormat="1" ht="13" x14ac:dyDescent="0.15"/>
    <row r="7237" customFormat="1" ht="13" x14ac:dyDescent="0.15"/>
    <row r="7238" customFormat="1" ht="13" x14ac:dyDescent="0.15"/>
    <row r="7239" customFormat="1" ht="13" x14ac:dyDescent="0.15"/>
    <row r="7240" customFormat="1" ht="13" x14ac:dyDescent="0.15"/>
    <row r="7241" customFormat="1" ht="13" x14ac:dyDescent="0.15"/>
    <row r="7242" customFormat="1" ht="13" x14ac:dyDescent="0.15"/>
    <row r="7243" customFormat="1" ht="13" x14ac:dyDescent="0.15"/>
    <row r="7244" customFormat="1" ht="13" x14ac:dyDescent="0.15"/>
    <row r="7245" customFormat="1" ht="13" x14ac:dyDescent="0.15"/>
    <row r="7246" customFormat="1" ht="13" x14ac:dyDescent="0.15"/>
    <row r="7247" customFormat="1" ht="13" x14ac:dyDescent="0.15"/>
    <row r="7248" customFormat="1" ht="13" x14ac:dyDescent="0.15"/>
    <row r="7249" customFormat="1" ht="13" x14ac:dyDescent="0.15"/>
    <row r="7250" customFormat="1" ht="13" x14ac:dyDescent="0.15"/>
    <row r="7251" customFormat="1" ht="13" x14ac:dyDescent="0.15"/>
    <row r="7252" customFormat="1" ht="13" x14ac:dyDescent="0.15"/>
    <row r="7253" customFormat="1" ht="13" x14ac:dyDescent="0.15"/>
    <row r="7254" customFormat="1" ht="13" x14ac:dyDescent="0.15"/>
    <row r="7255" customFormat="1" ht="13" x14ac:dyDescent="0.15"/>
    <row r="7256" customFormat="1" ht="13" x14ac:dyDescent="0.15"/>
    <row r="7257" customFormat="1" ht="13" x14ac:dyDescent="0.15"/>
    <row r="7258" customFormat="1" ht="13" x14ac:dyDescent="0.15"/>
    <row r="7259" customFormat="1" ht="13" x14ac:dyDescent="0.15"/>
    <row r="7260" customFormat="1" ht="13" x14ac:dyDescent="0.15"/>
    <row r="7261" customFormat="1" ht="13" x14ac:dyDescent="0.15"/>
    <row r="7262" customFormat="1" ht="13" x14ac:dyDescent="0.15"/>
    <row r="7263" customFormat="1" ht="13" x14ac:dyDescent="0.15"/>
    <row r="7264" customFormat="1" ht="13" x14ac:dyDescent="0.15"/>
    <row r="7265" customFormat="1" ht="13" x14ac:dyDescent="0.15"/>
    <row r="7266" customFormat="1" ht="13" x14ac:dyDescent="0.15"/>
    <row r="7267" customFormat="1" ht="13" x14ac:dyDescent="0.15"/>
    <row r="7268" customFormat="1" ht="13" x14ac:dyDescent="0.15"/>
    <row r="7269" customFormat="1" ht="13" x14ac:dyDescent="0.15"/>
    <row r="7270" customFormat="1" ht="13" x14ac:dyDescent="0.15"/>
    <row r="7271" customFormat="1" ht="13" x14ac:dyDescent="0.15"/>
    <row r="7272" customFormat="1" ht="13" x14ac:dyDescent="0.15"/>
    <row r="7273" customFormat="1" ht="13" x14ac:dyDescent="0.15"/>
    <row r="7274" customFormat="1" ht="13" x14ac:dyDescent="0.15"/>
    <row r="7275" customFormat="1" ht="13" x14ac:dyDescent="0.15"/>
    <row r="7276" customFormat="1" ht="13" x14ac:dyDescent="0.15"/>
    <row r="7277" customFormat="1" ht="13" x14ac:dyDescent="0.15"/>
    <row r="7278" customFormat="1" ht="13" x14ac:dyDescent="0.15"/>
    <row r="7279" customFormat="1" ht="13" x14ac:dyDescent="0.15"/>
    <row r="7280" customFormat="1" ht="13" x14ac:dyDescent="0.15"/>
    <row r="7281" customFormat="1" ht="13" x14ac:dyDescent="0.15"/>
    <row r="7282" customFormat="1" ht="13" x14ac:dyDescent="0.15"/>
    <row r="7283" customFormat="1" ht="13" x14ac:dyDescent="0.15"/>
    <row r="7284" customFormat="1" ht="13" x14ac:dyDescent="0.15"/>
    <row r="7285" customFormat="1" ht="13" x14ac:dyDescent="0.15"/>
    <row r="7286" customFormat="1" ht="13" x14ac:dyDescent="0.15"/>
    <row r="7287" customFormat="1" ht="13" x14ac:dyDescent="0.15"/>
    <row r="7288" customFormat="1" ht="13" x14ac:dyDescent="0.15"/>
    <row r="7289" customFormat="1" ht="13" x14ac:dyDescent="0.15"/>
    <row r="7290" customFormat="1" ht="13" x14ac:dyDescent="0.15"/>
    <row r="7291" customFormat="1" ht="13" x14ac:dyDescent="0.15"/>
    <row r="7292" customFormat="1" ht="13" x14ac:dyDescent="0.15"/>
    <row r="7293" customFormat="1" ht="13" x14ac:dyDescent="0.15"/>
    <row r="7294" customFormat="1" ht="13" x14ac:dyDescent="0.15"/>
    <row r="7295" customFormat="1" ht="13" x14ac:dyDescent="0.15"/>
    <row r="7296" customFormat="1" ht="13" x14ac:dyDescent="0.15"/>
    <row r="7297" customFormat="1" ht="13" x14ac:dyDescent="0.15"/>
    <row r="7298" customFormat="1" ht="13" x14ac:dyDescent="0.15"/>
    <row r="7299" customFormat="1" ht="13" x14ac:dyDescent="0.15"/>
    <row r="7300" customFormat="1" ht="13" x14ac:dyDescent="0.15"/>
    <row r="7301" customFormat="1" ht="13" x14ac:dyDescent="0.15"/>
    <row r="7302" customFormat="1" ht="13" x14ac:dyDescent="0.15"/>
    <row r="7303" customFormat="1" ht="13" x14ac:dyDescent="0.15"/>
    <row r="7304" customFormat="1" ht="13" x14ac:dyDescent="0.15"/>
    <row r="7305" customFormat="1" ht="13" x14ac:dyDescent="0.15"/>
    <row r="7306" customFormat="1" ht="13" x14ac:dyDescent="0.15"/>
    <row r="7307" customFormat="1" ht="13" x14ac:dyDescent="0.15"/>
    <row r="7308" customFormat="1" ht="13" x14ac:dyDescent="0.15"/>
    <row r="7309" customFormat="1" ht="13" x14ac:dyDescent="0.15"/>
    <row r="7310" customFormat="1" ht="13" x14ac:dyDescent="0.15"/>
    <row r="7311" customFormat="1" ht="13" x14ac:dyDescent="0.15"/>
    <row r="7312" customFormat="1" ht="13" x14ac:dyDescent="0.15"/>
    <row r="7313" customFormat="1" ht="13" x14ac:dyDescent="0.15"/>
    <row r="7314" customFormat="1" ht="13" x14ac:dyDescent="0.15"/>
    <row r="7315" customFormat="1" ht="13" x14ac:dyDescent="0.15"/>
    <row r="7316" customFormat="1" ht="13" x14ac:dyDescent="0.15"/>
    <row r="7317" customFormat="1" ht="13" x14ac:dyDescent="0.15"/>
    <row r="7318" customFormat="1" ht="13" x14ac:dyDescent="0.15"/>
    <row r="7319" customFormat="1" ht="13" x14ac:dyDescent="0.15"/>
    <row r="7320" customFormat="1" ht="13" x14ac:dyDescent="0.15"/>
    <row r="7321" customFormat="1" ht="13" x14ac:dyDescent="0.15"/>
    <row r="7322" customFormat="1" ht="13" x14ac:dyDescent="0.15"/>
    <row r="7323" customFormat="1" ht="13" x14ac:dyDescent="0.15"/>
    <row r="7324" customFormat="1" ht="13" x14ac:dyDescent="0.15"/>
    <row r="7325" customFormat="1" ht="13" x14ac:dyDescent="0.15"/>
    <row r="7326" customFormat="1" ht="13" x14ac:dyDescent="0.15"/>
    <row r="7327" customFormat="1" ht="13" x14ac:dyDescent="0.15"/>
    <row r="7328" customFormat="1" ht="13" x14ac:dyDescent="0.15"/>
    <row r="7329" customFormat="1" ht="13" x14ac:dyDescent="0.15"/>
    <row r="7330" customFormat="1" ht="13" x14ac:dyDescent="0.15"/>
    <row r="7331" customFormat="1" ht="13" x14ac:dyDescent="0.15"/>
    <row r="7332" customFormat="1" ht="13" x14ac:dyDescent="0.15"/>
    <row r="7333" customFormat="1" ht="13" x14ac:dyDescent="0.15"/>
    <row r="7334" customFormat="1" ht="13" x14ac:dyDescent="0.15"/>
    <row r="7335" customFormat="1" ht="13" x14ac:dyDescent="0.15"/>
    <row r="7336" customFormat="1" ht="13" x14ac:dyDescent="0.15"/>
    <row r="7337" customFormat="1" ht="13" x14ac:dyDescent="0.15"/>
    <row r="7338" customFormat="1" ht="13" x14ac:dyDescent="0.15"/>
    <row r="7339" customFormat="1" ht="13" x14ac:dyDescent="0.15"/>
    <row r="7340" customFormat="1" ht="13" x14ac:dyDescent="0.15"/>
    <row r="7341" customFormat="1" ht="13" x14ac:dyDescent="0.15"/>
    <row r="7342" customFormat="1" ht="13" x14ac:dyDescent="0.15"/>
    <row r="7343" customFormat="1" ht="13" x14ac:dyDescent="0.15"/>
    <row r="7344" customFormat="1" ht="13" x14ac:dyDescent="0.15"/>
    <row r="7345" customFormat="1" ht="13" x14ac:dyDescent="0.15"/>
    <row r="7346" customFormat="1" ht="13" x14ac:dyDescent="0.15"/>
    <row r="7347" customFormat="1" ht="13" x14ac:dyDescent="0.15"/>
    <row r="7348" customFormat="1" ht="13" x14ac:dyDescent="0.15"/>
    <row r="7349" customFormat="1" ht="13" x14ac:dyDescent="0.15"/>
    <row r="7350" customFormat="1" ht="13" x14ac:dyDescent="0.15"/>
    <row r="7351" customFormat="1" ht="13" x14ac:dyDescent="0.15"/>
    <row r="7352" customFormat="1" ht="13" x14ac:dyDescent="0.15"/>
    <row r="7353" customFormat="1" ht="13" x14ac:dyDescent="0.15"/>
    <row r="7354" customFormat="1" ht="13" x14ac:dyDescent="0.15"/>
    <row r="7355" customFormat="1" ht="13" x14ac:dyDescent="0.15"/>
    <row r="7356" customFormat="1" ht="13" x14ac:dyDescent="0.15"/>
    <row r="7357" customFormat="1" ht="13" x14ac:dyDescent="0.15"/>
    <row r="7358" customFormat="1" ht="13" x14ac:dyDescent="0.15"/>
    <row r="7359" customFormat="1" ht="13" x14ac:dyDescent="0.15"/>
    <row r="7360" customFormat="1" ht="13" x14ac:dyDescent="0.15"/>
    <row r="7361" customFormat="1" ht="13" x14ac:dyDescent="0.15"/>
    <row r="7362" customFormat="1" ht="13" x14ac:dyDescent="0.15"/>
    <row r="7363" customFormat="1" ht="13" x14ac:dyDescent="0.15"/>
    <row r="7364" customFormat="1" ht="13" x14ac:dyDescent="0.15"/>
    <row r="7365" customFormat="1" ht="13" x14ac:dyDescent="0.15"/>
    <row r="7366" customFormat="1" ht="13" x14ac:dyDescent="0.15"/>
    <row r="7367" customFormat="1" ht="13" x14ac:dyDescent="0.15"/>
    <row r="7368" customFormat="1" ht="13" x14ac:dyDescent="0.15"/>
    <row r="7369" customFormat="1" ht="13" x14ac:dyDescent="0.15"/>
    <row r="7370" customFormat="1" ht="13" x14ac:dyDescent="0.15"/>
    <row r="7371" customFormat="1" ht="13" x14ac:dyDescent="0.15"/>
    <row r="7372" customFormat="1" ht="13" x14ac:dyDescent="0.15"/>
    <row r="7373" customFormat="1" ht="13" x14ac:dyDescent="0.15"/>
    <row r="7374" customFormat="1" ht="13" x14ac:dyDescent="0.15"/>
    <row r="7375" customFormat="1" ht="13" x14ac:dyDescent="0.15"/>
    <row r="7376" customFormat="1" ht="13" x14ac:dyDescent="0.15"/>
    <row r="7377" customFormat="1" ht="13" x14ac:dyDescent="0.15"/>
    <row r="7378" customFormat="1" ht="13" x14ac:dyDescent="0.15"/>
    <row r="7379" customFormat="1" ht="13" x14ac:dyDescent="0.15"/>
    <row r="7380" customFormat="1" ht="13" x14ac:dyDescent="0.15"/>
    <row r="7381" customFormat="1" ht="13" x14ac:dyDescent="0.15"/>
    <row r="7382" customFormat="1" ht="13" x14ac:dyDescent="0.15"/>
    <row r="7383" customFormat="1" ht="13" x14ac:dyDescent="0.15"/>
    <row r="7384" customFormat="1" ht="13" x14ac:dyDescent="0.15"/>
    <row r="7385" customFormat="1" ht="13" x14ac:dyDescent="0.15"/>
    <row r="7386" customFormat="1" ht="13" x14ac:dyDescent="0.15"/>
    <row r="7387" customFormat="1" ht="13" x14ac:dyDescent="0.15"/>
    <row r="7388" customFormat="1" ht="13" x14ac:dyDescent="0.15"/>
    <row r="7389" customFormat="1" ht="13" x14ac:dyDescent="0.15"/>
    <row r="7390" customFormat="1" ht="13" x14ac:dyDescent="0.15"/>
    <row r="7391" customFormat="1" ht="13" x14ac:dyDescent="0.15"/>
    <row r="7392" customFormat="1" ht="13" x14ac:dyDescent="0.15"/>
    <row r="7393" customFormat="1" ht="13" x14ac:dyDescent="0.15"/>
    <row r="7394" customFormat="1" ht="13" x14ac:dyDescent="0.15"/>
    <row r="7395" customFormat="1" ht="13" x14ac:dyDescent="0.15"/>
    <row r="7396" customFormat="1" ht="13" x14ac:dyDescent="0.15"/>
    <row r="7397" customFormat="1" ht="13" x14ac:dyDescent="0.15"/>
    <row r="7398" customFormat="1" ht="13" x14ac:dyDescent="0.15"/>
    <row r="7399" customFormat="1" ht="13" x14ac:dyDescent="0.15"/>
    <row r="7400" customFormat="1" ht="13" x14ac:dyDescent="0.15"/>
    <row r="7401" customFormat="1" ht="13" x14ac:dyDescent="0.15"/>
    <row r="7402" customFormat="1" ht="13" x14ac:dyDescent="0.15"/>
    <row r="7403" customFormat="1" ht="13" x14ac:dyDescent="0.15"/>
    <row r="7404" customFormat="1" ht="13" x14ac:dyDescent="0.15"/>
    <row r="7405" customFormat="1" ht="13" x14ac:dyDescent="0.15"/>
    <row r="7406" customFormat="1" ht="13" x14ac:dyDescent="0.15"/>
    <row r="7407" customFormat="1" ht="13" x14ac:dyDescent="0.15"/>
    <row r="7408" customFormat="1" ht="13" x14ac:dyDescent="0.15"/>
    <row r="7409" customFormat="1" ht="13" x14ac:dyDescent="0.15"/>
    <row r="7410" customFormat="1" ht="13" x14ac:dyDescent="0.15"/>
    <row r="7411" customFormat="1" ht="13" x14ac:dyDescent="0.15"/>
    <row r="7412" customFormat="1" ht="13" x14ac:dyDescent="0.15"/>
    <row r="7413" customFormat="1" ht="13" x14ac:dyDescent="0.15"/>
    <row r="7414" customFormat="1" ht="13" x14ac:dyDescent="0.15"/>
    <row r="7415" customFormat="1" ht="13" x14ac:dyDescent="0.15"/>
    <row r="7416" customFormat="1" ht="13" x14ac:dyDescent="0.15"/>
    <row r="7417" customFormat="1" ht="13" x14ac:dyDescent="0.15"/>
    <row r="7418" customFormat="1" ht="13" x14ac:dyDescent="0.15"/>
    <row r="7419" customFormat="1" ht="13" x14ac:dyDescent="0.15"/>
    <row r="7420" customFormat="1" ht="13" x14ac:dyDescent="0.15"/>
    <row r="7421" customFormat="1" ht="13" x14ac:dyDescent="0.15"/>
    <row r="7422" customFormat="1" ht="13" x14ac:dyDescent="0.15"/>
    <row r="7423" customFormat="1" ht="13" x14ac:dyDescent="0.15"/>
    <row r="7424" customFormat="1" ht="13" x14ac:dyDescent="0.15"/>
    <row r="7425" customFormat="1" ht="13" x14ac:dyDescent="0.15"/>
    <row r="7426" customFormat="1" ht="13" x14ac:dyDescent="0.15"/>
    <row r="7427" customFormat="1" ht="13" x14ac:dyDescent="0.15"/>
    <row r="7428" customFormat="1" ht="13" x14ac:dyDescent="0.15"/>
    <row r="7429" customFormat="1" ht="13" x14ac:dyDescent="0.15"/>
    <row r="7430" customFormat="1" ht="13" x14ac:dyDescent="0.15"/>
    <row r="7431" customFormat="1" ht="13" x14ac:dyDescent="0.15"/>
    <row r="7432" customFormat="1" ht="13" x14ac:dyDescent="0.15"/>
    <row r="7433" customFormat="1" ht="13" x14ac:dyDescent="0.15"/>
    <row r="7434" customFormat="1" ht="13" x14ac:dyDescent="0.15"/>
    <row r="7435" customFormat="1" ht="13" x14ac:dyDescent="0.15"/>
    <row r="7436" customFormat="1" ht="13" x14ac:dyDescent="0.15"/>
    <row r="7437" customFormat="1" ht="13" x14ac:dyDescent="0.15"/>
    <row r="7438" customFormat="1" ht="13" x14ac:dyDescent="0.15"/>
    <row r="7439" customFormat="1" ht="13" x14ac:dyDescent="0.15"/>
    <row r="7440" customFormat="1" ht="13" x14ac:dyDescent="0.15"/>
    <row r="7441" customFormat="1" ht="13" x14ac:dyDescent="0.15"/>
    <row r="7442" customFormat="1" ht="13" x14ac:dyDescent="0.15"/>
    <row r="7443" customFormat="1" ht="13" x14ac:dyDescent="0.15"/>
    <row r="7444" customFormat="1" ht="13" x14ac:dyDescent="0.15"/>
    <row r="7445" customFormat="1" ht="13" x14ac:dyDescent="0.15"/>
    <row r="7446" customFormat="1" ht="13" x14ac:dyDescent="0.15"/>
    <row r="7447" customFormat="1" ht="13" x14ac:dyDescent="0.15"/>
    <row r="7448" customFormat="1" ht="13" x14ac:dyDescent="0.15"/>
    <row r="7449" customFormat="1" ht="13" x14ac:dyDescent="0.15"/>
    <row r="7450" customFormat="1" ht="13" x14ac:dyDescent="0.15"/>
    <row r="7451" customFormat="1" ht="13" x14ac:dyDescent="0.15"/>
    <row r="7452" customFormat="1" ht="13" x14ac:dyDescent="0.15"/>
    <row r="7453" customFormat="1" ht="13" x14ac:dyDescent="0.15"/>
    <row r="7454" customFormat="1" ht="13" x14ac:dyDescent="0.15"/>
    <row r="7455" customFormat="1" ht="13" x14ac:dyDescent="0.15"/>
    <row r="7456" customFormat="1" ht="13" x14ac:dyDescent="0.15"/>
    <row r="7457" customFormat="1" ht="13" x14ac:dyDescent="0.15"/>
    <row r="7458" customFormat="1" ht="13" x14ac:dyDescent="0.15"/>
    <row r="7459" customFormat="1" ht="13" x14ac:dyDescent="0.15"/>
    <row r="7460" customFormat="1" ht="13" x14ac:dyDescent="0.15"/>
    <row r="7461" customFormat="1" ht="13" x14ac:dyDescent="0.15"/>
    <row r="7462" customFormat="1" ht="13" x14ac:dyDescent="0.15"/>
    <row r="7463" customFormat="1" ht="13" x14ac:dyDescent="0.15"/>
    <row r="7464" customFormat="1" ht="13" x14ac:dyDescent="0.15"/>
    <row r="7465" customFormat="1" ht="13" x14ac:dyDescent="0.15"/>
    <row r="7466" customFormat="1" ht="13" x14ac:dyDescent="0.15"/>
    <row r="7467" customFormat="1" ht="13" x14ac:dyDescent="0.15"/>
    <row r="7468" customFormat="1" ht="13" x14ac:dyDescent="0.15"/>
    <row r="7469" customFormat="1" ht="13" x14ac:dyDescent="0.15"/>
    <row r="7470" customFormat="1" ht="13" x14ac:dyDescent="0.15"/>
    <row r="7471" customFormat="1" ht="13" x14ac:dyDescent="0.15"/>
    <row r="7472" customFormat="1" ht="13" x14ac:dyDescent="0.15"/>
    <row r="7473" customFormat="1" ht="13" x14ac:dyDescent="0.15"/>
    <row r="7474" customFormat="1" ht="13" x14ac:dyDescent="0.15"/>
    <row r="7475" customFormat="1" ht="13" x14ac:dyDescent="0.15"/>
    <row r="7476" customFormat="1" ht="13" x14ac:dyDescent="0.15"/>
    <row r="7477" customFormat="1" ht="13" x14ac:dyDescent="0.15"/>
    <row r="7478" customFormat="1" ht="13" x14ac:dyDescent="0.15"/>
    <row r="7479" customFormat="1" ht="13" x14ac:dyDescent="0.15"/>
    <row r="7480" customFormat="1" ht="13" x14ac:dyDescent="0.15"/>
    <row r="7481" customFormat="1" ht="13" x14ac:dyDescent="0.15"/>
    <row r="7482" customFormat="1" ht="13" x14ac:dyDescent="0.15"/>
    <row r="7483" customFormat="1" ht="13" x14ac:dyDescent="0.15"/>
    <row r="7484" customFormat="1" ht="13" x14ac:dyDescent="0.15"/>
    <row r="7485" customFormat="1" ht="13" x14ac:dyDescent="0.15"/>
    <row r="7486" customFormat="1" ht="13" x14ac:dyDescent="0.15"/>
    <row r="7487" customFormat="1" ht="13" x14ac:dyDescent="0.15"/>
    <row r="7488" customFormat="1" ht="13" x14ac:dyDescent="0.15"/>
    <row r="7489" customFormat="1" ht="13" x14ac:dyDescent="0.15"/>
    <row r="7490" customFormat="1" ht="13" x14ac:dyDescent="0.15"/>
    <row r="7491" customFormat="1" ht="13" x14ac:dyDescent="0.15"/>
    <row r="7492" customFormat="1" ht="13" x14ac:dyDescent="0.15"/>
    <row r="7493" customFormat="1" ht="13" x14ac:dyDescent="0.15"/>
    <row r="7494" customFormat="1" ht="13" x14ac:dyDescent="0.15"/>
    <row r="7495" customFormat="1" ht="13" x14ac:dyDescent="0.15"/>
    <row r="7496" customFormat="1" ht="13" x14ac:dyDescent="0.15"/>
    <row r="7497" customFormat="1" ht="13" x14ac:dyDescent="0.15"/>
    <row r="7498" customFormat="1" ht="13" x14ac:dyDescent="0.15"/>
    <row r="7499" customFormat="1" ht="13" x14ac:dyDescent="0.15"/>
    <row r="7500" customFormat="1" ht="13" x14ac:dyDescent="0.15"/>
    <row r="7501" customFormat="1" ht="13" x14ac:dyDescent="0.15"/>
    <row r="7502" customFormat="1" ht="13" x14ac:dyDescent="0.15"/>
    <row r="7503" customFormat="1" ht="13" x14ac:dyDescent="0.15"/>
    <row r="7504" customFormat="1" ht="13" x14ac:dyDescent="0.15"/>
    <row r="7505" customFormat="1" ht="13" x14ac:dyDescent="0.15"/>
    <row r="7506" customFormat="1" ht="13" x14ac:dyDescent="0.15"/>
    <row r="7507" customFormat="1" ht="13" x14ac:dyDescent="0.15"/>
    <row r="7508" customFormat="1" ht="13" x14ac:dyDescent="0.15"/>
    <row r="7509" customFormat="1" ht="13" x14ac:dyDescent="0.15"/>
    <row r="7510" customFormat="1" ht="13" x14ac:dyDescent="0.15"/>
    <row r="7511" customFormat="1" ht="13" x14ac:dyDescent="0.15"/>
    <row r="7512" customFormat="1" ht="13" x14ac:dyDescent="0.15"/>
    <row r="7513" customFormat="1" ht="13" x14ac:dyDescent="0.15"/>
    <row r="7514" customFormat="1" ht="13" x14ac:dyDescent="0.15"/>
    <row r="7515" customFormat="1" ht="13" x14ac:dyDescent="0.15"/>
    <row r="7516" customFormat="1" ht="13" x14ac:dyDescent="0.15"/>
    <row r="7517" customFormat="1" ht="13" x14ac:dyDescent="0.15"/>
    <row r="7518" customFormat="1" ht="13" x14ac:dyDescent="0.15"/>
    <row r="7519" customFormat="1" ht="13" x14ac:dyDescent="0.15"/>
    <row r="7520" customFormat="1" ht="13" x14ac:dyDescent="0.15"/>
    <row r="7521" customFormat="1" ht="13" x14ac:dyDescent="0.15"/>
    <row r="7522" customFormat="1" ht="13" x14ac:dyDescent="0.15"/>
    <row r="7523" customFormat="1" ht="13" x14ac:dyDescent="0.15"/>
    <row r="7524" customFormat="1" ht="13" x14ac:dyDescent="0.15"/>
    <row r="7525" customFormat="1" ht="13" x14ac:dyDescent="0.15"/>
    <row r="7526" customFormat="1" ht="13" x14ac:dyDescent="0.15"/>
    <row r="7527" customFormat="1" ht="13" x14ac:dyDescent="0.15"/>
    <row r="7528" customFormat="1" ht="13" x14ac:dyDescent="0.15"/>
    <row r="7529" customFormat="1" ht="13" x14ac:dyDescent="0.15"/>
    <row r="7530" customFormat="1" ht="13" x14ac:dyDescent="0.15"/>
    <row r="7531" customFormat="1" ht="13" x14ac:dyDescent="0.15"/>
    <row r="7532" customFormat="1" ht="13" x14ac:dyDescent="0.15"/>
    <row r="7533" customFormat="1" ht="13" x14ac:dyDescent="0.15"/>
    <row r="7534" customFormat="1" ht="13" x14ac:dyDescent="0.15"/>
    <row r="7535" customFormat="1" ht="13" x14ac:dyDescent="0.15"/>
    <row r="7536" customFormat="1" ht="13" x14ac:dyDescent="0.15"/>
    <row r="7537" customFormat="1" ht="13" x14ac:dyDescent="0.15"/>
    <row r="7538" customFormat="1" ht="13" x14ac:dyDescent="0.15"/>
    <row r="7539" customFormat="1" ht="13" x14ac:dyDescent="0.15"/>
    <row r="7540" customFormat="1" ht="13" x14ac:dyDescent="0.15"/>
    <row r="7541" customFormat="1" ht="13" x14ac:dyDescent="0.15"/>
    <row r="7542" customFormat="1" ht="13" x14ac:dyDescent="0.15"/>
    <row r="7543" customFormat="1" ht="13" x14ac:dyDescent="0.15"/>
    <row r="7544" customFormat="1" ht="13" x14ac:dyDescent="0.15"/>
    <row r="7545" customFormat="1" ht="13" x14ac:dyDescent="0.15"/>
    <row r="7546" customFormat="1" ht="13" x14ac:dyDescent="0.15"/>
    <row r="7547" customFormat="1" ht="13" x14ac:dyDescent="0.15"/>
    <row r="7548" customFormat="1" ht="13" x14ac:dyDescent="0.15"/>
    <row r="7549" customFormat="1" ht="13" x14ac:dyDescent="0.15"/>
    <row r="7550" customFormat="1" ht="13" x14ac:dyDescent="0.15"/>
    <row r="7551" customFormat="1" ht="13" x14ac:dyDescent="0.15"/>
    <row r="7552" customFormat="1" ht="13" x14ac:dyDescent="0.15"/>
    <row r="7553" customFormat="1" ht="13" x14ac:dyDescent="0.15"/>
    <row r="7554" customFormat="1" ht="13" x14ac:dyDescent="0.15"/>
    <row r="7555" customFormat="1" ht="13" x14ac:dyDescent="0.15"/>
    <row r="7556" customFormat="1" ht="13" x14ac:dyDescent="0.15"/>
    <row r="7557" customFormat="1" ht="13" x14ac:dyDescent="0.15"/>
    <row r="7558" customFormat="1" ht="13" x14ac:dyDescent="0.15"/>
    <row r="7559" customFormat="1" ht="13" x14ac:dyDescent="0.15"/>
    <row r="7560" customFormat="1" ht="13" x14ac:dyDescent="0.15"/>
    <row r="7561" customFormat="1" ht="13" x14ac:dyDescent="0.15"/>
    <row r="7562" customFormat="1" ht="13" x14ac:dyDescent="0.15"/>
    <row r="7563" customFormat="1" ht="13" x14ac:dyDescent="0.15"/>
    <row r="7564" customFormat="1" ht="13" x14ac:dyDescent="0.15"/>
    <row r="7565" customFormat="1" ht="13" x14ac:dyDescent="0.15"/>
    <row r="7566" customFormat="1" ht="13" x14ac:dyDescent="0.15"/>
    <row r="7567" customFormat="1" ht="13" x14ac:dyDescent="0.15"/>
    <row r="7568" customFormat="1" ht="13" x14ac:dyDescent="0.15"/>
    <row r="7569" customFormat="1" ht="13" x14ac:dyDescent="0.15"/>
    <row r="7570" customFormat="1" ht="13" x14ac:dyDescent="0.15"/>
    <row r="7571" customFormat="1" ht="13" x14ac:dyDescent="0.15"/>
    <row r="7572" customFormat="1" ht="13" x14ac:dyDescent="0.15"/>
    <row r="7573" customFormat="1" ht="13" x14ac:dyDescent="0.15"/>
    <row r="7574" customFormat="1" ht="13" x14ac:dyDescent="0.15"/>
    <row r="7575" customFormat="1" ht="13" x14ac:dyDescent="0.15"/>
    <row r="7576" customFormat="1" ht="13" x14ac:dyDescent="0.15"/>
    <row r="7577" customFormat="1" ht="13" x14ac:dyDescent="0.15"/>
    <row r="7578" customFormat="1" ht="13" x14ac:dyDescent="0.15"/>
    <row r="7579" customFormat="1" ht="13" x14ac:dyDescent="0.15"/>
    <row r="7580" customFormat="1" ht="13" x14ac:dyDescent="0.15"/>
    <row r="7581" customFormat="1" ht="13" x14ac:dyDescent="0.15"/>
    <row r="7582" customFormat="1" ht="13" x14ac:dyDescent="0.15"/>
    <row r="7583" customFormat="1" ht="13" x14ac:dyDescent="0.15"/>
    <row r="7584" customFormat="1" ht="13" x14ac:dyDescent="0.15"/>
    <row r="7585" customFormat="1" ht="13" x14ac:dyDescent="0.15"/>
    <row r="7586" customFormat="1" ht="13" x14ac:dyDescent="0.15"/>
    <row r="7587" customFormat="1" ht="13" x14ac:dyDescent="0.15"/>
    <row r="7588" customFormat="1" ht="13" x14ac:dyDescent="0.15"/>
    <row r="7589" customFormat="1" ht="13" x14ac:dyDescent="0.15"/>
    <row r="7590" customFormat="1" ht="13" x14ac:dyDescent="0.15"/>
    <row r="7591" customFormat="1" ht="13" x14ac:dyDescent="0.15"/>
    <row r="7592" customFormat="1" ht="13" x14ac:dyDescent="0.15"/>
    <row r="7593" customFormat="1" ht="13" x14ac:dyDescent="0.15"/>
    <row r="7594" customFormat="1" ht="13" x14ac:dyDescent="0.15"/>
    <row r="7595" customFormat="1" ht="13" x14ac:dyDescent="0.15"/>
    <row r="7596" customFormat="1" ht="13" x14ac:dyDescent="0.15"/>
    <row r="7597" customFormat="1" ht="13" x14ac:dyDescent="0.15"/>
    <row r="7598" customFormat="1" ht="13" x14ac:dyDescent="0.15"/>
    <row r="7599" customFormat="1" ht="13" x14ac:dyDescent="0.15"/>
    <row r="7600" customFormat="1" ht="13" x14ac:dyDescent="0.15"/>
    <row r="7601" customFormat="1" ht="13" x14ac:dyDescent="0.15"/>
    <row r="7602" customFormat="1" ht="13" x14ac:dyDescent="0.15"/>
    <row r="7603" customFormat="1" ht="13" x14ac:dyDescent="0.15"/>
    <row r="7604" customFormat="1" ht="13" x14ac:dyDescent="0.15"/>
    <row r="7605" customFormat="1" ht="13" x14ac:dyDescent="0.15"/>
    <row r="7606" customFormat="1" ht="13" x14ac:dyDescent="0.15"/>
    <row r="7607" customFormat="1" ht="13" x14ac:dyDescent="0.15"/>
    <row r="7608" customFormat="1" ht="13" x14ac:dyDescent="0.15"/>
    <row r="7609" customFormat="1" ht="13" x14ac:dyDescent="0.15"/>
    <row r="7610" customFormat="1" ht="13" x14ac:dyDescent="0.15"/>
    <row r="7611" customFormat="1" ht="13" x14ac:dyDescent="0.15"/>
    <row r="7612" customFormat="1" ht="13" x14ac:dyDescent="0.15"/>
    <row r="7613" customFormat="1" ht="13" x14ac:dyDescent="0.15"/>
    <row r="7614" customFormat="1" ht="13" x14ac:dyDescent="0.15"/>
    <row r="7615" customFormat="1" ht="13" x14ac:dyDescent="0.15"/>
    <row r="7616" customFormat="1" ht="13" x14ac:dyDescent="0.15"/>
    <row r="7617" customFormat="1" ht="13" x14ac:dyDescent="0.15"/>
    <row r="7618" customFormat="1" ht="13" x14ac:dyDescent="0.15"/>
    <row r="7619" customFormat="1" ht="13" x14ac:dyDescent="0.15"/>
    <row r="7620" customFormat="1" ht="13" x14ac:dyDescent="0.15"/>
    <row r="7621" customFormat="1" ht="13" x14ac:dyDescent="0.15"/>
    <row r="7622" customFormat="1" ht="13" x14ac:dyDescent="0.15"/>
    <row r="7623" customFormat="1" ht="13" x14ac:dyDescent="0.15"/>
    <row r="7624" customFormat="1" ht="13" x14ac:dyDescent="0.15"/>
    <row r="7625" customFormat="1" ht="13" x14ac:dyDescent="0.15"/>
    <row r="7626" customFormat="1" ht="13" x14ac:dyDescent="0.15"/>
    <row r="7627" customFormat="1" ht="13" x14ac:dyDescent="0.15"/>
    <row r="7628" customFormat="1" ht="13" x14ac:dyDescent="0.15"/>
    <row r="7629" customFormat="1" ht="13" x14ac:dyDescent="0.15"/>
    <row r="7630" customFormat="1" ht="13" x14ac:dyDescent="0.15"/>
    <row r="7631" customFormat="1" ht="13" x14ac:dyDescent="0.15"/>
    <row r="7632" customFormat="1" ht="13" x14ac:dyDescent="0.15"/>
    <row r="7633" customFormat="1" ht="13" x14ac:dyDescent="0.15"/>
    <row r="7634" customFormat="1" ht="13" x14ac:dyDescent="0.15"/>
    <row r="7635" customFormat="1" ht="13" x14ac:dyDescent="0.15"/>
    <row r="7636" customFormat="1" ht="13" x14ac:dyDescent="0.15"/>
    <row r="7637" customFormat="1" ht="13" x14ac:dyDescent="0.15"/>
    <row r="7638" customFormat="1" ht="13" x14ac:dyDescent="0.15"/>
    <row r="7639" customFormat="1" ht="13" x14ac:dyDescent="0.15"/>
    <row r="7640" customFormat="1" ht="13" x14ac:dyDescent="0.15"/>
    <row r="7641" customFormat="1" ht="13" x14ac:dyDescent="0.15"/>
    <row r="7642" customFormat="1" ht="13" x14ac:dyDescent="0.15"/>
    <row r="7643" customFormat="1" ht="13" x14ac:dyDescent="0.15"/>
    <row r="7644" customFormat="1" ht="13" x14ac:dyDescent="0.15"/>
    <row r="7645" customFormat="1" ht="13" x14ac:dyDescent="0.15"/>
    <row r="7646" customFormat="1" ht="13" x14ac:dyDescent="0.15"/>
    <row r="7647" customFormat="1" ht="13" x14ac:dyDescent="0.15"/>
    <row r="7648" customFormat="1" ht="13" x14ac:dyDescent="0.15"/>
    <row r="7649" customFormat="1" ht="13" x14ac:dyDescent="0.15"/>
    <row r="7650" customFormat="1" ht="13" x14ac:dyDescent="0.15"/>
    <row r="7651" customFormat="1" ht="13" x14ac:dyDescent="0.15"/>
    <row r="7652" customFormat="1" ht="13" x14ac:dyDescent="0.15"/>
    <row r="7653" customFormat="1" ht="13" x14ac:dyDescent="0.15"/>
    <row r="7654" customFormat="1" ht="13" x14ac:dyDescent="0.15"/>
    <row r="7655" customFormat="1" ht="13" x14ac:dyDescent="0.15"/>
    <row r="7656" customFormat="1" ht="13" x14ac:dyDescent="0.15"/>
    <row r="7657" customFormat="1" ht="13" x14ac:dyDescent="0.15"/>
    <row r="7658" customFormat="1" ht="13" x14ac:dyDescent="0.15"/>
    <row r="7659" customFormat="1" ht="13" x14ac:dyDescent="0.15"/>
    <row r="7660" customFormat="1" ht="13" x14ac:dyDescent="0.15"/>
    <row r="7661" customFormat="1" ht="13" x14ac:dyDescent="0.15"/>
    <row r="7662" customFormat="1" ht="13" x14ac:dyDescent="0.15"/>
    <row r="7663" customFormat="1" ht="13" x14ac:dyDescent="0.15"/>
    <row r="7664" customFormat="1" ht="13" x14ac:dyDescent="0.15"/>
    <row r="7665" customFormat="1" ht="13" x14ac:dyDescent="0.15"/>
    <row r="7666" customFormat="1" ht="13" x14ac:dyDescent="0.15"/>
    <row r="7667" customFormat="1" ht="13" x14ac:dyDescent="0.15"/>
    <row r="7668" customFormat="1" ht="13" x14ac:dyDescent="0.15"/>
    <row r="7669" customFormat="1" ht="13" x14ac:dyDescent="0.15"/>
    <row r="7670" customFormat="1" ht="13" x14ac:dyDescent="0.15"/>
    <row r="7671" customFormat="1" ht="13" x14ac:dyDescent="0.15"/>
    <row r="7672" customFormat="1" ht="13" x14ac:dyDescent="0.15"/>
    <row r="7673" customFormat="1" ht="13" x14ac:dyDescent="0.15"/>
    <row r="7674" customFormat="1" ht="13" x14ac:dyDescent="0.15"/>
    <row r="7675" customFormat="1" ht="13" x14ac:dyDescent="0.15"/>
    <row r="7676" customFormat="1" ht="13" x14ac:dyDescent="0.15"/>
    <row r="7677" customFormat="1" ht="13" x14ac:dyDescent="0.15"/>
    <row r="7678" customFormat="1" ht="13" x14ac:dyDescent="0.15"/>
    <row r="7679" customFormat="1" ht="13" x14ac:dyDescent="0.15"/>
    <row r="7680" customFormat="1" ht="13" x14ac:dyDescent="0.15"/>
    <row r="7681" customFormat="1" ht="13" x14ac:dyDescent="0.15"/>
    <row r="7682" customFormat="1" ht="13" x14ac:dyDescent="0.15"/>
    <row r="7683" customFormat="1" ht="13" x14ac:dyDescent="0.15"/>
    <row r="7684" customFormat="1" ht="13" x14ac:dyDescent="0.15"/>
    <row r="7685" customFormat="1" ht="13" x14ac:dyDescent="0.15"/>
    <row r="7686" customFormat="1" ht="13" x14ac:dyDescent="0.15"/>
    <row r="7687" customFormat="1" ht="13" x14ac:dyDescent="0.15"/>
    <row r="7688" customFormat="1" ht="13" x14ac:dyDescent="0.15"/>
    <row r="7689" customFormat="1" ht="13" x14ac:dyDescent="0.15"/>
    <row r="7690" customFormat="1" ht="13" x14ac:dyDescent="0.15"/>
    <row r="7691" customFormat="1" ht="13" x14ac:dyDescent="0.15"/>
    <row r="7692" customFormat="1" ht="13" x14ac:dyDescent="0.15"/>
    <row r="7693" customFormat="1" ht="13" x14ac:dyDescent="0.15"/>
    <row r="7694" customFormat="1" ht="13" x14ac:dyDescent="0.15"/>
    <row r="7695" customFormat="1" ht="13" x14ac:dyDescent="0.15"/>
    <row r="7696" customFormat="1" ht="13" x14ac:dyDescent="0.15"/>
    <row r="7697" customFormat="1" ht="13" x14ac:dyDescent="0.15"/>
    <row r="7698" customFormat="1" ht="13" x14ac:dyDescent="0.15"/>
    <row r="7699" customFormat="1" ht="13" x14ac:dyDescent="0.15"/>
    <row r="7700" customFormat="1" ht="13" x14ac:dyDescent="0.15"/>
    <row r="7701" customFormat="1" ht="13" x14ac:dyDescent="0.15"/>
    <row r="7702" customFormat="1" ht="13" x14ac:dyDescent="0.15"/>
    <row r="7703" customFormat="1" ht="13" x14ac:dyDescent="0.15"/>
    <row r="7704" customFormat="1" ht="13" x14ac:dyDescent="0.15"/>
    <row r="7705" customFormat="1" ht="13" x14ac:dyDescent="0.15"/>
    <row r="7706" customFormat="1" ht="13" x14ac:dyDescent="0.15"/>
    <row r="7707" customFormat="1" ht="13" x14ac:dyDescent="0.15"/>
    <row r="7708" customFormat="1" ht="13" x14ac:dyDescent="0.15"/>
    <row r="7709" customFormat="1" ht="13" x14ac:dyDescent="0.15"/>
    <row r="7710" customFormat="1" ht="13" x14ac:dyDescent="0.15"/>
    <row r="7711" customFormat="1" ht="13" x14ac:dyDescent="0.15"/>
    <row r="7712" customFormat="1" ht="13" x14ac:dyDescent="0.15"/>
    <row r="7713" customFormat="1" ht="13" x14ac:dyDescent="0.15"/>
    <row r="7714" customFormat="1" ht="13" x14ac:dyDescent="0.15"/>
    <row r="7715" customFormat="1" ht="13" x14ac:dyDescent="0.15"/>
    <row r="7716" customFormat="1" ht="13" x14ac:dyDescent="0.15"/>
    <row r="7717" customFormat="1" ht="13" x14ac:dyDescent="0.15"/>
    <row r="7718" customFormat="1" ht="13" x14ac:dyDescent="0.15"/>
    <row r="7719" customFormat="1" ht="13" x14ac:dyDescent="0.15"/>
    <row r="7720" customFormat="1" ht="13" x14ac:dyDescent="0.15"/>
    <row r="7721" customFormat="1" ht="13" x14ac:dyDescent="0.15"/>
    <row r="7722" customFormat="1" ht="13" x14ac:dyDescent="0.15"/>
    <row r="7723" customFormat="1" ht="13" x14ac:dyDescent="0.15"/>
    <row r="7724" customFormat="1" ht="13" x14ac:dyDescent="0.15"/>
    <row r="7725" customFormat="1" ht="13" x14ac:dyDescent="0.15"/>
    <row r="7726" customFormat="1" ht="13" x14ac:dyDescent="0.15"/>
    <row r="7727" customFormat="1" ht="13" x14ac:dyDescent="0.15"/>
    <row r="7728" customFormat="1" ht="13" x14ac:dyDescent="0.15"/>
    <row r="7729" customFormat="1" ht="13" x14ac:dyDescent="0.15"/>
    <row r="7730" customFormat="1" ht="13" x14ac:dyDescent="0.15"/>
    <row r="7731" customFormat="1" ht="13" x14ac:dyDescent="0.15"/>
    <row r="7732" customFormat="1" ht="13" x14ac:dyDescent="0.15"/>
    <row r="7733" customFormat="1" ht="13" x14ac:dyDescent="0.15"/>
    <row r="7734" customFormat="1" ht="13" x14ac:dyDescent="0.15"/>
    <row r="7735" customFormat="1" ht="13" x14ac:dyDescent="0.15"/>
    <row r="7736" customFormat="1" ht="13" x14ac:dyDescent="0.15"/>
    <row r="7737" customFormat="1" ht="13" x14ac:dyDescent="0.15"/>
    <row r="7738" customFormat="1" ht="13" x14ac:dyDescent="0.15"/>
    <row r="7739" customFormat="1" ht="13" x14ac:dyDescent="0.15"/>
    <row r="7740" customFormat="1" ht="13" x14ac:dyDescent="0.15"/>
    <row r="7741" customFormat="1" ht="13" x14ac:dyDescent="0.15"/>
    <row r="7742" customFormat="1" ht="13" x14ac:dyDescent="0.15"/>
    <row r="7743" customFormat="1" ht="13" x14ac:dyDescent="0.15"/>
    <row r="7744" customFormat="1" ht="13" x14ac:dyDescent="0.15"/>
    <row r="7745" customFormat="1" ht="13" x14ac:dyDescent="0.15"/>
    <row r="7746" customFormat="1" ht="13" x14ac:dyDescent="0.15"/>
    <row r="7747" customFormat="1" ht="13" x14ac:dyDescent="0.15"/>
    <row r="7748" customFormat="1" ht="13" x14ac:dyDescent="0.15"/>
    <row r="7749" customFormat="1" ht="13" x14ac:dyDescent="0.15"/>
    <row r="7750" customFormat="1" ht="13" x14ac:dyDescent="0.15"/>
    <row r="7751" customFormat="1" ht="13" x14ac:dyDescent="0.15"/>
    <row r="7752" customFormat="1" ht="13" x14ac:dyDescent="0.15"/>
    <row r="7753" customFormat="1" ht="13" x14ac:dyDescent="0.15"/>
    <row r="7754" customFormat="1" ht="13" x14ac:dyDescent="0.15"/>
    <row r="7755" customFormat="1" ht="13" x14ac:dyDescent="0.15"/>
    <row r="7756" customFormat="1" ht="13" x14ac:dyDescent="0.15"/>
    <row r="7757" customFormat="1" ht="13" x14ac:dyDescent="0.15"/>
    <row r="7758" customFormat="1" ht="13" x14ac:dyDescent="0.15"/>
    <row r="7759" customFormat="1" ht="13" x14ac:dyDescent="0.15"/>
    <row r="7760" customFormat="1" ht="13" x14ac:dyDescent="0.15"/>
    <row r="7761" customFormat="1" ht="13" x14ac:dyDescent="0.15"/>
    <row r="7762" customFormat="1" ht="13" x14ac:dyDescent="0.15"/>
    <row r="7763" customFormat="1" ht="13" x14ac:dyDescent="0.15"/>
    <row r="7764" customFormat="1" ht="13" x14ac:dyDescent="0.15"/>
    <row r="7765" customFormat="1" ht="13" x14ac:dyDescent="0.15"/>
    <row r="7766" customFormat="1" ht="13" x14ac:dyDescent="0.15"/>
    <row r="7767" customFormat="1" ht="13" x14ac:dyDescent="0.15"/>
    <row r="7768" customFormat="1" ht="13" x14ac:dyDescent="0.15"/>
    <row r="7769" customFormat="1" ht="13" x14ac:dyDescent="0.15"/>
    <row r="7770" customFormat="1" ht="13" x14ac:dyDescent="0.15"/>
    <row r="7771" customFormat="1" ht="13" x14ac:dyDescent="0.15"/>
    <row r="7772" customFormat="1" ht="13" x14ac:dyDescent="0.15"/>
    <row r="7773" customFormat="1" ht="13" x14ac:dyDescent="0.15"/>
    <row r="7774" customFormat="1" ht="13" x14ac:dyDescent="0.15"/>
    <row r="7775" customFormat="1" ht="13" x14ac:dyDescent="0.15"/>
    <row r="7776" customFormat="1" ht="13" x14ac:dyDescent="0.15"/>
    <row r="7777" customFormat="1" ht="13" x14ac:dyDescent="0.15"/>
    <row r="7778" customFormat="1" ht="13" x14ac:dyDescent="0.15"/>
    <row r="7779" customFormat="1" ht="13" x14ac:dyDescent="0.15"/>
    <row r="7780" customFormat="1" ht="13" x14ac:dyDescent="0.15"/>
    <row r="7781" customFormat="1" ht="13" x14ac:dyDescent="0.15"/>
    <row r="7782" customFormat="1" ht="13" x14ac:dyDescent="0.15"/>
    <row r="7783" customFormat="1" ht="13" x14ac:dyDescent="0.15"/>
    <row r="7784" customFormat="1" ht="13" x14ac:dyDescent="0.15"/>
    <row r="7785" customFormat="1" ht="13" x14ac:dyDescent="0.15"/>
    <row r="7786" customFormat="1" ht="13" x14ac:dyDescent="0.15"/>
    <row r="7787" customFormat="1" ht="13" x14ac:dyDescent="0.15"/>
    <row r="7788" customFormat="1" ht="13" x14ac:dyDescent="0.15"/>
    <row r="7789" customFormat="1" ht="13" x14ac:dyDescent="0.15"/>
    <row r="7790" customFormat="1" ht="13" x14ac:dyDescent="0.15"/>
    <row r="7791" customFormat="1" ht="13" x14ac:dyDescent="0.15"/>
    <row r="7792" customFormat="1" ht="13" x14ac:dyDescent="0.15"/>
    <row r="7793" customFormat="1" ht="13" x14ac:dyDescent="0.15"/>
    <row r="7794" customFormat="1" ht="13" x14ac:dyDescent="0.15"/>
    <row r="7795" customFormat="1" ht="13" x14ac:dyDescent="0.15"/>
    <row r="7796" customFormat="1" ht="13" x14ac:dyDescent="0.15"/>
    <row r="7797" customFormat="1" ht="13" x14ac:dyDescent="0.15"/>
    <row r="7798" customFormat="1" ht="13" x14ac:dyDescent="0.15"/>
    <row r="7799" customFormat="1" ht="13" x14ac:dyDescent="0.15"/>
    <row r="7800" customFormat="1" ht="13" x14ac:dyDescent="0.15"/>
    <row r="7801" customFormat="1" ht="13" x14ac:dyDescent="0.15"/>
    <row r="7802" customFormat="1" ht="13" x14ac:dyDescent="0.15"/>
    <row r="7803" customFormat="1" ht="13" x14ac:dyDescent="0.15"/>
    <row r="7804" customFormat="1" ht="13" x14ac:dyDescent="0.15"/>
    <row r="7805" customFormat="1" ht="13" x14ac:dyDescent="0.15"/>
    <row r="7806" customFormat="1" ht="13" x14ac:dyDescent="0.15"/>
    <row r="7807" customFormat="1" ht="13" x14ac:dyDescent="0.15"/>
    <row r="7808" customFormat="1" ht="13" x14ac:dyDescent="0.15"/>
    <row r="7809" customFormat="1" ht="13" x14ac:dyDescent="0.15"/>
    <row r="7810" customFormat="1" ht="13" x14ac:dyDescent="0.15"/>
    <row r="7811" customFormat="1" ht="13" x14ac:dyDescent="0.15"/>
    <row r="7812" customFormat="1" ht="13" x14ac:dyDescent="0.15"/>
    <row r="7813" customFormat="1" ht="13" x14ac:dyDescent="0.15"/>
    <row r="7814" customFormat="1" ht="13" x14ac:dyDescent="0.15"/>
    <row r="7815" customFormat="1" ht="13" x14ac:dyDescent="0.15"/>
    <row r="7816" customFormat="1" ht="13" x14ac:dyDescent="0.15"/>
    <row r="7817" customFormat="1" ht="13" x14ac:dyDescent="0.15"/>
    <row r="7818" customFormat="1" ht="13" x14ac:dyDescent="0.15"/>
    <row r="7819" customFormat="1" ht="13" x14ac:dyDescent="0.15"/>
    <row r="7820" customFormat="1" ht="13" x14ac:dyDescent="0.15"/>
    <row r="7821" customFormat="1" ht="13" x14ac:dyDescent="0.15"/>
    <row r="7822" customFormat="1" ht="13" x14ac:dyDescent="0.15"/>
    <row r="7823" customFormat="1" ht="13" x14ac:dyDescent="0.15"/>
    <row r="7824" customFormat="1" ht="13" x14ac:dyDescent="0.15"/>
    <row r="7825" customFormat="1" ht="13" x14ac:dyDescent="0.15"/>
    <row r="7826" customFormat="1" ht="13" x14ac:dyDescent="0.15"/>
    <row r="7827" customFormat="1" ht="13" x14ac:dyDescent="0.15"/>
    <row r="7828" customFormat="1" ht="13" x14ac:dyDescent="0.15"/>
    <row r="7829" customFormat="1" ht="13" x14ac:dyDescent="0.15"/>
    <row r="7830" customFormat="1" ht="13" x14ac:dyDescent="0.15"/>
    <row r="7831" customFormat="1" ht="13" x14ac:dyDescent="0.15"/>
    <row r="7832" customFormat="1" ht="13" x14ac:dyDescent="0.15"/>
    <row r="7833" customFormat="1" ht="13" x14ac:dyDescent="0.15"/>
    <row r="7834" customFormat="1" ht="13" x14ac:dyDescent="0.15"/>
    <row r="7835" customFormat="1" ht="13" x14ac:dyDescent="0.15"/>
    <row r="7836" customFormat="1" ht="13" x14ac:dyDescent="0.15"/>
    <row r="7837" customFormat="1" ht="13" x14ac:dyDescent="0.15"/>
    <row r="7838" customFormat="1" ht="13" x14ac:dyDescent="0.15"/>
    <row r="7839" customFormat="1" ht="13" x14ac:dyDescent="0.15"/>
    <row r="7840" customFormat="1" ht="13" x14ac:dyDescent="0.15"/>
    <row r="7841" customFormat="1" ht="13" x14ac:dyDescent="0.15"/>
    <row r="7842" customFormat="1" ht="13" x14ac:dyDescent="0.15"/>
    <row r="7843" customFormat="1" ht="13" x14ac:dyDescent="0.15"/>
    <row r="7844" customFormat="1" ht="13" x14ac:dyDescent="0.15"/>
    <row r="7845" customFormat="1" ht="13" x14ac:dyDescent="0.15"/>
    <row r="7846" customFormat="1" ht="13" x14ac:dyDescent="0.15"/>
    <row r="7847" customFormat="1" ht="13" x14ac:dyDescent="0.15"/>
    <row r="7848" customFormat="1" ht="13" x14ac:dyDescent="0.15"/>
    <row r="7849" customFormat="1" ht="13" x14ac:dyDescent="0.15"/>
    <row r="7850" customFormat="1" ht="13" x14ac:dyDescent="0.15"/>
    <row r="7851" customFormat="1" ht="13" x14ac:dyDescent="0.15"/>
    <row r="7852" customFormat="1" ht="13" x14ac:dyDescent="0.15"/>
    <row r="7853" customFormat="1" ht="13" x14ac:dyDescent="0.15"/>
    <row r="7854" customFormat="1" ht="13" x14ac:dyDescent="0.15"/>
    <row r="7855" customFormat="1" ht="13" x14ac:dyDescent="0.15"/>
    <row r="7856" customFormat="1" ht="13" x14ac:dyDescent="0.15"/>
    <row r="7857" customFormat="1" ht="13" x14ac:dyDescent="0.15"/>
    <row r="7858" customFormat="1" ht="13" x14ac:dyDescent="0.15"/>
    <row r="7859" customFormat="1" ht="13" x14ac:dyDescent="0.15"/>
    <row r="7860" customFormat="1" ht="13" x14ac:dyDescent="0.15"/>
    <row r="7861" customFormat="1" ht="13" x14ac:dyDescent="0.15"/>
    <row r="7862" customFormat="1" ht="13" x14ac:dyDescent="0.15"/>
    <row r="7863" customFormat="1" ht="13" x14ac:dyDescent="0.15"/>
    <row r="7864" customFormat="1" ht="13" x14ac:dyDescent="0.15"/>
    <row r="7865" customFormat="1" ht="13" x14ac:dyDescent="0.15"/>
    <row r="7866" customFormat="1" ht="13" x14ac:dyDescent="0.15"/>
    <row r="7867" customFormat="1" ht="13" x14ac:dyDescent="0.15"/>
    <row r="7868" customFormat="1" ht="13" x14ac:dyDescent="0.15"/>
    <row r="7869" customFormat="1" ht="13" x14ac:dyDescent="0.15"/>
    <row r="7870" customFormat="1" ht="13" x14ac:dyDescent="0.15"/>
    <row r="7871" customFormat="1" ht="13" x14ac:dyDescent="0.15"/>
    <row r="7872" customFormat="1" ht="13" x14ac:dyDescent="0.15"/>
    <row r="7873" customFormat="1" ht="13" x14ac:dyDescent="0.15"/>
    <row r="7874" customFormat="1" ht="13" x14ac:dyDescent="0.15"/>
    <row r="7875" customFormat="1" ht="13" x14ac:dyDescent="0.15"/>
    <row r="7876" customFormat="1" ht="13" x14ac:dyDescent="0.15"/>
    <row r="7877" customFormat="1" ht="13" x14ac:dyDescent="0.15"/>
    <row r="7878" customFormat="1" ht="13" x14ac:dyDescent="0.15"/>
    <row r="7879" customFormat="1" ht="13" x14ac:dyDescent="0.15"/>
    <row r="7880" customFormat="1" ht="13" x14ac:dyDescent="0.15"/>
    <row r="7881" customFormat="1" ht="13" x14ac:dyDescent="0.15"/>
    <row r="7882" customFormat="1" ht="13" x14ac:dyDescent="0.15"/>
    <row r="7883" customFormat="1" ht="13" x14ac:dyDescent="0.15"/>
    <row r="7884" customFormat="1" ht="13" x14ac:dyDescent="0.15"/>
    <row r="7885" customFormat="1" ht="13" x14ac:dyDescent="0.15"/>
    <row r="7886" customFormat="1" ht="13" x14ac:dyDescent="0.15"/>
    <row r="7887" customFormat="1" ht="13" x14ac:dyDescent="0.15"/>
    <row r="7888" customFormat="1" ht="13" x14ac:dyDescent="0.15"/>
    <row r="7889" customFormat="1" ht="13" x14ac:dyDescent="0.15"/>
    <row r="7890" customFormat="1" ht="13" x14ac:dyDescent="0.15"/>
    <row r="7891" customFormat="1" ht="13" x14ac:dyDescent="0.15"/>
    <row r="7892" customFormat="1" ht="13" x14ac:dyDescent="0.15"/>
    <row r="7893" customFormat="1" ht="13" x14ac:dyDescent="0.15"/>
    <row r="7894" customFormat="1" ht="13" x14ac:dyDescent="0.15"/>
    <row r="7895" customFormat="1" ht="13" x14ac:dyDescent="0.15"/>
    <row r="7896" customFormat="1" ht="13" x14ac:dyDescent="0.15"/>
    <row r="7897" customFormat="1" ht="13" x14ac:dyDescent="0.15"/>
    <row r="7898" customFormat="1" ht="13" x14ac:dyDescent="0.15"/>
    <row r="7899" customFormat="1" ht="13" x14ac:dyDescent="0.15"/>
    <row r="7900" customFormat="1" ht="13" x14ac:dyDescent="0.15"/>
    <row r="7901" customFormat="1" ht="13" x14ac:dyDescent="0.15"/>
    <row r="7902" customFormat="1" ht="13" x14ac:dyDescent="0.15"/>
    <row r="7903" customFormat="1" ht="13" x14ac:dyDescent="0.15"/>
    <row r="7904" customFormat="1" ht="13" x14ac:dyDescent="0.15"/>
    <row r="7905" customFormat="1" ht="13" x14ac:dyDescent="0.15"/>
    <row r="7906" customFormat="1" ht="13" x14ac:dyDescent="0.15"/>
    <row r="7907" customFormat="1" ht="13" x14ac:dyDescent="0.15"/>
    <row r="7908" customFormat="1" ht="13" x14ac:dyDescent="0.15"/>
    <row r="7909" customFormat="1" ht="13" x14ac:dyDescent="0.15"/>
    <row r="7910" customFormat="1" ht="13" x14ac:dyDescent="0.15"/>
    <row r="7911" customFormat="1" ht="13" x14ac:dyDescent="0.15"/>
    <row r="7912" customFormat="1" ht="13" x14ac:dyDescent="0.15"/>
    <row r="7913" customFormat="1" ht="13" x14ac:dyDescent="0.15"/>
    <row r="7914" customFormat="1" ht="13" x14ac:dyDescent="0.15"/>
    <row r="7915" customFormat="1" ht="13" x14ac:dyDescent="0.15"/>
    <row r="7916" customFormat="1" ht="13" x14ac:dyDescent="0.15"/>
    <row r="7917" customFormat="1" ht="13" x14ac:dyDescent="0.15"/>
    <row r="7918" customFormat="1" ht="13" x14ac:dyDescent="0.15"/>
    <row r="7919" customFormat="1" ht="13" x14ac:dyDescent="0.15"/>
    <row r="7920" customFormat="1" ht="13" x14ac:dyDescent="0.15"/>
    <row r="7921" customFormat="1" ht="13" x14ac:dyDescent="0.15"/>
    <row r="7922" customFormat="1" ht="13" x14ac:dyDescent="0.15"/>
    <row r="7923" customFormat="1" ht="13" x14ac:dyDescent="0.15"/>
    <row r="7924" customFormat="1" ht="13" x14ac:dyDescent="0.15"/>
    <row r="7925" customFormat="1" ht="13" x14ac:dyDescent="0.15"/>
    <row r="7926" customFormat="1" ht="13" x14ac:dyDescent="0.15"/>
    <row r="7927" customFormat="1" ht="13" x14ac:dyDescent="0.15"/>
    <row r="7928" customFormat="1" ht="13" x14ac:dyDescent="0.15"/>
    <row r="7929" customFormat="1" ht="13" x14ac:dyDescent="0.15"/>
    <row r="7930" customFormat="1" ht="13" x14ac:dyDescent="0.15"/>
    <row r="7931" customFormat="1" ht="13" x14ac:dyDescent="0.15"/>
    <row r="7932" customFormat="1" ht="13" x14ac:dyDescent="0.15"/>
    <row r="7933" customFormat="1" ht="13" x14ac:dyDescent="0.15"/>
    <row r="7934" customFormat="1" ht="13" x14ac:dyDescent="0.15"/>
    <row r="7935" customFormat="1" ht="13" x14ac:dyDescent="0.15"/>
    <row r="7936" customFormat="1" ht="13" x14ac:dyDescent="0.15"/>
    <row r="7937" customFormat="1" ht="13" x14ac:dyDescent="0.15"/>
    <row r="7938" customFormat="1" ht="13" x14ac:dyDescent="0.15"/>
    <row r="7939" customFormat="1" ht="13" x14ac:dyDescent="0.15"/>
    <row r="7940" customFormat="1" ht="13" x14ac:dyDescent="0.15"/>
    <row r="7941" customFormat="1" ht="13" x14ac:dyDescent="0.15"/>
    <row r="7942" customFormat="1" ht="13" x14ac:dyDescent="0.15"/>
    <row r="7943" customFormat="1" ht="13" x14ac:dyDescent="0.15"/>
    <row r="7944" customFormat="1" ht="13" x14ac:dyDescent="0.15"/>
    <row r="7945" customFormat="1" ht="13" x14ac:dyDescent="0.15"/>
    <row r="7946" customFormat="1" ht="13" x14ac:dyDescent="0.15"/>
    <row r="7947" customFormat="1" ht="13" x14ac:dyDescent="0.15"/>
    <row r="7948" customFormat="1" ht="13" x14ac:dyDescent="0.15"/>
    <row r="7949" customFormat="1" ht="13" x14ac:dyDescent="0.15"/>
    <row r="7950" customFormat="1" ht="13" x14ac:dyDescent="0.15"/>
    <row r="7951" customFormat="1" ht="13" x14ac:dyDescent="0.15"/>
    <row r="7952" customFormat="1" ht="13" x14ac:dyDescent="0.15"/>
    <row r="7953" customFormat="1" ht="13" x14ac:dyDescent="0.15"/>
    <row r="7954" customFormat="1" ht="13" x14ac:dyDescent="0.15"/>
    <row r="7955" customFormat="1" ht="13" x14ac:dyDescent="0.15"/>
    <row r="7956" customFormat="1" ht="13" x14ac:dyDescent="0.15"/>
    <row r="7957" customFormat="1" ht="13" x14ac:dyDescent="0.15"/>
    <row r="7958" customFormat="1" ht="13" x14ac:dyDescent="0.15"/>
    <row r="7959" customFormat="1" ht="13" x14ac:dyDescent="0.15"/>
    <row r="7960" customFormat="1" ht="13" x14ac:dyDescent="0.15"/>
    <row r="7961" customFormat="1" ht="13" x14ac:dyDescent="0.15"/>
    <row r="7962" customFormat="1" ht="13" x14ac:dyDescent="0.15"/>
    <row r="7963" customFormat="1" ht="13" x14ac:dyDescent="0.15"/>
    <row r="7964" customFormat="1" ht="13" x14ac:dyDescent="0.15"/>
    <row r="7965" customFormat="1" ht="13" x14ac:dyDescent="0.15"/>
    <row r="7966" customFormat="1" ht="13" x14ac:dyDescent="0.15"/>
    <row r="7967" customFormat="1" ht="13" x14ac:dyDescent="0.15"/>
    <row r="7968" customFormat="1" ht="13" x14ac:dyDescent="0.15"/>
    <row r="7969" customFormat="1" ht="13" x14ac:dyDescent="0.15"/>
    <row r="7970" customFormat="1" ht="13" x14ac:dyDescent="0.15"/>
    <row r="7971" customFormat="1" ht="13" x14ac:dyDescent="0.15"/>
    <row r="7972" customFormat="1" ht="13" x14ac:dyDescent="0.15"/>
    <row r="7973" customFormat="1" ht="13" x14ac:dyDescent="0.15"/>
    <row r="7974" customFormat="1" ht="13" x14ac:dyDescent="0.15"/>
    <row r="7975" customFormat="1" ht="13" x14ac:dyDescent="0.15"/>
    <row r="7976" customFormat="1" ht="13" x14ac:dyDescent="0.15"/>
    <row r="7977" customFormat="1" ht="13" x14ac:dyDescent="0.15"/>
    <row r="7978" customFormat="1" ht="13" x14ac:dyDescent="0.15"/>
    <row r="7979" customFormat="1" ht="13" x14ac:dyDescent="0.15"/>
    <row r="7980" customFormat="1" ht="13" x14ac:dyDescent="0.15"/>
    <row r="7981" customFormat="1" ht="13" x14ac:dyDescent="0.15"/>
    <row r="7982" customFormat="1" ht="13" x14ac:dyDescent="0.15"/>
    <row r="7983" customFormat="1" ht="13" x14ac:dyDescent="0.15"/>
    <row r="7984" customFormat="1" ht="13" x14ac:dyDescent="0.15"/>
    <row r="7985" customFormat="1" ht="13" x14ac:dyDescent="0.15"/>
    <row r="7986" customFormat="1" ht="13" x14ac:dyDescent="0.15"/>
    <row r="7987" customFormat="1" ht="13" x14ac:dyDescent="0.15"/>
    <row r="7988" customFormat="1" ht="13" x14ac:dyDescent="0.15"/>
    <row r="7989" customFormat="1" ht="13" x14ac:dyDescent="0.15"/>
    <row r="7990" customFormat="1" ht="13" x14ac:dyDescent="0.15"/>
    <row r="7991" customFormat="1" ht="13" x14ac:dyDescent="0.15"/>
    <row r="7992" customFormat="1" ht="13" x14ac:dyDescent="0.15"/>
    <row r="7993" customFormat="1" ht="13" x14ac:dyDescent="0.15"/>
    <row r="7994" customFormat="1" ht="13" x14ac:dyDescent="0.15"/>
    <row r="7995" customFormat="1" ht="13" x14ac:dyDescent="0.15"/>
    <row r="7996" customFormat="1" ht="13" x14ac:dyDescent="0.15"/>
    <row r="7997" customFormat="1" ht="13" x14ac:dyDescent="0.15"/>
    <row r="7998" customFormat="1" ht="13" x14ac:dyDescent="0.15"/>
    <row r="7999" customFormat="1" ht="13" x14ac:dyDescent="0.15"/>
    <row r="8000" customFormat="1" ht="13" x14ac:dyDescent="0.15"/>
    <row r="8001" customFormat="1" ht="13" x14ac:dyDescent="0.15"/>
    <row r="8002" customFormat="1" ht="13" x14ac:dyDescent="0.15"/>
    <row r="8003" customFormat="1" ht="13" x14ac:dyDescent="0.15"/>
    <row r="8004" customFormat="1" ht="13" x14ac:dyDescent="0.15"/>
    <row r="8005" customFormat="1" ht="13" x14ac:dyDescent="0.15"/>
    <row r="8006" customFormat="1" ht="13" x14ac:dyDescent="0.15"/>
    <row r="8007" customFormat="1" ht="13" x14ac:dyDescent="0.15"/>
    <row r="8008" customFormat="1" ht="13" x14ac:dyDescent="0.15"/>
    <row r="8009" customFormat="1" ht="13" x14ac:dyDescent="0.15"/>
    <row r="8010" customFormat="1" ht="13" x14ac:dyDescent="0.15"/>
    <row r="8011" customFormat="1" ht="13" x14ac:dyDescent="0.15"/>
    <row r="8012" customFormat="1" ht="13" x14ac:dyDescent="0.15"/>
    <row r="8013" customFormat="1" ht="13" x14ac:dyDescent="0.15"/>
    <row r="8014" customFormat="1" ht="13" x14ac:dyDescent="0.15"/>
    <row r="8015" customFormat="1" ht="13" x14ac:dyDescent="0.15"/>
    <row r="8016" customFormat="1" ht="13" x14ac:dyDescent="0.15"/>
    <row r="8017" customFormat="1" ht="13" x14ac:dyDescent="0.15"/>
    <row r="8018" customFormat="1" ht="13" x14ac:dyDescent="0.15"/>
    <row r="8019" customFormat="1" ht="13" x14ac:dyDescent="0.15"/>
    <row r="8020" customFormat="1" ht="13" x14ac:dyDescent="0.15"/>
    <row r="8021" customFormat="1" ht="13" x14ac:dyDescent="0.15"/>
    <row r="8022" customFormat="1" ht="13" x14ac:dyDescent="0.15"/>
    <row r="8023" customFormat="1" ht="13" x14ac:dyDescent="0.15"/>
    <row r="8024" customFormat="1" ht="13" x14ac:dyDescent="0.15"/>
    <row r="8025" customFormat="1" ht="13" x14ac:dyDescent="0.15"/>
    <row r="8026" customFormat="1" ht="13" x14ac:dyDescent="0.15"/>
    <row r="8027" customFormat="1" ht="13" x14ac:dyDescent="0.15"/>
    <row r="8028" customFormat="1" ht="13" x14ac:dyDescent="0.15"/>
    <row r="8029" customFormat="1" ht="13" x14ac:dyDescent="0.15"/>
    <row r="8030" customFormat="1" ht="13" x14ac:dyDescent="0.15"/>
    <row r="8031" customFormat="1" ht="13" x14ac:dyDescent="0.15"/>
    <row r="8032" customFormat="1" ht="13" x14ac:dyDescent="0.15"/>
    <row r="8033" customFormat="1" ht="13" x14ac:dyDescent="0.15"/>
    <row r="8034" customFormat="1" ht="13" x14ac:dyDescent="0.15"/>
    <row r="8035" customFormat="1" ht="13" x14ac:dyDescent="0.15"/>
    <row r="8036" customFormat="1" ht="13" x14ac:dyDescent="0.15"/>
    <row r="8037" customFormat="1" ht="13" x14ac:dyDescent="0.15"/>
    <row r="8038" customFormat="1" ht="13" x14ac:dyDescent="0.15"/>
    <row r="8039" customFormat="1" ht="13" x14ac:dyDescent="0.15"/>
    <row r="8040" customFormat="1" ht="13" x14ac:dyDescent="0.15"/>
    <row r="8041" customFormat="1" ht="13" x14ac:dyDescent="0.15"/>
    <row r="8042" customFormat="1" ht="13" x14ac:dyDescent="0.15"/>
    <row r="8043" customFormat="1" ht="13" x14ac:dyDescent="0.15"/>
    <row r="8044" customFormat="1" ht="13" x14ac:dyDescent="0.15"/>
    <row r="8045" customFormat="1" ht="13" x14ac:dyDescent="0.15"/>
    <row r="8046" customFormat="1" ht="13" x14ac:dyDescent="0.15"/>
    <row r="8047" customFormat="1" ht="13" x14ac:dyDescent="0.15"/>
    <row r="8048" customFormat="1" ht="13" x14ac:dyDescent="0.15"/>
    <row r="8049" customFormat="1" ht="13" x14ac:dyDescent="0.15"/>
    <row r="8050" customFormat="1" ht="13" x14ac:dyDescent="0.15"/>
    <row r="8051" customFormat="1" ht="13" x14ac:dyDescent="0.15"/>
    <row r="8052" customFormat="1" ht="13" x14ac:dyDescent="0.15"/>
    <row r="8053" customFormat="1" ht="13" x14ac:dyDescent="0.15"/>
    <row r="8054" customFormat="1" ht="13" x14ac:dyDescent="0.15"/>
    <row r="8055" customFormat="1" ht="13" x14ac:dyDescent="0.15"/>
    <row r="8056" customFormat="1" ht="13" x14ac:dyDescent="0.15"/>
    <row r="8057" customFormat="1" ht="13" x14ac:dyDescent="0.15"/>
    <row r="8058" customFormat="1" ht="13" x14ac:dyDescent="0.15"/>
    <row r="8059" customFormat="1" ht="13" x14ac:dyDescent="0.15"/>
    <row r="8060" customFormat="1" ht="13" x14ac:dyDescent="0.15"/>
    <row r="8061" customFormat="1" ht="13" x14ac:dyDescent="0.15"/>
    <row r="8062" customFormat="1" ht="13" x14ac:dyDescent="0.15"/>
    <row r="8063" customFormat="1" ht="13" x14ac:dyDescent="0.15"/>
    <row r="8064" customFormat="1" ht="13" x14ac:dyDescent="0.15"/>
    <row r="8065" customFormat="1" ht="13" x14ac:dyDescent="0.15"/>
    <row r="8066" customFormat="1" ht="13" x14ac:dyDescent="0.15"/>
    <row r="8067" customFormat="1" ht="13" x14ac:dyDescent="0.15"/>
    <row r="8068" customFormat="1" ht="13" x14ac:dyDescent="0.15"/>
    <row r="8069" customFormat="1" ht="13" x14ac:dyDescent="0.15"/>
    <row r="8070" customFormat="1" ht="13" x14ac:dyDescent="0.15"/>
    <row r="8071" customFormat="1" ht="13" x14ac:dyDescent="0.15"/>
    <row r="8072" customFormat="1" ht="13" x14ac:dyDescent="0.15"/>
    <row r="8073" customFormat="1" ht="13" x14ac:dyDescent="0.15"/>
    <row r="8074" customFormat="1" ht="13" x14ac:dyDescent="0.15"/>
    <row r="8075" customFormat="1" ht="13" x14ac:dyDescent="0.15"/>
    <row r="8076" customFormat="1" ht="13" x14ac:dyDescent="0.15"/>
    <row r="8077" customFormat="1" ht="13" x14ac:dyDescent="0.15"/>
    <row r="8078" customFormat="1" ht="13" x14ac:dyDescent="0.15"/>
    <row r="8079" customFormat="1" ht="13" x14ac:dyDescent="0.15"/>
    <row r="8080" customFormat="1" ht="13" x14ac:dyDescent="0.15"/>
    <row r="8081" customFormat="1" ht="13" x14ac:dyDescent="0.15"/>
    <row r="8082" customFormat="1" ht="13" x14ac:dyDescent="0.15"/>
    <row r="8083" customFormat="1" ht="13" x14ac:dyDescent="0.15"/>
    <row r="8084" customFormat="1" ht="13" x14ac:dyDescent="0.15"/>
    <row r="8085" customFormat="1" ht="13" x14ac:dyDescent="0.15"/>
    <row r="8086" customFormat="1" ht="13" x14ac:dyDescent="0.15"/>
    <row r="8087" customFormat="1" ht="13" x14ac:dyDescent="0.15"/>
    <row r="8088" customFormat="1" ht="13" x14ac:dyDescent="0.15"/>
    <row r="8089" customFormat="1" ht="13" x14ac:dyDescent="0.15"/>
    <row r="8090" customFormat="1" ht="13" x14ac:dyDescent="0.15"/>
    <row r="8091" customFormat="1" ht="13" x14ac:dyDescent="0.15"/>
    <row r="8092" customFormat="1" ht="13" x14ac:dyDescent="0.15"/>
    <row r="8093" customFormat="1" ht="13" x14ac:dyDescent="0.15"/>
    <row r="8094" customFormat="1" ht="13" x14ac:dyDescent="0.15"/>
    <row r="8095" customFormat="1" ht="13" x14ac:dyDescent="0.15"/>
    <row r="8096" customFormat="1" ht="13" x14ac:dyDescent="0.15"/>
    <row r="8097" customFormat="1" ht="13" x14ac:dyDescent="0.15"/>
    <row r="8098" customFormat="1" ht="13" x14ac:dyDescent="0.15"/>
    <row r="8099" customFormat="1" ht="13" x14ac:dyDescent="0.15"/>
    <row r="8100" customFormat="1" ht="13" x14ac:dyDescent="0.15"/>
    <row r="8101" customFormat="1" ht="13" x14ac:dyDescent="0.15"/>
    <row r="8102" customFormat="1" ht="13" x14ac:dyDescent="0.15"/>
    <row r="8103" customFormat="1" ht="13" x14ac:dyDescent="0.15"/>
    <row r="8104" customFormat="1" ht="13" x14ac:dyDescent="0.15"/>
    <row r="8105" customFormat="1" ht="13" x14ac:dyDescent="0.15"/>
    <row r="8106" customFormat="1" ht="13" x14ac:dyDescent="0.15"/>
    <row r="8107" customFormat="1" ht="13" x14ac:dyDescent="0.15"/>
    <row r="8108" customFormat="1" ht="13" x14ac:dyDescent="0.15"/>
    <row r="8109" customFormat="1" ht="13" x14ac:dyDescent="0.15"/>
    <row r="8110" customFormat="1" ht="13" x14ac:dyDescent="0.15"/>
    <row r="8111" customFormat="1" ht="13" x14ac:dyDescent="0.15"/>
    <row r="8112" customFormat="1" ht="13" x14ac:dyDescent="0.15"/>
    <row r="8113" customFormat="1" ht="13" x14ac:dyDescent="0.15"/>
    <row r="8114" customFormat="1" ht="13" x14ac:dyDescent="0.15"/>
    <row r="8115" customFormat="1" ht="13" x14ac:dyDescent="0.15"/>
    <row r="8116" customFormat="1" ht="13" x14ac:dyDescent="0.15"/>
    <row r="8117" customFormat="1" ht="13" x14ac:dyDescent="0.15"/>
    <row r="8118" customFormat="1" ht="13" x14ac:dyDescent="0.15"/>
    <row r="8119" customFormat="1" ht="13" x14ac:dyDescent="0.15"/>
    <row r="8120" customFormat="1" ht="13" x14ac:dyDescent="0.15"/>
    <row r="8121" customFormat="1" ht="13" x14ac:dyDescent="0.15"/>
    <row r="8122" customFormat="1" ht="13" x14ac:dyDescent="0.15"/>
    <row r="8123" customFormat="1" ht="13" x14ac:dyDescent="0.15"/>
    <row r="8124" customFormat="1" ht="13" x14ac:dyDescent="0.15"/>
    <row r="8125" customFormat="1" ht="13" x14ac:dyDescent="0.15"/>
    <row r="8126" customFormat="1" ht="13" x14ac:dyDescent="0.15"/>
    <row r="8127" customFormat="1" ht="13" x14ac:dyDescent="0.15"/>
    <row r="8128" customFormat="1" ht="13" x14ac:dyDescent="0.15"/>
    <row r="8129" customFormat="1" ht="13" x14ac:dyDescent="0.15"/>
    <row r="8130" customFormat="1" ht="13" x14ac:dyDescent="0.15"/>
    <row r="8131" customFormat="1" ht="13" x14ac:dyDescent="0.15"/>
    <row r="8132" customFormat="1" ht="13" x14ac:dyDescent="0.15"/>
    <row r="8133" customFormat="1" ht="13" x14ac:dyDescent="0.15"/>
    <row r="8134" customFormat="1" ht="13" x14ac:dyDescent="0.15"/>
    <row r="8135" customFormat="1" ht="13" x14ac:dyDescent="0.15"/>
    <row r="8136" customFormat="1" ht="13" x14ac:dyDescent="0.15"/>
    <row r="8137" customFormat="1" ht="13" x14ac:dyDescent="0.15"/>
    <row r="8138" customFormat="1" ht="13" x14ac:dyDescent="0.15"/>
    <row r="8139" customFormat="1" ht="13" x14ac:dyDescent="0.15"/>
    <row r="8140" customFormat="1" ht="13" x14ac:dyDescent="0.15"/>
    <row r="8141" customFormat="1" ht="13" x14ac:dyDescent="0.15"/>
    <row r="8142" customFormat="1" ht="13" x14ac:dyDescent="0.15"/>
    <row r="8143" customFormat="1" ht="13" x14ac:dyDescent="0.15"/>
    <row r="8144" customFormat="1" ht="13" x14ac:dyDescent="0.15"/>
    <row r="8145" customFormat="1" ht="13" x14ac:dyDescent="0.15"/>
    <row r="8146" customFormat="1" ht="13" x14ac:dyDescent="0.15"/>
    <row r="8147" customFormat="1" ht="13" x14ac:dyDescent="0.15"/>
    <row r="8148" customFormat="1" ht="13" x14ac:dyDescent="0.15"/>
    <row r="8149" customFormat="1" ht="13" x14ac:dyDescent="0.15"/>
    <row r="8150" customFormat="1" ht="13" x14ac:dyDescent="0.15"/>
    <row r="8151" customFormat="1" ht="13" x14ac:dyDescent="0.15"/>
    <row r="8152" customFormat="1" ht="13" x14ac:dyDescent="0.15"/>
    <row r="8153" customFormat="1" ht="13" x14ac:dyDescent="0.15"/>
    <row r="8154" customFormat="1" ht="13" x14ac:dyDescent="0.15"/>
    <row r="8155" customFormat="1" ht="13" x14ac:dyDescent="0.15"/>
    <row r="8156" customFormat="1" ht="13" x14ac:dyDescent="0.15"/>
    <row r="8157" customFormat="1" ht="13" x14ac:dyDescent="0.15"/>
    <row r="8158" customFormat="1" ht="13" x14ac:dyDescent="0.15"/>
    <row r="8159" customFormat="1" ht="13" x14ac:dyDescent="0.15"/>
    <row r="8160" customFormat="1" ht="13" x14ac:dyDescent="0.15"/>
    <row r="8161" customFormat="1" ht="13" x14ac:dyDescent="0.15"/>
    <row r="8162" customFormat="1" ht="13" x14ac:dyDescent="0.15"/>
    <row r="8163" customFormat="1" ht="13" x14ac:dyDescent="0.15"/>
    <row r="8164" customFormat="1" ht="13" x14ac:dyDescent="0.15"/>
    <row r="8165" customFormat="1" ht="13" x14ac:dyDescent="0.15"/>
    <row r="8166" customFormat="1" ht="13" x14ac:dyDescent="0.15"/>
    <row r="8167" customFormat="1" ht="13" x14ac:dyDescent="0.15"/>
    <row r="8168" customFormat="1" ht="13" x14ac:dyDescent="0.15"/>
    <row r="8169" customFormat="1" ht="13" x14ac:dyDescent="0.15"/>
    <row r="8170" customFormat="1" ht="13" x14ac:dyDescent="0.15"/>
    <row r="8171" customFormat="1" ht="13" x14ac:dyDescent="0.15"/>
    <row r="8172" customFormat="1" ht="13" x14ac:dyDescent="0.15"/>
    <row r="8173" customFormat="1" ht="13" x14ac:dyDescent="0.15"/>
    <row r="8174" customFormat="1" ht="13" x14ac:dyDescent="0.15"/>
    <row r="8175" customFormat="1" ht="13" x14ac:dyDescent="0.15"/>
    <row r="8176" customFormat="1" ht="13" x14ac:dyDescent="0.15"/>
    <row r="8177" customFormat="1" ht="13" x14ac:dyDescent="0.15"/>
    <row r="8178" customFormat="1" ht="13" x14ac:dyDescent="0.15"/>
    <row r="8179" customFormat="1" ht="13" x14ac:dyDescent="0.15"/>
    <row r="8180" customFormat="1" ht="13" x14ac:dyDescent="0.15"/>
    <row r="8181" customFormat="1" ht="13" x14ac:dyDescent="0.15"/>
    <row r="8182" customFormat="1" ht="13" x14ac:dyDescent="0.15"/>
    <row r="8183" customFormat="1" ht="13" x14ac:dyDescent="0.15"/>
    <row r="8184" customFormat="1" ht="13" x14ac:dyDescent="0.15"/>
    <row r="8185" customFormat="1" ht="13" x14ac:dyDescent="0.15"/>
    <row r="8186" customFormat="1" ht="13" x14ac:dyDescent="0.15"/>
    <row r="8187" customFormat="1" ht="13" x14ac:dyDescent="0.15"/>
    <row r="8188" customFormat="1" ht="13" x14ac:dyDescent="0.15"/>
    <row r="8189" customFormat="1" ht="13" x14ac:dyDescent="0.15"/>
    <row r="8190" customFormat="1" ht="13" x14ac:dyDescent="0.15"/>
    <row r="8191" customFormat="1" ht="13" x14ac:dyDescent="0.15"/>
    <row r="8192" customFormat="1" ht="13" x14ac:dyDescent="0.15"/>
    <row r="8193" customFormat="1" ht="13" x14ac:dyDescent="0.15"/>
    <row r="8194" customFormat="1" ht="13" x14ac:dyDescent="0.15"/>
    <row r="8195" customFormat="1" ht="13" x14ac:dyDescent="0.15"/>
    <row r="8196" customFormat="1" ht="13" x14ac:dyDescent="0.15"/>
    <row r="8197" customFormat="1" ht="13" x14ac:dyDescent="0.15"/>
    <row r="8198" customFormat="1" ht="13" x14ac:dyDescent="0.15"/>
    <row r="8199" customFormat="1" ht="13" x14ac:dyDescent="0.15"/>
    <row r="8200" customFormat="1" ht="13" x14ac:dyDescent="0.15"/>
    <row r="8201" customFormat="1" ht="13" x14ac:dyDescent="0.15"/>
    <row r="8202" customFormat="1" ht="13" x14ac:dyDescent="0.15"/>
    <row r="8203" customFormat="1" ht="13" x14ac:dyDescent="0.15"/>
    <row r="8204" customFormat="1" ht="13" x14ac:dyDescent="0.15"/>
    <row r="8205" customFormat="1" ht="13" x14ac:dyDescent="0.15"/>
    <row r="8206" customFormat="1" ht="13" x14ac:dyDescent="0.15"/>
    <row r="8207" customFormat="1" ht="13" x14ac:dyDescent="0.15"/>
    <row r="8208" customFormat="1" ht="13" x14ac:dyDescent="0.15"/>
    <row r="8209" customFormat="1" ht="13" x14ac:dyDescent="0.15"/>
    <row r="8210" customFormat="1" ht="13" x14ac:dyDescent="0.15"/>
    <row r="8211" customFormat="1" ht="13" x14ac:dyDescent="0.15"/>
    <row r="8212" customFormat="1" ht="13" x14ac:dyDescent="0.15"/>
    <row r="8213" customFormat="1" ht="13" x14ac:dyDescent="0.15"/>
    <row r="8214" customFormat="1" ht="13" x14ac:dyDescent="0.15"/>
    <row r="8215" customFormat="1" ht="13" x14ac:dyDescent="0.15"/>
    <row r="8216" customFormat="1" ht="13" x14ac:dyDescent="0.15"/>
    <row r="8217" customFormat="1" ht="13" x14ac:dyDescent="0.15"/>
    <row r="8218" customFormat="1" ht="13" x14ac:dyDescent="0.15"/>
    <row r="8219" customFormat="1" ht="13" x14ac:dyDescent="0.15"/>
    <row r="8220" customFormat="1" ht="13" x14ac:dyDescent="0.15"/>
    <row r="8221" customFormat="1" ht="13" x14ac:dyDescent="0.15"/>
    <row r="8222" customFormat="1" ht="13" x14ac:dyDescent="0.15"/>
    <row r="8223" customFormat="1" ht="13" x14ac:dyDescent="0.15"/>
    <row r="8224" customFormat="1" ht="13" x14ac:dyDescent="0.15"/>
    <row r="8225" customFormat="1" ht="13" x14ac:dyDescent="0.15"/>
    <row r="8226" customFormat="1" ht="13" x14ac:dyDescent="0.15"/>
    <row r="8227" customFormat="1" ht="13" x14ac:dyDescent="0.15"/>
    <row r="8228" customFormat="1" ht="13" x14ac:dyDescent="0.15"/>
    <row r="8229" customFormat="1" ht="13" x14ac:dyDescent="0.15"/>
    <row r="8230" customFormat="1" ht="13" x14ac:dyDescent="0.15"/>
    <row r="8231" customFormat="1" ht="13" x14ac:dyDescent="0.15"/>
    <row r="8232" customFormat="1" ht="13" x14ac:dyDescent="0.15"/>
    <row r="8233" customFormat="1" ht="13" x14ac:dyDescent="0.15"/>
    <row r="8234" customFormat="1" ht="13" x14ac:dyDescent="0.15"/>
    <row r="8235" customFormat="1" ht="13" x14ac:dyDescent="0.15"/>
    <row r="8236" customFormat="1" ht="13" x14ac:dyDescent="0.15"/>
    <row r="8237" customFormat="1" ht="13" x14ac:dyDescent="0.15"/>
    <row r="8238" customFormat="1" ht="13" x14ac:dyDescent="0.15"/>
    <row r="8239" customFormat="1" ht="13" x14ac:dyDescent="0.15"/>
    <row r="8240" customFormat="1" ht="13" x14ac:dyDescent="0.15"/>
    <row r="8241" customFormat="1" ht="13" x14ac:dyDescent="0.15"/>
    <row r="8242" customFormat="1" ht="13" x14ac:dyDescent="0.15"/>
    <row r="8243" customFormat="1" ht="13" x14ac:dyDescent="0.15"/>
    <row r="8244" customFormat="1" ht="13" x14ac:dyDescent="0.15"/>
    <row r="8245" customFormat="1" ht="13" x14ac:dyDescent="0.15"/>
    <row r="8246" customFormat="1" ht="13" x14ac:dyDescent="0.15"/>
    <row r="8247" customFormat="1" ht="13" x14ac:dyDescent="0.15"/>
    <row r="8248" customFormat="1" ht="13" x14ac:dyDescent="0.15"/>
    <row r="8249" customFormat="1" ht="13" x14ac:dyDescent="0.15"/>
    <row r="8250" customFormat="1" ht="13" x14ac:dyDescent="0.15"/>
    <row r="8251" customFormat="1" ht="13" x14ac:dyDescent="0.15"/>
    <row r="8252" customFormat="1" ht="13" x14ac:dyDescent="0.15"/>
    <row r="8253" customFormat="1" ht="13" x14ac:dyDescent="0.15"/>
    <row r="8254" customFormat="1" ht="13" x14ac:dyDescent="0.15"/>
    <row r="8255" customFormat="1" ht="13" x14ac:dyDescent="0.15"/>
    <row r="8256" customFormat="1" ht="13" x14ac:dyDescent="0.15"/>
    <row r="8257" customFormat="1" ht="13" x14ac:dyDescent="0.15"/>
    <row r="8258" customFormat="1" ht="13" x14ac:dyDescent="0.15"/>
    <row r="8259" customFormat="1" ht="13" x14ac:dyDescent="0.15"/>
    <row r="8260" customFormat="1" ht="13" x14ac:dyDescent="0.15"/>
    <row r="8261" customFormat="1" ht="13" x14ac:dyDescent="0.15"/>
    <row r="8262" customFormat="1" ht="13" x14ac:dyDescent="0.15"/>
    <row r="8263" customFormat="1" ht="13" x14ac:dyDescent="0.15"/>
    <row r="8264" customFormat="1" ht="13" x14ac:dyDescent="0.15"/>
    <row r="8265" customFormat="1" ht="13" x14ac:dyDescent="0.15"/>
    <row r="8266" customFormat="1" ht="13" x14ac:dyDescent="0.15"/>
    <row r="8267" customFormat="1" ht="13" x14ac:dyDescent="0.15"/>
    <row r="8268" customFormat="1" ht="13" x14ac:dyDescent="0.15"/>
    <row r="8269" customFormat="1" ht="13" x14ac:dyDescent="0.15"/>
    <row r="8270" customFormat="1" ht="13" x14ac:dyDescent="0.15"/>
    <row r="8271" customFormat="1" ht="13" x14ac:dyDescent="0.15"/>
    <row r="8272" customFormat="1" ht="13" x14ac:dyDescent="0.15"/>
    <row r="8273" customFormat="1" ht="13" x14ac:dyDescent="0.15"/>
    <row r="8274" customFormat="1" ht="13" x14ac:dyDescent="0.15"/>
    <row r="8275" customFormat="1" ht="13" x14ac:dyDescent="0.15"/>
    <row r="8276" customFormat="1" ht="13" x14ac:dyDescent="0.15"/>
    <row r="8277" customFormat="1" ht="13" x14ac:dyDescent="0.15"/>
    <row r="8278" customFormat="1" ht="13" x14ac:dyDescent="0.15"/>
    <row r="8279" customFormat="1" ht="13" x14ac:dyDescent="0.15"/>
    <row r="8280" customFormat="1" ht="13" x14ac:dyDescent="0.15"/>
    <row r="8281" customFormat="1" ht="13" x14ac:dyDescent="0.15"/>
    <row r="8282" customFormat="1" ht="13" x14ac:dyDescent="0.15"/>
    <row r="8283" customFormat="1" ht="13" x14ac:dyDescent="0.15"/>
    <row r="8284" customFormat="1" ht="13" x14ac:dyDescent="0.15"/>
    <row r="8285" customFormat="1" ht="13" x14ac:dyDescent="0.15"/>
    <row r="8286" customFormat="1" ht="13" x14ac:dyDescent="0.15"/>
    <row r="8287" customFormat="1" ht="13" x14ac:dyDescent="0.15"/>
    <row r="8288" customFormat="1" ht="13" x14ac:dyDescent="0.15"/>
    <row r="8289" customFormat="1" ht="13" x14ac:dyDescent="0.15"/>
    <row r="8290" customFormat="1" ht="13" x14ac:dyDescent="0.15"/>
    <row r="8291" customFormat="1" ht="13" x14ac:dyDescent="0.15"/>
    <row r="8292" customFormat="1" ht="13" x14ac:dyDescent="0.15"/>
    <row r="8293" customFormat="1" ht="13" x14ac:dyDescent="0.15"/>
    <row r="8294" customFormat="1" ht="13" x14ac:dyDescent="0.15"/>
    <row r="8295" customFormat="1" ht="13" x14ac:dyDescent="0.15"/>
    <row r="8296" customFormat="1" ht="13" x14ac:dyDescent="0.15"/>
    <row r="8297" customFormat="1" ht="13" x14ac:dyDescent="0.15"/>
    <row r="8298" customFormat="1" ht="13" x14ac:dyDescent="0.15"/>
    <row r="8299" customFormat="1" ht="13" x14ac:dyDescent="0.15"/>
    <row r="8300" customFormat="1" ht="13" x14ac:dyDescent="0.15"/>
    <row r="8301" customFormat="1" ht="13" x14ac:dyDescent="0.15"/>
    <row r="8302" customFormat="1" ht="13" x14ac:dyDescent="0.15"/>
    <row r="8303" customFormat="1" ht="13" x14ac:dyDescent="0.15"/>
    <row r="8304" customFormat="1" ht="13" x14ac:dyDescent="0.15"/>
    <row r="8305" customFormat="1" ht="13" x14ac:dyDescent="0.15"/>
    <row r="8306" customFormat="1" ht="13" x14ac:dyDescent="0.15"/>
    <row r="8307" customFormat="1" ht="13" x14ac:dyDescent="0.15"/>
    <row r="8308" customFormat="1" ht="13" x14ac:dyDescent="0.15"/>
    <row r="8309" customFormat="1" ht="13" x14ac:dyDescent="0.15"/>
    <row r="8310" customFormat="1" ht="13" x14ac:dyDescent="0.15"/>
    <row r="8311" customFormat="1" ht="13" x14ac:dyDescent="0.15"/>
    <row r="8312" customFormat="1" ht="13" x14ac:dyDescent="0.15"/>
    <row r="8313" customFormat="1" ht="13" x14ac:dyDescent="0.15"/>
    <row r="8314" customFormat="1" ht="13" x14ac:dyDescent="0.15"/>
    <row r="8315" customFormat="1" ht="13" x14ac:dyDescent="0.15"/>
    <row r="8316" customFormat="1" ht="13" x14ac:dyDescent="0.15"/>
    <row r="8317" customFormat="1" ht="13" x14ac:dyDescent="0.15"/>
    <row r="8318" customFormat="1" ht="13" x14ac:dyDescent="0.15"/>
    <row r="8319" customFormat="1" ht="13" x14ac:dyDescent="0.15"/>
    <row r="8320" customFormat="1" ht="13" x14ac:dyDescent="0.15"/>
    <row r="8321" customFormat="1" ht="13" x14ac:dyDescent="0.15"/>
    <row r="8322" customFormat="1" ht="13" x14ac:dyDescent="0.15"/>
    <row r="8323" customFormat="1" ht="13" x14ac:dyDescent="0.15"/>
    <row r="8324" customFormat="1" ht="13" x14ac:dyDescent="0.15"/>
    <row r="8325" customFormat="1" ht="13" x14ac:dyDescent="0.15"/>
    <row r="8326" customFormat="1" ht="13" x14ac:dyDescent="0.15"/>
    <row r="8327" customFormat="1" ht="13" x14ac:dyDescent="0.15"/>
    <row r="8328" customFormat="1" ht="13" x14ac:dyDescent="0.15"/>
    <row r="8329" customFormat="1" ht="13" x14ac:dyDescent="0.15"/>
    <row r="8330" customFormat="1" ht="13" x14ac:dyDescent="0.15"/>
    <row r="8331" customFormat="1" ht="13" x14ac:dyDescent="0.15"/>
    <row r="8332" customFormat="1" ht="13" x14ac:dyDescent="0.15"/>
    <row r="8333" customFormat="1" ht="13" x14ac:dyDescent="0.15"/>
    <row r="8334" customFormat="1" ht="13" x14ac:dyDescent="0.15"/>
    <row r="8335" customFormat="1" ht="13" x14ac:dyDescent="0.15"/>
    <row r="8336" customFormat="1" ht="13" x14ac:dyDescent="0.15"/>
    <row r="8337" customFormat="1" ht="13" x14ac:dyDescent="0.15"/>
    <row r="8338" customFormat="1" ht="13" x14ac:dyDescent="0.15"/>
    <row r="8339" customFormat="1" ht="13" x14ac:dyDescent="0.15"/>
    <row r="8340" customFormat="1" ht="13" x14ac:dyDescent="0.15"/>
    <row r="8341" customFormat="1" ht="13" x14ac:dyDescent="0.15"/>
    <row r="8342" customFormat="1" ht="13" x14ac:dyDescent="0.15"/>
    <row r="8343" customFormat="1" ht="13" x14ac:dyDescent="0.15"/>
    <row r="8344" customFormat="1" ht="13" x14ac:dyDescent="0.15"/>
    <row r="8345" customFormat="1" ht="13" x14ac:dyDescent="0.15"/>
    <row r="8346" customFormat="1" ht="13" x14ac:dyDescent="0.15"/>
    <row r="8347" customFormat="1" ht="13" x14ac:dyDescent="0.15"/>
    <row r="8348" customFormat="1" ht="13" x14ac:dyDescent="0.15"/>
    <row r="8349" customFormat="1" ht="13" x14ac:dyDescent="0.15"/>
    <row r="8350" customFormat="1" ht="13" x14ac:dyDescent="0.15"/>
    <row r="8351" customFormat="1" ht="13" x14ac:dyDescent="0.15"/>
    <row r="8352" customFormat="1" ht="13" x14ac:dyDescent="0.15"/>
    <row r="8353" customFormat="1" ht="13" x14ac:dyDescent="0.15"/>
    <row r="8354" customFormat="1" ht="13" x14ac:dyDescent="0.15"/>
    <row r="8355" customFormat="1" ht="13" x14ac:dyDescent="0.15"/>
    <row r="8356" customFormat="1" ht="13" x14ac:dyDescent="0.15"/>
    <row r="8357" customFormat="1" ht="13" x14ac:dyDescent="0.15"/>
    <row r="8358" customFormat="1" ht="13" x14ac:dyDescent="0.15"/>
    <row r="8359" customFormat="1" ht="13" x14ac:dyDescent="0.15"/>
    <row r="8360" customFormat="1" ht="13" x14ac:dyDescent="0.15"/>
    <row r="8361" customFormat="1" ht="13" x14ac:dyDescent="0.15"/>
    <row r="8362" customFormat="1" ht="13" x14ac:dyDescent="0.15"/>
    <row r="8363" customFormat="1" ht="13" x14ac:dyDescent="0.15"/>
    <row r="8364" customFormat="1" ht="13" x14ac:dyDescent="0.15"/>
    <row r="8365" customFormat="1" ht="13" x14ac:dyDescent="0.15"/>
    <row r="8366" customFormat="1" ht="13" x14ac:dyDescent="0.15"/>
    <row r="8367" customFormat="1" ht="13" x14ac:dyDescent="0.15"/>
    <row r="8368" customFormat="1" ht="13" x14ac:dyDescent="0.15"/>
    <row r="8369" customFormat="1" ht="13" x14ac:dyDescent="0.15"/>
    <row r="8370" customFormat="1" ht="13" x14ac:dyDescent="0.15"/>
    <row r="8371" customFormat="1" ht="13" x14ac:dyDescent="0.15"/>
    <row r="8372" customFormat="1" ht="13" x14ac:dyDescent="0.15"/>
    <row r="8373" customFormat="1" ht="13" x14ac:dyDescent="0.15"/>
    <row r="8374" customFormat="1" ht="13" x14ac:dyDescent="0.15"/>
    <row r="8375" customFormat="1" ht="13" x14ac:dyDescent="0.15"/>
    <row r="8376" customFormat="1" ht="13" x14ac:dyDescent="0.15"/>
    <row r="8377" customFormat="1" ht="13" x14ac:dyDescent="0.15"/>
    <row r="8378" customFormat="1" ht="13" x14ac:dyDescent="0.15"/>
    <row r="8379" customFormat="1" ht="13" x14ac:dyDescent="0.15"/>
    <row r="8380" customFormat="1" ht="13" x14ac:dyDescent="0.15"/>
    <row r="8381" customFormat="1" ht="13" x14ac:dyDescent="0.15"/>
    <row r="8382" customFormat="1" ht="13" x14ac:dyDescent="0.15"/>
    <row r="8383" customFormat="1" ht="13" x14ac:dyDescent="0.15"/>
    <row r="8384" customFormat="1" ht="13" x14ac:dyDescent="0.15"/>
    <row r="8385" customFormat="1" ht="13" x14ac:dyDescent="0.15"/>
    <row r="8386" customFormat="1" ht="13" x14ac:dyDescent="0.15"/>
    <row r="8387" customFormat="1" ht="13" x14ac:dyDescent="0.15"/>
    <row r="8388" customFormat="1" ht="13" x14ac:dyDescent="0.15"/>
    <row r="8389" customFormat="1" ht="13" x14ac:dyDescent="0.15"/>
    <row r="8390" customFormat="1" ht="13" x14ac:dyDescent="0.15"/>
    <row r="8391" customFormat="1" ht="13" x14ac:dyDescent="0.15"/>
    <row r="8392" customFormat="1" ht="13" x14ac:dyDescent="0.15"/>
    <row r="8393" customFormat="1" ht="13" x14ac:dyDescent="0.15"/>
    <row r="8394" customFormat="1" ht="13" x14ac:dyDescent="0.15"/>
    <row r="8395" customFormat="1" ht="13" x14ac:dyDescent="0.15"/>
    <row r="8396" customFormat="1" ht="13" x14ac:dyDescent="0.15"/>
    <row r="8397" customFormat="1" ht="13" x14ac:dyDescent="0.15"/>
    <row r="8398" customFormat="1" ht="13" x14ac:dyDescent="0.15"/>
    <row r="8399" customFormat="1" ht="13" x14ac:dyDescent="0.15"/>
    <row r="8400" customFormat="1" ht="13" x14ac:dyDescent="0.15"/>
    <row r="8401" customFormat="1" ht="13" x14ac:dyDescent="0.15"/>
    <row r="8402" customFormat="1" ht="13" x14ac:dyDescent="0.15"/>
    <row r="8403" customFormat="1" ht="13" x14ac:dyDescent="0.15"/>
    <row r="8404" customFormat="1" ht="13" x14ac:dyDescent="0.15"/>
    <row r="8405" customFormat="1" ht="13" x14ac:dyDescent="0.15"/>
    <row r="8406" customFormat="1" ht="13" x14ac:dyDescent="0.15"/>
    <row r="8407" customFormat="1" ht="13" x14ac:dyDescent="0.15"/>
    <row r="8408" customFormat="1" ht="13" x14ac:dyDescent="0.15"/>
    <row r="8409" customFormat="1" ht="13" x14ac:dyDescent="0.15"/>
    <row r="8410" customFormat="1" ht="13" x14ac:dyDescent="0.15"/>
    <row r="8411" customFormat="1" ht="13" x14ac:dyDescent="0.15"/>
    <row r="8412" customFormat="1" ht="13" x14ac:dyDescent="0.15"/>
    <row r="8413" customFormat="1" ht="13" x14ac:dyDescent="0.15"/>
    <row r="8414" customFormat="1" ht="13" x14ac:dyDescent="0.15"/>
    <row r="8415" customFormat="1" ht="13" x14ac:dyDescent="0.15"/>
    <row r="8416" customFormat="1" ht="13" x14ac:dyDescent="0.15"/>
    <row r="8417" customFormat="1" ht="13" x14ac:dyDescent="0.15"/>
    <row r="8418" customFormat="1" ht="13" x14ac:dyDescent="0.15"/>
    <row r="8419" customFormat="1" ht="13" x14ac:dyDescent="0.15"/>
    <row r="8420" customFormat="1" ht="13" x14ac:dyDescent="0.15"/>
    <row r="8421" customFormat="1" ht="13" x14ac:dyDescent="0.15"/>
    <row r="8422" customFormat="1" ht="13" x14ac:dyDescent="0.15"/>
    <row r="8423" customFormat="1" ht="13" x14ac:dyDescent="0.15"/>
    <row r="8424" customFormat="1" ht="13" x14ac:dyDescent="0.15"/>
    <row r="8425" customFormat="1" ht="13" x14ac:dyDescent="0.15"/>
    <row r="8426" customFormat="1" ht="13" x14ac:dyDescent="0.15"/>
    <row r="8427" customFormat="1" ht="13" x14ac:dyDescent="0.15"/>
    <row r="8428" customFormat="1" ht="13" x14ac:dyDescent="0.15"/>
    <row r="8429" customFormat="1" ht="13" x14ac:dyDescent="0.15"/>
    <row r="8430" customFormat="1" ht="13" x14ac:dyDescent="0.15"/>
    <row r="8431" customFormat="1" ht="13" x14ac:dyDescent="0.15"/>
    <row r="8432" customFormat="1" ht="13" x14ac:dyDescent="0.15"/>
    <row r="8433" customFormat="1" ht="13" x14ac:dyDescent="0.15"/>
    <row r="8434" customFormat="1" ht="13" x14ac:dyDescent="0.15"/>
    <row r="8435" customFormat="1" ht="13" x14ac:dyDescent="0.15"/>
    <row r="8436" customFormat="1" ht="13" x14ac:dyDescent="0.15"/>
    <row r="8437" customFormat="1" ht="13" x14ac:dyDescent="0.15"/>
    <row r="8438" customFormat="1" ht="13" x14ac:dyDescent="0.15"/>
    <row r="8439" customFormat="1" ht="13" x14ac:dyDescent="0.15"/>
    <row r="8440" customFormat="1" ht="13" x14ac:dyDescent="0.15"/>
    <row r="8441" customFormat="1" ht="13" x14ac:dyDescent="0.15"/>
    <row r="8442" customFormat="1" ht="13" x14ac:dyDescent="0.15"/>
    <row r="8443" customFormat="1" ht="13" x14ac:dyDescent="0.15"/>
    <row r="8444" customFormat="1" ht="13" x14ac:dyDescent="0.15"/>
    <row r="8445" customFormat="1" ht="13" x14ac:dyDescent="0.15"/>
    <row r="8446" customFormat="1" ht="13" x14ac:dyDescent="0.15"/>
    <row r="8447" customFormat="1" ht="13" x14ac:dyDescent="0.15"/>
    <row r="8448" customFormat="1" ht="13" x14ac:dyDescent="0.15"/>
    <row r="8449" customFormat="1" ht="13" x14ac:dyDescent="0.15"/>
    <row r="8450" customFormat="1" ht="13" x14ac:dyDescent="0.15"/>
    <row r="8451" customFormat="1" ht="13" x14ac:dyDescent="0.15"/>
    <row r="8452" customFormat="1" ht="13" x14ac:dyDescent="0.15"/>
    <row r="8453" customFormat="1" ht="13" x14ac:dyDescent="0.15"/>
    <row r="8454" customFormat="1" ht="13" x14ac:dyDescent="0.15"/>
    <row r="8455" customFormat="1" ht="13" x14ac:dyDescent="0.15"/>
    <row r="8456" customFormat="1" ht="13" x14ac:dyDescent="0.15"/>
    <row r="8457" customFormat="1" ht="13" x14ac:dyDescent="0.15"/>
    <row r="8458" customFormat="1" ht="13" x14ac:dyDescent="0.15"/>
    <row r="8459" customFormat="1" ht="13" x14ac:dyDescent="0.15"/>
    <row r="8460" customFormat="1" ht="13" x14ac:dyDescent="0.15"/>
    <row r="8461" customFormat="1" ht="13" x14ac:dyDescent="0.15"/>
    <row r="8462" customFormat="1" ht="13" x14ac:dyDescent="0.15"/>
    <row r="8463" customFormat="1" ht="13" x14ac:dyDescent="0.15"/>
    <row r="8464" customFormat="1" ht="13" x14ac:dyDescent="0.15"/>
    <row r="8465" customFormat="1" ht="13" x14ac:dyDescent="0.15"/>
    <row r="8466" customFormat="1" ht="13" x14ac:dyDescent="0.15"/>
    <row r="8467" customFormat="1" ht="13" x14ac:dyDescent="0.15"/>
    <row r="8468" customFormat="1" ht="13" x14ac:dyDescent="0.15"/>
    <row r="8469" customFormat="1" ht="13" x14ac:dyDescent="0.15"/>
    <row r="8470" customFormat="1" ht="13" x14ac:dyDescent="0.15"/>
    <row r="8471" customFormat="1" ht="13" x14ac:dyDescent="0.15"/>
    <row r="8472" customFormat="1" ht="13" x14ac:dyDescent="0.15"/>
    <row r="8473" customFormat="1" ht="13" x14ac:dyDescent="0.15"/>
    <row r="8474" customFormat="1" ht="13" x14ac:dyDescent="0.15"/>
    <row r="8475" customFormat="1" ht="13" x14ac:dyDescent="0.15"/>
    <row r="8476" customFormat="1" ht="13" x14ac:dyDescent="0.15"/>
    <row r="8477" customFormat="1" ht="13" x14ac:dyDescent="0.15"/>
    <row r="8478" customFormat="1" ht="13" x14ac:dyDescent="0.15"/>
    <row r="8479" customFormat="1" ht="13" x14ac:dyDescent="0.15"/>
    <row r="8480" customFormat="1" ht="13" x14ac:dyDescent="0.15"/>
    <row r="8481" customFormat="1" ht="13" x14ac:dyDescent="0.15"/>
    <row r="8482" customFormat="1" ht="13" x14ac:dyDescent="0.15"/>
    <row r="8483" customFormat="1" ht="13" x14ac:dyDescent="0.15"/>
    <row r="8484" customFormat="1" ht="13" x14ac:dyDescent="0.15"/>
    <row r="8485" customFormat="1" ht="13" x14ac:dyDescent="0.15"/>
    <row r="8486" customFormat="1" ht="13" x14ac:dyDescent="0.15"/>
    <row r="8487" customFormat="1" ht="13" x14ac:dyDescent="0.15"/>
    <row r="8488" customFormat="1" ht="13" x14ac:dyDescent="0.15"/>
    <row r="8489" customFormat="1" ht="13" x14ac:dyDescent="0.15"/>
    <row r="8490" customFormat="1" ht="13" x14ac:dyDescent="0.15"/>
    <row r="8491" customFormat="1" ht="13" x14ac:dyDescent="0.15"/>
    <row r="8492" customFormat="1" ht="13" x14ac:dyDescent="0.15"/>
    <row r="8493" customFormat="1" ht="13" x14ac:dyDescent="0.15"/>
    <row r="8494" customFormat="1" ht="13" x14ac:dyDescent="0.15"/>
    <row r="8495" customFormat="1" ht="13" x14ac:dyDescent="0.15"/>
    <row r="8496" customFormat="1" ht="13" x14ac:dyDescent="0.15"/>
    <row r="8497" customFormat="1" ht="13" x14ac:dyDescent="0.15"/>
    <row r="8498" customFormat="1" ht="13" x14ac:dyDescent="0.15"/>
    <row r="8499" customFormat="1" ht="13" x14ac:dyDescent="0.15"/>
    <row r="8500" customFormat="1" ht="13" x14ac:dyDescent="0.15"/>
    <row r="8501" customFormat="1" ht="13" x14ac:dyDescent="0.15"/>
    <row r="8502" customFormat="1" ht="13" x14ac:dyDescent="0.15"/>
    <row r="8503" customFormat="1" ht="13" x14ac:dyDescent="0.15"/>
    <row r="8504" customFormat="1" ht="13" x14ac:dyDescent="0.15"/>
    <row r="8505" customFormat="1" ht="13" x14ac:dyDescent="0.15"/>
    <row r="8506" customFormat="1" ht="13" x14ac:dyDescent="0.15"/>
    <row r="8507" customFormat="1" ht="13" x14ac:dyDescent="0.15"/>
    <row r="8508" customFormat="1" ht="13" x14ac:dyDescent="0.15"/>
    <row r="8509" customFormat="1" ht="13" x14ac:dyDescent="0.15"/>
    <row r="8510" customFormat="1" ht="13" x14ac:dyDescent="0.15"/>
    <row r="8511" customFormat="1" ht="13" x14ac:dyDescent="0.15"/>
    <row r="8512" customFormat="1" ht="13" x14ac:dyDescent="0.15"/>
    <row r="8513" customFormat="1" ht="13" x14ac:dyDescent="0.15"/>
    <row r="8514" customFormat="1" ht="13" x14ac:dyDescent="0.15"/>
    <row r="8515" customFormat="1" ht="13" x14ac:dyDescent="0.15"/>
    <row r="8516" customFormat="1" ht="13" x14ac:dyDescent="0.15"/>
    <row r="8517" customFormat="1" ht="13" x14ac:dyDescent="0.15"/>
    <row r="8518" customFormat="1" ht="13" x14ac:dyDescent="0.15"/>
    <row r="8519" customFormat="1" ht="13" x14ac:dyDescent="0.15"/>
    <row r="8520" customFormat="1" ht="13" x14ac:dyDescent="0.15"/>
    <row r="8521" customFormat="1" ht="13" x14ac:dyDescent="0.15"/>
    <row r="8522" customFormat="1" ht="13" x14ac:dyDescent="0.15"/>
    <row r="8523" customFormat="1" ht="13" x14ac:dyDescent="0.15"/>
    <row r="8524" customFormat="1" ht="13" x14ac:dyDescent="0.15"/>
    <row r="8525" customFormat="1" ht="13" x14ac:dyDescent="0.15"/>
    <row r="8526" customFormat="1" ht="13" x14ac:dyDescent="0.15"/>
    <row r="8527" customFormat="1" ht="13" x14ac:dyDescent="0.15"/>
    <row r="8528" customFormat="1" ht="13" x14ac:dyDescent="0.15"/>
    <row r="8529" customFormat="1" ht="13" x14ac:dyDescent="0.15"/>
    <row r="8530" customFormat="1" ht="13" x14ac:dyDescent="0.15"/>
    <row r="8531" customFormat="1" ht="13" x14ac:dyDescent="0.15"/>
    <row r="8532" customFormat="1" ht="13" x14ac:dyDescent="0.15"/>
    <row r="8533" customFormat="1" ht="13" x14ac:dyDescent="0.15"/>
    <row r="8534" customFormat="1" ht="13" x14ac:dyDescent="0.15"/>
    <row r="8535" customFormat="1" ht="13" x14ac:dyDescent="0.15"/>
    <row r="8536" customFormat="1" ht="13" x14ac:dyDescent="0.15"/>
    <row r="8537" customFormat="1" ht="13" x14ac:dyDescent="0.15"/>
    <row r="8538" customFormat="1" ht="13" x14ac:dyDescent="0.15"/>
    <row r="8539" customFormat="1" ht="13" x14ac:dyDescent="0.15"/>
    <row r="8540" customFormat="1" ht="13" x14ac:dyDescent="0.15"/>
    <row r="8541" customFormat="1" ht="13" x14ac:dyDescent="0.15"/>
    <row r="8542" customFormat="1" ht="13" x14ac:dyDescent="0.15"/>
    <row r="8543" customFormat="1" ht="13" x14ac:dyDescent="0.15"/>
    <row r="8544" customFormat="1" ht="13" x14ac:dyDescent="0.15"/>
    <row r="8545" customFormat="1" ht="13" x14ac:dyDescent="0.15"/>
    <row r="8546" customFormat="1" ht="13" x14ac:dyDescent="0.15"/>
    <row r="8547" customFormat="1" ht="13" x14ac:dyDescent="0.15"/>
    <row r="8548" customFormat="1" ht="13" x14ac:dyDescent="0.15"/>
    <row r="8549" customFormat="1" ht="13" x14ac:dyDescent="0.15"/>
    <row r="8550" customFormat="1" ht="13" x14ac:dyDescent="0.15"/>
    <row r="8551" customFormat="1" ht="13" x14ac:dyDescent="0.15"/>
    <row r="8552" customFormat="1" ht="13" x14ac:dyDescent="0.15"/>
    <row r="8553" customFormat="1" ht="13" x14ac:dyDescent="0.15"/>
    <row r="8554" customFormat="1" ht="13" x14ac:dyDescent="0.15"/>
    <row r="8555" customFormat="1" ht="13" x14ac:dyDescent="0.15"/>
    <row r="8556" customFormat="1" ht="13" x14ac:dyDescent="0.15"/>
    <row r="8557" customFormat="1" ht="13" x14ac:dyDescent="0.15"/>
    <row r="8558" customFormat="1" ht="13" x14ac:dyDescent="0.15"/>
    <row r="8559" customFormat="1" ht="13" x14ac:dyDescent="0.15"/>
    <row r="8560" customFormat="1" ht="13" x14ac:dyDescent="0.15"/>
    <row r="8561" customFormat="1" ht="13" x14ac:dyDescent="0.15"/>
    <row r="8562" customFormat="1" ht="13" x14ac:dyDescent="0.15"/>
    <row r="8563" customFormat="1" ht="13" x14ac:dyDescent="0.15"/>
    <row r="8564" customFormat="1" ht="13" x14ac:dyDescent="0.15"/>
    <row r="8565" customFormat="1" ht="13" x14ac:dyDescent="0.15"/>
    <row r="8566" customFormat="1" ht="13" x14ac:dyDescent="0.15"/>
    <row r="8567" customFormat="1" ht="13" x14ac:dyDescent="0.15"/>
    <row r="8568" customFormat="1" ht="13" x14ac:dyDescent="0.15"/>
    <row r="8569" customFormat="1" ht="13" x14ac:dyDescent="0.15"/>
    <row r="8570" customFormat="1" ht="13" x14ac:dyDescent="0.15"/>
    <row r="8571" customFormat="1" ht="13" x14ac:dyDescent="0.15"/>
    <row r="8572" customFormat="1" ht="13" x14ac:dyDescent="0.15"/>
    <row r="8573" customFormat="1" ht="13" x14ac:dyDescent="0.15"/>
    <row r="8574" customFormat="1" ht="13" x14ac:dyDescent="0.15"/>
    <row r="8575" customFormat="1" ht="13" x14ac:dyDescent="0.15"/>
    <row r="8576" customFormat="1" ht="13" x14ac:dyDescent="0.15"/>
    <row r="8577" customFormat="1" ht="13" x14ac:dyDescent="0.15"/>
    <row r="8578" customFormat="1" ht="13" x14ac:dyDescent="0.15"/>
    <row r="8579" customFormat="1" ht="13" x14ac:dyDescent="0.15"/>
    <row r="8580" customFormat="1" ht="13" x14ac:dyDescent="0.15"/>
    <row r="8581" customFormat="1" ht="13" x14ac:dyDescent="0.15"/>
    <row r="8582" customFormat="1" ht="13" x14ac:dyDescent="0.15"/>
    <row r="8583" customFormat="1" ht="13" x14ac:dyDescent="0.15"/>
    <row r="8584" customFormat="1" ht="13" x14ac:dyDescent="0.15"/>
    <row r="8585" customFormat="1" ht="13" x14ac:dyDescent="0.15"/>
    <row r="8586" customFormat="1" ht="13" x14ac:dyDescent="0.15"/>
    <row r="8587" customFormat="1" ht="13" x14ac:dyDescent="0.15"/>
    <row r="8588" customFormat="1" ht="13" x14ac:dyDescent="0.15"/>
    <row r="8589" customFormat="1" ht="13" x14ac:dyDescent="0.15"/>
    <row r="8590" customFormat="1" ht="13" x14ac:dyDescent="0.15"/>
    <row r="8591" customFormat="1" ht="13" x14ac:dyDescent="0.15"/>
    <row r="8592" customFormat="1" ht="13" x14ac:dyDescent="0.15"/>
    <row r="8593" customFormat="1" ht="13" x14ac:dyDescent="0.15"/>
    <row r="8594" customFormat="1" ht="13" x14ac:dyDescent="0.15"/>
    <row r="8595" customFormat="1" ht="13" x14ac:dyDescent="0.15"/>
    <row r="8596" customFormat="1" ht="13" x14ac:dyDescent="0.15"/>
    <row r="8597" customFormat="1" ht="13" x14ac:dyDescent="0.15"/>
    <row r="8598" customFormat="1" ht="13" x14ac:dyDescent="0.15"/>
    <row r="8599" customFormat="1" ht="13" x14ac:dyDescent="0.15"/>
    <row r="8600" customFormat="1" ht="13" x14ac:dyDescent="0.15"/>
    <row r="8601" customFormat="1" ht="13" x14ac:dyDescent="0.15"/>
    <row r="8602" customFormat="1" ht="13" x14ac:dyDescent="0.15"/>
    <row r="8603" customFormat="1" ht="13" x14ac:dyDescent="0.15"/>
    <row r="8604" customFormat="1" ht="13" x14ac:dyDescent="0.15"/>
    <row r="8605" customFormat="1" ht="13" x14ac:dyDescent="0.15"/>
    <row r="8606" customFormat="1" ht="13" x14ac:dyDescent="0.15"/>
    <row r="8607" customFormat="1" ht="13" x14ac:dyDescent="0.15"/>
    <row r="8608" customFormat="1" ht="13" x14ac:dyDescent="0.15"/>
    <row r="8609" customFormat="1" ht="13" x14ac:dyDescent="0.15"/>
    <row r="8610" customFormat="1" ht="13" x14ac:dyDescent="0.15"/>
    <row r="8611" customFormat="1" ht="13" x14ac:dyDescent="0.15"/>
    <row r="8612" customFormat="1" ht="13" x14ac:dyDescent="0.15"/>
    <row r="8613" customFormat="1" ht="13" x14ac:dyDescent="0.15"/>
    <row r="8614" customFormat="1" ht="13" x14ac:dyDescent="0.15"/>
    <row r="8615" customFormat="1" ht="13" x14ac:dyDescent="0.15"/>
    <row r="8616" customFormat="1" ht="13" x14ac:dyDescent="0.15"/>
    <row r="8617" customFormat="1" ht="13" x14ac:dyDescent="0.15"/>
    <row r="8618" customFormat="1" ht="13" x14ac:dyDescent="0.15"/>
    <row r="8619" customFormat="1" ht="13" x14ac:dyDescent="0.15"/>
    <row r="8620" customFormat="1" ht="13" x14ac:dyDescent="0.15"/>
    <row r="8621" customFormat="1" ht="13" x14ac:dyDescent="0.15"/>
    <row r="8622" customFormat="1" ht="13" x14ac:dyDescent="0.15"/>
    <row r="8623" customFormat="1" ht="13" x14ac:dyDescent="0.15"/>
    <row r="8624" customFormat="1" ht="13" x14ac:dyDescent="0.15"/>
    <row r="8625" customFormat="1" ht="13" x14ac:dyDescent="0.15"/>
    <row r="8626" customFormat="1" ht="13" x14ac:dyDescent="0.15"/>
    <row r="8627" customFormat="1" ht="13" x14ac:dyDescent="0.15"/>
    <row r="8628" customFormat="1" ht="13" x14ac:dyDescent="0.15"/>
    <row r="8629" customFormat="1" ht="13" x14ac:dyDescent="0.15"/>
    <row r="8630" customFormat="1" ht="13" x14ac:dyDescent="0.15"/>
    <row r="8631" customFormat="1" ht="13" x14ac:dyDescent="0.15"/>
    <row r="8632" customFormat="1" ht="13" x14ac:dyDescent="0.15"/>
    <row r="8633" customFormat="1" ht="13" x14ac:dyDescent="0.15"/>
    <row r="8634" customFormat="1" ht="13" x14ac:dyDescent="0.15"/>
    <row r="8635" customFormat="1" ht="13" x14ac:dyDescent="0.15"/>
    <row r="8636" customFormat="1" ht="13" x14ac:dyDescent="0.15"/>
    <row r="8637" customFormat="1" ht="13" x14ac:dyDescent="0.15"/>
    <row r="8638" customFormat="1" ht="13" x14ac:dyDescent="0.15"/>
    <row r="8639" customFormat="1" ht="13" x14ac:dyDescent="0.15"/>
    <row r="8640" customFormat="1" ht="13" x14ac:dyDescent="0.15"/>
    <row r="8641" customFormat="1" ht="13" x14ac:dyDescent="0.15"/>
    <row r="8642" customFormat="1" ht="13" x14ac:dyDescent="0.15"/>
    <row r="8643" customFormat="1" ht="13" x14ac:dyDescent="0.15"/>
    <row r="8644" customFormat="1" ht="13" x14ac:dyDescent="0.15"/>
    <row r="8645" customFormat="1" ht="13" x14ac:dyDescent="0.15"/>
    <row r="8646" customFormat="1" ht="13" x14ac:dyDescent="0.15"/>
    <row r="8647" customFormat="1" ht="13" x14ac:dyDescent="0.15"/>
    <row r="8648" customFormat="1" ht="13" x14ac:dyDescent="0.15"/>
    <row r="8649" customFormat="1" ht="13" x14ac:dyDescent="0.15"/>
    <row r="8650" customFormat="1" ht="13" x14ac:dyDescent="0.15"/>
    <row r="8651" customFormat="1" ht="13" x14ac:dyDescent="0.15"/>
    <row r="8652" customFormat="1" ht="13" x14ac:dyDescent="0.15"/>
    <row r="8653" customFormat="1" ht="13" x14ac:dyDescent="0.15"/>
    <row r="8654" customFormat="1" ht="13" x14ac:dyDescent="0.15"/>
    <row r="8655" customFormat="1" ht="13" x14ac:dyDescent="0.15"/>
    <row r="8656" customFormat="1" ht="13" x14ac:dyDescent="0.15"/>
    <row r="8657" customFormat="1" ht="13" x14ac:dyDescent="0.15"/>
    <row r="8658" customFormat="1" ht="13" x14ac:dyDescent="0.15"/>
    <row r="8659" customFormat="1" ht="13" x14ac:dyDescent="0.15"/>
    <row r="8660" customFormat="1" ht="13" x14ac:dyDescent="0.15"/>
    <row r="8661" customFormat="1" ht="13" x14ac:dyDescent="0.15"/>
    <row r="8662" customFormat="1" ht="13" x14ac:dyDescent="0.15"/>
    <row r="8663" customFormat="1" ht="13" x14ac:dyDescent="0.15"/>
    <row r="8664" customFormat="1" ht="13" x14ac:dyDescent="0.15"/>
    <row r="8665" customFormat="1" ht="13" x14ac:dyDescent="0.15"/>
    <row r="8666" customFormat="1" ht="13" x14ac:dyDescent="0.15"/>
    <row r="8667" customFormat="1" ht="13" x14ac:dyDescent="0.15"/>
    <row r="8668" customFormat="1" ht="13" x14ac:dyDescent="0.15"/>
    <row r="8669" customFormat="1" ht="13" x14ac:dyDescent="0.15"/>
    <row r="8670" customFormat="1" ht="13" x14ac:dyDescent="0.15"/>
    <row r="8671" customFormat="1" ht="13" x14ac:dyDescent="0.15"/>
    <row r="8672" customFormat="1" ht="13" x14ac:dyDescent="0.15"/>
    <row r="8673" customFormat="1" ht="13" x14ac:dyDescent="0.15"/>
    <row r="8674" customFormat="1" ht="13" x14ac:dyDescent="0.15"/>
    <row r="8675" customFormat="1" ht="13" x14ac:dyDescent="0.15"/>
    <row r="8676" customFormat="1" ht="13" x14ac:dyDescent="0.15"/>
    <row r="8677" customFormat="1" ht="13" x14ac:dyDescent="0.15"/>
    <row r="8678" customFormat="1" ht="13" x14ac:dyDescent="0.15"/>
    <row r="8679" customFormat="1" ht="13" x14ac:dyDescent="0.15"/>
    <row r="8680" customFormat="1" ht="13" x14ac:dyDescent="0.15"/>
    <row r="8681" customFormat="1" ht="13" x14ac:dyDescent="0.15"/>
    <row r="8682" customFormat="1" ht="13" x14ac:dyDescent="0.15"/>
    <row r="8683" customFormat="1" ht="13" x14ac:dyDescent="0.15"/>
    <row r="8684" customFormat="1" ht="13" x14ac:dyDescent="0.15"/>
    <row r="8685" customFormat="1" ht="13" x14ac:dyDescent="0.15"/>
    <row r="8686" customFormat="1" ht="13" x14ac:dyDescent="0.15"/>
    <row r="8687" customFormat="1" ht="13" x14ac:dyDescent="0.15"/>
    <row r="8688" customFormat="1" ht="13" x14ac:dyDescent="0.15"/>
    <row r="8689" customFormat="1" ht="13" x14ac:dyDescent="0.15"/>
    <row r="8690" customFormat="1" ht="13" x14ac:dyDescent="0.15"/>
    <row r="8691" customFormat="1" ht="13" x14ac:dyDescent="0.15"/>
    <row r="8692" customFormat="1" ht="13" x14ac:dyDescent="0.15"/>
    <row r="8693" customFormat="1" ht="13" x14ac:dyDescent="0.15"/>
    <row r="8694" customFormat="1" ht="13" x14ac:dyDescent="0.15"/>
    <row r="8695" customFormat="1" ht="13" x14ac:dyDescent="0.15"/>
    <row r="8696" customFormat="1" ht="13" x14ac:dyDescent="0.15"/>
    <row r="8697" customFormat="1" ht="13" x14ac:dyDescent="0.15"/>
    <row r="8698" customFormat="1" ht="13" x14ac:dyDescent="0.15"/>
    <row r="8699" customFormat="1" ht="13" x14ac:dyDescent="0.15"/>
    <row r="8700" customFormat="1" ht="13" x14ac:dyDescent="0.15"/>
    <row r="8701" customFormat="1" ht="13" x14ac:dyDescent="0.15"/>
    <row r="8702" customFormat="1" ht="13" x14ac:dyDescent="0.15"/>
    <row r="8703" customFormat="1" ht="13" x14ac:dyDescent="0.15"/>
    <row r="8704" customFormat="1" ht="13" x14ac:dyDescent="0.15"/>
    <row r="8705" customFormat="1" ht="13" x14ac:dyDescent="0.15"/>
    <row r="8706" customFormat="1" ht="13" x14ac:dyDescent="0.15"/>
    <row r="8707" customFormat="1" ht="13" x14ac:dyDescent="0.15"/>
    <row r="8708" customFormat="1" ht="13" x14ac:dyDescent="0.15"/>
    <row r="8709" customFormat="1" ht="13" x14ac:dyDescent="0.15"/>
    <row r="8710" customFormat="1" ht="13" x14ac:dyDescent="0.15"/>
    <row r="8711" customFormat="1" ht="13" x14ac:dyDescent="0.15"/>
    <row r="8712" customFormat="1" ht="13" x14ac:dyDescent="0.15"/>
    <row r="8713" customFormat="1" ht="13" x14ac:dyDescent="0.15"/>
    <row r="8714" customFormat="1" ht="13" x14ac:dyDescent="0.15"/>
    <row r="8715" customFormat="1" ht="13" x14ac:dyDescent="0.15"/>
    <row r="8716" customFormat="1" ht="13" x14ac:dyDescent="0.15"/>
    <row r="8717" customFormat="1" ht="13" x14ac:dyDescent="0.15"/>
    <row r="8718" customFormat="1" ht="13" x14ac:dyDescent="0.15"/>
    <row r="8719" customFormat="1" ht="13" x14ac:dyDescent="0.15"/>
    <row r="8720" customFormat="1" ht="13" x14ac:dyDescent="0.15"/>
    <row r="8721" customFormat="1" ht="13" x14ac:dyDescent="0.15"/>
    <row r="8722" customFormat="1" ht="13" x14ac:dyDescent="0.15"/>
    <row r="8723" customFormat="1" ht="13" x14ac:dyDescent="0.15"/>
    <row r="8724" customFormat="1" ht="13" x14ac:dyDescent="0.15"/>
    <row r="8725" customFormat="1" ht="13" x14ac:dyDescent="0.15"/>
    <row r="8726" customFormat="1" ht="13" x14ac:dyDescent="0.15"/>
    <row r="8727" customFormat="1" ht="13" x14ac:dyDescent="0.15"/>
    <row r="8728" customFormat="1" ht="13" x14ac:dyDescent="0.15"/>
    <row r="8729" customFormat="1" ht="13" x14ac:dyDescent="0.15"/>
    <row r="8730" customFormat="1" ht="13" x14ac:dyDescent="0.15"/>
    <row r="8731" customFormat="1" ht="13" x14ac:dyDescent="0.15"/>
    <row r="8732" customFormat="1" ht="13" x14ac:dyDescent="0.15"/>
    <row r="8733" customFormat="1" ht="13" x14ac:dyDescent="0.15"/>
    <row r="8734" customFormat="1" ht="13" x14ac:dyDescent="0.15"/>
    <row r="8735" customFormat="1" ht="13" x14ac:dyDescent="0.15"/>
    <row r="8736" customFormat="1" ht="13" x14ac:dyDescent="0.15"/>
    <row r="8737" customFormat="1" ht="13" x14ac:dyDescent="0.15"/>
    <row r="8738" customFormat="1" ht="13" x14ac:dyDescent="0.15"/>
    <row r="8739" customFormat="1" ht="13" x14ac:dyDescent="0.15"/>
    <row r="8740" customFormat="1" ht="13" x14ac:dyDescent="0.15"/>
    <row r="8741" customFormat="1" ht="13" x14ac:dyDescent="0.15"/>
    <row r="8742" customFormat="1" ht="13" x14ac:dyDescent="0.15"/>
    <row r="8743" customFormat="1" ht="13" x14ac:dyDescent="0.15"/>
    <row r="8744" customFormat="1" ht="13" x14ac:dyDescent="0.15"/>
    <row r="8745" customFormat="1" ht="13" x14ac:dyDescent="0.15"/>
    <row r="8746" customFormat="1" ht="13" x14ac:dyDescent="0.15"/>
    <row r="8747" customFormat="1" ht="13" x14ac:dyDescent="0.15"/>
    <row r="8748" customFormat="1" ht="13" x14ac:dyDescent="0.15"/>
    <row r="8749" customFormat="1" ht="13" x14ac:dyDescent="0.15"/>
    <row r="8750" customFormat="1" ht="13" x14ac:dyDescent="0.15"/>
    <row r="8751" customFormat="1" ht="13" x14ac:dyDescent="0.15"/>
    <row r="8752" customFormat="1" ht="13" x14ac:dyDescent="0.15"/>
    <row r="8753" customFormat="1" ht="13" x14ac:dyDescent="0.15"/>
    <row r="8754" customFormat="1" ht="13" x14ac:dyDescent="0.15"/>
    <row r="8755" customFormat="1" ht="13" x14ac:dyDescent="0.15"/>
    <row r="8756" customFormat="1" ht="13" x14ac:dyDescent="0.15"/>
    <row r="8757" customFormat="1" ht="13" x14ac:dyDescent="0.15"/>
    <row r="8758" customFormat="1" ht="13" x14ac:dyDescent="0.15"/>
    <row r="8759" customFormat="1" ht="13" x14ac:dyDescent="0.15"/>
    <row r="8760" customFormat="1" ht="13" x14ac:dyDescent="0.15"/>
    <row r="8761" customFormat="1" ht="13" x14ac:dyDescent="0.15"/>
    <row r="8762" customFormat="1" ht="13" x14ac:dyDescent="0.15"/>
    <row r="8763" customFormat="1" ht="13" x14ac:dyDescent="0.15"/>
    <row r="8764" customFormat="1" ht="13" x14ac:dyDescent="0.15"/>
    <row r="8765" customFormat="1" ht="13" x14ac:dyDescent="0.15"/>
    <row r="8766" customFormat="1" ht="13" x14ac:dyDescent="0.15"/>
    <row r="8767" customFormat="1" ht="13" x14ac:dyDescent="0.15"/>
    <row r="8768" customFormat="1" ht="13" x14ac:dyDescent="0.15"/>
    <row r="8769" customFormat="1" ht="13" x14ac:dyDescent="0.15"/>
    <row r="8770" customFormat="1" ht="13" x14ac:dyDescent="0.15"/>
    <row r="8771" customFormat="1" ht="13" x14ac:dyDescent="0.15"/>
    <row r="8772" customFormat="1" ht="13" x14ac:dyDescent="0.15"/>
    <row r="8773" customFormat="1" ht="13" x14ac:dyDescent="0.15"/>
    <row r="8774" customFormat="1" ht="13" x14ac:dyDescent="0.15"/>
    <row r="8775" customFormat="1" ht="13" x14ac:dyDescent="0.15"/>
    <row r="8776" customFormat="1" ht="13" x14ac:dyDescent="0.15"/>
    <row r="8777" customFormat="1" ht="13" x14ac:dyDescent="0.15"/>
    <row r="8778" customFormat="1" ht="13" x14ac:dyDescent="0.15"/>
    <row r="8779" customFormat="1" ht="13" x14ac:dyDescent="0.15"/>
    <row r="8780" customFormat="1" ht="13" x14ac:dyDescent="0.15"/>
    <row r="8781" customFormat="1" ht="13" x14ac:dyDescent="0.15"/>
    <row r="8782" customFormat="1" ht="13" x14ac:dyDescent="0.15"/>
    <row r="8783" customFormat="1" ht="13" x14ac:dyDescent="0.15"/>
    <row r="8784" customFormat="1" ht="13" x14ac:dyDescent="0.15"/>
    <row r="8785" customFormat="1" ht="13" x14ac:dyDescent="0.15"/>
    <row r="8786" customFormat="1" ht="13" x14ac:dyDescent="0.15"/>
    <row r="8787" customFormat="1" ht="13" x14ac:dyDescent="0.15"/>
    <row r="8788" customFormat="1" ht="13" x14ac:dyDescent="0.15"/>
    <row r="8789" customFormat="1" ht="13" x14ac:dyDescent="0.15"/>
    <row r="8790" customFormat="1" ht="13" x14ac:dyDescent="0.15"/>
    <row r="8791" customFormat="1" ht="13" x14ac:dyDescent="0.15"/>
    <row r="8792" customFormat="1" ht="13" x14ac:dyDescent="0.15"/>
    <row r="8793" customFormat="1" ht="13" x14ac:dyDescent="0.15"/>
    <row r="8794" customFormat="1" ht="13" x14ac:dyDescent="0.15"/>
    <row r="8795" customFormat="1" ht="13" x14ac:dyDescent="0.15"/>
    <row r="8796" customFormat="1" ht="13" x14ac:dyDescent="0.15"/>
    <row r="8797" customFormat="1" ht="13" x14ac:dyDescent="0.15"/>
    <row r="8798" customFormat="1" ht="13" x14ac:dyDescent="0.15"/>
    <row r="8799" customFormat="1" ht="13" x14ac:dyDescent="0.15"/>
    <row r="8800" customFormat="1" ht="13" x14ac:dyDescent="0.15"/>
    <row r="8801" customFormat="1" ht="13" x14ac:dyDescent="0.15"/>
    <row r="8802" customFormat="1" ht="13" x14ac:dyDescent="0.15"/>
    <row r="8803" customFormat="1" ht="13" x14ac:dyDescent="0.15"/>
    <row r="8804" customFormat="1" ht="13" x14ac:dyDescent="0.15"/>
    <row r="8805" customFormat="1" ht="13" x14ac:dyDescent="0.15"/>
    <row r="8806" customFormat="1" ht="13" x14ac:dyDescent="0.15"/>
    <row r="8807" customFormat="1" ht="13" x14ac:dyDescent="0.15"/>
    <row r="8808" customFormat="1" ht="13" x14ac:dyDescent="0.15"/>
    <row r="8809" customFormat="1" ht="13" x14ac:dyDescent="0.15"/>
    <row r="8810" customFormat="1" ht="13" x14ac:dyDescent="0.15"/>
    <row r="8811" customFormat="1" ht="13" x14ac:dyDescent="0.15"/>
    <row r="8812" customFormat="1" ht="13" x14ac:dyDescent="0.15"/>
    <row r="8813" customFormat="1" ht="13" x14ac:dyDescent="0.15"/>
    <row r="8814" customFormat="1" ht="13" x14ac:dyDescent="0.15"/>
    <row r="8815" customFormat="1" ht="13" x14ac:dyDescent="0.15"/>
    <row r="8816" customFormat="1" ht="13" x14ac:dyDescent="0.15"/>
    <row r="8817" customFormat="1" ht="13" x14ac:dyDescent="0.15"/>
    <row r="8818" customFormat="1" ht="13" x14ac:dyDescent="0.15"/>
    <row r="8819" customFormat="1" ht="13" x14ac:dyDescent="0.15"/>
    <row r="8820" customFormat="1" ht="13" x14ac:dyDescent="0.15"/>
    <row r="8821" customFormat="1" ht="13" x14ac:dyDescent="0.15"/>
    <row r="8822" customFormat="1" ht="13" x14ac:dyDescent="0.15"/>
    <row r="8823" customFormat="1" ht="13" x14ac:dyDescent="0.15"/>
    <row r="8824" customFormat="1" ht="13" x14ac:dyDescent="0.15"/>
    <row r="8825" customFormat="1" ht="13" x14ac:dyDescent="0.15"/>
    <row r="8826" customFormat="1" ht="13" x14ac:dyDescent="0.15"/>
    <row r="8827" customFormat="1" ht="13" x14ac:dyDescent="0.15"/>
    <row r="8828" customFormat="1" ht="13" x14ac:dyDescent="0.15"/>
    <row r="8829" customFormat="1" ht="13" x14ac:dyDescent="0.15"/>
    <row r="8830" customFormat="1" ht="13" x14ac:dyDescent="0.15"/>
    <row r="8831" customFormat="1" ht="13" x14ac:dyDescent="0.15"/>
    <row r="8832" customFormat="1" ht="13" x14ac:dyDescent="0.15"/>
    <row r="8833" customFormat="1" ht="13" x14ac:dyDescent="0.15"/>
    <row r="8834" customFormat="1" ht="13" x14ac:dyDescent="0.15"/>
    <row r="8835" customFormat="1" ht="13" x14ac:dyDescent="0.15"/>
    <row r="8836" customFormat="1" ht="13" x14ac:dyDescent="0.15"/>
    <row r="8837" customFormat="1" ht="13" x14ac:dyDescent="0.15"/>
    <row r="8838" customFormat="1" ht="13" x14ac:dyDescent="0.15"/>
    <row r="8839" customFormat="1" ht="13" x14ac:dyDescent="0.15"/>
    <row r="8840" customFormat="1" ht="13" x14ac:dyDescent="0.15"/>
    <row r="8841" customFormat="1" ht="13" x14ac:dyDescent="0.15"/>
    <row r="8842" customFormat="1" ht="13" x14ac:dyDescent="0.15"/>
    <row r="8843" customFormat="1" ht="13" x14ac:dyDescent="0.15"/>
    <row r="8844" customFormat="1" ht="13" x14ac:dyDescent="0.15"/>
    <row r="8845" customFormat="1" ht="13" x14ac:dyDescent="0.15"/>
    <row r="8846" customFormat="1" ht="13" x14ac:dyDescent="0.15"/>
    <row r="8847" customFormat="1" ht="13" x14ac:dyDescent="0.15"/>
    <row r="8848" customFormat="1" ht="13" x14ac:dyDescent="0.15"/>
    <row r="8849" customFormat="1" ht="13" x14ac:dyDescent="0.15"/>
    <row r="8850" customFormat="1" ht="13" x14ac:dyDescent="0.15"/>
    <row r="8851" customFormat="1" ht="13" x14ac:dyDescent="0.15"/>
    <row r="8852" customFormat="1" ht="13" x14ac:dyDescent="0.15"/>
    <row r="8853" customFormat="1" ht="13" x14ac:dyDescent="0.15"/>
    <row r="8854" customFormat="1" ht="13" x14ac:dyDescent="0.15"/>
    <row r="8855" customFormat="1" ht="13" x14ac:dyDescent="0.15"/>
    <row r="8856" customFormat="1" ht="13" x14ac:dyDescent="0.15"/>
    <row r="8857" customFormat="1" ht="13" x14ac:dyDescent="0.15"/>
    <row r="8858" customFormat="1" ht="13" x14ac:dyDescent="0.15"/>
    <row r="8859" customFormat="1" ht="13" x14ac:dyDescent="0.15"/>
    <row r="8860" customFormat="1" ht="13" x14ac:dyDescent="0.15"/>
    <row r="8861" customFormat="1" ht="13" x14ac:dyDescent="0.15"/>
    <row r="8862" customFormat="1" ht="13" x14ac:dyDescent="0.15"/>
    <row r="8863" customFormat="1" ht="13" x14ac:dyDescent="0.15"/>
    <row r="8864" customFormat="1" ht="13" x14ac:dyDescent="0.15"/>
    <row r="8865" customFormat="1" ht="13" x14ac:dyDescent="0.15"/>
    <row r="8866" customFormat="1" ht="13" x14ac:dyDescent="0.15"/>
    <row r="8867" customFormat="1" ht="13" x14ac:dyDescent="0.15"/>
    <row r="8868" customFormat="1" ht="13" x14ac:dyDescent="0.15"/>
    <row r="8869" customFormat="1" ht="13" x14ac:dyDescent="0.15"/>
    <row r="8870" customFormat="1" ht="13" x14ac:dyDescent="0.15"/>
    <row r="8871" customFormat="1" ht="13" x14ac:dyDescent="0.15"/>
    <row r="8872" customFormat="1" ht="13" x14ac:dyDescent="0.15"/>
    <row r="8873" customFormat="1" ht="13" x14ac:dyDescent="0.15"/>
    <row r="8874" customFormat="1" ht="13" x14ac:dyDescent="0.15"/>
    <row r="8875" customFormat="1" ht="13" x14ac:dyDescent="0.15"/>
    <row r="8876" customFormat="1" ht="13" x14ac:dyDescent="0.15"/>
    <row r="8877" customFormat="1" ht="13" x14ac:dyDescent="0.15"/>
    <row r="8878" customFormat="1" ht="13" x14ac:dyDescent="0.15"/>
    <row r="8879" customFormat="1" ht="13" x14ac:dyDescent="0.15"/>
    <row r="8880" customFormat="1" ht="13" x14ac:dyDescent="0.15"/>
    <row r="8881" customFormat="1" ht="13" x14ac:dyDescent="0.15"/>
    <row r="8882" customFormat="1" ht="13" x14ac:dyDescent="0.15"/>
    <row r="8883" customFormat="1" ht="13" x14ac:dyDescent="0.15"/>
    <row r="8884" customFormat="1" ht="13" x14ac:dyDescent="0.15"/>
    <row r="8885" customFormat="1" ht="13" x14ac:dyDescent="0.15"/>
    <row r="8886" customFormat="1" ht="13" x14ac:dyDescent="0.15"/>
    <row r="8887" customFormat="1" ht="13" x14ac:dyDescent="0.15"/>
    <row r="8888" customFormat="1" ht="13" x14ac:dyDescent="0.15"/>
    <row r="8889" customFormat="1" ht="13" x14ac:dyDescent="0.15"/>
    <row r="8890" customFormat="1" ht="13" x14ac:dyDescent="0.15"/>
    <row r="8891" customFormat="1" ht="13" x14ac:dyDescent="0.15"/>
    <row r="8892" customFormat="1" ht="13" x14ac:dyDescent="0.15"/>
    <row r="8893" customFormat="1" ht="13" x14ac:dyDescent="0.15"/>
    <row r="8894" customFormat="1" ht="13" x14ac:dyDescent="0.15"/>
    <row r="8895" customFormat="1" ht="13" x14ac:dyDescent="0.15"/>
    <row r="8896" customFormat="1" ht="13" x14ac:dyDescent="0.15"/>
    <row r="8897" customFormat="1" ht="13" x14ac:dyDescent="0.15"/>
    <row r="8898" customFormat="1" ht="13" x14ac:dyDescent="0.15"/>
    <row r="8899" customFormat="1" ht="13" x14ac:dyDescent="0.15"/>
    <row r="8900" customFormat="1" ht="13" x14ac:dyDescent="0.15"/>
    <row r="8901" customFormat="1" ht="13" x14ac:dyDescent="0.15"/>
    <row r="8902" customFormat="1" ht="13" x14ac:dyDescent="0.15"/>
    <row r="8903" customFormat="1" ht="13" x14ac:dyDescent="0.15"/>
    <row r="8904" customFormat="1" ht="13" x14ac:dyDescent="0.15"/>
    <row r="8905" customFormat="1" ht="13" x14ac:dyDescent="0.15"/>
    <row r="8906" customFormat="1" ht="13" x14ac:dyDescent="0.15"/>
    <row r="8907" customFormat="1" ht="13" x14ac:dyDescent="0.15"/>
    <row r="8908" customFormat="1" ht="13" x14ac:dyDescent="0.15"/>
    <row r="8909" customFormat="1" ht="13" x14ac:dyDescent="0.15"/>
    <row r="8910" customFormat="1" ht="13" x14ac:dyDescent="0.15"/>
    <row r="8911" customFormat="1" ht="13" x14ac:dyDescent="0.15"/>
    <row r="8912" customFormat="1" ht="13" x14ac:dyDescent="0.15"/>
    <row r="8913" customFormat="1" ht="13" x14ac:dyDescent="0.15"/>
    <row r="8914" customFormat="1" ht="13" x14ac:dyDescent="0.15"/>
    <row r="8915" customFormat="1" ht="13" x14ac:dyDescent="0.15"/>
    <row r="8916" customFormat="1" ht="13" x14ac:dyDescent="0.15"/>
    <row r="8917" customFormat="1" ht="13" x14ac:dyDescent="0.15"/>
    <row r="8918" customFormat="1" ht="13" x14ac:dyDescent="0.15"/>
    <row r="8919" customFormat="1" ht="13" x14ac:dyDescent="0.15"/>
    <row r="8920" customFormat="1" ht="13" x14ac:dyDescent="0.15"/>
    <row r="8921" customFormat="1" ht="13" x14ac:dyDescent="0.15"/>
    <row r="8922" customFormat="1" ht="13" x14ac:dyDescent="0.15"/>
    <row r="8923" customFormat="1" ht="13" x14ac:dyDescent="0.15"/>
    <row r="8924" customFormat="1" ht="13" x14ac:dyDescent="0.15"/>
    <row r="8925" customFormat="1" ht="13" x14ac:dyDescent="0.15"/>
    <row r="8926" customFormat="1" ht="13" x14ac:dyDescent="0.15"/>
    <row r="8927" customFormat="1" ht="13" x14ac:dyDescent="0.15"/>
    <row r="8928" customFormat="1" ht="13" x14ac:dyDescent="0.15"/>
    <row r="8929" customFormat="1" ht="13" x14ac:dyDescent="0.15"/>
    <row r="8930" customFormat="1" ht="13" x14ac:dyDescent="0.15"/>
    <row r="8931" customFormat="1" ht="13" x14ac:dyDescent="0.15"/>
    <row r="8932" customFormat="1" ht="13" x14ac:dyDescent="0.15"/>
    <row r="8933" customFormat="1" ht="13" x14ac:dyDescent="0.15"/>
    <row r="8934" customFormat="1" ht="13" x14ac:dyDescent="0.15"/>
    <row r="8935" customFormat="1" ht="13" x14ac:dyDescent="0.15"/>
    <row r="8936" customFormat="1" ht="13" x14ac:dyDescent="0.15"/>
    <row r="8937" customFormat="1" ht="13" x14ac:dyDescent="0.15"/>
    <row r="8938" customFormat="1" ht="13" x14ac:dyDescent="0.15"/>
    <row r="8939" customFormat="1" ht="13" x14ac:dyDescent="0.15"/>
    <row r="8940" customFormat="1" ht="13" x14ac:dyDescent="0.15"/>
    <row r="8941" customFormat="1" ht="13" x14ac:dyDescent="0.15"/>
    <row r="8942" customFormat="1" ht="13" x14ac:dyDescent="0.15"/>
    <row r="8943" customFormat="1" ht="13" x14ac:dyDescent="0.15"/>
    <row r="8944" customFormat="1" ht="13" x14ac:dyDescent="0.15"/>
    <row r="8945" customFormat="1" ht="13" x14ac:dyDescent="0.15"/>
    <row r="8946" customFormat="1" ht="13" x14ac:dyDescent="0.15"/>
    <row r="8947" customFormat="1" ht="13" x14ac:dyDescent="0.15"/>
    <row r="8948" customFormat="1" ht="13" x14ac:dyDescent="0.15"/>
    <row r="8949" customFormat="1" ht="13" x14ac:dyDescent="0.15"/>
    <row r="8950" customFormat="1" ht="13" x14ac:dyDescent="0.15"/>
    <row r="8951" customFormat="1" ht="13" x14ac:dyDescent="0.15"/>
    <row r="8952" customFormat="1" ht="13" x14ac:dyDescent="0.15"/>
    <row r="8953" customFormat="1" ht="13" x14ac:dyDescent="0.15"/>
    <row r="8954" customFormat="1" ht="13" x14ac:dyDescent="0.15"/>
    <row r="8955" customFormat="1" ht="13" x14ac:dyDescent="0.15"/>
    <row r="8956" customFormat="1" ht="13" x14ac:dyDescent="0.15"/>
    <row r="8957" customFormat="1" ht="13" x14ac:dyDescent="0.15"/>
    <row r="8958" customFormat="1" ht="13" x14ac:dyDescent="0.15"/>
    <row r="8959" customFormat="1" ht="13" x14ac:dyDescent="0.15"/>
    <row r="8960" customFormat="1" ht="13" x14ac:dyDescent="0.15"/>
    <row r="8961" customFormat="1" ht="13" x14ac:dyDescent="0.15"/>
    <row r="8962" customFormat="1" ht="13" x14ac:dyDescent="0.15"/>
    <row r="8963" customFormat="1" ht="13" x14ac:dyDescent="0.15"/>
    <row r="8964" customFormat="1" ht="13" x14ac:dyDescent="0.15"/>
    <row r="8965" customFormat="1" ht="13" x14ac:dyDescent="0.15"/>
    <row r="8966" customFormat="1" ht="13" x14ac:dyDescent="0.15"/>
    <row r="8967" customFormat="1" ht="13" x14ac:dyDescent="0.15"/>
    <row r="8968" customFormat="1" ht="13" x14ac:dyDescent="0.15"/>
    <row r="8969" customFormat="1" ht="13" x14ac:dyDescent="0.15"/>
    <row r="8970" customFormat="1" ht="13" x14ac:dyDescent="0.15"/>
    <row r="8971" customFormat="1" ht="13" x14ac:dyDescent="0.15"/>
    <row r="8972" customFormat="1" ht="13" x14ac:dyDescent="0.15"/>
    <row r="8973" customFormat="1" ht="13" x14ac:dyDescent="0.15"/>
    <row r="8974" customFormat="1" ht="13" x14ac:dyDescent="0.15"/>
    <row r="8975" customFormat="1" ht="13" x14ac:dyDescent="0.15"/>
    <row r="8976" customFormat="1" ht="13" x14ac:dyDescent="0.15"/>
    <row r="8977" customFormat="1" ht="13" x14ac:dyDescent="0.15"/>
    <row r="8978" customFormat="1" ht="13" x14ac:dyDescent="0.15"/>
    <row r="8979" customFormat="1" ht="13" x14ac:dyDescent="0.15"/>
    <row r="8980" customFormat="1" ht="13" x14ac:dyDescent="0.15"/>
    <row r="8981" customFormat="1" ht="13" x14ac:dyDescent="0.15"/>
    <row r="8982" customFormat="1" ht="13" x14ac:dyDescent="0.15"/>
    <row r="8983" customFormat="1" ht="13" x14ac:dyDescent="0.15"/>
    <row r="8984" customFormat="1" ht="13" x14ac:dyDescent="0.15"/>
    <row r="8985" customFormat="1" ht="13" x14ac:dyDescent="0.15"/>
    <row r="8986" customFormat="1" ht="13" x14ac:dyDescent="0.15"/>
    <row r="8987" customFormat="1" ht="13" x14ac:dyDescent="0.15"/>
    <row r="8988" customFormat="1" ht="13" x14ac:dyDescent="0.15"/>
    <row r="8989" customFormat="1" ht="13" x14ac:dyDescent="0.15"/>
    <row r="8990" customFormat="1" ht="13" x14ac:dyDescent="0.15"/>
    <row r="8991" customFormat="1" ht="13" x14ac:dyDescent="0.15"/>
    <row r="8992" customFormat="1" ht="13" x14ac:dyDescent="0.15"/>
    <row r="8993" customFormat="1" ht="13" x14ac:dyDescent="0.15"/>
    <row r="8994" customFormat="1" ht="13" x14ac:dyDescent="0.15"/>
    <row r="8995" customFormat="1" ht="13" x14ac:dyDescent="0.15"/>
    <row r="8996" customFormat="1" ht="13" x14ac:dyDescent="0.15"/>
    <row r="8997" customFormat="1" ht="13" x14ac:dyDescent="0.15"/>
    <row r="8998" customFormat="1" ht="13" x14ac:dyDescent="0.15"/>
    <row r="8999" customFormat="1" ht="13" x14ac:dyDescent="0.15"/>
    <row r="9000" customFormat="1" ht="13" x14ac:dyDescent="0.15"/>
    <row r="9001" customFormat="1" ht="13" x14ac:dyDescent="0.15"/>
    <row r="9002" customFormat="1" ht="13" x14ac:dyDescent="0.15"/>
    <row r="9003" customFormat="1" ht="13" x14ac:dyDescent="0.15"/>
    <row r="9004" customFormat="1" ht="13" x14ac:dyDescent="0.15"/>
    <row r="9005" customFormat="1" ht="13" x14ac:dyDescent="0.15"/>
    <row r="9006" customFormat="1" ht="13" x14ac:dyDescent="0.15"/>
    <row r="9007" customFormat="1" ht="13" x14ac:dyDescent="0.15"/>
    <row r="9008" customFormat="1" ht="13" x14ac:dyDescent="0.15"/>
    <row r="9009" customFormat="1" ht="13" x14ac:dyDescent="0.15"/>
    <row r="9010" customFormat="1" ht="13" x14ac:dyDescent="0.15"/>
    <row r="9011" customFormat="1" ht="13" x14ac:dyDescent="0.15"/>
    <row r="9012" customFormat="1" ht="13" x14ac:dyDescent="0.15"/>
    <row r="9013" customFormat="1" ht="13" x14ac:dyDescent="0.15"/>
    <row r="9014" customFormat="1" ht="13" x14ac:dyDescent="0.15"/>
    <row r="9015" customFormat="1" ht="13" x14ac:dyDescent="0.15"/>
    <row r="9016" customFormat="1" ht="13" x14ac:dyDescent="0.15"/>
    <row r="9017" customFormat="1" ht="13" x14ac:dyDescent="0.15"/>
    <row r="9018" customFormat="1" ht="13" x14ac:dyDescent="0.15"/>
    <row r="9019" customFormat="1" ht="13" x14ac:dyDescent="0.15"/>
    <row r="9020" customFormat="1" ht="13" x14ac:dyDescent="0.15"/>
    <row r="9021" customFormat="1" ht="13" x14ac:dyDescent="0.15"/>
    <row r="9022" customFormat="1" ht="13" x14ac:dyDescent="0.15"/>
    <row r="9023" customFormat="1" ht="13" x14ac:dyDescent="0.15"/>
    <row r="9024" customFormat="1" ht="13" x14ac:dyDescent="0.15"/>
    <row r="9025" customFormat="1" ht="13" x14ac:dyDescent="0.15"/>
    <row r="9026" customFormat="1" ht="13" x14ac:dyDescent="0.15"/>
    <row r="9027" customFormat="1" ht="13" x14ac:dyDescent="0.15"/>
    <row r="9028" customFormat="1" ht="13" x14ac:dyDescent="0.15"/>
    <row r="9029" customFormat="1" ht="13" x14ac:dyDescent="0.15"/>
    <row r="9030" customFormat="1" ht="13" x14ac:dyDescent="0.15"/>
    <row r="9031" customFormat="1" ht="13" x14ac:dyDescent="0.15"/>
    <row r="9032" customFormat="1" ht="13" x14ac:dyDescent="0.15"/>
    <row r="9033" customFormat="1" ht="13" x14ac:dyDescent="0.15"/>
    <row r="9034" customFormat="1" ht="13" x14ac:dyDescent="0.15"/>
    <row r="9035" customFormat="1" ht="13" x14ac:dyDescent="0.15"/>
    <row r="9036" customFormat="1" ht="13" x14ac:dyDescent="0.15"/>
    <row r="9037" customFormat="1" ht="13" x14ac:dyDescent="0.15"/>
    <row r="9038" customFormat="1" ht="13" x14ac:dyDescent="0.15"/>
    <row r="9039" customFormat="1" ht="13" x14ac:dyDescent="0.15"/>
    <row r="9040" customFormat="1" ht="13" x14ac:dyDescent="0.15"/>
    <row r="9041" customFormat="1" ht="13" x14ac:dyDescent="0.15"/>
    <row r="9042" customFormat="1" ht="13" x14ac:dyDescent="0.15"/>
    <row r="9043" customFormat="1" ht="13" x14ac:dyDescent="0.15"/>
    <row r="9044" customFormat="1" ht="13" x14ac:dyDescent="0.15"/>
    <row r="9045" customFormat="1" ht="13" x14ac:dyDescent="0.15"/>
    <row r="9046" customFormat="1" ht="13" x14ac:dyDescent="0.15"/>
    <row r="9047" customFormat="1" ht="13" x14ac:dyDescent="0.15"/>
    <row r="9048" customFormat="1" ht="13" x14ac:dyDescent="0.15"/>
    <row r="9049" customFormat="1" ht="13" x14ac:dyDescent="0.15"/>
    <row r="9050" customFormat="1" ht="13" x14ac:dyDescent="0.15"/>
    <row r="9051" customFormat="1" ht="13" x14ac:dyDescent="0.15"/>
    <row r="9052" customFormat="1" ht="13" x14ac:dyDescent="0.15"/>
    <row r="9053" customFormat="1" ht="13" x14ac:dyDescent="0.15"/>
    <row r="9054" customFormat="1" ht="13" x14ac:dyDescent="0.15"/>
    <row r="9055" customFormat="1" ht="13" x14ac:dyDescent="0.15"/>
    <row r="9056" customFormat="1" ht="13" x14ac:dyDescent="0.15"/>
    <row r="9057" customFormat="1" ht="13" x14ac:dyDescent="0.15"/>
    <row r="9058" customFormat="1" ht="13" x14ac:dyDescent="0.15"/>
    <row r="9059" customFormat="1" ht="13" x14ac:dyDescent="0.15"/>
    <row r="9060" customFormat="1" ht="13" x14ac:dyDescent="0.15"/>
    <row r="9061" customFormat="1" ht="13" x14ac:dyDescent="0.15"/>
    <row r="9062" customFormat="1" ht="13" x14ac:dyDescent="0.15"/>
    <row r="9063" customFormat="1" ht="13" x14ac:dyDescent="0.15"/>
    <row r="9064" customFormat="1" ht="13" x14ac:dyDescent="0.15"/>
    <row r="9065" customFormat="1" ht="13" x14ac:dyDescent="0.15"/>
    <row r="9066" customFormat="1" ht="13" x14ac:dyDescent="0.15"/>
    <row r="9067" customFormat="1" ht="13" x14ac:dyDescent="0.15"/>
    <row r="9068" customFormat="1" ht="13" x14ac:dyDescent="0.15"/>
    <row r="9069" customFormat="1" ht="13" x14ac:dyDescent="0.15"/>
    <row r="9070" customFormat="1" ht="13" x14ac:dyDescent="0.15"/>
    <row r="9071" customFormat="1" ht="13" x14ac:dyDescent="0.15"/>
    <row r="9072" customFormat="1" ht="13" x14ac:dyDescent="0.15"/>
    <row r="9073" customFormat="1" ht="13" x14ac:dyDescent="0.15"/>
    <row r="9074" customFormat="1" ht="13" x14ac:dyDescent="0.15"/>
    <row r="9075" customFormat="1" ht="13" x14ac:dyDescent="0.15"/>
    <row r="9076" customFormat="1" ht="13" x14ac:dyDescent="0.15"/>
    <row r="9077" customFormat="1" ht="13" x14ac:dyDescent="0.15"/>
    <row r="9078" customFormat="1" ht="13" x14ac:dyDescent="0.15"/>
    <row r="9079" customFormat="1" ht="13" x14ac:dyDescent="0.15"/>
    <row r="9080" customFormat="1" ht="13" x14ac:dyDescent="0.15"/>
    <row r="9081" customFormat="1" ht="13" x14ac:dyDescent="0.15"/>
    <row r="9082" customFormat="1" ht="13" x14ac:dyDescent="0.15"/>
    <row r="9083" customFormat="1" ht="13" x14ac:dyDescent="0.15"/>
    <row r="9084" customFormat="1" ht="13" x14ac:dyDescent="0.15"/>
    <row r="9085" customFormat="1" ht="13" x14ac:dyDescent="0.15"/>
    <row r="9086" customFormat="1" ht="13" x14ac:dyDescent="0.15"/>
    <row r="9087" customFormat="1" ht="13" x14ac:dyDescent="0.15"/>
    <row r="9088" customFormat="1" ht="13" x14ac:dyDescent="0.15"/>
    <row r="9089" customFormat="1" ht="13" x14ac:dyDescent="0.15"/>
    <row r="9090" customFormat="1" ht="13" x14ac:dyDescent="0.15"/>
    <row r="9091" customFormat="1" ht="13" x14ac:dyDescent="0.15"/>
    <row r="9092" customFormat="1" ht="13" x14ac:dyDescent="0.15"/>
    <row r="9093" customFormat="1" ht="13" x14ac:dyDescent="0.15"/>
    <row r="9094" customFormat="1" ht="13" x14ac:dyDescent="0.15"/>
    <row r="9095" customFormat="1" ht="13" x14ac:dyDescent="0.15"/>
    <row r="9096" customFormat="1" ht="13" x14ac:dyDescent="0.15"/>
    <row r="9097" customFormat="1" ht="13" x14ac:dyDescent="0.15"/>
    <row r="9098" customFormat="1" ht="13" x14ac:dyDescent="0.15"/>
    <row r="9099" customFormat="1" ht="13" x14ac:dyDescent="0.15"/>
    <row r="9100" customFormat="1" ht="13" x14ac:dyDescent="0.15"/>
    <row r="9101" customFormat="1" ht="13" x14ac:dyDescent="0.15"/>
    <row r="9102" customFormat="1" ht="13" x14ac:dyDescent="0.15"/>
    <row r="9103" customFormat="1" ht="13" x14ac:dyDescent="0.15"/>
    <row r="9104" customFormat="1" ht="13" x14ac:dyDescent="0.15"/>
    <row r="9105" customFormat="1" ht="13" x14ac:dyDescent="0.15"/>
    <row r="9106" customFormat="1" ht="13" x14ac:dyDescent="0.15"/>
    <row r="9107" customFormat="1" ht="13" x14ac:dyDescent="0.15"/>
    <row r="9108" customFormat="1" ht="13" x14ac:dyDescent="0.15"/>
    <row r="9109" customFormat="1" ht="13" x14ac:dyDescent="0.15"/>
    <row r="9110" customFormat="1" ht="13" x14ac:dyDescent="0.15"/>
    <row r="9111" customFormat="1" ht="13" x14ac:dyDescent="0.15"/>
    <row r="9112" customFormat="1" ht="13" x14ac:dyDescent="0.15"/>
    <row r="9113" customFormat="1" ht="13" x14ac:dyDescent="0.15"/>
    <row r="9114" customFormat="1" ht="13" x14ac:dyDescent="0.15"/>
    <row r="9115" customFormat="1" ht="13" x14ac:dyDescent="0.15"/>
    <row r="9116" customFormat="1" ht="13" x14ac:dyDescent="0.15"/>
    <row r="9117" customFormat="1" ht="13" x14ac:dyDescent="0.15"/>
    <row r="9118" customFormat="1" ht="13" x14ac:dyDescent="0.15"/>
    <row r="9119" customFormat="1" ht="13" x14ac:dyDescent="0.15"/>
    <row r="9120" customFormat="1" ht="13" x14ac:dyDescent="0.15"/>
    <row r="9121" customFormat="1" ht="13" x14ac:dyDescent="0.15"/>
    <row r="9122" customFormat="1" ht="13" x14ac:dyDescent="0.15"/>
    <row r="9123" customFormat="1" ht="13" x14ac:dyDescent="0.15"/>
    <row r="9124" customFormat="1" ht="13" x14ac:dyDescent="0.15"/>
    <row r="9125" customFormat="1" ht="13" x14ac:dyDescent="0.15"/>
    <row r="9126" customFormat="1" ht="13" x14ac:dyDescent="0.15"/>
    <row r="9127" customFormat="1" ht="13" x14ac:dyDescent="0.15"/>
    <row r="9128" customFormat="1" ht="13" x14ac:dyDescent="0.15"/>
    <row r="9129" customFormat="1" ht="13" x14ac:dyDescent="0.15"/>
    <row r="9130" customFormat="1" ht="13" x14ac:dyDescent="0.15"/>
    <row r="9131" customFormat="1" ht="13" x14ac:dyDescent="0.15"/>
    <row r="9132" customFormat="1" ht="13" x14ac:dyDescent="0.15"/>
    <row r="9133" customFormat="1" ht="13" x14ac:dyDescent="0.15"/>
    <row r="9134" customFormat="1" ht="13" x14ac:dyDescent="0.15"/>
    <row r="9135" customFormat="1" ht="13" x14ac:dyDescent="0.15"/>
    <row r="9136" customFormat="1" ht="13" x14ac:dyDescent="0.15"/>
    <row r="9137" customFormat="1" ht="13" x14ac:dyDescent="0.15"/>
    <row r="9138" customFormat="1" ht="13" x14ac:dyDescent="0.15"/>
    <row r="9139" customFormat="1" ht="13" x14ac:dyDescent="0.15"/>
    <row r="9140" customFormat="1" ht="13" x14ac:dyDescent="0.15"/>
    <row r="9141" customFormat="1" ht="13" x14ac:dyDescent="0.15"/>
    <row r="9142" customFormat="1" ht="13" x14ac:dyDescent="0.15"/>
    <row r="9143" customFormat="1" ht="13" x14ac:dyDescent="0.15"/>
    <row r="9144" customFormat="1" ht="13" x14ac:dyDescent="0.15"/>
    <row r="9145" customFormat="1" ht="13" x14ac:dyDescent="0.15"/>
    <row r="9146" customFormat="1" ht="13" x14ac:dyDescent="0.15"/>
    <row r="9147" customFormat="1" ht="13" x14ac:dyDescent="0.15"/>
    <row r="9148" customFormat="1" ht="13" x14ac:dyDescent="0.15"/>
    <row r="9149" customFormat="1" ht="13" x14ac:dyDescent="0.15"/>
    <row r="9150" customFormat="1" ht="13" x14ac:dyDescent="0.15"/>
    <row r="9151" customFormat="1" ht="13" x14ac:dyDescent="0.15"/>
    <row r="9152" customFormat="1" ht="13" x14ac:dyDescent="0.15"/>
    <row r="9153" customFormat="1" ht="13" x14ac:dyDescent="0.15"/>
    <row r="9154" customFormat="1" ht="13" x14ac:dyDescent="0.15"/>
    <row r="9155" customFormat="1" ht="13" x14ac:dyDescent="0.15"/>
    <row r="9156" customFormat="1" ht="13" x14ac:dyDescent="0.15"/>
    <row r="9157" customFormat="1" ht="13" x14ac:dyDescent="0.15"/>
    <row r="9158" customFormat="1" ht="13" x14ac:dyDescent="0.15"/>
    <row r="9159" customFormat="1" ht="13" x14ac:dyDescent="0.15"/>
    <row r="9160" customFormat="1" ht="13" x14ac:dyDescent="0.15"/>
    <row r="9161" customFormat="1" ht="13" x14ac:dyDescent="0.15"/>
    <row r="9162" customFormat="1" ht="13" x14ac:dyDescent="0.15"/>
    <row r="9163" customFormat="1" ht="13" x14ac:dyDescent="0.15"/>
    <row r="9164" customFormat="1" ht="13" x14ac:dyDescent="0.15"/>
    <row r="9165" customFormat="1" ht="13" x14ac:dyDescent="0.15"/>
    <row r="9166" customFormat="1" ht="13" x14ac:dyDescent="0.15"/>
    <row r="9167" customFormat="1" ht="13" x14ac:dyDescent="0.15"/>
    <row r="9168" customFormat="1" ht="13" x14ac:dyDescent="0.15"/>
    <row r="9169" customFormat="1" ht="13" x14ac:dyDescent="0.15"/>
    <row r="9170" customFormat="1" ht="13" x14ac:dyDescent="0.15"/>
    <row r="9171" customFormat="1" ht="13" x14ac:dyDescent="0.15"/>
    <row r="9172" customFormat="1" ht="13" x14ac:dyDescent="0.15"/>
    <row r="9173" customFormat="1" ht="13" x14ac:dyDescent="0.15"/>
    <row r="9174" customFormat="1" ht="13" x14ac:dyDescent="0.15"/>
    <row r="9175" customFormat="1" ht="13" x14ac:dyDescent="0.15"/>
    <row r="9176" customFormat="1" ht="13" x14ac:dyDescent="0.15"/>
    <row r="9177" customFormat="1" ht="13" x14ac:dyDescent="0.15"/>
    <row r="9178" customFormat="1" ht="13" x14ac:dyDescent="0.15"/>
    <row r="9179" customFormat="1" ht="13" x14ac:dyDescent="0.15"/>
    <row r="9180" customFormat="1" ht="13" x14ac:dyDescent="0.15"/>
    <row r="9181" customFormat="1" ht="13" x14ac:dyDescent="0.15"/>
    <row r="9182" customFormat="1" ht="13" x14ac:dyDescent="0.15"/>
    <row r="9183" customFormat="1" ht="13" x14ac:dyDescent="0.15"/>
    <row r="9184" customFormat="1" ht="13" x14ac:dyDescent="0.15"/>
    <row r="9185" customFormat="1" ht="13" x14ac:dyDescent="0.15"/>
    <row r="9186" customFormat="1" ht="13" x14ac:dyDescent="0.15"/>
    <row r="9187" customFormat="1" ht="13" x14ac:dyDescent="0.15"/>
    <row r="9188" customFormat="1" ht="13" x14ac:dyDescent="0.15"/>
    <row r="9189" customFormat="1" ht="13" x14ac:dyDescent="0.15"/>
    <row r="9190" customFormat="1" ht="13" x14ac:dyDescent="0.15"/>
    <row r="9191" customFormat="1" ht="13" x14ac:dyDescent="0.15"/>
    <row r="9192" customFormat="1" ht="13" x14ac:dyDescent="0.15"/>
    <row r="9193" customFormat="1" ht="13" x14ac:dyDescent="0.15"/>
    <row r="9194" customFormat="1" ht="13" x14ac:dyDescent="0.15"/>
    <row r="9195" customFormat="1" ht="13" x14ac:dyDescent="0.15"/>
    <row r="9196" customFormat="1" ht="13" x14ac:dyDescent="0.15"/>
    <row r="9197" customFormat="1" ht="13" x14ac:dyDescent="0.15"/>
    <row r="9198" customFormat="1" ht="13" x14ac:dyDescent="0.15"/>
    <row r="9199" customFormat="1" ht="13" x14ac:dyDescent="0.15"/>
    <row r="9200" customFormat="1" ht="13" x14ac:dyDescent="0.15"/>
    <row r="9201" customFormat="1" ht="13" x14ac:dyDescent="0.15"/>
    <row r="9202" customFormat="1" ht="13" x14ac:dyDescent="0.15"/>
    <row r="9203" customFormat="1" ht="13" x14ac:dyDescent="0.15"/>
    <row r="9204" customFormat="1" ht="13" x14ac:dyDescent="0.15"/>
    <row r="9205" customFormat="1" ht="13" x14ac:dyDescent="0.15"/>
    <row r="9206" customFormat="1" ht="13" x14ac:dyDescent="0.15"/>
    <row r="9207" customFormat="1" ht="13" x14ac:dyDescent="0.15"/>
    <row r="9208" customFormat="1" ht="13" x14ac:dyDescent="0.15"/>
    <row r="9209" customFormat="1" ht="13" x14ac:dyDescent="0.15"/>
    <row r="9210" customFormat="1" ht="13" x14ac:dyDescent="0.15"/>
    <row r="9211" customFormat="1" ht="13" x14ac:dyDescent="0.15"/>
    <row r="9212" customFormat="1" ht="13" x14ac:dyDescent="0.15"/>
    <row r="9213" customFormat="1" ht="13" x14ac:dyDescent="0.15"/>
    <row r="9214" customFormat="1" ht="13" x14ac:dyDescent="0.15"/>
    <row r="9215" customFormat="1" ht="13" x14ac:dyDescent="0.15"/>
    <row r="9216" customFormat="1" ht="13" x14ac:dyDescent="0.15"/>
    <row r="9217" customFormat="1" ht="13" x14ac:dyDescent="0.15"/>
    <row r="9218" customFormat="1" ht="13" x14ac:dyDescent="0.15"/>
    <row r="9219" customFormat="1" ht="13" x14ac:dyDescent="0.15"/>
    <row r="9220" customFormat="1" ht="13" x14ac:dyDescent="0.15"/>
    <row r="9221" customFormat="1" ht="13" x14ac:dyDescent="0.15"/>
    <row r="9222" customFormat="1" ht="13" x14ac:dyDescent="0.15"/>
    <row r="9223" customFormat="1" ht="13" x14ac:dyDescent="0.15"/>
    <row r="9224" customFormat="1" ht="13" x14ac:dyDescent="0.15"/>
    <row r="9225" customFormat="1" ht="13" x14ac:dyDescent="0.15"/>
    <row r="9226" customFormat="1" ht="13" x14ac:dyDescent="0.15"/>
    <row r="9227" customFormat="1" ht="13" x14ac:dyDescent="0.15"/>
    <row r="9228" customFormat="1" ht="13" x14ac:dyDescent="0.15"/>
    <row r="9229" customFormat="1" ht="13" x14ac:dyDescent="0.15"/>
    <row r="9230" customFormat="1" ht="13" x14ac:dyDescent="0.15"/>
    <row r="9231" customFormat="1" ht="13" x14ac:dyDescent="0.15"/>
    <row r="9232" customFormat="1" ht="13" x14ac:dyDescent="0.15"/>
    <row r="9233" customFormat="1" ht="13" x14ac:dyDescent="0.15"/>
    <row r="9234" customFormat="1" ht="13" x14ac:dyDescent="0.15"/>
    <row r="9235" customFormat="1" ht="13" x14ac:dyDescent="0.15"/>
    <row r="9236" customFormat="1" ht="13" x14ac:dyDescent="0.15"/>
    <row r="9237" customFormat="1" ht="13" x14ac:dyDescent="0.15"/>
    <row r="9238" customFormat="1" ht="13" x14ac:dyDescent="0.15"/>
    <row r="9239" customFormat="1" ht="13" x14ac:dyDescent="0.15"/>
    <row r="9240" customFormat="1" ht="13" x14ac:dyDescent="0.15"/>
    <row r="9241" customFormat="1" ht="13" x14ac:dyDescent="0.15"/>
    <row r="9242" customFormat="1" ht="13" x14ac:dyDescent="0.15"/>
    <row r="9243" customFormat="1" ht="13" x14ac:dyDescent="0.15"/>
    <row r="9244" customFormat="1" ht="13" x14ac:dyDescent="0.15"/>
    <row r="9245" customFormat="1" ht="13" x14ac:dyDescent="0.15"/>
    <row r="9246" customFormat="1" ht="13" x14ac:dyDescent="0.15"/>
    <row r="9247" customFormat="1" ht="13" x14ac:dyDescent="0.15"/>
    <row r="9248" customFormat="1" ht="13" x14ac:dyDescent="0.15"/>
    <row r="9249" customFormat="1" ht="13" x14ac:dyDescent="0.15"/>
    <row r="9250" customFormat="1" ht="13" x14ac:dyDescent="0.15"/>
    <row r="9251" customFormat="1" ht="13" x14ac:dyDescent="0.15"/>
    <row r="9252" customFormat="1" ht="13" x14ac:dyDescent="0.15"/>
    <row r="9253" customFormat="1" ht="13" x14ac:dyDescent="0.15"/>
    <row r="9254" customFormat="1" ht="13" x14ac:dyDescent="0.15"/>
    <row r="9255" customFormat="1" ht="13" x14ac:dyDescent="0.15"/>
    <row r="9256" customFormat="1" ht="13" x14ac:dyDescent="0.15"/>
    <row r="9257" customFormat="1" ht="13" x14ac:dyDescent="0.15"/>
    <row r="9258" customFormat="1" ht="13" x14ac:dyDescent="0.15"/>
    <row r="9259" customFormat="1" ht="13" x14ac:dyDescent="0.15"/>
    <row r="9260" customFormat="1" ht="13" x14ac:dyDescent="0.15"/>
    <row r="9261" customFormat="1" ht="13" x14ac:dyDescent="0.15"/>
    <row r="9262" customFormat="1" ht="13" x14ac:dyDescent="0.15"/>
    <row r="9263" customFormat="1" ht="13" x14ac:dyDescent="0.15"/>
    <row r="9264" customFormat="1" ht="13" x14ac:dyDescent="0.15"/>
    <row r="9265" customFormat="1" ht="13" x14ac:dyDescent="0.15"/>
    <row r="9266" customFormat="1" ht="13" x14ac:dyDescent="0.15"/>
    <row r="9267" customFormat="1" ht="13" x14ac:dyDescent="0.15"/>
    <row r="9268" customFormat="1" ht="13" x14ac:dyDescent="0.15"/>
    <row r="9269" customFormat="1" ht="13" x14ac:dyDescent="0.15"/>
    <row r="9270" customFormat="1" ht="13" x14ac:dyDescent="0.15"/>
    <row r="9271" customFormat="1" ht="13" x14ac:dyDescent="0.15"/>
    <row r="9272" customFormat="1" ht="13" x14ac:dyDescent="0.15"/>
    <row r="9273" customFormat="1" ht="13" x14ac:dyDescent="0.15"/>
    <row r="9274" customFormat="1" ht="13" x14ac:dyDescent="0.15"/>
    <row r="9275" customFormat="1" ht="13" x14ac:dyDescent="0.15"/>
    <row r="9276" customFormat="1" ht="13" x14ac:dyDescent="0.15"/>
    <row r="9277" customFormat="1" ht="13" x14ac:dyDescent="0.15"/>
    <row r="9278" customFormat="1" ht="13" x14ac:dyDescent="0.15"/>
    <row r="9279" customFormat="1" ht="13" x14ac:dyDescent="0.15"/>
    <row r="9280" customFormat="1" ht="13" x14ac:dyDescent="0.15"/>
    <row r="9281" customFormat="1" ht="13" x14ac:dyDescent="0.15"/>
    <row r="9282" customFormat="1" ht="13" x14ac:dyDescent="0.15"/>
    <row r="9283" customFormat="1" ht="13" x14ac:dyDescent="0.15"/>
    <row r="9284" customFormat="1" ht="13" x14ac:dyDescent="0.15"/>
    <row r="9285" customFormat="1" ht="13" x14ac:dyDescent="0.15"/>
    <row r="9286" customFormat="1" ht="13" x14ac:dyDescent="0.15"/>
    <row r="9287" customFormat="1" ht="13" x14ac:dyDescent="0.15"/>
    <row r="9288" customFormat="1" ht="13" x14ac:dyDescent="0.15"/>
    <row r="9289" customFormat="1" ht="13" x14ac:dyDescent="0.15"/>
    <row r="9290" customFormat="1" ht="13" x14ac:dyDescent="0.15"/>
    <row r="9291" customFormat="1" ht="13" x14ac:dyDescent="0.15"/>
    <row r="9292" customFormat="1" ht="13" x14ac:dyDescent="0.15"/>
    <row r="9293" customFormat="1" ht="13" x14ac:dyDescent="0.15"/>
    <row r="9294" customFormat="1" ht="13" x14ac:dyDescent="0.15"/>
    <row r="9295" customFormat="1" ht="13" x14ac:dyDescent="0.15"/>
    <row r="9296" customFormat="1" ht="13" x14ac:dyDescent="0.15"/>
    <row r="9297" customFormat="1" ht="13" x14ac:dyDescent="0.15"/>
    <row r="9298" customFormat="1" ht="13" x14ac:dyDescent="0.15"/>
    <row r="9299" customFormat="1" ht="13" x14ac:dyDescent="0.15"/>
    <row r="9300" customFormat="1" ht="13" x14ac:dyDescent="0.15"/>
    <row r="9301" customFormat="1" ht="13" x14ac:dyDescent="0.15"/>
    <row r="9302" customFormat="1" ht="13" x14ac:dyDescent="0.15"/>
    <row r="9303" customFormat="1" ht="13" x14ac:dyDescent="0.15"/>
    <row r="9304" customFormat="1" ht="13" x14ac:dyDescent="0.15"/>
    <row r="9305" customFormat="1" ht="13" x14ac:dyDescent="0.15"/>
    <row r="9306" customFormat="1" ht="13" x14ac:dyDescent="0.15"/>
    <row r="9307" customFormat="1" ht="13" x14ac:dyDescent="0.15"/>
    <row r="9308" customFormat="1" ht="13" x14ac:dyDescent="0.15"/>
    <row r="9309" customFormat="1" ht="13" x14ac:dyDescent="0.15"/>
    <row r="9310" customFormat="1" ht="13" x14ac:dyDescent="0.15"/>
    <row r="9311" customFormat="1" ht="13" x14ac:dyDescent="0.15"/>
    <row r="9312" customFormat="1" ht="13" x14ac:dyDescent="0.15"/>
    <row r="9313" customFormat="1" ht="13" x14ac:dyDescent="0.15"/>
    <row r="9314" customFormat="1" ht="13" x14ac:dyDescent="0.15"/>
    <row r="9315" customFormat="1" ht="13" x14ac:dyDescent="0.15"/>
    <row r="9316" customFormat="1" ht="13" x14ac:dyDescent="0.15"/>
    <row r="9317" customFormat="1" ht="13" x14ac:dyDescent="0.15"/>
    <row r="9318" customFormat="1" ht="13" x14ac:dyDescent="0.15"/>
    <row r="9319" customFormat="1" ht="13" x14ac:dyDescent="0.15"/>
    <row r="9320" customFormat="1" ht="13" x14ac:dyDescent="0.15"/>
    <row r="9321" customFormat="1" ht="13" x14ac:dyDescent="0.15"/>
    <row r="9322" customFormat="1" ht="13" x14ac:dyDescent="0.15"/>
    <row r="9323" customFormat="1" ht="13" x14ac:dyDescent="0.15"/>
    <row r="9324" customFormat="1" ht="13" x14ac:dyDescent="0.15"/>
    <row r="9325" customFormat="1" ht="13" x14ac:dyDescent="0.15"/>
    <row r="9326" customFormat="1" ht="13" x14ac:dyDescent="0.15"/>
    <row r="9327" customFormat="1" ht="13" x14ac:dyDescent="0.15"/>
    <row r="9328" customFormat="1" ht="13" x14ac:dyDescent="0.15"/>
    <row r="9329" customFormat="1" ht="13" x14ac:dyDescent="0.15"/>
    <row r="9330" customFormat="1" ht="13" x14ac:dyDescent="0.15"/>
    <row r="9331" customFormat="1" ht="13" x14ac:dyDescent="0.15"/>
    <row r="9332" customFormat="1" ht="13" x14ac:dyDescent="0.15"/>
    <row r="9333" customFormat="1" ht="13" x14ac:dyDescent="0.15"/>
    <row r="9334" customFormat="1" ht="13" x14ac:dyDescent="0.15"/>
    <row r="9335" customFormat="1" ht="13" x14ac:dyDescent="0.15"/>
    <row r="9336" customFormat="1" ht="13" x14ac:dyDescent="0.15"/>
    <row r="9337" customFormat="1" ht="13" x14ac:dyDescent="0.15"/>
    <row r="9338" customFormat="1" ht="13" x14ac:dyDescent="0.15"/>
    <row r="9339" customFormat="1" ht="13" x14ac:dyDescent="0.15"/>
    <row r="9340" customFormat="1" ht="13" x14ac:dyDescent="0.15"/>
    <row r="9341" customFormat="1" ht="13" x14ac:dyDescent="0.15"/>
    <row r="9342" customFormat="1" ht="13" x14ac:dyDescent="0.15"/>
    <row r="9343" customFormat="1" ht="13" x14ac:dyDescent="0.15"/>
    <row r="9344" customFormat="1" ht="13" x14ac:dyDescent="0.15"/>
    <row r="9345" customFormat="1" ht="13" x14ac:dyDescent="0.15"/>
    <row r="9346" customFormat="1" ht="13" x14ac:dyDescent="0.15"/>
    <row r="9347" customFormat="1" ht="13" x14ac:dyDescent="0.15"/>
    <row r="9348" customFormat="1" ht="13" x14ac:dyDescent="0.15"/>
    <row r="9349" customFormat="1" ht="13" x14ac:dyDescent="0.15"/>
    <row r="9350" customFormat="1" ht="13" x14ac:dyDescent="0.15"/>
    <row r="9351" customFormat="1" ht="13" x14ac:dyDescent="0.15"/>
    <row r="9352" customFormat="1" ht="13" x14ac:dyDescent="0.15"/>
    <row r="9353" customFormat="1" ht="13" x14ac:dyDescent="0.15"/>
    <row r="9354" customFormat="1" ht="13" x14ac:dyDescent="0.15"/>
    <row r="9355" customFormat="1" ht="13" x14ac:dyDescent="0.15"/>
    <row r="9356" customFormat="1" ht="13" x14ac:dyDescent="0.15"/>
    <row r="9357" customFormat="1" ht="13" x14ac:dyDescent="0.15"/>
    <row r="9358" customFormat="1" ht="13" x14ac:dyDescent="0.15"/>
    <row r="9359" customFormat="1" ht="13" x14ac:dyDescent="0.15"/>
    <row r="9360" customFormat="1" ht="13" x14ac:dyDescent="0.15"/>
    <row r="9361" customFormat="1" ht="13" x14ac:dyDescent="0.15"/>
    <row r="9362" customFormat="1" ht="13" x14ac:dyDescent="0.15"/>
    <row r="9363" customFormat="1" ht="13" x14ac:dyDescent="0.15"/>
    <row r="9364" customFormat="1" ht="13" x14ac:dyDescent="0.15"/>
    <row r="9365" customFormat="1" ht="13" x14ac:dyDescent="0.15"/>
    <row r="9366" customFormat="1" ht="13" x14ac:dyDescent="0.15"/>
    <row r="9367" customFormat="1" ht="13" x14ac:dyDescent="0.15"/>
    <row r="9368" customFormat="1" ht="13" x14ac:dyDescent="0.15"/>
    <row r="9369" customFormat="1" ht="13" x14ac:dyDescent="0.15"/>
    <row r="9370" customFormat="1" ht="13" x14ac:dyDescent="0.15"/>
    <row r="9371" customFormat="1" ht="13" x14ac:dyDescent="0.15"/>
    <row r="9372" customFormat="1" ht="13" x14ac:dyDescent="0.15"/>
    <row r="9373" customFormat="1" ht="13" x14ac:dyDescent="0.15"/>
    <row r="9374" customFormat="1" ht="13" x14ac:dyDescent="0.15"/>
    <row r="9375" customFormat="1" ht="13" x14ac:dyDescent="0.15"/>
    <row r="9376" customFormat="1" ht="13" x14ac:dyDescent="0.15"/>
    <row r="9377" customFormat="1" ht="13" x14ac:dyDescent="0.15"/>
    <row r="9378" customFormat="1" ht="13" x14ac:dyDescent="0.15"/>
    <row r="9379" customFormat="1" ht="13" x14ac:dyDescent="0.15"/>
    <row r="9380" customFormat="1" ht="13" x14ac:dyDescent="0.15"/>
    <row r="9381" customFormat="1" ht="13" x14ac:dyDescent="0.15"/>
    <row r="9382" customFormat="1" ht="13" x14ac:dyDescent="0.15"/>
    <row r="9383" customFormat="1" ht="13" x14ac:dyDescent="0.15"/>
    <row r="9384" customFormat="1" ht="13" x14ac:dyDescent="0.15"/>
    <row r="9385" customFormat="1" ht="13" x14ac:dyDescent="0.15"/>
    <row r="9386" customFormat="1" ht="13" x14ac:dyDescent="0.15"/>
    <row r="9387" customFormat="1" ht="13" x14ac:dyDescent="0.15"/>
    <row r="9388" customFormat="1" ht="13" x14ac:dyDescent="0.15"/>
    <row r="9389" customFormat="1" ht="13" x14ac:dyDescent="0.15"/>
    <row r="9390" customFormat="1" ht="13" x14ac:dyDescent="0.15"/>
    <row r="9391" customFormat="1" ht="13" x14ac:dyDescent="0.15"/>
    <row r="9392" customFormat="1" ht="13" x14ac:dyDescent="0.15"/>
    <row r="9393" customFormat="1" ht="13" x14ac:dyDescent="0.15"/>
    <row r="9394" customFormat="1" ht="13" x14ac:dyDescent="0.15"/>
    <row r="9395" customFormat="1" ht="13" x14ac:dyDescent="0.15"/>
    <row r="9396" customFormat="1" ht="13" x14ac:dyDescent="0.15"/>
    <row r="9397" customFormat="1" ht="13" x14ac:dyDescent="0.15"/>
    <row r="9398" customFormat="1" ht="13" x14ac:dyDescent="0.15"/>
    <row r="9399" customFormat="1" ht="13" x14ac:dyDescent="0.15"/>
    <row r="9400" customFormat="1" ht="13" x14ac:dyDescent="0.15"/>
    <row r="9401" customFormat="1" ht="13" x14ac:dyDescent="0.15"/>
    <row r="9402" customFormat="1" ht="13" x14ac:dyDescent="0.15"/>
    <row r="9403" customFormat="1" ht="13" x14ac:dyDescent="0.15"/>
    <row r="9404" customFormat="1" ht="13" x14ac:dyDescent="0.15"/>
    <row r="9405" customFormat="1" ht="13" x14ac:dyDescent="0.15"/>
    <row r="9406" customFormat="1" ht="13" x14ac:dyDescent="0.15"/>
    <row r="9407" customFormat="1" ht="13" x14ac:dyDescent="0.15"/>
    <row r="9408" customFormat="1" ht="13" x14ac:dyDescent="0.15"/>
    <row r="9409" customFormat="1" ht="13" x14ac:dyDescent="0.15"/>
    <row r="9410" customFormat="1" ht="13" x14ac:dyDescent="0.15"/>
    <row r="9411" customFormat="1" ht="13" x14ac:dyDescent="0.15"/>
    <row r="9412" customFormat="1" ht="13" x14ac:dyDescent="0.15"/>
    <row r="9413" customFormat="1" ht="13" x14ac:dyDescent="0.15"/>
    <row r="9414" customFormat="1" ht="13" x14ac:dyDescent="0.15"/>
    <row r="9415" customFormat="1" ht="13" x14ac:dyDescent="0.15"/>
    <row r="9416" customFormat="1" ht="13" x14ac:dyDescent="0.15"/>
    <row r="9417" customFormat="1" ht="13" x14ac:dyDescent="0.15"/>
    <row r="9418" customFormat="1" ht="13" x14ac:dyDescent="0.15"/>
    <row r="9419" customFormat="1" ht="13" x14ac:dyDescent="0.15"/>
    <row r="9420" customFormat="1" ht="13" x14ac:dyDescent="0.15"/>
    <row r="9421" customFormat="1" ht="13" x14ac:dyDescent="0.15"/>
    <row r="9422" customFormat="1" ht="13" x14ac:dyDescent="0.15"/>
    <row r="9423" customFormat="1" ht="13" x14ac:dyDescent="0.15"/>
    <row r="9424" customFormat="1" ht="13" x14ac:dyDescent="0.15"/>
    <row r="9425" customFormat="1" ht="13" x14ac:dyDescent="0.15"/>
    <row r="9426" customFormat="1" ht="13" x14ac:dyDescent="0.15"/>
    <row r="9427" customFormat="1" ht="13" x14ac:dyDescent="0.15"/>
    <row r="9428" customFormat="1" ht="13" x14ac:dyDescent="0.15"/>
    <row r="9429" customFormat="1" ht="13" x14ac:dyDescent="0.15"/>
    <row r="9430" customFormat="1" ht="13" x14ac:dyDescent="0.15"/>
    <row r="9431" customFormat="1" ht="13" x14ac:dyDescent="0.15"/>
    <row r="9432" customFormat="1" ht="13" x14ac:dyDescent="0.15"/>
    <row r="9433" customFormat="1" ht="13" x14ac:dyDescent="0.15"/>
    <row r="9434" customFormat="1" ht="13" x14ac:dyDescent="0.15"/>
    <row r="9435" customFormat="1" ht="13" x14ac:dyDescent="0.15"/>
    <row r="9436" customFormat="1" ht="13" x14ac:dyDescent="0.15"/>
    <row r="9437" customFormat="1" ht="13" x14ac:dyDescent="0.15"/>
    <row r="9438" customFormat="1" ht="13" x14ac:dyDescent="0.15"/>
    <row r="9439" customFormat="1" ht="13" x14ac:dyDescent="0.15"/>
    <row r="9440" customFormat="1" ht="13" x14ac:dyDescent="0.15"/>
    <row r="9441" customFormat="1" ht="13" x14ac:dyDescent="0.15"/>
    <row r="9442" customFormat="1" ht="13" x14ac:dyDescent="0.15"/>
    <row r="9443" customFormat="1" ht="13" x14ac:dyDescent="0.15"/>
    <row r="9444" customFormat="1" ht="13" x14ac:dyDescent="0.15"/>
    <row r="9445" customFormat="1" ht="13" x14ac:dyDescent="0.15"/>
    <row r="9446" customFormat="1" ht="13" x14ac:dyDescent="0.15"/>
    <row r="9447" customFormat="1" ht="13" x14ac:dyDescent="0.15"/>
    <row r="9448" customFormat="1" ht="13" x14ac:dyDescent="0.15"/>
    <row r="9449" customFormat="1" ht="13" x14ac:dyDescent="0.15"/>
    <row r="9450" customFormat="1" ht="13" x14ac:dyDescent="0.15"/>
    <row r="9451" customFormat="1" ht="13" x14ac:dyDescent="0.15"/>
    <row r="9452" customFormat="1" ht="13" x14ac:dyDescent="0.15"/>
    <row r="9453" customFormat="1" ht="13" x14ac:dyDescent="0.15"/>
    <row r="9454" customFormat="1" ht="13" x14ac:dyDescent="0.15"/>
    <row r="9455" customFormat="1" ht="13" x14ac:dyDescent="0.15"/>
    <row r="9456" customFormat="1" ht="13" x14ac:dyDescent="0.15"/>
    <row r="9457" customFormat="1" ht="13" x14ac:dyDescent="0.15"/>
    <row r="9458" customFormat="1" ht="13" x14ac:dyDescent="0.15"/>
    <row r="9459" customFormat="1" ht="13" x14ac:dyDescent="0.15"/>
    <row r="9460" customFormat="1" ht="13" x14ac:dyDescent="0.15"/>
    <row r="9461" customFormat="1" ht="13" x14ac:dyDescent="0.15"/>
    <row r="9462" customFormat="1" ht="13" x14ac:dyDescent="0.15"/>
    <row r="9463" customFormat="1" ht="13" x14ac:dyDescent="0.15"/>
    <row r="9464" customFormat="1" ht="13" x14ac:dyDescent="0.15"/>
    <row r="9465" customFormat="1" ht="13" x14ac:dyDescent="0.15"/>
    <row r="9466" customFormat="1" ht="13" x14ac:dyDescent="0.15"/>
    <row r="9467" customFormat="1" ht="13" x14ac:dyDescent="0.15"/>
    <row r="9468" customFormat="1" ht="13" x14ac:dyDescent="0.15"/>
    <row r="9469" customFormat="1" ht="13" x14ac:dyDescent="0.15"/>
    <row r="9470" customFormat="1" ht="13" x14ac:dyDescent="0.15"/>
    <row r="9471" customFormat="1" ht="13" x14ac:dyDescent="0.15"/>
    <row r="9472" customFormat="1" ht="13" x14ac:dyDescent="0.15"/>
    <row r="9473" customFormat="1" ht="13" x14ac:dyDescent="0.15"/>
    <row r="9474" customFormat="1" ht="13" x14ac:dyDescent="0.15"/>
    <row r="9475" customFormat="1" ht="13" x14ac:dyDescent="0.15"/>
    <row r="9476" customFormat="1" ht="13" x14ac:dyDescent="0.15"/>
    <row r="9477" customFormat="1" ht="13" x14ac:dyDescent="0.15"/>
    <row r="9478" customFormat="1" ht="13" x14ac:dyDescent="0.15"/>
    <row r="9479" customFormat="1" ht="13" x14ac:dyDescent="0.15"/>
    <row r="9480" customFormat="1" ht="13" x14ac:dyDescent="0.15"/>
    <row r="9481" customFormat="1" ht="13" x14ac:dyDescent="0.15"/>
    <row r="9482" customFormat="1" ht="13" x14ac:dyDescent="0.15"/>
    <row r="9483" customFormat="1" ht="13" x14ac:dyDescent="0.15"/>
    <row r="9484" customFormat="1" ht="13" x14ac:dyDescent="0.15"/>
    <row r="9485" customFormat="1" ht="13" x14ac:dyDescent="0.15"/>
    <row r="9486" customFormat="1" ht="13" x14ac:dyDescent="0.15"/>
    <row r="9487" customFormat="1" ht="13" x14ac:dyDescent="0.15"/>
    <row r="9488" customFormat="1" ht="13" x14ac:dyDescent="0.15"/>
    <row r="9489" customFormat="1" ht="13" x14ac:dyDescent="0.15"/>
    <row r="9490" customFormat="1" ht="13" x14ac:dyDescent="0.15"/>
    <row r="9491" customFormat="1" ht="13" x14ac:dyDescent="0.15"/>
    <row r="9492" customFormat="1" ht="13" x14ac:dyDescent="0.15"/>
    <row r="9493" customFormat="1" ht="13" x14ac:dyDescent="0.15"/>
    <row r="9494" customFormat="1" ht="13" x14ac:dyDescent="0.15"/>
    <row r="9495" customFormat="1" ht="13" x14ac:dyDescent="0.15"/>
    <row r="9496" customFormat="1" ht="13" x14ac:dyDescent="0.15"/>
    <row r="9497" customFormat="1" ht="13" x14ac:dyDescent="0.15"/>
    <row r="9498" customFormat="1" ht="13" x14ac:dyDescent="0.15"/>
    <row r="9499" customFormat="1" ht="13" x14ac:dyDescent="0.15"/>
    <row r="9500" customFormat="1" ht="13" x14ac:dyDescent="0.15"/>
    <row r="9501" customFormat="1" ht="13" x14ac:dyDescent="0.15"/>
    <row r="9502" customFormat="1" ht="13" x14ac:dyDescent="0.15"/>
    <row r="9503" customFormat="1" ht="13" x14ac:dyDescent="0.15"/>
    <row r="9504" customFormat="1" ht="13" x14ac:dyDescent="0.15"/>
    <row r="9505" customFormat="1" ht="13" x14ac:dyDescent="0.15"/>
    <row r="9506" customFormat="1" ht="13" x14ac:dyDescent="0.15"/>
    <row r="9507" customFormat="1" ht="13" x14ac:dyDescent="0.15"/>
    <row r="9508" customFormat="1" ht="13" x14ac:dyDescent="0.15"/>
    <row r="9509" customFormat="1" ht="13" x14ac:dyDescent="0.15"/>
    <row r="9510" customFormat="1" ht="13" x14ac:dyDescent="0.15"/>
    <row r="9511" customFormat="1" ht="13" x14ac:dyDescent="0.15"/>
    <row r="9512" customFormat="1" ht="13" x14ac:dyDescent="0.15"/>
    <row r="9513" customFormat="1" ht="13" x14ac:dyDescent="0.15"/>
    <row r="9514" customFormat="1" ht="13" x14ac:dyDescent="0.15"/>
    <row r="9515" customFormat="1" ht="13" x14ac:dyDescent="0.15"/>
    <row r="9516" customFormat="1" ht="13" x14ac:dyDescent="0.15"/>
    <row r="9517" customFormat="1" ht="13" x14ac:dyDescent="0.15"/>
    <row r="9518" customFormat="1" ht="13" x14ac:dyDescent="0.15"/>
    <row r="9519" customFormat="1" ht="13" x14ac:dyDescent="0.15"/>
    <row r="9520" customFormat="1" ht="13" x14ac:dyDescent="0.15"/>
    <row r="9521" customFormat="1" ht="13" x14ac:dyDescent="0.15"/>
    <row r="9522" customFormat="1" ht="13" x14ac:dyDescent="0.15"/>
    <row r="9523" customFormat="1" ht="13" x14ac:dyDescent="0.15"/>
    <row r="9524" customFormat="1" ht="13" x14ac:dyDescent="0.15"/>
    <row r="9525" customFormat="1" ht="13" x14ac:dyDescent="0.15"/>
    <row r="9526" customFormat="1" ht="13" x14ac:dyDescent="0.15"/>
    <row r="9527" customFormat="1" ht="13" x14ac:dyDescent="0.15"/>
    <row r="9528" customFormat="1" ht="13" x14ac:dyDescent="0.15"/>
    <row r="9529" customFormat="1" ht="13" x14ac:dyDescent="0.15"/>
    <row r="9530" customFormat="1" ht="13" x14ac:dyDescent="0.15"/>
    <row r="9531" customFormat="1" ht="13" x14ac:dyDescent="0.15"/>
    <row r="9532" customFormat="1" ht="13" x14ac:dyDescent="0.15"/>
    <row r="9533" customFormat="1" ht="13" x14ac:dyDescent="0.15"/>
    <row r="9534" customFormat="1" ht="13" x14ac:dyDescent="0.15"/>
    <row r="9535" customFormat="1" ht="13" x14ac:dyDescent="0.15"/>
    <row r="9536" customFormat="1" ht="13" x14ac:dyDescent="0.15"/>
    <row r="9537" customFormat="1" ht="13" x14ac:dyDescent="0.15"/>
    <row r="9538" customFormat="1" ht="13" x14ac:dyDescent="0.15"/>
    <row r="9539" customFormat="1" ht="13" x14ac:dyDescent="0.15"/>
    <row r="9540" customFormat="1" ht="13" x14ac:dyDescent="0.15"/>
    <row r="9541" customFormat="1" ht="13" x14ac:dyDescent="0.15"/>
    <row r="9542" customFormat="1" ht="13" x14ac:dyDescent="0.15"/>
    <row r="9543" customFormat="1" ht="13" x14ac:dyDescent="0.15"/>
    <row r="9544" customFormat="1" ht="13" x14ac:dyDescent="0.15"/>
    <row r="9545" customFormat="1" ht="13" x14ac:dyDescent="0.15"/>
    <row r="9546" customFormat="1" ht="13" x14ac:dyDescent="0.15"/>
    <row r="9547" customFormat="1" ht="13" x14ac:dyDescent="0.15"/>
    <row r="9548" customFormat="1" ht="13" x14ac:dyDescent="0.15"/>
    <row r="9549" customFormat="1" ht="13" x14ac:dyDescent="0.15"/>
    <row r="9550" customFormat="1" ht="13" x14ac:dyDescent="0.15"/>
    <row r="9551" customFormat="1" ht="13" x14ac:dyDescent="0.15"/>
    <row r="9552" customFormat="1" ht="13" x14ac:dyDescent="0.15"/>
    <row r="9553" customFormat="1" ht="13" x14ac:dyDescent="0.15"/>
    <row r="9554" customFormat="1" ht="13" x14ac:dyDescent="0.15"/>
    <row r="9555" customFormat="1" ht="13" x14ac:dyDescent="0.15"/>
    <row r="9556" customFormat="1" ht="13" x14ac:dyDescent="0.15"/>
    <row r="9557" customFormat="1" ht="13" x14ac:dyDescent="0.15"/>
    <row r="9558" customFormat="1" ht="13" x14ac:dyDescent="0.15"/>
    <row r="9559" customFormat="1" ht="13" x14ac:dyDescent="0.15"/>
    <row r="9560" customFormat="1" ht="13" x14ac:dyDescent="0.15"/>
    <row r="9561" customFormat="1" ht="13" x14ac:dyDescent="0.15"/>
    <row r="9562" customFormat="1" ht="13" x14ac:dyDescent="0.15"/>
    <row r="9563" customFormat="1" ht="13" x14ac:dyDescent="0.15"/>
    <row r="9564" customFormat="1" ht="13" x14ac:dyDescent="0.15"/>
    <row r="9565" customFormat="1" ht="13" x14ac:dyDescent="0.15"/>
    <row r="9566" customFormat="1" ht="13" x14ac:dyDescent="0.15"/>
    <row r="9567" customFormat="1" ht="13" x14ac:dyDescent="0.15"/>
    <row r="9568" customFormat="1" ht="13" x14ac:dyDescent="0.15"/>
    <row r="9569" customFormat="1" ht="13" x14ac:dyDescent="0.15"/>
    <row r="9570" customFormat="1" ht="13" x14ac:dyDescent="0.15"/>
    <row r="9571" customFormat="1" ht="13" x14ac:dyDescent="0.15"/>
    <row r="9572" customFormat="1" ht="13" x14ac:dyDescent="0.15"/>
    <row r="9573" customFormat="1" ht="13" x14ac:dyDescent="0.15"/>
    <row r="9574" customFormat="1" ht="13" x14ac:dyDescent="0.15"/>
    <row r="9575" customFormat="1" ht="13" x14ac:dyDescent="0.15"/>
    <row r="9576" customFormat="1" ht="13" x14ac:dyDescent="0.15"/>
    <row r="9577" customFormat="1" ht="13" x14ac:dyDescent="0.15"/>
    <row r="9578" customFormat="1" ht="13" x14ac:dyDescent="0.15"/>
    <row r="9579" customFormat="1" ht="13" x14ac:dyDescent="0.15"/>
    <row r="9580" customFormat="1" ht="13" x14ac:dyDescent="0.15"/>
    <row r="9581" customFormat="1" ht="13" x14ac:dyDescent="0.15"/>
    <row r="9582" customFormat="1" ht="13" x14ac:dyDescent="0.15"/>
    <row r="9583" customFormat="1" ht="13" x14ac:dyDescent="0.15"/>
    <row r="9584" customFormat="1" ht="13" x14ac:dyDescent="0.15"/>
    <row r="9585" customFormat="1" ht="13" x14ac:dyDescent="0.15"/>
    <row r="9586" customFormat="1" ht="13" x14ac:dyDescent="0.15"/>
    <row r="9587" customFormat="1" ht="13" x14ac:dyDescent="0.15"/>
    <row r="9588" customFormat="1" ht="13" x14ac:dyDescent="0.15"/>
    <row r="9589" customFormat="1" ht="13" x14ac:dyDescent="0.15"/>
    <row r="9590" customFormat="1" ht="13" x14ac:dyDescent="0.15"/>
    <row r="9591" customFormat="1" ht="13" x14ac:dyDescent="0.15"/>
    <row r="9592" customFormat="1" ht="13" x14ac:dyDescent="0.15"/>
    <row r="9593" customFormat="1" ht="13" x14ac:dyDescent="0.15"/>
    <row r="9594" customFormat="1" ht="13" x14ac:dyDescent="0.15"/>
    <row r="9595" customFormat="1" ht="13" x14ac:dyDescent="0.15"/>
    <row r="9596" customFormat="1" ht="13" x14ac:dyDescent="0.15"/>
    <row r="9597" customFormat="1" ht="13" x14ac:dyDescent="0.15"/>
    <row r="9598" customFormat="1" ht="13" x14ac:dyDescent="0.15"/>
    <row r="9599" customFormat="1" ht="13" x14ac:dyDescent="0.15"/>
    <row r="9600" customFormat="1" ht="13" x14ac:dyDescent="0.15"/>
    <row r="9601" customFormat="1" ht="13" x14ac:dyDescent="0.15"/>
    <row r="9602" customFormat="1" ht="13" x14ac:dyDescent="0.15"/>
    <row r="9603" customFormat="1" ht="13" x14ac:dyDescent="0.15"/>
    <row r="9604" customFormat="1" ht="13" x14ac:dyDescent="0.15"/>
    <row r="9605" customFormat="1" ht="13" x14ac:dyDescent="0.15"/>
    <row r="9606" customFormat="1" ht="13" x14ac:dyDescent="0.15"/>
    <row r="9607" customFormat="1" ht="13" x14ac:dyDescent="0.15"/>
    <row r="9608" customFormat="1" ht="13" x14ac:dyDescent="0.15"/>
    <row r="9609" customFormat="1" ht="13" x14ac:dyDescent="0.15"/>
    <row r="9610" customFormat="1" ht="13" x14ac:dyDescent="0.15"/>
    <row r="9611" customFormat="1" ht="13" x14ac:dyDescent="0.15"/>
    <row r="9612" customFormat="1" ht="13" x14ac:dyDescent="0.15"/>
    <row r="9613" customFormat="1" ht="13" x14ac:dyDescent="0.15"/>
    <row r="9614" customFormat="1" ht="13" x14ac:dyDescent="0.15"/>
    <row r="9615" customFormat="1" ht="13" x14ac:dyDescent="0.15"/>
    <row r="9616" customFormat="1" ht="13" x14ac:dyDescent="0.15"/>
    <row r="9617" customFormat="1" ht="13" x14ac:dyDescent="0.15"/>
    <row r="9618" customFormat="1" ht="13" x14ac:dyDescent="0.15"/>
    <row r="9619" customFormat="1" ht="13" x14ac:dyDescent="0.15"/>
    <row r="9620" customFormat="1" ht="13" x14ac:dyDescent="0.15"/>
    <row r="9621" customFormat="1" ht="13" x14ac:dyDescent="0.15"/>
    <row r="9622" customFormat="1" ht="13" x14ac:dyDescent="0.15"/>
  </sheetData>
  <sheetProtection algorithmName="SHA-512" hashValue="f2P6cXDhdhMKd7sVU2aT7mGWcuLp41ZWBcfQmVW2N7C9MEvu1GEZNmOqS9JKS6cAdv529oxd4M50s5v1eLlMig==" saltValue="UIBqwdfeRB/IBDo0nJ+Pkg==" spinCount="100000" sheet="1" objects="1" scenarios="1"/>
  <pageMargins left="0.75" right="0.75" top="1" bottom="1" header="0.5" footer="0.5"/>
  <legacyDrawing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1"/>
  <dimension ref="A1:L131"/>
  <sheetViews>
    <sheetView zoomScale="130" zoomScaleNormal="130" workbookViewId="0">
      <selection activeCell="F6" sqref="F6"/>
    </sheetView>
  </sheetViews>
  <sheetFormatPr baseColWidth="10" defaultRowHeight="13" x14ac:dyDescent="0.15"/>
  <cols>
    <col min="1" max="1" width="14.1640625" style="15" customWidth="1"/>
    <col min="2" max="2" width="1.83203125" style="15" customWidth="1"/>
    <col min="3" max="5" width="10" style="15" customWidth="1"/>
    <col min="6" max="16384" width="10.83203125" style="15"/>
  </cols>
  <sheetData>
    <row r="1" spans="1:12" x14ac:dyDescent="0.15">
      <c r="A1" s="14" t="s">
        <v>834</v>
      </c>
    </row>
    <row r="2" spans="1:12" x14ac:dyDescent="0.15">
      <c r="A2" s="16"/>
      <c r="B2" s="16"/>
      <c r="C2" s="16"/>
      <c r="D2" s="16"/>
      <c r="E2" s="16"/>
      <c r="F2" s="16"/>
      <c r="G2" s="16"/>
      <c r="H2" s="16"/>
      <c r="I2" s="16"/>
      <c r="J2" s="16"/>
      <c r="K2" s="16"/>
      <c r="L2" s="16"/>
    </row>
    <row r="3" spans="1:12" x14ac:dyDescent="0.15">
      <c r="A3" s="17" t="s">
        <v>273</v>
      </c>
    </row>
    <row r="5" spans="1:12" x14ac:dyDescent="0.15">
      <c r="A5" s="18" t="s">
        <v>639</v>
      </c>
      <c r="C5" s="18" t="s">
        <v>692</v>
      </c>
      <c r="F5" s="38">
        <v>1500</v>
      </c>
    </row>
    <row r="7" spans="1:12" x14ac:dyDescent="0.15">
      <c r="A7" s="19" t="s">
        <v>325</v>
      </c>
      <c r="B7" s="20"/>
      <c r="C7" s="21" t="s">
        <v>386</v>
      </c>
      <c r="D7" s="21" t="s">
        <v>388</v>
      </c>
      <c r="E7" s="21" t="s">
        <v>738</v>
      </c>
      <c r="F7" s="21" t="s">
        <v>291</v>
      </c>
      <c r="G7" s="21" t="s">
        <v>739</v>
      </c>
      <c r="H7" s="21" t="s">
        <v>246</v>
      </c>
      <c r="I7" s="21" t="s">
        <v>266</v>
      </c>
      <c r="J7" s="21" t="s">
        <v>301</v>
      </c>
      <c r="K7" s="22" t="s">
        <v>765</v>
      </c>
      <c r="L7" s="22" t="s">
        <v>554</v>
      </c>
    </row>
    <row r="8" spans="1:12" x14ac:dyDescent="0.15">
      <c r="A8" s="15" t="s">
        <v>693</v>
      </c>
      <c r="C8" s="23">
        <f>($F5*'CE July2011'!E8)/100</f>
        <v>432.76200000000006</v>
      </c>
      <c r="D8" s="23">
        <f>($F5*'CE July2011'!F8)/100</f>
        <v>432.76200000000006</v>
      </c>
      <c r="E8" s="23">
        <f>($F5*'CE July2011'!G8)/100</f>
        <v>432.76200000000006</v>
      </c>
      <c r="F8" s="23">
        <f>($F5*'CE July2011'!H8)/100</f>
        <v>432.76200000000006</v>
      </c>
      <c r="G8" s="23">
        <f>($F5*'CE July2011'!I8)/100</f>
        <v>432.63</v>
      </c>
      <c r="H8" s="23">
        <f>($F5*'CE July2011'!J8)/100</f>
        <v>468.6</v>
      </c>
      <c r="I8" s="23">
        <f>($F5*'CE July2011'!K8)/100</f>
        <v>432.79500000000002</v>
      </c>
      <c r="J8" s="24" t="s">
        <v>292</v>
      </c>
      <c r="K8" s="25"/>
      <c r="L8" s="25"/>
    </row>
    <row r="9" spans="1:12" x14ac:dyDescent="0.15">
      <c r="A9" s="15" t="s">
        <v>398</v>
      </c>
      <c r="C9" s="23">
        <v>0</v>
      </c>
      <c r="D9" s="23">
        <v>0</v>
      </c>
      <c r="E9" s="23">
        <v>0</v>
      </c>
      <c r="F9" s="23">
        <v>0</v>
      </c>
      <c r="G9" s="23">
        <v>0</v>
      </c>
      <c r="H9" s="23">
        <v>0</v>
      </c>
      <c r="I9" s="23">
        <v>0</v>
      </c>
      <c r="J9" s="24" t="s">
        <v>292</v>
      </c>
      <c r="K9" s="25"/>
      <c r="L9" s="25"/>
    </row>
    <row r="10" spans="1:12" x14ac:dyDescent="0.15">
      <c r="A10" s="15" t="s">
        <v>431</v>
      </c>
      <c r="C10" s="23">
        <f>91*'CE July2011'!E10/100</f>
        <v>98.097999999999999</v>
      </c>
      <c r="D10" s="23">
        <f>91*'CE July2011'!F10/100</f>
        <v>98.097999999999999</v>
      </c>
      <c r="E10" s="23">
        <f>91*'CE July2011'!G10/100</f>
        <v>98.097999999999999</v>
      </c>
      <c r="F10" s="23">
        <f>91*'CE July2011'!H10/100</f>
        <v>98.097999999999999</v>
      </c>
      <c r="G10" s="23">
        <f>91*'CE July2011'!I10/100</f>
        <v>98.097999999999999</v>
      </c>
      <c r="H10" s="23">
        <f>91*'CE July2011'!J10/100</f>
        <v>105.105</v>
      </c>
      <c r="I10" s="23">
        <f>91*'CE July2011'!K10/100</f>
        <v>98.097999999999999</v>
      </c>
      <c r="J10" s="24" t="s">
        <v>292</v>
      </c>
      <c r="K10" s="26">
        <f>AVERAGE(C10:I10)</f>
        <v>99.099000000000004</v>
      </c>
      <c r="L10" s="26"/>
    </row>
    <row r="11" spans="1:12" x14ac:dyDescent="0.15">
      <c r="A11" s="15" t="s">
        <v>746</v>
      </c>
      <c r="C11" s="23">
        <f>SUM(C8:C10)</f>
        <v>530.86</v>
      </c>
      <c r="D11" s="23">
        <f t="shared" ref="D11:I11" si="0">SUM(D8:D10)</f>
        <v>530.86</v>
      </c>
      <c r="E11" s="23">
        <f t="shared" si="0"/>
        <v>530.86</v>
      </c>
      <c r="F11" s="23">
        <f t="shared" si="0"/>
        <v>530.86</v>
      </c>
      <c r="G11" s="23">
        <f t="shared" si="0"/>
        <v>530.72799999999995</v>
      </c>
      <c r="H11" s="23">
        <f t="shared" si="0"/>
        <v>573.70500000000004</v>
      </c>
      <c r="I11" s="23">
        <f t="shared" si="0"/>
        <v>530.89300000000003</v>
      </c>
      <c r="J11" s="24" t="s">
        <v>292</v>
      </c>
      <c r="K11" s="26">
        <f>AVERAGE(C11:I11)</f>
        <v>536.96657142857146</v>
      </c>
      <c r="L11" s="26"/>
    </row>
    <row r="12" spans="1:12" x14ac:dyDescent="0.15">
      <c r="A12" s="27" t="s">
        <v>349</v>
      </c>
      <c r="B12" s="28"/>
      <c r="C12" s="29">
        <f>C11*4</f>
        <v>2123.44</v>
      </c>
      <c r="D12" s="29">
        <f t="shared" ref="D12:I12" si="1">D11*4</f>
        <v>2123.44</v>
      </c>
      <c r="E12" s="29">
        <f t="shared" si="1"/>
        <v>2123.44</v>
      </c>
      <c r="F12" s="29">
        <f t="shared" si="1"/>
        <v>2123.44</v>
      </c>
      <c r="G12" s="29">
        <f t="shared" si="1"/>
        <v>2122.9119999999998</v>
      </c>
      <c r="H12" s="29">
        <f t="shared" si="1"/>
        <v>2294.8200000000002</v>
      </c>
      <c r="I12" s="29">
        <f t="shared" si="1"/>
        <v>2123.5720000000001</v>
      </c>
      <c r="J12" s="30" t="s">
        <v>292</v>
      </c>
      <c r="K12" s="31"/>
      <c r="L12" s="32">
        <f>AVERAGE(C12:I12)</f>
        <v>2147.8662857142858</v>
      </c>
    </row>
    <row r="14" spans="1:12" x14ac:dyDescent="0.15">
      <c r="A14" s="19" t="s">
        <v>282</v>
      </c>
      <c r="C14" s="23"/>
      <c r="D14" s="23"/>
      <c r="E14" s="23"/>
      <c r="J14" s="21"/>
      <c r="K14" s="22" t="s">
        <v>765</v>
      </c>
      <c r="L14" s="22" t="s">
        <v>554</v>
      </c>
    </row>
    <row r="15" spans="1:12" x14ac:dyDescent="0.15">
      <c r="A15" s="15" t="s">
        <v>693</v>
      </c>
      <c r="C15" s="23">
        <f>IF(($F5&gt;'EA July2011'!E7),('EA July2011'!E7*'EA July2011'!E8)/100,('Bills July2011'!$F5*'EA July2011'!E8)/100)</f>
        <v>339.9</v>
      </c>
      <c r="D15" s="23">
        <f>IF(($F5&gt;'EA July2011'!F7),('EA July2011'!F7*'EA July2011'!F8)/100,('Bills July2011'!$F5*'EA July2011'!F8)/100)</f>
        <v>339.9</v>
      </c>
      <c r="E15" s="23">
        <f>IF(($F5&gt;'EA July2011'!G7),('EA July2011'!G7*'EA July2011'!G8)/100,('Bills July2011'!$F5*'EA July2011'!G8)/100)</f>
        <v>339.9</v>
      </c>
      <c r="F15" s="23">
        <f>IF(($F5&gt;'EA July2011'!H7),('EA July2011'!H7*'EA July2011'!H8)/100,('Bills July2011'!$F5*'EA July2011'!H8)/100)</f>
        <v>339.9</v>
      </c>
      <c r="G15" s="23">
        <f>IF(($F5&gt;'EA July2011'!I7),('EA July2011'!I7*'EA July2011'!I8)/100,('Bills July2011'!$F5*'EA July2011'!I8)/100)</f>
        <v>339.9</v>
      </c>
      <c r="H15" s="23">
        <f>IF(($F5&gt;'EA July2011'!J7),('EA July2011'!J7*'EA July2011'!J8)/100,('Bills July2011'!$F5*'EA July2011'!J8)/100)</f>
        <v>344.1</v>
      </c>
      <c r="I15" s="23">
        <f>IF(($F5&gt;'EA July2011'!K7),('EA July2011'!K7*'EA July2011'!K8)/100,('Bills July2011'!$F5*'EA July2011'!K8)/100)</f>
        <v>339.9</v>
      </c>
      <c r="J15" s="23">
        <f>IF(($F5&gt;'EA July2011'!L7),('EA July2011'!L7*'EA July2011'!L8)/100,('Bills July2011'!$F5*'EA July2011'!L8)/100)</f>
        <v>339.9</v>
      </c>
      <c r="K15" s="25"/>
      <c r="L15" s="25"/>
    </row>
    <row r="16" spans="1:12" x14ac:dyDescent="0.15">
      <c r="A16" s="15" t="s">
        <v>398</v>
      </c>
      <c r="C16" s="23">
        <f>IF(($F5&lt;'EA July2011'!E7),(0),('Bills July2011'!$F5-'EA July2011'!E7)*'EA July2011'!E9/100)</f>
        <v>0</v>
      </c>
      <c r="D16" s="23">
        <f>IF(($F5&lt;'EA July2011'!F7),(0),('Bills July2011'!$F5-'EA July2011'!F7)*'EA July2011'!F9/100)</f>
        <v>0</v>
      </c>
      <c r="E16" s="23">
        <f>IF(($F5&lt;'EA July2011'!G7),(0),('Bills July2011'!$F5-'EA July2011'!G7)*'EA July2011'!G9/100)</f>
        <v>0</v>
      </c>
      <c r="F16" s="23">
        <f>IF(($F5&lt;'EA July2011'!H7),(0),('Bills July2011'!$F5-'EA July2011'!H7)*'EA July2011'!H9/100)</f>
        <v>0</v>
      </c>
      <c r="G16" s="23">
        <f>IF(($F5&lt;'EA July2011'!I7),(0),('Bills July2011'!$F5-'EA July2011'!I7)*'EA July2011'!I9/100)</f>
        <v>0</v>
      </c>
      <c r="H16" s="23">
        <f>IF(($F5&lt;'EA July2011'!J7),(0),('Bills July2011'!$F5-'EA July2011'!J7)*'EA July2011'!J9/100)</f>
        <v>0</v>
      </c>
      <c r="I16" s="23">
        <f>IF(($F5&lt;'EA July2011'!K7),(0),('Bills July2011'!$F5-'EA July2011'!K7)*'EA July2011'!K9/100)</f>
        <v>0</v>
      </c>
      <c r="J16" s="23">
        <f>IF(($F5&lt;'EA July2011'!L7),(0),('Bills July2011'!$F5-'EA July2011'!L7)*'EA July2011'!L9/100)</f>
        <v>0</v>
      </c>
      <c r="K16" s="25"/>
      <c r="L16" s="25"/>
    </row>
    <row r="17" spans="1:12" x14ac:dyDescent="0.15">
      <c r="A17" s="15" t="s">
        <v>431</v>
      </c>
      <c r="C17" s="23">
        <f>91*'EA July2011'!E10/100</f>
        <v>48.048000000000002</v>
      </c>
      <c r="D17" s="23">
        <f>91*'EA July2011'!F10/100</f>
        <v>48.048000000000002</v>
      </c>
      <c r="E17" s="23">
        <f>91*'EA July2011'!G10/100</f>
        <v>48.048000000000002</v>
      </c>
      <c r="F17" s="23">
        <f>91*'EA July2011'!H10/100</f>
        <v>48.048000000000002</v>
      </c>
      <c r="G17" s="23">
        <f>91*'EA July2011'!I10/100</f>
        <v>48.048000000000002</v>
      </c>
      <c r="H17" s="23">
        <f>91*'EA July2011'!J10/100</f>
        <v>53.053000000000004</v>
      </c>
      <c r="I17" s="23">
        <f>91*'EA July2011'!K10/100</f>
        <v>48.048000000000002</v>
      </c>
      <c r="J17" s="23">
        <f>91*'EA July2011'!L10/100</f>
        <v>48.048000000000002</v>
      </c>
      <c r="K17" s="26">
        <f>AVERAGE(C17:J17)</f>
        <v>48.673625000000001</v>
      </c>
      <c r="L17" s="26"/>
    </row>
    <row r="18" spans="1:12" x14ac:dyDescent="0.15">
      <c r="A18" s="15" t="s">
        <v>746</v>
      </c>
      <c r="C18" s="23">
        <f>SUM(SUM(C15:C17))</f>
        <v>387.94799999999998</v>
      </c>
      <c r="D18" s="23">
        <f t="shared" ref="D18:J18" si="2">SUM(SUM(D15:D17))</f>
        <v>387.94799999999998</v>
      </c>
      <c r="E18" s="23">
        <f t="shared" si="2"/>
        <v>387.94799999999998</v>
      </c>
      <c r="F18" s="23">
        <f t="shared" si="2"/>
        <v>387.94799999999998</v>
      </c>
      <c r="G18" s="23">
        <f t="shared" si="2"/>
        <v>387.94799999999998</v>
      </c>
      <c r="H18" s="23">
        <f t="shared" si="2"/>
        <v>397.15300000000002</v>
      </c>
      <c r="I18" s="23">
        <f t="shared" si="2"/>
        <v>387.94799999999998</v>
      </c>
      <c r="J18" s="23">
        <f t="shared" si="2"/>
        <v>387.94799999999998</v>
      </c>
      <c r="K18" s="26">
        <f>AVERAGE(C18:J18)</f>
        <v>389.09862499999997</v>
      </c>
      <c r="L18" s="26"/>
    </row>
    <row r="19" spans="1:12" x14ac:dyDescent="0.15">
      <c r="A19" s="27" t="s">
        <v>349</v>
      </c>
      <c r="B19" s="25"/>
      <c r="C19" s="29">
        <f>C18*4</f>
        <v>1551.7919999999999</v>
      </c>
      <c r="D19" s="29">
        <f t="shared" ref="D19:J19" si="3">D18*4</f>
        <v>1551.7919999999999</v>
      </c>
      <c r="E19" s="29">
        <f t="shared" si="3"/>
        <v>1551.7919999999999</v>
      </c>
      <c r="F19" s="29">
        <f t="shared" si="3"/>
        <v>1551.7919999999999</v>
      </c>
      <c r="G19" s="29">
        <f t="shared" si="3"/>
        <v>1551.7919999999999</v>
      </c>
      <c r="H19" s="29">
        <f t="shared" si="3"/>
        <v>1588.6120000000001</v>
      </c>
      <c r="I19" s="29">
        <f t="shared" si="3"/>
        <v>1551.7919999999999</v>
      </c>
      <c r="J19" s="29">
        <f t="shared" si="3"/>
        <v>1551.7919999999999</v>
      </c>
      <c r="K19" s="31"/>
      <c r="L19" s="32">
        <f>AVERAGE(C19:J19)</f>
        <v>1556.3944999999999</v>
      </c>
    </row>
    <row r="21" spans="1:12" x14ac:dyDescent="0.15">
      <c r="A21" s="19" t="s">
        <v>288</v>
      </c>
      <c r="C21" s="23"/>
      <c r="D21" s="23"/>
      <c r="E21" s="23"/>
      <c r="J21" s="21"/>
      <c r="K21" s="22" t="s">
        <v>765</v>
      </c>
      <c r="L21" s="22" t="s">
        <v>554</v>
      </c>
    </row>
    <row r="22" spans="1:12" x14ac:dyDescent="0.15">
      <c r="A22" s="15" t="s">
        <v>693</v>
      </c>
      <c r="C22" s="23">
        <f>IF(($F5&gt;'Inte July2011'!E7),('Inte July2011'!E7*'Inte July2011'!E8)/100,('Bills July2011'!$F5*'Inte July2011'!E8)/100)</f>
        <v>360.52499999999998</v>
      </c>
      <c r="D22" s="23">
        <f>IF(($F5&gt;'Inte July2011'!F7),('Inte July2011'!F7*'Inte July2011'!F8)/100,('Bills July2011'!$F5*'Inte July2011'!F8)/100)</f>
        <v>360.52499999999998</v>
      </c>
      <c r="E22" s="23">
        <f>IF(($F5&gt;'Inte July2011'!G7),('Inte July2011'!G7*'Inte July2011'!G8)/100,('Bills July2011'!$F5*'Inte July2011'!G8)/100)</f>
        <v>360.52499999999998</v>
      </c>
      <c r="F22" s="23">
        <f>IF(($F5&gt;'Inte July2011'!H7),('Inte July2011'!H7*'Inte July2011'!H8)/100,('Bills July2011'!$F5*'Inte July2011'!H8)/100)</f>
        <v>360.52499999999998</v>
      </c>
      <c r="G22" s="23">
        <f>IF(($F5&gt;'Inte July2011'!I7),('Inte July2011'!I7*'Inte July2011'!I8)/100,('Bills July2011'!$F5*'Inte July2011'!I8)/100)</f>
        <v>360.52499999999998</v>
      </c>
      <c r="H22" s="23">
        <f>IF(($F5&gt;'Inte July2011'!J7),('Inte July2011'!J7*'Inte July2011'!J8)/100,('Bills July2011'!$F5*'Inte July2011'!J8)/100)</f>
        <v>380.85</v>
      </c>
      <c r="I22" s="23">
        <f>IF(($F5&gt;'Inte July2011'!K7),('Inte July2011'!K7*'Inte July2011'!K8)/100,('Bills July2011'!$F5*'Inte July2011'!K8)/100)</f>
        <v>360.52499999999998</v>
      </c>
      <c r="J22" s="24" t="s">
        <v>292</v>
      </c>
      <c r="K22" s="25"/>
      <c r="L22" s="25"/>
    </row>
    <row r="23" spans="1:12" x14ac:dyDescent="0.15">
      <c r="A23" s="15" t="s">
        <v>398</v>
      </c>
      <c r="C23" s="23">
        <f>IF(($F5&lt;'Inte July2011'!E7),(0),('Bills July2011'!$F5-'Inte July2011'!E7)*'Inte July2011'!E9/100)</f>
        <v>0</v>
      </c>
      <c r="D23" s="23">
        <f>IF(($F5&lt;'Inte July2011'!F7),(0),('Bills July2011'!$F5-'Inte July2011'!F7)*'Inte July2011'!F9/100)</f>
        <v>0</v>
      </c>
      <c r="E23" s="23">
        <f>IF(($F5&lt;'Inte July2011'!G7),(0),('Bills July2011'!$F5-'Inte July2011'!G7)*'Inte July2011'!G9/100)</f>
        <v>0</v>
      </c>
      <c r="F23" s="23">
        <f>IF(($F5&lt;'Inte July2011'!H7),(0),('Bills July2011'!$F5-'Inte July2011'!H7)*'Inte July2011'!H9/100)</f>
        <v>0</v>
      </c>
      <c r="G23" s="23">
        <f>IF(($F5&lt;'Inte July2011'!I7),(0),('Bills July2011'!$F5-'Inte July2011'!I7)*'Inte July2011'!I9/100)</f>
        <v>0</v>
      </c>
      <c r="H23" s="23">
        <f>IF(($F5&lt;'Inte July2011'!J7),(0),('Bills July2011'!$F5-'Inte July2011'!J7)*'Inte July2011'!J9/100)</f>
        <v>0</v>
      </c>
      <c r="I23" s="23">
        <f>IF(($F5&lt;'Inte July2011'!K7),(0),('Bills July2011'!$F5-'Inte July2011'!K7)*'Inte July2011'!K9/100)</f>
        <v>0</v>
      </c>
      <c r="J23" s="24" t="s">
        <v>292</v>
      </c>
      <c r="K23" s="25"/>
      <c r="L23" s="25"/>
    </row>
    <row r="24" spans="1:12" x14ac:dyDescent="0.15">
      <c r="A24" s="15" t="s">
        <v>431</v>
      </c>
      <c r="C24" s="23">
        <f>91*'Inte July2011'!E10/100</f>
        <v>59.959899999999998</v>
      </c>
      <c r="D24" s="23">
        <f>91*'Inte July2011'!F10/100</f>
        <v>59.959899999999998</v>
      </c>
      <c r="E24" s="23">
        <f>91*'Inte July2011'!G10/100</f>
        <v>59.959899999999998</v>
      </c>
      <c r="F24" s="23">
        <f>91*'Inte July2011'!H10/100</f>
        <v>59.959899999999998</v>
      </c>
      <c r="G24" s="23">
        <f>91*'Inte July2011'!I10/100</f>
        <v>59.959899999999998</v>
      </c>
      <c r="H24" s="23">
        <f>91*'Inte July2011'!J10/100</f>
        <v>56.056000000000004</v>
      </c>
      <c r="I24" s="23">
        <f>91*'Inte July2011'!K10/100</f>
        <v>59.959899999999998</v>
      </c>
      <c r="J24" s="24" t="s">
        <v>292</v>
      </c>
      <c r="K24" s="26">
        <f>AVERAGE(C24:I24)</f>
        <v>59.402199999999993</v>
      </c>
      <c r="L24" s="26"/>
    </row>
    <row r="25" spans="1:12" x14ac:dyDescent="0.15">
      <c r="A25" s="15" t="s">
        <v>746</v>
      </c>
      <c r="C25" s="23">
        <f>SUM(C22:C24)</f>
        <v>420.48489999999998</v>
      </c>
      <c r="D25" s="23">
        <f t="shared" ref="D25:I25" si="4">SUM(D22:D24)</f>
        <v>420.48489999999998</v>
      </c>
      <c r="E25" s="23">
        <f t="shared" si="4"/>
        <v>420.48489999999998</v>
      </c>
      <c r="F25" s="23">
        <f t="shared" si="4"/>
        <v>420.48489999999998</v>
      </c>
      <c r="G25" s="23">
        <f t="shared" si="4"/>
        <v>420.48489999999998</v>
      </c>
      <c r="H25" s="23">
        <f t="shared" si="4"/>
        <v>436.90600000000001</v>
      </c>
      <c r="I25" s="23">
        <f t="shared" si="4"/>
        <v>420.48489999999998</v>
      </c>
      <c r="J25" s="24" t="s">
        <v>292</v>
      </c>
      <c r="K25" s="26">
        <f>AVERAGE(C25:I25)</f>
        <v>422.83077142857144</v>
      </c>
      <c r="L25" s="26"/>
    </row>
    <row r="26" spans="1:12" x14ac:dyDescent="0.15">
      <c r="A26" s="27" t="s">
        <v>349</v>
      </c>
      <c r="B26" s="25"/>
      <c r="C26" s="29">
        <f>C25*4</f>
        <v>1681.9395999999999</v>
      </c>
      <c r="D26" s="29">
        <f t="shared" ref="D26:I26" si="5">D25*4</f>
        <v>1681.9395999999999</v>
      </c>
      <c r="E26" s="29">
        <f t="shared" si="5"/>
        <v>1681.9395999999999</v>
      </c>
      <c r="F26" s="29">
        <f t="shared" si="5"/>
        <v>1681.9395999999999</v>
      </c>
      <c r="G26" s="29">
        <f t="shared" si="5"/>
        <v>1681.9395999999999</v>
      </c>
      <c r="H26" s="29">
        <f t="shared" si="5"/>
        <v>1747.624</v>
      </c>
      <c r="I26" s="29">
        <f t="shared" si="5"/>
        <v>1681.9395999999999</v>
      </c>
      <c r="J26" s="30" t="s">
        <v>292</v>
      </c>
      <c r="K26" s="31"/>
      <c r="L26" s="32">
        <f>AVERAGE(C26:I26)</f>
        <v>1691.3230857142858</v>
      </c>
    </row>
    <row r="29" spans="1:12" x14ac:dyDescent="0.15">
      <c r="A29" s="18" t="s">
        <v>350</v>
      </c>
      <c r="C29" s="18" t="s">
        <v>692</v>
      </c>
      <c r="F29" s="38">
        <v>2000</v>
      </c>
    </row>
    <row r="30" spans="1:12" x14ac:dyDescent="0.15">
      <c r="A30" s="18" t="s">
        <v>351</v>
      </c>
      <c r="C30" s="18" t="s">
        <v>652</v>
      </c>
      <c r="F30" s="39">
        <v>0.7</v>
      </c>
    </row>
    <row r="31" spans="1:12" x14ac:dyDescent="0.15">
      <c r="C31" s="18" t="s">
        <v>344</v>
      </c>
      <c r="F31" s="39">
        <v>0.3</v>
      </c>
    </row>
    <row r="33" spans="1:12" x14ac:dyDescent="0.15">
      <c r="A33" s="19" t="s">
        <v>325</v>
      </c>
      <c r="B33" s="20"/>
      <c r="C33" s="21" t="s">
        <v>386</v>
      </c>
      <c r="D33" s="21" t="s">
        <v>388</v>
      </c>
      <c r="E33" s="21" t="s">
        <v>738</v>
      </c>
      <c r="F33" s="21" t="s">
        <v>291</v>
      </c>
      <c r="G33" s="21" t="s">
        <v>739</v>
      </c>
      <c r="H33" s="21" t="s">
        <v>246</v>
      </c>
      <c r="I33" s="21" t="s">
        <v>266</v>
      </c>
      <c r="J33" s="21" t="s">
        <v>301</v>
      </c>
      <c r="K33" s="22" t="s">
        <v>765</v>
      </c>
      <c r="L33" s="22" t="s">
        <v>554</v>
      </c>
    </row>
    <row r="34" spans="1:12" x14ac:dyDescent="0.15">
      <c r="A34" s="15" t="s">
        <v>693</v>
      </c>
      <c r="C34" s="23">
        <f>($F29*$F30)*'CE July2011'!E15/100</f>
        <v>403.91120000000001</v>
      </c>
      <c r="D34" s="23">
        <f>($F29*$F30)*'CE July2011'!F15/100</f>
        <v>403.91120000000001</v>
      </c>
      <c r="E34" s="23">
        <f>($F29*$F30)*'CE July2011'!G15/100</f>
        <v>403.91120000000001</v>
      </c>
      <c r="F34" s="23">
        <f>($F29*$F30)*'CE July2011'!H15/100</f>
        <v>403.91120000000001</v>
      </c>
      <c r="G34" s="23">
        <f>($F29*$F30)*'CE July2011'!I15/100</f>
        <v>403.78799999999995</v>
      </c>
      <c r="H34" s="23">
        <f>($F29*$F30)*'CE July2011'!J15/100</f>
        <v>437.36</v>
      </c>
      <c r="I34" s="23">
        <f>($F29*$F30)*'CE July2011'!K15/100</f>
        <v>403.94200000000006</v>
      </c>
      <c r="J34" s="24" t="s">
        <v>292</v>
      </c>
      <c r="K34" s="25"/>
      <c r="L34" s="25"/>
    </row>
    <row r="35" spans="1:12" x14ac:dyDescent="0.15">
      <c r="A35" s="15" t="s">
        <v>398</v>
      </c>
      <c r="C35" s="23">
        <v>0</v>
      </c>
      <c r="D35" s="23">
        <v>0</v>
      </c>
      <c r="E35" s="23">
        <v>0</v>
      </c>
      <c r="F35" s="23">
        <v>0</v>
      </c>
      <c r="G35" s="23">
        <v>0</v>
      </c>
      <c r="H35" s="23">
        <v>0</v>
      </c>
      <c r="I35" s="23">
        <v>0</v>
      </c>
      <c r="J35" s="24" t="s">
        <v>292</v>
      </c>
      <c r="K35" s="25"/>
      <c r="L35" s="25"/>
    </row>
    <row r="36" spans="1:12" x14ac:dyDescent="0.15">
      <c r="A36" s="15" t="s">
        <v>528</v>
      </c>
      <c r="C36" s="23">
        <f>($F29*$F31)*'CE July2011'!E17/100</f>
        <v>66</v>
      </c>
      <c r="D36" s="23">
        <f>($F29*$F31)*'CE July2011'!F17/100</f>
        <v>66</v>
      </c>
      <c r="E36" s="23">
        <f>($F29*$F31)*'CE July2011'!G17/100</f>
        <v>66</v>
      </c>
      <c r="F36" s="23">
        <f>($F29*$F31)*'CE July2011'!H17/100</f>
        <v>66</v>
      </c>
      <c r="G36" s="23">
        <f>($F29*$F31)*'CE July2011'!I17/100</f>
        <v>66</v>
      </c>
      <c r="H36" s="23">
        <f>($F29*$F31)*'CE July2011'!J17/100</f>
        <v>76.56</v>
      </c>
      <c r="I36" s="23">
        <f>($F29*$F31)*'CE July2011'!K17/100</f>
        <v>66</v>
      </c>
      <c r="J36" s="24" t="s">
        <v>292</v>
      </c>
      <c r="K36" s="26"/>
      <c r="L36" s="26"/>
    </row>
    <row r="37" spans="1:12" x14ac:dyDescent="0.15">
      <c r="A37" s="15" t="s">
        <v>431</v>
      </c>
      <c r="C37" s="23">
        <f>91*'CE July2011'!E18/100</f>
        <v>106.40630000000002</v>
      </c>
      <c r="D37" s="23">
        <f>91*'CE July2011'!F18/100</f>
        <v>106.40630000000002</v>
      </c>
      <c r="E37" s="23">
        <f>91*'CE July2011'!G18/100</f>
        <v>106.40630000000002</v>
      </c>
      <c r="F37" s="23">
        <f>91*'CE July2011'!H18/100</f>
        <v>106.40630000000002</v>
      </c>
      <c r="G37" s="23">
        <f>91*'CE July2011'!I18/100</f>
        <v>106.40630000000002</v>
      </c>
      <c r="H37" s="23">
        <f>91*'CE July2011'!J18/100</f>
        <v>112.11200000000001</v>
      </c>
      <c r="I37" s="23">
        <f>91*'CE July2011'!K18/100</f>
        <v>106.40630000000002</v>
      </c>
      <c r="J37" s="24" t="s">
        <v>292</v>
      </c>
      <c r="K37" s="26">
        <f>AVERAGE(C37:I37)</f>
        <v>107.2214</v>
      </c>
      <c r="L37" s="26"/>
    </row>
    <row r="38" spans="1:12" x14ac:dyDescent="0.15">
      <c r="A38" s="15" t="s">
        <v>746</v>
      </c>
      <c r="C38" s="23">
        <f>SUM(C34:C37)</f>
        <v>576.3175</v>
      </c>
      <c r="D38" s="23">
        <f t="shared" ref="D38:I38" si="6">SUM(D34:D37)</f>
        <v>576.3175</v>
      </c>
      <c r="E38" s="23">
        <f t="shared" si="6"/>
        <v>576.3175</v>
      </c>
      <c r="F38" s="23">
        <f t="shared" si="6"/>
        <v>576.3175</v>
      </c>
      <c r="G38" s="23">
        <f t="shared" si="6"/>
        <v>576.1943</v>
      </c>
      <c r="H38" s="23">
        <f t="shared" si="6"/>
        <v>626.03200000000004</v>
      </c>
      <c r="I38" s="23">
        <f t="shared" si="6"/>
        <v>576.34830000000011</v>
      </c>
      <c r="J38" s="24" t="s">
        <v>292</v>
      </c>
      <c r="K38" s="26">
        <f>AVERAGE(C38:I38)</f>
        <v>583.40637142857145</v>
      </c>
      <c r="L38" s="26"/>
    </row>
    <row r="39" spans="1:12" x14ac:dyDescent="0.15">
      <c r="A39" s="27" t="s">
        <v>349</v>
      </c>
      <c r="B39" s="28"/>
      <c r="C39" s="29">
        <f>C38*4</f>
        <v>2305.27</v>
      </c>
      <c r="D39" s="29">
        <f t="shared" ref="D39:I39" si="7">D38*4</f>
        <v>2305.27</v>
      </c>
      <c r="E39" s="29">
        <f t="shared" si="7"/>
        <v>2305.27</v>
      </c>
      <c r="F39" s="29">
        <f t="shared" si="7"/>
        <v>2305.27</v>
      </c>
      <c r="G39" s="29">
        <f t="shared" si="7"/>
        <v>2304.7772</v>
      </c>
      <c r="H39" s="29">
        <f t="shared" si="7"/>
        <v>2504.1280000000002</v>
      </c>
      <c r="I39" s="29">
        <f t="shared" si="7"/>
        <v>2305.3932000000004</v>
      </c>
      <c r="J39" s="30" t="s">
        <v>292</v>
      </c>
      <c r="K39" s="31"/>
      <c r="L39" s="32">
        <f>AVERAGE(C39:I39)</f>
        <v>2333.6254857142858</v>
      </c>
    </row>
    <row r="41" spans="1:12" x14ac:dyDescent="0.15">
      <c r="A41" s="19" t="s">
        <v>282</v>
      </c>
    </row>
    <row r="42" spans="1:12" x14ac:dyDescent="0.15">
      <c r="A42" s="15" t="s">
        <v>693</v>
      </c>
      <c r="C42" s="23">
        <f>IF($F29*$F30&gt;'EA July2011'!E14,('EA July2011'!E14*'EA July2011'!E15/100),('Bills July2011'!$F29*'Bills July2011'!$F30)*'EA July2011'!E15/100)</f>
        <v>317.24</v>
      </c>
      <c r="D42" s="23">
        <f>IF($F29*$F30&gt;'EA July2011'!F14,('EA July2011'!F14*'EA July2011'!F15/100),('Bills July2011'!$F29*'Bills July2011'!$F30)*'EA July2011'!F15/100)</f>
        <v>317.24</v>
      </c>
      <c r="E42" s="23">
        <f>IF($F29*$F30&gt;'EA July2011'!G14,('EA July2011'!G14*'EA July2011'!G15/100),('Bills July2011'!$F29*'Bills July2011'!$F30)*'EA July2011'!G15/100)</f>
        <v>317.24</v>
      </c>
      <c r="F42" s="23">
        <f>IF($F29*$F30&gt;'EA July2011'!H14,('EA July2011'!H14*'EA July2011'!H15/100),('Bills July2011'!$F29*'Bills July2011'!$F30)*'EA July2011'!H15/100)</f>
        <v>317.24</v>
      </c>
      <c r="G42" s="23">
        <f>IF($F29*$F30&gt;'EA July2011'!I14,('EA July2011'!I14*'EA July2011'!I15/100),('Bills July2011'!$F29*'Bills July2011'!$F30)*'EA July2011'!I15/100)</f>
        <v>317.24</v>
      </c>
      <c r="H42" s="23">
        <f>IF($F29*$F30&gt;'EA July2011'!J14,('EA July2011'!J14*'EA July2011'!J15/100),('Bills July2011'!$F29*'Bills July2011'!$F30)*'EA July2011'!J15/100)</f>
        <v>321.16000000000003</v>
      </c>
      <c r="I42" s="23">
        <f>IF($F29*$F30&gt;'EA July2011'!K14,('EA July2011'!K14*'EA July2011'!K15/100),('Bills July2011'!$F29*'Bills July2011'!$F30)*'EA July2011'!K15/100)</f>
        <v>317.24</v>
      </c>
      <c r="J42" s="23">
        <f>IF($F29*$F30&gt;'EA July2011'!L14,('EA July2011'!L14*'EA July2011'!L15/100),('Bills July2011'!$F29*'Bills July2011'!$F30)*'EA July2011'!L15/100)</f>
        <v>317.24</v>
      </c>
      <c r="K42" s="25"/>
      <c r="L42" s="25"/>
    </row>
    <row r="43" spans="1:12" x14ac:dyDescent="0.15">
      <c r="A43" s="15" t="s">
        <v>398</v>
      </c>
      <c r="C43" s="23">
        <f>IF($F29*$F30&lt;'EA July2011'!E14,0,('Bills July2011'!$F29*'Bills July2011'!$F30-'EA July2011'!E14)*'EA July2011'!E16/100)</f>
        <v>0</v>
      </c>
      <c r="D43" s="23">
        <f>IF($F29*$F30&lt;'EA July2011'!F14,0,('Bills July2011'!$F29*'Bills July2011'!$F30-'EA July2011'!F14)*'EA July2011'!F16/100)</f>
        <v>0</v>
      </c>
      <c r="E43" s="23">
        <f>IF($F29*$F30&lt;'EA July2011'!G14,0,('Bills July2011'!$F29*'Bills July2011'!$F30-'EA July2011'!G14)*'EA July2011'!G16/100)</f>
        <v>0</v>
      </c>
      <c r="F43" s="23">
        <f>IF($F29*$F30&lt;'EA July2011'!H14,0,('Bills July2011'!$F29*'Bills July2011'!$F30-'EA July2011'!H14)*'EA July2011'!H16/100)</f>
        <v>0</v>
      </c>
      <c r="G43" s="23">
        <f>IF($F29*$F30&lt;'EA July2011'!I14,0,('Bills July2011'!$F29*'Bills July2011'!$F30-'EA July2011'!I14)*'EA July2011'!I16/100)</f>
        <v>0</v>
      </c>
      <c r="H43" s="23">
        <f>IF($F29*$F30&lt;'EA July2011'!J14,0,('Bills July2011'!$F29*'Bills July2011'!$F30-'EA July2011'!J14)*'EA July2011'!J16/100)</f>
        <v>0</v>
      </c>
      <c r="I43" s="23">
        <f>IF($F29*$F30&lt;'EA July2011'!K14,0,('Bills July2011'!$F29*'Bills July2011'!$F30-'EA July2011'!K14)*'EA July2011'!K16/100)</f>
        <v>0</v>
      </c>
      <c r="J43" s="23">
        <f>IF($F29*$F30&lt;'EA July2011'!L14,0,('Bills July2011'!$F29*'Bills July2011'!$F30-'EA July2011'!L14)*'EA July2011'!L16/100)</f>
        <v>0</v>
      </c>
      <c r="K43" s="25"/>
      <c r="L43" s="25"/>
    </row>
    <row r="44" spans="1:12" x14ac:dyDescent="0.15">
      <c r="A44" s="15" t="s">
        <v>528</v>
      </c>
      <c r="C44" s="23">
        <f>($F29*$F31)*'EA July2011'!E17/100</f>
        <v>54.12</v>
      </c>
      <c r="D44" s="23">
        <f>($F29*$F31)*'EA July2011'!F17/100</f>
        <v>54.12</v>
      </c>
      <c r="E44" s="23">
        <f>($F29*$F31)*'EA July2011'!G17/100</f>
        <v>54.12</v>
      </c>
      <c r="F44" s="23">
        <f>($F29*$F31)*'EA July2011'!H17/100</f>
        <v>54.12</v>
      </c>
      <c r="G44" s="23">
        <f>($F29*$F31)*'EA July2011'!I17/100</f>
        <v>54.12</v>
      </c>
      <c r="H44" s="23">
        <f>($F29*$F31)*'EA July2011'!J17/100</f>
        <v>61.08</v>
      </c>
      <c r="I44" s="23">
        <f>($F29*$F31)*'EA July2011'!K17/100</f>
        <v>54.12</v>
      </c>
      <c r="J44" s="23">
        <f>($F29*$F31)*'EA July2011'!L17/100</f>
        <v>54.12</v>
      </c>
      <c r="K44" s="26"/>
      <c r="L44" s="26"/>
    </row>
    <row r="45" spans="1:12" x14ac:dyDescent="0.15">
      <c r="A45" s="15" t="s">
        <v>431</v>
      </c>
      <c r="C45" s="23">
        <f>91*'EA July2011'!E18/100</f>
        <v>48.048000000000002</v>
      </c>
      <c r="D45" s="23">
        <f>91*'EA July2011'!F18/100</f>
        <v>48.048000000000002</v>
      </c>
      <c r="E45" s="23">
        <f>91*'EA July2011'!G18/100</f>
        <v>48.048000000000002</v>
      </c>
      <c r="F45" s="23">
        <f>91*'EA July2011'!H18/100</f>
        <v>48.048000000000002</v>
      </c>
      <c r="G45" s="23">
        <f>91*'EA July2011'!I18/100</f>
        <v>48.048000000000002</v>
      </c>
      <c r="H45" s="23">
        <f>91*'EA July2011'!J18/100</f>
        <v>56.056000000000004</v>
      </c>
      <c r="I45" s="23">
        <f>91*'EA July2011'!K18/100</f>
        <v>48.048000000000002</v>
      </c>
      <c r="J45" s="23">
        <f>91*'EA July2011'!L18/100</f>
        <v>48.048000000000002</v>
      </c>
      <c r="K45" s="26">
        <f>AVERAGE(C45:J45)</f>
        <v>49.048999999999999</v>
      </c>
      <c r="L45" s="26"/>
    </row>
    <row r="46" spans="1:12" x14ac:dyDescent="0.15">
      <c r="A46" s="15" t="s">
        <v>746</v>
      </c>
      <c r="C46" s="23">
        <f>SUM(C42:C45)</f>
        <v>419.40800000000002</v>
      </c>
      <c r="D46" s="23">
        <f t="shared" ref="D46:J46" si="8">SUM(D42:D45)</f>
        <v>419.40800000000002</v>
      </c>
      <c r="E46" s="23">
        <f t="shared" si="8"/>
        <v>419.40800000000002</v>
      </c>
      <c r="F46" s="23">
        <f t="shared" si="8"/>
        <v>419.40800000000002</v>
      </c>
      <c r="G46" s="23">
        <f t="shared" si="8"/>
        <v>419.40800000000002</v>
      </c>
      <c r="H46" s="23">
        <f t="shared" si="8"/>
        <v>438.29599999999999</v>
      </c>
      <c r="I46" s="23">
        <f t="shared" si="8"/>
        <v>419.40800000000002</v>
      </c>
      <c r="J46" s="23">
        <f t="shared" si="8"/>
        <v>419.40800000000002</v>
      </c>
      <c r="K46" s="26">
        <f>AVERAGE(C46:J46)</f>
        <v>421.76899999999995</v>
      </c>
      <c r="L46" s="26"/>
    </row>
    <row r="47" spans="1:12" x14ac:dyDescent="0.15">
      <c r="A47" s="27" t="s">
        <v>349</v>
      </c>
      <c r="B47" s="25"/>
      <c r="C47" s="29">
        <f>C46*4</f>
        <v>1677.6320000000001</v>
      </c>
      <c r="D47" s="29">
        <f t="shared" ref="D47:J47" si="9">D46*4</f>
        <v>1677.6320000000001</v>
      </c>
      <c r="E47" s="29">
        <f t="shared" si="9"/>
        <v>1677.6320000000001</v>
      </c>
      <c r="F47" s="29">
        <f t="shared" si="9"/>
        <v>1677.6320000000001</v>
      </c>
      <c r="G47" s="29">
        <f t="shared" si="9"/>
        <v>1677.6320000000001</v>
      </c>
      <c r="H47" s="29">
        <f t="shared" si="9"/>
        <v>1753.184</v>
      </c>
      <c r="I47" s="29">
        <f t="shared" si="9"/>
        <v>1677.6320000000001</v>
      </c>
      <c r="J47" s="29">
        <f t="shared" si="9"/>
        <v>1677.6320000000001</v>
      </c>
      <c r="K47" s="31"/>
      <c r="L47" s="32">
        <f>AVERAGE(C47:J47)</f>
        <v>1687.0759999999998</v>
      </c>
    </row>
    <row r="49" spans="1:12" x14ac:dyDescent="0.15">
      <c r="A49" s="19" t="s">
        <v>288</v>
      </c>
    </row>
    <row r="50" spans="1:12" x14ac:dyDescent="0.15">
      <c r="A50" s="15" t="s">
        <v>693</v>
      </c>
      <c r="C50" s="23">
        <f>IF($F29*$F30&gt;'Inte July2011'!E14,('Inte July2011'!E14*'Inte July2011'!E15/100),('Bills July2011'!$F29*'Bills July2011'!$F30)*'Inte July2011'!E15/100)</f>
        <v>336.49</v>
      </c>
      <c r="D50" s="23">
        <f>IF($F29*$F30&gt;'Inte July2011'!F14,('Inte July2011'!F14*'Inte July2011'!F15/100),('Bills July2011'!$F29*'Bills July2011'!$F30)*'Inte July2011'!F15/100)</f>
        <v>336.49</v>
      </c>
      <c r="E50" s="23">
        <f>IF($F29*$F30&gt;'Inte July2011'!G14,('Inte July2011'!G14*'Inte July2011'!G15/100),('Bills July2011'!$F29*'Bills July2011'!$F30)*'Inte July2011'!G15/100)</f>
        <v>336.49</v>
      </c>
      <c r="F50" s="23">
        <f>IF($F29*$F30&gt;'Inte July2011'!H14,('Inte July2011'!H14*'Inte July2011'!H15/100),('Bills July2011'!$F29*'Bills July2011'!$F30)*'Inte July2011'!H15/100)</f>
        <v>336.49</v>
      </c>
      <c r="G50" s="23">
        <f>IF($F29*$F30&gt;'Inte July2011'!I14,('Inte July2011'!I14*'Inte July2011'!I15/100),('Bills July2011'!$F29*'Bills July2011'!$F30)*'Inte July2011'!I15/100)</f>
        <v>336.49</v>
      </c>
      <c r="H50" s="23">
        <f>IF($F29*$F30&gt;'Inte July2011'!J14,('Inte July2011'!J14*'Inte July2011'!J15/100),('Bills July2011'!$F29*'Bills July2011'!$F30)*'Inte July2011'!J15/100)</f>
        <v>355.46</v>
      </c>
      <c r="I50" s="23">
        <f>IF($F29*$F30&gt;'Inte July2011'!K14,('Inte July2011'!K14*'Inte July2011'!K15/100),('Bills July2011'!$F29*'Bills July2011'!$F30)*'Inte July2011'!K15/100)</f>
        <v>336.49</v>
      </c>
      <c r="J50" s="24" t="s">
        <v>292</v>
      </c>
      <c r="K50" s="25"/>
      <c r="L50" s="25"/>
    </row>
    <row r="51" spans="1:12" x14ac:dyDescent="0.15">
      <c r="A51" s="15" t="s">
        <v>398</v>
      </c>
      <c r="C51" s="23">
        <f>IF($F29*$F30&lt;'Inte July2011'!E14,0,('Bills July2011'!$F29*'Bills July2011'!$F30-'Inte July2011'!E14)*'Inte July2011'!E16/100)</f>
        <v>0</v>
      </c>
      <c r="D51" s="23">
        <f>IF($F29*$F30&lt;'Inte July2011'!F14,0,('Bills July2011'!$F29*'Bills July2011'!$F30-'Inte July2011'!F14)*'Inte July2011'!F16/100)</f>
        <v>0</v>
      </c>
      <c r="E51" s="23">
        <f>IF($F29*$F30&lt;'Inte July2011'!G14,0,('Bills July2011'!$F29*'Bills July2011'!$F30-'Inte July2011'!G14)*'Inte July2011'!G16/100)</f>
        <v>0</v>
      </c>
      <c r="F51" s="23">
        <f>IF($F29*$F30&lt;'Inte July2011'!H14,0,('Bills July2011'!$F29*'Bills July2011'!$F30-'Inte July2011'!H14)*'Inte July2011'!H16/100)</f>
        <v>0</v>
      </c>
      <c r="G51" s="23">
        <f>IF($F29*$F30&lt;'Inte July2011'!I14,0,('Bills July2011'!$F29*'Bills July2011'!$F30-'Inte July2011'!I14)*'Inte July2011'!I16/100)</f>
        <v>0</v>
      </c>
      <c r="H51" s="23">
        <f>IF($F29*$F30&lt;'Inte July2011'!J14,0,('Bills July2011'!$F29*'Bills July2011'!$F30-'Inte July2011'!J14)*'Inte July2011'!J16/100)</f>
        <v>0</v>
      </c>
      <c r="I51" s="23">
        <f>IF($F29*$F30&lt;'Inte July2011'!K14,0,('Bills July2011'!$F29*'Bills July2011'!$F30-'Inte July2011'!K14)*'Inte July2011'!K16/100)</f>
        <v>0</v>
      </c>
      <c r="J51" s="24" t="s">
        <v>292</v>
      </c>
      <c r="K51" s="25"/>
      <c r="L51" s="25"/>
    </row>
    <row r="52" spans="1:12" x14ac:dyDescent="0.15">
      <c r="A52" s="15" t="s">
        <v>528</v>
      </c>
      <c r="C52" s="23">
        <f>($F29*$F31)*'Inte July2011'!E17/100</f>
        <v>48.048000000000002</v>
      </c>
      <c r="D52" s="23">
        <f>($F29*$F31)*'Inte July2011'!F17/100</f>
        <v>48.048000000000002</v>
      </c>
      <c r="E52" s="23">
        <f>($F29*$F31)*'Inte July2011'!G17/100</f>
        <v>48.048000000000002</v>
      </c>
      <c r="F52" s="23">
        <f>($F29*$F31)*'Inte July2011'!H17/100</f>
        <v>48.048000000000002</v>
      </c>
      <c r="G52" s="23">
        <f>($F29*$F31)*'Inte July2011'!I17/100</f>
        <v>48.048000000000002</v>
      </c>
      <c r="H52" s="23">
        <f>($F29*$F31)*'Inte July2011'!J17/100</f>
        <v>58.44</v>
      </c>
      <c r="I52" s="23">
        <f>($F29*$F31)*'Inte July2011'!K17/100</f>
        <v>48.048000000000002</v>
      </c>
      <c r="J52" s="24" t="s">
        <v>292</v>
      </c>
      <c r="K52" s="26"/>
      <c r="L52" s="26"/>
    </row>
    <row r="53" spans="1:12" x14ac:dyDescent="0.15">
      <c r="A53" s="15" t="s">
        <v>431</v>
      </c>
      <c r="C53" s="23">
        <f>91*'Inte July2011'!E18/100</f>
        <v>64.564499999999995</v>
      </c>
      <c r="D53" s="23">
        <f>91*'Inte July2011'!F18/100</f>
        <v>64.564499999999995</v>
      </c>
      <c r="E53" s="23">
        <f>91*'Inte July2011'!G18/100</f>
        <v>64.564499999999995</v>
      </c>
      <c r="F53" s="23">
        <f>91*'Inte July2011'!H18/100</f>
        <v>64.564499999999995</v>
      </c>
      <c r="G53" s="23">
        <f>91*'Inte July2011'!I18/100</f>
        <v>64.564499999999995</v>
      </c>
      <c r="H53" s="23">
        <f>91*'Inte July2011'!J18/100</f>
        <v>80.08</v>
      </c>
      <c r="I53" s="23">
        <f>91*'Inte July2011'!K18/100</f>
        <v>64.564499999999995</v>
      </c>
      <c r="J53" s="24" t="s">
        <v>292</v>
      </c>
      <c r="K53" s="26">
        <f>AVERAGE(C53:I53)</f>
        <v>66.780999999999992</v>
      </c>
      <c r="L53" s="26"/>
    </row>
    <row r="54" spans="1:12" x14ac:dyDescent="0.15">
      <c r="A54" s="15" t="s">
        <v>746</v>
      </c>
      <c r="C54" s="23">
        <f>SUM(C50:C53)</f>
        <v>449.10250000000002</v>
      </c>
      <c r="D54" s="23">
        <f t="shared" ref="D54:I54" si="10">SUM(D50:D53)</f>
        <v>449.10250000000002</v>
      </c>
      <c r="E54" s="23">
        <f t="shared" si="10"/>
        <v>449.10250000000002</v>
      </c>
      <c r="F54" s="23">
        <f t="shared" si="10"/>
        <v>449.10250000000002</v>
      </c>
      <c r="G54" s="23">
        <f t="shared" si="10"/>
        <v>449.10250000000002</v>
      </c>
      <c r="H54" s="23">
        <f t="shared" si="10"/>
        <v>493.97999999999996</v>
      </c>
      <c r="I54" s="23">
        <f t="shared" si="10"/>
        <v>449.10250000000002</v>
      </c>
      <c r="J54" s="24" t="s">
        <v>292</v>
      </c>
      <c r="K54" s="26">
        <f>AVERAGE(C54:I54)</f>
        <v>455.51357142857148</v>
      </c>
      <c r="L54" s="26"/>
    </row>
    <row r="55" spans="1:12" x14ac:dyDescent="0.15">
      <c r="A55" s="27" t="s">
        <v>349</v>
      </c>
      <c r="B55" s="25"/>
      <c r="C55" s="29">
        <f>C54*4</f>
        <v>1796.41</v>
      </c>
      <c r="D55" s="29">
        <f t="shared" ref="D55:I55" si="11">D54*4</f>
        <v>1796.41</v>
      </c>
      <c r="E55" s="29">
        <f t="shared" si="11"/>
        <v>1796.41</v>
      </c>
      <c r="F55" s="29">
        <f t="shared" si="11"/>
        <v>1796.41</v>
      </c>
      <c r="G55" s="29">
        <f t="shared" si="11"/>
        <v>1796.41</v>
      </c>
      <c r="H55" s="29">
        <f t="shared" si="11"/>
        <v>1975.9199999999998</v>
      </c>
      <c r="I55" s="29">
        <f t="shared" si="11"/>
        <v>1796.41</v>
      </c>
      <c r="J55" s="30" t="s">
        <v>292</v>
      </c>
      <c r="K55" s="31"/>
      <c r="L55" s="32">
        <f>AVERAGE(C55:I55)</f>
        <v>1822.0542857142859</v>
      </c>
    </row>
    <row r="58" spans="1:12" x14ac:dyDescent="0.15">
      <c r="A58" s="18" t="s">
        <v>644</v>
      </c>
      <c r="C58" s="18" t="s">
        <v>692</v>
      </c>
      <c r="F58" s="38">
        <v>1800</v>
      </c>
    </row>
    <row r="59" spans="1:12" x14ac:dyDescent="0.15">
      <c r="A59" s="18"/>
      <c r="C59" s="18" t="s">
        <v>652</v>
      </c>
      <c r="F59" s="39">
        <v>0.2</v>
      </c>
    </row>
    <row r="60" spans="1:12" x14ac:dyDescent="0.15">
      <c r="A60" s="18"/>
      <c r="C60" s="18" t="s">
        <v>512</v>
      </c>
      <c r="F60" s="39">
        <v>0.5</v>
      </c>
    </row>
    <row r="61" spans="1:12" x14ac:dyDescent="0.15">
      <c r="C61" s="18" t="s">
        <v>344</v>
      </c>
      <c r="F61" s="39">
        <v>0.3</v>
      </c>
    </row>
    <row r="62" spans="1:12" x14ac:dyDescent="0.15">
      <c r="B62" s="18"/>
      <c r="C62" s="18"/>
    </row>
    <row r="63" spans="1:12" x14ac:dyDescent="0.15">
      <c r="B63" s="18"/>
      <c r="C63" s="18"/>
    </row>
    <row r="64" spans="1:12" x14ac:dyDescent="0.15">
      <c r="A64" s="19" t="s">
        <v>325</v>
      </c>
      <c r="B64" s="20"/>
      <c r="C64" s="21" t="s">
        <v>386</v>
      </c>
      <c r="D64" s="21" t="s">
        <v>388</v>
      </c>
      <c r="E64" s="21" t="s">
        <v>738</v>
      </c>
      <c r="F64" s="21" t="s">
        <v>291</v>
      </c>
      <c r="G64" s="21" t="s">
        <v>739</v>
      </c>
      <c r="H64" s="21" t="s">
        <v>246</v>
      </c>
      <c r="I64" s="21" t="s">
        <v>266</v>
      </c>
      <c r="J64" s="21" t="s">
        <v>301</v>
      </c>
      <c r="K64" s="22" t="s">
        <v>765</v>
      </c>
      <c r="L64" s="22" t="s">
        <v>554</v>
      </c>
    </row>
    <row r="65" spans="1:12" x14ac:dyDescent="0.15">
      <c r="A65" s="15" t="s">
        <v>627</v>
      </c>
      <c r="C65" s="23">
        <f>($F58*$F59)*'CE July2011'!E22/100</f>
        <v>111.85415999999999</v>
      </c>
      <c r="D65" s="23">
        <f>($F58*$F59)*'CE July2011'!F22/100</f>
        <v>111.85415999999999</v>
      </c>
      <c r="E65" s="23">
        <f>($F58*$F59)*'CE July2011'!G22/100</f>
        <v>111.85415999999999</v>
      </c>
      <c r="F65" s="23">
        <f>($F58*$F59)*'CE July2011'!H22/100</f>
        <v>111.85415999999999</v>
      </c>
      <c r="G65" s="24" t="s">
        <v>292</v>
      </c>
      <c r="H65" s="23">
        <f>($F58*$F59)*'CE July2011'!J22/100</f>
        <v>117.21600000000001</v>
      </c>
      <c r="I65" s="24" t="s">
        <v>292</v>
      </c>
      <c r="J65" s="24" t="s">
        <v>292</v>
      </c>
      <c r="K65" s="25"/>
      <c r="L65" s="25"/>
    </row>
    <row r="66" spans="1:12" x14ac:dyDescent="0.15">
      <c r="A66" s="15" t="s">
        <v>737</v>
      </c>
      <c r="C66" s="23">
        <f>($F58*$F60)*'CE July2011'!E23/100</f>
        <v>279.63539999999995</v>
      </c>
      <c r="D66" s="23">
        <f>($F58*$F60)*'CE July2011'!F23/100</f>
        <v>279.63539999999995</v>
      </c>
      <c r="E66" s="23">
        <f>($F58*$F60)*'CE July2011'!G23/100</f>
        <v>279.63539999999995</v>
      </c>
      <c r="F66" s="23">
        <f>($F58*$F60)*'CE July2011'!H23/100</f>
        <v>279.63539999999995</v>
      </c>
      <c r="G66" s="24" t="s">
        <v>292</v>
      </c>
      <c r="H66" s="23">
        <f>($F58*$F60)*'CE July2011'!J23/100</f>
        <v>247.5</v>
      </c>
      <c r="I66" s="24" t="s">
        <v>292</v>
      </c>
      <c r="J66" s="24" t="s">
        <v>292</v>
      </c>
      <c r="K66" s="25"/>
      <c r="L66" s="25"/>
    </row>
    <row r="67" spans="1:12" x14ac:dyDescent="0.15">
      <c r="A67" s="15" t="s">
        <v>387</v>
      </c>
      <c r="C67" s="23">
        <f>($F58*$F61)*'CE July2011'!E24/100</f>
        <v>84.009420000000006</v>
      </c>
      <c r="D67" s="23">
        <f>($F58*$F61)*'CE July2011'!F24/100</f>
        <v>84.009420000000006</v>
      </c>
      <c r="E67" s="23">
        <f>($F58*$F61)*'CE July2011'!G24/100</f>
        <v>84.009420000000006</v>
      </c>
      <c r="F67" s="23">
        <f>($F58*$F61)*'CE July2011'!H24/100</f>
        <v>84.009420000000006</v>
      </c>
      <c r="G67" s="24" t="s">
        <v>292</v>
      </c>
      <c r="H67" s="23">
        <f>($F58*$F61)*'CE July2011'!J24/100</f>
        <v>99.9</v>
      </c>
      <c r="I67" s="24" t="s">
        <v>292</v>
      </c>
      <c r="J67" s="24" t="s">
        <v>292</v>
      </c>
      <c r="K67" s="26"/>
      <c r="L67" s="26"/>
    </row>
    <row r="68" spans="1:12" x14ac:dyDescent="0.15">
      <c r="A68" s="15" t="s">
        <v>431</v>
      </c>
      <c r="C68" s="23">
        <f>91*'CE July2011'!E25/100</f>
        <v>126.7266</v>
      </c>
      <c r="D68" s="23">
        <f>91*'CE July2011'!F25/100</f>
        <v>126.7266</v>
      </c>
      <c r="E68" s="23">
        <f>91*'CE July2011'!G25/100</f>
        <v>126.7266</v>
      </c>
      <c r="F68" s="23">
        <f>91*'CE July2011'!H25/100</f>
        <v>126.7266</v>
      </c>
      <c r="G68" s="24" t="s">
        <v>292</v>
      </c>
      <c r="H68" s="23">
        <f>91*'CE July2011'!J25/100</f>
        <v>134.13399999999999</v>
      </c>
      <c r="I68" s="24" t="s">
        <v>292</v>
      </c>
      <c r="J68" s="24" t="s">
        <v>292</v>
      </c>
      <c r="K68" s="26">
        <f>(C68+D68+E68+F68+H68)/5</f>
        <v>128.20808</v>
      </c>
      <c r="L68" s="26"/>
    </row>
    <row r="69" spans="1:12" x14ac:dyDescent="0.15">
      <c r="A69" s="15" t="s">
        <v>746</v>
      </c>
      <c r="C69" s="23">
        <f>SUM(C65:C68)</f>
        <v>602.22557999999992</v>
      </c>
      <c r="D69" s="23">
        <f t="shared" ref="D69:F69" si="12">SUM(D65:D68)</f>
        <v>602.22557999999992</v>
      </c>
      <c r="E69" s="23">
        <f t="shared" si="12"/>
        <v>602.22557999999992</v>
      </c>
      <c r="F69" s="23">
        <f t="shared" si="12"/>
        <v>602.22557999999992</v>
      </c>
      <c r="G69" s="24" t="s">
        <v>292</v>
      </c>
      <c r="H69" s="23">
        <f t="shared" ref="H69" si="13">SUM(H65:H68)</f>
        <v>598.75</v>
      </c>
      <c r="I69" s="24" t="s">
        <v>292</v>
      </c>
      <c r="J69" s="24" t="s">
        <v>292</v>
      </c>
      <c r="K69" s="26">
        <f>(C69+D69+E69+F69+H69)/5</f>
        <v>601.53046399999994</v>
      </c>
      <c r="L69" s="26"/>
    </row>
    <row r="70" spans="1:12" x14ac:dyDescent="0.15">
      <c r="A70" s="27" t="s">
        <v>349</v>
      </c>
      <c r="B70" s="28"/>
      <c r="C70" s="29">
        <f>C69*4</f>
        <v>2408.9023199999997</v>
      </c>
      <c r="D70" s="29">
        <f t="shared" ref="D70:F70" si="14">D69*4</f>
        <v>2408.9023199999997</v>
      </c>
      <c r="E70" s="29">
        <f t="shared" si="14"/>
        <v>2408.9023199999997</v>
      </c>
      <c r="F70" s="29">
        <f t="shared" si="14"/>
        <v>2408.9023199999997</v>
      </c>
      <c r="G70" s="30" t="s">
        <v>292</v>
      </c>
      <c r="H70" s="29">
        <f t="shared" ref="H70" si="15">H69*4</f>
        <v>2395</v>
      </c>
      <c r="I70" s="30" t="s">
        <v>292</v>
      </c>
      <c r="J70" s="30" t="s">
        <v>292</v>
      </c>
      <c r="K70" s="31"/>
      <c r="L70" s="32">
        <f>(C70+D70+E70+F70+H70)/5</f>
        <v>2406.1218559999998</v>
      </c>
    </row>
    <row r="72" spans="1:12" x14ac:dyDescent="0.15">
      <c r="A72" s="19" t="s">
        <v>282</v>
      </c>
    </row>
    <row r="73" spans="1:12" x14ac:dyDescent="0.15">
      <c r="A73" s="15" t="s">
        <v>627</v>
      </c>
      <c r="C73" s="23">
        <f>($F58*$F59)*'EA July2011'!E22/100</f>
        <v>160.77600000000001</v>
      </c>
      <c r="D73" s="23">
        <f>($F58*$F59)*'EA July2011'!F22/100</f>
        <v>160.77600000000001</v>
      </c>
      <c r="E73" s="23">
        <f>($F58*$F59)*'EA July2011'!G22/100</f>
        <v>160.77600000000001</v>
      </c>
      <c r="F73" s="23">
        <f>($F58*$F59)*'EA July2011'!H22/100</f>
        <v>160.77600000000001</v>
      </c>
      <c r="G73" s="24" t="s">
        <v>292</v>
      </c>
      <c r="H73" s="23">
        <f>($F58*$F59)*'EA July2011'!J22/100</f>
        <v>163.548</v>
      </c>
      <c r="I73" s="24" t="s">
        <v>292</v>
      </c>
      <c r="J73" s="23">
        <f>($F58*$F59)*'EA July2011'!L22/100</f>
        <v>160.77600000000001</v>
      </c>
      <c r="K73" s="25"/>
      <c r="L73" s="25"/>
    </row>
    <row r="74" spans="1:12" x14ac:dyDescent="0.15">
      <c r="A74" s="15" t="s">
        <v>737</v>
      </c>
      <c r="C74" s="23">
        <f>($F58*$F60)*'EA July2011'!E23/100</f>
        <v>162.36000000000001</v>
      </c>
      <c r="D74" s="23">
        <f>($F58*$F60)*'EA July2011'!F23/100</f>
        <v>162.36000000000001</v>
      </c>
      <c r="E74" s="23">
        <f>($F58*$F60)*'EA July2011'!G23/100</f>
        <v>162.36000000000001</v>
      </c>
      <c r="F74" s="23">
        <f>($F58*$F60)*'EA July2011'!H23/100</f>
        <v>162.36000000000001</v>
      </c>
      <c r="G74" s="24" t="s">
        <v>292</v>
      </c>
      <c r="H74" s="23">
        <f>($F58*$F60)*'EA July2011'!J23/100</f>
        <v>169.83</v>
      </c>
      <c r="I74" s="24" t="s">
        <v>292</v>
      </c>
      <c r="J74" s="23">
        <f>($F58*$F60)*'EA July2011'!L23/100</f>
        <v>162.36000000000001</v>
      </c>
      <c r="K74" s="25"/>
      <c r="L74" s="25"/>
    </row>
    <row r="75" spans="1:12" x14ac:dyDescent="0.15">
      <c r="A75" s="15" t="s">
        <v>387</v>
      </c>
      <c r="C75" s="23">
        <f>($F58*$F61)*'EA July2011'!E24/100</f>
        <v>57.023999999999994</v>
      </c>
      <c r="D75" s="23">
        <f>($F58*$F61)*'EA July2011'!F24/100</f>
        <v>57.023999999999994</v>
      </c>
      <c r="E75" s="23">
        <f>($F58*$F61)*'EA July2011'!G24/100</f>
        <v>57.023999999999994</v>
      </c>
      <c r="F75" s="23">
        <f>($F58*$F61)*'EA July2011'!H24/100</f>
        <v>57.023999999999994</v>
      </c>
      <c r="G75" s="24" t="s">
        <v>292</v>
      </c>
      <c r="H75" s="23">
        <f>($F58*$F61)*'EA July2011'!J24/100</f>
        <v>62.37</v>
      </c>
      <c r="I75" s="24" t="s">
        <v>292</v>
      </c>
      <c r="J75" s="23">
        <f>($F58*$F61)*'EA July2011'!L24/100</f>
        <v>57.023999999999994</v>
      </c>
      <c r="K75" s="26"/>
      <c r="L75" s="26"/>
    </row>
    <row r="76" spans="1:12" x14ac:dyDescent="0.15">
      <c r="A76" s="15" t="s">
        <v>431</v>
      </c>
      <c r="C76" s="23">
        <f>91*'EA July2011'!E25/100</f>
        <v>59.059000000000005</v>
      </c>
      <c r="D76" s="23">
        <f>91*'EA July2011'!F25/100</f>
        <v>59.059000000000005</v>
      </c>
      <c r="E76" s="23">
        <f>91*'EA July2011'!G25/100</f>
        <v>59.059000000000005</v>
      </c>
      <c r="F76" s="23">
        <f>91*'EA July2011'!H25/100</f>
        <v>59.059000000000005</v>
      </c>
      <c r="G76" s="24" t="s">
        <v>292</v>
      </c>
      <c r="H76" s="23">
        <f>91*'EA July2011'!J25/100</f>
        <v>61.060999999999993</v>
      </c>
      <c r="I76" s="24" t="s">
        <v>292</v>
      </c>
      <c r="J76" s="23">
        <f>91*'EA July2011'!L25/100</f>
        <v>59.059000000000005</v>
      </c>
      <c r="K76" s="26">
        <f>(C76+D76+E76+F76+H76+J76)/6</f>
        <v>59.392666666666678</v>
      </c>
      <c r="L76" s="26"/>
    </row>
    <row r="77" spans="1:12" x14ac:dyDescent="0.15">
      <c r="A77" s="15" t="s">
        <v>746</v>
      </c>
      <c r="C77" s="23">
        <f>SUM(C73:C76)</f>
        <v>439.21900000000005</v>
      </c>
      <c r="D77" s="23">
        <f t="shared" ref="D77:J77" si="16">SUM(D73:D76)</f>
        <v>439.21900000000005</v>
      </c>
      <c r="E77" s="23">
        <f t="shared" si="16"/>
        <v>439.21900000000005</v>
      </c>
      <c r="F77" s="23">
        <f t="shared" si="16"/>
        <v>439.21900000000005</v>
      </c>
      <c r="G77" s="24" t="s">
        <v>292</v>
      </c>
      <c r="H77" s="23">
        <f t="shared" ref="H77" si="17">SUM(H73:H76)</f>
        <v>456.80900000000003</v>
      </c>
      <c r="I77" s="24" t="s">
        <v>292</v>
      </c>
      <c r="J77" s="23">
        <f t="shared" si="16"/>
        <v>439.21900000000005</v>
      </c>
      <c r="K77" s="26">
        <f>(C77+D77+E77+F77+H77+J77)/6</f>
        <v>442.15066666666672</v>
      </c>
      <c r="L77" s="26"/>
    </row>
    <row r="78" spans="1:12" x14ac:dyDescent="0.15">
      <c r="A78" s="27" t="s">
        <v>349</v>
      </c>
      <c r="B78" s="25"/>
      <c r="C78" s="29">
        <f>C77*4</f>
        <v>1756.8760000000002</v>
      </c>
      <c r="D78" s="29">
        <f t="shared" ref="D78:J78" si="18">D77*4</f>
        <v>1756.8760000000002</v>
      </c>
      <c r="E78" s="29">
        <f t="shared" si="18"/>
        <v>1756.8760000000002</v>
      </c>
      <c r="F78" s="29">
        <f t="shared" si="18"/>
        <v>1756.8760000000002</v>
      </c>
      <c r="G78" s="30" t="s">
        <v>292</v>
      </c>
      <c r="H78" s="29">
        <f t="shared" ref="H78" si="19">H77*4</f>
        <v>1827.2360000000001</v>
      </c>
      <c r="I78" s="30" t="s">
        <v>292</v>
      </c>
      <c r="J78" s="29">
        <f t="shared" si="18"/>
        <v>1756.8760000000002</v>
      </c>
      <c r="K78" s="31"/>
      <c r="L78" s="32">
        <f>(C78+D78+E78+F78+H78+J78)/6</f>
        <v>1768.6026666666669</v>
      </c>
    </row>
    <row r="80" spans="1:12" x14ac:dyDescent="0.15">
      <c r="A80" s="19" t="s">
        <v>288</v>
      </c>
    </row>
    <row r="81" spans="1:12" x14ac:dyDescent="0.15">
      <c r="A81" s="15" t="s">
        <v>627</v>
      </c>
      <c r="C81" s="23">
        <f>($F58*$F59)*'Inte July2011'!E22/100</f>
        <v>126.00720000000001</v>
      </c>
      <c r="D81" s="23">
        <f>($F58*$F59)*'Inte July2011'!F22/100</f>
        <v>126.00720000000001</v>
      </c>
      <c r="E81" s="23">
        <f>($F58*$F59)*'Inte July2011'!G22/100</f>
        <v>126.00720000000001</v>
      </c>
      <c r="F81" s="23">
        <f>($F58*$F59)*'Inte July2011'!H22/100</f>
        <v>126.00720000000001</v>
      </c>
      <c r="G81" s="24" t="s">
        <v>292</v>
      </c>
      <c r="H81" s="23">
        <f>($F58*$F59)*'Inte July2011'!J22/100</f>
        <v>129.708</v>
      </c>
      <c r="I81" s="24" t="s">
        <v>292</v>
      </c>
      <c r="J81" s="24" t="s">
        <v>292</v>
      </c>
      <c r="K81" s="25"/>
      <c r="L81" s="25"/>
    </row>
    <row r="82" spans="1:12" x14ac:dyDescent="0.15">
      <c r="A82" s="15" t="s">
        <v>737</v>
      </c>
      <c r="C82" s="23">
        <f>($F58*$F60)*'Inte July2011'!E23/100</f>
        <v>245.02500000000001</v>
      </c>
      <c r="D82" s="23">
        <f>($F58*$F60)*'Inte July2011'!F23/100</f>
        <v>245.02500000000001</v>
      </c>
      <c r="E82" s="23">
        <f>($F58*$F60)*'Inte July2011'!G23/100</f>
        <v>245.02500000000001</v>
      </c>
      <c r="F82" s="23">
        <f>($F58*$F60)*'Inte July2011'!H23/100</f>
        <v>245.02500000000001</v>
      </c>
      <c r="G82" s="24" t="s">
        <v>292</v>
      </c>
      <c r="H82" s="23">
        <f>($F58*$F60)*'Inte July2011'!J23/100</f>
        <v>256.95</v>
      </c>
      <c r="I82" s="24" t="s">
        <v>292</v>
      </c>
      <c r="J82" s="24" t="s">
        <v>292</v>
      </c>
      <c r="K82" s="25"/>
      <c r="L82" s="25"/>
    </row>
    <row r="83" spans="1:12" x14ac:dyDescent="0.15">
      <c r="A83" s="15" t="s">
        <v>387</v>
      </c>
      <c r="C83" s="23">
        <f>($F58*$F61)*'Inte July2011'!E24/100</f>
        <v>70.864199999999997</v>
      </c>
      <c r="D83" s="23">
        <f>($F58*$F61)*'Inte July2011'!F24/100</f>
        <v>70.864199999999997</v>
      </c>
      <c r="E83" s="23">
        <f>($F58*$F61)*'Inte July2011'!G24/100</f>
        <v>70.864199999999997</v>
      </c>
      <c r="F83" s="23">
        <f>($F58*$F61)*'Inte July2011'!H24/100</f>
        <v>70.864199999999997</v>
      </c>
      <c r="G83" s="24" t="s">
        <v>292</v>
      </c>
      <c r="H83" s="23">
        <f>($F58*$F61)*'Inte July2011'!J24/100</f>
        <v>75.762</v>
      </c>
      <c r="I83" s="24" t="s">
        <v>292</v>
      </c>
      <c r="J83" s="24" t="s">
        <v>292</v>
      </c>
      <c r="K83" s="26"/>
      <c r="L83" s="26"/>
    </row>
    <row r="84" spans="1:12" x14ac:dyDescent="0.15">
      <c r="A84" s="15" t="s">
        <v>431</v>
      </c>
      <c r="C84" s="23">
        <f>91*'Inte July2011'!E25/100</f>
        <v>78.378299999999996</v>
      </c>
      <c r="D84" s="23">
        <f>91*'Inte July2011'!F25/100</f>
        <v>78.378299999999996</v>
      </c>
      <c r="E84" s="23">
        <f>91*'Inte July2011'!G25/100</f>
        <v>78.378299999999996</v>
      </c>
      <c r="F84" s="23">
        <f>91*'Inte July2011'!H25/100</f>
        <v>78.378299999999996</v>
      </c>
      <c r="G84" s="24" t="s">
        <v>292</v>
      </c>
      <c r="H84" s="23">
        <f>91*'Inte July2011'!J25/100</f>
        <v>81.080999999999989</v>
      </c>
      <c r="I84" s="24" t="s">
        <v>292</v>
      </c>
      <c r="J84" s="24" t="s">
        <v>292</v>
      </c>
      <c r="K84" s="26">
        <f>(C84+D84+E84+F84+H84)/5</f>
        <v>78.918840000000003</v>
      </c>
      <c r="L84" s="26"/>
    </row>
    <row r="85" spans="1:12" x14ac:dyDescent="0.15">
      <c r="A85" s="15" t="s">
        <v>746</v>
      </c>
      <c r="C85" s="23">
        <f>SUM(C81:C84)</f>
        <v>520.27469999999994</v>
      </c>
      <c r="D85" s="23">
        <f t="shared" ref="D85:F85" si="20">SUM(D81:D84)</f>
        <v>520.27469999999994</v>
      </c>
      <c r="E85" s="23">
        <f t="shared" si="20"/>
        <v>520.27469999999994</v>
      </c>
      <c r="F85" s="23">
        <f t="shared" si="20"/>
        <v>520.27469999999994</v>
      </c>
      <c r="G85" s="24" t="s">
        <v>292</v>
      </c>
      <c r="H85" s="23">
        <f t="shared" ref="H85" si="21">SUM(H81:H84)</f>
        <v>543.50099999999998</v>
      </c>
      <c r="I85" s="24" t="s">
        <v>292</v>
      </c>
      <c r="J85" s="24" t="s">
        <v>292</v>
      </c>
      <c r="K85" s="26">
        <f>(C85+D85+E85+F85+H85)/5</f>
        <v>524.91995999999995</v>
      </c>
      <c r="L85" s="26"/>
    </row>
    <row r="86" spans="1:12" x14ac:dyDescent="0.15">
      <c r="A86" s="27" t="s">
        <v>349</v>
      </c>
      <c r="B86" s="25"/>
      <c r="C86" s="29">
        <f>C85*4</f>
        <v>2081.0987999999998</v>
      </c>
      <c r="D86" s="29">
        <f t="shared" ref="D86:F86" si="22">D85*4</f>
        <v>2081.0987999999998</v>
      </c>
      <c r="E86" s="29">
        <f t="shared" si="22"/>
        <v>2081.0987999999998</v>
      </c>
      <c r="F86" s="29">
        <f t="shared" si="22"/>
        <v>2081.0987999999998</v>
      </c>
      <c r="G86" s="30" t="s">
        <v>292</v>
      </c>
      <c r="H86" s="29">
        <f t="shared" ref="H86" si="23">H85*4</f>
        <v>2174.0039999999999</v>
      </c>
      <c r="I86" s="30" t="s">
        <v>292</v>
      </c>
      <c r="J86" s="30" t="s">
        <v>292</v>
      </c>
      <c r="K86" s="31"/>
      <c r="L86" s="32">
        <f>(C86+D86+E86+F86+H86)/5</f>
        <v>2099.6798399999998</v>
      </c>
    </row>
    <row r="89" spans="1:12" x14ac:dyDescent="0.15">
      <c r="A89" s="18" t="s">
        <v>644</v>
      </c>
      <c r="C89" s="18" t="s">
        <v>692</v>
      </c>
      <c r="F89" s="38">
        <v>1800</v>
      </c>
    </row>
    <row r="90" spans="1:12" x14ac:dyDescent="0.15">
      <c r="A90" s="18" t="s">
        <v>829</v>
      </c>
      <c r="C90" s="18" t="s">
        <v>652</v>
      </c>
      <c r="F90" s="39">
        <v>0.4</v>
      </c>
    </row>
    <row r="91" spans="1:12" x14ac:dyDescent="0.15">
      <c r="A91" s="18" t="s">
        <v>830</v>
      </c>
      <c r="C91" s="18" t="s">
        <v>512</v>
      </c>
      <c r="F91" s="39">
        <v>0.3</v>
      </c>
    </row>
    <row r="92" spans="1:12" x14ac:dyDescent="0.15">
      <c r="C92" s="18" t="s">
        <v>344</v>
      </c>
      <c r="F92" s="39">
        <v>0.1</v>
      </c>
    </row>
    <row r="93" spans="1:12" x14ac:dyDescent="0.15">
      <c r="C93" s="18" t="s">
        <v>841</v>
      </c>
      <c r="F93" s="39">
        <v>0.2</v>
      </c>
    </row>
    <row r="94" spans="1:12" x14ac:dyDescent="0.15">
      <c r="B94" s="18"/>
      <c r="C94" s="18"/>
    </row>
    <row r="95" spans="1:12" x14ac:dyDescent="0.15">
      <c r="A95" s="19" t="s">
        <v>325</v>
      </c>
      <c r="B95" s="20"/>
      <c r="C95" s="21" t="s">
        <v>386</v>
      </c>
      <c r="D95" s="21" t="s">
        <v>388</v>
      </c>
      <c r="E95" s="21" t="s">
        <v>738</v>
      </c>
      <c r="F95" s="21" t="s">
        <v>291</v>
      </c>
      <c r="G95" s="21" t="s">
        <v>739</v>
      </c>
      <c r="H95" s="21" t="s">
        <v>246</v>
      </c>
      <c r="I95" s="21" t="s">
        <v>266</v>
      </c>
      <c r="J95" s="21" t="s">
        <v>301</v>
      </c>
      <c r="K95" s="22" t="s">
        <v>765</v>
      </c>
      <c r="L95" s="22" t="s">
        <v>554</v>
      </c>
    </row>
    <row r="96" spans="1:12" x14ac:dyDescent="0.15">
      <c r="A96" s="15" t="s">
        <v>627</v>
      </c>
      <c r="C96" s="23">
        <f>($F89*$F90)*'CE July2011'!E29/100</f>
        <v>223.70831999999999</v>
      </c>
      <c r="D96" s="23">
        <f>($F89*$F90)*'CE July2011'!F29/100</f>
        <v>223.70831999999999</v>
      </c>
      <c r="E96" s="23">
        <f>($F89*$F90)*'CE July2011'!G29/100</f>
        <v>223.70831999999999</v>
      </c>
      <c r="F96" s="23">
        <f>($F89*$F90)*'CE July2011'!H29/100</f>
        <v>223.70831999999999</v>
      </c>
      <c r="G96" s="24" t="s">
        <v>292</v>
      </c>
      <c r="H96" s="24" t="s">
        <v>292</v>
      </c>
      <c r="I96" s="24" t="s">
        <v>292</v>
      </c>
      <c r="J96" s="24" t="s">
        <v>292</v>
      </c>
      <c r="K96" s="25"/>
      <c r="L96" s="25"/>
    </row>
    <row r="97" spans="1:12" x14ac:dyDescent="0.15">
      <c r="A97" s="15" t="s">
        <v>737</v>
      </c>
      <c r="C97" s="23">
        <f>($F89*$F91)*'CE July2011'!E30/100</f>
        <v>167.78124</v>
      </c>
      <c r="D97" s="23">
        <f>($F89*$F91)*'CE July2011'!F30/100</f>
        <v>167.78124</v>
      </c>
      <c r="E97" s="23">
        <f>($F89*$F91)*'CE July2011'!G30/100</f>
        <v>167.78124</v>
      </c>
      <c r="F97" s="23">
        <f>($F89*$F91)*'CE July2011'!H30/100</f>
        <v>167.78124</v>
      </c>
      <c r="G97" s="24" t="s">
        <v>292</v>
      </c>
      <c r="H97" s="24" t="s">
        <v>292</v>
      </c>
      <c r="I97" s="24" t="s">
        <v>292</v>
      </c>
      <c r="J97" s="24" t="s">
        <v>292</v>
      </c>
      <c r="K97" s="25"/>
      <c r="L97" s="25"/>
    </row>
    <row r="98" spans="1:12" x14ac:dyDescent="0.15">
      <c r="A98" s="15" t="s">
        <v>387</v>
      </c>
      <c r="C98" s="23">
        <f>($F89*$F92)*'CE July2011'!E31/100</f>
        <v>28.003140000000002</v>
      </c>
      <c r="D98" s="23">
        <f>($F89*$F92)*'CE July2011'!F31/100</f>
        <v>28.003140000000002</v>
      </c>
      <c r="E98" s="23">
        <f>($F89*$F92)*'CE July2011'!G31/100</f>
        <v>28.003140000000002</v>
      </c>
      <c r="F98" s="23">
        <f>($F89*$F92)*'CE July2011'!H31/100</f>
        <v>28.003140000000002</v>
      </c>
      <c r="G98" s="24" t="s">
        <v>292</v>
      </c>
      <c r="H98" s="24" t="s">
        <v>292</v>
      </c>
      <c r="I98" s="24" t="s">
        <v>292</v>
      </c>
      <c r="J98" s="24" t="s">
        <v>292</v>
      </c>
      <c r="K98" s="26"/>
      <c r="L98" s="26"/>
    </row>
    <row r="99" spans="1:12" x14ac:dyDescent="0.15">
      <c r="A99" s="15" t="s">
        <v>842</v>
      </c>
      <c r="C99" s="23">
        <f>($F89*$F93)*'CE July2011'!E32/100</f>
        <v>39.6</v>
      </c>
      <c r="D99" s="23">
        <f>($F89*$F93)*'CE July2011'!F32/100</f>
        <v>39.6</v>
      </c>
      <c r="E99" s="23">
        <f>($F89*$F93)*'CE July2011'!G32/100</f>
        <v>39.6</v>
      </c>
      <c r="F99" s="23">
        <f>($F89*$F93)*'CE July2011'!H32/100</f>
        <v>39.6</v>
      </c>
      <c r="G99" s="24" t="s">
        <v>292</v>
      </c>
      <c r="H99" s="24" t="s">
        <v>292</v>
      </c>
      <c r="I99" s="24" t="s">
        <v>292</v>
      </c>
      <c r="J99" s="24" t="s">
        <v>292</v>
      </c>
      <c r="K99" s="26"/>
      <c r="L99" s="26"/>
    </row>
    <row r="100" spans="1:12" x14ac:dyDescent="0.15">
      <c r="A100" s="15" t="s">
        <v>431</v>
      </c>
      <c r="C100" s="23">
        <f>91*'CE July2011'!E33/100</f>
        <v>135.03489999999999</v>
      </c>
      <c r="D100" s="23">
        <f>91*'CE July2011'!F33/100</f>
        <v>135.03489999999999</v>
      </c>
      <c r="E100" s="23">
        <f>91*'CE July2011'!G33/100</f>
        <v>135.03489999999999</v>
      </c>
      <c r="F100" s="23">
        <f>91*'CE July2011'!H33/100</f>
        <v>135.03489999999999</v>
      </c>
      <c r="G100" s="24" t="s">
        <v>292</v>
      </c>
      <c r="H100" s="24" t="s">
        <v>292</v>
      </c>
      <c r="I100" s="24" t="s">
        <v>292</v>
      </c>
      <c r="J100" s="24" t="s">
        <v>292</v>
      </c>
      <c r="K100" s="26">
        <f>AVERAGE(C100:F100)</f>
        <v>135.03489999999999</v>
      </c>
      <c r="L100" s="26"/>
    </row>
    <row r="101" spans="1:12" x14ac:dyDescent="0.15">
      <c r="A101" s="15" t="s">
        <v>746</v>
      </c>
      <c r="C101" s="23">
        <f>SUM(C96:C100)</f>
        <v>594.12760000000003</v>
      </c>
      <c r="D101" s="23">
        <f t="shared" ref="D101:F101" si="24">SUM(D96:D100)</f>
        <v>594.12760000000003</v>
      </c>
      <c r="E101" s="23">
        <f t="shared" si="24"/>
        <v>594.12760000000003</v>
      </c>
      <c r="F101" s="23">
        <f t="shared" si="24"/>
        <v>594.12760000000003</v>
      </c>
      <c r="G101" s="24" t="s">
        <v>292</v>
      </c>
      <c r="H101" s="24" t="s">
        <v>292</v>
      </c>
      <c r="I101" s="24" t="s">
        <v>292</v>
      </c>
      <c r="J101" s="24" t="s">
        <v>292</v>
      </c>
      <c r="K101" s="26">
        <f>AVERAGE(C101:F101)</f>
        <v>594.12760000000003</v>
      </c>
      <c r="L101" s="26"/>
    </row>
    <row r="102" spans="1:12" x14ac:dyDescent="0.15">
      <c r="A102" s="27" t="s">
        <v>349</v>
      </c>
      <c r="B102" s="28"/>
      <c r="C102" s="29">
        <f>C101*4</f>
        <v>2376.5104000000001</v>
      </c>
      <c r="D102" s="29">
        <f t="shared" ref="D102:F102" si="25">D101*4</f>
        <v>2376.5104000000001</v>
      </c>
      <c r="E102" s="29">
        <f t="shared" si="25"/>
        <v>2376.5104000000001</v>
      </c>
      <c r="F102" s="29">
        <f t="shared" si="25"/>
        <v>2376.5104000000001</v>
      </c>
      <c r="G102" s="30" t="s">
        <v>292</v>
      </c>
      <c r="H102" s="30" t="s">
        <v>292</v>
      </c>
      <c r="I102" s="30" t="s">
        <v>292</v>
      </c>
      <c r="J102" s="30" t="s">
        <v>292</v>
      </c>
      <c r="K102" s="31"/>
      <c r="L102" s="32">
        <f>AVERAGE(C102:F102)</f>
        <v>2376.5104000000001</v>
      </c>
    </row>
    <row r="104" spans="1:12" x14ac:dyDescent="0.15">
      <c r="A104" s="19" t="s">
        <v>282</v>
      </c>
    </row>
    <row r="105" spans="1:12" x14ac:dyDescent="0.15">
      <c r="A105" s="15" t="s">
        <v>627</v>
      </c>
      <c r="C105" s="23">
        <f>($F89*$F90)*'EA July2011'!E29/100</f>
        <v>321.55200000000002</v>
      </c>
      <c r="D105" s="23">
        <f>($F89*$F90)*'EA July2011'!F29/100</f>
        <v>321.55200000000002</v>
      </c>
      <c r="E105" s="23">
        <f>($F89*$F90)*'EA July2011'!G29/100</f>
        <v>321.55200000000002</v>
      </c>
      <c r="F105" s="23">
        <f>($F89*$F90)*'EA July2011'!H29/100</f>
        <v>321.55200000000002</v>
      </c>
      <c r="G105" s="24" t="s">
        <v>292</v>
      </c>
      <c r="H105" s="24" t="s">
        <v>292</v>
      </c>
      <c r="I105" s="24" t="s">
        <v>292</v>
      </c>
      <c r="J105" s="23">
        <f>($F89*$F90)*'EA July2011'!L29/100</f>
        <v>321.55200000000002</v>
      </c>
      <c r="K105" s="25"/>
      <c r="L105" s="25"/>
    </row>
    <row r="106" spans="1:12" x14ac:dyDescent="0.15">
      <c r="A106" s="15" t="s">
        <v>737</v>
      </c>
      <c r="C106" s="23">
        <f>($F89*$F91)*'EA July2011'!E30/100</f>
        <v>97.415999999999997</v>
      </c>
      <c r="D106" s="23">
        <f>($F89*$F91)*'EA July2011'!F30/100</f>
        <v>97.415999999999997</v>
      </c>
      <c r="E106" s="23">
        <f>($F89*$F91)*'EA July2011'!G30/100</f>
        <v>97.415999999999997</v>
      </c>
      <c r="F106" s="23">
        <f>($F89*$F91)*'EA July2011'!H30/100</f>
        <v>97.415999999999997</v>
      </c>
      <c r="G106" s="24" t="s">
        <v>292</v>
      </c>
      <c r="H106" s="24" t="s">
        <v>292</v>
      </c>
      <c r="I106" s="24" t="s">
        <v>292</v>
      </c>
      <c r="J106" s="23">
        <f>($F89*$F91)*'EA July2011'!L30/100</f>
        <v>97.415999999999997</v>
      </c>
      <c r="K106" s="25"/>
      <c r="L106" s="25"/>
    </row>
    <row r="107" spans="1:12" x14ac:dyDescent="0.15">
      <c r="A107" s="15" t="s">
        <v>387</v>
      </c>
      <c r="C107" s="23">
        <f>($F89*$F92)*'EA July2011'!E31/100</f>
        <v>19.007999999999996</v>
      </c>
      <c r="D107" s="23">
        <f>($F89*$F92)*'EA July2011'!F31/100</f>
        <v>19.007999999999996</v>
      </c>
      <c r="E107" s="23">
        <f>($F89*$F92)*'EA July2011'!G31/100</f>
        <v>19.007999999999996</v>
      </c>
      <c r="F107" s="23">
        <f>($F89*$F92)*'EA July2011'!H31/100</f>
        <v>19.007999999999996</v>
      </c>
      <c r="G107" s="24" t="s">
        <v>292</v>
      </c>
      <c r="H107" s="24" t="s">
        <v>292</v>
      </c>
      <c r="I107" s="24" t="s">
        <v>292</v>
      </c>
      <c r="J107" s="23">
        <f>($F89*$F92)*'EA July2011'!L31/100</f>
        <v>19.007999999999996</v>
      </c>
      <c r="K107" s="26"/>
      <c r="L107" s="26"/>
    </row>
    <row r="108" spans="1:12" x14ac:dyDescent="0.15">
      <c r="A108" s="15" t="s">
        <v>842</v>
      </c>
      <c r="C108" s="23">
        <f>($F89*$F93)*'EA July2011'!E32/100</f>
        <v>32.472000000000001</v>
      </c>
      <c r="D108" s="23">
        <f>($F89*$F93)*'EA July2011'!F32/100</f>
        <v>32.472000000000001</v>
      </c>
      <c r="E108" s="23">
        <f>($F89*$F93)*'EA July2011'!G32/100</f>
        <v>32.472000000000001</v>
      </c>
      <c r="F108" s="23">
        <f>($F89*$F93)*'EA July2011'!H32/100</f>
        <v>32.472000000000001</v>
      </c>
      <c r="G108" s="24" t="s">
        <v>292</v>
      </c>
      <c r="H108" s="24" t="s">
        <v>292</v>
      </c>
      <c r="I108" s="24" t="s">
        <v>292</v>
      </c>
      <c r="J108" s="23">
        <f>($F89*$F93)*'EA July2011'!L32/100</f>
        <v>38.015999999999991</v>
      </c>
      <c r="K108" s="26"/>
      <c r="L108" s="26"/>
    </row>
    <row r="109" spans="1:12" x14ac:dyDescent="0.15">
      <c r="A109" s="15" t="s">
        <v>431</v>
      </c>
      <c r="C109" s="23">
        <f>91*'EA July2011'!E33/100</f>
        <v>59.059000000000005</v>
      </c>
      <c r="D109" s="23">
        <f>91*'EA July2011'!F33/100</f>
        <v>59.059000000000005</v>
      </c>
      <c r="E109" s="23">
        <f>91*'EA July2011'!G33/100</f>
        <v>59.059000000000005</v>
      </c>
      <c r="F109" s="23">
        <f>91*'EA July2011'!H33/100</f>
        <v>59.059000000000005</v>
      </c>
      <c r="G109" s="24" t="s">
        <v>292</v>
      </c>
      <c r="H109" s="24" t="s">
        <v>292</v>
      </c>
      <c r="I109" s="24" t="s">
        <v>292</v>
      </c>
      <c r="J109" s="23">
        <f>91*'EA July2011'!L33/100</f>
        <v>59.059000000000005</v>
      </c>
      <c r="K109" s="26">
        <f>(C109+D109+E109+F109+J109)/5</f>
        <v>59.059000000000005</v>
      </c>
      <c r="L109" s="26"/>
    </row>
    <row r="110" spans="1:12" x14ac:dyDescent="0.15">
      <c r="A110" s="15" t="s">
        <v>746</v>
      </c>
      <c r="C110" s="23">
        <f>SUM(C105:C109)</f>
        <v>529.50699999999995</v>
      </c>
      <c r="D110" s="23">
        <f t="shared" ref="D110:J110" si="26">SUM(D105:D109)</f>
        <v>529.50699999999995</v>
      </c>
      <c r="E110" s="23">
        <f t="shared" si="26"/>
        <v>529.50699999999995</v>
      </c>
      <c r="F110" s="23">
        <f t="shared" si="26"/>
        <v>529.50699999999995</v>
      </c>
      <c r="G110" s="24" t="s">
        <v>292</v>
      </c>
      <c r="H110" s="24" t="s">
        <v>292</v>
      </c>
      <c r="I110" s="24" t="s">
        <v>292</v>
      </c>
      <c r="J110" s="23">
        <f t="shared" si="26"/>
        <v>535.05099999999993</v>
      </c>
      <c r="K110" s="26">
        <f>(C110+D110+E110+F110+J110)/5</f>
        <v>530.61579999999992</v>
      </c>
      <c r="L110" s="26"/>
    </row>
    <row r="111" spans="1:12" x14ac:dyDescent="0.15">
      <c r="A111" s="27" t="s">
        <v>349</v>
      </c>
      <c r="B111" s="25"/>
      <c r="C111" s="29">
        <f>C110*4</f>
        <v>2118.0279999999998</v>
      </c>
      <c r="D111" s="29">
        <f t="shared" ref="D111:J111" si="27">D110*4</f>
        <v>2118.0279999999998</v>
      </c>
      <c r="E111" s="29">
        <f t="shared" si="27"/>
        <v>2118.0279999999998</v>
      </c>
      <c r="F111" s="29">
        <f t="shared" si="27"/>
        <v>2118.0279999999998</v>
      </c>
      <c r="G111" s="30" t="s">
        <v>292</v>
      </c>
      <c r="H111" s="30" t="s">
        <v>292</v>
      </c>
      <c r="I111" s="30" t="s">
        <v>292</v>
      </c>
      <c r="J111" s="29">
        <f t="shared" si="27"/>
        <v>2140.2039999999997</v>
      </c>
      <c r="K111" s="31"/>
      <c r="L111" s="32">
        <f>(C111+D111+E111+F111+J111)/5</f>
        <v>2122.4631999999997</v>
      </c>
    </row>
    <row r="113" spans="1:12" x14ac:dyDescent="0.15">
      <c r="A113" s="19" t="s">
        <v>288</v>
      </c>
    </row>
    <row r="114" spans="1:12" x14ac:dyDescent="0.15">
      <c r="A114" s="15" t="s">
        <v>627</v>
      </c>
      <c r="C114" s="23">
        <f>($F89*$F90)*'Inte July2011'!E29/100</f>
        <v>252.01440000000002</v>
      </c>
      <c r="D114" s="23">
        <f>($F89*$F90)*'Inte July2011'!F29/100</f>
        <v>252.01440000000002</v>
      </c>
      <c r="E114" s="23">
        <f>($F89*$F90)*'Inte July2011'!G29/100</f>
        <v>252.01440000000002</v>
      </c>
      <c r="F114" s="23">
        <f>($F89*$F90)*'Inte July2011'!H29/100</f>
        <v>252.01440000000002</v>
      </c>
      <c r="G114" s="24" t="s">
        <v>292</v>
      </c>
      <c r="H114" s="24" t="s">
        <v>292</v>
      </c>
      <c r="I114" s="24" t="s">
        <v>292</v>
      </c>
      <c r="J114" s="24" t="s">
        <v>292</v>
      </c>
      <c r="K114" s="25"/>
      <c r="L114" s="25"/>
    </row>
    <row r="115" spans="1:12" x14ac:dyDescent="0.15">
      <c r="A115" s="15" t="s">
        <v>737</v>
      </c>
      <c r="C115" s="23">
        <f>($F89*$F91)*'Inte July2011'!E30/100</f>
        <v>147.01499999999999</v>
      </c>
      <c r="D115" s="23">
        <f>($F89*$F91)*'Inte July2011'!F30/100</f>
        <v>147.01499999999999</v>
      </c>
      <c r="E115" s="23">
        <f>($F89*$F91)*'Inte July2011'!G30/100</f>
        <v>147.01499999999999</v>
      </c>
      <c r="F115" s="23">
        <f>($F89*$F91)*'Inte July2011'!H30/100</f>
        <v>147.01499999999999</v>
      </c>
      <c r="G115" s="24" t="s">
        <v>292</v>
      </c>
      <c r="H115" s="24" t="s">
        <v>292</v>
      </c>
      <c r="I115" s="24" t="s">
        <v>292</v>
      </c>
      <c r="J115" s="24" t="s">
        <v>292</v>
      </c>
      <c r="K115" s="25"/>
      <c r="L115" s="25"/>
    </row>
    <row r="116" spans="1:12" x14ac:dyDescent="0.15">
      <c r="A116" s="15" t="s">
        <v>387</v>
      </c>
      <c r="C116" s="23">
        <f>($F89*$F92)*'Inte July2011'!E31/100</f>
        <v>23.621399999999998</v>
      </c>
      <c r="D116" s="23">
        <f>($F89*$F92)*'Inte July2011'!F31/100</f>
        <v>23.621399999999998</v>
      </c>
      <c r="E116" s="23">
        <f>($F89*$F92)*'Inte July2011'!G31/100</f>
        <v>23.621399999999998</v>
      </c>
      <c r="F116" s="23">
        <f>($F89*$F92)*'Inte July2011'!H31/100</f>
        <v>23.621399999999998</v>
      </c>
      <c r="G116" s="24" t="s">
        <v>292</v>
      </c>
      <c r="H116" s="24" t="s">
        <v>292</v>
      </c>
      <c r="I116" s="24" t="s">
        <v>292</v>
      </c>
      <c r="J116" s="24" t="s">
        <v>292</v>
      </c>
      <c r="K116" s="26"/>
      <c r="L116" s="26"/>
    </row>
    <row r="117" spans="1:12" x14ac:dyDescent="0.15">
      <c r="A117" s="15" t="s">
        <v>842</v>
      </c>
      <c r="C117" s="23">
        <f>($F89*$F93)*'Inte July2011'!E32/100</f>
        <v>28.828800000000001</v>
      </c>
      <c r="D117" s="23">
        <f>($F89*$F93)*'Inte July2011'!F32/100</f>
        <v>28.828800000000001</v>
      </c>
      <c r="E117" s="23">
        <f>($F89*$F93)*'Inte July2011'!G32/100</f>
        <v>28.828800000000001</v>
      </c>
      <c r="F117" s="23">
        <f>($F89*$F93)*'Inte July2011'!H32/100</f>
        <v>28.828800000000001</v>
      </c>
      <c r="G117" s="24" t="s">
        <v>292</v>
      </c>
      <c r="H117" s="24" t="s">
        <v>292</v>
      </c>
      <c r="I117" s="24" t="s">
        <v>292</v>
      </c>
      <c r="J117" s="24" t="s">
        <v>292</v>
      </c>
      <c r="K117" s="26"/>
      <c r="L117" s="26"/>
    </row>
    <row r="118" spans="1:12" x14ac:dyDescent="0.15">
      <c r="A118" s="15" t="s">
        <v>431</v>
      </c>
      <c r="C118" s="23">
        <f>91*'Inte July2011'!E33/100</f>
        <v>82.982899999999987</v>
      </c>
      <c r="D118" s="23">
        <f>91*'Inte July2011'!F33/100</f>
        <v>82.982899999999987</v>
      </c>
      <c r="E118" s="23">
        <f>91*'Inte July2011'!G33/100</f>
        <v>82.982899999999987</v>
      </c>
      <c r="F118" s="23">
        <f>91*'Inte July2011'!H33/100</f>
        <v>82.982899999999987</v>
      </c>
      <c r="G118" s="24" t="s">
        <v>292</v>
      </c>
      <c r="H118" s="24" t="s">
        <v>292</v>
      </c>
      <c r="I118" s="24" t="s">
        <v>292</v>
      </c>
      <c r="J118" s="24" t="s">
        <v>292</v>
      </c>
      <c r="K118" s="26">
        <f>AVERAGE(C118:F118)</f>
        <v>82.982899999999987</v>
      </c>
      <c r="L118" s="26"/>
    </row>
    <row r="119" spans="1:12" x14ac:dyDescent="0.15">
      <c r="A119" s="15" t="s">
        <v>746</v>
      </c>
      <c r="C119" s="23">
        <f>SUM(C114:C118)</f>
        <v>534.46249999999998</v>
      </c>
      <c r="D119" s="23">
        <f t="shared" ref="D119:F119" si="28">SUM(D114:D118)</f>
        <v>534.46249999999998</v>
      </c>
      <c r="E119" s="23">
        <f t="shared" si="28"/>
        <v>534.46249999999998</v>
      </c>
      <c r="F119" s="23">
        <f t="shared" si="28"/>
        <v>534.46249999999998</v>
      </c>
      <c r="G119" s="24" t="s">
        <v>292</v>
      </c>
      <c r="H119" s="24" t="s">
        <v>292</v>
      </c>
      <c r="I119" s="24" t="s">
        <v>292</v>
      </c>
      <c r="J119" s="24" t="s">
        <v>292</v>
      </c>
      <c r="K119" s="26">
        <f>AVERAGE(C119:F119)</f>
        <v>534.46249999999998</v>
      </c>
      <c r="L119" s="26"/>
    </row>
    <row r="120" spans="1:12" x14ac:dyDescent="0.15">
      <c r="A120" s="27" t="s">
        <v>349</v>
      </c>
      <c r="B120" s="25"/>
      <c r="C120" s="29">
        <f>C119*4</f>
        <v>2137.85</v>
      </c>
      <c r="D120" s="29">
        <f t="shared" ref="D120:F120" si="29">D119*4</f>
        <v>2137.85</v>
      </c>
      <c r="E120" s="29">
        <f t="shared" si="29"/>
        <v>2137.85</v>
      </c>
      <c r="F120" s="29">
        <f t="shared" si="29"/>
        <v>2137.85</v>
      </c>
      <c r="G120" s="30" t="s">
        <v>292</v>
      </c>
      <c r="H120" s="30" t="s">
        <v>292</v>
      </c>
      <c r="I120" s="30" t="s">
        <v>292</v>
      </c>
      <c r="J120" s="30" t="s">
        <v>292</v>
      </c>
      <c r="K120" s="31"/>
      <c r="L120" s="32">
        <f>AVERAGE(C120:F120)</f>
        <v>2137.85</v>
      </c>
    </row>
    <row r="122" spans="1:12" x14ac:dyDescent="0.15">
      <c r="A122" s="27"/>
      <c r="B122" s="25"/>
      <c r="C122" s="29"/>
      <c r="D122" s="29"/>
      <c r="E122" s="29"/>
      <c r="F122" s="26"/>
      <c r="G122" s="26"/>
      <c r="H122" s="26"/>
      <c r="I122" s="26"/>
      <c r="J122" s="26"/>
      <c r="K122" s="26"/>
      <c r="L122" s="26"/>
    </row>
    <row r="123" spans="1:12" x14ac:dyDescent="0.15">
      <c r="A123" s="18" t="s">
        <v>835</v>
      </c>
      <c r="C123" s="21" t="s">
        <v>386</v>
      </c>
      <c r="D123" s="21" t="s">
        <v>388</v>
      </c>
      <c r="E123" s="21" t="s">
        <v>738</v>
      </c>
      <c r="F123" s="21" t="s">
        <v>291</v>
      </c>
      <c r="G123" s="21" t="s">
        <v>739</v>
      </c>
      <c r="H123" s="21" t="s">
        <v>246</v>
      </c>
      <c r="I123" s="21" t="s">
        <v>266</v>
      </c>
      <c r="J123" s="21" t="s">
        <v>301</v>
      </c>
      <c r="K123" s="21"/>
      <c r="L123" s="21"/>
    </row>
    <row r="124" spans="1:12" x14ac:dyDescent="0.15">
      <c r="A124" s="15" t="s">
        <v>364</v>
      </c>
      <c r="C124" s="33" t="s">
        <v>640</v>
      </c>
      <c r="D124" s="33" t="s">
        <v>456</v>
      </c>
      <c r="E124" s="33" t="s">
        <v>543</v>
      </c>
      <c r="F124" s="33" t="s">
        <v>629</v>
      </c>
      <c r="G124" s="33" t="s">
        <v>767</v>
      </c>
      <c r="H124" s="33" t="s">
        <v>544</v>
      </c>
      <c r="I124" s="33" t="s">
        <v>629</v>
      </c>
      <c r="J124" s="33" t="s">
        <v>629</v>
      </c>
    </row>
    <row r="125" spans="1:12" x14ac:dyDescent="0.15">
      <c r="A125" s="15" t="s">
        <v>910</v>
      </c>
      <c r="C125" s="33" t="s">
        <v>869</v>
      </c>
      <c r="D125" s="33" t="s">
        <v>369</v>
      </c>
      <c r="E125" s="33" t="s">
        <v>869</v>
      </c>
      <c r="F125" s="33" t="s">
        <v>283</v>
      </c>
      <c r="G125" s="33" t="s">
        <v>283</v>
      </c>
      <c r="H125" s="33" t="s">
        <v>869</v>
      </c>
      <c r="I125" s="33" t="s">
        <v>283</v>
      </c>
      <c r="J125" s="33" t="s">
        <v>869</v>
      </c>
    </row>
    <row r="126" spans="1:12" x14ac:dyDescent="0.15">
      <c r="A126" s="15" t="s">
        <v>560</v>
      </c>
      <c r="C126" s="33" t="s">
        <v>718</v>
      </c>
      <c r="D126" s="34">
        <v>44</v>
      </c>
      <c r="E126" s="33" t="s">
        <v>230</v>
      </c>
      <c r="F126" s="33" t="s">
        <v>809</v>
      </c>
      <c r="G126" s="33" t="s">
        <v>809</v>
      </c>
      <c r="H126" s="33" t="s">
        <v>293</v>
      </c>
      <c r="I126" s="33" t="s">
        <v>294</v>
      </c>
      <c r="J126" s="33" t="s">
        <v>797</v>
      </c>
    </row>
    <row r="127" spans="1:12" x14ac:dyDescent="0.15">
      <c r="A127" s="15" t="s">
        <v>911</v>
      </c>
      <c r="C127" s="33" t="s">
        <v>629</v>
      </c>
      <c r="D127" s="33" t="s">
        <v>629</v>
      </c>
      <c r="E127" s="33" t="s">
        <v>629</v>
      </c>
      <c r="F127" s="33" t="s">
        <v>613</v>
      </c>
      <c r="G127" s="33" t="s">
        <v>913</v>
      </c>
      <c r="H127" s="33" t="s">
        <v>544</v>
      </c>
      <c r="I127" s="33" t="s">
        <v>295</v>
      </c>
      <c r="J127" s="33" t="s">
        <v>254</v>
      </c>
    </row>
    <row r="128" spans="1:12" x14ac:dyDescent="0.15">
      <c r="A128" s="15" t="s">
        <v>630</v>
      </c>
      <c r="C128" s="34">
        <v>14</v>
      </c>
      <c r="D128" s="34">
        <v>12</v>
      </c>
      <c r="E128" s="34">
        <v>14</v>
      </c>
      <c r="F128" s="33" t="s">
        <v>629</v>
      </c>
      <c r="G128" s="34">
        <v>7</v>
      </c>
      <c r="H128" s="33" t="s">
        <v>629</v>
      </c>
      <c r="I128" s="33" t="s">
        <v>629</v>
      </c>
      <c r="J128" s="34">
        <v>10</v>
      </c>
    </row>
    <row r="129" spans="1:12" x14ac:dyDescent="0.15">
      <c r="A129" s="15" t="s">
        <v>271</v>
      </c>
      <c r="C129" s="33" t="s">
        <v>629</v>
      </c>
      <c r="D129" s="33" t="s">
        <v>272</v>
      </c>
      <c r="E129" s="33" t="s">
        <v>629</v>
      </c>
      <c r="F129" s="33" t="s">
        <v>629</v>
      </c>
      <c r="G129" s="33" t="s">
        <v>229</v>
      </c>
      <c r="H129" s="33" t="s">
        <v>629</v>
      </c>
      <c r="I129" s="33" t="s">
        <v>284</v>
      </c>
      <c r="J129" s="33" t="s">
        <v>629</v>
      </c>
    </row>
    <row r="130" spans="1:12" x14ac:dyDescent="0.15">
      <c r="A130" s="15" t="s">
        <v>912</v>
      </c>
      <c r="C130" s="33" t="s">
        <v>631</v>
      </c>
      <c r="D130" s="33" t="s">
        <v>629</v>
      </c>
      <c r="E130" s="33" t="s">
        <v>631</v>
      </c>
      <c r="F130" s="33" t="s">
        <v>629</v>
      </c>
      <c r="G130" s="33" t="s">
        <v>165</v>
      </c>
      <c r="H130" s="33" t="s">
        <v>629</v>
      </c>
      <c r="I130" s="33" t="s">
        <v>165</v>
      </c>
      <c r="J130" s="33" t="s">
        <v>629</v>
      </c>
    </row>
    <row r="131" spans="1:12" x14ac:dyDescent="0.15">
      <c r="A131" s="35"/>
      <c r="B131" s="35"/>
      <c r="C131" s="36"/>
      <c r="D131" s="36"/>
      <c r="E131" s="36"/>
      <c r="F131" s="37"/>
      <c r="G131" s="37"/>
      <c r="H131" s="37"/>
      <c r="I131" s="37"/>
      <c r="J131" s="37"/>
      <c r="K131" s="37"/>
      <c r="L131" s="37"/>
    </row>
  </sheetData>
  <sheetProtection algorithmName="SHA-512" hashValue="rAhVZxDPH4GJd2cAHObhp1L9cryKokeffP7rx7mVTelv3l7yP034CuWx2xzSJ52qarUNW4wr1r9z1sqoPdesoA==" saltValue="ou6KWzhX8sMFPLysUm2lAw==" spinCount="100000" sheet="1" objects="1" scenarios="1"/>
  <phoneticPr fontId="12" type="noConversion"/>
  <pageMargins left="0.75" right="0.75" top="1" bottom="1" header="0.5" footer="0.5"/>
  <legacy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A84CA4-6DEA-A345-8A16-0D829A8D979C}">
  <sheetPr codeName="Sheet67"/>
  <dimension ref="A1:DQ55"/>
  <sheetViews>
    <sheetView zoomScale="101" zoomScaleNormal="100" zoomScalePageLayoutView="120" workbookViewId="0">
      <selection activeCell="BA17" sqref="BA17"/>
    </sheetView>
  </sheetViews>
  <sheetFormatPr baseColWidth="10" defaultRowHeight="13" x14ac:dyDescent="0.15"/>
  <cols>
    <col min="11" max="11" width="17" bestFit="1" customWidth="1"/>
    <col min="12" max="12" width="19" bestFit="1" customWidth="1"/>
    <col min="41" max="41" width="16.33203125" bestFit="1" customWidth="1"/>
  </cols>
  <sheetData>
    <row r="1" spans="1:121" ht="75" x14ac:dyDescent="0.15">
      <c r="A1" s="292" t="s">
        <v>562</v>
      </c>
      <c r="B1" s="292" t="s">
        <v>1292</v>
      </c>
      <c r="C1" s="293" t="s">
        <v>1293</v>
      </c>
      <c r="D1" s="294" t="s">
        <v>1294</v>
      </c>
      <c r="E1" s="294" t="s">
        <v>1295</v>
      </c>
      <c r="F1" s="294" t="s">
        <v>1296</v>
      </c>
      <c r="G1" s="292" t="s">
        <v>1297</v>
      </c>
      <c r="H1" s="295" t="s">
        <v>1298</v>
      </c>
      <c r="I1" s="295" t="s">
        <v>1299</v>
      </c>
      <c r="J1" s="295" t="s">
        <v>1300</v>
      </c>
      <c r="K1" s="294" t="s">
        <v>248</v>
      </c>
      <c r="L1" s="296" t="s">
        <v>1301</v>
      </c>
      <c r="M1" s="297" t="s">
        <v>581</v>
      </c>
      <c r="N1" s="298" t="s">
        <v>1302</v>
      </c>
      <c r="O1" s="298" t="s">
        <v>468</v>
      </c>
      <c r="P1" s="298" t="s">
        <v>1303</v>
      </c>
      <c r="Q1" s="298" t="s">
        <v>1304</v>
      </c>
      <c r="R1" s="298" t="s">
        <v>1305</v>
      </c>
      <c r="S1" s="298" t="s">
        <v>1306</v>
      </c>
      <c r="T1" s="298" t="s">
        <v>1307</v>
      </c>
      <c r="U1" s="298" t="s">
        <v>1308</v>
      </c>
      <c r="V1" s="299" t="s">
        <v>1309</v>
      </c>
      <c r="W1" s="300" t="s">
        <v>1310</v>
      </c>
      <c r="X1" s="300" t="s">
        <v>1311</v>
      </c>
      <c r="Y1" s="300" t="s">
        <v>1312</v>
      </c>
      <c r="Z1" s="300" t="s">
        <v>1313</v>
      </c>
      <c r="AA1" s="300" t="s">
        <v>1314</v>
      </c>
      <c r="AB1" s="300" t="s">
        <v>1315</v>
      </c>
      <c r="AC1" s="300" t="s">
        <v>1316</v>
      </c>
      <c r="AD1" s="300" t="s">
        <v>1317</v>
      </c>
      <c r="AE1" s="301" t="s">
        <v>1318</v>
      </c>
      <c r="AF1" s="302" t="s">
        <v>1319</v>
      </c>
      <c r="AG1" s="302" t="s">
        <v>1320</v>
      </c>
      <c r="AH1" s="303" t="s">
        <v>1321</v>
      </c>
      <c r="AI1" s="303" t="s">
        <v>1322</v>
      </c>
      <c r="AJ1" s="303" t="s">
        <v>1323</v>
      </c>
      <c r="AK1" s="303" t="s">
        <v>1324</v>
      </c>
      <c r="AL1" s="304" t="s">
        <v>1325</v>
      </c>
      <c r="AM1" s="304" t="s">
        <v>1326</v>
      </c>
      <c r="AN1" s="304" t="s">
        <v>1327</v>
      </c>
      <c r="AO1" s="305" t="s">
        <v>1328</v>
      </c>
      <c r="AP1" s="306" t="s">
        <v>1329</v>
      </c>
      <c r="AQ1" s="306" t="s">
        <v>1330</v>
      </c>
      <c r="AR1" s="307" t="s">
        <v>1331</v>
      </c>
      <c r="AS1" s="308" t="s">
        <v>1332</v>
      </c>
      <c r="AT1" s="309" t="s">
        <v>1333</v>
      </c>
      <c r="AU1" s="310" t="s">
        <v>1334</v>
      </c>
      <c r="AV1" s="310" t="s">
        <v>1335</v>
      </c>
      <c r="AW1" s="310" t="s">
        <v>1336</v>
      </c>
      <c r="AX1" s="311" t="s">
        <v>1337</v>
      </c>
      <c r="AY1" s="312" t="s">
        <v>1338</v>
      </c>
      <c r="AZ1" s="313" t="s">
        <v>1339</v>
      </c>
      <c r="BA1" s="314" t="s">
        <v>1340</v>
      </c>
      <c r="BB1" s="313" t="s">
        <v>1341</v>
      </c>
      <c r="BC1" s="314" t="s">
        <v>1342</v>
      </c>
      <c r="BD1" s="313" t="s">
        <v>1343</v>
      </c>
      <c r="BE1" s="314" t="s">
        <v>1344</v>
      </c>
      <c r="BF1" s="313" t="s">
        <v>1345</v>
      </c>
      <c r="BG1" s="315" t="s">
        <v>1346</v>
      </c>
      <c r="BH1" s="313" t="s">
        <v>1017</v>
      </c>
      <c r="BI1" s="315" t="s">
        <v>1018</v>
      </c>
      <c r="BJ1" s="313" t="s">
        <v>1347</v>
      </c>
      <c r="BK1" s="315" t="s">
        <v>1348</v>
      </c>
      <c r="BL1" s="295" t="s">
        <v>1349</v>
      </c>
      <c r="BM1" s="295" t="s">
        <v>1350</v>
      </c>
      <c r="BN1" s="295" t="s">
        <v>1351</v>
      </c>
      <c r="BO1" s="295" t="s">
        <v>1352</v>
      </c>
      <c r="BP1" s="293" t="s">
        <v>1211</v>
      </c>
      <c r="BQ1" s="295" t="s">
        <v>1014</v>
      </c>
      <c r="BR1" s="295" t="s">
        <v>1015</v>
      </c>
      <c r="BS1" s="295" t="s">
        <v>1016</v>
      </c>
      <c r="BT1" s="293" t="s">
        <v>1353</v>
      </c>
      <c r="BU1" s="293" t="s">
        <v>1354</v>
      </c>
      <c r="BV1" s="295" t="s">
        <v>1355</v>
      </c>
      <c r="BW1" s="295" t="s">
        <v>1356</v>
      </c>
      <c r="BX1" s="316" t="s">
        <v>1357</v>
      </c>
      <c r="BY1" s="293" t="s">
        <v>1358</v>
      </c>
      <c r="BZ1" s="295" t="s">
        <v>1359</v>
      </c>
      <c r="CA1" s="292" t="s">
        <v>1360</v>
      </c>
    </row>
    <row r="2" spans="1:121" ht="16" x14ac:dyDescent="0.2">
      <c r="A2" s="417">
        <v>13659</v>
      </c>
      <c r="B2" s="474">
        <v>43665</v>
      </c>
      <c r="C2" s="434" t="s">
        <v>1186</v>
      </c>
      <c r="D2" s="435" t="s">
        <v>169</v>
      </c>
      <c r="E2" s="435"/>
      <c r="F2" s="435" t="s">
        <v>1212</v>
      </c>
      <c r="G2" s="436">
        <v>43646</v>
      </c>
      <c r="H2" s="437" t="s">
        <v>126</v>
      </c>
      <c r="I2" s="437" t="s">
        <v>971</v>
      </c>
      <c r="J2" s="437">
        <v>1</v>
      </c>
      <c r="K2" s="435" t="s">
        <v>940</v>
      </c>
      <c r="L2" s="435" t="s">
        <v>1682</v>
      </c>
      <c r="M2" s="438">
        <v>126.36363636363636</v>
      </c>
      <c r="N2" s="438">
        <v>33.636363636363633</v>
      </c>
      <c r="O2" s="439"/>
      <c r="P2" s="435"/>
      <c r="Q2" s="440"/>
      <c r="R2" s="441"/>
      <c r="S2" s="440"/>
      <c r="T2" s="435"/>
      <c r="U2" s="440"/>
      <c r="V2" s="440"/>
      <c r="W2" s="440"/>
      <c r="X2" s="435"/>
      <c r="Y2" s="438"/>
      <c r="Z2" s="438"/>
      <c r="AA2" s="438"/>
      <c r="AB2" s="438"/>
      <c r="AC2" s="438"/>
      <c r="AD2" s="438"/>
      <c r="AE2" s="440"/>
      <c r="AF2" s="435"/>
      <c r="AG2" s="435"/>
      <c r="AH2" s="440"/>
      <c r="AI2" s="435"/>
      <c r="AJ2" s="435"/>
      <c r="AK2" s="440"/>
      <c r="AL2" s="435"/>
      <c r="AM2" s="438"/>
      <c r="AN2" s="438"/>
      <c r="AO2" s="435" t="s">
        <v>1379</v>
      </c>
      <c r="AP2" s="437" t="s">
        <v>971</v>
      </c>
      <c r="AQ2" s="437"/>
      <c r="AR2" s="437"/>
      <c r="AS2" s="442"/>
      <c r="AT2" s="437">
        <v>11.5</v>
      </c>
      <c r="AU2" s="442">
        <v>910</v>
      </c>
      <c r="AV2" s="437"/>
      <c r="AW2" s="442">
        <v>6.2</v>
      </c>
      <c r="AX2" s="437" t="s">
        <v>997</v>
      </c>
      <c r="AY2" s="437"/>
      <c r="AZ2" s="437">
        <v>0</v>
      </c>
      <c r="BA2" s="437">
        <v>0</v>
      </c>
      <c r="BB2" s="437">
        <v>0</v>
      </c>
      <c r="BC2" s="437">
        <v>0</v>
      </c>
      <c r="BD2" s="437">
        <v>0</v>
      </c>
      <c r="BE2" s="437">
        <v>0</v>
      </c>
      <c r="BF2" s="437">
        <v>0</v>
      </c>
      <c r="BG2" s="437">
        <v>0</v>
      </c>
      <c r="BH2" s="437">
        <v>0</v>
      </c>
      <c r="BI2" s="437">
        <v>0</v>
      </c>
      <c r="BJ2" s="437">
        <v>0</v>
      </c>
      <c r="BK2" s="437">
        <v>0</v>
      </c>
      <c r="BL2" s="437"/>
      <c r="BM2" s="437" t="s">
        <v>971</v>
      </c>
      <c r="BN2" s="437"/>
      <c r="BO2" s="437" t="s">
        <v>971</v>
      </c>
      <c r="BP2" s="443">
        <v>89.945454545454538</v>
      </c>
      <c r="BQ2" s="437"/>
      <c r="BR2" s="437"/>
      <c r="BS2" s="437"/>
      <c r="BT2" s="444"/>
      <c r="BU2" s="439"/>
      <c r="BV2" s="437"/>
      <c r="BW2" s="437" t="s">
        <v>1380</v>
      </c>
      <c r="BX2" s="437"/>
      <c r="BY2" s="445"/>
      <c r="BZ2" s="417" t="s">
        <v>2080</v>
      </c>
      <c r="CA2" s="439"/>
      <c r="CB2" s="446"/>
      <c r="CC2" s="446"/>
      <c r="CD2" s="446"/>
      <c r="CE2" s="446"/>
      <c r="CF2" s="446"/>
      <c r="CG2" s="446"/>
      <c r="CH2" s="446"/>
      <c r="CI2" s="446"/>
      <c r="CJ2" s="446"/>
      <c r="CK2" s="446"/>
      <c r="CL2" s="446"/>
      <c r="CM2" s="446"/>
      <c r="CN2" s="446"/>
      <c r="CO2" s="446"/>
      <c r="CP2" s="446"/>
      <c r="CQ2" s="446"/>
      <c r="CR2" s="446"/>
      <c r="CS2" s="446"/>
      <c r="CT2" s="446"/>
      <c r="CU2" s="446"/>
      <c r="CV2" s="446"/>
      <c r="CW2" s="446"/>
      <c r="CX2" s="446"/>
      <c r="CY2" s="446"/>
      <c r="CZ2" s="446"/>
      <c r="DA2" s="446"/>
      <c r="DB2" s="446"/>
      <c r="DC2" s="446"/>
      <c r="DD2" s="446"/>
      <c r="DE2" s="446"/>
      <c r="DF2" s="446"/>
      <c r="DG2" s="446"/>
      <c r="DH2" s="446"/>
      <c r="DI2" s="446"/>
      <c r="DJ2" s="446"/>
      <c r="DK2" s="446"/>
      <c r="DL2" s="446"/>
      <c r="DM2" s="446"/>
      <c r="DN2" s="446"/>
      <c r="DO2" s="446"/>
      <c r="DP2" s="446"/>
      <c r="DQ2" s="446"/>
    </row>
    <row r="3" spans="1:121" ht="16" x14ac:dyDescent="0.2">
      <c r="A3" s="417">
        <v>16313</v>
      </c>
      <c r="B3" s="474">
        <v>43665</v>
      </c>
      <c r="C3" s="434" t="s">
        <v>1186</v>
      </c>
      <c r="D3" s="435" t="s">
        <v>169</v>
      </c>
      <c r="E3" s="435"/>
      <c r="F3" s="435" t="s">
        <v>1212</v>
      </c>
      <c r="G3" s="436">
        <v>43655</v>
      </c>
      <c r="H3" s="437" t="s">
        <v>126</v>
      </c>
      <c r="I3" s="437" t="s">
        <v>971</v>
      </c>
      <c r="J3" s="437">
        <v>2</v>
      </c>
      <c r="K3" s="435" t="s">
        <v>386</v>
      </c>
      <c r="L3" s="435" t="s">
        <v>1905</v>
      </c>
      <c r="M3" s="438">
        <v>144.06363636363636</v>
      </c>
      <c r="N3" s="438">
        <v>33.381818181818176</v>
      </c>
      <c r="O3" s="439"/>
      <c r="P3" s="435"/>
      <c r="Q3" s="440"/>
      <c r="R3" s="441"/>
      <c r="S3" s="440"/>
      <c r="T3" s="435"/>
      <c r="U3" s="440"/>
      <c r="V3" s="440"/>
      <c r="W3" s="440"/>
      <c r="X3" s="435"/>
      <c r="Y3" s="438"/>
      <c r="Z3" s="438"/>
      <c r="AA3" s="438"/>
      <c r="AB3" s="438"/>
      <c r="AC3" s="438"/>
      <c r="AD3" s="438"/>
      <c r="AE3" s="440"/>
      <c r="AF3" s="435"/>
      <c r="AG3" s="435"/>
      <c r="AH3" s="440"/>
      <c r="AI3" s="435"/>
      <c r="AJ3" s="435"/>
      <c r="AK3" s="440"/>
      <c r="AL3" s="435"/>
      <c r="AM3" s="438"/>
      <c r="AN3" s="438"/>
      <c r="AO3" s="435" t="s">
        <v>1379</v>
      </c>
      <c r="AP3" s="437" t="s">
        <v>971</v>
      </c>
      <c r="AQ3" s="437"/>
      <c r="AR3" s="437"/>
      <c r="AS3" s="442"/>
      <c r="AT3" s="437">
        <v>7</v>
      </c>
      <c r="AU3" s="442"/>
      <c r="AV3" s="437"/>
      <c r="AW3" s="442"/>
      <c r="AX3" s="437" t="s">
        <v>997</v>
      </c>
      <c r="AY3" s="437"/>
      <c r="AZ3" s="437">
        <v>0</v>
      </c>
      <c r="BA3" s="437">
        <v>0</v>
      </c>
      <c r="BB3" s="437">
        <v>0</v>
      </c>
      <c r="BC3" s="437">
        <v>0</v>
      </c>
      <c r="BD3" s="437">
        <v>0</v>
      </c>
      <c r="BE3" s="437">
        <v>0</v>
      </c>
      <c r="BF3" s="437">
        <v>0</v>
      </c>
      <c r="BG3" s="437">
        <v>0</v>
      </c>
      <c r="BH3" s="437">
        <v>0</v>
      </c>
      <c r="BI3" s="437">
        <v>0</v>
      </c>
      <c r="BJ3" s="437">
        <v>0</v>
      </c>
      <c r="BK3" s="437">
        <v>0</v>
      </c>
      <c r="BL3" s="437"/>
      <c r="BM3" s="437" t="s">
        <v>971</v>
      </c>
      <c r="BN3" s="437">
        <v>12</v>
      </c>
      <c r="BO3" s="437" t="s">
        <v>971</v>
      </c>
      <c r="BP3" s="447"/>
      <c r="BQ3" s="437"/>
      <c r="BR3" s="437"/>
      <c r="BS3" s="437"/>
      <c r="BT3" s="435"/>
      <c r="BU3" s="439"/>
      <c r="BV3" s="437"/>
      <c r="BW3" s="437" t="s">
        <v>1380</v>
      </c>
      <c r="BX3" s="437"/>
      <c r="BY3" s="448" t="s">
        <v>1685</v>
      </c>
      <c r="BZ3" s="410" t="s">
        <v>2083</v>
      </c>
      <c r="CA3" s="449"/>
      <c r="CB3" s="446"/>
      <c r="CC3" s="446"/>
      <c r="CD3" s="446"/>
      <c r="CE3" s="446"/>
      <c r="CF3" s="446"/>
      <c r="CG3" s="446"/>
      <c r="CH3" s="446"/>
      <c r="CI3" s="446"/>
      <c r="CJ3" s="446"/>
      <c r="CK3" s="446"/>
      <c r="CL3" s="446"/>
      <c r="CM3" s="446"/>
      <c r="CN3" s="446"/>
      <c r="CO3" s="446"/>
      <c r="CP3" s="446"/>
      <c r="CQ3" s="446"/>
      <c r="CR3" s="446"/>
      <c r="CS3" s="446"/>
      <c r="CT3" s="446"/>
      <c r="CU3" s="446"/>
      <c r="CV3" s="446"/>
      <c r="CW3" s="446"/>
      <c r="CX3" s="446"/>
      <c r="CY3" s="446"/>
      <c r="CZ3" s="446"/>
      <c r="DA3" s="446"/>
      <c r="DB3" s="446"/>
      <c r="DC3" s="446"/>
      <c r="DD3" s="446"/>
      <c r="DE3" s="446"/>
      <c r="DF3" s="446"/>
      <c r="DG3" s="446"/>
      <c r="DH3" s="446"/>
      <c r="DI3" s="446"/>
      <c r="DJ3" s="446"/>
      <c r="DK3" s="446"/>
      <c r="DL3" s="446"/>
      <c r="DM3" s="446"/>
      <c r="DN3" s="446"/>
      <c r="DO3" s="446"/>
      <c r="DP3" s="446"/>
      <c r="DQ3" s="446"/>
    </row>
    <row r="4" spans="1:121" ht="16" x14ac:dyDescent="0.2">
      <c r="A4" s="417">
        <v>16643</v>
      </c>
      <c r="B4" s="474">
        <v>43665</v>
      </c>
      <c r="C4" s="434" t="s">
        <v>1186</v>
      </c>
      <c r="D4" s="435" t="s">
        <v>169</v>
      </c>
      <c r="E4" s="435"/>
      <c r="F4" s="435" t="s">
        <v>1212</v>
      </c>
      <c r="G4" s="436">
        <v>43646</v>
      </c>
      <c r="H4" s="437" t="s">
        <v>126</v>
      </c>
      <c r="I4" s="437" t="s">
        <v>971</v>
      </c>
      <c r="J4" s="437">
        <v>3</v>
      </c>
      <c r="K4" s="435" t="s">
        <v>899</v>
      </c>
      <c r="L4" s="435" t="s">
        <v>1383</v>
      </c>
      <c r="M4" s="438">
        <v>157.39090909090908</v>
      </c>
      <c r="N4" s="438">
        <v>35.809090909090905</v>
      </c>
      <c r="O4" s="439"/>
      <c r="P4" s="435"/>
      <c r="Q4" s="440"/>
      <c r="R4" s="441"/>
      <c r="S4" s="440"/>
      <c r="T4" s="435"/>
      <c r="U4" s="440"/>
      <c r="V4" s="440"/>
      <c r="W4" s="440"/>
      <c r="X4" s="435"/>
      <c r="Y4" s="438"/>
      <c r="Z4" s="438"/>
      <c r="AA4" s="438"/>
      <c r="AB4" s="438"/>
      <c r="AC4" s="438"/>
      <c r="AD4" s="440"/>
      <c r="AE4" s="440"/>
      <c r="AF4" s="435"/>
      <c r="AG4" s="435"/>
      <c r="AH4" s="440"/>
      <c r="AI4" s="435"/>
      <c r="AJ4" s="435"/>
      <c r="AK4" s="438"/>
      <c r="AL4" s="435"/>
      <c r="AM4" s="438"/>
      <c r="AN4" s="438"/>
      <c r="AO4" s="435" t="s">
        <v>1379</v>
      </c>
      <c r="AP4" s="437" t="s">
        <v>971</v>
      </c>
      <c r="AQ4" s="437"/>
      <c r="AR4" s="437"/>
      <c r="AS4" s="442"/>
      <c r="AT4" s="437">
        <v>6.7</v>
      </c>
      <c r="AU4" s="442"/>
      <c r="AV4" s="437"/>
      <c r="AW4" s="442"/>
      <c r="AX4" s="437" t="s">
        <v>971</v>
      </c>
      <c r="AY4" s="437"/>
      <c r="AZ4" s="437">
        <v>0</v>
      </c>
      <c r="BA4" s="437">
        <v>0</v>
      </c>
      <c r="BB4" s="437">
        <v>0</v>
      </c>
      <c r="BC4" s="437">
        <v>0</v>
      </c>
      <c r="BD4" s="437">
        <v>0</v>
      </c>
      <c r="BE4" s="437">
        <v>0</v>
      </c>
      <c r="BF4" s="437">
        <v>0</v>
      </c>
      <c r="BG4" s="437">
        <v>0</v>
      </c>
      <c r="BH4" s="437">
        <v>0</v>
      </c>
      <c r="BI4" s="437">
        <v>0</v>
      </c>
      <c r="BJ4" s="437">
        <v>0</v>
      </c>
      <c r="BK4" s="437">
        <v>0</v>
      </c>
      <c r="BL4" s="437"/>
      <c r="BM4" s="437" t="s">
        <v>971</v>
      </c>
      <c r="BN4" s="437"/>
      <c r="BO4" s="437" t="s">
        <v>971</v>
      </c>
      <c r="BP4" s="447"/>
      <c r="BQ4" s="437"/>
      <c r="BR4" s="437"/>
      <c r="BS4" s="437"/>
      <c r="BT4" s="435"/>
      <c r="BU4" s="439"/>
      <c r="BV4" s="437"/>
      <c r="BW4" s="437" t="s">
        <v>1380</v>
      </c>
      <c r="BX4" s="437">
        <v>1</v>
      </c>
      <c r="BY4" s="435"/>
      <c r="BZ4" s="410" t="s">
        <v>2086</v>
      </c>
      <c r="CA4" s="417"/>
      <c r="CB4" s="446"/>
      <c r="CC4" s="446"/>
      <c r="CD4" s="446"/>
      <c r="CE4" s="446"/>
      <c r="CF4" s="446"/>
      <c r="CG4" s="446"/>
      <c r="CH4" s="446"/>
      <c r="CI4" s="446"/>
      <c r="CJ4" s="446"/>
      <c r="CK4" s="446"/>
      <c r="CL4" s="446"/>
      <c r="CM4" s="446"/>
      <c r="CN4" s="446"/>
      <c r="CO4" s="446"/>
      <c r="CP4" s="446"/>
      <c r="CQ4" s="446"/>
      <c r="CR4" s="446"/>
      <c r="CS4" s="446"/>
      <c r="CT4" s="446"/>
      <c r="CU4" s="446"/>
      <c r="CV4" s="446"/>
      <c r="CW4" s="446"/>
      <c r="CX4" s="446"/>
      <c r="CY4" s="446"/>
      <c r="CZ4" s="446"/>
      <c r="DA4" s="446"/>
      <c r="DB4" s="446"/>
      <c r="DC4" s="446"/>
      <c r="DD4" s="446"/>
      <c r="DE4" s="446"/>
      <c r="DF4" s="446"/>
      <c r="DG4" s="446"/>
      <c r="DH4" s="446"/>
      <c r="DI4" s="446"/>
      <c r="DJ4" s="446"/>
      <c r="DK4" s="446"/>
      <c r="DL4" s="446"/>
      <c r="DM4" s="446"/>
      <c r="DN4" s="446"/>
      <c r="DO4" s="446"/>
      <c r="DP4" s="446"/>
      <c r="DQ4" s="446"/>
    </row>
    <row r="5" spans="1:121" ht="16" x14ac:dyDescent="0.2">
      <c r="A5" s="417">
        <v>13782</v>
      </c>
      <c r="B5" s="474">
        <v>43665</v>
      </c>
      <c r="C5" s="434" t="s">
        <v>1186</v>
      </c>
      <c r="D5" s="435" t="s">
        <v>169</v>
      </c>
      <c r="E5" s="435"/>
      <c r="F5" s="435" t="s">
        <v>1212</v>
      </c>
      <c r="G5" s="436">
        <v>43646</v>
      </c>
      <c r="H5" s="437" t="s">
        <v>126</v>
      </c>
      <c r="I5" s="437" t="s">
        <v>971</v>
      </c>
      <c r="J5" s="437">
        <v>4</v>
      </c>
      <c r="K5" s="435" t="s">
        <v>902</v>
      </c>
      <c r="L5" s="435" t="s">
        <v>1932</v>
      </c>
      <c r="M5" s="438">
        <v>135</v>
      </c>
      <c r="N5" s="438">
        <v>34.799999999999997</v>
      </c>
      <c r="O5" s="348" t="s">
        <v>992</v>
      </c>
      <c r="P5" s="435">
        <v>300</v>
      </c>
      <c r="Q5" s="438">
        <v>40.499999999999993</v>
      </c>
      <c r="R5" s="441"/>
      <c r="S5" s="440"/>
      <c r="T5" s="435"/>
      <c r="U5" s="440"/>
      <c r="V5" s="440"/>
      <c r="W5" s="440"/>
      <c r="X5" s="435"/>
      <c r="Y5" s="438"/>
      <c r="Z5" s="438"/>
      <c r="AA5" s="438"/>
      <c r="AB5" s="438"/>
      <c r="AC5" s="438"/>
      <c r="AD5" s="438"/>
      <c r="AE5" s="440"/>
      <c r="AF5" s="435"/>
      <c r="AG5" s="435"/>
      <c r="AH5" s="440"/>
      <c r="AI5" s="435"/>
      <c r="AJ5" s="435"/>
      <c r="AK5" s="438"/>
      <c r="AL5" s="435"/>
      <c r="AM5" s="438"/>
      <c r="AN5" s="438"/>
      <c r="AO5" s="435" t="s">
        <v>1379</v>
      </c>
      <c r="AP5" s="437" t="s">
        <v>971</v>
      </c>
      <c r="AQ5" s="437"/>
      <c r="AR5" s="437"/>
      <c r="AS5" s="437">
        <v>10</v>
      </c>
      <c r="AT5" s="437">
        <v>5.2</v>
      </c>
      <c r="AU5" s="442"/>
      <c r="AV5" s="437"/>
      <c r="AW5" s="442"/>
      <c r="AX5" s="437" t="s">
        <v>997</v>
      </c>
      <c r="AY5" s="437"/>
      <c r="AZ5" s="437">
        <v>0</v>
      </c>
      <c r="BA5" s="437">
        <v>0</v>
      </c>
      <c r="BB5" s="437">
        <v>2</v>
      </c>
      <c r="BC5" s="437">
        <v>0</v>
      </c>
      <c r="BD5" s="437">
        <v>0</v>
      </c>
      <c r="BE5" s="437">
        <v>0</v>
      </c>
      <c r="BF5" s="437">
        <v>0</v>
      </c>
      <c r="BG5" s="437">
        <v>0</v>
      </c>
      <c r="BH5" s="437">
        <v>0</v>
      </c>
      <c r="BI5" s="437">
        <v>0</v>
      </c>
      <c r="BJ5" s="437">
        <v>0</v>
      </c>
      <c r="BK5" s="437">
        <v>0</v>
      </c>
      <c r="BL5" s="437"/>
      <c r="BM5" s="437" t="s">
        <v>971</v>
      </c>
      <c r="BN5" s="437"/>
      <c r="BO5" s="437" t="s">
        <v>971</v>
      </c>
      <c r="BP5" s="447"/>
      <c r="BQ5" s="437"/>
      <c r="BR5" s="437"/>
      <c r="BS5" s="437"/>
      <c r="BT5" s="439"/>
      <c r="BU5" s="439"/>
      <c r="BV5" s="437"/>
      <c r="BW5" s="437" t="s">
        <v>1380</v>
      </c>
      <c r="BX5" s="437"/>
      <c r="BY5" s="435"/>
      <c r="BZ5" s="451" t="s">
        <v>2089</v>
      </c>
      <c r="CA5" s="417"/>
      <c r="CB5" s="446"/>
      <c r="CC5" s="161"/>
      <c r="CD5" s="161"/>
      <c r="CE5" s="161"/>
      <c r="CF5" s="161"/>
      <c r="CG5" s="161"/>
      <c r="CH5" s="161"/>
      <c r="CI5" s="161"/>
      <c r="CJ5" s="161"/>
      <c r="CK5" s="161"/>
      <c r="CL5" s="161"/>
      <c r="CM5" s="161"/>
      <c r="CN5" s="161"/>
      <c r="CO5" s="161"/>
      <c r="CP5" s="161"/>
      <c r="CQ5" s="161"/>
      <c r="CR5" s="161"/>
      <c r="CS5" s="161"/>
      <c r="CT5" s="161"/>
      <c r="CU5" s="161"/>
      <c r="CV5" s="161"/>
      <c r="CW5" s="161"/>
      <c r="CX5" s="161"/>
      <c r="CY5" s="161"/>
      <c r="CZ5" s="161"/>
      <c r="DA5" s="161"/>
      <c r="DB5" s="161"/>
      <c r="DC5" s="161"/>
      <c r="DD5" s="161"/>
      <c r="DE5" s="161"/>
      <c r="DF5" s="446"/>
      <c r="DG5" s="446"/>
      <c r="DH5" s="446"/>
      <c r="DI5" s="446"/>
      <c r="DJ5" s="446"/>
      <c r="DK5" s="446"/>
      <c r="DL5" s="446"/>
      <c r="DM5" s="446"/>
      <c r="DN5" s="446"/>
      <c r="DO5" s="446"/>
      <c r="DP5" s="446"/>
      <c r="DQ5" s="446"/>
    </row>
    <row r="6" spans="1:121" ht="16" x14ac:dyDescent="0.2">
      <c r="A6" s="417">
        <v>1489</v>
      </c>
      <c r="B6" s="474">
        <v>43665</v>
      </c>
      <c r="C6" s="434" t="s">
        <v>1186</v>
      </c>
      <c r="D6" s="435" t="s">
        <v>169</v>
      </c>
      <c r="E6" s="435"/>
      <c r="F6" s="435" t="s">
        <v>1212</v>
      </c>
      <c r="G6" s="436">
        <v>43623</v>
      </c>
      <c r="H6" s="437" t="s">
        <v>126</v>
      </c>
      <c r="I6" s="437" t="s">
        <v>971</v>
      </c>
      <c r="J6" s="437">
        <v>5</v>
      </c>
      <c r="K6" s="435" t="s">
        <v>903</v>
      </c>
      <c r="L6" s="435" t="s">
        <v>1158</v>
      </c>
      <c r="M6" s="438">
        <v>149.90909090909091</v>
      </c>
      <c r="N6" s="438">
        <v>32.872727272727268</v>
      </c>
      <c r="O6" s="439"/>
      <c r="P6" s="435"/>
      <c r="Q6" s="440"/>
      <c r="R6" s="441"/>
      <c r="S6" s="440"/>
      <c r="T6" s="435"/>
      <c r="U6" s="440"/>
      <c r="V6" s="440"/>
      <c r="W6" s="440"/>
      <c r="X6" s="435"/>
      <c r="Y6" s="438"/>
      <c r="Z6" s="438"/>
      <c r="AA6" s="438"/>
      <c r="AB6" s="438"/>
      <c r="AC6" s="438"/>
      <c r="AD6" s="438"/>
      <c r="AE6" s="440"/>
      <c r="AF6" s="435"/>
      <c r="AG6" s="435"/>
      <c r="AH6" s="440"/>
      <c r="AI6" s="435"/>
      <c r="AJ6" s="435"/>
      <c r="AK6" s="438"/>
      <c r="AL6" s="435"/>
      <c r="AM6" s="438"/>
      <c r="AN6" s="438"/>
      <c r="AO6" s="435" t="s">
        <v>1379</v>
      </c>
      <c r="AP6" s="437" t="s">
        <v>971</v>
      </c>
      <c r="AQ6" s="437"/>
      <c r="AR6" s="437"/>
      <c r="AS6" s="442"/>
      <c r="AT6" s="437">
        <v>6.2</v>
      </c>
      <c r="AU6" s="442"/>
      <c r="AV6" s="437"/>
      <c r="AW6" s="442"/>
      <c r="AX6" s="437" t="s">
        <v>997</v>
      </c>
      <c r="AY6" s="437"/>
      <c r="AZ6" s="437">
        <v>0</v>
      </c>
      <c r="BA6" s="437">
        <v>0</v>
      </c>
      <c r="BB6" s="437">
        <v>0</v>
      </c>
      <c r="BC6" s="437">
        <v>0</v>
      </c>
      <c r="BD6" s="437">
        <v>0</v>
      </c>
      <c r="BE6" s="437">
        <v>0</v>
      </c>
      <c r="BF6" s="437">
        <v>0</v>
      </c>
      <c r="BG6" s="437">
        <v>0</v>
      </c>
      <c r="BH6" s="437">
        <v>0</v>
      </c>
      <c r="BI6" s="437">
        <v>0</v>
      </c>
      <c r="BJ6" s="437">
        <v>0</v>
      </c>
      <c r="BK6" s="437">
        <v>0</v>
      </c>
      <c r="BL6" s="437"/>
      <c r="BM6" s="437" t="s">
        <v>971</v>
      </c>
      <c r="BN6" s="437"/>
      <c r="BO6" s="437" t="s">
        <v>971</v>
      </c>
      <c r="BP6" s="447"/>
      <c r="BQ6" s="437"/>
      <c r="BR6" s="437"/>
      <c r="BS6" s="437"/>
      <c r="BT6" s="439"/>
      <c r="BU6" s="439"/>
      <c r="BV6" s="437"/>
      <c r="BW6" s="437" t="s">
        <v>1380</v>
      </c>
      <c r="BX6" s="437"/>
      <c r="BY6" s="435"/>
      <c r="BZ6" s="451" t="s">
        <v>2092</v>
      </c>
      <c r="CA6" s="449"/>
      <c r="CB6" s="446"/>
      <c r="CC6" s="446"/>
      <c r="CD6" s="446"/>
      <c r="CE6" s="446"/>
      <c r="CF6" s="446"/>
      <c r="CG6" s="446"/>
      <c r="CH6" s="446"/>
      <c r="CI6" s="446"/>
      <c r="CJ6" s="446"/>
      <c r="CK6" s="446"/>
      <c r="CL6" s="446"/>
      <c r="CM6" s="446"/>
      <c r="CN6" s="446"/>
      <c r="CO6" s="446"/>
      <c r="CP6" s="446"/>
      <c r="CQ6" s="446"/>
      <c r="CR6" s="446"/>
      <c r="CS6" s="446"/>
      <c r="CT6" s="446"/>
      <c r="CU6" s="446"/>
      <c r="CV6" s="446"/>
      <c r="CW6" s="446"/>
      <c r="CX6" s="446"/>
      <c r="CY6" s="446"/>
      <c r="CZ6" s="446"/>
      <c r="DA6" s="446"/>
      <c r="DB6" s="446"/>
      <c r="DC6" s="446"/>
      <c r="DD6" s="446"/>
      <c r="DE6" s="446"/>
      <c r="DF6" s="446"/>
      <c r="DG6" s="446"/>
      <c r="DH6" s="446"/>
      <c r="DI6" s="446"/>
      <c r="DJ6" s="446"/>
      <c r="DK6" s="446"/>
      <c r="DL6" s="446"/>
      <c r="DM6" s="446"/>
      <c r="DN6" s="446"/>
      <c r="DO6" s="446"/>
      <c r="DP6" s="446"/>
      <c r="DQ6" s="446"/>
    </row>
    <row r="7" spans="1:121" ht="16" x14ac:dyDescent="0.2">
      <c r="A7" s="417">
        <v>1137</v>
      </c>
      <c r="B7" s="474">
        <v>43665</v>
      </c>
      <c r="C7" s="434" t="s">
        <v>1186</v>
      </c>
      <c r="D7" s="435" t="s">
        <v>169</v>
      </c>
      <c r="E7" s="435"/>
      <c r="F7" s="435" t="s">
        <v>1212</v>
      </c>
      <c r="G7" s="436">
        <v>43664</v>
      </c>
      <c r="H7" s="437" t="s">
        <v>126</v>
      </c>
      <c r="I7" s="437" t="s">
        <v>971</v>
      </c>
      <c r="J7" s="437">
        <v>6</v>
      </c>
      <c r="K7" s="435" t="s">
        <v>904</v>
      </c>
      <c r="L7" s="435" t="s">
        <v>1911</v>
      </c>
      <c r="M7" s="438">
        <v>155.5</v>
      </c>
      <c r="N7" s="438">
        <v>37.463636363636361</v>
      </c>
      <c r="O7" s="439"/>
      <c r="P7" s="435"/>
      <c r="Q7" s="440"/>
      <c r="R7" s="441"/>
      <c r="S7" s="440"/>
      <c r="T7" s="435"/>
      <c r="U7" s="440"/>
      <c r="V7" s="440"/>
      <c r="W7" s="440"/>
      <c r="X7" s="435"/>
      <c r="Y7" s="438"/>
      <c r="Z7" s="438"/>
      <c r="AA7" s="438"/>
      <c r="AB7" s="438"/>
      <c r="AC7" s="438"/>
      <c r="AD7" s="438"/>
      <c r="AE7" s="440"/>
      <c r="AF7" s="435"/>
      <c r="AG7" s="435"/>
      <c r="AH7" s="440"/>
      <c r="AI7" s="435"/>
      <c r="AJ7" s="435"/>
      <c r="AK7" s="438"/>
      <c r="AL7" s="435"/>
      <c r="AM7" s="438"/>
      <c r="AN7" s="438"/>
      <c r="AO7" s="435" t="s">
        <v>1379</v>
      </c>
      <c r="AP7" s="437" t="s">
        <v>971</v>
      </c>
      <c r="AQ7" s="437"/>
      <c r="AR7" s="437"/>
      <c r="AS7" s="442"/>
      <c r="AT7" s="437">
        <v>7.6</v>
      </c>
      <c r="AU7" s="442"/>
      <c r="AV7" s="437"/>
      <c r="AW7" s="442"/>
      <c r="AX7" s="437" t="s">
        <v>997</v>
      </c>
      <c r="AY7" s="437"/>
      <c r="AZ7" s="437">
        <v>10</v>
      </c>
      <c r="BA7" s="437">
        <v>0</v>
      </c>
      <c r="BB7" s="437">
        <v>0</v>
      </c>
      <c r="BC7" s="437">
        <v>0</v>
      </c>
      <c r="BD7" s="437">
        <v>0</v>
      </c>
      <c r="BE7" s="437">
        <v>0</v>
      </c>
      <c r="BF7" s="437">
        <v>0</v>
      </c>
      <c r="BG7" s="437">
        <v>0</v>
      </c>
      <c r="BH7" s="437">
        <v>0</v>
      </c>
      <c r="BI7" s="437">
        <v>0</v>
      </c>
      <c r="BJ7" s="437">
        <v>0</v>
      </c>
      <c r="BK7" s="437">
        <v>0</v>
      </c>
      <c r="BL7" s="437"/>
      <c r="BM7" s="437" t="s">
        <v>971</v>
      </c>
      <c r="BN7" s="437">
        <v>12</v>
      </c>
      <c r="BO7" s="437" t="s">
        <v>971</v>
      </c>
      <c r="BP7" s="447"/>
      <c r="BQ7" s="437"/>
      <c r="BR7" s="437"/>
      <c r="BS7" s="437"/>
      <c r="BT7" s="435"/>
      <c r="BU7" s="439"/>
      <c r="BV7" s="437"/>
      <c r="BW7" s="437" t="s">
        <v>1380</v>
      </c>
      <c r="BX7" s="437"/>
      <c r="BY7" s="410"/>
      <c r="BZ7" s="417" t="s">
        <v>2095</v>
      </c>
      <c r="CA7" s="435"/>
      <c r="CB7" s="446"/>
      <c r="CC7" s="161"/>
      <c r="CD7" s="161"/>
      <c r="CE7" s="161"/>
      <c r="CF7" s="161"/>
      <c r="CG7" s="161"/>
      <c r="CH7" s="161"/>
      <c r="CI7" s="161"/>
      <c r="CJ7" s="161"/>
      <c r="CK7" s="161"/>
      <c r="CL7" s="161"/>
      <c r="CM7" s="161"/>
      <c r="CN7" s="161"/>
      <c r="CO7" s="161"/>
      <c r="CP7" s="161"/>
      <c r="CQ7" s="161"/>
      <c r="CR7" s="161"/>
      <c r="CS7" s="161"/>
      <c r="CT7" s="161"/>
      <c r="CU7" s="161"/>
      <c r="CV7" s="161"/>
      <c r="CW7" s="161"/>
      <c r="CX7" s="161"/>
      <c r="CY7" s="161"/>
      <c r="CZ7" s="161"/>
      <c r="DA7" s="161"/>
      <c r="DB7" s="161"/>
      <c r="DC7" s="161"/>
      <c r="DD7" s="161"/>
      <c r="DE7" s="161"/>
      <c r="DF7" s="446"/>
      <c r="DG7" s="446"/>
      <c r="DH7" s="446"/>
      <c r="DI7" s="446"/>
      <c r="DJ7" s="446"/>
      <c r="DK7" s="446"/>
      <c r="DL7" s="446"/>
      <c r="DM7" s="446"/>
      <c r="DN7" s="446"/>
      <c r="DO7" s="446"/>
      <c r="DP7" s="446"/>
      <c r="DQ7" s="446"/>
    </row>
    <row r="8" spans="1:121" ht="16" x14ac:dyDescent="0.2">
      <c r="A8" s="417">
        <v>713</v>
      </c>
      <c r="B8" s="474">
        <v>43665</v>
      </c>
      <c r="C8" s="434" t="s">
        <v>1186</v>
      </c>
      <c r="D8" s="435" t="s">
        <v>169</v>
      </c>
      <c r="E8" s="435"/>
      <c r="F8" s="435" t="s">
        <v>1212</v>
      </c>
      <c r="G8" s="436">
        <v>43646</v>
      </c>
      <c r="H8" s="437" t="s">
        <v>126</v>
      </c>
      <c r="I8" s="437" t="s">
        <v>971</v>
      </c>
      <c r="J8" s="437">
        <v>7</v>
      </c>
      <c r="K8" s="435" t="s">
        <v>934</v>
      </c>
      <c r="L8" s="435" t="s">
        <v>1914</v>
      </c>
      <c r="M8" s="438">
        <v>151.83636363636364</v>
      </c>
      <c r="N8" s="438">
        <v>34.263636363636358</v>
      </c>
      <c r="O8" s="439"/>
      <c r="P8" s="435"/>
      <c r="Q8" s="440"/>
      <c r="R8" s="441"/>
      <c r="S8" s="440"/>
      <c r="T8" s="435"/>
      <c r="U8" s="440"/>
      <c r="V8" s="440"/>
      <c r="W8" s="440"/>
      <c r="X8" s="435"/>
      <c r="Y8" s="438"/>
      <c r="Z8" s="438"/>
      <c r="AA8" s="438"/>
      <c r="AB8" s="438"/>
      <c r="AC8" s="438"/>
      <c r="AD8" s="440"/>
      <c r="AE8" s="440"/>
      <c r="AF8" s="435"/>
      <c r="AG8" s="435"/>
      <c r="AH8" s="440"/>
      <c r="AI8" s="435"/>
      <c r="AJ8" s="435"/>
      <c r="AK8" s="438"/>
      <c r="AL8" s="435"/>
      <c r="AM8" s="438"/>
      <c r="AN8" s="438"/>
      <c r="AO8" s="435" t="s">
        <v>1379</v>
      </c>
      <c r="AP8" s="437" t="s">
        <v>971</v>
      </c>
      <c r="AQ8" s="437"/>
      <c r="AR8" s="437"/>
      <c r="AS8" s="442"/>
      <c r="AT8" s="437">
        <v>7</v>
      </c>
      <c r="AU8" s="442"/>
      <c r="AV8" s="437"/>
      <c r="AW8" s="442"/>
      <c r="AX8" s="437" t="s">
        <v>997</v>
      </c>
      <c r="AY8" s="437"/>
      <c r="AZ8" s="437">
        <v>0</v>
      </c>
      <c r="BA8" s="437">
        <v>0</v>
      </c>
      <c r="BB8" s="437">
        <v>0</v>
      </c>
      <c r="BC8" s="437">
        <v>0</v>
      </c>
      <c r="BD8" s="437">
        <v>0</v>
      </c>
      <c r="BE8" s="437">
        <v>0</v>
      </c>
      <c r="BF8" s="437">
        <v>0</v>
      </c>
      <c r="BG8" s="437">
        <v>0</v>
      </c>
      <c r="BH8" s="437">
        <v>0</v>
      </c>
      <c r="BI8" s="437">
        <v>0</v>
      </c>
      <c r="BJ8" s="437">
        <v>0</v>
      </c>
      <c r="BK8" s="437">
        <v>0</v>
      </c>
      <c r="BL8" s="437"/>
      <c r="BM8" s="437" t="s">
        <v>971</v>
      </c>
      <c r="BN8" s="437">
        <v>12</v>
      </c>
      <c r="BO8" s="437" t="s">
        <v>971</v>
      </c>
      <c r="BP8" s="447"/>
      <c r="BQ8" s="437"/>
      <c r="BR8" s="437"/>
      <c r="BS8" s="437"/>
      <c r="BT8" s="439"/>
      <c r="BU8" s="439"/>
      <c r="BV8" s="437"/>
      <c r="BW8" s="437" t="s">
        <v>1380</v>
      </c>
      <c r="BX8" s="437"/>
      <c r="BY8" s="448" t="s">
        <v>1934</v>
      </c>
      <c r="BZ8" s="445" t="s">
        <v>2098</v>
      </c>
      <c r="CA8" s="449"/>
      <c r="CB8" s="446"/>
      <c r="CC8" s="161"/>
      <c r="CD8" s="161"/>
      <c r="CE8" s="161"/>
      <c r="CF8" s="161"/>
      <c r="CG8" s="161"/>
      <c r="CH8" s="161"/>
      <c r="CI8" s="161"/>
      <c r="CJ8" s="161"/>
      <c r="CK8" s="161"/>
      <c r="CL8" s="161"/>
      <c r="CM8" s="161"/>
      <c r="CN8" s="161"/>
      <c r="CO8" s="161"/>
      <c r="CP8" s="161"/>
      <c r="CQ8" s="161"/>
      <c r="CR8" s="161"/>
      <c r="CS8" s="161"/>
      <c r="CT8" s="161"/>
      <c r="CU8" s="161"/>
      <c r="CV8" s="161"/>
      <c r="CW8" s="161"/>
      <c r="CX8" s="161"/>
      <c r="CY8" s="161"/>
      <c r="CZ8" s="161"/>
      <c r="DA8" s="161"/>
      <c r="DB8" s="161"/>
      <c r="DC8" s="161"/>
      <c r="DD8" s="161"/>
      <c r="DE8" s="161"/>
      <c r="DF8" s="446"/>
      <c r="DG8" s="446"/>
      <c r="DH8" s="446"/>
      <c r="DI8" s="446"/>
      <c r="DJ8" s="446"/>
      <c r="DK8" s="446"/>
      <c r="DL8" s="446"/>
      <c r="DM8" s="446"/>
      <c r="DN8" s="446"/>
      <c r="DO8" s="446"/>
      <c r="DP8" s="446"/>
      <c r="DQ8" s="446"/>
    </row>
    <row r="9" spans="1:121" ht="16" x14ac:dyDescent="0.2">
      <c r="A9" s="417">
        <v>15192</v>
      </c>
      <c r="B9" s="474">
        <v>43665</v>
      </c>
      <c r="C9" s="434" t="s">
        <v>1186</v>
      </c>
      <c r="D9" s="435" t="s">
        <v>169</v>
      </c>
      <c r="E9" s="435"/>
      <c r="F9" s="435" t="s">
        <v>1212</v>
      </c>
      <c r="G9" s="436">
        <v>43646</v>
      </c>
      <c r="H9" s="437" t="s">
        <v>126</v>
      </c>
      <c r="I9" s="437" t="s">
        <v>971</v>
      </c>
      <c r="J9" s="437">
        <v>8</v>
      </c>
      <c r="K9" s="435" t="s">
        <v>614</v>
      </c>
      <c r="L9" s="435" t="s">
        <v>1697</v>
      </c>
      <c r="M9" s="438">
        <v>198.34545454545454</v>
      </c>
      <c r="N9" s="438">
        <v>33.754545454545458</v>
      </c>
      <c r="O9" s="439"/>
      <c r="P9" s="435"/>
      <c r="Q9" s="440"/>
      <c r="R9" s="441"/>
      <c r="S9" s="440"/>
      <c r="T9" s="435"/>
      <c r="U9" s="440"/>
      <c r="V9" s="440"/>
      <c r="W9" s="440"/>
      <c r="X9" s="435"/>
      <c r="Y9" s="438"/>
      <c r="Z9" s="438"/>
      <c r="AA9" s="438"/>
      <c r="AB9" s="438"/>
      <c r="AC9" s="438"/>
      <c r="AD9" s="440"/>
      <c r="AE9" s="440"/>
      <c r="AF9" s="435"/>
      <c r="AG9" s="435"/>
      <c r="AH9" s="440"/>
      <c r="AI9" s="435"/>
      <c r="AJ9" s="435"/>
      <c r="AK9" s="438"/>
      <c r="AL9" s="435"/>
      <c r="AM9" s="438"/>
      <c r="AN9" s="438"/>
      <c r="AO9" s="435" t="s">
        <v>1379</v>
      </c>
      <c r="AP9" s="437" t="s">
        <v>971</v>
      </c>
      <c r="AQ9" s="437"/>
      <c r="AR9" s="437"/>
      <c r="AS9" s="442"/>
      <c r="AT9" s="437">
        <v>5</v>
      </c>
      <c r="AU9" s="442"/>
      <c r="AV9" s="437"/>
      <c r="AW9" s="442"/>
      <c r="AX9" s="437" t="s">
        <v>997</v>
      </c>
      <c r="AY9" s="437"/>
      <c r="AZ9" s="437">
        <v>0</v>
      </c>
      <c r="BA9" s="437">
        <v>0</v>
      </c>
      <c r="BB9" s="437">
        <v>0</v>
      </c>
      <c r="BC9" s="437">
        <v>0</v>
      </c>
      <c r="BD9" s="437">
        <v>0</v>
      </c>
      <c r="BE9" s="437">
        <v>0</v>
      </c>
      <c r="BF9" s="437">
        <v>0</v>
      </c>
      <c r="BG9" s="437">
        <v>0</v>
      </c>
      <c r="BH9" s="437">
        <v>0</v>
      </c>
      <c r="BI9" s="437">
        <v>0</v>
      </c>
      <c r="BJ9" s="437">
        <v>0</v>
      </c>
      <c r="BK9" s="437">
        <v>0</v>
      </c>
      <c r="BL9" s="437"/>
      <c r="BM9" s="437" t="s">
        <v>971</v>
      </c>
      <c r="BN9" s="437"/>
      <c r="BO9" s="437" t="s">
        <v>971</v>
      </c>
      <c r="BP9" s="447"/>
      <c r="BQ9" s="437"/>
      <c r="BR9" s="437"/>
      <c r="BS9" s="437"/>
      <c r="BT9" s="439"/>
      <c r="BU9" s="439"/>
      <c r="BV9" s="437"/>
      <c r="BW9" s="437" t="s">
        <v>1380</v>
      </c>
      <c r="BX9" s="437">
        <v>1</v>
      </c>
      <c r="BY9" s="435"/>
      <c r="BZ9" s="451" t="s">
        <v>2101</v>
      </c>
      <c r="CA9" s="417"/>
      <c r="CB9" s="446"/>
      <c r="CC9" s="446"/>
      <c r="CD9" s="446"/>
      <c r="CE9" s="446"/>
      <c r="CF9" s="446"/>
      <c r="CG9" s="446"/>
      <c r="CH9" s="446"/>
      <c r="CI9" s="446"/>
      <c r="CJ9" s="446"/>
      <c r="CK9" s="446"/>
      <c r="CL9" s="446"/>
      <c r="CM9" s="446"/>
      <c r="CN9" s="446"/>
      <c r="CO9" s="446"/>
      <c r="CP9" s="446"/>
      <c r="CQ9" s="446"/>
      <c r="CR9" s="446"/>
      <c r="CS9" s="446"/>
      <c r="CT9" s="446"/>
      <c r="CU9" s="446"/>
      <c r="CV9" s="446"/>
      <c r="CW9" s="446"/>
      <c r="CX9" s="446"/>
      <c r="CY9" s="446"/>
      <c r="CZ9" s="446"/>
      <c r="DA9" s="446"/>
      <c r="DB9" s="446"/>
      <c r="DC9" s="446"/>
      <c r="DD9" s="446"/>
      <c r="DE9" s="446"/>
      <c r="DF9" s="446"/>
      <c r="DG9" s="446"/>
      <c r="DH9" s="446"/>
      <c r="DI9" s="446"/>
      <c r="DJ9" s="446"/>
      <c r="DK9" s="446"/>
      <c r="DL9" s="446"/>
      <c r="DM9" s="446"/>
      <c r="DN9" s="446"/>
      <c r="DO9" s="446"/>
      <c r="DP9" s="446"/>
      <c r="DQ9" s="446"/>
    </row>
    <row r="10" spans="1:121" ht="16" x14ac:dyDescent="0.2">
      <c r="A10" s="417">
        <v>1409</v>
      </c>
      <c r="B10" s="474">
        <v>43665</v>
      </c>
      <c r="C10" s="434" t="s">
        <v>1186</v>
      </c>
      <c r="D10" s="435" t="s">
        <v>169</v>
      </c>
      <c r="E10" s="435"/>
      <c r="F10" s="435" t="s">
        <v>1212</v>
      </c>
      <c r="G10" s="436">
        <v>43646</v>
      </c>
      <c r="H10" s="454" t="s">
        <v>126</v>
      </c>
      <c r="I10" s="454" t="s">
        <v>971</v>
      </c>
      <c r="J10" s="454">
        <v>9</v>
      </c>
      <c r="K10" s="448" t="s">
        <v>291</v>
      </c>
      <c r="L10" s="417" t="s">
        <v>1403</v>
      </c>
      <c r="M10" s="438">
        <v>148.19999999999999</v>
      </c>
      <c r="N10" s="438">
        <v>27.68181818181818</v>
      </c>
      <c r="O10" s="475"/>
      <c r="P10" s="476"/>
      <c r="Q10" s="477"/>
      <c r="R10" s="441"/>
      <c r="S10" s="440"/>
      <c r="T10" s="448"/>
      <c r="U10" s="455"/>
      <c r="V10" s="455"/>
      <c r="W10" s="455"/>
      <c r="X10" s="448"/>
      <c r="Y10" s="456"/>
      <c r="Z10" s="456"/>
      <c r="AA10" s="456"/>
      <c r="AB10" s="456"/>
      <c r="AC10" s="456"/>
      <c r="AD10" s="456"/>
      <c r="AE10" s="455"/>
      <c r="AF10" s="448"/>
      <c r="AG10" s="448"/>
      <c r="AH10" s="455"/>
      <c r="AI10" s="448"/>
      <c r="AJ10" s="448"/>
      <c r="AK10" s="456"/>
      <c r="AL10" s="448"/>
      <c r="AM10" s="456"/>
      <c r="AN10" s="456"/>
      <c r="AO10" s="448" t="s">
        <v>1379</v>
      </c>
      <c r="AP10" s="454" t="s">
        <v>971</v>
      </c>
      <c r="AQ10" s="454"/>
      <c r="AR10" s="454"/>
      <c r="AS10" s="457"/>
      <c r="AT10" s="454">
        <v>7</v>
      </c>
      <c r="AU10" s="457"/>
      <c r="AV10" s="454"/>
      <c r="AW10" s="457"/>
      <c r="AX10" s="454" t="s">
        <v>997</v>
      </c>
      <c r="AY10" s="458"/>
      <c r="AZ10" s="454">
        <v>0</v>
      </c>
      <c r="BA10" s="454">
        <v>0</v>
      </c>
      <c r="BB10" s="454">
        <v>0</v>
      </c>
      <c r="BC10" s="454">
        <v>0</v>
      </c>
      <c r="BD10" s="454">
        <v>0</v>
      </c>
      <c r="BE10" s="454">
        <v>0</v>
      </c>
      <c r="BF10" s="454">
        <v>0</v>
      </c>
      <c r="BG10" s="454">
        <v>0</v>
      </c>
      <c r="BH10" s="454">
        <v>0</v>
      </c>
      <c r="BI10" s="454">
        <v>0</v>
      </c>
      <c r="BJ10" s="454">
        <v>0</v>
      </c>
      <c r="BK10" s="454">
        <v>0</v>
      </c>
      <c r="BL10" s="454"/>
      <c r="BM10" s="454" t="s">
        <v>971</v>
      </c>
      <c r="BN10" s="454"/>
      <c r="BO10" s="454" t="s">
        <v>971</v>
      </c>
      <c r="BP10" s="459"/>
      <c r="BQ10" s="454"/>
      <c r="BR10" s="454"/>
      <c r="BS10" s="460"/>
      <c r="BT10" s="449"/>
      <c r="BU10" s="439"/>
      <c r="BV10" s="437"/>
      <c r="BW10" s="454" t="s">
        <v>1380</v>
      </c>
      <c r="BX10" s="454"/>
      <c r="BY10" s="448"/>
      <c r="BZ10" s="445" t="s">
        <v>2104</v>
      </c>
      <c r="CA10" s="417"/>
      <c r="CB10" s="446"/>
      <c r="CC10" s="446"/>
      <c r="CD10" s="446"/>
      <c r="CE10" s="446"/>
      <c r="CF10" s="446"/>
      <c r="CG10" s="446"/>
      <c r="CH10" s="446"/>
      <c r="CI10" s="446"/>
      <c r="CJ10" s="446"/>
      <c r="CK10" s="446"/>
      <c r="CL10" s="446"/>
      <c r="CM10" s="446"/>
      <c r="CN10" s="446"/>
      <c r="CO10" s="446"/>
      <c r="CP10" s="446"/>
      <c r="CQ10" s="446"/>
      <c r="CR10" s="446"/>
      <c r="CS10" s="446"/>
      <c r="CT10" s="446"/>
      <c r="CU10" s="446"/>
      <c r="CV10" s="446"/>
      <c r="CW10" s="446"/>
      <c r="CX10" s="446"/>
      <c r="CY10" s="446"/>
      <c r="CZ10" s="446"/>
      <c r="DA10" s="446"/>
      <c r="DB10" s="446"/>
      <c r="DC10" s="446"/>
      <c r="DD10" s="446"/>
      <c r="DE10" s="446"/>
      <c r="DF10" s="446"/>
      <c r="DG10" s="446"/>
      <c r="DH10" s="446"/>
      <c r="DI10" s="446"/>
      <c r="DJ10" s="446"/>
      <c r="DK10" s="446"/>
      <c r="DL10" s="446"/>
      <c r="DM10" s="446"/>
      <c r="DN10" s="446"/>
      <c r="DO10" s="446"/>
      <c r="DP10" s="446"/>
      <c r="DQ10" s="446"/>
    </row>
    <row r="11" spans="1:121" ht="16" x14ac:dyDescent="0.2">
      <c r="A11" s="417">
        <v>1141</v>
      </c>
      <c r="B11" s="474">
        <v>43665</v>
      </c>
      <c r="C11" s="434" t="s">
        <v>1186</v>
      </c>
      <c r="D11" s="435" t="s">
        <v>169</v>
      </c>
      <c r="E11" s="435"/>
      <c r="F11" s="435" t="s">
        <v>1212</v>
      </c>
      <c r="G11" s="461">
        <v>43650</v>
      </c>
      <c r="H11" s="437" t="s">
        <v>126</v>
      </c>
      <c r="I11" s="437" t="s">
        <v>971</v>
      </c>
      <c r="J11" s="454">
        <v>10</v>
      </c>
      <c r="K11" s="435" t="s">
        <v>935</v>
      </c>
      <c r="L11" s="417" t="s">
        <v>1996</v>
      </c>
      <c r="M11" s="438">
        <v>161.5090909090909</v>
      </c>
      <c r="N11" s="438">
        <v>36.981818181818177</v>
      </c>
      <c r="O11" s="348" t="s">
        <v>992</v>
      </c>
      <c r="P11" s="435">
        <v>1183</v>
      </c>
      <c r="Q11" s="438">
        <v>38.827272727272728</v>
      </c>
      <c r="R11" s="441"/>
      <c r="S11" s="440"/>
      <c r="T11" s="435"/>
      <c r="U11" s="440"/>
      <c r="V11" s="440"/>
      <c r="W11" s="440"/>
      <c r="X11" s="435"/>
      <c r="Y11" s="438"/>
      <c r="Z11" s="438"/>
      <c r="AA11" s="438"/>
      <c r="AB11" s="438"/>
      <c r="AC11" s="438"/>
      <c r="AD11" s="440"/>
      <c r="AE11" s="440"/>
      <c r="AF11" s="435"/>
      <c r="AG11" s="435"/>
      <c r="AH11" s="440"/>
      <c r="AI11" s="435"/>
      <c r="AJ11" s="435"/>
      <c r="AK11" s="438"/>
      <c r="AL11" s="435"/>
      <c r="AM11" s="438"/>
      <c r="AN11" s="438"/>
      <c r="AO11" s="435" t="s">
        <v>1379</v>
      </c>
      <c r="AP11" s="437" t="s">
        <v>971</v>
      </c>
      <c r="AQ11" s="437"/>
      <c r="AR11" s="437"/>
      <c r="AS11" s="442"/>
      <c r="AT11" s="437">
        <v>5.5</v>
      </c>
      <c r="AU11" s="442"/>
      <c r="AV11" s="437"/>
      <c r="AW11" s="442"/>
      <c r="AX11" s="437" t="s">
        <v>971</v>
      </c>
      <c r="AY11" s="458"/>
      <c r="AZ11" s="437">
        <v>10</v>
      </c>
      <c r="BA11" s="437">
        <v>0</v>
      </c>
      <c r="BB11" s="437">
        <v>0</v>
      </c>
      <c r="BC11" s="437">
        <v>0</v>
      </c>
      <c r="BD11" s="437">
        <v>0</v>
      </c>
      <c r="BE11" s="437">
        <v>0</v>
      </c>
      <c r="BF11" s="437">
        <v>0</v>
      </c>
      <c r="BG11" s="437">
        <v>0</v>
      </c>
      <c r="BH11" s="437">
        <v>0</v>
      </c>
      <c r="BI11" s="437">
        <v>0</v>
      </c>
      <c r="BJ11" s="437">
        <v>0</v>
      </c>
      <c r="BK11" s="437">
        <v>0</v>
      </c>
      <c r="BL11" s="437"/>
      <c r="BM11" s="437" t="s">
        <v>971</v>
      </c>
      <c r="BN11" s="437"/>
      <c r="BO11" s="437" t="s">
        <v>971</v>
      </c>
      <c r="BP11" s="447"/>
      <c r="BQ11" s="437"/>
      <c r="BR11" s="437"/>
      <c r="BS11" s="437"/>
      <c r="BT11" s="417"/>
      <c r="BU11" s="435"/>
      <c r="BV11" s="437"/>
      <c r="BW11" s="437" t="s">
        <v>1380</v>
      </c>
      <c r="BX11" s="437"/>
      <c r="BY11" s="435" t="s">
        <v>1997</v>
      </c>
      <c r="BZ11" s="451" t="s">
        <v>2107</v>
      </c>
      <c r="CA11" s="417"/>
      <c r="CB11" s="446"/>
      <c r="CC11" s="446"/>
      <c r="CD11" s="446"/>
      <c r="CE11" s="446"/>
      <c r="CF11" s="446"/>
      <c r="CG11" s="446"/>
      <c r="CH11" s="446"/>
      <c r="CI11" s="446"/>
      <c r="CJ11" s="446"/>
      <c r="CK11" s="446"/>
      <c r="CL11" s="446"/>
      <c r="CM11" s="446"/>
      <c r="CN11" s="446"/>
      <c r="CO11" s="446"/>
      <c r="CP11" s="446"/>
      <c r="CQ11" s="446"/>
      <c r="CR11" s="446"/>
      <c r="CS11" s="446"/>
      <c r="CT11" s="446"/>
      <c r="CU11" s="446"/>
      <c r="CV11" s="446"/>
      <c r="CW11" s="446"/>
      <c r="CX11" s="446"/>
      <c r="CY11" s="446"/>
      <c r="CZ11" s="446"/>
      <c r="DA11" s="446"/>
      <c r="DB11" s="446"/>
      <c r="DC11" s="446"/>
      <c r="DD11" s="446"/>
      <c r="DE11" s="446"/>
      <c r="DF11" s="446"/>
      <c r="DG11" s="446"/>
      <c r="DH11" s="446"/>
      <c r="DI11" s="446"/>
      <c r="DJ11" s="446"/>
      <c r="DK11" s="446"/>
      <c r="DL11" s="446"/>
      <c r="DM11" s="446"/>
      <c r="DN11" s="446"/>
      <c r="DO11" s="446"/>
      <c r="DP11" s="446"/>
      <c r="DQ11" s="446"/>
    </row>
    <row r="12" spans="1:121" ht="16" x14ac:dyDescent="0.2">
      <c r="A12" s="417">
        <v>13364</v>
      </c>
      <c r="B12" s="474">
        <v>43665</v>
      </c>
      <c r="C12" s="434" t="s">
        <v>1186</v>
      </c>
      <c r="D12" s="435" t="s">
        <v>169</v>
      </c>
      <c r="E12" s="435"/>
      <c r="F12" s="435" t="s">
        <v>1212</v>
      </c>
      <c r="G12" s="436">
        <v>43646</v>
      </c>
      <c r="H12" s="437" t="s">
        <v>126</v>
      </c>
      <c r="I12" s="437" t="s">
        <v>971</v>
      </c>
      <c r="J12" s="437">
        <v>12</v>
      </c>
      <c r="K12" s="435" t="s">
        <v>1157</v>
      </c>
      <c r="L12" s="435" t="s">
        <v>1710</v>
      </c>
      <c r="M12" s="438">
        <v>146.26363636363635</v>
      </c>
      <c r="N12" s="438">
        <v>45.090909090909086</v>
      </c>
      <c r="O12" s="475"/>
      <c r="P12" s="476"/>
      <c r="Q12" s="477"/>
      <c r="R12" s="441"/>
      <c r="S12" s="440"/>
      <c r="T12" s="435"/>
      <c r="U12" s="440"/>
      <c r="V12" s="440"/>
      <c r="W12" s="440"/>
      <c r="X12" s="435"/>
      <c r="Y12" s="438"/>
      <c r="Z12" s="438"/>
      <c r="AA12" s="438"/>
      <c r="AB12" s="438"/>
      <c r="AC12" s="438"/>
      <c r="AD12" s="438"/>
      <c r="AE12" s="440"/>
      <c r="AF12" s="435"/>
      <c r="AG12" s="435"/>
      <c r="AH12" s="440"/>
      <c r="AI12" s="435"/>
      <c r="AJ12" s="435"/>
      <c r="AK12" s="438"/>
      <c r="AL12" s="435"/>
      <c r="AM12" s="438"/>
      <c r="AN12" s="438"/>
      <c r="AO12" s="435" t="s">
        <v>1379</v>
      </c>
      <c r="AP12" s="437" t="s">
        <v>971</v>
      </c>
      <c r="AQ12" s="437"/>
      <c r="AR12" s="437"/>
      <c r="AS12" s="442"/>
      <c r="AT12" s="437"/>
      <c r="AU12" s="442"/>
      <c r="AV12" s="437"/>
      <c r="AW12" s="442"/>
      <c r="AX12" s="437" t="s">
        <v>997</v>
      </c>
      <c r="AY12" s="437"/>
      <c r="AZ12" s="437">
        <v>0</v>
      </c>
      <c r="BA12" s="437">
        <v>0</v>
      </c>
      <c r="BB12" s="437">
        <v>0</v>
      </c>
      <c r="BC12" s="437">
        <v>0</v>
      </c>
      <c r="BD12" s="437">
        <v>0</v>
      </c>
      <c r="BE12" s="437">
        <v>0</v>
      </c>
      <c r="BF12" s="437">
        <v>0</v>
      </c>
      <c r="BG12" s="437">
        <v>0</v>
      </c>
      <c r="BH12" s="437">
        <v>0</v>
      </c>
      <c r="BI12" s="437">
        <v>0</v>
      </c>
      <c r="BJ12" s="437">
        <v>0</v>
      </c>
      <c r="BK12" s="437">
        <v>0</v>
      </c>
      <c r="BL12" s="437"/>
      <c r="BM12" s="437" t="s">
        <v>971</v>
      </c>
      <c r="BN12" s="437"/>
      <c r="BO12" s="437" t="s">
        <v>971</v>
      </c>
      <c r="BP12" s="443">
        <v>207.27272727272725</v>
      </c>
      <c r="BQ12" s="437"/>
      <c r="BR12" s="437"/>
      <c r="BS12" s="437"/>
      <c r="BT12" s="439"/>
      <c r="BU12" s="439"/>
      <c r="BV12" s="437"/>
      <c r="BW12" s="437" t="s">
        <v>1380</v>
      </c>
      <c r="BX12" s="437">
        <v>1</v>
      </c>
      <c r="BY12" s="439"/>
      <c r="BZ12" s="445" t="s">
        <v>2110</v>
      </c>
      <c r="CA12" s="417"/>
      <c r="CB12" s="446"/>
      <c r="CC12" s="446"/>
      <c r="CD12" s="446"/>
      <c r="CE12" s="446"/>
      <c r="CF12" s="446"/>
      <c r="CG12" s="446"/>
      <c r="CH12" s="446"/>
      <c r="CI12" s="446"/>
      <c r="CJ12" s="446"/>
      <c r="CK12" s="446"/>
      <c r="CL12" s="446"/>
      <c r="CM12" s="446"/>
      <c r="CN12" s="446"/>
      <c r="CO12" s="446"/>
      <c r="CP12" s="446"/>
      <c r="CQ12" s="446"/>
      <c r="CR12" s="446"/>
      <c r="CS12" s="446"/>
      <c r="CT12" s="446"/>
      <c r="CU12" s="446"/>
      <c r="CV12" s="446"/>
      <c r="CW12" s="446"/>
      <c r="CX12" s="446"/>
      <c r="CY12" s="446"/>
      <c r="CZ12" s="446"/>
      <c r="DA12" s="446"/>
      <c r="DB12" s="446"/>
      <c r="DC12" s="446"/>
      <c r="DD12" s="446"/>
      <c r="DE12" s="446"/>
      <c r="DF12" s="446"/>
      <c r="DG12" s="446"/>
      <c r="DH12" s="446"/>
      <c r="DI12" s="446"/>
      <c r="DJ12" s="446"/>
      <c r="DK12" s="446"/>
      <c r="DL12" s="446"/>
      <c r="DM12" s="446"/>
      <c r="DN12" s="446"/>
      <c r="DO12" s="446"/>
      <c r="DP12" s="446"/>
      <c r="DQ12" s="446"/>
    </row>
    <row r="13" spans="1:121" ht="16" x14ac:dyDescent="0.2">
      <c r="A13" s="417">
        <v>5232</v>
      </c>
      <c r="B13" s="474">
        <v>43665</v>
      </c>
      <c r="C13" s="434" t="s">
        <v>1186</v>
      </c>
      <c r="D13" s="435" t="s">
        <v>169</v>
      </c>
      <c r="E13" s="435"/>
      <c r="F13" s="435" t="s">
        <v>1212</v>
      </c>
      <c r="G13" s="436">
        <v>43658</v>
      </c>
      <c r="H13" s="437" t="s">
        <v>126</v>
      </c>
      <c r="I13" s="437" t="s">
        <v>971</v>
      </c>
      <c r="J13" s="437">
        <v>13</v>
      </c>
      <c r="K13" s="435" t="s">
        <v>1430</v>
      </c>
      <c r="L13" s="435" t="s">
        <v>1431</v>
      </c>
      <c r="M13" s="438">
        <v>135.99999999999997</v>
      </c>
      <c r="N13" s="438">
        <v>29.400000000000002</v>
      </c>
      <c r="O13" s="348" t="s">
        <v>992</v>
      </c>
      <c r="P13" s="435">
        <v>1825</v>
      </c>
      <c r="Q13" s="438">
        <v>31</v>
      </c>
      <c r="R13" s="441"/>
      <c r="S13" s="440"/>
      <c r="T13" s="435"/>
      <c r="U13" s="440"/>
      <c r="V13" s="440"/>
      <c r="W13" s="440"/>
      <c r="X13" s="435"/>
      <c r="Y13" s="438"/>
      <c r="Z13" s="438"/>
      <c r="AA13" s="438"/>
      <c r="AB13" s="438"/>
      <c r="AC13" s="438"/>
      <c r="AD13" s="438"/>
      <c r="AE13" s="440"/>
      <c r="AF13" s="435"/>
      <c r="AG13" s="435"/>
      <c r="AH13" s="440"/>
      <c r="AI13" s="435"/>
      <c r="AJ13" s="435"/>
      <c r="AK13" s="438"/>
      <c r="AL13" s="435"/>
      <c r="AM13" s="438"/>
      <c r="AN13" s="438"/>
      <c r="AO13" s="435" t="s">
        <v>1379</v>
      </c>
      <c r="AP13" s="437" t="s">
        <v>971</v>
      </c>
      <c r="AQ13" s="437"/>
      <c r="AR13" s="437"/>
      <c r="AS13" s="442"/>
      <c r="AT13" s="437">
        <v>6</v>
      </c>
      <c r="AU13" s="442"/>
      <c r="AV13" s="437"/>
      <c r="AW13" s="442"/>
      <c r="AX13" s="437" t="s">
        <v>971</v>
      </c>
      <c r="AY13" s="437"/>
      <c r="AZ13" s="437">
        <v>0</v>
      </c>
      <c r="BA13" s="437">
        <v>0</v>
      </c>
      <c r="BB13" s="437">
        <v>2</v>
      </c>
      <c r="BC13" s="437">
        <v>0</v>
      </c>
      <c r="BD13" s="437">
        <v>0</v>
      </c>
      <c r="BE13" s="437">
        <v>0</v>
      </c>
      <c r="BF13" s="437">
        <v>0</v>
      </c>
      <c r="BG13" s="437">
        <v>0</v>
      </c>
      <c r="BH13" s="437">
        <v>0</v>
      </c>
      <c r="BI13" s="437">
        <v>0</v>
      </c>
      <c r="BJ13" s="437">
        <v>0</v>
      </c>
      <c r="BK13" s="437">
        <v>0</v>
      </c>
      <c r="BL13" s="437"/>
      <c r="BM13" s="437" t="s">
        <v>971</v>
      </c>
      <c r="BN13" s="437"/>
      <c r="BO13" s="437" t="s">
        <v>971</v>
      </c>
      <c r="BP13" s="447"/>
      <c r="BQ13" s="437"/>
      <c r="BR13" s="437"/>
      <c r="BS13" s="437"/>
      <c r="BT13" s="435"/>
      <c r="BU13" s="439"/>
      <c r="BV13" s="437"/>
      <c r="BW13" s="437" t="s">
        <v>1380</v>
      </c>
      <c r="BX13" s="437">
        <v>1</v>
      </c>
      <c r="BY13" s="435"/>
      <c r="BZ13" s="348" t="s">
        <v>2112</v>
      </c>
      <c r="CA13" s="435"/>
      <c r="CB13" s="446"/>
      <c r="CC13" s="446"/>
      <c r="CD13" s="446"/>
      <c r="CE13" s="446"/>
      <c r="CF13" s="446"/>
      <c r="CG13" s="446"/>
      <c r="CH13" s="446"/>
      <c r="CI13" s="446"/>
      <c r="CJ13" s="446"/>
      <c r="CK13" s="446"/>
      <c r="CL13" s="446"/>
      <c r="CM13" s="446"/>
      <c r="CN13" s="446"/>
      <c r="CO13" s="446"/>
      <c r="CP13" s="446"/>
      <c r="CQ13" s="446"/>
      <c r="CR13" s="446"/>
      <c r="CS13" s="446"/>
      <c r="CT13" s="446"/>
      <c r="CU13" s="446"/>
      <c r="CV13" s="446"/>
      <c r="CW13" s="446"/>
      <c r="CX13" s="446"/>
      <c r="CY13" s="446"/>
      <c r="CZ13" s="446"/>
      <c r="DA13" s="446"/>
      <c r="DB13" s="446"/>
      <c r="DC13" s="446"/>
      <c r="DD13" s="446"/>
      <c r="DE13" s="446"/>
      <c r="DF13" s="446"/>
      <c r="DG13" s="446"/>
      <c r="DH13" s="446"/>
      <c r="DI13" s="446"/>
      <c r="DJ13" s="446"/>
      <c r="DK13" s="446"/>
      <c r="DL13" s="446"/>
      <c r="DM13" s="446"/>
      <c r="DN13" s="446"/>
      <c r="DO13" s="446"/>
      <c r="DP13" s="446"/>
      <c r="DQ13" s="446"/>
    </row>
    <row r="14" spans="1:121" ht="16" x14ac:dyDescent="0.2">
      <c r="A14" s="417">
        <v>566</v>
      </c>
      <c r="B14" s="474">
        <v>43665</v>
      </c>
      <c r="C14" s="434" t="s">
        <v>1186</v>
      </c>
      <c r="D14" s="435" t="s">
        <v>169</v>
      </c>
      <c r="E14" s="435"/>
      <c r="F14" s="435" t="s">
        <v>1212</v>
      </c>
      <c r="G14" s="436">
        <v>43646</v>
      </c>
      <c r="H14" s="437" t="s">
        <v>126</v>
      </c>
      <c r="I14" s="437" t="s">
        <v>971</v>
      </c>
      <c r="J14" s="437">
        <v>14</v>
      </c>
      <c r="K14" s="435" t="s">
        <v>1433</v>
      </c>
      <c r="L14" s="435" t="s">
        <v>1925</v>
      </c>
      <c r="M14" s="438">
        <v>198.34545454545454</v>
      </c>
      <c r="N14" s="438">
        <v>33.754545454545458</v>
      </c>
      <c r="O14" s="439"/>
      <c r="P14" s="435"/>
      <c r="Q14" s="440"/>
      <c r="R14" s="441"/>
      <c r="S14" s="440"/>
      <c r="T14" s="435"/>
      <c r="U14" s="440"/>
      <c r="V14" s="440"/>
      <c r="W14" s="440"/>
      <c r="X14" s="435"/>
      <c r="Y14" s="438"/>
      <c r="Z14" s="438"/>
      <c r="AA14" s="438"/>
      <c r="AB14" s="438"/>
      <c r="AC14" s="438"/>
      <c r="AD14" s="438"/>
      <c r="AE14" s="440"/>
      <c r="AF14" s="435"/>
      <c r="AG14" s="435"/>
      <c r="AH14" s="440"/>
      <c r="AI14" s="435"/>
      <c r="AJ14" s="435"/>
      <c r="AK14" s="438"/>
      <c r="AL14" s="435"/>
      <c r="AM14" s="438"/>
      <c r="AN14" s="438"/>
      <c r="AO14" s="435" t="s">
        <v>1379</v>
      </c>
      <c r="AP14" s="437" t="s">
        <v>971</v>
      </c>
      <c r="AQ14" s="437"/>
      <c r="AR14" s="437"/>
      <c r="AS14" s="442"/>
      <c r="AT14" s="437">
        <v>5</v>
      </c>
      <c r="AU14" s="442"/>
      <c r="AV14" s="437"/>
      <c r="AW14" s="442"/>
      <c r="AX14" s="437" t="s">
        <v>971</v>
      </c>
      <c r="AY14" s="437"/>
      <c r="AZ14" s="437">
        <v>0</v>
      </c>
      <c r="BA14" s="437">
        <v>0</v>
      </c>
      <c r="BB14" s="437">
        <v>0</v>
      </c>
      <c r="BC14" s="437">
        <v>0</v>
      </c>
      <c r="BD14" s="437">
        <v>0</v>
      </c>
      <c r="BE14" s="437">
        <v>0</v>
      </c>
      <c r="BF14" s="437">
        <v>0</v>
      </c>
      <c r="BG14" s="437">
        <v>0</v>
      </c>
      <c r="BH14" s="437">
        <v>0</v>
      </c>
      <c r="BI14" s="437">
        <v>0</v>
      </c>
      <c r="BJ14" s="437">
        <v>0</v>
      </c>
      <c r="BK14" s="437">
        <v>0</v>
      </c>
      <c r="BL14" s="437"/>
      <c r="BM14" s="437" t="s">
        <v>971</v>
      </c>
      <c r="BN14" s="437"/>
      <c r="BO14" s="437" t="s">
        <v>971</v>
      </c>
      <c r="BP14" s="447"/>
      <c r="BQ14" s="437"/>
      <c r="BR14" s="437"/>
      <c r="BS14" s="437"/>
      <c r="BT14" s="439"/>
      <c r="BU14" s="439"/>
      <c r="BV14" s="437"/>
      <c r="BW14" s="437" t="s">
        <v>1380</v>
      </c>
      <c r="BX14" s="437">
        <v>1</v>
      </c>
      <c r="BY14" s="323" t="s">
        <v>1926</v>
      </c>
      <c r="BZ14" s="410" t="s">
        <v>2115</v>
      </c>
      <c r="CA14" s="417"/>
      <c r="CB14" s="446"/>
      <c r="CC14" s="161"/>
      <c r="CD14" s="161"/>
      <c r="CE14" s="161"/>
      <c r="CF14" s="161"/>
      <c r="CG14" s="161"/>
      <c r="CH14" s="161"/>
      <c r="CI14" s="161"/>
      <c r="CJ14" s="161"/>
      <c r="CK14" s="161"/>
      <c r="CL14" s="161"/>
      <c r="CM14" s="161"/>
      <c r="CN14" s="161"/>
      <c r="CO14" s="161"/>
      <c r="CP14" s="161"/>
      <c r="CQ14" s="161"/>
      <c r="CR14" s="161"/>
      <c r="CS14" s="161"/>
      <c r="CT14" s="161"/>
      <c r="CU14" s="161"/>
      <c r="CV14" s="161"/>
      <c r="CW14" s="161"/>
      <c r="CX14" s="161"/>
      <c r="CY14" s="161"/>
      <c r="CZ14" s="161"/>
      <c r="DA14" s="161"/>
      <c r="DB14" s="161"/>
      <c r="DC14" s="161"/>
      <c r="DD14" s="161"/>
      <c r="DE14" s="161"/>
      <c r="DF14" s="446"/>
      <c r="DG14" s="446"/>
      <c r="DH14" s="446"/>
      <c r="DI14" s="446"/>
      <c r="DJ14" s="446"/>
      <c r="DK14" s="446"/>
      <c r="DL14" s="446"/>
      <c r="DM14" s="446"/>
      <c r="DN14" s="446"/>
      <c r="DO14" s="446"/>
      <c r="DP14" s="446"/>
      <c r="DQ14" s="446"/>
    </row>
    <row r="15" spans="1:121" ht="16" x14ac:dyDescent="0.2">
      <c r="A15" s="417" t="s">
        <v>1970</v>
      </c>
      <c r="B15" s="474">
        <v>43665</v>
      </c>
      <c r="C15" s="434" t="s">
        <v>1186</v>
      </c>
      <c r="D15" s="435" t="s">
        <v>169</v>
      </c>
      <c r="E15" s="435"/>
      <c r="F15" s="435" t="s">
        <v>1212</v>
      </c>
      <c r="G15" s="436">
        <v>43646</v>
      </c>
      <c r="H15" s="437" t="s">
        <v>126</v>
      </c>
      <c r="I15" s="437" t="s">
        <v>971</v>
      </c>
      <c r="J15" s="437">
        <v>14</v>
      </c>
      <c r="K15" s="435" t="s">
        <v>168</v>
      </c>
      <c r="L15" s="435" t="s">
        <v>1152</v>
      </c>
      <c r="M15" s="438">
        <v>184</v>
      </c>
      <c r="N15" s="438">
        <v>35</v>
      </c>
      <c r="O15" s="439" t="s">
        <v>992</v>
      </c>
      <c r="P15" s="435">
        <v>1365</v>
      </c>
      <c r="Q15" s="438">
        <v>40.599999999999994</v>
      </c>
      <c r="R15" s="441"/>
      <c r="S15" s="440"/>
      <c r="T15" s="435"/>
      <c r="U15" s="440"/>
      <c r="V15" s="440"/>
      <c r="W15" s="440"/>
      <c r="X15" s="435"/>
      <c r="Y15" s="438"/>
      <c r="Z15" s="438"/>
      <c r="AA15" s="438"/>
      <c r="AB15" s="438"/>
      <c r="AC15" s="438"/>
      <c r="AD15" s="438"/>
      <c r="AE15" s="440"/>
      <c r="AF15" s="435"/>
      <c r="AG15" s="435"/>
      <c r="AH15" s="440"/>
      <c r="AI15" s="435"/>
      <c r="AJ15" s="435"/>
      <c r="AK15" s="438"/>
      <c r="AL15" s="435"/>
      <c r="AM15" s="438"/>
      <c r="AN15" s="438"/>
      <c r="AO15" s="435" t="s">
        <v>1379</v>
      </c>
      <c r="AP15" s="437" t="s">
        <v>971</v>
      </c>
      <c r="AQ15" s="437"/>
      <c r="AR15" s="437"/>
      <c r="AS15" s="442"/>
      <c r="AT15" s="437">
        <v>6</v>
      </c>
      <c r="AU15" s="442"/>
      <c r="AV15" s="437"/>
      <c r="AW15" s="442"/>
      <c r="AX15" s="437" t="s">
        <v>971</v>
      </c>
      <c r="AY15" s="437"/>
      <c r="AZ15" s="437">
        <v>0</v>
      </c>
      <c r="BA15" s="437">
        <v>0</v>
      </c>
      <c r="BB15" s="437">
        <v>5</v>
      </c>
      <c r="BC15" s="437">
        <v>0</v>
      </c>
      <c r="BD15" s="437">
        <v>0</v>
      </c>
      <c r="BE15" s="437">
        <v>0</v>
      </c>
      <c r="BF15" s="437">
        <v>0</v>
      </c>
      <c r="BG15" s="437">
        <v>0</v>
      </c>
      <c r="BH15" s="437">
        <v>0</v>
      </c>
      <c r="BI15" s="437">
        <v>0</v>
      </c>
      <c r="BJ15" s="437">
        <v>0</v>
      </c>
      <c r="BK15" s="437">
        <v>0</v>
      </c>
      <c r="BL15" s="437"/>
      <c r="BM15" s="437" t="s">
        <v>971</v>
      </c>
      <c r="BN15" s="437"/>
      <c r="BO15" s="437" t="s">
        <v>971</v>
      </c>
      <c r="BP15" s="447"/>
      <c r="BQ15" s="437"/>
      <c r="BR15" s="437"/>
      <c r="BS15" s="437"/>
      <c r="BT15" s="439"/>
      <c r="BU15" s="439"/>
      <c r="BV15" s="437"/>
      <c r="BW15" s="437" t="s">
        <v>1380</v>
      </c>
      <c r="BX15" s="437">
        <v>1</v>
      </c>
      <c r="BY15" s="323"/>
      <c r="BZ15" s="410" t="s">
        <v>2118</v>
      </c>
      <c r="CA15" s="417"/>
      <c r="CB15" s="446"/>
      <c r="CC15" s="161"/>
      <c r="CD15" s="161"/>
      <c r="CE15" s="161"/>
      <c r="CF15" s="161"/>
      <c r="CG15" s="161"/>
      <c r="CH15" s="161"/>
      <c r="CI15" s="161"/>
      <c r="CJ15" s="161"/>
      <c r="CK15" s="161"/>
      <c r="CL15" s="161"/>
      <c r="CM15" s="161"/>
      <c r="CN15" s="161"/>
      <c r="CO15" s="161"/>
      <c r="CP15" s="161"/>
      <c r="CQ15" s="161"/>
      <c r="CR15" s="161"/>
      <c r="CS15" s="161"/>
      <c r="CT15" s="161"/>
      <c r="CU15" s="161"/>
      <c r="CV15" s="161"/>
      <c r="CW15" s="161"/>
      <c r="CX15" s="161"/>
      <c r="CY15" s="161"/>
      <c r="CZ15" s="161"/>
      <c r="DA15" s="161"/>
      <c r="DB15" s="161"/>
      <c r="DC15" s="161"/>
      <c r="DD15" s="161"/>
      <c r="DE15" s="161"/>
      <c r="DF15" s="446"/>
      <c r="DG15" s="446"/>
      <c r="DH15" s="446"/>
      <c r="DI15" s="446"/>
      <c r="DJ15" s="446"/>
      <c r="DK15" s="446"/>
      <c r="DL15" s="446"/>
      <c r="DM15" s="446"/>
      <c r="DN15" s="446"/>
      <c r="DO15" s="446"/>
      <c r="DP15" s="446"/>
      <c r="DQ15" s="446"/>
    </row>
    <row r="16" spans="1:121" ht="16" x14ac:dyDescent="0.2">
      <c r="A16" s="417" t="s">
        <v>1970</v>
      </c>
      <c r="B16" s="474">
        <v>43669</v>
      </c>
      <c r="C16" s="434" t="s">
        <v>1186</v>
      </c>
      <c r="D16" s="435" t="s">
        <v>169</v>
      </c>
      <c r="E16" s="435"/>
      <c r="F16" s="435" t="s">
        <v>1212</v>
      </c>
      <c r="G16" s="436">
        <v>43669</v>
      </c>
      <c r="H16" s="437" t="s">
        <v>126</v>
      </c>
      <c r="I16" s="437" t="s">
        <v>971</v>
      </c>
      <c r="J16" s="437">
        <v>14</v>
      </c>
      <c r="K16" s="435" t="s">
        <v>901</v>
      </c>
      <c r="L16" s="435" t="s">
        <v>125</v>
      </c>
      <c r="M16" s="438">
        <v>159.6</v>
      </c>
      <c r="N16" s="438">
        <v>36.25454545454545</v>
      </c>
      <c r="O16" s="439"/>
      <c r="P16" s="435"/>
      <c r="Q16" s="440"/>
      <c r="R16" s="441"/>
      <c r="S16" s="440"/>
      <c r="T16" s="435"/>
      <c r="U16" s="440"/>
      <c r="V16" s="440"/>
      <c r="W16" s="440"/>
      <c r="X16" s="435"/>
      <c r="Y16" s="438"/>
      <c r="Z16" s="438"/>
      <c r="AA16" s="438"/>
      <c r="AB16" s="438"/>
      <c r="AC16" s="438"/>
      <c r="AD16" s="438"/>
      <c r="AE16" s="440"/>
      <c r="AF16" s="435"/>
      <c r="AG16" s="435"/>
      <c r="AH16" s="440"/>
      <c r="AI16" s="435"/>
      <c r="AJ16" s="435"/>
      <c r="AK16" s="438"/>
      <c r="AL16" s="435"/>
      <c r="AM16" s="438"/>
      <c r="AN16" s="438"/>
      <c r="AO16" s="435" t="s">
        <v>1379</v>
      </c>
      <c r="AP16" s="437" t="s">
        <v>971</v>
      </c>
      <c r="AQ16" s="437"/>
      <c r="AR16" s="437"/>
      <c r="AS16" s="442"/>
      <c r="AT16" s="437">
        <v>5.5</v>
      </c>
      <c r="AU16" s="442"/>
      <c r="AV16" s="437"/>
      <c r="AW16" s="442"/>
      <c r="AX16" s="437" t="s">
        <v>997</v>
      </c>
      <c r="AY16" s="437"/>
      <c r="AZ16" s="437">
        <v>0</v>
      </c>
      <c r="BA16" s="437">
        <v>5</v>
      </c>
      <c r="BB16" s="437">
        <v>0</v>
      </c>
      <c r="BC16" s="437">
        <v>0</v>
      </c>
      <c r="BD16" s="437">
        <v>0</v>
      </c>
      <c r="BE16" s="437">
        <v>0</v>
      </c>
      <c r="BF16" s="437">
        <v>0</v>
      </c>
      <c r="BG16" s="437">
        <v>0</v>
      </c>
      <c r="BH16" s="437">
        <v>0</v>
      </c>
      <c r="BI16" s="437">
        <v>0</v>
      </c>
      <c r="BJ16" s="437">
        <v>0</v>
      </c>
      <c r="BK16" s="437">
        <v>0</v>
      </c>
      <c r="BL16" s="437"/>
      <c r="BM16" s="437" t="s">
        <v>971</v>
      </c>
      <c r="BN16" s="437"/>
      <c r="BO16" s="437" t="s">
        <v>971</v>
      </c>
      <c r="BP16" s="447"/>
      <c r="BQ16" s="437"/>
      <c r="BR16" s="437"/>
      <c r="BS16" s="437"/>
      <c r="BT16" s="439"/>
      <c r="BU16" s="439"/>
      <c r="BV16" s="437"/>
      <c r="BW16" s="437" t="s">
        <v>1380</v>
      </c>
      <c r="BX16" s="437"/>
      <c r="BY16" s="323"/>
      <c r="BZ16" s="410" t="s">
        <v>2130</v>
      </c>
      <c r="CA16" s="417"/>
      <c r="CB16" s="446"/>
      <c r="CC16" s="161"/>
      <c r="CD16" s="161"/>
      <c r="CE16" s="161"/>
      <c r="CF16" s="161"/>
      <c r="CG16" s="161"/>
      <c r="CH16" s="161"/>
      <c r="CI16" s="161"/>
      <c r="CJ16" s="161"/>
      <c r="CK16" s="161"/>
      <c r="CL16" s="161"/>
      <c r="CM16" s="161"/>
      <c r="CN16" s="161"/>
      <c r="CO16" s="161"/>
      <c r="CP16" s="161"/>
      <c r="CQ16" s="161"/>
      <c r="CR16" s="161"/>
      <c r="CS16" s="161"/>
      <c r="CT16" s="161"/>
      <c r="CU16" s="161"/>
      <c r="CV16" s="161"/>
      <c r="CW16" s="161"/>
      <c r="CX16" s="161"/>
      <c r="CY16" s="161"/>
      <c r="CZ16" s="161"/>
      <c r="DA16" s="161"/>
      <c r="DB16" s="161"/>
      <c r="DC16" s="161"/>
      <c r="DD16" s="161"/>
      <c r="DE16" s="161"/>
      <c r="DF16" s="446"/>
      <c r="DG16" s="446"/>
      <c r="DH16" s="446"/>
      <c r="DI16" s="446"/>
      <c r="DJ16" s="446"/>
      <c r="DK16" s="446"/>
      <c r="DL16" s="446"/>
      <c r="DM16" s="446"/>
      <c r="DN16" s="446"/>
      <c r="DO16" s="446"/>
      <c r="DP16" s="446"/>
      <c r="DQ16" s="446"/>
    </row>
    <row r="17" spans="1:121" ht="16" x14ac:dyDescent="0.2">
      <c r="A17" s="417" t="s">
        <v>1970</v>
      </c>
      <c r="B17" s="474">
        <v>43665</v>
      </c>
      <c r="C17" s="434" t="s">
        <v>1186</v>
      </c>
      <c r="D17" s="435" t="s">
        <v>169</v>
      </c>
      <c r="E17" s="435"/>
      <c r="F17" s="435" t="s">
        <v>1212</v>
      </c>
      <c r="G17" s="436">
        <v>43646</v>
      </c>
      <c r="H17" s="437" t="s">
        <v>126</v>
      </c>
      <c r="I17" s="437" t="s">
        <v>971</v>
      </c>
      <c r="J17" s="437">
        <v>14</v>
      </c>
      <c r="K17" s="435" t="s">
        <v>2015</v>
      </c>
      <c r="L17" s="435" t="s">
        <v>2016</v>
      </c>
      <c r="M17" s="438">
        <v>167.39999999999998</v>
      </c>
      <c r="N17" s="438">
        <v>36.499999999999993</v>
      </c>
      <c r="O17" s="439"/>
      <c r="P17" s="435"/>
      <c r="Q17" s="440"/>
      <c r="R17" s="441"/>
      <c r="S17" s="440"/>
      <c r="T17" s="435"/>
      <c r="U17" s="440"/>
      <c r="V17" s="440"/>
      <c r="W17" s="440"/>
      <c r="X17" s="435"/>
      <c r="Y17" s="438"/>
      <c r="Z17" s="438"/>
      <c r="AA17" s="438"/>
      <c r="AB17" s="438"/>
      <c r="AC17" s="438"/>
      <c r="AD17" s="438"/>
      <c r="AE17" s="440"/>
      <c r="AF17" s="435"/>
      <c r="AG17" s="435"/>
      <c r="AH17" s="440"/>
      <c r="AI17" s="435"/>
      <c r="AJ17" s="435"/>
      <c r="AK17" s="438"/>
      <c r="AL17" s="435"/>
      <c r="AM17" s="438"/>
      <c r="AN17" s="438"/>
      <c r="AO17" s="435" t="s">
        <v>1379</v>
      </c>
      <c r="AP17" s="437" t="s">
        <v>971</v>
      </c>
      <c r="AQ17" s="437"/>
      <c r="AR17" s="437"/>
      <c r="AS17" s="442"/>
      <c r="AT17" s="437">
        <v>7</v>
      </c>
      <c r="AU17" s="442"/>
      <c r="AV17" s="437"/>
      <c r="AW17" s="442"/>
      <c r="AX17" s="437" t="s">
        <v>126</v>
      </c>
      <c r="AY17" s="437"/>
      <c r="AZ17" s="437">
        <v>0</v>
      </c>
      <c r="BA17" s="437">
        <v>0</v>
      </c>
      <c r="BB17" s="437">
        <v>0</v>
      </c>
      <c r="BC17" s="437">
        <v>0</v>
      </c>
      <c r="BD17" s="437">
        <v>0</v>
      </c>
      <c r="BE17" s="437">
        <v>0</v>
      </c>
      <c r="BF17" s="437">
        <v>0</v>
      </c>
      <c r="BG17" s="437">
        <v>0</v>
      </c>
      <c r="BH17" s="437">
        <v>0</v>
      </c>
      <c r="BI17" s="437">
        <v>0</v>
      </c>
      <c r="BJ17" s="437">
        <v>0</v>
      </c>
      <c r="BK17" s="437">
        <v>0</v>
      </c>
      <c r="BL17" s="437"/>
      <c r="BM17" s="437" t="s">
        <v>971</v>
      </c>
      <c r="BN17" s="437"/>
      <c r="BO17" s="437" t="s">
        <v>971</v>
      </c>
      <c r="BP17" s="447"/>
      <c r="BQ17" s="437"/>
      <c r="BR17" s="437"/>
      <c r="BS17" s="437"/>
      <c r="BT17" s="439"/>
      <c r="BU17" s="439"/>
      <c r="BV17" s="437"/>
      <c r="BW17" s="437" t="s">
        <v>1380</v>
      </c>
      <c r="BX17" s="437"/>
      <c r="BY17" s="323"/>
      <c r="BZ17" s="410" t="s">
        <v>2121</v>
      </c>
      <c r="CA17" s="417"/>
      <c r="CB17" s="446"/>
      <c r="CC17" s="161"/>
      <c r="CD17" s="161"/>
      <c r="CE17" s="161"/>
      <c r="CF17" s="161"/>
      <c r="CG17" s="161"/>
      <c r="CH17" s="161"/>
      <c r="CI17" s="161"/>
      <c r="CJ17" s="161"/>
      <c r="CK17" s="161"/>
      <c r="CL17" s="161"/>
      <c r="CM17" s="161"/>
      <c r="CN17" s="161"/>
      <c r="CO17" s="161"/>
      <c r="CP17" s="161"/>
      <c r="CQ17" s="161"/>
      <c r="CR17" s="161"/>
      <c r="CS17" s="161"/>
      <c r="CT17" s="161"/>
      <c r="CU17" s="161"/>
      <c r="CV17" s="161"/>
      <c r="CW17" s="161"/>
      <c r="CX17" s="161"/>
      <c r="CY17" s="161"/>
      <c r="CZ17" s="161"/>
      <c r="DA17" s="161"/>
      <c r="DB17" s="161"/>
      <c r="DC17" s="161"/>
      <c r="DD17" s="161"/>
      <c r="DE17" s="161"/>
      <c r="DF17" s="446"/>
      <c r="DG17" s="446"/>
      <c r="DH17" s="446"/>
      <c r="DI17" s="446"/>
      <c r="DJ17" s="446"/>
      <c r="DK17" s="446"/>
      <c r="DL17" s="446"/>
      <c r="DM17" s="446"/>
      <c r="DN17" s="446"/>
      <c r="DO17" s="446"/>
      <c r="DP17" s="446"/>
      <c r="DQ17" s="446"/>
    </row>
    <row r="18" spans="1:121" ht="16" x14ac:dyDescent="0.2">
      <c r="A18" s="417" t="s">
        <v>1970</v>
      </c>
      <c r="B18" s="474">
        <v>43665</v>
      </c>
      <c r="C18" s="434" t="s">
        <v>1186</v>
      </c>
      <c r="D18" s="435" t="s">
        <v>169</v>
      </c>
      <c r="E18" s="435"/>
      <c r="F18" s="435" t="s">
        <v>1212</v>
      </c>
      <c r="G18" s="436">
        <v>43646</v>
      </c>
      <c r="H18" s="437" t="s">
        <v>126</v>
      </c>
      <c r="I18" s="437" t="s">
        <v>971</v>
      </c>
      <c r="J18" s="437">
        <v>14</v>
      </c>
      <c r="K18" s="435" t="s">
        <v>1435</v>
      </c>
      <c r="L18" s="435" t="s">
        <v>2020</v>
      </c>
      <c r="M18" s="438">
        <v>179.99999999999997</v>
      </c>
      <c r="N18" s="438">
        <v>35.499999999999993</v>
      </c>
      <c r="O18" s="439"/>
      <c r="P18" s="435"/>
      <c r="Q18" s="440"/>
      <c r="R18" s="441"/>
      <c r="S18" s="440"/>
      <c r="T18" s="435"/>
      <c r="U18" s="440"/>
      <c r="V18" s="440"/>
      <c r="W18" s="440"/>
      <c r="X18" s="435"/>
      <c r="Y18" s="438"/>
      <c r="Z18" s="438"/>
      <c r="AA18" s="438"/>
      <c r="AB18" s="438"/>
      <c r="AC18" s="438"/>
      <c r="AD18" s="438"/>
      <c r="AE18" s="440"/>
      <c r="AF18" s="435"/>
      <c r="AG18" s="435"/>
      <c r="AH18" s="440"/>
      <c r="AI18" s="435"/>
      <c r="AJ18" s="435"/>
      <c r="AK18" s="438"/>
      <c r="AL18" s="435"/>
      <c r="AM18" s="438"/>
      <c r="AN18" s="438"/>
      <c r="AO18" s="435" t="s">
        <v>1379</v>
      </c>
      <c r="AP18" s="437" t="s">
        <v>971</v>
      </c>
      <c r="AQ18" s="437"/>
      <c r="AR18" s="437"/>
      <c r="AS18" s="442"/>
      <c r="AT18" s="437">
        <v>4.4000000000000004</v>
      </c>
      <c r="AU18" s="442"/>
      <c r="AV18" s="437"/>
      <c r="AW18" s="442"/>
      <c r="AX18" s="437" t="s">
        <v>971</v>
      </c>
      <c r="AY18" s="437"/>
      <c r="AZ18" s="437">
        <v>0</v>
      </c>
      <c r="BA18" s="437">
        <v>0</v>
      </c>
      <c r="BB18" s="437">
        <v>0</v>
      </c>
      <c r="BC18" s="437">
        <v>0</v>
      </c>
      <c r="BD18" s="437">
        <v>0</v>
      </c>
      <c r="BE18" s="437">
        <v>0</v>
      </c>
      <c r="BF18" s="437">
        <v>0</v>
      </c>
      <c r="BG18" s="437">
        <v>0</v>
      </c>
      <c r="BH18" s="437">
        <v>0</v>
      </c>
      <c r="BI18" s="437">
        <v>0</v>
      </c>
      <c r="BJ18" s="437">
        <v>0</v>
      </c>
      <c r="BK18" s="437">
        <v>0</v>
      </c>
      <c r="BL18" s="437"/>
      <c r="BM18" s="437" t="s">
        <v>971</v>
      </c>
      <c r="BN18" s="437"/>
      <c r="BO18" s="437" t="s">
        <v>971</v>
      </c>
      <c r="BP18" s="447"/>
      <c r="BQ18" s="437"/>
      <c r="BR18" s="437"/>
      <c r="BS18" s="437"/>
      <c r="BT18" s="439"/>
      <c r="BU18" s="439"/>
      <c r="BV18" s="437"/>
      <c r="BW18" s="437" t="s">
        <v>1380</v>
      </c>
      <c r="BX18" s="437">
        <v>1</v>
      </c>
      <c r="BY18" s="323"/>
      <c r="BZ18" s="410" t="s">
        <v>2124</v>
      </c>
      <c r="CA18" s="417"/>
      <c r="CB18" s="446"/>
      <c r="CC18" s="161"/>
      <c r="CD18" s="161"/>
      <c r="CE18" s="161"/>
      <c r="CF18" s="161"/>
      <c r="CG18" s="161"/>
      <c r="CH18" s="161"/>
      <c r="CI18" s="161"/>
      <c r="CJ18" s="161"/>
      <c r="CK18" s="161"/>
      <c r="CL18" s="161"/>
      <c r="CM18" s="161"/>
      <c r="CN18" s="161"/>
      <c r="CO18" s="161"/>
      <c r="CP18" s="161"/>
      <c r="CQ18" s="161"/>
      <c r="CR18" s="161"/>
      <c r="CS18" s="161"/>
      <c r="CT18" s="161"/>
      <c r="CU18" s="161"/>
      <c r="CV18" s="161"/>
      <c r="CW18" s="161"/>
      <c r="CX18" s="161"/>
      <c r="CY18" s="161"/>
      <c r="CZ18" s="161"/>
      <c r="DA18" s="161"/>
      <c r="DB18" s="161"/>
      <c r="DC18" s="161"/>
      <c r="DD18" s="161"/>
      <c r="DE18" s="161"/>
      <c r="DF18" s="446"/>
      <c r="DG18" s="446"/>
      <c r="DH18" s="446"/>
      <c r="DI18" s="446"/>
      <c r="DJ18" s="446"/>
      <c r="DK18" s="446"/>
      <c r="DL18" s="446"/>
      <c r="DM18" s="446"/>
      <c r="DN18" s="446"/>
      <c r="DO18" s="446"/>
      <c r="DP18" s="446"/>
      <c r="DQ18" s="446"/>
    </row>
    <row r="19" spans="1:121" ht="16" x14ac:dyDescent="0.2">
      <c r="A19" s="417" t="s">
        <v>1970</v>
      </c>
      <c r="B19" s="474">
        <v>43665</v>
      </c>
      <c r="C19" s="434" t="s">
        <v>1186</v>
      </c>
      <c r="D19" s="435" t="s">
        <v>169</v>
      </c>
      <c r="E19" s="435"/>
      <c r="F19" s="435" t="s">
        <v>1212</v>
      </c>
      <c r="G19" s="436">
        <v>43651</v>
      </c>
      <c r="H19" s="437" t="s">
        <v>126</v>
      </c>
      <c r="I19" s="437" t="s">
        <v>971</v>
      </c>
      <c r="J19" s="437">
        <v>14</v>
      </c>
      <c r="K19" s="435" t="s">
        <v>2024</v>
      </c>
      <c r="L19" s="435" t="s">
        <v>1440</v>
      </c>
      <c r="M19" s="438">
        <v>134</v>
      </c>
      <c r="N19" s="438">
        <v>28.999999999999996</v>
      </c>
      <c r="O19" s="439"/>
      <c r="P19" s="435"/>
      <c r="Q19" s="440"/>
      <c r="R19" s="441"/>
      <c r="S19" s="440"/>
      <c r="T19" s="435"/>
      <c r="U19" s="440"/>
      <c r="V19" s="440"/>
      <c r="W19" s="440"/>
      <c r="X19" s="435"/>
      <c r="Y19" s="438"/>
      <c r="Z19" s="438"/>
      <c r="AA19" s="438"/>
      <c r="AB19" s="438"/>
      <c r="AC19" s="438"/>
      <c r="AD19" s="438"/>
      <c r="AE19" s="440"/>
      <c r="AF19" s="435"/>
      <c r="AG19" s="435"/>
      <c r="AH19" s="440"/>
      <c r="AI19" s="435"/>
      <c r="AJ19" s="435"/>
      <c r="AK19" s="438"/>
      <c r="AL19" s="435"/>
      <c r="AM19" s="438"/>
      <c r="AN19" s="438"/>
      <c r="AO19" s="435" t="s">
        <v>1379</v>
      </c>
      <c r="AP19" s="437" t="s">
        <v>971</v>
      </c>
      <c r="AQ19" s="437"/>
      <c r="AR19" s="437"/>
      <c r="AS19" s="442"/>
      <c r="AT19" s="437">
        <v>0</v>
      </c>
      <c r="AU19" s="442"/>
      <c r="AV19" s="437"/>
      <c r="AW19" s="442"/>
      <c r="AX19" s="437" t="s">
        <v>997</v>
      </c>
      <c r="AY19" s="437"/>
      <c r="AZ19" s="437">
        <v>0</v>
      </c>
      <c r="BA19" s="437">
        <v>0</v>
      </c>
      <c r="BB19" s="437">
        <v>0</v>
      </c>
      <c r="BC19" s="437">
        <v>0</v>
      </c>
      <c r="BD19" s="437">
        <v>0</v>
      </c>
      <c r="BE19" s="437">
        <v>0</v>
      </c>
      <c r="BF19" s="437">
        <v>0</v>
      </c>
      <c r="BG19" s="437">
        <v>0</v>
      </c>
      <c r="BH19" s="437">
        <v>0</v>
      </c>
      <c r="BI19" s="437">
        <v>0</v>
      </c>
      <c r="BJ19" s="437">
        <v>0</v>
      </c>
      <c r="BK19" s="437">
        <v>0</v>
      </c>
      <c r="BL19" s="437"/>
      <c r="BM19" s="437" t="s">
        <v>971</v>
      </c>
      <c r="BN19" s="437"/>
      <c r="BO19" s="437" t="s">
        <v>971</v>
      </c>
      <c r="BP19" s="447"/>
      <c r="BQ19" s="437"/>
      <c r="BR19" s="437"/>
      <c r="BS19" s="437"/>
      <c r="BT19" s="439"/>
      <c r="BU19" s="439"/>
      <c r="BV19" s="437"/>
      <c r="BW19" s="437" t="s">
        <v>1380</v>
      </c>
      <c r="BX19" s="437">
        <v>1</v>
      </c>
      <c r="BY19" s="323"/>
      <c r="BZ19" s="410" t="s">
        <v>2127</v>
      </c>
      <c r="CA19" s="417"/>
      <c r="CB19" s="446"/>
      <c r="CC19" s="161"/>
      <c r="CD19" s="161"/>
      <c r="CE19" s="161"/>
      <c r="CF19" s="161"/>
      <c r="CG19" s="161"/>
      <c r="CH19" s="161"/>
      <c r="CI19" s="161"/>
      <c r="CJ19" s="161"/>
      <c r="CK19" s="161"/>
      <c r="CL19" s="161"/>
      <c r="CM19" s="161"/>
      <c r="CN19" s="161"/>
      <c r="CO19" s="161"/>
      <c r="CP19" s="161"/>
      <c r="CQ19" s="161"/>
      <c r="CR19" s="161"/>
      <c r="CS19" s="161"/>
      <c r="CT19" s="161"/>
      <c r="CU19" s="161"/>
      <c r="CV19" s="161"/>
      <c r="CW19" s="161"/>
      <c r="CX19" s="161"/>
      <c r="CY19" s="161"/>
      <c r="CZ19" s="161"/>
      <c r="DA19" s="161"/>
      <c r="DB19" s="161"/>
      <c r="DC19" s="161"/>
      <c r="DD19" s="161"/>
      <c r="DE19" s="161"/>
      <c r="DF19" s="446"/>
      <c r="DG19" s="446"/>
      <c r="DH19" s="446"/>
      <c r="DI19" s="446"/>
      <c r="DJ19" s="446"/>
      <c r="DK19" s="446"/>
      <c r="DL19" s="446"/>
      <c r="DM19" s="446"/>
      <c r="DN19" s="446"/>
      <c r="DO19" s="446"/>
      <c r="DP19" s="446"/>
      <c r="DQ19" s="446"/>
    </row>
    <row r="20" spans="1:121" ht="16" x14ac:dyDescent="0.2">
      <c r="A20" s="417">
        <v>13647</v>
      </c>
      <c r="B20" s="474">
        <v>43665</v>
      </c>
      <c r="C20" s="434" t="s">
        <v>1186</v>
      </c>
      <c r="D20" s="435" t="s">
        <v>169</v>
      </c>
      <c r="E20" s="435"/>
      <c r="F20" s="435" t="s">
        <v>1444</v>
      </c>
      <c r="G20" s="436">
        <v>43646</v>
      </c>
      <c r="H20" s="437" t="s">
        <v>126</v>
      </c>
      <c r="I20" s="437" t="s">
        <v>971</v>
      </c>
      <c r="J20" s="437">
        <v>1</v>
      </c>
      <c r="K20" s="435" t="s">
        <v>940</v>
      </c>
      <c r="L20" s="435" t="s">
        <v>1682</v>
      </c>
      <c r="M20" s="438">
        <v>133.63636363636363</v>
      </c>
      <c r="N20" s="438">
        <v>33.636363636363633</v>
      </c>
      <c r="O20" s="439"/>
      <c r="P20" s="435"/>
      <c r="Q20" s="440"/>
      <c r="R20" s="441"/>
      <c r="S20" s="440"/>
      <c r="T20" s="435"/>
      <c r="U20" s="440"/>
      <c r="V20" s="440"/>
      <c r="W20" s="440"/>
      <c r="X20" s="435"/>
      <c r="Y20" s="438"/>
      <c r="Z20" s="438"/>
      <c r="AA20" s="438"/>
      <c r="AB20" s="438"/>
      <c r="AC20" s="438"/>
      <c r="AD20" s="438"/>
      <c r="AE20" s="438">
        <v>24.09090909090909</v>
      </c>
      <c r="AF20" s="435"/>
      <c r="AG20" s="435"/>
      <c r="AH20" s="440"/>
      <c r="AI20" s="435"/>
      <c r="AJ20" s="435"/>
      <c r="AK20" s="440"/>
      <c r="AL20" s="435"/>
      <c r="AM20" s="438"/>
      <c r="AN20" s="438"/>
      <c r="AO20" s="410" t="s">
        <v>1445</v>
      </c>
      <c r="AP20" s="458" t="s">
        <v>971</v>
      </c>
      <c r="AQ20" s="437"/>
      <c r="AR20" s="437"/>
      <c r="AS20" s="442"/>
      <c r="AT20" s="437">
        <v>11.5</v>
      </c>
      <c r="AU20" s="442">
        <v>910</v>
      </c>
      <c r="AV20" s="437"/>
      <c r="AW20" s="442">
        <v>6.2</v>
      </c>
      <c r="AX20" s="437" t="s">
        <v>997</v>
      </c>
      <c r="AY20" s="437"/>
      <c r="AZ20" s="437">
        <v>0</v>
      </c>
      <c r="BA20" s="437">
        <v>0</v>
      </c>
      <c r="BB20" s="437">
        <v>0</v>
      </c>
      <c r="BC20" s="437">
        <v>0</v>
      </c>
      <c r="BD20" s="437">
        <v>0</v>
      </c>
      <c r="BE20" s="437">
        <v>0</v>
      </c>
      <c r="BF20" s="437">
        <v>0</v>
      </c>
      <c r="BG20" s="437">
        <v>0</v>
      </c>
      <c r="BH20" s="437">
        <v>0</v>
      </c>
      <c r="BI20" s="437">
        <v>0</v>
      </c>
      <c r="BJ20" s="437">
        <v>0</v>
      </c>
      <c r="BK20" s="437">
        <v>0</v>
      </c>
      <c r="BL20" s="437"/>
      <c r="BM20" s="437" t="s">
        <v>971</v>
      </c>
      <c r="BN20" s="437"/>
      <c r="BO20" s="437" t="s">
        <v>971</v>
      </c>
      <c r="BP20" s="443">
        <v>89.945454545454538</v>
      </c>
      <c r="BQ20" s="437"/>
      <c r="BR20" s="437"/>
      <c r="BS20" s="437"/>
      <c r="BT20" s="444"/>
      <c r="BU20" s="439"/>
      <c r="BV20" s="437"/>
      <c r="BW20" s="437" t="s">
        <v>1380</v>
      </c>
      <c r="BX20" s="437"/>
      <c r="BY20" s="439"/>
      <c r="BZ20" s="410" t="s">
        <v>2081</v>
      </c>
      <c r="CA20" s="449"/>
      <c r="CB20" s="446"/>
      <c r="CC20" s="446"/>
      <c r="CD20" s="446"/>
      <c r="CE20" s="446"/>
      <c r="CF20" s="446"/>
      <c r="CG20" s="446"/>
      <c r="CH20" s="446"/>
      <c r="CI20" s="446"/>
      <c r="CJ20" s="446"/>
      <c r="CK20" s="446"/>
      <c r="CL20" s="446"/>
      <c r="CM20" s="446"/>
      <c r="CN20" s="446"/>
      <c r="CO20" s="446"/>
      <c r="CP20" s="446"/>
      <c r="CQ20" s="446"/>
      <c r="CR20" s="446"/>
      <c r="CS20" s="446"/>
      <c r="CT20" s="446"/>
      <c r="CU20" s="446"/>
      <c r="CV20" s="446"/>
      <c r="CW20" s="446"/>
      <c r="CX20" s="446"/>
      <c r="CY20" s="446"/>
      <c r="CZ20" s="446"/>
      <c r="DA20" s="446"/>
      <c r="DB20" s="446"/>
      <c r="DC20" s="446"/>
      <c r="DD20" s="446"/>
      <c r="DE20" s="446"/>
      <c r="DF20" s="446"/>
      <c r="DG20" s="446"/>
      <c r="DH20" s="446"/>
      <c r="DI20" s="446"/>
      <c r="DJ20" s="446"/>
      <c r="DK20" s="446"/>
      <c r="DL20" s="446"/>
      <c r="DM20" s="446"/>
      <c r="DN20" s="446"/>
      <c r="DO20" s="446"/>
      <c r="DP20" s="446"/>
      <c r="DQ20" s="446"/>
    </row>
    <row r="21" spans="1:121" ht="16" x14ac:dyDescent="0.2">
      <c r="A21" s="417">
        <v>16314</v>
      </c>
      <c r="B21" s="474">
        <v>43665</v>
      </c>
      <c r="C21" s="434" t="s">
        <v>1186</v>
      </c>
      <c r="D21" s="435" t="s">
        <v>169</v>
      </c>
      <c r="E21" s="435"/>
      <c r="F21" s="435" t="s">
        <v>1444</v>
      </c>
      <c r="G21" s="436">
        <v>43655</v>
      </c>
      <c r="H21" s="437" t="s">
        <v>126</v>
      </c>
      <c r="I21" s="437" t="s">
        <v>971</v>
      </c>
      <c r="J21" s="437">
        <v>2</v>
      </c>
      <c r="K21" s="435" t="s">
        <v>386</v>
      </c>
      <c r="L21" s="435" t="s">
        <v>1905</v>
      </c>
      <c r="M21" s="438">
        <v>155.09090909090907</v>
      </c>
      <c r="N21" s="438">
        <v>33.381818181818176</v>
      </c>
      <c r="O21" s="439"/>
      <c r="P21" s="435"/>
      <c r="Q21" s="440"/>
      <c r="R21" s="441"/>
      <c r="S21" s="440"/>
      <c r="T21" s="435"/>
      <c r="U21" s="440"/>
      <c r="V21" s="440"/>
      <c r="W21" s="440"/>
      <c r="X21" s="435"/>
      <c r="Y21" s="438"/>
      <c r="Z21" s="438"/>
      <c r="AA21" s="438"/>
      <c r="AB21" s="438"/>
      <c r="AC21" s="438"/>
      <c r="AD21" s="438"/>
      <c r="AE21" s="438">
        <v>16.363636363636363</v>
      </c>
      <c r="AF21" s="435"/>
      <c r="AG21" s="435"/>
      <c r="AH21" s="440"/>
      <c r="AI21" s="435"/>
      <c r="AJ21" s="435"/>
      <c r="AK21" s="440"/>
      <c r="AL21" s="435"/>
      <c r="AM21" s="438"/>
      <c r="AN21" s="438"/>
      <c r="AO21" s="448" t="s">
        <v>1445</v>
      </c>
      <c r="AP21" s="437" t="s">
        <v>971</v>
      </c>
      <c r="AQ21" s="437"/>
      <c r="AR21" s="437"/>
      <c r="AS21" s="442"/>
      <c r="AT21" s="437">
        <v>7</v>
      </c>
      <c r="AU21" s="442"/>
      <c r="AV21" s="437"/>
      <c r="AW21" s="442"/>
      <c r="AX21" s="437" t="s">
        <v>997</v>
      </c>
      <c r="AY21" s="437"/>
      <c r="AZ21" s="437">
        <v>0</v>
      </c>
      <c r="BA21" s="437">
        <v>0</v>
      </c>
      <c r="BB21" s="437">
        <v>0</v>
      </c>
      <c r="BC21" s="437">
        <v>0</v>
      </c>
      <c r="BD21" s="437">
        <v>0</v>
      </c>
      <c r="BE21" s="437">
        <v>0</v>
      </c>
      <c r="BF21" s="437">
        <v>0</v>
      </c>
      <c r="BG21" s="437">
        <v>0</v>
      </c>
      <c r="BH21" s="437">
        <v>0</v>
      </c>
      <c r="BI21" s="437">
        <v>0</v>
      </c>
      <c r="BJ21" s="437">
        <v>0</v>
      </c>
      <c r="BK21" s="437">
        <v>0</v>
      </c>
      <c r="BL21" s="437"/>
      <c r="BM21" s="437" t="s">
        <v>971</v>
      </c>
      <c r="BN21" s="437">
        <v>12</v>
      </c>
      <c r="BO21" s="437" t="s">
        <v>971</v>
      </c>
      <c r="BP21" s="447"/>
      <c r="BQ21" s="437"/>
      <c r="BR21" s="437"/>
      <c r="BS21" s="437"/>
      <c r="BT21" s="435"/>
      <c r="BU21" s="439"/>
      <c r="BV21" s="437"/>
      <c r="BW21" s="437" t="s">
        <v>1380</v>
      </c>
      <c r="BX21" s="437"/>
      <c r="BY21" s="435" t="s">
        <v>1685</v>
      </c>
      <c r="BZ21" s="362" t="s">
        <v>2084</v>
      </c>
      <c r="CA21" s="449"/>
      <c r="CB21" s="446"/>
      <c r="CC21" s="446"/>
      <c r="CD21" s="446"/>
      <c r="CE21" s="446"/>
      <c r="CF21" s="446"/>
      <c r="CG21" s="446"/>
      <c r="CH21" s="446"/>
      <c r="CI21" s="446"/>
      <c r="CJ21" s="446"/>
      <c r="CK21" s="446"/>
      <c r="CL21" s="446"/>
      <c r="CM21" s="446"/>
      <c r="CN21" s="446"/>
      <c r="CO21" s="446"/>
      <c r="CP21" s="446"/>
      <c r="CQ21" s="446"/>
      <c r="CR21" s="446"/>
      <c r="CS21" s="446"/>
      <c r="CT21" s="446"/>
      <c r="CU21" s="446"/>
      <c r="CV21" s="446"/>
      <c r="CW21" s="446"/>
      <c r="CX21" s="446"/>
      <c r="CY21" s="446"/>
      <c r="CZ21" s="446"/>
      <c r="DA21" s="446"/>
      <c r="DB21" s="446"/>
      <c r="DC21" s="446"/>
      <c r="DD21" s="446"/>
      <c r="DE21" s="446"/>
      <c r="DF21" s="446"/>
      <c r="DG21" s="446"/>
      <c r="DH21" s="446"/>
      <c r="DI21" s="446"/>
      <c r="DJ21" s="446"/>
      <c r="DK21" s="446"/>
      <c r="DL21" s="446"/>
      <c r="DM21" s="446"/>
      <c r="DN21" s="446"/>
      <c r="DO21" s="446"/>
      <c r="DP21" s="446"/>
      <c r="DQ21" s="446"/>
    </row>
    <row r="22" spans="1:121" ht="16" x14ac:dyDescent="0.2">
      <c r="A22" s="417">
        <v>16644</v>
      </c>
      <c r="B22" s="474">
        <v>43665</v>
      </c>
      <c r="C22" s="434" t="s">
        <v>1186</v>
      </c>
      <c r="D22" s="435" t="s">
        <v>169</v>
      </c>
      <c r="E22" s="435"/>
      <c r="F22" s="435" t="s">
        <v>1444</v>
      </c>
      <c r="G22" s="436">
        <v>43646</v>
      </c>
      <c r="H22" s="437" t="s">
        <v>126</v>
      </c>
      <c r="I22" s="437" t="s">
        <v>971</v>
      </c>
      <c r="J22" s="437">
        <v>3</v>
      </c>
      <c r="K22" s="435" t="s">
        <v>899</v>
      </c>
      <c r="L22" s="435" t="s">
        <v>1383</v>
      </c>
      <c r="M22" s="438">
        <v>169.95454545454544</v>
      </c>
      <c r="N22" s="438">
        <v>35.809090909090905</v>
      </c>
      <c r="O22" s="439"/>
      <c r="P22" s="435"/>
      <c r="Q22" s="440"/>
      <c r="R22" s="441"/>
      <c r="S22" s="440"/>
      <c r="T22" s="435"/>
      <c r="U22" s="440"/>
      <c r="V22" s="440"/>
      <c r="W22" s="440"/>
      <c r="X22" s="435"/>
      <c r="Y22" s="438"/>
      <c r="Z22" s="438"/>
      <c r="AA22" s="438"/>
      <c r="AB22" s="438"/>
      <c r="AC22" s="438"/>
      <c r="AD22" s="440"/>
      <c r="AE22" s="438">
        <v>15.327272727272726</v>
      </c>
      <c r="AF22" s="435"/>
      <c r="AG22" s="435"/>
      <c r="AH22" s="440"/>
      <c r="AI22" s="435"/>
      <c r="AJ22" s="435"/>
      <c r="AK22" s="438"/>
      <c r="AL22" s="435"/>
      <c r="AM22" s="438"/>
      <c r="AN22" s="438"/>
      <c r="AO22" s="435" t="s">
        <v>1445</v>
      </c>
      <c r="AP22" s="437" t="s">
        <v>971</v>
      </c>
      <c r="AQ22" s="437"/>
      <c r="AR22" s="437"/>
      <c r="AS22" s="442"/>
      <c r="AT22" s="437">
        <v>6.7</v>
      </c>
      <c r="AU22" s="442"/>
      <c r="AV22" s="437"/>
      <c r="AW22" s="442"/>
      <c r="AX22" s="437" t="s">
        <v>971</v>
      </c>
      <c r="AY22" s="437"/>
      <c r="AZ22" s="437">
        <v>0</v>
      </c>
      <c r="BA22" s="437">
        <v>0</v>
      </c>
      <c r="BB22" s="437">
        <v>0</v>
      </c>
      <c r="BC22" s="437">
        <v>0</v>
      </c>
      <c r="BD22" s="437">
        <v>0</v>
      </c>
      <c r="BE22" s="437">
        <v>0</v>
      </c>
      <c r="BF22" s="437">
        <v>0</v>
      </c>
      <c r="BG22" s="437">
        <v>0</v>
      </c>
      <c r="BH22" s="437">
        <v>0</v>
      </c>
      <c r="BI22" s="437">
        <v>0</v>
      </c>
      <c r="BJ22" s="437">
        <v>0</v>
      </c>
      <c r="BK22" s="437">
        <v>0</v>
      </c>
      <c r="BL22" s="437"/>
      <c r="BM22" s="437" t="s">
        <v>971</v>
      </c>
      <c r="BN22" s="437"/>
      <c r="BO22" s="437" t="s">
        <v>971</v>
      </c>
      <c r="BP22" s="447"/>
      <c r="BQ22" s="437"/>
      <c r="BR22" s="437"/>
      <c r="BS22" s="437"/>
      <c r="BT22" s="435"/>
      <c r="BU22" s="439"/>
      <c r="BV22" s="437"/>
      <c r="BW22" s="437" t="s">
        <v>1380</v>
      </c>
      <c r="BX22" s="437">
        <v>1</v>
      </c>
      <c r="BY22" s="435"/>
      <c r="BZ22" s="410" t="s">
        <v>2087</v>
      </c>
      <c r="CA22" s="417"/>
      <c r="CB22" s="161"/>
      <c r="CC22" s="446"/>
      <c r="CD22" s="446"/>
      <c r="CE22" s="446"/>
      <c r="CF22" s="446"/>
      <c r="CG22" s="446"/>
      <c r="CH22" s="446"/>
      <c r="CI22" s="446"/>
      <c r="CJ22" s="446"/>
      <c r="CK22" s="446"/>
      <c r="CL22" s="446"/>
      <c r="CM22" s="446"/>
      <c r="CN22" s="446"/>
      <c r="CO22" s="446"/>
      <c r="CP22" s="446"/>
      <c r="CQ22" s="446"/>
      <c r="CR22" s="446"/>
      <c r="CS22" s="446"/>
      <c r="CT22" s="446"/>
      <c r="CU22" s="446"/>
      <c r="CV22" s="446"/>
      <c r="CW22" s="446"/>
      <c r="CX22" s="446"/>
      <c r="CY22" s="446"/>
      <c r="CZ22" s="446"/>
      <c r="DA22" s="446"/>
      <c r="DB22" s="446"/>
      <c r="DC22" s="446"/>
      <c r="DD22" s="446"/>
      <c r="DE22" s="446"/>
      <c r="DF22" s="446"/>
      <c r="DG22" s="446"/>
      <c r="DH22" s="446"/>
      <c r="DI22" s="446"/>
      <c r="DJ22" s="446"/>
      <c r="DK22" s="446"/>
      <c r="DL22" s="446"/>
      <c r="DM22" s="446"/>
      <c r="DN22" s="446"/>
      <c r="DO22" s="446"/>
      <c r="DP22" s="446"/>
      <c r="DQ22" s="446"/>
    </row>
    <row r="23" spans="1:121" ht="16" x14ac:dyDescent="0.2">
      <c r="A23" s="417">
        <v>13783</v>
      </c>
      <c r="B23" s="474">
        <v>43665</v>
      </c>
      <c r="C23" s="434" t="s">
        <v>1186</v>
      </c>
      <c r="D23" s="435" t="s">
        <v>169</v>
      </c>
      <c r="E23" s="435"/>
      <c r="F23" s="435" t="s">
        <v>1444</v>
      </c>
      <c r="G23" s="436">
        <v>43646</v>
      </c>
      <c r="H23" s="437" t="s">
        <v>126</v>
      </c>
      <c r="I23" s="437" t="s">
        <v>971</v>
      </c>
      <c r="J23" s="437">
        <v>4</v>
      </c>
      <c r="K23" s="435" t="s">
        <v>902</v>
      </c>
      <c r="L23" s="435" t="s">
        <v>1932</v>
      </c>
      <c r="M23" s="438">
        <v>140.99999999999997</v>
      </c>
      <c r="N23" s="438">
        <v>34.799999999999997</v>
      </c>
      <c r="O23" s="348" t="s">
        <v>992</v>
      </c>
      <c r="P23" s="435">
        <v>300</v>
      </c>
      <c r="Q23" s="438">
        <v>40.499999999999993</v>
      </c>
      <c r="R23" s="441"/>
      <c r="S23" s="440"/>
      <c r="T23" s="435"/>
      <c r="U23" s="440"/>
      <c r="V23" s="440"/>
      <c r="W23" s="440"/>
      <c r="X23" s="435"/>
      <c r="Y23" s="438"/>
      <c r="Z23" s="438"/>
      <c r="AA23" s="438"/>
      <c r="AB23" s="438"/>
      <c r="AC23" s="438"/>
      <c r="AD23" s="438"/>
      <c r="AE23" s="438">
        <v>18.7</v>
      </c>
      <c r="AF23" s="435"/>
      <c r="AG23" s="435"/>
      <c r="AH23" s="440"/>
      <c r="AI23" s="435"/>
      <c r="AJ23" s="435"/>
      <c r="AK23" s="438"/>
      <c r="AL23" s="435"/>
      <c r="AM23" s="438"/>
      <c r="AN23" s="438"/>
      <c r="AO23" s="410" t="s">
        <v>1445</v>
      </c>
      <c r="AP23" s="458" t="s">
        <v>971</v>
      </c>
      <c r="AQ23" s="437"/>
      <c r="AR23" s="437"/>
      <c r="AS23" s="437">
        <v>10</v>
      </c>
      <c r="AT23" s="437">
        <v>5.2</v>
      </c>
      <c r="AU23" s="442"/>
      <c r="AV23" s="437"/>
      <c r="AW23" s="442"/>
      <c r="AX23" s="437" t="s">
        <v>997</v>
      </c>
      <c r="AY23" s="437"/>
      <c r="AZ23" s="437">
        <v>0</v>
      </c>
      <c r="BA23" s="437">
        <v>0</v>
      </c>
      <c r="BB23" s="437">
        <v>2</v>
      </c>
      <c r="BC23" s="437">
        <v>0</v>
      </c>
      <c r="BD23" s="437">
        <v>0</v>
      </c>
      <c r="BE23" s="437">
        <v>0</v>
      </c>
      <c r="BF23" s="437">
        <v>0</v>
      </c>
      <c r="BG23" s="437">
        <v>0</v>
      </c>
      <c r="BH23" s="437">
        <v>0</v>
      </c>
      <c r="BI23" s="437">
        <v>0</v>
      </c>
      <c r="BJ23" s="437">
        <v>0</v>
      </c>
      <c r="BK23" s="437">
        <v>0</v>
      </c>
      <c r="BL23" s="437"/>
      <c r="BM23" s="437" t="s">
        <v>971</v>
      </c>
      <c r="BN23" s="437"/>
      <c r="BO23" s="437" t="s">
        <v>971</v>
      </c>
      <c r="BP23" s="447"/>
      <c r="BQ23" s="437"/>
      <c r="BR23" s="437"/>
      <c r="BS23" s="437"/>
      <c r="BT23" s="439"/>
      <c r="BU23" s="439"/>
      <c r="BV23" s="437"/>
      <c r="BW23" s="437" t="s">
        <v>1380</v>
      </c>
      <c r="BX23" s="437"/>
      <c r="BY23" s="435"/>
      <c r="BZ23" s="451" t="s">
        <v>2090</v>
      </c>
      <c r="CA23" s="417"/>
      <c r="CB23" s="446"/>
      <c r="CC23" s="161"/>
      <c r="CD23" s="161"/>
      <c r="CE23" s="161"/>
      <c r="CF23" s="161"/>
      <c r="CG23" s="161"/>
      <c r="CH23" s="161"/>
      <c r="CI23" s="161"/>
      <c r="CJ23" s="161"/>
      <c r="CK23" s="161"/>
      <c r="CL23" s="161"/>
      <c r="CM23" s="161"/>
      <c r="CN23" s="161"/>
      <c r="CO23" s="161"/>
      <c r="CP23" s="161"/>
      <c r="CQ23" s="161"/>
      <c r="CR23" s="161"/>
      <c r="CS23" s="161"/>
      <c r="CT23" s="161"/>
      <c r="CU23" s="161"/>
      <c r="CV23" s="161"/>
      <c r="CW23" s="161"/>
      <c r="CX23" s="161"/>
      <c r="CY23" s="161"/>
      <c r="CZ23" s="161"/>
      <c r="DA23" s="161"/>
      <c r="DB23" s="161"/>
      <c r="DC23" s="161"/>
      <c r="DD23" s="161"/>
      <c r="DE23" s="161"/>
      <c r="DF23" s="446"/>
      <c r="DG23" s="446"/>
      <c r="DH23" s="446"/>
      <c r="DI23" s="446"/>
      <c r="DJ23" s="446"/>
      <c r="DK23" s="446"/>
      <c r="DL23" s="446"/>
      <c r="DM23" s="446"/>
      <c r="DN23" s="446"/>
      <c r="DO23" s="446"/>
      <c r="DP23" s="446"/>
      <c r="DQ23" s="446"/>
    </row>
    <row r="24" spans="1:121" ht="16" x14ac:dyDescent="0.2">
      <c r="A24" s="417">
        <v>1490</v>
      </c>
      <c r="B24" s="474">
        <v>43665</v>
      </c>
      <c r="C24" s="434" t="s">
        <v>1186</v>
      </c>
      <c r="D24" s="435" t="s">
        <v>169</v>
      </c>
      <c r="E24" s="435"/>
      <c r="F24" s="435" t="s">
        <v>1444</v>
      </c>
      <c r="G24" s="436">
        <v>43623</v>
      </c>
      <c r="H24" s="437" t="s">
        <v>126</v>
      </c>
      <c r="I24" s="437" t="s">
        <v>971</v>
      </c>
      <c r="J24" s="437">
        <v>5</v>
      </c>
      <c r="K24" s="435" t="s">
        <v>903</v>
      </c>
      <c r="L24" s="435" t="s">
        <v>1158</v>
      </c>
      <c r="M24" s="438">
        <v>180.6272727272727</v>
      </c>
      <c r="N24" s="438">
        <v>32.872727272727268</v>
      </c>
      <c r="O24" s="439"/>
      <c r="P24" s="435"/>
      <c r="Q24" s="440"/>
      <c r="R24" s="441"/>
      <c r="S24" s="440"/>
      <c r="T24" s="435"/>
      <c r="U24" s="440"/>
      <c r="V24" s="440"/>
      <c r="W24" s="440"/>
      <c r="X24" s="435"/>
      <c r="Y24" s="438"/>
      <c r="Z24" s="438"/>
      <c r="AA24" s="438"/>
      <c r="AB24" s="438"/>
      <c r="AC24" s="438"/>
      <c r="AD24" s="438"/>
      <c r="AE24" s="438">
        <v>21.918181818181814</v>
      </c>
      <c r="AF24" s="435"/>
      <c r="AG24" s="435"/>
      <c r="AH24" s="440"/>
      <c r="AI24" s="435"/>
      <c r="AJ24" s="435"/>
      <c r="AK24" s="438"/>
      <c r="AL24" s="435"/>
      <c r="AM24" s="438"/>
      <c r="AN24" s="438"/>
      <c r="AO24" s="448" t="s">
        <v>1445</v>
      </c>
      <c r="AP24" s="437" t="s">
        <v>971</v>
      </c>
      <c r="AQ24" s="437"/>
      <c r="AR24" s="437"/>
      <c r="AS24" s="442"/>
      <c r="AT24" s="437">
        <v>6.2</v>
      </c>
      <c r="AU24" s="442"/>
      <c r="AV24" s="437"/>
      <c r="AW24" s="442"/>
      <c r="AX24" s="437" t="s">
        <v>997</v>
      </c>
      <c r="AY24" s="437"/>
      <c r="AZ24" s="437">
        <v>0</v>
      </c>
      <c r="BA24" s="437">
        <v>0</v>
      </c>
      <c r="BB24" s="437">
        <v>0</v>
      </c>
      <c r="BC24" s="437">
        <v>0</v>
      </c>
      <c r="BD24" s="437">
        <v>0</v>
      </c>
      <c r="BE24" s="437">
        <v>0</v>
      </c>
      <c r="BF24" s="437">
        <v>0</v>
      </c>
      <c r="BG24" s="437">
        <v>0</v>
      </c>
      <c r="BH24" s="437">
        <v>0</v>
      </c>
      <c r="BI24" s="437">
        <v>0</v>
      </c>
      <c r="BJ24" s="437">
        <v>0</v>
      </c>
      <c r="BK24" s="437">
        <v>0</v>
      </c>
      <c r="BL24" s="437"/>
      <c r="BM24" s="437" t="s">
        <v>971</v>
      </c>
      <c r="BN24" s="437"/>
      <c r="BO24" s="437" t="s">
        <v>971</v>
      </c>
      <c r="BP24" s="447"/>
      <c r="BQ24" s="437"/>
      <c r="BR24" s="437"/>
      <c r="BS24" s="437"/>
      <c r="BT24" s="439"/>
      <c r="BU24" s="439"/>
      <c r="BV24" s="437"/>
      <c r="BW24" s="437" t="s">
        <v>1380</v>
      </c>
      <c r="BX24" s="437"/>
      <c r="BY24" s="435"/>
      <c r="BZ24" s="451" t="s">
        <v>2093</v>
      </c>
      <c r="CA24" s="449"/>
      <c r="CB24" s="446"/>
      <c r="CC24" s="446"/>
      <c r="CD24" s="446"/>
      <c r="CE24" s="446"/>
      <c r="CF24" s="446"/>
      <c r="CG24" s="446"/>
      <c r="CH24" s="446"/>
      <c r="CI24" s="446"/>
      <c r="CJ24" s="446"/>
      <c r="CK24" s="446"/>
      <c r="CL24" s="446"/>
      <c r="CM24" s="446"/>
      <c r="CN24" s="446"/>
      <c r="CO24" s="446"/>
      <c r="CP24" s="446"/>
      <c r="CQ24" s="446"/>
      <c r="CR24" s="446"/>
      <c r="CS24" s="446"/>
      <c r="CT24" s="446"/>
      <c r="CU24" s="446"/>
      <c r="CV24" s="446"/>
      <c r="CW24" s="446"/>
      <c r="CX24" s="446"/>
      <c r="CY24" s="446"/>
      <c r="CZ24" s="446"/>
      <c r="DA24" s="446"/>
      <c r="DB24" s="446"/>
      <c r="DC24" s="446"/>
      <c r="DD24" s="446"/>
      <c r="DE24" s="446"/>
      <c r="DF24" s="446"/>
      <c r="DG24" s="446"/>
      <c r="DH24" s="446"/>
      <c r="DI24" s="446"/>
      <c r="DJ24" s="446"/>
      <c r="DK24" s="446"/>
      <c r="DL24" s="446"/>
      <c r="DM24" s="446"/>
      <c r="DN24" s="446"/>
      <c r="DO24" s="446"/>
      <c r="DP24" s="446"/>
      <c r="DQ24" s="446"/>
    </row>
    <row r="25" spans="1:121" ht="16" x14ac:dyDescent="0.2">
      <c r="A25" s="417">
        <v>1138</v>
      </c>
      <c r="B25" s="474">
        <v>43665</v>
      </c>
      <c r="C25" s="434" t="s">
        <v>1186</v>
      </c>
      <c r="D25" s="435" t="s">
        <v>169</v>
      </c>
      <c r="E25" s="435"/>
      <c r="F25" s="435" t="s">
        <v>1444</v>
      </c>
      <c r="G25" s="436">
        <v>43664</v>
      </c>
      <c r="H25" s="437" t="s">
        <v>126</v>
      </c>
      <c r="I25" s="437" t="s">
        <v>971</v>
      </c>
      <c r="J25" s="437">
        <v>6</v>
      </c>
      <c r="K25" s="435" t="s">
        <v>904</v>
      </c>
      <c r="L25" s="435" t="s">
        <v>1911</v>
      </c>
      <c r="M25" s="438">
        <v>162.5</v>
      </c>
      <c r="N25" s="438">
        <v>37.463636363636361</v>
      </c>
      <c r="O25" s="439"/>
      <c r="P25" s="435"/>
      <c r="Q25" s="440"/>
      <c r="R25" s="441"/>
      <c r="S25" s="440"/>
      <c r="T25" s="435"/>
      <c r="U25" s="440"/>
      <c r="V25" s="440"/>
      <c r="W25" s="440"/>
      <c r="X25" s="435"/>
      <c r="Y25" s="438"/>
      <c r="Z25" s="438"/>
      <c r="AA25" s="438"/>
      <c r="AB25" s="438"/>
      <c r="AC25" s="438"/>
      <c r="AD25" s="438"/>
      <c r="AE25" s="438">
        <v>17.727272727272727</v>
      </c>
      <c r="AF25" s="435"/>
      <c r="AG25" s="435"/>
      <c r="AH25" s="440"/>
      <c r="AI25" s="435"/>
      <c r="AJ25" s="435"/>
      <c r="AK25" s="438"/>
      <c r="AL25" s="435"/>
      <c r="AM25" s="438"/>
      <c r="AN25" s="438"/>
      <c r="AO25" s="435" t="s">
        <v>1445</v>
      </c>
      <c r="AP25" s="437" t="s">
        <v>971</v>
      </c>
      <c r="AQ25" s="437"/>
      <c r="AR25" s="437"/>
      <c r="AS25" s="442"/>
      <c r="AT25" s="437">
        <v>7.6</v>
      </c>
      <c r="AU25" s="442"/>
      <c r="AV25" s="437"/>
      <c r="AW25" s="442"/>
      <c r="AX25" s="437" t="s">
        <v>997</v>
      </c>
      <c r="AY25" s="437"/>
      <c r="AZ25" s="437">
        <v>10</v>
      </c>
      <c r="BA25" s="437">
        <v>0</v>
      </c>
      <c r="BB25" s="437">
        <v>0</v>
      </c>
      <c r="BC25" s="437">
        <v>0</v>
      </c>
      <c r="BD25" s="437">
        <v>0</v>
      </c>
      <c r="BE25" s="437">
        <v>0</v>
      </c>
      <c r="BF25" s="437">
        <v>0</v>
      </c>
      <c r="BG25" s="437">
        <v>0</v>
      </c>
      <c r="BH25" s="437">
        <v>0</v>
      </c>
      <c r="BI25" s="437">
        <v>0</v>
      </c>
      <c r="BJ25" s="437">
        <v>0</v>
      </c>
      <c r="BK25" s="437">
        <v>0</v>
      </c>
      <c r="BL25" s="437"/>
      <c r="BM25" s="437" t="s">
        <v>971</v>
      </c>
      <c r="BN25" s="437">
        <v>12</v>
      </c>
      <c r="BO25" s="437" t="s">
        <v>971</v>
      </c>
      <c r="BP25" s="447"/>
      <c r="BQ25" s="437"/>
      <c r="BR25" s="437"/>
      <c r="BS25" s="437"/>
      <c r="BT25" s="435"/>
      <c r="BU25" s="439"/>
      <c r="BV25" s="437"/>
      <c r="BW25" s="437" t="s">
        <v>1380</v>
      </c>
      <c r="BX25" s="437"/>
      <c r="BY25" s="435"/>
      <c r="BZ25" s="410" t="s">
        <v>2097</v>
      </c>
      <c r="CA25" s="417"/>
      <c r="CB25" s="446"/>
      <c r="CC25" s="446"/>
      <c r="CD25" s="446"/>
      <c r="CE25" s="446"/>
      <c r="CF25" s="446"/>
      <c r="CG25" s="446"/>
      <c r="CH25" s="446"/>
      <c r="CI25" s="446"/>
      <c r="CJ25" s="446"/>
      <c r="CK25" s="446"/>
      <c r="CL25" s="446"/>
      <c r="CM25" s="446"/>
      <c r="CN25" s="446"/>
      <c r="CO25" s="446"/>
      <c r="CP25" s="446"/>
      <c r="CQ25" s="446"/>
      <c r="CR25" s="446"/>
      <c r="CS25" s="446"/>
      <c r="CT25" s="446"/>
      <c r="CU25" s="446"/>
      <c r="CV25" s="446"/>
      <c r="CW25" s="446"/>
      <c r="CX25" s="446"/>
      <c r="CY25" s="446"/>
      <c r="CZ25" s="446"/>
      <c r="DA25" s="446"/>
      <c r="DB25" s="446"/>
      <c r="DC25" s="446"/>
      <c r="DD25" s="446"/>
      <c r="DE25" s="446"/>
      <c r="DF25" s="446"/>
      <c r="DG25" s="446"/>
      <c r="DH25" s="446"/>
      <c r="DI25" s="446"/>
      <c r="DJ25" s="446"/>
      <c r="DK25" s="446"/>
      <c r="DL25" s="446"/>
      <c r="DM25" s="446"/>
      <c r="DN25" s="446"/>
      <c r="DO25" s="446"/>
      <c r="DP25" s="446"/>
      <c r="DQ25" s="446"/>
    </row>
    <row r="26" spans="1:121" ht="16" x14ac:dyDescent="0.2">
      <c r="A26" s="417">
        <v>714</v>
      </c>
      <c r="B26" s="474">
        <v>43665</v>
      </c>
      <c r="C26" s="434" t="s">
        <v>1186</v>
      </c>
      <c r="D26" s="435" t="s">
        <v>169</v>
      </c>
      <c r="E26" s="435"/>
      <c r="F26" s="435" t="s">
        <v>1444</v>
      </c>
      <c r="G26" s="436">
        <v>43646</v>
      </c>
      <c r="H26" s="437" t="s">
        <v>126</v>
      </c>
      <c r="I26" s="437" t="s">
        <v>971</v>
      </c>
      <c r="J26" s="437">
        <v>7</v>
      </c>
      <c r="K26" s="435" t="s">
        <v>934</v>
      </c>
      <c r="L26" s="435" t="s">
        <v>1914</v>
      </c>
      <c r="M26" s="438">
        <v>165.67272727272726</v>
      </c>
      <c r="N26" s="438">
        <v>34.263636363636358</v>
      </c>
      <c r="O26" s="439"/>
      <c r="P26" s="435"/>
      <c r="Q26" s="440"/>
      <c r="R26" s="441"/>
      <c r="S26" s="440"/>
      <c r="T26" s="435"/>
      <c r="U26" s="440"/>
      <c r="V26" s="440"/>
      <c r="W26" s="440"/>
      <c r="X26" s="435"/>
      <c r="Y26" s="438"/>
      <c r="Z26" s="438"/>
      <c r="AA26" s="438"/>
      <c r="AB26" s="438"/>
      <c r="AC26" s="438"/>
      <c r="AD26" s="440"/>
      <c r="AE26" s="438">
        <v>16.454545454545453</v>
      </c>
      <c r="AF26" s="435"/>
      <c r="AG26" s="435"/>
      <c r="AH26" s="440"/>
      <c r="AI26" s="435"/>
      <c r="AJ26" s="435"/>
      <c r="AK26" s="438"/>
      <c r="AL26" s="435"/>
      <c r="AM26" s="438"/>
      <c r="AN26" s="438"/>
      <c r="AO26" s="410" t="s">
        <v>1445</v>
      </c>
      <c r="AP26" s="458" t="s">
        <v>971</v>
      </c>
      <c r="AQ26" s="437"/>
      <c r="AR26" s="437"/>
      <c r="AS26" s="442"/>
      <c r="AT26" s="437">
        <v>5</v>
      </c>
      <c r="AU26" s="442"/>
      <c r="AV26" s="437"/>
      <c r="AW26" s="442"/>
      <c r="AX26" s="437" t="s">
        <v>997</v>
      </c>
      <c r="AY26" s="437"/>
      <c r="AZ26" s="437">
        <v>0</v>
      </c>
      <c r="BA26" s="437">
        <v>0</v>
      </c>
      <c r="BB26" s="437">
        <v>0</v>
      </c>
      <c r="BC26" s="437">
        <v>0</v>
      </c>
      <c r="BD26" s="437">
        <v>0</v>
      </c>
      <c r="BE26" s="437">
        <v>0</v>
      </c>
      <c r="BF26" s="437">
        <v>0</v>
      </c>
      <c r="BG26" s="437">
        <v>0</v>
      </c>
      <c r="BH26" s="437">
        <v>0</v>
      </c>
      <c r="BI26" s="437">
        <v>0</v>
      </c>
      <c r="BJ26" s="437">
        <v>0</v>
      </c>
      <c r="BK26" s="437">
        <v>0</v>
      </c>
      <c r="BL26" s="437"/>
      <c r="BM26" s="437" t="s">
        <v>971</v>
      </c>
      <c r="BN26" s="437">
        <v>12</v>
      </c>
      <c r="BO26" s="437" t="s">
        <v>971</v>
      </c>
      <c r="BP26" s="447"/>
      <c r="BQ26" s="437"/>
      <c r="BR26" s="437"/>
      <c r="BS26" s="437"/>
      <c r="BT26" s="439"/>
      <c r="BU26" s="439"/>
      <c r="BV26" s="437"/>
      <c r="BW26" s="437" t="s">
        <v>1380</v>
      </c>
      <c r="BX26" s="437"/>
      <c r="BY26" s="435" t="s">
        <v>1934</v>
      </c>
      <c r="BZ26" s="445" t="s">
        <v>2099</v>
      </c>
      <c r="CA26" s="449"/>
      <c r="CB26" s="446"/>
      <c r="CC26" s="446"/>
      <c r="CD26" s="446"/>
      <c r="CE26" s="446"/>
      <c r="CF26" s="446"/>
      <c r="CG26" s="446"/>
      <c r="CH26" s="446"/>
      <c r="CI26" s="446"/>
      <c r="CJ26" s="446"/>
      <c r="CK26" s="446"/>
      <c r="CL26" s="446"/>
      <c r="CM26" s="446"/>
      <c r="CN26" s="446"/>
      <c r="CO26" s="446"/>
      <c r="CP26" s="446"/>
      <c r="CQ26" s="446"/>
      <c r="CR26" s="446"/>
      <c r="CS26" s="446"/>
      <c r="CT26" s="446"/>
      <c r="CU26" s="446"/>
      <c r="CV26" s="446"/>
      <c r="CW26" s="446"/>
      <c r="CX26" s="446"/>
      <c r="CY26" s="446"/>
      <c r="CZ26" s="446"/>
      <c r="DA26" s="446"/>
      <c r="DB26" s="446"/>
      <c r="DC26" s="446"/>
      <c r="DD26" s="446"/>
      <c r="DE26" s="446"/>
      <c r="DF26" s="446"/>
      <c r="DG26" s="446"/>
      <c r="DH26" s="446"/>
      <c r="DI26" s="446"/>
      <c r="DJ26" s="446"/>
      <c r="DK26" s="446"/>
      <c r="DL26" s="446"/>
      <c r="DM26" s="446"/>
      <c r="DN26" s="446"/>
      <c r="DO26" s="446"/>
      <c r="DP26" s="446"/>
      <c r="DQ26" s="446"/>
    </row>
    <row r="27" spans="1:121" ht="16" x14ac:dyDescent="0.2">
      <c r="A27" s="417">
        <v>15194</v>
      </c>
      <c r="B27" s="474">
        <v>43665</v>
      </c>
      <c r="C27" s="434" t="s">
        <v>1186</v>
      </c>
      <c r="D27" s="435" t="s">
        <v>169</v>
      </c>
      <c r="E27" s="435"/>
      <c r="F27" s="435" t="s">
        <v>1444</v>
      </c>
      <c r="G27" s="436">
        <v>43646</v>
      </c>
      <c r="H27" s="437" t="s">
        <v>126</v>
      </c>
      <c r="I27" s="437" t="s">
        <v>971</v>
      </c>
      <c r="J27" s="437">
        <v>8</v>
      </c>
      <c r="K27" s="435" t="s">
        <v>614</v>
      </c>
      <c r="L27" s="435" t="s">
        <v>1697</v>
      </c>
      <c r="M27" s="438">
        <v>215.52727272727273</v>
      </c>
      <c r="N27" s="438">
        <v>33.754545454545458</v>
      </c>
      <c r="O27" s="439"/>
      <c r="P27" s="438"/>
      <c r="Q27" s="440"/>
      <c r="R27" s="441"/>
      <c r="S27" s="440"/>
      <c r="T27" s="435"/>
      <c r="U27" s="440"/>
      <c r="V27" s="440"/>
      <c r="W27" s="440"/>
      <c r="X27" s="435"/>
      <c r="Y27" s="438"/>
      <c r="Z27" s="438"/>
      <c r="AA27" s="438"/>
      <c r="AB27" s="438"/>
      <c r="AC27" s="438"/>
      <c r="AD27" s="440"/>
      <c r="AE27" s="438">
        <v>17.854545454545455</v>
      </c>
      <c r="AF27" s="435"/>
      <c r="AG27" s="435"/>
      <c r="AH27" s="440"/>
      <c r="AI27" s="435"/>
      <c r="AJ27" s="435"/>
      <c r="AK27" s="438"/>
      <c r="AL27" s="435"/>
      <c r="AM27" s="438"/>
      <c r="AN27" s="438"/>
      <c r="AO27" s="410" t="s">
        <v>1445</v>
      </c>
      <c r="AP27" s="458" t="s">
        <v>971</v>
      </c>
      <c r="AQ27" s="437"/>
      <c r="AR27" s="437"/>
      <c r="AS27" s="442"/>
      <c r="AT27" s="437">
        <v>5</v>
      </c>
      <c r="AU27" s="442"/>
      <c r="AV27" s="437"/>
      <c r="AW27" s="442"/>
      <c r="AX27" s="437" t="s">
        <v>997</v>
      </c>
      <c r="AY27" s="437"/>
      <c r="AZ27" s="437">
        <v>0</v>
      </c>
      <c r="BA27" s="437">
        <v>0</v>
      </c>
      <c r="BB27" s="437">
        <v>0</v>
      </c>
      <c r="BC27" s="437">
        <v>0</v>
      </c>
      <c r="BD27" s="437">
        <v>0</v>
      </c>
      <c r="BE27" s="437">
        <v>0</v>
      </c>
      <c r="BF27" s="437">
        <v>0</v>
      </c>
      <c r="BG27" s="437">
        <v>0</v>
      </c>
      <c r="BH27" s="437">
        <v>0</v>
      </c>
      <c r="BI27" s="437">
        <v>0</v>
      </c>
      <c r="BJ27" s="437">
        <v>0</v>
      </c>
      <c r="BK27" s="437">
        <v>0</v>
      </c>
      <c r="BL27" s="437"/>
      <c r="BM27" s="437" t="s">
        <v>971</v>
      </c>
      <c r="BN27" s="437"/>
      <c r="BO27" s="437" t="s">
        <v>971</v>
      </c>
      <c r="BP27" s="447"/>
      <c r="BQ27" s="437"/>
      <c r="BR27" s="437"/>
      <c r="BS27" s="437"/>
      <c r="BT27" s="439"/>
      <c r="BU27" s="439"/>
      <c r="BV27" s="437"/>
      <c r="BW27" s="437" t="s">
        <v>1380</v>
      </c>
      <c r="BX27" s="437">
        <v>1</v>
      </c>
      <c r="BY27" s="435"/>
      <c r="BZ27" s="410" t="s">
        <v>2102</v>
      </c>
      <c r="CA27" s="417"/>
      <c r="CB27" s="446"/>
      <c r="CC27" s="446"/>
      <c r="CD27" s="446"/>
      <c r="CE27" s="446"/>
      <c r="CF27" s="446"/>
      <c r="CG27" s="446"/>
      <c r="CH27" s="446"/>
      <c r="CI27" s="446"/>
      <c r="CJ27" s="446"/>
      <c r="CK27" s="446"/>
      <c r="CL27" s="446"/>
      <c r="CM27" s="446"/>
      <c r="CN27" s="446"/>
      <c r="CO27" s="446"/>
      <c r="CP27" s="446"/>
      <c r="CQ27" s="446"/>
      <c r="CR27" s="446"/>
      <c r="CS27" s="446"/>
      <c r="CT27" s="446"/>
      <c r="CU27" s="446"/>
      <c r="CV27" s="446"/>
      <c r="CW27" s="446"/>
      <c r="CX27" s="446"/>
      <c r="CY27" s="446"/>
      <c r="CZ27" s="446"/>
      <c r="DA27" s="446"/>
      <c r="DB27" s="446"/>
      <c r="DC27" s="446"/>
      <c r="DD27" s="446"/>
      <c r="DE27" s="446"/>
      <c r="DF27" s="446"/>
      <c r="DG27" s="446"/>
      <c r="DH27" s="446"/>
      <c r="DI27" s="446"/>
      <c r="DJ27" s="446"/>
      <c r="DK27" s="446"/>
      <c r="DL27" s="446"/>
      <c r="DM27" s="446"/>
      <c r="DN27" s="446"/>
      <c r="DO27" s="446"/>
      <c r="DP27" s="446"/>
      <c r="DQ27" s="446"/>
    </row>
    <row r="28" spans="1:121" ht="16" x14ac:dyDescent="0.2">
      <c r="A28" s="417">
        <v>1410</v>
      </c>
      <c r="B28" s="474">
        <v>43665</v>
      </c>
      <c r="C28" s="434" t="s">
        <v>1186</v>
      </c>
      <c r="D28" s="435" t="s">
        <v>169</v>
      </c>
      <c r="E28" s="435"/>
      <c r="F28" s="435" t="s">
        <v>1444</v>
      </c>
      <c r="G28" s="436">
        <v>43646</v>
      </c>
      <c r="H28" s="454" t="s">
        <v>126</v>
      </c>
      <c r="I28" s="454" t="s">
        <v>971</v>
      </c>
      <c r="J28" s="454">
        <v>9</v>
      </c>
      <c r="K28" s="448" t="s">
        <v>291</v>
      </c>
      <c r="L28" s="417" t="s">
        <v>1403</v>
      </c>
      <c r="M28" s="438">
        <v>148.19999999999999</v>
      </c>
      <c r="N28" s="438">
        <v>27.68181818181818</v>
      </c>
      <c r="O28" s="475"/>
      <c r="P28" s="476"/>
      <c r="Q28" s="477"/>
      <c r="R28" s="441"/>
      <c r="S28" s="440"/>
      <c r="T28" s="435"/>
      <c r="U28" s="440"/>
      <c r="V28" s="440"/>
      <c r="W28" s="440"/>
      <c r="X28" s="435"/>
      <c r="Y28" s="438"/>
      <c r="Z28" s="438"/>
      <c r="AA28" s="438"/>
      <c r="AB28" s="438"/>
      <c r="AC28" s="438"/>
      <c r="AD28" s="438"/>
      <c r="AE28" s="438">
        <v>13.981818181818181</v>
      </c>
      <c r="AF28" s="435"/>
      <c r="AG28" s="435"/>
      <c r="AH28" s="440"/>
      <c r="AI28" s="435"/>
      <c r="AJ28" s="435"/>
      <c r="AK28" s="438"/>
      <c r="AL28" s="435"/>
      <c r="AM28" s="438"/>
      <c r="AN28" s="438"/>
      <c r="AO28" s="448" t="s">
        <v>1445</v>
      </c>
      <c r="AP28" s="437" t="s">
        <v>971</v>
      </c>
      <c r="AQ28" s="437"/>
      <c r="AR28" s="437"/>
      <c r="AS28" s="442"/>
      <c r="AT28" s="437">
        <v>7</v>
      </c>
      <c r="AU28" s="442"/>
      <c r="AV28" s="437"/>
      <c r="AW28" s="442"/>
      <c r="AX28" s="437" t="s">
        <v>997</v>
      </c>
      <c r="AY28" s="437"/>
      <c r="AZ28" s="437">
        <v>0</v>
      </c>
      <c r="BA28" s="437">
        <v>0</v>
      </c>
      <c r="BB28" s="437">
        <v>0</v>
      </c>
      <c r="BC28" s="437">
        <v>0</v>
      </c>
      <c r="BD28" s="437">
        <v>0</v>
      </c>
      <c r="BE28" s="437">
        <v>0</v>
      </c>
      <c r="BF28" s="437">
        <v>0</v>
      </c>
      <c r="BG28" s="437">
        <v>0</v>
      </c>
      <c r="BH28" s="437">
        <v>0</v>
      </c>
      <c r="BI28" s="437">
        <v>0</v>
      </c>
      <c r="BJ28" s="437">
        <v>0</v>
      </c>
      <c r="BK28" s="437">
        <v>0</v>
      </c>
      <c r="BL28" s="437"/>
      <c r="BM28" s="437" t="s">
        <v>971</v>
      </c>
      <c r="BN28" s="437"/>
      <c r="BO28" s="437" t="s">
        <v>971</v>
      </c>
      <c r="BP28" s="447"/>
      <c r="BQ28" s="437"/>
      <c r="BR28" s="437"/>
      <c r="BS28" s="462"/>
      <c r="BT28" s="439"/>
      <c r="BU28" s="439"/>
      <c r="BV28" s="437"/>
      <c r="BW28" s="437" t="s">
        <v>1380</v>
      </c>
      <c r="BX28" s="437"/>
      <c r="BY28" s="435"/>
      <c r="BZ28" s="445" t="s">
        <v>2105</v>
      </c>
      <c r="CA28" s="417"/>
      <c r="CB28" s="446"/>
      <c r="CC28" s="446"/>
      <c r="CD28" s="446"/>
      <c r="CE28" s="446"/>
      <c r="CF28" s="446"/>
      <c r="CG28" s="446"/>
      <c r="CH28" s="446"/>
      <c r="CI28" s="446"/>
      <c r="CJ28" s="446"/>
      <c r="CK28" s="446"/>
      <c r="CL28" s="446"/>
      <c r="CM28" s="446"/>
      <c r="CN28" s="446"/>
      <c r="CO28" s="446"/>
      <c r="CP28" s="446"/>
      <c r="CQ28" s="446"/>
      <c r="CR28" s="446"/>
      <c r="CS28" s="446"/>
      <c r="CT28" s="446"/>
      <c r="CU28" s="446"/>
      <c r="CV28" s="446"/>
      <c r="CW28" s="446"/>
      <c r="CX28" s="446"/>
      <c r="CY28" s="446"/>
      <c r="CZ28" s="446"/>
      <c r="DA28" s="446"/>
      <c r="DB28" s="446"/>
      <c r="DC28" s="446"/>
      <c r="DD28" s="446"/>
      <c r="DE28" s="446"/>
      <c r="DF28" s="446"/>
      <c r="DG28" s="446"/>
      <c r="DH28" s="446"/>
      <c r="DI28" s="446"/>
      <c r="DJ28" s="446"/>
      <c r="DK28" s="446"/>
      <c r="DL28" s="446"/>
      <c r="DM28" s="446"/>
      <c r="DN28" s="446"/>
      <c r="DO28" s="446"/>
      <c r="DP28" s="446"/>
      <c r="DQ28" s="446"/>
    </row>
    <row r="29" spans="1:121" ht="16" x14ac:dyDescent="0.2">
      <c r="A29" s="417">
        <v>1142</v>
      </c>
      <c r="B29" s="474">
        <v>43665</v>
      </c>
      <c r="C29" s="434" t="s">
        <v>1186</v>
      </c>
      <c r="D29" s="435" t="s">
        <v>169</v>
      </c>
      <c r="E29" s="435"/>
      <c r="F29" s="435" t="s">
        <v>1444</v>
      </c>
      <c r="G29" s="461">
        <v>43650</v>
      </c>
      <c r="H29" s="437" t="s">
        <v>126</v>
      </c>
      <c r="I29" s="437" t="s">
        <v>971</v>
      </c>
      <c r="J29" s="454">
        <v>10</v>
      </c>
      <c r="K29" s="435" t="s">
        <v>935</v>
      </c>
      <c r="L29" s="417" t="s">
        <v>1996</v>
      </c>
      <c r="M29" s="438">
        <v>174.83636363636361</v>
      </c>
      <c r="N29" s="438">
        <v>36.981818181818177</v>
      </c>
      <c r="O29" s="348" t="s">
        <v>992</v>
      </c>
      <c r="P29" s="435">
        <v>1183</v>
      </c>
      <c r="Q29" s="438">
        <v>38.827272727272728</v>
      </c>
      <c r="R29" s="441"/>
      <c r="S29" s="440"/>
      <c r="T29" s="435"/>
      <c r="U29" s="440"/>
      <c r="V29" s="440"/>
      <c r="W29" s="440"/>
      <c r="X29" s="435"/>
      <c r="Y29" s="438"/>
      <c r="Z29" s="438"/>
      <c r="AA29" s="438"/>
      <c r="AB29" s="438"/>
      <c r="AC29" s="438"/>
      <c r="AD29" s="440"/>
      <c r="AE29" s="438">
        <v>17.954545454545453</v>
      </c>
      <c r="AF29" s="435"/>
      <c r="AG29" s="435"/>
      <c r="AH29" s="440"/>
      <c r="AI29" s="435"/>
      <c r="AJ29" s="435"/>
      <c r="AK29" s="438"/>
      <c r="AL29" s="435"/>
      <c r="AM29" s="438"/>
      <c r="AN29" s="438"/>
      <c r="AO29" s="410" t="s">
        <v>1445</v>
      </c>
      <c r="AP29" s="458" t="s">
        <v>971</v>
      </c>
      <c r="AQ29" s="437"/>
      <c r="AR29" s="437"/>
      <c r="AS29" s="442"/>
      <c r="AT29" s="437">
        <v>5.5</v>
      </c>
      <c r="AU29" s="442"/>
      <c r="AV29" s="437"/>
      <c r="AW29" s="442"/>
      <c r="AX29" s="437" t="s">
        <v>971</v>
      </c>
      <c r="AY29" s="458"/>
      <c r="AZ29" s="437">
        <v>10</v>
      </c>
      <c r="BA29" s="437">
        <v>0</v>
      </c>
      <c r="BB29" s="437">
        <v>0</v>
      </c>
      <c r="BC29" s="437">
        <v>0</v>
      </c>
      <c r="BD29" s="437">
        <v>0</v>
      </c>
      <c r="BE29" s="437">
        <v>0</v>
      </c>
      <c r="BF29" s="437">
        <v>0</v>
      </c>
      <c r="BG29" s="437">
        <v>0</v>
      </c>
      <c r="BH29" s="437">
        <v>0</v>
      </c>
      <c r="BI29" s="437">
        <v>0</v>
      </c>
      <c r="BJ29" s="437">
        <v>0</v>
      </c>
      <c r="BK29" s="437">
        <v>0</v>
      </c>
      <c r="BL29" s="437"/>
      <c r="BM29" s="437" t="s">
        <v>971</v>
      </c>
      <c r="BN29" s="437"/>
      <c r="BO29" s="437" t="s">
        <v>971</v>
      </c>
      <c r="BP29" s="447"/>
      <c r="BQ29" s="437"/>
      <c r="BR29" s="437"/>
      <c r="BS29" s="437"/>
      <c r="BT29" s="435"/>
      <c r="BU29" s="435"/>
      <c r="BV29" s="437"/>
      <c r="BW29" s="437" t="s">
        <v>1380</v>
      </c>
      <c r="BX29" s="437"/>
      <c r="BY29" s="435" t="s">
        <v>1997</v>
      </c>
      <c r="BZ29" s="410" t="s">
        <v>2108</v>
      </c>
      <c r="CA29" s="417"/>
      <c r="CB29" s="446"/>
      <c r="CC29" s="446"/>
      <c r="CD29" s="446"/>
      <c r="CE29" s="446"/>
      <c r="CF29" s="446"/>
      <c r="CG29" s="446"/>
      <c r="CH29" s="446"/>
      <c r="CI29" s="446"/>
      <c r="CJ29" s="446"/>
      <c r="CK29" s="446"/>
      <c r="CL29" s="446"/>
      <c r="CM29" s="446"/>
      <c r="CN29" s="446"/>
      <c r="CO29" s="446"/>
      <c r="CP29" s="446"/>
      <c r="CQ29" s="446"/>
      <c r="CR29" s="446"/>
      <c r="CS29" s="446"/>
      <c r="CT29" s="446"/>
      <c r="CU29" s="446"/>
      <c r="CV29" s="446"/>
      <c r="CW29" s="446"/>
      <c r="CX29" s="446"/>
      <c r="CY29" s="446"/>
      <c r="CZ29" s="446"/>
      <c r="DA29" s="446"/>
      <c r="DB29" s="446"/>
      <c r="DC29" s="446"/>
      <c r="DD29" s="446"/>
      <c r="DE29" s="446"/>
      <c r="DF29" s="446"/>
      <c r="DG29" s="446"/>
      <c r="DH29" s="446"/>
      <c r="DI29" s="446"/>
      <c r="DJ29" s="446"/>
      <c r="DK29" s="446"/>
      <c r="DL29" s="446"/>
      <c r="DM29" s="446"/>
      <c r="DN29" s="446"/>
      <c r="DO29" s="446"/>
      <c r="DP29" s="446"/>
      <c r="DQ29" s="446"/>
    </row>
    <row r="30" spans="1:121" ht="16" x14ac:dyDescent="0.2">
      <c r="A30" s="417">
        <v>13365</v>
      </c>
      <c r="B30" s="474">
        <v>43665</v>
      </c>
      <c r="C30" s="434" t="s">
        <v>1186</v>
      </c>
      <c r="D30" s="435" t="s">
        <v>169</v>
      </c>
      <c r="E30" s="435"/>
      <c r="F30" s="435" t="s">
        <v>1444</v>
      </c>
      <c r="G30" s="436">
        <v>43646</v>
      </c>
      <c r="H30" s="437" t="s">
        <v>126</v>
      </c>
      <c r="I30" s="437" t="s">
        <v>971</v>
      </c>
      <c r="J30" s="437">
        <v>12</v>
      </c>
      <c r="K30" s="435" t="s">
        <v>1157</v>
      </c>
      <c r="L30" s="435" t="s">
        <v>1710</v>
      </c>
      <c r="M30" s="438">
        <v>156.99090909090907</v>
      </c>
      <c r="N30" s="438">
        <v>45.090909090909086</v>
      </c>
      <c r="O30" s="475"/>
      <c r="P30" s="476"/>
      <c r="Q30" s="477"/>
      <c r="R30" s="441"/>
      <c r="S30" s="440"/>
      <c r="T30" s="435"/>
      <c r="U30" s="440"/>
      <c r="V30" s="440"/>
      <c r="W30" s="440"/>
      <c r="X30" s="435"/>
      <c r="Y30" s="438"/>
      <c r="Z30" s="438"/>
      <c r="AA30" s="438"/>
      <c r="AB30" s="438"/>
      <c r="AC30" s="438"/>
      <c r="AD30" s="438"/>
      <c r="AE30" s="438">
        <v>29.609090909090906</v>
      </c>
      <c r="AF30" s="435"/>
      <c r="AG30" s="435"/>
      <c r="AH30" s="440"/>
      <c r="AI30" s="435"/>
      <c r="AJ30" s="435"/>
      <c r="AK30" s="438"/>
      <c r="AL30" s="435"/>
      <c r="AM30" s="438"/>
      <c r="AN30" s="438"/>
      <c r="AO30" s="410" t="s">
        <v>1445</v>
      </c>
      <c r="AP30" s="458" t="s">
        <v>971</v>
      </c>
      <c r="AQ30" s="437"/>
      <c r="AR30" s="437"/>
      <c r="AS30" s="442"/>
      <c r="AT30" s="437"/>
      <c r="AU30" s="442"/>
      <c r="AV30" s="437"/>
      <c r="AW30" s="442"/>
      <c r="AX30" s="437" t="s">
        <v>997</v>
      </c>
      <c r="AY30" s="437"/>
      <c r="AZ30" s="437">
        <v>0</v>
      </c>
      <c r="BA30" s="437">
        <v>0</v>
      </c>
      <c r="BB30" s="437">
        <v>0</v>
      </c>
      <c r="BC30" s="437">
        <v>0</v>
      </c>
      <c r="BD30" s="437">
        <v>0</v>
      </c>
      <c r="BE30" s="437">
        <v>0</v>
      </c>
      <c r="BF30" s="437">
        <v>0</v>
      </c>
      <c r="BG30" s="437">
        <v>0</v>
      </c>
      <c r="BH30" s="437">
        <v>0</v>
      </c>
      <c r="BI30" s="437">
        <v>0</v>
      </c>
      <c r="BJ30" s="437">
        <v>0</v>
      </c>
      <c r="BK30" s="437">
        <v>0</v>
      </c>
      <c r="BL30" s="437"/>
      <c r="BM30" s="437" t="s">
        <v>971</v>
      </c>
      <c r="BN30" s="437"/>
      <c r="BO30" s="437" t="s">
        <v>971</v>
      </c>
      <c r="BP30" s="443">
        <v>207.27272727272725</v>
      </c>
      <c r="BQ30" s="437"/>
      <c r="BR30" s="437"/>
      <c r="BS30" s="437"/>
      <c r="BT30" s="439"/>
      <c r="BU30" s="439"/>
      <c r="BV30" s="437"/>
      <c r="BW30" s="437" t="s">
        <v>1380</v>
      </c>
      <c r="BX30" s="437">
        <v>1</v>
      </c>
      <c r="BY30" s="439"/>
      <c r="BZ30" s="445" t="s">
        <v>2111</v>
      </c>
      <c r="CA30" s="417"/>
      <c r="CB30" s="446"/>
      <c r="CC30" s="446"/>
      <c r="CD30" s="446"/>
      <c r="CE30" s="446"/>
      <c r="CF30" s="446"/>
      <c r="CG30" s="446"/>
      <c r="CH30" s="446"/>
      <c r="CI30" s="446"/>
      <c r="CJ30" s="446"/>
      <c r="CK30" s="446"/>
      <c r="CL30" s="446"/>
      <c r="CM30" s="446"/>
      <c r="CN30" s="446"/>
      <c r="CO30" s="446"/>
      <c r="CP30" s="446"/>
      <c r="CQ30" s="446"/>
      <c r="CR30" s="446"/>
      <c r="CS30" s="446"/>
      <c r="CT30" s="446"/>
      <c r="CU30" s="446"/>
      <c r="CV30" s="446"/>
      <c r="CW30" s="446"/>
      <c r="CX30" s="446"/>
      <c r="CY30" s="446"/>
      <c r="CZ30" s="446"/>
      <c r="DA30" s="446"/>
      <c r="DB30" s="446"/>
      <c r="DC30" s="446"/>
      <c r="DD30" s="446"/>
      <c r="DE30" s="446"/>
      <c r="DF30" s="446"/>
      <c r="DG30" s="446"/>
      <c r="DH30" s="446"/>
      <c r="DI30" s="446"/>
      <c r="DJ30" s="446"/>
      <c r="DK30" s="446"/>
      <c r="DL30" s="446"/>
      <c r="DM30" s="446"/>
      <c r="DN30" s="446"/>
      <c r="DO30" s="446"/>
      <c r="DP30" s="446"/>
      <c r="DQ30" s="446"/>
    </row>
    <row r="31" spans="1:121" ht="16" x14ac:dyDescent="0.2">
      <c r="A31" s="417">
        <v>5233</v>
      </c>
      <c r="B31" s="474">
        <v>43665</v>
      </c>
      <c r="C31" s="434" t="s">
        <v>1186</v>
      </c>
      <c r="D31" s="435" t="s">
        <v>169</v>
      </c>
      <c r="E31" s="435"/>
      <c r="F31" s="435" t="s">
        <v>1444</v>
      </c>
      <c r="G31" s="436">
        <v>43658</v>
      </c>
      <c r="H31" s="437" t="s">
        <v>126</v>
      </c>
      <c r="I31" s="437" t="s">
        <v>971</v>
      </c>
      <c r="J31" s="437">
        <v>13</v>
      </c>
      <c r="K31" s="435" t="s">
        <v>1430</v>
      </c>
      <c r="L31" s="435" t="s">
        <v>1431</v>
      </c>
      <c r="M31" s="438">
        <v>135.99999999999997</v>
      </c>
      <c r="N31" s="438">
        <v>29.400000000000002</v>
      </c>
      <c r="O31" s="348" t="s">
        <v>992</v>
      </c>
      <c r="P31" s="435">
        <v>1825</v>
      </c>
      <c r="Q31" s="438">
        <v>31</v>
      </c>
      <c r="R31" s="441"/>
      <c r="S31" s="440"/>
      <c r="T31" s="435"/>
      <c r="U31" s="440"/>
      <c r="V31" s="440"/>
      <c r="W31" s="440"/>
      <c r="X31" s="435"/>
      <c r="Y31" s="438"/>
      <c r="Z31" s="438"/>
      <c r="AA31" s="438"/>
      <c r="AB31" s="438"/>
      <c r="AC31" s="438"/>
      <c r="AD31" s="438"/>
      <c r="AE31" s="438">
        <v>16.999999999999996</v>
      </c>
      <c r="AF31" s="435"/>
      <c r="AG31" s="435"/>
      <c r="AH31" s="440"/>
      <c r="AI31" s="435"/>
      <c r="AJ31" s="435"/>
      <c r="AK31" s="438"/>
      <c r="AL31" s="435"/>
      <c r="AM31" s="438"/>
      <c r="AN31" s="438"/>
      <c r="AO31" s="410" t="s">
        <v>1445</v>
      </c>
      <c r="AP31" s="458" t="s">
        <v>971</v>
      </c>
      <c r="AQ31" s="437"/>
      <c r="AR31" s="437"/>
      <c r="AS31" s="442"/>
      <c r="AT31" s="437">
        <v>6</v>
      </c>
      <c r="AU31" s="442"/>
      <c r="AV31" s="437"/>
      <c r="AW31" s="442"/>
      <c r="AX31" s="437" t="s">
        <v>971</v>
      </c>
      <c r="AY31" s="437"/>
      <c r="AZ31" s="437">
        <v>0</v>
      </c>
      <c r="BA31" s="437">
        <v>0</v>
      </c>
      <c r="BB31" s="437">
        <v>2</v>
      </c>
      <c r="BC31" s="437">
        <v>0</v>
      </c>
      <c r="BD31" s="437">
        <v>0</v>
      </c>
      <c r="BE31" s="437">
        <v>0</v>
      </c>
      <c r="BF31" s="437">
        <v>0</v>
      </c>
      <c r="BG31" s="437">
        <v>0</v>
      </c>
      <c r="BH31" s="437">
        <v>0</v>
      </c>
      <c r="BI31" s="437">
        <v>0</v>
      </c>
      <c r="BJ31" s="437">
        <v>0</v>
      </c>
      <c r="BK31" s="437">
        <v>0</v>
      </c>
      <c r="BL31" s="437"/>
      <c r="BM31" s="437" t="s">
        <v>971</v>
      </c>
      <c r="BN31" s="437"/>
      <c r="BO31" s="437" t="s">
        <v>971</v>
      </c>
      <c r="BP31" s="447"/>
      <c r="BQ31" s="437"/>
      <c r="BR31" s="437"/>
      <c r="BS31" s="437"/>
      <c r="BT31" s="435"/>
      <c r="BU31" s="439"/>
      <c r="BV31" s="437"/>
      <c r="BW31" s="437" t="s">
        <v>1380</v>
      </c>
      <c r="BX31" s="437">
        <v>1</v>
      </c>
      <c r="BY31" s="435"/>
      <c r="BZ31" s="348" t="s">
        <v>2113</v>
      </c>
      <c r="CA31" s="435"/>
      <c r="CB31" s="446"/>
      <c r="CC31" s="446"/>
      <c r="CD31" s="446"/>
      <c r="CE31" s="446"/>
      <c r="CF31" s="446"/>
      <c r="CG31" s="446"/>
      <c r="CH31" s="446"/>
      <c r="CI31" s="446"/>
      <c r="CJ31" s="446"/>
      <c r="CK31" s="446"/>
      <c r="CL31" s="446"/>
      <c r="CM31" s="446"/>
      <c r="CN31" s="446"/>
      <c r="CO31" s="446"/>
      <c r="CP31" s="446"/>
      <c r="CQ31" s="446"/>
      <c r="CR31" s="446"/>
      <c r="CS31" s="446"/>
      <c r="CT31" s="446"/>
      <c r="CU31" s="446"/>
      <c r="CV31" s="446"/>
      <c r="CW31" s="446"/>
      <c r="CX31" s="446"/>
      <c r="CY31" s="446"/>
      <c r="CZ31" s="446"/>
      <c r="DA31" s="446"/>
      <c r="DB31" s="446"/>
      <c r="DC31" s="446"/>
      <c r="DD31" s="446"/>
      <c r="DE31" s="446"/>
      <c r="DF31" s="446"/>
      <c r="DG31" s="446"/>
      <c r="DH31" s="446"/>
      <c r="DI31" s="446"/>
      <c r="DJ31" s="446"/>
      <c r="DK31" s="446"/>
      <c r="DL31" s="446"/>
      <c r="DM31" s="446"/>
      <c r="DN31" s="446"/>
      <c r="DO31" s="446"/>
      <c r="DP31" s="446"/>
      <c r="DQ31" s="446"/>
    </row>
    <row r="32" spans="1:121" ht="16" x14ac:dyDescent="0.2">
      <c r="A32" s="417">
        <v>567</v>
      </c>
      <c r="B32" s="474">
        <v>43665</v>
      </c>
      <c r="C32" s="434" t="s">
        <v>1186</v>
      </c>
      <c r="D32" s="435" t="s">
        <v>169</v>
      </c>
      <c r="E32" s="435"/>
      <c r="F32" s="435" t="s">
        <v>1444</v>
      </c>
      <c r="G32" s="436">
        <v>43646</v>
      </c>
      <c r="H32" s="437" t="s">
        <v>126</v>
      </c>
      <c r="I32" s="437" t="s">
        <v>971</v>
      </c>
      <c r="J32" s="437">
        <v>14</v>
      </c>
      <c r="K32" s="435" t="s">
        <v>1433</v>
      </c>
      <c r="L32" s="435" t="s">
        <v>1925</v>
      </c>
      <c r="M32" s="438">
        <v>215.52727272727273</v>
      </c>
      <c r="N32" s="438">
        <v>33.754545454545458</v>
      </c>
      <c r="O32" s="439"/>
      <c r="P32" s="438"/>
      <c r="Q32" s="440"/>
      <c r="R32" s="441"/>
      <c r="S32" s="440"/>
      <c r="T32" s="435"/>
      <c r="U32" s="440"/>
      <c r="V32" s="440"/>
      <c r="W32" s="440"/>
      <c r="X32" s="435"/>
      <c r="Y32" s="438"/>
      <c r="Z32" s="438"/>
      <c r="AA32" s="438"/>
      <c r="AB32" s="438"/>
      <c r="AC32" s="438"/>
      <c r="AD32" s="438"/>
      <c r="AE32" s="438">
        <v>17.854545454545455</v>
      </c>
      <c r="AF32" s="435"/>
      <c r="AG32" s="435"/>
      <c r="AH32" s="440"/>
      <c r="AI32" s="435"/>
      <c r="AJ32" s="435"/>
      <c r="AK32" s="438"/>
      <c r="AL32" s="435"/>
      <c r="AM32" s="438"/>
      <c r="AN32" s="438"/>
      <c r="AO32" s="448" t="s">
        <v>1445</v>
      </c>
      <c r="AP32" s="437" t="s">
        <v>971</v>
      </c>
      <c r="AQ32" s="437"/>
      <c r="AR32" s="437"/>
      <c r="AS32" s="442"/>
      <c r="AT32" s="437">
        <v>5</v>
      </c>
      <c r="AU32" s="442"/>
      <c r="AV32" s="437"/>
      <c r="AW32" s="442"/>
      <c r="AX32" s="437" t="s">
        <v>971</v>
      </c>
      <c r="AY32" s="437"/>
      <c r="AZ32" s="437">
        <v>0</v>
      </c>
      <c r="BA32" s="437">
        <v>0</v>
      </c>
      <c r="BB32" s="437">
        <v>0</v>
      </c>
      <c r="BC32" s="437">
        <v>0</v>
      </c>
      <c r="BD32" s="437">
        <v>0</v>
      </c>
      <c r="BE32" s="437">
        <v>0</v>
      </c>
      <c r="BF32" s="437">
        <v>0</v>
      </c>
      <c r="BG32" s="437">
        <v>0</v>
      </c>
      <c r="BH32" s="437">
        <v>0</v>
      </c>
      <c r="BI32" s="437">
        <v>0</v>
      </c>
      <c r="BJ32" s="437">
        <v>0</v>
      </c>
      <c r="BK32" s="437">
        <v>0</v>
      </c>
      <c r="BL32" s="437"/>
      <c r="BM32" s="437" t="s">
        <v>971</v>
      </c>
      <c r="BN32" s="437"/>
      <c r="BO32" s="437" t="s">
        <v>971</v>
      </c>
      <c r="BP32" s="447"/>
      <c r="BQ32" s="437"/>
      <c r="BR32" s="437"/>
      <c r="BS32" s="437"/>
      <c r="BT32" s="439"/>
      <c r="BU32" s="439"/>
      <c r="BV32" s="437"/>
      <c r="BW32" s="437" t="s">
        <v>1380</v>
      </c>
      <c r="BX32" s="437">
        <v>1</v>
      </c>
      <c r="BY32" s="435" t="s">
        <v>1926</v>
      </c>
      <c r="BZ32" s="435" t="s">
        <v>2116</v>
      </c>
      <c r="CA32" s="435"/>
      <c r="CB32" s="446"/>
      <c r="CC32" s="446"/>
      <c r="CD32" s="446"/>
      <c r="CE32" s="446"/>
      <c r="CF32" s="446"/>
      <c r="CG32" s="446"/>
      <c r="CH32" s="446"/>
      <c r="CI32" s="446"/>
      <c r="CJ32" s="446"/>
      <c r="CK32" s="446"/>
      <c r="CL32" s="446"/>
      <c r="CM32" s="446"/>
      <c r="CN32" s="446"/>
      <c r="CO32" s="446"/>
      <c r="CP32" s="446"/>
      <c r="CQ32" s="446"/>
      <c r="CR32" s="446"/>
      <c r="CS32" s="446"/>
      <c r="CT32" s="446"/>
      <c r="CU32" s="446"/>
      <c r="CV32" s="446"/>
      <c r="CW32" s="446"/>
      <c r="CX32" s="446"/>
      <c r="CY32" s="446"/>
      <c r="CZ32" s="446"/>
      <c r="DA32" s="446"/>
      <c r="DB32" s="446"/>
      <c r="DC32" s="446"/>
      <c r="DD32" s="446"/>
      <c r="DE32" s="446"/>
      <c r="DF32" s="446"/>
      <c r="DG32" s="446"/>
      <c r="DH32" s="446"/>
      <c r="DI32" s="446"/>
      <c r="DJ32" s="446"/>
      <c r="DK32" s="446"/>
      <c r="DL32" s="446"/>
      <c r="DM32" s="446"/>
      <c r="DN32" s="446"/>
      <c r="DO32" s="446"/>
      <c r="DP32" s="446"/>
      <c r="DQ32" s="446"/>
    </row>
    <row r="33" spans="1:121" ht="16" x14ac:dyDescent="0.2">
      <c r="A33" s="417" t="s">
        <v>1970</v>
      </c>
      <c r="B33" s="474">
        <v>43665</v>
      </c>
      <c r="C33" s="434" t="s">
        <v>1186</v>
      </c>
      <c r="D33" s="435" t="s">
        <v>169</v>
      </c>
      <c r="E33" s="435"/>
      <c r="F33" s="435" t="s">
        <v>1444</v>
      </c>
      <c r="G33" s="436">
        <v>43646</v>
      </c>
      <c r="H33" s="437" t="s">
        <v>126</v>
      </c>
      <c r="I33" s="437" t="s">
        <v>971</v>
      </c>
      <c r="J33" s="437">
        <v>14</v>
      </c>
      <c r="K33" s="435" t="s">
        <v>168</v>
      </c>
      <c r="L33" s="435" t="s">
        <v>1152</v>
      </c>
      <c r="M33" s="438">
        <v>198</v>
      </c>
      <c r="N33" s="438">
        <v>35</v>
      </c>
      <c r="O33" s="439" t="s">
        <v>992</v>
      </c>
      <c r="P33" s="435">
        <v>1365</v>
      </c>
      <c r="Q33" s="438">
        <v>40.599999999999994</v>
      </c>
      <c r="R33" s="441"/>
      <c r="S33" s="440"/>
      <c r="T33" s="435"/>
      <c r="U33" s="440"/>
      <c r="V33" s="440"/>
      <c r="W33" s="440"/>
      <c r="X33" s="435"/>
      <c r="Y33" s="438"/>
      <c r="Z33" s="438"/>
      <c r="AA33" s="438"/>
      <c r="AB33" s="438"/>
      <c r="AC33" s="438"/>
      <c r="AD33" s="438"/>
      <c r="AE33" s="438">
        <v>14.399999999999999</v>
      </c>
      <c r="AF33" s="435"/>
      <c r="AG33" s="435"/>
      <c r="AH33" s="440"/>
      <c r="AI33" s="435"/>
      <c r="AJ33" s="435"/>
      <c r="AK33" s="438"/>
      <c r="AL33" s="435"/>
      <c r="AM33" s="438"/>
      <c r="AN33" s="438"/>
      <c r="AO33" s="448" t="s">
        <v>1445</v>
      </c>
      <c r="AP33" s="437" t="s">
        <v>971</v>
      </c>
      <c r="AQ33" s="437"/>
      <c r="AR33" s="437"/>
      <c r="AS33" s="442"/>
      <c r="AT33" s="437">
        <v>6</v>
      </c>
      <c r="AU33" s="442"/>
      <c r="AV33" s="437"/>
      <c r="AW33" s="442"/>
      <c r="AX33" s="437" t="s">
        <v>971</v>
      </c>
      <c r="AY33" s="437"/>
      <c r="AZ33" s="437">
        <v>0</v>
      </c>
      <c r="BA33" s="437">
        <v>0</v>
      </c>
      <c r="BB33" s="437">
        <v>5</v>
      </c>
      <c r="BC33" s="437">
        <v>0</v>
      </c>
      <c r="BD33" s="437">
        <v>0</v>
      </c>
      <c r="BE33" s="437">
        <v>0</v>
      </c>
      <c r="BF33" s="437">
        <v>0</v>
      </c>
      <c r="BG33" s="437">
        <v>0</v>
      </c>
      <c r="BH33" s="437">
        <v>0</v>
      </c>
      <c r="BI33" s="437">
        <v>0</v>
      </c>
      <c r="BJ33" s="437">
        <v>0</v>
      </c>
      <c r="BK33" s="437">
        <v>0</v>
      </c>
      <c r="BL33" s="437"/>
      <c r="BM33" s="437" t="s">
        <v>971</v>
      </c>
      <c r="BN33" s="437"/>
      <c r="BO33" s="437" t="s">
        <v>971</v>
      </c>
      <c r="BP33" s="447"/>
      <c r="BQ33" s="437"/>
      <c r="BR33" s="437"/>
      <c r="BS33" s="437"/>
      <c r="BT33" s="439"/>
      <c r="BU33" s="439"/>
      <c r="BV33" s="437"/>
      <c r="BW33" s="437" t="s">
        <v>1380</v>
      </c>
      <c r="BX33" s="437">
        <v>1</v>
      </c>
      <c r="BY33" s="323"/>
      <c r="BZ33" s="410" t="s">
        <v>2119</v>
      </c>
      <c r="CA33" s="417"/>
      <c r="CB33" s="446"/>
      <c r="CC33" s="161"/>
      <c r="CD33" s="161"/>
      <c r="CE33" s="161"/>
      <c r="CF33" s="161"/>
      <c r="CG33" s="161"/>
      <c r="CH33" s="161"/>
      <c r="CI33" s="161"/>
      <c r="CJ33" s="161"/>
      <c r="CK33" s="161"/>
      <c r="CL33" s="161"/>
      <c r="CM33" s="161"/>
      <c r="CN33" s="161"/>
      <c r="CO33" s="161"/>
      <c r="CP33" s="161"/>
      <c r="CQ33" s="161"/>
      <c r="CR33" s="161"/>
      <c r="CS33" s="161"/>
      <c r="CT33" s="161"/>
      <c r="CU33" s="161"/>
      <c r="CV33" s="161"/>
      <c r="CW33" s="161"/>
      <c r="CX33" s="161"/>
      <c r="CY33" s="161"/>
      <c r="CZ33" s="161"/>
      <c r="DA33" s="161"/>
      <c r="DB33" s="161"/>
      <c r="DC33" s="161"/>
      <c r="DD33" s="161"/>
      <c r="DE33" s="161"/>
      <c r="DF33" s="446"/>
      <c r="DG33" s="446"/>
      <c r="DH33" s="446"/>
      <c r="DI33" s="446"/>
      <c r="DJ33" s="446"/>
      <c r="DK33" s="446"/>
      <c r="DL33" s="446"/>
      <c r="DM33" s="446"/>
      <c r="DN33" s="446"/>
      <c r="DO33" s="446"/>
      <c r="DP33" s="446"/>
      <c r="DQ33" s="446"/>
    </row>
    <row r="34" spans="1:121" ht="16" x14ac:dyDescent="0.2">
      <c r="A34" s="417" t="s">
        <v>1970</v>
      </c>
      <c r="B34" s="474">
        <v>43669</v>
      </c>
      <c r="C34" s="434" t="s">
        <v>1186</v>
      </c>
      <c r="D34" s="435" t="s">
        <v>169</v>
      </c>
      <c r="E34" s="435"/>
      <c r="F34" s="435" t="s">
        <v>1444</v>
      </c>
      <c r="G34" s="436">
        <v>43669</v>
      </c>
      <c r="H34" s="437" t="s">
        <v>126</v>
      </c>
      <c r="I34" s="437" t="s">
        <v>971</v>
      </c>
      <c r="J34" s="437">
        <v>14</v>
      </c>
      <c r="K34" s="435" t="s">
        <v>901</v>
      </c>
      <c r="L34" s="435" t="s">
        <v>125</v>
      </c>
      <c r="M34" s="438">
        <v>159.6</v>
      </c>
      <c r="N34" s="438">
        <v>36.25454545454545</v>
      </c>
      <c r="O34" s="439"/>
      <c r="P34" s="435"/>
      <c r="Q34" s="440"/>
      <c r="R34" s="441"/>
      <c r="S34" s="440"/>
      <c r="T34" s="435"/>
      <c r="U34" s="440"/>
      <c r="V34" s="440"/>
      <c r="W34" s="440"/>
      <c r="X34" s="435"/>
      <c r="Y34" s="438"/>
      <c r="Z34" s="438"/>
      <c r="AA34" s="438"/>
      <c r="AB34" s="438"/>
      <c r="AC34" s="438"/>
      <c r="AD34" s="438"/>
      <c r="AE34" s="438">
        <v>19.899999999999999</v>
      </c>
      <c r="AF34" s="435"/>
      <c r="AG34" s="435"/>
      <c r="AH34" s="440"/>
      <c r="AI34" s="435"/>
      <c r="AJ34" s="435"/>
      <c r="AK34" s="438"/>
      <c r="AL34" s="435"/>
      <c r="AM34" s="438"/>
      <c r="AN34" s="438"/>
      <c r="AO34" s="448" t="s">
        <v>1445</v>
      </c>
      <c r="AP34" s="437" t="s">
        <v>971</v>
      </c>
      <c r="AQ34" s="437"/>
      <c r="AR34" s="437"/>
      <c r="AS34" s="442"/>
      <c r="AT34" s="437">
        <v>5.5</v>
      </c>
      <c r="AU34" s="442"/>
      <c r="AV34" s="437"/>
      <c r="AW34" s="442"/>
      <c r="AX34" s="437" t="s">
        <v>997</v>
      </c>
      <c r="AY34" s="437"/>
      <c r="AZ34" s="437">
        <v>0</v>
      </c>
      <c r="BA34" s="437">
        <v>5</v>
      </c>
      <c r="BB34" s="437">
        <v>0</v>
      </c>
      <c r="BC34" s="437">
        <v>0</v>
      </c>
      <c r="BD34" s="437">
        <v>0</v>
      </c>
      <c r="BE34" s="437">
        <v>0</v>
      </c>
      <c r="BF34" s="437">
        <v>0</v>
      </c>
      <c r="BG34" s="437">
        <v>0</v>
      </c>
      <c r="BH34" s="437">
        <v>0</v>
      </c>
      <c r="BI34" s="437">
        <v>0</v>
      </c>
      <c r="BJ34" s="437">
        <v>0</v>
      </c>
      <c r="BK34" s="437">
        <v>0</v>
      </c>
      <c r="BL34" s="437"/>
      <c r="BM34" s="437" t="s">
        <v>971</v>
      </c>
      <c r="BN34" s="437"/>
      <c r="BO34" s="437" t="s">
        <v>971</v>
      </c>
      <c r="BP34" s="447"/>
      <c r="BQ34" s="437"/>
      <c r="BR34" s="437"/>
      <c r="BS34" s="437"/>
      <c r="BT34" s="439"/>
      <c r="BU34" s="439"/>
      <c r="BV34" s="437"/>
      <c r="BW34" s="437" t="s">
        <v>1380</v>
      </c>
      <c r="BX34" s="437"/>
      <c r="BY34" s="323"/>
      <c r="BZ34" s="410" t="s">
        <v>2131</v>
      </c>
      <c r="CA34" s="417"/>
      <c r="CB34" s="446"/>
      <c r="CC34" s="161"/>
      <c r="CD34" s="161"/>
      <c r="CE34" s="161"/>
      <c r="CF34" s="161"/>
      <c r="CG34" s="161"/>
      <c r="CH34" s="161"/>
      <c r="CI34" s="161"/>
      <c r="CJ34" s="161"/>
      <c r="CK34" s="161"/>
      <c r="CL34" s="161"/>
      <c r="CM34" s="161"/>
      <c r="CN34" s="161"/>
      <c r="CO34" s="161"/>
      <c r="CP34" s="161"/>
      <c r="CQ34" s="161"/>
      <c r="CR34" s="161"/>
      <c r="CS34" s="161"/>
      <c r="CT34" s="161"/>
      <c r="CU34" s="161"/>
      <c r="CV34" s="161"/>
      <c r="CW34" s="161"/>
      <c r="CX34" s="161"/>
      <c r="CY34" s="161"/>
      <c r="CZ34" s="161"/>
      <c r="DA34" s="161"/>
      <c r="DB34" s="161"/>
      <c r="DC34" s="161"/>
      <c r="DD34" s="161"/>
      <c r="DE34" s="161"/>
      <c r="DF34" s="446"/>
      <c r="DG34" s="446"/>
      <c r="DH34" s="446"/>
      <c r="DI34" s="446"/>
      <c r="DJ34" s="446"/>
      <c r="DK34" s="446"/>
      <c r="DL34" s="446"/>
      <c r="DM34" s="446"/>
      <c r="DN34" s="446"/>
      <c r="DO34" s="446"/>
      <c r="DP34" s="446"/>
      <c r="DQ34" s="446"/>
    </row>
    <row r="35" spans="1:121" ht="16" x14ac:dyDescent="0.2">
      <c r="A35" s="417" t="s">
        <v>1970</v>
      </c>
      <c r="B35" s="474">
        <v>43665</v>
      </c>
      <c r="C35" s="434" t="s">
        <v>1186</v>
      </c>
      <c r="D35" s="435" t="s">
        <v>169</v>
      </c>
      <c r="E35" s="435"/>
      <c r="F35" s="435" t="s">
        <v>1444</v>
      </c>
      <c r="G35" s="436">
        <v>43646</v>
      </c>
      <c r="H35" s="437" t="s">
        <v>126</v>
      </c>
      <c r="I35" s="437" t="s">
        <v>971</v>
      </c>
      <c r="J35" s="437">
        <v>14</v>
      </c>
      <c r="K35" s="435" t="s">
        <v>2015</v>
      </c>
      <c r="L35" s="435" t="s">
        <v>2016</v>
      </c>
      <c r="M35" s="438">
        <v>181.1</v>
      </c>
      <c r="N35" s="438">
        <v>37.299999999999997</v>
      </c>
      <c r="O35" s="439"/>
      <c r="P35" s="435"/>
      <c r="Q35" s="440"/>
      <c r="R35" s="441"/>
      <c r="S35" s="440"/>
      <c r="T35" s="435"/>
      <c r="U35" s="440"/>
      <c r="V35" s="440"/>
      <c r="W35" s="440"/>
      <c r="X35" s="435"/>
      <c r="Y35" s="438"/>
      <c r="Z35" s="438"/>
      <c r="AA35" s="438"/>
      <c r="AB35" s="438"/>
      <c r="AC35" s="438"/>
      <c r="AD35" s="438"/>
      <c r="AE35" s="438">
        <v>15.899999999999997</v>
      </c>
      <c r="AF35" s="435"/>
      <c r="AG35" s="435"/>
      <c r="AH35" s="440"/>
      <c r="AI35" s="435"/>
      <c r="AJ35" s="435"/>
      <c r="AK35" s="438"/>
      <c r="AL35" s="435"/>
      <c r="AM35" s="438"/>
      <c r="AN35" s="438"/>
      <c r="AO35" s="448" t="s">
        <v>1445</v>
      </c>
      <c r="AP35" s="437" t="s">
        <v>971</v>
      </c>
      <c r="AQ35" s="437"/>
      <c r="AR35" s="437"/>
      <c r="AS35" s="442"/>
      <c r="AT35" s="437">
        <v>7</v>
      </c>
      <c r="AU35" s="442"/>
      <c r="AV35" s="437"/>
      <c r="AW35" s="442"/>
      <c r="AX35" s="437" t="s">
        <v>126</v>
      </c>
      <c r="AY35" s="437"/>
      <c r="AZ35" s="437">
        <v>0</v>
      </c>
      <c r="BA35" s="437">
        <v>0</v>
      </c>
      <c r="BB35" s="437">
        <v>0</v>
      </c>
      <c r="BC35" s="437">
        <v>0</v>
      </c>
      <c r="BD35" s="437">
        <v>0</v>
      </c>
      <c r="BE35" s="437">
        <v>0</v>
      </c>
      <c r="BF35" s="437">
        <v>0</v>
      </c>
      <c r="BG35" s="437">
        <v>0</v>
      </c>
      <c r="BH35" s="437">
        <v>0</v>
      </c>
      <c r="BI35" s="437">
        <v>0</v>
      </c>
      <c r="BJ35" s="437">
        <v>0</v>
      </c>
      <c r="BK35" s="437">
        <v>0</v>
      </c>
      <c r="BL35" s="437"/>
      <c r="BM35" s="437" t="s">
        <v>971</v>
      </c>
      <c r="BN35" s="437"/>
      <c r="BO35" s="437" t="s">
        <v>971</v>
      </c>
      <c r="BP35" s="447"/>
      <c r="BQ35" s="437"/>
      <c r="BR35" s="437"/>
      <c r="BS35" s="437"/>
      <c r="BT35" s="439"/>
      <c r="BU35" s="439"/>
      <c r="BV35" s="437"/>
      <c r="BW35" s="437" t="s">
        <v>1380</v>
      </c>
      <c r="BX35" s="437"/>
      <c r="BY35" s="323"/>
      <c r="BZ35" s="410" t="s">
        <v>2122</v>
      </c>
      <c r="CA35" s="417"/>
      <c r="CB35" s="446"/>
      <c r="CC35" s="161"/>
      <c r="CD35" s="161"/>
      <c r="CE35" s="161"/>
      <c r="CF35" s="161"/>
      <c r="CG35" s="161"/>
      <c r="CH35" s="161"/>
      <c r="CI35" s="161"/>
      <c r="CJ35" s="161"/>
      <c r="CK35" s="161"/>
      <c r="CL35" s="161"/>
      <c r="CM35" s="161"/>
      <c r="CN35" s="161"/>
      <c r="CO35" s="161"/>
      <c r="CP35" s="161"/>
      <c r="CQ35" s="161"/>
      <c r="CR35" s="161"/>
      <c r="CS35" s="161"/>
      <c r="CT35" s="161"/>
      <c r="CU35" s="161"/>
      <c r="CV35" s="161"/>
      <c r="CW35" s="161"/>
      <c r="CX35" s="161"/>
      <c r="CY35" s="161"/>
      <c r="CZ35" s="161"/>
      <c r="DA35" s="161"/>
      <c r="DB35" s="161"/>
      <c r="DC35" s="161"/>
      <c r="DD35" s="161"/>
      <c r="DE35" s="161"/>
      <c r="DF35" s="446"/>
      <c r="DG35" s="446"/>
      <c r="DH35" s="446"/>
      <c r="DI35" s="446"/>
      <c r="DJ35" s="446"/>
      <c r="DK35" s="446"/>
      <c r="DL35" s="446"/>
      <c r="DM35" s="446"/>
      <c r="DN35" s="446"/>
      <c r="DO35" s="446"/>
      <c r="DP35" s="446"/>
      <c r="DQ35" s="446"/>
    </row>
    <row r="36" spans="1:121" ht="16" x14ac:dyDescent="0.2">
      <c r="A36" s="417" t="s">
        <v>1970</v>
      </c>
      <c r="B36" s="474">
        <v>43665</v>
      </c>
      <c r="C36" s="434" t="s">
        <v>1186</v>
      </c>
      <c r="D36" s="435" t="s">
        <v>169</v>
      </c>
      <c r="E36" s="435"/>
      <c r="F36" s="435" t="s">
        <v>1444</v>
      </c>
      <c r="G36" s="436">
        <v>43646</v>
      </c>
      <c r="H36" s="437" t="s">
        <v>126</v>
      </c>
      <c r="I36" s="437" t="s">
        <v>971</v>
      </c>
      <c r="J36" s="437">
        <v>14</v>
      </c>
      <c r="K36" s="435" t="s">
        <v>1435</v>
      </c>
      <c r="L36" s="435" t="s">
        <v>2020</v>
      </c>
      <c r="M36" s="438">
        <v>179.99999999999997</v>
      </c>
      <c r="N36" s="438">
        <v>35.499999999999993</v>
      </c>
      <c r="O36" s="439"/>
      <c r="P36" s="435"/>
      <c r="Q36" s="440"/>
      <c r="R36" s="441"/>
      <c r="S36" s="440"/>
      <c r="T36" s="435"/>
      <c r="U36" s="440"/>
      <c r="V36" s="440"/>
      <c r="W36" s="440"/>
      <c r="X36" s="435"/>
      <c r="Y36" s="438"/>
      <c r="Z36" s="438"/>
      <c r="AA36" s="438"/>
      <c r="AB36" s="438"/>
      <c r="AC36" s="438"/>
      <c r="AD36" s="438"/>
      <c r="AE36" s="438">
        <v>20.399999999999999</v>
      </c>
      <c r="AF36" s="435"/>
      <c r="AG36" s="435"/>
      <c r="AH36" s="440"/>
      <c r="AI36" s="435"/>
      <c r="AJ36" s="435"/>
      <c r="AK36" s="438"/>
      <c r="AL36" s="435"/>
      <c r="AM36" s="438"/>
      <c r="AN36" s="438"/>
      <c r="AO36" s="448" t="s">
        <v>1445</v>
      </c>
      <c r="AP36" s="437" t="s">
        <v>971</v>
      </c>
      <c r="AQ36" s="437"/>
      <c r="AR36" s="437"/>
      <c r="AS36" s="442"/>
      <c r="AT36" s="437">
        <v>4.4000000000000004</v>
      </c>
      <c r="AU36" s="442"/>
      <c r="AV36" s="437"/>
      <c r="AW36" s="442"/>
      <c r="AX36" s="437" t="s">
        <v>971</v>
      </c>
      <c r="AY36" s="437"/>
      <c r="AZ36" s="437">
        <v>0</v>
      </c>
      <c r="BA36" s="437">
        <v>0</v>
      </c>
      <c r="BB36" s="437">
        <v>0</v>
      </c>
      <c r="BC36" s="437">
        <v>0</v>
      </c>
      <c r="BD36" s="437">
        <v>0</v>
      </c>
      <c r="BE36" s="437">
        <v>0</v>
      </c>
      <c r="BF36" s="437">
        <v>0</v>
      </c>
      <c r="BG36" s="437">
        <v>0</v>
      </c>
      <c r="BH36" s="437">
        <v>0</v>
      </c>
      <c r="BI36" s="437">
        <v>0</v>
      </c>
      <c r="BJ36" s="437">
        <v>0</v>
      </c>
      <c r="BK36" s="437">
        <v>0</v>
      </c>
      <c r="BL36" s="437"/>
      <c r="BM36" s="437" t="s">
        <v>971</v>
      </c>
      <c r="BN36" s="437"/>
      <c r="BO36" s="437" t="s">
        <v>971</v>
      </c>
      <c r="BP36" s="447"/>
      <c r="BQ36" s="437"/>
      <c r="BR36" s="437"/>
      <c r="BS36" s="437"/>
      <c r="BT36" s="439"/>
      <c r="BU36" s="439"/>
      <c r="BV36" s="437"/>
      <c r="BW36" s="437" t="s">
        <v>1380</v>
      </c>
      <c r="BX36" s="437">
        <v>1</v>
      </c>
      <c r="BY36" s="323"/>
      <c r="BZ36" s="410" t="s">
        <v>2125</v>
      </c>
      <c r="CA36" s="417"/>
      <c r="CB36" s="446"/>
      <c r="CC36" s="161"/>
      <c r="CD36" s="161"/>
      <c r="CE36" s="161"/>
      <c r="CF36" s="161"/>
      <c r="CG36" s="161"/>
      <c r="CH36" s="161"/>
      <c r="CI36" s="161"/>
      <c r="CJ36" s="161"/>
      <c r="CK36" s="161"/>
      <c r="CL36" s="161"/>
      <c r="CM36" s="161"/>
      <c r="CN36" s="161"/>
      <c r="CO36" s="161"/>
      <c r="CP36" s="161"/>
      <c r="CQ36" s="161"/>
      <c r="CR36" s="161"/>
      <c r="CS36" s="161"/>
      <c r="CT36" s="161"/>
      <c r="CU36" s="161"/>
      <c r="CV36" s="161"/>
      <c r="CW36" s="161"/>
      <c r="CX36" s="161"/>
      <c r="CY36" s="161"/>
      <c r="CZ36" s="161"/>
      <c r="DA36" s="161"/>
      <c r="DB36" s="161"/>
      <c r="DC36" s="161"/>
      <c r="DD36" s="161"/>
      <c r="DE36" s="161"/>
      <c r="DF36" s="446"/>
      <c r="DG36" s="446"/>
      <c r="DH36" s="446"/>
      <c r="DI36" s="446"/>
      <c r="DJ36" s="446"/>
      <c r="DK36" s="446"/>
      <c r="DL36" s="446"/>
      <c r="DM36" s="446"/>
      <c r="DN36" s="446"/>
      <c r="DO36" s="446"/>
      <c r="DP36" s="446"/>
      <c r="DQ36" s="446"/>
    </row>
    <row r="37" spans="1:121" ht="16" x14ac:dyDescent="0.2">
      <c r="A37" s="417" t="s">
        <v>1970</v>
      </c>
      <c r="B37" s="474">
        <v>43665</v>
      </c>
      <c r="C37" s="434" t="s">
        <v>1186</v>
      </c>
      <c r="D37" s="435" t="s">
        <v>169</v>
      </c>
      <c r="E37" s="435"/>
      <c r="F37" s="435" t="s">
        <v>1444</v>
      </c>
      <c r="G37" s="436">
        <v>43651</v>
      </c>
      <c r="H37" s="437" t="s">
        <v>126</v>
      </c>
      <c r="I37" s="437" t="s">
        <v>971</v>
      </c>
      <c r="J37" s="437">
        <v>14</v>
      </c>
      <c r="K37" s="435" t="s">
        <v>2024</v>
      </c>
      <c r="L37" s="435" t="s">
        <v>1440</v>
      </c>
      <c r="M37" s="438">
        <v>134</v>
      </c>
      <c r="N37" s="438">
        <v>28.999999999999996</v>
      </c>
      <c r="O37" s="439"/>
      <c r="P37" s="435"/>
      <c r="Q37" s="440"/>
      <c r="R37" s="441"/>
      <c r="S37" s="440"/>
      <c r="T37" s="435"/>
      <c r="U37" s="440"/>
      <c r="V37" s="440"/>
      <c r="W37" s="440"/>
      <c r="X37" s="435"/>
      <c r="Y37" s="438"/>
      <c r="Z37" s="438"/>
      <c r="AA37" s="438"/>
      <c r="AB37" s="438"/>
      <c r="AC37" s="438"/>
      <c r="AD37" s="438"/>
      <c r="AE37" s="438">
        <v>18</v>
      </c>
      <c r="AF37" s="435"/>
      <c r="AG37" s="435"/>
      <c r="AH37" s="440"/>
      <c r="AI37" s="435"/>
      <c r="AJ37" s="435"/>
      <c r="AK37" s="438"/>
      <c r="AL37" s="435"/>
      <c r="AM37" s="438"/>
      <c r="AN37" s="438"/>
      <c r="AO37" s="448" t="s">
        <v>1445</v>
      </c>
      <c r="AP37" s="437" t="s">
        <v>971</v>
      </c>
      <c r="AQ37" s="437"/>
      <c r="AR37" s="437"/>
      <c r="AS37" s="442"/>
      <c r="AT37" s="437">
        <v>0</v>
      </c>
      <c r="AU37" s="442"/>
      <c r="AV37" s="437"/>
      <c r="AW37" s="442"/>
      <c r="AX37" s="437" t="s">
        <v>997</v>
      </c>
      <c r="AY37" s="437"/>
      <c r="AZ37" s="437">
        <v>0</v>
      </c>
      <c r="BA37" s="437">
        <v>0</v>
      </c>
      <c r="BB37" s="437">
        <v>0</v>
      </c>
      <c r="BC37" s="437">
        <v>0</v>
      </c>
      <c r="BD37" s="437">
        <v>0</v>
      </c>
      <c r="BE37" s="437">
        <v>0</v>
      </c>
      <c r="BF37" s="437">
        <v>0</v>
      </c>
      <c r="BG37" s="437">
        <v>0</v>
      </c>
      <c r="BH37" s="437">
        <v>0</v>
      </c>
      <c r="BI37" s="437">
        <v>0</v>
      </c>
      <c r="BJ37" s="437">
        <v>0</v>
      </c>
      <c r="BK37" s="437">
        <v>0</v>
      </c>
      <c r="BL37" s="437"/>
      <c r="BM37" s="437" t="s">
        <v>971</v>
      </c>
      <c r="BN37" s="437"/>
      <c r="BO37" s="437" t="s">
        <v>971</v>
      </c>
      <c r="BP37" s="447"/>
      <c r="BQ37" s="437"/>
      <c r="BR37" s="437"/>
      <c r="BS37" s="437"/>
      <c r="BT37" s="439"/>
      <c r="BU37" s="439"/>
      <c r="BV37" s="437"/>
      <c r="BW37" s="437" t="s">
        <v>1380</v>
      </c>
      <c r="BX37" s="437">
        <v>1</v>
      </c>
      <c r="BY37" s="323"/>
      <c r="BZ37" s="410" t="s">
        <v>2128</v>
      </c>
      <c r="CA37" s="417"/>
      <c r="CB37" s="446"/>
      <c r="CC37" s="161"/>
      <c r="CD37" s="161"/>
      <c r="CE37" s="161"/>
      <c r="CF37" s="161"/>
      <c r="CG37" s="161"/>
      <c r="CH37" s="161"/>
      <c r="CI37" s="161"/>
      <c r="CJ37" s="161"/>
      <c r="CK37" s="161"/>
      <c r="CL37" s="161"/>
      <c r="CM37" s="161"/>
      <c r="CN37" s="161"/>
      <c r="CO37" s="161"/>
      <c r="CP37" s="161"/>
      <c r="CQ37" s="161"/>
      <c r="CR37" s="161"/>
      <c r="CS37" s="161"/>
      <c r="CT37" s="161"/>
      <c r="CU37" s="161"/>
      <c r="CV37" s="161"/>
      <c r="CW37" s="161"/>
      <c r="CX37" s="161"/>
      <c r="CY37" s="161"/>
      <c r="CZ37" s="161"/>
      <c r="DA37" s="161"/>
      <c r="DB37" s="161"/>
      <c r="DC37" s="161"/>
      <c r="DD37" s="161"/>
      <c r="DE37" s="161"/>
      <c r="DF37" s="446"/>
      <c r="DG37" s="446"/>
      <c r="DH37" s="446"/>
      <c r="DI37" s="446"/>
      <c r="DJ37" s="446"/>
      <c r="DK37" s="446"/>
      <c r="DL37" s="446"/>
      <c r="DM37" s="446"/>
      <c r="DN37" s="446"/>
      <c r="DO37" s="446"/>
      <c r="DP37" s="446"/>
      <c r="DQ37" s="446"/>
    </row>
    <row r="38" spans="1:121" ht="16" x14ac:dyDescent="0.2">
      <c r="A38" s="417">
        <v>16316</v>
      </c>
      <c r="B38" s="474">
        <v>43665</v>
      </c>
      <c r="C38" s="434" t="s">
        <v>1186</v>
      </c>
      <c r="D38" s="435" t="s">
        <v>169</v>
      </c>
      <c r="E38" s="435"/>
      <c r="F38" s="435" t="s">
        <v>644</v>
      </c>
      <c r="G38" s="436">
        <v>43655</v>
      </c>
      <c r="H38" s="437" t="s">
        <v>126</v>
      </c>
      <c r="I38" s="437" t="s">
        <v>971</v>
      </c>
      <c r="J38" s="437">
        <v>2</v>
      </c>
      <c r="K38" s="435" t="s">
        <v>386</v>
      </c>
      <c r="L38" s="435" t="s">
        <v>1905</v>
      </c>
      <c r="M38" s="438">
        <v>144.45454545454544</v>
      </c>
      <c r="N38" s="438">
        <v>42</v>
      </c>
      <c r="O38" s="439"/>
      <c r="P38" s="435"/>
      <c r="Q38" s="440"/>
      <c r="R38" s="441"/>
      <c r="S38" s="440"/>
      <c r="T38" s="435"/>
      <c r="U38" s="440"/>
      <c r="V38" s="440"/>
      <c r="W38" s="438">
        <v>26.736363636363635</v>
      </c>
      <c r="X38" s="435"/>
      <c r="Y38" s="438"/>
      <c r="Z38" s="438"/>
      <c r="AA38" s="438"/>
      <c r="AB38" s="438"/>
      <c r="AC38" s="438"/>
      <c r="AD38" s="438"/>
      <c r="AE38" s="440"/>
      <c r="AF38" s="435"/>
      <c r="AG38" s="435"/>
      <c r="AH38" s="438">
        <v>40.809090909090905</v>
      </c>
      <c r="AI38" s="435"/>
      <c r="AJ38" s="435"/>
      <c r="AK38" s="440"/>
      <c r="AL38" s="435"/>
      <c r="AM38" s="438"/>
      <c r="AN38" s="438"/>
      <c r="AO38" s="435" t="s">
        <v>1474</v>
      </c>
      <c r="AP38" s="437" t="s">
        <v>971</v>
      </c>
      <c r="AQ38" s="437"/>
      <c r="AR38" s="437"/>
      <c r="AS38" s="442"/>
      <c r="AT38" s="437">
        <v>7</v>
      </c>
      <c r="AU38" s="442"/>
      <c r="AV38" s="437"/>
      <c r="AW38" s="442"/>
      <c r="AX38" s="437" t="s">
        <v>997</v>
      </c>
      <c r="AY38" s="437"/>
      <c r="AZ38" s="437">
        <v>0</v>
      </c>
      <c r="BA38" s="437">
        <v>0</v>
      </c>
      <c r="BB38" s="437">
        <v>0</v>
      </c>
      <c r="BC38" s="437">
        <v>0</v>
      </c>
      <c r="BD38" s="437">
        <v>0</v>
      </c>
      <c r="BE38" s="437">
        <v>0</v>
      </c>
      <c r="BF38" s="437">
        <v>0</v>
      </c>
      <c r="BG38" s="437">
        <v>0</v>
      </c>
      <c r="BH38" s="437">
        <v>0</v>
      </c>
      <c r="BI38" s="437">
        <v>0</v>
      </c>
      <c r="BJ38" s="437">
        <v>0</v>
      </c>
      <c r="BK38" s="437">
        <v>0</v>
      </c>
      <c r="BL38" s="437"/>
      <c r="BM38" s="437" t="s">
        <v>971</v>
      </c>
      <c r="BN38" s="437">
        <v>12</v>
      </c>
      <c r="BO38" s="437" t="s">
        <v>971</v>
      </c>
      <c r="BP38" s="447"/>
      <c r="BQ38" s="437"/>
      <c r="BR38" s="437"/>
      <c r="BS38" s="437"/>
      <c r="BT38" s="435"/>
      <c r="BU38" s="439"/>
      <c r="BV38" s="437"/>
      <c r="BW38" s="437" t="s">
        <v>1380</v>
      </c>
      <c r="BX38" s="437"/>
      <c r="BY38" s="435" t="s">
        <v>1685</v>
      </c>
      <c r="BZ38" s="435" t="s">
        <v>2085</v>
      </c>
      <c r="CA38" s="439"/>
      <c r="CB38" s="446"/>
      <c r="CC38" s="446"/>
      <c r="CD38" s="446"/>
      <c r="CE38" s="446"/>
      <c r="CF38" s="446"/>
      <c r="CG38" s="446"/>
      <c r="CH38" s="446"/>
      <c r="CI38" s="446"/>
      <c r="CJ38" s="446"/>
      <c r="CK38" s="446"/>
      <c r="CL38" s="446"/>
      <c r="CM38" s="446"/>
      <c r="CN38" s="446"/>
      <c r="CO38" s="446"/>
      <c r="CP38" s="446"/>
      <c r="CQ38" s="446"/>
      <c r="CR38" s="446"/>
      <c r="CS38" s="446"/>
      <c r="CT38" s="446"/>
      <c r="CU38" s="446"/>
      <c r="CV38" s="446"/>
      <c r="CW38" s="446"/>
      <c r="CX38" s="446"/>
      <c r="CY38" s="446"/>
      <c r="CZ38" s="446"/>
      <c r="DA38" s="446"/>
      <c r="DB38" s="446"/>
      <c r="DC38" s="446"/>
      <c r="DD38" s="446"/>
      <c r="DE38" s="446"/>
      <c r="DF38" s="446"/>
      <c r="DG38" s="446"/>
      <c r="DH38" s="446"/>
      <c r="DI38" s="446"/>
      <c r="DJ38" s="446"/>
      <c r="DK38" s="446"/>
      <c r="DL38" s="446"/>
      <c r="DM38" s="446"/>
      <c r="DN38" s="446"/>
      <c r="DO38" s="446"/>
      <c r="DP38" s="446"/>
      <c r="DQ38" s="446"/>
    </row>
    <row r="39" spans="1:121" ht="16" x14ac:dyDescent="0.2">
      <c r="A39" s="417">
        <v>16646</v>
      </c>
      <c r="B39" s="474">
        <v>43665</v>
      </c>
      <c r="C39" s="434" t="s">
        <v>1186</v>
      </c>
      <c r="D39" s="435" t="s">
        <v>169</v>
      </c>
      <c r="E39" s="435"/>
      <c r="F39" s="435" t="s">
        <v>644</v>
      </c>
      <c r="G39" s="436">
        <v>43646</v>
      </c>
      <c r="H39" s="437" t="s">
        <v>126</v>
      </c>
      <c r="I39" s="437" t="s">
        <v>971</v>
      </c>
      <c r="J39" s="437">
        <v>3</v>
      </c>
      <c r="K39" s="435" t="s">
        <v>899</v>
      </c>
      <c r="L39" s="435" t="s">
        <v>1383</v>
      </c>
      <c r="M39" s="438">
        <v>156.25454545454545</v>
      </c>
      <c r="N39" s="438">
        <v>49.472727272727269</v>
      </c>
      <c r="O39" s="439"/>
      <c r="P39" s="435"/>
      <c r="Q39" s="440"/>
      <c r="R39" s="441"/>
      <c r="S39" s="440"/>
      <c r="T39" s="435"/>
      <c r="U39" s="440"/>
      <c r="V39" s="440"/>
      <c r="W39" s="438">
        <v>27.454545454545453</v>
      </c>
      <c r="X39" s="435"/>
      <c r="Y39" s="438"/>
      <c r="Z39" s="438"/>
      <c r="AA39" s="438"/>
      <c r="AB39" s="438"/>
      <c r="AC39" s="438"/>
      <c r="AD39" s="440"/>
      <c r="AE39" s="440"/>
      <c r="AF39" s="435"/>
      <c r="AG39" s="435"/>
      <c r="AH39" s="438">
        <v>42.727272727272727</v>
      </c>
      <c r="AI39" s="435"/>
      <c r="AJ39" s="435"/>
      <c r="AK39" s="438"/>
      <c r="AL39" s="435"/>
      <c r="AM39" s="438"/>
      <c r="AN39" s="438"/>
      <c r="AO39" s="410" t="s">
        <v>1474</v>
      </c>
      <c r="AP39" s="458" t="s">
        <v>971</v>
      </c>
      <c r="AQ39" s="437"/>
      <c r="AR39" s="437"/>
      <c r="AS39" s="442"/>
      <c r="AT39" s="437">
        <v>6.7</v>
      </c>
      <c r="AU39" s="442"/>
      <c r="AV39" s="437"/>
      <c r="AW39" s="442"/>
      <c r="AX39" s="437" t="s">
        <v>971</v>
      </c>
      <c r="AY39" s="437"/>
      <c r="AZ39" s="437">
        <v>0</v>
      </c>
      <c r="BA39" s="437">
        <v>0</v>
      </c>
      <c r="BB39" s="437">
        <v>0</v>
      </c>
      <c r="BC39" s="437">
        <v>0</v>
      </c>
      <c r="BD39" s="437">
        <v>0</v>
      </c>
      <c r="BE39" s="437">
        <v>0</v>
      </c>
      <c r="BF39" s="437">
        <v>0</v>
      </c>
      <c r="BG39" s="437">
        <v>0</v>
      </c>
      <c r="BH39" s="437">
        <v>0</v>
      </c>
      <c r="BI39" s="437">
        <v>0</v>
      </c>
      <c r="BJ39" s="437">
        <v>0</v>
      </c>
      <c r="BK39" s="437">
        <v>0</v>
      </c>
      <c r="BL39" s="437"/>
      <c r="BM39" s="437" t="s">
        <v>971</v>
      </c>
      <c r="BN39" s="437"/>
      <c r="BO39" s="437" t="s">
        <v>971</v>
      </c>
      <c r="BP39" s="447"/>
      <c r="BQ39" s="437"/>
      <c r="BR39" s="437"/>
      <c r="BS39" s="437"/>
      <c r="BT39" s="435"/>
      <c r="BU39" s="439"/>
      <c r="BV39" s="437"/>
      <c r="BW39" s="437" t="s">
        <v>1380</v>
      </c>
      <c r="BX39" s="437">
        <v>1</v>
      </c>
      <c r="BY39" s="435"/>
      <c r="BZ39" s="435" t="s">
        <v>2088</v>
      </c>
      <c r="CA39" s="435"/>
      <c r="CB39" s="446"/>
      <c r="CC39" s="446"/>
      <c r="CD39" s="446"/>
      <c r="CE39" s="446"/>
      <c r="CF39" s="446"/>
      <c r="CG39" s="446"/>
      <c r="CH39" s="446"/>
      <c r="CI39" s="446"/>
      <c r="CJ39" s="446"/>
      <c r="CK39" s="446"/>
      <c r="CL39" s="446"/>
      <c r="CM39" s="446"/>
      <c r="CN39" s="446"/>
      <c r="CO39" s="446"/>
      <c r="CP39" s="446"/>
      <c r="CQ39" s="446"/>
      <c r="CR39" s="446"/>
      <c r="CS39" s="446"/>
      <c r="CT39" s="446"/>
      <c r="CU39" s="446"/>
      <c r="CV39" s="446"/>
      <c r="CW39" s="446"/>
      <c r="CX39" s="446"/>
      <c r="CY39" s="446"/>
      <c r="CZ39" s="446"/>
      <c r="DA39" s="446"/>
      <c r="DB39" s="446"/>
      <c r="DC39" s="446"/>
      <c r="DD39" s="446"/>
      <c r="DE39" s="446"/>
      <c r="DF39" s="446"/>
      <c r="DG39" s="446"/>
      <c r="DH39" s="446"/>
      <c r="DI39" s="446"/>
      <c r="DJ39" s="446"/>
      <c r="DK39" s="446"/>
      <c r="DL39" s="446"/>
      <c r="DM39" s="446"/>
      <c r="DN39" s="446"/>
      <c r="DO39" s="446"/>
      <c r="DP39" s="446"/>
      <c r="DQ39" s="446"/>
    </row>
    <row r="40" spans="1:121" ht="16" x14ac:dyDescent="0.2">
      <c r="A40" s="417">
        <v>13785</v>
      </c>
      <c r="B40" s="474">
        <v>43665</v>
      </c>
      <c r="C40" s="434" t="s">
        <v>1186</v>
      </c>
      <c r="D40" s="435" t="s">
        <v>169</v>
      </c>
      <c r="E40" s="435"/>
      <c r="F40" s="435" t="s">
        <v>644</v>
      </c>
      <c r="G40" s="436">
        <v>43646</v>
      </c>
      <c r="H40" s="437" t="s">
        <v>126</v>
      </c>
      <c r="I40" s="437" t="s">
        <v>971</v>
      </c>
      <c r="J40" s="437">
        <v>4</v>
      </c>
      <c r="K40" s="435" t="s">
        <v>902</v>
      </c>
      <c r="L40" s="435" t="s">
        <v>1932</v>
      </c>
      <c r="M40" s="438">
        <v>165</v>
      </c>
      <c r="N40" s="438">
        <v>49.5</v>
      </c>
      <c r="O40" s="348" t="s">
        <v>992</v>
      </c>
      <c r="P40" s="435">
        <v>340</v>
      </c>
      <c r="Q40" s="438">
        <v>57.999999999999993</v>
      </c>
      <c r="R40" s="441"/>
      <c r="S40" s="440"/>
      <c r="T40" s="435"/>
      <c r="U40" s="440"/>
      <c r="V40" s="440"/>
      <c r="W40" s="438">
        <v>33.754545454545458</v>
      </c>
      <c r="X40" s="435"/>
      <c r="Y40" s="438"/>
      <c r="Z40" s="438"/>
      <c r="AA40" s="438"/>
      <c r="AB40" s="438"/>
      <c r="AC40" s="438"/>
      <c r="AD40" s="438"/>
      <c r="AE40" s="440"/>
      <c r="AF40" s="435"/>
      <c r="AG40" s="435"/>
      <c r="AH40" s="438">
        <v>33.754545454545458</v>
      </c>
      <c r="AI40" s="435"/>
      <c r="AJ40" s="435"/>
      <c r="AK40" s="438"/>
      <c r="AL40" s="435"/>
      <c r="AM40" s="438"/>
      <c r="AN40" s="438"/>
      <c r="AO40" s="463" t="s">
        <v>1474</v>
      </c>
      <c r="AP40" s="437" t="s">
        <v>971</v>
      </c>
      <c r="AQ40" s="437"/>
      <c r="AR40" s="437"/>
      <c r="AS40" s="437">
        <v>10</v>
      </c>
      <c r="AT40" s="437">
        <v>5.2</v>
      </c>
      <c r="AU40" s="442"/>
      <c r="AV40" s="437"/>
      <c r="AW40" s="442"/>
      <c r="AX40" s="437" t="s">
        <v>997</v>
      </c>
      <c r="AY40" s="437"/>
      <c r="AZ40" s="437">
        <v>0</v>
      </c>
      <c r="BA40" s="437">
        <v>0</v>
      </c>
      <c r="BB40" s="437">
        <v>2</v>
      </c>
      <c r="BC40" s="437">
        <v>0</v>
      </c>
      <c r="BD40" s="437">
        <v>0</v>
      </c>
      <c r="BE40" s="437">
        <v>0</v>
      </c>
      <c r="BF40" s="437">
        <v>0</v>
      </c>
      <c r="BG40" s="437">
        <v>0</v>
      </c>
      <c r="BH40" s="437">
        <v>0</v>
      </c>
      <c r="BI40" s="437">
        <v>0</v>
      </c>
      <c r="BJ40" s="437">
        <v>0</v>
      </c>
      <c r="BK40" s="437">
        <v>0</v>
      </c>
      <c r="BL40" s="437"/>
      <c r="BM40" s="437" t="s">
        <v>971</v>
      </c>
      <c r="BN40" s="437"/>
      <c r="BO40" s="437" t="s">
        <v>971</v>
      </c>
      <c r="BP40" s="447"/>
      <c r="BQ40" s="437"/>
      <c r="BR40" s="437"/>
      <c r="BS40" s="437"/>
      <c r="BT40" s="439"/>
      <c r="BU40" s="439"/>
      <c r="BV40" s="437"/>
      <c r="BW40" s="437" t="s">
        <v>1380</v>
      </c>
      <c r="BX40" s="437"/>
      <c r="BY40" s="435"/>
      <c r="BZ40" s="464" t="s">
        <v>2091</v>
      </c>
      <c r="CA40" s="435"/>
      <c r="CB40" s="446"/>
      <c r="CC40" s="161"/>
      <c r="CD40" s="161"/>
      <c r="CE40" s="161"/>
      <c r="CF40" s="161"/>
      <c r="CG40" s="161"/>
      <c r="CH40" s="161"/>
      <c r="CI40" s="161"/>
      <c r="CJ40" s="161"/>
      <c r="CK40" s="161"/>
      <c r="CL40" s="161"/>
      <c r="CM40" s="161"/>
      <c r="CN40" s="161"/>
      <c r="CO40" s="161"/>
      <c r="CP40" s="161"/>
      <c r="CQ40" s="161"/>
      <c r="CR40" s="161"/>
      <c r="CS40" s="161"/>
      <c r="CT40" s="161"/>
      <c r="CU40" s="161"/>
      <c r="CV40" s="161"/>
      <c r="CW40" s="161"/>
      <c r="CX40" s="161"/>
      <c r="CY40" s="161"/>
      <c r="CZ40" s="161"/>
      <c r="DA40" s="161"/>
      <c r="DB40" s="161"/>
      <c r="DC40" s="161"/>
      <c r="DD40" s="161"/>
      <c r="DE40" s="161"/>
      <c r="DF40" s="446"/>
      <c r="DG40" s="446"/>
      <c r="DH40" s="446"/>
      <c r="DI40" s="446"/>
      <c r="DJ40" s="446"/>
      <c r="DK40" s="446"/>
      <c r="DL40" s="446"/>
      <c r="DM40" s="446"/>
      <c r="DN40" s="446"/>
      <c r="DO40" s="446"/>
      <c r="DP40" s="446"/>
      <c r="DQ40" s="446"/>
    </row>
    <row r="41" spans="1:121" ht="16" x14ac:dyDescent="0.2">
      <c r="A41" s="417">
        <v>1492</v>
      </c>
      <c r="B41" s="474">
        <v>43665</v>
      </c>
      <c r="C41" s="434" t="s">
        <v>1186</v>
      </c>
      <c r="D41" s="435" t="s">
        <v>169</v>
      </c>
      <c r="E41" s="435"/>
      <c r="F41" s="435" t="s">
        <v>644</v>
      </c>
      <c r="G41" s="436">
        <v>43623</v>
      </c>
      <c r="H41" s="437" t="s">
        <v>126</v>
      </c>
      <c r="I41" s="437" t="s">
        <v>971</v>
      </c>
      <c r="J41" s="437">
        <v>5</v>
      </c>
      <c r="K41" s="435" t="s">
        <v>903</v>
      </c>
      <c r="L41" s="435" t="s">
        <v>1158</v>
      </c>
      <c r="M41" s="438">
        <v>162.47272727272727</v>
      </c>
      <c r="N41" s="438">
        <v>38.272727272727273</v>
      </c>
      <c r="O41" s="439"/>
      <c r="P41" s="435"/>
      <c r="Q41" s="440"/>
      <c r="R41" s="441"/>
      <c r="S41" s="440"/>
      <c r="T41" s="435"/>
      <c r="U41" s="440"/>
      <c r="V41" s="440"/>
      <c r="W41" s="438">
        <v>24.909090909090907</v>
      </c>
      <c r="X41" s="435"/>
      <c r="Y41" s="438"/>
      <c r="Z41" s="438"/>
      <c r="AA41" s="438"/>
      <c r="AB41" s="438"/>
      <c r="AC41" s="438"/>
      <c r="AD41" s="438"/>
      <c r="AE41" s="440"/>
      <c r="AF41" s="435"/>
      <c r="AG41" s="435"/>
      <c r="AH41" s="438">
        <v>34.027272727272724</v>
      </c>
      <c r="AI41" s="435"/>
      <c r="AJ41" s="435"/>
      <c r="AK41" s="438"/>
      <c r="AL41" s="435"/>
      <c r="AM41" s="438"/>
      <c r="AN41" s="438"/>
      <c r="AO41" s="410" t="s">
        <v>1474</v>
      </c>
      <c r="AP41" s="458" t="s">
        <v>971</v>
      </c>
      <c r="AQ41" s="437"/>
      <c r="AR41" s="437"/>
      <c r="AS41" s="442"/>
      <c r="AT41" s="437">
        <v>6.2</v>
      </c>
      <c r="AU41" s="442"/>
      <c r="AV41" s="437"/>
      <c r="AW41" s="442"/>
      <c r="AX41" s="437" t="s">
        <v>997</v>
      </c>
      <c r="AY41" s="437"/>
      <c r="AZ41" s="437">
        <v>0</v>
      </c>
      <c r="BA41" s="437">
        <v>0</v>
      </c>
      <c r="BB41" s="437">
        <v>0</v>
      </c>
      <c r="BC41" s="437">
        <v>0</v>
      </c>
      <c r="BD41" s="437">
        <v>0</v>
      </c>
      <c r="BE41" s="437">
        <v>0</v>
      </c>
      <c r="BF41" s="437">
        <v>0</v>
      </c>
      <c r="BG41" s="437">
        <v>0</v>
      </c>
      <c r="BH41" s="437">
        <v>0</v>
      </c>
      <c r="BI41" s="437">
        <v>0</v>
      </c>
      <c r="BJ41" s="437">
        <v>0</v>
      </c>
      <c r="BK41" s="437">
        <v>0</v>
      </c>
      <c r="BL41" s="437"/>
      <c r="BM41" s="437" t="s">
        <v>971</v>
      </c>
      <c r="BN41" s="437"/>
      <c r="BO41" s="437" t="s">
        <v>971</v>
      </c>
      <c r="BP41" s="447"/>
      <c r="BQ41" s="437"/>
      <c r="BR41" s="437"/>
      <c r="BS41" s="437"/>
      <c r="BT41" s="439"/>
      <c r="BU41" s="439"/>
      <c r="BV41" s="437"/>
      <c r="BW41" s="437" t="s">
        <v>1380</v>
      </c>
      <c r="BX41" s="437"/>
      <c r="BY41" s="435"/>
      <c r="BZ41" s="464" t="s">
        <v>2094</v>
      </c>
      <c r="CA41" s="439"/>
      <c r="CB41" s="446"/>
      <c r="CC41" s="446"/>
      <c r="CD41" s="446"/>
      <c r="CE41" s="446"/>
      <c r="CF41" s="446"/>
      <c r="CG41" s="446"/>
      <c r="CH41" s="446"/>
      <c r="CI41" s="446"/>
      <c r="CJ41" s="446"/>
      <c r="CK41" s="446"/>
      <c r="CL41" s="446"/>
      <c r="CM41" s="446"/>
      <c r="CN41" s="446"/>
      <c r="CO41" s="446"/>
      <c r="CP41" s="446"/>
      <c r="CQ41" s="446"/>
      <c r="CR41" s="446"/>
      <c r="CS41" s="446"/>
      <c r="CT41" s="446"/>
      <c r="CU41" s="446"/>
      <c r="CV41" s="446"/>
      <c r="CW41" s="446"/>
      <c r="CX41" s="446"/>
      <c r="CY41" s="446"/>
      <c r="CZ41" s="446"/>
      <c r="DA41" s="446"/>
      <c r="DB41" s="446"/>
      <c r="DC41" s="446"/>
      <c r="DD41" s="446"/>
      <c r="DE41" s="446"/>
      <c r="DF41" s="446"/>
      <c r="DG41" s="446"/>
      <c r="DH41" s="446"/>
      <c r="DI41" s="446"/>
      <c r="DJ41" s="446"/>
      <c r="DK41" s="446"/>
      <c r="DL41" s="446"/>
      <c r="DM41" s="446"/>
      <c r="DN41" s="446"/>
      <c r="DO41" s="446"/>
      <c r="DP41" s="446"/>
      <c r="DQ41" s="446"/>
    </row>
    <row r="42" spans="1:121" ht="16" x14ac:dyDescent="0.2">
      <c r="A42" s="417">
        <v>1140</v>
      </c>
      <c r="B42" s="474">
        <v>43665</v>
      </c>
      <c r="C42" s="434" t="s">
        <v>1186</v>
      </c>
      <c r="D42" s="435" t="s">
        <v>169</v>
      </c>
      <c r="E42" s="435"/>
      <c r="F42" s="435" t="s">
        <v>644</v>
      </c>
      <c r="G42" s="436">
        <v>43664</v>
      </c>
      <c r="H42" s="437" t="s">
        <v>126</v>
      </c>
      <c r="I42" s="437" t="s">
        <v>971</v>
      </c>
      <c r="J42" s="437">
        <v>6</v>
      </c>
      <c r="K42" s="435" t="s">
        <v>904</v>
      </c>
      <c r="L42" s="435" t="s">
        <v>1911</v>
      </c>
      <c r="M42" s="438">
        <v>168</v>
      </c>
      <c r="N42" s="438">
        <v>51.609090909090909</v>
      </c>
      <c r="O42" s="439"/>
      <c r="P42" s="435"/>
      <c r="Q42" s="440"/>
      <c r="R42" s="439"/>
      <c r="S42" s="435"/>
      <c r="T42" s="435"/>
      <c r="U42" s="440"/>
      <c r="V42" s="440"/>
      <c r="W42" s="438">
        <v>29.799999999999997</v>
      </c>
      <c r="X42" s="435"/>
      <c r="Y42" s="438"/>
      <c r="Z42" s="438"/>
      <c r="AA42" s="438"/>
      <c r="AB42" s="438"/>
      <c r="AC42" s="438"/>
      <c r="AD42" s="438"/>
      <c r="AE42" s="440"/>
      <c r="AF42" s="435"/>
      <c r="AG42" s="435"/>
      <c r="AH42" s="438">
        <v>41.31818181818182</v>
      </c>
      <c r="AI42" s="435"/>
      <c r="AJ42" s="435"/>
      <c r="AK42" s="438"/>
      <c r="AL42" s="435"/>
      <c r="AM42" s="438"/>
      <c r="AN42" s="438"/>
      <c r="AO42" s="448" t="s">
        <v>1474</v>
      </c>
      <c r="AP42" s="437" t="s">
        <v>971</v>
      </c>
      <c r="AQ42" s="437"/>
      <c r="AR42" s="437"/>
      <c r="AS42" s="442"/>
      <c r="AT42" s="437">
        <v>7.6</v>
      </c>
      <c r="AU42" s="442"/>
      <c r="AV42" s="437"/>
      <c r="AW42" s="442"/>
      <c r="AX42" s="437" t="s">
        <v>997</v>
      </c>
      <c r="AY42" s="437"/>
      <c r="AZ42" s="437">
        <v>10</v>
      </c>
      <c r="BA42" s="437">
        <v>0</v>
      </c>
      <c r="BB42" s="437">
        <v>0</v>
      </c>
      <c r="BC42" s="437">
        <v>0</v>
      </c>
      <c r="BD42" s="437">
        <v>0</v>
      </c>
      <c r="BE42" s="437">
        <v>0</v>
      </c>
      <c r="BF42" s="437">
        <v>0</v>
      </c>
      <c r="BG42" s="437">
        <v>0</v>
      </c>
      <c r="BH42" s="437">
        <v>0</v>
      </c>
      <c r="BI42" s="437">
        <v>0</v>
      </c>
      <c r="BJ42" s="437">
        <v>0</v>
      </c>
      <c r="BK42" s="437">
        <v>0</v>
      </c>
      <c r="BL42" s="437"/>
      <c r="BM42" s="437" t="s">
        <v>971</v>
      </c>
      <c r="BN42" s="437">
        <v>12</v>
      </c>
      <c r="BO42" s="437" t="s">
        <v>971</v>
      </c>
      <c r="BP42" s="447"/>
      <c r="BQ42" s="437"/>
      <c r="BR42" s="437"/>
      <c r="BS42" s="437"/>
      <c r="BT42" s="435"/>
      <c r="BU42" s="439"/>
      <c r="BV42" s="437"/>
      <c r="BW42" s="437" t="s">
        <v>1380</v>
      </c>
      <c r="BX42" s="437"/>
      <c r="BY42" s="435"/>
      <c r="BZ42" s="435" t="s">
        <v>2096</v>
      </c>
      <c r="CA42" s="435"/>
      <c r="CB42" s="446"/>
      <c r="CC42" s="446"/>
      <c r="CD42" s="446"/>
      <c r="CE42" s="446"/>
      <c r="CF42" s="446"/>
      <c r="CG42" s="446"/>
      <c r="CH42" s="446"/>
      <c r="CI42" s="446"/>
      <c r="CJ42" s="446"/>
      <c r="CK42" s="446"/>
      <c r="CL42" s="446"/>
      <c r="CM42" s="446"/>
      <c r="CN42" s="446"/>
      <c r="CO42" s="446"/>
      <c r="CP42" s="446"/>
      <c r="CQ42" s="446"/>
      <c r="CR42" s="446"/>
      <c r="CS42" s="446"/>
      <c r="CT42" s="446"/>
      <c r="CU42" s="446"/>
      <c r="CV42" s="446"/>
      <c r="CW42" s="446"/>
      <c r="CX42" s="446"/>
      <c r="CY42" s="446"/>
      <c r="CZ42" s="446"/>
      <c r="DA42" s="446"/>
      <c r="DB42" s="446"/>
      <c r="DC42" s="446"/>
      <c r="DD42" s="446"/>
      <c r="DE42" s="446"/>
      <c r="DF42" s="446"/>
      <c r="DG42" s="446"/>
      <c r="DH42" s="446"/>
      <c r="DI42" s="446"/>
      <c r="DJ42" s="446"/>
      <c r="DK42" s="446"/>
      <c r="DL42" s="446"/>
      <c r="DM42" s="446"/>
      <c r="DN42" s="446"/>
      <c r="DO42" s="446"/>
      <c r="DP42" s="446"/>
      <c r="DQ42" s="446"/>
    </row>
    <row r="43" spans="1:121" ht="16" customHeight="1" x14ac:dyDescent="0.2">
      <c r="A43" s="417">
        <v>716</v>
      </c>
      <c r="B43" s="474">
        <v>43665</v>
      </c>
      <c r="C43" s="434" t="s">
        <v>1186</v>
      </c>
      <c r="D43" s="435" t="s">
        <v>169</v>
      </c>
      <c r="E43" s="435"/>
      <c r="F43" s="435" t="s">
        <v>644</v>
      </c>
      <c r="G43" s="436">
        <v>43646</v>
      </c>
      <c r="H43" s="437" t="s">
        <v>126</v>
      </c>
      <c r="I43" s="437" t="s">
        <v>971</v>
      </c>
      <c r="J43" s="437">
        <v>7</v>
      </c>
      <c r="K43" s="435" t="s">
        <v>934</v>
      </c>
      <c r="L43" s="435" t="s">
        <v>1914</v>
      </c>
      <c r="M43" s="438">
        <v>157.83636363636361</v>
      </c>
      <c r="N43" s="438">
        <v>45.672727272727272</v>
      </c>
      <c r="O43" s="439"/>
      <c r="P43" s="435"/>
      <c r="Q43" s="440"/>
      <c r="R43" s="439"/>
      <c r="S43" s="435"/>
      <c r="T43" s="435"/>
      <c r="U43" s="440"/>
      <c r="V43" s="440"/>
      <c r="W43" s="438">
        <v>27.290909090909089</v>
      </c>
      <c r="X43" s="435"/>
      <c r="Y43" s="438"/>
      <c r="Z43" s="438"/>
      <c r="AA43" s="438"/>
      <c r="AB43" s="438"/>
      <c r="AC43" s="438"/>
      <c r="AD43" s="440"/>
      <c r="AE43" s="440"/>
      <c r="AF43" s="435"/>
      <c r="AG43" s="435"/>
      <c r="AH43" s="438">
        <v>39.345454545454544</v>
      </c>
      <c r="AI43" s="435"/>
      <c r="AJ43" s="435"/>
      <c r="AK43" s="438"/>
      <c r="AL43" s="435"/>
      <c r="AM43" s="438"/>
      <c r="AN43" s="438"/>
      <c r="AO43" s="435" t="s">
        <v>1474</v>
      </c>
      <c r="AP43" s="437" t="s">
        <v>971</v>
      </c>
      <c r="AQ43" s="437"/>
      <c r="AR43" s="437"/>
      <c r="AS43" s="442"/>
      <c r="AT43" s="437">
        <v>5</v>
      </c>
      <c r="AU43" s="442"/>
      <c r="AV43" s="437"/>
      <c r="AW43" s="442"/>
      <c r="AX43" s="437" t="s">
        <v>997</v>
      </c>
      <c r="AY43" s="437"/>
      <c r="AZ43" s="437">
        <v>0</v>
      </c>
      <c r="BA43" s="437">
        <v>0</v>
      </c>
      <c r="BB43" s="437">
        <v>0</v>
      </c>
      <c r="BC43" s="437">
        <v>0</v>
      </c>
      <c r="BD43" s="437">
        <v>0</v>
      </c>
      <c r="BE43" s="437">
        <v>0</v>
      </c>
      <c r="BF43" s="437">
        <v>0</v>
      </c>
      <c r="BG43" s="437">
        <v>0</v>
      </c>
      <c r="BH43" s="437">
        <v>0</v>
      </c>
      <c r="BI43" s="437">
        <v>0</v>
      </c>
      <c r="BJ43" s="437">
        <v>0</v>
      </c>
      <c r="BK43" s="437">
        <v>0</v>
      </c>
      <c r="BL43" s="437"/>
      <c r="BM43" s="437" t="s">
        <v>971</v>
      </c>
      <c r="BN43" s="437">
        <v>12</v>
      </c>
      <c r="BO43" s="437" t="s">
        <v>971</v>
      </c>
      <c r="BP43" s="447"/>
      <c r="BQ43" s="437"/>
      <c r="BR43" s="437"/>
      <c r="BS43" s="437"/>
      <c r="BT43" s="439"/>
      <c r="BU43" s="439"/>
      <c r="BV43" s="437"/>
      <c r="BW43" s="437" t="s">
        <v>1380</v>
      </c>
      <c r="BX43" s="437"/>
      <c r="BY43" s="435" t="s">
        <v>1934</v>
      </c>
      <c r="BZ43" s="445" t="s">
        <v>2100</v>
      </c>
      <c r="CA43" s="449"/>
      <c r="CB43" s="446"/>
      <c r="CC43" s="446"/>
      <c r="CD43" s="446"/>
      <c r="CE43" s="446"/>
      <c r="CF43" s="446"/>
      <c r="CG43" s="446"/>
      <c r="CH43" s="446"/>
      <c r="CI43" s="446"/>
      <c r="CJ43" s="446"/>
      <c r="CK43" s="446"/>
      <c r="CL43" s="446"/>
      <c r="CM43" s="446"/>
      <c r="CN43" s="446"/>
      <c r="CO43" s="446"/>
      <c r="CP43" s="446"/>
      <c r="CQ43" s="446"/>
      <c r="CR43" s="446"/>
      <c r="CS43" s="446"/>
      <c r="CT43" s="446"/>
      <c r="CU43" s="446"/>
      <c r="CV43" s="446"/>
      <c r="CW43" s="446"/>
      <c r="CX43" s="446"/>
      <c r="CY43" s="446"/>
      <c r="CZ43" s="446"/>
      <c r="DA43" s="446"/>
      <c r="DB43" s="446"/>
      <c r="DC43" s="446"/>
      <c r="DD43" s="446"/>
      <c r="DE43" s="446"/>
      <c r="DF43" s="446"/>
      <c r="DG43" s="446"/>
      <c r="DH43" s="446"/>
      <c r="DI43" s="446"/>
      <c r="DJ43" s="446"/>
      <c r="DK43" s="446"/>
      <c r="DL43" s="446"/>
      <c r="DM43" s="446"/>
      <c r="DN43" s="446"/>
      <c r="DO43" s="446"/>
      <c r="DP43" s="446"/>
      <c r="DQ43" s="446"/>
    </row>
    <row r="44" spans="1:121" ht="16" customHeight="1" x14ac:dyDescent="0.2">
      <c r="A44" s="417">
        <v>15193</v>
      </c>
      <c r="B44" s="474">
        <v>43665</v>
      </c>
      <c r="C44" s="434" t="s">
        <v>1186</v>
      </c>
      <c r="D44" s="435" t="s">
        <v>169</v>
      </c>
      <c r="E44" s="435"/>
      <c r="F44" s="435" t="s">
        <v>644</v>
      </c>
      <c r="G44" s="436">
        <v>43646</v>
      </c>
      <c r="H44" s="437" t="s">
        <v>126</v>
      </c>
      <c r="I44" s="437" t="s">
        <v>971</v>
      </c>
      <c r="J44" s="437">
        <v>8</v>
      </c>
      <c r="K44" s="435" t="s">
        <v>614</v>
      </c>
      <c r="L44" s="435" t="s">
        <v>1697</v>
      </c>
      <c r="M44" s="438">
        <v>203.09090909090909</v>
      </c>
      <c r="N44" s="438">
        <v>41.881818181818176</v>
      </c>
      <c r="O44" s="439"/>
      <c r="P44" s="435"/>
      <c r="Q44" s="440"/>
      <c r="R44" s="439"/>
      <c r="S44" s="435"/>
      <c r="T44" s="435"/>
      <c r="U44" s="440"/>
      <c r="V44" s="440"/>
      <c r="W44" s="438">
        <v>25.836363636363636</v>
      </c>
      <c r="X44" s="435"/>
      <c r="Y44" s="438"/>
      <c r="Z44" s="438"/>
      <c r="AA44" s="438"/>
      <c r="AB44" s="438"/>
      <c r="AC44" s="438"/>
      <c r="AD44" s="440"/>
      <c r="AE44" s="440"/>
      <c r="AF44" s="435"/>
      <c r="AG44" s="435"/>
      <c r="AH44" s="438">
        <v>35.590909090909086</v>
      </c>
      <c r="AI44" s="435"/>
      <c r="AJ44" s="435"/>
      <c r="AK44" s="438"/>
      <c r="AL44" s="435"/>
      <c r="AM44" s="438"/>
      <c r="AN44" s="438"/>
      <c r="AO44" s="410" t="s">
        <v>1474</v>
      </c>
      <c r="AP44" s="458" t="s">
        <v>971</v>
      </c>
      <c r="AQ44" s="437"/>
      <c r="AR44" s="437"/>
      <c r="AS44" s="442"/>
      <c r="AT44" s="437">
        <v>5</v>
      </c>
      <c r="AU44" s="442"/>
      <c r="AV44" s="437"/>
      <c r="AW44" s="442"/>
      <c r="AX44" s="437" t="s">
        <v>997</v>
      </c>
      <c r="AY44" s="437"/>
      <c r="AZ44" s="437">
        <v>0</v>
      </c>
      <c r="BA44" s="437">
        <v>0</v>
      </c>
      <c r="BB44" s="437">
        <v>0</v>
      </c>
      <c r="BC44" s="437">
        <v>0</v>
      </c>
      <c r="BD44" s="437">
        <v>0</v>
      </c>
      <c r="BE44" s="437">
        <v>0</v>
      </c>
      <c r="BF44" s="437">
        <v>0</v>
      </c>
      <c r="BG44" s="437">
        <v>0</v>
      </c>
      <c r="BH44" s="437">
        <v>0</v>
      </c>
      <c r="BI44" s="437">
        <v>0</v>
      </c>
      <c r="BJ44" s="437">
        <v>0</v>
      </c>
      <c r="BK44" s="437">
        <v>0</v>
      </c>
      <c r="BL44" s="437"/>
      <c r="BM44" s="437" t="s">
        <v>971</v>
      </c>
      <c r="BN44" s="437"/>
      <c r="BO44" s="437" t="s">
        <v>971</v>
      </c>
      <c r="BP44" s="447"/>
      <c r="BQ44" s="437"/>
      <c r="BR44" s="437"/>
      <c r="BS44" s="437"/>
      <c r="BT44" s="439"/>
      <c r="BU44" s="439"/>
      <c r="BV44" s="437"/>
      <c r="BW44" s="437" t="s">
        <v>1380</v>
      </c>
      <c r="BX44" s="437">
        <v>1</v>
      </c>
      <c r="BY44" s="435"/>
      <c r="BZ44" s="410" t="s">
        <v>2103</v>
      </c>
      <c r="CA44" s="417"/>
      <c r="CB44" s="446"/>
      <c r="CC44" s="446"/>
      <c r="CD44" s="446"/>
      <c r="CE44" s="446"/>
      <c r="CF44" s="446"/>
      <c r="CG44" s="446"/>
      <c r="CH44" s="446"/>
      <c r="CI44" s="446"/>
      <c r="CJ44" s="446"/>
      <c r="CK44" s="446"/>
      <c r="CL44" s="446"/>
      <c r="CM44" s="446"/>
      <c r="CN44" s="446"/>
      <c r="CO44" s="446"/>
      <c r="CP44" s="446"/>
      <c r="CQ44" s="446"/>
      <c r="CR44" s="446"/>
      <c r="CS44" s="446"/>
      <c r="CT44" s="446"/>
      <c r="CU44" s="446"/>
      <c r="CV44" s="446"/>
      <c r="CW44" s="446"/>
      <c r="CX44" s="446"/>
      <c r="CY44" s="446"/>
      <c r="CZ44" s="446"/>
      <c r="DA44" s="446"/>
      <c r="DB44" s="446"/>
      <c r="DC44" s="446"/>
      <c r="DD44" s="446"/>
      <c r="DE44" s="446"/>
      <c r="DF44" s="446"/>
      <c r="DG44" s="446"/>
      <c r="DH44" s="446"/>
      <c r="DI44" s="446"/>
      <c r="DJ44" s="446"/>
      <c r="DK44" s="446"/>
      <c r="DL44" s="446"/>
      <c r="DM44" s="446"/>
      <c r="DN44" s="446"/>
      <c r="DO44" s="446"/>
      <c r="DP44" s="446"/>
      <c r="DQ44" s="446"/>
    </row>
    <row r="45" spans="1:121" ht="16" customHeight="1" x14ac:dyDescent="0.2">
      <c r="A45" s="417">
        <v>1412</v>
      </c>
      <c r="B45" s="474">
        <v>43665</v>
      </c>
      <c r="C45" s="434" t="s">
        <v>1186</v>
      </c>
      <c r="D45" s="435" t="s">
        <v>169</v>
      </c>
      <c r="E45" s="435"/>
      <c r="F45" s="435" t="s">
        <v>644</v>
      </c>
      <c r="G45" s="436">
        <v>43646</v>
      </c>
      <c r="H45" s="437" t="s">
        <v>126</v>
      </c>
      <c r="I45" s="437" t="s">
        <v>971</v>
      </c>
      <c r="J45" s="437">
        <v>9</v>
      </c>
      <c r="K45" s="435" t="s">
        <v>291</v>
      </c>
      <c r="L45" s="435" t="s">
        <v>1403</v>
      </c>
      <c r="M45" s="438">
        <v>148.19999999999999</v>
      </c>
      <c r="N45" s="438">
        <v>30.981818181818177</v>
      </c>
      <c r="O45" s="439"/>
      <c r="P45" s="435"/>
      <c r="Q45" s="440"/>
      <c r="R45" s="439"/>
      <c r="S45" s="435"/>
      <c r="T45" s="435"/>
      <c r="U45" s="440"/>
      <c r="V45" s="440"/>
      <c r="W45" s="438">
        <v>19.981818181818181</v>
      </c>
      <c r="X45" s="435"/>
      <c r="Y45" s="438"/>
      <c r="Z45" s="438"/>
      <c r="AA45" s="438"/>
      <c r="AB45" s="438"/>
      <c r="AC45" s="438"/>
      <c r="AD45" s="438"/>
      <c r="AE45" s="440"/>
      <c r="AF45" s="435"/>
      <c r="AG45" s="435"/>
      <c r="AH45" s="438">
        <v>27.890909090909087</v>
      </c>
      <c r="AI45" s="435"/>
      <c r="AJ45" s="435"/>
      <c r="AK45" s="438"/>
      <c r="AL45" s="435"/>
      <c r="AM45" s="438"/>
      <c r="AN45" s="438"/>
      <c r="AO45" s="448" t="s">
        <v>1474</v>
      </c>
      <c r="AP45" s="437" t="s">
        <v>971</v>
      </c>
      <c r="AQ45" s="437"/>
      <c r="AR45" s="437"/>
      <c r="AS45" s="442"/>
      <c r="AT45" s="437">
        <v>7</v>
      </c>
      <c r="AU45" s="442"/>
      <c r="AV45" s="437"/>
      <c r="AW45" s="442"/>
      <c r="AX45" s="437" t="s">
        <v>997</v>
      </c>
      <c r="AY45" s="437"/>
      <c r="AZ45" s="437">
        <v>0</v>
      </c>
      <c r="BA45" s="437">
        <v>0</v>
      </c>
      <c r="BB45" s="437">
        <v>0</v>
      </c>
      <c r="BC45" s="437">
        <v>0</v>
      </c>
      <c r="BD45" s="437">
        <v>0</v>
      </c>
      <c r="BE45" s="437">
        <v>0</v>
      </c>
      <c r="BF45" s="437">
        <v>0</v>
      </c>
      <c r="BG45" s="437">
        <v>0</v>
      </c>
      <c r="BH45" s="437">
        <v>0</v>
      </c>
      <c r="BI45" s="437">
        <v>0</v>
      </c>
      <c r="BJ45" s="437">
        <v>0</v>
      </c>
      <c r="BK45" s="437">
        <v>0</v>
      </c>
      <c r="BL45" s="437"/>
      <c r="BM45" s="437" t="s">
        <v>971</v>
      </c>
      <c r="BN45" s="437"/>
      <c r="BO45" s="437" t="s">
        <v>971</v>
      </c>
      <c r="BP45" s="447"/>
      <c r="BQ45" s="437"/>
      <c r="BR45" s="437"/>
      <c r="BS45" s="462"/>
      <c r="BT45" s="439"/>
      <c r="BU45" s="439"/>
      <c r="BV45" s="437"/>
      <c r="BW45" s="437" t="s">
        <v>1380</v>
      </c>
      <c r="BX45" s="437"/>
      <c r="BY45" s="435"/>
      <c r="BZ45" s="445" t="s">
        <v>2106</v>
      </c>
      <c r="CA45" s="417"/>
      <c r="CB45" s="446"/>
      <c r="CC45" s="446"/>
      <c r="CD45" s="446"/>
      <c r="CE45" s="446"/>
      <c r="CF45" s="446"/>
      <c r="CG45" s="446"/>
      <c r="CH45" s="446"/>
      <c r="CI45" s="446"/>
      <c r="CJ45" s="446"/>
      <c r="CK45" s="446"/>
      <c r="CL45" s="446"/>
      <c r="CM45" s="446"/>
      <c r="CN45" s="446"/>
      <c r="CO45" s="446"/>
      <c r="CP45" s="446"/>
      <c r="CQ45" s="446"/>
      <c r="CR45" s="446"/>
      <c r="CS45" s="446"/>
      <c r="CT45" s="446"/>
      <c r="CU45" s="446"/>
      <c r="CV45" s="446"/>
      <c r="CW45" s="446"/>
      <c r="CX45" s="446"/>
      <c r="CY45" s="446"/>
      <c r="CZ45" s="446"/>
      <c r="DA45" s="446"/>
      <c r="DB45" s="446"/>
      <c r="DC45" s="446"/>
      <c r="DD45" s="446"/>
      <c r="DE45" s="446"/>
      <c r="DF45" s="446"/>
      <c r="DG45" s="446"/>
      <c r="DH45" s="446"/>
      <c r="DI45" s="446"/>
      <c r="DJ45" s="446"/>
      <c r="DK45" s="446"/>
      <c r="DL45" s="446"/>
      <c r="DM45" s="446"/>
      <c r="DN45" s="446"/>
      <c r="DO45" s="446"/>
      <c r="DP45" s="446"/>
      <c r="DQ45" s="446"/>
    </row>
    <row r="46" spans="1:121" ht="16" customHeight="1" x14ac:dyDescent="0.2">
      <c r="A46" s="417">
        <v>1144</v>
      </c>
      <c r="B46" s="474">
        <v>43665</v>
      </c>
      <c r="C46" s="434" t="s">
        <v>1186</v>
      </c>
      <c r="D46" s="435" t="s">
        <v>169</v>
      </c>
      <c r="E46" s="435"/>
      <c r="F46" s="435" t="s">
        <v>644</v>
      </c>
      <c r="G46" s="461">
        <v>43650</v>
      </c>
      <c r="H46" s="437" t="s">
        <v>126</v>
      </c>
      <c r="I46" s="437" t="s">
        <v>971</v>
      </c>
      <c r="J46" s="454">
        <v>10</v>
      </c>
      <c r="K46" s="435" t="s">
        <v>935</v>
      </c>
      <c r="L46" s="417" t="s">
        <v>1996</v>
      </c>
      <c r="M46" s="438">
        <v>161.5090909090909</v>
      </c>
      <c r="N46" s="438">
        <v>58.063636363636355</v>
      </c>
      <c r="O46" s="439"/>
      <c r="P46" s="435"/>
      <c r="Q46" s="440"/>
      <c r="R46" s="441"/>
      <c r="S46" s="440"/>
      <c r="T46" s="435"/>
      <c r="U46" s="440"/>
      <c r="V46" s="440"/>
      <c r="W46" s="438">
        <v>30.336363636363632</v>
      </c>
      <c r="X46" s="435"/>
      <c r="Y46" s="438"/>
      <c r="Z46" s="438"/>
      <c r="AA46" s="438"/>
      <c r="AB46" s="438"/>
      <c r="AC46" s="438"/>
      <c r="AD46" s="440"/>
      <c r="AE46" s="440"/>
      <c r="AF46" s="435"/>
      <c r="AG46" s="435"/>
      <c r="AH46" s="438">
        <v>36.190909090909088</v>
      </c>
      <c r="AI46" s="435"/>
      <c r="AJ46" s="435"/>
      <c r="AK46" s="438"/>
      <c r="AL46" s="435"/>
      <c r="AM46" s="438"/>
      <c r="AN46" s="438"/>
      <c r="AO46" s="435" t="s">
        <v>1474</v>
      </c>
      <c r="AP46" s="437" t="s">
        <v>971</v>
      </c>
      <c r="AQ46" s="437"/>
      <c r="AR46" s="437"/>
      <c r="AS46" s="442"/>
      <c r="AT46" s="437">
        <v>5.5</v>
      </c>
      <c r="AU46" s="442"/>
      <c r="AV46" s="437"/>
      <c r="AW46" s="442"/>
      <c r="AX46" s="437" t="s">
        <v>971</v>
      </c>
      <c r="AY46" s="458"/>
      <c r="AZ46" s="437">
        <v>10</v>
      </c>
      <c r="BA46" s="437">
        <v>0</v>
      </c>
      <c r="BB46" s="437">
        <v>0</v>
      </c>
      <c r="BC46" s="437">
        <v>0</v>
      </c>
      <c r="BD46" s="437">
        <v>0</v>
      </c>
      <c r="BE46" s="437">
        <v>0</v>
      </c>
      <c r="BF46" s="437">
        <v>0</v>
      </c>
      <c r="BG46" s="437">
        <v>0</v>
      </c>
      <c r="BH46" s="437">
        <v>0</v>
      </c>
      <c r="BI46" s="437">
        <v>0</v>
      </c>
      <c r="BJ46" s="437">
        <v>0</v>
      </c>
      <c r="BK46" s="437">
        <v>0</v>
      </c>
      <c r="BL46" s="437"/>
      <c r="BM46" s="437" t="s">
        <v>971</v>
      </c>
      <c r="BN46" s="437"/>
      <c r="BO46" s="437" t="s">
        <v>971</v>
      </c>
      <c r="BP46" s="447"/>
      <c r="BQ46" s="437"/>
      <c r="BR46" s="437"/>
      <c r="BS46" s="437"/>
      <c r="BT46" s="435"/>
      <c r="BU46" s="435"/>
      <c r="BV46" s="437"/>
      <c r="BW46" s="437" t="s">
        <v>1380</v>
      </c>
      <c r="BX46" s="437"/>
      <c r="BY46" s="435" t="s">
        <v>1997</v>
      </c>
      <c r="BZ46" s="410" t="s">
        <v>2109</v>
      </c>
      <c r="CA46" s="417"/>
      <c r="CB46" s="446"/>
      <c r="CC46" s="446"/>
      <c r="CD46" s="446"/>
      <c r="CE46" s="446"/>
      <c r="CF46" s="446"/>
      <c r="CG46" s="446"/>
      <c r="CH46" s="446"/>
      <c r="CI46" s="446"/>
      <c r="CJ46" s="446"/>
      <c r="CK46" s="446"/>
      <c r="CL46" s="446"/>
      <c r="CM46" s="446"/>
      <c r="CN46" s="446"/>
      <c r="CO46" s="446"/>
      <c r="CP46" s="446"/>
      <c r="CQ46" s="446"/>
      <c r="CR46" s="446"/>
      <c r="CS46" s="446"/>
      <c r="CT46" s="446"/>
      <c r="CU46" s="446"/>
      <c r="CV46" s="446"/>
      <c r="CW46" s="446"/>
      <c r="CX46" s="446"/>
      <c r="CY46" s="446"/>
      <c r="CZ46" s="446"/>
      <c r="DA46" s="446"/>
      <c r="DB46" s="446"/>
      <c r="DC46" s="446"/>
      <c r="DD46" s="446"/>
      <c r="DE46" s="446"/>
      <c r="DF46" s="446"/>
      <c r="DG46" s="446"/>
      <c r="DH46" s="446"/>
      <c r="DI46" s="446"/>
      <c r="DJ46" s="446"/>
      <c r="DK46" s="446"/>
      <c r="DL46" s="446"/>
      <c r="DM46" s="446"/>
      <c r="DN46" s="446"/>
      <c r="DO46" s="446"/>
      <c r="DP46" s="446"/>
      <c r="DQ46" s="446"/>
    </row>
    <row r="47" spans="1:121" ht="16" customHeight="1" x14ac:dyDescent="0.2">
      <c r="A47" s="417">
        <v>5235</v>
      </c>
      <c r="B47" s="474">
        <v>43665</v>
      </c>
      <c r="C47" s="434" t="s">
        <v>1186</v>
      </c>
      <c r="D47" s="435" t="s">
        <v>169</v>
      </c>
      <c r="E47" s="435"/>
      <c r="F47" s="435" t="s">
        <v>644</v>
      </c>
      <c r="G47" s="436">
        <v>43658</v>
      </c>
      <c r="H47" s="437" t="s">
        <v>126</v>
      </c>
      <c r="I47" s="437" t="s">
        <v>971</v>
      </c>
      <c r="J47" s="437">
        <v>13</v>
      </c>
      <c r="K47" s="435" t="s">
        <v>1430</v>
      </c>
      <c r="L47" s="435" t="s">
        <v>1431</v>
      </c>
      <c r="M47" s="438">
        <v>146.99999999999997</v>
      </c>
      <c r="N47" s="438">
        <v>32.999999999999993</v>
      </c>
      <c r="O47" s="439"/>
      <c r="P47" s="435"/>
      <c r="Q47" s="440"/>
      <c r="R47" s="435"/>
      <c r="S47" s="440"/>
      <c r="T47" s="435"/>
      <c r="U47" s="440"/>
      <c r="V47" s="440"/>
      <c r="W47" s="438">
        <v>23.5</v>
      </c>
      <c r="X47" s="435"/>
      <c r="Y47" s="438"/>
      <c r="Z47" s="438"/>
      <c r="AA47" s="438"/>
      <c r="AB47" s="438"/>
      <c r="AC47" s="438"/>
      <c r="AD47" s="438"/>
      <c r="AE47" s="440"/>
      <c r="AF47" s="435"/>
      <c r="AG47" s="435"/>
      <c r="AH47" s="438">
        <v>23.5</v>
      </c>
      <c r="AI47" s="435"/>
      <c r="AJ47" s="435"/>
      <c r="AK47" s="438"/>
      <c r="AL47" s="435"/>
      <c r="AM47" s="438"/>
      <c r="AN47" s="438"/>
      <c r="AO47" s="444" t="s">
        <v>1957</v>
      </c>
      <c r="AP47" s="437" t="s">
        <v>971</v>
      </c>
      <c r="AQ47" s="437"/>
      <c r="AR47" s="437"/>
      <c r="AS47" s="442"/>
      <c r="AT47" s="437">
        <v>6</v>
      </c>
      <c r="AU47" s="442"/>
      <c r="AV47" s="437"/>
      <c r="AW47" s="442"/>
      <c r="AX47" s="437" t="s">
        <v>971</v>
      </c>
      <c r="AY47" s="437"/>
      <c r="AZ47" s="437">
        <v>0</v>
      </c>
      <c r="BA47" s="437">
        <v>0</v>
      </c>
      <c r="BB47" s="437">
        <v>2</v>
      </c>
      <c r="BC47" s="437">
        <v>0</v>
      </c>
      <c r="BD47" s="437">
        <v>0</v>
      </c>
      <c r="BE47" s="437">
        <v>0</v>
      </c>
      <c r="BF47" s="437">
        <v>0</v>
      </c>
      <c r="BG47" s="437">
        <v>0</v>
      </c>
      <c r="BH47" s="437">
        <v>0</v>
      </c>
      <c r="BI47" s="437">
        <v>0</v>
      </c>
      <c r="BJ47" s="437">
        <v>0</v>
      </c>
      <c r="BK47" s="437">
        <v>0</v>
      </c>
      <c r="BL47" s="437"/>
      <c r="BM47" s="437" t="s">
        <v>971</v>
      </c>
      <c r="BN47" s="437"/>
      <c r="BO47" s="437" t="s">
        <v>971</v>
      </c>
      <c r="BP47" s="447"/>
      <c r="BQ47" s="437"/>
      <c r="BR47" s="437"/>
      <c r="BS47" s="437"/>
      <c r="BT47" s="435"/>
      <c r="BU47" s="439"/>
      <c r="BV47" s="437"/>
      <c r="BW47" s="437" t="s">
        <v>1380</v>
      </c>
      <c r="BX47" s="437">
        <v>1</v>
      </c>
      <c r="BY47" s="435"/>
      <c r="BZ47" s="348" t="s">
        <v>2114</v>
      </c>
      <c r="CA47" s="435"/>
      <c r="CB47" s="446"/>
      <c r="CC47" s="446"/>
      <c r="CD47" s="446"/>
      <c r="CE47" s="446"/>
      <c r="CF47" s="446"/>
      <c r="CG47" s="446"/>
      <c r="CH47" s="446"/>
      <c r="CI47" s="446"/>
      <c r="CJ47" s="446"/>
      <c r="CK47" s="446"/>
      <c r="CL47" s="446"/>
      <c r="CM47" s="446"/>
      <c r="CN47" s="446"/>
      <c r="CO47" s="446"/>
      <c r="CP47" s="446"/>
      <c r="CQ47" s="446"/>
      <c r="CR47" s="446"/>
      <c r="CS47" s="446"/>
      <c r="CT47" s="446"/>
      <c r="CU47" s="446"/>
      <c r="CV47" s="446"/>
      <c r="CW47" s="446"/>
      <c r="CX47" s="446"/>
      <c r="CY47" s="446"/>
      <c r="CZ47" s="446"/>
      <c r="DA47" s="446"/>
      <c r="DB47" s="446"/>
      <c r="DC47" s="446"/>
      <c r="DD47" s="446"/>
      <c r="DE47" s="446"/>
      <c r="DF47" s="446"/>
      <c r="DG47" s="446"/>
      <c r="DH47" s="446"/>
      <c r="DI47" s="446"/>
      <c r="DJ47" s="446"/>
      <c r="DK47" s="446"/>
      <c r="DL47" s="446"/>
      <c r="DM47" s="446"/>
      <c r="DN47" s="446"/>
      <c r="DO47" s="446"/>
      <c r="DP47" s="446"/>
      <c r="DQ47" s="446"/>
    </row>
    <row r="48" spans="1:121" ht="16" customHeight="1" x14ac:dyDescent="0.2">
      <c r="A48" s="417">
        <v>569</v>
      </c>
      <c r="B48" s="474">
        <v>43665</v>
      </c>
      <c r="C48" s="434" t="s">
        <v>1186</v>
      </c>
      <c r="D48" s="435" t="s">
        <v>169</v>
      </c>
      <c r="E48" s="435"/>
      <c r="F48" s="435" t="s">
        <v>644</v>
      </c>
      <c r="G48" s="436">
        <v>43646</v>
      </c>
      <c r="H48" s="437" t="s">
        <v>126</v>
      </c>
      <c r="I48" s="437" t="s">
        <v>971</v>
      </c>
      <c r="J48" s="437">
        <v>14</v>
      </c>
      <c r="K48" s="435" t="s">
        <v>1433</v>
      </c>
      <c r="L48" s="435" t="s">
        <v>1925</v>
      </c>
      <c r="M48" s="438">
        <v>203.09090909090909</v>
      </c>
      <c r="N48" s="438">
        <v>41.881818181818176</v>
      </c>
      <c r="O48" s="439"/>
      <c r="P48" s="435"/>
      <c r="Q48" s="440"/>
      <c r="R48" s="435"/>
      <c r="S48" s="440"/>
      <c r="T48" s="435"/>
      <c r="U48" s="440"/>
      <c r="V48" s="440"/>
      <c r="W48" s="438">
        <v>25.836363636363636</v>
      </c>
      <c r="X48" s="435"/>
      <c r="Y48" s="438"/>
      <c r="Z48" s="438"/>
      <c r="AA48" s="438"/>
      <c r="AB48" s="438"/>
      <c r="AC48" s="438"/>
      <c r="AD48" s="438"/>
      <c r="AE48" s="440"/>
      <c r="AF48" s="435"/>
      <c r="AG48" s="435"/>
      <c r="AH48" s="438">
        <v>35.590909090909086</v>
      </c>
      <c r="AI48" s="435"/>
      <c r="AJ48" s="435"/>
      <c r="AK48" s="438"/>
      <c r="AL48" s="435"/>
      <c r="AM48" s="438"/>
      <c r="AN48" s="438"/>
      <c r="AO48" s="410" t="s">
        <v>1474</v>
      </c>
      <c r="AP48" s="458" t="s">
        <v>971</v>
      </c>
      <c r="AQ48" s="437"/>
      <c r="AR48" s="437"/>
      <c r="AS48" s="442"/>
      <c r="AT48" s="437">
        <v>5</v>
      </c>
      <c r="AU48" s="442"/>
      <c r="AV48" s="437"/>
      <c r="AW48" s="442"/>
      <c r="AX48" s="437" t="s">
        <v>971</v>
      </c>
      <c r="AY48" s="437"/>
      <c r="AZ48" s="437">
        <v>0</v>
      </c>
      <c r="BA48" s="437">
        <v>0</v>
      </c>
      <c r="BB48" s="437">
        <v>0</v>
      </c>
      <c r="BC48" s="437">
        <v>0</v>
      </c>
      <c r="BD48" s="437">
        <v>0</v>
      </c>
      <c r="BE48" s="437">
        <v>0</v>
      </c>
      <c r="BF48" s="437">
        <v>0</v>
      </c>
      <c r="BG48" s="437">
        <v>0</v>
      </c>
      <c r="BH48" s="437">
        <v>0</v>
      </c>
      <c r="BI48" s="437">
        <v>0</v>
      </c>
      <c r="BJ48" s="437">
        <v>0</v>
      </c>
      <c r="BK48" s="437">
        <v>0</v>
      </c>
      <c r="BL48" s="437"/>
      <c r="BM48" s="437" t="s">
        <v>971</v>
      </c>
      <c r="BN48" s="437"/>
      <c r="BO48" s="437" t="s">
        <v>971</v>
      </c>
      <c r="BP48" s="447"/>
      <c r="BQ48" s="437"/>
      <c r="BR48" s="437"/>
      <c r="BS48" s="437"/>
      <c r="BT48" s="439"/>
      <c r="BU48" s="439"/>
      <c r="BV48" s="437"/>
      <c r="BW48" s="437" t="s">
        <v>1380</v>
      </c>
      <c r="BX48" s="437">
        <v>1</v>
      </c>
      <c r="BY48" s="435" t="s">
        <v>1926</v>
      </c>
      <c r="BZ48" s="410" t="s">
        <v>2117</v>
      </c>
      <c r="CA48" s="417"/>
      <c r="CB48" s="446"/>
      <c r="CC48" s="446"/>
      <c r="CD48" s="446"/>
      <c r="CE48" s="446"/>
      <c r="CF48" s="446"/>
      <c r="CG48" s="446"/>
      <c r="CH48" s="446"/>
      <c r="CI48" s="446"/>
      <c r="CJ48" s="446"/>
      <c r="CK48" s="446"/>
      <c r="CL48" s="446"/>
      <c r="CM48" s="446"/>
      <c r="CN48" s="446"/>
      <c r="CO48" s="446"/>
      <c r="CP48" s="446"/>
      <c r="CQ48" s="446"/>
      <c r="CR48" s="446"/>
      <c r="CS48" s="446"/>
      <c r="CT48" s="446"/>
      <c r="CU48" s="446"/>
      <c r="CV48" s="446"/>
      <c r="CW48" s="446"/>
      <c r="CX48" s="446"/>
      <c r="CY48" s="446"/>
      <c r="CZ48" s="446"/>
      <c r="DA48" s="446"/>
      <c r="DB48" s="446"/>
      <c r="DC48" s="446"/>
      <c r="DD48" s="446"/>
      <c r="DE48" s="446"/>
      <c r="DF48" s="446"/>
      <c r="DG48" s="446"/>
      <c r="DH48" s="446"/>
      <c r="DI48" s="446"/>
      <c r="DJ48" s="446"/>
      <c r="DK48" s="446"/>
      <c r="DL48" s="446"/>
      <c r="DM48" s="446"/>
      <c r="DN48" s="446"/>
      <c r="DO48" s="446"/>
      <c r="DP48" s="446"/>
      <c r="DQ48" s="446"/>
    </row>
    <row r="49" spans="1:121" ht="16" x14ac:dyDescent="0.2">
      <c r="A49" s="417" t="s">
        <v>1970</v>
      </c>
      <c r="B49" s="474">
        <v>43665</v>
      </c>
      <c r="C49" s="434" t="s">
        <v>1186</v>
      </c>
      <c r="D49" s="435" t="s">
        <v>169</v>
      </c>
      <c r="E49" s="435"/>
      <c r="F49" s="435" t="s">
        <v>644</v>
      </c>
      <c r="G49" s="436">
        <v>43646</v>
      </c>
      <c r="H49" s="437" t="s">
        <v>126</v>
      </c>
      <c r="I49" s="437" t="s">
        <v>971</v>
      </c>
      <c r="J49" s="437">
        <v>1</v>
      </c>
      <c r="K49" s="435" t="s">
        <v>940</v>
      </c>
      <c r="L49" s="435" t="s">
        <v>1682</v>
      </c>
      <c r="M49" s="438">
        <v>131.81818181818181</v>
      </c>
      <c r="N49" s="438">
        <v>39.090909090909086</v>
      </c>
      <c r="O49" s="439"/>
      <c r="P49" s="435"/>
      <c r="Q49" s="440"/>
      <c r="R49" s="441"/>
      <c r="S49" s="440"/>
      <c r="T49" s="435"/>
      <c r="U49" s="440"/>
      <c r="V49" s="440"/>
      <c r="W49" s="438">
        <v>26.818181818181817</v>
      </c>
      <c r="X49" s="435"/>
      <c r="Y49" s="438"/>
      <c r="Z49" s="438"/>
      <c r="AA49" s="438"/>
      <c r="AB49" s="438"/>
      <c r="AC49" s="438"/>
      <c r="AD49" s="438"/>
      <c r="AE49" s="440"/>
      <c r="AF49" s="435"/>
      <c r="AG49" s="435"/>
      <c r="AH49" s="438">
        <v>34.090909090909086</v>
      </c>
      <c r="AI49" s="435"/>
      <c r="AJ49" s="435"/>
      <c r="AK49" s="440"/>
      <c r="AL49" s="435"/>
      <c r="AM49" s="438"/>
      <c r="AN49" s="438"/>
      <c r="AO49" s="410" t="s">
        <v>1474</v>
      </c>
      <c r="AP49" s="437" t="s">
        <v>971</v>
      </c>
      <c r="AQ49" s="437"/>
      <c r="AR49" s="437"/>
      <c r="AS49" s="442"/>
      <c r="AT49" s="437">
        <v>11.5</v>
      </c>
      <c r="AU49" s="442">
        <v>910</v>
      </c>
      <c r="AV49" s="437"/>
      <c r="AW49" s="442">
        <v>6.2</v>
      </c>
      <c r="AX49" s="437" t="s">
        <v>997</v>
      </c>
      <c r="AY49" s="437"/>
      <c r="AZ49" s="437">
        <v>0</v>
      </c>
      <c r="BA49" s="437">
        <v>0</v>
      </c>
      <c r="BB49" s="437">
        <v>0</v>
      </c>
      <c r="BC49" s="437">
        <v>0</v>
      </c>
      <c r="BD49" s="437">
        <v>0</v>
      </c>
      <c r="BE49" s="437">
        <v>0</v>
      </c>
      <c r="BF49" s="437">
        <v>0</v>
      </c>
      <c r="BG49" s="437">
        <v>0</v>
      </c>
      <c r="BH49" s="437">
        <v>0</v>
      </c>
      <c r="BI49" s="437">
        <v>0</v>
      </c>
      <c r="BJ49" s="437">
        <v>0</v>
      </c>
      <c r="BK49" s="437">
        <v>0</v>
      </c>
      <c r="BL49" s="437"/>
      <c r="BM49" s="437" t="s">
        <v>971</v>
      </c>
      <c r="BN49" s="437"/>
      <c r="BO49" s="437" t="s">
        <v>971</v>
      </c>
      <c r="BP49" s="443">
        <v>89.945454545454538</v>
      </c>
      <c r="BQ49" s="437"/>
      <c r="BR49" s="437"/>
      <c r="BS49" s="437"/>
      <c r="BT49" s="444"/>
      <c r="BU49" s="439"/>
      <c r="BV49" s="437"/>
      <c r="BW49" s="437" t="s">
        <v>1380</v>
      </c>
      <c r="BX49" s="437"/>
      <c r="BY49" s="445"/>
      <c r="BZ49" s="417" t="s">
        <v>2082</v>
      </c>
      <c r="CA49" s="439"/>
      <c r="CB49" s="446"/>
      <c r="CC49" s="446"/>
      <c r="CD49" s="446"/>
      <c r="CE49" s="446"/>
      <c r="CF49" s="446"/>
      <c r="CG49" s="446"/>
      <c r="CH49" s="446"/>
      <c r="CI49" s="446"/>
      <c r="CJ49" s="446"/>
      <c r="CK49" s="446"/>
      <c r="CL49" s="446"/>
      <c r="CM49" s="446"/>
      <c r="CN49" s="446"/>
      <c r="CO49" s="446"/>
      <c r="CP49" s="446"/>
      <c r="CQ49" s="446"/>
      <c r="CR49" s="446"/>
      <c r="CS49" s="446"/>
      <c r="CT49" s="446"/>
      <c r="CU49" s="446"/>
      <c r="CV49" s="446"/>
      <c r="CW49" s="446"/>
      <c r="CX49" s="446"/>
      <c r="CY49" s="446"/>
      <c r="CZ49" s="446"/>
      <c r="DA49" s="446"/>
      <c r="DB49" s="446"/>
      <c r="DC49" s="446"/>
      <c r="DD49" s="446"/>
      <c r="DE49" s="446"/>
      <c r="DF49" s="446"/>
      <c r="DG49" s="446"/>
      <c r="DH49" s="446"/>
      <c r="DI49" s="446"/>
      <c r="DJ49" s="446"/>
      <c r="DK49" s="446"/>
      <c r="DL49" s="446"/>
      <c r="DM49" s="446"/>
      <c r="DN49" s="446"/>
      <c r="DO49" s="446"/>
      <c r="DP49" s="446"/>
      <c r="DQ49" s="446"/>
    </row>
    <row r="50" spans="1:121" ht="16" x14ac:dyDescent="0.2">
      <c r="A50" s="417" t="s">
        <v>1970</v>
      </c>
      <c r="B50" s="474">
        <v>43665</v>
      </c>
      <c r="C50" s="434" t="s">
        <v>1186</v>
      </c>
      <c r="D50" s="435" t="s">
        <v>169</v>
      </c>
      <c r="E50" s="435"/>
      <c r="F50" s="435" t="s">
        <v>644</v>
      </c>
      <c r="G50" s="436">
        <v>43646</v>
      </c>
      <c r="H50" s="437" t="s">
        <v>126</v>
      </c>
      <c r="I50" s="437" t="s">
        <v>971</v>
      </c>
      <c r="J50" s="437">
        <v>14</v>
      </c>
      <c r="K50" s="435" t="s">
        <v>168</v>
      </c>
      <c r="L50" s="435" t="s">
        <v>1152</v>
      </c>
      <c r="M50" s="438">
        <v>184</v>
      </c>
      <c r="N50" s="438">
        <v>43.999999999999993</v>
      </c>
      <c r="O50" s="439"/>
      <c r="P50" s="435"/>
      <c r="Q50" s="440"/>
      <c r="R50" s="441"/>
      <c r="S50" s="440"/>
      <c r="T50" s="435"/>
      <c r="U50" s="440"/>
      <c r="V50" s="440"/>
      <c r="W50" s="438">
        <v>28.099999999999998</v>
      </c>
      <c r="X50" s="435"/>
      <c r="Y50" s="438"/>
      <c r="Z50" s="438"/>
      <c r="AA50" s="438"/>
      <c r="AB50" s="438"/>
      <c r="AC50" s="438"/>
      <c r="AD50" s="438"/>
      <c r="AE50" s="440"/>
      <c r="AF50" s="435"/>
      <c r="AG50" s="435"/>
      <c r="AH50" s="438">
        <v>41.599999999999994</v>
      </c>
      <c r="AI50" s="435"/>
      <c r="AJ50" s="435"/>
      <c r="AK50" s="438"/>
      <c r="AL50" s="435"/>
      <c r="AM50" s="438"/>
      <c r="AN50" s="438"/>
      <c r="AO50" s="410" t="s">
        <v>1474</v>
      </c>
      <c r="AP50" s="437" t="s">
        <v>971</v>
      </c>
      <c r="AQ50" s="437"/>
      <c r="AR50" s="437"/>
      <c r="AS50" s="442"/>
      <c r="AT50" s="437">
        <v>6</v>
      </c>
      <c r="AU50" s="442"/>
      <c r="AV50" s="437"/>
      <c r="AW50" s="442"/>
      <c r="AX50" s="437" t="s">
        <v>971</v>
      </c>
      <c r="AY50" s="437"/>
      <c r="AZ50" s="437">
        <v>0</v>
      </c>
      <c r="BA50" s="437">
        <v>0</v>
      </c>
      <c r="BB50" s="437">
        <v>5</v>
      </c>
      <c r="BC50" s="437">
        <v>0</v>
      </c>
      <c r="BD50" s="437">
        <v>0</v>
      </c>
      <c r="BE50" s="437">
        <v>0</v>
      </c>
      <c r="BF50" s="437">
        <v>0</v>
      </c>
      <c r="BG50" s="437">
        <v>0</v>
      </c>
      <c r="BH50" s="437">
        <v>0</v>
      </c>
      <c r="BI50" s="437">
        <v>0</v>
      </c>
      <c r="BJ50" s="437">
        <v>0</v>
      </c>
      <c r="BK50" s="437">
        <v>0</v>
      </c>
      <c r="BL50" s="437"/>
      <c r="BM50" s="437" t="s">
        <v>971</v>
      </c>
      <c r="BN50" s="437"/>
      <c r="BO50" s="437" t="s">
        <v>971</v>
      </c>
      <c r="BP50" s="447"/>
      <c r="BQ50" s="437"/>
      <c r="BR50" s="437"/>
      <c r="BS50" s="437"/>
      <c r="BT50" s="439"/>
      <c r="BU50" s="439"/>
      <c r="BV50" s="437"/>
      <c r="BW50" s="437" t="s">
        <v>1380</v>
      </c>
      <c r="BX50" s="437">
        <v>1</v>
      </c>
      <c r="BY50" s="323"/>
      <c r="BZ50" s="410" t="s">
        <v>2120</v>
      </c>
      <c r="CA50" s="417"/>
      <c r="CB50" s="446"/>
      <c r="CC50" s="161"/>
      <c r="CD50" s="161"/>
      <c r="CE50" s="161"/>
      <c r="CF50" s="161"/>
      <c r="CG50" s="161"/>
      <c r="CH50" s="161"/>
      <c r="CI50" s="161"/>
      <c r="CJ50" s="161"/>
      <c r="CK50" s="161"/>
      <c r="CL50" s="161"/>
      <c r="CM50" s="161"/>
      <c r="CN50" s="161"/>
      <c r="CO50" s="161"/>
      <c r="CP50" s="161"/>
      <c r="CQ50" s="161"/>
      <c r="CR50" s="161"/>
      <c r="CS50" s="161"/>
      <c r="CT50" s="161"/>
      <c r="CU50" s="161"/>
      <c r="CV50" s="161"/>
      <c r="CW50" s="161"/>
      <c r="CX50" s="161"/>
      <c r="CY50" s="161"/>
      <c r="CZ50" s="161"/>
      <c r="DA50" s="161"/>
      <c r="DB50" s="161"/>
      <c r="DC50" s="161"/>
      <c r="DD50" s="161"/>
      <c r="DE50" s="161"/>
      <c r="DF50" s="446"/>
      <c r="DG50" s="446"/>
      <c r="DH50" s="446"/>
      <c r="DI50" s="446"/>
      <c r="DJ50" s="446"/>
      <c r="DK50" s="446"/>
      <c r="DL50" s="446"/>
      <c r="DM50" s="446"/>
      <c r="DN50" s="446"/>
      <c r="DO50" s="446"/>
      <c r="DP50" s="446"/>
      <c r="DQ50" s="446"/>
    </row>
    <row r="51" spans="1:121" ht="16" x14ac:dyDescent="0.2">
      <c r="A51" s="417" t="s">
        <v>1970</v>
      </c>
      <c r="B51" s="474">
        <v>43669</v>
      </c>
      <c r="C51" s="434" t="s">
        <v>1186</v>
      </c>
      <c r="D51" s="435" t="s">
        <v>169</v>
      </c>
      <c r="E51" s="435"/>
      <c r="F51" s="435" t="s">
        <v>644</v>
      </c>
      <c r="G51" s="436">
        <v>43669</v>
      </c>
      <c r="H51" s="437" t="s">
        <v>126</v>
      </c>
      <c r="I51" s="437" t="s">
        <v>971</v>
      </c>
      <c r="J51" s="437">
        <v>14</v>
      </c>
      <c r="K51" s="435" t="s">
        <v>901</v>
      </c>
      <c r="L51" s="435" t="s">
        <v>125</v>
      </c>
      <c r="M51" s="438">
        <v>155.99999999999997</v>
      </c>
      <c r="N51" s="438">
        <v>50.199999999999996</v>
      </c>
      <c r="O51" s="439"/>
      <c r="P51" s="435"/>
      <c r="Q51" s="440"/>
      <c r="R51" s="441"/>
      <c r="S51" s="440"/>
      <c r="T51" s="435"/>
      <c r="U51" s="440"/>
      <c r="V51" s="440"/>
      <c r="W51" s="438">
        <v>27.499999999999996</v>
      </c>
      <c r="X51" s="435"/>
      <c r="Y51" s="438"/>
      <c r="Z51" s="438"/>
      <c r="AA51" s="438"/>
      <c r="AB51" s="438"/>
      <c r="AC51" s="438"/>
      <c r="AD51" s="438"/>
      <c r="AE51" s="440"/>
      <c r="AF51" s="435"/>
      <c r="AG51" s="435"/>
      <c r="AH51" s="438">
        <v>45.9</v>
      </c>
      <c r="AI51" s="435"/>
      <c r="AJ51" s="435"/>
      <c r="AK51" s="438"/>
      <c r="AL51" s="435"/>
      <c r="AM51" s="438"/>
      <c r="AN51" s="438"/>
      <c r="AO51" s="410" t="s">
        <v>1474</v>
      </c>
      <c r="AP51" s="437" t="s">
        <v>971</v>
      </c>
      <c r="AQ51" s="437"/>
      <c r="AR51" s="437"/>
      <c r="AS51" s="442"/>
      <c r="AT51" s="437">
        <v>5.5</v>
      </c>
      <c r="AU51" s="442"/>
      <c r="AV51" s="437"/>
      <c r="AW51" s="442"/>
      <c r="AX51" s="437" t="s">
        <v>997</v>
      </c>
      <c r="AY51" s="437"/>
      <c r="AZ51" s="437">
        <v>0</v>
      </c>
      <c r="BA51" s="437">
        <v>5</v>
      </c>
      <c r="BB51" s="437">
        <v>0</v>
      </c>
      <c r="BC51" s="437">
        <v>0</v>
      </c>
      <c r="BD51" s="437">
        <v>0</v>
      </c>
      <c r="BE51" s="437">
        <v>0</v>
      </c>
      <c r="BF51" s="437">
        <v>0</v>
      </c>
      <c r="BG51" s="437">
        <v>0</v>
      </c>
      <c r="BH51" s="437">
        <v>0</v>
      </c>
      <c r="BI51" s="437">
        <v>0</v>
      </c>
      <c r="BJ51" s="437">
        <v>0</v>
      </c>
      <c r="BK51" s="437">
        <v>0</v>
      </c>
      <c r="BL51" s="437"/>
      <c r="BM51" s="437" t="s">
        <v>971</v>
      </c>
      <c r="BN51" s="437"/>
      <c r="BO51" s="437" t="s">
        <v>971</v>
      </c>
      <c r="BP51" s="447"/>
      <c r="BQ51" s="437"/>
      <c r="BR51" s="437"/>
      <c r="BS51" s="437"/>
      <c r="BT51" s="439"/>
      <c r="BU51" s="439"/>
      <c r="BV51" s="437"/>
      <c r="BW51" s="437" t="s">
        <v>1380</v>
      </c>
      <c r="BX51" s="437"/>
      <c r="BY51" s="323"/>
      <c r="BZ51" s="410" t="s">
        <v>2132</v>
      </c>
      <c r="CA51" s="417"/>
      <c r="CB51" s="446"/>
      <c r="CC51" s="161"/>
      <c r="CD51" s="161"/>
      <c r="CE51" s="161"/>
      <c r="CF51" s="161"/>
      <c r="CG51" s="161"/>
      <c r="CH51" s="161"/>
      <c r="CI51" s="161"/>
      <c r="CJ51" s="161"/>
      <c r="CK51" s="161"/>
      <c r="CL51" s="161"/>
      <c r="CM51" s="161"/>
      <c r="CN51" s="161"/>
      <c r="CO51" s="161"/>
      <c r="CP51" s="161"/>
      <c r="CQ51" s="161"/>
      <c r="CR51" s="161"/>
      <c r="CS51" s="161"/>
      <c r="CT51" s="161"/>
      <c r="CU51" s="161"/>
      <c r="CV51" s="161"/>
      <c r="CW51" s="161"/>
      <c r="CX51" s="161"/>
      <c r="CY51" s="161"/>
      <c r="CZ51" s="161"/>
      <c r="DA51" s="161"/>
      <c r="DB51" s="161"/>
      <c r="DC51" s="161"/>
      <c r="DD51" s="161"/>
      <c r="DE51" s="161"/>
      <c r="DF51" s="446"/>
      <c r="DG51" s="446"/>
      <c r="DH51" s="446"/>
      <c r="DI51" s="446"/>
      <c r="DJ51" s="446"/>
      <c r="DK51" s="446"/>
      <c r="DL51" s="446"/>
      <c r="DM51" s="446"/>
      <c r="DN51" s="446"/>
      <c r="DO51" s="446"/>
      <c r="DP51" s="446"/>
      <c r="DQ51" s="446"/>
    </row>
    <row r="52" spans="1:121" ht="16" x14ac:dyDescent="0.2">
      <c r="A52" s="417" t="s">
        <v>1970</v>
      </c>
      <c r="B52" s="474">
        <v>43665</v>
      </c>
      <c r="C52" s="434" t="s">
        <v>1186</v>
      </c>
      <c r="D52" s="435" t="s">
        <v>169</v>
      </c>
      <c r="E52" s="435"/>
      <c r="F52" s="435" t="s">
        <v>644</v>
      </c>
      <c r="G52" s="436">
        <v>43646</v>
      </c>
      <c r="H52" s="437" t="s">
        <v>126</v>
      </c>
      <c r="I52" s="437" t="s">
        <v>971</v>
      </c>
      <c r="J52" s="437">
        <v>14</v>
      </c>
      <c r="K52" s="435" t="s">
        <v>2015</v>
      </c>
      <c r="L52" s="435" t="s">
        <v>2016</v>
      </c>
      <c r="M52" s="438">
        <v>179.49999999999997</v>
      </c>
      <c r="N52" s="438">
        <v>45.099999999999994</v>
      </c>
      <c r="O52" s="439"/>
      <c r="P52" s="435"/>
      <c r="Q52" s="440"/>
      <c r="R52" s="441"/>
      <c r="S52" s="440"/>
      <c r="T52" s="435"/>
      <c r="U52" s="440"/>
      <c r="V52" s="440"/>
      <c r="W52" s="438">
        <v>29.6</v>
      </c>
      <c r="X52" s="435"/>
      <c r="Y52" s="438"/>
      <c r="Z52" s="438"/>
      <c r="AA52" s="438"/>
      <c r="AB52" s="438"/>
      <c r="AC52" s="438"/>
      <c r="AD52" s="438"/>
      <c r="AE52" s="440"/>
      <c r="AF52" s="435"/>
      <c r="AG52" s="435"/>
      <c r="AH52" s="438">
        <v>40.099999999999994</v>
      </c>
      <c r="AI52" s="435"/>
      <c r="AJ52" s="435"/>
      <c r="AK52" s="438"/>
      <c r="AL52" s="435"/>
      <c r="AM52" s="438"/>
      <c r="AN52" s="438"/>
      <c r="AO52" s="410" t="s">
        <v>1474</v>
      </c>
      <c r="AP52" s="437" t="s">
        <v>971</v>
      </c>
      <c r="AQ52" s="437"/>
      <c r="AR52" s="437"/>
      <c r="AS52" s="442"/>
      <c r="AT52" s="437">
        <v>7</v>
      </c>
      <c r="AU52" s="442"/>
      <c r="AV52" s="437"/>
      <c r="AW52" s="442"/>
      <c r="AX52" s="437" t="s">
        <v>126</v>
      </c>
      <c r="AY52" s="437"/>
      <c r="AZ52" s="437">
        <v>0</v>
      </c>
      <c r="BA52" s="437">
        <v>0</v>
      </c>
      <c r="BB52" s="437">
        <v>0</v>
      </c>
      <c r="BC52" s="437">
        <v>0</v>
      </c>
      <c r="BD52" s="437">
        <v>0</v>
      </c>
      <c r="BE52" s="437">
        <v>0</v>
      </c>
      <c r="BF52" s="437">
        <v>0</v>
      </c>
      <c r="BG52" s="437">
        <v>0</v>
      </c>
      <c r="BH52" s="437">
        <v>0</v>
      </c>
      <c r="BI52" s="437">
        <v>0</v>
      </c>
      <c r="BJ52" s="437">
        <v>0</v>
      </c>
      <c r="BK52" s="437">
        <v>0</v>
      </c>
      <c r="BL52" s="437"/>
      <c r="BM52" s="437" t="s">
        <v>971</v>
      </c>
      <c r="BN52" s="437"/>
      <c r="BO52" s="437" t="s">
        <v>971</v>
      </c>
      <c r="BP52" s="447"/>
      <c r="BQ52" s="437"/>
      <c r="BR52" s="437"/>
      <c r="BS52" s="437"/>
      <c r="BT52" s="439"/>
      <c r="BU52" s="439"/>
      <c r="BV52" s="437"/>
      <c r="BW52" s="437" t="s">
        <v>1380</v>
      </c>
      <c r="BX52" s="437"/>
      <c r="BY52" s="323"/>
      <c r="BZ52" s="410" t="s">
        <v>2123</v>
      </c>
      <c r="CA52" s="417"/>
      <c r="CB52" s="446"/>
      <c r="CC52" s="161"/>
      <c r="CD52" s="161"/>
      <c r="CE52" s="161"/>
      <c r="CF52" s="161"/>
      <c r="CG52" s="161"/>
      <c r="CH52" s="161"/>
      <c r="CI52" s="161"/>
      <c r="CJ52" s="161"/>
      <c r="CK52" s="161"/>
      <c r="CL52" s="161"/>
      <c r="CM52" s="161"/>
      <c r="CN52" s="161"/>
      <c r="CO52" s="161"/>
      <c r="CP52" s="161"/>
      <c r="CQ52" s="161"/>
      <c r="CR52" s="161"/>
      <c r="CS52" s="161"/>
      <c r="CT52" s="161"/>
      <c r="CU52" s="161"/>
      <c r="CV52" s="161"/>
      <c r="CW52" s="161"/>
      <c r="CX52" s="161"/>
      <c r="CY52" s="161"/>
      <c r="CZ52" s="161"/>
      <c r="DA52" s="161"/>
      <c r="DB52" s="161"/>
      <c r="DC52" s="161"/>
      <c r="DD52" s="161"/>
      <c r="DE52" s="161"/>
      <c r="DF52" s="446"/>
      <c r="DG52" s="446"/>
      <c r="DH52" s="446"/>
      <c r="DI52" s="446"/>
      <c r="DJ52" s="446"/>
      <c r="DK52" s="446"/>
      <c r="DL52" s="446"/>
      <c r="DM52" s="446"/>
      <c r="DN52" s="446"/>
      <c r="DO52" s="446"/>
      <c r="DP52" s="446"/>
      <c r="DQ52" s="446"/>
    </row>
    <row r="53" spans="1:121" ht="16" x14ac:dyDescent="0.2">
      <c r="A53" s="417" t="s">
        <v>1970</v>
      </c>
      <c r="B53" s="474">
        <v>43665</v>
      </c>
      <c r="C53" s="434" t="s">
        <v>1186</v>
      </c>
      <c r="D53" s="435" t="s">
        <v>169</v>
      </c>
      <c r="E53" s="435"/>
      <c r="F53" s="435" t="s">
        <v>644</v>
      </c>
      <c r="G53" s="436">
        <v>43646</v>
      </c>
      <c r="H53" s="437" t="s">
        <v>126</v>
      </c>
      <c r="I53" s="437" t="s">
        <v>971</v>
      </c>
      <c r="J53" s="437">
        <v>14</v>
      </c>
      <c r="K53" s="435" t="s">
        <v>1435</v>
      </c>
      <c r="L53" s="435" t="s">
        <v>2020</v>
      </c>
      <c r="M53" s="438">
        <v>189.99999999999997</v>
      </c>
      <c r="N53" s="438">
        <v>47.999999999999993</v>
      </c>
      <c r="O53" s="439"/>
      <c r="P53" s="435"/>
      <c r="Q53" s="440"/>
      <c r="R53" s="441"/>
      <c r="S53" s="440"/>
      <c r="T53" s="435"/>
      <c r="U53" s="440"/>
      <c r="V53" s="440"/>
      <c r="W53" s="438">
        <v>27.2</v>
      </c>
      <c r="X53" s="435"/>
      <c r="Y53" s="438"/>
      <c r="Z53" s="438"/>
      <c r="AA53" s="438"/>
      <c r="AB53" s="438"/>
      <c r="AC53" s="438"/>
      <c r="AD53" s="438"/>
      <c r="AE53" s="440"/>
      <c r="AF53" s="435"/>
      <c r="AG53" s="435"/>
      <c r="AH53" s="438">
        <v>42.1</v>
      </c>
      <c r="AI53" s="435"/>
      <c r="AJ53" s="435"/>
      <c r="AK53" s="438"/>
      <c r="AL53" s="435"/>
      <c r="AM53" s="438"/>
      <c r="AN53" s="438"/>
      <c r="AO53" s="410" t="s">
        <v>1474</v>
      </c>
      <c r="AP53" s="437" t="s">
        <v>971</v>
      </c>
      <c r="AQ53" s="437"/>
      <c r="AR53" s="437"/>
      <c r="AS53" s="442"/>
      <c r="AT53" s="437">
        <v>4.4000000000000004</v>
      </c>
      <c r="AU53" s="442"/>
      <c r="AV53" s="437"/>
      <c r="AW53" s="442"/>
      <c r="AX53" s="437" t="s">
        <v>971</v>
      </c>
      <c r="AY53" s="437"/>
      <c r="AZ53" s="437">
        <v>0</v>
      </c>
      <c r="BA53" s="437">
        <v>0</v>
      </c>
      <c r="BB53" s="437">
        <v>0</v>
      </c>
      <c r="BC53" s="437">
        <v>0</v>
      </c>
      <c r="BD53" s="437">
        <v>0</v>
      </c>
      <c r="BE53" s="437">
        <v>0</v>
      </c>
      <c r="BF53" s="437">
        <v>0</v>
      </c>
      <c r="BG53" s="437">
        <v>0</v>
      </c>
      <c r="BH53" s="437">
        <v>0</v>
      </c>
      <c r="BI53" s="437">
        <v>0</v>
      </c>
      <c r="BJ53" s="437">
        <v>0</v>
      </c>
      <c r="BK53" s="437">
        <v>0</v>
      </c>
      <c r="BL53" s="437"/>
      <c r="BM53" s="437" t="s">
        <v>971</v>
      </c>
      <c r="BN53" s="437"/>
      <c r="BO53" s="437" t="s">
        <v>971</v>
      </c>
      <c r="BP53" s="447"/>
      <c r="BQ53" s="437"/>
      <c r="BR53" s="437"/>
      <c r="BS53" s="437"/>
      <c r="BT53" s="439"/>
      <c r="BU53" s="439"/>
      <c r="BV53" s="437"/>
      <c r="BW53" s="437" t="s">
        <v>1380</v>
      </c>
      <c r="BX53" s="437">
        <v>1</v>
      </c>
      <c r="BY53" s="323"/>
      <c r="BZ53" s="410" t="s">
        <v>2126</v>
      </c>
      <c r="CA53" s="417"/>
      <c r="CB53" s="446"/>
      <c r="CC53" s="161"/>
      <c r="CD53" s="161"/>
      <c r="CE53" s="161"/>
      <c r="CF53" s="161"/>
      <c r="CG53" s="161"/>
      <c r="CH53" s="161"/>
      <c r="CI53" s="161"/>
      <c r="CJ53" s="161"/>
      <c r="CK53" s="161"/>
      <c r="CL53" s="161"/>
      <c r="CM53" s="161"/>
      <c r="CN53" s="161"/>
      <c r="CO53" s="161"/>
      <c r="CP53" s="161"/>
      <c r="CQ53" s="161"/>
      <c r="CR53" s="161"/>
      <c r="CS53" s="161"/>
      <c r="CT53" s="161"/>
      <c r="CU53" s="161"/>
      <c r="CV53" s="161"/>
      <c r="CW53" s="161"/>
      <c r="CX53" s="161"/>
      <c r="CY53" s="161"/>
      <c r="CZ53" s="161"/>
      <c r="DA53" s="161"/>
      <c r="DB53" s="161"/>
      <c r="DC53" s="161"/>
      <c r="DD53" s="161"/>
      <c r="DE53" s="161"/>
      <c r="DF53" s="446"/>
      <c r="DG53" s="446"/>
      <c r="DH53" s="446"/>
      <c r="DI53" s="446"/>
      <c r="DJ53" s="446"/>
      <c r="DK53" s="446"/>
      <c r="DL53" s="446"/>
      <c r="DM53" s="446"/>
      <c r="DN53" s="446"/>
      <c r="DO53" s="446"/>
      <c r="DP53" s="446"/>
      <c r="DQ53" s="446"/>
    </row>
    <row r="54" spans="1:121" ht="16" x14ac:dyDescent="0.2">
      <c r="A54" s="417" t="s">
        <v>1970</v>
      </c>
      <c r="B54" s="474">
        <v>43665</v>
      </c>
      <c r="C54" s="434" t="s">
        <v>1186</v>
      </c>
      <c r="D54" s="435" t="s">
        <v>169</v>
      </c>
      <c r="E54" s="435"/>
      <c r="F54" s="435" t="s">
        <v>644</v>
      </c>
      <c r="G54" s="436">
        <v>43651</v>
      </c>
      <c r="H54" s="437" t="s">
        <v>126</v>
      </c>
      <c r="I54" s="437" t="s">
        <v>971</v>
      </c>
      <c r="J54" s="437">
        <v>14</v>
      </c>
      <c r="K54" s="435" t="s">
        <v>2024</v>
      </c>
      <c r="L54" s="435" t="s">
        <v>1440</v>
      </c>
      <c r="M54" s="438">
        <v>142.1</v>
      </c>
      <c r="N54" s="438">
        <v>34.118181818181817</v>
      </c>
      <c r="O54" s="439"/>
      <c r="P54" s="435"/>
      <c r="Q54" s="440"/>
      <c r="R54" s="441"/>
      <c r="S54" s="440"/>
      <c r="T54" s="435"/>
      <c r="U54" s="440"/>
      <c r="V54" s="440"/>
      <c r="W54" s="438">
        <v>23.663636363636364</v>
      </c>
      <c r="X54" s="435"/>
      <c r="Y54" s="438"/>
      <c r="Z54" s="438"/>
      <c r="AA54" s="438"/>
      <c r="AB54" s="438"/>
      <c r="AC54" s="438"/>
      <c r="AD54" s="438"/>
      <c r="AE54" s="440"/>
      <c r="AF54" s="435"/>
      <c r="AG54" s="435"/>
      <c r="AH54" s="438">
        <v>31.790909090909086</v>
      </c>
      <c r="AI54" s="435"/>
      <c r="AJ54" s="435"/>
      <c r="AK54" s="438"/>
      <c r="AL54" s="435"/>
      <c r="AM54" s="438"/>
      <c r="AN54" s="438"/>
      <c r="AO54" s="410" t="s">
        <v>1474</v>
      </c>
      <c r="AP54" s="437" t="s">
        <v>971</v>
      </c>
      <c r="AQ54" s="437"/>
      <c r="AR54" s="437"/>
      <c r="AS54" s="442"/>
      <c r="AT54" s="437">
        <v>0</v>
      </c>
      <c r="AU54" s="442"/>
      <c r="AV54" s="437"/>
      <c r="AW54" s="442"/>
      <c r="AX54" s="437" t="s">
        <v>997</v>
      </c>
      <c r="AY54" s="437"/>
      <c r="AZ54" s="437">
        <v>0</v>
      </c>
      <c r="BA54" s="437">
        <v>0</v>
      </c>
      <c r="BB54" s="437">
        <v>0</v>
      </c>
      <c r="BC54" s="437">
        <v>0</v>
      </c>
      <c r="BD54" s="437">
        <v>0</v>
      </c>
      <c r="BE54" s="437">
        <v>0</v>
      </c>
      <c r="BF54" s="437">
        <v>0</v>
      </c>
      <c r="BG54" s="437">
        <v>0</v>
      </c>
      <c r="BH54" s="437">
        <v>0</v>
      </c>
      <c r="BI54" s="437">
        <v>0</v>
      </c>
      <c r="BJ54" s="437">
        <v>0</v>
      </c>
      <c r="BK54" s="437">
        <v>0</v>
      </c>
      <c r="BL54" s="437"/>
      <c r="BM54" s="437" t="s">
        <v>971</v>
      </c>
      <c r="BN54" s="437"/>
      <c r="BO54" s="437" t="s">
        <v>971</v>
      </c>
      <c r="BP54" s="447"/>
      <c r="BQ54" s="437"/>
      <c r="BR54" s="437"/>
      <c r="BS54" s="437"/>
      <c r="BT54" s="439"/>
      <c r="BU54" s="439"/>
      <c r="BV54" s="437"/>
      <c r="BW54" s="437" t="s">
        <v>1380</v>
      </c>
      <c r="BX54" s="437">
        <v>1</v>
      </c>
      <c r="BY54" s="323"/>
      <c r="BZ54" s="410" t="s">
        <v>2129</v>
      </c>
      <c r="CA54" s="417"/>
      <c r="CB54" s="446"/>
      <c r="CC54" s="161"/>
      <c r="CD54" s="161"/>
      <c r="CE54" s="161"/>
      <c r="CF54" s="161"/>
      <c r="CG54" s="161"/>
      <c r="CH54" s="161"/>
      <c r="CI54" s="161"/>
      <c r="CJ54" s="161"/>
      <c r="CK54" s="161"/>
      <c r="CL54" s="161"/>
      <c r="CM54" s="161"/>
      <c r="CN54" s="161"/>
      <c r="CO54" s="161"/>
      <c r="CP54" s="161"/>
      <c r="CQ54" s="161"/>
      <c r="CR54" s="161"/>
      <c r="CS54" s="161"/>
      <c r="CT54" s="161"/>
      <c r="CU54" s="161"/>
      <c r="CV54" s="161"/>
      <c r="CW54" s="161"/>
      <c r="CX54" s="161"/>
      <c r="CY54" s="161"/>
      <c r="CZ54" s="161"/>
      <c r="DA54" s="161"/>
      <c r="DB54" s="161"/>
      <c r="DC54" s="161"/>
      <c r="DD54" s="161"/>
      <c r="DE54" s="161"/>
      <c r="DF54" s="446"/>
      <c r="DG54" s="446"/>
      <c r="DH54" s="446"/>
      <c r="DI54" s="446"/>
      <c r="DJ54" s="446"/>
      <c r="DK54" s="446"/>
      <c r="DL54" s="446"/>
      <c r="DM54" s="446"/>
      <c r="DN54" s="446"/>
      <c r="DO54" s="446"/>
      <c r="DP54" s="446"/>
      <c r="DQ54" s="446"/>
    </row>
    <row r="55" spans="1:121" x14ac:dyDescent="0.15">
      <c r="BZ55" s="161"/>
    </row>
  </sheetData>
  <sheetProtection algorithmName="SHA-512" hashValue="gQpE4PN/49GV5oVyO8Zw6d3ftPhzGUi6ixIq31x4T9QxAWgPPrmARelvaPBy/2pluKi5QaLNQTDMrT4FUUoYfw==" saltValue="U2biKa+44QzJ2LJZ9O+Zag==" spinCount="100000" sheet="1" objects="1" scenarios="1"/>
  <hyperlinks>
    <hyperlink ref="BZ21" r:id="rId1" xr:uid="{79A90934-54B1-7841-8B47-9B5640DC6780}"/>
  </hyperlinks>
  <pageMargins left="0.75" right="0.75" top="1" bottom="1" header="0.5" footer="0.5"/>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521321-E13E-4749-88B3-B80CF1E3E0FF}">
  <sheetPr codeName="Sheet68"/>
  <dimension ref="A1:DQ60"/>
  <sheetViews>
    <sheetView zoomScale="120" zoomScaleNormal="120" zoomScalePageLayoutView="110" workbookViewId="0">
      <selection activeCell="BA17" sqref="BA17"/>
    </sheetView>
  </sheetViews>
  <sheetFormatPr baseColWidth="10" defaultRowHeight="13" x14ac:dyDescent="0.15"/>
  <cols>
    <col min="11" max="11" width="17.5" bestFit="1" customWidth="1"/>
    <col min="12" max="12" width="19" bestFit="1" customWidth="1"/>
    <col min="41" max="41" width="19" customWidth="1"/>
  </cols>
  <sheetData>
    <row r="1" spans="1:121" ht="84" x14ac:dyDescent="0.15">
      <c r="A1" s="126" t="s">
        <v>562</v>
      </c>
      <c r="B1" s="126" t="s">
        <v>552</v>
      </c>
      <c r="C1" s="127" t="s">
        <v>553</v>
      </c>
      <c r="D1" s="128" t="s">
        <v>633</v>
      </c>
      <c r="E1" s="128" t="s">
        <v>634</v>
      </c>
      <c r="F1" s="128" t="s">
        <v>635</v>
      </c>
      <c r="G1" s="126" t="s">
        <v>636</v>
      </c>
      <c r="H1" s="129" t="s">
        <v>763</v>
      </c>
      <c r="I1" s="129" t="s">
        <v>578</v>
      </c>
      <c r="J1" s="129" t="s">
        <v>579</v>
      </c>
      <c r="K1" s="128" t="s">
        <v>248</v>
      </c>
      <c r="L1" s="130" t="s">
        <v>580</v>
      </c>
      <c r="M1" s="131" t="s">
        <v>581</v>
      </c>
      <c r="N1" s="132" t="s">
        <v>467</v>
      </c>
      <c r="O1" s="132" t="s">
        <v>468</v>
      </c>
      <c r="P1" s="132" t="s">
        <v>469</v>
      </c>
      <c r="Q1" s="132" t="s">
        <v>642</v>
      </c>
      <c r="R1" s="132" t="s">
        <v>549</v>
      </c>
      <c r="S1" s="132" t="s">
        <v>550</v>
      </c>
      <c r="T1" s="132" t="s">
        <v>551</v>
      </c>
      <c r="U1" s="132" t="s">
        <v>645</v>
      </c>
      <c r="V1" s="133" t="s">
        <v>646</v>
      </c>
      <c r="W1" s="134" t="s">
        <v>647</v>
      </c>
      <c r="X1" s="134" t="s">
        <v>513</v>
      </c>
      <c r="Y1" s="134" t="s">
        <v>304</v>
      </c>
      <c r="Z1" s="134" t="s">
        <v>307</v>
      </c>
      <c r="AA1" s="134" t="s">
        <v>465</v>
      </c>
      <c r="AB1" s="134" t="s">
        <v>466</v>
      </c>
      <c r="AC1" s="134" t="s">
        <v>345</v>
      </c>
      <c r="AD1" s="134" t="s">
        <v>346</v>
      </c>
      <c r="AE1" s="135" t="s">
        <v>564</v>
      </c>
      <c r="AF1" s="136" t="s">
        <v>590</v>
      </c>
      <c r="AG1" s="136" t="s">
        <v>591</v>
      </c>
      <c r="AH1" s="137" t="s">
        <v>700</v>
      </c>
      <c r="AI1" s="137" t="s">
        <v>701</v>
      </c>
      <c r="AJ1" s="137" t="s">
        <v>702</v>
      </c>
      <c r="AK1" s="137" t="s">
        <v>703</v>
      </c>
      <c r="AL1" s="217" t="s">
        <v>185</v>
      </c>
      <c r="AM1" s="217" t="s">
        <v>186</v>
      </c>
      <c r="AN1" s="217" t="s">
        <v>187</v>
      </c>
      <c r="AO1" s="138" t="s">
        <v>605</v>
      </c>
      <c r="AP1" s="139" t="s">
        <v>499</v>
      </c>
      <c r="AQ1" s="139" t="s">
        <v>257</v>
      </c>
      <c r="AR1" s="140" t="s">
        <v>258</v>
      </c>
      <c r="AS1" s="141" t="s">
        <v>432</v>
      </c>
      <c r="AT1" s="142" t="s">
        <v>433</v>
      </c>
      <c r="AU1" s="310" t="s">
        <v>1334</v>
      </c>
      <c r="AV1" s="310" t="s">
        <v>1335</v>
      </c>
      <c r="AW1" s="310" t="s">
        <v>1336</v>
      </c>
      <c r="AX1" s="143" t="s">
        <v>606</v>
      </c>
      <c r="AY1" s="144" t="s">
        <v>607</v>
      </c>
      <c r="AZ1" s="145" t="s">
        <v>608</v>
      </c>
      <c r="BA1" s="146" t="s">
        <v>287</v>
      </c>
      <c r="BB1" s="145" t="s">
        <v>256</v>
      </c>
      <c r="BC1" s="146" t="s">
        <v>335</v>
      </c>
      <c r="BD1" s="145" t="s">
        <v>253</v>
      </c>
      <c r="BE1" s="146" t="s">
        <v>637</v>
      </c>
      <c r="BF1" s="145" t="s">
        <v>547</v>
      </c>
      <c r="BG1" s="147" t="s">
        <v>235</v>
      </c>
      <c r="BH1" s="243" t="s">
        <v>1017</v>
      </c>
      <c r="BI1" s="244" t="s">
        <v>1018</v>
      </c>
      <c r="BJ1" s="145" t="s">
        <v>1010</v>
      </c>
      <c r="BK1" s="147" t="s">
        <v>1011</v>
      </c>
      <c r="BL1" s="129" t="s">
        <v>1012</v>
      </c>
      <c r="BM1" s="129" t="s">
        <v>1013</v>
      </c>
      <c r="BN1" s="129" t="s">
        <v>237</v>
      </c>
      <c r="BO1" s="129" t="s">
        <v>463</v>
      </c>
      <c r="BP1" s="127" t="s">
        <v>1211</v>
      </c>
      <c r="BQ1" s="129" t="s">
        <v>1014</v>
      </c>
      <c r="BR1" s="129" t="s">
        <v>1015</v>
      </c>
      <c r="BS1" s="129" t="s">
        <v>1016</v>
      </c>
      <c r="BT1" s="127" t="s">
        <v>327</v>
      </c>
      <c r="BU1" s="127" t="s">
        <v>234</v>
      </c>
      <c r="BV1" s="129" t="s">
        <v>438</v>
      </c>
      <c r="BW1" s="129" t="s">
        <v>238</v>
      </c>
      <c r="BX1" s="316" t="s">
        <v>1357</v>
      </c>
      <c r="BY1" s="127" t="s">
        <v>434</v>
      </c>
      <c r="BZ1" s="129" t="s">
        <v>435</v>
      </c>
      <c r="CA1" s="126" t="s">
        <v>582</v>
      </c>
    </row>
    <row r="2" spans="1:121" ht="13" customHeight="1" x14ac:dyDescent="0.15">
      <c r="A2" s="323">
        <v>13559</v>
      </c>
      <c r="B2" s="470">
        <v>43665</v>
      </c>
      <c r="C2" s="325" t="s">
        <v>1037</v>
      </c>
      <c r="D2" s="323" t="s">
        <v>1082</v>
      </c>
      <c r="E2" s="323"/>
      <c r="F2" s="323" t="s">
        <v>1051</v>
      </c>
      <c r="G2" s="324">
        <v>43646</v>
      </c>
      <c r="H2" s="326" t="s">
        <v>1040</v>
      </c>
      <c r="I2" s="326" t="s">
        <v>1041</v>
      </c>
      <c r="J2" s="326">
        <v>1</v>
      </c>
      <c r="K2" s="323" t="s">
        <v>1681</v>
      </c>
      <c r="L2" s="323" t="s">
        <v>1682</v>
      </c>
      <c r="M2" s="353">
        <v>51.818181818181813</v>
      </c>
      <c r="N2" s="353">
        <v>30.454545454545453</v>
      </c>
      <c r="O2" s="329"/>
      <c r="P2" s="323"/>
      <c r="Q2" s="354"/>
      <c r="R2" s="392"/>
      <c r="S2" s="354"/>
      <c r="T2" s="323"/>
      <c r="U2" s="354"/>
      <c r="V2" s="354"/>
      <c r="W2" s="354"/>
      <c r="X2" s="323"/>
      <c r="Y2" s="353"/>
      <c r="Z2" s="353"/>
      <c r="AA2" s="353"/>
      <c r="AB2" s="353"/>
      <c r="AC2" s="353"/>
      <c r="AD2" s="353"/>
      <c r="AE2" s="354"/>
      <c r="AF2" s="323"/>
      <c r="AG2" s="323"/>
      <c r="AH2" s="354"/>
      <c r="AI2" s="323"/>
      <c r="AJ2" s="323"/>
      <c r="AK2" s="354"/>
      <c r="AL2" s="323"/>
      <c r="AM2" s="353"/>
      <c r="AN2" s="353"/>
      <c r="AO2" s="323" t="s">
        <v>1054</v>
      </c>
      <c r="AP2" s="326" t="s">
        <v>1041</v>
      </c>
      <c r="AQ2" s="326"/>
      <c r="AR2" s="326"/>
      <c r="AS2" s="327"/>
      <c r="AT2" s="326">
        <v>11.5</v>
      </c>
      <c r="AU2" s="327">
        <v>910</v>
      </c>
      <c r="AV2" s="326"/>
      <c r="AW2" s="327">
        <v>6.2</v>
      </c>
      <c r="AX2" s="326" t="s">
        <v>1045</v>
      </c>
      <c r="AY2" s="326">
        <v>10</v>
      </c>
      <c r="AZ2" s="326">
        <v>0</v>
      </c>
      <c r="BA2" s="326">
        <v>0</v>
      </c>
      <c r="BB2" s="326">
        <v>0</v>
      </c>
      <c r="BC2" s="326">
        <v>0</v>
      </c>
      <c r="BD2" s="326">
        <v>0</v>
      </c>
      <c r="BE2" s="326">
        <v>0</v>
      </c>
      <c r="BF2" s="326">
        <v>0</v>
      </c>
      <c r="BG2" s="326">
        <v>0</v>
      </c>
      <c r="BH2" s="326">
        <v>0</v>
      </c>
      <c r="BI2" s="326">
        <v>0</v>
      </c>
      <c r="BJ2" s="326">
        <v>0</v>
      </c>
      <c r="BK2" s="326">
        <v>0</v>
      </c>
      <c r="BL2" s="326"/>
      <c r="BM2" s="326" t="s">
        <v>1041</v>
      </c>
      <c r="BN2" s="326"/>
      <c r="BO2" s="326" t="s">
        <v>1041</v>
      </c>
      <c r="BP2" s="355">
        <v>89.945454545454538</v>
      </c>
      <c r="BQ2" s="326"/>
      <c r="BR2" s="326"/>
      <c r="BS2" s="326"/>
      <c r="BT2" s="236"/>
      <c r="BU2" s="329"/>
      <c r="BV2" s="326"/>
      <c r="BW2" s="326" t="s">
        <v>1046</v>
      </c>
      <c r="BX2" s="326"/>
      <c r="BY2" s="329"/>
      <c r="BZ2" s="362" t="s">
        <v>1968</v>
      </c>
      <c r="CA2" s="329"/>
    </row>
    <row r="3" spans="1:121" ht="13" customHeight="1" x14ac:dyDescent="0.15">
      <c r="A3" s="323">
        <v>16265</v>
      </c>
      <c r="B3" s="470">
        <v>43665</v>
      </c>
      <c r="C3" s="325" t="s">
        <v>1037</v>
      </c>
      <c r="D3" s="323" t="s">
        <v>1082</v>
      </c>
      <c r="E3" s="323"/>
      <c r="F3" s="323" t="s">
        <v>1051</v>
      </c>
      <c r="G3" s="324">
        <v>43650</v>
      </c>
      <c r="H3" s="326" t="s">
        <v>1040</v>
      </c>
      <c r="I3" s="326" t="s">
        <v>1041</v>
      </c>
      <c r="J3" s="326">
        <v>2</v>
      </c>
      <c r="K3" s="323" t="s">
        <v>1042</v>
      </c>
      <c r="L3" s="323" t="s">
        <v>1905</v>
      </c>
      <c r="M3" s="353">
        <v>80.472727272727269</v>
      </c>
      <c r="N3" s="353">
        <v>32.809090909090912</v>
      </c>
      <c r="O3" s="329"/>
      <c r="P3" s="323"/>
      <c r="Q3" s="354"/>
      <c r="R3" s="392"/>
      <c r="S3" s="354"/>
      <c r="T3" s="323"/>
      <c r="U3" s="354"/>
      <c r="V3" s="354"/>
      <c r="W3" s="354"/>
      <c r="X3" s="323"/>
      <c r="Y3" s="353"/>
      <c r="Z3" s="353"/>
      <c r="AA3" s="353"/>
      <c r="AB3" s="353"/>
      <c r="AC3" s="353"/>
      <c r="AD3" s="353"/>
      <c r="AE3" s="354"/>
      <c r="AF3" s="323"/>
      <c r="AG3" s="323"/>
      <c r="AH3" s="354"/>
      <c r="AI3" s="323"/>
      <c r="AJ3" s="323"/>
      <c r="AK3" s="353"/>
      <c r="AL3" s="323"/>
      <c r="AM3" s="353"/>
      <c r="AN3" s="353"/>
      <c r="AO3" s="323" t="s">
        <v>1054</v>
      </c>
      <c r="AP3" s="326" t="s">
        <v>1041</v>
      </c>
      <c r="AQ3" s="326"/>
      <c r="AR3" s="326"/>
      <c r="AS3" s="327"/>
      <c r="AT3" s="326">
        <v>7</v>
      </c>
      <c r="AU3" s="327"/>
      <c r="AV3" s="326"/>
      <c r="AW3" s="327"/>
      <c r="AX3" s="326" t="s">
        <v>1045</v>
      </c>
      <c r="AY3" s="326">
        <v>20</v>
      </c>
      <c r="AZ3" s="326">
        <v>0</v>
      </c>
      <c r="BA3" s="326">
        <v>0</v>
      </c>
      <c r="BB3" s="326">
        <v>0</v>
      </c>
      <c r="BC3" s="326">
        <v>0</v>
      </c>
      <c r="BD3" s="326">
        <v>0</v>
      </c>
      <c r="BE3" s="326">
        <v>0</v>
      </c>
      <c r="BF3" s="326">
        <v>0</v>
      </c>
      <c r="BG3" s="326">
        <v>0</v>
      </c>
      <c r="BH3" s="326">
        <v>0</v>
      </c>
      <c r="BI3" s="326">
        <v>0</v>
      </c>
      <c r="BJ3" s="326">
        <v>0</v>
      </c>
      <c r="BK3" s="326">
        <v>0</v>
      </c>
      <c r="BL3" s="326"/>
      <c r="BM3" s="326" t="s">
        <v>1041</v>
      </c>
      <c r="BN3" s="326">
        <v>12</v>
      </c>
      <c r="BO3" s="326" t="s">
        <v>1041</v>
      </c>
      <c r="BP3" s="356"/>
      <c r="BQ3" s="326"/>
      <c r="BR3" s="326"/>
      <c r="BS3" s="326"/>
      <c r="BT3" s="323"/>
      <c r="BU3" s="329"/>
      <c r="BV3" s="326"/>
      <c r="BW3" s="326" t="s">
        <v>1046</v>
      </c>
      <c r="BX3" s="326"/>
      <c r="BY3" s="323" t="s">
        <v>1685</v>
      </c>
      <c r="BZ3" s="343" t="s">
        <v>1972</v>
      </c>
      <c r="CA3" s="329"/>
    </row>
    <row r="4" spans="1:121" ht="13" customHeight="1" x14ac:dyDescent="0.15">
      <c r="A4" s="323">
        <v>16635</v>
      </c>
      <c r="B4" s="470">
        <v>43665</v>
      </c>
      <c r="C4" s="325" t="s">
        <v>1037</v>
      </c>
      <c r="D4" s="323" t="s">
        <v>1082</v>
      </c>
      <c r="E4" s="323"/>
      <c r="F4" s="323" t="s">
        <v>1051</v>
      </c>
      <c r="G4" s="324">
        <v>43646</v>
      </c>
      <c r="H4" s="326" t="s">
        <v>1040</v>
      </c>
      <c r="I4" s="326" t="s">
        <v>1041</v>
      </c>
      <c r="J4" s="326">
        <v>3</v>
      </c>
      <c r="K4" s="323" t="s">
        <v>1097</v>
      </c>
      <c r="L4" s="323" t="s">
        <v>1383</v>
      </c>
      <c r="M4" s="353">
        <v>84.381818181818176</v>
      </c>
      <c r="N4" s="353">
        <v>33.290909090909089</v>
      </c>
      <c r="O4" s="329"/>
      <c r="P4" s="323"/>
      <c r="Q4" s="354"/>
      <c r="R4" s="392"/>
      <c r="S4" s="354"/>
      <c r="T4" s="323"/>
      <c r="U4" s="354"/>
      <c r="V4" s="354"/>
      <c r="W4" s="354"/>
      <c r="X4" s="323"/>
      <c r="Y4" s="353"/>
      <c r="Z4" s="353"/>
      <c r="AA4" s="353"/>
      <c r="AB4" s="353"/>
      <c r="AC4" s="353"/>
      <c r="AD4" s="354"/>
      <c r="AE4" s="354"/>
      <c r="AF4" s="323"/>
      <c r="AG4" s="323"/>
      <c r="AH4" s="354"/>
      <c r="AI4" s="323"/>
      <c r="AJ4" s="323"/>
      <c r="AK4" s="353"/>
      <c r="AL4" s="323"/>
      <c r="AM4" s="353"/>
      <c r="AN4" s="353"/>
      <c r="AO4" s="323" t="s">
        <v>1054</v>
      </c>
      <c r="AP4" s="326" t="s">
        <v>1041</v>
      </c>
      <c r="AQ4" s="326"/>
      <c r="AR4" s="326"/>
      <c r="AS4" s="327"/>
      <c r="AT4" s="326">
        <v>6.7</v>
      </c>
      <c r="AU4" s="327"/>
      <c r="AV4" s="326"/>
      <c r="AW4" s="327"/>
      <c r="AX4" s="326" t="s">
        <v>1041</v>
      </c>
      <c r="AY4" s="326"/>
      <c r="AZ4" s="326">
        <v>0</v>
      </c>
      <c r="BA4" s="326">
        <v>0</v>
      </c>
      <c r="BB4" s="326">
        <v>0</v>
      </c>
      <c r="BC4" s="326">
        <v>0</v>
      </c>
      <c r="BD4" s="326">
        <v>0</v>
      </c>
      <c r="BE4" s="326">
        <v>0</v>
      </c>
      <c r="BF4" s="326">
        <v>0</v>
      </c>
      <c r="BG4" s="326">
        <v>0</v>
      </c>
      <c r="BH4" s="326">
        <v>0</v>
      </c>
      <c r="BI4" s="326">
        <v>0</v>
      </c>
      <c r="BJ4" s="326">
        <v>0</v>
      </c>
      <c r="BK4" s="326">
        <v>0</v>
      </c>
      <c r="BL4" s="326"/>
      <c r="BM4" s="326" t="s">
        <v>1041</v>
      </c>
      <c r="BN4" s="326"/>
      <c r="BO4" s="326" t="s">
        <v>1041</v>
      </c>
      <c r="BP4" s="356"/>
      <c r="BQ4" s="326"/>
      <c r="BR4" s="326"/>
      <c r="BS4" s="326"/>
      <c r="BT4" s="323"/>
      <c r="BU4" s="329"/>
      <c r="BV4" s="326"/>
      <c r="BW4" s="326" t="s">
        <v>1046</v>
      </c>
      <c r="BX4" s="326">
        <v>1</v>
      </c>
      <c r="BY4" s="323"/>
      <c r="BZ4" s="397" t="s">
        <v>1975</v>
      </c>
      <c r="CA4" s="323"/>
    </row>
    <row r="5" spans="1:121" ht="13" customHeight="1" x14ac:dyDescent="0.15">
      <c r="A5" s="323">
        <v>11094</v>
      </c>
      <c r="B5" s="470">
        <v>43665</v>
      </c>
      <c r="C5" s="325" t="s">
        <v>1037</v>
      </c>
      <c r="D5" s="323" t="s">
        <v>1082</v>
      </c>
      <c r="E5" s="323"/>
      <c r="F5" s="323" t="s">
        <v>1051</v>
      </c>
      <c r="G5" s="324">
        <v>43646</v>
      </c>
      <c r="H5" s="326" t="s">
        <v>1040</v>
      </c>
      <c r="I5" s="326" t="s">
        <v>1041</v>
      </c>
      <c r="J5" s="326">
        <v>4</v>
      </c>
      <c r="K5" s="323" t="s">
        <v>1048</v>
      </c>
      <c r="L5" s="323" t="s">
        <v>1909</v>
      </c>
      <c r="M5" s="353">
        <v>70</v>
      </c>
      <c r="N5" s="353">
        <v>29.75454545454545</v>
      </c>
      <c r="O5" s="323" t="s">
        <v>992</v>
      </c>
      <c r="P5" s="323">
        <v>300</v>
      </c>
      <c r="Q5" s="353">
        <v>38.5</v>
      </c>
      <c r="R5" s="392"/>
      <c r="S5" s="354"/>
      <c r="T5" s="323"/>
      <c r="U5" s="354"/>
      <c r="V5" s="354"/>
      <c r="W5" s="354"/>
      <c r="X5" s="323"/>
      <c r="Y5" s="353"/>
      <c r="Z5" s="353"/>
      <c r="AA5" s="353"/>
      <c r="AB5" s="353"/>
      <c r="AC5" s="353"/>
      <c r="AD5" s="353"/>
      <c r="AE5" s="354"/>
      <c r="AF5" s="323"/>
      <c r="AG5" s="323"/>
      <c r="AH5" s="354"/>
      <c r="AI5" s="323"/>
      <c r="AJ5" s="323"/>
      <c r="AK5" s="353"/>
      <c r="AL5" s="323"/>
      <c r="AM5" s="353"/>
      <c r="AN5" s="353"/>
      <c r="AO5" s="323" t="s">
        <v>1054</v>
      </c>
      <c r="AP5" s="326" t="s">
        <v>1041</v>
      </c>
      <c r="AQ5" s="326"/>
      <c r="AR5" s="326"/>
      <c r="AS5" s="326">
        <v>10</v>
      </c>
      <c r="AT5" s="326">
        <v>5.2</v>
      </c>
      <c r="AU5" s="327"/>
      <c r="AV5" s="326"/>
      <c r="AW5" s="327"/>
      <c r="AX5" s="326" t="s">
        <v>1045</v>
      </c>
      <c r="AY5" s="326">
        <v>50</v>
      </c>
      <c r="AZ5" s="326">
        <v>0</v>
      </c>
      <c r="BA5" s="326">
        <v>0</v>
      </c>
      <c r="BB5" s="326">
        <v>2</v>
      </c>
      <c r="BC5" s="326">
        <v>0</v>
      </c>
      <c r="BD5" s="326">
        <v>0</v>
      </c>
      <c r="BE5" s="326">
        <v>0</v>
      </c>
      <c r="BF5" s="326">
        <v>0</v>
      </c>
      <c r="BG5" s="326">
        <v>0</v>
      </c>
      <c r="BH5" s="326">
        <v>0</v>
      </c>
      <c r="BI5" s="326">
        <v>0</v>
      </c>
      <c r="BJ5" s="326">
        <v>0</v>
      </c>
      <c r="BK5" s="326">
        <v>0</v>
      </c>
      <c r="BL5" s="326"/>
      <c r="BM5" s="326" t="s">
        <v>971</v>
      </c>
      <c r="BN5" s="326"/>
      <c r="BO5" s="326" t="s">
        <v>1041</v>
      </c>
      <c r="BP5" s="356"/>
      <c r="BQ5" s="326"/>
      <c r="BR5" s="326"/>
      <c r="BS5" s="326"/>
      <c r="BT5" s="329"/>
      <c r="BU5" s="329"/>
      <c r="BV5" s="326"/>
      <c r="BW5" s="326" t="s">
        <v>1046</v>
      </c>
      <c r="BX5" s="326"/>
      <c r="BY5" s="323"/>
      <c r="BZ5" s="393" t="s">
        <v>1978</v>
      </c>
      <c r="CA5" s="323"/>
      <c r="CC5" s="161"/>
      <c r="CD5" s="161"/>
      <c r="CE5" s="161"/>
      <c r="CF5" s="161"/>
      <c r="CG5" s="161"/>
      <c r="CH5" s="161"/>
      <c r="CI5" s="161"/>
      <c r="CJ5" s="161"/>
      <c r="CK5" s="161"/>
      <c r="CL5" s="161"/>
      <c r="CM5" s="161"/>
      <c r="CN5" s="161"/>
      <c r="CO5" s="161"/>
      <c r="CP5" s="161"/>
      <c r="CQ5" s="161"/>
      <c r="CR5" s="161"/>
      <c r="CS5" s="161"/>
      <c r="CT5" s="161"/>
      <c r="CU5" s="161"/>
      <c r="CV5" s="161"/>
      <c r="CW5" s="161"/>
      <c r="CX5" s="161"/>
      <c r="CY5" s="161"/>
      <c r="CZ5" s="161"/>
      <c r="DA5" s="161"/>
      <c r="DB5" s="161"/>
      <c r="DC5" s="161"/>
      <c r="DD5" s="161"/>
      <c r="DE5" s="161"/>
    </row>
    <row r="6" spans="1:121" ht="13" customHeight="1" x14ac:dyDescent="0.15">
      <c r="A6" s="323">
        <v>1481</v>
      </c>
      <c r="B6" s="470">
        <v>43665</v>
      </c>
      <c r="C6" s="325" t="s">
        <v>1037</v>
      </c>
      <c r="D6" s="323" t="s">
        <v>1082</v>
      </c>
      <c r="E6" s="323"/>
      <c r="F6" s="323" t="s">
        <v>1051</v>
      </c>
      <c r="G6" s="324">
        <v>43623</v>
      </c>
      <c r="H6" s="326" t="s">
        <v>1040</v>
      </c>
      <c r="I6" s="326" t="s">
        <v>1041</v>
      </c>
      <c r="J6" s="326">
        <v>5</v>
      </c>
      <c r="K6" s="323" t="s">
        <v>1689</v>
      </c>
      <c r="L6" s="323" t="s">
        <v>1066</v>
      </c>
      <c r="M6" s="353">
        <v>72.190909090909088</v>
      </c>
      <c r="N6" s="353">
        <v>29.36363636363636</v>
      </c>
      <c r="O6" s="329"/>
      <c r="P6" s="323"/>
      <c r="Q6" s="354"/>
      <c r="R6" s="392"/>
      <c r="S6" s="354"/>
      <c r="T6" s="323"/>
      <c r="U6" s="354"/>
      <c r="V6" s="354"/>
      <c r="W6" s="354"/>
      <c r="X6" s="323"/>
      <c r="Y6" s="353"/>
      <c r="Z6" s="353"/>
      <c r="AA6" s="353"/>
      <c r="AB6" s="353"/>
      <c r="AC6" s="353"/>
      <c r="AD6" s="353"/>
      <c r="AE6" s="354"/>
      <c r="AF6" s="323"/>
      <c r="AG6" s="323"/>
      <c r="AH6" s="354"/>
      <c r="AI6" s="323"/>
      <c r="AJ6" s="323"/>
      <c r="AK6" s="353"/>
      <c r="AL6" s="323"/>
      <c r="AM6" s="353"/>
      <c r="AN6" s="353"/>
      <c r="AO6" s="323" t="s">
        <v>1054</v>
      </c>
      <c r="AP6" s="326" t="s">
        <v>1041</v>
      </c>
      <c r="AQ6" s="326"/>
      <c r="AR6" s="326"/>
      <c r="AS6" s="327"/>
      <c r="AT6" s="326">
        <v>6.2</v>
      </c>
      <c r="AU6" s="327"/>
      <c r="AV6" s="326"/>
      <c r="AW6" s="327"/>
      <c r="AX6" s="326" t="s">
        <v>1045</v>
      </c>
      <c r="AY6" s="326">
        <v>10</v>
      </c>
      <c r="AZ6" s="326">
        <v>0</v>
      </c>
      <c r="BA6" s="326">
        <v>0</v>
      </c>
      <c r="BB6" s="326">
        <v>0</v>
      </c>
      <c r="BC6" s="326">
        <v>0</v>
      </c>
      <c r="BD6" s="326">
        <v>0</v>
      </c>
      <c r="BE6" s="326">
        <v>0</v>
      </c>
      <c r="BF6" s="326">
        <v>0</v>
      </c>
      <c r="BG6" s="326">
        <v>0</v>
      </c>
      <c r="BH6" s="326">
        <v>0</v>
      </c>
      <c r="BI6" s="326">
        <v>0</v>
      </c>
      <c r="BJ6" s="326">
        <v>0</v>
      </c>
      <c r="BK6" s="326">
        <v>0</v>
      </c>
      <c r="BL6" s="326"/>
      <c r="BM6" s="326" t="s">
        <v>1041</v>
      </c>
      <c r="BN6" s="326"/>
      <c r="BO6" s="326" t="s">
        <v>1041</v>
      </c>
      <c r="BP6" s="356"/>
      <c r="BQ6" s="326"/>
      <c r="BR6" s="326"/>
      <c r="BS6" s="326"/>
      <c r="BT6" s="329"/>
      <c r="BU6" s="329"/>
      <c r="BV6" s="326"/>
      <c r="BW6" s="326" t="s">
        <v>1046</v>
      </c>
      <c r="BX6" s="326"/>
      <c r="BY6" s="323"/>
      <c r="BZ6" s="393" t="s">
        <v>1981</v>
      </c>
      <c r="CA6" s="329"/>
      <c r="CD6" s="161"/>
      <c r="CE6" s="161"/>
      <c r="CF6" s="161"/>
      <c r="CG6" s="161"/>
      <c r="CH6" s="161"/>
      <c r="CI6" s="161"/>
      <c r="CJ6" s="161"/>
      <c r="CK6" s="161"/>
      <c r="CL6" s="161"/>
      <c r="CM6" s="161"/>
      <c r="CN6" s="161"/>
      <c r="CO6" s="161"/>
      <c r="CP6" s="161"/>
      <c r="CQ6" s="161"/>
      <c r="CR6" s="161"/>
      <c r="CS6" s="161"/>
      <c r="CT6" s="161"/>
      <c r="CU6" s="161"/>
      <c r="CV6" s="161"/>
      <c r="CW6" s="161"/>
      <c r="CX6" s="161"/>
      <c r="CY6" s="161"/>
      <c r="CZ6" s="161"/>
      <c r="DA6" s="161"/>
      <c r="DB6" s="161"/>
      <c r="DC6" s="161"/>
      <c r="DD6" s="161"/>
      <c r="DE6" s="161"/>
      <c r="DF6" s="161"/>
      <c r="DG6" s="161"/>
      <c r="DH6" s="161"/>
      <c r="DI6" s="161"/>
      <c r="DJ6" s="161"/>
      <c r="DK6" s="161"/>
      <c r="DL6" s="161"/>
      <c r="DM6" s="161"/>
      <c r="DN6" s="161"/>
      <c r="DO6" s="161"/>
      <c r="DP6" s="161"/>
      <c r="DQ6" s="161"/>
    </row>
    <row r="7" spans="1:121" ht="13" customHeight="1" x14ac:dyDescent="0.15">
      <c r="A7" s="323">
        <v>1104</v>
      </c>
      <c r="B7" s="470">
        <v>43665</v>
      </c>
      <c r="C7" s="325" t="s">
        <v>1037</v>
      </c>
      <c r="D7" s="323" t="s">
        <v>1082</v>
      </c>
      <c r="E7" s="323"/>
      <c r="F7" s="323" t="s">
        <v>1051</v>
      </c>
      <c r="G7" s="324">
        <v>43646</v>
      </c>
      <c r="H7" s="326" t="s">
        <v>1040</v>
      </c>
      <c r="I7" s="326" t="s">
        <v>1041</v>
      </c>
      <c r="J7" s="326">
        <v>6</v>
      </c>
      <c r="K7" s="323" t="s">
        <v>1122</v>
      </c>
      <c r="L7" s="323" t="s">
        <v>1911</v>
      </c>
      <c r="M7" s="353">
        <v>87</v>
      </c>
      <c r="N7" s="353">
        <v>34.327272727272721</v>
      </c>
      <c r="O7" s="329"/>
      <c r="P7" s="323"/>
      <c r="Q7" s="354"/>
      <c r="R7" s="392"/>
      <c r="S7" s="354"/>
      <c r="T7" s="323"/>
      <c r="U7" s="354"/>
      <c r="V7" s="354"/>
      <c r="W7" s="354"/>
      <c r="X7" s="323"/>
      <c r="Y7" s="353"/>
      <c r="Z7" s="353"/>
      <c r="AA7" s="353"/>
      <c r="AB7" s="353"/>
      <c r="AC7" s="353"/>
      <c r="AD7" s="353"/>
      <c r="AE7" s="354"/>
      <c r="AF7" s="323"/>
      <c r="AG7" s="323"/>
      <c r="AH7" s="354"/>
      <c r="AI7" s="323"/>
      <c r="AJ7" s="323"/>
      <c r="AK7" s="353"/>
      <c r="AL7" s="323"/>
      <c r="AM7" s="353"/>
      <c r="AN7" s="353"/>
      <c r="AO7" s="323" t="s">
        <v>1054</v>
      </c>
      <c r="AP7" s="326" t="s">
        <v>1041</v>
      </c>
      <c r="AQ7" s="326"/>
      <c r="AR7" s="326"/>
      <c r="AS7" s="327"/>
      <c r="AT7" s="326">
        <v>7.6</v>
      </c>
      <c r="AU7" s="327"/>
      <c r="AV7" s="326"/>
      <c r="AW7" s="327"/>
      <c r="AX7" s="326" t="s">
        <v>1045</v>
      </c>
      <c r="AY7" s="326"/>
      <c r="AZ7" s="326">
        <v>10</v>
      </c>
      <c r="BA7" s="326">
        <v>0</v>
      </c>
      <c r="BB7" s="326">
        <v>0</v>
      </c>
      <c r="BC7" s="326">
        <v>0</v>
      </c>
      <c r="BD7" s="326">
        <v>0</v>
      </c>
      <c r="BE7" s="326">
        <v>0</v>
      </c>
      <c r="BF7" s="326">
        <v>0</v>
      </c>
      <c r="BG7" s="326">
        <v>0</v>
      </c>
      <c r="BH7" s="326">
        <v>0</v>
      </c>
      <c r="BI7" s="326">
        <v>0</v>
      </c>
      <c r="BJ7" s="326">
        <v>0</v>
      </c>
      <c r="BK7" s="326">
        <v>0</v>
      </c>
      <c r="BL7" s="326"/>
      <c r="BM7" s="326" t="s">
        <v>1041</v>
      </c>
      <c r="BN7" s="326">
        <v>12</v>
      </c>
      <c r="BO7" s="326" t="s">
        <v>1041</v>
      </c>
      <c r="BP7" s="356"/>
      <c r="BQ7" s="326"/>
      <c r="BR7" s="326"/>
      <c r="BS7" s="326"/>
      <c r="BT7" s="323"/>
      <c r="BU7" s="329"/>
      <c r="BV7" s="326"/>
      <c r="BW7" s="326" t="s">
        <v>1046</v>
      </c>
      <c r="BX7" s="326"/>
      <c r="BY7" s="323"/>
      <c r="BZ7" s="343" t="s">
        <v>1984</v>
      </c>
      <c r="CA7" s="329"/>
    </row>
    <row r="8" spans="1:121" ht="13" customHeight="1" x14ac:dyDescent="0.15">
      <c r="A8" s="323">
        <v>632</v>
      </c>
      <c r="B8" s="470">
        <v>43665</v>
      </c>
      <c r="C8" s="325" t="s">
        <v>1037</v>
      </c>
      <c r="D8" s="323" t="s">
        <v>1082</v>
      </c>
      <c r="E8" s="323"/>
      <c r="F8" s="323" t="s">
        <v>1051</v>
      </c>
      <c r="G8" s="324">
        <v>43646</v>
      </c>
      <c r="H8" s="326" t="s">
        <v>1040</v>
      </c>
      <c r="I8" s="326" t="s">
        <v>1041</v>
      </c>
      <c r="J8" s="326">
        <v>7</v>
      </c>
      <c r="K8" s="323" t="s">
        <v>1055</v>
      </c>
      <c r="L8" s="323" t="s">
        <v>1914</v>
      </c>
      <c r="M8" s="353">
        <v>80.018181818181802</v>
      </c>
      <c r="N8" s="353">
        <v>30.727272727272723</v>
      </c>
      <c r="O8" s="329"/>
      <c r="P8" s="323"/>
      <c r="Q8" s="354"/>
      <c r="R8" s="392"/>
      <c r="S8" s="354"/>
      <c r="T8" s="323"/>
      <c r="U8" s="354"/>
      <c r="V8" s="354"/>
      <c r="W8" s="354"/>
      <c r="X8" s="323"/>
      <c r="Y8" s="353"/>
      <c r="Z8" s="353"/>
      <c r="AA8" s="353"/>
      <c r="AB8" s="353"/>
      <c r="AC8" s="353"/>
      <c r="AD8" s="353"/>
      <c r="AE8" s="354"/>
      <c r="AF8" s="323"/>
      <c r="AG8" s="323"/>
      <c r="AH8" s="354"/>
      <c r="AI8" s="323"/>
      <c r="AJ8" s="323"/>
      <c r="AK8" s="354"/>
      <c r="AL8" s="323"/>
      <c r="AM8" s="353"/>
      <c r="AN8" s="353"/>
      <c r="AO8" s="323" t="s">
        <v>1054</v>
      </c>
      <c r="AP8" s="326" t="s">
        <v>1041</v>
      </c>
      <c r="AQ8" s="326"/>
      <c r="AR8" s="326"/>
      <c r="AS8" s="327"/>
      <c r="AT8" s="326">
        <v>7</v>
      </c>
      <c r="AU8" s="327"/>
      <c r="AV8" s="326"/>
      <c r="AW8" s="327"/>
      <c r="AX8" s="326" t="s">
        <v>1045</v>
      </c>
      <c r="AY8" s="326">
        <v>25</v>
      </c>
      <c r="AZ8" s="326">
        <v>0</v>
      </c>
      <c r="BA8" s="326">
        <v>0</v>
      </c>
      <c r="BB8" s="326">
        <v>0</v>
      </c>
      <c r="BC8" s="326">
        <v>0</v>
      </c>
      <c r="BD8" s="326">
        <v>0</v>
      </c>
      <c r="BE8" s="326">
        <v>0</v>
      </c>
      <c r="BF8" s="326">
        <v>0</v>
      </c>
      <c r="BG8" s="326">
        <v>0</v>
      </c>
      <c r="BH8" s="326">
        <v>0</v>
      </c>
      <c r="BI8" s="326">
        <v>0</v>
      </c>
      <c r="BJ8" s="326">
        <v>0</v>
      </c>
      <c r="BK8" s="326">
        <v>0</v>
      </c>
      <c r="BL8" s="326"/>
      <c r="BM8" s="326" t="s">
        <v>1041</v>
      </c>
      <c r="BN8" s="326">
        <v>12</v>
      </c>
      <c r="BO8" s="326" t="s">
        <v>1041</v>
      </c>
      <c r="BP8" s="356"/>
      <c r="BQ8" s="326"/>
      <c r="BR8" s="326"/>
      <c r="BS8" s="326"/>
      <c r="BT8" s="329"/>
      <c r="BU8" s="329"/>
      <c r="BV8" s="326"/>
      <c r="BW8" s="326" t="s">
        <v>1046</v>
      </c>
      <c r="BX8" s="326"/>
      <c r="BY8" s="326"/>
      <c r="BZ8" s="409" t="s">
        <v>1987</v>
      </c>
      <c r="CA8" s="329"/>
    </row>
    <row r="9" spans="1:121" ht="13" customHeight="1" x14ac:dyDescent="0.15">
      <c r="A9" s="323">
        <v>15064</v>
      </c>
      <c r="B9" s="470">
        <v>43665</v>
      </c>
      <c r="C9" s="325" t="s">
        <v>1037</v>
      </c>
      <c r="D9" s="323" t="s">
        <v>1082</v>
      </c>
      <c r="E9" s="323"/>
      <c r="F9" s="323" t="s">
        <v>1051</v>
      </c>
      <c r="G9" s="324">
        <v>43646</v>
      </c>
      <c r="H9" s="326" t="s">
        <v>1040</v>
      </c>
      <c r="I9" s="326" t="s">
        <v>1041</v>
      </c>
      <c r="J9" s="326">
        <v>8</v>
      </c>
      <c r="K9" s="323" t="s">
        <v>1059</v>
      </c>
      <c r="L9" s="323" t="s">
        <v>1697</v>
      </c>
      <c r="M9" s="353">
        <v>124.45454545454545</v>
      </c>
      <c r="N9" s="353">
        <v>29.327272727272724</v>
      </c>
      <c r="O9" s="329"/>
      <c r="P9" s="323"/>
      <c r="Q9" s="354"/>
      <c r="R9" s="323"/>
      <c r="S9" s="354"/>
      <c r="T9" s="323"/>
      <c r="U9" s="354"/>
      <c r="V9" s="354"/>
      <c r="W9" s="354"/>
      <c r="X9" s="323"/>
      <c r="Y9" s="353"/>
      <c r="Z9" s="353"/>
      <c r="AA9" s="353"/>
      <c r="AB9" s="353"/>
      <c r="AC9" s="353"/>
      <c r="AD9" s="354"/>
      <c r="AE9" s="354"/>
      <c r="AF9" s="323"/>
      <c r="AG9" s="323"/>
      <c r="AH9" s="354"/>
      <c r="AI9" s="323"/>
      <c r="AJ9" s="323"/>
      <c r="AK9" s="353"/>
      <c r="AL9" s="323"/>
      <c r="AM9" s="353"/>
      <c r="AN9" s="353"/>
      <c r="AO9" s="323" t="s">
        <v>1054</v>
      </c>
      <c r="AP9" s="326" t="s">
        <v>1041</v>
      </c>
      <c r="AQ9" s="326"/>
      <c r="AR9" s="326"/>
      <c r="AS9" s="327"/>
      <c r="AT9" s="326">
        <v>5</v>
      </c>
      <c r="AU9" s="327"/>
      <c r="AV9" s="326"/>
      <c r="AW9" s="327"/>
      <c r="AX9" s="326" t="s">
        <v>1045</v>
      </c>
      <c r="AY9" s="326"/>
      <c r="AZ9" s="326">
        <v>0</v>
      </c>
      <c r="BA9" s="326">
        <v>0</v>
      </c>
      <c r="BB9" s="326">
        <v>0</v>
      </c>
      <c r="BC9" s="326">
        <v>0</v>
      </c>
      <c r="BD9" s="326">
        <v>0</v>
      </c>
      <c r="BE9" s="326">
        <v>0</v>
      </c>
      <c r="BF9" s="326">
        <v>0</v>
      </c>
      <c r="BG9" s="326">
        <v>0</v>
      </c>
      <c r="BH9" s="326">
        <v>0</v>
      </c>
      <c r="BI9" s="326">
        <v>0</v>
      </c>
      <c r="BJ9" s="326">
        <v>0</v>
      </c>
      <c r="BK9" s="326">
        <v>0</v>
      </c>
      <c r="BL9" s="326"/>
      <c r="BM9" s="326" t="s">
        <v>1041</v>
      </c>
      <c r="BN9" s="326"/>
      <c r="BO9" s="326" t="s">
        <v>1041</v>
      </c>
      <c r="BP9" s="356"/>
      <c r="BQ9" s="326"/>
      <c r="BR9" s="326"/>
      <c r="BS9" s="326"/>
      <c r="BT9" s="329"/>
      <c r="BU9" s="329"/>
      <c r="BV9" s="326"/>
      <c r="BW9" s="326" t="s">
        <v>1046</v>
      </c>
      <c r="BX9" s="326">
        <v>1</v>
      </c>
      <c r="BY9" s="323"/>
      <c r="BZ9" s="393" t="s">
        <v>1990</v>
      </c>
      <c r="CA9" s="323"/>
      <c r="CC9" s="161"/>
      <c r="CD9" s="161"/>
      <c r="CE9" s="161"/>
      <c r="CF9" s="161"/>
      <c r="CG9" s="161"/>
      <c r="CH9" s="161"/>
      <c r="CI9" s="161"/>
      <c r="CJ9" s="161"/>
      <c r="CK9" s="161"/>
      <c r="CL9" s="161"/>
      <c r="CM9" s="161"/>
      <c r="CN9" s="161"/>
      <c r="CO9" s="161"/>
      <c r="CP9" s="161"/>
      <c r="CQ9" s="161"/>
      <c r="CR9" s="161"/>
      <c r="CS9" s="161"/>
      <c r="CT9" s="161"/>
      <c r="CU9" s="161"/>
      <c r="CV9" s="161"/>
      <c r="CW9" s="161"/>
      <c r="CX9" s="161"/>
      <c r="CY9" s="161"/>
      <c r="CZ9" s="161"/>
      <c r="DA9" s="161"/>
      <c r="DB9" s="161"/>
      <c r="DC9" s="161"/>
      <c r="DD9" s="161"/>
      <c r="DE9" s="161"/>
    </row>
    <row r="10" spans="1:121" ht="13" customHeight="1" x14ac:dyDescent="0.15">
      <c r="A10" s="323">
        <v>1387</v>
      </c>
      <c r="B10" s="470">
        <v>43665</v>
      </c>
      <c r="C10" s="325" t="s">
        <v>1037</v>
      </c>
      <c r="D10" s="323" t="s">
        <v>1082</v>
      </c>
      <c r="E10" s="323"/>
      <c r="F10" s="323" t="s">
        <v>1051</v>
      </c>
      <c r="G10" s="324">
        <v>43646</v>
      </c>
      <c r="H10" s="326" t="s">
        <v>1040</v>
      </c>
      <c r="I10" s="326" t="s">
        <v>1041</v>
      </c>
      <c r="J10" s="326">
        <v>9</v>
      </c>
      <c r="K10" s="323" t="s">
        <v>1060</v>
      </c>
      <c r="L10" s="323" t="s">
        <v>1403</v>
      </c>
      <c r="M10" s="353">
        <v>88.72727272727272</v>
      </c>
      <c r="N10" s="353">
        <v>24.981818181818181</v>
      </c>
      <c r="O10" s="329"/>
      <c r="P10" s="323"/>
      <c r="Q10" s="354"/>
      <c r="R10" s="392"/>
      <c r="S10" s="354"/>
      <c r="T10" s="323"/>
      <c r="U10" s="354"/>
      <c r="V10" s="354"/>
      <c r="W10" s="354"/>
      <c r="X10" s="323"/>
      <c r="Y10" s="353"/>
      <c r="Z10" s="353"/>
      <c r="AA10" s="353"/>
      <c r="AB10" s="353"/>
      <c r="AC10" s="353"/>
      <c r="AD10" s="353"/>
      <c r="AE10" s="354"/>
      <c r="AF10" s="323"/>
      <c r="AG10" s="323"/>
      <c r="AH10" s="354"/>
      <c r="AI10" s="323"/>
      <c r="AJ10" s="323"/>
      <c r="AK10" s="353"/>
      <c r="AL10" s="323"/>
      <c r="AM10" s="353"/>
      <c r="AN10" s="353"/>
      <c r="AO10" s="323" t="s">
        <v>1054</v>
      </c>
      <c r="AP10" s="326" t="s">
        <v>1041</v>
      </c>
      <c r="AQ10" s="326"/>
      <c r="AR10" s="326"/>
      <c r="AS10" s="327"/>
      <c r="AT10" s="326">
        <v>7</v>
      </c>
      <c r="AU10" s="327"/>
      <c r="AV10" s="326"/>
      <c r="AW10" s="327"/>
      <c r="AX10" s="326" t="s">
        <v>1045</v>
      </c>
      <c r="AY10" s="326">
        <v>100</v>
      </c>
      <c r="AZ10" s="326">
        <v>0</v>
      </c>
      <c r="BA10" s="326">
        <v>0</v>
      </c>
      <c r="BB10" s="326">
        <v>0</v>
      </c>
      <c r="BC10" s="326">
        <v>0</v>
      </c>
      <c r="BD10" s="326">
        <v>0</v>
      </c>
      <c r="BE10" s="326">
        <v>0</v>
      </c>
      <c r="BF10" s="326">
        <v>0</v>
      </c>
      <c r="BG10" s="326">
        <v>0</v>
      </c>
      <c r="BH10" s="326">
        <v>0</v>
      </c>
      <c r="BI10" s="326">
        <v>0</v>
      </c>
      <c r="BJ10" s="326">
        <v>0</v>
      </c>
      <c r="BK10" s="326">
        <v>0</v>
      </c>
      <c r="BL10" s="326"/>
      <c r="BM10" s="326" t="s">
        <v>1041</v>
      </c>
      <c r="BN10" s="326"/>
      <c r="BO10" s="326" t="s">
        <v>1041</v>
      </c>
      <c r="BP10" s="356"/>
      <c r="BQ10" s="326"/>
      <c r="BR10" s="326"/>
      <c r="BS10" s="328"/>
      <c r="BT10" s="329"/>
      <c r="BU10" s="329"/>
      <c r="BV10" s="326"/>
      <c r="BW10" s="326" t="s">
        <v>1046</v>
      </c>
      <c r="BX10" s="326"/>
      <c r="BY10" s="323"/>
      <c r="BZ10" s="409" t="s">
        <v>1993</v>
      </c>
      <c r="CA10" s="323"/>
    </row>
    <row r="11" spans="1:121" ht="13" customHeight="1" x14ac:dyDescent="0.15">
      <c r="A11" s="323">
        <v>1108</v>
      </c>
      <c r="B11" s="470">
        <v>43665</v>
      </c>
      <c r="C11" s="325" t="s">
        <v>1037</v>
      </c>
      <c r="D11" s="323" t="s">
        <v>1082</v>
      </c>
      <c r="E11" s="323"/>
      <c r="F11" s="323" t="s">
        <v>1051</v>
      </c>
      <c r="G11" s="324">
        <v>43650</v>
      </c>
      <c r="H11" s="326" t="s">
        <v>1040</v>
      </c>
      <c r="I11" s="326" t="s">
        <v>1041</v>
      </c>
      <c r="J11" s="326">
        <v>10</v>
      </c>
      <c r="K11" s="323" t="s">
        <v>1062</v>
      </c>
      <c r="L11" s="323" t="s">
        <v>1996</v>
      </c>
      <c r="M11" s="353">
        <v>91.718181818181804</v>
      </c>
      <c r="N11" s="353">
        <v>33.881818181818183</v>
      </c>
      <c r="O11" s="323" t="s">
        <v>992</v>
      </c>
      <c r="P11" s="323">
        <v>1000</v>
      </c>
      <c r="Q11" s="353">
        <v>35.572727272727271</v>
      </c>
      <c r="R11" s="392"/>
      <c r="S11" s="354"/>
      <c r="T11" s="323"/>
      <c r="U11" s="354"/>
      <c r="V11" s="354"/>
      <c r="W11" s="354"/>
      <c r="X11" s="323"/>
      <c r="Y11" s="353"/>
      <c r="Z11" s="353"/>
      <c r="AA11" s="353"/>
      <c r="AB11" s="353"/>
      <c r="AC11" s="353"/>
      <c r="AD11" s="353"/>
      <c r="AE11" s="354"/>
      <c r="AF11" s="323"/>
      <c r="AG11" s="323"/>
      <c r="AH11" s="354"/>
      <c r="AI11" s="323"/>
      <c r="AJ11" s="323"/>
      <c r="AK11" s="353"/>
      <c r="AL11" s="323"/>
      <c r="AM11" s="353"/>
      <c r="AN11" s="353"/>
      <c r="AO11" s="323" t="s">
        <v>1054</v>
      </c>
      <c r="AP11" s="326" t="s">
        <v>1041</v>
      </c>
      <c r="AQ11" s="326"/>
      <c r="AR11" s="326"/>
      <c r="AS11" s="327"/>
      <c r="AT11" s="326">
        <v>5.5</v>
      </c>
      <c r="AU11" s="327"/>
      <c r="AV11" s="326"/>
      <c r="AW11" s="327"/>
      <c r="AX11" s="326" t="s">
        <v>1041</v>
      </c>
      <c r="AY11" s="326"/>
      <c r="AZ11" s="326">
        <v>10</v>
      </c>
      <c r="BA11" s="326">
        <v>0</v>
      </c>
      <c r="BB11" s="326">
        <v>0</v>
      </c>
      <c r="BC11" s="326">
        <v>0</v>
      </c>
      <c r="BD11" s="326">
        <v>0</v>
      </c>
      <c r="BE11" s="326">
        <v>0</v>
      </c>
      <c r="BF11" s="326">
        <v>0</v>
      </c>
      <c r="BG11" s="326">
        <v>0</v>
      </c>
      <c r="BH11" s="326">
        <v>0</v>
      </c>
      <c r="BI11" s="326">
        <v>0</v>
      </c>
      <c r="BJ11" s="326">
        <v>0</v>
      </c>
      <c r="BK11" s="326">
        <v>0</v>
      </c>
      <c r="BL11" s="326"/>
      <c r="BM11" s="326" t="s">
        <v>1041</v>
      </c>
      <c r="BN11" s="326"/>
      <c r="BO11" s="326" t="s">
        <v>1041</v>
      </c>
      <c r="BP11" s="356"/>
      <c r="BQ11" s="326"/>
      <c r="BR11" s="326"/>
      <c r="BS11" s="326"/>
      <c r="BT11" s="323"/>
      <c r="BU11" s="323"/>
      <c r="BV11" s="326"/>
      <c r="BW11" s="326" t="s">
        <v>1046</v>
      </c>
      <c r="BX11" s="326"/>
      <c r="BY11" s="323" t="s">
        <v>1997</v>
      </c>
      <c r="BZ11" s="362" t="s">
        <v>1998</v>
      </c>
      <c r="CA11" s="323"/>
    </row>
    <row r="12" spans="1:121" ht="13" customHeight="1" x14ac:dyDescent="0.15">
      <c r="A12" s="323">
        <v>13360</v>
      </c>
      <c r="B12" s="470">
        <v>43665</v>
      </c>
      <c r="C12" s="325" t="s">
        <v>1037</v>
      </c>
      <c r="D12" s="323" t="s">
        <v>1082</v>
      </c>
      <c r="E12" s="323"/>
      <c r="F12" s="323" t="s">
        <v>1051</v>
      </c>
      <c r="G12" s="324">
        <v>43646</v>
      </c>
      <c r="H12" s="326" t="s">
        <v>126</v>
      </c>
      <c r="I12" s="326" t="s">
        <v>1041</v>
      </c>
      <c r="J12" s="326">
        <v>12</v>
      </c>
      <c r="K12" s="323" t="s">
        <v>1157</v>
      </c>
      <c r="L12" s="323" t="s">
        <v>1710</v>
      </c>
      <c r="M12" s="353">
        <v>74.809090909090912</v>
      </c>
      <c r="N12" s="353">
        <v>42.236363636363635</v>
      </c>
      <c r="O12" s="472"/>
      <c r="P12" s="472"/>
      <c r="Q12" s="473"/>
      <c r="R12" s="392"/>
      <c r="S12" s="354"/>
      <c r="T12" s="323"/>
      <c r="U12" s="354"/>
      <c r="V12" s="354"/>
      <c r="W12" s="354"/>
      <c r="X12" s="323"/>
      <c r="Y12" s="353"/>
      <c r="Z12" s="353"/>
      <c r="AA12" s="353"/>
      <c r="AB12" s="353"/>
      <c r="AC12" s="353"/>
      <c r="AD12" s="353"/>
      <c r="AE12" s="354"/>
      <c r="AF12" s="323"/>
      <c r="AG12" s="323"/>
      <c r="AH12" s="354"/>
      <c r="AI12" s="323"/>
      <c r="AJ12" s="323"/>
      <c r="AK12" s="353"/>
      <c r="AL12" s="323"/>
      <c r="AM12" s="353"/>
      <c r="AN12" s="353"/>
      <c r="AO12" s="323" t="s">
        <v>1054</v>
      </c>
      <c r="AP12" s="326" t="s">
        <v>1041</v>
      </c>
      <c r="AQ12" s="326"/>
      <c r="AR12" s="326"/>
      <c r="AS12" s="327"/>
      <c r="AT12" s="326"/>
      <c r="AU12" s="327"/>
      <c r="AV12" s="326"/>
      <c r="AW12" s="327"/>
      <c r="AX12" s="326" t="s">
        <v>997</v>
      </c>
      <c r="AY12" s="326">
        <v>100</v>
      </c>
      <c r="AZ12" s="326">
        <v>0</v>
      </c>
      <c r="BA12" s="326">
        <v>0</v>
      </c>
      <c r="BB12" s="326">
        <v>0</v>
      </c>
      <c r="BC12" s="326">
        <v>0</v>
      </c>
      <c r="BD12" s="326">
        <v>0</v>
      </c>
      <c r="BE12" s="326">
        <v>0</v>
      </c>
      <c r="BF12" s="326">
        <v>0</v>
      </c>
      <c r="BG12" s="326">
        <v>0</v>
      </c>
      <c r="BH12" s="326">
        <v>0</v>
      </c>
      <c r="BI12" s="326">
        <v>0</v>
      </c>
      <c r="BJ12" s="326">
        <v>0</v>
      </c>
      <c r="BK12" s="326">
        <v>0</v>
      </c>
      <c r="BL12" s="326"/>
      <c r="BM12" s="326" t="s">
        <v>1041</v>
      </c>
      <c r="BN12" s="326"/>
      <c r="BO12" s="326" t="s">
        <v>1041</v>
      </c>
      <c r="BP12" s="355">
        <v>207.27272727272725</v>
      </c>
      <c r="BQ12" s="326"/>
      <c r="BR12" s="326"/>
      <c r="BS12" s="328"/>
      <c r="BT12" s="323"/>
      <c r="BU12" s="323"/>
      <c r="BV12" s="326"/>
      <c r="BW12" s="326" t="s">
        <v>1046</v>
      </c>
      <c r="BX12" s="326">
        <v>1</v>
      </c>
      <c r="BY12" s="329" t="s">
        <v>1711</v>
      </c>
      <c r="BZ12" s="409" t="s">
        <v>2001</v>
      </c>
      <c r="CA12" s="323"/>
    </row>
    <row r="13" spans="1:121" s="415" customFormat="1" ht="13" customHeight="1" x14ac:dyDescent="0.15">
      <c r="A13" s="323">
        <v>12481</v>
      </c>
      <c r="B13" s="470">
        <v>43665</v>
      </c>
      <c r="C13" s="325" t="s">
        <v>1037</v>
      </c>
      <c r="D13" s="323" t="s">
        <v>1082</v>
      </c>
      <c r="E13" s="323"/>
      <c r="F13" s="323" t="s">
        <v>1051</v>
      </c>
      <c r="G13" s="324">
        <v>43658</v>
      </c>
      <c r="H13" s="326" t="s">
        <v>126</v>
      </c>
      <c r="I13" s="326" t="s">
        <v>1041</v>
      </c>
      <c r="J13" s="326">
        <v>13</v>
      </c>
      <c r="K13" s="323" t="s">
        <v>1415</v>
      </c>
      <c r="L13" s="323" t="s">
        <v>1707</v>
      </c>
      <c r="M13" s="353">
        <v>87.999999999999986</v>
      </c>
      <c r="N13" s="353">
        <v>33.999999999999993</v>
      </c>
      <c r="O13" s="329"/>
      <c r="P13" s="323"/>
      <c r="Q13" s="354"/>
      <c r="R13" s="392"/>
      <c r="S13" s="354"/>
      <c r="T13" s="323"/>
      <c r="U13" s="354"/>
      <c r="V13" s="354"/>
      <c r="W13" s="354"/>
      <c r="X13" s="323"/>
      <c r="Y13" s="353"/>
      <c r="Z13" s="353"/>
      <c r="AA13" s="353"/>
      <c r="AB13" s="353"/>
      <c r="AC13" s="353"/>
      <c r="AD13" s="354"/>
      <c r="AE13" s="354"/>
      <c r="AF13" s="323"/>
      <c r="AG13" s="323"/>
      <c r="AH13" s="354"/>
      <c r="AI13" s="323"/>
      <c r="AJ13" s="323"/>
      <c r="AK13" s="353"/>
      <c r="AL13" s="323"/>
      <c r="AM13" s="353"/>
      <c r="AN13" s="353"/>
      <c r="AO13" s="323" t="s">
        <v>1054</v>
      </c>
      <c r="AP13" s="326" t="s">
        <v>1041</v>
      </c>
      <c r="AQ13" s="326"/>
      <c r="AR13" s="326"/>
      <c r="AS13" s="327"/>
      <c r="AT13" s="326">
        <v>8.1</v>
      </c>
      <c r="AU13" s="327"/>
      <c r="AV13" s="326"/>
      <c r="AW13" s="327"/>
      <c r="AX13" s="326" t="s">
        <v>971</v>
      </c>
      <c r="AY13" s="326"/>
      <c r="AZ13" s="326">
        <v>4</v>
      </c>
      <c r="BA13" s="326">
        <v>0</v>
      </c>
      <c r="BB13" s="326">
        <v>0</v>
      </c>
      <c r="BC13" s="326">
        <v>0</v>
      </c>
      <c r="BD13" s="326">
        <v>0</v>
      </c>
      <c r="BE13" s="326">
        <v>0</v>
      </c>
      <c r="BF13" s="326">
        <v>0</v>
      </c>
      <c r="BG13" s="326">
        <v>0</v>
      </c>
      <c r="BH13" s="326">
        <v>0</v>
      </c>
      <c r="BI13" s="326">
        <v>0</v>
      </c>
      <c r="BJ13" s="326">
        <v>0</v>
      </c>
      <c r="BK13" s="326">
        <v>0</v>
      </c>
      <c r="BL13" s="326"/>
      <c r="BM13" s="326" t="s">
        <v>1041</v>
      </c>
      <c r="BN13" s="326"/>
      <c r="BO13" s="326" t="s">
        <v>1041</v>
      </c>
      <c r="BP13" s="356"/>
      <c r="BQ13" s="326"/>
      <c r="BR13" s="326"/>
      <c r="BS13" s="326"/>
      <c r="BT13" s="323"/>
      <c r="BU13" s="329"/>
      <c r="BV13" s="326"/>
      <c r="BW13" s="326" t="s">
        <v>1046</v>
      </c>
      <c r="BX13" s="326">
        <v>1</v>
      </c>
      <c r="BY13" s="323"/>
      <c r="BZ13" s="343" t="s">
        <v>2003</v>
      </c>
      <c r="CA13" s="329"/>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row>
    <row r="14" spans="1:121" ht="13" customHeight="1" x14ac:dyDescent="0.15">
      <c r="A14" s="323">
        <v>5224</v>
      </c>
      <c r="B14" s="470">
        <v>43665</v>
      </c>
      <c r="C14" s="325" t="s">
        <v>1037</v>
      </c>
      <c r="D14" s="323" t="s">
        <v>1082</v>
      </c>
      <c r="E14" s="323"/>
      <c r="F14" s="323" t="s">
        <v>1051</v>
      </c>
      <c r="G14" s="324">
        <v>43658</v>
      </c>
      <c r="H14" s="326" t="s">
        <v>1040</v>
      </c>
      <c r="I14" s="326" t="s">
        <v>1041</v>
      </c>
      <c r="J14" s="326">
        <v>14</v>
      </c>
      <c r="K14" s="323" t="s">
        <v>1923</v>
      </c>
      <c r="L14" s="323" t="s">
        <v>1431</v>
      </c>
      <c r="M14" s="353">
        <v>60.999999999999993</v>
      </c>
      <c r="N14" s="353">
        <v>24.2</v>
      </c>
      <c r="O14" s="323" t="s">
        <v>992</v>
      </c>
      <c r="P14" s="323">
        <v>1825</v>
      </c>
      <c r="Q14" s="353">
        <v>26.999999999999996</v>
      </c>
      <c r="R14" s="323"/>
      <c r="S14" s="354"/>
      <c r="T14" s="323"/>
      <c r="U14" s="354"/>
      <c r="V14" s="354"/>
      <c r="W14" s="354"/>
      <c r="X14" s="323"/>
      <c r="Y14" s="353"/>
      <c r="Z14" s="353"/>
      <c r="AA14" s="353"/>
      <c r="AB14" s="353"/>
      <c r="AC14" s="353"/>
      <c r="AD14" s="353"/>
      <c r="AE14" s="354"/>
      <c r="AF14" s="323"/>
      <c r="AG14" s="323"/>
      <c r="AH14" s="354"/>
      <c r="AI14" s="323"/>
      <c r="AJ14" s="323"/>
      <c r="AK14" s="353"/>
      <c r="AL14" s="323"/>
      <c r="AM14" s="353"/>
      <c r="AN14" s="353"/>
      <c r="AO14" s="323" t="s">
        <v>1054</v>
      </c>
      <c r="AP14" s="326" t="s">
        <v>1041</v>
      </c>
      <c r="AQ14" s="326"/>
      <c r="AR14" s="326"/>
      <c r="AS14" s="327"/>
      <c r="AT14" s="326">
        <v>6</v>
      </c>
      <c r="AU14" s="327"/>
      <c r="AV14" s="326"/>
      <c r="AW14" s="327"/>
      <c r="AX14" s="326" t="s">
        <v>1041</v>
      </c>
      <c r="AY14" s="326"/>
      <c r="AZ14" s="326">
        <v>0</v>
      </c>
      <c r="BA14" s="326">
        <v>0</v>
      </c>
      <c r="BB14" s="326">
        <v>2</v>
      </c>
      <c r="BC14" s="326">
        <v>0</v>
      </c>
      <c r="BD14" s="326">
        <v>0</v>
      </c>
      <c r="BE14" s="326">
        <v>0</v>
      </c>
      <c r="BF14" s="326">
        <v>0</v>
      </c>
      <c r="BG14" s="326">
        <v>0</v>
      </c>
      <c r="BH14" s="326">
        <v>0</v>
      </c>
      <c r="BI14" s="326">
        <v>0</v>
      </c>
      <c r="BJ14" s="326">
        <v>0</v>
      </c>
      <c r="BK14" s="326">
        <v>0</v>
      </c>
      <c r="BL14" s="326"/>
      <c r="BM14" s="326" t="s">
        <v>1041</v>
      </c>
      <c r="BN14" s="326"/>
      <c r="BO14" s="326" t="s">
        <v>1041</v>
      </c>
      <c r="BP14" s="356"/>
      <c r="BQ14" s="326"/>
      <c r="BR14" s="326"/>
      <c r="BS14" s="326"/>
      <c r="BT14" s="323"/>
      <c r="BU14" s="329"/>
      <c r="BV14" s="326"/>
      <c r="BW14" s="326" t="s">
        <v>1046</v>
      </c>
      <c r="BX14" s="326">
        <v>1</v>
      </c>
      <c r="BY14" s="323"/>
      <c r="BZ14" s="343" t="s">
        <v>2006</v>
      </c>
      <c r="CA14" s="323"/>
    </row>
    <row r="15" spans="1:121" ht="13" customHeight="1" x14ac:dyDescent="0.15">
      <c r="A15" s="323">
        <v>558</v>
      </c>
      <c r="B15" s="470">
        <v>43665</v>
      </c>
      <c r="C15" s="325" t="s">
        <v>1037</v>
      </c>
      <c r="D15" s="323" t="s">
        <v>1082</v>
      </c>
      <c r="E15" s="323"/>
      <c r="F15" s="323" t="s">
        <v>1051</v>
      </c>
      <c r="G15" s="324">
        <v>43646</v>
      </c>
      <c r="H15" s="326" t="s">
        <v>1040</v>
      </c>
      <c r="I15" s="326" t="s">
        <v>1041</v>
      </c>
      <c r="J15" s="326">
        <v>15</v>
      </c>
      <c r="K15" s="323" t="s">
        <v>1433</v>
      </c>
      <c r="L15" s="323" t="s">
        <v>1925</v>
      </c>
      <c r="M15" s="353">
        <v>124.45454545454545</v>
      </c>
      <c r="N15" s="353">
        <v>29.327272727272724</v>
      </c>
      <c r="O15" s="329"/>
      <c r="P15" s="323"/>
      <c r="Q15" s="354"/>
      <c r="R15" s="323"/>
      <c r="S15" s="354"/>
      <c r="T15" s="323"/>
      <c r="U15" s="354"/>
      <c r="V15" s="354"/>
      <c r="W15" s="354"/>
      <c r="X15" s="323"/>
      <c r="Y15" s="353"/>
      <c r="Z15" s="353"/>
      <c r="AA15" s="353"/>
      <c r="AB15" s="353"/>
      <c r="AC15" s="353"/>
      <c r="AD15" s="353"/>
      <c r="AE15" s="354"/>
      <c r="AF15" s="323"/>
      <c r="AG15" s="323"/>
      <c r="AH15" s="354"/>
      <c r="AI15" s="323"/>
      <c r="AJ15" s="323"/>
      <c r="AK15" s="353"/>
      <c r="AL15" s="323"/>
      <c r="AM15" s="353"/>
      <c r="AN15" s="353"/>
      <c r="AO15" s="323" t="s">
        <v>1054</v>
      </c>
      <c r="AP15" s="326" t="s">
        <v>1041</v>
      </c>
      <c r="AQ15" s="326"/>
      <c r="AR15" s="326"/>
      <c r="AS15" s="327"/>
      <c r="AT15" s="326">
        <v>5</v>
      </c>
      <c r="AU15" s="327"/>
      <c r="AV15" s="326"/>
      <c r="AW15" s="327"/>
      <c r="AX15" s="326" t="s">
        <v>1041</v>
      </c>
      <c r="AY15" s="326"/>
      <c r="AZ15" s="326">
        <v>0</v>
      </c>
      <c r="BA15" s="326">
        <v>0</v>
      </c>
      <c r="BB15" s="326">
        <v>0</v>
      </c>
      <c r="BC15" s="326">
        <v>0</v>
      </c>
      <c r="BD15" s="326">
        <v>0</v>
      </c>
      <c r="BE15" s="326">
        <v>0</v>
      </c>
      <c r="BF15" s="326">
        <v>0</v>
      </c>
      <c r="BG15" s="326">
        <v>0</v>
      </c>
      <c r="BH15" s="326">
        <v>0</v>
      </c>
      <c r="BI15" s="326">
        <v>0</v>
      </c>
      <c r="BJ15" s="326">
        <v>0</v>
      </c>
      <c r="BK15" s="326">
        <v>0</v>
      </c>
      <c r="BL15" s="326"/>
      <c r="BM15" s="326" t="s">
        <v>1041</v>
      </c>
      <c r="BN15" s="326"/>
      <c r="BO15" s="326" t="s">
        <v>1041</v>
      </c>
      <c r="BP15" s="356"/>
      <c r="BQ15" s="326"/>
      <c r="BR15" s="326"/>
      <c r="BS15" s="326"/>
      <c r="BT15" s="329"/>
      <c r="BU15" s="329"/>
      <c r="BV15" s="326"/>
      <c r="BW15" s="326" t="s">
        <v>1046</v>
      </c>
      <c r="BX15" s="326">
        <v>1</v>
      </c>
      <c r="BY15" s="323" t="s">
        <v>1926</v>
      </c>
      <c r="BZ15" s="343" t="s">
        <v>2009</v>
      </c>
      <c r="CA15" s="323"/>
      <c r="CC15" s="161"/>
      <c r="CD15" s="161"/>
      <c r="CE15" s="161"/>
      <c r="CF15" s="161"/>
      <c r="CG15" s="161"/>
      <c r="CH15" s="161"/>
      <c r="CI15" s="161"/>
      <c r="CJ15" s="161"/>
      <c r="CK15" s="161"/>
      <c r="CL15" s="161"/>
      <c r="CM15" s="161"/>
      <c r="CN15" s="161"/>
      <c r="CO15" s="161"/>
      <c r="CP15" s="161"/>
      <c r="CQ15" s="161"/>
      <c r="CR15" s="161"/>
      <c r="CS15" s="161"/>
      <c r="CT15" s="161"/>
      <c r="CU15" s="161"/>
      <c r="CV15" s="161"/>
      <c r="CW15" s="161"/>
      <c r="CX15" s="161"/>
      <c r="CY15" s="161"/>
      <c r="CZ15" s="161"/>
      <c r="DA15" s="161"/>
      <c r="DB15" s="161"/>
      <c r="DC15" s="161"/>
      <c r="DD15" s="161"/>
      <c r="DE15" s="161"/>
      <c r="DF15" s="161"/>
      <c r="DG15" s="161"/>
      <c r="DH15" s="161"/>
      <c r="DI15" s="161"/>
      <c r="DJ15" s="161"/>
      <c r="DK15" s="161"/>
      <c r="DL15" s="161"/>
      <c r="DM15" s="161"/>
      <c r="DN15" s="161"/>
      <c r="DO15" s="161"/>
      <c r="DP15" s="161"/>
      <c r="DQ15" s="161"/>
    </row>
    <row r="16" spans="1:121" ht="13" customHeight="1" x14ac:dyDescent="0.15">
      <c r="A16" s="323" t="s">
        <v>1970</v>
      </c>
      <c r="B16" s="470">
        <v>43665</v>
      </c>
      <c r="C16" s="325" t="s">
        <v>1037</v>
      </c>
      <c r="D16" s="323" t="s">
        <v>1082</v>
      </c>
      <c r="E16" s="323"/>
      <c r="F16" s="323" t="s">
        <v>1051</v>
      </c>
      <c r="G16" s="324">
        <v>43646</v>
      </c>
      <c r="H16" s="326" t="s">
        <v>1040</v>
      </c>
      <c r="I16" s="326" t="s">
        <v>1041</v>
      </c>
      <c r="J16" s="326">
        <v>16</v>
      </c>
      <c r="K16" s="323" t="s">
        <v>168</v>
      </c>
      <c r="L16" s="323" t="s">
        <v>1152</v>
      </c>
      <c r="M16" s="353">
        <v>102</v>
      </c>
      <c r="N16" s="353">
        <v>32.699999999999996</v>
      </c>
      <c r="O16" s="472" t="s">
        <v>992</v>
      </c>
      <c r="P16" s="472">
        <v>1365</v>
      </c>
      <c r="Q16" s="353">
        <v>37.599999999999994</v>
      </c>
      <c r="R16" s="392"/>
      <c r="S16" s="354"/>
      <c r="T16" s="323"/>
      <c r="U16" s="354"/>
      <c r="V16" s="354"/>
      <c r="W16" s="354"/>
      <c r="X16" s="323"/>
      <c r="Y16" s="353"/>
      <c r="Z16" s="353"/>
      <c r="AA16" s="353"/>
      <c r="AB16" s="353"/>
      <c r="AC16" s="353"/>
      <c r="AD16" s="353"/>
      <c r="AE16" s="354"/>
      <c r="AF16" s="323"/>
      <c r="AG16" s="323"/>
      <c r="AH16" s="354"/>
      <c r="AI16" s="323"/>
      <c r="AJ16" s="323"/>
      <c r="AK16" s="353"/>
      <c r="AL16" s="323"/>
      <c r="AM16" s="353"/>
      <c r="AN16" s="353"/>
      <c r="AO16" s="323" t="s">
        <v>1054</v>
      </c>
      <c r="AP16" s="326" t="s">
        <v>1041</v>
      </c>
      <c r="AQ16" s="326"/>
      <c r="AR16" s="326"/>
      <c r="AS16" s="326"/>
      <c r="AT16" s="326">
        <v>6</v>
      </c>
      <c r="AU16" s="327"/>
      <c r="AV16" s="326"/>
      <c r="AW16" s="327"/>
      <c r="AX16" s="326" t="s">
        <v>971</v>
      </c>
      <c r="AY16" s="326"/>
      <c r="AZ16" s="326">
        <v>0</v>
      </c>
      <c r="BA16" s="326">
        <v>0</v>
      </c>
      <c r="BB16" s="326">
        <v>5</v>
      </c>
      <c r="BC16" s="326">
        <v>0</v>
      </c>
      <c r="BD16" s="326">
        <v>0</v>
      </c>
      <c r="BE16" s="326">
        <v>0</v>
      </c>
      <c r="BF16" s="326">
        <v>0</v>
      </c>
      <c r="BG16" s="326">
        <v>0</v>
      </c>
      <c r="BH16" s="326">
        <v>0</v>
      </c>
      <c r="BI16" s="326">
        <v>0</v>
      </c>
      <c r="BJ16" s="326">
        <v>0</v>
      </c>
      <c r="BK16" s="326">
        <v>0</v>
      </c>
      <c r="BL16" s="326"/>
      <c r="BM16" s="326" t="s">
        <v>971</v>
      </c>
      <c r="BN16" s="326"/>
      <c r="BO16" s="326" t="s">
        <v>1041</v>
      </c>
      <c r="BP16" s="356"/>
      <c r="BQ16" s="326"/>
      <c r="BR16" s="326"/>
      <c r="BS16" s="326"/>
      <c r="BT16" s="329"/>
      <c r="BU16" s="329"/>
      <c r="BV16" s="326"/>
      <c r="BW16" s="326" t="s">
        <v>1046</v>
      </c>
      <c r="BX16" s="326">
        <v>1</v>
      </c>
      <c r="BY16" s="323"/>
      <c r="BZ16" s="393" t="s">
        <v>2012</v>
      </c>
      <c r="CA16" s="323"/>
      <c r="CC16" s="161"/>
      <c r="CD16" s="161"/>
      <c r="CE16" s="161"/>
      <c r="CF16" s="161"/>
      <c r="CG16" s="161"/>
      <c r="CH16" s="161"/>
      <c r="CI16" s="161"/>
      <c r="CJ16" s="161"/>
      <c r="CK16" s="161"/>
      <c r="CL16" s="161"/>
      <c r="CM16" s="161"/>
      <c r="CN16" s="161"/>
      <c r="CO16" s="161"/>
      <c r="CP16" s="161"/>
      <c r="CQ16" s="161"/>
      <c r="CR16" s="161"/>
      <c r="CS16" s="161"/>
      <c r="CT16" s="161"/>
      <c r="CU16" s="161"/>
      <c r="CV16" s="161"/>
      <c r="CW16" s="161"/>
      <c r="CX16" s="161"/>
      <c r="CY16" s="161"/>
      <c r="CZ16" s="161"/>
      <c r="DA16" s="161"/>
      <c r="DB16" s="161"/>
      <c r="DC16" s="161"/>
      <c r="DD16" s="161"/>
      <c r="DE16" s="161"/>
    </row>
    <row r="17" spans="1:121" ht="13" customHeight="1" x14ac:dyDescent="0.15">
      <c r="A17" s="323" t="s">
        <v>1970</v>
      </c>
      <c r="B17" s="470">
        <v>43669</v>
      </c>
      <c r="C17" s="325" t="s">
        <v>1037</v>
      </c>
      <c r="D17" s="323" t="s">
        <v>1082</v>
      </c>
      <c r="E17" s="323"/>
      <c r="F17" s="323" t="s">
        <v>1051</v>
      </c>
      <c r="G17" s="324">
        <v>43669</v>
      </c>
      <c r="H17" s="326" t="s">
        <v>1040</v>
      </c>
      <c r="I17" s="326" t="s">
        <v>1041</v>
      </c>
      <c r="J17" s="326">
        <v>17</v>
      </c>
      <c r="K17" s="323" t="s">
        <v>901</v>
      </c>
      <c r="L17" s="323" t="s">
        <v>125</v>
      </c>
      <c r="M17" s="353">
        <v>80.018181818181802</v>
      </c>
      <c r="N17" s="353">
        <v>32.25454545454545</v>
      </c>
      <c r="O17" s="329"/>
      <c r="P17" s="323"/>
      <c r="Q17" s="354"/>
      <c r="R17" s="323"/>
      <c r="S17" s="354"/>
      <c r="T17" s="323"/>
      <c r="U17" s="354"/>
      <c r="V17" s="354"/>
      <c r="W17" s="354"/>
      <c r="X17" s="323"/>
      <c r="Y17" s="353"/>
      <c r="Z17" s="353"/>
      <c r="AA17" s="353"/>
      <c r="AB17" s="353"/>
      <c r="AC17" s="353"/>
      <c r="AD17" s="354"/>
      <c r="AE17" s="354"/>
      <c r="AF17" s="323"/>
      <c r="AG17" s="323"/>
      <c r="AH17" s="354"/>
      <c r="AI17" s="323"/>
      <c r="AJ17" s="323"/>
      <c r="AK17" s="353"/>
      <c r="AL17" s="323"/>
      <c r="AM17" s="353"/>
      <c r="AN17" s="353"/>
      <c r="AO17" s="323" t="s">
        <v>1054</v>
      </c>
      <c r="AP17" s="326" t="s">
        <v>1041</v>
      </c>
      <c r="AQ17" s="326"/>
      <c r="AR17" s="326"/>
      <c r="AS17" s="327"/>
      <c r="AT17" s="326">
        <v>5.5</v>
      </c>
      <c r="AU17" s="327"/>
      <c r="AV17" s="326"/>
      <c r="AW17" s="327"/>
      <c r="AX17" s="326" t="s">
        <v>997</v>
      </c>
      <c r="AY17" s="326"/>
      <c r="AZ17" s="326">
        <v>0</v>
      </c>
      <c r="BA17" s="326">
        <v>5</v>
      </c>
      <c r="BB17" s="326">
        <v>0</v>
      </c>
      <c r="BC17" s="326">
        <v>0</v>
      </c>
      <c r="BD17" s="326">
        <v>0</v>
      </c>
      <c r="BE17" s="326">
        <v>0</v>
      </c>
      <c r="BF17" s="326">
        <v>0</v>
      </c>
      <c r="BG17" s="326">
        <v>0</v>
      </c>
      <c r="BH17" s="326">
        <v>0</v>
      </c>
      <c r="BI17" s="326">
        <v>0</v>
      </c>
      <c r="BJ17" s="326">
        <v>0</v>
      </c>
      <c r="BK17" s="326">
        <v>0</v>
      </c>
      <c r="BL17" s="326"/>
      <c r="BM17" s="326" t="s">
        <v>1041</v>
      </c>
      <c r="BN17" s="326"/>
      <c r="BO17" s="326" t="s">
        <v>1041</v>
      </c>
      <c r="BP17" s="356"/>
      <c r="BQ17" s="326"/>
      <c r="BR17" s="326"/>
      <c r="BS17" s="326"/>
      <c r="BT17" s="329"/>
      <c r="BU17" s="329"/>
      <c r="BV17" s="326"/>
      <c r="BW17" s="326" t="s">
        <v>1046</v>
      </c>
      <c r="BX17" s="326"/>
      <c r="BY17" s="323"/>
      <c r="BZ17" s="393" t="s">
        <v>2133</v>
      </c>
      <c r="CA17" s="323"/>
      <c r="CC17" s="161"/>
      <c r="CD17" s="161"/>
      <c r="CE17" s="161"/>
      <c r="CF17" s="161"/>
      <c r="CG17" s="161"/>
      <c r="CH17" s="161"/>
      <c r="CI17" s="161"/>
      <c r="CJ17" s="161"/>
      <c r="CK17" s="161"/>
      <c r="CL17" s="161"/>
      <c r="CM17" s="161"/>
      <c r="CN17" s="161"/>
      <c r="CO17" s="161"/>
      <c r="CP17" s="161"/>
      <c r="CQ17" s="161"/>
      <c r="CR17" s="161"/>
      <c r="CS17" s="161"/>
      <c r="CT17" s="161"/>
      <c r="CU17" s="161"/>
      <c r="CV17" s="161"/>
      <c r="CW17" s="161"/>
      <c r="CX17" s="161"/>
      <c r="CY17" s="161"/>
      <c r="CZ17" s="161"/>
      <c r="DA17" s="161"/>
      <c r="DB17" s="161"/>
      <c r="DC17" s="161"/>
      <c r="DD17" s="161"/>
      <c r="DE17" s="161"/>
    </row>
    <row r="18" spans="1:121" ht="13" customHeight="1" x14ac:dyDescent="0.15">
      <c r="A18" s="323" t="s">
        <v>1970</v>
      </c>
      <c r="B18" s="470">
        <v>43665</v>
      </c>
      <c r="C18" s="325" t="s">
        <v>1037</v>
      </c>
      <c r="D18" s="323" t="s">
        <v>1082</v>
      </c>
      <c r="E18" s="323"/>
      <c r="F18" s="323" t="s">
        <v>1051</v>
      </c>
      <c r="G18" s="324">
        <v>43646</v>
      </c>
      <c r="H18" s="326" t="s">
        <v>1040</v>
      </c>
      <c r="I18" s="326" t="s">
        <v>1041</v>
      </c>
      <c r="J18" s="326">
        <v>18</v>
      </c>
      <c r="K18" s="323" t="s">
        <v>2015</v>
      </c>
      <c r="L18" s="323" t="s">
        <v>2016</v>
      </c>
      <c r="M18" s="353">
        <v>130.79999999999998</v>
      </c>
      <c r="N18" s="353">
        <v>30.199999999999996</v>
      </c>
      <c r="O18" s="329"/>
      <c r="P18" s="323"/>
      <c r="Q18" s="354"/>
      <c r="R18" s="392"/>
      <c r="S18" s="354"/>
      <c r="T18" s="323"/>
      <c r="U18" s="354"/>
      <c r="V18" s="354"/>
      <c r="W18" s="354"/>
      <c r="X18" s="323"/>
      <c r="Y18" s="353"/>
      <c r="Z18" s="353"/>
      <c r="AA18" s="353"/>
      <c r="AB18" s="353"/>
      <c r="AC18" s="353"/>
      <c r="AD18" s="353"/>
      <c r="AE18" s="354"/>
      <c r="AF18" s="323"/>
      <c r="AG18" s="323"/>
      <c r="AH18" s="354"/>
      <c r="AI18" s="323"/>
      <c r="AJ18" s="323"/>
      <c r="AK18" s="353"/>
      <c r="AL18" s="323"/>
      <c r="AM18" s="353"/>
      <c r="AN18" s="353"/>
      <c r="AO18" s="323" t="s">
        <v>1054</v>
      </c>
      <c r="AP18" s="326" t="s">
        <v>1041</v>
      </c>
      <c r="AQ18" s="326"/>
      <c r="AR18" s="326"/>
      <c r="AS18" s="326"/>
      <c r="AT18" s="326">
        <v>7</v>
      </c>
      <c r="AU18" s="327"/>
      <c r="AV18" s="326"/>
      <c r="AW18" s="327"/>
      <c r="AX18" s="326" t="s">
        <v>126</v>
      </c>
      <c r="AY18" s="326">
        <v>10</v>
      </c>
      <c r="AZ18" s="326">
        <v>0</v>
      </c>
      <c r="BA18" s="326">
        <v>0</v>
      </c>
      <c r="BB18" s="326">
        <v>0</v>
      </c>
      <c r="BC18" s="326">
        <v>0</v>
      </c>
      <c r="BD18" s="326">
        <v>0</v>
      </c>
      <c r="BE18" s="326">
        <v>0</v>
      </c>
      <c r="BF18" s="326">
        <v>0</v>
      </c>
      <c r="BG18" s="326">
        <v>0</v>
      </c>
      <c r="BH18" s="326">
        <v>0</v>
      </c>
      <c r="BI18" s="326">
        <v>0</v>
      </c>
      <c r="BJ18" s="326">
        <v>0</v>
      </c>
      <c r="BK18" s="326">
        <v>0</v>
      </c>
      <c r="BL18" s="326"/>
      <c r="BM18" s="326" t="s">
        <v>971</v>
      </c>
      <c r="BN18" s="326"/>
      <c r="BO18" s="326" t="s">
        <v>1041</v>
      </c>
      <c r="BP18" s="356"/>
      <c r="BQ18" s="326"/>
      <c r="BR18" s="326"/>
      <c r="BS18" s="326"/>
      <c r="BT18" s="329"/>
      <c r="BU18" s="329"/>
      <c r="BV18" s="326"/>
      <c r="BW18" s="326" t="s">
        <v>1046</v>
      </c>
      <c r="BX18" s="326"/>
      <c r="BY18" s="323"/>
      <c r="BZ18" s="393" t="s">
        <v>2017</v>
      </c>
      <c r="CA18" s="323"/>
      <c r="CC18" s="161"/>
      <c r="CD18" s="161"/>
      <c r="CE18" s="161"/>
      <c r="CF18" s="161"/>
      <c r="CG18" s="161"/>
      <c r="CH18" s="161"/>
      <c r="CI18" s="161"/>
      <c r="CJ18" s="161"/>
      <c r="CK18" s="161"/>
      <c r="CL18" s="161"/>
      <c r="CM18" s="161"/>
      <c r="CN18" s="161"/>
      <c r="CO18" s="161"/>
      <c r="CP18" s="161"/>
      <c r="CQ18" s="161"/>
      <c r="CR18" s="161"/>
      <c r="CS18" s="161"/>
      <c r="CT18" s="161"/>
      <c r="CU18" s="161"/>
      <c r="CV18" s="161"/>
      <c r="CW18" s="161"/>
      <c r="CX18" s="161"/>
      <c r="CY18" s="161"/>
      <c r="CZ18" s="161"/>
      <c r="DA18" s="161"/>
      <c r="DB18" s="161"/>
      <c r="DC18" s="161"/>
      <c r="DD18" s="161"/>
      <c r="DE18" s="161"/>
    </row>
    <row r="19" spans="1:121" ht="13" customHeight="1" x14ac:dyDescent="0.15">
      <c r="A19" s="323" t="s">
        <v>1970</v>
      </c>
      <c r="B19" s="470">
        <v>43665</v>
      </c>
      <c r="C19" s="325" t="s">
        <v>1037</v>
      </c>
      <c r="D19" s="323" t="s">
        <v>1082</v>
      </c>
      <c r="E19" s="323"/>
      <c r="F19" s="323" t="s">
        <v>1051</v>
      </c>
      <c r="G19" s="324">
        <v>43646</v>
      </c>
      <c r="H19" s="326" t="s">
        <v>1040</v>
      </c>
      <c r="I19" s="326" t="s">
        <v>1041</v>
      </c>
      <c r="J19" s="326">
        <v>19</v>
      </c>
      <c r="K19" s="323" t="s">
        <v>1435</v>
      </c>
      <c r="L19" s="323" t="s">
        <v>2020</v>
      </c>
      <c r="M19" s="353">
        <v>103.49999999999999</v>
      </c>
      <c r="N19" s="353">
        <v>32.772727272727266</v>
      </c>
      <c r="O19" s="329"/>
      <c r="P19" s="323"/>
      <c r="Q19" s="354"/>
      <c r="R19" s="323"/>
      <c r="S19" s="354"/>
      <c r="T19" s="323"/>
      <c r="U19" s="354"/>
      <c r="V19" s="354"/>
      <c r="W19" s="354"/>
      <c r="X19" s="323"/>
      <c r="Y19" s="353"/>
      <c r="Z19" s="353"/>
      <c r="AA19" s="353"/>
      <c r="AB19" s="353"/>
      <c r="AC19" s="353"/>
      <c r="AD19" s="354"/>
      <c r="AE19" s="354"/>
      <c r="AF19" s="323"/>
      <c r="AG19" s="323"/>
      <c r="AH19" s="354"/>
      <c r="AI19" s="323"/>
      <c r="AJ19" s="323"/>
      <c r="AK19" s="353"/>
      <c r="AL19" s="323"/>
      <c r="AM19" s="353"/>
      <c r="AN19" s="353"/>
      <c r="AO19" s="323" t="s">
        <v>1054</v>
      </c>
      <c r="AP19" s="326" t="s">
        <v>1041</v>
      </c>
      <c r="AQ19" s="326"/>
      <c r="AR19" s="326"/>
      <c r="AS19" s="327"/>
      <c r="AT19" s="326">
        <v>4.4000000000000004</v>
      </c>
      <c r="AU19" s="327"/>
      <c r="AV19" s="326"/>
      <c r="AW19" s="327"/>
      <c r="AX19" s="326" t="s">
        <v>971</v>
      </c>
      <c r="AY19" s="326"/>
      <c r="AZ19" s="326">
        <v>0</v>
      </c>
      <c r="BA19" s="326">
        <v>0</v>
      </c>
      <c r="BB19" s="326">
        <v>0</v>
      </c>
      <c r="BC19" s="326">
        <v>0</v>
      </c>
      <c r="BD19" s="326">
        <v>0</v>
      </c>
      <c r="BE19" s="326">
        <v>0</v>
      </c>
      <c r="BF19" s="326">
        <v>0</v>
      </c>
      <c r="BG19" s="326">
        <v>0</v>
      </c>
      <c r="BH19" s="326">
        <v>0</v>
      </c>
      <c r="BI19" s="326">
        <v>0</v>
      </c>
      <c r="BJ19" s="326">
        <v>0</v>
      </c>
      <c r="BK19" s="326">
        <v>0</v>
      </c>
      <c r="BL19" s="326"/>
      <c r="BM19" s="326" t="s">
        <v>1041</v>
      </c>
      <c r="BN19" s="326"/>
      <c r="BO19" s="326" t="s">
        <v>1041</v>
      </c>
      <c r="BP19" s="356"/>
      <c r="BQ19" s="326"/>
      <c r="BR19" s="326"/>
      <c r="BS19" s="326"/>
      <c r="BT19" s="329"/>
      <c r="BU19" s="329"/>
      <c r="BV19" s="326"/>
      <c r="BW19" s="326" t="s">
        <v>1046</v>
      </c>
      <c r="BX19" s="326">
        <v>1</v>
      </c>
      <c r="BY19" s="323"/>
      <c r="BZ19" s="393" t="s">
        <v>2021</v>
      </c>
      <c r="CA19" s="323"/>
      <c r="CC19" s="161"/>
      <c r="CD19" s="161"/>
      <c r="CE19" s="161"/>
      <c r="CF19" s="161"/>
      <c r="CG19" s="161"/>
      <c r="CH19" s="161"/>
      <c r="CI19" s="161"/>
      <c r="CJ19" s="161"/>
      <c r="CK19" s="161"/>
      <c r="CL19" s="161"/>
      <c r="CM19" s="161"/>
      <c r="CN19" s="161"/>
      <c r="CO19" s="161"/>
      <c r="CP19" s="161"/>
      <c r="CQ19" s="161"/>
      <c r="CR19" s="161"/>
      <c r="CS19" s="161"/>
      <c r="CT19" s="161"/>
      <c r="CU19" s="161"/>
      <c r="CV19" s="161"/>
      <c r="CW19" s="161"/>
      <c r="CX19" s="161"/>
      <c r="CY19" s="161"/>
      <c r="CZ19" s="161"/>
      <c r="DA19" s="161"/>
      <c r="DB19" s="161"/>
      <c r="DC19" s="161"/>
      <c r="DD19" s="161"/>
      <c r="DE19" s="161"/>
    </row>
    <row r="20" spans="1:121" ht="13" customHeight="1" x14ac:dyDescent="0.15">
      <c r="A20" s="323" t="s">
        <v>1970</v>
      </c>
      <c r="B20" s="470">
        <v>43665</v>
      </c>
      <c r="C20" s="325" t="s">
        <v>1037</v>
      </c>
      <c r="D20" s="323" t="s">
        <v>1082</v>
      </c>
      <c r="E20" s="323"/>
      <c r="F20" s="323" t="s">
        <v>1051</v>
      </c>
      <c r="G20" s="324">
        <v>43651</v>
      </c>
      <c r="H20" s="326" t="s">
        <v>1040</v>
      </c>
      <c r="I20" s="326" t="s">
        <v>1041</v>
      </c>
      <c r="J20" s="326">
        <v>20</v>
      </c>
      <c r="K20" s="323" t="s">
        <v>2024</v>
      </c>
      <c r="L20" s="323" t="s">
        <v>1440</v>
      </c>
      <c r="M20" s="353">
        <v>75</v>
      </c>
      <c r="N20" s="353">
        <v>26.4</v>
      </c>
      <c r="O20" s="329"/>
      <c r="P20" s="323"/>
      <c r="Q20" s="354"/>
      <c r="R20" s="323"/>
      <c r="S20" s="354"/>
      <c r="T20" s="323"/>
      <c r="U20" s="354"/>
      <c r="V20" s="354"/>
      <c r="W20" s="354"/>
      <c r="X20" s="323"/>
      <c r="Y20" s="353"/>
      <c r="Z20" s="353"/>
      <c r="AA20" s="353"/>
      <c r="AB20" s="353"/>
      <c r="AC20" s="353"/>
      <c r="AD20" s="354"/>
      <c r="AE20" s="354"/>
      <c r="AF20" s="323"/>
      <c r="AG20" s="323"/>
      <c r="AH20" s="354"/>
      <c r="AI20" s="323"/>
      <c r="AJ20" s="323"/>
      <c r="AK20" s="353"/>
      <c r="AL20" s="323"/>
      <c r="AM20" s="353"/>
      <c r="AN20" s="353"/>
      <c r="AO20" s="323" t="s">
        <v>1054</v>
      </c>
      <c r="AP20" s="326" t="s">
        <v>1041</v>
      </c>
      <c r="AQ20" s="326"/>
      <c r="AR20" s="326"/>
      <c r="AS20" s="327"/>
      <c r="AT20" s="326">
        <v>0</v>
      </c>
      <c r="AU20" s="327"/>
      <c r="AV20" s="326"/>
      <c r="AW20" s="327"/>
      <c r="AX20" s="326" t="s">
        <v>126</v>
      </c>
      <c r="AY20" s="326">
        <v>100</v>
      </c>
      <c r="AZ20" s="326">
        <v>0</v>
      </c>
      <c r="BA20" s="326">
        <v>0</v>
      </c>
      <c r="BB20" s="326">
        <v>0</v>
      </c>
      <c r="BC20" s="326">
        <v>0</v>
      </c>
      <c r="BD20" s="326">
        <v>0</v>
      </c>
      <c r="BE20" s="326">
        <v>0</v>
      </c>
      <c r="BF20" s="326">
        <v>0</v>
      </c>
      <c r="BG20" s="326">
        <v>0</v>
      </c>
      <c r="BH20" s="326">
        <v>0</v>
      </c>
      <c r="BI20" s="326">
        <v>0</v>
      </c>
      <c r="BJ20" s="326">
        <v>0</v>
      </c>
      <c r="BK20" s="326">
        <v>0</v>
      </c>
      <c r="BL20" s="326"/>
      <c r="BM20" s="326" t="s">
        <v>1041</v>
      </c>
      <c r="BN20" s="326"/>
      <c r="BO20" s="326" t="s">
        <v>1041</v>
      </c>
      <c r="BP20" s="356"/>
      <c r="BQ20" s="326"/>
      <c r="BR20" s="326"/>
      <c r="BS20" s="326"/>
      <c r="BT20" s="329"/>
      <c r="BU20" s="329"/>
      <c r="BV20" s="326"/>
      <c r="BW20" s="326" t="s">
        <v>1046</v>
      </c>
      <c r="BX20" s="326">
        <v>1</v>
      </c>
      <c r="BY20" s="323"/>
      <c r="BZ20" s="393" t="s">
        <v>2025</v>
      </c>
      <c r="CA20" s="323"/>
      <c r="CC20" s="161"/>
      <c r="CD20" s="161"/>
      <c r="CE20" s="161"/>
      <c r="CF20" s="161"/>
      <c r="CG20" s="161"/>
      <c r="CH20" s="161"/>
      <c r="CI20" s="161"/>
      <c r="CJ20" s="161"/>
      <c r="CK20" s="161"/>
      <c r="CL20" s="161"/>
      <c r="CM20" s="161"/>
      <c r="CN20" s="161"/>
      <c r="CO20" s="161"/>
      <c r="CP20" s="161"/>
      <c r="CQ20" s="161"/>
      <c r="CR20" s="161"/>
      <c r="CS20" s="161"/>
      <c r="CT20" s="161"/>
      <c r="CU20" s="161"/>
      <c r="CV20" s="161"/>
      <c r="CW20" s="161"/>
      <c r="CX20" s="161"/>
      <c r="CY20" s="161"/>
      <c r="CZ20" s="161"/>
      <c r="DA20" s="161"/>
      <c r="DB20" s="161"/>
      <c r="DC20" s="161"/>
      <c r="DD20" s="161"/>
      <c r="DE20" s="161"/>
    </row>
    <row r="21" spans="1:121" ht="13" customHeight="1" x14ac:dyDescent="0.15">
      <c r="A21" s="323" t="s">
        <v>1970</v>
      </c>
      <c r="B21" s="470">
        <v>43665</v>
      </c>
      <c r="C21" s="325" t="s">
        <v>1037</v>
      </c>
      <c r="D21" s="323" t="s">
        <v>1082</v>
      </c>
      <c r="E21" s="323"/>
      <c r="F21" s="323" t="s">
        <v>1051</v>
      </c>
      <c r="G21" s="324">
        <v>43646</v>
      </c>
      <c r="H21" s="326" t="s">
        <v>1040</v>
      </c>
      <c r="I21" s="326" t="s">
        <v>1041</v>
      </c>
      <c r="J21" s="326">
        <v>21</v>
      </c>
      <c r="K21" s="323" t="s">
        <v>1520</v>
      </c>
      <c r="L21" s="323" t="s">
        <v>1521</v>
      </c>
      <c r="M21" s="353">
        <v>59.999999999999993</v>
      </c>
      <c r="N21" s="353">
        <v>23.75454545454545</v>
      </c>
      <c r="O21" s="329"/>
      <c r="P21" s="323"/>
      <c r="Q21" s="354"/>
      <c r="R21" s="323"/>
      <c r="S21" s="354"/>
      <c r="T21" s="323"/>
      <c r="U21" s="354"/>
      <c r="V21" s="354"/>
      <c r="W21" s="354"/>
      <c r="X21" s="323"/>
      <c r="Y21" s="353"/>
      <c r="Z21" s="353"/>
      <c r="AA21" s="353"/>
      <c r="AB21" s="353"/>
      <c r="AC21" s="353"/>
      <c r="AD21" s="354"/>
      <c r="AE21" s="354"/>
      <c r="AF21" s="323"/>
      <c r="AG21" s="323"/>
      <c r="AH21" s="354"/>
      <c r="AI21" s="323"/>
      <c r="AJ21" s="323"/>
      <c r="AK21" s="353"/>
      <c r="AL21" s="323"/>
      <c r="AM21" s="353"/>
      <c r="AN21" s="353"/>
      <c r="AO21" s="323" t="s">
        <v>1054</v>
      </c>
      <c r="AP21" s="326" t="s">
        <v>1041</v>
      </c>
      <c r="AQ21" s="326"/>
      <c r="AR21" s="326"/>
      <c r="AS21" s="327"/>
      <c r="AT21" s="326">
        <v>0</v>
      </c>
      <c r="AU21" s="327"/>
      <c r="AV21" s="326"/>
      <c r="AW21" s="327"/>
      <c r="AX21" s="326" t="s">
        <v>971</v>
      </c>
      <c r="AY21" s="326"/>
      <c r="AZ21" s="326">
        <v>0</v>
      </c>
      <c r="BA21" s="326">
        <v>0</v>
      </c>
      <c r="BB21" s="326">
        <v>0</v>
      </c>
      <c r="BC21" s="326">
        <v>0</v>
      </c>
      <c r="BD21" s="326">
        <v>0</v>
      </c>
      <c r="BE21" s="326">
        <v>0</v>
      </c>
      <c r="BF21" s="326">
        <v>0</v>
      </c>
      <c r="BG21" s="326">
        <v>0</v>
      </c>
      <c r="BH21" s="326">
        <v>0</v>
      </c>
      <c r="BI21" s="326">
        <v>0</v>
      </c>
      <c r="BJ21" s="326">
        <v>0</v>
      </c>
      <c r="BK21" s="326">
        <v>0</v>
      </c>
      <c r="BL21" s="326"/>
      <c r="BM21" s="326" t="s">
        <v>1041</v>
      </c>
      <c r="BN21" s="326"/>
      <c r="BO21" s="326" t="s">
        <v>1041</v>
      </c>
      <c r="BP21" s="356"/>
      <c r="BQ21" s="326"/>
      <c r="BR21" s="326"/>
      <c r="BS21" s="326"/>
      <c r="BT21" s="329"/>
      <c r="BU21" s="329"/>
      <c r="BV21" s="326"/>
      <c r="BW21" s="326" t="s">
        <v>1046</v>
      </c>
      <c r="BX21" s="326"/>
      <c r="BY21" s="323"/>
      <c r="BZ21" s="393" t="s">
        <v>2028</v>
      </c>
      <c r="CA21" s="323"/>
      <c r="CC21" s="161"/>
      <c r="CD21" s="161"/>
      <c r="CE21" s="161"/>
      <c r="CF21" s="161"/>
      <c r="CG21" s="161"/>
      <c r="CH21" s="161"/>
      <c r="CI21" s="161"/>
      <c r="CJ21" s="161"/>
      <c r="CK21" s="161"/>
      <c r="CL21" s="161"/>
      <c r="CM21" s="161"/>
      <c r="CN21" s="161"/>
      <c r="CO21" s="161"/>
      <c r="CP21" s="161"/>
      <c r="CQ21" s="161"/>
      <c r="CR21" s="161"/>
      <c r="CS21" s="161"/>
      <c r="CT21" s="161"/>
      <c r="CU21" s="161"/>
      <c r="CV21" s="161"/>
      <c r="CW21" s="161"/>
      <c r="CX21" s="161"/>
      <c r="CY21" s="161"/>
      <c r="CZ21" s="161"/>
      <c r="DA21" s="161"/>
      <c r="DB21" s="161"/>
      <c r="DC21" s="161"/>
      <c r="DD21" s="161"/>
      <c r="DE21" s="161"/>
    </row>
    <row r="22" spans="1:121" ht="13" customHeight="1" x14ac:dyDescent="0.15">
      <c r="A22" s="323">
        <v>13547</v>
      </c>
      <c r="B22" s="470">
        <v>43665</v>
      </c>
      <c r="C22" s="325" t="s">
        <v>1037</v>
      </c>
      <c r="D22" s="323" t="s">
        <v>1082</v>
      </c>
      <c r="E22" s="323"/>
      <c r="F22" s="323" t="s">
        <v>1039</v>
      </c>
      <c r="G22" s="324">
        <v>43646</v>
      </c>
      <c r="H22" s="326" t="s">
        <v>1040</v>
      </c>
      <c r="I22" s="326" t="s">
        <v>1041</v>
      </c>
      <c r="J22" s="326">
        <v>1</v>
      </c>
      <c r="K22" s="323" t="s">
        <v>1681</v>
      </c>
      <c r="L22" s="323" t="s">
        <v>1682</v>
      </c>
      <c r="M22" s="353">
        <v>55.454545454545453</v>
      </c>
      <c r="N22" s="353">
        <v>30.454545454545453</v>
      </c>
      <c r="O22" s="329"/>
      <c r="P22" s="323"/>
      <c r="Q22" s="354"/>
      <c r="R22" s="392"/>
      <c r="S22" s="354"/>
      <c r="T22" s="323"/>
      <c r="U22" s="354"/>
      <c r="V22" s="354"/>
      <c r="W22" s="354"/>
      <c r="X22" s="323"/>
      <c r="Y22" s="353"/>
      <c r="Z22" s="353"/>
      <c r="AA22" s="353"/>
      <c r="AB22" s="353"/>
      <c r="AC22" s="353"/>
      <c r="AD22" s="353"/>
      <c r="AE22" s="353">
        <v>23.18181818181818</v>
      </c>
      <c r="AF22" s="323"/>
      <c r="AG22" s="323"/>
      <c r="AH22" s="354"/>
      <c r="AI22" s="323"/>
      <c r="AJ22" s="323"/>
      <c r="AK22" s="354"/>
      <c r="AL22" s="323"/>
      <c r="AM22" s="353"/>
      <c r="AN22" s="353"/>
      <c r="AO22" s="323" t="s">
        <v>1044</v>
      </c>
      <c r="AP22" s="326" t="s">
        <v>1041</v>
      </c>
      <c r="AQ22" s="326"/>
      <c r="AR22" s="326"/>
      <c r="AS22" s="327"/>
      <c r="AT22" s="326">
        <v>11.5</v>
      </c>
      <c r="AU22" s="327">
        <v>910</v>
      </c>
      <c r="AV22" s="326"/>
      <c r="AW22" s="327">
        <v>6.2</v>
      </c>
      <c r="AX22" s="326" t="s">
        <v>1045</v>
      </c>
      <c r="AY22" s="326">
        <v>10</v>
      </c>
      <c r="AZ22" s="326">
        <v>0</v>
      </c>
      <c r="BA22" s="326">
        <v>0</v>
      </c>
      <c r="BB22" s="326">
        <v>0</v>
      </c>
      <c r="BC22" s="326">
        <v>0</v>
      </c>
      <c r="BD22" s="326">
        <v>0</v>
      </c>
      <c r="BE22" s="326">
        <v>0</v>
      </c>
      <c r="BF22" s="326">
        <v>0</v>
      </c>
      <c r="BG22" s="326">
        <v>0</v>
      </c>
      <c r="BH22" s="326">
        <v>0</v>
      </c>
      <c r="BI22" s="326">
        <v>0</v>
      </c>
      <c r="BJ22" s="326">
        <v>0</v>
      </c>
      <c r="BK22" s="326">
        <v>0</v>
      </c>
      <c r="BL22" s="326"/>
      <c r="BM22" s="326" t="s">
        <v>1041</v>
      </c>
      <c r="BN22" s="326"/>
      <c r="BO22" s="326" t="s">
        <v>1041</v>
      </c>
      <c r="BP22" s="355">
        <v>89.945454545454538</v>
      </c>
      <c r="BQ22" s="326"/>
      <c r="BR22" s="326"/>
      <c r="BS22" s="326"/>
      <c r="BT22" s="236"/>
      <c r="BU22" s="329"/>
      <c r="BV22" s="326"/>
      <c r="BW22" s="326" t="s">
        <v>1046</v>
      </c>
      <c r="BX22" s="326"/>
      <c r="BY22" s="329"/>
      <c r="BZ22" s="343" t="s">
        <v>1969</v>
      </c>
      <c r="CA22" s="329"/>
    </row>
    <row r="23" spans="1:121" ht="13" customHeight="1" x14ac:dyDescent="0.15">
      <c r="A23" s="323">
        <v>16266</v>
      </c>
      <c r="B23" s="470">
        <v>43665</v>
      </c>
      <c r="C23" s="325" t="s">
        <v>1037</v>
      </c>
      <c r="D23" s="323" t="s">
        <v>1082</v>
      </c>
      <c r="E23" s="323"/>
      <c r="F23" s="323" t="s">
        <v>1039</v>
      </c>
      <c r="G23" s="324">
        <v>43655</v>
      </c>
      <c r="H23" s="326" t="s">
        <v>1040</v>
      </c>
      <c r="I23" s="326" t="s">
        <v>1041</v>
      </c>
      <c r="J23" s="326">
        <v>2</v>
      </c>
      <c r="K23" s="323" t="s">
        <v>1042</v>
      </c>
      <c r="L23" s="323" t="s">
        <v>1905</v>
      </c>
      <c r="M23" s="353">
        <v>76.22727272727272</v>
      </c>
      <c r="N23" s="353">
        <v>31.081818181818178</v>
      </c>
      <c r="O23" s="329"/>
      <c r="P23" s="323"/>
      <c r="Q23" s="354"/>
      <c r="R23" s="392"/>
      <c r="S23" s="354"/>
      <c r="T23" s="323"/>
      <c r="U23" s="354"/>
      <c r="V23" s="354"/>
      <c r="W23" s="354"/>
      <c r="X23" s="323"/>
      <c r="Y23" s="353"/>
      <c r="Z23" s="353"/>
      <c r="AA23" s="353"/>
      <c r="AB23" s="353"/>
      <c r="AC23" s="353"/>
      <c r="AD23" s="353"/>
      <c r="AE23" s="353">
        <v>16</v>
      </c>
      <c r="AF23" s="323"/>
      <c r="AG23" s="323"/>
      <c r="AH23" s="354"/>
      <c r="AI23" s="323"/>
      <c r="AJ23" s="323"/>
      <c r="AK23" s="353"/>
      <c r="AL23" s="323"/>
      <c r="AM23" s="353"/>
      <c r="AN23" s="353"/>
      <c r="AO23" s="323" t="s">
        <v>1044</v>
      </c>
      <c r="AP23" s="326" t="s">
        <v>1041</v>
      </c>
      <c r="AQ23" s="326"/>
      <c r="AR23" s="326"/>
      <c r="AS23" s="327"/>
      <c r="AT23" s="326">
        <v>7</v>
      </c>
      <c r="AU23" s="327"/>
      <c r="AV23" s="326"/>
      <c r="AW23" s="327"/>
      <c r="AX23" s="326" t="s">
        <v>1045</v>
      </c>
      <c r="AY23" s="326">
        <v>20</v>
      </c>
      <c r="AZ23" s="326">
        <v>0</v>
      </c>
      <c r="BA23" s="326">
        <v>0</v>
      </c>
      <c r="BB23" s="326">
        <v>0</v>
      </c>
      <c r="BC23" s="326">
        <v>0</v>
      </c>
      <c r="BD23" s="326">
        <v>0</v>
      </c>
      <c r="BE23" s="326">
        <v>0</v>
      </c>
      <c r="BF23" s="326">
        <v>0</v>
      </c>
      <c r="BG23" s="326">
        <v>0</v>
      </c>
      <c r="BH23" s="326">
        <v>0</v>
      </c>
      <c r="BI23" s="326">
        <v>0</v>
      </c>
      <c r="BJ23" s="326">
        <v>0</v>
      </c>
      <c r="BK23" s="326">
        <v>0</v>
      </c>
      <c r="BL23" s="326"/>
      <c r="BM23" s="326" t="s">
        <v>1041</v>
      </c>
      <c r="BN23" s="326">
        <v>12</v>
      </c>
      <c r="BO23" s="326" t="s">
        <v>1041</v>
      </c>
      <c r="BP23" s="356"/>
      <c r="BQ23" s="326"/>
      <c r="BR23" s="326"/>
      <c r="BS23" s="326"/>
      <c r="BT23" s="323"/>
      <c r="BU23" s="329"/>
      <c r="BV23" s="326"/>
      <c r="BW23" s="326" t="s">
        <v>1046</v>
      </c>
      <c r="BX23" s="326"/>
      <c r="BY23" s="323" t="s">
        <v>1685</v>
      </c>
      <c r="BZ23" s="343" t="s">
        <v>1973</v>
      </c>
      <c r="CA23" s="329"/>
    </row>
    <row r="24" spans="1:121" ht="13" customHeight="1" x14ac:dyDescent="0.15">
      <c r="A24" s="323">
        <v>16636</v>
      </c>
      <c r="B24" s="470">
        <v>43665</v>
      </c>
      <c r="C24" s="325" t="s">
        <v>1037</v>
      </c>
      <c r="D24" s="323" t="s">
        <v>1082</v>
      </c>
      <c r="E24" s="323"/>
      <c r="F24" s="323" t="s">
        <v>1039</v>
      </c>
      <c r="G24" s="324">
        <v>43646</v>
      </c>
      <c r="H24" s="326" t="s">
        <v>1040</v>
      </c>
      <c r="I24" s="326" t="s">
        <v>1041</v>
      </c>
      <c r="J24" s="326">
        <v>3</v>
      </c>
      <c r="K24" s="323" t="s">
        <v>1097</v>
      </c>
      <c r="L24" s="323" t="s">
        <v>1383</v>
      </c>
      <c r="M24" s="353">
        <v>88.499999999999986</v>
      </c>
      <c r="N24" s="353">
        <v>33.290909090909089</v>
      </c>
      <c r="O24" s="329"/>
      <c r="P24" s="323"/>
      <c r="Q24" s="354"/>
      <c r="R24" s="392"/>
      <c r="S24" s="354"/>
      <c r="T24" s="323"/>
      <c r="U24" s="354"/>
      <c r="V24" s="354"/>
      <c r="W24" s="354"/>
      <c r="X24" s="323"/>
      <c r="Y24" s="353"/>
      <c r="Z24" s="353"/>
      <c r="AA24" s="353"/>
      <c r="AB24" s="353"/>
      <c r="AC24" s="353"/>
      <c r="AD24" s="354"/>
      <c r="AE24" s="353">
        <v>16</v>
      </c>
      <c r="AF24" s="323"/>
      <c r="AG24" s="323"/>
      <c r="AH24" s="354"/>
      <c r="AI24" s="323"/>
      <c r="AJ24" s="323"/>
      <c r="AK24" s="353"/>
      <c r="AL24" s="323"/>
      <c r="AM24" s="353"/>
      <c r="AN24" s="353"/>
      <c r="AO24" s="323" t="s">
        <v>1044</v>
      </c>
      <c r="AP24" s="326" t="s">
        <v>1041</v>
      </c>
      <c r="AQ24" s="326"/>
      <c r="AR24" s="326"/>
      <c r="AS24" s="327"/>
      <c r="AT24" s="326">
        <v>6.7</v>
      </c>
      <c r="AU24" s="327"/>
      <c r="AV24" s="326"/>
      <c r="AW24" s="327"/>
      <c r="AX24" s="326" t="s">
        <v>1041</v>
      </c>
      <c r="AY24" s="326"/>
      <c r="AZ24" s="326">
        <v>0</v>
      </c>
      <c r="BA24" s="326">
        <v>0</v>
      </c>
      <c r="BB24" s="326">
        <v>0</v>
      </c>
      <c r="BC24" s="326">
        <v>0</v>
      </c>
      <c r="BD24" s="326">
        <v>0</v>
      </c>
      <c r="BE24" s="326">
        <v>0</v>
      </c>
      <c r="BF24" s="326">
        <v>0</v>
      </c>
      <c r="BG24" s="326">
        <v>0</v>
      </c>
      <c r="BH24" s="326">
        <v>0</v>
      </c>
      <c r="BI24" s="326">
        <v>0</v>
      </c>
      <c r="BJ24" s="326">
        <v>0</v>
      </c>
      <c r="BK24" s="326">
        <v>0</v>
      </c>
      <c r="BL24" s="326"/>
      <c r="BM24" s="326" t="s">
        <v>1041</v>
      </c>
      <c r="BN24" s="326"/>
      <c r="BO24" s="326" t="s">
        <v>1041</v>
      </c>
      <c r="BP24" s="356"/>
      <c r="BQ24" s="326"/>
      <c r="BR24" s="326"/>
      <c r="BS24" s="326"/>
      <c r="BT24" s="323"/>
      <c r="BU24" s="329"/>
      <c r="BV24" s="326"/>
      <c r="BW24" s="326" t="s">
        <v>1046</v>
      </c>
      <c r="BX24" s="326">
        <v>1</v>
      </c>
      <c r="BY24" s="323"/>
      <c r="BZ24" s="161" t="s">
        <v>1976</v>
      </c>
      <c r="CA24" s="323"/>
    </row>
    <row r="25" spans="1:121" ht="13" customHeight="1" x14ac:dyDescent="0.15">
      <c r="A25" s="323">
        <v>11095</v>
      </c>
      <c r="B25" s="470">
        <v>43665</v>
      </c>
      <c r="C25" s="325" t="s">
        <v>1037</v>
      </c>
      <c r="D25" s="323" t="s">
        <v>1082</v>
      </c>
      <c r="E25" s="323"/>
      <c r="F25" s="323" t="s">
        <v>1039</v>
      </c>
      <c r="G25" s="324">
        <v>43646</v>
      </c>
      <c r="H25" s="326" t="s">
        <v>1040</v>
      </c>
      <c r="I25" s="326" t="s">
        <v>1041</v>
      </c>
      <c r="J25" s="326">
        <v>4</v>
      </c>
      <c r="K25" s="323" t="s">
        <v>1048</v>
      </c>
      <c r="L25" s="323" t="s">
        <v>1909</v>
      </c>
      <c r="M25" s="353">
        <v>70</v>
      </c>
      <c r="N25" s="353">
        <v>29.75454545454545</v>
      </c>
      <c r="O25" s="323" t="s">
        <v>992</v>
      </c>
      <c r="P25" s="323">
        <v>300</v>
      </c>
      <c r="Q25" s="353">
        <v>38.5</v>
      </c>
      <c r="R25" s="392"/>
      <c r="S25" s="354"/>
      <c r="T25" s="323"/>
      <c r="U25" s="354"/>
      <c r="V25" s="354"/>
      <c r="W25" s="354"/>
      <c r="X25" s="323"/>
      <c r="Y25" s="353"/>
      <c r="Z25" s="353"/>
      <c r="AA25" s="353"/>
      <c r="AB25" s="353"/>
      <c r="AC25" s="353"/>
      <c r="AD25" s="353"/>
      <c r="AE25" s="353">
        <v>16.299999999999997</v>
      </c>
      <c r="AF25" s="323"/>
      <c r="AG25" s="323"/>
      <c r="AH25" s="354"/>
      <c r="AI25" s="323"/>
      <c r="AJ25" s="323"/>
      <c r="AK25" s="353"/>
      <c r="AL25" s="323"/>
      <c r="AM25" s="353"/>
      <c r="AN25" s="353"/>
      <c r="AO25" s="323" t="s">
        <v>1044</v>
      </c>
      <c r="AP25" s="326" t="s">
        <v>1041</v>
      </c>
      <c r="AQ25" s="326"/>
      <c r="AR25" s="326"/>
      <c r="AS25" s="326">
        <v>10</v>
      </c>
      <c r="AT25" s="326">
        <v>5.2</v>
      </c>
      <c r="AU25" s="327"/>
      <c r="AV25" s="326"/>
      <c r="AW25" s="327"/>
      <c r="AX25" s="326" t="s">
        <v>1045</v>
      </c>
      <c r="AY25" s="326">
        <v>50</v>
      </c>
      <c r="AZ25" s="326">
        <v>0</v>
      </c>
      <c r="BA25" s="326">
        <v>0</v>
      </c>
      <c r="BB25" s="326">
        <v>2</v>
      </c>
      <c r="BC25" s="326">
        <v>0</v>
      </c>
      <c r="BD25" s="326">
        <v>0</v>
      </c>
      <c r="BE25" s="326">
        <v>0</v>
      </c>
      <c r="BF25" s="326">
        <v>0</v>
      </c>
      <c r="BG25" s="326">
        <v>0</v>
      </c>
      <c r="BH25" s="326">
        <v>0</v>
      </c>
      <c r="BI25" s="326">
        <v>0</v>
      </c>
      <c r="BJ25" s="326">
        <v>0</v>
      </c>
      <c r="BK25" s="326">
        <v>0</v>
      </c>
      <c r="BL25" s="326"/>
      <c r="BM25" s="326" t="s">
        <v>971</v>
      </c>
      <c r="BN25" s="326"/>
      <c r="BO25" s="326" t="s">
        <v>1041</v>
      </c>
      <c r="BP25" s="356"/>
      <c r="BQ25" s="326"/>
      <c r="BR25" s="326"/>
      <c r="BS25" s="326"/>
      <c r="BT25" s="329"/>
      <c r="BU25" s="329"/>
      <c r="BV25" s="326"/>
      <c r="BW25" s="326" t="s">
        <v>1046</v>
      </c>
      <c r="BX25" s="326"/>
      <c r="BY25" s="323"/>
      <c r="BZ25" s="393" t="s">
        <v>1979</v>
      </c>
      <c r="CA25" s="323"/>
      <c r="CB25" s="161"/>
    </row>
    <row r="26" spans="1:121" ht="13" customHeight="1" x14ac:dyDescent="0.15">
      <c r="A26" s="323">
        <v>1482</v>
      </c>
      <c r="B26" s="470">
        <v>43665</v>
      </c>
      <c r="C26" s="325" t="s">
        <v>1037</v>
      </c>
      <c r="D26" s="323" t="s">
        <v>1082</v>
      </c>
      <c r="E26" s="323"/>
      <c r="F26" s="323" t="s">
        <v>1039</v>
      </c>
      <c r="G26" s="324">
        <v>43623</v>
      </c>
      <c r="H26" s="326" t="s">
        <v>1040</v>
      </c>
      <c r="I26" s="326" t="s">
        <v>1041</v>
      </c>
      <c r="J26" s="326">
        <v>5</v>
      </c>
      <c r="K26" s="323" t="s">
        <v>1689</v>
      </c>
      <c r="L26" s="323" t="s">
        <v>1066</v>
      </c>
      <c r="M26" s="353">
        <v>78.581818181818178</v>
      </c>
      <c r="N26" s="353">
        <v>29.36363636363636</v>
      </c>
      <c r="O26" s="329"/>
      <c r="P26" s="323"/>
      <c r="Q26" s="354"/>
      <c r="R26" s="392"/>
      <c r="S26" s="354"/>
      <c r="T26" s="323"/>
      <c r="U26" s="354"/>
      <c r="V26" s="354"/>
      <c r="W26" s="354"/>
      <c r="X26" s="323"/>
      <c r="Y26" s="353"/>
      <c r="Z26" s="353"/>
      <c r="AA26" s="353"/>
      <c r="AB26" s="353"/>
      <c r="AC26" s="353"/>
      <c r="AD26" s="353"/>
      <c r="AE26" s="353">
        <v>21.354545454545452</v>
      </c>
      <c r="AF26" s="323"/>
      <c r="AG26" s="323"/>
      <c r="AH26" s="354"/>
      <c r="AI26" s="323"/>
      <c r="AJ26" s="323"/>
      <c r="AK26" s="353"/>
      <c r="AL26" s="323"/>
      <c r="AM26" s="353"/>
      <c r="AN26" s="353"/>
      <c r="AO26" s="323" t="s">
        <v>1445</v>
      </c>
      <c r="AP26" s="326" t="s">
        <v>1041</v>
      </c>
      <c r="AQ26" s="326"/>
      <c r="AR26" s="326"/>
      <c r="AS26" s="327"/>
      <c r="AT26" s="326">
        <v>6.2</v>
      </c>
      <c r="AU26" s="327"/>
      <c r="AV26" s="326"/>
      <c r="AW26" s="327"/>
      <c r="AX26" s="326" t="s">
        <v>1045</v>
      </c>
      <c r="AY26" s="326">
        <v>10</v>
      </c>
      <c r="AZ26" s="326">
        <v>0</v>
      </c>
      <c r="BA26" s="326">
        <v>0</v>
      </c>
      <c r="BB26" s="326">
        <v>0</v>
      </c>
      <c r="BC26" s="326">
        <v>0</v>
      </c>
      <c r="BD26" s="326">
        <v>0</v>
      </c>
      <c r="BE26" s="326">
        <v>0</v>
      </c>
      <c r="BF26" s="326">
        <v>0</v>
      </c>
      <c r="BG26" s="326">
        <v>0</v>
      </c>
      <c r="BH26" s="326">
        <v>0</v>
      </c>
      <c r="BI26" s="326">
        <v>0</v>
      </c>
      <c r="BJ26" s="326">
        <v>0</v>
      </c>
      <c r="BK26" s="326">
        <v>0</v>
      </c>
      <c r="BL26" s="326"/>
      <c r="BM26" s="326" t="s">
        <v>1041</v>
      </c>
      <c r="BN26" s="326"/>
      <c r="BO26" s="326" t="s">
        <v>1041</v>
      </c>
      <c r="BP26" s="356"/>
      <c r="BQ26" s="326"/>
      <c r="BR26" s="326"/>
      <c r="BS26" s="326"/>
      <c r="BT26" s="329"/>
      <c r="BU26" s="329"/>
      <c r="BV26" s="326"/>
      <c r="BW26" s="326" t="s">
        <v>1046</v>
      </c>
      <c r="BX26" s="326"/>
      <c r="BY26" s="323"/>
      <c r="BZ26" s="393" t="s">
        <v>1982</v>
      </c>
      <c r="CA26" s="329"/>
    </row>
    <row r="27" spans="1:121" ht="13" customHeight="1" x14ac:dyDescent="0.15">
      <c r="A27" s="323">
        <v>1105</v>
      </c>
      <c r="B27" s="470">
        <v>43665</v>
      </c>
      <c r="C27" s="325" t="s">
        <v>1037</v>
      </c>
      <c r="D27" s="323" t="s">
        <v>1082</v>
      </c>
      <c r="E27" s="323"/>
      <c r="F27" s="323" t="s">
        <v>1039</v>
      </c>
      <c r="G27" s="324">
        <v>43646</v>
      </c>
      <c r="H27" s="326" t="s">
        <v>1040</v>
      </c>
      <c r="I27" s="326" t="s">
        <v>1041</v>
      </c>
      <c r="J27" s="326">
        <v>6</v>
      </c>
      <c r="K27" s="323" t="s">
        <v>1122</v>
      </c>
      <c r="L27" s="323" t="s">
        <v>1911</v>
      </c>
      <c r="M27" s="353">
        <v>89.999999999999986</v>
      </c>
      <c r="N27" s="353">
        <v>34.327272727272721</v>
      </c>
      <c r="O27" s="329"/>
      <c r="P27" s="323"/>
      <c r="Q27" s="354"/>
      <c r="R27" s="392"/>
      <c r="S27" s="354"/>
      <c r="T27" s="323"/>
      <c r="U27" s="354"/>
      <c r="V27" s="354"/>
      <c r="W27" s="354"/>
      <c r="X27" s="323"/>
      <c r="Y27" s="353"/>
      <c r="Z27" s="353"/>
      <c r="AA27" s="353"/>
      <c r="AB27" s="353"/>
      <c r="AC27" s="353"/>
      <c r="AD27" s="353"/>
      <c r="AE27" s="353">
        <v>16.036363636363635</v>
      </c>
      <c r="AF27" s="323"/>
      <c r="AG27" s="323"/>
      <c r="AH27" s="354"/>
      <c r="AI27" s="323"/>
      <c r="AJ27" s="323"/>
      <c r="AK27" s="353"/>
      <c r="AL27" s="323"/>
      <c r="AM27" s="353"/>
      <c r="AN27" s="353"/>
      <c r="AO27" s="323" t="s">
        <v>1044</v>
      </c>
      <c r="AP27" s="326" t="s">
        <v>1041</v>
      </c>
      <c r="AQ27" s="326"/>
      <c r="AR27" s="326"/>
      <c r="AS27" s="327"/>
      <c r="AT27" s="326">
        <v>7.6</v>
      </c>
      <c r="AU27" s="327"/>
      <c r="AV27" s="326"/>
      <c r="AW27" s="327"/>
      <c r="AX27" s="326" t="s">
        <v>1045</v>
      </c>
      <c r="AY27" s="326"/>
      <c r="AZ27" s="326">
        <v>10</v>
      </c>
      <c r="BA27" s="326">
        <v>0</v>
      </c>
      <c r="BB27" s="326">
        <v>0</v>
      </c>
      <c r="BC27" s="326">
        <v>0</v>
      </c>
      <c r="BD27" s="326">
        <v>0</v>
      </c>
      <c r="BE27" s="326">
        <v>0</v>
      </c>
      <c r="BF27" s="326">
        <v>0</v>
      </c>
      <c r="BG27" s="326">
        <v>0</v>
      </c>
      <c r="BH27" s="326">
        <v>0</v>
      </c>
      <c r="BI27" s="326">
        <v>0</v>
      </c>
      <c r="BJ27" s="326">
        <v>0</v>
      </c>
      <c r="BK27" s="326">
        <v>0</v>
      </c>
      <c r="BL27" s="326"/>
      <c r="BM27" s="326" t="s">
        <v>1041</v>
      </c>
      <c r="BN27" s="326">
        <v>12</v>
      </c>
      <c r="BO27" s="326" t="s">
        <v>1041</v>
      </c>
      <c r="BP27" s="356"/>
      <c r="BQ27" s="326"/>
      <c r="BR27" s="326"/>
      <c r="BS27" s="326"/>
      <c r="BT27" s="323"/>
      <c r="BU27" s="329"/>
      <c r="BV27" s="326"/>
      <c r="BW27" s="326" t="s">
        <v>1046</v>
      </c>
      <c r="BX27" s="326"/>
      <c r="BY27" s="323"/>
      <c r="BZ27" s="343" t="s">
        <v>1985</v>
      </c>
      <c r="CA27" s="329"/>
    </row>
    <row r="28" spans="1:121" s="415" customFormat="1" ht="13" customHeight="1" x14ac:dyDescent="0.15">
      <c r="A28" s="323">
        <v>633</v>
      </c>
      <c r="B28" s="470">
        <v>43665</v>
      </c>
      <c r="C28" s="325" t="s">
        <v>1037</v>
      </c>
      <c r="D28" s="323" t="s">
        <v>1082</v>
      </c>
      <c r="E28" s="323"/>
      <c r="F28" s="323" t="s">
        <v>1039</v>
      </c>
      <c r="G28" s="324">
        <v>43646</v>
      </c>
      <c r="H28" s="326" t="s">
        <v>1040</v>
      </c>
      <c r="I28" s="326" t="s">
        <v>1041</v>
      </c>
      <c r="J28" s="326">
        <v>7</v>
      </c>
      <c r="K28" s="323" t="s">
        <v>1055</v>
      </c>
      <c r="L28" s="323" t="s">
        <v>1914</v>
      </c>
      <c r="M28" s="353">
        <v>80.018181818181802</v>
      </c>
      <c r="N28" s="353">
        <v>30.727272727272723</v>
      </c>
      <c r="O28" s="329"/>
      <c r="P28" s="323"/>
      <c r="Q28" s="354"/>
      <c r="R28" s="392"/>
      <c r="S28" s="354"/>
      <c r="T28" s="323"/>
      <c r="U28" s="354"/>
      <c r="V28" s="354"/>
      <c r="W28" s="354"/>
      <c r="X28" s="323"/>
      <c r="Y28" s="353"/>
      <c r="Z28" s="353"/>
      <c r="AA28" s="353"/>
      <c r="AB28" s="353"/>
      <c r="AC28" s="353"/>
      <c r="AD28" s="353"/>
      <c r="AE28" s="353">
        <v>16.172727272727272</v>
      </c>
      <c r="AF28" s="323"/>
      <c r="AG28" s="323"/>
      <c r="AH28" s="354"/>
      <c r="AI28" s="323"/>
      <c r="AJ28" s="323"/>
      <c r="AK28" s="354"/>
      <c r="AL28" s="323"/>
      <c r="AM28" s="353"/>
      <c r="AN28" s="353"/>
      <c r="AO28" s="323" t="s">
        <v>1044</v>
      </c>
      <c r="AP28" s="326" t="s">
        <v>1041</v>
      </c>
      <c r="AQ28" s="326"/>
      <c r="AR28" s="326"/>
      <c r="AS28" s="327"/>
      <c r="AT28" s="326">
        <v>7</v>
      </c>
      <c r="AU28" s="327"/>
      <c r="AV28" s="326"/>
      <c r="AW28" s="327"/>
      <c r="AX28" s="326" t="s">
        <v>1045</v>
      </c>
      <c r="AY28" s="326">
        <v>25</v>
      </c>
      <c r="AZ28" s="326">
        <v>0</v>
      </c>
      <c r="BA28" s="326">
        <v>0</v>
      </c>
      <c r="BB28" s="326">
        <v>0</v>
      </c>
      <c r="BC28" s="326">
        <v>0</v>
      </c>
      <c r="BD28" s="326">
        <v>0</v>
      </c>
      <c r="BE28" s="326">
        <v>0</v>
      </c>
      <c r="BF28" s="326">
        <v>0</v>
      </c>
      <c r="BG28" s="326">
        <v>0</v>
      </c>
      <c r="BH28" s="326">
        <v>0</v>
      </c>
      <c r="BI28" s="326">
        <v>0</v>
      </c>
      <c r="BJ28" s="326">
        <v>0</v>
      </c>
      <c r="BK28" s="326">
        <v>0</v>
      </c>
      <c r="BL28" s="326"/>
      <c r="BM28" s="326" t="s">
        <v>1041</v>
      </c>
      <c r="BN28" s="326">
        <v>12</v>
      </c>
      <c r="BO28" s="326" t="s">
        <v>1041</v>
      </c>
      <c r="BP28" s="356"/>
      <c r="BQ28" s="326"/>
      <c r="BR28" s="326"/>
      <c r="BS28" s="326"/>
      <c r="BT28" s="329"/>
      <c r="BU28" s="329"/>
      <c r="BV28" s="326"/>
      <c r="BW28" s="326" t="s">
        <v>1046</v>
      </c>
      <c r="BX28" s="326"/>
      <c r="BY28" s="326"/>
      <c r="BZ28" s="409" t="s">
        <v>1988</v>
      </c>
      <c r="CA28" s="329"/>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row>
    <row r="29" spans="1:121" ht="13" customHeight="1" x14ac:dyDescent="0.15">
      <c r="A29" s="323">
        <v>15065</v>
      </c>
      <c r="B29" s="470">
        <v>43665</v>
      </c>
      <c r="C29" s="325" t="s">
        <v>1037</v>
      </c>
      <c r="D29" s="323" t="s">
        <v>1082</v>
      </c>
      <c r="E29" s="323"/>
      <c r="F29" s="323" t="s">
        <v>1039</v>
      </c>
      <c r="G29" s="324">
        <v>43646</v>
      </c>
      <c r="H29" s="326" t="s">
        <v>1040</v>
      </c>
      <c r="I29" s="326" t="s">
        <v>1041</v>
      </c>
      <c r="J29" s="326">
        <v>8</v>
      </c>
      <c r="K29" s="323" t="s">
        <v>1059</v>
      </c>
      <c r="L29" s="323" t="s">
        <v>1697</v>
      </c>
      <c r="M29" s="353">
        <v>133.47272727272727</v>
      </c>
      <c r="N29" s="353">
        <v>29.327272727272724</v>
      </c>
      <c r="O29" s="329"/>
      <c r="P29" s="323"/>
      <c r="Q29" s="354"/>
      <c r="R29" s="323"/>
      <c r="S29" s="354"/>
      <c r="T29" s="323"/>
      <c r="U29" s="354"/>
      <c r="V29" s="354"/>
      <c r="W29" s="354"/>
      <c r="X29" s="323"/>
      <c r="Y29" s="353"/>
      <c r="Z29" s="353"/>
      <c r="AA29" s="353"/>
      <c r="AB29" s="353"/>
      <c r="AC29" s="353"/>
      <c r="AD29" s="354"/>
      <c r="AE29" s="353">
        <v>14.68181818181818</v>
      </c>
      <c r="AF29" s="323"/>
      <c r="AG29" s="323"/>
      <c r="AH29" s="354"/>
      <c r="AI29" s="323"/>
      <c r="AJ29" s="323"/>
      <c r="AK29" s="353"/>
      <c r="AL29" s="323"/>
      <c r="AM29" s="353"/>
      <c r="AN29" s="353"/>
      <c r="AO29" s="323" t="s">
        <v>1044</v>
      </c>
      <c r="AP29" s="326" t="s">
        <v>1041</v>
      </c>
      <c r="AQ29" s="326"/>
      <c r="AR29" s="326"/>
      <c r="AS29" s="327"/>
      <c r="AT29" s="326">
        <v>5</v>
      </c>
      <c r="AU29" s="327"/>
      <c r="AV29" s="326"/>
      <c r="AW29" s="327"/>
      <c r="AX29" s="326" t="s">
        <v>1045</v>
      </c>
      <c r="AY29" s="326"/>
      <c r="AZ29" s="326">
        <v>0</v>
      </c>
      <c r="BA29" s="326">
        <v>0</v>
      </c>
      <c r="BB29" s="326">
        <v>0</v>
      </c>
      <c r="BC29" s="326">
        <v>0</v>
      </c>
      <c r="BD29" s="326">
        <v>0</v>
      </c>
      <c r="BE29" s="326">
        <v>0</v>
      </c>
      <c r="BF29" s="326">
        <v>0</v>
      </c>
      <c r="BG29" s="326">
        <v>0</v>
      </c>
      <c r="BH29" s="326">
        <v>0</v>
      </c>
      <c r="BI29" s="326">
        <v>0</v>
      </c>
      <c r="BJ29" s="326">
        <v>0</v>
      </c>
      <c r="BK29" s="326">
        <v>0</v>
      </c>
      <c r="BL29" s="326"/>
      <c r="BM29" s="326" t="s">
        <v>1041</v>
      </c>
      <c r="BN29" s="326"/>
      <c r="BO29" s="326" t="s">
        <v>1041</v>
      </c>
      <c r="BP29" s="356"/>
      <c r="BQ29" s="326"/>
      <c r="BR29" s="326"/>
      <c r="BS29" s="326"/>
      <c r="BT29" s="329"/>
      <c r="BU29" s="329"/>
      <c r="BV29" s="326"/>
      <c r="BW29" s="326" t="s">
        <v>1046</v>
      </c>
      <c r="BX29" s="326">
        <v>1</v>
      </c>
      <c r="BY29" s="323"/>
      <c r="BZ29" s="323" t="s">
        <v>1991</v>
      </c>
      <c r="CA29" s="323"/>
    </row>
    <row r="30" spans="1:121" ht="13" customHeight="1" x14ac:dyDescent="0.15">
      <c r="A30" s="323">
        <v>1388</v>
      </c>
      <c r="B30" s="470">
        <v>43665</v>
      </c>
      <c r="C30" s="325" t="s">
        <v>1037</v>
      </c>
      <c r="D30" s="323" t="s">
        <v>1082</v>
      </c>
      <c r="E30" s="323"/>
      <c r="F30" s="323" t="s">
        <v>1039</v>
      </c>
      <c r="G30" s="324">
        <v>43646</v>
      </c>
      <c r="H30" s="326" t="s">
        <v>1040</v>
      </c>
      <c r="I30" s="326" t="s">
        <v>1041</v>
      </c>
      <c r="J30" s="326">
        <v>9</v>
      </c>
      <c r="K30" s="323" t="s">
        <v>1060</v>
      </c>
      <c r="L30" s="323" t="s">
        <v>1403</v>
      </c>
      <c r="M30" s="353">
        <v>88.72727272727272</v>
      </c>
      <c r="N30" s="353">
        <v>24.981818181818181</v>
      </c>
      <c r="O30" s="329"/>
      <c r="P30" s="323"/>
      <c r="Q30" s="354"/>
      <c r="R30" s="392"/>
      <c r="S30" s="354"/>
      <c r="T30" s="323"/>
      <c r="U30" s="354"/>
      <c r="V30" s="354"/>
      <c r="W30" s="354"/>
      <c r="X30" s="323"/>
      <c r="Y30" s="353"/>
      <c r="Z30" s="353"/>
      <c r="AA30" s="353"/>
      <c r="AB30" s="353"/>
      <c r="AC30" s="353"/>
      <c r="AD30" s="353"/>
      <c r="AE30" s="353">
        <v>13.627272727272727</v>
      </c>
      <c r="AF30" s="323"/>
      <c r="AG30" s="323"/>
      <c r="AH30" s="354"/>
      <c r="AI30" s="323"/>
      <c r="AJ30" s="323"/>
      <c r="AK30" s="353"/>
      <c r="AL30" s="323"/>
      <c r="AM30" s="353"/>
      <c r="AN30" s="353"/>
      <c r="AO30" s="323" t="s">
        <v>1044</v>
      </c>
      <c r="AP30" s="326" t="s">
        <v>1041</v>
      </c>
      <c r="AQ30" s="326"/>
      <c r="AR30" s="326"/>
      <c r="AS30" s="327"/>
      <c r="AT30" s="326">
        <v>7</v>
      </c>
      <c r="AU30" s="327"/>
      <c r="AV30" s="326"/>
      <c r="AW30" s="327"/>
      <c r="AX30" s="326" t="s">
        <v>1045</v>
      </c>
      <c r="AY30" s="326">
        <v>100</v>
      </c>
      <c r="AZ30" s="326">
        <v>0</v>
      </c>
      <c r="BA30" s="326">
        <v>0</v>
      </c>
      <c r="BB30" s="326">
        <v>0</v>
      </c>
      <c r="BC30" s="326">
        <v>0</v>
      </c>
      <c r="BD30" s="326">
        <v>0</v>
      </c>
      <c r="BE30" s="326">
        <v>0</v>
      </c>
      <c r="BF30" s="326">
        <v>0</v>
      </c>
      <c r="BG30" s="326">
        <v>0</v>
      </c>
      <c r="BH30" s="326">
        <v>0</v>
      </c>
      <c r="BI30" s="326">
        <v>0</v>
      </c>
      <c r="BJ30" s="326">
        <v>0</v>
      </c>
      <c r="BK30" s="326">
        <v>0</v>
      </c>
      <c r="BL30" s="326"/>
      <c r="BM30" s="326" t="s">
        <v>1041</v>
      </c>
      <c r="BN30" s="326"/>
      <c r="BO30" s="326" t="s">
        <v>1041</v>
      </c>
      <c r="BP30" s="356"/>
      <c r="BQ30" s="326"/>
      <c r="BR30" s="326"/>
      <c r="BS30" s="328"/>
      <c r="BT30" s="329"/>
      <c r="BU30" s="329"/>
      <c r="BV30" s="326"/>
      <c r="BW30" s="326" t="s">
        <v>1046</v>
      </c>
      <c r="BX30" s="326"/>
      <c r="BY30" s="323"/>
      <c r="BZ30" s="329" t="s">
        <v>1994</v>
      </c>
      <c r="CA30" s="323"/>
      <c r="CB30" s="161"/>
    </row>
    <row r="31" spans="1:121" ht="13" customHeight="1" x14ac:dyDescent="0.15">
      <c r="A31" s="323">
        <v>1109</v>
      </c>
      <c r="B31" s="470">
        <v>43665</v>
      </c>
      <c r="C31" s="325" t="s">
        <v>1037</v>
      </c>
      <c r="D31" s="323" t="s">
        <v>1082</v>
      </c>
      <c r="E31" s="323"/>
      <c r="F31" s="323" t="s">
        <v>1039</v>
      </c>
      <c r="G31" s="324">
        <v>43650</v>
      </c>
      <c r="H31" s="326" t="s">
        <v>1040</v>
      </c>
      <c r="I31" s="326" t="s">
        <v>1041</v>
      </c>
      <c r="J31" s="326">
        <v>10</v>
      </c>
      <c r="K31" s="323" t="s">
        <v>1062</v>
      </c>
      <c r="L31" s="323" t="s">
        <v>1996</v>
      </c>
      <c r="M31" s="353">
        <v>96.554545454545448</v>
      </c>
      <c r="N31" s="353">
        <v>33.881818181818183</v>
      </c>
      <c r="O31" s="323" t="s">
        <v>992</v>
      </c>
      <c r="P31" s="323">
        <v>1000</v>
      </c>
      <c r="Q31" s="353">
        <v>35.572727272727271</v>
      </c>
      <c r="R31" s="392"/>
      <c r="S31" s="354"/>
      <c r="T31" s="323"/>
      <c r="U31" s="354"/>
      <c r="V31" s="354"/>
      <c r="W31" s="354"/>
      <c r="X31" s="323"/>
      <c r="Y31" s="353"/>
      <c r="Z31" s="353"/>
      <c r="AA31" s="353"/>
      <c r="AB31" s="353"/>
      <c r="AC31" s="353"/>
      <c r="AD31" s="353"/>
      <c r="AE31" s="353">
        <v>16.527272727272727</v>
      </c>
      <c r="AF31" s="323"/>
      <c r="AG31" s="323"/>
      <c r="AH31" s="354"/>
      <c r="AI31" s="323"/>
      <c r="AJ31" s="323"/>
      <c r="AK31" s="353"/>
      <c r="AL31" s="323"/>
      <c r="AM31" s="353"/>
      <c r="AN31" s="353"/>
      <c r="AO31" s="323" t="s">
        <v>1044</v>
      </c>
      <c r="AP31" s="326" t="s">
        <v>1041</v>
      </c>
      <c r="AQ31" s="326"/>
      <c r="AR31" s="326"/>
      <c r="AS31" s="327"/>
      <c r="AT31" s="326">
        <v>5.5</v>
      </c>
      <c r="AU31" s="327"/>
      <c r="AV31" s="326"/>
      <c r="AW31" s="327"/>
      <c r="AX31" s="326" t="s">
        <v>1041</v>
      </c>
      <c r="AY31" s="326"/>
      <c r="AZ31" s="326">
        <v>10</v>
      </c>
      <c r="BA31" s="326">
        <v>0</v>
      </c>
      <c r="BB31" s="326">
        <v>0</v>
      </c>
      <c r="BC31" s="326">
        <v>0</v>
      </c>
      <c r="BD31" s="326">
        <v>0</v>
      </c>
      <c r="BE31" s="326">
        <v>0</v>
      </c>
      <c r="BF31" s="326">
        <v>0</v>
      </c>
      <c r="BG31" s="326">
        <v>0</v>
      </c>
      <c r="BH31" s="326">
        <v>0</v>
      </c>
      <c r="BI31" s="326">
        <v>0</v>
      </c>
      <c r="BJ31" s="326">
        <v>0</v>
      </c>
      <c r="BK31" s="326">
        <v>0</v>
      </c>
      <c r="BL31" s="326"/>
      <c r="BM31" s="326" t="s">
        <v>1041</v>
      </c>
      <c r="BN31" s="326"/>
      <c r="BO31" s="326" t="s">
        <v>1041</v>
      </c>
      <c r="BP31" s="356"/>
      <c r="BQ31" s="326"/>
      <c r="BR31" s="326"/>
      <c r="BS31" s="326"/>
      <c r="BT31" s="323"/>
      <c r="BU31" s="323"/>
      <c r="BV31" s="326"/>
      <c r="BW31" s="326" t="s">
        <v>1046</v>
      </c>
      <c r="BX31" s="326"/>
      <c r="BY31" s="323" t="s">
        <v>1997</v>
      </c>
      <c r="BZ31" s="410" t="s">
        <v>1999</v>
      </c>
      <c r="CA31" s="323"/>
      <c r="CB31" s="161"/>
      <c r="CC31" s="161"/>
      <c r="CD31" s="161"/>
      <c r="CE31" s="161"/>
      <c r="CF31" s="161"/>
      <c r="CG31" s="161"/>
      <c r="CH31" s="161"/>
      <c r="CI31" s="161"/>
      <c r="CJ31" s="161"/>
      <c r="CK31" s="161"/>
      <c r="CL31" s="161"/>
      <c r="CM31" s="161"/>
      <c r="CN31" s="161"/>
      <c r="CO31" s="161"/>
      <c r="CP31" s="161"/>
      <c r="CQ31" s="161"/>
      <c r="CR31" s="161"/>
      <c r="CS31" s="161"/>
      <c r="CT31" s="161"/>
      <c r="CU31" s="161"/>
      <c r="CV31" s="161"/>
      <c r="CW31" s="161"/>
      <c r="CX31" s="161"/>
      <c r="CY31" s="161"/>
      <c r="CZ31" s="161"/>
      <c r="DA31" s="161"/>
      <c r="DB31" s="161"/>
      <c r="DC31" s="161"/>
      <c r="DD31" s="161"/>
      <c r="DE31" s="161"/>
    </row>
    <row r="32" spans="1:121" ht="13" customHeight="1" x14ac:dyDescent="0.15">
      <c r="A32" s="323">
        <v>13361</v>
      </c>
      <c r="B32" s="470">
        <v>43665</v>
      </c>
      <c r="C32" s="325" t="s">
        <v>1037</v>
      </c>
      <c r="D32" s="323" t="s">
        <v>1082</v>
      </c>
      <c r="E32" s="323"/>
      <c r="F32" s="323" t="s">
        <v>1039</v>
      </c>
      <c r="G32" s="324">
        <v>43646</v>
      </c>
      <c r="H32" s="326" t="s">
        <v>126</v>
      </c>
      <c r="I32" s="326" t="s">
        <v>1041</v>
      </c>
      <c r="J32" s="326">
        <v>12</v>
      </c>
      <c r="K32" s="323" t="s">
        <v>1157</v>
      </c>
      <c r="L32" s="323" t="s">
        <v>1710</v>
      </c>
      <c r="M32" s="353">
        <v>75.845454545454544</v>
      </c>
      <c r="N32" s="353">
        <v>42.236363636363635</v>
      </c>
      <c r="O32" s="472"/>
      <c r="P32" s="472"/>
      <c r="Q32" s="473"/>
      <c r="R32" s="392"/>
      <c r="S32" s="354"/>
      <c r="T32" s="323"/>
      <c r="U32" s="354"/>
      <c r="V32" s="354"/>
      <c r="W32" s="354"/>
      <c r="X32" s="323"/>
      <c r="Y32" s="353"/>
      <c r="Z32" s="353"/>
      <c r="AA32" s="353"/>
      <c r="AB32" s="353"/>
      <c r="AC32" s="353"/>
      <c r="AD32" s="353"/>
      <c r="AE32" s="353">
        <v>29.354545454545452</v>
      </c>
      <c r="AF32" s="323"/>
      <c r="AG32" s="323"/>
      <c r="AH32" s="354"/>
      <c r="AI32" s="323"/>
      <c r="AJ32" s="323"/>
      <c r="AK32" s="353"/>
      <c r="AL32" s="323"/>
      <c r="AM32" s="353"/>
      <c r="AN32" s="353"/>
      <c r="AO32" s="323" t="s">
        <v>1044</v>
      </c>
      <c r="AP32" s="326" t="s">
        <v>1041</v>
      </c>
      <c r="AQ32" s="326"/>
      <c r="AR32" s="326"/>
      <c r="AS32" s="327"/>
      <c r="AT32" s="326"/>
      <c r="AU32" s="327"/>
      <c r="AV32" s="326"/>
      <c r="AW32" s="327"/>
      <c r="AX32" s="326" t="s">
        <v>997</v>
      </c>
      <c r="AY32" s="326">
        <v>100</v>
      </c>
      <c r="AZ32" s="326">
        <v>0</v>
      </c>
      <c r="BA32" s="326">
        <v>0</v>
      </c>
      <c r="BB32" s="326">
        <v>0</v>
      </c>
      <c r="BC32" s="326">
        <v>0</v>
      </c>
      <c r="BD32" s="326">
        <v>0</v>
      </c>
      <c r="BE32" s="326">
        <v>0</v>
      </c>
      <c r="BF32" s="326">
        <v>0</v>
      </c>
      <c r="BG32" s="326">
        <v>0</v>
      </c>
      <c r="BH32" s="326">
        <v>0</v>
      </c>
      <c r="BI32" s="326">
        <v>0</v>
      </c>
      <c r="BJ32" s="326">
        <v>0</v>
      </c>
      <c r="BK32" s="326">
        <v>0</v>
      </c>
      <c r="BL32" s="326"/>
      <c r="BM32" s="326" t="s">
        <v>1041</v>
      </c>
      <c r="BN32" s="326"/>
      <c r="BO32" s="326" t="s">
        <v>1041</v>
      </c>
      <c r="BP32" s="355">
        <v>207.27272727272725</v>
      </c>
      <c r="BQ32" s="326"/>
      <c r="BR32" s="326"/>
      <c r="BS32" s="328"/>
      <c r="BT32" s="323"/>
      <c r="BU32" s="323"/>
      <c r="BV32" s="326"/>
      <c r="BW32" s="326" t="s">
        <v>1046</v>
      </c>
      <c r="BX32" s="326">
        <v>1</v>
      </c>
      <c r="BY32" s="329" t="s">
        <v>1711</v>
      </c>
      <c r="BZ32" s="409" t="s">
        <v>2002</v>
      </c>
      <c r="CA32" s="323"/>
    </row>
    <row r="33" spans="1:121" s="415" customFormat="1" ht="13" customHeight="1" x14ac:dyDescent="0.15">
      <c r="A33" s="323">
        <v>12482</v>
      </c>
      <c r="B33" s="470">
        <v>43665</v>
      </c>
      <c r="C33" s="325" t="s">
        <v>1037</v>
      </c>
      <c r="D33" s="323" t="s">
        <v>1082</v>
      </c>
      <c r="E33" s="323"/>
      <c r="F33" s="323" t="s">
        <v>1039</v>
      </c>
      <c r="G33" s="324">
        <v>43658</v>
      </c>
      <c r="H33" s="326" t="s">
        <v>126</v>
      </c>
      <c r="I33" s="326" t="s">
        <v>1041</v>
      </c>
      <c r="J33" s="326">
        <v>13</v>
      </c>
      <c r="K33" s="323" t="s">
        <v>1415</v>
      </c>
      <c r="L33" s="323" t="s">
        <v>1707</v>
      </c>
      <c r="M33" s="353">
        <v>89.5</v>
      </c>
      <c r="N33" s="353">
        <v>33.999999999999993</v>
      </c>
      <c r="O33" s="329"/>
      <c r="P33" s="323"/>
      <c r="Q33" s="354"/>
      <c r="R33" s="392"/>
      <c r="S33" s="354"/>
      <c r="T33" s="323"/>
      <c r="U33" s="354"/>
      <c r="V33" s="354"/>
      <c r="W33" s="354"/>
      <c r="X33" s="323"/>
      <c r="Y33" s="353"/>
      <c r="Z33" s="353"/>
      <c r="AA33" s="353"/>
      <c r="AB33" s="353"/>
      <c r="AC33" s="353"/>
      <c r="AD33" s="354"/>
      <c r="AE33" s="353">
        <v>16.299999999999997</v>
      </c>
      <c r="AF33" s="323"/>
      <c r="AG33" s="323"/>
      <c r="AH33" s="354"/>
      <c r="AI33" s="323"/>
      <c r="AJ33" s="323"/>
      <c r="AK33" s="353"/>
      <c r="AL33" s="323"/>
      <c r="AM33" s="353"/>
      <c r="AN33" s="353"/>
      <c r="AO33" s="323" t="s">
        <v>1044</v>
      </c>
      <c r="AP33" s="326" t="s">
        <v>1041</v>
      </c>
      <c r="AQ33" s="326"/>
      <c r="AR33" s="326"/>
      <c r="AS33" s="327"/>
      <c r="AT33" s="326">
        <v>8.1</v>
      </c>
      <c r="AU33" s="327"/>
      <c r="AV33" s="326"/>
      <c r="AW33" s="327"/>
      <c r="AX33" s="326" t="s">
        <v>971</v>
      </c>
      <c r="AY33" s="326"/>
      <c r="AZ33" s="326">
        <v>4</v>
      </c>
      <c r="BA33" s="326">
        <v>0</v>
      </c>
      <c r="BB33" s="326">
        <v>0</v>
      </c>
      <c r="BC33" s="326">
        <v>0</v>
      </c>
      <c r="BD33" s="326">
        <v>0</v>
      </c>
      <c r="BE33" s="326">
        <v>0</v>
      </c>
      <c r="BF33" s="326">
        <v>0</v>
      </c>
      <c r="BG33" s="326">
        <v>0</v>
      </c>
      <c r="BH33" s="326">
        <v>0</v>
      </c>
      <c r="BI33" s="326">
        <v>0</v>
      </c>
      <c r="BJ33" s="326">
        <v>0</v>
      </c>
      <c r="BK33" s="326">
        <v>0</v>
      </c>
      <c r="BL33" s="326"/>
      <c r="BM33" s="326" t="s">
        <v>1041</v>
      </c>
      <c r="BN33" s="326"/>
      <c r="BO33" s="326" t="s">
        <v>1041</v>
      </c>
      <c r="BP33" s="356"/>
      <c r="BQ33" s="326"/>
      <c r="BR33" s="326"/>
      <c r="BS33" s="326"/>
      <c r="BT33" s="323"/>
      <c r="BU33" s="329"/>
      <c r="BV33" s="326"/>
      <c r="BW33" s="326" t="s">
        <v>1046</v>
      </c>
      <c r="BX33" s="326">
        <v>1</v>
      </c>
      <c r="BY33" s="323"/>
      <c r="BZ33" s="343" t="s">
        <v>2004</v>
      </c>
      <c r="CA33" s="329"/>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row>
    <row r="34" spans="1:121" ht="13" customHeight="1" x14ac:dyDescent="0.15">
      <c r="A34" s="323">
        <v>5225</v>
      </c>
      <c r="B34" s="470">
        <v>43665</v>
      </c>
      <c r="C34" s="325" t="s">
        <v>1037</v>
      </c>
      <c r="D34" s="323" t="s">
        <v>1082</v>
      </c>
      <c r="E34" s="323"/>
      <c r="F34" s="323" t="s">
        <v>1039</v>
      </c>
      <c r="G34" s="324">
        <v>43658</v>
      </c>
      <c r="H34" s="326" t="s">
        <v>1040</v>
      </c>
      <c r="I34" s="326" t="s">
        <v>1041</v>
      </c>
      <c r="J34" s="326">
        <v>14</v>
      </c>
      <c r="K34" s="323" t="s">
        <v>1923</v>
      </c>
      <c r="L34" s="323" t="s">
        <v>1431</v>
      </c>
      <c r="M34" s="353">
        <v>60.999999999999993</v>
      </c>
      <c r="N34" s="353">
        <v>24.2</v>
      </c>
      <c r="O34" s="323" t="s">
        <v>992</v>
      </c>
      <c r="P34" s="323">
        <v>1825</v>
      </c>
      <c r="Q34" s="353">
        <v>26.999999999999996</v>
      </c>
      <c r="R34" s="323"/>
      <c r="S34" s="354"/>
      <c r="T34" s="323"/>
      <c r="U34" s="354"/>
      <c r="V34" s="354"/>
      <c r="W34" s="354"/>
      <c r="X34" s="323"/>
      <c r="Y34" s="353"/>
      <c r="Z34" s="353"/>
      <c r="AA34" s="353"/>
      <c r="AB34" s="353"/>
      <c r="AC34" s="353"/>
      <c r="AD34" s="353"/>
      <c r="AE34" s="353">
        <v>24.7</v>
      </c>
      <c r="AF34" s="323"/>
      <c r="AG34" s="323"/>
      <c r="AH34" s="354"/>
      <c r="AI34" s="323"/>
      <c r="AJ34" s="323"/>
      <c r="AK34" s="353"/>
      <c r="AL34" s="323"/>
      <c r="AM34" s="353"/>
      <c r="AN34" s="353"/>
      <c r="AO34" s="323" t="s">
        <v>1044</v>
      </c>
      <c r="AP34" s="326" t="s">
        <v>1041</v>
      </c>
      <c r="AQ34" s="326"/>
      <c r="AR34" s="326"/>
      <c r="AS34" s="327"/>
      <c r="AT34" s="326">
        <v>6</v>
      </c>
      <c r="AU34" s="327"/>
      <c r="AV34" s="326"/>
      <c r="AW34" s="327"/>
      <c r="AX34" s="326" t="s">
        <v>1041</v>
      </c>
      <c r="AY34" s="326"/>
      <c r="AZ34" s="326">
        <v>0</v>
      </c>
      <c r="BA34" s="326">
        <v>0</v>
      </c>
      <c r="BB34" s="326">
        <v>2</v>
      </c>
      <c r="BC34" s="326">
        <v>0</v>
      </c>
      <c r="BD34" s="326">
        <v>0</v>
      </c>
      <c r="BE34" s="326">
        <v>0</v>
      </c>
      <c r="BF34" s="326">
        <v>0</v>
      </c>
      <c r="BG34" s="326">
        <v>0</v>
      </c>
      <c r="BH34" s="326">
        <v>0</v>
      </c>
      <c r="BI34" s="326">
        <v>0</v>
      </c>
      <c r="BJ34" s="326">
        <v>0</v>
      </c>
      <c r="BK34" s="326">
        <v>0</v>
      </c>
      <c r="BL34" s="326"/>
      <c r="BM34" s="326" t="s">
        <v>1041</v>
      </c>
      <c r="BN34" s="326"/>
      <c r="BO34" s="326" t="s">
        <v>1041</v>
      </c>
      <c r="BP34" s="356"/>
      <c r="BQ34" s="326"/>
      <c r="BR34" s="326"/>
      <c r="BS34" s="326"/>
      <c r="BT34" s="323"/>
      <c r="BU34" s="329"/>
      <c r="BV34" s="326"/>
      <c r="BW34" s="326" t="s">
        <v>1046</v>
      </c>
      <c r="BX34" s="326">
        <v>1</v>
      </c>
      <c r="BY34" s="323"/>
      <c r="BZ34" s="343" t="s">
        <v>2007</v>
      </c>
      <c r="CA34" s="323"/>
    </row>
    <row r="35" spans="1:121" ht="13" customHeight="1" x14ac:dyDescent="0.15">
      <c r="A35" s="323">
        <v>559</v>
      </c>
      <c r="B35" s="470">
        <v>43665</v>
      </c>
      <c r="C35" s="325" t="s">
        <v>1037</v>
      </c>
      <c r="D35" s="323" t="s">
        <v>1082</v>
      </c>
      <c r="E35" s="323"/>
      <c r="F35" s="323" t="s">
        <v>1039</v>
      </c>
      <c r="G35" s="324">
        <v>43646</v>
      </c>
      <c r="H35" s="326" t="s">
        <v>1040</v>
      </c>
      <c r="I35" s="326" t="s">
        <v>1041</v>
      </c>
      <c r="J35" s="326">
        <v>15</v>
      </c>
      <c r="K35" s="323" t="s">
        <v>1433</v>
      </c>
      <c r="L35" s="323" t="s">
        <v>1925</v>
      </c>
      <c r="M35" s="353">
        <v>133.47272727272727</v>
      </c>
      <c r="N35" s="353">
        <v>29.327272727272724</v>
      </c>
      <c r="O35" s="329"/>
      <c r="P35" s="323"/>
      <c r="Q35" s="354"/>
      <c r="R35" s="323"/>
      <c r="S35" s="354"/>
      <c r="T35" s="323"/>
      <c r="U35" s="354"/>
      <c r="V35" s="354"/>
      <c r="W35" s="354"/>
      <c r="X35" s="323"/>
      <c r="Y35" s="353"/>
      <c r="Z35" s="353"/>
      <c r="AA35" s="353"/>
      <c r="AB35" s="353"/>
      <c r="AC35" s="353"/>
      <c r="AD35" s="353"/>
      <c r="AE35" s="353">
        <v>14.999999999999998</v>
      </c>
      <c r="AF35" s="323"/>
      <c r="AG35" s="323"/>
      <c r="AH35" s="354"/>
      <c r="AI35" s="323"/>
      <c r="AJ35" s="323"/>
      <c r="AK35" s="353"/>
      <c r="AL35" s="323"/>
      <c r="AM35" s="353"/>
      <c r="AN35" s="353"/>
      <c r="AO35" s="323" t="s">
        <v>1044</v>
      </c>
      <c r="AP35" s="326" t="s">
        <v>1041</v>
      </c>
      <c r="AQ35" s="326"/>
      <c r="AR35" s="326"/>
      <c r="AS35" s="327"/>
      <c r="AT35" s="326">
        <v>5</v>
      </c>
      <c r="AU35" s="327"/>
      <c r="AV35" s="326"/>
      <c r="AW35" s="327"/>
      <c r="AX35" s="326" t="s">
        <v>1041</v>
      </c>
      <c r="AY35" s="326"/>
      <c r="AZ35" s="326">
        <v>0</v>
      </c>
      <c r="BA35" s="326">
        <v>0</v>
      </c>
      <c r="BB35" s="326">
        <v>0</v>
      </c>
      <c r="BC35" s="326">
        <v>0</v>
      </c>
      <c r="BD35" s="326">
        <v>0</v>
      </c>
      <c r="BE35" s="326">
        <v>0</v>
      </c>
      <c r="BF35" s="326">
        <v>0</v>
      </c>
      <c r="BG35" s="326">
        <v>0</v>
      </c>
      <c r="BH35" s="326">
        <v>0</v>
      </c>
      <c r="BI35" s="326">
        <v>0</v>
      </c>
      <c r="BJ35" s="326">
        <v>0</v>
      </c>
      <c r="BK35" s="326">
        <v>0</v>
      </c>
      <c r="BL35" s="326"/>
      <c r="BM35" s="326" t="s">
        <v>1041</v>
      </c>
      <c r="BN35" s="326"/>
      <c r="BO35" s="326" t="s">
        <v>1041</v>
      </c>
      <c r="BP35" s="356"/>
      <c r="BQ35" s="326"/>
      <c r="BR35" s="326"/>
      <c r="BS35" s="326"/>
      <c r="BT35" s="329"/>
      <c r="BU35" s="329"/>
      <c r="BV35" s="326"/>
      <c r="BW35" s="326" t="s">
        <v>1046</v>
      </c>
      <c r="BX35" s="326">
        <v>1</v>
      </c>
      <c r="BY35" s="323" t="s">
        <v>1926</v>
      </c>
      <c r="BZ35" s="323" t="s">
        <v>2010</v>
      </c>
      <c r="CA35" s="323"/>
    </row>
    <row r="36" spans="1:121" ht="13" customHeight="1" x14ac:dyDescent="0.15">
      <c r="A36" s="323" t="s">
        <v>1970</v>
      </c>
      <c r="B36" s="470">
        <v>43665</v>
      </c>
      <c r="C36" s="325" t="s">
        <v>1037</v>
      </c>
      <c r="D36" s="323" t="s">
        <v>1082</v>
      </c>
      <c r="E36" s="323"/>
      <c r="F36" s="323" t="s">
        <v>1039</v>
      </c>
      <c r="G36" s="324">
        <v>43646</v>
      </c>
      <c r="H36" s="326" t="s">
        <v>1040</v>
      </c>
      <c r="I36" s="326" t="s">
        <v>1041</v>
      </c>
      <c r="J36" s="326">
        <v>16</v>
      </c>
      <c r="K36" s="323" t="s">
        <v>168</v>
      </c>
      <c r="L36" s="323" t="s">
        <v>1152</v>
      </c>
      <c r="M36" s="353">
        <v>107</v>
      </c>
      <c r="N36" s="353">
        <v>32.699999999999996</v>
      </c>
      <c r="O36" s="472" t="s">
        <v>992</v>
      </c>
      <c r="P36" s="472">
        <v>1365</v>
      </c>
      <c r="Q36" s="353">
        <v>37.599999999999994</v>
      </c>
      <c r="R36" s="392"/>
      <c r="S36" s="354"/>
      <c r="T36" s="323"/>
      <c r="U36" s="354"/>
      <c r="V36" s="354"/>
      <c r="W36" s="354"/>
      <c r="X36" s="323"/>
      <c r="Y36" s="353"/>
      <c r="Z36" s="353"/>
      <c r="AA36" s="353"/>
      <c r="AB36" s="353"/>
      <c r="AC36" s="353"/>
      <c r="AD36" s="353"/>
      <c r="AE36" s="353">
        <v>15.799999999999997</v>
      </c>
      <c r="AF36" s="323"/>
      <c r="AG36" s="323"/>
      <c r="AH36" s="354"/>
      <c r="AI36" s="323"/>
      <c r="AJ36" s="323"/>
      <c r="AK36" s="353"/>
      <c r="AL36" s="323"/>
      <c r="AM36" s="353"/>
      <c r="AN36" s="353"/>
      <c r="AO36" s="323" t="s">
        <v>1044</v>
      </c>
      <c r="AP36" s="326" t="s">
        <v>1041</v>
      </c>
      <c r="AQ36" s="326"/>
      <c r="AR36" s="326"/>
      <c r="AS36" s="326"/>
      <c r="AT36" s="326">
        <v>6</v>
      </c>
      <c r="AU36" s="327"/>
      <c r="AV36" s="326"/>
      <c r="AW36" s="327"/>
      <c r="AX36" s="326" t="s">
        <v>971</v>
      </c>
      <c r="AY36" s="326"/>
      <c r="AZ36" s="326">
        <v>0</v>
      </c>
      <c r="BA36" s="326">
        <v>0</v>
      </c>
      <c r="BB36" s="326">
        <v>5</v>
      </c>
      <c r="BC36" s="326">
        <v>0</v>
      </c>
      <c r="BD36" s="326">
        <v>0</v>
      </c>
      <c r="BE36" s="326">
        <v>0</v>
      </c>
      <c r="BF36" s="326">
        <v>0</v>
      </c>
      <c r="BG36" s="326">
        <v>0</v>
      </c>
      <c r="BH36" s="326">
        <v>0</v>
      </c>
      <c r="BI36" s="326">
        <v>0</v>
      </c>
      <c r="BJ36" s="326">
        <v>0</v>
      </c>
      <c r="BK36" s="326">
        <v>0</v>
      </c>
      <c r="BL36" s="326"/>
      <c r="BM36" s="326" t="s">
        <v>971</v>
      </c>
      <c r="BN36" s="326"/>
      <c r="BO36" s="326" t="s">
        <v>1041</v>
      </c>
      <c r="BP36" s="356"/>
      <c r="BQ36" s="326"/>
      <c r="BR36" s="326"/>
      <c r="BS36" s="326"/>
      <c r="BT36" s="329"/>
      <c r="BU36" s="329"/>
      <c r="BV36" s="326"/>
      <c r="BW36" s="326" t="s">
        <v>1046</v>
      </c>
      <c r="BX36" s="326">
        <v>1</v>
      </c>
      <c r="BY36" s="323"/>
      <c r="BZ36" s="393" t="s">
        <v>2013</v>
      </c>
      <c r="CA36" s="323"/>
      <c r="CC36" s="161"/>
      <c r="CD36" s="161"/>
      <c r="CE36" s="161"/>
      <c r="CF36" s="161"/>
      <c r="CG36" s="161"/>
      <c r="CH36" s="161"/>
      <c r="CI36" s="161"/>
      <c r="CJ36" s="161"/>
      <c r="CK36" s="161"/>
      <c r="CL36" s="161"/>
      <c r="CM36" s="161"/>
      <c r="CN36" s="161"/>
      <c r="CO36" s="161"/>
      <c r="CP36" s="161"/>
      <c r="CQ36" s="161"/>
      <c r="CR36" s="161"/>
      <c r="CS36" s="161"/>
      <c r="CT36" s="161"/>
      <c r="CU36" s="161"/>
      <c r="CV36" s="161"/>
      <c r="CW36" s="161"/>
      <c r="CX36" s="161"/>
      <c r="CY36" s="161"/>
      <c r="CZ36" s="161"/>
      <c r="DA36" s="161"/>
      <c r="DB36" s="161"/>
      <c r="DC36" s="161"/>
      <c r="DD36" s="161"/>
      <c r="DE36" s="161"/>
    </row>
    <row r="37" spans="1:121" ht="13" customHeight="1" x14ac:dyDescent="0.15">
      <c r="A37" s="323" t="s">
        <v>1970</v>
      </c>
      <c r="B37" s="470">
        <v>43669</v>
      </c>
      <c r="C37" s="325" t="s">
        <v>1037</v>
      </c>
      <c r="D37" s="323" t="s">
        <v>1082</v>
      </c>
      <c r="E37" s="323"/>
      <c r="F37" s="323" t="s">
        <v>1039</v>
      </c>
      <c r="G37" s="324">
        <v>43669</v>
      </c>
      <c r="H37" s="326" t="s">
        <v>1040</v>
      </c>
      <c r="I37" s="326" t="s">
        <v>1041</v>
      </c>
      <c r="J37" s="326">
        <v>17</v>
      </c>
      <c r="K37" s="323" t="s">
        <v>901</v>
      </c>
      <c r="L37" s="323" t="s">
        <v>125</v>
      </c>
      <c r="M37" s="353">
        <v>80.018181818181802</v>
      </c>
      <c r="N37" s="353">
        <v>32.25454545454545</v>
      </c>
      <c r="O37" s="329"/>
      <c r="P37" s="323"/>
      <c r="Q37" s="354"/>
      <c r="R37" s="323"/>
      <c r="S37" s="354"/>
      <c r="T37" s="323"/>
      <c r="U37" s="354"/>
      <c r="V37" s="354"/>
      <c r="W37" s="354"/>
      <c r="X37" s="323"/>
      <c r="Y37" s="353"/>
      <c r="Z37" s="353"/>
      <c r="AA37" s="353"/>
      <c r="AB37" s="353"/>
      <c r="AC37" s="353"/>
      <c r="AD37" s="354"/>
      <c r="AE37" s="353">
        <v>19.809090909090905</v>
      </c>
      <c r="AF37" s="323"/>
      <c r="AG37" s="323"/>
      <c r="AH37" s="354"/>
      <c r="AI37" s="323"/>
      <c r="AJ37" s="323"/>
      <c r="AK37" s="353"/>
      <c r="AL37" s="323"/>
      <c r="AM37" s="353"/>
      <c r="AN37" s="353"/>
      <c r="AO37" s="323" t="s">
        <v>1044</v>
      </c>
      <c r="AP37" s="326" t="s">
        <v>1041</v>
      </c>
      <c r="AQ37" s="326"/>
      <c r="AR37" s="326"/>
      <c r="AS37" s="327"/>
      <c r="AT37" s="326">
        <v>5.5</v>
      </c>
      <c r="AU37" s="327"/>
      <c r="AV37" s="326"/>
      <c r="AW37" s="327"/>
      <c r="AX37" s="326" t="s">
        <v>997</v>
      </c>
      <c r="AY37" s="326"/>
      <c r="AZ37" s="326">
        <v>0</v>
      </c>
      <c r="BA37" s="326">
        <v>5</v>
      </c>
      <c r="BB37" s="326">
        <v>0</v>
      </c>
      <c r="BC37" s="326">
        <v>0</v>
      </c>
      <c r="BD37" s="326">
        <v>0</v>
      </c>
      <c r="BE37" s="326">
        <v>0</v>
      </c>
      <c r="BF37" s="326">
        <v>0</v>
      </c>
      <c r="BG37" s="326">
        <v>0</v>
      </c>
      <c r="BH37" s="326">
        <v>0</v>
      </c>
      <c r="BI37" s="326">
        <v>0</v>
      </c>
      <c r="BJ37" s="326">
        <v>0</v>
      </c>
      <c r="BK37" s="326">
        <v>0</v>
      </c>
      <c r="BL37" s="326"/>
      <c r="BM37" s="326" t="s">
        <v>1041</v>
      </c>
      <c r="BN37" s="326"/>
      <c r="BO37" s="326" t="s">
        <v>1041</v>
      </c>
      <c r="BP37" s="356"/>
      <c r="BQ37" s="326"/>
      <c r="BR37" s="326"/>
      <c r="BS37" s="326"/>
      <c r="BT37" s="329"/>
      <c r="BU37" s="329"/>
      <c r="BV37" s="326"/>
      <c r="BW37" s="326" t="s">
        <v>1046</v>
      </c>
      <c r="BX37" s="326"/>
      <c r="BY37" s="323"/>
      <c r="BZ37" s="393" t="s">
        <v>2134</v>
      </c>
      <c r="CA37" s="323"/>
      <c r="CC37" s="161"/>
      <c r="CD37" s="161"/>
      <c r="CE37" s="161"/>
      <c r="CF37" s="161"/>
      <c r="CG37" s="161"/>
      <c r="CH37" s="161"/>
      <c r="CI37" s="161"/>
      <c r="CJ37" s="161"/>
      <c r="CK37" s="161"/>
      <c r="CL37" s="161"/>
      <c r="CM37" s="161"/>
      <c r="CN37" s="161"/>
      <c r="CO37" s="161"/>
      <c r="CP37" s="161"/>
      <c r="CQ37" s="161"/>
      <c r="CR37" s="161"/>
      <c r="CS37" s="161"/>
      <c r="CT37" s="161"/>
      <c r="CU37" s="161"/>
      <c r="CV37" s="161"/>
      <c r="CW37" s="161"/>
      <c r="CX37" s="161"/>
      <c r="CY37" s="161"/>
      <c r="CZ37" s="161"/>
      <c r="DA37" s="161"/>
      <c r="DB37" s="161"/>
      <c r="DC37" s="161"/>
      <c r="DD37" s="161"/>
      <c r="DE37" s="161"/>
    </row>
    <row r="38" spans="1:121" ht="13" customHeight="1" x14ac:dyDescent="0.15">
      <c r="A38" s="323" t="s">
        <v>1970</v>
      </c>
      <c r="B38" s="470">
        <v>43665</v>
      </c>
      <c r="C38" s="325" t="s">
        <v>1037</v>
      </c>
      <c r="D38" s="323" t="s">
        <v>1082</v>
      </c>
      <c r="E38" s="323"/>
      <c r="F38" s="323" t="s">
        <v>1039</v>
      </c>
      <c r="G38" s="324">
        <v>43646</v>
      </c>
      <c r="H38" s="326" t="s">
        <v>1040</v>
      </c>
      <c r="I38" s="326" t="s">
        <v>1041</v>
      </c>
      <c r="J38" s="326">
        <v>18</v>
      </c>
      <c r="K38" s="323" t="s">
        <v>2015</v>
      </c>
      <c r="L38" s="323" t="s">
        <v>2016</v>
      </c>
      <c r="M38" s="353">
        <v>138.49999999999997</v>
      </c>
      <c r="N38" s="353">
        <v>32.299999999999997</v>
      </c>
      <c r="O38" s="329"/>
      <c r="P38" s="323"/>
      <c r="Q38" s="354"/>
      <c r="R38" s="392"/>
      <c r="S38" s="354"/>
      <c r="T38" s="323"/>
      <c r="U38" s="354"/>
      <c r="V38" s="354"/>
      <c r="W38" s="354"/>
      <c r="X38" s="323"/>
      <c r="Y38" s="353"/>
      <c r="Z38" s="353"/>
      <c r="AA38" s="353"/>
      <c r="AB38" s="353"/>
      <c r="AC38" s="353"/>
      <c r="AD38" s="353"/>
      <c r="AE38" s="353">
        <v>13.399999999999999</v>
      </c>
      <c r="AF38" s="323"/>
      <c r="AG38" s="323"/>
      <c r="AH38" s="354"/>
      <c r="AI38" s="323"/>
      <c r="AJ38" s="323"/>
      <c r="AK38" s="353"/>
      <c r="AL38" s="323"/>
      <c r="AM38" s="353"/>
      <c r="AN38" s="353"/>
      <c r="AO38" s="323" t="s">
        <v>1044</v>
      </c>
      <c r="AP38" s="326" t="s">
        <v>1041</v>
      </c>
      <c r="AQ38" s="326"/>
      <c r="AR38" s="326"/>
      <c r="AS38" s="326"/>
      <c r="AT38" s="326">
        <v>7</v>
      </c>
      <c r="AU38" s="327"/>
      <c r="AV38" s="326"/>
      <c r="AW38" s="327"/>
      <c r="AX38" s="326" t="s">
        <v>126</v>
      </c>
      <c r="AY38" s="326">
        <v>10</v>
      </c>
      <c r="AZ38" s="326">
        <v>0</v>
      </c>
      <c r="BA38" s="326">
        <v>0</v>
      </c>
      <c r="BB38" s="326">
        <v>0</v>
      </c>
      <c r="BC38" s="326">
        <v>0</v>
      </c>
      <c r="BD38" s="326">
        <v>0</v>
      </c>
      <c r="BE38" s="326">
        <v>0</v>
      </c>
      <c r="BF38" s="326">
        <v>0</v>
      </c>
      <c r="BG38" s="326">
        <v>0</v>
      </c>
      <c r="BH38" s="326">
        <v>0</v>
      </c>
      <c r="BI38" s="326">
        <v>0</v>
      </c>
      <c r="BJ38" s="326">
        <v>0</v>
      </c>
      <c r="BK38" s="326">
        <v>0</v>
      </c>
      <c r="BL38" s="326"/>
      <c r="BM38" s="326" t="s">
        <v>971</v>
      </c>
      <c r="BN38" s="326"/>
      <c r="BO38" s="326" t="s">
        <v>1041</v>
      </c>
      <c r="BP38" s="356"/>
      <c r="BQ38" s="326"/>
      <c r="BR38" s="326"/>
      <c r="BS38" s="326"/>
      <c r="BT38" s="329"/>
      <c r="BU38" s="329"/>
      <c r="BV38" s="326"/>
      <c r="BW38" s="326" t="s">
        <v>1046</v>
      </c>
      <c r="BX38" s="326"/>
      <c r="BY38" s="323"/>
      <c r="BZ38" s="393" t="s">
        <v>2018</v>
      </c>
      <c r="CA38" s="323"/>
      <c r="CC38" s="161"/>
      <c r="CD38" s="161"/>
      <c r="CE38" s="161"/>
      <c r="CF38" s="161"/>
      <c r="CG38" s="161"/>
      <c r="CH38" s="161"/>
      <c r="CI38" s="161"/>
      <c r="CJ38" s="161"/>
      <c r="CK38" s="161"/>
      <c r="CL38" s="161"/>
      <c r="CM38" s="161"/>
      <c r="CN38" s="161"/>
      <c r="CO38" s="161"/>
      <c r="CP38" s="161"/>
      <c r="CQ38" s="161"/>
      <c r="CR38" s="161"/>
      <c r="CS38" s="161"/>
      <c r="CT38" s="161"/>
      <c r="CU38" s="161"/>
      <c r="CV38" s="161"/>
      <c r="CW38" s="161"/>
      <c r="CX38" s="161"/>
      <c r="CY38" s="161"/>
      <c r="CZ38" s="161"/>
      <c r="DA38" s="161"/>
      <c r="DB38" s="161"/>
      <c r="DC38" s="161"/>
      <c r="DD38" s="161"/>
      <c r="DE38" s="161"/>
    </row>
    <row r="39" spans="1:121" ht="13" customHeight="1" x14ac:dyDescent="0.15">
      <c r="A39" s="323" t="s">
        <v>1970</v>
      </c>
      <c r="B39" s="470">
        <v>43665</v>
      </c>
      <c r="C39" s="325" t="s">
        <v>1037</v>
      </c>
      <c r="D39" s="323" t="s">
        <v>1082</v>
      </c>
      <c r="E39" s="323"/>
      <c r="F39" s="323" t="s">
        <v>1039</v>
      </c>
      <c r="G39" s="324">
        <v>43646</v>
      </c>
      <c r="H39" s="326" t="s">
        <v>1040</v>
      </c>
      <c r="I39" s="326" t="s">
        <v>1041</v>
      </c>
      <c r="J39" s="326">
        <v>19</v>
      </c>
      <c r="K39" s="323" t="s">
        <v>1435</v>
      </c>
      <c r="L39" s="323" t="s">
        <v>2020</v>
      </c>
      <c r="M39" s="353">
        <v>103.49999999999999</v>
      </c>
      <c r="N39" s="353">
        <v>32.772727272727266</v>
      </c>
      <c r="O39" s="329"/>
      <c r="P39" s="323"/>
      <c r="Q39" s="354"/>
      <c r="R39" s="323"/>
      <c r="S39" s="354"/>
      <c r="T39" s="323"/>
      <c r="U39" s="354"/>
      <c r="V39" s="354"/>
      <c r="W39" s="354"/>
      <c r="X39" s="323"/>
      <c r="Y39" s="353"/>
      <c r="Z39" s="353"/>
      <c r="AA39" s="353"/>
      <c r="AB39" s="353"/>
      <c r="AC39" s="353"/>
      <c r="AD39" s="354"/>
      <c r="AE39" s="353">
        <v>18.599999999999998</v>
      </c>
      <c r="AF39" s="323"/>
      <c r="AG39" s="323"/>
      <c r="AH39" s="354"/>
      <c r="AI39" s="323"/>
      <c r="AJ39" s="323"/>
      <c r="AK39" s="353"/>
      <c r="AL39" s="323"/>
      <c r="AM39" s="353"/>
      <c r="AN39" s="353"/>
      <c r="AO39" s="323" t="s">
        <v>1044</v>
      </c>
      <c r="AP39" s="326" t="s">
        <v>1041</v>
      </c>
      <c r="AQ39" s="326"/>
      <c r="AR39" s="326"/>
      <c r="AS39" s="327"/>
      <c r="AT39" s="326">
        <v>4.4000000000000004</v>
      </c>
      <c r="AU39" s="327"/>
      <c r="AV39" s="326"/>
      <c r="AW39" s="327"/>
      <c r="AX39" s="326" t="s">
        <v>971</v>
      </c>
      <c r="AY39" s="326"/>
      <c r="AZ39" s="326">
        <v>0</v>
      </c>
      <c r="BA39" s="326">
        <v>0</v>
      </c>
      <c r="BB39" s="326">
        <v>0</v>
      </c>
      <c r="BC39" s="326">
        <v>0</v>
      </c>
      <c r="BD39" s="326">
        <v>0</v>
      </c>
      <c r="BE39" s="326">
        <v>0</v>
      </c>
      <c r="BF39" s="326">
        <v>0</v>
      </c>
      <c r="BG39" s="326">
        <v>0</v>
      </c>
      <c r="BH39" s="326">
        <v>0</v>
      </c>
      <c r="BI39" s="326">
        <v>0</v>
      </c>
      <c r="BJ39" s="326">
        <v>0</v>
      </c>
      <c r="BK39" s="326">
        <v>0</v>
      </c>
      <c r="BL39" s="326"/>
      <c r="BM39" s="326" t="s">
        <v>1041</v>
      </c>
      <c r="BN39" s="326"/>
      <c r="BO39" s="326" t="s">
        <v>1041</v>
      </c>
      <c r="BP39" s="356"/>
      <c r="BQ39" s="326"/>
      <c r="BR39" s="326"/>
      <c r="BS39" s="326"/>
      <c r="BT39" s="329"/>
      <c r="BU39" s="329"/>
      <c r="BV39" s="326"/>
      <c r="BW39" s="326" t="s">
        <v>1046</v>
      </c>
      <c r="BX39" s="326">
        <v>1</v>
      </c>
      <c r="BY39" s="323"/>
      <c r="BZ39" s="393" t="s">
        <v>2022</v>
      </c>
      <c r="CA39" s="323"/>
      <c r="CC39" s="161"/>
      <c r="CD39" s="161"/>
      <c r="CE39" s="161"/>
      <c r="CF39" s="161"/>
      <c r="CG39" s="161"/>
      <c r="CH39" s="161"/>
      <c r="CI39" s="161"/>
      <c r="CJ39" s="161"/>
      <c r="CK39" s="161"/>
      <c r="CL39" s="161"/>
      <c r="CM39" s="161"/>
      <c r="CN39" s="161"/>
      <c r="CO39" s="161"/>
      <c r="CP39" s="161"/>
      <c r="CQ39" s="161"/>
      <c r="CR39" s="161"/>
      <c r="CS39" s="161"/>
      <c r="CT39" s="161"/>
      <c r="CU39" s="161"/>
      <c r="CV39" s="161"/>
      <c r="CW39" s="161"/>
      <c r="CX39" s="161"/>
      <c r="CY39" s="161"/>
      <c r="CZ39" s="161"/>
      <c r="DA39" s="161"/>
      <c r="DB39" s="161"/>
      <c r="DC39" s="161"/>
      <c r="DD39" s="161"/>
      <c r="DE39" s="161"/>
    </row>
    <row r="40" spans="1:121" ht="13" customHeight="1" x14ac:dyDescent="0.15">
      <c r="A40" s="323" t="s">
        <v>1970</v>
      </c>
      <c r="B40" s="470">
        <v>43665</v>
      </c>
      <c r="C40" s="325" t="s">
        <v>1037</v>
      </c>
      <c r="D40" s="323" t="s">
        <v>1082</v>
      </c>
      <c r="E40" s="323"/>
      <c r="F40" s="323" t="s">
        <v>1039</v>
      </c>
      <c r="G40" s="324">
        <v>43651</v>
      </c>
      <c r="H40" s="326" t="s">
        <v>1040</v>
      </c>
      <c r="I40" s="326" t="s">
        <v>1041</v>
      </c>
      <c r="J40" s="326">
        <v>20</v>
      </c>
      <c r="K40" s="323" t="s">
        <v>2024</v>
      </c>
      <c r="L40" s="323" t="s">
        <v>1440</v>
      </c>
      <c r="M40" s="353">
        <v>82.999999999999986</v>
      </c>
      <c r="N40" s="353">
        <v>26.4</v>
      </c>
      <c r="O40" s="329"/>
      <c r="P40" s="323"/>
      <c r="Q40" s="354"/>
      <c r="R40" s="323"/>
      <c r="S40" s="354"/>
      <c r="T40" s="323"/>
      <c r="U40" s="354"/>
      <c r="V40" s="354"/>
      <c r="W40" s="354"/>
      <c r="X40" s="323"/>
      <c r="Y40" s="353"/>
      <c r="Z40" s="353"/>
      <c r="AA40" s="353"/>
      <c r="AB40" s="353"/>
      <c r="AC40" s="353"/>
      <c r="AD40" s="354"/>
      <c r="AE40" s="353">
        <v>13.899999999999999</v>
      </c>
      <c r="AF40" s="323"/>
      <c r="AG40" s="323"/>
      <c r="AH40" s="354"/>
      <c r="AI40" s="323"/>
      <c r="AJ40" s="323"/>
      <c r="AK40" s="353"/>
      <c r="AL40" s="323"/>
      <c r="AM40" s="353"/>
      <c r="AN40" s="353"/>
      <c r="AO40" s="323" t="s">
        <v>1044</v>
      </c>
      <c r="AP40" s="326" t="s">
        <v>1041</v>
      </c>
      <c r="AQ40" s="326"/>
      <c r="AR40" s="326"/>
      <c r="AS40" s="327"/>
      <c r="AT40" s="326">
        <v>0</v>
      </c>
      <c r="AU40" s="327"/>
      <c r="AV40" s="326"/>
      <c r="AW40" s="327"/>
      <c r="AX40" s="326" t="s">
        <v>126</v>
      </c>
      <c r="AY40" s="326">
        <v>100</v>
      </c>
      <c r="AZ40" s="326">
        <v>0</v>
      </c>
      <c r="BA40" s="326">
        <v>0</v>
      </c>
      <c r="BB40" s="326">
        <v>0</v>
      </c>
      <c r="BC40" s="326">
        <v>0</v>
      </c>
      <c r="BD40" s="326">
        <v>0</v>
      </c>
      <c r="BE40" s="326">
        <v>0</v>
      </c>
      <c r="BF40" s="326">
        <v>0</v>
      </c>
      <c r="BG40" s="326">
        <v>0</v>
      </c>
      <c r="BH40" s="326">
        <v>0</v>
      </c>
      <c r="BI40" s="326">
        <v>0</v>
      </c>
      <c r="BJ40" s="326">
        <v>0</v>
      </c>
      <c r="BK40" s="326">
        <v>0</v>
      </c>
      <c r="BL40" s="326"/>
      <c r="BM40" s="326" t="s">
        <v>1041</v>
      </c>
      <c r="BN40" s="326"/>
      <c r="BO40" s="326" t="s">
        <v>1041</v>
      </c>
      <c r="BP40" s="356"/>
      <c r="BQ40" s="326"/>
      <c r="BR40" s="326"/>
      <c r="BS40" s="326"/>
      <c r="BT40" s="329"/>
      <c r="BU40" s="329"/>
      <c r="BV40" s="326"/>
      <c r="BW40" s="326" t="s">
        <v>1046</v>
      </c>
      <c r="BX40" s="326">
        <v>1</v>
      </c>
      <c r="BY40" s="323"/>
      <c r="BZ40" s="393" t="s">
        <v>2026</v>
      </c>
      <c r="CA40" s="323"/>
      <c r="CC40" s="161"/>
      <c r="CD40" s="161"/>
      <c r="CE40" s="161"/>
      <c r="CF40" s="161"/>
      <c r="CG40" s="161"/>
      <c r="CH40" s="161"/>
      <c r="CI40" s="161"/>
      <c r="CJ40" s="161"/>
      <c r="CK40" s="161"/>
      <c r="CL40" s="161"/>
      <c r="CM40" s="161"/>
      <c r="CN40" s="161"/>
      <c r="CO40" s="161"/>
      <c r="CP40" s="161"/>
      <c r="CQ40" s="161"/>
      <c r="CR40" s="161"/>
      <c r="CS40" s="161"/>
      <c r="CT40" s="161"/>
      <c r="CU40" s="161"/>
      <c r="CV40" s="161"/>
      <c r="CW40" s="161"/>
      <c r="CX40" s="161"/>
      <c r="CY40" s="161"/>
      <c r="CZ40" s="161"/>
      <c r="DA40" s="161"/>
      <c r="DB40" s="161"/>
      <c r="DC40" s="161"/>
      <c r="DD40" s="161"/>
      <c r="DE40" s="161"/>
    </row>
    <row r="41" spans="1:121" ht="13" customHeight="1" x14ac:dyDescent="0.15">
      <c r="A41" s="323" t="s">
        <v>1970</v>
      </c>
      <c r="B41" s="470">
        <v>43665</v>
      </c>
      <c r="C41" s="325" t="s">
        <v>1037</v>
      </c>
      <c r="D41" s="323" t="s">
        <v>1082</v>
      </c>
      <c r="E41" s="323"/>
      <c r="F41" s="323" t="s">
        <v>1039</v>
      </c>
      <c r="G41" s="324">
        <v>43646</v>
      </c>
      <c r="H41" s="326" t="s">
        <v>1040</v>
      </c>
      <c r="I41" s="326" t="s">
        <v>1041</v>
      </c>
      <c r="J41" s="326">
        <v>21</v>
      </c>
      <c r="K41" s="323" t="s">
        <v>1520</v>
      </c>
      <c r="L41" s="323" t="s">
        <v>1521</v>
      </c>
      <c r="M41" s="353">
        <v>72</v>
      </c>
      <c r="N41" s="353">
        <v>23.75454545454545</v>
      </c>
      <c r="O41" s="329"/>
      <c r="P41" s="323"/>
      <c r="Q41" s="354"/>
      <c r="R41" s="323"/>
      <c r="S41" s="354"/>
      <c r="T41" s="323"/>
      <c r="U41" s="354"/>
      <c r="V41" s="354"/>
      <c r="W41" s="354"/>
      <c r="X41" s="323"/>
      <c r="Y41" s="353"/>
      <c r="Z41" s="353"/>
      <c r="AA41" s="353"/>
      <c r="AB41" s="353"/>
      <c r="AC41" s="353"/>
      <c r="AD41" s="354"/>
      <c r="AE41" s="353">
        <v>20</v>
      </c>
      <c r="AF41" s="323"/>
      <c r="AG41" s="323"/>
      <c r="AH41" s="354"/>
      <c r="AI41" s="323"/>
      <c r="AJ41" s="323"/>
      <c r="AK41" s="353"/>
      <c r="AL41" s="323"/>
      <c r="AM41" s="353"/>
      <c r="AN41" s="353"/>
      <c r="AO41" s="323" t="s">
        <v>1044</v>
      </c>
      <c r="AP41" s="326" t="s">
        <v>1041</v>
      </c>
      <c r="AQ41" s="326"/>
      <c r="AR41" s="326"/>
      <c r="AS41" s="327"/>
      <c r="AT41" s="326">
        <v>0</v>
      </c>
      <c r="AU41" s="327"/>
      <c r="AV41" s="326"/>
      <c r="AW41" s="327"/>
      <c r="AX41" s="326" t="s">
        <v>971</v>
      </c>
      <c r="AY41" s="326"/>
      <c r="AZ41" s="326">
        <v>0</v>
      </c>
      <c r="BA41" s="326">
        <v>0</v>
      </c>
      <c r="BB41" s="326">
        <v>0</v>
      </c>
      <c r="BC41" s="326">
        <v>0</v>
      </c>
      <c r="BD41" s="326">
        <v>0</v>
      </c>
      <c r="BE41" s="326">
        <v>0</v>
      </c>
      <c r="BF41" s="326">
        <v>0</v>
      </c>
      <c r="BG41" s="326">
        <v>0</v>
      </c>
      <c r="BH41" s="326">
        <v>0</v>
      </c>
      <c r="BI41" s="326">
        <v>0</v>
      </c>
      <c r="BJ41" s="326">
        <v>0</v>
      </c>
      <c r="BK41" s="326">
        <v>0</v>
      </c>
      <c r="BL41" s="326"/>
      <c r="BM41" s="326" t="s">
        <v>1041</v>
      </c>
      <c r="BN41" s="326"/>
      <c r="BO41" s="326" t="s">
        <v>1041</v>
      </c>
      <c r="BP41" s="356"/>
      <c r="BQ41" s="326"/>
      <c r="BR41" s="326"/>
      <c r="BS41" s="326"/>
      <c r="BT41" s="329"/>
      <c r="BU41" s="329"/>
      <c r="BV41" s="326"/>
      <c r="BW41" s="326" t="s">
        <v>1046</v>
      </c>
      <c r="BX41" s="326"/>
      <c r="BY41" s="323"/>
      <c r="BZ41" s="393" t="s">
        <v>2029</v>
      </c>
      <c r="CA41" s="323"/>
      <c r="CC41" s="161"/>
      <c r="CD41" s="161"/>
      <c r="CE41" s="161"/>
      <c r="CF41" s="161"/>
      <c r="CG41" s="161"/>
      <c r="CH41" s="161"/>
      <c r="CI41" s="161"/>
      <c r="CJ41" s="161"/>
      <c r="CK41" s="161"/>
      <c r="CL41" s="161"/>
      <c r="CM41" s="161"/>
      <c r="CN41" s="161"/>
      <c r="CO41" s="161"/>
      <c r="CP41" s="161"/>
      <c r="CQ41" s="161"/>
      <c r="CR41" s="161"/>
      <c r="CS41" s="161"/>
      <c r="CT41" s="161"/>
      <c r="CU41" s="161"/>
      <c r="CV41" s="161"/>
      <c r="CW41" s="161"/>
      <c r="CX41" s="161"/>
      <c r="CY41" s="161"/>
      <c r="CZ41" s="161"/>
      <c r="DA41" s="161"/>
      <c r="DB41" s="161"/>
      <c r="DC41" s="161"/>
      <c r="DD41" s="161"/>
      <c r="DE41" s="161"/>
    </row>
    <row r="42" spans="1:121" ht="13" customHeight="1" x14ac:dyDescent="0.15">
      <c r="A42" s="323">
        <v>16268</v>
      </c>
      <c r="B42" s="470">
        <v>43665</v>
      </c>
      <c r="C42" s="325" t="s">
        <v>1037</v>
      </c>
      <c r="D42" s="323" t="s">
        <v>1082</v>
      </c>
      <c r="E42" s="323"/>
      <c r="F42" s="323" t="s">
        <v>1057</v>
      </c>
      <c r="G42" s="324">
        <v>43655</v>
      </c>
      <c r="H42" s="326" t="s">
        <v>1040</v>
      </c>
      <c r="I42" s="326" t="s">
        <v>1041</v>
      </c>
      <c r="J42" s="326">
        <v>2</v>
      </c>
      <c r="K42" s="323" t="s">
        <v>1042</v>
      </c>
      <c r="L42" s="323" t="s">
        <v>1905</v>
      </c>
      <c r="M42" s="353">
        <v>89.663636363636357</v>
      </c>
      <c r="N42" s="353">
        <v>52</v>
      </c>
      <c r="O42" s="329"/>
      <c r="P42" s="323"/>
      <c r="Q42" s="354"/>
      <c r="R42" s="392"/>
      <c r="S42" s="354"/>
      <c r="T42" s="323"/>
      <c r="U42" s="354"/>
      <c r="V42" s="354"/>
      <c r="W42" s="353">
        <v>20.172727272727272</v>
      </c>
      <c r="X42" s="323"/>
      <c r="Y42" s="353"/>
      <c r="Z42" s="353"/>
      <c r="AA42" s="353"/>
      <c r="AB42" s="353"/>
      <c r="AC42" s="353"/>
      <c r="AD42" s="353"/>
      <c r="AE42" s="354"/>
      <c r="AF42" s="323"/>
      <c r="AG42" s="323"/>
      <c r="AH42" s="353">
        <v>26.836363636363632</v>
      </c>
      <c r="AI42" s="323"/>
      <c r="AJ42" s="323"/>
      <c r="AK42" s="353"/>
      <c r="AL42" s="323"/>
      <c r="AM42" s="353"/>
      <c r="AN42" s="353"/>
      <c r="AO42" s="323" t="s">
        <v>1195</v>
      </c>
      <c r="AP42" s="326" t="s">
        <v>1041</v>
      </c>
      <c r="AQ42" s="326"/>
      <c r="AR42" s="326"/>
      <c r="AS42" s="327"/>
      <c r="AT42" s="326">
        <v>7</v>
      </c>
      <c r="AU42" s="327"/>
      <c r="AV42" s="326"/>
      <c r="AW42" s="327"/>
      <c r="AX42" s="326" t="s">
        <v>1045</v>
      </c>
      <c r="AY42" s="326">
        <v>20</v>
      </c>
      <c r="AZ42" s="326">
        <v>0</v>
      </c>
      <c r="BA42" s="326">
        <v>0</v>
      </c>
      <c r="BB42" s="326">
        <v>0</v>
      </c>
      <c r="BC42" s="326">
        <v>0</v>
      </c>
      <c r="BD42" s="326">
        <v>0</v>
      </c>
      <c r="BE42" s="326">
        <v>0</v>
      </c>
      <c r="BF42" s="326">
        <v>0</v>
      </c>
      <c r="BG42" s="326">
        <v>0</v>
      </c>
      <c r="BH42" s="326">
        <v>0</v>
      </c>
      <c r="BI42" s="326">
        <v>0</v>
      </c>
      <c r="BJ42" s="326">
        <v>0</v>
      </c>
      <c r="BK42" s="326">
        <v>0</v>
      </c>
      <c r="BL42" s="326"/>
      <c r="BM42" s="326" t="s">
        <v>1041</v>
      </c>
      <c r="BN42" s="326">
        <v>12</v>
      </c>
      <c r="BO42" s="326" t="s">
        <v>1041</v>
      </c>
      <c r="BP42" s="356"/>
      <c r="BQ42" s="326"/>
      <c r="BR42" s="326"/>
      <c r="BS42" s="326"/>
      <c r="BT42" s="323"/>
      <c r="BU42" s="329"/>
      <c r="BV42" s="326"/>
      <c r="BW42" s="326" t="s">
        <v>1046</v>
      </c>
      <c r="BX42" s="326"/>
      <c r="BY42" s="323" t="s">
        <v>1685</v>
      </c>
      <c r="BZ42" s="343" t="s">
        <v>1974</v>
      </c>
      <c r="CA42" s="329"/>
    </row>
    <row r="43" spans="1:121" ht="13" customHeight="1" x14ac:dyDescent="0.15">
      <c r="A43" s="323">
        <v>16638</v>
      </c>
      <c r="B43" s="470">
        <v>43665</v>
      </c>
      <c r="C43" s="325" t="s">
        <v>1037</v>
      </c>
      <c r="D43" s="323" t="s">
        <v>1082</v>
      </c>
      <c r="E43" s="323"/>
      <c r="F43" s="323" t="s">
        <v>1057</v>
      </c>
      <c r="G43" s="324">
        <v>43646</v>
      </c>
      <c r="H43" s="326" t="s">
        <v>1040</v>
      </c>
      <c r="I43" s="326" t="s">
        <v>1041</v>
      </c>
      <c r="J43" s="326">
        <v>3</v>
      </c>
      <c r="K43" s="323" t="s">
        <v>1097</v>
      </c>
      <c r="L43" s="323" t="s">
        <v>1383</v>
      </c>
      <c r="M43" s="353">
        <v>93.836363636363629</v>
      </c>
      <c r="N43" s="353">
        <v>61.43636363636363</v>
      </c>
      <c r="O43" s="329"/>
      <c r="P43" s="323"/>
      <c r="Q43" s="354"/>
      <c r="R43" s="392"/>
      <c r="S43" s="354"/>
      <c r="T43" s="323"/>
      <c r="U43" s="354"/>
      <c r="V43" s="354"/>
      <c r="W43" s="353">
        <v>21.154545454545453</v>
      </c>
      <c r="X43" s="323"/>
      <c r="Y43" s="353"/>
      <c r="Z43" s="353"/>
      <c r="AA43" s="353"/>
      <c r="AB43" s="353"/>
      <c r="AC43" s="353"/>
      <c r="AD43" s="354"/>
      <c r="AE43" s="354"/>
      <c r="AF43" s="323"/>
      <c r="AG43" s="323"/>
      <c r="AH43" s="353">
        <v>26.972727272727273</v>
      </c>
      <c r="AI43" s="323"/>
      <c r="AJ43" s="323"/>
      <c r="AK43" s="353"/>
      <c r="AL43" s="323"/>
      <c r="AM43" s="353"/>
      <c r="AN43" s="353"/>
      <c r="AO43" s="236" t="s">
        <v>1819</v>
      </c>
      <c r="AP43" s="326" t="s">
        <v>1041</v>
      </c>
      <c r="AQ43" s="326"/>
      <c r="AR43" s="326"/>
      <c r="AS43" s="327"/>
      <c r="AT43" s="326">
        <v>6.7</v>
      </c>
      <c r="AU43" s="327"/>
      <c r="AV43" s="326"/>
      <c r="AW43" s="327"/>
      <c r="AX43" s="326" t="s">
        <v>1041</v>
      </c>
      <c r="AY43" s="326"/>
      <c r="AZ43" s="326">
        <v>0</v>
      </c>
      <c r="BA43" s="326">
        <v>0</v>
      </c>
      <c r="BB43" s="326">
        <v>0</v>
      </c>
      <c r="BC43" s="326">
        <v>0</v>
      </c>
      <c r="BD43" s="326">
        <v>0</v>
      </c>
      <c r="BE43" s="326">
        <v>0</v>
      </c>
      <c r="BF43" s="326">
        <v>0</v>
      </c>
      <c r="BG43" s="326">
        <v>0</v>
      </c>
      <c r="BH43" s="326">
        <v>0</v>
      </c>
      <c r="BI43" s="326">
        <v>0</v>
      </c>
      <c r="BJ43" s="326">
        <v>0</v>
      </c>
      <c r="BK43" s="326">
        <v>0</v>
      </c>
      <c r="BL43" s="326"/>
      <c r="BM43" s="326" t="s">
        <v>1041</v>
      </c>
      <c r="BN43" s="326"/>
      <c r="BO43" s="326" t="s">
        <v>1041</v>
      </c>
      <c r="BP43" s="356"/>
      <c r="BQ43" s="326"/>
      <c r="BR43" s="326"/>
      <c r="BS43" s="326"/>
      <c r="BT43" s="323"/>
      <c r="BU43" s="329"/>
      <c r="BV43" s="326"/>
      <c r="BW43" s="326" t="s">
        <v>1046</v>
      </c>
      <c r="BX43" s="326">
        <v>1</v>
      </c>
      <c r="BY43" s="323"/>
      <c r="BZ43" s="161" t="s">
        <v>1977</v>
      </c>
      <c r="CA43" s="323"/>
    </row>
    <row r="44" spans="1:121" ht="13" customHeight="1" x14ac:dyDescent="0.15">
      <c r="A44" s="323">
        <v>11097</v>
      </c>
      <c r="B44" s="470">
        <v>43665</v>
      </c>
      <c r="C44" s="325" t="s">
        <v>1037</v>
      </c>
      <c r="D44" s="323" t="s">
        <v>1082</v>
      </c>
      <c r="E44" s="323"/>
      <c r="F44" s="323" t="s">
        <v>1057</v>
      </c>
      <c r="G44" s="324">
        <v>43646</v>
      </c>
      <c r="H44" s="326" t="s">
        <v>1040</v>
      </c>
      <c r="I44" s="326" t="s">
        <v>1041</v>
      </c>
      <c r="J44" s="326">
        <v>4</v>
      </c>
      <c r="K44" s="323" t="s">
        <v>1048</v>
      </c>
      <c r="L44" s="323" t="s">
        <v>1909</v>
      </c>
      <c r="M44" s="353">
        <v>114.99999999999999</v>
      </c>
      <c r="N44" s="353">
        <v>47.25454545454545</v>
      </c>
      <c r="O44" s="471" t="s">
        <v>992</v>
      </c>
      <c r="P44" s="472">
        <v>340</v>
      </c>
      <c r="Q44" s="353">
        <v>59</v>
      </c>
      <c r="R44" s="392"/>
      <c r="S44" s="354"/>
      <c r="T44" s="323"/>
      <c r="U44" s="354"/>
      <c r="V44" s="354"/>
      <c r="W44" s="353">
        <v>28.599999999999998</v>
      </c>
      <c r="X44" s="323"/>
      <c r="Y44" s="353"/>
      <c r="Z44" s="353"/>
      <c r="AA44" s="353"/>
      <c r="AB44" s="353"/>
      <c r="AC44" s="353"/>
      <c r="AD44" s="353"/>
      <c r="AE44" s="354"/>
      <c r="AF44" s="323"/>
      <c r="AG44" s="323"/>
      <c r="AH44" s="353">
        <v>28.599999999999998</v>
      </c>
      <c r="AI44" s="323"/>
      <c r="AJ44" s="323"/>
      <c r="AK44" s="353"/>
      <c r="AL44" s="323"/>
      <c r="AM44" s="353"/>
      <c r="AN44" s="353"/>
      <c r="AO44" s="236" t="s">
        <v>1822</v>
      </c>
      <c r="AP44" s="326" t="s">
        <v>126</v>
      </c>
      <c r="AQ44" s="326"/>
      <c r="AR44" s="326"/>
      <c r="AS44" s="326">
        <v>10</v>
      </c>
      <c r="AT44" s="326">
        <v>5.2</v>
      </c>
      <c r="AU44" s="327"/>
      <c r="AV44" s="326"/>
      <c r="AW44" s="327"/>
      <c r="AX44" s="326" t="s">
        <v>1045</v>
      </c>
      <c r="AY44" s="326">
        <v>50</v>
      </c>
      <c r="AZ44" s="326">
        <v>0</v>
      </c>
      <c r="BA44" s="326">
        <v>0</v>
      </c>
      <c r="BB44" s="326">
        <v>2</v>
      </c>
      <c r="BC44" s="326">
        <v>0</v>
      </c>
      <c r="BD44" s="326">
        <v>0</v>
      </c>
      <c r="BE44" s="326">
        <v>0</v>
      </c>
      <c r="BF44" s="326">
        <v>0</v>
      </c>
      <c r="BG44" s="326">
        <v>0</v>
      </c>
      <c r="BH44" s="326">
        <v>0</v>
      </c>
      <c r="BI44" s="326">
        <v>0</v>
      </c>
      <c r="BJ44" s="326">
        <v>0</v>
      </c>
      <c r="BK44" s="326">
        <v>0</v>
      </c>
      <c r="BL44" s="326"/>
      <c r="BM44" s="326" t="s">
        <v>971</v>
      </c>
      <c r="BN44" s="326"/>
      <c r="BO44" s="326" t="s">
        <v>1041</v>
      </c>
      <c r="BP44" s="356"/>
      <c r="BQ44" s="326"/>
      <c r="BR44" s="326"/>
      <c r="BS44" s="326"/>
      <c r="BT44" s="329"/>
      <c r="BU44" s="329"/>
      <c r="BV44" s="326"/>
      <c r="BW44" s="326" t="s">
        <v>1046</v>
      </c>
      <c r="BX44" s="326"/>
      <c r="BY44" s="323"/>
      <c r="BZ44" s="393" t="s">
        <v>1980</v>
      </c>
      <c r="CA44" s="323"/>
    </row>
    <row r="45" spans="1:121" ht="13" customHeight="1" x14ac:dyDescent="0.15">
      <c r="A45" s="323">
        <v>1484</v>
      </c>
      <c r="B45" s="470">
        <v>43665</v>
      </c>
      <c r="C45" s="325" t="s">
        <v>1037</v>
      </c>
      <c r="D45" s="323" t="s">
        <v>1082</v>
      </c>
      <c r="E45" s="323"/>
      <c r="F45" s="323" t="s">
        <v>1057</v>
      </c>
      <c r="G45" s="324">
        <v>43623</v>
      </c>
      <c r="H45" s="326" t="s">
        <v>1040</v>
      </c>
      <c r="I45" s="326" t="s">
        <v>1041</v>
      </c>
      <c r="J45" s="326">
        <v>5</v>
      </c>
      <c r="K45" s="323" t="s">
        <v>1689</v>
      </c>
      <c r="L45" s="323" t="s">
        <v>1066</v>
      </c>
      <c r="M45" s="353">
        <v>94.73636363636362</v>
      </c>
      <c r="N45" s="353">
        <v>49.627272727272725</v>
      </c>
      <c r="O45" s="329"/>
      <c r="P45" s="323"/>
      <c r="Q45" s="354"/>
      <c r="R45" s="392"/>
      <c r="S45" s="354"/>
      <c r="T45" s="323"/>
      <c r="U45" s="354"/>
      <c r="V45" s="354"/>
      <c r="W45" s="353">
        <v>23.427272727272726</v>
      </c>
      <c r="X45" s="323"/>
      <c r="Y45" s="353"/>
      <c r="Z45" s="353"/>
      <c r="AA45" s="353"/>
      <c r="AB45" s="353"/>
      <c r="AC45" s="353"/>
      <c r="AD45" s="353"/>
      <c r="AE45" s="354"/>
      <c r="AF45" s="323"/>
      <c r="AG45" s="323"/>
      <c r="AH45" s="353">
        <v>25.254545454545454</v>
      </c>
      <c r="AI45" s="323"/>
      <c r="AJ45" s="323"/>
      <c r="AK45" s="353"/>
      <c r="AL45" s="323"/>
      <c r="AM45" s="353"/>
      <c r="AN45" s="353"/>
      <c r="AO45" s="323" t="s">
        <v>1195</v>
      </c>
      <c r="AP45" s="326" t="s">
        <v>1041</v>
      </c>
      <c r="AQ45" s="326"/>
      <c r="AR45" s="326"/>
      <c r="AS45" s="327"/>
      <c r="AT45" s="326">
        <v>6.2</v>
      </c>
      <c r="AU45" s="327"/>
      <c r="AV45" s="326"/>
      <c r="AW45" s="327"/>
      <c r="AX45" s="326" t="s">
        <v>1045</v>
      </c>
      <c r="AY45" s="326">
        <v>10</v>
      </c>
      <c r="AZ45" s="326">
        <v>0</v>
      </c>
      <c r="BA45" s="326">
        <v>0</v>
      </c>
      <c r="BB45" s="326">
        <v>0</v>
      </c>
      <c r="BC45" s="326">
        <v>0</v>
      </c>
      <c r="BD45" s="326">
        <v>0</v>
      </c>
      <c r="BE45" s="326">
        <v>0</v>
      </c>
      <c r="BF45" s="326">
        <v>0</v>
      </c>
      <c r="BG45" s="326">
        <v>0</v>
      </c>
      <c r="BH45" s="326">
        <v>0</v>
      </c>
      <c r="BI45" s="326">
        <v>0</v>
      </c>
      <c r="BJ45" s="326">
        <v>0</v>
      </c>
      <c r="BK45" s="326">
        <v>0</v>
      </c>
      <c r="BL45" s="326"/>
      <c r="BM45" s="326" t="s">
        <v>1041</v>
      </c>
      <c r="BN45" s="326"/>
      <c r="BO45" s="326" t="s">
        <v>1041</v>
      </c>
      <c r="BP45" s="356"/>
      <c r="BQ45" s="326"/>
      <c r="BR45" s="326"/>
      <c r="BS45" s="326"/>
      <c r="BT45" s="329"/>
      <c r="BU45" s="329"/>
      <c r="BV45" s="326"/>
      <c r="BW45" s="326" t="s">
        <v>1046</v>
      </c>
      <c r="BX45" s="326"/>
      <c r="BY45" s="323"/>
      <c r="BZ45" s="393" t="s">
        <v>1983</v>
      </c>
      <c r="CA45" s="329"/>
    </row>
    <row r="46" spans="1:121" ht="13" customHeight="1" x14ac:dyDescent="0.15">
      <c r="A46" s="323">
        <v>1107</v>
      </c>
      <c r="B46" s="470">
        <v>43665</v>
      </c>
      <c r="C46" s="325" t="s">
        <v>1037</v>
      </c>
      <c r="D46" s="323" t="s">
        <v>1082</v>
      </c>
      <c r="E46" s="323"/>
      <c r="F46" s="323" t="s">
        <v>1057</v>
      </c>
      <c r="G46" s="324">
        <v>43646</v>
      </c>
      <c r="H46" s="326" t="s">
        <v>1040</v>
      </c>
      <c r="I46" s="326" t="s">
        <v>1041</v>
      </c>
      <c r="J46" s="326">
        <v>6</v>
      </c>
      <c r="K46" s="323" t="s">
        <v>1122</v>
      </c>
      <c r="L46" s="323" t="s">
        <v>1911</v>
      </c>
      <c r="M46" s="353">
        <v>95.899999999999991</v>
      </c>
      <c r="N46" s="353">
        <v>58.390909090909091</v>
      </c>
      <c r="O46" s="329"/>
      <c r="P46" s="323"/>
      <c r="Q46" s="354"/>
      <c r="R46" s="392"/>
      <c r="S46" s="354"/>
      <c r="T46" s="323"/>
      <c r="U46" s="354"/>
      <c r="V46" s="354"/>
      <c r="W46" s="353">
        <v>25.172727272727272</v>
      </c>
      <c r="X46" s="323"/>
      <c r="Y46" s="353"/>
      <c r="Z46" s="353"/>
      <c r="AA46" s="353"/>
      <c r="AB46" s="353"/>
      <c r="AC46" s="353"/>
      <c r="AD46" s="353"/>
      <c r="AE46" s="354"/>
      <c r="AF46" s="323"/>
      <c r="AG46" s="323"/>
      <c r="AH46" s="353">
        <v>32.763636363636358</v>
      </c>
      <c r="AI46" s="323"/>
      <c r="AJ46" s="323"/>
      <c r="AK46" s="353"/>
      <c r="AL46" s="323"/>
      <c r="AM46" s="353"/>
      <c r="AN46" s="353"/>
      <c r="AO46" s="236" t="s">
        <v>1823</v>
      </c>
      <c r="AP46" s="326" t="s">
        <v>126</v>
      </c>
      <c r="AQ46" s="326"/>
      <c r="AR46" s="326"/>
      <c r="AS46" s="327"/>
      <c r="AT46" s="326">
        <v>7.6</v>
      </c>
      <c r="AU46" s="327"/>
      <c r="AV46" s="326"/>
      <c r="AW46" s="327"/>
      <c r="AX46" s="326" t="s">
        <v>1045</v>
      </c>
      <c r="AY46" s="326"/>
      <c r="AZ46" s="326">
        <v>10</v>
      </c>
      <c r="BA46" s="326">
        <v>0</v>
      </c>
      <c r="BB46" s="326">
        <v>0</v>
      </c>
      <c r="BC46" s="326">
        <v>0</v>
      </c>
      <c r="BD46" s="326">
        <v>0</v>
      </c>
      <c r="BE46" s="326">
        <v>0</v>
      </c>
      <c r="BF46" s="326">
        <v>0</v>
      </c>
      <c r="BG46" s="326">
        <v>0</v>
      </c>
      <c r="BH46" s="326">
        <v>0</v>
      </c>
      <c r="BI46" s="326">
        <v>0</v>
      </c>
      <c r="BJ46" s="326">
        <v>0</v>
      </c>
      <c r="BK46" s="326">
        <v>0</v>
      </c>
      <c r="BL46" s="326"/>
      <c r="BM46" s="326" t="s">
        <v>1041</v>
      </c>
      <c r="BN46" s="326">
        <v>12</v>
      </c>
      <c r="BO46" s="326" t="s">
        <v>1041</v>
      </c>
      <c r="BP46" s="356"/>
      <c r="BQ46" s="326"/>
      <c r="BR46" s="326"/>
      <c r="BS46" s="326"/>
      <c r="BT46" s="323"/>
      <c r="BU46" s="329"/>
      <c r="BV46" s="326"/>
      <c r="BW46" s="326" t="s">
        <v>1046</v>
      </c>
      <c r="BX46" s="326"/>
      <c r="BY46" s="323"/>
      <c r="BZ46" s="343" t="s">
        <v>1986</v>
      </c>
      <c r="CA46" s="329"/>
    </row>
    <row r="47" spans="1:121" s="415" customFormat="1" ht="13" customHeight="1" x14ac:dyDescent="0.15">
      <c r="A47" s="323">
        <v>635</v>
      </c>
      <c r="B47" s="470">
        <v>43665</v>
      </c>
      <c r="C47" s="325" t="s">
        <v>1037</v>
      </c>
      <c r="D47" s="323" t="s">
        <v>1082</v>
      </c>
      <c r="E47" s="323"/>
      <c r="F47" s="323" t="s">
        <v>1057</v>
      </c>
      <c r="G47" s="324">
        <v>43646</v>
      </c>
      <c r="H47" s="326" t="s">
        <v>1040</v>
      </c>
      <c r="I47" s="326" t="s">
        <v>1041</v>
      </c>
      <c r="J47" s="326">
        <v>7</v>
      </c>
      <c r="K47" s="323" t="s">
        <v>1055</v>
      </c>
      <c r="L47" s="323" t="s">
        <v>1914</v>
      </c>
      <c r="M47" s="353">
        <v>95.22727272727272</v>
      </c>
      <c r="N47" s="353">
        <v>56.618181818181817</v>
      </c>
      <c r="O47" s="329"/>
      <c r="P47" s="323"/>
      <c r="Q47" s="354"/>
      <c r="R47" s="392"/>
      <c r="S47" s="354"/>
      <c r="T47" s="323"/>
      <c r="U47" s="354"/>
      <c r="V47" s="354"/>
      <c r="W47" s="353">
        <v>17.236363636363635</v>
      </c>
      <c r="X47" s="323"/>
      <c r="Y47" s="353"/>
      <c r="Z47" s="353"/>
      <c r="AA47" s="353"/>
      <c r="AB47" s="353"/>
      <c r="AC47" s="353"/>
      <c r="AD47" s="353"/>
      <c r="AE47" s="354"/>
      <c r="AF47" s="323"/>
      <c r="AG47" s="323"/>
      <c r="AH47" s="353">
        <v>29.863636363636363</v>
      </c>
      <c r="AI47" s="323"/>
      <c r="AJ47" s="323"/>
      <c r="AK47" s="354"/>
      <c r="AL47" s="323"/>
      <c r="AM47" s="353"/>
      <c r="AN47" s="353"/>
      <c r="AO47" s="236" t="s">
        <v>1823</v>
      </c>
      <c r="AP47" s="326" t="s">
        <v>126</v>
      </c>
      <c r="AQ47" s="326"/>
      <c r="AR47" s="326"/>
      <c r="AS47" s="327"/>
      <c r="AT47" s="326">
        <v>7</v>
      </c>
      <c r="AU47" s="327"/>
      <c r="AV47" s="326"/>
      <c r="AW47" s="327"/>
      <c r="AX47" s="326" t="s">
        <v>1045</v>
      </c>
      <c r="AY47" s="326">
        <v>25</v>
      </c>
      <c r="AZ47" s="326">
        <v>0</v>
      </c>
      <c r="BA47" s="326">
        <v>0</v>
      </c>
      <c r="BB47" s="326">
        <v>0</v>
      </c>
      <c r="BC47" s="326">
        <v>0</v>
      </c>
      <c r="BD47" s="326">
        <v>0</v>
      </c>
      <c r="BE47" s="326">
        <v>0</v>
      </c>
      <c r="BF47" s="326">
        <v>0</v>
      </c>
      <c r="BG47" s="326">
        <v>0</v>
      </c>
      <c r="BH47" s="326">
        <v>0</v>
      </c>
      <c r="BI47" s="326">
        <v>0</v>
      </c>
      <c r="BJ47" s="326">
        <v>0</v>
      </c>
      <c r="BK47" s="326">
        <v>0</v>
      </c>
      <c r="BL47" s="326"/>
      <c r="BM47" s="326" t="s">
        <v>1041</v>
      </c>
      <c r="BN47" s="326">
        <v>12</v>
      </c>
      <c r="BO47" s="326" t="s">
        <v>1041</v>
      </c>
      <c r="BP47" s="356"/>
      <c r="BQ47" s="326"/>
      <c r="BR47" s="326"/>
      <c r="BS47" s="326"/>
      <c r="BT47" s="329"/>
      <c r="BU47" s="329"/>
      <c r="BV47" s="326"/>
      <c r="BW47" s="326" t="s">
        <v>1046</v>
      </c>
      <c r="BX47" s="326"/>
      <c r="BY47" s="326"/>
      <c r="BZ47" s="409" t="s">
        <v>1989</v>
      </c>
      <c r="CA47" s="329"/>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row>
    <row r="48" spans="1:121" ht="13" customHeight="1" x14ac:dyDescent="0.15">
      <c r="A48" s="323">
        <v>15067</v>
      </c>
      <c r="B48" s="470">
        <v>43665</v>
      </c>
      <c r="C48" s="325" t="s">
        <v>1037</v>
      </c>
      <c r="D48" s="323" t="s">
        <v>1082</v>
      </c>
      <c r="E48" s="323"/>
      <c r="F48" s="323" t="s">
        <v>1057</v>
      </c>
      <c r="G48" s="324">
        <v>43646</v>
      </c>
      <c r="H48" s="326" t="s">
        <v>1040</v>
      </c>
      <c r="I48" s="326" t="s">
        <v>1041</v>
      </c>
      <c r="J48" s="326">
        <v>8</v>
      </c>
      <c r="K48" s="323" t="s">
        <v>1059</v>
      </c>
      <c r="L48" s="323" t="s">
        <v>1697</v>
      </c>
      <c r="M48" s="353">
        <v>137.69090909090909</v>
      </c>
      <c r="N48" s="353">
        <v>46.072727272727271</v>
      </c>
      <c r="O48" s="329"/>
      <c r="P48" s="323"/>
      <c r="Q48" s="354"/>
      <c r="R48" s="323"/>
      <c r="S48" s="354"/>
      <c r="T48" s="323"/>
      <c r="U48" s="354"/>
      <c r="V48" s="354"/>
      <c r="W48" s="353">
        <v>17.436363636363634</v>
      </c>
      <c r="X48" s="323"/>
      <c r="Y48" s="353"/>
      <c r="Z48" s="353"/>
      <c r="AA48" s="353"/>
      <c r="AB48" s="353"/>
      <c r="AC48" s="353"/>
      <c r="AD48" s="354"/>
      <c r="AE48" s="354"/>
      <c r="AF48" s="323"/>
      <c r="AG48" s="323"/>
      <c r="AH48" s="353">
        <v>25.590909090909086</v>
      </c>
      <c r="AI48" s="323"/>
      <c r="AJ48" s="323"/>
      <c r="AK48" s="353"/>
      <c r="AL48" s="323"/>
      <c r="AM48" s="353"/>
      <c r="AN48" s="353"/>
      <c r="AO48" s="236" t="s">
        <v>1837</v>
      </c>
      <c r="AP48" s="326" t="s">
        <v>126</v>
      </c>
      <c r="AQ48" s="326"/>
      <c r="AR48" s="326"/>
      <c r="AS48" s="430"/>
      <c r="AT48" s="326">
        <v>5</v>
      </c>
      <c r="AU48" s="327"/>
      <c r="AV48" s="326"/>
      <c r="AW48" s="327"/>
      <c r="AX48" s="326" t="s">
        <v>1045</v>
      </c>
      <c r="AY48" s="326"/>
      <c r="AZ48" s="326">
        <v>0</v>
      </c>
      <c r="BA48" s="326">
        <v>0</v>
      </c>
      <c r="BB48" s="326">
        <v>0</v>
      </c>
      <c r="BC48" s="326">
        <v>0</v>
      </c>
      <c r="BD48" s="326">
        <v>0</v>
      </c>
      <c r="BE48" s="326">
        <v>0</v>
      </c>
      <c r="BF48" s="326">
        <v>0</v>
      </c>
      <c r="BG48" s="326">
        <v>0</v>
      </c>
      <c r="BH48" s="326">
        <v>0</v>
      </c>
      <c r="BI48" s="326">
        <v>0</v>
      </c>
      <c r="BJ48" s="326">
        <v>0</v>
      </c>
      <c r="BK48" s="326">
        <v>0</v>
      </c>
      <c r="BL48" s="326"/>
      <c r="BM48" s="326" t="s">
        <v>1041</v>
      </c>
      <c r="BN48" s="326"/>
      <c r="BO48" s="326" t="s">
        <v>1041</v>
      </c>
      <c r="BP48" s="356"/>
      <c r="BQ48" s="326"/>
      <c r="BR48" s="326"/>
      <c r="BS48" s="326"/>
      <c r="BT48" s="329"/>
      <c r="BU48" s="329"/>
      <c r="BV48" s="326"/>
      <c r="BW48" s="326" t="s">
        <v>1046</v>
      </c>
      <c r="BX48" s="326">
        <v>1</v>
      </c>
      <c r="BY48" s="416"/>
      <c r="BZ48" s="343" t="s">
        <v>1992</v>
      </c>
      <c r="CA48" s="323"/>
    </row>
    <row r="49" spans="1:121" ht="13" customHeight="1" x14ac:dyDescent="0.15">
      <c r="A49" s="323">
        <v>1389</v>
      </c>
      <c r="B49" s="470">
        <v>43665</v>
      </c>
      <c r="C49" s="325" t="s">
        <v>1037</v>
      </c>
      <c r="D49" s="323" t="s">
        <v>1082</v>
      </c>
      <c r="E49" s="323"/>
      <c r="F49" s="323" t="s">
        <v>1057</v>
      </c>
      <c r="G49" s="324">
        <v>43646</v>
      </c>
      <c r="H49" s="326" t="s">
        <v>1040</v>
      </c>
      <c r="I49" s="326" t="s">
        <v>1041</v>
      </c>
      <c r="J49" s="326">
        <v>9</v>
      </c>
      <c r="K49" s="323" t="s">
        <v>1060</v>
      </c>
      <c r="L49" s="323" t="s">
        <v>1403</v>
      </c>
      <c r="M49" s="353">
        <v>88.72727272727272</v>
      </c>
      <c r="N49" s="353">
        <v>37.5</v>
      </c>
      <c r="O49" s="329"/>
      <c r="P49" s="323"/>
      <c r="Q49" s="354"/>
      <c r="R49" s="392"/>
      <c r="S49" s="354"/>
      <c r="T49" s="323"/>
      <c r="U49" s="354"/>
      <c r="V49" s="354"/>
      <c r="W49" s="353">
        <v>14.981818181818181</v>
      </c>
      <c r="X49" s="323"/>
      <c r="Y49" s="353"/>
      <c r="Z49" s="353"/>
      <c r="AA49" s="353"/>
      <c r="AB49" s="353"/>
      <c r="AC49" s="353"/>
      <c r="AD49" s="353"/>
      <c r="AE49" s="354"/>
      <c r="AF49" s="323"/>
      <c r="AG49" s="323"/>
      <c r="AH49" s="353">
        <v>24.981818181818181</v>
      </c>
      <c r="AI49" s="323"/>
      <c r="AJ49" s="323"/>
      <c r="AK49" s="353"/>
      <c r="AL49" s="323"/>
      <c r="AM49" s="353"/>
      <c r="AN49" s="353"/>
      <c r="AO49" s="323" t="s">
        <v>1195</v>
      </c>
      <c r="AP49" s="326" t="s">
        <v>1041</v>
      </c>
      <c r="AQ49" s="326"/>
      <c r="AR49" s="326"/>
      <c r="AS49" s="327"/>
      <c r="AT49" s="326">
        <v>7</v>
      </c>
      <c r="AU49" s="327"/>
      <c r="AV49" s="326"/>
      <c r="AW49" s="327"/>
      <c r="AX49" s="326" t="s">
        <v>1045</v>
      </c>
      <c r="AY49" s="326">
        <v>100</v>
      </c>
      <c r="AZ49" s="326">
        <v>0</v>
      </c>
      <c r="BA49" s="326">
        <v>0</v>
      </c>
      <c r="BB49" s="326">
        <v>0</v>
      </c>
      <c r="BC49" s="326">
        <v>0</v>
      </c>
      <c r="BD49" s="326">
        <v>0</v>
      </c>
      <c r="BE49" s="326">
        <v>0</v>
      </c>
      <c r="BF49" s="326">
        <v>0</v>
      </c>
      <c r="BG49" s="326">
        <v>0</v>
      </c>
      <c r="BH49" s="326">
        <v>0</v>
      </c>
      <c r="BI49" s="326">
        <v>0</v>
      </c>
      <c r="BJ49" s="326">
        <v>0</v>
      </c>
      <c r="BK49" s="326">
        <v>0</v>
      </c>
      <c r="BL49" s="326"/>
      <c r="BM49" s="326" t="s">
        <v>1041</v>
      </c>
      <c r="BN49" s="326"/>
      <c r="BO49" s="326" t="s">
        <v>1041</v>
      </c>
      <c r="BP49" s="356"/>
      <c r="BQ49" s="326"/>
      <c r="BR49" s="326"/>
      <c r="BS49" s="328"/>
      <c r="BT49" s="329"/>
      <c r="BU49" s="329"/>
      <c r="BV49" s="326"/>
      <c r="BW49" s="326" t="s">
        <v>1046</v>
      </c>
      <c r="BX49" s="326"/>
      <c r="BY49" s="416"/>
      <c r="BZ49" s="409" t="s">
        <v>1995</v>
      </c>
      <c r="CA49" s="323"/>
    </row>
    <row r="50" spans="1:121" ht="13" customHeight="1" x14ac:dyDescent="0.15">
      <c r="A50" s="323">
        <v>1111</v>
      </c>
      <c r="B50" s="470">
        <v>43665</v>
      </c>
      <c r="C50" s="325" t="s">
        <v>1037</v>
      </c>
      <c r="D50" s="323" t="s">
        <v>1082</v>
      </c>
      <c r="E50" s="323"/>
      <c r="F50" s="323" t="s">
        <v>1057</v>
      </c>
      <c r="G50" s="324">
        <v>43650</v>
      </c>
      <c r="H50" s="326" t="s">
        <v>1040</v>
      </c>
      <c r="I50" s="326" t="s">
        <v>1041</v>
      </c>
      <c r="J50" s="326">
        <v>10</v>
      </c>
      <c r="K50" s="323" t="s">
        <v>1062</v>
      </c>
      <c r="L50" s="323" t="s">
        <v>1996</v>
      </c>
      <c r="M50" s="353">
        <v>106.29090909090908</v>
      </c>
      <c r="N50" s="353">
        <v>67.63636363636364</v>
      </c>
      <c r="O50" s="329"/>
      <c r="P50" s="323"/>
      <c r="Q50" s="354"/>
      <c r="R50" s="392"/>
      <c r="S50" s="354"/>
      <c r="T50" s="323"/>
      <c r="U50" s="354"/>
      <c r="V50" s="354"/>
      <c r="W50" s="353">
        <v>24.709090909090907</v>
      </c>
      <c r="X50" s="323"/>
      <c r="Y50" s="353"/>
      <c r="Z50" s="353"/>
      <c r="AA50" s="353"/>
      <c r="AB50" s="353"/>
      <c r="AC50" s="353"/>
      <c r="AD50" s="353"/>
      <c r="AE50" s="354"/>
      <c r="AF50" s="323"/>
      <c r="AG50" s="323"/>
      <c r="AH50" s="353">
        <v>28.954545454545453</v>
      </c>
      <c r="AI50" s="323"/>
      <c r="AJ50" s="323"/>
      <c r="AK50" s="353"/>
      <c r="AL50" s="323"/>
      <c r="AM50" s="353"/>
      <c r="AN50" s="353"/>
      <c r="AO50" s="236" t="s">
        <v>1823</v>
      </c>
      <c r="AP50" s="326" t="s">
        <v>126</v>
      </c>
      <c r="AQ50" s="326"/>
      <c r="AR50" s="326"/>
      <c r="AS50" s="327"/>
      <c r="AT50" s="326">
        <v>5.5</v>
      </c>
      <c r="AU50" s="327"/>
      <c r="AV50" s="326"/>
      <c r="AW50" s="327"/>
      <c r="AX50" s="326" t="s">
        <v>1041</v>
      </c>
      <c r="AY50" s="326"/>
      <c r="AZ50" s="326">
        <v>10</v>
      </c>
      <c r="BA50" s="326">
        <v>0</v>
      </c>
      <c r="BB50" s="326">
        <v>0</v>
      </c>
      <c r="BC50" s="326">
        <v>0</v>
      </c>
      <c r="BD50" s="326">
        <v>0</v>
      </c>
      <c r="BE50" s="326">
        <v>0</v>
      </c>
      <c r="BF50" s="326">
        <v>0</v>
      </c>
      <c r="BG50" s="326">
        <v>0</v>
      </c>
      <c r="BH50" s="326">
        <v>0</v>
      </c>
      <c r="BI50" s="326">
        <v>0</v>
      </c>
      <c r="BJ50" s="326">
        <v>0</v>
      </c>
      <c r="BK50" s="326">
        <v>0</v>
      </c>
      <c r="BL50" s="326"/>
      <c r="BM50" s="326" t="s">
        <v>1041</v>
      </c>
      <c r="BN50" s="326"/>
      <c r="BO50" s="326" t="s">
        <v>1041</v>
      </c>
      <c r="BP50" s="356"/>
      <c r="BQ50" s="326"/>
      <c r="BR50" s="326"/>
      <c r="BS50" s="326"/>
      <c r="BT50" s="323"/>
      <c r="BU50" s="323"/>
      <c r="BV50" s="326"/>
      <c r="BW50" s="326" t="s">
        <v>1046</v>
      </c>
      <c r="BX50" s="326"/>
      <c r="BY50" s="323" t="s">
        <v>1997</v>
      </c>
      <c r="BZ50" s="410" t="s">
        <v>2000</v>
      </c>
      <c r="CA50" s="323"/>
    </row>
    <row r="51" spans="1:121" ht="13" customHeight="1" x14ac:dyDescent="0.15">
      <c r="A51" s="323">
        <v>12484</v>
      </c>
      <c r="B51" s="470">
        <v>43665</v>
      </c>
      <c r="C51" s="325" t="s">
        <v>1037</v>
      </c>
      <c r="D51" s="323" t="s">
        <v>1082</v>
      </c>
      <c r="E51" s="323"/>
      <c r="F51" s="323" t="s">
        <v>1057</v>
      </c>
      <c r="G51" s="324">
        <v>43658</v>
      </c>
      <c r="H51" s="326" t="s">
        <v>1040</v>
      </c>
      <c r="I51" s="326" t="s">
        <v>1041</v>
      </c>
      <c r="J51" s="326">
        <v>13</v>
      </c>
      <c r="K51" s="323" t="s">
        <v>1415</v>
      </c>
      <c r="L51" s="323" t="s">
        <v>1707</v>
      </c>
      <c r="M51" s="353">
        <v>87.999999999999986</v>
      </c>
      <c r="N51" s="353">
        <v>52.999999999999993</v>
      </c>
      <c r="O51" s="329"/>
      <c r="P51" s="323"/>
      <c r="Q51" s="354"/>
      <c r="R51" s="392"/>
      <c r="S51" s="354"/>
      <c r="T51" s="323"/>
      <c r="U51" s="354"/>
      <c r="V51" s="354"/>
      <c r="W51" s="353">
        <v>28.999999999999996</v>
      </c>
      <c r="X51" s="323"/>
      <c r="Y51" s="353"/>
      <c r="Z51" s="353"/>
      <c r="AA51" s="353"/>
      <c r="AB51" s="353"/>
      <c r="AC51" s="353"/>
      <c r="AD51" s="354"/>
      <c r="AE51" s="354"/>
      <c r="AF51" s="323"/>
      <c r="AG51" s="323"/>
      <c r="AH51" s="353">
        <v>30.499999999999996</v>
      </c>
      <c r="AI51" s="323"/>
      <c r="AJ51" s="323"/>
      <c r="AK51" s="353"/>
      <c r="AL51" s="323"/>
      <c r="AM51" s="353"/>
      <c r="AN51" s="353"/>
      <c r="AO51" s="323" t="s">
        <v>1195</v>
      </c>
      <c r="AP51" s="326" t="s">
        <v>1041</v>
      </c>
      <c r="AQ51" s="326"/>
      <c r="AR51" s="326"/>
      <c r="AS51" s="327"/>
      <c r="AT51" s="326">
        <v>8.1</v>
      </c>
      <c r="AU51" s="327"/>
      <c r="AV51" s="326"/>
      <c r="AW51" s="327"/>
      <c r="AX51" s="326" t="s">
        <v>971</v>
      </c>
      <c r="AY51" s="326"/>
      <c r="AZ51" s="326">
        <v>4</v>
      </c>
      <c r="BA51" s="326">
        <v>0</v>
      </c>
      <c r="BB51" s="326">
        <v>0</v>
      </c>
      <c r="BC51" s="326">
        <v>0</v>
      </c>
      <c r="BD51" s="326">
        <v>0</v>
      </c>
      <c r="BE51" s="326">
        <v>0</v>
      </c>
      <c r="BF51" s="326">
        <v>0</v>
      </c>
      <c r="BG51" s="326">
        <v>0</v>
      </c>
      <c r="BH51" s="326">
        <v>0</v>
      </c>
      <c r="BI51" s="326">
        <v>0</v>
      </c>
      <c r="BJ51" s="326">
        <v>0</v>
      </c>
      <c r="BK51" s="326">
        <v>0</v>
      </c>
      <c r="BL51" s="326"/>
      <c r="BM51" s="326" t="s">
        <v>1041</v>
      </c>
      <c r="BN51" s="326"/>
      <c r="BO51" s="326" t="s">
        <v>1041</v>
      </c>
      <c r="BP51" s="356"/>
      <c r="BQ51" s="326"/>
      <c r="BR51" s="326"/>
      <c r="BS51" s="326"/>
      <c r="BT51" s="323"/>
      <c r="BU51" s="329"/>
      <c r="BV51" s="326"/>
      <c r="BW51" s="326" t="s">
        <v>1046</v>
      </c>
      <c r="BX51" s="326">
        <v>1</v>
      </c>
      <c r="BY51" s="323"/>
      <c r="BZ51" s="343" t="s">
        <v>2005</v>
      </c>
      <c r="CA51" s="329"/>
    </row>
    <row r="52" spans="1:121" ht="13" customHeight="1" x14ac:dyDescent="0.15">
      <c r="A52" s="323">
        <v>5227</v>
      </c>
      <c r="B52" s="470">
        <v>43665</v>
      </c>
      <c r="C52" s="325" t="s">
        <v>1037</v>
      </c>
      <c r="D52" s="323" t="s">
        <v>1082</v>
      </c>
      <c r="E52" s="323"/>
      <c r="F52" s="323" t="s">
        <v>1057</v>
      </c>
      <c r="G52" s="324">
        <v>43658</v>
      </c>
      <c r="H52" s="326" t="s">
        <v>1040</v>
      </c>
      <c r="I52" s="326" t="s">
        <v>1041</v>
      </c>
      <c r="J52" s="326">
        <v>14</v>
      </c>
      <c r="K52" s="323" t="s">
        <v>1923</v>
      </c>
      <c r="L52" s="323" t="s">
        <v>1431</v>
      </c>
      <c r="M52" s="353">
        <v>75</v>
      </c>
      <c r="N52" s="353">
        <v>32</v>
      </c>
      <c r="O52" s="329"/>
      <c r="P52" s="323"/>
      <c r="Q52" s="354"/>
      <c r="R52" s="323"/>
      <c r="S52" s="354"/>
      <c r="T52" s="323"/>
      <c r="U52" s="354"/>
      <c r="V52" s="354"/>
      <c r="W52" s="353">
        <v>21.2</v>
      </c>
      <c r="X52" s="323"/>
      <c r="Y52" s="353"/>
      <c r="Z52" s="353"/>
      <c r="AA52" s="353"/>
      <c r="AB52" s="353"/>
      <c r="AC52" s="353"/>
      <c r="AD52" s="353"/>
      <c r="AE52" s="354"/>
      <c r="AF52" s="323"/>
      <c r="AG52" s="323"/>
      <c r="AH52" s="353">
        <v>21.2</v>
      </c>
      <c r="AI52" s="323"/>
      <c r="AJ52" s="323"/>
      <c r="AK52" s="353"/>
      <c r="AL52" s="323"/>
      <c r="AM52" s="353"/>
      <c r="AN52" s="353"/>
      <c r="AO52" s="431" t="s">
        <v>1819</v>
      </c>
      <c r="AP52" s="326" t="s">
        <v>971</v>
      </c>
      <c r="AQ52" s="326"/>
      <c r="AR52" s="326"/>
      <c r="AS52" s="327"/>
      <c r="AT52" s="326">
        <v>6</v>
      </c>
      <c r="AU52" s="327"/>
      <c r="AV52" s="326"/>
      <c r="AW52" s="327"/>
      <c r="AX52" s="326" t="s">
        <v>1041</v>
      </c>
      <c r="AY52" s="326"/>
      <c r="AZ52" s="326">
        <v>0</v>
      </c>
      <c r="BA52" s="326">
        <v>0</v>
      </c>
      <c r="BB52" s="326">
        <v>2</v>
      </c>
      <c r="BC52" s="326">
        <v>0</v>
      </c>
      <c r="BD52" s="326">
        <v>0</v>
      </c>
      <c r="BE52" s="326">
        <v>0</v>
      </c>
      <c r="BF52" s="326">
        <v>0</v>
      </c>
      <c r="BG52" s="326">
        <v>0</v>
      </c>
      <c r="BH52" s="326">
        <v>0</v>
      </c>
      <c r="BI52" s="326">
        <v>0</v>
      </c>
      <c r="BJ52" s="326">
        <v>0</v>
      </c>
      <c r="BK52" s="326">
        <v>0</v>
      </c>
      <c r="BL52" s="326"/>
      <c r="BM52" s="326" t="s">
        <v>1041</v>
      </c>
      <c r="BN52" s="326"/>
      <c r="BO52" s="326" t="s">
        <v>1041</v>
      </c>
      <c r="BP52" s="356"/>
      <c r="BQ52" s="326"/>
      <c r="BR52" s="326"/>
      <c r="BS52" s="326"/>
      <c r="BT52" s="323"/>
      <c r="BU52" s="329"/>
      <c r="BV52" s="326"/>
      <c r="BW52" s="326" t="s">
        <v>1046</v>
      </c>
      <c r="BX52" s="326">
        <v>1</v>
      </c>
      <c r="BY52" s="323"/>
      <c r="BZ52" s="343" t="s">
        <v>2008</v>
      </c>
      <c r="CA52" s="323"/>
      <c r="CC52" s="161"/>
      <c r="CD52" s="161"/>
      <c r="CE52" s="161"/>
      <c r="CF52" s="161"/>
      <c r="CG52" s="161"/>
      <c r="CH52" s="161"/>
      <c r="CI52" s="161"/>
      <c r="CJ52" s="161"/>
      <c r="CK52" s="161"/>
      <c r="CL52" s="161"/>
      <c r="CM52" s="161"/>
      <c r="CN52" s="161"/>
      <c r="CO52" s="161"/>
      <c r="CP52" s="161"/>
      <c r="CQ52" s="161"/>
      <c r="CR52" s="161"/>
      <c r="CS52" s="161"/>
      <c r="CT52" s="161"/>
      <c r="CU52" s="161"/>
      <c r="CV52" s="161"/>
      <c r="CW52" s="161"/>
      <c r="CX52" s="161"/>
      <c r="CY52" s="161"/>
      <c r="CZ52" s="161"/>
      <c r="DA52" s="161"/>
      <c r="DB52" s="161"/>
      <c r="DC52" s="161"/>
      <c r="DD52" s="161"/>
      <c r="DE52" s="161"/>
    </row>
    <row r="53" spans="1:121" ht="13" customHeight="1" x14ac:dyDescent="0.15">
      <c r="A53" s="323" t="s">
        <v>1970</v>
      </c>
      <c r="B53" s="470">
        <v>43665</v>
      </c>
      <c r="C53" s="325" t="s">
        <v>1037</v>
      </c>
      <c r="D53" s="323" t="s">
        <v>1082</v>
      </c>
      <c r="E53" s="323"/>
      <c r="F53" s="323" t="s">
        <v>644</v>
      </c>
      <c r="G53" s="324">
        <v>43646</v>
      </c>
      <c r="H53" s="326" t="s">
        <v>1040</v>
      </c>
      <c r="I53" s="326" t="s">
        <v>1041</v>
      </c>
      <c r="J53" s="326">
        <v>15</v>
      </c>
      <c r="K53" s="323" t="s">
        <v>1681</v>
      </c>
      <c r="L53" s="323" t="s">
        <v>1682</v>
      </c>
      <c r="M53" s="353">
        <v>72.72727272727272</v>
      </c>
      <c r="N53" s="353">
        <v>48.636363636363633</v>
      </c>
      <c r="O53" s="329"/>
      <c r="P53" s="323"/>
      <c r="Q53" s="354"/>
      <c r="R53" s="392"/>
      <c r="S53" s="354"/>
      <c r="T53" s="323"/>
      <c r="U53" s="354"/>
      <c r="V53" s="354"/>
      <c r="W53" s="353">
        <v>24.999999999999996</v>
      </c>
      <c r="X53" s="323"/>
      <c r="Y53" s="353"/>
      <c r="Z53" s="353"/>
      <c r="AA53" s="353"/>
      <c r="AB53" s="353"/>
      <c r="AC53" s="353"/>
      <c r="AD53" s="353"/>
      <c r="AE53" s="354"/>
      <c r="AF53" s="323"/>
      <c r="AG53" s="323"/>
      <c r="AH53" s="353">
        <v>26.818181818181817</v>
      </c>
      <c r="AI53" s="323"/>
      <c r="AJ53" s="323"/>
      <c r="AK53" s="354"/>
      <c r="AL53" s="323"/>
      <c r="AM53" s="353"/>
      <c r="AN53" s="353"/>
      <c r="AO53" s="323" t="s">
        <v>1195</v>
      </c>
      <c r="AP53" s="326" t="s">
        <v>1041</v>
      </c>
      <c r="AQ53" s="326"/>
      <c r="AR53" s="326"/>
      <c r="AS53" s="327"/>
      <c r="AT53" s="326">
        <v>11.5</v>
      </c>
      <c r="AU53" s="327">
        <v>910</v>
      </c>
      <c r="AV53" s="326"/>
      <c r="AW53" s="327">
        <v>6.2</v>
      </c>
      <c r="AX53" s="326" t="s">
        <v>1045</v>
      </c>
      <c r="AY53" s="326">
        <v>10</v>
      </c>
      <c r="AZ53" s="326">
        <v>0</v>
      </c>
      <c r="BA53" s="326">
        <v>0</v>
      </c>
      <c r="BB53" s="326">
        <v>0</v>
      </c>
      <c r="BC53" s="326">
        <v>0</v>
      </c>
      <c r="BD53" s="326">
        <v>0</v>
      </c>
      <c r="BE53" s="326">
        <v>0</v>
      </c>
      <c r="BF53" s="326">
        <v>0</v>
      </c>
      <c r="BG53" s="326">
        <v>0</v>
      </c>
      <c r="BH53" s="326">
        <v>0</v>
      </c>
      <c r="BI53" s="326">
        <v>0</v>
      </c>
      <c r="BJ53" s="326">
        <v>0</v>
      </c>
      <c r="BK53" s="326">
        <v>0</v>
      </c>
      <c r="BL53" s="326"/>
      <c r="BM53" s="326" t="s">
        <v>1041</v>
      </c>
      <c r="BN53" s="326"/>
      <c r="BO53" s="326" t="s">
        <v>1041</v>
      </c>
      <c r="BP53" s="355">
        <v>89.945454545454538</v>
      </c>
      <c r="BQ53" s="326"/>
      <c r="BR53" s="326"/>
      <c r="BS53" s="326"/>
      <c r="BT53" s="236"/>
      <c r="BU53" s="329"/>
      <c r="BV53" s="326"/>
      <c r="BW53" s="326" t="s">
        <v>1046</v>
      </c>
      <c r="BX53" s="326"/>
      <c r="BY53" s="329"/>
      <c r="BZ53" s="343" t="s">
        <v>1971</v>
      </c>
      <c r="CA53" s="329"/>
    </row>
    <row r="54" spans="1:121" ht="13" customHeight="1" x14ac:dyDescent="0.15">
      <c r="A54" s="323" t="s">
        <v>1970</v>
      </c>
      <c r="B54" s="470">
        <v>43665</v>
      </c>
      <c r="C54" s="325" t="s">
        <v>1037</v>
      </c>
      <c r="D54" s="323" t="s">
        <v>1082</v>
      </c>
      <c r="E54" s="323"/>
      <c r="F54" s="323" t="s">
        <v>644</v>
      </c>
      <c r="G54" s="324">
        <v>43646</v>
      </c>
      <c r="H54" s="326" t="s">
        <v>1040</v>
      </c>
      <c r="I54" s="326" t="s">
        <v>1041</v>
      </c>
      <c r="J54" s="326">
        <v>15</v>
      </c>
      <c r="K54" s="323" t="s">
        <v>1433</v>
      </c>
      <c r="L54" s="323" t="s">
        <v>1925</v>
      </c>
      <c r="M54" s="353">
        <v>137.69090909090909</v>
      </c>
      <c r="N54" s="353">
        <v>46.072727272727271</v>
      </c>
      <c r="O54" s="329"/>
      <c r="P54" s="323"/>
      <c r="Q54" s="354"/>
      <c r="R54" s="323"/>
      <c r="S54" s="354"/>
      <c r="T54" s="323"/>
      <c r="U54" s="354"/>
      <c r="V54" s="354"/>
      <c r="W54" s="353">
        <v>17.436363636363634</v>
      </c>
      <c r="X54" s="323"/>
      <c r="Y54" s="353"/>
      <c r="Z54" s="353"/>
      <c r="AA54" s="353"/>
      <c r="AB54" s="353"/>
      <c r="AC54" s="353"/>
      <c r="AD54" s="353"/>
      <c r="AE54" s="354"/>
      <c r="AF54" s="323"/>
      <c r="AG54" s="323"/>
      <c r="AH54" s="353">
        <v>25.590909090909086</v>
      </c>
      <c r="AI54" s="323"/>
      <c r="AJ54" s="323"/>
      <c r="AK54" s="353"/>
      <c r="AL54" s="323"/>
      <c r="AM54" s="353"/>
      <c r="AN54" s="353"/>
      <c r="AO54" s="323" t="s">
        <v>1195</v>
      </c>
      <c r="AP54" s="326" t="s">
        <v>1041</v>
      </c>
      <c r="AQ54" s="326"/>
      <c r="AR54" s="326"/>
      <c r="AS54" s="327"/>
      <c r="AT54" s="326">
        <v>5</v>
      </c>
      <c r="AU54" s="327"/>
      <c r="AV54" s="326"/>
      <c r="AW54" s="327"/>
      <c r="AX54" s="326" t="s">
        <v>1041</v>
      </c>
      <c r="AY54" s="326"/>
      <c r="AZ54" s="326">
        <v>0</v>
      </c>
      <c r="BA54" s="326">
        <v>0</v>
      </c>
      <c r="BB54" s="326">
        <v>0</v>
      </c>
      <c r="BC54" s="326">
        <v>0</v>
      </c>
      <c r="BD54" s="326">
        <v>0</v>
      </c>
      <c r="BE54" s="326">
        <v>0</v>
      </c>
      <c r="BF54" s="326">
        <v>0</v>
      </c>
      <c r="BG54" s="326">
        <v>0</v>
      </c>
      <c r="BH54" s="326">
        <v>0</v>
      </c>
      <c r="BI54" s="326">
        <v>0</v>
      </c>
      <c r="BJ54" s="326">
        <v>0</v>
      </c>
      <c r="BK54" s="326">
        <v>0</v>
      </c>
      <c r="BL54" s="326"/>
      <c r="BM54" s="326" t="s">
        <v>1041</v>
      </c>
      <c r="BN54" s="326"/>
      <c r="BO54" s="326" t="s">
        <v>1041</v>
      </c>
      <c r="BP54" s="356"/>
      <c r="BQ54" s="326"/>
      <c r="BR54" s="326"/>
      <c r="BS54" s="326"/>
      <c r="BT54" s="329"/>
      <c r="BU54" s="329"/>
      <c r="BV54" s="326"/>
      <c r="BW54" s="326" t="s">
        <v>1046</v>
      </c>
      <c r="BX54" s="326">
        <v>1</v>
      </c>
      <c r="BY54" s="323" t="s">
        <v>1926</v>
      </c>
      <c r="BZ54" s="343" t="s">
        <v>2011</v>
      </c>
      <c r="CA54" s="323"/>
      <c r="CC54" s="161"/>
      <c r="CD54" s="161"/>
      <c r="CE54" s="161"/>
      <c r="CF54" s="161"/>
      <c r="CG54" s="161"/>
      <c r="CH54" s="161"/>
      <c r="CI54" s="161"/>
      <c r="CJ54" s="161"/>
      <c r="CK54" s="161"/>
      <c r="CL54" s="161"/>
      <c r="CM54" s="161"/>
      <c r="CN54" s="161"/>
      <c r="CO54" s="161"/>
      <c r="CP54" s="161"/>
      <c r="CQ54" s="161"/>
      <c r="CR54" s="161"/>
      <c r="CS54" s="161"/>
      <c r="CT54" s="161"/>
      <c r="CU54" s="161"/>
      <c r="CV54" s="161"/>
      <c r="CW54" s="161"/>
      <c r="CX54" s="161"/>
      <c r="CY54" s="161"/>
      <c r="CZ54" s="161"/>
      <c r="DA54" s="161"/>
      <c r="DB54" s="161"/>
      <c r="DC54" s="161"/>
      <c r="DD54" s="161"/>
      <c r="DE54" s="161"/>
      <c r="DF54" s="161"/>
      <c r="DG54" s="161"/>
      <c r="DH54" s="161"/>
      <c r="DI54" s="161"/>
      <c r="DJ54" s="161"/>
      <c r="DK54" s="161"/>
      <c r="DL54" s="161"/>
      <c r="DM54" s="161"/>
      <c r="DN54" s="161"/>
      <c r="DO54" s="161"/>
      <c r="DP54" s="161"/>
      <c r="DQ54" s="161"/>
    </row>
    <row r="55" spans="1:121" ht="13" customHeight="1" x14ac:dyDescent="0.15">
      <c r="A55" s="323" t="s">
        <v>1970</v>
      </c>
      <c r="B55" s="470">
        <v>43665</v>
      </c>
      <c r="C55" s="325" t="s">
        <v>1037</v>
      </c>
      <c r="D55" s="323" t="s">
        <v>1082</v>
      </c>
      <c r="E55" s="323"/>
      <c r="F55" s="323" t="s">
        <v>644</v>
      </c>
      <c r="G55" s="324">
        <v>43646</v>
      </c>
      <c r="H55" s="326" t="s">
        <v>1040</v>
      </c>
      <c r="I55" s="326" t="s">
        <v>1041</v>
      </c>
      <c r="J55" s="326">
        <v>16</v>
      </c>
      <c r="K55" s="323" t="s">
        <v>168</v>
      </c>
      <c r="L55" s="323" t="s">
        <v>1152</v>
      </c>
      <c r="M55" s="353">
        <v>102</v>
      </c>
      <c r="N55" s="353">
        <v>57.599999999999994</v>
      </c>
      <c r="O55" s="329"/>
      <c r="P55" s="323"/>
      <c r="Q55" s="354"/>
      <c r="R55" s="392"/>
      <c r="S55" s="354"/>
      <c r="T55" s="323"/>
      <c r="U55" s="354"/>
      <c r="V55" s="354"/>
      <c r="W55" s="353">
        <v>22.599999999999998</v>
      </c>
      <c r="X55" s="323"/>
      <c r="Y55" s="353"/>
      <c r="Z55" s="353"/>
      <c r="AA55" s="353"/>
      <c r="AB55" s="353"/>
      <c r="AC55" s="353"/>
      <c r="AD55" s="353"/>
      <c r="AE55" s="354"/>
      <c r="AF55" s="323"/>
      <c r="AG55" s="323"/>
      <c r="AH55" s="353">
        <v>28.199999999999996</v>
      </c>
      <c r="AI55" s="323"/>
      <c r="AJ55" s="323"/>
      <c r="AK55" s="353"/>
      <c r="AL55" s="323"/>
      <c r="AM55" s="353"/>
      <c r="AN55" s="353"/>
      <c r="AO55" s="323" t="s">
        <v>1195</v>
      </c>
      <c r="AP55" s="326" t="s">
        <v>1041</v>
      </c>
      <c r="AQ55" s="326"/>
      <c r="AR55" s="326"/>
      <c r="AS55" s="326"/>
      <c r="AT55" s="326">
        <v>6</v>
      </c>
      <c r="AU55" s="327"/>
      <c r="AV55" s="326"/>
      <c r="AW55" s="327"/>
      <c r="AX55" s="326" t="s">
        <v>971</v>
      </c>
      <c r="AY55" s="326"/>
      <c r="AZ55" s="326">
        <v>0</v>
      </c>
      <c r="BA55" s="326">
        <v>0</v>
      </c>
      <c r="BB55" s="326">
        <v>5</v>
      </c>
      <c r="BC55" s="326">
        <v>0</v>
      </c>
      <c r="BD55" s="326">
        <v>0</v>
      </c>
      <c r="BE55" s="326">
        <v>0</v>
      </c>
      <c r="BF55" s="326">
        <v>0</v>
      </c>
      <c r="BG55" s="326">
        <v>0</v>
      </c>
      <c r="BH55" s="326">
        <v>0</v>
      </c>
      <c r="BI55" s="326">
        <v>0</v>
      </c>
      <c r="BJ55" s="326">
        <v>0</v>
      </c>
      <c r="BK55" s="326">
        <v>0</v>
      </c>
      <c r="BL55" s="326"/>
      <c r="BM55" s="326" t="s">
        <v>971</v>
      </c>
      <c r="BN55" s="326"/>
      <c r="BO55" s="326" t="s">
        <v>1041</v>
      </c>
      <c r="BP55" s="356"/>
      <c r="BQ55" s="326"/>
      <c r="BR55" s="326"/>
      <c r="BS55" s="326"/>
      <c r="BT55" s="329"/>
      <c r="BU55" s="329"/>
      <c r="BV55" s="326"/>
      <c r="BW55" s="326" t="s">
        <v>1046</v>
      </c>
      <c r="BX55" s="326">
        <v>1</v>
      </c>
      <c r="BY55" s="323"/>
      <c r="BZ55" s="393" t="s">
        <v>2014</v>
      </c>
      <c r="CA55" s="323"/>
      <c r="CC55" s="161"/>
      <c r="CD55" s="161"/>
      <c r="CE55" s="161"/>
      <c r="CF55" s="161"/>
      <c r="CG55" s="161"/>
      <c r="CH55" s="161"/>
      <c r="CI55" s="161"/>
      <c r="CJ55" s="161"/>
      <c r="CK55" s="161"/>
      <c r="CL55" s="161"/>
      <c r="CM55" s="161"/>
      <c r="CN55" s="161"/>
      <c r="CO55" s="161"/>
      <c r="CP55" s="161"/>
      <c r="CQ55" s="161"/>
      <c r="CR55" s="161"/>
      <c r="CS55" s="161"/>
      <c r="CT55" s="161"/>
      <c r="CU55" s="161"/>
      <c r="CV55" s="161"/>
      <c r="CW55" s="161"/>
      <c r="CX55" s="161"/>
      <c r="CY55" s="161"/>
      <c r="CZ55" s="161"/>
      <c r="DA55" s="161"/>
      <c r="DB55" s="161"/>
      <c r="DC55" s="161"/>
      <c r="DD55" s="161"/>
      <c r="DE55" s="161"/>
    </row>
    <row r="56" spans="1:121" ht="13" customHeight="1" x14ac:dyDescent="0.15">
      <c r="A56" s="323" t="s">
        <v>1970</v>
      </c>
      <c r="B56" s="470">
        <v>43669</v>
      </c>
      <c r="C56" s="325" t="s">
        <v>1037</v>
      </c>
      <c r="D56" s="323" t="s">
        <v>1082</v>
      </c>
      <c r="E56" s="323"/>
      <c r="F56" s="323" t="s">
        <v>644</v>
      </c>
      <c r="G56" s="324">
        <v>43669</v>
      </c>
      <c r="H56" s="326" t="s">
        <v>1040</v>
      </c>
      <c r="I56" s="326" t="s">
        <v>1041</v>
      </c>
      <c r="J56" s="326">
        <v>17</v>
      </c>
      <c r="K56" s="323" t="s">
        <v>901</v>
      </c>
      <c r="L56" s="323" t="s">
        <v>125</v>
      </c>
      <c r="M56" s="353">
        <v>80.999999999999986</v>
      </c>
      <c r="N56" s="353">
        <v>54.8</v>
      </c>
      <c r="O56" s="329"/>
      <c r="P56" s="323"/>
      <c r="Q56" s="354"/>
      <c r="R56" s="323"/>
      <c r="S56" s="354"/>
      <c r="T56" s="323"/>
      <c r="U56" s="354"/>
      <c r="V56" s="354"/>
      <c r="W56" s="353">
        <v>21.4</v>
      </c>
      <c r="X56" s="323"/>
      <c r="Y56" s="353"/>
      <c r="Z56" s="353"/>
      <c r="AA56" s="353"/>
      <c r="AB56" s="353"/>
      <c r="AC56" s="353"/>
      <c r="AD56" s="354"/>
      <c r="AE56" s="354"/>
      <c r="AF56" s="323"/>
      <c r="AG56" s="323"/>
      <c r="AH56" s="353">
        <v>27.2</v>
      </c>
      <c r="AI56" s="323"/>
      <c r="AJ56" s="323"/>
      <c r="AK56" s="353"/>
      <c r="AL56" s="323"/>
      <c r="AM56" s="353"/>
      <c r="AN56" s="353"/>
      <c r="AO56" s="323" t="s">
        <v>1195</v>
      </c>
      <c r="AP56" s="326" t="s">
        <v>1041</v>
      </c>
      <c r="AQ56" s="326"/>
      <c r="AR56" s="326"/>
      <c r="AS56" s="327"/>
      <c r="AT56" s="326">
        <v>5.5</v>
      </c>
      <c r="AU56" s="327"/>
      <c r="AV56" s="326"/>
      <c r="AW56" s="327"/>
      <c r="AX56" s="326" t="s">
        <v>997</v>
      </c>
      <c r="AY56" s="326"/>
      <c r="AZ56" s="326">
        <v>0</v>
      </c>
      <c r="BA56" s="326">
        <v>5</v>
      </c>
      <c r="BB56" s="326">
        <v>0</v>
      </c>
      <c r="BC56" s="326">
        <v>0</v>
      </c>
      <c r="BD56" s="326">
        <v>0</v>
      </c>
      <c r="BE56" s="326">
        <v>0</v>
      </c>
      <c r="BF56" s="326">
        <v>0</v>
      </c>
      <c r="BG56" s="326">
        <v>0</v>
      </c>
      <c r="BH56" s="326">
        <v>0</v>
      </c>
      <c r="BI56" s="326">
        <v>0</v>
      </c>
      <c r="BJ56" s="326">
        <v>0</v>
      </c>
      <c r="BK56" s="326">
        <v>0</v>
      </c>
      <c r="BL56" s="326"/>
      <c r="BM56" s="326" t="s">
        <v>1041</v>
      </c>
      <c r="BN56" s="326"/>
      <c r="BO56" s="326" t="s">
        <v>1041</v>
      </c>
      <c r="BP56" s="356"/>
      <c r="BQ56" s="326"/>
      <c r="BR56" s="326"/>
      <c r="BS56" s="326"/>
      <c r="BT56" s="329"/>
      <c r="BU56" s="329"/>
      <c r="BV56" s="326"/>
      <c r="BW56" s="326" t="s">
        <v>1046</v>
      </c>
      <c r="BX56" s="326"/>
      <c r="BY56" s="323"/>
      <c r="BZ56" s="393" t="s">
        <v>2135</v>
      </c>
      <c r="CA56" s="323"/>
      <c r="CC56" s="161"/>
      <c r="CD56" s="161"/>
      <c r="CE56" s="161"/>
      <c r="CF56" s="161"/>
      <c r="CG56" s="161"/>
      <c r="CH56" s="161"/>
      <c r="CI56" s="161"/>
      <c r="CJ56" s="161"/>
      <c r="CK56" s="161"/>
      <c r="CL56" s="161"/>
      <c r="CM56" s="161"/>
      <c r="CN56" s="161"/>
      <c r="CO56" s="161"/>
      <c r="CP56" s="161"/>
      <c r="CQ56" s="161"/>
      <c r="CR56" s="161"/>
      <c r="CS56" s="161"/>
      <c r="CT56" s="161"/>
      <c r="CU56" s="161"/>
      <c r="CV56" s="161"/>
      <c r="CW56" s="161"/>
      <c r="CX56" s="161"/>
      <c r="CY56" s="161"/>
      <c r="CZ56" s="161"/>
      <c r="DA56" s="161"/>
      <c r="DB56" s="161"/>
      <c r="DC56" s="161"/>
      <c r="DD56" s="161"/>
      <c r="DE56" s="161"/>
    </row>
    <row r="57" spans="1:121" ht="13" customHeight="1" x14ac:dyDescent="0.15">
      <c r="A57" s="323" t="s">
        <v>1970</v>
      </c>
      <c r="B57" s="470">
        <v>43665</v>
      </c>
      <c r="C57" s="325" t="s">
        <v>1037</v>
      </c>
      <c r="D57" s="323" t="s">
        <v>1082</v>
      </c>
      <c r="E57" s="323"/>
      <c r="F57" s="323" t="s">
        <v>644</v>
      </c>
      <c r="G57" s="324">
        <v>43646</v>
      </c>
      <c r="H57" s="326" t="s">
        <v>1040</v>
      </c>
      <c r="I57" s="326" t="s">
        <v>1041</v>
      </c>
      <c r="J57" s="326">
        <v>18</v>
      </c>
      <c r="K57" s="323" t="s">
        <v>2015</v>
      </c>
      <c r="L57" s="323" t="s">
        <v>2016</v>
      </c>
      <c r="M57" s="353">
        <v>150.19999999999999</v>
      </c>
      <c r="N57" s="353">
        <v>51.3</v>
      </c>
      <c r="O57" s="329"/>
      <c r="P57" s="323"/>
      <c r="Q57" s="354"/>
      <c r="R57" s="392"/>
      <c r="S57" s="354"/>
      <c r="T57" s="323"/>
      <c r="U57" s="354"/>
      <c r="V57" s="354"/>
      <c r="W57" s="353">
        <v>20.9</v>
      </c>
      <c r="X57" s="323"/>
      <c r="Y57" s="353"/>
      <c r="Z57" s="353"/>
      <c r="AA57" s="353"/>
      <c r="AB57" s="353"/>
      <c r="AC57" s="353"/>
      <c r="AD57" s="353"/>
      <c r="AE57" s="354"/>
      <c r="AF57" s="323"/>
      <c r="AG57" s="323"/>
      <c r="AH57" s="353">
        <v>23</v>
      </c>
      <c r="AI57" s="323"/>
      <c r="AJ57" s="323"/>
      <c r="AK57" s="353"/>
      <c r="AL57" s="323"/>
      <c r="AM57" s="353"/>
      <c r="AN57" s="353"/>
      <c r="AO57" s="323" t="s">
        <v>1195</v>
      </c>
      <c r="AP57" s="326" t="s">
        <v>1041</v>
      </c>
      <c r="AQ57" s="326"/>
      <c r="AR57" s="326"/>
      <c r="AS57" s="326"/>
      <c r="AT57" s="326">
        <v>7</v>
      </c>
      <c r="AU57" s="327"/>
      <c r="AV57" s="326"/>
      <c r="AW57" s="327"/>
      <c r="AX57" s="326" t="s">
        <v>126</v>
      </c>
      <c r="AY57" s="326">
        <v>10</v>
      </c>
      <c r="AZ57" s="326">
        <v>0</v>
      </c>
      <c r="BA57" s="326">
        <v>0</v>
      </c>
      <c r="BB57" s="326">
        <v>0</v>
      </c>
      <c r="BC57" s="326">
        <v>0</v>
      </c>
      <c r="BD57" s="326">
        <v>0</v>
      </c>
      <c r="BE57" s="326">
        <v>0</v>
      </c>
      <c r="BF57" s="326">
        <v>0</v>
      </c>
      <c r="BG57" s="326">
        <v>0</v>
      </c>
      <c r="BH57" s="326">
        <v>0</v>
      </c>
      <c r="BI57" s="326">
        <v>0</v>
      </c>
      <c r="BJ57" s="326">
        <v>0</v>
      </c>
      <c r="BK57" s="326">
        <v>0</v>
      </c>
      <c r="BL57" s="326"/>
      <c r="BM57" s="326" t="s">
        <v>971</v>
      </c>
      <c r="BN57" s="326"/>
      <c r="BO57" s="326" t="s">
        <v>1041</v>
      </c>
      <c r="BP57" s="356"/>
      <c r="BQ57" s="326"/>
      <c r="BR57" s="326"/>
      <c r="BS57" s="326"/>
      <c r="BT57" s="329"/>
      <c r="BU57" s="329"/>
      <c r="BV57" s="326"/>
      <c r="BW57" s="326" t="s">
        <v>1046</v>
      </c>
      <c r="BX57" s="326"/>
      <c r="BY57" s="323"/>
      <c r="BZ57" s="393" t="s">
        <v>2019</v>
      </c>
      <c r="CA57" s="323"/>
      <c r="CC57" s="161"/>
      <c r="CD57" s="161"/>
      <c r="CE57" s="161"/>
      <c r="CF57" s="161"/>
      <c r="CG57" s="161"/>
      <c r="CH57" s="161"/>
      <c r="CI57" s="161"/>
      <c r="CJ57" s="161"/>
      <c r="CK57" s="161"/>
      <c r="CL57" s="161"/>
      <c r="CM57" s="161"/>
      <c r="CN57" s="161"/>
      <c r="CO57" s="161"/>
      <c r="CP57" s="161"/>
      <c r="CQ57" s="161"/>
      <c r="CR57" s="161"/>
      <c r="CS57" s="161"/>
      <c r="CT57" s="161"/>
      <c r="CU57" s="161"/>
      <c r="CV57" s="161"/>
      <c r="CW57" s="161"/>
      <c r="CX57" s="161"/>
      <c r="CY57" s="161"/>
      <c r="CZ57" s="161"/>
      <c r="DA57" s="161"/>
      <c r="DB57" s="161"/>
      <c r="DC57" s="161"/>
      <c r="DD57" s="161"/>
      <c r="DE57" s="161"/>
    </row>
    <row r="58" spans="1:121" ht="13" customHeight="1" x14ac:dyDescent="0.15">
      <c r="A58" s="323" t="s">
        <v>1970</v>
      </c>
      <c r="B58" s="470">
        <v>43665</v>
      </c>
      <c r="C58" s="325" t="s">
        <v>1037</v>
      </c>
      <c r="D58" s="323" t="s">
        <v>1082</v>
      </c>
      <c r="E58" s="323"/>
      <c r="F58" s="323" t="s">
        <v>644</v>
      </c>
      <c r="G58" s="324">
        <v>43646</v>
      </c>
      <c r="H58" s="326" t="s">
        <v>1040</v>
      </c>
      <c r="I58" s="326" t="s">
        <v>1041</v>
      </c>
      <c r="J58" s="326">
        <v>19</v>
      </c>
      <c r="K58" s="323" t="s">
        <v>1435</v>
      </c>
      <c r="L58" s="323" t="s">
        <v>2020</v>
      </c>
      <c r="M58" s="353">
        <v>115.19999999999999</v>
      </c>
      <c r="N58" s="353">
        <v>65.999999999999986</v>
      </c>
      <c r="O58" s="329"/>
      <c r="P58" s="323"/>
      <c r="Q58" s="354"/>
      <c r="R58" s="323"/>
      <c r="S58" s="354"/>
      <c r="T58" s="323"/>
      <c r="U58" s="354"/>
      <c r="V58" s="354"/>
      <c r="W58" s="353">
        <v>19.100000000000001</v>
      </c>
      <c r="X58" s="323"/>
      <c r="Y58" s="353"/>
      <c r="Z58" s="353"/>
      <c r="AA58" s="353"/>
      <c r="AB58" s="353"/>
      <c r="AC58" s="353"/>
      <c r="AD58" s="354"/>
      <c r="AE58" s="354"/>
      <c r="AF58" s="323"/>
      <c r="AG58" s="323"/>
      <c r="AH58" s="353">
        <v>32.054545454545448</v>
      </c>
      <c r="AI58" s="323"/>
      <c r="AJ58" s="323"/>
      <c r="AK58" s="353"/>
      <c r="AL58" s="323"/>
      <c r="AM58" s="353"/>
      <c r="AN58" s="353"/>
      <c r="AO58" s="323" t="s">
        <v>1195</v>
      </c>
      <c r="AP58" s="326" t="s">
        <v>1041</v>
      </c>
      <c r="AQ58" s="326"/>
      <c r="AR58" s="326"/>
      <c r="AS58" s="327"/>
      <c r="AT58" s="326">
        <v>4.4000000000000004</v>
      </c>
      <c r="AU58" s="327"/>
      <c r="AV58" s="326"/>
      <c r="AW58" s="327"/>
      <c r="AX58" s="326" t="s">
        <v>971</v>
      </c>
      <c r="AY58" s="326"/>
      <c r="AZ58" s="326">
        <v>0</v>
      </c>
      <c r="BA58" s="326">
        <v>0</v>
      </c>
      <c r="BB58" s="326">
        <v>0</v>
      </c>
      <c r="BC58" s="326">
        <v>0</v>
      </c>
      <c r="BD58" s="326">
        <v>0</v>
      </c>
      <c r="BE58" s="326">
        <v>0</v>
      </c>
      <c r="BF58" s="326">
        <v>0</v>
      </c>
      <c r="BG58" s="326">
        <v>0</v>
      </c>
      <c r="BH58" s="326">
        <v>0</v>
      </c>
      <c r="BI58" s="326">
        <v>0</v>
      </c>
      <c r="BJ58" s="326">
        <v>0</v>
      </c>
      <c r="BK58" s="326">
        <v>0</v>
      </c>
      <c r="BL58" s="326"/>
      <c r="BM58" s="326" t="s">
        <v>1041</v>
      </c>
      <c r="BN58" s="326"/>
      <c r="BO58" s="326" t="s">
        <v>1041</v>
      </c>
      <c r="BP58" s="356"/>
      <c r="BQ58" s="326"/>
      <c r="BR58" s="326"/>
      <c r="BS58" s="326"/>
      <c r="BT58" s="329"/>
      <c r="BU58" s="329"/>
      <c r="BV58" s="326"/>
      <c r="BW58" s="326" t="s">
        <v>1046</v>
      </c>
      <c r="BX58" s="326">
        <v>1</v>
      </c>
      <c r="BY58" s="323"/>
      <c r="BZ58" s="393" t="s">
        <v>2023</v>
      </c>
      <c r="CA58" s="323"/>
      <c r="CC58" s="161"/>
      <c r="CD58" s="161"/>
      <c r="CE58" s="161"/>
      <c r="CF58" s="161"/>
      <c r="CG58" s="161"/>
      <c r="CH58" s="161"/>
      <c r="CI58" s="161"/>
      <c r="CJ58" s="161"/>
      <c r="CK58" s="161"/>
      <c r="CL58" s="161"/>
      <c r="CM58" s="161"/>
      <c r="CN58" s="161"/>
      <c r="CO58" s="161"/>
      <c r="CP58" s="161"/>
      <c r="CQ58" s="161"/>
      <c r="CR58" s="161"/>
      <c r="CS58" s="161"/>
      <c r="CT58" s="161"/>
      <c r="CU58" s="161"/>
      <c r="CV58" s="161"/>
      <c r="CW58" s="161"/>
      <c r="CX58" s="161"/>
      <c r="CY58" s="161"/>
      <c r="CZ58" s="161"/>
      <c r="DA58" s="161"/>
      <c r="DB58" s="161"/>
      <c r="DC58" s="161"/>
      <c r="DD58" s="161"/>
      <c r="DE58" s="161"/>
    </row>
    <row r="59" spans="1:121" ht="13" customHeight="1" x14ac:dyDescent="0.15">
      <c r="A59" s="323" t="s">
        <v>1970</v>
      </c>
      <c r="B59" s="470">
        <v>43665</v>
      </c>
      <c r="C59" s="325" t="s">
        <v>1037</v>
      </c>
      <c r="D59" s="323" t="s">
        <v>1082</v>
      </c>
      <c r="E59" s="323"/>
      <c r="F59" s="323" t="s">
        <v>644</v>
      </c>
      <c r="G59" s="324">
        <v>43651</v>
      </c>
      <c r="H59" s="326" t="s">
        <v>1040</v>
      </c>
      <c r="I59" s="326" t="s">
        <v>1041</v>
      </c>
      <c r="J59" s="326">
        <v>20</v>
      </c>
      <c r="K59" s="323" t="s">
        <v>2024</v>
      </c>
      <c r="L59" s="323" t="s">
        <v>1440</v>
      </c>
      <c r="M59" s="353">
        <v>99.999999999999986</v>
      </c>
      <c r="N59" s="353">
        <v>42.1</v>
      </c>
      <c r="O59" s="329"/>
      <c r="P59" s="323"/>
      <c r="Q59" s="354"/>
      <c r="R59" s="323"/>
      <c r="S59" s="354"/>
      <c r="T59" s="323"/>
      <c r="U59" s="354"/>
      <c r="V59" s="354"/>
      <c r="W59" s="353">
        <v>21.099999999999998</v>
      </c>
      <c r="X59" s="323"/>
      <c r="Y59" s="353"/>
      <c r="Z59" s="353"/>
      <c r="AA59" s="353"/>
      <c r="AB59" s="353"/>
      <c r="AC59" s="353"/>
      <c r="AD59" s="354"/>
      <c r="AE59" s="354"/>
      <c r="AF59" s="323"/>
      <c r="AG59" s="323"/>
      <c r="AH59" s="353">
        <v>21.6</v>
      </c>
      <c r="AI59" s="323"/>
      <c r="AJ59" s="323"/>
      <c r="AK59" s="353"/>
      <c r="AL59" s="323"/>
      <c r="AM59" s="353"/>
      <c r="AN59" s="353"/>
      <c r="AO59" s="323" t="s">
        <v>1195</v>
      </c>
      <c r="AP59" s="326" t="s">
        <v>1041</v>
      </c>
      <c r="AQ59" s="326"/>
      <c r="AR59" s="326"/>
      <c r="AS59" s="327"/>
      <c r="AT59" s="326">
        <v>0</v>
      </c>
      <c r="AU59" s="327"/>
      <c r="AV59" s="326"/>
      <c r="AW59" s="327"/>
      <c r="AX59" s="326" t="s">
        <v>126</v>
      </c>
      <c r="AY59" s="326">
        <v>100</v>
      </c>
      <c r="AZ59" s="326">
        <v>0</v>
      </c>
      <c r="BA59" s="326">
        <v>0</v>
      </c>
      <c r="BB59" s="326">
        <v>0</v>
      </c>
      <c r="BC59" s="326">
        <v>0</v>
      </c>
      <c r="BD59" s="326">
        <v>0</v>
      </c>
      <c r="BE59" s="326">
        <v>0</v>
      </c>
      <c r="BF59" s="326">
        <v>0</v>
      </c>
      <c r="BG59" s="326">
        <v>0</v>
      </c>
      <c r="BH59" s="326">
        <v>0</v>
      </c>
      <c r="BI59" s="326">
        <v>0</v>
      </c>
      <c r="BJ59" s="326">
        <v>0</v>
      </c>
      <c r="BK59" s="326">
        <v>0</v>
      </c>
      <c r="BL59" s="326"/>
      <c r="BM59" s="326" t="s">
        <v>1041</v>
      </c>
      <c r="BN59" s="326"/>
      <c r="BO59" s="326" t="s">
        <v>1041</v>
      </c>
      <c r="BP59" s="356"/>
      <c r="BQ59" s="326"/>
      <c r="BR59" s="326"/>
      <c r="BS59" s="326"/>
      <c r="BT59" s="329"/>
      <c r="BU59" s="329"/>
      <c r="BV59" s="326"/>
      <c r="BW59" s="326" t="s">
        <v>1046</v>
      </c>
      <c r="BX59" s="326">
        <v>1</v>
      </c>
      <c r="BY59" s="323"/>
      <c r="BZ59" s="393" t="s">
        <v>2027</v>
      </c>
      <c r="CA59" s="323"/>
      <c r="CC59" s="161"/>
      <c r="CD59" s="161"/>
      <c r="CE59" s="161"/>
      <c r="CF59" s="161"/>
      <c r="CG59" s="161"/>
      <c r="CH59" s="161"/>
      <c r="CI59" s="161"/>
      <c r="CJ59" s="161"/>
      <c r="CK59" s="161"/>
      <c r="CL59" s="161"/>
      <c r="CM59" s="161"/>
      <c r="CN59" s="161"/>
      <c r="CO59" s="161"/>
      <c r="CP59" s="161"/>
      <c r="CQ59" s="161"/>
      <c r="CR59" s="161"/>
      <c r="CS59" s="161"/>
      <c r="CT59" s="161"/>
      <c r="CU59" s="161"/>
      <c r="CV59" s="161"/>
      <c r="CW59" s="161"/>
      <c r="CX59" s="161"/>
      <c r="CY59" s="161"/>
      <c r="CZ59" s="161"/>
      <c r="DA59" s="161"/>
      <c r="DB59" s="161"/>
      <c r="DC59" s="161"/>
      <c r="DD59" s="161"/>
      <c r="DE59" s="161"/>
    </row>
    <row r="60" spans="1:121" ht="13" customHeight="1" x14ac:dyDescent="0.15">
      <c r="A60" s="323" t="s">
        <v>1970</v>
      </c>
      <c r="B60" s="470">
        <v>43665</v>
      </c>
      <c r="C60" s="325" t="s">
        <v>1037</v>
      </c>
      <c r="D60" s="323" t="s">
        <v>1082</v>
      </c>
      <c r="E60" s="323"/>
      <c r="F60" s="323" t="s">
        <v>644</v>
      </c>
      <c r="G60" s="324">
        <v>43646</v>
      </c>
      <c r="H60" s="326" t="s">
        <v>1040</v>
      </c>
      <c r="I60" s="326" t="s">
        <v>1041</v>
      </c>
      <c r="J60" s="326">
        <v>21</v>
      </c>
      <c r="K60" s="323" t="s">
        <v>1520</v>
      </c>
      <c r="L60" s="323" t="s">
        <v>1521</v>
      </c>
      <c r="M60" s="353">
        <v>70.999999999999986</v>
      </c>
      <c r="N60" s="353">
        <v>32</v>
      </c>
      <c r="O60" s="329"/>
      <c r="P60" s="323"/>
      <c r="Q60" s="354"/>
      <c r="R60" s="323"/>
      <c r="S60" s="354"/>
      <c r="T60" s="323"/>
      <c r="U60" s="354"/>
      <c r="V60" s="354"/>
      <c r="W60" s="353">
        <v>20</v>
      </c>
      <c r="X60" s="323"/>
      <c r="Y60" s="353"/>
      <c r="Z60" s="353"/>
      <c r="AA60" s="353"/>
      <c r="AB60" s="353"/>
      <c r="AC60" s="353"/>
      <c r="AD60" s="354"/>
      <c r="AE60" s="354"/>
      <c r="AF60" s="323"/>
      <c r="AG60" s="323"/>
      <c r="AH60" s="353">
        <v>21.999999999999996</v>
      </c>
      <c r="AI60" s="323"/>
      <c r="AJ60" s="323"/>
      <c r="AK60" s="353"/>
      <c r="AL60" s="323"/>
      <c r="AM60" s="353"/>
      <c r="AN60" s="353"/>
      <c r="AO60" s="323" t="s">
        <v>1195</v>
      </c>
      <c r="AP60" s="326" t="s">
        <v>1041</v>
      </c>
      <c r="AQ60" s="326"/>
      <c r="AR60" s="326"/>
      <c r="AS60" s="327"/>
      <c r="AT60" s="326">
        <v>0</v>
      </c>
      <c r="AU60" s="327"/>
      <c r="AV60" s="326"/>
      <c r="AW60" s="327"/>
      <c r="AX60" s="326" t="s">
        <v>971</v>
      </c>
      <c r="AY60" s="326"/>
      <c r="AZ60" s="326">
        <v>0</v>
      </c>
      <c r="BA60" s="326">
        <v>0</v>
      </c>
      <c r="BB60" s="326">
        <v>0</v>
      </c>
      <c r="BC60" s="326">
        <v>0</v>
      </c>
      <c r="BD60" s="326">
        <v>0</v>
      </c>
      <c r="BE60" s="326">
        <v>0</v>
      </c>
      <c r="BF60" s="326">
        <v>0</v>
      </c>
      <c r="BG60" s="326">
        <v>0</v>
      </c>
      <c r="BH60" s="326">
        <v>0</v>
      </c>
      <c r="BI60" s="326">
        <v>0</v>
      </c>
      <c r="BJ60" s="326">
        <v>0</v>
      </c>
      <c r="BK60" s="326">
        <v>0</v>
      </c>
      <c r="BL60" s="326"/>
      <c r="BM60" s="326" t="s">
        <v>1041</v>
      </c>
      <c r="BN60" s="326"/>
      <c r="BO60" s="326" t="s">
        <v>1041</v>
      </c>
      <c r="BP60" s="356"/>
      <c r="BQ60" s="326"/>
      <c r="BR60" s="326"/>
      <c r="BS60" s="326"/>
      <c r="BT60" s="329"/>
      <c r="BU60" s="329"/>
      <c r="BV60" s="326"/>
      <c r="BW60" s="326" t="s">
        <v>1046</v>
      </c>
      <c r="BX60" s="326"/>
      <c r="BY60" s="323"/>
      <c r="BZ60" s="393" t="s">
        <v>2030</v>
      </c>
      <c r="CA60" s="323"/>
      <c r="CC60" s="161"/>
      <c r="CD60" s="161"/>
      <c r="CE60" s="161"/>
      <c r="CF60" s="161"/>
      <c r="CG60" s="161"/>
      <c r="CH60" s="161"/>
      <c r="CI60" s="161"/>
      <c r="CJ60" s="161"/>
      <c r="CK60" s="161"/>
      <c r="CL60" s="161"/>
      <c r="CM60" s="161"/>
      <c r="CN60" s="161"/>
      <c r="CO60" s="161"/>
      <c r="CP60" s="161"/>
      <c r="CQ60" s="161"/>
      <c r="CR60" s="161"/>
      <c r="CS60" s="161"/>
      <c r="CT60" s="161"/>
      <c r="CU60" s="161"/>
      <c r="CV60" s="161"/>
      <c r="CW60" s="161"/>
      <c r="CX60" s="161"/>
      <c r="CY60" s="161"/>
      <c r="CZ60" s="161"/>
      <c r="DA60" s="161"/>
      <c r="DB60" s="161"/>
      <c r="DC60" s="161"/>
      <c r="DD60" s="161"/>
      <c r="DE60" s="161"/>
    </row>
  </sheetData>
  <sheetProtection algorithmName="SHA-512" hashValue="pmMEYU7uQmAEuQkXuSYW0oCRBOWksFaF6AfGMDph6kHftimhadP8hdoAK39KBugrqW4nGaYZWdv6BfNYYT/tBw==" saltValue="ThkUbxefXlDsiC/kbp7mHQ==" spinCount="100000" sheet="1" objects="1" scenarios="1"/>
  <hyperlinks>
    <hyperlink ref="BZ2" r:id="rId1" xr:uid="{205C78EC-7B18-C846-9A1F-7E9F62B064DF}"/>
    <hyperlink ref="BZ5" r:id="rId2" xr:uid="{08E45CF4-5311-0043-8C92-A62DA02BE107}"/>
    <hyperlink ref="BZ11" r:id="rId3" xr:uid="{7AE653C1-84BB-7B44-9F26-F55EAFA33325}"/>
    <hyperlink ref="BZ16" r:id="rId4" xr:uid="{A16D41D4-103C-AE4D-B93E-BF090E93F323}"/>
    <hyperlink ref="BZ17" r:id="rId5" xr:uid="{DA1BC611-A822-574E-B16D-B8D8276AAC75}"/>
    <hyperlink ref="BZ19" r:id="rId6" xr:uid="{77171467-A299-3D42-AE37-1F9CDE4B6F0E}"/>
    <hyperlink ref="BZ20" r:id="rId7" xr:uid="{1F66E14C-A9B0-A241-BE66-F9389AF78EDE}"/>
    <hyperlink ref="BZ21" r:id="rId8" xr:uid="{30C3C5E8-996B-2E4C-8787-10CC9C73DF4F}"/>
  </hyperlinks>
  <pageMargins left="0.75" right="0.75" top="1" bottom="1" header="0.5" footer="0.5"/>
  <legacyDrawing r:id="rId9"/>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F11B89-7460-9846-9DFB-5FBCA87F0B2F}">
  <sheetPr codeName="Sheet69"/>
  <dimension ref="A1:DE52"/>
  <sheetViews>
    <sheetView zoomScaleNormal="100" zoomScalePageLayoutView="120" workbookViewId="0">
      <selection activeCell="BA17" sqref="BA17"/>
    </sheetView>
  </sheetViews>
  <sheetFormatPr baseColWidth="10" defaultRowHeight="13" x14ac:dyDescent="0.15"/>
  <cols>
    <col min="11" max="11" width="17" bestFit="1" customWidth="1"/>
    <col min="12" max="12" width="14.5" customWidth="1"/>
    <col min="41" max="41" width="16.33203125" bestFit="1" customWidth="1"/>
    <col min="64" max="64" width="8.83203125" customWidth="1"/>
    <col min="65" max="65" width="9.1640625" customWidth="1"/>
    <col min="69" max="69" width="9" customWidth="1"/>
    <col min="70" max="70" width="8.83203125" customWidth="1"/>
    <col min="71" max="71" width="8" customWidth="1"/>
  </cols>
  <sheetData>
    <row r="1" spans="1:109" ht="79" customHeight="1" x14ac:dyDescent="0.15">
      <c r="A1" s="126" t="s">
        <v>562</v>
      </c>
      <c r="B1" s="126" t="s">
        <v>552</v>
      </c>
      <c r="C1" s="127" t="s">
        <v>553</v>
      </c>
      <c r="D1" s="128" t="s">
        <v>633</v>
      </c>
      <c r="E1" s="128" t="s">
        <v>634</v>
      </c>
      <c r="F1" s="128" t="s">
        <v>635</v>
      </c>
      <c r="G1" s="126" t="s">
        <v>636</v>
      </c>
      <c r="H1" s="129" t="s">
        <v>763</v>
      </c>
      <c r="I1" s="129" t="s">
        <v>578</v>
      </c>
      <c r="J1" s="129" t="s">
        <v>579</v>
      </c>
      <c r="K1" s="128" t="s">
        <v>248</v>
      </c>
      <c r="L1" s="130" t="s">
        <v>580</v>
      </c>
      <c r="M1" s="131" t="s">
        <v>581</v>
      </c>
      <c r="N1" s="132" t="s">
        <v>467</v>
      </c>
      <c r="O1" s="132" t="s">
        <v>468</v>
      </c>
      <c r="P1" s="132" t="s">
        <v>469</v>
      </c>
      <c r="Q1" s="132" t="s">
        <v>642</v>
      </c>
      <c r="R1" s="132" t="s">
        <v>549</v>
      </c>
      <c r="S1" s="132" t="s">
        <v>550</v>
      </c>
      <c r="T1" s="132" t="s">
        <v>551</v>
      </c>
      <c r="U1" s="132" t="s">
        <v>645</v>
      </c>
      <c r="V1" s="133" t="s">
        <v>646</v>
      </c>
      <c r="W1" s="134" t="s">
        <v>647</v>
      </c>
      <c r="X1" s="134" t="s">
        <v>513</v>
      </c>
      <c r="Y1" s="134" t="s">
        <v>304</v>
      </c>
      <c r="Z1" s="134" t="s">
        <v>307</v>
      </c>
      <c r="AA1" s="134" t="s">
        <v>465</v>
      </c>
      <c r="AB1" s="134" t="s">
        <v>466</v>
      </c>
      <c r="AC1" s="134" t="s">
        <v>345</v>
      </c>
      <c r="AD1" s="134" t="s">
        <v>346</v>
      </c>
      <c r="AE1" s="135" t="s">
        <v>564</v>
      </c>
      <c r="AF1" s="136" t="s">
        <v>590</v>
      </c>
      <c r="AG1" s="136" t="s">
        <v>591</v>
      </c>
      <c r="AH1" s="137" t="s">
        <v>700</v>
      </c>
      <c r="AI1" s="137" t="s">
        <v>701</v>
      </c>
      <c r="AJ1" s="137" t="s">
        <v>702</v>
      </c>
      <c r="AK1" s="137" t="s">
        <v>703</v>
      </c>
      <c r="AL1" s="217" t="s">
        <v>185</v>
      </c>
      <c r="AM1" s="217" t="s">
        <v>186</v>
      </c>
      <c r="AN1" s="217" t="s">
        <v>187</v>
      </c>
      <c r="AO1" s="138" t="s">
        <v>605</v>
      </c>
      <c r="AP1" s="139" t="s">
        <v>499</v>
      </c>
      <c r="AQ1" s="139" t="s">
        <v>257</v>
      </c>
      <c r="AR1" s="140" t="s">
        <v>258</v>
      </c>
      <c r="AS1" s="141" t="s">
        <v>432</v>
      </c>
      <c r="AT1" s="142" t="s">
        <v>433</v>
      </c>
      <c r="AU1" s="310" t="s">
        <v>1334</v>
      </c>
      <c r="AV1" s="310" t="s">
        <v>1335</v>
      </c>
      <c r="AW1" s="310" t="s">
        <v>1336</v>
      </c>
      <c r="AX1" s="143" t="s">
        <v>606</v>
      </c>
      <c r="AY1" s="144" t="s">
        <v>607</v>
      </c>
      <c r="AZ1" s="145" t="s">
        <v>608</v>
      </c>
      <c r="BA1" s="146" t="s">
        <v>287</v>
      </c>
      <c r="BB1" s="145" t="s">
        <v>256</v>
      </c>
      <c r="BC1" s="146" t="s">
        <v>335</v>
      </c>
      <c r="BD1" s="145" t="s">
        <v>253</v>
      </c>
      <c r="BE1" s="146" t="s">
        <v>637</v>
      </c>
      <c r="BF1" s="145" t="s">
        <v>547</v>
      </c>
      <c r="BG1" s="147" t="s">
        <v>235</v>
      </c>
      <c r="BH1" s="243" t="s">
        <v>1017</v>
      </c>
      <c r="BI1" s="244" t="s">
        <v>1018</v>
      </c>
      <c r="BJ1" s="145" t="s">
        <v>1010</v>
      </c>
      <c r="BK1" s="147" t="s">
        <v>1011</v>
      </c>
      <c r="BL1" s="129" t="s">
        <v>1012</v>
      </c>
      <c r="BM1" s="129" t="s">
        <v>1013</v>
      </c>
      <c r="BN1" s="129" t="s">
        <v>237</v>
      </c>
      <c r="BO1" s="129" t="s">
        <v>463</v>
      </c>
      <c r="BP1" s="129" t="s">
        <v>801</v>
      </c>
      <c r="BQ1" s="129" t="s">
        <v>1014</v>
      </c>
      <c r="BR1" s="129" t="s">
        <v>1015</v>
      </c>
      <c r="BS1" s="129" t="s">
        <v>1016</v>
      </c>
      <c r="BT1" s="127" t="s">
        <v>327</v>
      </c>
      <c r="BU1" s="127" t="s">
        <v>234</v>
      </c>
      <c r="BV1" s="129" t="s">
        <v>438</v>
      </c>
      <c r="BW1" s="129" t="s">
        <v>238</v>
      </c>
      <c r="BX1" s="316" t="s">
        <v>1357</v>
      </c>
      <c r="BY1" s="127" t="s">
        <v>434</v>
      </c>
      <c r="BZ1" s="129" t="s">
        <v>435</v>
      </c>
      <c r="CA1" s="126" t="s">
        <v>582</v>
      </c>
    </row>
    <row r="2" spans="1:109" ht="13" customHeight="1" x14ac:dyDescent="0.15">
      <c r="A2" s="323">
        <v>13593</v>
      </c>
      <c r="B2" s="470">
        <v>43665</v>
      </c>
      <c r="C2" s="325" t="s">
        <v>1037</v>
      </c>
      <c r="D2" s="323" t="s">
        <v>1255</v>
      </c>
      <c r="E2" s="323"/>
      <c r="F2" s="323" t="s">
        <v>1051</v>
      </c>
      <c r="G2" s="324">
        <v>43646</v>
      </c>
      <c r="H2" s="326" t="s">
        <v>1040</v>
      </c>
      <c r="I2" s="326" t="s">
        <v>1041</v>
      </c>
      <c r="J2" s="326">
        <v>1</v>
      </c>
      <c r="K2" s="323" t="s">
        <v>1681</v>
      </c>
      <c r="L2" s="323" t="s">
        <v>1682</v>
      </c>
      <c r="M2" s="353">
        <v>61.818181818181813</v>
      </c>
      <c r="N2" s="353">
        <v>30.909090909090907</v>
      </c>
      <c r="O2" s="329"/>
      <c r="P2" s="323"/>
      <c r="Q2" s="354"/>
      <c r="R2" s="392"/>
      <c r="S2" s="354"/>
      <c r="T2" s="323"/>
      <c r="U2" s="354"/>
      <c r="V2" s="354"/>
      <c r="W2" s="354"/>
      <c r="X2" s="323"/>
      <c r="Y2" s="353"/>
      <c r="Z2" s="353"/>
      <c r="AA2" s="353"/>
      <c r="AB2" s="353"/>
      <c r="AC2" s="353"/>
      <c r="AD2" s="353"/>
      <c r="AE2" s="354"/>
      <c r="AF2" s="323"/>
      <c r="AG2" s="323"/>
      <c r="AH2" s="354"/>
      <c r="AI2" s="323"/>
      <c r="AJ2" s="323"/>
      <c r="AK2" s="354"/>
      <c r="AL2" s="323"/>
      <c r="AM2" s="353"/>
      <c r="AN2" s="353"/>
      <c r="AO2" s="323" t="s">
        <v>1054</v>
      </c>
      <c r="AP2" s="326" t="s">
        <v>1041</v>
      </c>
      <c r="AQ2" s="326"/>
      <c r="AR2" s="326"/>
      <c r="AS2" s="327"/>
      <c r="AT2" s="326">
        <v>11.5</v>
      </c>
      <c r="AU2" s="327">
        <v>910</v>
      </c>
      <c r="AV2" s="326"/>
      <c r="AW2" s="327">
        <v>6.2</v>
      </c>
      <c r="AX2" s="326" t="s">
        <v>1045</v>
      </c>
      <c r="AY2" s="326"/>
      <c r="AZ2" s="326">
        <v>0</v>
      </c>
      <c r="BA2" s="326">
        <v>0</v>
      </c>
      <c r="BB2" s="326">
        <v>0</v>
      </c>
      <c r="BC2" s="326">
        <v>0</v>
      </c>
      <c r="BD2" s="326">
        <v>0</v>
      </c>
      <c r="BE2" s="326">
        <v>0</v>
      </c>
      <c r="BF2" s="326">
        <v>0</v>
      </c>
      <c r="BG2" s="326">
        <v>0</v>
      </c>
      <c r="BH2" s="326">
        <v>0</v>
      </c>
      <c r="BI2" s="326">
        <v>0</v>
      </c>
      <c r="BJ2" s="326">
        <v>0</v>
      </c>
      <c r="BK2" s="326">
        <v>0</v>
      </c>
      <c r="BL2" s="326"/>
      <c r="BM2" s="326" t="s">
        <v>1041</v>
      </c>
      <c r="BN2" s="326"/>
      <c r="BO2" s="326" t="s">
        <v>1041</v>
      </c>
      <c r="BP2" s="355">
        <v>89.945454545454538</v>
      </c>
      <c r="BQ2" s="326"/>
      <c r="BR2" s="326"/>
      <c r="BS2" s="326"/>
      <c r="BT2" s="236"/>
      <c r="BU2" s="329"/>
      <c r="BV2" s="326"/>
      <c r="BW2" s="326" t="s">
        <v>1046</v>
      </c>
      <c r="BX2" s="326"/>
      <c r="BY2" s="329"/>
      <c r="BZ2" s="343" t="s">
        <v>2031</v>
      </c>
      <c r="CA2" s="329"/>
    </row>
    <row r="3" spans="1:109" ht="13" customHeight="1" x14ac:dyDescent="0.15">
      <c r="A3" s="323">
        <v>16289</v>
      </c>
      <c r="B3" s="470">
        <v>43665</v>
      </c>
      <c r="C3" s="325" t="s">
        <v>1037</v>
      </c>
      <c r="D3" s="323" t="s">
        <v>1255</v>
      </c>
      <c r="E3" s="323"/>
      <c r="F3" s="323" t="s">
        <v>1051</v>
      </c>
      <c r="G3" s="324">
        <v>43655</v>
      </c>
      <c r="H3" s="326" t="s">
        <v>1040</v>
      </c>
      <c r="I3" s="326" t="s">
        <v>1041</v>
      </c>
      <c r="J3" s="326">
        <v>2</v>
      </c>
      <c r="K3" s="323" t="s">
        <v>1042</v>
      </c>
      <c r="L3" s="323" t="s">
        <v>1905</v>
      </c>
      <c r="M3" s="353">
        <v>87.927272727272722</v>
      </c>
      <c r="N3" s="353">
        <v>30.536363636363635</v>
      </c>
      <c r="O3" s="329"/>
      <c r="P3" s="323"/>
      <c r="Q3" s="354"/>
      <c r="R3" s="392"/>
      <c r="S3" s="354"/>
      <c r="T3" s="323"/>
      <c r="U3" s="354"/>
      <c r="V3" s="354"/>
      <c r="W3" s="354"/>
      <c r="X3" s="323"/>
      <c r="Y3" s="353"/>
      <c r="Z3" s="353"/>
      <c r="AA3" s="353"/>
      <c r="AB3" s="353"/>
      <c r="AC3" s="353"/>
      <c r="AD3" s="353"/>
      <c r="AE3" s="354"/>
      <c r="AF3" s="323"/>
      <c r="AG3" s="323"/>
      <c r="AH3" s="354"/>
      <c r="AI3" s="323"/>
      <c r="AJ3" s="323"/>
      <c r="AK3" s="353"/>
      <c r="AL3" s="323"/>
      <c r="AM3" s="353"/>
      <c r="AN3" s="353"/>
      <c r="AO3" s="323" t="s">
        <v>1054</v>
      </c>
      <c r="AP3" s="326" t="s">
        <v>1041</v>
      </c>
      <c r="AQ3" s="326"/>
      <c r="AR3" s="326"/>
      <c r="AS3" s="327"/>
      <c r="AT3" s="326">
        <v>7</v>
      </c>
      <c r="AU3" s="327"/>
      <c r="AV3" s="326"/>
      <c r="AW3" s="327"/>
      <c r="AX3" s="326" t="s">
        <v>1045</v>
      </c>
      <c r="AY3" s="326"/>
      <c r="AZ3" s="326">
        <v>0</v>
      </c>
      <c r="BA3" s="326">
        <v>0</v>
      </c>
      <c r="BB3" s="326">
        <v>0</v>
      </c>
      <c r="BC3" s="326">
        <v>0</v>
      </c>
      <c r="BD3" s="326">
        <v>0</v>
      </c>
      <c r="BE3" s="326">
        <v>0</v>
      </c>
      <c r="BF3" s="326">
        <v>0</v>
      </c>
      <c r="BG3" s="326">
        <v>0</v>
      </c>
      <c r="BH3" s="326">
        <v>0</v>
      </c>
      <c r="BI3" s="326">
        <v>0</v>
      </c>
      <c r="BJ3" s="326">
        <v>0</v>
      </c>
      <c r="BK3" s="326">
        <v>0</v>
      </c>
      <c r="BL3" s="326"/>
      <c r="BM3" s="326" t="s">
        <v>1041</v>
      </c>
      <c r="BN3" s="326">
        <v>12</v>
      </c>
      <c r="BO3" s="326" t="s">
        <v>1041</v>
      </c>
      <c r="BP3" s="356"/>
      <c r="BQ3" s="326"/>
      <c r="BR3" s="326"/>
      <c r="BS3" s="326"/>
      <c r="BT3" s="323"/>
      <c r="BU3" s="329"/>
      <c r="BV3" s="326"/>
      <c r="BW3" s="326" t="s">
        <v>1046</v>
      </c>
      <c r="BX3" s="326"/>
      <c r="BY3" s="323" t="s">
        <v>1685</v>
      </c>
      <c r="BZ3" s="343" t="s">
        <v>2033</v>
      </c>
      <c r="CA3" s="329"/>
    </row>
    <row r="4" spans="1:109" ht="13" customHeight="1" x14ac:dyDescent="0.15">
      <c r="A4" s="323">
        <v>16639</v>
      </c>
      <c r="B4" s="470">
        <v>43665</v>
      </c>
      <c r="C4" s="325" t="s">
        <v>1037</v>
      </c>
      <c r="D4" s="323" t="s">
        <v>1255</v>
      </c>
      <c r="E4" s="323"/>
      <c r="F4" s="323" t="s">
        <v>1051</v>
      </c>
      <c r="G4" s="324">
        <v>43646</v>
      </c>
      <c r="H4" s="326" t="s">
        <v>1040</v>
      </c>
      <c r="I4" s="326" t="s">
        <v>1041</v>
      </c>
      <c r="J4" s="326">
        <v>3</v>
      </c>
      <c r="K4" s="323" t="s">
        <v>1097</v>
      </c>
      <c r="L4" s="323" t="s">
        <v>1383</v>
      </c>
      <c r="M4" s="353">
        <v>89.381818181818161</v>
      </c>
      <c r="N4" s="353">
        <v>33.318181818181813</v>
      </c>
      <c r="O4" s="329"/>
      <c r="P4" s="323"/>
      <c r="Q4" s="354"/>
      <c r="R4" s="392"/>
      <c r="S4" s="354"/>
      <c r="T4" s="323"/>
      <c r="U4" s="354"/>
      <c r="V4" s="354"/>
      <c r="W4" s="354"/>
      <c r="X4" s="323"/>
      <c r="Y4" s="353"/>
      <c r="Z4" s="353"/>
      <c r="AA4" s="353"/>
      <c r="AB4" s="353"/>
      <c r="AC4" s="353"/>
      <c r="AD4" s="354"/>
      <c r="AE4" s="354"/>
      <c r="AF4" s="323"/>
      <c r="AG4" s="323"/>
      <c r="AH4" s="354"/>
      <c r="AI4" s="323"/>
      <c r="AJ4" s="323"/>
      <c r="AK4" s="353"/>
      <c r="AL4" s="323"/>
      <c r="AM4" s="353"/>
      <c r="AN4" s="353"/>
      <c r="AO4" s="323" t="s">
        <v>1054</v>
      </c>
      <c r="AP4" s="326" t="s">
        <v>1041</v>
      </c>
      <c r="AQ4" s="326"/>
      <c r="AR4" s="326"/>
      <c r="AS4" s="327"/>
      <c r="AT4" s="326">
        <v>6.7</v>
      </c>
      <c r="AU4" s="327"/>
      <c r="AV4" s="326"/>
      <c r="AW4" s="327"/>
      <c r="AX4" s="326" t="s">
        <v>1041</v>
      </c>
      <c r="AY4" s="326"/>
      <c r="AZ4" s="326">
        <v>0</v>
      </c>
      <c r="BA4" s="326">
        <v>0</v>
      </c>
      <c r="BB4" s="326">
        <v>0</v>
      </c>
      <c r="BC4" s="326">
        <v>0</v>
      </c>
      <c r="BD4" s="326">
        <v>0</v>
      </c>
      <c r="BE4" s="326">
        <v>0</v>
      </c>
      <c r="BF4" s="326">
        <v>0</v>
      </c>
      <c r="BG4" s="326">
        <v>0</v>
      </c>
      <c r="BH4" s="326">
        <v>0</v>
      </c>
      <c r="BI4" s="326">
        <v>0</v>
      </c>
      <c r="BJ4" s="326">
        <v>0</v>
      </c>
      <c r="BK4" s="326">
        <v>0</v>
      </c>
      <c r="BL4" s="326"/>
      <c r="BM4" s="326" t="s">
        <v>1041</v>
      </c>
      <c r="BN4" s="326"/>
      <c r="BO4" s="326" t="s">
        <v>1041</v>
      </c>
      <c r="BP4" s="356"/>
      <c r="BQ4" s="326"/>
      <c r="BR4" s="326"/>
      <c r="BS4" s="326"/>
      <c r="BT4" s="323"/>
      <c r="BU4" s="329"/>
      <c r="BV4" s="326"/>
      <c r="BW4" s="326" t="s">
        <v>1046</v>
      </c>
      <c r="BX4" s="326">
        <v>1</v>
      </c>
      <c r="BY4" s="323"/>
      <c r="BZ4" s="343" t="s">
        <v>2036</v>
      </c>
      <c r="CA4" s="323"/>
      <c r="CC4" s="161"/>
      <c r="CD4" s="161"/>
      <c r="CE4" s="161"/>
      <c r="CF4" s="161"/>
      <c r="CG4" s="161"/>
      <c r="CH4" s="161"/>
      <c r="CI4" s="161"/>
      <c r="CJ4" s="161"/>
      <c r="CK4" s="161"/>
      <c r="CL4" s="161"/>
      <c r="CM4" s="161"/>
      <c r="CN4" s="161"/>
      <c r="CO4" s="161"/>
      <c r="CP4" s="161"/>
      <c r="CQ4" s="161"/>
      <c r="CR4" s="161"/>
      <c r="CS4" s="161"/>
      <c r="CT4" s="161"/>
      <c r="CU4" s="161"/>
      <c r="CV4" s="161"/>
      <c r="CW4" s="161"/>
      <c r="CX4" s="161"/>
      <c r="CY4" s="161"/>
      <c r="CZ4" s="161"/>
      <c r="DA4" s="161"/>
      <c r="DB4" s="161"/>
      <c r="DC4" s="161"/>
      <c r="DD4" s="161"/>
      <c r="DE4" s="161"/>
    </row>
    <row r="5" spans="1:109" ht="13" customHeight="1" x14ac:dyDescent="0.15">
      <c r="A5" s="323">
        <v>11108</v>
      </c>
      <c r="B5" s="470">
        <v>43665</v>
      </c>
      <c r="C5" s="325" t="s">
        <v>1037</v>
      </c>
      <c r="D5" s="323" t="s">
        <v>1255</v>
      </c>
      <c r="E5" s="323"/>
      <c r="F5" s="323" t="s">
        <v>1051</v>
      </c>
      <c r="G5" s="324">
        <v>43646</v>
      </c>
      <c r="H5" s="346" t="s">
        <v>126</v>
      </c>
      <c r="I5" s="346" t="s">
        <v>971</v>
      </c>
      <c r="J5" s="346">
        <v>4</v>
      </c>
      <c r="K5" s="345" t="s">
        <v>902</v>
      </c>
      <c r="L5" s="323" t="s">
        <v>1932</v>
      </c>
      <c r="M5" s="353">
        <v>77</v>
      </c>
      <c r="N5" s="353">
        <v>29.75454545454545</v>
      </c>
      <c r="O5" s="329" t="s">
        <v>992</v>
      </c>
      <c r="P5" s="345">
        <v>300</v>
      </c>
      <c r="Q5" s="353">
        <v>37.25454545454545</v>
      </c>
      <c r="R5" s="394"/>
      <c r="S5" s="354"/>
      <c r="T5" s="323"/>
      <c r="U5" s="395"/>
      <c r="V5" s="395"/>
      <c r="W5" s="395"/>
      <c r="X5" s="345"/>
      <c r="Y5" s="396"/>
      <c r="Z5" s="396"/>
      <c r="AA5" s="396"/>
      <c r="AB5" s="396"/>
      <c r="AC5" s="396"/>
      <c r="AD5" s="396"/>
      <c r="AE5" s="395"/>
      <c r="AF5" s="345"/>
      <c r="AG5" s="345"/>
      <c r="AH5" s="395"/>
      <c r="AI5" s="345"/>
      <c r="AJ5" s="345"/>
      <c r="AK5" s="396"/>
      <c r="AL5" s="345"/>
      <c r="AM5" s="396"/>
      <c r="AN5" s="396"/>
      <c r="AO5" s="345" t="s">
        <v>1379</v>
      </c>
      <c r="AP5" s="346" t="s">
        <v>971</v>
      </c>
      <c r="AQ5" s="346"/>
      <c r="AR5" s="346"/>
      <c r="AS5" s="346">
        <v>10</v>
      </c>
      <c r="AT5" s="326">
        <v>5.2</v>
      </c>
      <c r="AU5" s="327"/>
      <c r="AV5" s="326"/>
      <c r="AW5" s="327"/>
      <c r="AX5" s="346" t="s">
        <v>997</v>
      </c>
      <c r="AY5" s="346"/>
      <c r="AZ5" s="346">
        <v>0</v>
      </c>
      <c r="BA5" s="346">
        <v>0</v>
      </c>
      <c r="BB5" s="346">
        <v>2</v>
      </c>
      <c r="BC5" s="346">
        <v>0</v>
      </c>
      <c r="BD5" s="346">
        <v>0</v>
      </c>
      <c r="BE5" s="346">
        <v>0</v>
      </c>
      <c r="BF5" s="346">
        <v>0</v>
      </c>
      <c r="BG5" s="346">
        <v>0</v>
      </c>
      <c r="BH5" s="346">
        <v>0</v>
      </c>
      <c r="BI5" s="346">
        <v>0</v>
      </c>
      <c r="BJ5" s="346">
        <v>0</v>
      </c>
      <c r="BK5" s="346">
        <v>0</v>
      </c>
      <c r="BL5" s="346"/>
      <c r="BM5" s="346" t="s">
        <v>971</v>
      </c>
      <c r="BN5" s="346"/>
      <c r="BO5" s="346" t="s">
        <v>971</v>
      </c>
      <c r="BP5" s="361"/>
      <c r="BQ5" s="346"/>
      <c r="BR5" s="346"/>
      <c r="BS5" s="346"/>
      <c r="BT5" s="349"/>
      <c r="BU5" s="349"/>
      <c r="BV5" s="346"/>
      <c r="BW5" s="346" t="s">
        <v>1380</v>
      </c>
      <c r="BX5" s="346"/>
      <c r="BY5" s="345"/>
      <c r="BZ5" s="393" t="s">
        <v>2039</v>
      </c>
      <c r="CA5" s="323"/>
    </row>
    <row r="6" spans="1:109" ht="13" customHeight="1" x14ac:dyDescent="0.15">
      <c r="A6" s="323">
        <v>1485</v>
      </c>
      <c r="B6" s="470">
        <v>43665</v>
      </c>
      <c r="C6" s="325" t="s">
        <v>1037</v>
      </c>
      <c r="D6" s="323" t="s">
        <v>1255</v>
      </c>
      <c r="E6" s="323"/>
      <c r="F6" s="323" t="s">
        <v>1051</v>
      </c>
      <c r="G6" s="324">
        <v>43623</v>
      </c>
      <c r="H6" s="326" t="s">
        <v>1040</v>
      </c>
      <c r="I6" s="326" t="s">
        <v>1041</v>
      </c>
      <c r="J6" s="326">
        <v>5</v>
      </c>
      <c r="K6" s="323" t="s">
        <v>1689</v>
      </c>
      <c r="L6" s="323" t="s">
        <v>1066</v>
      </c>
      <c r="M6" s="353">
        <v>89.181818181818173</v>
      </c>
      <c r="N6" s="353">
        <v>29.118181818181817</v>
      </c>
      <c r="O6" s="329"/>
      <c r="P6" s="323"/>
      <c r="Q6" s="354"/>
      <c r="R6" s="392"/>
      <c r="S6" s="354"/>
      <c r="T6" s="323"/>
      <c r="U6" s="354"/>
      <c r="V6" s="354"/>
      <c r="W6" s="354"/>
      <c r="X6" s="323"/>
      <c r="Y6" s="353"/>
      <c r="Z6" s="353"/>
      <c r="AA6" s="353"/>
      <c r="AB6" s="353"/>
      <c r="AC6" s="353"/>
      <c r="AD6" s="353"/>
      <c r="AE6" s="354"/>
      <c r="AF6" s="323"/>
      <c r="AG6" s="323"/>
      <c r="AH6" s="354"/>
      <c r="AI6" s="323"/>
      <c r="AJ6" s="323"/>
      <c r="AK6" s="353"/>
      <c r="AL6" s="323"/>
      <c r="AM6" s="353"/>
      <c r="AN6" s="353"/>
      <c r="AO6" s="323" t="s">
        <v>1054</v>
      </c>
      <c r="AP6" s="326" t="s">
        <v>1041</v>
      </c>
      <c r="AQ6" s="326"/>
      <c r="AR6" s="326"/>
      <c r="AS6" s="327"/>
      <c r="AT6" s="326">
        <v>6.2</v>
      </c>
      <c r="AU6" s="327"/>
      <c r="AV6" s="326"/>
      <c r="AW6" s="327"/>
      <c r="AX6" s="326" t="s">
        <v>1045</v>
      </c>
      <c r="AY6" s="326"/>
      <c r="AZ6" s="326">
        <v>0</v>
      </c>
      <c r="BA6" s="326">
        <v>0</v>
      </c>
      <c r="BB6" s="326">
        <v>0</v>
      </c>
      <c r="BC6" s="326">
        <v>0</v>
      </c>
      <c r="BD6" s="326">
        <v>0</v>
      </c>
      <c r="BE6" s="326">
        <v>0</v>
      </c>
      <c r="BF6" s="326">
        <v>0</v>
      </c>
      <c r="BG6" s="326">
        <v>0</v>
      </c>
      <c r="BH6" s="326">
        <v>0</v>
      </c>
      <c r="BI6" s="326">
        <v>0</v>
      </c>
      <c r="BJ6" s="326">
        <v>0</v>
      </c>
      <c r="BK6" s="326">
        <v>0</v>
      </c>
      <c r="BL6" s="326"/>
      <c r="BM6" s="326" t="s">
        <v>1041</v>
      </c>
      <c r="BN6" s="326"/>
      <c r="BO6" s="326" t="s">
        <v>1041</v>
      </c>
      <c r="BP6" s="356"/>
      <c r="BQ6" s="326"/>
      <c r="BR6" s="326"/>
      <c r="BS6" s="326"/>
      <c r="BT6" s="329"/>
      <c r="BU6" s="329"/>
      <c r="BV6" s="326"/>
      <c r="BW6" s="326" t="s">
        <v>1046</v>
      </c>
      <c r="BX6" s="326"/>
      <c r="BY6" s="416"/>
      <c r="BZ6" s="393" t="s">
        <v>2042</v>
      </c>
      <c r="CA6" s="329"/>
    </row>
    <row r="7" spans="1:109" ht="13" customHeight="1" x14ac:dyDescent="0.15">
      <c r="A7" s="323">
        <v>1118</v>
      </c>
      <c r="B7" s="470">
        <v>43665</v>
      </c>
      <c r="C7" s="325" t="s">
        <v>1037</v>
      </c>
      <c r="D7" s="323" t="s">
        <v>1255</v>
      </c>
      <c r="E7" s="323"/>
      <c r="F7" s="323" t="s">
        <v>1051</v>
      </c>
      <c r="G7" s="324">
        <v>43664</v>
      </c>
      <c r="H7" s="326" t="s">
        <v>1040</v>
      </c>
      <c r="I7" s="326" t="s">
        <v>1041</v>
      </c>
      <c r="J7" s="326">
        <v>6</v>
      </c>
      <c r="K7" s="323" t="s">
        <v>1122</v>
      </c>
      <c r="L7" s="323" t="s">
        <v>1911</v>
      </c>
      <c r="M7" s="353">
        <v>87.5</v>
      </c>
      <c r="N7" s="353">
        <v>34.709090909090904</v>
      </c>
      <c r="O7" s="329"/>
      <c r="P7" s="323"/>
      <c r="Q7" s="354"/>
      <c r="R7" s="392"/>
      <c r="S7" s="354"/>
      <c r="T7" s="323"/>
      <c r="U7" s="354"/>
      <c r="V7" s="354"/>
      <c r="W7" s="354"/>
      <c r="X7" s="323"/>
      <c r="Y7" s="353"/>
      <c r="Z7" s="353"/>
      <c r="AA7" s="353"/>
      <c r="AB7" s="353"/>
      <c r="AC7" s="353"/>
      <c r="AD7" s="353"/>
      <c r="AE7" s="354"/>
      <c r="AF7" s="323"/>
      <c r="AG7" s="323"/>
      <c r="AH7" s="354"/>
      <c r="AI7" s="323"/>
      <c r="AJ7" s="323"/>
      <c r="AK7" s="353"/>
      <c r="AL7" s="323"/>
      <c r="AM7" s="353"/>
      <c r="AN7" s="353"/>
      <c r="AO7" s="323" t="s">
        <v>1054</v>
      </c>
      <c r="AP7" s="326" t="s">
        <v>1041</v>
      </c>
      <c r="AQ7" s="326"/>
      <c r="AR7" s="326"/>
      <c r="AS7" s="327"/>
      <c r="AT7" s="326">
        <v>7.6</v>
      </c>
      <c r="AU7" s="327"/>
      <c r="AV7" s="326"/>
      <c r="AW7" s="327"/>
      <c r="AX7" s="326" t="s">
        <v>1045</v>
      </c>
      <c r="AY7" s="326"/>
      <c r="AZ7" s="326">
        <v>10</v>
      </c>
      <c r="BA7" s="326">
        <v>0</v>
      </c>
      <c r="BB7" s="326">
        <v>0</v>
      </c>
      <c r="BC7" s="326">
        <v>0</v>
      </c>
      <c r="BD7" s="326">
        <v>0</v>
      </c>
      <c r="BE7" s="326">
        <v>0</v>
      </c>
      <c r="BF7" s="326">
        <v>0</v>
      </c>
      <c r="BG7" s="326">
        <v>0</v>
      </c>
      <c r="BH7" s="326">
        <v>0</v>
      </c>
      <c r="BI7" s="326">
        <v>0</v>
      </c>
      <c r="BJ7" s="326">
        <v>0</v>
      </c>
      <c r="BK7" s="326">
        <v>0</v>
      </c>
      <c r="BL7" s="326"/>
      <c r="BM7" s="326" t="s">
        <v>1041</v>
      </c>
      <c r="BN7" s="326">
        <v>12</v>
      </c>
      <c r="BO7" s="326" t="s">
        <v>1041</v>
      </c>
      <c r="BP7" s="356"/>
      <c r="BQ7" s="326"/>
      <c r="BR7" s="326"/>
      <c r="BS7" s="326"/>
      <c r="BT7" s="323"/>
      <c r="BU7" s="329"/>
      <c r="BV7" s="326"/>
      <c r="BW7" s="326" t="s">
        <v>1046</v>
      </c>
      <c r="BX7" s="326"/>
      <c r="BY7" s="323"/>
      <c r="BZ7" s="343" t="s">
        <v>2045</v>
      </c>
      <c r="CA7" s="323"/>
    </row>
    <row r="8" spans="1:109" ht="13" customHeight="1" x14ac:dyDescent="0.15">
      <c r="A8" s="323">
        <v>673</v>
      </c>
      <c r="B8" s="470">
        <v>43665</v>
      </c>
      <c r="C8" s="325" t="s">
        <v>1037</v>
      </c>
      <c r="D8" s="323" t="s">
        <v>1255</v>
      </c>
      <c r="E8" s="323"/>
      <c r="F8" s="323" t="s">
        <v>1051</v>
      </c>
      <c r="G8" s="324">
        <v>43646</v>
      </c>
      <c r="H8" s="326" t="s">
        <v>1040</v>
      </c>
      <c r="I8" s="326" t="s">
        <v>1041</v>
      </c>
      <c r="J8" s="326">
        <v>7</v>
      </c>
      <c r="K8" s="323" t="s">
        <v>1055</v>
      </c>
      <c r="L8" s="323" t="s">
        <v>1914</v>
      </c>
      <c r="M8" s="353">
        <v>78.25454545454545</v>
      </c>
      <c r="N8" s="353">
        <v>32.5</v>
      </c>
      <c r="O8" s="329"/>
      <c r="P8" s="323"/>
      <c r="Q8" s="354"/>
      <c r="R8" s="392"/>
      <c r="S8" s="354"/>
      <c r="T8" s="323"/>
      <c r="U8" s="354"/>
      <c r="V8" s="354"/>
      <c r="W8" s="354"/>
      <c r="X8" s="323"/>
      <c r="Y8" s="353"/>
      <c r="Z8" s="353"/>
      <c r="AA8" s="353"/>
      <c r="AB8" s="353"/>
      <c r="AC8" s="353"/>
      <c r="AD8" s="353"/>
      <c r="AE8" s="354"/>
      <c r="AF8" s="323"/>
      <c r="AG8" s="323"/>
      <c r="AH8" s="354"/>
      <c r="AI8" s="323"/>
      <c r="AJ8" s="323"/>
      <c r="AK8" s="354"/>
      <c r="AL8" s="323"/>
      <c r="AM8" s="353"/>
      <c r="AN8" s="353"/>
      <c r="AO8" s="323" t="s">
        <v>1054</v>
      </c>
      <c r="AP8" s="326" t="s">
        <v>1041</v>
      </c>
      <c r="AQ8" s="326"/>
      <c r="AR8" s="326"/>
      <c r="AS8" s="327"/>
      <c r="AT8" s="326">
        <v>7</v>
      </c>
      <c r="AU8" s="327"/>
      <c r="AV8" s="326"/>
      <c r="AW8" s="327"/>
      <c r="AX8" s="326" t="s">
        <v>1045</v>
      </c>
      <c r="AY8" s="326"/>
      <c r="AZ8" s="326">
        <v>0</v>
      </c>
      <c r="BA8" s="326">
        <v>0</v>
      </c>
      <c r="BB8" s="326">
        <v>0</v>
      </c>
      <c r="BC8" s="326">
        <v>0</v>
      </c>
      <c r="BD8" s="326">
        <v>0</v>
      </c>
      <c r="BE8" s="326">
        <v>0</v>
      </c>
      <c r="BF8" s="326">
        <v>0</v>
      </c>
      <c r="BG8" s="326">
        <v>0</v>
      </c>
      <c r="BH8" s="326">
        <v>0</v>
      </c>
      <c r="BI8" s="326">
        <v>0</v>
      </c>
      <c r="BJ8" s="326">
        <v>0</v>
      </c>
      <c r="BK8" s="326">
        <v>0</v>
      </c>
      <c r="BL8" s="326"/>
      <c r="BM8" s="326" t="s">
        <v>1041</v>
      </c>
      <c r="BN8" s="326">
        <v>12</v>
      </c>
      <c r="BO8" s="326" t="s">
        <v>1041</v>
      </c>
      <c r="BP8" s="356"/>
      <c r="BQ8" s="326"/>
      <c r="BR8" s="326"/>
      <c r="BS8" s="326"/>
      <c r="BT8" s="329"/>
      <c r="BU8" s="329"/>
      <c r="BV8" s="326"/>
      <c r="BW8" s="326" t="s">
        <v>1046</v>
      </c>
      <c r="BX8" s="326"/>
      <c r="BY8" s="323" t="s">
        <v>1934</v>
      </c>
      <c r="BZ8" s="343" t="s">
        <v>2047</v>
      </c>
      <c r="CA8" s="329"/>
    </row>
    <row r="9" spans="1:109" ht="13" customHeight="1" x14ac:dyDescent="0.15">
      <c r="A9" s="323">
        <v>15129</v>
      </c>
      <c r="B9" s="470">
        <v>43665</v>
      </c>
      <c r="C9" s="325" t="s">
        <v>1037</v>
      </c>
      <c r="D9" s="323" t="s">
        <v>1255</v>
      </c>
      <c r="E9" s="323"/>
      <c r="F9" s="323" t="s">
        <v>1051</v>
      </c>
      <c r="G9" s="324">
        <v>43646</v>
      </c>
      <c r="H9" s="326" t="s">
        <v>1040</v>
      </c>
      <c r="I9" s="326" t="s">
        <v>1041</v>
      </c>
      <c r="J9" s="326">
        <v>8</v>
      </c>
      <c r="K9" s="323" t="s">
        <v>1059</v>
      </c>
      <c r="L9" s="323" t="s">
        <v>1697</v>
      </c>
      <c r="M9" s="353">
        <v>124.16363636363637</v>
      </c>
      <c r="N9" s="353">
        <v>30.563636363636359</v>
      </c>
      <c r="O9" s="329"/>
      <c r="P9" s="323"/>
      <c r="Q9" s="354"/>
      <c r="R9" s="323"/>
      <c r="S9" s="354"/>
      <c r="T9" s="323"/>
      <c r="U9" s="354"/>
      <c r="V9" s="354"/>
      <c r="W9" s="354"/>
      <c r="X9" s="323"/>
      <c r="Y9" s="353"/>
      <c r="Z9" s="353"/>
      <c r="AA9" s="353"/>
      <c r="AB9" s="353"/>
      <c r="AC9" s="353"/>
      <c r="AD9" s="354"/>
      <c r="AE9" s="354"/>
      <c r="AF9" s="323"/>
      <c r="AG9" s="323"/>
      <c r="AH9" s="354"/>
      <c r="AI9" s="323"/>
      <c r="AJ9" s="323"/>
      <c r="AK9" s="353"/>
      <c r="AL9" s="323"/>
      <c r="AM9" s="353"/>
      <c r="AN9" s="353"/>
      <c r="AO9" s="323" t="s">
        <v>1054</v>
      </c>
      <c r="AP9" s="326" t="s">
        <v>1041</v>
      </c>
      <c r="AQ9" s="326"/>
      <c r="AR9" s="326"/>
      <c r="AS9" s="327"/>
      <c r="AT9" s="326">
        <v>5</v>
      </c>
      <c r="AU9" s="327"/>
      <c r="AV9" s="326"/>
      <c r="AW9" s="327"/>
      <c r="AX9" s="326" t="s">
        <v>1045</v>
      </c>
      <c r="AY9" s="326"/>
      <c r="AZ9" s="326">
        <v>0</v>
      </c>
      <c r="BA9" s="326">
        <v>0</v>
      </c>
      <c r="BB9" s="326">
        <v>0</v>
      </c>
      <c r="BC9" s="326">
        <v>0</v>
      </c>
      <c r="BD9" s="326">
        <v>0</v>
      </c>
      <c r="BE9" s="326">
        <v>0</v>
      </c>
      <c r="BF9" s="326">
        <v>0</v>
      </c>
      <c r="BG9" s="326">
        <v>0</v>
      </c>
      <c r="BH9" s="326">
        <v>0</v>
      </c>
      <c r="BI9" s="326">
        <v>0</v>
      </c>
      <c r="BJ9" s="326">
        <v>0</v>
      </c>
      <c r="BK9" s="326">
        <v>0</v>
      </c>
      <c r="BL9" s="326"/>
      <c r="BM9" s="326" t="s">
        <v>1041</v>
      </c>
      <c r="BN9" s="326"/>
      <c r="BO9" s="326" t="s">
        <v>1041</v>
      </c>
      <c r="BP9" s="356"/>
      <c r="BQ9" s="326"/>
      <c r="BR9" s="326"/>
      <c r="BS9" s="326"/>
      <c r="BT9" s="329"/>
      <c r="BU9" s="329"/>
      <c r="BV9" s="326"/>
      <c r="BW9" s="326" t="s">
        <v>1046</v>
      </c>
      <c r="BX9" s="326">
        <v>1</v>
      </c>
      <c r="BY9" s="323"/>
      <c r="BZ9" s="393" t="s">
        <v>2050</v>
      </c>
      <c r="CA9" s="323"/>
    </row>
    <row r="10" spans="1:109" ht="13" customHeight="1" x14ac:dyDescent="0.15">
      <c r="A10" s="323">
        <v>1397</v>
      </c>
      <c r="B10" s="470">
        <v>43665</v>
      </c>
      <c r="C10" s="325" t="s">
        <v>1037</v>
      </c>
      <c r="D10" s="323" t="s">
        <v>1255</v>
      </c>
      <c r="E10" s="323"/>
      <c r="F10" s="323" t="s">
        <v>1051</v>
      </c>
      <c r="G10" s="324">
        <v>43646</v>
      </c>
      <c r="H10" s="326" t="s">
        <v>1040</v>
      </c>
      <c r="I10" s="326" t="s">
        <v>1041</v>
      </c>
      <c r="J10" s="326">
        <v>9</v>
      </c>
      <c r="K10" s="323" t="s">
        <v>1060</v>
      </c>
      <c r="L10" s="323" t="s">
        <v>1061</v>
      </c>
      <c r="M10" s="353">
        <v>89.981818181818184</v>
      </c>
      <c r="N10" s="353">
        <v>24.981818181818181</v>
      </c>
      <c r="O10" s="471"/>
      <c r="P10" s="472"/>
      <c r="Q10" s="473"/>
      <c r="R10" s="392"/>
      <c r="S10" s="354"/>
      <c r="T10" s="323"/>
      <c r="U10" s="354"/>
      <c r="V10" s="354"/>
      <c r="W10" s="354"/>
      <c r="X10" s="323"/>
      <c r="Y10" s="353"/>
      <c r="Z10" s="353"/>
      <c r="AA10" s="353"/>
      <c r="AB10" s="353"/>
      <c r="AC10" s="353"/>
      <c r="AD10" s="353"/>
      <c r="AE10" s="354"/>
      <c r="AF10" s="323"/>
      <c r="AG10" s="323"/>
      <c r="AH10" s="354"/>
      <c r="AI10" s="323"/>
      <c r="AJ10" s="323"/>
      <c r="AK10" s="353"/>
      <c r="AL10" s="323"/>
      <c r="AM10" s="353"/>
      <c r="AN10" s="353"/>
      <c r="AO10" s="323" t="s">
        <v>1054</v>
      </c>
      <c r="AP10" s="326" t="s">
        <v>1041</v>
      </c>
      <c r="AQ10" s="326"/>
      <c r="AR10" s="326"/>
      <c r="AS10" s="327"/>
      <c r="AT10" s="326">
        <v>7</v>
      </c>
      <c r="AU10" s="327"/>
      <c r="AV10" s="326"/>
      <c r="AW10" s="327"/>
      <c r="AX10" s="326" t="s">
        <v>1045</v>
      </c>
      <c r="AY10" s="326"/>
      <c r="AZ10" s="326">
        <v>0</v>
      </c>
      <c r="BA10" s="326">
        <v>0</v>
      </c>
      <c r="BB10" s="326">
        <v>0</v>
      </c>
      <c r="BC10" s="326">
        <v>0</v>
      </c>
      <c r="BD10" s="326">
        <v>0</v>
      </c>
      <c r="BE10" s="326">
        <v>0</v>
      </c>
      <c r="BF10" s="326">
        <v>0</v>
      </c>
      <c r="BG10" s="326">
        <v>0</v>
      </c>
      <c r="BH10" s="326">
        <v>0</v>
      </c>
      <c r="BI10" s="326">
        <v>0</v>
      </c>
      <c r="BJ10" s="326">
        <v>0</v>
      </c>
      <c r="BK10" s="326">
        <v>0</v>
      </c>
      <c r="BL10" s="326"/>
      <c r="BM10" s="326" t="s">
        <v>1041</v>
      </c>
      <c r="BN10" s="326"/>
      <c r="BO10" s="326" t="s">
        <v>1041</v>
      </c>
      <c r="BP10" s="356"/>
      <c r="BQ10" s="326"/>
      <c r="BR10" s="326"/>
      <c r="BS10" s="328"/>
      <c r="BT10" s="329"/>
      <c r="BU10" s="329"/>
      <c r="BV10" s="326"/>
      <c r="BW10" s="326" t="s">
        <v>1046</v>
      </c>
      <c r="BX10" s="326"/>
      <c r="BY10" s="323"/>
      <c r="BZ10" s="409" t="s">
        <v>2053</v>
      </c>
      <c r="CA10" s="323"/>
      <c r="CC10" s="161"/>
      <c r="CD10" s="161"/>
      <c r="CE10" s="161"/>
      <c r="CF10" s="161"/>
      <c r="CG10" s="161"/>
      <c r="CH10" s="161"/>
      <c r="CI10" s="161"/>
      <c r="CJ10" s="161"/>
      <c r="CK10" s="161"/>
      <c r="CL10" s="161"/>
      <c r="CM10" s="161"/>
      <c r="CN10" s="161"/>
      <c r="CO10" s="161"/>
      <c r="CP10" s="161"/>
      <c r="CQ10" s="161"/>
      <c r="CR10" s="161"/>
      <c r="CS10" s="161"/>
      <c r="CT10" s="161"/>
      <c r="CU10" s="161"/>
      <c r="CV10" s="161"/>
      <c r="CW10" s="161"/>
      <c r="CX10" s="161"/>
      <c r="CY10" s="161"/>
      <c r="CZ10" s="161"/>
      <c r="DA10" s="161"/>
      <c r="DB10" s="161"/>
      <c r="DC10" s="161"/>
      <c r="DD10" s="161"/>
      <c r="DE10" s="161"/>
    </row>
    <row r="11" spans="1:109" ht="13" customHeight="1" x14ac:dyDescent="0.15">
      <c r="A11" s="323">
        <v>1121</v>
      </c>
      <c r="B11" s="470">
        <v>43665</v>
      </c>
      <c r="C11" s="325" t="s">
        <v>1037</v>
      </c>
      <c r="D11" s="323" t="s">
        <v>1255</v>
      </c>
      <c r="E11" s="323"/>
      <c r="F11" s="323" t="s">
        <v>1051</v>
      </c>
      <c r="G11" s="324">
        <v>43650</v>
      </c>
      <c r="H11" s="326" t="s">
        <v>1040</v>
      </c>
      <c r="I11" s="326" t="s">
        <v>1041</v>
      </c>
      <c r="J11" s="326">
        <v>10</v>
      </c>
      <c r="K11" s="323" t="s">
        <v>1062</v>
      </c>
      <c r="L11" s="323" t="s">
        <v>1996</v>
      </c>
      <c r="M11" s="353">
        <v>97.918181818181807</v>
      </c>
      <c r="N11" s="353">
        <v>33.927272727272722</v>
      </c>
      <c r="O11" s="329" t="s">
        <v>992</v>
      </c>
      <c r="P11" s="323">
        <v>1274</v>
      </c>
      <c r="Q11" s="353">
        <v>35.627272727272725</v>
      </c>
      <c r="R11" s="392"/>
      <c r="S11" s="354"/>
      <c r="T11" s="323"/>
      <c r="U11" s="354"/>
      <c r="V11" s="354"/>
      <c r="W11" s="354"/>
      <c r="X11" s="323"/>
      <c r="Y11" s="353"/>
      <c r="Z11" s="353"/>
      <c r="AA11" s="353"/>
      <c r="AB11" s="353"/>
      <c r="AC11" s="353"/>
      <c r="AD11" s="354"/>
      <c r="AE11" s="354"/>
      <c r="AF11" s="323"/>
      <c r="AG11" s="323"/>
      <c r="AH11" s="354"/>
      <c r="AI11" s="323"/>
      <c r="AJ11" s="323"/>
      <c r="AK11" s="353"/>
      <c r="AL11" s="323"/>
      <c r="AM11" s="353"/>
      <c r="AN11" s="353"/>
      <c r="AO11" s="323" t="s">
        <v>1054</v>
      </c>
      <c r="AP11" s="326" t="s">
        <v>1041</v>
      </c>
      <c r="AQ11" s="326"/>
      <c r="AR11" s="326"/>
      <c r="AS11" s="327"/>
      <c r="AT11" s="326">
        <v>5.5</v>
      </c>
      <c r="AU11" s="327"/>
      <c r="AV11" s="326"/>
      <c r="AW11" s="327"/>
      <c r="AX11" s="326" t="s">
        <v>1041</v>
      </c>
      <c r="AY11" s="326"/>
      <c r="AZ11" s="326">
        <v>10</v>
      </c>
      <c r="BA11" s="326">
        <v>0</v>
      </c>
      <c r="BB11" s="326">
        <v>0</v>
      </c>
      <c r="BC11" s="326">
        <v>0</v>
      </c>
      <c r="BD11" s="326">
        <v>0</v>
      </c>
      <c r="BE11" s="326">
        <v>0</v>
      </c>
      <c r="BF11" s="326">
        <v>0</v>
      </c>
      <c r="BG11" s="326">
        <v>0</v>
      </c>
      <c r="BH11" s="326">
        <v>0</v>
      </c>
      <c r="BI11" s="326">
        <v>0</v>
      </c>
      <c r="BJ11" s="326">
        <v>0</v>
      </c>
      <c r="BK11" s="326">
        <v>0</v>
      </c>
      <c r="BL11" s="326"/>
      <c r="BM11" s="326" t="s">
        <v>1041</v>
      </c>
      <c r="BN11" s="326"/>
      <c r="BO11" s="326" t="s">
        <v>1041</v>
      </c>
      <c r="BP11" s="356"/>
      <c r="BQ11" s="326"/>
      <c r="BR11" s="326"/>
      <c r="BS11" s="326"/>
      <c r="BT11" s="323"/>
      <c r="BU11" s="323"/>
      <c r="BV11" s="326"/>
      <c r="BW11" s="326" t="s">
        <v>1046</v>
      </c>
      <c r="BX11" s="326"/>
      <c r="BY11" s="323" t="s">
        <v>2056</v>
      </c>
      <c r="BZ11" s="410" t="s">
        <v>2057</v>
      </c>
      <c r="CA11" s="323"/>
    </row>
    <row r="12" spans="1:109" ht="13" customHeight="1" x14ac:dyDescent="0.15">
      <c r="A12" s="323">
        <v>12485</v>
      </c>
      <c r="B12" s="470">
        <v>43665</v>
      </c>
      <c r="C12" s="325" t="s">
        <v>1037</v>
      </c>
      <c r="D12" s="323" t="s">
        <v>1255</v>
      </c>
      <c r="E12" s="323"/>
      <c r="F12" s="323" t="s">
        <v>1051</v>
      </c>
      <c r="G12" s="324">
        <v>43658</v>
      </c>
      <c r="H12" s="326" t="s">
        <v>1040</v>
      </c>
      <c r="I12" s="326" t="s">
        <v>1041</v>
      </c>
      <c r="J12" s="326">
        <v>12</v>
      </c>
      <c r="K12" s="323" t="s">
        <v>1415</v>
      </c>
      <c r="L12" s="323" t="s">
        <v>1707</v>
      </c>
      <c r="M12" s="353">
        <v>102</v>
      </c>
      <c r="N12" s="353">
        <v>33.4</v>
      </c>
      <c r="O12" s="329"/>
      <c r="P12" s="323"/>
      <c r="Q12" s="354"/>
      <c r="R12" s="392"/>
      <c r="S12" s="354"/>
      <c r="T12" s="323"/>
      <c r="U12" s="354"/>
      <c r="V12" s="354"/>
      <c r="W12" s="354"/>
      <c r="X12" s="323"/>
      <c r="Y12" s="353"/>
      <c r="Z12" s="353"/>
      <c r="AA12" s="353"/>
      <c r="AB12" s="353"/>
      <c r="AC12" s="353"/>
      <c r="AD12" s="354"/>
      <c r="AE12" s="354"/>
      <c r="AF12" s="323"/>
      <c r="AG12" s="323"/>
      <c r="AH12" s="354"/>
      <c r="AI12" s="323"/>
      <c r="AJ12" s="323"/>
      <c r="AK12" s="353"/>
      <c r="AL12" s="323"/>
      <c r="AM12" s="353"/>
      <c r="AN12" s="353"/>
      <c r="AO12" s="323" t="s">
        <v>1054</v>
      </c>
      <c r="AP12" s="326" t="s">
        <v>1041</v>
      </c>
      <c r="AQ12" s="326"/>
      <c r="AR12" s="326"/>
      <c r="AS12" s="327"/>
      <c r="AT12" s="326">
        <v>8.1</v>
      </c>
      <c r="AU12" s="327"/>
      <c r="AV12" s="326"/>
      <c r="AW12" s="327"/>
      <c r="AX12" s="326" t="s">
        <v>971</v>
      </c>
      <c r="AY12" s="326"/>
      <c r="AZ12" s="326">
        <v>4</v>
      </c>
      <c r="BA12" s="326">
        <v>0</v>
      </c>
      <c r="BB12" s="326">
        <v>0</v>
      </c>
      <c r="BC12" s="326">
        <v>0</v>
      </c>
      <c r="BD12" s="326">
        <v>0</v>
      </c>
      <c r="BE12" s="326">
        <v>0</v>
      </c>
      <c r="BF12" s="326">
        <v>0</v>
      </c>
      <c r="BG12" s="326">
        <v>0</v>
      </c>
      <c r="BH12" s="326">
        <v>0</v>
      </c>
      <c r="BI12" s="326">
        <v>0</v>
      </c>
      <c r="BJ12" s="326">
        <v>0</v>
      </c>
      <c r="BK12" s="326">
        <v>0</v>
      </c>
      <c r="BL12" s="326"/>
      <c r="BM12" s="326" t="s">
        <v>1041</v>
      </c>
      <c r="BN12" s="326"/>
      <c r="BO12" s="326" t="s">
        <v>1041</v>
      </c>
      <c r="BP12" s="356"/>
      <c r="BQ12" s="326"/>
      <c r="BR12" s="326"/>
      <c r="BS12" s="326"/>
      <c r="BT12" s="323"/>
      <c r="BU12" s="329"/>
      <c r="BV12" s="326"/>
      <c r="BW12" s="326" t="s">
        <v>1046</v>
      </c>
      <c r="BX12" s="326">
        <v>1</v>
      </c>
      <c r="BY12" s="323"/>
      <c r="BZ12" s="343" t="s">
        <v>2060</v>
      </c>
      <c r="CA12" s="329"/>
    </row>
    <row r="13" spans="1:109" ht="13" customHeight="1" x14ac:dyDescent="0.15">
      <c r="A13" s="323">
        <v>13362</v>
      </c>
      <c r="B13" s="470">
        <v>43665</v>
      </c>
      <c r="C13" s="325" t="s">
        <v>1037</v>
      </c>
      <c r="D13" s="323" t="s">
        <v>1255</v>
      </c>
      <c r="E13" s="323"/>
      <c r="F13" s="323" t="s">
        <v>1051</v>
      </c>
      <c r="G13" s="324">
        <v>43646</v>
      </c>
      <c r="H13" s="326" t="s">
        <v>126</v>
      </c>
      <c r="I13" s="326" t="s">
        <v>1041</v>
      </c>
      <c r="J13" s="326">
        <v>13</v>
      </c>
      <c r="K13" s="323" t="s">
        <v>1157</v>
      </c>
      <c r="L13" s="323" t="s">
        <v>1710</v>
      </c>
      <c r="M13" s="353">
        <v>82.899999999999991</v>
      </c>
      <c r="N13" s="353">
        <v>41.890909090909084</v>
      </c>
      <c r="O13" s="471"/>
      <c r="P13" s="472"/>
      <c r="Q13" s="473"/>
      <c r="R13" s="392"/>
      <c r="S13" s="354"/>
      <c r="T13" s="323"/>
      <c r="U13" s="354"/>
      <c r="V13" s="354"/>
      <c r="W13" s="354"/>
      <c r="X13" s="323"/>
      <c r="Y13" s="353"/>
      <c r="Z13" s="353"/>
      <c r="AA13" s="353"/>
      <c r="AB13" s="353"/>
      <c r="AC13" s="353"/>
      <c r="AD13" s="353"/>
      <c r="AE13" s="354"/>
      <c r="AF13" s="323"/>
      <c r="AG13" s="323"/>
      <c r="AH13" s="354"/>
      <c r="AI13" s="323"/>
      <c r="AJ13" s="323"/>
      <c r="AK13" s="353"/>
      <c r="AL13" s="323"/>
      <c r="AM13" s="353"/>
      <c r="AN13" s="353"/>
      <c r="AO13" s="323" t="s">
        <v>1054</v>
      </c>
      <c r="AP13" s="326" t="s">
        <v>1041</v>
      </c>
      <c r="AQ13" s="326"/>
      <c r="AR13" s="326"/>
      <c r="AS13" s="327"/>
      <c r="AT13" s="326"/>
      <c r="AU13" s="327"/>
      <c r="AV13" s="326"/>
      <c r="AW13" s="327"/>
      <c r="AX13" s="326" t="s">
        <v>1045</v>
      </c>
      <c r="AY13" s="326"/>
      <c r="AZ13" s="326">
        <v>0</v>
      </c>
      <c r="BA13" s="326">
        <v>0</v>
      </c>
      <c r="BB13" s="326">
        <v>0</v>
      </c>
      <c r="BC13" s="326">
        <v>0</v>
      </c>
      <c r="BD13" s="326">
        <v>0</v>
      </c>
      <c r="BE13" s="326">
        <v>0</v>
      </c>
      <c r="BF13" s="326">
        <v>0</v>
      </c>
      <c r="BG13" s="326">
        <v>0</v>
      </c>
      <c r="BH13" s="326">
        <v>0</v>
      </c>
      <c r="BI13" s="326">
        <v>0</v>
      </c>
      <c r="BJ13" s="326">
        <v>0</v>
      </c>
      <c r="BK13" s="326">
        <v>0</v>
      </c>
      <c r="BL13" s="326"/>
      <c r="BM13" s="326" t="s">
        <v>1041</v>
      </c>
      <c r="BN13" s="326"/>
      <c r="BO13" s="326" t="s">
        <v>1041</v>
      </c>
      <c r="BP13" s="355">
        <v>207.27272727272725</v>
      </c>
      <c r="BQ13" s="326"/>
      <c r="BR13" s="326"/>
      <c r="BS13" s="326"/>
      <c r="BT13" s="329"/>
      <c r="BU13" s="329"/>
      <c r="BV13" s="326"/>
      <c r="BW13" s="326" t="s">
        <v>1046</v>
      </c>
      <c r="BX13" s="326">
        <v>1</v>
      </c>
      <c r="BY13" s="329"/>
      <c r="BZ13" s="409" t="s">
        <v>2063</v>
      </c>
      <c r="CA13" s="323"/>
    </row>
    <row r="14" spans="1:109" ht="13" customHeight="1" x14ac:dyDescent="0.15">
      <c r="A14" s="323">
        <v>5228</v>
      </c>
      <c r="B14" s="470">
        <v>43665</v>
      </c>
      <c r="C14" s="325" t="s">
        <v>1037</v>
      </c>
      <c r="D14" s="323" t="s">
        <v>1255</v>
      </c>
      <c r="E14" s="323"/>
      <c r="F14" s="323" t="s">
        <v>1051</v>
      </c>
      <c r="G14" s="324">
        <v>43658</v>
      </c>
      <c r="H14" s="326" t="s">
        <v>1040</v>
      </c>
      <c r="I14" s="326" t="s">
        <v>1041</v>
      </c>
      <c r="J14" s="326">
        <v>14</v>
      </c>
      <c r="K14" s="323" t="s">
        <v>1923</v>
      </c>
      <c r="L14" s="323" t="s">
        <v>1431</v>
      </c>
      <c r="M14" s="353">
        <v>77.999999999999986</v>
      </c>
      <c r="N14" s="353">
        <v>25.799999999999997</v>
      </c>
      <c r="O14" s="329" t="s">
        <v>992</v>
      </c>
      <c r="P14" s="323">
        <v>1825</v>
      </c>
      <c r="Q14" s="353">
        <v>28</v>
      </c>
      <c r="R14" s="323"/>
      <c r="S14" s="354"/>
      <c r="T14" s="323"/>
      <c r="U14" s="354"/>
      <c r="V14" s="354"/>
      <c r="W14" s="354"/>
      <c r="X14" s="323"/>
      <c r="Y14" s="353"/>
      <c r="Z14" s="353"/>
      <c r="AA14" s="353"/>
      <c r="AB14" s="353"/>
      <c r="AC14" s="353"/>
      <c r="AD14" s="353"/>
      <c r="AE14" s="354"/>
      <c r="AF14" s="323"/>
      <c r="AG14" s="323"/>
      <c r="AH14" s="354"/>
      <c r="AI14" s="323"/>
      <c r="AJ14" s="323"/>
      <c r="AK14" s="353"/>
      <c r="AL14" s="323"/>
      <c r="AM14" s="353"/>
      <c r="AN14" s="353"/>
      <c r="AO14" s="323" t="s">
        <v>1054</v>
      </c>
      <c r="AP14" s="326" t="s">
        <v>1041</v>
      </c>
      <c r="AQ14" s="326"/>
      <c r="AR14" s="326"/>
      <c r="AS14" s="327"/>
      <c r="AT14" s="326">
        <v>6</v>
      </c>
      <c r="AU14" s="327"/>
      <c r="AV14" s="326"/>
      <c r="AW14" s="327"/>
      <c r="AX14" s="326" t="s">
        <v>1041</v>
      </c>
      <c r="AY14" s="326"/>
      <c r="AZ14" s="326">
        <v>0</v>
      </c>
      <c r="BA14" s="326">
        <v>0</v>
      </c>
      <c r="BB14" s="326">
        <v>2</v>
      </c>
      <c r="BC14" s="326">
        <v>0</v>
      </c>
      <c r="BD14" s="326">
        <v>0</v>
      </c>
      <c r="BE14" s="326">
        <v>0</v>
      </c>
      <c r="BF14" s="326">
        <v>0</v>
      </c>
      <c r="BG14" s="326">
        <v>0</v>
      </c>
      <c r="BH14" s="326">
        <v>0</v>
      </c>
      <c r="BI14" s="326">
        <v>0</v>
      </c>
      <c r="BJ14" s="326">
        <v>0</v>
      </c>
      <c r="BK14" s="326">
        <v>0</v>
      </c>
      <c r="BL14" s="326"/>
      <c r="BM14" s="326" t="s">
        <v>1041</v>
      </c>
      <c r="BN14" s="326"/>
      <c r="BO14" s="326" t="s">
        <v>1041</v>
      </c>
      <c r="BP14" s="356"/>
      <c r="BQ14" s="326"/>
      <c r="BR14" s="326"/>
      <c r="BS14" s="326"/>
      <c r="BT14" s="323"/>
      <c r="BU14" s="329"/>
      <c r="BV14" s="326"/>
      <c r="BW14" s="326" t="s">
        <v>1046</v>
      </c>
      <c r="BX14" s="326"/>
      <c r="BY14" s="323"/>
      <c r="BZ14" s="343" t="s">
        <v>2065</v>
      </c>
      <c r="CA14" s="323"/>
    </row>
    <row r="15" spans="1:109" ht="13" customHeight="1" x14ac:dyDescent="0.15">
      <c r="A15" s="323">
        <v>562</v>
      </c>
      <c r="B15" s="470">
        <v>43665</v>
      </c>
      <c r="C15" s="325" t="s">
        <v>1037</v>
      </c>
      <c r="D15" s="323" t="s">
        <v>1255</v>
      </c>
      <c r="E15" s="323"/>
      <c r="F15" s="323" t="s">
        <v>1051</v>
      </c>
      <c r="G15" s="324">
        <v>43646</v>
      </c>
      <c r="H15" s="326" t="s">
        <v>1040</v>
      </c>
      <c r="I15" s="326" t="s">
        <v>1041</v>
      </c>
      <c r="J15" s="326">
        <v>15</v>
      </c>
      <c r="K15" s="323" t="s">
        <v>1433</v>
      </c>
      <c r="L15" s="323" t="s">
        <v>1925</v>
      </c>
      <c r="M15" s="353">
        <v>124.16363636363637</v>
      </c>
      <c r="N15" s="353">
        <v>30.563636363636359</v>
      </c>
      <c r="O15" s="329"/>
      <c r="P15" s="323"/>
      <c r="Q15" s="354"/>
      <c r="R15" s="323"/>
      <c r="S15" s="354"/>
      <c r="T15" s="323"/>
      <c r="U15" s="354"/>
      <c r="V15" s="354"/>
      <c r="W15" s="354"/>
      <c r="X15" s="323"/>
      <c r="Y15" s="353"/>
      <c r="Z15" s="353"/>
      <c r="AA15" s="353"/>
      <c r="AB15" s="353"/>
      <c r="AC15" s="353"/>
      <c r="AD15" s="353"/>
      <c r="AE15" s="354"/>
      <c r="AF15" s="323"/>
      <c r="AG15" s="323"/>
      <c r="AH15" s="354"/>
      <c r="AI15" s="323"/>
      <c r="AJ15" s="323"/>
      <c r="AK15" s="353"/>
      <c r="AL15" s="323"/>
      <c r="AM15" s="353"/>
      <c r="AN15" s="353"/>
      <c r="AO15" s="323" t="s">
        <v>1054</v>
      </c>
      <c r="AP15" s="326" t="s">
        <v>1041</v>
      </c>
      <c r="AQ15" s="326"/>
      <c r="AR15" s="326"/>
      <c r="AS15" s="327"/>
      <c r="AT15" s="326">
        <v>5</v>
      </c>
      <c r="AU15" s="327"/>
      <c r="AV15" s="326"/>
      <c r="AW15" s="327"/>
      <c r="AX15" s="326" t="s">
        <v>1041</v>
      </c>
      <c r="AY15" s="326"/>
      <c r="AZ15" s="326">
        <v>0</v>
      </c>
      <c r="BA15" s="326">
        <v>0</v>
      </c>
      <c r="BB15" s="326">
        <v>0</v>
      </c>
      <c r="BC15" s="326">
        <v>0</v>
      </c>
      <c r="BD15" s="326">
        <v>0</v>
      </c>
      <c r="BE15" s="326">
        <v>0</v>
      </c>
      <c r="BF15" s="326">
        <v>0</v>
      </c>
      <c r="BG15" s="326">
        <v>0</v>
      </c>
      <c r="BH15" s="326">
        <v>0</v>
      </c>
      <c r="BI15" s="326">
        <v>0</v>
      </c>
      <c r="BJ15" s="326">
        <v>0</v>
      </c>
      <c r="BK15" s="326">
        <v>0</v>
      </c>
      <c r="BL15" s="326"/>
      <c r="BM15" s="326" t="s">
        <v>1041</v>
      </c>
      <c r="BN15" s="326"/>
      <c r="BO15" s="326" t="s">
        <v>1041</v>
      </c>
      <c r="BP15" s="356"/>
      <c r="BQ15" s="326"/>
      <c r="BR15" s="326"/>
      <c r="BS15" s="326"/>
      <c r="BT15" s="329"/>
      <c r="BU15" s="329"/>
      <c r="BV15" s="326"/>
      <c r="BW15" s="326" t="s">
        <v>1046</v>
      </c>
      <c r="BX15" s="326">
        <v>1</v>
      </c>
      <c r="BY15" s="323" t="s">
        <v>1926</v>
      </c>
      <c r="BZ15" s="343" t="s">
        <v>2068</v>
      </c>
      <c r="CA15" s="323"/>
    </row>
    <row r="16" spans="1:109" ht="13" customHeight="1" x14ac:dyDescent="0.15">
      <c r="A16" s="323" t="s">
        <v>1970</v>
      </c>
      <c r="B16" s="470">
        <v>43665</v>
      </c>
      <c r="C16" s="325" t="s">
        <v>1037</v>
      </c>
      <c r="D16" s="323" t="s">
        <v>1255</v>
      </c>
      <c r="E16" s="323"/>
      <c r="F16" s="323" t="s">
        <v>1051</v>
      </c>
      <c r="G16" s="324">
        <v>43646</v>
      </c>
      <c r="H16" s="346" t="s">
        <v>126</v>
      </c>
      <c r="I16" s="346" t="s">
        <v>971</v>
      </c>
      <c r="J16" s="346">
        <v>4</v>
      </c>
      <c r="K16" s="345" t="s">
        <v>168</v>
      </c>
      <c r="L16" s="323" t="s">
        <v>1152</v>
      </c>
      <c r="M16" s="353">
        <v>107</v>
      </c>
      <c r="N16" s="353">
        <v>32.999999999999993</v>
      </c>
      <c r="O16" s="329" t="s">
        <v>992</v>
      </c>
      <c r="P16" s="345">
        <v>1365</v>
      </c>
      <c r="Q16" s="353">
        <v>38.5</v>
      </c>
      <c r="R16" s="394"/>
      <c r="S16" s="354"/>
      <c r="T16" s="323"/>
      <c r="U16" s="395"/>
      <c r="V16" s="395"/>
      <c r="W16" s="395"/>
      <c r="X16" s="345"/>
      <c r="Y16" s="396"/>
      <c r="Z16" s="396"/>
      <c r="AA16" s="396"/>
      <c r="AB16" s="396"/>
      <c r="AC16" s="396"/>
      <c r="AD16" s="396"/>
      <c r="AE16" s="395"/>
      <c r="AF16" s="345"/>
      <c r="AG16" s="345"/>
      <c r="AH16" s="395"/>
      <c r="AI16" s="345"/>
      <c r="AJ16" s="345"/>
      <c r="AK16" s="396"/>
      <c r="AL16" s="345"/>
      <c r="AM16" s="396"/>
      <c r="AN16" s="396"/>
      <c r="AO16" s="345" t="s">
        <v>1379</v>
      </c>
      <c r="AP16" s="346" t="s">
        <v>971</v>
      </c>
      <c r="AQ16" s="346"/>
      <c r="AR16" s="346"/>
      <c r="AS16" s="346"/>
      <c r="AT16" s="326">
        <v>6</v>
      </c>
      <c r="AU16" s="327"/>
      <c r="AV16" s="326"/>
      <c r="AW16" s="327"/>
      <c r="AX16" s="346" t="s">
        <v>997</v>
      </c>
      <c r="AY16" s="346"/>
      <c r="AZ16" s="346">
        <v>0</v>
      </c>
      <c r="BA16" s="346">
        <v>0</v>
      </c>
      <c r="BB16" s="346">
        <v>5</v>
      </c>
      <c r="BC16" s="346">
        <v>0</v>
      </c>
      <c r="BD16" s="346">
        <v>0</v>
      </c>
      <c r="BE16" s="346">
        <v>0</v>
      </c>
      <c r="BF16" s="346">
        <v>0</v>
      </c>
      <c r="BG16" s="346">
        <v>0</v>
      </c>
      <c r="BH16" s="346">
        <v>0</v>
      </c>
      <c r="BI16" s="346">
        <v>0</v>
      </c>
      <c r="BJ16" s="346">
        <v>0</v>
      </c>
      <c r="BK16" s="346">
        <v>0</v>
      </c>
      <c r="BL16" s="346"/>
      <c r="BM16" s="346" t="s">
        <v>971</v>
      </c>
      <c r="BN16" s="346"/>
      <c r="BO16" s="346" t="s">
        <v>971</v>
      </c>
      <c r="BP16" s="361"/>
      <c r="BQ16" s="346"/>
      <c r="BR16" s="346"/>
      <c r="BS16" s="346"/>
      <c r="BT16" s="349"/>
      <c r="BU16" s="349"/>
      <c r="BV16" s="346"/>
      <c r="BW16" s="346" t="s">
        <v>1380</v>
      </c>
      <c r="BX16" s="346">
        <v>1</v>
      </c>
      <c r="BY16" s="345"/>
      <c r="BZ16" s="393" t="s">
        <v>2071</v>
      </c>
      <c r="CA16" s="323"/>
    </row>
    <row r="17" spans="1:80" ht="13" customHeight="1" x14ac:dyDescent="0.15">
      <c r="A17" s="323" t="s">
        <v>1970</v>
      </c>
      <c r="B17" s="470">
        <v>43669</v>
      </c>
      <c r="C17" s="325" t="s">
        <v>1037</v>
      </c>
      <c r="D17" s="323" t="s">
        <v>1255</v>
      </c>
      <c r="E17" s="323"/>
      <c r="F17" s="323" t="s">
        <v>1051</v>
      </c>
      <c r="G17" s="324">
        <v>43669</v>
      </c>
      <c r="H17" s="326" t="s">
        <v>1040</v>
      </c>
      <c r="I17" s="326" t="s">
        <v>1041</v>
      </c>
      <c r="J17" s="326">
        <v>15</v>
      </c>
      <c r="K17" s="323" t="s">
        <v>901</v>
      </c>
      <c r="L17" s="323" t="s">
        <v>125</v>
      </c>
      <c r="M17" s="353">
        <v>77.999999999999986</v>
      </c>
      <c r="N17" s="353">
        <v>33.699999999999996</v>
      </c>
      <c r="O17" s="329"/>
      <c r="P17" s="323"/>
      <c r="Q17" s="354"/>
      <c r="R17" s="323"/>
      <c r="S17" s="354"/>
      <c r="T17" s="323"/>
      <c r="U17" s="354"/>
      <c r="V17" s="354"/>
      <c r="W17" s="354"/>
      <c r="X17" s="323"/>
      <c r="Y17" s="353"/>
      <c r="Z17" s="353"/>
      <c r="AA17" s="353"/>
      <c r="AB17" s="353"/>
      <c r="AC17" s="353"/>
      <c r="AD17" s="353"/>
      <c r="AE17" s="354"/>
      <c r="AF17" s="323"/>
      <c r="AG17" s="323"/>
      <c r="AH17" s="354"/>
      <c r="AI17" s="323"/>
      <c r="AJ17" s="323"/>
      <c r="AK17" s="353"/>
      <c r="AL17" s="323"/>
      <c r="AM17" s="353"/>
      <c r="AN17" s="353"/>
      <c r="AO17" s="323" t="s">
        <v>1054</v>
      </c>
      <c r="AP17" s="326" t="s">
        <v>1041</v>
      </c>
      <c r="AQ17" s="326"/>
      <c r="AR17" s="326"/>
      <c r="AS17" s="327"/>
      <c r="AT17" s="326">
        <v>5.5</v>
      </c>
      <c r="AU17" s="327"/>
      <c r="AV17" s="326"/>
      <c r="AW17" s="327"/>
      <c r="AX17" s="326" t="s">
        <v>997</v>
      </c>
      <c r="AY17" s="326"/>
      <c r="AZ17" s="326">
        <v>0</v>
      </c>
      <c r="BA17" s="326">
        <v>5</v>
      </c>
      <c r="BB17" s="326">
        <v>0</v>
      </c>
      <c r="BC17" s="326">
        <v>0</v>
      </c>
      <c r="BD17" s="326">
        <v>0</v>
      </c>
      <c r="BE17" s="326">
        <v>0</v>
      </c>
      <c r="BF17" s="326">
        <v>0</v>
      </c>
      <c r="BG17" s="326">
        <v>0</v>
      </c>
      <c r="BH17" s="326">
        <v>0</v>
      </c>
      <c r="BI17" s="326">
        <v>0</v>
      </c>
      <c r="BJ17" s="326">
        <v>0</v>
      </c>
      <c r="BK17" s="326">
        <v>0</v>
      </c>
      <c r="BL17" s="326"/>
      <c r="BM17" s="326" t="s">
        <v>1041</v>
      </c>
      <c r="BN17" s="326"/>
      <c r="BO17" s="326" t="s">
        <v>1041</v>
      </c>
      <c r="BP17" s="356"/>
      <c r="BQ17" s="326"/>
      <c r="BR17" s="326"/>
      <c r="BS17" s="326"/>
      <c r="BT17" s="329"/>
      <c r="BU17" s="329"/>
      <c r="BV17" s="326"/>
      <c r="BW17" s="326" t="s">
        <v>1046</v>
      </c>
      <c r="BX17" s="326"/>
      <c r="BY17" s="323"/>
      <c r="BZ17" s="343" t="s">
        <v>2136</v>
      </c>
      <c r="CA17" s="323"/>
    </row>
    <row r="18" spans="1:80" ht="13" customHeight="1" x14ac:dyDescent="0.15">
      <c r="A18" s="323" t="s">
        <v>1970</v>
      </c>
      <c r="B18" s="470">
        <v>43665</v>
      </c>
      <c r="C18" s="325" t="s">
        <v>1037</v>
      </c>
      <c r="D18" s="323" t="s">
        <v>1255</v>
      </c>
      <c r="E18" s="323"/>
      <c r="F18" s="323" t="s">
        <v>1051</v>
      </c>
      <c r="G18" s="324">
        <v>43646</v>
      </c>
      <c r="H18" s="326" t="s">
        <v>1040</v>
      </c>
      <c r="I18" s="326" t="s">
        <v>1041</v>
      </c>
      <c r="J18" s="326">
        <v>15</v>
      </c>
      <c r="K18" s="323" t="s">
        <v>2015</v>
      </c>
      <c r="L18" s="323" t="s">
        <v>2016</v>
      </c>
      <c r="M18" s="353">
        <v>150.69999999999999</v>
      </c>
      <c r="N18" s="353">
        <v>29.999999999999996</v>
      </c>
      <c r="O18" s="329"/>
      <c r="P18" s="323"/>
      <c r="Q18" s="354"/>
      <c r="R18" s="323"/>
      <c r="S18" s="354"/>
      <c r="T18" s="323"/>
      <c r="U18" s="354"/>
      <c r="V18" s="354"/>
      <c r="W18" s="354"/>
      <c r="X18" s="323"/>
      <c r="Y18" s="353"/>
      <c r="Z18" s="353"/>
      <c r="AA18" s="353"/>
      <c r="AB18" s="353"/>
      <c r="AC18" s="353"/>
      <c r="AD18" s="353"/>
      <c r="AE18" s="354"/>
      <c r="AF18" s="323"/>
      <c r="AG18" s="323"/>
      <c r="AH18" s="354"/>
      <c r="AI18" s="323"/>
      <c r="AJ18" s="323"/>
      <c r="AK18" s="353"/>
      <c r="AL18" s="323"/>
      <c r="AM18" s="353"/>
      <c r="AN18" s="353"/>
      <c r="AO18" s="323" t="s">
        <v>1054</v>
      </c>
      <c r="AP18" s="326" t="s">
        <v>1041</v>
      </c>
      <c r="AQ18" s="326"/>
      <c r="AR18" s="326"/>
      <c r="AS18" s="327"/>
      <c r="AT18" s="326">
        <v>7</v>
      </c>
      <c r="AU18" s="327"/>
      <c r="AV18" s="326"/>
      <c r="AW18" s="327"/>
      <c r="AX18" s="326" t="s">
        <v>126</v>
      </c>
      <c r="AY18" s="326"/>
      <c r="AZ18" s="326">
        <v>0</v>
      </c>
      <c r="BA18" s="326">
        <v>0</v>
      </c>
      <c r="BB18" s="326">
        <v>0</v>
      </c>
      <c r="BC18" s="326">
        <v>0</v>
      </c>
      <c r="BD18" s="326">
        <v>0</v>
      </c>
      <c r="BE18" s="326">
        <v>0</v>
      </c>
      <c r="BF18" s="326">
        <v>0</v>
      </c>
      <c r="BG18" s="326">
        <v>0</v>
      </c>
      <c r="BH18" s="326">
        <v>0</v>
      </c>
      <c r="BI18" s="326">
        <v>0</v>
      </c>
      <c r="BJ18" s="326">
        <v>0</v>
      </c>
      <c r="BK18" s="326">
        <v>0</v>
      </c>
      <c r="BL18" s="326"/>
      <c r="BM18" s="326" t="s">
        <v>1041</v>
      </c>
      <c r="BN18" s="326"/>
      <c r="BO18" s="326" t="s">
        <v>1041</v>
      </c>
      <c r="BP18" s="356"/>
      <c r="BQ18" s="326"/>
      <c r="BR18" s="326"/>
      <c r="BS18" s="326"/>
      <c r="BT18" s="329"/>
      <c r="BU18" s="329"/>
      <c r="BV18" s="326"/>
      <c r="BW18" s="326" t="s">
        <v>1046</v>
      </c>
      <c r="BX18" s="326"/>
      <c r="BY18" s="323"/>
      <c r="BZ18" s="343" t="s">
        <v>2074</v>
      </c>
      <c r="CA18" s="323"/>
    </row>
    <row r="19" spans="1:80" ht="13" customHeight="1" x14ac:dyDescent="0.15">
      <c r="A19" s="323" t="s">
        <v>1970</v>
      </c>
      <c r="B19" s="470">
        <v>43665</v>
      </c>
      <c r="C19" s="325" t="s">
        <v>1037</v>
      </c>
      <c r="D19" s="323" t="s">
        <v>1255</v>
      </c>
      <c r="E19" s="323"/>
      <c r="F19" s="323" t="s">
        <v>1051</v>
      </c>
      <c r="G19" s="324">
        <v>43646</v>
      </c>
      <c r="H19" s="326" t="s">
        <v>1040</v>
      </c>
      <c r="I19" s="326" t="s">
        <v>1041</v>
      </c>
      <c r="J19" s="326">
        <v>15</v>
      </c>
      <c r="K19" s="323" t="s">
        <v>1435</v>
      </c>
      <c r="L19" s="323" t="s">
        <v>2020</v>
      </c>
      <c r="M19" s="353">
        <v>107.99999999999999</v>
      </c>
      <c r="N19" s="353">
        <v>33.18181818181818</v>
      </c>
      <c r="O19" s="329"/>
      <c r="P19" s="323"/>
      <c r="Q19" s="354"/>
      <c r="R19" s="323"/>
      <c r="S19" s="354"/>
      <c r="T19" s="323"/>
      <c r="U19" s="354"/>
      <c r="V19" s="354"/>
      <c r="W19" s="354"/>
      <c r="X19" s="323"/>
      <c r="Y19" s="353"/>
      <c r="Z19" s="353"/>
      <c r="AA19" s="353"/>
      <c r="AB19" s="353"/>
      <c r="AC19" s="353"/>
      <c r="AD19" s="353"/>
      <c r="AE19" s="354"/>
      <c r="AF19" s="323"/>
      <c r="AG19" s="323"/>
      <c r="AH19" s="354"/>
      <c r="AI19" s="323"/>
      <c r="AJ19" s="323"/>
      <c r="AK19" s="353"/>
      <c r="AL19" s="323"/>
      <c r="AM19" s="353"/>
      <c r="AN19" s="353"/>
      <c r="AO19" s="323" t="s">
        <v>1054</v>
      </c>
      <c r="AP19" s="326" t="s">
        <v>1041</v>
      </c>
      <c r="AQ19" s="326"/>
      <c r="AR19" s="326"/>
      <c r="AS19" s="327"/>
      <c r="AT19" s="326">
        <v>4.4000000000000004</v>
      </c>
      <c r="AU19" s="327"/>
      <c r="AV19" s="326"/>
      <c r="AW19" s="327"/>
      <c r="AX19" s="326" t="s">
        <v>971</v>
      </c>
      <c r="AY19" s="326"/>
      <c r="AZ19" s="326">
        <v>0</v>
      </c>
      <c r="BA19" s="326">
        <v>0</v>
      </c>
      <c r="BB19" s="326">
        <v>0</v>
      </c>
      <c r="BC19" s="326">
        <v>0</v>
      </c>
      <c r="BD19" s="326">
        <v>0</v>
      </c>
      <c r="BE19" s="326">
        <v>0</v>
      </c>
      <c r="BF19" s="326">
        <v>0</v>
      </c>
      <c r="BG19" s="326">
        <v>0</v>
      </c>
      <c r="BH19" s="326">
        <v>0</v>
      </c>
      <c r="BI19" s="326">
        <v>0</v>
      </c>
      <c r="BJ19" s="326">
        <v>0</v>
      </c>
      <c r="BK19" s="326">
        <v>0</v>
      </c>
      <c r="BL19" s="326"/>
      <c r="BM19" s="326" t="s">
        <v>1041</v>
      </c>
      <c r="BN19" s="326"/>
      <c r="BO19" s="326" t="s">
        <v>1041</v>
      </c>
      <c r="BP19" s="356"/>
      <c r="BQ19" s="326"/>
      <c r="BR19" s="326"/>
      <c r="BS19" s="326"/>
      <c r="BT19" s="329"/>
      <c r="BU19" s="329"/>
      <c r="BV19" s="326"/>
      <c r="BW19" s="326" t="s">
        <v>1046</v>
      </c>
      <c r="BX19" s="326">
        <v>1</v>
      </c>
      <c r="BY19" s="323"/>
      <c r="BZ19" s="343" t="s">
        <v>2076</v>
      </c>
      <c r="CA19" s="323"/>
    </row>
    <row r="20" spans="1:80" ht="13" customHeight="1" x14ac:dyDescent="0.15">
      <c r="A20" s="323" t="s">
        <v>1970</v>
      </c>
      <c r="B20" s="470">
        <v>43665</v>
      </c>
      <c r="C20" s="325" t="s">
        <v>1037</v>
      </c>
      <c r="D20" s="323" t="s">
        <v>1255</v>
      </c>
      <c r="E20" s="323"/>
      <c r="F20" s="323" t="s">
        <v>1051</v>
      </c>
      <c r="G20" s="324">
        <v>43651</v>
      </c>
      <c r="H20" s="326" t="s">
        <v>1040</v>
      </c>
      <c r="I20" s="326" t="s">
        <v>1041</v>
      </c>
      <c r="J20" s="326">
        <v>15</v>
      </c>
      <c r="K20" s="323" t="s">
        <v>2024</v>
      </c>
      <c r="L20" s="323" t="s">
        <v>1440</v>
      </c>
      <c r="M20" s="353">
        <v>72.5</v>
      </c>
      <c r="N20" s="353">
        <v>27.099999999999998</v>
      </c>
      <c r="O20" s="329"/>
      <c r="P20" s="323"/>
      <c r="Q20" s="354"/>
      <c r="R20" s="323"/>
      <c r="S20" s="354"/>
      <c r="T20" s="323"/>
      <c r="U20" s="354"/>
      <c r="V20" s="354"/>
      <c r="W20" s="354"/>
      <c r="X20" s="323"/>
      <c r="Y20" s="353"/>
      <c r="Z20" s="353"/>
      <c r="AA20" s="353"/>
      <c r="AB20" s="353"/>
      <c r="AC20" s="353"/>
      <c r="AD20" s="353"/>
      <c r="AE20" s="354"/>
      <c r="AF20" s="323"/>
      <c r="AG20" s="323"/>
      <c r="AH20" s="354"/>
      <c r="AI20" s="323"/>
      <c r="AJ20" s="323"/>
      <c r="AK20" s="353"/>
      <c r="AL20" s="323"/>
      <c r="AM20" s="353"/>
      <c r="AN20" s="353"/>
      <c r="AO20" s="323" t="s">
        <v>1054</v>
      </c>
      <c r="AP20" s="326" t="s">
        <v>1041</v>
      </c>
      <c r="AQ20" s="326"/>
      <c r="AR20" s="326"/>
      <c r="AS20" s="327"/>
      <c r="AT20" s="326">
        <v>7</v>
      </c>
      <c r="AU20" s="327"/>
      <c r="AV20" s="326"/>
      <c r="AW20" s="327"/>
      <c r="AX20" s="326" t="s">
        <v>997</v>
      </c>
      <c r="AY20" s="326"/>
      <c r="AZ20" s="326">
        <v>0</v>
      </c>
      <c r="BA20" s="326">
        <v>0</v>
      </c>
      <c r="BB20" s="326">
        <v>0</v>
      </c>
      <c r="BC20" s="326">
        <v>0</v>
      </c>
      <c r="BD20" s="326">
        <v>0</v>
      </c>
      <c r="BE20" s="326">
        <v>0</v>
      </c>
      <c r="BF20" s="326">
        <v>0</v>
      </c>
      <c r="BG20" s="326">
        <v>0</v>
      </c>
      <c r="BH20" s="326">
        <v>0</v>
      </c>
      <c r="BI20" s="326">
        <v>0</v>
      </c>
      <c r="BJ20" s="326">
        <v>0</v>
      </c>
      <c r="BK20" s="326">
        <v>0</v>
      </c>
      <c r="BL20" s="326"/>
      <c r="BM20" s="326" t="s">
        <v>1041</v>
      </c>
      <c r="BN20" s="326"/>
      <c r="BO20" s="326" t="s">
        <v>1041</v>
      </c>
      <c r="BP20" s="356"/>
      <c r="BQ20" s="326"/>
      <c r="BR20" s="326"/>
      <c r="BS20" s="326"/>
      <c r="BT20" s="329"/>
      <c r="BU20" s="329"/>
      <c r="BV20" s="326"/>
      <c r="BW20" s="326" t="s">
        <v>1046</v>
      </c>
      <c r="BX20" s="326">
        <v>1</v>
      </c>
      <c r="BY20" s="323"/>
      <c r="BZ20" s="343" t="s">
        <v>2078</v>
      </c>
      <c r="CA20" s="323"/>
    </row>
    <row r="21" spans="1:80" ht="13" customHeight="1" x14ac:dyDescent="0.15">
      <c r="A21" s="323">
        <v>13593</v>
      </c>
      <c r="B21" s="470">
        <v>43665</v>
      </c>
      <c r="C21" s="325" t="s">
        <v>1037</v>
      </c>
      <c r="D21" s="323" t="s">
        <v>1255</v>
      </c>
      <c r="E21" s="323"/>
      <c r="F21" s="323" t="s">
        <v>1039</v>
      </c>
      <c r="G21" s="324">
        <v>43646</v>
      </c>
      <c r="H21" s="326" t="s">
        <v>1040</v>
      </c>
      <c r="I21" s="326" t="s">
        <v>1041</v>
      </c>
      <c r="J21" s="326">
        <v>1</v>
      </c>
      <c r="K21" s="323" t="s">
        <v>1681</v>
      </c>
      <c r="L21" s="323" t="s">
        <v>1682</v>
      </c>
      <c r="M21" s="353">
        <v>69.090909090909079</v>
      </c>
      <c r="N21" s="353">
        <v>30.454545454545453</v>
      </c>
      <c r="O21" s="329"/>
      <c r="P21" s="323"/>
      <c r="Q21" s="354"/>
      <c r="R21" s="392"/>
      <c r="S21" s="354"/>
      <c r="T21" s="323"/>
      <c r="U21" s="354"/>
      <c r="V21" s="354"/>
      <c r="W21" s="354"/>
      <c r="X21" s="323"/>
      <c r="Y21" s="353"/>
      <c r="Z21" s="353"/>
      <c r="AA21" s="353"/>
      <c r="AB21" s="353"/>
      <c r="AC21" s="353"/>
      <c r="AD21" s="353"/>
      <c r="AE21" s="353">
        <v>24.545454545454543</v>
      </c>
      <c r="AF21" s="323"/>
      <c r="AG21" s="323"/>
      <c r="AH21" s="354"/>
      <c r="AI21" s="323"/>
      <c r="AJ21" s="323"/>
      <c r="AK21" s="354"/>
      <c r="AL21" s="323"/>
      <c r="AM21" s="353"/>
      <c r="AN21" s="353"/>
      <c r="AO21" s="323" t="s">
        <v>1044</v>
      </c>
      <c r="AP21" s="326" t="s">
        <v>1041</v>
      </c>
      <c r="AQ21" s="326"/>
      <c r="AR21" s="326"/>
      <c r="AS21" s="327"/>
      <c r="AT21" s="326">
        <v>11.5</v>
      </c>
      <c r="AU21" s="327">
        <v>910</v>
      </c>
      <c r="AV21" s="326"/>
      <c r="AW21" s="327">
        <v>6.2</v>
      </c>
      <c r="AX21" s="326" t="s">
        <v>1045</v>
      </c>
      <c r="AY21" s="326"/>
      <c r="AZ21" s="326">
        <v>0</v>
      </c>
      <c r="BA21" s="326">
        <v>0</v>
      </c>
      <c r="BB21" s="326">
        <v>0</v>
      </c>
      <c r="BC21" s="326">
        <v>0</v>
      </c>
      <c r="BD21" s="326">
        <v>0</v>
      </c>
      <c r="BE21" s="326">
        <v>0</v>
      </c>
      <c r="BF21" s="326">
        <v>0</v>
      </c>
      <c r="BG21" s="326">
        <v>0</v>
      </c>
      <c r="BH21" s="326">
        <v>0</v>
      </c>
      <c r="BI21" s="326">
        <v>0</v>
      </c>
      <c r="BJ21" s="326">
        <v>0</v>
      </c>
      <c r="BK21" s="326">
        <v>0</v>
      </c>
      <c r="BL21" s="326"/>
      <c r="BM21" s="326" t="s">
        <v>1041</v>
      </c>
      <c r="BN21" s="326"/>
      <c r="BO21" s="326" t="s">
        <v>1041</v>
      </c>
      <c r="BP21" s="355">
        <v>89.945454545454538</v>
      </c>
      <c r="BQ21" s="326"/>
      <c r="BR21" s="326"/>
      <c r="BS21" s="326"/>
      <c r="BT21" s="236"/>
      <c r="BU21" s="329"/>
      <c r="BV21" s="326"/>
      <c r="BW21" s="326" t="s">
        <v>1046</v>
      </c>
      <c r="BX21" s="326"/>
      <c r="BZ21" s="329" t="s">
        <v>2032</v>
      </c>
      <c r="CA21" s="329"/>
    </row>
    <row r="22" spans="1:80" ht="13" customHeight="1" x14ac:dyDescent="0.15">
      <c r="A22" s="323">
        <v>16290</v>
      </c>
      <c r="B22" s="470">
        <v>43665</v>
      </c>
      <c r="C22" s="325" t="s">
        <v>1037</v>
      </c>
      <c r="D22" s="323" t="s">
        <v>1255</v>
      </c>
      <c r="E22" s="323"/>
      <c r="F22" s="323" t="s">
        <v>1039</v>
      </c>
      <c r="G22" s="324">
        <v>43655</v>
      </c>
      <c r="H22" s="326" t="s">
        <v>1040</v>
      </c>
      <c r="I22" s="326" t="s">
        <v>1041</v>
      </c>
      <c r="J22" s="326">
        <v>2</v>
      </c>
      <c r="K22" s="323" t="s">
        <v>1042</v>
      </c>
      <c r="L22" s="323" t="s">
        <v>1905</v>
      </c>
      <c r="M22" s="353">
        <v>94.22727272727272</v>
      </c>
      <c r="N22" s="353">
        <v>30.536363636363635</v>
      </c>
      <c r="O22" s="329"/>
      <c r="P22" s="323"/>
      <c r="Q22" s="354"/>
      <c r="R22" s="392"/>
      <c r="S22" s="354"/>
      <c r="T22" s="323"/>
      <c r="U22" s="354"/>
      <c r="V22" s="354"/>
      <c r="W22" s="354"/>
      <c r="X22" s="323"/>
      <c r="Y22" s="353"/>
      <c r="Z22" s="353"/>
      <c r="AA22" s="353"/>
      <c r="AB22" s="353"/>
      <c r="AC22" s="353"/>
      <c r="AD22" s="353"/>
      <c r="AE22" s="353">
        <v>22.581818181818178</v>
      </c>
      <c r="AF22" s="323"/>
      <c r="AG22" s="323"/>
      <c r="AH22" s="354"/>
      <c r="AI22" s="323"/>
      <c r="AJ22" s="323"/>
      <c r="AK22" s="353"/>
      <c r="AL22" s="323"/>
      <c r="AM22" s="353"/>
      <c r="AN22" s="353"/>
      <c r="AO22" s="323" t="s">
        <v>1044</v>
      </c>
      <c r="AP22" s="326" t="s">
        <v>1041</v>
      </c>
      <c r="AQ22" s="326"/>
      <c r="AR22" s="326"/>
      <c r="AS22" s="327"/>
      <c r="AT22" s="326">
        <v>7</v>
      </c>
      <c r="AU22" s="327"/>
      <c r="AV22" s="326"/>
      <c r="AW22" s="327"/>
      <c r="AX22" s="326" t="s">
        <v>1045</v>
      </c>
      <c r="AY22" s="326"/>
      <c r="AZ22" s="326">
        <v>0</v>
      </c>
      <c r="BA22" s="326">
        <v>0</v>
      </c>
      <c r="BB22" s="326">
        <v>0</v>
      </c>
      <c r="BC22" s="326">
        <v>0</v>
      </c>
      <c r="BD22" s="326">
        <v>0</v>
      </c>
      <c r="BE22" s="326">
        <v>0</v>
      </c>
      <c r="BF22" s="326">
        <v>0</v>
      </c>
      <c r="BG22" s="326">
        <v>0</v>
      </c>
      <c r="BH22" s="326">
        <v>0</v>
      </c>
      <c r="BI22" s="326">
        <v>0</v>
      </c>
      <c r="BJ22" s="326">
        <v>0</v>
      </c>
      <c r="BK22" s="326">
        <v>0</v>
      </c>
      <c r="BL22" s="326"/>
      <c r="BM22" s="326" t="s">
        <v>1041</v>
      </c>
      <c r="BN22" s="326">
        <v>12</v>
      </c>
      <c r="BO22" s="326" t="s">
        <v>1041</v>
      </c>
      <c r="BP22" s="356"/>
      <c r="BQ22" s="326"/>
      <c r="BR22" s="326"/>
      <c r="BS22" s="326"/>
      <c r="BT22" s="323"/>
      <c r="BU22" s="329"/>
      <c r="BV22" s="326"/>
      <c r="BW22" s="326" t="s">
        <v>1046</v>
      </c>
      <c r="BX22" s="326"/>
      <c r="BY22" s="323" t="s">
        <v>1685</v>
      </c>
      <c r="BZ22" s="323" t="s">
        <v>2034</v>
      </c>
      <c r="CA22" s="329"/>
    </row>
    <row r="23" spans="1:80" ht="13" customHeight="1" x14ac:dyDescent="0.15">
      <c r="A23" s="323">
        <v>16640</v>
      </c>
      <c r="B23" s="470">
        <v>43665</v>
      </c>
      <c r="C23" s="325" t="s">
        <v>1037</v>
      </c>
      <c r="D23" s="323" t="s">
        <v>1255</v>
      </c>
      <c r="E23" s="323"/>
      <c r="F23" s="323" t="s">
        <v>1039</v>
      </c>
      <c r="G23" s="324">
        <v>43646</v>
      </c>
      <c r="H23" s="326" t="s">
        <v>1040</v>
      </c>
      <c r="I23" s="326" t="s">
        <v>1041</v>
      </c>
      <c r="J23" s="326">
        <v>3</v>
      </c>
      <c r="K23" s="323" t="s">
        <v>1097</v>
      </c>
      <c r="L23" s="323" t="s">
        <v>1383</v>
      </c>
      <c r="M23" s="353">
        <v>95.736363636363635</v>
      </c>
      <c r="N23" s="353">
        <v>33.318181818181813</v>
      </c>
      <c r="O23" s="329"/>
      <c r="P23" s="323"/>
      <c r="Q23" s="354"/>
      <c r="R23" s="392"/>
      <c r="S23" s="354"/>
      <c r="T23" s="323"/>
      <c r="U23" s="354"/>
      <c r="V23" s="354"/>
      <c r="W23" s="354"/>
      <c r="X23" s="323"/>
      <c r="Y23" s="353"/>
      <c r="Z23" s="353"/>
      <c r="AA23" s="353"/>
      <c r="AB23" s="353"/>
      <c r="AC23" s="353"/>
      <c r="AD23" s="354"/>
      <c r="AE23" s="353">
        <v>23.354545454545455</v>
      </c>
      <c r="AF23" s="323"/>
      <c r="AG23" s="323"/>
      <c r="AH23" s="354"/>
      <c r="AI23" s="323"/>
      <c r="AJ23" s="323"/>
      <c r="AK23" s="353"/>
      <c r="AL23" s="323"/>
      <c r="AM23" s="353"/>
      <c r="AN23" s="353"/>
      <c r="AO23" s="323" t="s">
        <v>1044</v>
      </c>
      <c r="AP23" s="326" t="s">
        <v>1041</v>
      </c>
      <c r="AQ23" s="326"/>
      <c r="AR23" s="326"/>
      <c r="AS23" s="327"/>
      <c r="AT23" s="326">
        <v>6.7</v>
      </c>
      <c r="AU23" s="327"/>
      <c r="AV23" s="326"/>
      <c r="AW23" s="327"/>
      <c r="AX23" s="326" t="s">
        <v>1041</v>
      </c>
      <c r="AY23" s="326"/>
      <c r="AZ23" s="326">
        <v>0</v>
      </c>
      <c r="BA23" s="326">
        <v>0</v>
      </c>
      <c r="BB23" s="326">
        <v>0</v>
      </c>
      <c r="BC23" s="326">
        <v>0</v>
      </c>
      <c r="BD23" s="326">
        <v>0</v>
      </c>
      <c r="BE23" s="326">
        <v>0</v>
      </c>
      <c r="BF23" s="326">
        <v>0</v>
      </c>
      <c r="BG23" s="326">
        <v>0</v>
      </c>
      <c r="BH23" s="326">
        <v>0</v>
      </c>
      <c r="BI23" s="326">
        <v>0</v>
      </c>
      <c r="BJ23" s="326">
        <v>0</v>
      </c>
      <c r="BK23" s="326">
        <v>0</v>
      </c>
      <c r="BL23" s="326"/>
      <c r="BM23" s="326" t="s">
        <v>1041</v>
      </c>
      <c r="BN23" s="326"/>
      <c r="BO23" s="326" t="s">
        <v>1041</v>
      </c>
      <c r="BP23" s="356"/>
      <c r="BQ23" s="326"/>
      <c r="BR23" s="326"/>
      <c r="BS23" s="326"/>
      <c r="BT23" s="323"/>
      <c r="BU23" s="329"/>
      <c r="BV23" s="326"/>
      <c r="BW23" s="326" t="s">
        <v>1046</v>
      </c>
      <c r="BX23" s="326">
        <v>1</v>
      </c>
      <c r="BY23" s="323"/>
      <c r="BZ23" s="323" t="s">
        <v>2037</v>
      </c>
      <c r="CA23" s="323"/>
    </row>
    <row r="24" spans="1:80" ht="13" customHeight="1" x14ac:dyDescent="0.15">
      <c r="A24" s="323">
        <v>11109</v>
      </c>
      <c r="B24" s="470">
        <v>43665</v>
      </c>
      <c r="C24" s="325" t="s">
        <v>1037</v>
      </c>
      <c r="D24" s="323" t="s">
        <v>1255</v>
      </c>
      <c r="E24" s="323"/>
      <c r="F24" s="323" t="s">
        <v>1039</v>
      </c>
      <c r="G24" s="324">
        <v>43646</v>
      </c>
      <c r="H24" s="346" t="s">
        <v>126</v>
      </c>
      <c r="I24" s="346" t="s">
        <v>971</v>
      </c>
      <c r="J24" s="346">
        <v>4</v>
      </c>
      <c r="K24" s="345" t="s">
        <v>902</v>
      </c>
      <c r="L24" s="323" t="s">
        <v>1932</v>
      </c>
      <c r="M24" s="353">
        <v>77</v>
      </c>
      <c r="N24" s="353">
        <v>29.75454545454545</v>
      </c>
      <c r="O24" s="329" t="s">
        <v>992</v>
      </c>
      <c r="P24" s="345">
        <v>300</v>
      </c>
      <c r="Q24" s="353">
        <v>37.25454545454545</v>
      </c>
      <c r="R24" s="394"/>
      <c r="S24" s="354"/>
      <c r="T24" s="323"/>
      <c r="U24" s="395"/>
      <c r="V24" s="395"/>
      <c r="W24" s="395"/>
      <c r="X24" s="345"/>
      <c r="Y24" s="396"/>
      <c r="Z24" s="396"/>
      <c r="AA24" s="396"/>
      <c r="AB24" s="396"/>
      <c r="AC24" s="396"/>
      <c r="AD24" s="396"/>
      <c r="AE24" s="353">
        <v>26</v>
      </c>
      <c r="AF24" s="345"/>
      <c r="AG24" s="345"/>
      <c r="AH24" s="395"/>
      <c r="AI24" s="345"/>
      <c r="AJ24" s="345"/>
      <c r="AK24" s="396"/>
      <c r="AL24" s="345"/>
      <c r="AM24" s="396"/>
      <c r="AN24" s="396"/>
      <c r="AO24" s="345" t="s">
        <v>1445</v>
      </c>
      <c r="AP24" s="346" t="s">
        <v>971</v>
      </c>
      <c r="AQ24" s="346"/>
      <c r="AR24" s="346"/>
      <c r="AS24" s="346">
        <v>10</v>
      </c>
      <c r="AT24" s="326">
        <v>5.2</v>
      </c>
      <c r="AU24" s="327"/>
      <c r="AV24" s="326"/>
      <c r="AW24" s="327"/>
      <c r="AX24" s="346" t="s">
        <v>997</v>
      </c>
      <c r="AY24" s="346"/>
      <c r="AZ24" s="346">
        <v>0</v>
      </c>
      <c r="BA24" s="346">
        <v>0</v>
      </c>
      <c r="BB24" s="346">
        <v>2</v>
      </c>
      <c r="BC24" s="346">
        <v>0</v>
      </c>
      <c r="BD24" s="346">
        <v>0</v>
      </c>
      <c r="BE24" s="346">
        <v>0</v>
      </c>
      <c r="BF24" s="346">
        <v>0</v>
      </c>
      <c r="BG24" s="346">
        <v>0</v>
      </c>
      <c r="BH24" s="346">
        <v>0</v>
      </c>
      <c r="BI24" s="346">
        <v>0</v>
      </c>
      <c r="BJ24" s="346">
        <v>0</v>
      </c>
      <c r="BK24" s="346">
        <v>0</v>
      </c>
      <c r="BL24" s="346"/>
      <c r="BM24" s="346" t="s">
        <v>971</v>
      </c>
      <c r="BN24" s="346"/>
      <c r="BO24" s="346" t="s">
        <v>971</v>
      </c>
      <c r="BP24" s="361"/>
      <c r="BQ24" s="346"/>
      <c r="BR24" s="346"/>
      <c r="BS24" s="346"/>
      <c r="BT24" s="349"/>
      <c r="BU24" s="349"/>
      <c r="BV24" s="346"/>
      <c r="BW24" s="346" t="s">
        <v>1380</v>
      </c>
      <c r="BX24" s="346"/>
      <c r="BY24" s="345"/>
      <c r="BZ24" s="397" t="s">
        <v>2040</v>
      </c>
      <c r="CA24" s="323"/>
    </row>
    <row r="25" spans="1:80" ht="13" customHeight="1" x14ac:dyDescent="0.15">
      <c r="A25" s="323">
        <v>1486</v>
      </c>
      <c r="B25" s="470">
        <v>43665</v>
      </c>
      <c r="C25" s="325" t="s">
        <v>1037</v>
      </c>
      <c r="D25" s="323" t="s">
        <v>1255</v>
      </c>
      <c r="E25" s="323"/>
      <c r="F25" s="323" t="s">
        <v>1039</v>
      </c>
      <c r="G25" s="324">
        <v>43623</v>
      </c>
      <c r="H25" s="326" t="s">
        <v>1040</v>
      </c>
      <c r="I25" s="326" t="s">
        <v>1041</v>
      </c>
      <c r="J25" s="326">
        <v>5</v>
      </c>
      <c r="K25" s="323" t="s">
        <v>1689</v>
      </c>
      <c r="L25" s="323" t="s">
        <v>1066</v>
      </c>
      <c r="M25" s="353">
        <v>101.95454545454545</v>
      </c>
      <c r="N25" s="353">
        <v>29.118181818181817</v>
      </c>
      <c r="O25" s="329"/>
      <c r="P25" s="323"/>
      <c r="Q25" s="354"/>
      <c r="R25" s="392"/>
      <c r="S25" s="354"/>
      <c r="T25" s="323"/>
      <c r="U25" s="354"/>
      <c r="V25" s="354"/>
      <c r="W25" s="354"/>
      <c r="X25" s="323"/>
      <c r="Y25" s="353"/>
      <c r="Z25" s="353"/>
      <c r="AA25" s="353"/>
      <c r="AB25" s="353"/>
      <c r="AC25" s="353"/>
      <c r="AD25" s="353"/>
      <c r="AE25" s="353">
        <v>22.209090909090907</v>
      </c>
      <c r="AF25" s="323"/>
      <c r="AG25" s="323"/>
      <c r="AH25" s="354"/>
      <c r="AI25" s="323"/>
      <c r="AJ25" s="323"/>
      <c r="AK25" s="353"/>
      <c r="AL25" s="323"/>
      <c r="AM25" s="353"/>
      <c r="AN25" s="353"/>
      <c r="AO25" s="323" t="s">
        <v>1044</v>
      </c>
      <c r="AP25" s="326" t="s">
        <v>1041</v>
      </c>
      <c r="AQ25" s="326"/>
      <c r="AR25" s="326"/>
      <c r="AS25" s="327"/>
      <c r="AT25" s="326">
        <v>6.2</v>
      </c>
      <c r="AU25" s="327"/>
      <c r="AV25" s="326"/>
      <c r="AW25" s="327"/>
      <c r="AX25" s="326" t="s">
        <v>1045</v>
      </c>
      <c r="AY25" s="326"/>
      <c r="AZ25" s="326">
        <v>0</v>
      </c>
      <c r="BA25" s="326">
        <v>0</v>
      </c>
      <c r="BB25" s="326">
        <v>0</v>
      </c>
      <c r="BC25" s="326">
        <v>0</v>
      </c>
      <c r="BD25" s="326">
        <v>0</v>
      </c>
      <c r="BE25" s="326">
        <v>0</v>
      </c>
      <c r="BF25" s="326">
        <v>0</v>
      </c>
      <c r="BG25" s="326">
        <v>0</v>
      </c>
      <c r="BH25" s="326">
        <v>0</v>
      </c>
      <c r="BI25" s="326">
        <v>0</v>
      </c>
      <c r="BJ25" s="326">
        <v>0</v>
      </c>
      <c r="BK25" s="326">
        <v>0</v>
      </c>
      <c r="BL25" s="326"/>
      <c r="BM25" s="326" t="s">
        <v>1041</v>
      </c>
      <c r="BN25" s="326"/>
      <c r="BO25" s="326" t="s">
        <v>1041</v>
      </c>
      <c r="BP25" s="356"/>
      <c r="BQ25" s="326"/>
      <c r="BR25" s="326"/>
      <c r="BS25" s="326"/>
      <c r="BT25" s="329"/>
      <c r="BU25" s="329"/>
      <c r="BV25" s="326"/>
      <c r="BW25" s="326" t="s">
        <v>1046</v>
      </c>
      <c r="BX25" s="326"/>
      <c r="BY25" s="323"/>
      <c r="BZ25" s="397" t="s">
        <v>2043</v>
      </c>
      <c r="CA25" s="329"/>
    </row>
    <row r="26" spans="1:80" ht="13" customHeight="1" x14ac:dyDescent="0.15">
      <c r="A26" s="323">
        <v>1119</v>
      </c>
      <c r="B26" s="470">
        <v>43665</v>
      </c>
      <c r="C26" s="325" t="s">
        <v>1037</v>
      </c>
      <c r="D26" s="323" t="s">
        <v>1255</v>
      </c>
      <c r="E26" s="323"/>
      <c r="F26" s="323" t="s">
        <v>1039</v>
      </c>
      <c r="G26" s="324">
        <v>43664</v>
      </c>
      <c r="H26" s="326" t="s">
        <v>1040</v>
      </c>
      <c r="I26" s="326" t="s">
        <v>1041</v>
      </c>
      <c r="J26" s="326">
        <v>6</v>
      </c>
      <c r="K26" s="323" t="s">
        <v>1122</v>
      </c>
      <c r="L26" s="323" t="s">
        <v>1911</v>
      </c>
      <c r="M26" s="353">
        <v>94.5</v>
      </c>
      <c r="N26" s="353">
        <v>34.709090909090904</v>
      </c>
      <c r="O26" s="329"/>
      <c r="P26" s="323"/>
      <c r="Q26" s="354"/>
      <c r="R26" s="392"/>
      <c r="S26" s="354"/>
      <c r="T26" s="323"/>
      <c r="U26" s="354"/>
      <c r="V26" s="354"/>
      <c r="W26" s="354"/>
      <c r="X26" s="323"/>
      <c r="Y26" s="353"/>
      <c r="Z26" s="353"/>
      <c r="AA26" s="353"/>
      <c r="AB26" s="353"/>
      <c r="AC26" s="353"/>
      <c r="AD26" s="353"/>
      <c r="AE26" s="353">
        <v>23.572727272727271</v>
      </c>
      <c r="AF26" s="323"/>
      <c r="AG26" s="323"/>
      <c r="AH26" s="354"/>
      <c r="AI26" s="323"/>
      <c r="AJ26" s="323"/>
      <c r="AK26" s="353"/>
      <c r="AL26" s="323"/>
      <c r="AM26" s="353"/>
      <c r="AN26" s="353"/>
      <c r="AO26" s="323" t="s">
        <v>1044</v>
      </c>
      <c r="AP26" s="326" t="s">
        <v>1041</v>
      </c>
      <c r="AQ26" s="326"/>
      <c r="AR26" s="326"/>
      <c r="AS26" s="327"/>
      <c r="AT26" s="326">
        <v>7.6</v>
      </c>
      <c r="AU26" s="327"/>
      <c r="AV26" s="326"/>
      <c r="AW26" s="327"/>
      <c r="AX26" s="326" t="s">
        <v>1045</v>
      </c>
      <c r="AY26" s="326"/>
      <c r="AZ26" s="326">
        <v>10</v>
      </c>
      <c r="BA26" s="326">
        <v>0</v>
      </c>
      <c r="BB26" s="326">
        <v>0</v>
      </c>
      <c r="BC26" s="326">
        <v>0</v>
      </c>
      <c r="BD26" s="326">
        <v>0</v>
      </c>
      <c r="BE26" s="326">
        <v>0</v>
      </c>
      <c r="BF26" s="326">
        <v>0</v>
      </c>
      <c r="BG26" s="326">
        <v>0</v>
      </c>
      <c r="BH26" s="326">
        <v>0</v>
      </c>
      <c r="BI26" s="326">
        <v>0</v>
      </c>
      <c r="BJ26" s="326">
        <v>0</v>
      </c>
      <c r="BK26" s="326">
        <v>0</v>
      </c>
      <c r="BL26" s="326"/>
      <c r="BM26" s="326" t="s">
        <v>1041</v>
      </c>
      <c r="BN26" s="326">
        <v>12</v>
      </c>
      <c r="BO26" s="326" t="s">
        <v>1041</v>
      </c>
      <c r="BP26" s="356"/>
      <c r="BQ26" s="326"/>
      <c r="BR26" s="326"/>
      <c r="BS26" s="326"/>
      <c r="BT26" s="323"/>
      <c r="BU26" s="329"/>
      <c r="BV26" s="326"/>
      <c r="BW26" s="326" t="s">
        <v>1046</v>
      </c>
      <c r="BX26" s="326"/>
      <c r="BY26" s="323"/>
      <c r="BZ26" s="323" t="s">
        <v>2046</v>
      </c>
      <c r="CA26" s="323"/>
    </row>
    <row r="27" spans="1:80" ht="13" customHeight="1" x14ac:dyDescent="0.15">
      <c r="A27" s="323">
        <v>674</v>
      </c>
      <c r="B27" s="470">
        <v>43665</v>
      </c>
      <c r="C27" s="325" t="s">
        <v>1037</v>
      </c>
      <c r="D27" s="323" t="s">
        <v>1255</v>
      </c>
      <c r="E27" s="323"/>
      <c r="F27" s="323" t="s">
        <v>1039</v>
      </c>
      <c r="G27" s="324">
        <v>43646</v>
      </c>
      <c r="H27" s="326" t="s">
        <v>1040</v>
      </c>
      <c r="I27" s="326" t="s">
        <v>1041</v>
      </c>
      <c r="J27" s="326">
        <v>7</v>
      </c>
      <c r="K27" s="323" t="s">
        <v>1055</v>
      </c>
      <c r="L27" s="323" t="s">
        <v>1914</v>
      </c>
      <c r="M27" s="353">
        <v>88.318181818181813</v>
      </c>
      <c r="N27" s="353">
        <v>32.5</v>
      </c>
      <c r="O27" s="329"/>
      <c r="P27" s="323"/>
      <c r="Q27" s="354"/>
      <c r="R27" s="392"/>
      <c r="S27" s="354"/>
      <c r="T27" s="323"/>
      <c r="U27" s="354"/>
      <c r="V27" s="354"/>
      <c r="W27" s="354"/>
      <c r="X27" s="323"/>
      <c r="Y27" s="353"/>
      <c r="Z27" s="353"/>
      <c r="AA27" s="353"/>
      <c r="AB27" s="353"/>
      <c r="AC27" s="353"/>
      <c r="AD27" s="353"/>
      <c r="AE27" s="353">
        <v>22.609090909090909</v>
      </c>
      <c r="AF27" s="323"/>
      <c r="AG27" s="323"/>
      <c r="AH27" s="354"/>
      <c r="AI27" s="323"/>
      <c r="AJ27" s="323"/>
      <c r="AK27" s="354"/>
      <c r="AL27" s="323"/>
      <c r="AM27" s="353"/>
      <c r="AN27" s="353"/>
      <c r="AO27" s="323" t="s">
        <v>1044</v>
      </c>
      <c r="AP27" s="326" t="s">
        <v>1041</v>
      </c>
      <c r="AQ27" s="326"/>
      <c r="AR27" s="326"/>
      <c r="AS27" s="327"/>
      <c r="AT27" s="326">
        <v>7</v>
      </c>
      <c r="AU27" s="327"/>
      <c r="AV27" s="326"/>
      <c r="AW27" s="327"/>
      <c r="AX27" s="326" t="s">
        <v>1045</v>
      </c>
      <c r="AY27" s="326"/>
      <c r="AZ27" s="326">
        <v>0</v>
      </c>
      <c r="BA27" s="326">
        <v>0</v>
      </c>
      <c r="BB27" s="326">
        <v>0</v>
      </c>
      <c r="BC27" s="326">
        <v>0</v>
      </c>
      <c r="BD27" s="326">
        <v>0</v>
      </c>
      <c r="BE27" s="326">
        <v>0</v>
      </c>
      <c r="BF27" s="326">
        <v>0</v>
      </c>
      <c r="BG27" s="326">
        <v>0</v>
      </c>
      <c r="BH27" s="326">
        <v>0</v>
      </c>
      <c r="BI27" s="326">
        <v>0</v>
      </c>
      <c r="BJ27" s="326">
        <v>0</v>
      </c>
      <c r="BK27" s="326">
        <v>0</v>
      </c>
      <c r="BL27" s="326"/>
      <c r="BM27" s="326" t="s">
        <v>1041</v>
      </c>
      <c r="BN27" s="326">
        <v>12</v>
      </c>
      <c r="BO27" s="326" t="s">
        <v>1041</v>
      </c>
      <c r="BP27" s="356"/>
      <c r="BQ27" s="326"/>
      <c r="BR27" s="326"/>
      <c r="BS27" s="326"/>
      <c r="BT27" s="329"/>
      <c r="BU27" s="329"/>
      <c r="BV27" s="326"/>
      <c r="BW27" s="326" t="s">
        <v>1046</v>
      </c>
      <c r="BX27" s="326"/>
      <c r="BY27" s="323" t="s">
        <v>1934</v>
      </c>
      <c r="BZ27" s="323" t="s">
        <v>2048</v>
      </c>
      <c r="CA27" s="329"/>
    </row>
    <row r="28" spans="1:80" ht="13" customHeight="1" x14ac:dyDescent="0.15">
      <c r="A28" s="323">
        <v>15130</v>
      </c>
      <c r="B28" s="470">
        <v>43665</v>
      </c>
      <c r="C28" s="325" t="s">
        <v>1037</v>
      </c>
      <c r="D28" s="323" t="s">
        <v>1255</v>
      </c>
      <c r="E28" s="323"/>
      <c r="F28" s="323" t="s">
        <v>1039</v>
      </c>
      <c r="G28" s="324">
        <v>43646</v>
      </c>
      <c r="H28" s="326" t="s">
        <v>1040</v>
      </c>
      <c r="I28" s="326" t="s">
        <v>1041</v>
      </c>
      <c r="J28" s="326">
        <v>8</v>
      </c>
      <c r="K28" s="323" t="s">
        <v>1059</v>
      </c>
      <c r="L28" s="323" t="s">
        <v>1697</v>
      </c>
      <c r="M28" s="353">
        <v>131.72727272727272</v>
      </c>
      <c r="N28" s="353">
        <v>30.563636363636359</v>
      </c>
      <c r="O28" s="329"/>
      <c r="P28" s="323"/>
      <c r="Q28" s="354"/>
      <c r="R28" s="323"/>
      <c r="S28" s="354"/>
      <c r="T28" s="323"/>
      <c r="U28" s="354"/>
      <c r="V28" s="354"/>
      <c r="W28" s="354"/>
      <c r="X28" s="323"/>
      <c r="Y28" s="353"/>
      <c r="Z28" s="353"/>
      <c r="AA28" s="353"/>
      <c r="AB28" s="353"/>
      <c r="AC28" s="353"/>
      <c r="AD28" s="354"/>
      <c r="AE28" s="353">
        <v>18.127272727272725</v>
      </c>
      <c r="AF28" s="323"/>
      <c r="AG28" s="323"/>
      <c r="AH28" s="354"/>
      <c r="AI28" s="323"/>
      <c r="AJ28" s="323"/>
      <c r="AK28" s="353"/>
      <c r="AL28" s="323"/>
      <c r="AM28" s="353"/>
      <c r="AN28" s="353"/>
      <c r="AO28" s="323" t="s">
        <v>1044</v>
      </c>
      <c r="AP28" s="326" t="s">
        <v>1041</v>
      </c>
      <c r="AQ28" s="326"/>
      <c r="AR28" s="326"/>
      <c r="AS28" s="327"/>
      <c r="AT28" s="326">
        <v>5</v>
      </c>
      <c r="AU28" s="327"/>
      <c r="AV28" s="326"/>
      <c r="AW28" s="327"/>
      <c r="AX28" s="326" t="s">
        <v>1045</v>
      </c>
      <c r="AY28" s="326"/>
      <c r="AZ28" s="326">
        <v>0</v>
      </c>
      <c r="BA28" s="326">
        <v>0</v>
      </c>
      <c r="BB28" s="326">
        <v>0</v>
      </c>
      <c r="BC28" s="326">
        <v>0</v>
      </c>
      <c r="BD28" s="326">
        <v>0</v>
      </c>
      <c r="BE28" s="326">
        <v>0</v>
      </c>
      <c r="BF28" s="326">
        <v>0</v>
      </c>
      <c r="BG28" s="326">
        <v>0</v>
      </c>
      <c r="BH28" s="326">
        <v>0</v>
      </c>
      <c r="BI28" s="326">
        <v>0</v>
      </c>
      <c r="BJ28" s="326">
        <v>0</v>
      </c>
      <c r="BK28" s="326">
        <v>0</v>
      </c>
      <c r="BL28" s="326"/>
      <c r="BM28" s="326" t="s">
        <v>1041</v>
      </c>
      <c r="BN28" s="326"/>
      <c r="BO28" s="326" t="s">
        <v>1041</v>
      </c>
      <c r="BP28" s="356"/>
      <c r="BQ28" s="326"/>
      <c r="BR28" s="326"/>
      <c r="BS28" s="326"/>
      <c r="BT28" s="329"/>
      <c r="BU28" s="329"/>
      <c r="BV28" s="326"/>
      <c r="BW28" s="326" t="s">
        <v>1046</v>
      </c>
      <c r="BX28" s="326">
        <v>1</v>
      </c>
      <c r="BY28" s="323"/>
      <c r="BZ28" s="343" t="s">
        <v>2051</v>
      </c>
      <c r="CA28" s="323"/>
    </row>
    <row r="29" spans="1:80" ht="13" customHeight="1" x14ac:dyDescent="0.15">
      <c r="A29" s="323">
        <v>1398</v>
      </c>
      <c r="B29" s="470">
        <v>43665</v>
      </c>
      <c r="C29" s="325" t="s">
        <v>1037</v>
      </c>
      <c r="D29" s="323" t="s">
        <v>1255</v>
      </c>
      <c r="E29" s="323"/>
      <c r="F29" s="323" t="s">
        <v>1039</v>
      </c>
      <c r="G29" s="324">
        <v>43646</v>
      </c>
      <c r="H29" s="326" t="s">
        <v>1040</v>
      </c>
      <c r="I29" s="326" t="s">
        <v>1041</v>
      </c>
      <c r="J29" s="326">
        <v>9</v>
      </c>
      <c r="K29" s="323" t="s">
        <v>1060</v>
      </c>
      <c r="L29" s="323" t="s">
        <v>1061</v>
      </c>
      <c r="M29" s="353">
        <v>89.981818181818184</v>
      </c>
      <c r="N29" s="353">
        <v>24.981818181818181</v>
      </c>
      <c r="O29" s="471"/>
      <c r="P29" s="472"/>
      <c r="Q29" s="473"/>
      <c r="R29" s="392"/>
      <c r="S29" s="354"/>
      <c r="T29" s="323"/>
      <c r="U29" s="354"/>
      <c r="V29" s="354"/>
      <c r="W29" s="354"/>
      <c r="X29" s="323"/>
      <c r="Y29" s="353"/>
      <c r="Z29" s="353"/>
      <c r="AA29" s="353"/>
      <c r="AB29" s="353"/>
      <c r="AC29" s="353"/>
      <c r="AD29" s="353"/>
      <c r="AE29" s="353">
        <v>14.981818181818181</v>
      </c>
      <c r="AF29" s="323"/>
      <c r="AG29" s="323"/>
      <c r="AH29" s="354"/>
      <c r="AI29" s="323"/>
      <c r="AJ29" s="323"/>
      <c r="AK29" s="353"/>
      <c r="AL29" s="323"/>
      <c r="AM29" s="353"/>
      <c r="AN29" s="353"/>
      <c r="AO29" s="323" t="s">
        <v>1044</v>
      </c>
      <c r="AP29" s="326" t="s">
        <v>1041</v>
      </c>
      <c r="AQ29" s="326"/>
      <c r="AR29" s="326"/>
      <c r="AS29" s="327"/>
      <c r="AT29" s="326">
        <v>7</v>
      </c>
      <c r="AU29" s="327"/>
      <c r="AV29" s="326"/>
      <c r="AW29" s="327"/>
      <c r="AX29" s="326" t="s">
        <v>1045</v>
      </c>
      <c r="AY29" s="326"/>
      <c r="AZ29" s="326">
        <v>0</v>
      </c>
      <c r="BA29" s="326">
        <v>0</v>
      </c>
      <c r="BB29" s="326">
        <v>0</v>
      </c>
      <c r="BC29" s="326">
        <v>0</v>
      </c>
      <c r="BD29" s="326">
        <v>0</v>
      </c>
      <c r="BE29" s="326">
        <v>0</v>
      </c>
      <c r="BF29" s="326">
        <v>0</v>
      </c>
      <c r="BG29" s="326">
        <v>0</v>
      </c>
      <c r="BH29" s="326">
        <v>0</v>
      </c>
      <c r="BI29" s="326">
        <v>0</v>
      </c>
      <c r="BJ29" s="326">
        <v>0</v>
      </c>
      <c r="BK29" s="326">
        <v>0</v>
      </c>
      <c r="BL29" s="326"/>
      <c r="BM29" s="326" t="s">
        <v>1041</v>
      </c>
      <c r="BN29" s="326"/>
      <c r="BO29" s="326" t="s">
        <v>1041</v>
      </c>
      <c r="BP29" s="356"/>
      <c r="BQ29" s="326"/>
      <c r="BR29" s="326"/>
      <c r="BS29" s="328"/>
      <c r="BT29" s="329"/>
      <c r="BU29" s="329"/>
      <c r="BV29" s="326"/>
      <c r="BW29" s="326" t="s">
        <v>1046</v>
      </c>
      <c r="BX29" s="326"/>
      <c r="BY29" s="323"/>
      <c r="BZ29" s="409" t="s">
        <v>2054</v>
      </c>
      <c r="CA29" s="323"/>
      <c r="CB29" s="161"/>
    </row>
    <row r="30" spans="1:80" ht="13" customHeight="1" x14ac:dyDescent="0.15">
      <c r="A30" s="323">
        <v>1122</v>
      </c>
      <c r="B30" s="470">
        <v>43665</v>
      </c>
      <c r="C30" s="325" t="s">
        <v>1037</v>
      </c>
      <c r="D30" s="323" t="s">
        <v>1255</v>
      </c>
      <c r="E30" s="323"/>
      <c r="F30" s="323" t="s">
        <v>1039</v>
      </c>
      <c r="G30" s="324">
        <v>43650</v>
      </c>
      <c r="H30" s="326" t="s">
        <v>1040</v>
      </c>
      <c r="I30" s="326" t="s">
        <v>1041</v>
      </c>
      <c r="J30" s="326">
        <v>10</v>
      </c>
      <c r="K30" s="323" t="s">
        <v>1062</v>
      </c>
      <c r="L30" s="323" t="s">
        <v>1996</v>
      </c>
      <c r="M30" s="353">
        <v>105.83636363636363</v>
      </c>
      <c r="N30" s="353">
        <v>33.927272727272722</v>
      </c>
      <c r="O30" s="329" t="s">
        <v>992</v>
      </c>
      <c r="P30" s="323">
        <v>1274</v>
      </c>
      <c r="Q30" s="353">
        <v>35.627272727272725</v>
      </c>
      <c r="R30" s="392"/>
      <c r="S30" s="354"/>
      <c r="T30" s="323"/>
      <c r="U30" s="354"/>
      <c r="V30" s="354"/>
      <c r="W30" s="354"/>
      <c r="X30" s="323"/>
      <c r="Y30" s="353"/>
      <c r="Z30" s="353"/>
      <c r="AA30" s="353"/>
      <c r="AB30" s="353"/>
      <c r="AC30" s="353"/>
      <c r="AD30" s="354"/>
      <c r="AE30" s="353">
        <v>24.818181818181817</v>
      </c>
      <c r="AF30" s="323"/>
      <c r="AG30" s="323"/>
      <c r="AH30" s="354"/>
      <c r="AI30" s="323"/>
      <c r="AJ30" s="323"/>
      <c r="AK30" s="353"/>
      <c r="AL30" s="323"/>
      <c r="AM30" s="353"/>
      <c r="AN30" s="353"/>
      <c r="AO30" s="323" t="s">
        <v>1044</v>
      </c>
      <c r="AP30" s="326" t="s">
        <v>1041</v>
      </c>
      <c r="AQ30" s="326"/>
      <c r="AR30" s="326"/>
      <c r="AS30" s="327"/>
      <c r="AT30" s="326">
        <v>5.5</v>
      </c>
      <c r="AU30" s="327"/>
      <c r="AV30" s="326"/>
      <c r="AW30" s="327"/>
      <c r="AX30" s="326" t="s">
        <v>1041</v>
      </c>
      <c r="AY30" s="326"/>
      <c r="AZ30" s="326">
        <v>10</v>
      </c>
      <c r="BA30" s="326">
        <v>0</v>
      </c>
      <c r="BB30" s="326">
        <v>0</v>
      </c>
      <c r="BC30" s="326">
        <v>0</v>
      </c>
      <c r="BD30" s="326">
        <v>0</v>
      </c>
      <c r="BE30" s="326">
        <v>0</v>
      </c>
      <c r="BF30" s="326">
        <v>0</v>
      </c>
      <c r="BG30" s="326">
        <v>0</v>
      </c>
      <c r="BH30" s="326">
        <v>0</v>
      </c>
      <c r="BI30" s="326">
        <v>0</v>
      </c>
      <c r="BJ30" s="326">
        <v>0</v>
      </c>
      <c r="BK30" s="326">
        <v>0</v>
      </c>
      <c r="BL30" s="326"/>
      <c r="BM30" s="326" t="s">
        <v>1041</v>
      </c>
      <c r="BN30" s="326"/>
      <c r="BO30" s="326" t="s">
        <v>1041</v>
      </c>
      <c r="BP30" s="356"/>
      <c r="BQ30" s="326"/>
      <c r="BR30" s="326"/>
      <c r="BS30" s="326"/>
      <c r="BT30" s="323"/>
      <c r="BU30" s="323"/>
      <c r="BV30" s="326"/>
      <c r="BW30" s="326" t="s">
        <v>1046</v>
      </c>
      <c r="BX30" s="326"/>
      <c r="BY30" s="323" t="s">
        <v>2056</v>
      </c>
      <c r="BZ30" s="410" t="s">
        <v>2058</v>
      </c>
      <c r="CA30" s="323"/>
    </row>
    <row r="31" spans="1:80" ht="13" customHeight="1" x14ac:dyDescent="0.15">
      <c r="A31" s="323">
        <v>12486</v>
      </c>
      <c r="B31" s="470">
        <v>43665</v>
      </c>
      <c r="C31" s="325" t="s">
        <v>1037</v>
      </c>
      <c r="D31" s="323" t="s">
        <v>1255</v>
      </c>
      <c r="E31" s="323"/>
      <c r="F31" s="323" t="s">
        <v>1039</v>
      </c>
      <c r="G31" s="324">
        <v>43658</v>
      </c>
      <c r="H31" s="326" t="s">
        <v>1040</v>
      </c>
      <c r="I31" s="326" t="s">
        <v>1041</v>
      </c>
      <c r="J31" s="326">
        <v>12</v>
      </c>
      <c r="K31" s="323" t="s">
        <v>1415</v>
      </c>
      <c r="L31" s="323" t="s">
        <v>1707</v>
      </c>
      <c r="M31" s="353">
        <v>104.99999999999999</v>
      </c>
      <c r="N31" s="353">
        <v>33.4</v>
      </c>
      <c r="O31" s="329"/>
      <c r="P31" s="323"/>
      <c r="Q31" s="354"/>
      <c r="R31" s="392"/>
      <c r="S31" s="354"/>
      <c r="T31" s="323"/>
      <c r="U31" s="354"/>
      <c r="V31" s="354"/>
      <c r="W31" s="354"/>
      <c r="X31" s="323"/>
      <c r="Y31" s="353"/>
      <c r="Z31" s="353"/>
      <c r="AA31" s="353"/>
      <c r="AB31" s="353"/>
      <c r="AC31" s="353"/>
      <c r="AD31" s="354"/>
      <c r="AE31" s="353">
        <v>25.5</v>
      </c>
      <c r="AF31" s="323"/>
      <c r="AG31" s="323"/>
      <c r="AH31" s="354"/>
      <c r="AI31" s="323"/>
      <c r="AJ31" s="323"/>
      <c r="AK31" s="353"/>
      <c r="AL31" s="323"/>
      <c r="AM31" s="353"/>
      <c r="AN31" s="353"/>
      <c r="AO31" s="323" t="s">
        <v>1044</v>
      </c>
      <c r="AP31" s="326" t="s">
        <v>1041</v>
      </c>
      <c r="AQ31" s="326"/>
      <c r="AR31" s="326"/>
      <c r="AS31" s="327"/>
      <c r="AT31" s="326">
        <v>8.1</v>
      </c>
      <c r="AU31" s="327"/>
      <c r="AV31" s="326"/>
      <c r="AW31" s="327"/>
      <c r="AX31" s="326" t="s">
        <v>971</v>
      </c>
      <c r="AY31" s="326"/>
      <c r="AZ31" s="326">
        <v>4</v>
      </c>
      <c r="BA31" s="326">
        <v>0</v>
      </c>
      <c r="BB31" s="326">
        <v>0</v>
      </c>
      <c r="BC31" s="326">
        <v>0</v>
      </c>
      <c r="BD31" s="326">
        <v>0</v>
      </c>
      <c r="BE31" s="326">
        <v>0</v>
      </c>
      <c r="BF31" s="326">
        <v>0</v>
      </c>
      <c r="BG31" s="326">
        <v>0</v>
      </c>
      <c r="BH31" s="326">
        <v>0</v>
      </c>
      <c r="BI31" s="326">
        <v>0</v>
      </c>
      <c r="BJ31" s="326">
        <v>0</v>
      </c>
      <c r="BK31" s="326">
        <v>0</v>
      </c>
      <c r="BL31" s="326"/>
      <c r="BM31" s="326" t="s">
        <v>1041</v>
      </c>
      <c r="BN31" s="326"/>
      <c r="BO31" s="326" t="s">
        <v>1041</v>
      </c>
      <c r="BP31" s="356"/>
      <c r="BQ31" s="326"/>
      <c r="BR31" s="326"/>
      <c r="BS31" s="326"/>
      <c r="BT31" s="323"/>
      <c r="BU31" s="329"/>
      <c r="BV31" s="326"/>
      <c r="BW31" s="326" t="s">
        <v>1046</v>
      </c>
      <c r="BX31" s="326">
        <v>1</v>
      </c>
      <c r="BY31" s="323"/>
      <c r="BZ31" s="343" t="s">
        <v>2061</v>
      </c>
      <c r="CA31" s="329"/>
    </row>
    <row r="32" spans="1:80" ht="13" customHeight="1" x14ac:dyDescent="0.15">
      <c r="A32" s="323">
        <v>13363</v>
      </c>
      <c r="B32" s="470">
        <v>43665</v>
      </c>
      <c r="C32" s="325" t="s">
        <v>1037</v>
      </c>
      <c r="D32" s="323" t="s">
        <v>1255</v>
      </c>
      <c r="E32" s="323"/>
      <c r="F32" s="323" t="s">
        <v>1039</v>
      </c>
      <c r="G32" s="324">
        <v>43646</v>
      </c>
      <c r="H32" s="326" t="s">
        <v>126</v>
      </c>
      <c r="I32" s="326" t="s">
        <v>1041</v>
      </c>
      <c r="J32" s="326">
        <v>13</v>
      </c>
      <c r="K32" s="323" t="s">
        <v>1157</v>
      </c>
      <c r="L32" s="323" t="s">
        <v>1710</v>
      </c>
      <c r="M32" s="353">
        <v>88.22727272727272</v>
      </c>
      <c r="N32" s="353">
        <v>41.890909090909084</v>
      </c>
      <c r="O32" s="471"/>
      <c r="P32" s="472"/>
      <c r="Q32" s="473"/>
      <c r="R32" s="392"/>
      <c r="S32" s="354"/>
      <c r="T32" s="323"/>
      <c r="U32" s="354"/>
      <c r="V32" s="354"/>
      <c r="W32" s="354"/>
      <c r="X32" s="323"/>
      <c r="Y32" s="353"/>
      <c r="Z32" s="353"/>
      <c r="AA32" s="353"/>
      <c r="AB32" s="353"/>
      <c r="AC32" s="353"/>
      <c r="AD32" s="353"/>
      <c r="AE32" s="353">
        <v>29.963636363636361</v>
      </c>
      <c r="AF32" s="323"/>
      <c r="AG32" s="323"/>
      <c r="AH32" s="354"/>
      <c r="AI32" s="323"/>
      <c r="AJ32" s="323"/>
      <c r="AK32" s="353"/>
      <c r="AL32" s="323"/>
      <c r="AM32" s="353"/>
      <c r="AN32" s="353"/>
      <c r="AO32" s="323" t="s">
        <v>1044</v>
      </c>
      <c r="AP32" s="326" t="s">
        <v>1041</v>
      </c>
      <c r="AQ32" s="326"/>
      <c r="AR32" s="326"/>
      <c r="AS32" s="327"/>
      <c r="AT32" s="326"/>
      <c r="AU32" s="327"/>
      <c r="AV32" s="326"/>
      <c r="AW32" s="327"/>
      <c r="AX32" s="326" t="s">
        <v>1045</v>
      </c>
      <c r="AY32" s="326"/>
      <c r="AZ32" s="326">
        <v>0</v>
      </c>
      <c r="BA32" s="326">
        <v>0</v>
      </c>
      <c r="BB32" s="326">
        <v>0</v>
      </c>
      <c r="BC32" s="326">
        <v>0</v>
      </c>
      <c r="BD32" s="326">
        <v>0</v>
      </c>
      <c r="BE32" s="326">
        <v>0</v>
      </c>
      <c r="BF32" s="326">
        <v>0</v>
      </c>
      <c r="BG32" s="326">
        <v>0</v>
      </c>
      <c r="BH32" s="326">
        <v>0</v>
      </c>
      <c r="BI32" s="326">
        <v>0</v>
      </c>
      <c r="BJ32" s="326">
        <v>0</v>
      </c>
      <c r="BK32" s="326">
        <v>0</v>
      </c>
      <c r="BL32" s="326"/>
      <c r="BM32" s="326" t="s">
        <v>1041</v>
      </c>
      <c r="BN32" s="326"/>
      <c r="BO32" s="326" t="s">
        <v>1041</v>
      </c>
      <c r="BP32" s="355">
        <v>207.27272727272725</v>
      </c>
      <c r="BQ32" s="326"/>
      <c r="BR32" s="326"/>
      <c r="BS32" s="326"/>
      <c r="BT32" s="329"/>
      <c r="BU32" s="329"/>
      <c r="BV32" s="326"/>
      <c r="BW32" s="326" t="s">
        <v>1046</v>
      </c>
      <c r="BX32" s="326">
        <v>1</v>
      </c>
      <c r="BY32" s="329"/>
      <c r="BZ32" s="409" t="s">
        <v>2064</v>
      </c>
      <c r="CA32" s="323"/>
    </row>
    <row r="33" spans="1:79" ht="13" customHeight="1" x14ac:dyDescent="0.15">
      <c r="A33" s="323">
        <v>5229</v>
      </c>
      <c r="B33" s="470">
        <v>43665</v>
      </c>
      <c r="C33" s="325" t="s">
        <v>1037</v>
      </c>
      <c r="D33" s="323" t="s">
        <v>1255</v>
      </c>
      <c r="E33" s="323"/>
      <c r="F33" s="323" t="s">
        <v>1039</v>
      </c>
      <c r="G33" s="324">
        <v>43658</v>
      </c>
      <c r="H33" s="326" t="s">
        <v>1040</v>
      </c>
      <c r="I33" s="326" t="s">
        <v>1041</v>
      </c>
      <c r="J33" s="326">
        <v>14</v>
      </c>
      <c r="K33" s="323" t="s">
        <v>1923</v>
      </c>
      <c r="L33" s="323" t="s">
        <v>1431</v>
      </c>
      <c r="M33" s="353">
        <v>77.999999999999986</v>
      </c>
      <c r="N33" s="353">
        <v>25.799999999999997</v>
      </c>
      <c r="O33" s="329" t="s">
        <v>992</v>
      </c>
      <c r="P33" s="323">
        <v>1825</v>
      </c>
      <c r="Q33" s="353">
        <v>28</v>
      </c>
      <c r="R33" s="323"/>
      <c r="S33" s="354"/>
      <c r="T33" s="323"/>
      <c r="U33" s="354"/>
      <c r="V33" s="354"/>
      <c r="W33" s="354"/>
      <c r="X33" s="323"/>
      <c r="Y33" s="353"/>
      <c r="Z33" s="353"/>
      <c r="AA33" s="353"/>
      <c r="AB33" s="353"/>
      <c r="AC33" s="353"/>
      <c r="AD33" s="353"/>
      <c r="AE33" s="353">
        <v>18.5</v>
      </c>
      <c r="AF33" s="323"/>
      <c r="AG33" s="323"/>
      <c r="AH33" s="354"/>
      <c r="AI33" s="323"/>
      <c r="AJ33" s="323"/>
      <c r="AK33" s="353"/>
      <c r="AL33" s="323"/>
      <c r="AM33" s="353"/>
      <c r="AN33" s="353"/>
      <c r="AO33" s="323" t="s">
        <v>1044</v>
      </c>
      <c r="AP33" s="326" t="s">
        <v>1041</v>
      </c>
      <c r="AQ33" s="326"/>
      <c r="AR33" s="326"/>
      <c r="AS33" s="327"/>
      <c r="AT33" s="326">
        <v>6</v>
      </c>
      <c r="AU33" s="327"/>
      <c r="AV33" s="326"/>
      <c r="AW33" s="327"/>
      <c r="AX33" s="326" t="s">
        <v>1041</v>
      </c>
      <c r="AY33" s="326"/>
      <c r="AZ33" s="326">
        <v>0</v>
      </c>
      <c r="BA33" s="326">
        <v>0</v>
      </c>
      <c r="BB33" s="326">
        <v>2</v>
      </c>
      <c r="BC33" s="326">
        <v>0</v>
      </c>
      <c r="BD33" s="326">
        <v>0</v>
      </c>
      <c r="BE33" s="326">
        <v>0</v>
      </c>
      <c r="BF33" s="326">
        <v>0</v>
      </c>
      <c r="BG33" s="326">
        <v>0</v>
      </c>
      <c r="BH33" s="326">
        <v>0</v>
      </c>
      <c r="BI33" s="326">
        <v>0</v>
      </c>
      <c r="BJ33" s="326">
        <v>0</v>
      </c>
      <c r="BK33" s="326">
        <v>0</v>
      </c>
      <c r="BL33" s="326"/>
      <c r="BM33" s="326" t="s">
        <v>1041</v>
      </c>
      <c r="BN33" s="326"/>
      <c r="BO33" s="326" t="s">
        <v>1041</v>
      </c>
      <c r="BP33" s="356"/>
      <c r="BQ33" s="326"/>
      <c r="BR33" s="326"/>
      <c r="BS33" s="326"/>
      <c r="BT33" s="323"/>
      <c r="BU33" s="329"/>
      <c r="BV33" s="326"/>
      <c r="BW33" s="326" t="s">
        <v>1046</v>
      </c>
      <c r="BX33" s="326"/>
      <c r="BY33" s="323"/>
      <c r="BZ33" s="343" t="s">
        <v>2066</v>
      </c>
      <c r="CA33" s="323"/>
    </row>
    <row r="34" spans="1:79" ht="13" customHeight="1" x14ac:dyDescent="0.15">
      <c r="A34" s="323">
        <v>563</v>
      </c>
      <c r="B34" s="470">
        <v>43665</v>
      </c>
      <c r="C34" s="325" t="s">
        <v>1037</v>
      </c>
      <c r="D34" s="323" t="s">
        <v>1255</v>
      </c>
      <c r="E34" s="323"/>
      <c r="F34" s="323" t="s">
        <v>1039</v>
      </c>
      <c r="G34" s="324">
        <v>43646</v>
      </c>
      <c r="H34" s="326" t="s">
        <v>1040</v>
      </c>
      <c r="I34" s="326" t="s">
        <v>1041</v>
      </c>
      <c r="J34" s="326">
        <v>15</v>
      </c>
      <c r="K34" s="323" t="s">
        <v>1433</v>
      </c>
      <c r="L34" s="323" t="s">
        <v>1925</v>
      </c>
      <c r="M34" s="353">
        <v>104.59090909090908</v>
      </c>
      <c r="N34" s="353">
        <v>30.563636363636359</v>
      </c>
      <c r="O34" s="329"/>
      <c r="P34" s="323"/>
      <c r="Q34" s="354"/>
      <c r="R34" s="323"/>
      <c r="S34" s="354"/>
      <c r="T34" s="323"/>
      <c r="U34" s="354"/>
      <c r="V34" s="354"/>
      <c r="W34" s="354"/>
      <c r="X34" s="323"/>
      <c r="Y34" s="353"/>
      <c r="Z34" s="353"/>
      <c r="AA34" s="353"/>
      <c r="AB34" s="353"/>
      <c r="AC34" s="353"/>
      <c r="AD34" s="353"/>
      <c r="AE34" s="353">
        <v>18.127272727272725</v>
      </c>
      <c r="AF34" s="323"/>
      <c r="AG34" s="323"/>
      <c r="AH34" s="354"/>
      <c r="AI34" s="323"/>
      <c r="AJ34" s="323"/>
      <c r="AK34" s="353"/>
      <c r="AL34" s="323"/>
      <c r="AM34" s="353"/>
      <c r="AN34" s="353"/>
      <c r="AO34" s="323" t="s">
        <v>1044</v>
      </c>
      <c r="AP34" s="326" t="s">
        <v>1041</v>
      </c>
      <c r="AQ34" s="326"/>
      <c r="AR34" s="326"/>
      <c r="AS34" s="327"/>
      <c r="AT34" s="326">
        <v>5</v>
      </c>
      <c r="AU34" s="327"/>
      <c r="AV34" s="326"/>
      <c r="AW34" s="327"/>
      <c r="AX34" s="326" t="s">
        <v>1041</v>
      </c>
      <c r="AY34" s="326"/>
      <c r="AZ34" s="326">
        <v>0</v>
      </c>
      <c r="BA34" s="326">
        <v>0</v>
      </c>
      <c r="BB34" s="326">
        <v>0</v>
      </c>
      <c r="BC34" s="326">
        <v>0</v>
      </c>
      <c r="BD34" s="326">
        <v>0</v>
      </c>
      <c r="BE34" s="326">
        <v>0</v>
      </c>
      <c r="BF34" s="326">
        <v>0</v>
      </c>
      <c r="BG34" s="326">
        <v>0</v>
      </c>
      <c r="BH34" s="326">
        <v>0</v>
      </c>
      <c r="BI34" s="326">
        <v>0</v>
      </c>
      <c r="BJ34" s="326">
        <v>0</v>
      </c>
      <c r="BK34" s="326">
        <v>0</v>
      </c>
      <c r="BL34" s="326"/>
      <c r="BM34" s="326" t="s">
        <v>1041</v>
      </c>
      <c r="BN34" s="326"/>
      <c r="BO34" s="326" t="s">
        <v>1041</v>
      </c>
      <c r="BP34" s="356"/>
      <c r="BQ34" s="326"/>
      <c r="BR34" s="326"/>
      <c r="BS34" s="326"/>
      <c r="BT34" s="329"/>
      <c r="BU34" s="329"/>
      <c r="BV34" s="326"/>
      <c r="BW34" s="326" t="s">
        <v>1046</v>
      </c>
      <c r="BX34" s="326">
        <v>1</v>
      </c>
      <c r="BY34" s="323" t="s">
        <v>1926</v>
      </c>
      <c r="BZ34" s="343" t="s">
        <v>2069</v>
      </c>
      <c r="CA34" s="323"/>
    </row>
    <row r="35" spans="1:79" ht="13" customHeight="1" x14ac:dyDescent="0.15">
      <c r="A35" s="323" t="s">
        <v>1970</v>
      </c>
      <c r="B35" s="470">
        <v>43665</v>
      </c>
      <c r="C35" s="325" t="s">
        <v>1037</v>
      </c>
      <c r="D35" s="323" t="s">
        <v>1255</v>
      </c>
      <c r="E35" s="323"/>
      <c r="F35" s="323" t="s">
        <v>1039</v>
      </c>
      <c r="G35" s="324">
        <v>43646</v>
      </c>
      <c r="H35" s="346" t="s">
        <v>126</v>
      </c>
      <c r="I35" s="346" t="s">
        <v>971</v>
      </c>
      <c r="J35" s="346">
        <v>4</v>
      </c>
      <c r="K35" s="345" t="s">
        <v>168</v>
      </c>
      <c r="L35" s="323" t="s">
        <v>1152</v>
      </c>
      <c r="M35" s="353">
        <v>112.99999999999999</v>
      </c>
      <c r="N35" s="353">
        <v>32.999999999999993</v>
      </c>
      <c r="O35" s="329" t="s">
        <v>992</v>
      </c>
      <c r="P35" s="345">
        <v>1365</v>
      </c>
      <c r="Q35" s="353">
        <v>38.5</v>
      </c>
      <c r="R35" s="394"/>
      <c r="S35" s="354"/>
      <c r="T35" s="323"/>
      <c r="U35" s="395"/>
      <c r="V35" s="395"/>
      <c r="W35" s="395"/>
      <c r="X35" s="345"/>
      <c r="Y35" s="396"/>
      <c r="Z35" s="396"/>
      <c r="AA35" s="396"/>
      <c r="AB35" s="396"/>
      <c r="AC35" s="396"/>
      <c r="AD35" s="396"/>
      <c r="AE35" s="353">
        <v>23.399999999999995</v>
      </c>
      <c r="AF35" s="345"/>
      <c r="AG35" s="345"/>
      <c r="AH35" s="395"/>
      <c r="AI35" s="345"/>
      <c r="AJ35" s="345"/>
      <c r="AK35" s="396"/>
      <c r="AL35" s="345"/>
      <c r="AM35" s="396"/>
      <c r="AN35" s="396"/>
      <c r="AO35" s="323" t="s">
        <v>1044</v>
      </c>
      <c r="AP35" s="346" t="s">
        <v>971</v>
      </c>
      <c r="AQ35" s="346"/>
      <c r="AR35" s="346"/>
      <c r="AS35" s="346"/>
      <c r="AT35" s="326">
        <v>6</v>
      </c>
      <c r="AU35" s="327"/>
      <c r="AV35" s="326"/>
      <c r="AW35" s="327"/>
      <c r="AX35" s="346" t="s">
        <v>997</v>
      </c>
      <c r="AY35" s="346"/>
      <c r="AZ35" s="346">
        <v>0</v>
      </c>
      <c r="BA35" s="346">
        <v>0</v>
      </c>
      <c r="BB35" s="346">
        <v>5</v>
      </c>
      <c r="BC35" s="346">
        <v>0</v>
      </c>
      <c r="BD35" s="346">
        <v>0</v>
      </c>
      <c r="BE35" s="346">
        <v>0</v>
      </c>
      <c r="BF35" s="346">
        <v>0</v>
      </c>
      <c r="BG35" s="346">
        <v>0</v>
      </c>
      <c r="BH35" s="346">
        <v>0</v>
      </c>
      <c r="BI35" s="346">
        <v>0</v>
      </c>
      <c r="BJ35" s="346">
        <v>0</v>
      </c>
      <c r="BK35" s="346">
        <v>0</v>
      </c>
      <c r="BL35" s="346"/>
      <c r="BM35" s="346" t="s">
        <v>971</v>
      </c>
      <c r="BN35" s="346"/>
      <c r="BO35" s="346" t="s">
        <v>971</v>
      </c>
      <c r="BP35" s="361"/>
      <c r="BQ35" s="346"/>
      <c r="BR35" s="346"/>
      <c r="BS35" s="346"/>
      <c r="BT35" s="349"/>
      <c r="BU35" s="349"/>
      <c r="BV35" s="346"/>
      <c r="BW35" s="346" t="s">
        <v>1380</v>
      </c>
      <c r="BX35" s="346">
        <v>1</v>
      </c>
      <c r="BY35" s="345"/>
      <c r="BZ35" s="393" t="s">
        <v>2072</v>
      </c>
      <c r="CA35" s="323"/>
    </row>
    <row r="36" spans="1:79" ht="13" customHeight="1" x14ac:dyDescent="0.15">
      <c r="A36" s="323" t="s">
        <v>1970</v>
      </c>
      <c r="B36" s="470">
        <v>43669</v>
      </c>
      <c r="C36" s="325" t="s">
        <v>1037</v>
      </c>
      <c r="D36" s="323" t="s">
        <v>1255</v>
      </c>
      <c r="E36" s="323"/>
      <c r="F36" s="323" t="s">
        <v>1039</v>
      </c>
      <c r="G36" s="324">
        <v>43669</v>
      </c>
      <c r="H36" s="326" t="s">
        <v>1040</v>
      </c>
      <c r="I36" s="326" t="s">
        <v>1041</v>
      </c>
      <c r="J36" s="326">
        <v>15</v>
      </c>
      <c r="K36" s="323" t="s">
        <v>901</v>
      </c>
      <c r="L36" s="323" t="s">
        <v>125</v>
      </c>
      <c r="M36" s="353">
        <v>77.999999999999986</v>
      </c>
      <c r="N36" s="353">
        <v>33.699999999999996</v>
      </c>
      <c r="O36" s="329"/>
      <c r="P36" s="323"/>
      <c r="Q36" s="354"/>
      <c r="R36" s="323"/>
      <c r="S36" s="354"/>
      <c r="T36" s="323"/>
      <c r="U36" s="354"/>
      <c r="V36" s="354"/>
      <c r="W36" s="354"/>
      <c r="X36" s="323"/>
      <c r="Y36" s="353"/>
      <c r="Z36" s="353"/>
      <c r="AA36" s="353"/>
      <c r="AB36" s="353"/>
      <c r="AC36" s="353"/>
      <c r="AD36" s="353"/>
      <c r="AE36" s="353">
        <v>23.981818181818181</v>
      </c>
      <c r="AF36" s="323"/>
      <c r="AG36" s="323"/>
      <c r="AH36" s="354"/>
      <c r="AI36" s="323"/>
      <c r="AJ36" s="323"/>
      <c r="AK36" s="353"/>
      <c r="AL36" s="323"/>
      <c r="AM36" s="353"/>
      <c r="AN36" s="353"/>
      <c r="AO36" s="323" t="s">
        <v>1044</v>
      </c>
      <c r="AP36" s="326" t="s">
        <v>1041</v>
      </c>
      <c r="AQ36" s="326"/>
      <c r="AR36" s="326"/>
      <c r="AS36" s="327"/>
      <c r="AT36" s="326">
        <v>5.5</v>
      </c>
      <c r="AU36" s="327"/>
      <c r="AV36" s="326"/>
      <c r="AW36" s="327"/>
      <c r="AX36" s="326" t="s">
        <v>997</v>
      </c>
      <c r="AY36" s="326"/>
      <c r="AZ36" s="326">
        <v>0</v>
      </c>
      <c r="BA36" s="326">
        <v>5</v>
      </c>
      <c r="BB36" s="326">
        <v>0</v>
      </c>
      <c r="BC36" s="326">
        <v>0</v>
      </c>
      <c r="BD36" s="326">
        <v>0</v>
      </c>
      <c r="BE36" s="326">
        <v>0</v>
      </c>
      <c r="BF36" s="326">
        <v>0</v>
      </c>
      <c r="BG36" s="326">
        <v>0</v>
      </c>
      <c r="BH36" s="326">
        <v>0</v>
      </c>
      <c r="BI36" s="326">
        <v>0</v>
      </c>
      <c r="BJ36" s="326">
        <v>0</v>
      </c>
      <c r="BK36" s="326">
        <v>0</v>
      </c>
      <c r="BL36" s="326"/>
      <c r="BM36" s="326" t="s">
        <v>1041</v>
      </c>
      <c r="BN36" s="326"/>
      <c r="BO36" s="326" t="s">
        <v>1041</v>
      </c>
      <c r="BP36" s="356"/>
      <c r="BQ36" s="326"/>
      <c r="BR36" s="326"/>
      <c r="BS36" s="326"/>
      <c r="BT36" s="329"/>
      <c r="BU36" s="329"/>
      <c r="BV36" s="326"/>
      <c r="BW36" s="326" t="s">
        <v>1046</v>
      </c>
      <c r="BX36" s="326"/>
      <c r="BY36" s="323"/>
      <c r="BZ36" s="343" t="s">
        <v>2137</v>
      </c>
      <c r="CA36" s="323"/>
    </row>
    <row r="37" spans="1:79" ht="13" customHeight="1" x14ac:dyDescent="0.15">
      <c r="A37" s="323" t="s">
        <v>1970</v>
      </c>
      <c r="B37" s="470">
        <v>43665</v>
      </c>
      <c r="C37" s="325" t="s">
        <v>1037</v>
      </c>
      <c r="D37" s="323" t="s">
        <v>1255</v>
      </c>
      <c r="E37" s="323"/>
      <c r="F37" s="323" t="s">
        <v>1039</v>
      </c>
      <c r="G37" s="324">
        <v>43646</v>
      </c>
      <c r="H37" s="326" t="s">
        <v>1040</v>
      </c>
      <c r="I37" s="326" t="s">
        <v>1041</v>
      </c>
      <c r="J37" s="326">
        <v>15</v>
      </c>
      <c r="K37" s="323" t="s">
        <v>2015</v>
      </c>
      <c r="L37" s="323" t="s">
        <v>2016</v>
      </c>
      <c r="M37" s="353">
        <v>161.70909090909089</v>
      </c>
      <c r="N37" s="353">
        <v>31.299999999999997</v>
      </c>
      <c r="O37" s="329"/>
      <c r="P37" s="323"/>
      <c r="Q37" s="354"/>
      <c r="R37" s="323"/>
      <c r="S37" s="354"/>
      <c r="T37" s="323"/>
      <c r="U37" s="354"/>
      <c r="V37" s="354"/>
      <c r="W37" s="354"/>
      <c r="X37" s="323"/>
      <c r="Y37" s="353"/>
      <c r="Z37" s="353"/>
      <c r="AA37" s="353"/>
      <c r="AB37" s="353"/>
      <c r="AC37" s="353"/>
      <c r="AD37" s="353"/>
      <c r="AE37" s="353">
        <v>21.799999999999997</v>
      </c>
      <c r="AF37" s="323"/>
      <c r="AG37" s="323"/>
      <c r="AH37" s="354"/>
      <c r="AI37" s="323"/>
      <c r="AJ37" s="323"/>
      <c r="AK37" s="353"/>
      <c r="AL37" s="323"/>
      <c r="AM37" s="353"/>
      <c r="AN37" s="353"/>
      <c r="AO37" s="323" t="s">
        <v>1044</v>
      </c>
      <c r="AP37" s="326" t="s">
        <v>1041</v>
      </c>
      <c r="AQ37" s="326"/>
      <c r="AR37" s="326"/>
      <c r="AS37" s="327"/>
      <c r="AT37" s="326">
        <v>7</v>
      </c>
      <c r="AU37" s="327"/>
      <c r="AV37" s="326"/>
      <c r="AW37" s="327"/>
      <c r="AX37" s="326" t="s">
        <v>126</v>
      </c>
      <c r="AY37" s="326"/>
      <c r="AZ37" s="326">
        <v>0</v>
      </c>
      <c r="BA37" s="326">
        <v>0</v>
      </c>
      <c r="BB37" s="326">
        <v>0</v>
      </c>
      <c r="BC37" s="326">
        <v>0</v>
      </c>
      <c r="BD37" s="326">
        <v>0</v>
      </c>
      <c r="BE37" s="326">
        <v>0</v>
      </c>
      <c r="BF37" s="326">
        <v>0</v>
      </c>
      <c r="BG37" s="326">
        <v>0</v>
      </c>
      <c r="BH37" s="326">
        <v>0</v>
      </c>
      <c r="BI37" s="326">
        <v>0</v>
      </c>
      <c r="BJ37" s="326">
        <v>0</v>
      </c>
      <c r="BK37" s="326">
        <v>0</v>
      </c>
      <c r="BL37" s="326"/>
      <c r="BM37" s="326" t="s">
        <v>1041</v>
      </c>
      <c r="BN37" s="326"/>
      <c r="BO37" s="326" t="s">
        <v>1041</v>
      </c>
      <c r="BP37" s="356"/>
      <c r="BQ37" s="326"/>
      <c r="BR37" s="326"/>
      <c r="BS37" s="326"/>
      <c r="BT37" s="329"/>
      <c r="BU37" s="329"/>
      <c r="BV37" s="326"/>
      <c r="BW37" s="326" t="s">
        <v>1046</v>
      </c>
      <c r="BX37" s="326"/>
      <c r="BY37" s="323"/>
      <c r="BZ37" s="343" t="s">
        <v>2075</v>
      </c>
      <c r="CA37" s="323"/>
    </row>
    <row r="38" spans="1:79" ht="13" customHeight="1" x14ac:dyDescent="0.15">
      <c r="A38" s="323" t="s">
        <v>1970</v>
      </c>
      <c r="B38" s="470">
        <v>43665</v>
      </c>
      <c r="C38" s="325" t="s">
        <v>1037</v>
      </c>
      <c r="D38" s="323" t="s">
        <v>1255</v>
      </c>
      <c r="E38" s="323"/>
      <c r="F38" s="323" t="s">
        <v>1039</v>
      </c>
      <c r="G38" s="324">
        <v>43646</v>
      </c>
      <c r="H38" s="326" t="s">
        <v>1040</v>
      </c>
      <c r="I38" s="326" t="s">
        <v>1041</v>
      </c>
      <c r="J38" s="326">
        <v>15</v>
      </c>
      <c r="K38" s="323" t="s">
        <v>1435</v>
      </c>
      <c r="L38" s="323" t="s">
        <v>2020</v>
      </c>
      <c r="M38" s="353">
        <v>107.99999999999999</v>
      </c>
      <c r="N38" s="353">
        <v>33.18181818181818</v>
      </c>
      <c r="O38" s="329"/>
      <c r="P38" s="323"/>
      <c r="Q38" s="354"/>
      <c r="R38" s="323"/>
      <c r="S38" s="354"/>
      <c r="T38" s="323"/>
      <c r="U38" s="354"/>
      <c r="V38" s="354"/>
      <c r="W38" s="354"/>
      <c r="X38" s="323"/>
      <c r="Y38" s="353"/>
      <c r="Z38" s="353"/>
      <c r="AA38" s="353"/>
      <c r="AB38" s="353"/>
      <c r="AC38" s="353"/>
      <c r="AD38" s="353"/>
      <c r="AE38" s="353">
        <v>26.336363636363632</v>
      </c>
      <c r="AF38" s="323"/>
      <c r="AG38" s="323"/>
      <c r="AH38" s="354"/>
      <c r="AI38" s="323"/>
      <c r="AJ38" s="323"/>
      <c r="AK38" s="353"/>
      <c r="AL38" s="323"/>
      <c r="AM38" s="353"/>
      <c r="AN38" s="353"/>
      <c r="AO38" s="323" t="s">
        <v>1044</v>
      </c>
      <c r="AP38" s="326" t="s">
        <v>1041</v>
      </c>
      <c r="AQ38" s="326"/>
      <c r="AR38" s="326"/>
      <c r="AS38" s="327"/>
      <c r="AT38" s="326">
        <v>4.4000000000000004</v>
      </c>
      <c r="AU38" s="327"/>
      <c r="AV38" s="326"/>
      <c r="AW38" s="327"/>
      <c r="AX38" s="326" t="s">
        <v>971</v>
      </c>
      <c r="AY38" s="326"/>
      <c r="AZ38" s="326">
        <v>0</v>
      </c>
      <c r="BA38" s="326">
        <v>0</v>
      </c>
      <c r="BB38" s="326">
        <v>0</v>
      </c>
      <c r="BC38" s="326">
        <v>0</v>
      </c>
      <c r="BD38" s="326">
        <v>0</v>
      </c>
      <c r="BE38" s="326">
        <v>0</v>
      </c>
      <c r="BF38" s="326">
        <v>0</v>
      </c>
      <c r="BG38" s="326">
        <v>0</v>
      </c>
      <c r="BH38" s="326">
        <v>0</v>
      </c>
      <c r="BI38" s="326">
        <v>0</v>
      </c>
      <c r="BJ38" s="326">
        <v>0</v>
      </c>
      <c r="BK38" s="326">
        <v>0</v>
      </c>
      <c r="BL38" s="326"/>
      <c r="BM38" s="326" t="s">
        <v>1041</v>
      </c>
      <c r="BN38" s="326"/>
      <c r="BO38" s="326" t="s">
        <v>1041</v>
      </c>
      <c r="BP38" s="356"/>
      <c r="BQ38" s="326"/>
      <c r="BR38" s="326"/>
      <c r="BS38" s="326"/>
      <c r="BT38" s="329"/>
      <c r="BU38" s="329"/>
      <c r="BV38" s="326"/>
      <c r="BW38" s="326" t="s">
        <v>1046</v>
      </c>
      <c r="BX38" s="326">
        <v>1</v>
      </c>
      <c r="BY38" s="323"/>
      <c r="BZ38" s="343" t="s">
        <v>2077</v>
      </c>
      <c r="CA38" s="323"/>
    </row>
    <row r="39" spans="1:79" ht="13" customHeight="1" x14ac:dyDescent="0.15">
      <c r="A39" s="323" t="s">
        <v>1970</v>
      </c>
      <c r="B39" s="470">
        <v>43665</v>
      </c>
      <c r="C39" s="325" t="s">
        <v>1037</v>
      </c>
      <c r="D39" s="323" t="s">
        <v>1255</v>
      </c>
      <c r="E39" s="323"/>
      <c r="F39" s="323" t="s">
        <v>1039</v>
      </c>
      <c r="G39" s="324">
        <v>43651</v>
      </c>
      <c r="H39" s="326" t="s">
        <v>1040</v>
      </c>
      <c r="I39" s="326" t="s">
        <v>1041</v>
      </c>
      <c r="J39" s="326">
        <v>15</v>
      </c>
      <c r="K39" s="323" t="s">
        <v>2024</v>
      </c>
      <c r="L39" s="323" t="s">
        <v>1440</v>
      </c>
      <c r="M39" s="353">
        <v>82.999999999999986</v>
      </c>
      <c r="N39" s="353">
        <v>27.099999999999998</v>
      </c>
      <c r="O39" s="329"/>
      <c r="P39" s="323"/>
      <c r="Q39" s="354"/>
      <c r="R39" s="323"/>
      <c r="S39" s="354"/>
      <c r="T39" s="323"/>
      <c r="U39" s="354"/>
      <c r="V39" s="354"/>
      <c r="W39" s="354"/>
      <c r="X39" s="323"/>
      <c r="Y39" s="353"/>
      <c r="Z39" s="353"/>
      <c r="AA39" s="353"/>
      <c r="AB39" s="353"/>
      <c r="AC39" s="353"/>
      <c r="AD39" s="353"/>
      <c r="AE39" s="353">
        <v>16.999999999999996</v>
      </c>
      <c r="AF39" s="323"/>
      <c r="AG39" s="323"/>
      <c r="AH39" s="354"/>
      <c r="AI39" s="323"/>
      <c r="AJ39" s="323"/>
      <c r="AK39" s="353"/>
      <c r="AL39" s="323"/>
      <c r="AM39" s="353"/>
      <c r="AN39" s="353"/>
      <c r="AO39" s="323" t="s">
        <v>1044</v>
      </c>
      <c r="AP39" s="326" t="s">
        <v>1041</v>
      </c>
      <c r="AQ39" s="326"/>
      <c r="AR39" s="326"/>
      <c r="AS39" s="327"/>
      <c r="AT39" s="326">
        <v>7</v>
      </c>
      <c r="AU39" s="327"/>
      <c r="AV39" s="326"/>
      <c r="AW39" s="327"/>
      <c r="AX39" s="326" t="s">
        <v>997</v>
      </c>
      <c r="AY39" s="326"/>
      <c r="AZ39" s="326">
        <v>0</v>
      </c>
      <c r="BA39" s="326">
        <v>0</v>
      </c>
      <c r="BB39" s="326">
        <v>0</v>
      </c>
      <c r="BC39" s="326">
        <v>0</v>
      </c>
      <c r="BD39" s="326">
        <v>0</v>
      </c>
      <c r="BE39" s="326">
        <v>0</v>
      </c>
      <c r="BF39" s="326">
        <v>0</v>
      </c>
      <c r="BG39" s="326">
        <v>0</v>
      </c>
      <c r="BH39" s="326">
        <v>0</v>
      </c>
      <c r="BI39" s="326">
        <v>0</v>
      </c>
      <c r="BJ39" s="326">
        <v>0</v>
      </c>
      <c r="BK39" s="326">
        <v>0</v>
      </c>
      <c r="BL39" s="326"/>
      <c r="BM39" s="326" t="s">
        <v>1041</v>
      </c>
      <c r="BN39" s="326"/>
      <c r="BO39" s="326" t="s">
        <v>1041</v>
      </c>
      <c r="BP39" s="356"/>
      <c r="BQ39" s="326"/>
      <c r="BR39" s="326"/>
      <c r="BS39" s="326"/>
      <c r="BT39" s="329"/>
      <c r="BU39" s="329"/>
      <c r="BV39" s="326"/>
      <c r="BW39" s="326" t="s">
        <v>1046</v>
      </c>
      <c r="BX39" s="326">
        <v>1</v>
      </c>
      <c r="BY39" s="323"/>
      <c r="BZ39" s="343" t="s">
        <v>2079</v>
      </c>
      <c r="CA39" s="323"/>
    </row>
    <row r="40" spans="1:79" ht="13" customHeight="1" x14ac:dyDescent="0.15">
      <c r="A40" s="323">
        <v>16292</v>
      </c>
      <c r="B40" s="470">
        <v>43665</v>
      </c>
      <c r="C40" s="325" t="s">
        <v>1037</v>
      </c>
      <c r="D40" s="323" t="s">
        <v>1255</v>
      </c>
      <c r="E40" s="323"/>
      <c r="F40" s="323" t="s">
        <v>1057</v>
      </c>
      <c r="G40" s="324">
        <v>43655</v>
      </c>
      <c r="H40" s="326" t="s">
        <v>1040</v>
      </c>
      <c r="I40" s="326" t="s">
        <v>1041</v>
      </c>
      <c r="J40" s="326">
        <v>2</v>
      </c>
      <c r="K40" s="323" t="s">
        <v>1042</v>
      </c>
      <c r="L40" s="323" t="s">
        <v>1905</v>
      </c>
      <c r="M40" s="353">
        <v>91.36363636363636</v>
      </c>
      <c r="N40" s="353">
        <v>43.381818181818176</v>
      </c>
      <c r="O40" s="329"/>
      <c r="P40" s="323"/>
      <c r="Q40" s="354"/>
      <c r="R40" s="392"/>
      <c r="S40" s="354"/>
      <c r="T40" s="323"/>
      <c r="U40" s="354"/>
      <c r="V40" s="354"/>
      <c r="W40" s="353">
        <v>21.09090909090909</v>
      </c>
      <c r="X40" s="323"/>
      <c r="Y40" s="353"/>
      <c r="Z40" s="353"/>
      <c r="AA40" s="353"/>
      <c r="AB40" s="353"/>
      <c r="AC40" s="353"/>
      <c r="AD40" s="353"/>
      <c r="AE40" s="354"/>
      <c r="AF40" s="323"/>
      <c r="AG40" s="323"/>
      <c r="AH40" s="353">
        <v>37.299999999999997</v>
      </c>
      <c r="AI40" s="323"/>
      <c r="AJ40" s="323"/>
      <c r="AK40" s="353"/>
      <c r="AL40" s="323"/>
      <c r="AM40" s="353"/>
      <c r="AN40" s="353"/>
      <c r="AO40" s="323" t="s">
        <v>1058</v>
      </c>
      <c r="AP40" s="326" t="s">
        <v>1041</v>
      </c>
      <c r="AQ40" s="326"/>
      <c r="AR40" s="326"/>
      <c r="AS40" s="327"/>
      <c r="AT40" s="326">
        <v>7</v>
      </c>
      <c r="AU40" s="327"/>
      <c r="AV40" s="326"/>
      <c r="AW40" s="327"/>
      <c r="AX40" s="326" t="s">
        <v>1045</v>
      </c>
      <c r="AY40" s="326"/>
      <c r="AZ40" s="326">
        <v>0</v>
      </c>
      <c r="BA40" s="326">
        <v>0</v>
      </c>
      <c r="BB40" s="326">
        <v>0</v>
      </c>
      <c r="BC40" s="326">
        <v>0</v>
      </c>
      <c r="BD40" s="326">
        <v>0</v>
      </c>
      <c r="BE40" s="326">
        <v>0</v>
      </c>
      <c r="BF40" s="326">
        <v>0</v>
      </c>
      <c r="BG40" s="326">
        <v>0</v>
      </c>
      <c r="BH40" s="326">
        <v>0</v>
      </c>
      <c r="BI40" s="326">
        <v>0</v>
      </c>
      <c r="BJ40" s="326">
        <v>0</v>
      </c>
      <c r="BK40" s="326">
        <v>0</v>
      </c>
      <c r="BL40" s="326"/>
      <c r="BM40" s="326" t="s">
        <v>1041</v>
      </c>
      <c r="BN40" s="326">
        <v>12</v>
      </c>
      <c r="BO40" s="326" t="s">
        <v>1041</v>
      </c>
      <c r="BP40" s="356"/>
      <c r="BQ40" s="326"/>
      <c r="BR40" s="326"/>
      <c r="BS40" s="326"/>
      <c r="BT40" s="323"/>
      <c r="BU40" s="329"/>
      <c r="BV40" s="326"/>
      <c r="BW40" s="326" t="s">
        <v>1046</v>
      </c>
      <c r="BX40" s="326"/>
      <c r="BY40" s="323" t="s">
        <v>1685</v>
      </c>
      <c r="BZ40" s="343" t="s">
        <v>2035</v>
      </c>
      <c r="CA40" s="329"/>
    </row>
    <row r="41" spans="1:79" ht="13" customHeight="1" x14ac:dyDescent="0.15">
      <c r="A41" s="323">
        <v>16642</v>
      </c>
      <c r="B41" s="470">
        <v>43665</v>
      </c>
      <c r="C41" s="325" t="s">
        <v>1037</v>
      </c>
      <c r="D41" s="323" t="s">
        <v>1255</v>
      </c>
      <c r="E41" s="323"/>
      <c r="F41" s="323" t="s">
        <v>1057</v>
      </c>
      <c r="G41" s="324">
        <v>43646</v>
      </c>
      <c r="H41" s="326" t="s">
        <v>1040</v>
      </c>
      <c r="I41" s="326" t="s">
        <v>1041</v>
      </c>
      <c r="J41" s="326">
        <v>3</v>
      </c>
      <c r="K41" s="323" t="s">
        <v>1097</v>
      </c>
      <c r="L41" s="323" t="s">
        <v>1383</v>
      </c>
      <c r="M41" s="353">
        <v>98.972727272727269</v>
      </c>
      <c r="N41" s="353">
        <v>38.209090909090904</v>
      </c>
      <c r="O41" s="329"/>
      <c r="P41" s="323"/>
      <c r="Q41" s="354"/>
      <c r="R41" s="392"/>
      <c r="S41" s="354"/>
      <c r="T41" s="323"/>
      <c r="U41" s="354"/>
      <c r="V41" s="354"/>
      <c r="W41" s="353">
        <v>30.009090909090904</v>
      </c>
      <c r="X41" s="323"/>
      <c r="Y41" s="353"/>
      <c r="Z41" s="353"/>
      <c r="AA41" s="353"/>
      <c r="AB41" s="353"/>
      <c r="AC41" s="353"/>
      <c r="AD41" s="354"/>
      <c r="AE41" s="354"/>
      <c r="AF41" s="323"/>
      <c r="AG41" s="323"/>
      <c r="AH41" s="353">
        <v>31.263636363636362</v>
      </c>
      <c r="AI41" s="323"/>
      <c r="AJ41" s="323"/>
      <c r="AK41" s="353"/>
      <c r="AL41" s="323"/>
      <c r="AM41" s="353"/>
      <c r="AN41" s="353"/>
      <c r="AO41" s="323" t="s">
        <v>1058</v>
      </c>
      <c r="AP41" s="326" t="s">
        <v>1041</v>
      </c>
      <c r="AQ41" s="326"/>
      <c r="AR41" s="326"/>
      <c r="AS41" s="327"/>
      <c r="AT41" s="326">
        <v>6.7</v>
      </c>
      <c r="AU41" s="327"/>
      <c r="AV41" s="326"/>
      <c r="AW41" s="327"/>
      <c r="AX41" s="326" t="s">
        <v>1041</v>
      </c>
      <c r="AY41" s="326"/>
      <c r="AZ41" s="326">
        <v>0</v>
      </c>
      <c r="BA41" s="326">
        <v>0</v>
      </c>
      <c r="BB41" s="326">
        <v>0</v>
      </c>
      <c r="BC41" s="326">
        <v>0</v>
      </c>
      <c r="BD41" s="326">
        <v>0</v>
      </c>
      <c r="BE41" s="326">
        <v>0</v>
      </c>
      <c r="BF41" s="326">
        <v>0</v>
      </c>
      <c r="BG41" s="326">
        <v>0</v>
      </c>
      <c r="BH41" s="326">
        <v>0</v>
      </c>
      <c r="BI41" s="326">
        <v>0</v>
      </c>
      <c r="BJ41" s="326">
        <v>0</v>
      </c>
      <c r="BK41" s="326">
        <v>0</v>
      </c>
      <c r="BL41" s="326"/>
      <c r="BM41" s="326" t="s">
        <v>1041</v>
      </c>
      <c r="BN41" s="326"/>
      <c r="BO41" s="326" t="s">
        <v>1041</v>
      </c>
      <c r="BP41" s="356"/>
      <c r="BQ41" s="326"/>
      <c r="BR41" s="326"/>
      <c r="BS41" s="326"/>
      <c r="BT41" s="323"/>
      <c r="BU41" s="329"/>
      <c r="BV41" s="326"/>
      <c r="BW41" s="326" t="s">
        <v>1046</v>
      </c>
      <c r="BX41" s="326">
        <v>1</v>
      </c>
      <c r="BY41" s="323"/>
      <c r="BZ41" s="343" t="s">
        <v>2038</v>
      </c>
      <c r="CA41" s="323"/>
    </row>
    <row r="42" spans="1:79" ht="13" customHeight="1" x14ac:dyDescent="0.15">
      <c r="A42" s="323">
        <v>11111</v>
      </c>
      <c r="B42" s="470">
        <v>43665</v>
      </c>
      <c r="C42" s="325" t="s">
        <v>1037</v>
      </c>
      <c r="D42" s="323" t="s">
        <v>1255</v>
      </c>
      <c r="E42" s="323"/>
      <c r="F42" s="323" t="s">
        <v>1057</v>
      </c>
      <c r="G42" s="324">
        <v>43646</v>
      </c>
      <c r="H42" s="346" t="s">
        <v>126</v>
      </c>
      <c r="I42" s="346" t="s">
        <v>971</v>
      </c>
      <c r="J42" s="432">
        <v>4</v>
      </c>
      <c r="K42" s="345" t="s">
        <v>902</v>
      </c>
      <c r="L42" s="323" t="s">
        <v>1932</v>
      </c>
      <c r="M42" s="353">
        <v>109.99999999999999</v>
      </c>
      <c r="N42" s="353">
        <v>44.999999999999993</v>
      </c>
      <c r="O42" s="329" t="s">
        <v>992</v>
      </c>
      <c r="P42" s="345">
        <v>340</v>
      </c>
      <c r="Q42" s="353">
        <v>49.5</v>
      </c>
      <c r="R42" s="394"/>
      <c r="S42" s="354"/>
      <c r="T42" s="323"/>
      <c r="U42" s="395"/>
      <c r="V42" s="395"/>
      <c r="W42" s="353">
        <v>28.999999999999996</v>
      </c>
      <c r="X42" s="345"/>
      <c r="Y42" s="396"/>
      <c r="Z42" s="396"/>
      <c r="AA42" s="396"/>
      <c r="AB42" s="396"/>
      <c r="AC42" s="396"/>
      <c r="AD42" s="396"/>
      <c r="AE42" s="395"/>
      <c r="AF42" s="345"/>
      <c r="AG42" s="345"/>
      <c r="AH42" s="353">
        <v>28.999999999999996</v>
      </c>
      <c r="AI42" s="345"/>
      <c r="AJ42" s="345"/>
      <c r="AK42" s="396"/>
      <c r="AL42" s="345"/>
      <c r="AM42" s="396"/>
      <c r="AN42" s="396"/>
      <c r="AO42" s="345" t="s">
        <v>1646</v>
      </c>
      <c r="AP42" s="346" t="s">
        <v>971</v>
      </c>
      <c r="AQ42" s="346"/>
      <c r="AR42" s="346"/>
      <c r="AS42" s="346">
        <v>10</v>
      </c>
      <c r="AT42" s="326">
        <v>5.2</v>
      </c>
      <c r="AU42" s="327"/>
      <c r="AV42" s="326"/>
      <c r="AW42" s="327"/>
      <c r="AX42" s="346" t="s">
        <v>997</v>
      </c>
      <c r="AY42" s="346"/>
      <c r="AZ42" s="346">
        <v>0</v>
      </c>
      <c r="BA42" s="346">
        <v>0</v>
      </c>
      <c r="BB42" s="346">
        <v>2</v>
      </c>
      <c r="BC42" s="346">
        <v>0</v>
      </c>
      <c r="BD42" s="346">
        <v>0</v>
      </c>
      <c r="BE42" s="346">
        <v>0</v>
      </c>
      <c r="BF42" s="346">
        <v>0</v>
      </c>
      <c r="BG42" s="346">
        <v>0</v>
      </c>
      <c r="BH42" s="346">
        <v>0</v>
      </c>
      <c r="BI42" s="346">
        <v>0</v>
      </c>
      <c r="BJ42" s="346">
        <v>0</v>
      </c>
      <c r="BK42" s="346">
        <v>0</v>
      </c>
      <c r="BL42" s="346"/>
      <c r="BM42" s="346" t="s">
        <v>971</v>
      </c>
      <c r="BN42" s="346"/>
      <c r="BO42" s="346" t="s">
        <v>971</v>
      </c>
      <c r="BP42" s="361"/>
      <c r="BQ42" s="346"/>
      <c r="BR42" s="346"/>
      <c r="BS42" s="346"/>
      <c r="BT42" s="349"/>
      <c r="BU42" s="349"/>
      <c r="BV42" s="346"/>
      <c r="BW42" s="346" t="s">
        <v>1380</v>
      </c>
      <c r="BX42" s="346"/>
      <c r="BY42" s="345"/>
      <c r="BZ42" s="393" t="s">
        <v>2041</v>
      </c>
      <c r="CA42" s="323"/>
    </row>
    <row r="43" spans="1:79" ht="13" customHeight="1" x14ac:dyDescent="0.15">
      <c r="A43" s="323">
        <v>1488</v>
      </c>
      <c r="B43" s="470">
        <v>43665</v>
      </c>
      <c r="C43" s="325" t="s">
        <v>1037</v>
      </c>
      <c r="D43" s="323" t="s">
        <v>1255</v>
      </c>
      <c r="E43" s="323"/>
      <c r="F43" s="323" t="s">
        <v>1057</v>
      </c>
      <c r="G43" s="324">
        <v>43623</v>
      </c>
      <c r="H43" s="326" t="s">
        <v>1040</v>
      </c>
      <c r="I43" s="326" t="s">
        <v>1041</v>
      </c>
      <c r="J43" s="326">
        <v>5</v>
      </c>
      <c r="K43" s="323" t="s">
        <v>1689</v>
      </c>
      <c r="L43" s="323" t="s">
        <v>1066</v>
      </c>
      <c r="M43" s="353">
        <v>124.07272727272725</v>
      </c>
      <c r="N43" s="353">
        <v>36.209090909090904</v>
      </c>
      <c r="O43" s="329"/>
      <c r="P43" s="323"/>
      <c r="Q43" s="354"/>
      <c r="R43" s="392"/>
      <c r="S43" s="354"/>
      <c r="T43" s="323"/>
      <c r="U43" s="354"/>
      <c r="V43" s="354"/>
      <c r="W43" s="353">
        <v>30.154545454545453</v>
      </c>
      <c r="X43" s="323"/>
      <c r="Y43" s="353"/>
      <c r="Z43" s="353"/>
      <c r="AA43" s="353"/>
      <c r="AB43" s="353"/>
      <c r="AC43" s="353"/>
      <c r="AD43" s="353"/>
      <c r="AE43" s="354"/>
      <c r="AF43" s="323"/>
      <c r="AG43" s="323"/>
      <c r="AH43" s="353">
        <v>30.745454545454542</v>
      </c>
      <c r="AI43" s="323"/>
      <c r="AJ43" s="323"/>
      <c r="AK43" s="353"/>
      <c r="AL43" s="323"/>
      <c r="AM43" s="353"/>
      <c r="AN43" s="353"/>
      <c r="AO43" s="323" t="s">
        <v>1058</v>
      </c>
      <c r="AP43" s="326" t="s">
        <v>1041</v>
      </c>
      <c r="AQ43" s="326"/>
      <c r="AR43" s="326"/>
      <c r="AS43" s="327"/>
      <c r="AT43" s="326">
        <v>6.2</v>
      </c>
      <c r="AU43" s="327"/>
      <c r="AV43" s="326"/>
      <c r="AW43" s="327"/>
      <c r="AX43" s="326" t="s">
        <v>1045</v>
      </c>
      <c r="AY43" s="326"/>
      <c r="AZ43" s="326">
        <v>0</v>
      </c>
      <c r="BA43" s="326">
        <v>0</v>
      </c>
      <c r="BB43" s="326">
        <v>0</v>
      </c>
      <c r="BC43" s="326">
        <v>0</v>
      </c>
      <c r="BD43" s="326">
        <v>0</v>
      </c>
      <c r="BE43" s="326">
        <v>0</v>
      </c>
      <c r="BF43" s="326">
        <v>0</v>
      </c>
      <c r="BG43" s="326">
        <v>0</v>
      </c>
      <c r="BH43" s="326">
        <v>0</v>
      </c>
      <c r="BI43" s="326">
        <v>0</v>
      </c>
      <c r="BJ43" s="326">
        <v>0</v>
      </c>
      <c r="BK43" s="326">
        <v>0</v>
      </c>
      <c r="BL43" s="326"/>
      <c r="BM43" s="326" t="s">
        <v>1041</v>
      </c>
      <c r="BN43" s="326"/>
      <c r="BO43" s="326" t="s">
        <v>1041</v>
      </c>
      <c r="BP43" s="356"/>
      <c r="BQ43" s="326"/>
      <c r="BR43" s="326"/>
      <c r="BS43" s="326"/>
      <c r="BT43" s="329"/>
      <c r="BU43" s="329"/>
      <c r="BV43" s="326"/>
      <c r="BW43" s="326" t="s">
        <v>1046</v>
      </c>
      <c r="BX43" s="326"/>
      <c r="BY43" s="323"/>
      <c r="BZ43" s="393" t="s">
        <v>2044</v>
      </c>
      <c r="CA43" s="329"/>
    </row>
    <row r="44" spans="1:79" ht="13" customHeight="1" x14ac:dyDescent="0.15">
      <c r="A44" s="323">
        <v>676</v>
      </c>
      <c r="B44" s="470">
        <v>43665</v>
      </c>
      <c r="C44" s="325" t="s">
        <v>1037</v>
      </c>
      <c r="D44" s="323" t="s">
        <v>1255</v>
      </c>
      <c r="E44" s="323"/>
      <c r="F44" s="323" t="s">
        <v>1057</v>
      </c>
      <c r="G44" s="324">
        <v>43646</v>
      </c>
      <c r="H44" s="326" t="s">
        <v>1040</v>
      </c>
      <c r="I44" s="326" t="s">
        <v>1041</v>
      </c>
      <c r="J44" s="326">
        <v>7</v>
      </c>
      <c r="K44" s="323" t="s">
        <v>1055</v>
      </c>
      <c r="L44" s="323" t="s">
        <v>1914</v>
      </c>
      <c r="M44" s="353">
        <v>95.1</v>
      </c>
      <c r="N44" s="353">
        <v>43.854545454545452</v>
      </c>
      <c r="O44" s="329"/>
      <c r="P44" s="323"/>
      <c r="Q44" s="354"/>
      <c r="R44" s="392"/>
      <c r="S44" s="354"/>
      <c r="T44" s="323"/>
      <c r="U44" s="354"/>
      <c r="V44" s="354"/>
      <c r="W44" s="353">
        <v>23.236363636363635</v>
      </c>
      <c r="X44" s="323"/>
      <c r="Y44" s="353"/>
      <c r="Z44" s="353"/>
      <c r="AA44" s="353"/>
      <c r="AB44" s="353"/>
      <c r="AC44" s="353"/>
      <c r="AD44" s="353"/>
      <c r="AE44" s="354"/>
      <c r="AF44" s="323"/>
      <c r="AG44" s="323"/>
      <c r="AH44" s="353">
        <v>35.036363636363632</v>
      </c>
      <c r="AI44" s="323"/>
      <c r="AJ44" s="323"/>
      <c r="AK44" s="354"/>
      <c r="AL44" s="323"/>
      <c r="AM44" s="353"/>
      <c r="AN44" s="353"/>
      <c r="AO44" s="323" t="s">
        <v>1058</v>
      </c>
      <c r="AP44" s="326" t="s">
        <v>1041</v>
      </c>
      <c r="AQ44" s="326"/>
      <c r="AR44" s="326"/>
      <c r="AS44" s="327"/>
      <c r="AT44" s="326">
        <v>7</v>
      </c>
      <c r="AU44" s="327"/>
      <c r="AV44" s="326"/>
      <c r="AW44" s="327"/>
      <c r="AX44" s="326" t="s">
        <v>1045</v>
      </c>
      <c r="AY44" s="326"/>
      <c r="AZ44" s="326">
        <v>0</v>
      </c>
      <c r="BA44" s="326">
        <v>0</v>
      </c>
      <c r="BB44" s="326">
        <v>0</v>
      </c>
      <c r="BC44" s="326">
        <v>0</v>
      </c>
      <c r="BD44" s="326">
        <v>0</v>
      </c>
      <c r="BE44" s="326">
        <v>0</v>
      </c>
      <c r="BF44" s="326">
        <v>0</v>
      </c>
      <c r="BG44" s="326">
        <v>0</v>
      </c>
      <c r="BH44" s="326">
        <v>0</v>
      </c>
      <c r="BI44" s="326">
        <v>0</v>
      </c>
      <c r="BJ44" s="326">
        <v>0</v>
      </c>
      <c r="BK44" s="326">
        <v>0</v>
      </c>
      <c r="BL44" s="326"/>
      <c r="BM44" s="326" t="s">
        <v>1041</v>
      </c>
      <c r="BN44" s="326">
        <v>12</v>
      </c>
      <c r="BO44" s="326" t="s">
        <v>1041</v>
      </c>
      <c r="BP44" s="356"/>
      <c r="BQ44" s="326"/>
      <c r="BR44" s="326"/>
      <c r="BS44" s="326"/>
      <c r="BT44" s="329"/>
      <c r="BU44" s="329"/>
      <c r="BV44" s="326"/>
      <c r="BW44" s="326" t="s">
        <v>1046</v>
      </c>
      <c r="BX44" s="326"/>
      <c r="BY44" s="416" t="s">
        <v>1934</v>
      </c>
      <c r="BZ44" s="343" t="s">
        <v>2049</v>
      </c>
      <c r="CA44" s="329"/>
    </row>
    <row r="45" spans="1:79" ht="13" customHeight="1" x14ac:dyDescent="0.15">
      <c r="A45" s="323">
        <v>15132</v>
      </c>
      <c r="B45" s="470">
        <v>43665</v>
      </c>
      <c r="C45" s="325" t="s">
        <v>1037</v>
      </c>
      <c r="D45" s="323" t="s">
        <v>1255</v>
      </c>
      <c r="E45" s="323"/>
      <c r="F45" s="323" t="s">
        <v>1057</v>
      </c>
      <c r="G45" s="324">
        <v>43646</v>
      </c>
      <c r="H45" s="326" t="s">
        <v>1040</v>
      </c>
      <c r="I45" s="326" t="s">
        <v>1041</v>
      </c>
      <c r="J45" s="326">
        <v>8</v>
      </c>
      <c r="K45" s="323" t="s">
        <v>1059</v>
      </c>
      <c r="L45" s="323" t="s">
        <v>1697</v>
      </c>
      <c r="M45" s="353">
        <v>129.59090909090909</v>
      </c>
      <c r="N45" s="353">
        <v>35.890909090909084</v>
      </c>
      <c r="O45" s="329"/>
      <c r="P45" s="323"/>
      <c r="Q45" s="354"/>
      <c r="R45" s="323"/>
      <c r="S45" s="354"/>
      <c r="T45" s="323"/>
      <c r="U45" s="354"/>
      <c r="V45" s="354"/>
      <c r="W45" s="353">
        <v>26.599999999999998</v>
      </c>
      <c r="X45" s="323"/>
      <c r="Y45" s="353"/>
      <c r="Z45" s="353"/>
      <c r="AA45" s="353"/>
      <c r="AB45" s="353"/>
      <c r="AC45" s="353"/>
      <c r="AD45" s="354"/>
      <c r="AE45" s="354"/>
      <c r="AF45" s="323"/>
      <c r="AG45" s="323"/>
      <c r="AH45" s="353">
        <v>32.272727272727273</v>
      </c>
      <c r="AI45" s="323"/>
      <c r="AJ45" s="323"/>
      <c r="AK45" s="353"/>
      <c r="AL45" s="323"/>
      <c r="AM45" s="353"/>
      <c r="AN45" s="353"/>
      <c r="AO45" s="323" t="s">
        <v>1058</v>
      </c>
      <c r="AP45" s="326" t="s">
        <v>1041</v>
      </c>
      <c r="AQ45" s="326"/>
      <c r="AR45" s="326"/>
      <c r="AS45" s="327"/>
      <c r="AT45" s="326">
        <v>5</v>
      </c>
      <c r="AU45" s="327"/>
      <c r="AV45" s="326"/>
      <c r="AW45" s="327"/>
      <c r="AX45" s="326" t="s">
        <v>1045</v>
      </c>
      <c r="AY45" s="326"/>
      <c r="AZ45" s="326">
        <v>0</v>
      </c>
      <c r="BA45" s="326">
        <v>0</v>
      </c>
      <c r="BB45" s="326">
        <v>0</v>
      </c>
      <c r="BC45" s="326">
        <v>0</v>
      </c>
      <c r="BD45" s="326">
        <v>0</v>
      </c>
      <c r="BE45" s="326">
        <v>0</v>
      </c>
      <c r="BF45" s="326">
        <v>0</v>
      </c>
      <c r="BG45" s="326">
        <v>0</v>
      </c>
      <c r="BH45" s="326">
        <v>0</v>
      </c>
      <c r="BI45" s="326">
        <v>0</v>
      </c>
      <c r="BJ45" s="326">
        <v>0</v>
      </c>
      <c r="BK45" s="326">
        <v>0</v>
      </c>
      <c r="BL45" s="326"/>
      <c r="BM45" s="326" t="s">
        <v>1041</v>
      </c>
      <c r="BN45" s="326"/>
      <c r="BO45" s="326" t="s">
        <v>1041</v>
      </c>
      <c r="BP45" s="356"/>
      <c r="BQ45" s="326"/>
      <c r="BR45" s="326"/>
      <c r="BS45" s="326"/>
      <c r="BT45" s="329"/>
      <c r="BU45" s="329"/>
      <c r="BV45" s="326"/>
      <c r="BW45" s="326" t="s">
        <v>1046</v>
      </c>
      <c r="BX45" s="326">
        <v>1</v>
      </c>
      <c r="BY45" s="323"/>
      <c r="BZ45" s="343" t="s">
        <v>2052</v>
      </c>
      <c r="CA45" s="323"/>
    </row>
    <row r="46" spans="1:79" ht="13" customHeight="1" x14ac:dyDescent="0.15">
      <c r="A46" s="323">
        <v>1400</v>
      </c>
      <c r="B46" s="470">
        <v>43665</v>
      </c>
      <c r="C46" s="325" t="s">
        <v>1037</v>
      </c>
      <c r="D46" s="323" t="s">
        <v>1255</v>
      </c>
      <c r="E46" s="323"/>
      <c r="F46" s="323" t="s">
        <v>1057</v>
      </c>
      <c r="G46" s="324">
        <v>43646</v>
      </c>
      <c r="H46" s="326" t="s">
        <v>1040</v>
      </c>
      <c r="I46" s="326" t="s">
        <v>1041</v>
      </c>
      <c r="J46" s="326">
        <v>9</v>
      </c>
      <c r="K46" s="323" t="s">
        <v>1060</v>
      </c>
      <c r="L46" s="323" t="s">
        <v>1061</v>
      </c>
      <c r="M46" s="353">
        <v>89.981818181818184</v>
      </c>
      <c r="N46" s="353">
        <v>29.9</v>
      </c>
      <c r="O46" s="471"/>
      <c r="P46" s="472"/>
      <c r="Q46" s="473"/>
      <c r="R46" s="392"/>
      <c r="S46" s="354"/>
      <c r="T46" s="323"/>
      <c r="U46" s="354"/>
      <c r="V46" s="354"/>
      <c r="W46" s="353">
        <v>20.781818181818181</v>
      </c>
      <c r="X46" s="323"/>
      <c r="Y46" s="353"/>
      <c r="Z46" s="353"/>
      <c r="AA46" s="353"/>
      <c r="AB46" s="353"/>
      <c r="AC46" s="353"/>
      <c r="AD46" s="353"/>
      <c r="AE46" s="354"/>
      <c r="AF46" s="323"/>
      <c r="AG46" s="323"/>
      <c r="AH46" s="353">
        <v>24.981818181818181</v>
      </c>
      <c r="AI46" s="323"/>
      <c r="AJ46" s="323"/>
      <c r="AK46" s="353"/>
      <c r="AL46" s="323"/>
      <c r="AM46" s="353"/>
      <c r="AN46" s="353"/>
      <c r="AO46" s="323" t="s">
        <v>1058</v>
      </c>
      <c r="AP46" s="326" t="s">
        <v>1041</v>
      </c>
      <c r="AQ46" s="326"/>
      <c r="AR46" s="326"/>
      <c r="AS46" s="327"/>
      <c r="AT46" s="326">
        <v>7</v>
      </c>
      <c r="AU46" s="327"/>
      <c r="AV46" s="326"/>
      <c r="AW46" s="327"/>
      <c r="AX46" s="326" t="s">
        <v>1045</v>
      </c>
      <c r="AY46" s="326"/>
      <c r="AZ46" s="326">
        <v>0</v>
      </c>
      <c r="BA46" s="326">
        <v>0</v>
      </c>
      <c r="BB46" s="326">
        <v>0</v>
      </c>
      <c r="BC46" s="326">
        <v>0</v>
      </c>
      <c r="BD46" s="326">
        <v>0</v>
      </c>
      <c r="BE46" s="326">
        <v>0</v>
      </c>
      <c r="BF46" s="326">
        <v>0</v>
      </c>
      <c r="BG46" s="326">
        <v>0</v>
      </c>
      <c r="BH46" s="326">
        <v>0</v>
      </c>
      <c r="BI46" s="326">
        <v>0</v>
      </c>
      <c r="BJ46" s="326">
        <v>0</v>
      </c>
      <c r="BK46" s="326">
        <v>0</v>
      </c>
      <c r="BL46" s="326"/>
      <c r="BM46" s="326" t="s">
        <v>1041</v>
      </c>
      <c r="BN46" s="326"/>
      <c r="BO46" s="326" t="s">
        <v>1041</v>
      </c>
      <c r="BP46" s="356"/>
      <c r="BQ46" s="326"/>
      <c r="BR46" s="326"/>
      <c r="BS46" s="328"/>
      <c r="BT46" s="329"/>
      <c r="BU46" s="329"/>
      <c r="BV46" s="326"/>
      <c r="BW46" s="326" t="s">
        <v>1046</v>
      </c>
      <c r="BX46" s="326"/>
      <c r="BY46" s="323"/>
      <c r="BZ46" s="409" t="s">
        <v>2055</v>
      </c>
      <c r="CA46" s="323"/>
    </row>
    <row r="47" spans="1:79" ht="13" customHeight="1" x14ac:dyDescent="0.15">
      <c r="A47" s="323">
        <v>1124</v>
      </c>
      <c r="B47" s="470">
        <v>43665</v>
      </c>
      <c r="C47" s="325" t="s">
        <v>1037</v>
      </c>
      <c r="D47" s="323" t="s">
        <v>1255</v>
      </c>
      <c r="E47" s="323"/>
      <c r="F47" s="323" t="s">
        <v>1057</v>
      </c>
      <c r="G47" s="324">
        <v>43650</v>
      </c>
      <c r="H47" s="326" t="s">
        <v>1040</v>
      </c>
      <c r="I47" s="326" t="s">
        <v>1041</v>
      </c>
      <c r="J47" s="326">
        <v>10</v>
      </c>
      <c r="K47" s="323" t="s">
        <v>1062</v>
      </c>
      <c r="L47" s="323" t="s">
        <v>1996</v>
      </c>
      <c r="M47" s="353">
        <v>97.918181818181807</v>
      </c>
      <c r="N47" s="353">
        <v>41.990909090909085</v>
      </c>
      <c r="O47" s="329"/>
      <c r="P47" s="323"/>
      <c r="Q47" s="354"/>
      <c r="R47" s="392"/>
      <c r="S47" s="354"/>
      <c r="T47" s="323"/>
      <c r="U47" s="354"/>
      <c r="V47" s="354"/>
      <c r="W47" s="353">
        <v>30.890909090909087</v>
      </c>
      <c r="X47" s="323"/>
      <c r="Y47" s="353"/>
      <c r="Z47" s="353"/>
      <c r="AA47" s="353"/>
      <c r="AB47" s="353"/>
      <c r="AC47" s="353"/>
      <c r="AD47" s="354"/>
      <c r="AE47" s="354"/>
      <c r="AF47" s="323"/>
      <c r="AG47" s="323"/>
      <c r="AH47" s="353">
        <v>31.981818181818181</v>
      </c>
      <c r="AI47" s="323"/>
      <c r="AJ47" s="323"/>
      <c r="AK47" s="353"/>
      <c r="AL47" s="323"/>
      <c r="AM47" s="353"/>
      <c r="AN47" s="353"/>
      <c r="AO47" s="323" t="s">
        <v>1058</v>
      </c>
      <c r="AP47" s="326" t="s">
        <v>1041</v>
      </c>
      <c r="AQ47" s="326"/>
      <c r="AR47" s="326"/>
      <c r="AS47" s="327"/>
      <c r="AT47" s="326">
        <v>5.5</v>
      </c>
      <c r="AU47" s="327"/>
      <c r="AV47" s="326"/>
      <c r="AW47" s="327"/>
      <c r="AX47" s="326" t="s">
        <v>1041</v>
      </c>
      <c r="AY47" s="326"/>
      <c r="AZ47" s="326">
        <v>10</v>
      </c>
      <c r="BA47" s="326">
        <v>0</v>
      </c>
      <c r="BB47" s="326">
        <v>0</v>
      </c>
      <c r="BC47" s="326">
        <v>0</v>
      </c>
      <c r="BD47" s="326">
        <v>0</v>
      </c>
      <c r="BE47" s="326">
        <v>0</v>
      </c>
      <c r="BF47" s="326">
        <v>0</v>
      </c>
      <c r="BG47" s="326">
        <v>0</v>
      </c>
      <c r="BH47" s="326">
        <v>0</v>
      </c>
      <c r="BI47" s="326">
        <v>0</v>
      </c>
      <c r="BJ47" s="326">
        <v>0</v>
      </c>
      <c r="BK47" s="326">
        <v>0</v>
      </c>
      <c r="BL47" s="326"/>
      <c r="BM47" s="326" t="s">
        <v>1041</v>
      </c>
      <c r="BN47" s="326"/>
      <c r="BO47" s="326" t="s">
        <v>1041</v>
      </c>
      <c r="BP47" s="356"/>
      <c r="BQ47" s="326"/>
      <c r="BR47" s="326"/>
      <c r="BS47" s="326"/>
      <c r="BT47" s="323"/>
      <c r="BU47" s="323"/>
      <c r="BV47" s="326"/>
      <c r="BW47" s="326" t="s">
        <v>1046</v>
      </c>
      <c r="BX47" s="326"/>
      <c r="BY47" s="323" t="s">
        <v>2056</v>
      </c>
      <c r="BZ47" s="410" t="s">
        <v>2059</v>
      </c>
      <c r="CA47" s="323"/>
    </row>
    <row r="48" spans="1:79" ht="13" customHeight="1" x14ac:dyDescent="0.15">
      <c r="A48" s="323">
        <v>12488</v>
      </c>
      <c r="B48" s="470">
        <v>43665</v>
      </c>
      <c r="C48" s="325" t="s">
        <v>1037</v>
      </c>
      <c r="D48" s="323" t="s">
        <v>1255</v>
      </c>
      <c r="E48" s="323"/>
      <c r="F48" s="323" t="s">
        <v>1057</v>
      </c>
      <c r="G48" s="324">
        <v>43658</v>
      </c>
      <c r="H48" s="326" t="s">
        <v>1040</v>
      </c>
      <c r="I48" s="326" t="s">
        <v>1041</v>
      </c>
      <c r="J48" s="326">
        <v>12</v>
      </c>
      <c r="K48" s="323" t="s">
        <v>1415</v>
      </c>
      <c r="L48" s="323" t="s">
        <v>1707</v>
      </c>
      <c r="M48" s="353">
        <v>94.999999999999986</v>
      </c>
      <c r="N48" s="353">
        <v>28.999999999999996</v>
      </c>
      <c r="O48" s="329"/>
      <c r="P48" s="323"/>
      <c r="Q48" s="354"/>
      <c r="R48" s="392"/>
      <c r="S48" s="354"/>
      <c r="T48" s="323"/>
      <c r="U48" s="354"/>
      <c r="V48" s="354"/>
      <c r="W48" s="353">
        <v>23.399999999999995</v>
      </c>
      <c r="X48" s="323"/>
      <c r="Y48" s="353"/>
      <c r="Z48" s="353"/>
      <c r="AA48" s="353"/>
      <c r="AB48" s="353"/>
      <c r="AC48" s="353"/>
      <c r="AD48" s="354"/>
      <c r="AE48" s="354"/>
      <c r="AF48" s="323"/>
      <c r="AG48" s="323"/>
      <c r="AH48" s="353">
        <v>24.2</v>
      </c>
      <c r="AI48" s="323"/>
      <c r="AJ48" s="323"/>
      <c r="AK48" s="353"/>
      <c r="AL48" s="323"/>
      <c r="AM48" s="353"/>
      <c r="AN48" s="353"/>
      <c r="AO48" s="323" t="s">
        <v>1058</v>
      </c>
      <c r="AP48" s="326" t="s">
        <v>1041</v>
      </c>
      <c r="AQ48" s="326"/>
      <c r="AR48" s="326"/>
      <c r="AS48" s="327"/>
      <c r="AT48" s="326">
        <v>8.1</v>
      </c>
      <c r="AU48" s="327"/>
      <c r="AV48" s="326"/>
      <c r="AW48" s="327"/>
      <c r="AX48" s="326" t="s">
        <v>971</v>
      </c>
      <c r="AY48" s="326"/>
      <c r="AZ48" s="326">
        <v>4</v>
      </c>
      <c r="BA48" s="326">
        <v>0</v>
      </c>
      <c r="BB48" s="326">
        <v>0</v>
      </c>
      <c r="BC48" s="326">
        <v>0</v>
      </c>
      <c r="BD48" s="326">
        <v>0</v>
      </c>
      <c r="BE48" s="326">
        <v>0</v>
      </c>
      <c r="BF48" s="326">
        <v>0</v>
      </c>
      <c r="BG48" s="326">
        <v>0</v>
      </c>
      <c r="BH48" s="326">
        <v>0</v>
      </c>
      <c r="BI48" s="326">
        <v>0</v>
      </c>
      <c r="BJ48" s="326">
        <v>0</v>
      </c>
      <c r="BK48" s="326">
        <v>0</v>
      </c>
      <c r="BL48" s="326"/>
      <c r="BM48" s="326" t="s">
        <v>1041</v>
      </c>
      <c r="BN48" s="326"/>
      <c r="BO48" s="326" t="s">
        <v>1041</v>
      </c>
      <c r="BP48" s="356"/>
      <c r="BQ48" s="326"/>
      <c r="BR48" s="326"/>
      <c r="BS48" s="326"/>
      <c r="BT48" s="323"/>
      <c r="BU48" s="329"/>
      <c r="BV48" s="326"/>
      <c r="BW48" s="326" t="s">
        <v>1046</v>
      </c>
      <c r="BX48" s="326">
        <v>1</v>
      </c>
      <c r="BY48" s="323"/>
      <c r="BZ48" s="323" t="s">
        <v>2062</v>
      </c>
      <c r="CA48" s="329"/>
    </row>
    <row r="49" spans="1:79" ht="13" customHeight="1" x14ac:dyDescent="0.15">
      <c r="A49" s="323">
        <v>5231</v>
      </c>
      <c r="B49" s="470">
        <v>43665</v>
      </c>
      <c r="C49" s="325" t="s">
        <v>1037</v>
      </c>
      <c r="D49" s="323" t="s">
        <v>1255</v>
      </c>
      <c r="E49" s="323"/>
      <c r="F49" s="323" t="s">
        <v>1057</v>
      </c>
      <c r="G49" s="324">
        <v>43658</v>
      </c>
      <c r="H49" s="326" t="s">
        <v>1040</v>
      </c>
      <c r="I49" s="326" t="s">
        <v>1041</v>
      </c>
      <c r="J49" s="326">
        <v>14</v>
      </c>
      <c r="K49" s="323" t="s">
        <v>1923</v>
      </c>
      <c r="L49" s="323" t="s">
        <v>1431</v>
      </c>
      <c r="M49" s="353">
        <v>85</v>
      </c>
      <c r="N49" s="353">
        <v>28</v>
      </c>
      <c r="O49" s="329"/>
      <c r="P49" s="323"/>
      <c r="Q49" s="354"/>
      <c r="R49" s="323"/>
      <c r="S49" s="354"/>
      <c r="T49" s="323"/>
      <c r="U49" s="354"/>
      <c r="V49" s="354"/>
      <c r="W49" s="353">
        <v>21.499999999999996</v>
      </c>
      <c r="X49" s="323"/>
      <c r="Y49" s="353"/>
      <c r="Z49" s="353"/>
      <c r="AA49" s="353"/>
      <c r="AB49" s="353"/>
      <c r="AC49" s="353"/>
      <c r="AD49" s="353"/>
      <c r="AE49" s="354"/>
      <c r="AF49" s="323"/>
      <c r="AG49" s="323"/>
      <c r="AH49" s="353">
        <v>21.499999999999996</v>
      </c>
      <c r="AI49" s="323"/>
      <c r="AJ49" s="323"/>
      <c r="AK49" s="353"/>
      <c r="AL49" s="323"/>
      <c r="AM49" s="353"/>
      <c r="AN49" s="353"/>
      <c r="AO49" s="323" t="s">
        <v>1058</v>
      </c>
      <c r="AP49" s="326" t="s">
        <v>1041</v>
      </c>
      <c r="AQ49" s="326"/>
      <c r="AR49" s="326"/>
      <c r="AS49" s="327"/>
      <c r="AT49" s="326">
        <v>6</v>
      </c>
      <c r="AU49" s="327"/>
      <c r="AV49" s="326"/>
      <c r="AW49" s="327"/>
      <c r="AX49" s="326" t="s">
        <v>1041</v>
      </c>
      <c r="AY49" s="326"/>
      <c r="AZ49" s="326">
        <v>0</v>
      </c>
      <c r="BA49" s="326">
        <v>0</v>
      </c>
      <c r="BB49" s="326">
        <v>2</v>
      </c>
      <c r="BC49" s="326">
        <v>0</v>
      </c>
      <c r="BD49" s="326">
        <v>0</v>
      </c>
      <c r="BE49" s="326">
        <v>0</v>
      </c>
      <c r="BF49" s="326">
        <v>0</v>
      </c>
      <c r="BG49" s="326">
        <v>0</v>
      </c>
      <c r="BH49" s="326">
        <v>0</v>
      </c>
      <c r="BI49" s="326">
        <v>0</v>
      </c>
      <c r="BJ49" s="326">
        <v>0</v>
      </c>
      <c r="BK49" s="326">
        <v>0</v>
      </c>
      <c r="BL49" s="326"/>
      <c r="BM49" s="326" t="s">
        <v>1041</v>
      </c>
      <c r="BN49" s="326"/>
      <c r="BO49" s="326" t="s">
        <v>1041</v>
      </c>
      <c r="BP49" s="356"/>
      <c r="BQ49" s="326"/>
      <c r="BR49" s="326"/>
      <c r="BS49" s="326"/>
      <c r="BT49" s="323"/>
      <c r="BU49" s="329"/>
      <c r="BV49" s="326"/>
      <c r="BW49" s="326" t="s">
        <v>1046</v>
      </c>
      <c r="BX49" s="326"/>
      <c r="BY49" s="323"/>
      <c r="BZ49" s="323" t="s">
        <v>2067</v>
      </c>
      <c r="CA49" s="323"/>
    </row>
    <row r="50" spans="1:79" ht="13" customHeight="1" x14ac:dyDescent="0.15">
      <c r="A50" s="323">
        <v>565</v>
      </c>
      <c r="B50" s="470">
        <v>43665</v>
      </c>
      <c r="C50" s="325" t="s">
        <v>1037</v>
      </c>
      <c r="D50" s="323" t="s">
        <v>1255</v>
      </c>
      <c r="E50" s="323"/>
      <c r="F50" s="323" t="s">
        <v>1057</v>
      </c>
      <c r="G50" s="324">
        <v>43646</v>
      </c>
      <c r="H50" s="326" t="s">
        <v>1040</v>
      </c>
      <c r="I50" s="326" t="s">
        <v>1041</v>
      </c>
      <c r="J50" s="326">
        <v>15</v>
      </c>
      <c r="K50" s="323" t="s">
        <v>1433</v>
      </c>
      <c r="L50" s="323" t="s">
        <v>1925</v>
      </c>
      <c r="M50" s="353">
        <v>129.59090909090909</v>
      </c>
      <c r="N50" s="353">
        <v>35.890909090909084</v>
      </c>
      <c r="O50" s="329"/>
      <c r="P50" s="323"/>
      <c r="Q50" s="354"/>
      <c r="R50" s="323"/>
      <c r="S50" s="354"/>
      <c r="T50" s="323"/>
      <c r="U50" s="354"/>
      <c r="V50" s="354"/>
      <c r="W50" s="353">
        <v>26.599999999999998</v>
      </c>
      <c r="X50" s="323"/>
      <c r="Y50" s="353"/>
      <c r="Z50" s="353"/>
      <c r="AA50" s="353"/>
      <c r="AB50" s="353"/>
      <c r="AC50" s="353"/>
      <c r="AD50" s="353"/>
      <c r="AE50" s="354"/>
      <c r="AF50" s="323"/>
      <c r="AG50" s="323"/>
      <c r="AH50" s="353">
        <v>32.272727272727273</v>
      </c>
      <c r="AI50" s="323"/>
      <c r="AJ50" s="323"/>
      <c r="AK50" s="353"/>
      <c r="AL50" s="323"/>
      <c r="AM50" s="353"/>
      <c r="AN50" s="353"/>
      <c r="AO50" s="323" t="s">
        <v>1058</v>
      </c>
      <c r="AP50" s="326" t="s">
        <v>1041</v>
      </c>
      <c r="AQ50" s="326"/>
      <c r="AR50" s="326"/>
      <c r="AS50" s="327"/>
      <c r="AT50" s="326">
        <v>5</v>
      </c>
      <c r="AU50" s="327"/>
      <c r="AV50" s="326"/>
      <c r="AW50" s="327"/>
      <c r="AX50" s="326" t="s">
        <v>1041</v>
      </c>
      <c r="AY50" s="326"/>
      <c r="AZ50" s="326">
        <v>0</v>
      </c>
      <c r="BA50" s="326">
        <v>0</v>
      </c>
      <c r="BB50" s="326">
        <v>0</v>
      </c>
      <c r="BC50" s="326">
        <v>0</v>
      </c>
      <c r="BD50" s="326">
        <v>0</v>
      </c>
      <c r="BE50" s="326">
        <v>0</v>
      </c>
      <c r="BF50" s="326">
        <v>0</v>
      </c>
      <c r="BG50" s="326">
        <v>0</v>
      </c>
      <c r="BH50" s="326">
        <v>0</v>
      </c>
      <c r="BI50" s="326">
        <v>0</v>
      </c>
      <c r="BJ50" s="326">
        <v>0</v>
      </c>
      <c r="BK50" s="326">
        <v>0</v>
      </c>
      <c r="BL50" s="326"/>
      <c r="BM50" s="326" t="s">
        <v>1041</v>
      </c>
      <c r="BN50" s="326"/>
      <c r="BO50" s="326" t="s">
        <v>1041</v>
      </c>
      <c r="BP50" s="356"/>
      <c r="BQ50" s="326"/>
      <c r="BR50" s="326"/>
      <c r="BS50" s="326"/>
      <c r="BT50" s="329"/>
      <c r="BU50" s="329"/>
      <c r="BV50" s="326"/>
      <c r="BW50" s="326" t="s">
        <v>1046</v>
      </c>
      <c r="BX50" s="326">
        <v>1</v>
      </c>
      <c r="BY50" s="323" t="s">
        <v>1926</v>
      </c>
      <c r="BZ50" s="323" t="s">
        <v>2070</v>
      </c>
      <c r="CA50" s="323"/>
    </row>
    <row r="51" spans="1:79" ht="13" customHeight="1" x14ac:dyDescent="0.15">
      <c r="A51" s="323" t="s">
        <v>1970</v>
      </c>
      <c r="B51" s="470">
        <v>43665</v>
      </c>
      <c r="C51" s="325" t="s">
        <v>1037</v>
      </c>
      <c r="D51" s="323" t="s">
        <v>1255</v>
      </c>
      <c r="E51" s="323"/>
      <c r="F51" s="323" t="s">
        <v>1057</v>
      </c>
      <c r="G51" s="324">
        <v>43646</v>
      </c>
      <c r="H51" s="346" t="s">
        <v>126</v>
      </c>
      <c r="I51" s="346" t="s">
        <v>971</v>
      </c>
      <c r="J51" s="346">
        <v>4</v>
      </c>
      <c r="K51" s="345" t="s">
        <v>168</v>
      </c>
      <c r="L51" s="323" t="s">
        <v>1152</v>
      </c>
      <c r="M51" s="353">
        <v>107</v>
      </c>
      <c r="N51" s="353">
        <v>38.699999999999996</v>
      </c>
      <c r="O51" s="329"/>
      <c r="P51" s="345"/>
      <c r="Q51" s="354"/>
      <c r="R51" s="394"/>
      <c r="S51" s="354"/>
      <c r="T51" s="323"/>
      <c r="U51" s="395"/>
      <c r="V51" s="395"/>
      <c r="W51" s="353">
        <v>26.999999999999996</v>
      </c>
      <c r="X51" s="345"/>
      <c r="Y51" s="396"/>
      <c r="Z51" s="396"/>
      <c r="AA51" s="396"/>
      <c r="AB51" s="396"/>
      <c r="AC51" s="396"/>
      <c r="AD51" s="396"/>
      <c r="AE51" s="395"/>
      <c r="AF51" s="345"/>
      <c r="AG51" s="345"/>
      <c r="AH51" s="353">
        <v>33.999999999999993</v>
      </c>
      <c r="AI51" s="345"/>
      <c r="AJ51" s="345"/>
      <c r="AK51" s="396"/>
      <c r="AL51" s="345"/>
      <c r="AM51" s="396"/>
      <c r="AN51" s="396"/>
      <c r="AO51" s="323" t="s">
        <v>1058</v>
      </c>
      <c r="AP51" s="346" t="s">
        <v>971</v>
      </c>
      <c r="AQ51" s="346"/>
      <c r="AR51" s="346"/>
      <c r="AS51" s="346"/>
      <c r="AT51" s="326">
        <v>6</v>
      </c>
      <c r="AU51" s="327"/>
      <c r="AV51" s="326"/>
      <c r="AW51" s="327"/>
      <c r="AX51" s="346" t="s">
        <v>997</v>
      </c>
      <c r="AY51" s="346"/>
      <c r="AZ51" s="346">
        <v>0</v>
      </c>
      <c r="BA51" s="346">
        <v>0</v>
      </c>
      <c r="BB51" s="346">
        <v>5</v>
      </c>
      <c r="BC51" s="346">
        <v>0</v>
      </c>
      <c r="BD51" s="346">
        <v>0</v>
      </c>
      <c r="BE51" s="346">
        <v>0</v>
      </c>
      <c r="BF51" s="346">
        <v>0</v>
      </c>
      <c r="BG51" s="346">
        <v>0</v>
      </c>
      <c r="BH51" s="346">
        <v>0</v>
      </c>
      <c r="BI51" s="346">
        <v>0</v>
      </c>
      <c r="BJ51" s="346">
        <v>0</v>
      </c>
      <c r="BK51" s="346">
        <v>0</v>
      </c>
      <c r="BL51" s="346"/>
      <c r="BM51" s="346" t="s">
        <v>971</v>
      </c>
      <c r="BN51" s="346"/>
      <c r="BO51" s="346" t="s">
        <v>971</v>
      </c>
      <c r="BP51" s="361"/>
      <c r="BQ51" s="346"/>
      <c r="BR51" s="346"/>
      <c r="BS51" s="346"/>
      <c r="BT51" s="349"/>
      <c r="BU51" s="349"/>
      <c r="BV51" s="346"/>
      <c r="BW51" s="346" t="s">
        <v>1380</v>
      </c>
      <c r="BX51" s="346">
        <v>1</v>
      </c>
      <c r="BY51" s="345"/>
      <c r="BZ51" s="393" t="s">
        <v>2073</v>
      </c>
      <c r="CA51" s="323"/>
    </row>
    <row r="52" spans="1:79" ht="13" customHeight="1" x14ac:dyDescent="0.15">
      <c r="A52" s="323" t="s">
        <v>1970</v>
      </c>
      <c r="B52" s="470">
        <v>43669</v>
      </c>
      <c r="C52" s="325" t="s">
        <v>1037</v>
      </c>
      <c r="D52" s="323" t="s">
        <v>1255</v>
      </c>
      <c r="E52" s="323"/>
      <c r="F52" s="323" t="s">
        <v>1057</v>
      </c>
      <c r="G52" s="324">
        <v>43669</v>
      </c>
      <c r="H52" s="326" t="s">
        <v>1040</v>
      </c>
      <c r="I52" s="326" t="s">
        <v>1041</v>
      </c>
      <c r="J52" s="326">
        <v>15</v>
      </c>
      <c r="K52" s="323" t="s">
        <v>901</v>
      </c>
      <c r="L52" s="323" t="s">
        <v>125</v>
      </c>
      <c r="M52" s="353">
        <v>98.899999999999991</v>
      </c>
      <c r="N52" s="353">
        <v>43.781818181818174</v>
      </c>
      <c r="O52" s="329"/>
      <c r="P52" s="323"/>
      <c r="Q52" s="354"/>
      <c r="R52" s="323"/>
      <c r="S52" s="354"/>
      <c r="T52" s="323"/>
      <c r="U52" s="354"/>
      <c r="V52" s="354"/>
      <c r="W52" s="353">
        <v>29.654545454545449</v>
      </c>
      <c r="X52" s="323"/>
      <c r="Y52" s="353"/>
      <c r="Z52" s="353"/>
      <c r="AA52" s="353"/>
      <c r="AB52" s="353"/>
      <c r="AC52" s="353"/>
      <c r="AD52" s="353"/>
      <c r="AE52" s="354"/>
      <c r="AF52" s="323"/>
      <c r="AG52" s="323"/>
      <c r="AH52" s="353">
        <v>38.354545454545452</v>
      </c>
      <c r="AI52" s="323"/>
      <c r="AJ52" s="323"/>
      <c r="AK52" s="353"/>
      <c r="AL52" s="323"/>
      <c r="AM52" s="353"/>
      <c r="AN52" s="353"/>
      <c r="AO52" s="323" t="s">
        <v>1058</v>
      </c>
      <c r="AP52" s="326" t="s">
        <v>1041</v>
      </c>
      <c r="AQ52" s="326"/>
      <c r="AR52" s="326"/>
      <c r="AS52" s="327"/>
      <c r="AT52" s="326">
        <v>5.5</v>
      </c>
      <c r="AU52" s="327"/>
      <c r="AV52" s="326"/>
      <c r="AW52" s="327"/>
      <c r="AX52" s="326" t="s">
        <v>997</v>
      </c>
      <c r="AY52" s="326"/>
      <c r="AZ52" s="326">
        <v>0</v>
      </c>
      <c r="BA52" s="326">
        <v>5</v>
      </c>
      <c r="BB52" s="326">
        <v>0</v>
      </c>
      <c r="BC52" s="326">
        <v>0</v>
      </c>
      <c r="BD52" s="326">
        <v>0</v>
      </c>
      <c r="BE52" s="326">
        <v>0</v>
      </c>
      <c r="BF52" s="326">
        <v>0</v>
      </c>
      <c r="BG52" s="326">
        <v>0</v>
      </c>
      <c r="BH52" s="326">
        <v>0</v>
      </c>
      <c r="BI52" s="326">
        <v>0</v>
      </c>
      <c r="BJ52" s="326">
        <v>0</v>
      </c>
      <c r="BK52" s="326">
        <v>0</v>
      </c>
      <c r="BL52" s="326"/>
      <c r="BM52" s="326" t="s">
        <v>1041</v>
      </c>
      <c r="BN52" s="326"/>
      <c r="BO52" s="326" t="s">
        <v>1041</v>
      </c>
      <c r="BP52" s="356"/>
      <c r="BQ52" s="326"/>
      <c r="BR52" s="326"/>
      <c r="BS52" s="326"/>
      <c r="BT52" s="329"/>
      <c r="BU52" s="329"/>
      <c r="BV52" s="326"/>
      <c r="BW52" s="326" t="s">
        <v>1046</v>
      </c>
      <c r="BX52" s="326"/>
      <c r="BY52" s="323"/>
      <c r="BZ52" s="343" t="s">
        <v>2138</v>
      </c>
      <c r="CA52" s="323"/>
    </row>
  </sheetData>
  <sheetProtection algorithmName="SHA-512" hashValue="1TIuXrrI4GNFoMkyb5Nn92IrCFzHvZ8hYEeRItQHM8dwwxcRmGjfiIuXtVWvlft2fG9WdUEYMA+zVPwDhlYYNA==" saltValue="2O9u15gN4n+MKmP0a5SMxw==" spinCount="100000" sheet="1" objects="1" scenarios="1"/>
  <pageMargins left="0.75" right="0.75" top="1" bottom="1" header="0.5" footer="0.5"/>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02DAD0-3395-2644-A6EC-03A4A4822794}">
  <sheetPr codeName="Sheet58"/>
  <dimension ref="A1:DQ42"/>
  <sheetViews>
    <sheetView topLeftCell="BC1" zoomScaleNormal="100" zoomScalePageLayoutView="120" workbookViewId="0">
      <selection activeCell="BA17" sqref="BA17"/>
    </sheetView>
  </sheetViews>
  <sheetFormatPr baseColWidth="10" defaultRowHeight="13" x14ac:dyDescent="0.15"/>
  <cols>
    <col min="11" max="11" width="17" bestFit="1" customWidth="1"/>
    <col min="12" max="12" width="19" bestFit="1" customWidth="1"/>
    <col min="41" max="41" width="16.33203125" bestFit="1" customWidth="1"/>
  </cols>
  <sheetData>
    <row r="1" spans="1:121" ht="75" x14ac:dyDescent="0.15">
      <c r="A1" s="292" t="s">
        <v>562</v>
      </c>
      <c r="B1" s="292" t="s">
        <v>1292</v>
      </c>
      <c r="C1" s="293" t="s">
        <v>1293</v>
      </c>
      <c r="D1" s="294" t="s">
        <v>1294</v>
      </c>
      <c r="E1" s="294" t="s">
        <v>1295</v>
      </c>
      <c r="F1" s="294" t="s">
        <v>1296</v>
      </c>
      <c r="G1" s="292" t="s">
        <v>1297</v>
      </c>
      <c r="H1" s="295" t="s">
        <v>1298</v>
      </c>
      <c r="I1" s="295" t="s">
        <v>1299</v>
      </c>
      <c r="J1" s="295" t="s">
        <v>1300</v>
      </c>
      <c r="K1" s="294" t="s">
        <v>248</v>
      </c>
      <c r="L1" s="296" t="s">
        <v>1301</v>
      </c>
      <c r="M1" s="297" t="s">
        <v>581</v>
      </c>
      <c r="N1" s="298" t="s">
        <v>1302</v>
      </c>
      <c r="O1" s="298" t="s">
        <v>468</v>
      </c>
      <c r="P1" s="298" t="s">
        <v>1303</v>
      </c>
      <c r="Q1" s="298" t="s">
        <v>1304</v>
      </c>
      <c r="R1" s="298" t="s">
        <v>1305</v>
      </c>
      <c r="S1" s="298" t="s">
        <v>1306</v>
      </c>
      <c r="T1" s="298" t="s">
        <v>1307</v>
      </c>
      <c r="U1" s="298" t="s">
        <v>1308</v>
      </c>
      <c r="V1" s="299" t="s">
        <v>1309</v>
      </c>
      <c r="W1" s="300" t="s">
        <v>1310</v>
      </c>
      <c r="X1" s="300" t="s">
        <v>1311</v>
      </c>
      <c r="Y1" s="300" t="s">
        <v>1312</v>
      </c>
      <c r="Z1" s="300" t="s">
        <v>1313</v>
      </c>
      <c r="AA1" s="300" t="s">
        <v>1314</v>
      </c>
      <c r="AB1" s="300" t="s">
        <v>1315</v>
      </c>
      <c r="AC1" s="300" t="s">
        <v>1316</v>
      </c>
      <c r="AD1" s="300" t="s">
        <v>1317</v>
      </c>
      <c r="AE1" s="301" t="s">
        <v>1318</v>
      </c>
      <c r="AF1" s="302" t="s">
        <v>1319</v>
      </c>
      <c r="AG1" s="302" t="s">
        <v>1320</v>
      </c>
      <c r="AH1" s="303" t="s">
        <v>1321</v>
      </c>
      <c r="AI1" s="303" t="s">
        <v>1322</v>
      </c>
      <c r="AJ1" s="303" t="s">
        <v>1323</v>
      </c>
      <c r="AK1" s="303" t="s">
        <v>1324</v>
      </c>
      <c r="AL1" s="304" t="s">
        <v>1325</v>
      </c>
      <c r="AM1" s="304" t="s">
        <v>1326</v>
      </c>
      <c r="AN1" s="304" t="s">
        <v>1327</v>
      </c>
      <c r="AO1" s="305" t="s">
        <v>1328</v>
      </c>
      <c r="AP1" s="306" t="s">
        <v>1329</v>
      </c>
      <c r="AQ1" s="306" t="s">
        <v>1330</v>
      </c>
      <c r="AR1" s="307" t="s">
        <v>1331</v>
      </c>
      <c r="AS1" s="308" t="s">
        <v>1332</v>
      </c>
      <c r="AT1" s="309" t="s">
        <v>1333</v>
      </c>
      <c r="AU1" s="310" t="s">
        <v>1334</v>
      </c>
      <c r="AV1" s="310" t="s">
        <v>1335</v>
      </c>
      <c r="AW1" s="310" t="s">
        <v>1336</v>
      </c>
      <c r="AX1" s="311" t="s">
        <v>1337</v>
      </c>
      <c r="AY1" s="312" t="s">
        <v>1338</v>
      </c>
      <c r="AZ1" s="313" t="s">
        <v>1339</v>
      </c>
      <c r="BA1" s="314" t="s">
        <v>1340</v>
      </c>
      <c r="BB1" s="313" t="s">
        <v>1341</v>
      </c>
      <c r="BC1" s="314" t="s">
        <v>1342</v>
      </c>
      <c r="BD1" s="313" t="s">
        <v>1343</v>
      </c>
      <c r="BE1" s="314" t="s">
        <v>1344</v>
      </c>
      <c r="BF1" s="313" t="s">
        <v>1345</v>
      </c>
      <c r="BG1" s="315" t="s">
        <v>1346</v>
      </c>
      <c r="BH1" s="313" t="s">
        <v>1017</v>
      </c>
      <c r="BI1" s="315" t="s">
        <v>1018</v>
      </c>
      <c r="BJ1" s="313" t="s">
        <v>1347</v>
      </c>
      <c r="BK1" s="315" t="s">
        <v>1348</v>
      </c>
      <c r="BL1" s="295" t="s">
        <v>1349</v>
      </c>
      <c r="BM1" s="295" t="s">
        <v>1350</v>
      </c>
      <c r="BN1" s="295" t="s">
        <v>1351</v>
      </c>
      <c r="BO1" s="295" t="s">
        <v>1352</v>
      </c>
      <c r="BP1" s="293" t="s">
        <v>1211</v>
      </c>
      <c r="BQ1" s="295" t="s">
        <v>1014</v>
      </c>
      <c r="BR1" s="295" t="s">
        <v>1015</v>
      </c>
      <c r="BS1" s="295" t="s">
        <v>1016</v>
      </c>
      <c r="BT1" s="293" t="s">
        <v>1353</v>
      </c>
      <c r="BU1" s="293" t="s">
        <v>1354</v>
      </c>
      <c r="BV1" s="295" t="s">
        <v>1355</v>
      </c>
      <c r="BW1" s="295" t="s">
        <v>1356</v>
      </c>
      <c r="BX1" s="316" t="s">
        <v>1357</v>
      </c>
      <c r="BY1" s="293" t="s">
        <v>1358</v>
      </c>
      <c r="BZ1" s="295" t="s">
        <v>1359</v>
      </c>
      <c r="CA1" s="292" t="s">
        <v>1360</v>
      </c>
    </row>
    <row r="2" spans="1:121" ht="16" x14ac:dyDescent="0.2">
      <c r="A2" s="417">
        <v>13659</v>
      </c>
      <c r="B2" s="433">
        <v>43308</v>
      </c>
      <c r="C2" s="434" t="s">
        <v>1186</v>
      </c>
      <c r="D2" s="435" t="s">
        <v>169</v>
      </c>
      <c r="E2" s="435"/>
      <c r="F2" s="435" t="s">
        <v>1212</v>
      </c>
      <c r="G2" s="436">
        <v>43299</v>
      </c>
      <c r="H2" s="437" t="s">
        <v>126</v>
      </c>
      <c r="I2" s="437" t="s">
        <v>971</v>
      </c>
      <c r="J2" s="437">
        <v>1</v>
      </c>
      <c r="K2" s="435" t="s">
        <v>940</v>
      </c>
      <c r="L2" s="435" t="s">
        <v>1682</v>
      </c>
      <c r="M2" s="438">
        <v>118</v>
      </c>
      <c r="N2" s="438">
        <v>26</v>
      </c>
      <c r="O2" s="439"/>
      <c r="P2" s="435"/>
      <c r="Q2" s="440"/>
      <c r="R2" s="441"/>
      <c r="S2" s="440"/>
      <c r="T2" s="435"/>
      <c r="U2" s="440"/>
      <c r="V2" s="440"/>
      <c r="W2" s="440"/>
      <c r="X2" s="435"/>
      <c r="Y2" s="438"/>
      <c r="Z2" s="438"/>
      <c r="AA2" s="438"/>
      <c r="AB2" s="438"/>
      <c r="AC2" s="438"/>
      <c r="AD2" s="438"/>
      <c r="AE2" s="440"/>
      <c r="AF2" s="435"/>
      <c r="AG2" s="435"/>
      <c r="AH2" s="438"/>
      <c r="AI2" s="435"/>
      <c r="AJ2" s="435"/>
      <c r="AK2" s="440"/>
      <c r="AL2" s="435"/>
      <c r="AM2" s="438"/>
      <c r="AN2" s="438"/>
      <c r="AO2" s="435" t="s">
        <v>1379</v>
      </c>
      <c r="AP2" s="437" t="s">
        <v>971</v>
      </c>
      <c r="AQ2" s="437"/>
      <c r="AR2" s="437"/>
      <c r="AS2" s="442"/>
      <c r="AT2" s="437">
        <v>11</v>
      </c>
      <c r="AU2" s="442">
        <v>910</v>
      </c>
      <c r="AV2" s="437"/>
      <c r="AW2" s="442">
        <v>6.2</v>
      </c>
      <c r="AX2" s="437" t="s">
        <v>997</v>
      </c>
      <c r="AY2" s="437"/>
      <c r="AZ2" s="437">
        <v>0</v>
      </c>
      <c r="BA2" s="437">
        <v>0</v>
      </c>
      <c r="BB2" s="437">
        <v>0</v>
      </c>
      <c r="BC2" s="437">
        <v>0</v>
      </c>
      <c r="BD2" s="437">
        <v>0</v>
      </c>
      <c r="BE2" s="437">
        <v>0</v>
      </c>
      <c r="BF2" s="437">
        <v>0</v>
      </c>
      <c r="BG2" s="437">
        <v>0</v>
      </c>
      <c r="BH2" s="437">
        <v>0</v>
      </c>
      <c r="BI2" s="437">
        <v>0</v>
      </c>
      <c r="BJ2" s="437">
        <v>0</v>
      </c>
      <c r="BK2" s="437">
        <v>0</v>
      </c>
      <c r="BL2" s="437"/>
      <c r="BM2" s="437" t="s">
        <v>971</v>
      </c>
      <c r="BN2" s="437"/>
      <c r="BO2" s="437" t="s">
        <v>971</v>
      </c>
      <c r="BP2" s="443">
        <v>141.70909090909089</v>
      </c>
      <c r="BQ2" s="437"/>
      <c r="BR2" s="437"/>
      <c r="BS2" s="437"/>
      <c r="BT2" s="444"/>
      <c r="BU2" s="439"/>
      <c r="BV2" s="437"/>
      <c r="BW2" s="437" t="s">
        <v>1380</v>
      </c>
      <c r="BX2" s="437"/>
      <c r="BY2" s="445"/>
      <c r="BZ2" s="417" t="s">
        <v>23</v>
      </c>
      <c r="CA2" s="439" t="s">
        <v>184</v>
      </c>
      <c r="CB2" s="446"/>
      <c r="CC2" s="446"/>
      <c r="CD2" s="446"/>
      <c r="CE2" s="446"/>
      <c r="CF2" s="446"/>
      <c r="CG2" s="446"/>
      <c r="CH2" s="446"/>
      <c r="CI2" s="446"/>
      <c r="CJ2" s="446"/>
      <c r="CK2" s="446"/>
      <c r="CL2" s="446"/>
      <c r="CM2" s="446"/>
      <c r="CN2" s="446"/>
      <c r="CO2" s="446"/>
      <c r="CP2" s="446"/>
      <c r="CQ2" s="446"/>
      <c r="CR2" s="446"/>
      <c r="CS2" s="446"/>
      <c r="CT2" s="446"/>
      <c r="CU2" s="446"/>
      <c r="CV2" s="446"/>
      <c r="CW2" s="446"/>
      <c r="CX2" s="446"/>
      <c r="CY2" s="446"/>
      <c r="CZ2" s="446"/>
      <c r="DA2" s="446"/>
      <c r="DB2" s="446"/>
      <c r="DC2" s="446"/>
      <c r="DD2" s="446"/>
      <c r="DE2" s="446"/>
      <c r="DF2" s="446"/>
      <c r="DG2" s="446"/>
      <c r="DH2" s="446"/>
      <c r="DI2" s="446"/>
      <c r="DJ2" s="446"/>
      <c r="DK2" s="446"/>
      <c r="DL2" s="446"/>
      <c r="DM2" s="446"/>
      <c r="DN2" s="446"/>
      <c r="DO2" s="446"/>
      <c r="DP2" s="446"/>
      <c r="DQ2" s="446"/>
    </row>
    <row r="3" spans="1:121" ht="16" x14ac:dyDescent="0.2">
      <c r="A3" s="417">
        <v>16313</v>
      </c>
      <c r="B3" s="433">
        <v>43312</v>
      </c>
      <c r="C3" s="434" t="s">
        <v>1186</v>
      </c>
      <c r="D3" s="435" t="s">
        <v>169</v>
      </c>
      <c r="E3" s="435"/>
      <c r="F3" s="435" t="s">
        <v>1212</v>
      </c>
      <c r="G3" s="436">
        <v>43284</v>
      </c>
      <c r="H3" s="437" t="s">
        <v>126</v>
      </c>
      <c r="I3" s="437" t="s">
        <v>971</v>
      </c>
      <c r="J3" s="437">
        <v>2</v>
      </c>
      <c r="K3" s="435" t="s">
        <v>386</v>
      </c>
      <c r="L3" s="435" t="s">
        <v>1905</v>
      </c>
      <c r="M3" s="438">
        <v>147.26363636363635</v>
      </c>
      <c r="N3" s="438">
        <v>26.336363636363632</v>
      </c>
      <c r="O3" s="439"/>
      <c r="P3" s="435"/>
      <c r="Q3" s="440"/>
      <c r="R3" s="441"/>
      <c r="S3" s="440"/>
      <c r="T3" s="435"/>
      <c r="U3" s="440"/>
      <c r="V3" s="440"/>
      <c r="W3" s="440"/>
      <c r="X3" s="435"/>
      <c r="Y3" s="438"/>
      <c r="Z3" s="438"/>
      <c r="AA3" s="438"/>
      <c r="AB3" s="438"/>
      <c r="AC3" s="438"/>
      <c r="AD3" s="438"/>
      <c r="AE3" s="440"/>
      <c r="AF3" s="435"/>
      <c r="AG3" s="435"/>
      <c r="AH3" s="438"/>
      <c r="AI3" s="435"/>
      <c r="AJ3" s="435"/>
      <c r="AK3" s="440"/>
      <c r="AL3" s="435"/>
      <c r="AM3" s="438"/>
      <c r="AN3" s="438"/>
      <c r="AO3" s="435" t="s">
        <v>1379</v>
      </c>
      <c r="AP3" s="437" t="s">
        <v>971</v>
      </c>
      <c r="AQ3" s="437"/>
      <c r="AR3" s="437"/>
      <c r="AS3" s="442"/>
      <c r="AT3" s="437">
        <v>5</v>
      </c>
      <c r="AU3" s="442"/>
      <c r="AV3" s="437"/>
      <c r="AW3" s="442"/>
      <c r="AX3" s="437" t="s">
        <v>997</v>
      </c>
      <c r="AY3" s="437"/>
      <c r="AZ3" s="437">
        <v>0</v>
      </c>
      <c r="BA3" s="437">
        <v>0</v>
      </c>
      <c r="BB3" s="437">
        <v>0</v>
      </c>
      <c r="BC3" s="437">
        <v>0</v>
      </c>
      <c r="BD3" s="437">
        <v>0</v>
      </c>
      <c r="BE3" s="437">
        <v>0</v>
      </c>
      <c r="BF3" s="437">
        <v>0</v>
      </c>
      <c r="BG3" s="437">
        <v>0</v>
      </c>
      <c r="BH3" s="437">
        <v>0</v>
      </c>
      <c r="BI3" s="437">
        <v>0</v>
      </c>
      <c r="BJ3" s="437">
        <v>0</v>
      </c>
      <c r="BK3" s="437">
        <v>0</v>
      </c>
      <c r="BL3" s="437"/>
      <c r="BM3" s="437" t="s">
        <v>971</v>
      </c>
      <c r="BN3" s="437">
        <v>12</v>
      </c>
      <c r="BO3" s="437" t="s">
        <v>971</v>
      </c>
      <c r="BP3" s="447"/>
      <c r="BQ3" s="437"/>
      <c r="BR3" s="437"/>
      <c r="BS3" s="437"/>
      <c r="BT3" s="435" t="s">
        <v>1906</v>
      </c>
      <c r="BU3" s="439" t="s">
        <v>656</v>
      </c>
      <c r="BV3" s="437">
        <v>75</v>
      </c>
      <c r="BW3" s="437" t="s">
        <v>1380</v>
      </c>
      <c r="BX3" s="437"/>
      <c r="BY3" s="448" t="s">
        <v>1685</v>
      </c>
      <c r="BZ3" s="410" t="s">
        <v>23</v>
      </c>
      <c r="CA3" s="449" t="s">
        <v>184</v>
      </c>
      <c r="CB3" s="446"/>
      <c r="CC3" s="446"/>
      <c r="CD3" s="446"/>
      <c r="CE3" s="446"/>
      <c r="CF3" s="446"/>
      <c r="CG3" s="446"/>
      <c r="CH3" s="446"/>
      <c r="CI3" s="446"/>
      <c r="CJ3" s="446"/>
      <c r="CK3" s="446"/>
      <c r="CL3" s="446"/>
      <c r="CM3" s="446"/>
      <c r="CN3" s="446"/>
      <c r="CO3" s="446"/>
      <c r="CP3" s="446"/>
      <c r="CQ3" s="446"/>
      <c r="CR3" s="446"/>
      <c r="CS3" s="446"/>
      <c r="CT3" s="446"/>
      <c r="CU3" s="446"/>
      <c r="CV3" s="446"/>
      <c r="CW3" s="446"/>
      <c r="CX3" s="446"/>
      <c r="CY3" s="446"/>
      <c r="CZ3" s="446"/>
      <c r="DA3" s="446"/>
      <c r="DB3" s="446"/>
      <c r="DC3" s="446"/>
      <c r="DD3" s="446"/>
      <c r="DE3" s="446"/>
      <c r="DF3" s="446"/>
      <c r="DG3" s="446"/>
      <c r="DH3" s="446"/>
      <c r="DI3" s="446"/>
      <c r="DJ3" s="446"/>
      <c r="DK3" s="446"/>
      <c r="DL3" s="446"/>
      <c r="DM3" s="446"/>
      <c r="DN3" s="446"/>
      <c r="DO3" s="446"/>
      <c r="DP3" s="446"/>
      <c r="DQ3" s="446"/>
    </row>
    <row r="4" spans="1:121" ht="16" x14ac:dyDescent="0.2">
      <c r="A4" s="417">
        <v>16643</v>
      </c>
      <c r="B4" s="433">
        <v>43309</v>
      </c>
      <c r="C4" s="434" t="s">
        <v>1186</v>
      </c>
      <c r="D4" s="435" t="s">
        <v>169</v>
      </c>
      <c r="E4" s="435"/>
      <c r="F4" s="435" t="s">
        <v>1212</v>
      </c>
      <c r="G4" s="450">
        <v>43299</v>
      </c>
      <c r="H4" s="437" t="s">
        <v>126</v>
      </c>
      <c r="I4" s="437" t="s">
        <v>971</v>
      </c>
      <c r="J4" s="437">
        <v>3</v>
      </c>
      <c r="K4" s="435" t="s">
        <v>899</v>
      </c>
      <c r="L4" s="435" t="s">
        <v>1383</v>
      </c>
      <c r="M4" s="438">
        <v>146.37272727272725</v>
      </c>
      <c r="N4" s="438">
        <v>28.86363636363636</v>
      </c>
      <c r="O4" s="439"/>
      <c r="P4" s="435"/>
      <c r="Q4" s="440"/>
      <c r="R4" s="441"/>
      <c r="S4" s="440"/>
      <c r="T4" s="435"/>
      <c r="U4" s="440"/>
      <c r="V4" s="440"/>
      <c r="W4" s="440"/>
      <c r="X4" s="435"/>
      <c r="Y4" s="438"/>
      <c r="Z4" s="438"/>
      <c r="AA4" s="438"/>
      <c r="AB4" s="438"/>
      <c r="AC4" s="438"/>
      <c r="AD4" s="440"/>
      <c r="AE4" s="440"/>
      <c r="AF4" s="435"/>
      <c r="AG4" s="435"/>
      <c r="AH4" s="438"/>
      <c r="AI4" s="435"/>
      <c r="AJ4" s="435"/>
      <c r="AK4" s="438"/>
      <c r="AL4" s="435"/>
      <c r="AM4" s="438"/>
      <c r="AN4" s="438"/>
      <c r="AO4" s="435" t="s">
        <v>1379</v>
      </c>
      <c r="AP4" s="437" t="s">
        <v>971</v>
      </c>
      <c r="AQ4" s="437"/>
      <c r="AR4" s="437"/>
      <c r="AS4" s="442"/>
      <c r="AT4" s="437">
        <v>6.7</v>
      </c>
      <c r="AU4" s="442"/>
      <c r="AV4" s="437"/>
      <c r="AW4" s="442"/>
      <c r="AX4" s="437" t="s">
        <v>971</v>
      </c>
      <c r="AY4" s="437"/>
      <c r="AZ4" s="437">
        <v>0</v>
      </c>
      <c r="BA4" s="437">
        <v>0</v>
      </c>
      <c r="BB4" s="437">
        <v>0</v>
      </c>
      <c r="BC4" s="437">
        <v>0</v>
      </c>
      <c r="BD4" s="437">
        <v>0</v>
      </c>
      <c r="BE4" s="437">
        <v>0</v>
      </c>
      <c r="BF4" s="437">
        <v>0</v>
      </c>
      <c r="BG4" s="437">
        <v>0</v>
      </c>
      <c r="BH4" s="437">
        <v>0</v>
      </c>
      <c r="BI4" s="437">
        <v>0</v>
      </c>
      <c r="BJ4" s="437">
        <v>0</v>
      </c>
      <c r="BK4" s="437">
        <v>0</v>
      </c>
      <c r="BL4" s="437"/>
      <c r="BM4" s="437" t="s">
        <v>971</v>
      </c>
      <c r="BN4" s="437"/>
      <c r="BO4" s="437" t="s">
        <v>971</v>
      </c>
      <c r="BP4" s="447"/>
      <c r="BQ4" s="437"/>
      <c r="BR4" s="437"/>
      <c r="BS4" s="437"/>
      <c r="BT4" s="435"/>
      <c r="BU4" s="439"/>
      <c r="BV4" s="437"/>
      <c r="BW4" s="437" t="s">
        <v>1380</v>
      </c>
      <c r="BX4" s="437">
        <v>1</v>
      </c>
      <c r="BY4" s="435"/>
      <c r="BZ4" s="410" t="s">
        <v>1944</v>
      </c>
      <c r="CA4" s="417" t="s">
        <v>130</v>
      </c>
      <c r="CB4" s="446"/>
      <c r="CC4" s="446"/>
      <c r="CD4" s="446"/>
      <c r="CE4" s="446"/>
      <c r="CF4" s="446"/>
      <c r="CG4" s="446"/>
      <c r="CH4" s="446"/>
      <c r="CI4" s="446"/>
      <c r="CJ4" s="446"/>
      <c r="CK4" s="446"/>
      <c r="CL4" s="446"/>
      <c r="CM4" s="446"/>
      <c r="CN4" s="446"/>
      <c r="CO4" s="446"/>
      <c r="CP4" s="446"/>
      <c r="CQ4" s="446"/>
      <c r="CR4" s="446"/>
      <c r="CS4" s="446"/>
      <c r="CT4" s="446"/>
      <c r="CU4" s="446"/>
      <c r="CV4" s="446"/>
      <c r="CW4" s="446"/>
      <c r="CX4" s="446"/>
      <c r="CY4" s="446"/>
      <c r="CZ4" s="446"/>
      <c r="DA4" s="446"/>
      <c r="DB4" s="446"/>
      <c r="DC4" s="446"/>
      <c r="DD4" s="446"/>
      <c r="DE4" s="446"/>
      <c r="DF4" s="446"/>
      <c r="DG4" s="446"/>
      <c r="DH4" s="446"/>
      <c r="DI4" s="446"/>
      <c r="DJ4" s="446"/>
      <c r="DK4" s="446"/>
      <c r="DL4" s="446"/>
      <c r="DM4" s="446"/>
      <c r="DN4" s="446"/>
      <c r="DO4" s="446"/>
      <c r="DP4" s="446"/>
      <c r="DQ4" s="446"/>
    </row>
    <row r="5" spans="1:121" ht="16" x14ac:dyDescent="0.2">
      <c r="A5" s="417">
        <v>13782</v>
      </c>
      <c r="B5" s="436">
        <v>43291</v>
      </c>
      <c r="C5" s="434" t="s">
        <v>1186</v>
      </c>
      <c r="D5" s="435" t="s">
        <v>169</v>
      </c>
      <c r="E5" s="435"/>
      <c r="F5" s="435" t="s">
        <v>1212</v>
      </c>
      <c r="G5" s="450">
        <v>43281</v>
      </c>
      <c r="H5" s="437" t="s">
        <v>126</v>
      </c>
      <c r="I5" s="437" t="s">
        <v>971</v>
      </c>
      <c r="J5" s="437">
        <v>4</v>
      </c>
      <c r="K5" s="435" t="s">
        <v>902</v>
      </c>
      <c r="L5" s="435" t="s">
        <v>1932</v>
      </c>
      <c r="M5" s="438">
        <v>135</v>
      </c>
      <c r="N5" s="438">
        <v>24.499999999999996</v>
      </c>
      <c r="O5" s="348" t="s">
        <v>992</v>
      </c>
      <c r="P5" s="435">
        <v>300</v>
      </c>
      <c r="Q5" s="438">
        <v>32.781818181818181</v>
      </c>
      <c r="R5" s="441"/>
      <c r="S5" s="440"/>
      <c r="T5" s="435"/>
      <c r="U5" s="440"/>
      <c r="V5" s="440"/>
      <c r="W5" s="440"/>
      <c r="X5" s="435"/>
      <c r="Y5" s="438"/>
      <c r="Z5" s="438"/>
      <c r="AA5" s="438"/>
      <c r="AB5" s="438"/>
      <c r="AC5" s="438"/>
      <c r="AD5" s="438"/>
      <c r="AE5" s="440"/>
      <c r="AF5" s="435"/>
      <c r="AG5" s="435"/>
      <c r="AH5" s="438"/>
      <c r="AI5" s="435"/>
      <c r="AJ5" s="435"/>
      <c r="AK5" s="438"/>
      <c r="AL5" s="435"/>
      <c r="AM5" s="438"/>
      <c r="AN5" s="438"/>
      <c r="AO5" s="435" t="s">
        <v>1379</v>
      </c>
      <c r="AP5" s="437" t="s">
        <v>971</v>
      </c>
      <c r="AQ5" s="437"/>
      <c r="AR5" s="437"/>
      <c r="AS5" s="437">
        <v>10</v>
      </c>
      <c r="AT5" s="437">
        <v>5.2</v>
      </c>
      <c r="AU5" s="442"/>
      <c r="AV5" s="437"/>
      <c r="AW5" s="442"/>
      <c r="AX5" s="437" t="s">
        <v>997</v>
      </c>
      <c r="AY5" s="437"/>
      <c r="AZ5" s="437">
        <v>0</v>
      </c>
      <c r="BA5" s="437">
        <v>0</v>
      </c>
      <c r="BB5" s="437">
        <v>2</v>
      </c>
      <c r="BC5" s="437">
        <v>0</v>
      </c>
      <c r="BD5" s="437">
        <v>0</v>
      </c>
      <c r="BE5" s="437">
        <v>0</v>
      </c>
      <c r="BF5" s="437">
        <v>0</v>
      </c>
      <c r="BG5" s="437">
        <v>0</v>
      </c>
      <c r="BH5" s="437">
        <v>0</v>
      </c>
      <c r="BI5" s="437">
        <v>0</v>
      </c>
      <c r="BJ5" s="437">
        <v>0</v>
      </c>
      <c r="BK5" s="437">
        <v>0</v>
      </c>
      <c r="BL5" s="437"/>
      <c r="BM5" s="437" t="s">
        <v>971</v>
      </c>
      <c r="BN5" s="437"/>
      <c r="BO5" s="437" t="s">
        <v>971</v>
      </c>
      <c r="BP5" s="447"/>
      <c r="BQ5" s="437"/>
      <c r="BR5" s="437"/>
      <c r="BS5" s="437"/>
      <c r="BT5" s="439"/>
      <c r="BU5" s="439"/>
      <c r="BV5" s="437"/>
      <c r="BW5" s="437" t="s">
        <v>1380</v>
      </c>
      <c r="BX5" s="437"/>
      <c r="BY5" s="435"/>
      <c r="BZ5" s="451" t="s">
        <v>1945</v>
      </c>
      <c r="CA5" s="417" t="s">
        <v>184</v>
      </c>
      <c r="CB5" s="446"/>
      <c r="CC5" s="161"/>
      <c r="CD5" s="161"/>
      <c r="CE5" s="161"/>
      <c r="CF5" s="161"/>
      <c r="CG5" s="161"/>
      <c r="CH5" s="161"/>
      <c r="CI5" s="161"/>
      <c r="CJ5" s="161"/>
      <c r="CK5" s="161"/>
      <c r="CL5" s="161"/>
      <c r="CM5" s="161"/>
      <c r="CN5" s="161"/>
      <c r="CO5" s="161"/>
      <c r="CP5" s="161"/>
      <c r="CQ5" s="161"/>
      <c r="CR5" s="161"/>
      <c r="CS5" s="161"/>
      <c r="CT5" s="161"/>
      <c r="CU5" s="161"/>
      <c r="CV5" s="161"/>
      <c r="CW5" s="161"/>
      <c r="CX5" s="161"/>
      <c r="CY5" s="161"/>
      <c r="CZ5" s="161"/>
      <c r="DA5" s="161"/>
      <c r="DB5" s="161"/>
      <c r="DC5" s="161"/>
      <c r="DD5" s="161"/>
      <c r="DE5" s="161"/>
      <c r="DF5" s="446"/>
      <c r="DG5" s="446"/>
      <c r="DH5" s="446"/>
      <c r="DI5" s="446"/>
      <c r="DJ5" s="446"/>
      <c r="DK5" s="446"/>
      <c r="DL5" s="446"/>
      <c r="DM5" s="446"/>
      <c r="DN5" s="446"/>
      <c r="DO5" s="446"/>
      <c r="DP5" s="446"/>
      <c r="DQ5" s="446"/>
    </row>
    <row r="6" spans="1:121" ht="16" x14ac:dyDescent="0.2">
      <c r="A6" s="417">
        <v>1489</v>
      </c>
      <c r="B6" s="436">
        <v>43291</v>
      </c>
      <c r="C6" s="434" t="s">
        <v>1186</v>
      </c>
      <c r="D6" s="435" t="s">
        <v>169</v>
      </c>
      <c r="E6" s="435"/>
      <c r="F6" s="435" t="s">
        <v>1212</v>
      </c>
      <c r="G6" s="436">
        <v>43277</v>
      </c>
      <c r="H6" s="437" t="s">
        <v>126</v>
      </c>
      <c r="I6" s="437" t="s">
        <v>971</v>
      </c>
      <c r="J6" s="437">
        <v>5</v>
      </c>
      <c r="K6" s="435" t="s">
        <v>903</v>
      </c>
      <c r="L6" s="435" t="s">
        <v>1158</v>
      </c>
      <c r="M6" s="438">
        <v>152.04545454545453</v>
      </c>
      <c r="N6" s="438">
        <v>26.081818181818182</v>
      </c>
      <c r="O6" s="439"/>
      <c r="P6" s="435"/>
      <c r="Q6" s="440"/>
      <c r="R6" s="441"/>
      <c r="S6" s="440"/>
      <c r="T6" s="435"/>
      <c r="U6" s="440"/>
      <c r="V6" s="440"/>
      <c r="W6" s="440"/>
      <c r="X6" s="435"/>
      <c r="Y6" s="438"/>
      <c r="Z6" s="438"/>
      <c r="AA6" s="438"/>
      <c r="AB6" s="438"/>
      <c r="AC6" s="438"/>
      <c r="AD6" s="438"/>
      <c r="AE6" s="440"/>
      <c r="AF6" s="435"/>
      <c r="AG6" s="435"/>
      <c r="AH6" s="438"/>
      <c r="AI6" s="435"/>
      <c r="AJ6" s="435"/>
      <c r="AK6" s="438"/>
      <c r="AL6" s="435"/>
      <c r="AM6" s="438"/>
      <c r="AN6" s="438"/>
      <c r="AO6" s="435" t="s">
        <v>1379</v>
      </c>
      <c r="AP6" s="437" t="s">
        <v>971</v>
      </c>
      <c r="AQ6" s="437"/>
      <c r="AR6" s="437"/>
      <c r="AS6" s="442"/>
      <c r="AT6" s="437">
        <v>6.2</v>
      </c>
      <c r="AU6" s="442"/>
      <c r="AV6" s="437"/>
      <c r="AW6" s="442"/>
      <c r="AX6" s="437" t="s">
        <v>997</v>
      </c>
      <c r="AY6" s="437"/>
      <c r="AZ6" s="437">
        <v>0</v>
      </c>
      <c r="BA6" s="437">
        <v>0</v>
      </c>
      <c r="BB6" s="437">
        <v>0</v>
      </c>
      <c r="BC6" s="437">
        <v>0</v>
      </c>
      <c r="BD6" s="437">
        <v>0</v>
      </c>
      <c r="BE6" s="437">
        <v>0</v>
      </c>
      <c r="BF6" s="437">
        <v>0</v>
      </c>
      <c r="BG6" s="437">
        <v>0</v>
      </c>
      <c r="BH6" s="437">
        <v>0</v>
      </c>
      <c r="BI6" s="437">
        <v>0</v>
      </c>
      <c r="BJ6" s="437">
        <v>0</v>
      </c>
      <c r="BK6" s="437">
        <v>0</v>
      </c>
      <c r="BL6" s="437"/>
      <c r="BM6" s="437" t="s">
        <v>971</v>
      </c>
      <c r="BN6" s="437"/>
      <c r="BO6" s="437" t="s">
        <v>971</v>
      </c>
      <c r="BP6" s="447"/>
      <c r="BQ6" s="437"/>
      <c r="BR6" s="437"/>
      <c r="BS6" s="437"/>
      <c r="BT6" s="439"/>
      <c r="BU6" s="439"/>
      <c r="BV6" s="437"/>
      <c r="BW6" s="437" t="s">
        <v>1380</v>
      </c>
      <c r="BX6" s="437"/>
      <c r="BY6" s="435"/>
      <c r="BZ6" s="451" t="s">
        <v>1946</v>
      </c>
      <c r="CA6" s="449" t="s">
        <v>184</v>
      </c>
      <c r="CB6" s="446"/>
      <c r="CC6" s="446"/>
      <c r="CD6" s="446"/>
      <c r="CE6" s="446"/>
      <c r="CF6" s="446"/>
      <c r="CG6" s="446"/>
      <c r="CH6" s="446"/>
      <c r="CI6" s="446"/>
      <c r="CJ6" s="446"/>
      <c r="CK6" s="446"/>
      <c r="CL6" s="446"/>
      <c r="CM6" s="446"/>
      <c r="CN6" s="446"/>
      <c r="CO6" s="446"/>
      <c r="CP6" s="446"/>
      <c r="CQ6" s="446"/>
      <c r="CR6" s="446"/>
      <c r="CS6" s="446"/>
      <c r="CT6" s="446"/>
      <c r="CU6" s="446"/>
      <c r="CV6" s="446"/>
      <c r="CW6" s="446"/>
      <c r="CX6" s="446"/>
      <c r="CY6" s="446"/>
      <c r="CZ6" s="446"/>
      <c r="DA6" s="446"/>
      <c r="DB6" s="446"/>
      <c r="DC6" s="446"/>
      <c r="DD6" s="446"/>
      <c r="DE6" s="446"/>
      <c r="DF6" s="446"/>
      <c r="DG6" s="446"/>
      <c r="DH6" s="446"/>
      <c r="DI6" s="446"/>
      <c r="DJ6" s="446"/>
      <c r="DK6" s="446"/>
      <c r="DL6" s="446"/>
      <c r="DM6" s="446"/>
      <c r="DN6" s="446"/>
      <c r="DO6" s="446"/>
      <c r="DP6" s="446"/>
      <c r="DQ6" s="446"/>
    </row>
    <row r="7" spans="1:121" ht="16" x14ac:dyDescent="0.2">
      <c r="A7" s="417">
        <v>1137</v>
      </c>
      <c r="B7" s="433">
        <v>43312</v>
      </c>
      <c r="C7" s="434" t="s">
        <v>1186</v>
      </c>
      <c r="D7" s="435" t="s">
        <v>169</v>
      </c>
      <c r="E7" s="435"/>
      <c r="F7" s="435" t="s">
        <v>1212</v>
      </c>
      <c r="G7" s="436">
        <v>43312</v>
      </c>
      <c r="H7" s="437" t="s">
        <v>126</v>
      </c>
      <c r="I7" s="437" t="s">
        <v>971</v>
      </c>
      <c r="J7" s="437">
        <v>6</v>
      </c>
      <c r="K7" s="435" t="s">
        <v>904</v>
      </c>
      <c r="L7" s="435" t="s">
        <v>1911</v>
      </c>
      <c r="M7" s="438">
        <v>142.5</v>
      </c>
      <c r="N7" s="438">
        <v>30.036363636363632</v>
      </c>
      <c r="O7" s="439"/>
      <c r="P7" s="435"/>
      <c r="Q7" s="440"/>
      <c r="R7" s="441"/>
      <c r="S7" s="440"/>
      <c r="T7" s="435"/>
      <c r="U7" s="440"/>
      <c r="V7" s="440"/>
      <c r="W7" s="440"/>
      <c r="X7" s="435"/>
      <c r="Y7" s="438"/>
      <c r="Z7" s="438"/>
      <c r="AA7" s="438"/>
      <c r="AB7" s="438"/>
      <c r="AC7" s="438"/>
      <c r="AD7" s="438"/>
      <c r="AE7" s="440"/>
      <c r="AF7" s="435"/>
      <c r="AG7" s="435"/>
      <c r="AH7" s="438"/>
      <c r="AI7" s="435"/>
      <c r="AJ7" s="435"/>
      <c r="AK7" s="438"/>
      <c r="AL7" s="435"/>
      <c r="AM7" s="438"/>
      <c r="AN7" s="438"/>
      <c r="AO7" s="435" t="s">
        <v>1379</v>
      </c>
      <c r="AP7" s="437" t="s">
        <v>971</v>
      </c>
      <c r="AQ7" s="437"/>
      <c r="AR7" s="437"/>
      <c r="AS7" s="442"/>
      <c r="AT7" s="437">
        <v>7.6</v>
      </c>
      <c r="AU7" s="442"/>
      <c r="AV7" s="437"/>
      <c r="AW7" s="442"/>
      <c r="AX7" s="437" t="s">
        <v>997</v>
      </c>
      <c r="AY7" s="437"/>
      <c r="AZ7" s="437">
        <v>8</v>
      </c>
      <c r="BA7" s="437">
        <v>0</v>
      </c>
      <c r="BB7" s="437">
        <v>0</v>
      </c>
      <c r="BC7" s="437">
        <v>0</v>
      </c>
      <c r="BD7" s="437">
        <v>0</v>
      </c>
      <c r="BE7" s="437">
        <v>0</v>
      </c>
      <c r="BF7" s="437">
        <v>0</v>
      </c>
      <c r="BG7" s="437">
        <v>0</v>
      </c>
      <c r="BH7" s="437">
        <v>0</v>
      </c>
      <c r="BI7" s="437">
        <v>0</v>
      </c>
      <c r="BJ7" s="437">
        <v>0</v>
      </c>
      <c r="BK7" s="437">
        <v>0</v>
      </c>
      <c r="BL7" s="437"/>
      <c r="BM7" s="437" t="s">
        <v>971</v>
      </c>
      <c r="BN7" s="437">
        <v>12</v>
      </c>
      <c r="BO7" s="437" t="s">
        <v>971</v>
      </c>
      <c r="BP7" s="447"/>
      <c r="BQ7" s="437"/>
      <c r="BR7" s="437"/>
      <c r="BS7" s="437"/>
      <c r="BT7" s="435" t="s">
        <v>1912</v>
      </c>
      <c r="BU7" s="439" t="s">
        <v>656</v>
      </c>
      <c r="BV7" s="437">
        <v>25</v>
      </c>
      <c r="BW7" s="437" t="s">
        <v>1380</v>
      </c>
      <c r="BX7" s="437"/>
      <c r="BY7" s="410" t="s">
        <v>1913</v>
      </c>
      <c r="BZ7" s="417" t="s">
        <v>23</v>
      </c>
      <c r="CA7" s="435" t="s">
        <v>184</v>
      </c>
      <c r="CB7" s="446"/>
      <c r="CC7" s="161"/>
      <c r="CD7" s="161"/>
      <c r="CE7" s="161"/>
      <c r="CF7" s="161"/>
      <c r="CG7" s="161"/>
      <c r="CH7" s="161"/>
      <c r="CI7" s="161"/>
      <c r="CJ7" s="161"/>
      <c r="CK7" s="161"/>
      <c r="CL7" s="161"/>
      <c r="CM7" s="161"/>
      <c r="CN7" s="161"/>
      <c r="CO7" s="161"/>
      <c r="CP7" s="161"/>
      <c r="CQ7" s="161"/>
      <c r="CR7" s="161"/>
      <c r="CS7" s="161"/>
      <c r="CT7" s="161"/>
      <c r="CU7" s="161"/>
      <c r="CV7" s="161"/>
      <c r="CW7" s="161"/>
      <c r="CX7" s="161"/>
      <c r="CY7" s="161"/>
      <c r="CZ7" s="161"/>
      <c r="DA7" s="161"/>
      <c r="DB7" s="161"/>
      <c r="DC7" s="161"/>
      <c r="DD7" s="161"/>
      <c r="DE7" s="161"/>
      <c r="DF7" s="446"/>
      <c r="DG7" s="446"/>
      <c r="DH7" s="446"/>
      <c r="DI7" s="446"/>
      <c r="DJ7" s="446"/>
      <c r="DK7" s="446"/>
      <c r="DL7" s="446"/>
      <c r="DM7" s="446"/>
      <c r="DN7" s="446"/>
      <c r="DO7" s="446"/>
      <c r="DP7" s="446"/>
      <c r="DQ7" s="446"/>
    </row>
    <row r="8" spans="1:121" ht="16" x14ac:dyDescent="0.2">
      <c r="A8" s="417">
        <v>713</v>
      </c>
      <c r="B8" s="436">
        <v>43291</v>
      </c>
      <c r="C8" s="434" t="s">
        <v>1186</v>
      </c>
      <c r="D8" s="435" t="s">
        <v>169</v>
      </c>
      <c r="E8" s="435"/>
      <c r="F8" s="435" t="s">
        <v>1212</v>
      </c>
      <c r="G8" s="436">
        <v>43281</v>
      </c>
      <c r="H8" s="437" t="s">
        <v>126</v>
      </c>
      <c r="I8" s="437" t="s">
        <v>971</v>
      </c>
      <c r="J8" s="437">
        <v>7</v>
      </c>
      <c r="K8" s="435" t="s">
        <v>934</v>
      </c>
      <c r="L8" s="435" t="s">
        <v>1914</v>
      </c>
      <c r="M8" s="438">
        <v>137.1</v>
      </c>
      <c r="N8" s="438">
        <v>27.145454545454541</v>
      </c>
      <c r="O8" s="439"/>
      <c r="P8" s="435"/>
      <c r="Q8" s="440"/>
      <c r="R8" s="441"/>
      <c r="S8" s="440"/>
      <c r="T8" s="435"/>
      <c r="U8" s="440"/>
      <c r="V8" s="440"/>
      <c r="W8" s="440"/>
      <c r="X8" s="435"/>
      <c r="Y8" s="438"/>
      <c r="Z8" s="438"/>
      <c r="AA8" s="438"/>
      <c r="AB8" s="438"/>
      <c r="AC8" s="438"/>
      <c r="AD8" s="440"/>
      <c r="AE8" s="440"/>
      <c r="AF8" s="435"/>
      <c r="AG8" s="435"/>
      <c r="AH8" s="438"/>
      <c r="AI8" s="435"/>
      <c r="AJ8" s="435"/>
      <c r="AK8" s="438"/>
      <c r="AL8" s="435"/>
      <c r="AM8" s="438"/>
      <c r="AN8" s="438"/>
      <c r="AO8" s="435" t="s">
        <v>1379</v>
      </c>
      <c r="AP8" s="437" t="s">
        <v>971</v>
      </c>
      <c r="AQ8" s="437"/>
      <c r="AR8" s="437"/>
      <c r="AS8" s="442"/>
      <c r="AT8" s="437">
        <v>5</v>
      </c>
      <c r="AU8" s="442"/>
      <c r="AV8" s="437"/>
      <c r="AW8" s="442"/>
      <c r="AX8" s="437" t="s">
        <v>997</v>
      </c>
      <c r="AY8" s="437"/>
      <c r="AZ8" s="437">
        <v>0</v>
      </c>
      <c r="BA8" s="437">
        <v>0</v>
      </c>
      <c r="BB8" s="437">
        <v>0</v>
      </c>
      <c r="BC8" s="437">
        <v>0</v>
      </c>
      <c r="BD8" s="437">
        <v>0</v>
      </c>
      <c r="BE8" s="437">
        <v>0</v>
      </c>
      <c r="BF8" s="437">
        <v>0</v>
      </c>
      <c r="BG8" s="437">
        <v>0</v>
      </c>
      <c r="BH8" s="437">
        <v>0</v>
      </c>
      <c r="BI8" s="437">
        <v>0</v>
      </c>
      <c r="BJ8" s="437">
        <v>0</v>
      </c>
      <c r="BK8" s="437">
        <v>0</v>
      </c>
      <c r="BL8" s="437"/>
      <c r="BM8" s="437" t="s">
        <v>971</v>
      </c>
      <c r="BN8" s="437">
        <v>12</v>
      </c>
      <c r="BO8" s="437" t="s">
        <v>971</v>
      </c>
      <c r="BP8" s="447"/>
      <c r="BQ8" s="437"/>
      <c r="BR8" s="437"/>
      <c r="BS8" s="437"/>
      <c r="BT8" s="439"/>
      <c r="BU8" s="439"/>
      <c r="BV8" s="437"/>
      <c r="BW8" s="437" t="s">
        <v>1380</v>
      </c>
      <c r="BX8" s="437"/>
      <c r="BY8" s="448" t="s">
        <v>1934</v>
      </c>
      <c r="BZ8" s="445" t="s">
        <v>23</v>
      </c>
      <c r="CA8" s="449" t="s">
        <v>184</v>
      </c>
      <c r="CB8" s="446"/>
      <c r="CC8" s="161"/>
      <c r="CD8" s="161"/>
      <c r="CE8" s="161"/>
      <c r="CF8" s="161"/>
      <c r="CG8" s="161"/>
      <c r="CH8" s="161"/>
      <c r="CI8" s="161"/>
      <c r="CJ8" s="161"/>
      <c r="CK8" s="161"/>
      <c r="CL8" s="161"/>
      <c r="CM8" s="161"/>
      <c r="CN8" s="161"/>
      <c r="CO8" s="161"/>
      <c r="CP8" s="161"/>
      <c r="CQ8" s="161"/>
      <c r="CR8" s="161"/>
      <c r="CS8" s="161"/>
      <c r="CT8" s="161"/>
      <c r="CU8" s="161"/>
      <c r="CV8" s="161"/>
      <c r="CW8" s="161"/>
      <c r="CX8" s="161"/>
      <c r="CY8" s="161"/>
      <c r="CZ8" s="161"/>
      <c r="DA8" s="161"/>
      <c r="DB8" s="161"/>
      <c r="DC8" s="161"/>
      <c r="DD8" s="161"/>
      <c r="DE8" s="161"/>
      <c r="DF8" s="446"/>
      <c r="DG8" s="446"/>
      <c r="DH8" s="446"/>
      <c r="DI8" s="446"/>
      <c r="DJ8" s="446"/>
      <c r="DK8" s="446"/>
      <c r="DL8" s="446"/>
      <c r="DM8" s="446"/>
      <c r="DN8" s="446"/>
      <c r="DO8" s="446"/>
      <c r="DP8" s="446"/>
      <c r="DQ8" s="446"/>
    </row>
    <row r="9" spans="1:121" ht="16" x14ac:dyDescent="0.2">
      <c r="A9" s="417">
        <v>15192</v>
      </c>
      <c r="B9" s="433">
        <v>43308</v>
      </c>
      <c r="C9" s="434" t="s">
        <v>1186</v>
      </c>
      <c r="D9" s="435" t="s">
        <v>169</v>
      </c>
      <c r="E9" s="435"/>
      <c r="F9" s="435" t="s">
        <v>1212</v>
      </c>
      <c r="G9" s="436">
        <v>43266</v>
      </c>
      <c r="H9" s="437" t="s">
        <v>126</v>
      </c>
      <c r="I9" s="437" t="s">
        <v>971</v>
      </c>
      <c r="J9" s="437">
        <v>8</v>
      </c>
      <c r="K9" s="435" t="s">
        <v>614</v>
      </c>
      <c r="L9" s="435" t="s">
        <v>1697</v>
      </c>
      <c r="M9" s="438">
        <v>172.30909090909088</v>
      </c>
      <c r="N9" s="438">
        <v>24.863636363636363</v>
      </c>
      <c r="O9" s="439"/>
      <c r="P9" s="435"/>
      <c r="Q9" s="440"/>
      <c r="R9" s="441"/>
      <c r="S9" s="440"/>
      <c r="T9" s="435"/>
      <c r="U9" s="440"/>
      <c r="V9" s="440"/>
      <c r="W9" s="440"/>
      <c r="X9" s="435"/>
      <c r="Y9" s="438"/>
      <c r="Z9" s="438"/>
      <c r="AA9" s="438"/>
      <c r="AB9" s="438"/>
      <c r="AC9" s="438"/>
      <c r="AD9" s="440"/>
      <c r="AE9" s="440"/>
      <c r="AF9" s="435"/>
      <c r="AG9" s="435"/>
      <c r="AH9" s="438"/>
      <c r="AI9" s="435"/>
      <c r="AJ9" s="435"/>
      <c r="AK9" s="438"/>
      <c r="AL9" s="435"/>
      <c r="AM9" s="438"/>
      <c r="AN9" s="438"/>
      <c r="AO9" s="435" t="s">
        <v>1379</v>
      </c>
      <c r="AP9" s="437" t="s">
        <v>971</v>
      </c>
      <c r="AQ9" s="437"/>
      <c r="AR9" s="437"/>
      <c r="AS9" s="442"/>
      <c r="AT9" s="437">
        <v>5</v>
      </c>
      <c r="AU9" s="442"/>
      <c r="AV9" s="437"/>
      <c r="AW9" s="442"/>
      <c r="AX9" s="437" t="s">
        <v>997</v>
      </c>
      <c r="AY9" s="437"/>
      <c r="AZ9" s="437">
        <v>0</v>
      </c>
      <c r="BA9" s="437">
        <v>0</v>
      </c>
      <c r="BB9" s="437">
        <v>0</v>
      </c>
      <c r="BC9" s="437">
        <v>0</v>
      </c>
      <c r="BD9" s="437">
        <v>0</v>
      </c>
      <c r="BE9" s="437">
        <v>0</v>
      </c>
      <c r="BF9" s="437">
        <v>0</v>
      </c>
      <c r="BG9" s="437">
        <v>0</v>
      </c>
      <c r="BH9" s="437">
        <v>0</v>
      </c>
      <c r="BI9" s="437">
        <v>0</v>
      </c>
      <c r="BJ9" s="437">
        <v>0</v>
      </c>
      <c r="BK9" s="437">
        <v>0</v>
      </c>
      <c r="BL9" s="437"/>
      <c r="BM9" s="437" t="s">
        <v>971</v>
      </c>
      <c r="BN9" s="437"/>
      <c r="BO9" s="437" t="s">
        <v>971</v>
      </c>
      <c r="BP9" s="447"/>
      <c r="BQ9" s="437"/>
      <c r="BR9" s="437"/>
      <c r="BS9" s="437"/>
      <c r="BT9" s="439"/>
      <c r="BU9" s="439"/>
      <c r="BV9" s="437"/>
      <c r="BW9" s="437" t="s">
        <v>1380</v>
      </c>
      <c r="BX9" s="437">
        <v>1</v>
      </c>
      <c r="BY9" s="435"/>
      <c r="BZ9" s="451" t="s">
        <v>1947</v>
      </c>
      <c r="CA9" s="417" t="s">
        <v>89</v>
      </c>
      <c r="CB9" s="446"/>
      <c r="CC9" s="446"/>
      <c r="CD9" s="446"/>
      <c r="CE9" s="446"/>
      <c r="CF9" s="446"/>
      <c r="CG9" s="446"/>
      <c r="CH9" s="446"/>
      <c r="CI9" s="446"/>
      <c r="CJ9" s="446"/>
      <c r="CK9" s="446"/>
      <c r="CL9" s="446"/>
      <c r="CM9" s="446"/>
      <c r="CN9" s="446"/>
      <c r="CO9" s="446"/>
      <c r="CP9" s="446"/>
      <c r="CQ9" s="446"/>
      <c r="CR9" s="446"/>
      <c r="CS9" s="446"/>
      <c r="CT9" s="446"/>
      <c r="CU9" s="446"/>
      <c r="CV9" s="446"/>
      <c r="CW9" s="446"/>
      <c r="CX9" s="446"/>
      <c r="CY9" s="446"/>
      <c r="CZ9" s="446"/>
      <c r="DA9" s="446"/>
      <c r="DB9" s="446"/>
      <c r="DC9" s="446"/>
      <c r="DD9" s="446"/>
      <c r="DE9" s="446"/>
      <c r="DF9" s="446"/>
      <c r="DG9" s="446"/>
      <c r="DH9" s="446"/>
      <c r="DI9" s="446"/>
      <c r="DJ9" s="446"/>
      <c r="DK9" s="446"/>
      <c r="DL9" s="446"/>
      <c r="DM9" s="446"/>
      <c r="DN9" s="446"/>
      <c r="DO9" s="446"/>
      <c r="DP9" s="446"/>
      <c r="DQ9" s="446"/>
    </row>
    <row r="10" spans="1:121" ht="16" x14ac:dyDescent="0.2">
      <c r="A10" s="417">
        <v>1409</v>
      </c>
      <c r="B10" s="436">
        <v>43292</v>
      </c>
      <c r="C10" s="452" t="s">
        <v>1186</v>
      </c>
      <c r="D10" s="448" t="s">
        <v>169</v>
      </c>
      <c r="E10" s="448"/>
      <c r="F10" s="448" t="s">
        <v>1212</v>
      </c>
      <c r="G10" s="453">
        <v>43291</v>
      </c>
      <c r="H10" s="454" t="s">
        <v>126</v>
      </c>
      <c r="I10" s="454" t="s">
        <v>971</v>
      </c>
      <c r="J10" s="454">
        <v>9</v>
      </c>
      <c r="K10" s="448" t="s">
        <v>291</v>
      </c>
      <c r="L10" s="417" t="s">
        <v>1403</v>
      </c>
      <c r="M10" s="438">
        <v>148.19999999999999</v>
      </c>
      <c r="N10" s="438">
        <v>27.890909090909087</v>
      </c>
      <c r="O10" s="348" t="s">
        <v>992</v>
      </c>
      <c r="P10" s="448">
        <v>1300</v>
      </c>
      <c r="Q10" s="438">
        <v>27.890909090909087</v>
      </c>
      <c r="R10" s="441"/>
      <c r="S10" s="440"/>
      <c r="T10" s="448"/>
      <c r="U10" s="455"/>
      <c r="V10" s="455"/>
      <c r="W10" s="455"/>
      <c r="X10" s="448"/>
      <c r="Y10" s="456"/>
      <c r="Z10" s="456"/>
      <c r="AA10" s="456"/>
      <c r="AB10" s="456"/>
      <c r="AC10" s="456"/>
      <c r="AD10" s="456"/>
      <c r="AE10" s="455"/>
      <c r="AF10" s="448"/>
      <c r="AG10" s="448"/>
      <c r="AH10" s="456"/>
      <c r="AI10" s="448"/>
      <c r="AJ10" s="448"/>
      <c r="AK10" s="456"/>
      <c r="AL10" s="448"/>
      <c r="AM10" s="456"/>
      <c r="AN10" s="456"/>
      <c r="AO10" s="448" t="s">
        <v>1379</v>
      </c>
      <c r="AP10" s="454" t="s">
        <v>971</v>
      </c>
      <c r="AQ10" s="454"/>
      <c r="AR10" s="454"/>
      <c r="AS10" s="457"/>
      <c r="AT10" s="454">
        <v>7</v>
      </c>
      <c r="AU10" s="457"/>
      <c r="AV10" s="454"/>
      <c r="AW10" s="457"/>
      <c r="AX10" s="454" t="s">
        <v>997</v>
      </c>
      <c r="AY10" s="458"/>
      <c r="AZ10" s="454">
        <v>0</v>
      </c>
      <c r="BA10" s="454">
        <v>0</v>
      </c>
      <c r="BB10" s="454">
        <v>0</v>
      </c>
      <c r="BC10" s="454">
        <v>0</v>
      </c>
      <c r="BD10" s="454">
        <v>0</v>
      </c>
      <c r="BE10" s="454">
        <v>0</v>
      </c>
      <c r="BF10" s="454">
        <v>0</v>
      </c>
      <c r="BG10" s="454">
        <v>0</v>
      </c>
      <c r="BH10" s="454">
        <v>0</v>
      </c>
      <c r="BI10" s="454">
        <v>0</v>
      </c>
      <c r="BJ10" s="454">
        <v>0</v>
      </c>
      <c r="BK10" s="454">
        <v>0</v>
      </c>
      <c r="BL10" s="454"/>
      <c r="BM10" s="454" t="s">
        <v>971</v>
      </c>
      <c r="BN10" s="454"/>
      <c r="BO10" s="454" t="s">
        <v>971</v>
      </c>
      <c r="BP10" s="459"/>
      <c r="BQ10" s="454"/>
      <c r="BR10" s="454"/>
      <c r="BS10" s="460">
        <v>43707</v>
      </c>
      <c r="BT10" s="449"/>
      <c r="BU10" s="439"/>
      <c r="BV10" s="437"/>
      <c r="BW10" s="454" t="s">
        <v>1380</v>
      </c>
      <c r="BX10" s="454"/>
      <c r="BY10" s="448" t="s">
        <v>1404</v>
      </c>
      <c r="BZ10" s="445" t="s">
        <v>23</v>
      </c>
      <c r="CA10" s="417" t="s">
        <v>184</v>
      </c>
      <c r="CB10" s="446"/>
      <c r="CC10" s="446"/>
      <c r="CD10" s="446"/>
      <c r="CE10" s="446"/>
      <c r="CF10" s="446"/>
      <c r="CG10" s="446"/>
      <c r="CH10" s="446"/>
      <c r="CI10" s="446"/>
      <c r="CJ10" s="446"/>
      <c r="CK10" s="446"/>
      <c r="CL10" s="446"/>
      <c r="CM10" s="446"/>
      <c r="CN10" s="446"/>
      <c r="CO10" s="446"/>
      <c r="CP10" s="446"/>
      <c r="CQ10" s="446"/>
      <c r="CR10" s="446"/>
      <c r="CS10" s="446"/>
      <c r="CT10" s="446"/>
      <c r="CU10" s="446"/>
      <c r="CV10" s="446"/>
      <c r="CW10" s="446"/>
      <c r="CX10" s="446"/>
      <c r="CY10" s="446"/>
      <c r="CZ10" s="446"/>
      <c r="DA10" s="446"/>
      <c r="DB10" s="446"/>
      <c r="DC10" s="446"/>
      <c r="DD10" s="446"/>
      <c r="DE10" s="446"/>
      <c r="DF10" s="446"/>
      <c r="DG10" s="446"/>
      <c r="DH10" s="446"/>
      <c r="DI10" s="446"/>
      <c r="DJ10" s="446"/>
      <c r="DK10" s="446"/>
      <c r="DL10" s="446"/>
      <c r="DM10" s="446"/>
      <c r="DN10" s="446"/>
      <c r="DO10" s="446"/>
      <c r="DP10" s="446"/>
      <c r="DQ10" s="446"/>
    </row>
    <row r="11" spans="1:121" ht="16" x14ac:dyDescent="0.2">
      <c r="A11" s="417">
        <v>1141</v>
      </c>
      <c r="B11" s="436">
        <v>43292</v>
      </c>
      <c r="C11" s="434" t="s">
        <v>1186</v>
      </c>
      <c r="D11" s="435" t="s">
        <v>169</v>
      </c>
      <c r="E11" s="435"/>
      <c r="F11" s="435" t="s">
        <v>1212</v>
      </c>
      <c r="G11" s="461">
        <v>43281</v>
      </c>
      <c r="H11" s="437" t="s">
        <v>126</v>
      </c>
      <c r="I11" s="437" t="s">
        <v>971</v>
      </c>
      <c r="J11" s="454">
        <v>10</v>
      </c>
      <c r="K11" s="435" t="s">
        <v>935</v>
      </c>
      <c r="L11" s="417" t="s">
        <v>1916</v>
      </c>
      <c r="M11" s="438">
        <v>140.43636363636361</v>
      </c>
      <c r="N11" s="438">
        <v>30.199999999999996</v>
      </c>
      <c r="O11" s="348" t="s">
        <v>992</v>
      </c>
      <c r="P11" s="435">
        <v>1183</v>
      </c>
      <c r="Q11" s="438">
        <v>31.699999999999996</v>
      </c>
      <c r="R11" s="441"/>
      <c r="S11" s="440"/>
      <c r="T11" s="435"/>
      <c r="U11" s="440"/>
      <c r="V11" s="440"/>
      <c r="W11" s="440"/>
      <c r="X11" s="435"/>
      <c r="Y11" s="438"/>
      <c r="Z11" s="438"/>
      <c r="AA11" s="438"/>
      <c r="AB11" s="438"/>
      <c r="AC11" s="438"/>
      <c r="AD11" s="440"/>
      <c r="AE11" s="440"/>
      <c r="AF11" s="435"/>
      <c r="AG11" s="435"/>
      <c r="AH11" s="438"/>
      <c r="AI11" s="435"/>
      <c r="AJ11" s="435"/>
      <c r="AK11" s="438"/>
      <c r="AL11" s="435"/>
      <c r="AM11" s="438"/>
      <c r="AN11" s="438"/>
      <c r="AO11" s="435" t="s">
        <v>1379</v>
      </c>
      <c r="AP11" s="437" t="s">
        <v>971</v>
      </c>
      <c r="AQ11" s="437"/>
      <c r="AR11" s="437"/>
      <c r="AS11" s="442"/>
      <c r="AT11" s="437">
        <v>8</v>
      </c>
      <c r="AU11" s="442"/>
      <c r="AV11" s="437"/>
      <c r="AW11" s="442"/>
      <c r="AX11" s="437" t="s">
        <v>971</v>
      </c>
      <c r="AY11" s="458"/>
      <c r="AZ11" s="437">
        <v>1</v>
      </c>
      <c r="BA11" s="437">
        <v>0</v>
      </c>
      <c r="BB11" s="437">
        <v>0</v>
      </c>
      <c r="BC11" s="437">
        <v>0</v>
      </c>
      <c r="BD11" s="437">
        <v>0</v>
      </c>
      <c r="BE11" s="437">
        <v>0</v>
      </c>
      <c r="BF11" s="437">
        <v>0</v>
      </c>
      <c r="BG11" s="437">
        <v>0</v>
      </c>
      <c r="BH11" s="437">
        <v>0</v>
      </c>
      <c r="BI11" s="437">
        <v>0</v>
      </c>
      <c r="BJ11" s="437">
        <v>0</v>
      </c>
      <c r="BK11" s="437">
        <v>0</v>
      </c>
      <c r="BL11" s="437"/>
      <c r="BM11" s="437" t="s">
        <v>971</v>
      </c>
      <c r="BN11" s="437"/>
      <c r="BO11" s="437" t="s">
        <v>971</v>
      </c>
      <c r="BP11" s="447"/>
      <c r="BQ11" s="437"/>
      <c r="BR11" s="437"/>
      <c r="BS11" s="437"/>
      <c r="BT11" s="417"/>
      <c r="BU11" s="435"/>
      <c r="BV11" s="437"/>
      <c r="BW11" s="437" t="s">
        <v>1380</v>
      </c>
      <c r="BX11" s="437"/>
      <c r="BY11" s="435" t="s">
        <v>1948</v>
      </c>
      <c r="BZ11" s="451" t="s">
        <v>1949</v>
      </c>
      <c r="CA11" s="417" t="s">
        <v>184</v>
      </c>
      <c r="CB11" s="446"/>
      <c r="CC11" s="446"/>
      <c r="CD11" s="446"/>
      <c r="CE11" s="446"/>
      <c r="CF11" s="446"/>
      <c r="CG11" s="446"/>
      <c r="CH11" s="446"/>
      <c r="CI11" s="446"/>
      <c r="CJ11" s="446"/>
      <c r="CK11" s="446"/>
      <c r="CL11" s="446"/>
      <c r="CM11" s="446"/>
      <c r="CN11" s="446"/>
      <c r="CO11" s="446"/>
      <c r="CP11" s="446"/>
      <c r="CQ11" s="446"/>
      <c r="CR11" s="446"/>
      <c r="CS11" s="446"/>
      <c r="CT11" s="446"/>
      <c r="CU11" s="446"/>
      <c r="CV11" s="446"/>
      <c r="CW11" s="446"/>
      <c r="CX11" s="446"/>
      <c r="CY11" s="446"/>
      <c r="CZ11" s="446"/>
      <c r="DA11" s="446"/>
      <c r="DB11" s="446"/>
      <c r="DC11" s="446"/>
      <c r="DD11" s="446"/>
      <c r="DE11" s="446"/>
      <c r="DF11" s="446"/>
      <c r="DG11" s="446"/>
      <c r="DH11" s="446"/>
      <c r="DI11" s="446"/>
      <c r="DJ11" s="446"/>
      <c r="DK11" s="446"/>
      <c r="DL11" s="446"/>
      <c r="DM11" s="446"/>
      <c r="DN11" s="446"/>
      <c r="DO11" s="446"/>
      <c r="DP11" s="446"/>
      <c r="DQ11" s="446"/>
    </row>
    <row r="12" spans="1:121" ht="16" x14ac:dyDescent="0.2">
      <c r="A12" s="417">
        <v>16526</v>
      </c>
      <c r="B12" s="436">
        <v>43294</v>
      </c>
      <c r="C12" s="452" t="s">
        <v>1186</v>
      </c>
      <c r="D12" s="448" t="s">
        <v>169</v>
      </c>
      <c r="E12" s="448"/>
      <c r="F12" s="448" t="s">
        <v>1212</v>
      </c>
      <c r="G12" s="436">
        <v>43273</v>
      </c>
      <c r="H12" s="454" t="s">
        <v>126</v>
      </c>
      <c r="I12" s="454" t="s">
        <v>971</v>
      </c>
      <c r="J12" s="454">
        <v>11</v>
      </c>
      <c r="K12" s="448" t="s">
        <v>1175</v>
      </c>
      <c r="L12" s="435" t="s">
        <v>1702</v>
      </c>
      <c r="M12" s="438">
        <v>164.47272727272724</v>
      </c>
      <c r="N12" s="438">
        <v>42.272727272727266</v>
      </c>
      <c r="O12" s="348"/>
      <c r="P12" s="448"/>
      <c r="Q12" s="455"/>
      <c r="R12" s="441"/>
      <c r="S12" s="440"/>
      <c r="T12" s="448"/>
      <c r="U12" s="455"/>
      <c r="V12" s="455"/>
      <c r="W12" s="455"/>
      <c r="X12" s="448"/>
      <c r="Y12" s="456"/>
      <c r="Z12" s="456"/>
      <c r="AA12" s="456"/>
      <c r="AB12" s="456"/>
      <c r="AC12" s="456"/>
      <c r="AD12" s="455"/>
      <c r="AE12" s="455"/>
      <c r="AF12" s="448"/>
      <c r="AG12" s="448"/>
      <c r="AH12" s="456"/>
      <c r="AI12" s="448"/>
      <c r="AJ12" s="448"/>
      <c r="AK12" s="456"/>
      <c r="AL12" s="448"/>
      <c r="AM12" s="456"/>
      <c r="AN12" s="456"/>
      <c r="AO12" s="448" t="s">
        <v>1379</v>
      </c>
      <c r="AP12" s="454" t="s">
        <v>971</v>
      </c>
      <c r="AQ12" s="454"/>
      <c r="AR12" s="454"/>
      <c r="AS12" s="457"/>
      <c r="AT12" s="454"/>
      <c r="AU12" s="457"/>
      <c r="AV12" s="454"/>
      <c r="AW12" s="457"/>
      <c r="AX12" s="454" t="s">
        <v>997</v>
      </c>
      <c r="AY12" s="437"/>
      <c r="AZ12" s="454">
        <v>0</v>
      </c>
      <c r="BA12" s="454">
        <v>0</v>
      </c>
      <c r="BB12" s="454">
        <v>0</v>
      </c>
      <c r="BC12" s="454">
        <v>0</v>
      </c>
      <c r="BD12" s="454">
        <v>0</v>
      </c>
      <c r="BE12" s="454">
        <v>0</v>
      </c>
      <c r="BF12" s="454">
        <v>0</v>
      </c>
      <c r="BG12" s="454">
        <v>0</v>
      </c>
      <c r="BH12" s="454">
        <v>0</v>
      </c>
      <c r="BI12" s="454">
        <v>0</v>
      </c>
      <c r="BJ12" s="454">
        <v>0</v>
      </c>
      <c r="BK12" s="454">
        <v>0</v>
      </c>
      <c r="BL12" s="454"/>
      <c r="BM12" s="454" t="s">
        <v>971</v>
      </c>
      <c r="BN12" s="454"/>
      <c r="BO12" s="454" t="s">
        <v>971</v>
      </c>
      <c r="BP12" s="459"/>
      <c r="BQ12" s="454"/>
      <c r="BR12" s="454"/>
      <c r="BS12" s="454"/>
      <c r="BT12" s="439"/>
      <c r="BU12" s="439"/>
      <c r="BV12" s="437"/>
      <c r="BW12" s="454" t="s">
        <v>1380</v>
      </c>
      <c r="BX12" s="454">
        <v>0.5</v>
      </c>
      <c r="BY12" s="448" t="s">
        <v>1919</v>
      </c>
      <c r="BZ12" s="451" t="s">
        <v>1950</v>
      </c>
      <c r="CA12" s="417" t="s">
        <v>130</v>
      </c>
      <c r="CB12" s="446"/>
      <c r="CC12" s="446"/>
      <c r="CD12" s="446"/>
      <c r="CE12" s="446"/>
      <c r="CF12" s="446"/>
      <c r="CG12" s="446"/>
      <c r="CH12" s="446"/>
      <c r="CI12" s="446"/>
      <c r="CJ12" s="446"/>
      <c r="CK12" s="446"/>
      <c r="CL12" s="446"/>
      <c r="CM12" s="446"/>
      <c r="CN12" s="446"/>
      <c r="CO12" s="446"/>
      <c r="CP12" s="446"/>
      <c r="CQ12" s="446"/>
      <c r="CR12" s="446"/>
      <c r="CS12" s="446"/>
      <c r="CT12" s="446"/>
      <c r="CU12" s="446"/>
      <c r="CV12" s="446"/>
      <c r="CW12" s="446"/>
      <c r="CX12" s="446"/>
      <c r="CY12" s="446"/>
      <c r="CZ12" s="446"/>
      <c r="DA12" s="446"/>
      <c r="DB12" s="446"/>
      <c r="DC12" s="446"/>
      <c r="DD12" s="446"/>
      <c r="DE12" s="446"/>
      <c r="DF12" s="446"/>
      <c r="DG12" s="446"/>
      <c r="DH12" s="446"/>
      <c r="DI12" s="446"/>
      <c r="DJ12" s="446"/>
      <c r="DK12" s="446"/>
      <c r="DL12" s="446"/>
      <c r="DM12" s="446"/>
      <c r="DN12" s="446"/>
      <c r="DO12" s="446"/>
      <c r="DP12" s="446"/>
      <c r="DQ12" s="446"/>
    </row>
    <row r="13" spans="1:121" ht="16" x14ac:dyDescent="0.2">
      <c r="A13" s="417">
        <v>13364</v>
      </c>
      <c r="B13" s="436">
        <v>43290</v>
      </c>
      <c r="C13" s="434" t="s">
        <v>1186</v>
      </c>
      <c r="D13" s="435" t="s">
        <v>169</v>
      </c>
      <c r="E13" s="435"/>
      <c r="F13" s="435" t="s">
        <v>1212</v>
      </c>
      <c r="G13" s="450">
        <v>43281</v>
      </c>
      <c r="H13" s="437" t="s">
        <v>126</v>
      </c>
      <c r="I13" s="437" t="s">
        <v>971</v>
      </c>
      <c r="J13" s="437">
        <v>12</v>
      </c>
      <c r="K13" s="435" t="s">
        <v>1157</v>
      </c>
      <c r="L13" s="435" t="s">
        <v>1710</v>
      </c>
      <c r="M13" s="438">
        <v>143.28181818181818</v>
      </c>
      <c r="N13" s="438">
        <v>34.490909090909085</v>
      </c>
      <c r="O13" s="348" t="s">
        <v>992</v>
      </c>
      <c r="P13" s="435">
        <v>2000</v>
      </c>
      <c r="Q13" s="438">
        <v>41.490909090909085</v>
      </c>
      <c r="R13" s="441"/>
      <c r="S13" s="440"/>
      <c r="T13" s="435"/>
      <c r="U13" s="440"/>
      <c r="V13" s="440"/>
      <c r="W13" s="440"/>
      <c r="X13" s="435"/>
      <c r="Y13" s="438"/>
      <c r="Z13" s="438"/>
      <c r="AA13" s="438"/>
      <c r="AB13" s="438"/>
      <c r="AC13" s="438"/>
      <c r="AD13" s="438"/>
      <c r="AE13" s="440"/>
      <c r="AF13" s="435"/>
      <c r="AG13" s="435"/>
      <c r="AH13" s="438"/>
      <c r="AI13" s="435"/>
      <c r="AJ13" s="435"/>
      <c r="AK13" s="438"/>
      <c r="AL13" s="435"/>
      <c r="AM13" s="438"/>
      <c r="AN13" s="438"/>
      <c r="AO13" s="435" t="s">
        <v>1379</v>
      </c>
      <c r="AP13" s="437" t="s">
        <v>971</v>
      </c>
      <c r="AQ13" s="437"/>
      <c r="AR13" s="437"/>
      <c r="AS13" s="442"/>
      <c r="AT13" s="437"/>
      <c r="AU13" s="442"/>
      <c r="AV13" s="437"/>
      <c r="AW13" s="442"/>
      <c r="AX13" s="437" t="s">
        <v>997</v>
      </c>
      <c r="AY13" s="437"/>
      <c r="AZ13" s="437">
        <v>0</v>
      </c>
      <c r="BA13" s="437">
        <v>0</v>
      </c>
      <c r="BB13" s="437">
        <v>0</v>
      </c>
      <c r="BC13" s="437">
        <v>0</v>
      </c>
      <c r="BD13" s="437">
        <v>0</v>
      </c>
      <c r="BE13" s="437">
        <v>0</v>
      </c>
      <c r="BF13" s="437">
        <v>0</v>
      </c>
      <c r="BG13" s="437">
        <v>0</v>
      </c>
      <c r="BH13" s="437">
        <v>0</v>
      </c>
      <c r="BI13" s="437">
        <v>0</v>
      </c>
      <c r="BJ13" s="437">
        <v>0</v>
      </c>
      <c r="BK13" s="437">
        <v>0</v>
      </c>
      <c r="BL13" s="437"/>
      <c r="BM13" s="437" t="s">
        <v>971</v>
      </c>
      <c r="BN13" s="437"/>
      <c r="BO13" s="437" t="s">
        <v>971</v>
      </c>
      <c r="BP13" s="443">
        <v>163.63636363636363</v>
      </c>
      <c r="BQ13" s="437"/>
      <c r="BR13" s="437"/>
      <c r="BS13" s="437"/>
      <c r="BT13" s="439"/>
      <c r="BU13" s="439"/>
      <c r="BV13" s="437"/>
      <c r="BW13" s="437" t="s">
        <v>1380</v>
      </c>
      <c r="BX13" s="437">
        <v>1</v>
      </c>
      <c r="BY13" s="439" t="s">
        <v>1711</v>
      </c>
      <c r="BZ13" s="445" t="s">
        <v>1951</v>
      </c>
      <c r="CA13" s="417" t="s">
        <v>184</v>
      </c>
      <c r="CB13" s="446"/>
      <c r="CC13" s="446"/>
      <c r="CD13" s="446"/>
      <c r="CE13" s="446"/>
      <c r="CF13" s="446"/>
      <c r="CG13" s="446"/>
      <c r="CH13" s="446"/>
      <c r="CI13" s="446"/>
      <c r="CJ13" s="446"/>
      <c r="CK13" s="446"/>
      <c r="CL13" s="446"/>
      <c r="CM13" s="446"/>
      <c r="CN13" s="446"/>
      <c r="CO13" s="446"/>
      <c r="CP13" s="446"/>
      <c r="CQ13" s="446"/>
      <c r="CR13" s="446"/>
      <c r="CS13" s="446"/>
      <c r="CT13" s="446"/>
      <c r="CU13" s="446"/>
      <c r="CV13" s="446"/>
      <c r="CW13" s="446"/>
      <c r="CX13" s="446"/>
      <c r="CY13" s="446"/>
      <c r="CZ13" s="446"/>
      <c r="DA13" s="446"/>
      <c r="DB13" s="446"/>
      <c r="DC13" s="446"/>
      <c r="DD13" s="446"/>
      <c r="DE13" s="446"/>
      <c r="DF13" s="446"/>
      <c r="DG13" s="446"/>
      <c r="DH13" s="446"/>
      <c r="DI13" s="446"/>
      <c r="DJ13" s="446"/>
      <c r="DK13" s="446"/>
      <c r="DL13" s="446"/>
      <c r="DM13" s="446"/>
      <c r="DN13" s="446"/>
      <c r="DO13" s="446"/>
      <c r="DP13" s="446"/>
      <c r="DQ13" s="446"/>
    </row>
    <row r="14" spans="1:121" ht="16" x14ac:dyDescent="0.2">
      <c r="A14" s="417">
        <v>5232</v>
      </c>
      <c r="B14" s="436">
        <v>43292</v>
      </c>
      <c r="C14" s="434" t="s">
        <v>1186</v>
      </c>
      <c r="D14" s="435" t="s">
        <v>169</v>
      </c>
      <c r="E14" s="435"/>
      <c r="F14" s="435" t="s">
        <v>1212</v>
      </c>
      <c r="G14" s="436">
        <v>43252</v>
      </c>
      <c r="H14" s="437" t="s">
        <v>126</v>
      </c>
      <c r="I14" s="437" t="s">
        <v>971</v>
      </c>
      <c r="J14" s="437">
        <v>13</v>
      </c>
      <c r="K14" s="435" t="s">
        <v>1430</v>
      </c>
      <c r="L14" s="435" t="s">
        <v>1431</v>
      </c>
      <c r="M14" s="438">
        <v>130</v>
      </c>
      <c r="N14" s="438">
        <v>51</v>
      </c>
      <c r="O14" s="348" t="s">
        <v>992</v>
      </c>
      <c r="P14" s="435">
        <v>1825</v>
      </c>
      <c r="Q14" s="438">
        <v>54.999999999999993</v>
      </c>
      <c r="R14" s="441"/>
      <c r="S14" s="440"/>
      <c r="T14" s="435"/>
      <c r="U14" s="440"/>
      <c r="V14" s="440"/>
      <c r="W14" s="440"/>
      <c r="X14" s="435"/>
      <c r="Y14" s="438"/>
      <c r="Z14" s="438"/>
      <c r="AA14" s="438"/>
      <c r="AB14" s="438"/>
      <c r="AC14" s="438"/>
      <c r="AD14" s="438"/>
      <c r="AE14" s="440"/>
      <c r="AF14" s="435"/>
      <c r="AG14" s="435"/>
      <c r="AH14" s="438"/>
      <c r="AI14" s="435"/>
      <c r="AJ14" s="435"/>
      <c r="AK14" s="438"/>
      <c r="AL14" s="435"/>
      <c r="AM14" s="438"/>
      <c r="AN14" s="438"/>
      <c r="AO14" s="435" t="s">
        <v>1379</v>
      </c>
      <c r="AP14" s="437" t="s">
        <v>971</v>
      </c>
      <c r="AQ14" s="437"/>
      <c r="AR14" s="437"/>
      <c r="AS14" s="442"/>
      <c r="AT14" s="437">
        <v>5</v>
      </c>
      <c r="AU14" s="442"/>
      <c r="AV14" s="437"/>
      <c r="AW14" s="442"/>
      <c r="AX14" s="437" t="s">
        <v>971</v>
      </c>
      <c r="AY14" s="437"/>
      <c r="AZ14" s="437">
        <v>0</v>
      </c>
      <c r="BA14" s="437">
        <v>0</v>
      </c>
      <c r="BB14" s="437">
        <v>0</v>
      </c>
      <c r="BC14" s="437">
        <v>0</v>
      </c>
      <c r="BD14" s="437">
        <v>0</v>
      </c>
      <c r="BE14" s="437">
        <v>0</v>
      </c>
      <c r="BF14" s="437">
        <v>0</v>
      </c>
      <c r="BG14" s="437">
        <v>0</v>
      </c>
      <c r="BH14" s="437">
        <v>0</v>
      </c>
      <c r="BI14" s="437">
        <v>0</v>
      </c>
      <c r="BJ14" s="437">
        <v>0</v>
      </c>
      <c r="BK14" s="437">
        <v>0</v>
      </c>
      <c r="BL14" s="437"/>
      <c r="BM14" s="437" t="s">
        <v>971</v>
      </c>
      <c r="BN14" s="437"/>
      <c r="BO14" s="437" t="s">
        <v>971</v>
      </c>
      <c r="BP14" s="447"/>
      <c r="BQ14" s="437"/>
      <c r="BR14" s="437"/>
      <c r="BS14" s="437"/>
      <c r="BT14" s="435"/>
      <c r="BU14" s="439"/>
      <c r="BV14" s="437"/>
      <c r="BW14" s="437" t="s">
        <v>1380</v>
      </c>
      <c r="BX14" s="437"/>
      <c r="BY14" s="435"/>
      <c r="BZ14" s="348" t="s">
        <v>1952</v>
      </c>
      <c r="CA14" s="435" t="s">
        <v>89</v>
      </c>
      <c r="CB14" s="446"/>
      <c r="CC14" s="446"/>
      <c r="CD14" s="446"/>
      <c r="CE14" s="446"/>
      <c r="CF14" s="446"/>
      <c r="CG14" s="446"/>
      <c r="CH14" s="446"/>
      <c r="CI14" s="446"/>
      <c r="CJ14" s="446"/>
      <c r="CK14" s="446"/>
      <c r="CL14" s="446"/>
      <c r="CM14" s="446"/>
      <c r="CN14" s="446"/>
      <c r="CO14" s="446"/>
      <c r="CP14" s="446"/>
      <c r="CQ14" s="446"/>
      <c r="CR14" s="446"/>
      <c r="CS14" s="446"/>
      <c r="CT14" s="446"/>
      <c r="CU14" s="446"/>
      <c r="CV14" s="446"/>
      <c r="CW14" s="446"/>
      <c r="CX14" s="446"/>
      <c r="CY14" s="446"/>
      <c r="CZ14" s="446"/>
      <c r="DA14" s="446"/>
      <c r="DB14" s="446"/>
      <c r="DC14" s="446"/>
      <c r="DD14" s="446"/>
      <c r="DE14" s="446"/>
      <c r="DF14" s="446"/>
      <c r="DG14" s="446"/>
      <c r="DH14" s="446"/>
      <c r="DI14" s="446"/>
      <c r="DJ14" s="446"/>
      <c r="DK14" s="446"/>
      <c r="DL14" s="446"/>
      <c r="DM14" s="446"/>
      <c r="DN14" s="446"/>
      <c r="DO14" s="446"/>
      <c r="DP14" s="446"/>
      <c r="DQ14" s="446"/>
    </row>
    <row r="15" spans="1:121" ht="16" x14ac:dyDescent="0.2">
      <c r="A15" s="417">
        <v>566</v>
      </c>
      <c r="B15" s="433">
        <v>43309</v>
      </c>
      <c r="C15" s="434" t="s">
        <v>1186</v>
      </c>
      <c r="D15" s="435" t="s">
        <v>169</v>
      </c>
      <c r="E15" s="435"/>
      <c r="F15" s="435" t="s">
        <v>1212</v>
      </c>
      <c r="G15" s="436">
        <v>43266</v>
      </c>
      <c r="H15" s="437" t="s">
        <v>126</v>
      </c>
      <c r="I15" s="437" t="s">
        <v>971</v>
      </c>
      <c r="J15" s="437">
        <v>14</v>
      </c>
      <c r="K15" s="435" t="s">
        <v>1433</v>
      </c>
      <c r="L15" s="435" t="s">
        <v>1925</v>
      </c>
      <c r="M15" s="438">
        <v>151.1</v>
      </c>
      <c r="N15" s="438">
        <v>27.09090909090909</v>
      </c>
      <c r="O15" s="439"/>
      <c r="P15" s="435"/>
      <c r="Q15" s="440"/>
      <c r="R15" s="441"/>
      <c r="S15" s="440"/>
      <c r="T15" s="435"/>
      <c r="U15" s="440"/>
      <c r="V15" s="440"/>
      <c r="W15" s="440"/>
      <c r="X15" s="435"/>
      <c r="Y15" s="438"/>
      <c r="Z15" s="438"/>
      <c r="AA15" s="438"/>
      <c r="AB15" s="438"/>
      <c r="AC15" s="438"/>
      <c r="AD15" s="438"/>
      <c r="AE15" s="440"/>
      <c r="AF15" s="435"/>
      <c r="AG15" s="435"/>
      <c r="AH15" s="438"/>
      <c r="AI15" s="435"/>
      <c r="AJ15" s="435"/>
      <c r="AK15" s="438"/>
      <c r="AL15" s="435"/>
      <c r="AM15" s="438"/>
      <c r="AN15" s="438"/>
      <c r="AO15" s="435" t="s">
        <v>1379</v>
      </c>
      <c r="AP15" s="437" t="s">
        <v>971</v>
      </c>
      <c r="AQ15" s="437"/>
      <c r="AR15" s="437"/>
      <c r="AS15" s="442"/>
      <c r="AT15" s="437">
        <v>4.3499999999999996</v>
      </c>
      <c r="AU15" s="442"/>
      <c r="AV15" s="437"/>
      <c r="AW15" s="442"/>
      <c r="AX15" s="437" t="s">
        <v>971</v>
      </c>
      <c r="AY15" s="437"/>
      <c r="AZ15" s="437">
        <v>0</v>
      </c>
      <c r="BA15" s="437">
        <v>0</v>
      </c>
      <c r="BB15" s="437">
        <v>0</v>
      </c>
      <c r="BC15" s="437">
        <v>0</v>
      </c>
      <c r="BD15" s="437">
        <v>0</v>
      </c>
      <c r="BE15" s="437">
        <v>0</v>
      </c>
      <c r="BF15" s="437">
        <v>0</v>
      </c>
      <c r="BG15" s="437">
        <v>0</v>
      </c>
      <c r="BH15" s="437">
        <v>0</v>
      </c>
      <c r="BI15" s="437">
        <v>0</v>
      </c>
      <c r="BJ15" s="437">
        <v>0</v>
      </c>
      <c r="BK15" s="437">
        <v>0</v>
      </c>
      <c r="BL15" s="437"/>
      <c r="BM15" s="437" t="s">
        <v>971</v>
      </c>
      <c r="BN15" s="437"/>
      <c r="BO15" s="437" t="s">
        <v>971</v>
      </c>
      <c r="BP15" s="447"/>
      <c r="BQ15" s="437"/>
      <c r="BR15" s="437"/>
      <c r="BS15" s="437"/>
      <c r="BT15" s="439"/>
      <c r="BU15" s="439"/>
      <c r="BV15" s="437"/>
      <c r="BW15" s="437" t="s">
        <v>1380</v>
      </c>
      <c r="BX15" s="437">
        <v>1</v>
      </c>
      <c r="BY15" s="435" t="s">
        <v>1926</v>
      </c>
      <c r="BZ15" s="410" t="s">
        <v>1953</v>
      </c>
      <c r="CA15" s="417" t="s">
        <v>89</v>
      </c>
      <c r="CB15" s="446"/>
      <c r="CC15" s="161"/>
      <c r="CD15" s="161"/>
      <c r="CE15" s="161"/>
      <c r="CF15" s="161"/>
      <c r="CG15" s="161"/>
      <c r="CH15" s="161"/>
      <c r="CI15" s="161"/>
      <c r="CJ15" s="161"/>
      <c r="CK15" s="161"/>
      <c r="CL15" s="161"/>
      <c r="CM15" s="161"/>
      <c r="CN15" s="161"/>
      <c r="CO15" s="161"/>
      <c r="CP15" s="161"/>
      <c r="CQ15" s="161"/>
      <c r="CR15" s="161"/>
      <c r="CS15" s="161"/>
      <c r="CT15" s="161"/>
      <c r="CU15" s="161"/>
      <c r="CV15" s="161"/>
      <c r="CW15" s="161"/>
      <c r="CX15" s="161"/>
      <c r="CY15" s="161"/>
      <c r="CZ15" s="161"/>
      <c r="DA15" s="161"/>
      <c r="DB15" s="161"/>
      <c r="DC15" s="161"/>
      <c r="DD15" s="161"/>
      <c r="DE15" s="161"/>
      <c r="DF15" s="446"/>
      <c r="DG15" s="446"/>
      <c r="DH15" s="446"/>
      <c r="DI15" s="446"/>
      <c r="DJ15" s="446"/>
      <c r="DK15" s="446"/>
      <c r="DL15" s="446"/>
      <c r="DM15" s="446"/>
      <c r="DN15" s="446"/>
      <c r="DO15" s="446"/>
      <c r="DP15" s="446"/>
      <c r="DQ15" s="446"/>
    </row>
    <row r="16" spans="1:121" ht="16" x14ac:dyDescent="0.2">
      <c r="A16" s="417">
        <v>13647</v>
      </c>
      <c r="B16" s="433">
        <v>43308</v>
      </c>
      <c r="C16" s="434" t="s">
        <v>1186</v>
      </c>
      <c r="D16" s="435" t="s">
        <v>169</v>
      </c>
      <c r="E16" s="435"/>
      <c r="F16" s="435" t="s">
        <v>1444</v>
      </c>
      <c r="G16" s="436">
        <v>43299</v>
      </c>
      <c r="H16" s="437" t="s">
        <v>126</v>
      </c>
      <c r="I16" s="437" t="s">
        <v>971</v>
      </c>
      <c r="J16" s="437">
        <v>1</v>
      </c>
      <c r="K16" s="435" t="s">
        <v>940</v>
      </c>
      <c r="L16" s="435" t="s">
        <v>1682</v>
      </c>
      <c r="M16" s="438">
        <v>140</v>
      </c>
      <c r="N16" s="438">
        <v>26</v>
      </c>
      <c r="O16" s="439"/>
      <c r="P16" s="435"/>
      <c r="Q16" s="440"/>
      <c r="R16" s="441"/>
      <c r="S16" s="440"/>
      <c r="T16" s="435"/>
      <c r="U16" s="440"/>
      <c r="V16" s="440"/>
      <c r="W16" s="440"/>
      <c r="X16" s="435"/>
      <c r="Y16" s="438"/>
      <c r="Z16" s="438"/>
      <c r="AA16" s="438"/>
      <c r="AB16" s="438"/>
      <c r="AC16" s="438"/>
      <c r="AD16" s="438"/>
      <c r="AE16" s="438">
        <v>16.999999999999996</v>
      </c>
      <c r="AF16" s="435"/>
      <c r="AG16" s="435"/>
      <c r="AH16" s="438"/>
      <c r="AI16" s="435"/>
      <c r="AJ16" s="435"/>
      <c r="AK16" s="440"/>
      <c r="AL16" s="435"/>
      <c r="AM16" s="438"/>
      <c r="AN16" s="438"/>
      <c r="AO16" s="410" t="s">
        <v>1445</v>
      </c>
      <c r="AP16" s="458" t="s">
        <v>971</v>
      </c>
      <c r="AQ16" s="437"/>
      <c r="AR16" s="437"/>
      <c r="AS16" s="442"/>
      <c r="AT16" s="437">
        <v>11</v>
      </c>
      <c r="AU16" s="442">
        <v>910</v>
      </c>
      <c r="AV16" s="437"/>
      <c r="AW16" s="442">
        <v>6.2</v>
      </c>
      <c r="AX16" s="437" t="s">
        <v>997</v>
      </c>
      <c r="AY16" s="437"/>
      <c r="AZ16" s="437">
        <v>0</v>
      </c>
      <c r="BA16" s="437">
        <v>0</v>
      </c>
      <c r="BB16" s="437">
        <v>0</v>
      </c>
      <c r="BC16" s="437">
        <v>0</v>
      </c>
      <c r="BD16" s="437">
        <v>0</v>
      </c>
      <c r="BE16" s="437">
        <v>0</v>
      </c>
      <c r="BF16" s="437">
        <v>0</v>
      </c>
      <c r="BG16" s="437">
        <v>0</v>
      </c>
      <c r="BH16" s="437">
        <v>0</v>
      </c>
      <c r="BI16" s="437">
        <v>0</v>
      </c>
      <c r="BJ16" s="437">
        <v>0</v>
      </c>
      <c r="BK16" s="437">
        <v>0</v>
      </c>
      <c r="BL16" s="437"/>
      <c r="BM16" s="437" t="s">
        <v>971</v>
      </c>
      <c r="BN16" s="437"/>
      <c r="BO16" s="437" t="s">
        <v>971</v>
      </c>
      <c r="BP16" s="443">
        <v>141.70909090909089</v>
      </c>
      <c r="BQ16" s="437"/>
      <c r="BR16" s="437"/>
      <c r="BS16" s="437"/>
      <c r="BT16" s="444"/>
      <c r="BU16" s="439"/>
      <c r="BV16" s="437"/>
      <c r="BW16" s="437" t="s">
        <v>1380</v>
      </c>
      <c r="BX16" s="437"/>
      <c r="BY16" s="439"/>
      <c r="BZ16" s="410" t="s">
        <v>23</v>
      </c>
      <c r="CA16" s="449" t="s">
        <v>184</v>
      </c>
      <c r="CB16" s="446"/>
      <c r="CC16" s="446"/>
      <c r="CD16" s="446"/>
      <c r="CE16" s="446"/>
      <c r="CF16" s="446"/>
      <c r="CG16" s="446"/>
      <c r="CH16" s="446"/>
      <c r="CI16" s="446"/>
      <c r="CJ16" s="446"/>
      <c r="CK16" s="446"/>
      <c r="CL16" s="446"/>
      <c r="CM16" s="446"/>
      <c r="CN16" s="446"/>
      <c r="CO16" s="446"/>
      <c r="CP16" s="446"/>
      <c r="CQ16" s="446"/>
      <c r="CR16" s="446"/>
      <c r="CS16" s="446"/>
      <c r="CT16" s="446"/>
      <c r="CU16" s="446"/>
      <c r="CV16" s="446"/>
      <c r="CW16" s="446"/>
      <c r="CX16" s="446"/>
      <c r="CY16" s="446"/>
      <c r="CZ16" s="446"/>
      <c r="DA16" s="446"/>
      <c r="DB16" s="446"/>
      <c r="DC16" s="446"/>
      <c r="DD16" s="446"/>
      <c r="DE16" s="446"/>
      <c r="DF16" s="446"/>
      <c r="DG16" s="446"/>
      <c r="DH16" s="446"/>
      <c r="DI16" s="446"/>
      <c r="DJ16" s="446"/>
      <c r="DK16" s="446"/>
      <c r="DL16" s="446"/>
      <c r="DM16" s="446"/>
      <c r="DN16" s="446"/>
      <c r="DO16" s="446"/>
      <c r="DP16" s="446"/>
      <c r="DQ16" s="446"/>
    </row>
    <row r="17" spans="1:121" ht="16" x14ac:dyDescent="0.2">
      <c r="A17" s="417">
        <v>16314</v>
      </c>
      <c r="B17" s="433">
        <v>43312</v>
      </c>
      <c r="C17" s="434" t="s">
        <v>1186</v>
      </c>
      <c r="D17" s="435" t="s">
        <v>169</v>
      </c>
      <c r="E17" s="435"/>
      <c r="F17" s="435" t="s">
        <v>1444</v>
      </c>
      <c r="G17" s="436">
        <v>43284</v>
      </c>
      <c r="H17" s="437" t="s">
        <v>126</v>
      </c>
      <c r="I17" s="437" t="s">
        <v>971</v>
      </c>
      <c r="J17" s="437">
        <v>2</v>
      </c>
      <c r="K17" s="435" t="s">
        <v>386</v>
      </c>
      <c r="L17" s="435" t="s">
        <v>1905</v>
      </c>
      <c r="M17" s="438">
        <v>158.5363636363636</v>
      </c>
      <c r="N17" s="438">
        <v>26.336363636363632</v>
      </c>
      <c r="O17" s="439"/>
      <c r="P17" s="435"/>
      <c r="Q17" s="440"/>
      <c r="R17" s="441"/>
      <c r="S17" s="440"/>
      <c r="T17" s="435"/>
      <c r="U17" s="440"/>
      <c r="V17" s="440"/>
      <c r="W17" s="440"/>
      <c r="X17" s="435"/>
      <c r="Y17" s="438"/>
      <c r="Z17" s="438"/>
      <c r="AA17" s="438"/>
      <c r="AB17" s="438"/>
      <c r="AC17" s="438"/>
      <c r="AD17" s="438"/>
      <c r="AE17" s="438">
        <v>14.58181818181818</v>
      </c>
      <c r="AF17" s="435"/>
      <c r="AG17" s="435"/>
      <c r="AH17" s="438"/>
      <c r="AI17" s="435"/>
      <c r="AJ17" s="435"/>
      <c r="AK17" s="440"/>
      <c r="AL17" s="435"/>
      <c r="AM17" s="438"/>
      <c r="AN17" s="438"/>
      <c r="AO17" s="448" t="s">
        <v>1445</v>
      </c>
      <c r="AP17" s="437" t="s">
        <v>971</v>
      </c>
      <c r="AQ17" s="437"/>
      <c r="AR17" s="437"/>
      <c r="AS17" s="442"/>
      <c r="AT17" s="437">
        <v>5</v>
      </c>
      <c r="AU17" s="442"/>
      <c r="AV17" s="437"/>
      <c r="AW17" s="442"/>
      <c r="AX17" s="437" t="s">
        <v>997</v>
      </c>
      <c r="AY17" s="437"/>
      <c r="AZ17" s="437">
        <v>0</v>
      </c>
      <c r="BA17" s="437">
        <v>0</v>
      </c>
      <c r="BB17" s="437">
        <v>0</v>
      </c>
      <c r="BC17" s="437">
        <v>0</v>
      </c>
      <c r="BD17" s="437">
        <v>0</v>
      </c>
      <c r="BE17" s="437">
        <v>0</v>
      </c>
      <c r="BF17" s="437">
        <v>0</v>
      </c>
      <c r="BG17" s="437">
        <v>0</v>
      </c>
      <c r="BH17" s="437">
        <v>0</v>
      </c>
      <c r="BI17" s="437">
        <v>0</v>
      </c>
      <c r="BJ17" s="437">
        <v>0</v>
      </c>
      <c r="BK17" s="437">
        <v>0</v>
      </c>
      <c r="BL17" s="437"/>
      <c r="BM17" s="437" t="s">
        <v>971</v>
      </c>
      <c r="BN17" s="437">
        <v>12</v>
      </c>
      <c r="BO17" s="437" t="s">
        <v>971</v>
      </c>
      <c r="BP17" s="447"/>
      <c r="BQ17" s="437"/>
      <c r="BR17" s="437"/>
      <c r="BS17" s="437"/>
      <c r="BT17" s="435" t="s">
        <v>1906</v>
      </c>
      <c r="BU17" s="439" t="s">
        <v>656</v>
      </c>
      <c r="BV17" s="437">
        <v>75</v>
      </c>
      <c r="BW17" s="437" t="s">
        <v>1380</v>
      </c>
      <c r="BX17" s="437"/>
      <c r="BY17" s="435" t="s">
        <v>1685</v>
      </c>
      <c r="BZ17" s="410" t="s">
        <v>23</v>
      </c>
      <c r="CA17" s="449" t="s">
        <v>184</v>
      </c>
      <c r="CB17" s="446"/>
      <c r="CC17" s="446"/>
      <c r="CD17" s="446"/>
      <c r="CE17" s="446"/>
      <c r="CF17" s="446"/>
      <c r="CG17" s="446"/>
      <c r="CH17" s="446"/>
      <c r="CI17" s="446"/>
      <c r="CJ17" s="446"/>
      <c r="CK17" s="446"/>
      <c r="CL17" s="446"/>
      <c r="CM17" s="446"/>
      <c r="CN17" s="446"/>
      <c r="CO17" s="446"/>
      <c r="CP17" s="446"/>
      <c r="CQ17" s="446"/>
      <c r="CR17" s="446"/>
      <c r="CS17" s="446"/>
      <c r="CT17" s="446"/>
      <c r="CU17" s="446"/>
      <c r="CV17" s="446"/>
      <c r="CW17" s="446"/>
      <c r="CX17" s="446"/>
      <c r="CY17" s="446"/>
      <c r="CZ17" s="446"/>
      <c r="DA17" s="446"/>
      <c r="DB17" s="446"/>
      <c r="DC17" s="446"/>
      <c r="DD17" s="446"/>
      <c r="DE17" s="446"/>
      <c r="DF17" s="446"/>
      <c r="DG17" s="446"/>
      <c r="DH17" s="446"/>
      <c r="DI17" s="446"/>
      <c r="DJ17" s="446"/>
      <c r="DK17" s="446"/>
      <c r="DL17" s="446"/>
      <c r="DM17" s="446"/>
      <c r="DN17" s="446"/>
      <c r="DO17" s="446"/>
      <c r="DP17" s="446"/>
      <c r="DQ17" s="446"/>
    </row>
    <row r="18" spans="1:121" ht="16" x14ac:dyDescent="0.2">
      <c r="A18" s="417">
        <v>16644</v>
      </c>
      <c r="B18" s="433">
        <v>43309</v>
      </c>
      <c r="C18" s="434" t="s">
        <v>1186</v>
      </c>
      <c r="D18" s="435" t="s">
        <v>169</v>
      </c>
      <c r="E18" s="435"/>
      <c r="F18" s="435" t="s">
        <v>1444</v>
      </c>
      <c r="G18" s="450">
        <v>43299</v>
      </c>
      <c r="H18" s="437" t="s">
        <v>126</v>
      </c>
      <c r="I18" s="437" t="s">
        <v>971</v>
      </c>
      <c r="J18" s="437">
        <v>3</v>
      </c>
      <c r="K18" s="435" t="s">
        <v>899</v>
      </c>
      <c r="L18" s="435" t="s">
        <v>1383</v>
      </c>
      <c r="M18" s="438">
        <v>158.13636363636363</v>
      </c>
      <c r="N18" s="438">
        <v>28.86363636363636</v>
      </c>
      <c r="O18" s="439"/>
      <c r="P18" s="435"/>
      <c r="Q18" s="440"/>
      <c r="R18" s="441"/>
      <c r="S18" s="440"/>
      <c r="T18" s="435"/>
      <c r="U18" s="440"/>
      <c r="V18" s="440"/>
      <c r="W18" s="440"/>
      <c r="X18" s="435"/>
      <c r="Y18" s="438"/>
      <c r="Z18" s="438"/>
      <c r="AA18" s="438"/>
      <c r="AB18" s="438"/>
      <c r="AC18" s="438"/>
      <c r="AD18" s="440"/>
      <c r="AE18" s="438">
        <v>13.472727272727273</v>
      </c>
      <c r="AF18" s="435"/>
      <c r="AG18" s="435"/>
      <c r="AH18" s="438"/>
      <c r="AI18" s="435"/>
      <c r="AJ18" s="435"/>
      <c r="AK18" s="438"/>
      <c r="AL18" s="435"/>
      <c r="AM18" s="438"/>
      <c r="AN18" s="438"/>
      <c r="AO18" s="435" t="s">
        <v>1445</v>
      </c>
      <c r="AP18" s="437" t="s">
        <v>971</v>
      </c>
      <c r="AQ18" s="437"/>
      <c r="AR18" s="437"/>
      <c r="AS18" s="442"/>
      <c r="AT18" s="437">
        <v>6.7</v>
      </c>
      <c r="AU18" s="442"/>
      <c r="AV18" s="437"/>
      <c r="AW18" s="442"/>
      <c r="AX18" s="437" t="s">
        <v>971</v>
      </c>
      <c r="AY18" s="437"/>
      <c r="AZ18" s="437">
        <v>0</v>
      </c>
      <c r="BA18" s="437">
        <v>0</v>
      </c>
      <c r="BB18" s="437">
        <v>0</v>
      </c>
      <c r="BC18" s="437">
        <v>0</v>
      </c>
      <c r="BD18" s="437">
        <v>0</v>
      </c>
      <c r="BE18" s="437">
        <v>0</v>
      </c>
      <c r="BF18" s="437">
        <v>0</v>
      </c>
      <c r="BG18" s="437">
        <v>0</v>
      </c>
      <c r="BH18" s="437">
        <v>0</v>
      </c>
      <c r="BI18" s="437">
        <v>0</v>
      </c>
      <c r="BJ18" s="437">
        <v>0</v>
      </c>
      <c r="BK18" s="437">
        <v>0</v>
      </c>
      <c r="BL18" s="437"/>
      <c r="BM18" s="437" t="s">
        <v>971</v>
      </c>
      <c r="BN18" s="437"/>
      <c r="BO18" s="437" t="s">
        <v>971</v>
      </c>
      <c r="BP18" s="447"/>
      <c r="BQ18" s="437"/>
      <c r="BR18" s="437"/>
      <c r="BS18" s="437"/>
      <c r="BT18" s="435"/>
      <c r="BU18" s="439"/>
      <c r="BV18" s="437"/>
      <c r="BW18" s="437" t="s">
        <v>1380</v>
      </c>
      <c r="BX18" s="437">
        <v>1</v>
      </c>
      <c r="BY18" s="435"/>
      <c r="BZ18" s="410" t="s">
        <v>23</v>
      </c>
      <c r="CA18" s="417" t="s">
        <v>130</v>
      </c>
      <c r="CB18" s="161"/>
      <c r="CC18" s="446"/>
      <c r="CD18" s="446"/>
      <c r="CE18" s="446"/>
      <c r="CF18" s="446"/>
      <c r="CG18" s="446"/>
      <c r="CH18" s="446"/>
      <c r="CI18" s="446"/>
      <c r="CJ18" s="446"/>
      <c r="CK18" s="446"/>
      <c r="CL18" s="446"/>
      <c r="CM18" s="446"/>
      <c r="CN18" s="446"/>
      <c r="CO18" s="446"/>
      <c r="CP18" s="446"/>
      <c r="CQ18" s="446"/>
      <c r="CR18" s="446"/>
      <c r="CS18" s="446"/>
      <c r="CT18" s="446"/>
      <c r="CU18" s="446"/>
      <c r="CV18" s="446"/>
      <c r="CW18" s="446"/>
      <c r="CX18" s="446"/>
      <c r="CY18" s="446"/>
      <c r="CZ18" s="446"/>
      <c r="DA18" s="446"/>
      <c r="DB18" s="446"/>
      <c r="DC18" s="446"/>
      <c r="DD18" s="446"/>
      <c r="DE18" s="446"/>
      <c r="DF18" s="446"/>
      <c r="DG18" s="446"/>
      <c r="DH18" s="446"/>
      <c r="DI18" s="446"/>
      <c r="DJ18" s="446"/>
      <c r="DK18" s="446"/>
      <c r="DL18" s="446"/>
      <c r="DM18" s="446"/>
      <c r="DN18" s="446"/>
      <c r="DO18" s="446"/>
      <c r="DP18" s="446"/>
      <c r="DQ18" s="446"/>
    </row>
    <row r="19" spans="1:121" ht="16" x14ac:dyDescent="0.2">
      <c r="A19" s="417">
        <v>13783</v>
      </c>
      <c r="B19" s="436">
        <v>43291</v>
      </c>
      <c r="C19" s="434" t="s">
        <v>1186</v>
      </c>
      <c r="D19" s="435" t="s">
        <v>169</v>
      </c>
      <c r="E19" s="435"/>
      <c r="F19" s="435" t="s">
        <v>1444</v>
      </c>
      <c r="G19" s="450">
        <v>43281</v>
      </c>
      <c r="H19" s="437" t="s">
        <v>126</v>
      </c>
      <c r="I19" s="437" t="s">
        <v>971</v>
      </c>
      <c r="J19" s="437">
        <v>4</v>
      </c>
      <c r="K19" s="435" t="s">
        <v>902</v>
      </c>
      <c r="L19" s="435" t="s">
        <v>1932</v>
      </c>
      <c r="M19" s="438">
        <v>140.99999999999997</v>
      </c>
      <c r="N19" s="438">
        <v>24.499999999999996</v>
      </c>
      <c r="O19" s="348" t="s">
        <v>992</v>
      </c>
      <c r="P19" s="435">
        <v>300</v>
      </c>
      <c r="Q19" s="438">
        <v>32.781818181818181</v>
      </c>
      <c r="R19" s="441"/>
      <c r="S19" s="440"/>
      <c r="T19" s="435"/>
      <c r="U19" s="440"/>
      <c r="V19" s="440"/>
      <c r="W19" s="440"/>
      <c r="X19" s="435"/>
      <c r="Y19" s="438"/>
      <c r="Z19" s="438"/>
      <c r="AA19" s="438"/>
      <c r="AB19" s="438"/>
      <c r="AC19" s="438"/>
      <c r="AD19" s="438"/>
      <c r="AE19" s="438">
        <v>15.799999999999997</v>
      </c>
      <c r="AF19" s="435"/>
      <c r="AG19" s="435"/>
      <c r="AH19" s="438"/>
      <c r="AI19" s="435"/>
      <c r="AJ19" s="435"/>
      <c r="AK19" s="438"/>
      <c r="AL19" s="435"/>
      <c r="AM19" s="438"/>
      <c r="AN19" s="438"/>
      <c r="AO19" s="410" t="s">
        <v>1445</v>
      </c>
      <c r="AP19" s="458" t="s">
        <v>971</v>
      </c>
      <c r="AQ19" s="437"/>
      <c r="AR19" s="437"/>
      <c r="AS19" s="437">
        <v>10</v>
      </c>
      <c r="AT19" s="437">
        <v>5.2</v>
      </c>
      <c r="AU19" s="442"/>
      <c r="AV19" s="437"/>
      <c r="AW19" s="442"/>
      <c r="AX19" s="437" t="s">
        <v>997</v>
      </c>
      <c r="AY19" s="437"/>
      <c r="AZ19" s="437">
        <v>0</v>
      </c>
      <c r="BA19" s="437">
        <v>0</v>
      </c>
      <c r="BB19" s="437">
        <v>2</v>
      </c>
      <c r="BC19" s="437">
        <v>0</v>
      </c>
      <c r="BD19" s="437">
        <v>0</v>
      </c>
      <c r="BE19" s="437">
        <v>0</v>
      </c>
      <c r="BF19" s="437">
        <v>0</v>
      </c>
      <c r="BG19" s="437">
        <v>0</v>
      </c>
      <c r="BH19" s="437">
        <v>0</v>
      </c>
      <c r="BI19" s="437">
        <v>0</v>
      </c>
      <c r="BJ19" s="437">
        <v>0</v>
      </c>
      <c r="BK19" s="437">
        <v>0</v>
      </c>
      <c r="BL19" s="437"/>
      <c r="BM19" s="437" t="s">
        <v>971</v>
      </c>
      <c r="BN19" s="437"/>
      <c r="BO19" s="437" t="s">
        <v>971</v>
      </c>
      <c r="BP19" s="447"/>
      <c r="BQ19" s="437"/>
      <c r="BR19" s="437"/>
      <c r="BS19" s="437"/>
      <c r="BT19" s="439"/>
      <c r="BU19" s="439"/>
      <c r="BV19" s="437"/>
      <c r="BW19" s="437" t="s">
        <v>1380</v>
      </c>
      <c r="BX19" s="437"/>
      <c r="BY19" s="435"/>
      <c r="BZ19" s="451" t="s">
        <v>23</v>
      </c>
      <c r="CA19" s="417" t="s">
        <v>184</v>
      </c>
      <c r="CB19" s="446"/>
      <c r="CC19" s="161"/>
      <c r="CD19" s="161"/>
      <c r="CE19" s="161"/>
      <c r="CF19" s="161"/>
      <c r="CG19" s="161"/>
      <c r="CH19" s="161"/>
      <c r="CI19" s="161"/>
      <c r="CJ19" s="161"/>
      <c r="CK19" s="161"/>
      <c r="CL19" s="161"/>
      <c r="CM19" s="161"/>
      <c r="CN19" s="161"/>
      <c r="CO19" s="161"/>
      <c r="CP19" s="161"/>
      <c r="CQ19" s="161"/>
      <c r="CR19" s="161"/>
      <c r="CS19" s="161"/>
      <c r="CT19" s="161"/>
      <c r="CU19" s="161"/>
      <c r="CV19" s="161"/>
      <c r="CW19" s="161"/>
      <c r="CX19" s="161"/>
      <c r="CY19" s="161"/>
      <c r="CZ19" s="161"/>
      <c r="DA19" s="161"/>
      <c r="DB19" s="161"/>
      <c r="DC19" s="161"/>
      <c r="DD19" s="161"/>
      <c r="DE19" s="161"/>
      <c r="DF19" s="446"/>
      <c r="DG19" s="446"/>
      <c r="DH19" s="446"/>
      <c r="DI19" s="446"/>
      <c r="DJ19" s="446"/>
      <c r="DK19" s="446"/>
      <c r="DL19" s="446"/>
      <c r="DM19" s="446"/>
      <c r="DN19" s="446"/>
      <c r="DO19" s="446"/>
      <c r="DP19" s="446"/>
      <c r="DQ19" s="446"/>
    </row>
    <row r="20" spans="1:121" ht="16" x14ac:dyDescent="0.2">
      <c r="A20" s="417">
        <v>1490</v>
      </c>
      <c r="B20" s="436">
        <v>43291</v>
      </c>
      <c r="C20" s="434" t="s">
        <v>1186</v>
      </c>
      <c r="D20" s="435" t="s">
        <v>169</v>
      </c>
      <c r="E20" s="435"/>
      <c r="F20" s="435" t="s">
        <v>1444</v>
      </c>
      <c r="G20" s="436">
        <v>43277</v>
      </c>
      <c r="H20" s="437" t="s">
        <v>126</v>
      </c>
      <c r="I20" s="437" t="s">
        <v>971</v>
      </c>
      <c r="J20" s="437">
        <v>5</v>
      </c>
      <c r="K20" s="435" t="s">
        <v>903</v>
      </c>
      <c r="L20" s="435" t="s">
        <v>1158</v>
      </c>
      <c r="M20" s="438">
        <v>152.04545454545453</v>
      </c>
      <c r="N20" s="438">
        <v>26.081818181818182</v>
      </c>
      <c r="O20" s="439"/>
      <c r="P20" s="435"/>
      <c r="Q20" s="440"/>
      <c r="R20" s="441"/>
      <c r="S20" s="440"/>
      <c r="T20" s="435"/>
      <c r="U20" s="440"/>
      <c r="V20" s="440"/>
      <c r="W20" s="440"/>
      <c r="X20" s="435"/>
      <c r="Y20" s="438"/>
      <c r="Z20" s="438"/>
      <c r="AA20" s="438"/>
      <c r="AB20" s="438"/>
      <c r="AC20" s="438"/>
      <c r="AD20" s="438"/>
      <c r="AE20" s="438">
        <v>18.727272727272727</v>
      </c>
      <c r="AF20" s="435"/>
      <c r="AG20" s="435"/>
      <c r="AH20" s="438"/>
      <c r="AI20" s="435"/>
      <c r="AJ20" s="435"/>
      <c r="AK20" s="438"/>
      <c r="AL20" s="435"/>
      <c r="AM20" s="438"/>
      <c r="AN20" s="438"/>
      <c r="AO20" s="448" t="s">
        <v>1445</v>
      </c>
      <c r="AP20" s="437" t="s">
        <v>971</v>
      </c>
      <c r="AQ20" s="437"/>
      <c r="AR20" s="437"/>
      <c r="AS20" s="442"/>
      <c r="AT20" s="437">
        <v>6.2</v>
      </c>
      <c r="AU20" s="442"/>
      <c r="AV20" s="437"/>
      <c r="AW20" s="442"/>
      <c r="AX20" s="437" t="s">
        <v>997</v>
      </c>
      <c r="AY20" s="437"/>
      <c r="AZ20" s="437">
        <v>0</v>
      </c>
      <c r="BA20" s="437">
        <v>0</v>
      </c>
      <c r="BB20" s="437">
        <v>0</v>
      </c>
      <c r="BC20" s="437">
        <v>0</v>
      </c>
      <c r="BD20" s="437">
        <v>0</v>
      </c>
      <c r="BE20" s="437">
        <v>0</v>
      </c>
      <c r="BF20" s="437">
        <v>0</v>
      </c>
      <c r="BG20" s="437">
        <v>0</v>
      </c>
      <c r="BH20" s="437">
        <v>0</v>
      </c>
      <c r="BI20" s="437">
        <v>0</v>
      </c>
      <c r="BJ20" s="437">
        <v>0</v>
      </c>
      <c r="BK20" s="437">
        <v>0</v>
      </c>
      <c r="BL20" s="437"/>
      <c r="BM20" s="437" t="s">
        <v>971</v>
      </c>
      <c r="BN20" s="437"/>
      <c r="BO20" s="437" t="s">
        <v>971</v>
      </c>
      <c r="BP20" s="447"/>
      <c r="BQ20" s="437"/>
      <c r="BR20" s="437"/>
      <c r="BS20" s="437"/>
      <c r="BT20" s="439"/>
      <c r="BU20" s="439"/>
      <c r="BV20" s="437"/>
      <c r="BW20" s="437" t="s">
        <v>1380</v>
      </c>
      <c r="BX20" s="437"/>
      <c r="BY20" s="435"/>
      <c r="BZ20" s="451" t="s">
        <v>23</v>
      </c>
      <c r="CA20" s="449" t="s">
        <v>184</v>
      </c>
      <c r="CB20" s="446"/>
      <c r="CC20" s="446"/>
      <c r="CD20" s="446"/>
      <c r="CE20" s="446"/>
      <c r="CF20" s="446"/>
      <c r="CG20" s="446"/>
      <c r="CH20" s="446"/>
      <c r="CI20" s="446"/>
      <c r="CJ20" s="446"/>
      <c r="CK20" s="446"/>
      <c r="CL20" s="446"/>
      <c r="CM20" s="446"/>
      <c r="CN20" s="446"/>
      <c r="CO20" s="446"/>
      <c r="CP20" s="446"/>
      <c r="CQ20" s="446"/>
      <c r="CR20" s="446"/>
      <c r="CS20" s="446"/>
      <c r="CT20" s="446"/>
      <c r="CU20" s="446"/>
      <c r="CV20" s="446"/>
      <c r="CW20" s="446"/>
      <c r="CX20" s="446"/>
      <c r="CY20" s="446"/>
      <c r="CZ20" s="446"/>
      <c r="DA20" s="446"/>
      <c r="DB20" s="446"/>
      <c r="DC20" s="446"/>
      <c r="DD20" s="446"/>
      <c r="DE20" s="446"/>
      <c r="DF20" s="446"/>
      <c r="DG20" s="446"/>
      <c r="DH20" s="446"/>
      <c r="DI20" s="446"/>
      <c r="DJ20" s="446"/>
      <c r="DK20" s="446"/>
      <c r="DL20" s="446"/>
      <c r="DM20" s="446"/>
      <c r="DN20" s="446"/>
      <c r="DO20" s="446"/>
      <c r="DP20" s="446"/>
      <c r="DQ20" s="446"/>
    </row>
    <row r="21" spans="1:121" ht="16" x14ac:dyDescent="0.2">
      <c r="A21" s="417">
        <v>1138</v>
      </c>
      <c r="B21" s="433">
        <v>43312</v>
      </c>
      <c r="C21" s="434" t="s">
        <v>1186</v>
      </c>
      <c r="D21" s="435" t="s">
        <v>169</v>
      </c>
      <c r="E21" s="435"/>
      <c r="F21" s="435" t="s">
        <v>1444</v>
      </c>
      <c r="G21" s="436">
        <v>43312</v>
      </c>
      <c r="H21" s="437" t="s">
        <v>126</v>
      </c>
      <c r="I21" s="437" t="s">
        <v>971</v>
      </c>
      <c r="J21" s="437">
        <v>6</v>
      </c>
      <c r="K21" s="435" t="s">
        <v>904</v>
      </c>
      <c r="L21" s="435" t="s">
        <v>1911</v>
      </c>
      <c r="M21" s="438">
        <v>149.49999999999997</v>
      </c>
      <c r="N21" s="438">
        <v>30.036363636363632</v>
      </c>
      <c r="O21" s="439"/>
      <c r="P21" s="435"/>
      <c r="Q21" s="440"/>
      <c r="R21" s="441"/>
      <c r="S21" s="440"/>
      <c r="T21" s="435"/>
      <c r="U21" s="440"/>
      <c r="V21" s="440"/>
      <c r="W21" s="440"/>
      <c r="X21" s="435"/>
      <c r="Y21" s="438"/>
      <c r="Z21" s="438"/>
      <c r="AA21" s="438"/>
      <c r="AB21" s="438"/>
      <c r="AC21" s="438"/>
      <c r="AD21" s="438"/>
      <c r="AE21" s="438">
        <v>15.418181818181818</v>
      </c>
      <c r="AF21" s="435"/>
      <c r="AG21" s="435"/>
      <c r="AH21" s="438"/>
      <c r="AI21" s="435"/>
      <c r="AJ21" s="435"/>
      <c r="AK21" s="438"/>
      <c r="AL21" s="435"/>
      <c r="AM21" s="438"/>
      <c r="AN21" s="438"/>
      <c r="AO21" s="435" t="s">
        <v>1445</v>
      </c>
      <c r="AP21" s="437" t="s">
        <v>971</v>
      </c>
      <c r="AQ21" s="437"/>
      <c r="AR21" s="437"/>
      <c r="AS21" s="442"/>
      <c r="AT21" s="437">
        <v>7.6</v>
      </c>
      <c r="AU21" s="442"/>
      <c r="AV21" s="437"/>
      <c r="AW21" s="442"/>
      <c r="AX21" s="437" t="s">
        <v>997</v>
      </c>
      <c r="AY21" s="437"/>
      <c r="AZ21" s="437">
        <v>8</v>
      </c>
      <c r="BA21" s="437">
        <v>0</v>
      </c>
      <c r="BB21" s="437">
        <v>0</v>
      </c>
      <c r="BC21" s="437">
        <v>0</v>
      </c>
      <c r="BD21" s="437">
        <v>0</v>
      </c>
      <c r="BE21" s="437">
        <v>0</v>
      </c>
      <c r="BF21" s="437">
        <v>0</v>
      </c>
      <c r="BG21" s="437">
        <v>0</v>
      </c>
      <c r="BH21" s="437">
        <v>0</v>
      </c>
      <c r="BI21" s="437">
        <v>0</v>
      </c>
      <c r="BJ21" s="437">
        <v>0</v>
      </c>
      <c r="BK21" s="437">
        <v>0</v>
      </c>
      <c r="BL21" s="437"/>
      <c r="BM21" s="437" t="s">
        <v>971</v>
      </c>
      <c r="BN21" s="437">
        <v>12</v>
      </c>
      <c r="BO21" s="437" t="s">
        <v>971</v>
      </c>
      <c r="BP21" s="447"/>
      <c r="BQ21" s="437"/>
      <c r="BR21" s="437"/>
      <c r="BS21" s="437"/>
      <c r="BT21" s="435" t="s">
        <v>1912</v>
      </c>
      <c r="BU21" s="439" t="s">
        <v>656</v>
      </c>
      <c r="BV21" s="437">
        <v>25</v>
      </c>
      <c r="BW21" s="437" t="s">
        <v>1380</v>
      </c>
      <c r="BX21" s="437"/>
      <c r="BY21" s="435" t="s">
        <v>1913</v>
      </c>
      <c r="BZ21" s="410" t="s">
        <v>1954</v>
      </c>
      <c r="CA21" s="417" t="s">
        <v>184</v>
      </c>
      <c r="CB21" s="446"/>
      <c r="CC21" s="446"/>
      <c r="CD21" s="446"/>
      <c r="CE21" s="446"/>
      <c r="CF21" s="446"/>
      <c r="CG21" s="446"/>
      <c r="CH21" s="446"/>
      <c r="CI21" s="446"/>
      <c r="CJ21" s="446"/>
      <c r="CK21" s="446"/>
      <c r="CL21" s="446"/>
      <c r="CM21" s="446"/>
      <c r="CN21" s="446"/>
      <c r="CO21" s="446"/>
      <c r="CP21" s="446"/>
      <c r="CQ21" s="446"/>
      <c r="CR21" s="446"/>
      <c r="CS21" s="446"/>
      <c r="CT21" s="446"/>
      <c r="CU21" s="446"/>
      <c r="CV21" s="446"/>
      <c r="CW21" s="446"/>
      <c r="CX21" s="446"/>
      <c r="CY21" s="446"/>
      <c r="CZ21" s="446"/>
      <c r="DA21" s="446"/>
      <c r="DB21" s="446"/>
      <c r="DC21" s="446"/>
      <c r="DD21" s="446"/>
      <c r="DE21" s="446"/>
      <c r="DF21" s="446"/>
      <c r="DG21" s="446"/>
      <c r="DH21" s="446"/>
      <c r="DI21" s="446"/>
      <c r="DJ21" s="446"/>
      <c r="DK21" s="446"/>
      <c r="DL21" s="446"/>
      <c r="DM21" s="446"/>
      <c r="DN21" s="446"/>
      <c r="DO21" s="446"/>
      <c r="DP21" s="446"/>
      <c r="DQ21" s="446"/>
    </row>
    <row r="22" spans="1:121" ht="16" x14ac:dyDescent="0.2">
      <c r="A22" s="417">
        <v>714</v>
      </c>
      <c r="B22" s="436">
        <v>43291</v>
      </c>
      <c r="C22" s="434" t="s">
        <v>1186</v>
      </c>
      <c r="D22" s="435" t="s">
        <v>169</v>
      </c>
      <c r="E22" s="435"/>
      <c r="F22" s="435" t="s">
        <v>1444</v>
      </c>
      <c r="G22" s="436">
        <v>43281</v>
      </c>
      <c r="H22" s="437" t="s">
        <v>126</v>
      </c>
      <c r="I22" s="437" t="s">
        <v>971</v>
      </c>
      <c r="J22" s="437">
        <v>7</v>
      </c>
      <c r="K22" s="435" t="s">
        <v>934</v>
      </c>
      <c r="L22" s="435" t="s">
        <v>1914</v>
      </c>
      <c r="M22" s="438">
        <v>150.26363636363635</v>
      </c>
      <c r="N22" s="438">
        <v>27.145454545454541</v>
      </c>
      <c r="O22" s="439"/>
      <c r="P22" s="435"/>
      <c r="Q22" s="440"/>
      <c r="R22" s="441"/>
      <c r="S22" s="440"/>
      <c r="T22" s="435"/>
      <c r="U22" s="440"/>
      <c r="V22" s="440"/>
      <c r="W22" s="440"/>
      <c r="X22" s="435"/>
      <c r="Y22" s="438"/>
      <c r="Z22" s="438"/>
      <c r="AA22" s="438"/>
      <c r="AB22" s="438"/>
      <c r="AC22" s="438"/>
      <c r="AD22" s="440"/>
      <c r="AE22" s="438">
        <v>14.254545454545454</v>
      </c>
      <c r="AF22" s="435"/>
      <c r="AG22" s="435"/>
      <c r="AH22" s="438"/>
      <c r="AI22" s="435"/>
      <c r="AJ22" s="435"/>
      <c r="AK22" s="438"/>
      <c r="AL22" s="435"/>
      <c r="AM22" s="438"/>
      <c r="AN22" s="438"/>
      <c r="AO22" s="410" t="s">
        <v>1445</v>
      </c>
      <c r="AP22" s="458" t="s">
        <v>971</v>
      </c>
      <c r="AQ22" s="437"/>
      <c r="AR22" s="437"/>
      <c r="AS22" s="442"/>
      <c r="AT22" s="437">
        <v>5</v>
      </c>
      <c r="AU22" s="442"/>
      <c r="AV22" s="437"/>
      <c r="AW22" s="442"/>
      <c r="AX22" s="437" t="s">
        <v>997</v>
      </c>
      <c r="AY22" s="437"/>
      <c r="AZ22" s="437">
        <v>0</v>
      </c>
      <c r="BA22" s="437">
        <v>0</v>
      </c>
      <c r="BB22" s="437">
        <v>0</v>
      </c>
      <c r="BC22" s="437">
        <v>0</v>
      </c>
      <c r="BD22" s="437">
        <v>0</v>
      </c>
      <c r="BE22" s="437">
        <v>0</v>
      </c>
      <c r="BF22" s="437">
        <v>0</v>
      </c>
      <c r="BG22" s="437">
        <v>0</v>
      </c>
      <c r="BH22" s="437">
        <v>0</v>
      </c>
      <c r="BI22" s="437">
        <v>0</v>
      </c>
      <c r="BJ22" s="437">
        <v>0</v>
      </c>
      <c r="BK22" s="437">
        <v>0</v>
      </c>
      <c r="BL22" s="437"/>
      <c r="BM22" s="437" t="s">
        <v>971</v>
      </c>
      <c r="BN22" s="437">
        <v>12</v>
      </c>
      <c r="BO22" s="437" t="s">
        <v>971</v>
      </c>
      <c r="BP22" s="447"/>
      <c r="BQ22" s="437"/>
      <c r="BR22" s="437"/>
      <c r="BS22" s="437"/>
      <c r="BT22" s="439"/>
      <c r="BU22" s="439"/>
      <c r="BV22" s="437"/>
      <c r="BW22" s="437" t="s">
        <v>1380</v>
      </c>
      <c r="BX22" s="437"/>
      <c r="BY22" s="435" t="s">
        <v>1934</v>
      </c>
      <c r="BZ22" s="445" t="s">
        <v>23</v>
      </c>
      <c r="CA22" s="449" t="s">
        <v>184</v>
      </c>
      <c r="CB22" s="446"/>
      <c r="CC22" s="446"/>
      <c r="CD22" s="446"/>
      <c r="CE22" s="446"/>
      <c r="CF22" s="446"/>
      <c r="CG22" s="446"/>
      <c r="CH22" s="446"/>
      <c r="CI22" s="446"/>
      <c r="CJ22" s="446"/>
      <c r="CK22" s="446"/>
      <c r="CL22" s="446"/>
      <c r="CM22" s="446"/>
      <c r="CN22" s="446"/>
      <c r="CO22" s="446"/>
      <c r="CP22" s="446"/>
      <c r="CQ22" s="446"/>
      <c r="CR22" s="446"/>
      <c r="CS22" s="446"/>
      <c r="CT22" s="446"/>
      <c r="CU22" s="446"/>
      <c r="CV22" s="446"/>
      <c r="CW22" s="446"/>
      <c r="CX22" s="446"/>
      <c r="CY22" s="446"/>
      <c r="CZ22" s="446"/>
      <c r="DA22" s="446"/>
      <c r="DB22" s="446"/>
      <c r="DC22" s="446"/>
      <c r="DD22" s="446"/>
      <c r="DE22" s="446"/>
      <c r="DF22" s="446"/>
      <c r="DG22" s="446"/>
      <c r="DH22" s="446"/>
      <c r="DI22" s="446"/>
      <c r="DJ22" s="446"/>
      <c r="DK22" s="446"/>
      <c r="DL22" s="446"/>
      <c r="DM22" s="446"/>
      <c r="DN22" s="446"/>
      <c r="DO22" s="446"/>
      <c r="DP22" s="446"/>
      <c r="DQ22" s="446"/>
    </row>
    <row r="23" spans="1:121" ht="16" x14ac:dyDescent="0.2">
      <c r="A23" s="417">
        <v>15194</v>
      </c>
      <c r="B23" s="433">
        <v>43308</v>
      </c>
      <c r="C23" s="434" t="s">
        <v>1186</v>
      </c>
      <c r="D23" s="435" t="s">
        <v>169</v>
      </c>
      <c r="E23" s="435"/>
      <c r="F23" s="435" t="s">
        <v>1444</v>
      </c>
      <c r="G23" s="436">
        <v>43266</v>
      </c>
      <c r="H23" s="437" t="s">
        <v>126</v>
      </c>
      <c r="I23" s="437" t="s">
        <v>971</v>
      </c>
      <c r="J23" s="437">
        <v>8</v>
      </c>
      <c r="K23" s="435" t="s">
        <v>614</v>
      </c>
      <c r="L23" s="435" t="s">
        <v>1697</v>
      </c>
      <c r="M23" s="438">
        <v>189.31818181818181</v>
      </c>
      <c r="N23" s="438">
        <v>24.863636363636363</v>
      </c>
      <c r="O23" s="439"/>
      <c r="P23" s="438"/>
      <c r="Q23" s="440"/>
      <c r="R23" s="441"/>
      <c r="S23" s="440"/>
      <c r="T23" s="435"/>
      <c r="U23" s="440"/>
      <c r="V23" s="440"/>
      <c r="W23" s="440"/>
      <c r="X23" s="435"/>
      <c r="Y23" s="438"/>
      <c r="Z23" s="438"/>
      <c r="AA23" s="438"/>
      <c r="AB23" s="438"/>
      <c r="AC23" s="438"/>
      <c r="AD23" s="440"/>
      <c r="AE23" s="438">
        <v>14.454545454545453</v>
      </c>
      <c r="AF23" s="435"/>
      <c r="AG23" s="435"/>
      <c r="AH23" s="438"/>
      <c r="AI23" s="435"/>
      <c r="AJ23" s="435"/>
      <c r="AK23" s="438"/>
      <c r="AL23" s="435"/>
      <c r="AM23" s="438"/>
      <c r="AN23" s="438"/>
      <c r="AO23" s="410" t="s">
        <v>1445</v>
      </c>
      <c r="AP23" s="458" t="s">
        <v>971</v>
      </c>
      <c r="AQ23" s="437"/>
      <c r="AR23" s="437"/>
      <c r="AS23" s="442"/>
      <c r="AT23" s="437">
        <v>5</v>
      </c>
      <c r="AU23" s="442"/>
      <c r="AV23" s="437"/>
      <c r="AW23" s="442"/>
      <c r="AX23" s="437" t="s">
        <v>997</v>
      </c>
      <c r="AY23" s="437"/>
      <c r="AZ23" s="437">
        <v>0</v>
      </c>
      <c r="BA23" s="437">
        <v>0</v>
      </c>
      <c r="BB23" s="437">
        <v>0</v>
      </c>
      <c r="BC23" s="437">
        <v>0</v>
      </c>
      <c r="BD23" s="437">
        <v>0</v>
      </c>
      <c r="BE23" s="437">
        <v>0</v>
      </c>
      <c r="BF23" s="437">
        <v>0</v>
      </c>
      <c r="BG23" s="437">
        <v>0</v>
      </c>
      <c r="BH23" s="437">
        <v>0</v>
      </c>
      <c r="BI23" s="437">
        <v>0</v>
      </c>
      <c r="BJ23" s="437">
        <v>0</v>
      </c>
      <c r="BK23" s="437">
        <v>0</v>
      </c>
      <c r="BL23" s="437"/>
      <c r="BM23" s="437" t="s">
        <v>971</v>
      </c>
      <c r="BN23" s="437"/>
      <c r="BO23" s="437" t="s">
        <v>971</v>
      </c>
      <c r="BP23" s="447"/>
      <c r="BQ23" s="437"/>
      <c r="BR23" s="437"/>
      <c r="BS23" s="437"/>
      <c r="BT23" s="439"/>
      <c r="BU23" s="439"/>
      <c r="BV23" s="437"/>
      <c r="BW23" s="437" t="s">
        <v>1380</v>
      </c>
      <c r="BX23" s="437">
        <v>1</v>
      </c>
      <c r="BY23" s="435"/>
      <c r="BZ23" s="410" t="s">
        <v>23</v>
      </c>
      <c r="CA23" s="417" t="s">
        <v>89</v>
      </c>
      <c r="CB23" s="446"/>
      <c r="CC23" s="446"/>
      <c r="CD23" s="446"/>
      <c r="CE23" s="446"/>
      <c r="CF23" s="446"/>
      <c r="CG23" s="446"/>
      <c r="CH23" s="446"/>
      <c r="CI23" s="446"/>
      <c r="CJ23" s="446"/>
      <c r="CK23" s="446"/>
      <c r="CL23" s="446"/>
      <c r="CM23" s="446"/>
      <c r="CN23" s="446"/>
      <c r="CO23" s="446"/>
      <c r="CP23" s="446"/>
      <c r="CQ23" s="446"/>
      <c r="CR23" s="446"/>
      <c r="CS23" s="446"/>
      <c r="CT23" s="446"/>
      <c r="CU23" s="446"/>
      <c r="CV23" s="446"/>
      <c r="CW23" s="446"/>
      <c r="CX23" s="446"/>
      <c r="CY23" s="446"/>
      <c r="CZ23" s="446"/>
      <c r="DA23" s="446"/>
      <c r="DB23" s="446"/>
      <c r="DC23" s="446"/>
      <c r="DD23" s="446"/>
      <c r="DE23" s="446"/>
      <c r="DF23" s="446"/>
      <c r="DG23" s="446"/>
      <c r="DH23" s="446"/>
      <c r="DI23" s="446"/>
      <c r="DJ23" s="446"/>
      <c r="DK23" s="446"/>
      <c r="DL23" s="446"/>
      <c r="DM23" s="446"/>
      <c r="DN23" s="446"/>
      <c r="DO23" s="446"/>
      <c r="DP23" s="446"/>
      <c r="DQ23" s="446"/>
    </row>
    <row r="24" spans="1:121" ht="16" x14ac:dyDescent="0.2">
      <c r="A24" s="417">
        <v>1410</v>
      </c>
      <c r="B24" s="436">
        <v>43292</v>
      </c>
      <c r="C24" s="434" t="s">
        <v>1186</v>
      </c>
      <c r="D24" s="435" t="s">
        <v>169</v>
      </c>
      <c r="E24" s="435"/>
      <c r="F24" s="435" t="s">
        <v>1444</v>
      </c>
      <c r="G24" s="450">
        <v>43291</v>
      </c>
      <c r="H24" s="437" t="s">
        <v>126</v>
      </c>
      <c r="I24" s="437" t="s">
        <v>971</v>
      </c>
      <c r="J24" s="437">
        <v>9</v>
      </c>
      <c r="K24" s="435" t="s">
        <v>291</v>
      </c>
      <c r="L24" s="435" t="s">
        <v>1403</v>
      </c>
      <c r="M24" s="438">
        <v>148.19999999999999</v>
      </c>
      <c r="N24" s="438">
        <v>27.890909090909087</v>
      </c>
      <c r="O24" s="439" t="s">
        <v>992</v>
      </c>
      <c r="P24" s="435">
        <v>1300</v>
      </c>
      <c r="Q24" s="438">
        <v>27.890909090909087</v>
      </c>
      <c r="R24" s="441"/>
      <c r="S24" s="440"/>
      <c r="T24" s="435"/>
      <c r="U24" s="440"/>
      <c r="V24" s="440"/>
      <c r="W24" s="440"/>
      <c r="X24" s="435"/>
      <c r="Y24" s="438"/>
      <c r="Z24" s="438"/>
      <c r="AA24" s="438"/>
      <c r="AB24" s="438"/>
      <c r="AC24" s="438"/>
      <c r="AD24" s="438"/>
      <c r="AE24" s="438">
        <v>17.2</v>
      </c>
      <c r="AF24" s="435"/>
      <c r="AG24" s="435"/>
      <c r="AH24" s="438"/>
      <c r="AI24" s="435"/>
      <c r="AJ24" s="435"/>
      <c r="AK24" s="438"/>
      <c r="AL24" s="435"/>
      <c r="AM24" s="438"/>
      <c r="AN24" s="438"/>
      <c r="AO24" s="448" t="s">
        <v>1445</v>
      </c>
      <c r="AP24" s="437" t="s">
        <v>971</v>
      </c>
      <c r="AQ24" s="437"/>
      <c r="AR24" s="437"/>
      <c r="AS24" s="442"/>
      <c r="AT24" s="437">
        <v>7</v>
      </c>
      <c r="AU24" s="442"/>
      <c r="AV24" s="437"/>
      <c r="AW24" s="442"/>
      <c r="AX24" s="437" t="s">
        <v>997</v>
      </c>
      <c r="AY24" s="437"/>
      <c r="AZ24" s="437">
        <v>0</v>
      </c>
      <c r="BA24" s="437">
        <v>0</v>
      </c>
      <c r="BB24" s="437">
        <v>0</v>
      </c>
      <c r="BC24" s="437">
        <v>0</v>
      </c>
      <c r="BD24" s="437">
        <v>0</v>
      </c>
      <c r="BE24" s="437">
        <v>0</v>
      </c>
      <c r="BF24" s="437">
        <v>0</v>
      </c>
      <c r="BG24" s="437">
        <v>0</v>
      </c>
      <c r="BH24" s="437">
        <v>0</v>
      </c>
      <c r="BI24" s="437">
        <v>0</v>
      </c>
      <c r="BJ24" s="437">
        <v>0</v>
      </c>
      <c r="BK24" s="437">
        <v>0</v>
      </c>
      <c r="BL24" s="437"/>
      <c r="BM24" s="437" t="s">
        <v>971</v>
      </c>
      <c r="BN24" s="437"/>
      <c r="BO24" s="437" t="s">
        <v>971</v>
      </c>
      <c r="BP24" s="447"/>
      <c r="BQ24" s="437"/>
      <c r="BR24" s="437"/>
      <c r="BS24" s="462">
        <v>43707</v>
      </c>
      <c r="BT24" s="439"/>
      <c r="BU24" s="439"/>
      <c r="BV24" s="437"/>
      <c r="BW24" s="437" t="s">
        <v>1380</v>
      </c>
      <c r="BX24" s="437"/>
      <c r="BY24" s="435" t="s">
        <v>1404</v>
      </c>
      <c r="BZ24" s="445" t="s">
        <v>23</v>
      </c>
      <c r="CA24" s="417" t="s">
        <v>184</v>
      </c>
      <c r="CB24" s="446"/>
      <c r="CC24" s="446"/>
      <c r="CD24" s="446"/>
      <c r="CE24" s="446"/>
      <c r="CF24" s="446"/>
      <c r="CG24" s="446"/>
      <c r="CH24" s="446"/>
      <c r="CI24" s="446"/>
      <c r="CJ24" s="446"/>
      <c r="CK24" s="446"/>
      <c r="CL24" s="446"/>
      <c r="CM24" s="446"/>
      <c r="CN24" s="446"/>
      <c r="CO24" s="446"/>
      <c r="CP24" s="446"/>
      <c r="CQ24" s="446"/>
      <c r="CR24" s="446"/>
      <c r="CS24" s="446"/>
      <c r="CT24" s="446"/>
      <c r="CU24" s="446"/>
      <c r="CV24" s="446"/>
      <c r="CW24" s="446"/>
      <c r="CX24" s="446"/>
      <c r="CY24" s="446"/>
      <c r="CZ24" s="446"/>
      <c r="DA24" s="446"/>
      <c r="DB24" s="446"/>
      <c r="DC24" s="446"/>
      <c r="DD24" s="446"/>
      <c r="DE24" s="446"/>
      <c r="DF24" s="446"/>
      <c r="DG24" s="446"/>
      <c r="DH24" s="446"/>
      <c r="DI24" s="446"/>
      <c r="DJ24" s="446"/>
      <c r="DK24" s="446"/>
      <c r="DL24" s="446"/>
      <c r="DM24" s="446"/>
      <c r="DN24" s="446"/>
      <c r="DO24" s="446"/>
      <c r="DP24" s="446"/>
      <c r="DQ24" s="446"/>
    </row>
    <row r="25" spans="1:121" ht="16" x14ac:dyDescent="0.2">
      <c r="A25" s="417">
        <v>1142</v>
      </c>
      <c r="B25" s="436">
        <v>43292</v>
      </c>
      <c r="C25" s="434" t="s">
        <v>1186</v>
      </c>
      <c r="D25" s="435" t="s">
        <v>169</v>
      </c>
      <c r="E25" s="435"/>
      <c r="F25" s="435" t="s">
        <v>1444</v>
      </c>
      <c r="G25" s="436">
        <v>43281</v>
      </c>
      <c r="H25" s="437" t="s">
        <v>126</v>
      </c>
      <c r="I25" s="437" t="s">
        <v>971</v>
      </c>
      <c r="J25" s="437">
        <v>10</v>
      </c>
      <c r="K25" s="435" t="s">
        <v>935</v>
      </c>
      <c r="L25" s="435" t="s">
        <v>1916</v>
      </c>
      <c r="M25" s="438">
        <v>150.69090909090906</v>
      </c>
      <c r="N25" s="438">
        <v>30.199999999999996</v>
      </c>
      <c r="O25" s="348" t="s">
        <v>992</v>
      </c>
      <c r="P25" s="435">
        <v>1183</v>
      </c>
      <c r="Q25" s="438">
        <v>31.699999999999996</v>
      </c>
      <c r="R25" s="441"/>
      <c r="S25" s="440"/>
      <c r="T25" s="435"/>
      <c r="U25" s="440"/>
      <c r="V25" s="440"/>
      <c r="W25" s="440"/>
      <c r="X25" s="435"/>
      <c r="Y25" s="438"/>
      <c r="Z25" s="438"/>
      <c r="AA25" s="438"/>
      <c r="AB25" s="438"/>
      <c r="AC25" s="438"/>
      <c r="AD25" s="440"/>
      <c r="AE25" s="438">
        <v>16.218181818181815</v>
      </c>
      <c r="AF25" s="435"/>
      <c r="AG25" s="435"/>
      <c r="AH25" s="438"/>
      <c r="AI25" s="435"/>
      <c r="AJ25" s="435"/>
      <c r="AK25" s="438"/>
      <c r="AL25" s="435"/>
      <c r="AM25" s="438"/>
      <c r="AN25" s="438"/>
      <c r="AO25" s="410" t="s">
        <v>1445</v>
      </c>
      <c r="AP25" s="458" t="s">
        <v>971</v>
      </c>
      <c r="AQ25" s="437"/>
      <c r="AR25" s="437"/>
      <c r="AS25" s="442"/>
      <c r="AT25" s="437">
        <v>8</v>
      </c>
      <c r="AU25" s="442"/>
      <c r="AV25" s="437"/>
      <c r="AW25" s="442"/>
      <c r="AX25" s="437" t="s">
        <v>971</v>
      </c>
      <c r="AY25" s="437"/>
      <c r="AZ25" s="437">
        <v>1</v>
      </c>
      <c r="BA25" s="437">
        <v>0</v>
      </c>
      <c r="BB25" s="437">
        <v>0</v>
      </c>
      <c r="BC25" s="437">
        <v>0</v>
      </c>
      <c r="BD25" s="437">
        <v>0</v>
      </c>
      <c r="BE25" s="437">
        <v>0</v>
      </c>
      <c r="BF25" s="437">
        <v>0</v>
      </c>
      <c r="BG25" s="437">
        <v>0</v>
      </c>
      <c r="BH25" s="437">
        <v>0</v>
      </c>
      <c r="BI25" s="437">
        <v>0</v>
      </c>
      <c r="BJ25" s="437">
        <v>0</v>
      </c>
      <c r="BK25" s="437">
        <v>0</v>
      </c>
      <c r="BL25" s="437"/>
      <c r="BM25" s="437" t="s">
        <v>971</v>
      </c>
      <c r="BN25" s="437"/>
      <c r="BO25" s="437" t="s">
        <v>971</v>
      </c>
      <c r="BP25" s="447"/>
      <c r="BQ25" s="437"/>
      <c r="BR25" s="437"/>
      <c r="BS25" s="437"/>
      <c r="BT25" s="435"/>
      <c r="BU25" s="435"/>
      <c r="BV25" s="437"/>
      <c r="BW25" s="437" t="s">
        <v>1380</v>
      </c>
      <c r="BX25" s="437"/>
      <c r="BY25" s="435" t="s">
        <v>1948</v>
      </c>
      <c r="BZ25" s="410" t="s">
        <v>23</v>
      </c>
      <c r="CA25" s="417" t="s">
        <v>184</v>
      </c>
      <c r="CB25" s="446"/>
      <c r="CC25" s="446"/>
      <c r="CD25" s="446"/>
      <c r="CE25" s="446"/>
      <c r="CF25" s="446"/>
      <c r="CG25" s="446"/>
      <c r="CH25" s="446"/>
      <c r="CI25" s="446"/>
      <c r="CJ25" s="446"/>
      <c r="CK25" s="446"/>
      <c r="CL25" s="446"/>
      <c r="CM25" s="446"/>
      <c r="CN25" s="446"/>
      <c r="CO25" s="446"/>
      <c r="CP25" s="446"/>
      <c r="CQ25" s="446"/>
      <c r="CR25" s="446"/>
      <c r="CS25" s="446"/>
      <c r="CT25" s="446"/>
      <c r="CU25" s="446"/>
      <c r="CV25" s="446"/>
      <c r="CW25" s="446"/>
      <c r="CX25" s="446"/>
      <c r="CY25" s="446"/>
      <c r="CZ25" s="446"/>
      <c r="DA25" s="446"/>
      <c r="DB25" s="446"/>
      <c r="DC25" s="446"/>
      <c r="DD25" s="446"/>
      <c r="DE25" s="446"/>
      <c r="DF25" s="446"/>
      <c r="DG25" s="446"/>
      <c r="DH25" s="446"/>
      <c r="DI25" s="446"/>
      <c r="DJ25" s="446"/>
      <c r="DK25" s="446"/>
      <c r="DL25" s="446"/>
      <c r="DM25" s="446"/>
      <c r="DN25" s="446"/>
      <c r="DO25" s="446"/>
      <c r="DP25" s="446"/>
      <c r="DQ25" s="446"/>
    </row>
    <row r="26" spans="1:121" ht="16" x14ac:dyDescent="0.2">
      <c r="A26" s="417">
        <v>16524</v>
      </c>
      <c r="B26" s="436">
        <v>43294</v>
      </c>
      <c r="C26" s="434" t="s">
        <v>1186</v>
      </c>
      <c r="D26" s="435" t="s">
        <v>169</v>
      </c>
      <c r="E26" s="435"/>
      <c r="F26" s="435" t="s">
        <v>1444</v>
      </c>
      <c r="G26" s="436">
        <v>43273</v>
      </c>
      <c r="H26" s="437" t="s">
        <v>126</v>
      </c>
      <c r="I26" s="437" t="s">
        <v>971</v>
      </c>
      <c r="J26" s="437">
        <v>11</v>
      </c>
      <c r="K26" s="435" t="s">
        <v>1175</v>
      </c>
      <c r="L26" s="435" t="s">
        <v>1702</v>
      </c>
      <c r="M26" s="438">
        <v>179.16363636363636</v>
      </c>
      <c r="N26" s="438">
        <v>42.272727272727266</v>
      </c>
      <c r="O26" s="439"/>
      <c r="P26" s="435"/>
      <c r="Q26" s="440"/>
      <c r="R26" s="441"/>
      <c r="S26" s="440"/>
      <c r="T26" s="435"/>
      <c r="U26" s="440"/>
      <c r="V26" s="440"/>
      <c r="W26" s="440"/>
      <c r="X26" s="435"/>
      <c r="Y26" s="438"/>
      <c r="Z26" s="438"/>
      <c r="AA26" s="438"/>
      <c r="AB26" s="438"/>
      <c r="AC26" s="438"/>
      <c r="AD26" s="440"/>
      <c r="AE26" s="438">
        <v>32.981818181818177</v>
      </c>
      <c r="AF26" s="435"/>
      <c r="AG26" s="435"/>
      <c r="AH26" s="438"/>
      <c r="AI26" s="435"/>
      <c r="AJ26" s="435"/>
      <c r="AK26" s="438"/>
      <c r="AL26" s="435"/>
      <c r="AM26" s="438"/>
      <c r="AN26" s="438"/>
      <c r="AO26" s="448" t="s">
        <v>1445</v>
      </c>
      <c r="AP26" s="437" t="s">
        <v>971</v>
      </c>
      <c r="AQ26" s="437"/>
      <c r="AR26" s="437"/>
      <c r="AS26" s="442"/>
      <c r="AT26" s="437"/>
      <c r="AU26" s="442"/>
      <c r="AV26" s="437"/>
      <c r="AW26" s="442"/>
      <c r="AX26" s="437" t="s">
        <v>997</v>
      </c>
      <c r="AY26" s="437"/>
      <c r="AZ26" s="437">
        <v>0</v>
      </c>
      <c r="BA26" s="437">
        <v>0</v>
      </c>
      <c r="BB26" s="437">
        <v>0</v>
      </c>
      <c r="BC26" s="437">
        <v>0</v>
      </c>
      <c r="BD26" s="437">
        <v>0</v>
      </c>
      <c r="BE26" s="437">
        <v>0</v>
      </c>
      <c r="BF26" s="437">
        <v>0</v>
      </c>
      <c r="BG26" s="437">
        <v>0</v>
      </c>
      <c r="BH26" s="437">
        <v>0</v>
      </c>
      <c r="BI26" s="437">
        <v>0</v>
      </c>
      <c r="BJ26" s="437">
        <v>0</v>
      </c>
      <c r="BK26" s="437">
        <v>0</v>
      </c>
      <c r="BL26" s="437"/>
      <c r="BM26" s="437" t="s">
        <v>971</v>
      </c>
      <c r="BN26" s="437"/>
      <c r="BO26" s="437" t="s">
        <v>971</v>
      </c>
      <c r="BP26" s="447"/>
      <c r="BQ26" s="437"/>
      <c r="BR26" s="437"/>
      <c r="BS26" s="437"/>
      <c r="BT26" s="439"/>
      <c r="BU26" s="439"/>
      <c r="BV26" s="437"/>
      <c r="BW26" s="437" t="s">
        <v>1380</v>
      </c>
      <c r="BX26" s="437">
        <v>0.5</v>
      </c>
      <c r="BY26" s="435" t="s">
        <v>1919</v>
      </c>
      <c r="BZ26" s="410" t="s">
        <v>1955</v>
      </c>
      <c r="CA26" s="417" t="s">
        <v>130</v>
      </c>
      <c r="CB26" s="161"/>
      <c r="CC26" s="446"/>
      <c r="CD26" s="446"/>
      <c r="CE26" s="446"/>
      <c r="CF26" s="446"/>
      <c r="CG26" s="446"/>
      <c r="CH26" s="446"/>
      <c r="CI26" s="446"/>
      <c r="CJ26" s="446"/>
      <c r="CK26" s="446"/>
      <c r="CL26" s="446"/>
      <c r="CM26" s="446"/>
      <c r="CN26" s="446"/>
      <c r="CO26" s="446"/>
      <c r="CP26" s="446"/>
      <c r="CQ26" s="446"/>
      <c r="CR26" s="446"/>
      <c r="CS26" s="446"/>
      <c r="CT26" s="446"/>
      <c r="CU26" s="446"/>
      <c r="CV26" s="446"/>
      <c r="CW26" s="446"/>
      <c r="CX26" s="446"/>
      <c r="CY26" s="446"/>
      <c r="CZ26" s="446"/>
      <c r="DA26" s="446"/>
      <c r="DB26" s="446"/>
      <c r="DC26" s="446"/>
      <c r="DD26" s="446"/>
      <c r="DE26" s="446"/>
      <c r="DF26" s="446"/>
      <c r="DG26" s="446"/>
      <c r="DH26" s="446"/>
      <c r="DI26" s="446"/>
      <c r="DJ26" s="446"/>
      <c r="DK26" s="446"/>
      <c r="DL26" s="446"/>
      <c r="DM26" s="446"/>
      <c r="DN26" s="446"/>
      <c r="DO26" s="446"/>
      <c r="DP26" s="446"/>
      <c r="DQ26" s="446"/>
    </row>
    <row r="27" spans="1:121" ht="16" x14ac:dyDescent="0.2">
      <c r="A27" s="417">
        <v>13365</v>
      </c>
      <c r="B27" s="436">
        <v>43290</v>
      </c>
      <c r="C27" s="434" t="s">
        <v>1186</v>
      </c>
      <c r="D27" s="435" t="s">
        <v>169</v>
      </c>
      <c r="E27" s="435"/>
      <c r="F27" s="435" t="s">
        <v>1444</v>
      </c>
      <c r="G27" s="450">
        <v>43281</v>
      </c>
      <c r="H27" s="437" t="s">
        <v>126</v>
      </c>
      <c r="I27" s="437" t="s">
        <v>971</v>
      </c>
      <c r="J27" s="437">
        <v>12</v>
      </c>
      <c r="K27" s="435" t="s">
        <v>1157</v>
      </c>
      <c r="L27" s="435" t="s">
        <v>1710</v>
      </c>
      <c r="M27" s="438">
        <v>143.28181818181818</v>
      </c>
      <c r="N27" s="438">
        <v>34.490909090909085</v>
      </c>
      <c r="O27" s="348" t="s">
        <v>992</v>
      </c>
      <c r="P27" s="435">
        <v>2000</v>
      </c>
      <c r="Q27" s="438">
        <v>41.490909090909085</v>
      </c>
      <c r="R27" s="441"/>
      <c r="S27" s="440"/>
      <c r="T27" s="435"/>
      <c r="U27" s="440"/>
      <c r="V27" s="440"/>
      <c r="W27" s="440"/>
      <c r="X27" s="435"/>
      <c r="Y27" s="438"/>
      <c r="Z27" s="438"/>
      <c r="AA27" s="438"/>
      <c r="AB27" s="438"/>
      <c r="AC27" s="438"/>
      <c r="AD27" s="438"/>
      <c r="AE27" s="438">
        <v>21.990909090909092</v>
      </c>
      <c r="AF27" s="435"/>
      <c r="AG27" s="435"/>
      <c r="AH27" s="438"/>
      <c r="AI27" s="435"/>
      <c r="AJ27" s="435"/>
      <c r="AK27" s="438"/>
      <c r="AL27" s="435"/>
      <c r="AM27" s="438"/>
      <c r="AN27" s="438"/>
      <c r="AO27" s="410" t="s">
        <v>1445</v>
      </c>
      <c r="AP27" s="458" t="s">
        <v>971</v>
      </c>
      <c r="AQ27" s="437"/>
      <c r="AR27" s="437"/>
      <c r="AS27" s="442"/>
      <c r="AT27" s="437"/>
      <c r="AU27" s="442"/>
      <c r="AV27" s="437"/>
      <c r="AW27" s="442"/>
      <c r="AX27" s="437" t="s">
        <v>997</v>
      </c>
      <c r="AY27" s="437"/>
      <c r="AZ27" s="437">
        <v>0</v>
      </c>
      <c r="BA27" s="437">
        <v>0</v>
      </c>
      <c r="BB27" s="437">
        <v>0</v>
      </c>
      <c r="BC27" s="437">
        <v>0</v>
      </c>
      <c r="BD27" s="437">
        <v>0</v>
      </c>
      <c r="BE27" s="437">
        <v>0</v>
      </c>
      <c r="BF27" s="437">
        <v>0</v>
      </c>
      <c r="BG27" s="437">
        <v>0</v>
      </c>
      <c r="BH27" s="437">
        <v>0</v>
      </c>
      <c r="BI27" s="437">
        <v>0</v>
      </c>
      <c r="BJ27" s="437">
        <v>0</v>
      </c>
      <c r="BK27" s="437">
        <v>0</v>
      </c>
      <c r="BL27" s="437"/>
      <c r="BM27" s="437" t="s">
        <v>971</v>
      </c>
      <c r="BN27" s="437"/>
      <c r="BO27" s="437" t="s">
        <v>971</v>
      </c>
      <c r="BP27" s="443">
        <v>163.63636363636363</v>
      </c>
      <c r="BQ27" s="437"/>
      <c r="BR27" s="437"/>
      <c r="BS27" s="437"/>
      <c r="BT27" s="439"/>
      <c r="BU27" s="439"/>
      <c r="BV27" s="437"/>
      <c r="BW27" s="437" t="s">
        <v>1380</v>
      </c>
      <c r="BX27" s="437">
        <v>1</v>
      </c>
      <c r="BY27" s="439" t="s">
        <v>1711</v>
      </c>
      <c r="BZ27" s="445" t="s">
        <v>1951</v>
      </c>
      <c r="CA27" s="417" t="s">
        <v>184</v>
      </c>
      <c r="CB27" s="446"/>
      <c r="CC27" s="446"/>
      <c r="CD27" s="446"/>
      <c r="CE27" s="446"/>
      <c r="CF27" s="446"/>
      <c r="CG27" s="446"/>
      <c r="CH27" s="446"/>
      <c r="CI27" s="446"/>
      <c r="CJ27" s="446"/>
      <c r="CK27" s="446"/>
      <c r="CL27" s="446"/>
      <c r="CM27" s="446"/>
      <c r="CN27" s="446"/>
      <c r="CO27" s="446"/>
      <c r="CP27" s="446"/>
      <c r="CQ27" s="446"/>
      <c r="CR27" s="446"/>
      <c r="CS27" s="446"/>
      <c r="CT27" s="446"/>
      <c r="CU27" s="446"/>
      <c r="CV27" s="446"/>
      <c r="CW27" s="446"/>
      <c r="CX27" s="446"/>
      <c r="CY27" s="446"/>
      <c r="CZ27" s="446"/>
      <c r="DA27" s="446"/>
      <c r="DB27" s="446"/>
      <c r="DC27" s="446"/>
      <c r="DD27" s="446"/>
      <c r="DE27" s="446"/>
      <c r="DF27" s="446"/>
      <c r="DG27" s="446"/>
      <c r="DH27" s="446"/>
      <c r="DI27" s="446"/>
      <c r="DJ27" s="446"/>
      <c r="DK27" s="446"/>
      <c r="DL27" s="446"/>
      <c r="DM27" s="446"/>
      <c r="DN27" s="446"/>
      <c r="DO27" s="446"/>
      <c r="DP27" s="446"/>
      <c r="DQ27" s="446"/>
    </row>
    <row r="28" spans="1:121" ht="16" x14ac:dyDescent="0.2">
      <c r="A28" s="417">
        <v>5233</v>
      </c>
      <c r="B28" s="436">
        <v>43292</v>
      </c>
      <c r="C28" s="434" t="s">
        <v>1186</v>
      </c>
      <c r="D28" s="435" t="s">
        <v>169</v>
      </c>
      <c r="E28" s="435"/>
      <c r="F28" s="435" t="s">
        <v>1444</v>
      </c>
      <c r="G28" s="436">
        <v>43252</v>
      </c>
      <c r="H28" s="437" t="s">
        <v>126</v>
      </c>
      <c r="I28" s="437" t="s">
        <v>971</v>
      </c>
      <c r="J28" s="437">
        <v>13</v>
      </c>
      <c r="K28" s="435" t="s">
        <v>1430</v>
      </c>
      <c r="L28" s="435" t="s">
        <v>1431</v>
      </c>
      <c r="M28" s="438">
        <v>130</v>
      </c>
      <c r="N28" s="438">
        <v>51</v>
      </c>
      <c r="O28" s="348" t="s">
        <v>992</v>
      </c>
      <c r="P28" s="435">
        <v>1825</v>
      </c>
      <c r="Q28" s="438">
        <v>54.999999999999993</v>
      </c>
      <c r="R28" s="441"/>
      <c r="S28" s="440"/>
      <c r="T28" s="435"/>
      <c r="U28" s="440"/>
      <c r="V28" s="440"/>
      <c r="W28" s="440"/>
      <c r="X28" s="435"/>
      <c r="Y28" s="438"/>
      <c r="Z28" s="438"/>
      <c r="AA28" s="438"/>
      <c r="AB28" s="438"/>
      <c r="AC28" s="438"/>
      <c r="AD28" s="438"/>
      <c r="AE28" s="438">
        <v>43.999999999999993</v>
      </c>
      <c r="AF28" s="435"/>
      <c r="AG28" s="435"/>
      <c r="AH28" s="438"/>
      <c r="AI28" s="435"/>
      <c r="AJ28" s="435"/>
      <c r="AK28" s="438"/>
      <c r="AL28" s="435"/>
      <c r="AM28" s="438"/>
      <c r="AN28" s="438"/>
      <c r="AO28" s="410" t="s">
        <v>1445</v>
      </c>
      <c r="AP28" s="458" t="s">
        <v>971</v>
      </c>
      <c r="AQ28" s="437"/>
      <c r="AR28" s="437"/>
      <c r="AS28" s="442"/>
      <c r="AT28" s="437">
        <v>5</v>
      </c>
      <c r="AU28" s="442"/>
      <c r="AV28" s="437"/>
      <c r="AW28" s="442"/>
      <c r="AX28" s="437" t="s">
        <v>971</v>
      </c>
      <c r="AY28" s="437"/>
      <c r="AZ28" s="437">
        <v>0</v>
      </c>
      <c r="BA28" s="437">
        <v>0</v>
      </c>
      <c r="BB28" s="437">
        <v>0</v>
      </c>
      <c r="BC28" s="437">
        <v>0</v>
      </c>
      <c r="BD28" s="437">
        <v>0</v>
      </c>
      <c r="BE28" s="437">
        <v>0</v>
      </c>
      <c r="BF28" s="437">
        <v>0</v>
      </c>
      <c r="BG28" s="437">
        <v>0</v>
      </c>
      <c r="BH28" s="437">
        <v>0</v>
      </c>
      <c r="BI28" s="437">
        <v>0</v>
      </c>
      <c r="BJ28" s="437">
        <v>0</v>
      </c>
      <c r="BK28" s="437">
        <v>0</v>
      </c>
      <c r="BL28" s="437"/>
      <c r="BM28" s="437" t="s">
        <v>971</v>
      </c>
      <c r="BN28" s="437"/>
      <c r="BO28" s="437" t="s">
        <v>971</v>
      </c>
      <c r="BP28" s="447"/>
      <c r="BQ28" s="437"/>
      <c r="BR28" s="437"/>
      <c r="BS28" s="437"/>
      <c r="BT28" s="435"/>
      <c r="BU28" s="439"/>
      <c r="BV28" s="437"/>
      <c r="BW28" s="437" t="s">
        <v>1380</v>
      </c>
      <c r="BX28" s="437"/>
      <c r="BY28" s="435"/>
      <c r="BZ28" s="348" t="s">
        <v>1956</v>
      </c>
      <c r="CA28" s="435" t="s">
        <v>89</v>
      </c>
      <c r="CB28" s="446"/>
      <c r="CC28" s="446"/>
      <c r="CD28" s="446"/>
      <c r="CE28" s="446"/>
      <c r="CF28" s="446"/>
      <c r="CG28" s="446"/>
      <c r="CH28" s="446"/>
      <c r="CI28" s="446"/>
      <c r="CJ28" s="446"/>
      <c r="CK28" s="446"/>
      <c r="CL28" s="446"/>
      <c r="CM28" s="446"/>
      <c r="CN28" s="446"/>
      <c r="CO28" s="446"/>
      <c r="CP28" s="446"/>
      <c r="CQ28" s="446"/>
      <c r="CR28" s="446"/>
      <c r="CS28" s="446"/>
      <c r="CT28" s="446"/>
      <c r="CU28" s="446"/>
      <c r="CV28" s="446"/>
      <c r="CW28" s="446"/>
      <c r="CX28" s="446"/>
      <c r="CY28" s="446"/>
      <c r="CZ28" s="446"/>
      <c r="DA28" s="446"/>
      <c r="DB28" s="446"/>
      <c r="DC28" s="446"/>
      <c r="DD28" s="446"/>
      <c r="DE28" s="446"/>
      <c r="DF28" s="446"/>
      <c r="DG28" s="446"/>
      <c r="DH28" s="446"/>
      <c r="DI28" s="446"/>
      <c r="DJ28" s="446"/>
      <c r="DK28" s="446"/>
      <c r="DL28" s="446"/>
      <c r="DM28" s="446"/>
      <c r="DN28" s="446"/>
      <c r="DO28" s="446"/>
      <c r="DP28" s="446"/>
      <c r="DQ28" s="446"/>
    </row>
    <row r="29" spans="1:121" ht="16" x14ac:dyDescent="0.2">
      <c r="A29" s="417">
        <v>567</v>
      </c>
      <c r="B29" s="433">
        <v>43309</v>
      </c>
      <c r="C29" s="434" t="s">
        <v>1186</v>
      </c>
      <c r="D29" s="435" t="s">
        <v>169</v>
      </c>
      <c r="E29" s="435"/>
      <c r="F29" s="435" t="s">
        <v>1444</v>
      </c>
      <c r="G29" s="436">
        <v>43266</v>
      </c>
      <c r="H29" s="437" t="s">
        <v>126</v>
      </c>
      <c r="I29" s="437" t="s">
        <v>971</v>
      </c>
      <c r="J29" s="437">
        <v>14</v>
      </c>
      <c r="K29" s="435" t="s">
        <v>1433</v>
      </c>
      <c r="L29" s="435" t="s">
        <v>1925</v>
      </c>
      <c r="M29" s="438">
        <v>162.6181818181818</v>
      </c>
      <c r="N29" s="438">
        <v>27.09090909090909</v>
      </c>
      <c r="O29" s="439"/>
      <c r="P29" s="438"/>
      <c r="Q29" s="440"/>
      <c r="R29" s="441"/>
      <c r="S29" s="440"/>
      <c r="T29" s="435"/>
      <c r="U29" s="440"/>
      <c r="V29" s="440"/>
      <c r="W29" s="440"/>
      <c r="X29" s="435"/>
      <c r="Y29" s="438"/>
      <c r="Z29" s="438"/>
      <c r="AA29" s="438"/>
      <c r="AB29" s="438"/>
      <c r="AC29" s="438"/>
      <c r="AD29" s="438"/>
      <c r="AE29" s="438">
        <v>18.290909090909089</v>
      </c>
      <c r="AF29" s="435"/>
      <c r="AG29" s="435"/>
      <c r="AH29" s="438"/>
      <c r="AI29" s="435"/>
      <c r="AJ29" s="435"/>
      <c r="AK29" s="438"/>
      <c r="AL29" s="435"/>
      <c r="AM29" s="438"/>
      <c r="AN29" s="438"/>
      <c r="AO29" s="448" t="s">
        <v>1445</v>
      </c>
      <c r="AP29" s="437" t="s">
        <v>971</v>
      </c>
      <c r="AQ29" s="437"/>
      <c r="AR29" s="437"/>
      <c r="AS29" s="442"/>
      <c r="AT29" s="437">
        <v>4.3499999999999996</v>
      </c>
      <c r="AU29" s="442"/>
      <c r="AV29" s="437"/>
      <c r="AW29" s="442"/>
      <c r="AX29" s="437" t="s">
        <v>971</v>
      </c>
      <c r="AY29" s="437"/>
      <c r="AZ29" s="437">
        <v>0</v>
      </c>
      <c r="BA29" s="437">
        <v>0</v>
      </c>
      <c r="BB29" s="437">
        <v>0</v>
      </c>
      <c r="BC29" s="437">
        <v>0</v>
      </c>
      <c r="BD29" s="437">
        <v>0</v>
      </c>
      <c r="BE29" s="437">
        <v>0</v>
      </c>
      <c r="BF29" s="437">
        <v>0</v>
      </c>
      <c r="BG29" s="437">
        <v>0</v>
      </c>
      <c r="BH29" s="437">
        <v>0</v>
      </c>
      <c r="BI29" s="437">
        <v>0</v>
      </c>
      <c r="BJ29" s="437">
        <v>0</v>
      </c>
      <c r="BK29" s="437">
        <v>0</v>
      </c>
      <c r="BL29" s="437"/>
      <c r="BM29" s="437" t="s">
        <v>971</v>
      </c>
      <c r="BN29" s="437"/>
      <c r="BO29" s="437" t="s">
        <v>971</v>
      </c>
      <c r="BP29" s="447"/>
      <c r="BQ29" s="437"/>
      <c r="BR29" s="437"/>
      <c r="BS29" s="437"/>
      <c r="BT29" s="439"/>
      <c r="BU29" s="439"/>
      <c r="BV29" s="437"/>
      <c r="BW29" s="437" t="s">
        <v>1380</v>
      </c>
      <c r="BX29" s="437">
        <v>1</v>
      </c>
      <c r="BY29" s="435" t="s">
        <v>1926</v>
      </c>
      <c r="BZ29" s="435" t="s">
        <v>23</v>
      </c>
      <c r="CA29" s="435" t="s">
        <v>89</v>
      </c>
      <c r="CB29" s="446"/>
      <c r="CC29" s="446"/>
      <c r="CD29" s="446"/>
      <c r="CE29" s="446"/>
      <c r="CF29" s="446"/>
      <c r="CG29" s="446"/>
      <c r="CH29" s="446"/>
      <c r="CI29" s="446"/>
      <c r="CJ29" s="446"/>
      <c r="CK29" s="446"/>
      <c r="CL29" s="446"/>
      <c r="CM29" s="446"/>
      <c r="CN29" s="446"/>
      <c r="CO29" s="446"/>
      <c r="CP29" s="446"/>
      <c r="CQ29" s="446"/>
      <c r="CR29" s="446"/>
      <c r="CS29" s="446"/>
      <c r="CT29" s="446"/>
      <c r="CU29" s="446"/>
      <c r="CV29" s="446"/>
      <c r="CW29" s="446"/>
      <c r="CX29" s="446"/>
      <c r="CY29" s="446"/>
      <c r="CZ29" s="446"/>
      <c r="DA29" s="446"/>
      <c r="DB29" s="446"/>
      <c r="DC29" s="446"/>
      <c r="DD29" s="446"/>
      <c r="DE29" s="446"/>
      <c r="DF29" s="446"/>
      <c r="DG29" s="446"/>
      <c r="DH29" s="446"/>
      <c r="DI29" s="446"/>
      <c r="DJ29" s="446"/>
      <c r="DK29" s="446"/>
      <c r="DL29" s="446"/>
      <c r="DM29" s="446"/>
      <c r="DN29" s="446"/>
      <c r="DO29" s="446"/>
      <c r="DP29" s="446"/>
      <c r="DQ29" s="446"/>
    </row>
    <row r="30" spans="1:121" ht="16" x14ac:dyDescent="0.2">
      <c r="A30" s="417">
        <v>16316</v>
      </c>
      <c r="B30" s="433">
        <v>43312</v>
      </c>
      <c r="C30" s="434" t="s">
        <v>1186</v>
      </c>
      <c r="D30" s="435" t="s">
        <v>169</v>
      </c>
      <c r="E30" s="435"/>
      <c r="F30" s="435" t="s">
        <v>644</v>
      </c>
      <c r="G30" s="436">
        <v>43284</v>
      </c>
      <c r="H30" s="437" t="s">
        <v>126</v>
      </c>
      <c r="I30" s="437" t="s">
        <v>971</v>
      </c>
      <c r="J30" s="437">
        <v>2</v>
      </c>
      <c r="K30" s="435" t="s">
        <v>386</v>
      </c>
      <c r="L30" s="435" t="s">
        <v>1905</v>
      </c>
      <c r="M30" s="438">
        <v>147.66363636363636</v>
      </c>
      <c r="N30" s="438">
        <v>34.590909090909086</v>
      </c>
      <c r="O30" s="439"/>
      <c r="P30" s="435"/>
      <c r="Q30" s="440"/>
      <c r="R30" s="441"/>
      <c r="S30" s="440"/>
      <c r="T30" s="435"/>
      <c r="U30" s="440"/>
      <c r="V30" s="440"/>
      <c r="W30" s="438">
        <v>19.7</v>
      </c>
      <c r="X30" s="435"/>
      <c r="Y30" s="438"/>
      <c r="Z30" s="438"/>
      <c r="AA30" s="438"/>
      <c r="AB30" s="438"/>
      <c r="AC30" s="438"/>
      <c r="AD30" s="438"/>
      <c r="AE30" s="440"/>
      <c r="AF30" s="435"/>
      <c r="AG30" s="435"/>
      <c r="AH30" s="438">
        <v>33.709090909090904</v>
      </c>
      <c r="AI30" s="435"/>
      <c r="AJ30" s="435"/>
      <c r="AK30" s="440"/>
      <c r="AL30" s="435"/>
      <c r="AM30" s="438"/>
      <c r="AN30" s="438"/>
      <c r="AO30" s="435" t="s">
        <v>1474</v>
      </c>
      <c r="AP30" s="437" t="s">
        <v>971</v>
      </c>
      <c r="AQ30" s="437"/>
      <c r="AR30" s="437"/>
      <c r="AS30" s="442"/>
      <c r="AT30" s="437">
        <v>5</v>
      </c>
      <c r="AU30" s="442"/>
      <c r="AV30" s="437"/>
      <c r="AW30" s="442"/>
      <c r="AX30" s="437" t="s">
        <v>997</v>
      </c>
      <c r="AY30" s="437"/>
      <c r="AZ30" s="437">
        <v>0</v>
      </c>
      <c r="BA30" s="437">
        <v>0</v>
      </c>
      <c r="BB30" s="437">
        <v>0</v>
      </c>
      <c r="BC30" s="437">
        <v>0</v>
      </c>
      <c r="BD30" s="437">
        <v>0</v>
      </c>
      <c r="BE30" s="437">
        <v>0</v>
      </c>
      <c r="BF30" s="437">
        <v>0</v>
      </c>
      <c r="BG30" s="437">
        <v>0</v>
      </c>
      <c r="BH30" s="437">
        <v>0</v>
      </c>
      <c r="BI30" s="437">
        <v>0</v>
      </c>
      <c r="BJ30" s="437">
        <v>0</v>
      </c>
      <c r="BK30" s="437">
        <v>0</v>
      </c>
      <c r="BL30" s="437"/>
      <c r="BM30" s="437" t="s">
        <v>971</v>
      </c>
      <c r="BN30" s="437">
        <v>12</v>
      </c>
      <c r="BO30" s="437" t="s">
        <v>971</v>
      </c>
      <c r="BP30" s="447"/>
      <c r="BQ30" s="437"/>
      <c r="BR30" s="437"/>
      <c r="BS30" s="437"/>
      <c r="BT30" s="435" t="s">
        <v>1906</v>
      </c>
      <c r="BU30" s="439" t="s">
        <v>656</v>
      </c>
      <c r="BV30" s="437">
        <v>75</v>
      </c>
      <c r="BW30" s="437" t="s">
        <v>1380</v>
      </c>
      <c r="BX30" s="437"/>
      <c r="BY30" s="435" t="s">
        <v>1685</v>
      </c>
      <c r="BZ30" s="435" t="s">
        <v>23</v>
      </c>
      <c r="CA30" s="439" t="s">
        <v>184</v>
      </c>
      <c r="CB30" s="446"/>
      <c r="CC30" s="446"/>
      <c r="CD30" s="446"/>
      <c r="CE30" s="446"/>
      <c r="CF30" s="446"/>
      <c r="CG30" s="446"/>
      <c r="CH30" s="446"/>
      <c r="CI30" s="446"/>
      <c r="CJ30" s="446"/>
      <c r="CK30" s="446"/>
      <c r="CL30" s="446"/>
      <c r="CM30" s="446"/>
      <c r="CN30" s="446"/>
      <c r="CO30" s="446"/>
      <c r="CP30" s="446"/>
      <c r="CQ30" s="446"/>
      <c r="CR30" s="446"/>
      <c r="CS30" s="446"/>
      <c r="CT30" s="446"/>
      <c r="CU30" s="446"/>
      <c r="CV30" s="446"/>
      <c r="CW30" s="446"/>
      <c r="CX30" s="446"/>
      <c r="CY30" s="446"/>
      <c r="CZ30" s="446"/>
      <c r="DA30" s="446"/>
      <c r="DB30" s="446"/>
      <c r="DC30" s="446"/>
      <c r="DD30" s="446"/>
      <c r="DE30" s="446"/>
      <c r="DF30" s="446"/>
      <c r="DG30" s="446"/>
      <c r="DH30" s="446"/>
      <c r="DI30" s="446"/>
      <c r="DJ30" s="446"/>
      <c r="DK30" s="446"/>
      <c r="DL30" s="446"/>
      <c r="DM30" s="446"/>
      <c r="DN30" s="446"/>
      <c r="DO30" s="446"/>
      <c r="DP30" s="446"/>
      <c r="DQ30" s="446"/>
    </row>
    <row r="31" spans="1:121" ht="16" x14ac:dyDescent="0.2">
      <c r="A31" s="417">
        <v>16646</v>
      </c>
      <c r="B31" s="433">
        <v>43309</v>
      </c>
      <c r="C31" s="434" t="s">
        <v>1186</v>
      </c>
      <c r="D31" s="435" t="s">
        <v>169</v>
      </c>
      <c r="E31" s="435"/>
      <c r="F31" s="435" t="s">
        <v>644</v>
      </c>
      <c r="G31" s="450">
        <v>43299</v>
      </c>
      <c r="H31" s="437" t="s">
        <v>126</v>
      </c>
      <c r="I31" s="437" t="s">
        <v>971</v>
      </c>
      <c r="J31" s="437">
        <v>3</v>
      </c>
      <c r="K31" s="435" t="s">
        <v>899</v>
      </c>
      <c r="L31" s="435" t="s">
        <v>1383</v>
      </c>
      <c r="M31" s="438">
        <v>144</v>
      </c>
      <c r="N31" s="438">
        <v>38.663636363636364</v>
      </c>
      <c r="O31" s="439"/>
      <c r="P31" s="435"/>
      <c r="Q31" s="440"/>
      <c r="R31" s="441"/>
      <c r="S31" s="440"/>
      <c r="T31" s="435"/>
      <c r="U31" s="440"/>
      <c r="V31" s="440"/>
      <c r="W31" s="438">
        <v>21.454545454545453</v>
      </c>
      <c r="X31" s="435"/>
      <c r="Y31" s="438"/>
      <c r="Z31" s="438"/>
      <c r="AA31" s="438"/>
      <c r="AB31" s="438"/>
      <c r="AC31" s="438"/>
      <c r="AD31" s="440"/>
      <c r="AE31" s="440"/>
      <c r="AF31" s="435"/>
      <c r="AG31" s="435"/>
      <c r="AH31" s="438">
        <v>36.509090909090901</v>
      </c>
      <c r="AI31" s="435"/>
      <c r="AJ31" s="435"/>
      <c r="AK31" s="438"/>
      <c r="AL31" s="435"/>
      <c r="AM31" s="438"/>
      <c r="AN31" s="438"/>
      <c r="AO31" s="410" t="s">
        <v>1474</v>
      </c>
      <c r="AP31" s="458" t="s">
        <v>971</v>
      </c>
      <c r="AQ31" s="437"/>
      <c r="AR31" s="437"/>
      <c r="AS31" s="442"/>
      <c r="AT31" s="437">
        <v>6.7</v>
      </c>
      <c r="AU31" s="442"/>
      <c r="AV31" s="437"/>
      <c r="AW31" s="442"/>
      <c r="AX31" s="437" t="s">
        <v>971</v>
      </c>
      <c r="AY31" s="437"/>
      <c r="AZ31" s="437">
        <v>0</v>
      </c>
      <c r="BA31" s="437">
        <v>0</v>
      </c>
      <c r="BB31" s="437">
        <v>0</v>
      </c>
      <c r="BC31" s="437">
        <v>0</v>
      </c>
      <c r="BD31" s="437">
        <v>0</v>
      </c>
      <c r="BE31" s="437">
        <v>0</v>
      </c>
      <c r="BF31" s="437">
        <v>0</v>
      </c>
      <c r="BG31" s="437">
        <v>0</v>
      </c>
      <c r="BH31" s="437">
        <v>0</v>
      </c>
      <c r="BI31" s="437">
        <v>0</v>
      </c>
      <c r="BJ31" s="437">
        <v>0</v>
      </c>
      <c r="BK31" s="437">
        <v>0</v>
      </c>
      <c r="BL31" s="437"/>
      <c r="BM31" s="437" t="s">
        <v>971</v>
      </c>
      <c r="BN31" s="437"/>
      <c r="BO31" s="437" t="s">
        <v>971</v>
      </c>
      <c r="BP31" s="447"/>
      <c r="BQ31" s="437"/>
      <c r="BR31" s="437"/>
      <c r="BS31" s="437"/>
      <c r="BT31" s="435"/>
      <c r="BU31" s="439"/>
      <c r="BV31" s="437"/>
      <c r="BW31" s="437" t="s">
        <v>1380</v>
      </c>
      <c r="BX31" s="437">
        <v>1</v>
      </c>
      <c r="BY31" s="435"/>
      <c r="BZ31" s="435" t="s">
        <v>23</v>
      </c>
      <c r="CA31" s="435" t="s">
        <v>130</v>
      </c>
      <c r="CB31" s="446"/>
      <c r="CC31" s="446"/>
      <c r="CD31" s="446"/>
      <c r="CE31" s="446"/>
      <c r="CF31" s="446"/>
      <c r="CG31" s="446"/>
      <c r="CH31" s="446"/>
      <c r="CI31" s="446"/>
      <c r="CJ31" s="446"/>
      <c r="CK31" s="446"/>
      <c r="CL31" s="446"/>
      <c r="CM31" s="446"/>
      <c r="CN31" s="446"/>
      <c r="CO31" s="446"/>
      <c r="CP31" s="446"/>
      <c r="CQ31" s="446"/>
      <c r="CR31" s="446"/>
      <c r="CS31" s="446"/>
      <c r="CT31" s="446"/>
      <c r="CU31" s="446"/>
      <c r="CV31" s="446"/>
      <c r="CW31" s="446"/>
      <c r="CX31" s="446"/>
      <c r="CY31" s="446"/>
      <c r="CZ31" s="446"/>
      <c r="DA31" s="446"/>
      <c r="DB31" s="446"/>
      <c r="DC31" s="446"/>
      <c r="DD31" s="446"/>
      <c r="DE31" s="446"/>
      <c r="DF31" s="446"/>
      <c r="DG31" s="446"/>
      <c r="DH31" s="446"/>
      <c r="DI31" s="446"/>
      <c r="DJ31" s="446"/>
      <c r="DK31" s="446"/>
      <c r="DL31" s="446"/>
      <c r="DM31" s="446"/>
      <c r="DN31" s="446"/>
      <c r="DO31" s="446"/>
      <c r="DP31" s="446"/>
      <c r="DQ31" s="446"/>
    </row>
    <row r="32" spans="1:121" ht="16" x14ac:dyDescent="0.2">
      <c r="A32" s="417">
        <v>13785</v>
      </c>
      <c r="B32" s="436">
        <v>43291</v>
      </c>
      <c r="C32" s="434" t="s">
        <v>1186</v>
      </c>
      <c r="D32" s="435" t="s">
        <v>169</v>
      </c>
      <c r="E32" s="435"/>
      <c r="F32" s="435" t="s">
        <v>644</v>
      </c>
      <c r="G32" s="450">
        <v>43281</v>
      </c>
      <c r="H32" s="437" t="s">
        <v>126</v>
      </c>
      <c r="I32" s="437" t="s">
        <v>971</v>
      </c>
      <c r="J32" s="437">
        <v>4</v>
      </c>
      <c r="K32" s="435" t="s">
        <v>902</v>
      </c>
      <c r="L32" s="435" t="s">
        <v>1932</v>
      </c>
      <c r="M32" s="438">
        <v>165</v>
      </c>
      <c r="N32" s="438">
        <v>38.699999999999996</v>
      </c>
      <c r="O32" s="348" t="s">
        <v>992</v>
      </c>
      <c r="P32" s="435">
        <v>1020</v>
      </c>
      <c r="Q32" s="438">
        <v>42</v>
      </c>
      <c r="R32" s="441"/>
      <c r="S32" s="440"/>
      <c r="T32" s="435"/>
      <c r="U32" s="440"/>
      <c r="V32" s="440"/>
      <c r="W32" s="438">
        <v>22.499999999999996</v>
      </c>
      <c r="X32" s="435"/>
      <c r="Y32" s="438"/>
      <c r="Z32" s="438"/>
      <c r="AA32" s="438"/>
      <c r="AB32" s="438"/>
      <c r="AC32" s="438"/>
      <c r="AD32" s="438"/>
      <c r="AE32" s="440"/>
      <c r="AF32" s="435"/>
      <c r="AG32" s="435"/>
      <c r="AH32" s="438">
        <v>31.499999999999996</v>
      </c>
      <c r="AI32" s="435"/>
      <c r="AJ32" s="435"/>
      <c r="AK32" s="438"/>
      <c r="AL32" s="435"/>
      <c r="AM32" s="438"/>
      <c r="AN32" s="438"/>
      <c r="AO32" s="463" t="s">
        <v>1474</v>
      </c>
      <c r="AP32" s="437" t="s">
        <v>971</v>
      </c>
      <c r="AQ32" s="437"/>
      <c r="AR32" s="437"/>
      <c r="AS32" s="437">
        <v>10</v>
      </c>
      <c r="AT32" s="437">
        <v>5.2</v>
      </c>
      <c r="AU32" s="442"/>
      <c r="AV32" s="437"/>
      <c r="AW32" s="442"/>
      <c r="AX32" s="437" t="s">
        <v>997</v>
      </c>
      <c r="AY32" s="437"/>
      <c r="AZ32" s="437">
        <v>0</v>
      </c>
      <c r="BA32" s="437">
        <v>0</v>
      </c>
      <c r="BB32" s="437">
        <v>2</v>
      </c>
      <c r="BC32" s="437">
        <v>0</v>
      </c>
      <c r="BD32" s="437">
        <v>0</v>
      </c>
      <c r="BE32" s="437">
        <v>0</v>
      </c>
      <c r="BF32" s="437">
        <v>0</v>
      </c>
      <c r="BG32" s="437">
        <v>0</v>
      </c>
      <c r="BH32" s="437">
        <v>0</v>
      </c>
      <c r="BI32" s="437">
        <v>0</v>
      </c>
      <c r="BJ32" s="437">
        <v>0</v>
      </c>
      <c r="BK32" s="437">
        <v>0</v>
      </c>
      <c r="BL32" s="437"/>
      <c r="BM32" s="437" t="s">
        <v>971</v>
      </c>
      <c r="BN32" s="437"/>
      <c r="BO32" s="437" t="s">
        <v>971</v>
      </c>
      <c r="BP32" s="447"/>
      <c r="BQ32" s="437"/>
      <c r="BR32" s="437"/>
      <c r="BS32" s="437"/>
      <c r="BT32" s="439"/>
      <c r="BU32" s="439"/>
      <c r="BV32" s="437"/>
      <c r="BW32" s="437" t="s">
        <v>1380</v>
      </c>
      <c r="BX32" s="437"/>
      <c r="BY32" s="435"/>
      <c r="BZ32" s="464" t="s">
        <v>23</v>
      </c>
      <c r="CA32" s="435" t="s">
        <v>184</v>
      </c>
      <c r="CB32" s="446"/>
      <c r="CC32" s="161"/>
      <c r="CD32" s="161"/>
      <c r="CE32" s="161"/>
      <c r="CF32" s="161"/>
      <c r="CG32" s="161"/>
      <c r="CH32" s="161"/>
      <c r="CI32" s="161"/>
      <c r="CJ32" s="161"/>
      <c r="CK32" s="161"/>
      <c r="CL32" s="161"/>
      <c r="CM32" s="161"/>
      <c r="CN32" s="161"/>
      <c r="CO32" s="161"/>
      <c r="CP32" s="161"/>
      <c r="CQ32" s="161"/>
      <c r="CR32" s="161"/>
      <c r="CS32" s="161"/>
      <c r="CT32" s="161"/>
      <c r="CU32" s="161"/>
      <c r="CV32" s="161"/>
      <c r="CW32" s="161"/>
      <c r="CX32" s="161"/>
      <c r="CY32" s="161"/>
      <c r="CZ32" s="161"/>
      <c r="DA32" s="161"/>
      <c r="DB32" s="161"/>
      <c r="DC32" s="161"/>
      <c r="DD32" s="161"/>
      <c r="DE32" s="161"/>
      <c r="DF32" s="446"/>
      <c r="DG32" s="446"/>
      <c r="DH32" s="446"/>
      <c r="DI32" s="446"/>
      <c r="DJ32" s="446"/>
      <c r="DK32" s="446"/>
      <c r="DL32" s="446"/>
      <c r="DM32" s="446"/>
      <c r="DN32" s="446"/>
      <c r="DO32" s="446"/>
      <c r="DP32" s="446"/>
      <c r="DQ32" s="446"/>
    </row>
    <row r="33" spans="1:121" ht="16" x14ac:dyDescent="0.2">
      <c r="A33" s="417">
        <v>1492</v>
      </c>
      <c r="B33" s="436">
        <v>43291</v>
      </c>
      <c r="C33" s="434" t="s">
        <v>1186</v>
      </c>
      <c r="D33" s="435" t="s">
        <v>169</v>
      </c>
      <c r="E33" s="435"/>
      <c r="F33" s="435" t="s">
        <v>644</v>
      </c>
      <c r="G33" s="436">
        <v>43277</v>
      </c>
      <c r="H33" s="437" t="s">
        <v>126</v>
      </c>
      <c r="I33" s="437" t="s">
        <v>971</v>
      </c>
      <c r="J33" s="437">
        <v>5</v>
      </c>
      <c r="K33" s="435" t="s">
        <v>903</v>
      </c>
      <c r="L33" s="435" t="s">
        <v>1158</v>
      </c>
      <c r="M33" s="438">
        <v>191.41818181818181</v>
      </c>
      <c r="N33" s="438">
        <v>30.345454545454544</v>
      </c>
      <c r="O33" s="439"/>
      <c r="P33" s="435"/>
      <c r="Q33" s="440"/>
      <c r="R33" s="441"/>
      <c r="S33" s="440"/>
      <c r="T33" s="435"/>
      <c r="U33" s="440"/>
      <c r="V33" s="440"/>
      <c r="W33" s="438">
        <v>19.427272727272726</v>
      </c>
      <c r="X33" s="435"/>
      <c r="Y33" s="438"/>
      <c r="Z33" s="438"/>
      <c r="AA33" s="438"/>
      <c r="AB33" s="438"/>
      <c r="AC33" s="438"/>
      <c r="AD33" s="438"/>
      <c r="AE33" s="440"/>
      <c r="AF33" s="435"/>
      <c r="AG33" s="435"/>
      <c r="AH33" s="438">
        <v>27.299999999999997</v>
      </c>
      <c r="AI33" s="435"/>
      <c r="AJ33" s="435"/>
      <c r="AK33" s="438"/>
      <c r="AL33" s="435"/>
      <c r="AM33" s="438"/>
      <c r="AN33" s="438"/>
      <c r="AO33" s="410" t="s">
        <v>1474</v>
      </c>
      <c r="AP33" s="458" t="s">
        <v>971</v>
      </c>
      <c r="AQ33" s="437"/>
      <c r="AR33" s="437"/>
      <c r="AS33" s="442"/>
      <c r="AT33" s="437">
        <v>6.2</v>
      </c>
      <c r="AU33" s="442"/>
      <c r="AV33" s="437"/>
      <c r="AW33" s="442"/>
      <c r="AX33" s="437" t="s">
        <v>997</v>
      </c>
      <c r="AY33" s="437"/>
      <c r="AZ33" s="437">
        <v>0</v>
      </c>
      <c r="BA33" s="437">
        <v>0</v>
      </c>
      <c r="BB33" s="437">
        <v>0</v>
      </c>
      <c r="BC33" s="437">
        <v>0</v>
      </c>
      <c r="BD33" s="437">
        <v>0</v>
      </c>
      <c r="BE33" s="437">
        <v>0</v>
      </c>
      <c r="BF33" s="437">
        <v>0</v>
      </c>
      <c r="BG33" s="437">
        <v>0</v>
      </c>
      <c r="BH33" s="437">
        <v>0</v>
      </c>
      <c r="BI33" s="437">
        <v>0</v>
      </c>
      <c r="BJ33" s="437">
        <v>0</v>
      </c>
      <c r="BK33" s="437">
        <v>0</v>
      </c>
      <c r="BL33" s="437"/>
      <c r="BM33" s="437" t="s">
        <v>971</v>
      </c>
      <c r="BN33" s="437"/>
      <c r="BO33" s="437" t="s">
        <v>971</v>
      </c>
      <c r="BP33" s="447"/>
      <c r="BQ33" s="437"/>
      <c r="BR33" s="437"/>
      <c r="BS33" s="437"/>
      <c r="BT33" s="439"/>
      <c r="BU33" s="439"/>
      <c r="BV33" s="437"/>
      <c r="BW33" s="437" t="s">
        <v>1380</v>
      </c>
      <c r="BX33" s="437"/>
      <c r="BY33" s="435"/>
      <c r="BZ33" s="464" t="s">
        <v>23</v>
      </c>
      <c r="CA33" s="439" t="s">
        <v>184</v>
      </c>
      <c r="CB33" s="446"/>
      <c r="CC33" s="446"/>
      <c r="CD33" s="446"/>
      <c r="CE33" s="446"/>
      <c r="CF33" s="446"/>
      <c r="CG33" s="446"/>
      <c r="CH33" s="446"/>
      <c r="CI33" s="446"/>
      <c r="CJ33" s="446"/>
      <c r="CK33" s="446"/>
      <c r="CL33" s="446"/>
      <c r="CM33" s="446"/>
      <c r="CN33" s="446"/>
      <c r="CO33" s="446"/>
      <c r="CP33" s="446"/>
      <c r="CQ33" s="446"/>
      <c r="CR33" s="446"/>
      <c r="CS33" s="446"/>
      <c r="CT33" s="446"/>
      <c r="CU33" s="446"/>
      <c r="CV33" s="446"/>
      <c r="CW33" s="446"/>
      <c r="CX33" s="446"/>
      <c r="CY33" s="446"/>
      <c r="CZ33" s="446"/>
      <c r="DA33" s="446"/>
      <c r="DB33" s="446"/>
      <c r="DC33" s="446"/>
      <c r="DD33" s="446"/>
      <c r="DE33" s="446"/>
      <c r="DF33" s="446"/>
      <c r="DG33" s="446"/>
      <c r="DH33" s="446"/>
      <c r="DI33" s="446"/>
      <c r="DJ33" s="446"/>
      <c r="DK33" s="446"/>
      <c r="DL33" s="446"/>
      <c r="DM33" s="446"/>
      <c r="DN33" s="446"/>
      <c r="DO33" s="446"/>
      <c r="DP33" s="446"/>
      <c r="DQ33" s="446"/>
    </row>
    <row r="34" spans="1:121" ht="16" x14ac:dyDescent="0.2">
      <c r="A34" s="417">
        <v>1140</v>
      </c>
      <c r="B34" s="433">
        <v>43312</v>
      </c>
      <c r="C34" s="434" t="s">
        <v>1186</v>
      </c>
      <c r="D34" s="435" t="s">
        <v>169</v>
      </c>
      <c r="E34" s="435"/>
      <c r="F34" s="435" t="s">
        <v>644</v>
      </c>
      <c r="G34" s="436">
        <v>43312</v>
      </c>
      <c r="H34" s="437" t="s">
        <v>126</v>
      </c>
      <c r="I34" s="437" t="s">
        <v>971</v>
      </c>
      <c r="J34" s="437">
        <v>6</v>
      </c>
      <c r="K34" s="435" t="s">
        <v>904</v>
      </c>
      <c r="L34" s="435" t="s">
        <v>1911</v>
      </c>
      <c r="M34" s="438">
        <v>152.5</v>
      </c>
      <c r="N34" s="438">
        <v>40.581818181818178</v>
      </c>
      <c r="O34" s="439"/>
      <c r="P34" s="435"/>
      <c r="Q34" s="440"/>
      <c r="R34" s="439"/>
      <c r="S34" s="435"/>
      <c r="T34" s="435"/>
      <c r="U34" s="440"/>
      <c r="V34" s="440"/>
      <c r="W34" s="438">
        <v>22.890909090909087</v>
      </c>
      <c r="X34" s="435"/>
      <c r="Y34" s="438"/>
      <c r="Z34" s="438"/>
      <c r="AA34" s="438"/>
      <c r="AB34" s="438"/>
      <c r="AC34" s="438"/>
      <c r="AD34" s="438"/>
      <c r="AE34" s="440"/>
      <c r="AF34" s="435"/>
      <c r="AG34" s="435"/>
      <c r="AH34" s="438">
        <v>33.472727272727269</v>
      </c>
      <c r="AI34" s="435"/>
      <c r="AJ34" s="435"/>
      <c r="AK34" s="438"/>
      <c r="AL34" s="435"/>
      <c r="AM34" s="438"/>
      <c r="AN34" s="438"/>
      <c r="AO34" s="448" t="s">
        <v>1474</v>
      </c>
      <c r="AP34" s="437" t="s">
        <v>971</v>
      </c>
      <c r="AQ34" s="437"/>
      <c r="AR34" s="437"/>
      <c r="AS34" s="442"/>
      <c r="AT34" s="437">
        <v>7.6</v>
      </c>
      <c r="AU34" s="442"/>
      <c r="AV34" s="437"/>
      <c r="AW34" s="442"/>
      <c r="AX34" s="437" t="s">
        <v>997</v>
      </c>
      <c r="AY34" s="437"/>
      <c r="AZ34" s="437">
        <v>8</v>
      </c>
      <c r="BA34" s="437">
        <v>0</v>
      </c>
      <c r="BB34" s="437">
        <v>0</v>
      </c>
      <c r="BC34" s="437">
        <v>0</v>
      </c>
      <c r="BD34" s="437">
        <v>0</v>
      </c>
      <c r="BE34" s="437">
        <v>0</v>
      </c>
      <c r="BF34" s="437">
        <v>0</v>
      </c>
      <c r="BG34" s="437">
        <v>0</v>
      </c>
      <c r="BH34" s="437">
        <v>0</v>
      </c>
      <c r="BI34" s="437">
        <v>0</v>
      </c>
      <c r="BJ34" s="437">
        <v>0</v>
      </c>
      <c r="BK34" s="437">
        <v>0</v>
      </c>
      <c r="BL34" s="437"/>
      <c r="BM34" s="437" t="s">
        <v>971</v>
      </c>
      <c r="BN34" s="437">
        <v>12</v>
      </c>
      <c r="BO34" s="437" t="s">
        <v>971</v>
      </c>
      <c r="BP34" s="447"/>
      <c r="BQ34" s="437"/>
      <c r="BR34" s="437"/>
      <c r="BS34" s="437"/>
      <c r="BT34" s="435" t="s">
        <v>1912</v>
      </c>
      <c r="BU34" s="439" t="s">
        <v>656</v>
      </c>
      <c r="BV34" s="437">
        <v>25</v>
      </c>
      <c r="BW34" s="437" t="s">
        <v>1380</v>
      </c>
      <c r="BX34" s="437"/>
      <c r="BY34" s="435" t="s">
        <v>1913</v>
      </c>
      <c r="BZ34" s="435" t="s">
        <v>23</v>
      </c>
      <c r="CA34" s="435" t="s">
        <v>184</v>
      </c>
      <c r="CB34" s="446"/>
      <c r="CC34" s="446"/>
      <c r="CD34" s="446"/>
      <c r="CE34" s="446"/>
      <c r="CF34" s="446"/>
      <c r="CG34" s="446"/>
      <c r="CH34" s="446"/>
      <c r="CI34" s="446"/>
      <c r="CJ34" s="446"/>
      <c r="CK34" s="446"/>
      <c r="CL34" s="446"/>
      <c r="CM34" s="446"/>
      <c r="CN34" s="446"/>
      <c r="CO34" s="446"/>
      <c r="CP34" s="446"/>
      <c r="CQ34" s="446"/>
      <c r="CR34" s="446"/>
      <c r="CS34" s="446"/>
      <c r="CT34" s="446"/>
      <c r="CU34" s="446"/>
      <c r="CV34" s="446"/>
      <c r="CW34" s="446"/>
      <c r="CX34" s="446"/>
      <c r="CY34" s="446"/>
      <c r="CZ34" s="446"/>
      <c r="DA34" s="446"/>
      <c r="DB34" s="446"/>
      <c r="DC34" s="446"/>
      <c r="DD34" s="446"/>
      <c r="DE34" s="446"/>
      <c r="DF34" s="446"/>
      <c r="DG34" s="446"/>
      <c r="DH34" s="446"/>
      <c r="DI34" s="446"/>
      <c r="DJ34" s="446"/>
      <c r="DK34" s="446"/>
      <c r="DL34" s="446"/>
      <c r="DM34" s="446"/>
      <c r="DN34" s="446"/>
      <c r="DO34" s="446"/>
      <c r="DP34" s="446"/>
      <c r="DQ34" s="446"/>
    </row>
    <row r="35" spans="1:121" ht="16" customHeight="1" x14ac:dyDescent="0.2">
      <c r="A35" s="417">
        <v>716</v>
      </c>
      <c r="B35" s="436">
        <v>43291</v>
      </c>
      <c r="C35" s="434" t="s">
        <v>1186</v>
      </c>
      <c r="D35" s="435" t="s">
        <v>169</v>
      </c>
      <c r="E35" s="435"/>
      <c r="F35" s="435" t="s">
        <v>644</v>
      </c>
      <c r="G35" s="436">
        <v>43281</v>
      </c>
      <c r="H35" s="437" t="s">
        <v>126</v>
      </c>
      <c r="I35" s="437" t="s">
        <v>971</v>
      </c>
      <c r="J35" s="437">
        <v>7</v>
      </c>
      <c r="K35" s="435" t="s">
        <v>934</v>
      </c>
      <c r="L35" s="435" t="s">
        <v>1914</v>
      </c>
      <c r="M35" s="438">
        <v>133.57272727272726</v>
      </c>
      <c r="N35" s="438">
        <v>35.609090909090909</v>
      </c>
      <c r="O35" s="439"/>
      <c r="P35" s="435"/>
      <c r="Q35" s="440"/>
      <c r="R35" s="439"/>
      <c r="S35" s="435"/>
      <c r="T35" s="435"/>
      <c r="U35" s="440"/>
      <c r="V35" s="440"/>
      <c r="W35" s="438">
        <v>20.799999999999997</v>
      </c>
      <c r="X35" s="435"/>
      <c r="Y35" s="438"/>
      <c r="Z35" s="438"/>
      <c r="AA35" s="438"/>
      <c r="AB35" s="438"/>
      <c r="AC35" s="438"/>
      <c r="AD35" s="440"/>
      <c r="AE35" s="440"/>
      <c r="AF35" s="435"/>
      <c r="AG35" s="435"/>
      <c r="AH35" s="438">
        <v>34.081818181818178</v>
      </c>
      <c r="AI35" s="435"/>
      <c r="AJ35" s="435"/>
      <c r="AK35" s="438"/>
      <c r="AL35" s="435"/>
      <c r="AM35" s="438"/>
      <c r="AN35" s="438"/>
      <c r="AO35" s="435" t="s">
        <v>1474</v>
      </c>
      <c r="AP35" s="437" t="s">
        <v>971</v>
      </c>
      <c r="AQ35" s="437"/>
      <c r="AR35" s="437"/>
      <c r="AS35" s="442"/>
      <c r="AT35" s="437">
        <v>5</v>
      </c>
      <c r="AU35" s="442"/>
      <c r="AV35" s="437"/>
      <c r="AW35" s="442"/>
      <c r="AX35" s="437" t="s">
        <v>997</v>
      </c>
      <c r="AY35" s="437"/>
      <c r="AZ35" s="437">
        <v>0</v>
      </c>
      <c r="BA35" s="437">
        <v>0</v>
      </c>
      <c r="BB35" s="437">
        <v>0</v>
      </c>
      <c r="BC35" s="437">
        <v>0</v>
      </c>
      <c r="BD35" s="437">
        <v>0</v>
      </c>
      <c r="BE35" s="437">
        <v>0</v>
      </c>
      <c r="BF35" s="437">
        <v>0</v>
      </c>
      <c r="BG35" s="437">
        <v>0</v>
      </c>
      <c r="BH35" s="437">
        <v>0</v>
      </c>
      <c r="BI35" s="437">
        <v>0</v>
      </c>
      <c r="BJ35" s="437">
        <v>0</v>
      </c>
      <c r="BK35" s="437">
        <v>0</v>
      </c>
      <c r="BL35" s="437"/>
      <c r="BM35" s="437" t="s">
        <v>971</v>
      </c>
      <c r="BN35" s="437">
        <v>12</v>
      </c>
      <c r="BO35" s="437" t="s">
        <v>971</v>
      </c>
      <c r="BP35" s="447"/>
      <c r="BQ35" s="437"/>
      <c r="BR35" s="437"/>
      <c r="BS35" s="437"/>
      <c r="BT35" s="439"/>
      <c r="BU35" s="439"/>
      <c r="BV35" s="437"/>
      <c r="BW35" s="437" t="s">
        <v>1380</v>
      </c>
      <c r="BX35" s="437"/>
      <c r="BY35" s="435" t="s">
        <v>1934</v>
      </c>
      <c r="BZ35" s="445" t="s">
        <v>23</v>
      </c>
      <c r="CA35" s="449" t="s">
        <v>184</v>
      </c>
      <c r="CB35" s="446"/>
      <c r="CC35" s="446"/>
      <c r="CD35" s="446"/>
      <c r="CE35" s="446"/>
      <c r="CF35" s="446"/>
      <c r="CG35" s="446"/>
      <c r="CH35" s="446"/>
      <c r="CI35" s="446"/>
      <c r="CJ35" s="446"/>
      <c r="CK35" s="446"/>
      <c r="CL35" s="446"/>
      <c r="CM35" s="446"/>
      <c r="CN35" s="446"/>
      <c r="CO35" s="446"/>
      <c r="CP35" s="446"/>
      <c r="CQ35" s="446"/>
      <c r="CR35" s="446"/>
      <c r="CS35" s="446"/>
      <c r="CT35" s="446"/>
      <c r="CU35" s="446"/>
      <c r="CV35" s="446"/>
      <c r="CW35" s="446"/>
      <c r="CX35" s="446"/>
      <c r="CY35" s="446"/>
      <c r="CZ35" s="446"/>
      <c r="DA35" s="446"/>
      <c r="DB35" s="446"/>
      <c r="DC35" s="446"/>
      <c r="DD35" s="446"/>
      <c r="DE35" s="446"/>
      <c r="DF35" s="446"/>
      <c r="DG35" s="446"/>
      <c r="DH35" s="446"/>
      <c r="DI35" s="446"/>
      <c r="DJ35" s="446"/>
      <c r="DK35" s="446"/>
      <c r="DL35" s="446"/>
      <c r="DM35" s="446"/>
      <c r="DN35" s="446"/>
      <c r="DO35" s="446"/>
      <c r="DP35" s="446"/>
      <c r="DQ35" s="446"/>
    </row>
    <row r="36" spans="1:121" ht="16" customHeight="1" x14ac:dyDescent="0.2">
      <c r="A36" s="417">
        <v>15193</v>
      </c>
      <c r="B36" s="433">
        <v>43308</v>
      </c>
      <c r="C36" s="434" t="s">
        <v>1186</v>
      </c>
      <c r="D36" s="435" t="s">
        <v>169</v>
      </c>
      <c r="E36" s="435"/>
      <c r="F36" s="435" t="s">
        <v>644</v>
      </c>
      <c r="G36" s="436">
        <v>43266</v>
      </c>
      <c r="H36" s="437" t="s">
        <v>126</v>
      </c>
      <c r="I36" s="437" t="s">
        <v>971</v>
      </c>
      <c r="J36" s="437">
        <v>8</v>
      </c>
      <c r="K36" s="435" t="s">
        <v>614</v>
      </c>
      <c r="L36" s="435" t="s">
        <v>1697</v>
      </c>
      <c r="M36" s="438">
        <v>176.36363636363635</v>
      </c>
      <c r="N36" s="438">
        <v>31.127272727272725</v>
      </c>
      <c r="O36" s="439"/>
      <c r="P36" s="435"/>
      <c r="Q36" s="440"/>
      <c r="R36" s="439"/>
      <c r="S36" s="435"/>
      <c r="T36" s="435"/>
      <c r="U36" s="440"/>
      <c r="V36" s="440"/>
      <c r="W36" s="438">
        <v>19.2</v>
      </c>
      <c r="X36" s="435"/>
      <c r="Y36" s="438"/>
      <c r="Z36" s="438"/>
      <c r="AA36" s="438"/>
      <c r="AB36" s="438"/>
      <c r="AC36" s="438"/>
      <c r="AD36" s="440"/>
      <c r="AE36" s="440"/>
      <c r="AF36" s="435"/>
      <c r="AG36" s="435"/>
      <c r="AH36" s="438">
        <v>26.454545454545453</v>
      </c>
      <c r="AI36" s="435"/>
      <c r="AJ36" s="435"/>
      <c r="AK36" s="438"/>
      <c r="AL36" s="435"/>
      <c r="AM36" s="438"/>
      <c r="AN36" s="438"/>
      <c r="AO36" s="410" t="s">
        <v>1474</v>
      </c>
      <c r="AP36" s="458" t="s">
        <v>971</v>
      </c>
      <c r="AQ36" s="437"/>
      <c r="AR36" s="437"/>
      <c r="AS36" s="442"/>
      <c r="AT36" s="437">
        <v>5</v>
      </c>
      <c r="AU36" s="442"/>
      <c r="AV36" s="437"/>
      <c r="AW36" s="442"/>
      <c r="AX36" s="437" t="s">
        <v>997</v>
      </c>
      <c r="AY36" s="437"/>
      <c r="AZ36" s="437">
        <v>0</v>
      </c>
      <c r="BA36" s="437">
        <v>0</v>
      </c>
      <c r="BB36" s="437">
        <v>0</v>
      </c>
      <c r="BC36" s="437">
        <v>0</v>
      </c>
      <c r="BD36" s="437">
        <v>0</v>
      </c>
      <c r="BE36" s="437">
        <v>0</v>
      </c>
      <c r="BF36" s="437">
        <v>0</v>
      </c>
      <c r="BG36" s="437">
        <v>0</v>
      </c>
      <c r="BH36" s="437">
        <v>0</v>
      </c>
      <c r="BI36" s="437">
        <v>0</v>
      </c>
      <c r="BJ36" s="437">
        <v>0</v>
      </c>
      <c r="BK36" s="437">
        <v>0</v>
      </c>
      <c r="BL36" s="437"/>
      <c r="BM36" s="437" t="s">
        <v>971</v>
      </c>
      <c r="BN36" s="437"/>
      <c r="BO36" s="437" t="s">
        <v>971</v>
      </c>
      <c r="BP36" s="447"/>
      <c r="BQ36" s="437"/>
      <c r="BR36" s="437"/>
      <c r="BS36" s="437"/>
      <c r="BT36" s="439"/>
      <c r="BU36" s="439"/>
      <c r="BV36" s="437"/>
      <c r="BW36" s="437" t="s">
        <v>1380</v>
      </c>
      <c r="BX36" s="437">
        <v>1</v>
      </c>
      <c r="BY36" s="435"/>
      <c r="BZ36" s="410" t="s">
        <v>23</v>
      </c>
      <c r="CA36" s="417" t="s">
        <v>89</v>
      </c>
      <c r="CB36" s="446"/>
      <c r="CC36" s="446"/>
      <c r="CD36" s="446"/>
      <c r="CE36" s="446"/>
      <c r="CF36" s="446"/>
      <c r="CG36" s="446"/>
      <c r="CH36" s="446"/>
      <c r="CI36" s="446"/>
      <c r="CJ36" s="446"/>
      <c r="CK36" s="446"/>
      <c r="CL36" s="446"/>
      <c r="CM36" s="446"/>
      <c r="CN36" s="446"/>
      <c r="CO36" s="446"/>
      <c r="CP36" s="446"/>
      <c r="CQ36" s="446"/>
      <c r="CR36" s="446"/>
      <c r="CS36" s="446"/>
      <c r="CT36" s="446"/>
      <c r="CU36" s="446"/>
      <c r="CV36" s="446"/>
      <c r="CW36" s="446"/>
      <c r="CX36" s="446"/>
      <c r="CY36" s="446"/>
      <c r="CZ36" s="446"/>
      <c r="DA36" s="446"/>
      <c r="DB36" s="446"/>
      <c r="DC36" s="446"/>
      <c r="DD36" s="446"/>
      <c r="DE36" s="446"/>
      <c r="DF36" s="446"/>
      <c r="DG36" s="446"/>
      <c r="DH36" s="446"/>
      <c r="DI36" s="446"/>
      <c r="DJ36" s="446"/>
      <c r="DK36" s="446"/>
      <c r="DL36" s="446"/>
      <c r="DM36" s="446"/>
      <c r="DN36" s="446"/>
      <c r="DO36" s="446"/>
      <c r="DP36" s="446"/>
      <c r="DQ36" s="446"/>
    </row>
    <row r="37" spans="1:121" ht="16" customHeight="1" x14ac:dyDescent="0.2">
      <c r="A37" s="417">
        <v>1412</v>
      </c>
      <c r="B37" s="436">
        <v>43292</v>
      </c>
      <c r="C37" s="434" t="s">
        <v>1186</v>
      </c>
      <c r="D37" s="435" t="s">
        <v>169</v>
      </c>
      <c r="E37" s="435"/>
      <c r="F37" s="435" t="s">
        <v>644</v>
      </c>
      <c r="G37" s="450">
        <v>43291</v>
      </c>
      <c r="H37" s="437" t="s">
        <v>126</v>
      </c>
      <c r="I37" s="437" t="s">
        <v>971</v>
      </c>
      <c r="J37" s="437">
        <v>9</v>
      </c>
      <c r="K37" s="435" t="s">
        <v>291</v>
      </c>
      <c r="L37" s="435" t="s">
        <v>1403</v>
      </c>
      <c r="M37" s="438">
        <v>148.19999999999999</v>
      </c>
      <c r="N37" s="438">
        <v>30.981818181818177</v>
      </c>
      <c r="O37" s="439" t="s">
        <v>992</v>
      </c>
      <c r="P37" s="435">
        <v>1300</v>
      </c>
      <c r="Q37" s="438">
        <v>30.981818181818177</v>
      </c>
      <c r="R37" s="439"/>
      <c r="S37" s="435"/>
      <c r="T37" s="435"/>
      <c r="U37" s="440"/>
      <c r="V37" s="440"/>
      <c r="W37" s="438">
        <v>19.981818181818181</v>
      </c>
      <c r="X37" s="435"/>
      <c r="Y37" s="438"/>
      <c r="Z37" s="438"/>
      <c r="AA37" s="438"/>
      <c r="AB37" s="438"/>
      <c r="AC37" s="438"/>
      <c r="AD37" s="438"/>
      <c r="AE37" s="440"/>
      <c r="AF37" s="435"/>
      <c r="AG37" s="435"/>
      <c r="AH37" s="438">
        <v>27.890909090909087</v>
      </c>
      <c r="AI37" s="435"/>
      <c r="AJ37" s="435"/>
      <c r="AK37" s="438"/>
      <c r="AL37" s="435"/>
      <c r="AM37" s="438"/>
      <c r="AN37" s="438"/>
      <c r="AO37" s="448" t="s">
        <v>1474</v>
      </c>
      <c r="AP37" s="437" t="s">
        <v>971</v>
      </c>
      <c r="AQ37" s="437"/>
      <c r="AR37" s="437"/>
      <c r="AS37" s="442"/>
      <c r="AT37" s="437">
        <v>7</v>
      </c>
      <c r="AU37" s="442"/>
      <c r="AV37" s="437"/>
      <c r="AW37" s="442"/>
      <c r="AX37" s="437" t="s">
        <v>997</v>
      </c>
      <c r="AY37" s="437"/>
      <c r="AZ37" s="437">
        <v>0</v>
      </c>
      <c r="BA37" s="437">
        <v>0</v>
      </c>
      <c r="BB37" s="437">
        <v>0</v>
      </c>
      <c r="BC37" s="437">
        <v>0</v>
      </c>
      <c r="BD37" s="437">
        <v>0</v>
      </c>
      <c r="BE37" s="437">
        <v>0</v>
      </c>
      <c r="BF37" s="437">
        <v>0</v>
      </c>
      <c r="BG37" s="437">
        <v>0</v>
      </c>
      <c r="BH37" s="437">
        <v>0</v>
      </c>
      <c r="BI37" s="437">
        <v>0</v>
      </c>
      <c r="BJ37" s="437">
        <v>0</v>
      </c>
      <c r="BK37" s="437">
        <v>0</v>
      </c>
      <c r="BL37" s="437"/>
      <c r="BM37" s="437" t="s">
        <v>971</v>
      </c>
      <c r="BN37" s="437"/>
      <c r="BO37" s="437" t="s">
        <v>971</v>
      </c>
      <c r="BP37" s="447"/>
      <c r="BQ37" s="437"/>
      <c r="BR37" s="437"/>
      <c r="BS37" s="462">
        <v>43707</v>
      </c>
      <c r="BT37" s="439"/>
      <c r="BU37" s="439"/>
      <c r="BV37" s="437"/>
      <c r="BW37" s="437" t="s">
        <v>1380</v>
      </c>
      <c r="BX37" s="437"/>
      <c r="BY37" s="435" t="s">
        <v>1404</v>
      </c>
      <c r="BZ37" s="445" t="s">
        <v>23</v>
      </c>
      <c r="CA37" s="417" t="s">
        <v>184</v>
      </c>
      <c r="CB37" s="446"/>
      <c r="CC37" s="446"/>
      <c r="CD37" s="446"/>
      <c r="CE37" s="446"/>
      <c r="CF37" s="446"/>
      <c r="CG37" s="446"/>
      <c r="CH37" s="446"/>
      <c r="CI37" s="446"/>
      <c r="CJ37" s="446"/>
      <c r="CK37" s="446"/>
      <c r="CL37" s="446"/>
      <c r="CM37" s="446"/>
      <c r="CN37" s="446"/>
      <c r="CO37" s="446"/>
      <c r="CP37" s="446"/>
      <c r="CQ37" s="446"/>
      <c r="CR37" s="446"/>
      <c r="CS37" s="446"/>
      <c r="CT37" s="446"/>
      <c r="CU37" s="446"/>
      <c r="CV37" s="446"/>
      <c r="CW37" s="446"/>
      <c r="CX37" s="446"/>
      <c r="CY37" s="446"/>
      <c r="CZ37" s="446"/>
      <c r="DA37" s="446"/>
      <c r="DB37" s="446"/>
      <c r="DC37" s="446"/>
      <c r="DD37" s="446"/>
      <c r="DE37" s="446"/>
      <c r="DF37" s="446"/>
      <c r="DG37" s="446"/>
      <c r="DH37" s="446"/>
      <c r="DI37" s="446"/>
      <c r="DJ37" s="446"/>
      <c r="DK37" s="446"/>
      <c r="DL37" s="446"/>
      <c r="DM37" s="446"/>
      <c r="DN37" s="446"/>
      <c r="DO37" s="446"/>
      <c r="DP37" s="446"/>
      <c r="DQ37" s="446"/>
    </row>
    <row r="38" spans="1:121" ht="16" customHeight="1" x14ac:dyDescent="0.2">
      <c r="A38" s="417">
        <v>1144</v>
      </c>
      <c r="B38" s="436">
        <v>43292</v>
      </c>
      <c r="C38" s="434" t="s">
        <v>1186</v>
      </c>
      <c r="D38" s="435" t="s">
        <v>169</v>
      </c>
      <c r="E38" s="435"/>
      <c r="F38" s="435" t="s">
        <v>644</v>
      </c>
      <c r="G38" s="436">
        <v>43281</v>
      </c>
      <c r="H38" s="437" t="s">
        <v>126</v>
      </c>
      <c r="I38" s="437" t="s">
        <v>971</v>
      </c>
      <c r="J38" s="437">
        <v>10</v>
      </c>
      <c r="K38" s="435" t="s">
        <v>935</v>
      </c>
      <c r="L38" s="435" t="s">
        <v>1916</v>
      </c>
      <c r="M38" s="438">
        <v>143.69999999999999</v>
      </c>
      <c r="N38" s="438">
        <v>44.999999999999993</v>
      </c>
      <c r="O38" s="439"/>
      <c r="P38" s="435"/>
      <c r="Q38" s="440"/>
      <c r="R38" s="441"/>
      <c r="S38" s="440"/>
      <c r="T38" s="435"/>
      <c r="U38" s="440"/>
      <c r="V38" s="440"/>
      <c r="W38" s="438">
        <v>24.27272727272727</v>
      </c>
      <c r="X38" s="435"/>
      <c r="Y38" s="438"/>
      <c r="Z38" s="438"/>
      <c r="AA38" s="438"/>
      <c r="AB38" s="438"/>
      <c r="AC38" s="438"/>
      <c r="AD38" s="440"/>
      <c r="AE38" s="440"/>
      <c r="AF38" s="435"/>
      <c r="AG38" s="435"/>
      <c r="AH38" s="438">
        <v>30.763636363636365</v>
      </c>
      <c r="AI38" s="435"/>
      <c r="AJ38" s="435"/>
      <c r="AK38" s="438"/>
      <c r="AL38" s="435"/>
      <c r="AM38" s="438"/>
      <c r="AN38" s="438"/>
      <c r="AO38" s="435" t="s">
        <v>1474</v>
      </c>
      <c r="AP38" s="437" t="s">
        <v>971</v>
      </c>
      <c r="AQ38" s="437"/>
      <c r="AR38" s="437"/>
      <c r="AS38" s="442"/>
      <c r="AT38" s="437">
        <v>8</v>
      </c>
      <c r="AU38" s="442"/>
      <c r="AV38" s="437"/>
      <c r="AW38" s="442"/>
      <c r="AX38" s="437" t="s">
        <v>971</v>
      </c>
      <c r="AY38" s="437"/>
      <c r="AZ38" s="437">
        <v>1</v>
      </c>
      <c r="BA38" s="437">
        <v>0</v>
      </c>
      <c r="BB38" s="437">
        <v>0</v>
      </c>
      <c r="BC38" s="437">
        <v>0</v>
      </c>
      <c r="BD38" s="437">
        <v>0</v>
      </c>
      <c r="BE38" s="437">
        <v>0</v>
      </c>
      <c r="BF38" s="437">
        <v>0</v>
      </c>
      <c r="BG38" s="437">
        <v>0</v>
      </c>
      <c r="BH38" s="437">
        <v>0</v>
      </c>
      <c r="BI38" s="437">
        <v>0</v>
      </c>
      <c r="BJ38" s="437">
        <v>0</v>
      </c>
      <c r="BK38" s="437">
        <v>0</v>
      </c>
      <c r="BL38" s="437"/>
      <c r="BM38" s="437" t="s">
        <v>971</v>
      </c>
      <c r="BN38" s="437"/>
      <c r="BO38" s="437" t="s">
        <v>971</v>
      </c>
      <c r="BP38" s="447"/>
      <c r="BQ38" s="437"/>
      <c r="BR38" s="437"/>
      <c r="BS38" s="437"/>
      <c r="BT38" s="435"/>
      <c r="BU38" s="435"/>
      <c r="BV38" s="437"/>
      <c r="BW38" s="437" t="s">
        <v>1380</v>
      </c>
      <c r="BX38" s="437"/>
      <c r="BY38" s="435" t="s">
        <v>1948</v>
      </c>
      <c r="BZ38" s="410" t="s">
        <v>23</v>
      </c>
      <c r="CA38" s="417" t="s">
        <v>184</v>
      </c>
      <c r="CB38" s="446"/>
      <c r="CC38" s="446"/>
      <c r="CD38" s="446"/>
      <c r="CE38" s="446"/>
      <c r="CF38" s="446"/>
      <c r="CG38" s="446"/>
      <c r="CH38" s="446"/>
      <c r="CI38" s="446"/>
      <c r="CJ38" s="446"/>
      <c r="CK38" s="446"/>
      <c r="CL38" s="446"/>
      <c r="CM38" s="446"/>
      <c r="CN38" s="446"/>
      <c r="CO38" s="446"/>
      <c r="CP38" s="446"/>
      <c r="CQ38" s="446"/>
      <c r="CR38" s="446"/>
      <c r="CS38" s="446"/>
      <c r="CT38" s="446"/>
      <c r="CU38" s="446"/>
      <c r="CV38" s="446"/>
      <c r="CW38" s="446"/>
      <c r="CX38" s="446"/>
      <c r="CY38" s="446"/>
      <c r="CZ38" s="446"/>
      <c r="DA38" s="446"/>
      <c r="DB38" s="446"/>
      <c r="DC38" s="446"/>
      <c r="DD38" s="446"/>
      <c r="DE38" s="446"/>
      <c r="DF38" s="446"/>
      <c r="DG38" s="446"/>
      <c r="DH38" s="446"/>
      <c r="DI38" s="446"/>
      <c r="DJ38" s="446"/>
      <c r="DK38" s="446"/>
      <c r="DL38" s="446"/>
      <c r="DM38" s="446"/>
      <c r="DN38" s="446"/>
      <c r="DO38" s="446"/>
      <c r="DP38" s="446"/>
      <c r="DQ38" s="446"/>
    </row>
    <row r="39" spans="1:121" ht="16" customHeight="1" x14ac:dyDescent="0.2">
      <c r="A39" s="417">
        <v>5235</v>
      </c>
      <c r="B39" s="436">
        <v>43292</v>
      </c>
      <c r="C39" s="434" t="s">
        <v>1186</v>
      </c>
      <c r="D39" s="435" t="s">
        <v>169</v>
      </c>
      <c r="E39" s="435"/>
      <c r="F39" s="435" t="s">
        <v>644</v>
      </c>
      <c r="G39" s="436">
        <v>43252</v>
      </c>
      <c r="H39" s="437" t="s">
        <v>126</v>
      </c>
      <c r="I39" s="437" t="s">
        <v>971</v>
      </c>
      <c r="J39" s="437">
        <v>13</v>
      </c>
      <c r="K39" s="435" t="s">
        <v>1430</v>
      </c>
      <c r="L39" s="435" t="s">
        <v>1431</v>
      </c>
      <c r="M39" s="438">
        <v>130</v>
      </c>
      <c r="N39" s="438">
        <v>54.999999999999993</v>
      </c>
      <c r="O39" s="439"/>
      <c r="P39" s="435"/>
      <c r="Q39" s="440"/>
      <c r="R39" s="435"/>
      <c r="S39" s="440"/>
      <c r="T39" s="435"/>
      <c r="U39" s="440"/>
      <c r="V39" s="440"/>
      <c r="W39" s="438">
        <v>49.5</v>
      </c>
      <c r="X39" s="435"/>
      <c r="Y39" s="438"/>
      <c r="Z39" s="438"/>
      <c r="AA39" s="438"/>
      <c r="AB39" s="438"/>
      <c r="AC39" s="438"/>
      <c r="AD39" s="438"/>
      <c r="AE39" s="440"/>
      <c r="AF39" s="435"/>
      <c r="AG39" s="435"/>
      <c r="AH39" s="438">
        <v>49.5</v>
      </c>
      <c r="AI39" s="435"/>
      <c r="AJ39" s="435"/>
      <c r="AK39" s="438"/>
      <c r="AL39" s="435"/>
      <c r="AM39" s="438"/>
      <c r="AN39" s="438"/>
      <c r="AO39" s="444" t="s">
        <v>1957</v>
      </c>
      <c r="AP39" s="437" t="s">
        <v>971</v>
      </c>
      <c r="AQ39" s="437"/>
      <c r="AR39" s="437"/>
      <c r="AS39" s="442"/>
      <c r="AT39" s="437">
        <v>5</v>
      </c>
      <c r="AU39" s="442"/>
      <c r="AV39" s="437"/>
      <c r="AW39" s="442"/>
      <c r="AX39" s="437" t="s">
        <v>971</v>
      </c>
      <c r="AY39" s="437"/>
      <c r="AZ39" s="437">
        <v>0</v>
      </c>
      <c r="BA39" s="437">
        <v>0</v>
      </c>
      <c r="BB39" s="437">
        <v>0</v>
      </c>
      <c r="BC39" s="437">
        <v>0</v>
      </c>
      <c r="BD39" s="437">
        <v>0</v>
      </c>
      <c r="BE39" s="437">
        <v>0</v>
      </c>
      <c r="BF39" s="437">
        <v>0</v>
      </c>
      <c r="BG39" s="437">
        <v>0</v>
      </c>
      <c r="BH39" s="437">
        <v>0</v>
      </c>
      <c r="BI39" s="437">
        <v>0</v>
      </c>
      <c r="BJ39" s="437">
        <v>0</v>
      </c>
      <c r="BK39" s="437">
        <v>0</v>
      </c>
      <c r="BL39" s="437"/>
      <c r="BM39" s="437" t="s">
        <v>971</v>
      </c>
      <c r="BN39" s="437"/>
      <c r="BO39" s="437" t="s">
        <v>971</v>
      </c>
      <c r="BP39" s="447"/>
      <c r="BQ39" s="437"/>
      <c r="BR39" s="437"/>
      <c r="BS39" s="437"/>
      <c r="BT39" s="435"/>
      <c r="BU39" s="439"/>
      <c r="BV39" s="437"/>
      <c r="BW39" s="437" t="s">
        <v>1380</v>
      </c>
      <c r="BX39" s="437"/>
      <c r="BY39" s="435"/>
      <c r="BZ39" s="348" t="s">
        <v>1958</v>
      </c>
      <c r="CA39" s="435" t="s">
        <v>89</v>
      </c>
      <c r="CB39" s="446"/>
      <c r="CC39" s="446"/>
      <c r="CD39" s="446"/>
      <c r="CE39" s="446"/>
      <c r="CF39" s="446"/>
      <c r="CG39" s="446"/>
      <c r="CH39" s="446"/>
      <c r="CI39" s="446"/>
      <c r="CJ39" s="446"/>
      <c r="CK39" s="446"/>
      <c r="CL39" s="446"/>
      <c r="CM39" s="446"/>
      <c r="CN39" s="446"/>
      <c r="CO39" s="446"/>
      <c r="CP39" s="446"/>
      <c r="CQ39" s="446"/>
      <c r="CR39" s="446"/>
      <c r="CS39" s="446"/>
      <c r="CT39" s="446"/>
      <c r="CU39" s="446"/>
      <c r="CV39" s="446"/>
      <c r="CW39" s="446"/>
      <c r="CX39" s="446"/>
      <c r="CY39" s="446"/>
      <c r="CZ39" s="446"/>
      <c r="DA39" s="446"/>
      <c r="DB39" s="446"/>
      <c r="DC39" s="446"/>
      <c r="DD39" s="446"/>
      <c r="DE39" s="446"/>
      <c r="DF39" s="446"/>
      <c r="DG39" s="446"/>
      <c r="DH39" s="446"/>
      <c r="DI39" s="446"/>
      <c r="DJ39" s="446"/>
      <c r="DK39" s="446"/>
      <c r="DL39" s="446"/>
      <c r="DM39" s="446"/>
      <c r="DN39" s="446"/>
      <c r="DO39" s="446"/>
      <c r="DP39" s="446"/>
      <c r="DQ39" s="446"/>
    </row>
    <row r="40" spans="1:121" ht="16" customHeight="1" x14ac:dyDescent="0.2">
      <c r="A40" s="417">
        <v>569</v>
      </c>
      <c r="B40" s="433">
        <v>43309</v>
      </c>
      <c r="C40" s="434" t="s">
        <v>1186</v>
      </c>
      <c r="D40" s="435" t="s">
        <v>169</v>
      </c>
      <c r="E40" s="435"/>
      <c r="F40" s="435" t="s">
        <v>644</v>
      </c>
      <c r="G40" s="436">
        <v>43266</v>
      </c>
      <c r="H40" s="437" t="s">
        <v>126</v>
      </c>
      <c r="I40" s="437" t="s">
        <v>971</v>
      </c>
      <c r="J40" s="437">
        <v>14</v>
      </c>
      <c r="K40" s="435" t="s">
        <v>1433</v>
      </c>
      <c r="L40" s="435" t="s">
        <v>1925</v>
      </c>
      <c r="M40" s="438">
        <v>161.19999999999999</v>
      </c>
      <c r="N40" s="438">
        <v>31.372727272727268</v>
      </c>
      <c r="O40" s="439"/>
      <c r="P40" s="435"/>
      <c r="Q40" s="440"/>
      <c r="R40" s="435"/>
      <c r="S40" s="440"/>
      <c r="T40" s="435"/>
      <c r="U40" s="440"/>
      <c r="V40" s="440"/>
      <c r="W40" s="438">
        <v>20.718181818181815</v>
      </c>
      <c r="X40" s="435"/>
      <c r="Y40" s="438"/>
      <c r="Z40" s="438"/>
      <c r="AA40" s="438"/>
      <c r="AB40" s="438"/>
      <c r="AC40" s="438"/>
      <c r="AD40" s="438"/>
      <c r="AE40" s="440"/>
      <c r="AF40" s="435"/>
      <c r="AG40" s="435"/>
      <c r="AH40" s="438">
        <v>28.36363636363636</v>
      </c>
      <c r="AI40" s="435"/>
      <c r="AJ40" s="435"/>
      <c r="AK40" s="438"/>
      <c r="AL40" s="435"/>
      <c r="AM40" s="438"/>
      <c r="AN40" s="438"/>
      <c r="AO40" s="410" t="s">
        <v>1474</v>
      </c>
      <c r="AP40" s="458" t="s">
        <v>971</v>
      </c>
      <c r="AQ40" s="437"/>
      <c r="AR40" s="437"/>
      <c r="AS40" s="442"/>
      <c r="AT40" s="437">
        <v>4.3499999999999996</v>
      </c>
      <c r="AU40" s="442"/>
      <c r="AV40" s="437"/>
      <c r="AW40" s="442"/>
      <c r="AX40" s="437" t="s">
        <v>971</v>
      </c>
      <c r="AY40" s="437"/>
      <c r="AZ40" s="437">
        <v>0</v>
      </c>
      <c r="BA40" s="437">
        <v>0</v>
      </c>
      <c r="BB40" s="437">
        <v>0</v>
      </c>
      <c r="BC40" s="437">
        <v>0</v>
      </c>
      <c r="BD40" s="437">
        <v>0</v>
      </c>
      <c r="BE40" s="437">
        <v>0</v>
      </c>
      <c r="BF40" s="437">
        <v>0</v>
      </c>
      <c r="BG40" s="437">
        <v>0</v>
      </c>
      <c r="BH40" s="437">
        <v>0</v>
      </c>
      <c r="BI40" s="437">
        <v>0</v>
      </c>
      <c r="BJ40" s="437">
        <v>0</v>
      </c>
      <c r="BK40" s="437">
        <v>0</v>
      </c>
      <c r="BL40" s="437"/>
      <c r="BM40" s="437" t="s">
        <v>971</v>
      </c>
      <c r="BN40" s="437"/>
      <c r="BO40" s="437" t="s">
        <v>971</v>
      </c>
      <c r="BP40" s="447"/>
      <c r="BQ40" s="437"/>
      <c r="BR40" s="437"/>
      <c r="BS40" s="437"/>
      <c r="BT40" s="439"/>
      <c r="BU40" s="439"/>
      <c r="BV40" s="437"/>
      <c r="BW40" s="437" t="s">
        <v>1380</v>
      </c>
      <c r="BX40" s="437">
        <v>1</v>
      </c>
      <c r="BY40" s="435" t="s">
        <v>1926</v>
      </c>
      <c r="BZ40" s="410" t="s">
        <v>23</v>
      </c>
      <c r="CA40" s="417" t="s">
        <v>89</v>
      </c>
      <c r="CB40" s="446"/>
      <c r="CC40" s="446"/>
      <c r="CD40" s="446"/>
      <c r="CE40" s="446"/>
      <c r="CF40" s="446"/>
      <c r="CG40" s="446"/>
      <c r="CH40" s="446"/>
      <c r="CI40" s="446"/>
      <c r="CJ40" s="446"/>
      <c r="CK40" s="446"/>
      <c r="CL40" s="446"/>
      <c r="CM40" s="446"/>
      <c r="CN40" s="446"/>
      <c r="CO40" s="446"/>
      <c r="CP40" s="446"/>
      <c r="CQ40" s="446"/>
      <c r="CR40" s="446"/>
      <c r="CS40" s="446"/>
      <c r="CT40" s="446"/>
      <c r="CU40" s="446"/>
      <c r="CV40" s="446"/>
      <c r="CW40" s="446"/>
      <c r="CX40" s="446"/>
      <c r="CY40" s="446"/>
      <c r="CZ40" s="446"/>
      <c r="DA40" s="446"/>
      <c r="DB40" s="446"/>
      <c r="DC40" s="446"/>
      <c r="DD40" s="446"/>
      <c r="DE40" s="446"/>
      <c r="DF40" s="446"/>
      <c r="DG40" s="446"/>
      <c r="DH40" s="446"/>
      <c r="DI40" s="446"/>
      <c r="DJ40" s="446"/>
      <c r="DK40" s="446"/>
      <c r="DL40" s="446"/>
      <c r="DM40" s="446"/>
      <c r="DN40" s="446"/>
      <c r="DO40" s="446"/>
      <c r="DP40" s="446"/>
      <c r="DQ40" s="446"/>
    </row>
    <row r="41" spans="1:121" x14ac:dyDescent="0.15">
      <c r="BZ41" s="161"/>
    </row>
    <row r="42" spans="1:121" x14ac:dyDescent="0.15">
      <c r="BZ42" s="161"/>
    </row>
  </sheetData>
  <sheetProtection algorithmName="SHA-512" hashValue="OAbJh44H7Kwi8imtYy8GmJp2hslxuFgIjVB6aZZ+uAssrM6nDgD0FxLQsRNgoM0FGrrIIznIUEd1kJ9oOcpD5Q==" saltValue="Pwi3ch0OFnW2DuBlnnkTdg==" spinCount="100000" sheet="1" objects="1" scenarios="1"/>
  <pageMargins left="0.75" right="0.75" top="1" bottom="1" header="0.5" footer="0.5"/>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D00D15-B8E0-8A42-9F44-BD296803CAF4}">
  <sheetPr codeName="Sheet59"/>
  <dimension ref="A1:DQ43"/>
  <sheetViews>
    <sheetView zoomScale="90" zoomScaleNormal="90" zoomScalePageLayoutView="110" workbookViewId="0">
      <selection activeCell="BA17" sqref="BA17"/>
    </sheetView>
  </sheetViews>
  <sheetFormatPr baseColWidth="10" defaultRowHeight="13" x14ac:dyDescent="0.15"/>
  <cols>
    <col min="11" max="11" width="17.5" bestFit="1" customWidth="1"/>
    <col min="12" max="12" width="19" bestFit="1" customWidth="1"/>
    <col min="41" max="41" width="19" customWidth="1"/>
  </cols>
  <sheetData>
    <row r="1" spans="1:121" ht="84" x14ac:dyDescent="0.15">
      <c r="A1" s="126" t="s">
        <v>562</v>
      </c>
      <c r="B1" s="126" t="s">
        <v>552</v>
      </c>
      <c r="C1" s="127" t="s">
        <v>553</v>
      </c>
      <c r="D1" s="128" t="s">
        <v>633</v>
      </c>
      <c r="E1" s="128" t="s">
        <v>634</v>
      </c>
      <c r="F1" s="128" t="s">
        <v>635</v>
      </c>
      <c r="G1" s="126" t="s">
        <v>636</v>
      </c>
      <c r="H1" s="129" t="s">
        <v>763</v>
      </c>
      <c r="I1" s="129" t="s">
        <v>578</v>
      </c>
      <c r="J1" s="129" t="s">
        <v>579</v>
      </c>
      <c r="K1" s="128" t="s">
        <v>248</v>
      </c>
      <c r="L1" s="130" t="s">
        <v>580</v>
      </c>
      <c r="M1" s="131" t="s">
        <v>581</v>
      </c>
      <c r="N1" s="132" t="s">
        <v>467</v>
      </c>
      <c r="O1" s="132" t="s">
        <v>468</v>
      </c>
      <c r="P1" s="132" t="s">
        <v>469</v>
      </c>
      <c r="Q1" s="132" t="s">
        <v>642</v>
      </c>
      <c r="R1" s="132" t="s">
        <v>549</v>
      </c>
      <c r="S1" s="132" t="s">
        <v>550</v>
      </c>
      <c r="T1" s="132" t="s">
        <v>551</v>
      </c>
      <c r="U1" s="132" t="s">
        <v>645</v>
      </c>
      <c r="V1" s="133" t="s">
        <v>646</v>
      </c>
      <c r="W1" s="134" t="s">
        <v>647</v>
      </c>
      <c r="X1" s="134" t="s">
        <v>513</v>
      </c>
      <c r="Y1" s="134" t="s">
        <v>304</v>
      </c>
      <c r="Z1" s="134" t="s">
        <v>307</v>
      </c>
      <c r="AA1" s="134" t="s">
        <v>465</v>
      </c>
      <c r="AB1" s="134" t="s">
        <v>466</v>
      </c>
      <c r="AC1" s="134" t="s">
        <v>345</v>
      </c>
      <c r="AD1" s="134" t="s">
        <v>346</v>
      </c>
      <c r="AE1" s="135" t="s">
        <v>564</v>
      </c>
      <c r="AF1" s="136" t="s">
        <v>590</v>
      </c>
      <c r="AG1" s="136" t="s">
        <v>591</v>
      </c>
      <c r="AH1" s="137" t="s">
        <v>700</v>
      </c>
      <c r="AI1" s="137" t="s">
        <v>701</v>
      </c>
      <c r="AJ1" s="137" t="s">
        <v>702</v>
      </c>
      <c r="AK1" s="137" t="s">
        <v>703</v>
      </c>
      <c r="AL1" s="217" t="s">
        <v>185</v>
      </c>
      <c r="AM1" s="217" t="s">
        <v>186</v>
      </c>
      <c r="AN1" s="217" t="s">
        <v>187</v>
      </c>
      <c r="AO1" s="138" t="s">
        <v>605</v>
      </c>
      <c r="AP1" s="139" t="s">
        <v>499</v>
      </c>
      <c r="AQ1" s="139" t="s">
        <v>257</v>
      </c>
      <c r="AR1" s="140" t="s">
        <v>258</v>
      </c>
      <c r="AS1" s="141" t="s">
        <v>432</v>
      </c>
      <c r="AT1" s="142" t="s">
        <v>433</v>
      </c>
      <c r="AU1" s="310" t="s">
        <v>1334</v>
      </c>
      <c r="AV1" s="310" t="s">
        <v>1335</v>
      </c>
      <c r="AW1" s="310" t="s">
        <v>1336</v>
      </c>
      <c r="AX1" s="143" t="s">
        <v>606</v>
      </c>
      <c r="AY1" s="144" t="s">
        <v>607</v>
      </c>
      <c r="AZ1" s="145" t="s">
        <v>608</v>
      </c>
      <c r="BA1" s="146" t="s">
        <v>287</v>
      </c>
      <c r="BB1" s="145" t="s">
        <v>256</v>
      </c>
      <c r="BC1" s="146" t="s">
        <v>335</v>
      </c>
      <c r="BD1" s="145" t="s">
        <v>253</v>
      </c>
      <c r="BE1" s="146" t="s">
        <v>637</v>
      </c>
      <c r="BF1" s="145" t="s">
        <v>547</v>
      </c>
      <c r="BG1" s="147" t="s">
        <v>235</v>
      </c>
      <c r="BH1" s="243" t="s">
        <v>1017</v>
      </c>
      <c r="BI1" s="244" t="s">
        <v>1018</v>
      </c>
      <c r="BJ1" s="145" t="s">
        <v>1010</v>
      </c>
      <c r="BK1" s="147" t="s">
        <v>1011</v>
      </c>
      <c r="BL1" s="129" t="s">
        <v>1012</v>
      </c>
      <c r="BM1" s="129" t="s">
        <v>1013</v>
      </c>
      <c r="BN1" s="129" t="s">
        <v>237</v>
      </c>
      <c r="BO1" s="129" t="s">
        <v>463</v>
      </c>
      <c r="BP1" s="127" t="s">
        <v>1211</v>
      </c>
      <c r="BQ1" s="129" t="s">
        <v>1014</v>
      </c>
      <c r="BR1" s="129" t="s">
        <v>1015</v>
      </c>
      <c r="BS1" s="129" t="s">
        <v>1016</v>
      </c>
      <c r="BT1" s="127" t="s">
        <v>327</v>
      </c>
      <c r="BU1" s="127" t="s">
        <v>234</v>
      </c>
      <c r="BV1" s="129" t="s">
        <v>438</v>
      </c>
      <c r="BW1" s="129" t="s">
        <v>238</v>
      </c>
      <c r="BX1" s="316" t="s">
        <v>1357</v>
      </c>
      <c r="BY1" s="127" t="s">
        <v>434</v>
      </c>
      <c r="BZ1" s="129" t="s">
        <v>435</v>
      </c>
      <c r="CA1" s="126" t="s">
        <v>582</v>
      </c>
    </row>
    <row r="2" spans="1:121" ht="13" customHeight="1" x14ac:dyDescent="0.15">
      <c r="A2" s="323">
        <v>13559</v>
      </c>
      <c r="B2" s="429">
        <v>43308</v>
      </c>
      <c r="C2" s="325" t="s">
        <v>1037</v>
      </c>
      <c r="D2" s="323" t="s">
        <v>1082</v>
      </c>
      <c r="E2" s="323"/>
      <c r="F2" s="323" t="s">
        <v>1051</v>
      </c>
      <c r="G2" s="324">
        <v>43299</v>
      </c>
      <c r="H2" s="326" t="s">
        <v>1040</v>
      </c>
      <c r="I2" s="326" t="s">
        <v>1041</v>
      </c>
      <c r="J2" s="326">
        <v>1</v>
      </c>
      <c r="K2" s="323" t="s">
        <v>1681</v>
      </c>
      <c r="L2" s="323" t="s">
        <v>1682</v>
      </c>
      <c r="M2" s="353">
        <v>59</v>
      </c>
      <c r="N2" s="353">
        <v>23</v>
      </c>
      <c r="O2" s="329"/>
      <c r="P2" s="323"/>
      <c r="Q2" s="354"/>
      <c r="R2" s="392"/>
      <c r="S2" s="354"/>
      <c r="T2" s="323"/>
      <c r="U2" s="354"/>
      <c r="V2" s="354"/>
      <c r="W2" s="354"/>
      <c r="X2" s="323"/>
      <c r="Y2" s="353"/>
      <c r="Z2" s="353"/>
      <c r="AA2" s="353"/>
      <c r="AB2" s="353"/>
      <c r="AC2" s="353"/>
      <c r="AD2" s="353"/>
      <c r="AE2" s="354"/>
      <c r="AF2" s="323"/>
      <c r="AG2" s="323"/>
      <c r="AH2" s="353"/>
      <c r="AI2" s="323"/>
      <c r="AJ2" s="323"/>
      <c r="AK2" s="354"/>
      <c r="AL2" s="323"/>
      <c r="AM2" s="353"/>
      <c r="AN2" s="353"/>
      <c r="AO2" s="323" t="s">
        <v>1054</v>
      </c>
      <c r="AP2" s="326" t="s">
        <v>1041</v>
      </c>
      <c r="AQ2" s="326"/>
      <c r="AR2" s="326"/>
      <c r="AS2" s="327"/>
      <c r="AT2" s="326">
        <v>11</v>
      </c>
      <c r="AU2" s="327">
        <v>910</v>
      </c>
      <c r="AV2" s="326"/>
      <c r="AW2" s="327">
        <v>6.2</v>
      </c>
      <c r="AX2" s="326" t="s">
        <v>1045</v>
      </c>
      <c r="AY2" s="326">
        <v>10</v>
      </c>
      <c r="AZ2" s="326">
        <v>0</v>
      </c>
      <c r="BA2" s="326">
        <v>0</v>
      </c>
      <c r="BB2" s="326">
        <v>0</v>
      </c>
      <c r="BC2" s="326">
        <v>0</v>
      </c>
      <c r="BD2" s="326">
        <v>0</v>
      </c>
      <c r="BE2" s="326">
        <v>0</v>
      </c>
      <c r="BF2" s="326">
        <v>0</v>
      </c>
      <c r="BG2" s="326">
        <v>0</v>
      </c>
      <c r="BH2" s="326">
        <v>0</v>
      </c>
      <c r="BI2" s="326">
        <v>0</v>
      </c>
      <c r="BJ2" s="326">
        <v>0</v>
      </c>
      <c r="BK2" s="326">
        <v>0</v>
      </c>
      <c r="BL2" s="326"/>
      <c r="BM2" s="326" t="s">
        <v>1041</v>
      </c>
      <c r="BN2" s="326"/>
      <c r="BO2" s="326" t="s">
        <v>1041</v>
      </c>
      <c r="BP2" s="355">
        <v>141.70909090909089</v>
      </c>
      <c r="BQ2" s="326"/>
      <c r="BR2" s="326"/>
      <c r="BS2" s="326"/>
      <c r="BT2" s="236"/>
      <c r="BU2" s="329"/>
      <c r="BV2" s="326"/>
      <c r="BW2" s="326" t="s">
        <v>1046</v>
      </c>
      <c r="BX2" s="326"/>
      <c r="BY2" s="329"/>
      <c r="BZ2" s="343" t="s">
        <v>23</v>
      </c>
      <c r="CA2" s="329" t="s">
        <v>184</v>
      </c>
    </row>
    <row r="3" spans="1:121" ht="13" customHeight="1" x14ac:dyDescent="0.15">
      <c r="A3" s="323">
        <v>16265</v>
      </c>
      <c r="B3" s="429">
        <v>43312</v>
      </c>
      <c r="C3" s="325" t="s">
        <v>1037</v>
      </c>
      <c r="D3" s="323" t="s">
        <v>1082</v>
      </c>
      <c r="E3" s="323"/>
      <c r="F3" s="323" t="s">
        <v>1051</v>
      </c>
      <c r="G3" s="324">
        <v>43284</v>
      </c>
      <c r="H3" s="326" t="s">
        <v>1040</v>
      </c>
      <c r="I3" s="326" t="s">
        <v>1041</v>
      </c>
      <c r="J3" s="326">
        <v>2</v>
      </c>
      <c r="K3" s="323" t="s">
        <v>1042</v>
      </c>
      <c r="L3" s="323" t="s">
        <v>1905</v>
      </c>
      <c r="M3" s="353">
        <v>77.081818181818178</v>
      </c>
      <c r="N3" s="353">
        <v>24.854545454545452</v>
      </c>
      <c r="O3" s="329"/>
      <c r="P3" s="323"/>
      <c r="Q3" s="354"/>
      <c r="R3" s="392"/>
      <c r="S3" s="354"/>
      <c r="T3" s="323"/>
      <c r="U3" s="354"/>
      <c r="V3" s="354"/>
      <c r="W3" s="354"/>
      <c r="X3" s="323"/>
      <c r="Y3" s="353"/>
      <c r="Z3" s="353"/>
      <c r="AA3" s="353"/>
      <c r="AB3" s="353"/>
      <c r="AC3" s="353"/>
      <c r="AD3" s="353"/>
      <c r="AE3" s="354"/>
      <c r="AF3" s="323"/>
      <c r="AG3" s="323"/>
      <c r="AH3" s="353"/>
      <c r="AI3" s="323"/>
      <c r="AJ3" s="323"/>
      <c r="AK3" s="353"/>
      <c r="AL3" s="323"/>
      <c r="AM3" s="353"/>
      <c r="AN3" s="353"/>
      <c r="AO3" s="323" t="s">
        <v>1054</v>
      </c>
      <c r="AP3" s="326" t="s">
        <v>1041</v>
      </c>
      <c r="AQ3" s="326"/>
      <c r="AR3" s="326"/>
      <c r="AS3" s="327"/>
      <c r="AT3" s="326">
        <v>5</v>
      </c>
      <c r="AU3" s="327"/>
      <c r="AV3" s="326"/>
      <c r="AW3" s="327"/>
      <c r="AX3" s="326" t="s">
        <v>1045</v>
      </c>
      <c r="AY3" s="326">
        <v>20</v>
      </c>
      <c r="AZ3" s="326">
        <v>0</v>
      </c>
      <c r="BA3" s="326">
        <v>0</v>
      </c>
      <c r="BB3" s="326">
        <v>0</v>
      </c>
      <c r="BC3" s="326">
        <v>0</v>
      </c>
      <c r="BD3" s="326">
        <v>0</v>
      </c>
      <c r="BE3" s="326">
        <v>0</v>
      </c>
      <c r="BF3" s="326">
        <v>0</v>
      </c>
      <c r="BG3" s="326">
        <v>0</v>
      </c>
      <c r="BH3" s="326">
        <v>0</v>
      </c>
      <c r="BI3" s="326">
        <v>0</v>
      </c>
      <c r="BJ3" s="326">
        <v>0</v>
      </c>
      <c r="BK3" s="326">
        <v>0</v>
      </c>
      <c r="BL3" s="326"/>
      <c r="BM3" s="326" t="s">
        <v>1041</v>
      </c>
      <c r="BN3" s="326">
        <v>12</v>
      </c>
      <c r="BO3" s="326" t="s">
        <v>1041</v>
      </c>
      <c r="BP3" s="356"/>
      <c r="BQ3" s="326"/>
      <c r="BR3" s="326"/>
      <c r="BS3" s="326"/>
      <c r="BT3" s="323" t="s">
        <v>1906</v>
      </c>
      <c r="BU3" s="329" t="s">
        <v>656</v>
      </c>
      <c r="BV3" s="326">
        <v>75</v>
      </c>
      <c r="BW3" s="326" t="s">
        <v>1046</v>
      </c>
      <c r="BX3" s="326"/>
      <c r="BY3" s="323" t="s">
        <v>1685</v>
      </c>
      <c r="BZ3" s="343" t="s">
        <v>1907</v>
      </c>
      <c r="CA3" s="329" t="s">
        <v>184</v>
      </c>
    </row>
    <row r="4" spans="1:121" ht="13" customHeight="1" x14ac:dyDescent="0.15">
      <c r="A4" s="323">
        <v>16635</v>
      </c>
      <c r="B4" s="429">
        <v>43309</v>
      </c>
      <c r="C4" s="325" t="s">
        <v>1037</v>
      </c>
      <c r="D4" s="323" t="s">
        <v>1082</v>
      </c>
      <c r="E4" s="323"/>
      <c r="F4" s="323" t="s">
        <v>1051</v>
      </c>
      <c r="G4" s="333">
        <v>43299</v>
      </c>
      <c r="H4" s="326" t="s">
        <v>1040</v>
      </c>
      <c r="I4" s="326" t="s">
        <v>1041</v>
      </c>
      <c r="J4" s="326">
        <v>3</v>
      </c>
      <c r="K4" s="323" t="s">
        <v>1097</v>
      </c>
      <c r="L4" s="323" t="s">
        <v>1383</v>
      </c>
      <c r="M4" s="353">
        <v>82.318181818181813</v>
      </c>
      <c r="N4" s="353">
        <v>26.799999999999997</v>
      </c>
      <c r="O4" s="329"/>
      <c r="P4" s="323"/>
      <c r="Q4" s="354"/>
      <c r="R4" s="392"/>
      <c r="S4" s="354"/>
      <c r="T4" s="323"/>
      <c r="U4" s="354"/>
      <c r="V4" s="354"/>
      <c r="W4" s="354"/>
      <c r="X4" s="323"/>
      <c r="Y4" s="353"/>
      <c r="Z4" s="353"/>
      <c r="AA4" s="353"/>
      <c r="AB4" s="353"/>
      <c r="AC4" s="353"/>
      <c r="AD4" s="354"/>
      <c r="AE4" s="354"/>
      <c r="AF4" s="323"/>
      <c r="AG4" s="323"/>
      <c r="AH4" s="353"/>
      <c r="AI4" s="323"/>
      <c r="AJ4" s="323"/>
      <c r="AK4" s="353"/>
      <c r="AL4" s="323"/>
      <c r="AM4" s="353"/>
      <c r="AN4" s="353"/>
      <c r="AO4" s="323" t="s">
        <v>1054</v>
      </c>
      <c r="AP4" s="326" t="s">
        <v>1041</v>
      </c>
      <c r="AQ4" s="326"/>
      <c r="AR4" s="326"/>
      <c r="AS4" s="327"/>
      <c r="AT4" s="326">
        <v>6.7</v>
      </c>
      <c r="AU4" s="327"/>
      <c r="AV4" s="326"/>
      <c r="AW4" s="327"/>
      <c r="AX4" s="326" t="s">
        <v>1041</v>
      </c>
      <c r="AY4" s="326"/>
      <c r="AZ4" s="326">
        <v>0</v>
      </c>
      <c r="BA4" s="326">
        <v>0</v>
      </c>
      <c r="BB4" s="326">
        <v>0</v>
      </c>
      <c r="BC4" s="326">
        <v>0</v>
      </c>
      <c r="BD4" s="326">
        <v>0</v>
      </c>
      <c r="BE4" s="326">
        <v>0</v>
      </c>
      <c r="BF4" s="326">
        <v>0</v>
      </c>
      <c r="BG4" s="326">
        <v>0</v>
      </c>
      <c r="BH4" s="326">
        <v>0</v>
      </c>
      <c r="BI4" s="326">
        <v>0</v>
      </c>
      <c r="BJ4" s="326">
        <v>0</v>
      </c>
      <c r="BK4" s="326">
        <v>0</v>
      </c>
      <c r="BL4" s="326"/>
      <c r="BM4" s="326" t="s">
        <v>1041</v>
      </c>
      <c r="BN4" s="326"/>
      <c r="BO4" s="326" t="s">
        <v>1041</v>
      </c>
      <c r="BP4" s="356"/>
      <c r="BQ4" s="326"/>
      <c r="BR4" s="326"/>
      <c r="BS4" s="326"/>
      <c r="BT4" s="323"/>
      <c r="BU4" s="329"/>
      <c r="BV4" s="326"/>
      <c r="BW4" s="326" t="s">
        <v>1046</v>
      </c>
      <c r="BX4" s="326">
        <v>1</v>
      </c>
      <c r="BY4" s="323"/>
      <c r="BZ4" s="397" t="s">
        <v>1908</v>
      </c>
      <c r="CA4" s="323" t="s">
        <v>130</v>
      </c>
    </row>
    <row r="5" spans="1:121" ht="13" customHeight="1" x14ac:dyDescent="0.15">
      <c r="A5" s="323">
        <v>11094</v>
      </c>
      <c r="B5" s="324">
        <v>43290</v>
      </c>
      <c r="C5" s="325" t="s">
        <v>1037</v>
      </c>
      <c r="D5" s="323" t="s">
        <v>1082</v>
      </c>
      <c r="E5" s="323"/>
      <c r="F5" s="323" t="s">
        <v>1051</v>
      </c>
      <c r="G5" s="333">
        <v>43281</v>
      </c>
      <c r="H5" s="326" t="s">
        <v>1040</v>
      </c>
      <c r="I5" s="326" t="s">
        <v>1041</v>
      </c>
      <c r="J5" s="326">
        <v>4</v>
      </c>
      <c r="K5" s="323" t="s">
        <v>1048</v>
      </c>
      <c r="L5" s="323" t="s">
        <v>1909</v>
      </c>
      <c r="M5" s="353">
        <v>70</v>
      </c>
      <c r="N5" s="353">
        <v>25.75454545454545</v>
      </c>
      <c r="O5" s="323" t="s">
        <v>992</v>
      </c>
      <c r="P5" s="323">
        <v>300</v>
      </c>
      <c r="Q5" s="353">
        <v>29.999999999999996</v>
      </c>
      <c r="R5" s="392"/>
      <c r="S5" s="354"/>
      <c r="T5" s="323"/>
      <c r="U5" s="354"/>
      <c r="V5" s="354"/>
      <c r="W5" s="354"/>
      <c r="X5" s="323"/>
      <c r="Y5" s="353"/>
      <c r="Z5" s="353"/>
      <c r="AA5" s="353"/>
      <c r="AB5" s="353"/>
      <c r="AC5" s="353"/>
      <c r="AD5" s="353"/>
      <c r="AE5" s="354"/>
      <c r="AF5" s="323"/>
      <c r="AG5" s="323"/>
      <c r="AH5" s="353"/>
      <c r="AI5" s="323"/>
      <c r="AJ5" s="323"/>
      <c r="AK5" s="353"/>
      <c r="AL5" s="323"/>
      <c r="AM5" s="353"/>
      <c r="AN5" s="353"/>
      <c r="AO5" s="323" t="s">
        <v>1054</v>
      </c>
      <c r="AP5" s="326" t="s">
        <v>1041</v>
      </c>
      <c r="AQ5" s="326"/>
      <c r="AR5" s="326"/>
      <c r="AS5" s="326">
        <v>10</v>
      </c>
      <c r="AT5" s="326">
        <v>5.2</v>
      </c>
      <c r="AU5" s="327"/>
      <c r="AV5" s="326"/>
      <c r="AW5" s="327"/>
      <c r="AX5" s="326" t="s">
        <v>1045</v>
      </c>
      <c r="AY5" s="326">
        <v>50</v>
      </c>
      <c r="AZ5" s="326">
        <v>0</v>
      </c>
      <c r="BA5" s="326">
        <v>0</v>
      </c>
      <c r="BB5" s="326">
        <v>2</v>
      </c>
      <c r="BC5" s="326">
        <v>0</v>
      </c>
      <c r="BD5" s="326">
        <v>0</v>
      </c>
      <c r="BE5" s="326">
        <v>0</v>
      </c>
      <c r="BF5" s="326">
        <v>0</v>
      </c>
      <c r="BG5" s="326">
        <v>0</v>
      </c>
      <c r="BH5" s="326">
        <v>0</v>
      </c>
      <c r="BI5" s="326">
        <v>0</v>
      </c>
      <c r="BJ5" s="326">
        <v>0</v>
      </c>
      <c r="BK5" s="326">
        <v>0</v>
      </c>
      <c r="BL5" s="326"/>
      <c r="BM5" s="326" t="s">
        <v>971</v>
      </c>
      <c r="BN5" s="326"/>
      <c r="BO5" s="326" t="s">
        <v>1041</v>
      </c>
      <c r="BP5" s="356"/>
      <c r="BQ5" s="326"/>
      <c r="BR5" s="326"/>
      <c r="BS5" s="326"/>
      <c r="BT5" s="329"/>
      <c r="BU5" s="329"/>
      <c r="BV5" s="326"/>
      <c r="BW5" s="326" t="s">
        <v>1046</v>
      </c>
      <c r="BX5" s="326"/>
      <c r="BY5" s="323"/>
      <c r="BZ5" s="393" t="s">
        <v>1537</v>
      </c>
      <c r="CA5" s="323" t="s">
        <v>184</v>
      </c>
      <c r="CC5" s="161"/>
      <c r="CD5" s="161"/>
      <c r="CE5" s="161"/>
      <c r="CF5" s="161"/>
      <c r="CG5" s="161"/>
      <c r="CH5" s="161"/>
      <c r="CI5" s="161"/>
      <c r="CJ5" s="161"/>
      <c r="CK5" s="161"/>
      <c r="CL5" s="161"/>
      <c r="CM5" s="161"/>
      <c r="CN5" s="161"/>
      <c r="CO5" s="161"/>
      <c r="CP5" s="161"/>
      <c r="CQ5" s="161"/>
      <c r="CR5" s="161"/>
      <c r="CS5" s="161"/>
      <c r="CT5" s="161"/>
      <c r="CU5" s="161"/>
      <c r="CV5" s="161"/>
      <c r="CW5" s="161"/>
      <c r="CX5" s="161"/>
      <c r="CY5" s="161"/>
      <c r="CZ5" s="161"/>
      <c r="DA5" s="161"/>
      <c r="DB5" s="161"/>
      <c r="DC5" s="161"/>
      <c r="DD5" s="161"/>
      <c r="DE5" s="161"/>
    </row>
    <row r="6" spans="1:121" ht="13" customHeight="1" x14ac:dyDescent="0.15">
      <c r="A6" s="323">
        <v>1481</v>
      </c>
      <c r="B6" s="324">
        <v>43290</v>
      </c>
      <c r="C6" s="325" t="s">
        <v>1037</v>
      </c>
      <c r="D6" s="323" t="s">
        <v>1082</v>
      </c>
      <c r="E6" s="323"/>
      <c r="F6" s="323" t="s">
        <v>1051</v>
      </c>
      <c r="G6" s="324">
        <v>43277</v>
      </c>
      <c r="H6" s="326" t="s">
        <v>1040</v>
      </c>
      <c r="I6" s="326" t="s">
        <v>1041</v>
      </c>
      <c r="J6" s="326">
        <v>5</v>
      </c>
      <c r="K6" s="323" t="s">
        <v>1689</v>
      </c>
      <c r="L6" s="323" t="s">
        <v>1066</v>
      </c>
      <c r="M6" s="353">
        <v>68.036363636363632</v>
      </c>
      <c r="N6" s="353">
        <v>24.099999999999998</v>
      </c>
      <c r="O6" s="329"/>
      <c r="P6" s="323"/>
      <c r="Q6" s="354"/>
      <c r="R6" s="392"/>
      <c r="S6" s="354"/>
      <c r="T6" s="323"/>
      <c r="U6" s="354"/>
      <c r="V6" s="354"/>
      <c r="W6" s="354"/>
      <c r="X6" s="323"/>
      <c r="Y6" s="353"/>
      <c r="Z6" s="353"/>
      <c r="AA6" s="353"/>
      <c r="AB6" s="353"/>
      <c r="AC6" s="353"/>
      <c r="AD6" s="353"/>
      <c r="AE6" s="354"/>
      <c r="AF6" s="323"/>
      <c r="AG6" s="323"/>
      <c r="AH6" s="353"/>
      <c r="AI6" s="323"/>
      <c r="AJ6" s="323"/>
      <c r="AK6" s="353"/>
      <c r="AL6" s="323"/>
      <c r="AM6" s="353"/>
      <c r="AN6" s="353"/>
      <c r="AO6" s="323" t="s">
        <v>1054</v>
      </c>
      <c r="AP6" s="326" t="s">
        <v>1041</v>
      </c>
      <c r="AQ6" s="326"/>
      <c r="AR6" s="326"/>
      <c r="AS6" s="327"/>
      <c r="AT6" s="326">
        <v>6.2</v>
      </c>
      <c r="AU6" s="327"/>
      <c r="AV6" s="326"/>
      <c r="AW6" s="327"/>
      <c r="AX6" s="326" t="s">
        <v>1045</v>
      </c>
      <c r="AY6" s="326">
        <v>10</v>
      </c>
      <c r="AZ6" s="326">
        <v>0</v>
      </c>
      <c r="BA6" s="326">
        <v>0</v>
      </c>
      <c r="BB6" s="326">
        <v>0</v>
      </c>
      <c r="BC6" s="326">
        <v>0</v>
      </c>
      <c r="BD6" s="326">
        <v>0</v>
      </c>
      <c r="BE6" s="326">
        <v>0</v>
      </c>
      <c r="BF6" s="326">
        <v>0</v>
      </c>
      <c r="BG6" s="326">
        <v>0</v>
      </c>
      <c r="BH6" s="326">
        <v>0</v>
      </c>
      <c r="BI6" s="326">
        <v>0</v>
      </c>
      <c r="BJ6" s="326">
        <v>0</v>
      </c>
      <c r="BK6" s="326">
        <v>0</v>
      </c>
      <c r="BL6" s="326"/>
      <c r="BM6" s="326" t="s">
        <v>1041</v>
      </c>
      <c r="BN6" s="326"/>
      <c r="BO6" s="326" t="s">
        <v>1041</v>
      </c>
      <c r="BP6" s="356"/>
      <c r="BQ6" s="326"/>
      <c r="BR6" s="326"/>
      <c r="BS6" s="326"/>
      <c r="BT6" s="329"/>
      <c r="BU6" s="329"/>
      <c r="BV6" s="326"/>
      <c r="BW6" s="326" t="s">
        <v>1046</v>
      </c>
      <c r="BX6" s="326"/>
      <c r="BY6" s="323"/>
      <c r="BZ6" s="393" t="s">
        <v>1910</v>
      </c>
      <c r="CA6" s="329" t="s">
        <v>184</v>
      </c>
      <c r="CD6" s="161"/>
      <c r="CE6" s="161"/>
      <c r="CF6" s="161"/>
      <c r="CG6" s="161"/>
      <c r="CH6" s="161"/>
      <c r="CI6" s="161"/>
      <c r="CJ6" s="161"/>
      <c r="CK6" s="161"/>
      <c r="CL6" s="161"/>
      <c r="CM6" s="161"/>
      <c r="CN6" s="161"/>
      <c r="CO6" s="161"/>
      <c r="CP6" s="161"/>
      <c r="CQ6" s="161"/>
      <c r="CR6" s="161"/>
      <c r="CS6" s="161"/>
      <c r="CT6" s="161"/>
      <c r="CU6" s="161"/>
      <c r="CV6" s="161"/>
      <c r="CW6" s="161"/>
      <c r="CX6" s="161"/>
      <c r="CY6" s="161"/>
      <c r="CZ6" s="161"/>
      <c r="DA6" s="161"/>
      <c r="DB6" s="161"/>
      <c r="DC6" s="161"/>
      <c r="DD6" s="161"/>
      <c r="DE6" s="161"/>
      <c r="DF6" s="161"/>
      <c r="DG6" s="161"/>
      <c r="DH6" s="161"/>
      <c r="DI6" s="161"/>
      <c r="DJ6" s="161"/>
      <c r="DK6" s="161"/>
      <c r="DL6" s="161"/>
      <c r="DM6" s="161"/>
      <c r="DN6" s="161"/>
      <c r="DO6" s="161"/>
      <c r="DP6" s="161"/>
      <c r="DQ6" s="161"/>
    </row>
    <row r="7" spans="1:121" ht="13" customHeight="1" x14ac:dyDescent="0.15">
      <c r="A7" s="323">
        <v>1104</v>
      </c>
      <c r="B7" s="429">
        <v>43312</v>
      </c>
      <c r="C7" s="325" t="s">
        <v>1037</v>
      </c>
      <c r="D7" s="323" t="s">
        <v>1082</v>
      </c>
      <c r="E7" s="323"/>
      <c r="F7" s="323" t="s">
        <v>1051</v>
      </c>
      <c r="G7" s="324">
        <v>43312</v>
      </c>
      <c r="H7" s="326" t="s">
        <v>1040</v>
      </c>
      <c r="I7" s="326" t="s">
        <v>1041</v>
      </c>
      <c r="J7" s="326">
        <v>6</v>
      </c>
      <c r="K7" s="323" t="s">
        <v>1122</v>
      </c>
      <c r="L7" s="323" t="s">
        <v>1911</v>
      </c>
      <c r="M7" s="353">
        <v>85</v>
      </c>
      <c r="N7" s="353">
        <v>27.290909090909089</v>
      </c>
      <c r="O7" s="329"/>
      <c r="P7" s="323"/>
      <c r="Q7" s="354"/>
      <c r="R7" s="392"/>
      <c r="S7" s="354"/>
      <c r="T7" s="323"/>
      <c r="U7" s="354"/>
      <c r="V7" s="354"/>
      <c r="W7" s="354"/>
      <c r="X7" s="323"/>
      <c r="Y7" s="353"/>
      <c r="Z7" s="353"/>
      <c r="AA7" s="353"/>
      <c r="AB7" s="353"/>
      <c r="AC7" s="353"/>
      <c r="AD7" s="353"/>
      <c r="AE7" s="354"/>
      <c r="AF7" s="323"/>
      <c r="AG7" s="323"/>
      <c r="AH7" s="353"/>
      <c r="AI7" s="323"/>
      <c r="AJ7" s="323"/>
      <c r="AK7" s="353"/>
      <c r="AL7" s="323"/>
      <c r="AM7" s="353"/>
      <c r="AN7" s="353"/>
      <c r="AO7" s="323" t="s">
        <v>1054</v>
      </c>
      <c r="AP7" s="326" t="s">
        <v>1041</v>
      </c>
      <c r="AQ7" s="326"/>
      <c r="AR7" s="326"/>
      <c r="AS7" s="327"/>
      <c r="AT7" s="326">
        <v>7.6</v>
      </c>
      <c r="AU7" s="327"/>
      <c r="AV7" s="326"/>
      <c r="AW7" s="327"/>
      <c r="AX7" s="326" t="s">
        <v>1045</v>
      </c>
      <c r="AY7" s="326"/>
      <c r="AZ7" s="326">
        <v>8</v>
      </c>
      <c r="BA7" s="326">
        <v>0</v>
      </c>
      <c r="BB7" s="326">
        <v>0</v>
      </c>
      <c r="BC7" s="326">
        <v>0</v>
      </c>
      <c r="BD7" s="326">
        <v>0</v>
      </c>
      <c r="BE7" s="326">
        <v>0</v>
      </c>
      <c r="BF7" s="326">
        <v>0</v>
      </c>
      <c r="BG7" s="326">
        <v>0</v>
      </c>
      <c r="BH7" s="326">
        <v>0</v>
      </c>
      <c r="BI7" s="326">
        <v>0</v>
      </c>
      <c r="BJ7" s="326">
        <v>0</v>
      </c>
      <c r="BK7" s="326">
        <v>0</v>
      </c>
      <c r="BL7" s="326"/>
      <c r="BM7" s="326" t="s">
        <v>1041</v>
      </c>
      <c r="BN7" s="326">
        <v>12</v>
      </c>
      <c r="BO7" s="326" t="s">
        <v>1041</v>
      </c>
      <c r="BP7" s="356"/>
      <c r="BQ7" s="326"/>
      <c r="BR7" s="326"/>
      <c r="BS7" s="326"/>
      <c r="BT7" s="323" t="s">
        <v>1912</v>
      </c>
      <c r="BU7" s="329" t="s">
        <v>656</v>
      </c>
      <c r="BV7" s="326">
        <v>25</v>
      </c>
      <c r="BW7" s="326" t="s">
        <v>1046</v>
      </c>
      <c r="BX7" s="326"/>
      <c r="BY7" s="323" t="s">
        <v>1913</v>
      </c>
      <c r="BZ7" s="343" t="s">
        <v>23</v>
      </c>
      <c r="CA7" s="329" t="s">
        <v>184</v>
      </c>
    </row>
    <row r="8" spans="1:121" ht="13" customHeight="1" x14ac:dyDescent="0.15">
      <c r="A8" s="323">
        <v>632</v>
      </c>
      <c r="B8" s="324">
        <v>43291</v>
      </c>
      <c r="C8" s="325" t="s">
        <v>1037</v>
      </c>
      <c r="D8" s="323" t="s">
        <v>1082</v>
      </c>
      <c r="E8" s="323"/>
      <c r="F8" s="323" t="s">
        <v>1051</v>
      </c>
      <c r="G8" s="324">
        <v>43281</v>
      </c>
      <c r="H8" s="326" t="s">
        <v>1040</v>
      </c>
      <c r="I8" s="326" t="s">
        <v>1041</v>
      </c>
      <c r="J8" s="326">
        <v>7</v>
      </c>
      <c r="K8" s="323" t="s">
        <v>1055</v>
      </c>
      <c r="L8" s="323" t="s">
        <v>1914</v>
      </c>
      <c r="M8" s="353">
        <v>73.236363636363635</v>
      </c>
      <c r="N8" s="353">
        <v>25.218181818181815</v>
      </c>
      <c r="O8" s="329"/>
      <c r="P8" s="323"/>
      <c r="Q8" s="354"/>
      <c r="R8" s="392"/>
      <c r="S8" s="354"/>
      <c r="T8" s="323"/>
      <c r="U8" s="354"/>
      <c r="V8" s="354"/>
      <c r="W8" s="354"/>
      <c r="X8" s="323"/>
      <c r="Y8" s="353"/>
      <c r="Z8" s="353"/>
      <c r="AA8" s="353"/>
      <c r="AB8" s="353"/>
      <c r="AC8" s="353"/>
      <c r="AD8" s="353"/>
      <c r="AE8" s="354"/>
      <c r="AF8" s="323"/>
      <c r="AG8" s="323"/>
      <c r="AH8" s="353"/>
      <c r="AI8" s="323"/>
      <c r="AJ8" s="323"/>
      <c r="AK8" s="354"/>
      <c r="AL8" s="323"/>
      <c r="AM8" s="353"/>
      <c r="AN8" s="353"/>
      <c r="AO8" s="323" t="s">
        <v>1054</v>
      </c>
      <c r="AP8" s="326" t="s">
        <v>1041</v>
      </c>
      <c r="AQ8" s="326"/>
      <c r="AR8" s="326"/>
      <c r="AS8" s="327"/>
      <c r="AT8" s="326">
        <v>5</v>
      </c>
      <c r="AU8" s="327"/>
      <c r="AV8" s="326"/>
      <c r="AW8" s="327"/>
      <c r="AX8" s="326" t="s">
        <v>1045</v>
      </c>
      <c r="AY8" s="326">
        <v>25</v>
      </c>
      <c r="AZ8" s="326">
        <v>0</v>
      </c>
      <c r="BA8" s="326">
        <v>0</v>
      </c>
      <c r="BB8" s="326">
        <v>0</v>
      </c>
      <c r="BC8" s="326">
        <v>0</v>
      </c>
      <c r="BD8" s="326">
        <v>0</v>
      </c>
      <c r="BE8" s="326">
        <v>0</v>
      </c>
      <c r="BF8" s="326">
        <v>0</v>
      </c>
      <c r="BG8" s="326">
        <v>0</v>
      </c>
      <c r="BH8" s="326">
        <v>0</v>
      </c>
      <c r="BI8" s="326">
        <v>0</v>
      </c>
      <c r="BJ8" s="326">
        <v>0</v>
      </c>
      <c r="BK8" s="326">
        <v>0</v>
      </c>
      <c r="BL8" s="326"/>
      <c r="BM8" s="326" t="s">
        <v>1041</v>
      </c>
      <c r="BN8" s="326">
        <v>12</v>
      </c>
      <c r="BO8" s="326" t="s">
        <v>1041</v>
      </c>
      <c r="BP8" s="356"/>
      <c r="BQ8" s="326"/>
      <c r="BR8" s="326"/>
      <c r="BS8" s="326"/>
      <c r="BT8" s="329"/>
      <c r="BU8" s="329"/>
      <c r="BV8" s="326"/>
      <c r="BW8" s="326" t="s">
        <v>1046</v>
      </c>
      <c r="BX8" s="326"/>
      <c r="BY8" s="326"/>
      <c r="BZ8" s="409" t="s">
        <v>23</v>
      </c>
      <c r="CA8" s="329" t="s">
        <v>184</v>
      </c>
    </row>
    <row r="9" spans="1:121" ht="13" customHeight="1" x14ac:dyDescent="0.15">
      <c r="A9" s="323">
        <v>15064</v>
      </c>
      <c r="B9" s="429">
        <v>43308</v>
      </c>
      <c r="C9" s="325" t="s">
        <v>1037</v>
      </c>
      <c r="D9" s="323" t="s">
        <v>1082</v>
      </c>
      <c r="E9" s="323"/>
      <c r="F9" s="323" t="s">
        <v>1051</v>
      </c>
      <c r="G9" s="324">
        <v>43266</v>
      </c>
      <c r="H9" s="326" t="s">
        <v>1040</v>
      </c>
      <c r="I9" s="326" t="s">
        <v>1041</v>
      </c>
      <c r="J9" s="326">
        <v>8</v>
      </c>
      <c r="K9" s="323" t="s">
        <v>1059</v>
      </c>
      <c r="L9" s="323" t="s">
        <v>1697</v>
      </c>
      <c r="M9" s="353">
        <v>110.49999999999999</v>
      </c>
      <c r="N9" s="353">
        <v>22.490909090909089</v>
      </c>
      <c r="O9" s="329"/>
      <c r="P9" s="323"/>
      <c r="Q9" s="354"/>
      <c r="R9" s="323"/>
      <c r="S9" s="354"/>
      <c r="T9" s="323"/>
      <c r="U9" s="354"/>
      <c r="V9" s="354"/>
      <c r="W9" s="354"/>
      <c r="X9" s="323"/>
      <c r="Y9" s="353"/>
      <c r="Z9" s="353"/>
      <c r="AA9" s="353"/>
      <c r="AB9" s="353"/>
      <c r="AC9" s="353"/>
      <c r="AD9" s="354"/>
      <c r="AE9" s="354"/>
      <c r="AF9" s="323"/>
      <c r="AG9" s="323"/>
      <c r="AH9" s="353"/>
      <c r="AI9" s="323"/>
      <c r="AJ9" s="323"/>
      <c r="AK9" s="353"/>
      <c r="AL9" s="323"/>
      <c r="AM9" s="353"/>
      <c r="AN9" s="353"/>
      <c r="AO9" s="323" t="s">
        <v>1054</v>
      </c>
      <c r="AP9" s="326" t="s">
        <v>1041</v>
      </c>
      <c r="AQ9" s="326"/>
      <c r="AR9" s="326"/>
      <c r="AS9" s="327"/>
      <c r="AT9" s="326">
        <v>5</v>
      </c>
      <c r="AU9" s="327"/>
      <c r="AV9" s="326"/>
      <c r="AW9" s="327"/>
      <c r="AX9" s="326" t="s">
        <v>1045</v>
      </c>
      <c r="AY9" s="326"/>
      <c r="AZ9" s="326">
        <v>0</v>
      </c>
      <c r="BA9" s="326">
        <v>0</v>
      </c>
      <c r="BB9" s="326">
        <v>0</v>
      </c>
      <c r="BC9" s="326">
        <v>0</v>
      </c>
      <c r="BD9" s="326">
        <v>0</v>
      </c>
      <c r="BE9" s="326">
        <v>0</v>
      </c>
      <c r="BF9" s="326">
        <v>0</v>
      </c>
      <c r="BG9" s="326">
        <v>0</v>
      </c>
      <c r="BH9" s="326">
        <v>0</v>
      </c>
      <c r="BI9" s="326">
        <v>0</v>
      </c>
      <c r="BJ9" s="326">
        <v>0</v>
      </c>
      <c r="BK9" s="326">
        <v>0</v>
      </c>
      <c r="BL9" s="326"/>
      <c r="BM9" s="326" t="s">
        <v>1041</v>
      </c>
      <c r="BN9" s="326"/>
      <c r="BO9" s="326" t="s">
        <v>1041</v>
      </c>
      <c r="BP9" s="356"/>
      <c r="BQ9" s="326"/>
      <c r="BR9" s="326"/>
      <c r="BS9" s="326"/>
      <c r="BT9" s="329"/>
      <c r="BU9" s="329"/>
      <c r="BV9" s="326"/>
      <c r="BW9" s="326" t="s">
        <v>1046</v>
      </c>
      <c r="BX9" s="326">
        <v>1</v>
      </c>
      <c r="BY9" s="323"/>
      <c r="BZ9" s="393" t="s">
        <v>1915</v>
      </c>
      <c r="CA9" s="323" t="s">
        <v>89</v>
      </c>
      <c r="CC9" s="161"/>
      <c r="CD9" s="161"/>
      <c r="CE9" s="161"/>
      <c r="CF9" s="161"/>
      <c r="CG9" s="161"/>
      <c r="CH9" s="161"/>
      <c r="CI9" s="161"/>
      <c r="CJ9" s="161"/>
      <c r="CK9" s="161"/>
      <c r="CL9" s="161"/>
      <c r="CM9" s="161"/>
      <c r="CN9" s="161"/>
      <c r="CO9" s="161"/>
      <c r="CP9" s="161"/>
      <c r="CQ9" s="161"/>
      <c r="CR9" s="161"/>
      <c r="CS9" s="161"/>
      <c r="CT9" s="161"/>
      <c r="CU9" s="161"/>
      <c r="CV9" s="161"/>
      <c r="CW9" s="161"/>
      <c r="CX9" s="161"/>
      <c r="CY9" s="161"/>
      <c r="CZ9" s="161"/>
      <c r="DA9" s="161"/>
      <c r="DB9" s="161"/>
      <c r="DC9" s="161"/>
      <c r="DD9" s="161"/>
      <c r="DE9" s="161"/>
    </row>
    <row r="10" spans="1:121" ht="13" customHeight="1" x14ac:dyDescent="0.15">
      <c r="A10" s="323">
        <v>1387</v>
      </c>
      <c r="B10" s="324">
        <v>43292</v>
      </c>
      <c r="C10" s="325" t="s">
        <v>1037</v>
      </c>
      <c r="D10" s="323" t="s">
        <v>1082</v>
      </c>
      <c r="E10" s="323"/>
      <c r="F10" s="323" t="s">
        <v>1051</v>
      </c>
      <c r="G10" s="333">
        <v>43291</v>
      </c>
      <c r="H10" s="326" t="s">
        <v>1040</v>
      </c>
      <c r="I10" s="326" t="s">
        <v>1041</v>
      </c>
      <c r="J10" s="326">
        <v>9</v>
      </c>
      <c r="K10" s="323" t="s">
        <v>1060</v>
      </c>
      <c r="L10" s="323" t="s">
        <v>1403</v>
      </c>
      <c r="M10" s="353">
        <v>97.98181818181817</v>
      </c>
      <c r="N10" s="353">
        <v>24.981818181818181</v>
      </c>
      <c r="O10" s="329"/>
      <c r="P10" s="323"/>
      <c r="Q10" s="354"/>
      <c r="R10" s="392"/>
      <c r="S10" s="354"/>
      <c r="T10" s="323"/>
      <c r="U10" s="354"/>
      <c r="V10" s="354"/>
      <c r="W10" s="354"/>
      <c r="X10" s="323"/>
      <c r="Y10" s="353"/>
      <c r="Z10" s="353"/>
      <c r="AA10" s="353"/>
      <c r="AB10" s="353"/>
      <c r="AC10" s="353"/>
      <c r="AD10" s="353"/>
      <c r="AE10" s="354"/>
      <c r="AF10" s="323"/>
      <c r="AG10" s="323"/>
      <c r="AH10" s="353"/>
      <c r="AI10" s="323"/>
      <c r="AJ10" s="323"/>
      <c r="AK10" s="353"/>
      <c r="AL10" s="323"/>
      <c r="AM10" s="353"/>
      <c r="AN10" s="353"/>
      <c r="AO10" s="323" t="s">
        <v>1054</v>
      </c>
      <c r="AP10" s="326" t="s">
        <v>1041</v>
      </c>
      <c r="AQ10" s="326"/>
      <c r="AR10" s="326"/>
      <c r="AS10" s="327"/>
      <c r="AT10" s="326">
        <v>7</v>
      </c>
      <c r="AU10" s="327"/>
      <c r="AV10" s="326"/>
      <c r="AW10" s="327"/>
      <c r="AX10" s="326" t="s">
        <v>1045</v>
      </c>
      <c r="AY10" s="326">
        <v>100</v>
      </c>
      <c r="AZ10" s="326">
        <v>0</v>
      </c>
      <c r="BA10" s="326">
        <v>0</v>
      </c>
      <c r="BB10" s="326">
        <v>0</v>
      </c>
      <c r="BC10" s="326">
        <v>0</v>
      </c>
      <c r="BD10" s="326">
        <v>0</v>
      </c>
      <c r="BE10" s="326">
        <v>0</v>
      </c>
      <c r="BF10" s="326">
        <v>0</v>
      </c>
      <c r="BG10" s="326">
        <v>0</v>
      </c>
      <c r="BH10" s="326">
        <v>0</v>
      </c>
      <c r="BI10" s="326">
        <v>0</v>
      </c>
      <c r="BJ10" s="326">
        <v>0</v>
      </c>
      <c r="BK10" s="326">
        <v>0</v>
      </c>
      <c r="BL10" s="326"/>
      <c r="BM10" s="326" t="s">
        <v>1041</v>
      </c>
      <c r="BN10" s="326"/>
      <c r="BO10" s="326" t="s">
        <v>1041</v>
      </c>
      <c r="BP10" s="356"/>
      <c r="BQ10" s="326"/>
      <c r="BR10" s="326"/>
      <c r="BS10" s="328">
        <v>43707</v>
      </c>
      <c r="BT10" s="329"/>
      <c r="BU10" s="329"/>
      <c r="BV10" s="326"/>
      <c r="BW10" s="326" t="s">
        <v>1046</v>
      </c>
      <c r="BX10" s="326"/>
      <c r="BY10" s="323" t="s">
        <v>1404</v>
      </c>
      <c r="BZ10" s="409" t="s">
        <v>23</v>
      </c>
      <c r="CA10" s="323" t="s">
        <v>184</v>
      </c>
    </row>
    <row r="11" spans="1:121" ht="13" customHeight="1" x14ac:dyDescent="0.15">
      <c r="A11" s="323">
        <v>1108</v>
      </c>
      <c r="B11" s="324">
        <v>43292</v>
      </c>
      <c r="C11" s="325" t="s">
        <v>1037</v>
      </c>
      <c r="D11" s="323" t="s">
        <v>1082</v>
      </c>
      <c r="E11" s="323"/>
      <c r="F11" s="323" t="s">
        <v>1051</v>
      </c>
      <c r="G11" s="324">
        <v>43281</v>
      </c>
      <c r="H11" s="326" t="s">
        <v>1040</v>
      </c>
      <c r="I11" s="326" t="s">
        <v>1041</v>
      </c>
      <c r="J11" s="326">
        <v>10</v>
      </c>
      <c r="K11" s="323" t="s">
        <v>1062</v>
      </c>
      <c r="L11" s="323" t="s">
        <v>1916</v>
      </c>
      <c r="M11" s="353">
        <v>79.763636363636351</v>
      </c>
      <c r="N11" s="353">
        <v>27.781818181818178</v>
      </c>
      <c r="O11" s="323" t="s">
        <v>992</v>
      </c>
      <c r="P11" s="323">
        <v>1000</v>
      </c>
      <c r="Q11" s="353">
        <v>29.281818181818181</v>
      </c>
      <c r="R11" s="392"/>
      <c r="S11" s="354"/>
      <c r="T11" s="323"/>
      <c r="U11" s="354"/>
      <c r="V11" s="354"/>
      <c r="W11" s="354"/>
      <c r="X11" s="323"/>
      <c r="Y11" s="353"/>
      <c r="Z11" s="353"/>
      <c r="AA11" s="353"/>
      <c r="AB11" s="353"/>
      <c r="AC11" s="353"/>
      <c r="AD11" s="353"/>
      <c r="AE11" s="354"/>
      <c r="AF11" s="323"/>
      <c r="AG11" s="323"/>
      <c r="AH11" s="353"/>
      <c r="AI11" s="323"/>
      <c r="AJ11" s="323"/>
      <c r="AK11" s="353"/>
      <c r="AL11" s="323"/>
      <c r="AM11" s="353"/>
      <c r="AN11" s="353"/>
      <c r="AO11" s="323" t="s">
        <v>1054</v>
      </c>
      <c r="AP11" s="326" t="s">
        <v>1041</v>
      </c>
      <c r="AQ11" s="326"/>
      <c r="AR11" s="326"/>
      <c r="AS11" s="327"/>
      <c r="AT11" s="326">
        <v>8</v>
      </c>
      <c r="AU11" s="327"/>
      <c r="AV11" s="326"/>
      <c r="AW11" s="327"/>
      <c r="AX11" s="326" t="s">
        <v>1041</v>
      </c>
      <c r="AY11" s="326"/>
      <c r="AZ11" s="326">
        <v>1</v>
      </c>
      <c r="BA11" s="326">
        <v>0</v>
      </c>
      <c r="BB11" s="326">
        <v>0</v>
      </c>
      <c r="BC11" s="326">
        <v>0</v>
      </c>
      <c r="BD11" s="326">
        <v>0</v>
      </c>
      <c r="BE11" s="326">
        <v>0</v>
      </c>
      <c r="BF11" s="326">
        <v>0</v>
      </c>
      <c r="BG11" s="326">
        <v>0</v>
      </c>
      <c r="BH11" s="326">
        <v>0</v>
      </c>
      <c r="BI11" s="326">
        <v>0</v>
      </c>
      <c r="BJ11" s="326">
        <v>0</v>
      </c>
      <c r="BK11" s="326">
        <v>0</v>
      </c>
      <c r="BL11" s="326"/>
      <c r="BM11" s="326" t="s">
        <v>1041</v>
      </c>
      <c r="BN11" s="326"/>
      <c r="BO11" s="326" t="s">
        <v>1041</v>
      </c>
      <c r="BP11" s="356"/>
      <c r="BQ11" s="326"/>
      <c r="BR11" s="326"/>
      <c r="BS11" s="326"/>
      <c r="BT11" s="323"/>
      <c r="BU11" s="323"/>
      <c r="BV11" s="326"/>
      <c r="BW11" s="326" t="s">
        <v>1046</v>
      </c>
      <c r="BX11" s="326"/>
      <c r="BY11" s="323" t="s">
        <v>1917</v>
      </c>
      <c r="BZ11" s="410" t="s">
        <v>1918</v>
      </c>
      <c r="CA11" s="323" t="s">
        <v>184</v>
      </c>
    </row>
    <row r="12" spans="1:121" ht="13" customHeight="1" x14ac:dyDescent="0.15">
      <c r="A12" s="323">
        <v>16487</v>
      </c>
      <c r="B12" s="324">
        <v>43294</v>
      </c>
      <c r="C12" s="325" t="s">
        <v>1037</v>
      </c>
      <c r="D12" s="323" t="s">
        <v>1082</v>
      </c>
      <c r="E12" s="323"/>
      <c r="F12" s="323" t="s">
        <v>1051</v>
      </c>
      <c r="G12" s="324">
        <v>43273</v>
      </c>
      <c r="H12" s="326" t="s">
        <v>1040</v>
      </c>
      <c r="I12" s="326" t="s">
        <v>1041</v>
      </c>
      <c r="J12" s="326">
        <v>11</v>
      </c>
      <c r="K12" s="323" t="s">
        <v>1175</v>
      </c>
      <c r="L12" s="323" t="s">
        <v>1702</v>
      </c>
      <c r="M12" s="353">
        <v>74.436363636363623</v>
      </c>
      <c r="N12" s="353">
        <v>39.927272727272722</v>
      </c>
      <c r="O12" s="329"/>
      <c r="P12" s="323"/>
      <c r="Q12" s="354"/>
      <c r="R12" s="392"/>
      <c r="S12" s="354"/>
      <c r="T12" s="323"/>
      <c r="U12" s="354"/>
      <c r="V12" s="354"/>
      <c r="W12" s="354"/>
      <c r="X12" s="323"/>
      <c r="Y12" s="353"/>
      <c r="Z12" s="353"/>
      <c r="AA12" s="353"/>
      <c r="AB12" s="353"/>
      <c r="AC12" s="353"/>
      <c r="AD12" s="354"/>
      <c r="AE12" s="354"/>
      <c r="AF12" s="323"/>
      <c r="AG12" s="323"/>
      <c r="AH12" s="353"/>
      <c r="AI12" s="323"/>
      <c r="AJ12" s="323"/>
      <c r="AK12" s="353"/>
      <c r="AL12" s="323"/>
      <c r="AM12" s="353"/>
      <c r="AN12" s="353"/>
      <c r="AO12" s="323" t="s">
        <v>1054</v>
      </c>
      <c r="AP12" s="326" t="s">
        <v>1041</v>
      </c>
      <c r="AQ12" s="326"/>
      <c r="AR12" s="326"/>
      <c r="AS12" s="327"/>
      <c r="AT12" s="326"/>
      <c r="AU12" s="327"/>
      <c r="AV12" s="326"/>
      <c r="AW12" s="327"/>
      <c r="AX12" s="326" t="s">
        <v>1045</v>
      </c>
      <c r="AY12" s="326">
        <v>25</v>
      </c>
      <c r="AZ12" s="326">
        <v>0</v>
      </c>
      <c r="BA12" s="326">
        <v>0</v>
      </c>
      <c r="BB12" s="326">
        <v>0</v>
      </c>
      <c r="BC12" s="326">
        <v>0</v>
      </c>
      <c r="BD12" s="326">
        <v>0</v>
      </c>
      <c r="BE12" s="326">
        <v>0</v>
      </c>
      <c r="BF12" s="326">
        <v>0</v>
      </c>
      <c r="BG12" s="326">
        <v>0</v>
      </c>
      <c r="BH12" s="326">
        <v>0</v>
      </c>
      <c r="BI12" s="326">
        <v>0</v>
      </c>
      <c r="BJ12" s="326">
        <v>0</v>
      </c>
      <c r="BK12" s="326">
        <v>0</v>
      </c>
      <c r="BL12" s="326"/>
      <c r="BM12" s="326" t="s">
        <v>1041</v>
      </c>
      <c r="BN12" s="326"/>
      <c r="BO12" s="326" t="s">
        <v>1041</v>
      </c>
      <c r="BP12" s="356"/>
      <c r="BQ12" s="326"/>
      <c r="BR12" s="326"/>
      <c r="BS12" s="326"/>
      <c r="BT12" s="329"/>
      <c r="BU12" s="329"/>
      <c r="BV12" s="326"/>
      <c r="BW12" s="326" t="s">
        <v>1046</v>
      </c>
      <c r="BX12" s="326">
        <v>0.5</v>
      </c>
      <c r="BY12" s="323" t="s">
        <v>1919</v>
      </c>
      <c r="BZ12" s="331" t="s">
        <v>1920</v>
      </c>
      <c r="CA12" s="323" t="s">
        <v>130</v>
      </c>
    </row>
    <row r="13" spans="1:121" ht="13" customHeight="1" x14ac:dyDescent="0.15">
      <c r="A13" s="323">
        <v>13360</v>
      </c>
      <c r="B13" s="324">
        <v>43290</v>
      </c>
      <c r="C13" s="325" t="s">
        <v>1037</v>
      </c>
      <c r="D13" s="323" t="s">
        <v>1082</v>
      </c>
      <c r="E13" s="323"/>
      <c r="F13" s="323" t="s">
        <v>1051</v>
      </c>
      <c r="G13" s="333">
        <v>43281</v>
      </c>
      <c r="H13" s="326" t="s">
        <v>126</v>
      </c>
      <c r="I13" s="326" t="s">
        <v>1041</v>
      </c>
      <c r="J13" s="326">
        <v>12</v>
      </c>
      <c r="K13" s="323" t="s">
        <v>1157</v>
      </c>
      <c r="L13" s="323" t="s">
        <v>1710</v>
      </c>
      <c r="M13" s="353">
        <v>86.072727272727278</v>
      </c>
      <c r="N13" s="353">
        <v>32.572727272727271</v>
      </c>
      <c r="O13" s="323" t="s">
        <v>992</v>
      </c>
      <c r="P13" s="323">
        <v>2000</v>
      </c>
      <c r="Q13" s="353">
        <v>39.572727272727271</v>
      </c>
      <c r="R13" s="392"/>
      <c r="S13" s="354"/>
      <c r="T13" s="323"/>
      <c r="U13" s="354"/>
      <c r="V13" s="354"/>
      <c r="W13" s="354"/>
      <c r="X13" s="323"/>
      <c r="Y13" s="353"/>
      <c r="Z13" s="353"/>
      <c r="AA13" s="353"/>
      <c r="AB13" s="353"/>
      <c r="AC13" s="353"/>
      <c r="AD13" s="353"/>
      <c r="AE13" s="354"/>
      <c r="AF13" s="323"/>
      <c r="AG13" s="323"/>
      <c r="AH13" s="353"/>
      <c r="AI13" s="323"/>
      <c r="AJ13" s="323"/>
      <c r="AK13" s="353"/>
      <c r="AL13" s="323"/>
      <c r="AM13" s="353"/>
      <c r="AN13" s="353"/>
      <c r="AO13" s="323" t="s">
        <v>1054</v>
      </c>
      <c r="AP13" s="326" t="s">
        <v>1041</v>
      </c>
      <c r="AQ13" s="326"/>
      <c r="AR13" s="326"/>
      <c r="AS13" s="327"/>
      <c r="AT13" s="326"/>
      <c r="AU13" s="327"/>
      <c r="AV13" s="326"/>
      <c r="AW13" s="327"/>
      <c r="AX13" s="326" t="s">
        <v>997</v>
      </c>
      <c r="AY13" s="326">
        <v>100</v>
      </c>
      <c r="AZ13" s="326">
        <v>0</v>
      </c>
      <c r="BA13" s="326">
        <v>0</v>
      </c>
      <c r="BB13" s="326">
        <v>0</v>
      </c>
      <c r="BC13" s="326">
        <v>0</v>
      </c>
      <c r="BD13" s="326">
        <v>0</v>
      </c>
      <c r="BE13" s="326">
        <v>0</v>
      </c>
      <c r="BF13" s="326">
        <v>0</v>
      </c>
      <c r="BG13" s="326">
        <v>0</v>
      </c>
      <c r="BH13" s="326">
        <v>0</v>
      </c>
      <c r="BI13" s="326">
        <v>0</v>
      </c>
      <c r="BJ13" s="326">
        <v>0</v>
      </c>
      <c r="BK13" s="326">
        <v>0</v>
      </c>
      <c r="BL13" s="326"/>
      <c r="BM13" s="326" t="s">
        <v>1041</v>
      </c>
      <c r="BN13" s="326"/>
      <c r="BO13" s="326" t="s">
        <v>1041</v>
      </c>
      <c r="BP13" s="355">
        <v>163.63636363636363</v>
      </c>
      <c r="BQ13" s="326"/>
      <c r="BR13" s="326"/>
      <c r="BS13" s="328"/>
      <c r="BT13" s="323"/>
      <c r="BU13" s="323"/>
      <c r="BV13" s="326"/>
      <c r="BW13" s="326" t="s">
        <v>1046</v>
      </c>
      <c r="BX13" s="326">
        <v>1</v>
      </c>
      <c r="BY13" s="329" t="s">
        <v>1711</v>
      </c>
      <c r="BZ13" s="409" t="s">
        <v>1921</v>
      </c>
      <c r="CA13" s="323" t="s">
        <v>184</v>
      </c>
    </row>
    <row r="14" spans="1:121" s="415" customFormat="1" ht="13" customHeight="1" x14ac:dyDescent="0.15">
      <c r="A14" s="323">
        <v>12481</v>
      </c>
      <c r="B14" s="324">
        <v>43292</v>
      </c>
      <c r="C14" s="325" t="s">
        <v>1037</v>
      </c>
      <c r="D14" s="323" t="s">
        <v>1082</v>
      </c>
      <c r="E14" s="323"/>
      <c r="F14" s="323" t="s">
        <v>1051</v>
      </c>
      <c r="G14" s="324">
        <v>43255</v>
      </c>
      <c r="H14" s="326" t="s">
        <v>126</v>
      </c>
      <c r="I14" s="326" t="s">
        <v>1041</v>
      </c>
      <c r="J14" s="326">
        <v>13</v>
      </c>
      <c r="K14" s="323" t="s">
        <v>1415</v>
      </c>
      <c r="L14" s="323" t="s">
        <v>1707</v>
      </c>
      <c r="M14" s="353">
        <v>75</v>
      </c>
      <c r="N14" s="353">
        <v>23</v>
      </c>
      <c r="O14" s="329"/>
      <c r="P14" s="323"/>
      <c r="Q14" s="354"/>
      <c r="R14" s="392"/>
      <c r="S14" s="354"/>
      <c r="T14" s="323"/>
      <c r="U14" s="354"/>
      <c r="V14" s="354"/>
      <c r="W14" s="354"/>
      <c r="X14" s="323"/>
      <c r="Y14" s="353"/>
      <c r="Z14" s="353"/>
      <c r="AA14" s="353"/>
      <c r="AB14" s="353"/>
      <c r="AC14" s="353"/>
      <c r="AD14" s="354"/>
      <c r="AE14" s="354"/>
      <c r="AF14" s="323"/>
      <c r="AG14" s="323"/>
      <c r="AH14" s="353"/>
      <c r="AI14" s="323"/>
      <c r="AJ14" s="323"/>
      <c r="AK14" s="353"/>
      <c r="AL14" s="323"/>
      <c r="AM14" s="353"/>
      <c r="AN14" s="353"/>
      <c r="AO14" s="323" t="s">
        <v>1054</v>
      </c>
      <c r="AP14" s="326" t="s">
        <v>1041</v>
      </c>
      <c r="AQ14" s="326"/>
      <c r="AR14" s="326"/>
      <c r="AS14" s="327"/>
      <c r="AT14" s="326">
        <v>5.5</v>
      </c>
      <c r="AU14" s="327"/>
      <c r="AV14" s="326"/>
      <c r="AW14" s="327"/>
      <c r="AX14" s="326" t="s">
        <v>971</v>
      </c>
      <c r="AY14" s="326"/>
      <c r="AZ14" s="326">
        <v>0</v>
      </c>
      <c r="BA14" s="326">
        <v>0</v>
      </c>
      <c r="BB14" s="326">
        <v>0</v>
      </c>
      <c r="BC14" s="326">
        <v>0</v>
      </c>
      <c r="BD14" s="326">
        <v>0</v>
      </c>
      <c r="BE14" s="326">
        <v>0</v>
      </c>
      <c r="BF14" s="326">
        <v>0</v>
      </c>
      <c r="BG14" s="326">
        <v>0</v>
      </c>
      <c r="BH14" s="326">
        <v>0</v>
      </c>
      <c r="BI14" s="326">
        <v>0</v>
      </c>
      <c r="BJ14" s="326">
        <v>0</v>
      </c>
      <c r="BK14" s="326">
        <v>0</v>
      </c>
      <c r="BL14" s="326"/>
      <c r="BM14" s="326" t="s">
        <v>1041</v>
      </c>
      <c r="BN14" s="326"/>
      <c r="BO14" s="326" t="s">
        <v>1041</v>
      </c>
      <c r="BP14" s="356"/>
      <c r="BQ14" s="326"/>
      <c r="BR14" s="326"/>
      <c r="BS14" s="326"/>
      <c r="BT14" s="323"/>
      <c r="BU14" s="329"/>
      <c r="BV14" s="326"/>
      <c r="BW14" s="326" t="s">
        <v>1046</v>
      </c>
      <c r="BX14" s="326">
        <v>1</v>
      </c>
      <c r="BY14" s="323" t="s">
        <v>1922</v>
      </c>
      <c r="BZ14" s="343" t="s">
        <v>23</v>
      </c>
      <c r="CA14" s="329" t="s">
        <v>89</v>
      </c>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row>
    <row r="15" spans="1:121" ht="13" customHeight="1" x14ac:dyDescent="0.15">
      <c r="A15" s="323">
        <v>5224</v>
      </c>
      <c r="B15" s="324">
        <v>43292</v>
      </c>
      <c r="C15" s="325" t="s">
        <v>1037</v>
      </c>
      <c r="D15" s="323" t="s">
        <v>1082</v>
      </c>
      <c r="E15" s="323"/>
      <c r="F15" s="323" t="s">
        <v>1051</v>
      </c>
      <c r="G15" s="324">
        <v>43252</v>
      </c>
      <c r="H15" s="326" t="s">
        <v>1040</v>
      </c>
      <c r="I15" s="326" t="s">
        <v>1041</v>
      </c>
      <c r="J15" s="326">
        <v>14</v>
      </c>
      <c r="K15" s="323" t="s">
        <v>1923</v>
      </c>
      <c r="L15" s="323" t="s">
        <v>1431</v>
      </c>
      <c r="M15" s="353">
        <v>70</v>
      </c>
      <c r="N15" s="353">
        <v>47.999999999999993</v>
      </c>
      <c r="O15" s="323" t="s">
        <v>992</v>
      </c>
      <c r="P15" s="323">
        <v>1825</v>
      </c>
      <c r="Q15" s="353">
        <v>51</v>
      </c>
      <c r="R15" s="323"/>
      <c r="S15" s="354"/>
      <c r="T15" s="323"/>
      <c r="U15" s="354"/>
      <c r="V15" s="354"/>
      <c r="W15" s="354"/>
      <c r="X15" s="323"/>
      <c r="Y15" s="353"/>
      <c r="Z15" s="353"/>
      <c r="AA15" s="353"/>
      <c r="AB15" s="353"/>
      <c r="AC15" s="353"/>
      <c r="AD15" s="353"/>
      <c r="AE15" s="354"/>
      <c r="AF15" s="323"/>
      <c r="AG15" s="323"/>
      <c r="AH15" s="353"/>
      <c r="AI15" s="323"/>
      <c r="AJ15" s="323"/>
      <c r="AK15" s="353"/>
      <c r="AL15" s="323"/>
      <c r="AM15" s="353"/>
      <c r="AN15" s="353"/>
      <c r="AO15" s="323" t="s">
        <v>1054</v>
      </c>
      <c r="AP15" s="326" t="s">
        <v>1041</v>
      </c>
      <c r="AQ15" s="326"/>
      <c r="AR15" s="326"/>
      <c r="AS15" s="327"/>
      <c r="AT15" s="326">
        <v>5</v>
      </c>
      <c r="AU15" s="327"/>
      <c r="AV15" s="326"/>
      <c r="AW15" s="327"/>
      <c r="AX15" s="326" t="s">
        <v>1041</v>
      </c>
      <c r="AY15" s="326"/>
      <c r="AZ15" s="326">
        <v>0</v>
      </c>
      <c r="BA15" s="326">
        <v>0</v>
      </c>
      <c r="BB15" s="326">
        <v>0</v>
      </c>
      <c r="BC15" s="326">
        <v>0</v>
      </c>
      <c r="BD15" s="326">
        <v>0</v>
      </c>
      <c r="BE15" s="326">
        <v>0</v>
      </c>
      <c r="BF15" s="326">
        <v>0</v>
      </c>
      <c r="BG15" s="326">
        <v>0</v>
      </c>
      <c r="BH15" s="326">
        <v>0</v>
      </c>
      <c r="BI15" s="326">
        <v>0</v>
      </c>
      <c r="BJ15" s="326">
        <v>0</v>
      </c>
      <c r="BK15" s="326">
        <v>0</v>
      </c>
      <c r="BL15" s="326"/>
      <c r="BM15" s="326" t="s">
        <v>1041</v>
      </c>
      <c r="BN15" s="326"/>
      <c r="BO15" s="326" t="s">
        <v>1041</v>
      </c>
      <c r="BP15" s="356"/>
      <c r="BQ15" s="326"/>
      <c r="BR15" s="326"/>
      <c r="BS15" s="326"/>
      <c r="BT15" s="323"/>
      <c r="BU15" s="329"/>
      <c r="BV15" s="326"/>
      <c r="BW15" s="326" t="s">
        <v>1046</v>
      </c>
      <c r="BX15" s="326"/>
      <c r="BY15" s="323"/>
      <c r="BZ15" s="343" t="s">
        <v>1924</v>
      </c>
      <c r="CA15" s="323" t="s">
        <v>89</v>
      </c>
    </row>
    <row r="16" spans="1:121" ht="13" customHeight="1" x14ac:dyDescent="0.15">
      <c r="A16" s="323">
        <v>558</v>
      </c>
      <c r="B16" s="429">
        <v>43309</v>
      </c>
      <c r="C16" s="325" t="s">
        <v>1037</v>
      </c>
      <c r="D16" s="323" t="s">
        <v>1082</v>
      </c>
      <c r="E16" s="323"/>
      <c r="F16" s="323" t="s">
        <v>1051</v>
      </c>
      <c r="G16" s="324">
        <v>43266</v>
      </c>
      <c r="H16" s="326" t="s">
        <v>1040</v>
      </c>
      <c r="I16" s="326" t="s">
        <v>1041</v>
      </c>
      <c r="J16" s="326">
        <v>15</v>
      </c>
      <c r="K16" s="323" t="s">
        <v>1433</v>
      </c>
      <c r="L16" s="323" t="s">
        <v>1925</v>
      </c>
      <c r="M16" s="353">
        <v>90.736363636363635</v>
      </c>
      <c r="N16" s="353">
        <v>24.672727272727272</v>
      </c>
      <c r="O16" s="329"/>
      <c r="P16" s="323"/>
      <c r="Q16" s="354"/>
      <c r="R16" s="323"/>
      <c r="S16" s="354"/>
      <c r="T16" s="323"/>
      <c r="U16" s="354"/>
      <c r="V16" s="354"/>
      <c r="W16" s="354"/>
      <c r="X16" s="323"/>
      <c r="Y16" s="353"/>
      <c r="Z16" s="353"/>
      <c r="AA16" s="353"/>
      <c r="AB16" s="353"/>
      <c r="AC16" s="353"/>
      <c r="AD16" s="353"/>
      <c r="AE16" s="354"/>
      <c r="AF16" s="323"/>
      <c r="AG16" s="323"/>
      <c r="AH16" s="353"/>
      <c r="AI16" s="323"/>
      <c r="AJ16" s="323"/>
      <c r="AK16" s="353"/>
      <c r="AL16" s="323"/>
      <c r="AM16" s="353"/>
      <c r="AN16" s="353"/>
      <c r="AO16" s="323" t="s">
        <v>1054</v>
      </c>
      <c r="AP16" s="326" t="s">
        <v>1041</v>
      </c>
      <c r="AQ16" s="326"/>
      <c r="AR16" s="326"/>
      <c r="AS16" s="327"/>
      <c r="AT16" s="326">
        <v>4.3499999999999996</v>
      </c>
      <c r="AU16" s="327"/>
      <c r="AV16" s="326"/>
      <c r="AW16" s="327"/>
      <c r="AX16" s="326" t="s">
        <v>1041</v>
      </c>
      <c r="AY16" s="326"/>
      <c r="AZ16" s="326">
        <v>0</v>
      </c>
      <c r="BA16" s="326">
        <v>0</v>
      </c>
      <c r="BB16" s="326">
        <v>0</v>
      </c>
      <c r="BC16" s="326">
        <v>0</v>
      </c>
      <c r="BD16" s="326">
        <v>0</v>
      </c>
      <c r="BE16" s="326">
        <v>0</v>
      </c>
      <c r="BF16" s="326">
        <v>0</v>
      </c>
      <c r="BG16" s="326">
        <v>0</v>
      </c>
      <c r="BH16" s="326">
        <v>0</v>
      </c>
      <c r="BI16" s="326">
        <v>0</v>
      </c>
      <c r="BJ16" s="326">
        <v>0</v>
      </c>
      <c r="BK16" s="326">
        <v>0</v>
      </c>
      <c r="BL16" s="326"/>
      <c r="BM16" s="326" t="s">
        <v>1041</v>
      </c>
      <c r="BN16" s="326"/>
      <c r="BO16" s="326" t="s">
        <v>1041</v>
      </c>
      <c r="BP16" s="356"/>
      <c r="BQ16" s="326"/>
      <c r="BR16" s="326"/>
      <c r="BS16" s="326"/>
      <c r="BT16" s="329"/>
      <c r="BU16" s="329"/>
      <c r="BV16" s="326"/>
      <c r="BW16" s="326" t="s">
        <v>1046</v>
      </c>
      <c r="BX16" s="326">
        <v>1</v>
      </c>
      <c r="BY16" s="323" t="s">
        <v>1926</v>
      </c>
      <c r="BZ16" s="343" t="s">
        <v>1927</v>
      </c>
      <c r="CA16" s="323" t="s">
        <v>89</v>
      </c>
      <c r="CC16" s="161"/>
      <c r="CD16" s="161"/>
      <c r="CE16" s="161"/>
      <c r="CF16" s="161"/>
      <c r="CG16" s="161"/>
      <c r="CH16" s="161"/>
      <c r="CI16" s="161"/>
      <c r="CJ16" s="161"/>
      <c r="CK16" s="161"/>
      <c r="CL16" s="161"/>
      <c r="CM16" s="161"/>
      <c r="CN16" s="161"/>
      <c r="CO16" s="161"/>
      <c r="CP16" s="161"/>
      <c r="CQ16" s="161"/>
      <c r="CR16" s="161"/>
      <c r="CS16" s="161"/>
      <c r="CT16" s="161"/>
      <c r="CU16" s="161"/>
      <c r="CV16" s="161"/>
      <c r="CW16" s="161"/>
      <c r="CX16" s="161"/>
      <c r="CY16" s="161"/>
      <c r="CZ16" s="161"/>
      <c r="DA16" s="161"/>
      <c r="DB16" s="161"/>
      <c r="DC16" s="161"/>
      <c r="DD16" s="161"/>
      <c r="DE16" s="161"/>
      <c r="DF16" s="161"/>
      <c r="DG16" s="161"/>
      <c r="DH16" s="161"/>
      <c r="DI16" s="161"/>
      <c r="DJ16" s="161"/>
      <c r="DK16" s="161"/>
      <c r="DL16" s="161"/>
      <c r="DM16" s="161"/>
      <c r="DN16" s="161"/>
      <c r="DO16" s="161"/>
      <c r="DP16" s="161"/>
      <c r="DQ16" s="161"/>
    </row>
    <row r="17" spans="1:121" ht="13" customHeight="1" x14ac:dyDescent="0.15">
      <c r="A17" s="323">
        <v>13547</v>
      </c>
      <c r="B17" s="429">
        <v>43308</v>
      </c>
      <c r="C17" s="325" t="s">
        <v>1037</v>
      </c>
      <c r="D17" s="323" t="s">
        <v>1082</v>
      </c>
      <c r="E17" s="323"/>
      <c r="F17" s="323" t="s">
        <v>1039</v>
      </c>
      <c r="G17" s="324">
        <v>43299</v>
      </c>
      <c r="H17" s="326" t="s">
        <v>1040</v>
      </c>
      <c r="I17" s="326" t="s">
        <v>1041</v>
      </c>
      <c r="J17" s="326">
        <v>1</v>
      </c>
      <c r="K17" s="323" t="s">
        <v>1681</v>
      </c>
      <c r="L17" s="323" t="s">
        <v>1682</v>
      </c>
      <c r="M17" s="353">
        <v>73.499999999999986</v>
      </c>
      <c r="N17" s="353">
        <v>23</v>
      </c>
      <c r="O17" s="329"/>
      <c r="P17" s="323"/>
      <c r="Q17" s="354"/>
      <c r="R17" s="392"/>
      <c r="S17" s="354"/>
      <c r="T17" s="323"/>
      <c r="U17" s="354"/>
      <c r="V17" s="354"/>
      <c r="W17" s="354"/>
      <c r="X17" s="323"/>
      <c r="Y17" s="353"/>
      <c r="Z17" s="353"/>
      <c r="AA17" s="353"/>
      <c r="AB17" s="353"/>
      <c r="AC17" s="353"/>
      <c r="AD17" s="353"/>
      <c r="AE17" s="353">
        <v>16.999999999999996</v>
      </c>
      <c r="AF17" s="323"/>
      <c r="AG17" s="323"/>
      <c r="AH17" s="353"/>
      <c r="AI17" s="323"/>
      <c r="AJ17" s="323"/>
      <c r="AK17" s="354"/>
      <c r="AL17" s="323"/>
      <c r="AM17" s="353"/>
      <c r="AN17" s="353"/>
      <c r="AO17" s="323" t="s">
        <v>1044</v>
      </c>
      <c r="AP17" s="326" t="s">
        <v>1041</v>
      </c>
      <c r="AQ17" s="326"/>
      <c r="AR17" s="326"/>
      <c r="AS17" s="327"/>
      <c r="AT17" s="326">
        <v>11</v>
      </c>
      <c r="AU17" s="327">
        <v>910</v>
      </c>
      <c r="AV17" s="326"/>
      <c r="AW17" s="327">
        <v>6.2</v>
      </c>
      <c r="AX17" s="326" t="s">
        <v>1045</v>
      </c>
      <c r="AY17" s="326">
        <v>10</v>
      </c>
      <c r="AZ17" s="326">
        <v>0</v>
      </c>
      <c r="BA17" s="326">
        <v>0</v>
      </c>
      <c r="BB17" s="326">
        <v>0</v>
      </c>
      <c r="BC17" s="326">
        <v>0</v>
      </c>
      <c r="BD17" s="326">
        <v>0</v>
      </c>
      <c r="BE17" s="326">
        <v>0</v>
      </c>
      <c r="BF17" s="326">
        <v>0</v>
      </c>
      <c r="BG17" s="326">
        <v>0</v>
      </c>
      <c r="BH17" s="326">
        <v>0</v>
      </c>
      <c r="BI17" s="326">
        <v>0</v>
      </c>
      <c r="BJ17" s="326">
        <v>0</v>
      </c>
      <c r="BK17" s="326">
        <v>0</v>
      </c>
      <c r="BL17" s="326"/>
      <c r="BM17" s="326" t="s">
        <v>1041</v>
      </c>
      <c r="BN17" s="326"/>
      <c r="BO17" s="326" t="s">
        <v>1041</v>
      </c>
      <c r="BP17" s="355">
        <v>141.70909090909089</v>
      </c>
      <c r="BQ17" s="326"/>
      <c r="BR17" s="326"/>
      <c r="BS17" s="326"/>
      <c r="BT17" s="236"/>
      <c r="BU17" s="329"/>
      <c r="BV17" s="326"/>
      <c r="BW17" s="326" t="s">
        <v>1046</v>
      </c>
      <c r="BX17" s="326"/>
      <c r="BY17" s="329"/>
      <c r="BZ17" s="343" t="s">
        <v>1928</v>
      </c>
      <c r="CA17" s="329" t="s">
        <v>184</v>
      </c>
    </row>
    <row r="18" spans="1:121" ht="13" customHeight="1" x14ac:dyDescent="0.15">
      <c r="A18" s="323">
        <v>16266</v>
      </c>
      <c r="B18" s="429">
        <v>43312</v>
      </c>
      <c r="C18" s="325" t="s">
        <v>1037</v>
      </c>
      <c r="D18" s="323" t="s">
        <v>1082</v>
      </c>
      <c r="E18" s="323"/>
      <c r="F18" s="323" t="s">
        <v>1039</v>
      </c>
      <c r="G18" s="324">
        <v>43284</v>
      </c>
      <c r="H18" s="326" t="s">
        <v>1040</v>
      </c>
      <c r="I18" s="326" t="s">
        <v>1041</v>
      </c>
      <c r="J18" s="326">
        <v>2</v>
      </c>
      <c r="K18" s="323" t="s">
        <v>1042</v>
      </c>
      <c r="L18" s="323" t="s">
        <v>1905</v>
      </c>
      <c r="M18" s="353">
        <v>77.081818181818178</v>
      </c>
      <c r="N18" s="353">
        <v>24.854545454545452</v>
      </c>
      <c r="O18" s="329"/>
      <c r="P18" s="323"/>
      <c r="Q18" s="354"/>
      <c r="R18" s="392"/>
      <c r="S18" s="354"/>
      <c r="T18" s="323"/>
      <c r="U18" s="354"/>
      <c r="V18" s="354"/>
      <c r="W18" s="354"/>
      <c r="X18" s="323"/>
      <c r="Y18" s="353"/>
      <c r="Z18" s="353"/>
      <c r="AA18" s="353"/>
      <c r="AB18" s="353"/>
      <c r="AC18" s="353"/>
      <c r="AD18" s="353"/>
      <c r="AE18" s="353">
        <v>14.054545454545455</v>
      </c>
      <c r="AF18" s="323"/>
      <c r="AG18" s="323"/>
      <c r="AH18" s="353"/>
      <c r="AI18" s="323"/>
      <c r="AJ18" s="323"/>
      <c r="AK18" s="353"/>
      <c r="AL18" s="323"/>
      <c r="AM18" s="353"/>
      <c r="AN18" s="353"/>
      <c r="AO18" s="323" t="s">
        <v>1044</v>
      </c>
      <c r="AP18" s="326" t="s">
        <v>1041</v>
      </c>
      <c r="AQ18" s="326"/>
      <c r="AR18" s="326"/>
      <c r="AS18" s="327"/>
      <c r="AT18" s="326">
        <v>5</v>
      </c>
      <c r="AU18" s="327"/>
      <c r="AV18" s="326"/>
      <c r="AW18" s="327"/>
      <c r="AX18" s="326" t="s">
        <v>1045</v>
      </c>
      <c r="AY18" s="326">
        <v>20</v>
      </c>
      <c r="AZ18" s="326">
        <v>0</v>
      </c>
      <c r="BA18" s="326">
        <v>0</v>
      </c>
      <c r="BB18" s="326">
        <v>0</v>
      </c>
      <c r="BC18" s="326">
        <v>0</v>
      </c>
      <c r="BD18" s="326">
        <v>0</v>
      </c>
      <c r="BE18" s="326">
        <v>0</v>
      </c>
      <c r="BF18" s="326">
        <v>0</v>
      </c>
      <c r="BG18" s="326">
        <v>0</v>
      </c>
      <c r="BH18" s="326">
        <v>0</v>
      </c>
      <c r="BI18" s="326">
        <v>0</v>
      </c>
      <c r="BJ18" s="326">
        <v>0</v>
      </c>
      <c r="BK18" s="326">
        <v>0</v>
      </c>
      <c r="BL18" s="326"/>
      <c r="BM18" s="326" t="s">
        <v>1041</v>
      </c>
      <c r="BN18" s="326">
        <v>12</v>
      </c>
      <c r="BO18" s="326" t="s">
        <v>1041</v>
      </c>
      <c r="BP18" s="356"/>
      <c r="BQ18" s="326"/>
      <c r="BR18" s="326"/>
      <c r="BS18" s="326"/>
      <c r="BT18" s="323" t="s">
        <v>1906</v>
      </c>
      <c r="BU18" s="329" t="s">
        <v>656</v>
      </c>
      <c r="BV18" s="326">
        <v>75</v>
      </c>
      <c r="BW18" s="326" t="s">
        <v>1046</v>
      </c>
      <c r="BX18" s="326"/>
      <c r="BY18" s="323" t="s">
        <v>1685</v>
      </c>
      <c r="BZ18" s="343" t="s">
        <v>23</v>
      </c>
      <c r="CA18" s="329" t="s">
        <v>184</v>
      </c>
    </row>
    <row r="19" spans="1:121" ht="13" customHeight="1" x14ac:dyDescent="0.15">
      <c r="A19" s="323">
        <v>16636</v>
      </c>
      <c r="B19" s="429">
        <v>43309</v>
      </c>
      <c r="C19" s="325" t="s">
        <v>1037</v>
      </c>
      <c r="D19" s="323" t="s">
        <v>1082</v>
      </c>
      <c r="E19" s="323"/>
      <c r="F19" s="323" t="s">
        <v>1039</v>
      </c>
      <c r="G19" s="333">
        <v>43299</v>
      </c>
      <c r="H19" s="326" t="s">
        <v>1040</v>
      </c>
      <c r="I19" s="326" t="s">
        <v>1041</v>
      </c>
      <c r="J19" s="326">
        <v>3</v>
      </c>
      <c r="K19" s="323" t="s">
        <v>1097</v>
      </c>
      <c r="L19" s="323" t="s">
        <v>1383</v>
      </c>
      <c r="M19" s="353">
        <v>86.236363636363635</v>
      </c>
      <c r="N19" s="353">
        <v>26.799999999999997</v>
      </c>
      <c r="O19" s="329"/>
      <c r="P19" s="323"/>
      <c r="Q19" s="354"/>
      <c r="R19" s="392"/>
      <c r="S19" s="354"/>
      <c r="T19" s="323"/>
      <c r="U19" s="354"/>
      <c r="V19" s="354"/>
      <c r="W19" s="354"/>
      <c r="X19" s="323"/>
      <c r="Y19" s="353"/>
      <c r="Z19" s="353"/>
      <c r="AA19" s="353"/>
      <c r="AB19" s="353"/>
      <c r="AC19" s="353"/>
      <c r="AD19" s="354"/>
      <c r="AE19" s="353">
        <v>13.427272727272726</v>
      </c>
      <c r="AF19" s="323"/>
      <c r="AG19" s="323"/>
      <c r="AH19" s="353"/>
      <c r="AI19" s="323"/>
      <c r="AJ19" s="323"/>
      <c r="AK19" s="353"/>
      <c r="AL19" s="323"/>
      <c r="AM19" s="353"/>
      <c r="AN19" s="353"/>
      <c r="AO19" s="323" t="s">
        <v>1044</v>
      </c>
      <c r="AP19" s="326" t="s">
        <v>1041</v>
      </c>
      <c r="AQ19" s="326"/>
      <c r="AR19" s="326"/>
      <c r="AS19" s="327"/>
      <c r="AT19" s="326">
        <v>6.7</v>
      </c>
      <c r="AU19" s="327"/>
      <c r="AV19" s="326"/>
      <c r="AW19" s="327"/>
      <c r="AX19" s="326" t="s">
        <v>1041</v>
      </c>
      <c r="AY19" s="326"/>
      <c r="AZ19" s="326">
        <v>0</v>
      </c>
      <c r="BA19" s="326">
        <v>0</v>
      </c>
      <c r="BB19" s="326">
        <v>0</v>
      </c>
      <c r="BC19" s="326">
        <v>0</v>
      </c>
      <c r="BD19" s="326">
        <v>0</v>
      </c>
      <c r="BE19" s="326">
        <v>0</v>
      </c>
      <c r="BF19" s="326">
        <v>0</v>
      </c>
      <c r="BG19" s="326">
        <v>0</v>
      </c>
      <c r="BH19" s="326">
        <v>0</v>
      </c>
      <c r="BI19" s="326">
        <v>0</v>
      </c>
      <c r="BJ19" s="326">
        <v>0</v>
      </c>
      <c r="BK19" s="326">
        <v>0</v>
      </c>
      <c r="BL19" s="326"/>
      <c r="BM19" s="326" t="s">
        <v>1041</v>
      </c>
      <c r="BN19" s="326"/>
      <c r="BO19" s="326" t="s">
        <v>1041</v>
      </c>
      <c r="BP19" s="356"/>
      <c r="BQ19" s="326"/>
      <c r="BR19" s="326"/>
      <c r="BS19" s="326"/>
      <c r="BT19" s="323"/>
      <c r="BU19" s="329"/>
      <c r="BV19" s="326"/>
      <c r="BW19" s="326" t="s">
        <v>1046</v>
      </c>
      <c r="BX19" s="326">
        <v>1</v>
      </c>
      <c r="BY19" s="323"/>
      <c r="BZ19" s="161" t="s">
        <v>23</v>
      </c>
      <c r="CA19" s="323" t="s">
        <v>130</v>
      </c>
    </row>
    <row r="20" spans="1:121" ht="13" customHeight="1" x14ac:dyDescent="0.15">
      <c r="A20" s="323">
        <v>11095</v>
      </c>
      <c r="B20" s="324">
        <v>43290</v>
      </c>
      <c r="C20" s="325" t="s">
        <v>1037</v>
      </c>
      <c r="D20" s="323" t="s">
        <v>1082</v>
      </c>
      <c r="E20" s="323"/>
      <c r="F20" s="323" t="s">
        <v>1039</v>
      </c>
      <c r="G20" s="333">
        <v>43281</v>
      </c>
      <c r="H20" s="326" t="s">
        <v>1040</v>
      </c>
      <c r="I20" s="326" t="s">
        <v>1041</v>
      </c>
      <c r="J20" s="326">
        <v>4</v>
      </c>
      <c r="K20" s="323" t="s">
        <v>1048</v>
      </c>
      <c r="L20" s="323" t="s">
        <v>1909</v>
      </c>
      <c r="M20" s="353">
        <v>70</v>
      </c>
      <c r="N20" s="353">
        <v>25.75454545454545</v>
      </c>
      <c r="O20" s="323" t="s">
        <v>992</v>
      </c>
      <c r="P20" s="323">
        <v>300</v>
      </c>
      <c r="Q20" s="353">
        <v>29.999999999999996</v>
      </c>
      <c r="R20" s="392"/>
      <c r="S20" s="354"/>
      <c r="T20" s="323"/>
      <c r="U20" s="354"/>
      <c r="V20" s="354"/>
      <c r="W20" s="354"/>
      <c r="X20" s="323"/>
      <c r="Y20" s="353"/>
      <c r="Z20" s="353"/>
      <c r="AA20" s="353"/>
      <c r="AB20" s="353"/>
      <c r="AC20" s="353"/>
      <c r="AD20" s="353"/>
      <c r="AE20" s="353">
        <v>14.218181818181817</v>
      </c>
      <c r="AF20" s="323"/>
      <c r="AG20" s="323"/>
      <c r="AH20" s="353"/>
      <c r="AI20" s="323"/>
      <c r="AJ20" s="323"/>
      <c r="AK20" s="353"/>
      <c r="AL20" s="323"/>
      <c r="AM20" s="353"/>
      <c r="AN20" s="353"/>
      <c r="AO20" s="323" t="s">
        <v>1044</v>
      </c>
      <c r="AP20" s="326" t="s">
        <v>1041</v>
      </c>
      <c r="AQ20" s="326"/>
      <c r="AR20" s="326"/>
      <c r="AS20" s="326">
        <v>10</v>
      </c>
      <c r="AT20" s="326">
        <v>5.2</v>
      </c>
      <c r="AU20" s="327"/>
      <c r="AV20" s="326"/>
      <c r="AW20" s="327"/>
      <c r="AX20" s="326" t="s">
        <v>1045</v>
      </c>
      <c r="AY20" s="326">
        <v>50</v>
      </c>
      <c r="AZ20" s="326">
        <v>0</v>
      </c>
      <c r="BA20" s="326">
        <v>0</v>
      </c>
      <c r="BB20" s="326">
        <v>2</v>
      </c>
      <c r="BC20" s="326">
        <v>0</v>
      </c>
      <c r="BD20" s="326">
        <v>0</v>
      </c>
      <c r="BE20" s="326">
        <v>0</v>
      </c>
      <c r="BF20" s="326">
        <v>0</v>
      </c>
      <c r="BG20" s="326">
        <v>0</v>
      </c>
      <c r="BH20" s="326">
        <v>0</v>
      </c>
      <c r="BI20" s="326">
        <v>0</v>
      </c>
      <c r="BJ20" s="326">
        <v>0</v>
      </c>
      <c r="BK20" s="326">
        <v>0</v>
      </c>
      <c r="BL20" s="326"/>
      <c r="BM20" s="326" t="s">
        <v>971</v>
      </c>
      <c r="BN20" s="326"/>
      <c r="BO20" s="326" t="s">
        <v>1041</v>
      </c>
      <c r="BP20" s="356"/>
      <c r="BQ20" s="326"/>
      <c r="BR20" s="326"/>
      <c r="BS20" s="326"/>
      <c r="BT20" s="329"/>
      <c r="BU20" s="329"/>
      <c r="BV20" s="326"/>
      <c r="BW20" s="326" t="s">
        <v>1046</v>
      </c>
      <c r="BX20" s="326"/>
      <c r="BY20" s="323"/>
      <c r="BZ20" s="393" t="s">
        <v>23</v>
      </c>
      <c r="CA20" s="323" t="s">
        <v>184</v>
      </c>
      <c r="CB20" s="161"/>
    </row>
    <row r="21" spans="1:121" ht="13" customHeight="1" x14ac:dyDescent="0.15">
      <c r="A21" s="323">
        <v>1482</v>
      </c>
      <c r="B21" s="324">
        <v>43290</v>
      </c>
      <c r="C21" s="325" t="s">
        <v>1037</v>
      </c>
      <c r="D21" s="323" t="s">
        <v>1082</v>
      </c>
      <c r="E21" s="323"/>
      <c r="F21" s="323" t="s">
        <v>1039</v>
      </c>
      <c r="G21" s="324">
        <v>43277</v>
      </c>
      <c r="H21" s="326" t="s">
        <v>1040</v>
      </c>
      <c r="I21" s="326" t="s">
        <v>1041</v>
      </c>
      <c r="J21" s="326">
        <v>5</v>
      </c>
      <c r="K21" s="323" t="s">
        <v>1689</v>
      </c>
      <c r="L21" s="323" t="s">
        <v>1066</v>
      </c>
      <c r="M21" s="353">
        <v>68.036363636363632</v>
      </c>
      <c r="N21" s="353">
        <v>24.099999999999998</v>
      </c>
      <c r="O21" s="329"/>
      <c r="P21" s="323"/>
      <c r="Q21" s="354"/>
      <c r="R21" s="392"/>
      <c r="S21" s="354"/>
      <c r="T21" s="323"/>
      <c r="U21" s="354"/>
      <c r="V21" s="354"/>
      <c r="W21" s="354"/>
      <c r="X21" s="323"/>
      <c r="Y21" s="353"/>
      <c r="Z21" s="353"/>
      <c r="AA21" s="353"/>
      <c r="AB21" s="353"/>
      <c r="AC21" s="353"/>
      <c r="AD21" s="353"/>
      <c r="AE21" s="353">
        <v>17.727272727272727</v>
      </c>
      <c r="AF21" s="323"/>
      <c r="AG21" s="323"/>
      <c r="AH21" s="353"/>
      <c r="AI21" s="323"/>
      <c r="AJ21" s="323"/>
      <c r="AK21" s="353"/>
      <c r="AL21" s="323"/>
      <c r="AM21" s="353"/>
      <c r="AN21" s="353"/>
      <c r="AO21" s="323" t="s">
        <v>1445</v>
      </c>
      <c r="AP21" s="326" t="s">
        <v>1041</v>
      </c>
      <c r="AQ21" s="326"/>
      <c r="AR21" s="326"/>
      <c r="AS21" s="327"/>
      <c r="AT21" s="326">
        <v>6.2</v>
      </c>
      <c r="AU21" s="327"/>
      <c r="AV21" s="326"/>
      <c r="AW21" s="327"/>
      <c r="AX21" s="326" t="s">
        <v>1045</v>
      </c>
      <c r="AY21" s="326">
        <v>10</v>
      </c>
      <c r="AZ21" s="326">
        <v>0</v>
      </c>
      <c r="BA21" s="326">
        <v>0</v>
      </c>
      <c r="BB21" s="326">
        <v>0</v>
      </c>
      <c r="BC21" s="326">
        <v>0</v>
      </c>
      <c r="BD21" s="326">
        <v>0</v>
      </c>
      <c r="BE21" s="326">
        <v>0</v>
      </c>
      <c r="BF21" s="326">
        <v>0</v>
      </c>
      <c r="BG21" s="326">
        <v>0</v>
      </c>
      <c r="BH21" s="326">
        <v>0</v>
      </c>
      <c r="BI21" s="326">
        <v>0</v>
      </c>
      <c r="BJ21" s="326">
        <v>0</v>
      </c>
      <c r="BK21" s="326">
        <v>0</v>
      </c>
      <c r="BL21" s="326"/>
      <c r="BM21" s="326" t="s">
        <v>1041</v>
      </c>
      <c r="BN21" s="326"/>
      <c r="BO21" s="326" t="s">
        <v>1041</v>
      </c>
      <c r="BP21" s="356"/>
      <c r="BQ21" s="326"/>
      <c r="BR21" s="326"/>
      <c r="BS21" s="326"/>
      <c r="BT21" s="329"/>
      <c r="BU21" s="329"/>
      <c r="BV21" s="326"/>
      <c r="BW21" s="326" t="s">
        <v>1046</v>
      </c>
      <c r="BX21" s="326"/>
      <c r="BY21" s="323"/>
      <c r="BZ21" s="393" t="s">
        <v>23</v>
      </c>
      <c r="CA21" s="329" t="s">
        <v>184</v>
      </c>
    </row>
    <row r="22" spans="1:121" ht="13" customHeight="1" x14ac:dyDescent="0.15">
      <c r="A22" s="323">
        <v>1105</v>
      </c>
      <c r="B22" s="429">
        <v>43312</v>
      </c>
      <c r="C22" s="325" t="s">
        <v>1037</v>
      </c>
      <c r="D22" s="323" t="s">
        <v>1082</v>
      </c>
      <c r="E22" s="323"/>
      <c r="F22" s="323" t="s">
        <v>1039</v>
      </c>
      <c r="G22" s="324">
        <v>43312</v>
      </c>
      <c r="H22" s="326" t="s">
        <v>1040</v>
      </c>
      <c r="I22" s="326" t="s">
        <v>1041</v>
      </c>
      <c r="J22" s="326">
        <v>6</v>
      </c>
      <c r="K22" s="323" t="s">
        <v>1122</v>
      </c>
      <c r="L22" s="323" t="s">
        <v>1911</v>
      </c>
      <c r="M22" s="353">
        <v>89.999999999999986</v>
      </c>
      <c r="N22" s="353">
        <v>27.290909090909089</v>
      </c>
      <c r="O22" s="329"/>
      <c r="P22" s="323"/>
      <c r="Q22" s="354"/>
      <c r="R22" s="392"/>
      <c r="S22" s="354"/>
      <c r="T22" s="323"/>
      <c r="U22" s="354"/>
      <c r="V22" s="354"/>
      <c r="W22" s="354"/>
      <c r="X22" s="323"/>
      <c r="Y22" s="353"/>
      <c r="Z22" s="353"/>
      <c r="AA22" s="353"/>
      <c r="AB22" s="353"/>
      <c r="AC22" s="353"/>
      <c r="AD22" s="353"/>
      <c r="AE22" s="353">
        <v>13.136363636363635</v>
      </c>
      <c r="AF22" s="323"/>
      <c r="AG22" s="323"/>
      <c r="AH22" s="353"/>
      <c r="AI22" s="323"/>
      <c r="AJ22" s="323"/>
      <c r="AK22" s="353"/>
      <c r="AL22" s="323"/>
      <c r="AM22" s="353"/>
      <c r="AN22" s="353"/>
      <c r="AO22" s="323" t="s">
        <v>1044</v>
      </c>
      <c r="AP22" s="326" t="s">
        <v>1041</v>
      </c>
      <c r="AQ22" s="326"/>
      <c r="AR22" s="326"/>
      <c r="AS22" s="327"/>
      <c r="AT22" s="326">
        <v>7.6</v>
      </c>
      <c r="AU22" s="327"/>
      <c r="AV22" s="326"/>
      <c r="AW22" s="327"/>
      <c r="AX22" s="326" t="s">
        <v>1045</v>
      </c>
      <c r="AY22" s="326"/>
      <c r="AZ22" s="326">
        <v>8</v>
      </c>
      <c r="BA22" s="326">
        <v>0</v>
      </c>
      <c r="BB22" s="326">
        <v>0</v>
      </c>
      <c r="BC22" s="326">
        <v>0</v>
      </c>
      <c r="BD22" s="326">
        <v>0</v>
      </c>
      <c r="BE22" s="326">
        <v>0</v>
      </c>
      <c r="BF22" s="326">
        <v>0</v>
      </c>
      <c r="BG22" s="326">
        <v>0</v>
      </c>
      <c r="BH22" s="326">
        <v>0</v>
      </c>
      <c r="BI22" s="326">
        <v>0</v>
      </c>
      <c r="BJ22" s="326">
        <v>0</v>
      </c>
      <c r="BK22" s="326">
        <v>0</v>
      </c>
      <c r="BL22" s="326"/>
      <c r="BM22" s="326" t="s">
        <v>1041</v>
      </c>
      <c r="BN22" s="326">
        <v>12</v>
      </c>
      <c r="BO22" s="326" t="s">
        <v>1041</v>
      </c>
      <c r="BP22" s="356"/>
      <c r="BQ22" s="326"/>
      <c r="BR22" s="326"/>
      <c r="BS22" s="326"/>
      <c r="BT22" s="323" t="s">
        <v>1912</v>
      </c>
      <c r="BU22" s="329" t="s">
        <v>656</v>
      </c>
      <c r="BV22" s="326">
        <v>25</v>
      </c>
      <c r="BW22" s="326" t="s">
        <v>1046</v>
      </c>
      <c r="BX22" s="326"/>
      <c r="BY22" s="323" t="s">
        <v>1913</v>
      </c>
      <c r="BZ22" s="343" t="s">
        <v>23</v>
      </c>
      <c r="CA22" s="329" t="s">
        <v>184</v>
      </c>
    </row>
    <row r="23" spans="1:121" s="415" customFormat="1" ht="13" customHeight="1" x14ac:dyDescent="0.15">
      <c r="A23" s="323">
        <v>633</v>
      </c>
      <c r="B23" s="324">
        <v>43291</v>
      </c>
      <c r="C23" s="325" t="s">
        <v>1037</v>
      </c>
      <c r="D23" s="323" t="s">
        <v>1082</v>
      </c>
      <c r="E23" s="323"/>
      <c r="F23" s="323" t="s">
        <v>1039</v>
      </c>
      <c r="G23" s="324">
        <v>43281</v>
      </c>
      <c r="H23" s="326" t="s">
        <v>1040</v>
      </c>
      <c r="I23" s="326" t="s">
        <v>1041</v>
      </c>
      <c r="J23" s="326">
        <v>7</v>
      </c>
      <c r="K23" s="323" t="s">
        <v>1055</v>
      </c>
      <c r="L23" s="323" t="s">
        <v>1914</v>
      </c>
      <c r="M23" s="353">
        <v>73.236363636363635</v>
      </c>
      <c r="N23" s="353">
        <v>25.218181818181815</v>
      </c>
      <c r="O23" s="329"/>
      <c r="P23" s="323"/>
      <c r="Q23" s="354"/>
      <c r="R23" s="392"/>
      <c r="S23" s="354"/>
      <c r="T23" s="323"/>
      <c r="U23" s="354"/>
      <c r="V23" s="354"/>
      <c r="W23" s="354"/>
      <c r="X23" s="323"/>
      <c r="Y23" s="353"/>
      <c r="Z23" s="353"/>
      <c r="AA23" s="353"/>
      <c r="AB23" s="353"/>
      <c r="AC23" s="353"/>
      <c r="AD23" s="353"/>
      <c r="AE23" s="353">
        <v>13.69090909090909</v>
      </c>
      <c r="AF23" s="323"/>
      <c r="AG23" s="323"/>
      <c r="AH23" s="353"/>
      <c r="AI23" s="323"/>
      <c r="AJ23" s="323"/>
      <c r="AK23" s="354"/>
      <c r="AL23" s="323"/>
      <c r="AM23" s="353"/>
      <c r="AN23" s="353"/>
      <c r="AO23" s="323" t="s">
        <v>1044</v>
      </c>
      <c r="AP23" s="326" t="s">
        <v>1041</v>
      </c>
      <c r="AQ23" s="326"/>
      <c r="AR23" s="326"/>
      <c r="AS23" s="327"/>
      <c r="AT23" s="326">
        <v>5</v>
      </c>
      <c r="AU23" s="327"/>
      <c r="AV23" s="326"/>
      <c r="AW23" s="327"/>
      <c r="AX23" s="326" t="s">
        <v>1045</v>
      </c>
      <c r="AY23" s="326">
        <v>25</v>
      </c>
      <c r="AZ23" s="326">
        <v>0</v>
      </c>
      <c r="BA23" s="326">
        <v>0</v>
      </c>
      <c r="BB23" s="326">
        <v>0</v>
      </c>
      <c r="BC23" s="326">
        <v>0</v>
      </c>
      <c r="BD23" s="326">
        <v>0</v>
      </c>
      <c r="BE23" s="326">
        <v>0</v>
      </c>
      <c r="BF23" s="326">
        <v>0</v>
      </c>
      <c r="BG23" s="326">
        <v>0</v>
      </c>
      <c r="BH23" s="326">
        <v>0</v>
      </c>
      <c r="BI23" s="326">
        <v>0</v>
      </c>
      <c r="BJ23" s="326">
        <v>0</v>
      </c>
      <c r="BK23" s="326">
        <v>0</v>
      </c>
      <c r="BL23" s="326"/>
      <c r="BM23" s="326" t="s">
        <v>1041</v>
      </c>
      <c r="BN23" s="326">
        <v>12</v>
      </c>
      <c r="BO23" s="326" t="s">
        <v>1041</v>
      </c>
      <c r="BP23" s="356"/>
      <c r="BQ23" s="326"/>
      <c r="BR23" s="326"/>
      <c r="BS23" s="326"/>
      <c r="BT23" s="329"/>
      <c r="BU23" s="329"/>
      <c r="BV23" s="326"/>
      <c r="BW23" s="326" t="s">
        <v>1046</v>
      </c>
      <c r="BX23" s="326"/>
      <c r="BY23" s="326"/>
      <c r="BZ23" s="409" t="s">
        <v>1929</v>
      </c>
      <c r="CA23" s="329" t="s">
        <v>184</v>
      </c>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row>
    <row r="24" spans="1:121" ht="13" customHeight="1" x14ac:dyDescent="0.15">
      <c r="A24" s="323">
        <v>15065</v>
      </c>
      <c r="B24" s="429">
        <v>43308</v>
      </c>
      <c r="C24" s="325" t="s">
        <v>1037</v>
      </c>
      <c r="D24" s="323" t="s">
        <v>1082</v>
      </c>
      <c r="E24" s="323"/>
      <c r="F24" s="323" t="s">
        <v>1039</v>
      </c>
      <c r="G24" s="324">
        <v>43266</v>
      </c>
      <c r="H24" s="326" t="s">
        <v>1040</v>
      </c>
      <c r="I24" s="326" t="s">
        <v>1041</v>
      </c>
      <c r="J24" s="326">
        <v>8</v>
      </c>
      <c r="K24" s="323" t="s">
        <v>1059</v>
      </c>
      <c r="L24" s="323" t="s">
        <v>1697</v>
      </c>
      <c r="M24" s="353">
        <v>119.15454545454544</v>
      </c>
      <c r="N24" s="353">
        <v>22.490909090909089</v>
      </c>
      <c r="O24" s="329"/>
      <c r="P24" s="323"/>
      <c r="Q24" s="354"/>
      <c r="R24" s="323"/>
      <c r="S24" s="354"/>
      <c r="T24" s="323"/>
      <c r="U24" s="354"/>
      <c r="V24" s="354"/>
      <c r="W24" s="354"/>
      <c r="X24" s="323"/>
      <c r="Y24" s="353"/>
      <c r="Z24" s="353"/>
      <c r="AA24" s="353"/>
      <c r="AB24" s="353"/>
      <c r="AC24" s="353"/>
      <c r="AD24" s="354"/>
      <c r="AE24" s="353">
        <v>11.754545454545454</v>
      </c>
      <c r="AF24" s="323"/>
      <c r="AG24" s="323"/>
      <c r="AH24" s="353"/>
      <c r="AI24" s="323"/>
      <c r="AJ24" s="323"/>
      <c r="AK24" s="353"/>
      <c r="AL24" s="323"/>
      <c r="AM24" s="353"/>
      <c r="AN24" s="353"/>
      <c r="AO24" s="323" t="s">
        <v>1044</v>
      </c>
      <c r="AP24" s="326" t="s">
        <v>1041</v>
      </c>
      <c r="AQ24" s="326"/>
      <c r="AR24" s="326"/>
      <c r="AS24" s="327"/>
      <c r="AT24" s="326">
        <v>5</v>
      </c>
      <c r="AU24" s="327"/>
      <c r="AV24" s="326"/>
      <c r="AW24" s="327"/>
      <c r="AX24" s="326" t="s">
        <v>1045</v>
      </c>
      <c r="AY24" s="326"/>
      <c r="AZ24" s="326">
        <v>0</v>
      </c>
      <c r="BA24" s="326">
        <v>0</v>
      </c>
      <c r="BB24" s="326">
        <v>0</v>
      </c>
      <c r="BC24" s="326">
        <v>0</v>
      </c>
      <c r="BD24" s="326">
        <v>0</v>
      </c>
      <c r="BE24" s="326">
        <v>0</v>
      </c>
      <c r="BF24" s="326">
        <v>0</v>
      </c>
      <c r="BG24" s="326">
        <v>0</v>
      </c>
      <c r="BH24" s="326">
        <v>0</v>
      </c>
      <c r="BI24" s="326">
        <v>0</v>
      </c>
      <c r="BJ24" s="326">
        <v>0</v>
      </c>
      <c r="BK24" s="326">
        <v>0</v>
      </c>
      <c r="BL24" s="326"/>
      <c r="BM24" s="326" t="s">
        <v>1041</v>
      </c>
      <c r="BN24" s="326"/>
      <c r="BO24" s="326" t="s">
        <v>1041</v>
      </c>
      <c r="BP24" s="356"/>
      <c r="BQ24" s="326"/>
      <c r="BR24" s="326"/>
      <c r="BS24" s="326"/>
      <c r="BT24" s="329"/>
      <c r="BU24" s="329"/>
      <c r="BV24" s="326"/>
      <c r="BW24" s="326" t="s">
        <v>1046</v>
      </c>
      <c r="BX24" s="326">
        <v>1</v>
      </c>
      <c r="BY24" s="323"/>
      <c r="BZ24" s="323" t="s">
        <v>23</v>
      </c>
      <c r="CA24" s="323" t="s">
        <v>89</v>
      </c>
    </row>
    <row r="25" spans="1:121" ht="13" customHeight="1" x14ac:dyDescent="0.15">
      <c r="A25" s="323">
        <v>1388</v>
      </c>
      <c r="B25" s="324">
        <v>43292</v>
      </c>
      <c r="C25" s="325" t="s">
        <v>1037</v>
      </c>
      <c r="D25" s="323" t="s">
        <v>1082</v>
      </c>
      <c r="E25" s="323"/>
      <c r="F25" s="323" t="s">
        <v>1039</v>
      </c>
      <c r="G25" s="333">
        <v>43291</v>
      </c>
      <c r="H25" s="326" t="s">
        <v>1040</v>
      </c>
      <c r="I25" s="326" t="s">
        <v>1041</v>
      </c>
      <c r="J25" s="326">
        <v>9</v>
      </c>
      <c r="K25" s="323" t="s">
        <v>1060</v>
      </c>
      <c r="L25" s="323" t="s">
        <v>1403</v>
      </c>
      <c r="M25" s="353">
        <v>97.98181818181817</v>
      </c>
      <c r="N25" s="353">
        <v>24.981818181818181</v>
      </c>
      <c r="O25" s="329"/>
      <c r="P25" s="323"/>
      <c r="Q25" s="354"/>
      <c r="R25" s="392"/>
      <c r="S25" s="354"/>
      <c r="T25" s="323"/>
      <c r="U25" s="354"/>
      <c r="V25" s="354"/>
      <c r="W25" s="354"/>
      <c r="X25" s="323"/>
      <c r="Y25" s="353"/>
      <c r="Z25" s="353"/>
      <c r="AA25" s="353"/>
      <c r="AB25" s="353"/>
      <c r="AC25" s="353"/>
      <c r="AD25" s="353"/>
      <c r="AE25" s="353">
        <v>14.981818181818181</v>
      </c>
      <c r="AF25" s="323"/>
      <c r="AG25" s="323"/>
      <c r="AH25" s="353"/>
      <c r="AI25" s="323"/>
      <c r="AJ25" s="323"/>
      <c r="AK25" s="353"/>
      <c r="AL25" s="323"/>
      <c r="AM25" s="353"/>
      <c r="AN25" s="353"/>
      <c r="AO25" s="323" t="s">
        <v>1044</v>
      </c>
      <c r="AP25" s="326" t="s">
        <v>1041</v>
      </c>
      <c r="AQ25" s="326"/>
      <c r="AR25" s="326"/>
      <c r="AS25" s="327"/>
      <c r="AT25" s="326">
        <v>7</v>
      </c>
      <c r="AU25" s="327"/>
      <c r="AV25" s="326"/>
      <c r="AW25" s="327"/>
      <c r="AX25" s="326" t="s">
        <v>1045</v>
      </c>
      <c r="AY25" s="326">
        <v>100</v>
      </c>
      <c r="AZ25" s="326">
        <v>0</v>
      </c>
      <c r="BA25" s="326">
        <v>0</v>
      </c>
      <c r="BB25" s="326">
        <v>0</v>
      </c>
      <c r="BC25" s="326">
        <v>0</v>
      </c>
      <c r="BD25" s="326">
        <v>0</v>
      </c>
      <c r="BE25" s="326">
        <v>0</v>
      </c>
      <c r="BF25" s="326">
        <v>0</v>
      </c>
      <c r="BG25" s="326">
        <v>0</v>
      </c>
      <c r="BH25" s="326">
        <v>0</v>
      </c>
      <c r="BI25" s="326">
        <v>0</v>
      </c>
      <c r="BJ25" s="326">
        <v>0</v>
      </c>
      <c r="BK25" s="326">
        <v>0</v>
      </c>
      <c r="BL25" s="326"/>
      <c r="BM25" s="326" t="s">
        <v>1041</v>
      </c>
      <c r="BN25" s="326"/>
      <c r="BO25" s="326" t="s">
        <v>1041</v>
      </c>
      <c r="BP25" s="356"/>
      <c r="BQ25" s="326"/>
      <c r="BR25" s="326"/>
      <c r="BS25" s="328">
        <v>43707</v>
      </c>
      <c r="BT25" s="329"/>
      <c r="BU25" s="329"/>
      <c r="BV25" s="326"/>
      <c r="BW25" s="326" t="s">
        <v>1046</v>
      </c>
      <c r="BX25" s="326"/>
      <c r="BY25" s="323" t="s">
        <v>1404</v>
      </c>
      <c r="BZ25" s="329" t="s">
        <v>1544</v>
      </c>
      <c r="CA25" s="323" t="s">
        <v>184</v>
      </c>
      <c r="CB25" s="161"/>
    </row>
    <row r="26" spans="1:121" ht="13" customHeight="1" x14ac:dyDescent="0.15">
      <c r="A26" s="323">
        <v>1109</v>
      </c>
      <c r="B26" s="324">
        <v>43292</v>
      </c>
      <c r="C26" s="325" t="s">
        <v>1037</v>
      </c>
      <c r="D26" s="323" t="s">
        <v>1082</v>
      </c>
      <c r="E26" s="323"/>
      <c r="F26" s="323" t="s">
        <v>1039</v>
      </c>
      <c r="G26" s="324">
        <v>43281</v>
      </c>
      <c r="H26" s="326" t="s">
        <v>1040</v>
      </c>
      <c r="I26" s="326" t="s">
        <v>1041</v>
      </c>
      <c r="J26" s="326">
        <v>10</v>
      </c>
      <c r="K26" s="323" t="s">
        <v>1062</v>
      </c>
      <c r="L26" s="323" t="s">
        <v>1916</v>
      </c>
      <c r="M26" s="353">
        <v>83.963636363636354</v>
      </c>
      <c r="N26" s="353">
        <v>28.690909090909088</v>
      </c>
      <c r="O26" s="323" t="s">
        <v>992</v>
      </c>
      <c r="P26" s="323">
        <v>1000</v>
      </c>
      <c r="Q26" s="353">
        <v>29.281818181818181</v>
      </c>
      <c r="R26" s="392"/>
      <c r="S26" s="354"/>
      <c r="T26" s="323"/>
      <c r="U26" s="354"/>
      <c r="V26" s="354"/>
      <c r="W26" s="354"/>
      <c r="X26" s="323"/>
      <c r="Y26" s="353"/>
      <c r="Z26" s="353"/>
      <c r="AA26" s="353"/>
      <c r="AB26" s="353"/>
      <c r="AC26" s="353"/>
      <c r="AD26" s="353"/>
      <c r="AE26" s="353">
        <v>13.872727272727271</v>
      </c>
      <c r="AF26" s="323"/>
      <c r="AG26" s="323"/>
      <c r="AH26" s="353"/>
      <c r="AI26" s="323"/>
      <c r="AJ26" s="323"/>
      <c r="AK26" s="353"/>
      <c r="AL26" s="323"/>
      <c r="AM26" s="353"/>
      <c r="AN26" s="353"/>
      <c r="AO26" s="323" t="s">
        <v>1044</v>
      </c>
      <c r="AP26" s="326" t="s">
        <v>1041</v>
      </c>
      <c r="AQ26" s="326"/>
      <c r="AR26" s="326"/>
      <c r="AS26" s="327"/>
      <c r="AT26" s="326">
        <v>8</v>
      </c>
      <c r="AU26" s="327"/>
      <c r="AV26" s="326"/>
      <c r="AW26" s="327"/>
      <c r="AX26" s="326" t="s">
        <v>1041</v>
      </c>
      <c r="AY26" s="326"/>
      <c r="AZ26" s="326">
        <v>1</v>
      </c>
      <c r="BA26" s="326">
        <v>0</v>
      </c>
      <c r="BB26" s="326">
        <v>0</v>
      </c>
      <c r="BC26" s="326">
        <v>0</v>
      </c>
      <c r="BD26" s="326">
        <v>0</v>
      </c>
      <c r="BE26" s="326">
        <v>0</v>
      </c>
      <c r="BF26" s="326">
        <v>0</v>
      </c>
      <c r="BG26" s="326">
        <v>0</v>
      </c>
      <c r="BH26" s="326">
        <v>0</v>
      </c>
      <c r="BI26" s="326">
        <v>0</v>
      </c>
      <c r="BJ26" s="326">
        <v>0</v>
      </c>
      <c r="BK26" s="326">
        <v>0</v>
      </c>
      <c r="BL26" s="326"/>
      <c r="BM26" s="326" t="s">
        <v>1041</v>
      </c>
      <c r="BN26" s="326"/>
      <c r="BO26" s="326" t="s">
        <v>1041</v>
      </c>
      <c r="BP26" s="356"/>
      <c r="BQ26" s="326"/>
      <c r="BR26" s="326"/>
      <c r="BS26" s="326"/>
      <c r="BT26" s="323"/>
      <c r="BU26" s="323"/>
      <c r="BV26" s="326"/>
      <c r="BW26" s="326" t="s">
        <v>1046</v>
      </c>
      <c r="BX26" s="326"/>
      <c r="BY26" s="323" t="s">
        <v>1917</v>
      </c>
      <c r="BZ26" s="410" t="s">
        <v>23</v>
      </c>
      <c r="CA26" s="323" t="s">
        <v>184</v>
      </c>
      <c r="CB26" s="161"/>
      <c r="CC26" s="161"/>
      <c r="CD26" s="161"/>
      <c r="CE26" s="161"/>
      <c r="CF26" s="161"/>
      <c r="CG26" s="161"/>
      <c r="CH26" s="161"/>
      <c r="CI26" s="161"/>
      <c r="CJ26" s="161"/>
      <c r="CK26" s="161"/>
      <c r="CL26" s="161"/>
      <c r="CM26" s="161"/>
      <c r="CN26" s="161"/>
      <c r="CO26" s="161"/>
      <c r="CP26" s="161"/>
      <c r="CQ26" s="161"/>
      <c r="CR26" s="161"/>
      <c r="CS26" s="161"/>
      <c r="CT26" s="161"/>
      <c r="CU26" s="161"/>
      <c r="CV26" s="161"/>
      <c r="CW26" s="161"/>
      <c r="CX26" s="161"/>
      <c r="CY26" s="161"/>
      <c r="CZ26" s="161"/>
      <c r="DA26" s="161"/>
      <c r="DB26" s="161"/>
      <c r="DC26" s="161"/>
      <c r="DD26" s="161"/>
      <c r="DE26" s="161"/>
    </row>
    <row r="27" spans="1:121" ht="13" customHeight="1" x14ac:dyDescent="0.15">
      <c r="A27" s="323">
        <v>16485</v>
      </c>
      <c r="B27" s="324">
        <v>43294</v>
      </c>
      <c r="C27" s="325" t="s">
        <v>1037</v>
      </c>
      <c r="D27" s="323" t="s">
        <v>1082</v>
      </c>
      <c r="E27" s="323"/>
      <c r="F27" s="323" t="s">
        <v>1039</v>
      </c>
      <c r="G27" s="324">
        <v>43273</v>
      </c>
      <c r="H27" s="326" t="s">
        <v>1040</v>
      </c>
      <c r="I27" s="326" t="s">
        <v>1041</v>
      </c>
      <c r="J27" s="326">
        <v>11</v>
      </c>
      <c r="K27" s="323" t="s">
        <v>1175</v>
      </c>
      <c r="L27" s="323" t="s">
        <v>1702</v>
      </c>
      <c r="M27" s="353">
        <v>91.763636363636351</v>
      </c>
      <c r="N27" s="353">
        <v>39.927272727272722</v>
      </c>
      <c r="O27" s="329"/>
      <c r="P27" s="323"/>
      <c r="Q27" s="354"/>
      <c r="R27" s="392"/>
      <c r="S27" s="354"/>
      <c r="T27" s="323"/>
      <c r="U27" s="354"/>
      <c r="V27" s="354"/>
      <c r="W27" s="354"/>
      <c r="X27" s="323"/>
      <c r="Y27" s="353"/>
      <c r="Z27" s="353"/>
      <c r="AA27" s="353"/>
      <c r="AB27" s="353"/>
      <c r="AC27" s="353"/>
      <c r="AD27" s="354"/>
      <c r="AE27" s="353">
        <v>31.190909090909091</v>
      </c>
      <c r="AF27" s="323"/>
      <c r="AG27" s="323"/>
      <c r="AH27" s="353"/>
      <c r="AI27" s="323"/>
      <c r="AJ27" s="323"/>
      <c r="AK27" s="353"/>
      <c r="AL27" s="323"/>
      <c r="AM27" s="353"/>
      <c r="AN27" s="353"/>
      <c r="AO27" s="323" t="s">
        <v>1044</v>
      </c>
      <c r="AP27" s="326" t="s">
        <v>1041</v>
      </c>
      <c r="AQ27" s="326"/>
      <c r="AR27" s="326"/>
      <c r="AS27" s="327"/>
      <c r="AT27" s="326"/>
      <c r="AU27" s="327"/>
      <c r="AV27" s="326"/>
      <c r="AW27" s="327"/>
      <c r="AX27" s="326" t="s">
        <v>1045</v>
      </c>
      <c r="AY27" s="326">
        <v>25</v>
      </c>
      <c r="AZ27" s="326">
        <v>0</v>
      </c>
      <c r="BA27" s="326">
        <v>0</v>
      </c>
      <c r="BB27" s="326">
        <v>0</v>
      </c>
      <c r="BC27" s="326">
        <v>0</v>
      </c>
      <c r="BD27" s="326">
        <v>0</v>
      </c>
      <c r="BE27" s="326">
        <v>0</v>
      </c>
      <c r="BF27" s="326">
        <v>0</v>
      </c>
      <c r="BG27" s="326">
        <v>0</v>
      </c>
      <c r="BH27" s="326">
        <v>0</v>
      </c>
      <c r="BI27" s="326">
        <v>0</v>
      </c>
      <c r="BJ27" s="326">
        <v>0</v>
      </c>
      <c r="BK27" s="326">
        <v>0</v>
      </c>
      <c r="BL27" s="326"/>
      <c r="BM27" s="326" t="s">
        <v>1041</v>
      </c>
      <c r="BN27" s="326"/>
      <c r="BO27" s="326" t="s">
        <v>1041</v>
      </c>
      <c r="BP27" s="356"/>
      <c r="BQ27" s="326"/>
      <c r="BR27" s="326"/>
      <c r="BS27" s="326"/>
      <c r="BT27" s="329"/>
      <c r="BU27" s="329"/>
      <c r="BV27" s="326"/>
      <c r="BW27" s="326" t="s">
        <v>1046</v>
      </c>
      <c r="BX27" s="326">
        <v>0.5</v>
      </c>
      <c r="BY27" s="323" t="s">
        <v>1919</v>
      </c>
      <c r="BZ27" s="343" t="s">
        <v>23</v>
      </c>
      <c r="CA27" s="323" t="s">
        <v>130</v>
      </c>
    </row>
    <row r="28" spans="1:121" ht="13" customHeight="1" x14ac:dyDescent="0.15">
      <c r="A28" s="323">
        <v>13361</v>
      </c>
      <c r="B28" s="324">
        <v>43290</v>
      </c>
      <c r="C28" s="325" t="s">
        <v>1037</v>
      </c>
      <c r="D28" s="323" t="s">
        <v>1082</v>
      </c>
      <c r="E28" s="323"/>
      <c r="F28" s="323" t="s">
        <v>1444</v>
      </c>
      <c r="G28" s="333">
        <v>43281</v>
      </c>
      <c r="H28" s="326" t="s">
        <v>126</v>
      </c>
      <c r="I28" s="326" t="s">
        <v>1041</v>
      </c>
      <c r="J28" s="326">
        <v>12</v>
      </c>
      <c r="K28" s="323" t="s">
        <v>1157</v>
      </c>
      <c r="L28" s="323" t="s">
        <v>1710</v>
      </c>
      <c r="M28" s="353">
        <v>83.245454545454535</v>
      </c>
      <c r="N28" s="353">
        <v>20.481818181818181</v>
      </c>
      <c r="O28" s="323" t="s">
        <v>992</v>
      </c>
      <c r="P28" s="323">
        <v>2000</v>
      </c>
      <c r="Q28" s="353">
        <v>39.572727272727271</v>
      </c>
      <c r="R28" s="392"/>
      <c r="S28" s="354"/>
      <c r="T28" s="323"/>
      <c r="U28" s="354"/>
      <c r="V28" s="354"/>
      <c r="W28" s="354"/>
      <c r="X28" s="323"/>
      <c r="Y28" s="353"/>
      <c r="Z28" s="353"/>
      <c r="AA28" s="353"/>
      <c r="AB28" s="353"/>
      <c r="AC28" s="353"/>
      <c r="AD28" s="353"/>
      <c r="AE28" s="353">
        <v>21.68181818181818</v>
      </c>
      <c r="AF28" s="323"/>
      <c r="AG28" s="323"/>
      <c r="AH28" s="353"/>
      <c r="AI28" s="323"/>
      <c r="AJ28" s="323"/>
      <c r="AK28" s="353"/>
      <c r="AL28" s="323"/>
      <c r="AM28" s="353"/>
      <c r="AN28" s="353"/>
      <c r="AO28" s="323" t="s">
        <v>1044</v>
      </c>
      <c r="AP28" s="326" t="s">
        <v>1041</v>
      </c>
      <c r="AQ28" s="326"/>
      <c r="AR28" s="326"/>
      <c r="AS28" s="327"/>
      <c r="AT28" s="326"/>
      <c r="AU28" s="327"/>
      <c r="AV28" s="326"/>
      <c r="AW28" s="327"/>
      <c r="AX28" s="326" t="s">
        <v>997</v>
      </c>
      <c r="AY28" s="326">
        <v>100</v>
      </c>
      <c r="AZ28" s="326">
        <v>0</v>
      </c>
      <c r="BA28" s="326">
        <v>0</v>
      </c>
      <c r="BB28" s="326">
        <v>0</v>
      </c>
      <c r="BC28" s="326">
        <v>0</v>
      </c>
      <c r="BD28" s="326">
        <v>0</v>
      </c>
      <c r="BE28" s="326">
        <v>0</v>
      </c>
      <c r="BF28" s="326">
        <v>0</v>
      </c>
      <c r="BG28" s="326">
        <v>0</v>
      </c>
      <c r="BH28" s="326">
        <v>0</v>
      </c>
      <c r="BI28" s="326">
        <v>0</v>
      </c>
      <c r="BJ28" s="326">
        <v>0</v>
      </c>
      <c r="BK28" s="326">
        <v>0</v>
      </c>
      <c r="BL28" s="326"/>
      <c r="BM28" s="326" t="s">
        <v>1041</v>
      </c>
      <c r="BN28" s="326"/>
      <c r="BO28" s="326" t="s">
        <v>1041</v>
      </c>
      <c r="BP28" s="355">
        <v>163.63636363636363</v>
      </c>
      <c r="BQ28" s="326"/>
      <c r="BR28" s="326"/>
      <c r="BS28" s="328"/>
      <c r="BT28" s="323"/>
      <c r="BU28" s="323"/>
      <c r="BV28" s="326"/>
      <c r="BW28" s="326" t="s">
        <v>1046</v>
      </c>
      <c r="BX28" s="326">
        <v>1</v>
      </c>
      <c r="BY28" s="329" t="s">
        <v>1711</v>
      </c>
      <c r="BZ28" s="409" t="s">
        <v>23</v>
      </c>
      <c r="CA28" s="323" t="s">
        <v>184</v>
      </c>
    </row>
    <row r="29" spans="1:121" s="415" customFormat="1" ht="13" customHeight="1" x14ac:dyDescent="0.15">
      <c r="A29" s="323">
        <v>12482</v>
      </c>
      <c r="B29" s="324">
        <v>43292</v>
      </c>
      <c r="C29" s="325" t="s">
        <v>1037</v>
      </c>
      <c r="D29" s="323" t="s">
        <v>1082</v>
      </c>
      <c r="E29" s="323"/>
      <c r="F29" s="323" t="s">
        <v>1039</v>
      </c>
      <c r="G29" s="324">
        <v>43255</v>
      </c>
      <c r="H29" s="326" t="s">
        <v>1040</v>
      </c>
      <c r="I29" s="326" t="s">
        <v>1041</v>
      </c>
      <c r="J29" s="326">
        <v>13</v>
      </c>
      <c r="K29" s="323" t="s">
        <v>1415</v>
      </c>
      <c r="L29" s="323" t="s">
        <v>1707</v>
      </c>
      <c r="M29" s="353">
        <v>80</v>
      </c>
      <c r="N29" s="353">
        <v>23</v>
      </c>
      <c r="O29" s="329"/>
      <c r="P29" s="323"/>
      <c r="Q29" s="354"/>
      <c r="R29" s="392"/>
      <c r="S29" s="354"/>
      <c r="T29" s="323"/>
      <c r="U29" s="354"/>
      <c r="V29" s="354"/>
      <c r="W29" s="354"/>
      <c r="X29" s="323"/>
      <c r="Y29" s="353"/>
      <c r="Z29" s="353"/>
      <c r="AA29" s="353"/>
      <c r="AB29" s="353"/>
      <c r="AC29" s="353"/>
      <c r="AD29" s="354"/>
      <c r="AE29" s="353">
        <v>15.699999999999998</v>
      </c>
      <c r="AF29" s="323"/>
      <c r="AG29" s="323"/>
      <c r="AH29" s="353"/>
      <c r="AI29" s="323"/>
      <c r="AJ29" s="323"/>
      <c r="AK29" s="353"/>
      <c r="AL29" s="323"/>
      <c r="AM29" s="353"/>
      <c r="AN29" s="353"/>
      <c r="AO29" s="323" t="s">
        <v>1044</v>
      </c>
      <c r="AP29" s="326" t="s">
        <v>1041</v>
      </c>
      <c r="AQ29" s="326"/>
      <c r="AR29" s="326"/>
      <c r="AS29" s="327"/>
      <c r="AT29" s="326">
        <v>5.5</v>
      </c>
      <c r="AU29" s="327"/>
      <c r="AV29" s="326"/>
      <c r="AW29" s="327"/>
      <c r="AX29" s="326" t="s">
        <v>971</v>
      </c>
      <c r="AY29" s="326"/>
      <c r="AZ29" s="326">
        <v>0</v>
      </c>
      <c r="BA29" s="326">
        <v>0</v>
      </c>
      <c r="BB29" s="326">
        <v>0</v>
      </c>
      <c r="BC29" s="326">
        <v>0</v>
      </c>
      <c r="BD29" s="326">
        <v>0</v>
      </c>
      <c r="BE29" s="326">
        <v>0</v>
      </c>
      <c r="BF29" s="326">
        <v>0</v>
      </c>
      <c r="BG29" s="326">
        <v>0</v>
      </c>
      <c r="BH29" s="326">
        <v>0</v>
      </c>
      <c r="BI29" s="326">
        <v>0</v>
      </c>
      <c r="BJ29" s="326">
        <v>0</v>
      </c>
      <c r="BK29" s="326">
        <v>0</v>
      </c>
      <c r="BL29" s="326"/>
      <c r="BM29" s="326" t="s">
        <v>1041</v>
      </c>
      <c r="BN29" s="326"/>
      <c r="BO29" s="326" t="s">
        <v>1041</v>
      </c>
      <c r="BP29" s="356"/>
      <c r="BQ29" s="326"/>
      <c r="BR29" s="326"/>
      <c r="BS29" s="326"/>
      <c r="BT29" s="323"/>
      <c r="BU29" s="329"/>
      <c r="BV29" s="326"/>
      <c r="BW29" s="326" t="s">
        <v>1046</v>
      </c>
      <c r="BX29" s="326">
        <v>1</v>
      </c>
      <c r="BY29" s="323" t="s">
        <v>1922</v>
      </c>
      <c r="BZ29" s="343" t="s">
        <v>23</v>
      </c>
      <c r="CA29" s="329" t="s">
        <v>89</v>
      </c>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row>
    <row r="30" spans="1:121" ht="13" customHeight="1" x14ac:dyDescent="0.15">
      <c r="A30" s="323">
        <v>5225</v>
      </c>
      <c r="B30" s="324">
        <v>43292</v>
      </c>
      <c r="C30" s="325" t="s">
        <v>1037</v>
      </c>
      <c r="D30" s="323" t="s">
        <v>1082</v>
      </c>
      <c r="E30" s="323"/>
      <c r="F30" s="323" t="s">
        <v>1039</v>
      </c>
      <c r="G30" s="324">
        <v>43252</v>
      </c>
      <c r="H30" s="326" t="s">
        <v>1040</v>
      </c>
      <c r="I30" s="326" t="s">
        <v>1041</v>
      </c>
      <c r="J30" s="326">
        <v>14</v>
      </c>
      <c r="K30" s="323" t="s">
        <v>1923</v>
      </c>
      <c r="L30" s="323" t="s">
        <v>1431</v>
      </c>
      <c r="M30" s="353">
        <v>70</v>
      </c>
      <c r="N30" s="353">
        <v>47.999999999999993</v>
      </c>
      <c r="O30" s="323" t="s">
        <v>992</v>
      </c>
      <c r="P30" s="323">
        <v>1825</v>
      </c>
      <c r="Q30" s="353">
        <v>51</v>
      </c>
      <c r="R30" s="323"/>
      <c r="S30" s="354"/>
      <c r="T30" s="323"/>
      <c r="U30" s="354"/>
      <c r="V30" s="354"/>
      <c r="W30" s="354"/>
      <c r="X30" s="323"/>
      <c r="Y30" s="353"/>
      <c r="Z30" s="353"/>
      <c r="AA30" s="353"/>
      <c r="AB30" s="353"/>
      <c r="AC30" s="353"/>
      <c r="AD30" s="353"/>
      <c r="AE30" s="353">
        <v>42.999999999999993</v>
      </c>
      <c r="AF30" s="323"/>
      <c r="AG30" s="323"/>
      <c r="AH30" s="353"/>
      <c r="AI30" s="323"/>
      <c r="AJ30" s="323"/>
      <c r="AK30" s="353"/>
      <c r="AL30" s="323"/>
      <c r="AM30" s="353"/>
      <c r="AN30" s="353"/>
      <c r="AO30" s="323" t="s">
        <v>1044</v>
      </c>
      <c r="AP30" s="326" t="s">
        <v>1041</v>
      </c>
      <c r="AQ30" s="326"/>
      <c r="AR30" s="326"/>
      <c r="AS30" s="327"/>
      <c r="AT30" s="326">
        <v>5</v>
      </c>
      <c r="AU30" s="327"/>
      <c r="AV30" s="326"/>
      <c r="AW30" s="327"/>
      <c r="AX30" s="326" t="s">
        <v>1041</v>
      </c>
      <c r="AY30" s="326"/>
      <c r="AZ30" s="326">
        <v>0</v>
      </c>
      <c r="BA30" s="326">
        <v>0</v>
      </c>
      <c r="BB30" s="326">
        <v>0</v>
      </c>
      <c r="BC30" s="326">
        <v>0</v>
      </c>
      <c r="BD30" s="326">
        <v>0</v>
      </c>
      <c r="BE30" s="326">
        <v>0</v>
      </c>
      <c r="BF30" s="326">
        <v>0</v>
      </c>
      <c r="BG30" s="326">
        <v>0</v>
      </c>
      <c r="BH30" s="326">
        <v>0</v>
      </c>
      <c r="BI30" s="326">
        <v>0</v>
      </c>
      <c r="BJ30" s="326">
        <v>0</v>
      </c>
      <c r="BK30" s="326">
        <v>0</v>
      </c>
      <c r="BL30" s="326"/>
      <c r="BM30" s="326" t="s">
        <v>1041</v>
      </c>
      <c r="BN30" s="326"/>
      <c r="BO30" s="326" t="s">
        <v>1041</v>
      </c>
      <c r="BP30" s="356"/>
      <c r="BQ30" s="326"/>
      <c r="BR30" s="326"/>
      <c r="BS30" s="326"/>
      <c r="BT30" s="323"/>
      <c r="BU30" s="329"/>
      <c r="BV30" s="326"/>
      <c r="BW30" s="326" t="s">
        <v>1046</v>
      </c>
      <c r="BX30" s="326"/>
      <c r="BY30" s="323"/>
      <c r="BZ30" s="323" t="s">
        <v>23</v>
      </c>
      <c r="CA30" s="323" t="s">
        <v>89</v>
      </c>
    </row>
    <row r="31" spans="1:121" ht="13" customHeight="1" x14ac:dyDescent="0.15">
      <c r="A31" s="323">
        <v>559</v>
      </c>
      <c r="B31" s="429">
        <v>43309</v>
      </c>
      <c r="C31" s="325" t="s">
        <v>1037</v>
      </c>
      <c r="D31" s="323" t="s">
        <v>1082</v>
      </c>
      <c r="E31" s="323"/>
      <c r="F31" s="323" t="s">
        <v>1039</v>
      </c>
      <c r="G31" s="324">
        <v>43266</v>
      </c>
      <c r="H31" s="326" t="s">
        <v>1040</v>
      </c>
      <c r="I31" s="326" t="s">
        <v>1041</v>
      </c>
      <c r="J31" s="326">
        <v>15</v>
      </c>
      <c r="K31" s="323" t="s">
        <v>1433</v>
      </c>
      <c r="L31" s="323" t="s">
        <v>1925</v>
      </c>
      <c r="M31" s="353">
        <v>94.1</v>
      </c>
      <c r="N31" s="353">
        <v>24.672727272727272</v>
      </c>
      <c r="O31" s="329"/>
      <c r="P31" s="323"/>
      <c r="Q31" s="354"/>
      <c r="R31" s="323"/>
      <c r="S31" s="354"/>
      <c r="T31" s="323"/>
      <c r="U31" s="354"/>
      <c r="V31" s="354"/>
      <c r="W31" s="354"/>
      <c r="X31" s="323"/>
      <c r="Y31" s="353"/>
      <c r="Z31" s="353"/>
      <c r="AA31" s="353"/>
      <c r="AB31" s="353"/>
      <c r="AC31" s="353"/>
      <c r="AD31" s="353"/>
      <c r="AE31" s="353">
        <v>17.599999999999998</v>
      </c>
      <c r="AF31" s="323"/>
      <c r="AG31" s="323"/>
      <c r="AH31" s="353"/>
      <c r="AI31" s="323"/>
      <c r="AJ31" s="323"/>
      <c r="AK31" s="353"/>
      <c r="AL31" s="323"/>
      <c r="AM31" s="353"/>
      <c r="AN31" s="353"/>
      <c r="AO31" s="323" t="s">
        <v>1044</v>
      </c>
      <c r="AP31" s="326" t="s">
        <v>1041</v>
      </c>
      <c r="AQ31" s="326"/>
      <c r="AR31" s="326"/>
      <c r="AS31" s="327"/>
      <c r="AT31" s="326">
        <v>4.3499999999999996</v>
      </c>
      <c r="AU31" s="327"/>
      <c r="AV31" s="326"/>
      <c r="AW31" s="327"/>
      <c r="AX31" s="326" t="s">
        <v>1041</v>
      </c>
      <c r="AY31" s="326"/>
      <c r="AZ31" s="326">
        <v>0</v>
      </c>
      <c r="BA31" s="326">
        <v>0</v>
      </c>
      <c r="BB31" s="326">
        <v>0</v>
      </c>
      <c r="BC31" s="326">
        <v>0</v>
      </c>
      <c r="BD31" s="326">
        <v>0</v>
      </c>
      <c r="BE31" s="326">
        <v>0</v>
      </c>
      <c r="BF31" s="326">
        <v>0</v>
      </c>
      <c r="BG31" s="326">
        <v>0</v>
      </c>
      <c r="BH31" s="326">
        <v>0</v>
      </c>
      <c r="BI31" s="326">
        <v>0</v>
      </c>
      <c r="BJ31" s="326">
        <v>0</v>
      </c>
      <c r="BK31" s="326">
        <v>0</v>
      </c>
      <c r="BL31" s="326"/>
      <c r="BM31" s="326" t="s">
        <v>1041</v>
      </c>
      <c r="BN31" s="326"/>
      <c r="BO31" s="326" t="s">
        <v>1041</v>
      </c>
      <c r="BP31" s="356"/>
      <c r="BQ31" s="326"/>
      <c r="BR31" s="326"/>
      <c r="BS31" s="326"/>
      <c r="BT31" s="329"/>
      <c r="BU31" s="329"/>
      <c r="BV31" s="326"/>
      <c r="BW31" s="326" t="s">
        <v>1046</v>
      </c>
      <c r="BX31" s="326">
        <v>1</v>
      </c>
      <c r="BY31" s="323" t="s">
        <v>1926</v>
      </c>
      <c r="BZ31" s="323" t="s">
        <v>23</v>
      </c>
      <c r="CA31" s="323" t="s">
        <v>89</v>
      </c>
    </row>
    <row r="32" spans="1:121" ht="13" customHeight="1" x14ac:dyDescent="0.15">
      <c r="A32" s="323">
        <v>16268</v>
      </c>
      <c r="B32" s="429">
        <v>43312</v>
      </c>
      <c r="C32" s="325" t="s">
        <v>1037</v>
      </c>
      <c r="D32" s="323" t="s">
        <v>1082</v>
      </c>
      <c r="E32" s="323"/>
      <c r="F32" s="323" t="s">
        <v>1057</v>
      </c>
      <c r="G32" s="324">
        <v>43284</v>
      </c>
      <c r="H32" s="326" t="s">
        <v>1040</v>
      </c>
      <c r="I32" s="326" t="s">
        <v>1041</v>
      </c>
      <c r="J32" s="326">
        <v>2</v>
      </c>
      <c r="K32" s="323" t="s">
        <v>1042</v>
      </c>
      <c r="L32" s="323" t="s">
        <v>1905</v>
      </c>
      <c r="M32" s="353">
        <v>90.663636363636357</v>
      </c>
      <c r="N32" s="353">
        <v>46.227272727272727</v>
      </c>
      <c r="O32" s="329"/>
      <c r="P32" s="323"/>
      <c r="Q32" s="354"/>
      <c r="R32" s="392"/>
      <c r="S32" s="354"/>
      <c r="T32" s="323"/>
      <c r="U32" s="354"/>
      <c r="V32" s="354"/>
      <c r="W32" s="353">
        <v>13.736363636363635</v>
      </c>
      <c r="X32" s="323"/>
      <c r="Y32" s="353"/>
      <c r="Z32" s="353"/>
      <c r="AA32" s="353"/>
      <c r="AB32" s="353"/>
      <c r="AC32" s="353"/>
      <c r="AD32" s="353"/>
      <c r="AE32" s="354"/>
      <c r="AF32" s="323"/>
      <c r="AG32" s="323"/>
      <c r="AH32" s="353">
        <v>20.409090909090907</v>
      </c>
      <c r="AI32" s="323"/>
      <c r="AJ32" s="323"/>
      <c r="AK32" s="353"/>
      <c r="AL32" s="323"/>
      <c r="AM32" s="353"/>
      <c r="AN32" s="353"/>
      <c r="AO32" s="323" t="s">
        <v>1195</v>
      </c>
      <c r="AP32" s="326" t="s">
        <v>1041</v>
      </c>
      <c r="AQ32" s="326"/>
      <c r="AR32" s="326"/>
      <c r="AS32" s="327"/>
      <c r="AT32" s="326">
        <v>5</v>
      </c>
      <c r="AU32" s="327"/>
      <c r="AV32" s="326"/>
      <c r="AW32" s="327"/>
      <c r="AX32" s="326" t="s">
        <v>1045</v>
      </c>
      <c r="AY32" s="326">
        <v>20</v>
      </c>
      <c r="AZ32" s="326">
        <v>0</v>
      </c>
      <c r="BA32" s="326">
        <v>0</v>
      </c>
      <c r="BB32" s="326">
        <v>0</v>
      </c>
      <c r="BC32" s="326">
        <v>0</v>
      </c>
      <c r="BD32" s="326">
        <v>0</v>
      </c>
      <c r="BE32" s="326">
        <v>0</v>
      </c>
      <c r="BF32" s="326">
        <v>0</v>
      </c>
      <c r="BG32" s="326">
        <v>0</v>
      </c>
      <c r="BH32" s="326">
        <v>0</v>
      </c>
      <c r="BI32" s="326">
        <v>0</v>
      </c>
      <c r="BJ32" s="326">
        <v>0</v>
      </c>
      <c r="BK32" s="326">
        <v>0</v>
      </c>
      <c r="BL32" s="326"/>
      <c r="BM32" s="326" t="s">
        <v>1041</v>
      </c>
      <c r="BN32" s="326">
        <v>12</v>
      </c>
      <c r="BO32" s="326" t="s">
        <v>1041</v>
      </c>
      <c r="BP32" s="356"/>
      <c r="BQ32" s="326"/>
      <c r="BR32" s="326"/>
      <c r="BS32" s="326"/>
      <c r="BT32" s="323" t="s">
        <v>1906</v>
      </c>
      <c r="BU32" s="329" t="s">
        <v>656</v>
      </c>
      <c r="BV32" s="326">
        <v>75</v>
      </c>
      <c r="BW32" s="326" t="s">
        <v>1046</v>
      </c>
      <c r="BX32" s="326"/>
      <c r="BY32" s="323" t="s">
        <v>1685</v>
      </c>
      <c r="BZ32" s="343" t="s">
        <v>23</v>
      </c>
      <c r="CA32" s="329" t="s">
        <v>184</v>
      </c>
    </row>
    <row r="33" spans="1:121" ht="13" customHeight="1" x14ac:dyDescent="0.15">
      <c r="A33" s="323">
        <v>16638</v>
      </c>
      <c r="B33" s="429">
        <v>43309</v>
      </c>
      <c r="C33" s="325" t="s">
        <v>1037</v>
      </c>
      <c r="D33" s="323" t="s">
        <v>1082</v>
      </c>
      <c r="E33" s="323"/>
      <c r="F33" s="323" t="s">
        <v>1057</v>
      </c>
      <c r="G33" s="333">
        <v>43299</v>
      </c>
      <c r="H33" s="326" t="s">
        <v>1040</v>
      </c>
      <c r="I33" s="326" t="s">
        <v>1041</v>
      </c>
      <c r="J33" s="326">
        <v>3</v>
      </c>
      <c r="K33" s="323" t="s">
        <v>1097</v>
      </c>
      <c r="L33" s="323" t="s">
        <v>1383</v>
      </c>
      <c r="M33" s="353">
        <v>94.809090909090912</v>
      </c>
      <c r="N33" s="353">
        <v>50.527272727272724</v>
      </c>
      <c r="O33" s="329"/>
      <c r="P33" s="323"/>
      <c r="Q33" s="354"/>
      <c r="R33" s="392"/>
      <c r="S33" s="354"/>
      <c r="T33" s="323"/>
      <c r="U33" s="354"/>
      <c r="V33" s="354"/>
      <c r="W33" s="353">
        <v>15.163636363636362</v>
      </c>
      <c r="X33" s="323"/>
      <c r="Y33" s="353"/>
      <c r="Z33" s="353"/>
      <c r="AA33" s="353"/>
      <c r="AB33" s="353"/>
      <c r="AC33" s="353"/>
      <c r="AD33" s="354"/>
      <c r="AE33" s="354"/>
      <c r="AF33" s="323"/>
      <c r="AG33" s="323"/>
      <c r="AH33" s="353">
        <v>21.418181818181814</v>
      </c>
      <c r="AI33" s="323"/>
      <c r="AJ33" s="323"/>
      <c r="AK33" s="353"/>
      <c r="AL33" s="323"/>
      <c r="AM33" s="353"/>
      <c r="AN33" s="353"/>
      <c r="AO33" s="236" t="s">
        <v>1819</v>
      </c>
      <c r="AP33" s="326" t="s">
        <v>1041</v>
      </c>
      <c r="AQ33" s="326"/>
      <c r="AR33" s="326"/>
      <c r="AS33" s="327"/>
      <c r="AT33" s="326">
        <v>6.7</v>
      </c>
      <c r="AU33" s="327"/>
      <c r="AV33" s="326"/>
      <c r="AW33" s="327"/>
      <c r="AX33" s="326" t="s">
        <v>1041</v>
      </c>
      <c r="AY33" s="326"/>
      <c r="AZ33" s="326">
        <v>0</v>
      </c>
      <c r="BA33" s="326">
        <v>0</v>
      </c>
      <c r="BB33" s="326">
        <v>0</v>
      </c>
      <c r="BC33" s="326">
        <v>0</v>
      </c>
      <c r="BD33" s="326">
        <v>0</v>
      </c>
      <c r="BE33" s="326">
        <v>0</v>
      </c>
      <c r="BF33" s="326">
        <v>0</v>
      </c>
      <c r="BG33" s="326">
        <v>0</v>
      </c>
      <c r="BH33" s="326">
        <v>0</v>
      </c>
      <c r="BI33" s="326">
        <v>0</v>
      </c>
      <c r="BJ33" s="326">
        <v>0</v>
      </c>
      <c r="BK33" s="326">
        <v>0</v>
      </c>
      <c r="BL33" s="326"/>
      <c r="BM33" s="326" t="s">
        <v>1041</v>
      </c>
      <c r="BN33" s="326"/>
      <c r="BO33" s="326" t="s">
        <v>1041</v>
      </c>
      <c r="BP33" s="356"/>
      <c r="BQ33" s="326"/>
      <c r="BR33" s="326"/>
      <c r="BS33" s="326"/>
      <c r="BT33" s="323"/>
      <c r="BU33" s="329"/>
      <c r="BV33" s="326"/>
      <c r="BW33" s="326" t="s">
        <v>1046</v>
      </c>
      <c r="BX33" s="326">
        <v>1</v>
      </c>
      <c r="BY33" s="323"/>
      <c r="BZ33" s="161" t="s">
        <v>23</v>
      </c>
      <c r="CA33" s="323" t="s">
        <v>130</v>
      </c>
    </row>
    <row r="34" spans="1:121" ht="13" customHeight="1" x14ac:dyDescent="0.15">
      <c r="A34" s="323">
        <v>11097</v>
      </c>
      <c r="B34" s="324">
        <v>43290</v>
      </c>
      <c r="C34" s="325" t="s">
        <v>1037</v>
      </c>
      <c r="D34" s="323" t="s">
        <v>1082</v>
      </c>
      <c r="E34" s="323"/>
      <c r="F34" s="323" t="s">
        <v>1057</v>
      </c>
      <c r="G34" s="333">
        <v>43281</v>
      </c>
      <c r="H34" s="326" t="s">
        <v>1040</v>
      </c>
      <c r="I34" s="326" t="s">
        <v>1041</v>
      </c>
      <c r="J34" s="326">
        <v>4</v>
      </c>
      <c r="K34" s="323" t="s">
        <v>1048</v>
      </c>
      <c r="L34" s="323" t="s">
        <v>1909</v>
      </c>
      <c r="M34" s="353">
        <v>112.99999999999999</v>
      </c>
      <c r="N34" s="353">
        <v>44.6</v>
      </c>
      <c r="O34" s="329"/>
      <c r="P34" s="323"/>
      <c r="Q34" s="354"/>
      <c r="R34" s="392"/>
      <c r="S34" s="354"/>
      <c r="T34" s="323"/>
      <c r="U34" s="354"/>
      <c r="V34" s="354"/>
      <c r="W34" s="353">
        <v>21.999999999999996</v>
      </c>
      <c r="X34" s="323"/>
      <c r="Y34" s="353"/>
      <c r="Z34" s="353"/>
      <c r="AA34" s="353"/>
      <c r="AB34" s="353"/>
      <c r="AC34" s="353"/>
      <c r="AD34" s="353"/>
      <c r="AE34" s="354"/>
      <c r="AF34" s="323"/>
      <c r="AG34" s="323"/>
      <c r="AH34" s="353">
        <v>21.999999999999996</v>
      </c>
      <c r="AI34" s="323"/>
      <c r="AJ34" s="323"/>
      <c r="AK34" s="353"/>
      <c r="AL34" s="323"/>
      <c r="AM34" s="353"/>
      <c r="AN34" s="353"/>
      <c r="AO34" s="236" t="s">
        <v>1822</v>
      </c>
      <c r="AP34" s="326" t="s">
        <v>126</v>
      </c>
      <c r="AQ34" s="326"/>
      <c r="AR34" s="326"/>
      <c r="AS34" s="326">
        <v>10</v>
      </c>
      <c r="AT34" s="326">
        <v>5.2</v>
      </c>
      <c r="AU34" s="327"/>
      <c r="AV34" s="326"/>
      <c r="AW34" s="327"/>
      <c r="AX34" s="326" t="s">
        <v>1045</v>
      </c>
      <c r="AY34" s="326">
        <v>50</v>
      </c>
      <c r="AZ34" s="326">
        <v>0</v>
      </c>
      <c r="BA34" s="326">
        <v>0</v>
      </c>
      <c r="BB34" s="326">
        <v>2</v>
      </c>
      <c r="BC34" s="326">
        <v>0</v>
      </c>
      <c r="BD34" s="326">
        <v>0</v>
      </c>
      <c r="BE34" s="326">
        <v>0</v>
      </c>
      <c r="BF34" s="326">
        <v>0</v>
      </c>
      <c r="BG34" s="326">
        <v>0</v>
      </c>
      <c r="BH34" s="326">
        <v>0</v>
      </c>
      <c r="BI34" s="326">
        <v>0</v>
      </c>
      <c r="BJ34" s="326">
        <v>0</v>
      </c>
      <c r="BK34" s="326">
        <v>0</v>
      </c>
      <c r="BL34" s="326"/>
      <c r="BM34" s="326" t="s">
        <v>971</v>
      </c>
      <c r="BN34" s="326"/>
      <c r="BO34" s="326" t="s">
        <v>1041</v>
      </c>
      <c r="BP34" s="356"/>
      <c r="BQ34" s="326"/>
      <c r="BR34" s="326"/>
      <c r="BS34" s="326"/>
      <c r="BT34" s="329"/>
      <c r="BU34" s="329"/>
      <c r="BV34" s="326"/>
      <c r="BW34" s="326" t="s">
        <v>1046</v>
      </c>
      <c r="BX34" s="326"/>
      <c r="BY34" s="323"/>
      <c r="BZ34" s="393" t="s">
        <v>23</v>
      </c>
      <c r="CA34" s="323" t="s">
        <v>184</v>
      </c>
    </row>
    <row r="35" spans="1:121" ht="13" customHeight="1" x14ac:dyDescent="0.15">
      <c r="A35" s="323">
        <v>1484</v>
      </c>
      <c r="B35" s="324">
        <v>43290</v>
      </c>
      <c r="C35" s="325" t="s">
        <v>1037</v>
      </c>
      <c r="D35" s="323" t="s">
        <v>1082</v>
      </c>
      <c r="E35" s="323"/>
      <c r="F35" s="323" t="s">
        <v>1057</v>
      </c>
      <c r="G35" s="324">
        <v>43277</v>
      </c>
      <c r="H35" s="326" t="s">
        <v>1040</v>
      </c>
      <c r="I35" s="326" t="s">
        <v>1041</v>
      </c>
      <c r="J35" s="326">
        <v>5</v>
      </c>
      <c r="K35" s="323" t="s">
        <v>1689</v>
      </c>
      <c r="L35" s="323" t="s">
        <v>1066</v>
      </c>
      <c r="M35" s="353">
        <v>108.2090909090909</v>
      </c>
      <c r="N35" s="353">
        <v>43.218181818181812</v>
      </c>
      <c r="O35" s="329"/>
      <c r="P35" s="323"/>
      <c r="Q35" s="354"/>
      <c r="R35" s="392"/>
      <c r="S35" s="354"/>
      <c r="T35" s="323"/>
      <c r="U35" s="354"/>
      <c r="V35" s="354"/>
      <c r="W35" s="353">
        <v>17.854545454545455</v>
      </c>
      <c r="X35" s="323"/>
      <c r="Y35" s="353"/>
      <c r="Z35" s="353"/>
      <c r="AA35" s="353"/>
      <c r="AB35" s="353"/>
      <c r="AC35" s="353"/>
      <c r="AD35" s="353"/>
      <c r="AE35" s="354"/>
      <c r="AF35" s="323"/>
      <c r="AG35" s="323"/>
      <c r="AH35" s="353">
        <v>19.545454545454543</v>
      </c>
      <c r="AI35" s="323"/>
      <c r="AJ35" s="323"/>
      <c r="AK35" s="353"/>
      <c r="AL35" s="323"/>
      <c r="AM35" s="353"/>
      <c r="AN35" s="353"/>
      <c r="AO35" s="323" t="s">
        <v>1195</v>
      </c>
      <c r="AP35" s="326" t="s">
        <v>1041</v>
      </c>
      <c r="AQ35" s="326"/>
      <c r="AR35" s="326"/>
      <c r="AS35" s="327"/>
      <c r="AT35" s="326">
        <v>6.2</v>
      </c>
      <c r="AU35" s="327"/>
      <c r="AV35" s="326"/>
      <c r="AW35" s="327"/>
      <c r="AX35" s="326" t="s">
        <v>1045</v>
      </c>
      <c r="AY35" s="326">
        <v>10</v>
      </c>
      <c r="AZ35" s="326">
        <v>0</v>
      </c>
      <c r="BA35" s="326">
        <v>0</v>
      </c>
      <c r="BB35" s="326">
        <v>0</v>
      </c>
      <c r="BC35" s="326">
        <v>0</v>
      </c>
      <c r="BD35" s="326">
        <v>0</v>
      </c>
      <c r="BE35" s="326">
        <v>0</v>
      </c>
      <c r="BF35" s="326">
        <v>0</v>
      </c>
      <c r="BG35" s="326">
        <v>0</v>
      </c>
      <c r="BH35" s="326">
        <v>0</v>
      </c>
      <c r="BI35" s="326">
        <v>0</v>
      </c>
      <c r="BJ35" s="326">
        <v>0</v>
      </c>
      <c r="BK35" s="326">
        <v>0</v>
      </c>
      <c r="BL35" s="326"/>
      <c r="BM35" s="326" t="s">
        <v>1041</v>
      </c>
      <c r="BN35" s="326"/>
      <c r="BO35" s="326" t="s">
        <v>1041</v>
      </c>
      <c r="BP35" s="356"/>
      <c r="BQ35" s="326"/>
      <c r="BR35" s="326"/>
      <c r="BS35" s="326"/>
      <c r="BT35" s="329"/>
      <c r="BU35" s="329"/>
      <c r="BV35" s="326"/>
      <c r="BW35" s="326" t="s">
        <v>1046</v>
      </c>
      <c r="BX35" s="326"/>
      <c r="BY35" s="323"/>
      <c r="BZ35" s="393" t="s">
        <v>23</v>
      </c>
      <c r="CA35" s="329" t="s">
        <v>184</v>
      </c>
    </row>
    <row r="36" spans="1:121" ht="13" customHeight="1" x14ac:dyDescent="0.15">
      <c r="A36" s="323">
        <v>1107</v>
      </c>
      <c r="B36" s="429">
        <v>43312</v>
      </c>
      <c r="C36" s="325" t="s">
        <v>1037</v>
      </c>
      <c r="D36" s="323" t="s">
        <v>1082</v>
      </c>
      <c r="E36" s="323"/>
      <c r="F36" s="323" t="s">
        <v>1057</v>
      </c>
      <c r="G36" s="324">
        <v>43312</v>
      </c>
      <c r="H36" s="326" t="s">
        <v>1040</v>
      </c>
      <c r="I36" s="326" t="s">
        <v>1041</v>
      </c>
      <c r="J36" s="326">
        <v>6</v>
      </c>
      <c r="K36" s="323" t="s">
        <v>1122</v>
      </c>
      <c r="L36" s="323" t="s">
        <v>1911</v>
      </c>
      <c r="M36" s="353">
        <v>94.899999999999991</v>
      </c>
      <c r="N36" s="353">
        <v>52.554545454545455</v>
      </c>
      <c r="O36" s="329"/>
      <c r="P36" s="323"/>
      <c r="Q36" s="354"/>
      <c r="R36" s="392"/>
      <c r="S36" s="354"/>
      <c r="T36" s="323"/>
      <c r="U36" s="354"/>
      <c r="V36" s="354"/>
      <c r="W36" s="353">
        <v>17.990909090909089</v>
      </c>
      <c r="X36" s="323"/>
      <c r="Y36" s="353"/>
      <c r="Z36" s="353"/>
      <c r="AA36" s="353"/>
      <c r="AB36" s="353"/>
      <c r="AC36" s="353"/>
      <c r="AD36" s="353"/>
      <c r="AE36" s="354"/>
      <c r="AF36" s="323"/>
      <c r="AG36" s="323"/>
      <c r="AH36" s="353">
        <v>25.18181818181818</v>
      </c>
      <c r="AI36" s="323"/>
      <c r="AJ36" s="323"/>
      <c r="AK36" s="353"/>
      <c r="AL36" s="323"/>
      <c r="AM36" s="353"/>
      <c r="AN36" s="353"/>
      <c r="AO36" s="236" t="s">
        <v>1823</v>
      </c>
      <c r="AP36" s="326" t="s">
        <v>126</v>
      </c>
      <c r="AQ36" s="326"/>
      <c r="AR36" s="326"/>
      <c r="AS36" s="327"/>
      <c r="AT36" s="326">
        <v>7.6</v>
      </c>
      <c r="AU36" s="327"/>
      <c r="AV36" s="326"/>
      <c r="AW36" s="327"/>
      <c r="AX36" s="326" t="s">
        <v>1045</v>
      </c>
      <c r="AY36" s="326"/>
      <c r="AZ36" s="326">
        <v>8</v>
      </c>
      <c r="BA36" s="326">
        <v>0</v>
      </c>
      <c r="BB36" s="326">
        <v>0</v>
      </c>
      <c r="BC36" s="326">
        <v>0</v>
      </c>
      <c r="BD36" s="326">
        <v>0</v>
      </c>
      <c r="BE36" s="326">
        <v>0</v>
      </c>
      <c r="BF36" s="326">
        <v>0</v>
      </c>
      <c r="BG36" s="326">
        <v>0</v>
      </c>
      <c r="BH36" s="326">
        <v>0</v>
      </c>
      <c r="BI36" s="326">
        <v>0</v>
      </c>
      <c r="BJ36" s="326">
        <v>0</v>
      </c>
      <c r="BK36" s="326">
        <v>0</v>
      </c>
      <c r="BL36" s="326"/>
      <c r="BM36" s="326" t="s">
        <v>1041</v>
      </c>
      <c r="BN36" s="326">
        <v>12</v>
      </c>
      <c r="BO36" s="326" t="s">
        <v>1041</v>
      </c>
      <c r="BP36" s="356"/>
      <c r="BQ36" s="326"/>
      <c r="BR36" s="326"/>
      <c r="BS36" s="326"/>
      <c r="BT36" s="323" t="s">
        <v>1912</v>
      </c>
      <c r="BU36" s="329" t="s">
        <v>656</v>
      </c>
      <c r="BV36" s="326">
        <v>25</v>
      </c>
      <c r="BW36" s="326" t="s">
        <v>1046</v>
      </c>
      <c r="BX36" s="326"/>
      <c r="BY36" s="323" t="s">
        <v>1913</v>
      </c>
      <c r="BZ36" s="343" t="s">
        <v>23</v>
      </c>
      <c r="CA36" s="329" t="s">
        <v>184</v>
      </c>
    </row>
    <row r="37" spans="1:121" s="415" customFormat="1" ht="13" customHeight="1" x14ac:dyDescent="0.15">
      <c r="A37" s="323">
        <v>635</v>
      </c>
      <c r="B37" s="324">
        <v>43291</v>
      </c>
      <c r="C37" s="325" t="s">
        <v>1037</v>
      </c>
      <c r="D37" s="323" t="s">
        <v>1082</v>
      </c>
      <c r="E37" s="323"/>
      <c r="F37" s="323" t="s">
        <v>1057</v>
      </c>
      <c r="G37" s="324">
        <v>43281</v>
      </c>
      <c r="H37" s="326" t="s">
        <v>1040</v>
      </c>
      <c r="I37" s="326" t="s">
        <v>1041</v>
      </c>
      <c r="J37" s="326">
        <v>7</v>
      </c>
      <c r="K37" s="323" t="s">
        <v>1055</v>
      </c>
      <c r="L37" s="323" t="s">
        <v>1914</v>
      </c>
      <c r="M37" s="353">
        <v>86.109090909090895</v>
      </c>
      <c r="N37" s="353">
        <v>51.572727272727263</v>
      </c>
      <c r="O37" s="329"/>
      <c r="P37" s="323"/>
      <c r="Q37" s="354"/>
      <c r="R37" s="392"/>
      <c r="S37" s="354"/>
      <c r="T37" s="323"/>
      <c r="U37" s="354"/>
      <c r="V37" s="354"/>
      <c r="W37" s="353">
        <v>13.59090909090909</v>
      </c>
      <c r="X37" s="323"/>
      <c r="Y37" s="353"/>
      <c r="Z37" s="353"/>
      <c r="AA37" s="353"/>
      <c r="AB37" s="353"/>
      <c r="AC37" s="353"/>
      <c r="AD37" s="353"/>
      <c r="AE37" s="354"/>
      <c r="AF37" s="323"/>
      <c r="AG37" s="323"/>
      <c r="AH37" s="353">
        <v>23.490909090909089</v>
      </c>
      <c r="AI37" s="323"/>
      <c r="AJ37" s="323"/>
      <c r="AK37" s="354"/>
      <c r="AL37" s="323"/>
      <c r="AM37" s="353"/>
      <c r="AN37" s="353"/>
      <c r="AO37" s="236" t="s">
        <v>1823</v>
      </c>
      <c r="AP37" s="326" t="s">
        <v>126</v>
      </c>
      <c r="AQ37" s="326"/>
      <c r="AR37" s="326"/>
      <c r="AS37" s="327"/>
      <c r="AT37" s="326">
        <v>5</v>
      </c>
      <c r="AU37" s="327"/>
      <c r="AV37" s="326"/>
      <c r="AW37" s="327"/>
      <c r="AX37" s="326" t="s">
        <v>1045</v>
      </c>
      <c r="AY37" s="326">
        <v>25</v>
      </c>
      <c r="AZ37" s="326">
        <v>0</v>
      </c>
      <c r="BA37" s="326">
        <v>0</v>
      </c>
      <c r="BB37" s="326">
        <v>0</v>
      </c>
      <c r="BC37" s="326">
        <v>0</v>
      </c>
      <c r="BD37" s="326">
        <v>0</v>
      </c>
      <c r="BE37" s="326">
        <v>0</v>
      </c>
      <c r="BF37" s="326">
        <v>0</v>
      </c>
      <c r="BG37" s="326">
        <v>0</v>
      </c>
      <c r="BH37" s="326">
        <v>0</v>
      </c>
      <c r="BI37" s="326">
        <v>0</v>
      </c>
      <c r="BJ37" s="326">
        <v>0</v>
      </c>
      <c r="BK37" s="326">
        <v>0</v>
      </c>
      <c r="BL37" s="326"/>
      <c r="BM37" s="326" t="s">
        <v>1041</v>
      </c>
      <c r="BN37" s="326">
        <v>12</v>
      </c>
      <c r="BO37" s="326" t="s">
        <v>1041</v>
      </c>
      <c r="BP37" s="356"/>
      <c r="BQ37" s="326"/>
      <c r="BR37" s="326"/>
      <c r="BS37" s="326"/>
      <c r="BT37" s="329"/>
      <c r="BU37" s="329"/>
      <c r="BV37" s="326"/>
      <c r="BW37" s="326" t="s">
        <v>1046</v>
      </c>
      <c r="BX37" s="326"/>
      <c r="BY37" s="326"/>
      <c r="BZ37" s="409" t="s">
        <v>23</v>
      </c>
      <c r="CA37" s="329" t="s">
        <v>184</v>
      </c>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row>
    <row r="38" spans="1:121" ht="13" customHeight="1" x14ac:dyDescent="0.15">
      <c r="A38" s="323">
        <v>15067</v>
      </c>
      <c r="B38" s="429">
        <v>43308</v>
      </c>
      <c r="C38" s="325" t="s">
        <v>1037</v>
      </c>
      <c r="D38" s="323" t="s">
        <v>1082</v>
      </c>
      <c r="E38" s="323"/>
      <c r="F38" s="323" t="s">
        <v>1057</v>
      </c>
      <c r="G38" s="324">
        <v>43266</v>
      </c>
      <c r="H38" s="326" t="s">
        <v>1040</v>
      </c>
      <c r="I38" s="326" t="s">
        <v>1041</v>
      </c>
      <c r="J38" s="326">
        <v>8</v>
      </c>
      <c r="K38" s="323" t="s">
        <v>1059</v>
      </c>
      <c r="L38" s="323" t="s">
        <v>1697</v>
      </c>
      <c r="M38" s="353">
        <v>110.49999999999999</v>
      </c>
      <c r="N38" s="353">
        <v>22.490909090909089</v>
      </c>
      <c r="O38" s="329"/>
      <c r="P38" s="323"/>
      <c r="Q38" s="354"/>
      <c r="R38" s="323"/>
      <c r="S38" s="354"/>
      <c r="T38" s="323"/>
      <c r="U38" s="354"/>
      <c r="V38" s="354"/>
      <c r="W38" s="353">
        <v>22.490909090909089</v>
      </c>
      <c r="X38" s="323"/>
      <c r="Y38" s="353"/>
      <c r="Z38" s="353"/>
      <c r="AA38" s="353"/>
      <c r="AB38" s="353"/>
      <c r="AC38" s="353"/>
      <c r="AD38" s="354"/>
      <c r="AE38" s="354"/>
      <c r="AF38" s="323"/>
      <c r="AG38" s="323"/>
      <c r="AH38" s="353">
        <v>22.490909090909089</v>
      </c>
      <c r="AI38" s="323"/>
      <c r="AJ38" s="323"/>
      <c r="AK38" s="353"/>
      <c r="AL38" s="323"/>
      <c r="AM38" s="353"/>
      <c r="AN38" s="353"/>
      <c r="AO38" s="236" t="s">
        <v>1837</v>
      </c>
      <c r="AP38" s="326" t="s">
        <v>126</v>
      </c>
      <c r="AQ38" s="326"/>
      <c r="AR38" s="326"/>
      <c r="AS38" s="430"/>
      <c r="AT38" s="326">
        <v>5</v>
      </c>
      <c r="AU38" s="327"/>
      <c r="AV38" s="326"/>
      <c r="AW38" s="327"/>
      <c r="AX38" s="326" t="s">
        <v>1045</v>
      </c>
      <c r="AY38" s="326"/>
      <c r="AZ38" s="326">
        <v>0</v>
      </c>
      <c r="BA38" s="326">
        <v>0</v>
      </c>
      <c r="BB38" s="326">
        <v>0</v>
      </c>
      <c r="BC38" s="326">
        <v>0</v>
      </c>
      <c r="BD38" s="326">
        <v>0</v>
      </c>
      <c r="BE38" s="326">
        <v>0</v>
      </c>
      <c r="BF38" s="326">
        <v>0</v>
      </c>
      <c r="BG38" s="326">
        <v>0</v>
      </c>
      <c r="BH38" s="326">
        <v>0</v>
      </c>
      <c r="BI38" s="326">
        <v>0</v>
      </c>
      <c r="BJ38" s="326">
        <v>0</v>
      </c>
      <c r="BK38" s="326">
        <v>0</v>
      </c>
      <c r="BL38" s="326"/>
      <c r="BM38" s="326" t="s">
        <v>1041</v>
      </c>
      <c r="BN38" s="326"/>
      <c r="BO38" s="326" t="s">
        <v>1041</v>
      </c>
      <c r="BP38" s="356"/>
      <c r="BQ38" s="326"/>
      <c r="BR38" s="326"/>
      <c r="BS38" s="326"/>
      <c r="BT38" s="329"/>
      <c r="BU38" s="329"/>
      <c r="BV38" s="326"/>
      <c r="BW38" s="326" t="s">
        <v>1046</v>
      </c>
      <c r="BX38" s="326">
        <v>1</v>
      </c>
      <c r="BY38" s="416"/>
      <c r="BZ38" s="343" t="s">
        <v>23</v>
      </c>
      <c r="CA38" s="323" t="s">
        <v>89</v>
      </c>
    </row>
    <row r="39" spans="1:121" ht="13" customHeight="1" x14ac:dyDescent="0.15">
      <c r="A39" s="323">
        <v>1389</v>
      </c>
      <c r="B39" s="324">
        <v>43292</v>
      </c>
      <c r="C39" s="325" t="s">
        <v>1037</v>
      </c>
      <c r="D39" s="323" t="s">
        <v>1082</v>
      </c>
      <c r="E39" s="323"/>
      <c r="F39" s="323" t="s">
        <v>1057</v>
      </c>
      <c r="G39" s="333">
        <v>43291</v>
      </c>
      <c r="H39" s="326" t="s">
        <v>1040</v>
      </c>
      <c r="I39" s="326" t="s">
        <v>1041</v>
      </c>
      <c r="J39" s="326">
        <v>9</v>
      </c>
      <c r="K39" s="323" t="s">
        <v>1060</v>
      </c>
      <c r="L39" s="323" t="s">
        <v>1403</v>
      </c>
      <c r="M39" s="353">
        <v>97.98181818181817</v>
      </c>
      <c r="N39" s="353">
        <v>37.5</v>
      </c>
      <c r="O39" s="329"/>
      <c r="P39" s="323"/>
      <c r="Q39" s="354"/>
      <c r="R39" s="392"/>
      <c r="S39" s="354"/>
      <c r="T39" s="323"/>
      <c r="U39" s="354"/>
      <c r="V39" s="354"/>
      <c r="W39" s="353">
        <v>14.981818181818181</v>
      </c>
      <c r="X39" s="323"/>
      <c r="Y39" s="353"/>
      <c r="Z39" s="353"/>
      <c r="AA39" s="353"/>
      <c r="AB39" s="353"/>
      <c r="AC39" s="353"/>
      <c r="AD39" s="353"/>
      <c r="AE39" s="354"/>
      <c r="AF39" s="323"/>
      <c r="AG39" s="323"/>
      <c r="AH39" s="353">
        <v>24.981818181818181</v>
      </c>
      <c r="AI39" s="323"/>
      <c r="AJ39" s="323"/>
      <c r="AK39" s="353"/>
      <c r="AL39" s="323"/>
      <c r="AM39" s="353"/>
      <c r="AN39" s="353"/>
      <c r="AO39" s="323" t="s">
        <v>1195</v>
      </c>
      <c r="AP39" s="326" t="s">
        <v>1041</v>
      </c>
      <c r="AQ39" s="326"/>
      <c r="AR39" s="326"/>
      <c r="AS39" s="327"/>
      <c r="AT39" s="326">
        <v>7</v>
      </c>
      <c r="AU39" s="327"/>
      <c r="AV39" s="326"/>
      <c r="AW39" s="327"/>
      <c r="AX39" s="326" t="s">
        <v>1045</v>
      </c>
      <c r="AY39" s="326">
        <v>100</v>
      </c>
      <c r="AZ39" s="326">
        <v>0</v>
      </c>
      <c r="BA39" s="326">
        <v>0</v>
      </c>
      <c r="BB39" s="326">
        <v>0</v>
      </c>
      <c r="BC39" s="326">
        <v>0</v>
      </c>
      <c r="BD39" s="326">
        <v>0</v>
      </c>
      <c r="BE39" s="326">
        <v>0</v>
      </c>
      <c r="BF39" s="326">
        <v>0</v>
      </c>
      <c r="BG39" s="326">
        <v>0</v>
      </c>
      <c r="BH39" s="326">
        <v>0</v>
      </c>
      <c r="BI39" s="326">
        <v>0</v>
      </c>
      <c r="BJ39" s="326">
        <v>0</v>
      </c>
      <c r="BK39" s="326">
        <v>0</v>
      </c>
      <c r="BL39" s="326"/>
      <c r="BM39" s="326" t="s">
        <v>1041</v>
      </c>
      <c r="BN39" s="326"/>
      <c r="BO39" s="326" t="s">
        <v>1041</v>
      </c>
      <c r="BP39" s="356"/>
      <c r="BQ39" s="326"/>
      <c r="BR39" s="326"/>
      <c r="BS39" s="328">
        <v>43707</v>
      </c>
      <c r="BT39" s="329"/>
      <c r="BU39" s="329"/>
      <c r="BV39" s="326"/>
      <c r="BW39" s="326" t="s">
        <v>1046</v>
      </c>
      <c r="BX39" s="326"/>
      <c r="BY39" s="416" t="s">
        <v>1404</v>
      </c>
      <c r="BZ39" s="409" t="s">
        <v>23</v>
      </c>
      <c r="CA39" s="323" t="s">
        <v>184</v>
      </c>
    </row>
    <row r="40" spans="1:121" ht="13" customHeight="1" x14ac:dyDescent="0.15">
      <c r="A40" s="323">
        <v>1111</v>
      </c>
      <c r="B40" s="324">
        <v>43292</v>
      </c>
      <c r="C40" s="325" t="s">
        <v>1037</v>
      </c>
      <c r="D40" s="323" t="s">
        <v>1082</v>
      </c>
      <c r="E40" s="323"/>
      <c r="F40" s="323" t="s">
        <v>1057</v>
      </c>
      <c r="G40" s="324">
        <v>43281</v>
      </c>
      <c r="H40" s="326" t="s">
        <v>1040</v>
      </c>
      <c r="I40" s="326" t="s">
        <v>1041</v>
      </c>
      <c r="J40" s="326">
        <v>10</v>
      </c>
      <c r="K40" s="323" t="s">
        <v>1062</v>
      </c>
      <c r="L40" s="323" t="s">
        <v>1916</v>
      </c>
      <c r="M40" s="353">
        <v>96.072727272727278</v>
      </c>
      <c r="N40" s="353">
        <v>49.972727272727269</v>
      </c>
      <c r="O40" s="329"/>
      <c r="P40" s="323"/>
      <c r="Q40" s="354"/>
      <c r="R40" s="392"/>
      <c r="S40" s="354"/>
      <c r="T40" s="323"/>
      <c r="U40" s="354"/>
      <c r="V40" s="354"/>
      <c r="W40" s="353">
        <v>18.899999999999999</v>
      </c>
      <c r="X40" s="323"/>
      <c r="Y40" s="353"/>
      <c r="Z40" s="353"/>
      <c r="AA40" s="353"/>
      <c r="AB40" s="353"/>
      <c r="AC40" s="353"/>
      <c r="AD40" s="353"/>
      <c r="AE40" s="354"/>
      <c r="AF40" s="323"/>
      <c r="AG40" s="323"/>
      <c r="AH40" s="353">
        <v>24.918181818181818</v>
      </c>
      <c r="AI40" s="323"/>
      <c r="AJ40" s="323"/>
      <c r="AK40" s="353"/>
      <c r="AL40" s="323"/>
      <c r="AM40" s="353"/>
      <c r="AN40" s="353"/>
      <c r="AO40" s="236" t="s">
        <v>1823</v>
      </c>
      <c r="AP40" s="326" t="s">
        <v>126</v>
      </c>
      <c r="AQ40" s="326"/>
      <c r="AR40" s="326"/>
      <c r="AS40" s="327"/>
      <c r="AT40" s="326">
        <v>8</v>
      </c>
      <c r="AU40" s="327"/>
      <c r="AV40" s="326"/>
      <c r="AW40" s="327"/>
      <c r="AX40" s="326" t="s">
        <v>1041</v>
      </c>
      <c r="AY40" s="326"/>
      <c r="AZ40" s="326">
        <v>1</v>
      </c>
      <c r="BA40" s="326">
        <v>0</v>
      </c>
      <c r="BB40" s="326">
        <v>0</v>
      </c>
      <c r="BC40" s="326">
        <v>0</v>
      </c>
      <c r="BD40" s="326">
        <v>0</v>
      </c>
      <c r="BE40" s="326">
        <v>0</v>
      </c>
      <c r="BF40" s="326">
        <v>0</v>
      </c>
      <c r="BG40" s="326">
        <v>0</v>
      </c>
      <c r="BH40" s="326">
        <v>0</v>
      </c>
      <c r="BI40" s="326">
        <v>0</v>
      </c>
      <c r="BJ40" s="326">
        <v>0</v>
      </c>
      <c r="BK40" s="326">
        <v>0</v>
      </c>
      <c r="BL40" s="326"/>
      <c r="BM40" s="326" t="s">
        <v>1041</v>
      </c>
      <c r="BN40" s="326"/>
      <c r="BO40" s="326" t="s">
        <v>1041</v>
      </c>
      <c r="BP40" s="356"/>
      <c r="BQ40" s="326"/>
      <c r="BR40" s="326"/>
      <c r="BS40" s="326"/>
      <c r="BT40" s="323"/>
      <c r="BU40" s="323"/>
      <c r="BV40" s="326"/>
      <c r="BW40" s="326" t="s">
        <v>1046</v>
      </c>
      <c r="BX40" s="326"/>
      <c r="BY40" s="416" t="s">
        <v>1917</v>
      </c>
      <c r="BZ40" s="410" t="s">
        <v>23</v>
      </c>
      <c r="CA40" s="323" t="s">
        <v>184</v>
      </c>
    </row>
    <row r="41" spans="1:121" ht="13" customHeight="1" x14ac:dyDescent="0.15">
      <c r="A41" s="323">
        <v>16488</v>
      </c>
      <c r="B41" s="324">
        <v>43294</v>
      </c>
      <c r="C41" s="325" t="s">
        <v>1037</v>
      </c>
      <c r="D41" s="323" t="s">
        <v>1082</v>
      </c>
      <c r="E41" s="323"/>
      <c r="F41" s="323" t="s">
        <v>1057</v>
      </c>
      <c r="G41" s="324">
        <v>43273</v>
      </c>
      <c r="H41" s="326" t="s">
        <v>1040</v>
      </c>
      <c r="I41" s="326" t="s">
        <v>1041</v>
      </c>
      <c r="J41" s="326">
        <v>11</v>
      </c>
      <c r="K41" s="323" t="s">
        <v>1175</v>
      </c>
      <c r="L41" s="323" t="s">
        <v>1702</v>
      </c>
      <c r="M41" s="353">
        <v>107.8181818181818</v>
      </c>
      <c r="N41" s="353">
        <v>59.918181818181807</v>
      </c>
      <c r="O41" s="329"/>
      <c r="P41" s="323"/>
      <c r="Q41" s="354"/>
      <c r="R41" s="392"/>
      <c r="S41" s="354"/>
      <c r="T41" s="323"/>
      <c r="U41" s="354"/>
      <c r="V41" s="354"/>
      <c r="W41" s="353">
        <v>34.154545454545449</v>
      </c>
      <c r="X41" s="323"/>
      <c r="Y41" s="353"/>
      <c r="Z41" s="353"/>
      <c r="AA41" s="353"/>
      <c r="AB41" s="353"/>
      <c r="AC41" s="353"/>
      <c r="AD41" s="354"/>
      <c r="AE41" s="354"/>
      <c r="AF41" s="323"/>
      <c r="AG41" s="323"/>
      <c r="AH41" s="353">
        <v>34.618181818181817</v>
      </c>
      <c r="AI41" s="323"/>
      <c r="AJ41" s="323"/>
      <c r="AK41" s="353"/>
      <c r="AL41" s="323"/>
      <c r="AM41" s="353"/>
      <c r="AN41" s="353"/>
      <c r="AO41" s="236" t="s">
        <v>1823</v>
      </c>
      <c r="AP41" s="326" t="s">
        <v>126</v>
      </c>
      <c r="AQ41" s="326"/>
      <c r="AR41" s="326"/>
      <c r="AS41" s="327"/>
      <c r="AT41" s="326"/>
      <c r="AU41" s="327"/>
      <c r="AV41" s="326"/>
      <c r="AW41" s="327"/>
      <c r="AX41" s="326" t="s">
        <v>1045</v>
      </c>
      <c r="AY41" s="326">
        <v>25</v>
      </c>
      <c r="AZ41" s="326">
        <v>0</v>
      </c>
      <c r="BA41" s="326">
        <v>0</v>
      </c>
      <c r="BB41" s="326">
        <v>0</v>
      </c>
      <c r="BC41" s="326">
        <v>0</v>
      </c>
      <c r="BD41" s="326">
        <v>0</v>
      </c>
      <c r="BE41" s="326">
        <v>0</v>
      </c>
      <c r="BF41" s="326">
        <v>0</v>
      </c>
      <c r="BG41" s="326">
        <v>0</v>
      </c>
      <c r="BH41" s="326">
        <v>0</v>
      </c>
      <c r="BI41" s="326">
        <v>0</v>
      </c>
      <c r="BJ41" s="326">
        <v>0</v>
      </c>
      <c r="BK41" s="326">
        <v>0</v>
      </c>
      <c r="BL41" s="326"/>
      <c r="BM41" s="326" t="s">
        <v>1041</v>
      </c>
      <c r="BN41" s="326"/>
      <c r="BO41" s="326" t="s">
        <v>1041</v>
      </c>
      <c r="BP41" s="356"/>
      <c r="BQ41" s="326"/>
      <c r="BR41" s="326"/>
      <c r="BS41" s="326"/>
      <c r="BT41" s="329"/>
      <c r="BU41" s="329"/>
      <c r="BV41" s="326"/>
      <c r="BW41" s="326" t="s">
        <v>1046</v>
      </c>
      <c r="BX41" s="326">
        <v>0.5</v>
      </c>
      <c r="BY41" s="323" t="s">
        <v>1919</v>
      </c>
      <c r="BZ41" s="343" t="s">
        <v>23</v>
      </c>
      <c r="CA41" s="323" t="s">
        <v>130</v>
      </c>
    </row>
    <row r="42" spans="1:121" ht="13" customHeight="1" x14ac:dyDescent="0.15">
      <c r="A42" s="323">
        <v>12484</v>
      </c>
      <c r="B42" s="324">
        <v>43292</v>
      </c>
      <c r="C42" s="325" t="s">
        <v>1037</v>
      </c>
      <c r="D42" s="323" t="s">
        <v>1082</v>
      </c>
      <c r="E42" s="323"/>
      <c r="F42" s="323" t="s">
        <v>1057</v>
      </c>
      <c r="G42" s="324">
        <v>43255</v>
      </c>
      <c r="H42" s="326" t="s">
        <v>1040</v>
      </c>
      <c r="I42" s="326" t="s">
        <v>1041</v>
      </c>
      <c r="J42" s="326">
        <v>13</v>
      </c>
      <c r="K42" s="323" t="s">
        <v>1415</v>
      </c>
      <c r="L42" s="323" t="s">
        <v>1707</v>
      </c>
      <c r="M42" s="353">
        <v>99</v>
      </c>
      <c r="N42" s="353">
        <v>42</v>
      </c>
      <c r="O42" s="329"/>
      <c r="P42" s="323"/>
      <c r="Q42" s="354"/>
      <c r="R42" s="392"/>
      <c r="S42" s="354"/>
      <c r="T42" s="323"/>
      <c r="U42" s="354"/>
      <c r="V42" s="354"/>
      <c r="W42" s="353">
        <v>18</v>
      </c>
      <c r="X42" s="323"/>
      <c r="Y42" s="353"/>
      <c r="Z42" s="353"/>
      <c r="AA42" s="353"/>
      <c r="AB42" s="353"/>
      <c r="AC42" s="353"/>
      <c r="AD42" s="354"/>
      <c r="AE42" s="354"/>
      <c r="AF42" s="323"/>
      <c r="AG42" s="323"/>
      <c r="AH42" s="353">
        <v>18.799999999999997</v>
      </c>
      <c r="AI42" s="323"/>
      <c r="AJ42" s="323"/>
      <c r="AK42" s="353"/>
      <c r="AL42" s="323"/>
      <c r="AM42" s="353"/>
      <c r="AN42" s="353"/>
      <c r="AO42" s="323" t="s">
        <v>1195</v>
      </c>
      <c r="AP42" s="326" t="s">
        <v>1041</v>
      </c>
      <c r="AQ42" s="326"/>
      <c r="AR42" s="326"/>
      <c r="AS42" s="327"/>
      <c r="AT42" s="326">
        <v>5.5</v>
      </c>
      <c r="AU42" s="327"/>
      <c r="AV42" s="326"/>
      <c r="AW42" s="327"/>
      <c r="AX42" s="326" t="s">
        <v>971</v>
      </c>
      <c r="AY42" s="326"/>
      <c r="AZ42" s="326">
        <v>0</v>
      </c>
      <c r="BA42" s="326">
        <v>0</v>
      </c>
      <c r="BB42" s="326">
        <v>0</v>
      </c>
      <c r="BC42" s="326">
        <v>0</v>
      </c>
      <c r="BD42" s="326">
        <v>0</v>
      </c>
      <c r="BE42" s="326">
        <v>0</v>
      </c>
      <c r="BF42" s="326">
        <v>0</v>
      </c>
      <c r="BG42" s="326">
        <v>0</v>
      </c>
      <c r="BH42" s="326">
        <v>0</v>
      </c>
      <c r="BI42" s="326">
        <v>0</v>
      </c>
      <c r="BJ42" s="326">
        <v>0</v>
      </c>
      <c r="BK42" s="326">
        <v>0</v>
      </c>
      <c r="BL42" s="326"/>
      <c r="BM42" s="326" t="s">
        <v>1041</v>
      </c>
      <c r="BN42" s="326"/>
      <c r="BO42" s="326" t="s">
        <v>1041</v>
      </c>
      <c r="BP42" s="356"/>
      <c r="BQ42" s="326"/>
      <c r="BR42" s="326"/>
      <c r="BS42" s="326"/>
      <c r="BT42" s="323"/>
      <c r="BU42" s="329"/>
      <c r="BV42" s="326"/>
      <c r="BW42" s="326" t="s">
        <v>1046</v>
      </c>
      <c r="BX42" s="326">
        <v>1</v>
      </c>
      <c r="BY42" s="323" t="s">
        <v>1922</v>
      </c>
      <c r="BZ42" s="343" t="s">
        <v>23</v>
      </c>
      <c r="CA42" s="329" t="s">
        <v>89</v>
      </c>
    </row>
    <row r="43" spans="1:121" ht="13" customHeight="1" x14ac:dyDescent="0.15">
      <c r="A43" s="323">
        <v>5227</v>
      </c>
      <c r="B43" s="324">
        <v>43292</v>
      </c>
      <c r="C43" s="325" t="s">
        <v>1037</v>
      </c>
      <c r="D43" s="323" t="s">
        <v>1082</v>
      </c>
      <c r="E43" s="323"/>
      <c r="F43" s="323" t="s">
        <v>644</v>
      </c>
      <c r="G43" s="324">
        <v>43252</v>
      </c>
      <c r="H43" s="326" t="s">
        <v>1040</v>
      </c>
      <c r="I43" s="326" t="s">
        <v>1041</v>
      </c>
      <c r="J43" s="326">
        <v>14</v>
      </c>
      <c r="K43" s="323" t="s">
        <v>1923</v>
      </c>
      <c r="L43" s="323" t="s">
        <v>1431</v>
      </c>
      <c r="M43" s="353">
        <v>89.999999999999986</v>
      </c>
      <c r="N43" s="353">
        <v>56</v>
      </c>
      <c r="O43" s="329"/>
      <c r="P43" s="323"/>
      <c r="Q43" s="354"/>
      <c r="R43" s="323"/>
      <c r="S43" s="354"/>
      <c r="T43" s="323"/>
      <c r="U43" s="354"/>
      <c r="V43" s="354"/>
      <c r="W43" s="353">
        <v>42.999999999999993</v>
      </c>
      <c r="X43" s="323"/>
      <c r="Y43" s="353"/>
      <c r="Z43" s="353"/>
      <c r="AA43" s="353"/>
      <c r="AB43" s="353"/>
      <c r="AC43" s="353"/>
      <c r="AD43" s="353"/>
      <c r="AE43" s="354"/>
      <c r="AF43" s="323"/>
      <c r="AG43" s="323"/>
      <c r="AH43" s="353">
        <v>42.999999999999993</v>
      </c>
      <c r="AI43" s="323"/>
      <c r="AJ43" s="323"/>
      <c r="AK43" s="353"/>
      <c r="AL43" s="323"/>
      <c r="AM43" s="353"/>
      <c r="AN43" s="353"/>
      <c r="AO43" s="431" t="s">
        <v>1819</v>
      </c>
      <c r="AP43" s="326" t="s">
        <v>971</v>
      </c>
      <c r="AQ43" s="326"/>
      <c r="AR43" s="326"/>
      <c r="AS43" s="327"/>
      <c r="AT43" s="326">
        <v>5</v>
      </c>
      <c r="AU43" s="327"/>
      <c r="AV43" s="326"/>
      <c r="AW43" s="327"/>
      <c r="AX43" s="326" t="s">
        <v>1041</v>
      </c>
      <c r="AY43" s="326"/>
      <c r="AZ43" s="326">
        <v>0</v>
      </c>
      <c r="BA43" s="326">
        <v>0</v>
      </c>
      <c r="BB43" s="326">
        <v>0</v>
      </c>
      <c r="BC43" s="326">
        <v>0</v>
      </c>
      <c r="BD43" s="326">
        <v>0</v>
      </c>
      <c r="BE43" s="326">
        <v>0</v>
      </c>
      <c r="BF43" s="326">
        <v>0</v>
      </c>
      <c r="BG43" s="326">
        <v>0</v>
      </c>
      <c r="BH43" s="326">
        <v>0</v>
      </c>
      <c r="BI43" s="326">
        <v>0</v>
      </c>
      <c r="BJ43" s="326">
        <v>0</v>
      </c>
      <c r="BK43" s="326">
        <v>0</v>
      </c>
      <c r="BL43" s="326"/>
      <c r="BM43" s="326" t="s">
        <v>1041</v>
      </c>
      <c r="BN43" s="326"/>
      <c r="BO43" s="326" t="s">
        <v>1041</v>
      </c>
      <c r="BP43" s="356"/>
      <c r="BQ43" s="326"/>
      <c r="BR43" s="326"/>
      <c r="BS43" s="326"/>
      <c r="BT43" s="323"/>
      <c r="BU43" s="329"/>
      <c r="BV43" s="326"/>
      <c r="BW43" s="326" t="s">
        <v>1046</v>
      </c>
      <c r="BX43" s="326"/>
      <c r="BY43" s="323"/>
      <c r="BZ43" s="343" t="s">
        <v>23</v>
      </c>
      <c r="CA43" s="323" t="s">
        <v>89</v>
      </c>
      <c r="CC43" s="161"/>
      <c r="CD43" s="161"/>
      <c r="CE43" s="161"/>
      <c r="CF43" s="161"/>
      <c r="CG43" s="161"/>
      <c r="CH43" s="161"/>
      <c r="CI43" s="161"/>
      <c r="CJ43" s="161"/>
      <c r="CK43" s="161"/>
      <c r="CL43" s="161"/>
      <c r="CM43" s="161"/>
      <c r="CN43" s="161"/>
      <c r="CO43" s="161"/>
      <c r="CP43" s="161"/>
      <c r="CQ43" s="161"/>
      <c r="CR43" s="161"/>
      <c r="CS43" s="161"/>
      <c r="CT43" s="161"/>
      <c r="CU43" s="161"/>
      <c r="CV43" s="161"/>
      <c r="CW43" s="161"/>
      <c r="CX43" s="161"/>
      <c r="CY43" s="161"/>
      <c r="CZ43" s="161"/>
      <c r="DA43" s="161"/>
      <c r="DB43" s="161"/>
      <c r="DC43" s="161"/>
      <c r="DD43" s="161"/>
      <c r="DE43" s="161"/>
    </row>
  </sheetData>
  <sheetProtection algorithmName="SHA-512" hashValue="VaRyaYGxE34CUgUYJmwQc8CeYxC+1bKoNBj0vQFFZyOXj6LJytKjBZQHh3A4YF5QAgkq25xMk3GA6VN8JiCjPg==" saltValue="pR1BZvK5c/VD2LhgwdPSQA==" spinCount="100000" sheet="1" objects="1" scenarios="1"/>
  <pageMargins left="0.75" right="0.75" top="1" bottom="1" header="0.5" footer="0.5"/>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67EA1B-3BF0-DC42-87A2-A4BE21D3041C}">
  <sheetPr codeName="Sheet60"/>
  <dimension ref="A1:DE42"/>
  <sheetViews>
    <sheetView zoomScaleNormal="100" zoomScalePageLayoutView="120" workbookViewId="0">
      <selection activeCell="BA17" sqref="BA17"/>
    </sheetView>
  </sheetViews>
  <sheetFormatPr baseColWidth="10" defaultRowHeight="13" x14ac:dyDescent="0.15"/>
  <cols>
    <col min="11" max="11" width="17" bestFit="1" customWidth="1"/>
    <col min="12" max="12" width="14.5" customWidth="1"/>
    <col min="41" max="41" width="16.33203125" bestFit="1" customWidth="1"/>
    <col min="64" max="64" width="8.83203125" customWidth="1"/>
    <col min="65" max="65" width="9.1640625" customWidth="1"/>
    <col min="69" max="69" width="9" customWidth="1"/>
    <col min="70" max="70" width="8.83203125" customWidth="1"/>
    <col min="71" max="71" width="8" customWidth="1"/>
  </cols>
  <sheetData>
    <row r="1" spans="1:109" ht="79" customHeight="1" x14ac:dyDescent="0.15">
      <c r="A1" s="126" t="s">
        <v>562</v>
      </c>
      <c r="B1" s="126" t="s">
        <v>552</v>
      </c>
      <c r="C1" s="127" t="s">
        <v>553</v>
      </c>
      <c r="D1" s="128" t="s">
        <v>633</v>
      </c>
      <c r="E1" s="128" t="s">
        <v>634</v>
      </c>
      <c r="F1" s="128" t="s">
        <v>635</v>
      </c>
      <c r="G1" s="126" t="s">
        <v>636</v>
      </c>
      <c r="H1" s="129" t="s">
        <v>763</v>
      </c>
      <c r="I1" s="129" t="s">
        <v>578</v>
      </c>
      <c r="J1" s="129" t="s">
        <v>579</v>
      </c>
      <c r="K1" s="128" t="s">
        <v>248</v>
      </c>
      <c r="L1" s="130" t="s">
        <v>580</v>
      </c>
      <c r="M1" s="131" t="s">
        <v>581</v>
      </c>
      <c r="N1" s="132" t="s">
        <v>467</v>
      </c>
      <c r="O1" s="132" t="s">
        <v>468</v>
      </c>
      <c r="P1" s="132" t="s">
        <v>469</v>
      </c>
      <c r="Q1" s="132" t="s">
        <v>642</v>
      </c>
      <c r="R1" s="132" t="s">
        <v>549</v>
      </c>
      <c r="S1" s="132" t="s">
        <v>550</v>
      </c>
      <c r="T1" s="132" t="s">
        <v>551</v>
      </c>
      <c r="U1" s="132" t="s">
        <v>645</v>
      </c>
      <c r="V1" s="133" t="s">
        <v>646</v>
      </c>
      <c r="W1" s="134" t="s">
        <v>647</v>
      </c>
      <c r="X1" s="134" t="s">
        <v>513</v>
      </c>
      <c r="Y1" s="134" t="s">
        <v>304</v>
      </c>
      <c r="Z1" s="134" t="s">
        <v>307</v>
      </c>
      <c r="AA1" s="134" t="s">
        <v>465</v>
      </c>
      <c r="AB1" s="134" t="s">
        <v>466</v>
      </c>
      <c r="AC1" s="134" t="s">
        <v>345</v>
      </c>
      <c r="AD1" s="134" t="s">
        <v>346</v>
      </c>
      <c r="AE1" s="135" t="s">
        <v>564</v>
      </c>
      <c r="AF1" s="136" t="s">
        <v>590</v>
      </c>
      <c r="AG1" s="136" t="s">
        <v>591</v>
      </c>
      <c r="AH1" s="137" t="s">
        <v>700</v>
      </c>
      <c r="AI1" s="137" t="s">
        <v>701</v>
      </c>
      <c r="AJ1" s="137" t="s">
        <v>702</v>
      </c>
      <c r="AK1" s="137" t="s">
        <v>703</v>
      </c>
      <c r="AL1" s="217" t="s">
        <v>185</v>
      </c>
      <c r="AM1" s="217" t="s">
        <v>186</v>
      </c>
      <c r="AN1" s="217" t="s">
        <v>187</v>
      </c>
      <c r="AO1" s="138" t="s">
        <v>605</v>
      </c>
      <c r="AP1" s="139" t="s">
        <v>499</v>
      </c>
      <c r="AQ1" s="139" t="s">
        <v>257</v>
      </c>
      <c r="AR1" s="140" t="s">
        <v>258</v>
      </c>
      <c r="AS1" s="141" t="s">
        <v>432</v>
      </c>
      <c r="AT1" s="142" t="s">
        <v>433</v>
      </c>
      <c r="AU1" s="310" t="s">
        <v>1334</v>
      </c>
      <c r="AV1" s="310" t="s">
        <v>1335</v>
      </c>
      <c r="AW1" s="310" t="s">
        <v>1336</v>
      </c>
      <c r="AX1" s="143" t="s">
        <v>606</v>
      </c>
      <c r="AY1" s="144" t="s">
        <v>607</v>
      </c>
      <c r="AZ1" s="145" t="s">
        <v>608</v>
      </c>
      <c r="BA1" s="146" t="s">
        <v>287</v>
      </c>
      <c r="BB1" s="145" t="s">
        <v>256</v>
      </c>
      <c r="BC1" s="146" t="s">
        <v>335</v>
      </c>
      <c r="BD1" s="145" t="s">
        <v>253</v>
      </c>
      <c r="BE1" s="146" t="s">
        <v>637</v>
      </c>
      <c r="BF1" s="145" t="s">
        <v>547</v>
      </c>
      <c r="BG1" s="147" t="s">
        <v>235</v>
      </c>
      <c r="BH1" s="243" t="s">
        <v>1017</v>
      </c>
      <c r="BI1" s="244" t="s">
        <v>1018</v>
      </c>
      <c r="BJ1" s="145" t="s">
        <v>1010</v>
      </c>
      <c r="BK1" s="147" t="s">
        <v>1011</v>
      </c>
      <c r="BL1" s="129" t="s">
        <v>1012</v>
      </c>
      <c r="BM1" s="129" t="s">
        <v>1013</v>
      </c>
      <c r="BN1" s="129" t="s">
        <v>237</v>
      </c>
      <c r="BO1" s="129" t="s">
        <v>463</v>
      </c>
      <c r="BP1" s="129" t="s">
        <v>801</v>
      </c>
      <c r="BQ1" s="129" t="s">
        <v>1014</v>
      </c>
      <c r="BR1" s="129" t="s">
        <v>1015</v>
      </c>
      <c r="BS1" s="129" t="s">
        <v>1016</v>
      </c>
      <c r="BT1" s="127" t="s">
        <v>327</v>
      </c>
      <c r="BU1" s="127" t="s">
        <v>234</v>
      </c>
      <c r="BV1" s="129" t="s">
        <v>438</v>
      </c>
      <c r="BW1" s="129" t="s">
        <v>238</v>
      </c>
      <c r="BX1" s="316" t="s">
        <v>1357</v>
      </c>
      <c r="BY1" s="127" t="s">
        <v>434</v>
      </c>
      <c r="BZ1" s="129" t="s">
        <v>435</v>
      </c>
      <c r="CA1" s="126" t="s">
        <v>582</v>
      </c>
    </row>
    <row r="2" spans="1:109" ht="13" customHeight="1" x14ac:dyDescent="0.15">
      <c r="A2" s="323">
        <v>13593</v>
      </c>
      <c r="B2" s="429">
        <v>43308</v>
      </c>
      <c r="C2" s="325" t="s">
        <v>1037</v>
      </c>
      <c r="D2" s="323" t="s">
        <v>1255</v>
      </c>
      <c r="E2" s="323"/>
      <c r="F2" s="323" t="s">
        <v>1051</v>
      </c>
      <c r="G2" s="324">
        <v>43299</v>
      </c>
      <c r="H2" s="326" t="s">
        <v>1040</v>
      </c>
      <c r="I2" s="326" t="s">
        <v>1041</v>
      </c>
      <c r="J2" s="326">
        <v>1</v>
      </c>
      <c r="K2" s="323" t="s">
        <v>1681</v>
      </c>
      <c r="L2" s="323" t="s">
        <v>1682</v>
      </c>
      <c r="M2" s="353">
        <v>56</v>
      </c>
      <c r="N2" s="353">
        <v>23.999999999999996</v>
      </c>
      <c r="O2" s="329"/>
      <c r="P2" s="323"/>
      <c r="Q2" s="354"/>
      <c r="R2" s="392"/>
      <c r="S2" s="354"/>
      <c r="T2" s="323"/>
      <c r="U2" s="354"/>
      <c r="V2" s="354"/>
      <c r="W2" s="354"/>
      <c r="X2" s="323"/>
      <c r="Y2" s="353"/>
      <c r="Z2" s="353"/>
      <c r="AA2" s="353"/>
      <c r="AB2" s="353"/>
      <c r="AC2" s="353"/>
      <c r="AD2" s="353"/>
      <c r="AE2" s="354"/>
      <c r="AF2" s="323"/>
      <c r="AG2" s="323"/>
      <c r="AH2" s="353"/>
      <c r="AI2" s="323"/>
      <c r="AJ2" s="323"/>
      <c r="AK2" s="354"/>
      <c r="AL2" s="323"/>
      <c r="AM2" s="353"/>
      <c r="AN2" s="353"/>
      <c r="AO2" s="323" t="s">
        <v>1054</v>
      </c>
      <c r="AP2" s="326" t="s">
        <v>1041</v>
      </c>
      <c r="AQ2" s="326"/>
      <c r="AR2" s="326"/>
      <c r="AS2" s="327"/>
      <c r="AT2" s="326">
        <v>11</v>
      </c>
      <c r="AU2" s="327">
        <v>910</v>
      </c>
      <c r="AV2" s="326"/>
      <c r="AW2" s="327">
        <v>6.2</v>
      </c>
      <c r="AX2" s="326" t="s">
        <v>1045</v>
      </c>
      <c r="AY2" s="326"/>
      <c r="AZ2" s="326">
        <v>0</v>
      </c>
      <c r="BA2" s="326">
        <v>0</v>
      </c>
      <c r="BB2" s="326">
        <v>0</v>
      </c>
      <c r="BC2" s="326">
        <v>0</v>
      </c>
      <c r="BD2" s="326">
        <v>0</v>
      </c>
      <c r="BE2" s="326">
        <v>0</v>
      </c>
      <c r="BF2" s="326">
        <v>0</v>
      </c>
      <c r="BG2" s="326">
        <v>0</v>
      </c>
      <c r="BH2" s="326">
        <v>0</v>
      </c>
      <c r="BI2" s="326">
        <v>0</v>
      </c>
      <c r="BJ2" s="326">
        <v>0</v>
      </c>
      <c r="BK2" s="326">
        <v>0</v>
      </c>
      <c r="BL2" s="326"/>
      <c r="BM2" s="326" t="s">
        <v>1041</v>
      </c>
      <c r="BN2" s="326"/>
      <c r="BO2" s="326" t="s">
        <v>1041</v>
      </c>
      <c r="BP2" s="355">
        <v>141.70909090909089</v>
      </c>
      <c r="BQ2" s="326"/>
      <c r="BR2" s="326"/>
      <c r="BS2" s="326"/>
      <c r="BT2" s="236"/>
      <c r="BU2" s="329"/>
      <c r="BV2" s="326"/>
      <c r="BW2" s="326" t="s">
        <v>1046</v>
      </c>
      <c r="BX2" s="326"/>
      <c r="BY2" s="329"/>
      <c r="BZ2" s="343" t="s">
        <v>23</v>
      </c>
      <c r="CA2" s="329" t="s">
        <v>184</v>
      </c>
    </row>
    <row r="3" spans="1:109" ht="13" customHeight="1" x14ac:dyDescent="0.15">
      <c r="A3" s="323">
        <v>16289</v>
      </c>
      <c r="B3" s="429">
        <v>43312</v>
      </c>
      <c r="C3" s="325" t="s">
        <v>1037</v>
      </c>
      <c r="D3" s="323" t="s">
        <v>1255</v>
      </c>
      <c r="E3" s="323"/>
      <c r="F3" s="323" t="s">
        <v>1051</v>
      </c>
      <c r="G3" s="324">
        <v>43284</v>
      </c>
      <c r="H3" s="326" t="s">
        <v>1040</v>
      </c>
      <c r="I3" s="326" t="s">
        <v>1041</v>
      </c>
      <c r="J3" s="326">
        <v>2</v>
      </c>
      <c r="K3" s="323" t="s">
        <v>1042</v>
      </c>
      <c r="L3" s="323" t="s">
        <v>1905</v>
      </c>
      <c r="M3" s="353">
        <v>89.881818181818176</v>
      </c>
      <c r="N3" s="353">
        <v>24.627272727272725</v>
      </c>
      <c r="O3" s="329"/>
      <c r="P3" s="323"/>
      <c r="Q3" s="354"/>
      <c r="R3" s="392"/>
      <c r="S3" s="354"/>
      <c r="T3" s="323"/>
      <c r="U3" s="354"/>
      <c r="V3" s="354"/>
      <c r="W3" s="354"/>
      <c r="X3" s="323"/>
      <c r="Y3" s="353"/>
      <c r="Z3" s="353"/>
      <c r="AA3" s="353"/>
      <c r="AB3" s="353"/>
      <c r="AC3" s="353"/>
      <c r="AD3" s="353"/>
      <c r="AE3" s="354"/>
      <c r="AF3" s="323"/>
      <c r="AG3" s="323"/>
      <c r="AH3" s="353"/>
      <c r="AI3" s="323"/>
      <c r="AJ3" s="323"/>
      <c r="AK3" s="353"/>
      <c r="AL3" s="323"/>
      <c r="AM3" s="353"/>
      <c r="AN3" s="353"/>
      <c r="AO3" s="323" t="s">
        <v>1054</v>
      </c>
      <c r="AP3" s="326" t="s">
        <v>1041</v>
      </c>
      <c r="AQ3" s="326"/>
      <c r="AR3" s="326"/>
      <c r="AS3" s="327"/>
      <c r="AT3" s="326">
        <v>5</v>
      </c>
      <c r="AU3" s="327"/>
      <c r="AV3" s="326"/>
      <c r="AW3" s="327"/>
      <c r="AX3" s="326" t="s">
        <v>1045</v>
      </c>
      <c r="AY3" s="326"/>
      <c r="AZ3" s="326">
        <v>0</v>
      </c>
      <c r="BA3" s="326">
        <v>0</v>
      </c>
      <c r="BB3" s="326">
        <v>0</v>
      </c>
      <c r="BC3" s="326">
        <v>0</v>
      </c>
      <c r="BD3" s="326">
        <v>0</v>
      </c>
      <c r="BE3" s="326">
        <v>0</v>
      </c>
      <c r="BF3" s="326">
        <v>0</v>
      </c>
      <c r="BG3" s="326">
        <v>0</v>
      </c>
      <c r="BH3" s="326">
        <v>0</v>
      </c>
      <c r="BI3" s="326">
        <v>0</v>
      </c>
      <c r="BJ3" s="326">
        <v>0</v>
      </c>
      <c r="BK3" s="326">
        <v>0</v>
      </c>
      <c r="BL3" s="326"/>
      <c r="BM3" s="326" t="s">
        <v>1041</v>
      </c>
      <c r="BN3" s="326">
        <v>12</v>
      </c>
      <c r="BO3" s="326" t="s">
        <v>1041</v>
      </c>
      <c r="BP3" s="356"/>
      <c r="BQ3" s="326"/>
      <c r="BR3" s="326"/>
      <c r="BS3" s="326"/>
      <c r="BT3" s="323" t="s">
        <v>1906</v>
      </c>
      <c r="BU3" s="329" t="s">
        <v>656</v>
      </c>
      <c r="BV3" s="326">
        <v>75</v>
      </c>
      <c r="BW3" s="326" t="s">
        <v>1046</v>
      </c>
      <c r="BX3" s="326"/>
      <c r="BY3" s="323" t="s">
        <v>1685</v>
      </c>
      <c r="BZ3" s="343" t="s">
        <v>1930</v>
      </c>
      <c r="CA3" s="329" t="s">
        <v>184</v>
      </c>
    </row>
    <row r="4" spans="1:109" ht="13" customHeight="1" x14ac:dyDescent="0.15">
      <c r="A4" s="323">
        <v>16639</v>
      </c>
      <c r="B4" s="429">
        <v>43309</v>
      </c>
      <c r="C4" s="325" t="s">
        <v>1037</v>
      </c>
      <c r="D4" s="323" t="s">
        <v>1255</v>
      </c>
      <c r="E4" s="323"/>
      <c r="F4" s="323" t="s">
        <v>1051</v>
      </c>
      <c r="G4" s="333">
        <v>43299</v>
      </c>
      <c r="H4" s="326" t="s">
        <v>1040</v>
      </c>
      <c r="I4" s="326" t="s">
        <v>1041</v>
      </c>
      <c r="J4" s="326">
        <v>3</v>
      </c>
      <c r="K4" s="323" t="s">
        <v>1097</v>
      </c>
      <c r="L4" s="323" t="s">
        <v>1383</v>
      </c>
      <c r="M4" s="353">
        <v>85.081818181818178</v>
      </c>
      <c r="N4" s="353">
        <v>27.009090909090908</v>
      </c>
      <c r="O4" s="329"/>
      <c r="P4" s="323"/>
      <c r="Q4" s="354"/>
      <c r="R4" s="392"/>
      <c r="S4" s="354"/>
      <c r="T4" s="323"/>
      <c r="U4" s="354"/>
      <c r="V4" s="354"/>
      <c r="W4" s="354"/>
      <c r="X4" s="323"/>
      <c r="Y4" s="353"/>
      <c r="Z4" s="353"/>
      <c r="AA4" s="353"/>
      <c r="AB4" s="353"/>
      <c r="AC4" s="353"/>
      <c r="AD4" s="354"/>
      <c r="AE4" s="354"/>
      <c r="AF4" s="323"/>
      <c r="AG4" s="323"/>
      <c r="AH4" s="353"/>
      <c r="AI4" s="323"/>
      <c r="AJ4" s="323"/>
      <c r="AK4" s="353"/>
      <c r="AL4" s="323"/>
      <c r="AM4" s="353"/>
      <c r="AN4" s="353"/>
      <c r="AO4" s="323" t="s">
        <v>1054</v>
      </c>
      <c r="AP4" s="326" t="s">
        <v>1041</v>
      </c>
      <c r="AQ4" s="326"/>
      <c r="AR4" s="326"/>
      <c r="AS4" s="327"/>
      <c r="AT4" s="326">
        <v>6.7</v>
      </c>
      <c r="AU4" s="327"/>
      <c r="AV4" s="326"/>
      <c r="AW4" s="327"/>
      <c r="AX4" s="326" t="s">
        <v>1041</v>
      </c>
      <c r="AY4" s="326"/>
      <c r="AZ4" s="326">
        <v>0</v>
      </c>
      <c r="BA4" s="326">
        <v>0</v>
      </c>
      <c r="BB4" s="326">
        <v>0</v>
      </c>
      <c r="BC4" s="326">
        <v>0</v>
      </c>
      <c r="BD4" s="326">
        <v>0</v>
      </c>
      <c r="BE4" s="326">
        <v>0</v>
      </c>
      <c r="BF4" s="326">
        <v>0</v>
      </c>
      <c r="BG4" s="326">
        <v>0</v>
      </c>
      <c r="BH4" s="326">
        <v>0</v>
      </c>
      <c r="BI4" s="326">
        <v>0</v>
      </c>
      <c r="BJ4" s="326">
        <v>0</v>
      </c>
      <c r="BK4" s="326">
        <v>0</v>
      </c>
      <c r="BL4" s="326"/>
      <c r="BM4" s="326" t="s">
        <v>1041</v>
      </c>
      <c r="BN4" s="326"/>
      <c r="BO4" s="326" t="s">
        <v>1041</v>
      </c>
      <c r="BP4" s="356"/>
      <c r="BQ4" s="326"/>
      <c r="BR4" s="326"/>
      <c r="BS4" s="326"/>
      <c r="BT4" s="323"/>
      <c r="BU4" s="329"/>
      <c r="BV4" s="326"/>
      <c r="BW4" s="326" t="s">
        <v>1046</v>
      </c>
      <c r="BX4" s="326">
        <v>1</v>
      </c>
      <c r="BY4" s="323"/>
      <c r="BZ4" s="343" t="s">
        <v>1931</v>
      </c>
      <c r="CA4" s="323" t="s">
        <v>130</v>
      </c>
      <c r="CC4" s="161"/>
      <c r="CD4" s="161"/>
      <c r="CE4" s="161"/>
      <c r="CF4" s="161"/>
      <c r="CG4" s="161"/>
      <c r="CH4" s="161"/>
      <c r="CI4" s="161"/>
      <c r="CJ4" s="161"/>
      <c r="CK4" s="161"/>
      <c r="CL4" s="161"/>
      <c r="CM4" s="161"/>
      <c r="CN4" s="161"/>
      <c r="CO4" s="161"/>
      <c r="CP4" s="161"/>
      <c r="CQ4" s="161"/>
      <c r="CR4" s="161"/>
      <c r="CS4" s="161"/>
      <c r="CT4" s="161"/>
      <c r="CU4" s="161"/>
      <c r="CV4" s="161"/>
      <c r="CW4" s="161"/>
      <c r="CX4" s="161"/>
      <c r="CY4" s="161"/>
      <c r="CZ4" s="161"/>
      <c r="DA4" s="161"/>
      <c r="DB4" s="161"/>
      <c r="DC4" s="161"/>
      <c r="DD4" s="161"/>
      <c r="DE4" s="161"/>
    </row>
    <row r="5" spans="1:109" ht="13" customHeight="1" x14ac:dyDescent="0.15">
      <c r="A5" s="323">
        <v>11108</v>
      </c>
      <c r="B5" s="324">
        <v>43291</v>
      </c>
      <c r="C5" s="344" t="s">
        <v>1186</v>
      </c>
      <c r="D5" s="345" t="s">
        <v>1255</v>
      </c>
      <c r="E5" s="345"/>
      <c r="F5" s="345" t="s">
        <v>1212</v>
      </c>
      <c r="G5" s="333">
        <v>43281</v>
      </c>
      <c r="H5" s="346" t="s">
        <v>126</v>
      </c>
      <c r="I5" s="346" t="s">
        <v>971</v>
      </c>
      <c r="J5" s="346">
        <v>4</v>
      </c>
      <c r="K5" s="345" t="s">
        <v>902</v>
      </c>
      <c r="L5" s="323" t="s">
        <v>1932</v>
      </c>
      <c r="M5" s="353">
        <v>77</v>
      </c>
      <c r="N5" s="353">
        <v>23.154545454545453</v>
      </c>
      <c r="O5" s="329" t="s">
        <v>992</v>
      </c>
      <c r="P5" s="345">
        <v>300</v>
      </c>
      <c r="Q5" s="353">
        <v>29.999999999999996</v>
      </c>
      <c r="R5" s="394"/>
      <c r="S5" s="354"/>
      <c r="T5" s="323"/>
      <c r="U5" s="395"/>
      <c r="V5" s="395"/>
      <c r="W5" s="395"/>
      <c r="X5" s="345"/>
      <c r="Y5" s="396"/>
      <c r="Z5" s="396"/>
      <c r="AA5" s="396"/>
      <c r="AB5" s="396"/>
      <c r="AC5" s="396"/>
      <c r="AD5" s="396"/>
      <c r="AE5" s="395"/>
      <c r="AF5" s="345"/>
      <c r="AG5" s="345"/>
      <c r="AH5" s="396"/>
      <c r="AI5" s="345"/>
      <c r="AJ5" s="345"/>
      <c r="AK5" s="396"/>
      <c r="AL5" s="345"/>
      <c r="AM5" s="396"/>
      <c r="AN5" s="396"/>
      <c r="AO5" s="345" t="s">
        <v>1379</v>
      </c>
      <c r="AP5" s="346" t="s">
        <v>971</v>
      </c>
      <c r="AQ5" s="346"/>
      <c r="AR5" s="346"/>
      <c r="AS5" s="346">
        <v>10</v>
      </c>
      <c r="AT5" s="326">
        <v>5.2</v>
      </c>
      <c r="AU5" s="327"/>
      <c r="AV5" s="326"/>
      <c r="AW5" s="327"/>
      <c r="AX5" s="346" t="s">
        <v>997</v>
      </c>
      <c r="AY5" s="346"/>
      <c r="AZ5" s="346">
        <v>0</v>
      </c>
      <c r="BA5" s="346">
        <v>0</v>
      </c>
      <c r="BB5" s="346">
        <v>2</v>
      </c>
      <c r="BC5" s="346">
        <v>0</v>
      </c>
      <c r="BD5" s="346">
        <v>0</v>
      </c>
      <c r="BE5" s="346">
        <v>0</v>
      </c>
      <c r="BF5" s="346">
        <v>0</v>
      </c>
      <c r="BG5" s="346">
        <v>0</v>
      </c>
      <c r="BH5" s="346">
        <v>0</v>
      </c>
      <c r="BI5" s="346">
        <v>0</v>
      </c>
      <c r="BJ5" s="346">
        <v>0</v>
      </c>
      <c r="BK5" s="346">
        <v>0</v>
      </c>
      <c r="BL5" s="346"/>
      <c r="BM5" s="346" t="s">
        <v>971</v>
      </c>
      <c r="BN5" s="346"/>
      <c r="BO5" s="346" t="s">
        <v>971</v>
      </c>
      <c r="BP5" s="361"/>
      <c r="BQ5" s="346"/>
      <c r="BR5" s="346"/>
      <c r="BS5" s="346"/>
      <c r="BT5" s="349"/>
      <c r="BU5" s="349"/>
      <c r="BV5" s="346"/>
      <c r="BW5" s="346" t="s">
        <v>1380</v>
      </c>
      <c r="BX5" s="346"/>
      <c r="BY5" s="345"/>
      <c r="BZ5" s="393" t="s">
        <v>1623</v>
      </c>
      <c r="CA5" s="323" t="s">
        <v>184</v>
      </c>
    </row>
    <row r="6" spans="1:109" ht="13" customHeight="1" x14ac:dyDescent="0.15">
      <c r="A6" s="323">
        <v>1485</v>
      </c>
      <c r="B6" s="324">
        <v>43291</v>
      </c>
      <c r="C6" s="325" t="s">
        <v>1037</v>
      </c>
      <c r="D6" s="323" t="s">
        <v>1255</v>
      </c>
      <c r="E6" s="323"/>
      <c r="F6" s="323" t="s">
        <v>1051</v>
      </c>
      <c r="G6" s="324">
        <v>43277</v>
      </c>
      <c r="H6" s="326" t="s">
        <v>1040</v>
      </c>
      <c r="I6" s="326" t="s">
        <v>1041</v>
      </c>
      <c r="J6" s="326">
        <v>5</v>
      </c>
      <c r="K6" s="323" t="s">
        <v>1689</v>
      </c>
      <c r="L6" s="323" t="s">
        <v>1066</v>
      </c>
      <c r="M6" s="353">
        <v>79.681818181818187</v>
      </c>
      <c r="N6" s="353">
        <v>24.84545454545454</v>
      </c>
      <c r="O6" s="329"/>
      <c r="P6" s="323"/>
      <c r="Q6" s="354"/>
      <c r="R6" s="392"/>
      <c r="S6" s="354"/>
      <c r="T6" s="323"/>
      <c r="U6" s="354"/>
      <c r="V6" s="354"/>
      <c r="W6" s="354"/>
      <c r="X6" s="323"/>
      <c r="Y6" s="353"/>
      <c r="Z6" s="353"/>
      <c r="AA6" s="353"/>
      <c r="AB6" s="353"/>
      <c r="AC6" s="353"/>
      <c r="AD6" s="353"/>
      <c r="AE6" s="354"/>
      <c r="AF6" s="323"/>
      <c r="AG6" s="323"/>
      <c r="AH6" s="353"/>
      <c r="AI6" s="323"/>
      <c r="AJ6" s="323"/>
      <c r="AK6" s="353"/>
      <c r="AL6" s="323"/>
      <c r="AM6" s="353"/>
      <c r="AN6" s="353"/>
      <c r="AO6" s="323" t="s">
        <v>1054</v>
      </c>
      <c r="AP6" s="326" t="s">
        <v>1041</v>
      </c>
      <c r="AQ6" s="326"/>
      <c r="AR6" s="326"/>
      <c r="AS6" s="327"/>
      <c r="AT6" s="326">
        <v>6.2</v>
      </c>
      <c r="AU6" s="327"/>
      <c r="AV6" s="326"/>
      <c r="AW6" s="327"/>
      <c r="AX6" s="326" t="s">
        <v>1045</v>
      </c>
      <c r="AY6" s="326"/>
      <c r="AZ6" s="326">
        <v>0</v>
      </c>
      <c r="BA6" s="326">
        <v>0</v>
      </c>
      <c r="BB6" s="326">
        <v>0</v>
      </c>
      <c r="BC6" s="326">
        <v>0</v>
      </c>
      <c r="BD6" s="326">
        <v>0</v>
      </c>
      <c r="BE6" s="326">
        <v>0</v>
      </c>
      <c r="BF6" s="326">
        <v>0</v>
      </c>
      <c r="BG6" s="326">
        <v>0</v>
      </c>
      <c r="BH6" s="326">
        <v>0</v>
      </c>
      <c r="BI6" s="326">
        <v>0</v>
      </c>
      <c r="BJ6" s="326">
        <v>0</v>
      </c>
      <c r="BK6" s="326">
        <v>0</v>
      </c>
      <c r="BL6" s="326"/>
      <c r="BM6" s="326" t="s">
        <v>1041</v>
      </c>
      <c r="BN6" s="326"/>
      <c r="BO6" s="326" t="s">
        <v>1041</v>
      </c>
      <c r="BP6" s="356"/>
      <c r="BQ6" s="326"/>
      <c r="BR6" s="326"/>
      <c r="BS6" s="326"/>
      <c r="BT6" s="329"/>
      <c r="BU6" s="329"/>
      <c r="BV6" s="326"/>
      <c r="BW6" s="326" t="s">
        <v>1046</v>
      </c>
      <c r="BX6" s="326"/>
      <c r="BY6" s="416"/>
      <c r="BZ6" s="393" t="s">
        <v>1933</v>
      </c>
      <c r="CA6" s="329" t="s">
        <v>184</v>
      </c>
    </row>
    <row r="7" spans="1:109" ht="13" customHeight="1" x14ac:dyDescent="0.15">
      <c r="A7" s="323">
        <v>1118</v>
      </c>
      <c r="B7" s="429">
        <v>43312</v>
      </c>
      <c r="C7" s="325" t="s">
        <v>1037</v>
      </c>
      <c r="D7" s="323" t="s">
        <v>1255</v>
      </c>
      <c r="E7" s="323"/>
      <c r="F7" s="323" t="s">
        <v>1051</v>
      </c>
      <c r="G7" s="324">
        <v>43312</v>
      </c>
      <c r="H7" s="326" t="s">
        <v>1040</v>
      </c>
      <c r="I7" s="326" t="s">
        <v>1041</v>
      </c>
      <c r="J7" s="326">
        <v>6</v>
      </c>
      <c r="K7" s="323" t="s">
        <v>1122</v>
      </c>
      <c r="L7" s="323" t="s">
        <v>1911</v>
      </c>
      <c r="M7" s="353">
        <v>85.499999999999986</v>
      </c>
      <c r="N7" s="353">
        <v>27.690909090909088</v>
      </c>
      <c r="O7" s="329"/>
      <c r="P7" s="323"/>
      <c r="Q7" s="354"/>
      <c r="R7" s="392"/>
      <c r="S7" s="354"/>
      <c r="T7" s="323"/>
      <c r="U7" s="354"/>
      <c r="V7" s="354"/>
      <c r="W7" s="354"/>
      <c r="X7" s="323"/>
      <c r="Y7" s="353"/>
      <c r="Z7" s="353"/>
      <c r="AA7" s="353"/>
      <c r="AB7" s="353"/>
      <c r="AC7" s="353"/>
      <c r="AD7" s="353"/>
      <c r="AE7" s="354"/>
      <c r="AF7" s="323"/>
      <c r="AG7" s="323"/>
      <c r="AH7" s="353"/>
      <c r="AI7" s="323"/>
      <c r="AJ7" s="323"/>
      <c r="AK7" s="353"/>
      <c r="AL7" s="323"/>
      <c r="AM7" s="353"/>
      <c r="AN7" s="353"/>
      <c r="AO7" s="323" t="s">
        <v>1054</v>
      </c>
      <c r="AP7" s="326" t="s">
        <v>1041</v>
      </c>
      <c r="AQ7" s="326"/>
      <c r="AR7" s="326"/>
      <c r="AS7" s="327"/>
      <c r="AT7" s="326">
        <v>7.6</v>
      </c>
      <c r="AU7" s="327"/>
      <c r="AV7" s="326"/>
      <c r="AW7" s="327"/>
      <c r="AX7" s="326" t="s">
        <v>1045</v>
      </c>
      <c r="AY7" s="326"/>
      <c r="AZ7" s="326">
        <v>8</v>
      </c>
      <c r="BA7" s="326">
        <v>0</v>
      </c>
      <c r="BB7" s="326">
        <v>0</v>
      </c>
      <c r="BC7" s="326">
        <v>0</v>
      </c>
      <c r="BD7" s="326">
        <v>0</v>
      </c>
      <c r="BE7" s="326">
        <v>0</v>
      </c>
      <c r="BF7" s="326">
        <v>0</v>
      </c>
      <c r="BG7" s="326">
        <v>0</v>
      </c>
      <c r="BH7" s="326">
        <v>0</v>
      </c>
      <c r="BI7" s="326">
        <v>0</v>
      </c>
      <c r="BJ7" s="326">
        <v>0</v>
      </c>
      <c r="BK7" s="326">
        <v>0</v>
      </c>
      <c r="BL7" s="326"/>
      <c r="BM7" s="326" t="s">
        <v>1041</v>
      </c>
      <c r="BN7" s="326">
        <v>12</v>
      </c>
      <c r="BO7" s="326" t="s">
        <v>1041</v>
      </c>
      <c r="BP7" s="356"/>
      <c r="BQ7" s="326"/>
      <c r="BR7" s="326"/>
      <c r="BS7" s="326"/>
      <c r="BT7" s="323" t="s">
        <v>1912</v>
      </c>
      <c r="BU7" s="329" t="s">
        <v>656</v>
      </c>
      <c r="BV7" s="326">
        <v>25</v>
      </c>
      <c r="BW7" s="326" t="s">
        <v>1046</v>
      </c>
      <c r="BX7" s="326"/>
      <c r="BY7" s="323" t="s">
        <v>1913</v>
      </c>
      <c r="BZ7" s="343" t="s">
        <v>23</v>
      </c>
      <c r="CA7" s="323" t="s">
        <v>184</v>
      </c>
    </row>
    <row r="8" spans="1:109" ht="13" customHeight="1" x14ac:dyDescent="0.15">
      <c r="A8" s="323">
        <v>673</v>
      </c>
      <c r="B8" s="324">
        <v>43291</v>
      </c>
      <c r="C8" s="325" t="s">
        <v>1037</v>
      </c>
      <c r="D8" s="323" t="s">
        <v>1255</v>
      </c>
      <c r="E8" s="323"/>
      <c r="F8" s="323" t="s">
        <v>1051</v>
      </c>
      <c r="G8" s="324">
        <v>43281</v>
      </c>
      <c r="H8" s="326" t="s">
        <v>1040</v>
      </c>
      <c r="I8" s="326" t="s">
        <v>1041</v>
      </c>
      <c r="J8" s="326">
        <v>7</v>
      </c>
      <c r="K8" s="323" t="s">
        <v>1055</v>
      </c>
      <c r="L8" s="323" t="s">
        <v>1914</v>
      </c>
      <c r="M8" s="353">
        <v>74.990909090909085</v>
      </c>
      <c r="N8" s="353">
        <v>25.745454545454542</v>
      </c>
      <c r="O8" s="329"/>
      <c r="P8" s="323"/>
      <c r="Q8" s="354"/>
      <c r="R8" s="392"/>
      <c r="S8" s="354"/>
      <c r="T8" s="323"/>
      <c r="U8" s="354"/>
      <c r="V8" s="354"/>
      <c r="W8" s="354"/>
      <c r="X8" s="323"/>
      <c r="Y8" s="353"/>
      <c r="Z8" s="353"/>
      <c r="AA8" s="353"/>
      <c r="AB8" s="353"/>
      <c r="AC8" s="353"/>
      <c r="AD8" s="353"/>
      <c r="AE8" s="354"/>
      <c r="AF8" s="323"/>
      <c r="AG8" s="323"/>
      <c r="AH8" s="353"/>
      <c r="AI8" s="323"/>
      <c r="AJ8" s="323"/>
      <c r="AK8" s="354"/>
      <c r="AL8" s="323"/>
      <c r="AM8" s="353"/>
      <c r="AN8" s="353"/>
      <c r="AO8" s="323" t="s">
        <v>1054</v>
      </c>
      <c r="AP8" s="326" t="s">
        <v>1041</v>
      </c>
      <c r="AQ8" s="326"/>
      <c r="AR8" s="326"/>
      <c r="AS8" s="327"/>
      <c r="AT8" s="326">
        <v>5</v>
      </c>
      <c r="AU8" s="327"/>
      <c r="AV8" s="326"/>
      <c r="AW8" s="327"/>
      <c r="AX8" s="326" t="s">
        <v>1045</v>
      </c>
      <c r="AY8" s="326"/>
      <c r="AZ8" s="326">
        <v>0</v>
      </c>
      <c r="BA8" s="326">
        <v>0</v>
      </c>
      <c r="BB8" s="326">
        <v>0</v>
      </c>
      <c r="BC8" s="326">
        <v>0</v>
      </c>
      <c r="BD8" s="326">
        <v>0</v>
      </c>
      <c r="BE8" s="326">
        <v>0</v>
      </c>
      <c r="BF8" s="326">
        <v>0</v>
      </c>
      <c r="BG8" s="326">
        <v>0</v>
      </c>
      <c r="BH8" s="326">
        <v>0</v>
      </c>
      <c r="BI8" s="326">
        <v>0</v>
      </c>
      <c r="BJ8" s="326">
        <v>0</v>
      </c>
      <c r="BK8" s="326">
        <v>0</v>
      </c>
      <c r="BL8" s="326"/>
      <c r="BM8" s="326" t="s">
        <v>1041</v>
      </c>
      <c r="BN8" s="326">
        <v>12</v>
      </c>
      <c r="BO8" s="326" t="s">
        <v>1041</v>
      </c>
      <c r="BP8" s="356"/>
      <c r="BQ8" s="326"/>
      <c r="BR8" s="326"/>
      <c r="BS8" s="326"/>
      <c r="BT8" s="329"/>
      <c r="BU8" s="329"/>
      <c r="BV8" s="326"/>
      <c r="BW8" s="326" t="s">
        <v>1046</v>
      </c>
      <c r="BX8" s="326"/>
      <c r="BY8" s="323" t="s">
        <v>1934</v>
      </c>
      <c r="BZ8" s="343" t="s">
        <v>23</v>
      </c>
      <c r="CA8" s="329" t="s">
        <v>184</v>
      </c>
    </row>
    <row r="9" spans="1:109" ht="13" customHeight="1" x14ac:dyDescent="0.15">
      <c r="A9" s="323">
        <v>15129</v>
      </c>
      <c r="B9" s="429">
        <v>43308</v>
      </c>
      <c r="C9" s="325" t="s">
        <v>1037</v>
      </c>
      <c r="D9" s="323" t="s">
        <v>1255</v>
      </c>
      <c r="E9" s="323"/>
      <c r="F9" s="323" t="s">
        <v>1051</v>
      </c>
      <c r="G9" s="324">
        <v>43266</v>
      </c>
      <c r="H9" s="326" t="s">
        <v>1040</v>
      </c>
      <c r="I9" s="326" t="s">
        <v>1041</v>
      </c>
      <c r="J9" s="326">
        <v>8</v>
      </c>
      <c r="K9" s="323" t="s">
        <v>1059</v>
      </c>
      <c r="L9" s="323" t="s">
        <v>1697</v>
      </c>
      <c r="M9" s="353">
        <v>109.99999999999999</v>
      </c>
      <c r="N9" s="353">
        <v>22.954545454545453</v>
      </c>
      <c r="O9" s="329"/>
      <c r="P9" s="323"/>
      <c r="Q9" s="354"/>
      <c r="R9" s="323"/>
      <c r="S9" s="354"/>
      <c r="T9" s="323"/>
      <c r="U9" s="354"/>
      <c r="V9" s="354"/>
      <c r="W9" s="354"/>
      <c r="X9" s="323"/>
      <c r="Y9" s="353"/>
      <c r="Z9" s="353"/>
      <c r="AA9" s="353"/>
      <c r="AB9" s="353"/>
      <c r="AC9" s="353"/>
      <c r="AD9" s="354"/>
      <c r="AE9" s="354"/>
      <c r="AF9" s="323"/>
      <c r="AG9" s="323"/>
      <c r="AH9" s="353"/>
      <c r="AI9" s="323"/>
      <c r="AJ9" s="323"/>
      <c r="AK9" s="353"/>
      <c r="AL9" s="323"/>
      <c r="AM9" s="353"/>
      <c r="AN9" s="353"/>
      <c r="AO9" s="323" t="s">
        <v>1054</v>
      </c>
      <c r="AP9" s="326" t="s">
        <v>1041</v>
      </c>
      <c r="AQ9" s="326"/>
      <c r="AR9" s="326"/>
      <c r="AS9" s="327"/>
      <c r="AT9" s="326">
        <v>5</v>
      </c>
      <c r="AU9" s="327"/>
      <c r="AV9" s="326"/>
      <c r="AW9" s="327"/>
      <c r="AX9" s="326" t="s">
        <v>1045</v>
      </c>
      <c r="AY9" s="326"/>
      <c r="AZ9" s="326">
        <v>0</v>
      </c>
      <c r="BA9" s="326">
        <v>0</v>
      </c>
      <c r="BB9" s="326">
        <v>0</v>
      </c>
      <c r="BC9" s="326">
        <v>0</v>
      </c>
      <c r="BD9" s="326">
        <v>0</v>
      </c>
      <c r="BE9" s="326">
        <v>0</v>
      </c>
      <c r="BF9" s="326">
        <v>0</v>
      </c>
      <c r="BG9" s="326">
        <v>0</v>
      </c>
      <c r="BH9" s="326">
        <v>0</v>
      </c>
      <c r="BI9" s="326">
        <v>0</v>
      </c>
      <c r="BJ9" s="326">
        <v>0</v>
      </c>
      <c r="BK9" s="326">
        <v>0</v>
      </c>
      <c r="BL9" s="326"/>
      <c r="BM9" s="326" t="s">
        <v>1041</v>
      </c>
      <c r="BN9" s="326"/>
      <c r="BO9" s="326" t="s">
        <v>1041</v>
      </c>
      <c r="BP9" s="356"/>
      <c r="BQ9" s="326"/>
      <c r="BR9" s="326"/>
      <c r="BS9" s="326"/>
      <c r="BT9" s="329"/>
      <c r="BU9" s="329"/>
      <c r="BV9" s="326"/>
      <c r="BW9" s="326" t="s">
        <v>1046</v>
      </c>
      <c r="BX9" s="326">
        <v>1</v>
      </c>
      <c r="BY9" s="323"/>
      <c r="BZ9" s="393" t="s">
        <v>1935</v>
      </c>
      <c r="CA9" s="323" t="s">
        <v>89</v>
      </c>
    </row>
    <row r="10" spans="1:109" ht="13" customHeight="1" x14ac:dyDescent="0.15">
      <c r="A10" s="323">
        <v>1397</v>
      </c>
      <c r="B10" s="324">
        <v>43292</v>
      </c>
      <c r="C10" s="325" t="s">
        <v>1037</v>
      </c>
      <c r="D10" s="323" t="s">
        <v>1255</v>
      </c>
      <c r="E10" s="323"/>
      <c r="F10" s="323" t="s">
        <v>1051</v>
      </c>
      <c r="G10" s="333">
        <v>43291</v>
      </c>
      <c r="H10" s="326" t="s">
        <v>1040</v>
      </c>
      <c r="I10" s="326" t="s">
        <v>1041</v>
      </c>
      <c r="J10" s="326">
        <v>9</v>
      </c>
      <c r="K10" s="323" t="s">
        <v>1060</v>
      </c>
      <c r="L10" s="323" t="s">
        <v>1061</v>
      </c>
      <c r="M10" s="353">
        <v>98.881818181818176</v>
      </c>
      <c r="N10" s="353">
        <v>24.981818181818181</v>
      </c>
      <c r="O10" s="329" t="s">
        <v>992</v>
      </c>
      <c r="P10" s="323">
        <v>1300</v>
      </c>
      <c r="Q10" s="353">
        <v>24.981818181818181</v>
      </c>
      <c r="R10" s="392"/>
      <c r="S10" s="354"/>
      <c r="T10" s="323"/>
      <c r="U10" s="354"/>
      <c r="V10" s="354"/>
      <c r="W10" s="354"/>
      <c r="X10" s="323"/>
      <c r="Y10" s="353"/>
      <c r="Z10" s="353"/>
      <c r="AA10" s="353"/>
      <c r="AB10" s="353"/>
      <c r="AC10" s="353"/>
      <c r="AD10" s="353"/>
      <c r="AE10" s="354"/>
      <c r="AF10" s="323"/>
      <c r="AG10" s="323"/>
      <c r="AH10" s="353"/>
      <c r="AI10" s="323"/>
      <c r="AJ10" s="323"/>
      <c r="AK10" s="353"/>
      <c r="AL10" s="323"/>
      <c r="AM10" s="353"/>
      <c r="AN10" s="353"/>
      <c r="AO10" s="323" t="s">
        <v>1054</v>
      </c>
      <c r="AP10" s="326" t="s">
        <v>1041</v>
      </c>
      <c r="AQ10" s="326"/>
      <c r="AR10" s="326"/>
      <c r="AS10" s="327"/>
      <c r="AT10" s="326">
        <v>7</v>
      </c>
      <c r="AU10" s="327"/>
      <c r="AV10" s="326"/>
      <c r="AW10" s="327"/>
      <c r="AX10" s="326" t="s">
        <v>1045</v>
      </c>
      <c r="AY10" s="326"/>
      <c r="AZ10" s="326">
        <v>0</v>
      </c>
      <c r="BA10" s="326">
        <v>0</v>
      </c>
      <c r="BB10" s="326">
        <v>0</v>
      </c>
      <c r="BC10" s="326">
        <v>0</v>
      </c>
      <c r="BD10" s="326">
        <v>0</v>
      </c>
      <c r="BE10" s="326">
        <v>0</v>
      </c>
      <c r="BF10" s="326">
        <v>0</v>
      </c>
      <c r="BG10" s="326">
        <v>0</v>
      </c>
      <c r="BH10" s="326">
        <v>0</v>
      </c>
      <c r="BI10" s="326">
        <v>0</v>
      </c>
      <c r="BJ10" s="326">
        <v>0</v>
      </c>
      <c r="BK10" s="326">
        <v>0</v>
      </c>
      <c r="BL10" s="326"/>
      <c r="BM10" s="326" t="s">
        <v>1041</v>
      </c>
      <c r="BN10" s="326"/>
      <c r="BO10" s="326" t="s">
        <v>1041</v>
      </c>
      <c r="BP10" s="356"/>
      <c r="BQ10" s="326"/>
      <c r="BR10" s="326"/>
      <c r="BS10" s="328">
        <v>43707</v>
      </c>
      <c r="BT10" s="329"/>
      <c r="BU10" s="329"/>
      <c r="BV10" s="326"/>
      <c r="BW10" s="326" t="s">
        <v>1046</v>
      </c>
      <c r="BX10" s="326"/>
      <c r="BY10" s="323" t="s">
        <v>1404</v>
      </c>
      <c r="BZ10" s="409" t="s">
        <v>23</v>
      </c>
      <c r="CA10" s="323" t="s">
        <v>184</v>
      </c>
      <c r="CC10" s="161"/>
      <c r="CD10" s="161"/>
      <c r="CE10" s="161"/>
      <c r="CF10" s="161"/>
      <c r="CG10" s="161"/>
      <c r="CH10" s="161"/>
      <c r="CI10" s="161"/>
      <c r="CJ10" s="161"/>
      <c r="CK10" s="161"/>
      <c r="CL10" s="161"/>
      <c r="CM10" s="161"/>
      <c r="CN10" s="161"/>
      <c r="CO10" s="161"/>
      <c r="CP10" s="161"/>
      <c r="CQ10" s="161"/>
      <c r="CR10" s="161"/>
      <c r="CS10" s="161"/>
      <c r="CT10" s="161"/>
      <c r="CU10" s="161"/>
      <c r="CV10" s="161"/>
      <c r="CW10" s="161"/>
      <c r="CX10" s="161"/>
      <c r="CY10" s="161"/>
      <c r="CZ10" s="161"/>
      <c r="DA10" s="161"/>
      <c r="DB10" s="161"/>
      <c r="DC10" s="161"/>
      <c r="DD10" s="161"/>
      <c r="DE10" s="161"/>
    </row>
    <row r="11" spans="1:109" ht="13" customHeight="1" x14ac:dyDescent="0.15">
      <c r="A11" s="323">
        <v>1121</v>
      </c>
      <c r="B11" s="324">
        <v>43292</v>
      </c>
      <c r="C11" s="325" t="s">
        <v>1037</v>
      </c>
      <c r="D11" s="323" t="s">
        <v>1255</v>
      </c>
      <c r="E11" s="323"/>
      <c r="F11" s="323" t="s">
        <v>1051</v>
      </c>
      <c r="G11" s="324">
        <v>43281</v>
      </c>
      <c r="H11" s="326" t="s">
        <v>1040</v>
      </c>
      <c r="I11" s="326" t="s">
        <v>1041</v>
      </c>
      <c r="J11" s="326">
        <v>10</v>
      </c>
      <c r="K11" s="323" t="s">
        <v>1062</v>
      </c>
      <c r="L11" s="323" t="s">
        <v>1916</v>
      </c>
      <c r="M11" s="353">
        <v>85.154545454545456</v>
      </c>
      <c r="N11" s="353">
        <v>27.718181818181815</v>
      </c>
      <c r="O11" s="329" t="s">
        <v>992</v>
      </c>
      <c r="P11" s="323">
        <v>1274</v>
      </c>
      <c r="Q11" s="353">
        <v>29.218181818181815</v>
      </c>
      <c r="R11" s="392"/>
      <c r="S11" s="354"/>
      <c r="T11" s="323"/>
      <c r="U11" s="354"/>
      <c r="V11" s="354"/>
      <c r="W11" s="354"/>
      <c r="X11" s="323"/>
      <c r="Y11" s="353"/>
      <c r="Z11" s="353"/>
      <c r="AA11" s="353"/>
      <c r="AB11" s="353"/>
      <c r="AC11" s="353"/>
      <c r="AD11" s="354"/>
      <c r="AE11" s="354"/>
      <c r="AF11" s="323"/>
      <c r="AG11" s="323"/>
      <c r="AH11" s="353"/>
      <c r="AI11" s="323"/>
      <c r="AJ11" s="323"/>
      <c r="AK11" s="353"/>
      <c r="AL11" s="323"/>
      <c r="AM11" s="353"/>
      <c r="AN11" s="353"/>
      <c r="AO11" s="323" t="s">
        <v>1054</v>
      </c>
      <c r="AP11" s="326" t="s">
        <v>1041</v>
      </c>
      <c r="AQ11" s="326"/>
      <c r="AR11" s="326"/>
      <c r="AS11" s="327"/>
      <c r="AT11" s="326">
        <v>8</v>
      </c>
      <c r="AU11" s="327"/>
      <c r="AV11" s="326"/>
      <c r="AW11" s="327"/>
      <c r="AX11" s="326" t="s">
        <v>1041</v>
      </c>
      <c r="AY11" s="326"/>
      <c r="AZ11" s="326">
        <v>1</v>
      </c>
      <c r="BA11" s="326">
        <v>0</v>
      </c>
      <c r="BB11" s="326">
        <v>0</v>
      </c>
      <c r="BC11" s="326">
        <v>0</v>
      </c>
      <c r="BD11" s="326">
        <v>0</v>
      </c>
      <c r="BE11" s="326">
        <v>0</v>
      </c>
      <c r="BF11" s="326">
        <v>0</v>
      </c>
      <c r="BG11" s="326">
        <v>0</v>
      </c>
      <c r="BH11" s="326">
        <v>0</v>
      </c>
      <c r="BI11" s="326">
        <v>0</v>
      </c>
      <c r="BJ11" s="326">
        <v>0</v>
      </c>
      <c r="BK11" s="326">
        <v>0</v>
      </c>
      <c r="BL11" s="326"/>
      <c r="BM11" s="326" t="s">
        <v>1041</v>
      </c>
      <c r="BN11" s="326"/>
      <c r="BO11" s="326" t="s">
        <v>1041</v>
      </c>
      <c r="BP11" s="356"/>
      <c r="BQ11" s="326"/>
      <c r="BR11" s="326"/>
      <c r="BS11" s="326"/>
      <c r="BT11" s="323"/>
      <c r="BU11" s="323"/>
      <c r="BV11" s="326"/>
      <c r="BW11" s="326" t="s">
        <v>1046</v>
      </c>
      <c r="BX11" s="326"/>
      <c r="BY11" s="323" t="s">
        <v>1917</v>
      </c>
      <c r="BZ11" s="410" t="s">
        <v>23</v>
      </c>
      <c r="CA11" s="323" t="s">
        <v>184</v>
      </c>
    </row>
    <row r="12" spans="1:109" ht="13" customHeight="1" x14ac:dyDescent="0.15">
      <c r="A12" s="323">
        <v>16503</v>
      </c>
      <c r="B12" s="324">
        <v>43294</v>
      </c>
      <c r="C12" s="325" t="s">
        <v>1037</v>
      </c>
      <c r="D12" s="323" t="s">
        <v>1255</v>
      </c>
      <c r="E12" s="323"/>
      <c r="F12" s="323" t="s">
        <v>1051</v>
      </c>
      <c r="G12" s="324">
        <v>43273</v>
      </c>
      <c r="H12" s="326" t="s">
        <v>1040</v>
      </c>
      <c r="I12" s="326" t="s">
        <v>1041</v>
      </c>
      <c r="J12" s="326">
        <v>11</v>
      </c>
      <c r="K12" s="323" t="s">
        <v>1175</v>
      </c>
      <c r="L12" s="323" t="s">
        <v>1702</v>
      </c>
      <c r="M12" s="353">
        <v>80.054545454545448</v>
      </c>
      <c r="N12" s="353">
        <v>39.518181818181816</v>
      </c>
      <c r="O12" s="329"/>
      <c r="P12" s="323"/>
      <c r="Q12" s="354"/>
      <c r="R12" s="392"/>
      <c r="S12" s="354"/>
      <c r="T12" s="323"/>
      <c r="U12" s="354"/>
      <c r="V12" s="354"/>
      <c r="W12" s="354"/>
      <c r="X12" s="323"/>
      <c r="Y12" s="353"/>
      <c r="Z12" s="353"/>
      <c r="AA12" s="353"/>
      <c r="AB12" s="353"/>
      <c r="AC12" s="353"/>
      <c r="AD12" s="354"/>
      <c r="AE12" s="354"/>
      <c r="AF12" s="323"/>
      <c r="AG12" s="323"/>
      <c r="AH12" s="353"/>
      <c r="AI12" s="323"/>
      <c r="AJ12" s="323"/>
      <c r="AK12" s="353"/>
      <c r="AL12" s="323"/>
      <c r="AM12" s="353"/>
      <c r="AN12" s="353"/>
      <c r="AO12" s="323" t="s">
        <v>1054</v>
      </c>
      <c r="AP12" s="326" t="s">
        <v>1041</v>
      </c>
      <c r="AQ12" s="326"/>
      <c r="AR12" s="326"/>
      <c r="AS12" s="327"/>
      <c r="AT12" s="326"/>
      <c r="AU12" s="327"/>
      <c r="AV12" s="326"/>
      <c r="AW12" s="327"/>
      <c r="AX12" s="326" t="s">
        <v>1045</v>
      </c>
      <c r="AY12" s="326"/>
      <c r="AZ12" s="326">
        <v>0</v>
      </c>
      <c r="BA12" s="326">
        <v>0</v>
      </c>
      <c r="BB12" s="326">
        <v>0</v>
      </c>
      <c r="BC12" s="326">
        <v>0</v>
      </c>
      <c r="BD12" s="326">
        <v>0</v>
      </c>
      <c r="BE12" s="326">
        <v>0</v>
      </c>
      <c r="BF12" s="326">
        <v>0</v>
      </c>
      <c r="BG12" s="326">
        <v>0</v>
      </c>
      <c r="BH12" s="326">
        <v>0</v>
      </c>
      <c r="BI12" s="326">
        <v>0</v>
      </c>
      <c r="BJ12" s="326">
        <v>0</v>
      </c>
      <c r="BK12" s="326">
        <v>0</v>
      </c>
      <c r="BL12" s="326"/>
      <c r="BM12" s="326" t="s">
        <v>1041</v>
      </c>
      <c r="BN12" s="326"/>
      <c r="BO12" s="326" t="s">
        <v>1041</v>
      </c>
      <c r="BP12" s="356"/>
      <c r="BQ12" s="326"/>
      <c r="BR12" s="326"/>
      <c r="BS12" s="326"/>
      <c r="BT12" s="329"/>
      <c r="BU12" s="329"/>
      <c r="BV12" s="326"/>
      <c r="BW12" s="326" t="s">
        <v>1046</v>
      </c>
      <c r="BX12" s="326">
        <v>0.5</v>
      </c>
      <c r="BY12" s="323" t="s">
        <v>1919</v>
      </c>
      <c r="BZ12" s="331" t="s">
        <v>1936</v>
      </c>
      <c r="CA12" s="323" t="s">
        <v>130</v>
      </c>
    </row>
    <row r="13" spans="1:109" ht="13" customHeight="1" x14ac:dyDescent="0.15">
      <c r="A13" s="323">
        <v>12485</v>
      </c>
      <c r="B13" s="324">
        <v>43292</v>
      </c>
      <c r="C13" s="325" t="s">
        <v>1037</v>
      </c>
      <c r="D13" s="323" t="s">
        <v>1255</v>
      </c>
      <c r="E13" s="323"/>
      <c r="F13" s="323" t="s">
        <v>1051</v>
      </c>
      <c r="G13" s="324">
        <v>43255</v>
      </c>
      <c r="H13" s="326" t="s">
        <v>1040</v>
      </c>
      <c r="I13" s="326" t="s">
        <v>1041</v>
      </c>
      <c r="J13" s="326">
        <v>12</v>
      </c>
      <c r="K13" s="323" t="s">
        <v>1415</v>
      </c>
      <c r="L13" s="323" t="s">
        <v>1707</v>
      </c>
      <c r="M13" s="353">
        <v>80.999999999999986</v>
      </c>
      <c r="N13" s="353">
        <v>22.699999999999996</v>
      </c>
      <c r="O13" s="329"/>
      <c r="P13" s="323"/>
      <c r="Q13" s="354"/>
      <c r="R13" s="392"/>
      <c r="S13" s="354"/>
      <c r="T13" s="323"/>
      <c r="U13" s="354"/>
      <c r="V13" s="354"/>
      <c r="W13" s="354"/>
      <c r="X13" s="323"/>
      <c r="Y13" s="353"/>
      <c r="Z13" s="353"/>
      <c r="AA13" s="353"/>
      <c r="AB13" s="353"/>
      <c r="AC13" s="353"/>
      <c r="AD13" s="354"/>
      <c r="AE13" s="354"/>
      <c r="AF13" s="323"/>
      <c r="AG13" s="323"/>
      <c r="AH13" s="353"/>
      <c r="AI13" s="323"/>
      <c r="AJ13" s="323"/>
      <c r="AK13" s="353"/>
      <c r="AL13" s="323"/>
      <c r="AM13" s="353"/>
      <c r="AN13" s="353"/>
      <c r="AO13" s="323" t="s">
        <v>1054</v>
      </c>
      <c r="AP13" s="326" t="s">
        <v>1041</v>
      </c>
      <c r="AQ13" s="326"/>
      <c r="AR13" s="326"/>
      <c r="AS13" s="327"/>
      <c r="AT13" s="326">
        <v>5.5</v>
      </c>
      <c r="AU13" s="327"/>
      <c r="AV13" s="326"/>
      <c r="AW13" s="327"/>
      <c r="AX13" s="326" t="s">
        <v>971</v>
      </c>
      <c r="AY13" s="326"/>
      <c r="AZ13" s="326">
        <v>0</v>
      </c>
      <c r="BA13" s="326">
        <v>0</v>
      </c>
      <c r="BB13" s="326">
        <v>0</v>
      </c>
      <c r="BC13" s="326">
        <v>0</v>
      </c>
      <c r="BD13" s="326">
        <v>0</v>
      </c>
      <c r="BE13" s="326">
        <v>0</v>
      </c>
      <c r="BF13" s="326">
        <v>0</v>
      </c>
      <c r="BG13" s="326">
        <v>0</v>
      </c>
      <c r="BH13" s="326">
        <v>0</v>
      </c>
      <c r="BI13" s="326">
        <v>0</v>
      </c>
      <c r="BJ13" s="326">
        <v>0</v>
      </c>
      <c r="BK13" s="326">
        <v>0</v>
      </c>
      <c r="BL13" s="326"/>
      <c r="BM13" s="326" t="s">
        <v>1041</v>
      </c>
      <c r="BN13" s="326"/>
      <c r="BO13" s="326" t="s">
        <v>1041</v>
      </c>
      <c r="BP13" s="356"/>
      <c r="BQ13" s="326"/>
      <c r="BR13" s="326"/>
      <c r="BS13" s="326"/>
      <c r="BT13" s="323"/>
      <c r="BU13" s="329"/>
      <c r="BV13" s="326"/>
      <c r="BW13" s="326" t="s">
        <v>1046</v>
      </c>
      <c r="BX13" s="326">
        <v>1</v>
      </c>
      <c r="BY13" s="323" t="s">
        <v>1922</v>
      </c>
      <c r="BZ13" s="343" t="s">
        <v>1937</v>
      </c>
      <c r="CA13" s="329" t="s">
        <v>89</v>
      </c>
    </row>
    <row r="14" spans="1:109" ht="13" customHeight="1" x14ac:dyDescent="0.15">
      <c r="A14" s="323">
        <v>13362</v>
      </c>
      <c r="B14" s="324">
        <v>43290</v>
      </c>
      <c r="C14" s="325" t="s">
        <v>1037</v>
      </c>
      <c r="D14" s="323" t="s">
        <v>1255</v>
      </c>
      <c r="E14" s="323"/>
      <c r="F14" s="323" t="s">
        <v>1051</v>
      </c>
      <c r="G14" s="333">
        <v>43281</v>
      </c>
      <c r="H14" s="326" t="s">
        <v>126</v>
      </c>
      <c r="I14" s="326" t="s">
        <v>1041</v>
      </c>
      <c r="J14" s="326">
        <v>13</v>
      </c>
      <c r="K14" s="323" t="s">
        <v>1157</v>
      </c>
      <c r="L14" s="323" t="s">
        <v>1710</v>
      </c>
      <c r="M14" s="353">
        <v>93.636363636363626</v>
      </c>
      <c r="N14" s="353">
        <v>31.190909090909091</v>
      </c>
      <c r="O14" s="329" t="s">
        <v>992</v>
      </c>
      <c r="P14" s="323">
        <v>2000</v>
      </c>
      <c r="Q14" s="353">
        <v>38.190909090909088</v>
      </c>
      <c r="R14" s="392"/>
      <c r="S14" s="354"/>
      <c r="T14" s="323"/>
      <c r="U14" s="354"/>
      <c r="V14" s="354"/>
      <c r="W14" s="354"/>
      <c r="X14" s="323"/>
      <c r="Y14" s="353"/>
      <c r="Z14" s="353"/>
      <c r="AA14" s="353"/>
      <c r="AB14" s="353"/>
      <c r="AC14" s="353"/>
      <c r="AD14" s="353"/>
      <c r="AE14" s="354"/>
      <c r="AF14" s="323"/>
      <c r="AG14" s="323"/>
      <c r="AH14" s="353"/>
      <c r="AI14" s="323"/>
      <c r="AJ14" s="323"/>
      <c r="AK14" s="353"/>
      <c r="AL14" s="323"/>
      <c r="AM14" s="353"/>
      <c r="AN14" s="353"/>
      <c r="AO14" s="323" t="s">
        <v>1054</v>
      </c>
      <c r="AP14" s="326" t="s">
        <v>1041</v>
      </c>
      <c r="AQ14" s="326"/>
      <c r="AR14" s="326"/>
      <c r="AS14" s="327"/>
      <c r="AT14" s="326"/>
      <c r="AU14" s="327"/>
      <c r="AV14" s="326"/>
      <c r="AW14" s="327"/>
      <c r="AX14" s="326" t="s">
        <v>1045</v>
      </c>
      <c r="AY14" s="326"/>
      <c r="AZ14" s="326">
        <v>0</v>
      </c>
      <c r="BA14" s="326">
        <v>0</v>
      </c>
      <c r="BB14" s="326">
        <v>0</v>
      </c>
      <c r="BC14" s="326">
        <v>0</v>
      </c>
      <c r="BD14" s="326">
        <v>0</v>
      </c>
      <c r="BE14" s="326">
        <v>0</v>
      </c>
      <c r="BF14" s="326">
        <v>0</v>
      </c>
      <c r="BG14" s="326">
        <v>0</v>
      </c>
      <c r="BH14" s="326">
        <v>0</v>
      </c>
      <c r="BI14" s="326">
        <v>0</v>
      </c>
      <c r="BJ14" s="326">
        <v>0</v>
      </c>
      <c r="BK14" s="326">
        <v>0</v>
      </c>
      <c r="BL14" s="326"/>
      <c r="BM14" s="326" t="s">
        <v>1041</v>
      </c>
      <c r="BN14" s="326"/>
      <c r="BO14" s="326" t="s">
        <v>1041</v>
      </c>
      <c r="BP14" s="355">
        <v>163.63636363636363</v>
      </c>
      <c r="BQ14" s="326"/>
      <c r="BR14" s="326"/>
      <c r="BS14" s="326"/>
      <c r="BT14" s="329"/>
      <c r="BU14" s="329"/>
      <c r="BV14" s="326"/>
      <c r="BW14" s="326" t="s">
        <v>1046</v>
      </c>
      <c r="BX14" s="326">
        <v>1</v>
      </c>
      <c r="BY14" s="329" t="s">
        <v>1711</v>
      </c>
      <c r="BZ14" s="409" t="s">
        <v>1938</v>
      </c>
      <c r="CA14" s="323" t="s">
        <v>184</v>
      </c>
    </row>
    <row r="15" spans="1:109" ht="13" customHeight="1" x14ac:dyDescent="0.15">
      <c r="A15" s="323">
        <v>5228</v>
      </c>
      <c r="B15" s="324">
        <v>43292</v>
      </c>
      <c r="C15" s="325" t="s">
        <v>1037</v>
      </c>
      <c r="D15" s="323" t="s">
        <v>1255</v>
      </c>
      <c r="E15" s="323"/>
      <c r="F15" s="323" t="s">
        <v>1051</v>
      </c>
      <c r="G15" s="324">
        <v>43252</v>
      </c>
      <c r="H15" s="326" t="s">
        <v>1040</v>
      </c>
      <c r="I15" s="326" t="s">
        <v>1041</v>
      </c>
      <c r="J15" s="326">
        <v>14</v>
      </c>
      <c r="K15" s="323" t="s">
        <v>1923</v>
      </c>
      <c r="L15" s="323" t="s">
        <v>1431</v>
      </c>
      <c r="M15" s="353">
        <v>75</v>
      </c>
      <c r="N15" s="353">
        <v>47.999999999999993</v>
      </c>
      <c r="O15" s="329" t="s">
        <v>992</v>
      </c>
      <c r="P15" s="323">
        <v>1825</v>
      </c>
      <c r="Q15" s="353">
        <v>51</v>
      </c>
      <c r="R15" s="323"/>
      <c r="S15" s="354"/>
      <c r="T15" s="323"/>
      <c r="U15" s="354"/>
      <c r="V15" s="354"/>
      <c r="W15" s="354"/>
      <c r="X15" s="323"/>
      <c r="Y15" s="353"/>
      <c r="Z15" s="353"/>
      <c r="AA15" s="353"/>
      <c r="AB15" s="353"/>
      <c r="AC15" s="353"/>
      <c r="AD15" s="353"/>
      <c r="AE15" s="354"/>
      <c r="AF15" s="323"/>
      <c r="AG15" s="323"/>
      <c r="AH15" s="353"/>
      <c r="AI15" s="323"/>
      <c r="AJ15" s="323"/>
      <c r="AK15" s="353"/>
      <c r="AL15" s="323"/>
      <c r="AM15" s="353"/>
      <c r="AN15" s="353"/>
      <c r="AO15" s="323" t="s">
        <v>1054</v>
      </c>
      <c r="AP15" s="326" t="s">
        <v>1041</v>
      </c>
      <c r="AQ15" s="326"/>
      <c r="AR15" s="326"/>
      <c r="AS15" s="327"/>
      <c r="AT15" s="326">
        <v>5</v>
      </c>
      <c r="AU15" s="327"/>
      <c r="AV15" s="326"/>
      <c r="AW15" s="327"/>
      <c r="AX15" s="326" t="s">
        <v>1041</v>
      </c>
      <c r="AY15" s="326"/>
      <c r="AZ15" s="326">
        <v>0</v>
      </c>
      <c r="BA15" s="326">
        <v>0</v>
      </c>
      <c r="BB15" s="326">
        <v>0</v>
      </c>
      <c r="BC15" s="326">
        <v>0</v>
      </c>
      <c r="BD15" s="326">
        <v>0</v>
      </c>
      <c r="BE15" s="326">
        <v>0</v>
      </c>
      <c r="BF15" s="326">
        <v>0</v>
      </c>
      <c r="BG15" s="326">
        <v>0</v>
      </c>
      <c r="BH15" s="326">
        <v>0</v>
      </c>
      <c r="BI15" s="326">
        <v>0</v>
      </c>
      <c r="BJ15" s="326">
        <v>0</v>
      </c>
      <c r="BK15" s="326">
        <v>0</v>
      </c>
      <c r="BL15" s="326"/>
      <c r="BM15" s="326" t="s">
        <v>1041</v>
      </c>
      <c r="BN15" s="326"/>
      <c r="BO15" s="326" t="s">
        <v>1041</v>
      </c>
      <c r="BP15" s="356"/>
      <c r="BQ15" s="326"/>
      <c r="BR15" s="326"/>
      <c r="BS15" s="326"/>
      <c r="BT15" s="323"/>
      <c r="BU15" s="329"/>
      <c r="BV15" s="326"/>
      <c r="BW15" s="326" t="s">
        <v>1046</v>
      </c>
      <c r="BX15" s="326"/>
      <c r="BY15" s="323"/>
      <c r="BZ15" s="343" t="s">
        <v>1939</v>
      </c>
      <c r="CA15" s="323" t="s">
        <v>89</v>
      </c>
    </row>
    <row r="16" spans="1:109" ht="13" customHeight="1" x14ac:dyDescent="0.15">
      <c r="A16" s="323">
        <v>562</v>
      </c>
      <c r="B16" s="429">
        <v>43309</v>
      </c>
      <c r="C16" s="325" t="s">
        <v>1037</v>
      </c>
      <c r="D16" s="323" t="s">
        <v>1255</v>
      </c>
      <c r="E16" s="323"/>
      <c r="F16" s="323" t="s">
        <v>1051</v>
      </c>
      <c r="G16" s="324">
        <v>43266</v>
      </c>
      <c r="H16" s="326" t="s">
        <v>1040</v>
      </c>
      <c r="I16" s="326" t="s">
        <v>1041</v>
      </c>
      <c r="J16" s="326">
        <v>15</v>
      </c>
      <c r="K16" s="323" t="s">
        <v>1433</v>
      </c>
      <c r="L16" s="323" t="s">
        <v>1925</v>
      </c>
      <c r="M16" s="353">
        <v>100.99090909090908</v>
      </c>
      <c r="N16" s="353">
        <v>24.4</v>
      </c>
      <c r="O16" s="329"/>
      <c r="P16" s="323"/>
      <c r="Q16" s="354"/>
      <c r="R16" s="323"/>
      <c r="S16" s="354"/>
      <c r="T16" s="323"/>
      <c r="U16" s="354"/>
      <c r="V16" s="354"/>
      <c r="W16" s="354"/>
      <c r="X16" s="323"/>
      <c r="Y16" s="353"/>
      <c r="Z16" s="353"/>
      <c r="AA16" s="353"/>
      <c r="AB16" s="353"/>
      <c r="AC16" s="353"/>
      <c r="AD16" s="353"/>
      <c r="AE16" s="354"/>
      <c r="AF16" s="323"/>
      <c r="AG16" s="323"/>
      <c r="AH16" s="353"/>
      <c r="AI16" s="323"/>
      <c r="AJ16" s="323"/>
      <c r="AK16" s="353"/>
      <c r="AL16" s="323"/>
      <c r="AM16" s="353"/>
      <c r="AN16" s="353"/>
      <c r="AO16" s="323" t="s">
        <v>1054</v>
      </c>
      <c r="AP16" s="326" t="s">
        <v>1041</v>
      </c>
      <c r="AQ16" s="326"/>
      <c r="AR16" s="326"/>
      <c r="AS16" s="327"/>
      <c r="AT16" s="326">
        <v>4.3499999999999996</v>
      </c>
      <c r="AU16" s="327"/>
      <c r="AV16" s="326"/>
      <c r="AW16" s="327"/>
      <c r="AX16" s="326" t="s">
        <v>1041</v>
      </c>
      <c r="AY16" s="326"/>
      <c r="AZ16" s="326">
        <v>0</v>
      </c>
      <c r="BA16" s="326">
        <v>0</v>
      </c>
      <c r="BB16" s="326">
        <v>0</v>
      </c>
      <c r="BC16" s="326">
        <v>0</v>
      </c>
      <c r="BD16" s="326">
        <v>0</v>
      </c>
      <c r="BE16" s="326">
        <v>0</v>
      </c>
      <c r="BF16" s="326">
        <v>0</v>
      </c>
      <c r="BG16" s="326">
        <v>0</v>
      </c>
      <c r="BH16" s="326">
        <v>0</v>
      </c>
      <c r="BI16" s="326">
        <v>0</v>
      </c>
      <c r="BJ16" s="326">
        <v>0</v>
      </c>
      <c r="BK16" s="326">
        <v>0</v>
      </c>
      <c r="BL16" s="326"/>
      <c r="BM16" s="326" t="s">
        <v>1041</v>
      </c>
      <c r="BN16" s="326"/>
      <c r="BO16" s="326" t="s">
        <v>1041</v>
      </c>
      <c r="BP16" s="356"/>
      <c r="BQ16" s="326"/>
      <c r="BR16" s="326"/>
      <c r="BS16" s="326"/>
      <c r="BT16" s="329"/>
      <c r="BU16" s="329"/>
      <c r="BV16" s="326"/>
      <c r="BW16" s="326" t="s">
        <v>1046</v>
      </c>
      <c r="BX16" s="326">
        <v>1</v>
      </c>
      <c r="BY16" s="323" t="s">
        <v>1926</v>
      </c>
      <c r="BZ16" s="343" t="s">
        <v>1940</v>
      </c>
      <c r="CA16" s="323" t="s">
        <v>89</v>
      </c>
    </row>
    <row r="17" spans="1:80" ht="13" customHeight="1" x14ac:dyDescent="0.15">
      <c r="A17" s="323">
        <v>13581</v>
      </c>
      <c r="B17" s="429">
        <v>43308</v>
      </c>
      <c r="C17" s="325" t="s">
        <v>1037</v>
      </c>
      <c r="D17" s="323" t="s">
        <v>1255</v>
      </c>
      <c r="E17" s="323"/>
      <c r="F17" s="323" t="s">
        <v>1039</v>
      </c>
      <c r="G17" s="324">
        <v>43299</v>
      </c>
      <c r="H17" s="326" t="s">
        <v>1040</v>
      </c>
      <c r="I17" s="326" t="s">
        <v>1041</v>
      </c>
      <c r="J17" s="326">
        <v>1</v>
      </c>
      <c r="K17" s="323" t="s">
        <v>1681</v>
      </c>
      <c r="L17" s="323" t="s">
        <v>1682</v>
      </c>
      <c r="M17" s="353">
        <v>80</v>
      </c>
      <c r="N17" s="353">
        <v>23.999999999999996</v>
      </c>
      <c r="O17" s="329"/>
      <c r="P17" s="323"/>
      <c r="Q17" s="354"/>
      <c r="R17" s="392"/>
      <c r="S17" s="354"/>
      <c r="T17" s="323"/>
      <c r="U17" s="354"/>
      <c r="V17" s="354"/>
      <c r="W17" s="354"/>
      <c r="X17" s="323"/>
      <c r="Y17" s="353"/>
      <c r="Z17" s="353"/>
      <c r="AA17" s="353"/>
      <c r="AB17" s="353"/>
      <c r="AC17" s="353"/>
      <c r="AD17" s="353"/>
      <c r="AE17" s="353">
        <v>16.499999999999996</v>
      </c>
      <c r="AF17" s="323"/>
      <c r="AG17" s="323"/>
      <c r="AH17" s="353"/>
      <c r="AI17" s="323"/>
      <c r="AJ17" s="323"/>
      <c r="AK17" s="354"/>
      <c r="AL17" s="323"/>
      <c r="AM17" s="353"/>
      <c r="AN17" s="353"/>
      <c r="AO17" s="323" t="s">
        <v>1044</v>
      </c>
      <c r="AP17" s="326" t="s">
        <v>1041</v>
      </c>
      <c r="AQ17" s="326"/>
      <c r="AR17" s="326"/>
      <c r="AS17" s="327"/>
      <c r="AT17" s="326">
        <v>11</v>
      </c>
      <c r="AU17" s="327">
        <v>910</v>
      </c>
      <c r="AV17" s="326"/>
      <c r="AW17" s="327">
        <v>6.2</v>
      </c>
      <c r="AX17" s="326" t="s">
        <v>1045</v>
      </c>
      <c r="AY17" s="326"/>
      <c r="AZ17" s="326">
        <v>0</v>
      </c>
      <c r="BA17" s="326">
        <v>0</v>
      </c>
      <c r="BB17" s="326">
        <v>0</v>
      </c>
      <c r="BC17" s="326">
        <v>0</v>
      </c>
      <c r="BD17" s="326">
        <v>0</v>
      </c>
      <c r="BE17" s="326">
        <v>0</v>
      </c>
      <c r="BF17" s="326">
        <v>0</v>
      </c>
      <c r="BG17" s="326">
        <v>0</v>
      </c>
      <c r="BH17" s="326">
        <v>0</v>
      </c>
      <c r="BI17" s="326">
        <v>0</v>
      </c>
      <c r="BJ17" s="326">
        <v>0</v>
      </c>
      <c r="BK17" s="326">
        <v>0</v>
      </c>
      <c r="BL17" s="326"/>
      <c r="BM17" s="326" t="s">
        <v>1041</v>
      </c>
      <c r="BN17" s="326"/>
      <c r="BO17" s="326" t="s">
        <v>1041</v>
      </c>
      <c r="BP17" s="355">
        <v>141.70909090909089</v>
      </c>
      <c r="BQ17" s="326"/>
      <c r="BR17" s="326"/>
      <c r="BS17" s="326"/>
      <c r="BT17" s="236"/>
      <c r="BU17" s="329"/>
      <c r="BV17" s="326"/>
      <c r="BW17" s="326" t="s">
        <v>1046</v>
      </c>
      <c r="BX17" s="326"/>
      <c r="BY17" s="329"/>
      <c r="BZ17" s="343" t="s">
        <v>1941</v>
      </c>
      <c r="CA17" s="329" t="s">
        <v>184</v>
      </c>
    </row>
    <row r="18" spans="1:80" ht="13" customHeight="1" x14ac:dyDescent="0.15">
      <c r="A18" s="323">
        <v>16290</v>
      </c>
      <c r="B18" s="429">
        <v>43312</v>
      </c>
      <c r="C18" s="325" t="s">
        <v>1037</v>
      </c>
      <c r="D18" s="323" t="s">
        <v>1255</v>
      </c>
      <c r="E18" s="323"/>
      <c r="F18" s="323" t="s">
        <v>1039</v>
      </c>
      <c r="G18" s="324">
        <v>43284</v>
      </c>
      <c r="H18" s="326" t="s">
        <v>1040</v>
      </c>
      <c r="I18" s="326" t="s">
        <v>1041</v>
      </c>
      <c r="J18" s="326">
        <v>2</v>
      </c>
      <c r="K18" s="323" t="s">
        <v>1042</v>
      </c>
      <c r="L18" s="323" t="s">
        <v>1905</v>
      </c>
      <c r="M18" s="353">
        <v>96.318181818181813</v>
      </c>
      <c r="N18" s="353">
        <v>24.627272727272725</v>
      </c>
      <c r="O18" s="329"/>
      <c r="P18" s="323"/>
      <c r="Q18" s="354"/>
      <c r="R18" s="392"/>
      <c r="S18" s="354"/>
      <c r="T18" s="323"/>
      <c r="U18" s="354"/>
      <c r="V18" s="354"/>
      <c r="W18" s="354"/>
      <c r="X18" s="323"/>
      <c r="Y18" s="353"/>
      <c r="Z18" s="353"/>
      <c r="AA18" s="353"/>
      <c r="AB18" s="353"/>
      <c r="AC18" s="353"/>
      <c r="AD18" s="353"/>
      <c r="AE18" s="353">
        <v>16.372727272727271</v>
      </c>
      <c r="AF18" s="323"/>
      <c r="AG18" s="323"/>
      <c r="AH18" s="353"/>
      <c r="AI18" s="323"/>
      <c r="AJ18" s="323"/>
      <c r="AK18" s="353"/>
      <c r="AL18" s="323"/>
      <c r="AM18" s="353"/>
      <c r="AN18" s="353"/>
      <c r="AO18" s="323" t="s">
        <v>1044</v>
      </c>
      <c r="AP18" s="326" t="s">
        <v>1041</v>
      </c>
      <c r="AQ18" s="326"/>
      <c r="AR18" s="326"/>
      <c r="AS18" s="327"/>
      <c r="AT18" s="326">
        <v>5</v>
      </c>
      <c r="AU18" s="327"/>
      <c r="AV18" s="326"/>
      <c r="AW18" s="327"/>
      <c r="AX18" s="326" t="s">
        <v>1045</v>
      </c>
      <c r="AY18" s="326"/>
      <c r="AZ18" s="326">
        <v>0</v>
      </c>
      <c r="BA18" s="326">
        <v>0</v>
      </c>
      <c r="BB18" s="326">
        <v>0</v>
      </c>
      <c r="BC18" s="326">
        <v>0</v>
      </c>
      <c r="BD18" s="326">
        <v>0</v>
      </c>
      <c r="BE18" s="326">
        <v>0</v>
      </c>
      <c r="BF18" s="326">
        <v>0</v>
      </c>
      <c r="BG18" s="326">
        <v>0</v>
      </c>
      <c r="BH18" s="326">
        <v>0</v>
      </c>
      <c r="BI18" s="326">
        <v>0</v>
      </c>
      <c r="BJ18" s="326">
        <v>0</v>
      </c>
      <c r="BK18" s="326">
        <v>0</v>
      </c>
      <c r="BL18" s="326"/>
      <c r="BM18" s="326" t="s">
        <v>1041</v>
      </c>
      <c r="BN18" s="326">
        <v>12</v>
      </c>
      <c r="BO18" s="326" t="s">
        <v>1041</v>
      </c>
      <c r="BP18" s="356"/>
      <c r="BQ18" s="326"/>
      <c r="BR18" s="326"/>
      <c r="BS18" s="326"/>
      <c r="BT18" s="323" t="s">
        <v>1906</v>
      </c>
      <c r="BU18" s="329" t="s">
        <v>656</v>
      </c>
      <c r="BV18" s="326">
        <v>75</v>
      </c>
      <c r="BW18" s="326" t="s">
        <v>1046</v>
      </c>
      <c r="BX18" s="326"/>
      <c r="BY18" s="323" t="s">
        <v>1685</v>
      </c>
      <c r="BZ18" s="323" t="s">
        <v>23</v>
      </c>
      <c r="CA18" s="329" t="s">
        <v>184</v>
      </c>
    </row>
    <row r="19" spans="1:80" ht="13" customHeight="1" x14ac:dyDescent="0.15">
      <c r="A19" s="323">
        <v>16640</v>
      </c>
      <c r="B19" s="429">
        <v>43309</v>
      </c>
      <c r="C19" s="325" t="s">
        <v>1037</v>
      </c>
      <c r="D19" s="323" t="s">
        <v>1255</v>
      </c>
      <c r="E19" s="323"/>
      <c r="F19" s="323" t="s">
        <v>1039</v>
      </c>
      <c r="G19" s="333">
        <v>43299</v>
      </c>
      <c r="H19" s="326" t="s">
        <v>1040</v>
      </c>
      <c r="I19" s="326" t="s">
        <v>1041</v>
      </c>
      <c r="J19" s="326">
        <v>3</v>
      </c>
      <c r="K19" s="323" t="s">
        <v>1097</v>
      </c>
      <c r="L19" s="323" t="s">
        <v>1383</v>
      </c>
      <c r="M19" s="353">
        <v>91.336363636363629</v>
      </c>
      <c r="N19" s="353">
        <v>27.009090909090908</v>
      </c>
      <c r="O19" s="329"/>
      <c r="P19" s="323"/>
      <c r="Q19" s="354"/>
      <c r="R19" s="392"/>
      <c r="S19" s="354"/>
      <c r="T19" s="323"/>
      <c r="U19" s="354"/>
      <c r="V19" s="354"/>
      <c r="W19" s="354"/>
      <c r="X19" s="323"/>
      <c r="Y19" s="353"/>
      <c r="Z19" s="353"/>
      <c r="AA19" s="353"/>
      <c r="AB19" s="353"/>
      <c r="AC19" s="353"/>
      <c r="AD19" s="354"/>
      <c r="AE19" s="353">
        <v>16.172727272727272</v>
      </c>
      <c r="AF19" s="323"/>
      <c r="AG19" s="323"/>
      <c r="AH19" s="353"/>
      <c r="AI19" s="323"/>
      <c r="AJ19" s="323"/>
      <c r="AK19" s="353"/>
      <c r="AL19" s="323"/>
      <c r="AM19" s="353"/>
      <c r="AN19" s="353"/>
      <c r="AO19" s="323" t="s">
        <v>1044</v>
      </c>
      <c r="AP19" s="326" t="s">
        <v>1041</v>
      </c>
      <c r="AQ19" s="326"/>
      <c r="AR19" s="326"/>
      <c r="AS19" s="327"/>
      <c r="AT19" s="326">
        <v>6.7</v>
      </c>
      <c r="AU19" s="327"/>
      <c r="AV19" s="326"/>
      <c r="AW19" s="327"/>
      <c r="AX19" s="326" t="s">
        <v>1041</v>
      </c>
      <c r="AY19" s="326"/>
      <c r="AZ19" s="326">
        <v>0</v>
      </c>
      <c r="BA19" s="326">
        <v>0</v>
      </c>
      <c r="BB19" s="326">
        <v>0</v>
      </c>
      <c r="BC19" s="326">
        <v>0</v>
      </c>
      <c r="BD19" s="326">
        <v>0</v>
      </c>
      <c r="BE19" s="326">
        <v>0</v>
      </c>
      <c r="BF19" s="326">
        <v>0</v>
      </c>
      <c r="BG19" s="326">
        <v>0</v>
      </c>
      <c r="BH19" s="326">
        <v>0</v>
      </c>
      <c r="BI19" s="326">
        <v>0</v>
      </c>
      <c r="BJ19" s="326">
        <v>0</v>
      </c>
      <c r="BK19" s="326">
        <v>0</v>
      </c>
      <c r="BL19" s="326"/>
      <c r="BM19" s="326" t="s">
        <v>1041</v>
      </c>
      <c r="BN19" s="326"/>
      <c r="BO19" s="326" t="s">
        <v>1041</v>
      </c>
      <c r="BP19" s="356"/>
      <c r="BQ19" s="326"/>
      <c r="BR19" s="326"/>
      <c r="BS19" s="326"/>
      <c r="BT19" s="323"/>
      <c r="BU19" s="329"/>
      <c r="BV19" s="326"/>
      <c r="BW19" s="326" t="s">
        <v>1046</v>
      </c>
      <c r="BX19" s="326">
        <v>1</v>
      </c>
      <c r="BY19" s="323"/>
      <c r="BZ19" s="323" t="s">
        <v>23</v>
      </c>
      <c r="CA19" s="323" t="s">
        <v>130</v>
      </c>
    </row>
    <row r="20" spans="1:80" ht="13" customHeight="1" x14ac:dyDescent="0.15">
      <c r="A20" s="323">
        <v>11109</v>
      </c>
      <c r="B20" s="324">
        <v>43291</v>
      </c>
      <c r="C20" s="344" t="s">
        <v>1186</v>
      </c>
      <c r="D20" s="345" t="s">
        <v>1255</v>
      </c>
      <c r="E20" s="345"/>
      <c r="F20" s="345" t="s">
        <v>1444</v>
      </c>
      <c r="G20" s="333">
        <v>43281</v>
      </c>
      <c r="H20" s="346" t="s">
        <v>126</v>
      </c>
      <c r="I20" s="346" t="s">
        <v>971</v>
      </c>
      <c r="J20" s="346">
        <v>4</v>
      </c>
      <c r="K20" s="345" t="s">
        <v>902</v>
      </c>
      <c r="L20" s="323" t="s">
        <v>1932</v>
      </c>
      <c r="M20" s="353">
        <v>77.599999999999994</v>
      </c>
      <c r="N20" s="353">
        <v>23.154545454545453</v>
      </c>
      <c r="O20" s="329" t="s">
        <v>992</v>
      </c>
      <c r="P20" s="345">
        <v>300</v>
      </c>
      <c r="Q20" s="353">
        <v>29.999999999999996</v>
      </c>
      <c r="R20" s="394"/>
      <c r="S20" s="354"/>
      <c r="T20" s="323"/>
      <c r="U20" s="395"/>
      <c r="V20" s="395"/>
      <c r="W20" s="395"/>
      <c r="X20" s="345"/>
      <c r="Y20" s="396"/>
      <c r="Z20" s="396"/>
      <c r="AA20" s="396"/>
      <c r="AB20" s="396"/>
      <c r="AC20" s="396"/>
      <c r="AD20" s="396"/>
      <c r="AE20" s="353">
        <v>18.5</v>
      </c>
      <c r="AF20" s="345"/>
      <c r="AG20" s="345"/>
      <c r="AH20" s="396"/>
      <c r="AI20" s="345"/>
      <c r="AJ20" s="345"/>
      <c r="AK20" s="396"/>
      <c r="AL20" s="345"/>
      <c r="AM20" s="396"/>
      <c r="AN20" s="396"/>
      <c r="AO20" s="345" t="s">
        <v>1445</v>
      </c>
      <c r="AP20" s="346" t="s">
        <v>971</v>
      </c>
      <c r="AQ20" s="346"/>
      <c r="AR20" s="346"/>
      <c r="AS20" s="346">
        <v>10</v>
      </c>
      <c r="AT20" s="326">
        <v>5.2</v>
      </c>
      <c r="AU20" s="327"/>
      <c r="AV20" s="326"/>
      <c r="AW20" s="327"/>
      <c r="AX20" s="346" t="s">
        <v>997</v>
      </c>
      <c r="AY20" s="346"/>
      <c r="AZ20" s="346">
        <v>0</v>
      </c>
      <c r="BA20" s="346">
        <v>0</v>
      </c>
      <c r="BB20" s="346">
        <v>2</v>
      </c>
      <c r="BC20" s="346">
        <v>0</v>
      </c>
      <c r="BD20" s="346">
        <v>0</v>
      </c>
      <c r="BE20" s="346">
        <v>0</v>
      </c>
      <c r="BF20" s="346">
        <v>0</v>
      </c>
      <c r="BG20" s="346">
        <v>0</v>
      </c>
      <c r="BH20" s="346">
        <v>0</v>
      </c>
      <c r="BI20" s="346">
        <v>0</v>
      </c>
      <c r="BJ20" s="346">
        <v>0</v>
      </c>
      <c r="BK20" s="346">
        <v>0</v>
      </c>
      <c r="BL20" s="346"/>
      <c r="BM20" s="346" t="s">
        <v>971</v>
      </c>
      <c r="BN20" s="346"/>
      <c r="BO20" s="346" t="s">
        <v>971</v>
      </c>
      <c r="BP20" s="361"/>
      <c r="BQ20" s="346"/>
      <c r="BR20" s="346"/>
      <c r="BS20" s="346"/>
      <c r="BT20" s="349"/>
      <c r="BU20" s="349"/>
      <c r="BV20" s="346"/>
      <c r="BW20" s="346" t="s">
        <v>1380</v>
      </c>
      <c r="BX20" s="346"/>
      <c r="BY20" s="345"/>
      <c r="BZ20" s="397" t="s">
        <v>23</v>
      </c>
      <c r="CA20" s="323" t="s">
        <v>184</v>
      </c>
    </row>
    <row r="21" spans="1:80" ht="13" customHeight="1" x14ac:dyDescent="0.15">
      <c r="A21" s="323">
        <v>1486</v>
      </c>
      <c r="B21" s="324">
        <v>43291</v>
      </c>
      <c r="C21" s="325" t="s">
        <v>1037</v>
      </c>
      <c r="D21" s="323" t="s">
        <v>1255</v>
      </c>
      <c r="E21" s="323"/>
      <c r="F21" s="323" t="s">
        <v>1039</v>
      </c>
      <c r="G21" s="324">
        <v>43277</v>
      </c>
      <c r="H21" s="326" t="s">
        <v>1040</v>
      </c>
      <c r="I21" s="326" t="s">
        <v>1041</v>
      </c>
      <c r="J21" s="326">
        <v>5</v>
      </c>
      <c r="K21" s="323" t="s">
        <v>1689</v>
      </c>
      <c r="L21" s="323" t="s">
        <v>1066</v>
      </c>
      <c r="M21" s="353">
        <v>79.681818181818187</v>
      </c>
      <c r="N21" s="353">
        <v>24.84545454545454</v>
      </c>
      <c r="O21" s="329"/>
      <c r="P21" s="323"/>
      <c r="Q21" s="354"/>
      <c r="R21" s="392"/>
      <c r="S21" s="354"/>
      <c r="T21" s="323"/>
      <c r="U21" s="354"/>
      <c r="V21" s="354"/>
      <c r="W21" s="354"/>
      <c r="X21" s="323"/>
      <c r="Y21" s="353"/>
      <c r="Z21" s="353"/>
      <c r="AA21" s="353"/>
      <c r="AB21" s="353"/>
      <c r="AC21" s="353"/>
      <c r="AD21" s="353"/>
      <c r="AE21" s="353">
        <v>17.345454545454544</v>
      </c>
      <c r="AF21" s="323"/>
      <c r="AG21" s="323"/>
      <c r="AH21" s="353"/>
      <c r="AI21" s="323"/>
      <c r="AJ21" s="323"/>
      <c r="AK21" s="353"/>
      <c r="AL21" s="323"/>
      <c r="AM21" s="353"/>
      <c r="AN21" s="353"/>
      <c r="AO21" s="323" t="s">
        <v>1044</v>
      </c>
      <c r="AP21" s="326" t="s">
        <v>1041</v>
      </c>
      <c r="AQ21" s="326"/>
      <c r="AR21" s="326"/>
      <c r="AS21" s="327"/>
      <c r="AT21" s="326">
        <v>6.2</v>
      </c>
      <c r="AU21" s="327"/>
      <c r="AV21" s="326"/>
      <c r="AW21" s="327"/>
      <c r="AX21" s="326" t="s">
        <v>1045</v>
      </c>
      <c r="AY21" s="326"/>
      <c r="AZ21" s="326">
        <v>0</v>
      </c>
      <c r="BA21" s="326">
        <v>0</v>
      </c>
      <c r="BB21" s="326">
        <v>0</v>
      </c>
      <c r="BC21" s="326">
        <v>0</v>
      </c>
      <c r="BD21" s="326">
        <v>0</v>
      </c>
      <c r="BE21" s="326">
        <v>0</v>
      </c>
      <c r="BF21" s="326">
        <v>0</v>
      </c>
      <c r="BG21" s="326">
        <v>0</v>
      </c>
      <c r="BH21" s="326">
        <v>0</v>
      </c>
      <c r="BI21" s="326">
        <v>0</v>
      </c>
      <c r="BJ21" s="326">
        <v>0</v>
      </c>
      <c r="BK21" s="326">
        <v>0</v>
      </c>
      <c r="BL21" s="326"/>
      <c r="BM21" s="326" t="s">
        <v>1041</v>
      </c>
      <c r="BN21" s="326"/>
      <c r="BO21" s="326" t="s">
        <v>1041</v>
      </c>
      <c r="BP21" s="356"/>
      <c r="BQ21" s="326"/>
      <c r="BR21" s="326"/>
      <c r="BS21" s="326"/>
      <c r="BT21" s="329"/>
      <c r="BU21" s="329"/>
      <c r="BV21" s="326"/>
      <c r="BW21" s="326" t="s">
        <v>1046</v>
      </c>
      <c r="BX21" s="326"/>
      <c r="BY21" s="323"/>
      <c r="BZ21" s="397" t="s">
        <v>23</v>
      </c>
      <c r="CA21" s="329" t="s">
        <v>184</v>
      </c>
    </row>
    <row r="22" spans="1:80" ht="13" customHeight="1" x14ac:dyDescent="0.15">
      <c r="A22" s="323">
        <v>1119</v>
      </c>
      <c r="B22" s="429">
        <v>43312</v>
      </c>
      <c r="C22" s="325" t="s">
        <v>1037</v>
      </c>
      <c r="D22" s="323" t="s">
        <v>1255</v>
      </c>
      <c r="E22" s="323"/>
      <c r="F22" s="323" t="s">
        <v>1039</v>
      </c>
      <c r="G22" s="324">
        <v>43312</v>
      </c>
      <c r="H22" s="326" t="s">
        <v>1040</v>
      </c>
      <c r="I22" s="326" t="s">
        <v>1041</v>
      </c>
      <c r="J22" s="326">
        <v>6</v>
      </c>
      <c r="K22" s="323" t="s">
        <v>1122</v>
      </c>
      <c r="L22" s="323" t="s">
        <v>1911</v>
      </c>
      <c r="M22" s="353">
        <v>87.5</v>
      </c>
      <c r="N22" s="353">
        <v>27.690909090909088</v>
      </c>
      <c r="O22" s="329"/>
      <c r="P22" s="323"/>
      <c r="Q22" s="354"/>
      <c r="R22" s="392"/>
      <c r="S22" s="354"/>
      <c r="T22" s="323"/>
      <c r="U22" s="354"/>
      <c r="V22" s="354"/>
      <c r="W22" s="354"/>
      <c r="X22" s="323"/>
      <c r="Y22" s="353"/>
      <c r="Z22" s="353"/>
      <c r="AA22" s="353"/>
      <c r="AB22" s="353"/>
      <c r="AC22" s="353"/>
      <c r="AD22" s="353"/>
      <c r="AE22" s="353">
        <v>17.09090909090909</v>
      </c>
      <c r="AF22" s="323"/>
      <c r="AG22" s="323"/>
      <c r="AH22" s="353"/>
      <c r="AI22" s="323"/>
      <c r="AJ22" s="323"/>
      <c r="AK22" s="353"/>
      <c r="AL22" s="323"/>
      <c r="AM22" s="353"/>
      <c r="AN22" s="353"/>
      <c r="AO22" s="323" t="s">
        <v>1044</v>
      </c>
      <c r="AP22" s="326" t="s">
        <v>1041</v>
      </c>
      <c r="AQ22" s="326"/>
      <c r="AR22" s="326"/>
      <c r="AS22" s="327"/>
      <c r="AT22" s="326">
        <v>7.6</v>
      </c>
      <c r="AU22" s="327"/>
      <c r="AV22" s="326"/>
      <c r="AW22" s="327"/>
      <c r="AX22" s="326" t="s">
        <v>1045</v>
      </c>
      <c r="AY22" s="326"/>
      <c r="AZ22" s="326">
        <v>8</v>
      </c>
      <c r="BA22" s="326">
        <v>0</v>
      </c>
      <c r="BB22" s="326">
        <v>0</v>
      </c>
      <c r="BC22" s="326">
        <v>0</v>
      </c>
      <c r="BD22" s="326">
        <v>0</v>
      </c>
      <c r="BE22" s="326">
        <v>0</v>
      </c>
      <c r="BF22" s="326">
        <v>0</v>
      </c>
      <c r="BG22" s="326">
        <v>0</v>
      </c>
      <c r="BH22" s="326">
        <v>0</v>
      </c>
      <c r="BI22" s="326">
        <v>0</v>
      </c>
      <c r="BJ22" s="326">
        <v>0</v>
      </c>
      <c r="BK22" s="326">
        <v>0</v>
      </c>
      <c r="BL22" s="326"/>
      <c r="BM22" s="326" t="s">
        <v>1041</v>
      </c>
      <c r="BN22" s="326">
        <v>12</v>
      </c>
      <c r="BO22" s="326" t="s">
        <v>1041</v>
      </c>
      <c r="BP22" s="356"/>
      <c r="BQ22" s="326"/>
      <c r="BR22" s="326"/>
      <c r="BS22" s="326"/>
      <c r="BT22" s="323" t="s">
        <v>1912</v>
      </c>
      <c r="BU22" s="329" t="s">
        <v>656</v>
      </c>
      <c r="BV22" s="326">
        <v>25</v>
      </c>
      <c r="BW22" s="326" t="s">
        <v>1046</v>
      </c>
      <c r="BX22" s="326"/>
      <c r="BY22" s="323" t="s">
        <v>1913</v>
      </c>
      <c r="BZ22" s="323" t="s">
        <v>23</v>
      </c>
      <c r="CA22" s="323" t="s">
        <v>184</v>
      </c>
    </row>
    <row r="23" spans="1:80" ht="13" customHeight="1" x14ac:dyDescent="0.15">
      <c r="A23" s="323">
        <v>674</v>
      </c>
      <c r="B23" s="324">
        <v>43291</v>
      </c>
      <c r="C23" s="325" t="s">
        <v>1037</v>
      </c>
      <c r="D23" s="323" t="s">
        <v>1255</v>
      </c>
      <c r="E23" s="323"/>
      <c r="F23" s="323" t="s">
        <v>1039</v>
      </c>
      <c r="G23" s="324">
        <v>43281</v>
      </c>
      <c r="H23" s="326" t="s">
        <v>1040</v>
      </c>
      <c r="I23" s="326" t="s">
        <v>1041</v>
      </c>
      <c r="J23" s="326">
        <v>7</v>
      </c>
      <c r="K23" s="323" t="s">
        <v>1055</v>
      </c>
      <c r="L23" s="323" t="s">
        <v>1914</v>
      </c>
      <c r="M23" s="353">
        <v>82.972727272727269</v>
      </c>
      <c r="N23" s="353">
        <v>25.745454545454542</v>
      </c>
      <c r="O23" s="329"/>
      <c r="P23" s="323"/>
      <c r="Q23" s="354"/>
      <c r="R23" s="392"/>
      <c r="S23" s="354"/>
      <c r="T23" s="323"/>
      <c r="U23" s="354"/>
      <c r="V23" s="354"/>
      <c r="W23" s="354"/>
      <c r="X23" s="323"/>
      <c r="Y23" s="353"/>
      <c r="Z23" s="353"/>
      <c r="AA23" s="353"/>
      <c r="AB23" s="353"/>
      <c r="AC23" s="353"/>
      <c r="AD23" s="353"/>
      <c r="AE23" s="353">
        <v>15.909090909090908</v>
      </c>
      <c r="AF23" s="323"/>
      <c r="AG23" s="323"/>
      <c r="AH23" s="353"/>
      <c r="AI23" s="323"/>
      <c r="AJ23" s="323"/>
      <c r="AK23" s="354"/>
      <c r="AL23" s="323"/>
      <c r="AM23" s="353"/>
      <c r="AN23" s="353"/>
      <c r="AO23" s="323" t="s">
        <v>1044</v>
      </c>
      <c r="AP23" s="326" t="s">
        <v>1041</v>
      </c>
      <c r="AQ23" s="326"/>
      <c r="AR23" s="326"/>
      <c r="AS23" s="327"/>
      <c r="AT23" s="326">
        <v>5</v>
      </c>
      <c r="AU23" s="327"/>
      <c r="AV23" s="326"/>
      <c r="AW23" s="327"/>
      <c r="AX23" s="326" t="s">
        <v>1045</v>
      </c>
      <c r="AY23" s="326"/>
      <c r="AZ23" s="326">
        <v>0</v>
      </c>
      <c r="BA23" s="326">
        <v>0</v>
      </c>
      <c r="BB23" s="326">
        <v>0</v>
      </c>
      <c r="BC23" s="326">
        <v>0</v>
      </c>
      <c r="BD23" s="326">
        <v>0</v>
      </c>
      <c r="BE23" s="326">
        <v>0</v>
      </c>
      <c r="BF23" s="326">
        <v>0</v>
      </c>
      <c r="BG23" s="326">
        <v>0</v>
      </c>
      <c r="BH23" s="326">
        <v>0</v>
      </c>
      <c r="BI23" s="326">
        <v>0</v>
      </c>
      <c r="BJ23" s="326">
        <v>0</v>
      </c>
      <c r="BK23" s="326">
        <v>0</v>
      </c>
      <c r="BL23" s="326"/>
      <c r="BM23" s="326" t="s">
        <v>1041</v>
      </c>
      <c r="BN23" s="326">
        <v>12</v>
      </c>
      <c r="BO23" s="326" t="s">
        <v>1041</v>
      </c>
      <c r="BP23" s="356"/>
      <c r="BQ23" s="326"/>
      <c r="BR23" s="326"/>
      <c r="BS23" s="326"/>
      <c r="BT23" s="329"/>
      <c r="BU23" s="329"/>
      <c r="BV23" s="326"/>
      <c r="BW23" s="326" t="s">
        <v>1046</v>
      </c>
      <c r="BX23" s="326"/>
      <c r="BY23" s="323" t="s">
        <v>1934</v>
      </c>
      <c r="BZ23" s="323" t="s">
        <v>1942</v>
      </c>
      <c r="CA23" s="329" t="s">
        <v>184</v>
      </c>
    </row>
    <row r="24" spans="1:80" ht="13" customHeight="1" x14ac:dyDescent="0.15">
      <c r="A24" s="323">
        <v>15130</v>
      </c>
      <c r="B24" s="429">
        <v>43308</v>
      </c>
      <c r="C24" s="325" t="s">
        <v>1037</v>
      </c>
      <c r="D24" s="323" t="s">
        <v>1255</v>
      </c>
      <c r="E24" s="323"/>
      <c r="F24" s="323" t="s">
        <v>1039</v>
      </c>
      <c r="G24" s="324">
        <v>43266</v>
      </c>
      <c r="H24" s="326" t="s">
        <v>1040</v>
      </c>
      <c r="I24" s="326" t="s">
        <v>1041</v>
      </c>
      <c r="J24" s="326">
        <v>8</v>
      </c>
      <c r="K24" s="323" t="s">
        <v>1059</v>
      </c>
      <c r="L24" s="323" t="s">
        <v>1697</v>
      </c>
      <c r="M24" s="353">
        <v>116.5</v>
      </c>
      <c r="N24" s="353">
        <v>22.954545454545453</v>
      </c>
      <c r="O24" s="329"/>
      <c r="P24" s="323"/>
      <c r="Q24" s="354"/>
      <c r="R24" s="323"/>
      <c r="S24" s="354"/>
      <c r="T24" s="323"/>
      <c r="U24" s="354"/>
      <c r="V24" s="354"/>
      <c r="W24" s="354"/>
      <c r="X24" s="323"/>
      <c r="Y24" s="353"/>
      <c r="Z24" s="353"/>
      <c r="AA24" s="353"/>
      <c r="AB24" s="353"/>
      <c r="AC24" s="353"/>
      <c r="AD24" s="354"/>
      <c r="AE24" s="353">
        <v>13.499999999999998</v>
      </c>
      <c r="AF24" s="323"/>
      <c r="AG24" s="323"/>
      <c r="AH24" s="353"/>
      <c r="AI24" s="323"/>
      <c r="AJ24" s="323"/>
      <c r="AK24" s="353"/>
      <c r="AL24" s="323"/>
      <c r="AM24" s="353"/>
      <c r="AN24" s="353"/>
      <c r="AO24" s="323" t="s">
        <v>1044</v>
      </c>
      <c r="AP24" s="326" t="s">
        <v>1041</v>
      </c>
      <c r="AQ24" s="326"/>
      <c r="AR24" s="326"/>
      <c r="AS24" s="327"/>
      <c r="AT24" s="326">
        <v>5</v>
      </c>
      <c r="AU24" s="327"/>
      <c r="AV24" s="326"/>
      <c r="AW24" s="327"/>
      <c r="AX24" s="326" t="s">
        <v>1045</v>
      </c>
      <c r="AY24" s="326"/>
      <c r="AZ24" s="326">
        <v>0</v>
      </c>
      <c r="BA24" s="326">
        <v>0</v>
      </c>
      <c r="BB24" s="326">
        <v>0</v>
      </c>
      <c r="BC24" s="326">
        <v>0</v>
      </c>
      <c r="BD24" s="326">
        <v>0</v>
      </c>
      <c r="BE24" s="326">
        <v>0</v>
      </c>
      <c r="BF24" s="326">
        <v>0</v>
      </c>
      <c r="BG24" s="326">
        <v>0</v>
      </c>
      <c r="BH24" s="326">
        <v>0</v>
      </c>
      <c r="BI24" s="326">
        <v>0</v>
      </c>
      <c r="BJ24" s="326">
        <v>0</v>
      </c>
      <c r="BK24" s="326">
        <v>0</v>
      </c>
      <c r="BL24" s="326"/>
      <c r="BM24" s="326" t="s">
        <v>1041</v>
      </c>
      <c r="BN24" s="326"/>
      <c r="BO24" s="326" t="s">
        <v>1041</v>
      </c>
      <c r="BP24" s="356"/>
      <c r="BQ24" s="326"/>
      <c r="BR24" s="326"/>
      <c r="BS24" s="326"/>
      <c r="BT24" s="329"/>
      <c r="BU24" s="329"/>
      <c r="BV24" s="326"/>
      <c r="BW24" s="326" t="s">
        <v>1046</v>
      </c>
      <c r="BX24" s="326">
        <v>1</v>
      </c>
      <c r="BY24" s="323"/>
      <c r="BZ24" s="343" t="s">
        <v>23</v>
      </c>
      <c r="CA24" s="323" t="s">
        <v>89</v>
      </c>
    </row>
    <row r="25" spans="1:80" ht="13" customHeight="1" x14ac:dyDescent="0.15">
      <c r="A25" s="323">
        <v>1398</v>
      </c>
      <c r="B25" s="324">
        <v>43292</v>
      </c>
      <c r="C25" s="325" t="s">
        <v>1037</v>
      </c>
      <c r="D25" s="323" t="s">
        <v>1255</v>
      </c>
      <c r="E25" s="323"/>
      <c r="F25" s="323" t="s">
        <v>1039</v>
      </c>
      <c r="G25" s="333">
        <v>43291</v>
      </c>
      <c r="H25" s="326" t="s">
        <v>1040</v>
      </c>
      <c r="I25" s="326" t="s">
        <v>1041</v>
      </c>
      <c r="J25" s="326">
        <v>9</v>
      </c>
      <c r="K25" s="323" t="s">
        <v>1060</v>
      </c>
      <c r="L25" s="323" t="s">
        <v>1061</v>
      </c>
      <c r="M25" s="353">
        <v>98.881818181818176</v>
      </c>
      <c r="N25" s="353">
        <v>24.981818181818181</v>
      </c>
      <c r="O25" s="329" t="s">
        <v>992</v>
      </c>
      <c r="P25" s="323">
        <v>1300</v>
      </c>
      <c r="Q25" s="353">
        <v>24.981818181818181</v>
      </c>
      <c r="R25" s="392"/>
      <c r="S25" s="354"/>
      <c r="T25" s="323"/>
      <c r="U25" s="354"/>
      <c r="V25" s="354"/>
      <c r="W25" s="354"/>
      <c r="X25" s="323"/>
      <c r="Y25" s="353"/>
      <c r="Z25" s="353"/>
      <c r="AA25" s="353"/>
      <c r="AB25" s="353"/>
      <c r="AC25" s="353"/>
      <c r="AD25" s="353"/>
      <c r="AE25" s="353">
        <v>14.981818181818181</v>
      </c>
      <c r="AF25" s="323"/>
      <c r="AG25" s="323"/>
      <c r="AH25" s="353"/>
      <c r="AI25" s="323"/>
      <c r="AJ25" s="323"/>
      <c r="AK25" s="353"/>
      <c r="AL25" s="323"/>
      <c r="AM25" s="353"/>
      <c r="AN25" s="353"/>
      <c r="AO25" s="323" t="s">
        <v>1044</v>
      </c>
      <c r="AP25" s="326" t="s">
        <v>1041</v>
      </c>
      <c r="AQ25" s="326"/>
      <c r="AR25" s="326"/>
      <c r="AS25" s="327"/>
      <c r="AT25" s="326">
        <v>7</v>
      </c>
      <c r="AU25" s="327"/>
      <c r="AV25" s="326"/>
      <c r="AW25" s="327"/>
      <c r="AX25" s="326" t="s">
        <v>1045</v>
      </c>
      <c r="AY25" s="326"/>
      <c r="AZ25" s="326">
        <v>0</v>
      </c>
      <c r="BA25" s="326">
        <v>0</v>
      </c>
      <c r="BB25" s="326">
        <v>0</v>
      </c>
      <c r="BC25" s="326">
        <v>0</v>
      </c>
      <c r="BD25" s="326">
        <v>0</v>
      </c>
      <c r="BE25" s="326">
        <v>0</v>
      </c>
      <c r="BF25" s="326">
        <v>0</v>
      </c>
      <c r="BG25" s="326">
        <v>0</v>
      </c>
      <c r="BH25" s="326">
        <v>0</v>
      </c>
      <c r="BI25" s="326">
        <v>0</v>
      </c>
      <c r="BJ25" s="326">
        <v>0</v>
      </c>
      <c r="BK25" s="326">
        <v>0</v>
      </c>
      <c r="BL25" s="326"/>
      <c r="BM25" s="326" t="s">
        <v>1041</v>
      </c>
      <c r="BN25" s="326"/>
      <c r="BO25" s="326" t="s">
        <v>1041</v>
      </c>
      <c r="BP25" s="356"/>
      <c r="BQ25" s="326"/>
      <c r="BR25" s="326"/>
      <c r="BS25" s="328">
        <v>43707</v>
      </c>
      <c r="BT25" s="329"/>
      <c r="BU25" s="329"/>
      <c r="BV25" s="326"/>
      <c r="BW25" s="326" t="s">
        <v>1046</v>
      </c>
      <c r="BX25" s="326"/>
      <c r="BY25" s="323" t="s">
        <v>1404</v>
      </c>
      <c r="BZ25" s="409" t="s">
        <v>23</v>
      </c>
      <c r="CA25" s="323" t="s">
        <v>184</v>
      </c>
      <c r="CB25" s="161"/>
    </row>
    <row r="26" spans="1:80" ht="13" customHeight="1" x14ac:dyDescent="0.15">
      <c r="A26" s="323">
        <v>1122</v>
      </c>
      <c r="B26" s="324">
        <v>43292</v>
      </c>
      <c r="C26" s="325" t="s">
        <v>1037</v>
      </c>
      <c r="D26" s="323" t="s">
        <v>1255</v>
      </c>
      <c r="E26" s="323"/>
      <c r="F26" s="323" t="s">
        <v>1039</v>
      </c>
      <c r="G26" s="324">
        <v>43281</v>
      </c>
      <c r="H26" s="326" t="s">
        <v>1040</v>
      </c>
      <c r="I26" s="326" t="s">
        <v>1041</v>
      </c>
      <c r="J26" s="326">
        <v>10</v>
      </c>
      <c r="K26" s="323" t="s">
        <v>1062</v>
      </c>
      <c r="L26" s="323" t="s">
        <v>1916</v>
      </c>
      <c r="M26" s="353">
        <v>89.318181818181813</v>
      </c>
      <c r="N26" s="353">
        <v>27.718181818181815</v>
      </c>
      <c r="O26" s="329" t="s">
        <v>992</v>
      </c>
      <c r="P26" s="323">
        <v>1274</v>
      </c>
      <c r="Q26" s="353">
        <v>29.218181818181815</v>
      </c>
      <c r="R26" s="392"/>
      <c r="S26" s="354"/>
      <c r="T26" s="323"/>
      <c r="U26" s="354"/>
      <c r="V26" s="354"/>
      <c r="W26" s="354"/>
      <c r="X26" s="323"/>
      <c r="Y26" s="353"/>
      <c r="Z26" s="353"/>
      <c r="AA26" s="353"/>
      <c r="AB26" s="353"/>
      <c r="AC26" s="353"/>
      <c r="AD26" s="354"/>
      <c r="AE26" s="353">
        <v>18.072727272727271</v>
      </c>
      <c r="AF26" s="323"/>
      <c r="AG26" s="323"/>
      <c r="AH26" s="353"/>
      <c r="AI26" s="323"/>
      <c r="AJ26" s="323"/>
      <c r="AK26" s="353"/>
      <c r="AL26" s="323"/>
      <c r="AM26" s="353"/>
      <c r="AN26" s="353"/>
      <c r="AO26" s="323" t="s">
        <v>1044</v>
      </c>
      <c r="AP26" s="326" t="s">
        <v>1041</v>
      </c>
      <c r="AQ26" s="326"/>
      <c r="AR26" s="326"/>
      <c r="AS26" s="327"/>
      <c r="AT26" s="326">
        <v>8</v>
      </c>
      <c r="AU26" s="327"/>
      <c r="AV26" s="326"/>
      <c r="AW26" s="327"/>
      <c r="AX26" s="326" t="s">
        <v>1041</v>
      </c>
      <c r="AY26" s="326"/>
      <c r="AZ26" s="326">
        <v>1</v>
      </c>
      <c r="BA26" s="326">
        <v>0</v>
      </c>
      <c r="BB26" s="326">
        <v>0</v>
      </c>
      <c r="BC26" s="326">
        <v>0</v>
      </c>
      <c r="BD26" s="326">
        <v>0</v>
      </c>
      <c r="BE26" s="326">
        <v>0</v>
      </c>
      <c r="BF26" s="326">
        <v>0</v>
      </c>
      <c r="BG26" s="326">
        <v>0</v>
      </c>
      <c r="BH26" s="326">
        <v>0</v>
      </c>
      <c r="BI26" s="326">
        <v>0</v>
      </c>
      <c r="BJ26" s="326">
        <v>0</v>
      </c>
      <c r="BK26" s="326">
        <v>0</v>
      </c>
      <c r="BL26" s="326"/>
      <c r="BM26" s="326" t="s">
        <v>1041</v>
      </c>
      <c r="BN26" s="326"/>
      <c r="BO26" s="326" t="s">
        <v>1041</v>
      </c>
      <c r="BP26" s="356"/>
      <c r="BQ26" s="326"/>
      <c r="BR26" s="326"/>
      <c r="BS26" s="326"/>
      <c r="BT26" s="323"/>
      <c r="BU26" s="323"/>
      <c r="BV26" s="326"/>
      <c r="BW26" s="326" t="s">
        <v>1046</v>
      </c>
      <c r="BX26" s="326"/>
      <c r="BY26" s="323" t="s">
        <v>1917</v>
      </c>
      <c r="BZ26" s="410" t="s">
        <v>23</v>
      </c>
      <c r="CA26" s="323" t="s">
        <v>184</v>
      </c>
    </row>
    <row r="27" spans="1:80" ht="13" customHeight="1" x14ac:dyDescent="0.15">
      <c r="A27" s="323">
        <v>16501</v>
      </c>
      <c r="B27" s="324">
        <v>43294</v>
      </c>
      <c r="C27" s="325" t="s">
        <v>1037</v>
      </c>
      <c r="D27" s="323" t="s">
        <v>1255</v>
      </c>
      <c r="E27" s="323"/>
      <c r="F27" s="323" t="s">
        <v>1039</v>
      </c>
      <c r="G27" s="324">
        <v>43273</v>
      </c>
      <c r="H27" s="326" t="s">
        <v>1040</v>
      </c>
      <c r="I27" s="326" t="s">
        <v>1041</v>
      </c>
      <c r="J27" s="326">
        <v>11</v>
      </c>
      <c r="K27" s="323" t="s">
        <v>1175</v>
      </c>
      <c r="L27" s="323" t="s">
        <v>1702</v>
      </c>
      <c r="M27" s="353">
        <v>86.909090909090892</v>
      </c>
      <c r="N27" s="353">
        <v>39.518181818181816</v>
      </c>
      <c r="O27" s="329"/>
      <c r="P27" s="323"/>
      <c r="Q27" s="354"/>
      <c r="R27" s="392"/>
      <c r="S27" s="354"/>
      <c r="T27" s="323"/>
      <c r="U27" s="354"/>
      <c r="V27" s="354"/>
      <c r="W27" s="354"/>
      <c r="X27" s="323"/>
      <c r="Y27" s="353"/>
      <c r="Z27" s="353"/>
      <c r="AA27" s="353"/>
      <c r="AB27" s="353"/>
      <c r="AC27" s="353"/>
      <c r="AD27" s="354"/>
      <c r="AE27" s="353">
        <v>32.354545454545452</v>
      </c>
      <c r="AF27" s="323"/>
      <c r="AG27" s="323"/>
      <c r="AH27" s="353"/>
      <c r="AI27" s="323"/>
      <c r="AJ27" s="323"/>
      <c r="AK27" s="353"/>
      <c r="AL27" s="323"/>
      <c r="AM27" s="353"/>
      <c r="AN27" s="353"/>
      <c r="AO27" s="323" t="s">
        <v>1044</v>
      </c>
      <c r="AP27" s="326" t="s">
        <v>1041</v>
      </c>
      <c r="AQ27" s="326"/>
      <c r="AR27" s="326"/>
      <c r="AS27" s="327"/>
      <c r="AT27" s="326"/>
      <c r="AU27" s="327"/>
      <c r="AV27" s="326"/>
      <c r="AW27" s="327"/>
      <c r="AX27" s="326" t="s">
        <v>1045</v>
      </c>
      <c r="AY27" s="326"/>
      <c r="AZ27" s="326">
        <v>0</v>
      </c>
      <c r="BA27" s="326">
        <v>0</v>
      </c>
      <c r="BB27" s="326">
        <v>0</v>
      </c>
      <c r="BC27" s="326">
        <v>0</v>
      </c>
      <c r="BD27" s="326">
        <v>0</v>
      </c>
      <c r="BE27" s="326">
        <v>0</v>
      </c>
      <c r="BF27" s="326">
        <v>0</v>
      </c>
      <c r="BG27" s="326">
        <v>0</v>
      </c>
      <c r="BH27" s="326">
        <v>0</v>
      </c>
      <c r="BI27" s="326">
        <v>0</v>
      </c>
      <c r="BJ27" s="326">
        <v>0</v>
      </c>
      <c r="BK27" s="326">
        <v>0</v>
      </c>
      <c r="BL27" s="326"/>
      <c r="BM27" s="326" t="s">
        <v>1041</v>
      </c>
      <c r="BN27" s="326"/>
      <c r="BO27" s="326" t="s">
        <v>1041</v>
      </c>
      <c r="BP27" s="356"/>
      <c r="BQ27" s="326"/>
      <c r="BR27" s="326"/>
      <c r="BS27" s="326"/>
      <c r="BT27" s="329"/>
      <c r="BU27" s="329"/>
      <c r="BV27" s="326"/>
      <c r="BW27" s="326" t="s">
        <v>1046</v>
      </c>
      <c r="BX27" s="326">
        <v>0.5</v>
      </c>
      <c r="BY27" s="323" t="s">
        <v>1919</v>
      </c>
      <c r="BZ27" s="343" t="s">
        <v>1943</v>
      </c>
      <c r="CA27" s="323" t="s">
        <v>130</v>
      </c>
    </row>
    <row r="28" spans="1:80" ht="13" customHeight="1" x14ac:dyDescent="0.15">
      <c r="A28" s="323">
        <v>12486</v>
      </c>
      <c r="B28" s="324">
        <v>43292</v>
      </c>
      <c r="C28" s="325" t="s">
        <v>1037</v>
      </c>
      <c r="D28" s="323" t="s">
        <v>1255</v>
      </c>
      <c r="E28" s="323"/>
      <c r="F28" s="323" t="s">
        <v>1039</v>
      </c>
      <c r="G28" s="324">
        <v>43255</v>
      </c>
      <c r="H28" s="326" t="s">
        <v>1040</v>
      </c>
      <c r="I28" s="326" t="s">
        <v>1041</v>
      </c>
      <c r="J28" s="326">
        <v>12</v>
      </c>
      <c r="K28" s="323" t="s">
        <v>1415</v>
      </c>
      <c r="L28" s="323" t="s">
        <v>1707</v>
      </c>
      <c r="M28" s="353">
        <v>85.999999999999986</v>
      </c>
      <c r="N28" s="353">
        <v>22.699999999999996</v>
      </c>
      <c r="O28" s="329"/>
      <c r="P28" s="323"/>
      <c r="Q28" s="354"/>
      <c r="R28" s="392"/>
      <c r="S28" s="354"/>
      <c r="T28" s="323"/>
      <c r="U28" s="354"/>
      <c r="V28" s="354"/>
      <c r="W28" s="354"/>
      <c r="X28" s="323"/>
      <c r="Y28" s="353"/>
      <c r="Z28" s="353"/>
      <c r="AA28" s="353"/>
      <c r="AB28" s="353"/>
      <c r="AC28" s="353"/>
      <c r="AD28" s="354"/>
      <c r="AE28" s="353">
        <v>15.799999999999997</v>
      </c>
      <c r="AF28" s="323"/>
      <c r="AG28" s="323"/>
      <c r="AH28" s="353"/>
      <c r="AI28" s="323"/>
      <c r="AJ28" s="323"/>
      <c r="AK28" s="353"/>
      <c r="AL28" s="323"/>
      <c r="AM28" s="353"/>
      <c r="AN28" s="353"/>
      <c r="AO28" s="323" t="s">
        <v>1044</v>
      </c>
      <c r="AP28" s="326" t="s">
        <v>1041</v>
      </c>
      <c r="AQ28" s="326"/>
      <c r="AR28" s="326"/>
      <c r="AS28" s="327"/>
      <c r="AT28" s="326">
        <v>5.5</v>
      </c>
      <c r="AU28" s="327"/>
      <c r="AV28" s="326"/>
      <c r="AW28" s="327"/>
      <c r="AX28" s="326" t="s">
        <v>971</v>
      </c>
      <c r="AY28" s="326"/>
      <c r="AZ28" s="326">
        <v>0</v>
      </c>
      <c r="BA28" s="326">
        <v>0</v>
      </c>
      <c r="BB28" s="326">
        <v>0</v>
      </c>
      <c r="BC28" s="326">
        <v>0</v>
      </c>
      <c r="BD28" s="326">
        <v>0</v>
      </c>
      <c r="BE28" s="326">
        <v>0</v>
      </c>
      <c r="BF28" s="326">
        <v>0</v>
      </c>
      <c r="BG28" s="326">
        <v>0</v>
      </c>
      <c r="BH28" s="326">
        <v>0</v>
      </c>
      <c r="BI28" s="326">
        <v>0</v>
      </c>
      <c r="BJ28" s="326">
        <v>0</v>
      </c>
      <c r="BK28" s="326">
        <v>0</v>
      </c>
      <c r="BL28" s="326"/>
      <c r="BM28" s="326" t="s">
        <v>1041</v>
      </c>
      <c r="BN28" s="326"/>
      <c r="BO28" s="326" t="s">
        <v>1041</v>
      </c>
      <c r="BP28" s="356"/>
      <c r="BQ28" s="326"/>
      <c r="BR28" s="326"/>
      <c r="BS28" s="326"/>
      <c r="BT28" s="323"/>
      <c r="BU28" s="329"/>
      <c r="BV28" s="326"/>
      <c r="BW28" s="326" t="s">
        <v>1046</v>
      </c>
      <c r="BX28" s="326">
        <v>1</v>
      </c>
      <c r="BY28" s="323" t="s">
        <v>1922</v>
      </c>
      <c r="BZ28" s="343" t="s">
        <v>23</v>
      </c>
      <c r="CA28" s="329" t="s">
        <v>89</v>
      </c>
    </row>
    <row r="29" spans="1:80" ht="13" customHeight="1" x14ac:dyDescent="0.15">
      <c r="A29" s="323">
        <v>13363</v>
      </c>
      <c r="B29" s="324">
        <v>43290</v>
      </c>
      <c r="C29" s="325" t="s">
        <v>1037</v>
      </c>
      <c r="D29" s="323" t="s">
        <v>1255</v>
      </c>
      <c r="E29" s="323"/>
      <c r="F29" s="323" t="s">
        <v>1039</v>
      </c>
      <c r="G29" s="333">
        <v>43281</v>
      </c>
      <c r="H29" s="326" t="s">
        <v>126</v>
      </c>
      <c r="I29" s="326" t="s">
        <v>1041</v>
      </c>
      <c r="J29" s="326">
        <v>13</v>
      </c>
      <c r="K29" s="323" t="s">
        <v>1157</v>
      </c>
      <c r="L29" s="323" t="s">
        <v>1710</v>
      </c>
      <c r="M29" s="353">
        <v>93.636363636363626</v>
      </c>
      <c r="N29" s="353">
        <v>31.190909090909091</v>
      </c>
      <c r="O29" s="329" t="s">
        <v>992</v>
      </c>
      <c r="P29" s="323">
        <v>2000</v>
      </c>
      <c r="Q29" s="353">
        <v>38.190909090909088</v>
      </c>
      <c r="R29" s="392"/>
      <c r="S29" s="354"/>
      <c r="T29" s="323"/>
      <c r="U29" s="354"/>
      <c r="V29" s="354"/>
      <c r="W29" s="354"/>
      <c r="X29" s="323"/>
      <c r="Y29" s="353"/>
      <c r="Z29" s="353"/>
      <c r="AA29" s="353"/>
      <c r="AB29" s="353"/>
      <c r="AC29" s="353"/>
      <c r="AD29" s="353"/>
      <c r="AE29" s="353">
        <v>21.063636363636363</v>
      </c>
      <c r="AF29" s="323"/>
      <c r="AG29" s="323"/>
      <c r="AH29" s="353"/>
      <c r="AI29" s="323"/>
      <c r="AJ29" s="323"/>
      <c r="AK29" s="353"/>
      <c r="AL29" s="323"/>
      <c r="AM29" s="353"/>
      <c r="AN29" s="353"/>
      <c r="AO29" s="323" t="s">
        <v>1044</v>
      </c>
      <c r="AP29" s="326" t="s">
        <v>1041</v>
      </c>
      <c r="AQ29" s="326"/>
      <c r="AR29" s="326"/>
      <c r="AS29" s="327"/>
      <c r="AT29" s="326"/>
      <c r="AU29" s="327"/>
      <c r="AV29" s="326"/>
      <c r="AW29" s="327"/>
      <c r="AX29" s="326" t="s">
        <v>1045</v>
      </c>
      <c r="AY29" s="326"/>
      <c r="AZ29" s="326">
        <v>0</v>
      </c>
      <c r="BA29" s="326">
        <v>0</v>
      </c>
      <c r="BB29" s="326">
        <v>0</v>
      </c>
      <c r="BC29" s="326">
        <v>0</v>
      </c>
      <c r="BD29" s="326">
        <v>0</v>
      </c>
      <c r="BE29" s="326">
        <v>0</v>
      </c>
      <c r="BF29" s="326">
        <v>0</v>
      </c>
      <c r="BG29" s="326">
        <v>0</v>
      </c>
      <c r="BH29" s="326">
        <v>0</v>
      </c>
      <c r="BI29" s="326">
        <v>0</v>
      </c>
      <c r="BJ29" s="326">
        <v>0</v>
      </c>
      <c r="BK29" s="326">
        <v>0</v>
      </c>
      <c r="BL29" s="326"/>
      <c r="BM29" s="326" t="s">
        <v>1041</v>
      </c>
      <c r="BN29" s="326"/>
      <c r="BO29" s="326" t="s">
        <v>1041</v>
      </c>
      <c r="BP29" s="355">
        <v>163.63636363636363</v>
      </c>
      <c r="BQ29" s="326"/>
      <c r="BR29" s="326"/>
      <c r="BS29" s="326"/>
      <c r="BT29" s="329"/>
      <c r="BU29" s="329"/>
      <c r="BV29" s="326"/>
      <c r="BW29" s="326" t="s">
        <v>1046</v>
      </c>
      <c r="BX29" s="326">
        <v>1</v>
      </c>
      <c r="BY29" s="329" t="s">
        <v>1711</v>
      </c>
      <c r="BZ29" s="409" t="s">
        <v>1938</v>
      </c>
      <c r="CA29" s="323" t="s">
        <v>184</v>
      </c>
    </row>
    <row r="30" spans="1:80" ht="13" customHeight="1" x14ac:dyDescent="0.15">
      <c r="A30" s="323">
        <v>5229</v>
      </c>
      <c r="B30" s="324">
        <v>43292</v>
      </c>
      <c r="C30" s="325" t="s">
        <v>1037</v>
      </c>
      <c r="D30" s="323" t="s">
        <v>1255</v>
      </c>
      <c r="E30" s="323"/>
      <c r="F30" s="323" t="s">
        <v>1039</v>
      </c>
      <c r="G30" s="324">
        <v>43252</v>
      </c>
      <c r="H30" s="326" t="s">
        <v>1040</v>
      </c>
      <c r="I30" s="326" t="s">
        <v>1041</v>
      </c>
      <c r="J30" s="326">
        <v>14</v>
      </c>
      <c r="K30" s="323" t="s">
        <v>1923</v>
      </c>
      <c r="L30" s="323" t="s">
        <v>1431</v>
      </c>
      <c r="M30" s="353">
        <v>75</v>
      </c>
      <c r="N30" s="353">
        <v>47.999999999999993</v>
      </c>
      <c r="O30" s="329" t="s">
        <v>992</v>
      </c>
      <c r="P30" s="323">
        <v>1825</v>
      </c>
      <c r="Q30" s="353">
        <v>51</v>
      </c>
      <c r="R30" s="323"/>
      <c r="S30" s="354"/>
      <c r="T30" s="323"/>
      <c r="U30" s="354"/>
      <c r="V30" s="354"/>
      <c r="W30" s="354"/>
      <c r="X30" s="323"/>
      <c r="Y30" s="353"/>
      <c r="Z30" s="353"/>
      <c r="AA30" s="353"/>
      <c r="AB30" s="353"/>
      <c r="AC30" s="353"/>
      <c r="AD30" s="353"/>
      <c r="AE30" s="353">
        <v>43.5</v>
      </c>
      <c r="AF30" s="323"/>
      <c r="AG30" s="323"/>
      <c r="AH30" s="353"/>
      <c r="AI30" s="323"/>
      <c r="AJ30" s="323"/>
      <c r="AK30" s="353"/>
      <c r="AL30" s="323"/>
      <c r="AM30" s="353"/>
      <c r="AN30" s="353"/>
      <c r="AO30" s="323" t="s">
        <v>1044</v>
      </c>
      <c r="AP30" s="326" t="s">
        <v>1041</v>
      </c>
      <c r="AQ30" s="326"/>
      <c r="AR30" s="326"/>
      <c r="AS30" s="327"/>
      <c r="AT30" s="326">
        <v>5</v>
      </c>
      <c r="AU30" s="327"/>
      <c r="AV30" s="326"/>
      <c r="AW30" s="327"/>
      <c r="AX30" s="326" t="s">
        <v>1041</v>
      </c>
      <c r="AY30" s="326"/>
      <c r="AZ30" s="326">
        <v>0</v>
      </c>
      <c r="BA30" s="326">
        <v>0</v>
      </c>
      <c r="BB30" s="326">
        <v>0</v>
      </c>
      <c r="BC30" s="326">
        <v>0</v>
      </c>
      <c r="BD30" s="326">
        <v>0</v>
      </c>
      <c r="BE30" s="326">
        <v>0</v>
      </c>
      <c r="BF30" s="326">
        <v>0</v>
      </c>
      <c r="BG30" s="326">
        <v>0</v>
      </c>
      <c r="BH30" s="326">
        <v>0</v>
      </c>
      <c r="BI30" s="326">
        <v>0</v>
      </c>
      <c r="BJ30" s="326">
        <v>0</v>
      </c>
      <c r="BK30" s="326">
        <v>0</v>
      </c>
      <c r="BL30" s="326"/>
      <c r="BM30" s="326" t="s">
        <v>1041</v>
      </c>
      <c r="BN30" s="326"/>
      <c r="BO30" s="326" t="s">
        <v>1041</v>
      </c>
      <c r="BP30" s="356"/>
      <c r="BQ30" s="326"/>
      <c r="BR30" s="326"/>
      <c r="BS30" s="326"/>
      <c r="BT30" s="323"/>
      <c r="BU30" s="329"/>
      <c r="BV30" s="326"/>
      <c r="BW30" s="326" t="s">
        <v>1046</v>
      </c>
      <c r="BX30" s="326"/>
      <c r="BY30" s="323"/>
      <c r="BZ30" s="343" t="s">
        <v>23</v>
      </c>
      <c r="CA30" s="323" t="s">
        <v>89</v>
      </c>
    </row>
    <row r="31" spans="1:80" ht="13" customHeight="1" x14ac:dyDescent="0.15">
      <c r="A31" s="323">
        <v>563</v>
      </c>
      <c r="B31" s="429">
        <v>43309</v>
      </c>
      <c r="C31" s="325" t="s">
        <v>1037</v>
      </c>
      <c r="D31" s="323" t="s">
        <v>1255</v>
      </c>
      <c r="E31" s="323"/>
      <c r="F31" s="323" t="s">
        <v>1039</v>
      </c>
      <c r="G31" s="324">
        <v>43266</v>
      </c>
      <c r="H31" s="326" t="s">
        <v>1040</v>
      </c>
      <c r="I31" s="326" t="s">
        <v>1041</v>
      </c>
      <c r="J31" s="326">
        <v>15</v>
      </c>
      <c r="K31" s="323" t="s">
        <v>1433</v>
      </c>
      <c r="L31" s="323" t="s">
        <v>1925</v>
      </c>
      <c r="M31" s="353">
        <v>106.72727272727272</v>
      </c>
      <c r="N31" s="353">
        <v>24.4</v>
      </c>
      <c r="O31" s="329"/>
      <c r="P31" s="323"/>
      <c r="Q31" s="354"/>
      <c r="R31" s="323"/>
      <c r="S31" s="354"/>
      <c r="T31" s="323"/>
      <c r="U31" s="354"/>
      <c r="V31" s="354"/>
      <c r="W31" s="354"/>
      <c r="X31" s="323"/>
      <c r="Y31" s="353"/>
      <c r="Z31" s="353"/>
      <c r="AA31" s="353"/>
      <c r="AB31" s="353"/>
      <c r="AC31" s="353"/>
      <c r="AD31" s="353"/>
      <c r="AE31" s="353">
        <v>17.899999999999999</v>
      </c>
      <c r="AF31" s="323"/>
      <c r="AG31" s="323"/>
      <c r="AH31" s="353"/>
      <c r="AI31" s="323"/>
      <c r="AJ31" s="323"/>
      <c r="AK31" s="353"/>
      <c r="AL31" s="323"/>
      <c r="AM31" s="353"/>
      <c r="AN31" s="353"/>
      <c r="AO31" s="323" t="s">
        <v>1044</v>
      </c>
      <c r="AP31" s="326" t="s">
        <v>1041</v>
      </c>
      <c r="AQ31" s="326"/>
      <c r="AR31" s="326"/>
      <c r="AS31" s="327"/>
      <c r="AT31" s="326">
        <v>4.3499999999999996</v>
      </c>
      <c r="AU31" s="327"/>
      <c r="AV31" s="326"/>
      <c r="AW31" s="327"/>
      <c r="AX31" s="326" t="s">
        <v>1041</v>
      </c>
      <c r="AY31" s="326"/>
      <c r="AZ31" s="326">
        <v>0</v>
      </c>
      <c r="BA31" s="326">
        <v>0</v>
      </c>
      <c r="BB31" s="326">
        <v>0</v>
      </c>
      <c r="BC31" s="326">
        <v>0</v>
      </c>
      <c r="BD31" s="326">
        <v>0</v>
      </c>
      <c r="BE31" s="326">
        <v>0</v>
      </c>
      <c r="BF31" s="326">
        <v>0</v>
      </c>
      <c r="BG31" s="326">
        <v>0</v>
      </c>
      <c r="BH31" s="326">
        <v>0</v>
      </c>
      <c r="BI31" s="326">
        <v>0</v>
      </c>
      <c r="BJ31" s="326">
        <v>0</v>
      </c>
      <c r="BK31" s="326">
        <v>0</v>
      </c>
      <c r="BL31" s="326"/>
      <c r="BM31" s="326" t="s">
        <v>1041</v>
      </c>
      <c r="BN31" s="326"/>
      <c r="BO31" s="326" t="s">
        <v>1041</v>
      </c>
      <c r="BP31" s="356"/>
      <c r="BQ31" s="326"/>
      <c r="BR31" s="326"/>
      <c r="BS31" s="326"/>
      <c r="BT31" s="329"/>
      <c r="BU31" s="329"/>
      <c r="BV31" s="326"/>
      <c r="BW31" s="326" t="s">
        <v>1046</v>
      </c>
      <c r="BX31" s="326">
        <v>1</v>
      </c>
      <c r="BY31" s="323" t="s">
        <v>1926</v>
      </c>
      <c r="BZ31" s="343" t="s">
        <v>23</v>
      </c>
      <c r="CA31" s="323" t="s">
        <v>89</v>
      </c>
    </row>
    <row r="32" spans="1:80" ht="13" customHeight="1" x14ac:dyDescent="0.15">
      <c r="A32" s="323">
        <v>16292</v>
      </c>
      <c r="B32" s="429">
        <v>43312</v>
      </c>
      <c r="C32" s="325" t="s">
        <v>1037</v>
      </c>
      <c r="D32" s="323" t="s">
        <v>1255</v>
      </c>
      <c r="E32" s="323"/>
      <c r="F32" s="323" t="s">
        <v>1057</v>
      </c>
      <c r="G32" s="324">
        <v>43284</v>
      </c>
      <c r="H32" s="326" t="s">
        <v>1040</v>
      </c>
      <c r="I32" s="326" t="s">
        <v>1041</v>
      </c>
      <c r="J32" s="326">
        <v>2</v>
      </c>
      <c r="K32" s="323" t="s">
        <v>1042</v>
      </c>
      <c r="L32" s="323" t="s">
        <v>1905</v>
      </c>
      <c r="M32" s="353">
        <v>93.390909090909091</v>
      </c>
      <c r="N32" s="353">
        <v>35.054545454545455</v>
      </c>
      <c r="O32" s="329"/>
      <c r="P32" s="323"/>
      <c r="Q32" s="354"/>
      <c r="R32" s="392"/>
      <c r="S32" s="354"/>
      <c r="T32" s="323"/>
      <c r="U32" s="354"/>
      <c r="V32" s="354"/>
      <c r="W32" s="353">
        <v>17.027272727272727</v>
      </c>
      <c r="X32" s="323"/>
      <c r="Y32" s="353"/>
      <c r="Z32" s="353"/>
      <c r="AA32" s="353"/>
      <c r="AB32" s="353"/>
      <c r="AC32" s="353"/>
      <c r="AD32" s="353"/>
      <c r="AE32" s="354"/>
      <c r="AF32" s="323"/>
      <c r="AG32" s="323"/>
      <c r="AH32" s="353">
        <v>30.127272727272725</v>
      </c>
      <c r="AI32" s="323"/>
      <c r="AJ32" s="323"/>
      <c r="AK32" s="353"/>
      <c r="AL32" s="323"/>
      <c r="AM32" s="353"/>
      <c r="AN32" s="353"/>
      <c r="AO32" s="323" t="s">
        <v>1058</v>
      </c>
      <c r="AP32" s="326" t="s">
        <v>1041</v>
      </c>
      <c r="AQ32" s="326"/>
      <c r="AR32" s="326"/>
      <c r="AS32" s="327"/>
      <c r="AT32" s="326">
        <v>5</v>
      </c>
      <c r="AU32" s="327"/>
      <c r="AV32" s="326"/>
      <c r="AW32" s="327"/>
      <c r="AX32" s="326" t="s">
        <v>1045</v>
      </c>
      <c r="AY32" s="326"/>
      <c r="AZ32" s="326">
        <v>0</v>
      </c>
      <c r="BA32" s="326">
        <v>0</v>
      </c>
      <c r="BB32" s="326">
        <v>0</v>
      </c>
      <c r="BC32" s="326">
        <v>0</v>
      </c>
      <c r="BD32" s="326">
        <v>0</v>
      </c>
      <c r="BE32" s="326">
        <v>0</v>
      </c>
      <c r="BF32" s="326">
        <v>0</v>
      </c>
      <c r="BG32" s="326">
        <v>0</v>
      </c>
      <c r="BH32" s="326">
        <v>0</v>
      </c>
      <c r="BI32" s="326">
        <v>0</v>
      </c>
      <c r="BJ32" s="326">
        <v>0</v>
      </c>
      <c r="BK32" s="326">
        <v>0</v>
      </c>
      <c r="BL32" s="326"/>
      <c r="BM32" s="326" t="s">
        <v>1041</v>
      </c>
      <c r="BN32" s="326">
        <v>12</v>
      </c>
      <c r="BO32" s="326" t="s">
        <v>1041</v>
      </c>
      <c r="BP32" s="356"/>
      <c r="BQ32" s="326"/>
      <c r="BR32" s="326"/>
      <c r="BS32" s="326"/>
      <c r="BT32" s="323" t="s">
        <v>1906</v>
      </c>
      <c r="BU32" s="329" t="s">
        <v>656</v>
      </c>
      <c r="BV32" s="326">
        <v>75</v>
      </c>
      <c r="BW32" s="326" t="s">
        <v>1046</v>
      </c>
      <c r="BX32" s="326"/>
      <c r="BY32" s="323" t="s">
        <v>1685</v>
      </c>
      <c r="BZ32" s="343" t="s">
        <v>23</v>
      </c>
      <c r="CA32" s="329" t="s">
        <v>184</v>
      </c>
    </row>
    <row r="33" spans="1:79" ht="13" customHeight="1" x14ac:dyDescent="0.15">
      <c r="A33" s="323">
        <v>16642</v>
      </c>
      <c r="B33" s="429">
        <v>43309</v>
      </c>
      <c r="C33" s="325" t="s">
        <v>1037</v>
      </c>
      <c r="D33" s="323" t="s">
        <v>1255</v>
      </c>
      <c r="E33" s="323"/>
      <c r="F33" s="323" t="s">
        <v>1057</v>
      </c>
      <c r="G33" s="333">
        <v>43299</v>
      </c>
      <c r="H33" s="326" t="s">
        <v>1040</v>
      </c>
      <c r="I33" s="326" t="s">
        <v>1041</v>
      </c>
      <c r="J33" s="326">
        <v>3</v>
      </c>
      <c r="K33" s="323" t="s">
        <v>1097</v>
      </c>
      <c r="L33" s="323" t="s">
        <v>1383</v>
      </c>
      <c r="M33" s="353">
        <v>96.154545454545442</v>
      </c>
      <c r="N33" s="353">
        <v>32.763636363636358</v>
      </c>
      <c r="O33" s="329"/>
      <c r="P33" s="323"/>
      <c r="Q33" s="354"/>
      <c r="R33" s="392"/>
      <c r="S33" s="354"/>
      <c r="T33" s="323"/>
      <c r="U33" s="354"/>
      <c r="V33" s="354"/>
      <c r="W33" s="353">
        <v>18.5</v>
      </c>
      <c r="X33" s="323"/>
      <c r="Y33" s="353"/>
      <c r="Z33" s="353"/>
      <c r="AA33" s="353"/>
      <c r="AB33" s="353"/>
      <c r="AC33" s="353"/>
      <c r="AD33" s="354"/>
      <c r="AE33" s="354"/>
      <c r="AF33" s="323"/>
      <c r="AG33" s="323"/>
      <c r="AH33" s="353">
        <v>28.018181818181816</v>
      </c>
      <c r="AI33" s="323"/>
      <c r="AJ33" s="323"/>
      <c r="AK33" s="353"/>
      <c r="AL33" s="323"/>
      <c r="AM33" s="353"/>
      <c r="AN33" s="353"/>
      <c r="AO33" s="323" t="s">
        <v>1058</v>
      </c>
      <c r="AP33" s="326" t="s">
        <v>1041</v>
      </c>
      <c r="AQ33" s="326"/>
      <c r="AR33" s="326"/>
      <c r="AS33" s="327"/>
      <c r="AT33" s="326">
        <v>6.7</v>
      </c>
      <c r="AU33" s="327"/>
      <c r="AV33" s="326"/>
      <c r="AW33" s="327"/>
      <c r="AX33" s="326" t="s">
        <v>1041</v>
      </c>
      <c r="AY33" s="326"/>
      <c r="AZ33" s="326">
        <v>0</v>
      </c>
      <c r="BA33" s="326">
        <v>0</v>
      </c>
      <c r="BB33" s="326">
        <v>0</v>
      </c>
      <c r="BC33" s="326">
        <v>0</v>
      </c>
      <c r="BD33" s="326">
        <v>0</v>
      </c>
      <c r="BE33" s="326">
        <v>0</v>
      </c>
      <c r="BF33" s="326">
        <v>0</v>
      </c>
      <c r="BG33" s="326">
        <v>0</v>
      </c>
      <c r="BH33" s="326">
        <v>0</v>
      </c>
      <c r="BI33" s="326">
        <v>0</v>
      </c>
      <c r="BJ33" s="326">
        <v>0</v>
      </c>
      <c r="BK33" s="326">
        <v>0</v>
      </c>
      <c r="BL33" s="326"/>
      <c r="BM33" s="326" t="s">
        <v>1041</v>
      </c>
      <c r="BN33" s="326"/>
      <c r="BO33" s="326" t="s">
        <v>1041</v>
      </c>
      <c r="BP33" s="356"/>
      <c r="BQ33" s="326"/>
      <c r="BR33" s="326"/>
      <c r="BS33" s="326"/>
      <c r="BT33" s="323"/>
      <c r="BU33" s="329"/>
      <c r="BV33" s="326"/>
      <c r="BW33" s="326" t="s">
        <v>1046</v>
      </c>
      <c r="BX33" s="326">
        <v>1</v>
      </c>
      <c r="BY33" s="323"/>
      <c r="BZ33" s="343" t="s">
        <v>23</v>
      </c>
      <c r="CA33" s="323" t="s">
        <v>130</v>
      </c>
    </row>
    <row r="34" spans="1:79" ht="13" customHeight="1" x14ac:dyDescent="0.15">
      <c r="A34" s="323">
        <v>11111</v>
      </c>
      <c r="B34" s="324">
        <v>43291</v>
      </c>
      <c r="C34" s="344" t="s">
        <v>1186</v>
      </c>
      <c r="D34" s="345" t="s">
        <v>1255</v>
      </c>
      <c r="E34" s="345"/>
      <c r="F34" s="345" t="s">
        <v>644</v>
      </c>
      <c r="G34" s="333">
        <v>43281</v>
      </c>
      <c r="H34" s="346" t="s">
        <v>126</v>
      </c>
      <c r="I34" s="346" t="s">
        <v>971</v>
      </c>
      <c r="J34" s="432">
        <v>4</v>
      </c>
      <c r="K34" s="345" t="s">
        <v>902</v>
      </c>
      <c r="L34" s="323" t="s">
        <v>1932</v>
      </c>
      <c r="M34" s="353">
        <v>109.99999999999999</v>
      </c>
      <c r="N34" s="353">
        <v>40.554545454545448</v>
      </c>
      <c r="O34" s="329" t="s">
        <v>992</v>
      </c>
      <c r="P34" s="345">
        <v>1020</v>
      </c>
      <c r="Q34" s="353">
        <v>44.999999999999993</v>
      </c>
      <c r="R34" s="394"/>
      <c r="S34" s="354"/>
      <c r="T34" s="323"/>
      <c r="U34" s="395"/>
      <c r="V34" s="395"/>
      <c r="W34" s="353">
        <v>18</v>
      </c>
      <c r="X34" s="345"/>
      <c r="Y34" s="396"/>
      <c r="Z34" s="396"/>
      <c r="AA34" s="396"/>
      <c r="AB34" s="396"/>
      <c r="AC34" s="396"/>
      <c r="AD34" s="396"/>
      <c r="AE34" s="395"/>
      <c r="AF34" s="345"/>
      <c r="AG34" s="345"/>
      <c r="AH34" s="353">
        <v>26</v>
      </c>
      <c r="AI34" s="345"/>
      <c r="AJ34" s="345"/>
      <c r="AK34" s="396"/>
      <c r="AL34" s="345"/>
      <c r="AM34" s="396"/>
      <c r="AN34" s="396"/>
      <c r="AO34" s="345" t="s">
        <v>1646</v>
      </c>
      <c r="AP34" s="346" t="s">
        <v>971</v>
      </c>
      <c r="AQ34" s="346"/>
      <c r="AR34" s="346"/>
      <c r="AS34" s="346">
        <v>10</v>
      </c>
      <c r="AT34" s="326">
        <v>5.2</v>
      </c>
      <c r="AU34" s="327"/>
      <c r="AV34" s="326"/>
      <c r="AW34" s="327"/>
      <c r="AX34" s="346" t="s">
        <v>997</v>
      </c>
      <c r="AY34" s="346"/>
      <c r="AZ34" s="346">
        <v>0</v>
      </c>
      <c r="BA34" s="346">
        <v>0</v>
      </c>
      <c r="BB34" s="346">
        <v>2</v>
      </c>
      <c r="BC34" s="346">
        <v>0</v>
      </c>
      <c r="BD34" s="346">
        <v>0</v>
      </c>
      <c r="BE34" s="346">
        <v>0</v>
      </c>
      <c r="BF34" s="346">
        <v>0</v>
      </c>
      <c r="BG34" s="346">
        <v>0</v>
      </c>
      <c r="BH34" s="346">
        <v>0</v>
      </c>
      <c r="BI34" s="346">
        <v>0</v>
      </c>
      <c r="BJ34" s="346">
        <v>0</v>
      </c>
      <c r="BK34" s="346">
        <v>0</v>
      </c>
      <c r="BL34" s="346"/>
      <c r="BM34" s="346" t="s">
        <v>971</v>
      </c>
      <c r="BN34" s="346"/>
      <c r="BO34" s="346" t="s">
        <v>971</v>
      </c>
      <c r="BP34" s="361"/>
      <c r="BQ34" s="346"/>
      <c r="BR34" s="346"/>
      <c r="BS34" s="346"/>
      <c r="BT34" s="349"/>
      <c r="BU34" s="349"/>
      <c r="BV34" s="346"/>
      <c r="BW34" s="346" t="s">
        <v>1380</v>
      </c>
      <c r="BX34" s="346"/>
      <c r="BY34" s="345"/>
      <c r="BZ34" s="393" t="s">
        <v>23</v>
      </c>
      <c r="CA34" s="323" t="s">
        <v>184</v>
      </c>
    </row>
    <row r="35" spans="1:79" ht="13" customHeight="1" x14ac:dyDescent="0.15">
      <c r="A35" s="323">
        <v>1488</v>
      </c>
      <c r="B35" s="324">
        <v>43291</v>
      </c>
      <c r="C35" s="325" t="s">
        <v>1037</v>
      </c>
      <c r="D35" s="323" t="s">
        <v>1255</v>
      </c>
      <c r="E35" s="323"/>
      <c r="F35" s="323" t="s">
        <v>1057</v>
      </c>
      <c r="G35" s="324">
        <v>43277</v>
      </c>
      <c r="H35" s="326" t="s">
        <v>1040</v>
      </c>
      <c r="I35" s="326" t="s">
        <v>1041</v>
      </c>
      <c r="J35" s="326">
        <v>5</v>
      </c>
      <c r="K35" s="323" t="s">
        <v>1689</v>
      </c>
      <c r="L35" s="323" t="s">
        <v>1066</v>
      </c>
      <c r="M35" s="353">
        <v>104.27272727272727</v>
      </c>
      <c r="N35" s="353">
        <v>29.68181818181818</v>
      </c>
      <c r="O35" s="329"/>
      <c r="P35" s="323"/>
      <c r="Q35" s="354"/>
      <c r="R35" s="392"/>
      <c r="S35" s="354"/>
      <c r="T35" s="323"/>
      <c r="U35" s="354"/>
      <c r="V35" s="354"/>
      <c r="W35" s="353">
        <v>24.499999999999996</v>
      </c>
      <c r="X35" s="323"/>
      <c r="Y35" s="353"/>
      <c r="Z35" s="353"/>
      <c r="AA35" s="353"/>
      <c r="AB35" s="353"/>
      <c r="AC35" s="353"/>
      <c r="AD35" s="353"/>
      <c r="AE35" s="354"/>
      <c r="AF35" s="323"/>
      <c r="AG35" s="323"/>
      <c r="AH35" s="353">
        <v>25.072727272727271</v>
      </c>
      <c r="AI35" s="323"/>
      <c r="AJ35" s="323"/>
      <c r="AK35" s="353"/>
      <c r="AL35" s="323"/>
      <c r="AM35" s="353"/>
      <c r="AN35" s="353"/>
      <c r="AO35" s="323" t="s">
        <v>1058</v>
      </c>
      <c r="AP35" s="326" t="s">
        <v>1041</v>
      </c>
      <c r="AQ35" s="326"/>
      <c r="AR35" s="326"/>
      <c r="AS35" s="327"/>
      <c r="AT35" s="326">
        <v>6.2</v>
      </c>
      <c r="AU35" s="327"/>
      <c r="AV35" s="326"/>
      <c r="AW35" s="327"/>
      <c r="AX35" s="326" t="s">
        <v>1045</v>
      </c>
      <c r="AY35" s="326"/>
      <c r="AZ35" s="326">
        <v>0</v>
      </c>
      <c r="BA35" s="326">
        <v>0</v>
      </c>
      <c r="BB35" s="326">
        <v>0</v>
      </c>
      <c r="BC35" s="326">
        <v>0</v>
      </c>
      <c r="BD35" s="326">
        <v>0</v>
      </c>
      <c r="BE35" s="326">
        <v>0</v>
      </c>
      <c r="BF35" s="326">
        <v>0</v>
      </c>
      <c r="BG35" s="326">
        <v>0</v>
      </c>
      <c r="BH35" s="326">
        <v>0</v>
      </c>
      <c r="BI35" s="326">
        <v>0</v>
      </c>
      <c r="BJ35" s="326">
        <v>0</v>
      </c>
      <c r="BK35" s="326">
        <v>0</v>
      </c>
      <c r="BL35" s="326"/>
      <c r="BM35" s="326" t="s">
        <v>1041</v>
      </c>
      <c r="BN35" s="326"/>
      <c r="BO35" s="326" t="s">
        <v>1041</v>
      </c>
      <c r="BP35" s="356"/>
      <c r="BQ35" s="326"/>
      <c r="BR35" s="326"/>
      <c r="BS35" s="326"/>
      <c r="BT35" s="329"/>
      <c r="BU35" s="329"/>
      <c r="BV35" s="326"/>
      <c r="BW35" s="326" t="s">
        <v>1046</v>
      </c>
      <c r="BX35" s="326"/>
      <c r="BY35" s="323"/>
      <c r="BZ35" s="393" t="s">
        <v>23</v>
      </c>
      <c r="CA35" s="329" t="s">
        <v>184</v>
      </c>
    </row>
    <row r="36" spans="1:79" ht="13" customHeight="1" x14ac:dyDescent="0.15">
      <c r="A36" s="323">
        <v>676</v>
      </c>
      <c r="B36" s="324">
        <v>43291</v>
      </c>
      <c r="C36" s="325" t="s">
        <v>1037</v>
      </c>
      <c r="D36" s="323" t="s">
        <v>1255</v>
      </c>
      <c r="E36" s="323"/>
      <c r="F36" s="323" t="s">
        <v>1057</v>
      </c>
      <c r="G36" s="324">
        <v>43281</v>
      </c>
      <c r="H36" s="326" t="s">
        <v>1040</v>
      </c>
      <c r="I36" s="326" t="s">
        <v>1041</v>
      </c>
      <c r="J36" s="326">
        <v>7</v>
      </c>
      <c r="K36" s="323" t="s">
        <v>1055</v>
      </c>
      <c r="L36" s="323" t="s">
        <v>1914</v>
      </c>
      <c r="M36" s="353">
        <v>92.72727272727272</v>
      </c>
      <c r="N36" s="353">
        <v>34.718181818181812</v>
      </c>
      <c r="O36" s="329"/>
      <c r="P36" s="323"/>
      <c r="Q36" s="354"/>
      <c r="R36" s="392"/>
      <c r="S36" s="354"/>
      <c r="T36" s="323"/>
      <c r="U36" s="354"/>
      <c r="V36" s="354"/>
      <c r="W36" s="353">
        <v>17.7</v>
      </c>
      <c r="X36" s="323"/>
      <c r="Y36" s="353"/>
      <c r="Z36" s="353"/>
      <c r="AA36" s="353"/>
      <c r="AB36" s="353"/>
      <c r="AC36" s="353"/>
      <c r="AD36" s="353"/>
      <c r="AE36" s="354"/>
      <c r="AF36" s="323"/>
      <c r="AG36" s="323"/>
      <c r="AH36" s="353">
        <v>27.890909090909087</v>
      </c>
      <c r="AI36" s="323"/>
      <c r="AJ36" s="323"/>
      <c r="AK36" s="354"/>
      <c r="AL36" s="323"/>
      <c r="AM36" s="353"/>
      <c r="AN36" s="353"/>
      <c r="AO36" s="323" t="s">
        <v>1058</v>
      </c>
      <c r="AP36" s="326" t="s">
        <v>1041</v>
      </c>
      <c r="AQ36" s="326"/>
      <c r="AR36" s="326"/>
      <c r="AS36" s="327"/>
      <c r="AT36" s="326">
        <v>5</v>
      </c>
      <c r="AU36" s="327"/>
      <c r="AV36" s="326"/>
      <c r="AW36" s="327"/>
      <c r="AX36" s="326" t="s">
        <v>1045</v>
      </c>
      <c r="AY36" s="326"/>
      <c r="AZ36" s="326">
        <v>0</v>
      </c>
      <c r="BA36" s="326">
        <v>0</v>
      </c>
      <c r="BB36" s="326">
        <v>0</v>
      </c>
      <c r="BC36" s="326">
        <v>0</v>
      </c>
      <c r="BD36" s="326">
        <v>0</v>
      </c>
      <c r="BE36" s="326">
        <v>0</v>
      </c>
      <c r="BF36" s="326">
        <v>0</v>
      </c>
      <c r="BG36" s="326">
        <v>0</v>
      </c>
      <c r="BH36" s="326">
        <v>0</v>
      </c>
      <c r="BI36" s="326">
        <v>0</v>
      </c>
      <c r="BJ36" s="326">
        <v>0</v>
      </c>
      <c r="BK36" s="326">
        <v>0</v>
      </c>
      <c r="BL36" s="326"/>
      <c r="BM36" s="326" t="s">
        <v>1041</v>
      </c>
      <c r="BN36" s="326">
        <v>12</v>
      </c>
      <c r="BO36" s="326" t="s">
        <v>1041</v>
      </c>
      <c r="BP36" s="356"/>
      <c r="BQ36" s="326"/>
      <c r="BR36" s="326"/>
      <c r="BS36" s="326"/>
      <c r="BT36" s="329"/>
      <c r="BU36" s="329"/>
      <c r="BV36" s="326"/>
      <c r="BW36" s="326" t="s">
        <v>1046</v>
      </c>
      <c r="BX36" s="326"/>
      <c r="BY36" s="416" t="s">
        <v>1934</v>
      </c>
      <c r="BZ36" s="343" t="s">
        <v>23</v>
      </c>
      <c r="CA36" s="329" t="s">
        <v>184</v>
      </c>
    </row>
    <row r="37" spans="1:79" ht="13" customHeight="1" x14ac:dyDescent="0.15">
      <c r="A37" s="323">
        <v>15132</v>
      </c>
      <c r="B37" s="429">
        <v>43308</v>
      </c>
      <c r="C37" s="325" t="s">
        <v>1037</v>
      </c>
      <c r="D37" s="323" t="s">
        <v>1255</v>
      </c>
      <c r="E37" s="323"/>
      <c r="F37" s="323" t="s">
        <v>1057</v>
      </c>
      <c r="G37" s="324">
        <v>43266</v>
      </c>
      <c r="H37" s="326" t="s">
        <v>1040</v>
      </c>
      <c r="I37" s="326" t="s">
        <v>1041</v>
      </c>
      <c r="J37" s="326">
        <v>8</v>
      </c>
      <c r="K37" s="323" t="s">
        <v>1059</v>
      </c>
      <c r="L37" s="323" t="s">
        <v>1697</v>
      </c>
      <c r="M37" s="353">
        <v>126.53636363636362</v>
      </c>
      <c r="N37" s="353">
        <v>34.18181818181818</v>
      </c>
      <c r="O37" s="329"/>
      <c r="P37" s="323"/>
      <c r="Q37" s="354"/>
      <c r="R37" s="323"/>
      <c r="S37" s="354"/>
      <c r="T37" s="323"/>
      <c r="U37" s="354"/>
      <c r="V37" s="354"/>
      <c r="W37" s="353">
        <v>20</v>
      </c>
      <c r="X37" s="323"/>
      <c r="Y37" s="353"/>
      <c r="Z37" s="353"/>
      <c r="AA37" s="353"/>
      <c r="AB37" s="353"/>
      <c r="AC37" s="353"/>
      <c r="AD37" s="354"/>
      <c r="AE37" s="354"/>
      <c r="AF37" s="323"/>
      <c r="AG37" s="323"/>
      <c r="AH37" s="353">
        <v>24.263636363636362</v>
      </c>
      <c r="AI37" s="323"/>
      <c r="AJ37" s="323"/>
      <c r="AK37" s="353"/>
      <c r="AL37" s="323"/>
      <c r="AM37" s="353"/>
      <c r="AN37" s="353"/>
      <c r="AO37" s="323" t="s">
        <v>1058</v>
      </c>
      <c r="AP37" s="326" t="s">
        <v>1041</v>
      </c>
      <c r="AQ37" s="326"/>
      <c r="AR37" s="326"/>
      <c r="AS37" s="327"/>
      <c r="AT37" s="326">
        <v>5</v>
      </c>
      <c r="AU37" s="327"/>
      <c r="AV37" s="326"/>
      <c r="AW37" s="327"/>
      <c r="AX37" s="326" t="s">
        <v>1045</v>
      </c>
      <c r="AY37" s="326"/>
      <c r="AZ37" s="326">
        <v>0</v>
      </c>
      <c r="BA37" s="326">
        <v>0</v>
      </c>
      <c r="BB37" s="326">
        <v>0</v>
      </c>
      <c r="BC37" s="326">
        <v>0</v>
      </c>
      <c r="BD37" s="326">
        <v>0</v>
      </c>
      <c r="BE37" s="326">
        <v>0</v>
      </c>
      <c r="BF37" s="326">
        <v>0</v>
      </c>
      <c r="BG37" s="326">
        <v>0</v>
      </c>
      <c r="BH37" s="326">
        <v>0</v>
      </c>
      <c r="BI37" s="326">
        <v>0</v>
      </c>
      <c r="BJ37" s="326">
        <v>0</v>
      </c>
      <c r="BK37" s="326">
        <v>0</v>
      </c>
      <c r="BL37" s="326"/>
      <c r="BM37" s="326" t="s">
        <v>1041</v>
      </c>
      <c r="BN37" s="326"/>
      <c r="BO37" s="326" t="s">
        <v>1041</v>
      </c>
      <c r="BP37" s="356"/>
      <c r="BQ37" s="326"/>
      <c r="BR37" s="326"/>
      <c r="BS37" s="326"/>
      <c r="BT37" s="329"/>
      <c r="BU37" s="329"/>
      <c r="BV37" s="326"/>
      <c r="BW37" s="326" t="s">
        <v>1046</v>
      </c>
      <c r="BX37" s="326">
        <v>1</v>
      </c>
      <c r="BY37" s="323"/>
      <c r="BZ37" s="343" t="s">
        <v>23</v>
      </c>
      <c r="CA37" s="323" t="s">
        <v>89</v>
      </c>
    </row>
    <row r="38" spans="1:79" ht="13" customHeight="1" x14ac:dyDescent="0.15">
      <c r="A38" s="323">
        <v>1400</v>
      </c>
      <c r="B38" s="324">
        <v>43292</v>
      </c>
      <c r="C38" s="325" t="s">
        <v>1037</v>
      </c>
      <c r="D38" s="323" t="s">
        <v>1255</v>
      </c>
      <c r="E38" s="323"/>
      <c r="F38" s="323" t="s">
        <v>1057</v>
      </c>
      <c r="G38" s="333">
        <v>43291</v>
      </c>
      <c r="H38" s="326" t="s">
        <v>1040</v>
      </c>
      <c r="I38" s="326" t="s">
        <v>1041</v>
      </c>
      <c r="J38" s="326">
        <v>9</v>
      </c>
      <c r="K38" s="323" t="s">
        <v>1060</v>
      </c>
      <c r="L38" s="323" t="s">
        <v>1061</v>
      </c>
      <c r="M38" s="353">
        <v>98.881818181818176</v>
      </c>
      <c r="N38" s="353">
        <v>29.9</v>
      </c>
      <c r="O38" s="329" t="s">
        <v>992</v>
      </c>
      <c r="P38" s="323">
        <v>1300</v>
      </c>
      <c r="Q38" s="353">
        <v>29.9</v>
      </c>
      <c r="R38" s="392"/>
      <c r="S38" s="354"/>
      <c r="T38" s="323"/>
      <c r="U38" s="354"/>
      <c r="V38" s="354"/>
      <c r="W38" s="353">
        <v>20.781818181818181</v>
      </c>
      <c r="X38" s="323"/>
      <c r="Y38" s="353"/>
      <c r="Z38" s="353"/>
      <c r="AA38" s="353"/>
      <c r="AB38" s="353"/>
      <c r="AC38" s="353"/>
      <c r="AD38" s="353"/>
      <c r="AE38" s="354"/>
      <c r="AF38" s="323"/>
      <c r="AG38" s="323"/>
      <c r="AH38" s="353">
        <v>24.981818181818181</v>
      </c>
      <c r="AI38" s="323"/>
      <c r="AJ38" s="323"/>
      <c r="AK38" s="353"/>
      <c r="AL38" s="323"/>
      <c r="AM38" s="353"/>
      <c r="AN38" s="353"/>
      <c r="AO38" s="323" t="s">
        <v>1058</v>
      </c>
      <c r="AP38" s="326" t="s">
        <v>1041</v>
      </c>
      <c r="AQ38" s="326"/>
      <c r="AR38" s="326"/>
      <c r="AS38" s="327"/>
      <c r="AT38" s="326">
        <v>7</v>
      </c>
      <c r="AU38" s="327"/>
      <c r="AV38" s="326"/>
      <c r="AW38" s="327"/>
      <c r="AX38" s="326" t="s">
        <v>1045</v>
      </c>
      <c r="AY38" s="326"/>
      <c r="AZ38" s="326">
        <v>0</v>
      </c>
      <c r="BA38" s="326">
        <v>0</v>
      </c>
      <c r="BB38" s="326">
        <v>0</v>
      </c>
      <c r="BC38" s="326">
        <v>0</v>
      </c>
      <c r="BD38" s="326">
        <v>0</v>
      </c>
      <c r="BE38" s="326">
        <v>0</v>
      </c>
      <c r="BF38" s="326">
        <v>0</v>
      </c>
      <c r="BG38" s="326">
        <v>0</v>
      </c>
      <c r="BH38" s="326">
        <v>0</v>
      </c>
      <c r="BI38" s="326">
        <v>0</v>
      </c>
      <c r="BJ38" s="326">
        <v>0</v>
      </c>
      <c r="BK38" s="326">
        <v>0</v>
      </c>
      <c r="BL38" s="326"/>
      <c r="BM38" s="326" t="s">
        <v>1041</v>
      </c>
      <c r="BN38" s="326"/>
      <c r="BO38" s="326" t="s">
        <v>1041</v>
      </c>
      <c r="BP38" s="356"/>
      <c r="BQ38" s="326"/>
      <c r="BR38" s="326"/>
      <c r="BS38" s="328">
        <v>43707</v>
      </c>
      <c r="BT38" s="329"/>
      <c r="BU38" s="329"/>
      <c r="BV38" s="326"/>
      <c r="BW38" s="326" t="s">
        <v>1046</v>
      </c>
      <c r="BX38" s="326"/>
      <c r="BY38" s="323" t="s">
        <v>1404</v>
      </c>
      <c r="BZ38" s="409" t="s">
        <v>23</v>
      </c>
      <c r="CA38" s="323" t="s">
        <v>184</v>
      </c>
    </row>
    <row r="39" spans="1:79" ht="13" customHeight="1" x14ac:dyDescent="0.15">
      <c r="A39" s="323">
        <v>1124</v>
      </c>
      <c r="B39" s="324">
        <v>43292</v>
      </c>
      <c r="C39" s="325" t="s">
        <v>1037</v>
      </c>
      <c r="D39" s="323" t="s">
        <v>1255</v>
      </c>
      <c r="E39" s="323"/>
      <c r="F39" s="323" t="s">
        <v>1057</v>
      </c>
      <c r="G39" s="324">
        <v>43281</v>
      </c>
      <c r="H39" s="326" t="s">
        <v>1040</v>
      </c>
      <c r="I39" s="326" t="s">
        <v>1041</v>
      </c>
      <c r="J39" s="326">
        <v>10</v>
      </c>
      <c r="K39" s="323" t="s">
        <v>1062</v>
      </c>
      <c r="L39" s="323" t="s">
        <v>1916</v>
      </c>
      <c r="M39" s="353">
        <v>92.499999999999986</v>
      </c>
      <c r="N39" s="353">
        <v>35</v>
      </c>
      <c r="O39" s="329"/>
      <c r="P39" s="323"/>
      <c r="Q39" s="354"/>
      <c r="R39" s="392"/>
      <c r="S39" s="354"/>
      <c r="T39" s="323"/>
      <c r="U39" s="354"/>
      <c r="V39" s="354"/>
      <c r="W39" s="353">
        <v>23.472727272727273</v>
      </c>
      <c r="X39" s="323"/>
      <c r="Y39" s="353"/>
      <c r="Z39" s="353"/>
      <c r="AA39" s="353"/>
      <c r="AB39" s="353"/>
      <c r="AC39" s="353"/>
      <c r="AD39" s="354"/>
      <c r="AE39" s="354"/>
      <c r="AF39" s="323"/>
      <c r="AG39" s="323"/>
      <c r="AH39" s="353">
        <v>26.999999999999996</v>
      </c>
      <c r="AI39" s="323"/>
      <c r="AJ39" s="323"/>
      <c r="AK39" s="353"/>
      <c r="AL39" s="323"/>
      <c r="AM39" s="353"/>
      <c r="AN39" s="353"/>
      <c r="AO39" s="323" t="s">
        <v>1058</v>
      </c>
      <c r="AP39" s="326" t="s">
        <v>1041</v>
      </c>
      <c r="AQ39" s="326"/>
      <c r="AR39" s="326"/>
      <c r="AS39" s="327"/>
      <c r="AT39" s="326">
        <v>8</v>
      </c>
      <c r="AU39" s="327"/>
      <c r="AV39" s="326"/>
      <c r="AW39" s="327"/>
      <c r="AX39" s="326" t="s">
        <v>1041</v>
      </c>
      <c r="AY39" s="326"/>
      <c r="AZ39" s="326">
        <v>1</v>
      </c>
      <c r="BA39" s="326">
        <v>0</v>
      </c>
      <c r="BB39" s="326">
        <v>0</v>
      </c>
      <c r="BC39" s="326">
        <v>0</v>
      </c>
      <c r="BD39" s="326">
        <v>0</v>
      </c>
      <c r="BE39" s="326">
        <v>0</v>
      </c>
      <c r="BF39" s="326">
        <v>0</v>
      </c>
      <c r="BG39" s="326">
        <v>0</v>
      </c>
      <c r="BH39" s="326">
        <v>0</v>
      </c>
      <c r="BI39" s="326">
        <v>0</v>
      </c>
      <c r="BJ39" s="326">
        <v>0</v>
      </c>
      <c r="BK39" s="326">
        <v>0</v>
      </c>
      <c r="BL39" s="326"/>
      <c r="BM39" s="326" t="s">
        <v>1041</v>
      </c>
      <c r="BN39" s="326"/>
      <c r="BO39" s="326" t="s">
        <v>1041</v>
      </c>
      <c r="BP39" s="356"/>
      <c r="BQ39" s="326"/>
      <c r="BR39" s="326"/>
      <c r="BS39" s="326"/>
      <c r="BT39" s="323"/>
      <c r="BU39" s="323"/>
      <c r="BV39" s="326"/>
      <c r="BW39" s="326" t="s">
        <v>1046</v>
      </c>
      <c r="BX39" s="326"/>
      <c r="BY39" s="323" t="s">
        <v>1917</v>
      </c>
      <c r="BZ39" s="410" t="s">
        <v>23</v>
      </c>
      <c r="CA39" s="323" t="s">
        <v>184</v>
      </c>
    </row>
    <row r="40" spans="1:79" ht="13" customHeight="1" x14ac:dyDescent="0.15">
      <c r="A40" s="323">
        <v>12488</v>
      </c>
      <c r="B40" s="324">
        <v>43292</v>
      </c>
      <c r="C40" s="325" t="s">
        <v>1037</v>
      </c>
      <c r="D40" s="323" t="s">
        <v>1255</v>
      </c>
      <c r="E40" s="323"/>
      <c r="F40" s="323" t="s">
        <v>1057</v>
      </c>
      <c r="G40" s="324">
        <v>43255</v>
      </c>
      <c r="H40" s="326" t="s">
        <v>1040</v>
      </c>
      <c r="I40" s="326" t="s">
        <v>1041</v>
      </c>
      <c r="J40" s="326">
        <v>12</v>
      </c>
      <c r="K40" s="323" t="s">
        <v>1415</v>
      </c>
      <c r="L40" s="323" t="s">
        <v>1707</v>
      </c>
      <c r="M40" s="353">
        <v>89.999999999999986</v>
      </c>
      <c r="N40" s="353">
        <v>29.099999999999994</v>
      </c>
      <c r="O40" s="329"/>
      <c r="P40" s="323"/>
      <c r="Q40" s="354"/>
      <c r="R40" s="392"/>
      <c r="S40" s="354"/>
      <c r="T40" s="323"/>
      <c r="U40" s="354"/>
      <c r="V40" s="354"/>
      <c r="W40" s="353">
        <v>23.799999999999997</v>
      </c>
      <c r="X40" s="323"/>
      <c r="Y40" s="353"/>
      <c r="Z40" s="353"/>
      <c r="AA40" s="353"/>
      <c r="AB40" s="353"/>
      <c r="AC40" s="353"/>
      <c r="AD40" s="354"/>
      <c r="AE40" s="354"/>
      <c r="AF40" s="323"/>
      <c r="AG40" s="323"/>
      <c r="AH40" s="353">
        <v>24.599999999999998</v>
      </c>
      <c r="AI40" s="323"/>
      <c r="AJ40" s="323"/>
      <c r="AK40" s="353"/>
      <c r="AL40" s="323"/>
      <c r="AM40" s="353"/>
      <c r="AN40" s="353"/>
      <c r="AO40" s="323" t="s">
        <v>1058</v>
      </c>
      <c r="AP40" s="326" t="s">
        <v>1041</v>
      </c>
      <c r="AQ40" s="326"/>
      <c r="AR40" s="326"/>
      <c r="AS40" s="327"/>
      <c r="AT40" s="326">
        <v>5.5</v>
      </c>
      <c r="AU40" s="327"/>
      <c r="AV40" s="326"/>
      <c r="AW40" s="327"/>
      <c r="AX40" s="326" t="s">
        <v>971</v>
      </c>
      <c r="AY40" s="326"/>
      <c r="AZ40" s="326">
        <v>0</v>
      </c>
      <c r="BA40" s="326">
        <v>0</v>
      </c>
      <c r="BB40" s="326">
        <v>0</v>
      </c>
      <c r="BC40" s="326">
        <v>0</v>
      </c>
      <c r="BD40" s="326">
        <v>0</v>
      </c>
      <c r="BE40" s="326">
        <v>0</v>
      </c>
      <c r="BF40" s="326">
        <v>0</v>
      </c>
      <c r="BG40" s="326">
        <v>0</v>
      </c>
      <c r="BH40" s="326">
        <v>0</v>
      </c>
      <c r="BI40" s="326">
        <v>0</v>
      </c>
      <c r="BJ40" s="326">
        <v>0</v>
      </c>
      <c r="BK40" s="326">
        <v>0</v>
      </c>
      <c r="BL40" s="326"/>
      <c r="BM40" s="326" t="s">
        <v>1041</v>
      </c>
      <c r="BN40" s="326"/>
      <c r="BO40" s="326" t="s">
        <v>1041</v>
      </c>
      <c r="BP40" s="356"/>
      <c r="BQ40" s="326"/>
      <c r="BR40" s="326"/>
      <c r="BS40" s="326"/>
      <c r="BT40" s="323"/>
      <c r="BU40" s="329"/>
      <c r="BV40" s="326"/>
      <c r="BW40" s="326" t="s">
        <v>1046</v>
      </c>
      <c r="BX40" s="326">
        <v>1</v>
      </c>
      <c r="BY40" s="323" t="s">
        <v>1922</v>
      </c>
      <c r="BZ40" s="323" t="s">
        <v>23</v>
      </c>
      <c r="CA40" s="329" t="s">
        <v>89</v>
      </c>
    </row>
    <row r="41" spans="1:79" ht="13" customHeight="1" x14ac:dyDescent="0.15">
      <c r="A41" s="323">
        <v>5231</v>
      </c>
      <c r="B41" s="324">
        <v>43292</v>
      </c>
      <c r="C41" s="325" t="s">
        <v>1037</v>
      </c>
      <c r="D41" s="323" t="s">
        <v>1255</v>
      </c>
      <c r="E41" s="323"/>
      <c r="F41" s="323" t="s">
        <v>644</v>
      </c>
      <c r="G41" s="324">
        <v>43252</v>
      </c>
      <c r="H41" s="326" t="s">
        <v>1040</v>
      </c>
      <c r="I41" s="326" t="s">
        <v>1041</v>
      </c>
      <c r="J41" s="326">
        <v>14</v>
      </c>
      <c r="K41" s="323" t="s">
        <v>1923</v>
      </c>
      <c r="L41" s="323" t="s">
        <v>1431</v>
      </c>
      <c r="M41" s="353">
        <v>94.999999999999986</v>
      </c>
      <c r="N41" s="353">
        <v>53.999999999999993</v>
      </c>
      <c r="O41" s="329"/>
      <c r="P41" s="323"/>
      <c r="Q41" s="354"/>
      <c r="R41" s="323"/>
      <c r="S41" s="354"/>
      <c r="T41" s="323"/>
      <c r="U41" s="354"/>
      <c r="V41" s="354"/>
      <c r="W41" s="353">
        <v>47.999999999999993</v>
      </c>
      <c r="X41" s="323"/>
      <c r="Y41" s="353"/>
      <c r="Z41" s="353"/>
      <c r="AA41" s="353"/>
      <c r="AB41" s="353"/>
      <c r="AC41" s="353"/>
      <c r="AD41" s="353"/>
      <c r="AE41" s="354"/>
      <c r="AF41" s="323"/>
      <c r="AG41" s="323"/>
      <c r="AH41" s="353">
        <v>47.999999999999993</v>
      </c>
      <c r="AI41" s="323"/>
      <c r="AJ41" s="323"/>
      <c r="AK41" s="353"/>
      <c r="AL41" s="323"/>
      <c r="AM41" s="353"/>
      <c r="AN41" s="353"/>
      <c r="AO41" s="323" t="s">
        <v>1058</v>
      </c>
      <c r="AP41" s="326" t="s">
        <v>1041</v>
      </c>
      <c r="AQ41" s="326"/>
      <c r="AR41" s="326"/>
      <c r="AS41" s="327"/>
      <c r="AT41" s="326">
        <v>5</v>
      </c>
      <c r="AU41" s="327"/>
      <c r="AV41" s="326"/>
      <c r="AW41" s="327"/>
      <c r="AX41" s="326" t="s">
        <v>1041</v>
      </c>
      <c r="AY41" s="326"/>
      <c r="AZ41" s="326">
        <v>0</v>
      </c>
      <c r="BA41" s="326">
        <v>0</v>
      </c>
      <c r="BB41" s="326">
        <v>0</v>
      </c>
      <c r="BC41" s="326">
        <v>0</v>
      </c>
      <c r="BD41" s="326">
        <v>0</v>
      </c>
      <c r="BE41" s="326">
        <v>0</v>
      </c>
      <c r="BF41" s="326">
        <v>0</v>
      </c>
      <c r="BG41" s="326">
        <v>0</v>
      </c>
      <c r="BH41" s="326">
        <v>0</v>
      </c>
      <c r="BI41" s="326">
        <v>0</v>
      </c>
      <c r="BJ41" s="326">
        <v>0</v>
      </c>
      <c r="BK41" s="326">
        <v>0</v>
      </c>
      <c r="BL41" s="326"/>
      <c r="BM41" s="326" t="s">
        <v>1041</v>
      </c>
      <c r="BN41" s="326"/>
      <c r="BO41" s="326" t="s">
        <v>1041</v>
      </c>
      <c r="BP41" s="356"/>
      <c r="BQ41" s="326"/>
      <c r="BR41" s="326"/>
      <c r="BS41" s="326"/>
      <c r="BT41" s="323"/>
      <c r="BU41" s="329"/>
      <c r="BV41" s="326"/>
      <c r="BW41" s="326" t="s">
        <v>1046</v>
      </c>
      <c r="BX41" s="326"/>
      <c r="BY41" s="323"/>
      <c r="BZ41" s="323" t="s">
        <v>23</v>
      </c>
      <c r="CA41" s="323" t="s">
        <v>89</v>
      </c>
    </row>
    <row r="42" spans="1:79" ht="13" customHeight="1" x14ac:dyDescent="0.15">
      <c r="A42" s="323">
        <v>565</v>
      </c>
      <c r="B42" s="429">
        <v>43309</v>
      </c>
      <c r="C42" s="325" t="s">
        <v>1037</v>
      </c>
      <c r="D42" s="323" t="s">
        <v>1255</v>
      </c>
      <c r="E42" s="323"/>
      <c r="F42" s="323" t="s">
        <v>1057</v>
      </c>
      <c r="G42" s="324">
        <v>43266</v>
      </c>
      <c r="H42" s="326" t="s">
        <v>1040</v>
      </c>
      <c r="I42" s="326" t="s">
        <v>1041</v>
      </c>
      <c r="J42" s="326">
        <v>15</v>
      </c>
      <c r="K42" s="323" t="s">
        <v>1433</v>
      </c>
      <c r="L42" s="323" t="s">
        <v>1925</v>
      </c>
      <c r="M42" s="353">
        <v>131.21818181818182</v>
      </c>
      <c r="N42" s="353">
        <v>27.609090909090909</v>
      </c>
      <c r="O42" s="329"/>
      <c r="P42" s="323"/>
      <c r="Q42" s="354"/>
      <c r="R42" s="323"/>
      <c r="S42" s="354"/>
      <c r="T42" s="323"/>
      <c r="U42" s="354"/>
      <c r="V42" s="354"/>
      <c r="W42" s="353">
        <v>22.854545454545452</v>
      </c>
      <c r="X42" s="323"/>
      <c r="Y42" s="353"/>
      <c r="Z42" s="353"/>
      <c r="AA42" s="353"/>
      <c r="AB42" s="353"/>
      <c r="AC42" s="353"/>
      <c r="AD42" s="353"/>
      <c r="AE42" s="354"/>
      <c r="AF42" s="323"/>
      <c r="AG42" s="323"/>
      <c r="AH42" s="353">
        <v>24.054545454545455</v>
      </c>
      <c r="AI42" s="323"/>
      <c r="AJ42" s="323"/>
      <c r="AK42" s="353"/>
      <c r="AL42" s="323"/>
      <c r="AM42" s="353"/>
      <c r="AN42" s="353"/>
      <c r="AO42" s="323" t="s">
        <v>1058</v>
      </c>
      <c r="AP42" s="326" t="s">
        <v>1041</v>
      </c>
      <c r="AQ42" s="326"/>
      <c r="AR42" s="326"/>
      <c r="AS42" s="327"/>
      <c r="AT42" s="326">
        <v>4.3499999999999996</v>
      </c>
      <c r="AU42" s="327"/>
      <c r="AV42" s="326"/>
      <c r="AW42" s="327"/>
      <c r="AX42" s="326" t="s">
        <v>1041</v>
      </c>
      <c r="AY42" s="326"/>
      <c r="AZ42" s="326">
        <v>0</v>
      </c>
      <c r="BA42" s="326">
        <v>0</v>
      </c>
      <c r="BB42" s="326">
        <v>0</v>
      </c>
      <c r="BC42" s="326">
        <v>0</v>
      </c>
      <c r="BD42" s="326">
        <v>0</v>
      </c>
      <c r="BE42" s="326">
        <v>0</v>
      </c>
      <c r="BF42" s="326">
        <v>0</v>
      </c>
      <c r="BG42" s="326">
        <v>0</v>
      </c>
      <c r="BH42" s="326">
        <v>0</v>
      </c>
      <c r="BI42" s="326">
        <v>0</v>
      </c>
      <c r="BJ42" s="326">
        <v>0</v>
      </c>
      <c r="BK42" s="326">
        <v>0</v>
      </c>
      <c r="BL42" s="326"/>
      <c r="BM42" s="326" t="s">
        <v>1041</v>
      </c>
      <c r="BN42" s="326"/>
      <c r="BO42" s="326" t="s">
        <v>1041</v>
      </c>
      <c r="BP42" s="356"/>
      <c r="BQ42" s="326"/>
      <c r="BR42" s="326"/>
      <c r="BS42" s="326"/>
      <c r="BT42" s="329"/>
      <c r="BU42" s="329"/>
      <c r="BV42" s="326"/>
      <c r="BW42" s="326" t="s">
        <v>1046</v>
      </c>
      <c r="BX42" s="326">
        <v>1</v>
      </c>
      <c r="BY42" s="323" t="s">
        <v>1926</v>
      </c>
      <c r="BZ42" s="323" t="s">
        <v>23</v>
      </c>
      <c r="CA42" s="323" t="s">
        <v>89</v>
      </c>
    </row>
  </sheetData>
  <sheetProtection algorithmName="SHA-512" hashValue="VwVVV8FNzLFpjCihYYF5sJ6Cn6P8MCAa0jzyCNJXI7n++F1WsbrJkEdjc/4ZB+KCeINXwKe+ipDgt4ouapcBdg==" saltValue="8con17lUnATprv3JD6IAMw==" spinCount="100000" sheet="1" objects="1" scenarios="1"/>
  <pageMargins left="0.75" right="0.75" top="1" bottom="1" header="0.5" footer="0.5"/>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AEFA10-748A-0B49-93F4-258C76099464}">
  <sheetPr codeName="Sheet52"/>
  <dimension ref="A1:CA92"/>
  <sheetViews>
    <sheetView zoomScaleNormal="100" zoomScalePageLayoutView="120" workbookViewId="0">
      <selection activeCell="K2" sqref="K2:K32"/>
    </sheetView>
  </sheetViews>
  <sheetFormatPr baseColWidth="10" defaultRowHeight="13" x14ac:dyDescent="0.15"/>
  <cols>
    <col min="11" max="11" width="17" bestFit="1" customWidth="1"/>
    <col min="12" max="12" width="19" bestFit="1" customWidth="1"/>
    <col min="41" max="41" width="16.33203125" bestFit="1" customWidth="1"/>
  </cols>
  <sheetData>
    <row r="1" spans="1:79" ht="75" x14ac:dyDescent="0.15">
      <c r="A1" s="292" t="s">
        <v>562</v>
      </c>
      <c r="B1" s="292" t="s">
        <v>1292</v>
      </c>
      <c r="C1" s="293" t="s">
        <v>1293</v>
      </c>
      <c r="D1" s="294" t="s">
        <v>1294</v>
      </c>
      <c r="E1" s="294" t="s">
        <v>1295</v>
      </c>
      <c r="F1" s="294" t="s">
        <v>1296</v>
      </c>
      <c r="G1" s="292" t="s">
        <v>1297</v>
      </c>
      <c r="H1" s="295" t="s">
        <v>1298</v>
      </c>
      <c r="I1" s="295" t="s">
        <v>1299</v>
      </c>
      <c r="J1" s="295" t="s">
        <v>1300</v>
      </c>
      <c r="K1" s="294" t="s">
        <v>248</v>
      </c>
      <c r="L1" s="296" t="s">
        <v>1301</v>
      </c>
      <c r="M1" s="297" t="s">
        <v>581</v>
      </c>
      <c r="N1" s="298" t="s">
        <v>1302</v>
      </c>
      <c r="O1" s="298" t="s">
        <v>468</v>
      </c>
      <c r="P1" s="298" t="s">
        <v>1303</v>
      </c>
      <c r="Q1" s="298" t="s">
        <v>1304</v>
      </c>
      <c r="R1" s="298" t="s">
        <v>1305</v>
      </c>
      <c r="S1" s="298" t="s">
        <v>1306</v>
      </c>
      <c r="T1" s="298" t="s">
        <v>1307</v>
      </c>
      <c r="U1" s="298" t="s">
        <v>1308</v>
      </c>
      <c r="V1" s="299" t="s">
        <v>1309</v>
      </c>
      <c r="W1" s="300" t="s">
        <v>1310</v>
      </c>
      <c r="X1" s="300" t="s">
        <v>1311</v>
      </c>
      <c r="Y1" s="300" t="s">
        <v>1312</v>
      </c>
      <c r="Z1" s="300" t="s">
        <v>1313</v>
      </c>
      <c r="AA1" s="300" t="s">
        <v>1314</v>
      </c>
      <c r="AB1" s="300" t="s">
        <v>1315</v>
      </c>
      <c r="AC1" s="300" t="s">
        <v>1316</v>
      </c>
      <c r="AD1" s="300" t="s">
        <v>1317</v>
      </c>
      <c r="AE1" s="301" t="s">
        <v>1318</v>
      </c>
      <c r="AF1" s="302" t="s">
        <v>1319</v>
      </c>
      <c r="AG1" s="302" t="s">
        <v>1320</v>
      </c>
      <c r="AH1" s="303" t="s">
        <v>1321</v>
      </c>
      <c r="AI1" s="303" t="s">
        <v>1322</v>
      </c>
      <c r="AJ1" s="303" t="s">
        <v>1323</v>
      </c>
      <c r="AK1" s="303" t="s">
        <v>1324</v>
      </c>
      <c r="AL1" s="304" t="s">
        <v>1325</v>
      </c>
      <c r="AM1" s="304" t="s">
        <v>1326</v>
      </c>
      <c r="AN1" s="304" t="s">
        <v>1327</v>
      </c>
      <c r="AO1" s="305" t="s">
        <v>1328</v>
      </c>
      <c r="AP1" s="306" t="s">
        <v>1329</v>
      </c>
      <c r="AQ1" s="306" t="s">
        <v>1330</v>
      </c>
      <c r="AR1" s="307" t="s">
        <v>1331</v>
      </c>
      <c r="AS1" s="308" t="s">
        <v>1332</v>
      </c>
      <c r="AT1" s="309" t="s">
        <v>1333</v>
      </c>
      <c r="AU1" s="310" t="s">
        <v>1334</v>
      </c>
      <c r="AV1" s="310" t="s">
        <v>1335</v>
      </c>
      <c r="AW1" s="310" t="s">
        <v>1336</v>
      </c>
      <c r="AX1" s="311" t="s">
        <v>1337</v>
      </c>
      <c r="AY1" s="312" t="s">
        <v>1338</v>
      </c>
      <c r="AZ1" s="313" t="s">
        <v>1339</v>
      </c>
      <c r="BA1" s="314" t="s">
        <v>1340</v>
      </c>
      <c r="BB1" s="313" t="s">
        <v>1341</v>
      </c>
      <c r="BC1" s="314" t="s">
        <v>1342</v>
      </c>
      <c r="BD1" s="313" t="s">
        <v>1343</v>
      </c>
      <c r="BE1" s="314" t="s">
        <v>1344</v>
      </c>
      <c r="BF1" s="313" t="s">
        <v>1345</v>
      </c>
      <c r="BG1" s="315" t="s">
        <v>1346</v>
      </c>
      <c r="BH1" s="313" t="s">
        <v>1017</v>
      </c>
      <c r="BI1" s="315" t="s">
        <v>1018</v>
      </c>
      <c r="BJ1" s="313" t="s">
        <v>1347</v>
      </c>
      <c r="BK1" s="315" t="s">
        <v>1348</v>
      </c>
      <c r="BL1" s="295" t="s">
        <v>1349</v>
      </c>
      <c r="BM1" s="295" t="s">
        <v>1350</v>
      </c>
      <c r="BN1" s="295" t="s">
        <v>1351</v>
      </c>
      <c r="BO1" s="295" t="s">
        <v>1352</v>
      </c>
      <c r="BP1" s="293" t="s">
        <v>1211</v>
      </c>
      <c r="BQ1" s="295" t="s">
        <v>1014</v>
      </c>
      <c r="BR1" s="295" t="s">
        <v>1015</v>
      </c>
      <c r="BS1" s="295" t="s">
        <v>1016</v>
      </c>
      <c r="BT1" s="293" t="s">
        <v>1353</v>
      </c>
      <c r="BU1" s="293" t="s">
        <v>1354</v>
      </c>
      <c r="BV1" s="295" t="s">
        <v>1355</v>
      </c>
      <c r="BW1" s="295" t="s">
        <v>1356</v>
      </c>
      <c r="BX1" s="316" t="s">
        <v>1357</v>
      </c>
      <c r="BY1" s="293" t="s">
        <v>1358</v>
      </c>
      <c r="BZ1" s="295" t="s">
        <v>1359</v>
      </c>
      <c r="CA1" s="292" t="s">
        <v>1360</v>
      </c>
    </row>
    <row r="2" spans="1:79" ht="13" customHeight="1" x14ac:dyDescent="0.15">
      <c r="A2" s="323">
        <v>13659</v>
      </c>
      <c r="B2" s="324">
        <v>42929</v>
      </c>
      <c r="C2" s="325" t="s">
        <v>1037</v>
      </c>
      <c r="D2" s="323" t="s">
        <v>169</v>
      </c>
      <c r="E2" s="323"/>
      <c r="F2" s="323" t="s">
        <v>1051</v>
      </c>
      <c r="G2" s="324">
        <v>42837</v>
      </c>
      <c r="H2" s="326" t="s">
        <v>1040</v>
      </c>
      <c r="I2" s="326" t="s">
        <v>1041</v>
      </c>
      <c r="J2" s="326">
        <v>1</v>
      </c>
      <c r="K2" s="323" t="s">
        <v>1681</v>
      </c>
      <c r="L2" s="323" t="s">
        <v>1682</v>
      </c>
      <c r="M2" s="353">
        <v>96.36363636363636</v>
      </c>
      <c r="N2" s="353">
        <v>19.454545454545453</v>
      </c>
      <c r="O2" s="323"/>
      <c r="P2" s="323"/>
      <c r="Q2" s="354"/>
      <c r="R2" s="392"/>
      <c r="S2" s="354"/>
      <c r="T2" s="323"/>
      <c r="U2" s="354"/>
      <c r="V2" s="354"/>
      <c r="W2" s="354"/>
      <c r="X2" s="323"/>
      <c r="Y2" s="353"/>
      <c r="Z2" s="353"/>
      <c r="AA2" s="353"/>
      <c r="AB2" s="353"/>
      <c r="AC2" s="353"/>
      <c r="AD2" s="353"/>
      <c r="AE2" s="353"/>
      <c r="AF2" s="323"/>
      <c r="AG2" s="323"/>
      <c r="AH2" s="353"/>
      <c r="AI2" s="323"/>
      <c r="AJ2" s="323"/>
      <c r="AK2" s="354"/>
      <c r="AL2" s="323"/>
      <c r="AM2" s="353"/>
      <c r="AN2" s="353"/>
      <c r="AO2" s="323" t="s">
        <v>1054</v>
      </c>
      <c r="AP2" s="326" t="s">
        <v>1041</v>
      </c>
      <c r="AQ2" s="326"/>
      <c r="AR2" s="326"/>
      <c r="AS2" s="327"/>
      <c r="AT2" s="326">
        <v>10</v>
      </c>
      <c r="AU2" s="326"/>
      <c r="AV2" s="326"/>
      <c r="AW2" s="326"/>
      <c r="AX2" s="326" t="s">
        <v>1045</v>
      </c>
      <c r="AY2" s="323"/>
      <c r="AZ2" s="326">
        <v>0</v>
      </c>
      <c r="BA2" s="326">
        <v>0</v>
      </c>
      <c r="BB2" s="326">
        <v>0</v>
      </c>
      <c r="BC2" s="326">
        <v>0</v>
      </c>
      <c r="BD2" s="326">
        <v>0</v>
      </c>
      <c r="BE2" s="326">
        <v>0</v>
      </c>
      <c r="BF2" s="326">
        <v>0</v>
      </c>
      <c r="BG2" s="326">
        <v>0</v>
      </c>
      <c r="BH2" s="326">
        <v>0</v>
      </c>
      <c r="BI2" s="326">
        <v>0</v>
      </c>
      <c r="BJ2" s="326">
        <v>0</v>
      </c>
      <c r="BK2" s="326">
        <v>0</v>
      </c>
      <c r="BL2" s="326"/>
      <c r="BM2" s="326" t="s">
        <v>1041</v>
      </c>
      <c r="BN2" s="326"/>
      <c r="BO2" s="326" t="s">
        <v>1041</v>
      </c>
      <c r="BP2" s="355">
        <v>94.472727272727269</v>
      </c>
      <c r="BQ2" s="326"/>
      <c r="BR2" s="326"/>
      <c r="BS2" s="328">
        <v>42916</v>
      </c>
      <c r="BT2" s="236" t="s">
        <v>1683</v>
      </c>
      <c r="BU2" s="329"/>
      <c r="BV2" s="326"/>
      <c r="BW2" s="326" t="s">
        <v>1046</v>
      </c>
      <c r="BX2" s="326"/>
      <c r="BY2" s="329" t="s">
        <v>1684</v>
      </c>
      <c r="BZ2" s="323" t="s">
        <v>23</v>
      </c>
      <c r="CA2" s="329" t="s">
        <v>89</v>
      </c>
    </row>
    <row r="3" spans="1:79" ht="13" customHeight="1" x14ac:dyDescent="0.15">
      <c r="A3" s="323">
        <v>15221</v>
      </c>
      <c r="B3" s="324">
        <v>42925</v>
      </c>
      <c r="C3" s="325" t="s">
        <v>1037</v>
      </c>
      <c r="D3" s="323" t="s">
        <v>169</v>
      </c>
      <c r="E3" s="323"/>
      <c r="F3" s="323" t="s">
        <v>1051</v>
      </c>
      <c r="G3" s="324">
        <v>42922</v>
      </c>
      <c r="H3" s="326" t="s">
        <v>126</v>
      </c>
      <c r="I3" s="326" t="s">
        <v>1041</v>
      </c>
      <c r="J3" s="326">
        <v>2</v>
      </c>
      <c r="K3" s="323" t="s">
        <v>1042</v>
      </c>
      <c r="L3" s="323" t="s">
        <v>1087</v>
      </c>
      <c r="M3" s="353">
        <v>127.85454545454543</v>
      </c>
      <c r="N3" s="353">
        <v>20.75454545454545</v>
      </c>
      <c r="O3" s="323"/>
      <c r="P3" s="323"/>
      <c r="Q3" s="354"/>
      <c r="R3" s="392"/>
      <c r="S3" s="354"/>
      <c r="T3" s="323"/>
      <c r="U3" s="354"/>
      <c r="V3" s="354"/>
      <c r="W3" s="354"/>
      <c r="X3" s="323"/>
      <c r="Y3" s="353"/>
      <c r="Z3" s="353"/>
      <c r="AA3" s="353"/>
      <c r="AB3" s="353"/>
      <c r="AC3" s="353"/>
      <c r="AD3" s="353"/>
      <c r="AE3" s="353"/>
      <c r="AF3" s="323"/>
      <c r="AG3" s="323"/>
      <c r="AH3" s="353"/>
      <c r="AI3" s="323"/>
      <c r="AJ3" s="323"/>
      <c r="AK3" s="354"/>
      <c r="AL3" s="323"/>
      <c r="AM3" s="353"/>
      <c r="AN3" s="353"/>
      <c r="AO3" s="323" t="s">
        <v>1054</v>
      </c>
      <c r="AP3" s="326" t="s">
        <v>1041</v>
      </c>
      <c r="AQ3" s="326"/>
      <c r="AR3" s="326"/>
      <c r="AS3" s="327"/>
      <c r="AT3" s="326">
        <v>7</v>
      </c>
      <c r="AU3" s="326"/>
      <c r="AV3" s="326"/>
      <c r="AW3" s="326"/>
      <c r="AX3" s="326" t="s">
        <v>1045</v>
      </c>
      <c r="AY3" s="323"/>
      <c r="AZ3" s="326">
        <v>0</v>
      </c>
      <c r="BA3" s="326">
        <v>0</v>
      </c>
      <c r="BB3" s="326">
        <v>0</v>
      </c>
      <c r="BC3" s="326">
        <v>0</v>
      </c>
      <c r="BD3" s="326">
        <v>0</v>
      </c>
      <c r="BE3" s="326">
        <v>0</v>
      </c>
      <c r="BF3" s="326">
        <v>0</v>
      </c>
      <c r="BG3" s="326">
        <v>0</v>
      </c>
      <c r="BH3" s="326">
        <v>0</v>
      </c>
      <c r="BI3" s="326">
        <v>0</v>
      </c>
      <c r="BJ3" s="326">
        <v>0</v>
      </c>
      <c r="BK3" s="326">
        <v>0</v>
      </c>
      <c r="BL3" s="326"/>
      <c r="BM3" s="326" t="s">
        <v>1041</v>
      </c>
      <c r="BN3" s="326">
        <v>12</v>
      </c>
      <c r="BO3" s="326" t="s">
        <v>1041</v>
      </c>
      <c r="BP3" s="356"/>
      <c r="BQ3" s="326"/>
      <c r="BR3" s="326">
        <v>12</v>
      </c>
      <c r="BS3" s="326"/>
      <c r="BT3" s="323"/>
      <c r="BU3" s="329"/>
      <c r="BV3" s="326"/>
      <c r="BW3" s="326" t="s">
        <v>1046</v>
      </c>
      <c r="BX3" s="326"/>
      <c r="BY3" s="323" t="s">
        <v>1685</v>
      </c>
      <c r="BZ3" s="393" t="s">
        <v>1686</v>
      </c>
      <c r="CA3" s="329" t="s">
        <v>130</v>
      </c>
    </row>
    <row r="4" spans="1:79" ht="13" customHeight="1" x14ac:dyDescent="0.15">
      <c r="A4" s="323">
        <v>11802</v>
      </c>
      <c r="B4" s="324">
        <v>42925</v>
      </c>
      <c r="C4" s="325" t="s">
        <v>1037</v>
      </c>
      <c r="D4" s="323" t="s">
        <v>169</v>
      </c>
      <c r="E4" s="323"/>
      <c r="F4" s="323" t="s">
        <v>1051</v>
      </c>
      <c r="G4" s="333">
        <v>42916</v>
      </c>
      <c r="H4" s="326" t="s">
        <v>1040</v>
      </c>
      <c r="I4" s="326" t="s">
        <v>1041</v>
      </c>
      <c r="J4" s="326">
        <v>3</v>
      </c>
      <c r="K4" s="323" t="s">
        <v>1097</v>
      </c>
      <c r="L4" s="323" t="s">
        <v>1383</v>
      </c>
      <c r="M4" s="353">
        <v>99.999999999999986</v>
      </c>
      <c r="N4" s="353">
        <v>21.654545454545453</v>
      </c>
      <c r="O4" s="323"/>
      <c r="P4" s="323"/>
      <c r="Q4" s="354"/>
      <c r="R4" s="392"/>
      <c r="S4" s="354"/>
      <c r="T4" s="323"/>
      <c r="U4" s="354"/>
      <c r="V4" s="354"/>
      <c r="W4" s="354"/>
      <c r="X4" s="323"/>
      <c r="Y4" s="353"/>
      <c r="Z4" s="353"/>
      <c r="AA4" s="353"/>
      <c r="AB4" s="353"/>
      <c r="AC4" s="353"/>
      <c r="AD4" s="354"/>
      <c r="AE4" s="353"/>
      <c r="AF4" s="323"/>
      <c r="AG4" s="323"/>
      <c r="AH4" s="353"/>
      <c r="AI4" s="323"/>
      <c r="AJ4" s="323"/>
      <c r="AK4" s="353"/>
      <c r="AL4" s="323"/>
      <c r="AM4" s="353"/>
      <c r="AN4" s="353"/>
      <c r="AO4" s="323" t="s">
        <v>1054</v>
      </c>
      <c r="AP4" s="326" t="s">
        <v>1041</v>
      </c>
      <c r="AQ4" s="326"/>
      <c r="AR4" s="326"/>
      <c r="AS4" s="327"/>
      <c r="AT4" s="326">
        <v>7.5</v>
      </c>
      <c r="AU4" s="326"/>
      <c r="AV4" s="326"/>
      <c r="AW4" s="326"/>
      <c r="AX4" s="326" t="s">
        <v>1041</v>
      </c>
      <c r="AY4" s="323"/>
      <c r="AZ4" s="326">
        <v>0</v>
      </c>
      <c r="BA4" s="326">
        <v>0</v>
      </c>
      <c r="BB4" s="326">
        <v>0</v>
      </c>
      <c r="BC4" s="326">
        <v>0</v>
      </c>
      <c r="BD4" s="326">
        <v>0</v>
      </c>
      <c r="BE4" s="326">
        <v>0</v>
      </c>
      <c r="BF4" s="326">
        <v>0</v>
      </c>
      <c r="BG4" s="326">
        <v>0</v>
      </c>
      <c r="BH4" s="326">
        <v>0</v>
      </c>
      <c r="BI4" s="326">
        <v>0</v>
      </c>
      <c r="BJ4" s="326">
        <v>0</v>
      </c>
      <c r="BK4" s="326">
        <v>0</v>
      </c>
      <c r="BL4" s="326"/>
      <c r="BM4" s="326" t="s">
        <v>1041</v>
      </c>
      <c r="BN4" s="326"/>
      <c r="BO4" s="326" t="s">
        <v>1041</v>
      </c>
      <c r="BP4" s="356"/>
      <c r="BQ4" s="326"/>
      <c r="BR4" s="326"/>
      <c r="BS4" s="326"/>
      <c r="BT4" s="323"/>
      <c r="BU4" s="329"/>
      <c r="BV4" s="326"/>
      <c r="BW4" s="326" t="s">
        <v>1046</v>
      </c>
      <c r="BX4" s="326">
        <v>1</v>
      </c>
      <c r="BY4" s="323"/>
      <c r="BZ4" s="393" t="s">
        <v>1384</v>
      </c>
      <c r="CA4" s="323" t="s">
        <v>184</v>
      </c>
    </row>
    <row r="5" spans="1:79" ht="13" customHeight="1" x14ac:dyDescent="0.15">
      <c r="A5" s="323">
        <v>13068</v>
      </c>
      <c r="B5" s="324">
        <v>42929</v>
      </c>
      <c r="C5" s="325" t="s">
        <v>1037</v>
      </c>
      <c r="D5" s="323" t="s">
        <v>169</v>
      </c>
      <c r="E5" s="323"/>
      <c r="F5" s="323" t="s">
        <v>1051</v>
      </c>
      <c r="G5" s="324">
        <v>42794</v>
      </c>
      <c r="H5" s="326" t="s">
        <v>971</v>
      </c>
      <c r="I5" s="326" t="s">
        <v>1167</v>
      </c>
      <c r="J5" s="326">
        <v>6</v>
      </c>
      <c r="K5" s="323" t="s">
        <v>1047</v>
      </c>
      <c r="L5" s="323" t="s">
        <v>1389</v>
      </c>
      <c r="M5" s="353">
        <v>183.6090909090909</v>
      </c>
      <c r="N5" s="353">
        <v>29.999999999999996</v>
      </c>
      <c r="O5" s="323"/>
      <c r="P5" s="323"/>
      <c r="Q5" s="354"/>
      <c r="R5" s="392"/>
      <c r="S5" s="354"/>
      <c r="T5" s="323"/>
      <c r="U5" s="354"/>
      <c r="V5" s="354"/>
      <c r="W5" s="354"/>
      <c r="X5" s="323"/>
      <c r="Y5" s="353"/>
      <c r="Z5" s="353"/>
      <c r="AA5" s="353"/>
      <c r="AB5" s="353"/>
      <c r="AC5" s="353"/>
      <c r="AD5" s="353"/>
      <c r="AE5" s="353"/>
      <c r="AF5" s="323"/>
      <c r="AG5" s="323"/>
      <c r="AH5" s="353"/>
      <c r="AI5" s="323"/>
      <c r="AJ5" s="323"/>
      <c r="AK5" s="353"/>
      <c r="AL5" s="323"/>
      <c r="AM5" s="353"/>
      <c r="AN5" s="353"/>
      <c r="AO5" s="323" t="s">
        <v>1054</v>
      </c>
      <c r="AP5" s="326" t="s">
        <v>1041</v>
      </c>
      <c r="AQ5" s="326"/>
      <c r="AR5" s="326"/>
      <c r="AS5" s="327"/>
      <c r="AT5" s="326"/>
      <c r="AU5" s="326"/>
      <c r="AV5" s="326"/>
      <c r="AW5" s="326"/>
      <c r="AX5" s="326" t="s">
        <v>1041</v>
      </c>
      <c r="AY5" s="323"/>
      <c r="AZ5" s="326">
        <v>20</v>
      </c>
      <c r="BA5" s="326">
        <v>0</v>
      </c>
      <c r="BB5" s="326">
        <v>0</v>
      </c>
      <c r="BC5" s="326">
        <v>0</v>
      </c>
      <c r="BD5" s="326">
        <v>0</v>
      </c>
      <c r="BE5" s="326">
        <v>0</v>
      </c>
      <c r="BF5" s="326">
        <v>0</v>
      </c>
      <c r="BG5" s="326">
        <v>0</v>
      </c>
      <c r="BH5" s="326">
        <v>5</v>
      </c>
      <c r="BI5" s="326">
        <v>0</v>
      </c>
      <c r="BJ5" s="326">
        <v>0</v>
      </c>
      <c r="BK5" s="326">
        <v>0</v>
      </c>
      <c r="BL5" s="326"/>
      <c r="BM5" s="326" t="s">
        <v>1041</v>
      </c>
      <c r="BN5" s="326"/>
      <c r="BO5" s="326" t="s">
        <v>1041</v>
      </c>
      <c r="BP5" s="356"/>
      <c r="BQ5" s="326"/>
      <c r="BR5" s="326"/>
      <c r="BS5" s="326"/>
      <c r="BT5" s="329"/>
      <c r="BU5" s="329"/>
      <c r="BV5" s="326"/>
      <c r="BW5" s="326" t="s">
        <v>1046</v>
      </c>
      <c r="BX5" s="326"/>
      <c r="BY5" s="323" t="s">
        <v>1687</v>
      </c>
      <c r="BZ5" s="330" t="s">
        <v>1688</v>
      </c>
      <c r="CA5" s="323" t="s">
        <v>184</v>
      </c>
    </row>
    <row r="6" spans="1:79" ht="13" customHeight="1" x14ac:dyDescent="0.15">
      <c r="A6" s="323">
        <v>13782</v>
      </c>
      <c r="B6" s="324">
        <v>42928</v>
      </c>
      <c r="C6" s="344" t="s">
        <v>1186</v>
      </c>
      <c r="D6" s="345" t="s">
        <v>169</v>
      </c>
      <c r="E6" s="345"/>
      <c r="F6" s="345" t="s">
        <v>1212</v>
      </c>
      <c r="G6" s="333">
        <v>42643</v>
      </c>
      <c r="H6" s="346" t="s">
        <v>126</v>
      </c>
      <c r="I6" s="346" t="s">
        <v>971</v>
      </c>
      <c r="J6" s="326">
        <v>7</v>
      </c>
      <c r="K6" s="345" t="s">
        <v>902</v>
      </c>
      <c r="L6" s="323" t="s">
        <v>1391</v>
      </c>
      <c r="M6" s="353">
        <v>132.89999999999998</v>
      </c>
      <c r="N6" s="353">
        <v>26.981818181818181</v>
      </c>
      <c r="O6" s="345" t="s">
        <v>992</v>
      </c>
      <c r="P6" s="345">
        <v>300</v>
      </c>
      <c r="Q6" s="353">
        <v>29.9</v>
      </c>
      <c r="R6" s="394"/>
      <c r="S6" s="395"/>
      <c r="T6" s="345"/>
      <c r="U6" s="395"/>
      <c r="V6" s="395"/>
      <c r="W6" s="395"/>
      <c r="X6" s="345"/>
      <c r="Y6" s="396"/>
      <c r="Z6" s="396"/>
      <c r="AA6" s="396"/>
      <c r="AB6" s="396"/>
      <c r="AC6" s="396"/>
      <c r="AD6" s="396"/>
      <c r="AE6" s="396"/>
      <c r="AF6" s="345"/>
      <c r="AG6" s="345"/>
      <c r="AH6" s="396"/>
      <c r="AI6" s="345"/>
      <c r="AJ6" s="345"/>
      <c r="AK6" s="396"/>
      <c r="AL6" s="345"/>
      <c r="AM6" s="396"/>
      <c r="AN6" s="396"/>
      <c r="AO6" s="345" t="s">
        <v>1379</v>
      </c>
      <c r="AP6" s="346" t="s">
        <v>971</v>
      </c>
      <c r="AQ6" s="346"/>
      <c r="AR6" s="346"/>
      <c r="AS6" s="346">
        <v>10</v>
      </c>
      <c r="AT6" s="326">
        <v>10.199999999999999</v>
      </c>
      <c r="AU6" s="326"/>
      <c r="AV6" s="326"/>
      <c r="AW6" s="326"/>
      <c r="AX6" s="346" t="s">
        <v>997</v>
      </c>
      <c r="AY6" s="345"/>
      <c r="AZ6" s="346">
        <v>0</v>
      </c>
      <c r="BA6" s="346">
        <v>0</v>
      </c>
      <c r="BB6" s="346">
        <v>7</v>
      </c>
      <c r="BC6" s="346">
        <v>0</v>
      </c>
      <c r="BD6" s="346">
        <v>0</v>
      </c>
      <c r="BE6" s="346">
        <v>0</v>
      </c>
      <c r="BF6" s="346">
        <v>0</v>
      </c>
      <c r="BG6" s="346">
        <v>0</v>
      </c>
      <c r="BH6" s="346">
        <v>0</v>
      </c>
      <c r="BI6" s="346">
        <v>0</v>
      </c>
      <c r="BJ6" s="346">
        <v>0</v>
      </c>
      <c r="BK6" s="346">
        <v>0</v>
      </c>
      <c r="BL6" s="346"/>
      <c r="BM6" s="346" t="s">
        <v>971</v>
      </c>
      <c r="BN6" s="346"/>
      <c r="BO6" s="346" t="s">
        <v>971</v>
      </c>
      <c r="BP6" s="361"/>
      <c r="BQ6" s="346"/>
      <c r="BR6" s="346"/>
      <c r="BS6" s="346"/>
      <c r="BT6" s="349"/>
      <c r="BU6" s="349"/>
      <c r="BV6" s="346"/>
      <c r="BW6" s="346" t="s">
        <v>1380</v>
      </c>
      <c r="BX6" s="346"/>
      <c r="BY6" s="345"/>
      <c r="BZ6" s="397" t="s">
        <v>1392</v>
      </c>
      <c r="CA6" s="329" t="s">
        <v>89</v>
      </c>
    </row>
    <row r="7" spans="1:79" ht="13" customHeight="1" x14ac:dyDescent="0.15">
      <c r="A7" s="323">
        <v>1489</v>
      </c>
      <c r="B7" s="324">
        <v>42928</v>
      </c>
      <c r="C7" s="325" t="s">
        <v>1037</v>
      </c>
      <c r="D7" s="323" t="s">
        <v>169</v>
      </c>
      <c r="E7" s="323"/>
      <c r="F7" s="323" t="s">
        <v>1051</v>
      </c>
      <c r="G7" s="324">
        <v>42916</v>
      </c>
      <c r="H7" s="326" t="s">
        <v>1040</v>
      </c>
      <c r="I7" s="326" t="s">
        <v>1041</v>
      </c>
      <c r="J7" s="326">
        <v>8</v>
      </c>
      <c r="K7" s="323" t="s">
        <v>1689</v>
      </c>
      <c r="L7" s="323" t="s">
        <v>1066</v>
      </c>
      <c r="M7" s="353">
        <v>139.38181818181818</v>
      </c>
      <c r="N7" s="353">
        <v>22.472727272727269</v>
      </c>
      <c r="O7" s="323"/>
      <c r="P7" s="323"/>
      <c r="Q7" s="354"/>
      <c r="R7" s="392"/>
      <c r="S7" s="354"/>
      <c r="T7" s="323"/>
      <c r="U7" s="354"/>
      <c r="V7" s="354"/>
      <c r="W7" s="354"/>
      <c r="X7" s="323"/>
      <c r="Y7" s="353"/>
      <c r="Z7" s="353"/>
      <c r="AA7" s="353"/>
      <c r="AB7" s="353"/>
      <c r="AC7" s="353"/>
      <c r="AD7" s="353"/>
      <c r="AE7" s="353"/>
      <c r="AF7" s="323"/>
      <c r="AG7" s="323"/>
      <c r="AH7" s="353"/>
      <c r="AI7" s="323"/>
      <c r="AJ7" s="323"/>
      <c r="AK7" s="353"/>
      <c r="AL7" s="323"/>
      <c r="AM7" s="353"/>
      <c r="AN7" s="353"/>
      <c r="AO7" s="323" t="s">
        <v>1054</v>
      </c>
      <c r="AP7" s="326" t="s">
        <v>1041</v>
      </c>
      <c r="AQ7" s="326"/>
      <c r="AR7" s="326"/>
      <c r="AS7" s="327"/>
      <c r="AT7" s="326">
        <v>11.6</v>
      </c>
      <c r="AU7" s="326"/>
      <c r="AV7" s="326"/>
      <c r="AW7" s="326"/>
      <c r="AX7" s="326" t="s">
        <v>1045</v>
      </c>
      <c r="AY7" s="323"/>
      <c r="AZ7" s="326">
        <v>0</v>
      </c>
      <c r="BA7" s="326">
        <v>0</v>
      </c>
      <c r="BB7" s="326">
        <v>0</v>
      </c>
      <c r="BC7" s="326">
        <v>0</v>
      </c>
      <c r="BD7" s="326">
        <v>0</v>
      </c>
      <c r="BE7" s="326">
        <v>0</v>
      </c>
      <c r="BF7" s="326">
        <v>0</v>
      </c>
      <c r="BG7" s="326">
        <v>0</v>
      </c>
      <c r="BH7" s="326">
        <v>0</v>
      </c>
      <c r="BI7" s="326">
        <v>0</v>
      </c>
      <c r="BJ7" s="326">
        <v>0</v>
      </c>
      <c r="BK7" s="326">
        <v>0</v>
      </c>
      <c r="BL7" s="326"/>
      <c r="BM7" s="326" t="s">
        <v>1041</v>
      </c>
      <c r="BN7" s="326"/>
      <c r="BO7" s="326" t="s">
        <v>1041</v>
      </c>
      <c r="BP7" s="356"/>
      <c r="BQ7" s="326"/>
      <c r="BR7" s="326"/>
      <c r="BS7" s="326"/>
      <c r="BT7" s="329"/>
      <c r="BU7" s="329"/>
      <c r="BV7" s="326"/>
      <c r="BW7" s="326" t="s">
        <v>1046</v>
      </c>
      <c r="BX7" s="326"/>
      <c r="BY7" s="323"/>
      <c r="BZ7" s="393" t="s">
        <v>1394</v>
      </c>
      <c r="CA7" s="329" t="s">
        <v>184</v>
      </c>
    </row>
    <row r="8" spans="1:79" ht="13" customHeight="1" x14ac:dyDescent="0.15">
      <c r="A8" s="323">
        <v>10274</v>
      </c>
      <c r="B8" s="324">
        <v>42925</v>
      </c>
      <c r="C8" s="325" t="s">
        <v>1037</v>
      </c>
      <c r="D8" s="323" t="s">
        <v>169</v>
      </c>
      <c r="E8" s="323"/>
      <c r="F8" s="323" t="s">
        <v>1051</v>
      </c>
      <c r="G8" s="324">
        <v>42916</v>
      </c>
      <c r="H8" s="326" t="s">
        <v>1040</v>
      </c>
      <c r="I8" s="326" t="s">
        <v>1041</v>
      </c>
      <c r="J8" s="326">
        <v>9</v>
      </c>
      <c r="K8" s="323" t="s">
        <v>1122</v>
      </c>
      <c r="L8" s="323" t="s">
        <v>1123</v>
      </c>
      <c r="M8" s="353">
        <v>131.99999999999997</v>
      </c>
      <c r="N8" s="353">
        <v>27.209090909090907</v>
      </c>
      <c r="O8" s="323"/>
      <c r="P8" s="323"/>
      <c r="Q8" s="354"/>
      <c r="R8" s="392"/>
      <c r="S8" s="354"/>
      <c r="T8" s="323"/>
      <c r="U8" s="354"/>
      <c r="V8" s="354"/>
      <c r="W8" s="354"/>
      <c r="X8" s="323"/>
      <c r="Y8" s="353"/>
      <c r="Z8" s="353"/>
      <c r="AA8" s="353"/>
      <c r="AB8" s="353"/>
      <c r="AC8" s="353"/>
      <c r="AD8" s="353"/>
      <c r="AE8" s="353"/>
      <c r="AF8" s="323"/>
      <c r="AG8" s="323"/>
      <c r="AH8" s="353"/>
      <c r="AI8" s="323"/>
      <c r="AJ8" s="323"/>
      <c r="AK8" s="353"/>
      <c r="AL8" s="323"/>
      <c r="AM8" s="353"/>
      <c r="AN8" s="353"/>
      <c r="AO8" s="323" t="s">
        <v>1054</v>
      </c>
      <c r="AP8" s="326" t="s">
        <v>1041</v>
      </c>
      <c r="AQ8" s="326"/>
      <c r="AR8" s="326"/>
      <c r="AS8" s="327"/>
      <c r="AT8" s="326">
        <v>9.5</v>
      </c>
      <c r="AU8" s="326"/>
      <c r="AV8" s="326"/>
      <c r="AW8" s="326"/>
      <c r="AX8" s="326" t="s">
        <v>1045</v>
      </c>
      <c r="AY8" s="323"/>
      <c r="AZ8" s="326">
        <v>16</v>
      </c>
      <c r="BA8" s="326">
        <v>0</v>
      </c>
      <c r="BB8" s="326">
        <v>0</v>
      </c>
      <c r="BC8" s="326">
        <v>0</v>
      </c>
      <c r="BD8" s="326">
        <v>0</v>
      </c>
      <c r="BE8" s="326">
        <v>0</v>
      </c>
      <c r="BF8" s="326">
        <v>0</v>
      </c>
      <c r="BG8" s="326">
        <v>0</v>
      </c>
      <c r="BH8" s="326">
        <v>0</v>
      </c>
      <c r="BI8" s="326">
        <v>0</v>
      </c>
      <c r="BJ8" s="326">
        <v>0</v>
      </c>
      <c r="BK8" s="326">
        <v>0</v>
      </c>
      <c r="BL8" s="326"/>
      <c r="BM8" s="326" t="s">
        <v>1041</v>
      </c>
      <c r="BN8" s="326">
        <v>12</v>
      </c>
      <c r="BO8" s="326" t="s">
        <v>1041</v>
      </c>
      <c r="BP8" s="356"/>
      <c r="BQ8" s="326"/>
      <c r="BR8" s="326">
        <v>12</v>
      </c>
      <c r="BS8" s="326"/>
      <c r="BT8" s="329"/>
      <c r="BU8" s="329"/>
      <c r="BV8" s="326"/>
      <c r="BW8" s="326" t="s">
        <v>1046</v>
      </c>
      <c r="BX8" s="326"/>
      <c r="BY8" s="323" t="s">
        <v>1690</v>
      </c>
      <c r="BZ8" s="397" t="s">
        <v>1395</v>
      </c>
      <c r="CA8" s="323" t="s">
        <v>184</v>
      </c>
    </row>
    <row r="9" spans="1:79" ht="13" customHeight="1" x14ac:dyDescent="0.15">
      <c r="A9" s="323">
        <v>12769</v>
      </c>
      <c r="B9" s="324">
        <v>42926</v>
      </c>
      <c r="C9" s="325" t="s">
        <v>1037</v>
      </c>
      <c r="D9" s="323" t="s">
        <v>169</v>
      </c>
      <c r="E9" s="323"/>
      <c r="F9" s="323" t="s">
        <v>1051</v>
      </c>
      <c r="G9" s="324">
        <v>42917</v>
      </c>
      <c r="H9" s="326" t="s">
        <v>1040</v>
      </c>
      <c r="I9" s="326" t="s">
        <v>1041</v>
      </c>
      <c r="J9" s="326">
        <v>10</v>
      </c>
      <c r="K9" s="323" t="s">
        <v>905</v>
      </c>
      <c r="L9" s="323" t="s">
        <v>1691</v>
      </c>
      <c r="M9" s="353">
        <v>134.42727272727271</v>
      </c>
      <c r="N9" s="353">
        <v>23.763636363636362</v>
      </c>
      <c r="O9" s="323"/>
      <c r="P9" s="323"/>
      <c r="Q9" s="354"/>
      <c r="R9" s="392"/>
      <c r="S9" s="354"/>
      <c r="T9" s="323"/>
      <c r="U9" s="354"/>
      <c r="V9" s="354"/>
      <c r="W9" s="354"/>
      <c r="X9" s="323"/>
      <c r="Y9" s="353"/>
      <c r="Z9" s="353"/>
      <c r="AA9" s="353"/>
      <c r="AB9" s="353"/>
      <c r="AC9" s="353"/>
      <c r="AD9" s="353"/>
      <c r="AE9" s="353"/>
      <c r="AF9" s="323"/>
      <c r="AG9" s="323"/>
      <c r="AH9" s="353"/>
      <c r="AI9" s="323"/>
      <c r="AJ9" s="323"/>
      <c r="AK9" s="353"/>
      <c r="AL9" s="323"/>
      <c r="AM9" s="353"/>
      <c r="AN9" s="353"/>
      <c r="AO9" s="323" t="s">
        <v>1054</v>
      </c>
      <c r="AP9" s="326" t="s">
        <v>1041</v>
      </c>
      <c r="AQ9" s="326"/>
      <c r="AR9" s="326"/>
      <c r="AS9" s="327"/>
      <c r="AT9" s="326">
        <v>7.5</v>
      </c>
      <c r="AU9" s="326"/>
      <c r="AV9" s="326"/>
      <c r="AW9" s="326"/>
      <c r="AX9" s="326" t="s">
        <v>971</v>
      </c>
      <c r="AY9" s="323"/>
      <c r="AZ9" s="326">
        <v>0</v>
      </c>
      <c r="BA9" s="326">
        <v>0</v>
      </c>
      <c r="BB9" s="326">
        <v>0</v>
      </c>
      <c r="BC9" s="326">
        <v>0</v>
      </c>
      <c r="BD9" s="326">
        <v>0</v>
      </c>
      <c r="BE9" s="326">
        <v>0</v>
      </c>
      <c r="BF9" s="326">
        <v>0</v>
      </c>
      <c r="BG9" s="326">
        <v>0</v>
      </c>
      <c r="BH9" s="326">
        <v>0</v>
      </c>
      <c r="BI9" s="326">
        <v>0</v>
      </c>
      <c r="BJ9" s="326">
        <v>0</v>
      </c>
      <c r="BK9" s="326">
        <v>0</v>
      </c>
      <c r="BL9" s="326"/>
      <c r="BM9" s="326" t="s">
        <v>1041</v>
      </c>
      <c r="BN9" s="326"/>
      <c r="BO9" s="326" t="s">
        <v>1041</v>
      </c>
      <c r="BP9" s="356"/>
      <c r="BQ9" s="326"/>
      <c r="BR9" s="326"/>
      <c r="BS9" s="326"/>
      <c r="BT9" s="323"/>
      <c r="BU9" s="329"/>
      <c r="BV9" s="326"/>
      <c r="BW9" s="326" t="s">
        <v>1046</v>
      </c>
      <c r="BX9" s="326"/>
      <c r="BY9" s="352" t="s">
        <v>1692</v>
      </c>
      <c r="BZ9" s="331" t="s">
        <v>1693</v>
      </c>
      <c r="CA9" s="329" t="s">
        <v>184</v>
      </c>
    </row>
    <row r="10" spans="1:79" ht="13" customHeight="1" x14ac:dyDescent="0.15">
      <c r="A10" s="323">
        <v>4379</v>
      </c>
      <c r="B10" s="324">
        <v>42926</v>
      </c>
      <c r="C10" s="325" t="s">
        <v>1037</v>
      </c>
      <c r="D10" s="323" t="s">
        <v>169</v>
      </c>
      <c r="E10" s="323"/>
      <c r="F10" s="323" t="s">
        <v>1051</v>
      </c>
      <c r="G10" s="324">
        <v>42916</v>
      </c>
      <c r="H10" s="326" t="s">
        <v>1040</v>
      </c>
      <c r="I10" s="326" t="s">
        <v>1041</v>
      </c>
      <c r="J10" s="326">
        <v>11</v>
      </c>
      <c r="K10" s="323" t="s">
        <v>1052</v>
      </c>
      <c r="L10" s="323" t="s">
        <v>1126</v>
      </c>
      <c r="M10" s="353">
        <v>100.1</v>
      </c>
      <c r="N10" s="353">
        <v>27.099999999999998</v>
      </c>
      <c r="O10" s="323"/>
      <c r="P10" s="323"/>
      <c r="Q10" s="354"/>
      <c r="R10" s="392"/>
      <c r="S10" s="354"/>
      <c r="T10" s="323"/>
      <c r="U10" s="354"/>
      <c r="V10" s="354"/>
      <c r="W10" s="354"/>
      <c r="X10" s="323"/>
      <c r="Y10" s="353"/>
      <c r="Z10" s="353"/>
      <c r="AA10" s="353"/>
      <c r="AB10" s="353"/>
      <c r="AC10" s="353"/>
      <c r="AD10" s="353"/>
      <c r="AE10" s="353"/>
      <c r="AF10" s="323"/>
      <c r="AG10" s="323"/>
      <c r="AH10" s="353"/>
      <c r="AI10" s="323"/>
      <c r="AJ10" s="323"/>
      <c r="AK10" s="353"/>
      <c r="AL10" s="323"/>
      <c r="AM10" s="353"/>
      <c r="AN10" s="353"/>
      <c r="AO10" s="323" t="s">
        <v>1054</v>
      </c>
      <c r="AP10" s="326" t="s">
        <v>1041</v>
      </c>
      <c r="AQ10" s="326"/>
      <c r="AR10" s="326"/>
      <c r="AS10" s="327"/>
      <c r="AT10" s="326">
        <v>7</v>
      </c>
      <c r="AU10" s="326"/>
      <c r="AV10" s="326"/>
      <c r="AW10" s="326"/>
      <c r="AX10" s="326" t="s">
        <v>1041</v>
      </c>
      <c r="AY10" s="323"/>
      <c r="AZ10" s="326">
        <v>0</v>
      </c>
      <c r="BA10" s="326">
        <v>0</v>
      </c>
      <c r="BB10" s="326">
        <v>0</v>
      </c>
      <c r="BC10" s="326">
        <v>0</v>
      </c>
      <c r="BD10" s="326">
        <v>0</v>
      </c>
      <c r="BE10" s="326">
        <v>0</v>
      </c>
      <c r="BF10" s="326">
        <v>0</v>
      </c>
      <c r="BG10" s="326">
        <v>0</v>
      </c>
      <c r="BH10" s="326">
        <v>0</v>
      </c>
      <c r="BI10" s="326">
        <v>0</v>
      </c>
      <c r="BJ10" s="326">
        <v>0</v>
      </c>
      <c r="BK10" s="326">
        <v>0</v>
      </c>
      <c r="BL10" s="326"/>
      <c r="BM10" s="326" t="s">
        <v>1041</v>
      </c>
      <c r="BN10" s="326"/>
      <c r="BO10" s="326" t="s">
        <v>1041</v>
      </c>
      <c r="BP10" s="356"/>
      <c r="BQ10" s="326"/>
      <c r="BR10" s="326"/>
      <c r="BS10" s="326"/>
      <c r="BT10" s="329"/>
      <c r="BU10" s="329"/>
      <c r="BV10" s="326"/>
      <c r="BW10" s="326" t="s">
        <v>1046</v>
      </c>
      <c r="BX10" s="326"/>
      <c r="BY10" s="329"/>
      <c r="BZ10" s="331" t="s">
        <v>1694</v>
      </c>
      <c r="CA10" s="329" t="s">
        <v>184</v>
      </c>
    </row>
    <row r="11" spans="1:79" ht="13" customHeight="1" x14ac:dyDescent="0.15">
      <c r="A11" s="323">
        <v>13943</v>
      </c>
      <c r="B11" s="324">
        <v>42929</v>
      </c>
      <c r="C11" s="398" t="s">
        <v>1037</v>
      </c>
      <c r="D11" s="338" t="s">
        <v>169</v>
      </c>
      <c r="E11" s="338"/>
      <c r="F11" s="338" t="s">
        <v>1051</v>
      </c>
      <c r="G11" s="324">
        <v>42916</v>
      </c>
      <c r="H11" s="399" t="s">
        <v>1040</v>
      </c>
      <c r="I11" s="399" t="s">
        <v>1041</v>
      </c>
      <c r="J11" s="326">
        <v>12</v>
      </c>
      <c r="K11" s="338" t="s">
        <v>1055</v>
      </c>
      <c r="L11" s="323" t="s">
        <v>1695</v>
      </c>
      <c r="M11" s="353">
        <v>122.49999999999999</v>
      </c>
      <c r="N11" s="353">
        <v>22.309090909090905</v>
      </c>
      <c r="O11" s="323"/>
      <c r="P11" s="323"/>
      <c r="Q11" s="354"/>
      <c r="R11" s="392"/>
      <c r="S11" s="354"/>
      <c r="T11" s="323"/>
      <c r="U11" s="354"/>
      <c r="V11" s="354"/>
      <c r="W11" s="354"/>
      <c r="X11" s="323"/>
      <c r="Y11" s="353"/>
      <c r="Z11" s="353"/>
      <c r="AA11" s="353"/>
      <c r="AB11" s="353"/>
      <c r="AC11" s="353"/>
      <c r="AD11" s="354"/>
      <c r="AE11" s="353"/>
      <c r="AF11" s="323"/>
      <c r="AG11" s="323"/>
      <c r="AH11" s="353"/>
      <c r="AI11" s="338"/>
      <c r="AJ11" s="338"/>
      <c r="AK11" s="400"/>
      <c r="AL11" s="338"/>
      <c r="AM11" s="400"/>
      <c r="AN11" s="400"/>
      <c r="AO11" s="338" t="s">
        <v>1054</v>
      </c>
      <c r="AP11" s="399" t="s">
        <v>1041</v>
      </c>
      <c r="AQ11" s="399"/>
      <c r="AR11" s="399"/>
      <c r="AS11" s="401"/>
      <c r="AT11" s="326">
        <v>5</v>
      </c>
      <c r="AU11" s="399"/>
      <c r="AV11" s="399"/>
      <c r="AW11" s="399"/>
      <c r="AX11" s="399" t="s">
        <v>1045</v>
      </c>
      <c r="AY11" s="338"/>
      <c r="AZ11" s="399">
        <v>0</v>
      </c>
      <c r="BA11" s="399">
        <v>0</v>
      </c>
      <c r="BB11" s="399">
        <v>0</v>
      </c>
      <c r="BC11" s="399">
        <v>0</v>
      </c>
      <c r="BD11" s="399">
        <v>0</v>
      </c>
      <c r="BE11" s="399">
        <v>0</v>
      </c>
      <c r="BF11" s="399">
        <v>0</v>
      </c>
      <c r="BG11" s="399">
        <v>0</v>
      </c>
      <c r="BH11" s="399">
        <v>0</v>
      </c>
      <c r="BI11" s="399">
        <v>0</v>
      </c>
      <c r="BJ11" s="326">
        <v>0</v>
      </c>
      <c r="BK11" s="399">
        <v>0</v>
      </c>
      <c r="BL11" s="399"/>
      <c r="BM11" s="399" t="s">
        <v>1041</v>
      </c>
      <c r="BN11" s="326">
        <v>12</v>
      </c>
      <c r="BO11" s="399" t="s">
        <v>1041</v>
      </c>
      <c r="BP11" s="402"/>
      <c r="BQ11" s="399"/>
      <c r="BR11" s="399">
        <v>12</v>
      </c>
      <c r="BS11" s="399"/>
      <c r="BT11" s="329"/>
      <c r="BU11" s="329"/>
      <c r="BV11" s="326"/>
      <c r="BW11" s="399" t="s">
        <v>1046</v>
      </c>
      <c r="BX11" s="399"/>
      <c r="BY11" s="338"/>
      <c r="BZ11" s="403" t="s">
        <v>1696</v>
      </c>
      <c r="CA11" s="323" t="s">
        <v>184</v>
      </c>
    </row>
    <row r="12" spans="1:79" ht="13" customHeight="1" x14ac:dyDescent="0.15">
      <c r="A12" s="323">
        <v>13096</v>
      </c>
      <c r="B12" s="324">
        <v>42926</v>
      </c>
      <c r="C12" s="344" t="s">
        <v>1186</v>
      </c>
      <c r="D12" s="345" t="s">
        <v>169</v>
      </c>
      <c r="E12" s="345"/>
      <c r="F12" s="345" t="s">
        <v>1212</v>
      </c>
      <c r="G12" s="333">
        <v>42922</v>
      </c>
      <c r="H12" s="346" t="s">
        <v>126</v>
      </c>
      <c r="I12" s="346" t="s">
        <v>971</v>
      </c>
      <c r="J12" s="326">
        <v>13</v>
      </c>
      <c r="K12" s="345" t="s">
        <v>738</v>
      </c>
      <c r="L12" s="323" t="s">
        <v>1400</v>
      </c>
      <c r="M12" s="353">
        <v>93.554545454545448</v>
      </c>
      <c r="N12" s="353">
        <v>22.518181818181816</v>
      </c>
      <c r="O12" s="345" t="s">
        <v>992</v>
      </c>
      <c r="P12" s="345">
        <v>1150</v>
      </c>
      <c r="Q12" s="353">
        <v>23.036363636363635</v>
      </c>
      <c r="R12" s="394"/>
      <c r="S12" s="395"/>
      <c r="T12" s="345"/>
      <c r="U12" s="395"/>
      <c r="V12" s="395"/>
      <c r="W12" s="395"/>
      <c r="X12" s="345"/>
      <c r="Y12" s="396"/>
      <c r="Z12" s="396"/>
      <c r="AA12" s="396"/>
      <c r="AB12" s="396"/>
      <c r="AC12" s="396"/>
      <c r="AD12" s="395"/>
      <c r="AE12" s="396"/>
      <c r="AF12" s="345"/>
      <c r="AG12" s="345"/>
      <c r="AH12" s="396"/>
      <c r="AI12" s="345"/>
      <c r="AJ12" s="345"/>
      <c r="AK12" s="396"/>
      <c r="AL12" s="345"/>
      <c r="AM12" s="396"/>
      <c r="AN12" s="396"/>
      <c r="AO12" s="345" t="s">
        <v>1379</v>
      </c>
      <c r="AP12" s="346" t="s">
        <v>971</v>
      </c>
      <c r="AQ12" s="346"/>
      <c r="AR12" s="346"/>
      <c r="AS12" s="347"/>
      <c r="AT12" s="326">
        <v>7</v>
      </c>
      <c r="AU12" s="326"/>
      <c r="AV12" s="326"/>
      <c r="AW12" s="326"/>
      <c r="AX12" s="346" t="s">
        <v>997</v>
      </c>
      <c r="AY12" s="345"/>
      <c r="AZ12" s="346">
        <v>0</v>
      </c>
      <c r="BA12" s="346">
        <v>0</v>
      </c>
      <c r="BB12" s="346">
        <v>0</v>
      </c>
      <c r="BC12" s="346">
        <v>0</v>
      </c>
      <c r="BD12" s="346">
        <v>0</v>
      </c>
      <c r="BE12" s="346">
        <v>0</v>
      </c>
      <c r="BF12" s="346">
        <v>0</v>
      </c>
      <c r="BG12" s="346">
        <v>0</v>
      </c>
      <c r="BH12" s="346">
        <v>0</v>
      </c>
      <c r="BI12" s="346">
        <v>0</v>
      </c>
      <c r="BJ12" s="346">
        <v>0</v>
      </c>
      <c r="BK12" s="346">
        <v>0</v>
      </c>
      <c r="BL12" s="346"/>
      <c r="BM12" s="346" t="s">
        <v>971</v>
      </c>
      <c r="BN12" s="326">
        <v>12</v>
      </c>
      <c r="BO12" s="346" t="s">
        <v>971</v>
      </c>
      <c r="BP12" s="361"/>
      <c r="BQ12" s="346"/>
      <c r="BR12" s="326">
        <v>12</v>
      </c>
      <c r="BS12" s="346"/>
      <c r="BT12" s="349"/>
      <c r="BU12" s="349"/>
      <c r="BV12" s="346"/>
      <c r="BW12" s="346" t="s">
        <v>1380</v>
      </c>
      <c r="BX12" s="346"/>
      <c r="BY12" s="345"/>
      <c r="BZ12" s="393" t="s">
        <v>1401</v>
      </c>
      <c r="CA12" s="329" t="s">
        <v>184</v>
      </c>
    </row>
    <row r="13" spans="1:79" ht="13" customHeight="1" x14ac:dyDescent="0.15">
      <c r="A13" s="323">
        <v>15192</v>
      </c>
      <c r="B13" s="324">
        <v>42926</v>
      </c>
      <c r="C13" s="335" t="s">
        <v>1037</v>
      </c>
      <c r="D13" s="336" t="s">
        <v>169</v>
      </c>
      <c r="E13" s="336"/>
      <c r="F13" s="336" t="s">
        <v>1051</v>
      </c>
      <c r="G13" s="324">
        <v>42900</v>
      </c>
      <c r="H13" s="337" t="s">
        <v>1040</v>
      </c>
      <c r="I13" s="337" t="s">
        <v>1041</v>
      </c>
      <c r="J13" s="326">
        <v>14</v>
      </c>
      <c r="K13" s="336" t="s">
        <v>1059</v>
      </c>
      <c r="L13" s="323" t="s">
        <v>1697</v>
      </c>
      <c r="M13" s="353">
        <v>135</v>
      </c>
      <c r="N13" s="353">
        <v>20.454545454545453</v>
      </c>
      <c r="O13" s="323"/>
      <c r="P13" s="323"/>
      <c r="Q13" s="354"/>
      <c r="R13" s="323"/>
      <c r="S13" s="354"/>
      <c r="T13" s="323"/>
      <c r="U13" s="354"/>
      <c r="V13" s="354"/>
      <c r="W13" s="354"/>
      <c r="X13" s="323"/>
      <c r="Y13" s="353"/>
      <c r="Z13" s="353"/>
      <c r="AA13" s="353"/>
      <c r="AB13" s="353"/>
      <c r="AC13" s="353"/>
      <c r="AD13" s="354"/>
      <c r="AE13" s="353"/>
      <c r="AF13" s="323"/>
      <c r="AG13" s="323"/>
      <c r="AH13" s="353"/>
      <c r="AI13" s="336"/>
      <c r="AJ13" s="336"/>
      <c r="AK13" s="404"/>
      <c r="AL13" s="336"/>
      <c r="AM13" s="404"/>
      <c r="AN13" s="404"/>
      <c r="AO13" s="336" t="s">
        <v>1054</v>
      </c>
      <c r="AP13" s="337" t="s">
        <v>1041</v>
      </c>
      <c r="AQ13" s="337"/>
      <c r="AR13" s="337"/>
      <c r="AS13" s="339"/>
      <c r="AT13" s="326">
        <v>5</v>
      </c>
      <c r="AU13" s="337"/>
      <c r="AV13" s="337"/>
      <c r="AW13" s="337"/>
      <c r="AX13" s="337" t="s">
        <v>1045</v>
      </c>
      <c r="AY13" s="336"/>
      <c r="AZ13" s="399">
        <v>0</v>
      </c>
      <c r="BA13" s="337">
        <v>0</v>
      </c>
      <c r="BB13" s="337">
        <v>0</v>
      </c>
      <c r="BC13" s="337">
        <v>0</v>
      </c>
      <c r="BD13" s="337">
        <v>0</v>
      </c>
      <c r="BE13" s="337">
        <v>0</v>
      </c>
      <c r="BF13" s="337">
        <v>0</v>
      </c>
      <c r="BG13" s="337">
        <v>0</v>
      </c>
      <c r="BH13" s="337">
        <v>0</v>
      </c>
      <c r="BI13" s="337">
        <v>0</v>
      </c>
      <c r="BJ13" s="326">
        <v>0</v>
      </c>
      <c r="BK13" s="337">
        <v>0</v>
      </c>
      <c r="BL13" s="337"/>
      <c r="BM13" s="337" t="s">
        <v>1041</v>
      </c>
      <c r="BN13" s="326"/>
      <c r="BO13" s="337" t="s">
        <v>1041</v>
      </c>
      <c r="BP13" s="405"/>
      <c r="BQ13" s="337"/>
      <c r="BR13" s="337"/>
      <c r="BS13" s="326"/>
      <c r="BT13" s="329"/>
      <c r="BU13" s="329"/>
      <c r="BV13" s="326"/>
      <c r="BW13" s="337" t="s">
        <v>1046</v>
      </c>
      <c r="BX13" s="337">
        <v>1</v>
      </c>
      <c r="BY13" s="336"/>
      <c r="BZ13" s="393" t="s">
        <v>1698</v>
      </c>
      <c r="CA13" s="329" t="s">
        <v>130</v>
      </c>
    </row>
    <row r="14" spans="1:79" ht="13" customHeight="1" x14ac:dyDescent="0.15">
      <c r="A14" s="323">
        <v>1409</v>
      </c>
      <c r="B14" s="324">
        <v>42928</v>
      </c>
      <c r="C14" s="325" t="s">
        <v>1037</v>
      </c>
      <c r="D14" s="323" t="s">
        <v>169</v>
      </c>
      <c r="E14" s="323"/>
      <c r="F14" s="323" t="s">
        <v>1051</v>
      </c>
      <c r="G14" s="324">
        <v>42916</v>
      </c>
      <c r="H14" s="326" t="s">
        <v>1040</v>
      </c>
      <c r="I14" s="326" t="s">
        <v>1041</v>
      </c>
      <c r="J14" s="326">
        <v>15</v>
      </c>
      <c r="K14" s="323" t="s">
        <v>1060</v>
      </c>
      <c r="L14" s="323" t="s">
        <v>1061</v>
      </c>
      <c r="M14" s="353">
        <v>119.8</v>
      </c>
      <c r="N14" s="353">
        <v>22.68181818181818</v>
      </c>
      <c r="O14" s="323" t="s">
        <v>992</v>
      </c>
      <c r="P14" s="323">
        <v>1300</v>
      </c>
      <c r="Q14" s="353">
        <v>22.381818181818179</v>
      </c>
      <c r="R14" s="392"/>
      <c r="S14" s="354"/>
      <c r="T14" s="323"/>
      <c r="U14" s="354"/>
      <c r="V14" s="354"/>
      <c r="W14" s="354"/>
      <c r="X14" s="323"/>
      <c r="Y14" s="353"/>
      <c r="Z14" s="353"/>
      <c r="AA14" s="353"/>
      <c r="AB14" s="353"/>
      <c r="AC14" s="353"/>
      <c r="AD14" s="353"/>
      <c r="AE14" s="353"/>
      <c r="AF14" s="323"/>
      <c r="AG14" s="323"/>
      <c r="AH14" s="353"/>
      <c r="AI14" s="323"/>
      <c r="AJ14" s="323"/>
      <c r="AK14" s="353"/>
      <c r="AL14" s="323"/>
      <c r="AM14" s="353"/>
      <c r="AN14" s="353"/>
      <c r="AO14" s="323" t="s">
        <v>1054</v>
      </c>
      <c r="AP14" s="326" t="s">
        <v>1041</v>
      </c>
      <c r="AQ14" s="326"/>
      <c r="AR14" s="326"/>
      <c r="AS14" s="327"/>
      <c r="AT14" s="326">
        <v>6</v>
      </c>
      <c r="AU14" s="326"/>
      <c r="AV14" s="326"/>
      <c r="AW14" s="326"/>
      <c r="AX14" s="326" t="s">
        <v>1045</v>
      </c>
      <c r="AY14" s="323"/>
      <c r="AZ14" s="326">
        <v>0</v>
      </c>
      <c r="BA14" s="326">
        <v>0</v>
      </c>
      <c r="BB14" s="326">
        <v>0</v>
      </c>
      <c r="BC14" s="326">
        <v>0</v>
      </c>
      <c r="BD14" s="326">
        <v>0</v>
      </c>
      <c r="BE14" s="326">
        <v>0</v>
      </c>
      <c r="BF14" s="326">
        <v>0</v>
      </c>
      <c r="BG14" s="326">
        <v>0</v>
      </c>
      <c r="BH14" s="326">
        <v>0</v>
      </c>
      <c r="BI14" s="326">
        <v>0</v>
      </c>
      <c r="BJ14" s="326">
        <v>0</v>
      </c>
      <c r="BK14" s="326">
        <v>0</v>
      </c>
      <c r="BL14" s="326"/>
      <c r="BM14" s="326" t="s">
        <v>1041</v>
      </c>
      <c r="BN14" s="326"/>
      <c r="BO14" s="326" t="s">
        <v>1041</v>
      </c>
      <c r="BP14" s="356"/>
      <c r="BQ14" s="326"/>
      <c r="BR14" s="326"/>
      <c r="BS14" s="328">
        <v>43464</v>
      </c>
      <c r="BT14" s="329"/>
      <c r="BU14" s="329"/>
      <c r="BV14" s="326"/>
      <c r="BW14" s="326" t="s">
        <v>1046</v>
      </c>
      <c r="BX14" s="326"/>
      <c r="BY14" s="323" t="s">
        <v>1404</v>
      </c>
      <c r="BZ14" s="397" t="s">
        <v>1405</v>
      </c>
      <c r="CA14" s="323" t="s">
        <v>184</v>
      </c>
    </row>
    <row r="15" spans="1:79" ht="13" customHeight="1" x14ac:dyDescent="0.15">
      <c r="A15" s="323">
        <v>13663</v>
      </c>
      <c r="B15" s="324">
        <v>42930</v>
      </c>
      <c r="C15" s="325" t="s">
        <v>1037</v>
      </c>
      <c r="D15" s="323" t="s">
        <v>169</v>
      </c>
      <c r="E15" s="323"/>
      <c r="F15" s="323" t="s">
        <v>1051</v>
      </c>
      <c r="G15" s="324">
        <v>42916</v>
      </c>
      <c r="H15" s="326" t="s">
        <v>1040</v>
      </c>
      <c r="I15" s="326" t="s">
        <v>1041</v>
      </c>
      <c r="J15" s="326">
        <v>16</v>
      </c>
      <c r="K15" s="323" t="s">
        <v>1062</v>
      </c>
      <c r="L15" s="323" t="s">
        <v>1699</v>
      </c>
      <c r="M15" s="353">
        <v>137.08181818181816</v>
      </c>
      <c r="N15" s="353">
        <v>26.790909090909089</v>
      </c>
      <c r="O15" s="323"/>
      <c r="P15" s="323"/>
      <c r="Q15" s="354"/>
      <c r="R15" s="392"/>
      <c r="S15" s="354"/>
      <c r="T15" s="323"/>
      <c r="U15" s="354"/>
      <c r="V15" s="354"/>
      <c r="W15" s="354"/>
      <c r="X15" s="323"/>
      <c r="Y15" s="353"/>
      <c r="Z15" s="353"/>
      <c r="AA15" s="353"/>
      <c r="AB15" s="353"/>
      <c r="AC15" s="353"/>
      <c r="AD15" s="353"/>
      <c r="AE15" s="353"/>
      <c r="AF15" s="323"/>
      <c r="AG15" s="323"/>
      <c r="AH15" s="353"/>
      <c r="AI15" s="323"/>
      <c r="AJ15" s="323"/>
      <c r="AK15" s="353"/>
      <c r="AL15" s="323"/>
      <c r="AM15" s="353"/>
      <c r="AN15" s="353"/>
      <c r="AO15" s="323" t="s">
        <v>1054</v>
      </c>
      <c r="AP15" s="326" t="s">
        <v>1041</v>
      </c>
      <c r="AQ15" s="326"/>
      <c r="AR15" s="326"/>
      <c r="AS15" s="327"/>
      <c r="AT15" s="326">
        <v>5.5</v>
      </c>
      <c r="AU15" s="326"/>
      <c r="AV15" s="326"/>
      <c r="AW15" s="326"/>
      <c r="AX15" s="326" t="s">
        <v>1041</v>
      </c>
      <c r="AY15" s="323"/>
      <c r="AZ15" s="326">
        <v>19</v>
      </c>
      <c r="BA15" s="326">
        <v>0</v>
      </c>
      <c r="BB15" s="326">
        <v>0</v>
      </c>
      <c r="BC15" s="326">
        <v>0</v>
      </c>
      <c r="BD15" s="326">
        <v>0</v>
      </c>
      <c r="BE15" s="326">
        <v>0</v>
      </c>
      <c r="BF15" s="326">
        <v>0</v>
      </c>
      <c r="BG15" s="326">
        <v>0</v>
      </c>
      <c r="BH15" s="326">
        <v>0</v>
      </c>
      <c r="BI15" s="326">
        <v>0</v>
      </c>
      <c r="BJ15" s="326">
        <v>0</v>
      </c>
      <c r="BK15" s="326">
        <v>0</v>
      </c>
      <c r="BL15" s="326"/>
      <c r="BM15" s="326" t="s">
        <v>1041</v>
      </c>
      <c r="BN15" s="326"/>
      <c r="BO15" s="326" t="s">
        <v>1041</v>
      </c>
      <c r="BP15" s="356"/>
      <c r="BQ15" s="326"/>
      <c r="BR15" s="326"/>
      <c r="BS15" s="326"/>
      <c r="BT15" s="323"/>
      <c r="BU15" s="323"/>
      <c r="BV15" s="326"/>
      <c r="BW15" s="326" t="s">
        <v>1046</v>
      </c>
      <c r="BX15" s="326"/>
      <c r="BY15" s="323"/>
      <c r="BZ15" s="350" t="s">
        <v>1700</v>
      </c>
      <c r="CA15" s="323" t="s">
        <v>184</v>
      </c>
    </row>
    <row r="16" spans="1:79" ht="13" customHeight="1" x14ac:dyDescent="0.15">
      <c r="A16" s="323">
        <v>15186</v>
      </c>
      <c r="B16" s="324">
        <v>42925</v>
      </c>
      <c r="C16" s="325" t="s">
        <v>1037</v>
      </c>
      <c r="D16" s="323" t="s">
        <v>169</v>
      </c>
      <c r="E16" s="323"/>
      <c r="F16" s="323" t="s">
        <v>1051</v>
      </c>
      <c r="G16" s="324">
        <v>42916</v>
      </c>
      <c r="H16" s="326" t="s">
        <v>126</v>
      </c>
      <c r="I16" s="326" t="s">
        <v>971</v>
      </c>
      <c r="J16" s="326">
        <v>17</v>
      </c>
      <c r="K16" s="323" t="s">
        <v>168</v>
      </c>
      <c r="L16" s="323" t="s">
        <v>1152</v>
      </c>
      <c r="M16" s="353">
        <v>165.99999999999997</v>
      </c>
      <c r="N16" s="353">
        <v>24.354545454545452</v>
      </c>
      <c r="O16" s="323" t="s">
        <v>992</v>
      </c>
      <c r="P16" s="323">
        <v>1350</v>
      </c>
      <c r="Q16" s="353">
        <v>28.263636363636362</v>
      </c>
      <c r="R16" s="392"/>
      <c r="S16" s="354"/>
      <c r="T16" s="323"/>
      <c r="U16" s="354"/>
      <c r="V16" s="354"/>
      <c r="W16" s="354"/>
      <c r="X16" s="323"/>
      <c r="Y16" s="353"/>
      <c r="Z16" s="353"/>
      <c r="AA16" s="353"/>
      <c r="AB16" s="353"/>
      <c r="AC16" s="353"/>
      <c r="AD16" s="354"/>
      <c r="AE16" s="353"/>
      <c r="AF16" s="323"/>
      <c r="AG16" s="323"/>
      <c r="AH16" s="353"/>
      <c r="AI16" s="323"/>
      <c r="AJ16" s="323"/>
      <c r="AK16" s="353"/>
      <c r="AL16" s="323"/>
      <c r="AM16" s="353"/>
      <c r="AN16" s="353"/>
      <c r="AO16" s="323" t="s">
        <v>1054</v>
      </c>
      <c r="AP16" s="326" t="s">
        <v>1041</v>
      </c>
      <c r="AQ16" s="326"/>
      <c r="AR16" s="326"/>
      <c r="AS16" s="327"/>
      <c r="AT16" s="326">
        <v>6</v>
      </c>
      <c r="AU16" s="326"/>
      <c r="AV16" s="326"/>
      <c r="AW16" s="326"/>
      <c r="AX16" s="326" t="s">
        <v>1041</v>
      </c>
      <c r="AY16" s="323"/>
      <c r="AZ16" s="326">
        <v>0</v>
      </c>
      <c r="BA16" s="326">
        <v>0</v>
      </c>
      <c r="BB16" s="326">
        <v>10</v>
      </c>
      <c r="BC16" s="326">
        <v>0</v>
      </c>
      <c r="BD16" s="326">
        <v>0</v>
      </c>
      <c r="BE16" s="326">
        <v>0</v>
      </c>
      <c r="BF16" s="326">
        <v>0</v>
      </c>
      <c r="BG16" s="326">
        <v>0</v>
      </c>
      <c r="BH16" s="326">
        <v>0</v>
      </c>
      <c r="BI16" s="326">
        <v>0</v>
      </c>
      <c r="BJ16" s="326">
        <v>0</v>
      </c>
      <c r="BK16" s="326">
        <v>0</v>
      </c>
      <c r="BL16" s="326"/>
      <c r="BM16" s="326" t="s">
        <v>1041</v>
      </c>
      <c r="BN16" s="326"/>
      <c r="BO16" s="326" t="s">
        <v>1041</v>
      </c>
      <c r="BP16" s="356"/>
      <c r="BQ16" s="326"/>
      <c r="BR16" s="326"/>
      <c r="BS16" s="326"/>
      <c r="BT16" s="323"/>
      <c r="BU16" s="323"/>
      <c r="BV16" s="326"/>
      <c r="BW16" s="326" t="s">
        <v>1046</v>
      </c>
      <c r="BX16" s="326">
        <v>1</v>
      </c>
      <c r="BY16" s="323"/>
      <c r="BZ16" s="397" t="s">
        <v>1701</v>
      </c>
      <c r="CA16" s="323" t="s">
        <v>130</v>
      </c>
    </row>
    <row r="17" spans="1:79" ht="13" customHeight="1" x14ac:dyDescent="0.15">
      <c r="A17" s="323">
        <v>13356</v>
      </c>
      <c r="B17" s="324">
        <v>42928</v>
      </c>
      <c r="C17" s="325" t="s">
        <v>1037</v>
      </c>
      <c r="D17" s="323" t="s">
        <v>169</v>
      </c>
      <c r="E17" s="323"/>
      <c r="F17" s="323" t="s">
        <v>1051</v>
      </c>
      <c r="G17" s="324">
        <v>42924</v>
      </c>
      <c r="H17" s="326" t="s">
        <v>1040</v>
      </c>
      <c r="I17" s="326" t="s">
        <v>1041</v>
      </c>
      <c r="J17" s="326">
        <v>19</v>
      </c>
      <c r="K17" s="323" t="s">
        <v>1175</v>
      </c>
      <c r="L17" s="323" t="s">
        <v>1702</v>
      </c>
      <c r="M17" s="353">
        <v>101.06363636363636</v>
      </c>
      <c r="N17" s="353">
        <v>20.872727272727271</v>
      </c>
      <c r="O17" s="323"/>
      <c r="P17" s="323"/>
      <c r="Q17" s="354"/>
      <c r="R17" s="392"/>
      <c r="S17" s="354"/>
      <c r="T17" s="323"/>
      <c r="U17" s="354"/>
      <c r="V17" s="354"/>
      <c r="W17" s="354"/>
      <c r="X17" s="323"/>
      <c r="Y17" s="353"/>
      <c r="Z17" s="353"/>
      <c r="AA17" s="353"/>
      <c r="AB17" s="353"/>
      <c r="AC17" s="353"/>
      <c r="AD17" s="354"/>
      <c r="AE17" s="353"/>
      <c r="AF17" s="323"/>
      <c r="AG17" s="323"/>
      <c r="AH17" s="353"/>
      <c r="AI17" s="323"/>
      <c r="AJ17" s="323"/>
      <c r="AK17" s="353"/>
      <c r="AL17" s="323"/>
      <c r="AM17" s="353"/>
      <c r="AN17" s="353"/>
      <c r="AO17" s="323" t="s">
        <v>1054</v>
      </c>
      <c r="AP17" s="326" t="s">
        <v>1041</v>
      </c>
      <c r="AQ17" s="326"/>
      <c r="AR17" s="326"/>
      <c r="AS17" s="327"/>
      <c r="AT17" s="326">
        <v>2</v>
      </c>
      <c r="AU17" s="326"/>
      <c r="AV17" s="326"/>
      <c r="AW17" s="326"/>
      <c r="AX17" s="326" t="s">
        <v>1045</v>
      </c>
      <c r="AY17" s="323"/>
      <c r="AZ17" s="326">
        <v>0</v>
      </c>
      <c r="BA17" s="326">
        <v>0</v>
      </c>
      <c r="BB17" s="326">
        <v>0</v>
      </c>
      <c r="BC17" s="326">
        <v>0</v>
      </c>
      <c r="BD17" s="326">
        <v>0</v>
      </c>
      <c r="BE17" s="326">
        <v>0</v>
      </c>
      <c r="BF17" s="326">
        <v>0</v>
      </c>
      <c r="BG17" s="326">
        <v>0</v>
      </c>
      <c r="BH17" s="326">
        <v>0</v>
      </c>
      <c r="BI17" s="326">
        <v>0</v>
      </c>
      <c r="BJ17" s="326">
        <v>0</v>
      </c>
      <c r="BK17" s="326">
        <v>0</v>
      </c>
      <c r="BL17" s="326"/>
      <c r="BM17" s="326" t="s">
        <v>1041</v>
      </c>
      <c r="BN17" s="326"/>
      <c r="BO17" s="326" t="s">
        <v>1041</v>
      </c>
      <c r="BP17" s="356"/>
      <c r="BQ17" s="326"/>
      <c r="BR17" s="326"/>
      <c r="BS17" s="326"/>
      <c r="BT17" s="329"/>
      <c r="BU17" s="329"/>
      <c r="BV17" s="326"/>
      <c r="BW17" s="326" t="s">
        <v>1046</v>
      </c>
      <c r="BX17" s="326"/>
      <c r="BY17" s="323" t="s">
        <v>1703</v>
      </c>
      <c r="BZ17" s="350" t="s">
        <v>1704</v>
      </c>
      <c r="CA17" s="323" t="s">
        <v>184</v>
      </c>
    </row>
    <row r="18" spans="1:79" ht="13" customHeight="1" x14ac:dyDescent="0.15">
      <c r="A18" s="323">
        <v>10034</v>
      </c>
      <c r="B18" s="324">
        <v>42926</v>
      </c>
      <c r="C18" s="325" t="s">
        <v>1037</v>
      </c>
      <c r="D18" s="323" t="s">
        <v>169</v>
      </c>
      <c r="E18" s="323"/>
      <c r="F18" s="323" t="s">
        <v>1051</v>
      </c>
      <c r="G18" s="333">
        <v>42916</v>
      </c>
      <c r="H18" s="326" t="s">
        <v>971</v>
      </c>
      <c r="I18" s="326" t="s">
        <v>1167</v>
      </c>
      <c r="J18" s="326">
        <v>20</v>
      </c>
      <c r="K18" s="323" t="s">
        <v>1705</v>
      </c>
      <c r="L18" s="323" t="s">
        <v>1169</v>
      </c>
      <c r="M18" s="353">
        <v>123.11818181818181</v>
      </c>
      <c r="N18" s="353">
        <v>21.118181818181817</v>
      </c>
      <c r="O18" s="323"/>
      <c r="P18" s="323"/>
      <c r="Q18" s="354"/>
      <c r="R18" s="392"/>
      <c r="S18" s="354"/>
      <c r="T18" s="323"/>
      <c r="U18" s="354"/>
      <c r="V18" s="354"/>
      <c r="W18" s="354"/>
      <c r="X18" s="323"/>
      <c r="Y18" s="353"/>
      <c r="Z18" s="353"/>
      <c r="AA18" s="353"/>
      <c r="AB18" s="353"/>
      <c r="AC18" s="353"/>
      <c r="AD18" s="354"/>
      <c r="AE18" s="353"/>
      <c r="AF18" s="323"/>
      <c r="AG18" s="323"/>
      <c r="AH18" s="353"/>
      <c r="AI18" s="323"/>
      <c r="AJ18" s="323"/>
      <c r="AK18" s="353"/>
      <c r="AL18" s="323"/>
      <c r="AM18" s="353"/>
      <c r="AN18" s="353"/>
      <c r="AO18" s="323" t="s">
        <v>1054</v>
      </c>
      <c r="AP18" s="326" t="s">
        <v>1041</v>
      </c>
      <c r="AQ18" s="326"/>
      <c r="AR18" s="326"/>
      <c r="AS18" s="327"/>
      <c r="AT18" s="326"/>
      <c r="AU18" s="326"/>
      <c r="AV18" s="326"/>
      <c r="AW18" s="326"/>
      <c r="AX18" s="326" t="s">
        <v>1041</v>
      </c>
      <c r="AY18" s="323"/>
      <c r="AZ18" s="326">
        <v>0</v>
      </c>
      <c r="BA18" s="326">
        <v>0</v>
      </c>
      <c r="BB18" s="326">
        <v>0</v>
      </c>
      <c r="BC18" s="326">
        <v>0</v>
      </c>
      <c r="BD18" s="326">
        <v>0</v>
      </c>
      <c r="BE18" s="326">
        <v>0</v>
      </c>
      <c r="BF18" s="326">
        <v>0</v>
      </c>
      <c r="BG18" s="326">
        <v>0</v>
      </c>
      <c r="BH18" s="326">
        <v>0</v>
      </c>
      <c r="BI18" s="326">
        <v>0</v>
      </c>
      <c r="BJ18" s="326">
        <v>0</v>
      </c>
      <c r="BK18" s="326">
        <v>0</v>
      </c>
      <c r="BL18" s="326"/>
      <c r="BM18" s="326" t="s">
        <v>1041</v>
      </c>
      <c r="BN18" s="326"/>
      <c r="BO18" s="326" t="s">
        <v>1041</v>
      </c>
      <c r="BP18" s="355">
        <v>35.454545454545453</v>
      </c>
      <c r="BQ18" s="326"/>
      <c r="BR18" s="326"/>
      <c r="BS18" s="326"/>
      <c r="BT18" s="323"/>
      <c r="BU18" s="323"/>
      <c r="BV18" s="326"/>
      <c r="BW18" s="326" t="s">
        <v>1046</v>
      </c>
      <c r="BX18" s="326">
        <v>1</v>
      </c>
      <c r="BY18" s="323" t="s">
        <v>1412</v>
      </c>
      <c r="BZ18" s="357" t="s">
        <v>1706</v>
      </c>
      <c r="CA18" s="329" t="s">
        <v>184</v>
      </c>
    </row>
    <row r="19" spans="1:79" ht="13" customHeight="1" x14ac:dyDescent="0.15">
      <c r="A19" s="323">
        <v>5191</v>
      </c>
      <c r="B19" s="324">
        <v>42926</v>
      </c>
      <c r="C19" s="325" t="s">
        <v>1037</v>
      </c>
      <c r="D19" s="323" t="s">
        <v>169</v>
      </c>
      <c r="E19" s="323"/>
      <c r="F19" s="323" t="s">
        <v>1051</v>
      </c>
      <c r="G19" s="324">
        <v>42613</v>
      </c>
      <c r="H19" s="326" t="s">
        <v>971</v>
      </c>
      <c r="I19" s="326" t="s">
        <v>1167</v>
      </c>
      <c r="J19" s="326">
        <v>21</v>
      </c>
      <c r="K19" s="323" t="s">
        <v>1225</v>
      </c>
      <c r="L19" s="323" t="s">
        <v>1226</v>
      </c>
      <c r="M19" s="353">
        <v>130.99999999999997</v>
      </c>
      <c r="N19" s="353">
        <v>22.9</v>
      </c>
      <c r="O19" s="323"/>
      <c r="P19" s="323"/>
      <c r="Q19" s="354"/>
      <c r="R19" s="392"/>
      <c r="S19" s="354"/>
      <c r="T19" s="323"/>
      <c r="U19" s="354"/>
      <c r="V19" s="354"/>
      <c r="W19" s="354"/>
      <c r="X19" s="323"/>
      <c r="Y19" s="353"/>
      <c r="Z19" s="353"/>
      <c r="AA19" s="353"/>
      <c r="AB19" s="353"/>
      <c r="AC19" s="353"/>
      <c r="AD19" s="353"/>
      <c r="AE19" s="353"/>
      <c r="AF19" s="323"/>
      <c r="AG19" s="323"/>
      <c r="AH19" s="353"/>
      <c r="AI19" s="323"/>
      <c r="AJ19" s="323"/>
      <c r="AK19" s="353"/>
      <c r="AL19" s="323"/>
      <c r="AM19" s="353"/>
      <c r="AN19" s="353"/>
      <c r="AO19" s="323" t="s">
        <v>1054</v>
      </c>
      <c r="AP19" s="326" t="s">
        <v>1041</v>
      </c>
      <c r="AQ19" s="326"/>
      <c r="AR19" s="326"/>
      <c r="AS19" s="327"/>
      <c r="AT19" s="326"/>
      <c r="AU19" s="326"/>
      <c r="AV19" s="326"/>
      <c r="AW19" s="326"/>
      <c r="AX19" s="326" t="s">
        <v>1045</v>
      </c>
      <c r="AY19" s="323"/>
      <c r="AZ19" s="326">
        <v>0</v>
      </c>
      <c r="BA19" s="326">
        <v>0</v>
      </c>
      <c r="BB19" s="326">
        <v>0</v>
      </c>
      <c r="BC19" s="326">
        <v>3</v>
      </c>
      <c r="BD19" s="326">
        <v>0</v>
      </c>
      <c r="BE19" s="326">
        <v>0</v>
      </c>
      <c r="BF19" s="326">
        <v>0</v>
      </c>
      <c r="BG19" s="326">
        <v>0</v>
      </c>
      <c r="BH19" s="326">
        <v>0</v>
      </c>
      <c r="BI19" s="326">
        <v>0</v>
      </c>
      <c r="BJ19" s="326">
        <v>0</v>
      </c>
      <c r="BK19" s="326">
        <v>0</v>
      </c>
      <c r="BL19" s="326"/>
      <c r="BM19" s="326" t="s">
        <v>1041</v>
      </c>
      <c r="BN19" s="326"/>
      <c r="BO19" s="326" t="s">
        <v>1041</v>
      </c>
      <c r="BP19" s="356"/>
      <c r="BQ19" s="326"/>
      <c r="BR19" s="326"/>
      <c r="BS19" s="326"/>
      <c r="BT19" s="329"/>
      <c r="BU19" s="329"/>
      <c r="BV19" s="326"/>
      <c r="BW19" s="326" t="s">
        <v>1046</v>
      </c>
      <c r="BX19" s="326"/>
      <c r="BY19" s="323"/>
      <c r="BZ19" s="350" t="s">
        <v>1414</v>
      </c>
      <c r="CA19" s="329" t="s">
        <v>89</v>
      </c>
    </row>
    <row r="20" spans="1:79" x14ac:dyDescent="0.15">
      <c r="A20" s="323">
        <v>12728</v>
      </c>
      <c r="B20" s="324">
        <v>42928</v>
      </c>
      <c r="C20" s="325" t="s">
        <v>1037</v>
      </c>
      <c r="D20" s="323" t="s">
        <v>169</v>
      </c>
      <c r="E20" s="323"/>
      <c r="F20" s="323" t="s">
        <v>1051</v>
      </c>
      <c r="G20" s="324">
        <v>42570</v>
      </c>
      <c r="H20" s="326" t="s">
        <v>1040</v>
      </c>
      <c r="I20" s="326" t="s">
        <v>1041</v>
      </c>
      <c r="J20" s="326">
        <v>23</v>
      </c>
      <c r="K20" s="323" t="s">
        <v>1415</v>
      </c>
      <c r="L20" s="323" t="s">
        <v>1707</v>
      </c>
      <c r="M20" s="353">
        <v>119.99999999999999</v>
      </c>
      <c r="N20" s="353">
        <v>22.499999999999996</v>
      </c>
      <c r="O20" s="323"/>
      <c r="P20" s="323"/>
      <c r="Q20" s="354"/>
      <c r="R20" s="392"/>
      <c r="S20" s="354"/>
      <c r="T20" s="323"/>
      <c r="U20" s="354"/>
      <c r="V20" s="354"/>
      <c r="W20" s="354"/>
      <c r="X20" s="323"/>
      <c r="Y20" s="353"/>
      <c r="Z20" s="353"/>
      <c r="AA20" s="353"/>
      <c r="AB20" s="353"/>
      <c r="AC20" s="353"/>
      <c r="AD20" s="353"/>
      <c r="AE20" s="353"/>
      <c r="AF20" s="323"/>
      <c r="AG20" s="323"/>
      <c r="AH20" s="353"/>
      <c r="AI20" s="323"/>
      <c r="AJ20" s="323"/>
      <c r="AK20" s="353"/>
      <c r="AL20" s="323"/>
      <c r="AM20" s="353"/>
      <c r="AN20" s="353"/>
      <c r="AO20" s="323" t="s">
        <v>1054</v>
      </c>
      <c r="AP20" s="326" t="s">
        <v>1041</v>
      </c>
      <c r="AQ20" s="326"/>
      <c r="AR20" s="326"/>
      <c r="AS20" s="327"/>
      <c r="AT20" s="326">
        <v>8</v>
      </c>
      <c r="AU20" s="326"/>
      <c r="AV20" s="326"/>
      <c r="AW20" s="326"/>
      <c r="AX20" s="326" t="s">
        <v>971</v>
      </c>
      <c r="AY20" s="323"/>
      <c r="AZ20" s="326">
        <v>0</v>
      </c>
      <c r="BA20" s="326">
        <v>0</v>
      </c>
      <c r="BB20" s="326">
        <v>0</v>
      </c>
      <c r="BC20" s="326">
        <v>0</v>
      </c>
      <c r="BD20" s="326">
        <v>0</v>
      </c>
      <c r="BE20" s="326">
        <v>0</v>
      </c>
      <c r="BF20" s="326">
        <v>0</v>
      </c>
      <c r="BG20" s="326">
        <v>0</v>
      </c>
      <c r="BH20" s="326">
        <v>0</v>
      </c>
      <c r="BI20" s="326">
        <v>0</v>
      </c>
      <c r="BJ20" s="326">
        <v>0</v>
      </c>
      <c r="BK20" s="326">
        <v>0</v>
      </c>
      <c r="BL20" s="326"/>
      <c r="BM20" s="326" t="s">
        <v>1041</v>
      </c>
      <c r="BN20" s="326"/>
      <c r="BO20" s="326" t="s">
        <v>1041</v>
      </c>
      <c r="BP20" s="356"/>
      <c r="BQ20" s="326"/>
      <c r="BR20" s="326"/>
      <c r="BS20" s="326"/>
      <c r="BT20" s="323"/>
      <c r="BU20" s="329"/>
      <c r="BV20" s="326"/>
      <c r="BW20" s="326" t="s">
        <v>1046</v>
      </c>
      <c r="BX20" s="326">
        <v>1</v>
      </c>
      <c r="BY20" s="323"/>
      <c r="BZ20" s="350" t="s">
        <v>1708</v>
      </c>
      <c r="CA20" s="323" t="s">
        <v>89</v>
      </c>
    </row>
    <row r="21" spans="1:79" x14ac:dyDescent="0.15">
      <c r="A21" s="323">
        <v>11229</v>
      </c>
      <c r="B21" s="324">
        <v>42929</v>
      </c>
      <c r="C21" s="325" t="s">
        <v>1037</v>
      </c>
      <c r="D21" s="323" t="s">
        <v>169</v>
      </c>
      <c r="E21" s="323"/>
      <c r="F21" s="323" t="s">
        <v>1051</v>
      </c>
      <c r="G21" s="324">
        <v>42587</v>
      </c>
      <c r="H21" s="326" t="s">
        <v>1040</v>
      </c>
      <c r="I21" s="326" t="s">
        <v>1041</v>
      </c>
      <c r="J21" s="326">
        <v>24</v>
      </c>
      <c r="K21" s="323" t="s">
        <v>1418</v>
      </c>
      <c r="L21" s="323" t="s">
        <v>333</v>
      </c>
      <c r="M21" s="353">
        <v>129.29999999999998</v>
      </c>
      <c r="N21" s="353">
        <v>21.099999999999998</v>
      </c>
      <c r="O21" s="323"/>
      <c r="P21" s="323"/>
      <c r="Q21" s="354"/>
      <c r="R21" s="323"/>
      <c r="S21" s="354"/>
      <c r="T21" s="323"/>
      <c r="U21" s="354"/>
      <c r="V21" s="354"/>
      <c r="W21" s="354"/>
      <c r="X21" s="323"/>
      <c r="Y21" s="353"/>
      <c r="Z21" s="353"/>
      <c r="AA21" s="353"/>
      <c r="AB21" s="353"/>
      <c r="AC21" s="353"/>
      <c r="AD21" s="353"/>
      <c r="AE21" s="353"/>
      <c r="AF21" s="323"/>
      <c r="AG21" s="323"/>
      <c r="AH21" s="353"/>
      <c r="AI21" s="323"/>
      <c r="AJ21" s="323"/>
      <c r="AK21" s="353"/>
      <c r="AL21" s="323"/>
      <c r="AM21" s="353"/>
      <c r="AN21" s="353"/>
      <c r="AO21" s="323" t="s">
        <v>1054</v>
      </c>
      <c r="AP21" s="326" t="s">
        <v>1041</v>
      </c>
      <c r="AQ21" s="326"/>
      <c r="AR21" s="326"/>
      <c r="AS21" s="327"/>
      <c r="AT21" s="326">
        <v>4</v>
      </c>
      <c r="AU21" s="326"/>
      <c r="AV21" s="326"/>
      <c r="AW21" s="326"/>
      <c r="AX21" s="326" t="s">
        <v>1041</v>
      </c>
      <c r="AY21" s="323"/>
      <c r="AZ21" s="326">
        <v>0</v>
      </c>
      <c r="BA21" s="326">
        <v>0</v>
      </c>
      <c r="BB21" s="326">
        <v>0</v>
      </c>
      <c r="BC21" s="326">
        <v>0</v>
      </c>
      <c r="BD21" s="326">
        <v>0</v>
      </c>
      <c r="BE21" s="326">
        <v>0</v>
      </c>
      <c r="BF21" s="326">
        <v>0</v>
      </c>
      <c r="BG21" s="326">
        <v>0</v>
      </c>
      <c r="BH21" s="326">
        <v>0</v>
      </c>
      <c r="BI21" s="326">
        <v>0</v>
      </c>
      <c r="BJ21" s="326">
        <v>0</v>
      </c>
      <c r="BK21" s="326">
        <v>0</v>
      </c>
      <c r="BL21" s="326"/>
      <c r="BM21" s="326" t="s">
        <v>1041</v>
      </c>
      <c r="BN21" s="326">
        <v>12</v>
      </c>
      <c r="BO21" s="326" t="s">
        <v>1041</v>
      </c>
      <c r="BP21" s="356"/>
      <c r="BQ21" s="326"/>
      <c r="BR21" s="326"/>
      <c r="BS21" s="326"/>
      <c r="BT21" s="329"/>
      <c r="BU21" s="329"/>
      <c r="BV21" s="326"/>
      <c r="BW21" s="326" t="s">
        <v>1046</v>
      </c>
      <c r="BX21" s="326">
        <v>1</v>
      </c>
      <c r="BY21" s="323"/>
      <c r="BZ21" s="350" t="s">
        <v>1709</v>
      </c>
      <c r="CA21" s="323" t="s">
        <v>89</v>
      </c>
    </row>
    <row r="22" spans="1:79" x14ac:dyDescent="0.15">
      <c r="A22" s="323">
        <v>13364</v>
      </c>
      <c r="B22" s="324">
        <v>42925</v>
      </c>
      <c r="C22" s="325" t="s">
        <v>1037</v>
      </c>
      <c r="D22" s="323" t="s">
        <v>169</v>
      </c>
      <c r="E22" s="323"/>
      <c r="F22" s="323" t="s">
        <v>1051</v>
      </c>
      <c r="G22" s="333">
        <v>42916</v>
      </c>
      <c r="H22" s="326" t="s">
        <v>126</v>
      </c>
      <c r="I22" s="326" t="s">
        <v>1041</v>
      </c>
      <c r="J22" s="326">
        <v>25</v>
      </c>
      <c r="K22" s="323" t="s">
        <v>1157</v>
      </c>
      <c r="L22" s="323" t="s">
        <v>1710</v>
      </c>
      <c r="M22" s="353">
        <v>130.35454545454544</v>
      </c>
      <c r="N22" s="353">
        <v>23.790909090909089</v>
      </c>
      <c r="O22" s="323"/>
      <c r="P22" s="323"/>
      <c r="Q22" s="354"/>
      <c r="R22" s="392"/>
      <c r="S22" s="354"/>
      <c r="T22" s="323"/>
      <c r="U22" s="354"/>
      <c r="V22" s="354"/>
      <c r="W22" s="354"/>
      <c r="X22" s="323"/>
      <c r="Y22" s="353"/>
      <c r="Z22" s="353"/>
      <c r="AA22" s="353"/>
      <c r="AB22" s="353"/>
      <c r="AC22" s="353"/>
      <c r="AD22" s="353"/>
      <c r="AE22" s="353"/>
      <c r="AF22" s="323"/>
      <c r="AG22" s="323"/>
      <c r="AH22" s="353"/>
      <c r="AI22" s="323"/>
      <c r="AJ22" s="323"/>
      <c r="AK22" s="353"/>
      <c r="AL22" s="323"/>
      <c r="AM22" s="353"/>
      <c r="AN22" s="353"/>
      <c r="AO22" s="323" t="s">
        <v>1054</v>
      </c>
      <c r="AP22" s="326" t="s">
        <v>1041</v>
      </c>
      <c r="AQ22" s="326"/>
      <c r="AR22" s="326"/>
      <c r="AS22" s="327"/>
      <c r="AT22" s="326"/>
      <c r="AU22" s="326"/>
      <c r="AV22" s="326"/>
      <c r="AW22" s="326"/>
      <c r="AX22" s="326" t="s">
        <v>1045</v>
      </c>
      <c r="AY22" s="323"/>
      <c r="AZ22" s="326">
        <v>0</v>
      </c>
      <c r="BA22" s="326">
        <v>0</v>
      </c>
      <c r="BB22" s="326">
        <v>0</v>
      </c>
      <c r="BC22" s="326">
        <v>0</v>
      </c>
      <c r="BD22" s="326">
        <v>0</v>
      </c>
      <c r="BE22" s="326">
        <v>0</v>
      </c>
      <c r="BF22" s="326">
        <v>0</v>
      </c>
      <c r="BG22" s="326">
        <v>0</v>
      </c>
      <c r="BH22" s="326">
        <v>0</v>
      </c>
      <c r="BI22" s="326">
        <v>0</v>
      </c>
      <c r="BJ22" s="326">
        <v>0</v>
      </c>
      <c r="BK22" s="326">
        <v>0</v>
      </c>
      <c r="BL22" s="326"/>
      <c r="BM22" s="326" t="s">
        <v>1041</v>
      </c>
      <c r="BN22" s="326"/>
      <c r="BO22" s="326" t="s">
        <v>1041</v>
      </c>
      <c r="BP22" s="355">
        <v>163.63636363636363</v>
      </c>
      <c r="BQ22" s="326"/>
      <c r="BR22" s="326"/>
      <c r="BS22" s="326"/>
      <c r="BT22" s="329"/>
      <c r="BU22" s="329"/>
      <c r="BV22" s="326"/>
      <c r="BW22" s="326" t="s">
        <v>1046</v>
      </c>
      <c r="BX22" s="326">
        <v>1</v>
      </c>
      <c r="BY22" s="329" t="s">
        <v>1711</v>
      </c>
      <c r="BZ22" s="329" t="s">
        <v>1712</v>
      </c>
      <c r="CA22" s="323" t="s">
        <v>184</v>
      </c>
    </row>
    <row r="23" spans="1:79" x14ac:dyDescent="0.15">
      <c r="A23" s="323">
        <v>12790</v>
      </c>
      <c r="B23" s="324">
        <v>42925</v>
      </c>
      <c r="C23" s="325" t="s">
        <v>1037</v>
      </c>
      <c r="D23" s="323" t="s">
        <v>169</v>
      </c>
      <c r="E23" s="323"/>
      <c r="F23" s="323" t="s">
        <v>1051</v>
      </c>
      <c r="G23" s="333">
        <v>42916</v>
      </c>
      <c r="H23" s="326" t="s">
        <v>1040</v>
      </c>
      <c r="I23" s="326" t="s">
        <v>1041</v>
      </c>
      <c r="J23" s="326">
        <v>26</v>
      </c>
      <c r="K23" s="323" t="s">
        <v>1422</v>
      </c>
      <c r="L23" s="323" t="s">
        <v>1713</v>
      </c>
      <c r="M23" s="353">
        <v>135.45454545454544</v>
      </c>
      <c r="N23" s="353">
        <v>20.9</v>
      </c>
      <c r="O23" s="323"/>
      <c r="P23" s="323"/>
      <c r="Q23" s="354"/>
      <c r="R23" s="392"/>
      <c r="S23" s="354"/>
      <c r="T23" s="323"/>
      <c r="U23" s="354"/>
      <c r="V23" s="354"/>
      <c r="W23" s="354"/>
      <c r="X23" s="323"/>
      <c r="Y23" s="353"/>
      <c r="Z23" s="353"/>
      <c r="AA23" s="353"/>
      <c r="AB23" s="353"/>
      <c r="AC23" s="353"/>
      <c r="AD23" s="353"/>
      <c r="AE23" s="353"/>
      <c r="AF23" s="323"/>
      <c r="AG23" s="323"/>
      <c r="AH23" s="353"/>
      <c r="AI23" s="323"/>
      <c r="AJ23" s="323"/>
      <c r="AK23" s="353"/>
      <c r="AL23" s="323"/>
      <c r="AM23" s="353"/>
      <c r="AN23" s="353"/>
      <c r="AO23" s="323" t="s">
        <v>1054</v>
      </c>
      <c r="AP23" s="326" t="s">
        <v>1041</v>
      </c>
      <c r="AQ23" s="326"/>
      <c r="AR23" s="326"/>
      <c r="AS23" s="327"/>
      <c r="AT23" s="326">
        <v>7</v>
      </c>
      <c r="AU23" s="326"/>
      <c r="AV23" s="326"/>
      <c r="AW23" s="326"/>
      <c r="AX23" s="326" t="s">
        <v>971</v>
      </c>
      <c r="AY23" s="323"/>
      <c r="AZ23" s="326">
        <v>0</v>
      </c>
      <c r="BA23" s="326">
        <v>0</v>
      </c>
      <c r="BB23" s="326">
        <v>0</v>
      </c>
      <c r="BC23" s="326">
        <v>0</v>
      </c>
      <c r="BD23" s="326">
        <v>0</v>
      </c>
      <c r="BE23" s="326">
        <v>0</v>
      </c>
      <c r="BF23" s="326">
        <v>0</v>
      </c>
      <c r="BG23" s="326">
        <v>0</v>
      </c>
      <c r="BH23" s="326">
        <v>0</v>
      </c>
      <c r="BI23" s="326">
        <v>0</v>
      </c>
      <c r="BJ23" s="326">
        <v>0</v>
      </c>
      <c r="BK23" s="326">
        <v>0</v>
      </c>
      <c r="BL23" s="326">
        <v>12</v>
      </c>
      <c r="BM23" s="326" t="s">
        <v>1041</v>
      </c>
      <c r="BN23" s="326"/>
      <c r="BO23" s="326" t="s">
        <v>1041</v>
      </c>
      <c r="BP23" s="356"/>
      <c r="BQ23" s="326"/>
      <c r="BR23" s="326"/>
      <c r="BS23" s="326"/>
      <c r="BT23" s="323"/>
      <c r="BU23" s="329"/>
      <c r="BV23" s="326"/>
      <c r="BW23" s="326" t="s">
        <v>1046</v>
      </c>
      <c r="BX23" s="326">
        <v>1</v>
      </c>
      <c r="BY23" s="323" t="s">
        <v>1424</v>
      </c>
      <c r="BZ23" s="397" t="s">
        <v>1714</v>
      </c>
      <c r="CA23" s="323" t="s">
        <v>184</v>
      </c>
    </row>
    <row r="24" spans="1:79" x14ac:dyDescent="0.15">
      <c r="A24" s="323">
        <v>13078</v>
      </c>
      <c r="B24" s="324">
        <v>42929</v>
      </c>
      <c r="C24" s="325" t="s">
        <v>1037</v>
      </c>
      <c r="D24" s="323" t="s">
        <v>169</v>
      </c>
      <c r="E24" s="323"/>
      <c r="F24" s="323" t="s">
        <v>1051</v>
      </c>
      <c r="G24" s="324">
        <v>42916</v>
      </c>
      <c r="H24" s="326" t="s">
        <v>1040</v>
      </c>
      <c r="I24" s="326" t="s">
        <v>1041</v>
      </c>
      <c r="J24" s="326">
        <v>27</v>
      </c>
      <c r="K24" s="323" t="s">
        <v>1426</v>
      </c>
      <c r="L24" s="323" t="s">
        <v>1095</v>
      </c>
      <c r="M24" s="353">
        <v>121.69999999999999</v>
      </c>
      <c r="N24" s="353">
        <v>27.963636363636361</v>
      </c>
      <c r="O24" s="323"/>
      <c r="P24" s="323"/>
      <c r="Q24" s="354"/>
      <c r="R24" s="323"/>
      <c r="S24" s="354"/>
      <c r="T24" s="323"/>
      <c r="U24" s="354"/>
      <c r="V24" s="354"/>
      <c r="W24" s="354"/>
      <c r="X24" s="323"/>
      <c r="Y24" s="353"/>
      <c r="Z24" s="353"/>
      <c r="AA24" s="353"/>
      <c r="AB24" s="353"/>
      <c r="AC24" s="353"/>
      <c r="AD24" s="353"/>
      <c r="AE24" s="353"/>
      <c r="AF24" s="323"/>
      <c r="AG24" s="323"/>
      <c r="AH24" s="353"/>
      <c r="AI24" s="323"/>
      <c r="AJ24" s="323"/>
      <c r="AK24" s="353"/>
      <c r="AL24" s="323"/>
      <c r="AM24" s="353"/>
      <c r="AN24" s="353"/>
      <c r="AO24" s="323" t="s">
        <v>1054</v>
      </c>
      <c r="AP24" s="326" t="s">
        <v>1041</v>
      </c>
      <c r="AQ24" s="326"/>
      <c r="AR24" s="326"/>
      <c r="AS24" s="327"/>
      <c r="AT24" s="326">
        <v>6</v>
      </c>
      <c r="AU24" s="326"/>
      <c r="AV24" s="326"/>
      <c r="AW24" s="326"/>
      <c r="AX24" s="326" t="s">
        <v>997</v>
      </c>
      <c r="AY24" s="323"/>
      <c r="AZ24" s="326">
        <v>0</v>
      </c>
      <c r="BA24" s="326">
        <v>21</v>
      </c>
      <c r="BB24" s="326">
        <v>0</v>
      </c>
      <c r="BC24" s="326">
        <v>0</v>
      </c>
      <c r="BD24" s="326">
        <v>0</v>
      </c>
      <c r="BE24" s="326">
        <v>0</v>
      </c>
      <c r="BF24" s="326">
        <v>0</v>
      </c>
      <c r="BG24" s="326">
        <v>0</v>
      </c>
      <c r="BH24" s="326">
        <v>0</v>
      </c>
      <c r="BI24" s="326">
        <v>0</v>
      </c>
      <c r="BJ24" s="326">
        <v>0</v>
      </c>
      <c r="BK24" s="326">
        <v>0</v>
      </c>
      <c r="BL24" s="326"/>
      <c r="BM24" s="326" t="s">
        <v>1041</v>
      </c>
      <c r="BN24" s="326"/>
      <c r="BO24" s="326" t="s">
        <v>1041</v>
      </c>
      <c r="BP24" s="356"/>
      <c r="BQ24" s="326"/>
      <c r="BR24" s="326"/>
      <c r="BS24" s="326"/>
      <c r="BT24" s="329"/>
      <c r="BU24" s="329"/>
      <c r="BV24" s="326"/>
      <c r="BW24" s="326" t="s">
        <v>1046</v>
      </c>
      <c r="BX24" s="326"/>
      <c r="BY24" s="323" t="s">
        <v>1715</v>
      </c>
      <c r="BZ24" s="329" t="s">
        <v>1716</v>
      </c>
      <c r="CA24" s="329" t="s">
        <v>184</v>
      </c>
    </row>
    <row r="25" spans="1:79" x14ac:dyDescent="0.15">
      <c r="A25" s="323">
        <v>15241</v>
      </c>
      <c r="B25" s="324">
        <v>42929</v>
      </c>
      <c r="C25" s="325" t="s">
        <v>1037</v>
      </c>
      <c r="D25" s="323" t="s">
        <v>169</v>
      </c>
      <c r="E25" s="323"/>
      <c r="F25" s="323" t="s">
        <v>1051</v>
      </c>
      <c r="G25" s="324">
        <v>42916</v>
      </c>
      <c r="H25" s="399" t="s">
        <v>1040</v>
      </c>
      <c r="I25" s="399" t="s">
        <v>1041</v>
      </c>
      <c r="J25" s="326">
        <v>28</v>
      </c>
      <c r="K25" s="352" t="s">
        <v>1430</v>
      </c>
      <c r="L25" s="323" t="s">
        <v>1717</v>
      </c>
      <c r="M25" s="353">
        <v>133</v>
      </c>
      <c r="N25" s="353">
        <v>22.799999999999997</v>
      </c>
      <c r="O25" s="323" t="s">
        <v>992</v>
      </c>
      <c r="P25" s="323">
        <v>2700</v>
      </c>
      <c r="Q25" s="353">
        <v>23.7</v>
      </c>
      <c r="R25" s="392"/>
      <c r="S25" s="354"/>
      <c r="T25" s="323"/>
      <c r="U25" s="354"/>
      <c r="V25" s="354"/>
      <c r="W25" s="354"/>
      <c r="X25" s="323"/>
      <c r="Y25" s="353"/>
      <c r="Z25" s="353"/>
      <c r="AA25" s="353"/>
      <c r="AB25" s="353"/>
      <c r="AC25" s="353"/>
      <c r="AD25" s="354"/>
      <c r="AE25" s="353"/>
      <c r="AF25" s="323"/>
      <c r="AG25" s="323"/>
      <c r="AH25" s="353"/>
      <c r="AI25" s="323"/>
      <c r="AJ25" s="323"/>
      <c r="AK25" s="353"/>
      <c r="AL25" s="323"/>
      <c r="AM25" s="353"/>
      <c r="AN25" s="353"/>
      <c r="AO25" s="323" t="s">
        <v>1054</v>
      </c>
      <c r="AP25" s="326" t="s">
        <v>1041</v>
      </c>
      <c r="AQ25" s="326"/>
      <c r="AR25" s="326"/>
      <c r="AS25" s="327"/>
      <c r="AT25" s="326">
        <v>3</v>
      </c>
      <c r="AU25" s="326"/>
      <c r="AV25" s="326"/>
      <c r="AW25" s="326"/>
      <c r="AX25" s="337" t="s">
        <v>971</v>
      </c>
      <c r="AY25" s="323"/>
      <c r="AZ25" s="326">
        <v>0</v>
      </c>
      <c r="BA25" s="326">
        <v>0</v>
      </c>
      <c r="BB25" s="326">
        <v>0</v>
      </c>
      <c r="BC25" s="326">
        <v>0</v>
      </c>
      <c r="BD25" s="326">
        <v>0</v>
      </c>
      <c r="BE25" s="326">
        <v>0</v>
      </c>
      <c r="BF25" s="326">
        <v>0</v>
      </c>
      <c r="BG25" s="326">
        <v>0</v>
      </c>
      <c r="BH25" s="326">
        <v>0</v>
      </c>
      <c r="BI25" s="326">
        <v>0</v>
      </c>
      <c r="BJ25" s="326">
        <v>0</v>
      </c>
      <c r="BK25" s="326">
        <v>0</v>
      </c>
      <c r="BL25" s="326"/>
      <c r="BM25" s="326" t="s">
        <v>1041</v>
      </c>
      <c r="BN25" s="326"/>
      <c r="BO25" s="326" t="s">
        <v>1041</v>
      </c>
      <c r="BP25" s="356"/>
      <c r="BQ25" s="326"/>
      <c r="BR25" s="326"/>
      <c r="BS25" s="326"/>
      <c r="BT25" s="323" t="s">
        <v>1718</v>
      </c>
      <c r="BU25" s="329" t="s">
        <v>1719</v>
      </c>
      <c r="BV25" s="326">
        <v>50</v>
      </c>
      <c r="BW25" s="326" t="s">
        <v>1046</v>
      </c>
      <c r="BX25" s="326"/>
      <c r="BY25" s="323"/>
      <c r="BZ25" s="338" t="s">
        <v>1720</v>
      </c>
      <c r="CA25" s="323" t="s">
        <v>130</v>
      </c>
    </row>
    <row r="26" spans="1:79" x14ac:dyDescent="0.15">
      <c r="A26" s="323">
        <v>11174</v>
      </c>
      <c r="B26" s="324">
        <v>42926</v>
      </c>
      <c r="C26" s="325" t="s">
        <v>1037</v>
      </c>
      <c r="D26" s="323" t="s">
        <v>169</v>
      </c>
      <c r="E26" s="323"/>
      <c r="F26" s="323" t="s">
        <v>1051</v>
      </c>
      <c r="G26" s="324">
        <v>42900</v>
      </c>
      <c r="H26" s="399" t="s">
        <v>1040</v>
      </c>
      <c r="I26" s="399" t="s">
        <v>1041</v>
      </c>
      <c r="J26" s="326">
        <v>29</v>
      </c>
      <c r="K26" s="323" t="s">
        <v>1433</v>
      </c>
      <c r="L26" s="323" t="s">
        <v>1158</v>
      </c>
      <c r="M26" s="353">
        <v>134.90909090909091</v>
      </c>
      <c r="N26" s="353">
        <v>20.118181818181817</v>
      </c>
      <c r="O26" s="323"/>
      <c r="P26" s="323"/>
      <c r="Q26" s="354"/>
      <c r="R26" s="323"/>
      <c r="S26" s="354"/>
      <c r="T26" s="323"/>
      <c r="U26" s="354"/>
      <c r="V26" s="354"/>
      <c r="W26" s="354"/>
      <c r="X26" s="323"/>
      <c r="Y26" s="353"/>
      <c r="Z26" s="353"/>
      <c r="AA26" s="353"/>
      <c r="AB26" s="353"/>
      <c r="AC26" s="353"/>
      <c r="AD26" s="353"/>
      <c r="AE26" s="353"/>
      <c r="AF26" s="323"/>
      <c r="AG26" s="323"/>
      <c r="AH26" s="353"/>
      <c r="AI26" s="323"/>
      <c r="AJ26" s="323"/>
      <c r="AK26" s="353"/>
      <c r="AL26" s="323"/>
      <c r="AM26" s="353"/>
      <c r="AN26" s="353"/>
      <c r="AO26" s="323" t="s">
        <v>1054</v>
      </c>
      <c r="AP26" s="326" t="s">
        <v>1041</v>
      </c>
      <c r="AQ26" s="326"/>
      <c r="AR26" s="326"/>
      <c r="AS26" s="327"/>
      <c r="AT26" s="326">
        <v>4.3499999999999996</v>
      </c>
      <c r="AU26" s="326"/>
      <c r="AV26" s="326"/>
      <c r="AW26" s="326"/>
      <c r="AX26" s="337" t="s">
        <v>1041</v>
      </c>
      <c r="AY26" s="323"/>
      <c r="AZ26" s="326">
        <v>0</v>
      </c>
      <c r="BA26" s="326">
        <v>0</v>
      </c>
      <c r="BB26" s="326">
        <v>0</v>
      </c>
      <c r="BC26" s="326">
        <v>0</v>
      </c>
      <c r="BD26" s="326">
        <v>0</v>
      </c>
      <c r="BE26" s="326">
        <v>0</v>
      </c>
      <c r="BF26" s="326">
        <v>0</v>
      </c>
      <c r="BG26" s="326">
        <v>0</v>
      </c>
      <c r="BH26" s="326">
        <v>0</v>
      </c>
      <c r="BI26" s="326">
        <v>0</v>
      </c>
      <c r="BJ26" s="326">
        <v>0</v>
      </c>
      <c r="BK26" s="326">
        <v>0</v>
      </c>
      <c r="BL26" s="326"/>
      <c r="BM26" s="326" t="s">
        <v>1041</v>
      </c>
      <c r="BN26" s="326"/>
      <c r="BO26" s="326" t="s">
        <v>1041</v>
      </c>
      <c r="BP26" s="356"/>
      <c r="BQ26" s="326"/>
      <c r="BR26" s="326"/>
      <c r="BS26" s="326"/>
      <c r="BT26" s="329"/>
      <c r="BU26" s="329"/>
      <c r="BV26" s="326"/>
      <c r="BW26" s="326" t="s">
        <v>1046</v>
      </c>
      <c r="BX26" s="326">
        <v>1</v>
      </c>
      <c r="BY26" s="323"/>
      <c r="BZ26" s="406" t="s">
        <v>1721</v>
      </c>
      <c r="CA26" s="329" t="s">
        <v>184</v>
      </c>
    </row>
    <row r="27" spans="1:79" x14ac:dyDescent="0.15">
      <c r="A27" s="323">
        <v>12888</v>
      </c>
      <c r="B27" s="324">
        <v>42926</v>
      </c>
      <c r="C27" s="325" t="s">
        <v>1037</v>
      </c>
      <c r="D27" s="323" t="s">
        <v>169</v>
      </c>
      <c r="E27" s="323"/>
      <c r="F27" s="323" t="s">
        <v>1051</v>
      </c>
      <c r="G27" s="324">
        <v>42916</v>
      </c>
      <c r="H27" s="337" t="s">
        <v>126</v>
      </c>
      <c r="I27" s="337" t="s">
        <v>1041</v>
      </c>
      <c r="J27" s="326">
        <v>30</v>
      </c>
      <c r="K27" s="336" t="s">
        <v>1435</v>
      </c>
      <c r="L27" s="323" t="s">
        <v>1436</v>
      </c>
      <c r="M27" s="353">
        <v>112.99999999999999</v>
      </c>
      <c r="N27" s="353">
        <v>22.699999999999996</v>
      </c>
      <c r="O27" s="323"/>
      <c r="P27" s="323"/>
      <c r="Q27" s="354"/>
      <c r="R27" s="392"/>
      <c r="S27" s="354"/>
      <c r="T27" s="323"/>
      <c r="U27" s="354"/>
      <c r="V27" s="354"/>
      <c r="W27" s="354"/>
      <c r="X27" s="323"/>
      <c r="Y27" s="353"/>
      <c r="Z27" s="353"/>
      <c r="AA27" s="353"/>
      <c r="AB27" s="353"/>
      <c r="AC27" s="353"/>
      <c r="AD27" s="354"/>
      <c r="AE27" s="353"/>
      <c r="AF27" s="323"/>
      <c r="AG27" s="323"/>
      <c r="AH27" s="353"/>
      <c r="AI27" s="323"/>
      <c r="AJ27" s="323"/>
      <c r="AK27" s="353"/>
      <c r="AL27" s="323"/>
      <c r="AM27" s="353"/>
      <c r="AN27" s="353"/>
      <c r="AO27" s="323" t="s">
        <v>1054</v>
      </c>
      <c r="AP27" s="326" t="s">
        <v>1041</v>
      </c>
      <c r="AQ27" s="326"/>
      <c r="AR27" s="326"/>
      <c r="AS27" s="327"/>
      <c r="AT27" s="326">
        <v>5</v>
      </c>
      <c r="AU27" s="326"/>
      <c r="AV27" s="326"/>
      <c r="AW27" s="326"/>
      <c r="AX27" s="337" t="s">
        <v>971</v>
      </c>
      <c r="AY27" s="336"/>
      <c r="AZ27" s="399">
        <v>0</v>
      </c>
      <c r="BA27" s="337">
        <v>0</v>
      </c>
      <c r="BB27" s="337">
        <v>0</v>
      </c>
      <c r="BC27" s="337">
        <v>0</v>
      </c>
      <c r="BD27" s="337">
        <v>0</v>
      </c>
      <c r="BE27" s="337">
        <v>0</v>
      </c>
      <c r="BF27" s="337">
        <v>0</v>
      </c>
      <c r="BG27" s="337">
        <v>0</v>
      </c>
      <c r="BH27" s="337">
        <v>0</v>
      </c>
      <c r="BI27" s="337">
        <v>0</v>
      </c>
      <c r="BJ27" s="337">
        <v>0</v>
      </c>
      <c r="BK27" s="337">
        <v>0</v>
      </c>
      <c r="BL27" s="337"/>
      <c r="BM27" s="337" t="s">
        <v>1041</v>
      </c>
      <c r="BN27" s="326">
        <v>12</v>
      </c>
      <c r="BO27" s="337" t="s">
        <v>1041</v>
      </c>
      <c r="BP27" s="405"/>
      <c r="BQ27" s="337"/>
      <c r="BR27" s="337">
        <v>12</v>
      </c>
      <c r="BS27" s="326"/>
      <c r="BT27" s="341"/>
      <c r="BU27" s="341"/>
      <c r="BV27" s="337"/>
      <c r="BW27" s="337" t="s">
        <v>1046</v>
      </c>
      <c r="BX27" s="337">
        <v>1</v>
      </c>
      <c r="BY27" s="329" t="s">
        <v>1722</v>
      </c>
      <c r="BZ27" s="406" t="s">
        <v>1723</v>
      </c>
      <c r="CA27" s="329" t="s">
        <v>184</v>
      </c>
    </row>
    <row r="28" spans="1:79" x14ac:dyDescent="0.15">
      <c r="A28" s="323">
        <v>53</v>
      </c>
      <c r="B28" s="324">
        <v>42926</v>
      </c>
      <c r="C28" s="325" t="s">
        <v>1037</v>
      </c>
      <c r="D28" s="323" t="s">
        <v>169</v>
      </c>
      <c r="E28" s="323"/>
      <c r="F28" s="323" t="s">
        <v>1051</v>
      </c>
      <c r="G28" s="333">
        <v>42916</v>
      </c>
      <c r="H28" s="399" t="s">
        <v>1040</v>
      </c>
      <c r="I28" s="399" t="s">
        <v>1041</v>
      </c>
      <c r="J28" s="326">
        <v>31</v>
      </c>
      <c r="K28" s="323" t="s">
        <v>1439</v>
      </c>
      <c r="L28" s="323" t="s">
        <v>1440</v>
      </c>
      <c r="M28" s="353">
        <v>108.49999999999999</v>
      </c>
      <c r="N28" s="353">
        <v>21.9</v>
      </c>
      <c r="O28" s="323"/>
      <c r="P28" s="323"/>
      <c r="Q28" s="354"/>
      <c r="R28" s="392"/>
      <c r="S28" s="354"/>
      <c r="T28" s="323"/>
      <c r="U28" s="354"/>
      <c r="V28" s="354"/>
      <c r="W28" s="354"/>
      <c r="X28" s="323"/>
      <c r="Y28" s="353"/>
      <c r="Z28" s="353"/>
      <c r="AA28" s="353"/>
      <c r="AB28" s="353"/>
      <c r="AC28" s="353"/>
      <c r="AD28" s="353"/>
      <c r="AE28" s="353"/>
      <c r="AF28" s="323"/>
      <c r="AG28" s="323"/>
      <c r="AH28" s="353"/>
      <c r="AI28" s="323"/>
      <c r="AJ28" s="323"/>
      <c r="AK28" s="353"/>
      <c r="AL28" s="323"/>
      <c r="AM28" s="353"/>
      <c r="AN28" s="353"/>
      <c r="AO28" s="323" t="s">
        <v>1054</v>
      </c>
      <c r="AP28" s="326" t="s">
        <v>1041</v>
      </c>
      <c r="AQ28" s="326"/>
      <c r="AR28" s="326"/>
      <c r="AS28" s="327"/>
      <c r="AT28" s="326"/>
      <c r="AU28" s="326"/>
      <c r="AV28" s="326"/>
      <c r="AW28" s="326"/>
      <c r="AX28" s="337" t="s">
        <v>126</v>
      </c>
      <c r="AY28" s="323" t="s">
        <v>1441</v>
      </c>
      <c r="AZ28" s="326">
        <v>0</v>
      </c>
      <c r="BA28" s="326">
        <v>0</v>
      </c>
      <c r="BB28" s="326">
        <v>0</v>
      </c>
      <c r="BC28" s="326">
        <v>0</v>
      </c>
      <c r="BD28" s="326">
        <v>0</v>
      </c>
      <c r="BE28" s="326">
        <v>0</v>
      </c>
      <c r="BF28" s="326">
        <v>0</v>
      </c>
      <c r="BG28" s="326">
        <v>0</v>
      </c>
      <c r="BH28" s="326">
        <v>0</v>
      </c>
      <c r="BI28" s="326">
        <v>0</v>
      </c>
      <c r="BJ28" s="326">
        <v>0</v>
      </c>
      <c r="BK28" s="326">
        <v>0</v>
      </c>
      <c r="BL28" s="326"/>
      <c r="BM28" s="326" t="s">
        <v>1041</v>
      </c>
      <c r="BN28" s="326"/>
      <c r="BO28" s="326" t="s">
        <v>1041</v>
      </c>
      <c r="BP28" s="356"/>
      <c r="BQ28" s="326"/>
      <c r="BR28" s="326"/>
      <c r="BS28" s="326"/>
      <c r="BT28" s="323"/>
      <c r="BU28" s="329"/>
      <c r="BV28" s="326"/>
      <c r="BW28" s="326" t="s">
        <v>1046</v>
      </c>
      <c r="BX28" s="326">
        <v>1</v>
      </c>
      <c r="BY28" s="329" t="s">
        <v>1442</v>
      </c>
      <c r="BZ28" s="393" t="s">
        <v>1724</v>
      </c>
      <c r="CA28" s="323" t="s">
        <v>184</v>
      </c>
    </row>
    <row r="29" spans="1:79" x14ac:dyDescent="0.15">
      <c r="A29" s="323">
        <v>13931</v>
      </c>
      <c r="B29" s="324">
        <v>42926</v>
      </c>
      <c r="C29" s="325" t="s">
        <v>1037</v>
      </c>
      <c r="D29" s="323" t="s">
        <v>169</v>
      </c>
      <c r="E29" s="323"/>
      <c r="F29" s="323" t="s">
        <v>1051</v>
      </c>
      <c r="G29" s="333">
        <v>42768</v>
      </c>
      <c r="H29" s="326" t="s">
        <v>1040</v>
      </c>
      <c r="I29" s="326" t="s">
        <v>1041</v>
      </c>
      <c r="J29" s="326">
        <v>33</v>
      </c>
      <c r="K29" s="323" t="s">
        <v>1725</v>
      </c>
      <c r="L29" s="323" t="s">
        <v>1726</v>
      </c>
      <c r="M29" s="353">
        <v>128</v>
      </c>
      <c r="N29" s="353">
        <v>20.981818181818177</v>
      </c>
      <c r="O29" s="323"/>
      <c r="P29" s="323"/>
      <c r="Q29" s="354"/>
      <c r="R29" s="392"/>
      <c r="S29" s="354"/>
      <c r="T29" s="323"/>
      <c r="U29" s="354"/>
      <c r="V29" s="354"/>
      <c r="W29" s="354"/>
      <c r="X29" s="323"/>
      <c r="Y29" s="353"/>
      <c r="Z29" s="353"/>
      <c r="AA29" s="353"/>
      <c r="AB29" s="353"/>
      <c r="AC29" s="353"/>
      <c r="AD29" s="354"/>
      <c r="AE29" s="353"/>
      <c r="AF29" s="323"/>
      <c r="AG29" s="323"/>
      <c r="AH29" s="353"/>
      <c r="AI29" s="323"/>
      <c r="AJ29" s="323"/>
      <c r="AK29" s="353"/>
      <c r="AL29" s="323"/>
      <c r="AM29" s="353"/>
      <c r="AN29" s="353"/>
      <c r="AO29" s="323" t="s">
        <v>1054</v>
      </c>
      <c r="AP29" s="326" t="s">
        <v>1041</v>
      </c>
      <c r="AQ29" s="326"/>
      <c r="AR29" s="326"/>
      <c r="AS29" s="327"/>
      <c r="AT29" s="326">
        <v>7</v>
      </c>
      <c r="AU29" s="326"/>
      <c r="AV29" s="326"/>
      <c r="AW29" s="326"/>
      <c r="AX29" s="326" t="s">
        <v>971</v>
      </c>
      <c r="AY29" s="323"/>
      <c r="AZ29" s="326">
        <v>0</v>
      </c>
      <c r="BA29" s="326">
        <v>0</v>
      </c>
      <c r="BB29" s="326">
        <v>0</v>
      </c>
      <c r="BC29" s="326">
        <v>0</v>
      </c>
      <c r="BD29" s="326">
        <v>0</v>
      </c>
      <c r="BE29" s="326">
        <v>0</v>
      </c>
      <c r="BF29" s="326">
        <v>0</v>
      </c>
      <c r="BG29" s="326">
        <v>0</v>
      </c>
      <c r="BH29" s="326">
        <v>0</v>
      </c>
      <c r="BI29" s="326">
        <v>0</v>
      </c>
      <c r="BJ29" s="326">
        <v>0</v>
      </c>
      <c r="BK29" s="326">
        <v>0</v>
      </c>
      <c r="BL29" s="326"/>
      <c r="BM29" s="326" t="s">
        <v>1041</v>
      </c>
      <c r="BN29" s="326"/>
      <c r="BO29" s="326" t="s">
        <v>1041</v>
      </c>
      <c r="BP29" s="356"/>
      <c r="BQ29" s="326"/>
      <c r="BR29" s="326"/>
      <c r="BS29" s="326"/>
      <c r="BT29" s="329"/>
      <c r="BU29" s="329"/>
      <c r="BV29" s="326"/>
      <c r="BW29" s="326" t="s">
        <v>1046</v>
      </c>
      <c r="BX29" s="326">
        <v>1</v>
      </c>
      <c r="BY29" s="323"/>
      <c r="BZ29" s="393" t="s">
        <v>1727</v>
      </c>
      <c r="CA29" s="329" t="s">
        <v>89</v>
      </c>
    </row>
    <row r="30" spans="1:79" x14ac:dyDescent="0.15">
      <c r="A30" s="323">
        <v>13412</v>
      </c>
      <c r="B30" s="324">
        <v>42926</v>
      </c>
      <c r="C30" s="325" t="s">
        <v>1186</v>
      </c>
      <c r="D30" s="323" t="s">
        <v>169</v>
      </c>
      <c r="E30" s="323"/>
      <c r="F30" s="323" t="s">
        <v>1051</v>
      </c>
      <c r="G30" s="324">
        <v>42916</v>
      </c>
      <c r="H30" s="326" t="s">
        <v>126</v>
      </c>
      <c r="I30" s="326" t="s">
        <v>971</v>
      </c>
      <c r="J30" s="326">
        <v>34</v>
      </c>
      <c r="K30" s="323" t="s">
        <v>1728</v>
      </c>
      <c r="L30" s="323" t="s">
        <v>1729</v>
      </c>
      <c r="M30" s="353">
        <v>125.11818181818181</v>
      </c>
      <c r="N30" s="353">
        <v>21.063636363636363</v>
      </c>
      <c r="O30" s="323"/>
      <c r="P30" s="323"/>
      <c r="Q30" s="354"/>
      <c r="R30" s="392"/>
      <c r="S30" s="354"/>
      <c r="T30" s="323"/>
      <c r="U30" s="354"/>
      <c r="V30" s="354"/>
      <c r="W30" s="354"/>
      <c r="X30" s="323"/>
      <c r="Y30" s="353"/>
      <c r="Z30" s="353"/>
      <c r="AA30" s="353"/>
      <c r="AB30" s="353"/>
      <c r="AC30" s="353"/>
      <c r="AD30" s="353"/>
      <c r="AE30" s="353"/>
      <c r="AF30" s="323"/>
      <c r="AG30" s="323"/>
      <c r="AH30" s="353"/>
      <c r="AI30" s="323"/>
      <c r="AJ30" s="323"/>
      <c r="AK30" s="353"/>
      <c r="AL30" s="323"/>
      <c r="AM30" s="353"/>
      <c r="AN30" s="353"/>
      <c r="AO30" s="323" t="s">
        <v>1379</v>
      </c>
      <c r="AP30" s="326" t="s">
        <v>1041</v>
      </c>
      <c r="AQ30" s="326"/>
      <c r="AR30" s="326"/>
      <c r="AS30" s="327"/>
      <c r="AT30" s="326">
        <v>8.5</v>
      </c>
      <c r="AU30" s="326"/>
      <c r="AV30" s="326"/>
      <c r="AW30" s="326"/>
      <c r="AX30" s="326" t="s">
        <v>997</v>
      </c>
      <c r="AY30" s="323"/>
      <c r="AZ30" s="326">
        <v>0</v>
      </c>
      <c r="BA30" s="326">
        <v>0</v>
      </c>
      <c r="BB30" s="326">
        <v>0</v>
      </c>
      <c r="BC30" s="326">
        <v>0</v>
      </c>
      <c r="BD30" s="326">
        <v>0</v>
      </c>
      <c r="BE30" s="326">
        <v>0</v>
      </c>
      <c r="BF30" s="326">
        <v>0</v>
      </c>
      <c r="BG30" s="326">
        <v>0</v>
      </c>
      <c r="BH30" s="326">
        <v>0</v>
      </c>
      <c r="BI30" s="326">
        <v>0</v>
      </c>
      <c r="BJ30" s="326">
        <v>0</v>
      </c>
      <c r="BK30" s="326">
        <v>0</v>
      </c>
      <c r="BL30" s="326"/>
      <c r="BM30" s="326" t="s">
        <v>1041</v>
      </c>
      <c r="BN30" s="326"/>
      <c r="BO30" s="326" t="s">
        <v>1041</v>
      </c>
      <c r="BP30" s="356"/>
      <c r="BQ30" s="326"/>
      <c r="BR30" s="326"/>
      <c r="BS30" s="326"/>
      <c r="BT30" s="323"/>
      <c r="BU30" s="323"/>
      <c r="BV30" s="326"/>
      <c r="BW30" s="326" t="s">
        <v>1046</v>
      </c>
      <c r="BX30" s="326"/>
      <c r="BY30" s="323"/>
      <c r="BZ30" s="331" t="s">
        <v>1730</v>
      </c>
      <c r="CA30" s="329" t="s">
        <v>184</v>
      </c>
    </row>
    <row r="31" spans="1:79" x14ac:dyDescent="0.15">
      <c r="A31" s="323">
        <v>195</v>
      </c>
      <c r="B31" s="324">
        <v>42928</v>
      </c>
      <c r="C31" s="325" t="s">
        <v>1037</v>
      </c>
      <c r="D31" s="323" t="s">
        <v>169</v>
      </c>
      <c r="E31" s="323"/>
      <c r="F31" s="323" t="s">
        <v>1051</v>
      </c>
      <c r="G31" s="324">
        <v>42858</v>
      </c>
      <c r="H31" s="326" t="s">
        <v>1040</v>
      </c>
      <c r="I31" s="326" t="s">
        <v>1041</v>
      </c>
      <c r="J31" s="326">
        <v>35</v>
      </c>
      <c r="K31" s="323" t="s">
        <v>1731</v>
      </c>
      <c r="L31" s="323" t="s">
        <v>1732</v>
      </c>
      <c r="M31" s="353">
        <v>118.43636363636362</v>
      </c>
      <c r="N31" s="353">
        <v>23.099999999999998</v>
      </c>
      <c r="O31" s="323"/>
      <c r="P31" s="323"/>
      <c r="Q31" s="354"/>
      <c r="R31" s="392"/>
      <c r="S31" s="354"/>
      <c r="T31" s="323"/>
      <c r="U31" s="354"/>
      <c r="V31" s="354"/>
      <c r="W31" s="354"/>
      <c r="X31" s="323"/>
      <c r="Y31" s="353"/>
      <c r="Z31" s="353"/>
      <c r="AA31" s="353"/>
      <c r="AB31" s="353"/>
      <c r="AC31" s="353"/>
      <c r="AD31" s="354"/>
      <c r="AE31" s="353"/>
      <c r="AF31" s="323"/>
      <c r="AG31" s="323"/>
      <c r="AH31" s="353"/>
      <c r="AI31" s="323"/>
      <c r="AJ31" s="323"/>
      <c r="AK31" s="353"/>
      <c r="AL31" s="323"/>
      <c r="AM31" s="353"/>
      <c r="AN31" s="353"/>
      <c r="AO31" s="323" t="s">
        <v>1054</v>
      </c>
      <c r="AP31" s="326" t="s">
        <v>1041</v>
      </c>
      <c r="AQ31" s="326"/>
      <c r="AR31" s="326"/>
      <c r="AS31" s="327"/>
      <c r="AT31" s="326">
        <v>6</v>
      </c>
      <c r="AU31" s="326"/>
      <c r="AV31" s="326"/>
      <c r="AW31" s="326"/>
      <c r="AX31" s="326" t="s">
        <v>971</v>
      </c>
      <c r="AY31" s="323"/>
      <c r="AZ31" s="326">
        <v>0</v>
      </c>
      <c r="BA31" s="326">
        <v>0</v>
      </c>
      <c r="BB31" s="326">
        <v>0</v>
      </c>
      <c r="BC31" s="326">
        <v>0</v>
      </c>
      <c r="BD31" s="326">
        <v>0</v>
      </c>
      <c r="BE31" s="326">
        <v>0</v>
      </c>
      <c r="BF31" s="326">
        <v>0</v>
      </c>
      <c r="BG31" s="326">
        <v>0</v>
      </c>
      <c r="BH31" s="326">
        <v>0</v>
      </c>
      <c r="BI31" s="326">
        <v>0</v>
      </c>
      <c r="BJ31" s="326">
        <v>0</v>
      </c>
      <c r="BK31" s="326">
        <v>0</v>
      </c>
      <c r="BL31" s="326"/>
      <c r="BM31" s="326" t="s">
        <v>1041</v>
      </c>
      <c r="BN31" s="326"/>
      <c r="BO31" s="326" t="s">
        <v>1041</v>
      </c>
      <c r="BP31" s="356"/>
      <c r="BQ31" s="326"/>
      <c r="BR31" s="326"/>
      <c r="BS31" s="326"/>
      <c r="BT31" s="329"/>
      <c r="BU31" s="329"/>
      <c r="BV31" s="326"/>
      <c r="BW31" s="326" t="s">
        <v>1046</v>
      </c>
      <c r="BX31" s="326">
        <v>1</v>
      </c>
      <c r="BY31" s="323"/>
      <c r="BZ31" s="331" t="s">
        <v>1733</v>
      </c>
      <c r="CA31" s="323" t="s">
        <v>89</v>
      </c>
    </row>
    <row r="32" spans="1:79" x14ac:dyDescent="0.15">
      <c r="A32" s="323">
        <v>13760</v>
      </c>
      <c r="B32" s="324">
        <v>42928</v>
      </c>
      <c r="C32" s="325" t="s">
        <v>1037</v>
      </c>
      <c r="D32" s="323" t="s">
        <v>169</v>
      </c>
      <c r="E32" s="323"/>
      <c r="F32" s="323" t="s">
        <v>1051</v>
      </c>
      <c r="G32" s="324">
        <v>42661</v>
      </c>
      <c r="H32" s="326" t="s">
        <v>1040</v>
      </c>
      <c r="I32" s="326" t="s">
        <v>1041</v>
      </c>
      <c r="J32" s="326">
        <v>36</v>
      </c>
      <c r="K32" s="323" t="s">
        <v>1520</v>
      </c>
      <c r="L32" s="323" t="s">
        <v>1521</v>
      </c>
      <c r="M32" s="353">
        <v>118.18181818181817</v>
      </c>
      <c r="N32" s="353">
        <v>21.818181818181817</v>
      </c>
      <c r="O32" s="323"/>
      <c r="P32" s="323"/>
      <c r="Q32" s="354"/>
      <c r="R32" s="392"/>
      <c r="S32" s="354"/>
      <c r="T32" s="323"/>
      <c r="U32" s="354"/>
      <c r="V32" s="354"/>
      <c r="W32" s="354"/>
      <c r="X32" s="323"/>
      <c r="Y32" s="353"/>
      <c r="Z32" s="353"/>
      <c r="AA32" s="353"/>
      <c r="AB32" s="353"/>
      <c r="AC32" s="353"/>
      <c r="AD32" s="354"/>
      <c r="AE32" s="353"/>
      <c r="AF32" s="323"/>
      <c r="AG32" s="323"/>
      <c r="AH32" s="353"/>
      <c r="AI32" s="323"/>
      <c r="AJ32" s="323"/>
      <c r="AK32" s="353"/>
      <c r="AL32" s="323"/>
      <c r="AM32" s="353"/>
      <c r="AN32" s="353"/>
      <c r="AO32" s="323" t="s">
        <v>1054</v>
      </c>
      <c r="AP32" s="326" t="s">
        <v>1041</v>
      </c>
      <c r="AQ32" s="326"/>
      <c r="AR32" s="326"/>
      <c r="AS32" s="327"/>
      <c r="AT32" s="326">
        <v>5.5</v>
      </c>
      <c r="AU32" s="326"/>
      <c r="AV32" s="326"/>
      <c r="AW32" s="326"/>
      <c r="AX32" s="326" t="s">
        <v>971</v>
      </c>
      <c r="AY32" s="323"/>
      <c r="AZ32" s="326">
        <v>0</v>
      </c>
      <c r="BA32" s="326">
        <v>0</v>
      </c>
      <c r="BB32" s="326">
        <v>0</v>
      </c>
      <c r="BC32" s="326">
        <v>0</v>
      </c>
      <c r="BD32" s="326">
        <v>0</v>
      </c>
      <c r="BE32" s="326">
        <v>0</v>
      </c>
      <c r="BF32" s="326">
        <v>0</v>
      </c>
      <c r="BG32" s="326">
        <v>0</v>
      </c>
      <c r="BH32" s="326">
        <v>0</v>
      </c>
      <c r="BI32" s="326">
        <v>0</v>
      </c>
      <c r="BJ32" s="326">
        <v>0</v>
      </c>
      <c r="BK32" s="326">
        <v>0</v>
      </c>
      <c r="BL32" s="326"/>
      <c r="BM32" s="326" t="s">
        <v>1041</v>
      </c>
      <c r="BN32" s="326">
        <v>12</v>
      </c>
      <c r="BO32" s="326" t="s">
        <v>1041</v>
      </c>
      <c r="BP32" s="356"/>
      <c r="BQ32" s="326"/>
      <c r="BR32" s="326">
        <v>12</v>
      </c>
      <c r="BS32" s="326"/>
      <c r="BT32" s="323"/>
      <c r="BU32" s="329"/>
      <c r="BV32" s="326"/>
      <c r="BW32" s="326" t="s">
        <v>1046</v>
      </c>
      <c r="BX32" s="326"/>
      <c r="BY32" s="323"/>
      <c r="BZ32" s="331" t="s">
        <v>1734</v>
      </c>
      <c r="CA32" s="323" t="s">
        <v>89</v>
      </c>
    </row>
    <row r="33" spans="1:79" ht="13" customHeight="1" x14ac:dyDescent="0.15">
      <c r="A33" s="323">
        <v>13647</v>
      </c>
      <c r="B33" s="324">
        <v>42929</v>
      </c>
      <c r="C33" s="325" t="s">
        <v>1037</v>
      </c>
      <c r="D33" s="323" t="s">
        <v>169</v>
      </c>
      <c r="E33" s="323"/>
      <c r="F33" s="323" t="s">
        <v>1039</v>
      </c>
      <c r="G33" s="324">
        <v>42837</v>
      </c>
      <c r="H33" s="326" t="s">
        <v>1040</v>
      </c>
      <c r="I33" s="326" t="s">
        <v>1041</v>
      </c>
      <c r="J33" s="326">
        <v>1</v>
      </c>
      <c r="K33" s="323" t="s">
        <v>1681</v>
      </c>
      <c r="L33" s="323" t="s">
        <v>1682</v>
      </c>
      <c r="M33" s="353">
        <v>108.18181818181817</v>
      </c>
      <c r="N33" s="353">
        <v>19.454545454545453</v>
      </c>
      <c r="O33" s="323"/>
      <c r="P33" s="323"/>
      <c r="Q33" s="354"/>
      <c r="R33" s="392"/>
      <c r="S33" s="354"/>
      <c r="T33" s="323"/>
      <c r="U33" s="354"/>
      <c r="V33" s="354"/>
      <c r="W33" s="354"/>
      <c r="X33" s="323"/>
      <c r="Y33" s="353"/>
      <c r="Z33" s="353"/>
      <c r="AA33" s="353"/>
      <c r="AB33" s="353"/>
      <c r="AC33" s="353"/>
      <c r="AD33" s="353"/>
      <c r="AE33" s="353">
        <v>10.909090909090908</v>
      </c>
      <c r="AF33" s="323"/>
      <c r="AG33" s="323"/>
      <c r="AH33" s="353"/>
      <c r="AI33" s="323"/>
      <c r="AJ33" s="323"/>
      <c r="AK33" s="354"/>
      <c r="AL33" s="323"/>
      <c r="AM33" s="353"/>
      <c r="AN33" s="353"/>
      <c r="AO33" s="323" t="s">
        <v>1044</v>
      </c>
      <c r="AP33" s="326" t="s">
        <v>1041</v>
      </c>
      <c r="AQ33" s="326"/>
      <c r="AR33" s="326"/>
      <c r="AS33" s="327"/>
      <c r="AT33" s="326">
        <v>10</v>
      </c>
      <c r="AU33" s="326"/>
      <c r="AV33" s="326"/>
      <c r="AW33" s="326"/>
      <c r="AX33" s="326" t="s">
        <v>1045</v>
      </c>
      <c r="AY33" s="323"/>
      <c r="AZ33" s="326">
        <v>0</v>
      </c>
      <c r="BA33" s="326">
        <v>0</v>
      </c>
      <c r="BB33" s="326">
        <v>0</v>
      </c>
      <c r="BC33" s="326">
        <v>0</v>
      </c>
      <c r="BD33" s="326">
        <v>0</v>
      </c>
      <c r="BE33" s="326">
        <v>0</v>
      </c>
      <c r="BF33" s="326">
        <v>0</v>
      </c>
      <c r="BG33" s="326">
        <v>0</v>
      </c>
      <c r="BH33" s="326">
        <v>0</v>
      </c>
      <c r="BI33" s="326">
        <v>0</v>
      </c>
      <c r="BJ33" s="326">
        <v>0</v>
      </c>
      <c r="BK33" s="326">
        <v>0</v>
      </c>
      <c r="BL33" s="326"/>
      <c r="BM33" s="326" t="s">
        <v>1041</v>
      </c>
      <c r="BN33" s="326"/>
      <c r="BO33" s="326" t="s">
        <v>1041</v>
      </c>
      <c r="BP33" s="355">
        <v>94.472727272727269</v>
      </c>
      <c r="BQ33" s="326"/>
      <c r="BR33" s="326"/>
      <c r="BS33" s="328">
        <v>42916</v>
      </c>
      <c r="BT33" s="236" t="s">
        <v>1683</v>
      </c>
      <c r="BU33" s="329"/>
      <c r="BV33" s="326"/>
      <c r="BW33" s="326" t="s">
        <v>1046</v>
      </c>
      <c r="BX33" s="326"/>
      <c r="BY33" s="329" t="s">
        <v>1684</v>
      </c>
      <c r="BZ33" s="343" t="s">
        <v>23</v>
      </c>
      <c r="CA33" s="329" t="s">
        <v>89</v>
      </c>
    </row>
    <row r="34" spans="1:79" ht="13" customHeight="1" x14ac:dyDescent="0.15">
      <c r="A34" s="323">
        <v>15222</v>
      </c>
      <c r="B34" s="324">
        <v>42925</v>
      </c>
      <c r="C34" s="325" t="s">
        <v>1037</v>
      </c>
      <c r="D34" s="323" t="s">
        <v>169</v>
      </c>
      <c r="E34" s="323"/>
      <c r="F34" s="323" t="s">
        <v>1039</v>
      </c>
      <c r="G34" s="324">
        <v>42922</v>
      </c>
      <c r="H34" s="326" t="s">
        <v>126</v>
      </c>
      <c r="I34" s="326" t="s">
        <v>1041</v>
      </c>
      <c r="J34" s="326">
        <v>2</v>
      </c>
      <c r="K34" s="323" t="s">
        <v>1042</v>
      </c>
      <c r="L34" s="323" t="s">
        <v>1087</v>
      </c>
      <c r="M34" s="353">
        <v>137.90909090909088</v>
      </c>
      <c r="N34" s="353">
        <v>20.75454545454545</v>
      </c>
      <c r="O34" s="323"/>
      <c r="P34" s="323"/>
      <c r="Q34" s="354"/>
      <c r="R34" s="392"/>
      <c r="S34" s="354"/>
      <c r="T34" s="323"/>
      <c r="U34" s="354"/>
      <c r="V34" s="354"/>
      <c r="W34" s="354"/>
      <c r="X34" s="323"/>
      <c r="Y34" s="353"/>
      <c r="Z34" s="353"/>
      <c r="AA34" s="353"/>
      <c r="AB34" s="353"/>
      <c r="AC34" s="353"/>
      <c r="AD34" s="353"/>
      <c r="AE34" s="353">
        <v>11.718181818181817</v>
      </c>
      <c r="AF34" s="323"/>
      <c r="AG34" s="323"/>
      <c r="AH34" s="353"/>
      <c r="AI34" s="323"/>
      <c r="AJ34" s="323"/>
      <c r="AK34" s="354"/>
      <c r="AL34" s="323"/>
      <c r="AM34" s="353"/>
      <c r="AN34" s="353"/>
      <c r="AO34" s="323" t="s">
        <v>1044</v>
      </c>
      <c r="AP34" s="326" t="s">
        <v>1041</v>
      </c>
      <c r="AQ34" s="326"/>
      <c r="AR34" s="326"/>
      <c r="AS34" s="327"/>
      <c r="AT34" s="326">
        <v>7</v>
      </c>
      <c r="AU34" s="326"/>
      <c r="AV34" s="326"/>
      <c r="AW34" s="326"/>
      <c r="AX34" s="326" t="s">
        <v>1045</v>
      </c>
      <c r="AY34" s="323"/>
      <c r="AZ34" s="326">
        <v>0</v>
      </c>
      <c r="BA34" s="326">
        <v>0</v>
      </c>
      <c r="BB34" s="326">
        <v>0</v>
      </c>
      <c r="BC34" s="326">
        <v>0</v>
      </c>
      <c r="BD34" s="326">
        <v>0</v>
      </c>
      <c r="BE34" s="326">
        <v>0</v>
      </c>
      <c r="BF34" s="326">
        <v>0</v>
      </c>
      <c r="BG34" s="326">
        <v>0</v>
      </c>
      <c r="BH34" s="326">
        <v>0</v>
      </c>
      <c r="BI34" s="326">
        <v>0</v>
      </c>
      <c r="BJ34" s="326">
        <v>0</v>
      </c>
      <c r="BK34" s="326">
        <v>0</v>
      </c>
      <c r="BL34" s="326"/>
      <c r="BM34" s="326" t="s">
        <v>1041</v>
      </c>
      <c r="BN34" s="326">
        <v>12</v>
      </c>
      <c r="BO34" s="326" t="s">
        <v>1041</v>
      </c>
      <c r="BP34" s="356"/>
      <c r="BQ34" s="326"/>
      <c r="BR34" s="326">
        <v>12</v>
      </c>
      <c r="BS34" s="326"/>
      <c r="BT34" s="323"/>
      <c r="BU34" s="329"/>
      <c r="BV34" s="326"/>
      <c r="BW34" s="326" t="s">
        <v>1046</v>
      </c>
      <c r="BX34" s="326"/>
      <c r="BY34" s="323" t="s">
        <v>1685</v>
      </c>
      <c r="BZ34" s="343" t="s">
        <v>1735</v>
      </c>
      <c r="CA34" s="329" t="s">
        <v>130</v>
      </c>
    </row>
    <row r="35" spans="1:79" ht="13" customHeight="1" x14ac:dyDescent="0.15">
      <c r="A35" s="323">
        <v>11803</v>
      </c>
      <c r="B35" s="324">
        <v>42925</v>
      </c>
      <c r="C35" s="398" t="s">
        <v>1037</v>
      </c>
      <c r="D35" s="338" t="s">
        <v>169</v>
      </c>
      <c r="E35" s="338"/>
      <c r="F35" s="338" t="s">
        <v>1039</v>
      </c>
      <c r="G35" s="333">
        <v>42916</v>
      </c>
      <c r="H35" s="399" t="s">
        <v>1040</v>
      </c>
      <c r="I35" s="399" t="s">
        <v>1041</v>
      </c>
      <c r="J35" s="326">
        <v>3</v>
      </c>
      <c r="K35" s="338" t="s">
        <v>1097</v>
      </c>
      <c r="L35" s="323" t="s">
        <v>1383</v>
      </c>
      <c r="M35" s="353">
        <v>113.49999999999999</v>
      </c>
      <c r="N35" s="353">
        <v>21.654545454545453</v>
      </c>
      <c r="O35" s="338"/>
      <c r="P35" s="338"/>
      <c r="Q35" s="407"/>
      <c r="R35" s="408"/>
      <c r="S35" s="407"/>
      <c r="T35" s="338"/>
      <c r="U35" s="407"/>
      <c r="V35" s="407"/>
      <c r="W35" s="407"/>
      <c r="X35" s="338"/>
      <c r="Y35" s="400"/>
      <c r="Z35" s="400"/>
      <c r="AA35" s="400"/>
      <c r="AB35" s="400"/>
      <c r="AC35" s="400"/>
      <c r="AD35" s="407"/>
      <c r="AE35" s="353">
        <v>12.354545454545454</v>
      </c>
      <c r="AF35" s="338"/>
      <c r="AG35" s="338"/>
      <c r="AH35" s="400"/>
      <c r="AI35" s="338"/>
      <c r="AJ35" s="338"/>
      <c r="AK35" s="400"/>
      <c r="AL35" s="338"/>
      <c r="AM35" s="400"/>
      <c r="AN35" s="400"/>
      <c r="AO35" s="338" t="s">
        <v>1044</v>
      </c>
      <c r="AP35" s="399" t="s">
        <v>1041</v>
      </c>
      <c r="AQ35" s="399"/>
      <c r="AR35" s="399"/>
      <c r="AS35" s="401"/>
      <c r="AT35" s="326">
        <v>7.5</v>
      </c>
      <c r="AU35" s="399"/>
      <c r="AV35" s="399"/>
      <c r="AW35" s="399"/>
      <c r="AX35" s="399" t="s">
        <v>1041</v>
      </c>
      <c r="AY35" s="338"/>
      <c r="AZ35" s="399">
        <v>0</v>
      </c>
      <c r="BA35" s="399">
        <v>0</v>
      </c>
      <c r="BB35" s="399">
        <v>0</v>
      </c>
      <c r="BC35" s="399">
        <v>0</v>
      </c>
      <c r="BD35" s="399">
        <v>0</v>
      </c>
      <c r="BE35" s="399">
        <v>0</v>
      </c>
      <c r="BF35" s="399">
        <v>0</v>
      </c>
      <c r="BG35" s="399">
        <v>0</v>
      </c>
      <c r="BH35" s="399">
        <v>0</v>
      </c>
      <c r="BI35" s="399">
        <v>0</v>
      </c>
      <c r="BJ35" s="399">
        <v>0</v>
      </c>
      <c r="BK35" s="399">
        <v>0</v>
      </c>
      <c r="BL35" s="399"/>
      <c r="BM35" s="399" t="s">
        <v>1041</v>
      </c>
      <c r="BN35" s="326"/>
      <c r="BO35" s="399" t="s">
        <v>1041</v>
      </c>
      <c r="BP35" s="402"/>
      <c r="BQ35" s="399"/>
      <c r="BR35" s="399"/>
      <c r="BS35" s="399"/>
      <c r="BT35" s="338"/>
      <c r="BU35" s="340"/>
      <c r="BV35" s="399"/>
      <c r="BW35" s="399" t="s">
        <v>1046</v>
      </c>
      <c r="BX35" s="399">
        <v>1</v>
      </c>
      <c r="BY35" s="338"/>
      <c r="BZ35" s="338" t="s">
        <v>23</v>
      </c>
      <c r="CA35" s="323" t="s">
        <v>184</v>
      </c>
    </row>
    <row r="36" spans="1:79" ht="13" customHeight="1" x14ac:dyDescent="0.15">
      <c r="A36" s="323">
        <v>13069</v>
      </c>
      <c r="B36" s="324">
        <v>42929</v>
      </c>
      <c r="C36" s="325" t="s">
        <v>1037</v>
      </c>
      <c r="D36" s="323" t="s">
        <v>169</v>
      </c>
      <c r="E36" s="323"/>
      <c r="F36" s="323" t="s">
        <v>1039</v>
      </c>
      <c r="G36" s="324">
        <v>42794</v>
      </c>
      <c r="H36" s="326" t="s">
        <v>971</v>
      </c>
      <c r="I36" s="326" t="s">
        <v>1167</v>
      </c>
      <c r="J36" s="326">
        <v>6</v>
      </c>
      <c r="K36" s="323" t="s">
        <v>1047</v>
      </c>
      <c r="L36" s="323" t="s">
        <v>1389</v>
      </c>
      <c r="M36" s="353">
        <v>196.12</v>
      </c>
      <c r="N36" s="353">
        <v>29.999999999999996</v>
      </c>
      <c r="O36" s="323"/>
      <c r="P36" s="323"/>
      <c r="Q36" s="354"/>
      <c r="R36" s="392"/>
      <c r="S36" s="354"/>
      <c r="T36" s="323"/>
      <c r="U36" s="354"/>
      <c r="V36" s="354"/>
      <c r="W36" s="354"/>
      <c r="X36" s="323"/>
      <c r="Y36" s="353"/>
      <c r="Z36" s="353"/>
      <c r="AA36" s="353"/>
      <c r="AB36" s="353"/>
      <c r="AC36" s="353"/>
      <c r="AD36" s="353"/>
      <c r="AE36" s="353">
        <v>21.218181818181815</v>
      </c>
      <c r="AF36" s="323"/>
      <c r="AG36" s="323"/>
      <c r="AH36" s="353"/>
      <c r="AI36" s="323"/>
      <c r="AJ36" s="323"/>
      <c r="AK36" s="353"/>
      <c r="AL36" s="323"/>
      <c r="AM36" s="353"/>
      <c r="AN36" s="353"/>
      <c r="AO36" s="323" t="s">
        <v>1044</v>
      </c>
      <c r="AP36" s="326" t="s">
        <v>1041</v>
      </c>
      <c r="AQ36" s="326"/>
      <c r="AR36" s="326"/>
      <c r="AS36" s="327"/>
      <c r="AT36" s="326"/>
      <c r="AU36" s="326"/>
      <c r="AV36" s="326"/>
      <c r="AW36" s="326"/>
      <c r="AX36" s="326" t="s">
        <v>1041</v>
      </c>
      <c r="AY36" s="323"/>
      <c r="AZ36" s="326">
        <v>20</v>
      </c>
      <c r="BA36" s="326">
        <v>0</v>
      </c>
      <c r="BB36" s="326">
        <v>0</v>
      </c>
      <c r="BC36" s="326">
        <v>0</v>
      </c>
      <c r="BD36" s="326">
        <v>0</v>
      </c>
      <c r="BE36" s="326">
        <v>0</v>
      </c>
      <c r="BF36" s="326">
        <v>0</v>
      </c>
      <c r="BG36" s="326">
        <v>0</v>
      </c>
      <c r="BH36" s="326">
        <v>5</v>
      </c>
      <c r="BI36" s="326">
        <v>0</v>
      </c>
      <c r="BJ36" s="326">
        <v>0</v>
      </c>
      <c r="BK36" s="326">
        <v>0</v>
      </c>
      <c r="BL36" s="326"/>
      <c r="BM36" s="326" t="s">
        <v>1041</v>
      </c>
      <c r="BN36" s="326"/>
      <c r="BO36" s="326" t="s">
        <v>1041</v>
      </c>
      <c r="BP36" s="356"/>
      <c r="BQ36" s="326"/>
      <c r="BR36" s="326"/>
      <c r="BS36" s="326"/>
      <c r="BT36" s="329"/>
      <c r="BU36" s="329"/>
      <c r="BV36" s="326"/>
      <c r="BW36" s="326" t="s">
        <v>1046</v>
      </c>
      <c r="BX36" s="326"/>
      <c r="BY36" s="323" t="s">
        <v>1687</v>
      </c>
      <c r="BZ36" s="329" t="s">
        <v>23</v>
      </c>
      <c r="CA36" s="323" t="s">
        <v>184</v>
      </c>
    </row>
    <row r="37" spans="1:79" ht="13" customHeight="1" x14ac:dyDescent="0.15">
      <c r="A37" s="323">
        <v>13783</v>
      </c>
      <c r="B37" s="324">
        <v>42928</v>
      </c>
      <c r="C37" s="344" t="s">
        <v>1186</v>
      </c>
      <c r="D37" s="345" t="s">
        <v>169</v>
      </c>
      <c r="E37" s="345"/>
      <c r="F37" s="345" t="s">
        <v>1444</v>
      </c>
      <c r="G37" s="333">
        <v>42643</v>
      </c>
      <c r="H37" s="346" t="s">
        <v>126</v>
      </c>
      <c r="I37" s="346" t="s">
        <v>971</v>
      </c>
      <c r="J37" s="326">
        <v>7</v>
      </c>
      <c r="K37" s="345" t="s">
        <v>902</v>
      </c>
      <c r="L37" s="323" t="s">
        <v>1391</v>
      </c>
      <c r="M37" s="353">
        <v>147.80000000000001</v>
      </c>
      <c r="N37" s="353">
        <v>26.981818181818181</v>
      </c>
      <c r="O37" s="345" t="s">
        <v>992</v>
      </c>
      <c r="P37" s="345">
        <v>300</v>
      </c>
      <c r="Q37" s="353">
        <v>29.9</v>
      </c>
      <c r="R37" s="394"/>
      <c r="S37" s="395"/>
      <c r="T37" s="345"/>
      <c r="U37" s="395"/>
      <c r="V37" s="395"/>
      <c r="W37" s="395"/>
      <c r="X37" s="345"/>
      <c r="Y37" s="396"/>
      <c r="Z37" s="396"/>
      <c r="AA37" s="396"/>
      <c r="AB37" s="396"/>
      <c r="AC37" s="396"/>
      <c r="AD37" s="396"/>
      <c r="AE37" s="353">
        <v>14.654545454545454</v>
      </c>
      <c r="AF37" s="345"/>
      <c r="AG37" s="345"/>
      <c r="AH37" s="396"/>
      <c r="AI37" s="345"/>
      <c r="AJ37" s="345"/>
      <c r="AK37" s="396"/>
      <c r="AL37" s="345"/>
      <c r="AM37" s="396"/>
      <c r="AN37" s="396"/>
      <c r="AO37" s="345" t="s">
        <v>1445</v>
      </c>
      <c r="AP37" s="346" t="s">
        <v>971</v>
      </c>
      <c r="AQ37" s="346"/>
      <c r="AR37" s="346"/>
      <c r="AS37" s="346">
        <v>10</v>
      </c>
      <c r="AT37" s="326">
        <v>10.199999999999999</v>
      </c>
      <c r="AU37" s="326"/>
      <c r="AV37" s="326"/>
      <c r="AW37" s="326"/>
      <c r="AX37" s="346" t="s">
        <v>997</v>
      </c>
      <c r="AY37" s="345"/>
      <c r="AZ37" s="346">
        <v>0</v>
      </c>
      <c r="BA37" s="346">
        <v>0</v>
      </c>
      <c r="BB37" s="346">
        <v>7</v>
      </c>
      <c r="BC37" s="346">
        <v>0</v>
      </c>
      <c r="BD37" s="346">
        <v>0</v>
      </c>
      <c r="BE37" s="346">
        <v>0</v>
      </c>
      <c r="BF37" s="346">
        <v>0</v>
      </c>
      <c r="BG37" s="346">
        <v>0</v>
      </c>
      <c r="BH37" s="346">
        <v>0</v>
      </c>
      <c r="BI37" s="346">
        <v>0</v>
      </c>
      <c r="BJ37" s="346">
        <v>0</v>
      </c>
      <c r="BK37" s="346">
        <v>0</v>
      </c>
      <c r="BL37" s="346"/>
      <c r="BM37" s="346" t="s">
        <v>971</v>
      </c>
      <c r="BN37" s="346"/>
      <c r="BO37" s="346" t="s">
        <v>971</v>
      </c>
      <c r="BP37" s="361"/>
      <c r="BQ37" s="346"/>
      <c r="BR37" s="346"/>
      <c r="BS37" s="346"/>
      <c r="BT37" s="349"/>
      <c r="BU37" s="349"/>
      <c r="BV37" s="346"/>
      <c r="BW37" s="346" t="s">
        <v>1380</v>
      </c>
      <c r="BX37" s="346"/>
      <c r="BY37" s="345"/>
      <c r="BZ37" s="397" t="s">
        <v>1392</v>
      </c>
      <c r="CA37" s="329" t="s">
        <v>89</v>
      </c>
    </row>
    <row r="38" spans="1:79" ht="13" customHeight="1" x14ac:dyDescent="0.15">
      <c r="A38" s="323">
        <v>1490</v>
      </c>
      <c r="B38" s="324">
        <v>42928</v>
      </c>
      <c r="C38" s="325" t="s">
        <v>1037</v>
      </c>
      <c r="D38" s="323" t="s">
        <v>169</v>
      </c>
      <c r="E38" s="323"/>
      <c r="F38" s="323" t="s">
        <v>1039</v>
      </c>
      <c r="G38" s="324">
        <v>42916</v>
      </c>
      <c r="H38" s="326" t="s">
        <v>1040</v>
      </c>
      <c r="I38" s="326" t="s">
        <v>1041</v>
      </c>
      <c r="J38" s="326">
        <v>8</v>
      </c>
      <c r="K38" s="323" t="s">
        <v>1689</v>
      </c>
      <c r="L38" s="323" t="s">
        <v>1066</v>
      </c>
      <c r="M38" s="353">
        <v>148.18181818181816</v>
      </c>
      <c r="N38" s="353">
        <v>22.472727272727269</v>
      </c>
      <c r="O38" s="323"/>
      <c r="P38" s="323"/>
      <c r="Q38" s="354"/>
      <c r="R38" s="392"/>
      <c r="S38" s="354"/>
      <c r="T38" s="323"/>
      <c r="U38" s="354"/>
      <c r="V38" s="354"/>
      <c r="W38" s="354"/>
      <c r="X38" s="323"/>
      <c r="Y38" s="353"/>
      <c r="Z38" s="353"/>
      <c r="AA38" s="353"/>
      <c r="AB38" s="353"/>
      <c r="AC38" s="353"/>
      <c r="AD38" s="353"/>
      <c r="AE38" s="353">
        <v>13.781818181818181</v>
      </c>
      <c r="AF38" s="323"/>
      <c r="AG38" s="323"/>
      <c r="AH38" s="353"/>
      <c r="AI38" s="323"/>
      <c r="AJ38" s="323"/>
      <c r="AK38" s="353"/>
      <c r="AL38" s="323"/>
      <c r="AM38" s="353"/>
      <c r="AN38" s="353"/>
      <c r="AO38" s="323" t="s">
        <v>1044</v>
      </c>
      <c r="AP38" s="326" t="s">
        <v>1041</v>
      </c>
      <c r="AQ38" s="326"/>
      <c r="AR38" s="326"/>
      <c r="AS38" s="327"/>
      <c r="AT38" s="326">
        <v>11.6</v>
      </c>
      <c r="AU38" s="326"/>
      <c r="AV38" s="326"/>
      <c r="AW38" s="326"/>
      <c r="AX38" s="326" t="s">
        <v>1045</v>
      </c>
      <c r="AY38" s="323"/>
      <c r="AZ38" s="326">
        <v>0</v>
      </c>
      <c r="BA38" s="326">
        <v>0</v>
      </c>
      <c r="BB38" s="326">
        <v>0</v>
      </c>
      <c r="BC38" s="326">
        <v>0</v>
      </c>
      <c r="BD38" s="326">
        <v>0</v>
      </c>
      <c r="BE38" s="326">
        <v>0</v>
      </c>
      <c r="BF38" s="326">
        <v>0</v>
      </c>
      <c r="BG38" s="326">
        <v>0</v>
      </c>
      <c r="BH38" s="326">
        <v>0</v>
      </c>
      <c r="BI38" s="326">
        <v>0</v>
      </c>
      <c r="BJ38" s="326">
        <v>0</v>
      </c>
      <c r="BK38" s="326">
        <v>0</v>
      </c>
      <c r="BL38" s="326"/>
      <c r="BM38" s="326" t="s">
        <v>1041</v>
      </c>
      <c r="BN38" s="326"/>
      <c r="BO38" s="326" t="s">
        <v>1041</v>
      </c>
      <c r="BP38" s="356"/>
      <c r="BQ38" s="326"/>
      <c r="BR38" s="326"/>
      <c r="BS38" s="326"/>
      <c r="BT38" s="329"/>
      <c r="BU38" s="329"/>
      <c r="BV38" s="326"/>
      <c r="BW38" s="326" t="s">
        <v>1046</v>
      </c>
      <c r="BX38" s="326"/>
      <c r="BY38" s="323"/>
      <c r="BZ38" s="397" t="s">
        <v>1451</v>
      </c>
      <c r="CA38" s="329" t="s">
        <v>184</v>
      </c>
    </row>
    <row r="39" spans="1:79" ht="13" customHeight="1" x14ac:dyDescent="0.15">
      <c r="A39" s="323">
        <v>10275</v>
      </c>
      <c r="B39" s="324">
        <v>42925</v>
      </c>
      <c r="C39" s="325" t="s">
        <v>1037</v>
      </c>
      <c r="D39" s="323" t="s">
        <v>169</v>
      </c>
      <c r="E39" s="323"/>
      <c r="F39" s="323" t="s">
        <v>1039</v>
      </c>
      <c r="G39" s="324">
        <v>42916</v>
      </c>
      <c r="H39" s="326" t="s">
        <v>1040</v>
      </c>
      <c r="I39" s="326" t="s">
        <v>1041</v>
      </c>
      <c r="J39" s="326">
        <v>9</v>
      </c>
      <c r="K39" s="323" t="s">
        <v>1122</v>
      </c>
      <c r="L39" s="323" t="s">
        <v>1123</v>
      </c>
      <c r="M39" s="353">
        <v>139</v>
      </c>
      <c r="N39" s="353">
        <v>27.209090909090907</v>
      </c>
      <c r="O39" s="323"/>
      <c r="P39" s="323"/>
      <c r="Q39" s="354"/>
      <c r="R39" s="392"/>
      <c r="S39" s="354"/>
      <c r="T39" s="323"/>
      <c r="U39" s="354"/>
      <c r="V39" s="354"/>
      <c r="W39" s="354"/>
      <c r="X39" s="323"/>
      <c r="Y39" s="353"/>
      <c r="Z39" s="353"/>
      <c r="AA39" s="353"/>
      <c r="AB39" s="353"/>
      <c r="AC39" s="353"/>
      <c r="AD39" s="353"/>
      <c r="AE39" s="353">
        <v>13.872727272727271</v>
      </c>
      <c r="AF39" s="323"/>
      <c r="AG39" s="323"/>
      <c r="AH39" s="353"/>
      <c r="AI39" s="323"/>
      <c r="AJ39" s="323"/>
      <c r="AK39" s="353"/>
      <c r="AL39" s="323"/>
      <c r="AM39" s="353"/>
      <c r="AN39" s="353"/>
      <c r="AO39" s="323" t="s">
        <v>1044</v>
      </c>
      <c r="AP39" s="326" t="s">
        <v>1041</v>
      </c>
      <c r="AQ39" s="326"/>
      <c r="AR39" s="326"/>
      <c r="AS39" s="327"/>
      <c r="AT39" s="326">
        <v>9.5</v>
      </c>
      <c r="AU39" s="326"/>
      <c r="AV39" s="326"/>
      <c r="AW39" s="326"/>
      <c r="AX39" s="326" t="s">
        <v>1045</v>
      </c>
      <c r="AY39" s="323"/>
      <c r="AZ39" s="326">
        <v>16</v>
      </c>
      <c r="BA39" s="326">
        <v>0</v>
      </c>
      <c r="BB39" s="326">
        <v>0</v>
      </c>
      <c r="BC39" s="326">
        <v>0</v>
      </c>
      <c r="BD39" s="326">
        <v>0</v>
      </c>
      <c r="BE39" s="326">
        <v>0</v>
      </c>
      <c r="BF39" s="326">
        <v>0</v>
      </c>
      <c r="BG39" s="326">
        <v>0</v>
      </c>
      <c r="BH39" s="326">
        <v>0</v>
      </c>
      <c r="BI39" s="326">
        <v>0</v>
      </c>
      <c r="BJ39" s="326">
        <v>0</v>
      </c>
      <c r="BK39" s="326">
        <v>0</v>
      </c>
      <c r="BL39" s="326"/>
      <c r="BM39" s="326" t="s">
        <v>1041</v>
      </c>
      <c r="BN39" s="326">
        <v>12</v>
      </c>
      <c r="BO39" s="326" t="s">
        <v>1041</v>
      </c>
      <c r="BP39" s="356"/>
      <c r="BQ39" s="326"/>
      <c r="BR39" s="326">
        <v>12</v>
      </c>
      <c r="BS39" s="326"/>
      <c r="BT39" s="329"/>
      <c r="BU39" s="329"/>
      <c r="BV39" s="326"/>
      <c r="BW39" s="326" t="s">
        <v>1046</v>
      </c>
      <c r="BX39" s="326"/>
      <c r="BY39" s="323" t="s">
        <v>1690</v>
      </c>
      <c r="BZ39" s="323" t="s">
        <v>1452</v>
      </c>
      <c r="CA39" s="323" t="s">
        <v>184</v>
      </c>
    </row>
    <row r="40" spans="1:79" ht="13" customHeight="1" x14ac:dyDescent="0.15">
      <c r="A40" s="323">
        <v>12770</v>
      </c>
      <c r="B40" s="324">
        <v>42926</v>
      </c>
      <c r="C40" s="325" t="s">
        <v>1037</v>
      </c>
      <c r="D40" s="323" t="s">
        <v>169</v>
      </c>
      <c r="E40" s="323"/>
      <c r="F40" s="323" t="s">
        <v>1039</v>
      </c>
      <c r="G40" s="324">
        <v>42917</v>
      </c>
      <c r="H40" s="326" t="s">
        <v>1040</v>
      </c>
      <c r="I40" s="326" t="s">
        <v>1041</v>
      </c>
      <c r="J40" s="326">
        <v>10</v>
      </c>
      <c r="K40" s="323" t="s">
        <v>905</v>
      </c>
      <c r="L40" s="323" t="s">
        <v>1691</v>
      </c>
      <c r="M40" s="353">
        <v>145.18181818181816</v>
      </c>
      <c r="N40" s="353">
        <v>23.763636363636362</v>
      </c>
      <c r="O40" s="323"/>
      <c r="P40" s="323"/>
      <c r="Q40" s="354"/>
      <c r="R40" s="392"/>
      <c r="S40" s="354"/>
      <c r="T40" s="323"/>
      <c r="U40" s="354"/>
      <c r="V40" s="354"/>
      <c r="W40" s="354"/>
      <c r="X40" s="323"/>
      <c r="Y40" s="353"/>
      <c r="Z40" s="353"/>
      <c r="AA40" s="353"/>
      <c r="AB40" s="353"/>
      <c r="AC40" s="353"/>
      <c r="AD40" s="353"/>
      <c r="AE40" s="353">
        <v>12.981818181818181</v>
      </c>
      <c r="AF40" s="323"/>
      <c r="AG40" s="323"/>
      <c r="AH40" s="353"/>
      <c r="AI40" s="323"/>
      <c r="AJ40" s="323"/>
      <c r="AK40" s="353"/>
      <c r="AL40" s="323"/>
      <c r="AM40" s="353"/>
      <c r="AN40" s="353"/>
      <c r="AO40" s="323" t="s">
        <v>1044</v>
      </c>
      <c r="AP40" s="326" t="s">
        <v>1041</v>
      </c>
      <c r="AQ40" s="326"/>
      <c r="AR40" s="326"/>
      <c r="AS40" s="327"/>
      <c r="AT40" s="326">
        <v>7.5</v>
      </c>
      <c r="AU40" s="326"/>
      <c r="AV40" s="326"/>
      <c r="AW40" s="326"/>
      <c r="AX40" s="326" t="s">
        <v>971</v>
      </c>
      <c r="AY40" s="323"/>
      <c r="AZ40" s="326">
        <v>0</v>
      </c>
      <c r="BA40" s="326">
        <v>0</v>
      </c>
      <c r="BB40" s="326">
        <v>0</v>
      </c>
      <c r="BC40" s="326">
        <v>0</v>
      </c>
      <c r="BD40" s="326">
        <v>0</v>
      </c>
      <c r="BE40" s="326">
        <v>0</v>
      </c>
      <c r="BF40" s="326">
        <v>0</v>
      </c>
      <c r="BG40" s="326">
        <v>0</v>
      </c>
      <c r="BH40" s="326">
        <v>0</v>
      </c>
      <c r="BI40" s="326">
        <v>0</v>
      </c>
      <c r="BJ40" s="326">
        <v>0</v>
      </c>
      <c r="BK40" s="326">
        <v>0</v>
      </c>
      <c r="BL40" s="326"/>
      <c r="BM40" s="326" t="s">
        <v>1041</v>
      </c>
      <c r="BN40" s="326"/>
      <c r="BO40" s="326" t="s">
        <v>1041</v>
      </c>
      <c r="BP40" s="356"/>
      <c r="BQ40" s="326"/>
      <c r="BR40" s="326"/>
      <c r="BS40" s="326"/>
      <c r="BT40" s="323"/>
      <c r="BU40" s="329"/>
      <c r="BV40" s="326"/>
      <c r="BW40" s="326" t="s">
        <v>1046</v>
      </c>
      <c r="BX40" s="326"/>
      <c r="BY40" s="352" t="s">
        <v>1692</v>
      </c>
      <c r="BZ40" s="323" t="s">
        <v>1736</v>
      </c>
      <c r="CA40" s="329" t="s">
        <v>184</v>
      </c>
    </row>
    <row r="41" spans="1:79" ht="13" customHeight="1" x14ac:dyDescent="0.15">
      <c r="A41" s="323">
        <v>4380</v>
      </c>
      <c r="B41" s="324">
        <v>42926</v>
      </c>
      <c r="C41" s="325" t="s">
        <v>1037</v>
      </c>
      <c r="D41" s="323" t="s">
        <v>169</v>
      </c>
      <c r="E41" s="323"/>
      <c r="F41" s="323" t="s">
        <v>1039</v>
      </c>
      <c r="G41" s="324">
        <v>42916</v>
      </c>
      <c r="H41" s="326" t="s">
        <v>1040</v>
      </c>
      <c r="I41" s="326" t="s">
        <v>1041</v>
      </c>
      <c r="J41" s="326">
        <v>11</v>
      </c>
      <c r="K41" s="323" t="s">
        <v>1052</v>
      </c>
      <c r="L41" s="323" t="s">
        <v>1126</v>
      </c>
      <c r="M41" s="353">
        <v>112.45454545454545</v>
      </c>
      <c r="N41" s="353">
        <v>27.627272727272725</v>
      </c>
      <c r="O41" s="323"/>
      <c r="P41" s="323"/>
      <c r="Q41" s="354"/>
      <c r="R41" s="392"/>
      <c r="S41" s="354"/>
      <c r="T41" s="323"/>
      <c r="U41" s="354"/>
      <c r="V41" s="354"/>
      <c r="W41" s="354"/>
      <c r="X41" s="323"/>
      <c r="Y41" s="353"/>
      <c r="Z41" s="353"/>
      <c r="AA41" s="353"/>
      <c r="AB41" s="353"/>
      <c r="AC41" s="353"/>
      <c r="AD41" s="353"/>
      <c r="AE41" s="353">
        <v>11.899999999999999</v>
      </c>
      <c r="AF41" s="323"/>
      <c r="AG41" s="323"/>
      <c r="AH41" s="353"/>
      <c r="AI41" s="323"/>
      <c r="AJ41" s="323"/>
      <c r="AK41" s="353"/>
      <c r="AL41" s="323"/>
      <c r="AM41" s="353"/>
      <c r="AN41" s="353"/>
      <c r="AO41" s="323" t="s">
        <v>1044</v>
      </c>
      <c r="AP41" s="326" t="s">
        <v>1041</v>
      </c>
      <c r="AQ41" s="326"/>
      <c r="AR41" s="326"/>
      <c r="AS41" s="327"/>
      <c r="AT41" s="326">
        <v>7</v>
      </c>
      <c r="AU41" s="326"/>
      <c r="AV41" s="326"/>
      <c r="AW41" s="326"/>
      <c r="AX41" s="326" t="s">
        <v>1041</v>
      </c>
      <c r="AY41" s="323"/>
      <c r="AZ41" s="326">
        <v>0</v>
      </c>
      <c r="BA41" s="326">
        <v>0</v>
      </c>
      <c r="BB41" s="326">
        <v>0</v>
      </c>
      <c r="BC41" s="326">
        <v>0</v>
      </c>
      <c r="BD41" s="326">
        <v>0</v>
      </c>
      <c r="BE41" s="326">
        <v>0</v>
      </c>
      <c r="BF41" s="326">
        <v>0</v>
      </c>
      <c r="BG41" s="326">
        <v>0</v>
      </c>
      <c r="BH41" s="326">
        <v>0</v>
      </c>
      <c r="BI41" s="326">
        <v>0</v>
      </c>
      <c r="BJ41" s="326">
        <v>0</v>
      </c>
      <c r="BK41" s="326">
        <v>0</v>
      </c>
      <c r="BL41" s="326"/>
      <c r="BM41" s="326" t="s">
        <v>1041</v>
      </c>
      <c r="BN41" s="326"/>
      <c r="BO41" s="326" t="s">
        <v>1041</v>
      </c>
      <c r="BP41" s="356"/>
      <c r="BQ41" s="326"/>
      <c r="BR41" s="326"/>
      <c r="BS41" s="326"/>
      <c r="BT41" s="329"/>
      <c r="BU41" s="329"/>
      <c r="BV41" s="326"/>
      <c r="BW41" s="326" t="s">
        <v>1046</v>
      </c>
      <c r="BX41" s="326"/>
      <c r="BY41" s="329"/>
      <c r="BZ41" s="350" t="s">
        <v>1737</v>
      </c>
      <c r="CA41" s="329" t="s">
        <v>184</v>
      </c>
    </row>
    <row r="42" spans="1:79" ht="13" customHeight="1" x14ac:dyDescent="0.15">
      <c r="A42" s="323">
        <v>13944</v>
      </c>
      <c r="B42" s="324">
        <v>42929</v>
      </c>
      <c r="C42" s="325" t="s">
        <v>1037</v>
      </c>
      <c r="D42" s="323" t="s">
        <v>169</v>
      </c>
      <c r="E42" s="323"/>
      <c r="F42" s="323" t="s">
        <v>1039</v>
      </c>
      <c r="G42" s="324">
        <v>42916</v>
      </c>
      <c r="H42" s="326" t="s">
        <v>1040</v>
      </c>
      <c r="I42" s="326" t="s">
        <v>1041</v>
      </c>
      <c r="J42" s="326">
        <v>12</v>
      </c>
      <c r="K42" s="323" t="s">
        <v>1055</v>
      </c>
      <c r="L42" s="323" t="s">
        <v>1695</v>
      </c>
      <c r="M42" s="353">
        <v>134.29999999999998</v>
      </c>
      <c r="N42" s="353">
        <v>22.309090909090905</v>
      </c>
      <c r="O42" s="323"/>
      <c r="P42" s="323"/>
      <c r="Q42" s="354"/>
      <c r="R42" s="392"/>
      <c r="S42" s="354"/>
      <c r="T42" s="323"/>
      <c r="U42" s="354"/>
      <c r="V42" s="354"/>
      <c r="W42" s="354"/>
      <c r="X42" s="323"/>
      <c r="Y42" s="353"/>
      <c r="Z42" s="353"/>
      <c r="AA42" s="353"/>
      <c r="AB42" s="353"/>
      <c r="AC42" s="353"/>
      <c r="AD42" s="354"/>
      <c r="AE42" s="353">
        <v>11.909090909090908</v>
      </c>
      <c r="AF42" s="323"/>
      <c r="AG42" s="323"/>
      <c r="AH42" s="353"/>
      <c r="AI42" s="323"/>
      <c r="AJ42" s="323"/>
      <c r="AK42" s="353"/>
      <c r="AL42" s="323"/>
      <c r="AM42" s="353"/>
      <c r="AN42" s="353"/>
      <c r="AO42" s="323" t="s">
        <v>1044</v>
      </c>
      <c r="AP42" s="326" t="s">
        <v>1041</v>
      </c>
      <c r="AQ42" s="326"/>
      <c r="AR42" s="326"/>
      <c r="AS42" s="327"/>
      <c r="AT42" s="326">
        <v>5</v>
      </c>
      <c r="AU42" s="326"/>
      <c r="AV42" s="326"/>
      <c r="AW42" s="326"/>
      <c r="AX42" s="326" t="s">
        <v>1045</v>
      </c>
      <c r="AY42" s="323"/>
      <c r="AZ42" s="326">
        <v>0</v>
      </c>
      <c r="BA42" s="326">
        <v>0</v>
      </c>
      <c r="BB42" s="326">
        <v>0</v>
      </c>
      <c r="BC42" s="326">
        <v>0</v>
      </c>
      <c r="BD42" s="326">
        <v>0</v>
      </c>
      <c r="BE42" s="326">
        <v>0</v>
      </c>
      <c r="BF42" s="326">
        <v>0</v>
      </c>
      <c r="BG42" s="326">
        <v>0</v>
      </c>
      <c r="BH42" s="326">
        <v>0</v>
      </c>
      <c r="BI42" s="326">
        <v>0</v>
      </c>
      <c r="BJ42" s="326">
        <v>0</v>
      </c>
      <c r="BK42" s="326">
        <v>0</v>
      </c>
      <c r="BL42" s="326"/>
      <c r="BM42" s="326" t="s">
        <v>1041</v>
      </c>
      <c r="BN42" s="326">
        <v>12</v>
      </c>
      <c r="BO42" s="326" t="s">
        <v>1041</v>
      </c>
      <c r="BP42" s="356"/>
      <c r="BQ42" s="326"/>
      <c r="BR42" s="326">
        <v>12</v>
      </c>
      <c r="BS42" s="326"/>
      <c r="BT42" s="329"/>
      <c r="BU42" s="329"/>
      <c r="BV42" s="326"/>
      <c r="BW42" s="326" t="s">
        <v>1046</v>
      </c>
      <c r="BX42" s="326"/>
      <c r="BY42" s="323"/>
      <c r="BZ42" s="329" t="s">
        <v>23</v>
      </c>
      <c r="CA42" s="323" t="s">
        <v>184</v>
      </c>
    </row>
    <row r="43" spans="1:79" ht="13" customHeight="1" x14ac:dyDescent="0.15">
      <c r="A43" s="323">
        <v>13097</v>
      </c>
      <c r="B43" s="324">
        <v>42926</v>
      </c>
      <c r="C43" s="344" t="s">
        <v>1186</v>
      </c>
      <c r="D43" s="345" t="s">
        <v>169</v>
      </c>
      <c r="E43" s="345"/>
      <c r="F43" s="345" t="s">
        <v>1444</v>
      </c>
      <c r="G43" s="333">
        <v>42922</v>
      </c>
      <c r="H43" s="346" t="s">
        <v>126</v>
      </c>
      <c r="I43" s="346" t="s">
        <v>971</v>
      </c>
      <c r="J43" s="326">
        <v>13</v>
      </c>
      <c r="K43" s="345" t="s">
        <v>738</v>
      </c>
      <c r="L43" s="323" t="s">
        <v>1400</v>
      </c>
      <c r="M43" s="353">
        <v>100.90909090909091</v>
      </c>
      <c r="N43" s="353">
        <v>22.518181818181816</v>
      </c>
      <c r="O43" s="345" t="s">
        <v>992</v>
      </c>
      <c r="P43" s="345">
        <v>1150</v>
      </c>
      <c r="Q43" s="353">
        <v>23.036363636363635</v>
      </c>
      <c r="R43" s="394"/>
      <c r="S43" s="395"/>
      <c r="T43" s="345"/>
      <c r="U43" s="395"/>
      <c r="V43" s="395"/>
      <c r="W43" s="395"/>
      <c r="X43" s="345"/>
      <c r="Y43" s="396"/>
      <c r="Z43" s="396"/>
      <c r="AA43" s="396"/>
      <c r="AB43" s="396"/>
      <c r="AC43" s="396"/>
      <c r="AD43" s="395"/>
      <c r="AE43" s="353">
        <v>12.718181818181817</v>
      </c>
      <c r="AF43" s="345"/>
      <c r="AG43" s="345"/>
      <c r="AH43" s="396"/>
      <c r="AI43" s="345"/>
      <c r="AJ43" s="345"/>
      <c r="AK43" s="396"/>
      <c r="AL43" s="345"/>
      <c r="AM43" s="396"/>
      <c r="AN43" s="396"/>
      <c r="AO43" s="345" t="s">
        <v>1445</v>
      </c>
      <c r="AP43" s="346" t="s">
        <v>971</v>
      </c>
      <c r="AQ43" s="346"/>
      <c r="AR43" s="346"/>
      <c r="AS43" s="347"/>
      <c r="AT43" s="326">
        <v>7</v>
      </c>
      <c r="AU43" s="326"/>
      <c r="AV43" s="326"/>
      <c r="AW43" s="326"/>
      <c r="AX43" s="346" t="s">
        <v>997</v>
      </c>
      <c r="AY43" s="345"/>
      <c r="AZ43" s="346">
        <v>0</v>
      </c>
      <c r="BA43" s="346">
        <v>0</v>
      </c>
      <c r="BB43" s="346">
        <v>0</v>
      </c>
      <c r="BC43" s="346">
        <v>0</v>
      </c>
      <c r="BD43" s="346">
        <v>0</v>
      </c>
      <c r="BE43" s="346">
        <v>0</v>
      </c>
      <c r="BF43" s="346">
        <v>0</v>
      </c>
      <c r="BG43" s="346">
        <v>0</v>
      </c>
      <c r="BH43" s="346">
        <v>0</v>
      </c>
      <c r="BI43" s="346">
        <v>0</v>
      </c>
      <c r="BJ43" s="346">
        <v>0</v>
      </c>
      <c r="BK43" s="346">
        <v>0</v>
      </c>
      <c r="BL43" s="346"/>
      <c r="BM43" s="346" t="s">
        <v>971</v>
      </c>
      <c r="BN43" s="326">
        <v>12</v>
      </c>
      <c r="BO43" s="346" t="s">
        <v>971</v>
      </c>
      <c r="BP43" s="361"/>
      <c r="BQ43" s="346"/>
      <c r="BR43" s="326">
        <v>12</v>
      </c>
      <c r="BS43" s="346"/>
      <c r="BT43" s="349"/>
      <c r="BU43" s="349"/>
      <c r="BV43" s="346"/>
      <c r="BW43" s="346" t="s">
        <v>1380</v>
      </c>
      <c r="BX43" s="346"/>
      <c r="BY43" s="345"/>
      <c r="BZ43" s="397" t="s">
        <v>1456</v>
      </c>
      <c r="CA43" s="329" t="s">
        <v>184</v>
      </c>
    </row>
    <row r="44" spans="1:79" ht="13" customHeight="1" x14ac:dyDescent="0.15">
      <c r="A44" s="323">
        <v>15194</v>
      </c>
      <c r="B44" s="324">
        <v>42926</v>
      </c>
      <c r="C44" s="325" t="s">
        <v>1037</v>
      </c>
      <c r="D44" s="323" t="s">
        <v>169</v>
      </c>
      <c r="E44" s="323"/>
      <c r="F44" s="323" t="s">
        <v>1039</v>
      </c>
      <c r="G44" s="324">
        <v>42900</v>
      </c>
      <c r="H44" s="326" t="s">
        <v>1040</v>
      </c>
      <c r="I44" s="326" t="s">
        <v>1041</v>
      </c>
      <c r="J44" s="326">
        <v>14</v>
      </c>
      <c r="K44" s="323" t="s">
        <v>1059</v>
      </c>
      <c r="L44" s="323" t="s">
        <v>1697</v>
      </c>
      <c r="M44" s="353">
        <v>149.79999999999998</v>
      </c>
      <c r="N44" s="353">
        <v>20.454545454545453</v>
      </c>
      <c r="O44" s="323"/>
      <c r="P44" s="353"/>
      <c r="Q44" s="354"/>
      <c r="R44" s="323"/>
      <c r="S44" s="354"/>
      <c r="T44" s="323"/>
      <c r="U44" s="354"/>
      <c r="V44" s="354"/>
      <c r="W44" s="354"/>
      <c r="X44" s="323"/>
      <c r="Y44" s="353"/>
      <c r="Z44" s="353"/>
      <c r="AA44" s="353"/>
      <c r="AB44" s="353"/>
      <c r="AC44" s="353"/>
      <c r="AD44" s="354"/>
      <c r="AE44" s="353">
        <v>11.999999999999998</v>
      </c>
      <c r="AF44" s="323"/>
      <c r="AG44" s="323"/>
      <c r="AH44" s="353"/>
      <c r="AI44" s="323"/>
      <c r="AJ44" s="323"/>
      <c r="AK44" s="353"/>
      <c r="AL44" s="323"/>
      <c r="AM44" s="353"/>
      <c r="AN44" s="353"/>
      <c r="AO44" s="323" t="s">
        <v>1044</v>
      </c>
      <c r="AP44" s="326" t="s">
        <v>1041</v>
      </c>
      <c r="AQ44" s="326"/>
      <c r="AR44" s="326"/>
      <c r="AS44" s="327"/>
      <c r="AT44" s="326">
        <v>5</v>
      </c>
      <c r="AU44" s="326"/>
      <c r="AV44" s="326"/>
      <c r="AW44" s="326"/>
      <c r="AX44" s="326" t="s">
        <v>1045</v>
      </c>
      <c r="AY44" s="323"/>
      <c r="AZ44" s="326">
        <v>0</v>
      </c>
      <c r="BA44" s="326">
        <v>0</v>
      </c>
      <c r="BB44" s="326">
        <v>0</v>
      </c>
      <c r="BC44" s="326">
        <v>0</v>
      </c>
      <c r="BD44" s="326">
        <v>0</v>
      </c>
      <c r="BE44" s="326">
        <v>0</v>
      </c>
      <c r="BF44" s="326">
        <v>0</v>
      </c>
      <c r="BG44" s="326">
        <v>0</v>
      </c>
      <c r="BH44" s="326">
        <v>0</v>
      </c>
      <c r="BI44" s="326">
        <v>0</v>
      </c>
      <c r="BJ44" s="326">
        <v>0</v>
      </c>
      <c r="BK44" s="326">
        <v>0</v>
      </c>
      <c r="BL44" s="326"/>
      <c r="BM44" s="326" t="s">
        <v>1041</v>
      </c>
      <c r="BN44" s="326"/>
      <c r="BO44" s="326" t="s">
        <v>1041</v>
      </c>
      <c r="BP44" s="356"/>
      <c r="BQ44" s="326"/>
      <c r="BR44" s="326"/>
      <c r="BS44" s="326"/>
      <c r="BT44" s="329"/>
      <c r="BU44" s="329"/>
      <c r="BV44" s="326"/>
      <c r="BW44" s="326" t="s">
        <v>1046</v>
      </c>
      <c r="BX44" s="326">
        <v>1</v>
      </c>
      <c r="BY44" s="323"/>
      <c r="BZ44" s="397" t="s">
        <v>1698</v>
      </c>
      <c r="CA44" s="329" t="s">
        <v>130</v>
      </c>
    </row>
    <row r="45" spans="1:79" ht="13" customHeight="1" x14ac:dyDescent="0.15">
      <c r="A45" s="323">
        <v>1410</v>
      </c>
      <c r="B45" s="324">
        <v>42928</v>
      </c>
      <c r="C45" s="325" t="s">
        <v>1037</v>
      </c>
      <c r="D45" s="323" t="s">
        <v>169</v>
      </c>
      <c r="E45" s="323"/>
      <c r="F45" s="323" t="s">
        <v>1039</v>
      </c>
      <c r="G45" s="324">
        <v>42916</v>
      </c>
      <c r="H45" s="326" t="s">
        <v>1040</v>
      </c>
      <c r="I45" s="326" t="s">
        <v>1041</v>
      </c>
      <c r="J45" s="326">
        <v>15</v>
      </c>
      <c r="K45" s="323" t="s">
        <v>1060</v>
      </c>
      <c r="L45" s="323" t="s">
        <v>1061</v>
      </c>
      <c r="M45" s="353">
        <v>119.8</v>
      </c>
      <c r="N45" s="353">
        <v>22.68181818181818</v>
      </c>
      <c r="O45" s="323" t="s">
        <v>992</v>
      </c>
      <c r="P45" s="323">
        <v>1300</v>
      </c>
      <c r="Q45" s="353">
        <v>22.381818181818179</v>
      </c>
      <c r="R45" s="392"/>
      <c r="S45" s="354"/>
      <c r="T45" s="323"/>
      <c r="U45" s="354"/>
      <c r="V45" s="354"/>
      <c r="W45" s="354"/>
      <c r="X45" s="323"/>
      <c r="Y45" s="353"/>
      <c r="Z45" s="353"/>
      <c r="AA45" s="353"/>
      <c r="AB45" s="353"/>
      <c r="AC45" s="353"/>
      <c r="AD45" s="353"/>
      <c r="AE45" s="353">
        <v>12.536363636363635</v>
      </c>
      <c r="AF45" s="323"/>
      <c r="AG45" s="323"/>
      <c r="AH45" s="353"/>
      <c r="AI45" s="323"/>
      <c r="AJ45" s="323"/>
      <c r="AK45" s="353"/>
      <c r="AL45" s="323"/>
      <c r="AM45" s="353"/>
      <c r="AN45" s="353"/>
      <c r="AO45" s="323" t="s">
        <v>1044</v>
      </c>
      <c r="AP45" s="326" t="s">
        <v>1041</v>
      </c>
      <c r="AQ45" s="326"/>
      <c r="AR45" s="326"/>
      <c r="AS45" s="327"/>
      <c r="AT45" s="326">
        <v>6</v>
      </c>
      <c r="AU45" s="326"/>
      <c r="AV45" s="326"/>
      <c r="AW45" s="326"/>
      <c r="AX45" s="326" t="s">
        <v>1045</v>
      </c>
      <c r="AY45" s="323"/>
      <c r="AZ45" s="326">
        <v>0</v>
      </c>
      <c r="BA45" s="326">
        <v>0</v>
      </c>
      <c r="BB45" s="326">
        <v>0</v>
      </c>
      <c r="BC45" s="326">
        <v>0</v>
      </c>
      <c r="BD45" s="326">
        <v>0</v>
      </c>
      <c r="BE45" s="326">
        <v>0</v>
      </c>
      <c r="BF45" s="326">
        <v>0</v>
      </c>
      <c r="BG45" s="326">
        <v>0</v>
      </c>
      <c r="BH45" s="326">
        <v>0</v>
      </c>
      <c r="BI45" s="326">
        <v>0</v>
      </c>
      <c r="BJ45" s="326">
        <v>0</v>
      </c>
      <c r="BK45" s="326">
        <v>0</v>
      </c>
      <c r="BL45" s="326"/>
      <c r="BM45" s="326" t="s">
        <v>1041</v>
      </c>
      <c r="BN45" s="326"/>
      <c r="BO45" s="326" t="s">
        <v>1041</v>
      </c>
      <c r="BP45" s="356"/>
      <c r="BQ45" s="326"/>
      <c r="BR45" s="326"/>
      <c r="BS45" s="328">
        <v>43464</v>
      </c>
      <c r="BT45" s="329"/>
      <c r="BU45" s="329"/>
      <c r="BV45" s="326"/>
      <c r="BW45" s="326" t="s">
        <v>1046</v>
      </c>
      <c r="BX45" s="326"/>
      <c r="BY45" s="323" t="s">
        <v>1404</v>
      </c>
      <c r="BZ45" s="329" t="s">
        <v>23</v>
      </c>
      <c r="CA45" s="323" t="s">
        <v>184</v>
      </c>
    </row>
    <row r="46" spans="1:79" ht="13" customHeight="1" x14ac:dyDescent="0.15">
      <c r="A46" s="323">
        <v>13655</v>
      </c>
      <c r="B46" s="324">
        <v>42930</v>
      </c>
      <c r="C46" s="325" t="s">
        <v>1037</v>
      </c>
      <c r="D46" s="323" t="s">
        <v>169</v>
      </c>
      <c r="E46" s="323"/>
      <c r="F46" s="323" t="s">
        <v>1039</v>
      </c>
      <c r="G46" s="324">
        <v>42916</v>
      </c>
      <c r="H46" s="326" t="s">
        <v>1040</v>
      </c>
      <c r="I46" s="326" t="s">
        <v>1041</v>
      </c>
      <c r="J46" s="326">
        <v>16</v>
      </c>
      <c r="K46" s="323" t="s">
        <v>1062</v>
      </c>
      <c r="L46" s="323" t="s">
        <v>1699</v>
      </c>
      <c r="M46" s="353">
        <v>147.08181818181816</v>
      </c>
      <c r="N46" s="353">
        <v>26.790909090909089</v>
      </c>
      <c r="O46" s="323"/>
      <c r="P46" s="323"/>
      <c r="Q46" s="354"/>
      <c r="R46" s="392"/>
      <c r="S46" s="354"/>
      <c r="T46" s="323"/>
      <c r="U46" s="354"/>
      <c r="V46" s="354"/>
      <c r="W46" s="354"/>
      <c r="X46" s="323"/>
      <c r="Y46" s="353"/>
      <c r="Z46" s="353"/>
      <c r="AA46" s="353"/>
      <c r="AB46" s="353"/>
      <c r="AC46" s="353"/>
      <c r="AD46" s="353"/>
      <c r="AE46" s="353">
        <v>14.718181818181819</v>
      </c>
      <c r="AF46" s="323"/>
      <c r="AG46" s="323"/>
      <c r="AH46" s="353"/>
      <c r="AI46" s="323"/>
      <c r="AJ46" s="323"/>
      <c r="AK46" s="353"/>
      <c r="AL46" s="323"/>
      <c r="AM46" s="353"/>
      <c r="AN46" s="353"/>
      <c r="AO46" s="323" t="s">
        <v>1044</v>
      </c>
      <c r="AP46" s="326" t="s">
        <v>1041</v>
      </c>
      <c r="AQ46" s="326"/>
      <c r="AR46" s="326"/>
      <c r="AS46" s="327"/>
      <c r="AT46" s="326">
        <v>5.5</v>
      </c>
      <c r="AU46" s="326"/>
      <c r="AV46" s="326"/>
      <c r="AW46" s="326"/>
      <c r="AX46" s="326" t="s">
        <v>1041</v>
      </c>
      <c r="AY46" s="323"/>
      <c r="AZ46" s="326">
        <v>19</v>
      </c>
      <c r="BA46" s="326">
        <v>0</v>
      </c>
      <c r="BB46" s="326">
        <v>0</v>
      </c>
      <c r="BC46" s="326">
        <v>0</v>
      </c>
      <c r="BD46" s="326">
        <v>0</v>
      </c>
      <c r="BE46" s="326">
        <v>0</v>
      </c>
      <c r="BF46" s="326">
        <v>0</v>
      </c>
      <c r="BG46" s="326">
        <v>0</v>
      </c>
      <c r="BH46" s="326">
        <v>0</v>
      </c>
      <c r="BI46" s="326">
        <v>0</v>
      </c>
      <c r="BJ46" s="326">
        <v>0</v>
      </c>
      <c r="BK46" s="326">
        <v>0</v>
      </c>
      <c r="BL46" s="326"/>
      <c r="BM46" s="326" t="s">
        <v>1041</v>
      </c>
      <c r="BN46" s="326"/>
      <c r="BO46" s="326" t="s">
        <v>1041</v>
      </c>
      <c r="BP46" s="356"/>
      <c r="BQ46" s="326"/>
      <c r="BR46" s="326"/>
      <c r="BS46" s="326"/>
      <c r="BT46" s="323"/>
      <c r="BU46" s="323"/>
      <c r="BV46" s="326"/>
      <c r="BW46" s="326" t="s">
        <v>1046</v>
      </c>
      <c r="BX46" s="326"/>
      <c r="BY46" s="323"/>
      <c r="BZ46" s="345" t="s">
        <v>1738</v>
      </c>
      <c r="CA46" s="323" t="s">
        <v>184</v>
      </c>
    </row>
    <row r="47" spans="1:79" ht="13" customHeight="1" x14ac:dyDescent="0.15">
      <c r="A47" s="323">
        <v>15187</v>
      </c>
      <c r="B47" s="324">
        <v>42925</v>
      </c>
      <c r="C47" s="325" t="s">
        <v>1037</v>
      </c>
      <c r="D47" s="323" t="s">
        <v>169</v>
      </c>
      <c r="E47" s="323"/>
      <c r="F47" s="323" t="s">
        <v>1039</v>
      </c>
      <c r="G47" s="324">
        <v>42916</v>
      </c>
      <c r="H47" s="326" t="s">
        <v>126</v>
      </c>
      <c r="I47" s="326" t="s">
        <v>971</v>
      </c>
      <c r="J47" s="326">
        <v>17</v>
      </c>
      <c r="K47" s="323" t="s">
        <v>168</v>
      </c>
      <c r="L47" s="323" t="s">
        <v>1152</v>
      </c>
      <c r="M47" s="353">
        <v>179</v>
      </c>
      <c r="N47" s="353">
        <v>24.354545454545452</v>
      </c>
      <c r="O47" s="323" t="s">
        <v>992</v>
      </c>
      <c r="P47" s="323">
        <v>1350</v>
      </c>
      <c r="Q47" s="353">
        <v>28.263636363636362</v>
      </c>
      <c r="R47" s="392"/>
      <c r="S47" s="354"/>
      <c r="T47" s="323"/>
      <c r="U47" s="354"/>
      <c r="V47" s="354"/>
      <c r="W47" s="354"/>
      <c r="X47" s="323"/>
      <c r="Y47" s="353"/>
      <c r="Z47" s="353"/>
      <c r="AA47" s="353"/>
      <c r="AB47" s="353"/>
      <c r="AC47" s="353"/>
      <c r="AD47" s="354"/>
      <c r="AE47" s="353">
        <v>10.981818181818181</v>
      </c>
      <c r="AF47" s="323"/>
      <c r="AG47" s="323"/>
      <c r="AH47" s="353"/>
      <c r="AI47" s="323"/>
      <c r="AJ47" s="323"/>
      <c r="AK47" s="353"/>
      <c r="AL47" s="323"/>
      <c r="AM47" s="353"/>
      <c r="AN47" s="353"/>
      <c r="AO47" s="323" t="s">
        <v>1044</v>
      </c>
      <c r="AP47" s="326" t="s">
        <v>1041</v>
      </c>
      <c r="AQ47" s="326"/>
      <c r="AR47" s="326"/>
      <c r="AS47" s="327"/>
      <c r="AT47" s="326">
        <v>6</v>
      </c>
      <c r="AU47" s="326"/>
      <c r="AV47" s="326"/>
      <c r="AW47" s="326"/>
      <c r="AX47" s="326" t="s">
        <v>1041</v>
      </c>
      <c r="AY47" s="323"/>
      <c r="AZ47" s="326">
        <v>0</v>
      </c>
      <c r="BA47" s="326">
        <v>0</v>
      </c>
      <c r="BB47" s="326">
        <v>10</v>
      </c>
      <c r="BC47" s="326">
        <v>0</v>
      </c>
      <c r="BD47" s="326">
        <v>0</v>
      </c>
      <c r="BE47" s="326">
        <v>0</v>
      </c>
      <c r="BF47" s="326">
        <v>0</v>
      </c>
      <c r="BG47" s="326">
        <v>0</v>
      </c>
      <c r="BH47" s="326">
        <v>0</v>
      </c>
      <c r="BI47" s="326">
        <v>0</v>
      </c>
      <c r="BJ47" s="326">
        <v>0</v>
      </c>
      <c r="BK47" s="326">
        <v>0</v>
      </c>
      <c r="BL47" s="326"/>
      <c r="BM47" s="326" t="s">
        <v>1041</v>
      </c>
      <c r="BN47" s="326"/>
      <c r="BO47" s="326" t="s">
        <v>1041</v>
      </c>
      <c r="BP47" s="356"/>
      <c r="BQ47" s="326"/>
      <c r="BR47" s="326"/>
      <c r="BS47" s="326"/>
      <c r="BT47" s="323"/>
      <c r="BU47" s="323"/>
      <c r="BV47" s="326"/>
      <c r="BW47" s="326" t="s">
        <v>1046</v>
      </c>
      <c r="BX47" s="326">
        <v>1</v>
      </c>
      <c r="BY47" s="323"/>
      <c r="BZ47" s="323" t="s">
        <v>1739</v>
      </c>
      <c r="CA47" s="323" t="s">
        <v>130</v>
      </c>
    </row>
    <row r="48" spans="1:79" ht="13" customHeight="1" x14ac:dyDescent="0.15">
      <c r="A48" s="323">
        <v>13357</v>
      </c>
      <c r="B48" s="324">
        <v>42928</v>
      </c>
      <c r="C48" s="325" t="s">
        <v>1037</v>
      </c>
      <c r="D48" s="323" t="s">
        <v>169</v>
      </c>
      <c r="E48" s="323"/>
      <c r="F48" s="323" t="s">
        <v>1039</v>
      </c>
      <c r="G48" s="324">
        <v>42924</v>
      </c>
      <c r="H48" s="326" t="s">
        <v>1040</v>
      </c>
      <c r="I48" s="326" t="s">
        <v>1041</v>
      </c>
      <c r="J48" s="326">
        <v>19</v>
      </c>
      <c r="K48" s="323" t="s">
        <v>1175</v>
      </c>
      <c r="L48" s="323" t="s">
        <v>1702</v>
      </c>
      <c r="M48" s="353">
        <v>113.06363636363636</v>
      </c>
      <c r="N48" s="353">
        <v>20.872727272727271</v>
      </c>
      <c r="O48" s="323"/>
      <c r="P48" s="323"/>
      <c r="Q48" s="354"/>
      <c r="R48" s="392"/>
      <c r="S48" s="354"/>
      <c r="T48" s="323"/>
      <c r="U48" s="354"/>
      <c r="V48" s="354"/>
      <c r="W48" s="354"/>
      <c r="X48" s="323"/>
      <c r="Y48" s="353"/>
      <c r="Z48" s="353"/>
      <c r="AA48" s="353"/>
      <c r="AB48" s="353"/>
      <c r="AC48" s="353"/>
      <c r="AD48" s="354"/>
      <c r="AE48" s="353">
        <v>12.854545454545454</v>
      </c>
      <c r="AF48" s="323"/>
      <c r="AG48" s="323"/>
      <c r="AH48" s="353"/>
      <c r="AI48" s="323"/>
      <c r="AJ48" s="323"/>
      <c r="AK48" s="353"/>
      <c r="AL48" s="323"/>
      <c r="AM48" s="353"/>
      <c r="AN48" s="353"/>
      <c r="AO48" s="323" t="s">
        <v>1044</v>
      </c>
      <c r="AP48" s="326" t="s">
        <v>1041</v>
      </c>
      <c r="AQ48" s="326"/>
      <c r="AR48" s="326"/>
      <c r="AS48" s="327"/>
      <c r="AT48" s="326">
        <v>2</v>
      </c>
      <c r="AU48" s="326"/>
      <c r="AV48" s="326"/>
      <c r="AW48" s="326"/>
      <c r="AX48" s="326" t="s">
        <v>1045</v>
      </c>
      <c r="AY48" s="323"/>
      <c r="AZ48" s="326">
        <v>0</v>
      </c>
      <c r="BA48" s="326">
        <v>0</v>
      </c>
      <c r="BB48" s="326">
        <v>0</v>
      </c>
      <c r="BC48" s="326">
        <v>0</v>
      </c>
      <c r="BD48" s="326">
        <v>0</v>
      </c>
      <c r="BE48" s="326">
        <v>0</v>
      </c>
      <c r="BF48" s="326">
        <v>0</v>
      </c>
      <c r="BG48" s="326">
        <v>0</v>
      </c>
      <c r="BH48" s="326">
        <v>0</v>
      </c>
      <c r="BI48" s="326">
        <v>0</v>
      </c>
      <c r="BJ48" s="326">
        <v>0</v>
      </c>
      <c r="BK48" s="326">
        <v>0</v>
      </c>
      <c r="BL48" s="326"/>
      <c r="BM48" s="326" t="s">
        <v>1041</v>
      </c>
      <c r="BN48" s="326"/>
      <c r="BO48" s="326" t="s">
        <v>1041</v>
      </c>
      <c r="BP48" s="356"/>
      <c r="BQ48" s="326"/>
      <c r="BR48" s="326"/>
      <c r="BS48" s="326"/>
      <c r="BT48" s="329"/>
      <c r="BU48" s="329"/>
      <c r="BV48" s="326"/>
      <c r="BW48" s="326" t="s">
        <v>1046</v>
      </c>
      <c r="BX48" s="326"/>
      <c r="BY48" s="323" t="s">
        <v>1703</v>
      </c>
      <c r="BZ48" s="350" t="s">
        <v>1740</v>
      </c>
      <c r="CA48" s="323" t="s">
        <v>184</v>
      </c>
    </row>
    <row r="49" spans="1:79" ht="13" customHeight="1" x14ac:dyDescent="0.15">
      <c r="A49" s="323">
        <v>5192</v>
      </c>
      <c r="B49" s="324">
        <v>42926</v>
      </c>
      <c r="C49" s="325" t="s">
        <v>1037</v>
      </c>
      <c r="D49" s="323" t="s">
        <v>169</v>
      </c>
      <c r="E49" s="323"/>
      <c r="F49" s="323" t="s">
        <v>1039</v>
      </c>
      <c r="G49" s="324">
        <v>42613</v>
      </c>
      <c r="H49" s="326" t="s">
        <v>971</v>
      </c>
      <c r="I49" s="326" t="s">
        <v>1167</v>
      </c>
      <c r="J49" s="326">
        <v>21</v>
      </c>
      <c r="K49" s="323" t="s">
        <v>1225</v>
      </c>
      <c r="L49" s="323" t="s">
        <v>1226</v>
      </c>
      <c r="M49" s="353">
        <v>145</v>
      </c>
      <c r="N49" s="353">
        <v>22.9</v>
      </c>
      <c r="O49" s="323"/>
      <c r="P49" s="323"/>
      <c r="Q49" s="354"/>
      <c r="R49" s="392"/>
      <c r="S49" s="354"/>
      <c r="T49" s="323"/>
      <c r="U49" s="354"/>
      <c r="V49" s="354"/>
      <c r="W49" s="354"/>
      <c r="X49" s="323"/>
      <c r="Y49" s="353"/>
      <c r="Z49" s="353"/>
      <c r="AA49" s="353"/>
      <c r="AB49" s="353"/>
      <c r="AC49" s="353"/>
      <c r="AD49" s="353"/>
      <c r="AE49" s="353">
        <v>14.499999999999998</v>
      </c>
      <c r="AF49" s="323"/>
      <c r="AG49" s="323"/>
      <c r="AH49" s="353"/>
      <c r="AI49" s="323"/>
      <c r="AJ49" s="323"/>
      <c r="AK49" s="353"/>
      <c r="AL49" s="323"/>
      <c r="AM49" s="353"/>
      <c r="AN49" s="353"/>
      <c r="AO49" s="323" t="s">
        <v>1044</v>
      </c>
      <c r="AP49" s="326" t="s">
        <v>1041</v>
      </c>
      <c r="AQ49" s="326"/>
      <c r="AR49" s="326"/>
      <c r="AS49" s="327"/>
      <c r="AT49" s="326"/>
      <c r="AU49" s="326"/>
      <c r="AV49" s="326"/>
      <c r="AW49" s="326"/>
      <c r="AX49" s="326" t="s">
        <v>1045</v>
      </c>
      <c r="AY49" s="323"/>
      <c r="AZ49" s="326">
        <v>0</v>
      </c>
      <c r="BA49" s="326">
        <v>0</v>
      </c>
      <c r="BB49" s="326">
        <v>0</v>
      </c>
      <c r="BC49" s="326">
        <v>3</v>
      </c>
      <c r="BD49" s="326">
        <v>0</v>
      </c>
      <c r="BE49" s="326">
        <v>0</v>
      </c>
      <c r="BF49" s="326">
        <v>0</v>
      </c>
      <c r="BG49" s="326">
        <v>0</v>
      </c>
      <c r="BH49" s="326">
        <v>0</v>
      </c>
      <c r="BI49" s="326">
        <v>0</v>
      </c>
      <c r="BJ49" s="326">
        <v>0</v>
      </c>
      <c r="BK49" s="326">
        <v>0</v>
      </c>
      <c r="BL49" s="326"/>
      <c r="BM49" s="326" t="s">
        <v>1041</v>
      </c>
      <c r="BN49" s="326"/>
      <c r="BO49" s="326" t="s">
        <v>1041</v>
      </c>
      <c r="BP49" s="356"/>
      <c r="BQ49" s="326"/>
      <c r="BR49" s="326"/>
      <c r="BS49" s="326"/>
      <c r="BT49" s="329"/>
      <c r="BU49" s="329"/>
      <c r="BV49" s="326"/>
      <c r="BW49" s="326" t="s">
        <v>1046</v>
      </c>
      <c r="BX49" s="326"/>
      <c r="BY49" s="323"/>
      <c r="BZ49" s="350" t="s">
        <v>1463</v>
      </c>
      <c r="CA49" s="329" t="s">
        <v>89</v>
      </c>
    </row>
    <row r="50" spans="1:79" x14ac:dyDescent="0.15">
      <c r="A50" s="323">
        <v>12729</v>
      </c>
      <c r="B50" s="324">
        <v>42928</v>
      </c>
      <c r="C50" s="325" t="s">
        <v>1037</v>
      </c>
      <c r="D50" s="323" t="s">
        <v>169</v>
      </c>
      <c r="E50" s="323"/>
      <c r="F50" s="323" t="s">
        <v>1039</v>
      </c>
      <c r="G50" s="324">
        <v>42570</v>
      </c>
      <c r="H50" s="326" t="s">
        <v>1040</v>
      </c>
      <c r="I50" s="326" t="s">
        <v>1041</v>
      </c>
      <c r="J50" s="326">
        <v>23</v>
      </c>
      <c r="K50" s="323" t="s">
        <v>1415</v>
      </c>
      <c r="L50" s="323" t="s">
        <v>1707</v>
      </c>
      <c r="M50" s="353">
        <v>135</v>
      </c>
      <c r="N50" s="353">
        <v>22.499999999999996</v>
      </c>
      <c r="O50" s="323"/>
      <c r="P50" s="323"/>
      <c r="Q50" s="354"/>
      <c r="R50" s="392"/>
      <c r="S50" s="354"/>
      <c r="T50" s="323"/>
      <c r="U50" s="354"/>
      <c r="V50" s="354"/>
      <c r="W50" s="354"/>
      <c r="X50" s="323"/>
      <c r="Y50" s="353"/>
      <c r="Z50" s="353"/>
      <c r="AA50" s="353"/>
      <c r="AB50" s="353"/>
      <c r="AC50" s="353"/>
      <c r="AD50" s="353"/>
      <c r="AE50" s="353">
        <v>14</v>
      </c>
      <c r="AF50" s="323"/>
      <c r="AG50" s="323"/>
      <c r="AH50" s="353"/>
      <c r="AI50" s="323"/>
      <c r="AJ50" s="323"/>
      <c r="AK50" s="353"/>
      <c r="AL50" s="323"/>
      <c r="AM50" s="353"/>
      <c r="AN50" s="353"/>
      <c r="AO50" s="323" t="s">
        <v>1044</v>
      </c>
      <c r="AP50" s="326" t="s">
        <v>1041</v>
      </c>
      <c r="AQ50" s="326"/>
      <c r="AR50" s="326"/>
      <c r="AS50" s="327"/>
      <c r="AT50" s="326">
        <v>8</v>
      </c>
      <c r="AU50" s="326"/>
      <c r="AV50" s="326"/>
      <c r="AW50" s="326"/>
      <c r="AX50" s="326" t="s">
        <v>971</v>
      </c>
      <c r="AY50" s="323"/>
      <c r="AZ50" s="326">
        <v>0</v>
      </c>
      <c r="BA50" s="326">
        <v>0</v>
      </c>
      <c r="BB50" s="326">
        <v>0</v>
      </c>
      <c r="BC50" s="326">
        <v>0</v>
      </c>
      <c r="BD50" s="326">
        <v>0</v>
      </c>
      <c r="BE50" s="326">
        <v>0</v>
      </c>
      <c r="BF50" s="326">
        <v>0</v>
      </c>
      <c r="BG50" s="326">
        <v>0</v>
      </c>
      <c r="BH50" s="326">
        <v>0</v>
      </c>
      <c r="BI50" s="326">
        <v>0</v>
      </c>
      <c r="BJ50" s="326">
        <v>0</v>
      </c>
      <c r="BK50" s="326">
        <v>0</v>
      </c>
      <c r="BL50" s="326"/>
      <c r="BM50" s="326" t="s">
        <v>1041</v>
      </c>
      <c r="BN50" s="326"/>
      <c r="BO50" s="326" t="s">
        <v>1041</v>
      </c>
      <c r="BP50" s="356"/>
      <c r="BQ50" s="326"/>
      <c r="BR50" s="326"/>
      <c r="BS50" s="326"/>
      <c r="BT50" s="323"/>
      <c r="BU50" s="329"/>
      <c r="BV50" s="326"/>
      <c r="BW50" s="326" t="s">
        <v>1046</v>
      </c>
      <c r="BX50" s="326">
        <v>1</v>
      </c>
      <c r="BY50" s="323"/>
      <c r="BZ50" s="350" t="s">
        <v>1741</v>
      </c>
      <c r="CA50" s="323" t="s">
        <v>89</v>
      </c>
    </row>
    <row r="51" spans="1:79" x14ac:dyDescent="0.15">
      <c r="A51" s="323">
        <v>11230</v>
      </c>
      <c r="B51" s="324">
        <v>42929</v>
      </c>
      <c r="C51" s="325" t="s">
        <v>1037</v>
      </c>
      <c r="D51" s="323" t="s">
        <v>169</v>
      </c>
      <c r="E51" s="323"/>
      <c r="F51" s="323" t="s">
        <v>1039</v>
      </c>
      <c r="G51" s="324">
        <v>42587</v>
      </c>
      <c r="H51" s="326" t="s">
        <v>1040</v>
      </c>
      <c r="I51" s="326" t="s">
        <v>1041</v>
      </c>
      <c r="J51" s="326">
        <v>24</v>
      </c>
      <c r="K51" s="323" t="s">
        <v>1418</v>
      </c>
      <c r="L51" s="323" t="s">
        <v>333</v>
      </c>
      <c r="M51" s="353">
        <v>142.99999999999997</v>
      </c>
      <c r="N51" s="353">
        <v>21.099999999999998</v>
      </c>
      <c r="O51" s="323"/>
      <c r="P51" s="323"/>
      <c r="Q51" s="354"/>
      <c r="R51" s="323"/>
      <c r="S51" s="354"/>
      <c r="T51" s="323"/>
      <c r="U51" s="354"/>
      <c r="V51" s="354"/>
      <c r="W51" s="354"/>
      <c r="X51" s="323"/>
      <c r="Y51" s="353"/>
      <c r="Z51" s="353"/>
      <c r="AA51" s="353"/>
      <c r="AB51" s="353"/>
      <c r="AC51" s="353"/>
      <c r="AD51" s="353"/>
      <c r="AE51" s="353">
        <v>16.499999999999996</v>
      </c>
      <c r="AF51" s="323"/>
      <c r="AG51" s="323"/>
      <c r="AH51" s="353"/>
      <c r="AI51" s="323"/>
      <c r="AJ51" s="323"/>
      <c r="AK51" s="353"/>
      <c r="AL51" s="323"/>
      <c r="AM51" s="353"/>
      <c r="AN51" s="353"/>
      <c r="AO51" s="323" t="s">
        <v>1044</v>
      </c>
      <c r="AP51" s="326" t="s">
        <v>1041</v>
      </c>
      <c r="AQ51" s="326"/>
      <c r="AR51" s="326"/>
      <c r="AS51" s="327"/>
      <c r="AT51" s="326">
        <v>4</v>
      </c>
      <c r="AU51" s="326"/>
      <c r="AV51" s="326"/>
      <c r="AW51" s="326"/>
      <c r="AX51" s="326" t="s">
        <v>1041</v>
      </c>
      <c r="AY51" s="323"/>
      <c r="AZ51" s="326">
        <v>0</v>
      </c>
      <c r="BA51" s="326">
        <v>0</v>
      </c>
      <c r="BB51" s="326">
        <v>0</v>
      </c>
      <c r="BC51" s="326">
        <v>0</v>
      </c>
      <c r="BD51" s="326">
        <v>0</v>
      </c>
      <c r="BE51" s="326">
        <v>0</v>
      </c>
      <c r="BF51" s="326">
        <v>0</v>
      </c>
      <c r="BG51" s="326">
        <v>0</v>
      </c>
      <c r="BH51" s="326">
        <v>0</v>
      </c>
      <c r="BI51" s="326">
        <v>0</v>
      </c>
      <c r="BJ51" s="326">
        <v>0</v>
      </c>
      <c r="BK51" s="326">
        <v>0</v>
      </c>
      <c r="BL51" s="326"/>
      <c r="BM51" s="326" t="s">
        <v>1041</v>
      </c>
      <c r="BN51" s="326">
        <v>12</v>
      </c>
      <c r="BO51" s="326" t="s">
        <v>1041</v>
      </c>
      <c r="BP51" s="356"/>
      <c r="BQ51" s="326"/>
      <c r="BR51" s="326"/>
      <c r="BS51" s="326"/>
      <c r="BT51" s="329"/>
      <c r="BU51" s="329"/>
      <c r="BV51" s="326"/>
      <c r="BW51" s="326" t="s">
        <v>1046</v>
      </c>
      <c r="BX51" s="326">
        <v>1</v>
      </c>
      <c r="BY51" s="323"/>
      <c r="BZ51" s="350" t="s">
        <v>1742</v>
      </c>
      <c r="CA51" s="323" t="s">
        <v>89</v>
      </c>
    </row>
    <row r="52" spans="1:79" x14ac:dyDescent="0.15">
      <c r="A52" s="323">
        <v>13365</v>
      </c>
      <c r="B52" s="324">
        <v>42925</v>
      </c>
      <c r="C52" s="398" t="s">
        <v>1037</v>
      </c>
      <c r="D52" s="338" t="s">
        <v>169</v>
      </c>
      <c r="E52" s="338"/>
      <c r="F52" s="338" t="s">
        <v>1039</v>
      </c>
      <c r="G52" s="333">
        <v>42916</v>
      </c>
      <c r="H52" s="399" t="s">
        <v>126</v>
      </c>
      <c r="I52" s="399" t="s">
        <v>1041</v>
      </c>
      <c r="J52" s="326">
        <v>25</v>
      </c>
      <c r="K52" s="338" t="s">
        <v>1157</v>
      </c>
      <c r="L52" s="323" t="s">
        <v>1710</v>
      </c>
      <c r="M52" s="353">
        <v>139.70909090909092</v>
      </c>
      <c r="N52" s="353">
        <v>23.790909090909089</v>
      </c>
      <c r="O52" s="323"/>
      <c r="P52" s="323"/>
      <c r="Q52" s="354"/>
      <c r="R52" s="392"/>
      <c r="S52" s="354"/>
      <c r="T52" s="323"/>
      <c r="U52" s="354"/>
      <c r="V52" s="354"/>
      <c r="W52" s="354"/>
      <c r="X52" s="323"/>
      <c r="Y52" s="353"/>
      <c r="Z52" s="353"/>
      <c r="AA52" s="353"/>
      <c r="AB52" s="353"/>
      <c r="AC52" s="353"/>
      <c r="AD52" s="353"/>
      <c r="AE52" s="353">
        <v>14.836363636363636</v>
      </c>
      <c r="AF52" s="323"/>
      <c r="AG52" s="323"/>
      <c r="AH52" s="353"/>
      <c r="AI52" s="338"/>
      <c r="AJ52" s="338"/>
      <c r="AK52" s="400"/>
      <c r="AL52" s="338"/>
      <c r="AM52" s="400"/>
      <c r="AN52" s="400"/>
      <c r="AO52" s="338" t="s">
        <v>1044</v>
      </c>
      <c r="AP52" s="399" t="s">
        <v>1041</v>
      </c>
      <c r="AQ52" s="399"/>
      <c r="AR52" s="399"/>
      <c r="AS52" s="401"/>
      <c r="AT52" s="326"/>
      <c r="AU52" s="399"/>
      <c r="AV52" s="399"/>
      <c r="AW52" s="399"/>
      <c r="AX52" s="399" t="s">
        <v>1045</v>
      </c>
      <c r="AY52" s="338"/>
      <c r="AZ52" s="399">
        <v>0</v>
      </c>
      <c r="BA52" s="399">
        <v>0</v>
      </c>
      <c r="BB52" s="399">
        <v>0</v>
      </c>
      <c r="BC52" s="399">
        <v>0</v>
      </c>
      <c r="BD52" s="399">
        <v>0</v>
      </c>
      <c r="BE52" s="399">
        <v>0</v>
      </c>
      <c r="BF52" s="399">
        <v>0</v>
      </c>
      <c r="BG52" s="399">
        <v>0</v>
      </c>
      <c r="BH52" s="399">
        <v>0</v>
      </c>
      <c r="BI52" s="399">
        <v>0</v>
      </c>
      <c r="BJ52" s="399">
        <v>0</v>
      </c>
      <c r="BK52" s="399">
        <v>0</v>
      </c>
      <c r="BL52" s="399"/>
      <c r="BM52" s="399" t="s">
        <v>1041</v>
      </c>
      <c r="BN52" s="326"/>
      <c r="BO52" s="399" t="s">
        <v>1041</v>
      </c>
      <c r="BP52" s="355">
        <v>163.63636363636363</v>
      </c>
      <c r="BQ52" s="399"/>
      <c r="BR52" s="399"/>
      <c r="BS52" s="399"/>
      <c r="BT52" s="329"/>
      <c r="BU52" s="329"/>
      <c r="BV52" s="326"/>
      <c r="BW52" s="399" t="s">
        <v>1046</v>
      </c>
      <c r="BX52" s="399">
        <v>1</v>
      </c>
      <c r="BY52" s="340" t="s">
        <v>1711</v>
      </c>
      <c r="BZ52" s="329" t="s">
        <v>1743</v>
      </c>
      <c r="CA52" s="323" t="s">
        <v>184</v>
      </c>
    </row>
    <row r="53" spans="1:79" x14ac:dyDescent="0.15">
      <c r="A53" s="323">
        <v>12791</v>
      </c>
      <c r="B53" s="324">
        <v>42925</v>
      </c>
      <c r="C53" s="325" t="s">
        <v>1037</v>
      </c>
      <c r="D53" s="323" t="s">
        <v>169</v>
      </c>
      <c r="E53" s="323"/>
      <c r="F53" s="323" t="s">
        <v>1039</v>
      </c>
      <c r="G53" s="333">
        <v>42916</v>
      </c>
      <c r="H53" s="326" t="s">
        <v>1040</v>
      </c>
      <c r="I53" s="326" t="s">
        <v>1041</v>
      </c>
      <c r="J53" s="326">
        <v>26</v>
      </c>
      <c r="K53" s="323" t="s">
        <v>1422</v>
      </c>
      <c r="L53" s="323" t="s">
        <v>1713</v>
      </c>
      <c r="M53" s="353">
        <v>135.45454545454544</v>
      </c>
      <c r="N53" s="353">
        <v>20.9</v>
      </c>
      <c r="O53" s="323"/>
      <c r="P53" s="323"/>
      <c r="Q53" s="354"/>
      <c r="R53" s="392"/>
      <c r="S53" s="354"/>
      <c r="T53" s="323"/>
      <c r="U53" s="354"/>
      <c r="V53" s="354"/>
      <c r="W53" s="354"/>
      <c r="X53" s="323"/>
      <c r="Y53" s="353"/>
      <c r="Z53" s="353"/>
      <c r="AA53" s="353"/>
      <c r="AB53" s="353"/>
      <c r="AC53" s="353"/>
      <c r="AD53" s="353"/>
      <c r="AE53" s="353">
        <v>13.627272727272727</v>
      </c>
      <c r="AF53" s="323"/>
      <c r="AG53" s="323"/>
      <c r="AH53" s="353"/>
      <c r="AI53" s="323"/>
      <c r="AJ53" s="323"/>
      <c r="AK53" s="353"/>
      <c r="AL53" s="323"/>
      <c r="AM53" s="353"/>
      <c r="AN53" s="353"/>
      <c r="AO53" s="323" t="s">
        <v>1044</v>
      </c>
      <c r="AP53" s="326" t="s">
        <v>1041</v>
      </c>
      <c r="AQ53" s="326"/>
      <c r="AR53" s="326"/>
      <c r="AS53" s="327"/>
      <c r="AT53" s="326">
        <v>7</v>
      </c>
      <c r="AU53" s="326"/>
      <c r="AV53" s="326"/>
      <c r="AW53" s="326"/>
      <c r="AX53" s="326" t="s">
        <v>971</v>
      </c>
      <c r="AY53" s="323"/>
      <c r="AZ53" s="326">
        <v>0</v>
      </c>
      <c r="BA53" s="326">
        <v>0</v>
      </c>
      <c r="BB53" s="326">
        <v>0</v>
      </c>
      <c r="BC53" s="326">
        <v>0</v>
      </c>
      <c r="BD53" s="326">
        <v>0</v>
      </c>
      <c r="BE53" s="326">
        <v>0</v>
      </c>
      <c r="BF53" s="326">
        <v>0</v>
      </c>
      <c r="BG53" s="326">
        <v>0</v>
      </c>
      <c r="BH53" s="326">
        <v>0</v>
      </c>
      <c r="BI53" s="326">
        <v>0</v>
      </c>
      <c r="BJ53" s="326">
        <v>0</v>
      </c>
      <c r="BK53" s="326">
        <v>0</v>
      </c>
      <c r="BL53" s="326">
        <v>12</v>
      </c>
      <c r="BM53" s="326" t="s">
        <v>1041</v>
      </c>
      <c r="BN53" s="326"/>
      <c r="BO53" s="326" t="s">
        <v>1041</v>
      </c>
      <c r="BP53" s="356"/>
      <c r="BQ53" s="326"/>
      <c r="BR53" s="326"/>
      <c r="BS53" s="326"/>
      <c r="BT53" s="323"/>
      <c r="BU53" s="329"/>
      <c r="BV53" s="326"/>
      <c r="BW53" s="326" t="s">
        <v>1046</v>
      </c>
      <c r="BX53" s="326">
        <v>1</v>
      </c>
      <c r="BY53" s="323" t="s">
        <v>1424</v>
      </c>
      <c r="BZ53" s="397" t="s">
        <v>1744</v>
      </c>
      <c r="CA53" s="323" t="s">
        <v>184</v>
      </c>
    </row>
    <row r="54" spans="1:79" x14ac:dyDescent="0.15">
      <c r="A54" s="323">
        <v>13241</v>
      </c>
      <c r="B54" s="324">
        <v>42929</v>
      </c>
      <c r="C54" s="335" t="s">
        <v>1037</v>
      </c>
      <c r="D54" s="336" t="s">
        <v>169</v>
      </c>
      <c r="E54" s="336"/>
      <c r="F54" s="336" t="s">
        <v>1039</v>
      </c>
      <c r="G54" s="324">
        <v>42916</v>
      </c>
      <c r="H54" s="337" t="s">
        <v>1040</v>
      </c>
      <c r="I54" s="337" t="s">
        <v>1041</v>
      </c>
      <c r="J54" s="326">
        <v>27</v>
      </c>
      <c r="K54" s="336" t="s">
        <v>1426</v>
      </c>
      <c r="L54" s="323" t="s">
        <v>1095</v>
      </c>
      <c r="M54" s="353">
        <v>133.94545454545454</v>
      </c>
      <c r="N54" s="353">
        <v>27.963636363636361</v>
      </c>
      <c r="O54" s="323"/>
      <c r="P54" s="323"/>
      <c r="Q54" s="354"/>
      <c r="R54" s="392"/>
      <c r="S54" s="354"/>
      <c r="T54" s="323"/>
      <c r="U54" s="354"/>
      <c r="V54" s="354"/>
      <c r="W54" s="354"/>
      <c r="X54" s="323"/>
      <c r="Y54" s="353"/>
      <c r="Z54" s="353"/>
      <c r="AA54" s="353"/>
      <c r="AB54" s="353"/>
      <c r="AC54" s="353"/>
      <c r="AD54" s="353"/>
      <c r="AE54" s="353">
        <v>14.299999999999999</v>
      </c>
      <c r="AF54" s="323"/>
      <c r="AG54" s="323"/>
      <c r="AH54" s="353"/>
      <c r="AI54" s="336"/>
      <c r="AJ54" s="336"/>
      <c r="AK54" s="404"/>
      <c r="AL54" s="336"/>
      <c r="AM54" s="404"/>
      <c r="AN54" s="404"/>
      <c r="AO54" s="336" t="s">
        <v>1044</v>
      </c>
      <c r="AP54" s="337" t="s">
        <v>1041</v>
      </c>
      <c r="AQ54" s="337"/>
      <c r="AR54" s="337"/>
      <c r="AS54" s="339"/>
      <c r="AT54" s="326">
        <v>6</v>
      </c>
      <c r="AU54" s="337"/>
      <c r="AV54" s="337"/>
      <c r="AW54" s="337"/>
      <c r="AX54" s="337" t="s">
        <v>1045</v>
      </c>
      <c r="AY54" s="336"/>
      <c r="AZ54" s="399">
        <v>0</v>
      </c>
      <c r="BA54" s="337">
        <v>21</v>
      </c>
      <c r="BB54" s="337">
        <v>0</v>
      </c>
      <c r="BC54" s="337">
        <v>0</v>
      </c>
      <c r="BD54" s="337">
        <v>0</v>
      </c>
      <c r="BE54" s="337">
        <v>0</v>
      </c>
      <c r="BF54" s="337">
        <v>0</v>
      </c>
      <c r="BG54" s="337">
        <v>0</v>
      </c>
      <c r="BH54" s="337">
        <v>0</v>
      </c>
      <c r="BI54" s="337">
        <v>0</v>
      </c>
      <c r="BJ54" s="337">
        <v>0</v>
      </c>
      <c r="BK54" s="337">
        <v>0</v>
      </c>
      <c r="BL54" s="337"/>
      <c r="BM54" s="337" t="s">
        <v>1041</v>
      </c>
      <c r="BN54" s="326"/>
      <c r="BO54" s="337" t="s">
        <v>1041</v>
      </c>
      <c r="BP54" s="405"/>
      <c r="BQ54" s="337"/>
      <c r="BR54" s="337"/>
      <c r="BS54" s="326"/>
      <c r="BT54" s="329"/>
      <c r="BU54" s="329"/>
      <c r="BV54" s="326"/>
      <c r="BW54" s="337" t="s">
        <v>1046</v>
      </c>
      <c r="BX54" s="337"/>
      <c r="BY54" s="336" t="s">
        <v>1715</v>
      </c>
      <c r="BZ54" s="329" t="s">
        <v>1745</v>
      </c>
      <c r="CA54" s="329" t="s">
        <v>184</v>
      </c>
    </row>
    <row r="55" spans="1:79" x14ac:dyDescent="0.15">
      <c r="A55" s="323">
        <v>15242</v>
      </c>
      <c r="B55" s="324">
        <v>42929</v>
      </c>
      <c r="C55" s="325" t="s">
        <v>1037</v>
      </c>
      <c r="D55" s="323" t="s">
        <v>169</v>
      </c>
      <c r="E55" s="323"/>
      <c r="F55" s="323" t="s">
        <v>1039</v>
      </c>
      <c r="G55" s="324">
        <v>42916</v>
      </c>
      <c r="H55" s="326" t="s">
        <v>1040</v>
      </c>
      <c r="I55" s="326" t="s">
        <v>1041</v>
      </c>
      <c r="J55" s="326">
        <v>28</v>
      </c>
      <c r="K55" s="352" t="s">
        <v>1430</v>
      </c>
      <c r="L55" s="323" t="s">
        <v>1717</v>
      </c>
      <c r="M55" s="353">
        <v>133</v>
      </c>
      <c r="N55" s="353">
        <v>22.799999999999997</v>
      </c>
      <c r="O55" s="323" t="s">
        <v>992</v>
      </c>
      <c r="P55" s="323">
        <v>2700</v>
      </c>
      <c r="Q55" s="353">
        <v>23.7</v>
      </c>
      <c r="R55" s="392"/>
      <c r="S55" s="354"/>
      <c r="T55" s="323"/>
      <c r="U55" s="354"/>
      <c r="V55" s="354"/>
      <c r="W55" s="354"/>
      <c r="X55" s="323"/>
      <c r="Y55" s="353"/>
      <c r="Z55" s="353"/>
      <c r="AA55" s="353"/>
      <c r="AB55" s="353"/>
      <c r="AC55" s="353"/>
      <c r="AD55" s="354"/>
      <c r="AE55" s="353">
        <v>15.6</v>
      </c>
      <c r="AF55" s="323"/>
      <c r="AG55" s="323"/>
      <c r="AH55" s="353"/>
      <c r="AI55" s="323"/>
      <c r="AJ55" s="323"/>
      <c r="AK55" s="353"/>
      <c r="AL55" s="323"/>
      <c r="AM55" s="353"/>
      <c r="AN55" s="353"/>
      <c r="AO55" s="323" t="s">
        <v>1044</v>
      </c>
      <c r="AP55" s="326" t="s">
        <v>1041</v>
      </c>
      <c r="AQ55" s="326"/>
      <c r="AR55" s="326"/>
      <c r="AS55" s="327"/>
      <c r="AT55" s="326">
        <v>3</v>
      </c>
      <c r="AU55" s="326"/>
      <c r="AV55" s="326"/>
      <c r="AW55" s="326"/>
      <c r="AX55" s="326" t="s">
        <v>971</v>
      </c>
      <c r="AY55" s="323"/>
      <c r="AZ55" s="326">
        <v>0</v>
      </c>
      <c r="BA55" s="326">
        <v>0</v>
      </c>
      <c r="BB55" s="326">
        <v>0</v>
      </c>
      <c r="BC55" s="326">
        <v>0</v>
      </c>
      <c r="BD55" s="326">
        <v>0</v>
      </c>
      <c r="BE55" s="326">
        <v>0</v>
      </c>
      <c r="BF55" s="326">
        <v>0</v>
      </c>
      <c r="BG55" s="326">
        <v>0</v>
      </c>
      <c r="BH55" s="326">
        <v>0</v>
      </c>
      <c r="BI55" s="326">
        <v>0</v>
      </c>
      <c r="BJ55" s="326">
        <v>0</v>
      </c>
      <c r="BK55" s="326">
        <v>0</v>
      </c>
      <c r="BL55" s="326"/>
      <c r="BM55" s="326" t="s">
        <v>1041</v>
      </c>
      <c r="BN55" s="326"/>
      <c r="BO55" s="326" t="s">
        <v>1041</v>
      </c>
      <c r="BP55" s="356"/>
      <c r="BQ55" s="326"/>
      <c r="BR55" s="326"/>
      <c r="BS55" s="326"/>
      <c r="BT55" s="323" t="s">
        <v>1718</v>
      </c>
      <c r="BU55" s="329" t="s">
        <v>1719</v>
      </c>
      <c r="BV55" s="326">
        <v>50</v>
      </c>
      <c r="BW55" s="326" t="s">
        <v>1046</v>
      </c>
      <c r="BX55" s="326"/>
      <c r="BY55" s="323"/>
      <c r="BZ55" s="323" t="s">
        <v>1746</v>
      </c>
      <c r="CA55" s="323" t="s">
        <v>130</v>
      </c>
    </row>
    <row r="56" spans="1:79" x14ac:dyDescent="0.15">
      <c r="A56" s="323">
        <v>11175</v>
      </c>
      <c r="B56" s="324">
        <v>42926</v>
      </c>
      <c r="C56" s="325" t="s">
        <v>1037</v>
      </c>
      <c r="D56" s="323" t="s">
        <v>169</v>
      </c>
      <c r="E56" s="323"/>
      <c r="F56" s="323" t="s">
        <v>1039</v>
      </c>
      <c r="G56" s="324">
        <v>42900</v>
      </c>
      <c r="H56" s="326" t="s">
        <v>1040</v>
      </c>
      <c r="I56" s="326" t="s">
        <v>1041</v>
      </c>
      <c r="J56" s="326">
        <v>29</v>
      </c>
      <c r="K56" s="323" t="s">
        <v>1433</v>
      </c>
      <c r="L56" s="323" t="s">
        <v>1158</v>
      </c>
      <c r="M56" s="353">
        <v>144.28181818181818</v>
      </c>
      <c r="N56" s="353">
        <v>20.118181818181817</v>
      </c>
      <c r="O56" s="323"/>
      <c r="P56" s="353"/>
      <c r="Q56" s="354"/>
      <c r="R56" s="323"/>
      <c r="S56" s="354"/>
      <c r="T56" s="323"/>
      <c r="U56" s="354"/>
      <c r="V56" s="354"/>
      <c r="W56" s="354"/>
      <c r="X56" s="323"/>
      <c r="Y56" s="353"/>
      <c r="Z56" s="353"/>
      <c r="AA56" s="353"/>
      <c r="AB56" s="353"/>
      <c r="AC56" s="353"/>
      <c r="AD56" s="353"/>
      <c r="AE56" s="353">
        <v>11.572727272727272</v>
      </c>
      <c r="AF56" s="323"/>
      <c r="AG56" s="323"/>
      <c r="AH56" s="353"/>
      <c r="AI56" s="323"/>
      <c r="AJ56" s="323"/>
      <c r="AK56" s="353"/>
      <c r="AL56" s="323"/>
      <c r="AM56" s="353"/>
      <c r="AN56" s="353"/>
      <c r="AO56" s="323" t="s">
        <v>1044</v>
      </c>
      <c r="AP56" s="326" t="s">
        <v>1041</v>
      </c>
      <c r="AQ56" s="326"/>
      <c r="AR56" s="326"/>
      <c r="AS56" s="327"/>
      <c r="AT56" s="326">
        <v>4.3499999999999996</v>
      </c>
      <c r="AU56" s="326"/>
      <c r="AV56" s="326"/>
      <c r="AW56" s="326"/>
      <c r="AX56" s="326" t="s">
        <v>1041</v>
      </c>
      <c r="AY56" s="323"/>
      <c r="AZ56" s="326">
        <v>0</v>
      </c>
      <c r="BA56" s="326">
        <v>0</v>
      </c>
      <c r="BB56" s="326">
        <v>0</v>
      </c>
      <c r="BC56" s="326">
        <v>0</v>
      </c>
      <c r="BD56" s="326">
        <v>0</v>
      </c>
      <c r="BE56" s="326">
        <v>0</v>
      </c>
      <c r="BF56" s="326">
        <v>0</v>
      </c>
      <c r="BG56" s="326">
        <v>0</v>
      </c>
      <c r="BH56" s="326">
        <v>0</v>
      </c>
      <c r="BI56" s="326">
        <v>0</v>
      </c>
      <c r="BJ56" s="326">
        <v>0</v>
      </c>
      <c r="BK56" s="326">
        <v>0</v>
      </c>
      <c r="BL56" s="326"/>
      <c r="BM56" s="326" t="s">
        <v>1041</v>
      </c>
      <c r="BN56" s="326"/>
      <c r="BO56" s="326" t="s">
        <v>1041</v>
      </c>
      <c r="BP56" s="356"/>
      <c r="BQ56" s="326"/>
      <c r="BR56" s="326"/>
      <c r="BS56" s="326"/>
      <c r="BT56" s="329"/>
      <c r="BU56" s="329"/>
      <c r="BV56" s="326"/>
      <c r="BW56" s="326" t="s">
        <v>1046</v>
      </c>
      <c r="BX56" s="326">
        <v>1</v>
      </c>
      <c r="BY56" s="323"/>
      <c r="BZ56" s="397" t="s">
        <v>1721</v>
      </c>
      <c r="CA56" s="329" t="s">
        <v>184</v>
      </c>
    </row>
    <row r="57" spans="1:79" x14ac:dyDescent="0.15">
      <c r="A57" s="323">
        <v>12889</v>
      </c>
      <c r="B57" s="324">
        <v>42926</v>
      </c>
      <c r="C57" s="325" t="s">
        <v>1037</v>
      </c>
      <c r="D57" s="323" t="s">
        <v>169</v>
      </c>
      <c r="E57" s="323"/>
      <c r="F57" s="323" t="s">
        <v>1039</v>
      </c>
      <c r="G57" s="324">
        <v>42916</v>
      </c>
      <c r="H57" s="326" t="s">
        <v>126</v>
      </c>
      <c r="I57" s="326" t="s">
        <v>1041</v>
      </c>
      <c r="J57" s="326">
        <v>30</v>
      </c>
      <c r="K57" s="323" t="s">
        <v>1435</v>
      </c>
      <c r="L57" s="323" t="s">
        <v>1436</v>
      </c>
      <c r="M57" s="353">
        <v>112.99999999999999</v>
      </c>
      <c r="N57" s="353">
        <v>22.699999999999996</v>
      </c>
      <c r="O57" s="323"/>
      <c r="P57" s="323"/>
      <c r="Q57" s="354"/>
      <c r="R57" s="392"/>
      <c r="S57" s="354"/>
      <c r="T57" s="323"/>
      <c r="U57" s="354"/>
      <c r="V57" s="354"/>
      <c r="W57" s="354"/>
      <c r="X57" s="323"/>
      <c r="Y57" s="353"/>
      <c r="Z57" s="353"/>
      <c r="AA57" s="353"/>
      <c r="AB57" s="353"/>
      <c r="AC57" s="353"/>
      <c r="AD57" s="354"/>
      <c r="AE57" s="353">
        <v>16.899999999999999</v>
      </c>
      <c r="AF57" s="323"/>
      <c r="AG57" s="323"/>
      <c r="AH57" s="353"/>
      <c r="AI57" s="323"/>
      <c r="AJ57" s="323"/>
      <c r="AK57" s="353"/>
      <c r="AL57" s="323"/>
      <c r="AM57" s="353"/>
      <c r="AN57" s="353"/>
      <c r="AO57" s="323" t="s">
        <v>1044</v>
      </c>
      <c r="AP57" s="326" t="s">
        <v>1041</v>
      </c>
      <c r="AQ57" s="326"/>
      <c r="AR57" s="326"/>
      <c r="AS57" s="327"/>
      <c r="AT57" s="326">
        <v>5</v>
      </c>
      <c r="AU57" s="326"/>
      <c r="AV57" s="326"/>
      <c r="AW57" s="326"/>
      <c r="AX57" s="326" t="s">
        <v>971</v>
      </c>
      <c r="AY57" s="323"/>
      <c r="AZ57" s="326">
        <v>0</v>
      </c>
      <c r="BA57" s="326">
        <v>0</v>
      </c>
      <c r="BB57" s="326">
        <v>0</v>
      </c>
      <c r="BC57" s="326">
        <v>0</v>
      </c>
      <c r="BD57" s="326">
        <v>0</v>
      </c>
      <c r="BE57" s="326">
        <v>0</v>
      </c>
      <c r="BF57" s="326">
        <v>0</v>
      </c>
      <c r="BG57" s="326">
        <v>0</v>
      </c>
      <c r="BH57" s="326">
        <v>0</v>
      </c>
      <c r="BI57" s="326">
        <v>0</v>
      </c>
      <c r="BJ57" s="326">
        <v>0</v>
      </c>
      <c r="BK57" s="326">
        <v>0</v>
      </c>
      <c r="BL57" s="326"/>
      <c r="BM57" s="326" t="s">
        <v>1041</v>
      </c>
      <c r="BN57" s="326">
        <v>12</v>
      </c>
      <c r="BO57" s="326" t="s">
        <v>1041</v>
      </c>
      <c r="BP57" s="356"/>
      <c r="BQ57" s="326"/>
      <c r="BR57" s="326">
        <v>12</v>
      </c>
      <c r="BS57" s="326"/>
      <c r="BT57" s="329"/>
      <c r="BU57" s="329"/>
      <c r="BV57" s="326"/>
      <c r="BW57" s="326" t="s">
        <v>1046</v>
      </c>
      <c r="BX57" s="326">
        <v>1</v>
      </c>
      <c r="BY57" s="329" t="s">
        <v>1722</v>
      </c>
      <c r="BZ57" s="397" t="s">
        <v>1747</v>
      </c>
      <c r="CA57" s="329" t="s">
        <v>184</v>
      </c>
    </row>
    <row r="58" spans="1:79" x14ac:dyDescent="0.15">
      <c r="A58" s="323">
        <v>12458</v>
      </c>
      <c r="B58" s="324">
        <v>42926</v>
      </c>
      <c r="C58" s="325" t="s">
        <v>1037</v>
      </c>
      <c r="D58" s="323" t="s">
        <v>169</v>
      </c>
      <c r="E58" s="323"/>
      <c r="F58" s="323" t="s">
        <v>1444</v>
      </c>
      <c r="G58" s="333">
        <v>42916</v>
      </c>
      <c r="H58" s="326" t="s">
        <v>1040</v>
      </c>
      <c r="I58" s="326" t="s">
        <v>1041</v>
      </c>
      <c r="J58" s="326">
        <v>31</v>
      </c>
      <c r="K58" s="323" t="s">
        <v>1439</v>
      </c>
      <c r="L58" s="323" t="s">
        <v>1440</v>
      </c>
      <c r="M58" s="353">
        <v>124.99999999999999</v>
      </c>
      <c r="N58" s="353">
        <v>21.9</v>
      </c>
      <c r="O58" s="323"/>
      <c r="P58" s="323"/>
      <c r="Q58" s="354"/>
      <c r="R58" s="392"/>
      <c r="S58" s="354"/>
      <c r="T58" s="323"/>
      <c r="U58" s="354"/>
      <c r="V58" s="354"/>
      <c r="W58" s="354"/>
      <c r="X58" s="323"/>
      <c r="Y58" s="353"/>
      <c r="Z58" s="353"/>
      <c r="AA58" s="353"/>
      <c r="AB58" s="353"/>
      <c r="AC58" s="353"/>
      <c r="AD58" s="353"/>
      <c r="AE58" s="353">
        <v>13.829999999999998</v>
      </c>
      <c r="AF58" s="323"/>
      <c r="AG58" s="323"/>
      <c r="AH58" s="353"/>
      <c r="AI58" s="323"/>
      <c r="AJ58" s="323"/>
      <c r="AK58" s="353"/>
      <c r="AL58" s="323"/>
      <c r="AM58" s="353"/>
      <c r="AN58" s="353"/>
      <c r="AO58" s="323" t="s">
        <v>1044</v>
      </c>
      <c r="AP58" s="326" t="s">
        <v>1041</v>
      </c>
      <c r="AQ58" s="326"/>
      <c r="AR58" s="326"/>
      <c r="AS58" s="327"/>
      <c r="AT58" s="326"/>
      <c r="AU58" s="326"/>
      <c r="AV58" s="326"/>
      <c r="AW58" s="326"/>
      <c r="AX58" s="326" t="s">
        <v>126</v>
      </c>
      <c r="AY58" s="323" t="s">
        <v>1441</v>
      </c>
      <c r="AZ58" s="326">
        <v>0</v>
      </c>
      <c r="BA58" s="326">
        <v>0</v>
      </c>
      <c r="BB58" s="326">
        <v>0</v>
      </c>
      <c r="BC58" s="326">
        <v>0</v>
      </c>
      <c r="BD58" s="326">
        <v>0</v>
      </c>
      <c r="BE58" s="326">
        <v>0</v>
      </c>
      <c r="BF58" s="326">
        <v>0</v>
      </c>
      <c r="BG58" s="326">
        <v>0</v>
      </c>
      <c r="BH58" s="326">
        <v>0</v>
      </c>
      <c r="BI58" s="326">
        <v>0</v>
      </c>
      <c r="BJ58" s="326">
        <v>0</v>
      </c>
      <c r="BK58" s="326">
        <v>0</v>
      </c>
      <c r="BL58" s="326"/>
      <c r="BM58" s="326" t="s">
        <v>1041</v>
      </c>
      <c r="BN58" s="326"/>
      <c r="BO58" s="326" t="s">
        <v>1041</v>
      </c>
      <c r="BP58" s="356"/>
      <c r="BQ58" s="326"/>
      <c r="BR58" s="326"/>
      <c r="BS58" s="326"/>
      <c r="BT58" s="323"/>
      <c r="BU58" s="329"/>
      <c r="BV58" s="326"/>
      <c r="BW58" s="326" t="s">
        <v>1046</v>
      </c>
      <c r="BX58" s="326">
        <v>1</v>
      </c>
      <c r="BY58" s="329" t="s">
        <v>1442</v>
      </c>
      <c r="BZ58" s="323" t="s">
        <v>1748</v>
      </c>
      <c r="CA58" s="323" t="s">
        <v>184</v>
      </c>
    </row>
    <row r="59" spans="1:79" x14ac:dyDescent="0.15">
      <c r="A59" s="323">
        <v>13932</v>
      </c>
      <c r="B59" s="324">
        <v>42926</v>
      </c>
      <c r="C59" s="325" t="s">
        <v>1037</v>
      </c>
      <c r="D59" s="323" t="s">
        <v>169</v>
      </c>
      <c r="E59" s="323"/>
      <c r="F59" s="323" t="s">
        <v>1039</v>
      </c>
      <c r="G59" s="333">
        <v>42768</v>
      </c>
      <c r="H59" s="326" t="s">
        <v>1040</v>
      </c>
      <c r="I59" s="326" t="s">
        <v>1041</v>
      </c>
      <c r="J59" s="326">
        <v>33</v>
      </c>
      <c r="K59" s="323" t="s">
        <v>1725</v>
      </c>
      <c r="L59" s="323" t="s">
        <v>1726</v>
      </c>
      <c r="M59" s="353">
        <v>141.69999999999999</v>
      </c>
      <c r="N59" s="353">
        <v>20.981818181818177</v>
      </c>
      <c r="O59" s="323"/>
      <c r="P59" s="323"/>
      <c r="Q59" s="354"/>
      <c r="R59" s="392"/>
      <c r="S59" s="354"/>
      <c r="T59" s="323"/>
      <c r="U59" s="354"/>
      <c r="V59" s="354"/>
      <c r="W59" s="354"/>
      <c r="X59" s="323"/>
      <c r="Y59" s="353"/>
      <c r="Z59" s="353"/>
      <c r="AA59" s="353"/>
      <c r="AB59" s="353"/>
      <c r="AC59" s="353"/>
      <c r="AD59" s="354"/>
      <c r="AE59" s="353">
        <v>16.499999999999996</v>
      </c>
      <c r="AF59" s="323"/>
      <c r="AG59" s="323"/>
      <c r="AH59" s="353"/>
      <c r="AI59" s="323"/>
      <c r="AJ59" s="323"/>
      <c r="AK59" s="353"/>
      <c r="AL59" s="323"/>
      <c r="AM59" s="353"/>
      <c r="AN59" s="353"/>
      <c r="AO59" s="323" t="s">
        <v>1044</v>
      </c>
      <c r="AP59" s="326" t="s">
        <v>1041</v>
      </c>
      <c r="AQ59" s="326"/>
      <c r="AR59" s="326"/>
      <c r="AS59" s="327"/>
      <c r="AT59" s="326">
        <v>7</v>
      </c>
      <c r="AU59" s="326"/>
      <c r="AV59" s="326"/>
      <c r="AW59" s="326"/>
      <c r="AX59" s="326" t="s">
        <v>971</v>
      </c>
      <c r="AY59" s="323"/>
      <c r="AZ59" s="326">
        <v>0</v>
      </c>
      <c r="BA59" s="326">
        <v>0</v>
      </c>
      <c r="BB59" s="326">
        <v>0</v>
      </c>
      <c r="BC59" s="326">
        <v>0</v>
      </c>
      <c r="BD59" s="326">
        <v>0</v>
      </c>
      <c r="BE59" s="326">
        <v>0</v>
      </c>
      <c r="BF59" s="326">
        <v>0</v>
      </c>
      <c r="BG59" s="326">
        <v>0</v>
      </c>
      <c r="BH59" s="326">
        <v>0</v>
      </c>
      <c r="BI59" s="326">
        <v>0</v>
      </c>
      <c r="BJ59" s="326">
        <v>0</v>
      </c>
      <c r="BK59" s="326">
        <v>0</v>
      </c>
      <c r="BL59" s="326"/>
      <c r="BM59" s="326" t="s">
        <v>1041</v>
      </c>
      <c r="BN59" s="326"/>
      <c r="BO59" s="326" t="s">
        <v>1041</v>
      </c>
      <c r="BP59" s="356"/>
      <c r="BQ59" s="326"/>
      <c r="BR59" s="326"/>
      <c r="BS59" s="326"/>
      <c r="BT59" s="329"/>
      <c r="BU59" s="329"/>
      <c r="BV59" s="326"/>
      <c r="BW59" s="326" t="s">
        <v>1046</v>
      </c>
      <c r="BX59" s="326">
        <v>1</v>
      </c>
      <c r="BY59" s="323"/>
      <c r="BZ59" s="397" t="s">
        <v>1749</v>
      </c>
      <c r="CA59" s="329" t="s">
        <v>89</v>
      </c>
    </row>
    <row r="60" spans="1:79" x14ac:dyDescent="0.15">
      <c r="A60" s="323">
        <v>13413</v>
      </c>
      <c r="B60" s="324">
        <v>42926</v>
      </c>
      <c r="C60" s="325" t="s">
        <v>1186</v>
      </c>
      <c r="D60" s="323" t="s">
        <v>169</v>
      </c>
      <c r="E60" s="323"/>
      <c r="F60" s="323" t="s">
        <v>1039</v>
      </c>
      <c r="G60" s="324">
        <v>42916</v>
      </c>
      <c r="H60" s="326" t="s">
        <v>126</v>
      </c>
      <c r="I60" s="326" t="s">
        <v>971</v>
      </c>
      <c r="J60" s="326">
        <v>34</v>
      </c>
      <c r="K60" s="323" t="s">
        <v>1728</v>
      </c>
      <c r="L60" s="323" t="s">
        <v>1729</v>
      </c>
      <c r="M60" s="353">
        <v>151.21818181818182</v>
      </c>
      <c r="N60" s="353">
        <v>21.063636363636363</v>
      </c>
      <c r="O60" s="323"/>
      <c r="P60" s="323"/>
      <c r="Q60" s="354"/>
      <c r="R60" s="392"/>
      <c r="S60" s="354"/>
      <c r="T60" s="323"/>
      <c r="U60" s="354"/>
      <c r="V60" s="354"/>
      <c r="W60" s="354"/>
      <c r="X60" s="323"/>
      <c r="Y60" s="353"/>
      <c r="Z60" s="353"/>
      <c r="AA60" s="353"/>
      <c r="AB60" s="353"/>
      <c r="AC60" s="353"/>
      <c r="AD60" s="353"/>
      <c r="AE60" s="353">
        <v>12.109090909090908</v>
      </c>
      <c r="AF60" s="323"/>
      <c r="AG60" s="323"/>
      <c r="AH60" s="353"/>
      <c r="AI60" s="323"/>
      <c r="AJ60" s="323"/>
      <c r="AK60" s="353"/>
      <c r="AL60" s="323"/>
      <c r="AM60" s="353"/>
      <c r="AN60" s="353"/>
      <c r="AO60" s="323" t="s">
        <v>1445</v>
      </c>
      <c r="AP60" s="326" t="s">
        <v>1041</v>
      </c>
      <c r="AQ60" s="326"/>
      <c r="AR60" s="326"/>
      <c r="AS60" s="327"/>
      <c r="AT60" s="326">
        <v>8.5</v>
      </c>
      <c r="AU60" s="326"/>
      <c r="AV60" s="326"/>
      <c r="AW60" s="326"/>
      <c r="AX60" s="326" t="s">
        <v>997</v>
      </c>
      <c r="AY60" s="323"/>
      <c r="AZ60" s="326">
        <v>0</v>
      </c>
      <c r="BA60" s="326">
        <v>0</v>
      </c>
      <c r="BB60" s="326">
        <v>0</v>
      </c>
      <c r="BC60" s="326">
        <v>0</v>
      </c>
      <c r="BD60" s="326">
        <v>0</v>
      </c>
      <c r="BE60" s="326">
        <v>0</v>
      </c>
      <c r="BF60" s="326">
        <v>0</v>
      </c>
      <c r="BG60" s="326">
        <v>0</v>
      </c>
      <c r="BH60" s="326">
        <v>0</v>
      </c>
      <c r="BI60" s="326">
        <v>0</v>
      </c>
      <c r="BJ60" s="326">
        <v>0</v>
      </c>
      <c r="BK60" s="326">
        <v>0</v>
      </c>
      <c r="BL60" s="326"/>
      <c r="BM60" s="326" t="s">
        <v>1041</v>
      </c>
      <c r="BN60" s="326"/>
      <c r="BO60" s="326" t="s">
        <v>1041</v>
      </c>
      <c r="BP60" s="356"/>
      <c r="BQ60" s="326"/>
      <c r="BR60" s="326"/>
      <c r="BS60" s="326"/>
      <c r="BT60" s="323"/>
      <c r="BU60" s="323"/>
      <c r="BV60" s="326"/>
      <c r="BW60" s="326" t="s">
        <v>1046</v>
      </c>
      <c r="BX60" s="326"/>
      <c r="BY60" s="323"/>
      <c r="BZ60" s="350" t="s">
        <v>1750</v>
      </c>
      <c r="CA60" s="329" t="s">
        <v>184</v>
      </c>
    </row>
    <row r="61" spans="1:79" x14ac:dyDescent="0.15">
      <c r="A61" s="323">
        <v>196</v>
      </c>
      <c r="B61" s="324">
        <v>42928</v>
      </c>
      <c r="C61" s="325" t="s">
        <v>1037</v>
      </c>
      <c r="D61" s="323" t="s">
        <v>169</v>
      </c>
      <c r="E61" s="323"/>
      <c r="F61" s="323" t="s">
        <v>1039</v>
      </c>
      <c r="G61" s="324">
        <v>42858</v>
      </c>
      <c r="H61" s="326" t="s">
        <v>1040</v>
      </c>
      <c r="I61" s="326" t="s">
        <v>1041</v>
      </c>
      <c r="J61" s="326">
        <v>35</v>
      </c>
      <c r="K61" s="323" t="s">
        <v>1731</v>
      </c>
      <c r="L61" s="323" t="s">
        <v>1732</v>
      </c>
      <c r="M61" s="353">
        <v>118.43636363636362</v>
      </c>
      <c r="N61" s="353">
        <v>23.099999999999998</v>
      </c>
      <c r="O61" s="323"/>
      <c r="P61" s="323"/>
      <c r="Q61" s="354"/>
      <c r="R61" s="392"/>
      <c r="S61" s="354"/>
      <c r="T61" s="323"/>
      <c r="U61" s="354"/>
      <c r="V61" s="354"/>
      <c r="W61" s="354"/>
      <c r="X61" s="323"/>
      <c r="Y61" s="353"/>
      <c r="Z61" s="353"/>
      <c r="AA61" s="353"/>
      <c r="AB61" s="353"/>
      <c r="AC61" s="353"/>
      <c r="AD61" s="354"/>
      <c r="AE61" s="353">
        <v>15.118181818181816</v>
      </c>
      <c r="AF61" s="323"/>
      <c r="AG61" s="323"/>
      <c r="AH61" s="353"/>
      <c r="AI61" s="323"/>
      <c r="AJ61" s="323"/>
      <c r="AK61" s="353"/>
      <c r="AL61" s="323"/>
      <c r="AM61" s="353"/>
      <c r="AN61" s="353"/>
      <c r="AO61" s="323" t="s">
        <v>1044</v>
      </c>
      <c r="AP61" s="326" t="s">
        <v>1041</v>
      </c>
      <c r="AQ61" s="326"/>
      <c r="AR61" s="326"/>
      <c r="AS61" s="327"/>
      <c r="AT61" s="326">
        <v>6</v>
      </c>
      <c r="AU61" s="326"/>
      <c r="AV61" s="326"/>
      <c r="AW61" s="326"/>
      <c r="AX61" s="326" t="s">
        <v>971</v>
      </c>
      <c r="AY61" s="323"/>
      <c r="AZ61" s="326">
        <v>0</v>
      </c>
      <c r="BA61" s="326">
        <v>0</v>
      </c>
      <c r="BB61" s="326">
        <v>0</v>
      </c>
      <c r="BC61" s="326">
        <v>0</v>
      </c>
      <c r="BD61" s="326">
        <v>0</v>
      </c>
      <c r="BE61" s="326">
        <v>0</v>
      </c>
      <c r="BF61" s="326">
        <v>0</v>
      </c>
      <c r="BG61" s="326">
        <v>0</v>
      </c>
      <c r="BH61" s="326">
        <v>0</v>
      </c>
      <c r="BI61" s="326">
        <v>0</v>
      </c>
      <c r="BJ61" s="326">
        <v>0</v>
      </c>
      <c r="BK61" s="326">
        <v>0</v>
      </c>
      <c r="BL61" s="326"/>
      <c r="BM61" s="326" t="s">
        <v>1041</v>
      </c>
      <c r="BN61" s="326"/>
      <c r="BO61" s="326" t="s">
        <v>1041</v>
      </c>
      <c r="BP61" s="356"/>
      <c r="BQ61" s="326"/>
      <c r="BR61" s="326"/>
      <c r="BS61" s="326"/>
      <c r="BT61" s="329"/>
      <c r="BU61" s="329"/>
      <c r="BV61" s="326"/>
      <c r="BW61" s="326" t="s">
        <v>1046</v>
      </c>
      <c r="BX61" s="326">
        <v>1</v>
      </c>
      <c r="BY61" s="323"/>
      <c r="BZ61" s="350" t="s">
        <v>1751</v>
      </c>
      <c r="CA61" s="323" t="s">
        <v>89</v>
      </c>
    </row>
    <row r="62" spans="1:79" x14ac:dyDescent="0.15">
      <c r="A62" s="323">
        <v>13761</v>
      </c>
      <c r="B62" s="324">
        <v>42928</v>
      </c>
      <c r="C62" s="325" t="s">
        <v>1037</v>
      </c>
      <c r="D62" s="323" t="s">
        <v>169</v>
      </c>
      <c r="E62" s="323"/>
      <c r="F62" s="323" t="s">
        <v>1039</v>
      </c>
      <c r="G62" s="324">
        <v>42661</v>
      </c>
      <c r="H62" s="326" t="s">
        <v>1040</v>
      </c>
      <c r="I62" s="326" t="s">
        <v>1041</v>
      </c>
      <c r="J62" s="326">
        <v>36</v>
      </c>
      <c r="K62" s="323" t="s">
        <v>1520</v>
      </c>
      <c r="L62" s="323" t="s">
        <v>1521</v>
      </c>
      <c r="M62" s="353">
        <v>127.27272727272727</v>
      </c>
      <c r="N62" s="353">
        <v>21.818181818181817</v>
      </c>
      <c r="O62" s="323"/>
      <c r="P62" s="323"/>
      <c r="Q62" s="354"/>
      <c r="R62" s="392"/>
      <c r="S62" s="354"/>
      <c r="T62" s="323"/>
      <c r="U62" s="354"/>
      <c r="V62" s="354"/>
      <c r="W62" s="354"/>
      <c r="X62" s="323"/>
      <c r="Y62" s="353"/>
      <c r="Z62" s="353"/>
      <c r="AA62" s="353"/>
      <c r="AB62" s="353"/>
      <c r="AC62" s="353"/>
      <c r="AD62" s="354"/>
      <c r="AE62" s="353">
        <v>13.636363636363635</v>
      </c>
      <c r="AF62" s="323"/>
      <c r="AG62" s="323"/>
      <c r="AH62" s="353"/>
      <c r="AI62" s="323"/>
      <c r="AJ62" s="323"/>
      <c r="AK62" s="353"/>
      <c r="AL62" s="323"/>
      <c r="AM62" s="353"/>
      <c r="AN62" s="353"/>
      <c r="AO62" s="323" t="s">
        <v>1044</v>
      </c>
      <c r="AP62" s="326" t="s">
        <v>1041</v>
      </c>
      <c r="AQ62" s="326"/>
      <c r="AR62" s="326"/>
      <c r="AS62" s="327"/>
      <c r="AT62" s="326">
        <v>5.5</v>
      </c>
      <c r="AU62" s="326"/>
      <c r="AV62" s="326"/>
      <c r="AW62" s="326"/>
      <c r="AX62" s="326" t="s">
        <v>971</v>
      </c>
      <c r="AY62" s="323"/>
      <c r="AZ62" s="326">
        <v>0</v>
      </c>
      <c r="BA62" s="326">
        <v>0</v>
      </c>
      <c r="BB62" s="326">
        <v>0</v>
      </c>
      <c r="BC62" s="326">
        <v>0</v>
      </c>
      <c r="BD62" s="326">
        <v>0</v>
      </c>
      <c r="BE62" s="326">
        <v>0</v>
      </c>
      <c r="BF62" s="326">
        <v>0</v>
      </c>
      <c r="BG62" s="326">
        <v>0</v>
      </c>
      <c r="BH62" s="326">
        <v>0</v>
      </c>
      <c r="BI62" s="326">
        <v>0</v>
      </c>
      <c r="BJ62" s="326">
        <v>0</v>
      </c>
      <c r="BK62" s="326">
        <v>0</v>
      </c>
      <c r="BL62" s="326"/>
      <c r="BM62" s="326" t="s">
        <v>1041</v>
      </c>
      <c r="BN62" s="326">
        <v>12</v>
      </c>
      <c r="BO62" s="326" t="s">
        <v>1041</v>
      </c>
      <c r="BP62" s="356"/>
      <c r="BQ62" s="326"/>
      <c r="BR62" s="326">
        <v>12</v>
      </c>
      <c r="BS62" s="326"/>
      <c r="BT62" s="323"/>
      <c r="BU62" s="329"/>
      <c r="BV62" s="326"/>
      <c r="BW62" s="326" t="s">
        <v>1046</v>
      </c>
      <c r="BX62" s="326"/>
      <c r="BY62" s="323"/>
      <c r="BZ62" s="350" t="s">
        <v>1752</v>
      </c>
      <c r="CA62" s="323" t="s">
        <v>89</v>
      </c>
    </row>
    <row r="63" spans="1:79" ht="13" customHeight="1" x14ac:dyDescent="0.15">
      <c r="A63" s="323">
        <v>13666</v>
      </c>
      <c r="B63" s="324">
        <v>42929</v>
      </c>
      <c r="C63" s="325" t="s">
        <v>1037</v>
      </c>
      <c r="D63" s="323" t="s">
        <v>169</v>
      </c>
      <c r="E63" s="323"/>
      <c r="F63" s="323" t="s">
        <v>1057</v>
      </c>
      <c r="G63" s="324">
        <v>42658</v>
      </c>
      <c r="H63" s="326" t="s">
        <v>1040</v>
      </c>
      <c r="I63" s="326" t="s">
        <v>1041</v>
      </c>
      <c r="J63" s="326">
        <v>1</v>
      </c>
      <c r="K63" s="323" t="s">
        <v>1681</v>
      </c>
      <c r="L63" s="323" t="s">
        <v>1682</v>
      </c>
      <c r="M63" s="353">
        <v>99.999999999999986</v>
      </c>
      <c r="N63" s="353">
        <v>27.27272727272727</v>
      </c>
      <c r="O63" s="323"/>
      <c r="P63" s="323"/>
      <c r="Q63" s="354"/>
      <c r="R63" s="392"/>
      <c r="S63" s="354"/>
      <c r="T63" s="323"/>
      <c r="U63" s="354"/>
      <c r="V63" s="354"/>
      <c r="W63" s="353">
        <v>12.727272727272727</v>
      </c>
      <c r="X63" s="323"/>
      <c r="Y63" s="353"/>
      <c r="Z63" s="353"/>
      <c r="AA63" s="353"/>
      <c r="AB63" s="353"/>
      <c r="AC63" s="353"/>
      <c r="AD63" s="353"/>
      <c r="AE63" s="353"/>
      <c r="AF63" s="323"/>
      <c r="AG63" s="323"/>
      <c r="AH63" s="353">
        <v>25.454545454545453</v>
      </c>
      <c r="AI63" s="323"/>
      <c r="AJ63" s="323"/>
      <c r="AK63" s="354"/>
      <c r="AL63" s="323"/>
      <c r="AM63" s="353"/>
      <c r="AN63" s="353"/>
      <c r="AO63" s="323" t="s">
        <v>1239</v>
      </c>
      <c r="AP63" s="326" t="s">
        <v>1041</v>
      </c>
      <c r="AQ63" s="326"/>
      <c r="AR63" s="326"/>
      <c r="AS63" s="327"/>
      <c r="AT63" s="326">
        <v>10</v>
      </c>
      <c r="AU63" s="326"/>
      <c r="AV63" s="326"/>
      <c r="AW63" s="326"/>
      <c r="AX63" s="326" t="s">
        <v>1045</v>
      </c>
      <c r="AY63" s="323"/>
      <c r="AZ63" s="326">
        <v>0</v>
      </c>
      <c r="BA63" s="326">
        <v>0</v>
      </c>
      <c r="BB63" s="326">
        <v>0</v>
      </c>
      <c r="BC63" s="326">
        <v>0</v>
      </c>
      <c r="BD63" s="326">
        <v>0</v>
      </c>
      <c r="BE63" s="326">
        <v>0</v>
      </c>
      <c r="BF63" s="326">
        <v>0</v>
      </c>
      <c r="BG63" s="326">
        <v>0</v>
      </c>
      <c r="BH63" s="326">
        <v>0</v>
      </c>
      <c r="BI63" s="326">
        <v>0</v>
      </c>
      <c r="BJ63" s="326">
        <v>0</v>
      </c>
      <c r="BK63" s="326">
        <v>0</v>
      </c>
      <c r="BL63" s="326"/>
      <c r="BM63" s="326" t="s">
        <v>1041</v>
      </c>
      <c r="BN63" s="326"/>
      <c r="BO63" s="326" t="s">
        <v>1041</v>
      </c>
      <c r="BP63" s="355">
        <v>94.472727272727269</v>
      </c>
      <c r="BQ63" s="326"/>
      <c r="BR63" s="326"/>
      <c r="BS63" s="328">
        <v>42916</v>
      </c>
      <c r="BT63" s="236" t="s">
        <v>1683</v>
      </c>
      <c r="BU63" s="329"/>
      <c r="BV63" s="326"/>
      <c r="BW63" s="326" t="s">
        <v>1046</v>
      </c>
      <c r="BX63" s="326"/>
      <c r="BY63" s="329" t="s">
        <v>1684</v>
      </c>
      <c r="BZ63" s="331" t="s">
        <v>1753</v>
      </c>
      <c r="CA63" s="329" t="s">
        <v>89</v>
      </c>
    </row>
    <row r="64" spans="1:79" ht="13" customHeight="1" x14ac:dyDescent="0.15">
      <c r="A64" s="323">
        <v>15224</v>
      </c>
      <c r="B64" s="324">
        <v>42925</v>
      </c>
      <c r="C64" s="325" t="s">
        <v>1037</v>
      </c>
      <c r="D64" s="323" t="s">
        <v>169</v>
      </c>
      <c r="E64" s="323"/>
      <c r="F64" s="323" t="s">
        <v>1057</v>
      </c>
      <c r="G64" s="324">
        <v>42922</v>
      </c>
      <c r="H64" s="326" t="s">
        <v>126</v>
      </c>
      <c r="I64" s="326" t="s">
        <v>1041</v>
      </c>
      <c r="J64" s="326">
        <v>2</v>
      </c>
      <c r="K64" s="323" t="s">
        <v>1042</v>
      </c>
      <c r="L64" s="323" t="s">
        <v>1087</v>
      </c>
      <c r="M64" s="353">
        <v>127.85454545454543</v>
      </c>
      <c r="N64" s="353">
        <v>27.909090909090907</v>
      </c>
      <c r="O64" s="338"/>
      <c r="P64" s="338"/>
      <c r="Q64" s="407"/>
      <c r="R64" s="392"/>
      <c r="S64" s="354"/>
      <c r="T64" s="323"/>
      <c r="U64" s="354"/>
      <c r="V64" s="354"/>
      <c r="W64" s="353">
        <v>14.636363636363637</v>
      </c>
      <c r="X64" s="323"/>
      <c r="Y64" s="353"/>
      <c r="Z64" s="353"/>
      <c r="AA64" s="353"/>
      <c r="AB64" s="353"/>
      <c r="AC64" s="353"/>
      <c r="AD64" s="353"/>
      <c r="AE64" s="400"/>
      <c r="AF64" s="323"/>
      <c r="AG64" s="323"/>
      <c r="AH64" s="353">
        <v>27.127272727272725</v>
      </c>
      <c r="AI64" s="323"/>
      <c r="AJ64" s="323"/>
      <c r="AK64" s="354"/>
      <c r="AL64" s="323"/>
      <c r="AM64" s="353"/>
      <c r="AN64" s="353"/>
      <c r="AO64" s="323" t="s">
        <v>1239</v>
      </c>
      <c r="AP64" s="326" t="s">
        <v>1041</v>
      </c>
      <c r="AQ64" s="326"/>
      <c r="AR64" s="326"/>
      <c r="AS64" s="327"/>
      <c r="AT64" s="326">
        <v>7</v>
      </c>
      <c r="AU64" s="326"/>
      <c r="AV64" s="326"/>
      <c r="AW64" s="326"/>
      <c r="AX64" s="326" t="s">
        <v>1045</v>
      </c>
      <c r="AY64" s="323"/>
      <c r="AZ64" s="326">
        <v>0</v>
      </c>
      <c r="BA64" s="326">
        <v>0</v>
      </c>
      <c r="BB64" s="326">
        <v>0</v>
      </c>
      <c r="BC64" s="326">
        <v>0</v>
      </c>
      <c r="BD64" s="326">
        <v>0</v>
      </c>
      <c r="BE64" s="326">
        <v>0</v>
      </c>
      <c r="BF64" s="326">
        <v>0</v>
      </c>
      <c r="BG64" s="326">
        <v>0</v>
      </c>
      <c r="BH64" s="326">
        <v>0</v>
      </c>
      <c r="BI64" s="326">
        <v>0</v>
      </c>
      <c r="BJ64" s="326">
        <v>0</v>
      </c>
      <c r="BK64" s="326">
        <v>0</v>
      </c>
      <c r="BL64" s="326"/>
      <c r="BM64" s="326" t="s">
        <v>1041</v>
      </c>
      <c r="BN64" s="326">
        <v>12</v>
      </c>
      <c r="BO64" s="326" t="s">
        <v>1041</v>
      </c>
      <c r="BP64" s="356"/>
      <c r="BQ64" s="326"/>
      <c r="BR64" s="326">
        <v>12</v>
      </c>
      <c r="BS64" s="326"/>
      <c r="BT64" s="323"/>
      <c r="BU64" s="329"/>
      <c r="BV64" s="326"/>
      <c r="BW64" s="326" t="s">
        <v>1046</v>
      </c>
      <c r="BX64" s="326"/>
      <c r="BY64" s="323" t="s">
        <v>1685</v>
      </c>
      <c r="BZ64" s="343" t="s">
        <v>1754</v>
      </c>
      <c r="CA64" s="329" t="s">
        <v>130</v>
      </c>
    </row>
    <row r="65" spans="1:79" ht="13" customHeight="1" x14ac:dyDescent="0.15">
      <c r="A65" s="323">
        <v>11805</v>
      </c>
      <c r="B65" s="324">
        <v>42925</v>
      </c>
      <c r="C65" s="325" t="s">
        <v>1037</v>
      </c>
      <c r="D65" s="323" t="s">
        <v>169</v>
      </c>
      <c r="E65" s="323"/>
      <c r="F65" s="323" t="s">
        <v>1057</v>
      </c>
      <c r="G65" s="333">
        <v>42916</v>
      </c>
      <c r="H65" s="326" t="s">
        <v>1040</v>
      </c>
      <c r="I65" s="326" t="s">
        <v>1041</v>
      </c>
      <c r="J65" s="326">
        <v>3</v>
      </c>
      <c r="K65" s="323" t="s">
        <v>1097</v>
      </c>
      <c r="L65" s="323" t="s">
        <v>1383</v>
      </c>
      <c r="M65" s="353">
        <v>114.99999999999999</v>
      </c>
      <c r="N65" s="353">
        <v>26</v>
      </c>
      <c r="O65" s="323"/>
      <c r="P65" s="323"/>
      <c r="Q65" s="407"/>
      <c r="R65" s="392"/>
      <c r="S65" s="354"/>
      <c r="T65" s="323"/>
      <c r="U65" s="354"/>
      <c r="V65" s="354"/>
      <c r="W65" s="353">
        <v>14.499999999999998</v>
      </c>
      <c r="X65" s="323"/>
      <c r="Y65" s="353"/>
      <c r="Z65" s="353"/>
      <c r="AA65" s="353"/>
      <c r="AB65" s="353"/>
      <c r="AC65" s="353"/>
      <c r="AD65" s="354"/>
      <c r="AE65" s="353"/>
      <c r="AF65" s="323"/>
      <c r="AG65" s="323"/>
      <c r="AH65" s="353">
        <v>24.599999999999998</v>
      </c>
      <c r="AI65" s="323"/>
      <c r="AJ65" s="323"/>
      <c r="AK65" s="353"/>
      <c r="AL65" s="323"/>
      <c r="AM65" s="353"/>
      <c r="AN65" s="353"/>
      <c r="AO65" s="323" t="s">
        <v>1239</v>
      </c>
      <c r="AP65" s="326" t="s">
        <v>1041</v>
      </c>
      <c r="AQ65" s="326"/>
      <c r="AR65" s="326"/>
      <c r="AS65" s="327"/>
      <c r="AT65" s="326">
        <v>7.5</v>
      </c>
      <c r="AU65" s="326"/>
      <c r="AV65" s="326"/>
      <c r="AW65" s="326"/>
      <c r="AX65" s="326" t="s">
        <v>1041</v>
      </c>
      <c r="AY65" s="323"/>
      <c r="AZ65" s="326">
        <v>0</v>
      </c>
      <c r="BA65" s="326">
        <v>0</v>
      </c>
      <c r="BB65" s="326">
        <v>0</v>
      </c>
      <c r="BC65" s="326">
        <v>0</v>
      </c>
      <c r="BD65" s="326">
        <v>0</v>
      </c>
      <c r="BE65" s="326">
        <v>0</v>
      </c>
      <c r="BF65" s="326">
        <v>0</v>
      </c>
      <c r="BG65" s="326">
        <v>0</v>
      </c>
      <c r="BH65" s="326">
        <v>0</v>
      </c>
      <c r="BI65" s="326">
        <v>0</v>
      </c>
      <c r="BJ65" s="326">
        <v>0</v>
      </c>
      <c r="BK65" s="326">
        <v>0</v>
      </c>
      <c r="BL65" s="326"/>
      <c r="BM65" s="326" t="s">
        <v>1041</v>
      </c>
      <c r="BN65" s="326"/>
      <c r="BO65" s="326" t="s">
        <v>1041</v>
      </c>
      <c r="BP65" s="356"/>
      <c r="BQ65" s="326"/>
      <c r="BR65" s="326"/>
      <c r="BS65" s="326"/>
      <c r="BT65" s="323"/>
      <c r="BU65" s="329"/>
      <c r="BV65" s="326"/>
      <c r="BW65" s="326" t="s">
        <v>1046</v>
      </c>
      <c r="BX65" s="326">
        <v>1</v>
      </c>
      <c r="BY65" s="323"/>
      <c r="BZ65" s="343" t="s">
        <v>23</v>
      </c>
      <c r="CA65" s="323" t="s">
        <v>184</v>
      </c>
    </row>
    <row r="66" spans="1:79" ht="13" customHeight="1" x14ac:dyDescent="0.15">
      <c r="A66" s="323">
        <v>13071</v>
      </c>
      <c r="B66" s="324">
        <v>42929</v>
      </c>
      <c r="C66" s="325" t="s">
        <v>1037</v>
      </c>
      <c r="D66" s="323" t="s">
        <v>169</v>
      </c>
      <c r="E66" s="323"/>
      <c r="F66" s="323" t="s">
        <v>1057</v>
      </c>
      <c r="G66" s="324">
        <v>42794</v>
      </c>
      <c r="H66" s="326" t="s">
        <v>971</v>
      </c>
      <c r="I66" s="326" t="s">
        <v>1167</v>
      </c>
      <c r="J66" s="326">
        <v>6</v>
      </c>
      <c r="K66" s="323" t="s">
        <v>1047</v>
      </c>
      <c r="L66" s="323" t="s">
        <v>1389</v>
      </c>
      <c r="M66" s="353">
        <v>183.6090909090909</v>
      </c>
      <c r="N66" s="353">
        <v>36</v>
      </c>
      <c r="O66" s="323"/>
      <c r="P66" s="323"/>
      <c r="Q66" s="354"/>
      <c r="R66" s="392"/>
      <c r="S66" s="354"/>
      <c r="T66" s="323"/>
      <c r="U66" s="354"/>
      <c r="V66" s="354"/>
      <c r="W66" s="353">
        <v>21.454545454545453</v>
      </c>
      <c r="X66" s="323"/>
      <c r="Y66" s="353"/>
      <c r="Z66" s="353"/>
      <c r="AA66" s="353"/>
      <c r="AB66" s="353"/>
      <c r="AC66" s="353"/>
      <c r="AD66" s="353"/>
      <c r="AE66" s="353"/>
      <c r="AF66" s="323"/>
      <c r="AG66" s="323"/>
      <c r="AH66" s="353">
        <v>35</v>
      </c>
      <c r="AI66" s="323"/>
      <c r="AJ66" s="323"/>
      <c r="AK66" s="353"/>
      <c r="AL66" s="323"/>
      <c r="AM66" s="353"/>
      <c r="AN66" s="353"/>
      <c r="AO66" s="323" t="s">
        <v>1239</v>
      </c>
      <c r="AP66" s="326" t="s">
        <v>1041</v>
      </c>
      <c r="AQ66" s="326"/>
      <c r="AR66" s="326"/>
      <c r="AS66" s="327"/>
      <c r="AT66" s="326"/>
      <c r="AU66" s="326"/>
      <c r="AV66" s="326"/>
      <c r="AW66" s="326"/>
      <c r="AX66" s="326" t="s">
        <v>1041</v>
      </c>
      <c r="AY66" s="323"/>
      <c r="AZ66" s="326">
        <v>20</v>
      </c>
      <c r="BA66" s="326">
        <v>0</v>
      </c>
      <c r="BB66" s="326">
        <v>0</v>
      </c>
      <c r="BC66" s="326">
        <v>0</v>
      </c>
      <c r="BD66" s="326">
        <v>0</v>
      </c>
      <c r="BE66" s="326">
        <v>0</v>
      </c>
      <c r="BF66" s="326">
        <v>0</v>
      </c>
      <c r="BG66" s="326">
        <v>0</v>
      </c>
      <c r="BH66" s="326">
        <v>5</v>
      </c>
      <c r="BI66" s="326">
        <v>0</v>
      </c>
      <c r="BJ66" s="326">
        <v>0</v>
      </c>
      <c r="BK66" s="326">
        <v>0</v>
      </c>
      <c r="BL66" s="326"/>
      <c r="BM66" s="326" t="s">
        <v>1041</v>
      </c>
      <c r="BN66" s="326"/>
      <c r="BO66" s="326" t="s">
        <v>1041</v>
      </c>
      <c r="BP66" s="356"/>
      <c r="BQ66" s="326"/>
      <c r="BR66" s="326"/>
      <c r="BS66" s="326"/>
      <c r="BT66" s="329"/>
      <c r="BU66" s="329"/>
      <c r="BV66" s="326"/>
      <c r="BW66" s="326" t="s">
        <v>1046</v>
      </c>
      <c r="BX66" s="326"/>
      <c r="BY66" s="323" t="s">
        <v>1687</v>
      </c>
      <c r="BZ66" s="409" t="s">
        <v>23</v>
      </c>
      <c r="CA66" s="323" t="s">
        <v>184</v>
      </c>
    </row>
    <row r="67" spans="1:79" ht="13" customHeight="1" x14ac:dyDescent="0.15">
      <c r="A67" s="323">
        <v>13785</v>
      </c>
      <c r="B67" s="324">
        <v>42928</v>
      </c>
      <c r="C67" s="344" t="s">
        <v>1186</v>
      </c>
      <c r="D67" s="345" t="s">
        <v>169</v>
      </c>
      <c r="E67" s="345"/>
      <c r="F67" s="345" t="s">
        <v>644</v>
      </c>
      <c r="G67" s="333">
        <v>42643</v>
      </c>
      <c r="H67" s="346" t="s">
        <v>126</v>
      </c>
      <c r="I67" s="346" t="s">
        <v>971</v>
      </c>
      <c r="J67" s="326">
        <v>7</v>
      </c>
      <c r="K67" s="345" t="s">
        <v>902</v>
      </c>
      <c r="L67" s="323" t="s">
        <v>1391</v>
      </c>
      <c r="M67" s="353">
        <v>142.5</v>
      </c>
      <c r="N67" s="353">
        <v>31.354545454545455</v>
      </c>
      <c r="O67" s="345" t="s">
        <v>992</v>
      </c>
      <c r="P67" s="345">
        <v>1020</v>
      </c>
      <c r="Q67" s="353">
        <v>29.9</v>
      </c>
      <c r="R67" s="394"/>
      <c r="S67" s="395"/>
      <c r="T67" s="345"/>
      <c r="U67" s="395"/>
      <c r="V67" s="395"/>
      <c r="W67" s="353">
        <v>18.299999999999997</v>
      </c>
      <c r="X67" s="345"/>
      <c r="Y67" s="396"/>
      <c r="Z67" s="396"/>
      <c r="AA67" s="396"/>
      <c r="AB67" s="396"/>
      <c r="AC67" s="396"/>
      <c r="AD67" s="396"/>
      <c r="AE67" s="396"/>
      <c r="AF67" s="345"/>
      <c r="AG67" s="345"/>
      <c r="AH67" s="353">
        <v>29.9</v>
      </c>
      <c r="AI67" s="345"/>
      <c r="AJ67" s="345"/>
      <c r="AK67" s="396"/>
      <c r="AL67" s="345"/>
      <c r="AM67" s="396"/>
      <c r="AN67" s="396"/>
      <c r="AO67" s="151" t="s">
        <v>1001</v>
      </c>
      <c r="AP67" s="346" t="s">
        <v>971</v>
      </c>
      <c r="AQ67" s="346"/>
      <c r="AR67" s="346"/>
      <c r="AS67" s="346">
        <v>10</v>
      </c>
      <c r="AT67" s="326">
        <v>10.199999999999999</v>
      </c>
      <c r="AU67" s="326"/>
      <c r="AV67" s="326"/>
      <c r="AW67" s="326"/>
      <c r="AX67" s="346" t="s">
        <v>997</v>
      </c>
      <c r="AY67" s="345"/>
      <c r="AZ67" s="346">
        <v>0</v>
      </c>
      <c r="BA67" s="346">
        <v>0</v>
      </c>
      <c r="BB67" s="346">
        <v>7</v>
      </c>
      <c r="BC67" s="346">
        <v>0</v>
      </c>
      <c r="BD67" s="346">
        <v>0</v>
      </c>
      <c r="BE67" s="346">
        <v>0</v>
      </c>
      <c r="BF67" s="346">
        <v>0</v>
      </c>
      <c r="BG67" s="346">
        <v>0</v>
      </c>
      <c r="BH67" s="346">
        <v>0</v>
      </c>
      <c r="BI67" s="346">
        <v>0</v>
      </c>
      <c r="BJ67" s="346">
        <v>0</v>
      </c>
      <c r="BK67" s="346">
        <v>0</v>
      </c>
      <c r="BL67" s="346"/>
      <c r="BM67" s="346" t="s">
        <v>971</v>
      </c>
      <c r="BN67" s="346"/>
      <c r="BO67" s="346" t="s">
        <v>971</v>
      </c>
      <c r="BP67" s="361"/>
      <c r="BQ67" s="346"/>
      <c r="BR67" s="346"/>
      <c r="BS67" s="346"/>
      <c r="BT67" s="349"/>
      <c r="BU67" s="349"/>
      <c r="BV67" s="346"/>
      <c r="BW67" s="346" t="s">
        <v>1380</v>
      </c>
      <c r="BX67" s="346"/>
      <c r="BY67" s="345"/>
      <c r="BZ67" s="393" t="s">
        <v>1392</v>
      </c>
      <c r="CA67" s="329" t="s">
        <v>89</v>
      </c>
    </row>
    <row r="68" spans="1:79" ht="13" customHeight="1" x14ac:dyDescent="0.15">
      <c r="A68" s="323">
        <v>1492</v>
      </c>
      <c r="B68" s="324">
        <v>42928</v>
      </c>
      <c r="C68" s="325" t="s">
        <v>1037</v>
      </c>
      <c r="D68" s="323" t="s">
        <v>169</v>
      </c>
      <c r="E68" s="323"/>
      <c r="F68" s="323" t="s">
        <v>1057</v>
      </c>
      <c r="G68" s="324">
        <v>42916</v>
      </c>
      <c r="H68" s="326" t="s">
        <v>1040</v>
      </c>
      <c r="I68" s="326" t="s">
        <v>1041</v>
      </c>
      <c r="J68" s="326">
        <v>8</v>
      </c>
      <c r="K68" s="323" t="s">
        <v>1689</v>
      </c>
      <c r="L68" s="323" t="s">
        <v>1066</v>
      </c>
      <c r="M68" s="353">
        <v>147.6</v>
      </c>
      <c r="N68" s="353">
        <v>27.763636363636362</v>
      </c>
      <c r="O68" s="323"/>
      <c r="P68" s="323"/>
      <c r="Q68" s="354"/>
      <c r="R68" s="392"/>
      <c r="S68" s="354"/>
      <c r="T68" s="323"/>
      <c r="U68" s="354"/>
      <c r="V68" s="354"/>
      <c r="W68" s="353">
        <v>17.281818181818181</v>
      </c>
      <c r="X68" s="323"/>
      <c r="Y68" s="353"/>
      <c r="Z68" s="353"/>
      <c r="AA68" s="353"/>
      <c r="AB68" s="353"/>
      <c r="AC68" s="353"/>
      <c r="AD68" s="353"/>
      <c r="AE68" s="353"/>
      <c r="AF68" s="323"/>
      <c r="AG68" s="323"/>
      <c r="AH68" s="353">
        <v>26.154545454545453</v>
      </c>
      <c r="AI68" s="323"/>
      <c r="AJ68" s="323"/>
      <c r="AK68" s="353"/>
      <c r="AL68" s="323"/>
      <c r="AM68" s="353"/>
      <c r="AN68" s="353"/>
      <c r="AO68" s="323" t="s">
        <v>1239</v>
      </c>
      <c r="AP68" s="326" t="s">
        <v>1041</v>
      </c>
      <c r="AQ68" s="326"/>
      <c r="AR68" s="326"/>
      <c r="AS68" s="327"/>
      <c r="AT68" s="326">
        <v>11.6</v>
      </c>
      <c r="AU68" s="326"/>
      <c r="AV68" s="326"/>
      <c r="AW68" s="326"/>
      <c r="AX68" s="326" t="s">
        <v>1045</v>
      </c>
      <c r="AY68" s="323"/>
      <c r="AZ68" s="326">
        <v>0</v>
      </c>
      <c r="BA68" s="326">
        <v>0</v>
      </c>
      <c r="BB68" s="326">
        <v>0</v>
      </c>
      <c r="BC68" s="326">
        <v>0</v>
      </c>
      <c r="BD68" s="326">
        <v>0</v>
      </c>
      <c r="BE68" s="326">
        <v>0</v>
      </c>
      <c r="BF68" s="326">
        <v>0</v>
      </c>
      <c r="BG68" s="326">
        <v>0</v>
      </c>
      <c r="BH68" s="326">
        <v>0</v>
      </c>
      <c r="BI68" s="326">
        <v>0</v>
      </c>
      <c r="BJ68" s="326">
        <v>0</v>
      </c>
      <c r="BK68" s="326">
        <v>0</v>
      </c>
      <c r="BL68" s="326"/>
      <c r="BM68" s="326" t="s">
        <v>1041</v>
      </c>
      <c r="BN68" s="326"/>
      <c r="BO68" s="326" t="s">
        <v>1041</v>
      </c>
      <c r="BP68" s="356"/>
      <c r="BQ68" s="326"/>
      <c r="BR68" s="326"/>
      <c r="BS68" s="326"/>
      <c r="BT68" s="329"/>
      <c r="BU68" s="329"/>
      <c r="BV68" s="326"/>
      <c r="BW68" s="326" t="s">
        <v>1046</v>
      </c>
      <c r="BX68" s="326"/>
      <c r="BY68" s="323"/>
      <c r="BZ68" s="393" t="s">
        <v>1480</v>
      </c>
      <c r="CA68" s="329" t="s">
        <v>184</v>
      </c>
    </row>
    <row r="69" spans="1:79" ht="13" customHeight="1" x14ac:dyDescent="0.15">
      <c r="A69" s="323">
        <v>10277</v>
      </c>
      <c r="B69" s="324">
        <v>42925</v>
      </c>
      <c r="C69" s="325" t="s">
        <v>1037</v>
      </c>
      <c r="D69" s="323" t="s">
        <v>169</v>
      </c>
      <c r="E69" s="323"/>
      <c r="F69" s="323" t="s">
        <v>1057</v>
      </c>
      <c r="G69" s="324">
        <v>42916</v>
      </c>
      <c r="H69" s="326" t="s">
        <v>1040</v>
      </c>
      <c r="I69" s="326" t="s">
        <v>1041</v>
      </c>
      <c r="J69" s="326">
        <v>9</v>
      </c>
      <c r="K69" s="323" t="s">
        <v>1122</v>
      </c>
      <c r="L69" s="323" t="s">
        <v>1123</v>
      </c>
      <c r="M69" s="353">
        <v>143.49999999999997</v>
      </c>
      <c r="N69" s="353">
        <v>36.063636363636363</v>
      </c>
      <c r="O69" s="323"/>
      <c r="P69" s="323"/>
      <c r="Q69" s="354"/>
      <c r="R69" s="392"/>
      <c r="S69" s="354"/>
      <c r="T69" s="323"/>
      <c r="U69" s="354"/>
      <c r="V69" s="354"/>
      <c r="W69" s="353">
        <v>19.918181818181818</v>
      </c>
      <c r="X69" s="323"/>
      <c r="Y69" s="353"/>
      <c r="Z69" s="353"/>
      <c r="AA69" s="353"/>
      <c r="AB69" s="353"/>
      <c r="AC69" s="353"/>
      <c r="AD69" s="353"/>
      <c r="AE69" s="353"/>
      <c r="AF69" s="323"/>
      <c r="AG69" s="323"/>
      <c r="AH69" s="353">
        <v>30.8</v>
      </c>
      <c r="AI69" s="323"/>
      <c r="AJ69" s="323"/>
      <c r="AK69" s="353"/>
      <c r="AL69" s="323"/>
      <c r="AM69" s="353"/>
      <c r="AN69" s="353"/>
      <c r="AO69" s="323" t="s">
        <v>1239</v>
      </c>
      <c r="AP69" s="326" t="s">
        <v>1041</v>
      </c>
      <c r="AQ69" s="326"/>
      <c r="AR69" s="326"/>
      <c r="AS69" s="327"/>
      <c r="AT69" s="326">
        <v>9.5</v>
      </c>
      <c r="AU69" s="326"/>
      <c r="AV69" s="326"/>
      <c r="AW69" s="326"/>
      <c r="AX69" s="326" t="s">
        <v>1045</v>
      </c>
      <c r="AY69" s="323"/>
      <c r="AZ69" s="326">
        <v>16</v>
      </c>
      <c r="BA69" s="326">
        <v>0</v>
      </c>
      <c r="BB69" s="326">
        <v>0</v>
      </c>
      <c r="BC69" s="326">
        <v>0</v>
      </c>
      <c r="BD69" s="326">
        <v>0</v>
      </c>
      <c r="BE69" s="326">
        <v>0</v>
      </c>
      <c r="BF69" s="326">
        <v>0</v>
      </c>
      <c r="BG69" s="326">
        <v>0</v>
      </c>
      <c r="BH69" s="326">
        <v>0</v>
      </c>
      <c r="BI69" s="326">
        <v>0</v>
      </c>
      <c r="BJ69" s="326">
        <v>0</v>
      </c>
      <c r="BK69" s="326">
        <v>0</v>
      </c>
      <c r="BL69" s="326"/>
      <c r="BM69" s="326" t="s">
        <v>1041</v>
      </c>
      <c r="BN69" s="326">
        <v>12</v>
      </c>
      <c r="BO69" s="326" t="s">
        <v>1041</v>
      </c>
      <c r="BP69" s="356"/>
      <c r="BQ69" s="326"/>
      <c r="BR69" s="326">
        <v>12</v>
      </c>
      <c r="BS69" s="326"/>
      <c r="BT69" s="329"/>
      <c r="BU69" s="329"/>
      <c r="BV69" s="326"/>
      <c r="BW69" s="326" t="s">
        <v>1046</v>
      </c>
      <c r="BX69" s="326"/>
      <c r="BY69" s="323" t="s">
        <v>1690</v>
      </c>
      <c r="BZ69" s="343" t="s">
        <v>1481</v>
      </c>
      <c r="CA69" s="323" t="s">
        <v>184</v>
      </c>
    </row>
    <row r="70" spans="1:79" ht="13" customHeight="1" x14ac:dyDescent="0.15">
      <c r="A70" s="323">
        <v>4382</v>
      </c>
      <c r="B70" s="324">
        <v>42926</v>
      </c>
      <c r="C70" s="325" t="s">
        <v>1037</v>
      </c>
      <c r="D70" s="323" t="s">
        <v>169</v>
      </c>
      <c r="E70" s="323"/>
      <c r="F70" s="323" t="s">
        <v>1057</v>
      </c>
      <c r="G70" s="324">
        <v>42916</v>
      </c>
      <c r="H70" s="326" t="s">
        <v>1040</v>
      </c>
      <c r="I70" s="326" t="s">
        <v>1041</v>
      </c>
      <c r="J70" s="326">
        <v>11</v>
      </c>
      <c r="K70" s="323" t="s">
        <v>1052</v>
      </c>
      <c r="L70" s="323" t="s">
        <v>1126</v>
      </c>
      <c r="M70" s="353">
        <v>100.1</v>
      </c>
      <c r="N70" s="353">
        <v>37.527272727272724</v>
      </c>
      <c r="O70" s="323"/>
      <c r="P70" s="323"/>
      <c r="Q70" s="354"/>
      <c r="R70" s="392"/>
      <c r="S70" s="354"/>
      <c r="T70" s="323"/>
      <c r="U70" s="354"/>
      <c r="V70" s="354"/>
      <c r="W70" s="353">
        <v>20.36363636363636</v>
      </c>
      <c r="X70" s="323"/>
      <c r="Y70" s="353"/>
      <c r="Z70" s="353"/>
      <c r="AA70" s="353"/>
      <c r="AB70" s="353"/>
      <c r="AC70" s="353"/>
      <c r="AD70" s="353"/>
      <c r="AE70" s="353"/>
      <c r="AF70" s="323"/>
      <c r="AG70" s="323"/>
      <c r="AH70" s="353">
        <v>31.790909090909086</v>
      </c>
      <c r="AI70" s="323"/>
      <c r="AJ70" s="323"/>
      <c r="AK70" s="353"/>
      <c r="AL70" s="323"/>
      <c r="AM70" s="353"/>
      <c r="AN70" s="353"/>
      <c r="AO70" s="323" t="s">
        <v>1239</v>
      </c>
      <c r="AP70" s="326" t="s">
        <v>1041</v>
      </c>
      <c r="AQ70" s="326"/>
      <c r="AR70" s="326"/>
      <c r="AS70" s="327"/>
      <c r="AT70" s="326">
        <v>7</v>
      </c>
      <c r="AU70" s="326"/>
      <c r="AV70" s="326"/>
      <c r="AW70" s="326"/>
      <c r="AX70" s="326" t="s">
        <v>1041</v>
      </c>
      <c r="AY70" s="323"/>
      <c r="AZ70" s="326">
        <v>0</v>
      </c>
      <c r="BA70" s="326">
        <v>0</v>
      </c>
      <c r="BB70" s="326">
        <v>0</v>
      </c>
      <c r="BC70" s="326">
        <v>0</v>
      </c>
      <c r="BD70" s="326">
        <v>0</v>
      </c>
      <c r="BE70" s="326">
        <v>0</v>
      </c>
      <c r="BF70" s="326">
        <v>0</v>
      </c>
      <c r="BG70" s="326">
        <v>0</v>
      </c>
      <c r="BH70" s="326">
        <v>0</v>
      </c>
      <c r="BI70" s="326">
        <v>0</v>
      </c>
      <c r="BJ70" s="326">
        <v>0</v>
      </c>
      <c r="BK70" s="326">
        <v>0</v>
      </c>
      <c r="BL70" s="326"/>
      <c r="BM70" s="326" t="s">
        <v>1041</v>
      </c>
      <c r="BN70" s="326"/>
      <c r="BO70" s="326" t="s">
        <v>1041</v>
      </c>
      <c r="BP70" s="356"/>
      <c r="BQ70" s="326"/>
      <c r="BR70" s="326"/>
      <c r="BS70" s="326"/>
      <c r="BT70" s="329"/>
      <c r="BU70" s="329"/>
      <c r="BV70" s="326"/>
      <c r="BW70" s="326" t="s">
        <v>1046</v>
      </c>
      <c r="BX70" s="326"/>
      <c r="BY70" s="329"/>
      <c r="BZ70" s="331" t="s">
        <v>1755</v>
      </c>
      <c r="CA70" s="329" t="s">
        <v>184</v>
      </c>
    </row>
    <row r="71" spans="1:79" ht="13" customHeight="1" x14ac:dyDescent="0.15">
      <c r="A71" s="323">
        <v>13946</v>
      </c>
      <c r="B71" s="324">
        <v>42929</v>
      </c>
      <c r="C71" s="325" t="s">
        <v>1037</v>
      </c>
      <c r="D71" s="323" t="s">
        <v>169</v>
      </c>
      <c r="E71" s="323"/>
      <c r="F71" s="323" t="s">
        <v>1057</v>
      </c>
      <c r="G71" s="324">
        <v>42916</v>
      </c>
      <c r="H71" s="326" t="s">
        <v>1040</v>
      </c>
      <c r="I71" s="326" t="s">
        <v>1041</v>
      </c>
      <c r="J71" s="326">
        <v>12</v>
      </c>
      <c r="K71" s="323" t="s">
        <v>1055</v>
      </c>
      <c r="L71" s="323" t="s">
        <v>1695</v>
      </c>
      <c r="M71" s="353">
        <v>119.08181818181818</v>
      </c>
      <c r="N71" s="353">
        <v>29.799999999999997</v>
      </c>
      <c r="O71" s="323"/>
      <c r="P71" s="323"/>
      <c r="Q71" s="354"/>
      <c r="R71" s="392"/>
      <c r="S71" s="354"/>
      <c r="T71" s="323"/>
      <c r="U71" s="354"/>
      <c r="V71" s="354"/>
      <c r="W71" s="353">
        <v>16.299999999999997</v>
      </c>
      <c r="X71" s="323"/>
      <c r="Y71" s="353"/>
      <c r="Z71" s="353"/>
      <c r="AA71" s="353"/>
      <c r="AB71" s="353"/>
      <c r="AC71" s="353"/>
      <c r="AD71" s="354"/>
      <c r="AE71" s="353"/>
      <c r="AF71" s="323"/>
      <c r="AG71" s="323"/>
      <c r="AH71" s="353">
        <v>28.436363636363634</v>
      </c>
      <c r="AI71" s="323"/>
      <c r="AJ71" s="323"/>
      <c r="AK71" s="353"/>
      <c r="AL71" s="323"/>
      <c r="AM71" s="353"/>
      <c r="AN71" s="353"/>
      <c r="AO71" s="323" t="s">
        <v>1239</v>
      </c>
      <c r="AP71" s="326" t="s">
        <v>1041</v>
      </c>
      <c r="AQ71" s="326"/>
      <c r="AR71" s="326"/>
      <c r="AS71" s="327"/>
      <c r="AT71" s="326">
        <v>5</v>
      </c>
      <c r="AU71" s="326"/>
      <c r="AV71" s="326"/>
      <c r="AW71" s="326"/>
      <c r="AX71" s="326" t="s">
        <v>1045</v>
      </c>
      <c r="AY71" s="323"/>
      <c r="AZ71" s="326">
        <v>0</v>
      </c>
      <c r="BA71" s="326">
        <v>0</v>
      </c>
      <c r="BB71" s="326">
        <v>0</v>
      </c>
      <c r="BC71" s="326">
        <v>0</v>
      </c>
      <c r="BD71" s="326">
        <v>0</v>
      </c>
      <c r="BE71" s="326">
        <v>0</v>
      </c>
      <c r="BF71" s="326">
        <v>0</v>
      </c>
      <c r="BG71" s="326">
        <v>0</v>
      </c>
      <c r="BH71" s="326">
        <v>0</v>
      </c>
      <c r="BI71" s="326">
        <v>0</v>
      </c>
      <c r="BJ71" s="326">
        <v>0</v>
      </c>
      <c r="BK71" s="326">
        <v>0</v>
      </c>
      <c r="BL71" s="326"/>
      <c r="BM71" s="326" t="s">
        <v>1041</v>
      </c>
      <c r="BN71" s="326">
        <v>12</v>
      </c>
      <c r="BO71" s="326" t="s">
        <v>1041</v>
      </c>
      <c r="BP71" s="356"/>
      <c r="BQ71" s="326"/>
      <c r="BR71" s="326">
        <v>12</v>
      </c>
      <c r="BS71" s="326"/>
      <c r="BT71" s="329"/>
      <c r="BU71" s="329"/>
      <c r="BV71" s="326"/>
      <c r="BW71" s="326" t="s">
        <v>1046</v>
      </c>
      <c r="BX71" s="326"/>
      <c r="BY71" s="323"/>
      <c r="BZ71" s="409" t="s">
        <v>23</v>
      </c>
      <c r="CA71" s="323" t="s">
        <v>184</v>
      </c>
    </row>
    <row r="72" spans="1:79" ht="13" customHeight="1" x14ac:dyDescent="0.15">
      <c r="A72" s="323">
        <v>13099</v>
      </c>
      <c r="B72" s="324">
        <v>42926</v>
      </c>
      <c r="C72" s="344" t="s">
        <v>1186</v>
      </c>
      <c r="D72" s="345" t="s">
        <v>169</v>
      </c>
      <c r="E72" s="345"/>
      <c r="F72" s="345" t="s">
        <v>644</v>
      </c>
      <c r="G72" s="333">
        <v>42922</v>
      </c>
      <c r="H72" s="346" t="s">
        <v>126</v>
      </c>
      <c r="I72" s="346" t="s">
        <v>971</v>
      </c>
      <c r="J72" s="326">
        <v>13</v>
      </c>
      <c r="K72" s="345" t="s">
        <v>738</v>
      </c>
      <c r="L72" s="323" t="s">
        <v>1400</v>
      </c>
      <c r="M72" s="353">
        <v>93.554545454545448</v>
      </c>
      <c r="N72" s="353">
        <v>30.290909090909089</v>
      </c>
      <c r="O72" s="345"/>
      <c r="P72" s="345"/>
      <c r="Q72" s="395"/>
      <c r="R72" s="394"/>
      <c r="S72" s="395"/>
      <c r="T72" s="345"/>
      <c r="U72" s="395"/>
      <c r="V72" s="395"/>
      <c r="W72" s="353">
        <v>15.890909090909091</v>
      </c>
      <c r="X72" s="345"/>
      <c r="Y72" s="396"/>
      <c r="Z72" s="396"/>
      <c r="AA72" s="396"/>
      <c r="AB72" s="396"/>
      <c r="AC72" s="396"/>
      <c r="AD72" s="395"/>
      <c r="AE72" s="396"/>
      <c r="AF72" s="345"/>
      <c r="AG72" s="345"/>
      <c r="AH72" s="353">
        <v>29.45454545454545</v>
      </c>
      <c r="AI72" s="345"/>
      <c r="AJ72" s="345"/>
      <c r="AK72" s="396"/>
      <c r="AL72" s="345"/>
      <c r="AM72" s="396"/>
      <c r="AN72" s="396"/>
      <c r="AO72" s="345" t="s">
        <v>1474</v>
      </c>
      <c r="AP72" s="346" t="s">
        <v>971</v>
      </c>
      <c r="AQ72" s="346"/>
      <c r="AR72" s="346"/>
      <c r="AS72" s="347"/>
      <c r="AT72" s="326">
        <v>7</v>
      </c>
      <c r="AU72" s="326"/>
      <c r="AV72" s="326"/>
      <c r="AW72" s="326"/>
      <c r="AX72" s="346" t="s">
        <v>997</v>
      </c>
      <c r="AY72" s="345"/>
      <c r="AZ72" s="346">
        <v>0</v>
      </c>
      <c r="BA72" s="346">
        <v>0</v>
      </c>
      <c r="BB72" s="346">
        <v>0</v>
      </c>
      <c r="BC72" s="346">
        <v>0</v>
      </c>
      <c r="BD72" s="346">
        <v>0</v>
      </c>
      <c r="BE72" s="346">
        <v>0</v>
      </c>
      <c r="BF72" s="346">
        <v>0</v>
      </c>
      <c r="BG72" s="346">
        <v>0</v>
      </c>
      <c r="BH72" s="346">
        <v>0</v>
      </c>
      <c r="BI72" s="346">
        <v>0</v>
      </c>
      <c r="BJ72" s="346">
        <v>0</v>
      </c>
      <c r="BK72" s="346">
        <v>0</v>
      </c>
      <c r="BL72" s="346"/>
      <c r="BM72" s="346" t="s">
        <v>971</v>
      </c>
      <c r="BN72" s="326">
        <v>12</v>
      </c>
      <c r="BO72" s="346" t="s">
        <v>971</v>
      </c>
      <c r="BP72" s="361"/>
      <c r="BQ72" s="346"/>
      <c r="BR72" s="326">
        <v>12</v>
      </c>
      <c r="BS72" s="346"/>
      <c r="BT72" s="349"/>
      <c r="BU72" s="349"/>
      <c r="BV72" s="346"/>
      <c r="BW72" s="346" t="s">
        <v>1380</v>
      </c>
      <c r="BX72" s="346"/>
      <c r="BY72" s="345"/>
      <c r="BZ72" s="393" t="s">
        <v>1484</v>
      </c>
      <c r="CA72" s="329" t="s">
        <v>184</v>
      </c>
    </row>
    <row r="73" spans="1:79" ht="13" customHeight="1" x14ac:dyDescent="0.15">
      <c r="A73" s="323">
        <v>15193</v>
      </c>
      <c r="B73" s="324">
        <v>42926</v>
      </c>
      <c r="C73" s="325" t="s">
        <v>1037</v>
      </c>
      <c r="D73" s="323" t="s">
        <v>169</v>
      </c>
      <c r="E73" s="323"/>
      <c r="F73" s="323" t="s">
        <v>1057</v>
      </c>
      <c r="G73" s="324">
        <v>42900</v>
      </c>
      <c r="H73" s="326" t="s">
        <v>1040</v>
      </c>
      <c r="I73" s="326" t="s">
        <v>1041</v>
      </c>
      <c r="J73" s="326">
        <v>14</v>
      </c>
      <c r="K73" s="323" t="s">
        <v>1059</v>
      </c>
      <c r="L73" s="323" t="s">
        <v>1697</v>
      </c>
      <c r="M73" s="353">
        <v>141.99999999999997</v>
      </c>
      <c r="N73" s="353">
        <v>26</v>
      </c>
      <c r="O73" s="323"/>
      <c r="P73" s="323"/>
      <c r="Q73" s="354"/>
      <c r="R73" s="323"/>
      <c r="S73" s="354"/>
      <c r="T73" s="323"/>
      <c r="U73" s="354"/>
      <c r="V73" s="354"/>
      <c r="W73" s="353">
        <v>14.499999999999998</v>
      </c>
      <c r="X73" s="323"/>
      <c r="Y73" s="353"/>
      <c r="Z73" s="353"/>
      <c r="AA73" s="353"/>
      <c r="AB73" s="353"/>
      <c r="AC73" s="353"/>
      <c r="AD73" s="354"/>
      <c r="AE73" s="353"/>
      <c r="AF73" s="323"/>
      <c r="AG73" s="323"/>
      <c r="AH73" s="353">
        <v>21</v>
      </c>
      <c r="AI73" s="323"/>
      <c r="AJ73" s="323"/>
      <c r="AK73" s="353"/>
      <c r="AL73" s="323"/>
      <c r="AM73" s="353"/>
      <c r="AN73" s="353"/>
      <c r="AO73" s="323" t="s">
        <v>1239</v>
      </c>
      <c r="AP73" s="326" t="s">
        <v>1041</v>
      </c>
      <c r="AQ73" s="326"/>
      <c r="AR73" s="326"/>
      <c r="AS73" s="327"/>
      <c r="AT73" s="326">
        <v>5</v>
      </c>
      <c r="AU73" s="326"/>
      <c r="AV73" s="326"/>
      <c r="AW73" s="326"/>
      <c r="AX73" s="326" t="s">
        <v>1045</v>
      </c>
      <c r="AY73" s="323"/>
      <c r="AZ73" s="326">
        <v>0</v>
      </c>
      <c r="BA73" s="326">
        <v>0</v>
      </c>
      <c r="BB73" s="326">
        <v>0</v>
      </c>
      <c r="BC73" s="326">
        <v>0</v>
      </c>
      <c r="BD73" s="326">
        <v>0</v>
      </c>
      <c r="BE73" s="326">
        <v>0</v>
      </c>
      <c r="BF73" s="326">
        <v>0</v>
      </c>
      <c r="BG73" s="326">
        <v>0</v>
      </c>
      <c r="BH73" s="326">
        <v>0</v>
      </c>
      <c r="BI73" s="326">
        <v>0</v>
      </c>
      <c r="BJ73" s="326">
        <v>0</v>
      </c>
      <c r="BK73" s="326">
        <v>0</v>
      </c>
      <c r="BL73" s="326"/>
      <c r="BM73" s="326" t="s">
        <v>1041</v>
      </c>
      <c r="BN73" s="326"/>
      <c r="BO73" s="326" t="s">
        <v>1041</v>
      </c>
      <c r="BP73" s="356"/>
      <c r="BQ73" s="326"/>
      <c r="BR73" s="326"/>
      <c r="BS73" s="326"/>
      <c r="BT73" s="329"/>
      <c r="BU73" s="329"/>
      <c r="BV73" s="326"/>
      <c r="BW73" s="326" t="s">
        <v>1046</v>
      </c>
      <c r="BX73" s="326">
        <v>1</v>
      </c>
      <c r="BY73" s="323"/>
      <c r="BZ73" s="393" t="s">
        <v>1698</v>
      </c>
      <c r="CA73" s="329" t="s">
        <v>130</v>
      </c>
    </row>
    <row r="74" spans="1:79" ht="13" customHeight="1" x14ac:dyDescent="0.15">
      <c r="A74" s="323">
        <v>1412</v>
      </c>
      <c r="B74" s="324">
        <v>42928</v>
      </c>
      <c r="C74" s="325" t="s">
        <v>1037</v>
      </c>
      <c r="D74" s="323" t="s">
        <v>169</v>
      </c>
      <c r="E74" s="323"/>
      <c r="F74" s="323" t="s">
        <v>1057</v>
      </c>
      <c r="G74" s="324">
        <v>42916</v>
      </c>
      <c r="H74" s="326" t="s">
        <v>1040</v>
      </c>
      <c r="I74" s="326" t="s">
        <v>1041</v>
      </c>
      <c r="J74" s="326">
        <v>15</v>
      </c>
      <c r="K74" s="323" t="s">
        <v>1060</v>
      </c>
      <c r="L74" s="323" t="s">
        <v>1061</v>
      </c>
      <c r="M74" s="353">
        <v>126.67272727272727</v>
      </c>
      <c r="N74" s="353">
        <v>28.799999999999997</v>
      </c>
      <c r="O74" s="323" t="s">
        <v>992</v>
      </c>
      <c r="P74" s="323">
        <v>1300</v>
      </c>
      <c r="Q74" s="353">
        <v>26.999999999999996</v>
      </c>
      <c r="R74" s="392"/>
      <c r="S74" s="354"/>
      <c r="T74" s="323"/>
      <c r="U74" s="354"/>
      <c r="V74" s="354"/>
      <c r="W74" s="353">
        <v>15.118181818181816</v>
      </c>
      <c r="X74" s="323"/>
      <c r="Y74" s="353"/>
      <c r="Z74" s="353"/>
      <c r="AA74" s="353"/>
      <c r="AB74" s="353"/>
      <c r="AC74" s="353"/>
      <c r="AD74" s="353"/>
      <c r="AE74" s="353"/>
      <c r="AF74" s="323"/>
      <c r="AG74" s="323"/>
      <c r="AH74" s="353">
        <v>26.999999999999996</v>
      </c>
      <c r="AI74" s="323"/>
      <c r="AJ74" s="323"/>
      <c r="AK74" s="353"/>
      <c r="AL74" s="323"/>
      <c r="AM74" s="353"/>
      <c r="AN74" s="353"/>
      <c r="AO74" s="343" t="s">
        <v>1239</v>
      </c>
      <c r="AP74" s="326" t="s">
        <v>1041</v>
      </c>
      <c r="AQ74" s="326"/>
      <c r="AR74" s="326"/>
      <c r="AS74" s="327"/>
      <c r="AT74" s="326">
        <v>6</v>
      </c>
      <c r="AU74" s="326"/>
      <c r="AV74" s="326"/>
      <c r="AW74" s="326"/>
      <c r="AX74" s="326" t="s">
        <v>1045</v>
      </c>
      <c r="AY74" s="323"/>
      <c r="AZ74" s="326">
        <v>0</v>
      </c>
      <c r="BA74" s="326">
        <v>0</v>
      </c>
      <c r="BB74" s="326">
        <v>0</v>
      </c>
      <c r="BC74" s="326">
        <v>0</v>
      </c>
      <c r="BD74" s="326">
        <v>0</v>
      </c>
      <c r="BE74" s="326">
        <v>0</v>
      </c>
      <c r="BF74" s="326">
        <v>0</v>
      </c>
      <c r="BG74" s="326">
        <v>0</v>
      </c>
      <c r="BH74" s="326">
        <v>0</v>
      </c>
      <c r="BI74" s="326">
        <v>0</v>
      </c>
      <c r="BJ74" s="326">
        <v>0</v>
      </c>
      <c r="BK74" s="326">
        <v>0</v>
      </c>
      <c r="BL74" s="326"/>
      <c r="BM74" s="326" t="s">
        <v>1041</v>
      </c>
      <c r="BN74" s="326"/>
      <c r="BO74" s="326" t="s">
        <v>1041</v>
      </c>
      <c r="BP74" s="356"/>
      <c r="BQ74" s="326"/>
      <c r="BR74" s="326"/>
      <c r="BS74" s="328">
        <v>43464</v>
      </c>
      <c r="BT74" s="329"/>
      <c r="BU74" s="329"/>
      <c r="BV74" s="326"/>
      <c r="BW74" s="326" t="s">
        <v>1046</v>
      </c>
      <c r="BX74" s="326"/>
      <c r="BY74" s="323" t="s">
        <v>1404</v>
      </c>
      <c r="BZ74" s="409" t="s">
        <v>23</v>
      </c>
      <c r="CA74" s="323" t="s">
        <v>184</v>
      </c>
    </row>
    <row r="75" spans="1:79" ht="13" customHeight="1" x14ac:dyDescent="0.15">
      <c r="A75" s="323">
        <v>13670</v>
      </c>
      <c r="B75" s="324">
        <v>42930</v>
      </c>
      <c r="C75" s="325" t="s">
        <v>1037</v>
      </c>
      <c r="D75" s="323" t="s">
        <v>169</v>
      </c>
      <c r="E75" s="323"/>
      <c r="F75" s="323" t="s">
        <v>1057</v>
      </c>
      <c r="G75" s="324">
        <v>42916</v>
      </c>
      <c r="H75" s="326" t="s">
        <v>1040</v>
      </c>
      <c r="I75" s="326" t="s">
        <v>1041</v>
      </c>
      <c r="J75" s="326">
        <v>16</v>
      </c>
      <c r="K75" s="323" t="s">
        <v>1062</v>
      </c>
      <c r="L75" s="323" t="s">
        <v>1699</v>
      </c>
      <c r="M75" s="353">
        <v>137.08181818181816</v>
      </c>
      <c r="N75" s="353">
        <v>34.36363636363636</v>
      </c>
      <c r="O75" s="323"/>
      <c r="P75" s="323"/>
      <c r="Q75" s="354"/>
      <c r="R75" s="392"/>
      <c r="S75" s="354"/>
      <c r="T75" s="323"/>
      <c r="U75" s="354"/>
      <c r="V75" s="354"/>
      <c r="W75" s="353">
        <v>21.236363636363635</v>
      </c>
      <c r="X75" s="323"/>
      <c r="Y75" s="353"/>
      <c r="Z75" s="353"/>
      <c r="AA75" s="353"/>
      <c r="AB75" s="353"/>
      <c r="AC75" s="353"/>
      <c r="AD75" s="353"/>
      <c r="AE75" s="353"/>
      <c r="AF75" s="323"/>
      <c r="AG75" s="323"/>
      <c r="AH75" s="353">
        <v>31.299999999999997</v>
      </c>
      <c r="AI75" s="323"/>
      <c r="AJ75" s="323"/>
      <c r="AK75" s="353"/>
      <c r="AL75" s="323"/>
      <c r="AM75" s="353"/>
      <c r="AN75" s="353"/>
      <c r="AO75" s="323" t="s">
        <v>1239</v>
      </c>
      <c r="AP75" s="326" t="s">
        <v>1041</v>
      </c>
      <c r="AQ75" s="326"/>
      <c r="AR75" s="326"/>
      <c r="AS75" s="327"/>
      <c r="AT75" s="326">
        <v>5.5</v>
      </c>
      <c r="AU75" s="326"/>
      <c r="AV75" s="326"/>
      <c r="AW75" s="326"/>
      <c r="AX75" s="326" t="s">
        <v>1041</v>
      </c>
      <c r="AY75" s="323"/>
      <c r="AZ75" s="326">
        <v>19</v>
      </c>
      <c r="BA75" s="326">
        <v>0</v>
      </c>
      <c r="BB75" s="326">
        <v>0</v>
      </c>
      <c r="BC75" s="326">
        <v>0</v>
      </c>
      <c r="BD75" s="326">
        <v>0</v>
      </c>
      <c r="BE75" s="326">
        <v>0</v>
      </c>
      <c r="BF75" s="326">
        <v>0</v>
      </c>
      <c r="BG75" s="326">
        <v>0</v>
      </c>
      <c r="BH75" s="326">
        <v>0</v>
      </c>
      <c r="BI75" s="326">
        <v>0</v>
      </c>
      <c r="BJ75" s="326">
        <v>0</v>
      </c>
      <c r="BK75" s="326">
        <v>0</v>
      </c>
      <c r="BL75" s="326"/>
      <c r="BM75" s="326" t="s">
        <v>1041</v>
      </c>
      <c r="BN75" s="326"/>
      <c r="BO75" s="326" t="s">
        <v>1041</v>
      </c>
      <c r="BP75" s="356"/>
      <c r="BQ75" s="326"/>
      <c r="BR75" s="326"/>
      <c r="BS75" s="326"/>
      <c r="BT75" s="323"/>
      <c r="BU75" s="323"/>
      <c r="BV75" s="326"/>
      <c r="BW75" s="326" t="s">
        <v>1046</v>
      </c>
      <c r="BX75" s="326"/>
      <c r="BY75" s="323"/>
      <c r="BZ75" s="410" t="s">
        <v>1756</v>
      </c>
      <c r="CA75" s="323" t="s">
        <v>184</v>
      </c>
    </row>
    <row r="76" spans="1:79" ht="13" customHeight="1" x14ac:dyDescent="0.15">
      <c r="A76" s="323">
        <v>15189</v>
      </c>
      <c r="B76" s="324">
        <v>42925</v>
      </c>
      <c r="C76" s="325" t="s">
        <v>1037</v>
      </c>
      <c r="D76" s="323" t="s">
        <v>169</v>
      </c>
      <c r="E76" s="323"/>
      <c r="F76" s="323" t="s">
        <v>1057</v>
      </c>
      <c r="G76" s="324">
        <v>42916</v>
      </c>
      <c r="H76" s="326" t="s">
        <v>126</v>
      </c>
      <c r="I76" s="326" t="s">
        <v>971</v>
      </c>
      <c r="J76" s="326">
        <v>17</v>
      </c>
      <c r="K76" s="323" t="s">
        <v>168</v>
      </c>
      <c r="L76" s="323" t="s">
        <v>1152</v>
      </c>
      <c r="M76" s="353">
        <v>165.99999999999997</v>
      </c>
      <c r="N76" s="353">
        <v>29.054545454545455</v>
      </c>
      <c r="O76" s="323"/>
      <c r="P76" s="323"/>
      <c r="Q76" s="354"/>
      <c r="R76" s="392"/>
      <c r="S76" s="354"/>
      <c r="T76" s="323"/>
      <c r="U76" s="354"/>
      <c r="V76" s="354"/>
      <c r="W76" s="353">
        <v>17.781818181818178</v>
      </c>
      <c r="X76" s="323"/>
      <c r="Y76" s="353"/>
      <c r="Z76" s="353"/>
      <c r="AA76" s="353"/>
      <c r="AB76" s="353"/>
      <c r="AC76" s="353"/>
      <c r="AD76" s="354"/>
      <c r="AE76" s="353"/>
      <c r="AF76" s="323"/>
      <c r="AG76" s="323"/>
      <c r="AH76" s="353">
        <v>25.963636363636361</v>
      </c>
      <c r="AI76" s="323"/>
      <c r="AJ76" s="323"/>
      <c r="AK76" s="353"/>
      <c r="AL76" s="323"/>
      <c r="AM76" s="353"/>
      <c r="AN76" s="353"/>
      <c r="AO76" s="323" t="s">
        <v>1239</v>
      </c>
      <c r="AP76" s="326" t="s">
        <v>1041</v>
      </c>
      <c r="AQ76" s="326"/>
      <c r="AR76" s="326"/>
      <c r="AS76" s="327"/>
      <c r="AT76" s="326">
        <v>6</v>
      </c>
      <c r="AU76" s="326"/>
      <c r="AV76" s="326"/>
      <c r="AW76" s="326"/>
      <c r="AX76" s="326" t="s">
        <v>1041</v>
      </c>
      <c r="AY76" s="323"/>
      <c r="AZ76" s="326">
        <v>0</v>
      </c>
      <c r="BA76" s="326">
        <v>0</v>
      </c>
      <c r="BB76" s="326">
        <v>10</v>
      </c>
      <c r="BC76" s="326">
        <v>0</v>
      </c>
      <c r="BD76" s="326">
        <v>0</v>
      </c>
      <c r="BE76" s="326">
        <v>0</v>
      </c>
      <c r="BF76" s="326">
        <v>0</v>
      </c>
      <c r="BG76" s="326">
        <v>0</v>
      </c>
      <c r="BH76" s="326">
        <v>0</v>
      </c>
      <c r="BI76" s="326">
        <v>0</v>
      </c>
      <c r="BJ76" s="326">
        <v>0</v>
      </c>
      <c r="BK76" s="326">
        <v>0</v>
      </c>
      <c r="BL76" s="326"/>
      <c r="BM76" s="326" t="s">
        <v>1041</v>
      </c>
      <c r="BN76" s="326"/>
      <c r="BO76" s="326" t="s">
        <v>1041</v>
      </c>
      <c r="BP76" s="356"/>
      <c r="BQ76" s="326"/>
      <c r="BR76" s="326"/>
      <c r="BS76" s="326"/>
      <c r="BT76" s="323"/>
      <c r="BU76" s="323"/>
      <c r="BV76" s="326"/>
      <c r="BW76" s="326" t="s">
        <v>1046</v>
      </c>
      <c r="BX76" s="326">
        <v>1</v>
      </c>
      <c r="BY76" s="323"/>
      <c r="BZ76" s="343" t="s">
        <v>1757</v>
      </c>
      <c r="CA76" s="323" t="s">
        <v>130</v>
      </c>
    </row>
    <row r="77" spans="1:79" ht="13" customHeight="1" x14ac:dyDescent="0.15">
      <c r="A77" s="323">
        <v>13359</v>
      </c>
      <c r="B77" s="324">
        <v>42928</v>
      </c>
      <c r="C77" s="325" t="s">
        <v>1037</v>
      </c>
      <c r="D77" s="323" t="s">
        <v>169</v>
      </c>
      <c r="E77" s="323"/>
      <c r="F77" s="323" t="s">
        <v>1057</v>
      </c>
      <c r="G77" s="324">
        <v>42924</v>
      </c>
      <c r="H77" s="326" t="s">
        <v>1040</v>
      </c>
      <c r="I77" s="326" t="s">
        <v>1041</v>
      </c>
      <c r="J77" s="326">
        <v>19</v>
      </c>
      <c r="K77" s="323" t="s">
        <v>1175</v>
      </c>
      <c r="L77" s="323" t="s">
        <v>1702</v>
      </c>
      <c r="M77" s="353">
        <v>91.5</v>
      </c>
      <c r="N77" s="353">
        <v>22.936363636363634</v>
      </c>
      <c r="O77" s="323"/>
      <c r="P77" s="323"/>
      <c r="Q77" s="354"/>
      <c r="R77" s="392"/>
      <c r="S77" s="354"/>
      <c r="T77" s="323"/>
      <c r="U77" s="354"/>
      <c r="V77" s="354"/>
      <c r="W77" s="353">
        <v>12.472727272727273</v>
      </c>
      <c r="X77" s="323"/>
      <c r="Y77" s="353"/>
      <c r="Z77" s="353"/>
      <c r="AA77" s="353"/>
      <c r="AB77" s="353"/>
      <c r="AC77" s="353"/>
      <c r="AD77" s="354"/>
      <c r="AE77" s="353"/>
      <c r="AF77" s="323"/>
      <c r="AG77" s="323"/>
      <c r="AH77" s="353">
        <v>19.990909090909089</v>
      </c>
      <c r="AI77" s="323"/>
      <c r="AJ77" s="323"/>
      <c r="AK77" s="353"/>
      <c r="AL77" s="323"/>
      <c r="AM77" s="353"/>
      <c r="AN77" s="353"/>
      <c r="AO77" s="323" t="s">
        <v>1239</v>
      </c>
      <c r="AP77" s="326" t="s">
        <v>1041</v>
      </c>
      <c r="AQ77" s="326"/>
      <c r="AR77" s="326"/>
      <c r="AS77" s="327"/>
      <c r="AT77" s="326">
        <v>2</v>
      </c>
      <c r="AU77" s="326"/>
      <c r="AV77" s="326"/>
      <c r="AW77" s="326"/>
      <c r="AX77" s="326" t="s">
        <v>1045</v>
      </c>
      <c r="AY77" s="323"/>
      <c r="AZ77" s="326">
        <v>0</v>
      </c>
      <c r="BA77" s="326">
        <v>0</v>
      </c>
      <c r="BB77" s="326">
        <v>0</v>
      </c>
      <c r="BC77" s="326">
        <v>0</v>
      </c>
      <c r="BD77" s="326">
        <v>0</v>
      </c>
      <c r="BE77" s="326">
        <v>0</v>
      </c>
      <c r="BF77" s="326">
        <v>0</v>
      </c>
      <c r="BG77" s="326">
        <v>0</v>
      </c>
      <c r="BH77" s="326">
        <v>0</v>
      </c>
      <c r="BI77" s="326">
        <v>0</v>
      </c>
      <c r="BJ77" s="326">
        <v>0</v>
      </c>
      <c r="BK77" s="326">
        <v>0</v>
      </c>
      <c r="BL77" s="326"/>
      <c r="BM77" s="326" t="s">
        <v>1041</v>
      </c>
      <c r="BN77" s="326"/>
      <c r="BO77" s="326" t="s">
        <v>1041</v>
      </c>
      <c r="BP77" s="356"/>
      <c r="BQ77" s="326"/>
      <c r="BR77" s="326"/>
      <c r="BS77" s="326"/>
      <c r="BT77" s="329"/>
      <c r="BU77" s="329"/>
      <c r="BV77" s="326"/>
      <c r="BW77" s="326" t="s">
        <v>1046</v>
      </c>
      <c r="BX77" s="326"/>
      <c r="BY77" s="323" t="s">
        <v>1703</v>
      </c>
      <c r="BZ77" s="331" t="s">
        <v>1758</v>
      </c>
      <c r="CA77" s="323" t="s">
        <v>184</v>
      </c>
    </row>
    <row r="78" spans="1:79" ht="13" customHeight="1" x14ac:dyDescent="0.15">
      <c r="A78" s="323">
        <v>5194</v>
      </c>
      <c r="B78" s="324">
        <v>42926</v>
      </c>
      <c r="C78" s="325" t="s">
        <v>1037</v>
      </c>
      <c r="D78" s="323" t="s">
        <v>169</v>
      </c>
      <c r="E78" s="323"/>
      <c r="F78" s="323" t="s">
        <v>1057</v>
      </c>
      <c r="G78" s="324">
        <v>42613</v>
      </c>
      <c r="H78" s="326" t="s">
        <v>971</v>
      </c>
      <c r="I78" s="326" t="s">
        <v>1167</v>
      </c>
      <c r="J78" s="326">
        <v>21</v>
      </c>
      <c r="K78" s="323" t="s">
        <v>1225</v>
      </c>
      <c r="L78" s="323" t="s">
        <v>1226</v>
      </c>
      <c r="M78" s="353">
        <v>129</v>
      </c>
      <c r="N78" s="353">
        <v>29.9</v>
      </c>
      <c r="O78" s="323"/>
      <c r="P78" s="323"/>
      <c r="Q78" s="354"/>
      <c r="R78" s="392"/>
      <c r="S78" s="354"/>
      <c r="T78" s="323"/>
      <c r="U78" s="354"/>
      <c r="V78" s="354"/>
      <c r="W78" s="353">
        <v>15.5</v>
      </c>
      <c r="X78" s="323"/>
      <c r="Y78" s="353"/>
      <c r="Z78" s="353"/>
      <c r="AA78" s="353"/>
      <c r="AB78" s="353"/>
      <c r="AC78" s="353"/>
      <c r="AD78" s="353"/>
      <c r="AE78" s="353"/>
      <c r="AF78" s="323"/>
      <c r="AG78" s="323"/>
      <c r="AH78" s="353">
        <v>24.499999999999996</v>
      </c>
      <c r="AI78" s="323"/>
      <c r="AJ78" s="323"/>
      <c r="AK78" s="353"/>
      <c r="AL78" s="323"/>
      <c r="AM78" s="353"/>
      <c r="AN78" s="353"/>
      <c r="AO78" s="323" t="s">
        <v>1239</v>
      </c>
      <c r="AP78" s="326" t="s">
        <v>1041</v>
      </c>
      <c r="AQ78" s="326"/>
      <c r="AR78" s="326"/>
      <c r="AS78" s="327"/>
      <c r="AT78" s="326"/>
      <c r="AU78" s="326"/>
      <c r="AV78" s="326"/>
      <c r="AW78" s="326"/>
      <c r="AX78" s="326" t="s">
        <v>1045</v>
      </c>
      <c r="AY78" s="323"/>
      <c r="AZ78" s="326">
        <v>0</v>
      </c>
      <c r="BA78" s="326">
        <v>0</v>
      </c>
      <c r="BB78" s="326">
        <v>0</v>
      </c>
      <c r="BC78" s="326">
        <v>3</v>
      </c>
      <c r="BD78" s="326">
        <v>0</v>
      </c>
      <c r="BE78" s="326">
        <v>0</v>
      </c>
      <c r="BF78" s="326">
        <v>0</v>
      </c>
      <c r="BG78" s="326">
        <v>0</v>
      </c>
      <c r="BH78" s="326">
        <v>0</v>
      </c>
      <c r="BI78" s="326">
        <v>0</v>
      </c>
      <c r="BJ78" s="326">
        <v>0</v>
      </c>
      <c r="BK78" s="326">
        <v>0</v>
      </c>
      <c r="BL78" s="326"/>
      <c r="BM78" s="326" t="s">
        <v>1041</v>
      </c>
      <c r="BN78" s="326"/>
      <c r="BO78" s="326" t="s">
        <v>1041</v>
      </c>
      <c r="BP78" s="356"/>
      <c r="BQ78" s="326"/>
      <c r="BR78" s="326"/>
      <c r="BS78" s="326"/>
      <c r="BT78" s="329"/>
      <c r="BU78" s="329"/>
      <c r="BV78" s="326"/>
      <c r="BW78" s="326" t="s">
        <v>1046</v>
      </c>
      <c r="BX78" s="326"/>
      <c r="BY78" s="323"/>
      <c r="BZ78" s="331" t="s">
        <v>1490</v>
      </c>
      <c r="CA78" s="329" t="s">
        <v>89</v>
      </c>
    </row>
    <row r="79" spans="1:79" ht="13" customHeight="1" x14ac:dyDescent="0.15">
      <c r="A79" s="323">
        <v>12731</v>
      </c>
      <c r="B79" s="324">
        <v>42928</v>
      </c>
      <c r="C79" s="325" t="s">
        <v>1037</v>
      </c>
      <c r="D79" s="323" t="s">
        <v>169</v>
      </c>
      <c r="E79" s="323"/>
      <c r="F79" s="323" t="s">
        <v>1057</v>
      </c>
      <c r="G79" s="324">
        <v>42570</v>
      </c>
      <c r="H79" s="326" t="s">
        <v>1040</v>
      </c>
      <c r="I79" s="326" t="s">
        <v>1041</v>
      </c>
      <c r="J79" s="326">
        <v>23</v>
      </c>
      <c r="K79" s="323" t="s">
        <v>1415</v>
      </c>
      <c r="L79" s="323" t="s">
        <v>1707</v>
      </c>
      <c r="M79" s="353">
        <v>150</v>
      </c>
      <c r="N79" s="353">
        <v>25.5</v>
      </c>
      <c r="O79" s="323"/>
      <c r="P79" s="323"/>
      <c r="Q79" s="354"/>
      <c r="R79" s="392"/>
      <c r="S79" s="354"/>
      <c r="T79" s="323"/>
      <c r="U79" s="354"/>
      <c r="V79" s="354"/>
      <c r="W79" s="353">
        <v>16.499999999999996</v>
      </c>
      <c r="X79" s="323"/>
      <c r="Y79" s="353"/>
      <c r="Z79" s="353"/>
      <c r="AA79" s="353"/>
      <c r="AB79" s="353"/>
      <c r="AC79" s="353"/>
      <c r="AD79" s="353"/>
      <c r="AE79" s="353"/>
      <c r="AF79" s="323"/>
      <c r="AG79" s="323"/>
      <c r="AH79" s="353">
        <v>23.999999999999996</v>
      </c>
      <c r="AI79" s="323"/>
      <c r="AJ79" s="323"/>
      <c r="AK79" s="353"/>
      <c r="AL79" s="323"/>
      <c r="AM79" s="353"/>
      <c r="AN79" s="353"/>
      <c r="AO79" s="323" t="s">
        <v>1239</v>
      </c>
      <c r="AP79" s="326" t="s">
        <v>1041</v>
      </c>
      <c r="AQ79" s="326"/>
      <c r="AR79" s="326"/>
      <c r="AS79" s="327"/>
      <c r="AT79" s="326">
        <v>8</v>
      </c>
      <c r="AU79" s="326"/>
      <c r="AV79" s="326"/>
      <c r="AW79" s="326"/>
      <c r="AX79" s="326" t="s">
        <v>971</v>
      </c>
      <c r="AY79" s="323"/>
      <c r="AZ79" s="326">
        <v>0</v>
      </c>
      <c r="BA79" s="326">
        <v>0</v>
      </c>
      <c r="BB79" s="326">
        <v>0</v>
      </c>
      <c r="BC79" s="326">
        <v>0</v>
      </c>
      <c r="BD79" s="326">
        <v>0</v>
      </c>
      <c r="BE79" s="326">
        <v>0</v>
      </c>
      <c r="BF79" s="326">
        <v>0</v>
      </c>
      <c r="BG79" s="326">
        <v>0</v>
      </c>
      <c r="BH79" s="326">
        <v>0</v>
      </c>
      <c r="BI79" s="326">
        <v>0</v>
      </c>
      <c r="BJ79" s="326">
        <v>0</v>
      </c>
      <c r="BK79" s="326">
        <v>0</v>
      </c>
      <c r="BL79" s="326"/>
      <c r="BM79" s="326" t="s">
        <v>1041</v>
      </c>
      <c r="BN79" s="326"/>
      <c r="BO79" s="326" t="s">
        <v>1041</v>
      </c>
      <c r="BP79" s="356"/>
      <c r="BQ79" s="326"/>
      <c r="BR79" s="326"/>
      <c r="BS79" s="326"/>
      <c r="BT79" s="323"/>
      <c r="BU79" s="329"/>
      <c r="BV79" s="326"/>
      <c r="BW79" s="326" t="s">
        <v>1046</v>
      </c>
      <c r="BX79" s="326">
        <v>1</v>
      </c>
      <c r="BY79" s="323"/>
      <c r="BZ79" s="331" t="s">
        <v>1759</v>
      </c>
      <c r="CA79" s="323" t="s">
        <v>89</v>
      </c>
    </row>
    <row r="80" spans="1:79" ht="13" customHeight="1" x14ac:dyDescent="0.15">
      <c r="A80" s="323">
        <v>12844</v>
      </c>
      <c r="B80" s="324">
        <v>42929</v>
      </c>
      <c r="C80" s="325" t="s">
        <v>1037</v>
      </c>
      <c r="D80" s="323" t="s">
        <v>169</v>
      </c>
      <c r="E80" s="323"/>
      <c r="F80" s="323" t="s">
        <v>644</v>
      </c>
      <c r="G80" s="324">
        <v>42587</v>
      </c>
      <c r="H80" s="326" t="s">
        <v>1040</v>
      </c>
      <c r="I80" s="326" t="s">
        <v>1041</v>
      </c>
      <c r="J80" s="326">
        <v>24</v>
      </c>
      <c r="K80" s="323" t="s">
        <v>1418</v>
      </c>
      <c r="L80" s="323" t="s">
        <v>333</v>
      </c>
      <c r="M80" s="353">
        <v>117.85454545454543</v>
      </c>
      <c r="N80" s="353">
        <v>26.309090909090909</v>
      </c>
      <c r="O80" s="323"/>
      <c r="P80" s="323"/>
      <c r="Q80" s="354"/>
      <c r="R80" s="323"/>
      <c r="S80" s="354"/>
      <c r="T80" s="323"/>
      <c r="U80" s="354"/>
      <c r="V80" s="354"/>
      <c r="W80" s="353">
        <v>17.454545454545453</v>
      </c>
      <c r="X80" s="323"/>
      <c r="Y80" s="353"/>
      <c r="Z80" s="353"/>
      <c r="AA80" s="353"/>
      <c r="AB80" s="353"/>
      <c r="AC80" s="353"/>
      <c r="AD80" s="353"/>
      <c r="AE80" s="354"/>
      <c r="AF80" s="323"/>
      <c r="AG80" s="323"/>
      <c r="AH80" s="353">
        <v>21.781818181818181</v>
      </c>
      <c r="AI80" s="323"/>
      <c r="AJ80" s="323"/>
      <c r="AK80" s="353"/>
      <c r="AL80" s="323"/>
      <c r="AM80" s="353"/>
      <c r="AN80" s="353"/>
      <c r="AO80" s="323" t="s">
        <v>1001</v>
      </c>
      <c r="AP80" s="326" t="s">
        <v>1041</v>
      </c>
      <c r="AQ80" s="326"/>
      <c r="AR80" s="326"/>
      <c r="AS80" s="327"/>
      <c r="AT80" s="326">
        <v>4</v>
      </c>
      <c r="AU80" s="326"/>
      <c r="AV80" s="326"/>
      <c r="AW80" s="326"/>
      <c r="AX80" s="326" t="s">
        <v>1041</v>
      </c>
      <c r="AY80" s="323"/>
      <c r="AZ80" s="326">
        <v>0</v>
      </c>
      <c r="BA80" s="326">
        <v>0</v>
      </c>
      <c r="BB80" s="326">
        <v>0</v>
      </c>
      <c r="BC80" s="326">
        <v>0</v>
      </c>
      <c r="BD80" s="326">
        <v>0</v>
      </c>
      <c r="BE80" s="326">
        <v>0</v>
      </c>
      <c r="BF80" s="326">
        <v>0</v>
      </c>
      <c r="BG80" s="326">
        <v>0</v>
      </c>
      <c r="BH80" s="326">
        <v>0</v>
      </c>
      <c r="BI80" s="326">
        <v>0</v>
      </c>
      <c r="BJ80" s="326">
        <v>0</v>
      </c>
      <c r="BK80" s="326">
        <v>0</v>
      </c>
      <c r="BL80" s="326"/>
      <c r="BM80" s="326" t="s">
        <v>1041</v>
      </c>
      <c r="BN80" s="326">
        <v>12</v>
      </c>
      <c r="BO80" s="326" t="s">
        <v>1041</v>
      </c>
      <c r="BP80" s="356"/>
      <c r="BQ80" s="326"/>
      <c r="BR80" s="326"/>
      <c r="BS80" s="326"/>
      <c r="BT80" s="329"/>
      <c r="BU80" s="329"/>
      <c r="BV80" s="326"/>
      <c r="BW80" s="326" t="s">
        <v>1046</v>
      </c>
      <c r="BX80" s="326">
        <v>1</v>
      </c>
      <c r="BY80" s="323"/>
      <c r="BZ80" s="331" t="s">
        <v>1760</v>
      </c>
      <c r="CA80" s="323" t="s">
        <v>89</v>
      </c>
    </row>
    <row r="81" spans="1:79" x14ac:dyDescent="0.15">
      <c r="A81" s="323">
        <v>13243</v>
      </c>
      <c r="B81" s="324">
        <v>42929</v>
      </c>
      <c r="C81" s="325" t="s">
        <v>1037</v>
      </c>
      <c r="D81" s="323" t="s">
        <v>169</v>
      </c>
      <c r="E81" s="323"/>
      <c r="F81" s="323" t="s">
        <v>1057</v>
      </c>
      <c r="G81" s="324">
        <v>42916</v>
      </c>
      <c r="H81" s="326" t="s">
        <v>1040</v>
      </c>
      <c r="I81" s="326" t="s">
        <v>1041</v>
      </c>
      <c r="J81" s="326">
        <v>27</v>
      </c>
      <c r="K81" s="323" t="s">
        <v>1426</v>
      </c>
      <c r="L81" s="323" t="s">
        <v>1095</v>
      </c>
      <c r="M81" s="353">
        <v>131.99999999999997</v>
      </c>
      <c r="N81" s="353">
        <v>31</v>
      </c>
      <c r="O81" s="323"/>
      <c r="P81" s="323"/>
      <c r="Q81" s="354"/>
      <c r="R81" s="392"/>
      <c r="S81" s="354"/>
      <c r="T81" s="323"/>
      <c r="U81" s="354"/>
      <c r="V81" s="354"/>
      <c r="W81" s="353">
        <v>19.399999999999999</v>
      </c>
      <c r="X81" s="323"/>
      <c r="Y81" s="353"/>
      <c r="Z81" s="353"/>
      <c r="AA81" s="353"/>
      <c r="AB81" s="353"/>
      <c r="AC81" s="353"/>
      <c r="AD81" s="353"/>
      <c r="AE81" s="353"/>
      <c r="AF81" s="323"/>
      <c r="AG81" s="323"/>
      <c r="AH81" s="353">
        <v>28.999999999999996</v>
      </c>
      <c r="AI81" s="323"/>
      <c r="AJ81" s="323"/>
      <c r="AK81" s="353"/>
      <c r="AL81" s="323"/>
      <c r="AM81" s="353"/>
      <c r="AN81" s="353"/>
      <c r="AO81" s="323" t="s">
        <v>1239</v>
      </c>
      <c r="AP81" s="326" t="s">
        <v>1041</v>
      </c>
      <c r="AQ81" s="326"/>
      <c r="AR81" s="326"/>
      <c r="AS81" s="327"/>
      <c r="AT81" s="326">
        <v>6</v>
      </c>
      <c r="AU81" s="326"/>
      <c r="AV81" s="326"/>
      <c r="AW81" s="326"/>
      <c r="AX81" s="326" t="s">
        <v>1045</v>
      </c>
      <c r="AY81" s="323"/>
      <c r="AZ81" s="326">
        <v>0</v>
      </c>
      <c r="BA81" s="326">
        <v>21</v>
      </c>
      <c r="BB81" s="326">
        <v>0</v>
      </c>
      <c r="BC81" s="326">
        <v>0</v>
      </c>
      <c r="BD81" s="326">
        <v>0</v>
      </c>
      <c r="BE81" s="326">
        <v>0</v>
      </c>
      <c r="BF81" s="326">
        <v>0</v>
      </c>
      <c r="BG81" s="326">
        <v>0</v>
      </c>
      <c r="BH81" s="326">
        <v>0</v>
      </c>
      <c r="BI81" s="326">
        <v>0</v>
      </c>
      <c r="BJ81" s="326">
        <v>0</v>
      </c>
      <c r="BK81" s="326">
        <v>0</v>
      </c>
      <c r="BL81" s="326"/>
      <c r="BM81" s="326" t="s">
        <v>1041</v>
      </c>
      <c r="BN81" s="326"/>
      <c r="BO81" s="326" t="s">
        <v>1041</v>
      </c>
      <c r="BP81" s="356"/>
      <c r="BQ81" s="326"/>
      <c r="BR81" s="326"/>
      <c r="BS81" s="326"/>
      <c r="BT81" s="329"/>
      <c r="BU81" s="329"/>
      <c r="BV81" s="326"/>
      <c r="BW81" s="326" t="s">
        <v>1046</v>
      </c>
      <c r="BX81" s="326"/>
      <c r="BY81" s="323" t="s">
        <v>1715</v>
      </c>
      <c r="BZ81" s="409" t="s">
        <v>1761</v>
      </c>
      <c r="CA81" s="329" t="s">
        <v>184</v>
      </c>
    </row>
    <row r="82" spans="1:79" x14ac:dyDescent="0.15">
      <c r="A82" s="323">
        <v>15244</v>
      </c>
      <c r="B82" s="324">
        <v>42929</v>
      </c>
      <c r="C82" s="325" t="s">
        <v>1037</v>
      </c>
      <c r="D82" s="323" t="s">
        <v>169</v>
      </c>
      <c r="E82" s="323"/>
      <c r="F82" s="323" t="s">
        <v>1057</v>
      </c>
      <c r="G82" s="324">
        <v>42916</v>
      </c>
      <c r="H82" s="326" t="s">
        <v>1040</v>
      </c>
      <c r="I82" s="326" t="s">
        <v>1041</v>
      </c>
      <c r="J82" s="326">
        <v>28</v>
      </c>
      <c r="K82" s="352" t="s">
        <v>1430</v>
      </c>
      <c r="L82" s="323" t="s">
        <v>1717</v>
      </c>
      <c r="M82" s="353">
        <v>138</v>
      </c>
      <c r="N82" s="353">
        <v>28.5</v>
      </c>
      <c r="O82" s="323"/>
      <c r="P82" s="323"/>
      <c r="Q82" s="354"/>
      <c r="R82" s="392"/>
      <c r="S82" s="354"/>
      <c r="T82" s="323"/>
      <c r="U82" s="354"/>
      <c r="V82" s="354"/>
      <c r="W82" s="353">
        <v>17.099999999999998</v>
      </c>
      <c r="X82" s="323"/>
      <c r="Y82" s="353"/>
      <c r="Z82" s="353"/>
      <c r="AA82" s="353"/>
      <c r="AB82" s="353"/>
      <c r="AC82" s="353"/>
      <c r="AD82" s="354"/>
      <c r="AE82" s="353"/>
      <c r="AF82" s="323"/>
      <c r="AG82" s="323"/>
      <c r="AH82" s="353">
        <v>20.9</v>
      </c>
      <c r="AI82" s="323"/>
      <c r="AJ82" s="323"/>
      <c r="AK82" s="353"/>
      <c r="AL82" s="323"/>
      <c r="AM82" s="353"/>
      <c r="AN82" s="353"/>
      <c r="AO82" s="323" t="s">
        <v>1239</v>
      </c>
      <c r="AP82" s="326" t="s">
        <v>1041</v>
      </c>
      <c r="AQ82" s="326"/>
      <c r="AR82" s="326"/>
      <c r="AS82" s="327"/>
      <c r="AT82" s="326">
        <v>3</v>
      </c>
      <c r="AU82" s="326"/>
      <c r="AV82" s="326"/>
      <c r="AW82" s="326"/>
      <c r="AX82" s="326" t="s">
        <v>971</v>
      </c>
      <c r="AY82" s="323"/>
      <c r="AZ82" s="326">
        <v>0</v>
      </c>
      <c r="BA82" s="326">
        <v>0</v>
      </c>
      <c r="BB82" s="326">
        <v>0</v>
      </c>
      <c r="BC82" s="326">
        <v>0</v>
      </c>
      <c r="BD82" s="326">
        <v>0</v>
      </c>
      <c r="BE82" s="326">
        <v>0</v>
      </c>
      <c r="BF82" s="326">
        <v>0</v>
      </c>
      <c r="BG82" s="326">
        <v>0</v>
      </c>
      <c r="BH82" s="326">
        <v>0</v>
      </c>
      <c r="BI82" s="326">
        <v>0</v>
      </c>
      <c r="BJ82" s="326">
        <v>0</v>
      </c>
      <c r="BK82" s="326">
        <v>0</v>
      </c>
      <c r="BL82" s="326"/>
      <c r="BM82" s="326" t="s">
        <v>1041</v>
      </c>
      <c r="BN82" s="326"/>
      <c r="BO82" s="326" t="s">
        <v>1041</v>
      </c>
      <c r="BP82" s="356"/>
      <c r="BQ82" s="326"/>
      <c r="BR82" s="326"/>
      <c r="BS82" s="326"/>
      <c r="BT82" s="323" t="s">
        <v>1718</v>
      </c>
      <c r="BU82" s="329" t="s">
        <v>1719</v>
      </c>
      <c r="BV82" s="326">
        <v>50</v>
      </c>
      <c r="BW82" s="326" t="s">
        <v>1046</v>
      </c>
      <c r="BX82" s="326"/>
      <c r="BY82" s="323"/>
      <c r="BZ82" s="323" t="s">
        <v>1762</v>
      </c>
      <c r="CA82" s="323" t="s">
        <v>130</v>
      </c>
    </row>
    <row r="83" spans="1:79" x14ac:dyDescent="0.15">
      <c r="A83" s="323">
        <v>11177</v>
      </c>
      <c r="B83" s="324">
        <v>42926</v>
      </c>
      <c r="C83" s="325" t="s">
        <v>1037</v>
      </c>
      <c r="D83" s="323" t="s">
        <v>169</v>
      </c>
      <c r="E83" s="323"/>
      <c r="F83" s="323" t="s">
        <v>1057</v>
      </c>
      <c r="G83" s="324">
        <v>42900</v>
      </c>
      <c r="H83" s="326" t="s">
        <v>1040</v>
      </c>
      <c r="I83" s="326" t="s">
        <v>1041</v>
      </c>
      <c r="J83" s="326">
        <v>29</v>
      </c>
      <c r="K83" s="323" t="s">
        <v>1433</v>
      </c>
      <c r="L83" s="323" t="s">
        <v>1158</v>
      </c>
      <c r="M83" s="353">
        <v>137.68181818181816</v>
      </c>
      <c r="N83" s="353">
        <v>23.981818181818181</v>
      </c>
      <c r="O83" s="323"/>
      <c r="P83" s="323"/>
      <c r="Q83" s="354"/>
      <c r="R83" s="323"/>
      <c r="S83" s="354"/>
      <c r="T83" s="323"/>
      <c r="U83" s="354"/>
      <c r="V83" s="354"/>
      <c r="W83" s="353">
        <v>13.836363636363636</v>
      </c>
      <c r="X83" s="323"/>
      <c r="Y83" s="353"/>
      <c r="Z83" s="353"/>
      <c r="AA83" s="353"/>
      <c r="AB83" s="353"/>
      <c r="AC83" s="353"/>
      <c r="AD83" s="353"/>
      <c r="AE83" s="353"/>
      <c r="AF83" s="323"/>
      <c r="AG83" s="323"/>
      <c r="AH83" s="353">
        <v>21.518181818181819</v>
      </c>
      <c r="AI83" s="323"/>
      <c r="AJ83" s="323"/>
      <c r="AK83" s="353"/>
      <c r="AL83" s="323"/>
      <c r="AM83" s="353"/>
      <c r="AN83" s="353"/>
      <c r="AO83" s="323" t="s">
        <v>1239</v>
      </c>
      <c r="AP83" s="326" t="s">
        <v>1041</v>
      </c>
      <c r="AQ83" s="326"/>
      <c r="AR83" s="326"/>
      <c r="AS83" s="327"/>
      <c r="AT83" s="326">
        <v>4.3499999999999996</v>
      </c>
      <c r="AU83" s="326"/>
      <c r="AV83" s="326"/>
      <c r="AW83" s="326"/>
      <c r="AX83" s="326" t="s">
        <v>1041</v>
      </c>
      <c r="AY83" s="323"/>
      <c r="AZ83" s="326">
        <v>0</v>
      </c>
      <c r="BA83" s="326">
        <v>0</v>
      </c>
      <c r="BB83" s="326">
        <v>0</v>
      </c>
      <c r="BC83" s="326">
        <v>0</v>
      </c>
      <c r="BD83" s="326">
        <v>0</v>
      </c>
      <c r="BE83" s="326">
        <v>0</v>
      </c>
      <c r="BF83" s="326">
        <v>0</v>
      </c>
      <c r="BG83" s="326">
        <v>0</v>
      </c>
      <c r="BH83" s="326">
        <v>0</v>
      </c>
      <c r="BI83" s="326">
        <v>0</v>
      </c>
      <c r="BJ83" s="326">
        <v>0</v>
      </c>
      <c r="BK83" s="326">
        <v>0</v>
      </c>
      <c r="BL83" s="326"/>
      <c r="BM83" s="326" t="s">
        <v>1041</v>
      </c>
      <c r="BN83" s="326"/>
      <c r="BO83" s="326" t="s">
        <v>1041</v>
      </c>
      <c r="BP83" s="356"/>
      <c r="BQ83" s="326"/>
      <c r="BR83" s="326"/>
      <c r="BS83" s="326"/>
      <c r="BT83" s="329"/>
      <c r="BU83" s="329"/>
      <c r="BV83" s="326"/>
      <c r="BW83" s="326" t="s">
        <v>1046</v>
      </c>
      <c r="BX83" s="326">
        <v>1</v>
      </c>
      <c r="BY83" s="323"/>
      <c r="BZ83" s="397" t="s">
        <v>1721</v>
      </c>
      <c r="CA83" s="329" t="s">
        <v>184</v>
      </c>
    </row>
    <row r="84" spans="1:79" x14ac:dyDescent="0.15">
      <c r="A84" s="323">
        <v>12891</v>
      </c>
      <c r="B84" s="324">
        <v>42926</v>
      </c>
      <c r="C84" s="325" t="s">
        <v>1037</v>
      </c>
      <c r="D84" s="323" t="s">
        <v>169</v>
      </c>
      <c r="E84" s="323"/>
      <c r="F84" s="323" t="s">
        <v>1057</v>
      </c>
      <c r="G84" s="324">
        <v>42916</v>
      </c>
      <c r="H84" s="326" t="s">
        <v>126</v>
      </c>
      <c r="I84" s="326" t="s">
        <v>1041</v>
      </c>
      <c r="J84" s="326">
        <v>30</v>
      </c>
      <c r="K84" s="323" t="s">
        <v>1435</v>
      </c>
      <c r="L84" s="323" t="s">
        <v>1436</v>
      </c>
      <c r="M84" s="353">
        <v>129.89999999999998</v>
      </c>
      <c r="N84" s="353">
        <v>26.2</v>
      </c>
      <c r="O84" s="323"/>
      <c r="P84" s="323"/>
      <c r="Q84" s="354"/>
      <c r="R84" s="392"/>
      <c r="S84" s="354"/>
      <c r="T84" s="323"/>
      <c r="U84" s="354"/>
      <c r="V84" s="354"/>
      <c r="W84" s="353">
        <v>16.2</v>
      </c>
      <c r="X84" s="323"/>
      <c r="Y84" s="353"/>
      <c r="Z84" s="353"/>
      <c r="AA84" s="353"/>
      <c r="AB84" s="353"/>
      <c r="AC84" s="353"/>
      <c r="AD84" s="354"/>
      <c r="AE84" s="353"/>
      <c r="AF84" s="323"/>
      <c r="AG84" s="323"/>
      <c r="AH84" s="353">
        <v>23.599999999999998</v>
      </c>
      <c r="AI84" s="323"/>
      <c r="AJ84" s="323"/>
      <c r="AK84" s="353"/>
      <c r="AL84" s="323"/>
      <c r="AM84" s="353"/>
      <c r="AN84" s="353"/>
      <c r="AO84" s="323" t="s">
        <v>1239</v>
      </c>
      <c r="AP84" s="326" t="s">
        <v>1041</v>
      </c>
      <c r="AQ84" s="326"/>
      <c r="AR84" s="326"/>
      <c r="AS84" s="327"/>
      <c r="AT84" s="326">
        <v>5</v>
      </c>
      <c r="AU84" s="326"/>
      <c r="AV84" s="326"/>
      <c r="AW84" s="326"/>
      <c r="AX84" s="326" t="s">
        <v>971</v>
      </c>
      <c r="AY84" s="323"/>
      <c r="AZ84" s="326">
        <v>0</v>
      </c>
      <c r="BA84" s="326">
        <v>0</v>
      </c>
      <c r="BB84" s="326">
        <v>0</v>
      </c>
      <c r="BC84" s="326">
        <v>0</v>
      </c>
      <c r="BD84" s="326">
        <v>0</v>
      </c>
      <c r="BE84" s="326">
        <v>0</v>
      </c>
      <c r="BF84" s="326">
        <v>0</v>
      </c>
      <c r="BG84" s="326">
        <v>0</v>
      </c>
      <c r="BH84" s="326">
        <v>0</v>
      </c>
      <c r="BI84" s="326">
        <v>0</v>
      </c>
      <c r="BJ84" s="326">
        <v>0</v>
      </c>
      <c r="BK84" s="326">
        <v>0</v>
      </c>
      <c r="BL84" s="326"/>
      <c r="BM84" s="326" t="s">
        <v>1041</v>
      </c>
      <c r="BN84" s="326">
        <v>12</v>
      </c>
      <c r="BO84" s="326" t="s">
        <v>1041</v>
      </c>
      <c r="BP84" s="356"/>
      <c r="BQ84" s="326"/>
      <c r="BR84" s="326">
        <v>12</v>
      </c>
      <c r="BS84" s="326"/>
      <c r="BT84" s="329"/>
      <c r="BU84" s="329"/>
      <c r="BV84" s="326"/>
      <c r="BW84" s="326" t="s">
        <v>1046</v>
      </c>
      <c r="BX84" s="326">
        <v>1</v>
      </c>
      <c r="BY84" s="329" t="s">
        <v>1722</v>
      </c>
      <c r="BZ84" s="397" t="s">
        <v>1763</v>
      </c>
      <c r="CA84" s="329" t="s">
        <v>184</v>
      </c>
    </row>
    <row r="85" spans="1:79" x14ac:dyDescent="0.15">
      <c r="A85" s="323">
        <v>12460</v>
      </c>
      <c r="B85" s="324">
        <v>42926</v>
      </c>
      <c r="C85" s="325" t="s">
        <v>1037</v>
      </c>
      <c r="D85" s="323" t="s">
        <v>169</v>
      </c>
      <c r="E85" s="323"/>
      <c r="F85" s="323" t="s">
        <v>644</v>
      </c>
      <c r="G85" s="333">
        <v>42916</v>
      </c>
      <c r="H85" s="326" t="s">
        <v>1040</v>
      </c>
      <c r="I85" s="326" t="s">
        <v>1041</v>
      </c>
      <c r="J85" s="326">
        <v>31</v>
      </c>
      <c r="K85" s="323" t="s">
        <v>1439</v>
      </c>
      <c r="L85" s="323" t="s">
        <v>1440</v>
      </c>
      <c r="M85" s="353">
        <v>135</v>
      </c>
      <c r="N85" s="353">
        <v>25.959999999999997</v>
      </c>
      <c r="O85" s="323"/>
      <c r="P85" s="323"/>
      <c r="Q85" s="354"/>
      <c r="R85" s="392"/>
      <c r="S85" s="354"/>
      <c r="T85" s="323"/>
      <c r="U85" s="354"/>
      <c r="V85" s="354"/>
      <c r="W85" s="353">
        <v>16.079999999999998</v>
      </c>
      <c r="X85" s="323"/>
      <c r="Y85" s="353"/>
      <c r="Z85" s="353"/>
      <c r="AA85" s="353"/>
      <c r="AB85" s="353"/>
      <c r="AC85" s="353"/>
      <c r="AD85" s="353"/>
      <c r="AE85" s="354"/>
      <c r="AF85" s="323"/>
      <c r="AG85" s="323"/>
      <c r="AH85" s="353">
        <v>23.13</v>
      </c>
      <c r="AI85" s="323"/>
      <c r="AJ85" s="323"/>
      <c r="AK85" s="353"/>
      <c r="AL85" s="323"/>
      <c r="AM85" s="353"/>
      <c r="AN85" s="353"/>
      <c r="AO85" s="323" t="s">
        <v>1474</v>
      </c>
      <c r="AP85" s="326" t="s">
        <v>1041</v>
      </c>
      <c r="AQ85" s="326"/>
      <c r="AR85" s="326"/>
      <c r="AS85" s="327"/>
      <c r="AT85" s="326">
        <v>8</v>
      </c>
      <c r="AU85" s="326"/>
      <c r="AV85" s="326"/>
      <c r="AW85" s="326"/>
      <c r="AX85" s="326" t="s">
        <v>126</v>
      </c>
      <c r="AY85" s="323" t="s">
        <v>1441</v>
      </c>
      <c r="AZ85" s="326">
        <v>0</v>
      </c>
      <c r="BA85" s="326">
        <v>0</v>
      </c>
      <c r="BB85" s="326">
        <v>0</v>
      </c>
      <c r="BC85" s="326">
        <v>0</v>
      </c>
      <c r="BD85" s="326">
        <v>0</v>
      </c>
      <c r="BE85" s="326">
        <v>0</v>
      </c>
      <c r="BF85" s="326">
        <v>0</v>
      </c>
      <c r="BG85" s="326">
        <v>0</v>
      </c>
      <c r="BH85" s="326">
        <v>0</v>
      </c>
      <c r="BI85" s="326">
        <v>0</v>
      </c>
      <c r="BJ85" s="326">
        <v>0</v>
      </c>
      <c r="BK85" s="326">
        <v>0</v>
      </c>
      <c r="BL85" s="326"/>
      <c r="BM85" s="326" t="s">
        <v>1041</v>
      </c>
      <c r="BN85" s="326"/>
      <c r="BO85" s="326" t="s">
        <v>1041</v>
      </c>
      <c r="BP85" s="356"/>
      <c r="BQ85" s="326"/>
      <c r="BR85" s="326"/>
      <c r="BS85" s="326"/>
      <c r="BT85" s="329"/>
      <c r="BU85" s="329"/>
      <c r="BV85" s="326"/>
      <c r="BW85" s="326" t="s">
        <v>1380</v>
      </c>
      <c r="BX85" s="326">
        <v>1</v>
      </c>
      <c r="BY85" s="329" t="s">
        <v>1442</v>
      </c>
      <c r="BZ85" s="343" t="s">
        <v>1764</v>
      </c>
      <c r="CA85" s="323" t="s">
        <v>184</v>
      </c>
    </row>
    <row r="86" spans="1:79" x14ac:dyDescent="0.15">
      <c r="A86" s="323">
        <v>13934</v>
      </c>
      <c r="B86" s="324">
        <v>42926</v>
      </c>
      <c r="C86" s="325" t="s">
        <v>1037</v>
      </c>
      <c r="D86" s="323" t="s">
        <v>169</v>
      </c>
      <c r="E86" s="323"/>
      <c r="F86" s="323" t="s">
        <v>1057</v>
      </c>
      <c r="G86" s="333">
        <v>42768</v>
      </c>
      <c r="H86" s="326" t="s">
        <v>1040</v>
      </c>
      <c r="I86" s="326" t="s">
        <v>1041</v>
      </c>
      <c r="J86" s="326">
        <v>33</v>
      </c>
      <c r="K86" s="323" t="s">
        <v>1725</v>
      </c>
      <c r="L86" s="323" t="s">
        <v>1726</v>
      </c>
      <c r="M86" s="353">
        <v>118</v>
      </c>
      <c r="N86" s="353">
        <v>26.299999999999997</v>
      </c>
      <c r="O86" s="323"/>
      <c r="P86" s="323"/>
      <c r="Q86" s="354"/>
      <c r="R86" s="392"/>
      <c r="S86" s="354"/>
      <c r="T86" s="323"/>
      <c r="U86" s="354"/>
      <c r="V86" s="354"/>
      <c r="W86" s="353">
        <v>17.399999999999999</v>
      </c>
      <c r="X86" s="323"/>
      <c r="Y86" s="353"/>
      <c r="Z86" s="353"/>
      <c r="AA86" s="353"/>
      <c r="AB86" s="353"/>
      <c r="AC86" s="353"/>
      <c r="AD86" s="354"/>
      <c r="AE86" s="353"/>
      <c r="AF86" s="323"/>
      <c r="AG86" s="323"/>
      <c r="AH86" s="353">
        <v>21.6</v>
      </c>
      <c r="AI86" s="323"/>
      <c r="AJ86" s="323"/>
      <c r="AK86" s="353"/>
      <c r="AL86" s="323"/>
      <c r="AM86" s="353"/>
      <c r="AN86" s="353"/>
      <c r="AO86" s="323" t="s">
        <v>1239</v>
      </c>
      <c r="AP86" s="326" t="s">
        <v>1041</v>
      </c>
      <c r="AQ86" s="326"/>
      <c r="AR86" s="326"/>
      <c r="AS86" s="327"/>
      <c r="AT86" s="326">
        <v>7</v>
      </c>
      <c r="AU86" s="326"/>
      <c r="AV86" s="326"/>
      <c r="AW86" s="326"/>
      <c r="AX86" s="326" t="s">
        <v>971</v>
      </c>
      <c r="AY86" s="323"/>
      <c r="AZ86" s="326">
        <v>0</v>
      </c>
      <c r="BA86" s="326">
        <v>0</v>
      </c>
      <c r="BB86" s="326">
        <v>0</v>
      </c>
      <c r="BC86" s="326">
        <v>0</v>
      </c>
      <c r="BD86" s="326">
        <v>0</v>
      </c>
      <c r="BE86" s="326">
        <v>0</v>
      </c>
      <c r="BF86" s="326">
        <v>0</v>
      </c>
      <c r="BG86" s="326">
        <v>0</v>
      </c>
      <c r="BH86" s="326">
        <v>0</v>
      </c>
      <c r="BI86" s="326">
        <v>0</v>
      </c>
      <c r="BJ86" s="326">
        <v>0</v>
      </c>
      <c r="BK86" s="326">
        <v>0</v>
      </c>
      <c r="BL86" s="326"/>
      <c r="BM86" s="326" t="s">
        <v>1041</v>
      </c>
      <c r="BN86" s="326"/>
      <c r="BO86" s="326" t="s">
        <v>1041</v>
      </c>
      <c r="BP86" s="356"/>
      <c r="BQ86" s="326"/>
      <c r="BR86" s="326"/>
      <c r="BS86" s="326"/>
      <c r="BT86" s="329"/>
      <c r="BU86" s="329"/>
      <c r="BV86" s="326"/>
      <c r="BW86" s="326" t="s">
        <v>1046</v>
      </c>
      <c r="BX86" s="326">
        <v>1</v>
      </c>
      <c r="BY86" s="323"/>
      <c r="BZ86" s="330" t="s">
        <v>1765</v>
      </c>
      <c r="CA86" s="329" t="s">
        <v>89</v>
      </c>
    </row>
    <row r="87" spans="1:79" x14ac:dyDescent="0.15">
      <c r="A87" s="323">
        <v>13415</v>
      </c>
      <c r="B87" s="324">
        <v>42926</v>
      </c>
      <c r="C87" s="325" t="s">
        <v>1186</v>
      </c>
      <c r="D87" s="323" t="s">
        <v>169</v>
      </c>
      <c r="E87" s="323"/>
      <c r="F87" s="323" t="s">
        <v>1057</v>
      </c>
      <c r="G87" s="324">
        <v>42916</v>
      </c>
      <c r="H87" s="326" t="s">
        <v>126</v>
      </c>
      <c r="I87" s="326" t="s">
        <v>971</v>
      </c>
      <c r="J87" s="326">
        <v>34</v>
      </c>
      <c r="K87" s="323" t="s">
        <v>1728</v>
      </c>
      <c r="L87" s="323" t="s">
        <v>1766</v>
      </c>
      <c r="M87" s="353">
        <v>131.06363636363633</v>
      </c>
      <c r="N87" s="353">
        <v>22.009090909090908</v>
      </c>
      <c r="O87" s="323"/>
      <c r="P87" s="323"/>
      <c r="Q87" s="354"/>
      <c r="R87" s="392"/>
      <c r="S87" s="354"/>
      <c r="T87" s="323"/>
      <c r="U87" s="354"/>
      <c r="V87" s="354"/>
      <c r="W87" s="353">
        <v>14.69090909090909</v>
      </c>
      <c r="X87" s="323"/>
      <c r="Y87" s="353"/>
      <c r="Z87" s="353"/>
      <c r="AA87" s="353"/>
      <c r="AB87" s="353"/>
      <c r="AC87" s="353"/>
      <c r="AD87" s="353"/>
      <c r="AE87" s="353"/>
      <c r="AF87" s="323"/>
      <c r="AG87" s="323"/>
      <c r="AH87" s="353">
        <v>18.172727272727268</v>
      </c>
      <c r="AI87" s="323"/>
      <c r="AJ87" s="323"/>
      <c r="AK87" s="353"/>
      <c r="AL87" s="323"/>
      <c r="AM87" s="353"/>
      <c r="AN87" s="353"/>
      <c r="AO87" s="323" t="s">
        <v>1474</v>
      </c>
      <c r="AP87" s="326" t="s">
        <v>1041</v>
      </c>
      <c r="AQ87" s="326"/>
      <c r="AR87" s="326"/>
      <c r="AS87" s="327"/>
      <c r="AT87" s="326">
        <v>8.5</v>
      </c>
      <c r="AU87" s="326"/>
      <c r="AV87" s="326"/>
      <c r="AW87" s="326"/>
      <c r="AX87" s="326" t="s">
        <v>997</v>
      </c>
      <c r="AY87" s="323"/>
      <c r="AZ87" s="326">
        <v>0</v>
      </c>
      <c r="BA87" s="326">
        <v>0</v>
      </c>
      <c r="BB87" s="326">
        <v>0</v>
      </c>
      <c r="BC87" s="326">
        <v>0</v>
      </c>
      <c r="BD87" s="326">
        <v>0</v>
      </c>
      <c r="BE87" s="326">
        <v>0</v>
      </c>
      <c r="BF87" s="326">
        <v>0</v>
      </c>
      <c r="BG87" s="326">
        <v>0</v>
      </c>
      <c r="BH87" s="326">
        <v>0</v>
      </c>
      <c r="BI87" s="326">
        <v>0</v>
      </c>
      <c r="BJ87" s="326">
        <v>0</v>
      </c>
      <c r="BK87" s="326">
        <v>0</v>
      </c>
      <c r="BL87" s="326"/>
      <c r="BM87" s="326" t="s">
        <v>1041</v>
      </c>
      <c r="BN87" s="326"/>
      <c r="BO87" s="326" t="s">
        <v>1041</v>
      </c>
      <c r="BP87" s="356"/>
      <c r="BQ87" s="326"/>
      <c r="BR87" s="326"/>
      <c r="BS87" s="326"/>
      <c r="BT87" s="323"/>
      <c r="BU87" s="323"/>
      <c r="BV87" s="326"/>
      <c r="BW87" s="326" t="s">
        <v>1046</v>
      </c>
      <c r="BX87" s="326"/>
      <c r="BY87" s="323"/>
      <c r="BZ87" s="331" t="s">
        <v>1767</v>
      </c>
      <c r="CA87" s="329" t="s">
        <v>184</v>
      </c>
    </row>
    <row r="88" spans="1:79" x14ac:dyDescent="0.15">
      <c r="A88" s="323">
        <v>198</v>
      </c>
      <c r="B88" s="324">
        <v>42928</v>
      </c>
      <c r="C88" s="325" t="s">
        <v>1037</v>
      </c>
      <c r="D88" s="323" t="s">
        <v>169</v>
      </c>
      <c r="E88" s="323"/>
      <c r="F88" s="323" t="s">
        <v>1057</v>
      </c>
      <c r="G88" s="324">
        <v>42858</v>
      </c>
      <c r="H88" s="326" t="s">
        <v>1040</v>
      </c>
      <c r="I88" s="326" t="s">
        <v>1041</v>
      </c>
      <c r="J88" s="326">
        <v>35</v>
      </c>
      <c r="K88" s="323" t="s">
        <v>1731</v>
      </c>
      <c r="L88" s="323" t="s">
        <v>1732</v>
      </c>
      <c r="M88" s="353">
        <v>118.43636363636362</v>
      </c>
      <c r="N88" s="353">
        <v>31.081818181818178</v>
      </c>
      <c r="O88" s="323"/>
      <c r="P88" s="323"/>
      <c r="Q88" s="354"/>
      <c r="R88" s="392"/>
      <c r="S88" s="354"/>
      <c r="T88" s="323"/>
      <c r="U88" s="354"/>
      <c r="V88" s="354"/>
      <c r="W88" s="353">
        <v>15.118181818181816</v>
      </c>
      <c r="X88" s="323"/>
      <c r="Y88" s="353"/>
      <c r="Z88" s="353"/>
      <c r="AA88" s="353"/>
      <c r="AB88" s="353"/>
      <c r="AC88" s="353"/>
      <c r="AD88" s="354"/>
      <c r="AE88" s="353"/>
      <c r="AF88" s="323"/>
      <c r="AG88" s="323"/>
      <c r="AH88" s="353">
        <v>21.836363636363636</v>
      </c>
      <c r="AI88" s="323"/>
      <c r="AJ88" s="323"/>
      <c r="AK88" s="353"/>
      <c r="AL88" s="323"/>
      <c r="AM88" s="353"/>
      <c r="AN88" s="353"/>
      <c r="AO88" s="323" t="s">
        <v>1239</v>
      </c>
      <c r="AP88" s="326" t="s">
        <v>1041</v>
      </c>
      <c r="AQ88" s="326"/>
      <c r="AR88" s="326"/>
      <c r="AS88" s="327"/>
      <c r="AT88" s="326">
        <v>6</v>
      </c>
      <c r="AU88" s="326"/>
      <c r="AV88" s="326"/>
      <c r="AW88" s="326"/>
      <c r="AX88" s="326" t="s">
        <v>971</v>
      </c>
      <c r="AY88" s="323"/>
      <c r="AZ88" s="326">
        <v>0</v>
      </c>
      <c r="BA88" s="326">
        <v>0</v>
      </c>
      <c r="BB88" s="326">
        <v>0</v>
      </c>
      <c r="BC88" s="326">
        <v>0</v>
      </c>
      <c r="BD88" s="326">
        <v>0</v>
      </c>
      <c r="BE88" s="326">
        <v>0</v>
      </c>
      <c r="BF88" s="326">
        <v>0</v>
      </c>
      <c r="BG88" s="326">
        <v>0</v>
      </c>
      <c r="BH88" s="326">
        <v>0</v>
      </c>
      <c r="BI88" s="326">
        <v>0</v>
      </c>
      <c r="BJ88" s="326">
        <v>0</v>
      </c>
      <c r="BK88" s="326">
        <v>0</v>
      </c>
      <c r="BL88" s="326"/>
      <c r="BM88" s="326" t="s">
        <v>1041</v>
      </c>
      <c r="BN88" s="326"/>
      <c r="BO88" s="326" t="s">
        <v>1041</v>
      </c>
      <c r="BP88" s="356"/>
      <c r="BQ88" s="326"/>
      <c r="BR88" s="326"/>
      <c r="BS88" s="326"/>
      <c r="BT88" s="329"/>
      <c r="BU88" s="329"/>
      <c r="BV88" s="326"/>
      <c r="BW88" s="326" t="s">
        <v>1046</v>
      </c>
      <c r="BX88" s="326">
        <v>1</v>
      </c>
      <c r="BY88" s="323"/>
      <c r="BZ88" s="351" t="s">
        <v>1768</v>
      </c>
      <c r="CA88" s="323" t="s">
        <v>89</v>
      </c>
    </row>
    <row r="89" spans="1:79" x14ac:dyDescent="0.15">
      <c r="A89" s="323">
        <v>13763</v>
      </c>
      <c r="B89" s="324">
        <v>42928</v>
      </c>
      <c r="C89" s="325" t="s">
        <v>1037</v>
      </c>
      <c r="D89" s="323" t="s">
        <v>169</v>
      </c>
      <c r="E89" s="323"/>
      <c r="F89" s="323" t="s">
        <v>1057</v>
      </c>
      <c r="G89" s="324">
        <v>42661</v>
      </c>
      <c r="H89" s="326" t="s">
        <v>1040</v>
      </c>
      <c r="I89" s="326" t="s">
        <v>1041</v>
      </c>
      <c r="J89" s="326">
        <v>36</v>
      </c>
      <c r="K89" s="323" t="s">
        <v>1520</v>
      </c>
      <c r="L89" s="323" t="s">
        <v>1521</v>
      </c>
      <c r="M89" s="353">
        <v>127.27272727272727</v>
      </c>
      <c r="N89" s="353">
        <v>28.18181818181818</v>
      </c>
      <c r="O89" s="323"/>
      <c r="P89" s="323"/>
      <c r="Q89" s="354"/>
      <c r="R89" s="392"/>
      <c r="S89" s="354"/>
      <c r="T89" s="323"/>
      <c r="U89" s="354"/>
      <c r="V89" s="354"/>
      <c r="W89" s="353">
        <v>13.636363636363635</v>
      </c>
      <c r="X89" s="323"/>
      <c r="Y89" s="353"/>
      <c r="Z89" s="353"/>
      <c r="AA89" s="353"/>
      <c r="AB89" s="353"/>
      <c r="AC89" s="353"/>
      <c r="AD89" s="354"/>
      <c r="AE89" s="353"/>
      <c r="AF89" s="323"/>
      <c r="AG89" s="323"/>
      <c r="AH89" s="353">
        <v>19.09090909090909</v>
      </c>
      <c r="AI89" s="323"/>
      <c r="AJ89" s="323"/>
      <c r="AK89" s="353"/>
      <c r="AL89" s="323"/>
      <c r="AM89" s="353"/>
      <c r="AN89" s="353"/>
      <c r="AO89" s="323" t="s">
        <v>1239</v>
      </c>
      <c r="AP89" s="326" t="s">
        <v>1041</v>
      </c>
      <c r="AQ89" s="326"/>
      <c r="AR89" s="326"/>
      <c r="AS89" s="327"/>
      <c r="AT89" s="326">
        <v>5.5</v>
      </c>
      <c r="AU89" s="326"/>
      <c r="AV89" s="326"/>
      <c r="AW89" s="326"/>
      <c r="AX89" s="326" t="s">
        <v>971</v>
      </c>
      <c r="AY89" s="323"/>
      <c r="AZ89" s="326">
        <v>0</v>
      </c>
      <c r="BA89" s="326">
        <v>0</v>
      </c>
      <c r="BB89" s="326">
        <v>0</v>
      </c>
      <c r="BC89" s="326">
        <v>0</v>
      </c>
      <c r="BD89" s="326">
        <v>0</v>
      </c>
      <c r="BE89" s="326">
        <v>0</v>
      </c>
      <c r="BF89" s="326">
        <v>0</v>
      </c>
      <c r="BG89" s="326">
        <v>0</v>
      </c>
      <c r="BH89" s="326">
        <v>0</v>
      </c>
      <c r="BI89" s="326">
        <v>0</v>
      </c>
      <c r="BJ89" s="326">
        <v>0</v>
      </c>
      <c r="BK89" s="326">
        <v>0</v>
      </c>
      <c r="BL89" s="326"/>
      <c r="BM89" s="326" t="s">
        <v>1041</v>
      </c>
      <c r="BN89" s="326">
        <v>12</v>
      </c>
      <c r="BO89" s="326" t="s">
        <v>1041</v>
      </c>
      <c r="BP89" s="356"/>
      <c r="BQ89" s="326"/>
      <c r="BR89" s="326">
        <v>12</v>
      </c>
      <c r="BS89" s="326"/>
      <c r="BT89" s="323"/>
      <c r="BU89" s="329"/>
      <c r="BV89" s="326"/>
      <c r="BW89" s="326" t="s">
        <v>1046</v>
      </c>
      <c r="BX89" s="326"/>
      <c r="BY89" s="323"/>
      <c r="BZ89" s="331" t="s">
        <v>1769</v>
      </c>
      <c r="CA89" s="323" t="s">
        <v>89</v>
      </c>
    </row>
    <row r="90" spans="1:79" x14ac:dyDescent="0.15">
      <c r="A90" s="323">
        <v>14265</v>
      </c>
      <c r="B90" s="324">
        <v>42926</v>
      </c>
      <c r="C90" s="325" t="s">
        <v>1037</v>
      </c>
      <c r="D90" s="323" t="s">
        <v>169</v>
      </c>
      <c r="E90" s="323"/>
      <c r="F90" s="323" t="s">
        <v>644</v>
      </c>
      <c r="G90" s="324">
        <v>42825</v>
      </c>
      <c r="H90" s="326" t="s">
        <v>1040</v>
      </c>
      <c r="I90" s="326" t="s">
        <v>1041</v>
      </c>
      <c r="J90" s="326">
        <v>10</v>
      </c>
      <c r="K90" s="323" t="s">
        <v>905</v>
      </c>
      <c r="L90" s="323" t="s">
        <v>1770</v>
      </c>
      <c r="M90" s="353">
        <v>184.98999999999998</v>
      </c>
      <c r="N90" s="353">
        <v>17.763636363636362</v>
      </c>
      <c r="O90" s="323"/>
      <c r="P90" s="323"/>
      <c r="Q90" s="354"/>
      <c r="R90" s="392"/>
      <c r="S90" s="354"/>
      <c r="T90" s="323"/>
      <c r="U90" s="354"/>
      <c r="V90" s="354"/>
      <c r="W90" s="353">
        <v>17.763636363636362</v>
      </c>
      <c r="X90" s="323"/>
      <c r="Y90" s="353"/>
      <c r="Z90" s="353"/>
      <c r="AA90" s="353"/>
      <c r="AB90" s="353"/>
      <c r="AC90" s="353"/>
      <c r="AD90" s="353"/>
      <c r="AE90" s="353"/>
      <c r="AF90" s="323"/>
      <c r="AG90" s="323"/>
      <c r="AH90" s="353">
        <v>17.763636363636362</v>
      </c>
      <c r="AI90" s="323"/>
      <c r="AJ90" s="323"/>
      <c r="AK90" s="353"/>
      <c r="AL90" s="323"/>
      <c r="AM90" s="353"/>
      <c r="AN90" s="353"/>
      <c r="AO90" s="323" t="s">
        <v>1474</v>
      </c>
      <c r="AP90" s="326" t="s">
        <v>1041</v>
      </c>
      <c r="AQ90" s="326"/>
      <c r="AR90" s="326"/>
      <c r="AS90" s="327"/>
      <c r="AT90" s="326">
        <v>22</v>
      </c>
      <c r="AU90" s="326">
        <v>455</v>
      </c>
      <c r="AV90" s="326"/>
      <c r="AW90" s="326">
        <v>7.5</v>
      </c>
      <c r="AX90" s="326" t="s">
        <v>971</v>
      </c>
      <c r="AY90" s="323"/>
      <c r="AZ90" s="326">
        <v>0</v>
      </c>
      <c r="BA90" s="326">
        <v>0</v>
      </c>
      <c r="BB90" s="326">
        <v>0</v>
      </c>
      <c r="BC90" s="326">
        <v>0</v>
      </c>
      <c r="BD90" s="326">
        <v>0</v>
      </c>
      <c r="BE90" s="326">
        <v>0</v>
      </c>
      <c r="BF90" s="326">
        <v>0</v>
      </c>
      <c r="BG90" s="326">
        <v>0</v>
      </c>
      <c r="BH90" s="326">
        <v>0</v>
      </c>
      <c r="BI90" s="326">
        <v>0</v>
      </c>
      <c r="BJ90" s="326">
        <v>0</v>
      </c>
      <c r="BK90" s="326">
        <v>0</v>
      </c>
      <c r="BL90" s="326"/>
      <c r="BM90" s="326" t="s">
        <v>1041</v>
      </c>
      <c r="BN90" s="326"/>
      <c r="BO90" s="326" t="s">
        <v>1041</v>
      </c>
      <c r="BP90" s="356"/>
      <c r="BQ90" s="326"/>
      <c r="BR90" s="326"/>
      <c r="BS90" s="326"/>
      <c r="BT90" s="323"/>
      <c r="BU90" s="329"/>
      <c r="BV90" s="326"/>
      <c r="BW90" s="326" t="s">
        <v>1046</v>
      </c>
      <c r="BX90" s="326">
        <v>1</v>
      </c>
      <c r="BY90" s="352" t="s">
        <v>1692</v>
      </c>
      <c r="BZ90" s="343" t="s">
        <v>23</v>
      </c>
      <c r="CA90" s="329" t="s">
        <v>89</v>
      </c>
    </row>
    <row r="91" spans="1:79" x14ac:dyDescent="0.15">
      <c r="BZ91" s="161"/>
    </row>
    <row r="92" spans="1:79" x14ac:dyDescent="0.15">
      <c r="BZ92" s="161"/>
    </row>
  </sheetData>
  <sheetProtection algorithmName="SHA-512" hashValue="OjpFY7CagQaUlUZEkz0l+EVZrXtGrIOVsR7RihfRkhKsufVs76P7KQY1uQNo1TkUh1N8PTN6wIC4pPwpv3N13g==" saltValue="RMbyeVC7mY+qP0qCE7tauA==" spinCount="100000" sheet="1" objects="1" scenarios="1"/>
  <hyperlinks>
    <hyperlink ref="BZ21" r:id="rId1" xr:uid="{356629E7-F26C-7949-B995-0C2C61AF2CBE}"/>
    <hyperlink ref="BZ51" r:id="rId2" xr:uid="{D43E8A79-9741-1348-926A-971DCF8B57C2}"/>
    <hyperlink ref="BZ80" r:id="rId3" xr:uid="{28334E36-6195-874D-BFA6-089E8B01A716}"/>
  </hyperlinks>
  <pageMargins left="0.75" right="0.75" top="1" bottom="1" header="0.5" footer="0.5"/>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06FD8D-7667-D340-B464-25FB14246B2B}">
  <sheetPr codeName="Sheet54"/>
  <dimension ref="A1:DE91"/>
  <sheetViews>
    <sheetView zoomScale="90" zoomScaleNormal="90" zoomScalePageLayoutView="110" workbookViewId="0">
      <selection activeCell="A34" sqref="A34:XFD34"/>
    </sheetView>
  </sheetViews>
  <sheetFormatPr baseColWidth="10" defaultRowHeight="13" x14ac:dyDescent="0.15"/>
  <cols>
    <col min="11" max="11" width="17.5" bestFit="1" customWidth="1"/>
    <col min="12" max="12" width="19" bestFit="1" customWidth="1"/>
    <col min="41" max="41" width="19" customWidth="1"/>
  </cols>
  <sheetData>
    <row r="1" spans="1:109" ht="84" x14ac:dyDescent="0.15">
      <c r="A1" s="126" t="s">
        <v>562</v>
      </c>
      <c r="B1" s="126" t="s">
        <v>552</v>
      </c>
      <c r="C1" s="127" t="s">
        <v>553</v>
      </c>
      <c r="D1" s="128" t="s">
        <v>633</v>
      </c>
      <c r="E1" s="128" t="s">
        <v>634</v>
      </c>
      <c r="F1" s="128" t="s">
        <v>635</v>
      </c>
      <c r="G1" s="126" t="s">
        <v>636</v>
      </c>
      <c r="H1" s="129" t="s">
        <v>763</v>
      </c>
      <c r="I1" s="129" t="s">
        <v>578</v>
      </c>
      <c r="J1" s="129" t="s">
        <v>579</v>
      </c>
      <c r="K1" s="128" t="s">
        <v>248</v>
      </c>
      <c r="L1" s="130" t="s">
        <v>580</v>
      </c>
      <c r="M1" s="131" t="s">
        <v>581</v>
      </c>
      <c r="N1" s="132" t="s">
        <v>467</v>
      </c>
      <c r="O1" s="132" t="s">
        <v>468</v>
      </c>
      <c r="P1" s="132" t="s">
        <v>469</v>
      </c>
      <c r="Q1" s="132" t="s">
        <v>642</v>
      </c>
      <c r="R1" s="132" t="s">
        <v>549</v>
      </c>
      <c r="S1" s="132" t="s">
        <v>550</v>
      </c>
      <c r="T1" s="132" t="s">
        <v>551</v>
      </c>
      <c r="U1" s="132" t="s">
        <v>645</v>
      </c>
      <c r="V1" s="133" t="s">
        <v>646</v>
      </c>
      <c r="W1" s="134" t="s">
        <v>647</v>
      </c>
      <c r="X1" s="134" t="s">
        <v>513</v>
      </c>
      <c r="Y1" s="134" t="s">
        <v>304</v>
      </c>
      <c r="Z1" s="134" t="s">
        <v>307</v>
      </c>
      <c r="AA1" s="134" t="s">
        <v>465</v>
      </c>
      <c r="AB1" s="134" t="s">
        <v>466</v>
      </c>
      <c r="AC1" s="134" t="s">
        <v>345</v>
      </c>
      <c r="AD1" s="134" t="s">
        <v>346</v>
      </c>
      <c r="AE1" s="135" t="s">
        <v>564</v>
      </c>
      <c r="AF1" s="136" t="s">
        <v>590</v>
      </c>
      <c r="AG1" s="136" t="s">
        <v>591</v>
      </c>
      <c r="AH1" s="137" t="s">
        <v>700</v>
      </c>
      <c r="AI1" s="137" t="s">
        <v>701</v>
      </c>
      <c r="AJ1" s="137" t="s">
        <v>702</v>
      </c>
      <c r="AK1" s="137" t="s">
        <v>703</v>
      </c>
      <c r="AL1" s="217" t="s">
        <v>185</v>
      </c>
      <c r="AM1" s="217" t="s">
        <v>186</v>
      </c>
      <c r="AN1" s="217" t="s">
        <v>187</v>
      </c>
      <c r="AO1" s="138" t="s">
        <v>605</v>
      </c>
      <c r="AP1" s="139" t="s">
        <v>499</v>
      </c>
      <c r="AQ1" s="139" t="s">
        <v>257</v>
      </c>
      <c r="AR1" s="140" t="s">
        <v>258</v>
      </c>
      <c r="AS1" s="141" t="s">
        <v>432</v>
      </c>
      <c r="AT1" s="142" t="s">
        <v>433</v>
      </c>
      <c r="AU1" s="310" t="s">
        <v>1334</v>
      </c>
      <c r="AV1" s="310" t="s">
        <v>1335</v>
      </c>
      <c r="AW1" s="310" t="s">
        <v>1336</v>
      </c>
      <c r="AX1" s="143" t="s">
        <v>606</v>
      </c>
      <c r="AY1" s="144" t="s">
        <v>607</v>
      </c>
      <c r="AZ1" s="145" t="s">
        <v>608</v>
      </c>
      <c r="BA1" s="146" t="s">
        <v>287</v>
      </c>
      <c r="BB1" s="145" t="s">
        <v>256</v>
      </c>
      <c r="BC1" s="146" t="s">
        <v>335</v>
      </c>
      <c r="BD1" s="145" t="s">
        <v>253</v>
      </c>
      <c r="BE1" s="146" t="s">
        <v>637</v>
      </c>
      <c r="BF1" s="145" t="s">
        <v>547</v>
      </c>
      <c r="BG1" s="147" t="s">
        <v>235</v>
      </c>
      <c r="BH1" s="243" t="s">
        <v>1017</v>
      </c>
      <c r="BI1" s="244" t="s">
        <v>1018</v>
      </c>
      <c r="BJ1" s="145" t="s">
        <v>1010</v>
      </c>
      <c r="BK1" s="147" t="s">
        <v>1011</v>
      </c>
      <c r="BL1" s="129" t="s">
        <v>1012</v>
      </c>
      <c r="BM1" s="129" t="s">
        <v>1013</v>
      </c>
      <c r="BN1" s="129" t="s">
        <v>237</v>
      </c>
      <c r="BO1" s="129" t="s">
        <v>463</v>
      </c>
      <c r="BP1" s="127" t="s">
        <v>1211</v>
      </c>
      <c r="BQ1" s="129" t="s">
        <v>1014</v>
      </c>
      <c r="BR1" s="129" t="s">
        <v>1015</v>
      </c>
      <c r="BS1" s="129" t="s">
        <v>1016</v>
      </c>
      <c r="BT1" s="127" t="s">
        <v>327</v>
      </c>
      <c r="BU1" s="127" t="s">
        <v>234</v>
      </c>
      <c r="BV1" s="129" t="s">
        <v>438</v>
      </c>
      <c r="BW1" s="129" t="s">
        <v>238</v>
      </c>
      <c r="BX1" s="316" t="s">
        <v>1357</v>
      </c>
      <c r="BY1" s="127" t="s">
        <v>434</v>
      </c>
      <c r="BZ1" s="129" t="s">
        <v>435</v>
      </c>
      <c r="CA1" s="126" t="s">
        <v>582</v>
      </c>
    </row>
    <row r="2" spans="1:109" ht="13" customHeight="1" x14ac:dyDescent="0.15">
      <c r="A2" s="323">
        <v>13559</v>
      </c>
      <c r="B2" s="324">
        <v>42929</v>
      </c>
      <c r="C2" s="325" t="s">
        <v>1037</v>
      </c>
      <c r="D2" s="323" t="s">
        <v>1082</v>
      </c>
      <c r="E2" s="323"/>
      <c r="F2" s="323" t="s">
        <v>1051</v>
      </c>
      <c r="G2" s="324">
        <v>42837</v>
      </c>
      <c r="H2" s="326" t="s">
        <v>1040</v>
      </c>
      <c r="I2" s="326" t="s">
        <v>1041</v>
      </c>
      <c r="J2" s="326">
        <v>1</v>
      </c>
      <c r="K2" s="323" t="s">
        <v>1681</v>
      </c>
      <c r="L2" s="323" t="s">
        <v>1682</v>
      </c>
      <c r="M2" s="353">
        <v>48.18181818181818</v>
      </c>
      <c r="N2" s="353">
        <v>17.636363636363633</v>
      </c>
      <c r="O2" s="323"/>
      <c r="P2" s="323"/>
      <c r="Q2" s="354"/>
      <c r="R2" s="392"/>
      <c r="S2" s="354"/>
      <c r="T2" s="323"/>
      <c r="U2" s="354"/>
      <c r="V2" s="354"/>
      <c r="W2" s="354"/>
      <c r="X2" s="323"/>
      <c r="Y2" s="353"/>
      <c r="Z2" s="353"/>
      <c r="AA2" s="353"/>
      <c r="AB2" s="353"/>
      <c r="AC2" s="353"/>
      <c r="AD2" s="353"/>
      <c r="AE2" s="353"/>
      <c r="AF2" s="323"/>
      <c r="AG2" s="323"/>
      <c r="AH2" s="353"/>
      <c r="AI2" s="323"/>
      <c r="AJ2" s="323"/>
      <c r="AK2" s="354"/>
      <c r="AL2" s="323"/>
      <c r="AM2" s="353"/>
      <c r="AN2" s="353"/>
      <c r="AO2" s="323" t="s">
        <v>1054</v>
      </c>
      <c r="AP2" s="326" t="s">
        <v>1041</v>
      </c>
      <c r="AQ2" s="326"/>
      <c r="AR2" s="326"/>
      <c r="AS2" s="327"/>
      <c r="AT2" s="326">
        <v>10</v>
      </c>
      <c r="AU2" s="326"/>
      <c r="AV2" s="326"/>
      <c r="AW2" s="326"/>
      <c r="AX2" s="326" t="s">
        <v>1045</v>
      </c>
      <c r="AY2" s="323"/>
      <c r="AZ2" s="326">
        <v>0</v>
      </c>
      <c r="BA2" s="326">
        <v>0</v>
      </c>
      <c r="BB2" s="326">
        <v>0</v>
      </c>
      <c r="BC2" s="326">
        <v>0</v>
      </c>
      <c r="BD2" s="326">
        <v>0</v>
      </c>
      <c r="BE2" s="326">
        <v>0</v>
      </c>
      <c r="BF2" s="326">
        <v>0</v>
      </c>
      <c r="BG2" s="326">
        <v>0</v>
      </c>
      <c r="BH2" s="326">
        <v>0</v>
      </c>
      <c r="BI2" s="326">
        <v>0</v>
      </c>
      <c r="BJ2" s="326">
        <v>0</v>
      </c>
      <c r="BK2" s="326">
        <v>0</v>
      </c>
      <c r="BL2" s="326"/>
      <c r="BM2" s="326" t="s">
        <v>1041</v>
      </c>
      <c r="BN2" s="326"/>
      <c r="BO2" s="326" t="s">
        <v>1041</v>
      </c>
      <c r="BP2" s="355">
        <v>94.472727272727269</v>
      </c>
      <c r="BQ2" s="326"/>
      <c r="BR2" s="326"/>
      <c r="BS2" s="328">
        <v>42916</v>
      </c>
      <c r="BT2" s="236" t="s">
        <v>1683</v>
      </c>
      <c r="BU2" s="329"/>
      <c r="BV2" s="326"/>
      <c r="BW2" s="326" t="s">
        <v>1046</v>
      </c>
      <c r="BX2" s="326"/>
      <c r="BY2" s="329" t="s">
        <v>1684</v>
      </c>
      <c r="BZ2" s="343" t="s">
        <v>23</v>
      </c>
      <c r="CA2" s="329" t="s">
        <v>89</v>
      </c>
    </row>
    <row r="3" spans="1:109" ht="13" customHeight="1" x14ac:dyDescent="0.15">
      <c r="A3" s="323">
        <v>15095</v>
      </c>
      <c r="B3" s="324">
        <v>42925</v>
      </c>
      <c r="C3" s="325" t="s">
        <v>1037</v>
      </c>
      <c r="D3" s="323" t="s">
        <v>1082</v>
      </c>
      <c r="E3" s="323"/>
      <c r="F3" s="323" t="s">
        <v>1051</v>
      </c>
      <c r="G3" s="324">
        <v>42922</v>
      </c>
      <c r="H3" s="326" t="s">
        <v>1040</v>
      </c>
      <c r="I3" s="326" t="s">
        <v>1041</v>
      </c>
      <c r="J3" s="326">
        <v>2</v>
      </c>
      <c r="K3" s="323" t="s">
        <v>1042</v>
      </c>
      <c r="L3" s="323" t="s">
        <v>1087</v>
      </c>
      <c r="M3" s="353">
        <v>74.5</v>
      </c>
      <c r="N3" s="353">
        <v>19.636363636363637</v>
      </c>
      <c r="O3" s="323"/>
      <c r="P3" s="323"/>
      <c r="Q3" s="354"/>
      <c r="R3" s="392"/>
      <c r="S3" s="354"/>
      <c r="T3" s="323"/>
      <c r="U3" s="354"/>
      <c r="V3" s="354"/>
      <c r="W3" s="354"/>
      <c r="X3" s="323"/>
      <c r="Y3" s="353"/>
      <c r="Z3" s="353"/>
      <c r="AA3" s="353"/>
      <c r="AB3" s="353"/>
      <c r="AC3" s="353"/>
      <c r="AD3" s="353"/>
      <c r="AE3" s="353"/>
      <c r="AF3" s="323"/>
      <c r="AG3" s="323"/>
      <c r="AH3" s="353"/>
      <c r="AI3" s="323"/>
      <c r="AJ3" s="323"/>
      <c r="AK3" s="353"/>
      <c r="AL3" s="323"/>
      <c r="AM3" s="353"/>
      <c r="AN3" s="353"/>
      <c r="AO3" s="323" t="s">
        <v>1054</v>
      </c>
      <c r="AP3" s="326" t="s">
        <v>1041</v>
      </c>
      <c r="AQ3" s="326"/>
      <c r="AR3" s="326"/>
      <c r="AS3" s="327"/>
      <c r="AT3" s="326">
        <v>7</v>
      </c>
      <c r="AU3" s="326"/>
      <c r="AV3" s="326"/>
      <c r="AW3" s="326"/>
      <c r="AX3" s="326" t="s">
        <v>1045</v>
      </c>
      <c r="AY3" s="323"/>
      <c r="AZ3" s="326">
        <v>0</v>
      </c>
      <c r="BA3" s="326">
        <v>0</v>
      </c>
      <c r="BB3" s="326">
        <v>0</v>
      </c>
      <c r="BC3" s="326">
        <v>0</v>
      </c>
      <c r="BD3" s="326">
        <v>0</v>
      </c>
      <c r="BE3" s="326">
        <v>0</v>
      </c>
      <c r="BF3" s="326">
        <v>0</v>
      </c>
      <c r="BG3" s="326">
        <v>0</v>
      </c>
      <c r="BH3" s="326">
        <v>0</v>
      </c>
      <c r="BI3" s="326">
        <v>0</v>
      </c>
      <c r="BJ3" s="326">
        <v>0</v>
      </c>
      <c r="BK3" s="326">
        <v>0</v>
      </c>
      <c r="BL3" s="326"/>
      <c r="BM3" s="326" t="s">
        <v>1041</v>
      </c>
      <c r="BN3" s="326">
        <v>12</v>
      </c>
      <c r="BO3" s="326" t="s">
        <v>1041</v>
      </c>
      <c r="BP3" s="356"/>
      <c r="BQ3" s="326"/>
      <c r="BR3" s="326">
        <v>12</v>
      </c>
      <c r="BS3" s="326"/>
      <c r="BT3" s="323"/>
      <c r="BU3" s="329"/>
      <c r="BV3" s="326"/>
      <c r="BW3" s="326" t="s">
        <v>1046</v>
      </c>
      <c r="BX3" s="326"/>
      <c r="BY3" s="323" t="s">
        <v>1685</v>
      </c>
      <c r="BZ3" s="393" t="s">
        <v>1771</v>
      </c>
      <c r="CA3" s="329" t="s">
        <v>130</v>
      </c>
    </row>
    <row r="4" spans="1:109" ht="13" customHeight="1" x14ac:dyDescent="0.15">
      <c r="A4" s="323">
        <v>11794</v>
      </c>
      <c r="B4" s="324">
        <v>42925</v>
      </c>
      <c r="C4" s="325" t="s">
        <v>1037</v>
      </c>
      <c r="D4" s="323" t="s">
        <v>1082</v>
      </c>
      <c r="E4" s="323"/>
      <c r="F4" s="323" t="s">
        <v>1051</v>
      </c>
      <c r="G4" s="333">
        <v>42916</v>
      </c>
      <c r="H4" s="326" t="s">
        <v>1040</v>
      </c>
      <c r="I4" s="326" t="s">
        <v>1041</v>
      </c>
      <c r="J4" s="326">
        <v>3</v>
      </c>
      <c r="K4" s="323" t="s">
        <v>1097</v>
      </c>
      <c r="L4" s="323" t="s">
        <v>1383</v>
      </c>
      <c r="M4" s="353">
        <v>57</v>
      </c>
      <c r="N4" s="353">
        <v>18.999999999999996</v>
      </c>
      <c r="O4" s="323"/>
      <c r="P4" s="323"/>
      <c r="Q4" s="354"/>
      <c r="R4" s="392"/>
      <c r="S4" s="354"/>
      <c r="T4" s="323"/>
      <c r="U4" s="354"/>
      <c r="V4" s="354"/>
      <c r="W4" s="354"/>
      <c r="X4" s="323"/>
      <c r="Y4" s="353"/>
      <c r="Z4" s="353"/>
      <c r="AA4" s="353"/>
      <c r="AB4" s="353"/>
      <c r="AC4" s="353"/>
      <c r="AD4" s="354"/>
      <c r="AE4" s="353"/>
      <c r="AF4" s="323"/>
      <c r="AG4" s="323"/>
      <c r="AH4" s="353"/>
      <c r="AI4" s="323"/>
      <c r="AJ4" s="323"/>
      <c r="AK4" s="353"/>
      <c r="AL4" s="323"/>
      <c r="AM4" s="353"/>
      <c r="AN4" s="353"/>
      <c r="AO4" s="323" t="s">
        <v>1054</v>
      </c>
      <c r="AP4" s="326" t="s">
        <v>1041</v>
      </c>
      <c r="AQ4" s="326"/>
      <c r="AR4" s="326"/>
      <c r="AS4" s="327"/>
      <c r="AT4" s="326">
        <v>7.5</v>
      </c>
      <c r="AU4" s="326"/>
      <c r="AV4" s="326"/>
      <c r="AW4" s="326"/>
      <c r="AX4" s="326" t="s">
        <v>1041</v>
      </c>
      <c r="AY4" s="323"/>
      <c r="AZ4" s="326">
        <v>0</v>
      </c>
      <c r="BA4" s="326">
        <v>0</v>
      </c>
      <c r="BB4" s="326">
        <v>0</v>
      </c>
      <c r="BC4" s="326">
        <v>0</v>
      </c>
      <c r="BD4" s="326">
        <v>0</v>
      </c>
      <c r="BE4" s="326">
        <v>0</v>
      </c>
      <c r="BF4" s="326">
        <v>0</v>
      </c>
      <c r="BG4" s="326">
        <v>0</v>
      </c>
      <c r="BH4" s="326">
        <v>0</v>
      </c>
      <c r="BI4" s="326">
        <v>0</v>
      </c>
      <c r="BJ4" s="326">
        <v>0</v>
      </c>
      <c r="BK4" s="326">
        <v>0</v>
      </c>
      <c r="BL4" s="326"/>
      <c r="BM4" s="326" t="s">
        <v>1041</v>
      </c>
      <c r="BN4" s="326"/>
      <c r="BO4" s="326" t="s">
        <v>1041</v>
      </c>
      <c r="BP4" s="356"/>
      <c r="BQ4" s="326"/>
      <c r="BR4" s="326"/>
      <c r="BS4" s="326"/>
      <c r="BT4" s="323"/>
      <c r="BU4" s="329"/>
      <c r="BV4" s="326"/>
      <c r="BW4" s="326" t="s">
        <v>1046</v>
      </c>
      <c r="BX4" s="326">
        <v>1</v>
      </c>
      <c r="BY4" s="323"/>
      <c r="BZ4" s="393" t="s">
        <v>1499</v>
      </c>
      <c r="CA4" s="323" t="s">
        <v>184</v>
      </c>
    </row>
    <row r="5" spans="1:109" ht="13" customHeight="1" x14ac:dyDescent="0.15">
      <c r="A5" s="323">
        <v>13052</v>
      </c>
      <c r="B5" s="324">
        <v>42929</v>
      </c>
      <c r="C5" s="325" t="s">
        <v>1037</v>
      </c>
      <c r="D5" s="323" t="s">
        <v>1082</v>
      </c>
      <c r="E5" s="323"/>
      <c r="F5" s="323" t="s">
        <v>1051</v>
      </c>
      <c r="G5" s="324">
        <v>42916</v>
      </c>
      <c r="H5" s="326" t="s">
        <v>971</v>
      </c>
      <c r="I5" s="326" t="s">
        <v>1167</v>
      </c>
      <c r="J5" s="326">
        <v>6</v>
      </c>
      <c r="K5" s="323" t="s">
        <v>1047</v>
      </c>
      <c r="L5" s="323" t="s">
        <v>1389</v>
      </c>
      <c r="M5" s="353">
        <v>77</v>
      </c>
      <c r="N5" s="353">
        <v>26.7</v>
      </c>
      <c r="O5" s="323"/>
      <c r="P5" s="323"/>
      <c r="Q5" s="354"/>
      <c r="R5" s="392"/>
      <c r="S5" s="354"/>
      <c r="T5" s="323"/>
      <c r="U5" s="354"/>
      <c r="V5" s="354"/>
      <c r="W5" s="354"/>
      <c r="X5" s="323"/>
      <c r="Y5" s="353"/>
      <c r="Z5" s="353"/>
      <c r="AA5" s="353"/>
      <c r="AB5" s="353"/>
      <c r="AC5" s="353"/>
      <c r="AD5" s="353"/>
      <c r="AE5" s="353"/>
      <c r="AF5" s="323"/>
      <c r="AG5" s="323"/>
      <c r="AH5" s="353"/>
      <c r="AI5" s="323"/>
      <c r="AJ5" s="323"/>
      <c r="AK5" s="353"/>
      <c r="AL5" s="323"/>
      <c r="AM5" s="353"/>
      <c r="AN5" s="353"/>
      <c r="AO5" s="323" t="s">
        <v>1054</v>
      </c>
      <c r="AP5" s="326" t="s">
        <v>1041</v>
      </c>
      <c r="AQ5" s="326"/>
      <c r="AR5" s="326"/>
      <c r="AS5" s="327"/>
      <c r="AT5" s="326"/>
      <c r="AU5" s="326"/>
      <c r="AV5" s="326"/>
      <c r="AW5" s="326"/>
      <c r="AX5" s="326" t="s">
        <v>1041</v>
      </c>
      <c r="AY5" s="323"/>
      <c r="AZ5" s="326">
        <v>20</v>
      </c>
      <c r="BA5" s="326">
        <v>0</v>
      </c>
      <c r="BB5" s="326">
        <v>0</v>
      </c>
      <c r="BC5" s="326">
        <v>0</v>
      </c>
      <c r="BD5" s="326">
        <v>0</v>
      </c>
      <c r="BE5" s="326">
        <v>0</v>
      </c>
      <c r="BF5" s="326">
        <v>0</v>
      </c>
      <c r="BG5" s="326">
        <v>0</v>
      </c>
      <c r="BH5" s="326">
        <v>5</v>
      </c>
      <c r="BI5" s="326">
        <v>0</v>
      </c>
      <c r="BJ5" s="326">
        <v>0</v>
      </c>
      <c r="BK5" s="326">
        <v>0</v>
      </c>
      <c r="BL5" s="326"/>
      <c r="BM5" s="326" t="s">
        <v>1041</v>
      </c>
      <c r="BN5" s="326"/>
      <c r="BO5" s="326" t="s">
        <v>1041</v>
      </c>
      <c r="BP5" s="356"/>
      <c r="BQ5" s="326"/>
      <c r="BR5" s="326"/>
      <c r="BS5" s="326"/>
      <c r="BT5" s="329"/>
      <c r="BU5" s="329"/>
      <c r="BV5" s="326"/>
      <c r="BW5" s="326" t="s">
        <v>1046</v>
      </c>
      <c r="BX5" s="326"/>
      <c r="BY5" s="323" t="s">
        <v>1687</v>
      </c>
      <c r="BZ5" s="330" t="s">
        <v>1772</v>
      </c>
      <c r="CA5" s="323" t="s">
        <v>184</v>
      </c>
    </row>
    <row r="6" spans="1:109" ht="13" customHeight="1" x14ac:dyDescent="0.15">
      <c r="A6" s="323">
        <v>11094</v>
      </c>
      <c r="B6" s="324">
        <v>42928</v>
      </c>
      <c r="C6" s="325" t="s">
        <v>1037</v>
      </c>
      <c r="D6" s="323" t="s">
        <v>1082</v>
      </c>
      <c r="E6" s="323"/>
      <c r="F6" s="323" t="s">
        <v>1051</v>
      </c>
      <c r="G6" s="333">
        <v>42643</v>
      </c>
      <c r="H6" s="326" t="s">
        <v>1040</v>
      </c>
      <c r="I6" s="326" t="s">
        <v>1041</v>
      </c>
      <c r="J6" s="326">
        <v>7</v>
      </c>
      <c r="K6" s="323" t="s">
        <v>1048</v>
      </c>
      <c r="L6" s="323" t="s">
        <v>1391</v>
      </c>
      <c r="M6" s="353">
        <v>83.399999999999991</v>
      </c>
      <c r="N6" s="353">
        <v>25.899999999999995</v>
      </c>
      <c r="O6" s="323" t="s">
        <v>1050</v>
      </c>
      <c r="P6" s="323">
        <v>300</v>
      </c>
      <c r="Q6" s="353">
        <v>27.9</v>
      </c>
      <c r="R6" s="392"/>
      <c r="S6" s="354"/>
      <c r="T6" s="323"/>
      <c r="U6" s="354"/>
      <c r="V6" s="354"/>
      <c r="W6" s="354"/>
      <c r="X6" s="323"/>
      <c r="Y6" s="353"/>
      <c r="Z6" s="353"/>
      <c r="AA6" s="353"/>
      <c r="AB6" s="353"/>
      <c r="AC6" s="353"/>
      <c r="AD6" s="353"/>
      <c r="AE6" s="353"/>
      <c r="AF6" s="323"/>
      <c r="AG6" s="323"/>
      <c r="AH6" s="353"/>
      <c r="AI6" s="323"/>
      <c r="AJ6" s="323"/>
      <c r="AK6" s="353"/>
      <c r="AL6" s="323"/>
      <c r="AM6" s="353"/>
      <c r="AN6" s="353"/>
      <c r="AO6" s="323" t="s">
        <v>1054</v>
      </c>
      <c r="AP6" s="326" t="s">
        <v>1041</v>
      </c>
      <c r="AQ6" s="326"/>
      <c r="AR6" s="326"/>
      <c r="AS6" s="326">
        <v>10</v>
      </c>
      <c r="AT6" s="326">
        <v>10.199999999999999</v>
      </c>
      <c r="AU6" s="326"/>
      <c r="AV6" s="326"/>
      <c r="AW6" s="326"/>
      <c r="AX6" s="326" t="s">
        <v>1045</v>
      </c>
      <c r="AY6" s="323"/>
      <c r="AZ6" s="326">
        <v>0</v>
      </c>
      <c r="BA6" s="326">
        <v>0</v>
      </c>
      <c r="BB6" s="326">
        <v>7</v>
      </c>
      <c r="BC6" s="326">
        <v>0</v>
      </c>
      <c r="BD6" s="326">
        <v>0</v>
      </c>
      <c r="BE6" s="326">
        <v>0</v>
      </c>
      <c r="BF6" s="326">
        <v>0</v>
      </c>
      <c r="BG6" s="326">
        <v>0</v>
      </c>
      <c r="BH6" s="326">
        <v>0</v>
      </c>
      <c r="BI6" s="326">
        <v>0</v>
      </c>
      <c r="BJ6" s="326">
        <v>0</v>
      </c>
      <c r="BK6" s="326">
        <v>0</v>
      </c>
      <c r="BL6" s="326"/>
      <c r="BM6" s="326" t="s">
        <v>971</v>
      </c>
      <c r="BN6" s="326"/>
      <c r="BO6" s="326" t="s">
        <v>1041</v>
      </c>
      <c r="BP6" s="356"/>
      <c r="BQ6" s="326"/>
      <c r="BR6" s="326"/>
      <c r="BS6" s="326"/>
      <c r="BT6" s="329"/>
      <c r="BU6" s="329"/>
      <c r="BV6" s="326"/>
      <c r="BW6" s="326" t="s">
        <v>1046</v>
      </c>
      <c r="BX6" s="326"/>
      <c r="BY6" s="323"/>
      <c r="BZ6" s="397" t="s">
        <v>1118</v>
      </c>
      <c r="CA6" s="329" t="s">
        <v>89</v>
      </c>
    </row>
    <row r="7" spans="1:109" ht="13" customHeight="1" x14ac:dyDescent="0.15">
      <c r="A7" s="323">
        <v>1481</v>
      </c>
      <c r="B7" s="324">
        <v>42928</v>
      </c>
      <c r="C7" s="325" t="s">
        <v>1037</v>
      </c>
      <c r="D7" s="323" t="s">
        <v>1082</v>
      </c>
      <c r="E7" s="323"/>
      <c r="F7" s="323" t="s">
        <v>1051</v>
      </c>
      <c r="G7" s="324">
        <v>42916</v>
      </c>
      <c r="H7" s="326" t="s">
        <v>1040</v>
      </c>
      <c r="I7" s="326" t="s">
        <v>1041</v>
      </c>
      <c r="J7" s="326">
        <v>8</v>
      </c>
      <c r="K7" s="323" t="s">
        <v>1689</v>
      </c>
      <c r="L7" s="323" t="s">
        <v>1066</v>
      </c>
      <c r="M7" s="353">
        <v>88.72727272727272</v>
      </c>
      <c r="N7" s="353">
        <v>19.809090909090905</v>
      </c>
      <c r="O7" s="323"/>
      <c r="P7" s="323"/>
      <c r="Q7" s="354"/>
      <c r="R7" s="392"/>
      <c r="S7" s="354"/>
      <c r="T7" s="323"/>
      <c r="U7" s="354"/>
      <c r="V7" s="354"/>
      <c r="W7" s="354"/>
      <c r="X7" s="323"/>
      <c r="Y7" s="353"/>
      <c r="Z7" s="353"/>
      <c r="AA7" s="353"/>
      <c r="AB7" s="353"/>
      <c r="AC7" s="353"/>
      <c r="AD7" s="353"/>
      <c r="AE7" s="353"/>
      <c r="AF7" s="323"/>
      <c r="AG7" s="323"/>
      <c r="AH7" s="353"/>
      <c r="AI7" s="323"/>
      <c r="AJ7" s="323"/>
      <c r="AK7" s="353"/>
      <c r="AL7" s="323"/>
      <c r="AM7" s="353"/>
      <c r="AN7" s="353"/>
      <c r="AO7" s="323" t="s">
        <v>1054</v>
      </c>
      <c r="AP7" s="326" t="s">
        <v>1041</v>
      </c>
      <c r="AQ7" s="326"/>
      <c r="AR7" s="326"/>
      <c r="AS7" s="327"/>
      <c r="AT7" s="326">
        <v>11.6</v>
      </c>
      <c r="AU7" s="326"/>
      <c r="AV7" s="326"/>
      <c r="AW7" s="326"/>
      <c r="AX7" s="326" t="s">
        <v>1045</v>
      </c>
      <c r="AY7" s="323"/>
      <c r="AZ7" s="326">
        <v>0</v>
      </c>
      <c r="BA7" s="326">
        <v>0</v>
      </c>
      <c r="BB7" s="326">
        <v>0</v>
      </c>
      <c r="BC7" s="326">
        <v>0</v>
      </c>
      <c r="BD7" s="326">
        <v>0</v>
      </c>
      <c r="BE7" s="326">
        <v>0</v>
      </c>
      <c r="BF7" s="326">
        <v>0</v>
      </c>
      <c r="BG7" s="326">
        <v>0</v>
      </c>
      <c r="BH7" s="326">
        <v>0</v>
      </c>
      <c r="BI7" s="326">
        <v>0</v>
      </c>
      <c r="BJ7" s="326">
        <v>0</v>
      </c>
      <c r="BK7" s="326">
        <v>0</v>
      </c>
      <c r="BL7" s="326"/>
      <c r="BM7" s="326" t="s">
        <v>1041</v>
      </c>
      <c r="BN7" s="326"/>
      <c r="BO7" s="326" t="s">
        <v>1041</v>
      </c>
      <c r="BP7" s="356"/>
      <c r="BQ7" s="326"/>
      <c r="BR7" s="326"/>
      <c r="BS7" s="326"/>
      <c r="BT7" s="329"/>
      <c r="BU7" s="329"/>
      <c r="BV7" s="326"/>
      <c r="BW7" s="326" t="s">
        <v>1046</v>
      </c>
      <c r="BX7" s="326"/>
      <c r="BY7" s="323"/>
      <c r="BZ7" s="397" t="s">
        <v>1504</v>
      </c>
      <c r="CA7" s="329" t="s">
        <v>184</v>
      </c>
    </row>
    <row r="8" spans="1:109" ht="13" customHeight="1" x14ac:dyDescent="0.15">
      <c r="A8" s="323">
        <v>10260</v>
      </c>
      <c r="B8" s="324">
        <v>42925</v>
      </c>
      <c r="C8" s="325" t="s">
        <v>1037</v>
      </c>
      <c r="D8" s="323" t="s">
        <v>1082</v>
      </c>
      <c r="E8" s="323"/>
      <c r="F8" s="323" t="s">
        <v>1051</v>
      </c>
      <c r="G8" s="324">
        <v>42916</v>
      </c>
      <c r="H8" s="326" t="s">
        <v>1040</v>
      </c>
      <c r="I8" s="326" t="s">
        <v>1041</v>
      </c>
      <c r="J8" s="326">
        <v>9</v>
      </c>
      <c r="K8" s="323" t="s">
        <v>1122</v>
      </c>
      <c r="L8" s="323" t="s">
        <v>1123</v>
      </c>
      <c r="M8" s="353">
        <v>80</v>
      </c>
      <c r="N8" s="353">
        <v>24.981818181818181</v>
      </c>
      <c r="O8" s="323"/>
      <c r="P8" s="323"/>
      <c r="Q8" s="354"/>
      <c r="R8" s="392"/>
      <c r="S8" s="354"/>
      <c r="T8" s="323"/>
      <c r="U8" s="354"/>
      <c r="V8" s="354"/>
      <c r="W8" s="354"/>
      <c r="X8" s="323"/>
      <c r="Y8" s="353"/>
      <c r="Z8" s="353"/>
      <c r="AA8" s="353"/>
      <c r="AB8" s="353"/>
      <c r="AC8" s="353"/>
      <c r="AD8" s="354"/>
      <c r="AE8" s="353"/>
      <c r="AF8" s="323"/>
      <c r="AG8" s="323"/>
      <c r="AH8" s="353"/>
      <c r="AI8" s="323"/>
      <c r="AJ8" s="323"/>
      <c r="AK8" s="353"/>
      <c r="AL8" s="323"/>
      <c r="AM8" s="353"/>
      <c r="AN8" s="353"/>
      <c r="AO8" s="323" t="s">
        <v>1054</v>
      </c>
      <c r="AP8" s="326" t="s">
        <v>1041</v>
      </c>
      <c r="AQ8" s="326"/>
      <c r="AR8" s="326"/>
      <c r="AS8" s="327"/>
      <c r="AT8" s="326">
        <v>9.5</v>
      </c>
      <c r="AU8" s="326"/>
      <c r="AV8" s="326"/>
      <c r="AW8" s="326"/>
      <c r="AX8" s="326" t="s">
        <v>1045</v>
      </c>
      <c r="AY8" s="323"/>
      <c r="AZ8" s="326">
        <v>16</v>
      </c>
      <c r="BA8" s="326">
        <v>0</v>
      </c>
      <c r="BB8" s="326">
        <v>0</v>
      </c>
      <c r="BC8" s="326">
        <v>0</v>
      </c>
      <c r="BD8" s="326">
        <v>0</v>
      </c>
      <c r="BE8" s="326">
        <v>0</v>
      </c>
      <c r="BF8" s="326">
        <v>0</v>
      </c>
      <c r="BG8" s="326">
        <v>0</v>
      </c>
      <c r="BH8" s="326">
        <v>0</v>
      </c>
      <c r="BI8" s="326">
        <v>0</v>
      </c>
      <c r="BJ8" s="326">
        <v>0</v>
      </c>
      <c r="BK8" s="326">
        <v>0</v>
      </c>
      <c r="BL8" s="326"/>
      <c r="BM8" s="326" t="s">
        <v>1041</v>
      </c>
      <c r="BN8" s="326">
        <v>12</v>
      </c>
      <c r="BO8" s="326" t="s">
        <v>1041</v>
      </c>
      <c r="BP8" s="356"/>
      <c r="BQ8" s="326"/>
      <c r="BR8" s="326">
        <v>12</v>
      </c>
      <c r="BS8" s="326"/>
      <c r="BT8" s="329"/>
      <c r="BU8" s="329"/>
      <c r="BV8" s="326"/>
      <c r="BW8" s="326" t="s">
        <v>1046</v>
      </c>
      <c r="BX8" s="326"/>
      <c r="BY8" s="323" t="s">
        <v>1690</v>
      </c>
      <c r="BZ8" s="397" t="s">
        <v>1505</v>
      </c>
      <c r="CA8" s="323" t="s">
        <v>184</v>
      </c>
    </row>
    <row r="9" spans="1:109" ht="13" customHeight="1" x14ac:dyDescent="0.15">
      <c r="A9" s="323">
        <v>12757</v>
      </c>
      <c r="B9" s="324">
        <v>42926</v>
      </c>
      <c r="C9" s="325" t="s">
        <v>1037</v>
      </c>
      <c r="D9" s="323" t="s">
        <v>1082</v>
      </c>
      <c r="E9" s="323"/>
      <c r="F9" s="323" t="s">
        <v>1051</v>
      </c>
      <c r="G9" s="324">
        <v>42917</v>
      </c>
      <c r="H9" s="326" t="s">
        <v>1040</v>
      </c>
      <c r="I9" s="326" t="s">
        <v>1041</v>
      </c>
      <c r="J9" s="326">
        <v>10</v>
      </c>
      <c r="K9" s="323" t="s">
        <v>905</v>
      </c>
      <c r="L9" s="323" t="s">
        <v>1691</v>
      </c>
      <c r="M9" s="353">
        <v>89.109090909090895</v>
      </c>
      <c r="N9" s="353">
        <v>20.372727272727271</v>
      </c>
      <c r="O9" s="323"/>
      <c r="P9" s="323"/>
      <c r="Q9" s="354"/>
      <c r="R9" s="392"/>
      <c r="S9" s="354"/>
      <c r="T9" s="323"/>
      <c r="U9" s="354"/>
      <c r="V9" s="354"/>
      <c r="W9" s="354"/>
      <c r="X9" s="323"/>
      <c r="Y9" s="353"/>
      <c r="Z9" s="353"/>
      <c r="AA9" s="353"/>
      <c r="AB9" s="353"/>
      <c r="AC9" s="353"/>
      <c r="AD9" s="353"/>
      <c r="AE9" s="353"/>
      <c r="AF9" s="323"/>
      <c r="AG9" s="323"/>
      <c r="AH9" s="353"/>
      <c r="AI9" s="323"/>
      <c r="AJ9" s="323"/>
      <c r="AK9" s="353"/>
      <c r="AL9" s="323"/>
      <c r="AM9" s="353"/>
      <c r="AN9" s="353"/>
      <c r="AO9" s="323" t="s">
        <v>1054</v>
      </c>
      <c r="AP9" s="326" t="s">
        <v>1041</v>
      </c>
      <c r="AQ9" s="326"/>
      <c r="AR9" s="326"/>
      <c r="AS9" s="327"/>
      <c r="AT9" s="326">
        <v>7.5</v>
      </c>
      <c r="AU9" s="326"/>
      <c r="AV9" s="326"/>
      <c r="AW9" s="326"/>
      <c r="AX9" s="326" t="s">
        <v>1041</v>
      </c>
      <c r="AY9" s="323"/>
      <c r="AZ9" s="326">
        <v>0</v>
      </c>
      <c r="BA9" s="326">
        <v>0</v>
      </c>
      <c r="BB9" s="326">
        <v>0</v>
      </c>
      <c r="BC9" s="326">
        <v>0</v>
      </c>
      <c r="BD9" s="326">
        <v>0</v>
      </c>
      <c r="BE9" s="326">
        <v>0</v>
      </c>
      <c r="BF9" s="326">
        <v>0</v>
      </c>
      <c r="BG9" s="326">
        <v>0</v>
      </c>
      <c r="BH9" s="326">
        <v>0</v>
      </c>
      <c r="BI9" s="326">
        <v>0</v>
      </c>
      <c r="BJ9" s="326">
        <v>0</v>
      </c>
      <c r="BK9" s="326">
        <v>0</v>
      </c>
      <c r="BL9" s="326"/>
      <c r="BM9" s="326" t="s">
        <v>1041</v>
      </c>
      <c r="BN9" s="326"/>
      <c r="BO9" s="326" t="s">
        <v>1041</v>
      </c>
      <c r="BP9" s="356"/>
      <c r="BQ9" s="326"/>
      <c r="BR9" s="326"/>
      <c r="BS9" s="326"/>
      <c r="BT9" s="323"/>
      <c r="BU9" s="323"/>
      <c r="BV9" s="326"/>
      <c r="BW9" s="326" t="s">
        <v>1046</v>
      </c>
      <c r="BX9" s="326"/>
      <c r="BY9" s="352" t="s">
        <v>1692</v>
      </c>
      <c r="BZ9" s="350" t="s">
        <v>1773</v>
      </c>
      <c r="CA9" s="329" t="s">
        <v>184</v>
      </c>
    </row>
    <row r="10" spans="1:109" ht="13" customHeight="1" x14ac:dyDescent="0.15">
      <c r="A10" s="323">
        <v>4371</v>
      </c>
      <c r="B10" s="324">
        <v>42926</v>
      </c>
      <c r="C10" s="325" t="s">
        <v>1037</v>
      </c>
      <c r="D10" s="323" t="s">
        <v>1082</v>
      </c>
      <c r="E10" s="323"/>
      <c r="F10" s="323" t="s">
        <v>1051</v>
      </c>
      <c r="G10" s="324">
        <v>42916</v>
      </c>
      <c r="H10" s="326" t="s">
        <v>1040</v>
      </c>
      <c r="I10" s="326" t="s">
        <v>1041</v>
      </c>
      <c r="J10" s="326">
        <v>11</v>
      </c>
      <c r="K10" s="323" t="s">
        <v>1052</v>
      </c>
      <c r="L10" s="323" t="s">
        <v>1126</v>
      </c>
      <c r="M10" s="353">
        <v>83.499999999999986</v>
      </c>
      <c r="N10" s="353">
        <v>22.381818181818179</v>
      </c>
      <c r="O10" s="323"/>
      <c r="P10" s="323"/>
      <c r="Q10" s="354"/>
      <c r="R10" s="392"/>
      <c r="S10" s="354"/>
      <c r="T10" s="323"/>
      <c r="U10" s="354"/>
      <c r="V10" s="354"/>
      <c r="W10" s="354"/>
      <c r="X10" s="323"/>
      <c r="Y10" s="353"/>
      <c r="Z10" s="353"/>
      <c r="AA10" s="353"/>
      <c r="AB10" s="353"/>
      <c r="AC10" s="353"/>
      <c r="AD10" s="353"/>
      <c r="AE10" s="353"/>
      <c r="AF10" s="323"/>
      <c r="AG10" s="323"/>
      <c r="AH10" s="353"/>
      <c r="AI10" s="323"/>
      <c r="AJ10" s="323"/>
      <c r="AK10" s="353"/>
      <c r="AL10" s="323"/>
      <c r="AM10" s="353"/>
      <c r="AN10" s="353"/>
      <c r="AO10" s="323" t="s">
        <v>1054</v>
      </c>
      <c r="AP10" s="326" t="s">
        <v>1041</v>
      </c>
      <c r="AQ10" s="326"/>
      <c r="AR10" s="326"/>
      <c r="AS10" s="327"/>
      <c r="AT10" s="326">
        <v>7</v>
      </c>
      <c r="AU10" s="326"/>
      <c r="AV10" s="326"/>
      <c r="AW10" s="326"/>
      <c r="AX10" s="326" t="s">
        <v>1041</v>
      </c>
      <c r="AY10" s="323"/>
      <c r="AZ10" s="326">
        <v>0</v>
      </c>
      <c r="BA10" s="326">
        <v>0</v>
      </c>
      <c r="BB10" s="326">
        <v>0</v>
      </c>
      <c r="BC10" s="326">
        <v>0</v>
      </c>
      <c r="BD10" s="326">
        <v>0</v>
      </c>
      <c r="BE10" s="326">
        <v>0</v>
      </c>
      <c r="BF10" s="326">
        <v>0</v>
      </c>
      <c r="BG10" s="326">
        <v>0</v>
      </c>
      <c r="BH10" s="326">
        <v>0</v>
      </c>
      <c r="BI10" s="326">
        <v>0</v>
      </c>
      <c r="BJ10" s="326">
        <v>0</v>
      </c>
      <c r="BK10" s="326">
        <v>0</v>
      </c>
      <c r="BL10" s="326"/>
      <c r="BM10" s="326" t="s">
        <v>1041</v>
      </c>
      <c r="BN10" s="326"/>
      <c r="BO10" s="326" t="s">
        <v>1041</v>
      </c>
      <c r="BP10" s="356"/>
      <c r="BQ10" s="326"/>
      <c r="BR10" s="326"/>
      <c r="BS10" s="326"/>
      <c r="BT10" s="329"/>
      <c r="BU10" s="329"/>
      <c r="BV10" s="326"/>
      <c r="BW10" s="326" t="s">
        <v>1046</v>
      </c>
      <c r="BX10" s="326"/>
      <c r="BY10" s="329"/>
      <c r="BZ10" s="350" t="s">
        <v>1774</v>
      </c>
      <c r="CA10" s="329" t="s">
        <v>184</v>
      </c>
    </row>
    <row r="11" spans="1:109" ht="13" customHeight="1" x14ac:dyDescent="0.15">
      <c r="A11" s="323">
        <v>13935</v>
      </c>
      <c r="B11" s="324">
        <v>42929</v>
      </c>
      <c r="C11" s="325" t="s">
        <v>1037</v>
      </c>
      <c r="D11" s="323" t="s">
        <v>1082</v>
      </c>
      <c r="E11" s="323"/>
      <c r="F11" s="323" t="s">
        <v>1051</v>
      </c>
      <c r="G11" s="324">
        <v>42916</v>
      </c>
      <c r="H11" s="326" t="s">
        <v>1040</v>
      </c>
      <c r="I11" s="326" t="s">
        <v>1041</v>
      </c>
      <c r="J11" s="326">
        <v>12</v>
      </c>
      <c r="K11" s="323" t="s">
        <v>1055</v>
      </c>
      <c r="L11" s="323" t="s">
        <v>1695</v>
      </c>
      <c r="M11" s="353">
        <v>65.963636363636354</v>
      </c>
      <c r="N11" s="353">
        <v>20.454545454545453</v>
      </c>
      <c r="O11" s="323"/>
      <c r="P11" s="323"/>
      <c r="Q11" s="354"/>
      <c r="R11" s="392"/>
      <c r="S11" s="354"/>
      <c r="T11" s="323"/>
      <c r="U11" s="354"/>
      <c r="V11" s="354"/>
      <c r="W11" s="354"/>
      <c r="X11" s="323"/>
      <c r="Y11" s="353"/>
      <c r="Z11" s="353"/>
      <c r="AA11" s="353"/>
      <c r="AB11" s="353"/>
      <c r="AC11" s="353"/>
      <c r="AD11" s="354"/>
      <c r="AE11" s="353"/>
      <c r="AF11" s="323"/>
      <c r="AG11" s="323"/>
      <c r="AH11" s="353"/>
      <c r="AI11" s="323"/>
      <c r="AJ11" s="323"/>
      <c r="AK11" s="353"/>
      <c r="AL11" s="323"/>
      <c r="AM11" s="353"/>
      <c r="AN11" s="353"/>
      <c r="AO11" s="323" t="s">
        <v>1054</v>
      </c>
      <c r="AP11" s="326" t="s">
        <v>1041</v>
      </c>
      <c r="AQ11" s="326"/>
      <c r="AR11" s="326"/>
      <c r="AS11" s="327"/>
      <c r="AT11" s="326">
        <v>5</v>
      </c>
      <c r="AU11" s="326"/>
      <c r="AV11" s="326"/>
      <c r="AW11" s="326"/>
      <c r="AX11" s="326" t="s">
        <v>1045</v>
      </c>
      <c r="AY11" s="323"/>
      <c r="AZ11" s="326">
        <v>0</v>
      </c>
      <c r="BA11" s="326">
        <v>0</v>
      </c>
      <c r="BB11" s="326">
        <v>0</v>
      </c>
      <c r="BC11" s="326">
        <v>0</v>
      </c>
      <c r="BD11" s="326">
        <v>0</v>
      </c>
      <c r="BE11" s="326">
        <v>0</v>
      </c>
      <c r="BF11" s="326">
        <v>0</v>
      </c>
      <c r="BG11" s="326">
        <v>0</v>
      </c>
      <c r="BH11" s="326">
        <v>0</v>
      </c>
      <c r="BI11" s="326">
        <v>0</v>
      </c>
      <c r="BJ11" s="326">
        <v>0</v>
      </c>
      <c r="BK11" s="326">
        <v>0</v>
      </c>
      <c r="BL11" s="326"/>
      <c r="BM11" s="326" t="s">
        <v>1041</v>
      </c>
      <c r="BN11" s="326">
        <v>12</v>
      </c>
      <c r="BO11" s="326" t="s">
        <v>1041</v>
      </c>
      <c r="BP11" s="356"/>
      <c r="BQ11" s="326"/>
      <c r="BR11" s="326">
        <v>12</v>
      </c>
      <c r="BS11" s="326"/>
      <c r="BT11" s="329"/>
      <c r="BU11" s="329"/>
      <c r="BV11" s="326"/>
      <c r="BW11" s="326" t="s">
        <v>1046</v>
      </c>
      <c r="BX11" s="326"/>
      <c r="BY11" s="323"/>
      <c r="BZ11" s="350" t="s">
        <v>1775</v>
      </c>
      <c r="CA11" s="323" t="s">
        <v>184</v>
      </c>
    </row>
    <row r="12" spans="1:109" ht="13" customHeight="1" x14ac:dyDescent="0.15">
      <c r="A12" s="323">
        <v>13084</v>
      </c>
      <c r="B12" s="324">
        <v>42926</v>
      </c>
      <c r="C12" s="325" t="s">
        <v>1037</v>
      </c>
      <c r="D12" s="323" t="s">
        <v>1082</v>
      </c>
      <c r="E12" s="323"/>
      <c r="F12" s="323" t="s">
        <v>1051</v>
      </c>
      <c r="G12" s="333">
        <v>42922</v>
      </c>
      <c r="H12" s="326" t="s">
        <v>1040</v>
      </c>
      <c r="I12" s="326" t="s">
        <v>1041</v>
      </c>
      <c r="J12" s="326">
        <v>13</v>
      </c>
      <c r="K12" s="323" t="s">
        <v>1776</v>
      </c>
      <c r="L12" s="323" t="s">
        <v>1400</v>
      </c>
      <c r="M12" s="353">
        <v>54.509090909090908</v>
      </c>
      <c r="N12" s="353">
        <v>20.599999999999998</v>
      </c>
      <c r="O12" s="323" t="s">
        <v>992</v>
      </c>
      <c r="P12" s="323">
        <v>975</v>
      </c>
      <c r="Q12" s="353">
        <v>21.036363636363635</v>
      </c>
      <c r="R12" s="392"/>
      <c r="S12" s="354"/>
      <c r="T12" s="323"/>
      <c r="U12" s="354"/>
      <c r="V12" s="354"/>
      <c r="W12" s="354"/>
      <c r="X12" s="323"/>
      <c r="Y12" s="353"/>
      <c r="Z12" s="353"/>
      <c r="AA12" s="353"/>
      <c r="AB12" s="353"/>
      <c r="AC12" s="353"/>
      <c r="AD12" s="354"/>
      <c r="AE12" s="353"/>
      <c r="AF12" s="323"/>
      <c r="AG12" s="323"/>
      <c r="AH12" s="353"/>
      <c r="AI12" s="323"/>
      <c r="AJ12" s="323"/>
      <c r="AK12" s="353"/>
      <c r="AL12" s="323"/>
      <c r="AM12" s="353"/>
      <c r="AN12" s="353"/>
      <c r="AO12" s="323" t="s">
        <v>1054</v>
      </c>
      <c r="AP12" s="326" t="s">
        <v>1041</v>
      </c>
      <c r="AQ12" s="326"/>
      <c r="AR12" s="326"/>
      <c r="AS12" s="327"/>
      <c r="AT12" s="326">
        <v>7</v>
      </c>
      <c r="AU12" s="326"/>
      <c r="AV12" s="326"/>
      <c r="AW12" s="326"/>
      <c r="AX12" s="326" t="s">
        <v>1045</v>
      </c>
      <c r="AY12" s="323"/>
      <c r="AZ12" s="326">
        <v>0</v>
      </c>
      <c r="BA12" s="326">
        <v>0</v>
      </c>
      <c r="BB12" s="326">
        <v>0</v>
      </c>
      <c r="BC12" s="326">
        <v>0</v>
      </c>
      <c r="BD12" s="326">
        <v>0</v>
      </c>
      <c r="BE12" s="326">
        <v>0</v>
      </c>
      <c r="BF12" s="326">
        <v>0</v>
      </c>
      <c r="BG12" s="326">
        <v>0</v>
      </c>
      <c r="BH12" s="326">
        <v>0</v>
      </c>
      <c r="BI12" s="326">
        <v>0</v>
      </c>
      <c r="BJ12" s="326">
        <v>0</v>
      </c>
      <c r="BK12" s="326">
        <v>0</v>
      </c>
      <c r="BL12" s="326"/>
      <c r="BM12" s="326" t="s">
        <v>1041</v>
      </c>
      <c r="BN12" s="326">
        <v>12</v>
      </c>
      <c r="BO12" s="326" t="s">
        <v>1041</v>
      </c>
      <c r="BP12" s="356"/>
      <c r="BQ12" s="326"/>
      <c r="BR12" s="326">
        <v>12</v>
      </c>
      <c r="BS12" s="326"/>
      <c r="BT12" s="329"/>
      <c r="BU12" s="329"/>
      <c r="BV12" s="326"/>
      <c r="BW12" s="326" t="s">
        <v>1046</v>
      </c>
      <c r="BX12" s="326"/>
      <c r="BY12" s="323"/>
      <c r="BZ12" s="393" t="s">
        <v>1509</v>
      </c>
      <c r="CA12" s="329" t="s">
        <v>184</v>
      </c>
    </row>
    <row r="13" spans="1:109" ht="13" customHeight="1" x14ac:dyDescent="0.15">
      <c r="A13" s="323">
        <v>15064</v>
      </c>
      <c r="B13" s="324">
        <v>42926</v>
      </c>
      <c r="C13" s="325" t="s">
        <v>1037</v>
      </c>
      <c r="D13" s="323" t="s">
        <v>1082</v>
      </c>
      <c r="E13" s="323"/>
      <c r="F13" s="323" t="s">
        <v>1051</v>
      </c>
      <c r="G13" s="324">
        <v>42900</v>
      </c>
      <c r="H13" s="326" t="s">
        <v>1040</v>
      </c>
      <c r="I13" s="326" t="s">
        <v>1041</v>
      </c>
      <c r="J13" s="326">
        <v>14</v>
      </c>
      <c r="K13" s="323" t="s">
        <v>1059</v>
      </c>
      <c r="L13" s="323" t="s">
        <v>1697</v>
      </c>
      <c r="M13" s="353">
        <v>88.499999999999986</v>
      </c>
      <c r="N13" s="353">
        <v>18.299999999999997</v>
      </c>
      <c r="O13" s="323"/>
      <c r="P13" s="323"/>
      <c r="Q13" s="354"/>
      <c r="R13" s="323"/>
      <c r="S13" s="354"/>
      <c r="T13" s="323"/>
      <c r="U13" s="354"/>
      <c r="V13" s="354"/>
      <c r="W13" s="354"/>
      <c r="X13" s="323"/>
      <c r="Y13" s="353"/>
      <c r="Z13" s="353"/>
      <c r="AA13" s="353"/>
      <c r="AB13" s="353"/>
      <c r="AC13" s="353"/>
      <c r="AD13" s="354"/>
      <c r="AE13" s="353"/>
      <c r="AF13" s="323"/>
      <c r="AG13" s="323"/>
      <c r="AH13" s="353"/>
      <c r="AI13" s="323"/>
      <c r="AJ13" s="323"/>
      <c r="AK13" s="353"/>
      <c r="AL13" s="323"/>
      <c r="AM13" s="353"/>
      <c r="AN13" s="353"/>
      <c r="AO13" s="323" t="s">
        <v>1054</v>
      </c>
      <c r="AP13" s="326" t="s">
        <v>1041</v>
      </c>
      <c r="AQ13" s="326"/>
      <c r="AR13" s="326"/>
      <c r="AS13" s="327"/>
      <c r="AT13" s="326">
        <v>5</v>
      </c>
      <c r="AU13" s="326"/>
      <c r="AV13" s="326"/>
      <c r="AW13" s="326"/>
      <c r="AX13" s="326" t="s">
        <v>1045</v>
      </c>
      <c r="AY13" s="323"/>
      <c r="AZ13" s="326">
        <v>0</v>
      </c>
      <c r="BA13" s="326">
        <v>0</v>
      </c>
      <c r="BB13" s="326">
        <v>0</v>
      </c>
      <c r="BC13" s="326">
        <v>0</v>
      </c>
      <c r="BD13" s="326">
        <v>0</v>
      </c>
      <c r="BE13" s="326">
        <v>0</v>
      </c>
      <c r="BF13" s="326">
        <v>0</v>
      </c>
      <c r="BG13" s="326">
        <v>0</v>
      </c>
      <c r="BH13" s="326">
        <v>0</v>
      </c>
      <c r="BI13" s="326">
        <v>0</v>
      </c>
      <c r="BJ13" s="326">
        <v>0</v>
      </c>
      <c r="BK13" s="326">
        <v>0</v>
      </c>
      <c r="BL13" s="326"/>
      <c r="BM13" s="326" t="s">
        <v>1041</v>
      </c>
      <c r="BN13" s="412"/>
      <c r="BO13" s="326" t="s">
        <v>1041</v>
      </c>
      <c r="BP13" s="356"/>
      <c r="BQ13" s="326"/>
      <c r="BR13" s="326"/>
      <c r="BS13" s="326"/>
      <c r="BT13" s="329"/>
      <c r="BU13" s="329"/>
      <c r="BV13" s="326"/>
      <c r="BW13" s="326" t="s">
        <v>1046</v>
      </c>
      <c r="BX13" s="326">
        <v>1</v>
      </c>
      <c r="BY13" s="323"/>
      <c r="BZ13" s="393" t="s">
        <v>1777</v>
      </c>
      <c r="CA13" s="329" t="s">
        <v>130</v>
      </c>
    </row>
    <row r="14" spans="1:109" ht="13" customHeight="1" x14ac:dyDescent="0.15">
      <c r="A14" s="323">
        <v>1387</v>
      </c>
      <c r="B14" s="324">
        <v>42928</v>
      </c>
      <c r="C14" s="325" t="s">
        <v>1037</v>
      </c>
      <c r="D14" s="323" t="s">
        <v>1082</v>
      </c>
      <c r="E14" s="323"/>
      <c r="F14" s="323" t="s">
        <v>1051</v>
      </c>
      <c r="G14" s="324">
        <v>42916</v>
      </c>
      <c r="H14" s="326" t="s">
        <v>1040</v>
      </c>
      <c r="I14" s="326" t="s">
        <v>1041</v>
      </c>
      <c r="J14" s="326">
        <v>15</v>
      </c>
      <c r="K14" s="323" t="s">
        <v>1060</v>
      </c>
      <c r="L14" s="323" t="s">
        <v>1061</v>
      </c>
      <c r="M14" s="353">
        <v>75.98181818181817</v>
      </c>
      <c r="N14" s="353">
        <v>21.790909090909089</v>
      </c>
      <c r="O14" s="323" t="s">
        <v>992</v>
      </c>
      <c r="P14" s="323">
        <v>1300</v>
      </c>
      <c r="Q14" s="353">
        <v>21.381818181818179</v>
      </c>
      <c r="R14" s="392"/>
      <c r="S14" s="354"/>
      <c r="T14" s="323"/>
      <c r="U14" s="354"/>
      <c r="V14" s="354"/>
      <c r="W14" s="354"/>
      <c r="X14" s="323"/>
      <c r="Y14" s="353"/>
      <c r="Z14" s="353"/>
      <c r="AA14" s="353"/>
      <c r="AB14" s="353"/>
      <c r="AC14" s="353"/>
      <c r="AD14" s="353"/>
      <c r="AE14" s="353"/>
      <c r="AF14" s="323"/>
      <c r="AG14" s="323"/>
      <c r="AH14" s="353"/>
      <c r="AI14" s="323"/>
      <c r="AJ14" s="323"/>
      <c r="AK14" s="353"/>
      <c r="AL14" s="323"/>
      <c r="AM14" s="353"/>
      <c r="AN14" s="353"/>
      <c r="AO14" s="323" t="s">
        <v>1054</v>
      </c>
      <c r="AP14" s="326" t="s">
        <v>1041</v>
      </c>
      <c r="AQ14" s="326"/>
      <c r="AR14" s="326"/>
      <c r="AS14" s="327"/>
      <c r="AT14" s="326">
        <v>6</v>
      </c>
      <c r="AU14" s="326"/>
      <c r="AV14" s="326"/>
      <c r="AW14" s="326"/>
      <c r="AX14" s="326" t="s">
        <v>1045</v>
      </c>
      <c r="AY14" s="323"/>
      <c r="AZ14" s="326">
        <v>0</v>
      </c>
      <c r="BA14" s="326">
        <v>0</v>
      </c>
      <c r="BB14" s="326">
        <v>0</v>
      </c>
      <c r="BC14" s="326">
        <v>0</v>
      </c>
      <c r="BD14" s="326">
        <v>0</v>
      </c>
      <c r="BE14" s="326">
        <v>0</v>
      </c>
      <c r="BF14" s="326">
        <v>0</v>
      </c>
      <c r="BG14" s="326">
        <v>0</v>
      </c>
      <c r="BH14" s="326">
        <v>0</v>
      </c>
      <c r="BI14" s="326">
        <v>0</v>
      </c>
      <c r="BJ14" s="326">
        <v>0</v>
      </c>
      <c r="BK14" s="326">
        <v>0</v>
      </c>
      <c r="BL14" s="326"/>
      <c r="BM14" s="326" t="s">
        <v>1041</v>
      </c>
      <c r="BN14" s="326"/>
      <c r="BO14" s="326" t="s">
        <v>1041</v>
      </c>
      <c r="BP14" s="356"/>
      <c r="BQ14" s="326"/>
      <c r="BR14" s="326"/>
      <c r="BS14" s="328">
        <v>43464</v>
      </c>
      <c r="BT14" s="329"/>
      <c r="BU14" s="329"/>
      <c r="BV14" s="326"/>
      <c r="BW14" s="326" t="s">
        <v>1046</v>
      </c>
      <c r="BX14" s="326"/>
      <c r="BY14" s="323" t="s">
        <v>1404</v>
      </c>
      <c r="BZ14" s="393" t="s">
        <v>1511</v>
      </c>
      <c r="CA14" s="323" t="s">
        <v>184</v>
      </c>
      <c r="CB14" s="161"/>
      <c r="CC14" s="161"/>
      <c r="CD14" s="161"/>
      <c r="CE14" s="161"/>
      <c r="CF14" s="161"/>
      <c r="CG14" s="161"/>
      <c r="CH14" s="161"/>
      <c r="CI14" s="161"/>
      <c r="CJ14" s="161"/>
      <c r="CK14" s="161"/>
      <c r="CL14" s="161"/>
      <c r="CM14" s="161"/>
      <c r="CN14" s="161"/>
      <c r="CO14" s="161"/>
      <c r="CP14" s="161"/>
      <c r="CQ14" s="161"/>
      <c r="CR14" s="161"/>
      <c r="CS14" s="161"/>
      <c r="CT14" s="161"/>
      <c r="CU14" s="161"/>
      <c r="CV14" s="161"/>
      <c r="CW14" s="161"/>
      <c r="CX14" s="161"/>
      <c r="CY14" s="161"/>
      <c r="CZ14" s="161"/>
      <c r="DA14" s="161"/>
      <c r="DB14" s="161"/>
      <c r="DC14" s="161"/>
      <c r="DD14" s="161"/>
      <c r="DE14" s="161"/>
    </row>
    <row r="15" spans="1:109" ht="13" customHeight="1" x14ac:dyDescent="0.15">
      <c r="A15" s="323">
        <v>13563</v>
      </c>
      <c r="B15" s="324">
        <v>42930</v>
      </c>
      <c r="C15" s="325" t="s">
        <v>1037</v>
      </c>
      <c r="D15" s="323" t="s">
        <v>1082</v>
      </c>
      <c r="E15" s="323"/>
      <c r="F15" s="323" t="s">
        <v>1051</v>
      </c>
      <c r="G15" s="324">
        <v>42916</v>
      </c>
      <c r="H15" s="326" t="s">
        <v>1040</v>
      </c>
      <c r="I15" s="326" t="s">
        <v>1041</v>
      </c>
      <c r="J15" s="326">
        <v>16</v>
      </c>
      <c r="K15" s="323" t="s">
        <v>1062</v>
      </c>
      <c r="L15" s="323" t="s">
        <v>1699</v>
      </c>
      <c r="M15" s="353">
        <v>85.999999999999986</v>
      </c>
      <c r="N15" s="353">
        <v>24.418181818181814</v>
      </c>
      <c r="O15" s="323" t="s">
        <v>992</v>
      </c>
      <c r="P15" s="323">
        <v>1000</v>
      </c>
      <c r="Q15" s="353">
        <v>25.5</v>
      </c>
      <c r="R15" s="392"/>
      <c r="S15" s="354"/>
      <c r="T15" s="323"/>
      <c r="U15" s="354"/>
      <c r="V15" s="354"/>
      <c r="W15" s="354"/>
      <c r="X15" s="323"/>
      <c r="Y15" s="353"/>
      <c r="Z15" s="353"/>
      <c r="AA15" s="353"/>
      <c r="AB15" s="353"/>
      <c r="AC15" s="353"/>
      <c r="AD15" s="353"/>
      <c r="AE15" s="353"/>
      <c r="AF15" s="323"/>
      <c r="AG15" s="323"/>
      <c r="AH15" s="353"/>
      <c r="AI15" s="323"/>
      <c r="AJ15" s="323"/>
      <c r="AK15" s="353"/>
      <c r="AL15" s="323"/>
      <c r="AM15" s="353"/>
      <c r="AN15" s="353"/>
      <c r="AO15" s="323" t="s">
        <v>1054</v>
      </c>
      <c r="AP15" s="326" t="s">
        <v>1041</v>
      </c>
      <c r="AQ15" s="326"/>
      <c r="AR15" s="326"/>
      <c r="AS15" s="327"/>
      <c r="AT15" s="326">
        <v>5.5</v>
      </c>
      <c r="AU15" s="326"/>
      <c r="AV15" s="326"/>
      <c r="AW15" s="326"/>
      <c r="AX15" s="326" t="s">
        <v>1041</v>
      </c>
      <c r="AY15" s="323"/>
      <c r="AZ15" s="326">
        <v>19</v>
      </c>
      <c r="BA15" s="326">
        <v>0</v>
      </c>
      <c r="BB15" s="326">
        <v>0</v>
      </c>
      <c r="BC15" s="326">
        <v>0</v>
      </c>
      <c r="BD15" s="326">
        <v>0</v>
      </c>
      <c r="BE15" s="326">
        <v>0</v>
      </c>
      <c r="BF15" s="326">
        <v>0</v>
      </c>
      <c r="BG15" s="326">
        <v>0</v>
      </c>
      <c r="BH15" s="326">
        <v>0</v>
      </c>
      <c r="BI15" s="326">
        <v>0</v>
      </c>
      <c r="BJ15" s="326">
        <v>0</v>
      </c>
      <c r="BK15" s="326">
        <v>0</v>
      </c>
      <c r="BL15" s="326"/>
      <c r="BM15" s="326" t="s">
        <v>1041</v>
      </c>
      <c r="BN15" s="326"/>
      <c r="BO15" s="326" t="s">
        <v>1041</v>
      </c>
      <c r="BP15" s="356"/>
      <c r="BQ15" s="326"/>
      <c r="BR15" s="326"/>
      <c r="BS15" s="326"/>
      <c r="BT15" s="323"/>
      <c r="BU15" s="323"/>
      <c r="BV15" s="326"/>
      <c r="BW15" s="326" t="s">
        <v>1046</v>
      </c>
      <c r="BX15" s="326"/>
      <c r="BY15" s="323"/>
      <c r="BZ15" s="350" t="s">
        <v>1778</v>
      </c>
      <c r="CA15" s="323" t="s">
        <v>184</v>
      </c>
    </row>
    <row r="16" spans="1:109" ht="13" customHeight="1" x14ac:dyDescent="0.15">
      <c r="A16" s="323">
        <v>15054</v>
      </c>
      <c r="B16" s="324">
        <v>42925</v>
      </c>
      <c r="C16" s="325" t="s">
        <v>1037</v>
      </c>
      <c r="D16" s="323" t="s">
        <v>1082</v>
      </c>
      <c r="E16" s="323"/>
      <c r="F16" s="323" t="s">
        <v>1051</v>
      </c>
      <c r="G16" s="324">
        <v>42916</v>
      </c>
      <c r="H16" s="326" t="s">
        <v>126</v>
      </c>
      <c r="I16" s="326" t="s">
        <v>971</v>
      </c>
      <c r="J16" s="326">
        <v>17</v>
      </c>
      <c r="K16" s="323" t="s">
        <v>1151</v>
      </c>
      <c r="L16" s="323" t="s">
        <v>1152</v>
      </c>
      <c r="M16" s="353">
        <v>99</v>
      </c>
      <c r="N16" s="353">
        <v>22.963636363636365</v>
      </c>
      <c r="O16" s="323" t="s">
        <v>992</v>
      </c>
      <c r="P16" s="323">
        <v>1350</v>
      </c>
      <c r="Q16" s="353">
        <v>26.372727272727271</v>
      </c>
      <c r="R16" s="392"/>
      <c r="S16" s="354"/>
      <c r="T16" s="323"/>
      <c r="U16" s="354"/>
      <c r="V16" s="354"/>
      <c r="W16" s="354"/>
      <c r="X16" s="323"/>
      <c r="Y16" s="353"/>
      <c r="Z16" s="353"/>
      <c r="AA16" s="353"/>
      <c r="AB16" s="353"/>
      <c r="AC16" s="353"/>
      <c r="AD16" s="354"/>
      <c r="AE16" s="353"/>
      <c r="AF16" s="323"/>
      <c r="AG16" s="323"/>
      <c r="AH16" s="353"/>
      <c r="AI16" s="323"/>
      <c r="AJ16" s="323"/>
      <c r="AK16" s="353"/>
      <c r="AL16" s="323"/>
      <c r="AM16" s="353"/>
      <c r="AN16" s="353"/>
      <c r="AO16" s="323" t="s">
        <v>1054</v>
      </c>
      <c r="AP16" s="326" t="s">
        <v>1041</v>
      </c>
      <c r="AQ16" s="326"/>
      <c r="AR16" s="326"/>
      <c r="AS16" s="327"/>
      <c r="AT16" s="326">
        <v>6</v>
      </c>
      <c r="AU16" s="326"/>
      <c r="AV16" s="326"/>
      <c r="AW16" s="326"/>
      <c r="AX16" s="326" t="s">
        <v>1041</v>
      </c>
      <c r="AY16" s="323"/>
      <c r="AZ16" s="326">
        <v>0</v>
      </c>
      <c r="BA16" s="326">
        <v>0</v>
      </c>
      <c r="BB16" s="326">
        <v>10</v>
      </c>
      <c r="BC16" s="326">
        <v>0</v>
      </c>
      <c r="BD16" s="326">
        <v>0</v>
      </c>
      <c r="BE16" s="326">
        <v>0</v>
      </c>
      <c r="BF16" s="326">
        <v>0</v>
      </c>
      <c r="BG16" s="326">
        <v>0</v>
      </c>
      <c r="BH16" s="326">
        <v>0</v>
      </c>
      <c r="BI16" s="326">
        <v>0</v>
      </c>
      <c r="BJ16" s="326">
        <v>0</v>
      </c>
      <c r="BK16" s="326">
        <v>0</v>
      </c>
      <c r="BL16" s="326"/>
      <c r="BM16" s="326" t="s">
        <v>1041</v>
      </c>
      <c r="BN16" s="326"/>
      <c r="BO16" s="326" t="s">
        <v>1041</v>
      </c>
      <c r="BP16" s="356"/>
      <c r="BQ16" s="326"/>
      <c r="BR16" s="326"/>
      <c r="BS16" s="326"/>
      <c r="BT16" s="323"/>
      <c r="BU16" s="323"/>
      <c r="BV16" s="326"/>
      <c r="BW16" s="326" t="s">
        <v>1046</v>
      </c>
      <c r="BX16" s="326">
        <v>1</v>
      </c>
      <c r="BY16" s="323"/>
      <c r="BZ16" s="397" t="s">
        <v>1779</v>
      </c>
      <c r="CA16" s="323" t="s">
        <v>130</v>
      </c>
    </row>
    <row r="17" spans="1:79" ht="13" customHeight="1" x14ac:dyDescent="0.15">
      <c r="A17" s="323">
        <v>13348</v>
      </c>
      <c r="B17" s="324">
        <v>42928</v>
      </c>
      <c r="C17" s="325" t="s">
        <v>1037</v>
      </c>
      <c r="D17" s="323" t="s">
        <v>1082</v>
      </c>
      <c r="E17" s="323"/>
      <c r="F17" s="323" t="s">
        <v>1051</v>
      </c>
      <c r="G17" s="324">
        <v>42922</v>
      </c>
      <c r="H17" s="326" t="s">
        <v>1040</v>
      </c>
      <c r="I17" s="326" t="s">
        <v>1041</v>
      </c>
      <c r="J17" s="326">
        <v>19</v>
      </c>
      <c r="K17" s="323" t="s">
        <v>1175</v>
      </c>
      <c r="L17" s="323" t="s">
        <v>1702</v>
      </c>
      <c r="M17" s="353">
        <v>76.490909090909085</v>
      </c>
      <c r="N17" s="353">
        <v>16.018181818181819</v>
      </c>
      <c r="O17" s="323"/>
      <c r="P17" s="323"/>
      <c r="Q17" s="354"/>
      <c r="R17" s="392"/>
      <c r="S17" s="354"/>
      <c r="T17" s="323"/>
      <c r="U17" s="354"/>
      <c r="V17" s="354"/>
      <c r="W17" s="354"/>
      <c r="X17" s="323"/>
      <c r="Y17" s="353"/>
      <c r="Z17" s="353"/>
      <c r="AA17" s="353"/>
      <c r="AB17" s="353"/>
      <c r="AC17" s="353"/>
      <c r="AD17" s="354"/>
      <c r="AE17" s="353"/>
      <c r="AF17" s="323"/>
      <c r="AG17" s="323"/>
      <c r="AH17" s="353"/>
      <c r="AI17" s="323"/>
      <c r="AJ17" s="323"/>
      <c r="AK17" s="353"/>
      <c r="AL17" s="323"/>
      <c r="AM17" s="353"/>
      <c r="AN17" s="353"/>
      <c r="AO17" s="323" t="s">
        <v>1054</v>
      </c>
      <c r="AP17" s="326" t="s">
        <v>1041</v>
      </c>
      <c r="AQ17" s="326"/>
      <c r="AR17" s="326"/>
      <c r="AS17" s="327"/>
      <c r="AT17" s="326">
        <v>2</v>
      </c>
      <c r="AU17" s="326"/>
      <c r="AV17" s="326"/>
      <c r="AW17" s="326"/>
      <c r="AX17" s="326" t="s">
        <v>1045</v>
      </c>
      <c r="AY17" s="323"/>
      <c r="AZ17" s="326">
        <v>0</v>
      </c>
      <c r="BA17" s="326">
        <v>0</v>
      </c>
      <c r="BB17" s="326">
        <v>0</v>
      </c>
      <c r="BC17" s="326">
        <v>0</v>
      </c>
      <c r="BD17" s="326">
        <v>0</v>
      </c>
      <c r="BE17" s="326">
        <v>0</v>
      </c>
      <c r="BF17" s="326">
        <v>0</v>
      </c>
      <c r="BG17" s="326">
        <v>0</v>
      </c>
      <c r="BH17" s="326">
        <v>0</v>
      </c>
      <c r="BI17" s="326">
        <v>0</v>
      </c>
      <c r="BJ17" s="326">
        <v>0</v>
      </c>
      <c r="BK17" s="326">
        <v>0</v>
      </c>
      <c r="BL17" s="326"/>
      <c r="BM17" s="326" t="s">
        <v>1041</v>
      </c>
      <c r="BN17" s="326"/>
      <c r="BO17" s="326" t="s">
        <v>1041</v>
      </c>
      <c r="BP17" s="356"/>
      <c r="BQ17" s="326"/>
      <c r="BR17" s="326"/>
      <c r="BS17" s="326"/>
      <c r="BT17" s="329"/>
      <c r="BU17" s="329"/>
      <c r="BV17" s="326"/>
      <c r="BW17" s="326" t="s">
        <v>1046</v>
      </c>
      <c r="BX17" s="326"/>
      <c r="BY17" s="323" t="s">
        <v>1703</v>
      </c>
      <c r="BZ17" s="350" t="s">
        <v>1780</v>
      </c>
      <c r="CA17" s="323" t="s">
        <v>184</v>
      </c>
    </row>
    <row r="18" spans="1:79" ht="13" customHeight="1" x14ac:dyDescent="0.15">
      <c r="A18" s="323">
        <v>10028</v>
      </c>
      <c r="B18" s="324">
        <v>42926</v>
      </c>
      <c r="C18" s="325" t="s">
        <v>1037</v>
      </c>
      <c r="D18" s="323" t="s">
        <v>1082</v>
      </c>
      <c r="E18" s="323"/>
      <c r="F18" s="323" t="s">
        <v>1051</v>
      </c>
      <c r="G18" s="333">
        <v>42916</v>
      </c>
      <c r="H18" s="326" t="s">
        <v>971</v>
      </c>
      <c r="I18" s="326" t="s">
        <v>1167</v>
      </c>
      <c r="J18" s="326">
        <v>20</v>
      </c>
      <c r="K18" s="323" t="s">
        <v>1705</v>
      </c>
      <c r="L18" s="323" t="s">
        <v>1169</v>
      </c>
      <c r="M18" s="353">
        <v>71.172727272727272</v>
      </c>
      <c r="N18" s="353">
        <v>18.572727272727271</v>
      </c>
      <c r="O18" s="323"/>
      <c r="P18" s="323"/>
      <c r="Q18" s="354"/>
      <c r="R18" s="323"/>
      <c r="S18" s="354"/>
      <c r="T18" s="323"/>
      <c r="U18" s="354"/>
      <c r="V18" s="354"/>
      <c r="W18" s="354"/>
      <c r="X18" s="323"/>
      <c r="Y18" s="353"/>
      <c r="Z18" s="353"/>
      <c r="AA18" s="353"/>
      <c r="AB18" s="353"/>
      <c r="AC18" s="353"/>
      <c r="AD18" s="354"/>
      <c r="AE18" s="353"/>
      <c r="AF18" s="323"/>
      <c r="AG18" s="323"/>
      <c r="AH18" s="353"/>
      <c r="AI18" s="323"/>
      <c r="AJ18" s="323"/>
      <c r="AK18" s="353"/>
      <c r="AL18" s="323"/>
      <c r="AM18" s="353"/>
      <c r="AN18" s="353"/>
      <c r="AO18" s="323" t="s">
        <v>1054</v>
      </c>
      <c r="AP18" s="326" t="s">
        <v>1041</v>
      </c>
      <c r="AQ18" s="326"/>
      <c r="AR18" s="326"/>
      <c r="AS18" s="327"/>
      <c r="AT18" s="326"/>
      <c r="AU18" s="326"/>
      <c r="AV18" s="326"/>
      <c r="AW18" s="326"/>
      <c r="AX18" s="326" t="s">
        <v>1041</v>
      </c>
      <c r="AY18" s="323"/>
      <c r="AZ18" s="326">
        <v>0</v>
      </c>
      <c r="BA18" s="326">
        <v>0</v>
      </c>
      <c r="BB18" s="326">
        <v>0</v>
      </c>
      <c r="BC18" s="326">
        <v>0</v>
      </c>
      <c r="BD18" s="326">
        <v>0</v>
      </c>
      <c r="BE18" s="326">
        <v>0</v>
      </c>
      <c r="BF18" s="326">
        <v>0</v>
      </c>
      <c r="BG18" s="326">
        <v>0</v>
      </c>
      <c r="BH18" s="326">
        <v>0</v>
      </c>
      <c r="BI18" s="326">
        <v>0</v>
      </c>
      <c r="BJ18" s="326">
        <v>0</v>
      </c>
      <c r="BK18" s="326">
        <v>0</v>
      </c>
      <c r="BL18" s="326"/>
      <c r="BM18" s="326" t="s">
        <v>1041</v>
      </c>
      <c r="BN18" s="326"/>
      <c r="BO18" s="326" t="s">
        <v>1041</v>
      </c>
      <c r="BP18" s="355">
        <v>35.454545454545453</v>
      </c>
      <c r="BQ18" s="326"/>
      <c r="BR18" s="326"/>
      <c r="BS18" s="326"/>
      <c r="BT18" s="323"/>
      <c r="BU18" s="323"/>
      <c r="BV18" s="326"/>
      <c r="BW18" s="326" t="s">
        <v>1046</v>
      </c>
      <c r="BX18" s="326">
        <v>1</v>
      </c>
      <c r="BY18" s="323" t="s">
        <v>1412</v>
      </c>
      <c r="BZ18" s="357" t="s">
        <v>1781</v>
      </c>
      <c r="CA18" s="329" t="s">
        <v>184</v>
      </c>
    </row>
    <row r="19" spans="1:79" ht="13" customHeight="1" x14ac:dyDescent="0.15">
      <c r="A19" s="323">
        <v>13360</v>
      </c>
      <c r="B19" s="324">
        <v>42925</v>
      </c>
      <c r="C19" s="325" t="s">
        <v>1037</v>
      </c>
      <c r="D19" s="323" t="s">
        <v>1082</v>
      </c>
      <c r="E19" s="323"/>
      <c r="F19" s="323" t="s">
        <v>1051</v>
      </c>
      <c r="G19" s="333">
        <v>42916</v>
      </c>
      <c r="H19" s="326" t="s">
        <v>126</v>
      </c>
      <c r="I19" s="326" t="s">
        <v>1041</v>
      </c>
      <c r="J19" s="326">
        <v>25</v>
      </c>
      <c r="K19" s="323" t="s">
        <v>1157</v>
      </c>
      <c r="L19" s="323" t="s">
        <v>1710</v>
      </c>
      <c r="M19" s="353">
        <v>83.245454545454535</v>
      </c>
      <c r="N19" s="353">
        <v>20.481818181818181</v>
      </c>
      <c r="O19" s="323"/>
      <c r="P19" s="323"/>
      <c r="Q19" s="354"/>
      <c r="R19" s="392"/>
      <c r="S19" s="354"/>
      <c r="T19" s="323"/>
      <c r="U19" s="354"/>
      <c r="V19" s="354"/>
      <c r="W19" s="354"/>
      <c r="X19" s="323"/>
      <c r="Y19" s="353"/>
      <c r="Z19" s="353"/>
      <c r="AA19" s="353"/>
      <c r="AB19" s="353"/>
      <c r="AC19" s="353"/>
      <c r="AD19" s="353"/>
      <c r="AE19" s="353"/>
      <c r="AF19" s="323"/>
      <c r="AG19" s="323"/>
      <c r="AH19" s="353"/>
      <c r="AI19" s="323"/>
      <c r="AJ19" s="323"/>
      <c r="AK19" s="353"/>
      <c r="AL19" s="323"/>
      <c r="AM19" s="353"/>
      <c r="AN19" s="353"/>
      <c r="AO19" s="323" t="s">
        <v>1054</v>
      </c>
      <c r="AP19" s="326" t="s">
        <v>1041</v>
      </c>
      <c r="AQ19" s="326"/>
      <c r="AR19" s="326"/>
      <c r="AS19" s="327"/>
      <c r="AT19" s="326"/>
      <c r="AU19" s="326"/>
      <c r="AV19" s="326"/>
      <c r="AW19" s="326"/>
      <c r="AX19" s="326" t="s">
        <v>1045</v>
      </c>
      <c r="AY19" s="323"/>
      <c r="AZ19" s="326">
        <v>0</v>
      </c>
      <c r="BA19" s="326">
        <v>0</v>
      </c>
      <c r="BB19" s="326">
        <v>0</v>
      </c>
      <c r="BC19" s="326">
        <v>0</v>
      </c>
      <c r="BD19" s="326">
        <v>0</v>
      </c>
      <c r="BE19" s="326">
        <v>0</v>
      </c>
      <c r="BF19" s="326">
        <v>0</v>
      </c>
      <c r="BG19" s="326">
        <v>0</v>
      </c>
      <c r="BH19" s="326">
        <v>0</v>
      </c>
      <c r="BI19" s="326">
        <v>0</v>
      </c>
      <c r="BJ19" s="326">
        <v>0</v>
      </c>
      <c r="BK19" s="326">
        <v>0</v>
      </c>
      <c r="BL19" s="326"/>
      <c r="BM19" s="326" t="s">
        <v>1041</v>
      </c>
      <c r="BN19" s="326"/>
      <c r="BO19" s="326" t="s">
        <v>1041</v>
      </c>
      <c r="BP19" s="355">
        <v>163.63636363636363</v>
      </c>
      <c r="BQ19" s="326"/>
      <c r="BR19" s="326"/>
      <c r="BS19" s="328"/>
      <c r="BT19" s="323"/>
      <c r="BU19" s="323"/>
      <c r="BV19" s="326"/>
      <c r="BW19" s="326" t="s">
        <v>1046</v>
      </c>
      <c r="BX19" s="326">
        <v>1</v>
      </c>
      <c r="BY19" s="329" t="s">
        <v>1711</v>
      </c>
      <c r="BZ19" s="409" t="s">
        <v>1782</v>
      </c>
      <c r="CA19" s="323" t="s">
        <v>184</v>
      </c>
    </row>
    <row r="20" spans="1:79" x14ac:dyDescent="0.15">
      <c r="A20" s="323">
        <v>11530</v>
      </c>
      <c r="B20" s="324">
        <v>42926</v>
      </c>
      <c r="C20" s="325" t="s">
        <v>1037</v>
      </c>
      <c r="D20" s="323" t="s">
        <v>1082</v>
      </c>
      <c r="E20" s="323"/>
      <c r="F20" s="323" t="s">
        <v>1051</v>
      </c>
      <c r="G20" s="324">
        <v>42613</v>
      </c>
      <c r="H20" s="326" t="s">
        <v>971</v>
      </c>
      <c r="I20" s="326" t="s">
        <v>1167</v>
      </c>
      <c r="J20" s="326">
        <v>21</v>
      </c>
      <c r="K20" s="323" t="s">
        <v>1225</v>
      </c>
      <c r="L20" s="323" t="s">
        <v>1226</v>
      </c>
      <c r="M20" s="353">
        <v>72.999999999999986</v>
      </c>
      <c r="N20" s="353">
        <v>21.999999999999996</v>
      </c>
      <c r="O20" s="323"/>
      <c r="P20" s="323"/>
      <c r="Q20" s="354"/>
      <c r="R20" s="392"/>
      <c r="S20" s="354"/>
      <c r="T20" s="323"/>
      <c r="U20" s="354"/>
      <c r="V20" s="354"/>
      <c r="W20" s="354"/>
      <c r="X20" s="323"/>
      <c r="Y20" s="353"/>
      <c r="Z20" s="353"/>
      <c r="AA20" s="353"/>
      <c r="AB20" s="353"/>
      <c r="AC20" s="353"/>
      <c r="AD20" s="353"/>
      <c r="AE20" s="353"/>
      <c r="AF20" s="323"/>
      <c r="AG20" s="323"/>
      <c r="AH20" s="353"/>
      <c r="AI20" s="323"/>
      <c r="AJ20" s="323"/>
      <c r="AK20" s="353"/>
      <c r="AL20" s="323"/>
      <c r="AM20" s="353"/>
      <c r="AN20" s="353"/>
      <c r="AO20" s="323" t="s">
        <v>1054</v>
      </c>
      <c r="AP20" s="326" t="s">
        <v>1041</v>
      </c>
      <c r="AQ20" s="326"/>
      <c r="AR20" s="326"/>
      <c r="AS20" s="327"/>
      <c r="AT20" s="326"/>
      <c r="AU20" s="326"/>
      <c r="AV20" s="326"/>
      <c r="AW20" s="326"/>
      <c r="AX20" s="326" t="s">
        <v>1045</v>
      </c>
      <c r="AY20" s="323"/>
      <c r="AZ20" s="326">
        <v>0</v>
      </c>
      <c r="BA20" s="326">
        <v>0</v>
      </c>
      <c r="BB20" s="326">
        <v>0</v>
      </c>
      <c r="BC20" s="326">
        <v>3</v>
      </c>
      <c r="BD20" s="326">
        <v>0</v>
      </c>
      <c r="BE20" s="326">
        <v>0</v>
      </c>
      <c r="BF20" s="326">
        <v>0</v>
      </c>
      <c r="BG20" s="326">
        <v>0</v>
      </c>
      <c r="BH20" s="326">
        <v>0</v>
      </c>
      <c r="BI20" s="326">
        <v>0</v>
      </c>
      <c r="BJ20" s="326">
        <v>0</v>
      </c>
      <c r="BK20" s="326">
        <v>0</v>
      </c>
      <c r="BL20" s="326"/>
      <c r="BM20" s="326" t="s">
        <v>1041</v>
      </c>
      <c r="BN20" s="326"/>
      <c r="BO20" s="326" t="s">
        <v>1041</v>
      </c>
      <c r="BP20" s="356"/>
      <c r="BQ20" s="326"/>
      <c r="BR20" s="326"/>
      <c r="BS20" s="326"/>
      <c r="BT20" s="329"/>
      <c r="BU20" s="329"/>
      <c r="BV20" s="326"/>
      <c r="BW20" s="326" t="s">
        <v>1046</v>
      </c>
      <c r="BX20" s="326"/>
      <c r="BY20" s="323"/>
      <c r="BZ20" s="331" t="s">
        <v>1518</v>
      </c>
      <c r="CA20" s="329" t="s">
        <v>89</v>
      </c>
    </row>
    <row r="21" spans="1:79" x14ac:dyDescent="0.15">
      <c r="A21" s="323">
        <v>12481</v>
      </c>
      <c r="B21" s="324">
        <v>42928</v>
      </c>
      <c r="C21" s="325" t="s">
        <v>1037</v>
      </c>
      <c r="D21" s="323" t="s">
        <v>1082</v>
      </c>
      <c r="E21" s="323"/>
      <c r="F21" s="323" t="s">
        <v>1051</v>
      </c>
      <c r="G21" s="324">
        <v>42570</v>
      </c>
      <c r="H21" s="326" t="s">
        <v>1040</v>
      </c>
      <c r="I21" s="326" t="s">
        <v>1041</v>
      </c>
      <c r="J21" s="326">
        <v>23</v>
      </c>
      <c r="K21" s="323" t="s">
        <v>1415</v>
      </c>
      <c r="L21" s="323" t="s">
        <v>1707</v>
      </c>
      <c r="M21" s="353">
        <v>80.499999999999986</v>
      </c>
      <c r="N21" s="353">
        <v>18.999999999999996</v>
      </c>
      <c r="O21" s="323"/>
      <c r="P21" s="323"/>
      <c r="Q21" s="354"/>
      <c r="R21" s="392"/>
      <c r="S21" s="354"/>
      <c r="T21" s="323"/>
      <c r="U21" s="354"/>
      <c r="V21" s="354"/>
      <c r="W21" s="354"/>
      <c r="X21" s="323"/>
      <c r="Y21" s="353"/>
      <c r="Z21" s="353"/>
      <c r="AA21" s="353"/>
      <c r="AB21" s="353"/>
      <c r="AC21" s="353"/>
      <c r="AD21" s="354"/>
      <c r="AE21" s="353"/>
      <c r="AF21" s="323"/>
      <c r="AG21" s="323"/>
      <c r="AH21" s="353"/>
      <c r="AI21" s="323"/>
      <c r="AJ21" s="323"/>
      <c r="AK21" s="353"/>
      <c r="AL21" s="323"/>
      <c r="AM21" s="353"/>
      <c r="AN21" s="353"/>
      <c r="AO21" s="323" t="s">
        <v>1054</v>
      </c>
      <c r="AP21" s="326" t="s">
        <v>1041</v>
      </c>
      <c r="AQ21" s="326"/>
      <c r="AR21" s="326"/>
      <c r="AS21" s="327"/>
      <c r="AT21" s="326">
        <v>8</v>
      </c>
      <c r="AU21" s="326"/>
      <c r="AV21" s="326"/>
      <c r="AW21" s="326"/>
      <c r="AX21" s="326" t="s">
        <v>971</v>
      </c>
      <c r="AY21" s="323"/>
      <c r="AZ21" s="326">
        <v>0</v>
      </c>
      <c r="BA21" s="326">
        <v>0</v>
      </c>
      <c r="BB21" s="326">
        <v>0</v>
      </c>
      <c r="BC21" s="326">
        <v>0</v>
      </c>
      <c r="BD21" s="326">
        <v>0</v>
      </c>
      <c r="BE21" s="326">
        <v>0</v>
      </c>
      <c r="BF21" s="326">
        <v>0</v>
      </c>
      <c r="BG21" s="326">
        <v>0</v>
      </c>
      <c r="BH21" s="326">
        <v>0</v>
      </c>
      <c r="BI21" s="326">
        <v>0</v>
      </c>
      <c r="BJ21" s="326">
        <v>0</v>
      </c>
      <c r="BK21" s="326">
        <v>0</v>
      </c>
      <c r="BL21" s="326"/>
      <c r="BM21" s="326" t="s">
        <v>1041</v>
      </c>
      <c r="BN21" s="326"/>
      <c r="BO21" s="326" t="s">
        <v>1041</v>
      </c>
      <c r="BP21" s="356"/>
      <c r="BQ21" s="326"/>
      <c r="BR21" s="326"/>
      <c r="BS21" s="326"/>
      <c r="BT21" s="323"/>
      <c r="BU21" s="329"/>
      <c r="BV21" s="326"/>
      <c r="BW21" s="326" t="s">
        <v>1046</v>
      </c>
      <c r="BX21" s="326">
        <v>1</v>
      </c>
      <c r="BY21" s="323"/>
      <c r="BZ21" s="331" t="s">
        <v>1783</v>
      </c>
      <c r="CA21" s="323" t="s">
        <v>89</v>
      </c>
    </row>
    <row r="22" spans="1:79" x14ac:dyDescent="0.15">
      <c r="A22" s="323">
        <v>12720</v>
      </c>
      <c r="B22" s="324">
        <v>42928</v>
      </c>
      <c r="C22" s="325" t="s">
        <v>1037</v>
      </c>
      <c r="D22" s="323" t="s">
        <v>1082</v>
      </c>
      <c r="E22" s="323"/>
      <c r="F22" s="323" t="s">
        <v>1051</v>
      </c>
      <c r="G22" s="324">
        <v>42782</v>
      </c>
      <c r="H22" s="326" t="s">
        <v>1040</v>
      </c>
      <c r="I22" s="326" t="s">
        <v>1041</v>
      </c>
      <c r="J22" s="326">
        <v>36</v>
      </c>
      <c r="K22" s="323" t="s">
        <v>1520</v>
      </c>
      <c r="L22" s="323" t="s">
        <v>1521</v>
      </c>
      <c r="M22" s="353">
        <v>85.454545454545453</v>
      </c>
      <c r="N22" s="353">
        <v>17.27272727272727</v>
      </c>
      <c r="O22" s="323"/>
      <c r="P22" s="323"/>
      <c r="Q22" s="354"/>
      <c r="R22" s="392"/>
      <c r="S22" s="354"/>
      <c r="T22" s="323"/>
      <c r="U22" s="354"/>
      <c r="V22" s="354"/>
      <c r="W22" s="354"/>
      <c r="X22" s="323"/>
      <c r="Y22" s="353"/>
      <c r="Z22" s="353"/>
      <c r="AA22" s="353"/>
      <c r="AB22" s="353"/>
      <c r="AC22" s="353"/>
      <c r="AD22" s="354"/>
      <c r="AE22" s="353"/>
      <c r="AF22" s="323"/>
      <c r="AG22" s="323"/>
      <c r="AH22" s="353"/>
      <c r="AI22" s="323"/>
      <c r="AJ22" s="323"/>
      <c r="AK22" s="353"/>
      <c r="AL22" s="323"/>
      <c r="AM22" s="353"/>
      <c r="AN22" s="353"/>
      <c r="AO22" s="323" t="s">
        <v>1054</v>
      </c>
      <c r="AP22" s="326" t="s">
        <v>1041</v>
      </c>
      <c r="AQ22" s="326"/>
      <c r="AR22" s="326"/>
      <c r="AS22" s="327"/>
      <c r="AT22" s="326">
        <v>5.5</v>
      </c>
      <c r="AU22" s="326"/>
      <c r="AV22" s="326"/>
      <c r="AW22" s="326"/>
      <c r="AX22" s="326" t="s">
        <v>971</v>
      </c>
      <c r="AY22" s="323"/>
      <c r="AZ22" s="326">
        <v>0</v>
      </c>
      <c r="BA22" s="326">
        <v>0</v>
      </c>
      <c r="BB22" s="326">
        <v>0</v>
      </c>
      <c r="BC22" s="326">
        <v>0</v>
      </c>
      <c r="BD22" s="326">
        <v>0</v>
      </c>
      <c r="BE22" s="326">
        <v>0</v>
      </c>
      <c r="BF22" s="326">
        <v>0</v>
      </c>
      <c r="BG22" s="326">
        <v>0</v>
      </c>
      <c r="BH22" s="326">
        <v>0</v>
      </c>
      <c r="BI22" s="326">
        <v>0</v>
      </c>
      <c r="BJ22" s="326">
        <v>0</v>
      </c>
      <c r="BK22" s="326">
        <v>0</v>
      </c>
      <c r="BL22" s="326"/>
      <c r="BM22" s="326" t="s">
        <v>1041</v>
      </c>
      <c r="BN22" s="326">
        <v>12</v>
      </c>
      <c r="BO22" s="326" t="s">
        <v>1041</v>
      </c>
      <c r="BP22" s="356"/>
      <c r="BQ22" s="326"/>
      <c r="BR22" s="326">
        <v>12</v>
      </c>
      <c r="BS22" s="326"/>
      <c r="BT22" s="323"/>
      <c r="BU22" s="329"/>
      <c r="BV22" s="326"/>
      <c r="BW22" s="326" t="s">
        <v>1046</v>
      </c>
      <c r="BX22" s="326"/>
      <c r="BY22" s="323"/>
      <c r="BZ22" s="331" t="s">
        <v>1784</v>
      </c>
      <c r="CA22" s="329" t="s">
        <v>89</v>
      </c>
    </row>
    <row r="23" spans="1:79" x14ac:dyDescent="0.15">
      <c r="A23" s="323">
        <v>12778</v>
      </c>
      <c r="B23" s="324">
        <v>42925</v>
      </c>
      <c r="C23" s="325" t="s">
        <v>1037</v>
      </c>
      <c r="D23" s="323" t="s">
        <v>1082</v>
      </c>
      <c r="E23" s="323"/>
      <c r="F23" s="323" t="s">
        <v>1051</v>
      </c>
      <c r="G23" s="333">
        <v>42916</v>
      </c>
      <c r="H23" s="326" t="s">
        <v>1040</v>
      </c>
      <c r="I23" s="326" t="s">
        <v>1041</v>
      </c>
      <c r="J23" s="326">
        <v>26</v>
      </c>
      <c r="K23" s="323" t="s">
        <v>1422</v>
      </c>
      <c r="L23" s="323" t="s">
        <v>1713</v>
      </c>
      <c r="M23" s="353">
        <v>80.909090909090907</v>
      </c>
      <c r="N23" s="353">
        <v>19.990909090909089</v>
      </c>
      <c r="O23" s="323"/>
      <c r="P23" s="323"/>
      <c r="Q23" s="354"/>
      <c r="R23" s="392"/>
      <c r="S23" s="354"/>
      <c r="T23" s="323"/>
      <c r="U23" s="354"/>
      <c r="V23" s="354"/>
      <c r="W23" s="354"/>
      <c r="X23" s="323"/>
      <c r="Y23" s="353"/>
      <c r="Z23" s="353"/>
      <c r="AA23" s="353"/>
      <c r="AB23" s="353"/>
      <c r="AC23" s="353"/>
      <c r="AD23" s="353"/>
      <c r="AE23" s="353"/>
      <c r="AF23" s="323"/>
      <c r="AG23" s="323"/>
      <c r="AH23" s="353"/>
      <c r="AI23" s="323"/>
      <c r="AJ23" s="323"/>
      <c r="AK23" s="353"/>
      <c r="AL23" s="323"/>
      <c r="AM23" s="353"/>
      <c r="AN23" s="353"/>
      <c r="AO23" s="323" t="s">
        <v>1054</v>
      </c>
      <c r="AP23" s="326" t="s">
        <v>1041</v>
      </c>
      <c r="AQ23" s="326"/>
      <c r="AR23" s="326"/>
      <c r="AS23" s="327"/>
      <c r="AT23" s="326">
        <v>7</v>
      </c>
      <c r="AU23" s="326"/>
      <c r="AV23" s="326"/>
      <c r="AW23" s="326"/>
      <c r="AX23" s="326" t="s">
        <v>1041</v>
      </c>
      <c r="AY23" s="323"/>
      <c r="AZ23" s="326">
        <v>0</v>
      </c>
      <c r="BA23" s="326">
        <v>0</v>
      </c>
      <c r="BB23" s="326">
        <v>0</v>
      </c>
      <c r="BC23" s="326">
        <v>0</v>
      </c>
      <c r="BD23" s="326">
        <v>0</v>
      </c>
      <c r="BE23" s="326">
        <v>0</v>
      </c>
      <c r="BF23" s="326">
        <v>0</v>
      </c>
      <c r="BG23" s="326">
        <v>0</v>
      </c>
      <c r="BH23" s="326">
        <v>0</v>
      </c>
      <c r="BI23" s="326">
        <v>0</v>
      </c>
      <c r="BJ23" s="326">
        <v>0</v>
      </c>
      <c r="BK23" s="326">
        <v>0</v>
      </c>
      <c r="BL23" s="326">
        <v>12</v>
      </c>
      <c r="BM23" s="326" t="s">
        <v>1041</v>
      </c>
      <c r="BN23" s="326"/>
      <c r="BO23" s="326" t="s">
        <v>1041</v>
      </c>
      <c r="BP23" s="356"/>
      <c r="BQ23" s="326"/>
      <c r="BR23" s="326"/>
      <c r="BS23" s="326"/>
      <c r="BT23" s="323"/>
      <c r="BU23" s="323"/>
      <c r="BV23" s="326"/>
      <c r="BW23" s="326" t="s">
        <v>1046</v>
      </c>
      <c r="BX23" s="326">
        <v>1</v>
      </c>
      <c r="BY23" s="345" t="s">
        <v>1424</v>
      </c>
      <c r="BZ23" s="397" t="s">
        <v>1785</v>
      </c>
      <c r="CA23" s="323" t="s">
        <v>184</v>
      </c>
    </row>
    <row r="24" spans="1:79" x14ac:dyDescent="0.15">
      <c r="A24" s="323">
        <v>13076</v>
      </c>
      <c r="B24" s="324">
        <v>42929</v>
      </c>
      <c r="C24" s="325" t="s">
        <v>1037</v>
      </c>
      <c r="D24" s="323" t="s">
        <v>1082</v>
      </c>
      <c r="E24" s="323"/>
      <c r="F24" s="323" t="s">
        <v>1051</v>
      </c>
      <c r="G24" s="324">
        <v>42916</v>
      </c>
      <c r="H24" s="326" t="s">
        <v>1040</v>
      </c>
      <c r="I24" s="326" t="s">
        <v>1041</v>
      </c>
      <c r="J24" s="326">
        <v>27</v>
      </c>
      <c r="K24" s="323" t="s">
        <v>1426</v>
      </c>
      <c r="L24" s="323" t="s">
        <v>1095</v>
      </c>
      <c r="M24" s="353">
        <v>70</v>
      </c>
      <c r="N24" s="353">
        <v>25.918181818181818</v>
      </c>
      <c r="O24" s="323"/>
      <c r="P24" s="323"/>
      <c r="Q24" s="354"/>
      <c r="R24" s="323"/>
      <c r="S24" s="354"/>
      <c r="T24" s="323"/>
      <c r="U24" s="354"/>
      <c r="V24" s="354"/>
      <c r="W24" s="354"/>
      <c r="X24" s="323"/>
      <c r="Y24" s="353"/>
      <c r="Z24" s="353"/>
      <c r="AA24" s="353"/>
      <c r="AB24" s="353"/>
      <c r="AC24" s="353"/>
      <c r="AD24" s="353"/>
      <c r="AE24" s="353"/>
      <c r="AF24" s="323"/>
      <c r="AG24" s="323"/>
      <c r="AH24" s="353"/>
      <c r="AI24" s="323"/>
      <c r="AJ24" s="323"/>
      <c r="AK24" s="353"/>
      <c r="AL24" s="323"/>
      <c r="AM24" s="353"/>
      <c r="AN24" s="353"/>
      <c r="AO24" s="323" t="s">
        <v>1054</v>
      </c>
      <c r="AP24" s="326" t="s">
        <v>1041</v>
      </c>
      <c r="AQ24" s="326"/>
      <c r="AR24" s="326"/>
      <c r="AS24" s="327"/>
      <c r="AT24" s="326">
        <v>6</v>
      </c>
      <c r="AU24" s="326"/>
      <c r="AV24" s="326"/>
      <c r="AW24" s="326"/>
      <c r="AX24" s="326" t="s">
        <v>997</v>
      </c>
      <c r="AY24" s="323"/>
      <c r="AZ24" s="326">
        <v>0</v>
      </c>
      <c r="BA24" s="326">
        <v>23</v>
      </c>
      <c r="BB24" s="326">
        <v>0</v>
      </c>
      <c r="BC24" s="326">
        <v>0</v>
      </c>
      <c r="BD24" s="326">
        <v>0</v>
      </c>
      <c r="BE24" s="326">
        <v>0</v>
      </c>
      <c r="BF24" s="326">
        <v>0</v>
      </c>
      <c r="BG24" s="326">
        <v>0</v>
      </c>
      <c r="BH24" s="326">
        <v>0</v>
      </c>
      <c r="BI24" s="326">
        <v>0</v>
      </c>
      <c r="BJ24" s="326">
        <v>0</v>
      </c>
      <c r="BK24" s="326">
        <v>0</v>
      </c>
      <c r="BL24" s="326"/>
      <c r="BM24" s="326" t="s">
        <v>1041</v>
      </c>
      <c r="BN24" s="326"/>
      <c r="BO24" s="326" t="s">
        <v>1041</v>
      </c>
      <c r="BP24" s="356"/>
      <c r="BQ24" s="326"/>
      <c r="BR24" s="326"/>
      <c r="BS24" s="326"/>
      <c r="BT24" s="329"/>
      <c r="BU24" s="329"/>
      <c r="BV24" s="326"/>
      <c r="BW24" s="326" t="s">
        <v>1046</v>
      </c>
      <c r="BX24" s="326"/>
      <c r="BY24" s="323" t="s">
        <v>1715</v>
      </c>
      <c r="BZ24" s="331" t="s">
        <v>1786</v>
      </c>
      <c r="CA24" s="329" t="s">
        <v>184</v>
      </c>
    </row>
    <row r="25" spans="1:79" x14ac:dyDescent="0.15">
      <c r="A25" s="323">
        <v>11223</v>
      </c>
      <c r="B25" s="324">
        <v>42929</v>
      </c>
      <c r="C25" s="325" t="s">
        <v>1037</v>
      </c>
      <c r="D25" s="323" t="s">
        <v>1082</v>
      </c>
      <c r="E25" s="323"/>
      <c r="F25" s="323" t="s">
        <v>1051</v>
      </c>
      <c r="G25" s="324">
        <v>42587</v>
      </c>
      <c r="H25" s="326" t="s">
        <v>1040</v>
      </c>
      <c r="I25" s="326" t="s">
        <v>1041</v>
      </c>
      <c r="J25" s="326">
        <v>24</v>
      </c>
      <c r="K25" s="323" t="s">
        <v>1418</v>
      </c>
      <c r="L25" s="323" t="s">
        <v>333</v>
      </c>
      <c r="M25" s="353">
        <v>80.418181818181807</v>
      </c>
      <c r="N25" s="353">
        <v>19.945454545454545</v>
      </c>
      <c r="O25" s="323"/>
      <c r="P25" s="323"/>
      <c r="Q25" s="354"/>
      <c r="R25" s="323"/>
      <c r="S25" s="354"/>
      <c r="T25" s="323"/>
      <c r="U25" s="354"/>
      <c r="V25" s="354"/>
      <c r="W25" s="354"/>
      <c r="X25" s="323"/>
      <c r="Y25" s="353"/>
      <c r="Z25" s="353"/>
      <c r="AA25" s="353"/>
      <c r="AB25" s="353"/>
      <c r="AC25" s="353"/>
      <c r="AD25" s="353"/>
      <c r="AE25" s="353"/>
      <c r="AF25" s="323"/>
      <c r="AG25" s="323"/>
      <c r="AH25" s="353"/>
      <c r="AI25" s="323"/>
      <c r="AJ25" s="323"/>
      <c r="AK25" s="353"/>
      <c r="AL25" s="323"/>
      <c r="AM25" s="353"/>
      <c r="AN25" s="353"/>
      <c r="AO25" s="323" t="s">
        <v>1054</v>
      </c>
      <c r="AP25" s="326" t="s">
        <v>1041</v>
      </c>
      <c r="AQ25" s="326"/>
      <c r="AR25" s="326"/>
      <c r="AS25" s="327"/>
      <c r="AT25" s="326">
        <v>4</v>
      </c>
      <c r="AU25" s="326"/>
      <c r="AV25" s="326"/>
      <c r="AW25" s="326"/>
      <c r="AX25" s="326" t="s">
        <v>1041</v>
      </c>
      <c r="AY25" s="323"/>
      <c r="AZ25" s="326">
        <v>0</v>
      </c>
      <c r="BA25" s="326">
        <v>0</v>
      </c>
      <c r="BB25" s="326">
        <v>0</v>
      </c>
      <c r="BC25" s="326">
        <v>0</v>
      </c>
      <c r="BD25" s="326">
        <v>0</v>
      </c>
      <c r="BE25" s="326">
        <v>0</v>
      </c>
      <c r="BF25" s="326">
        <v>0</v>
      </c>
      <c r="BG25" s="326">
        <v>0</v>
      </c>
      <c r="BH25" s="326">
        <v>0</v>
      </c>
      <c r="BI25" s="326">
        <v>0</v>
      </c>
      <c r="BJ25" s="326">
        <v>0</v>
      </c>
      <c r="BK25" s="326">
        <v>0</v>
      </c>
      <c r="BL25" s="326"/>
      <c r="BM25" s="326" t="s">
        <v>1041</v>
      </c>
      <c r="BN25" s="326">
        <v>12</v>
      </c>
      <c r="BO25" s="326" t="s">
        <v>1041</v>
      </c>
      <c r="BP25" s="356"/>
      <c r="BQ25" s="326"/>
      <c r="BR25" s="326"/>
      <c r="BS25" s="326"/>
      <c r="BT25" s="329"/>
      <c r="BU25" s="329"/>
      <c r="BV25" s="326"/>
      <c r="BW25" s="326" t="s">
        <v>1046</v>
      </c>
      <c r="BX25" s="326"/>
      <c r="BY25" s="323"/>
      <c r="BZ25" s="331" t="s">
        <v>1787</v>
      </c>
      <c r="CA25" s="329" t="s">
        <v>89</v>
      </c>
    </row>
    <row r="26" spans="1:79" x14ac:dyDescent="0.15">
      <c r="A26" s="323">
        <v>15115</v>
      </c>
      <c r="B26" s="324">
        <v>42929</v>
      </c>
      <c r="C26" s="325" t="s">
        <v>1037</v>
      </c>
      <c r="D26" s="323" t="s">
        <v>1082</v>
      </c>
      <c r="E26" s="323"/>
      <c r="F26" s="323" t="s">
        <v>1051</v>
      </c>
      <c r="G26" s="324">
        <v>42916</v>
      </c>
      <c r="H26" s="326" t="s">
        <v>1040</v>
      </c>
      <c r="I26" s="326" t="s">
        <v>1041</v>
      </c>
      <c r="J26" s="326">
        <v>28</v>
      </c>
      <c r="K26" s="352" t="s">
        <v>1430</v>
      </c>
      <c r="L26" s="323" t="s">
        <v>1717</v>
      </c>
      <c r="M26" s="353">
        <v>87</v>
      </c>
      <c r="N26" s="353">
        <v>20.399999999999999</v>
      </c>
      <c r="O26" s="323" t="s">
        <v>992</v>
      </c>
      <c r="P26" s="323">
        <v>2700</v>
      </c>
      <c r="Q26" s="353">
        <v>22.3</v>
      </c>
      <c r="R26" s="392"/>
      <c r="S26" s="354"/>
      <c r="T26" s="323"/>
      <c r="U26" s="354"/>
      <c r="V26" s="354"/>
      <c r="W26" s="354"/>
      <c r="X26" s="323"/>
      <c r="Y26" s="353"/>
      <c r="Z26" s="353"/>
      <c r="AA26" s="353"/>
      <c r="AB26" s="353"/>
      <c r="AC26" s="353"/>
      <c r="AD26" s="354"/>
      <c r="AE26" s="353"/>
      <c r="AF26" s="323"/>
      <c r="AG26" s="323"/>
      <c r="AH26" s="353"/>
      <c r="AI26" s="323"/>
      <c r="AJ26" s="323"/>
      <c r="AK26" s="353"/>
      <c r="AL26" s="323"/>
      <c r="AM26" s="353"/>
      <c r="AN26" s="353"/>
      <c r="AO26" s="323" t="s">
        <v>1054</v>
      </c>
      <c r="AP26" s="326" t="s">
        <v>1041</v>
      </c>
      <c r="AQ26" s="326"/>
      <c r="AR26" s="326"/>
      <c r="AS26" s="327"/>
      <c r="AT26" s="326">
        <v>3</v>
      </c>
      <c r="AU26" s="326"/>
      <c r="AV26" s="326"/>
      <c r="AW26" s="326"/>
      <c r="AX26" s="326" t="s">
        <v>971</v>
      </c>
      <c r="AY26" s="323"/>
      <c r="AZ26" s="326">
        <v>0</v>
      </c>
      <c r="BA26" s="326">
        <v>0</v>
      </c>
      <c r="BB26" s="326">
        <v>0</v>
      </c>
      <c r="BC26" s="326">
        <v>0</v>
      </c>
      <c r="BD26" s="326">
        <v>0</v>
      </c>
      <c r="BE26" s="326">
        <v>0</v>
      </c>
      <c r="BF26" s="326">
        <v>0</v>
      </c>
      <c r="BG26" s="326">
        <v>0</v>
      </c>
      <c r="BH26" s="326">
        <v>0</v>
      </c>
      <c r="BI26" s="326">
        <v>0</v>
      </c>
      <c r="BJ26" s="326">
        <v>0</v>
      </c>
      <c r="BK26" s="326">
        <v>0</v>
      </c>
      <c r="BL26" s="326"/>
      <c r="BM26" s="326" t="s">
        <v>1041</v>
      </c>
      <c r="BN26" s="326"/>
      <c r="BO26" s="326" t="s">
        <v>1041</v>
      </c>
      <c r="BP26" s="356"/>
      <c r="BQ26" s="326"/>
      <c r="BR26" s="326"/>
      <c r="BS26" s="326"/>
      <c r="BT26" s="323" t="s">
        <v>1718</v>
      </c>
      <c r="BU26" s="329" t="s">
        <v>1719</v>
      </c>
      <c r="BV26" s="326">
        <v>50</v>
      </c>
      <c r="BW26" s="326" t="s">
        <v>1046</v>
      </c>
      <c r="BX26" s="326"/>
      <c r="BY26" s="323"/>
      <c r="BZ26" s="343" t="s">
        <v>1788</v>
      </c>
      <c r="CA26" s="323" t="s">
        <v>130</v>
      </c>
    </row>
    <row r="27" spans="1:79" x14ac:dyDescent="0.15">
      <c r="A27" s="323">
        <v>11154</v>
      </c>
      <c r="B27" s="324">
        <v>42926</v>
      </c>
      <c r="C27" s="325" t="s">
        <v>1037</v>
      </c>
      <c r="D27" s="323" t="s">
        <v>1082</v>
      </c>
      <c r="E27" s="323"/>
      <c r="F27" s="323" t="s">
        <v>1051</v>
      </c>
      <c r="G27" s="324">
        <v>42900</v>
      </c>
      <c r="H27" s="326" t="s">
        <v>1040</v>
      </c>
      <c r="I27" s="326" t="s">
        <v>1041</v>
      </c>
      <c r="J27" s="326">
        <v>29</v>
      </c>
      <c r="K27" s="323" t="s">
        <v>1433</v>
      </c>
      <c r="L27" s="323" t="s">
        <v>1158</v>
      </c>
      <c r="M27" s="353">
        <v>80.181818181818173</v>
      </c>
      <c r="N27" s="353">
        <v>17.554545454545451</v>
      </c>
      <c r="O27" s="323"/>
      <c r="P27" s="323"/>
      <c r="Q27" s="354"/>
      <c r="R27" s="323"/>
      <c r="S27" s="354"/>
      <c r="T27" s="323"/>
      <c r="U27" s="354"/>
      <c r="V27" s="354"/>
      <c r="W27" s="354"/>
      <c r="X27" s="323"/>
      <c r="Y27" s="353"/>
      <c r="Z27" s="353"/>
      <c r="AA27" s="353"/>
      <c r="AB27" s="353"/>
      <c r="AC27" s="353"/>
      <c r="AD27" s="353"/>
      <c r="AE27" s="353"/>
      <c r="AF27" s="323"/>
      <c r="AG27" s="323"/>
      <c r="AH27" s="353"/>
      <c r="AI27" s="323"/>
      <c r="AJ27" s="323"/>
      <c r="AK27" s="353"/>
      <c r="AL27" s="323"/>
      <c r="AM27" s="353"/>
      <c r="AN27" s="353"/>
      <c r="AO27" s="323" t="s">
        <v>1054</v>
      </c>
      <c r="AP27" s="326" t="s">
        <v>1041</v>
      </c>
      <c r="AQ27" s="326"/>
      <c r="AR27" s="326"/>
      <c r="AS27" s="327"/>
      <c r="AT27" s="326">
        <v>4.3499999999999996</v>
      </c>
      <c r="AU27" s="326"/>
      <c r="AV27" s="326"/>
      <c r="AW27" s="326"/>
      <c r="AX27" s="326" t="s">
        <v>1041</v>
      </c>
      <c r="AY27" s="323"/>
      <c r="AZ27" s="326">
        <v>0</v>
      </c>
      <c r="BA27" s="326">
        <v>0</v>
      </c>
      <c r="BB27" s="326">
        <v>0</v>
      </c>
      <c r="BC27" s="326">
        <v>0</v>
      </c>
      <c r="BD27" s="326">
        <v>0</v>
      </c>
      <c r="BE27" s="326">
        <v>0</v>
      </c>
      <c r="BF27" s="326">
        <v>0</v>
      </c>
      <c r="BG27" s="326">
        <v>0</v>
      </c>
      <c r="BH27" s="326">
        <v>0</v>
      </c>
      <c r="BI27" s="326">
        <v>0</v>
      </c>
      <c r="BJ27" s="326">
        <v>0</v>
      </c>
      <c r="BK27" s="326">
        <v>0</v>
      </c>
      <c r="BL27" s="326"/>
      <c r="BM27" s="326" t="s">
        <v>1041</v>
      </c>
      <c r="BN27" s="326"/>
      <c r="BO27" s="326" t="s">
        <v>1041</v>
      </c>
      <c r="BP27" s="356"/>
      <c r="BQ27" s="326"/>
      <c r="BR27" s="326"/>
      <c r="BS27" s="326"/>
      <c r="BT27" s="329"/>
      <c r="BU27" s="329"/>
      <c r="BV27" s="326"/>
      <c r="BW27" s="326" t="s">
        <v>1046</v>
      </c>
      <c r="BX27" s="326">
        <v>1</v>
      </c>
      <c r="BY27" s="323"/>
      <c r="BZ27" s="393" t="s">
        <v>1789</v>
      </c>
      <c r="CA27" s="329" t="s">
        <v>184</v>
      </c>
    </row>
    <row r="28" spans="1:79" x14ac:dyDescent="0.15">
      <c r="A28" s="323">
        <v>13390</v>
      </c>
      <c r="B28" s="324">
        <v>42926</v>
      </c>
      <c r="C28" s="325" t="s">
        <v>1037</v>
      </c>
      <c r="D28" s="323" t="s">
        <v>1082</v>
      </c>
      <c r="E28" s="323"/>
      <c r="F28" s="323" t="s">
        <v>1051</v>
      </c>
      <c r="G28" s="324">
        <v>42916</v>
      </c>
      <c r="H28" s="326" t="s">
        <v>126</v>
      </c>
      <c r="I28" s="326" t="s">
        <v>1041</v>
      </c>
      <c r="J28" s="326">
        <v>30</v>
      </c>
      <c r="K28" s="323" t="s">
        <v>1435</v>
      </c>
      <c r="L28" s="323" t="s">
        <v>1436</v>
      </c>
      <c r="M28" s="353">
        <v>90.899999999999991</v>
      </c>
      <c r="N28" s="353">
        <v>18.7</v>
      </c>
      <c r="O28" s="323"/>
      <c r="P28" s="323"/>
      <c r="Q28" s="354"/>
      <c r="R28" s="392"/>
      <c r="S28" s="354"/>
      <c r="T28" s="323"/>
      <c r="U28" s="354"/>
      <c r="V28" s="354"/>
      <c r="W28" s="354"/>
      <c r="X28" s="323"/>
      <c r="Y28" s="353"/>
      <c r="Z28" s="353"/>
      <c r="AA28" s="353"/>
      <c r="AB28" s="353"/>
      <c r="AC28" s="353"/>
      <c r="AD28" s="353"/>
      <c r="AE28" s="353"/>
      <c r="AF28" s="323"/>
      <c r="AG28" s="323"/>
      <c r="AH28" s="353"/>
      <c r="AI28" s="323"/>
      <c r="AJ28" s="323"/>
      <c r="AK28" s="354"/>
      <c r="AL28" s="323"/>
      <c r="AM28" s="353"/>
      <c r="AN28" s="353"/>
      <c r="AO28" s="323" t="s">
        <v>1054</v>
      </c>
      <c r="AP28" s="326" t="s">
        <v>1041</v>
      </c>
      <c r="AQ28" s="326"/>
      <c r="AR28" s="326"/>
      <c r="AS28" s="327"/>
      <c r="AT28" s="326">
        <v>5</v>
      </c>
      <c r="AU28" s="326"/>
      <c r="AV28" s="326"/>
      <c r="AW28" s="326"/>
      <c r="AX28" s="326" t="s">
        <v>971</v>
      </c>
      <c r="AY28" s="323"/>
      <c r="AZ28" s="326">
        <v>0</v>
      </c>
      <c r="BA28" s="326">
        <v>0</v>
      </c>
      <c r="BB28" s="326">
        <v>0</v>
      </c>
      <c r="BC28" s="326">
        <v>0</v>
      </c>
      <c r="BD28" s="326">
        <v>0</v>
      </c>
      <c r="BE28" s="326">
        <v>0</v>
      </c>
      <c r="BF28" s="326">
        <v>0</v>
      </c>
      <c r="BG28" s="326">
        <v>0</v>
      </c>
      <c r="BH28" s="326">
        <v>0</v>
      </c>
      <c r="BI28" s="326">
        <v>0</v>
      </c>
      <c r="BJ28" s="326">
        <v>0</v>
      </c>
      <c r="BK28" s="326">
        <v>0</v>
      </c>
      <c r="BL28" s="326"/>
      <c r="BM28" s="326" t="s">
        <v>1041</v>
      </c>
      <c r="BN28" s="326">
        <v>12</v>
      </c>
      <c r="BO28" s="326" t="s">
        <v>1041</v>
      </c>
      <c r="BP28" s="356"/>
      <c r="BQ28" s="326"/>
      <c r="BR28" s="326">
        <v>12</v>
      </c>
      <c r="BS28" s="326"/>
      <c r="BT28" s="329"/>
      <c r="BU28" s="329"/>
      <c r="BV28" s="326"/>
      <c r="BW28" s="326" t="s">
        <v>1046</v>
      </c>
      <c r="BX28" s="326">
        <v>1</v>
      </c>
      <c r="BY28" s="329" t="s">
        <v>1722</v>
      </c>
      <c r="BZ28" s="393" t="s">
        <v>1790</v>
      </c>
      <c r="CA28" s="329" t="s">
        <v>184</v>
      </c>
    </row>
    <row r="29" spans="1:79" x14ac:dyDescent="0.15">
      <c r="A29" s="323">
        <v>11896</v>
      </c>
      <c r="B29" s="324">
        <v>42926</v>
      </c>
      <c r="C29" s="325" t="s">
        <v>1037</v>
      </c>
      <c r="D29" s="323" t="s">
        <v>1082</v>
      </c>
      <c r="E29" s="323"/>
      <c r="F29" s="323" t="s">
        <v>1051</v>
      </c>
      <c r="G29" s="333">
        <v>42916</v>
      </c>
      <c r="H29" s="326" t="s">
        <v>1040</v>
      </c>
      <c r="I29" s="326" t="s">
        <v>1041</v>
      </c>
      <c r="J29" s="326">
        <v>31</v>
      </c>
      <c r="K29" s="323" t="s">
        <v>1439</v>
      </c>
      <c r="L29" s="323" t="s">
        <v>1440</v>
      </c>
      <c r="M29" s="353">
        <v>61.5</v>
      </c>
      <c r="N29" s="353">
        <v>19.399999999999999</v>
      </c>
      <c r="O29" s="323"/>
      <c r="P29" s="323"/>
      <c r="Q29" s="354"/>
      <c r="R29" s="392"/>
      <c r="S29" s="354"/>
      <c r="T29" s="323"/>
      <c r="U29" s="354"/>
      <c r="V29" s="354"/>
      <c r="W29" s="354"/>
      <c r="X29" s="323"/>
      <c r="Y29" s="353"/>
      <c r="Z29" s="353"/>
      <c r="AA29" s="353"/>
      <c r="AB29" s="353"/>
      <c r="AC29" s="353"/>
      <c r="AD29" s="353"/>
      <c r="AE29" s="353"/>
      <c r="AF29" s="323"/>
      <c r="AG29" s="323"/>
      <c r="AH29" s="353"/>
      <c r="AI29" s="323"/>
      <c r="AJ29" s="323"/>
      <c r="AK29" s="353"/>
      <c r="AL29" s="323"/>
      <c r="AM29" s="353"/>
      <c r="AN29" s="353"/>
      <c r="AO29" s="323" t="s">
        <v>1054</v>
      </c>
      <c r="AP29" s="326" t="s">
        <v>1041</v>
      </c>
      <c r="AQ29" s="326"/>
      <c r="AR29" s="326"/>
      <c r="AS29" s="327"/>
      <c r="AT29" s="326"/>
      <c r="AU29" s="326"/>
      <c r="AV29" s="326"/>
      <c r="AW29" s="326"/>
      <c r="AX29" s="326" t="s">
        <v>126</v>
      </c>
      <c r="AY29" s="323" t="s">
        <v>1441</v>
      </c>
      <c r="AZ29" s="326">
        <v>0</v>
      </c>
      <c r="BA29" s="326">
        <v>0</v>
      </c>
      <c r="BB29" s="326">
        <v>0</v>
      </c>
      <c r="BC29" s="326">
        <v>0</v>
      </c>
      <c r="BD29" s="326">
        <v>0</v>
      </c>
      <c r="BE29" s="326">
        <v>0</v>
      </c>
      <c r="BF29" s="326">
        <v>0</v>
      </c>
      <c r="BG29" s="326">
        <v>0</v>
      </c>
      <c r="BH29" s="326">
        <v>0</v>
      </c>
      <c r="BI29" s="326">
        <v>0</v>
      </c>
      <c r="BJ29" s="326">
        <v>0</v>
      </c>
      <c r="BK29" s="326">
        <v>0</v>
      </c>
      <c r="BL29" s="326"/>
      <c r="BM29" s="326" t="s">
        <v>1041</v>
      </c>
      <c r="BN29" s="326"/>
      <c r="BO29" s="326" t="s">
        <v>1041</v>
      </c>
      <c r="BP29" s="356"/>
      <c r="BQ29" s="326"/>
      <c r="BR29" s="326"/>
      <c r="BS29" s="326"/>
      <c r="BT29" s="329"/>
      <c r="BU29" s="329"/>
      <c r="BV29" s="326"/>
      <c r="BW29" s="326" t="s">
        <v>1380</v>
      </c>
      <c r="BX29" s="326">
        <v>1</v>
      </c>
      <c r="BY29" s="329" t="s">
        <v>1442</v>
      </c>
      <c r="BZ29" s="393" t="s">
        <v>1791</v>
      </c>
      <c r="CA29" s="323" t="s">
        <v>184</v>
      </c>
    </row>
    <row r="30" spans="1:79" x14ac:dyDescent="0.15">
      <c r="A30" s="323">
        <v>636</v>
      </c>
      <c r="B30" s="324">
        <v>42925</v>
      </c>
      <c r="C30" s="325" t="s">
        <v>1037</v>
      </c>
      <c r="D30" s="323" t="s">
        <v>1082</v>
      </c>
      <c r="E30" s="323"/>
      <c r="F30" s="323" t="s">
        <v>1051</v>
      </c>
      <c r="G30" s="324">
        <v>42886</v>
      </c>
      <c r="H30" s="326" t="s">
        <v>971</v>
      </c>
      <c r="I30" s="326" t="s">
        <v>1167</v>
      </c>
      <c r="J30" s="326">
        <v>32</v>
      </c>
      <c r="K30" s="323" t="s">
        <v>1792</v>
      </c>
      <c r="L30" s="323" t="s">
        <v>1406</v>
      </c>
      <c r="M30" s="353">
        <v>84.1</v>
      </c>
      <c r="N30" s="353">
        <v>18.899999999999999</v>
      </c>
      <c r="O30" s="323"/>
      <c r="P30" s="323"/>
      <c r="Q30" s="354"/>
      <c r="R30" s="392"/>
      <c r="S30" s="354"/>
      <c r="T30" s="323"/>
      <c r="U30" s="354"/>
      <c r="V30" s="354"/>
      <c r="W30" s="354"/>
      <c r="X30" s="323"/>
      <c r="Y30" s="353"/>
      <c r="Z30" s="353"/>
      <c r="AA30" s="353"/>
      <c r="AB30" s="353"/>
      <c r="AC30" s="353"/>
      <c r="AD30" s="354"/>
      <c r="AE30" s="353"/>
      <c r="AF30" s="323"/>
      <c r="AG30" s="323"/>
      <c r="AH30" s="353"/>
      <c r="AI30" s="323"/>
      <c r="AJ30" s="323"/>
      <c r="AK30" s="353"/>
      <c r="AL30" s="323"/>
      <c r="AM30" s="353"/>
      <c r="AN30" s="353"/>
      <c r="AO30" s="323" t="s">
        <v>1054</v>
      </c>
      <c r="AP30" s="326" t="s">
        <v>1041</v>
      </c>
      <c r="AQ30" s="326"/>
      <c r="AR30" s="326"/>
      <c r="AS30" s="327"/>
      <c r="AT30" s="326"/>
      <c r="AU30" s="326"/>
      <c r="AV30" s="326"/>
      <c r="AW30" s="326"/>
      <c r="AX30" s="326" t="s">
        <v>1041</v>
      </c>
      <c r="AY30" s="323"/>
      <c r="AZ30" s="326">
        <v>0</v>
      </c>
      <c r="BA30" s="326">
        <v>0</v>
      </c>
      <c r="BB30" s="326">
        <v>0</v>
      </c>
      <c r="BC30" s="326">
        <v>0</v>
      </c>
      <c r="BD30" s="326">
        <v>0</v>
      </c>
      <c r="BE30" s="326">
        <v>0</v>
      </c>
      <c r="BF30" s="326">
        <v>0</v>
      </c>
      <c r="BG30" s="326">
        <v>0</v>
      </c>
      <c r="BH30" s="326">
        <v>0</v>
      </c>
      <c r="BI30" s="326">
        <v>0</v>
      </c>
      <c r="BJ30" s="326">
        <v>0</v>
      </c>
      <c r="BK30" s="326">
        <v>0</v>
      </c>
      <c r="BL30" s="326"/>
      <c r="BM30" s="326" t="s">
        <v>1041</v>
      </c>
      <c r="BN30" s="326"/>
      <c r="BO30" s="326" t="s">
        <v>1041</v>
      </c>
      <c r="BP30" s="356"/>
      <c r="BQ30" s="326"/>
      <c r="BR30" s="326"/>
      <c r="BS30" s="326"/>
      <c r="BT30" s="323"/>
      <c r="BU30" s="329"/>
      <c r="BV30" s="326"/>
      <c r="BW30" s="326" t="s">
        <v>1046</v>
      </c>
      <c r="BX30" s="326">
        <v>1</v>
      </c>
      <c r="BY30" s="323"/>
      <c r="BZ30" s="331" t="s">
        <v>1793</v>
      </c>
      <c r="CA30" s="323" t="s">
        <v>89</v>
      </c>
    </row>
    <row r="31" spans="1:79" x14ac:dyDescent="0.15">
      <c r="A31" s="323">
        <v>13923</v>
      </c>
      <c r="B31" s="324">
        <v>42926</v>
      </c>
      <c r="C31" s="325" t="s">
        <v>1037</v>
      </c>
      <c r="D31" s="323" t="s">
        <v>1082</v>
      </c>
      <c r="E31" s="323"/>
      <c r="F31" s="323" t="s">
        <v>1051</v>
      </c>
      <c r="G31" s="333">
        <v>42768</v>
      </c>
      <c r="H31" s="326" t="s">
        <v>1040</v>
      </c>
      <c r="I31" s="326" t="s">
        <v>1041</v>
      </c>
      <c r="J31" s="326">
        <v>33</v>
      </c>
      <c r="K31" s="323" t="s">
        <v>1725</v>
      </c>
      <c r="L31" s="323" t="s">
        <v>1726</v>
      </c>
      <c r="M31" s="353">
        <v>80.399999999999991</v>
      </c>
      <c r="N31" s="353">
        <v>19.899999999999999</v>
      </c>
      <c r="O31" s="323"/>
      <c r="P31" s="323"/>
      <c r="Q31" s="354"/>
      <c r="R31" s="392"/>
      <c r="S31" s="354"/>
      <c r="T31" s="323"/>
      <c r="U31" s="354"/>
      <c r="V31" s="354"/>
      <c r="W31" s="354"/>
      <c r="X31" s="323"/>
      <c r="Y31" s="353"/>
      <c r="Z31" s="353"/>
      <c r="AA31" s="353"/>
      <c r="AB31" s="353"/>
      <c r="AC31" s="353"/>
      <c r="AD31" s="353"/>
      <c r="AE31" s="353"/>
      <c r="AF31" s="323"/>
      <c r="AG31" s="323"/>
      <c r="AH31" s="353"/>
      <c r="AI31" s="323"/>
      <c r="AJ31" s="323"/>
      <c r="AK31" s="354"/>
      <c r="AL31" s="323"/>
      <c r="AM31" s="353"/>
      <c r="AN31" s="353"/>
      <c r="AO31" s="323" t="s">
        <v>1054</v>
      </c>
      <c r="AP31" s="326" t="s">
        <v>1041</v>
      </c>
      <c r="AQ31" s="326"/>
      <c r="AR31" s="326"/>
      <c r="AS31" s="327"/>
      <c r="AT31" s="326">
        <v>7</v>
      </c>
      <c r="AU31" s="326"/>
      <c r="AV31" s="326"/>
      <c r="AW31" s="326"/>
      <c r="AX31" s="326" t="s">
        <v>971</v>
      </c>
      <c r="AY31" s="323"/>
      <c r="AZ31" s="326">
        <v>0</v>
      </c>
      <c r="BA31" s="326">
        <v>0</v>
      </c>
      <c r="BB31" s="326">
        <v>0</v>
      </c>
      <c r="BC31" s="326">
        <v>0</v>
      </c>
      <c r="BD31" s="326">
        <v>0</v>
      </c>
      <c r="BE31" s="326">
        <v>0</v>
      </c>
      <c r="BF31" s="326">
        <v>0</v>
      </c>
      <c r="BG31" s="326">
        <v>0</v>
      </c>
      <c r="BH31" s="326">
        <v>0</v>
      </c>
      <c r="BI31" s="326">
        <v>0</v>
      </c>
      <c r="BJ31" s="326">
        <v>0</v>
      </c>
      <c r="BK31" s="326">
        <v>0</v>
      </c>
      <c r="BL31" s="326"/>
      <c r="BM31" s="326" t="s">
        <v>1041</v>
      </c>
      <c r="BN31" s="326"/>
      <c r="BO31" s="326" t="s">
        <v>1041</v>
      </c>
      <c r="BP31" s="356"/>
      <c r="BQ31" s="326"/>
      <c r="BR31" s="326"/>
      <c r="BS31" s="326"/>
      <c r="BT31" s="329"/>
      <c r="BU31" s="329"/>
      <c r="BV31" s="326"/>
      <c r="BW31" s="326" t="s">
        <v>1046</v>
      </c>
      <c r="BX31" s="326">
        <v>1</v>
      </c>
      <c r="BY31" s="323"/>
      <c r="BZ31" s="393" t="s">
        <v>1794</v>
      </c>
      <c r="CA31" s="329" t="s">
        <v>89</v>
      </c>
    </row>
    <row r="32" spans="1:79" x14ac:dyDescent="0.15">
      <c r="A32" s="323">
        <v>13405</v>
      </c>
      <c r="B32" s="324">
        <v>42926</v>
      </c>
      <c r="C32" s="325" t="s">
        <v>1186</v>
      </c>
      <c r="D32" s="323" t="s">
        <v>1082</v>
      </c>
      <c r="E32" s="323"/>
      <c r="F32" s="323" t="s">
        <v>1051</v>
      </c>
      <c r="G32" s="324">
        <v>42916</v>
      </c>
      <c r="H32" s="326" t="s">
        <v>971</v>
      </c>
      <c r="I32" s="326" t="s">
        <v>1167</v>
      </c>
      <c r="J32" s="326">
        <v>34</v>
      </c>
      <c r="K32" s="323" t="s">
        <v>1728</v>
      </c>
      <c r="L32" s="323" t="s">
        <v>1729</v>
      </c>
      <c r="M32" s="353">
        <v>85.381818181818176</v>
      </c>
      <c r="N32" s="353">
        <v>18.454545454545453</v>
      </c>
      <c r="O32" s="323"/>
      <c r="P32" s="323"/>
      <c r="Q32" s="354"/>
      <c r="R32" s="392"/>
      <c r="S32" s="354"/>
      <c r="T32" s="323"/>
      <c r="U32" s="354"/>
      <c r="V32" s="354"/>
      <c r="W32" s="354"/>
      <c r="X32" s="323"/>
      <c r="Y32" s="353"/>
      <c r="Z32" s="353"/>
      <c r="AA32" s="353"/>
      <c r="AB32" s="353"/>
      <c r="AC32" s="353"/>
      <c r="AD32" s="353"/>
      <c r="AE32" s="353"/>
      <c r="AF32" s="323"/>
      <c r="AG32" s="323"/>
      <c r="AH32" s="353"/>
      <c r="AI32" s="323"/>
      <c r="AJ32" s="323"/>
      <c r="AK32" s="353"/>
      <c r="AL32" s="323"/>
      <c r="AM32" s="353"/>
      <c r="AN32" s="353"/>
      <c r="AO32" s="323" t="s">
        <v>1379</v>
      </c>
      <c r="AP32" s="326" t="s">
        <v>1041</v>
      </c>
      <c r="AQ32" s="326"/>
      <c r="AR32" s="326"/>
      <c r="AS32" s="327"/>
      <c r="AT32" s="326"/>
      <c r="AU32" s="326"/>
      <c r="AV32" s="326"/>
      <c r="AW32" s="326"/>
      <c r="AX32" s="326" t="s">
        <v>997</v>
      </c>
      <c r="AY32" s="323"/>
      <c r="AZ32" s="326">
        <v>0</v>
      </c>
      <c r="BA32" s="326">
        <v>0</v>
      </c>
      <c r="BB32" s="326">
        <v>0</v>
      </c>
      <c r="BC32" s="326">
        <v>0</v>
      </c>
      <c r="BD32" s="326">
        <v>0</v>
      </c>
      <c r="BE32" s="326">
        <v>0</v>
      </c>
      <c r="BF32" s="326">
        <v>0</v>
      </c>
      <c r="BG32" s="326">
        <v>0</v>
      </c>
      <c r="BH32" s="326">
        <v>0</v>
      </c>
      <c r="BI32" s="326">
        <v>0</v>
      </c>
      <c r="BJ32" s="326">
        <v>0</v>
      </c>
      <c r="BK32" s="326">
        <v>0</v>
      </c>
      <c r="BL32" s="326"/>
      <c r="BM32" s="326" t="s">
        <v>1041</v>
      </c>
      <c r="BN32" s="326"/>
      <c r="BO32" s="326" t="s">
        <v>1041</v>
      </c>
      <c r="BP32" s="356"/>
      <c r="BQ32" s="326"/>
      <c r="BR32" s="326"/>
      <c r="BS32" s="326"/>
      <c r="BT32" s="323"/>
      <c r="BU32" s="323"/>
      <c r="BV32" s="326"/>
      <c r="BW32" s="326" t="s">
        <v>1046</v>
      </c>
      <c r="BX32" s="326"/>
      <c r="BY32" s="323"/>
      <c r="BZ32" s="331" t="s">
        <v>1795</v>
      </c>
      <c r="CA32" s="329" t="s">
        <v>184</v>
      </c>
    </row>
    <row r="33" spans="1:109" x14ac:dyDescent="0.15">
      <c r="A33" s="323">
        <v>188</v>
      </c>
      <c r="B33" s="324">
        <v>42928</v>
      </c>
      <c r="C33" s="325" t="s">
        <v>1037</v>
      </c>
      <c r="D33" s="323" t="s">
        <v>1082</v>
      </c>
      <c r="E33" s="323"/>
      <c r="F33" s="323" t="s">
        <v>1051</v>
      </c>
      <c r="G33" s="324">
        <v>42858</v>
      </c>
      <c r="H33" s="326" t="s">
        <v>1040</v>
      </c>
      <c r="I33" s="326" t="s">
        <v>1041</v>
      </c>
      <c r="J33" s="326">
        <v>35</v>
      </c>
      <c r="K33" s="323" t="s">
        <v>1731</v>
      </c>
      <c r="L33" s="323" t="s">
        <v>1732</v>
      </c>
      <c r="M33" s="353">
        <v>79.381818181818176</v>
      </c>
      <c r="N33" s="353">
        <v>20.5</v>
      </c>
      <c r="O33" s="323"/>
      <c r="P33" s="323"/>
      <c r="Q33" s="354"/>
      <c r="R33" s="392"/>
      <c r="S33" s="354"/>
      <c r="T33" s="323"/>
      <c r="U33" s="354"/>
      <c r="V33" s="354"/>
      <c r="W33" s="354"/>
      <c r="X33" s="323"/>
      <c r="Y33" s="353"/>
      <c r="Z33" s="353"/>
      <c r="AA33" s="353"/>
      <c r="AB33" s="353"/>
      <c r="AC33" s="353"/>
      <c r="AD33" s="354"/>
      <c r="AE33" s="353"/>
      <c r="AF33" s="323"/>
      <c r="AG33" s="323"/>
      <c r="AH33" s="353"/>
      <c r="AI33" s="323"/>
      <c r="AJ33" s="323"/>
      <c r="AK33" s="353"/>
      <c r="AL33" s="323"/>
      <c r="AM33" s="353"/>
      <c r="AN33" s="353"/>
      <c r="AO33" s="323" t="s">
        <v>1054</v>
      </c>
      <c r="AP33" s="326" t="s">
        <v>1041</v>
      </c>
      <c r="AQ33" s="326"/>
      <c r="AR33" s="326"/>
      <c r="AS33" s="327"/>
      <c r="AT33" s="326">
        <v>6</v>
      </c>
      <c r="AU33" s="326"/>
      <c r="AV33" s="326"/>
      <c r="AW33" s="326"/>
      <c r="AX33" s="326" t="s">
        <v>1045</v>
      </c>
      <c r="AY33" s="323"/>
      <c r="AZ33" s="326">
        <v>0</v>
      </c>
      <c r="BA33" s="326">
        <v>0</v>
      </c>
      <c r="BB33" s="326">
        <v>0</v>
      </c>
      <c r="BC33" s="326">
        <v>0</v>
      </c>
      <c r="BD33" s="326">
        <v>0</v>
      </c>
      <c r="BE33" s="326">
        <v>0</v>
      </c>
      <c r="BF33" s="326">
        <v>0</v>
      </c>
      <c r="BG33" s="326">
        <v>0</v>
      </c>
      <c r="BH33" s="326">
        <v>0</v>
      </c>
      <c r="BI33" s="326">
        <v>0</v>
      </c>
      <c r="BJ33" s="326">
        <v>0</v>
      </c>
      <c r="BK33" s="326">
        <v>0</v>
      </c>
      <c r="BL33" s="326"/>
      <c r="BM33" s="326" t="s">
        <v>1041</v>
      </c>
      <c r="BN33" s="326"/>
      <c r="BO33" s="326" t="s">
        <v>1041</v>
      </c>
      <c r="BP33" s="356"/>
      <c r="BQ33" s="326"/>
      <c r="BR33" s="326"/>
      <c r="BS33" s="326"/>
      <c r="BT33" s="329"/>
      <c r="BU33" s="329"/>
      <c r="BV33" s="326"/>
      <c r="BW33" s="326" t="s">
        <v>1046</v>
      </c>
      <c r="BX33" s="326">
        <v>1</v>
      </c>
      <c r="BY33" s="323"/>
      <c r="BZ33" s="331" t="s">
        <v>1796</v>
      </c>
      <c r="CA33" s="323" t="s">
        <v>89</v>
      </c>
    </row>
    <row r="34" spans="1:109" ht="13" customHeight="1" x14ac:dyDescent="0.15">
      <c r="A34" s="323">
        <v>13547</v>
      </c>
      <c r="B34" s="324">
        <v>42929</v>
      </c>
      <c r="C34" s="325" t="s">
        <v>1037</v>
      </c>
      <c r="D34" s="323" t="s">
        <v>1082</v>
      </c>
      <c r="E34" s="323"/>
      <c r="F34" s="323" t="s">
        <v>1039</v>
      </c>
      <c r="G34" s="324">
        <v>42837</v>
      </c>
      <c r="H34" s="326" t="s">
        <v>1040</v>
      </c>
      <c r="I34" s="326" t="s">
        <v>1041</v>
      </c>
      <c r="J34" s="326">
        <v>1</v>
      </c>
      <c r="K34" s="323" t="s">
        <v>1681</v>
      </c>
      <c r="L34" s="323" t="s">
        <v>1682</v>
      </c>
      <c r="M34" s="353">
        <v>51.818181818181813</v>
      </c>
      <c r="N34" s="353">
        <v>17.636363636363633</v>
      </c>
      <c r="O34" s="323"/>
      <c r="P34" s="323"/>
      <c r="Q34" s="354"/>
      <c r="R34" s="392"/>
      <c r="S34" s="354"/>
      <c r="T34" s="323"/>
      <c r="U34" s="354"/>
      <c r="V34" s="354"/>
      <c r="W34" s="354"/>
      <c r="X34" s="323"/>
      <c r="Y34" s="353"/>
      <c r="Z34" s="353"/>
      <c r="AA34" s="353"/>
      <c r="AB34" s="353"/>
      <c r="AC34" s="353"/>
      <c r="AD34" s="353"/>
      <c r="AE34" s="353">
        <v>10</v>
      </c>
      <c r="AF34" s="323"/>
      <c r="AG34" s="323"/>
      <c r="AH34" s="353"/>
      <c r="AI34" s="323"/>
      <c r="AJ34" s="323"/>
      <c r="AK34" s="354"/>
      <c r="AL34" s="323"/>
      <c r="AM34" s="353"/>
      <c r="AN34" s="353"/>
      <c r="AO34" s="323" t="s">
        <v>1044</v>
      </c>
      <c r="AP34" s="326" t="s">
        <v>1041</v>
      </c>
      <c r="AQ34" s="326"/>
      <c r="AR34" s="326"/>
      <c r="AS34" s="327"/>
      <c r="AT34" s="326">
        <v>10</v>
      </c>
      <c r="AU34" s="326"/>
      <c r="AV34" s="326"/>
      <c r="AW34" s="326"/>
      <c r="AX34" s="326" t="s">
        <v>1045</v>
      </c>
      <c r="AY34" s="323"/>
      <c r="AZ34" s="326">
        <v>0</v>
      </c>
      <c r="BA34" s="326">
        <v>0</v>
      </c>
      <c r="BB34" s="326">
        <v>0</v>
      </c>
      <c r="BC34" s="326">
        <v>0</v>
      </c>
      <c r="BD34" s="326">
        <v>0</v>
      </c>
      <c r="BE34" s="326">
        <v>0</v>
      </c>
      <c r="BF34" s="326">
        <v>0</v>
      </c>
      <c r="BG34" s="326">
        <v>0</v>
      </c>
      <c r="BH34" s="326">
        <v>0</v>
      </c>
      <c r="BI34" s="326">
        <v>0</v>
      </c>
      <c r="BJ34" s="326">
        <v>0</v>
      </c>
      <c r="BK34" s="326">
        <v>0</v>
      </c>
      <c r="BL34" s="326"/>
      <c r="BM34" s="326" t="s">
        <v>1041</v>
      </c>
      <c r="BN34" s="326"/>
      <c r="BO34" s="326" t="s">
        <v>1041</v>
      </c>
      <c r="BP34" s="355">
        <v>94.472727272727269</v>
      </c>
      <c r="BQ34" s="326"/>
      <c r="BR34" s="326"/>
      <c r="BS34" s="328">
        <v>42916</v>
      </c>
      <c r="BT34" s="236" t="s">
        <v>1683</v>
      </c>
      <c r="BU34" s="329"/>
      <c r="BV34" s="326"/>
      <c r="BW34" s="326" t="s">
        <v>1046</v>
      </c>
      <c r="BX34" s="326"/>
      <c r="BY34" s="329" t="s">
        <v>1684</v>
      </c>
      <c r="BZ34" s="331" t="s">
        <v>1797</v>
      </c>
      <c r="CA34" s="329" t="s">
        <v>89</v>
      </c>
    </row>
    <row r="35" spans="1:109" ht="13" customHeight="1" x14ac:dyDescent="0.15">
      <c r="A35" s="323">
        <v>15096</v>
      </c>
      <c r="B35" s="324">
        <v>42925</v>
      </c>
      <c r="C35" s="325" t="s">
        <v>1037</v>
      </c>
      <c r="D35" s="323" t="s">
        <v>1082</v>
      </c>
      <c r="E35" s="323"/>
      <c r="F35" s="323" t="s">
        <v>1039</v>
      </c>
      <c r="G35" s="324">
        <v>42922</v>
      </c>
      <c r="H35" s="326" t="s">
        <v>1040</v>
      </c>
      <c r="I35" s="326" t="s">
        <v>1041</v>
      </c>
      <c r="J35" s="326">
        <v>2</v>
      </c>
      <c r="K35" s="323" t="s">
        <v>1042</v>
      </c>
      <c r="L35" s="323" t="s">
        <v>1087</v>
      </c>
      <c r="M35" s="353">
        <v>74.5</v>
      </c>
      <c r="N35" s="353">
        <v>19.636363636363637</v>
      </c>
      <c r="O35" s="323"/>
      <c r="P35" s="323"/>
      <c r="Q35" s="354"/>
      <c r="R35" s="392"/>
      <c r="S35" s="354"/>
      <c r="T35" s="323"/>
      <c r="U35" s="354"/>
      <c r="V35" s="354"/>
      <c r="W35" s="354"/>
      <c r="X35" s="323"/>
      <c r="Y35" s="353"/>
      <c r="Z35" s="353"/>
      <c r="AA35" s="353"/>
      <c r="AB35" s="353"/>
      <c r="AC35" s="353"/>
      <c r="AD35" s="353"/>
      <c r="AE35" s="353">
        <v>10.509090909090908</v>
      </c>
      <c r="AF35" s="323"/>
      <c r="AG35" s="323"/>
      <c r="AH35" s="353"/>
      <c r="AI35" s="323"/>
      <c r="AJ35" s="323"/>
      <c r="AK35" s="353"/>
      <c r="AL35" s="323"/>
      <c r="AM35" s="353"/>
      <c r="AN35" s="353"/>
      <c r="AO35" s="323" t="s">
        <v>1044</v>
      </c>
      <c r="AP35" s="326" t="s">
        <v>1041</v>
      </c>
      <c r="AQ35" s="326"/>
      <c r="AR35" s="326"/>
      <c r="AS35" s="327"/>
      <c r="AT35" s="326">
        <v>7</v>
      </c>
      <c r="AU35" s="326"/>
      <c r="AV35" s="326"/>
      <c r="AW35" s="326"/>
      <c r="AX35" s="326" t="s">
        <v>1045</v>
      </c>
      <c r="AY35" s="323"/>
      <c r="AZ35" s="326">
        <v>0</v>
      </c>
      <c r="BA35" s="326">
        <v>0</v>
      </c>
      <c r="BB35" s="326">
        <v>0</v>
      </c>
      <c r="BC35" s="326">
        <v>0</v>
      </c>
      <c r="BD35" s="326">
        <v>0</v>
      </c>
      <c r="BE35" s="326">
        <v>0</v>
      </c>
      <c r="BF35" s="326">
        <v>0</v>
      </c>
      <c r="BG35" s="326">
        <v>0</v>
      </c>
      <c r="BH35" s="326">
        <v>0</v>
      </c>
      <c r="BI35" s="326">
        <v>0</v>
      </c>
      <c r="BJ35" s="326">
        <v>0</v>
      </c>
      <c r="BK35" s="326">
        <v>0</v>
      </c>
      <c r="BL35" s="326"/>
      <c r="BM35" s="326" t="s">
        <v>1041</v>
      </c>
      <c r="BN35" s="326">
        <v>12</v>
      </c>
      <c r="BO35" s="326" t="s">
        <v>1041</v>
      </c>
      <c r="BP35" s="356"/>
      <c r="BQ35" s="326"/>
      <c r="BR35" s="326">
        <v>12</v>
      </c>
      <c r="BS35" s="326"/>
      <c r="BT35" s="323"/>
      <c r="BU35" s="329"/>
      <c r="BV35" s="326"/>
      <c r="BW35" s="326" t="s">
        <v>1046</v>
      </c>
      <c r="BX35" s="326"/>
      <c r="BY35" s="323" t="s">
        <v>1685</v>
      </c>
      <c r="BZ35" s="343" t="s">
        <v>1798</v>
      </c>
      <c r="CA35" s="329" t="s">
        <v>130</v>
      </c>
    </row>
    <row r="36" spans="1:109" ht="13" customHeight="1" x14ac:dyDescent="0.15">
      <c r="A36" s="323">
        <v>11795</v>
      </c>
      <c r="B36" s="324">
        <v>42925</v>
      </c>
      <c r="C36" s="325" t="s">
        <v>1037</v>
      </c>
      <c r="D36" s="323" t="s">
        <v>1082</v>
      </c>
      <c r="E36" s="323"/>
      <c r="F36" s="323" t="s">
        <v>1039</v>
      </c>
      <c r="G36" s="333">
        <v>42916</v>
      </c>
      <c r="H36" s="326" t="s">
        <v>1040</v>
      </c>
      <c r="I36" s="326" t="s">
        <v>1041</v>
      </c>
      <c r="J36" s="326">
        <v>3</v>
      </c>
      <c r="K36" s="323" t="s">
        <v>1097</v>
      </c>
      <c r="L36" s="323" t="s">
        <v>1383</v>
      </c>
      <c r="M36" s="353">
        <v>60.999999999999993</v>
      </c>
      <c r="N36" s="353">
        <v>18.999999999999996</v>
      </c>
      <c r="O36" s="323"/>
      <c r="P36" s="323"/>
      <c r="Q36" s="354"/>
      <c r="R36" s="392"/>
      <c r="S36" s="354"/>
      <c r="T36" s="323"/>
      <c r="U36" s="354"/>
      <c r="V36" s="354"/>
      <c r="W36" s="354"/>
      <c r="X36" s="323"/>
      <c r="Y36" s="353"/>
      <c r="Z36" s="353"/>
      <c r="AA36" s="353"/>
      <c r="AB36" s="353"/>
      <c r="AC36" s="353"/>
      <c r="AD36" s="354"/>
      <c r="AE36" s="353">
        <v>9.290909090909091</v>
      </c>
      <c r="AF36" s="323"/>
      <c r="AG36" s="323"/>
      <c r="AH36" s="353"/>
      <c r="AI36" s="323"/>
      <c r="AJ36" s="323"/>
      <c r="AK36" s="353"/>
      <c r="AL36" s="323"/>
      <c r="AM36" s="353"/>
      <c r="AN36" s="353"/>
      <c r="AO36" s="323" t="s">
        <v>1044</v>
      </c>
      <c r="AP36" s="326" t="s">
        <v>1041</v>
      </c>
      <c r="AQ36" s="326"/>
      <c r="AR36" s="326"/>
      <c r="AS36" s="327"/>
      <c r="AT36" s="326">
        <v>7.5</v>
      </c>
      <c r="AU36" s="326"/>
      <c r="AV36" s="326"/>
      <c r="AW36" s="326"/>
      <c r="AX36" s="326" t="s">
        <v>1041</v>
      </c>
      <c r="AY36" s="323"/>
      <c r="AZ36" s="326">
        <v>0</v>
      </c>
      <c r="BA36" s="326">
        <v>0</v>
      </c>
      <c r="BB36" s="326">
        <v>0</v>
      </c>
      <c r="BC36" s="326">
        <v>0</v>
      </c>
      <c r="BD36" s="326">
        <v>0</v>
      </c>
      <c r="BE36" s="326">
        <v>0</v>
      </c>
      <c r="BF36" s="326">
        <v>0</v>
      </c>
      <c r="BG36" s="326">
        <v>0</v>
      </c>
      <c r="BH36" s="326">
        <v>0</v>
      </c>
      <c r="BI36" s="326">
        <v>0</v>
      </c>
      <c r="BJ36" s="326">
        <v>0</v>
      </c>
      <c r="BK36" s="326">
        <v>0</v>
      </c>
      <c r="BL36" s="326"/>
      <c r="BM36" s="326" t="s">
        <v>1041</v>
      </c>
      <c r="BN36" s="326"/>
      <c r="BO36" s="326" t="s">
        <v>1041</v>
      </c>
      <c r="BP36" s="356"/>
      <c r="BQ36" s="326"/>
      <c r="BR36" s="326"/>
      <c r="BS36" s="326"/>
      <c r="BT36" s="323"/>
      <c r="BU36" s="329"/>
      <c r="BV36" s="326"/>
      <c r="BW36" s="326" t="s">
        <v>1046</v>
      </c>
      <c r="BX36" s="326">
        <v>1</v>
      </c>
      <c r="BY36" s="323"/>
      <c r="BZ36" s="393" t="s">
        <v>1799</v>
      </c>
      <c r="CA36" s="323" t="s">
        <v>184</v>
      </c>
    </row>
    <row r="37" spans="1:109" ht="13" customHeight="1" x14ac:dyDescent="0.15">
      <c r="A37" s="323">
        <v>13053</v>
      </c>
      <c r="B37" s="324">
        <v>42929</v>
      </c>
      <c r="C37" s="325" t="s">
        <v>1037</v>
      </c>
      <c r="D37" s="323" t="s">
        <v>1082</v>
      </c>
      <c r="E37" s="323"/>
      <c r="F37" s="323" t="s">
        <v>1039</v>
      </c>
      <c r="G37" s="333">
        <v>42916</v>
      </c>
      <c r="H37" s="326" t="s">
        <v>971</v>
      </c>
      <c r="I37" s="326" t="s">
        <v>1167</v>
      </c>
      <c r="J37" s="326">
        <v>6</v>
      </c>
      <c r="K37" s="323" t="s">
        <v>1047</v>
      </c>
      <c r="L37" s="323" t="s">
        <v>1389</v>
      </c>
      <c r="M37" s="353">
        <v>89</v>
      </c>
      <c r="N37" s="353">
        <v>26.7</v>
      </c>
      <c r="O37" s="323"/>
      <c r="P37" s="323"/>
      <c r="Q37" s="354"/>
      <c r="R37" s="392"/>
      <c r="S37" s="354"/>
      <c r="T37" s="323"/>
      <c r="U37" s="354"/>
      <c r="V37" s="354"/>
      <c r="W37" s="354"/>
      <c r="X37" s="323"/>
      <c r="Y37" s="353"/>
      <c r="Z37" s="353"/>
      <c r="AA37" s="353"/>
      <c r="AB37" s="353"/>
      <c r="AC37" s="353"/>
      <c r="AD37" s="353"/>
      <c r="AE37" s="353">
        <v>18</v>
      </c>
      <c r="AF37" s="323"/>
      <c r="AG37" s="323"/>
      <c r="AH37" s="353"/>
      <c r="AI37" s="323"/>
      <c r="AJ37" s="323"/>
      <c r="AK37" s="353"/>
      <c r="AL37" s="323"/>
      <c r="AM37" s="353"/>
      <c r="AN37" s="353"/>
      <c r="AO37" s="323" t="s">
        <v>1044</v>
      </c>
      <c r="AP37" s="326" t="s">
        <v>1041</v>
      </c>
      <c r="AQ37" s="326"/>
      <c r="AR37" s="326"/>
      <c r="AS37" s="327"/>
      <c r="AT37" s="326"/>
      <c r="AU37" s="326"/>
      <c r="AV37" s="326"/>
      <c r="AW37" s="326"/>
      <c r="AX37" s="326" t="s">
        <v>1041</v>
      </c>
      <c r="AY37" s="323"/>
      <c r="AZ37" s="326">
        <v>20</v>
      </c>
      <c r="BA37" s="326">
        <v>0</v>
      </c>
      <c r="BB37" s="326">
        <v>0</v>
      </c>
      <c r="BC37" s="326">
        <v>0</v>
      </c>
      <c r="BD37" s="326">
        <v>0</v>
      </c>
      <c r="BE37" s="326">
        <v>0</v>
      </c>
      <c r="BF37" s="326">
        <v>0</v>
      </c>
      <c r="BG37" s="326">
        <v>0</v>
      </c>
      <c r="BH37" s="326">
        <v>5</v>
      </c>
      <c r="BI37" s="326">
        <v>0</v>
      </c>
      <c r="BJ37" s="326">
        <v>0</v>
      </c>
      <c r="BK37" s="326">
        <v>0</v>
      </c>
      <c r="BL37" s="326"/>
      <c r="BM37" s="326" t="s">
        <v>1041</v>
      </c>
      <c r="BN37" s="326"/>
      <c r="BO37" s="326" t="s">
        <v>1041</v>
      </c>
      <c r="BP37" s="356"/>
      <c r="BQ37" s="326"/>
      <c r="BR37" s="326"/>
      <c r="BS37" s="326"/>
      <c r="BT37" s="329"/>
      <c r="BU37" s="329"/>
      <c r="BV37" s="326"/>
      <c r="BW37" s="326" t="s">
        <v>1046</v>
      </c>
      <c r="BX37" s="326"/>
      <c r="BY37" s="323" t="s">
        <v>1687</v>
      </c>
      <c r="BZ37" s="409" t="s">
        <v>23</v>
      </c>
      <c r="CA37" s="323" t="s">
        <v>184</v>
      </c>
    </row>
    <row r="38" spans="1:109" ht="13" customHeight="1" x14ac:dyDescent="0.15">
      <c r="A38" s="323">
        <v>11095</v>
      </c>
      <c r="B38" s="324">
        <v>42928</v>
      </c>
      <c r="C38" s="325" t="s">
        <v>1037</v>
      </c>
      <c r="D38" s="323" t="s">
        <v>1082</v>
      </c>
      <c r="E38" s="323"/>
      <c r="F38" s="323" t="s">
        <v>1039</v>
      </c>
      <c r="G38" s="333">
        <v>42643</v>
      </c>
      <c r="H38" s="326" t="s">
        <v>1040</v>
      </c>
      <c r="I38" s="326" t="s">
        <v>1041</v>
      </c>
      <c r="J38" s="326">
        <v>7</v>
      </c>
      <c r="K38" s="323" t="s">
        <v>1048</v>
      </c>
      <c r="L38" s="323" t="s">
        <v>1391</v>
      </c>
      <c r="M38" s="353">
        <v>92.399999999999991</v>
      </c>
      <c r="N38" s="353">
        <v>25.899999999999995</v>
      </c>
      <c r="O38" s="323" t="s">
        <v>1050</v>
      </c>
      <c r="P38" s="323">
        <v>300</v>
      </c>
      <c r="Q38" s="353">
        <v>27.9</v>
      </c>
      <c r="R38" s="392"/>
      <c r="S38" s="354"/>
      <c r="T38" s="323"/>
      <c r="U38" s="354"/>
      <c r="V38" s="354"/>
      <c r="W38" s="354"/>
      <c r="X38" s="323"/>
      <c r="Y38" s="353"/>
      <c r="Z38" s="353"/>
      <c r="AA38" s="353"/>
      <c r="AB38" s="353"/>
      <c r="AC38" s="353"/>
      <c r="AD38" s="353"/>
      <c r="AE38" s="353">
        <v>14.499999999999998</v>
      </c>
      <c r="AF38" s="323"/>
      <c r="AG38" s="323"/>
      <c r="AH38" s="353"/>
      <c r="AI38" s="323"/>
      <c r="AJ38" s="323"/>
      <c r="AK38" s="353"/>
      <c r="AL38" s="323"/>
      <c r="AM38" s="353"/>
      <c r="AN38" s="353"/>
      <c r="AO38" s="323" t="s">
        <v>1044</v>
      </c>
      <c r="AP38" s="326" t="s">
        <v>1041</v>
      </c>
      <c r="AQ38" s="326"/>
      <c r="AR38" s="326"/>
      <c r="AS38" s="326">
        <v>10</v>
      </c>
      <c r="AT38" s="326">
        <v>10.199999999999999</v>
      </c>
      <c r="AU38" s="326"/>
      <c r="AV38" s="326"/>
      <c r="AW38" s="326"/>
      <c r="AX38" s="326" t="s">
        <v>1045</v>
      </c>
      <c r="AY38" s="323"/>
      <c r="AZ38" s="326">
        <v>0</v>
      </c>
      <c r="BA38" s="326">
        <v>0</v>
      </c>
      <c r="BB38" s="326">
        <v>7</v>
      </c>
      <c r="BC38" s="326">
        <v>0</v>
      </c>
      <c r="BD38" s="326">
        <v>0</v>
      </c>
      <c r="BE38" s="326">
        <v>0</v>
      </c>
      <c r="BF38" s="326">
        <v>0</v>
      </c>
      <c r="BG38" s="326">
        <v>0</v>
      </c>
      <c r="BH38" s="326">
        <v>0</v>
      </c>
      <c r="BI38" s="326">
        <v>0</v>
      </c>
      <c r="BJ38" s="326">
        <v>0</v>
      </c>
      <c r="BK38" s="326">
        <v>0</v>
      </c>
      <c r="BL38" s="326"/>
      <c r="BM38" s="326" t="s">
        <v>971</v>
      </c>
      <c r="BN38" s="326"/>
      <c r="BO38" s="326" t="s">
        <v>1041</v>
      </c>
      <c r="BP38" s="356"/>
      <c r="BQ38" s="326"/>
      <c r="BR38" s="326"/>
      <c r="BS38" s="326"/>
      <c r="BT38" s="329"/>
      <c r="BU38" s="329"/>
      <c r="BV38" s="326"/>
      <c r="BW38" s="326" t="s">
        <v>1046</v>
      </c>
      <c r="BX38" s="326"/>
      <c r="BY38" s="323"/>
      <c r="BZ38" s="393" t="s">
        <v>1118</v>
      </c>
      <c r="CA38" s="329" t="s">
        <v>89</v>
      </c>
    </row>
    <row r="39" spans="1:109" ht="13" customHeight="1" x14ac:dyDescent="0.15">
      <c r="A39" s="323">
        <v>1482</v>
      </c>
      <c r="B39" s="324">
        <v>42928</v>
      </c>
      <c r="C39" s="325" t="s">
        <v>1037</v>
      </c>
      <c r="D39" s="323" t="s">
        <v>1082</v>
      </c>
      <c r="E39" s="323"/>
      <c r="F39" s="323" t="s">
        <v>1039</v>
      </c>
      <c r="G39" s="324">
        <v>42916</v>
      </c>
      <c r="H39" s="326" t="s">
        <v>1040</v>
      </c>
      <c r="I39" s="326" t="s">
        <v>1041</v>
      </c>
      <c r="J39" s="326">
        <v>8</v>
      </c>
      <c r="K39" s="323" t="s">
        <v>1689</v>
      </c>
      <c r="L39" s="323" t="s">
        <v>1066</v>
      </c>
      <c r="M39" s="353">
        <v>91.927272727272722</v>
      </c>
      <c r="N39" s="353">
        <v>19.809090909090905</v>
      </c>
      <c r="O39" s="323"/>
      <c r="P39" s="323"/>
      <c r="Q39" s="354"/>
      <c r="R39" s="392"/>
      <c r="S39" s="354"/>
      <c r="T39" s="323"/>
      <c r="U39" s="354"/>
      <c r="V39" s="354"/>
      <c r="W39" s="354"/>
      <c r="X39" s="323"/>
      <c r="Y39" s="353"/>
      <c r="Z39" s="353"/>
      <c r="AA39" s="353"/>
      <c r="AB39" s="353"/>
      <c r="AC39" s="353"/>
      <c r="AD39" s="353"/>
      <c r="AE39" s="353">
        <v>13.218181818181817</v>
      </c>
      <c r="AF39" s="323"/>
      <c r="AG39" s="323"/>
      <c r="AH39" s="353"/>
      <c r="AI39" s="323"/>
      <c r="AJ39" s="323"/>
      <c r="AK39" s="353"/>
      <c r="AL39" s="323"/>
      <c r="AM39" s="353"/>
      <c r="AN39" s="353"/>
      <c r="AO39" s="323" t="s">
        <v>1445</v>
      </c>
      <c r="AP39" s="326" t="s">
        <v>1041</v>
      </c>
      <c r="AQ39" s="326"/>
      <c r="AR39" s="326"/>
      <c r="AS39" s="327"/>
      <c r="AT39" s="326">
        <v>11.6</v>
      </c>
      <c r="AU39" s="326"/>
      <c r="AV39" s="326"/>
      <c r="AW39" s="326"/>
      <c r="AX39" s="326" t="s">
        <v>1045</v>
      </c>
      <c r="AY39" s="323"/>
      <c r="AZ39" s="326">
        <v>0</v>
      </c>
      <c r="BA39" s="326">
        <v>0</v>
      </c>
      <c r="BB39" s="326">
        <v>0</v>
      </c>
      <c r="BC39" s="326">
        <v>0</v>
      </c>
      <c r="BD39" s="326">
        <v>0</v>
      </c>
      <c r="BE39" s="326">
        <v>0</v>
      </c>
      <c r="BF39" s="326">
        <v>0</v>
      </c>
      <c r="BG39" s="326">
        <v>0</v>
      </c>
      <c r="BH39" s="326">
        <v>0</v>
      </c>
      <c r="BI39" s="326">
        <v>0</v>
      </c>
      <c r="BJ39" s="326">
        <v>0</v>
      </c>
      <c r="BK39" s="326">
        <v>0</v>
      </c>
      <c r="BL39" s="326"/>
      <c r="BM39" s="326" t="s">
        <v>1041</v>
      </c>
      <c r="BN39" s="326"/>
      <c r="BO39" s="326" t="s">
        <v>1041</v>
      </c>
      <c r="BP39" s="356"/>
      <c r="BQ39" s="326"/>
      <c r="BR39" s="326"/>
      <c r="BS39" s="326"/>
      <c r="BT39" s="329"/>
      <c r="BU39" s="329"/>
      <c r="BV39" s="326"/>
      <c r="BW39" s="326" t="s">
        <v>1046</v>
      </c>
      <c r="BX39" s="326"/>
      <c r="BY39" s="323"/>
      <c r="BZ39" s="393" t="s">
        <v>1538</v>
      </c>
      <c r="CA39" s="329" t="s">
        <v>184</v>
      </c>
    </row>
    <row r="40" spans="1:109" ht="13" customHeight="1" x14ac:dyDescent="0.15">
      <c r="A40" s="323">
        <v>10261</v>
      </c>
      <c r="B40" s="324">
        <v>42925</v>
      </c>
      <c r="C40" s="325" t="s">
        <v>1037</v>
      </c>
      <c r="D40" s="323" t="s">
        <v>1082</v>
      </c>
      <c r="E40" s="323"/>
      <c r="F40" s="323" t="s">
        <v>1039</v>
      </c>
      <c r="G40" s="324">
        <v>42916</v>
      </c>
      <c r="H40" s="326" t="s">
        <v>1040</v>
      </c>
      <c r="I40" s="326" t="s">
        <v>1041</v>
      </c>
      <c r="J40" s="326">
        <v>9</v>
      </c>
      <c r="K40" s="323" t="s">
        <v>1122</v>
      </c>
      <c r="L40" s="323" t="s">
        <v>1123</v>
      </c>
      <c r="M40" s="353">
        <v>85</v>
      </c>
      <c r="N40" s="353">
        <v>24.981818181818181</v>
      </c>
      <c r="O40" s="323"/>
      <c r="P40" s="323"/>
      <c r="Q40" s="354"/>
      <c r="R40" s="392"/>
      <c r="S40" s="354"/>
      <c r="T40" s="323"/>
      <c r="U40" s="354"/>
      <c r="V40" s="354"/>
      <c r="W40" s="354"/>
      <c r="X40" s="323"/>
      <c r="Y40" s="353"/>
      <c r="Z40" s="353"/>
      <c r="AA40" s="353"/>
      <c r="AB40" s="353"/>
      <c r="AC40" s="353"/>
      <c r="AD40" s="354"/>
      <c r="AE40" s="353">
        <v>10.036363636363635</v>
      </c>
      <c r="AF40" s="323"/>
      <c r="AG40" s="323"/>
      <c r="AH40" s="353"/>
      <c r="AI40" s="323"/>
      <c r="AJ40" s="323"/>
      <c r="AK40" s="353"/>
      <c r="AL40" s="323"/>
      <c r="AM40" s="353"/>
      <c r="AN40" s="353"/>
      <c r="AO40" s="323" t="s">
        <v>1044</v>
      </c>
      <c r="AP40" s="326" t="s">
        <v>1041</v>
      </c>
      <c r="AQ40" s="326"/>
      <c r="AR40" s="326"/>
      <c r="AS40" s="327"/>
      <c r="AT40" s="326">
        <v>9.5</v>
      </c>
      <c r="AU40" s="326"/>
      <c r="AV40" s="326"/>
      <c r="AW40" s="326"/>
      <c r="AX40" s="326" t="s">
        <v>1045</v>
      </c>
      <c r="AY40" s="323"/>
      <c r="AZ40" s="326">
        <v>16</v>
      </c>
      <c r="BA40" s="326">
        <v>0</v>
      </c>
      <c r="BB40" s="326">
        <v>0</v>
      </c>
      <c r="BC40" s="326">
        <v>0</v>
      </c>
      <c r="BD40" s="326">
        <v>0</v>
      </c>
      <c r="BE40" s="326">
        <v>0</v>
      </c>
      <c r="BF40" s="326">
        <v>0</v>
      </c>
      <c r="BG40" s="326">
        <v>0</v>
      </c>
      <c r="BH40" s="326">
        <v>0</v>
      </c>
      <c r="BI40" s="326">
        <v>0</v>
      </c>
      <c r="BJ40" s="326">
        <v>0</v>
      </c>
      <c r="BK40" s="326">
        <v>0</v>
      </c>
      <c r="BL40" s="326"/>
      <c r="BM40" s="326" t="s">
        <v>1041</v>
      </c>
      <c r="BN40" s="326">
        <v>12</v>
      </c>
      <c r="BO40" s="326" t="s">
        <v>1041</v>
      </c>
      <c r="BP40" s="356"/>
      <c r="BQ40" s="326"/>
      <c r="BR40" s="326">
        <v>12</v>
      </c>
      <c r="BS40" s="326"/>
      <c r="BT40" s="329"/>
      <c r="BU40" s="329"/>
      <c r="BV40" s="326"/>
      <c r="BW40" s="326" t="s">
        <v>1046</v>
      </c>
      <c r="BX40" s="326"/>
      <c r="BY40" s="323" t="s">
        <v>1690</v>
      </c>
      <c r="BZ40" s="343" t="s">
        <v>1539</v>
      </c>
      <c r="CA40" s="323" t="s">
        <v>184</v>
      </c>
    </row>
    <row r="41" spans="1:109" ht="13" customHeight="1" x14ac:dyDescent="0.15">
      <c r="A41" s="323">
        <v>12758</v>
      </c>
      <c r="B41" s="324">
        <v>42926</v>
      </c>
      <c r="C41" s="325" t="s">
        <v>1037</v>
      </c>
      <c r="D41" s="323" t="s">
        <v>1082</v>
      </c>
      <c r="E41" s="323"/>
      <c r="F41" s="323" t="s">
        <v>1039</v>
      </c>
      <c r="G41" s="324">
        <v>42917</v>
      </c>
      <c r="H41" s="326" t="s">
        <v>1040</v>
      </c>
      <c r="I41" s="326" t="s">
        <v>1041</v>
      </c>
      <c r="J41" s="326">
        <v>10</v>
      </c>
      <c r="K41" s="323" t="s">
        <v>905</v>
      </c>
      <c r="L41" s="323" t="s">
        <v>1691</v>
      </c>
      <c r="M41" s="353">
        <v>89.290909090909082</v>
      </c>
      <c r="N41" s="353">
        <v>20.372727272727271</v>
      </c>
      <c r="O41" s="323"/>
      <c r="P41" s="323"/>
      <c r="Q41" s="354"/>
      <c r="R41" s="392"/>
      <c r="S41" s="354"/>
      <c r="T41" s="323"/>
      <c r="U41" s="354"/>
      <c r="V41" s="354"/>
      <c r="W41" s="354"/>
      <c r="X41" s="323"/>
      <c r="Y41" s="353"/>
      <c r="Z41" s="353"/>
      <c r="AA41" s="353"/>
      <c r="AB41" s="353"/>
      <c r="AC41" s="353"/>
      <c r="AD41" s="353"/>
      <c r="AE41" s="353">
        <v>12.136363636363635</v>
      </c>
      <c r="AF41" s="323"/>
      <c r="AG41" s="323"/>
      <c r="AH41" s="353"/>
      <c r="AI41" s="323"/>
      <c r="AJ41" s="323"/>
      <c r="AK41" s="353"/>
      <c r="AL41" s="323"/>
      <c r="AM41" s="353"/>
      <c r="AN41" s="353"/>
      <c r="AO41" s="323" t="s">
        <v>1044</v>
      </c>
      <c r="AP41" s="326" t="s">
        <v>1041</v>
      </c>
      <c r="AQ41" s="326"/>
      <c r="AR41" s="326"/>
      <c r="AS41" s="327"/>
      <c r="AT41" s="326">
        <v>7.5</v>
      </c>
      <c r="AU41" s="326"/>
      <c r="AV41" s="326"/>
      <c r="AW41" s="326"/>
      <c r="AX41" s="326" t="s">
        <v>1041</v>
      </c>
      <c r="AY41" s="323"/>
      <c r="AZ41" s="326">
        <v>0</v>
      </c>
      <c r="BA41" s="326">
        <v>0</v>
      </c>
      <c r="BB41" s="326">
        <v>0</v>
      </c>
      <c r="BC41" s="326">
        <v>0</v>
      </c>
      <c r="BD41" s="326">
        <v>0</v>
      </c>
      <c r="BE41" s="326">
        <v>0</v>
      </c>
      <c r="BF41" s="326">
        <v>0</v>
      </c>
      <c r="BG41" s="326">
        <v>0</v>
      </c>
      <c r="BH41" s="326">
        <v>0</v>
      </c>
      <c r="BI41" s="326">
        <v>0</v>
      </c>
      <c r="BJ41" s="326">
        <v>0</v>
      </c>
      <c r="BK41" s="326">
        <v>0</v>
      </c>
      <c r="BL41" s="326"/>
      <c r="BM41" s="326" t="s">
        <v>1041</v>
      </c>
      <c r="BN41" s="326"/>
      <c r="BO41" s="326" t="s">
        <v>1041</v>
      </c>
      <c r="BP41" s="356"/>
      <c r="BQ41" s="326"/>
      <c r="BR41" s="326"/>
      <c r="BS41" s="326"/>
      <c r="BT41" s="323"/>
      <c r="BU41" s="323"/>
      <c r="BV41" s="326"/>
      <c r="BW41" s="326" t="s">
        <v>1380</v>
      </c>
      <c r="BX41" s="326"/>
      <c r="BY41" s="352" t="s">
        <v>1692</v>
      </c>
      <c r="BZ41" s="343" t="s">
        <v>1800</v>
      </c>
      <c r="CA41" s="329" t="s">
        <v>184</v>
      </c>
    </row>
    <row r="42" spans="1:109" ht="13" customHeight="1" x14ac:dyDescent="0.15">
      <c r="A42" s="323">
        <v>4372</v>
      </c>
      <c r="B42" s="324">
        <v>42926</v>
      </c>
      <c r="C42" s="325" t="s">
        <v>1186</v>
      </c>
      <c r="D42" s="323" t="s">
        <v>1082</v>
      </c>
      <c r="E42" s="323"/>
      <c r="F42" s="323" t="s">
        <v>1039</v>
      </c>
      <c r="G42" s="324">
        <v>42916</v>
      </c>
      <c r="H42" s="326" t="s">
        <v>1040</v>
      </c>
      <c r="I42" s="326" t="s">
        <v>1041</v>
      </c>
      <c r="J42" s="326">
        <v>11</v>
      </c>
      <c r="K42" s="323" t="s">
        <v>1052</v>
      </c>
      <c r="L42" s="323" t="s">
        <v>1126</v>
      </c>
      <c r="M42" s="353">
        <v>98.299999999999983</v>
      </c>
      <c r="N42" s="353">
        <v>21.427272727272726</v>
      </c>
      <c r="O42" s="323"/>
      <c r="P42" s="323"/>
      <c r="Q42" s="354"/>
      <c r="R42" s="392"/>
      <c r="S42" s="354"/>
      <c r="T42" s="323"/>
      <c r="U42" s="354"/>
      <c r="V42" s="354"/>
      <c r="W42" s="354"/>
      <c r="X42" s="323"/>
      <c r="Y42" s="353"/>
      <c r="Z42" s="353"/>
      <c r="AA42" s="353"/>
      <c r="AB42" s="353"/>
      <c r="AC42" s="353"/>
      <c r="AD42" s="353"/>
      <c r="AE42" s="353">
        <v>11.436363636363636</v>
      </c>
      <c r="AF42" s="323"/>
      <c r="AG42" s="323"/>
      <c r="AH42" s="353"/>
      <c r="AI42" s="323"/>
      <c r="AJ42" s="323"/>
      <c r="AK42" s="353"/>
      <c r="AL42" s="323"/>
      <c r="AM42" s="353"/>
      <c r="AN42" s="353"/>
      <c r="AO42" s="323" t="s">
        <v>1044</v>
      </c>
      <c r="AP42" s="326" t="s">
        <v>1041</v>
      </c>
      <c r="AQ42" s="326"/>
      <c r="AR42" s="326"/>
      <c r="AS42" s="327"/>
      <c r="AT42" s="326">
        <v>7</v>
      </c>
      <c r="AU42" s="326"/>
      <c r="AV42" s="326"/>
      <c r="AW42" s="326"/>
      <c r="AX42" s="326" t="s">
        <v>1041</v>
      </c>
      <c r="AY42" s="323"/>
      <c r="AZ42" s="326">
        <v>0</v>
      </c>
      <c r="BA42" s="326">
        <v>0</v>
      </c>
      <c r="BB42" s="326">
        <v>0</v>
      </c>
      <c r="BC42" s="326">
        <v>0</v>
      </c>
      <c r="BD42" s="326">
        <v>0</v>
      </c>
      <c r="BE42" s="326">
        <v>0</v>
      </c>
      <c r="BF42" s="326">
        <v>0</v>
      </c>
      <c r="BG42" s="326">
        <v>0</v>
      </c>
      <c r="BH42" s="326">
        <v>0</v>
      </c>
      <c r="BI42" s="326">
        <v>0</v>
      </c>
      <c r="BJ42" s="326">
        <v>0</v>
      </c>
      <c r="BK42" s="326">
        <v>0</v>
      </c>
      <c r="BL42" s="326"/>
      <c r="BM42" s="326" t="s">
        <v>1041</v>
      </c>
      <c r="BN42" s="326"/>
      <c r="BO42" s="326" t="s">
        <v>1041</v>
      </c>
      <c r="BP42" s="356"/>
      <c r="BQ42" s="326"/>
      <c r="BR42" s="326"/>
      <c r="BS42" s="326"/>
      <c r="BT42" s="329"/>
      <c r="BU42" s="329"/>
      <c r="BV42" s="326"/>
      <c r="BW42" s="326" t="s">
        <v>1046</v>
      </c>
      <c r="BX42" s="326"/>
      <c r="BY42" s="329"/>
      <c r="BZ42" s="331" t="s">
        <v>1801</v>
      </c>
      <c r="CA42" s="329" t="s">
        <v>184</v>
      </c>
    </row>
    <row r="43" spans="1:109" ht="13" customHeight="1" x14ac:dyDescent="0.15">
      <c r="A43" s="323">
        <v>13936</v>
      </c>
      <c r="B43" s="324">
        <v>42929</v>
      </c>
      <c r="C43" s="325" t="s">
        <v>1037</v>
      </c>
      <c r="D43" s="323" t="s">
        <v>1082</v>
      </c>
      <c r="E43" s="323"/>
      <c r="F43" s="323" t="s">
        <v>1039</v>
      </c>
      <c r="G43" s="324">
        <v>42916</v>
      </c>
      <c r="H43" s="326" t="s">
        <v>1040</v>
      </c>
      <c r="I43" s="326" t="s">
        <v>1041</v>
      </c>
      <c r="J43" s="326">
        <v>12</v>
      </c>
      <c r="K43" s="323" t="s">
        <v>1055</v>
      </c>
      <c r="L43" s="323" t="s">
        <v>1695</v>
      </c>
      <c r="M43" s="353">
        <v>65.963636363636354</v>
      </c>
      <c r="N43" s="353">
        <v>20.454545454545453</v>
      </c>
      <c r="O43" s="323"/>
      <c r="P43" s="323"/>
      <c r="Q43" s="354"/>
      <c r="R43" s="392"/>
      <c r="S43" s="354"/>
      <c r="T43" s="323"/>
      <c r="U43" s="354"/>
      <c r="V43" s="354"/>
      <c r="W43" s="354"/>
      <c r="X43" s="323"/>
      <c r="Y43" s="353"/>
      <c r="Z43" s="353"/>
      <c r="AA43" s="353"/>
      <c r="AB43" s="353"/>
      <c r="AC43" s="353"/>
      <c r="AD43" s="353"/>
      <c r="AE43" s="353">
        <v>10.145454545454545</v>
      </c>
      <c r="AF43" s="323"/>
      <c r="AG43" s="323"/>
      <c r="AH43" s="353"/>
      <c r="AI43" s="323"/>
      <c r="AJ43" s="323"/>
      <c r="AK43" s="354"/>
      <c r="AL43" s="323"/>
      <c r="AM43" s="353"/>
      <c r="AN43" s="353"/>
      <c r="AO43" s="323" t="s">
        <v>1044</v>
      </c>
      <c r="AP43" s="326" t="s">
        <v>1041</v>
      </c>
      <c r="AQ43" s="326"/>
      <c r="AR43" s="326"/>
      <c r="AS43" s="327"/>
      <c r="AT43" s="326">
        <v>5</v>
      </c>
      <c r="AU43" s="326"/>
      <c r="AV43" s="326"/>
      <c r="AW43" s="326"/>
      <c r="AX43" s="326" t="s">
        <v>1045</v>
      </c>
      <c r="AY43" s="323"/>
      <c r="AZ43" s="326">
        <v>0</v>
      </c>
      <c r="BA43" s="326">
        <v>0</v>
      </c>
      <c r="BB43" s="326">
        <v>0</v>
      </c>
      <c r="BC43" s="326">
        <v>0</v>
      </c>
      <c r="BD43" s="326">
        <v>0</v>
      </c>
      <c r="BE43" s="326">
        <v>0</v>
      </c>
      <c r="BF43" s="326">
        <v>0</v>
      </c>
      <c r="BG43" s="326">
        <v>0</v>
      </c>
      <c r="BH43" s="326">
        <v>0</v>
      </c>
      <c r="BI43" s="326">
        <v>0</v>
      </c>
      <c r="BJ43" s="326">
        <v>0</v>
      </c>
      <c r="BK43" s="326">
        <v>0</v>
      </c>
      <c r="BL43" s="326"/>
      <c r="BM43" s="326" t="s">
        <v>1041</v>
      </c>
      <c r="BN43" s="326">
        <v>12</v>
      </c>
      <c r="BO43" s="326" t="s">
        <v>1041</v>
      </c>
      <c r="BP43" s="356"/>
      <c r="BQ43" s="326"/>
      <c r="BR43" s="326">
        <v>12</v>
      </c>
      <c r="BS43" s="326"/>
      <c r="BT43" s="329"/>
      <c r="BU43" s="329"/>
      <c r="BV43" s="326"/>
      <c r="BW43" s="326" t="s">
        <v>1046</v>
      </c>
      <c r="BX43" s="326"/>
      <c r="BY43" s="323"/>
      <c r="BZ43" s="409" t="s">
        <v>23</v>
      </c>
      <c r="CA43" s="323" t="s">
        <v>184</v>
      </c>
    </row>
    <row r="44" spans="1:109" ht="13" customHeight="1" x14ac:dyDescent="0.15">
      <c r="A44" s="323">
        <v>13085</v>
      </c>
      <c r="B44" s="324">
        <v>42926</v>
      </c>
      <c r="C44" s="325" t="s">
        <v>1037</v>
      </c>
      <c r="D44" s="323" t="s">
        <v>1082</v>
      </c>
      <c r="E44" s="323"/>
      <c r="F44" s="323" t="s">
        <v>1039</v>
      </c>
      <c r="G44" s="333">
        <v>42922</v>
      </c>
      <c r="H44" s="326" t="s">
        <v>1040</v>
      </c>
      <c r="I44" s="326" t="s">
        <v>1041</v>
      </c>
      <c r="J44" s="326">
        <v>13</v>
      </c>
      <c r="K44" s="323" t="s">
        <v>1776</v>
      </c>
      <c r="L44" s="323" t="s">
        <v>1400</v>
      </c>
      <c r="M44" s="353">
        <v>54.509090909090908</v>
      </c>
      <c r="N44" s="353">
        <v>20.599999999999998</v>
      </c>
      <c r="O44" s="323" t="s">
        <v>992</v>
      </c>
      <c r="P44" s="323">
        <v>975</v>
      </c>
      <c r="Q44" s="353">
        <v>21.036363636363635</v>
      </c>
      <c r="R44" s="392"/>
      <c r="S44" s="354"/>
      <c r="T44" s="323"/>
      <c r="U44" s="354"/>
      <c r="V44" s="354"/>
      <c r="W44" s="354"/>
      <c r="X44" s="323"/>
      <c r="Y44" s="353"/>
      <c r="Z44" s="353"/>
      <c r="AA44" s="353"/>
      <c r="AB44" s="353"/>
      <c r="AC44" s="353"/>
      <c r="AD44" s="354"/>
      <c r="AE44" s="353">
        <v>11.018181818181816</v>
      </c>
      <c r="AF44" s="323"/>
      <c r="AG44" s="323"/>
      <c r="AH44" s="353"/>
      <c r="AI44" s="323"/>
      <c r="AJ44" s="323"/>
      <c r="AK44" s="353"/>
      <c r="AL44" s="323"/>
      <c r="AM44" s="353"/>
      <c r="AN44" s="353"/>
      <c r="AO44" s="323" t="s">
        <v>1044</v>
      </c>
      <c r="AP44" s="326" t="s">
        <v>1041</v>
      </c>
      <c r="AQ44" s="326"/>
      <c r="AR44" s="326"/>
      <c r="AS44" s="327"/>
      <c r="AT44" s="326">
        <v>7</v>
      </c>
      <c r="AU44" s="326"/>
      <c r="AV44" s="326"/>
      <c r="AW44" s="326"/>
      <c r="AX44" s="326" t="s">
        <v>1045</v>
      </c>
      <c r="AY44" s="323"/>
      <c r="AZ44" s="326">
        <v>0</v>
      </c>
      <c r="BA44" s="326">
        <v>0</v>
      </c>
      <c r="BB44" s="326">
        <v>0</v>
      </c>
      <c r="BC44" s="326">
        <v>0</v>
      </c>
      <c r="BD44" s="326">
        <v>0</v>
      </c>
      <c r="BE44" s="326">
        <v>0</v>
      </c>
      <c r="BF44" s="326">
        <v>0</v>
      </c>
      <c r="BG44" s="326">
        <v>0</v>
      </c>
      <c r="BH44" s="326">
        <v>0</v>
      </c>
      <c r="BI44" s="326">
        <v>0</v>
      </c>
      <c r="BJ44" s="326">
        <v>0</v>
      </c>
      <c r="BK44" s="326">
        <v>0</v>
      </c>
      <c r="BL44" s="326"/>
      <c r="BM44" s="326" t="s">
        <v>1041</v>
      </c>
      <c r="BN44" s="326">
        <v>12</v>
      </c>
      <c r="BO44" s="326" t="s">
        <v>1041</v>
      </c>
      <c r="BP44" s="356"/>
      <c r="BQ44" s="326"/>
      <c r="BR44" s="326">
        <v>12</v>
      </c>
      <c r="BS44" s="326"/>
      <c r="BT44" s="329"/>
      <c r="BU44" s="329"/>
      <c r="BV44" s="326"/>
      <c r="BW44" s="326" t="s">
        <v>1046</v>
      </c>
      <c r="BX44" s="326"/>
      <c r="BY44" s="323"/>
      <c r="BZ44" s="393" t="s">
        <v>1543</v>
      </c>
      <c r="CA44" s="329" t="s">
        <v>184</v>
      </c>
    </row>
    <row r="45" spans="1:109" ht="13" customHeight="1" x14ac:dyDescent="0.15">
      <c r="A45" s="323">
        <v>15065</v>
      </c>
      <c r="B45" s="324">
        <v>42926</v>
      </c>
      <c r="C45" s="325" t="s">
        <v>1037</v>
      </c>
      <c r="D45" s="323" t="s">
        <v>1082</v>
      </c>
      <c r="E45" s="323"/>
      <c r="F45" s="323" t="s">
        <v>1039</v>
      </c>
      <c r="G45" s="324">
        <v>42900</v>
      </c>
      <c r="H45" s="326" t="s">
        <v>1040</v>
      </c>
      <c r="I45" s="326" t="s">
        <v>1041</v>
      </c>
      <c r="J45" s="326">
        <v>14</v>
      </c>
      <c r="K45" s="323" t="s">
        <v>1059</v>
      </c>
      <c r="L45" s="323" t="s">
        <v>1697</v>
      </c>
      <c r="M45" s="353">
        <v>96.5</v>
      </c>
      <c r="N45" s="353">
        <v>18.299999999999997</v>
      </c>
      <c r="O45" s="323"/>
      <c r="P45" s="323"/>
      <c r="Q45" s="354"/>
      <c r="R45" s="323"/>
      <c r="S45" s="354"/>
      <c r="T45" s="323"/>
      <c r="U45" s="354"/>
      <c r="V45" s="354"/>
      <c r="W45" s="354"/>
      <c r="X45" s="323"/>
      <c r="Y45" s="353"/>
      <c r="Z45" s="353"/>
      <c r="AA45" s="353"/>
      <c r="AB45" s="353"/>
      <c r="AC45" s="353"/>
      <c r="AD45" s="354"/>
      <c r="AE45" s="353">
        <v>9</v>
      </c>
      <c r="AF45" s="323"/>
      <c r="AG45" s="323"/>
      <c r="AH45" s="353"/>
      <c r="AI45" s="323"/>
      <c r="AJ45" s="323"/>
      <c r="AK45" s="353"/>
      <c r="AL45" s="323"/>
      <c r="AM45" s="353"/>
      <c r="AN45" s="353"/>
      <c r="AO45" s="323" t="s">
        <v>1044</v>
      </c>
      <c r="AP45" s="326" t="s">
        <v>1041</v>
      </c>
      <c r="AQ45" s="326"/>
      <c r="AR45" s="326"/>
      <c r="AS45" s="327"/>
      <c r="AT45" s="326">
        <v>5</v>
      </c>
      <c r="AU45" s="326"/>
      <c r="AV45" s="326"/>
      <c r="AW45" s="326"/>
      <c r="AX45" s="326" t="s">
        <v>1045</v>
      </c>
      <c r="AY45" s="323"/>
      <c r="AZ45" s="326">
        <v>0</v>
      </c>
      <c r="BA45" s="326">
        <v>0</v>
      </c>
      <c r="BB45" s="326">
        <v>0</v>
      </c>
      <c r="BC45" s="326">
        <v>0</v>
      </c>
      <c r="BD45" s="326">
        <v>0</v>
      </c>
      <c r="BE45" s="326">
        <v>0</v>
      </c>
      <c r="BF45" s="326">
        <v>0</v>
      </c>
      <c r="BG45" s="326">
        <v>0</v>
      </c>
      <c r="BH45" s="326">
        <v>0</v>
      </c>
      <c r="BI45" s="326">
        <v>0</v>
      </c>
      <c r="BJ45" s="326">
        <v>0</v>
      </c>
      <c r="BK45" s="326">
        <v>0</v>
      </c>
      <c r="BL45" s="326"/>
      <c r="BM45" s="326" t="s">
        <v>1041</v>
      </c>
      <c r="BN45" s="326"/>
      <c r="BO45" s="326" t="s">
        <v>1041</v>
      </c>
      <c r="BP45" s="356"/>
      <c r="BQ45" s="326"/>
      <c r="BR45" s="326"/>
      <c r="BS45" s="326"/>
      <c r="BT45" s="329"/>
      <c r="BU45" s="329"/>
      <c r="BV45" s="326"/>
      <c r="BW45" s="326" t="s">
        <v>1046</v>
      </c>
      <c r="BX45" s="326">
        <v>1</v>
      </c>
      <c r="BY45" s="323"/>
      <c r="BZ45" s="393" t="s">
        <v>1777</v>
      </c>
      <c r="CA45" s="329" t="s">
        <v>130</v>
      </c>
    </row>
    <row r="46" spans="1:109" ht="13" customHeight="1" x14ac:dyDescent="0.15">
      <c r="A46" s="323">
        <v>1388</v>
      </c>
      <c r="B46" s="324">
        <v>42928</v>
      </c>
      <c r="C46" s="325" t="s">
        <v>1037</v>
      </c>
      <c r="D46" s="323" t="s">
        <v>1082</v>
      </c>
      <c r="E46" s="323"/>
      <c r="F46" s="323" t="s">
        <v>1039</v>
      </c>
      <c r="G46" s="324">
        <v>42916</v>
      </c>
      <c r="H46" s="326" t="s">
        <v>1040</v>
      </c>
      <c r="I46" s="326" t="s">
        <v>1041</v>
      </c>
      <c r="J46" s="326">
        <v>15</v>
      </c>
      <c r="K46" s="323" t="s">
        <v>1060</v>
      </c>
      <c r="L46" s="323" t="s">
        <v>1061</v>
      </c>
      <c r="M46" s="353">
        <v>75.98181818181817</v>
      </c>
      <c r="N46" s="353">
        <v>21.790909090909089</v>
      </c>
      <c r="O46" s="323" t="s">
        <v>992</v>
      </c>
      <c r="P46" s="323">
        <v>1300</v>
      </c>
      <c r="Q46" s="353">
        <v>21.381818181818179</v>
      </c>
      <c r="R46" s="392"/>
      <c r="S46" s="354"/>
      <c r="T46" s="323"/>
      <c r="U46" s="354"/>
      <c r="V46" s="354"/>
      <c r="W46" s="354"/>
      <c r="X46" s="323"/>
      <c r="Y46" s="353"/>
      <c r="Z46" s="353"/>
      <c r="AA46" s="353"/>
      <c r="AB46" s="353"/>
      <c r="AC46" s="353"/>
      <c r="AD46" s="353"/>
      <c r="AE46" s="353">
        <v>10.199999999999999</v>
      </c>
      <c r="AF46" s="323"/>
      <c r="AG46" s="323"/>
      <c r="AH46" s="353"/>
      <c r="AI46" s="323"/>
      <c r="AJ46" s="323"/>
      <c r="AK46" s="353"/>
      <c r="AL46" s="323"/>
      <c r="AM46" s="353"/>
      <c r="AN46" s="353"/>
      <c r="AO46" s="323" t="s">
        <v>1044</v>
      </c>
      <c r="AP46" s="326" t="s">
        <v>1041</v>
      </c>
      <c r="AQ46" s="326"/>
      <c r="AR46" s="326"/>
      <c r="AS46" s="327"/>
      <c r="AT46" s="326">
        <v>6</v>
      </c>
      <c r="AU46" s="326"/>
      <c r="AV46" s="326"/>
      <c r="AW46" s="326"/>
      <c r="AX46" s="326" t="s">
        <v>1045</v>
      </c>
      <c r="AY46" s="323"/>
      <c r="AZ46" s="326">
        <v>0</v>
      </c>
      <c r="BA46" s="326">
        <v>0</v>
      </c>
      <c r="BB46" s="326">
        <v>0</v>
      </c>
      <c r="BC46" s="326">
        <v>0</v>
      </c>
      <c r="BD46" s="326">
        <v>0</v>
      </c>
      <c r="BE46" s="326">
        <v>0</v>
      </c>
      <c r="BF46" s="326">
        <v>0</v>
      </c>
      <c r="BG46" s="326">
        <v>0</v>
      </c>
      <c r="BH46" s="326">
        <v>0</v>
      </c>
      <c r="BI46" s="326">
        <v>0</v>
      </c>
      <c r="BJ46" s="326">
        <v>0</v>
      </c>
      <c r="BK46" s="326">
        <v>0</v>
      </c>
      <c r="BL46" s="326"/>
      <c r="BM46" s="326" t="s">
        <v>1041</v>
      </c>
      <c r="BN46" s="326"/>
      <c r="BO46" s="326" t="s">
        <v>1041</v>
      </c>
      <c r="BP46" s="356"/>
      <c r="BQ46" s="326"/>
      <c r="BR46" s="326"/>
      <c r="BS46" s="328">
        <v>43464</v>
      </c>
      <c r="BT46" s="329"/>
      <c r="BU46" s="329"/>
      <c r="BV46" s="326"/>
      <c r="BW46" s="326" t="s">
        <v>1046</v>
      </c>
      <c r="BX46" s="326"/>
      <c r="BY46" s="323" t="s">
        <v>1404</v>
      </c>
      <c r="BZ46" s="409" t="s">
        <v>23</v>
      </c>
      <c r="CA46" s="323" t="s">
        <v>184</v>
      </c>
      <c r="CB46" s="161"/>
      <c r="CC46" s="161"/>
      <c r="CD46" s="161"/>
      <c r="CE46" s="161"/>
      <c r="CF46" s="161"/>
      <c r="CG46" s="161"/>
      <c r="CH46" s="161"/>
      <c r="CI46" s="161"/>
      <c r="CJ46" s="161"/>
      <c r="CK46" s="161"/>
      <c r="CL46" s="161"/>
      <c r="CM46" s="161"/>
      <c r="CN46" s="161"/>
      <c r="CO46" s="161"/>
      <c r="CP46" s="161"/>
      <c r="CQ46" s="161"/>
      <c r="CR46" s="161"/>
      <c r="CS46" s="161"/>
      <c r="CT46" s="161"/>
      <c r="CU46" s="161"/>
      <c r="CV46" s="161"/>
      <c r="CW46" s="161"/>
      <c r="CX46" s="161"/>
      <c r="CY46" s="161"/>
      <c r="CZ46" s="161"/>
      <c r="DA46" s="161"/>
      <c r="DB46" s="161"/>
      <c r="DC46" s="161"/>
      <c r="DD46" s="161"/>
      <c r="DE46" s="161"/>
    </row>
    <row r="47" spans="1:109" ht="13" customHeight="1" x14ac:dyDescent="0.15">
      <c r="A47" s="323">
        <v>13555</v>
      </c>
      <c r="B47" s="324">
        <v>42930</v>
      </c>
      <c r="C47" s="325" t="s">
        <v>1037</v>
      </c>
      <c r="D47" s="323" t="s">
        <v>1082</v>
      </c>
      <c r="E47" s="323"/>
      <c r="F47" s="323" t="s">
        <v>1039</v>
      </c>
      <c r="G47" s="324">
        <v>42916</v>
      </c>
      <c r="H47" s="326" t="s">
        <v>1040</v>
      </c>
      <c r="I47" s="326" t="s">
        <v>1041</v>
      </c>
      <c r="J47" s="326">
        <v>16</v>
      </c>
      <c r="K47" s="323" t="s">
        <v>1062</v>
      </c>
      <c r="L47" s="323" t="s">
        <v>1699</v>
      </c>
      <c r="M47" s="353">
        <v>89.999999999999986</v>
      </c>
      <c r="N47" s="353">
        <v>24.418181818181814</v>
      </c>
      <c r="O47" s="323" t="s">
        <v>992</v>
      </c>
      <c r="P47" s="323">
        <v>1000</v>
      </c>
      <c r="Q47" s="353">
        <v>25.5</v>
      </c>
      <c r="R47" s="392"/>
      <c r="S47" s="354"/>
      <c r="T47" s="323"/>
      <c r="U47" s="354"/>
      <c r="V47" s="354"/>
      <c r="W47" s="354"/>
      <c r="X47" s="323"/>
      <c r="Y47" s="353"/>
      <c r="Z47" s="353"/>
      <c r="AA47" s="353"/>
      <c r="AB47" s="353"/>
      <c r="AC47" s="353"/>
      <c r="AD47" s="353"/>
      <c r="AE47" s="353">
        <v>11.454545454545453</v>
      </c>
      <c r="AF47" s="323"/>
      <c r="AG47" s="323"/>
      <c r="AH47" s="353"/>
      <c r="AI47" s="323"/>
      <c r="AJ47" s="323"/>
      <c r="AK47" s="353"/>
      <c r="AL47" s="323"/>
      <c r="AM47" s="353"/>
      <c r="AN47" s="353"/>
      <c r="AO47" s="323" t="s">
        <v>1044</v>
      </c>
      <c r="AP47" s="326" t="s">
        <v>1041</v>
      </c>
      <c r="AQ47" s="326"/>
      <c r="AR47" s="326"/>
      <c r="AS47" s="327"/>
      <c r="AT47" s="326">
        <v>5.5</v>
      </c>
      <c r="AU47" s="326"/>
      <c r="AV47" s="326"/>
      <c r="AW47" s="326"/>
      <c r="AX47" s="326" t="s">
        <v>1041</v>
      </c>
      <c r="AY47" s="323"/>
      <c r="AZ47" s="326">
        <v>19</v>
      </c>
      <c r="BA47" s="326">
        <v>0</v>
      </c>
      <c r="BB47" s="326">
        <v>0</v>
      </c>
      <c r="BC47" s="326">
        <v>0</v>
      </c>
      <c r="BD47" s="326">
        <v>0</v>
      </c>
      <c r="BE47" s="326">
        <v>0</v>
      </c>
      <c r="BF47" s="326">
        <v>0</v>
      </c>
      <c r="BG47" s="326">
        <v>0</v>
      </c>
      <c r="BH47" s="326">
        <v>0</v>
      </c>
      <c r="BI47" s="326">
        <v>0</v>
      </c>
      <c r="BJ47" s="326">
        <v>0</v>
      </c>
      <c r="BK47" s="326">
        <v>0</v>
      </c>
      <c r="BL47" s="326"/>
      <c r="BM47" s="326" t="s">
        <v>1041</v>
      </c>
      <c r="BN47" s="326"/>
      <c r="BO47" s="326" t="s">
        <v>1041</v>
      </c>
      <c r="BP47" s="356"/>
      <c r="BQ47" s="326"/>
      <c r="BR47" s="326"/>
      <c r="BS47" s="326"/>
      <c r="BT47" s="323"/>
      <c r="BU47" s="323"/>
      <c r="BV47" s="326"/>
      <c r="BW47" s="326" t="s">
        <v>1380</v>
      </c>
      <c r="BX47" s="326"/>
      <c r="BY47" s="323"/>
      <c r="BZ47" s="343" t="s">
        <v>1802</v>
      </c>
      <c r="CA47" s="323" t="s">
        <v>184</v>
      </c>
    </row>
    <row r="48" spans="1:109" ht="13" customHeight="1" x14ac:dyDescent="0.15">
      <c r="A48" s="323">
        <v>15055</v>
      </c>
      <c r="B48" s="324">
        <v>42925</v>
      </c>
      <c r="C48" s="325" t="s">
        <v>1037</v>
      </c>
      <c r="D48" s="323" t="s">
        <v>1082</v>
      </c>
      <c r="E48" s="323"/>
      <c r="F48" s="323" t="s">
        <v>1039</v>
      </c>
      <c r="G48" s="324">
        <v>42916</v>
      </c>
      <c r="H48" s="326" t="s">
        <v>126</v>
      </c>
      <c r="I48" s="326" t="s">
        <v>971</v>
      </c>
      <c r="J48" s="326">
        <v>17</v>
      </c>
      <c r="K48" s="323" t="s">
        <v>1151</v>
      </c>
      <c r="L48" s="323" t="s">
        <v>1152</v>
      </c>
      <c r="M48" s="353">
        <v>104</v>
      </c>
      <c r="N48" s="353">
        <v>22.963636363636365</v>
      </c>
      <c r="O48" s="323" t="s">
        <v>992</v>
      </c>
      <c r="P48" s="323">
        <v>1350</v>
      </c>
      <c r="Q48" s="353">
        <v>26.372727272727271</v>
      </c>
      <c r="R48" s="392"/>
      <c r="S48" s="354"/>
      <c r="T48" s="323"/>
      <c r="U48" s="354"/>
      <c r="V48" s="354"/>
      <c r="W48" s="354"/>
      <c r="X48" s="323"/>
      <c r="Y48" s="353"/>
      <c r="Z48" s="353"/>
      <c r="AA48" s="353"/>
      <c r="AB48" s="353"/>
      <c r="AC48" s="353"/>
      <c r="AD48" s="354"/>
      <c r="AE48" s="353">
        <v>10.981818181818181</v>
      </c>
      <c r="AF48" s="323"/>
      <c r="AG48" s="323"/>
      <c r="AH48" s="353"/>
      <c r="AI48" s="323"/>
      <c r="AJ48" s="323"/>
      <c r="AK48" s="353"/>
      <c r="AL48" s="323"/>
      <c r="AM48" s="353"/>
      <c r="AN48" s="353"/>
      <c r="AO48" s="323" t="s">
        <v>1044</v>
      </c>
      <c r="AP48" s="326" t="s">
        <v>1041</v>
      </c>
      <c r="AQ48" s="326"/>
      <c r="AR48" s="326"/>
      <c r="AS48" s="327"/>
      <c r="AT48" s="326">
        <v>6</v>
      </c>
      <c r="AU48" s="326"/>
      <c r="AV48" s="326"/>
      <c r="AW48" s="326"/>
      <c r="AX48" s="326" t="s">
        <v>1041</v>
      </c>
      <c r="AY48" s="323"/>
      <c r="AZ48" s="326">
        <v>0</v>
      </c>
      <c r="BA48" s="326">
        <v>0</v>
      </c>
      <c r="BB48" s="326">
        <v>10</v>
      </c>
      <c r="BC48" s="326">
        <v>0</v>
      </c>
      <c r="BD48" s="326">
        <v>0</v>
      </c>
      <c r="BE48" s="326">
        <v>0</v>
      </c>
      <c r="BF48" s="326">
        <v>0</v>
      </c>
      <c r="BG48" s="326">
        <v>0</v>
      </c>
      <c r="BH48" s="326">
        <v>0</v>
      </c>
      <c r="BI48" s="326">
        <v>0</v>
      </c>
      <c r="BJ48" s="326">
        <v>0</v>
      </c>
      <c r="BK48" s="326">
        <v>0</v>
      </c>
      <c r="BL48" s="326"/>
      <c r="BM48" s="326" t="s">
        <v>1041</v>
      </c>
      <c r="BN48" s="326"/>
      <c r="BO48" s="326" t="s">
        <v>1041</v>
      </c>
      <c r="BP48" s="356"/>
      <c r="BQ48" s="326"/>
      <c r="BR48" s="326"/>
      <c r="BS48" s="326"/>
      <c r="BT48" s="323"/>
      <c r="BU48" s="323"/>
      <c r="BV48" s="326"/>
      <c r="BW48" s="326" t="s">
        <v>1046</v>
      </c>
      <c r="BX48" s="326">
        <v>1</v>
      </c>
      <c r="BY48" s="323"/>
      <c r="BZ48" s="343" t="s">
        <v>1803</v>
      </c>
      <c r="CA48" s="323" t="s">
        <v>130</v>
      </c>
    </row>
    <row r="49" spans="1:79" ht="13" customHeight="1" x14ac:dyDescent="0.15">
      <c r="A49" s="323">
        <v>13349</v>
      </c>
      <c r="B49" s="324">
        <v>42928</v>
      </c>
      <c r="C49" s="325" t="s">
        <v>1037</v>
      </c>
      <c r="D49" s="323" t="s">
        <v>1082</v>
      </c>
      <c r="E49" s="323"/>
      <c r="F49" s="323" t="s">
        <v>1039</v>
      </c>
      <c r="G49" s="324">
        <v>42922</v>
      </c>
      <c r="H49" s="326" t="s">
        <v>1040</v>
      </c>
      <c r="I49" s="326" t="s">
        <v>1041</v>
      </c>
      <c r="J49" s="326">
        <v>19</v>
      </c>
      <c r="K49" s="323" t="s">
        <v>1175</v>
      </c>
      <c r="L49" s="323" t="s">
        <v>1702</v>
      </c>
      <c r="M49" s="353">
        <v>85.909090909090907</v>
      </c>
      <c r="N49" s="353">
        <v>16.018181818181819</v>
      </c>
      <c r="O49" s="323"/>
      <c r="P49" s="323"/>
      <c r="Q49" s="354"/>
      <c r="R49" s="392"/>
      <c r="S49" s="354"/>
      <c r="T49" s="323"/>
      <c r="U49" s="354"/>
      <c r="V49" s="354"/>
      <c r="W49" s="354"/>
      <c r="X49" s="323"/>
      <c r="Y49" s="353"/>
      <c r="Z49" s="353"/>
      <c r="AA49" s="353"/>
      <c r="AB49" s="353"/>
      <c r="AC49" s="353"/>
      <c r="AD49" s="354"/>
      <c r="AE49" s="353">
        <v>10.463636363636363</v>
      </c>
      <c r="AF49" s="323"/>
      <c r="AG49" s="323"/>
      <c r="AH49" s="353"/>
      <c r="AI49" s="323"/>
      <c r="AJ49" s="323"/>
      <c r="AK49" s="353"/>
      <c r="AL49" s="323"/>
      <c r="AM49" s="353"/>
      <c r="AN49" s="353"/>
      <c r="AO49" s="323" t="s">
        <v>1044</v>
      </c>
      <c r="AP49" s="326" t="s">
        <v>1041</v>
      </c>
      <c r="AQ49" s="326"/>
      <c r="AR49" s="326"/>
      <c r="AS49" s="327"/>
      <c r="AT49" s="326">
        <v>2</v>
      </c>
      <c r="AU49" s="326"/>
      <c r="AV49" s="326"/>
      <c r="AW49" s="326"/>
      <c r="AX49" s="326" t="s">
        <v>1045</v>
      </c>
      <c r="AY49" s="323"/>
      <c r="AZ49" s="326">
        <v>0</v>
      </c>
      <c r="BA49" s="326">
        <v>0</v>
      </c>
      <c r="BB49" s="326">
        <v>0</v>
      </c>
      <c r="BC49" s="326">
        <v>0</v>
      </c>
      <c r="BD49" s="326">
        <v>0</v>
      </c>
      <c r="BE49" s="326">
        <v>0</v>
      </c>
      <c r="BF49" s="326">
        <v>0</v>
      </c>
      <c r="BG49" s="326">
        <v>0</v>
      </c>
      <c r="BH49" s="326">
        <v>0</v>
      </c>
      <c r="BI49" s="326">
        <v>0</v>
      </c>
      <c r="BJ49" s="326">
        <v>0</v>
      </c>
      <c r="BK49" s="326">
        <v>0</v>
      </c>
      <c r="BL49" s="326"/>
      <c r="BM49" s="326" t="s">
        <v>1041</v>
      </c>
      <c r="BN49" s="326"/>
      <c r="BO49" s="326" t="s">
        <v>1041</v>
      </c>
      <c r="BP49" s="356"/>
      <c r="BQ49" s="326"/>
      <c r="BR49" s="326"/>
      <c r="BS49" s="326"/>
      <c r="BT49" s="329"/>
      <c r="BU49" s="329"/>
      <c r="BV49" s="326"/>
      <c r="BW49" s="326" t="s">
        <v>1046</v>
      </c>
      <c r="BX49" s="326"/>
      <c r="BY49" s="323" t="s">
        <v>1703</v>
      </c>
      <c r="BZ49" s="331" t="s">
        <v>1804</v>
      </c>
      <c r="CA49" s="323" t="s">
        <v>184</v>
      </c>
    </row>
    <row r="50" spans="1:79" x14ac:dyDescent="0.15">
      <c r="A50" s="323">
        <v>13361</v>
      </c>
      <c r="B50" s="324">
        <v>42925</v>
      </c>
      <c r="C50" s="325" t="s">
        <v>1037</v>
      </c>
      <c r="D50" s="323" t="s">
        <v>1082</v>
      </c>
      <c r="E50" s="323"/>
      <c r="F50" s="323" t="s">
        <v>1444</v>
      </c>
      <c r="G50" s="333">
        <v>42916</v>
      </c>
      <c r="H50" s="326" t="s">
        <v>126</v>
      </c>
      <c r="I50" s="326" t="s">
        <v>1041</v>
      </c>
      <c r="J50" s="326">
        <v>25</v>
      </c>
      <c r="K50" s="323" t="s">
        <v>1157</v>
      </c>
      <c r="L50" s="323" t="s">
        <v>1710</v>
      </c>
      <c r="M50" s="353">
        <v>83.245454545454535</v>
      </c>
      <c r="N50" s="353">
        <v>20.481818181818181</v>
      </c>
      <c r="O50" s="323"/>
      <c r="P50" s="323"/>
      <c r="Q50" s="354"/>
      <c r="R50" s="392"/>
      <c r="S50" s="354"/>
      <c r="T50" s="323"/>
      <c r="U50" s="354"/>
      <c r="V50" s="354"/>
      <c r="W50" s="354"/>
      <c r="X50" s="323"/>
      <c r="Y50" s="353"/>
      <c r="Z50" s="353"/>
      <c r="AA50" s="353"/>
      <c r="AB50" s="353"/>
      <c r="AC50" s="353"/>
      <c r="AD50" s="353"/>
      <c r="AE50" s="353">
        <v>14.345454545454544</v>
      </c>
      <c r="AF50" s="323"/>
      <c r="AG50" s="323"/>
      <c r="AH50" s="353"/>
      <c r="AI50" s="323"/>
      <c r="AJ50" s="323"/>
      <c r="AK50" s="353"/>
      <c r="AL50" s="323"/>
      <c r="AM50" s="353"/>
      <c r="AN50" s="353"/>
      <c r="AO50" s="323" t="s">
        <v>1044</v>
      </c>
      <c r="AP50" s="326" t="s">
        <v>1041</v>
      </c>
      <c r="AQ50" s="326"/>
      <c r="AR50" s="326"/>
      <c r="AS50" s="327"/>
      <c r="AT50" s="326"/>
      <c r="AU50" s="326"/>
      <c r="AV50" s="326"/>
      <c r="AW50" s="326"/>
      <c r="AX50" s="326" t="s">
        <v>1045</v>
      </c>
      <c r="AY50" s="323"/>
      <c r="AZ50" s="326">
        <v>0</v>
      </c>
      <c r="BA50" s="326">
        <v>0</v>
      </c>
      <c r="BB50" s="326">
        <v>0</v>
      </c>
      <c r="BC50" s="326">
        <v>0</v>
      </c>
      <c r="BD50" s="326">
        <v>0</v>
      </c>
      <c r="BE50" s="326">
        <v>0</v>
      </c>
      <c r="BF50" s="326">
        <v>0</v>
      </c>
      <c r="BG50" s="326">
        <v>0</v>
      </c>
      <c r="BH50" s="326">
        <v>0</v>
      </c>
      <c r="BI50" s="326">
        <v>0</v>
      </c>
      <c r="BJ50" s="326">
        <v>0</v>
      </c>
      <c r="BK50" s="326">
        <v>0</v>
      </c>
      <c r="BL50" s="326"/>
      <c r="BM50" s="326" t="s">
        <v>1041</v>
      </c>
      <c r="BN50" s="326"/>
      <c r="BO50" s="326" t="s">
        <v>1041</v>
      </c>
      <c r="BP50" s="355">
        <v>163.63636363636363</v>
      </c>
      <c r="BQ50" s="326"/>
      <c r="BR50" s="326"/>
      <c r="BS50" s="328"/>
      <c r="BT50" s="323"/>
      <c r="BU50" s="323"/>
      <c r="BV50" s="326"/>
      <c r="BW50" s="326" t="s">
        <v>1046</v>
      </c>
      <c r="BX50" s="326">
        <v>1</v>
      </c>
      <c r="BY50" s="329" t="s">
        <v>1711</v>
      </c>
      <c r="BZ50" s="329" t="s">
        <v>1805</v>
      </c>
      <c r="CA50" s="323" t="s">
        <v>184</v>
      </c>
    </row>
    <row r="51" spans="1:79" x14ac:dyDescent="0.15">
      <c r="A51" s="323">
        <v>11531</v>
      </c>
      <c r="B51" s="324">
        <v>42926</v>
      </c>
      <c r="C51" s="325" t="s">
        <v>1037</v>
      </c>
      <c r="D51" s="323" t="s">
        <v>1082</v>
      </c>
      <c r="E51" s="323"/>
      <c r="F51" s="323" t="s">
        <v>1039</v>
      </c>
      <c r="G51" s="324">
        <v>42613</v>
      </c>
      <c r="H51" s="326" t="s">
        <v>971</v>
      </c>
      <c r="I51" s="326" t="s">
        <v>1167</v>
      </c>
      <c r="J51" s="326">
        <v>21</v>
      </c>
      <c r="K51" s="323" t="s">
        <v>1225</v>
      </c>
      <c r="L51" s="323" t="s">
        <v>1226</v>
      </c>
      <c r="M51" s="353">
        <v>77</v>
      </c>
      <c r="N51" s="353">
        <v>21.999999999999996</v>
      </c>
      <c r="O51" s="323"/>
      <c r="P51" s="323"/>
      <c r="Q51" s="354"/>
      <c r="R51" s="392"/>
      <c r="S51" s="354"/>
      <c r="T51" s="323"/>
      <c r="U51" s="354"/>
      <c r="V51" s="354"/>
      <c r="W51" s="354"/>
      <c r="X51" s="323"/>
      <c r="Y51" s="353"/>
      <c r="Z51" s="353"/>
      <c r="AA51" s="353"/>
      <c r="AB51" s="353"/>
      <c r="AC51" s="353"/>
      <c r="AD51" s="353"/>
      <c r="AE51" s="353">
        <v>14</v>
      </c>
      <c r="AF51" s="323"/>
      <c r="AG51" s="323"/>
      <c r="AH51" s="353"/>
      <c r="AI51" s="323"/>
      <c r="AJ51" s="323"/>
      <c r="AK51" s="353"/>
      <c r="AL51" s="323"/>
      <c r="AM51" s="353"/>
      <c r="AN51" s="353"/>
      <c r="AO51" s="323" t="s">
        <v>1044</v>
      </c>
      <c r="AP51" s="326" t="s">
        <v>1041</v>
      </c>
      <c r="AQ51" s="326"/>
      <c r="AR51" s="326"/>
      <c r="AS51" s="327"/>
      <c r="AT51" s="326"/>
      <c r="AU51" s="326"/>
      <c r="AV51" s="326"/>
      <c r="AW51" s="326"/>
      <c r="AX51" s="326" t="s">
        <v>1045</v>
      </c>
      <c r="AY51" s="323"/>
      <c r="AZ51" s="326">
        <v>0</v>
      </c>
      <c r="BA51" s="326">
        <v>0</v>
      </c>
      <c r="BB51" s="326">
        <v>0</v>
      </c>
      <c r="BC51" s="326">
        <v>3</v>
      </c>
      <c r="BD51" s="326">
        <v>0</v>
      </c>
      <c r="BE51" s="326">
        <v>0</v>
      </c>
      <c r="BF51" s="326">
        <v>0</v>
      </c>
      <c r="BG51" s="326">
        <v>0</v>
      </c>
      <c r="BH51" s="326">
        <v>0</v>
      </c>
      <c r="BI51" s="326">
        <v>0</v>
      </c>
      <c r="BJ51" s="326">
        <v>0</v>
      </c>
      <c r="BK51" s="326">
        <v>0</v>
      </c>
      <c r="BL51" s="326"/>
      <c r="BM51" s="326" t="s">
        <v>1041</v>
      </c>
      <c r="BN51" s="326"/>
      <c r="BO51" s="326" t="s">
        <v>1041</v>
      </c>
      <c r="BP51" s="356"/>
      <c r="BQ51" s="326"/>
      <c r="BR51" s="326"/>
      <c r="BS51" s="326"/>
      <c r="BT51" s="329"/>
      <c r="BU51" s="329"/>
      <c r="BV51" s="326"/>
      <c r="BW51" s="326" t="s">
        <v>1046</v>
      </c>
      <c r="BX51" s="326"/>
      <c r="BY51" s="323"/>
      <c r="BZ51" s="350" t="s">
        <v>1806</v>
      </c>
      <c r="CA51" s="329" t="s">
        <v>89</v>
      </c>
    </row>
    <row r="52" spans="1:79" x14ac:dyDescent="0.15">
      <c r="A52" s="323">
        <v>12482</v>
      </c>
      <c r="B52" s="324">
        <v>42928</v>
      </c>
      <c r="C52" s="325" t="s">
        <v>1037</v>
      </c>
      <c r="D52" s="323" t="s">
        <v>1082</v>
      </c>
      <c r="E52" s="323"/>
      <c r="F52" s="323" t="s">
        <v>1039</v>
      </c>
      <c r="G52" s="324">
        <v>42570</v>
      </c>
      <c r="H52" s="326" t="s">
        <v>1040</v>
      </c>
      <c r="I52" s="326" t="s">
        <v>1041</v>
      </c>
      <c r="J52" s="326">
        <v>23</v>
      </c>
      <c r="K52" s="323" t="s">
        <v>1415</v>
      </c>
      <c r="L52" s="323" t="s">
        <v>1707</v>
      </c>
      <c r="M52" s="353">
        <v>83.499999999999986</v>
      </c>
      <c r="N52" s="353">
        <v>18.999999999999996</v>
      </c>
      <c r="O52" s="323"/>
      <c r="P52" s="323"/>
      <c r="Q52" s="354"/>
      <c r="R52" s="392"/>
      <c r="S52" s="354"/>
      <c r="T52" s="323"/>
      <c r="U52" s="354"/>
      <c r="V52" s="354"/>
      <c r="W52" s="354"/>
      <c r="X52" s="323"/>
      <c r="Y52" s="353"/>
      <c r="Z52" s="353"/>
      <c r="AA52" s="353"/>
      <c r="AB52" s="353"/>
      <c r="AC52" s="353"/>
      <c r="AD52" s="354"/>
      <c r="AE52" s="353">
        <v>11.999999999999998</v>
      </c>
      <c r="AF52" s="323"/>
      <c r="AG52" s="323"/>
      <c r="AH52" s="353"/>
      <c r="AI52" s="323"/>
      <c r="AJ52" s="323"/>
      <c r="AK52" s="353"/>
      <c r="AL52" s="323"/>
      <c r="AM52" s="353"/>
      <c r="AN52" s="353"/>
      <c r="AO52" s="323" t="s">
        <v>1044</v>
      </c>
      <c r="AP52" s="326" t="s">
        <v>1041</v>
      </c>
      <c r="AQ52" s="326"/>
      <c r="AR52" s="326"/>
      <c r="AS52" s="327"/>
      <c r="AT52" s="326">
        <v>8</v>
      </c>
      <c r="AU52" s="326"/>
      <c r="AV52" s="326"/>
      <c r="AW52" s="326"/>
      <c r="AX52" s="326" t="s">
        <v>971</v>
      </c>
      <c r="AY52" s="323"/>
      <c r="AZ52" s="326">
        <v>0</v>
      </c>
      <c r="BA52" s="326">
        <v>0</v>
      </c>
      <c r="BB52" s="326">
        <v>0</v>
      </c>
      <c r="BC52" s="326">
        <v>0</v>
      </c>
      <c r="BD52" s="326">
        <v>0</v>
      </c>
      <c r="BE52" s="326">
        <v>0</v>
      </c>
      <c r="BF52" s="326">
        <v>0</v>
      </c>
      <c r="BG52" s="326">
        <v>0</v>
      </c>
      <c r="BH52" s="326">
        <v>0</v>
      </c>
      <c r="BI52" s="326">
        <v>0</v>
      </c>
      <c r="BJ52" s="326">
        <v>0</v>
      </c>
      <c r="BK52" s="326">
        <v>0</v>
      </c>
      <c r="BL52" s="326"/>
      <c r="BM52" s="326" t="s">
        <v>1041</v>
      </c>
      <c r="BN52" s="326"/>
      <c r="BO52" s="326" t="s">
        <v>1041</v>
      </c>
      <c r="BP52" s="356"/>
      <c r="BQ52" s="326"/>
      <c r="BR52" s="326"/>
      <c r="BS52" s="326"/>
      <c r="BT52" s="323"/>
      <c r="BU52" s="329"/>
      <c r="BV52" s="326"/>
      <c r="BW52" s="326" t="s">
        <v>1046</v>
      </c>
      <c r="BX52" s="326">
        <v>1</v>
      </c>
      <c r="BY52" s="323"/>
      <c r="BZ52" s="331" t="s">
        <v>1807</v>
      </c>
      <c r="CA52" s="323" t="s">
        <v>89</v>
      </c>
    </row>
    <row r="53" spans="1:79" x14ac:dyDescent="0.15">
      <c r="A53" s="323">
        <v>12721</v>
      </c>
      <c r="B53" s="324">
        <v>42928</v>
      </c>
      <c r="C53" s="325" t="s">
        <v>1037</v>
      </c>
      <c r="D53" s="323" t="s">
        <v>1082</v>
      </c>
      <c r="E53" s="323"/>
      <c r="F53" s="323" t="s">
        <v>1039</v>
      </c>
      <c r="G53" s="324">
        <v>42782</v>
      </c>
      <c r="H53" s="326" t="s">
        <v>1040</v>
      </c>
      <c r="I53" s="326" t="s">
        <v>1041</v>
      </c>
      <c r="J53" s="326">
        <v>36</v>
      </c>
      <c r="K53" s="323" t="s">
        <v>1520</v>
      </c>
      <c r="L53" s="323" t="s">
        <v>1521</v>
      </c>
      <c r="M53" s="353">
        <v>87.272727272727266</v>
      </c>
      <c r="N53" s="353">
        <v>17.27272727272727</v>
      </c>
      <c r="O53" s="323"/>
      <c r="P53" s="323"/>
      <c r="Q53" s="354"/>
      <c r="R53" s="392"/>
      <c r="S53" s="354"/>
      <c r="T53" s="323"/>
      <c r="U53" s="354"/>
      <c r="V53" s="354"/>
      <c r="W53" s="354"/>
      <c r="X53" s="323"/>
      <c r="Y53" s="353"/>
      <c r="Z53" s="353"/>
      <c r="AA53" s="353"/>
      <c r="AB53" s="353"/>
      <c r="AC53" s="353"/>
      <c r="AD53" s="354"/>
      <c r="AE53" s="353">
        <v>10.909090909090908</v>
      </c>
      <c r="AF53" s="323"/>
      <c r="AG53" s="323"/>
      <c r="AH53" s="353"/>
      <c r="AI53" s="323"/>
      <c r="AJ53" s="323"/>
      <c r="AK53" s="353"/>
      <c r="AL53" s="323"/>
      <c r="AM53" s="353"/>
      <c r="AN53" s="353"/>
      <c r="AO53" s="323" t="s">
        <v>1044</v>
      </c>
      <c r="AP53" s="326" t="s">
        <v>1041</v>
      </c>
      <c r="AQ53" s="326"/>
      <c r="AR53" s="326"/>
      <c r="AS53" s="327"/>
      <c r="AT53" s="326">
        <v>5.5</v>
      </c>
      <c r="AU53" s="326"/>
      <c r="AV53" s="326"/>
      <c r="AW53" s="326"/>
      <c r="AX53" s="326" t="s">
        <v>971</v>
      </c>
      <c r="AY53" s="323"/>
      <c r="AZ53" s="326">
        <v>0</v>
      </c>
      <c r="BA53" s="326">
        <v>0</v>
      </c>
      <c r="BB53" s="326">
        <v>0</v>
      </c>
      <c r="BC53" s="326">
        <v>0</v>
      </c>
      <c r="BD53" s="326">
        <v>0</v>
      </c>
      <c r="BE53" s="326">
        <v>0</v>
      </c>
      <c r="BF53" s="326">
        <v>0</v>
      </c>
      <c r="BG53" s="326">
        <v>0</v>
      </c>
      <c r="BH53" s="326">
        <v>0</v>
      </c>
      <c r="BI53" s="326">
        <v>0</v>
      </c>
      <c r="BJ53" s="326">
        <v>0</v>
      </c>
      <c r="BK53" s="326">
        <v>0</v>
      </c>
      <c r="BL53" s="326"/>
      <c r="BM53" s="326" t="s">
        <v>1041</v>
      </c>
      <c r="BN53" s="326">
        <v>12</v>
      </c>
      <c r="BO53" s="326" t="s">
        <v>1041</v>
      </c>
      <c r="BP53" s="356"/>
      <c r="BQ53" s="326"/>
      <c r="BR53" s="326">
        <v>12</v>
      </c>
      <c r="BS53" s="326"/>
      <c r="BT53" s="323"/>
      <c r="BU53" s="329"/>
      <c r="BV53" s="326"/>
      <c r="BW53" s="326" t="s">
        <v>1046</v>
      </c>
      <c r="BX53" s="326"/>
      <c r="BY53" s="323"/>
      <c r="BZ53" s="343" t="s">
        <v>23</v>
      </c>
      <c r="CA53" s="329" t="s">
        <v>89</v>
      </c>
    </row>
    <row r="54" spans="1:79" x14ac:dyDescent="0.15">
      <c r="A54" s="323">
        <v>12779</v>
      </c>
      <c r="B54" s="324">
        <v>42925</v>
      </c>
      <c r="C54" s="325" t="s">
        <v>1037</v>
      </c>
      <c r="D54" s="323" t="s">
        <v>1082</v>
      </c>
      <c r="E54" s="323"/>
      <c r="F54" s="323" t="s">
        <v>1039</v>
      </c>
      <c r="G54" s="333">
        <v>42916</v>
      </c>
      <c r="H54" s="326" t="s">
        <v>1040</v>
      </c>
      <c r="I54" s="326" t="s">
        <v>1041</v>
      </c>
      <c r="J54" s="326">
        <v>26</v>
      </c>
      <c r="K54" s="323" t="s">
        <v>1422</v>
      </c>
      <c r="L54" s="323" t="s">
        <v>1713</v>
      </c>
      <c r="M54" s="353">
        <v>80.909090909090907</v>
      </c>
      <c r="N54" s="353">
        <v>19.990909090909089</v>
      </c>
      <c r="O54" s="323"/>
      <c r="P54" s="323"/>
      <c r="Q54" s="354"/>
      <c r="R54" s="392"/>
      <c r="S54" s="354"/>
      <c r="T54" s="323"/>
      <c r="U54" s="354"/>
      <c r="V54" s="354"/>
      <c r="W54" s="354"/>
      <c r="X54" s="323"/>
      <c r="Y54" s="353"/>
      <c r="Z54" s="353"/>
      <c r="AA54" s="353"/>
      <c r="AB54" s="353"/>
      <c r="AC54" s="353"/>
      <c r="AD54" s="353"/>
      <c r="AE54" s="353">
        <v>12.718181818181817</v>
      </c>
      <c r="AF54" s="323"/>
      <c r="AG54" s="323"/>
      <c r="AH54" s="353"/>
      <c r="AI54" s="323"/>
      <c r="AJ54" s="323"/>
      <c r="AK54" s="353"/>
      <c r="AL54" s="323"/>
      <c r="AM54" s="353"/>
      <c r="AN54" s="353"/>
      <c r="AO54" s="323" t="s">
        <v>1044</v>
      </c>
      <c r="AP54" s="326" t="s">
        <v>1041</v>
      </c>
      <c r="AQ54" s="326"/>
      <c r="AR54" s="326"/>
      <c r="AS54" s="327"/>
      <c r="AT54" s="326">
        <v>7</v>
      </c>
      <c r="AU54" s="326"/>
      <c r="AV54" s="326"/>
      <c r="AW54" s="326"/>
      <c r="AX54" s="326" t="s">
        <v>1041</v>
      </c>
      <c r="AY54" s="323"/>
      <c r="AZ54" s="326">
        <v>0</v>
      </c>
      <c r="BA54" s="326">
        <v>0</v>
      </c>
      <c r="BB54" s="326">
        <v>0</v>
      </c>
      <c r="BC54" s="326">
        <v>0</v>
      </c>
      <c r="BD54" s="326">
        <v>0</v>
      </c>
      <c r="BE54" s="326">
        <v>0</v>
      </c>
      <c r="BF54" s="326">
        <v>0</v>
      </c>
      <c r="BG54" s="326">
        <v>0</v>
      </c>
      <c r="BH54" s="326">
        <v>0</v>
      </c>
      <c r="BI54" s="326">
        <v>0</v>
      </c>
      <c r="BJ54" s="326">
        <v>0</v>
      </c>
      <c r="BK54" s="326">
        <v>0</v>
      </c>
      <c r="BL54" s="326">
        <v>12</v>
      </c>
      <c r="BM54" s="326" t="s">
        <v>1041</v>
      </c>
      <c r="BN54" s="326"/>
      <c r="BO54" s="326" t="s">
        <v>1041</v>
      </c>
      <c r="BP54" s="356"/>
      <c r="BQ54" s="326"/>
      <c r="BR54" s="326"/>
      <c r="BS54" s="326"/>
      <c r="BT54" s="323"/>
      <c r="BU54" s="323"/>
      <c r="BV54" s="326"/>
      <c r="BW54" s="326" t="s">
        <v>1380</v>
      </c>
      <c r="BX54" s="326">
        <v>1</v>
      </c>
      <c r="BY54" s="345" t="s">
        <v>1424</v>
      </c>
      <c r="BZ54" s="393" t="s">
        <v>1808</v>
      </c>
      <c r="CA54" s="323" t="s">
        <v>184</v>
      </c>
    </row>
    <row r="55" spans="1:79" x14ac:dyDescent="0.15">
      <c r="A55" s="323">
        <v>13226</v>
      </c>
      <c r="B55" s="324">
        <v>42929</v>
      </c>
      <c r="C55" s="325" t="s">
        <v>1037</v>
      </c>
      <c r="D55" s="323" t="s">
        <v>1082</v>
      </c>
      <c r="E55" s="323"/>
      <c r="F55" s="323" t="s">
        <v>1039</v>
      </c>
      <c r="G55" s="324">
        <v>42916</v>
      </c>
      <c r="H55" s="326" t="s">
        <v>1040</v>
      </c>
      <c r="I55" s="326" t="s">
        <v>1041</v>
      </c>
      <c r="J55" s="326">
        <v>27</v>
      </c>
      <c r="K55" s="323" t="s">
        <v>1426</v>
      </c>
      <c r="L55" s="323" t="s">
        <v>1095</v>
      </c>
      <c r="M55" s="353">
        <v>70</v>
      </c>
      <c r="N55" s="353">
        <v>25.918181818181818</v>
      </c>
      <c r="O55" s="323"/>
      <c r="P55" s="323"/>
      <c r="Q55" s="354"/>
      <c r="R55" s="392"/>
      <c r="S55" s="354"/>
      <c r="T55" s="323"/>
      <c r="U55" s="354"/>
      <c r="V55" s="354"/>
      <c r="W55" s="354"/>
      <c r="X55" s="323"/>
      <c r="Y55" s="353"/>
      <c r="Z55" s="353"/>
      <c r="AA55" s="353"/>
      <c r="AB55" s="353"/>
      <c r="AC55" s="353"/>
      <c r="AD55" s="353"/>
      <c r="AE55" s="353">
        <v>11.936363636363636</v>
      </c>
      <c r="AF55" s="323"/>
      <c r="AG55" s="323"/>
      <c r="AH55" s="353"/>
      <c r="AI55" s="323"/>
      <c r="AJ55" s="323"/>
      <c r="AK55" s="353"/>
      <c r="AL55" s="323"/>
      <c r="AM55" s="353"/>
      <c r="AN55" s="353"/>
      <c r="AO55" s="323" t="s">
        <v>1044</v>
      </c>
      <c r="AP55" s="326" t="s">
        <v>1041</v>
      </c>
      <c r="AQ55" s="326"/>
      <c r="AR55" s="326"/>
      <c r="AS55" s="327"/>
      <c r="AT55" s="326">
        <v>6</v>
      </c>
      <c r="AU55" s="326"/>
      <c r="AV55" s="326"/>
      <c r="AW55" s="326"/>
      <c r="AX55" s="326" t="s">
        <v>1045</v>
      </c>
      <c r="AY55" s="323"/>
      <c r="AZ55" s="326">
        <v>0</v>
      </c>
      <c r="BA55" s="326">
        <v>23</v>
      </c>
      <c r="BB55" s="326">
        <v>0</v>
      </c>
      <c r="BC55" s="326">
        <v>0</v>
      </c>
      <c r="BD55" s="326">
        <v>0</v>
      </c>
      <c r="BE55" s="326">
        <v>0</v>
      </c>
      <c r="BF55" s="326">
        <v>0</v>
      </c>
      <c r="BG55" s="326">
        <v>0</v>
      </c>
      <c r="BH55" s="326">
        <v>0</v>
      </c>
      <c r="BI55" s="326">
        <v>0</v>
      </c>
      <c r="BJ55" s="326">
        <v>0</v>
      </c>
      <c r="BK55" s="326">
        <v>0</v>
      </c>
      <c r="BL55" s="326"/>
      <c r="BM55" s="326" t="s">
        <v>1041</v>
      </c>
      <c r="BN55" s="326"/>
      <c r="BO55" s="326" t="s">
        <v>1041</v>
      </c>
      <c r="BP55" s="356"/>
      <c r="BQ55" s="326"/>
      <c r="BR55" s="326"/>
      <c r="BS55" s="326"/>
      <c r="BT55" s="329"/>
      <c r="BU55" s="329"/>
      <c r="BV55" s="326"/>
      <c r="BW55" s="326" t="s">
        <v>1046</v>
      </c>
      <c r="BX55" s="326"/>
      <c r="BY55" s="323" t="s">
        <v>1715</v>
      </c>
      <c r="BZ55" s="331" t="s">
        <v>1809</v>
      </c>
      <c r="CA55" s="329" t="s">
        <v>184</v>
      </c>
    </row>
    <row r="56" spans="1:79" x14ac:dyDescent="0.15">
      <c r="A56" s="323">
        <v>11224</v>
      </c>
      <c r="B56" s="324">
        <v>42929</v>
      </c>
      <c r="C56" s="325" t="s">
        <v>1037</v>
      </c>
      <c r="D56" s="323" t="s">
        <v>1082</v>
      </c>
      <c r="E56" s="323"/>
      <c r="F56" s="323" t="s">
        <v>1039</v>
      </c>
      <c r="G56" s="324">
        <v>42587</v>
      </c>
      <c r="H56" s="326" t="s">
        <v>1040</v>
      </c>
      <c r="I56" s="326" t="s">
        <v>1041</v>
      </c>
      <c r="J56" s="326">
        <v>24</v>
      </c>
      <c r="K56" s="323" t="s">
        <v>1418</v>
      </c>
      <c r="L56" s="323" t="s">
        <v>333</v>
      </c>
      <c r="M56" s="353">
        <v>84.61818181818181</v>
      </c>
      <c r="N56" s="353">
        <v>19.945454545454545</v>
      </c>
      <c r="O56" s="323"/>
      <c r="P56" s="323"/>
      <c r="Q56" s="354"/>
      <c r="R56" s="323"/>
      <c r="S56" s="354"/>
      <c r="T56" s="323"/>
      <c r="U56" s="354"/>
      <c r="V56" s="354"/>
      <c r="W56" s="354"/>
      <c r="X56" s="323"/>
      <c r="Y56" s="353"/>
      <c r="Z56" s="353"/>
      <c r="AA56" s="353"/>
      <c r="AB56" s="353"/>
      <c r="AC56" s="353"/>
      <c r="AD56" s="353"/>
      <c r="AE56" s="353">
        <v>14.299999999999999</v>
      </c>
      <c r="AF56" s="323"/>
      <c r="AG56" s="323"/>
      <c r="AH56" s="353"/>
      <c r="AI56" s="323"/>
      <c r="AJ56" s="323"/>
      <c r="AK56" s="353"/>
      <c r="AL56" s="323"/>
      <c r="AM56" s="353"/>
      <c r="AN56" s="353"/>
      <c r="AO56" s="323" t="s">
        <v>1044</v>
      </c>
      <c r="AP56" s="326" t="s">
        <v>1041</v>
      </c>
      <c r="AQ56" s="326"/>
      <c r="AR56" s="326"/>
      <c r="AS56" s="327"/>
      <c r="AT56" s="326">
        <v>4</v>
      </c>
      <c r="AU56" s="326"/>
      <c r="AV56" s="326"/>
      <c r="AW56" s="326"/>
      <c r="AX56" s="326" t="s">
        <v>1041</v>
      </c>
      <c r="AY56" s="323"/>
      <c r="AZ56" s="326">
        <v>0</v>
      </c>
      <c r="BA56" s="326">
        <v>0</v>
      </c>
      <c r="BB56" s="326">
        <v>0</v>
      </c>
      <c r="BC56" s="326">
        <v>0</v>
      </c>
      <c r="BD56" s="326">
        <v>0</v>
      </c>
      <c r="BE56" s="326">
        <v>0</v>
      </c>
      <c r="BF56" s="326">
        <v>0</v>
      </c>
      <c r="BG56" s="326">
        <v>0</v>
      </c>
      <c r="BH56" s="326">
        <v>0</v>
      </c>
      <c r="BI56" s="326">
        <v>0</v>
      </c>
      <c r="BJ56" s="326">
        <v>0</v>
      </c>
      <c r="BK56" s="326">
        <v>0</v>
      </c>
      <c r="BL56" s="326"/>
      <c r="BM56" s="326" t="s">
        <v>1041</v>
      </c>
      <c r="BN56" s="326">
        <v>12</v>
      </c>
      <c r="BO56" s="326" t="s">
        <v>1041</v>
      </c>
      <c r="BP56" s="356"/>
      <c r="BQ56" s="326"/>
      <c r="BR56" s="326"/>
      <c r="BS56" s="326"/>
      <c r="BT56" s="329"/>
      <c r="BU56" s="329"/>
      <c r="BV56" s="326"/>
      <c r="BW56" s="326" t="s">
        <v>1046</v>
      </c>
      <c r="BX56" s="326">
        <v>1</v>
      </c>
      <c r="BY56" s="323"/>
      <c r="BZ56" s="331" t="s">
        <v>1810</v>
      </c>
      <c r="CA56" s="323" t="s">
        <v>89</v>
      </c>
    </row>
    <row r="57" spans="1:79" x14ac:dyDescent="0.15">
      <c r="A57" s="323">
        <v>15116</v>
      </c>
      <c r="B57" s="324">
        <v>42929</v>
      </c>
      <c r="C57" s="325" t="s">
        <v>1037</v>
      </c>
      <c r="D57" s="323" t="s">
        <v>1082</v>
      </c>
      <c r="E57" s="323"/>
      <c r="F57" s="323" t="s">
        <v>1039</v>
      </c>
      <c r="G57" s="324">
        <v>42916</v>
      </c>
      <c r="H57" s="326" t="s">
        <v>1040</v>
      </c>
      <c r="I57" s="326" t="s">
        <v>1041</v>
      </c>
      <c r="J57" s="326">
        <v>28</v>
      </c>
      <c r="K57" s="352" t="s">
        <v>1430</v>
      </c>
      <c r="L57" s="323" t="s">
        <v>1717</v>
      </c>
      <c r="M57" s="353">
        <v>87</v>
      </c>
      <c r="N57" s="353">
        <v>20.399999999999999</v>
      </c>
      <c r="O57" s="323" t="s">
        <v>992</v>
      </c>
      <c r="P57" s="323">
        <v>2700</v>
      </c>
      <c r="Q57" s="353">
        <v>22.3</v>
      </c>
      <c r="R57" s="392"/>
      <c r="S57" s="354"/>
      <c r="T57" s="323"/>
      <c r="U57" s="354"/>
      <c r="V57" s="354"/>
      <c r="W57" s="354"/>
      <c r="X57" s="323"/>
      <c r="Y57" s="353"/>
      <c r="Z57" s="353"/>
      <c r="AA57" s="353"/>
      <c r="AB57" s="353"/>
      <c r="AC57" s="353"/>
      <c r="AD57" s="354"/>
      <c r="AE57" s="353">
        <v>13.299999999999999</v>
      </c>
      <c r="AF57" s="323"/>
      <c r="AG57" s="323"/>
      <c r="AH57" s="353"/>
      <c r="AI57" s="323"/>
      <c r="AJ57" s="323"/>
      <c r="AK57" s="353"/>
      <c r="AL57" s="323"/>
      <c r="AM57" s="353"/>
      <c r="AN57" s="353"/>
      <c r="AO57" s="323" t="s">
        <v>1044</v>
      </c>
      <c r="AP57" s="326" t="s">
        <v>1041</v>
      </c>
      <c r="AQ57" s="326"/>
      <c r="AR57" s="326"/>
      <c r="AS57" s="327"/>
      <c r="AT57" s="326">
        <v>3</v>
      </c>
      <c r="AU57" s="326"/>
      <c r="AV57" s="326"/>
      <c r="AW57" s="326"/>
      <c r="AX57" s="326" t="s">
        <v>971</v>
      </c>
      <c r="AY57" s="323"/>
      <c r="AZ57" s="326">
        <v>0</v>
      </c>
      <c r="BA57" s="326">
        <v>0</v>
      </c>
      <c r="BB57" s="326">
        <v>0</v>
      </c>
      <c r="BC57" s="326">
        <v>0</v>
      </c>
      <c r="BD57" s="326">
        <v>0</v>
      </c>
      <c r="BE57" s="326">
        <v>0</v>
      </c>
      <c r="BF57" s="326">
        <v>0</v>
      </c>
      <c r="BG57" s="326">
        <v>0</v>
      </c>
      <c r="BH57" s="326">
        <v>0</v>
      </c>
      <c r="BI57" s="326">
        <v>0</v>
      </c>
      <c r="BJ57" s="326">
        <v>0</v>
      </c>
      <c r="BK57" s="326">
        <v>0</v>
      </c>
      <c r="BL57" s="326"/>
      <c r="BM57" s="326" t="s">
        <v>1041</v>
      </c>
      <c r="BN57" s="326"/>
      <c r="BO57" s="326" t="s">
        <v>1041</v>
      </c>
      <c r="BP57" s="356"/>
      <c r="BQ57" s="326"/>
      <c r="BR57" s="326"/>
      <c r="BS57" s="326"/>
      <c r="BT57" s="323" t="s">
        <v>1718</v>
      </c>
      <c r="BU57" s="329" t="s">
        <v>1719</v>
      </c>
      <c r="BV57" s="326">
        <v>50</v>
      </c>
      <c r="BW57" s="326" t="s">
        <v>1046</v>
      </c>
      <c r="BX57" s="326"/>
      <c r="BY57" s="323"/>
      <c r="BZ57" s="343" t="s">
        <v>1811</v>
      </c>
      <c r="CA57" s="323" t="s">
        <v>130</v>
      </c>
    </row>
    <row r="58" spans="1:79" x14ac:dyDescent="0.15">
      <c r="A58" s="323">
        <v>11155</v>
      </c>
      <c r="B58" s="324">
        <v>42926</v>
      </c>
      <c r="C58" s="325" t="s">
        <v>1037</v>
      </c>
      <c r="D58" s="323" t="s">
        <v>1082</v>
      </c>
      <c r="E58" s="323"/>
      <c r="F58" s="323" t="s">
        <v>1039</v>
      </c>
      <c r="G58" s="324">
        <v>42900</v>
      </c>
      <c r="H58" s="326" t="s">
        <v>1040</v>
      </c>
      <c r="I58" s="326" t="s">
        <v>1041</v>
      </c>
      <c r="J58" s="326">
        <v>29</v>
      </c>
      <c r="K58" s="323" t="s">
        <v>1433</v>
      </c>
      <c r="L58" s="323" t="s">
        <v>1158</v>
      </c>
      <c r="M58" s="353">
        <v>80.36363636363636</v>
      </c>
      <c r="N58" s="353">
        <v>17.554545454545451</v>
      </c>
      <c r="O58" s="323"/>
      <c r="P58" s="323"/>
      <c r="Q58" s="354"/>
      <c r="R58" s="323"/>
      <c r="S58" s="354"/>
      <c r="T58" s="323"/>
      <c r="U58" s="354"/>
      <c r="V58" s="354"/>
      <c r="W58" s="354"/>
      <c r="X58" s="323"/>
      <c r="Y58" s="353"/>
      <c r="Z58" s="353"/>
      <c r="AA58" s="353"/>
      <c r="AB58" s="353"/>
      <c r="AC58" s="353"/>
      <c r="AD58" s="353"/>
      <c r="AE58" s="353">
        <v>10.663636363636364</v>
      </c>
      <c r="AF58" s="323"/>
      <c r="AG58" s="323"/>
      <c r="AH58" s="353"/>
      <c r="AI58" s="323"/>
      <c r="AJ58" s="323"/>
      <c r="AK58" s="353"/>
      <c r="AL58" s="323"/>
      <c r="AM58" s="353"/>
      <c r="AN58" s="353"/>
      <c r="AO58" s="323" t="s">
        <v>1044</v>
      </c>
      <c r="AP58" s="326" t="s">
        <v>1041</v>
      </c>
      <c r="AQ58" s="326"/>
      <c r="AR58" s="326"/>
      <c r="AS58" s="327"/>
      <c r="AT58" s="326">
        <v>4.3499999999999996</v>
      </c>
      <c r="AU58" s="326"/>
      <c r="AV58" s="326"/>
      <c r="AW58" s="326"/>
      <c r="AX58" s="326" t="s">
        <v>1041</v>
      </c>
      <c r="AY58" s="323"/>
      <c r="AZ58" s="326">
        <v>0</v>
      </c>
      <c r="BA58" s="326">
        <v>0</v>
      </c>
      <c r="BB58" s="326">
        <v>0</v>
      </c>
      <c r="BC58" s="326">
        <v>0</v>
      </c>
      <c r="BD58" s="326">
        <v>0</v>
      </c>
      <c r="BE58" s="326">
        <v>0</v>
      </c>
      <c r="BF58" s="326">
        <v>0</v>
      </c>
      <c r="BG58" s="326">
        <v>0</v>
      </c>
      <c r="BH58" s="326">
        <v>0</v>
      </c>
      <c r="BI58" s="326">
        <v>0</v>
      </c>
      <c r="BJ58" s="326">
        <v>0</v>
      </c>
      <c r="BK58" s="326">
        <v>0</v>
      </c>
      <c r="BL58" s="326"/>
      <c r="BM58" s="326" t="s">
        <v>1041</v>
      </c>
      <c r="BN58" s="326"/>
      <c r="BO58" s="326" t="s">
        <v>1041</v>
      </c>
      <c r="BP58" s="356"/>
      <c r="BQ58" s="326"/>
      <c r="BR58" s="326"/>
      <c r="BS58" s="326"/>
      <c r="BT58" s="329"/>
      <c r="BU58" s="329"/>
      <c r="BV58" s="326"/>
      <c r="BW58" s="326" t="s">
        <v>1046</v>
      </c>
      <c r="BX58" s="326">
        <v>1</v>
      </c>
      <c r="BY58" s="323"/>
      <c r="BZ58" s="393" t="s">
        <v>1789</v>
      </c>
      <c r="CA58" s="329" t="s">
        <v>184</v>
      </c>
    </row>
    <row r="59" spans="1:79" x14ac:dyDescent="0.15">
      <c r="A59" s="323">
        <v>13391</v>
      </c>
      <c r="B59" s="324">
        <v>42926</v>
      </c>
      <c r="C59" s="325" t="s">
        <v>1037</v>
      </c>
      <c r="D59" s="323" t="s">
        <v>1082</v>
      </c>
      <c r="E59" s="323"/>
      <c r="F59" s="323" t="s">
        <v>1039</v>
      </c>
      <c r="G59" s="324">
        <v>42916</v>
      </c>
      <c r="H59" s="326" t="s">
        <v>126</v>
      </c>
      <c r="I59" s="326" t="s">
        <v>1041</v>
      </c>
      <c r="J59" s="326">
        <v>30</v>
      </c>
      <c r="K59" s="323" t="s">
        <v>1435</v>
      </c>
      <c r="L59" s="323" t="s">
        <v>1436</v>
      </c>
      <c r="M59" s="353">
        <v>90.899999999999991</v>
      </c>
      <c r="N59" s="353">
        <v>18.7</v>
      </c>
      <c r="O59" s="323"/>
      <c r="P59" s="323"/>
      <c r="Q59" s="354"/>
      <c r="R59" s="392"/>
      <c r="S59" s="354"/>
      <c r="T59" s="323"/>
      <c r="U59" s="354"/>
      <c r="V59" s="354"/>
      <c r="W59" s="354"/>
      <c r="X59" s="323"/>
      <c r="Y59" s="353"/>
      <c r="Z59" s="353"/>
      <c r="AA59" s="353"/>
      <c r="AB59" s="353"/>
      <c r="AC59" s="353"/>
      <c r="AD59" s="353"/>
      <c r="AE59" s="353">
        <v>11.2</v>
      </c>
      <c r="AF59" s="323"/>
      <c r="AG59" s="323"/>
      <c r="AH59" s="353"/>
      <c r="AI59" s="323"/>
      <c r="AJ59" s="323"/>
      <c r="AK59" s="354"/>
      <c r="AL59" s="323"/>
      <c r="AM59" s="353"/>
      <c r="AN59" s="353"/>
      <c r="AO59" s="323" t="s">
        <v>1044</v>
      </c>
      <c r="AP59" s="326" t="s">
        <v>1041</v>
      </c>
      <c r="AQ59" s="326"/>
      <c r="AR59" s="326"/>
      <c r="AS59" s="327"/>
      <c r="AT59" s="326">
        <v>5</v>
      </c>
      <c r="AU59" s="326"/>
      <c r="AV59" s="326"/>
      <c r="AW59" s="326"/>
      <c r="AX59" s="326" t="s">
        <v>971</v>
      </c>
      <c r="AY59" s="323"/>
      <c r="AZ59" s="326">
        <v>0</v>
      </c>
      <c r="BA59" s="326">
        <v>0</v>
      </c>
      <c r="BB59" s="326">
        <v>0</v>
      </c>
      <c r="BC59" s="326">
        <v>0</v>
      </c>
      <c r="BD59" s="326">
        <v>0</v>
      </c>
      <c r="BE59" s="326">
        <v>0</v>
      </c>
      <c r="BF59" s="326">
        <v>0</v>
      </c>
      <c r="BG59" s="326">
        <v>0</v>
      </c>
      <c r="BH59" s="326">
        <v>0</v>
      </c>
      <c r="BI59" s="326">
        <v>0</v>
      </c>
      <c r="BJ59" s="326">
        <v>0</v>
      </c>
      <c r="BK59" s="326">
        <v>0</v>
      </c>
      <c r="BL59" s="326"/>
      <c r="BM59" s="326" t="s">
        <v>1041</v>
      </c>
      <c r="BN59" s="326">
        <v>12</v>
      </c>
      <c r="BO59" s="326" t="s">
        <v>1041</v>
      </c>
      <c r="BP59" s="356"/>
      <c r="BQ59" s="326"/>
      <c r="BR59" s="326">
        <v>12</v>
      </c>
      <c r="BS59" s="326"/>
      <c r="BT59" s="329"/>
      <c r="BU59" s="329"/>
      <c r="BV59" s="326"/>
      <c r="BW59" s="326" t="s">
        <v>1046</v>
      </c>
      <c r="BX59" s="326">
        <v>1</v>
      </c>
      <c r="BY59" s="329" t="s">
        <v>1722</v>
      </c>
      <c r="BZ59" s="393" t="s">
        <v>1812</v>
      </c>
      <c r="CA59" s="329" t="s">
        <v>184</v>
      </c>
    </row>
    <row r="60" spans="1:79" x14ac:dyDescent="0.15">
      <c r="A60" s="323">
        <v>12453</v>
      </c>
      <c r="B60" s="324">
        <v>42926</v>
      </c>
      <c r="C60" s="325" t="s">
        <v>1037</v>
      </c>
      <c r="D60" s="323" t="s">
        <v>1082</v>
      </c>
      <c r="E60" s="323"/>
      <c r="F60" s="323" t="s">
        <v>1444</v>
      </c>
      <c r="G60" s="333">
        <v>42916</v>
      </c>
      <c r="H60" s="326" t="s">
        <v>1040</v>
      </c>
      <c r="I60" s="326" t="s">
        <v>1041</v>
      </c>
      <c r="J60" s="326">
        <v>31</v>
      </c>
      <c r="K60" s="323" t="s">
        <v>1439</v>
      </c>
      <c r="L60" s="323" t="s">
        <v>1440</v>
      </c>
      <c r="M60" s="353">
        <v>80.999999999999986</v>
      </c>
      <c r="N60" s="353">
        <v>19.399999999999999</v>
      </c>
      <c r="O60" s="323"/>
      <c r="P60" s="323"/>
      <c r="Q60" s="354"/>
      <c r="R60" s="392"/>
      <c r="S60" s="354"/>
      <c r="T60" s="323"/>
      <c r="U60" s="354"/>
      <c r="V60" s="354"/>
      <c r="W60" s="354"/>
      <c r="X60" s="323"/>
      <c r="Y60" s="353"/>
      <c r="Z60" s="353"/>
      <c r="AA60" s="353"/>
      <c r="AB60" s="353"/>
      <c r="AC60" s="353"/>
      <c r="AD60" s="353"/>
      <c r="AE60" s="353">
        <v>13.2</v>
      </c>
      <c r="AF60" s="323"/>
      <c r="AG60" s="323"/>
      <c r="AH60" s="353"/>
      <c r="AI60" s="323"/>
      <c r="AJ60" s="323"/>
      <c r="AK60" s="353"/>
      <c r="AL60" s="323"/>
      <c r="AM60" s="353"/>
      <c r="AN60" s="353"/>
      <c r="AO60" s="323" t="s">
        <v>1044</v>
      </c>
      <c r="AP60" s="326" t="s">
        <v>1041</v>
      </c>
      <c r="AQ60" s="326"/>
      <c r="AR60" s="326"/>
      <c r="AS60" s="327"/>
      <c r="AT60" s="326"/>
      <c r="AU60" s="326"/>
      <c r="AV60" s="326"/>
      <c r="AW60" s="326"/>
      <c r="AX60" s="326" t="s">
        <v>126</v>
      </c>
      <c r="AY60" s="323" t="s">
        <v>1441</v>
      </c>
      <c r="AZ60" s="326">
        <v>0</v>
      </c>
      <c r="BA60" s="326">
        <v>0</v>
      </c>
      <c r="BB60" s="326">
        <v>0</v>
      </c>
      <c r="BC60" s="326">
        <v>0</v>
      </c>
      <c r="BD60" s="326">
        <v>0</v>
      </c>
      <c r="BE60" s="326">
        <v>0</v>
      </c>
      <c r="BF60" s="326">
        <v>0</v>
      </c>
      <c r="BG60" s="326">
        <v>0</v>
      </c>
      <c r="BH60" s="326">
        <v>0</v>
      </c>
      <c r="BI60" s="326">
        <v>0</v>
      </c>
      <c r="BJ60" s="326">
        <v>0</v>
      </c>
      <c r="BK60" s="326">
        <v>0</v>
      </c>
      <c r="BL60" s="326"/>
      <c r="BM60" s="326" t="s">
        <v>1041</v>
      </c>
      <c r="BN60" s="326"/>
      <c r="BO60" s="326" t="s">
        <v>1041</v>
      </c>
      <c r="BP60" s="356"/>
      <c r="BQ60" s="326"/>
      <c r="BR60" s="326"/>
      <c r="BS60" s="326"/>
      <c r="BT60" s="329"/>
      <c r="BU60" s="329"/>
      <c r="BV60" s="326"/>
      <c r="BW60" s="326" t="s">
        <v>1380</v>
      </c>
      <c r="BX60" s="326">
        <v>1</v>
      </c>
      <c r="BY60" s="329" t="s">
        <v>1442</v>
      </c>
      <c r="BZ60" s="343" t="s">
        <v>1813</v>
      </c>
      <c r="CA60" s="323" t="s">
        <v>184</v>
      </c>
    </row>
    <row r="61" spans="1:79" x14ac:dyDescent="0.15">
      <c r="A61" s="323">
        <v>13924</v>
      </c>
      <c r="B61" s="324">
        <v>42926</v>
      </c>
      <c r="C61" s="325" t="s">
        <v>1037</v>
      </c>
      <c r="D61" s="323" t="s">
        <v>1082</v>
      </c>
      <c r="E61" s="323"/>
      <c r="F61" s="323" t="s">
        <v>1039</v>
      </c>
      <c r="G61" s="333">
        <v>42768</v>
      </c>
      <c r="H61" s="326" t="s">
        <v>1040</v>
      </c>
      <c r="I61" s="326" t="s">
        <v>1041</v>
      </c>
      <c r="J61" s="326">
        <v>33</v>
      </c>
      <c r="K61" s="323" t="s">
        <v>1725</v>
      </c>
      <c r="L61" s="323" t="s">
        <v>1726</v>
      </c>
      <c r="M61" s="353">
        <v>84.6</v>
      </c>
      <c r="N61" s="353">
        <v>19.899999999999999</v>
      </c>
      <c r="O61" s="323"/>
      <c r="P61" s="323"/>
      <c r="Q61" s="354"/>
      <c r="R61" s="392"/>
      <c r="S61" s="354"/>
      <c r="T61" s="323"/>
      <c r="U61" s="354"/>
      <c r="V61" s="354"/>
      <c r="W61" s="354"/>
      <c r="X61" s="323"/>
      <c r="Y61" s="353"/>
      <c r="Z61" s="353"/>
      <c r="AA61" s="353"/>
      <c r="AB61" s="353"/>
      <c r="AC61" s="353"/>
      <c r="AD61" s="353"/>
      <c r="AE61" s="353">
        <v>14.299999999999999</v>
      </c>
      <c r="AF61" s="323"/>
      <c r="AG61" s="323"/>
      <c r="AH61" s="353"/>
      <c r="AI61" s="323"/>
      <c r="AJ61" s="323"/>
      <c r="AK61" s="354"/>
      <c r="AL61" s="323"/>
      <c r="AM61" s="353"/>
      <c r="AN61" s="353"/>
      <c r="AO61" s="323" t="s">
        <v>1044</v>
      </c>
      <c r="AP61" s="326" t="s">
        <v>1041</v>
      </c>
      <c r="AQ61" s="326"/>
      <c r="AR61" s="326"/>
      <c r="AS61" s="327"/>
      <c r="AT61" s="326">
        <v>7</v>
      </c>
      <c r="AU61" s="326"/>
      <c r="AV61" s="326"/>
      <c r="AW61" s="326"/>
      <c r="AX61" s="326" t="s">
        <v>971</v>
      </c>
      <c r="AY61" s="323"/>
      <c r="AZ61" s="326">
        <v>0</v>
      </c>
      <c r="BA61" s="326">
        <v>0</v>
      </c>
      <c r="BB61" s="326">
        <v>0</v>
      </c>
      <c r="BC61" s="326">
        <v>0</v>
      </c>
      <c r="BD61" s="326">
        <v>0</v>
      </c>
      <c r="BE61" s="326">
        <v>0</v>
      </c>
      <c r="BF61" s="326">
        <v>0</v>
      </c>
      <c r="BG61" s="326">
        <v>0</v>
      </c>
      <c r="BH61" s="326">
        <v>0</v>
      </c>
      <c r="BI61" s="326">
        <v>0</v>
      </c>
      <c r="BJ61" s="326">
        <v>0</v>
      </c>
      <c r="BK61" s="326">
        <v>0</v>
      </c>
      <c r="BL61" s="326"/>
      <c r="BM61" s="326" t="s">
        <v>1041</v>
      </c>
      <c r="BN61" s="326"/>
      <c r="BO61" s="326" t="s">
        <v>1041</v>
      </c>
      <c r="BP61" s="356"/>
      <c r="BQ61" s="326"/>
      <c r="BR61" s="326"/>
      <c r="BS61" s="326"/>
      <c r="BT61" s="329"/>
      <c r="BU61" s="329"/>
      <c r="BV61" s="326"/>
      <c r="BW61" s="326" t="s">
        <v>1046</v>
      </c>
      <c r="BX61" s="326">
        <v>1</v>
      </c>
      <c r="BY61" s="323"/>
      <c r="BZ61" s="393" t="s">
        <v>1814</v>
      </c>
      <c r="CA61" s="329" t="s">
        <v>89</v>
      </c>
    </row>
    <row r="62" spans="1:79" x14ac:dyDescent="0.15">
      <c r="A62" s="323">
        <v>13406</v>
      </c>
      <c r="B62" s="324">
        <v>42926</v>
      </c>
      <c r="C62" s="325" t="s">
        <v>1186</v>
      </c>
      <c r="D62" s="323" t="s">
        <v>1082</v>
      </c>
      <c r="E62" s="323"/>
      <c r="F62" s="323" t="s">
        <v>1039</v>
      </c>
      <c r="G62" s="324">
        <v>42916</v>
      </c>
      <c r="H62" s="326" t="s">
        <v>971</v>
      </c>
      <c r="I62" s="326" t="s">
        <v>1167</v>
      </c>
      <c r="J62" s="326">
        <v>34</v>
      </c>
      <c r="K62" s="323" t="s">
        <v>1728</v>
      </c>
      <c r="L62" s="323" t="s">
        <v>1729</v>
      </c>
      <c r="M62" s="353">
        <v>89.654545454545456</v>
      </c>
      <c r="N62" s="353">
        <v>18.454545454545453</v>
      </c>
      <c r="O62" s="323"/>
      <c r="P62" s="323"/>
      <c r="Q62" s="354"/>
      <c r="R62" s="392"/>
      <c r="S62" s="354"/>
      <c r="T62" s="323"/>
      <c r="U62" s="354"/>
      <c r="V62" s="354"/>
      <c r="W62" s="354"/>
      <c r="X62" s="323"/>
      <c r="Y62" s="353"/>
      <c r="Z62" s="353"/>
      <c r="AA62" s="353"/>
      <c r="AB62" s="353"/>
      <c r="AC62" s="353"/>
      <c r="AD62" s="353"/>
      <c r="AE62" s="353">
        <v>11.436363636363636</v>
      </c>
      <c r="AF62" s="323"/>
      <c r="AG62" s="323"/>
      <c r="AH62" s="353"/>
      <c r="AI62" s="323"/>
      <c r="AJ62" s="323"/>
      <c r="AK62" s="353"/>
      <c r="AL62" s="323"/>
      <c r="AM62" s="353"/>
      <c r="AN62" s="353"/>
      <c r="AO62" s="323" t="s">
        <v>1445</v>
      </c>
      <c r="AP62" s="326" t="s">
        <v>1041</v>
      </c>
      <c r="AQ62" s="326"/>
      <c r="AR62" s="326"/>
      <c r="AS62" s="327"/>
      <c r="AT62" s="326"/>
      <c r="AU62" s="326"/>
      <c r="AV62" s="326"/>
      <c r="AW62" s="326"/>
      <c r="AX62" s="326" t="s">
        <v>997</v>
      </c>
      <c r="AY62" s="323"/>
      <c r="AZ62" s="326">
        <v>0</v>
      </c>
      <c r="BA62" s="326">
        <v>0</v>
      </c>
      <c r="BB62" s="326">
        <v>0</v>
      </c>
      <c r="BC62" s="326">
        <v>0</v>
      </c>
      <c r="BD62" s="326">
        <v>0</v>
      </c>
      <c r="BE62" s="326">
        <v>0</v>
      </c>
      <c r="BF62" s="326">
        <v>0</v>
      </c>
      <c r="BG62" s="326">
        <v>0</v>
      </c>
      <c r="BH62" s="326">
        <v>0</v>
      </c>
      <c r="BI62" s="326">
        <v>0</v>
      </c>
      <c r="BJ62" s="326">
        <v>0</v>
      </c>
      <c r="BK62" s="326">
        <v>0</v>
      </c>
      <c r="BL62" s="326"/>
      <c r="BM62" s="326" t="s">
        <v>1041</v>
      </c>
      <c r="BN62" s="326"/>
      <c r="BO62" s="326" t="s">
        <v>1041</v>
      </c>
      <c r="BP62" s="356"/>
      <c r="BQ62" s="326"/>
      <c r="BR62" s="326"/>
      <c r="BS62" s="326"/>
      <c r="BT62" s="323"/>
      <c r="BU62" s="323"/>
      <c r="BV62" s="326"/>
      <c r="BW62" s="326" t="s">
        <v>1046</v>
      </c>
      <c r="BX62" s="326"/>
      <c r="BY62" s="323"/>
      <c r="BZ62" s="331" t="s">
        <v>1815</v>
      </c>
      <c r="CA62" s="329" t="s">
        <v>184</v>
      </c>
    </row>
    <row r="63" spans="1:79" x14ac:dyDescent="0.15">
      <c r="A63" s="323">
        <v>189</v>
      </c>
      <c r="B63" s="324">
        <v>42928</v>
      </c>
      <c r="C63" s="325" t="s">
        <v>1037</v>
      </c>
      <c r="D63" s="323" t="s">
        <v>1082</v>
      </c>
      <c r="E63" s="323"/>
      <c r="F63" s="323" t="s">
        <v>1039</v>
      </c>
      <c r="G63" s="333">
        <v>42858</v>
      </c>
      <c r="H63" s="326" t="s">
        <v>1040</v>
      </c>
      <c r="I63" s="326" t="s">
        <v>1041</v>
      </c>
      <c r="J63" s="326">
        <v>35</v>
      </c>
      <c r="K63" s="323" t="s">
        <v>1731</v>
      </c>
      <c r="L63" s="323" t="s">
        <v>1732</v>
      </c>
      <c r="M63" s="353">
        <v>79.381818181818176</v>
      </c>
      <c r="N63" s="353">
        <v>20.5</v>
      </c>
      <c r="O63" s="323"/>
      <c r="P63" s="323"/>
      <c r="Q63" s="354"/>
      <c r="R63" s="392"/>
      <c r="S63" s="354"/>
      <c r="T63" s="323"/>
      <c r="U63" s="354"/>
      <c r="V63" s="354"/>
      <c r="W63" s="354"/>
      <c r="X63" s="323"/>
      <c r="Y63" s="353"/>
      <c r="Z63" s="353"/>
      <c r="AA63" s="353"/>
      <c r="AB63" s="353"/>
      <c r="AC63" s="353"/>
      <c r="AD63" s="354"/>
      <c r="AE63" s="353">
        <v>11.754545454545454</v>
      </c>
      <c r="AF63" s="323"/>
      <c r="AG63" s="323"/>
      <c r="AH63" s="353"/>
      <c r="AI63" s="323"/>
      <c r="AJ63" s="323"/>
      <c r="AK63" s="353"/>
      <c r="AL63" s="323"/>
      <c r="AM63" s="353"/>
      <c r="AN63" s="353"/>
      <c r="AO63" s="323" t="s">
        <v>1044</v>
      </c>
      <c r="AP63" s="326" t="s">
        <v>1041</v>
      </c>
      <c r="AQ63" s="326"/>
      <c r="AR63" s="326"/>
      <c r="AS63" s="327"/>
      <c r="AT63" s="326">
        <v>6</v>
      </c>
      <c r="AU63" s="326"/>
      <c r="AV63" s="326"/>
      <c r="AW63" s="326"/>
      <c r="AX63" s="326" t="s">
        <v>1045</v>
      </c>
      <c r="AY63" s="323"/>
      <c r="AZ63" s="326">
        <v>0</v>
      </c>
      <c r="BA63" s="326">
        <v>0</v>
      </c>
      <c r="BB63" s="326">
        <v>0</v>
      </c>
      <c r="BC63" s="326">
        <v>0</v>
      </c>
      <c r="BD63" s="326">
        <v>0</v>
      </c>
      <c r="BE63" s="326">
        <v>0</v>
      </c>
      <c r="BF63" s="326">
        <v>0</v>
      </c>
      <c r="BG63" s="326">
        <v>0</v>
      </c>
      <c r="BH63" s="326">
        <v>0</v>
      </c>
      <c r="BI63" s="326">
        <v>0</v>
      </c>
      <c r="BJ63" s="326">
        <v>0</v>
      </c>
      <c r="BK63" s="326">
        <v>0</v>
      </c>
      <c r="BL63" s="326"/>
      <c r="BM63" s="326" t="s">
        <v>1041</v>
      </c>
      <c r="BN63" s="326"/>
      <c r="BO63" s="326" t="s">
        <v>1041</v>
      </c>
      <c r="BP63" s="356"/>
      <c r="BQ63" s="326"/>
      <c r="BR63" s="326"/>
      <c r="BS63" s="326"/>
      <c r="BT63" s="329"/>
      <c r="BU63" s="329"/>
      <c r="BV63" s="326"/>
      <c r="BW63" s="326" t="s">
        <v>1046</v>
      </c>
      <c r="BX63" s="326">
        <v>1</v>
      </c>
      <c r="BY63" s="323"/>
      <c r="BZ63" s="331" t="s">
        <v>1816</v>
      </c>
      <c r="CA63" s="323" t="s">
        <v>89</v>
      </c>
    </row>
    <row r="64" spans="1:79" ht="13" customHeight="1" x14ac:dyDescent="0.15">
      <c r="A64" s="323">
        <v>13566</v>
      </c>
      <c r="B64" s="324">
        <v>42929</v>
      </c>
      <c r="C64" s="325" t="s">
        <v>1037</v>
      </c>
      <c r="D64" s="323" t="s">
        <v>1082</v>
      </c>
      <c r="E64" s="323"/>
      <c r="F64" s="323" t="s">
        <v>1057</v>
      </c>
      <c r="G64" s="324">
        <v>42658</v>
      </c>
      <c r="H64" s="326" t="s">
        <v>1040</v>
      </c>
      <c r="I64" s="326" t="s">
        <v>1041</v>
      </c>
      <c r="J64" s="326">
        <v>1</v>
      </c>
      <c r="K64" s="323" t="s">
        <v>1681</v>
      </c>
      <c r="L64" s="323" t="s">
        <v>1682</v>
      </c>
      <c r="M64" s="353">
        <v>63.636363636363633</v>
      </c>
      <c r="N64" s="353">
        <v>37.272727272727266</v>
      </c>
      <c r="O64" s="323"/>
      <c r="P64" s="323"/>
      <c r="Q64" s="354"/>
      <c r="R64" s="392"/>
      <c r="S64" s="354"/>
      <c r="T64" s="323"/>
      <c r="U64" s="354"/>
      <c r="V64" s="354"/>
      <c r="W64" s="353">
        <v>11.818181818181817</v>
      </c>
      <c r="X64" s="323"/>
      <c r="Y64" s="353"/>
      <c r="Z64" s="353"/>
      <c r="AA64" s="353"/>
      <c r="AB64" s="353"/>
      <c r="AC64" s="353"/>
      <c r="AD64" s="353"/>
      <c r="AE64" s="353"/>
      <c r="AF64" s="323"/>
      <c r="AG64" s="323"/>
      <c r="AH64" s="353">
        <v>17.27272727272727</v>
      </c>
      <c r="AI64" s="323"/>
      <c r="AJ64" s="323"/>
      <c r="AK64" s="354"/>
      <c r="AL64" s="323"/>
      <c r="AM64" s="353"/>
      <c r="AN64" s="353"/>
      <c r="AO64" s="323" t="s">
        <v>1195</v>
      </c>
      <c r="AP64" s="326" t="s">
        <v>1041</v>
      </c>
      <c r="AQ64" s="326"/>
      <c r="AR64" s="326"/>
      <c r="AS64" s="327"/>
      <c r="AT64" s="326">
        <v>10</v>
      </c>
      <c r="AU64" s="326"/>
      <c r="AV64" s="326"/>
      <c r="AW64" s="326"/>
      <c r="AX64" s="326" t="s">
        <v>1045</v>
      </c>
      <c r="AY64" s="323"/>
      <c r="AZ64" s="326">
        <v>0</v>
      </c>
      <c r="BA64" s="326">
        <v>0</v>
      </c>
      <c r="BB64" s="326">
        <v>0</v>
      </c>
      <c r="BC64" s="326">
        <v>0</v>
      </c>
      <c r="BD64" s="326">
        <v>0</v>
      </c>
      <c r="BE64" s="326">
        <v>0</v>
      </c>
      <c r="BF64" s="326">
        <v>0</v>
      </c>
      <c r="BG64" s="326">
        <v>0</v>
      </c>
      <c r="BH64" s="326">
        <v>0</v>
      </c>
      <c r="BI64" s="326">
        <v>0</v>
      </c>
      <c r="BJ64" s="326">
        <v>0</v>
      </c>
      <c r="BK64" s="326">
        <v>0</v>
      </c>
      <c r="BL64" s="326"/>
      <c r="BM64" s="326" t="s">
        <v>1041</v>
      </c>
      <c r="BN64" s="326"/>
      <c r="BO64" s="326" t="s">
        <v>1041</v>
      </c>
      <c r="BP64" s="355">
        <v>94.472727272727269</v>
      </c>
      <c r="BQ64" s="326"/>
      <c r="BR64" s="326"/>
      <c r="BS64" s="328">
        <v>42916</v>
      </c>
      <c r="BT64" s="236" t="s">
        <v>1683</v>
      </c>
      <c r="BU64" s="329"/>
      <c r="BV64" s="326"/>
      <c r="BW64" s="326" t="s">
        <v>1046</v>
      </c>
      <c r="BX64" s="326"/>
      <c r="BY64" s="329" t="s">
        <v>1684</v>
      </c>
      <c r="BZ64" s="331" t="s">
        <v>1817</v>
      </c>
      <c r="CA64" s="329" t="s">
        <v>89</v>
      </c>
    </row>
    <row r="65" spans="1:109" ht="13" customHeight="1" x14ac:dyDescent="0.15">
      <c r="A65" s="323">
        <v>15098</v>
      </c>
      <c r="B65" s="324">
        <v>42925</v>
      </c>
      <c r="C65" s="325" t="s">
        <v>1037</v>
      </c>
      <c r="D65" s="323" t="s">
        <v>1082</v>
      </c>
      <c r="E65" s="323"/>
      <c r="F65" s="323" t="s">
        <v>1057</v>
      </c>
      <c r="G65" s="324">
        <v>42922</v>
      </c>
      <c r="H65" s="326" t="s">
        <v>1040</v>
      </c>
      <c r="I65" s="326" t="s">
        <v>1041</v>
      </c>
      <c r="J65" s="326">
        <v>2</v>
      </c>
      <c r="K65" s="323" t="s">
        <v>1042</v>
      </c>
      <c r="L65" s="323" t="s">
        <v>1087</v>
      </c>
      <c r="M65" s="353">
        <v>78.409090909090907</v>
      </c>
      <c r="N65" s="353">
        <v>39.5</v>
      </c>
      <c r="O65" s="323"/>
      <c r="P65" s="323"/>
      <c r="Q65" s="354"/>
      <c r="R65" s="392"/>
      <c r="S65" s="354"/>
      <c r="T65" s="323"/>
      <c r="U65" s="354"/>
      <c r="V65" s="354"/>
      <c r="W65" s="353">
        <v>10.218181818181817</v>
      </c>
      <c r="X65" s="323"/>
      <c r="Y65" s="353"/>
      <c r="Z65" s="353"/>
      <c r="AA65" s="353"/>
      <c r="AB65" s="353"/>
      <c r="AC65" s="353"/>
      <c r="AD65" s="353"/>
      <c r="AE65" s="353"/>
      <c r="AF65" s="323"/>
      <c r="AG65" s="323"/>
      <c r="AH65" s="353">
        <v>16.227272727272727</v>
      </c>
      <c r="AI65" s="323"/>
      <c r="AJ65" s="323"/>
      <c r="AK65" s="353"/>
      <c r="AL65" s="323"/>
      <c r="AM65" s="353"/>
      <c r="AN65" s="353"/>
      <c r="AO65" s="323" t="s">
        <v>1195</v>
      </c>
      <c r="AP65" s="326" t="s">
        <v>1041</v>
      </c>
      <c r="AQ65" s="326"/>
      <c r="AR65" s="326"/>
      <c r="AS65" s="327"/>
      <c r="AT65" s="326">
        <v>7</v>
      </c>
      <c r="AU65" s="326"/>
      <c r="AV65" s="326"/>
      <c r="AW65" s="326"/>
      <c r="AX65" s="326" t="s">
        <v>1045</v>
      </c>
      <c r="AY65" s="323"/>
      <c r="AZ65" s="326">
        <v>0</v>
      </c>
      <c r="BA65" s="326">
        <v>0</v>
      </c>
      <c r="BB65" s="326">
        <v>0</v>
      </c>
      <c r="BC65" s="326">
        <v>0</v>
      </c>
      <c r="BD65" s="326">
        <v>0</v>
      </c>
      <c r="BE65" s="326">
        <v>0</v>
      </c>
      <c r="BF65" s="326">
        <v>0</v>
      </c>
      <c r="BG65" s="326">
        <v>0</v>
      </c>
      <c r="BH65" s="326">
        <v>0</v>
      </c>
      <c r="BI65" s="326">
        <v>0</v>
      </c>
      <c r="BJ65" s="326">
        <v>0</v>
      </c>
      <c r="BK65" s="326">
        <v>0</v>
      </c>
      <c r="BL65" s="326"/>
      <c r="BM65" s="326" t="s">
        <v>1041</v>
      </c>
      <c r="BN65" s="326">
        <v>12</v>
      </c>
      <c r="BO65" s="326" t="s">
        <v>1041</v>
      </c>
      <c r="BP65" s="356"/>
      <c r="BQ65" s="326"/>
      <c r="BR65" s="326">
        <v>12</v>
      </c>
      <c r="BS65" s="326"/>
      <c r="BT65" s="323"/>
      <c r="BU65" s="329"/>
      <c r="BV65" s="326"/>
      <c r="BW65" s="326" t="s">
        <v>1046</v>
      </c>
      <c r="BX65" s="326"/>
      <c r="BY65" s="323" t="s">
        <v>1685</v>
      </c>
      <c r="BZ65" s="343" t="s">
        <v>1818</v>
      </c>
      <c r="CA65" s="329" t="s">
        <v>130</v>
      </c>
    </row>
    <row r="66" spans="1:109" ht="13" customHeight="1" x14ac:dyDescent="0.15">
      <c r="A66" s="323">
        <v>11797</v>
      </c>
      <c r="B66" s="324">
        <v>42925</v>
      </c>
      <c r="C66" s="325" t="s">
        <v>1037</v>
      </c>
      <c r="D66" s="323" t="s">
        <v>1082</v>
      </c>
      <c r="E66" s="323"/>
      <c r="F66" s="323" t="s">
        <v>1057</v>
      </c>
      <c r="G66" s="333">
        <v>42916</v>
      </c>
      <c r="H66" s="326" t="s">
        <v>1040</v>
      </c>
      <c r="I66" s="326" t="s">
        <v>1041</v>
      </c>
      <c r="J66" s="326">
        <v>3</v>
      </c>
      <c r="K66" s="323" t="s">
        <v>1097</v>
      </c>
      <c r="L66" s="323" t="s">
        <v>1383</v>
      </c>
      <c r="M66" s="353">
        <v>72</v>
      </c>
      <c r="N66" s="353">
        <v>37.5</v>
      </c>
      <c r="O66" s="323"/>
      <c r="P66" s="323"/>
      <c r="Q66" s="354"/>
      <c r="R66" s="392"/>
      <c r="S66" s="354"/>
      <c r="T66" s="323"/>
      <c r="U66" s="354"/>
      <c r="V66" s="354"/>
      <c r="W66" s="353">
        <v>11.127272727272727</v>
      </c>
      <c r="X66" s="323"/>
      <c r="Y66" s="353"/>
      <c r="Z66" s="353"/>
      <c r="AA66" s="353"/>
      <c r="AB66" s="353"/>
      <c r="AC66" s="353"/>
      <c r="AD66" s="354"/>
      <c r="AE66" s="353"/>
      <c r="AF66" s="323"/>
      <c r="AG66" s="323"/>
      <c r="AH66" s="353">
        <v>17.072727272727274</v>
      </c>
      <c r="AI66" s="323"/>
      <c r="AJ66" s="323"/>
      <c r="AK66" s="353"/>
      <c r="AL66" s="323"/>
      <c r="AM66" s="353"/>
      <c r="AN66" s="353"/>
      <c r="AO66" s="236" t="s">
        <v>1819</v>
      </c>
      <c r="AP66" s="326" t="s">
        <v>1041</v>
      </c>
      <c r="AQ66" s="326"/>
      <c r="AR66" s="326"/>
      <c r="AS66" s="327"/>
      <c r="AT66" s="326">
        <v>7.5</v>
      </c>
      <c r="AU66" s="326"/>
      <c r="AV66" s="326"/>
      <c r="AW66" s="326"/>
      <c r="AX66" s="326" t="s">
        <v>1041</v>
      </c>
      <c r="AY66" s="323"/>
      <c r="AZ66" s="326">
        <v>0</v>
      </c>
      <c r="BA66" s="326">
        <v>0</v>
      </c>
      <c r="BB66" s="326">
        <v>0</v>
      </c>
      <c r="BC66" s="326">
        <v>0</v>
      </c>
      <c r="BD66" s="326">
        <v>0</v>
      </c>
      <c r="BE66" s="326">
        <v>0</v>
      </c>
      <c r="BF66" s="326">
        <v>0</v>
      </c>
      <c r="BG66" s="326">
        <v>0</v>
      </c>
      <c r="BH66" s="326">
        <v>0</v>
      </c>
      <c r="BI66" s="326">
        <v>0</v>
      </c>
      <c r="BJ66" s="326">
        <v>0</v>
      </c>
      <c r="BK66" s="326">
        <v>0</v>
      </c>
      <c r="BL66" s="326"/>
      <c r="BM66" s="326" t="s">
        <v>1041</v>
      </c>
      <c r="BN66" s="326"/>
      <c r="BO66" s="326" t="s">
        <v>1041</v>
      </c>
      <c r="BP66" s="356"/>
      <c r="BQ66" s="326"/>
      <c r="BR66" s="326"/>
      <c r="BS66" s="326"/>
      <c r="BT66" s="323"/>
      <c r="BU66" s="329"/>
      <c r="BV66" s="326"/>
      <c r="BW66" s="326" t="s">
        <v>1046</v>
      </c>
      <c r="BX66" s="326">
        <v>1</v>
      </c>
      <c r="BY66" s="323"/>
      <c r="BZ66" s="393" t="s">
        <v>1820</v>
      </c>
      <c r="CA66" s="323" t="s">
        <v>184</v>
      </c>
    </row>
    <row r="67" spans="1:109" ht="13" customHeight="1" x14ac:dyDescent="0.15">
      <c r="A67" s="323">
        <v>13055</v>
      </c>
      <c r="B67" s="324">
        <v>42929</v>
      </c>
      <c r="C67" s="325" t="s">
        <v>1037</v>
      </c>
      <c r="D67" s="323" t="s">
        <v>1082</v>
      </c>
      <c r="E67" s="323"/>
      <c r="F67" s="323" t="s">
        <v>1057</v>
      </c>
      <c r="G67" s="333">
        <v>42916</v>
      </c>
      <c r="H67" s="326" t="s">
        <v>971</v>
      </c>
      <c r="I67" s="326" t="s">
        <v>1167</v>
      </c>
      <c r="J67" s="326">
        <v>6</v>
      </c>
      <c r="K67" s="323" t="s">
        <v>1047</v>
      </c>
      <c r="L67" s="323" t="s">
        <v>1389</v>
      </c>
      <c r="M67" s="353">
        <v>87.999999999999986</v>
      </c>
      <c r="N67" s="353">
        <v>52</v>
      </c>
      <c r="O67" s="323"/>
      <c r="P67" s="323"/>
      <c r="Q67" s="354"/>
      <c r="R67" s="392"/>
      <c r="S67" s="354"/>
      <c r="T67" s="323"/>
      <c r="U67" s="354"/>
      <c r="V67" s="354"/>
      <c r="W67" s="353">
        <v>18</v>
      </c>
      <c r="X67" s="323"/>
      <c r="Y67" s="353"/>
      <c r="Z67" s="353"/>
      <c r="AA67" s="353"/>
      <c r="AB67" s="353"/>
      <c r="AC67" s="353"/>
      <c r="AD67" s="353"/>
      <c r="AE67" s="353"/>
      <c r="AF67" s="323"/>
      <c r="AG67" s="323"/>
      <c r="AH67" s="353">
        <v>23.5</v>
      </c>
      <c r="AI67" s="323"/>
      <c r="AJ67" s="323"/>
      <c r="AK67" s="353"/>
      <c r="AL67" s="323"/>
      <c r="AM67" s="353"/>
      <c r="AN67" s="353"/>
      <c r="AO67" s="236" t="s">
        <v>1821</v>
      </c>
      <c r="AP67" s="326" t="s">
        <v>971</v>
      </c>
      <c r="AQ67" s="326"/>
      <c r="AR67" s="326"/>
      <c r="AS67" s="327"/>
      <c r="AT67" s="326"/>
      <c r="AU67" s="326"/>
      <c r="AV67" s="326"/>
      <c r="AW67" s="326"/>
      <c r="AX67" s="326" t="s">
        <v>1041</v>
      </c>
      <c r="AY67" s="323"/>
      <c r="AZ67" s="326">
        <v>20</v>
      </c>
      <c r="BA67" s="326">
        <v>0</v>
      </c>
      <c r="BB67" s="326">
        <v>0</v>
      </c>
      <c r="BC67" s="326">
        <v>0</v>
      </c>
      <c r="BD67" s="326">
        <v>0</v>
      </c>
      <c r="BE67" s="326">
        <v>0</v>
      </c>
      <c r="BF67" s="326">
        <v>0</v>
      </c>
      <c r="BG67" s="326">
        <v>0</v>
      </c>
      <c r="BH67" s="326">
        <v>5</v>
      </c>
      <c r="BI67" s="326">
        <v>0</v>
      </c>
      <c r="BJ67" s="326">
        <v>0</v>
      </c>
      <c r="BK67" s="326">
        <v>0</v>
      </c>
      <c r="BL67" s="326"/>
      <c r="BM67" s="326" t="s">
        <v>1041</v>
      </c>
      <c r="BN67" s="326"/>
      <c r="BO67" s="326" t="s">
        <v>1041</v>
      </c>
      <c r="BP67" s="356"/>
      <c r="BQ67" s="326"/>
      <c r="BR67" s="326"/>
      <c r="BS67" s="326"/>
      <c r="BT67" s="329"/>
      <c r="BU67" s="329"/>
      <c r="BV67" s="326"/>
      <c r="BW67" s="326" t="s">
        <v>1046</v>
      </c>
      <c r="BX67" s="326"/>
      <c r="BY67" s="323" t="s">
        <v>1687</v>
      </c>
      <c r="BZ67" s="409" t="s">
        <v>23</v>
      </c>
      <c r="CA67" s="323" t="s">
        <v>184</v>
      </c>
    </row>
    <row r="68" spans="1:109" ht="13" customHeight="1" x14ac:dyDescent="0.15">
      <c r="A68" s="323">
        <v>11097</v>
      </c>
      <c r="B68" s="324">
        <v>42928</v>
      </c>
      <c r="C68" s="325" t="s">
        <v>1037</v>
      </c>
      <c r="D68" s="323" t="s">
        <v>1082</v>
      </c>
      <c r="E68" s="323"/>
      <c r="F68" s="323" t="s">
        <v>1057</v>
      </c>
      <c r="G68" s="333">
        <v>42643</v>
      </c>
      <c r="H68" s="326" t="s">
        <v>1040</v>
      </c>
      <c r="I68" s="326" t="s">
        <v>1041</v>
      </c>
      <c r="J68" s="326">
        <v>7</v>
      </c>
      <c r="K68" s="323" t="s">
        <v>1048</v>
      </c>
      <c r="L68" s="323" t="s">
        <v>1391</v>
      </c>
      <c r="M68" s="353">
        <v>99.5</v>
      </c>
      <c r="N68" s="353">
        <v>47.899999999999991</v>
      </c>
      <c r="O68" s="323" t="s">
        <v>1050</v>
      </c>
      <c r="P68" s="323">
        <v>1020</v>
      </c>
      <c r="Q68" s="353">
        <v>49.9</v>
      </c>
      <c r="R68" s="392"/>
      <c r="S68" s="354"/>
      <c r="T68" s="323"/>
      <c r="U68" s="354"/>
      <c r="V68" s="354"/>
      <c r="W68" s="353">
        <v>13.754545454545454</v>
      </c>
      <c r="X68" s="323"/>
      <c r="Y68" s="353"/>
      <c r="Z68" s="353"/>
      <c r="AA68" s="353"/>
      <c r="AB68" s="353"/>
      <c r="AC68" s="353"/>
      <c r="AD68" s="353"/>
      <c r="AE68" s="353"/>
      <c r="AF68" s="323"/>
      <c r="AG68" s="323"/>
      <c r="AH68" s="353">
        <v>22.099999999999998</v>
      </c>
      <c r="AI68" s="323"/>
      <c r="AJ68" s="323"/>
      <c r="AK68" s="353"/>
      <c r="AL68" s="323"/>
      <c r="AM68" s="353"/>
      <c r="AN68" s="353"/>
      <c r="AO68" s="236" t="s">
        <v>1822</v>
      </c>
      <c r="AP68" s="326" t="s">
        <v>126</v>
      </c>
      <c r="AQ68" s="326"/>
      <c r="AR68" s="326"/>
      <c r="AS68" s="326">
        <v>10</v>
      </c>
      <c r="AT68" s="326">
        <v>10.199999999999999</v>
      </c>
      <c r="AU68" s="326"/>
      <c r="AV68" s="326"/>
      <c r="AW68" s="326"/>
      <c r="AX68" s="326" t="s">
        <v>1045</v>
      </c>
      <c r="AY68" s="323"/>
      <c r="AZ68" s="326">
        <v>0</v>
      </c>
      <c r="BA68" s="326">
        <v>0</v>
      </c>
      <c r="BB68" s="326">
        <v>7</v>
      </c>
      <c r="BC68" s="326">
        <v>0</v>
      </c>
      <c r="BD68" s="326">
        <v>0</v>
      </c>
      <c r="BE68" s="326">
        <v>0</v>
      </c>
      <c r="BF68" s="326">
        <v>0</v>
      </c>
      <c r="BG68" s="326">
        <v>0</v>
      </c>
      <c r="BH68" s="326">
        <v>0</v>
      </c>
      <c r="BI68" s="326">
        <v>0</v>
      </c>
      <c r="BJ68" s="326">
        <v>0</v>
      </c>
      <c r="BK68" s="326">
        <v>0</v>
      </c>
      <c r="BL68" s="326"/>
      <c r="BM68" s="326" t="s">
        <v>971</v>
      </c>
      <c r="BN68" s="326"/>
      <c r="BO68" s="326" t="s">
        <v>1041</v>
      </c>
      <c r="BP68" s="356"/>
      <c r="BQ68" s="326"/>
      <c r="BR68" s="326"/>
      <c r="BS68" s="326"/>
      <c r="BT68" s="329"/>
      <c r="BU68" s="329"/>
      <c r="BV68" s="326"/>
      <c r="BW68" s="326" t="s">
        <v>1046</v>
      </c>
      <c r="BX68" s="326"/>
      <c r="BY68" s="323"/>
      <c r="BZ68" s="393" t="s">
        <v>1118</v>
      </c>
      <c r="CA68" s="329" t="s">
        <v>89</v>
      </c>
    </row>
    <row r="69" spans="1:109" ht="13" customHeight="1" x14ac:dyDescent="0.15">
      <c r="A69" s="323">
        <v>1484</v>
      </c>
      <c r="B69" s="324">
        <v>42928</v>
      </c>
      <c r="C69" s="325" t="s">
        <v>1037</v>
      </c>
      <c r="D69" s="323" t="s">
        <v>1082</v>
      </c>
      <c r="E69" s="323"/>
      <c r="F69" s="323" t="s">
        <v>1057</v>
      </c>
      <c r="G69" s="324">
        <v>42916</v>
      </c>
      <c r="H69" s="326" t="s">
        <v>1040</v>
      </c>
      <c r="I69" s="326" t="s">
        <v>1041</v>
      </c>
      <c r="J69" s="326">
        <v>8</v>
      </c>
      <c r="K69" s="323" t="s">
        <v>1689</v>
      </c>
      <c r="L69" s="323" t="s">
        <v>1066</v>
      </c>
      <c r="M69" s="353">
        <v>109.59090909090908</v>
      </c>
      <c r="N69" s="353">
        <v>37.627272727272725</v>
      </c>
      <c r="O69" s="323"/>
      <c r="P69" s="323"/>
      <c r="Q69" s="354"/>
      <c r="R69" s="392"/>
      <c r="S69" s="354"/>
      <c r="T69" s="323"/>
      <c r="U69" s="354"/>
      <c r="V69" s="354"/>
      <c r="W69" s="353">
        <v>14.999999999999998</v>
      </c>
      <c r="X69" s="323"/>
      <c r="Y69" s="353"/>
      <c r="Z69" s="353"/>
      <c r="AA69" s="353"/>
      <c r="AB69" s="353"/>
      <c r="AC69" s="353"/>
      <c r="AD69" s="353"/>
      <c r="AE69" s="353"/>
      <c r="AF69" s="323"/>
      <c r="AG69" s="323"/>
      <c r="AH69" s="353">
        <v>17.081818181818178</v>
      </c>
      <c r="AI69" s="323"/>
      <c r="AJ69" s="323"/>
      <c r="AK69" s="353"/>
      <c r="AL69" s="323"/>
      <c r="AM69" s="353"/>
      <c r="AN69" s="353"/>
      <c r="AO69" s="323" t="s">
        <v>1195</v>
      </c>
      <c r="AP69" s="326" t="s">
        <v>1041</v>
      </c>
      <c r="AQ69" s="326"/>
      <c r="AR69" s="326"/>
      <c r="AS69" s="327"/>
      <c r="AT69" s="326">
        <v>11.6</v>
      </c>
      <c r="AU69" s="326"/>
      <c r="AV69" s="326"/>
      <c r="AW69" s="326"/>
      <c r="AX69" s="326" t="s">
        <v>1045</v>
      </c>
      <c r="AY69" s="323"/>
      <c r="AZ69" s="326">
        <v>0</v>
      </c>
      <c r="BA69" s="326">
        <v>0</v>
      </c>
      <c r="BB69" s="326">
        <v>0</v>
      </c>
      <c r="BC69" s="326">
        <v>0</v>
      </c>
      <c r="BD69" s="326">
        <v>0</v>
      </c>
      <c r="BE69" s="326">
        <v>0</v>
      </c>
      <c r="BF69" s="326">
        <v>0</v>
      </c>
      <c r="BG69" s="326">
        <v>0</v>
      </c>
      <c r="BH69" s="326">
        <v>0</v>
      </c>
      <c r="BI69" s="326">
        <v>0</v>
      </c>
      <c r="BJ69" s="326">
        <v>0</v>
      </c>
      <c r="BK69" s="326">
        <v>0</v>
      </c>
      <c r="BL69" s="326"/>
      <c r="BM69" s="326" t="s">
        <v>1041</v>
      </c>
      <c r="BN69" s="326"/>
      <c r="BO69" s="326" t="s">
        <v>1041</v>
      </c>
      <c r="BP69" s="356"/>
      <c r="BQ69" s="326"/>
      <c r="BR69" s="326"/>
      <c r="BS69" s="326"/>
      <c r="BT69" s="329"/>
      <c r="BU69" s="329"/>
      <c r="BV69" s="326"/>
      <c r="BW69" s="326" t="s">
        <v>1046</v>
      </c>
      <c r="BX69" s="326"/>
      <c r="BY69" s="323"/>
      <c r="BZ69" s="393" t="s">
        <v>1567</v>
      </c>
      <c r="CA69" s="329" t="s">
        <v>184</v>
      </c>
    </row>
    <row r="70" spans="1:109" ht="13" customHeight="1" x14ac:dyDescent="0.15">
      <c r="A70" s="323">
        <v>10263</v>
      </c>
      <c r="B70" s="324">
        <v>42925</v>
      </c>
      <c r="C70" s="325" t="s">
        <v>1037</v>
      </c>
      <c r="D70" s="323" t="s">
        <v>1082</v>
      </c>
      <c r="E70" s="323"/>
      <c r="F70" s="323" t="s">
        <v>1057</v>
      </c>
      <c r="G70" s="324">
        <v>42916</v>
      </c>
      <c r="H70" s="326" t="s">
        <v>1040</v>
      </c>
      <c r="I70" s="326" t="s">
        <v>1041</v>
      </c>
      <c r="J70" s="326">
        <v>9</v>
      </c>
      <c r="K70" s="323" t="s">
        <v>1122</v>
      </c>
      <c r="L70" s="323" t="s">
        <v>1123</v>
      </c>
      <c r="M70" s="353">
        <v>89.899999999999991</v>
      </c>
      <c r="N70" s="353">
        <v>48.063636363636355</v>
      </c>
      <c r="O70" s="323"/>
      <c r="P70" s="323"/>
      <c r="Q70" s="354"/>
      <c r="R70" s="392"/>
      <c r="S70" s="354"/>
      <c r="T70" s="323"/>
      <c r="U70" s="354"/>
      <c r="V70" s="354"/>
      <c r="W70" s="353">
        <v>16.09090909090909</v>
      </c>
      <c r="X70" s="323"/>
      <c r="Y70" s="353"/>
      <c r="Z70" s="353"/>
      <c r="AA70" s="353"/>
      <c r="AB70" s="353"/>
      <c r="AC70" s="353"/>
      <c r="AD70" s="354"/>
      <c r="AE70" s="353"/>
      <c r="AF70" s="323"/>
      <c r="AG70" s="323"/>
      <c r="AH70" s="353">
        <v>22.954545454545453</v>
      </c>
      <c r="AI70" s="323"/>
      <c r="AJ70" s="323"/>
      <c r="AK70" s="353"/>
      <c r="AL70" s="323"/>
      <c r="AM70" s="353"/>
      <c r="AN70" s="353"/>
      <c r="AO70" s="236" t="s">
        <v>1823</v>
      </c>
      <c r="AP70" s="326" t="s">
        <v>126</v>
      </c>
      <c r="AQ70" s="326"/>
      <c r="AR70" s="326"/>
      <c r="AS70" s="327"/>
      <c r="AT70" s="326">
        <v>9.5</v>
      </c>
      <c r="AU70" s="326"/>
      <c r="AV70" s="326"/>
      <c r="AW70" s="326"/>
      <c r="AX70" s="326" t="s">
        <v>1045</v>
      </c>
      <c r="AY70" s="323"/>
      <c r="AZ70" s="326">
        <v>16</v>
      </c>
      <c r="BA70" s="326">
        <v>0</v>
      </c>
      <c r="BB70" s="326">
        <v>0</v>
      </c>
      <c r="BC70" s="326">
        <v>0</v>
      </c>
      <c r="BD70" s="326">
        <v>0</v>
      </c>
      <c r="BE70" s="326">
        <v>0</v>
      </c>
      <c r="BF70" s="326">
        <v>0</v>
      </c>
      <c r="BG70" s="326">
        <v>0</v>
      </c>
      <c r="BH70" s="326">
        <v>0</v>
      </c>
      <c r="BI70" s="326">
        <v>0</v>
      </c>
      <c r="BJ70" s="326">
        <v>0</v>
      </c>
      <c r="BK70" s="326">
        <v>0</v>
      </c>
      <c r="BL70" s="326"/>
      <c r="BM70" s="326" t="s">
        <v>1041</v>
      </c>
      <c r="BN70" s="326">
        <v>12</v>
      </c>
      <c r="BO70" s="326" t="s">
        <v>1041</v>
      </c>
      <c r="BP70" s="356"/>
      <c r="BQ70" s="326"/>
      <c r="BR70" s="326">
        <v>12</v>
      </c>
      <c r="BS70" s="326"/>
      <c r="BT70" s="329"/>
      <c r="BU70" s="329"/>
      <c r="BV70" s="326"/>
      <c r="BW70" s="326" t="s">
        <v>1046</v>
      </c>
      <c r="BX70" s="326"/>
      <c r="BY70" s="323" t="s">
        <v>1690</v>
      </c>
      <c r="BZ70" s="343" t="s">
        <v>1568</v>
      </c>
      <c r="CA70" s="323" t="s">
        <v>184</v>
      </c>
    </row>
    <row r="71" spans="1:109" ht="13" customHeight="1" x14ac:dyDescent="0.15">
      <c r="A71" s="323">
        <v>4374</v>
      </c>
      <c r="B71" s="324">
        <v>42926</v>
      </c>
      <c r="C71" s="325" t="s">
        <v>1037</v>
      </c>
      <c r="D71" s="323" t="s">
        <v>1082</v>
      </c>
      <c r="E71" s="323"/>
      <c r="F71" s="323" t="s">
        <v>1057</v>
      </c>
      <c r="G71" s="324">
        <v>42916</v>
      </c>
      <c r="H71" s="326" t="s">
        <v>1040</v>
      </c>
      <c r="I71" s="326" t="s">
        <v>1041</v>
      </c>
      <c r="J71" s="326">
        <v>11</v>
      </c>
      <c r="K71" s="323" t="s">
        <v>1052</v>
      </c>
      <c r="L71" s="323" t="s">
        <v>1126</v>
      </c>
      <c r="M71" s="353">
        <v>83.499999999999986</v>
      </c>
      <c r="N71" s="353">
        <v>38.672727272727272</v>
      </c>
      <c r="O71" s="323"/>
      <c r="P71" s="323"/>
      <c r="Q71" s="354"/>
      <c r="R71" s="392"/>
      <c r="S71" s="354"/>
      <c r="T71" s="323"/>
      <c r="U71" s="354"/>
      <c r="V71" s="354"/>
      <c r="W71" s="353">
        <v>12.899999999999999</v>
      </c>
      <c r="X71" s="323"/>
      <c r="Y71" s="353"/>
      <c r="Z71" s="353"/>
      <c r="AA71" s="353"/>
      <c r="AB71" s="353"/>
      <c r="AC71" s="353"/>
      <c r="AD71" s="353"/>
      <c r="AE71" s="353"/>
      <c r="AF71" s="323"/>
      <c r="AG71" s="323"/>
      <c r="AH71" s="353">
        <v>21.063636363636363</v>
      </c>
      <c r="AI71" s="323"/>
      <c r="AJ71" s="323"/>
      <c r="AK71" s="353"/>
      <c r="AL71" s="323"/>
      <c r="AM71" s="353"/>
      <c r="AN71" s="353"/>
      <c r="AO71" s="323" t="s">
        <v>1195</v>
      </c>
      <c r="AP71" s="326" t="s">
        <v>1041</v>
      </c>
      <c r="AQ71" s="326"/>
      <c r="AR71" s="326"/>
      <c r="AS71" s="327"/>
      <c r="AT71" s="326">
        <v>7</v>
      </c>
      <c r="AU71" s="326"/>
      <c r="AV71" s="326"/>
      <c r="AW71" s="326"/>
      <c r="AX71" s="326" t="s">
        <v>1041</v>
      </c>
      <c r="AY71" s="323"/>
      <c r="AZ71" s="326">
        <v>0</v>
      </c>
      <c r="BA71" s="326">
        <v>0</v>
      </c>
      <c r="BB71" s="326">
        <v>0</v>
      </c>
      <c r="BC71" s="326">
        <v>0</v>
      </c>
      <c r="BD71" s="326">
        <v>0</v>
      </c>
      <c r="BE71" s="326">
        <v>0</v>
      </c>
      <c r="BF71" s="326">
        <v>0</v>
      </c>
      <c r="BG71" s="326">
        <v>0</v>
      </c>
      <c r="BH71" s="326">
        <v>0</v>
      </c>
      <c r="BI71" s="326">
        <v>0</v>
      </c>
      <c r="BJ71" s="326">
        <v>0</v>
      </c>
      <c r="BK71" s="326">
        <v>0</v>
      </c>
      <c r="BL71" s="326"/>
      <c r="BM71" s="326" t="s">
        <v>1041</v>
      </c>
      <c r="BN71" s="326"/>
      <c r="BO71" s="326" t="s">
        <v>1041</v>
      </c>
      <c r="BP71" s="356"/>
      <c r="BQ71" s="326"/>
      <c r="BR71" s="326"/>
      <c r="BS71" s="326"/>
      <c r="BT71" s="329"/>
      <c r="BU71" s="329"/>
      <c r="BV71" s="326"/>
      <c r="BW71" s="326" t="s">
        <v>1046</v>
      </c>
      <c r="BX71" s="326"/>
      <c r="BY71" s="329"/>
      <c r="BZ71" s="331" t="s">
        <v>1824</v>
      </c>
      <c r="CA71" s="329" t="s">
        <v>184</v>
      </c>
    </row>
    <row r="72" spans="1:109" ht="13" customHeight="1" x14ac:dyDescent="0.15">
      <c r="A72" s="323">
        <v>13938</v>
      </c>
      <c r="B72" s="324">
        <v>42929</v>
      </c>
      <c r="C72" s="325" t="s">
        <v>1037</v>
      </c>
      <c r="D72" s="323" t="s">
        <v>1082</v>
      </c>
      <c r="E72" s="323"/>
      <c r="F72" s="323" t="s">
        <v>1057</v>
      </c>
      <c r="G72" s="324">
        <v>42916</v>
      </c>
      <c r="H72" s="326" t="s">
        <v>1040</v>
      </c>
      <c r="I72" s="326" t="s">
        <v>1041</v>
      </c>
      <c r="J72" s="326">
        <v>12</v>
      </c>
      <c r="K72" s="323" t="s">
        <v>1055</v>
      </c>
      <c r="L72" s="323" t="s">
        <v>1695</v>
      </c>
      <c r="M72" s="353">
        <v>74.745454545454535</v>
      </c>
      <c r="N72" s="353">
        <v>40.68181818181818</v>
      </c>
      <c r="O72" s="323"/>
      <c r="P72" s="323"/>
      <c r="Q72" s="354"/>
      <c r="R72" s="392"/>
      <c r="S72" s="354"/>
      <c r="T72" s="323"/>
      <c r="U72" s="354"/>
      <c r="V72" s="354"/>
      <c r="W72" s="353">
        <v>10.536363636363635</v>
      </c>
      <c r="X72" s="323"/>
      <c r="Y72" s="353"/>
      <c r="Z72" s="353"/>
      <c r="AA72" s="353"/>
      <c r="AB72" s="353"/>
      <c r="AC72" s="353"/>
      <c r="AD72" s="353"/>
      <c r="AE72" s="353"/>
      <c r="AF72" s="323"/>
      <c r="AG72" s="323"/>
      <c r="AH72" s="353">
        <v>17.809090909090909</v>
      </c>
      <c r="AI72" s="323"/>
      <c r="AJ72" s="323"/>
      <c r="AK72" s="354"/>
      <c r="AL72" s="323"/>
      <c r="AM72" s="353"/>
      <c r="AN72" s="353"/>
      <c r="AO72" s="236" t="s">
        <v>1823</v>
      </c>
      <c r="AP72" s="326" t="s">
        <v>126</v>
      </c>
      <c r="AQ72" s="326"/>
      <c r="AR72" s="326"/>
      <c r="AS72" s="327"/>
      <c r="AT72" s="326">
        <v>5</v>
      </c>
      <c r="AU72" s="326"/>
      <c r="AV72" s="326"/>
      <c r="AW72" s="326"/>
      <c r="AX72" s="326" t="s">
        <v>1045</v>
      </c>
      <c r="AY72" s="323"/>
      <c r="AZ72" s="326">
        <v>0</v>
      </c>
      <c r="BA72" s="326">
        <v>0</v>
      </c>
      <c r="BB72" s="326">
        <v>0</v>
      </c>
      <c r="BC72" s="326">
        <v>0</v>
      </c>
      <c r="BD72" s="326">
        <v>0</v>
      </c>
      <c r="BE72" s="326">
        <v>0</v>
      </c>
      <c r="BF72" s="326">
        <v>0</v>
      </c>
      <c r="BG72" s="326">
        <v>0</v>
      </c>
      <c r="BH72" s="326">
        <v>0</v>
      </c>
      <c r="BI72" s="326">
        <v>0</v>
      </c>
      <c r="BJ72" s="326">
        <v>0</v>
      </c>
      <c r="BK72" s="326">
        <v>0</v>
      </c>
      <c r="BL72" s="326"/>
      <c r="BM72" s="326" t="s">
        <v>1041</v>
      </c>
      <c r="BN72" s="326">
        <v>12</v>
      </c>
      <c r="BO72" s="326" t="s">
        <v>1041</v>
      </c>
      <c r="BP72" s="356"/>
      <c r="BQ72" s="326"/>
      <c r="BR72" s="326">
        <v>12</v>
      </c>
      <c r="BS72" s="326"/>
      <c r="BT72" s="329"/>
      <c r="BU72" s="329"/>
      <c r="BV72" s="326"/>
      <c r="BW72" s="326" t="s">
        <v>1046</v>
      </c>
      <c r="BX72" s="326"/>
      <c r="BY72" s="323"/>
      <c r="BZ72" s="409" t="s">
        <v>23</v>
      </c>
      <c r="CA72" s="323" t="s">
        <v>184</v>
      </c>
    </row>
    <row r="73" spans="1:109" ht="13" customHeight="1" x14ac:dyDescent="0.15">
      <c r="A73" s="323">
        <v>13087</v>
      </c>
      <c r="B73" s="324">
        <v>42926</v>
      </c>
      <c r="C73" s="325" t="s">
        <v>1037</v>
      </c>
      <c r="D73" s="323" t="s">
        <v>1082</v>
      </c>
      <c r="E73" s="323"/>
      <c r="F73" s="323" t="s">
        <v>1057</v>
      </c>
      <c r="G73" s="333">
        <v>42922</v>
      </c>
      <c r="H73" s="326" t="s">
        <v>1040</v>
      </c>
      <c r="I73" s="326" t="s">
        <v>1041</v>
      </c>
      <c r="J73" s="326">
        <v>13</v>
      </c>
      <c r="K73" s="323" t="s">
        <v>1776</v>
      </c>
      <c r="L73" s="323" t="s">
        <v>1400</v>
      </c>
      <c r="M73" s="353">
        <v>57.372727272727268</v>
      </c>
      <c r="N73" s="353">
        <v>41.427272727272722</v>
      </c>
      <c r="O73" s="323"/>
      <c r="P73" s="323"/>
      <c r="Q73" s="354"/>
      <c r="R73" s="392"/>
      <c r="S73" s="354"/>
      <c r="T73" s="323"/>
      <c r="U73" s="354"/>
      <c r="V73" s="354"/>
      <c r="W73" s="353">
        <v>10.718181818181817</v>
      </c>
      <c r="X73" s="323"/>
      <c r="Y73" s="353"/>
      <c r="Z73" s="353"/>
      <c r="AA73" s="353"/>
      <c r="AB73" s="353"/>
      <c r="AC73" s="353"/>
      <c r="AD73" s="354"/>
      <c r="AE73" s="353"/>
      <c r="AF73" s="323"/>
      <c r="AG73" s="323"/>
      <c r="AH73" s="353">
        <v>17.018181818181816</v>
      </c>
      <c r="AI73" s="323"/>
      <c r="AJ73" s="323"/>
      <c r="AK73" s="353"/>
      <c r="AL73" s="323"/>
      <c r="AM73" s="353"/>
      <c r="AN73" s="353"/>
      <c r="AO73" s="323" t="s">
        <v>1195</v>
      </c>
      <c r="AP73" s="326" t="s">
        <v>1041</v>
      </c>
      <c r="AQ73" s="326"/>
      <c r="AR73" s="326"/>
      <c r="AS73" s="327"/>
      <c r="AT73" s="326">
        <v>7</v>
      </c>
      <c r="AU73" s="326"/>
      <c r="AV73" s="326"/>
      <c r="AW73" s="326"/>
      <c r="AX73" s="326" t="s">
        <v>1045</v>
      </c>
      <c r="AY73" s="323"/>
      <c r="AZ73" s="326">
        <v>0</v>
      </c>
      <c r="BA73" s="326">
        <v>0</v>
      </c>
      <c r="BB73" s="326">
        <v>0</v>
      </c>
      <c r="BC73" s="326">
        <v>0</v>
      </c>
      <c r="BD73" s="326">
        <v>0</v>
      </c>
      <c r="BE73" s="326">
        <v>0</v>
      </c>
      <c r="BF73" s="326">
        <v>0</v>
      </c>
      <c r="BG73" s="326">
        <v>0</v>
      </c>
      <c r="BH73" s="326">
        <v>0</v>
      </c>
      <c r="BI73" s="326">
        <v>0</v>
      </c>
      <c r="BJ73" s="326">
        <v>0</v>
      </c>
      <c r="BK73" s="326">
        <v>0</v>
      </c>
      <c r="BL73" s="326"/>
      <c r="BM73" s="326" t="s">
        <v>1041</v>
      </c>
      <c r="BN73" s="326">
        <v>12</v>
      </c>
      <c r="BO73" s="326" t="s">
        <v>1041</v>
      </c>
      <c r="BP73" s="356"/>
      <c r="BQ73" s="326"/>
      <c r="BR73" s="326">
        <v>12</v>
      </c>
      <c r="BS73" s="326"/>
      <c r="BT73" s="329"/>
      <c r="BU73" s="329"/>
      <c r="BV73" s="326"/>
      <c r="BW73" s="326" t="s">
        <v>1046</v>
      </c>
      <c r="BX73" s="326"/>
      <c r="BY73" s="323"/>
      <c r="BZ73" s="393" t="s">
        <v>1571</v>
      </c>
      <c r="CA73" s="329" t="s">
        <v>184</v>
      </c>
    </row>
    <row r="74" spans="1:109" ht="13" customHeight="1" x14ac:dyDescent="0.15">
      <c r="A74" s="323">
        <v>15067</v>
      </c>
      <c r="B74" s="324">
        <v>42926</v>
      </c>
      <c r="C74" s="325" t="s">
        <v>1037</v>
      </c>
      <c r="D74" s="323" t="s">
        <v>1082</v>
      </c>
      <c r="E74" s="323"/>
      <c r="F74" s="323" t="s">
        <v>1057</v>
      </c>
      <c r="G74" s="324">
        <v>42900</v>
      </c>
      <c r="H74" s="326" t="s">
        <v>1040</v>
      </c>
      <c r="I74" s="326" t="s">
        <v>1041</v>
      </c>
      <c r="J74" s="326">
        <v>14</v>
      </c>
      <c r="K74" s="323" t="s">
        <v>1059</v>
      </c>
      <c r="L74" s="323" t="s">
        <v>1697</v>
      </c>
      <c r="M74" s="353">
        <v>99.999999999999986</v>
      </c>
      <c r="N74" s="353">
        <v>33.200000000000003</v>
      </c>
      <c r="O74" s="323"/>
      <c r="P74" s="323"/>
      <c r="Q74" s="354"/>
      <c r="R74" s="323"/>
      <c r="S74" s="354"/>
      <c r="T74" s="323"/>
      <c r="U74" s="354"/>
      <c r="V74" s="354"/>
      <c r="W74" s="353">
        <v>11.999999999999998</v>
      </c>
      <c r="X74" s="323"/>
      <c r="Y74" s="353"/>
      <c r="Z74" s="353"/>
      <c r="AA74" s="353"/>
      <c r="AB74" s="353"/>
      <c r="AC74" s="353"/>
      <c r="AD74" s="354"/>
      <c r="AE74" s="353"/>
      <c r="AF74" s="323"/>
      <c r="AG74" s="323"/>
      <c r="AH74" s="353">
        <v>16</v>
      </c>
      <c r="AI74" s="323"/>
      <c r="AJ74" s="323"/>
      <c r="AK74" s="353"/>
      <c r="AL74" s="323"/>
      <c r="AM74" s="353"/>
      <c r="AN74" s="353"/>
      <c r="AO74" s="236" t="s">
        <v>1823</v>
      </c>
      <c r="AP74" s="326" t="s">
        <v>126</v>
      </c>
      <c r="AQ74" s="326"/>
      <c r="AR74" s="326"/>
      <c r="AS74" s="413"/>
      <c r="AT74" s="326">
        <v>5</v>
      </c>
      <c r="AU74" s="326"/>
      <c r="AV74" s="326"/>
      <c r="AW74" s="326"/>
      <c r="AX74" s="326" t="s">
        <v>1045</v>
      </c>
      <c r="AY74" s="323"/>
      <c r="AZ74" s="326">
        <v>0</v>
      </c>
      <c r="BA74" s="326">
        <v>0</v>
      </c>
      <c r="BB74" s="326">
        <v>0</v>
      </c>
      <c r="BC74" s="326">
        <v>0</v>
      </c>
      <c r="BD74" s="326">
        <v>0</v>
      </c>
      <c r="BE74" s="326">
        <v>0</v>
      </c>
      <c r="BF74" s="326">
        <v>0</v>
      </c>
      <c r="BG74" s="326">
        <v>0</v>
      </c>
      <c r="BH74" s="326">
        <v>0</v>
      </c>
      <c r="BI74" s="326">
        <v>0</v>
      </c>
      <c r="BJ74" s="326">
        <v>0</v>
      </c>
      <c r="BK74" s="326">
        <v>0</v>
      </c>
      <c r="BL74" s="326"/>
      <c r="BM74" s="326" t="s">
        <v>1041</v>
      </c>
      <c r="BN74" s="326"/>
      <c r="BO74" s="326" t="s">
        <v>1041</v>
      </c>
      <c r="BP74" s="356"/>
      <c r="BQ74" s="326"/>
      <c r="BR74" s="326"/>
      <c r="BS74" s="326"/>
      <c r="BT74" s="329"/>
      <c r="BU74" s="329"/>
      <c r="BV74" s="326"/>
      <c r="BW74" s="326" t="s">
        <v>1046</v>
      </c>
      <c r="BX74" s="326">
        <v>1</v>
      </c>
      <c r="BY74" s="323"/>
      <c r="BZ74" s="393" t="s">
        <v>1777</v>
      </c>
      <c r="CA74" s="329" t="s">
        <v>130</v>
      </c>
    </row>
    <row r="75" spans="1:109" ht="13" customHeight="1" x14ac:dyDescent="0.15">
      <c r="A75" s="323">
        <v>1389</v>
      </c>
      <c r="B75" s="324">
        <v>42928</v>
      </c>
      <c r="C75" s="325" t="s">
        <v>1037</v>
      </c>
      <c r="D75" s="323" t="s">
        <v>1082</v>
      </c>
      <c r="E75" s="323"/>
      <c r="F75" s="323" t="s">
        <v>1057</v>
      </c>
      <c r="G75" s="324">
        <v>42916</v>
      </c>
      <c r="H75" s="326" t="s">
        <v>1040</v>
      </c>
      <c r="I75" s="326" t="s">
        <v>1041</v>
      </c>
      <c r="J75" s="326">
        <v>15</v>
      </c>
      <c r="K75" s="323" t="s">
        <v>1060</v>
      </c>
      <c r="L75" s="323" t="s">
        <v>1061</v>
      </c>
      <c r="M75" s="353">
        <v>89.899999999999991</v>
      </c>
      <c r="N75" s="353">
        <v>35.099999999999994</v>
      </c>
      <c r="O75" s="323" t="s">
        <v>992</v>
      </c>
      <c r="P75" s="323">
        <v>1300</v>
      </c>
      <c r="Q75" s="353">
        <v>34.199999999999996</v>
      </c>
      <c r="R75" s="392"/>
      <c r="S75" s="354"/>
      <c r="T75" s="323"/>
      <c r="U75" s="354"/>
      <c r="V75" s="354"/>
      <c r="W75" s="353">
        <v>12.599999999999998</v>
      </c>
      <c r="X75" s="323"/>
      <c r="Y75" s="353"/>
      <c r="Z75" s="353"/>
      <c r="AA75" s="353"/>
      <c r="AB75" s="353"/>
      <c r="AC75" s="353"/>
      <c r="AD75" s="353"/>
      <c r="AE75" s="353"/>
      <c r="AF75" s="323"/>
      <c r="AG75" s="323"/>
      <c r="AH75" s="353">
        <v>18.899999999999999</v>
      </c>
      <c r="AI75" s="323"/>
      <c r="AJ75" s="323"/>
      <c r="AK75" s="353"/>
      <c r="AL75" s="323"/>
      <c r="AM75" s="353"/>
      <c r="AN75" s="353"/>
      <c r="AO75" s="323" t="s">
        <v>1195</v>
      </c>
      <c r="AP75" s="326" t="s">
        <v>1041</v>
      </c>
      <c r="AQ75" s="326"/>
      <c r="AR75" s="326"/>
      <c r="AS75" s="327"/>
      <c r="AT75" s="326">
        <v>6</v>
      </c>
      <c r="AU75" s="326"/>
      <c r="AV75" s="326"/>
      <c r="AW75" s="326"/>
      <c r="AX75" s="326" t="s">
        <v>1045</v>
      </c>
      <c r="AY75" s="323"/>
      <c r="AZ75" s="326">
        <v>0</v>
      </c>
      <c r="BA75" s="326">
        <v>0</v>
      </c>
      <c r="BB75" s="326">
        <v>0</v>
      </c>
      <c r="BC75" s="326">
        <v>0</v>
      </c>
      <c r="BD75" s="326">
        <v>0</v>
      </c>
      <c r="BE75" s="326">
        <v>0</v>
      </c>
      <c r="BF75" s="326">
        <v>0</v>
      </c>
      <c r="BG75" s="326">
        <v>0</v>
      </c>
      <c r="BH75" s="326">
        <v>0</v>
      </c>
      <c r="BI75" s="326">
        <v>0</v>
      </c>
      <c r="BJ75" s="326">
        <v>0</v>
      </c>
      <c r="BK75" s="326">
        <v>0</v>
      </c>
      <c r="BL75" s="326"/>
      <c r="BM75" s="326" t="s">
        <v>1041</v>
      </c>
      <c r="BN75" s="326"/>
      <c r="BO75" s="326" t="s">
        <v>1041</v>
      </c>
      <c r="BP75" s="356"/>
      <c r="BQ75" s="326"/>
      <c r="BR75" s="326"/>
      <c r="BS75" s="328">
        <v>43464</v>
      </c>
      <c r="BT75" s="329"/>
      <c r="BU75" s="329"/>
      <c r="BV75" s="326"/>
      <c r="BW75" s="326" t="s">
        <v>1046</v>
      </c>
      <c r="BX75" s="326"/>
      <c r="BY75" s="323" t="s">
        <v>1404</v>
      </c>
      <c r="BZ75" s="409" t="s">
        <v>23</v>
      </c>
      <c r="CA75" s="323" t="s">
        <v>184</v>
      </c>
    </row>
    <row r="76" spans="1:109" ht="13" customHeight="1" x14ac:dyDescent="0.15">
      <c r="A76" s="323">
        <v>13570</v>
      </c>
      <c r="B76" s="324">
        <v>42930</v>
      </c>
      <c r="C76" s="325" t="s">
        <v>1037</v>
      </c>
      <c r="D76" s="323" t="s">
        <v>1082</v>
      </c>
      <c r="E76" s="323"/>
      <c r="F76" s="323" t="s">
        <v>1057</v>
      </c>
      <c r="G76" s="324">
        <v>42916</v>
      </c>
      <c r="H76" s="326" t="s">
        <v>1040</v>
      </c>
      <c r="I76" s="326" t="s">
        <v>1041</v>
      </c>
      <c r="J76" s="326">
        <v>16</v>
      </c>
      <c r="K76" s="323" t="s">
        <v>1062</v>
      </c>
      <c r="L76" s="323" t="s">
        <v>1699</v>
      </c>
      <c r="M76" s="353">
        <v>89</v>
      </c>
      <c r="N76" s="353">
        <v>38.999999999999993</v>
      </c>
      <c r="O76" s="323"/>
      <c r="P76" s="323"/>
      <c r="Q76" s="354"/>
      <c r="R76" s="392"/>
      <c r="S76" s="354"/>
      <c r="T76" s="323"/>
      <c r="U76" s="354"/>
      <c r="V76" s="354"/>
      <c r="W76" s="353">
        <v>18.899999999999999</v>
      </c>
      <c r="X76" s="323"/>
      <c r="Y76" s="353"/>
      <c r="Z76" s="353"/>
      <c r="AA76" s="353"/>
      <c r="AB76" s="353"/>
      <c r="AC76" s="353"/>
      <c r="AD76" s="353"/>
      <c r="AE76" s="353"/>
      <c r="AF76" s="323"/>
      <c r="AG76" s="323"/>
      <c r="AH76" s="353">
        <v>23.536363636363635</v>
      </c>
      <c r="AI76" s="323"/>
      <c r="AJ76" s="323"/>
      <c r="AK76" s="353"/>
      <c r="AL76" s="323"/>
      <c r="AM76" s="353"/>
      <c r="AN76" s="353"/>
      <c r="AO76" s="236" t="s">
        <v>1823</v>
      </c>
      <c r="AP76" s="326" t="s">
        <v>126</v>
      </c>
      <c r="AQ76" s="326"/>
      <c r="AR76" s="326"/>
      <c r="AS76" s="327"/>
      <c r="AT76" s="326">
        <v>5.5</v>
      </c>
      <c r="AU76" s="326"/>
      <c r="AV76" s="326"/>
      <c r="AW76" s="326"/>
      <c r="AX76" s="326" t="s">
        <v>1041</v>
      </c>
      <c r="AY76" s="323"/>
      <c r="AZ76" s="326">
        <v>19</v>
      </c>
      <c r="BA76" s="326">
        <v>0</v>
      </c>
      <c r="BB76" s="326">
        <v>0</v>
      </c>
      <c r="BC76" s="326">
        <v>0</v>
      </c>
      <c r="BD76" s="326">
        <v>0</v>
      </c>
      <c r="BE76" s="326">
        <v>0</v>
      </c>
      <c r="BF76" s="326">
        <v>0</v>
      </c>
      <c r="BG76" s="326">
        <v>0</v>
      </c>
      <c r="BH76" s="326">
        <v>0</v>
      </c>
      <c r="BI76" s="326">
        <v>0</v>
      </c>
      <c r="BJ76" s="326">
        <v>0</v>
      </c>
      <c r="BK76" s="326">
        <v>0</v>
      </c>
      <c r="BL76" s="326"/>
      <c r="BM76" s="326" t="s">
        <v>1041</v>
      </c>
      <c r="BN76" s="326"/>
      <c r="BO76" s="326" t="s">
        <v>1041</v>
      </c>
      <c r="BP76" s="356"/>
      <c r="BQ76" s="326"/>
      <c r="BR76" s="326"/>
      <c r="BS76" s="326"/>
      <c r="BT76" s="323"/>
      <c r="BU76" s="323"/>
      <c r="BV76" s="326"/>
      <c r="BW76" s="326" t="s">
        <v>1046</v>
      </c>
      <c r="BX76" s="326"/>
      <c r="BY76" s="323"/>
      <c r="BZ76" s="343" t="s">
        <v>1825</v>
      </c>
      <c r="CA76" s="323" t="s">
        <v>184</v>
      </c>
      <c r="CB76" s="161"/>
      <c r="CC76" s="161"/>
      <c r="CD76" s="161"/>
      <c r="CE76" s="161"/>
      <c r="CF76" s="161"/>
      <c r="CG76" s="161"/>
      <c r="CH76" s="161"/>
      <c r="CI76" s="161"/>
      <c r="CJ76" s="161"/>
      <c r="CK76" s="161"/>
      <c r="CL76" s="161"/>
      <c r="CM76" s="161"/>
      <c r="CN76" s="161"/>
      <c r="CO76" s="161"/>
      <c r="CP76" s="161"/>
      <c r="CQ76" s="161"/>
      <c r="CR76" s="161"/>
      <c r="CS76" s="161"/>
      <c r="CT76" s="161"/>
      <c r="CU76" s="161"/>
      <c r="CV76" s="161"/>
      <c r="CW76" s="161"/>
      <c r="CX76" s="161"/>
      <c r="CY76" s="161"/>
      <c r="CZ76" s="161"/>
      <c r="DA76" s="161"/>
      <c r="DB76" s="161"/>
      <c r="DC76" s="161"/>
      <c r="DD76" s="161"/>
      <c r="DE76" s="161"/>
    </row>
    <row r="77" spans="1:109" ht="13" customHeight="1" x14ac:dyDescent="0.15">
      <c r="A77" s="323">
        <v>15057</v>
      </c>
      <c r="B77" s="324">
        <v>42925</v>
      </c>
      <c r="C77" s="325" t="s">
        <v>1037</v>
      </c>
      <c r="D77" s="323" t="s">
        <v>1082</v>
      </c>
      <c r="E77" s="323"/>
      <c r="F77" s="323" t="s">
        <v>1057</v>
      </c>
      <c r="G77" s="324">
        <v>42916</v>
      </c>
      <c r="H77" s="326" t="s">
        <v>126</v>
      </c>
      <c r="I77" s="326" t="s">
        <v>971</v>
      </c>
      <c r="J77" s="326">
        <v>17</v>
      </c>
      <c r="K77" s="323" t="s">
        <v>1151</v>
      </c>
      <c r="L77" s="323" t="s">
        <v>1152</v>
      </c>
      <c r="M77" s="353">
        <v>99</v>
      </c>
      <c r="N77" s="353">
        <v>38.572727272727271</v>
      </c>
      <c r="O77" s="323"/>
      <c r="P77" s="323"/>
      <c r="Q77" s="354"/>
      <c r="R77" s="392"/>
      <c r="S77" s="354"/>
      <c r="T77" s="323"/>
      <c r="U77" s="354"/>
      <c r="V77" s="354"/>
      <c r="W77" s="353">
        <v>14.281818181818181</v>
      </c>
      <c r="X77" s="323"/>
      <c r="Y77" s="353"/>
      <c r="Z77" s="353"/>
      <c r="AA77" s="353"/>
      <c r="AB77" s="353"/>
      <c r="AC77" s="353"/>
      <c r="AD77" s="354"/>
      <c r="AE77" s="353"/>
      <c r="AF77" s="323"/>
      <c r="AG77" s="323"/>
      <c r="AH77" s="353">
        <v>17.86363636363636</v>
      </c>
      <c r="AI77" s="323"/>
      <c r="AJ77" s="323"/>
      <c r="AK77" s="353"/>
      <c r="AL77" s="323"/>
      <c r="AM77" s="353"/>
      <c r="AN77" s="353"/>
      <c r="AO77" s="323" t="s">
        <v>1195</v>
      </c>
      <c r="AP77" s="326" t="s">
        <v>1041</v>
      </c>
      <c r="AQ77" s="326"/>
      <c r="AR77" s="326"/>
      <c r="AS77" s="327"/>
      <c r="AT77" s="326">
        <v>6</v>
      </c>
      <c r="AU77" s="326"/>
      <c r="AV77" s="326"/>
      <c r="AW77" s="326"/>
      <c r="AX77" s="326" t="s">
        <v>1041</v>
      </c>
      <c r="AY77" s="323"/>
      <c r="AZ77" s="326">
        <v>0</v>
      </c>
      <c r="BA77" s="326">
        <v>0</v>
      </c>
      <c r="BB77" s="326">
        <v>10</v>
      </c>
      <c r="BC77" s="326">
        <v>0</v>
      </c>
      <c r="BD77" s="326">
        <v>0</v>
      </c>
      <c r="BE77" s="326">
        <v>0</v>
      </c>
      <c r="BF77" s="326">
        <v>0</v>
      </c>
      <c r="BG77" s="326">
        <v>0</v>
      </c>
      <c r="BH77" s="326">
        <v>0</v>
      </c>
      <c r="BI77" s="326">
        <v>0</v>
      </c>
      <c r="BJ77" s="326">
        <v>0</v>
      </c>
      <c r="BK77" s="326">
        <v>0</v>
      </c>
      <c r="BL77" s="326"/>
      <c r="BM77" s="326" t="s">
        <v>1041</v>
      </c>
      <c r="BN77" s="326"/>
      <c r="BO77" s="326" t="s">
        <v>1041</v>
      </c>
      <c r="BP77" s="356"/>
      <c r="BQ77" s="326"/>
      <c r="BR77" s="326"/>
      <c r="BS77" s="326"/>
      <c r="BT77" s="323"/>
      <c r="BU77" s="323"/>
      <c r="BV77" s="326"/>
      <c r="BW77" s="326" t="s">
        <v>1046</v>
      </c>
      <c r="BX77" s="326">
        <v>1</v>
      </c>
      <c r="BY77" s="323"/>
      <c r="BZ77" s="343" t="s">
        <v>1826</v>
      </c>
      <c r="CA77" s="323" t="s">
        <v>130</v>
      </c>
    </row>
    <row r="78" spans="1:109" ht="13" customHeight="1" x14ac:dyDescent="0.15">
      <c r="A78" s="323">
        <v>13351</v>
      </c>
      <c r="B78" s="324">
        <v>42928</v>
      </c>
      <c r="C78" s="325" t="s">
        <v>1037</v>
      </c>
      <c r="D78" s="323" t="s">
        <v>1082</v>
      </c>
      <c r="E78" s="323"/>
      <c r="F78" s="323" t="s">
        <v>1057</v>
      </c>
      <c r="G78" s="324">
        <v>42922</v>
      </c>
      <c r="H78" s="326" t="s">
        <v>1040</v>
      </c>
      <c r="I78" s="326" t="s">
        <v>1041</v>
      </c>
      <c r="J78" s="326">
        <v>19</v>
      </c>
      <c r="K78" s="323" t="s">
        <v>1175</v>
      </c>
      <c r="L78" s="323" t="s">
        <v>1702</v>
      </c>
      <c r="M78" s="353">
        <v>68.172727272727258</v>
      </c>
      <c r="N78" s="353">
        <v>31.254545454545454</v>
      </c>
      <c r="O78" s="323"/>
      <c r="P78" s="323"/>
      <c r="Q78" s="354"/>
      <c r="R78" s="392"/>
      <c r="S78" s="354"/>
      <c r="T78" s="323"/>
      <c r="U78" s="354"/>
      <c r="V78" s="354"/>
      <c r="W78" s="353">
        <v>11.563636363636363</v>
      </c>
      <c r="X78" s="323"/>
      <c r="Y78" s="353"/>
      <c r="Z78" s="353"/>
      <c r="AA78" s="353"/>
      <c r="AB78" s="353"/>
      <c r="AC78" s="353"/>
      <c r="AD78" s="354"/>
      <c r="AE78" s="353"/>
      <c r="AF78" s="323"/>
      <c r="AG78" s="323"/>
      <c r="AH78" s="353">
        <v>15.063636363636363</v>
      </c>
      <c r="AI78" s="323"/>
      <c r="AJ78" s="323"/>
      <c r="AK78" s="353"/>
      <c r="AL78" s="323"/>
      <c r="AM78" s="353"/>
      <c r="AN78" s="353"/>
      <c r="AO78" s="236" t="s">
        <v>1823</v>
      </c>
      <c r="AP78" s="326" t="s">
        <v>126</v>
      </c>
      <c r="AQ78" s="326"/>
      <c r="AR78" s="326"/>
      <c r="AS78" s="327"/>
      <c r="AT78" s="326">
        <v>2</v>
      </c>
      <c r="AU78" s="326"/>
      <c r="AV78" s="326"/>
      <c r="AW78" s="326"/>
      <c r="AX78" s="326" t="s">
        <v>1045</v>
      </c>
      <c r="AY78" s="323"/>
      <c r="AZ78" s="326">
        <v>0</v>
      </c>
      <c r="BA78" s="326">
        <v>0</v>
      </c>
      <c r="BB78" s="326">
        <v>0</v>
      </c>
      <c r="BC78" s="326">
        <v>0</v>
      </c>
      <c r="BD78" s="326">
        <v>0</v>
      </c>
      <c r="BE78" s="326">
        <v>0</v>
      </c>
      <c r="BF78" s="326">
        <v>0</v>
      </c>
      <c r="BG78" s="326">
        <v>0</v>
      </c>
      <c r="BH78" s="326">
        <v>0</v>
      </c>
      <c r="BI78" s="326">
        <v>0</v>
      </c>
      <c r="BJ78" s="326">
        <v>0</v>
      </c>
      <c r="BK78" s="326">
        <v>0</v>
      </c>
      <c r="BL78" s="326"/>
      <c r="BM78" s="326" t="s">
        <v>1041</v>
      </c>
      <c r="BN78" s="326"/>
      <c r="BO78" s="326" t="s">
        <v>1041</v>
      </c>
      <c r="BP78" s="356"/>
      <c r="BQ78" s="326"/>
      <c r="BR78" s="326"/>
      <c r="BS78" s="326"/>
      <c r="BT78" s="329"/>
      <c r="BU78" s="329"/>
      <c r="BV78" s="326"/>
      <c r="BW78" s="326" t="s">
        <v>1046</v>
      </c>
      <c r="BX78" s="326"/>
      <c r="BY78" s="323" t="s">
        <v>1703</v>
      </c>
      <c r="BZ78" s="331" t="s">
        <v>1827</v>
      </c>
      <c r="CA78" s="323" t="s">
        <v>184</v>
      </c>
    </row>
    <row r="79" spans="1:109" ht="13" customHeight="1" x14ac:dyDescent="0.15">
      <c r="A79" s="323">
        <v>11533</v>
      </c>
      <c r="B79" s="324">
        <v>42926</v>
      </c>
      <c r="C79" s="325" t="s">
        <v>1037</v>
      </c>
      <c r="D79" s="323" t="s">
        <v>1082</v>
      </c>
      <c r="E79" s="323"/>
      <c r="F79" s="323" t="s">
        <v>1057</v>
      </c>
      <c r="G79" s="324">
        <v>42613</v>
      </c>
      <c r="H79" s="326" t="s">
        <v>971</v>
      </c>
      <c r="I79" s="326" t="s">
        <v>1167</v>
      </c>
      <c r="J79" s="326">
        <v>21</v>
      </c>
      <c r="K79" s="323" t="s">
        <v>1225</v>
      </c>
      <c r="L79" s="323" t="s">
        <v>1226</v>
      </c>
      <c r="M79" s="353">
        <v>94.999999999999986</v>
      </c>
      <c r="N79" s="353">
        <v>37.999999999999993</v>
      </c>
      <c r="O79" s="323"/>
      <c r="P79" s="323"/>
      <c r="Q79" s="354"/>
      <c r="R79" s="392"/>
      <c r="S79" s="354"/>
      <c r="T79" s="323"/>
      <c r="U79" s="354"/>
      <c r="V79" s="354"/>
      <c r="W79" s="353">
        <v>16</v>
      </c>
      <c r="X79" s="323"/>
      <c r="Y79" s="353"/>
      <c r="Z79" s="353"/>
      <c r="AA79" s="353"/>
      <c r="AB79" s="353"/>
      <c r="AC79" s="353"/>
      <c r="AD79" s="353"/>
      <c r="AE79" s="353"/>
      <c r="AF79" s="323"/>
      <c r="AG79" s="323"/>
      <c r="AH79" s="353">
        <v>18</v>
      </c>
      <c r="AI79" s="323"/>
      <c r="AJ79" s="323"/>
      <c r="AK79" s="353"/>
      <c r="AL79" s="323"/>
      <c r="AM79" s="353"/>
      <c r="AN79" s="353"/>
      <c r="AO79" s="236" t="s">
        <v>1822</v>
      </c>
      <c r="AP79" s="326" t="s">
        <v>126</v>
      </c>
      <c r="AQ79" s="326"/>
      <c r="AR79" s="326"/>
      <c r="AS79" s="327"/>
      <c r="AT79" s="326"/>
      <c r="AU79" s="326"/>
      <c r="AV79" s="326"/>
      <c r="AW79" s="326"/>
      <c r="AX79" s="326" t="s">
        <v>1045</v>
      </c>
      <c r="AY79" s="323"/>
      <c r="AZ79" s="326">
        <v>0</v>
      </c>
      <c r="BA79" s="326">
        <v>0</v>
      </c>
      <c r="BB79" s="326">
        <v>0</v>
      </c>
      <c r="BC79" s="326">
        <v>3</v>
      </c>
      <c r="BD79" s="326">
        <v>0</v>
      </c>
      <c r="BE79" s="326">
        <v>0</v>
      </c>
      <c r="BF79" s="326">
        <v>0</v>
      </c>
      <c r="BG79" s="326">
        <v>0</v>
      </c>
      <c r="BH79" s="326">
        <v>0</v>
      </c>
      <c r="BI79" s="326">
        <v>0</v>
      </c>
      <c r="BJ79" s="326">
        <v>0</v>
      </c>
      <c r="BK79" s="326">
        <v>0</v>
      </c>
      <c r="BL79" s="326"/>
      <c r="BM79" s="326" t="s">
        <v>1041</v>
      </c>
      <c r="BN79" s="326"/>
      <c r="BO79" s="326" t="s">
        <v>1041</v>
      </c>
      <c r="BP79" s="356"/>
      <c r="BQ79" s="326"/>
      <c r="BR79" s="326"/>
      <c r="BS79" s="326"/>
      <c r="BT79" s="329"/>
      <c r="BU79" s="329"/>
      <c r="BV79" s="326"/>
      <c r="BW79" s="326" t="s">
        <v>1046</v>
      </c>
      <c r="BX79" s="326"/>
      <c r="BY79" s="323"/>
      <c r="BZ79" s="331" t="s">
        <v>1828</v>
      </c>
      <c r="CA79" s="329" t="s">
        <v>89</v>
      </c>
    </row>
    <row r="80" spans="1:109" x14ac:dyDescent="0.15">
      <c r="A80" s="323">
        <v>12484</v>
      </c>
      <c r="B80" s="324">
        <v>42928</v>
      </c>
      <c r="C80" s="325" t="s">
        <v>1037</v>
      </c>
      <c r="D80" s="323" t="s">
        <v>1082</v>
      </c>
      <c r="E80" s="323"/>
      <c r="F80" s="323" t="s">
        <v>1057</v>
      </c>
      <c r="G80" s="324">
        <v>42570</v>
      </c>
      <c r="H80" s="326" t="s">
        <v>1040</v>
      </c>
      <c r="I80" s="326" t="s">
        <v>1041</v>
      </c>
      <c r="J80" s="326">
        <v>23</v>
      </c>
      <c r="K80" s="323" t="s">
        <v>1415</v>
      </c>
      <c r="L80" s="323" t="s">
        <v>1707</v>
      </c>
      <c r="M80" s="353">
        <v>94.5</v>
      </c>
      <c r="N80" s="353">
        <v>35.4</v>
      </c>
      <c r="O80" s="323"/>
      <c r="P80" s="323"/>
      <c r="Q80" s="354"/>
      <c r="R80" s="392"/>
      <c r="S80" s="354"/>
      <c r="T80" s="323"/>
      <c r="U80" s="354"/>
      <c r="V80" s="354"/>
      <c r="W80" s="353">
        <v>14.999999999999998</v>
      </c>
      <c r="X80" s="323"/>
      <c r="Y80" s="353"/>
      <c r="Z80" s="353"/>
      <c r="AA80" s="353"/>
      <c r="AB80" s="353"/>
      <c r="AC80" s="353"/>
      <c r="AD80" s="354"/>
      <c r="AE80" s="353"/>
      <c r="AF80" s="323"/>
      <c r="AG80" s="323"/>
      <c r="AH80" s="353">
        <v>16.999999999999996</v>
      </c>
      <c r="AI80" s="323"/>
      <c r="AJ80" s="323"/>
      <c r="AK80" s="353"/>
      <c r="AL80" s="323"/>
      <c r="AM80" s="353"/>
      <c r="AN80" s="353"/>
      <c r="AO80" s="323" t="s">
        <v>1195</v>
      </c>
      <c r="AP80" s="326" t="s">
        <v>1041</v>
      </c>
      <c r="AQ80" s="326"/>
      <c r="AR80" s="326"/>
      <c r="AS80" s="327"/>
      <c r="AT80" s="326">
        <v>8</v>
      </c>
      <c r="AU80" s="326"/>
      <c r="AV80" s="326"/>
      <c r="AW80" s="326"/>
      <c r="AX80" s="326" t="s">
        <v>971</v>
      </c>
      <c r="AY80" s="323"/>
      <c r="AZ80" s="326">
        <v>0</v>
      </c>
      <c r="BA80" s="326">
        <v>0</v>
      </c>
      <c r="BB80" s="326">
        <v>0</v>
      </c>
      <c r="BC80" s="326">
        <v>0</v>
      </c>
      <c r="BD80" s="326">
        <v>0</v>
      </c>
      <c r="BE80" s="326">
        <v>0</v>
      </c>
      <c r="BF80" s="326">
        <v>0</v>
      </c>
      <c r="BG80" s="326">
        <v>0</v>
      </c>
      <c r="BH80" s="326">
        <v>0</v>
      </c>
      <c r="BI80" s="326">
        <v>0</v>
      </c>
      <c r="BJ80" s="326">
        <v>0</v>
      </c>
      <c r="BK80" s="326">
        <v>0</v>
      </c>
      <c r="BL80" s="326"/>
      <c r="BM80" s="326" t="s">
        <v>1041</v>
      </c>
      <c r="BN80" s="326"/>
      <c r="BO80" s="326" t="s">
        <v>1041</v>
      </c>
      <c r="BP80" s="356"/>
      <c r="BQ80" s="326"/>
      <c r="BR80" s="326"/>
      <c r="BS80" s="326"/>
      <c r="BT80" s="323"/>
      <c r="BU80" s="329"/>
      <c r="BV80" s="326"/>
      <c r="BW80" s="326" t="s">
        <v>1046</v>
      </c>
      <c r="BX80" s="326">
        <v>1</v>
      </c>
      <c r="BY80" s="323"/>
      <c r="BZ80" s="331" t="s">
        <v>1829</v>
      </c>
      <c r="CA80" s="323" t="s">
        <v>89</v>
      </c>
    </row>
    <row r="81" spans="1:79" x14ac:dyDescent="0.15">
      <c r="A81" s="323">
        <v>12723</v>
      </c>
      <c r="B81" s="324">
        <v>42928</v>
      </c>
      <c r="C81" s="325" t="s">
        <v>1037</v>
      </c>
      <c r="D81" s="323" t="s">
        <v>1082</v>
      </c>
      <c r="E81" s="323"/>
      <c r="F81" s="323" t="s">
        <v>1057</v>
      </c>
      <c r="G81" s="324">
        <v>42782</v>
      </c>
      <c r="H81" s="326" t="s">
        <v>1040</v>
      </c>
      <c r="I81" s="326" t="s">
        <v>1041</v>
      </c>
      <c r="J81" s="326">
        <v>36</v>
      </c>
      <c r="K81" s="323" t="s">
        <v>1520</v>
      </c>
      <c r="L81" s="323" t="s">
        <v>1521</v>
      </c>
      <c r="M81" s="353">
        <v>81.818181818181813</v>
      </c>
      <c r="N81" s="353">
        <v>36.36363636363636</v>
      </c>
      <c r="O81" s="323"/>
      <c r="P81" s="323"/>
      <c r="Q81" s="354"/>
      <c r="R81" s="392"/>
      <c r="S81" s="354"/>
      <c r="T81" s="323"/>
      <c r="U81" s="354"/>
      <c r="V81" s="354"/>
      <c r="W81" s="353">
        <v>13.636363636363635</v>
      </c>
      <c r="X81" s="323"/>
      <c r="Y81" s="353"/>
      <c r="Z81" s="353"/>
      <c r="AA81" s="353"/>
      <c r="AB81" s="353"/>
      <c r="AC81" s="353"/>
      <c r="AD81" s="354"/>
      <c r="AE81" s="353"/>
      <c r="AF81" s="323"/>
      <c r="AG81" s="323"/>
      <c r="AH81" s="353">
        <v>16.363636363636363</v>
      </c>
      <c r="AI81" s="323"/>
      <c r="AJ81" s="323"/>
      <c r="AK81" s="353"/>
      <c r="AL81" s="323"/>
      <c r="AM81" s="353"/>
      <c r="AN81" s="353"/>
      <c r="AO81" s="323" t="s">
        <v>1195</v>
      </c>
      <c r="AP81" s="326" t="s">
        <v>1041</v>
      </c>
      <c r="AQ81" s="326"/>
      <c r="AR81" s="326"/>
      <c r="AS81" s="327"/>
      <c r="AT81" s="326">
        <v>5.5</v>
      </c>
      <c r="AU81" s="326"/>
      <c r="AV81" s="326"/>
      <c r="AW81" s="326"/>
      <c r="AX81" s="326" t="s">
        <v>971</v>
      </c>
      <c r="AY81" s="323"/>
      <c r="AZ81" s="326">
        <v>0</v>
      </c>
      <c r="BA81" s="326">
        <v>0</v>
      </c>
      <c r="BB81" s="326">
        <v>0</v>
      </c>
      <c r="BC81" s="326">
        <v>0</v>
      </c>
      <c r="BD81" s="326">
        <v>0</v>
      </c>
      <c r="BE81" s="326">
        <v>0</v>
      </c>
      <c r="BF81" s="326">
        <v>0</v>
      </c>
      <c r="BG81" s="326">
        <v>0</v>
      </c>
      <c r="BH81" s="326">
        <v>0</v>
      </c>
      <c r="BI81" s="326">
        <v>0</v>
      </c>
      <c r="BJ81" s="326">
        <v>0</v>
      </c>
      <c r="BK81" s="326">
        <v>0</v>
      </c>
      <c r="BL81" s="326"/>
      <c r="BM81" s="326" t="s">
        <v>1041</v>
      </c>
      <c r="BN81" s="326">
        <v>12</v>
      </c>
      <c r="BO81" s="326" t="s">
        <v>1041</v>
      </c>
      <c r="BP81" s="356"/>
      <c r="BQ81" s="326"/>
      <c r="BR81" s="326">
        <v>12</v>
      </c>
      <c r="BS81" s="326"/>
      <c r="BT81" s="323"/>
      <c r="BU81" s="329"/>
      <c r="BV81" s="326"/>
      <c r="BW81" s="326" t="s">
        <v>1046</v>
      </c>
      <c r="BX81" s="326"/>
      <c r="BY81" s="323"/>
      <c r="BZ81" s="343" t="s">
        <v>23</v>
      </c>
      <c r="CA81" s="329" t="s">
        <v>89</v>
      </c>
    </row>
    <row r="82" spans="1:79" x14ac:dyDescent="0.15">
      <c r="A82" s="323">
        <v>13228</v>
      </c>
      <c r="B82" s="324">
        <v>42929</v>
      </c>
      <c r="C82" s="325" t="s">
        <v>1037</v>
      </c>
      <c r="D82" s="323" t="s">
        <v>1082</v>
      </c>
      <c r="E82" s="323"/>
      <c r="F82" s="323" t="s">
        <v>1057</v>
      </c>
      <c r="G82" s="324">
        <v>42916</v>
      </c>
      <c r="H82" s="326" t="s">
        <v>1040</v>
      </c>
      <c r="I82" s="326" t="s">
        <v>1041</v>
      </c>
      <c r="J82" s="326">
        <v>27</v>
      </c>
      <c r="K82" s="323" t="s">
        <v>1426</v>
      </c>
      <c r="L82" s="323" t="s">
        <v>1095</v>
      </c>
      <c r="M82" s="353">
        <v>67.272727272727266</v>
      </c>
      <c r="N82" s="353">
        <v>45.099999999999994</v>
      </c>
      <c r="O82" s="323"/>
      <c r="P82" s="323"/>
      <c r="Q82" s="354"/>
      <c r="R82" s="392"/>
      <c r="S82" s="354"/>
      <c r="T82" s="323"/>
      <c r="U82" s="354"/>
      <c r="V82" s="354"/>
      <c r="W82" s="353">
        <v>15.227272727272727</v>
      </c>
      <c r="X82" s="323"/>
      <c r="Y82" s="353"/>
      <c r="Z82" s="353"/>
      <c r="AA82" s="353"/>
      <c r="AB82" s="353"/>
      <c r="AC82" s="353"/>
      <c r="AD82" s="353"/>
      <c r="AE82" s="353"/>
      <c r="AF82" s="323"/>
      <c r="AG82" s="323"/>
      <c r="AH82" s="353">
        <v>18.654545454545453</v>
      </c>
      <c r="AI82" s="323"/>
      <c r="AJ82" s="323"/>
      <c r="AK82" s="353"/>
      <c r="AL82" s="323"/>
      <c r="AM82" s="353"/>
      <c r="AN82" s="353"/>
      <c r="AO82" s="236" t="s">
        <v>1560</v>
      </c>
      <c r="AP82" s="326" t="s">
        <v>971</v>
      </c>
      <c r="AQ82" s="326"/>
      <c r="AR82" s="326"/>
      <c r="AS82" s="327"/>
      <c r="AT82" s="326">
        <v>6</v>
      </c>
      <c r="AU82" s="326"/>
      <c r="AV82" s="326"/>
      <c r="AW82" s="326"/>
      <c r="AX82" s="326" t="s">
        <v>1045</v>
      </c>
      <c r="AY82" s="323"/>
      <c r="AZ82" s="326">
        <v>0</v>
      </c>
      <c r="BA82" s="326">
        <v>27</v>
      </c>
      <c r="BB82" s="326">
        <v>0</v>
      </c>
      <c r="BC82" s="326">
        <v>0</v>
      </c>
      <c r="BD82" s="326">
        <v>0</v>
      </c>
      <c r="BE82" s="326">
        <v>0</v>
      </c>
      <c r="BF82" s="326">
        <v>0</v>
      </c>
      <c r="BG82" s="326">
        <v>0</v>
      </c>
      <c r="BH82" s="326">
        <v>0</v>
      </c>
      <c r="BI82" s="326">
        <v>0</v>
      </c>
      <c r="BJ82" s="326">
        <v>0</v>
      </c>
      <c r="BK82" s="326">
        <v>0</v>
      </c>
      <c r="BL82" s="326"/>
      <c r="BM82" s="326" t="s">
        <v>1041</v>
      </c>
      <c r="BN82" s="326"/>
      <c r="BO82" s="326" t="s">
        <v>1041</v>
      </c>
      <c r="BP82" s="356"/>
      <c r="BQ82" s="326"/>
      <c r="BR82" s="326"/>
      <c r="BS82" s="326"/>
      <c r="BT82" s="329"/>
      <c r="BU82" s="329"/>
      <c r="BV82" s="326"/>
      <c r="BW82" s="326" t="s">
        <v>1046</v>
      </c>
      <c r="BX82" s="326"/>
      <c r="BY82" s="323" t="s">
        <v>1715</v>
      </c>
      <c r="BZ82" s="331" t="s">
        <v>1830</v>
      </c>
      <c r="CA82" s="329" t="s">
        <v>184</v>
      </c>
    </row>
    <row r="83" spans="1:79" x14ac:dyDescent="0.15">
      <c r="A83" s="323">
        <v>12842</v>
      </c>
      <c r="B83" s="324">
        <v>42929</v>
      </c>
      <c r="C83" s="325" t="s">
        <v>1037</v>
      </c>
      <c r="D83" s="323" t="s">
        <v>1082</v>
      </c>
      <c r="E83" s="323"/>
      <c r="F83" s="323" t="s">
        <v>644</v>
      </c>
      <c r="G83" s="324">
        <v>42587</v>
      </c>
      <c r="H83" s="326" t="s">
        <v>1040</v>
      </c>
      <c r="I83" s="326" t="s">
        <v>1041</v>
      </c>
      <c r="J83" s="326">
        <v>24</v>
      </c>
      <c r="K83" s="323" t="s">
        <v>1418</v>
      </c>
      <c r="L83" s="323" t="s">
        <v>333</v>
      </c>
      <c r="M83" s="353">
        <v>109.5181818181818</v>
      </c>
      <c r="N83" s="353">
        <v>33.490909090909092</v>
      </c>
      <c r="O83" s="323"/>
      <c r="P83" s="323"/>
      <c r="Q83" s="354"/>
      <c r="R83" s="323"/>
      <c r="S83" s="354"/>
      <c r="T83" s="323"/>
      <c r="U83" s="354"/>
      <c r="V83" s="354"/>
      <c r="W83" s="353">
        <v>10.472727272727271</v>
      </c>
      <c r="X83" s="323"/>
      <c r="Y83" s="353"/>
      <c r="Z83" s="353"/>
      <c r="AA83" s="353"/>
      <c r="AB83" s="353"/>
      <c r="AC83" s="353"/>
      <c r="AD83" s="353"/>
      <c r="AE83" s="354"/>
      <c r="AF83" s="323"/>
      <c r="AG83" s="323"/>
      <c r="AH83" s="353">
        <v>16.618181818181817</v>
      </c>
      <c r="AI83" s="323"/>
      <c r="AJ83" s="323"/>
      <c r="AK83" s="353"/>
      <c r="AL83" s="323"/>
      <c r="AM83" s="353"/>
      <c r="AN83" s="353"/>
      <c r="AO83" s="236" t="s">
        <v>1823</v>
      </c>
      <c r="AP83" s="326" t="s">
        <v>126</v>
      </c>
      <c r="AQ83" s="326"/>
      <c r="AR83" s="326"/>
      <c r="AS83" s="327"/>
      <c r="AT83" s="326">
        <v>4</v>
      </c>
      <c r="AU83" s="326"/>
      <c r="AV83" s="326"/>
      <c r="AW83" s="326"/>
      <c r="AX83" s="326" t="s">
        <v>1041</v>
      </c>
      <c r="AY83" s="323"/>
      <c r="AZ83" s="326">
        <v>0</v>
      </c>
      <c r="BA83" s="326">
        <v>0</v>
      </c>
      <c r="BB83" s="326">
        <v>0</v>
      </c>
      <c r="BC83" s="326">
        <v>0</v>
      </c>
      <c r="BD83" s="326">
        <v>0</v>
      </c>
      <c r="BE83" s="326">
        <v>0</v>
      </c>
      <c r="BF83" s="326">
        <v>0</v>
      </c>
      <c r="BG83" s="326">
        <v>0</v>
      </c>
      <c r="BH83" s="326">
        <v>0</v>
      </c>
      <c r="BI83" s="326">
        <v>0</v>
      </c>
      <c r="BJ83" s="326">
        <v>0</v>
      </c>
      <c r="BK83" s="326">
        <v>0</v>
      </c>
      <c r="BL83" s="326"/>
      <c r="BM83" s="326" t="s">
        <v>1041</v>
      </c>
      <c r="BN83" s="326">
        <v>12</v>
      </c>
      <c r="BO83" s="326" t="s">
        <v>1041</v>
      </c>
      <c r="BP83" s="356"/>
      <c r="BQ83" s="326"/>
      <c r="BR83" s="326"/>
      <c r="BS83" s="326"/>
      <c r="BT83" s="329"/>
      <c r="BU83" s="329"/>
      <c r="BV83" s="326"/>
      <c r="BW83" s="326" t="s">
        <v>1046</v>
      </c>
      <c r="BX83" s="326">
        <v>1</v>
      </c>
      <c r="BY83" s="323"/>
      <c r="BZ83" s="331" t="s">
        <v>1831</v>
      </c>
      <c r="CA83" s="323" t="s">
        <v>89</v>
      </c>
    </row>
    <row r="84" spans="1:79" x14ac:dyDescent="0.15">
      <c r="A84" s="323">
        <v>15118</v>
      </c>
      <c r="B84" s="324">
        <v>42929</v>
      </c>
      <c r="C84" s="325" t="s">
        <v>1037</v>
      </c>
      <c r="D84" s="323" t="s">
        <v>1082</v>
      </c>
      <c r="E84" s="323"/>
      <c r="F84" s="323" t="s">
        <v>1057</v>
      </c>
      <c r="G84" s="324">
        <v>42916</v>
      </c>
      <c r="H84" s="326" t="s">
        <v>1040</v>
      </c>
      <c r="I84" s="326" t="s">
        <v>1041</v>
      </c>
      <c r="J84" s="326">
        <v>28</v>
      </c>
      <c r="K84" s="352" t="s">
        <v>1430</v>
      </c>
      <c r="L84" s="323" t="s">
        <v>1717</v>
      </c>
      <c r="M84" s="353">
        <v>94.999999999999986</v>
      </c>
      <c r="N84" s="353">
        <v>36</v>
      </c>
      <c r="O84" s="323"/>
      <c r="P84" s="323"/>
      <c r="Q84" s="354"/>
      <c r="R84" s="392"/>
      <c r="S84" s="354"/>
      <c r="T84" s="323"/>
      <c r="U84" s="354"/>
      <c r="V84" s="354"/>
      <c r="W84" s="353">
        <v>15.199999999999998</v>
      </c>
      <c r="X84" s="323"/>
      <c r="Y84" s="353"/>
      <c r="Z84" s="353"/>
      <c r="AA84" s="353"/>
      <c r="AB84" s="353"/>
      <c r="AC84" s="353"/>
      <c r="AD84" s="354"/>
      <c r="AE84" s="353"/>
      <c r="AF84" s="323"/>
      <c r="AG84" s="323"/>
      <c r="AH84" s="353">
        <v>15.199999999999998</v>
      </c>
      <c r="AI84" s="323"/>
      <c r="AJ84" s="323"/>
      <c r="AK84" s="353"/>
      <c r="AL84" s="323"/>
      <c r="AM84" s="353"/>
      <c r="AN84" s="353"/>
      <c r="AO84" s="236" t="s">
        <v>1819</v>
      </c>
      <c r="AP84" s="326" t="s">
        <v>1041</v>
      </c>
      <c r="AQ84" s="326"/>
      <c r="AR84" s="326"/>
      <c r="AS84" s="327"/>
      <c r="AT84" s="326">
        <v>3</v>
      </c>
      <c r="AU84" s="326"/>
      <c r="AV84" s="326"/>
      <c r="AW84" s="326"/>
      <c r="AX84" s="326" t="s">
        <v>971</v>
      </c>
      <c r="AY84" s="323"/>
      <c r="AZ84" s="326">
        <v>0</v>
      </c>
      <c r="BA84" s="326">
        <v>0</v>
      </c>
      <c r="BB84" s="326">
        <v>0</v>
      </c>
      <c r="BC84" s="326">
        <v>0</v>
      </c>
      <c r="BD84" s="326">
        <v>0</v>
      </c>
      <c r="BE84" s="326">
        <v>0</v>
      </c>
      <c r="BF84" s="326">
        <v>0</v>
      </c>
      <c r="BG84" s="326">
        <v>0</v>
      </c>
      <c r="BH84" s="326">
        <v>0</v>
      </c>
      <c r="BI84" s="326">
        <v>0</v>
      </c>
      <c r="BJ84" s="326">
        <v>0</v>
      </c>
      <c r="BK84" s="326">
        <v>0</v>
      </c>
      <c r="BL84" s="326"/>
      <c r="BM84" s="326" t="s">
        <v>1041</v>
      </c>
      <c r="BN84" s="326"/>
      <c r="BO84" s="326" t="s">
        <v>1041</v>
      </c>
      <c r="BP84" s="356"/>
      <c r="BQ84" s="326"/>
      <c r="BR84" s="326"/>
      <c r="BS84" s="326"/>
      <c r="BT84" s="323" t="s">
        <v>1718</v>
      </c>
      <c r="BU84" s="329" t="s">
        <v>1719</v>
      </c>
      <c r="BV84" s="326">
        <v>50</v>
      </c>
      <c r="BW84" s="326" t="s">
        <v>1046</v>
      </c>
      <c r="BX84" s="326"/>
      <c r="BY84" s="323"/>
      <c r="BZ84" s="343" t="s">
        <v>1832</v>
      </c>
      <c r="CA84" s="323" t="s">
        <v>130</v>
      </c>
    </row>
    <row r="85" spans="1:79" x14ac:dyDescent="0.15">
      <c r="A85" s="323">
        <v>11157</v>
      </c>
      <c r="B85" s="324">
        <v>42926</v>
      </c>
      <c r="C85" s="325" t="s">
        <v>1037</v>
      </c>
      <c r="D85" s="323" t="s">
        <v>1082</v>
      </c>
      <c r="E85" s="323"/>
      <c r="F85" s="323" t="s">
        <v>1057</v>
      </c>
      <c r="G85" s="324">
        <v>42900</v>
      </c>
      <c r="H85" s="326" t="s">
        <v>1040</v>
      </c>
      <c r="I85" s="326" t="s">
        <v>1041</v>
      </c>
      <c r="J85" s="326">
        <v>29</v>
      </c>
      <c r="K85" s="323" t="s">
        <v>1433</v>
      </c>
      <c r="L85" s="323" t="s">
        <v>1158</v>
      </c>
      <c r="M85" s="353">
        <v>98.509090909090901</v>
      </c>
      <c r="N85" s="353">
        <v>34.25454545454545</v>
      </c>
      <c r="O85" s="323"/>
      <c r="P85" s="323"/>
      <c r="Q85" s="354"/>
      <c r="R85" s="323"/>
      <c r="S85" s="354"/>
      <c r="T85" s="323"/>
      <c r="U85" s="354"/>
      <c r="V85" s="354"/>
      <c r="W85" s="353">
        <v>12.499999999999998</v>
      </c>
      <c r="X85" s="323"/>
      <c r="Y85" s="353"/>
      <c r="Z85" s="353"/>
      <c r="AA85" s="353"/>
      <c r="AB85" s="353"/>
      <c r="AC85" s="353"/>
      <c r="AD85" s="353"/>
      <c r="AE85" s="353"/>
      <c r="AF85" s="323"/>
      <c r="AG85" s="323"/>
      <c r="AH85" s="353">
        <v>14.499999999999998</v>
      </c>
      <c r="AI85" s="323"/>
      <c r="AJ85" s="323"/>
      <c r="AK85" s="353"/>
      <c r="AL85" s="323"/>
      <c r="AM85" s="353"/>
      <c r="AN85" s="353"/>
      <c r="AO85" s="236" t="s">
        <v>1823</v>
      </c>
      <c r="AP85" s="326" t="s">
        <v>126</v>
      </c>
      <c r="AQ85" s="326"/>
      <c r="AR85" s="326"/>
      <c r="AS85" s="327"/>
      <c r="AT85" s="326">
        <v>4.3499999999999996</v>
      </c>
      <c r="AU85" s="326"/>
      <c r="AV85" s="326"/>
      <c r="AW85" s="326"/>
      <c r="AX85" s="326" t="s">
        <v>1041</v>
      </c>
      <c r="AY85" s="323"/>
      <c r="AZ85" s="326">
        <v>0</v>
      </c>
      <c r="BA85" s="326">
        <v>0</v>
      </c>
      <c r="BB85" s="326">
        <v>0</v>
      </c>
      <c r="BC85" s="326">
        <v>0</v>
      </c>
      <c r="BD85" s="326">
        <v>0</v>
      </c>
      <c r="BE85" s="326">
        <v>0</v>
      </c>
      <c r="BF85" s="326">
        <v>0</v>
      </c>
      <c r="BG85" s="326">
        <v>0</v>
      </c>
      <c r="BH85" s="326">
        <v>0</v>
      </c>
      <c r="BI85" s="326">
        <v>0</v>
      </c>
      <c r="BJ85" s="326">
        <v>0</v>
      </c>
      <c r="BK85" s="326">
        <v>0</v>
      </c>
      <c r="BL85" s="326"/>
      <c r="BM85" s="326" t="s">
        <v>1041</v>
      </c>
      <c r="BN85" s="326"/>
      <c r="BO85" s="326" t="s">
        <v>1041</v>
      </c>
      <c r="BP85" s="356"/>
      <c r="BQ85" s="326"/>
      <c r="BR85" s="326"/>
      <c r="BS85" s="326"/>
      <c r="BT85" s="329"/>
      <c r="BU85" s="329"/>
      <c r="BV85" s="326"/>
      <c r="BW85" s="326" t="s">
        <v>1046</v>
      </c>
      <c r="BX85" s="326">
        <v>1</v>
      </c>
      <c r="BY85" s="323"/>
      <c r="BZ85" s="393" t="s">
        <v>1789</v>
      </c>
      <c r="CA85" s="329" t="s">
        <v>184</v>
      </c>
    </row>
    <row r="86" spans="1:79" x14ac:dyDescent="0.15">
      <c r="A86" s="323">
        <v>13393</v>
      </c>
      <c r="B86" s="324">
        <v>42926</v>
      </c>
      <c r="C86" s="325" t="s">
        <v>1037</v>
      </c>
      <c r="D86" s="323" t="s">
        <v>1082</v>
      </c>
      <c r="E86" s="323"/>
      <c r="F86" s="323" t="s">
        <v>1057</v>
      </c>
      <c r="G86" s="324">
        <v>42916</v>
      </c>
      <c r="H86" s="326" t="s">
        <v>126</v>
      </c>
      <c r="I86" s="326" t="s">
        <v>1041</v>
      </c>
      <c r="J86" s="326">
        <v>30</v>
      </c>
      <c r="K86" s="323" t="s">
        <v>1435</v>
      </c>
      <c r="L86" s="323" t="s">
        <v>1436</v>
      </c>
      <c r="M86" s="353">
        <v>103.59999999999998</v>
      </c>
      <c r="N86" s="353">
        <v>38.999999999999993</v>
      </c>
      <c r="O86" s="323"/>
      <c r="P86" s="323"/>
      <c r="Q86" s="354"/>
      <c r="R86" s="392"/>
      <c r="S86" s="354"/>
      <c r="T86" s="323"/>
      <c r="U86" s="354"/>
      <c r="V86" s="354"/>
      <c r="W86" s="353">
        <v>11.799999999999999</v>
      </c>
      <c r="X86" s="323"/>
      <c r="Y86" s="353"/>
      <c r="Z86" s="353"/>
      <c r="AA86" s="353"/>
      <c r="AB86" s="353"/>
      <c r="AC86" s="353"/>
      <c r="AD86" s="353"/>
      <c r="AE86" s="353"/>
      <c r="AF86" s="323"/>
      <c r="AG86" s="323"/>
      <c r="AH86" s="353">
        <v>14.499999999999998</v>
      </c>
      <c r="AI86" s="323"/>
      <c r="AJ86" s="323"/>
      <c r="AK86" s="354"/>
      <c r="AL86" s="323"/>
      <c r="AM86" s="353"/>
      <c r="AN86" s="353"/>
      <c r="AO86" s="236" t="s">
        <v>1823</v>
      </c>
      <c r="AP86" s="326" t="s">
        <v>126</v>
      </c>
      <c r="AQ86" s="326"/>
      <c r="AR86" s="326"/>
      <c r="AS86" s="327"/>
      <c r="AT86" s="326">
        <v>5</v>
      </c>
      <c r="AU86" s="326"/>
      <c r="AV86" s="326"/>
      <c r="AW86" s="326"/>
      <c r="AX86" s="326" t="s">
        <v>971</v>
      </c>
      <c r="AY86" s="323"/>
      <c r="AZ86" s="326">
        <v>0</v>
      </c>
      <c r="BA86" s="326">
        <v>0</v>
      </c>
      <c r="BB86" s="326">
        <v>0</v>
      </c>
      <c r="BC86" s="326">
        <v>0</v>
      </c>
      <c r="BD86" s="326">
        <v>0</v>
      </c>
      <c r="BE86" s="326">
        <v>0</v>
      </c>
      <c r="BF86" s="326">
        <v>0</v>
      </c>
      <c r="BG86" s="326">
        <v>0</v>
      </c>
      <c r="BH86" s="326">
        <v>0</v>
      </c>
      <c r="BI86" s="326">
        <v>0</v>
      </c>
      <c r="BJ86" s="326">
        <v>0</v>
      </c>
      <c r="BK86" s="326">
        <v>0</v>
      </c>
      <c r="BL86" s="326"/>
      <c r="BM86" s="326" t="s">
        <v>1041</v>
      </c>
      <c r="BN86" s="326">
        <v>12</v>
      </c>
      <c r="BO86" s="326" t="s">
        <v>1041</v>
      </c>
      <c r="BP86" s="356"/>
      <c r="BQ86" s="326"/>
      <c r="BR86" s="326">
        <v>12</v>
      </c>
      <c r="BS86" s="326"/>
      <c r="BT86" s="329"/>
      <c r="BU86" s="329"/>
      <c r="BV86" s="326"/>
      <c r="BW86" s="326" t="s">
        <v>1046</v>
      </c>
      <c r="BX86" s="326">
        <v>1</v>
      </c>
      <c r="BY86" s="329" t="s">
        <v>1722</v>
      </c>
      <c r="BZ86" s="393" t="s">
        <v>1833</v>
      </c>
      <c r="CA86" s="329" t="s">
        <v>184</v>
      </c>
    </row>
    <row r="87" spans="1:79" x14ac:dyDescent="0.15">
      <c r="A87" s="323">
        <v>12455</v>
      </c>
      <c r="B87" s="324">
        <v>42926</v>
      </c>
      <c r="C87" s="325" t="s">
        <v>1037</v>
      </c>
      <c r="D87" s="323" t="s">
        <v>1082</v>
      </c>
      <c r="E87" s="323"/>
      <c r="F87" s="323" t="s">
        <v>644</v>
      </c>
      <c r="G87" s="333">
        <v>42916</v>
      </c>
      <c r="H87" s="326" t="s">
        <v>1040</v>
      </c>
      <c r="I87" s="326" t="s">
        <v>1041</v>
      </c>
      <c r="J87" s="326">
        <v>31</v>
      </c>
      <c r="K87" s="323" t="s">
        <v>1439</v>
      </c>
      <c r="L87" s="323" t="s">
        <v>1440</v>
      </c>
      <c r="M87" s="353">
        <v>94.999999999999986</v>
      </c>
      <c r="N87" s="353">
        <v>35.520000000000003</v>
      </c>
      <c r="O87" s="323"/>
      <c r="P87" s="323"/>
      <c r="Q87" s="354"/>
      <c r="R87" s="392"/>
      <c r="S87" s="354"/>
      <c r="T87" s="323"/>
      <c r="U87" s="354"/>
      <c r="V87" s="354"/>
      <c r="W87" s="353">
        <v>15.048181818181817</v>
      </c>
      <c r="X87" s="323"/>
      <c r="Y87" s="353"/>
      <c r="Z87" s="353"/>
      <c r="AA87" s="353"/>
      <c r="AB87" s="353"/>
      <c r="AC87" s="353"/>
      <c r="AD87" s="353"/>
      <c r="AE87" s="354"/>
      <c r="AF87" s="323"/>
      <c r="AG87" s="323"/>
      <c r="AH87" s="353">
        <v>17.059999999999999</v>
      </c>
      <c r="AI87" s="323"/>
      <c r="AJ87" s="323"/>
      <c r="AK87" s="353"/>
      <c r="AL87" s="323"/>
      <c r="AM87" s="353"/>
      <c r="AN87" s="353"/>
      <c r="AO87" s="236" t="s">
        <v>1822</v>
      </c>
      <c r="AP87" s="326" t="s">
        <v>126</v>
      </c>
      <c r="AQ87" s="326"/>
      <c r="AR87" s="326"/>
      <c r="AS87" s="327"/>
      <c r="AT87" s="326">
        <v>8</v>
      </c>
      <c r="AU87" s="326"/>
      <c r="AV87" s="326"/>
      <c r="AW87" s="326"/>
      <c r="AX87" s="326" t="s">
        <v>126</v>
      </c>
      <c r="AY87" s="323" t="s">
        <v>1441</v>
      </c>
      <c r="AZ87" s="326">
        <v>0</v>
      </c>
      <c r="BA87" s="326">
        <v>0</v>
      </c>
      <c r="BB87" s="326">
        <v>0</v>
      </c>
      <c r="BC87" s="326">
        <v>0</v>
      </c>
      <c r="BD87" s="326">
        <v>0</v>
      </c>
      <c r="BE87" s="326">
        <v>0</v>
      </c>
      <c r="BF87" s="326">
        <v>0</v>
      </c>
      <c r="BG87" s="326">
        <v>0</v>
      </c>
      <c r="BH87" s="326">
        <v>0</v>
      </c>
      <c r="BI87" s="326">
        <v>0</v>
      </c>
      <c r="BJ87" s="326">
        <v>0</v>
      </c>
      <c r="BK87" s="326">
        <v>0</v>
      </c>
      <c r="BL87" s="326"/>
      <c r="BM87" s="326" t="s">
        <v>1041</v>
      </c>
      <c r="BN87" s="326"/>
      <c r="BO87" s="326" t="s">
        <v>1041</v>
      </c>
      <c r="BP87" s="356"/>
      <c r="BQ87" s="326"/>
      <c r="BR87" s="326"/>
      <c r="BS87" s="326"/>
      <c r="BT87" s="329"/>
      <c r="BU87" s="329"/>
      <c r="BV87" s="326"/>
      <c r="BW87" s="326" t="s">
        <v>1380</v>
      </c>
      <c r="BX87" s="326">
        <v>1</v>
      </c>
      <c r="BY87" s="329" t="s">
        <v>1442</v>
      </c>
      <c r="BZ87" s="343" t="s">
        <v>1834</v>
      </c>
      <c r="CA87" s="323" t="s">
        <v>184</v>
      </c>
    </row>
    <row r="88" spans="1:79" x14ac:dyDescent="0.15">
      <c r="A88" s="323">
        <v>13926</v>
      </c>
      <c r="B88" s="324">
        <v>42926</v>
      </c>
      <c r="C88" s="325" t="s">
        <v>1037</v>
      </c>
      <c r="D88" s="323" t="s">
        <v>1082</v>
      </c>
      <c r="E88" s="323"/>
      <c r="F88" s="323" t="s">
        <v>1057</v>
      </c>
      <c r="G88" s="333">
        <v>42768</v>
      </c>
      <c r="H88" s="326" t="s">
        <v>1040</v>
      </c>
      <c r="I88" s="326" t="s">
        <v>1041</v>
      </c>
      <c r="J88" s="326">
        <v>33</v>
      </c>
      <c r="K88" s="323" t="s">
        <v>1725</v>
      </c>
      <c r="L88" s="323" t="s">
        <v>1726</v>
      </c>
      <c r="M88" s="353">
        <v>109</v>
      </c>
      <c r="N88" s="353">
        <v>33.454545454545446</v>
      </c>
      <c r="O88" s="323"/>
      <c r="P88" s="323"/>
      <c r="Q88" s="354"/>
      <c r="R88" s="392"/>
      <c r="S88" s="354"/>
      <c r="T88" s="323"/>
      <c r="U88" s="354"/>
      <c r="V88" s="354"/>
      <c r="W88" s="353">
        <v>10.399999999999999</v>
      </c>
      <c r="X88" s="323"/>
      <c r="Y88" s="353"/>
      <c r="Z88" s="353"/>
      <c r="AA88" s="353"/>
      <c r="AB88" s="353"/>
      <c r="AC88" s="353"/>
      <c r="AD88" s="353"/>
      <c r="AE88" s="353"/>
      <c r="AF88" s="323"/>
      <c r="AG88" s="323"/>
      <c r="AH88" s="353">
        <v>16.600000000000001</v>
      </c>
      <c r="AI88" s="323"/>
      <c r="AJ88" s="323"/>
      <c r="AK88" s="354"/>
      <c r="AL88" s="323"/>
      <c r="AM88" s="353"/>
      <c r="AN88" s="353"/>
      <c r="AO88" s="236" t="s">
        <v>1835</v>
      </c>
      <c r="AP88" s="326" t="s">
        <v>126</v>
      </c>
      <c r="AQ88" s="326"/>
      <c r="AR88" s="326"/>
      <c r="AS88" s="327"/>
      <c r="AT88" s="326">
        <v>7</v>
      </c>
      <c r="AU88" s="326"/>
      <c r="AV88" s="326"/>
      <c r="AW88" s="326"/>
      <c r="AX88" s="326" t="s">
        <v>971</v>
      </c>
      <c r="AY88" s="323"/>
      <c r="AZ88" s="326">
        <v>0</v>
      </c>
      <c r="BA88" s="326">
        <v>0</v>
      </c>
      <c r="BB88" s="326">
        <v>0</v>
      </c>
      <c r="BC88" s="326">
        <v>0</v>
      </c>
      <c r="BD88" s="326">
        <v>0</v>
      </c>
      <c r="BE88" s="326">
        <v>0</v>
      </c>
      <c r="BF88" s="326">
        <v>0</v>
      </c>
      <c r="BG88" s="326">
        <v>0</v>
      </c>
      <c r="BH88" s="326">
        <v>0</v>
      </c>
      <c r="BI88" s="326">
        <v>0</v>
      </c>
      <c r="BJ88" s="326">
        <v>0</v>
      </c>
      <c r="BK88" s="326">
        <v>0</v>
      </c>
      <c r="BL88" s="326"/>
      <c r="BM88" s="326" t="s">
        <v>1041</v>
      </c>
      <c r="BN88" s="326"/>
      <c r="BO88" s="326" t="s">
        <v>1041</v>
      </c>
      <c r="BP88" s="356"/>
      <c r="BQ88" s="326"/>
      <c r="BR88" s="326"/>
      <c r="BS88" s="326"/>
      <c r="BT88" s="329"/>
      <c r="BU88" s="329"/>
      <c r="BV88" s="326"/>
      <c r="BW88" s="326" t="s">
        <v>1046</v>
      </c>
      <c r="BX88" s="326">
        <v>1</v>
      </c>
      <c r="BY88" s="323"/>
      <c r="BZ88" s="393" t="s">
        <v>1836</v>
      </c>
      <c r="CA88" s="329" t="s">
        <v>89</v>
      </c>
    </row>
    <row r="89" spans="1:79" x14ac:dyDescent="0.15">
      <c r="A89" s="323">
        <v>13408</v>
      </c>
      <c r="B89" s="324">
        <v>42926</v>
      </c>
      <c r="C89" s="325" t="s">
        <v>1186</v>
      </c>
      <c r="D89" s="323" t="s">
        <v>1082</v>
      </c>
      <c r="E89" s="323"/>
      <c r="F89" s="323" t="s">
        <v>1057</v>
      </c>
      <c r="G89" s="324">
        <v>42916</v>
      </c>
      <c r="H89" s="326" t="s">
        <v>971</v>
      </c>
      <c r="I89" s="326" t="s">
        <v>1167</v>
      </c>
      <c r="J89" s="326">
        <v>34</v>
      </c>
      <c r="K89" s="323" t="s">
        <v>1728</v>
      </c>
      <c r="L89" s="323" t="s">
        <v>1729</v>
      </c>
      <c r="M89" s="353">
        <v>97.63636363636364</v>
      </c>
      <c r="N89" s="353">
        <v>30.972727272727269</v>
      </c>
      <c r="O89" s="323"/>
      <c r="P89" s="323"/>
      <c r="Q89" s="354"/>
      <c r="R89" s="392"/>
      <c r="S89" s="354"/>
      <c r="T89" s="323"/>
      <c r="U89" s="354"/>
      <c r="V89" s="354"/>
      <c r="W89" s="353">
        <v>12.109090909090908</v>
      </c>
      <c r="X89" s="323"/>
      <c r="Y89" s="353"/>
      <c r="Z89" s="353"/>
      <c r="AA89" s="353"/>
      <c r="AB89" s="353"/>
      <c r="AC89" s="353"/>
      <c r="AD89" s="353"/>
      <c r="AE89" s="353"/>
      <c r="AF89" s="323"/>
      <c r="AG89" s="323"/>
      <c r="AH89" s="353">
        <v>18.118181818181817</v>
      </c>
      <c r="AI89" s="323"/>
      <c r="AJ89" s="323"/>
      <c r="AK89" s="353"/>
      <c r="AL89" s="323"/>
      <c r="AM89" s="353"/>
      <c r="AN89" s="353"/>
      <c r="AO89" s="236" t="s">
        <v>1837</v>
      </c>
      <c r="AP89" s="326" t="s">
        <v>126</v>
      </c>
      <c r="AQ89" s="326"/>
      <c r="AR89" s="326"/>
      <c r="AS89" s="327"/>
      <c r="AT89" s="326"/>
      <c r="AU89" s="326"/>
      <c r="AV89" s="326"/>
      <c r="AW89" s="326"/>
      <c r="AX89" s="326" t="s">
        <v>997</v>
      </c>
      <c r="AY89" s="323"/>
      <c r="AZ89" s="326">
        <v>0</v>
      </c>
      <c r="BA89" s="326">
        <v>0</v>
      </c>
      <c r="BB89" s="326">
        <v>0</v>
      </c>
      <c r="BC89" s="326">
        <v>0</v>
      </c>
      <c r="BD89" s="326">
        <v>0</v>
      </c>
      <c r="BE89" s="326">
        <v>0</v>
      </c>
      <c r="BF89" s="326">
        <v>0</v>
      </c>
      <c r="BG89" s="326">
        <v>0</v>
      </c>
      <c r="BH89" s="326">
        <v>0</v>
      </c>
      <c r="BI89" s="326">
        <v>0</v>
      </c>
      <c r="BJ89" s="326">
        <v>0</v>
      </c>
      <c r="BK89" s="326">
        <v>0</v>
      </c>
      <c r="BL89" s="326"/>
      <c r="BM89" s="326" t="s">
        <v>1041</v>
      </c>
      <c r="BN89" s="326"/>
      <c r="BO89" s="326" t="s">
        <v>1041</v>
      </c>
      <c r="BP89" s="356"/>
      <c r="BQ89" s="326"/>
      <c r="BR89" s="326"/>
      <c r="BS89" s="326"/>
      <c r="BT89" s="323"/>
      <c r="BU89" s="323"/>
      <c r="BV89" s="326"/>
      <c r="BW89" s="326" t="s">
        <v>1046</v>
      </c>
      <c r="BX89" s="326"/>
      <c r="BY89" s="323"/>
      <c r="BZ89" s="331" t="s">
        <v>1838</v>
      </c>
      <c r="CA89" s="329" t="s">
        <v>184</v>
      </c>
    </row>
    <row r="90" spans="1:79" x14ac:dyDescent="0.15">
      <c r="A90" s="323">
        <v>14717</v>
      </c>
      <c r="B90" s="324">
        <v>42928</v>
      </c>
      <c r="C90" s="325" t="s">
        <v>1037</v>
      </c>
      <c r="D90" s="323" t="s">
        <v>1082</v>
      </c>
      <c r="E90" s="323"/>
      <c r="F90" s="323" t="s">
        <v>1057</v>
      </c>
      <c r="G90" s="324">
        <v>42825</v>
      </c>
      <c r="H90" s="326" t="s">
        <v>1040</v>
      </c>
      <c r="I90" s="326" t="s">
        <v>1041</v>
      </c>
      <c r="J90" s="326">
        <v>35</v>
      </c>
      <c r="K90" s="323" t="s">
        <v>1731</v>
      </c>
      <c r="L90" s="323" t="s">
        <v>1732</v>
      </c>
      <c r="M90" s="353">
        <v>83.25454545454545</v>
      </c>
      <c r="N90" s="353">
        <v>33.799999999999997</v>
      </c>
      <c r="O90" s="323"/>
      <c r="P90" s="323"/>
      <c r="Q90" s="354"/>
      <c r="R90" s="323"/>
      <c r="S90" s="354"/>
      <c r="T90" s="323"/>
      <c r="U90" s="354"/>
      <c r="V90" s="354"/>
      <c r="W90" s="353">
        <v>13.67272727272727</v>
      </c>
      <c r="X90" s="323"/>
      <c r="Y90" s="353"/>
      <c r="Z90" s="353"/>
      <c r="AA90" s="353"/>
      <c r="AB90" s="353"/>
      <c r="AC90" s="353"/>
      <c r="AD90" s="353"/>
      <c r="AE90" s="353"/>
      <c r="AF90" s="323"/>
      <c r="AG90" s="323"/>
      <c r="AH90" s="353">
        <v>17.2</v>
      </c>
      <c r="AI90" s="323"/>
      <c r="AJ90" s="323"/>
      <c r="AK90" s="353"/>
      <c r="AL90" s="323"/>
      <c r="AM90" s="353"/>
      <c r="AN90" s="353"/>
      <c r="AO90" s="236" t="s">
        <v>1839</v>
      </c>
      <c r="AP90" s="326" t="s">
        <v>126</v>
      </c>
      <c r="AQ90" s="326"/>
      <c r="AR90" s="326"/>
      <c r="AS90" s="327"/>
      <c r="AT90" s="326">
        <v>6</v>
      </c>
      <c r="AU90" s="326"/>
      <c r="AV90" s="326"/>
      <c r="AW90" s="326"/>
      <c r="AX90" s="326" t="s">
        <v>1045</v>
      </c>
      <c r="AY90" s="323"/>
      <c r="AZ90" s="326">
        <v>0</v>
      </c>
      <c r="BA90" s="326">
        <v>0</v>
      </c>
      <c r="BB90" s="326">
        <v>0</v>
      </c>
      <c r="BC90" s="326">
        <v>0</v>
      </c>
      <c r="BD90" s="326">
        <v>0</v>
      </c>
      <c r="BE90" s="326">
        <v>0</v>
      </c>
      <c r="BF90" s="326">
        <v>0</v>
      </c>
      <c r="BG90" s="326">
        <v>0</v>
      </c>
      <c r="BH90" s="326">
        <v>0</v>
      </c>
      <c r="BI90" s="326">
        <v>0</v>
      </c>
      <c r="BJ90" s="326">
        <v>0</v>
      </c>
      <c r="BK90" s="326">
        <v>0</v>
      </c>
      <c r="BL90" s="326"/>
      <c r="BM90" s="326" t="s">
        <v>1041</v>
      </c>
      <c r="BN90" s="326"/>
      <c r="BO90" s="326" t="s">
        <v>1041</v>
      </c>
      <c r="BP90" s="356"/>
      <c r="BQ90" s="326"/>
      <c r="BR90" s="326"/>
      <c r="BS90" s="328"/>
      <c r="BT90" s="329"/>
      <c r="BU90" s="329"/>
      <c r="BV90" s="326"/>
      <c r="BW90" s="326" t="s">
        <v>1046</v>
      </c>
      <c r="BX90" s="326">
        <v>1</v>
      </c>
      <c r="BY90" s="326"/>
      <c r="BZ90" s="350" t="s">
        <v>1840</v>
      </c>
      <c r="CA90" s="323" t="s">
        <v>89</v>
      </c>
    </row>
    <row r="91" spans="1:79" x14ac:dyDescent="0.15">
      <c r="A91" s="323">
        <v>14227</v>
      </c>
      <c r="B91" s="324">
        <v>42926</v>
      </c>
      <c r="C91" s="325" t="s">
        <v>1037</v>
      </c>
      <c r="D91" s="323" t="s">
        <v>1082</v>
      </c>
      <c r="E91" s="323"/>
      <c r="F91" s="323" t="s">
        <v>644</v>
      </c>
      <c r="G91" s="324">
        <v>42816</v>
      </c>
      <c r="H91" s="326" t="s">
        <v>1040</v>
      </c>
      <c r="I91" s="326" t="s">
        <v>1041</v>
      </c>
      <c r="J91" s="326">
        <v>10</v>
      </c>
      <c r="K91" s="323" t="s">
        <v>905</v>
      </c>
      <c r="L91" s="323" t="s">
        <v>1770</v>
      </c>
      <c r="M91" s="353">
        <v>144.91</v>
      </c>
      <c r="N91" s="353">
        <v>17.236363636363635</v>
      </c>
      <c r="O91" s="323"/>
      <c r="P91" s="323"/>
      <c r="Q91" s="354"/>
      <c r="R91" s="392"/>
      <c r="S91" s="354"/>
      <c r="T91" s="323"/>
      <c r="U91" s="354"/>
      <c r="V91" s="354"/>
      <c r="W91" s="353">
        <v>17.236363636363635</v>
      </c>
      <c r="X91" s="323"/>
      <c r="Y91" s="353"/>
      <c r="Z91" s="353"/>
      <c r="AA91" s="353"/>
      <c r="AB91" s="353"/>
      <c r="AC91" s="353"/>
      <c r="AD91" s="353"/>
      <c r="AE91" s="353"/>
      <c r="AF91" s="323"/>
      <c r="AG91" s="323"/>
      <c r="AH91" s="353">
        <v>17.236363636363635</v>
      </c>
      <c r="AI91" s="323"/>
      <c r="AJ91" s="323"/>
      <c r="AK91" s="353"/>
      <c r="AL91" s="323"/>
      <c r="AM91" s="353"/>
      <c r="AN91" s="353"/>
      <c r="AO91" s="323" t="s">
        <v>1560</v>
      </c>
      <c r="AP91" s="326" t="s">
        <v>1041</v>
      </c>
      <c r="AQ91" s="326"/>
      <c r="AR91" s="326"/>
      <c r="AS91" s="327"/>
      <c r="AT91" s="326">
        <v>22</v>
      </c>
      <c r="AU91" s="326">
        <v>455</v>
      </c>
      <c r="AV91" s="326"/>
      <c r="AW91" s="326">
        <v>7.5</v>
      </c>
      <c r="AX91" s="326" t="s">
        <v>1041</v>
      </c>
      <c r="AY91" s="323"/>
      <c r="AZ91" s="326">
        <v>0</v>
      </c>
      <c r="BA91" s="326">
        <v>0</v>
      </c>
      <c r="BB91" s="326">
        <v>0</v>
      </c>
      <c r="BC91" s="326">
        <v>0</v>
      </c>
      <c r="BD91" s="326">
        <v>0</v>
      </c>
      <c r="BE91" s="326">
        <v>0</v>
      </c>
      <c r="BF91" s="326">
        <v>0</v>
      </c>
      <c r="BG91" s="326">
        <v>0</v>
      </c>
      <c r="BH91" s="326">
        <v>0</v>
      </c>
      <c r="BI91" s="326">
        <v>0</v>
      </c>
      <c r="BJ91" s="326">
        <v>0</v>
      </c>
      <c r="BK91" s="326">
        <v>0</v>
      </c>
      <c r="BL91" s="326"/>
      <c r="BM91" s="326" t="s">
        <v>1041</v>
      </c>
      <c r="BN91" s="326"/>
      <c r="BO91" s="326" t="s">
        <v>1041</v>
      </c>
      <c r="BP91" s="356"/>
      <c r="BQ91" s="326"/>
      <c r="BR91" s="326"/>
      <c r="BS91" s="326"/>
      <c r="BT91" s="323"/>
      <c r="BU91" s="323"/>
      <c r="BV91" s="326"/>
      <c r="BW91" s="326" t="s">
        <v>1046</v>
      </c>
      <c r="BX91" s="326">
        <v>1</v>
      </c>
      <c r="BY91" s="352" t="s">
        <v>1692</v>
      </c>
      <c r="BZ91" s="331" t="s">
        <v>1841</v>
      </c>
      <c r="CA91" s="329" t="s">
        <v>89</v>
      </c>
    </row>
  </sheetData>
  <sheetProtection algorithmName="SHA-512" hashValue="m4H+RJsaUe4BGKv8qsXxglWCHXgrfL9L2RlWl1Mh+fk7L2Iw6xAu+Vn92fQ/3d4gfhwCD2sO9/fO5nVljDsg8A==" saltValue="lvZ7Z0zUkvV9oEL5HOTQng==" spinCount="100000" sheet="1" objects="1" scenarios="1"/>
  <hyperlinks>
    <hyperlink ref="BZ25" r:id="rId1" xr:uid="{3C1A04CD-5D07-7E40-A959-1446999C4968}"/>
    <hyperlink ref="BZ56" r:id="rId2" xr:uid="{833F0E66-D194-B74A-8914-A6477EAD1849}"/>
    <hyperlink ref="BZ83" r:id="rId3" xr:uid="{939DCAE3-BBCE-8A45-A884-0031C76A56F5}"/>
    <hyperlink ref="BZ79" r:id="rId4" xr:uid="{4F286BB6-5C62-0948-833A-7EAEA7A01BFC}"/>
    <hyperlink ref="BZ90" r:id="rId5" xr:uid="{B088EE95-6891-FA49-8276-DFD726ADB636}"/>
  </hyperlinks>
  <pageMargins left="0.75" right="0.75" top="1" bottom="1" header="0.5" footer="0.5"/>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053519-88DE-8249-ABDB-DFC5BEF1A81D}">
  <sheetPr codeName="Sheet56"/>
  <dimension ref="A1:DE85"/>
  <sheetViews>
    <sheetView zoomScaleNormal="100" zoomScalePageLayoutView="120" workbookViewId="0">
      <selection activeCell="K2" sqref="K2:K32"/>
    </sheetView>
  </sheetViews>
  <sheetFormatPr baseColWidth="10" defaultRowHeight="13" x14ac:dyDescent="0.15"/>
  <cols>
    <col min="11" max="11" width="17" bestFit="1" customWidth="1"/>
    <col min="12" max="12" width="14.5" customWidth="1"/>
    <col min="41" max="41" width="16.33203125" bestFit="1" customWidth="1"/>
    <col min="64" max="64" width="8.83203125" customWidth="1"/>
    <col min="65" max="65" width="9.1640625" customWidth="1"/>
    <col min="69" max="69" width="9" customWidth="1"/>
    <col min="70" max="70" width="8.83203125" customWidth="1"/>
    <col min="71" max="71" width="8" customWidth="1"/>
  </cols>
  <sheetData>
    <row r="1" spans="1:109" ht="79" customHeight="1" x14ac:dyDescent="0.15">
      <c r="A1" s="126" t="s">
        <v>562</v>
      </c>
      <c r="B1" s="126" t="s">
        <v>552</v>
      </c>
      <c r="C1" s="127" t="s">
        <v>553</v>
      </c>
      <c r="D1" s="128" t="s">
        <v>633</v>
      </c>
      <c r="E1" s="128" t="s">
        <v>634</v>
      </c>
      <c r="F1" s="128" t="s">
        <v>635</v>
      </c>
      <c r="G1" s="126" t="s">
        <v>636</v>
      </c>
      <c r="H1" s="129" t="s">
        <v>763</v>
      </c>
      <c r="I1" s="129" t="s">
        <v>578</v>
      </c>
      <c r="J1" s="129" t="s">
        <v>579</v>
      </c>
      <c r="K1" s="128" t="s">
        <v>248</v>
      </c>
      <c r="L1" s="130" t="s">
        <v>580</v>
      </c>
      <c r="M1" s="131" t="s">
        <v>581</v>
      </c>
      <c r="N1" s="132" t="s">
        <v>467</v>
      </c>
      <c r="O1" s="132" t="s">
        <v>468</v>
      </c>
      <c r="P1" s="132" t="s">
        <v>469</v>
      </c>
      <c r="Q1" s="132" t="s">
        <v>642</v>
      </c>
      <c r="R1" s="132" t="s">
        <v>549</v>
      </c>
      <c r="S1" s="132" t="s">
        <v>550</v>
      </c>
      <c r="T1" s="132" t="s">
        <v>551</v>
      </c>
      <c r="U1" s="132" t="s">
        <v>645</v>
      </c>
      <c r="V1" s="133" t="s">
        <v>646</v>
      </c>
      <c r="W1" s="134" t="s">
        <v>647</v>
      </c>
      <c r="X1" s="134" t="s">
        <v>513</v>
      </c>
      <c r="Y1" s="134" t="s">
        <v>304</v>
      </c>
      <c r="Z1" s="134" t="s">
        <v>307</v>
      </c>
      <c r="AA1" s="134" t="s">
        <v>465</v>
      </c>
      <c r="AB1" s="134" t="s">
        <v>466</v>
      </c>
      <c r="AC1" s="134" t="s">
        <v>345</v>
      </c>
      <c r="AD1" s="134" t="s">
        <v>346</v>
      </c>
      <c r="AE1" s="135" t="s">
        <v>564</v>
      </c>
      <c r="AF1" s="136" t="s">
        <v>590</v>
      </c>
      <c r="AG1" s="136" t="s">
        <v>591</v>
      </c>
      <c r="AH1" s="137" t="s">
        <v>700</v>
      </c>
      <c r="AI1" s="137" t="s">
        <v>701</v>
      </c>
      <c r="AJ1" s="137" t="s">
        <v>702</v>
      </c>
      <c r="AK1" s="137" t="s">
        <v>703</v>
      </c>
      <c r="AL1" s="217" t="s">
        <v>185</v>
      </c>
      <c r="AM1" s="217" t="s">
        <v>186</v>
      </c>
      <c r="AN1" s="217" t="s">
        <v>187</v>
      </c>
      <c r="AO1" s="138" t="s">
        <v>605</v>
      </c>
      <c r="AP1" s="139" t="s">
        <v>499</v>
      </c>
      <c r="AQ1" s="139" t="s">
        <v>257</v>
      </c>
      <c r="AR1" s="140" t="s">
        <v>258</v>
      </c>
      <c r="AS1" s="141" t="s">
        <v>432</v>
      </c>
      <c r="AT1" s="142" t="s">
        <v>433</v>
      </c>
      <c r="AU1" s="310" t="s">
        <v>1334</v>
      </c>
      <c r="AV1" s="310" t="s">
        <v>1335</v>
      </c>
      <c r="AW1" s="310" t="s">
        <v>1336</v>
      </c>
      <c r="AX1" s="143" t="s">
        <v>606</v>
      </c>
      <c r="AY1" s="144" t="s">
        <v>607</v>
      </c>
      <c r="AZ1" s="145" t="s">
        <v>608</v>
      </c>
      <c r="BA1" s="146" t="s">
        <v>287</v>
      </c>
      <c r="BB1" s="145" t="s">
        <v>256</v>
      </c>
      <c r="BC1" s="146" t="s">
        <v>335</v>
      </c>
      <c r="BD1" s="145" t="s">
        <v>253</v>
      </c>
      <c r="BE1" s="146" t="s">
        <v>637</v>
      </c>
      <c r="BF1" s="145" t="s">
        <v>547</v>
      </c>
      <c r="BG1" s="147" t="s">
        <v>235</v>
      </c>
      <c r="BH1" s="243" t="s">
        <v>1017</v>
      </c>
      <c r="BI1" s="244" t="s">
        <v>1018</v>
      </c>
      <c r="BJ1" s="145" t="s">
        <v>1010</v>
      </c>
      <c r="BK1" s="147" t="s">
        <v>1011</v>
      </c>
      <c r="BL1" s="129" t="s">
        <v>1012</v>
      </c>
      <c r="BM1" s="129" t="s">
        <v>1013</v>
      </c>
      <c r="BN1" s="129" t="s">
        <v>237</v>
      </c>
      <c r="BO1" s="129" t="s">
        <v>463</v>
      </c>
      <c r="BP1" s="129" t="s">
        <v>801</v>
      </c>
      <c r="BQ1" s="129" t="s">
        <v>1014</v>
      </c>
      <c r="BR1" s="129" t="s">
        <v>1015</v>
      </c>
      <c r="BS1" s="129" t="s">
        <v>1016</v>
      </c>
      <c r="BT1" s="127" t="s">
        <v>327</v>
      </c>
      <c r="BU1" s="127" t="s">
        <v>234</v>
      </c>
      <c r="BV1" s="129" t="s">
        <v>438</v>
      </c>
      <c r="BW1" s="129" t="s">
        <v>238</v>
      </c>
      <c r="BX1" s="316" t="s">
        <v>1357</v>
      </c>
      <c r="BY1" s="127" t="s">
        <v>434</v>
      </c>
      <c r="BZ1" s="129" t="s">
        <v>435</v>
      </c>
      <c r="CA1" s="126" t="s">
        <v>582</v>
      </c>
    </row>
    <row r="2" spans="1:109" ht="13" customHeight="1" x14ac:dyDescent="0.15">
      <c r="A2" s="323">
        <v>13593</v>
      </c>
      <c r="B2" s="324">
        <v>42929</v>
      </c>
      <c r="C2" s="325" t="s">
        <v>1037</v>
      </c>
      <c r="D2" s="323" t="s">
        <v>1255</v>
      </c>
      <c r="E2" s="323"/>
      <c r="F2" s="323" t="s">
        <v>1051</v>
      </c>
      <c r="G2" s="324">
        <v>42837</v>
      </c>
      <c r="H2" s="326" t="s">
        <v>1040</v>
      </c>
      <c r="I2" s="326" t="s">
        <v>1041</v>
      </c>
      <c r="J2" s="326">
        <v>1</v>
      </c>
      <c r="K2" s="323" t="s">
        <v>1681</v>
      </c>
      <c r="L2" s="323" t="s">
        <v>1682</v>
      </c>
      <c r="M2" s="353">
        <v>47.272727272727266</v>
      </c>
      <c r="N2" s="353">
        <v>17.636363636363633</v>
      </c>
      <c r="O2" s="323"/>
      <c r="P2" s="323"/>
      <c r="Q2" s="354"/>
      <c r="R2" s="392"/>
      <c r="S2" s="354"/>
      <c r="T2" s="323"/>
      <c r="U2" s="354"/>
      <c r="V2" s="354"/>
      <c r="W2" s="354"/>
      <c r="X2" s="323"/>
      <c r="Y2" s="353"/>
      <c r="Z2" s="353"/>
      <c r="AA2" s="353"/>
      <c r="AB2" s="353"/>
      <c r="AC2" s="353"/>
      <c r="AD2" s="353"/>
      <c r="AE2" s="353"/>
      <c r="AF2" s="323"/>
      <c r="AG2" s="323"/>
      <c r="AH2" s="353"/>
      <c r="AI2" s="323"/>
      <c r="AJ2" s="323"/>
      <c r="AK2" s="354"/>
      <c r="AL2" s="323"/>
      <c r="AM2" s="353"/>
      <c r="AN2" s="353"/>
      <c r="AO2" s="323" t="s">
        <v>1054</v>
      </c>
      <c r="AP2" s="326" t="s">
        <v>1041</v>
      </c>
      <c r="AQ2" s="326"/>
      <c r="AR2" s="326"/>
      <c r="AS2" s="327"/>
      <c r="AT2" s="326">
        <v>10</v>
      </c>
      <c r="AU2" s="326"/>
      <c r="AV2" s="326"/>
      <c r="AW2" s="326"/>
      <c r="AX2" s="326" t="s">
        <v>1045</v>
      </c>
      <c r="AY2" s="323"/>
      <c r="AZ2" s="326">
        <v>0</v>
      </c>
      <c r="BA2" s="326">
        <v>0</v>
      </c>
      <c r="BB2" s="326">
        <v>0</v>
      </c>
      <c r="BC2" s="326">
        <v>0</v>
      </c>
      <c r="BD2" s="326">
        <v>0</v>
      </c>
      <c r="BE2" s="326">
        <v>0</v>
      </c>
      <c r="BF2" s="326">
        <v>0</v>
      </c>
      <c r="BG2" s="326">
        <v>0</v>
      </c>
      <c r="BH2" s="326">
        <v>0</v>
      </c>
      <c r="BI2" s="326">
        <v>0</v>
      </c>
      <c r="BJ2" s="326">
        <v>0</v>
      </c>
      <c r="BK2" s="326">
        <v>0</v>
      </c>
      <c r="BL2" s="326"/>
      <c r="BM2" s="326" t="s">
        <v>1041</v>
      </c>
      <c r="BN2" s="326"/>
      <c r="BO2" s="326" t="s">
        <v>1041</v>
      </c>
      <c r="BP2" s="355">
        <v>94.472727272727269</v>
      </c>
      <c r="BQ2" s="326"/>
      <c r="BR2" s="326"/>
      <c r="BS2" s="328">
        <v>42916</v>
      </c>
      <c r="BT2" s="236" t="s">
        <v>1683</v>
      </c>
      <c r="BU2" s="329"/>
      <c r="BV2" s="326"/>
      <c r="BW2" s="326" t="s">
        <v>1046</v>
      </c>
      <c r="BX2" s="326"/>
      <c r="BY2" s="329" t="s">
        <v>1684</v>
      </c>
      <c r="BZ2" s="323" t="s">
        <v>23</v>
      </c>
      <c r="CA2" s="329" t="s">
        <v>89</v>
      </c>
    </row>
    <row r="3" spans="1:109" ht="13" customHeight="1" x14ac:dyDescent="0.15">
      <c r="A3" s="323">
        <v>15158</v>
      </c>
      <c r="B3" s="324">
        <v>42925</v>
      </c>
      <c r="C3" s="325" t="s">
        <v>1037</v>
      </c>
      <c r="D3" s="323" t="s">
        <v>1255</v>
      </c>
      <c r="E3" s="323"/>
      <c r="F3" s="323" t="s">
        <v>1051</v>
      </c>
      <c r="G3" s="324">
        <v>42922</v>
      </c>
      <c r="H3" s="326" t="s">
        <v>1040</v>
      </c>
      <c r="I3" s="326" t="s">
        <v>1041</v>
      </c>
      <c r="J3" s="326">
        <v>2</v>
      </c>
      <c r="K3" s="323" t="s">
        <v>1042</v>
      </c>
      <c r="L3" s="323" t="s">
        <v>1087</v>
      </c>
      <c r="M3" s="353">
        <v>77.354545454545445</v>
      </c>
      <c r="N3" s="353">
        <v>18.709090909090907</v>
      </c>
      <c r="O3" s="323"/>
      <c r="P3" s="323"/>
      <c r="Q3" s="354"/>
      <c r="R3" s="392"/>
      <c r="S3" s="354"/>
      <c r="T3" s="323"/>
      <c r="U3" s="354"/>
      <c r="V3" s="354"/>
      <c r="W3" s="354"/>
      <c r="X3" s="323"/>
      <c r="Y3" s="353"/>
      <c r="Z3" s="353"/>
      <c r="AA3" s="353"/>
      <c r="AB3" s="353"/>
      <c r="AC3" s="353"/>
      <c r="AD3" s="353"/>
      <c r="AE3" s="353"/>
      <c r="AF3" s="323"/>
      <c r="AG3" s="323"/>
      <c r="AH3" s="353"/>
      <c r="AI3" s="323"/>
      <c r="AJ3" s="323"/>
      <c r="AK3" s="353"/>
      <c r="AL3" s="323"/>
      <c r="AM3" s="353"/>
      <c r="AN3" s="353"/>
      <c r="AO3" s="323" t="s">
        <v>1054</v>
      </c>
      <c r="AP3" s="326" t="s">
        <v>1041</v>
      </c>
      <c r="AQ3" s="326"/>
      <c r="AR3" s="326"/>
      <c r="AS3" s="327"/>
      <c r="AT3" s="326">
        <v>7</v>
      </c>
      <c r="AU3" s="326"/>
      <c r="AV3" s="326"/>
      <c r="AW3" s="326"/>
      <c r="AX3" s="326" t="s">
        <v>1045</v>
      </c>
      <c r="AY3" s="323"/>
      <c r="AZ3" s="326">
        <v>0</v>
      </c>
      <c r="BA3" s="326">
        <v>0</v>
      </c>
      <c r="BB3" s="326">
        <v>0</v>
      </c>
      <c r="BC3" s="326">
        <v>0</v>
      </c>
      <c r="BD3" s="326">
        <v>0</v>
      </c>
      <c r="BE3" s="326">
        <v>0</v>
      </c>
      <c r="BF3" s="326">
        <v>0</v>
      </c>
      <c r="BG3" s="326">
        <v>0</v>
      </c>
      <c r="BH3" s="326">
        <v>0</v>
      </c>
      <c r="BI3" s="326">
        <v>0</v>
      </c>
      <c r="BJ3" s="326">
        <v>0</v>
      </c>
      <c r="BK3" s="326">
        <v>0</v>
      </c>
      <c r="BL3" s="326"/>
      <c r="BM3" s="326" t="s">
        <v>1041</v>
      </c>
      <c r="BN3" s="326">
        <v>12</v>
      </c>
      <c r="BO3" s="326" t="s">
        <v>1041</v>
      </c>
      <c r="BP3" s="356"/>
      <c r="BQ3" s="326"/>
      <c r="BR3" s="326">
        <v>12</v>
      </c>
      <c r="BS3" s="326"/>
      <c r="BT3" s="323"/>
      <c r="BU3" s="329"/>
      <c r="BV3" s="326"/>
      <c r="BW3" s="326" t="s">
        <v>1046</v>
      </c>
      <c r="BX3" s="326"/>
      <c r="BY3" s="323" t="s">
        <v>1685</v>
      </c>
      <c r="BZ3" s="397" t="s">
        <v>1842</v>
      </c>
      <c r="CA3" s="329" t="s">
        <v>130</v>
      </c>
    </row>
    <row r="4" spans="1:109" ht="13" customHeight="1" x14ac:dyDescent="0.15">
      <c r="A4" s="323">
        <v>11798</v>
      </c>
      <c r="B4" s="324">
        <v>42925</v>
      </c>
      <c r="C4" s="325" t="s">
        <v>1037</v>
      </c>
      <c r="D4" s="323" t="s">
        <v>1255</v>
      </c>
      <c r="E4" s="323"/>
      <c r="F4" s="323" t="s">
        <v>1051</v>
      </c>
      <c r="G4" s="333">
        <v>42916</v>
      </c>
      <c r="H4" s="326" t="s">
        <v>1040</v>
      </c>
      <c r="I4" s="326" t="s">
        <v>1041</v>
      </c>
      <c r="J4" s="326">
        <v>3</v>
      </c>
      <c r="K4" s="323" t="s">
        <v>1097</v>
      </c>
      <c r="L4" s="323" t="s">
        <v>1383</v>
      </c>
      <c r="M4" s="353">
        <v>57.999999999999993</v>
      </c>
      <c r="N4" s="353">
        <v>19.718181818181819</v>
      </c>
      <c r="O4" s="323"/>
      <c r="P4" s="323"/>
      <c r="Q4" s="354"/>
      <c r="R4" s="392"/>
      <c r="S4" s="354"/>
      <c r="T4" s="323"/>
      <c r="U4" s="354"/>
      <c r="V4" s="354"/>
      <c r="W4" s="354"/>
      <c r="X4" s="323"/>
      <c r="Y4" s="353"/>
      <c r="Z4" s="353"/>
      <c r="AA4" s="353"/>
      <c r="AB4" s="353"/>
      <c r="AC4" s="353"/>
      <c r="AD4" s="354"/>
      <c r="AE4" s="353"/>
      <c r="AF4" s="323"/>
      <c r="AG4" s="323"/>
      <c r="AH4" s="353"/>
      <c r="AI4" s="323"/>
      <c r="AJ4" s="323"/>
      <c r="AK4" s="353"/>
      <c r="AL4" s="323"/>
      <c r="AM4" s="353"/>
      <c r="AN4" s="353"/>
      <c r="AO4" s="323" t="s">
        <v>1054</v>
      </c>
      <c r="AP4" s="326" t="s">
        <v>1041</v>
      </c>
      <c r="AQ4" s="326"/>
      <c r="AR4" s="326"/>
      <c r="AS4" s="327"/>
      <c r="AT4" s="326">
        <v>7.5</v>
      </c>
      <c r="AU4" s="326"/>
      <c r="AV4" s="326"/>
      <c r="AW4" s="326"/>
      <c r="AX4" s="326" t="s">
        <v>1041</v>
      </c>
      <c r="AY4" s="323"/>
      <c r="AZ4" s="326">
        <v>0</v>
      </c>
      <c r="BA4" s="326">
        <v>0</v>
      </c>
      <c r="BB4" s="326">
        <v>0</v>
      </c>
      <c r="BC4" s="326">
        <v>0</v>
      </c>
      <c r="BD4" s="326">
        <v>0</v>
      </c>
      <c r="BE4" s="326">
        <v>0</v>
      </c>
      <c r="BF4" s="326">
        <v>0</v>
      </c>
      <c r="BG4" s="326">
        <v>0</v>
      </c>
      <c r="BH4" s="326">
        <v>0</v>
      </c>
      <c r="BI4" s="326">
        <v>0</v>
      </c>
      <c r="BJ4" s="326">
        <v>0</v>
      </c>
      <c r="BK4" s="326">
        <v>0</v>
      </c>
      <c r="BL4" s="326"/>
      <c r="BM4" s="326" t="s">
        <v>1041</v>
      </c>
      <c r="BN4" s="326"/>
      <c r="BO4" s="326" t="s">
        <v>1041</v>
      </c>
      <c r="BP4" s="356"/>
      <c r="BQ4" s="326"/>
      <c r="BR4" s="326"/>
      <c r="BS4" s="326"/>
      <c r="BT4" s="323"/>
      <c r="BU4" s="329"/>
      <c r="BV4" s="326"/>
      <c r="BW4" s="326" t="s">
        <v>1046</v>
      </c>
      <c r="BX4" s="326">
        <v>1</v>
      </c>
      <c r="BY4" s="323"/>
      <c r="BZ4" s="397" t="s">
        <v>1588</v>
      </c>
      <c r="CA4" s="323" t="s">
        <v>184</v>
      </c>
      <c r="CC4" s="161"/>
      <c r="CD4" s="161"/>
      <c r="CE4" s="161"/>
      <c r="CF4" s="161"/>
      <c r="CG4" s="161"/>
      <c r="CH4" s="161"/>
      <c r="CI4" s="161"/>
      <c r="CJ4" s="161"/>
      <c r="CK4" s="161"/>
      <c r="CL4" s="161"/>
      <c r="CM4" s="161"/>
      <c r="CN4" s="161"/>
      <c r="CO4" s="161"/>
      <c r="CP4" s="161"/>
      <c r="CQ4" s="161"/>
      <c r="CR4" s="161"/>
      <c r="CS4" s="161"/>
      <c r="CT4" s="161"/>
      <c r="CU4" s="161"/>
      <c r="CV4" s="161"/>
      <c r="CW4" s="161"/>
      <c r="CX4" s="161"/>
      <c r="CY4" s="161"/>
      <c r="CZ4" s="161"/>
      <c r="DA4" s="161"/>
      <c r="DB4" s="161"/>
      <c r="DC4" s="161"/>
      <c r="DD4" s="161"/>
      <c r="DE4" s="161"/>
    </row>
    <row r="5" spans="1:109" ht="13" customHeight="1" x14ac:dyDescent="0.15">
      <c r="A5" s="323">
        <v>13060</v>
      </c>
      <c r="B5" s="324">
        <v>42929</v>
      </c>
      <c r="C5" s="325" t="s">
        <v>1037</v>
      </c>
      <c r="D5" s="323" t="s">
        <v>1255</v>
      </c>
      <c r="E5" s="323"/>
      <c r="F5" s="323" t="s">
        <v>1051</v>
      </c>
      <c r="G5" s="324">
        <v>42794</v>
      </c>
      <c r="H5" s="326" t="s">
        <v>971</v>
      </c>
      <c r="I5" s="326" t="s">
        <v>1167</v>
      </c>
      <c r="J5" s="326">
        <v>6</v>
      </c>
      <c r="K5" s="323" t="s">
        <v>1047</v>
      </c>
      <c r="L5" s="323" t="s">
        <v>1389</v>
      </c>
      <c r="M5" s="353">
        <v>108</v>
      </c>
      <c r="N5" s="353">
        <v>28</v>
      </c>
      <c r="O5" s="323"/>
      <c r="P5" s="323"/>
      <c r="Q5" s="354"/>
      <c r="R5" s="392"/>
      <c r="S5" s="354"/>
      <c r="T5" s="323"/>
      <c r="U5" s="354"/>
      <c r="V5" s="354"/>
      <c r="W5" s="354"/>
      <c r="X5" s="323"/>
      <c r="Y5" s="353"/>
      <c r="Z5" s="353"/>
      <c r="AA5" s="353"/>
      <c r="AB5" s="353"/>
      <c r="AC5" s="353"/>
      <c r="AD5" s="353"/>
      <c r="AE5" s="353"/>
      <c r="AF5" s="323"/>
      <c r="AG5" s="323"/>
      <c r="AH5" s="353"/>
      <c r="AI5" s="323"/>
      <c r="AJ5" s="323"/>
      <c r="AK5" s="353"/>
      <c r="AL5" s="323"/>
      <c r="AM5" s="353"/>
      <c r="AN5" s="353"/>
      <c r="AO5" s="323" t="s">
        <v>1054</v>
      </c>
      <c r="AP5" s="326" t="s">
        <v>1041</v>
      </c>
      <c r="AQ5" s="326"/>
      <c r="AR5" s="326"/>
      <c r="AS5" s="327"/>
      <c r="AT5" s="326"/>
      <c r="AU5" s="326"/>
      <c r="AV5" s="326"/>
      <c r="AW5" s="326"/>
      <c r="AX5" s="326" t="s">
        <v>1041</v>
      </c>
      <c r="AY5" s="323"/>
      <c r="AZ5" s="326">
        <v>20</v>
      </c>
      <c r="BA5" s="326">
        <v>0</v>
      </c>
      <c r="BB5" s="326">
        <v>0</v>
      </c>
      <c r="BC5" s="326">
        <v>0</v>
      </c>
      <c r="BD5" s="326">
        <v>0</v>
      </c>
      <c r="BE5" s="326">
        <v>0</v>
      </c>
      <c r="BF5" s="326">
        <v>0</v>
      </c>
      <c r="BG5" s="326">
        <v>0</v>
      </c>
      <c r="BH5" s="326">
        <v>5</v>
      </c>
      <c r="BI5" s="326">
        <v>0</v>
      </c>
      <c r="BJ5" s="326">
        <v>0</v>
      </c>
      <c r="BK5" s="326">
        <v>0</v>
      </c>
      <c r="BL5" s="326"/>
      <c r="BM5" s="326" t="s">
        <v>1041</v>
      </c>
      <c r="BN5" s="326"/>
      <c r="BO5" s="326" t="s">
        <v>1041</v>
      </c>
      <c r="BP5" s="356"/>
      <c r="BQ5" s="326"/>
      <c r="BR5" s="326"/>
      <c r="BS5" s="326"/>
      <c r="BT5" s="329"/>
      <c r="BU5" s="329"/>
      <c r="BV5" s="326"/>
      <c r="BW5" s="326" t="s">
        <v>1046</v>
      </c>
      <c r="BX5" s="326"/>
      <c r="BY5" s="323" t="s">
        <v>1687</v>
      </c>
      <c r="BZ5" s="330" t="s">
        <v>1843</v>
      </c>
      <c r="CA5" s="323" t="s">
        <v>184</v>
      </c>
    </row>
    <row r="6" spans="1:109" ht="13" customHeight="1" x14ac:dyDescent="0.15">
      <c r="A6" s="323">
        <v>11108</v>
      </c>
      <c r="B6" s="324">
        <v>42928</v>
      </c>
      <c r="C6" s="344" t="s">
        <v>1186</v>
      </c>
      <c r="D6" s="345" t="s">
        <v>1255</v>
      </c>
      <c r="E6" s="345"/>
      <c r="F6" s="345" t="s">
        <v>1212</v>
      </c>
      <c r="G6" s="333">
        <v>42643</v>
      </c>
      <c r="H6" s="346" t="s">
        <v>126</v>
      </c>
      <c r="I6" s="346" t="s">
        <v>971</v>
      </c>
      <c r="J6" s="326">
        <v>7</v>
      </c>
      <c r="K6" s="345" t="s">
        <v>902</v>
      </c>
      <c r="L6" s="323" t="s">
        <v>1391</v>
      </c>
      <c r="M6" s="353">
        <v>79.899999999999991</v>
      </c>
      <c r="N6" s="353">
        <v>24.954545454545453</v>
      </c>
      <c r="O6" s="345" t="s">
        <v>992</v>
      </c>
      <c r="P6" s="345">
        <v>300</v>
      </c>
      <c r="Q6" s="353">
        <v>26.95454545454545</v>
      </c>
      <c r="R6" s="394"/>
      <c r="S6" s="395"/>
      <c r="T6" s="345"/>
      <c r="U6" s="395"/>
      <c r="V6" s="395"/>
      <c r="W6" s="395"/>
      <c r="X6" s="345"/>
      <c r="Y6" s="396"/>
      <c r="Z6" s="396"/>
      <c r="AA6" s="396"/>
      <c r="AB6" s="396"/>
      <c r="AC6" s="396"/>
      <c r="AD6" s="396"/>
      <c r="AE6" s="396"/>
      <c r="AF6" s="345"/>
      <c r="AG6" s="345"/>
      <c r="AH6" s="396"/>
      <c r="AI6" s="345"/>
      <c r="AJ6" s="345"/>
      <c r="AK6" s="396"/>
      <c r="AL6" s="345"/>
      <c r="AM6" s="396"/>
      <c r="AN6" s="396"/>
      <c r="AO6" s="345" t="s">
        <v>1379</v>
      </c>
      <c r="AP6" s="346" t="s">
        <v>971</v>
      </c>
      <c r="AQ6" s="346"/>
      <c r="AR6" s="346"/>
      <c r="AS6" s="346">
        <v>10</v>
      </c>
      <c r="AT6" s="326">
        <v>10.199999999999999</v>
      </c>
      <c r="AU6" s="326"/>
      <c r="AV6" s="326"/>
      <c r="AW6" s="326"/>
      <c r="AX6" s="346" t="s">
        <v>997</v>
      </c>
      <c r="AY6" s="345"/>
      <c r="AZ6" s="346">
        <v>0</v>
      </c>
      <c r="BA6" s="346">
        <v>0</v>
      </c>
      <c r="BB6" s="346">
        <v>7</v>
      </c>
      <c r="BC6" s="346">
        <v>0</v>
      </c>
      <c r="BD6" s="346">
        <v>0</v>
      </c>
      <c r="BE6" s="346">
        <v>0</v>
      </c>
      <c r="BF6" s="346">
        <v>0</v>
      </c>
      <c r="BG6" s="346">
        <v>0</v>
      </c>
      <c r="BH6" s="346">
        <v>0</v>
      </c>
      <c r="BI6" s="346">
        <v>0</v>
      </c>
      <c r="BJ6" s="346">
        <v>0</v>
      </c>
      <c r="BK6" s="346">
        <v>0</v>
      </c>
      <c r="BL6" s="346"/>
      <c r="BM6" s="346" t="s">
        <v>971</v>
      </c>
      <c r="BN6" s="346"/>
      <c r="BO6" s="346" t="s">
        <v>971</v>
      </c>
      <c r="BP6" s="361"/>
      <c r="BQ6" s="346"/>
      <c r="BR6" s="346"/>
      <c r="BS6" s="346"/>
      <c r="BT6" s="349"/>
      <c r="BU6" s="349"/>
      <c r="BV6" s="346"/>
      <c r="BW6" s="346" t="s">
        <v>1380</v>
      </c>
      <c r="BX6" s="346"/>
      <c r="BY6" s="345"/>
      <c r="BZ6" s="393" t="s">
        <v>1844</v>
      </c>
      <c r="CA6" s="329" t="s">
        <v>89</v>
      </c>
    </row>
    <row r="7" spans="1:109" ht="13" customHeight="1" x14ac:dyDescent="0.15">
      <c r="A7" s="323">
        <v>1485</v>
      </c>
      <c r="B7" s="324">
        <v>42928</v>
      </c>
      <c r="C7" s="325" t="s">
        <v>1037</v>
      </c>
      <c r="D7" s="323" t="s">
        <v>1255</v>
      </c>
      <c r="E7" s="323"/>
      <c r="F7" s="323" t="s">
        <v>1051</v>
      </c>
      <c r="G7" s="324">
        <v>42916</v>
      </c>
      <c r="H7" s="326" t="s">
        <v>1040</v>
      </c>
      <c r="I7" s="326" t="s">
        <v>1041</v>
      </c>
      <c r="J7" s="326">
        <v>8</v>
      </c>
      <c r="K7" s="323" t="s">
        <v>1689</v>
      </c>
      <c r="L7" s="323" t="s">
        <v>1066</v>
      </c>
      <c r="M7" s="353">
        <v>84.409090909090892</v>
      </c>
      <c r="N7" s="353">
        <v>20.109090909090909</v>
      </c>
      <c r="O7" s="323"/>
      <c r="P7" s="323"/>
      <c r="Q7" s="354"/>
      <c r="R7" s="392"/>
      <c r="S7" s="354"/>
      <c r="T7" s="323"/>
      <c r="U7" s="354"/>
      <c r="V7" s="354"/>
      <c r="W7" s="354"/>
      <c r="X7" s="323"/>
      <c r="Y7" s="353"/>
      <c r="Z7" s="353"/>
      <c r="AA7" s="353"/>
      <c r="AB7" s="353"/>
      <c r="AC7" s="353"/>
      <c r="AD7" s="353"/>
      <c r="AE7" s="353"/>
      <c r="AF7" s="323"/>
      <c r="AG7" s="323"/>
      <c r="AH7" s="353"/>
      <c r="AI7" s="323"/>
      <c r="AJ7" s="323"/>
      <c r="AK7" s="353"/>
      <c r="AL7" s="323"/>
      <c r="AM7" s="353"/>
      <c r="AN7" s="353"/>
      <c r="AO7" s="323" t="s">
        <v>1054</v>
      </c>
      <c r="AP7" s="326" t="s">
        <v>1041</v>
      </c>
      <c r="AQ7" s="326"/>
      <c r="AR7" s="326"/>
      <c r="AS7" s="327"/>
      <c r="AT7" s="326">
        <v>11.6</v>
      </c>
      <c r="AU7" s="326"/>
      <c r="AV7" s="326"/>
      <c r="AW7" s="326"/>
      <c r="AX7" s="326" t="s">
        <v>1045</v>
      </c>
      <c r="AY7" s="323"/>
      <c r="AZ7" s="326">
        <v>0</v>
      </c>
      <c r="BA7" s="326">
        <v>0</v>
      </c>
      <c r="BB7" s="326">
        <v>0</v>
      </c>
      <c r="BC7" s="326">
        <v>0</v>
      </c>
      <c r="BD7" s="326">
        <v>0</v>
      </c>
      <c r="BE7" s="326">
        <v>0</v>
      </c>
      <c r="BF7" s="326">
        <v>0</v>
      </c>
      <c r="BG7" s="326">
        <v>0</v>
      </c>
      <c r="BH7" s="326">
        <v>0</v>
      </c>
      <c r="BI7" s="326">
        <v>0</v>
      </c>
      <c r="BJ7" s="326">
        <v>0</v>
      </c>
      <c r="BK7" s="326">
        <v>0</v>
      </c>
      <c r="BL7" s="326"/>
      <c r="BM7" s="326" t="s">
        <v>1041</v>
      </c>
      <c r="BN7" s="326"/>
      <c r="BO7" s="326" t="s">
        <v>1041</v>
      </c>
      <c r="BP7" s="356"/>
      <c r="BQ7" s="326"/>
      <c r="BR7" s="326"/>
      <c r="BS7" s="326"/>
      <c r="BT7" s="329"/>
      <c r="BU7" s="329"/>
      <c r="BV7" s="326"/>
      <c r="BW7" s="326" t="s">
        <v>1046</v>
      </c>
      <c r="BX7" s="326"/>
      <c r="BY7" s="323"/>
      <c r="BZ7" s="393" t="s">
        <v>1594</v>
      </c>
      <c r="CA7" s="329" t="s">
        <v>184</v>
      </c>
    </row>
    <row r="8" spans="1:109" ht="13" customHeight="1" x14ac:dyDescent="0.15">
      <c r="A8" s="323">
        <v>10270</v>
      </c>
      <c r="B8" s="324">
        <v>42925</v>
      </c>
      <c r="C8" s="325" t="s">
        <v>1037</v>
      </c>
      <c r="D8" s="323" t="s">
        <v>1255</v>
      </c>
      <c r="E8" s="323"/>
      <c r="F8" s="323" t="s">
        <v>1051</v>
      </c>
      <c r="G8" s="324">
        <v>42916</v>
      </c>
      <c r="H8" s="326" t="s">
        <v>1040</v>
      </c>
      <c r="I8" s="326" t="s">
        <v>1041</v>
      </c>
      <c r="J8" s="326">
        <v>9</v>
      </c>
      <c r="K8" s="323" t="s">
        <v>1122</v>
      </c>
      <c r="L8" s="323" t="s">
        <v>1123</v>
      </c>
      <c r="M8" s="353">
        <v>79</v>
      </c>
      <c r="N8" s="353">
        <v>23.963636363636361</v>
      </c>
      <c r="O8" s="323"/>
      <c r="P8" s="323"/>
      <c r="Q8" s="354"/>
      <c r="R8" s="392"/>
      <c r="S8" s="354"/>
      <c r="T8" s="323"/>
      <c r="U8" s="354"/>
      <c r="V8" s="354"/>
      <c r="W8" s="354"/>
      <c r="X8" s="323"/>
      <c r="Y8" s="353"/>
      <c r="Z8" s="353"/>
      <c r="AA8" s="353"/>
      <c r="AB8" s="353"/>
      <c r="AC8" s="353"/>
      <c r="AD8" s="353"/>
      <c r="AE8" s="353"/>
      <c r="AF8" s="323"/>
      <c r="AG8" s="323"/>
      <c r="AH8" s="353"/>
      <c r="AI8" s="323"/>
      <c r="AJ8" s="323"/>
      <c r="AK8" s="353"/>
      <c r="AL8" s="323"/>
      <c r="AM8" s="353"/>
      <c r="AN8" s="353"/>
      <c r="AO8" s="323" t="s">
        <v>1054</v>
      </c>
      <c r="AP8" s="326" t="s">
        <v>1041</v>
      </c>
      <c r="AQ8" s="326"/>
      <c r="AR8" s="326"/>
      <c r="AS8" s="327"/>
      <c r="AT8" s="326">
        <v>9.5</v>
      </c>
      <c r="AU8" s="326"/>
      <c r="AV8" s="326"/>
      <c r="AW8" s="326"/>
      <c r="AX8" s="326" t="s">
        <v>1045</v>
      </c>
      <c r="AY8" s="323"/>
      <c r="AZ8" s="326">
        <v>16</v>
      </c>
      <c r="BA8" s="326">
        <v>0</v>
      </c>
      <c r="BB8" s="326">
        <v>0</v>
      </c>
      <c r="BC8" s="326">
        <v>0</v>
      </c>
      <c r="BD8" s="326">
        <v>0</v>
      </c>
      <c r="BE8" s="326">
        <v>0</v>
      </c>
      <c r="BF8" s="326">
        <v>0</v>
      </c>
      <c r="BG8" s="326">
        <v>0</v>
      </c>
      <c r="BH8" s="326">
        <v>0</v>
      </c>
      <c r="BI8" s="326">
        <v>0</v>
      </c>
      <c r="BJ8" s="326">
        <v>0</v>
      </c>
      <c r="BK8" s="326">
        <v>0</v>
      </c>
      <c r="BL8" s="326"/>
      <c r="BM8" s="326" t="s">
        <v>1041</v>
      </c>
      <c r="BN8" s="326">
        <v>12</v>
      </c>
      <c r="BO8" s="326" t="s">
        <v>1041</v>
      </c>
      <c r="BP8" s="356"/>
      <c r="BQ8" s="326"/>
      <c r="BR8" s="326">
        <v>12</v>
      </c>
      <c r="BS8" s="326"/>
      <c r="BT8" s="329"/>
      <c r="BU8" s="329"/>
      <c r="BV8" s="326"/>
      <c r="BW8" s="326" t="s">
        <v>1046</v>
      </c>
      <c r="BX8" s="326"/>
      <c r="BY8" s="323" t="s">
        <v>1690</v>
      </c>
      <c r="BZ8" s="393" t="s">
        <v>1595</v>
      </c>
      <c r="CA8" s="323" t="s">
        <v>184</v>
      </c>
    </row>
    <row r="9" spans="1:109" ht="13" customHeight="1" x14ac:dyDescent="0.15">
      <c r="A9" s="323">
        <v>12763</v>
      </c>
      <c r="B9" s="324">
        <v>42926</v>
      </c>
      <c r="C9" s="325" t="s">
        <v>1037</v>
      </c>
      <c r="D9" s="323" t="s">
        <v>1255</v>
      </c>
      <c r="E9" s="323"/>
      <c r="F9" s="323" t="s">
        <v>1051</v>
      </c>
      <c r="G9" s="324">
        <v>42917</v>
      </c>
      <c r="H9" s="326" t="s">
        <v>1040</v>
      </c>
      <c r="I9" s="326" t="s">
        <v>1041</v>
      </c>
      <c r="J9" s="326">
        <v>10</v>
      </c>
      <c r="K9" s="323" t="s">
        <v>905</v>
      </c>
      <c r="L9" s="323" t="s">
        <v>1691</v>
      </c>
      <c r="M9" s="353">
        <v>77.018181818181816</v>
      </c>
      <c r="N9" s="353">
        <v>20.336363636363636</v>
      </c>
      <c r="O9" s="323"/>
      <c r="P9" s="323"/>
      <c r="Q9" s="354"/>
      <c r="R9" s="392"/>
      <c r="S9" s="354"/>
      <c r="T9" s="323"/>
      <c r="U9" s="354"/>
      <c r="V9" s="354"/>
      <c r="W9" s="354"/>
      <c r="X9" s="323"/>
      <c r="Y9" s="353"/>
      <c r="Z9" s="353"/>
      <c r="AA9" s="353"/>
      <c r="AB9" s="353"/>
      <c r="AC9" s="353"/>
      <c r="AD9" s="353"/>
      <c r="AE9" s="353"/>
      <c r="AF9" s="323"/>
      <c r="AG9" s="323"/>
      <c r="AH9" s="353"/>
      <c r="AI9" s="323"/>
      <c r="AJ9" s="323"/>
      <c r="AK9" s="353"/>
      <c r="AL9" s="323"/>
      <c r="AM9" s="353"/>
      <c r="AN9" s="353"/>
      <c r="AO9" s="323" t="s">
        <v>1054</v>
      </c>
      <c r="AP9" s="326" t="s">
        <v>1041</v>
      </c>
      <c r="AQ9" s="326"/>
      <c r="AR9" s="326"/>
      <c r="AS9" s="327"/>
      <c r="AT9" s="326">
        <v>7.5</v>
      </c>
      <c r="AU9" s="326"/>
      <c r="AV9" s="326"/>
      <c r="AW9" s="326"/>
      <c r="AX9" s="326" t="s">
        <v>1041</v>
      </c>
      <c r="AY9" s="323"/>
      <c r="AZ9" s="326">
        <v>0</v>
      </c>
      <c r="BA9" s="326">
        <v>0</v>
      </c>
      <c r="BB9" s="326">
        <v>0</v>
      </c>
      <c r="BC9" s="326">
        <v>0</v>
      </c>
      <c r="BD9" s="326">
        <v>0</v>
      </c>
      <c r="BE9" s="326">
        <v>0</v>
      </c>
      <c r="BF9" s="326">
        <v>0</v>
      </c>
      <c r="BG9" s="326">
        <v>0</v>
      </c>
      <c r="BH9" s="326">
        <v>0</v>
      </c>
      <c r="BI9" s="326">
        <v>0</v>
      </c>
      <c r="BJ9" s="326">
        <v>0</v>
      </c>
      <c r="BK9" s="326">
        <v>0</v>
      </c>
      <c r="BL9" s="326"/>
      <c r="BM9" s="326" t="s">
        <v>1041</v>
      </c>
      <c r="BN9" s="326"/>
      <c r="BO9" s="326" t="s">
        <v>1041</v>
      </c>
      <c r="BP9" s="356"/>
      <c r="BQ9" s="326"/>
      <c r="BR9" s="326"/>
      <c r="BS9" s="326"/>
      <c r="BT9" s="323"/>
      <c r="BU9" s="323"/>
      <c r="BV9" s="326"/>
      <c r="BW9" s="326" t="s">
        <v>1046</v>
      </c>
      <c r="BX9" s="326"/>
      <c r="BY9" s="352" t="s">
        <v>1692</v>
      </c>
      <c r="BZ9" s="331" t="s">
        <v>1845</v>
      </c>
      <c r="CA9" s="329" t="s">
        <v>184</v>
      </c>
    </row>
    <row r="10" spans="1:109" ht="13" customHeight="1" x14ac:dyDescent="0.15">
      <c r="A10" s="323">
        <v>4375</v>
      </c>
      <c r="B10" s="324">
        <v>42926</v>
      </c>
      <c r="C10" s="325" t="s">
        <v>1037</v>
      </c>
      <c r="D10" s="323" t="s">
        <v>1255</v>
      </c>
      <c r="E10" s="323"/>
      <c r="F10" s="323" t="s">
        <v>1051</v>
      </c>
      <c r="G10" s="324">
        <v>42916</v>
      </c>
      <c r="H10" s="326" t="s">
        <v>1040</v>
      </c>
      <c r="I10" s="326" t="s">
        <v>1041</v>
      </c>
      <c r="J10" s="326">
        <v>11</v>
      </c>
      <c r="K10" s="323" t="s">
        <v>1052</v>
      </c>
      <c r="L10" s="323" t="s">
        <v>1126</v>
      </c>
      <c r="M10" s="353">
        <v>89.999999999999986</v>
      </c>
      <c r="N10" s="353">
        <v>21.063636363636363</v>
      </c>
      <c r="O10" s="323"/>
      <c r="P10" s="323"/>
      <c r="Q10" s="354"/>
      <c r="R10" s="392"/>
      <c r="S10" s="354"/>
      <c r="T10" s="323"/>
      <c r="U10" s="354"/>
      <c r="V10" s="354"/>
      <c r="W10" s="354"/>
      <c r="X10" s="323"/>
      <c r="Y10" s="353"/>
      <c r="Z10" s="353"/>
      <c r="AA10" s="353"/>
      <c r="AB10" s="353"/>
      <c r="AC10" s="353"/>
      <c r="AD10" s="353"/>
      <c r="AE10" s="353"/>
      <c r="AF10" s="323"/>
      <c r="AG10" s="323"/>
      <c r="AH10" s="353"/>
      <c r="AI10" s="323"/>
      <c r="AJ10" s="323"/>
      <c r="AK10" s="353"/>
      <c r="AL10" s="323"/>
      <c r="AM10" s="353"/>
      <c r="AN10" s="353"/>
      <c r="AO10" s="323" t="s">
        <v>1054</v>
      </c>
      <c r="AP10" s="326" t="s">
        <v>1041</v>
      </c>
      <c r="AQ10" s="326"/>
      <c r="AR10" s="326"/>
      <c r="AS10" s="327"/>
      <c r="AT10" s="326">
        <v>7</v>
      </c>
      <c r="AU10" s="326"/>
      <c r="AV10" s="326"/>
      <c r="AW10" s="326"/>
      <c r="AX10" s="326" t="s">
        <v>1041</v>
      </c>
      <c r="AY10" s="323"/>
      <c r="AZ10" s="326">
        <v>0</v>
      </c>
      <c r="BA10" s="326">
        <v>0</v>
      </c>
      <c r="BB10" s="326">
        <v>0</v>
      </c>
      <c r="BC10" s="326">
        <v>0</v>
      </c>
      <c r="BD10" s="326">
        <v>0</v>
      </c>
      <c r="BE10" s="326">
        <v>0</v>
      </c>
      <c r="BF10" s="326">
        <v>0</v>
      </c>
      <c r="BG10" s="326">
        <v>0</v>
      </c>
      <c r="BH10" s="326">
        <v>0</v>
      </c>
      <c r="BI10" s="326">
        <v>0</v>
      </c>
      <c r="BJ10" s="326">
        <v>0</v>
      </c>
      <c r="BK10" s="326">
        <v>0</v>
      </c>
      <c r="BL10" s="326"/>
      <c r="BM10" s="326" t="s">
        <v>1041</v>
      </c>
      <c r="BN10" s="326"/>
      <c r="BO10" s="326" t="s">
        <v>1041</v>
      </c>
      <c r="BP10" s="356"/>
      <c r="BQ10" s="326"/>
      <c r="BR10" s="326"/>
      <c r="BS10" s="326"/>
      <c r="BT10" s="329"/>
      <c r="BU10" s="329"/>
      <c r="BV10" s="326"/>
      <c r="BW10" s="326" t="s">
        <v>1046</v>
      </c>
      <c r="BX10" s="326"/>
      <c r="BY10" s="329"/>
      <c r="BZ10" s="331" t="s">
        <v>1846</v>
      </c>
      <c r="CA10" s="329" t="s">
        <v>184</v>
      </c>
    </row>
    <row r="11" spans="1:109" ht="13" customHeight="1" x14ac:dyDescent="0.15">
      <c r="A11" s="323">
        <v>13939</v>
      </c>
      <c r="B11" s="324">
        <v>42929</v>
      </c>
      <c r="C11" s="325" t="s">
        <v>1037</v>
      </c>
      <c r="D11" s="323" t="s">
        <v>1255</v>
      </c>
      <c r="E11" s="323"/>
      <c r="F11" s="323" t="s">
        <v>1051</v>
      </c>
      <c r="G11" s="324">
        <v>42916</v>
      </c>
      <c r="H11" s="326" t="s">
        <v>1040</v>
      </c>
      <c r="I11" s="326" t="s">
        <v>1041</v>
      </c>
      <c r="J11" s="326">
        <v>12</v>
      </c>
      <c r="K11" s="323" t="s">
        <v>1055</v>
      </c>
      <c r="L11" s="323" t="s">
        <v>1695</v>
      </c>
      <c r="M11" s="353">
        <v>71.336363636363629</v>
      </c>
      <c r="N11" s="353">
        <v>20.354545454545452</v>
      </c>
      <c r="O11" s="323"/>
      <c r="P11" s="323"/>
      <c r="Q11" s="354"/>
      <c r="R11" s="392"/>
      <c r="S11" s="354"/>
      <c r="T11" s="323"/>
      <c r="U11" s="354"/>
      <c r="V11" s="354"/>
      <c r="W11" s="354"/>
      <c r="X11" s="323"/>
      <c r="Y11" s="353"/>
      <c r="Z11" s="353"/>
      <c r="AA11" s="353"/>
      <c r="AB11" s="353"/>
      <c r="AC11" s="353"/>
      <c r="AD11" s="353"/>
      <c r="AE11" s="353"/>
      <c r="AF11" s="323"/>
      <c r="AG11" s="323"/>
      <c r="AH11" s="353"/>
      <c r="AI11" s="323"/>
      <c r="AJ11" s="323"/>
      <c r="AK11" s="354"/>
      <c r="AL11" s="323"/>
      <c r="AM11" s="353"/>
      <c r="AN11" s="353"/>
      <c r="AO11" s="323" t="s">
        <v>1054</v>
      </c>
      <c r="AP11" s="326" t="s">
        <v>1041</v>
      </c>
      <c r="AQ11" s="326"/>
      <c r="AR11" s="326"/>
      <c r="AS11" s="327"/>
      <c r="AT11" s="326">
        <v>5</v>
      </c>
      <c r="AU11" s="326"/>
      <c r="AV11" s="326"/>
      <c r="AW11" s="326"/>
      <c r="AX11" s="326" t="s">
        <v>1045</v>
      </c>
      <c r="AY11" s="323"/>
      <c r="AZ11" s="326">
        <v>0</v>
      </c>
      <c r="BA11" s="326">
        <v>0</v>
      </c>
      <c r="BB11" s="326">
        <v>0</v>
      </c>
      <c r="BC11" s="326">
        <v>0</v>
      </c>
      <c r="BD11" s="326">
        <v>0</v>
      </c>
      <c r="BE11" s="326">
        <v>0</v>
      </c>
      <c r="BF11" s="326">
        <v>0</v>
      </c>
      <c r="BG11" s="326">
        <v>0</v>
      </c>
      <c r="BH11" s="326">
        <v>0</v>
      </c>
      <c r="BI11" s="326">
        <v>0</v>
      </c>
      <c r="BJ11" s="326">
        <v>0</v>
      </c>
      <c r="BK11" s="326">
        <v>0</v>
      </c>
      <c r="BL11" s="326"/>
      <c r="BM11" s="326" t="s">
        <v>1041</v>
      </c>
      <c r="BN11" s="326">
        <v>12</v>
      </c>
      <c r="BO11" s="326" t="s">
        <v>1041</v>
      </c>
      <c r="BP11" s="356"/>
      <c r="BQ11" s="326"/>
      <c r="BR11" s="326">
        <v>12</v>
      </c>
      <c r="BS11" s="326"/>
      <c r="BT11" s="329"/>
      <c r="BU11" s="329"/>
      <c r="BV11" s="326"/>
      <c r="BW11" s="326" t="s">
        <v>1046</v>
      </c>
      <c r="BX11" s="326"/>
      <c r="BY11" s="323"/>
      <c r="BZ11" s="331" t="s">
        <v>1847</v>
      </c>
      <c r="CA11" s="323" t="s">
        <v>184</v>
      </c>
    </row>
    <row r="12" spans="1:109" ht="13" customHeight="1" x14ac:dyDescent="0.15">
      <c r="A12" s="323">
        <v>13090</v>
      </c>
      <c r="B12" s="324">
        <v>42926</v>
      </c>
      <c r="C12" s="344" t="s">
        <v>1186</v>
      </c>
      <c r="D12" s="345" t="s">
        <v>1255</v>
      </c>
      <c r="E12" s="345"/>
      <c r="F12" s="345" t="s">
        <v>1212</v>
      </c>
      <c r="G12" s="333">
        <v>42922</v>
      </c>
      <c r="H12" s="346" t="s">
        <v>126</v>
      </c>
      <c r="I12" s="346" t="s">
        <v>971</v>
      </c>
      <c r="J12" s="326">
        <v>13</v>
      </c>
      <c r="K12" s="345" t="s">
        <v>738</v>
      </c>
      <c r="L12" s="323" t="s">
        <v>1400</v>
      </c>
      <c r="M12" s="353">
        <v>56.599999999999994</v>
      </c>
      <c r="N12" s="353">
        <v>19.618181818181814</v>
      </c>
      <c r="O12" s="345" t="s">
        <v>992</v>
      </c>
      <c r="P12" s="345">
        <v>975</v>
      </c>
      <c r="Q12" s="353">
        <v>19.563636363636363</v>
      </c>
      <c r="R12" s="394"/>
      <c r="S12" s="395"/>
      <c r="T12" s="345"/>
      <c r="U12" s="395"/>
      <c r="V12" s="395"/>
      <c r="W12" s="395"/>
      <c r="X12" s="345"/>
      <c r="Y12" s="396"/>
      <c r="Z12" s="396"/>
      <c r="AA12" s="396"/>
      <c r="AB12" s="396"/>
      <c r="AC12" s="396"/>
      <c r="AD12" s="395"/>
      <c r="AE12" s="396"/>
      <c r="AF12" s="345"/>
      <c r="AG12" s="345"/>
      <c r="AH12" s="396"/>
      <c r="AI12" s="345"/>
      <c r="AJ12" s="345"/>
      <c r="AK12" s="396"/>
      <c r="AL12" s="345"/>
      <c r="AM12" s="396"/>
      <c r="AN12" s="396"/>
      <c r="AO12" s="345" t="s">
        <v>1379</v>
      </c>
      <c r="AP12" s="346" t="s">
        <v>971</v>
      </c>
      <c r="AQ12" s="346"/>
      <c r="AR12" s="346"/>
      <c r="AS12" s="347"/>
      <c r="AT12" s="326">
        <v>7</v>
      </c>
      <c r="AU12" s="326"/>
      <c r="AV12" s="326"/>
      <c r="AW12" s="326"/>
      <c r="AX12" s="346" t="s">
        <v>997</v>
      </c>
      <c r="AY12" s="345"/>
      <c r="AZ12" s="346">
        <v>0</v>
      </c>
      <c r="BA12" s="346">
        <v>0</v>
      </c>
      <c r="BB12" s="346">
        <v>0</v>
      </c>
      <c r="BC12" s="346">
        <v>0</v>
      </c>
      <c r="BD12" s="346">
        <v>0</v>
      </c>
      <c r="BE12" s="346">
        <v>0</v>
      </c>
      <c r="BF12" s="346">
        <v>0</v>
      </c>
      <c r="BG12" s="346">
        <v>0</v>
      </c>
      <c r="BH12" s="346">
        <v>0</v>
      </c>
      <c r="BI12" s="346">
        <v>0</v>
      </c>
      <c r="BJ12" s="346">
        <v>0</v>
      </c>
      <c r="BK12" s="346">
        <v>0</v>
      </c>
      <c r="BL12" s="346"/>
      <c r="BM12" s="346" t="s">
        <v>971</v>
      </c>
      <c r="BN12" s="326">
        <v>12</v>
      </c>
      <c r="BO12" s="346" t="s">
        <v>971</v>
      </c>
      <c r="BP12" s="361"/>
      <c r="BQ12" s="346"/>
      <c r="BR12" s="326">
        <v>12</v>
      </c>
      <c r="BS12" s="346"/>
      <c r="BT12" s="349"/>
      <c r="BU12" s="349"/>
      <c r="BV12" s="346"/>
      <c r="BW12" s="346" t="s">
        <v>1380</v>
      </c>
      <c r="BX12" s="346"/>
      <c r="BY12" s="345"/>
      <c r="BZ12" s="393" t="s">
        <v>1599</v>
      </c>
      <c r="CA12" s="329" t="s">
        <v>184</v>
      </c>
    </row>
    <row r="13" spans="1:109" ht="13" customHeight="1" x14ac:dyDescent="0.15">
      <c r="A13" s="323">
        <v>15129</v>
      </c>
      <c r="B13" s="324">
        <v>42926</v>
      </c>
      <c r="C13" s="325" t="s">
        <v>1037</v>
      </c>
      <c r="D13" s="323" t="s">
        <v>1255</v>
      </c>
      <c r="E13" s="323"/>
      <c r="F13" s="323" t="s">
        <v>1051</v>
      </c>
      <c r="G13" s="324">
        <v>42900</v>
      </c>
      <c r="H13" s="326" t="s">
        <v>1040</v>
      </c>
      <c r="I13" s="326" t="s">
        <v>1041</v>
      </c>
      <c r="J13" s="326">
        <v>14</v>
      </c>
      <c r="K13" s="323" t="s">
        <v>1059</v>
      </c>
      <c r="L13" s="323" t="s">
        <v>1697</v>
      </c>
      <c r="M13" s="353">
        <v>89</v>
      </c>
      <c r="N13" s="353">
        <v>18.2</v>
      </c>
      <c r="O13" s="323"/>
      <c r="P13" s="323"/>
      <c r="Q13" s="354"/>
      <c r="R13" s="323"/>
      <c r="S13" s="354"/>
      <c r="T13" s="323"/>
      <c r="U13" s="354"/>
      <c r="V13" s="354"/>
      <c r="W13" s="354"/>
      <c r="X13" s="323"/>
      <c r="Y13" s="353"/>
      <c r="Z13" s="353"/>
      <c r="AA13" s="353"/>
      <c r="AB13" s="353"/>
      <c r="AC13" s="353"/>
      <c r="AD13" s="354"/>
      <c r="AE13" s="353"/>
      <c r="AF13" s="323"/>
      <c r="AG13" s="323"/>
      <c r="AH13" s="353"/>
      <c r="AI13" s="323"/>
      <c r="AJ13" s="323"/>
      <c r="AK13" s="353"/>
      <c r="AL13" s="323"/>
      <c r="AM13" s="353"/>
      <c r="AN13" s="353"/>
      <c r="AO13" s="323" t="s">
        <v>1054</v>
      </c>
      <c r="AP13" s="326" t="s">
        <v>1041</v>
      </c>
      <c r="AQ13" s="326"/>
      <c r="AR13" s="326"/>
      <c r="AS13" s="327"/>
      <c r="AT13" s="326">
        <v>5</v>
      </c>
      <c r="AU13" s="326"/>
      <c r="AV13" s="326"/>
      <c r="AW13" s="326"/>
      <c r="AX13" s="326" t="s">
        <v>1045</v>
      </c>
      <c r="AY13" s="323"/>
      <c r="AZ13" s="326">
        <v>0</v>
      </c>
      <c r="BA13" s="326">
        <v>0</v>
      </c>
      <c r="BB13" s="326">
        <v>0</v>
      </c>
      <c r="BC13" s="326">
        <v>0</v>
      </c>
      <c r="BD13" s="326">
        <v>0</v>
      </c>
      <c r="BE13" s="326">
        <v>0</v>
      </c>
      <c r="BF13" s="326">
        <v>0</v>
      </c>
      <c r="BG13" s="326">
        <v>0</v>
      </c>
      <c r="BH13" s="326">
        <v>0</v>
      </c>
      <c r="BI13" s="326">
        <v>0</v>
      </c>
      <c r="BJ13" s="326">
        <v>0</v>
      </c>
      <c r="BK13" s="326">
        <v>0</v>
      </c>
      <c r="BL13" s="326"/>
      <c r="BM13" s="326" t="s">
        <v>1041</v>
      </c>
      <c r="BN13" s="326"/>
      <c r="BO13" s="326" t="s">
        <v>1041</v>
      </c>
      <c r="BP13" s="356"/>
      <c r="BQ13" s="326"/>
      <c r="BR13" s="326"/>
      <c r="BS13" s="326"/>
      <c r="BT13" s="329"/>
      <c r="BU13" s="329"/>
      <c r="BV13" s="326"/>
      <c r="BW13" s="326" t="s">
        <v>1046</v>
      </c>
      <c r="BX13" s="326">
        <v>1</v>
      </c>
      <c r="BY13" s="323"/>
      <c r="BZ13" s="393" t="s">
        <v>1848</v>
      </c>
      <c r="CA13" s="329" t="s">
        <v>130</v>
      </c>
    </row>
    <row r="14" spans="1:109" ht="13" customHeight="1" x14ac:dyDescent="0.15">
      <c r="A14" s="323">
        <v>1397</v>
      </c>
      <c r="B14" s="324">
        <v>42928</v>
      </c>
      <c r="C14" s="325" t="s">
        <v>1037</v>
      </c>
      <c r="D14" s="323" t="s">
        <v>1255</v>
      </c>
      <c r="E14" s="323"/>
      <c r="F14" s="323" t="s">
        <v>1051</v>
      </c>
      <c r="G14" s="324">
        <v>42916</v>
      </c>
      <c r="H14" s="326" t="s">
        <v>1040</v>
      </c>
      <c r="I14" s="326" t="s">
        <v>1041</v>
      </c>
      <c r="J14" s="326">
        <v>15</v>
      </c>
      <c r="K14" s="323" t="s">
        <v>1060</v>
      </c>
      <c r="L14" s="323" t="s">
        <v>1061</v>
      </c>
      <c r="M14" s="353">
        <v>71.154545454545442</v>
      </c>
      <c r="N14" s="353">
        <v>21.290909090909089</v>
      </c>
      <c r="O14" s="323" t="s">
        <v>992</v>
      </c>
      <c r="P14" s="323">
        <v>1300</v>
      </c>
      <c r="Q14" s="353">
        <v>20.981818181818177</v>
      </c>
      <c r="R14" s="392"/>
      <c r="S14" s="354"/>
      <c r="T14" s="323"/>
      <c r="U14" s="354"/>
      <c r="V14" s="354"/>
      <c r="W14" s="354"/>
      <c r="X14" s="323"/>
      <c r="Y14" s="353"/>
      <c r="Z14" s="353"/>
      <c r="AA14" s="353"/>
      <c r="AB14" s="353"/>
      <c r="AC14" s="353"/>
      <c r="AD14" s="353"/>
      <c r="AE14" s="353"/>
      <c r="AF14" s="323"/>
      <c r="AG14" s="323"/>
      <c r="AH14" s="353"/>
      <c r="AI14" s="323"/>
      <c r="AJ14" s="323"/>
      <c r="AK14" s="353"/>
      <c r="AL14" s="323"/>
      <c r="AM14" s="353"/>
      <c r="AN14" s="353"/>
      <c r="AO14" s="323" t="s">
        <v>1054</v>
      </c>
      <c r="AP14" s="326" t="s">
        <v>1041</v>
      </c>
      <c r="AQ14" s="326"/>
      <c r="AR14" s="326"/>
      <c r="AS14" s="327"/>
      <c r="AT14" s="326">
        <v>6</v>
      </c>
      <c r="AU14" s="326"/>
      <c r="AV14" s="326"/>
      <c r="AW14" s="326"/>
      <c r="AX14" s="326" t="s">
        <v>1045</v>
      </c>
      <c r="AY14" s="323"/>
      <c r="AZ14" s="326">
        <v>0</v>
      </c>
      <c r="BA14" s="326">
        <v>0</v>
      </c>
      <c r="BB14" s="326">
        <v>0</v>
      </c>
      <c r="BC14" s="326">
        <v>0</v>
      </c>
      <c r="BD14" s="326">
        <v>0</v>
      </c>
      <c r="BE14" s="326">
        <v>0</v>
      </c>
      <c r="BF14" s="326">
        <v>0</v>
      </c>
      <c r="BG14" s="326">
        <v>0</v>
      </c>
      <c r="BH14" s="326">
        <v>0</v>
      </c>
      <c r="BI14" s="326">
        <v>0</v>
      </c>
      <c r="BJ14" s="326">
        <v>0</v>
      </c>
      <c r="BK14" s="326">
        <v>0</v>
      </c>
      <c r="BL14" s="326"/>
      <c r="BM14" s="326" t="s">
        <v>1041</v>
      </c>
      <c r="BN14" s="326"/>
      <c r="BO14" s="326" t="s">
        <v>1041</v>
      </c>
      <c r="BP14" s="356"/>
      <c r="BQ14" s="326"/>
      <c r="BR14" s="326"/>
      <c r="BS14" s="328">
        <v>43464</v>
      </c>
      <c r="BT14" s="329"/>
      <c r="BU14" s="329"/>
      <c r="BV14" s="326"/>
      <c r="BW14" s="326" t="s">
        <v>1046</v>
      </c>
      <c r="BX14" s="326"/>
      <c r="BY14" s="323" t="s">
        <v>1404</v>
      </c>
      <c r="BZ14" s="393" t="s">
        <v>1601</v>
      </c>
      <c r="CA14" s="323" t="s">
        <v>184</v>
      </c>
      <c r="CC14" s="161"/>
      <c r="CD14" s="161"/>
      <c r="CE14" s="161"/>
      <c r="CF14" s="161"/>
      <c r="CG14" s="161"/>
      <c r="CH14" s="161"/>
      <c r="CI14" s="161"/>
      <c r="CJ14" s="161"/>
      <c r="CK14" s="161"/>
      <c r="CL14" s="161"/>
      <c r="CM14" s="161"/>
      <c r="CN14" s="161"/>
      <c r="CO14" s="161"/>
      <c r="CP14" s="161"/>
      <c r="CQ14" s="161"/>
      <c r="CR14" s="161"/>
      <c r="CS14" s="161"/>
      <c r="CT14" s="161"/>
      <c r="CU14" s="161"/>
      <c r="CV14" s="161"/>
      <c r="CW14" s="161"/>
      <c r="CX14" s="161"/>
      <c r="CY14" s="161"/>
      <c r="CZ14" s="161"/>
      <c r="DA14" s="161"/>
      <c r="DB14" s="161"/>
      <c r="DC14" s="161"/>
      <c r="DD14" s="161"/>
      <c r="DE14" s="161"/>
    </row>
    <row r="15" spans="1:109" ht="13" customHeight="1" x14ac:dyDescent="0.15">
      <c r="A15" s="323">
        <v>13597</v>
      </c>
      <c r="B15" s="324">
        <v>42930</v>
      </c>
      <c r="C15" s="325" t="s">
        <v>1037</v>
      </c>
      <c r="D15" s="323" t="s">
        <v>1255</v>
      </c>
      <c r="E15" s="323"/>
      <c r="F15" s="323" t="s">
        <v>1051</v>
      </c>
      <c r="G15" s="324">
        <v>42916</v>
      </c>
      <c r="H15" s="326" t="s">
        <v>1040</v>
      </c>
      <c r="I15" s="326" t="s">
        <v>1041</v>
      </c>
      <c r="J15" s="326">
        <v>16</v>
      </c>
      <c r="K15" s="323" t="s">
        <v>1062</v>
      </c>
      <c r="L15" s="323" t="s">
        <v>1699</v>
      </c>
      <c r="M15" s="353">
        <v>81.990909090909085</v>
      </c>
      <c r="N15" s="353">
        <v>23.736363636363635</v>
      </c>
      <c r="O15" s="323" t="s">
        <v>992</v>
      </c>
      <c r="P15" s="323">
        <v>1274</v>
      </c>
      <c r="Q15" s="353">
        <v>24.999999999999996</v>
      </c>
      <c r="R15" s="392"/>
      <c r="S15" s="354"/>
      <c r="T15" s="323"/>
      <c r="U15" s="354"/>
      <c r="V15" s="354"/>
      <c r="W15" s="354"/>
      <c r="X15" s="323"/>
      <c r="Y15" s="353"/>
      <c r="Z15" s="353"/>
      <c r="AA15" s="353"/>
      <c r="AB15" s="353"/>
      <c r="AC15" s="353"/>
      <c r="AD15" s="354"/>
      <c r="AE15" s="353"/>
      <c r="AF15" s="323"/>
      <c r="AG15" s="323"/>
      <c r="AH15" s="353"/>
      <c r="AI15" s="323"/>
      <c r="AJ15" s="323"/>
      <c r="AK15" s="353"/>
      <c r="AL15" s="323"/>
      <c r="AM15" s="353"/>
      <c r="AN15" s="353"/>
      <c r="AO15" s="323" t="s">
        <v>1054</v>
      </c>
      <c r="AP15" s="326" t="s">
        <v>1041</v>
      </c>
      <c r="AQ15" s="326"/>
      <c r="AR15" s="326"/>
      <c r="AS15" s="327"/>
      <c r="AT15" s="326">
        <v>5.5</v>
      </c>
      <c r="AU15" s="326"/>
      <c r="AV15" s="326"/>
      <c r="AW15" s="326"/>
      <c r="AX15" s="326" t="s">
        <v>1041</v>
      </c>
      <c r="AY15" s="323"/>
      <c r="AZ15" s="326">
        <v>19</v>
      </c>
      <c r="BA15" s="326">
        <v>0</v>
      </c>
      <c r="BB15" s="326">
        <v>0</v>
      </c>
      <c r="BC15" s="326">
        <v>0</v>
      </c>
      <c r="BD15" s="326">
        <v>0</v>
      </c>
      <c r="BE15" s="326">
        <v>0</v>
      </c>
      <c r="BF15" s="326">
        <v>0</v>
      </c>
      <c r="BG15" s="326">
        <v>0</v>
      </c>
      <c r="BH15" s="326">
        <v>0</v>
      </c>
      <c r="BI15" s="326">
        <v>0</v>
      </c>
      <c r="BJ15" s="326">
        <v>0</v>
      </c>
      <c r="BK15" s="326">
        <v>0</v>
      </c>
      <c r="BL15" s="326"/>
      <c r="BM15" s="326" t="s">
        <v>1041</v>
      </c>
      <c r="BN15" s="326"/>
      <c r="BO15" s="326" t="s">
        <v>1041</v>
      </c>
      <c r="BP15" s="356"/>
      <c r="BQ15" s="326"/>
      <c r="BR15" s="326"/>
      <c r="BS15" s="326"/>
      <c r="BT15" s="323"/>
      <c r="BU15" s="323"/>
      <c r="BV15" s="326"/>
      <c r="BW15" s="326" t="s">
        <v>1046</v>
      </c>
      <c r="BX15" s="326"/>
      <c r="BY15" s="323"/>
      <c r="BZ15" s="410" t="s">
        <v>1849</v>
      </c>
      <c r="CA15" s="323" t="s">
        <v>184</v>
      </c>
    </row>
    <row r="16" spans="1:109" ht="13" customHeight="1" x14ac:dyDescent="0.15">
      <c r="A16" s="323">
        <v>15123</v>
      </c>
      <c r="B16" s="324">
        <v>42925</v>
      </c>
      <c r="C16" s="325" t="s">
        <v>1037</v>
      </c>
      <c r="D16" s="323" t="s">
        <v>1255</v>
      </c>
      <c r="E16" s="323"/>
      <c r="F16" s="323" t="s">
        <v>1051</v>
      </c>
      <c r="G16" s="324">
        <v>42916</v>
      </c>
      <c r="H16" s="326" t="s">
        <v>126</v>
      </c>
      <c r="I16" s="326" t="s">
        <v>971</v>
      </c>
      <c r="J16" s="326">
        <v>17</v>
      </c>
      <c r="K16" s="323" t="s">
        <v>168</v>
      </c>
      <c r="L16" s="323" t="s">
        <v>1152</v>
      </c>
      <c r="M16" s="353">
        <v>99</v>
      </c>
      <c r="N16" s="353">
        <v>22.309090909090905</v>
      </c>
      <c r="O16" s="323" t="s">
        <v>992</v>
      </c>
      <c r="P16" s="323">
        <v>1350</v>
      </c>
      <c r="Q16" s="353">
        <v>26.081818181818182</v>
      </c>
      <c r="R16" s="392"/>
      <c r="S16" s="354"/>
      <c r="T16" s="323"/>
      <c r="U16" s="354"/>
      <c r="V16" s="354"/>
      <c r="W16" s="354"/>
      <c r="X16" s="323"/>
      <c r="Y16" s="353"/>
      <c r="Z16" s="353"/>
      <c r="AA16" s="353"/>
      <c r="AB16" s="353"/>
      <c r="AC16" s="353"/>
      <c r="AD16" s="354"/>
      <c r="AE16" s="353"/>
      <c r="AF16" s="323"/>
      <c r="AG16" s="323"/>
      <c r="AH16" s="353"/>
      <c r="AI16" s="323"/>
      <c r="AJ16" s="323"/>
      <c r="AK16" s="353"/>
      <c r="AL16" s="323"/>
      <c r="AM16" s="353"/>
      <c r="AN16" s="353"/>
      <c r="AO16" s="323" t="s">
        <v>1054</v>
      </c>
      <c r="AP16" s="326" t="s">
        <v>1041</v>
      </c>
      <c r="AQ16" s="326"/>
      <c r="AR16" s="326"/>
      <c r="AS16" s="327"/>
      <c r="AT16" s="326">
        <v>6</v>
      </c>
      <c r="AU16" s="326"/>
      <c r="AV16" s="326"/>
      <c r="AW16" s="326"/>
      <c r="AX16" s="326" t="s">
        <v>1041</v>
      </c>
      <c r="AY16" s="323"/>
      <c r="AZ16" s="326">
        <v>0</v>
      </c>
      <c r="BA16" s="326">
        <v>0</v>
      </c>
      <c r="BB16" s="326">
        <v>10</v>
      </c>
      <c r="BC16" s="326">
        <v>0</v>
      </c>
      <c r="BD16" s="326">
        <v>0</v>
      </c>
      <c r="BE16" s="326">
        <v>0</v>
      </c>
      <c r="BF16" s="326">
        <v>0</v>
      </c>
      <c r="BG16" s="326">
        <v>0</v>
      </c>
      <c r="BH16" s="326">
        <v>0</v>
      </c>
      <c r="BI16" s="326">
        <v>0</v>
      </c>
      <c r="BJ16" s="326">
        <v>0</v>
      </c>
      <c r="BK16" s="326">
        <v>0</v>
      </c>
      <c r="BL16" s="326"/>
      <c r="BM16" s="326" t="s">
        <v>1041</v>
      </c>
      <c r="BN16" s="326"/>
      <c r="BO16" s="326" t="s">
        <v>1041</v>
      </c>
      <c r="BP16" s="356"/>
      <c r="BQ16" s="326"/>
      <c r="BR16" s="326"/>
      <c r="BS16" s="326"/>
      <c r="BT16" s="323"/>
      <c r="BU16" s="323"/>
      <c r="BV16" s="326"/>
      <c r="BW16" s="326" t="s">
        <v>1046</v>
      </c>
      <c r="BX16" s="326">
        <v>1</v>
      </c>
      <c r="BY16" s="323"/>
      <c r="BZ16" s="393" t="s">
        <v>1850</v>
      </c>
      <c r="CA16" s="323" t="s">
        <v>130</v>
      </c>
      <c r="CC16" s="161"/>
      <c r="CD16" s="161"/>
      <c r="CE16" s="161"/>
      <c r="CF16" s="161"/>
      <c r="CG16" s="161"/>
      <c r="CH16" s="161"/>
      <c r="CI16" s="161"/>
      <c r="CJ16" s="161"/>
      <c r="CK16" s="161"/>
      <c r="CL16" s="161"/>
      <c r="CM16" s="161"/>
      <c r="CN16" s="161"/>
      <c r="CO16" s="161"/>
      <c r="CP16" s="161"/>
      <c r="CQ16" s="161"/>
      <c r="CR16" s="161"/>
      <c r="CS16" s="161"/>
      <c r="CT16" s="161"/>
      <c r="CU16" s="161"/>
      <c r="CV16" s="161"/>
      <c r="CW16" s="161"/>
      <c r="CX16" s="161"/>
      <c r="CY16" s="161"/>
      <c r="CZ16" s="161"/>
      <c r="DA16" s="161"/>
      <c r="DB16" s="161"/>
      <c r="DC16" s="161"/>
      <c r="DD16" s="161"/>
      <c r="DE16" s="161"/>
    </row>
    <row r="17" spans="1:109" ht="13" customHeight="1" x14ac:dyDescent="0.15">
      <c r="A17" s="323">
        <v>13352</v>
      </c>
      <c r="B17" s="324">
        <v>42928</v>
      </c>
      <c r="C17" s="325" t="s">
        <v>1037</v>
      </c>
      <c r="D17" s="323" t="s">
        <v>1255</v>
      </c>
      <c r="E17" s="323"/>
      <c r="F17" s="323" t="s">
        <v>1051</v>
      </c>
      <c r="G17" s="324">
        <v>42924</v>
      </c>
      <c r="H17" s="326" t="s">
        <v>1040</v>
      </c>
      <c r="I17" s="326" t="s">
        <v>1041</v>
      </c>
      <c r="J17" s="326">
        <v>19</v>
      </c>
      <c r="K17" s="323" t="s">
        <v>1175</v>
      </c>
      <c r="L17" s="323" t="s">
        <v>1702</v>
      </c>
      <c r="M17" s="353">
        <v>58.636363636363633</v>
      </c>
      <c r="N17" s="353">
        <v>17.209090909090907</v>
      </c>
      <c r="O17" s="323"/>
      <c r="P17" s="323"/>
      <c r="Q17" s="354"/>
      <c r="R17" s="392"/>
      <c r="S17" s="354"/>
      <c r="T17" s="323"/>
      <c r="U17" s="354"/>
      <c r="V17" s="354"/>
      <c r="W17" s="354"/>
      <c r="X17" s="323"/>
      <c r="Y17" s="353"/>
      <c r="Z17" s="353"/>
      <c r="AA17" s="353"/>
      <c r="AB17" s="353"/>
      <c r="AC17" s="353"/>
      <c r="AD17" s="354"/>
      <c r="AE17" s="353"/>
      <c r="AF17" s="323"/>
      <c r="AG17" s="323"/>
      <c r="AH17" s="353"/>
      <c r="AI17" s="323"/>
      <c r="AJ17" s="323"/>
      <c r="AK17" s="353"/>
      <c r="AL17" s="323"/>
      <c r="AM17" s="353"/>
      <c r="AN17" s="353"/>
      <c r="AO17" s="323" t="s">
        <v>1054</v>
      </c>
      <c r="AP17" s="326" t="s">
        <v>1041</v>
      </c>
      <c r="AQ17" s="326"/>
      <c r="AR17" s="326"/>
      <c r="AS17" s="327"/>
      <c r="AT17" s="326">
        <v>2</v>
      </c>
      <c r="AU17" s="326"/>
      <c r="AV17" s="326"/>
      <c r="AW17" s="326"/>
      <c r="AX17" s="326" t="s">
        <v>1045</v>
      </c>
      <c r="AY17" s="323"/>
      <c r="AZ17" s="326">
        <v>0</v>
      </c>
      <c r="BA17" s="326">
        <v>0</v>
      </c>
      <c r="BB17" s="326">
        <v>0</v>
      </c>
      <c r="BC17" s="326">
        <v>0</v>
      </c>
      <c r="BD17" s="326">
        <v>0</v>
      </c>
      <c r="BE17" s="326">
        <v>0</v>
      </c>
      <c r="BF17" s="326">
        <v>0</v>
      </c>
      <c r="BG17" s="326">
        <v>0</v>
      </c>
      <c r="BH17" s="326">
        <v>0</v>
      </c>
      <c r="BI17" s="326">
        <v>0</v>
      </c>
      <c r="BJ17" s="326">
        <v>0</v>
      </c>
      <c r="BK17" s="326">
        <v>0</v>
      </c>
      <c r="BL17" s="326"/>
      <c r="BM17" s="326" t="s">
        <v>1041</v>
      </c>
      <c r="BN17" s="326"/>
      <c r="BO17" s="326" t="s">
        <v>1041</v>
      </c>
      <c r="BP17" s="356"/>
      <c r="BQ17" s="326"/>
      <c r="BR17" s="326"/>
      <c r="BS17" s="326"/>
      <c r="BT17" s="329"/>
      <c r="BU17" s="329"/>
      <c r="BV17" s="326"/>
      <c r="BW17" s="326" t="s">
        <v>1046</v>
      </c>
      <c r="BX17" s="326"/>
      <c r="BY17" s="323" t="s">
        <v>1703</v>
      </c>
      <c r="BZ17" s="331" t="s">
        <v>1851</v>
      </c>
      <c r="CA17" s="323" t="s">
        <v>184</v>
      </c>
    </row>
    <row r="18" spans="1:109" ht="13" customHeight="1" x14ac:dyDescent="0.15">
      <c r="A18" s="323">
        <v>10040</v>
      </c>
      <c r="B18" s="324">
        <v>42926</v>
      </c>
      <c r="C18" s="325" t="s">
        <v>1037</v>
      </c>
      <c r="D18" s="323" t="s">
        <v>1255</v>
      </c>
      <c r="E18" s="323"/>
      <c r="F18" s="323" t="s">
        <v>1051</v>
      </c>
      <c r="G18" s="333">
        <v>42916</v>
      </c>
      <c r="H18" s="326" t="s">
        <v>971</v>
      </c>
      <c r="I18" s="326" t="s">
        <v>1167</v>
      </c>
      <c r="J18" s="326">
        <v>20</v>
      </c>
      <c r="K18" s="323" t="s">
        <v>1705</v>
      </c>
      <c r="L18" s="323" t="s">
        <v>1169</v>
      </c>
      <c r="M18" s="353">
        <v>71.436363636363623</v>
      </c>
      <c r="N18" s="353">
        <v>18.145454545454545</v>
      </c>
      <c r="O18" s="323"/>
      <c r="P18" s="323"/>
      <c r="Q18" s="354"/>
      <c r="R18" s="323"/>
      <c r="S18" s="354"/>
      <c r="T18" s="323"/>
      <c r="U18" s="354"/>
      <c r="V18" s="354"/>
      <c r="W18" s="354"/>
      <c r="X18" s="323"/>
      <c r="Y18" s="353"/>
      <c r="Z18" s="353"/>
      <c r="AA18" s="353"/>
      <c r="AB18" s="353"/>
      <c r="AC18" s="353"/>
      <c r="AD18" s="354"/>
      <c r="AE18" s="353"/>
      <c r="AF18" s="323"/>
      <c r="AG18" s="323"/>
      <c r="AH18" s="353"/>
      <c r="AI18" s="323"/>
      <c r="AJ18" s="323"/>
      <c r="AK18" s="353"/>
      <c r="AL18" s="323"/>
      <c r="AM18" s="353"/>
      <c r="AN18" s="353"/>
      <c r="AO18" s="323" t="s">
        <v>1054</v>
      </c>
      <c r="AP18" s="326" t="s">
        <v>1041</v>
      </c>
      <c r="AQ18" s="326"/>
      <c r="AR18" s="326"/>
      <c r="AS18" s="327"/>
      <c r="AT18" s="327"/>
      <c r="AU18" s="327"/>
      <c r="AV18" s="327"/>
      <c r="AW18" s="327"/>
      <c r="AX18" s="326" t="s">
        <v>1041</v>
      </c>
      <c r="AY18" s="323"/>
      <c r="AZ18" s="326">
        <v>0</v>
      </c>
      <c r="BA18" s="326">
        <v>0</v>
      </c>
      <c r="BB18" s="326">
        <v>0</v>
      </c>
      <c r="BC18" s="326">
        <v>0</v>
      </c>
      <c r="BD18" s="326">
        <v>0</v>
      </c>
      <c r="BE18" s="326">
        <v>0</v>
      </c>
      <c r="BF18" s="326">
        <v>0</v>
      </c>
      <c r="BG18" s="326">
        <v>0</v>
      </c>
      <c r="BH18" s="326">
        <v>0</v>
      </c>
      <c r="BI18" s="326">
        <v>0</v>
      </c>
      <c r="BJ18" s="326">
        <v>0</v>
      </c>
      <c r="BK18" s="326">
        <v>0</v>
      </c>
      <c r="BL18" s="326"/>
      <c r="BM18" s="326" t="s">
        <v>1041</v>
      </c>
      <c r="BN18" s="326"/>
      <c r="BO18" s="326" t="s">
        <v>1041</v>
      </c>
      <c r="BP18" s="355">
        <v>35.454545454545453</v>
      </c>
      <c r="BQ18" s="326"/>
      <c r="BR18" s="326"/>
      <c r="BS18" s="326"/>
      <c r="BT18" s="323"/>
      <c r="BU18" s="323"/>
      <c r="BV18" s="326"/>
      <c r="BW18" s="326" t="s">
        <v>1046</v>
      </c>
      <c r="BX18" s="326">
        <v>1</v>
      </c>
      <c r="BY18" s="323" t="s">
        <v>1412</v>
      </c>
      <c r="BZ18" s="330" t="s">
        <v>1852</v>
      </c>
      <c r="CA18" s="329" t="s">
        <v>184</v>
      </c>
    </row>
    <row r="19" spans="1:109" ht="13" customHeight="1" x14ac:dyDescent="0.15">
      <c r="A19" s="323">
        <v>11538</v>
      </c>
      <c r="B19" s="324">
        <v>42926</v>
      </c>
      <c r="C19" s="325" t="s">
        <v>1037</v>
      </c>
      <c r="D19" s="323" t="s">
        <v>1255</v>
      </c>
      <c r="E19" s="323"/>
      <c r="F19" s="323" t="s">
        <v>1051</v>
      </c>
      <c r="G19" s="324">
        <v>42613</v>
      </c>
      <c r="H19" s="326" t="s">
        <v>971</v>
      </c>
      <c r="I19" s="326" t="s">
        <v>1167</v>
      </c>
      <c r="J19" s="326">
        <v>21</v>
      </c>
      <c r="K19" s="323" t="s">
        <v>1225</v>
      </c>
      <c r="L19" s="323" t="s">
        <v>1226</v>
      </c>
      <c r="M19" s="353">
        <v>79</v>
      </c>
      <c r="N19" s="353">
        <v>21.499999999999996</v>
      </c>
      <c r="O19" s="323"/>
      <c r="P19" s="323"/>
      <c r="Q19" s="354"/>
      <c r="R19" s="392"/>
      <c r="S19" s="354"/>
      <c r="T19" s="323"/>
      <c r="U19" s="354"/>
      <c r="V19" s="354"/>
      <c r="W19" s="354"/>
      <c r="X19" s="323"/>
      <c r="Y19" s="353"/>
      <c r="Z19" s="353"/>
      <c r="AA19" s="353"/>
      <c r="AB19" s="353"/>
      <c r="AC19" s="353"/>
      <c r="AD19" s="353"/>
      <c r="AE19" s="353"/>
      <c r="AF19" s="323"/>
      <c r="AG19" s="323"/>
      <c r="AH19" s="353"/>
      <c r="AI19" s="323"/>
      <c r="AJ19" s="323"/>
      <c r="AK19" s="353"/>
      <c r="AL19" s="323"/>
      <c r="AM19" s="353"/>
      <c r="AN19" s="353"/>
      <c r="AO19" s="323" t="s">
        <v>1054</v>
      </c>
      <c r="AP19" s="326" t="s">
        <v>1041</v>
      </c>
      <c r="AQ19" s="326"/>
      <c r="AR19" s="326"/>
      <c r="AS19" s="327"/>
      <c r="AT19" s="326"/>
      <c r="AU19" s="326"/>
      <c r="AV19" s="326"/>
      <c r="AW19" s="326"/>
      <c r="AX19" s="326" t="s">
        <v>1045</v>
      </c>
      <c r="AY19" s="323"/>
      <c r="AZ19" s="326">
        <v>0</v>
      </c>
      <c r="BA19" s="326">
        <v>0</v>
      </c>
      <c r="BB19" s="326">
        <v>0</v>
      </c>
      <c r="BC19" s="326">
        <v>3</v>
      </c>
      <c r="BD19" s="326">
        <v>0</v>
      </c>
      <c r="BE19" s="326">
        <v>0</v>
      </c>
      <c r="BF19" s="326">
        <v>0</v>
      </c>
      <c r="BG19" s="326">
        <v>0</v>
      </c>
      <c r="BH19" s="326">
        <v>0</v>
      </c>
      <c r="BI19" s="326">
        <v>0</v>
      </c>
      <c r="BJ19" s="326">
        <v>0</v>
      </c>
      <c r="BK19" s="326">
        <v>0</v>
      </c>
      <c r="BL19" s="326"/>
      <c r="BM19" s="326" t="s">
        <v>1041</v>
      </c>
      <c r="BN19" s="326"/>
      <c r="BO19" s="326" t="s">
        <v>1041</v>
      </c>
      <c r="BP19" s="356"/>
      <c r="BQ19" s="326"/>
      <c r="BR19" s="326"/>
      <c r="BS19" s="326"/>
      <c r="BT19" s="329"/>
      <c r="BU19" s="329"/>
      <c r="BV19" s="326"/>
      <c r="BW19" s="326" t="s">
        <v>1046</v>
      </c>
      <c r="BX19" s="326"/>
      <c r="BY19" s="323"/>
      <c r="BZ19" s="331" t="s">
        <v>1607</v>
      </c>
      <c r="CA19" s="329" t="s">
        <v>89</v>
      </c>
    </row>
    <row r="20" spans="1:109" ht="13" customHeight="1" x14ac:dyDescent="0.15">
      <c r="A20" s="323">
        <v>12485</v>
      </c>
      <c r="B20" s="324">
        <v>42928</v>
      </c>
      <c r="C20" s="325" t="s">
        <v>1037</v>
      </c>
      <c r="D20" s="323" t="s">
        <v>1255</v>
      </c>
      <c r="E20" s="323"/>
      <c r="F20" s="323" t="s">
        <v>1051</v>
      </c>
      <c r="G20" s="324">
        <v>42570</v>
      </c>
      <c r="H20" s="326" t="s">
        <v>1040</v>
      </c>
      <c r="I20" s="326" t="s">
        <v>1041</v>
      </c>
      <c r="J20" s="326">
        <v>23</v>
      </c>
      <c r="K20" s="323" t="s">
        <v>1415</v>
      </c>
      <c r="L20" s="323" t="s">
        <v>1707</v>
      </c>
      <c r="M20" s="353">
        <v>82.999999999999986</v>
      </c>
      <c r="N20" s="353">
        <v>19.299999999999997</v>
      </c>
      <c r="O20" s="323"/>
      <c r="P20" s="323"/>
      <c r="Q20" s="354"/>
      <c r="R20" s="392"/>
      <c r="S20" s="354"/>
      <c r="T20" s="323"/>
      <c r="U20" s="354"/>
      <c r="V20" s="354"/>
      <c r="W20" s="354"/>
      <c r="X20" s="323"/>
      <c r="Y20" s="353"/>
      <c r="Z20" s="353"/>
      <c r="AA20" s="353"/>
      <c r="AB20" s="353"/>
      <c r="AC20" s="353"/>
      <c r="AD20" s="354"/>
      <c r="AE20" s="353"/>
      <c r="AF20" s="323"/>
      <c r="AG20" s="323"/>
      <c r="AH20" s="353"/>
      <c r="AI20" s="323"/>
      <c r="AJ20" s="323"/>
      <c r="AK20" s="353"/>
      <c r="AL20" s="323"/>
      <c r="AM20" s="353"/>
      <c r="AN20" s="353"/>
      <c r="AO20" s="323" t="s">
        <v>1054</v>
      </c>
      <c r="AP20" s="326" t="s">
        <v>1041</v>
      </c>
      <c r="AQ20" s="326"/>
      <c r="AR20" s="326"/>
      <c r="AS20" s="327"/>
      <c r="AT20" s="326">
        <v>8</v>
      </c>
      <c r="AU20" s="326"/>
      <c r="AV20" s="326"/>
      <c r="AW20" s="326"/>
      <c r="AX20" s="326" t="s">
        <v>971</v>
      </c>
      <c r="AY20" s="323"/>
      <c r="AZ20" s="326">
        <v>0</v>
      </c>
      <c r="BA20" s="326">
        <v>0</v>
      </c>
      <c r="BB20" s="326">
        <v>0</v>
      </c>
      <c r="BC20" s="326">
        <v>0</v>
      </c>
      <c r="BD20" s="326">
        <v>0</v>
      </c>
      <c r="BE20" s="326">
        <v>0</v>
      </c>
      <c r="BF20" s="326">
        <v>0</v>
      </c>
      <c r="BG20" s="326">
        <v>0</v>
      </c>
      <c r="BH20" s="326">
        <v>0</v>
      </c>
      <c r="BI20" s="326">
        <v>0</v>
      </c>
      <c r="BJ20" s="326">
        <v>0</v>
      </c>
      <c r="BK20" s="326">
        <v>0</v>
      </c>
      <c r="BL20" s="326"/>
      <c r="BM20" s="326" t="s">
        <v>1041</v>
      </c>
      <c r="BN20" s="326"/>
      <c r="BO20" s="326" t="s">
        <v>1041</v>
      </c>
      <c r="BP20" s="356"/>
      <c r="BQ20" s="326"/>
      <c r="BR20" s="326"/>
      <c r="BS20" s="326"/>
      <c r="BT20" s="323"/>
      <c r="BU20" s="329"/>
      <c r="BV20" s="326"/>
      <c r="BW20" s="326" t="s">
        <v>1046</v>
      </c>
      <c r="BX20" s="326">
        <v>1</v>
      </c>
      <c r="BY20" s="323"/>
      <c r="BZ20" s="331" t="s">
        <v>1853</v>
      </c>
      <c r="CA20" s="323" t="s">
        <v>89</v>
      </c>
    </row>
    <row r="21" spans="1:109" ht="13" customHeight="1" x14ac:dyDescent="0.15">
      <c r="A21" s="323">
        <v>12724</v>
      </c>
      <c r="B21" s="324">
        <v>42928</v>
      </c>
      <c r="C21" s="325" t="s">
        <v>1037</v>
      </c>
      <c r="D21" s="323" t="s">
        <v>1255</v>
      </c>
      <c r="E21" s="323"/>
      <c r="F21" s="323" t="s">
        <v>1051</v>
      </c>
      <c r="G21" s="324">
        <v>42661</v>
      </c>
      <c r="H21" s="326" t="s">
        <v>1040</v>
      </c>
      <c r="I21" s="326" t="s">
        <v>1041</v>
      </c>
      <c r="J21" s="326">
        <v>36</v>
      </c>
      <c r="K21" s="323" t="s">
        <v>1520</v>
      </c>
      <c r="L21" s="323" t="s">
        <v>1521</v>
      </c>
      <c r="M21" s="353">
        <v>83.636363636363626</v>
      </c>
      <c r="N21" s="353">
        <v>18.18181818181818</v>
      </c>
      <c r="O21" s="323"/>
      <c r="P21" s="323"/>
      <c r="Q21" s="354"/>
      <c r="R21" s="392"/>
      <c r="S21" s="354"/>
      <c r="T21" s="323"/>
      <c r="U21" s="354"/>
      <c r="V21" s="354"/>
      <c r="W21" s="354"/>
      <c r="X21" s="323"/>
      <c r="Y21" s="353"/>
      <c r="Z21" s="353"/>
      <c r="AA21" s="353"/>
      <c r="AB21" s="353"/>
      <c r="AC21" s="353"/>
      <c r="AD21" s="354"/>
      <c r="AE21" s="353"/>
      <c r="AF21" s="323"/>
      <c r="AG21" s="323"/>
      <c r="AH21" s="353"/>
      <c r="AI21" s="323"/>
      <c r="AJ21" s="323"/>
      <c r="AK21" s="353"/>
      <c r="AL21" s="323"/>
      <c r="AM21" s="353"/>
      <c r="AN21" s="353"/>
      <c r="AO21" s="323" t="s">
        <v>1054</v>
      </c>
      <c r="AP21" s="326" t="s">
        <v>1041</v>
      </c>
      <c r="AQ21" s="326"/>
      <c r="AR21" s="326"/>
      <c r="AS21" s="327"/>
      <c r="AT21" s="326">
        <v>5.5</v>
      </c>
      <c r="AU21" s="326"/>
      <c r="AV21" s="326"/>
      <c r="AW21" s="326"/>
      <c r="AX21" s="326" t="s">
        <v>971</v>
      </c>
      <c r="AY21" s="323"/>
      <c r="AZ21" s="326">
        <v>0</v>
      </c>
      <c r="BA21" s="326">
        <v>0</v>
      </c>
      <c r="BB21" s="326">
        <v>0</v>
      </c>
      <c r="BC21" s="326">
        <v>0</v>
      </c>
      <c r="BD21" s="326">
        <v>0</v>
      </c>
      <c r="BE21" s="326">
        <v>0</v>
      </c>
      <c r="BF21" s="326">
        <v>0</v>
      </c>
      <c r="BG21" s="326">
        <v>0</v>
      </c>
      <c r="BH21" s="326">
        <v>0</v>
      </c>
      <c r="BI21" s="326">
        <v>0</v>
      </c>
      <c r="BJ21" s="326">
        <v>0</v>
      </c>
      <c r="BK21" s="326">
        <v>0</v>
      </c>
      <c r="BL21" s="326"/>
      <c r="BM21" s="326" t="s">
        <v>1041</v>
      </c>
      <c r="BN21" s="326">
        <v>12</v>
      </c>
      <c r="BO21" s="326" t="s">
        <v>1041</v>
      </c>
      <c r="BP21" s="356"/>
      <c r="BQ21" s="326"/>
      <c r="BR21" s="326">
        <v>12</v>
      </c>
      <c r="BS21" s="326"/>
      <c r="BT21" s="329"/>
      <c r="BU21" s="329"/>
      <c r="BV21" s="326"/>
      <c r="BW21" s="326" t="s">
        <v>1046</v>
      </c>
      <c r="BX21" s="326"/>
      <c r="BY21" s="323"/>
      <c r="BZ21" s="331" t="s">
        <v>1854</v>
      </c>
      <c r="CA21" s="323" t="s">
        <v>89</v>
      </c>
    </row>
    <row r="22" spans="1:109" ht="13" customHeight="1" x14ac:dyDescent="0.15">
      <c r="A22" s="323">
        <v>13362</v>
      </c>
      <c r="B22" s="324">
        <v>42925</v>
      </c>
      <c r="C22" s="325" t="s">
        <v>1037</v>
      </c>
      <c r="D22" s="323" t="s">
        <v>1255</v>
      </c>
      <c r="E22" s="323"/>
      <c r="F22" s="323" t="s">
        <v>1051</v>
      </c>
      <c r="G22" s="333">
        <v>42916</v>
      </c>
      <c r="H22" s="326" t="s">
        <v>126</v>
      </c>
      <c r="I22" s="326" t="s">
        <v>1041</v>
      </c>
      <c r="J22" s="326">
        <v>25</v>
      </c>
      <c r="K22" s="323" t="s">
        <v>1157</v>
      </c>
      <c r="L22" s="323" t="s">
        <v>1710</v>
      </c>
      <c r="M22" s="353">
        <v>80.963636363636354</v>
      </c>
      <c r="N22" s="353">
        <v>20.481818181818181</v>
      </c>
      <c r="O22" s="323"/>
      <c r="P22" s="323"/>
      <c r="Q22" s="354"/>
      <c r="R22" s="392"/>
      <c r="S22" s="354"/>
      <c r="T22" s="323"/>
      <c r="U22" s="354"/>
      <c r="V22" s="354"/>
      <c r="W22" s="354"/>
      <c r="X22" s="323"/>
      <c r="Y22" s="353"/>
      <c r="Z22" s="353"/>
      <c r="AA22" s="353"/>
      <c r="AB22" s="353"/>
      <c r="AC22" s="353"/>
      <c r="AD22" s="353"/>
      <c r="AE22" s="353"/>
      <c r="AF22" s="323"/>
      <c r="AG22" s="323"/>
      <c r="AH22" s="353"/>
      <c r="AI22" s="323"/>
      <c r="AJ22" s="323"/>
      <c r="AK22" s="353"/>
      <c r="AL22" s="323"/>
      <c r="AM22" s="353"/>
      <c r="AN22" s="353"/>
      <c r="AO22" s="323" t="s">
        <v>1054</v>
      </c>
      <c r="AP22" s="326" t="s">
        <v>1041</v>
      </c>
      <c r="AQ22" s="326"/>
      <c r="AR22" s="326"/>
      <c r="AS22" s="327"/>
      <c r="AT22" s="326"/>
      <c r="AU22" s="326"/>
      <c r="AV22" s="326"/>
      <c r="AW22" s="326"/>
      <c r="AX22" s="326" t="s">
        <v>1045</v>
      </c>
      <c r="AY22" s="323"/>
      <c r="AZ22" s="326">
        <v>0</v>
      </c>
      <c r="BA22" s="326">
        <v>0</v>
      </c>
      <c r="BB22" s="326">
        <v>0</v>
      </c>
      <c r="BC22" s="326">
        <v>0</v>
      </c>
      <c r="BD22" s="326">
        <v>0</v>
      </c>
      <c r="BE22" s="326">
        <v>0</v>
      </c>
      <c r="BF22" s="326">
        <v>0</v>
      </c>
      <c r="BG22" s="326">
        <v>0</v>
      </c>
      <c r="BH22" s="326">
        <v>0</v>
      </c>
      <c r="BI22" s="326">
        <v>0</v>
      </c>
      <c r="BJ22" s="326">
        <v>0</v>
      </c>
      <c r="BK22" s="326">
        <v>0</v>
      </c>
      <c r="BL22" s="326"/>
      <c r="BM22" s="326" t="s">
        <v>1041</v>
      </c>
      <c r="BN22" s="326"/>
      <c r="BO22" s="326" t="s">
        <v>1041</v>
      </c>
      <c r="BP22" s="355">
        <v>163.63636363636363</v>
      </c>
      <c r="BQ22" s="326"/>
      <c r="BR22" s="326"/>
      <c r="BS22" s="326"/>
      <c r="BT22" s="329"/>
      <c r="BU22" s="329"/>
      <c r="BV22" s="326"/>
      <c r="BW22" s="326" t="s">
        <v>1046</v>
      </c>
      <c r="BX22" s="326">
        <v>1</v>
      </c>
      <c r="BY22" s="329" t="s">
        <v>1711</v>
      </c>
      <c r="BZ22" s="409" t="s">
        <v>1855</v>
      </c>
      <c r="CA22" s="323" t="s">
        <v>184</v>
      </c>
    </row>
    <row r="23" spans="1:109" ht="13" customHeight="1" x14ac:dyDescent="0.15">
      <c r="A23" s="323">
        <v>12784</v>
      </c>
      <c r="B23" s="324">
        <v>42925</v>
      </c>
      <c r="C23" s="325" t="s">
        <v>1037</v>
      </c>
      <c r="D23" s="323" t="s">
        <v>1255</v>
      </c>
      <c r="E23" s="323"/>
      <c r="F23" s="323" t="s">
        <v>1051</v>
      </c>
      <c r="G23" s="333">
        <v>42916</v>
      </c>
      <c r="H23" s="326" t="s">
        <v>1040</v>
      </c>
      <c r="I23" s="326" t="s">
        <v>1041</v>
      </c>
      <c r="J23" s="326">
        <v>26</v>
      </c>
      <c r="K23" s="323" t="s">
        <v>1422</v>
      </c>
      <c r="L23" s="323" t="s">
        <v>1713</v>
      </c>
      <c r="M23" s="353">
        <v>89.999999999999986</v>
      </c>
      <c r="N23" s="353">
        <v>18.172727272727268</v>
      </c>
      <c r="O23" s="323"/>
      <c r="P23" s="323"/>
      <c r="Q23" s="354"/>
      <c r="R23" s="392"/>
      <c r="S23" s="354"/>
      <c r="T23" s="323"/>
      <c r="U23" s="354"/>
      <c r="V23" s="354"/>
      <c r="W23" s="354"/>
      <c r="X23" s="323"/>
      <c r="Y23" s="353"/>
      <c r="Z23" s="353"/>
      <c r="AA23" s="353"/>
      <c r="AB23" s="353"/>
      <c r="AC23" s="353"/>
      <c r="AD23" s="353"/>
      <c r="AE23" s="353"/>
      <c r="AF23" s="323"/>
      <c r="AG23" s="323"/>
      <c r="AH23" s="353"/>
      <c r="AI23" s="323"/>
      <c r="AJ23" s="323"/>
      <c r="AK23" s="353"/>
      <c r="AL23" s="323"/>
      <c r="AM23" s="353"/>
      <c r="AN23" s="353"/>
      <c r="AO23" s="323" t="s">
        <v>1054</v>
      </c>
      <c r="AP23" s="326" t="s">
        <v>1041</v>
      </c>
      <c r="AQ23" s="326"/>
      <c r="AR23" s="326"/>
      <c r="AS23" s="327"/>
      <c r="AT23" s="326">
        <v>7</v>
      </c>
      <c r="AU23" s="326"/>
      <c r="AV23" s="326"/>
      <c r="AW23" s="326"/>
      <c r="AX23" s="326" t="s">
        <v>971</v>
      </c>
      <c r="AY23" s="323"/>
      <c r="AZ23" s="326">
        <v>0</v>
      </c>
      <c r="BA23" s="326">
        <v>0</v>
      </c>
      <c r="BB23" s="326">
        <v>0</v>
      </c>
      <c r="BC23" s="326">
        <v>0</v>
      </c>
      <c r="BD23" s="326">
        <v>0</v>
      </c>
      <c r="BE23" s="326">
        <v>0</v>
      </c>
      <c r="BF23" s="326">
        <v>0</v>
      </c>
      <c r="BG23" s="326">
        <v>0</v>
      </c>
      <c r="BH23" s="326">
        <v>0</v>
      </c>
      <c r="BI23" s="326">
        <v>0</v>
      </c>
      <c r="BJ23" s="326">
        <v>0</v>
      </c>
      <c r="BK23" s="326">
        <v>0</v>
      </c>
      <c r="BL23" s="326">
        <v>12</v>
      </c>
      <c r="BM23" s="326" t="s">
        <v>1041</v>
      </c>
      <c r="BN23" s="326"/>
      <c r="BO23" s="326" t="s">
        <v>1041</v>
      </c>
      <c r="BP23" s="356"/>
      <c r="BQ23" s="326"/>
      <c r="BR23" s="326"/>
      <c r="BS23" s="326"/>
      <c r="BT23" s="323"/>
      <c r="BU23" s="329"/>
      <c r="BV23" s="326"/>
      <c r="BW23" s="326" t="s">
        <v>1046</v>
      </c>
      <c r="BX23" s="326">
        <v>1</v>
      </c>
      <c r="BY23" s="323" t="s">
        <v>1424</v>
      </c>
      <c r="BZ23" s="393" t="s">
        <v>1856</v>
      </c>
      <c r="CA23" s="323" t="s">
        <v>184</v>
      </c>
      <c r="CC23" s="161"/>
      <c r="CD23" s="161"/>
      <c r="CE23" s="161"/>
      <c r="CF23" s="161"/>
      <c r="CG23" s="161"/>
      <c r="CH23" s="161"/>
      <c r="CI23" s="161"/>
      <c r="CJ23" s="161"/>
      <c r="CK23" s="161"/>
      <c r="CL23" s="161"/>
      <c r="CM23" s="161"/>
      <c r="CN23" s="161"/>
      <c r="CO23" s="161"/>
      <c r="CP23" s="161"/>
      <c r="CQ23" s="161"/>
      <c r="CR23" s="161"/>
      <c r="CS23" s="161"/>
      <c r="CT23" s="161"/>
      <c r="CU23" s="161"/>
      <c r="CV23" s="161"/>
      <c r="CW23" s="161"/>
      <c r="CX23" s="161"/>
      <c r="CY23" s="161"/>
      <c r="CZ23" s="161"/>
      <c r="DA23" s="161"/>
      <c r="DB23" s="161"/>
      <c r="DC23" s="161"/>
      <c r="DD23" s="161"/>
      <c r="DE23" s="161"/>
    </row>
    <row r="24" spans="1:109" ht="13" customHeight="1" x14ac:dyDescent="0.15">
      <c r="A24" s="323">
        <v>13077</v>
      </c>
      <c r="B24" s="324">
        <v>42929</v>
      </c>
      <c r="C24" s="325" t="s">
        <v>1037</v>
      </c>
      <c r="D24" s="323" t="s">
        <v>1255</v>
      </c>
      <c r="E24" s="323"/>
      <c r="F24" s="323" t="s">
        <v>1051</v>
      </c>
      <c r="G24" s="324">
        <v>42916</v>
      </c>
      <c r="H24" s="326" t="s">
        <v>1040</v>
      </c>
      <c r="I24" s="326" t="s">
        <v>1041</v>
      </c>
      <c r="J24" s="326">
        <v>27</v>
      </c>
      <c r="K24" s="323" t="s">
        <v>1426</v>
      </c>
      <c r="L24" s="323" t="s">
        <v>1095</v>
      </c>
      <c r="M24" s="353">
        <v>64.61818181818181</v>
      </c>
      <c r="N24" s="353">
        <v>24.781818181818181</v>
      </c>
      <c r="O24" s="323"/>
      <c r="P24" s="323"/>
      <c r="Q24" s="354"/>
      <c r="R24" s="323"/>
      <c r="S24" s="354"/>
      <c r="T24" s="323"/>
      <c r="U24" s="354"/>
      <c r="V24" s="354"/>
      <c r="W24" s="354"/>
      <c r="X24" s="323"/>
      <c r="Y24" s="353"/>
      <c r="Z24" s="353"/>
      <c r="AA24" s="353"/>
      <c r="AB24" s="353"/>
      <c r="AC24" s="353"/>
      <c r="AD24" s="353"/>
      <c r="AE24" s="353"/>
      <c r="AF24" s="323"/>
      <c r="AG24" s="323"/>
      <c r="AH24" s="353"/>
      <c r="AI24" s="323"/>
      <c r="AJ24" s="323"/>
      <c r="AK24" s="353"/>
      <c r="AL24" s="323"/>
      <c r="AM24" s="353"/>
      <c r="AN24" s="353"/>
      <c r="AO24" s="323" t="s">
        <v>1054</v>
      </c>
      <c r="AP24" s="326" t="s">
        <v>1041</v>
      </c>
      <c r="AQ24" s="326"/>
      <c r="AR24" s="326"/>
      <c r="AS24" s="327"/>
      <c r="AT24" s="326">
        <v>6</v>
      </c>
      <c r="AU24" s="326"/>
      <c r="AV24" s="326"/>
      <c r="AW24" s="326"/>
      <c r="AX24" s="326" t="s">
        <v>997</v>
      </c>
      <c r="AY24" s="323"/>
      <c r="AZ24" s="326">
        <v>0</v>
      </c>
      <c r="BA24" s="326">
        <v>21</v>
      </c>
      <c r="BB24" s="326">
        <v>0</v>
      </c>
      <c r="BC24" s="326">
        <v>0</v>
      </c>
      <c r="BD24" s="326">
        <v>0</v>
      </c>
      <c r="BE24" s="326">
        <v>0</v>
      </c>
      <c r="BF24" s="326">
        <v>0</v>
      </c>
      <c r="BG24" s="326">
        <v>0</v>
      </c>
      <c r="BH24" s="326">
        <v>0</v>
      </c>
      <c r="BI24" s="326">
        <v>0</v>
      </c>
      <c r="BJ24" s="326">
        <v>0</v>
      </c>
      <c r="BK24" s="326">
        <v>0</v>
      </c>
      <c r="BL24" s="326"/>
      <c r="BM24" s="326" t="s">
        <v>1041</v>
      </c>
      <c r="BN24" s="326"/>
      <c r="BO24" s="326" t="s">
        <v>1041</v>
      </c>
      <c r="BP24" s="356"/>
      <c r="BQ24" s="326"/>
      <c r="BR24" s="326"/>
      <c r="BS24" s="326"/>
      <c r="BT24" s="329"/>
      <c r="BU24" s="329"/>
      <c r="BV24" s="326"/>
      <c r="BW24" s="326" t="s">
        <v>1046</v>
      </c>
      <c r="BX24" s="326"/>
      <c r="BY24" s="323" t="s">
        <v>1715</v>
      </c>
      <c r="BZ24" s="331" t="s">
        <v>1857</v>
      </c>
      <c r="CA24" s="329" t="s">
        <v>184</v>
      </c>
    </row>
    <row r="25" spans="1:109" ht="13" customHeight="1" x14ac:dyDescent="0.15">
      <c r="A25" s="323">
        <v>11226</v>
      </c>
      <c r="B25" s="324">
        <v>42929</v>
      </c>
      <c r="C25" s="325" t="s">
        <v>1037</v>
      </c>
      <c r="D25" s="323" t="s">
        <v>1255</v>
      </c>
      <c r="E25" s="323"/>
      <c r="F25" s="323" t="s">
        <v>1051</v>
      </c>
      <c r="G25" s="324">
        <v>42587</v>
      </c>
      <c r="H25" s="326" t="s">
        <v>1040</v>
      </c>
      <c r="I25" s="326" t="s">
        <v>1041</v>
      </c>
      <c r="J25" s="326">
        <v>24</v>
      </c>
      <c r="K25" s="323" t="s">
        <v>1418</v>
      </c>
      <c r="L25" s="323" t="s">
        <v>333</v>
      </c>
      <c r="M25" s="353">
        <v>82.418181818181807</v>
      </c>
      <c r="N25" s="353">
        <v>19.40909090909091</v>
      </c>
      <c r="O25" s="323"/>
      <c r="P25" s="323"/>
      <c r="Q25" s="354"/>
      <c r="R25" s="323"/>
      <c r="S25" s="354"/>
      <c r="T25" s="323"/>
      <c r="U25" s="354"/>
      <c r="V25" s="354"/>
      <c r="W25" s="354"/>
      <c r="X25" s="323"/>
      <c r="Y25" s="353"/>
      <c r="Z25" s="353"/>
      <c r="AA25" s="353"/>
      <c r="AB25" s="353"/>
      <c r="AC25" s="353"/>
      <c r="AD25" s="353"/>
      <c r="AE25" s="353"/>
      <c r="AF25" s="323"/>
      <c r="AG25" s="323"/>
      <c r="AH25" s="353"/>
      <c r="AI25" s="323"/>
      <c r="AJ25" s="323"/>
      <c r="AK25" s="353"/>
      <c r="AL25" s="323"/>
      <c r="AM25" s="353"/>
      <c r="AN25" s="353"/>
      <c r="AO25" s="323" t="s">
        <v>1054</v>
      </c>
      <c r="AP25" s="326" t="s">
        <v>1041</v>
      </c>
      <c r="AQ25" s="326"/>
      <c r="AR25" s="326"/>
      <c r="AS25" s="327"/>
      <c r="AT25" s="326">
        <v>4</v>
      </c>
      <c r="AU25" s="326"/>
      <c r="AV25" s="326"/>
      <c r="AW25" s="326"/>
      <c r="AX25" s="326" t="s">
        <v>1041</v>
      </c>
      <c r="AY25" s="323"/>
      <c r="AZ25" s="326">
        <v>0</v>
      </c>
      <c r="BA25" s="326">
        <v>0</v>
      </c>
      <c r="BB25" s="326">
        <v>0</v>
      </c>
      <c r="BC25" s="326">
        <v>0</v>
      </c>
      <c r="BD25" s="326">
        <v>0</v>
      </c>
      <c r="BE25" s="326">
        <v>0</v>
      </c>
      <c r="BF25" s="326">
        <v>0</v>
      </c>
      <c r="BG25" s="326">
        <v>0</v>
      </c>
      <c r="BH25" s="326">
        <v>0</v>
      </c>
      <c r="BI25" s="326">
        <v>0</v>
      </c>
      <c r="BJ25" s="326">
        <v>0</v>
      </c>
      <c r="BK25" s="326">
        <v>0</v>
      </c>
      <c r="BL25" s="326"/>
      <c r="BM25" s="326" t="s">
        <v>1041</v>
      </c>
      <c r="BN25" s="326">
        <v>12</v>
      </c>
      <c r="BO25" s="326" t="s">
        <v>1041</v>
      </c>
      <c r="BP25" s="356"/>
      <c r="BQ25" s="326"/>
      <c r="BR25" s="326"/>
      <c r="BS25" s="326"/>
      <c r="BT25" s="329"/>
      <c r="BU25" s="329"/>
      <c r="BV25" s="326"/>
      <c r="BW25" s="326" t="s">
        <v>1046</v>
      </c>
      <c r="BX25" s="326">
        <v>1</v>
      </c>
      <c r="BY25" s="323"/>
      <c r="BZ25" s="331" t="s">
        <v>1858</v>
      </c>
      <c r="CA25" s="323" t="s">
        <v>89</v>
      </c>
    </row>
    <row r="26" spans="1:109" ht="13" customHeight="1" x14ac:dyDescent="0.15">
      <c r="A26" s="323">
        <v>15178</v>
      </c>
      <c r="B26" s="324">
        <v>42929</v>
      </c>
      <c r="C26" s="325" t="s">
        <v>1037</v>
      </c>
      <c r="D26" s="323" t="s">
        <v>1255</v>
      </c>
      <c r="E26" s="323"/>
      <c r="F26" s="323" t="s">
        <v>1051</v>
      </c>
      <c r="G26" s="324">
        <v>42916</v>
      </c>
      <c r="H26" s="326" t="s">
        <v>1040</v>
      </c>
      <c r="I26" s="326" t="s">
        <v>1041</v>
      </c>
      <c r="J26" s="326">
        <v>28</v>
      </c>
      <c r="K26" s="352" t="s">
        <v>1430</v>
      </c>
      <c r="L26" s="323" t="s">
        <v>1717</v>
      </c>
      <c r="M26" s="353">
        <v>89.999999999999986</v>
      </c>
      <c r="N26" s="353">
        <v>20.199999999999996</v>
      </c>
      <c r="O26" s="323" t="s">
        <v>992</v>
      </c>
      <c r="P26" s="323">
        <v>2700</v>
      </c>
      <c r="Q26" s="353">
        <v>21.799999999999997</v>
      </c>
      <c r="R26" s="392"/>
      <c r="S26" s="354"/>
      <c r="T26" s="323"/>
      <c r="U26" s="354"/>
      <c r="V26" s="354"/>
      <c r="W26" s="354"/>
      <c r="X26" s="323"/>
      <c r="Y26" s="353"/>
      <c r="Z26" s="353"/>
      <c r="AA26" s="353"/>
      <c r="AB26" s="353"/>
      <c r="AC26" s="353"/>
      <c r="AD26" s="354"/>
      <c r="AE26" s="353"/>
      <c r="AF26" s="323"/>
      <c r="AG26" s="323"/>
      <c r="AH26" s="353"/>
      <c r="AI26" s="323"/>
      <c r="AJ26" s="323"/>
      <c r="AK26" s="353"/>
      <c r="AL26" s="323"/>
      <c r="AM26" s="353"/>
      <c r="AN26" s="353"/>
      <c r="AO26" s="323" t="s">
        <v>1054</v>
      </c>
      <c r="AP26" s="326" t="s">
        <v>1041</v>
      </c>
      <c r="AQ26" s="326"/>
      <c r="AR26" s="326"/>
      <c r="AS26" s="327"/>
      <c r="AT26" s="326">
        <v>3</v>
      </c>
      <c r="AU26" s="326"/>
      <c r="AV26" s="326"/>
      <c r="AW26" s="326"/>
      <c r="AX26" s="326" t="s">
        <v>971</v>
      </c>
      <c r="AY26" s="323"/>
      <c r="AZ26" s="326">
        <v>0</v>
      </c>
      <c r="BA26" s="326">
        <v>0</v>
      </c>
      <c r="BB26" s="326">
        <v>0</v>
      </c>
      <c r="BC26" s="326">
        <v>0</v>
      </c>
      <c r="BD26" s="326">
        <v>0</v>
      </c>
      <c r="BE26" s="326">
        <v>0</v>
      </c>
      <c r="BF26" s="326">
        <v>0</v>
      </c>
      <c r="BG26" s="326">
        <v>0</v>
      </c>
      <c r="BH26" s="326">
        <v>0</v>
      </c>
      <c r="BI26" s="326">
        <v>0</v>
      </c>
      <c r="BJ26" s="326">
        <v>0</v>
      </c>
      <c r="BK26" s="326">
        <v>0</v>
      </c>
      <c r="BL26" s="326"/>
      <c r="BM26" s="326" t="s">
        <v>1041</v>
      </c>
      <c r="BN26" s="326"/>
      <c r="BO26" s="326" t="s">
        <v>1041</v>
      </c>
      <c r="BP26" s="356"/>
      <c r="BQ26" s="326"/>
      <c r="BR26" s="326"/>
      <c r="BS26" s="326"/>
      <c r="BT26" s="323" t="s">
        <v>1718</v>
      </c>
      <c r="BU26" s="329" t="s">
        <v>1719</v>
      </c>
      <c r="BV26" s="326">
        <v>50</v>
      </c>
      <c r="BW26" s="326" t="s">
        <v>1046</v>
      </c>
      <c r="BX26" s="326"/>
      <c r="BY26" s="323"/>
      <c r="BZ26" s="343" t="s">
        <v>1859</v>
      </c>
      <c r="CA26" s="323" t="s">
        <v>130</v>
      </c>
    </row>
    <row r="27" spans="1:109" ht="13" customHeight="1" x14ac:dyDescent="0.15">
      <c r="A27" s="323">
        <v>11166</v>
      </c>
      <c r="B27" s="324">
        <v>42926</v>
      </c>
      <c r="C27" s="325" t="s">
        <v>1037</v>
      </c>
      <c r="D27" s="323" t="s">
        <v>1255</v>
      </c>
      <c r="E27" s="323"/>
      <c r="F27" s="323" t="s">
        <v>1051</v>
      </c>
      <c r="G27" s="324">
        <v>42900</v>
      </c>
      <c r="H27" s="326" t="s">
        <v>1040</v>
      </c>
      <c r="I27" s="326" t="s">
        <v>1041</v>
      </c>
      <c r="J27" s="326">
        <v>29</v>
      </c>
      <c r="K27" s="323" t="s">
        <v>1433</v>
      </c>
      <c r="L27" s="323" t="s">
        <v>1158</v>
      </c>
      <c r="M27" s="353">
        <v>82.75454545454545</v>
      </c>
      <c r="N27" s="353">
        <v>17.109090909090909</v>
      </c>
      <c r="O27" s="323"/>
      <c r="P27" s="323"/>
      <c r="Q27" s="354"/>
      <c r="R27" s="323"/>
      <c r="S27" s="354"/>
      <c r="T27" s="323"/>
      <c r="U27" s="354"/>
      <c r="V27" s="354"/>
      <c r="W27" s="354"/>
      <c r="X27" s="323"/>
      <c r="Y27" s="353"/>
      <c r="Z27" s="353"/>
      <c r="AA27" s="353"/>
      <c r="AB27" s="353"/>
      <c r="AC27" s="353"/>
      <c r="AD27" s="353"/>
      <c r="AE27" s="353"/>
      <c r="AF27" s="323"/>
      <c r="AG27" s="323"/>
      <c r="AH27" s="353"/>
      <c r="AI27" s="323"/>
      <c r="AJ27" s="323"/>
      <c r="AK27" s="353"/>
      <c r="AL27" s="323"/>
      <c r="AM27" s="353"/>
      <c r="AN27" s="353"/>
      <c r="AO27" s="323" t="s">
        <v>1054</v>
      </c>
      <c r="AP27" s="326" t="s">
        <v>1041</v>
      </c>
      <c r="AQ27" s="326"/>
      <c r="AR27" s="326"/>
      <c r="AS27" s="327"/>
      <c r="AT27" s="326">
        <v>4.3499999999999996</v>
      </c>
      <c r="AU27" s="326"/>
      <c r="AV27" s="326"/>
      <c r="AW27" s="326"/>
      <c r="AX27" s="326" t="s">
        <v>1041</v>
      </c>
      <c r="AY27" s="323"/>
      <c r="AZ27" s="326">
        <v>0</v>
      </c>
      <c r="BA27" s="326">
        <v>0</v>
      </c>
      <c r="BB27" s="326">
        <v>0</v>
      </c>
      <c r="BC27" s="326">
        <v>0</v>
      </c>
      <c r="BD27" s="326">
        <v>0</v>
      </c>
      <c r="BE27" s="326">
        <v>0</v>
      </c>
      <c r="BF27" s="326">
        <v>0</v>
      </c>
      <c r="BG27" s="326">
        <v>0</v>
      </c>
      <c r="BH27" s="326">
        <v>0</v>
      </c>
      <c r="BI27" s="326">
        <v>0</v>
      </c>
      <c r="BJ27" s="326">
        <v>0</v>
      </c>
      <c r="BK27" s="326">
        <v>0</v>
      </c>
      <c r="BL27" s="326"/>
      <c r="BM27" s="326" t="s">
        <v>1041</v>
      </c>
      <c r="BN27" s="326"/>
      <c r="BO27" s="326" t="s">
        <v>1041</v>
      </c>
      <c r="BP27" s="356"/>
      <c r="BQ27" s="326"/>
      <c r="BR27" s="326"/>
      <c r="BS27" s="326"/>
      <c r="BT27" s="329"/>
      <c r="BU27" s="329"/>
      <c r="BV27" s="326"/>
      <c r="BW27" s="326" t="s">
        <v>1046</v>
      </c>
      <c r="BX27" s="326">
        <v>1</v>
      </c>
      <c r="BY27" s="323"/>
      <c r="BZ27" s="393" t="s">
        <v>1860</v>
      </c>
      <c r="CA27" s="329" t="s">
        <v>184</v>
      </c>
    </row>
    <row r="28" spans="1:109" ht="13" customHeight="1" x14ac:dyDescent="0.15">
      <c r="A28" s="323">
        <v>12881</v>
      </c>
      <c r="B28" s="324">
        <v>42926</v>
      </c>
      <c r="C28" s="325" t="s">
        <v>1037</v>
      </c>
      <c r="D28" s="323" t="s">
        <v>1255</v>
      </c>
      <c r="E28" s="323"/>
      <c r="F28" s="323" t="s">
        <v>1051</v>
      </c>
      <c r="G28" s="324">
        <v>42916</v>
      </c>
      <c r="H28" s="326" t="s">
        <v>126</v>
      </c>
      <c r="I28" s="326" t="s">
        <v>1041</v>
      </c>
      <c r="J28" s="326">
        <v>30</v>
      </c>
      <c r="K28" s="323" t="s">
        <v>1435</v>
      </c>
      <c r="L28" s="323" t="s">
        <v>1436</v>
      </c>
      <c r="M28" s="353">
        <v>72.899999999999991</v>
      </c>
      <c r="N28" s="353">
        <v>20.199999999999996</v>
      </c>
      <c r="O28" s="323"/>
      <c r="P28" s="323"/>
      <c r="Q28" s="354"/>
      <c r="R28" s="392"/>
      <c r="S28" s="354"/>
      <c r="T28" s="323"/>
      <c r="U28" s="354"/>
      <c r="V28" s="354"/>
      <c r="W28" s="354"/>
      <c r="X28" s="323"/>
      <c r="Y28" s="353"/>
      <c r="Z28" s="353"/>
      <c r="AA28" s="353"/>
      <c r="AB28" s="353"/>
      <c r="AC28" s="353"/>
      <c r="AD28" s="354"/>
      <c r="AE28" s="353"/>
      <c r="AF28" s="323"/>
      <c r="AG28" s="323"/>
      <c r="AH28" s="353"/>
      <c r="AI28" s="323"/>
      <c r="AJ28" s="323"/>
      <c r="AK28" s="353"/>
      <c r="AL28" s="323"/>
      <c r="AM28" s="353"/>
      <c r="AN28" s="353"/>
      <c r="AO28" s="323" t="s">
        <v>1054</v>
      </c>
      <c r="AP28" s="326" t="s">
        <v>1041</v>
      </c>
      <c r="AQ28" s="326"/>
      <c r="AR28" s="326"/>
      <c r="AS28" s="327"/>
      <c r="AT28" s="326">
        <v>5</v>
      </c>
      <c r="AU28" s="326"/>
      <c r="AV28" s="326"/>
      <c r="AW28" s="326"/>
      <c r="AX28" s="326" t="s">
        <v>971</v>
      </c>
      <c r="AY28" s="323"/>
      <c r="AZ28" s="326">
        <v>0</v>
      </c>
      <c r="BA28" s="326">
        <v>0</v>
      </c>
      <c r="BB28" s="326">
        <v>0</v>
      </c>
      <c r="BC28" s="326">
        <v>0</v>
      </c>
      <c r="BD28" s="326">
        <v>0</v>
      </c>
      <c r="BE28" s="326">
        <v>0</v>
      </c>
      <c r="BF28" s="326">
        <v>0</v>
      </c>
      <c r="BG28" s="326">
        <v>0</v>
      </c>
      <c r="BH28" s="326">
        <v>0</v>
      </c>
      <c r="BI28" s="326">
        <v>0</v>
      </c>
      <c r="BJ28" s="326">
        <v>0</v>
      </c>
      <c r="BK28" s="326">
        <v>0</v>
      </c>
      <c r="BL28" s="326"/>
      <c r="BM28" s="326" t="s">
        <v>1041</v>
      </c>
      <c r="BN28" s="326">
        <v>12</v>
      </c>
      <c r="BO28" s="326" t="s">
        <v>1041</v>
      </c>
      <c r="BP28" s="356"/>
      <c r="BQ28" s="326"/>
      <c r="BR28" s="326">
        <v>12</v>
      </c>
      <c r="BS28" s="326"/>
      <c r="BT28" s="329"/>
      <c r="BU28" s="329"/>
      <c r="BV28" s="326"/>
      <c r="BW28" s="326" t="s">
        <v>1046</v>
      </c>
      <c r="BX28" s="326">
        <v>1</v>
      </c>
      <c r="BY28" s="414" t="s">
        <v>1722</v>
      </c>
      <c r="BZ28" s="393" t="s">
        <v>1861</v>
      </c>
      <c r="CA28" s="329" t="s">
        <v>184</v>
      </c>
      <c r="CB28" s="161"/>
    </row>
    <row r="29" spans="1:109" ht="13" customHeight="1" x14ac:dyDescent="0.15">
      <c r="A29" s="323">
        <v>11897</v>
      </c>
      <c r="B29" s="324">
        <v>42926</v>
      </c>
      <c r="C29" s="325" t="s">
        <v>1037</v>
      </c>
      <c r="D29" s="323" t="s">
        <v>1255</v>
      </c>
      <c r="E29" s="323"/>
      <c r="F29" s="323" t="s">
        <v>1051</v>
      </c>
      <c r="G29" s="333">
        <v>42916</v>
      </c>
      <c r="H29" s="326" t="s">
        <v>1040</v>
      </c>
      <c r="I29" s="326" t="s">
        <v>1041</v>
      </c>
      <c r="J29" s="326">
        <v>31</v>
      </c>
      <c r="K29" s="323" t="s">
        <v>1439</v>
      </c>
      <c r="L29" s="323" t="s">
        <v>1440</v>
      </c>
      <c r="M29" s="353">
        <v>54.999999999999993</v>
      </c>
      <c r="N29" s="353">
        <v>20</v>
      </c>
      <c r="O29" s="323"/>
      <c r="P29" s="323"/>
      <c r="Q29" s="354"/>
      <c r="R29" s="392"/>
      <c r="S29" s="354"/>
      <c r="T29" s="323"/>
      <c r="U29" s="354"/>
      <c r="V29" s="354"/>
      <c r="W29" s="354"/>
      <c r="X29" s="323"/>
      <c r="Y29" s="353"/>
      <c r="Z29" s="353"/>
      <c r="AA29" s="353"/>
      <c r="AB29" s="353"/>
      <c r="AC29" s="353"/>
      <c r="AD29" s="353"/>
      <c r="AE29" s="353"/>
      <c r="AF29" s="323"/>
      <c r="AG29" s="323"/>
      <c r="AH29" s="353"/>
      <c r="AI29" s="323"/>
      <c r="AJ29" s="323"/>
      <c r="AK29" s="353"/>
      <c r="AL29" s="323"/>
      <c r="AM29" s="353"/>
      <c r="AN29" s="353"/>
      <c r="AO29" s="323" t="s">
        <v>1054</v>
      </c>
      <c r="AP29" s="326" t="s">
        <v>1041</v>
      </c>
      <c r="AQ29" s="326"/>
      <c r="AR29" s="326"/>
      <c r="AS29" s="327"/>
      <c r="AT29" s="326"/>
      <c r="AU29" s="326"/>
      <c r="AV29" s="326"/>
      <c r="AW29" s="326"/>
      <c r="AX29" s="326" t="s">
        <v>126</v>
      </c>
      <c r="AY29" s="323" t="s">
        <v>1441</v>
      </c>
      <c r="AZ29" s="326">
        <v>0</v>
      </c>
      <c r="BA29" s="326">
        <v>0</v>
      </c>
      <c r="BB29" s="326">
        <v>0</v>
      </c>
      <c r="BC29" s="326">
        <v>0</v>
      </c>
      <c r="BD29" s="326">
        <v>0</v>
      </c>
      <c r="BE29" s="326">
        <v>0</v>
      </c>
      <c r="BF29" s="326">
        <v>0</v>
      </c>
      <c r="BG29" s="326">
        <v>0</v>
      </c>
      <c r="BH29" s="326">
        <v>0</v>
      </c>
      <c r="BI29" s="326">
        <v>0</v>
      </c>
      <c r="BJ29" s="326">
        <v>0</v>
      </c>
      <c r="BK29" s="326">
        <v>0</v>
      </c>
      <c r="BL29" s="326"/>
      <c r="BM29" s="326" t="s">
        <v>1041</v>
      </c>
      <c r="BN29" s="326"/>
      <c r="BO29" s="326" t="s">
        <v>1041</v>
      </c>
      <c r="BP29" s="356"/>
      <c r="BQ29" s="326"/>
      <c r="BR29" s="326"/>
      <c r="BS29" s="326"/>
      <c r="BT29" s="323"/>
      <c r="BU29" s="329"/>
      <c r="BV29" s="326"/>
      <c r="BW29" s="326" t="s">
        <v>1046</v>
      </c>
      <c r="BX29" s="326">
        <v>1</v>
      </c>
      <c r="BY29" s="414" t="s">
        <v>1442</v>
      </c>
      <c r="BZ29" s="393" t="s">
        <v>1862</v>
      </c>
      <c r="CA29" s="323" t="s">
        <v>184</v>
      </c>
    </row>
    <row r="30" spans="1:109" ht="13" customHeight="1" x14ac:dyDescent="0.15">
      <c r="A30" s="323">
        <v>677</v>
      </c>
      <c r="B30" s="324">
        <v>42925</v>
      </c>
      <c r="C30" s="325" t="s">
        <v>1037</v>
      </c>
      <c r="D30" s="323" t="s">
        <v>1255</v>
      </c>
      <c r="E30" s="323"/>
      <c r="F30" s="323" t="s">
        <v>1051</v>
      </c>
      <c r="G30" s="324">
        <v>42886</v>
      </c>
      <c r="H30" s="326" t="s">
        <v>971</v>
      </c>
      <c r="I30" s="326" t="s">
        <v>1167</v>
      </c>
      <c r="J30" s="326">
        <v>32</v>
      </c>
      <c r="K30" s="323" t="s">
        <v>1792</v>
      </c>
      <c r="L30" s="323" t="s">
        <v>1406</v>
      </c>
      <c r="M30" s="353">
        <v>82.899999999999991</v>
      </c>
      <c r="N30" s="353">
        <v>18.899999999999999</v>
      </c>
      <c r="O30" s="323"/>
      <c r="P30" s="323"/>
      <c r="Q30" s="354"/>
      <c r="R30" s="392"/>
      <c r="S30" s="354"/>
      <c r="T30" s="323"/>
      <c r="U30" s="354"/>
      <c r="V30" s="354"/>
      <c r="W30" s="354"/>
      <c r="X30" s="323"/>
      <c r="Y30" s="353"/>
      <c r="Z30" s="353"/>
      <c r="AA30" s="353"/>
      <c r="AB30" s="353"/>
      <c r="AC30" s="353"/>
      <c r="AD30" s="354"/>
      <c r="AE30" s="353"/>
      <c r="AF30" s="323"/>
      <c r="AG30" s="323"/>
      <c r="AH30" s="353"/>
      <c r="AI30" s="323"/>
      <c r="AJ30" s="323"/>
      <c r="AK30" s="353"/>
      <c r="AL30" s="323"/>
      <c r="AM30" s="353"/>
      <c r="AN30" s="353"/>
      <c r="AO30" s="323" t="s">
        <v>1054</v>
      </c>
      <c r="AP30" s="326" t="s">
        <v>1041</v>
      </c>
      <c r="AQ30" s="326"/>
      <c r="AR30" s="326"/>
      <c r="AS30" s="327"/>
      <c r="AT30" s="326"/>
      <c r="AU30" s="326"/>
      <c r="AV30" s="326"/>
      <c r="AW30" s="326"/>
      <c r="AX30" s="326" t="s">
        <v>1041</v>
      </c>
      <c r="AY30" s="323"/>
      <c r="AZ30" s="326">
        <v>0</v>
      </c>
      <c r="BA30" s="326">
        <v>0</v>
      </c>
      <c r="BB30" s="326">
        <v>0</v>
      </c>
      <c r="BC30" s="326">
        <v>0</v>
      </c>
      <c r="BD30" s="326">
        <v>0</v>
      </c>
      <c r="BE30" s="326">
        <v>0</v>
      </c>
      <c r="BF30" s="326">
        <v>0</v>
      </c>
      <c r="BG30" s="326">
        <v>0</v>
      </c>
      <c r="BH30" s="326">
        <v>0</v>
      </c>
      <c r="BI30" s="326">
        <v>0</v>
      </c>
      <c r="BJ30" s="326">
        <v>0</v>
      </c>
      <c r="BK30" s="326">
        <v>0</v>
      </c>
      <c r="BL30" s="326"/>
      <c r="BM30" s="326" t="s">
        <v>1041</v>
      </c>
      <c r="BN30" s="326"/>
      <c r="BO30" s="326" t="s">
        <v>1041</v>
      </c>
      <c r="BP30" s="356"/>
      <c r="BQ30" s="326"/>
      <c r="BR30" s="326"/>
      <c r="BS30" s="326"/>
      <c r="BT30" s="323"/>
      <c r="BU30" s="329"/>
      <c r="BV30" s="326"/>
      <c r="BW30" s="326" t="s">
        <v>1046</v>
      </c>
      <c r="BX30" s="326">
        <v>1</v>
      </c>
      <c r="BY30" s="323"/>
      <c r="BZ30" s="331" t="s">
        <v>1863</v>
      </c>
      <c r="CA30" s="323" t="s">
        <v>89</v>
      </c>
    </row>
    <row r="31" spans="1:109" ht="13" customHeight="1" x14ac:dyDescent="0.15">
      <c r="A31" s="323">
        <v>13927</v>
      </c>
      <c r="B31" s="324">
        <v>42926</v>
      </c>
      <c r="C31" s="325" t="s">
        <v>1037</v>
      </c>
      <c r="D31" s="323" t="s">
        <v>1255</v>
      </c>
      <c r="E31" s="323"/>
      <c r="F31" s="323" t="s">
        <v>1051</v>
      </c>
      <c r="G31" s="333">
        <v>42768</v>
      </c>
      <c r="H31" s="326" t="s">
        <v>1040</v>
      </c>
      <c r="I31" s="326" t="s">
        <v>1041</v>
      </c>
      <c r="J31" s="326">
        <v>33</v>
      </c>
      <c r="K31" s="323" t="s">
        <v>1725</v>
      </c>
      <c r="L31" s="323" t="s">
        <v>1726</v>
      </c>
      <c r="M31" s="353">
        <v>82.999999999999986</v>
      </c>
      <c r="N31" s="353">
        <v>19.299999999999997</v>
      </c>
      <c r="O31" s="323"/>
      <c r="P31" s="323"/>
      <c r="Q31" s="354"/>
      <c r="R31" s="392"/>
      <c r="S31" s="354"/>
      <c r="T31" s="323"/>
      <c r="U31" s="354"/>
      <c r="V31" s="354"/>
      <c r="W31" s="354"/>
      <c r="X31" s="323"/>
      <c r="Y31" s="353"/>
      <c r="Z31" s="353"/>
      <c r="AA31" s="353"/>
      <c r="AB31" s="353"/>
      <c r="AC31" s="353"/>
      <c r="AD31" s="354"/>
      <c r="AE31" s="353"/>
      <c r="AF31" s="323"/>
      <c r="AG31" s="323"/>
      <c r="AH31" s="353"/>
      <c r="AI31" s="323"/>
      <c r="AJ31" s="323"/>
      <c r="AK31" s="353"/>
      <c r="AL31" s="323"/>
      <c r="AM31" s="353"/>
      <c r="AN31" s="353"/>
      <c r="AO31" s="323" t="s">
        <v>1054</v>
      </c>
      <c r="AP31" s="326" t="s">
        <v>1041</v>
      </c>
      <c r="AQ31" s="326"/>
      <c r="AR31" s="326"/>
      <c r="AS31" s="327"/>
      <c r="AT31" s="326">
        <v>7</v>
      </c>
      <c r="AU31" s="326"/>
      <c r="AV31" s="326"/>
      <c r="AW31" s="326"/>
      <c r="AX31" s="326" t="s">
        <v>971</v>
      </c>
      <c r="AY31" s="323"/>
      <c r="AZ31" s="326">
        <v>0</v>
      </c>
      <c r="BA31" s="326">
        <v>0</v>
      </c>
      <c r="BB31" s="326">
        <v>0</v>
      </c>
      <c r="BC31" s="326">
        <v>0</v>
      </c>
      <c r="BD31" s="326">
        <v>0</v>
      </c>
      <c r="BE31" s="326">
        <v>0</v>
      </c>
      <c r="BF31" s="326">
        <v>0</v>
      </c>
      <c r="BG31" s="326">
        <v>0</v>
      </c>
      <c r="BH31" s="326">
        <v>0</v>
      </c>
      <c r="BI31" s="326">
        <v>0</v>
      </c>
      <c r="BJ31" s="326">
        <v>0</v>
      </c>
      <c r="BK31" s="326">
        <v>0</v>
      </c>
      <c r="BL31" s="326"/>
      <c r="BM31" s="326" t="s">
        <v>1041</v>
      </c>
      <c r="BN31" s="326"/>
      <c r="BO31" s="326" t="s">
        <v>1041</v>
      </c>
      <c r="BP31" s="356"/>
      <c r="BQ31" s="326"/>
      <c r="BR31" s="326"/>
      <c r="BS31" s="326"/>
      <c r="BT31" s="329"/>
      <c r="BU31" s="329"/>
      <c r="BV31" s="326"/>
      <c r="BW31" s="326" t="s">
        <v>1046</v>
      </c>
      <c r="BX31" s="326">
        <v>1</v>
      </c>
      <c r="BY31" s="323"/>
      <c r="BZ31" s="393" t="s">
        <v>1864</v>
      </c>
      <c r="CA31" s="329" t="s">
        <v>89</v>
      </c>
    </row>
    <row r="32" spans="1:109" ht="13" customHeight="1" x14ac:dyDescent="0.15">
      <c r="A32" s="323">
        <v>13409</v>
      </c>
      <c r="B32" s="324">
        <v>42926</v>
      </c>
      <c r="C32" s="325" t="s">
        <v>1186</v>
      </c>
      <c r="D32" s="323" t="s">
        <v>1255</v>
      </c>
      <c r="E32" s="323"/>
      <c r="F32" s="323" t="s">
        <v>1051</v>
      </c>
      <c r="G32" s="324">
        <v>42916</v>
      </c>
      <c r="H32" s="326" t="s">
        <v>126</v>
      </c>
      <c r="I32" s="326" t="s">
        <v>971</v>
      </c>
      <c r="J32" s="326">
        <v>34</v>
      </c>
      <c r="K32" s="323" t="s">
        <v>1728</v>
      </c>
      <c r="L32" s="323" t="s">
        <v>1729</v>
      </c>
      <c r="M32" s="353">
        <v>79.827272727272728</v>
      </c>
      <c r="N32" s="353">
        <v>18.290909090909089</v>
      </c>
      <c r="O32" s="323"/>
      <c r="P32" s="323"/>
      <c r="Q32" s="354"/>
      <c r="R32" s="392"/>
      <c r="S32" s="354"/>
      <c r="T32" s="323"/>
      <c r="U32" s="354"/>
      <c r="V32" s="354"/>
      <c r="W32" s="354"/>
      <c r="X32" s="323"/>
      <c r="Y32" s="353"/>
      <c r="Z32" s="353"/>
      <c r="AA32" s="353"/>
      <c r="AB32" s="353"/>
      <c r="AC32" s="353"/>
      <c r="AD32" s="353"/>
      <c r="AE32" s="353"/>
      <c r="AF32" s="323"/>
      <c r="AG32" s="323"/>
      <c r="AH32" s="353"/>
      <c r="AI32" s="323"/>
      <c r="AJ32" s="323"/>
      <c r="AK32" s="353"/>
      <c r="AL32" s="323"/>
      <c r="AM32" s="353"/>
      <c r="AN32" s="353"/>
      <c r="AO32" s="323" t="s">
        <v>1379</v>
      </c>
      <c r="AP32" s="326" t="s">
        <v>1041</v>
      </c>
      <c r="AQ32" s="326"/>
      <c r="AR32" s="326"/>
      <c r="AS32" s="327"/>
      <c r="AT32" s="326">
        <v>8.5</v>
      </c>
      <c r="AU32" s="326"/>
      <c r="AV32" s="326"/>
      <c r="AW32" s="326"/>
      <c r="AX32" s="326" t="s">
        <v>997</v>
      </c>
      <c r="AY32" s="323"/>
      <c r="AZ32" s="326">
        <v>0</v>
      </c>
      <c r="BA32" s="326">
        <v>0</v>
      </c>
      <c r="BB32" s="326">
        <v>0</v>
      </c>
      <c r="BC32" s="326">
        <v>0</v>
      </c>
      <c r="BD32" s="326">
        <v>0</v>
      </c>
      <c r="BE32" s="326">
        <v>0</v>
      </c>
      <c r="BF32" s="326">
        <v>0</v>
      </c>
      <c r="BG32" s="326">
        <v>0</v>
      </c>
      <c r="BH32" s="326">
        <v>0</v>
      </c>
      <c r="BI32" s="326">
        <v>0</v>
      </c>
      <c r="BJ32" s="326">
        <v>0</v>
      </c>
      <c r="BK32" s="326">
        <v>0</v>
      </c>
      <c r="BL32" s="326"/>
      <c r="BM32" s="326" t="s">
        <v>1041</v>
      </c>
      <c r="BN32" s="326"/>
      <c r="BO32" s="326" t="s">
        <v>1041</v>
      </c>
      <c r="BP32" s="356"/>
      <c r="BQ32" s="326"/>
      <c r="BR32" s="326"/>
      <c r="BS32" s="326"/>
      <c r="BT32" s="323"/>
      <c r="BU32" s="323"/>
      <c r="BV32" s="326"/>
      <c r="BW32" s="326" t="s">
        <v>1046</v>
      </c>
      <c r="BX32" s="326"/>
      <c r="BY32" s="323"/>
      <c r="BZ32" s="331" t="s">
        <v>1865</v>
      </c>
      <c r="CA32" s="329" t="s">
        <v>184</v>
      </c>
    </row>
    <row r="33" spans="1:81" ht="13" customHeight="1" x14ac:dyDescent="0.15">
      <c r="A33" s="323">
        <v>191</v>
      </c>
      <c r="B33" s="324">
        <v>42928</v>
      </c>
      <c r="C33" s="325" t="s">
        <v>1037</v>
      </c>
      <c r="D33" s="323" t="s">
        <v>1255</v>
      </c>
      <c r="E33" s="323"/>
      <c r="F33" s="323" t="s">
        <v>1051</v>
      </c>
      <c r="G33" s="324">
        <v>42858</v>
      </c>
      <c r="H33" s="326" t="s">
        <v>1040</v>
      </c>
      <c r="I33" s="326" t="s">
        <v>1041</v>
      </c>
      <c r="J33" s="326">
        <v>35</v>
      </c>
      <c r="K33" s="323" t="s">
        <v>1731</v>
      </c>
      <c r="L33" s="323" t="s">
        <v>1732</v>
      </c>
      <c r="M33" s="353">
        <v>79.245454545454535</v>
      </c>
      <c r="N33" s="353">
        <v>19.8</v>
      </c>
      <c r="O33" s="323"/>
      <c r="P33" s="323"/>
      <c r="Q33" s="354"/>
      <c r="R33" s="392"/>
      <c r="S33" s="354"/>
      <c r="T33" s="323"/>
      <c r="U33" s="354"/>
      <c r="V33" s="354"/>
      <c r="W33" s="354"/>
      <c r="X33" s="323"/>
      <c r="Y33" s="353"/>
      <c r="Z33" s="353"/>
      <c r="AA33" s="353"/>
      <c r="AB33" s="353"/>
      <c r="AC33" s="353"/>
      <c r="AD33" s="354"/>
      <c r="AE33" s="353"/>
      <c r="AF33" s="323"/>
      <c r="AG33" s="323"/>
      <c r="AH33" s="353"/>
      <c r="AI33" s="323"/>
      <c r="AJ33" s="323"/>
      <c r="AK33" s="353"/>
      <c r="AL33" s="323"/>
      <c r="AM33" s="353"/>
      <c r="AN33" s="353"/>
      <c r="AO33" s="323" t="s">
        <v>1054</v>
      </c>
      <c r="AP33" s="326" t="s">
        <v>1041</v>
      </c>
      <c r="AQ33" s="326"/>
      <c r="AR33" s="326"/>
      <c r="AS33" s="327"/>
      <c r="AT33" s="326">
        <v>6</v>
      </c>
      <c r="AU33" s="326"/>
      <c r="AV33" s="326"/>
      <c r="AW33" s="326"/>
      <c r="AX33" s="326" t="s">
        <v>971</v>
      </c>
      <c r="AY33" s="323"/>
      <c r="AZ33" s="326">
        <v>0</v>
      </c>
      <c r="BA33" s="326">
        <v>0</v>
      </c>
      <c r="BB33" s="326">
        <v>0</v>
      </c>
      <c r="BC33" s="326">
        <v>0</v>
      </c>
      <c r="BD33" s="326">
        <v>0</v>
      </c>
      <c r="BE33" s="326">
        <v>0</v>
      </c>
      <c r="BF33" s="326">
        <v>0</v>
      </c>
      <c r="BG33" s="326">
        <v>0</v>
      </c>
      <c r="BH33" s="326">
        <v>0</v>
      </c>
      <c r="BI33" s="326">
        <v>0</v>
      </c>
      <c r="BJ33" s="326">
        <v>0</v>
      </c>
      <c r="BK33" s="326">
        <v>0</v>
      </c>
      <c r="BL33" s="326"/>
      <c r="BM33" s="326" t="s">
        <v>1041</v>
      </c>
      <c r="BN33" s="326"/>
      <c r="BO33" s="326" t="s">
        <v>1041</v>
      </c>
      <c r="BP33" s="356"/>
      <c r="BQ33" s="326"/>
      <c r="BR33" s="326"/>
      <c r="BS33" s="326"/>
      <c r="BT33" s="329"/>
      <c r="BU33" s="329"/>
      <c r="BV33" s="326"/>
      <c r="BW33" s="326" t="s">
        <v>1046</v>
      </c>
      <c r="BX33" s="326">
        <v>1</v>
      </c>
      <c r="BY33" s="323"/>
      <c r="BZ33" s="331" t="s">
        <v>1866</v>
      </c>
      <c r="CA33" s="323" t="s">
        <v>89</v>
      </c>
    </row>
    <row r="34" spans="1:81" ht="13" customHeight="1" x14ac:dyDescent="0.15">
      <c r="A34" s="323">
        <v>13581</v>
      </c>
      <c r="B34" s="324">
        <v>42929</v>
      </c>
      <c r="C34" s="325" t="s">
        <v>1037</v>
      </c>
      <c r="D34" s="323" t="s">
        <v>1255</v>
      </c>
      <c r="E34" s="323"/>
      <c r="F34" s="323" t="s">
        <v>1039</v>
      </c>
      <c r="G34" s="324">
        <v>42837</v>
      </c>
      <c r="H34" s="326" t="s">
        <v>1040</v>
      </c>
      <c r="I34" s="326" t="s">
        <v>1041</v>
      </c>
      <c r="J34" s="326">
        <v>1</v>
      </c>
      <c r="K34" s="323" t="s">
        <v>1681</v>
      </c>
      <c r="L34" s="323" t="s">
        <v>1682</v>
      </c>
      <c r="M34" s="353">
        <v>52.72727272727272</v>
      </c>
      <c r="N34" s="353">
        <v>17.636363636363633</v>
      </c>
      <c r="O34" s="323"/>
      <c r="P34" s="323"/>
      <c r="Q34" s="354"/>
      <c r="R34" s="392"/>
      <c r="S34" s="354"/>
      <c r="T34" s="323"/>
      <c r="U34" s="354"/>
      <c r="V34" s="354"/>
      <c r="W34" s="354"/>
      <c r="X34" s="323"/>
      <c r="Y34" s="353"/>
      <c r="Z34" s="353"/>
      <c r="AA34" s="353"/>
      <c r="AB34" s="353"/>
      <c r="AC34" s="353"/>
      <c r="AD34" s="353"/>
      <c r="AE34" s="353">
        <v>10</v>
      </c>
      <c r="AF34" s="323"/>
      <c r="AG34" s="323"/>
      <c r="AH34" s="353"/>
      <c r="AI34" s="323"/>
      <c r="AJ34" s="323"/>
      <c r="AK34" s="354"/>
      <c r="AL34" s="323"/>
      <c r="AM34" s="353"/>
      <c r="AN34" s="353"/>
      <c r="AO34" s="323" t="s">
        <v>1044</v>
      </c>
      <c r="AP34" s="326" t="s">
        <v>1041</v>
      </c>
      <c r="AQ34" s="326"/>
      <c r="AR34" s="326"/>
      <c r="AS34" s="327"/>
      <c r="AT34" s="326">
        <v>10</v>
      </c>
      <c r="AU34" s="326"/>
      <c r="AV34" s="326"/>
      <c r="AW34" s="326"/>
      <c r="AX34" s="326" t="s">
        <v>1045</v>
      </c>
      <c r="AY34" s="323"/>
      <c r="AZ34" s="326">
        <v>0</v>
      </c>
      <c r="BA34" s="326">
        <v>0</v>
      </c>
      <c r="BB34" s="326">
        <v>0</v>
      </c>
      <c r="BC34" s="326">
        <v>0</v>
      </c>
      <c r="BD34" s="326">
        <v>0</v>
      </c>
      <c r="BE34" s="326">
        <v>0</v>
      </c>
      <c r="BF34" s="326">
        <v>0</v>
      </c>
      <c r="BG34" s="326">
        <v>0</v>
      </c>
      <c r="BH34" s="326">
        <v>0</v>
      </c>
      <c r="BI34" s="326">
        <v>0</v>
      </c>
      <c r="BJ34" s="326">
        <v>0</v>
      </c>
      <c r="BK34" s="326">
        <v>0</v>
      </c>
      <c r="BL34" s="326"/>
      <c r="BM34" s="326" t="s">
        <v>1041</v>
      </c>
      <c r="BN34" s="326"/>
      <c r="BO34" s="326" t="s">
        <v>1041</v>
      </c>
      <c r="BP34" s="355">
        <v>94.472727272727269</v>
      </c>
      <c r="BQ34" s="326"/>
      <c r="BR34" s="326"/>
      <c r="BS34" s="328">
        <v>42916</v>
      </c>
      <c r="BT34" s="236" t="s">
        <v>1683</v>
      </c>
      <c r="BU34" s="329"/>
      <c r="BV34" s="326"/>
      <c r="BW34" s="326" t="s">
        <v>1046</v>
      </c>
      <c r="BX34" s="326"/>
      <c r="BY34" s="329" t="s">
        <v>1684</v>
      </c>
      <c r="BZ34" s="343" t="s">
        <v>23</v>
      </c>
      <c r="CA34" s="329" t="s">
        <v>89</v>
      </c>
    </row>
    <row r="35" spans="1:81" ht="13" customHeight="1" x14ac:dyDescent="0.15">
      <c r="A35" s="323">
        <v>15159</v>
      </c>
      <c r="B35" s="324">
        <v>42925</v>
      </c>
      <c r="C35" s="325" t="s">
        <v>1037</v>
      </c>
      <c r="D35" s="323" t="s">
        <v>1255</v>
      </c>
      <c r="E35" s="323"/>
      <c r="F35" s="323" t="s">
        <v>1039</v>
      </c>
      <c r="G35" s="324">
        <v>42922</v>
      </c>
      <c r="H35" s="326" t="s">
        <v>1040</v>
      </c>
      <c r="I35" s="326" t="s">
        <v>1041</v>
      </c>
      <c r="J35" s="326">
        <v>2</v>
      </c>
      <c r="K35" s="323" t="s">
        <v>1042</v>
      </c>
      <c r="L35" s="323" t="s">
        <v>1087</v>
      </c>
      <c r="M35" s="353">
        <v>82.272727272727266</v>
      </c>
      <c r="N35" s="353">
        <v>18.709090909090907</v>
      </c>
      <c r="O35" s="323"/>
      <c r="P35" s="323"/>
      <c r="Q35" s="354"/>
      <c r="R35" s="392"/>
      <c r="S35" s="354"/>
      <c r="T35" s="323"/>
      <c r="U35" s="354"/>
      <c r="V35" s="354"/>
      <c r="W35" s="354"/>
      <c r="X35" s="323"/>
      <c r="Y35" s="353"/>
      <c r="Z35" s="353"/>
      <c r="AA35" s="353"/>
      <c r="AB35" s="353"/>
      <c r="AC35" s="353"/>
      <c r="AD35" s="353"/>
      <c r="AE35" s="353">
        <v>10.281818181818181</v>
      </c>
      <c r="AF35" s="323"/>
      <c r="AG35" s="323"/>
      <c r="AH35" s="353"/>
      <c r="AI35" s="323"/>
      <c r="AJ35" s="323"/>
      <c r="AK35" s="353"/>
      <c r="AL35" s="323"/>
      <c r="AM35" s="353"/>
      <c r="AN35" s="353"/>
      <c r="AO35" s="323" t="s">
        <v>1044</v>
      </c>
      <c r="AP35" s="326" t="s">
        <v>1041</v>
      </c>
      <c r="AQ35" s="326"/>
      <c r="AR35" s="326"/>
      <c r="AS35" s="327"/>
      <c r="AT35" s="326">
        <v>7</v>
      </c>
      <c r="AU35" s="326"/>
      <c r="AV35" s="326"/>
      <c r="AW35" s="326"/>
      <c r="AX35" s="326" t="s">
        <v>1045</v>
      </c>
      <c r="AY35" s="323"/>
      <c r="AZ35" s="326">
        <v>0</v>
      </c>
      <c r="BA35" s="326">
        <v>0</v>
      </c>
      <c r="BB35" s="326">
        <v>0</v>
      </c>
      <c r="BC35" s="326">
        <v>0</v>
      </c>
      <c r="BD35" s="326">
        <v>0</v>
      </c>
      <c r="BE35" s="326">
        <v>0</v>
      </c>
      <c r="BF35" s="326">
        <v>0</v>
      </c>
      <c r="BG35" s="326">
        <v>0</v>
      </c>
      <c r="BH35" s="326">
        <v>0</v>
      </c>
      <c r="BI35" s="326">
        <v>0</v>
      </c>
      <c r="BJ35" s="326">
        <v>0</v>
      </c>
      <c r="BK35" s="326">
        <v>0</v>
      </c>
      <c r="BL35" s="326"/>
      <c r="BM35" s="326" t="s">
        <v>1041</v>
      </c>
      <c r="BN35" s="326">
        <v>12</v>
      </c>
      <c r="BO35" s="326" t="s">
        <v>1041</v>
      </c>
      <c r="BP35" s="356"/>
      <c r="BQ35" s="326"/>
      <c r="BR35" s="326">
        <v>12</v>
      </c>
      <c r="BS35" s="326"/>
      <c r="BT35" s="323"/>
      <c r="BU35" s="329"/>
      <c r="BV35" s="326"/>
      <c r="BW35" s="326" t="s">
        <v>1046</v>
      </c>
      <c r="BX35" s="326"/>
      <c r="BY35" s="323" t="s">
        <v>1685</v>
      </c>
      <c r="BZ35" s="343" t="s">
        <v>1867</v>
      </c>
      <c r="CA35" s="329" t="s">
        <v>130</v>
      </c>
      <c r="CC35" s="415"/>
    </row>
    <row r="36" spans="1:81" ht="13" customHeight="1" x14ac:dyDescent="0.15">
      <c r="A36" s="323">
        <v>11799</v>
      </c>
      <c r="B36" s="324">
        <v>42925</v>
      </c>
      <c r="C36" s="325" t="s">
        <v>1037</v>
      </c>
      <c r="D36" s="323" t="s">
        <v>1255</v>
      </c>
      <c r="E36" s="323"/>
      <c r="F36" s="323" t="s">
        <v>1039</v>
      </c>
      <c r="G36" s="333">
        <v>42916</v>
      </c>
      <c r="H36" s="326" t="s">
        <v>1040</v>
      </c>
      <c r="I36" s="326" t="s">
        <v>1041</v>
      </c>
      <c r="J36" s="326">
        <v>3</v>
      </c>
      <c r="K36" s="323" t="s">
        <v>1097</v>
      </c>
      <c r="L36" s="323" t="s">
        <v>1383</v>
      </c>
      <c r="M36" s="353">
        <v>64.136363636363626</v>
      </c>
      <c r="N36" s="353">
        <v>19.718181818181819</v>
      </c>
      <c r="O36" s="323"/>
      <c r="P36" s="323"/>
      <c r="Q36" s="354"/>
      <c r="R36" s="392"/>
      <c r="S36" s="354"/>
      <c r="T36" s="323"/>
      <c r="U36" s="354"/>
      <c r="V36" s="354"/>
      <c r="W36" s="354"/>
      <c r="X36" s="323"/>
      <c r="Y36" s="353"/>
      <c r="Z36" s="353"/>
      <c r="AA36" s="353"/>
      <c r="AB36" s="353"/>
      <c r="AC36" s="353"/>
      <c r="AD36" s="354"/>
      <c r="AE36" s="353">
        <v>8.2363636363636363</v>
      </c>
      <c r="AF36" s="323"/>
      <c r="AG36" s="323"/>
      <c r="AH36" s="353"/>
      <c r="AI36" s="323"/>
      <c r="AJ36" s="323"/>
      <c r="AK36" s="353"/>
      <c r="AL36" s="323"/>
      <c r="AM36" s="353"/>
      <c r="AN36" s="353"/>
      <c r="AO36" s="323" t="s">
        <v>1044</v>
      </c>
      <c r="AP36" s="326" t="s">
        <v>1041</v>
      </c>
      <c r="AQ36" s="326"/>
      <c r="AR36" s="326"/>
      <c r="AS36" s="327"/>
      <c r="AT36" s="326">
        <v>7.5</v>
      </c>
      <c r="AU36" s="326"/>
      <c r="AV36" s="326"/>
      <c r="AW36" s="326"/>
      <c r="AX36" s="326" t="s">
        <v>1041</v>
      </c>
      <c r="AY36" s="323"/>
      <c r="AZ36" s="326">
        <v>0</v>
      </c>
      <c r="BA36" s="326">
        <v>0</v>
      </c>
      <c r="BB36" s="326">
        <v>0</v>
      </c>
      <c r="BC36" s="326">
        <v>0</v>
      </c>
      <c r="BD36" s="326">
        <v>0</v>
      </c>
      <c r="BE36" s="326">
        <v>0</v>
      </c>
      <c r="BF36" s="326">
        <v>0</v>
      </c>
      <c r="BG36" s="326">
        <v>0</v>
      </c>
      <c r="BH36" s="326">
        <v>0</v>
      </c>
      <c r="BI36" s="326">
        <v>0</v>
      </c>
      <c r="BJ36" s="326">
        <v>0</v>
      </c>
      <c r="BK36" s="326">
        <v>0</v>
      </c>
      <c r="BL36" s="326"/>
      <c r="BM36" s="326" t="s">
        <v>1041</v>
      </c>
      <c r="BN36" s="326"/>
      <c r="BO36" s="326" t="s">
        <v>1041</v>
      </c>
      <c r="BP36" s="356"/>
      <c r="BQ36" s="326"/>
      <c r="BR36" s="326"/>
      <c r="BS36" s="326"/>
      <c r="BT36" s="323"/>
      <c r="BU36" s="329"/>
      <c r="BV36" s="326"/>
      <c r="BW36" s="326" t="s">
        <v>1046</v>
      </c>
      <c r="BX36" s="326">
        <v>1</v>
      </c>
      <c r="BY36" s="323"/>
      <c r="BZ36" s="323" t="s">
        <v>23</v>
      </c>
      <c r="CA36" s="323" t="s">
        <v>184</v>
      </c>
    </row>
    <row r="37" spans="1:81" ht="13" customHeight="1" x14ac:dyDescent="0.15">
      <c r="A37" s="323">
        <v>13061</v>
      </c>
      <c r="B37" s="324">
        <v>42929</v>
      </c>
      <c r="C37" s="325" t="s">
        <v>1037</v>
      </c>
      <c r="D37" s="323" t="s">
        <v>1255</v>
      </c>
      <c r="E37" s="323"/>
      <c r="F37" s="323" t="s">
        <v>1039</v>
      </c>
      <c r="G37" s="324">
        <v>42794</v>
      </c>
      <c r="H37" s="326" t="s">
        <v>971</v>
      </c>
      <c r="I37" s="326" t="s">
        <v>1167</v>
      </c>
      <c r="J37" s="326">
        <v>6</v>
      </c>
      <c r="K37" s="323" t="s">
        <v>1047</v>
      </c>
      <c r="L37" s="323" t="s">
        <v>1389</v>
      </c>
      <c r="M37" s="353">
        <v>113.93600000000001</v>
      </c>
      <c r="N37" s="353">
        <v>28</v>
      </c>
      <c r="O37" s="323"/>
      <c r="P37" s="323"/>
      <c r="Q37" s="354"/>
      <c r="R37" s="392"/>
      <c r="S37" s="354"/>
      <c r="T37" s="323"/>
      <c r="U37" s="354"/>
      <c r="V37" s="354"/>
      <c r="W37" s="354"/>
      <c r="X37" s="323"/>
      <c r="Y37" s="353"/>
      <c r="Z37" s="353"/>
      <c r="AA37" s="353"/>
      <c r="AB37" s="353"/>
      <c r="AC37" s="353"/>
      <c r="AD37" s="353"/>
      <c r="AE37" s="353">
        <v>18</v>
      </c>
      <c r="AF37" s="323"/>
      <c r="AG37" s="323"/>
      <c r="AH37" s="353"/>
      <c r="AI37" s="323"/>
      <c r="AJ37" s="323"/>
      <c r="AK37" s="353"/>
      <c r="AL37" s="323"/>
      <c r="AM37" s="353"/>
      <c r="AN37" s="353"/>
      <c r="AO37" s="323" t="s">
        <v>1044</v>
      </c>
      <c r="AP37" s="326" t="s">
        <v>1041</v>
      </c>
      <c r="AQ37" s="326"/>
      <c r="AR37" s="326"/>
      <c r="AS37" s="327"/>
      <c r="AT37" s="326"/>
      <c r="AU37" s="326"/>
      <c r="AV37" s="326"/>
      <c r="AW37" s="326"/>
      <c r="AX37" s="326" t="s">
        <v>1041</v>
      </c>
      <c r="AY37" s="323"/>
      <c r="AZ37" s="326">
        <v>20</v>
      </c>
      <c r="BA37" s="326">
        <v>0</v>
      </c>
      <c r="BB37" s="326">
        <v>0</v>
      </c>
      <c r="BC37" s="326">
        <v>0</v>
      </c>
      <c r="BD37" s="326">
        <v>0</v>
      </c>
      <c r="BE37" s="326">
        <v>0</v>
      </c>
      <c r="BF37" s="326">
        <v>0</v>
      </c>
      <c r="BG37" s="326">
        <v>0</v>
      </c>
      <c r="BH37" s="326">
        <v>5</v>
      </c>
      <c r="BI37" s="326">
        <v>0</v>
      </c>
      <c r="BJ37" s="326">
        <v>0</v>
      </c>
      <c r="BK37" s="326">
        <v>0</v>
      </c>
      <c r="BL37" s="326"/>
      <c r="BM37" s="326" t="s">
        <v>1041</v>
      </c>
      <c r="BN37" s="326"/>
      <c r="BO37" s="326" t="s">
        <v>1041</v>
      </c>
      <c r="BP37" s="356"/>
      <c r="BQ37" s="326"/>
      <c r="BR37" s="326"/>
      <c r="BS37" s="326"/>
      <c r="BT37" s="329"/>
      <c r="BU37" s="329"/>
      <c r="BV37" s="326"/>
      <c r="BW37" s="326" t="s">
        <v>1046</v>
      </c>
      <c r="BX37" s="326"/>
      <c r="BY37" s="323" t="s">
        <v>1687</v>
      </c>
      <c r="BZ37" s="409" t="s">
        <v>23</v>
      </c>
      <c r="CA37" s="323" t="s">
        <v>184</v>
      </c>
    </row>
    <row r="38" spans="1:81" ht="13" customHeight="1" x14ac:dyDescent="0.15">
      <c r="A38" s="323">
        <v>11109</v>
      </c>
      <c r="B38" s="324">
        <v>42928</v>
      </c>
      <c r="C38" s="344" t="s">
        <v>1186</v>
      </c>
      <c r="D38" s="345" t="s">
        <v>1255</v>
      </c>
      <c r="E38" s="345"/>
      <c r="F38" s="345" t="s">
        <v>1444</v>
      </c>
      <c r="G38" s="333">
        <v>42643</v>
      </c>
      <c r="H38" s="346" t="s">
        <v>126</v>
      </c>
      <c r="I38" s="346" t="s">
        <v>971</v>
      </c>
      <c r="J38" s="326">
        <v>7</v>
      </c>
      <c r="K38" s="345" t="s">
        <v>902</v>
      </c>
      <c r="L38" s="323" t="s">
        <v>1391</v>
      </c>
      <c r="M38" s="353">
        <v>88.899999999999991</v>
      </c>
      <c r="N38" s="353">
        <v>24.954545454545453</v>
      </c>
      <c r="O38" s="345" t="s">
        <v>992</v>
      </c>
      <c r="P38" s="345">
        <v>300</v>
      </c>
      <c r="Q38" s="353">
        <v>26.95454545454545</v>
      </c>
      <c r="R38" s="394"/>
      <c r="S38" s="395"/>
      <c r="T38" s="345"/>
      <c r="U38" s="395"/>
      <c r="V38" s="395"/>
      <c r="W38" s="395"/>
      <c r="X38" s="345"/>
      <c r="Y38" s="396"/>
      <c r="Z38" s="396"/>
      <c r="AA38" s="396"/>
      <c r="AB38" s="396"/>
      <c r="AC38" s="396"/>
      <c r="AD38" s="396"/>
      <c r="AE38" s="353">
        <v>13.399999999999999</v>
      </c>
      <c r="AF38" s="345"/>
      <c r="AG38" s="345"/>
      <c r="AH38" s="396"/>
      <c r="AI38" s="345"/>
      <c r="AJ38" s="345"/>
      <c r="AK38" s="396"/>
      <c r="AL38" s="345"/>
      <c r="AM38" s="396"/>
      <c r="AN38" s="396"/>
      <c r="AO38" s="345" t="s">
        <v>1445</v>
      </c>
      <c r="AP38" s="346" t="s">
        <v>971</v>
      </c>
      <c r="AQ38" s="346"/>
      <c r="AR38" s="346"/>
      <c r="AS38" s="346">
        <v>10</v>
      </c>
      <c r="AT38" s="326">
        <v>10.199999999999999</v>
      </c>
      <c r="AU38" s="326"/>
      <c r="AV38" s="326"/>
      <c r="AW38" s="326"/>
      <c r="AX38" s="346" t="s">
        <v>997</v>
      </c>
      <c r="AY38" s="345"/>
      <c r="AZ38" s="346">
        <v>0</v>
      </c>
      <c r="BA38" s="346">
        <v>0</v>
      </c>
      <c r="BB38" s="346">
        <v>7</v>
      </c>
      <c r="BC38" s="346">
        <v>0</v>
      </c>
      <c r="BD38" s="346">
        <v>0</v>
      </c>
      <c r="BE38" s="346">
        <v>0</v>
      </c>
      <c r="BF38" s="346">
        <v>0</v>
      </c>
      <c r="BG38" s="346">
        <v>0</v>
      </c>
      <c r="BH38" s="346">
        <v>0</v>
      </c>
      <c r="BI38" s="346">
        <v>0</v>
      </c>
      <c r="BJ38" s="346">
        <v>0</v>
      </c>
      <c r="BK38" s="346">
        <v>0</v>
      </c>
      <c r="BL38" s="346"/>
      <c r="BM38" s="346" t="s">
        <v>971</v>
      </c>
      <c r="BN38" s="346"/>
      <c r="BO38" s="346" t="s">
        <v>971</v>
      </c>
      <c r="BP38" s="361"/>
      <c r="BQ38" s="346"/>
      <c r="BR38" s="346"/>
      <c r="BS38" s="346"/>
      <c r="BT38" s="349"/>
      <c r="BU38" s="349"/>
      <c r="BV38" s="346"/>
      <c r="BW38" s="346" t="s">
        <v>1380</v>
      </c>
      <c r="BX38" s="346"/>
      <c r="BY38" s="345"/>
      <c r="BZ38" s="393" t="s">
        <v>1844</v>
      </c>
      <c r="CA38" s="329" t="s">
        <v>89</v>
      </c>
    </row>
    <row r="39" spans="1:81" ht="13" customHeight="1" x14ac:dyDescent="0.15">
      <c r="A39" s="323">
        <v>1486</v>
      </c>
      <c r="B39" s="324">
        <v>42928</v>
      </c>
      <c r="C39" s="325" t="s">
        <v>1037</v>
      </c>
      <c r="D39" s="323" t="s">
        <v>1255</v>
      </c>
      <c r="E39" s="323"/>
      <c r="F39" s="323" t="s">
        <v>1039</v>
      </c>
      <c r="G39" s="324">
        <v>42916</v>
      </c>
      <c r="H39" s="326" t="s">
        <v>1040</v>
      </c>
      <c r="I39" s="326" t="s">
        <v>1041</v>
      </c>
      <c r="J39" s="326">
        <v>8</v>
      </c>
      <c r="K39" s="323" t="s">
        <v>1689</v>
      </c>
      <c r="L39" s="323" t="s">
        <v>1066</v>
      </c>
      <c r="M39" s="353">
        <v>94.418181818181807</v>
      </c>
      <c r="N39" s="353">
        <v>20.109090909090909</v>
      </c>
      <c r="O39" s="323"/>
      <c r="P39" s="323"/>
      <c r="Q39" s="354"/>
      <c r="R39" s="392"/>
      <c r="S39" s="354"/>
      <c r="T39" s="323"/>
      <c r="U39" s="354"/>
      <c r="V39" s="354"/>
      <c r="W39" s="354"/>
      <c r="X39" s="323"/>
      <c r="Y39" s="353"/>
      <c r="Z39" s="353"/>
      <c r="AA39" s="353"/>
      <c r="AB39" s="353"/>
      <c r="AC39" s="353"/>
      <c r="AD39" s="353"/>
      <c r="AE39" s="353">
        <v>12.854545454545454</v>
      </c>
      <c r="AF39" s="323"/>
      <c r="AG39" s="323"/>
      <c r="AH39" s="353"/>
      <c r="AI39" s="323"/>
      <c r="AJ39" s="323"/>
      <c r="AK39" s="353"/>
      <c r="AL39" s="323"/>
      <c r="AM39" s="353"/>
      <c r="AN39" s="353"/>
      <c r="AO39" s="323" t="s">
        <v>1044</v>
      </c>
      <c r="AP39" s="326" t="s">
        <v>1041</v>
      </c>
      <c r="AQ39" s="326"/>
      <c r="AR39" s="326"/>
      <c r="AS39" s="327"/>
      <c r="AT39" s="326">
        <v>11.6</v>
      </c>
      <c r="AU39" s="326"/>
      <c r="AV39" s="326"/>
      <c r="AW39" s="326"/>
      <c r="AX39" s="326" t="s">
        <v>1045</v>
      </c>
      <c r="AY39" s="323"/>
      <c r="AZ39" s="326">
        <v>0</v>
      </c>
      <c r="BA39" s="326">
        <v>0</v>
      </c>
      <c r="BB39" s="326">
        <v>0</v>
      </c>
      <c r="BC39" s="326">
        <v>0</v>
      </c>
      <c r="BD39" s="326">
        <v>0</v>
      </c>
      <c r="BE39" s="326">
        <v>0</v>
      </c>
      <c r="BF39" s="326">
        <v>0</v>
      </c>
      <c r="BG39" s="326">
        <v>0</v>
      </c>
      <c r="BH39" s="326">
        <v>0</v>
      </c>
      <c r="BI39" s="326">
        <v>0</v>
      </c>
      <c r="BJ39" s="326">
        <v>0</v>
      </c>
      <c r="BK39" s="326">
        <v>0</v>
      </c>
      <c r="BL39" s="326"/>
      <c r="BM39" s="326" t="s">
        <v>1041</v>
      </c>
      <c r="BN39" s="326"/>
      <c r="BO39" s="326" t="s">
        <v>1041</v>
      </c>
      <c r="BP39" s="356"/>
      <c r="BQ39" s="326"/>
      <c r="BR39" s="326"/>
      <c r="BS39" s="326"/>
      <c r="BT39" s="329"/>
      <c r="BU39" s="329"/>
      <c r="BV39" s="326"/>
      <c r="BW39" s="326" t="s">
        <v>1046</v>
      </c>
      <c r="BX39" s="326"/>
      <c r="BY39" s="323"/>
      <c r="BZ39" s="397" t="s">
        <v>1624</v>
      </c>
      <c r="CA39" s="329" t="s">
        <v>184</v>
      </c>
    </row>
    <row r="40" spans="1:81" ht="13" customHeight="1" x14ac:dyDescent="0.15">
      <c r="A40" s="323">
        <v>10271</v>
      </c>
      <c r="B40" s="324">
        <v>42925</v>
      </c>
      <c r="C40" s="325" t="s">
        <v>1037</v>
      </c>
      <c r="D40" s="323" t="s">
        <v>1255</v>
      </c>
      <c r="E40" s="323"/>
      <c r="F40" s="323" t="s">
        <v>1039</v>
      </c>
      <c r="G40" s="324">
        <v>42916</v>
      </c>
      <c r="H40" s="326" t="s">
        <v>1040</v>
      </c>
      <c r="I40" s="326" t="s">
        <v>1041</v>
      </c>
      <c r="J40" s="326">
        <v>9</v>
      </c>
      <c r="K40" s="323" t="s">
        <v>1122</v>
      </c>
      <c r="L40" s="323" t="s">
        <v>1123</v>
      </c>
      <c r="M40" s="353">
        <v>80.999999999999986</v>
      </c>
      <c r="N40" s="353">
        <v>23.963636363636361</v>
      </c>
      <c r="O40" s="323"/>
      <c r="P40" s="323"/>
      <c r="Q40" s="354"/>
      <c r="R40" s="392"/>
      <c r="S40" s="354"/>
      <c r="T40" s="323"/>
      <c r="U40" s="354"/>
      <c r="V40" s="354"/>
      <c r="W40" s="354"/>
      <c r="X40" s="323"/>
      <c r="Y40" s="353"/>
      <c r="Z40" s="353"/>
      <c r="AA40" s="353"/>
      <c r="AB40" s="353"/>
      <c r="AC40" s="353"/>
      <c r="AD40" s="353"/>
      <c r="AE40" s="353">
        <v>11.19090909090909</v>
      </c>
      <c r="AF40" s="323"/>
      <c r="AG40" s="323"/>
      <c r="AH40" s="353"/>
      <c r="AI40" s="323"/>
      <c r="AJ40" s="323"/>
      <c r="AK40" s="353"/>
      <c r="AL40" s="323"/>
      <c r="AM40" s="353"/>
      <c r="AN40" s="353"/>
      <c r="AO40" s="323" t="s">
        <v>1044</v>
      </c>
      <c r="AP40" s="326" t="s">
        <v>1041</v>
      </c>
      <c r="AQ40" s="326"/>
      <c r="AR40" s="326"/>
      <c r="AS40" s="327"/>
      <c r="AT40" s="326">
        <v>9.5</v>
      </c>
      <c r="AU40" s="326"/>
      <c r="AV40" s="326"/>
      <c r="AW40" s="326"/>
      <c r="AX40" s="326" t="s">
        <v>1045</v>
      </c>
      <c r="AY40" s="323"/>
      <c r="AZ40" s="326">
        <v>16</v>
      </c>
      <c r="BA40" s="326">
        <v>0</v>
      </c>
      <c r="BB40" s="326">
        <v>0</v>
      </c>
      <c r="BC40" s="326">
        <v>0</v>
      </c>
      <c r="BD40" s="326">
        <v>0</v>
      </c>
      <c r="BE40" s="326">
        <v>0</v>
      </c>
      <c r="BF40" s="326">
        <v>0</v>
      </c>
      <c r="BG40" s="326">
        <v>0</v>
      </c>
      <c r="BH40" s="326">
        <v>0</v>
      </c>
      <c r="BI40" s="326">
        <v>0</v>
      </c>
      <c r="BJ40" s="326">
        <v>0</v>
      </c>
      <c r="BK40" s="326">
        <v>0</v>
      </c>
      <c r="BL40" s="326"/>
      <c r="BM40" s="326" t="s">
        <v>1041</v>
      </c>
      <c r="BN40" s="326">
        <v>12</v>
      </c>
      <c r="BO40" s="326" t="s">
        <v>1041</v>
      </c>
      <c r="BP40" s="356"/>
      <c r="BQ40" s="326"/>
      <c r="BR40" s="326">
        <v>12</v>
      </c>
      <c r="BS40" s="326"/>
      <c r="BT40" s="329"/>
      <c r="BU40" s="329"/>
      <c r="BV40" s="326"/>
      <c r="BW40" s="326" t="s">
        <v>1046</v>
      </c>
      <c r="BX40" s="326"/>
      <c r="BY40" s="323" t="s">
        <v>1690</v>
      </c>
      <c r="BZ40" s="343" t="s">
        <v>1625</v>
      </c>
      <c r="CA40" s="323" t="s">
        <v>184</v>
      </c>
    </row>
    <row r="41" spans="1:81" ht="13" customHeight="1" x14ac:dyDescent="0.15">
      <c r="A41" s="323">
        <v>12764</v>
      </c>
      <c r="B41" s="324">
        <v>42926</v>
      </c>
      <c r="C41" s="325" t="s">
        <v>1037</v>
      </c>
      <c r="D41" s="323" t="s">
        <v>1255</v>
      </c>
      <c r="E41" s="323"/>
      <c r="F41" s="323" t="s">
        <v>1039</v>
      </c>
      <c r="G41" s="324">
        <v>42917</v>
      </c>
      <c r="H41" s="326" t="s">
        <v>1040</v>
      </c>
      <c r="I41" s="326" t="s">
        <v>1041</v>
      </c>
      <c r="J41" s="326">
        <v>10</v>
      </c>
      <c r="K41" s="323" t="s">
        <v>905</v>
      </c>
      <c r="L41" s="323" t="s">
        <v>1691</v>
      </c>
      <c r="M41" s="353">
        <v>81.3</v>
      </c>
      <c r="N41" s="353">
        <v>20.336363636363636</v>
      </c>
      <c r="O41" s="323"/>
      <c r="P41" s="323"/>
      <c r="Q41" s="354"/>
      <c r="R41" s="392"/>
      <c r="S41" s="354"/>
      <c r="T41" s="323"/>
      <c r="U41" s="354"/>
      <c r="V41" s="354"/>
      <c r="W41" s="354"/>
      <c r="X41" s="323"/>
      <c r="Y41" s="353"/>
      <c r="Z41" s="353"/>
      <c r="AA41" s="353"/>
      <c r="AB41" s="353"/>
      <c r="AC41" s="353"/>
      <c r="AD41" s="353"/>
      <c r="AE41" s="353">
        <v>11.981818181818181</v>
      </c>
      <c r="AF41" s="323"/>
      <c r="AG41" s="323"/>
      <c r="AH41" s="353"/>
      <c r="AI41" s="323"/>
      <c r="AJ41" s="323"/>
      <c r="AK41" s="353"/>
      <c r="AL41" s="323"/>
      <c r="AM41" s="353"/>
      <c r="AN41" s="353"/>
      <c r="AO41" s="323" t="s">
        <v>1044</v>
      </c>
      <c r="AP41" s="326" t="s">
        <v>1041</v>
      </c>
      <c r="AQ41" s="326"/>
      <c r="AR41" s="326"/>
      <c r="AS41" s="327"/>
      <c r="AT41" s="326">
        <v>7.5</v>
      </c>
      <c r="AU41" s="326"/>
      <c r="AV41" s="326"/>
      <c r="AW41" s="326"/>
      <c r="AX41" s="326" t="s">
        <v>1041</v>
      </c>
      <c r="AY41" s="323"/>
      <c r="AZ41" s="326">
        <v>0</v>
      </c>
      <c r="BA41" s="326">
        <v>0</v>
      </c>
      <c r="BB41" s="326">
        <v>0</v>
      </c>
      <c r="BC41" s="326">
        <v>0</v>
      </c>
      <c r="BD41" s="326">
        <v>0</v>
      </c>
      <c r="BE41" s="326">
        <v>0</v>
      </c>
      <c r="BF41" s="326">
        <v>0</v>
      </c>
      <c r="BG41" s="326">
        <v>0</v>
      </c>
      <c r="BH41" s="326">
        <v>0</v>
      </c>
      <c r="BI41" s="326">
        <v>0</v>
      </c>
      <c r="BJ41" s="326">
        <v>0</v>
      </c>
      <c r="BK41" s="326">
        <v>0</v>
      </c>
      <c r="BL41" s="326"/>
      <c r="BM41" s="326" t="s">
        <v>1041</v>
      </c>
      <c r="BN41" s="326"/>
      <c r="BO41" s="326" t="s">
        <v>1041</v>
      </c>
      <c r="BP41" s="356"/>
      <c r="BQ41" s="326"/>
      <c r="BR41" s="326"/>
      <c r="BS41" s="326"/>
      <c r="BT41" s="323"/>
      <c r="BU41" s="323"/>
      <c r="BV41" s="326"/>
      <c r="BW41" s="326" t="s">
        <v>1046</v>
      </c>
      <c r="BX41" s="326"/>
      <c r="BY41" s="352" t="s">
        <v>1692</v>
      </c>
      <c r="BZ41" s="343" t="s">
        <v>1868</v>
      </c>
      <c r="CA41" s="329" t="s">
        <v>184</v>
      </c>
    </row>
    <row r="42" spans="1:81" ht="13" customHeight="1" x14ac:dyDescent="0.15">
      <c r="A42" s="323">
        <v>4376</v>
      </c>
      <c r="B42" s="324">
        <v>42926</v>
      </c>
      <c r="C42" s="325" t="s">
        <v>1037</v>
      </c>
      <c r="D42" s="323" t="s">
        <v>1255</v>
      </c>
      <c r="E42" s="323"/>
      <c r="F42" s="323" t="s">
        <v>1039</v>
      </c>
      <c r="G42" s="324">
        <v>42916</v>
      </c>
      <c r="H42" s="326" t="s">
        <v>1040</v>
      </c>
      <c r="I42" s="326" t="s">
        <v>1041</v>
      </c>
      <c r="J42" s="326">
        <v>11</v>
      </c>
      <c r="K42" s="323" t="s">
        <v>1052</v>
      </c>
      <c r="L42" s="323" t="s">
        <v>1126</v>
      </c>
      <c r="M42" s="353">
        <v>93.36363636363636</v>
      </c>
      <c r="N42" s="353">
        <v>21.454545454545453</v>
      </c>
      <c r="O42" s="323"/>
      <c r="P42" s="323"/>
      <c r="Q42" s="354"/>
      <c r="R42" s="392"/>
      <c r="S42" s="354"/>
      <c r="T42" s="323"/>
      <c r="U42" s="354"/>
      <c r="V42" s="354"/>
      <c r="W42" s="354"/>
      <c r="X42" s="323"/>
      <c r="Y42" s="353"/>
      <c r="Z42" s="353"/>
      <c r="AA42" s="353"/>
      <c r="AB42" s="353"/>
      <c r="AC42" s="353"/>
      <c r="AD42" s="353"/>
      <c r="AE42" s="353">
        <v>11.2</v>
      </c>
      <c r="AF42" s="323"/>
      <c r="AG42" s="323"/>
      <c r="AH42" s="353"/>
      <c r="AI42" s="323"/>
      <c r="AJ42" s="323"/>
      <c r="AK42" s="353"/>
      <c r="AL42" s="323"/>
      <c r="AM42" s="353"/>
      <c r="AN42" s="353"/>
      <c r="AO42" s="323" t="s">
        <v>1044</v>
      </c>
      <c r="AP42" s="326" t="s">
        <v>1041</v>
      </c>
      <c r="AQ42" s="326"/>
      <c r="AR42" s="326"/>
      <c r="AS42" s="327"/>
      <c r="AT42" s="326">
        <v>7</v>
      </c>
      <c r="AU42" s="326"/>
      <c r="AV42" s="326"/>
      <c r="AW42" s="326"/>
      <c r="AX42" s="326" t="s">
        <v>1041</v>
      </c>
      <c r="AY42" s="323"/>
      <c r="AZ42" s="326">
        <v>0</v>
      </c>
      <c r="BA42" s="326">
        <v>0</v>
      </c>
      <c r="BB42" s="326">
        <v>0</v>
      </c>
      <c r="BC42" s="326">
        <v>0</v>
      </c>
      <c r="BD42" s="326">
        <v>0</v>
      </c>
      <c r="BE42" s="326">
        <v>0</v>
      </c>
      <c r="BF42" s="326">
        <v>0</v>
      </c>
      <c r="BG42" s="326">
        <v>0</v>
      </c>
      <c r="BH42" s="326">
        <v>0</v>
      </c>
      <c r="BI42" s="326">
        <v>0</v>
      </c>
      <c r="BJ42" s="326">
        <v>0</v>
      </c>
      <c r="BK42" s="326">
        <v>0</v>
      </c>
      <c r="BL42" s="326"/>
      <c r="BM42" s="326" t="s">
        <v>1041</v>
      </c>
      <c r="BN42" s="326"/>
      <c r="BO42" s="326" t="s">
        <v>1041</v>
      </c>
      <c r="BP42" s="356"/>
      <c r="BQ42" s="326"/>
      <c r="BR42" s="326"/>
      <c r="BS42" s="326"/>
      <c r="BT42" s="329"/>
      <c r="BU42" s="329"/>
      <c r="BV42" s="326"/>
      <c r="BW42" s="326" t="s">
        <v>1046</v>
      </c>
      <c r="BX42" s="326"/>
      <c r="BY42" s="329"/>
      <c r="BZ42" s="350" t="s">
        <v>1869</v>
      </c>
      <c r="CA42" s="329" t="s">
        <v>184</v>
      </c>
    </row>
    <row r="43" spans="1:81" ht="13" customHeight="1" x14ac:dyDescent="0.15">
      <c r="A43" s="323">
        <v>13940</v>
      </c>
      <c r="B43" s="324">
        <v>42929</v>
      </c>
      <c r="C43" s="325" t="s">
        <v>1037</v>
      </c>
      <c r="D43" s="323" t="s">
        <v>1255</v>
      </c>
      <c r="E43" s="323"/>
      <c r="F43" s="323" t="s">
        <v>1039</v>
      </c>
      <c r="G43" s="324">
        <v>42916</v>
      </c>
      <c r="H43" s="326" t="s">
        <v>1040</v>
      </c>
      <c r="I43" s="326" t="s">
        <v>1041</v>
      </c>
      <c r="J43" s="326">
        <v>12</v>
      </c>
      <c r="K43" s="323" t="s">
        <v>1055</v>
      </c>
      <c r="L43" s="323" t="s">
        <v>1695</v>
      </c>
      <c r="M43" s="353">
        <v>76.781818181818167</v>
      </c>
      <c r="N43" s="353">
        <v>20.354545454545452</v>
      </c>
      <c r="O43" s="323"/>
      <c r="P43" s="323"/>
      <c r="Q43" s="354"/>
      <c r="R43" s="392"/>
      <c r="S43" s="354"/>
      <c r="T43" s="323"/>
      <c r="U43" s="354"/>
      <c r="V43" s="354"/>
      <c r="W43" s="354"/>
      <c r="X43" s="323"/>
      <c r="Y43" s="353"/>
      <c r="Z43" s="353"/>
      <c r="AA43" s="353"/>
      <c r="AB43" s="353"/>
      <c r="AC43" s="353"/>
      <c r="AD43" s="353"/>
      <c r="AE43" s="353">
        <v>10.709090909090907</v>
      </c>
      <c r="AF43" s="323"/>
      <c r="AG43" s="323"/>
      <c r="AH43" s="353"/>
      <c r="AI43" s="323"/>
      <c r="AJ43" s="323"/>
      <c r="AK43" s="354"/>
      <c r="AL43" s="323"/>
      <c r="AM43" s="353"/>
      <c r="AN43" s="353"/>
      <c r="AO43" s="323" t="s">
        <v>1044</v>
      </c>
      <c r="AP43" s="326" t="s">
        <v>1041</v>
      </c>
      <c r="AQ43" s="326"/>
      <c r="AR43" s="326"/>
      <c r="AS43" s="327"/>
      <c r="AT43" s="326">
        <v>5</v>
      </c>
      <c r="AU43" s="326"/>
      <c r="AV43" s="326"/>
      <c r="AW43" s="326"/>
      <c r="AX43" s="326" t="s">
        <v>1045</v>
      </c>
      <c r="AY43" s="323"/>
      <c r="AZ43" s="326">
        <v>0</v>
      </c>
      <c r="BA43" s="326">
        <v>0</v>
      </c>
      <c r="BB43" s="326">
        <v>0</v>
      </c>
      <c r="BC43" s="326">
        <v>0</v>
      </c>
      <c r="BD43" s="326">
        <v>0</v>
      </c>
      <c r="BE43" s="326">
        <v>0</v>
      </c>
      <c r="BF43" s="326">
        <v>0</v>
      </c>
      <c r="BG43" s="326">
        <v>0</v>
      </c>
      <c r="BH43" s="326">
        <v>0</v>
      </c>
      <c r="BI43" s="326">
        <v>0</v>
      </c>
      <c r="BJ43" s="326">
        <v>0</v>
      </c>
      <c r="BK43" s="326">
        <v>0</v>
      </c>
      <c r="BL43" s="326"/>
      <c r="BM43" s="326" t="s">
        <v>1041</v>
      </c>
      <c r="BN43" s="326">
        <v>12</v>
      </c>
      <c r="BO43" s="326" t="s">
        <v>1041</v>
      </c>
      <c r="BP43" s="356"/>
      <c r="BQ43" s="326"/>
      <c r="BR43" s="326">
        <v>12</v>
      </c>
      <c r="BS43" s="326"/>
      <c r="BT43" s="329"/>
      <c r="BU43" s="329"/>
      <c r="BV43" s="326"/>
      <c r="BW43" s="326" t="s">
        <v>1046</v>
      </c>
      <c r="BX43" s="326"/>
      <c r="BY43" s="323"/>
      <c r="BZ43" s="329" t="s">
        <v>23</v>
      </c>
      <c r="CA43" s="323" t="s">
        <v>184</v>
      </c>
    </row>
    <row r="44" spans="1:81" ht="13" customHeight="1" x14ac:dyDescent="0.15">
      <c r="A44" s="323">
        <v>13091</v>
      </c>
      <c r="B44" s="324">
        <v>42926</v>
      </c>
      <c r="C44" s="344" t="s">
        <v>1186</v>
      </c>
      <c r="D44" s="345" t="s">
        <v>1255</v>
      </c>
      <c r="E44" s="345"/>
      <c r="F44" s="345" t="s">
        <v>1444</v>
      </c>
      <c r="G44" s="333">
        <v>42922</v>
      </c>
      <c r="H44" s="346" t="s">
        <v>126</v>
      </c>
      <c r="I44" s="346" t="s">
        <v>971</v>
      </c>
      <c r="J44" s="326">
        <v>13</v>
      </c>
      <c r="K44" s="345" t="s">
        <v>738</v>
      </c>
      <c r="L44" s="323" t="s">
        <v>1400</v>
      </c>
      <c r="M44" s="353">
        <v>60.190909090909081</v>
      </c>
      <c r="N44" s="353">
        <v>19.618181818181814</v>
      </c>
      <c r="O44" s="345" t="s">
        <v>992</v>
      </c>
      <c r="P44" s="345">
        <v>975</v>
      </c>
      <c r="Q44" s="353">
        <v>19.563636363636363</v>
      </c>
      <c r="R44" s="394"/>
      <c r="S44" s="395"/>
      <c r="T44" s="345"/>
      <c r="U44" s="395"/>
      <c r="V44" s="395"/>
      <c r="W44" s="395"/>
      <c r="X44" s="345"/>
      <c r="Y44" s="396"/>
      <c r="Z44" s="396"/>
      <c r="AA44" s="396"/>
      <c r="AB44" s="396"/>
      <c r="AC44" s="396"/>
      <c r="AD44" s="395"/>
      <c r="AE44" s="353">
        <v>10.781818181818181</v>
      </c>
      <c r="AF44" s="345"/>
      <c r="AG44" s="345"/>
      <c r="AH44" s="396"/>
      <c r="AI44" s="345"/>
      <c r="AJ44" s="345"/>
      <c r="AK44" s="396"/>
      <c r="AL44" s="345"/>
      <c r="AM44" s="396"/>
      <c r="AN44" s="396"/>
      <c r="AO44" s="345" t="s">
        <v>1445</v>
      </c>
      <c r="AP44" s="346" t="s">
        <v>971</v>
      </c>
      <c r="AQ44" s="346"/>
      <c r="AR44" s="346"/>
      <c r="AS44" s="347"/>
      <c r="AT44" s="326">
        <v>7</v>
      </c>
      <c r="AU44" s="326"/>
      <c r="AV44" s="326"/>
      <c r="AW44" s="326"/>
      <c r="AX44" s="346" t="s">
        <v>997</v>
      </c>
      <c r="AY44" s="345"/>
      <c r="AZ44" s="346">
        <v>0</v>
      </c>
      <c r="BA44" s="346">
        <v>0</v>
      </c>
      <c r="BB44" s="346">
        <v>0</v>
      </c>
      <c r="BC44" s="346">
        <v>0</v>
      </c>
      <c r="BD44" s="346">
        <v>0</v>
      </c>
      <c r="BE44" s="346">
        <v>0</v>
      </c>
      <c r="BF44" s="346">
        <v>0</v>
      </c>
      <c r="BG44" s="346">
        <v>0</v>
      </c>
      <c r="BH44" s="346">
        <v>0</v>
      </c>
      <c r="BI44" s="346">
        <v>0</v>
      </c>
      <c r="BJ44" s="346">
        <v>0</v>
      </c>
      <c r="BK44" s="346">
        <v>0</v>
      </c>
      <c r="BL44" s="346"/>
      <c r="BM44" s="346" t="s">
        <v>971</v>
      </c>
      <c r="BN44" s="326">
        <v>12</v>
      </c>
      <c r="BO44" s="346" t="s">
        <v>971</v>
      </c>
      <c r="BP44" s="361"/>
      <c r="BQ44" s="346"/>
      <c r="BR44" s="326">
        <v>12</v>
      </c>
      <c r="BS44" s="346"/>
      <c r="BT44" s="349"/>
      <c r="BU44" s="349"/>
      <c r="BV44" s="346"/>
      <c r="BW44" s="346" t="s">
        <v>1380</v>
      </c>
      <c r="BX44" s="346"/>
      <c r="BY44" s="345"/>
      <c r="BZ44" s="397" t="s">
        <v>1629</v>
      </c>
      <c r="CA44" s="329" t="s">
        <v>184</v>
      </c>
    </row>
    <row r="45" spans="1:81" ht="13" customHeight="1" x14ac:dyDescent="0.15">
      <c r="A45" s="323">
        <v>15130</v>
      </c>
      <c r="B45" s="324">
        <v>42926</v>
      </c>
      <c r="C45" s="325" t="s">
        <v>1037</v>
      </c>
      <c r="D45" s="323" t="s">
        <v>1255</v>
      </c>
      <c r="E45" s="323"/>
      <c r="F45" s="323" t="s">
        <v>1039</v>
      </c>
      <c r="G45" s="324">
        <v>42900</v>
      </c>
      <c r="H45" s="326" t="s">
        <v>1040</v>
      </c>
      <c r="I45" s="326" t="s">
        <v>1041</v>
      </c>
      <c r="J45" s="326">
        <v>14</v>
      </c>
      <c r="K45" s="323" t="s">
        <v>1059</v>
      </c>
      <c r="L45" s="323" t="s">
        <v>1697</v>
      </c>
      <c r="M45" s="353">
        <v>94</v>
      </c>
      <c r="N45" s="353">
        <v>18.2</v>
      </c>
      <c r="O45" s="323"/>
      <c r="P45" s="323"/>
      <c r="Q45" s="354"/>
      <c r="R45" s="323"/>
      <c r="S45" s="354"/>
      <c r="T45" s="323"/>
      <c r="U45" s="354"/>
      <c r="V45" s="354"/>
      <c r="W45" s="354"/>
      <c r="X45" s="323"/>
      <c r="Y45" s="353"/>
      <c r="Z45" s="353"/>
      <c r="AA45" s="353"/>
      <c r="AB45" s="353"/>
      <c r="AC45" s="353"/>
      <c r="AD45" s="354"/>
      <c r="AE45" s="353">
        <v>11.5</v>
      </c>
      <c r="AF45" s="323"/>
      <c r="AG45" s="323"/>
      <c r="AH45" s="353"/>
      <c r="AI45" s="323"/>
      <c r="AJ45" s="323"/>
      <c r="AK45" s="353"/>
      <c r="AL45" s="323"/>
      <c r="AM45" s="353"/>
      <c r="AN45" s="353"/>
      <c r="AO45" s="323" t="s">
        <v>1044</v>
      </c>
      <c r="AP45" s="326" t="s">
        <v>1041</v>
      </c>
      <c r="AQ45" s="326"/>
      <c r="AR45" s="326"/>
      <c r="AS45" s="327"/>
      <c r="AT45" s="326">
        <v>5</v>
      </c>
      <c r="AU45" s="326"/>
      <c r="AV45" s="326"/>
      <c r="AW45" s="326"/>
      <c r="AX45" s="326" t="s">
        <v>1045</v>
      </c>
      <c r="AY45" s="323"/>
      <c r="AZ45" s="326">
        <v>0</v>
      </c>
      <c r="BA45" s="326">
        <v>0</v>
      </c>
      <c r="BB45" s="326">
        <v>0</v>
      </c>
      <c r="BC45" s="326">
        <v>0</v>
      </c>
      <c r="BD45" s="326">
        <v>0</v>
      </c>
      <c r="BE45" s="326">
        <v>0</v>
      </c>
      <c r="BF45" s="326">
        <v>0</v>
      </c>
      <c r="BG45" s="326">
        <v>0</v>
      </c>
      <c r="BH45" s="326">
        <v>0</v>
      </c>
      <c r="BI45" s="326">
        <v>0</v>
      </c>
      <c r="BJ45" s="326">
        <v>0</v>
      </c>
      <c r="BK45" s="326">
        <v>0</v>
      </c>
      <c r="BL45" s="326"/>
      <c r="BM45" s="326" t="s">
        <v>1041</v>
      </c>
      <c r="BN45" s="326"/>
      <c r="BO45" s="326" t="s">
        <v>1041</v>
      </c>
      <c r="BP45" s="356"/>
      <c r="BQ45" s="326"/>
      <c r="BR45" s="326"/>
      <c r="BS45" s="326"/>
      <c r="BT45" s="329"/>
      <c r="BU45" s="329"/>
      <c r="BV45" s="326"/>
      <c r="BW45" s="326" t="s">
        <v>1046</v>
      </c>
      <c r="BX45" s="326">
        <v>1</v>
      </c>
      <c r="BY45" s="323"/>
      <c r="BZ45" s="397" t="s">
        <v>1848</v>
      </c>
      <c r="CA45" s="329" t="s">
        <v>130</v>
      </c>
    </row>
    <row r="46" spans="1:81" ht="13" customHeight="1" x14ac:dyDescent="0.15">
      <c r="A46" s="323">
        <v>1398</v>
      </c>
      <c r="B46" s="324">
        <v>42928</v>
      </c>
      <c r="C46" s="325" t="s">
        <v>1037</v>
      </c>
      <c r="D46" s="323" t="s">
        <v>1255</v>
      </c>
      <c r="E46" s="323"/>
      <c r="F46" s="323" t="s">
        <v>1039</v>
      </c>
      <c r="G46" s="324">
        <v>42916</v>
      </c>
      <c r="H46" s="326" t="s">
        <v>1040</v>
      </c>
      <c r="I46" s="326" t="s">
        <v>1041</v>
      </c>
      <c r="J46" s="326">
        <v>15</v>
      </c>
      <c r="K46" s="323" t="s">
        <v>1060</v>
      </c>
      <c r="L46" s="323" t="s">
        <v>1061</v>
      </c>
      <c r="M46" s="353">
        <v>71.154545454545442</v>
      </c>
      <c r="N46" s="353">
        <v>21.290909090909089</v>
      </c>
      <c r="O46" s="323" t="s">
        <v>992</v>
      </c>
      <c r="P46" s="323">
        <v>1300</v>
      </c>
      <c r="Q46" s="353">
        <v>20.981818181818177</v>
      </c>
      <c r="R46" s="392"/>
      <c r="S46" s="354"/>
      <c r="T46" s="323"/>
      <c r="U46" s="354"/>
      <c r="V46" s="354"/>
      <c r="W46" s="354"/>
      <c r="X46" s="323"/>
      <c r="Y46" s="353"/>
      <c r="Z46" s="353"/>
      <c r="AA46" s="353"/>
      <c r="AB46" s="353"/>
      <c r="AC46" s="353"/>
      <c r="AD46" s="353"/>
      <c r="AE46" s="353">
        <v>8.6999999999999993</v>
      </c>
      <c r="AF46" s="323"/>
      <c r="AG46" s="323"/>
      <c r="AH46" s="353"/>
      <c r="AI46" s="323"/>
      <c r="AJ46" s="323"/>
      <c r="AK46" s="353"/>
      <c r="AL46" s="323"/>
      <c r="AM46" s="353"/>
      <c r="AN46" s="353"/>
      <c r="AO46" s="323" t="s">
        <v>1044</v>
      </c>
      <c r="AP46" s="326" t="s">
        <v>1041</v>
      </c>
      <c r="AQ46" s="326"/>
      <c r="AR46" s="326"/>
      <c r="AS46" s="327"/>
      <c r="AT46" s="326">
        <v>6</v>
      </c>
      <c r="AU46" s="326"/>
      <c r="AV46" s="326"/>
      <c r="AW46" s="326"/>
      <c r="AX46" s="326" t="s">
        <v>1045</v>
      </c>
      <c r="AY46" s="323"/>
      <c r="AZ46" s="326">
        <v>0</v>
      </c>
      <c r="BA46" s="326">
        <v>0</v>
      </c>
      <c r="BB46" s="326">
        <v>0</v>
      </c>
      <c r="BC46" s="326">
        <v>0</v>
      </c>
      <c r="BD46" s="326">
        <v>0</v>
      </c>
      <c r="BE46" s="326">
        <v>0</v>
      </c>
      <c r="BF46" s="326">
        <v>0</v>
      </c>
      <c r="BG46" s="326">
        <v>0</v>
      </c>
      <c r="BH46" s="326">
        <v>0</v>
      </c>
      <c r="BI46" s="326">
        <v>0</v>
      </c>
      <c r="BJ46" s="326">
        <v>0</v>
      </c>
      <c r="BK46" s="326">
        <v>0</v>
      </c>
      <c r="BL46" s="326"/>
      <c r="BM46" s="326" t="s">
        <v>1041</v>
      </c>
      <c r="BN46" s="326"/>
      <c r="BO46" s="326" t="s">
        <v>1041</v>
      </c>
      <c r="BP46" s="356"/>
      <c r="BQ46" s="326"/>
      <c r="BR46" s="326"/>
      <c r="BS46" s="328">
        <v>43464</v>
      </c>
      <c r="BT46" s="329"/>
      <c r="BU46" s="329"/>
      <c r="BV46" s="326"/>
      <c r="BW46" s="326" t="s">
        <v>1046</v>
      </c>
      <c r="BX46" s="326"/>
      <c r="BY46" s="323" t="s">
        <v>1404</v>
      </c>
      <c r="BZ46" s="329" t="s">
        <v>23</v>
      </c>
      <c r="CA46" s="323" t="s">
        <v>184</v>
      </c>
      <c r="CB46" s="161"/>
    </row>
    <row r="47" spans="1:81" ht="13" customHeight="1" x14ac:dyDescent="0.15">
      <c r="A47" s="323">
        <v>13589</v>
      </c>
      <c r="B47" s="324">
        <v>42930</v>
      </c>
      <c r="C47" s="325" t="s">
        <v>1037</v>
      </c>
      <c r="D47" s="323" t="s">
        <v>1255</v>
      </c>
      <c r="E47" s="323"/>
      <c r="F47" s="323" t="s">
        <v>1039</v>
      </c>
      <c r="G47" s="324">
        <v>42916</v>
      </c>
      <c r="H47" s="326" t="s">
        <v>1040</v>
      </c>
      <c r="I47" s="326" t="s">
        <v>1041</v>
      </c>
      <c r="J47" s="326">
        <v>16</v>
      </c>
      <c r="K47" s="323" t="s">
        <v>1062</v>
      </c>
      <c r="L47" s="323" t="s">
        <v>1699</v>
      </c>
      <c r="M47" s="353">
        <v>85.536363636363632</v>
      </c>
      <c r="N47" s="353">
        <v>23.736363636363635</v>
      </c>
      <c r="O47" s="323" t="s">
        <v>992</v>
      </c>
      <c r="P47" s="323">
        <v>1274</v>
      </c>
      <c r="Q47" s="353">
        <v>24.999999999999996</v>
      </c>
      <c r="R47" s="392"/>
      <c r="S47" s="354"/>
      <c r="T47" s="323"/>
      <c r="U47" s="354"/>
      <c r="V47" s="354"/>
      <c r="W47" s="354"/>
      <c r="X47" s="323"/>
      <c r="Y47" s="353"/>
      <c r="Z47" s="353"/>
      <c r="AA47" s="353"/>
      <c r="AB47" s="353"/>
      <c r="AC47" s="353"/>
      <c r="AD47" s="354"/>
      <c r="AE47" s="353">
        <v>12.872727272727271</v>
      </c>
      <c r="AF47" s="323"/>
      <c r="AG47" s="323"/>
      <c r="AH47" s="353"/>
      <c r="AI47" s="323"/>
      <c r="AJ47" s="323"/>
      <c r="AK47" s="353"/>
      <c r="AL47" s="323"/>
      <c r="AM47" s="353"/>
      <c r="AN47" s="353"/>
      <c r="AO47" s="323" t="s">
        <v>1044</v>
      </c>
      <c r="AP47" s="326" t="s">
        <v>1041</v>
      </c>
      <c r="AQ47" s="326"/>
      <c r="AR47" s="326"/>
      <c r="AS47" s="327"/>
      <c r="AT47" s="326">
        <v>5.5</v>
      </c>
      <c r="AU47" s="326"/>
      <c r="AV47" s="326"/>
      <c r="AW47" s="326"/>
      <c r="AX47" s="326" t="s">
        <v>1041</v>
      </c>
      <c r="AY47" s="323"/>
      <c r="AZ47" s="326">
        <v>19</v>
      </c>
      <c r="BA47" s="326">
        <v>0</v>
      </c>
      <c r="BB47" s="326">
        <v>0</v>
      </c>
      <c r="BC47" s="326">
        <v>0</v>
      </c>
      <c r="BD47" s="326">
        <v>0</v>
      </c>
      <c r="BE47" s="326">
        <v>0</v>
      </c>
      <c r="BF47" s="326">
        <v>0</v>
      </c>
      <c r="BG47" s="326">
        <v>0</v>
      </c>
      <c r="BH47" s="326">
        <v>0</v>
      </c>
      <c r="BI47" s="326">
        <v>0</v>
      </c>
      <c r="BJ47" s="326">
        <v>0</v>
      </c>
      <c r="BK47" s="326">
        <v>0</v>
      </c>
      <c r="BL47" s="326"/>
      <c r="BM47" s="326" t="s">
        <v>1041</v>
      </c>
      <c r="BN47" s="326"/>
      <c r="BO47" s="326" t="s">
        <v>1041</v>
      </c>
      <c r="BP47" s="356"/>
      <c r="BQ47" s="326"/>
      <c r="BR47" s="326"/>
      <c r="BS47" s="326"/>
      <c r="BT47" s="323"/>
      <c r="BU47" s="323"/>
      <c r="BV47" s="326"/>
      <c r="BW47" s="326" t="s">
        <v>1046</v>
      </c>
      <c r="BX47" s="326"/>
      <c r="BY47" s="323"/>
      <c r="BZ47" s="345" t="s">
        <v>1870</v>
      </c>
      <c r="CA47" s="323" t="s">
        <v>184</v>
      </c>
      <c r="CB47" s="161"/>
    </row>
    <row r="48" spans="1:81" ht="13" customHeight="1" x14ac:dyDescent="0.15">
      <c r="A48" s="323">
        <v>15124</v>
      </c>
      <c r="B48" s="324">
        <v>42925</v>
      </c>
      <c r="C48" s="325" t="s">
        <v>1037</v>
      </c>
      <c r="D48" s="323" t="s">
        <v>1255</v>
      </c>
      <c r="E48" s="323"/>
      <c r="F48" s="323" t="s">
        <v>1039</v>
      </c>
      <c r="G48" s="324">
        <v>42916</v>
      </c>
      <c r="H48" s="326" t="s">
        <v>126</v>
      </c>
      <c r="I48" s="326" t="s">
        <v>971</v>
      </c>
      <c r="J48" s="326">
        <v>17</v>
      </c>
      <c r="K48" s="323" t="s">
        <v>168</v>
      </c>
      <c r="L48" s="323" t="s">
        <v>1152</v>
      </c>
      <c r="M48" s="353">
        <v>104</v>
      </c>
      <c r="N48" s="353">
        <v>22.309090909090905</v>
      </c>
      <c r="O48" s="323" t="s">
        <v>992</v>
      </c>
      <c r="P48" s="323">
        <v>1350</v>
      </c>
      <c r="Q48" s="353">
        <v>26.081818181818182</v>
      </c>
      <c r="R48" s="392"/>
      <c r="S48" s="354"/>
      <c r="T48" s="323"/>
      <c r="U48" s="354"/>
      <c r="V48" s="354"/>
      <c r="W48" s="354"/>
      <c r="X48" s="323"/>
      <c r="Y48" s="353"/>
      <c r="Z48" s="353"/>
      <c r="AA48" s="353"/>
      <c r="AB48" s="353"/>
      <c r="AC48" s="353"/>
      <c r="AD48" s="354"/>
      <c r="AE48" s="353">
        <v>11.272727272727272</v>
      </c>
      <c r="AF48" s="323"/>
      <c r="AG48" s="323"/>
      <c r="AH48" s="353"/>
      <c r="AI48" s="323"/>
      <c r="AJ48" s="323"/>
      <c r="AK48" s="353"/>
      <c r="AL48" s="323"/>
      <c r="AM48" s="353"/>
      <c r="AN48" s="353"/>
      <c r="AO48" s="323" t="s">
        <v>1044</v>
      </c>
      <c r="AP48" s="326" t="s">
        <v>1041</v>
      </c>
      <c r="AQ48" s="326"/>
      <c r="AR48" s="326"/>
      <c r="AS48" s="327"/>
      <c r="AT48" s="326">
        <v>6</v>
      </c>
      <c r="AU48" s="326"/>
      <c r="AV48" s="326"/>
      <c r="AW48" s="326"/>
      <c r="AX48" s="326" t="s">
        <v>1041</v>
      </c>
      <c r="AY48" s="323"/>
      <c r="AZ48" s="326">
        <v>0</v>
      </c>
      <c r="BA48" s="326">
        <v>0</v>
      </c>
      <c r="BB48" s="326">
        <v>10</v>
      </c>
      <c r="BC48" s="326">
        <v>0</v>
      </c>
      <c r="BD48" s="326">
        <v>0</v>
      </c>
      <c r="BE48" s="326">
        <v>0</v>
      </c>
      <c r="BF48" s="326">
        <v>0</v>
      </c>
      <c r="BG48" s="326">
        <v>0</v>
      </c>
      <c r="BH48" s="326">
        <v>0</v>
      </c>
      <c r="BI48" s="326">
        <v>0</v>
      </c>
      <c r="BJ48" s="326">
        <v>0</v>
      </c>
      <c r="BK48" s="326">
        <v>0</v>
      </c>
      <c r="BL48" s="326"/>
      <c r="BM48" s="326" t="s">
        <v>1041</v>
      </c>
      <c r="BN48" s="326"/>
      <c r="BO48" s="326" t="s">
        <v>1041</v>
      </c>
      <c r="BP48" s="356"/>
      <c r="BQ48" s="326"/>
      <c r="BR48" s="326"/>
      <c r="BS48" s="326"/>
      <c r="BT48" s="323"/>
      <c r="BU48" s="323"/>
      <c r="BV48" s="326"/>
      <c r="BW48" s="326" t="s">
        <v>1046</v>
      </c>
      <c r="BX48" s="326">
        <v>1</v>
      </c>
      <c r="BY48" s="323"/>
      <c r="BZ48" s="323" t="s">
        <v>1871</v>
      </c>
      <c r="CA48" s="323" t="s">
        <v>130</v>
      </c>
    </row>
    <row r="49" spans="1:79" ht="13" customHeight="1" x14ac:dyDescent="0.15">
      <c r="A49" s="323">
        <v>13353</v>
      </c>
      <c r="B49" s="324">
        <v>42928</v>
      </c>
      <c r="C49" s="325" t="s">
        <v>1037</v>
      </c>
      <c r="D49" s="323" t="s">
        <v>1255</v>
      </c>
      <c r="E49" s="323"/>
      <c r="F49" s="323" t="s">
        <v>1039</v>
      </c>
      <c r="G49" s="324">
        <v>42924</v>
      </c>
      <c r="H49" s="326" t="s">
        <v>1040</v>
      </c>
      <c r="I49" s="326" t="s">
        <v>1041</v>
      </c>
      <c r="J49" s="326">
        <v>19</v>
      </c>
      <c r="K49" s="323" t="s">
        <v>1175</v>
      </c>
      <c r="L49" s="323" t="s">
        <v>1702</v>
      </c>
      <c r="M49" s="353">
        <v>70.63636363636364</v>
      </c>
      <c r="N49" s="353">
        <v>17.209090909090907</v>
      </c>
      <c r="O49" s="323"/>
      <c r="P49" s="323"/>
      <c r="Q49" s="354"/>
      <c r="R49" s="392"/>
      <c r="S49" s="354"/>
      <c r="T49" s="323"/>
      <c r="U49" s="354"/>
      <c r="V49" s="354"/>
      <c r="W49" s="354"/>
      <c r="X49" s="323"/>
      <c r="Y49" s="353"/>
      <c r="Z49" s="353"/>
      <c r="AA49" s="353"/>
      <c r="AB49" s="353"/>
      <c r="AC49" s="353"/>
      <c r="AD49" s="354"/>
      <c r="AE49" s="353">
        <v>10.290909090909091</v>
      </c>
      <c r="AF49" s="323"/>
      <c r="AG49" s="323"/>
      <c r="AH49" s="353"/>
      <c r="AI49" s="323"/>
      <c r="AJ49" s="323"/>
      <c r="AK49" s="353"/>
      <c r="AL49" s="323"/>
      <c r="AM49" s="353"/>
      <c r="AN49" s="353"/>
      <c r="AO49" s="323" t="s">
        <v>1044</v>
      </c>
      <c r="AP49" s="326" t="s">
        <v>1041</v>
      </c>
      <c r="AQ49" s="326"/>
      <c r="AR49" s="326"/>
      <c r="AS49" s="327"/>
      <c r="AT49" s="326">
        <v>2</v>
      </c>
      <c r="AU49" s="326"/>
      <c r="AV49" s="326"/>
      <c r="AW49" s="326"/>
      <c r="AX49" s="326" t="s">
        <v>1045</v>
      </c>
      <c r="AY49" s="323"/>
      <c r="AZ49" s="326">
        <v>0</v>
      </c>
      <c r="BA49" s="326">
        <v>0</v>
      </c>
      <c r="BB49" s="326">
        <v>0</v>
      </c>
      <c r="BC49" s="326">
        <v>0</v>
      </c>
      <c r="BD49" s="326">
        <v>0</v>
      </c>
      <c r="BE49" s="326">
        <v>0</v>
      </c>
      <c r="BF49" s="326">
        <v>0</v>
      </c>
      <c r="BG49" s="326">
        <v>0</v>
      </c>
      <c r="BH49" s="326">
        <v>0</v>
      </c>
      <c r="BI49" s="326">
        <v>0</v>
      </c>
      <c r="BJ49" s="326">
        <v>0</v>
      </c>
      <c r="BK49" s="326">
        <v>0</v>
      </c>
      <c r="BL49" s="326"/>
      <c r="BM49" s="326" t="s">
        <v>1041</v>
      </c>
      <c r="BN49" s="326"/>
      <c r="BO49" s="326" t="s">
        <v>1041</v>
      </c>
      <c r="BP49" s="356"/>
      <c r="BQ49" s="326"/>
      <c r="BR49" s="326"/>
      <c r="BS49" s="326"/>
      <c r="BT49" s="329"/>
      <c r="BU49" s="329"/>
      <c r="BV49" s="326"/>
      <c r="BW49" s="326" t="s">
        <v>1046</v>
      </c>
      <c r="BX49" s="326"/>
      <c r="BY49" s="323" t="s">
        <v>1703</v>
      </c>
      <c r="BZ49" s="350" t="s">
        <v>1872</v>
      </c>
      <c r="CA49" s="323" t="s">
        <v>184</v>
      </c>
    </row>
    <row r="50" spans="1:79" ht="13" customHeight="1" x14ac:dyDescent="0.15">
      <c r="A50" s="323">
        <v>11539</v>
      </c>
      <c r="B50" s="324">
        <v>42926</v>
      </c>
      <c r="C50" s="325" t="s">
        <v>1037</v>
      </c>
      <c r="D50" s="323" t="s">
        <v>1255</v>
      </c>
      <c r="E50" s="323"/>
      <c r="F50" s="323" t="s">
        <v>1039</v>
      </c>
      <c r="G50" s="324">
        <v>42613</v>
      </c>
      <c r="H50" s="326" t="s">
        <v>971</v>
      </c>
      <c r="I50" s="326" t="s">
        <v>1167</v>
      </c>
      <c r="J50" s="326">
        <v>21</v>
      </c>
      <c r="K50" s="323" t="s">
        <v>1225</v>
      </c>
      <c r="L50" s="323" t="s">
        <v>1226</v>
      </c>
      <c r="M50" s="353">
        <v>85</v>
      </c>
      <c r="N50" s="353">
        <v>21.499999999999996</v>
      </c>
      <c r="O50" s="323"/>
      <c r="P50" s="323"/>
      <c r="Q50" s="354"/>
      <c r="R50" s="392"/>
      <c r="S50" s="354"/>
      <c r="T50" s="323"/>
      <c r="U50" s="354"/>
      <c r="V50" s="354"/>
      <c r="W50" s="354"/>
      <c r="X50" s="323"/>
      <c r="Y50" s="353"/>
      <c r="Z50" s="353"/>
      <c r="AA50" s="353"/>
      <c r="AB50" s="353"/>
      <c r="AC50" s="353"/>
      <c r="AD50" s="353"/>
      <c r="AE50" s="353">
        <v>14</v>
      </c>
      <c r="AF50" s="323"/>
      <c r="AG50" s="323"/>
      <c r="AH50" s="353"/>
      <c r="AI50" s="323"/>
      <c r="AJ50" s="323"/>
      <c r="AK50" s="353"/>
      <c r="AL50" s="323"/>
      <c r="AM50" s="353"/>
      <c r="AN50" s="353"/>
      <c r="AO50" s="323" t="s">
        <v>1044</v>
      </c>
      <c r="AP50" s="326" t="s">
        <v>1041</v>
      </c>
      <c r="AQ50" s="326"/>
      <c r="AR50" s="326"/>
      <c r="AS50" s="327"/>
      <c r="AT50" s="326"/>
      <c r="AU50" s="326"/>
      <c r="AV50" s="326"/>
      <c r="AW50" s="326"/>
      <c r="AX50" s="326" t="s">
        <v>1045</v>
      </c>
      <c r="AY50" s="323"/>
      <c r="AZ50" s="326">
        <v>0</v>
      </c>
      <c r="BA50" s="326">
        <v>0</v>
      </c>
      <c r="BB50" s="326">
        <v>0</v>
      </c>
      <c r="BC50" s="326">
        <v>3</v>
      </c>
      <c r="BD50" s="326">
        <v>0</v>
      </c>
      <c r="BE50" s="326">
        <v>0</v>
      </c>
      <c r="BF50" s="326">
        <v>0</v>
      </c>
      <c r="BG50" s="326">
        <v>0</v>
      </c>
      <c r="BH50" s="326">
        <v>0</v>
      </c>
      <c r="BI50" s="326">
        <v>0</v>
      </c>
      <c r="BJ50" s="326">
        <v>0</v>
      </c>
      <c r="BK50" s="326">
        <v>0</v>
      </c>
      <c r="BL50" s="326"/>
      <c r="BM50" s="326" t="s">
        <v>1041</v>
      </c>
      <c r="BN50" s="326"/>
      <c r="BO50" s="326" t="s">
        <v>1041</v>
      </c>
      <c r="BP50" s="356"/>
      <c r="BQ50" s="326"/>
      <c r="BR50" s="326"/>
      <c r="BS50" s="326"/>
      <c r="BT50" s="329"/>
      <c r="BU50" s="329"/>
      <c r="BV50" s="326"/>
      <c r="BW50" s="326" t="s">
        <v>1046</v>
      </c>
      <c r="BX50" s="326"/>
      <c r="BY50" s="323"/>
      <c r="BZ50" s="350" t="s">
        <v>1873</v>
      </c>
      <c r="CA50" s="329" t="s">
        <v>89</v>
      </c>
    </row>
    <row r="51" spans="1:79" ht="13" customHeight="1" x14ac:dyDescent="0.15">
      <c r="A51" s="323">
        <v>12486</v>
      </c>
      <c r="B51" s="324">
        <v>42928</v>
      </c>
      <c r="C51" s="325" t="s">
        <v>1037</v>
      </c>
      <c r="D51" s="323" t="s">
        <v>1255</v>
      </c>
      <c r="E51" s="323"/>
      <c r="F51" s="323" t="s">
        <v>1039</v>
      </c>
      <c r="G51" s="324">
        <v>42570</v>
      </c>
      <c r="H51" s="326" t="s">
        <v>1040</v>
      </c>
      <c r="I51" s="326" t="s">
        <v>1041</v>
      </c>
      <c r="J51" s="326">
        <v>23</v>
      </c>
      <c r="K51" s="323" t="s">
        <v>1415</v>
      </c>
      <c r="L51" s="323" t="s">
        <v>1707</v>
      </c>
      <c r="M51" s="353">
        <v>87.999999999999986</v>
      </c>
      <c r="N51" s="353">
        <v>19.299999999999997</v>
      </c>
      <c r="O51" s="323"/>
      <c r="P51" s="323"/>
      <c r="Q51" s="354"/>
      <c r="R51" s="392"/>
      <c r="S51" s="354"/>
      <c r="T51" s="323"/>
      <c r="U51" s="354"/>
      <c r="V51" s="354"/>
      <c r="W51" s="354"/>
      <c r="X51" s="323"/>
      <c r="Y51" s="353"/>
      <c r="Z51" s="353"/>
      <c r="AA51" s="353"/>
      <c r="AB51" s="353"/>
      <c r="AC51" s="353"/>
      <c r="AD51" s="354"/>
      <c r="AE51" s="353">
        <v>11.999999999999998</v>
      </c>
      <c r="AF51" s="323"/>
      <c r="AG51" s="323"/>
      <c r="AH51" s="353"/>
      <c r="AI51" s="323"/>
      <c r="AJ51" s="323"/>
      <c r="AK51" s="353"/>
      <c r="AL51" s="323"/>
      <c r="AM51" s="353"/>
      <c r="AN51" s="353"/>
      <c r="AO51" s="323" t="s">
        <v>1044</v>
      </c>
      <c r="AP51" s="326" t="s">
        <v>1041</v>
      </c>
      <c r="AQ51" s="326"/>
      <c r="AR51" s="326"/>
      <c r="AS51" s="327"/>
      <c r="AT51" s="326">
        <v>8</v>
      </c>
      <c r="AU51" s="326"/>
      <c r="AV51" s="326"/>
      <c r="AW51" s="326"/>
      <c r="AX51" s="326" t="s">
        <v>971</v>
      </c>
      <c r="AY51" s="323"/>
      <c r="AZ51" s="326">
        <v>0</v>
      </c>
      <c r="BA51" s="326">
        <v>0</v>
      </c>
      <c r="BB51" s="326">
        <v>0</v>
      </c>
      <c r="BC51" s="326">
        <v>0</v>
      </c>
      <c r="BD51" s="326">
        <v>0</v>
      </c>
      <c r="BE51" s="326">
        <v>0</v>
      </c>
      <c r="BF51" s="326">
        <v>0</v>
      </c>
      <c r="BG51" s="326">
        <v>0</v>
      </c>
      <c r="BH51" s="326">
        <v>0</v>
      </c>
      <c r="BI51" s="326">
        <v>0</v>
      </c>
      <c r="BJ51" s="326">
        <v>0</v>
      </c>
      <c r="BK51" s="326">
        <v>0</v>
      </c>
      <c r="BL51" s="326"/>
      <c r="BM51" s="326" t="s">
        <v>1041</v>
      </c>
      <c r="BN51" s="326"/>
      <c r="BO51" s="326" t="s">
        <v>1041</v>
      </c>
      <c r="BP51" s="356"/>
      <c r="BQ51" s="326"/>
      <c r="BR51" s="326"/>
      <c r="BS51" s="326"/>
      <c r="BT51" s="323"/>
      <c r="BU51" s="329"/>
      <c r="BV51" s="326"/>
      <c r="BW51" s="326" t="s">
        <v>1046</v>
      </c>
      <c r="BX51" s="326">
        <v>1</v>
      </c>
      <c r="BY51" s="323"/>
      <c r="BZ51" s="350" t="s">
        <v>1874</v>
      </c>
      <c r="CA51" s="323" t="s">
        <v>89</v>
      </c>
    </row>
    <row r="52" spans="1:79" ht="13" customHeight="1" x14ac:dyDescent="0.15">
      <c r="A52" s="323">
        <v>12725</v>
      </c>
      <c r="B52" s="324">
        <v>42928</v>
      </c>
      <c r="C52" s="325" t="s">
        <v>1037</v>
      </c>
      <c r="D52" s="323" t="s">
        <v>1255</v>
      </c>
      <c r="E52" s="323"/>
      <c r="F52" s="323" t="s">
        <v>1039</v>
      </c>
      <c r="G52" s="324">
        <v>42661</v>
      </c>
      <c r="H52" s="326" t="s">
        <v>1040</v>
      </c>
      <c r="I52" s="326" t="s">
        <v>1041</v>
      </c>
      <c r="J52" s="326">
        <v>36</v>
      </c>
      <c r="K52" s="323" t="s">
        <v>1520</v>
      </c>
      <c r="L52" s="323" t="s">
        <v>1521</v>
      </c>
      <c r="M52" s="353">
        <v>87.272727272727266</v>
      </c>
      <c r="N52" s="353">
        <v>18.18181818181818</v>
      </c>
      <c r="O52" s="323"/>
      <c r="P52" s="323"/>
      <c r="Q52" s="354"/>
      <c r="R52" s="392"/>
      <c r="S52" s="354"/>
      <c r="T52" s="323"/>
      <c r="U52" s="354"/>
      <c r="V52" s="354"/>
      <c r="W52" s="354"/>
      <c r="X52" s="323"/>
      <c r="Y52" s="353"/>
      <c r="Z52" s="353"/>
      <c r="AA52" s="353"/>
      <c r="AB52" s="353"/>
      <c r="AC52" s="353"/>
      <c r="AD52" s="354"/>
      <c r="AE52" s="353">
        <v>10.909090909090908</v>
      </c>
      <c r="AF52" s="323"/>
      <c r="AG52" s="323"/>
      <c r="AH52" s="353"/>
      <c r="AI52" s="323"/>
      <c r="AJ52" s="323"/>
      <c r="AK52" s="353"/>
      <c r="AL52" s="323"/>
      <c r="AM52" s="353"/>
      <c r="AN52" s="353"/>
      <c r="AO52" s="323" t="s">
        <v>1044</v>
      </c>
      <c r="AP52" s="326" t="s">
        <v>1041</v>
      </c>
      <c r="AQ52" s="326"/>
      <c r="AR52" s="326"/>
      <c r="AS52" s="327"/>
      <c r="AT52" s="326">
        <v>5.5</v>
      </c>
      <c r="AU52" s="326"/>
      <c r="AV52" s="326"/>
      <c r="AW52" s="326"/>
      <c r="AX52" s="326" t="s">
        <v>971</v>
      </c>
      <c r="AY52" s="323"/>
      <c r="AZ52" s="326">
        <v>0</v>
      </c>
      <c r="BA52" s="326">
        <v>0</v>
      </c>
      <c r="BB52" s="326">
        <v>0</v>
      </c>
      <c r="BC52" s="326">
        <v>0</v>
      </c>
      <c r="BD52" s="326">
        <v>0</v>
      </c>
      <c r="BE52" s="326">
        <v>0</v>
      </c>
      <c r="BF52" s="326">
        <v>0</v>
      </c>
      <c r="BG52" s="326">
        <v>0</v>
      </c>
      <c r="BH52" s="326">
        <v>0</v>
      </c>
      <c r="BI52" s="326">
        <v>0</v>
      </c>
      <c r="BJ52" s="326">
        <v>0</v>
      </c>
      <c r="BK52" s="326">
        <v>0</v>
      </c>
      <c r="BL52" s="326"/>
      <c r="BM52" s="326" t="s">
        <v>1041</v>
      </c>
      <c r="BN52" s="326">
        <v>12</v>
      </c>
      <c r="BO52" s="326" t="s">
        <v>1041</v>
      </c>
      <c r="BP52" s="356"/>
      <c r="BQ52" s="326"/>
      <c r="BR52" s="326">
        <v>12</v>
      </c>
      <c r="BS52" s="326"/>
      <c r="BT52" s="329"/>
      <c r="BU52" s="329"/>
      <c r="BV52" s="326"/>
      <c r="BW52" s="326" t="s">
        <v>1046</v>
      </c>
      <c r="BX52" s="326"/>
      <c r="BY52" s="323"/>
      <c r="BZ52" s="331" t="s">
        <v>1875</v>
      </c>
      <c r="CA52" s="323" t="s">
        <v>89</v>
      </c>
    </row>
    <row r="53" spans="1:79" ht="13" customHeight="1" x14ac:dyDescent="0.15">
      <c r="A53" s="323">
        <v>13363</v>
      </c>
      <c r="B53" s="324">
        <v>42925</v>
      </c>
      <c r="C53" s="325" t="s">
        <v>1037</v>
      </c>
      <c r="D53" s="323" t="s">
        <v>1255</v>
      </c>
      <c r="E53" s="323"/>
      <c r="F53" s="323" t="s">
        <v>1039</v>
      </c>
      <c r="G53" s="333">
        <v>42916</v>
      </c>
      <c r="H53" s="326" t="s">
        <v>126</v>
      </c>
      <c r="I53" s="326" t="s">
        <v>1041</v>
      </c>
      <c r="J53" s="326">
        <v>25</v>
      </c>
      <c r="K53" s="323" t="s">
        <v>1157</v>
      </c>
      <c r="L53" s="323" t="s">
        <v>1710</v>
      </c>
      <c r="M53" s="353">
        <v>84.681818181818187</v>
      </c>
      <c r="N53" s="353">
        <v>20.481818181818181</v>
      </c>
      <c r="O53" s="323"/>
      <c r="P53" s="323"/>
      <c r="Q53" s="354"/>
      <c r="R53" s="392"/>
      <c r="S53" s="354"/>
      <c r="T53" s="323"/>
      <c r="U53" s="354"/>
      <c r="V53" s="354"/>
      <c r="W53" s="354"/>
      <c r="X53" s="323"/>
      <c r="Y53" s="353"/>
      <c r="Z53" s="353"/>
      <c r="AA53" s="353"/>
      <c r="AB53" s="353"/>
      <c r="AC53" s="353"/>
      <c r="AD53" s="353"/>
      <c r="AE53" s="353">
        <v>13.327272727272726</v>
      </c>
      <c r="AF53" s="323"/>
      <c r="AG53" s="323"/>
      <c r="AH53" s="353"/>
      <c r="AI53" s="323"/>
      <c r="AJ53" s="323"/>
      <c r="AK53" s="353"/>
      <c r="AL53" s="323"/>
      <c r="AM53" s="353"/>
      <c r="AN53" s="353"/>
      <c r="AO53" s="323" t="s">
        <v>1044</v>
      </c>
      <c r="AP53" s="326" t="s">
        <v>1041</v>
      </c>
      <c r="AQ53" s="326"/>
      <c r="AR53" s="326"/>
      <c r="AS53" s="327"/>
      <c r="AT53" s="326"/>
      <c r="AU53" s="326"/>
      <c r="AV53" s="326"/>
      <c r="AW53" s="326"/>
      <c r="AX53" s="326" t="s">
        <v>1045</v>
      </c>
      <c r="AY53" s="323"/>
      <c r="AZ53" s="326">
        <v>0</v>
      </c>
      <c r="BA53" s="326">
        <v>0</v>
      </c>
      <c r="BB53" s="326">
        <v>0</v>
      </c>
      <c r="BC53" s="326">
        <v>0</v>
      </c>
      <c r="BD53" s="326">
        <v>0</v>
      </c>
      <c r="BE53" s="326">
        <v>0</v>
      </c>
      <c r="BF53" s="326">
        <v>0</v>
      </c>
      <c r="BG53" s="326">
        <v>0</v>
      </c>
      <c r="BH53" s="326">
        <v>0</v>
      </c>
      <c r="BI53" s="326">
        <v>0</v>
      </c>
      <c r="BJ53" s="326">
        <v>0</v>
      </c>
      <c r="BK53" s="326">
        <v>0</v>
      </c>
      <c r="BL53" s="326"/>
      <c r="BM53" s="326" t="s">
        <v>1041</v>
      </c>
      <c r="BN53" s="326"/>
      <c r="BO53" s="326" t="s">
        <v>1041</v>
      </c>
      <c r="BP53" s="355">
        <v>163.63636363636363</v>
      </c>
      <c r="BQ53" s="326"/>
      <c r="BR53" s="326"/>
      <c r="BS53" s="326"/>
      <c r="BT53" s="329"/>
      <c r="BU53" s="329"/>
      <c r="BV53" s="326"/>
      <c r="BW53" s="326" t="s">
        <v>1046</v>
      </c>
      <c r="BX53" s="326">
        <v>1</v>
      </c>
      <c r="BY53" s="329" t="s">
        <v>1711</v>
      </c>
      <c r="BZ53" s="329" t="s">
        <v>1876</v>
      </c>
      <c r="CA53" s="323" t="s">
        <v>184</v>
      </c>
    </row>
    <row r="54" spans="1:79" ht="13" customHeight="1" x14ac:dyDescent="0.15">
      <c r="A54" s="323">
        <v>12785</v>
      </c>
      <c r="B54" s="324">
        <v>42925</v>
      </c>
      <c r="C54" s="325" t="s">
        <v>1037</v>
      </c>
      <c r="D54" s="323" t="s">
        <v>1255</v>
      </c>
      <c r="E54" s="323"/>
      <c r="F54" s="323" t="s">
        <v>1039</v>
      </c>
      <c r="G54" s="333">
        <v>42916</v>
      </c>
      <c r="H54" s="326" t="s">
        <v>1040</v>
      </c>
      <c r="I54" s="326" t="s">
        <v>1041</v>
      </c>
      <c r="J54" s="326">
        <v>26</v>
      </c>
      <c r="K54" s="323" t="s">
        <v>1422</v>
      </c>
      <c r="L54" s="323" t="s">
        <v>1713</v>
      </c>
      <c r="M54" s="353">
        <v>89.999999999999986</v>
      </c>
      <c r="N54" s="353">
        <v>18.172727272727268</v>
      </c>
      <c r="O54" s="323"/>
      <c r="P54" s="323"/>
      <c r="Q54" s="354"/>
      <c r="R54" s="392"/>
      <c r="S54" s="354"/>
      <c r="T54" s="323"/>
      <c r="U54" s="354"/>
      <c r="V54" s="354"/>
      <c r="W54" s="354"/>
      <c r="X54" s="323"/>
      <c r="Y54" s="353"/>
      <c r="Z54" s="353"/>
      <c r="AA54" s="353"/>
      <c r="AB54" s="353"/>
      <c r="AC54" s="353"/>
      <c r="AD54" s="353"/>
      <c r="AE54" s="353">
        <v>13.627272727272727</v>
      </c>
      <c r="AF54" s="323"/>
      <c r="AG54" s="323"/>
      <c r="AH54" s="353"/>
      <c r="AI54" s="323"/>
      <c r="AJ54" s="323"/>
      <c r="AK54" s="353"/>
      <c r="AL54" s="323"/>
      <c r="AM54" s="353"/>
      <c r="AN54" s="353"/>
      <c r="AO54" s="323" t="s">
        <v>1044</v>
      </c>
      <c r="AP54" s="326" t="s">
        <v>1041</v>
      </c>
      <c r="AQ54" s="326"/>
      <c r="AR54" s="326"/>
      <c r="AS54" s="327"/>
      <c r="AT54" s="326">
        <v>7</v>
      </c>
      <c r="AU54" s="326"/>
      <c r="AV54" s="326"/>
      <c r="AW54" s="326"/>
      <c r="AX54" s="326" t="s">
        <v>971</v>
      </c>
      <c r="AY54" s="323"/>
      <c r="AZ54" s="326">
        <v>0</v>
      </c>
      <c r="BA54" s="326">
        <v>0</v>
      </c>
      <c r="BB54" s="326">
        <v>0</v>
      </c>
      <c r="BC54" s="326">
        <v>0</v>
      </c>
      <c r="BD54" s="326">
        <v>0</v>
      </c>
      <c r="BE54" s="326">
        <v>0</v>
      </c>
      <c r="BF54" s="326">
        <v>0</v>
      </c>
      <c r="BG54" s="326">
        <v>0</v>
      </c>
      <c r="BH54" s="326">
        <v>0</v>
      </c>
      <c r="BI54" s="326">
        <v>0</v>
      </c>
      <c r="BJ54" s="326">
        <v>0</v>
      </c>
      <c r="BK54" s="326">
        <v>0</v>
      </c>
      <c r="BL54" s="326">
        <v>12</v>
      </c>
      <c r="BM54" s="326" t="s">
        <v>1041</v>
      </c>
      <c r="BN54" s="326"/>
      <c r="BO54" s="326" t="s">
        <v>1041</v>
      </c>
      <c r="BP54" s="356"/>
      <c r="BQ54" s="326"/>
      <c r="BR54" s="326"/>
      <c r="BS54" s="326"/>
      <c r="BT54" s="323"/>
      <c r="BU54" s="329"/>
      <c r="BV54" s="326"/>
      <c r="BW54" s="326" t="s">
        <v>1046</v>
      </c>
      <c r="BX54" s="326">
        <v>1</v>
      </c>
      <c r="BY54" s="323" t="s">
        <v>1424</v>
      </c>
      <c r="BZ54" s="393" t="s">
        <v>1877</v>
      </c>
      <c r="CA54" s="323" t="s">
        <v>184</v>
      </c>
    </row>
    <row r="55" spans="1:79" ht="13" customHeight="1" x14ac:dyDescent="0.15">
      <c r="A55" s="323">
        <v>13233</v>
      </c>
      <c r="B55" s="324">
        <v>42929</v>
      </c>
      <c r="C55" s="325" t="s">
        <v>1037</v>
      </c>
      <c r="D55" s="323" t="s">
        <v>1255</v>
      </c>
      <c r="E55" s="323"/>
      <c r="F55" s="323" t="s">
        <v>1039</v>
      </c>
      <c r="G55" s="324">
        <v>42916</v>
      </c>
      <c r="H55" s="326" t="s">
        <v>1040</v>
      </c>
      <c r="I55" s="326" t="s">
        <v>1041</v>
      </c>
      <c r="J55" s="326">
        <v>27</v>
      </c>
      <c r="K55" s="323" t="s">
        <v>1426</v>
      </c>
      <c r="L55" s="323" t="s">
        <v>1095</v>
      </c>
      <c r="M55" s="353">
        <v>70.13636363636364</v>
      </c>
      <c r="N55" s="353">
        <v>24.781818181818181</v>
      </c>
      <c r="O55" s="323"/>
      <c r="P55" s="323"/>
      <c r="Q55" s="354"/>
      <c r="R55" s="392"/>
      <c r="S55" s="354"/>
      <c r="T55" s="323"/>
      <c r="U55" s="354"/>
      <c r="V55" s="354"/>
      <c r="W55" s="354"/>
      <c r="X55" s="323"/>
      <c r="Y55" s="353"/>
      <c r="Z55" s="353"/>
      <c r="AA55" s="353"/>
      <c r="AB55" s="353"/>
      <c r="AC55" s="353"/>
      <c r="AD55" s="353"/>
      <c r="AE55" s="353">
        <v>12.427272727272726</v>
      </c>
      <c r="AF55" s="323"/>
      <c r="AG55" s="323"/>
      <c r="AH55" s="353"/>
      <c r="AI55" s="323"/>
      <c r="AJ55" s="323"/>
      <c r="AK55" s="353"/>
      <c r="AL55" s="323"/>
      <c r="AM55" s="353"/>
      <c r="AN55" s="353"/>
      <c r="AO55" s="323" t="s">
        <v>1044</v>
      </c>
      <c r="AP55" s="326" t="s">
        <v>1041</v>
      </c>
      <c r="AQ55" s="326"/>
      <c r="AR55" s="326"/>
      <c r="AS55" s="327"/>
      <c r="AT55" s="326">
        <v>6</v>
      </c>
      <c r="AU55" s="326"/>
      <c r="AV55" s="326"/>
      <c r="AW55" s="326"/>
      <c r="AX55" s="326" t="s">
        <v>1045</v>
      </c>
      <c r="AY55" s="323"/>
      <c r="AZ55" s="326">
        <v>0</v>
      </c>
      <c r="BA55" s="326">
        <v>21</v>
      </c>
      <c r="BB55" s="326">
        <v>0</v>
      </c>
      <c r="BC55" s="326">
        <v>0</v>
      </c>
      <c r="BD55" s="326">
        <v>0</v>
      </c>
      <c r="BE55" s="326">
        <v>0</v>
      </c>
      <c r="BF55" s="326">
        <v>0</v>
      </c>
      <c r="BG55" s="326">
        <v>0</v>
      </c>
      <c r="BH55" s="326">
        <v>0</v>
      </c>
      <c r="BI55" s="326">
        <v>0</v>
      </c>
      <c r="BJ55" s="326">
        <v>0</v>
      </c>
      <c r="BK55" s="326">
        <v>0</v>
      </c>
      <c r="BL55" s="326"/>
      <c r="BM55" s="326" t="s">
        <v>1041</v>
      </c>
      <c r="BN55" s="326"/>
      <c r="BO55" s="326" t="s">
        <v>1041</v>
      </c>
      <c r="BP55" s="356"/>
      <c r="BQ55" s="326"/>
      <c r="BR55" s="326"/>
      <c r="BS55" s="326"/>
      <c r="BT55" s="329"/>
      <c r="BU55" s="329"/>
      <c r="BV55" s="326"/>
      <c r="BW55" s="326" t="s">
        <v>1046</v>
      </c>
      <c r="BX55" s="326"/>
      <c r="BY55" s="323" t="s">
        <v>1715</v>
      </c>
      <c r="BZ55" s="331" t="s">
        <v>1878</v>
      </c>
      <c r="CA55" s="329" t="s">
        <v>184</v>
      </c>
    </row>
    <row r="56" spans="1:79" ht="13" customHeight="1" x14ac:dyDescent="0.15">
      <c r="A56" s="323">
        <v>11227</v>
      </c>
      <c r="B56" s="324">
        <v>42929</v>
      </c>
      <c r="C56" s="325" t="s">
        <v>1037</v>
      </c>
      <c r="D56" s="323" t="s">
        <v>1255</v>
      </c>
      <c r="E56" s="323"/>
      <c r="F56" s="323" t="s">
        <v>1039</v>
      </c>
      <c r="G56" s="324">
        <v>42587</v>
      </c>
      <c r="H56" s="326" t="s">
        <v>1040</v>
      </c>
      <c r="I56" s="326" t="s">
        <v>1041</v>
      </c>
      <c r="J56" s="326">
        <v>24</v>
      </c>
      <c r="K56" s="323" t="s">
        <v>1418</v>
      </c>
      <c r="L56" s="323" t="s">
        <v>333</v>
      </c>
      <c r="M56" s="353">
        <v>88.754545454545436</v>
      </c>
      <c r="N56" s="353">
        <v>19.40909090909091</v>
      </c>
      <c r="O56" s="323"/>
      <c r="P56" s="323"/>
      <c r="Q56" s="354"/>
      <c r="R56" s="323"/>
      <c r="S56" s="354"/>
      <c r="T56" s="323"/>
      <c r="U56" s="354"/>
      <c r="V56" s="354"/>
      <c r="W56" s="354"/>
      <c r="X56" s="323"/>
      <c r="Y56" s="353"/>
      <c r="Z56" s="353"/>
      <c r="AA56" s="353"/>
      <c r="AB56" s="353"/>
      <c r="AC56" s="353"/>
      <c r="AD56" s="353"/>
      <c r="AE56" s="353">
        <v>13.872727272727271</v>
      </c>
      <c r="AF56" s="323"/>
      <c r="AG56" s="323"/>
      <c r="AH56" s="353"/>
      <c r="AI56" s="323"/>
      <c r="AJ56" s="323"/>
      <c r="AK56" s="353"/>
      <c r="AL56" s="323"/>
      <c r="AM56" s="353"/>
      <c r="AN56" s="353"/>
      <c r="AO56" s="323" t="s">
        <v>1044</v>
      </c>
      <c r="AP56" s="326" t="s">
        <v>1041</v>
      </c>
      <c r="AQ56" s="326"/>
      <c r="AR56" s="326"/>
      <c r="AS56" s="327"/>
      <c r="AT56" s="326">
        <v>4</v>
      </c>
      <c r="AU56" s="326"/>
      <c r="AV56" s="326"/>
      <c r="AW56" s="326"/>
      <c r="AX56" s="326" t="s">
        <v>1041</v>
      </c>
      <c r="AY56" s="323"/>
      <c r="AZ56" s="326">
        <v>0</v>
      </c>
      <c r="BA56" s="326">
        <v>0</v>
      </c>
      <c r="BB56" s="326">
        <v>0</v>
      </c>
      <c r="BC56" s="326">
        <v>0</v>
      </c>
      <c r="BD56" s="326">
        <v>0</v>
      </c>
      <c r="BE56" s="326">
        <v>0</v>
      </c>
      <c r="BF56" s="326">
        <v>0</v>
      </c>
      <c r="BG56" s="326">
        <v>0</v>
      </c>
      <c r="BH56" s="326">
        <v>0</v>
      </c>
      <c r="BI56" s="326">
        <v>0</v>
      </c>
      <c r="BJ56" s="326">
        <v>0</v>
      </c>
      <c r="BK56" s="326">
        <v>0</v>
      </c>
      <c r="BL56" s="326"/>
      <c r="BM56" s="326" t="s">
        <v>1041</v>
      </c>
      <c r="BN56" s="326">
        <v>12</v>
      </c>
      <c r="BO56" s="326" t="s">
        <v>1041</v>
      </c>
      <c r="BP56" s="356"/>
      <c r="BQ56" s="326"/>
      <c r="BR56" s="326"/>
      <c r="BS56" s="326"/>
      <c r="BT56" s="329"/>
      <c r="BU56" s="329"/>
      <c r="BV56" s="326"/>
      <c r="BW56" s="326" t="s">
        <v>1046</v>
      </c>
      <c r="BX56" s="326">
        <v>1</v>
      </c>
      <c r="BY56" s="323"/>
      <c r="BZ56" s="350" t="s">
        <v>1879</v>
      </c>
      <c r="CA56" s="323" t="s">
        <v>89</v>
      </c>
    </row>
    <row r="57" spans="1:79" ht="13" customHeight="1" x14ac:dyDescent="0.15">
      <c r="A57" s="323">
        <v>15179</v>
      </c>
      <c r="B57" s="324">
        <v>42929</v>
      </c>
      <c r="C57" s="325" t="s">
        <v>1037</v>
      </c>
      <c r="D57" s="323" t="s">
        <v>1255</v>
      </c>
      <c r="E57" s="323"/>
      <c r="F57" s="323" t="s">
        <v>1039</v>
      </c>
      <c r="G57" s="324">
        <v>42916</v>
      </c>
      <c r="H57" s="326" t="s">
        <v>1040</v>
      </c>
      <c r="I57" s="326" t="s">
        <v>1041</v>
      </c>
      <c r="J57" s="326">
        <v>28</v>
      </c>
      <c r="K57" s="352" t="s">
        <v>1430</v>
      </c>
      <c r="L57" s="323" t="s">
        <v>1717</v>
      </c>
      <c r="M57" s="353">
        <v>89.999999999999986</v>
      </c>
      <c r="N57" s="353">
        <v>20.199999999999996</v>
      </c>
      <c r="O57" s="323" t="s">
        <v>992</v>
      </c>
      <c r="P57" s="323">
        <v>2700</v>
      </c>
      <c r="Q57" s="353">
        <v>21.799999999999997</v>
      </c>
      <c r="R57" s="392"/>
      <c r="S57" s="354"/>
      <c r="T57" s="323"/>
      <c r="U57" s="354"/>
      <c r="V57" s="354"/>
      <c r="W57" s="354"/>
      <c r="X57" s="323"/>
      <c r="Y57" s="353"/>
      <c r="Z57" s="353"/>
      <c r="AA57" s="353"/>
      <c r="AB57" s="353"/>
      <c r="AC57" s="353"/>
      <c r="AD57" s="354"/>
      <c r="AE57" s="353">
        <v>14.399999999999999</v>
      </c>
      <c r="AF57" s="323"/>
      <c r="AG57" s="323"/>
      <c r="AH57" s="353"/>
      <c r="AI57" s="323"/>
      <c r="AJ57" s="323"/>
      <c r="AK57" s="353"/>
      <c r="AL57" s="323"/>
      <c r="AM57" s="353"/>
      <c r="AN57" s="353"/>
      <c r="AO57" s="323" t="s">
        <v>1044</v>
      </c>
      <c r="AP57" s="326" t="s">
        <v>1041</v>
      </c>
      <c r="AQ57" s="326"/>
      <c r="AR57" s="326"/>
      <c r="AS57" s="327"/>
      <c r="AT57" s="326">
        <v>3</v>
      </c>
      <c r="AU57" s="326"/>
      <c r="AV57" s="326"/>
      <c r="AW57" s="326"/>
      <c r="AX57" s="326" t="s">
        <v>971</v>
      </c>
      <c r="AY57" s="323"/>
      <c r="AZ57" s="326">
        <v>0</v>
      </c>
      <c r="BA57" s="326">
        <v>0</v>
      </c>
      <c r="BB57" s="326">
        <v>0</v>
      </c>
      <c r="BC57" s="326">
        <v>0</v>
      </c>
      <c r="BD57" s="326">
        <v>0</v>
      </c>
      <c r="BE57" s="326">
        <v>0</v>
      </c>
      <c r="BF57" s="326">
        <v>0</v>
      </c>
      <c r="BG57" s="326">
        <v>0</v>
      </c>
      <c r="BH57" s="326">
        <v>0</v>
      </c>
      <c r="BI57" s="326">
        <v>0</v>
      </c>
      <c r="BJ57" s="326">
        <v>0</v>
      </c>
      <c r="BK57" s="326">
        <v>0</v>
      </c>
      <c r="BL57" s="326"/>
      <c r="BM57" s="326" t="s">
        <v>1041</v>
      </c>
      <c r="BN57" s="326"/>
      <c r="BO57" s="326" t="s">
        <v>1041</v>
      </c>
      <c r="BP57" s="356"/>
      <c r="BQ57" s="326"/>
      <c r="BR57" s="326"/>
      <c r="BS57" s="326"/>
      <c r="BT57" s="323" t="s">
        <v>1718</v>
      </c>
      <c r="BU57" s="329" t="s">
        <v>1719</v>
      </c>
      <c r="BV57" s="326">
        <v>50</v>
      </c>
      <c r="BW57" s="326" t="s">
        <v>1046</v>
      </c>
      <c r="BX57" s="326"/>
      <c r="BY57" s="323"/>
      <c r="BZ57" s="343" t="s">
        <v>1880</v>
      </c>
      <c r="CA57" s="323" t="s">
        <v>130</v>
      </c>
    </row>
    <row r="58" spans="1:79" ht="13" customHeight="1" x14ac:dyDescent="0.15">
      <c r="A58" s="323">
        <v>11167</v>
      </c>
      <c r="B58" s="324">
        <v>42926</v>
      </c>
      <c r="C58" s="325" t="s">
        <v>1037</v>
      </c>
      <c r="D58" s="323" t="s">
        <v>1255</v>
      </c>
      <c r="E58" s="323"/>
      <c r="F58" s="323" t="s">
        <v>1039</v>
      </c>
      <c r="G58" s="324">
        <v>42900</v>
      </c>
      <c r="H58" s="326" t="s">
        <v>1040</v>
      </c>
      <c r="I58" s="326" t="s">
        <v>1041</v>
      </c>
      <c r="J58" s="326">
        <v>29</v>
      </c>
      <c r="K58" s="323" t="s">
        <v>1433</v>
      </c>
      <c r="L58" s="323" t="s">
        <v>1158</v>
      </c>
      <c r="M58" s="353">
        <v>86.48181818181817</v>
      </c>
      <c r="N58" s="353">
        <v>17.109090909090909</v>
      </c>
      <c r="O58" s="323"/>
      <c r="P58" s="323"/>
      <c r="Q58" s="354"/>
      <c r="R58" s="323"/>
      <c r="S58" s="354"/>
      <c r="T58" s="323"/>
      <c r="U58" s="354"/>
      <c r="V58" s="354"/>
      <c r="W58" s="354"/>
      <c r="X58" s="323"/>
      <c r="Y58" s="353"/>
      <c r="Z58" s="353"/>
      <c r="AA58" s="353"/>
      <c r="AB58" s="353"/>
      <c r="AC58" s="353"/>
      <c r="AD58" s="353"/>
      <c r="AE58" s="353">
        <v>10.627272727272725</v>
      </c>
      <c r="AF58" s="323"/>
      <c r="AG58" s="323"/>
      <c r="AH58" s="353"/>
      <c r="AI58" s="323"/>
      <c r="AJ58" s="323"/>
      <c r="AK58" s="353"/>
      <c r="AL58" s="323"/>
      <c r="AM58" s="353"/>
      <c r="AN58" s="353"/>
      <c r="AO58" s="323" t="s">
        <v>1044</v>
      </c>
      <c r="AP58" s="326" t="s">
        <v>1041</v>
      </c>
      <c r="AQ58" s="326"/>
      <c r="AR58" s="326"/>
      <c r="AS58" s="327"/>
      <c r="AT58" s="326">
        <v>4.3499999999999996</v>
      </c>
      <c r="AU58" s="326"/>
      <c r="AV58" s="326"/>
      <c r="AW58" s="326"/>
      <c r="AX58" s="326" t="s">
        <v>1041</v>
      </c>
      <c r="AY58" s="323"/>
      <c r="AZ58" s="326">
        <v>0</v>
      </c>
      <c r="BA58" s="326">
        <v>0</v>
      </c>
      <c r="BB58" s="326">
        <v>0</v>
      </c>
      <c r="BC58" s="326">
        <v>0</v>
      </c>
      <c r="BD58" s="326">
        <v>0</v>
      </c>
      <c r="BE58" s="326">
        <v>0</v>
      </c>
      <c r="BF58" s="326">
        <v>0</v>
      </c>
      <c r="BG58" s="326">
        <v>0</v>
      </c>
      <c r="BH58" s="326">
        <v>0</v>
      </c>
      <c r="BI58" s="326">
        <v>0</v>
      </c>
      <c r="BJ58" s="326">
        <v>0</v>
      </c>
      <c r="BK58" s="326">
        <v>0</v>
      </c>
      <c r="BL58" s="326"/>
      <c r="BM58" s="326" t="s">
        <v>1041</v>
      </c>
      <c r="BN58" s="326"/>
      <c r="BO58" s="326" t="s">
        <v>1041</v>
      </c>
      <c r="BP58" s="356"/>
      <c r="BQ58" s="326"/>
      <c r="BR58" s="326"/>
      <c r="BS58" s="326"/>
      <c r="BT58" s="329"/>
      <c r="BU58" s="329"/>
      <c r="BV58" s="326"/>
      <c r="BW58" s="326" t="s">
        <v>1046</v>
      </c>
      <c r="BX58" s="326">
        <v>1</v>
      </c>
      <c r="BY58" s="323"/>
      <c r="BZ58" s="393" t="s">
        <v>1860</v>
      </c>
      <c r="CA58" s="329" t="s">
        <v>184</v>
      </c>
    </row>
    <row r="59" spans="1:79" ht="13" customHeight="1" x14ac:dyDescent="0.15">
      <c r="A59" s="323">
        <v>12882</v>
      </c>
      <c r="B59" s="324">
        <v>42926</v>
      </c>
      <c r="C59" s="325" t="s">
        <v>1037</v>
      </c>
      <c r="D59" s="323" t="s">
        <v>1255</v>
      </c>
      <c r="E59" s="323"/>
      <c r="F59" s="323" t="s">
        <v>1039</v>
      </c>
      <c r="G59" s="324">
        <v>42916</v>
      </c>
      <c r="H59" s="326" t="s">
        <v>126</v>
      </c>
      <c r="I59" s="326" t="s">
        <v>1041</v>
      </c>
      <c r="J59" s="326">
        <v>30</v>
      </c>
      <c r="K59" s="323" t="s">
        <v>1435</v>
      </c>
      <c r="L59" s="323" t="s">
        <v>1436</v>
      </c>
      <c r="M59" s="353">
        <v>72.899999999999991</v>
      </c>
      <c r="N59" s="353">
        <v>20.199999999999996</v>
      </c>
      <c r="O59" s="323"/>
      <c r="P59" s="323"/>
      <c r="Q59" s="354"/>
      <c r="R59" s="392"/>
      <c r="S59" s="354"/>
      <c r="T59" s="323"/>
      <c r="U59" s="354"/>
      <c r="V59" s="354"/>
      <c r="W59" s="354"/>
      <c r="X59" s="323"/>
      <c r="Y59" s="353"/>
      <c r="Z59" s="353"/>
      <c r="AA59" s="353"/>
      <c r="AB59" s="353"/>
      <c r="AC59" s="353"/>
      <c r="AD59" s="354"/>
      <c r="AE59" s="353">
        <v>14.899999999999999</v>
      </c>
      <c r="AF59" s="323"/>
      <c r="AG59" s="323"/>
      <c r="AH59" s="353"/>
      <c r="AI59" s="323"/>
      <c r="AJ59" s="323"/>
      <c r="AK59" s="353"/>
      <c r="AL59" s="323"/>
      <c r="AM59" s="353"/>
      <c r="AN59" s="353"/>
      <c r="AO59" s="323" t="s">
        <v>1044</v>
      </c>
      <c r="AP59" s="326" t="s">
        <v>1041</v>
      </c>
      <c r="AQ59" s="326"/>
      <c r="AR59" s="326"/>
      <c r="AS59" s="327"/>
      <c r="AT59" s="326">
        <v>5</v>
      </c>
      <c r="AU59" s="326"/>
      <c r="AV59" s="326"/>
      <c r="AW59" s="326"/>
      <c r="AX59" s="326" t="s">
        <v>971</v>
      </c>
      <c r="AY59" s="323"/>
      <c r="AZ59" s="326">
        <v>0</v>
      </c>
      <c r="BA59" s="326">
        <v>0</v>
      </c>
      <c r="BB59" s="326">
        <v>0</v>
      </c>
      <c r="BC59" s="326">
        <v>0</v>
      </c>
      <c r="BD59" s="326">
        <v>0</v>
      </c>
      <c r="BE59" s="326">
        <v>0</v>
      </c>
      <c r="BF59" s="326">
        <v>0</v>
      </c>
      <c r="BG59" s="326">
        <v>0</v>
      </c>
      <c r="BH59" s="326">
        <v>0</v>
      </c>
      <c r="BI59" s="326">
        <v>0</v>
      </c>
      <c r="BJ59" s="326">
        <v>0</v>
      </c>
      <c r="BK59" s="326">
        <v>0</v>
      </c>
      <c r="BL59" s="326"/>
      <c r="BM59" s="326" t="s">
        <v>1041</v>
      </c>
      <c r="BN59" s="326">
        <v>12</v>
      </c>
      <c r="BO59" s="326" t="s">
        <v>1041</v>
      </c>
      <c r="BP59" s="356"/>
      <c r="BQ59" s="326"/>
      <c r="BR59" s="326">
        <v>12</v>
      </c>
      <c r="BS59" s="326"/>
      <c r="BT59" s="329"/>
      <c r="BU59" s="329"/>
      <c r="BV59" s="326"/>
      <c r="BW59" s="326" t="s">
        <v>1046</v>
      </c>
      <c r="BX59" s="326">
        <v>1</v>
      </c>
      <c r="BY59" s="329" t="s">
        <v>1722</v>
      </c>
      <c r="BZ59" s="393" t="s">
        <v>1881</v>
      </c>
      <c r="CA59" s="329" t="s">
        <v>184</v>
      </c>
    </row>
    <row r="60" spans="1:79" ht="13" customHeight="1" x14ac:dyDescent="0.15">
      <c r="A60" s="323">
        <v>12456</v>
      </c>
      <c r="B60" s="324">
        <v>42926</v>
      </c>
      <c r="C60" s="325" t="s">
        <v>1037</v>
      </c>
      <c r="D60" s="323" t="s">
        <v>1255</v>
      </c>
      <c r="E60" s="323"/>
      <c r="F60" s="323" t="s">
        <v>1444</v>
      </c>
      <c r="G60" s="333">
        <v>42916</v>
      </c>
      <c r="H60" s="326" t="s">
        <v>1040</v>
      </c>
      <c r="I60" s="326" t="s">
        <v>1041</v>
      </c>
      <c r="J60" s="326">
        <v>31</v>
      </c>
      <c r="K60" s="323" t="s">
        <v>1439</v>
      </c>
      <c r="L60" s="323" t="s">
        <v>1440</v>
      </c>
      <c r="M60" s="353">
        <v>79</v>
      </c>
      <c r="N60" s="353">
        <v>20</v>
      </c>
      <c r="O60" s="323"/>
      <c r="P60" s="323"/>
      <c r="Q60" s="354"/>
      <c r="R60" s="392"/>
      <c r="S60" s="354"/>
      <c r="T60" s="323"/>
      <c r="U60" s="354"/>
      <c r="V60" s="354"/>
      <c r="W60" s="354"/>
      <c r="X60" s="323"/>
      <c r="Y60" s="353"/>
      <c r="Z60" s="353"/>
      <c r="AA60" s="353"/>
      <c r="AB60" s="353"/>
      <c r="AC60" s="353"/>
      <c r="AD60" s="353"/>
      <c r="AE60" s="353">
        <v>12.949999999999998</v>
      </c>
      <c r="AF60" s="323"/>
      <c r="AG60" s="323"/>
      <c r="AH60" s="353"/>
      <c r="AI60" s="323"/>
      <c r="AJ60" s="323"/>
      <c r="AK60" s="353"/>
      <c r="AL60" s="323"/>
      <c r="AM60" s="353"/>
      <c r="AN60" s="353"/>
      <c r="AO60" s="323" t="s">
        <v>1044</v>
      </c>
      <c r="AP60" s="326" t="s">
        <v>1041</v>
      </c>
      <c r="AQ60" s="326"/>
      <c r="AR60" s="326"/>
      <c r="AS60" s="327"/>
      <c r="AT60" s="326"/>
      <c r="AU60" s="326"/>
      <c r="AV60" s="326"/>
      <c r="AW60" s="326"/>
      <c r="AX60" s="326" t="s">
        <v>126</v>
      </c>
      <c r="AY60" s="323" t="s">
        <v>1441</v>
      </c>
      <c r="AZ60" s="326">
        <v>0</v>
      </c>
      <c r="BA60" s="326">
        <v>0</v>
      </c>
      <c r="BB60" s="326">
        <v>0</v>
      </c>
      <c r="BC60" s="326">
        <v>0</v>
      </c>
      <c r="BD60" s="326">
        <v>0</v>
      </c>
      <c r="BE60" s="326">
        <v>0</v>
      </c>
      <c r="BF60" s="326">
        <v>0</v>
      </c>
      <c r="BG60" s="326">
        <v>0</v>
      </c>
      <c r="BH60" s="326">
        <v>0</v>
      </c>
      <c r="BI60" s="326">
        <v>0</v>
      </c>
      <c r="BJ60" s="326">
        <v>0</v>
      </c>
      <c r="BK60" s="326">
        <v>0</v>
      </c>
      <c r="BL60" s="326"/>
      <c r="BM60" s="326" t="s">
        <v>1041</v>
      </c>
      <c r="BN60" s="326"/>
      <c r="BO60" s="326" t="s">
        <v>1041</v>
      </c>
      <c r="BP60" s="356"/>
      <c r="BQ60" s="326"/>
      <c r="BR60" s="326"/>
      <c r="BS60" s="326"/>
      <c r="BT60" s="323"/>
      <c r="BU60" s="329"/>
      <c r="BV60" s="326"/>
      <c r="BW60" s="326" t="s">
        <v>1046</v>
      </c>
      <c r="BX60" s="326">
        <v>1</v>
      </c>
      <c r="BY60" s="329" t="s">
        <v>1442</v>
      </c>
      <c r="BZ60" s="343" t="s">
        <v>1882</v>
      </c>
      <c r="CA60" s="323" t="s">
        <v>184</v>
      </c>
    </row>
    <row r="61" spans="1:79" ht="13" customHeight="1" x14ac:dyDescent="0.15">
      <c r="A61" s="323">
        <v>13928</v>
      </c>
      <c r="B61" s="324">
        <v>42926</v>
      </c>
      <c r="C61" s="325" t="s">
        <v>1037</v>
      </c>
      <c r="D61" s="323" t="s">
        <v>1255</v>
      </c>
      <c r="E61" s="323"/>
      <c r="F61" s="323" t="s">
        <v>1039</v>
      </c>
      <c r="G61" s="333">
        <v>42768</v>
      </c>
      <c r="H61" s="326" t="s">
        <v>1040</v>
      </c>
      <c r="I61" s="326" t="s">
        <v>1041</v>
      </c>
      <c r="J61" s="326">
        <v>33</v>
      </c>
      <c r="K61" s="323" t="s">
        <v>1725</v>
      </c>
      <c r="L61" s="323" t="s">
        <v>1726</v>
      </c>
      <c r="M61" s="353">
        <v>89.336363636363629</v>
      </c>
      <c r="N61" s="353">
        <v>19.299999999999997</v>
      </c>
      <c r="O61" s="323"/>
      <c r="P61" s="323"/>
      <c r="Q61" s="354"/>
      <c r="R61" s="392"/>
      <c r="S61" s="354"/>
      <c r="T61" s="323"/>
      <c r="U61" s="354"/>
      <c r="V61" s="354"/>
      <c r="W61" s="354"/>
      <c r="X61" s="323"/>
      <c r="Y61" s="353"/>
      <c r="Z61" s="353"/>
      <c r="AA61" s="353"/>
      <c r="AB61" s="353"/>
      <c r="AC61" s="353"/>
      <c r="AD61" s="354"/>
      <c r="AE61" s="353">
        <v>13.872727272727271</v>
      </c>
      <c r="AF61" s="323"/>
      <c r="AG61" s="323"/>
      <c r="AH61" s="353"/>
      <c r="AI61" s="323"/>
      <c r="AJ61" s="323"/>
      <c r="AK61" s="353"/>
      <c r="AL61" s="323"/>
      <c r="AM61" s="353"/>
      <c r="AN61" s="353"/>
      <c r="AO61" s="323" t="s">
        <v>1044</v>
      </c>
      <c r="AP61" s="326" t="s">
        <v>1041</v>
      </c>
      <c r="AQ61" s="326"/>
      <c r="AR61" s="326"/>
      <c r="AS61" s="327"/>
      <c r="AT61" s="326">
        <v>7</v>
      </c>
      <c r="AU61" s="326"/>
      <c r="AV61" s="326"/>
      <c r="AW61" s="326"/>
      <c r="AX61" s="326" t="s">
        <v>971</v>
      </c>
      <c r="AY61" s="323"/>
      <c r="AZ61" s="326">
        <v>0</v>
      </c>
      <c r="BA61" s="326">
        <v>0</v>
      </c>
      <c r="BB61" s="326">
        <v>0</v>
      </c>
      <c r="BC61" s="326">
        <v>0</v>
      </c>
      <c r="BD61" s="326">
        <v>0</v>
      </c>
      <c r="BE61" s="326">
        <v>0</v>
      </c>
      <c r="BF61" s="326">
        <v>0</v>
      </c>
      <c r="BG61" s="326">
        <v>0</v>
      </c>
      <c r="BH61" s="326">
        <v>0</v>
      </c>
      <c r="BI61" s="326">
        <v>0</v>
      </c>
      <c r="BJ61" s="326">
        <v>0</v>
      </c>
      <c r="BK61" s="326">
        <v>0</v>
      </c>
      <c r="BL61" s="326"/>
      <c r="BM61" s="326" t="s">
        <v>1041</v>
      </c>
      <c r="BN61" s="326"/>
      <c r="BO61" s="326" t="s">
        <v>1041</v>
      </c>
      <c r="BP61" s="356"/>
      <c r="BQ61" s="326"/>
      <c r="BR61" s="326"/>
      <c r="BS61" s="326"/>
      <c r="BT61" s="329"/>
      <c r="BU61" s="329"/>
      <c r="BV61" s="326"/>
      <c r="BW61" s="326" t="s">
        <v>1046</v>
      </c>
      <c r="BX61" s="326">
        <v>1</v>
      </c>
      <c r="BY61" s="323"/>
      <c r="BZ61" s="393" t="s">
        <v>1883</v>
      </c>
      <c r="CA61" s="329" t="s">
        <v>89</v>
      </c>
    </row>
    <row r="62" spans="1:79" ht="13" customHeight="1" x14ac:dyDescent="0.15">
      <c r="A62" s="323">
        <v>13410</v>
      </c>
      <c r="B62" s="324">
        <v>42926</v>
      </c>
      <c r="C62" s="325" t="s">
        <v>1186</v>
      </c>
      <c r="D62" s="323" t="s">
        <v>1255</v>
      </c>
      <c r="E62" s="323"/>
      <c r="F62" s="323" t="s">
        <v>1039</v>
      </c>
      <c r="G62" s="324">
        <v>42916</v>
      </c>
      <c r="H62" s="326" t="s">
        <v>126</v>
      </c>
      <c r="I62" s="326" t="s">
        <v>971</v>
      </c>
      <c r="J62" s="326">
        <v>34</v>
      </c>
      <c r="K62" s="323" t="s">
        <v>1728</v>
      </c>
      <c r="L62" s="323" t="s">
        <v>1729</v>
      </c>
      <c r="M62" s="353">
        <v>87.436363636363637</v>
      </c>
      <c r="N62" s="353">
        <v>18.290909090909089</v>
      </c>
      <c r="O62" s="323"/>
      <c r="P62" s="323"/>
      <c r="Q62" s="354"/>
      <c r="R62" s="392"/>
      <c r="S62" s="354"/>
      <c r="T62" s="323"/>
      <c r="U62" s="354"/>
      <c r="V62" s="354"/>
      <c r="W62" s="354"/>
      <c r="X62" s="323"/>
      <c r="Y62" s="353"/>
      <c r="Z62" s="353"/>
      <c r="AA62" s="353"/>
      <c r="AB62" s="353"/>
      <c r="AC62" s="353"/>
      <c r="AD62" s="353"/>
      <c r="AE62" s="353">
        <v>12.854545454545454</v>
      </c>
      <c r="AF62" s="323"/>
      <c r="AG62" s="323"/>
      <c r="AH62" s="353"/>
      <c r="AI62" s="323"/>
      <c r="AJ62" s="323"/>
      <c r="AK62" s="353"/>
      <c r="AL62" s="323"/>
      <c r="AM62" s="353"/>
      <c r="AN62" s="353"/>
      <c r="AO62" s="323" t="s">
        <v>1445</v>
      </c>
      <c r="AP62" s="326" t="s">
        <v>1041</v>
      </c>
      <c r="AQ62" s="326"/>
      <c r="AR62" s="326"/>
      <c r="AS62" s="327"/>
      <c r="AT62" s="326">
        <v>8.5</v>
      </c>
      <c r="AU62" s="326"/>
      <c r="AV62" s="326"/>
      <c r="AW62" s="326"/>
      <c r="AX62" s="326" t="s">
        <v>997</v>
      </c>
      <c r="AY62" s="323"/>
      <c r="AZ62" s="326">
        <v>0</v>
      </c>
      <c r="BA62" s="326">
        <v>0</v>
      </c>
      <c r="BB62" s="326">
        <v>0</v>
      </c>
      <c r="BC62" s="326">
        <v>0</v>
      </c>
      <c r="BD62" s="326">
        <v>0</v>
      </c>
      <c r="BE62" s="326">
        <v>0</v>
      </c>
      <c r="BF62" s="326">
        <v>0</v>
      </c>
      <c r="BG62" s="326">
        <v>0</v>
      </c>
      <c r="BH62" s="326">
        <v>0</v>
      </c>
      <c r="BI62" s="326">
        <v>0</v>
      </c>
      <c r="BJ62" s="326">
        <v>0</v>
      </c>
      <c r="BK62" s="326">
        <v>0</v>
      </c>
      <c r="BL62" s="326"/>
      <c r="BM62" s="326" t="s">
        <v>1041</v>
      </c>
      <c r="BN62" s="326"/>
      <c r="BO62" s="326" t="s">
        <v>1041</v>
      </c>
      <c r="BP62" s="356"/>
      <c r="BQ62" s="326"/>
      <c r="BR62" s="326"/>
      <c r="BS62" s="326"/>
      <c r="BT62" s="323"/>
      <c r="BU62" s="323"/>
      <c r="BV62" s="326"/>
      <c r="BW62" s="326" t="s">
        <v>1046</v>
      </c>
      <c r="BX62" s="326"/>
      <c r="BY62" s="323"/>
      <c r="BZ62" s="331" t="s">
        <v>1884</v>
      </c>
      <c r="CA62" s="329" t="s">
        <v>184</v>
      </c>
    </row>
    <row r="63" spans="1:79" ht="13" customHeight="1" x14ac:dyDescent="0.15">
      <c r="A63" s="323">
        <v>192</v>
      </c>
      <c r="B63" s="324">
        <v>42928</v>
      </c>
      <c r="C63" s="325" t="s">
        <v>1037</v>
      </c>
      <c r="D63" s="323" t="s">
        <v>1255</v>
      </c>
      <c r="E63" s="323"/>
      <c r="F63" s="323" t="s">
        <v>1039</v>
      </c>
      <c r="G63" s="324">
        <v>42858</v>
      </c>
      <c r="H63" s="326" t="s">
        <v>1040</v>
      </c>
      <c r="I63" s="326" t="s">
        <v>1041</v>
      </c>
      <c r="J63" s="326">
        <v>35</v>
      </c>
      <c r="K63" s="323" t="s">
        <v>1731</v>
      </c>
      <c r="L63" s="323" t="s">
        <v>1732</v>
      </c>
      <c r="M63" s="353">
        <v>79.245454545454535</v>
      </c>
      <c r="N63" s="353">
        <v>19.8</v>
      </c>
      <c r="O63" s="323"/>
      <c r="P63" s="323"/>
      <c r="Q63" s="354"/>
      <c r="R63" s="392"/>
      <c r="S63" s="354"/>
      <c r="T63" s="323"/>
      <c r="U63" s="354"/>
      <c r="V63" s="354"/>
      <c r="W63" s="354"/>
      <c r="X63" s="323"/>
      <c r="Y63" s="353"/>
      <c r="Z63" s="353"/>
      <c r="AA63" s="353"/>
      <c r="AB63" s="353"/>
      <c r="AC63" s="353"/>
      <c r="AD63" s="354"/>
      <c r="AE63" s="353">
        <v>12.390909090909091</v>
      </c>
      <c r="AF63" s="323"/>
      <c r="AG63" s="323"/>
      <c r="AH63" s="353"/>
      <c r="AI63" s="323"/>
      <c r="AJ63" s="323"/>
      <c r="AK63" s="353"/>
      <c r="AL63" s="323"/>
      <c r="AM63" s="353"/>
      <c r="AN63" s="353"/>
      <c r="AO63" s="323" t="s">
        <v>1044</v>
      </c>
      <c r="AP63" s="326" t="s">
        <v>1041</v>
      </c>
      <c r="AQ63" s="326"/>
      <c r="AR63" s="326"/>
      <c r="AS63" s="327"/>
      <c r="AT63" s="326">
        <v>6</v>
      </c>
      <c r="AU63" s="326"/>
      <c r="AV63" s="326"/>
      <c r="AW63" s="326"/>
      <c r="AX63" s="326" t="s">
        <v>971</v>
      </c>
      <c r="AY63" s="323"/>
      <c r="AZ63" s="326">
        <v>0</v>
      </c>
      <c r="BA63" s="326">
        <v>0</v>
      </c>
      <c r="BB63" s="326">
        <v>0</v>
      </c>
      <c r="BC63" s="326">
        <v>0</v>
      </c>
      <c r="BD63" s="326">
        <v>0</v>
      </c>
      <c r="BE63" s="326">
        <v>0</v>
      </c>
      <c r="BF63" s="326">
        <v>0</v>
      </c>
      <c r="BG63" s="326">
        <v>0</v>
      </c>
      <c r="BH63" s="326">
        <v>0</v>
      </c>
      <c r="BI63" s="326">
        <v>0</v>
      </c>
      <c r="BJ63" s="326">
        <v>0</v>
      </c>
      <c r="BK63" s="326">
        <v>0</v>
      </c>
      <c r="BL63" s="326"/>
      <c r="BM63" s="326" t="s">
        <v>1041</v>
      </c>
      <c r="BN63" s="326"/>
      <c r="BO63" s="326" t="s">
        <v>1041</v>
      </c>
      <c r="BP63" s="356"/>
      <c r="BQ63" s="326"/>
      <c r="BR63" s="326"/>
      <c r="BS63" s="326"/>
      <c r="BT63" s="329"/>
      <c r="BU63" s="329"/>
      <c r="BV63" s="326"/>
      <c r="BW63" s="326" t="s">
        <v>1046</v>
      </c>
      <c r="BX63" s="326">
        <v>1</v>
      </c>
      <c r="BY63" s="416"/>
      <c r="BZ63" s="331" t="s">
        <v>1885</v>
      </c>
      <c r="CA63" s="323" t="s">
        <v>89</v>
      </c>
    </row>
    <row r="64" spans="1:79" ht="13" customHeight="1" x14ac:dyDescent="0.15">
      <c r="A64" s="323">
        <v>13600</v>
      </c>
      <c r="B64" s="324">
        <v>42929</v>
      </c>
      <c r="C64" s="325" t="s">
        <v>1037</v>
      </c>
      <c r="D64" s="323" t="s">
        <v>1255</v>
      </c>
      <c r="E64" s="323"/>
      <c r="F64" s="323" t="s">
        <v>1057</v>
      </c>
      <c r="G64" s="324">
        <v>42658</v>
      </c>
      <c r="H64" s="326" t="s">
        <v>1040</v>
      </c>
      <c r="I64" s="326" t="s">
        <v>1041</v>
      </c>
      <c r="J64" s="326">
        <v>1</v>
      </c>
      <c r="K64" s="323" t="s">
        <v>1681</v>
      </c>
      <c r="L64" s="323" t="s">
        <v>1682</v>
      </c>
      <c r="M64" s="353">
        <v>74.554545454545448</v>
      </c>
      <c r="N64" s="353">
        <v>26.36363636363636</v>
      </c>
      <c r="O64" s="323"/>
      <c r="P64" s="323"/>
      <c r="Q64" s="354"/>
      <c r="R64" s="392"/>
      <c r="S64" s="354"/>
      <c r="T64" s="323"/>
      <c r="U64" s="354"/>
      <c r="V64" s="354"/>
      <c r="W64" s="353">
        <v>17.27272727272727</v>
      </c>
      <c r="X64" s="323"/>
      <c r="Y64" s="353"/>
      <c r="Z64" s="353"/>
      <c r="AA64" s="353"/>
      <c r="AB64" s="353"/>
      <c r="AC64" s="353"/>
      <c r="AD64" s="353"/>
      <c r="AE64" s="353"/>
      <c r="AF64" s="323"/>
      <c r="AG64" s="323"/>
      <c r="AH64" s="353">
        <v>22.727272727272727</v>
      </c>
      <c r="AI64" s="323"/>
      <c r="AJ64" s="323"/>
      <c r="AK64" s="354"/>
      <c r="AL64" s="323"/>
      <c r="AM64" s="353"/>
      <c r="AN64" s="353"/>
      <c r="AO64" s="323" t="s">
        <v>1058</v>
      </c>
      <c r="AP64" s="326" t="s">
        <v>1041</v>
      </c>
      <c r="AQ64" s="326"/>
      <c r="AR64" s="326"/>
      <c r="AS64" s="327"/>
      <c r="AT64" s="326">
        <v>10</v>
      </c>
      <c r="AU64" s="326"/>
      <c r="AV64" s="326"/>
      <c r="AW64" s="326"/>
      <c r="AX64" s="326" t="s">
        <v>1045</v>
      </c>
      <c r="AY64" s="323"/>
      <c r="AZ64" s="326">
        <v>0</v>
      </c>
      <c r="BA64" s="326">
        <v>0</v>
      </c>
      <c r="BB64" s="326">
        <v>0</v>
      </c>
      <c r="BC64" s="326">
        <v>0</v>
      </c>
      <c r="BD64" s="326">
        <v>0</v>
      </c>
      <c r="BE64" s="326">
        <v>0</v>
      </c>
      <c r="BF64" s="326">
        <v>0</v>
      </c>
      <c r="BG64" s="326">
        <v>0</v>
      </c>
      <c r="BH64" s="326">
        <v>0</v>
      </c>
      <c r="BI64" s="326">
        <v>0</v>
      </c>
      <c r="BJ64" s="326">
        <v>0</v>
      </c>
      <c r="BK64" s="326">
        <v>0</v>
      </c>
      <c r="BL64" s="326"/>
      <c r="BM64" s="326" t="s">
        <v>1041</v>
      </c>
      <c r="BN64" s="326"/>
      <c r="BO64" s="326" t="s">
        <v>1041</v>
      </c>
      <c r="BP64" s="355">
        <v>94.472727272727269</v>
      </c>
      <c r="BQ64" s="326"/>
      <c r="BR64" s="326"/>
      <c r="BS64" s="328">
        <v>42916</v>
      </c>
      <c r="BT64" s="236" t="s">
        <v>1683</v>
      </c>
      <c r="BU64" s="329"/>
      <c r="BV64" s="326"/>
      <c r="BW64" s="326" t="s">
        <v>1046</v>
      </c>
      <c r="BX64" s="326"/>
      <c r="BY64" s="329" t="s">
        <v>1684</v>
      </c>
      <c r="BZ64" s="331" t="s">
        <v>1886</v>
      </c>
      <c r="CA64" s="329" t="s">
        <v>89</v>
      </c>
    </row>
    <row r="65" spans="1:80" ht="13" customHeight="1" x14ac:dyDescent="0.15">
      <c r="A65" s="323">
        <v>15161</v>
      </c>
      <c r="B65" s="324">
        <v>42925</v>
      </c>
      <c r="C65" s="325" t="s">
        <v>1037</v>
      </c>
      <c r="D65" s="323" t="s">
        <v>1255</v>
      </c>
      <c r="E65" s="323"/>
      <c r="F65" s="323" t="s">
        <v>1057</v>
      </c>
      <c r="G65" s="324">
        <v>42922</v>
      </c>
      <c r="H65" s="326" t="s">
        <v>1040</v>
      </c>
      <c r="I65" s="326" t="s">
        <v>1041</v>
      </c>
      <c r="J65" s="326">
        <v>2</v>
      </c>
      <c r="K65" s="323" t="s">
        <v>1042</v>
      </c>
      <c r="L65" s="323" t="s">
        <v>1087</v>
      </c>
      <c r="M65" s="353">
        <v>79.027272727272731</v>
      </c>
      <c r="N65" s="353">
        <v>28.018181818181816</v>
      </c>
      <c r="O65" s="323"/>
      <c r="P65" s="323"/>
      <c r="Q65" s="354"/>
      <c r="R65" s="392"/>
      <c r="S65" s="354"/>
      <c r="T65" s="323"/>
      <c r="U65" s="354"/>
      <c r="V65" s="354"/>
      <c r="W65" s="353">
        <v>11.963636363636363</v>
      </c>
      <c r="X65" s="323"/>
      <c r="Y65" s="353"/>
      <c r="Z65" s="353"/>
      <c r="AA65" s="353"/>
      <c r="AB65" s="353"/>
      <c r="AC65" s="353"/>
      <c r="AD65" s="353"/>
      <c r="AE65" s="353"/>
      <c r="AF65" s="323"/>
      <c r="AG65" s="323"/>
      <c r="AH65" s="353">
        <v>23.636363636363633</v>
      </c>
      <c r="AI65" s="323"/>
      <c r="AJ65" s="323"/>
      <c r="AK65" s="353"/>
      <c r="AL65" s="323"/>
      <c r="AM65" s="353"/>
      <c r="AN65" s="353"/>
      <c r="AO65" s="323" t="s">
        <v>1058</v>
      </c>
      <c r="AP65" s="326" t="s">
        <v>1041</v>
      </c>
      <c r="AQ65" s="326"/>
      <c r="AR65" s="326"/>
      <c r="AS65" s="327"/>
      <c r="AT65" s="326">
        <v>7</v>
      </c>
      <c r="AU65" s="326"/>
      <c r="AV65" s="326"/>
      <c r="AW65" s="326"/>
      <c r="AX65" s="326" t="s">
        <v>1045</v>
      </c>
      <c r="AY65" s="323"/>
      <c r="AZ65" s="326">
        <v>0</v>
      </c>
      <c r="BA65" s="326">
        <v>0</v>
      </c>
      <c r="BB65" s="326">
        <v>0</v>
      </c>
      <c r="BC65" s="326">
        <v>0</v>
      </c>
      <c r="BD65" s="326">
        <v>0</v>
      </c>
      <c r="BE65" s="326">
        <v>0</v>
      </c>
      <c r="BF65" s="326">
        <v>0</v>
      </c>
      <c r="BG65" s="326">
        <v>0</v>
      </c>
      <c r="BH65" s="326">
        <v>0</v>
      </c>
      <c r="BI65" s="326">
        <v>0</v>
      </c>
      <c r="BJ65" s="326">
        <v>0</v>
      </c>
      <c r="BK65" s="326">
        <v>0</v>
      </c>
      <c r="BL65" s="326"/>
      <c r="BM65" s="326" t="s">
        <v>1041</v>
      </c>
      <c r="BN65" s="326">
        <v>12</v>
      </c>
      <c r="BO65" s="326" t="s">
        <v>1041</v>
      </c>
      <c r="BP65" s="356"/>
      <c r="BQ65" s="326"/>
      <c r="BR65" s="326">
        <v>12</v>
      </c>
      <c r="BS65" s="326"/>
      <c r="BT65" s="323"/>
      <c r="BU65" s="329"/>
      <c r="BV65" s="326"/>
      <c r="BW65" s="326" t="s">
        <v>1046</v>
      </c>
      <c r="BX65" s="326"/>
      <c r="BY65" s="323" t="s">
        <v>1685</v>
      </c>
      <c r="BZ65" s="323" t="s">
        <v>1887</v>
      </c>
      <c r="CA65" s="329" t="s">
        <v>130</v>
      </c>
      <c r="CB65" s="161"/>
    </row>
    <row r="66" spans="1:80" ht="13" customHeight="1" x14ac:dyDescent="0.15">
      <c r="A66" s="323">
        <v>11801</v>
      </c>
      <c r="B66" s="324">
        <v>42925</v>
      </c>
      <c r="C66" s="325" t="s">
        <v>1037</v>
      </c>
      <c r="D66" s="323" t="s">
        <v>1255</v>
      </c>
      <c r="E66" s="323"/>
      <c r="F66" s="323" t="s">
        <v>1057</v>
      </c>
      <c r="G66" s="333">
        <v>42916</v>
      </c>
      <c r="H66" s="326" t="s">
        <v>1040</v>
      </c>
      <c r="I66" s="326" t="s">
        <v>1041</v>
      </c>
      <c r="J66" s="326">
        <v>3</v>
      </c>
      <c r="K66" s="323" t="s">
        <v>1097</v>
      </c>
      <c r="L66" s="323" t="s">
        <v>1383</v>
      </c>
      <c r="M66" s="353">
        <v>86.86363636363636</v>
      </c>
      <c r="N66" s="353">
        <v>28.999999999999996</v>
      </c>
      <c r="O66" s="323"/>
      <c r="P66" s="323"/>
      <c r="Q66" s="354"/>
      <c r="R66" s="392"/>
      <c r="S66" s="354"/>
      <c r="T66" s="323"/>
      <c r="U66" s="354"/>
      <c r="V66" s="354"/>
      <c r="W66" s="353">
        <v>16.499999999999996</v>
      </c>
      <c r="X66" s="323"/>
      <c r="Y66" s="353"/>
      <c r="Z66" s="353"/>
      <c r="AA66" s="353"/>
      <c r="AB66" s="353"/>
      <c r="AC66" s="353"/>
      <c r="AD66" s="354"/>
      <c r="AE66" s="353"/>
      <c r="AF66" s="323"/>
      <c r="AG66" s="323"/>
      <c r="AH66" s="353">
        <v>24.999999999999996</v>
      </c>
      <c r="AI66" s="323"/>
      <c r="AJ66" s="323"/>
      <c r="AK66" s="353"/>
      <c r="AL66" s="323"/>
      <c r="AM66" s="353"/>
      <c r="AN66" s="353"/>
      <c r="AO66" s="323" t="s">
        <v>1058</v>
      </c>
      <c r="AP66" s="326" t="s">
        <v>1041</v>
      </c>
      <c r="AQ66" s="326"/>
      <c r="AR66" s="326"/>
      <c r="AS66" s="327"/>
      <c r="AT66" s="326">
        <v>7.5</v>
      </c>
      <c r="AU66" s="326"/>
      <c r="AV66" s="326"/>
      <c r="AW66" s="326"/>
      <c r="AX66" s="326" t="s">
        <v>1041</v>
      </c>
      <c r="AY66" s="323"/>
      <c r="AZ66" s="326">
        <v>0</v>
      </c>
      <c r="BA66" s="326">
        <v>0</v>
      </c>
      <c r="BB66" s="326">
        <v>0</v>
      </c>
      <c r="BC66" s="326">
        <v>0</v>
      </c>
      <c r="BD66" s="326">
        <v>0</v>
      </c>
      <c r="BE66" s="326">
        <v>0</v>
      </c>
      <c r="BF66" s="326">
        <v>0</v>
      </c>
      <c r="BG66" s="326">
        <v>0</v>
      </c>
      <c r="BH66" s="326">
        <v>0</v>
      </c>
      <c r="BI66" s="326">
        <v>0</v>
      </c>
      <c r="BJ66" s="326">
        <v>0</v>
      </c>
      <c r="BK66" s="326">
        <v>0</v>
      </c>
      <c r="BL66" s="326"/>
      <c r="BM66" s="326" t="s">
        <v>1041</v>
      </c>
      <c r="BN66" s="326"/>
      <c r="BO66" s="326" t="s">
        <v>1041</v>
      </c>
      <c r="BP66" s="356"/>
      <c r="BQ66" s="326"/>
      <c r="BR66" s="326"/>
      <c r="BS66" s="326"/>
      <c r="BT66" s="323"/>
      <c r="BU66" s="329"/>
      <c r="BV66" s="326"/>
      <c r="BW66" s="326" t="s">
        <v>1046</v>
      </c>
      <c r="BX66" s="326">
        <v>1</v>
      </c>
      <c r="BY66" s="323"/>
      <c r="BZ66" s="323" t="s">
        <v>23</v>
      </c>
      <c r="CA66" s="323" t="s">
        <v>184</v>
      </c>
    </row>
    <row r="67" spans="1:80" ht="13" customHeight="1" x14ac:dyDescent="0.15">
      <c r="A67" s="323">
        <v>13063</v>
      </c>
      <c r="B67" s="324">
        <v>42929</v>
      </c>
      <c r="C67" s="325" t="s">
        <v>1037</v>
      </c>
      <c r="D67" s="323" t="s">
        <v>1255</v>
      </c>
      <c r="E67" s="323"/>
      <c r="F67" s="323" t="s">
        <v>1057</v>
      </c>
      <c r="G67" s="324">
        <v>42794</v>
      </c>
      <c r="H67" s="326" t="s">
        <v>971</v>
      </c>
      <c r="I67" s="326" t="s">
        <v>1167</v>
      </c>
      <c r="J67" s="326">
        <v>6</v>
      </c>
      <c r="K67" s="323" t="s">
        <v>1047</v>
      </c>
      <c r="L67" s="323" t="s">
        <v>1389</v>
      </c>
      <c r="M67" s="353">
        <v>124.99999999999999</v>
      </c>
      <c r="N67" s="353">
        <v>37</v>
      </c>
      <c r="O67" s="323"/>
      <c r="P67" s="323"/>
      <c r="Q67" s="354"/>
      <c r="R67" s="392"/>
      <c r="S67" s="354"/>
      <c r="T67" s="323"/>
      <c r="U67" s="354"/>
      <c r="V67" s="354"/>
      <c r="W67" s="353">
        <v>26.463636363636361</v>
      </c>
      <c r="X67" s="323"/>
      <c r="Y67" s="353"/>
      <c r="Z67" s="353"/>
      <c r="AA67" s="353"/>
      <c r="AB67" s="353"/>
      <c r="AC67" s="353"/>
      <c r="AD67" s="353"/>
      <c r="AE67" s="353"/>
      <c r="AF67" s="323"/>
      <c r="AG67" s="323"/>
      <c r="AH67" s="353">
        <v>29.999999999999996</v>
      </c>
      <c r="AI67" s="323"/>
      <c r="AJ67" s="323"/>
      <c r="AK67" s="353"/>
      <c r="AL67" s="323"/>
      <c r="AM67" s="353"/>
      <c r="AN67" s="353"/>
      <c r="AO67" s="323" t="s">
        <v>1058</v>
      </c>
      <c r="AP67" s="326" t="s">
        <v>1041</v>
      </c>
      <c r="AQ67" s="326"/>
      <c r="AR67" s="326"/>
      <c r="AS67" s="327"/>
      <c r="AT67" s="326"/>
      <c r="AU67" s="326"/>
      <c r="AV67" s="326"/>
      <c r="AW67" s="326"/>
      <c r="AX67" s="326" t="s">
        <v>1041</v>
      </c>
      <c r="AY67" s="323"/>
      <c r="AZ67" s="326">
        <v>20</v>
      </c>
      <c r="BA67" s="326">
        <v>0</v>
      </c>
      <c r="BB67" s="326">
        <v>0</v>
      </c>
      <c r="BC67" s="326">
        <v>0</v>
      </c>
      <c r="BD67" s="326">
        <v>0</v>
      </c>
      <c r="BE67" s="326">
        <v>0</v>
      </c>
      <c r="BF67" s="326">
        <v>0</v>
      </c>
      <c r="BG67" s="326">
        <v>0</v>
      </c>
      <c r="BH67" s="326">
        <v>5</v>
      </c>
      <c r="BI67" s="326">
        <v>0</v>
      </c>
      <c r="BJ67" s="326">
        <v>0</v>
      </c>
      <c r="BK67" s="326">
        <v>0</v>
      </c>
      <c r="BL67" s="326"/>
      <c r="BM67" s="326" t="s">
        <v>1041</v>
      </c>
      <c r="BN67" s="326"/>
      <c r="BO67" s="326" t="s">
        <v>1041</v>
      </c>
      <c r="BP67" s="356"/>
      <c r="BQ67" s="326"/>
      <c r="BR67" s="326"/>
      <c r="BS67" s="326"/>
      <c r="BT67" s="329"/>
      <c r="BU67" s="329"/>
      <c r="BV67" s="326"/>
      <c r="BW67" s="326" t="s">
        <v>1046</v>
      </c>
      <c r="BX67" s="326"/>
      <c r="BY67" s="323" t="s">
        <v>1687</v>
      </c>
      <c r="BZ67" s="329" t="s">
        <v>23</v>
      </c>
      <c r="CA67" s="323" t="s">
        <v>184</v>
      </c>
    </row>
    <row r="68" spans="1:80" ht="13" customHeight="1" x14ac:dyDescent="0.15">
      <c r="A68" s="323">
        <v>11111</v>
      </c>
      <c r="B68" s="324">
        <v>42928</v>
      </c>
      <c r="C68" s="344" t="s">
        <v>1186</v>
      </c>
      <c r="D68" s="345" t="s">
        <v>1255</v>
      </c>
      <c r="E68" s="345"/>
      <c r="F68" s="345" t="s">
        <v>644</v>
      </c>
      <c r="G68" s="333">
        <v>42643</v>
      </c>
      <c r="H68" s="346" t="s">
        <v>126</v>
      </c>
      <c r="I68" s="346" t="s">
        <v>971</v>
      </c>
      <c r="J68" s="326">
        <v>7</v>
      </c>
      <c r="K68" s="345" t="s">
        <v>902</v>
      </c>
      <c r="L68" s="323" t="s">
        <v>1391</v>
      </c>
      <c r="M68" s="353">
        <v>92.499999999999986</v>
      </c>
      <c r="N68" s="353">
        <v>35.554545454545455</v>
      </c>
      <c r="O68" s="345" t="s">
        <v>992</v>
      </c>
      <c r="P68" s="345">
        <v>1020</v>
      </c>
      <c r="Q68" s="353">
        <v>37.872727272727268</v>
      </c>
      <c r="R68" s="394"/>
      <c r="S68" s="395"/>
      <c r="T68" s="345"/>
      <c r="U68" s="395"/>
      <c r="V68" s="395"/>
      <c r="W68" s="353">
        <v>16.554545454545455</v>
      </c>
      <c r="X68" s="345"/>
      <c r="Y68" s="396"/>
      <c r="Z68" s="396"/>
      <c r="AA68" s="396"/>
      <c r="AB68" s="396"/>
      <c r="AC68" s="396"/>
      <c r="AD68" s="396"/>
      <c r="AE68" s="396"/>
      <c r="AF68" s="345"/>
      <c r="AG68" s="345"/>
      <c r="AH68" s="353">
        <v>25.199999999999996</v>
      </c>
      <c r="AI68" s="345"/>
      <c r="AJ68" s="345"/>
      <c r="AK68" s="396"/>
      <c r="AL68" s="345"/>
      <c r="AM68" s="396"/>
      <c r="AN68" s="396"/>
      <c r="AO68" s="345" t="s">
        <v>1646</v>
      </c>
      <c r="AP68" s="346" t="s">
        <v>971</v>
      </c>
      <c r="AQ68" s="346"/>
      <c r="AR68" s="346"/>
      <c r="AS68" s="346">
        <v>10</v>
      </c>
      <c r="AT68" s="326">
        <v>10.199999999999999</v>
      </c>
      <c r="AU68" s="326"/>
      <c r="AV68" s="326"/>
      <c r="AW68" s="326"/>
      <c r="AX68" s="346" t="s">
        <v>997</v>
      </c>
      <c r="AY68" s="345"/>
      <c r="AZ68" s="346">
        <v>0</v>
      </c>
      <c r="BA68" s="346">
        <v>0</v>
      </c>
      <c r="BB68" s="346">
        <v>7</v>
      </c>
      <c r="BC68" s="346">
        <v>0</v>
      </c>
      <c r="BD68" s="346">
        <v>0</v>
      </c>
      <c r="BE68" s="346">
        <v>0</v>
      </c>
      <c r="BF68" s="346">
        <v>0</v>
      </c>
      <c r="BG68" s="346">
        <v>0</v>
      </c>
      <c r="BH68" s="346">
        <v>0</v>
      </c>
      <c r="BI68" s="346">
        <v>0</v>
      </c>
      <c r="BJ68" s="346">
        <v>0</v>
      </c>
      <c r="BK68" s="346">
        <v>0</v>
      </c>
      <c r="BL68" s="346"/>
      <c r="BM68" s="346" t="s">
        <v>971</v>
      </c>
      <c r="BN68" s="346"/>
      <c r="BO68" s="346" t="s">
        <v>971</v>
      </c>
      <c r="BP68" s="361"/>
      <c r="BQ68" s="346"/>
      <c r="BR68" s="346"/>
      <c r="BS68" s="346"/>
      <c r="BT68" s="349"/>
      <c r="BU68" s="349"/>
      <c r="BV68" s="346"/>
      <c r="BW68" s="346" t="s">
        <v>1380</v>
      </c>
      <c r="BX68" s="346"/>
      <c r="BY68" s="417"/>
      <c r="BZ68" s="393" t="s">
        <v>1844</v>
      </c>
      <c r="CA68" s="329" t="s">
        <v>89</v>
      </c>
    </row>
    <row r="69" spans="1:80" ht="13" customHeight="1" x14ac:dyDescent="0.15">
      <c r="A69" s="323">
        <v>1488</v>
      </c>
      <c r="B69" s="324">
        <v>42928</v>
      </c>
      <c r="C69" s="325" t="s">
        <v>1037</v>
      </c>
      <c r="D69" s="323" t="s">
        <v>1255</v>
      </c>
      <c r="E69" s="323"/>
      <c r="F69" s="323" t="s">
        <v>1057</v>
      </c>
      <c r="G69" s="324">
        <v>42916</v>
      </c>
      <c r="H69" s="326" t="s">
        <v>1040</v>
      </c>
      <c r="I69" s="326" t="s">
        <v>1041</v>
      </c>
      <c r="J69" s="326">
        <v>8</v>
      </c>
      <c r="K69" s="323" t="s">
        <v>1689</v>
      </c>
      <c r="L69" s="323" t="s">
        <v>1066</v>
      </c>
      <c r="M69" s="353">
        <v>99.163636363636357</v>
      </c>
      <c r="N69" s="353">
        <v>25.309090909090909</v>
      </c>
      <c r="O69" s="323"/>
      <c r="P69" s="323"/>
      <c r="Q69" s="354"/>
      <c r="R69" s="392"/>
      <c r="S69" s="354"/>
      <c r="T69" s="323"/>
      <c r="U69" s="354"/>
      <c r="V69" s="354"/>
      <c r="W69" s="353">
        <v>20.327272727272724</v>
      </c>
      <c r="X69" s="323"/>
      <c r="Y69" s="353"/>
      <c r="Z69" s="353"/>
      <c r="AA69" s="353"/>
      <c r="AB69" s="353"/>
      <c r="AC69" s="353"/>
      <c r="AD69" s="353"/>
      <c r="AE69" s="353"/>
      <c r="AF69" s="323"/>
      <c r="AG69" s="323"/>
      <c r="AH69" s="353">
        <v>20.809090909090909</v>
      </c>
      <c r="AI69" s="323"/>
      <c r="AJ69" s="323"/>
      <c r="AK69" s="353"/>
      <c r="AL69" s="323"/>
      <c r="AM69" s="353"/>
      <c r="AN69" s="353"/>
      <c r="AO69" s="323" t="s">
        <v>1058</v>
      </c>
      <c r="AP69" s="326" t="s">
        <v>1041</v>
      </c>
      <c r="AQ69" s="326"/>
      <c r="AR69" s="326"/>
      <c r="AS69" s="327"/>
      <c r="AT69" s="326">
        <v>11.6</v>
      </c>
      <c r="AU69" s="326"/>
      <c r="AV69" s="326"/>
      <c r="AW69" s="326"/>
      <c r="AX69" s="326" t="s">
        <v>1045</v>
      </c>
      <c r="AY69" s="323"/>
      <c r="AZ69" s="326">
        <v>0</v>
      </c>
      <c r="BA69" s="326">
        <v>0</v>
      </c>
      <c r="BB69" s="326">
        <v>0</v>
      </c>
      <c r="BC69" s="326">
        <v>0</v>
      </c>
      <c r="BD69" s="326">
        <v>0</v>
      </c>
      <c r="BE69" s="326">
        <v>0</v>
      </c>
      <c r="BF69" s="326">
        <v>0</v>
      </c>
      <c r="BG69" s="326">
        <v>0</v>
      </c>
      <c r="BH69" s="326">
        <v>0</v>
      </c>
      <c r="BI69" s="326">
        <v>0</v>
      </c>
      <c r="BJ69" s="326">
        <v>0</v>
      </c>
      <c r="BK69" s="326">
        <v>0</v>
      </c>
      <c r="BL69" s="326"/>
      <c r="BM69" s="326" t="s">
        <v>1041</v>
      </c>
      <c r="BN69" s="326"/>
      <c r="BO69" s="326" t="s">
        <v>1041</v>
      </c>
      <c r="BP69" s="356"/>
      <c r="BQ69" s="326"/>
      <c r="BR69" s="326"/>
      <c r="BS69" s="326"/>
      <c r="BT69" s="329"/>
      <c r="BU69" s="329"/>
      <c r="BV69" s="326"/>
      <c r="BW69" s="326" t="s">
        <v>1046</v>
      </c>
      <c r="BX69" s="326"/>
      <c r="BY69" s="416"/>
      <c r="BZ69" s="393" t="s">
        <v>1653</v>
      </c>
      <c r="CA69" s="329" t="s">
        <v>184</v>
      </c>
    </row>
    <row r="70" spans="1:80" ht="13" customHeight="1" x14ac:dyDescent="0.15">
      <c r="A70" s="323">
        <v>13942</v>
      </c>
      <c r="B70" s="324">
        <v>42929</v>
      </c>
      <c r="C70" s="325" t="s">
        <v>1037</v>
      </c>
      <c r="D70" s="323" t="s">
        <v>1255</v>
      </c>
      <c r="E70" s="323"/>
      <c r="F70" s="323" t="s">
        <v>1057</v>
      </c>
      <c r="G70" s="324">
        <v>42916</v>
      </c>
      <c r="H70" s="326" t="s">
        <v>1040</v>
      </c>
      <c r="I70" s="326" t="s">
        <v>1041</v>
      </c>
      <c r="J70" s="326">
        <v>12</v>
      </c>
      <c r="K70" s="323" t="s">
        <v>1055</v>
      </c>
      <c r="L70" s="323" t="s">
        <v>1695</v>
      </c>
      <c r="M70" s="353">
        <v>84.845454545454544</v>
      </c>
      <c r="N70" s="353">
        <v>28.554545454545451</v>
      </c>
      <c r="O70" s="323"/>
      <c r="P70" s="323"/>
      <c r="Q70" s="354"/>
      <c r="R70" s="392"/>
      <c r="S70" s="354"/>
      <c r="T70" s="323"/>
      <c r="U70" s="354"/>
      <c r="V70" s="354"/>
      <c r="W70" s="353">
        <v>13.218181818181817</v>
      </c>
      <c r="X70" s="323"/>
      <c r="Y70" s="353"/>
      <c r="Z70" s="353"/>
      <c r="AA70" s="353"/>
      <c r="AB70" s="353"/>
      <c r="AC70" s="353"/>
      <c r="AD70" s="353"/>
      <c r="AE70" s="353"/>
      <c r="AF70" s="323"/>
      <c r="AG70" s="323"/>
      <c r="AH70" s="353">
        <v>22.309090909090905</v>
      </c>
      <c r="AI70" s="323"/>
      <c r="AJ70" s="323"/>
      <c r="AK70" s="354"/>
      <c r="AL70" s="323"/>
      <c r="AM70" s="353"/>
      <c r="AN70" s="353"/>
      <c r="AO70" s="323" t="s">
        <v>1058</v>
      </c>
      <c r="AP70" s="326" t="s">
        <v>1041</v>
      </c>
      <c r="AQ70" s="326"/>
      <c r="AR70" s="326"/>
      <c r="AS70" s="327"/>
      <c r="AT70" s="326">
        <v>5</v>
      </c>
      <c r="AU70" s="326"/>
      <c r="AV70" s="326"/>
      <c r="AW70" s="326"/>
      <c r="AX70" s="326" t="s">
        <v>1045</v>
      </c>
      <c r="AY70" s="323"/>
      <c r="AZ70" s="326">
        <v>0</v>
      </c>
      <c r="BA70" s="326">
        <v>0</v>
      </c>
      <c r="BB70" s="326">
        <v>0</v>
      </c>
      <c r="BC70" s="326">
        <v>0</v>
      </c>
      <c r="BD70" s="326">
        <v>0</v>
      </c>
      <c r="BE70" s="326">
        <v>0</v>
      </c>
      <c r="BF70" s="326">
        <v>0</v>
      </c>
      <c r="BG70" s="326">
        <v>0</v>
      </c>
      <c r="BH70" s="326">
        <v>0</v>
      </c>
      <c r="BI70" s="326">
        <v>0</v>
      </c>
      <c r="BJ70" s="326">
        <v>0</v>
      </c>
      <c r="BK70" s="326">
        <v>0</v>
      </c>
      <c r="BL70" s="326"/>
      <c r="BM70" s="326" t="s">
        <v>1041</v>
      </c>
      <c r="BN70" s="326">
        <v>12</v>
      </c>
      <c r="BO70" s="326" t="s">
        <v>1041</v>
      </c>
      <c r="BP70" s="356"/>
      <c r="BQ70" s="326"/>
      <c r="BR70" s="326">
        <v>12</v>
      </c>
      <c r="BS70" s="326"/>
      <c r="BT70" s="329"/>
      <c r="BU70" s="329"/>
      <c r="BV70" s="326"/>
      <c r="BW70" s="326" t="s">
        <v>1046</v>
      </c>
      <c r="BX70" s="326"/>
      <c r="BY70" s="323"/>
      <c r="BZ70" s="329" t="s">
        <v>23</v>
      </c>
      <c r="CA70" s="323" t="s">
        <v>184</v>
      </c>
    </row>
    <row r="71" spans="1:80" ht="13" customHeight="1" x14ac:dyDescent="0.15">
      <c r="A71" s="323">
        <v>13093</v>
      </c>
      <c r="B71" s="324">
        <v>42926</v>
      </c>
      <c r="C71" s="344" t="s">
        <v>1186</v>
      </c>
      <c r="D71" s="345" t="s">
        <v>1255</v>
      </c>
      <c r="E71" s="345"/>
      <c r="F71" s="345" t="s">
        <v>644</v>
      </c>
      <c r="G71" s="333">
        <v>42922</v>
      </c>
      <c r="H71" s="346" t="s">
        <v>126</v>
      </c>
      <c r="I71" s="346" t="s">
        <v>971</v>
      </c>
      <c r="J71" s="326">
        <v>13</v>
      </c>
      <c r="K71" s="345" t="s">
        <v>738</v>
      </c>
      <c r="L71" s="323" t="s">
        <v>1400</v>
      </c>
      <c r="M71" s="353">
        <v>57.827272727272721</v>
      </c>
      <c r="N71" s="353">
        <v>29.390909090909087</v>
      </c>
      <c r="O71" s="345"/>
      <c r="P71" s="345"/>
      <c r="Q71" s="395"/>
      <c r="R71" s="394"/>
      <c r="S71" s="395"/>
      <c r="T71" s="345"/>
      <c r="U71" s="395"/>
      <c r="V71" s="395"/>
      <c r="W71" s="353">
        <v>12.536363636363635</v>
      </c>
      <c r="X71" s="345"/>
      <c r="Y71" s="396"/>
      <c r="Z71" s="396"/>
      <c r="AA71" s="396"/>
      <c r="AB71" s="396"/>
      <c r="AC71" s="396"/>
      <c r="AD71" s="395"/>
      <c r="AE71" s="396"/>
      <c r="AF71" s="345"/>
      <c r="AG71" s="345"/>
      <c r="AH71" s="353">
        <v>24.8</v>
      </c>
      <c r="AI71" s="345"/>
      <c r="AJ71" s="345"/>
      <c r="AK71" s="396"/>
      <c r="AL71" s="345"/>
      <c r="AM71" s="396"/>
      <c r="AN71" s="396"/>
      <c r="AO71" s="345" t="s">
        <v>1646</v>
      </c>
      <c r="AP71" s="346" t="s">
        <v>971</v>
      </c>
      <c r="AQ71" s="346"/>
      <c r="AR71" s="346"/>
      <c r="AS71" s="347"/>
      <c r="AT71" s="326">
        <v>7</v>
      </c>
      <c r="AU71" s="326"/>
      <c r="AV71" s="326"/>
      <c r="AW71" s="326"/>
      <c r="AX71" s="346" t="s">
        <v>997</v>
      </c>
      <c r="AY71" s="345"/>
      <c r="AZ71" s="346">
        <v>0</v>
      </c>
      <c r="BA71" s="346">
        <v>0</v>
      </c>
      <c r="BB71" s="346">
        <v>0</v>
      </c>
      <c r="BC71" s="346">
        <v>0</v>
      </c>
      <c r="BD71" s="346">
        <v>0</v>
      </c>
      <c r="BE71" s="346">
        <v>0</v>
      </c>
      <c r="BF71" s="346">
        <v>0</v>
      </c>
      <c r="BG71" s="346">
        <v>0</v>
      </c>
      <c r="BH71" s="346">
        <v>0</v>
      </c>
      <c r="BI71" s="346">
        <v>0</v>
      </c>
      <c r="BJ71" s="346">
        <v>0</v>
      </c>
      <c r="BK71" s="346">
        <v>0</v>
      </c>
      <c r="BL71" s="346"/>
      <c r="BM71" s="346" t="s">
        <v>971</v>
      </c>
      <c r="BN71" s="326">
        <v>12</v>
      </c>
      <c r="BO71" s="346" t="s">
        <v>971</v>
      </c>
      <c r="BP71" s="361"/>
      <c r="BQ71" s="346"/>
      <c r="BR71" s="326">
        <v>12</v>
      </c>
      <c r="BS71" s="346"/>
      <c r="BT71" s="349"/>
      <c r="BU71" s="349"/>
      <c r="BV71" s="346"/>
      <c r="BW71" s="346" t="s">
        <v>1380</v>
      </c>
      <c r="BX71" s="346"/>
      <c r="BY71" s="345"/>
      <c r="BZ71" s="397" t="s">
        <v>1657</v>
      </c>
      <c r="CA71" s="329" t="s">
        <v>184</v>
      </c>
    </row>
    <row r="72" spans="1:80" ht="13" customHeight="1" x14ac:dyDescent="0.15">
      <c r="A72" s="323">
        <v>15132</v>
      </c>
      <c r="B72" s="324">
        <v>42926</v>
      </c>
      <c r="C72" s="325" t="s">
        <v>1037</v>
      </c>
      <c r="D72" s="323" t="s">
        <v>1255</v>
      </c>
      <c r="E72" s="323"/>
      <c r="F72" s="323" t="s">
        <v>1057</v>
      </c>
      <c r="G72" s="324">
        <v>42900</v>
      </c>
      <c r="H72" s="326" t="s">
        <v>1040</v>
      </c>
      <c r="I72" s="326" t="s">
        <v>1041</v>
      </c>
      <c r="J72" s="326">
        <v>14</v>
      </c>
      <c r="K72" s="323" t="s">
        <v>1059</v>
      </c>
      <c r="L72" s="323" t="s">
        <v>1697</v>
      </c>
      <c r="M72" s="353">
        <v>104</v>
      </c>
      <c r="N72" s="353">
        <v>26.727272727272723</v>
      </c>
      <c r="O72" s="323"/>
      <c r="P72" s="323"/>
      <c r="Q72" s="354"/>
      <c r="R72" s="323"/>
      <c r="S72" s="354"/>
      <c r="T72" s="323"/>
      <c r="U72" s="354"/>
      <c r="V72" s="354"/>
      <c r="W72" s="353">
        <v>11.5</v>
      </c>
      <c r="X72" s="323"/>
      <c r="Y72" s="353"/>
      <c r="Z72" s="353"/>
      <c r="AA72" s="353"/>
      <c r="AB72" s="353"/>
      <c r="AC72" s="353"/>
      <c r="AD72" s="354"/>
      <c r="AE72" s="353"/>
      <c r="AF72" s="323"/>
      <c r="AG72" s="323"/>
      <c r="AH72" s="353">
        <v>19.499999999999996</v>
      </c>
      <c r="AI72" s="323"/>
      <c r="AJ72" s="323"/>
      <c r="AK72" s="353"/>
      <c r="AL72" s="323"/>
      <c r="AM72" s="353"/>
      <c r="AN72" s="353"/>
      <c r="AO72" s="323" t="s">
        <v>1058</v>
      </c>
      <c r="AP72" s="326" t="s">
        <v>1041</v>
      </c>
      <c r="AQ72" s="326"/>
      <c r="AR72" s="326"/>
      <c r="AS72" s="327"/>
      <c r="AT72" s="326">
        <v>5</v>
      </c>
      <c r="AU72" s="326"/>
      <c r="AV72" s="326"/>
      <c r="AW72" s="326"/>
      <c r="AX72" s="326" t="s">
        <v>1045</v>
      </c>
      <c r="AY72" s="323"/>
      <c r="AZ72" s="326">
        <v>0</v>
      </c>
      <c r="BA72" s="326">
        <v>0</v>
      </c>
      <c r="BB72" s="326">
        <v>0</v>
      </c>
      <c r="BC72" s="326">
        <v>0</v>
      </c>
      <c r="BD72" s="326">
        <v>0</v>
      </c>
      <c r="BE72" s="326">
        <v>0</v>
      </c>
      <c r="BF72" s="326">
        <v>0</v>
      </c>
      <c r="BG72" s="326">
        <v>0</v>
      </c>
      <c r="BH72" s="326">
        <v>0</v>
      </c>
      <c r="BI72" s="326">
        <v>0</v>
      </c>
      <c r="BJ72" s="326">
        <v>0</v>
      </c>
      <c r="BK72" s="326">
        <v>0</v>
      </c>
      <c r="BL72" s="326"/>
      <c r="BM72" s="326" t="s">
        <v>1041</v>
      </c>
      <c r="BN72" s="326"/>
      <c r="BO72" s="326" t="s">
        <v>1041</v>
      </c>
      <c r="BP72" s="356"/>
      <c r="BQ72" s="326"/>
      <c r="BR72" s="326"/>
      <c r="BS72" s="326"/>
      <c r="BT72" s="329"/>
      <c r="BU72" s="329"/>
      <c r="BV72" s="326"/>
      <c r="BW72" s="326" t="s">
        <v>1046</v>
      </c>
      <c r="BX72" s="326">
        <v>1</v>
      </c>
      <c r="BY72" s="323"/>
      <c r="BZ72" s="393" t="s">
        <v>1848</v>
      </c>
      <c r="CA72" s="329" t="s">
        <v>130</v>
      </c>
    </row>
    <row r="73" spans="1:80" ht="13" customHeight="1" x14ac:dyDescent="0.15">
      <c r="A73" s="323">
        <v>1400</v>
      </c>
      <c r="B73" s="324">
        <v>42928</v>
      </c>
      <c r="C73" s="325" t="s">
        <v>1037</v>
      </c>
      <c r="D73" s="323" t="s">
        <v>1255</v>
      </c>
      <c r="E73" s="323"/>
      <c r="F73" s="323" t="s">
        <v>1057</v>
      </c>
      <c r="G73" s="324">
        <v>42916</v>
      </c>
      <c r="H73" s="326" t="s">
        <v>1040</v>
      </c>
      <c r="I73" s="326" t="s">
        <v>1041</v>
      </c>
      <c r="J73" s="326">
        <v>15</v>
      </c>
      <c r="K73" s="323" t="s">
        <v>1060</v>
      </c>
      <c r="L73" s="323" t="s">
        <v>1061</v>
      </c>
      <c r="M73" s="353">
        <v>89</v>
      </c>
      <c r="N73" s="353">
        <v>26.972727272727273</v>
      </c>
      <c r="O73" s="323" t="s">
        <v>992</v>
      </c>
      <c r="P73" s="323">
        <v>1300</v>
      </c>
      <c r="Q73" s="353">
        <v>26.099999999999998</v>
      </c>
      <c r="R73" s="392"/>
      <c r="S73" s="354"/>
      <c r="T73" s="323"/>
      <c r="U73" s="354"/>
      <c r="V73" s="354"/>
      <c r="W73" s="353">
        <v>17.399999999999999</v>
      </c>
      <c r="X73" s="323"/>
      <c r="Y73" s="353"/>
      <c r="Z73" s="353"/>
      <c r="AA73" s="353"/>
      <c r="AB73" s="353"/>
      <c r="AC73" s="353"/>
      <c r="AD73" s="353"/>
      <c r="AE73" s="353"/>
      <c r="AF73" s="323"/>
      <c r="AG73" s="323"/>
      <c r="AH73" s="353">
        <v>18.527272727272724</v>
      </c>
      <c r="AI73" s="323"/>
      <c r="AJ73" s="323"/>
      <c r="AK73" s="353"/>
      <c r="AL73" s="323"/>
      <c r="AM73" s="353"/>
      <c r="AN73" s="353"/>
      <c r="AO73" s="323" t="s">
        <v>1058</v>
      </c>
      <c r="AP73" s="326" t="s">
        <v>1041</v>
      </c>
      <c r="AQ73" s="326"/>
      <c r="AR73" s="326"/>
      <c r="AS73" s="327"/>
      <c r="AT73" s="326">
        <v>6</v>
      </c>
      <c r="AU73" s="326"/>
      <c r="AV73" s="326"/>
      <c r="AW73" s="326"/>
      <c r="AX73" s="326" t="s">
        <v>1045</v>
      </c>
      <c r="AY73" s="323"/>
      <c r="AZ73" s="326">
        <v>0</v>
      </c>
      <c r="BA73" s="326">
        <v>0</v>
      </c>
      <c r="BB73" s="326">
        <v>0</v>
      </c>
      <c r="BC73" s="326">
        <v>0</v>
      </c>
      <c r="BD73" s="326">
        <v>0</v>
      </c>
      <c r="BE73" s="326">
        <v>0</v>
      </c>
      <c r="BF73" s="326">
        <v>0</v>
      </c>
      <c r="BG73" s="326">
        <v>0</v>
      </c>
      <c r="BH73" s="326">
        <v>0</v>
      </c>
      <c r="BI73" s="326">
        <v>0</v>
      </c>
      <c r="BJ73" s="326">
        <v>0</v>
      </c>
      <c r="BK73" s="326">
        <v>0</v>
      </c>
      <c r="BL73" s="326"/>
      <c r="BM73" s="326" t="s">
        <v>1041</v>
      </c>
      <c r="BN73" s="326"/>
      <c r="BO73" s="326" t="s">
        <v>1041</v>
      </c>
      <c r="BP73" s="356"/>
      <c r="BQ73" s="326"/>
      <c r="BR73" s="326"/>
      <c r="BS73" s="328">
        <v>43464</v>
      </c>
      <c r="BT73" s="329"/>
      <c r="BU73" s="329"/>
      <c r="BV73" s="326"/>
      <c r="BW73" s="326" t="s">
        <v>1046</v>
      </c>
      <c r="BX73" s="326"/>
      <c r="BY73" s="323" t="s">
        <v>1404</v>
      </c>
      <c r="BZ73" s="409" t="s">
        <v>23</v>
      </c>
      <c r="CA73" s="323" t="s">
        <v>184</v>
      </c>
    </row>
    <row r="74" spans="1:80" ht="13" customHeight="1" x14ac:dyDescent="0.15">
      <c r="A74" s="323">
        <v>13604</v>
      </c>
      <c r="B74" s="324">
        <v>42930</v>
      </c>
      <c r="C74" s="325" t="s">
        <v>1037</v>
      </c>
      <c r="D74" s="323" t="s">
        <v>1255</v>
      </c>
      <c r="E74" s="323"/>
      <c r="F74" s="323" t="s">
        <v>1057</v>
      </c>
      <c r="G74" s="324">
        <v>42916</v>
      </c>
      <c r="H74" s="326" t="s">
        <v>1040</v>
      </c>
      <c r="I74" s="326" t="s">
        <v>1041</v>
      </c>
      <c r="J74" s="326">
        <v>16</v>
      </c>
      <c r="K74" s="323" t="s">
        <v>1062</v>
      </c>
      <c r="L74" s="323" t="s">
        <v>1699</v>
      </c>
      <c r="M74" s="353">
        <v>83.354545454545445</v>
      </c>
      <c r="N74" s="353">
        <v>26.999999999999996</v>
      </c>
      <c r="O74" s="323"/>
      <c r="P74" s="323"/>
      <c r="Q74" s="354"/>
      <c r="R74" s="392"/>
      <c r="S74" s="354"/>
      <c r="T74" s="323"/>
      <c r="U74" s="354"/>
      <c r="V74" s="354"/>
      <c r="W74" s="353">
        <v>21.818181818181817</v>
      </c>
      <c r="X74" s="323"/>
      <c r="Y74" s="353"/>
      <c r="Z74" s="353"/>
      <c r="AA74" s="353"/>
      <c r="AB74" s="353"/>
      <c r="AC74" s="353"/>
      <c r="AD74" s="354"/>
      <c r="AE74" s="353"/>
      <c r="AF74" s="323"/>
      <c r="AG74" s="323"/>
      <c r="AH74" s="353">
        <v>23.7</v>
      </c>
      <c r="AI74" s="323"/>
      <c r="AJ74" s="323"/>
      <c r="AK74" s="353"/>
      <c r="AL74" s="323"/>
      <c r="AM74" s="353"/>
      <c r="AN74" s="353"/>
      <c r="AO74" s="323" t="s">
        <v>1058</v>
      </c>
      <c r="AP74" s="326" t="s">
        <v>1041</v>
      </c>
      <c r="AQ74" s="326"/>
      <c r="AR74" s="326"/>
      <c r="AS74" s="327"/>
      <c r="AT74" s="326">
        <v>5.5</v>
      </c>
      <c r="AU74" s="326"/>
      <c r="AV74" s="326"/>
      <c r="AW74" s="326"/>
      <c r="AX74" s="326" t="s">
        <v>1041</v>
      </c>
      <c r="AY74" s="323"/>
      <c r="AZ74" s="326">
        <v>19</v>
      </c>
      <c r="BA74" s="326">
        <v>0</v>
      </c>
      <c r="BB74" s="326">
        <v>0</v>
      </c>
      <c r="BC74" s="326">
        <v>0</v>
      </c>
      <c r="BD74" s="326">
        <v>0</v>
      </c>
      <c r="BE74" s="326">
        <v>0</v>
      </c>
      <c r="BF74" s="326">
        <v>0</v>
      </c>
      <c r="BG74" s="326">
        <v>0</v>
      </c>
      <c r="BH74" s="326">
        <v>0</v>
      </c>
      <c r="BI74" s="326">
        <v>0</v>
      </c>
      <c r="BJ74" s="326">
        <v>0</v>
      </c>
      <c r="BK74" s="326">
        <v>0</v>
      </c>
      <c r="BL74" s="326"/>
      <c r="BM74" s="326" t="s">
        <v>1041</v>
      </c>
      <c r="BN74" s="326"/>
      <c r="BO74" s="326" t="s">
        <v>1041</v>
      </c>
      <c r="BP74" s="356"/>
      <c r="BQ74" s="326"/>
      <c r="BR74" s="326"/>
      <c r="BS74" s="326"/>
      <c r="BT74" s="323"/>
      <c r="BU74" s="323"/>
      <c r="BV74" s="326"/>
      <c r="BW74" s="326" t="s">
        <v>1046</v>
      </c>
      <c r="BX74" s="326"/>
      <c r="BY74" s="323"/>
      <c r="BZ74" s="410" t="s">
        <v>1888</v>
      </c>
      <c r="CA74" s="323" t="s">
        <v>184</v>
      </c>
    </row>
    <row r="75" spans="1:80" ht="13" customHeight="1" x14ac:dyDescent="0.15">
      <c r="A75" s="323">
        <v>15126</v>
      </c>
      <c r="B75" s="324">
        <v>42925</v>
      </c>
      <c r="C75" s="325" t="s">
        <v>1037</v>
      </c>
      <c r="D75" s="323" t="s">
        <v>1255</v>
      </c>
      <c r="E75" s="323"/>
      <c r="F75" s="323" t="s">
        <v>1057</v>
      </c>
      <c r="G75" s="324">
        <v>42916</v>
      </c>
      <c r="H75" s="326" t="s">
        <v>126</v>
      </c>
      <c r="I75" s="326" t="s">
        <v>971</v>
      </c>
      <c r="J75" s="326">
        <v>17</v>
      </c>
      <c r="K75" s="323" t="s">
        <v>168</v>
      </c>
      <c r="L75" s="323" t="s">
        <v>1152</v>
      </c>
      <c r="M75" s="353">
        <v>129</v>
      </c>
      <c r="N75" s="353">
        <v>22.554545454545451</v>
      </c>
      <c r="O75" s="323"/>
      <c r="P75" s="323"/>
      <c r="Q75" s="354"/>
      <c r="R75" s="392"/>
      <c r="S75" s="354"/>
      <c r="T75" s="323"/>
      <c r="U75" s="354"/>
      <c r="V75" s="354"/>
      <c r="W75" s="353">
        <v>17.063636363636363</v>
      </c>
      <c r="X75" s="323"/>
      <c r="Y75" s="353"/>
      <c r="Z75" s="353"/>
      <c r="AA75" s="353"/>
      <c r="AB75" s="353"/>
      <c r="AC75" s="353"/>
      <c r="AD75" s="354"/>
      <c r="AE75" s="353"/>
      <c r="AF75" s="323"/>
      <c r="AG75" s="323"/>
      <c r="AH75" s="353">
        <v>19.872727272727271</v>
      </c>
      <c r="AI75" s="323"/>
      <c r="AJ75" s="323"/>
      <c r="AK75" s="353"/>
      <c r="AL75" s="323"/>
      <c r="AM75" s="353"/>
      <c r="AN75" s="353"/>
      <c r="AO75" s="323" t="s">
        <v>1058</v>
      </c>
      <c r="AP75" s="326" t="s">
        <v>1041</v>
      </c>
      <c r="AQ75" s="326"/>
      <c r="AR75" s="326"/>
      <c r="AS75" s="327"/>
      <c r="AT75" s="326">
        <v>6</v>
      </c>
      <c r="AU75" s="326"/>
      <c r="AV75" s="326"/>
      <c r="AW75" s="326"/>
      <c r="AX75" s="326" t="s">
        <v>1041</v>
      </c>
      <c r="AY75" s="323"/>
      <c r="AZ75" s="326">
        <v>0</v>
      </c>
      <c r="BA75" s="326">
        <v>0</v>
      </c>
      <c r="BB75" s="326">
        <v>10</v>
      </c>
      <c r="BC75" s="326">
        <v>0</v>
      </c>
      <c r="BD75" s="326">
        <v>0</v>
      </c>
      <c r="BE75" s="326">
        <v>0</v>
      </c>
      <c r="BF75" s="326">
        <v>0</v>
      </c>
      <c r="BG75" s="326">
        <v>0</v>
      </c>
      <c r="BH75" s="326">
        <v>0</v>
      </c>
      <c r="BI75" s="326">
        <v>0</v>
      </c>
      <c r="BJ75" s="326">
        <v>0</v>
      </c>
      <c r="BK75" s="326">
        <v>0</v>
      </c>
      <c r="BL75" s="326"/>
      <c r="BM75" s="326" t="s">
        <v>1041</v>
      </c>
      <c r="BN75" s="326"/>
      <c r="BO75" s="326" t="s">
        <v>1041</v>
      </c>
      <c r="BP75" s="356"/>
      <c r="BQ75" s="326"/>
      <c r="BR75" s="326"/>
      <c r="BS75" s="326"/>
      <c r="BT75" s="323"/>
      <c r="BU75" s="323"/>
      <c r="BV75" s="326"/>
      <c r="BW75" s="326" t="s">
        <v>1046</v>
      </c>
      <c r="BX75" s="326">
        <v>1</v>
      </c>
      <c r="BY75" s="323"/>
      <c r="BZ75" s="323" t="s">
        <v>1889</v>
      </c>
      <c r="CA75" s="323" t="s">
        <v>130</v>
      </c>
    </row>
    <row r="76" spans="1:80" ht="13" customHeight="1" x14ac:dyDescent="0.15">
      <c r="A76" s="323">
        <v>13355</v>
      </c>
      <c r="B76" s="324">
        <v>42928</v>
      </c>
      <c r="C76" s="325" t="s">
        <v>1037</v>
      </c>
      <c r="D76" s="323" t="s">
        <v>1255</v>
      </c>
      <c r="E76" s="323"/>
      <c r="F76" s="323" t="s">
        <v>1057</v>
      </c>
      <c r="G76" s="324">
        <v>42924</v>
      </c>
      <c r="H76" s="326" t="s">
        <v>1040</v>
      </c>
      <c r="I76" s="326" t="s">
        <v>1041</v>
      </c>
      <c r="J76" s="326">
        <v>19</v>
      </c>
      <c r="K76" s="323" t="s">
        <v>1175</v>
      </c>
      <c r="L76" s="323" t="s">
        <v>1702</v>
      </c>
      <c r="M76" s="353">
        <v>68.699999999999989</v>
      </c>
      <c r="N76" s="353">
        <v>24.372727272727271</v>
      </c>
      <c r="O76" s="323"/>
      <c r="P76" s="323"/>
      <c r="Q76" s="354"/>
      <c r="R76" s="392"/>
      <c r="S76" s="354"/>
      <c r="T76" s="323"/>
      <c r="U76" s="354"/>
      <c r="V76" s="354"/>
      <c r="W76" s="353">
        <v>12.554545454545455</v>
      </c>
      <c r="X76" s="323"/>
      <c r="Y76" s="353"/>
      <c r="Z76" s="353"/>
      <c r="AA76" s="353"/>
      <c r="AB76" s="353"/>
      <c r="AC76" s="353"/>
      <c r="AD76" s="354"/>
      <c r="AE76" s="353"/>
      <c r="AF76" s="323"/>
      <c r="AG76" s="323"/>
      <c r="AH76" s="353">
        <v>17.099999999999998</v>
      </c>
      <c r="AI76" s="323"/>
      <c r="AJ76" s="323"/>
      <c r="AK76" s="353"/>
      <c r="AL76" s="323"/>
      <c r="AM76" s="353"/>
      <c r="AN76" s="353"/>
      <c r="AO76" s="323" t="s">
        <v>1058</v>
      </c>
      <c r="AP76" s="326" t="s">
        <v>1041</v>
      </c>
      <c r="AQ76" s="326"/>
      <c r="AR76" s="326"/>
      <c r="AS76" s="327"/>
      <c r="AT76" s="326">
        <v>2</v>
      </c>
      <c r="AU76" s="326"/>
      <c r="AV76" s="326"/>
      <c r="AW76" s="326"/>
      <c r="AX76" s="326" t="s">
        <v>1045</v>
      </c>
      <c r="AY76" s="323"/>
      <c r="AZ76" s="326">
        <v>0</v>
      </c>
      <c r="BA76" s="326">
        <v>0</v>
      </c>
      <c r="BB76" s="326">
        <v>0</v>
      </c>
      <c r="BC76" s="326">
        <v>0</v>
      </c>
      <c r="BD76" s="326">
        <v>0</v>
      </c>
      <c r="BE76" s="326">
        <v>0</v>
      </c>
      <c r="BF76" s="326">
        <v>0</v>
      </c>
      <c r="BG76" s="326">
        <v>0</v>
      </c>
      <c r="BH76" s="326">
        <v>0</v>
      </c>
      <c r="BI76" s="326">
        <v>0</v>
      </c>
      <c r="BJ76" s="326">
        <v>0</v>
      </c>
      <c r="BK76" s="326">
        <v>0</v>
      </c>
      <c r="BL76" s="326"/>
      <c r="BM76" s="326" t="s">
        <v>1041</v>
      </c>
      <c r="BN76" s="326"/>
      <c r="BO76" s="326" t="s">
        <v>1041</v>
      </c>
      <c r="BP76" s="356"/>
      <c r="BQ76" s="326"/>
      <c r="BR76" s="326"/>
      <c r="BS76" s="326"/>
      <c r="BT76" s="329"/>
      <c r="BU76" s="329"/>
      <c r="BV76" s="326"/>
      <c r="BW76" s="326" t="s">
        <v>1046</v>
      </c>
      <c r="BX76" s="326"/>
      <c r="BY76" s="323" t="s">
        <v>1703</v>
      </c>
      <c r="BZ76" s="350" t="s">
        <v>1890</v>
      </c>
      <c r="CA76" s="323" t="s">
        <v>184</v>
      </c>
      <c r="CB76" s="161"/>
    </row>
    <row r="77" spans="1:80" ht="13" customHeight="1" x14ac:dyDescent="0.15">
      <c r="A77" s="323">
        <v>11541</v>
      </c>
      <c r="B77" s="324">
        <v>42926</v>
      </c>
      <c r="C77" s="325" t="s">
        <v>1037</v>
      </c>
      <c r="D77" s="323" t="s">
        <v>1255</v>
      </c>
      <c r="E77" s="323"/>
      <c r="F77" s="323" t="s">
        <v>1057</v>
      </c>
      <c r="G77" s="324">
        <v>42613</v>
      </c>
      <c r="H77" s="326" t="s">
        <v>971</v>
      </c>
      <c r="I77" s="326" t="s">
        <v>1167</v>
      </c>
      <c r="J77" s="326">
        <v>21</v>
      </c>
      <c r="K77" s="323" t="s">
        <v>1225</v>
      </c>
      <c r="L77" s="323" t="s">
        <v>1226</v>
      </c>
      <c r="M77" s="353">
        <v>94.999999999999986</v>
      </c>
      <c r="N77" s="353">
        <v>33.999999999999993</v>
      </c>
      <c r="O77" s="323"/>
      <c r="P77" s="323"/>
      <c r="Q77" s="354"/>
      <c r="R77" s="392"/>
      <c r="S77" s="354"/>
      <c r="T77" s="323"/>
      <c r="U77" s="354"/>
      <c r="V77" s="354"/>
      <c r="W77" s="353">
        <v>16.999999999999996</v>
      </c>
      <c r="X77" s="323"/>
      <c r="Y77" s="353"/>
      <c r="Z77" s="353"/>
      <c r="AA77" s="353"/>
      <c r="AB77" s="353"/>
      <c r="AC77" s="353"/>
      <c r="AD77" s="353"/>
      <c r="AE77" s="353"/>
      <c r="AF77" s="323"/>
      <c r="AG77" s="323"/>
      <c r="AH77" s="353">
        <v>21</v>
      </c>
      <c r="AI77" s="323"/>
      <c r="AJ77" s="323"/>
      <c r="AK77" s="353"/>
      <c r="AL77" s="323"/>
      <c r="AM77" s="353"/>
      <c r="AN77" s="353"/>
      <c r="AO77" s="323" t="s">
        <v>1646</v>
      </c>
      <c r="AP77" s="326" t="s">
        <v>1041</v>
      </c>
      <c r="AQ77" s="326"/>
      <c r="AR77" s="326"/>
      <c r="AS77" s="327"/>
      <c r="AT77" s="326"/>
      <c r="AU77" s="326"/>
      <c r="AV77" s="326"/>
      <c r="AW77" s="326"/>
      <c r="AX77" s="326" t="s">
        <v>1045</v>
      </c>
      <c r="AY77" s="323"/>
      <c r="AZ77" s="326">
        <v>0</v>
      </c>
      <c r="BA77" s="326">
        <v>0</v>
      </c>
      <c r="BB77" s="326">
        <v>0</v>
      </c>
      <c r="BC77" s="326">
        <v>3</v>
      </c>
      <c r="BD77" s="326">
        <v>0</v>
      </c>
      <c r="BE77" s="326">
        <v>0</v>
      </c>
      <c r="BF77" s="326">
        <v>0</v>
      </c>
      <c r="BG77" s="326">
        <v>0</v>
      </c>
      <c r="BH77" s="326">
        <v>0</v>
      </c>
      <c r="BI77" s="326">
        <v>0</v>
      </c>
      <c r="BJ77" s="326">
        <v>0</v>
      </c>
      <c r="BK77" s="326">
        <v>0</v>
      </c>
      <c r="BL77" s="326"/>
      <c r="BM77" s="326" t="s">
        <v>1041</v>
      </c>
      <c r="BN77" s="326"/>
      <c r="BO77" s="326" t="s">
        <v>1041</v>
      </c>
      <c r="BP77" s="356"/>
      <c r="BQ77" s="326"/>
      <c r="BR77" s="326"/>
      <c r="BS77" s="326"/>
      <c r="BT77" s="329"/>
      <c r="BU77" s="329"/>
      <c r="BV77" s="326"/>
      <c r="BW77" s="326" t="s">
        <v>1046</v>
      </c>
      <c r="BX77" s="326"/>
      <c r="BY77" s="323"/>
      <c r="BZ77" s="350" t="s">
        <v>1891</v>
      </c>
      <c r="CA77" s="329" t="s">
        <v>89</v>
      </c>
    </row>
    <row r="78" spans="1:80" ht="13" customHeight="1" x14ac:dyDescent="0.15">
      <c r="A78" s="323">
        <v>12488</v>
      </c>
      <c r="B78" s="324">
        <v>42928</v>
      </c>
      <c r="C78" s="325" t="s">
        <v>1037</v>
      </c>
      <c r="D78" s="323" t="s">
        <v>1255</v>
      </c>
      <c r="E78" s="323"/>
      <c r="F78" s="323" t="s">
        <v>1057</v>
      </c>
      <c r="G78" s="324">
        <v>42570</v>
      </c>
      <c r="H78" s="326" t="s">
        <v>1040</v>
      </c>
      <c r="I78" s="326" t="s">
        <v>1041</v>
      </c>
      <c r="J78" s="326">
        <v>23</v>
      </c>
      <c r="K78" s="323" t="s">
        <v>1415</v>
      </c>
      <c r="L78" s="323" t="s">
        <v>1707</v>
      </c>
      <c r="M78" s="353">
        <v>92</v>
      </c>
      <c r="N78" s="353">
        <v>23.999999999999996</v>
      </c>
      <c r="O78" s="323"/>
      <c r="P78" s="323"/>
      <c r="Q78" s="354"/>
      <c r="R78" s="392"/>
      <c r="S78" s="354"/>
      <c r="T78" s="323"/>
      <c r="U78" s="354"/>
      <c r="V78" s="354"/>
      <c r="W78" s="353">
        <v>18.999999999999996</v>
      </c>
      <c r="X78" s="323"/>
      <c r="Y78" s="353"/>
      <c r="Z78" s="353"/>
      <c r="AA78" s="353"/>
      <c r="AB78" s="353"/>
      <c r="AC78" s="353"/>
      <c r="AD78" s="354"/>
      <c r="AE78" s="353"/>
      <c r="AF78" s="323"/>
      <c r="AG78" s="323"/>
      <c r="AH78" s="353">
        <v>20</v>
      </c>
      <c r="AI78" s="323"/>
      <c r="AJ78" s="323"/>
      <c r="AK78" s="353"/>
      <c r="AL78" s="323"/>
      <c r="AM78" s="353"/>
      <c r="AN78" s="353"/>
      <c r="AO78" s="323" t="s">
        <v>1058</v>
      </c>
      <c r="AP78" s="326" t="s">
        <v>1041</v>
      </c>
      <c r="AQ78" s="326"/>
      <c r="AR78" s="326"/>
      <c r="AS78" s="327"/>
      <c r="AT78" s="326">
        <v>8</v>
      </c>
      <c r="AU78" s="326"/>
      <c r="AV78" s="326"/>
      <c r="AW78" s="326"/>
      <c r="AX78" s="326" t="s">
        <v>971</v>
      </c>
      <c r="AY78" s="323"/>
      <c r="AZ78" s="326">
        <v>0</v>
      </c>
      <c r="BA78" s="326">
        <v>0</v>
      </c>
      <c r="BB78" s="326">
        <v>0</v>
      </c>
      <c r="BC78" s="326">
        <v>0</v>
      </c>
      <c r="BD78" s="326">
        <v>0</v>
      </c>
      <c r="BE78" s="326">
        <v>0</v>
      </c>
      <c r="BF78" s="326">
        <v>0</v>
      </c>
      <c r="BG78" s="326">
        <v>0</v>
      </c>
      <c r="BH78" s="326">
        <v>0</v>
      </c>
      <c r="BI78" s="326">
        <v>0</v>
      </c>
      <c r="BJ78" s="326">
        <v>0</v>
      </c>
      <c r="BK78" s="326">
        <v>0</v>
      </c>
      <c r="BL78" s="326"/>
      <c r="BM78" s="326" t="s">
        <v>1041</v>
      </c>
      <c r="BN78" s="326"/>
      <c r="BO78" s="326" t="s">
        <v>1041</v>
      </c>
      <c r="BP78" s="356"/>
      <c r="BQ78" s="326"/>
      <c r="BR78" s="326"/>
      <c r="BS78" s="326"/>
      <c r="BT78" s="323"/>
      <c r="BU78" s="329"/>
      <c r="BV78" s="326"/>
      <c r="BW78" s="326" t="s">
        <v>1046</v>
      </c>
      <c r="BX78" s="326">
        <v>1</v>
      </c>
      <c r="BY78" s="323"/>
      <c r="BZ78" s="331" t="s">
        <v>1892</v>
      </c>
      <c r="CA78" s="323" t="s">
        <v>89</v>
      </c>
    </row>
    <row r="79" spans="1:80" ht="13" customHeight="1" x14ac:dyDescent="0.15">
      <c r="A79" s="323">
        <v>12727</v>
      </c>
      <c r="B79" s="324">
        <v>42928</v>
      </c>
      <c r="C79" s="325" t="s">
        <v>1037</v>
      </c>
      <c r="D79" s="323" t="s">
        <v>1255</v>
      </c>
      <c r="E79" s="323"/>
      <c r="F79" s="323" t="s">
        <v>1057</v>
      </c>
      <c r="G79" s="324">
        <v>42661</v>
      </c>
      <c r="H79" s="326" t="s">
        <v>1040</v>
      </c>
      <c r="I79" s="326" t="s">
        <v>1041</v>
      </c>
      <c r="J79" s="326">
        <v>36</v>
      </c>
      <c r="K79" s="323" t="s">
        <v>1520</v>
      </c>
      <c r="L79" s="323" t="s">
        <v>1521</v>
      </c>
      <c r="M79" s="353">
        <v>90.909090909090907</v>
      </c>
      <c r="N79" s="353">
        <v>25.454545454545453</v>
      </c>
      <c r="O79" s="323"/>
      <c r="P79" s="323"/>
      <c r="Q79" s="354"/>
      <c r="R79" s="392"/>
      <c r="S79" s="354"/>
      <c r="T79" s="323"/>
      <c r="U79" s="354"/>
      <c r="V79" s="354"/>
      <c r="W79" s="353">
        <v>14.554545454545455</v>
      </c>
      <c r="X79" s="323"/>
      <c r="Y79" s="353"/>
      <c r="Z79" s="353"/>
      <c r="AA79" s="353"/>
      <c r="AB79" s="353"/>
      <c r="AC79" s="353"/>
      <c r="AD79" s="354"/>
      <c r="AE79" s="353"/>
      <c r="AF79" s="323"/>
      <c r="AG79" s="323"/>
      <c r="AH79" s="353">
        <v>20</v>
      </c>
      <c r="AI79" s="323"/>
      <c r="AJ79" s="323"/>
      <c r="AK79" s="353"/>
      <c r="AL79" s="323"/>
      <c r="AM79" s="353"/>
      <c r="AN79" s="353"/>
      <c r="AO79" s="323" t="s">
        <v>1058</v>
      </c>
      <c r="AP79" s="326" t="s">
        <v>1041</v>
      </c>
      <c r="AQ79" s="326"/>
      <c r="AR79" s="326"/>
      <c r="AS79" s="327"/>
      <c r="AT79" s="326">
        <v>5.5</v>
      </c>
      <c r="AU79" s="326"/>
      <c r="AV79" s="326"/>
      <c r="AW79" s="326"/>
      <c r="AX79" s="326" t="s">
        <v>971</v>
      </c>
      <c r="AY79" s="323"/>
      <c r="AZ79" s="326">
        <v>0</v>
      </c>
      <c r="BA79" s="326">
        <v>0</v>
      </c>
      <c r="BB79" s="326">
        <v>0</v>
      </c>
      <c r="BC79" s="326">
        <v>0</v>
      </c>
      <c r="BD79" s="326">
        <v>0</v>
      </c>
      <c r="BE79" s="326">
        <v>0</v>
      </c>
      <c r="BF79" s="326">
        <v>0</v>
      </c>
      <c r="BG79" s="326">
        <v>0</v>
      </c>
      <c r="BH79" s="326">
        <v>0</v>
      </c>
      <c r="BI79" s="326">
        <v>0</v>
      </c>
      <c r="BJ79" s="326">
        <v>0</v>
      </c>
      <c r="BK79" s="326">
        <v>0</v>
      </c>
      <c r="BL79" s="326"/>
      <c r="BM79" s="326" t="s">
        <v>1041</v>
      </c>
      <c r="BN79" s="326">
        <v>12</v>
      </c>
      <c r="BO79" s="326" t="s">
        <v>1041</v>
      </c>
      <c r="BP79" s="356"/>
      <c r="BQ79" s="326"/>
      <c r="BR79" s="326">
        <v>12</v>
      </c>
      <c r="BS79" s="326"/>
      <c r="BT79" s="329"/>
      <c r="BU79" s="329"/>
      <c r="BV79" s="326"/>
      <c r="BW79" s="326" t="s">
        <v>1046</v>
      </c>
      <c r="BX79" s="326"/>
      <c r="BY79" s="323"/>
      <c r="BZ79" s="331" t="s">
        <v>1893</v>
      </c>
      <c r="CA79" s="323" t="s">
        <v>89</v>
      </c>
      <c r="CB79" s="161"/>
    </row>
    <row r="80" spans="1:80" ht="13" customHeight="1" x14ac:dyDescent="0.15">
      <c r="A80" s="323">
        <v>12843</v>
      </c>
      <c r="B80" s="324">
        <v>42929</v>
      </c>
      <c r="C80" s="325" t="s">
        <v>1037</v>
      </c>
      <c r="D80" s="323" t="s">
        <v>1255</v>
      </c>
      <c r="E80" s="323"/>
      <c r="F80" s="323" t="s">
        <v>644</v>
      </c>
      <c r="G80" s="324">
        <v>42587</v>
      </c>
      <c r="H80" s="326" t="s">
        <v>1040</v>
      </c>
      <c r="I80" s="326" t="s">
        <v>1041</v>
      </c>
      <c r="J80" s="326">
        <v>24</v>
      </c>
      <c r="K80" s="323" t="s">
        <v>1418</v>
      </c>
      <c r="L80" s="323" t="s">
        <v>333</v>
      </c>
      <c r="M80" s="353">
        <v>93.736363636363635</v>
      </c>
      <c r="N80" s="353">
        <v>25.454545454545453</v>
      </c>
      <c r="O80" s="323"/>
      <c r="P80" s="323"/>
      <c r="Q80" s="354"/>
      <c r="R80" s="323"/>
      <c r="S80" s="354"/>
      <c r="T80" s="323"/>
      <c r="U80" s="354"/>
      <c r="V80" s="354"/>
      <c r="W80" s="353">
        <v>18.063636363636363</v>
      </c>
      <c r="X80" s="323"/>
      <c r="Y80" s="353"/>
      <c r="Z80" s="353"/>
      <c r="AA80" s="353"/>
      <c r="AB80" s="353"/>
      <c r="AC80" s="353"/>
      <c r="AD80" s="353"/>
      <c r="AE80" s="354"/>
      <c r="AF80" s="323"/>
      <c r="AG80" s="323"/>
      <c r="AH80" s="353">
        <v>19.727272727272727</v>
      </c>
      <c r="AI80" s="323"/>
      <c r="AJ80" s="323"/>
      <c r="AK80" s="353"/>
      <c r="AL80" s="323"/>
      <c r="AM80" s="353"/>
      <c r="AN80" s="353"/>
      <c r="AO80" s="323" t="s">
        <v>1009</v>
      </c>
      <c r="AP80" s="326" t="s">
        <v>1041</v>
      </c>
      <c r="AQ80" s="326"/>
      <c r="AR80" s="326"/>
      <c r="AS80" s="327"/>
      <c r="AT80" s="326">
        <v>4</v>
      </c>
      <c r="AU80" s="326"/>
      <c r="AV80" s="326"/>
      <c r="AW80" s="326"/>
      <c r="AX80" s="326" t="s">
        <v>1041</v>
      </c>
      <c r="AY80" s="323"/>
      <c r="AZ80" s="326">
        <v>0</v>
      </c>
      <c r="BA80" s="326">
        <v>0</v>
      </c>
      <c r="BB80" s="326">
        <v>0</v>
      </c>
      <c r="BC80" s="326">
        <v>0</v>
      </c>
      <c r="BD80" s="326">
        <v>0</v>
      </c>
      <c r="BE80" s="326">
        <v>0</v>
      </c>
      <c r="BF80" s="326">
        <v>0</v>
      </c>
      <c r="BG80" s="326">
        <v>0</v>
      </c>
      <c r="BH80" s="326">
        <v>0</v>
      </c>
      <c r="BI80" s="326">
        <v>0</v>
      </c>
      <c r="BJ80" s="326">
        <v>0</v>
      </c>
      <c r="BK80" s="326">
        <v>0</v>
      </c>
      <c r="BL80" s="326"/>
      <c r="BM80" s="326" t="s">
        <v>1041</v>
      </c>
      <c r="BN80" s="326">
        <v>12</v>
      </c>
      <c r="BO80" s="326" t="s">
        <v>1041</v>
      </c>
      <c r="BP80" s="356"/>
      <c r="BQ80" s="326"/>
      <c r="BR80" s="326"/>
      <c r="BS80" s="326"/>
      <c r="BT80" s="329"/>
      <c r="BU80" s="329"/>
      <c r="BV80" s="326"/>
      <c r="BW80" s="326" t="s">
        <v>1046</v>
      </c>
      <c r="BX80" s="326">
        <v>1</v>
      </c>
      <c r="BY80" s="323"/>
      <c r="BZ80" s="331" t="s">
        <v>1894</v>
      </c>
      <c r="CA80" s="323" t="s">
        <v>89</v>
      </c>
    </row>
    <row r="81" spans="1:79" ht="13" customHeight="1" x14ac:dyDescent="0.15">
      <c r="A81" s="323">
        <v>11169</v>
      </c>
      <c r="B81" s="324">
        <v>42926</v>
      </c>
      <c r="C81" s="325" t="s">
        <v>1037</v>
      </c>
      <c r="D81" s="323" t="s">
        <v>1255</v>
      </c>
      <c r="E81" s="323"/>
      <c r="F81" s="323" t="s">
        <v>1057</v>
      </c>
      <c r="G81" s="324">
        <v>42900</v>
      </c>
      <c r="H81" s="326" t="s">
        <v>1040</v>
      </c>
      <c r="I81" s="326" t="s">
        <v>1041</v>
      </c>
      <c r="J81" s="326">
        <v>29</v>
      </c>
      <c r="K81" s="323" t="s">
        <v>1433</v>
      </c>
      <c r="L81" s="323" t="s">
        <v>1158</v>
      </c>
      <c r="M81" s="353">
        <v>92.699999999999989</v>
      </c>
      <c r="N81" s="353">
        <v>22.481818181818181</v>
      </c>
      <c r="O81" s="323"/>
      <c r="P81" s="323"/>
      <c r="Q81" s="354"/>
      <c r="R81" s="323"/>
      <c r="S81" s="354"/>
      <c r="T81" s="323"/>
      <c r="U81" s="354"/>
      <c r="V81" s="354"/>
      <c r="W81" s="353">
        <v>17.636363636363633</v>
      </c>
      <c r="X81" s="323"/>
      <c r="Y81" s="353"/>
      <c r="Z81" s="353"/>
      <c r="AA81" s="353"/>
      <c r="AB81" s="353"/>
      <c r="AC81" s="353"/>
      <c r="AD81" s="353"/>
      <c r="AE81" s="353"/>
      <c r="AF81" s="323"/>
      <c r="AG81" s="323"/>
      <c r="AH81" s="353">
        <v>18.109090909090909</v>
      </c>
      <c r="AI81" s="323"/>
      <c r="AJ81" s="323"/>
      <c r="AK81" s="353"/>
      <c r="AL81" s="323"/>
      <c r="AM81" s="353"/>
      <c r="AN81" s="353"/>
      <c r="AO81" s="323" t="s">
        <v>1058</v>
      </c>
      <c r="AP81" s="326" t="s">
        <v>1041</v>
      </c>
      <c r="AQ81" s="326"/>
      <c r="AR81" s="326"/>
      <c r="AS81" s="327"/>
      <c r="AT81" s="326">
        <v>4.3499999999999996</v>
      </c>
      <c r="AU81" s="326"/>
      <c r="AV81" s="326"/>
      <c r="AW81" s="326"/>
      <c r="AX81" s="326" t="s">
        <v>1041</v>
      </c>
      <c r="AY81" s="323"/>
      <c r="AZ81" s="326">
        <v>0</v>
      </c>
      <c r="BA81" s="326">
        <v>0</v>
      </c>
      <c r="BB81" s="326">
        <v>0</v>
      </c>
      <c r="BC81" s="326">
        <v>0</v>
      </c>
      <c r="BD81" s="326">
        <v>0</v>
      </c>
      <c r="BE81" s="326">
        <v>0</v>
      </c>
      <c r="BF81" s="326">
        <v>0</v>
      </c>
      <c r="BG81" s="326">
        <v>0</v>
      </c>
      <c r="BH81" s="326">
        <v>0</v>
      </c>
      <c r="BI81" s="326">
        <v>0</v>
      </c>
      <c r="BJ81" s="326">
        <v>0</v>
      </c>
      <c r="BK81" s="326">
        <v>0</v>
      </c>
      <c r="BL81" s="326"/>
      <c r="BM81" s="326" t="s">
        <v>1041</v>
      </c>
      <c r="BN81" s="326"/>
      <c r="BO81" s="326" t="s">
        <v>1041</v>
      </c>
      <c r="BP81" s="356"/>
      <c r="BQ81" s="326"/>
      <c r="BR81" s="326"/>
      <c r="BS81" s="326"/>
      <c r="BT81" s="329"/>
      <c r="BU81" s="329"/>
      <c r="BV81" s="326"/>
      <c r="BW81" s="326" t="s">
        <v>1046</v>
      </c>
      <c r="BX81" s="326">
        <v>1</v>
      </c>
      <c r="BY81" s="323"/>
      <c r="BZ81" s="393" t="s">
        <v>1860</v>
      </c>
      <c r="CA81" s="329" t="s">
        <v>184</v>
      </c>
    </row>
    <row r="82" spans="1:79" ht="13" customHeight="1" x14ac:dyDescent="0.15">
      <c r="A82" s="323">
        <v>15181</v>
      </c>
      <c r="B82" s="324">
        <v>42929</v>
      </c>
      <c r="C82" s="325" t="s">
        <v>1037</v>
      </c>
      <c r="D82" s="323" t="s">
        <v>1255</v>
      </c>
      <c r="E82" s="323"/>
      <c r="F82" s="323" t="s">
        <v>1057</v>
      </c>
      <c r="G82" s="324">
        <v>42916</v>
      </c>
      <c r="H82" s="326" t="s">
        <v>1040</v>
      </c>
      <c r="I82" s="326" t="s">
        <v>1041</v>
      </c>
      <c r="J82" s="326">
        <v>28</v>
      </c>
      <c r="K82" s="352" t="s">
        <v>1430</v>
      </c>
      <c r="L82" s="323" t="s">
        <v>1717</v>
      </c>
      <c r="M82" s="353">
        <v>105.99999999999999</v>
      </c>
      <c r="N82" s="353">
        <v>26.599999999999998</v>
      </c>
      <c r="O82" s="323"/>
      <c r="P82" s="323"/>
      <c r="Q82" s="354"/>
      <c r="R82" s="392"/>
      <c r="S82" s="354"/>
      <c r="T82" s="323"/>
      <c r="U82" s="354"/>
      <c r="V82" s="354"/>
      <c r="W82" s="353">
        <v>20.9</v>
      </c>
      <c r="X82" s="323"/>
      <c r="Y82" s="353"/>
      <c r="Z82" s="353"/>
      <c r="AA82" s="353"/>
      <c r="AB82" s="353"/>
      <c r="AC82" s="353"/>
      <c r="AD82" s="354"/>
      <c r="AE82" s="353"/>
      <c r="AF82" s="323"/>
      <c r="AG82" s="323"/>
      <c r="AH82" s="353">
        <v>20.9</v>
      </c>
      <c r="AI82" s="323"/>
      <c r="AJ82" s="323"/>
      <c r="AK82" s="353"/>
      <c r="AL82" s="323"/>
      <c r="AM82" s="353"/>
      <c r="AN82" s="353"/>
      <c r="AO82" s="323" t="s">
        <v>1646</v>
      </c>
      <c r="AP82" s="326" t="s">
        <v>1041</v>
      </c>
      <c r="AQ82" s="326"/>
      <c r="AR82" s="326"/>
      <c r="AS82" s="327"/>
      <c r="AT82" s="326">
        <v>3</v>
      </c>
      <c r="AU82" s="326"/>
      <c r="AV82" s="326"/>
      <c r="AW82" s="326"/>
      <c r="AX82" s="326" t="s">
        <v>971</v>
      </c>
      <c r="AY82" s="323"/>
      <c r="AZ82" s="326">
        <v>0</v>
      </c>
      <c r="BA82" s="326">
        <v>0</v>
      </c>
      <c r="BB82" s="326">
        <v>0</v>
      </c>
      <c r="BC82" s="326">
        <v>0</v>
      </c>
      <c r="BD82" s="326">
        <v>0</v>
      </c>
      <c r="BE82" s="326">
        <v>0</v>
      </c>
      <c r="BF82" s="326">
        <v>0</v>
      </c>
      <c r="BG82" s="326">
        <v>0</v>
      </c>
      <c r="BH82" s="326">
        <v>0</v>
      </c>
      <c r="BI82" s="326">
        <v>0</v>
      </c>
      <c r="BJ82" s="326">
        <v>0</v>
      </c>
      <c r="BK82" s="326">
        <v>0</v>
      </c>
      <c r="BL82" s="326"/>
      <c r="BM82" s="326" t="s">
        <v>1041</v>
      </c>
      <c r="BN82" s="326"/>
      <c r="BO82" s="326" t="s">
        <v>1041</v>
      </c>
      <c r="BP82" s="356"/>
      <c r="BQ82" s="326"/>
      <c r="BR82" s="326"/>
      <c r="BS82" s="326"/>
      <c r="BT82" s="323" t="s">
        <v>1718</v>
      </c>
      <c r="BU82" s="329" t="s">
        <v>1719</v>
      </c>
      <c r="BV82" s="326">
        <v>50</v>
      </c>
      <c r="BW82" s="326" t="s">
        <v>1046</v>
      </c>
      <c r="BX82" s="326"/>
      <c r="BY82" s="323"/>
      <c r="BZ82" s="343" t="s">
        <v>1895</v>
      </c>
      <c r="CA82" s="323" t="s">
        <v>130</v>
      </c>
    </row>
    <row r="83" spans="1:79" ht="13" customHeight="1" x14ac:dyDescent="0.15">
      <c r="A83" s="323">
        <v>13930</v>
      </c>
      <c r="B83" s="324">
        <v>42926</v>
      </c>
      <c r="C83" s="325" t="s">
        <v>1037</v>
      </c>
      <c r="D83" s="323" t="s">
        <v>1255</v>
      </c>
      <c r="E83" s="323"/>
      <c r="F83" s="323" t="s">
        <v>1057</v>
      </c>
      <c r="G83" s="333">
        <v>42768</v>
      </c>
      <c r="H83" s="326" t="s">
        <v>1040</v>
      </c>
      <c r="I83" s="326" t="s">
        <v>1041</v>
      </c>
      <c r="J83" s="326">
        <v>33</v>
      </c>
      <c r="K83" s="323" t="s">
        <v>1725</v>
      </c>
      <c r="L83" s="323" t="s">
        <v>1726</v>
      </c>
      <c r="M83" s="353">
        <v>94</v>
      </c>
      <c r="N83" s="353">
        <v>25.4</v>
      </c>
      <c r="O83" s="323"/>
      <c r="P83" s="323"/>
      <c r="Q83" s="354"/>
      <c r="R83" s="392"/>
      <c r="S83" s="354"/>
      <c r="T83" s="323"/>
      <c r="U83" s="354"/>
      <c r="V83" s="354"/>
      <c r="W83" s="353">
        <v>18</v>
      </c>
      <c r="X83" s="323"/>
      <c r="Y83" s="353"/>
      <c r="Z83" s="353"/>
      <c r="AA83" s="353"/>
      <c r="AB83" s="353"/>
      <c r="AC83" s="353"/>
      <c r="AD83" s="354"/>
      <c r="AE83" s="353"/>
      <c r="AF83" s="323"/>
      <c r="AG83" s="323"/>
      <c r="AH83" s="353">
        <v>19.7</v>
      </c>
      <c r="AI83" s="323"/>
      <c r="AJ83" s="323"/>
      <c r="AK83" s="353"/>
      <c r="AL83" s="323"/>
      <c r="AM83" s="353"/>
      <c r="AN83" s="353"/>
      <c r="AO83" s="323" t="s">
        <v>1058</v>
      </c>
      <c r="AP83" s="326" t="s">
        <v>1041</v>
      </c>
      <c r="AQ83" s="326"/>
      <c r="AR83" s="326"/>
      <c r="AS83" s="327"/>
      <c r="AT83" s="326">
        <v>7</v>
      </c>
      <c r="AU83" s="326"/>
      <c r="AV83" s="326"/>
      <c r="AW83" s="326"/>
      <c r="AX83" s="326" t="s">
        <v>971</v>
      </c>
      <c r="AY83" s="323"/>
      <c r="AZ83" s="326">
        <v>0</v>
      </c>
      <c r="BA83" s="326">
        <v>0</v>
      </c>
      <c r="BB83" s="326">
        <v>0</v>
      </c>
      <c r="BC83" s="326">
        <v>0</v>
      </c>
      <c r="BD83" s="326">
        <v>0</v>
      </c>
      <c r="BE83" s="326">
        <v>0</v>
      </c>
      <c r="BF83" s="326">
        <v>0</v>
      </c>
      <c r="BG83" s="326">
        <v>0</v>
      </c>
      <c r="BH83" s="326">
        <v>0</v>
      </c>
      <c r="BI83" s="326">
        <v>0</v>
      </c>
      <c r="BJ83" s="326">
        <v>0</v>
      </c>
      <c r="BK83" s="326">
        <v>0</v>
      </c>
      <c r="BL83" s="326"/>
      <c r="BM83" s="326" t="s">
        <v>1041</v>
      </c>
      <c r="BN83" s="326"/>
      <c r="BO83" s="326" t="s">
        <v>1041</v>
      </c>
      <c r="BP83" s="356"/>
      <c r="BQ83" s="326"/>
      <c r="BR83" s="326"/>
      <c r="BS83" s="326"/>
      <c r="BT83" s="329"/>
      <c r="BU83" s="329"/>
      <c r="BV83" s="326"/>
      <c r="BW83" s="326" t="s">
        <v>1046</v>
      </c>
      <c r="BX83" s="326">
        <v>1</v>
      </c>
      <c r="BY83" s="323"/>
      <c r="BZ83" s="393" t="s">
        <v>1896</v>
      </c>
      <c r="CA83" s="329" t="s">
        <v>89</v>
      </c>
    </row>
    <row r="84" spans="1:79" ht="13" customHeight="1" x14ac:dyDescent="0.15">
      <c r="A84" s="323">
        <v>194</v>
      </c>
      <c r="B84" s="324">
        <v>42928</v>
      </c>
      <c r="C84" s="325" t="s">
        <v>1037</v>
      </c>
      <c r="D84" s="323" t="s">
        <v>1255</v>
      </c>
      <c r="E84" s="323"/>
      <c r="F84" s="323" t="s">
        <v>1057</v>
      </c>
      <c r="G84" s="324">
        <v>42858</v>
      </c>
      <c r="H84" s="326" t="s">
        <v>1040</v>
      </c>
      <c r="I84" s="326" t="s">
        <v>1041</v>
      </c>
      <c r="J84" s="326">
        <v>35</v>
      </c>
      <c r="K84" s="323" t="s">
        <v>1731</v>
      </c>
      <c r="L84" s="323" t="s">
        <v>1732</v>
      </c>
      <c r="M84" s="353">
        <v>88.018181818181802</v>
      </c>
      <c r="N84" s="353">
        <v>32.490909090909092</v>
      </c>
      <c r="O84" s="323"/>
      <c r="P84" s="323"/>
      <c r="Q84" s="354"/>
      <c r="R84" s="392"/>
      <c r="S84" s="354"/>
      <c r="T84" s="323"/>
      <c r="U84" s="354"/>
      <c r="V84" s="354"/>
      <c r="W84" s="353">
        <v>15.481818181818182</v>
      </c>
      <c r="X84" s="323"/>
      <c r="Y84" s="353"/>
      <c r="Z84" s="353"/>
      <c r="AA84" s="353"/>
      <c r="AB84" s="353"/>
      <c r="AC84" s="353"/>
      <c r="AD84" s="354"/>
      <c r="AE84" s="353"/>
      <c r="AF84" s="323"/>
      <c r="AG84" s="323"/>
      <c r="AH84" s="353">
        <v>17.554545454545451</v>
      </c>
      <c r="AI84" s="323"/>
      <c r="AJ84" s="323"/>
      <c r="AK84" s="353"/>
      <c r="AL84" s="323"/>
      <c r="AM84" s="353"/>
      <c r="AN84" s="353"/>
      <c r="AO84" s="323" t="s">
        <v>1058</v>
      </c>
      <c r="AP84" s="326" t="s">
        <v>1041</v>
      </c>
      <c r="AQ84" s="326"/>
      <c r="AR84" s="326"/>
      <c r="AS84" s="327"/>
      <c r="AT84" s="326">
        <v>6</v>
      </c>
      <c r="AU84" s="326"/>
      <c r="AV84" s="326"/>
      <c r="AW84" s="326"/>
      <c r="AX84" s="326" t="s">
        <v>971</v>
      </c>
      <c r="AY84" s="323"/>
      <c r="AZ84" s="326">
        <v>0</v>
      </c>
      <c r="BA84" s="326">
        <v>0</v>
      </c>
      <c r="BB84" s="326">
        <v>0</v>
      </c>
      <c r="BC84" s="326">
        <v>0</v>
      </c>
      <c r="BD84" s="326">
        <v>0</v>
      </c>
      <c r="BE84" s="326">
        <v>0</v>
      </c>
      <c r="BF84" s="326">
        <v>0</v>
      </c>
      <c r="BG84" s="326">
        <v>0</v>
      </c>
      <c r="BH84" s="326">
        <v>0</v>
      </c>
      <c r="BI84" s="326">
        <v>0</v>
      </c>
      <c r="BJ84" s="326">
        <v>0</v>
      </c>
      <c r="BK84" s="326">
        <v>0</v>
      </c>
      <c r="BL84" s="326"/>
      <c r="BM84" s="326" t="s">
        <v>1041</v>
      </c>
      <c r="BN84" s="326"/>
      <c r="BO84" s="326" t="s">
        <v>1041</v>
      </c>
      <c r="BP84" s="356"/>
      <c r="BQ84" s="326"/>
      <c r="BR84" s="326"/>
      <c r="BS84" s="326"/>
      <c r="BT84" s="329"/>
      <c r="BU84" s="329"/>
      <c r="BV84" s="326"/>
      <c r="BW84" s="326" t="s">
        <v>1046</v>
      </c>
      <c r="BX84" s="326">
        <v>1</v>
      </c>
      <c r="BY84" s="323"/>
      <c r="BZ84" s="331" t="s">
        <v>1897</v>
      </c>
      <c r="CA84" s="323" t="s">
        <v>89</v>
      </c>
    </row>
    <row r="85" spans="1:79" ht="13" customHeight="1" x14ac:dyDescent="0.15">
      <c r="A85" s="323">
        <v>14240</v>
      </c>
      <c r="B85" s="324">
        <v>42926</v>
      </c>
      <c r="C85" s="325" t="s">
        <v>1037</v>
      </c>
      <c r="D85" s="323" t="s">
        <v>1255</v>
      </c>
      <c r="E85" s="323"/>
      <c r="F85" s="323" t="s">
        <v>644</v>
      </c>
      <c r="G85" s="324">
        <v>42816</v>
      </c>
      <c r="H85" s="326" t="s">
        <v>1040</v>
      </c>
      <c r="I85" s="326" t="s">
        <v>1041</v>
      </c>
      <c r="J85" s="326">
        <v>10</v>
      </c>
      <c r="K85" s="323" t="s">
        <v>905</v>
      </c>
      <c r="L85" s="323" t="s">
        <v>1770</v>
      </c>
      <c r="M85" s="353">
        <v>155.47999999999999</v>
      </c>
      <c r="N85" s="353">
        <v>18.439999999999998</v>
      </c>
      <c r="O85" s="323"/>
      <c r="P85" s="323"/>
      <c r="Q85" s="354"/>
      <c r="R85" s="392"/>
      <c r="S85" s="354"/>
      <c r="T85" s="323"/>
      <c r="U85" s="354"/>
      <c r="V85" s="354"/>
      <c r="W85" s="353">
        <v>18.439999999999998</v>
      </c>
      <c r="X85" s="323"/>
      <c r="Y85" s="353"/>
      <c r="Z85" s="353"/>
      <c r="AA85" s="353"/>
      <c r="AB85" s="353"/>
      <c r="AC85" s="353"/>
      <c r="AD85" s="353"/>
      <c r="AE85" s="353"/>
      <c r="AF85" s="323"/>
      <c r="AG85" s="323"/>
      <c r="AH85" s="353">
        <v>18.439999999999998</v>
      </c>
      <c r="AI85" s="323"/>
      <c r="AJ85" s="323"/>
      <c r="AK85" s="353"/>
      <c r="AL85" s="323"/>
      <c r="AM85" s="353"/>
      <c r="AN85" s="353"/>
      <c r="AO85" s="323" t="s">
        <v>1646</v>
      </c>
      <c r="AP85" s="326" t="s">
        <v>1041</v>
      </c>
      <c r="AQ85" s="326"/>
      <c r="AR85" s="326"/>
      <c r="AS85" s="327"/>
      <c r="AT85" s="326">
        <v>22</v>
      </c>
      <c r="AU85" s="326">
        <v>455</v>
      </c>
      <c r="AV85" s="326"/>
      <c r="AW85" s="326">
        <v>7.5</v>
      </c>
      <c r="AX85" s="326" t="s">
        <v>1041</v>
      </c>
      <c r="AY85" s="323"/>
      <c r="AZ85" s="326">
        <v>0</v>
      </c>
      <c r="BA85" s="326">
        <v>0</v>
      </c>
      <c r="BB85" s="326">
        <v>0</v>
      </c>
      <c r="BC85" s="326">
        <v>0</v>
      </c>
      <c r="BD85" s="326">
        <v>0</v>
      </c>
      <c r="BE85" s="326">
        <v>0</v>
      </c>
      <c r="BF85" s="326">
        <v>0</v>
      </c>
      <c r="BG85" s="326">
        <v>0</v>
      </c>
      <c r="BH85" s="326">
        <v>0</v>
      </c>
      <c r="BI85" s="326">
        <v>0</v>
      </c>
      <c r="BJ85" s="326">
        <v>0</v>
      </c>
      <c r="BK85" s="326">
        <v>0</v>
      </c>
      <c r="BL85" s="326"/>
      <c r="BM85" s="326" t="s">
        <v>1041</v>
      </c>
      <c r="BN85" s="326"/>
      <c r="BO85" s="326" t="s">
        <v>1041</v>
      </c>
      <c r="BP85" s="356"/>
      <c r="BQ85" s="326"/>
      <c r="BR85" s="326"/>
      <c r="BS85" s="326"/>
      <c r="BT85" s="323"/>
      <c r="BU85" s="323"/>
      <c r="BV85" s="326"/>
      <c r="BW85" s="326" t="s">
        <v>1046</v>
      </c>
      <c r="BX85" s="326">
        <v>1</v>
      </c>
      <c r="BY85" s="418" t="s">
        <v>1692</v>
      </c>
      <c r="BZ85" s="331" t="s">
        <v>1898</v>
      </c>
      <c r="CA85" s="329" t="s">
        <v>89</v>
      </c>
    </row>
  </sheetData>
  <sheetProtection algorithmName="SHA-512" hashValue="m70fP2uZvPRIoBK229ZB5dE9NI3gOci5LvkcTD+QvoAP952f1ove9cgWH/Ri26D+NHFzSYa4hvNLnpnMp6cdEw==" saltValue="BpkkgCYPd/xdU/n0p4wG7w==" spinCount="100000" sheet="1" objects="1" scenarios="1"/>
  <hyperlinks>
    <hyperlink ref="BZ25" r:id="rId1" xr:uid="{C72B07C5-B340-0D41-88A6-2B73B4EABC25}"/>
    <hyperlink ref="BZ56" r:id="rId2" xr:uid="{FFE8FEEE-2082-E440-8B33-469F435A0C2B}"/>
    <hyperlink ref="BZ80" r:id="rId3" xr:uid="{CA6692B6-7F50-3347-80B3-BB73F3AE8503}"/>
  </hyperlinks>
  <pageMargins left="0.75" right="0.75" top="1" bottom="1" header="0.5" footer="0.5"/>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28CE33-2214-2644-A1C3-FC612A3A26E0}">
  <sheetPr codeName="Sheet66"/>
  <dimension ref="A1:BSH14078"/>
  <sheetViews>
    <sheetView workbookViewId="0">
      <selection activeCell="Q1" sqref="Q1:T1048576"/>
    </sheetView>
  </sheetViews>
  <sheetFormatPr baseColWidth="10" defaultRowHeight="14" x14ac:dyDescent="0.15"/>
  <cols>
    <col min="1" max="2" width="20.33203125" style="318" customWidth="1"/>
    <col min="3" max="9" width="12.1640625" style="318" customWidth="1"/>
    <col min="10" max="11" width="12.1640625" style="318" hidden="1" customWidth="1"/>
    <col min="12" max="16" width="12.1640625" style="318" customWidth="1"/>
    <col min="17" max="20" width="12.1640625" style="318" hidden="1" customWidth="1"/>
    <col min="21" max="22" width="12.1640625" style="318" customWidth="1"/>
    <col min="1855" max="16384" width="10.83203125" style="318"/>
  </cols>
  <sheetData>
    <row r="1" spans="1:41" customFormat="1" ht="13" x14ac:dyDescent="0.15">
      <c r="A1" s="465" t="s">
        <v>1361</v>
      </c>
      <c r="B1" s="465"/>
      <c r="C1" s="465"/>
      <c r="D1" s="465"/>
      <c r="E1" s="465"/>
      <c r="F1" s="465"/>
      <c r="G1" s="465"/>
      <c r="H1" s="465"/>
      <c r="I1" s="465"/>
      <c r="J1" s="465"/>
      <c r="K1" s="465"/>
      <c r="L1" s="465"/>
      <c r="M1" s="465"/>
      <c r="N1" s="465"/>
      <c r="O1" s="465"/>
      <c r="P1" s="465"/>
      <c r="Q1" s="465"/>
      <c r="R1" s="465"/>
      <c r="S1" s="465"/>
      <c r="T1" s="465"/>
      <c r="U1" s="465"/>
      <c r="V1" s="465"/>
      <c r="W1" s="465"/>
      <c r="X1" s="465"/>
      <c r="Y1" s="465"/>
      <c r="Z1" s="465"/>
      <c r="AA1" s="465"/>
      <c r="AB1" s="465"/>
      <c r="AC1" s="465"/>
      <c r="AD1" s="465"/>
      <c r="AE1" s="465"/>
      <c r="AF1" s="465"/>
      <c r="AG1" s="465"/>
      <c r="AH1" s="465"/>
      <c r="AI1" s="465"/>
      <c r="AJ1" s="465"/>
      <c r="AK1" s="465"/>
      <c r="AL1" s="465"/>
      <c r="AM1" s="465"/>
      <c r="AN1" s="465"/>
      <c r="AO1" s="465"/>
    </row>
    <row r="2" spans="1:41" customFormat="1" ht="13" x14ac:dyDescent="0.15">
      <c r="A2" s="466" t="s">
        <v>1377</v>
      </c>
      <c r="B2" s="465"/>
      <c r="C2" s="465"/>
      <c r="D2" s="465"/>
      <c r="E2" s="465"/>
      <c r="F2" s="465"/>
      <c r="G2" s="465"/>
      <c r="H2" s="465"/>
      <c r="I2" s="465"/>
      <c r="J2" s="465"/>
      <c r="K2" s="465"/>
      <c r="L2" s="465"/>
      <c r="M2" s="465"/>
      <c r="N2" s="465"/>
      <c r="O2" s="465"/>
      <c r="P2" s="465"/>
      <c r="Q2" s="465"/>
      <c r="R2" s="465"/>
      <c r="S2" s="465"/>
      <c r="T2" s="465"/>
      <c r="U2" s="465"/>
      <c r="V2" s="465"/>
      <c r="W2" s="465"/>
      <c r="X2" s="465"/>
      <c r="Y2" s="465"/>
      <c r="Z2" s="465"/>
      <c r="AA2" s="465"/>
      <c r="AB2" s="465"/>
      <c r="AC2" s="465"/>
      <c r="AD2" s="465"/>
      <c r="AE2" s="465"/>
      <c r="AF2" s="465"/>
      <c r="AG2" s="465"/>
      <c r="AH2" s="465"/>
      <c r="AI2" s="465"/>
      <c r="AJ2" s="465"/>
      <c r="AK2" s="465"/>
      <c r="AL2" s="465"/>
      <c r="AM2" s="465"/>
      <c r="AN2" s="465"/>
      <c r="AO2" s="465"/>
    </row>
    <row r="3" spans="1:41" customFormat="1" thickBot="1" x14ac:dyDescent="0.2">
      <c r="A3" s="465"/>
      <c r="B3" s="465"/>
      <c r="C3" s="465"/>
      <c r="D3" s="465"/>
      <c r="E3" s="465"/>
      <c r="F3" s="465"/>
      <c r="G3" s="465"/>
      <c r="H3" s="465"/>
      <c r="I3" s="465"/>
      <c r="J3" s="465"/>
      <c r="K3" s="465"/>
      <c r="L3" s="465"/>
      <c r="M3" s="465"/>
      <c r="N3" s="465"/>
      <c r="O3" s="465"/>
      <c r="P3" s="465"/>
      <c r="Q3" s="465"/>
      <c r="R3" s="465"/>
      <c r="S3" s="465"/>
      <c r="T3" s="465"/>
      <c r="U3" s="465"/>
      <c r="V3" s="465"/>
      <c r="W3" s="465"/>
      <c r="X3" s="465"/>
      <c r="Y3" s="465"/>
      <c r="Z3" s="465"/>
      <c r="AA3" s="465"/>
      <c r="AB3" s="465"/>
      <c r="AC3" s="465"/>
      <c r="AD3" s="465"/>
      <c r="AE3" s="465"/>
      <c r="AF3" s="465"/>
      <c r="AG3" s="465"/>
      <c r="AH3" s="465"/>
      <c r="AI3" s="465"/>
      <c r="AJ3" s="465"/>
      <c r="AK3" s="465"/>
      <c r="AL3" s="465"/>
      <c r="AM3" s="465"/>
      <c r="AN3" s="465"/>
      <c r="AO3" s="465"/>
    </row>
    <row r="4" spans="1:41" x14ac:dyDescent="0.15">
      <c r="A4" s="166" t="s">
        <v>639</v>
      </c>
      <c r="B4" s="167"/>
      <c r="C4" s="167"/>
      <c r="D4" s="167"/>
      <c r="E4" s="167"/>
      <c r="F4" s="167"/>
      <c r="G4" s="167"/>
      <c r="H4" s="167"/>
      <c r="I4" s="167"/>
      <c r="J4" s="167"/>
      <c r="K4" s="167"/>
      <c r="L4" s="167"/>
      <c r="M4" s="167"/>
      <c r="N4" s="167"/>
      <c r="O4" s="167"/>
      <c r="P4" s="167"/>
      <c r="Q4" s="167"/>
      <c r="R4" s="167"/>
      <c r="S4" s="167"/>
      <c r="T4" s="167"/>
      <c r="U4" s="167"/>
      <c r="V4" s="167"/>
      <c r="W4" s="468"/>
      <c r="X4" s="468"/>
      <c r="Y4" s="468"/>
      <c r="Z4" s="468"/>
      <c r="AA4" s="468"/>
      <c r="AB4" s="468"/>
      <c r="AC4" s="468"/>
      <c r="AD4" s="468"/>
      <c r="AE4" s="468"/>
      <c r="AF4" s="468"/>
      <c r="AG4" s="468"/>
      <c r="AH4" s="468"/>
      <c r="AI4" s="468"/>
      <c r="AJ4" s="468"/>
      <c r="AK4" s="468"/>
      <c r="AL4" s="468"/>
      <c r="AM4" s="468"/>
      <c r="AN4" s="468"/>
      <c r="AO4" s="468"/>
    </row>
    <row r="5" spans="1:41" x14ac:dyDescent="0.15">
      <c r="A5" s="168" t="s">
        <v>247</v>
      </c>
      <c r="B5" s="78"/>
      <c r="C5" s="164">
        <v>1800</v>
      </c>
      <c r="D5" s="78"/>
      <c r="E5" s="78"/>
      <c r="F5" s="78"/>
      <c r="G5" s="78"/>
      <c r="H5" s="78"/>
      <c r="I5" s="78"/>
      <c r="J5" s="78"/>
      <c r="K5" s="78"/>
      <c r="L5" s="78"/>
      <c r="M5" s="78"/>
      <c r="N5" s="78"/>
      <c r="O5" s="78"/>
      <c r="P5" s="78"/>
      <c r="Q5" s="78"/>
      <c r="R5" s="78"/>
      <c r="S5" s="78"/>
      <c r="T5" s="78"/>
      <c r="U5" s="78"/>
      <c r="V5" s="78"/>
      <c r="W5" s="468"/>
      <c r="X5" s="468"/>
      <c r="Y5" s="468"/>
      <c r="Z5" s="468"/>
      <c r="AA5" s="468"/>
      <c r="AB5" s="468"/>
      <c r="AC5" s="468"/>
      <c r="AD5" s="468"/>
      <c r="AE5" s="468"/>
      <c r="AF5" s="468"/>
      <c r="AG5" s="468"/>
      <c r="AH5" s="468"/>
      <c r="AI5" s="468"/>
      <c r="AJ5" s="468"/>
      <c r="AK5" s="468"/>
      <c r="AL5" s="468"/>
      <c r="AM5" s="468"/>
      <c r="AN5" s="468"/>
      <c r="AO5" s="468"/>
    </row>
    <row r="6" spans="1:41" x14ac:dyDescent="0.15">
      <c r="A6" s="168"/>
      <c r="B6" s="78"/>
      <c r="C6" s="78"/>
      <c r="D6" s="78"/>
      <c r="E6" s="78"/>
      <c r="F6" s="78"/>
      <c r="G6" s="78"/>
      <c r="H6" s="78"/>
      <c r="I6" s="78"/>
      <c r="J6" s="78"/>
      <c r="K6" s="78"/>
      <c r="L6" s="78"/>
      <c r="M6" s="78"/>
      <c r="N6" s="78"/>
      <c r="O6" s="78"/>
      <c r="P6" s="78"/>
      <c r="Q6" s="78"/>
      <c r="R6" s="78"/>
      <c r="S6" s="78"/>
      <c r="T6" s="78"/>
      <c r="U6" s="78"/>
      <c r="V6" s="78"/>
      <c r="W6" s="468"/>
      <c r="X6" s="468"/>
      <c r="Y6" s="468"/>
      <c r="Z6" s="468"/>
      <c r="AA6" s="468"/>
      <c r="AB6" s="468"/>
      <c r="AC6" s="468"/>
      <c r="AD6" s="468"/>
      <c r="AE6" s="468"/>
      <c r="AF6" s="468"/>
      <c r="AG6" s="468"/>
      <c r="AH6" s="468"/>
      <c r="AI6" s="468"/>
      <c r="AJ6" s="468"/>
      <c r="AK6" s="468"/>
      <c r="AL6" s="468"/>
      <c r="AM6" s="468"/>
      <c r="AN6" s="468"/>
      <c r="AO6" s="468"/>
    </row>
    <row r="7" spans="1:41" ht="75" x14ac:dyDescent="0.15">
      <c r="A7" s="363" t="s">
        <v>248</v>
      </c>
      <c r="B7" s="364" t="s">
        <v>249</v>
      </c>
      <c r="C7" s="365" t="s">
        <v>250</v>
      </c>
      <c r="D7" s="365" t="s">
        <v>251</v>
      </c>
      <c r="E7" s="365" t="s">
        <v>597</v>
      </c>
      <c r="F7" s="365" t="s">
        <v>598</v>
      </c>
      <c r="G7" s="365" t="s">
        <v>599</v>
      </c>
      <c r="H7" s="365" t="s">
        <v>398</v>
      </c>
      <c r="I7" s="365" t="s">
        <v>746</v>
      </c>
      <c r="J7" s="373" t="s">
        <v>1363</v>
      </c>
      <c r="K7" s="374" t="s">
        <v>600</v>
      </c>
      <c r="L7" s="367" t="s">
        <v>1070</v>
      </c>
      <c r="M7" s="368" t="s">
        <v>361</v>
      </c>
      <c r="N7" s="368" t="s">
        <v>1679</v>
      </c>
      <c r="O7" s="368" t="s">
        <v>275</v>
      </c>
      <c r="P7" s="368" t="s">
        <v>1378</v>
      </c>
      <c r="Q7" s="375" t="s">
        <v>1364</v>
      </c>
      <c r="R7" s="375" t="s">
        <v>1365</v>
      </c>
      <c r="S7" s="376" t="s">
        <v>1366</v>
      </c>
      <c r="T7" s="376" t="s">
        <v>1367</v>
      </c>
      <c r="U7" s="369" t="s">
        <v>1368</v>
      </c>
      <c r="V7" s="369" t="s">
        <v>1369</v>
      </c>
      <c r="W7" s="468"/>
      <c r="X7" s="468"/>
      <c r="Y7" s="468"/>
      <c r="Z7" s="468"/>
      <c r="AA7" s="468"/>
      <c r="AB7" s="468"/>
      <c r="AC7" s="468"/>
      <c r="AD7" s="468"/>
      <c r="AE7" s="468"/>
      <c r="AF7" s="468"/>
      <c r="AG7" s="468"/>
      <c r="AH7" s="468"/>
      <c r="AI7" s="468"/>
      <c r="AJ7" s="468"/>
      <c r="AK7" s="468"/>
      <c r="AL7" s="468"/>
      <c r="AM7" s="468"/>
      <c r="AN7" s="468"/>
      <c r="AO7" s="468"/>
    </row>
    <row r="8" spans="1:41" x14ac:dyDescent="0.15">
      <c r="A8" s="163" t="str">
        <f>'END Jul 2023'!K2</f>
        <v>Energy Locals</v>
      </c>
      <c r="B8" s="158" t="str">
        <f>'END Jul 2023'!L2</f>
        <v>Online Member</v>
      </c>
      <c r="C8" s="215">
        <f>IF('END Jul 2023'!BP2=0,91*'END Jul 2023'!M2/100,(91*'END Jul 2023'!M2/100)+'END Jul 2023'!BP2/4)</f>
        <v>78.740909090909085</v>
      </c>
      <c r="D8" s="215">
        <f>IF('END Jul 2023'!O2="",$C$5*'END Jul 2023'!N2/100,IF($C$5&gt;='END Jul 2023'!P2,('END Jul 2023'!P2*'END Jul 2023'!N2/100),($C$5*'END Jul 2023'!N2/100)))</f>
        <v>556.36363636363637</v>
      </c>
      <c r="E8" s="215">
        <f>IF(AND('END Jul 2023'!P2&gt;0,'END Jul 2023'!R2&gt;0),IF($C$5&lt;'END Jul 2023'!P2,0,IF($C$5&lt;=('END Jul 2023'!R2+'END Jul 2023'!P2),(($C$5-'END Jul 2023'!P2)*'END Jul 2023'!Q2/100),(('END Jul 2023'!R2)*'END Jul 2023'!Q2/100))),0)</f>
        <v>0</v>
      </c>
      <c r="F8" s="215">
        <f>IF(AND('END Jul 2023'!Q2&gt;0,'END Jul 2023'!S2&gt;0),IF($C$5&lt;('END Jul 2023'!R2+'END Jul 2023'!P2),0,IF($C$5&lt;=('END Jul 2023'!T2+'END Jul 2023'!R2+'END Jul 2023'!P2),(($C$5-('END Jul 2023'!R2+'END Jul 2023'!P2))*'END Jul 2023'!S2/100),('END Jul 2023'!T2*'END Jul 2023'!S2/100))),0)</f>
        <v>0</v>
      </c>
      <c r="G8" s="215">
        <v>0</v>
      </c>
      <c r="H8" s="215">
        <f>IF(AND('END Jul 2023'!R2&gt;0,'END Jul 2023'!T2&gt;0),IF(($C$5&lt;'END Jul 2023'!T2),(0),($C$5-'END Jul 2023'!T2)*'END Jul 2023'!U2/100),IF(AND('END Jul 2023'!R2&gt;0,'END Jul 2023'!T2=""),IF(($C$5&lt;'END Jul 2023'!R2+'END Jul 2023'!P2),(0),(($C$5-('END Jul 2023'!R2+'END Jul 2023'!P2))*'END Jul 2023'!S2/100)),IF(AND('END Jul 2023'!P2&gt;0,'END Jul 2023'!R2=""&gt;0),IF(($C$5&lt;'END Jul 2023'!P2),(0),($C$5-'END Jul 2023'!P2)*'END Jul 2023'!Q2/100),0)))</f>
        <v>0</v>
      </c>
      <c r="I8" s="215">
        <f t="shared" ref="I8:I21" si="0">SUM(C8:H8)</f>
        <v>635.10454545454547</v>
      </c>
      <c r="J8" s="377">
        <f t="shared" ref="J8:J21" si="1">(I8-C8)*4</f>
        <v>2225.4545454545455</v>
      </c>
      <c r="K8" s="209">
        <f t="shared" ref="K8:K21" si="2">I8*4</f>
        <v>2540.4181818181819</v>
      </c>
      <c r="L8" s="181">
        <f>K8*1.1</f>
        <v>2794.4600000000005</v>
      </c>
      <c r="M8" s="209">
        <f>'END Jul 2023'!AZ2</f>
        <v>0</v>
      </c>
      <c r="N8" s="209">
        <f>'END Jul 2023'!BA2</f>
        <v>0</v>
      </c>
      <c r="O8" s="209">
        <f>'END Jul 2023'!BB2</f>
        <v>0</v>
      </c>
      <c r="P8" s="209">
        <f>'END Jul 2023'!BC2</f>
        <v>0</v>
      </c>
      <c r="Q8" s="378" t="str">
        <f t="shared" ref="Q8:Q21" si="3">IF(SUM(M8:P8)=0,"No discount",IF(M8&gt;0,"Guaranteed off bill",IF(N8&gt;0,"Guaranteed off usENDe",IF(O8&gt;0,"Pay-on-time off bill","Pay-on-time off usENDe"))))</f>
        <v>No discount</v>
      </c>
      <c r="R8" s="378" t="str">
        <f t="shared" ref="R8:R21" si="4">IF(OR(A8="Origin Energy",A8="Red Energy",A8="Powershop"),"Inclusive","Exclusive")</f>
        <v>Exclusive</v>
      </c>
      <c r="S8" s="209">
        <f t="shared" ref="S8:S21" si="5">IF(AND(Q8="Guaranteed off bill",R8="Inclusive"),((K8*1.1)-((K8*1.1)*M8/100))/1.1,IF(AND(Q8="Guaranteed off usENDe",R8="Inclusive"),((K8*1.1)-((J8*1.1)*N8/100))/1.1,IF(AND(Q8="Guaranteed off bill",R8="Exclusive"),K8-(K8*M8/100),IF(AND(Q8="Guaranteed off usENDe",R8="Exclusive"),K8-(J8*N8/100),IF(R8="Inclusive",((K8*1.1))/1.1,K8)))))</f>
        <v>2540.4181818181819</v>
      </c>
      <c r="T8" s="209">
        <f t="shared" ref="T8:T21" si="6">IF(AND(Q8="Pay-on-time off bill",R8="Inclusive"),((S8*1.1)-((S8*1.1)*O8/100))/1.1,IF(AND(Q8="Pay-on-time off usENDe",R8="Inclusive"),((S8*1.1)-((J8*1.1)*P8/100))/1.1,IF(AND(Q8="Pay-on-time off bill",R8="Exclusive"),S8-(S8*O8/100),IF(AND(Q8="Pay-on-time off usENDe",R8="Exclusive"),S8-(J8*P8/100),IF(R8="Inclusive",((S8*1.1))/1.1,S8)))))</f>
        <v>2540.4181818181819</v>
      </c>
      <c r="U8" s="383">
        <f>S8*1.1</f>
        <v>2794.4600000000005</v>
      </c>
      <c r="V8" s="383">
        <f>T8*1.1</f>
        <v>2794.4600000000005</v>
      </c>
      <c r="W8" s="468"/>
      <c r="X8" s="468"/>
      <c r="Y8" s="468"/>
      <c r="Z8" s="468"/>
      <c r="AA8" s="468"/>
      <c r="AB8" s="468"/>
      <c r="AC8" s="468"/>
      <c r="AD8" s="468"/>
      <c r="AE8" s="468"/>
      <c r="AF8" s="468"/>
      <c r="AG8" s="468"/>
      <c r="AH8" s="468"/>
      <c r="AI8" s="468"/>
      <c r="AJ8" s="468"/>
      <c r="AK8" s="468"/>
      <c r="AL8" s="468"/>
      <c r="AM8" s="468"/>
      <c r="AN8" s="468"/>
      <c r="AO8" s="468"/>
    </row>
    <row r="9" spans="1:41" x14ac:dyDescent="0.15">
      <c r="A9" s="163" t="str">
        <f>'END Jul 2023'!K3</f>
        <v>AGL</v>
      </c>
      <c r="B9" s="158" t="str">
        <f>'END Jul 2023'!L3</f>
        <v>Value Saver</v>
      </c>
      <c r="C9" s="215">
        <f>IF('END Jul 2023'!BP3=0,91*'END Jul 2023'!M3/100,(91*'END Jul 2023'!M3/100)+'END Jul 2023'!BP3/4)</f>
        <v>80.013818181818181</v>
      </c>
      <c r="D9" s="215">
        <f>IF('END Jul 2023'!O3="",$C$5*'END Jul 2023'!N3/100,IF($C$5&gt;='END Jul 2023'!P3,('END Jul 2023'!P3*'END Jul 2023'!N3/100),($C$5*'END Jul 2023'!N3/100)))</f>
        <v>549.65454545454543</v>
      </c>
      <c r="E9" s="215">
        <f>IF(AND('END Jul 2023'!P3&gt;0,'END Jul 2023'!R3&gt;0),IF($C$5&lt;'END Jul 2023'!P3,0,IF($C$5&lt;=('END Jul 2023'!R3+'END Jul 2023'!P3),(($C$5-'END Jul 2023'!P3)*'END Jul 2023'!Q3/100),(('END Jul 2023'!R3)*'END Jul 2023'!Q3/100))),0)</f>
        <v>0</v>
      </c>
      <c r="F9" s="215">
        <f>IF(AND('END Jul 2023'!Q3&gt;0,'END Jul 2023'!S3&gt;0),IF($C$5&lt;('END Jul 2023'!R3+'END Jul 2023'!P3),0,IF($C$5&lt;=('END Jul 2023'!T3+'END Jul 2023'!R3+'END Jul 2023'!P3),(($C$5-('END Jul 2023'!R3+'END Jul 2023'!P3))*'END Jul 2023'!S3/100),('END Jul 2023'!T3*'END Jul 2023'!S3/100))),0)</f>
        <v>0</v>
      </c>
      <c r="G9" s="215">
        <v>0</v>
      </c>
      <c r="H9" s="215">
        <f>IF(AND('END Jul 2023'!R3&gt;0,'END Jul 2023'!T3&gt;0),IF(($C$5&lt;'END Jul 2023'!T3),(0),($C$5-'END Jul 2023'!T3)*'END Jul 2023'!U3/100),IF(AND('END Jul 2023'!R3&gt;0,'END Jul 2023'!T3=""),IF(($C$5&lt;'END Jul 2023'!R3+'END Jul 2023'!P3),(0),(($C$5-('END Jul 2023'!R3+'END Jul 2023'!P3))*'END Jul 2023'!S3/100)),IF(AND('END Jul 2023'!P3&gt;0,'END Jul 2023'!R3=""&gt;0),IF(($C$5&lt;'END Jul 2023'!P3),(0),($C$5-'END Jul 2023'!P3)*'END Jul 2023'!Q3/100),0)))</f>
        <v>0</v>
      </c>
      <c r="I9" s="215">
        <f t="shared" ref="I9:I11" si="7">SUM(C9:H9)</f>
        <v>629.66836363636367</v>
      </c>
      <c r="J9" s="377">
        <f t="shared" si="1"/>
        <v>2198.6181818181822</v>
      </c>
      <c r="K9" s="209">
        <f t="shared" si="2"/>
        <v>2518.6734545454547</v>
      </c>
      <c r="L9" s="181">
        <f t="shared" ref="L9:L21" si="8">K9*1.1</f>
        <v>2770.5408000000002</v>
      </c>
      <c r="M9" s="209">
        <f>'END Jul 2023'!AZ3</f>
        <v>0</v>
      </c>
      <c r="N9" s="209">
        <f>'END Jul 2023'!BA3</f>
        <v>0</v>
      </c>
      <c r="O9" s="209">
        <f>'END Jul 2023'!BB3</f>
        <v>0</v>
      </c>
      <c r="P9" s="209">
        <f>'END Jul 2023'!BC3</f>
        <v>0</v>
      </c>
      <c r="Q9" s="378" t="str">
        <f t="shared" si="3"/>
        <v>No discount</v>
      </c>
      <c r="R9" s="378" t="str">
        <f t="shared" si="4"/>
        <v>Exclusive</v>
      </c>
      <c r="S9" s="379">
        <f t="shared" si="5"/>
        <v>2518.6734545454547</v>
      </c>
      <c r="T9" s="209">
        <f t="shared" si="6"/>
        <v>2518.6734545454547</v>
      </c>
      <c r="U9" s="381">
        <f t="shared" ref="U9:V21" si="9">S9*1.1</f>
        <v>2770.5408000000002</v>
      </c>
      <c r="V9" s="381">
        <f t="shared" si="9"/>
        <v>2770.5408000000002</v>
      </c>
      <c r="W9" s="468"/>
      <c r="X9" s="468"/>
      <c r="Y9" s="468"/>
      <c r="Z9" s="468"/>
      <c r="AA9" s="468"/>
      <c r="AB9" s="468"/>
      <c r="AC9" s="468"/>
      <c r="AD9" s="468"/>
      <c r="AE9" s="468"/>
      <c r="AF9" s="468"/>
      <c r="AG9" s="468"/>
      <c r="AH9" s="468"/>
      <c r="AI9" s="468"/>
      <c r="AJ9" s="468"/>
      <c r="AK9" s="468"/>
      <c r="AL9" s="468"/>
      <c r="AM9" s="468"/>
      <c r="AN9" s="468"/>
      <c r="AO9" s="468"/>
    </row>
    <row r="10" spans="1:41" x14ac:dyDescent="0.15">
      <c r="A10" s="163" t="str">
        <f>'END Jul 2023'!K4</f>
        <v>Alinta Energy</v>
      </c>
      <c r="B10" s="158" t="str">
        <f>'END Jul 2023'!L4</f>
        <v>Home Deal</v>
      </c>
      <c r="C10" s="215">
        <f>IF('END Jul 2023'!BP4=0,91*'END Jul 2023'!M4/100,(91*'END Jul 2023'!M4/100)+'END Jul 2023'!BP4/4)</f>
        <v>81.337454545454534</v>
      </c>
      <c r="D10" s="215">
        <f>IF('END Jul 2023'!O4="",$C$5*'END Jul 2023'!N4/100,IF($C$5&gt;='END Jul 2023'!P4,('END Jul 2023'!P4*'END Jul 2023'!N4/100),($C$5*'END Jul 2023'!N4/100)))</f>
        <v>599.72727272727263</v>
      </c>
      <c r="E10" s="215">
        <f>IF(AND('END Jul 2023'!P4&gt;0,'END Jul 2023'!R4&gt;0),IF($C$5&lt;'END Jul 2023'!P4,0,IF($C$5&lt;=('END Jul 2023'!R4+'END Jul 2023'!P4),(($C$5-'END Jul 2023'!P4)*'END Jul 2023'!Q4/100),(('END Jul 2023'!R4)*'END Jul 2023'!Q4/100))),0)</f>
        <v>0</v>
      </c>
      <c r="F10" s="215">
        <f>IF(AND('END Jul 2023'!Q4&gt;0,'END Jul 2023'!S4&gt;0),IF($C$5&lt;('END Jul 2023'!R4+'END Jul 2023'!P4),0,IF($C$5&lt;=('END Jul 2023'!T4+'END Jul 2023'!R4+'END Jul 2023'!P4),(($C$5-('END Jul 2023'!R4+'END Jul 2023'!P4))*'END Jul 2023'!S4/100),('END Jul 2023'!T4*'END Jul 2023'!S4/100))),0)</f>
        <v>0</v>
      </c>
      <c r="G10" s="215">
        <v>0</v>
      </c>
      <c r="H10" s="215">
        <f>IF(AND('END Jul 2023'!R4&gt;0,'END Jul 2023'!T4&gt;0),IF(($C$5&lt;'END Jul 2023'!T4),(0),($C$5-'END Jul 2023'!T4)*'END Jul 2023'!U4/100),IF(AND('END Jul 2023'!R4&gt;0,'END Jul 2023'!T4=""),IF(($C$5&lt;'END Jul 2023'!R4+'END Jul 2023'!P4),(0),(($C$5-('END Jul 2023'!R4+'END Jul 2023'!P4))*'END Jul 2023'!S4/100)),IF(AND('END Jul 2023'!P4&gt;0,'END Jul 2023'!R4=""&gt;0),IF(($C$5&lt;'END Jul 2023'!P4),(0),($C$5-'END Jul 2023'!P4)*'END Jul 2023'!Q4/100),0)))</f>
        <v>0</v>
      </c>
      <c r="I10" s="215">
        <f t="shared" si="7"/>
        <v>681.06472727272717</v>
      </c>
      <c r="J10" s="377">
        <f t="shared" si="1"/>
        <v>2398.9090909090905</v>
      </c>
      <c r="K10" s="209">
        <f t="shared" si="2"/>
        <v>2724.2589090909087</v>
      </c>
      <c r="L10" s="181">
        <f t="shared" si="8"/>
        <v>2996.6848</v>
      </c>
      <c r="M10" s="209">
        <f>'END Jul 2023'!AZ4</f>
        <v>0</v>
      </c>
      <c r="N10" s="209">
        <f>'END Jul 2023'!BA4</f>
        <v>0</v>
      </c>
      <c r="O10" s="209">
        <f>'END Jul 2023'!BB4</f>
        <v>0</v>
      </c>
      <c r="P10" s="209">
        <f>'END Jul 2023'!BC4</f>
        <v>0</v>
      </c>
      <c r="Q10" s="378" t="str">
        <f t="shared" si="3"/>
        <v>No discount</v>
      </c>
      <c r="R10" s="378" t="str">
        <f t="shared" si="4"/>
        <v>Exclusive</v>
      </c>
      <c r="S10" s="379">
        <f t="shared" si="5"/>
        <v>2724.2589090909087</v>
      </c>
      <c r="T10" s="209">
        <f t="shared" si="6"/>
        <v>2724.2589090909087</v>
      </c>
      <c r="U10" s="381">
        <f t="shared" si="9"/>
        <v>2996.6848</v>
      </c>
      <c r="V10" s="381">
        <f t="shared" si="9"/>
        <v>2996.6848</v>
      </c>
      <c r="W10" s="468"/>
      <c r="X10" s="468"/>
      <c r="Y10" s="468"/>
      <c r="Z10" s="468"/>
      <c r="AA10" s="468"/>
      <c r="AB10" s="468"/>
      <c r="AC10" s="468"/>
      <c r="AD10" s="468"/>
      <c r="AE10" s="468"/>
      <c r="AF10" s="468"/>
      <c r="AG10" s="468"/>
      <c r="AH10" s="468"/>
      <c r="AI10" s="468"/>
      <c r="AJ10" s="468"/>
      <c r="AK10" s="468"/>
      <c r="AL10" s="468"/>
      <c r="AM10" s="468"/>
      <c r="AN10" s="468"/>
      <c r="AO10" s="468"/>
    </row>
    <row r="11" spans="1:41" x14ac:dyDescent="0.15">
      <c r="A11" s="163" t="str">
        <f>'END Jul 2023'!K5</f>
        <v>Diamond Energy</v>
      </c>
      <c r="B11" s="158" t="str">
        <f>'END Jul 2023'!L5</f>
        <v xml:space="preserve">Renewable Saver </v>
      </c>
      <c r="C11" s="215">
        <f>IF('END Jul 2023'!BP5=0,91*'END Jul 2023'!M5/100,(91*'END Jul 2023'!M5/100)+'END Jul 2023'!BP5/4)</f>
        <v>70.069999999999993</v>
      </c>
      <c r="D11" s="215">
        <f>IF('END Jul 2023'!O5="",$C$5*'END Jul 2023'!N5/100,IF($C$5&gt;='END Jul 2023'!P5,('END Jul 2023'!P5*'END Jul 2023'!N5/100),($C$5*'END Jul 2023'!N5/100)))</f>
        <v>89.263636363636365</v>
      </c>
      <c r="E11" s="215">
        <f>IF(AND('END Jul 2023'!P5&gt;0,'END Jul 2023'!R5&gt;0),IF($C$5&lt;'END Jul 2023'!P5,0,IF($C$5&lt;=('END Jul 2023'!R5+'END Jul 2023'!P5),(($C$5-'END Jul 2023'!P5)*'END Jul 2023'!Q5/100),(('END Jul 2023'!R5)*'END Jul 2023'!Q5/100))),0)</f>
        <v>0</v>
      </c>
      <c r="F11" s="215">
        <f>IF(AND('END Jul 2023'!Q5&gt;0,'END Jul 2023'!S5&gt;0),IF($C$5&lt;('END Jul 2023'!R5+'END Jul 2023'!P5),0,IF($C$5&lt;=('END Jul 2023'!T5+'END Jul 2023'!R5+'END Jul 2023'!P5),(($C$5-('END Jul 2023'!R5+'END Jul 2023'!P5))*'END Jul 2023'!S5/100),('END Jul 2023'!T5*'END Jul 2023'!S5/100))),0)</f>
        <v>0</v>
      </c>
      <c r="G11" s="215">
        <v>0</v>
      </c>
      <c r="H11" s="215">
        <f>IF(AND('END Jul 2023'!R5&gt;0,'END Jul 2023'!T5&gt;0),IF(($C$5&lt;'END Jul 2023'!T5),(0),($C$5-'END Jul 2023'!T5)*'END Jul 2023'!U5/100),IF(AND('END Jul 2023'!R5&gt;0,'END Jul 2023'!T5=""),IF(($C$5&lt;'END Jul 2023'!R5+'END Jul 2023'!P5),(0),(($C$5-('END Jul 2023'!R5+'END Jul 2023'!P5))*'END Jul 2023'!S5/100)),IF(AND('END Jul 2023'!P5&gt;0,'END Jul 2023'!R5=""&gt;0),IF(($C$5&lt;'END Jul 2023'!P5),(0),($C$5-'END Jul 2023'!P5)*'END Jul 2023'!Q5/100),0)))</f>
        <v>558.81818181818176</v>
      </c>
      <c r="I11" s="215">
        <f t="shared" si="7"/>
        <v>718.15181818181804</v>
      </c>
      <c r="J11" s="377">
        <f t="shared" si="1"/>
        <v>2592.3272727272724</v>
      </c>
      <c r="K11" s="209">
        <f t="shared" si="2"/>
        <v>2872.6072727272722</v>
      </c>
      <c r="L11" s="181">
        <f t="shared" si="8"/>
        <v>3159.8679999999995</v>
      </c>
      <c r="M11" s="209">
        <f>'END Jul 2023'!AZ5</f>
        <v>0</v>
      </c>
      <c r="N11" s="209">
        <f>'END Jul 2023'!BA5</f>
        <v>0</v>
      </c>
      <c r="O11" s="209">
        <f>'END Jul 2023'!BB5</f>
        <v>2</v>
      </c>
      <c r="P11" s="209">
        <f>'END Jul 2023'!BC5</f>
        <v>0</v>
      </c>
      <c r="Q11" s="378" t="str">
        <f t="shared" si="3"/>
        <v>Pay-on-time off bill</v>
      </c>
      <c r="R11" s="378" t="str">
        <f t="shared" si="4"/>
        <v>Exclusive</v>
      </c>
      <c r="S11" s="379">
        <f t="shared" si="5"/>
        <v>2872.6072727272722</v>
      </c>
      <c r="T11" s="209">
        <f t="shared" si="6"/>
        <v>2815.1551272727265</v>
      </c>
      <c r="U11" s="381">
        <f t="shared" si="9"/>
        <v>3159.8679999999995</v>
      </c>
      <c r="V11" s="381">
        <f t="shared" si="9"/>
        <v>3096.6706399999994</v>
      </c>
      <c r="W11" s="468"/>
      <c r="X11" s="468"/>
      <c r="Y11" s="468"/>
      <c r="Z11" s="468"/>
      <c r="AA11" s="468"/>
      <c r="AB11" s="468"/>
      <c r="AC11" s="468"/>
      <c r="AD11" s="468"/>
      <c r="AE11" s="468"/>
      <c r="AF11" s="468"/>
      <c r="AG11" s="468"/>
      <c r="AH11" s="468"/>
      <c r="AI11" s="468"/>
      <c r="AJ11" s="468"/>
      <c r="AK11" s="468"/>
      <c r="AL11" s="468"/>
      <c r="AM11" s="468"/>
      <c r="AN11" s="468"/>
      <c r="AO11" s="468"/>
    </row>
    <row r="12" spans="1:41" x14ac:dyDescent="0.15">
      <c r="A12" s="163" t="str">
        <f>'END Jul 2023'!K6</f>
        <v>Dodo Power &amp; Gas</v>
      </c>
      <c r="B12" s="158" t="str">
        <f>'END Jul 2023'!L6</f>
        <v>Market offer</v>
      </c>
      <c r="C12" s="215">
        <f>IF('END Jul 2023'!BP6=0,91*'END Jul 2023'!M6/100,(91*'END Jul 2023'!M6/100)+'END Jul 2023'!BP6/4)</f>
        <v>81.155454545454546</v>
      </c>
      <c r="D12" s="215">
        <f>IF('END Jul 2023'!O6="",$C$5*'END Jul 2023'!N6/100,IF($C$5&gt;='END Jul 2023'!P6,('END Jul 2023'!P6*'END Jul 2023'!N6/100),($C$5*'END Jul 2023'!N6/100)))</f>
        <v>524.12727272727273</v>
      </c>
      <c r="E12" s="215">
        <f>IF(AND('END Jul 2023'!P6&gt;0,'END Jul 2023'!R6&gt;0),IF($C$5&lt;'END Jul 2023'!P6,0,IF($C$5&lt;=('END Jul 2023'!R6+'END Jul 2023'!P6),(($C$5-'END Jul 2023'!P6)*'END Jul 2023'!Q6/100),(('END Jul 2023'!R6)*'END Jul 2023'!Q6/100))),0)</f>
        <v>0</v>
      </c>
      <c r="F12" s="215">
        <f>IF(AND('END Jul 2023'!Q6&gt;0,'END Jul 2023'!S6&gt;0),IF($C$5&lt;('END Jul 2023'!R6+'END Jul 2023'!P6),0,IF($C$5&lt;=('END Jul 2023'!T6+'END Jul 2023'!R6+'END Jul 2023'!P6),(($C$5-('END Jul 2023'!R6+'END Jul 2023'!P6))*'END Jul 2023'!S6/100),('END Jul 2023'!T6*'END Jul 2023'!S6/100))),0)</f>
        <v>0</v>
      </c>
      <c r="G12" s="215">
        <v>0</v>
      </c>
      <c r="H12" s="215">
        <f>IF(AND('END Jul 2023'!R6&gt;0,'END Jul 2023'!T6&gt;0),IF(($C$5&lt;'END Jul 2023'!T6),(0),($C$5-'END Jul 2023'!T6)*'END Jul 2023'!U6/100),IF(AND('END Jul 2023'!R6&gt;0,'END Jul 2023'!T6=""),IF(($C$5&lt;'END Jul 2023'!R6+'END Jul 2023'!P6),(0),(($C$5-('END Jul 2023'!R6+'END Jul 2023'!P6))*'END Jul 2023'!S6/100)),IF(AND('END Jul 2023'!P6&gt;0,'END Jul 2023'!R6=""&gt;0),IF(($C$5&lt;'END Jul 2023'!P6),(0),($C$5-'END Jul 2023'!P6)*'END Jul 2023'!Q6/100),0)))</f>
        <v>0</v>
      </c>
      <c r="I12" s="215">
        <f t="shared" si="0"/>
        <v>605.28272727272724</v>
      </c>
      <c r="J12" s="377">
        <f t="shared" si="1"/>
        <v>2096.5090909090909</v>
      </c>
      <c r="K12" s="209">
        <f t="shared" si="2"/>
        <v>2421.130909090909</v>
      </c>
      <c r="L12" s="181">
        <f t="shared" si="8"/>
        <v>2663.2440000000001</v>
      </c>
      <c r="M12" s="209">
        <f>'END Jul 2023'!AZ6</f>
        <v>0</v>
      </c>
      <c r="N12" s="209">
        <f>'END Jul 2023'!BA6</f>
        <v>0</v>
      </c>
      <c r="O12" s="209">
        <f>'END Jul 2023'!BB6</f>
        <v>0</v>
      </c>
      <c r="P12" s="209">
        <f>'END Jul 2023'!BC6</f>
        <v>0</v>
      </c>
      <c r="Q12" s="378" t="str">
        <f t="shared" si="3"/>
        <v>No discount</v>
      </c>
      <c r="R12" s="378" t="str">
        <f t="shared" si="4"/>
        <v>Exclusive</v>
      </c>
      <c r="S12" s="379">
        <f t="shared" si="5"/>
        <v>2421.130909090909</v>
      </c>
      <c r="T12" s="209">
        <f t="shared" si="6"/>
        <v>2421.130909090909</v>
      </c>
      <c r="U12" s="381">
        <f t="shared" si="9"/>
        <v>2663.2440000000001</v>
      </c>
      <c r="V12" s="381">
        <f t="shared" si="9"/>
        <v>2663.2440000000001</v>
      </c>
      <c r="W12" s="468"/>
      <c r="X12" s="468"/>
      <c r="Y12" s="468"/>
      <c r="Z12" s="468"/>
      <c r="AA12" s="468"/>
      <c r="AB12" s="468"/>
      <c r="AC12" s="468"/>
      <c r="AD12" s="468"/>
      <c r="AE12" s="468"/>
      <c r="AF12" s="468"/>
      <c r="AG12" s="468"/>
      <c r="AH12" s="468"/>
      <c r="AI12" s="468"/>
      <c r="AJ12" s="468"/>
      <c r="AK12" s="468"/>
      <c r="AL12" s="468"/>
      <c r="AM12" s="468"/>
      <c r="AN12" s="468"/>
      <c r="AO12" s="468"/>
    </row>
    <row r="13" spans="1:41" x14ac:dyDescent="0.15">
      <c r="A13" s="163" t="str">
        <f>'END Jul 2023'!K7</f>
        <v>EnergyAustralia</v>
      </c>
      <c r="B13" s="158" t="str">
        <f>'END Jul 2023'!L7</f>
        <v>Flexi Plan</v>
      </c>
      <c r="C13" s="215">
        <f>IF('END Jul 2023'!BP7=0,91*'END Jul 2023'!M7/100,(91*'END Jul 2023'!M7/100)+'END Jul 2023'!BP7/4)</f>
        <v>79.625</v>
      </c>
      <c r="D13" s="215">
        <f>IF('END Jul 2023'!O7="",$C$5*'END Jul 2023'!N7/100,IF($C$5&gt;='END Jul 2023'!P7,('END Jul 2023'!P7*'END Jul 2023'!N7/100),($C$5*'END Jul 2023'!N7/100)))</f>
        <v>624.76363636363624</v>
      </c>
      <c r="E13" s="215">
        <f>IF(AND('END Jul 2023'!P7&gt;0,'END Jul 2023'!R7&gt;0),IF($C$5&lt;'END Jul 2023'!P7,0,IF($C$5&lt;=('END Jul 2023'!R7+'END Jul 2023'!P7),(($C$5-'END Jul 2023'!P7)*'END Jul 2023'!Q7/100),(('END Jul 2023'!R7)*'END Jul 2023'!Q7/100))),0)</f>
        <v>0</v>
      </c>
      <c r="F13" s="215">
        <f>IF(AND('END Jul 2023'!Q7&gt;0,'END Jul 2023'!S7&gt;0),IF($C$5&lt;('END Jul 2023'!R7+'END Jul 2023'!P7),0,IF($C$5&lt;=('END Jul 2023'!T7+'END Jul 2023'!R7+'END Jul 2023'!P7),(($C$5-('END Jul 2023'!R7+'END Jul 2023'!P7))*'END Jul 2023'!S7/100),('END Jul 2023'!T7*'END Jul 2023'!S7/100))),0)</f>
        <v>0</v>
      </c>
      <c r="G13" s="215">
        <v>0</v>
      </c>
      <c r="H13" s="215">
        <f>IF(AND('END Jul 2023'!R7&gt;0,'END Jul 2023'!T7&gt;0),IF(($C$5&lt;'END Jul 2023'!T7),(0),($C$5-'END Jul 2023'!T7)*'END Jul 2023'!U7/100),IF(AND('END Jul 2023'!R7&gt;0,'END Jul 2023'!T7=""),IF(($C$5&lt;'END Jul 2023'!R7+'END Jul 2023'!P7),(0),(($C$5-('END Jul 2023'!R7+'END Jul 2023'!P7))*'END Jul 2023'!S7/100)),IF(AND('END Jul 2023'!P7&gt;0,'END Jul 2023'!R7=""&gt;0),IF(($C$5&lt;'END Jul 2023'!P7),(0),($C$5-'END Jul 2023'!P7)*'END Jul 2023'!Q7/100),0)))</f>
        <v>0</v>
      </c>
      <c r="I13" s="215">
        <f t="shared" ref="I13" si="10">SUM(C13:H13)</f>
        <v>704.38863636363624</v>
      </c>
      <c r="J13" s="377">
        <f t="shared" si="1"/>
        <v>2499.054545454545</v>
      </c>
      <c r="K13" s="209">
        <f t="shared" si="2"/>
        <v>2817.554545454545</v>
      </c>
      <c r="L13" s="181">
        <f t="shared" si="8"/>
        <v>3099.3099999999995</v>
      </c>
      <c r="M13" s="209">
        <f>'END Jul 2023'!AZ7</f>
        <v>10</v>
      </c>
      <c r="N13" s="209">
        <f>'END Jul 2023'!BA7</f>
        <v>0</v>
      </c>
      <c r="O13" s="209">
        <f>'END Jul 2023'!BB7</f>
        <v>0</v>
      </c>
      <c r="P13" s="209">
        <f>'END Jul 2023'!BC7</f>
        <v>0</v>
      </c>
      <c r="Q13" s="378" t="str">
        <f t="shared" si="3"/>
        <v>Guaranteed off bill</v>
      </c>
      <c r="R13" s="378" t="str">
        <f t="shared" si="4"/>
        <v>Exclusive</v>
      </c>
      <c r="S13" s="379">
        <f t="shared" si="5"/>
        <v>2535.7990909090904</v>
      </c>
      <c r="T13" s="209">
        <f t="shared" si="6"/>
        <v>2535.7990909090904</v>
      </c>
      <c r="U13" s="381">
        <f t="shared" si="9"/>
        <v>2789.3789999999995</v>
      </c>
      <c r="V13" s="381">
        <f t="shared" si="9"/>
        <v>2789.3789999999995</v>
      </c>
      <c r="W13" s="468"/>
      <c r="X13" s="468"/>
      <c r="Y13" s="468"/>
      <c r="Z13" s="468"/>
      <c r="AA13" s="468"/>
      <c r="AB13" s="468"/>
      <c r="AC13" s="468"/>
      <c r="AD13" s="468"/>
      <c r="AE13" s="468"/>
      <c r="AF13" s="468"/>
      <c r="AG13" s="468"/>
      <c r="AH13" s="468"/>
      <c r="AI13" s="468"/>
      <c r="AJ13" s="468"/>
      <c r="AK13" s="468"/>
      <c r="AL13" s="468"/>
      <c r="AM13" s="468"/>
      <c r="AN13" s="468"/>
      <c r="AO13" s="468"/>
    </row>
    <row r="14" spans="1:41" x14ac:dyDescent="0.15">
      <c r="A14" s="163" t="str">
        <f>'END Jul 2023'!K8</f>
        <v>Origin Energy</v>
      </c>
      <c r="B14" s="158" t="str">
        <f>'END Jul 2023'!L8</f>
        <v>Go Variable</v>
      </c>
      <c r="C14" s="215">
        <f>IF('END Jul 2023'!BP8=0,91*'END Jul 2023'!M8/100,(91*'END Jul 2023'!M8/100)+'END Jul 2023'!BP8/4)</f>
        <v>71.211636363636359</v>
      </c>
      <c r="D14" s="215">
        <f>IF('END Jul 2023'!O8="",$C$5*'END Jul 2023'!N8/100,IF($C$5&gt;='END Jul 2023'!P8,('END Jul 2023'!P8*'END Jul 2023'!N8/100),($C$5*'END Jul 2023'!N8/100)))</f>
        <v>585</v>
      </c>
      <c r="E14" s="215">
        <f>IF(AND('END Jul 2023'!P8&gt;0,'END Jul 2023'!R8&gt;0),IF($C$5&lt;'END Jul 2023'!P8,0,IF($C$5&lt;=('END Jul 2023'!R8+'END Jul 2023'!P8),(($C$5-'END Jul 2023'!P8)*'END Jul 2023'!Q8/100),(('END Jul 2023'!R8)*'END Jul 2023'!Q8/100))),0)</f>
        <v>0</v>
      </c>
      <c r="F14" s="215">
        <f>IF(AND('END Jul 2023'!Q8&gt;0,'END Jul 2023'!S8&gt;0),IF($C$5&lt;('END Jul 2023'!R8+'END Jul 2023'!P8),0,IF($C$5&lt;=('END Jul 2023'!T8+'END Jul 2023'!R8+'END Jul 2023'!P8),(($C$5-('END Jul 2023'!R8+'END Jul 2023'!P8))*'END Jul 2023'!S8/100),('END Jul 2023'!T8*'END Jul 2023'!S8/100))),0)</f>
        <v>0</v>
      </c>
      <c r="G14" s="215">
        <v>0</v>
      </c>
      <c r="H14" s="215">
        <f>IF(AND('END Jul 2023'!R8&gt;0,'END Jul 2023'!T8&gt;0),IF(($C$5&lt;'END Jul 2023'!T8),(0),($C$5-'END Jul 2023'!T8)*'END Jul 2023'!U8/100),IF(AND('END Jul 2023'!R8&gt;0,'END Jul 2023'!T8=""),IF(($C$5&lt;'END Jul 2023'!R8+'END Jul 2023'!P8),(0),(($C$5-('END Jul 2023'!R8+'END Jul 2023'!P8))*'END Jul 2023'!S8/100)),IF(AND('END Jul 2023'!P8&gt;0,'END Jul 2023'!R8=""&gt;0),IF(($C$5&lt;'END Jul 2023'!P8),(0),($C$5-'END Jul 2023'!P8)*'END Jul 2023'!Q8/100),0)))</f>
        <v>0</v>
      </c>
      <c r="I14" s="215">
        <f t="shared" ref="I14:I15" si="11">SUM(C14:H14)</f>
        <v>656.21163636363633</v>
      </c>
      <c r="J14" s="377">
        <f t="shared" si="1"/>
        <v>2340</v>
      </c>
      <c r="K14" s="209">
        <f t="shared" si="2"/>
        <v>2624.8465454545453</v>
      </c>
      <c r="L14" s="181">
        <f t="shared" si="8"/>
        <v>2887.3312000000001</v>
      </c>
      <c r="M14" s="209">
        <f>'END Jul 2023'!AZ8</f>
        <v>0</v>
      </c>
      <c r="N14" s="209">
        <f>'END Jul 2023'!BA8</f>
        <v>0</v>
      </c>
      <c r="O14" s="209">
        <f>'END Jul 2023'!BB8</f>
        <v>0</v>
      </c>
      <c r="P14" s="209">
        <f>'END Jul 2023'!BC8</f>
        <v>0</v>
      </c>
      <c r="Q14" s="378" t="str">
        <f t="shared" si="3"/>
        <v>No discount</v>
      </c>
      <c r="R14" s="378" t="str">
        <f t="shared" si="4"/>
        <v>Inclusive</v>
      </c>
      <c r="S14" s="379">
        <f t="shared" si="5"/>
        <v>2624.8465454545453</v>
      </c>
      <c r="T14" s="209">
        <f t="shared" si="6"/>
        <v>2624.8465454545453</v>
      </c>
      <c r="U14" s="381">
        <f t="shared" si="9"/>
        <v>2887.3312000000001</v>
      </c>
      <c r="V14" s="381">
        <f t="shared" si="9"/>
        <v>2887.3312000000001</v>
      </c>
      <c r="W14" s="468"/>
      <c r="X14" s="468"/>
      <c r="Y14" s="468"/>
      <c r="Z14" s="468"/>
      <c r="AA14" s="468"/>
      <c r="AB14" s="468"/>
      <c r="AC14" s="468"/>
      <c r="AD14" s="468"/>
      <c r="AE14" s="468"/>
      <c r="AF14" s="468"/>
      <c r="AG14" s="468"/>
      <c r="AH14" s="468"/>
      <c r="AI14" s="468"/>
      <c r="AJ14" s="468"/>
      <c r="AK14" s="468"/>
      <c r="AL14" s="468"/>
      <c r="AM14" s="468"/>
      <c r="AN14" s="468"/>
      <c r="AO14" s="468"/>
    </row>
    <row r="15" spans="1:41" x14ac:dyDescent="0.15">
      <c r="A15" s="163" t="str">
        <f>'END Jul 2023'!K9</f>
        <v>Powershop</v>
      </c>
      <c r="B15" s="158" t="str">
        <f>'END Jul 2023'!L9</f>
        <v>Carbon neutral</v>
      </c>
      <c r="C15" s="215">
        <f>IF('END Jul 2023'!BP9=0,91*'END Jul 2023'!M9/100,(91*'END Jul 2023'!M9/100)+'END Jul 2023'!BP9/4)</f>
        <v>112.98890909090909</v>
      </c>
      <c r="D15" s="215">
        <f>IF('END Jul 2023'!O9="",$C$5*'END Jul 2023'!N9/100,IF($C$5&gt;='END Jul 2023'!P9,('END Jul 2023'!P9*'END Jul 2023'!N9/100),($C$5*'END Jul 2023'!N9/100)))</f>
        <v>550.14545454545453</v>
      </c>
      <c r="E15" s="215">
        <f>IF(AND('END Jul 2023'!P9&gt;0,'END Jul 2023'!R9&gt;0),IF($C$5&lt;'END Jul 2023'!P9,0,IF($C$5&lt;=('END Jul 2023'!R9+'END Jul 2023'!P9),(($C$5-'END Jul 2023'!P9)*'END Jul 2023'!Q9/100),(('END Jul 2023'!R9)*'END Jul 2023'!Q9/100))),0)</f>
        <v>0</v>
      </c>
      <c r="F15" s="215">
        <f>IF(AND('END Jul 2023'!Q9&gt;0,'END Jul 2023'!S9&gt;0),IF($C$5&lt;('END Jul 2023'!R9+'END Jul 2023'!P9),0,IF($C$5&lt;=('END Jul 2023'!T9+'END Jul 2023'!R9+'END Jul 2023'!P9),(($C$5-('END Jul 2023'!R9+'END Jul 2023'!P9))*'END Jul 2023'!S9/100),('END Jul 2023'!T9*'END Jul 2023'!S9/100))),0)</f>
        <v>0</v>
      </c>
      <c r="G15" s="215">
        <v>0</v>
      </c>
      <c r="H15" s="215">
        <f>IF(AND('END Jul 2023'!R9&gt;0,'END Jul 2023'!T9&gt;0),IF(($C$5&lt;'END Jul 2023'!T9),(0),($C$5-'END Jul 2023'!T9)*'END Jul 2023'!U9/100),IF(AND('END Jul 2023'!R9&gt;0,'END Jul 2023'!T9=""),IF(($C$5&lt;'END Jul 2023'!R9+'END Jul 2023'!P9),(0),(($C$5-('END Jul 2023'!R9+'END Jul 2023'!P9))*'END Jul 2023'!S9/100)),IF(AND('END Jul 2023'!P9&gt;0,'END Jul 2023'!R9=""&gt;0),IF(($C$5&lt;'END Jul 2023'!P9),(0),($C$5-'END Jul 2023'!P9)*'END Jul 2023'!Q9/100),0)))</f>
        <v>0</v>
      </c>
      <c r="I15" s="215">
        <f t="shared" si="11"/>
        <v>663.13436363636356</v>
      </c>
      <c r="J15" s="377">
        <f t="shared" si="1"/>
        <v>2200.5818181818177</v>
      </c>
      <c r="K15" s="209">
        <f t="shared" si="2"/>
        <v>2652.5374545454542</v>
      </c>
      <c r="L15" s="181">
        <f t="shared" si="8"/>
        <v>2917.7912000000001</v>
      </c>
      <c r="M15" s="209">
        <f>'END Jul 2023'!AZ9</f>
        <v>0</v>
      </c>
      <c r="N15" s="209">
        <f>'END Jul 2023'!BA9</f>
        <v>0</v>
      </c>
      <c r="O15" s="209">
        <f>'END Jul 2023'!BB9</f>
        <v>0</v>
      </c>
      <c r="P15" s="209">
        <f>'END Jul 2023'!BC9</f>
        <v>0</v>
      </c>
      <c r="Q15" s="378" t="str">
        <f t="shared" si="3"/>
        <v>No discount</v>
      </c>
      <c r="R15" s="378" t="str">
        <f t="shared" si="4"/>
        <v>Inclusive</v>
      </c>
      <c r="S15" s="379">
        <f t="shared" si="5"/>
        <v>2652.5374545454542</v>
      </c>
      <c r="T15" s="209">
        <f t="shared" si="6"/>
        <v>2652.5374545454542</v>
      </c>
      <c r="U15" s="381">
        <f t="shared" si="9"/>
        <v>2917.7912000000001</v>
      </c>
      <c r="V15" s="381">
        <f t="shared" si="9"/>
        <v>2917.7912000000001</v>
      </c>
      <c r="W15" s="468"/>
      <c r="X15" s="468"/>
      <c r="Y15" s="468"/>
      <c r="Z15" s="468"/>
      <c r="AA15" s="468"/>
      <c r="AB15" s="468"/>
      <c r="AC15" s="468"/>
      <c r="AD15" s="468"/>
      <c r="AE15" s="468"/>
      <c r="AF15" s="468"/>
      <c r="AG15" s="468"/>
      <c r="AH15" s="468"/>
      <c r="AI15" s="468"/>
      <c r="AJ15" s="468"/>
      <c r="AK15" s="468"/>
      <c r="AL15" s="468"/>
      <c r="AM15" s="468"/>
      <c r="AN15" s="468"/>
      <c r="AO15" s="468"/>
    </row>
    <row r="16" spans="1:41" x14ac:dyDescent="0.15">
      <c r="A16" s="163" t="str">
        <f>'END Jul 2023'!K10</f>
        <v>Red Energy</v>
      </c>
      <c r="B16" s="158" t="str">
        <f>'END Jul 2023'!L10</f>
        <v>Living Energy Saver</v>
      </c>
      <c r="C16" s="215">
        <f>IF('END Jul 2023'!BP10=0,91*'END Jul 2023'!M10/100,(91*'END Jul 2023'!M10/100)+'END Jul 2023'!BP10/4)</f>
        <v>81.883454545454555</v>
      </c>
      <c r="D16" s="215">
        <f>IF('END Jul 2023'!O10="",$C$5*'END Jul 2023'!N10/100,IF($C$5&gt;='END Jul 2023'!P10,('END Jul 2023'!P10*'END Jul 2023'!N10/100),($C$5*'END Jul 2023'!N10/100)))</f>
        <v>449.67272727272729</v>
      </c>
      <c r="E16" s="215">
        <f>IF(AND('END Jul 2023'!P10&gt;0,'END Jul 2023'!R10&gt;0),IF($C$5&lt;'END Jul 2023'!P10,0,IF($C$5&lt;=('END Jul 2023'!R10+'END Jul 2023'!P10),(($C$5-'END Jul 2023'!P10)*'END Jul 2023'!Q10/100),(('END Jul 2023'!R10)*'END Jul 2023'!Q10/100))),0)</f>
        <v>0</v>
      </c>
      <c r="F16" s="215">
        <f>IF(AND('END Jul 2023'!Q10&gt;0,'END Jul 2023'!S10&gt;0),IF($C$5&lt;('END Jul 2023'!R10+'END Jul 2023'!P10),0,IF($C$5&lt;=('END Jul 2023'!T10+'END Jul 2023'!R10+'END Jul 2023'!P10),(($C$5-('END Jul 2023'!R10+'END Jul 2023'!P10))*'END Jul 2023'!S10/100),('END Jul 2023'!T10*'END Jul 2023'!S10/100))),0)</f>
        <v>0</v>
      </c>
      <c r="G16" s="215">
        <v>0</v>
      </c>
      <c r="H16" s="215">
        <f>IF(AND('END Jul 2023'!R10&gt;0,'END Jul 2023'!T10&gt;0),IF(($C$5&lt;'END Jul 2023'!T10),(0),($C$5-'END Jul 2023'!T10)*'END Jul 2023'!U10/100),IF(AND('END Jul 2023'!R10&gt;0,'END Jul 2023'!T10=""),IF(($C$5&lt;'END Jul 2023'!R10+'END Jul 2023'!P10),(0),(($C$5-('END Jul 2023'!R10+'END Jul 2023'!P10))*'END Jul 2023'!S10/100)),IF(AND('END Jul 2023'!P10&gt;0,'END Jul 2023'!R10=""&gt;0),IF(($C$5&lt;'END Jul 2023'!P10),(0),($C$5-'END Jul 2023'!P10)*'END Jul 2023'!Q10/100),0)))</f>
        <v>0</v>
      </c>
      <c r="I16" s="215">
        <f t="shared" si="0"/>
        <v>531.55618181818181</v>
      </c>
      <c r="J16" s="377">
        <f t="shared" si="1"/>
        <v>1798.6909090909089</v>
      </c>
      <c r="K16" s="209">
        <f t="shared" si="2"/>
        <v>2126.2247272727273</v>
      </c>
      <c r="L16" s="181">
        <f t="shared" si="8"/>
        <v>2338.8472000000002</v>
      </c>
      <c r="M16" s="209">
        <f>'END Jul 2023'!AZ10</f>
        <v>0</v>
      </c>
      <c r="N16" s="209">
        <f>'END Jul 2023'!BA10</f>
        <v>0</v>
      </c>
      <c r="O16" s="209">
        <f>'END Jul 2023'!BB10</f>
        <v>0</v>
      </c>
      <c r="P16" s="209">
        <f>'END Jul 2023'!BC10</f>
        <v>0</v>
      </c>
      <c r="Q16" s="378" t="str">
        <f t="shared" si="3"/>
        <v>No discount</v>
      </c>
      <c r="R16" s="378" t="str">
        <f t="shared" si="4"/>
        <v>Inclusive</v>
      </c>
      <c r="S16" s="379">
        <f t="shared" si="5"/>
        <v>2126.2247272727273</v>
      </c>
      <c r="T16" s="209">
        <f t="shared" si="6"/>
        <v>2126.2247272727273</v>
      </c>
      <c r="U16" s="381">
        <f t="shared" si="9"/>
        <v>2338.8472000000002</v>
      </c>
      <c r="V16" s="381">
        <f t="shared" si="9"/>
        <v>2338.8472000000002</v>
      </c>
      <c r="W16" s="468"/>
      <c r="X16" s="468"/>
      <c r="Y16" s="468"/>
      <c r="Z16" s="468"/>
      <c r="AA16" s="468"/>
      <c r="AB16" s="468"/>
      <c r="AC16" s="468"/>
      <c r="AD16" s="468"/>
      <c r="AE16" s="468"/>
      <c r="AF16" s="468"/>
      <c r="AG16" s="468"/>
      <c r="AH16" s="468"/>
      <c r="AI16" s="468"/>
      <c r="AJ16" s="468"/>
      <c r="AK16" s="468"/>
      <c r="AL16" s="468"/>
      <c r="AM16" s="468"/>
      <c r="AN16" s="468"/>
      <c r="AO16" s="468"/>
    </row>
    <row r="17" spans="1:41" x14ac:dyDescent="0.15">
      <c r="A17" s="163" t="str">
        <f>'END Jul 2023'!K11</f>
        <v>Simply Energy</v>
      </c>
      <c r="B17" s="158" t="str">
        <f>'END Jul 2023'!L11</f>
        <v>Blue Perks</v>
      </c>
      <c r="C17" s="215">
        <f>IF('END Jul 2023'!BP11=0,91*'END Jul 2023'!M11/100,(91*'END Jul 2023'!M11/100)+'END Jul 2023'!BP11/4)</f>
        <v>89.10554545454545</v>
      </c>
      <c r="D17" s="215">
        <f>IF('END Jul 2023'!O11="",$C$5*'END Jul 2023'!N11/100,IF($C$5&gt;='END Jul 2023'!P11,('END Jul 2023'!P11*'END Jul 2023'!N11/100),($C$5*'END Jul 2023'!N11/100)))</f>
        <v>432.23345454545449</v>
      </c>
      <c r="E17" s="215">
        <f>IF(AND('END Jul 2023'!P11&gt;0,'END Jul 2023'!R11&gt;0),IF($C$5&lt;'END Jul 2023'!P11,0,IF($C$5&lt;=('END Jul 2023'!R11+'END Jul 2023'!P11),(($C$5-'END Jul 2023'!P11)*'END Jul 2023'!Q11/100),(('END Jul 2023'!R11)*'END Jul 2023'!Q11/100))),0)</f>
        <v>0</v>
      </c>
      <c r="F17" s="215">
        <f>IF(AND('END Jul 2023'!Q11&gt;0,'END Jul 2023'!S11&gt;0),IF($C$5&lt;('END Jul 2023'!R11+'END Jul 2023'!P11),0,IF($C$5&lt;=('END Jul 2023'!T11+'END Jul 2023'!R11+'END Jul 2023'!P11),(($C$5-('END Jul 2023'!R11+'END Jul 2023'!P11))*'END Jul 2023'!S11/100),('END Jul 2023'!T11*'END Jul 2023'!S11/100))),0)</f>
        <v>0</v>
      </c>
      <c r="G17" s="215">
        <v>0</v>
      </c>
      <c r="H17" s="215">
        <f>IF(AND('END Jul 2023'!R11&gt;0,'END Jul 2023'!T11&gt;0),IF(($C$5&lt;'END Jul 2023'!T11),(0),($C$5-'END Jul 2023'!T11)*'END Jul 2023'!U11/100),IF(AND('END Jul 2023'!R11&gt;0,'END Jul 2023'!T11=""),IF(($C$5&lt;'END Jul 2023'!R11+'END Jul 2023'!P11),(0),(($C$5-('END Jul 2023'!R11+'END Jul 2023'!P11))*'END Jul 2023'!S11/100)),IF(AND('END Jul 2023'!P11&gt;0,'END Jul 2023'!R11=""&gt;0),IF(($C$5&lt;'END Jul 2023'!P11),(0),($C$5-'END Jul 2023'!P11)*'END Jul 2023'!Q11/100),0)))</f>
        <v>187.39945454545455</v>
      </c>
      <c r="I17" s="215">
        <f t="shared" si="0"/>
        <v>708.73845454545449</v>
      </c>
      <c r="J17" s="377">
        <f t="shared" si="1"/>
        <v>2478.5316363636362</v>
      </c>
      <c r="K17" s="209">
        <f t="shared" si="2"/>
        <v>2834.953818181818</v>
      </c>
      <c r="L17" s="181">
        <f t="shared" si="8"/>
        <v>3118.4492</v>
      </c>
      <c r="M17" s="209">
        <f>'END Jul 2023'!AZ11</f>
        <v>10</v>
      </c>
      <c r="N17" s="209">
        <f>'END Jul 2023'!BA11</f>
        <v>0</v>
      </c>
      <c r="O17" s="209">
        <f>'END Jul 2023'!BB11</f>
        <v>0</v>
      </c>
      <c r="P17" s="209">
        <f>'END Jul 2023'!BC11</f>
        <v>0</v>
      </c>
      <c r="Q17" s="378" t="str">
        <f t="shared" si="3"/>
        <v>Guaranteed off bill</v>
      </c>
      <c r="R17" s="378" t="str">
        <f t="shared" si="4"/>
        <v>Exclusive</v>
      </c>
      <c r="S17" s="379">
        <f t="shared" si="5"/>
        <v>2551.4584363636363</v>
      </c>
      <c r="T17" s="209">
        <f t="shared" si="6"/>
        <v>2551.4584363636363</v>
      </c>
      <c r="U17" s="381">
        <f t="shared" si="9"/>
        <v>2806.60428</v>
      </c>
      <c r="V17" s="381">
        <f t="shared" si="9"/>
        <v>2806.60428</v>
      </c>
      <c r="W17" s="468"/>
      <c r="X17" s="468"/>
      <c r="Y17" s="468"/>
      <c r="Z17" s="468"/>
      <c r="AA17" s="468"/>
      <c r="AB17" s="468"/>
      <c r="AC17" s="468"/>
      <c r="AD17" s="468"/>
      <c r="AE17" s="468"/>
      <c r="AF17" s="468"/>
      <c r="AG17" s="468"/>
      <c r="AH17" s="468"/>
      <c r="AI17" s="468"/>
      <c r="AJ17" s="468"/>
      <c r="AK17" s="468"/>
      <c r="AL17" s="468"/>
      <c r="AM17" s="468"/>
      <c r="AN17" s="468"/>
      <c r="AO17" s="468"/>
    </row>
    <row r="18" spans="1:41" x14ac:dyDescent="0.15">
      <c r="A18" s="163" t="str">
        <f>'END Jul 2023'!K12</f>
        <v>Sumo Power</v>
      </c>
      <c r="B18" s="158" t="str">
        <f>'END Jul 2023'!L12</f>
        <v>Assure</v>
      </c>
      <c r="C18" s="215">
        <f>IF('END Jul 2023'!BP12=0,91*'END Jul 2023'!M12/100,(91*'END Jul 2023'!M12/100)+'END Jul 2023'!BP12/4)</f>
        <v>92.82</v>
      </c>
      <c r="D18" s="215">
        <f>IF('END Jul 2023'!O12="",$C$5*'END Jul 2023'!N12/100,IF($C$5&gt;='END Jul 2023'!P12,('END Jul 2023'!P12*'END Jul 2023'!N12/100),($C$5*'END Jul 2023'!N12/100)))</f>
        <v>601.20000000000005</v>
      </c>
      <c r="E18" s="215">
        <f>IF(AND('END Jul 2023'!P12&gt;0,'END Jul 2023'!R12&gt;0),IF($C$5&lt;'END Jul 2023'!P12,0,IF($C$5&lt;=('END Jul 2023'!R12+'END Jul 2023'!P12),(($C$5-'END Jul 2023'!P12)*'END Jul 2023'!Q12/100),(('END Jul 2023'!R12)*'END Jul 2023'!Q12/100))),0)</f>
        <v>0</v>
      </c>
      <c r="F18" s="215">
        <f>IF(AND('END Jul 2023'!Q12&gt;0,'END Jul 2023'!S12&gt;0),IF($C$5&lt;('END Jul 2023'!R12+'END Jul 2023'!P12),0,IF($C$5&lt;=('END Jul 2023'!T12+'END Jul 2023'!R12+'END Jul 2023'!P12),(($C$5-('END Jul 2023'!R12+'END Jul 2023'!P12))*'END Jul 2023'!S12/100),('END Jul 2023'!T12*'END Jul 2023'!S12/100))),0)</f>
        <v>0</v>
      </c>
      <c r="G18" s="215">
        <v>0</v>
      </c>
      <c r="H18" s="215">
        <f>IF(AND('END Jul 2023'!R12&gt;0,'END Jul 2023'!T12&gt;0),IF(($C$5&lt;'END Jul 2023'!T12),(0),($C$5-'END Jul 2023'!T12)*'END Jul 2023'!U12/100),IF(AND('END Jul 2023'!R12&gt;0,'END Jul 2023'!T12=""),IF(($C$5&lt;'END Jul 2023'!R12+'END Jul 2023'!P12),(0),(($C$5-('END Jul 2023'!R12+'END Jul 2023'!P12))*'END Jul 2023'!S12/100)),IF(AND('END Jul 2023'!P12&gt;0,'END Jul 2023'!R12=""&gt;0),IF(($C$5&lt;'END Jul 2023'!P12),(0),($C$5-'END Jul 2023'!P12)*'END Jul 2023'!Q12/100),0)))</f>
        <v>0</v>
      </c>
      <c r="I18" s="215">
        <f t="shared" ref="I18" si="12">SUM(C18:H18)</f>
        <v>694.02</v>
      </c>
      <c r="J18" s="377">
        <f t="shared" si="1"/>
        <v>2404.8000000000002</v>
      </c>
      <c r="K18" s="209">
        <f t="shared" si="2"/>
        <v>2776.08</v>
      </c>
      <c r="L18" s="181">
        <f t="shared" si="8"/>
        <v>3053.6880000000001</v>
      </c>
      <c r="M18" s="209">
        <f>'END Jul 2023'!AZ12</f>
        <v>4</v>
      </c>
      <c r="N18" s="209">
        <f>'END Jul 2023'!BA12</f>
        <v>0</v>
      </c>
      <c r="O18" s="209">
        <f>'END Jul 2023'!BB12</f>
        <v>0</v>
      </c>
      <c r="P18" s="209">
        <f>'END Jul 2023'!BC12</f>
        <v>0</v>
      </c>
      <c r="Q18" s="378" t="str">
        <f t="shared" si="3"/>
        <v>Guaranteed off bill</v>
      </c>
      <c r="R18" s="378" t="str">
        <f t="shared" si="4"/>
        <v>Exclusive</v>
      </c>
      <c r="S18" s="379">
        <f t="shared" si="5"/>
        <v>2665.0367999999999</v>
      </c>
      <c r="T18" s="209">
        <f t="shared" si="6"/>
        <v>2665.0367999999999</v>
      </c>
      <c r="U18" s="381">
        <f t="shared" si="9"/>
        <v>2931.5404800000001</v>
      </c>
      <c r="V18" s="381">
        <f t="shared" si="9"/>
        <v>2931.5404800000001</v>
      </c>
      <c r="W18" s="468"/>
      <c r="X18" s="468"/>
      <c r="Y18" s="468"/>
      <c r="Z18" s="468"/>
      <c r="AA18" s="468"/>
      <c r="AB18" s="468"/>
      <c r="AC18" s="468"/>
      <c r="AD18" s="468"/>
      <c r="AE18" s="468"/>
      <c r="AF18" s="468"/>
      <c r="AG18" s="468"/>
      <c r="AH18" s="468"/>
      <c r="AI18" s="468"/>
      <c r="AJ18" s="468"/>
      <c r="AK18" s="468"/>
      <c r="AL18" s="468"/>
      <c r="AM18" s="468"/>
      <c r="AN18" s="468"/>
      <c r="AO18" s="468"/>
    </row>
    <row r="19" spans="1:41" x14ac:dyDescent="0.15">
      <c r="A19" s="163" t="str">
        <f>'END Jul 2023'!K13</f>
        <v>Amber Electric</v>
      </c>
      <c r="B19" s="158" t="str">
        <f>'END Jul 2023'!L13</f>
        <v>Amber Plan</v>
      </c>
      <c r="C19" s="215">
        <f>IF('END Jul 2023'!BP13=0,91*'END Jul 2023'!M13/100,(91*'END Jul 2023'!M13/100)+'END Jul 2023'!BP13/4)</f>
        <v>127.25718181818181</v>
      </c>
      <c r="D19" s="215">
        <f>IF('END Jul 2023'!O13="",$C$5*'END Jul 2023'!N13/100,IF($C$5&gt;='END Jul 2023'!P13,('END Jul 2023'!P13*'END Jul 2023'!N13/100),($C$5*'END Jul 2023'!N13/100)))</f>
        <v>754.03636363636349</v>
      </c>
      <c r="E19" s="215">
        <f>IF(AND('END Jul 2023'!P13&gt;0,'END Jul 2023'!R13&gt;0),IF($C$5&lt;'END Jul 2023'!P13,0,IF($C$5&lt;=('END Jul 2023'!R13+'END Jul 2023'!P13),(($C$5-'END Jul 2023'!P13)*'END Jul 2023'!Q13/100),(('END Jul 2023'!R13)*'END Jul 2023'!Q13/100))),0)</f>
        <v>0</v>
      </c>
      <c r="F19" s="215">
        <f>IF(AND('END Jul 2023'!Q13&gt;0,'END Jul 2023'!S13&gt;0),IF($C$5&lt;('END Jul 2023'!R13+'END Jul 2023'!P13),0,IF($C$5&lt;=('END Jul 2023'!T13+'END Jul 2023'!R13+'END Jul 2023'!P13),(($C$5-('END Jul 2023'!R13+'END Jul 2023'!P13))*'END Jul 2023'!S13/100),('END Jul 2023'!T13*'END Jul 2023'!S13/100))),0)</f>
        <v>0</v>
      </c>
      <c r="G19" s="215">
        <v>0</v>
      </c>
      <c r="H19" s="215">
        <f>IF(AND('END Jul 2023'!R13&gt;0,'END Jul 2023'!T13&gt;0),IF(($C$5&lt;'END Jul 2023'!T13),(0),($C$5-'END Jul 2023'!T13)*'END Jul 2023'!U13/100),IF(AND('END Jul 2023'!R13&gt;0,'END Jul 2023'!T13=""),IF(($C$5&lt;'END Jul 2023'!R13+'END Jul 2023'!P13),(0),(($C$5-('END Jul 2023'!R13+'END Jul 2023'!P13))*'END Jul 2023'!S13/100)),IF(AND('END Jul 2023'!P13&gt;0,'END Jul 2023'!R13=""&gt;0),IF(($C$5&lt;'END Jul 2023'!P13),(0),($C$5-'END Jul 2023'!P13)*'END Jul 2023'!Q13/100),0)))</f>
        <v>0</v>
      </c>
      <c r="I19" s="215">
        <f t="shared" si="0"/>
        <v>881.29354545454532</v>
      </c>
      <c r="J19" s="377">
        <f t="shared" si="1"/>
        <v>3016.145454545454</v>
      </c>
      <c r="K19" s="209">
        <f t="shared" si="2"/>
        <v>3525.1741818181813</v>
      </c>
      <c r="L19" s="181">
        <f t="shared" si="8"/>
        <v>3877.6915999999997</v>
      </c>
      <c r="M19" s="209">
        <f>'END Jul 2023'!AZ13</f>
        <v>0</v>
      </c>
      <c r="N19" s="209">
        <f>'END Jul 2023'!BA13</f>
        <v>0</v>
      </c>
      <c r="O19" s="209">
        <f>'END Jul 2023'!BB13</f>
        <v>0</v>
      </c>
      <c r="P19" s="209">
        <f>'END Jul 2023'!BC13</f>
        <v>0</v>
      </c>
      <c r="Q19" s="378" t="str">
        <f t="shared" si="3"/>
        <v>No discount</v>
      </c>
      <c r="R19" s="378" t="str">
        <f t="shared" si="4"/>
        <v>Exclusive</v>
      </c>
      <c r="S19" s="379">
        <f t="shared" si="5"/>
        <v>3525.1741818181813</v>
      </c>
      <c r="T19" s="209">
        <f t="shared" si="6"/>
        <v>3525.1741818181813</v>
      </c>
      <c r="U19" s="381">
        <f t="shared" si="9"/>
        <v>3877.6915999999997</v>
      </c>
      <c r="V19" s="381">
        <f t="shared" si="9"/>
        <v>3877.6915999999997</v>
      </c>
      <c r="W19" s="468"/>
      <c r="X19" s="468"/>
      <c r="Y19" s="468"/>
      <c r="Z19" s="468"/>
      <c r="AA19" s="468"/>
      <c r="AB19" s="468"/>
      <c r="AC19" s="468"/>
      <c r="AD19" s="468"/>
      <c r="AE19" s="468"/>
      <c r="AF19" s="468"/>
      <c r="AG19" s="468"/>
      <c r="AH19" s="468"/>
      <c r="AI19" s="468"/>
      <c r="AJ19" s="468"/>
      <c r="AK19" s="468"/>
      <c r="AL19" s="468"/>
      <c r="AM19" s="468"/>
      <c r="AN19" s="468"/>
      <c r="AO19" s="468"/>
    </row>
    <row r="20" spans="1:41" x14ac:dyDescent="0.15">
      <c r="A20" s="163" t="str">
        <f>'END Jul 2023'!K14</f>
        <v>GloBird Energy</v>
      </c>
      <c r="B20" s="158" t="str">
        <f>'END Jul 2023'!L14</f>
        <v>GloSave</v>
      </c>
      <c r="C20" s="215">
        <f>IF('END Jul 2023'!BP14=0,91*'END Jul 2023'!M14/100,(91*'END Jul 2023'!M14/100)+'END Jul 2023'!BP14/4)</f>
        <v>70.97999999999999</v>
      </c>
      <c r="D20" s="215">
        <f>IF('END Jul 2023'!O14="",$C$5*'END Jul 2023'!N14/100,IF($C$5&gt;='END Jul 2023'!P14,('END Jul 2023'!P14*'END Jul 2023'!N14/100),($C$5*'END Jul 2023'!N14/100)))</f>
        <v>464.39999999999992</v>
      </c>
      <c r="E20" s="215">
        <f>IF(AND('END Jul 2023'!P14&gt;0,'END Jul 2023'!R14&gt;0),IF($C$5&lt;'END Jul 2023'!P14,0,IF($C$5&lt;=('END Jul 2023'!R14+'END Jul 2023'!P14),(($C$5-'END Jul 2023'!P14)*'END Jul 2023'!Q14/100),(('END Jul 2023'!R14)*'END Jul 2023'!Q14/100))),0)</f>
        <v>0</v>
      </c>
      <c r="F20" s="215">
        <f>IF(AND('END Jul 2023'!Q14&gt;0,'END Jul 2023'!S14&gt;0),IF($C$5&lt;('END Jul 2023'!R14+'END Jul 2023'!P14),0,IF($C$5&lt;=('END Jul 2023'!T14+'END Jul 2023'!R14+'END Jul 2023'!P14),(($C$5-('END Jul 2023'!R14+'END Jul 2023'!P14))*'END Jul 2023'!S14/100),('END Jul 2023'!T14*'END Jul 2023'!S14/100))),0)</f>
        <v>0</v>
      </c>
      <c r="G20" s="215">
        <v>0</v>
      </c>
      <c r="H20" s="215">
        <f>IF(AND('END Jul 2023'!R14&gt;0,'END Jul 2023'!T14&gt;0),IF(($C$5&lt;'END Jul 2023'!T14),(0),($C$5-'END Jul 2023'!T14)*'END Jul 2023'!U14/100),IF(AND('END Jul 2023'!R14&gt;0,'END Jul 2023'!T14=""),IF(($C$5&lt;'END Jul 2023'!R14+'END Jul 2023'!P14),(0),(($C$5-('END Jul 2023'!R14+'END Jul 2023'!P14))*'END Jul 2023'!S14/100)),IF(AND('END Jul 2023'!P14&gt;0,'END Jul 2023'!R14=""&gt;0),IF(($C$5&lt;'END Jul 2023'!P14),(0),($C$5-'END Jul 2023'!P14)*'END Jul 2023'!Q14/100),0)))</f>
        <v>0</v>
      </c>
      <c r="I20" s="215">
        <f t="shared" si="0"/>
        <v>535.37999999999988</v>
      </c>
      <c r="J20" s="377">
        <f t="shared" si="1"/>
        <v>1857.5999999999995</v>
      </c>
      <c r="K20" s="209">
        <f t="shared" si="2"/>
        <v>2141.5199999999995</v>
      </c>
      <c r="L20" s="181">
        <f t="shared" si="8"/>
        <v>2355.6719999999996</v>
      </c>
      <c r="M20" s="209">
        <f>'END Jul 2023'!AZ14</f>
        <v>0</v>
      </c>
      <c r="N20" s="209">
        <f>'END Jul 2023'!BA14</f>
        <v>0</v>
      </c>
      <c r="O20" s="209">
        <f>'END Jul 2023'!BB14</f>
        <v>2</v>
      </c>
      <c r="P20" s="209">
        <f>'END Jul 2023'!BC14</f>
        <v>0</v>
      </c>
      <c r="Q20" s="378" t="str">
        <f t="shared" si="3"/>
        <v>Pay-on-time off bill</v>
      </c>
      <c r="R20" s="378" t="str">
        <f t="shared" si="4"/>
        <v>Exclusive</v>
      </c>
      <c r="S20" s="379">
        <f t="shared" si="5"/>
        <v>2141.5199999999995</v>
      </c>
      <c r="T20" s="209">
        <f t="shared" si="6"/>
        <v>2098.6895999999997</v>
      </c>
      <c r="U20" s="381">
        <f t="shared" si="9"/>
        <v>2355.6719999999996</v>
      </c>
      <c r="V20" s="381">
        <f t="shared" si="9"/>
        <v>2308.5585599999999</v>
      </c>
      <c r="W20" s="468"/>
      <c r="X20" s="468"/>
      <c r="Y20" s="468"/>
      <c r="Z20" s="468"/>
      <c r="AA20" s="468"/>
      <c r="AB20" s="468"/>
      <c r="AC20" s="468"/>
      <c r="AD20" s="468"/>
      <c r="AE20" s="468"/>
      <c r="AF20" s="468"/>
      <c r="AG20" s="468"/>
      <c r="AH20" s="468"/>
      <c r="AI20" s="468"/>
      <c r="AJ20" s="468"/>
      <c r="AK20" s="468"/>
      <c r="AL20" s="468"/>
      <c r="AM20" s="468"/>
      <c r="AN20" s="468"/>
      <c r="AO20" s="468"/>
    </row>
    <row r="21" spans="1:41" x14ac:dyDescent="0.15">
      <c r="A21" s="163" t="str">
        <f>'END Jul 2023'!K15</f>
        <v>Kogan Energy</v>
      </c>
      <c r="B21" s="158" t="str">
        <f>'END Jul 2023'!L15</f>
        <v>Free Kogan First Membership</v>
      </c>
      <c r="C21" s="215">
        <f>IF('END Jul 2023'!BP15=0,91*'END Jul 2023'!M15/100,(91*'END Jul 2023'!M15/100)+'END Jul 2023'!BP15/4)</f>
        <v>112.98890909090909</v>
      </c>
      <c r="D21" s="215">
        <f>IF('END Jul 2023'!O15="",$C$5*'END Jul 2023'!N15/100,IF($C$5&gt;='END Jul 2023'!P15,('END Jul 2023'!P15*'END Jul 2023'!N15/100),($C$5*'END Jul 2023'!N15/100)))</f>
        <v>550.14545454545453</v>
      </c>
      <c r="E21" s="215">
        <f>IF(AND('END Jul 2023'!P15&gt;0,'END Jul 2023'!R15&gt;0),IF($C$5&lt;'END Jul 2023'!P15,0,IF($C$5&lt;=('END Jul 2023'!R15+'END Jul 2023'!P15),(($C$5-'END Jul 2023'!P15)*'END Jul 2023'!Q15/100),(('END Jul 2023'!R15)*'END Jul 2023'!Q15/100))),0)</f>
        <v>0</v>
      </c>
      <c r="F21" s="215">
        <f>IF(AND('END Jul 2023'!Q15&gt;0,'END Jul 2023'!S15&gt;0),IF($C$5&lt;('END Jul 2023'!R15+'END Jul 2023'!P15),0,IF($C$5&lt;=('END Jul 2023'!T15+'END Jul 2023'!R15+'END Jul 2023'!P15),(($C$5-('END Jul 2023'!R15+'END Jul 2023'!P15))*'END Jul 2023'!S15/100),('END Jul 2023'!T15*'END Jul 2023'!S15/100))),0)</f>
        <v>0</v>
      </c>
      <c r="G21" s="215">
        <v>0</v>
      </c>
      <c r="H21" s="215">
        <f>IF(AND('END Jul 2023'!R15&gt;0,'END Jul 2023'!T15&gt;0),IF(($C$5&lt;'END Jul 2023'!T15),(0),($C$5-'END Jul 2023'!T15)*'END Jul 2023'!U15/100),IF(AND('END Jul 2023'!R15&gt;0,'END Jul 2023'!T15=""),IF(($C$5&lt;'END Jul 2023'!R15+'END Jul 2023'!P15),(0),(($C$5-('END Jul 2023'!R15+'END Jul 2023'!P15))*'END Jul 2023'!S15/100)),IF(AND('END Jul 2023'!P15&gt;0,'END Jul 2023'!R15=""&gt;0),IF(($C$5&lt;'END Jul 2023'!P15),(0),($C$5-'END Jul 2023'!P15)*'END Jul 2023'!Q15/100),0)))</f>
        <v>0</v>
      </c>
      <c r="I21" s="215">
        <f t="shared" si="0"/>
        <v>663.13436363636356</v>
      </c>
      <c r="J21" s="377">
        <f t="shared" si="1"/>
        <v>2200.5818181818177</v>
      </c>
      <c r="K21" s="209">
        <f t="shared" si="2"/>
        <v>2652.5374545454542</v>
      </c>
      <c r="L21" s="181">
        <f t="shared" si="8"/>
        <v>2917.7912000000001</v>
      </c>
      <c r="M21" s="209">
        <f>'END Jul 2023'!AZ15</f>
        <v>0</v>
      </c>
      <c r="N21" s="209">
        <f>'END Jul 2023'!BA15</f>
        <v>0</v>
      </c>
      <c r="O21" s="209">
        <f>'END Jul 2023'!BB15</f>
        <v>0</v>
      </c>
      <c r="P21" s="209">
        <f>'END Jul 2023'!BC15</f>
        <v>0</v>
      </c>
      <c r="Q21" s="378" t="str">
        <f t="shared" si="3"/>
        <v>No discount</v>
      </c>
      <c r="R21" s="378" t="str">
        <f t="shared" si="4"/>
        <v>Exclusive</v>
      </c>
      <c r="S21" s="379">
        <f t="shared" si="5"/>
        <v>2652.5374545454542</v>
      </c>
      <c r="T21" s="209">
        <f t="shared" si="6"/>
        <v>2652.5374545454542</v>
      </c>
      <c r="U21" s="381">
        <f t="shared" si="9"/>
        <v>2917.7912000000001</v>
      </c>
      <c r="V21" s="381">
        <f t="shared" si="9"/>
        <v>2917.7912000000001</v>
      </c>
      <c r="W21" s="468"/>
      <c r="X21" s="468"/>
      <c r="Y21" s="468"/>
      <c r="Z21" s="468"/>
      <c r="AA21" s="468"/>
      <c r="AB21" s="468"/>
      <c r="AC21" s="468"/>
      <c r="AD21" s="468"/>
      <c r="AE21" s="468"/>
      <c r="AF21" s="468"/>
      <c r="AG21" s="468"/>
      <c r="AH21" s="468"/>
      <c r="AI21" s="468"/>
      <c r="AJ21" s="468"/>
      <c r="AK21" s="468"/>
      <c r="AL21" s="468"/>
      <c r="AM21" s="468"/>
      <c r="AN21" s="468"/>
      <c r="AO21" s="468"/>
    </row>
    <row r="22" spans="1:41" x14ac:dyDescent="0.15">
      <c r="A22" s="163" t="str">
        <f>'END Jul 2023'!K16</f>
        <v>1st Energy</v>
      </c>
      <c r="B22" s="158" t="str">
        <f>'END Jul 2023'!L16</f>
        <v>1st Saver</v>
      </c>
      <c r="C22" s="215">
        <f>IF('END Jul 2023'!BP16=0,91*'END Jul 2023'!M16/100,(91*'END Jul 2023'!M16/100)+'END Jul 2023'!BP16/4)</f>
        <v>97.37</v>
      </c>
      <c r="D22" s="215">
        <f>IF('END Jul 2023'!O16="",$C$5*'END Jul 2023'!N16/100,IF($C$5&gt;='END Jul 2023'!P16,('END Jul 2023'!P16*'END Jul 2023'!N16/100),($C$5*'END Jul 2023'!N16/100)))</f>
        <v>450.44999999999993</v>
      </c>
      <c r="E22" s="215">
        <f>IF(AND('END Jul 2023'!P16&gt;0,'END Jul 2023'!R16&gt;0),IF($C$5&lt;'END Jul 2023'!P16,0,IF($C$5&lt;=('END Jul 2023'!R16+'END Jul 2023'!P16),(($C$5-'END Jul 2023'!P16)*'END Jul 2023'!Q16/100),(('END Jul 2023'!R16)*'END Jul 2023'!Q16/100))),0)</f>
        <v>0</v>
      </c>
      <c r="F22" s="215">
        <f>IF(AND('END Jul 2023'!Q16&gt;0,'END Jul 2023'!S16&gt;0),IF($C$5&lt;('END Jul 2023'!R16+'END Jul 2023'!P16),0,IF($C$5&lt;=('END Jul 2023'!T16+'END Jul 2023'!R16+'END Jul 2023'!P16),(($C$5-('END Jul 2023'!R16+'END Jul 2023'!P16))*'END Jul 2023'!S16/100),('END Jul 2023'!T16*'END Jul 2023'!S16/100))),0)</f>
        <v>0</v>
      </c>
      <c r="G22" s="215">
        <v>0</v>
      </c>
      <c r="H22" s="215">
        <f>IF(AND('END Jul 2023'!R16&gt;0,'END Jul 2023'!T16&gt;0),IF(($C$5&lt;'END Jul 2023'!T16),(0),($C$5-'END Jul 2023'!T16)*'END Jul 2023'!U16/100),IF(AND('END Jul 2023'!R16&gt;0,'END Jul 2023'!T16=""),IF(($C$5&lt;'END Jul 2023'!R16+'END Jul 2023'!P16),(0),(($C$5-('END Jul 2023'!R16+'END Jul 2023'!P16))*'END Jul 2023'!S16/100)),IF(AND('END Jul 2023'!P16&gt;0,'END Jul 2023'!R16=""&gt;0),IF(($C$5&lt;'END Jul 2023'!P16),(0),($C$5-'END Jul 2023'!P16)*'END Jul 2023'!Q16/100),0)))</f>
        <v>167.47499999999999</v>
      </c>
      <c r="I22" s="215">
        <f t="shared" ref="I22:I26" si="13">SUM(C22:H22)</f>
        <v>715.29499999999996</v>
      </c>
      <c r="J22" s="377">
        <f t="shared" ref="J22:J26" si="14">(I22-C22)*4</f>
        <v>2471.6999999999998</v>
      </c>
      <c r="K22" s="209">
        <f t="shared" ref="K22:K26" si="15">I22*4</f>
        <v>2861.18</v>
      </c>
      <c r="L22" s="181">
        <f t="shared" ref="L22:L26" si="16">K22*1.1</f>
        <v>3147.2980000000002</v>
      </c>
      <c r="M22" s="209">
        <f>'END Jul 2023'!AZ16</f>
        <v>0</v>
      </c>
      <c r="N22" s="209">
        <f>'END Jul 2023'!BA16</f>
        <v>0</v>
      </c>
      <c r="O22" s="209">
        <f>'END Jul 2023'!BB16</f>
        <v>5</v>
      </c>
      <c r="P22" s="209">
        <f>'END Jul 2023'!BC16</f>
        <v>0</v>
      </c>
      <c r="Q22" s="378" t="str">
        <f t="shared" ref="Q22:Q26" si="17">IF(SUM(M22:P22)=0,"No discount",IF(M22&gt;0,"Guaranteed off bill",IF(N22&gt;0,"Guaranteed off usENDe",IF(O22&gt;0,"Pay-on-time off bill","Pay-on-time off usENDe"))))</f>
        <v>Pay-on-time off bill</v>
      </c>
      <c r="R22" s="378" t="str">
        <f t="shared" ref="R22:R26" si="18">IF(OR(A22="Origin Energy",A22="Red Energy",A22="Powershop"),"Inclusive","Exclusive")</f>
        <v>Exclusive</v>
      </c>
      <c r="S22" s="379">
        <f t="shared" ref="S22:S26" si="19">IF(AND(Q22="Guaranteed off bill",R22="Inclusive"),((K22*1.1)-((K22*1.1)*M22/100))/1.1,IF(AND(Q22="Guaranteed off usENDe",R22="Inclusive"),((K22*1.1)-((J22*1.1)*N22/100))/1.1,IF(AND(Q22="Guaranteed off bill",R22="Exclusive"),K22-(K22*M22/100),IF(AND(Q22="Guaranteed off usENDe",R22="Exclusive"),K22-(J22*N22/100),IF(R22="Inclusive",((K22*1.1))/1.1,K22)))))</f>
        <v>2861.18</v>
      </c>
      <c r="T22" s="209">
        <f t="shared" ref="T22:T26" si="20">IF(AND(Q22="Pay-on-time off bill",R22="Inclusive"),((S22*1.1)-((S22*1.1)*O22/100))/1.1,IF(AND(Q22="Pay-on-time off usENDe",R22="Inclusive"),((S22*1.1)-((J22*1.1)*P22/100))/1.1,IF(AND(Q22="Pay-on-time off bill",R22="Exclusive"),S22-(S22*O22/100),IF(AND(Q22="Pay-on-time off usENDe",R22="Exclusive"),S22-(J22*P22/100),IF(R22="Inclusive",((S22*1.1))/1.1,S22)))))</f>
        <v>2718.1209999999996</v>
      </c>
      <c r="U22" s="381">
        <f t="shared" ref="U22:U26" si="21">S22*1.1</f>
        <v>3147.2980000000002</v>
      </c>
      <c r="V22" s="381">
        <f t="shared" ref="V22:V26" si="22">T22*1.1</f>
        <v>2989.9330999999997</v>
      </c>
      <c r="W22" s="468"/>
      <c r="X22" s="468"/>
      <c r="Y22" s="468"/>
      <c r="Z22" s="468"/>
      <c r="AA22" s="468"/>
      <c r="AB22" s="468"/>
      <c r="AC22" s="468"/>
      <c r="AD22" s="468"/>
      <c r="AE22" s="468"/>
      <c r="AF22" s="468"/>
      <c r="AG22" s="468"/>
      <c r="AH22" s="468"/>
      <c r="AI22" s="468"/>
      <c r="AJ22" s="468"/>
      <c r="AK22" s="468"/>
      <c r="AL22" s="468"/>
      <c r="AM22" s="468"/>
      <c r="AN22" s="468"/>
      <c r="AO22" s="468"/>
    </row>
    <row r="23" spans="1:41" x14ac:dyDescent="0.15">
      <c r="A23" s="163" t="str">
        <f>'END Jul 2023'!K17</f>
        <v>CovaU</v>
      </c>
      <c r="B23" s="158" t="str">
        <f>'END Jul 2023'!L17</f>
        <v>Freedom</v>
      </c>
      <c r="C23" s="215">
        <f>IF('END Jul 2023'!BP17=0,91*'END Jul 2023'!M17/100,(91*'END Jul 2023'!M17/100)+'END Jul 2023'!BP17/4)</f>
        <v>70.97999999999999</v>
      </c>
      <c r="D23" s="215">
        <f>IF('END Jul 2023'!O17="",$C$5*'END Jul 2023'!N17/100,IF($C$5&gt;='END Jul 2023'!P17,('END Jul 2023'!P17*'END Jul 2023'!N17/100),($C$5*'END Jul 2023'!N17/100)))</f>
        <v>606.59999999999991</v>
      </c>
      <c r="E23" s="215">
        <f>IF(AND('END Jul 2023'!P17&gt;0,'END Jul 2023'!R17&gt;0),IF($C$5&lt;'END Jul 2023'!P17,0,IF($C$5&lt;=('END Jul 2023'!R17+'END Jul 2023'!P17),(($C$5-'END Jul 2023'!P17)*'END Jul 2023'!Q17/100),(('END Jul 2023'!R17)*'END Jul 2023'!Q17/100))),0)</f>
        <v>0</v>
      </c>
      <c r="F23" s="215">
        <f>IF(AND('END Jul 2023'!Q17&gt;0,'END Jul 2023'!S17&gt;0),IF($C$5&lt;('END Jul 2023'!R17+'END Jul 2023'!P17),0,IF($C$5&lt;=('END Jul 2023'!T17+'END Jul 2023'!R17+'END Jul 2023'!P17),(($C$5-('END Jul 2023'!R17+'END Jul 2023'!P17))*'END Jul 2023'!S17/100),('END Jul 2023'!T17*'END Jul 2023'!S17/100))),0)</f>
        <v>0</v>
      </c>
      <c r="G23" s="215">
        <v>0</v>
      </c>
      <c r="H23" s="215">
        <f>IF(AND('END Jul 2023'!R17&gt;0,'END Jul 2023'!T17&gt;0),IF(($C$5&lt;'END Jul 2023'!T17),(0),($C$5-'END Jul 2023'!T17)*'END Jul 2023'!U17/100),IF(AND('END Jul 2023'!R17&gt;0,'END Jul 2023'!T17=""),IF(($C$5&lt;'END Jul 2023'!R17+'END Jul 2023'!P17),(0),(($C$5-('END Jul 2023'!R17+'END Jul 2023'!P17))*'END Jul 2023'!S17/100)),IF(AND('END Jul 2023'!P17&gt;0,'END Jul 2023'!R17=""&gt;0),IF(($C$5&lt;'END Jul 2023'!P17),(0),($C$5-'END Jul 2023'!P17)*'END Jul 2023'!Q17/100),0)))</f>
        <v>0</v>
      </c>
      <c r="I23" s="215">
        <f t="shared" si="13"/>
        <v>677.57999999999993</v>
      </c>
      <c r="J23" s="377">
        <f t="shared" si="14"/>
        <v>2426.3999999999996</v>
      </c>
      <c r="K23" s="209">
        <f t="shared" si="15"/>
        <v>2710.3199999999997</v>
      </c>
      <c r="L23" s="181">
        <f t="shared" si="16"/>
        <v>2981.3519999999999</v>
      </c>
      <c r="M23" s="209">
        <f>'END Jul 2023'!AZ17</f>
        <v>0</v>
      </c>
      <c r="N23" s="209">
        <f>'END Jul 2023'!BA17</f>
        <v>5</v>
      </c>
      <c r="O23" s="209">
        <f>'END Jul 2023'!BB17</f>
        <v>0</v>
      </c>
      <c r="P23" s="209">
        <f>'END Jul 2023'!BC17</f>
        <v>0</v>
      </c>
      <c r="Q23" s="378" t="str">
        <f t="shared" si="17"/>
        <v>Guaranteed off usENDe</v>
      </c>
      <c r="R23" s="378" t="str">
        <f t="shared" si="18"/>
        <v>Exclusive</v>
      </c>
      <c r="S23" s="379">
        <f t="shared" si="19"/>
        <v>2588.9999999999995</v>
      </c>
      <c r="T23" s="209">
        <f t="shared" si="20"/>
        <v>2588.9999999999995</v>
      </c>
      <c r="U23" s="381">
        <f t="shared" si="21"/>
        <v>2847.8999999999996</v>
      </c>
      <c r="V23" s="381">
        <f t="shared" si="22"/>
        <v>2847.8999999999996</v>
      </c>
      <c r="W23" s="468"/>
      <c r="X23" s="468"/>
      <c r="Y23" s="468"/>
      <c r="Z23" s="468"/>
      <c r="AA23" s="468"/>
      <c r="AB23" s="468"/>
      <c r="AC23" s="468"/>
      <c r="AD23" s="468"/>
      <c r="AE23" s="468"/>
      <c r="AF23" s="468"/>
      <c r="AG23" s="468"/>
      <c r="AH23" s="468"/>
      <c r="AI23" s="468"/>
      <c r="AJ23" s="468"/>
      <c r="AK23" s="468"/>
      <c r="AL23" s="468"/>
      <c r="AM23" s="468"/>
      <c r="AN23" s="468"/>
      <c r="AO23" s="468"/>
    </row>
    <row r="24" spans="1:41" x14ac:dyDescent="0.15">
      <c r="A24" s="163" t="str">
        <f>'END Jul 2023'!K18</f>
        <v>Momentum</v>
      </c>
      <c r="B24" s="158" t="str">
        <f>'END Jul 2023'!L18</f>
        <v>Suit Yourself</v>
      </c>
      <c r="C24" s="215">
        <f>IF('END Jul 2023'!BP18=0,91*'END Jul 2023'!M18/100,(91*'END Jul 2023'!M18/100)+'END Jul 2023'!BP18/4)</f>
        <v>137.137</v>
      </c>
      <c r="D24" s="215">
        <f>IF('END Jul 2023'!O18="",$C$5*'END Jul 2023'!N18/100,IF($C$5&gt;='END Jul 2023'!P18,('END Jul 2023'!P18*'END Jul 2023'!N18/100),($C$5*'END Jul 2023'!N18/100)))</f>
        <v>539.99999999999989</v>
      </c>
      <c r="E24" s="215">
        <f>IF(AND('END Jul 2023'!P18&gt;0,'END Jul 2023'!R18&gt;0),IF($C$5&lt;'END Jul 2023'!P18,0,IF($C$5&lt;=('END Jul 2023'!R18+'END Jul 2023'!P18),(($C$5-'END Jul 2023'!P18)*'END Jul 2023'!Q18/100),(('END Jul 2023'!R18)*'END Jul 2023'!Q18/100))),0)</f>
        <v>0</v>
      </c>
      <c r="F24" s="215">
        <f>IF(AND('END Jul 2023'!Q18&gt;0,'END Jul 2023'!S18&gt;0),IF($C$5&lt;('END Jul 2023'!R18+'END Jul 2023'!P18),0,IF($C$5&lt;=('END Jul 2023'!T18+'END Jul 2023'!R18+'END Jul 2023'!P18),(($C$5-('END Jul 2023'!R18+'END Jul 2023'!P18))*'END Jul 2023'!S18/100),('END Jul 2023'!T18*'END Jul 2023'!S18/100))),0)</f>
        <v>0</v>
      </c>
      <c r="G24" s="215">
        <v>0</v>
      </c>
      <c r="H24" s="215">
        <f>IF(AND('END Jul 2023'!R18&gt;0,'END Jul 2023'!T18&gt;0),IF(($C$5&lt;'END Jul 2023'!T18),(0),($C$5-'END Jul 2023'!T18)*'END Jul 2023'!U18/100),IF(AND('END Jul 2023'!R18&gt;0,'END Jul 2023'!T18=""),IF(($C$5&lt;'END Jul 2023'!R18+'END Jul 2023'!P18),(0),(($C$5-('END Jul 2023'!R18+'END Jul 2023'!P18))*'END Jul 2023'!S18/100)),IF(AND('END Jul 2023'!P18&gt;0,'END Jul 2023'!R18=""&gt;0),IF(($C$5&lt;'END Jul 2023'!P18),(0),($C$5-'END Jul 2023'!P18)*'END Jul 2023'!Q18/100),0)))</f>
        <v>0</v>
      </c>
      <c r="I24" s="215">
        <f t="shared" si="13"/>
        <v>677.13699999999994</v>
      </c>
      <c r="J24" s="377">
        <f t="shared" si="14"/>
        <v>2160</v>
      </c>
      <c r="K24" s="209">
        <f t="shared" si="15"/>
        <v>2708.5479999999998</v>
      </c>
      <c r="L24" s="181">
        <f t="shared" si="16"/>
        <v>2979.4027999999998</v>
      </c>
      <c r="M24" s="209">
        <f>'END Jul 2023'!AZ18</f>
        <v>0</v>
      </c>
      <c r="N24" s="209">
        <f>'END Jul 2023'!BA18</f>
        <v>0</v>
      </c>
      <c r="O24" s="209">
        <f>'END Jul 2023'!BB18</f>
        <v>0</v>
      </c>
      <c r="P24" s="209">
        <f>'END Jul 2023'!BC18</f>
        <v>0</v>
      </c>
      <c r="Q24" s="378" t="str">
        <f t="shared" si="17"/>
        <v>No discount</v>
      </c>
      <c r="R24" s="378" t="str">
        <f t="shared" si="18"/>
        <v>Exclusive</v>
      </c>
      <c r="S24" s="379">
        <f t="shared" si="19"/>
        <v>2708.5479999999998</v>
      </c>
      <c r="T24" s="209">
        <f t="shared" si="20"/>
        <v>2708.5479999999998</v>
      </c>
      <c r="U24" s="381">
        <f t="shared" si="21"/>
        <v>2979.4027999999998</v>
      </c>
      <c r="V24" s="381">
        <f t="shared" si="22"/>
        <v>2979.4027999999998</v>
      </c>
      <c r="W24" s="468"/>
      <c r="X24" s="468"/>
      <c r="Y24" s="468"/>
      <c r="Z24" s="468"/>
      <c r="AA24" s="468"/>
      <c r="AB24" s="468"/>
      <c r="AC24" s="468"/>
      <c r="AD24" s="468"/>
      <c r="AE24" s="468"/>
      <c r="AF24" s="468"/>
      <c r="AG24" s="468"/>
      <c r="AH24" s="468"/>
      <c r="AI24" s="468"/>
      <c r="AJ24" s="468"/>
      <c r="AK24" s="468"/>
      <c r="AL24" s="468"/>
      <c r="AM24" s="468"/>
      <c r="AN24" s="468"/>
      <c r="AO24" s="468"/>
    </row>
    <row r="25" spans="1:41" x14ac:dyDescent="0.15">
      <c r="A25" s="163" t="str">
        <f>'END Jul 2023'!K19</f>
        <v>Nectr</v>
      </c>
      <c r="B25" s="158" t="str">
        <f>'END Jul 2023'!L19</f>
        <v>100% Clean</v>
      </c>
      <c r="C25" s="215">
        <f>IF('END Jul 2023'!BP19=0,91*'END Jul 2023'!M19/100,(91*'END Jul 2023'!M19/100)+'END Jul 2023'!BP19/4)</f>
        <v>98.279999999999987</v>
      </c>
      <c r="D25" s="215">
        <f>IF('END Jul 2023'!O19="",$C$5*'END Jul 2023'!N19/100,IF($C$5&gt;='END Jul 2023'!P19,('END Jul 2023'!P19*'END Jul 2023'!N19/100),($C$5*'END Jul 2023'!N19/100)))</f>
        <v>597.27272727272725</v>
      </c>
      <c r="E25" s="215">
        <f>IF(AND('END Jul 2023'!P19&gt;0,'END Jul 2023'!R19&gt;0),IF($C$5&lt;'END Jul 2023'!P19,0,IF($C$5&lt;=('END Jul 2023'!R19+'END Jul 2023'!P19),(($C$5-'END Jul 2023'!P19)*'END Jul 2023'!Q19/100),(('END Jul 2023'!R19)*'END Jul 2023'!Q19/100))),0)</f>
        <v>0</v>
      </c>
      <c r="F25" s="215">
        <f>IF(AND('END Jul 2023'!Q19&gt;0,'END Jul 2023'!S19&gt;0),IF($C$5&lt;('END Jul 2023'!R19+'END Jul 2023'!P19),0,IF($C$5&lt;=('END Jul 2023'!T19+'END Jul 2023'!R19+'END Jul 2023'!P19),(($C$5-('END Jul 2023'!R19+'END Jul 2023'!P19))*'END Jul 2023'!S19/100),('END Jul 2023'!T19*'END Jul 2023'!S19/100))),0)</f>
        <v>0</v>
      </c>
      <c r="G25" s="215">
        <v>0</v>
      </c>
      <c r="H25" s="215">
        <f>IF(AND('END Jul 2023'!R19&gt;0,'END Jul 2023'!T19&gt;0),IF(($C$5&lt;'END Jul 2023'!T19),(0),($C$5-'END Jul 2023'!T19)*'END Jul 2023'!U19/100),IF(AND('END Jul 2023'!R19&gt;0,'END Jul 2023'!T19=""),IF(($C$5&lt;'END Jul 2023'!R19+'END Jul 2023'!P19),(0),(($C$5-('END Jul 2023'!R19+'END Jul 2023'!P19))*'END Jul 2023'!S19/100)),IF(AND('END Jul 2023'!P19&gt;0,'END Jul 2023'!R19=""&gt;0),IF(($C$5&lt;'END Jul 2023'!P19),(0),($C$5-'END Jul 2023'!P19)*'END Jul 2023'!Q19/100),0)))</f>
        <v>0</v>
      </c>
      <c r="I25" s="215">
        <f t="shared" si="13"/>
        <v>695.55272727272722</v>
      </c>
      <c r="J25" s="377">
        <f t="shared" si="14"/>
        <v>2389.090909090909</v>
      </c>
      <c r="K25" s="209">
        <f t="shared" si="15"/>
        <v>2782.2109090909089</v>
      </c>
      <c r="L25" s="181">
        <f t="shared" si="16"/>
        <v>3060.4320000000002</v>
      </c>
      <c r="M25" s="209">
        <f>'END Jul 2023'!AZ19</f>
        <v>0</v>
      </c>
      <c r="N25" s="209">
        <f>'END Jul 2023'!BA19</f>
        <v>0</v>
      </c>
      <c r="O25" s="209">
        <f>'END Jul 2023'!BB19</f>
        <v>0</v>
      </c>
      <c r="P25" s="209">
        <f>'END Jul 2023'!BC19</f>
        <v>0</v>
      </c>
      <c r="Q25" s="378" t="str">
        <f t="shared" si="17"/>
        <v>No discount</v>
      </c>
      <c r="R25" s="378" t="str">
        <f t="shared" si="18"/>
        <v>Exclusive</v>
      </c>
      <c r="S25" s="379">
        <f t="shared" si="19"/>
        <v>2782.2109090909089</v>
      </c>
      <c r="T25" s="209">
        <f t="shared" si="20"/>
        <v>2782.2109090909089</v>
      </c>
      <c r="U25" s="381">
        <f t="shared" si="21"/>
        <v>3060.4320000000002</v>
      </c>
      <c r="V25" s="381">
        <f t="shared" si="22"/>
        <v>3060.4320000000002</v>
      </c>
      <c r="W25" s="468"/>
      <c r="X25" s="468"/>
      <c r="Y25" s="468"/>
      <c r="Z25" s="468"/>
      <c r="AA25" s="468"/>
      <c r="AB25" s="468"/>
      <c r="AC25" s="468"/>
      <c r="AD25" s="468"/>
      <c r="AE25" s="468"/>
      <c r="AF25" s="468"/>
      <c r="AG25" s="468"/>
      <c r="AH25" s="468"/>
      <c r="AI25" s="468"/>
      <c r="AJ25" s="468"/>
      <c r="AK25" s="468"/>
      <c r="AL25" s="468"/>
      <c r="AM25" s="468"/>
      <c r="AN25" s="468"/>
      <c r="AO25" s="468"/>
    </row>
    <row r="26" spans="1:41" x14ac:dyDescent="0.15">
      <c r="A26" s="163" t="str">
        <f>'END Jul 2023'!K20</f>
        <v>OVO</v>
      </c>
      <c r="B26" s="158" t="str">
        <f>'END Jul 2023'!L20</f>
        <v>The One Plan</v>
      </c>
      <c r="C26" s="215">
        <f>IF('END Jul 2023'!BP20=0,91*'END Jul 2023'!M20/100,(91*'END Jul 2023'!M20/100)+'END Jul 2023'!BP20/4)</f>
        <v>65.974999999999994</v>
      </c>
      <c r="D26" s="215">
        <f>IF('END Jul 2023'!O20="",$C$5*'END Jul 2023'!N20/100,IF($C$5&gt;='END Jul 2023'!P20,('END Jul 2023'!P20*'END Jul 2023'!N20/100),($C$5*'END Jul 2023'!N20/100)))</f>
        <v>487.79999999999995</v>
      </c>
      <c r="E26" s="215">
        <f>IF(AND('END Jul 2023'!P20&gt;0,'END Jul 2023'!R20&gt;0),IF($C$5&lt;'END Jul 2023'!P20,0,IF($C$5&lt;=('END Jul 2023'!R20+'END Jul 2023'!P20),(($C$5-'END Jul 2023'!P20)*'END Jul 2023'!Q20/100),(('END Jul 2023'!R20)*'END Jul 2023'!Q20/100))),0)</f>
        <v>0</v>
      </c>
      <c r="F26" s="215">
        <f>IF(AND('END Jul 2023'!Q20&gt;0,'END Jul 2023'!S20&gt;0),IF($C$5&lt;('END Jul 2023'!R20+'END Jul 2023'!P20),0,IF($C$5&lt;=('END Jul 2023'!T20+'END Jul 2023'!R20+'END Jul 2023'!P20),(($C$5-('END Jul 2023'!R20+'END Jul 2023'!P20))*'END Jul 2023'!S20/100),('END Jul 2023'!T20*'END Jul 2023'!S20/100))),0)</f>
        <v>0</v>
      </c>
      <c r="G26" s="215">
        <v>0</v>
      </c>
      <c r="H26" s="215">
        <f>IF(AND('END Jul 2023'!R20&gt;0,'END Jul 2023'!T20&gt;0),IF(($C$5&lt;'END Jul 2023'!T20),(0),($C$5-'END Jul 2023'!T20)*'END Jul 2023'!U20/100),IF(AND('END Jul 2023'!R20&gt;0,'END Jul 2023'!T20=""),IF(($C$5&lt;'END Jul 2023'!R20+'END Jul 2023'!P20),(0),(($C$5-('END Jul 2023'!R20+'END Jul 2023'!P20))*'END Jul 2023'!S20/100)),IF(AND('END Jul 2023'!P20&gt;0,'END Jul 2023'!R20=""&gt;0),IF(($C$5&lt;'END Jul 2023'!P20),(0),($C$5-'END Jul 2023'!P20)*'END Jul 2023'!Q20/100),0)))</f>
        <v>0</v>
      </c>
      <c r="I26" s="215">
        <f t="shared" si="13"/>
        <v>553.77499999999998</v>
      </c>
      <c r="J26" s="377">
        <f t="shared" si="14"/>
        <v>1951.1999999999998</v>
      </c>
      <c r="K26" s="209">
        <f t="shared" si="15"/>
        <v>2215.1</v>
      </c>
      <c r="L26" s="181">
        <f t="shared" si="16"/>
        <v>2436.61</v>
      </c>
      <c r="M26" s="209">
        <f>'END Jul 2023'!AZ20</f>
        <v>0</v>
      </c>
      <c r="N26" s="209">
        <f>'END Jul 2023'!BA20</f>
        <v>0</v>
      </c>
      <c r="O26" s="209">
        <f>'END Jul 2023'!BB20</f>
        <v>0</v>
      </c>
      <c r="P26" s="209">
        <f>'END Jul 2023'!BC20</f>
        <v>0</v>
      </c>
      <c r="Q26" s="378" t="str">
        <f t="shared" si="17"/>
        <v>No discount</v>
      </c>
      <c r="R26" s="378" t="str">
        <f t="shared" si="18"/>
        <v>Exclusive</v>
      </c>
      <c r="S26" s="379">
        <f t="shared" si="19"/>
        <v>2215.1</v>
      </c>
      <c r="T26" s="209">
        <f t="shared" si="20"/>
        <v>2215.1</v>
      </c>
      <c r="U26" s="381">
        <f t="shared" si="21"/>
        <v>2436.61</v>
      </c>
      <c r="V26" s="381">
        <f t="shared" si="22"/>
        <v>2436.61</v>
      </c>
      <c r="W26" s="468"/>
      <c r="X26" s="468"/>
      <c r="Y26" s="468"/>
      <c r="Z26" s="468"/>
      <c r="AA26" s="468"/>
      <c r="AB26" s="468"/>
      <c r="AC26" s="468"/>
      <c r="AD26" s="468"/>
      <c r="AE26" s="468"/>
      <c r="AF26" s="468"/>
      <c r="AG26" s="468"/>
      <c r="AH26" s="468"/>
      <c r="AI26" s="468"/>
      <c r="AJ26" s="468"/>
      <c r="AK26" s="468"/>
      <c r="AL26" s="468"/>
      <c r="AM26" s="468"/>
      <c r="AN26" s="468"/>
      <c r="AO26" s="468"/>
    </row>
    <row r="27" spans="1:41" customFormat="1" x14ac:dyDescent="0.15">
      <c r="A27" s="467"/>
      <c r="B27" s="467"/>
      <c r="C27" s="467"/>
      <c r="D27" s="467"/>
      <c r="E27" s="467"/>
      <c r="F27" s="467"/>
      <c r="G27" s="467"/>
      <c r="H27" s="467"/>
      <c r="I27" s="467"/>
      <c r="J27" s="467"/>
      <c r="K27" s="467"/>
      <c r="L27" s="467"/>
      <c r="M27" s="467"/>
      <c r="N27" s="467"/>
      <c r="O27" s="467"/>
      <c r="P27" s="467"/>
      <c r="Q27" s="467"/>
      <c r="R27" s="467"/>
      <c r="S27" s="467"/>
      <c r="T27" s="467"/>
      <c r="U27" s="467"/>
      <c r="V27" s="467"/>
      <c r="W27" s="468"/>
      <c r="X27" s="468"/>
      <c r="Y27" s="468"/>
      <c r="Z27" s="468"/>
      <c r="AA27" s="468"/>
      <c r="AB27" s="468"/>
      <c r="AC27" s="468"/>
      <c r="AD27" s="468"/>
      <c r="AE27" s="468"/>
      <c r="AF27" s="468"/>
      <c r="AG27" s="468"/>
      <c r="AH27" s="468"/>
      <c r="AI27" s="468"/>
      <c r="AJ27" s="468"/>
      <c r="AK27" s="468"/>
      <c r="AL27" s="468"/>
      <c r="AM27" s="468"/>
      <c r="AN27" s="468"/>
      <c r="AO27" s="468"/>
    </row>
    <row r="28" spans="1:41" customFormat="1" ht="15" thickBot="1" x14ac:dyDescent="0.2">
      <c r="A28" s="467"/>
      <c r="B28" s="467"/>
      <c r="C28" s="467"/>
      <c r="D28" s="467"/>
      <c r="E28" s="467"/>
      <c r="F28" s="467"/>
      <c r="G28" s="467"/>
      <c r="H28" s="467"/>
      <c r="I28" s="467"/>
      <c r="J28" s="467"/>
      <c r="K28" s="467"/>
      <c r="L28" s="467"/>
      <c r="M28" s="467"/>
      <c r="N28" s="467"/>
      <c r="O28" s="467"/>
      <c r="P28" s="467"/>
      <c r="Q28" s="467"/>
      <c r="R28" s="467"/>
      <c r="S28" s="467"/>
      <c r="T28" s="467"/>
      <c r="U28" s="467"/>
      <c r="V28" s="467"/>
      <c r="W28" s="468"/>
      <c r="X28" s="468"/>
      <c r="Y28" s="468"/>
      <c r="Z28" s="468"/>
      <c r="AA28" s="468"/>
      <c r="AB28" s="468"/>
      <c r="AC28" s="468"/>
      <c r="AD28" s="468"/>
      <c r="AE28" s="468"/>
      <c r="AF28" s="468"/>
      <c r="AG28" s="468"/>
      <c r="AH28" s="468"/>
      <c r="AI28" s="468"/>
      <c r="AJ28" s="468"/>
      <c r="AK28" s="468"/>
      <c r="AL28" s="468"/>
      <c r="AM28" s="468"/>
      <c r="AN28" s="468"/>
      <c r="AO28" s="468"/>
    </row>
    <row r="29" spans="1:41" x14ac:dyDescent="0.15">
      <c r="A29" s="166" t="s">
        <v>1370</v>
      </c>
      <c r="B29" s="167"/>
      <c r="C29" s="167"/>
      <c r="D29" s="167"/>
      <c r="E29" s="167"/>
      <c r="F29" s="167"/>
      <c r="G29" s="167"/>
      <c r="H29" s="167"/>
      <c r="I29" s="167"/>
      <c r="J29" s="167"/>
      <c r="K29" s="167"/>
      <c r="L29" s="167"/>
      <c r="M29" s="167"/>
      <c r="N29" s="167"/>
      <c r="O29" s="167"/>
      <c r="P29" s="167"/>
      <c r="Q29" s="167"/>
      <c r="R29" s="167"/>
      <c r="S29" s="167"/>
      <c r="T29" s="167"/>
      <c r="U29" s="167"/>
      <c r="V29" s="167"/>
      <c r="W29" s="468"/>
      <c r="X29" s="468"/>
      <c r="Y29" s="468"/>
      <c r="Z29" s="468"/>
      <c r="AA29" s="468"/>
      <c r="AB29" s="468"/>
      <c r="AC29" s="468"/>
      <c r="AD29" s="468"/>
      <c r="AE29" s="468"/>
      <c r="AF29" s="468"/>
      <c r="AG29" s="468"/>
      <c r="AH29" s="468"/>
      <c r="AI29" s="468"/>
      <c r="AJ29" s="468"/>
      <c r="AK29" s="468"/>
      <c r="AL29" s="468"/>
      <c r="AM29" s="468"/>
      <c r="AN29" s="468"/>
      <c r="AO29" s="468"/>
    </row>
    <row r="30" spans="1:41" x14ac:dyDescent="0.15">
      <c r="A30" s="168" t="s">
        <v>692</v>
      </c>
      <c r="B30" s="78"/>
      <c r="C30" s="164">
        <v>2000</v>
      </c>
      <c r="D30" s="78"/>
      <c r="E30" s="78"/>
      <c r="F30" s="78"/>
      <c r="G30" s="78"/>
      <c r="H30" s="78"/>
      <c r="I30" s="78"/>
      <c r="J30" s="78"/>
      <c r="K30" s="78"/>
      <c r="L30" s="78"/>
      <c r="M30" s="78"/>
      <c r="N30" s="78"/>
      <c r="O30" s="78"/>
      <c r="P30" s="78"/>
      <c r="Q30" s="78"/>
      <c r="R30" s="78"/>
      <c r="S30" s="78"/>
      <c r="T30" s="78"/>
      <c r="U30" s="78"/>
      <c r="V30" s="78"/>
      <c r="W30" s="468"/>
      <c r="X30" s="468"/>
      <c r="Y30" s="468"/>
      <c r="Z30" s="468"/>
      <c r="AA30" s="468"/>
      <c r="AB30" s="468"/>
      <c r="AC30" s="468"/>
      <c r="AD30" s="468"/>
      <c r="AE30" s="468"/>
      <c r="AF30" s="468"/>
      <c r="AG30" s="468"/>
      <c r="AH30" s="468"/>
      <c r="AI30" s="468"/>
      <c r="AJ30" s="468"/>
      <c r="AK30" s="468"/>
      <c r="AL30" s="468"/>
      <c r="AM30" s="468"/>
      <c r="AN30" s="468"/>
      <c r="AO30" s="468"/>
    </row>
    <row r="31" spans="1:41" x14ac:dyDescent="0.15">
      <c r="A31" s="168" t="s">
        <v>652</v>
      </c>
      <c r="B31" s="78"/>
      <c r="C31" s="165">
        <v>0.7</v>
      </c>
      <c r="D31" s="78"/>
      <c r="E31" s="78"/>
      <c r="F31" s="78"/>
      <c r="G31" s="78"/>
      <c r="H31" s="78"/>
      <c r="I31" s="78"/>
      <c r="J31" s="78"/>
      <c r="K31" s="78"/>
      <c r="L31" s="78"/>
      <c r="M31" s="78"/>
      <c r="N31" s="78"/>
      <c r="O31" s="78"/>
      <c r="P31" s="78"/>
      <c r="Q31" s="78"/>
      <c r="R31" s="78"/>
      <c r="S31" s="78"/>
      <c r="T31" s="78"/>
      <c r="U31" s="78"/>
      <c r="V31" s="78"/>
      <c r="W31" s="468"/>
      <c r="X31" s="468"/>
      <c r="Y31" s="468"/>
      <c r="Z31" s="468"/>
      <c r="AA31" s="468"/>
      <c r="AB31" s="468"/>
      <c r="AC31" s="468"/>
      <c r="AD31" s="468"/>
      <c r="AE31" s="468"/>
      <c r="AF31" s="468"/>
      <c r="AG31" s="468"/>
      <c r="AH31" s="468"/>
      <c r="AI31" s="468"/>
      <c r="AJ31" s="468"/>
      <c r="AK31" s="468"/>
      <c r="AL31" s="468"/>
      <c r="AM31" s="468"/>
      <c r="AN31" s="468"/>
      <c r="AO31" s="468"/>
    </row>
    <row r="32" spans="1:41" x14ac:dyDescent="0.15">
      <c r="A32" s="168" t="s">
        <v>344</v>
      </c>
      <c r="B32" s="78"/>
      <c r="C32" s="165">
        <v>0.3</v>
      </c>
      <c r="D32" s="78"/>
      <c r="E32" s="78"/>
      <c r="F32" s="78"/>
      <c r="G32" s="78"/>
      <c r="H32" s="78"/>
      <c r="I32" s="78"/>
      <c r="J32" s="78"/>
      <c r="K32" s="78"/>
      <c r="L32" s="78"/>
      <c r="M32" s="78"/>
      <c r="N32" s="78"/>
      <c r="O32" s="78"/>
      <c r="P32" s="78"/>
      <c r="Q32" s="78"/>
      <c r="R32" s="78"/>
      <c r="S32" s="78"/>
      <c r="T32" s="78"/>
      <c r="U32" s="78"/>
      <c r="V32" s="78"/>
      <c r="W32" s="468"/>
      <c r="X32" s="468"/>
      <c r="Y32" s="468"/>
      <c r="Z32" s="468"/>
      <c r="AA32" s="468"/>
      <c r="AB32" s="468"/>
      <c r="AC32" s="468"/>
      <c r="AD32" s="468"/>
      <c r="AE32" s="468"/>
      <c r="AF32" s="468"/>
      <c r="AG32" s="468"/>
      <c r="AH32" s="468"/>
      <c r="AI32" s="468"/>
      <c r="AJ32" s="468"/>
      <c r="AK32" s="468"/>
      <c r="AL32" s="468"/>
      <c r="AM32" s="468"/>
      <c r="AN32" s="468"/>
      <c r="AO32" s="468"/>
    </row>
    <row r="33" spans="1:41" x14ac:dyDescent="0.15">
      <c r="A33" s="371"/>
      <c r="B33" s="222"/>
      <c r="C33" s="222"/>
      <c r="D33" s="222"/>
      <c r="E33" s="222"/>
      <c r="F33" s="222"/>
      <c r="G33" s="222"/>
      <c r="H33" s="222"/>
      <c r="I33" s="222"/>
      <c r="J33" s="222"/>
      <c r="K33" s="222"/>
      <c r="L33" s="222"/>
      <c r="M33" s="222"/>
      <c r="N33" s="222"/>
      <c r="O33" s="222"/>
      <c r="P33" s="222"/>
      <c r="Q33" s="222"/>
      <c r="R33" s="222"/>
      <c r="S33" s="222"/>
      <c r="T33" s="222"/>
      <c r="U33" s="222"/>
      <c r="V33" s="222"/>
      <c r="W33" s="468"/>
      <c r="X33" s="468"/>
      <c r="Y33" s="468"/>
      <c r="Z33" s="468"/>
      <c r="AA33" s="468"/>
      <c r="AB33" s="468"/>
      <c r="AC33" s="468"/>
      <c r="AD33" s="468"/>
      <c r="AE33" s="468"/>
      <c r="AF33" s="468"/>
      <c r="AG33" s="468"/>
      <c r="AH33" s="468"/>
      <c r="AI33" s="468"/>
      <c r="AJ33" s="468"/>
      <c r="AK33" s="468"/>
      <c r="AL33" s="468"/>
      <c r="AM33" s="468"/>
      <c r="AN33" s="468"/>
      <c r="AO33" s="468"/>
    </row>
    <row r="34" spans="1:41" ht="75" x14ac:dyDescent="0.15">
      <c r="A34" s="363" t="s">
        <v>248</v>
      </c>
      <c r="B34" s="364" t="s">
        <v>249</v>
      </c>
      <c r="C34" s="365" t="s">
        <v>250</v>
      </c>
      <c r="D34" s="365" t="s">
        <v>251</v>
      </c>
      <c r="E34" s="365" t="s">
        <v>597</v>
      </c>
      <c r="F34" s="365" t="s">
        <v>598</v>
      </c>
      <c r="G34" s="365" t="s">
        <v>398</v>
      </c>
      <c r="H34" s="365" t="s">
        <v>1371</v>
      </c>
      <c r="I34" s="365" t="s">
        <v>746</v>
      </c>
      <c r="J34" s="373" t="s">
        <v>1363</v>
      </c>
      <c r="K34" s="374" t="s">
        <v>600</v>
      </c>
      <c r="L34" s="367" t="s">
        <v>1070</v>
      </c>
      <c r="M34" s="368" t="s">
        <v>361</v>
      </c>
      <c r="N34" s="368" t="s">
        <v>1679</v>
      </c>
      <c r="O34" s="368" t="s">
        <v>275</v>
      </c>
      <c r="P34" s="368" t="s">
        <v>1378</v>
      </c>
      <c r="Q34" s="375" t="s">
        <v>1364</v>
      </c>
      <c r="R34" s="375" t="s">
        <v>1365</v>
      </c>
      <c r="S34" s="376" t="s">
        <v>1366</v>
      </c>
      <c r="T34" s="376" t="s">
        <v>1367</v>
      </c>
      <c r="U34" s="369" t="s">
        <v>1368</v>
      </c>
      <c r="V34" s="369" t="s">
        <v>1369</v>
      </c>
      <c r="W34" s="468"/>
      <c r="X34" s="468"/>
      <c r="Y34" s="468"/>
      <c r="Z34" s="468"/>
      <c r="AA34" s="468"/>
      <c r="AB34" s="468"/>
      <c r="AC34" s="468"/>
      <c r="AD34" s="468"/>
      <c r="AE34" s="468"/>
      <c r="AF34" s="468"/>
      <c r="AG34" s="468"/>
      <c r="AH34" s="468"/>
      <c r="AI34" s="468"/>
      <c r="AJ34" s="468"/>
      <c r="AK34" s="468"/>
      <c r="AL34" s="468"/>
      <c r="AM34" s="468"/>
      <c r="AN34" s="468"/>
      <c r="AO34" s="468"/>
    </row>
    <row r="35" spans="1:41" x14ac:dyDescent="0.15">
      <c r="A35" s="163" t="str">
        <f>'END Jul 2023'!K21</f>
        <v>Energy Locals</v>
      </c>
      <c r="B35" s="158" t="str">
        <f>'END Jul 2023'!L21</f>
        <v>Online Member</v>
      </c>
      <c r="C35" s="215">
        <f>IF('END Jul 2023'!BP21=0,91*'END Jul 2023'!M21/100,(91*'END Jul 2023'!M21/100)+'END Jul 2023'!BP21/4)</f>
        <v>85.359090909090895</v>
      </c>
      <c r="D35" s="215">
        <f>IF('END Jul 2023'!O21="",$C$30*$C$31*'END Jul 2023'!N21/100,IF($C$30*$C$31&gt;='END Jul 2023'!P21,('END Jul 2023'!P21*'END Jul 2023'!N21/100),($C$30*$C$31*'END Jul 2023'!N21/100)))</f>
        <v>426.36363636363632</v>
      </c>
      <c r="E35" s="215">
        <f>IF(AND('END Jul 2023'!P21&gt;0,'END Jul 2023'!R21&gt;0),IF($C$30*$C$31&lt;'END Jul 2023'!P21,0,IF($C$30*$C$31&lt;=('END Jul 2023'!R21+'END Jul 2023'!P21),(($C$30*$C$31-'END Jul 2023'!P21)*'END Jul 2023'!Q21/100),(('END Jul 2023'!R21)*'END Jul 2023'!Q21/100))),0)</f>
        <v>0</v>
      </c>
      <c r="F35" s="215">
        <f>IF(AND('END Jul 2023'!Q21&gt;0,'END Jul 2023'!S21&gt;0),IF($C$30*$C$31&lt;('END Jul 2023'!R21+'END Jul 2023'!P21),0,IF($C$30*$C$31&lt;=('END Jul 2023'!T21+'END Jul 2023'!R21+'END Jul 2023'!P21),(($C$30*$C$31-('END Jul 2023'!R21+'END Jul 2023'!P21))*'END Jul 2023'!S21/100),('END Jul 2023'!T21*'END Jul 2023'!S21/100))),0)</f>
        <v>0</v>
      </c>
      <c r="G35" s="215">
        <f>IF(AND('END Jul 2023'!R21&gt;0,'END Jul 2023'!T21&gt;0),IF(($C$30*$C$31&lt;'END Jul 2023'!T21),(0),($C$30*$C$31*'END Jul 2023'!T21)*'END Jul 2023'!U21/100),IF(AND('END Jul 2023'!R21&gt;0,'END Jul 2023'!T21=""),IF(($C$30*$C$31&lt;'END Jul 2023'!R21+'END Jul 2023'!P21),(0),(($C$30*$C$31-('END Jul 2023'!R21+'END Jul 2023'!P21))*'END Jul 2023'!S21/100)),IF(AND('END Jul 2023'!P21&gt;0,'END Jul 2023'!R21=""&gt;0),IF(($C$30*$C$31&lt;'END Jul 2023'!P21),(0),($C$30*$C$31-'END Jul 2023'!P21)*'END Jul 2023'!Q21/100),0)))</f>
        <v>0</v>
      </c>
      <c r="H35" s="215">
        <f>($C$30*$C$32)*'END Jul 2023'!AE21/100</f>
        <v>147.27272727272725</v>
      </c>
      <c r="I35" s="215">
        <f>SUM(C35:H35)</f>
        <v>658.99545454545444</v>
      </c>
      <c r="J35" s="377">
        <f>(I35-C35)*4</f>
        <v>2294.545454545454</v>
      </c>
      <c r="K35" s="209">
        <f>I35*4</f>
        <v>2635.9818181818177</v>
      </c>
      <c r="L35" s="181">
        <f t="shared" ref="L35:L48" si="23">K35*1.1</f>
        <v>2899.58</v>
      </c>
      <c r="M35" s="209">
        <f>'END Jul 2023'!AZ21</f>
        <v>0</v>
      </c>
      <c r="N35" s="209">
        <f>'END Jul 2023'!BA21</f>
        <v>0</v>
      </c>
      <c r="O35" s="209">
        <f>'END Jul 2023'!BB21</f>
        <v>0</v>
      </c>
      <c r="P35" s="209">
        <f>'END Jul 2023'!BC21</f>
        <v>0</v>
      </c>
      <c r="Q35" s="378" t="str">
        <f t="shared" ref="Q35:Q48" si="24">IF(SUM(M35:P35)=0,"No discount",IF(M35&gt;0,"Guaranteed off bill",IF(N35&gt;0,"Guaranteed off usENDe",IF(O35&gt;0,"Pay-on-time off bill","Pay-on-time off usENDe"))))</f>
        <v>No discount</v>
      </c>
      <c r="R35" s="378" t="str">
        <f t="shared" ref="R35:R48" si="25">IF(OR(A35="Origin Energy",A35="Red Energy",A35="Powershop"),"Inclusive","Exclusive")</f>
        <v>Exclusive</v>
      </c>
      <c r="S35" s="379">
        <f t="shared" ref="S35:S48" si="26">IF(AND(Q35="Guaranteed off bill",R35="Inclusive"),((K35*1.1)-((K35*1.1)*M35/100))/1.1,IF(AND(Q35="Guaranteed off usENDe",R35="Inclusive"),((K35*1.1)-((J35*1.1)*N35/100))/1.1,IF(AND(Q35="Guaranteed off bill",R35="Exclusive"),K35-(K35*M35/100),IF(AND(Q35="Guaranteed off usENDe",R35="Exclusive"),K35-(J35*N35/100),IF(R35="Inclusive",((K35*1.1))/1.1,K35)))))</f>
        <v>2635.9818181818177</v>
      </c>
      <c r="T35" s="209">
        <f t="shared" ref="T35:T48" si="27">IF(AND(Q35="Pay-on-time off bill",R35="Inclusive"),((S35*1.1)-((S35*1.1)*O35/100))/1.1,IF(AND(Q35="Pay-on-time off usENDe",R35="Inclusive"),((S35*1.1)-((J35*1.1)*P35/100))/1.1,IF(AND(Q35="Pay-on-time off bill",R35="Exclusive"),S35-(S35*O35/100),IF(AND(Q35="Pay-on-time off usENDe",R35="Exclusive"),S35-(J35*P35/100),IF(R35="Inclusive",((S35*1.1))/1.1,S35)))))</f>
        <v>2635.9818181818177</v>
      </c>
      <c r="U35" s="383">
        <f>S35*1.1</f>
        <v>2899.58</v>
      </c>
      <c r="V35" s="383">
        <f>T35*1.1</f>
        <v>2899.58</v>
      </c>
      <c r="W35" s="468"/>
      <c r="X35" s="468"/>
      <c r="Y35" s="468"/>
      <c r="Z35" s="468"/>
      <c r="AA35" s="468"/>
      <c r="AB35" s="468"/>
      <c r="AC35" s="468"/>
      <c r="AD35" s="468"/>
      <c r="AE35" s="468"/>
      <c r="AF35" s="468"/>
      <c r="AG35" s="468"/>
      <c r="AH35" s="468"/>
      <c r="AI35" s="468"/>
      <c r="AJ35" s="468"/>
      <c r="AK35" s="468"/>
      <c r="AL35" s="468"/>
      <c r="AM35" s="468"/>
      <c r="AN35" s="468"/>
      <c r="AO35" s="468"/>
    </row>
    <row r="36" spans="1:41" x14ac:dyDescent="0.15">
      <c r="A36" s="163" t="str">
        <f>'END Jul 2023'!K22</f>
        <v>AGL</v>
      </c>
      <c r="B36" s="158" t="str">
        <f>'END Jul 2023'!L22</f>
        <v>Value Saver</v>
      </c>
      <c r="C36" s="215">
        <f>IF('END Jul 2023'!BP22=0,91*'END Jul 2023'!M22/100,(91*'END Jul 2023'!M22/100)+'END Jul 2023'!BP22/4)</f>
        <v>85.746818181818185</v>
      </c>
      <c r="D36" s="215">
        <f>IF('END Jul 2023'!O22="",$C$30*$C$31*'END Jul 2023'!N22/100,IF($C$30*$C$31&gt;='END Jul 2023'!P22,('END Jul 2023'!P22*'END Jul 2023'!N22/100),($C$30*$C$31*'END Jul 2023'!N22/100)))</f>
        <v>427.5090909090909</v>
      </c>
      <c r="E36" s="215">
        <f>IF(AND('END Jul 2023'!P22&gt;0,'END Jul 2023'!R22&gt;0),IF($C$30*$C$31&lt;'END Jul 2023'!P22,0,IF($C$30*$C$31&lt;=('END Jul 2023'!R22+'END Jul 2023'!P22),(($C$30*$C$31-'END Jul 2023'!P22)*'END Jul 2023'!Q22/100),(('END Jul 2023'!R22)*'END Jul 2023'!Q22/100))),0)</f>
        <v>0</v>
      </c>
      <c r="F36" s="215">
        <f>IF(AND('END Jul 2023'!Q22&gt;0,'END Jul 2023'!S22&gt;0),IF($C$30*$C$31&lt;('END Jul 2023'!R22+'END Jul 2023'!P22),0,IF($C$30*$C$31&lt;=('END Jul 2023'!T22+'END Jul 2023'!R22+'END Jul 2023'!P22),(($C$30*$C$31-('END Jul 2023'!R22+'END Jul 2023'!P22))*'END Jul 2023'!S22/100),('END Jul 2023'!T22*'END Jul 2023'!S22/100))),0)</f>
        <v>0</v>
      </c>
      <c r="G36" s="215">
        <f>IF(AND('END Jul 2023'!R22&gt;0,'END Jul 2023'!T22&gt;0),IF(($C$30*$C$31&lt;'END Jul 2023'!T22),(0),($C$30*$C$31*'END Jul 2023'!T22)*'END Jul 2023'!U22/100),IF(AND('END Jul 2023'!R22&gt;0,'END Jul 2023'!T22=""),IF(($C$30*$C$31&lt;'END Jul 2023'!R22+'END Jul 2023'!P22),(0),(($C$30*$C$31-('END Jul 2023'!R22+'END Jul 2023'!P22))*'END Jul 2023'!S22/100)),IF(AND('END Jul 2023'!P22&gt;0,'END Jul 2023'!R22=""&gt;0),IF(($C$30*$C$31&lt;'END Jul 2023'!P22),(0),($C$30*$C$31-'END Jul 2023'!P22)*'END Jul 2023'!Q22/100),0)))</f>
        <v>0</v>
      </c>
      <c r="H36" s="215">
        <f>($C$30*$C$32)*'END Jul 2023'!AE22/100</f>
        <v>135.49090909090907</v>
      </c>
      <c r="I36" s="215">
        <f t="shared" ref="I36:I48" si="28">SUM(C36:H36)</f>
        <v>648.74681818181818</v>
      </c>
      <c r="J36" s="377">
        <f t="shared" ref="J36:J48" si="29">(I36-C36)*4</f>
        <v>2252</v>
      </c>
      <c r="K36" s="209">
        <f t="shared" ref="K36:K48" si="30">I36*4</f>
        <v>2594.9872727272727</v>
      </c>
      <c r="L36" s="181">
        <f t="shared" si="23"/>
        <v>2854.4860000000003</v>
      </c>
      <c r="M36" s="209">
        <f>'END Jul 2023'!AZ22</f>
        <v>0</v>
      </c>
      <c r="N36" s="209">
        <f>'END Jul 2023'!BA22</f>
        <v>0</v>
      </c>
      <c r="O36" s="209">
        <f>'END Jul 2023'!BB22</f>
        <v>0</v>
      </c>
      <c r="P36" s="209">
        <f>'END Jul 2023'!BC22</f>
        <v>0</v>
      </c>
      <c r="Q36" s="378" t="str">
        <f t="shared" si="24"/>
        <v>No discount</v>
      </c>
      <c r="R36" s="378" t="str">
        <f t="shared" si="25"/>
        <v>Exclusive</v>
      </c>
      <c r="S36" s="379">
        <f t="shared" si="26"/>
        <v>2594.9872727272727</v>
      </c>
      <c r="T36" s="209">
        <f t="shared" si="27"/>
        <v>2594.9872727272727</v>
      </c>
      <c r="U36" s="381">
        <f t="shared" ref="U36:V48" si="31">S36*1.1</f>
        <v>2854.4860000000003</v>
      </c>
      <c r="V36" s="381">
        <f t="shared" si="31"/>
        <v>2854.4860000000003</v>
      </c>
      <c r="W36" s="468"/>
      <c r="X36" s="468"/>
      <c r="Y36" s="468"/>
      <c r="Z36" s="468"/>
      <c r="AA36" s="468"/>
      <c r="AB36" s="468"/>
      <c r="AC36" s="468"/>
      <c r="AD36" s="468"/>
      <c r="AE36" s="468"/>
      <c r="AF36" s="468"/>
      <c r="AG36" s="468"/>
      <c r="AH36" s="468"/>
      <c r="AI36" s="468"/>
      <c r="AJ36" s="468"/>
      <c r="AK36" s="468"/>
      <c r="AL36" s="468"/>
      <c r="AM36" s="468"/>
      <c r="AN36" s="468"/>
      <c r="AO36" s="468"/>
    </row>
    <row r="37" spans="1:41" x14ac:dyDescent="0.15">
      <c r="A37" s="163" t="str">
        <f>'END Jul 2023'!K23</f>
        <v>Alinta Energy</v>
      </c>
      <c r="B37" s="158" t="str">
        <f>'END Jul 2023'!L23</f>
        <v>Home Deal</v>
      </c>
      <c r="C37" s="215">
        <f>IF('END Jul 2023'!BP23=0,91*'END Jul 2023'!M23/100,(91*'END Jul 2023'!M23/100)+'END Jul 2023'!BP23/4)</f>
        <v>87.120090909090905</v>
      </c>
      <c r="D37" s="215">
        <f>IF('END Jul 2023'!O23="",$C$30*$C$31*'END Jul 2023'!N23/100,IF($C$30*$C$31&gt;='END Jul 2023'!P23,('END Jul 2023'!P23*'END Jul 2023'!N23/100),($C$30*$C$31*'END Jul 2023'!N23/100)))</f>
        <v>466.45454545454538</v>
      </c>
      <c r="E37" s="215">
        <f>IF(AND('END Jul 2023'!P23&gt;0,'END Jul 2023'!R23&gt;0),IF($C$30*$C$31&lt;'END Jul 2023'!P23,0,IF($C$30*$C$31&lt;=('END Jul 2023'!R23+'END Jul 2023'!P23),(($C$30*$C$31-'END Jul 2023'!P23)*'END Jul 2023'!Q23/100),(('END Jul 2023'!R23)*'END Jul 2023'!Q23/100))),0)</f>
        <v>0</v>
      </c>
      <c r="F37" s="215">
        <f>IF(AND('END Jul 2023'!Q23&gt;0,'END Jul 2023'!S23&gt;0),IF($C$30*$C$31&lt;('END Jul 2023'!R23+'END Jul 2023'!P23),0,IF($C$30*$C$31&lt;=('END Jul 2023'!T23+'END Jul 2023'!R23+'END Jul 2023'!P23),(($C$30*$C$31-('END Jul 2023'!R23+'END Jul 2023'!P23))*'END Jul 2023'!S23/100),('END Jul 2023'!T23*'END Jul 2023'!S23/100))),0)</f>
        <v>0</v>
      </c>
      <c r="G37" s="215">
        <f>IF(AND('END Jul 2023'!R23&gt;0,'END Jul 2023'!T23&gt;0),IF(($C$30*$C$31&lt;'END Jul 2023'!T23),(0),($C$30*$C$31*'END Jul 2023'!T23)*'END Jul 2023'!U23/100),IF(AND('END Jul 2023'!R23&gt;0,'END Jul 2023'!T23=""),IF(($C$30*$C$31&lt;'END Jul 2023'!R23+'END Jul 2023'!P23),(0),(($C$30*$C$31-('END Jul 2023'!R23+'END Jul 2023'!P23))*'END Jul 2023'!S23/100)),IF(AND('END Jul 2023'!P23&gt;0,'END Jul 2023'!R23=""&gt;0),IF(($C$30*$C$31&lt;'END Jul 2023'!P23),(0),($C$30*$C$31-'END Jul 2023'!P23)*'END Jul 2023'!Q23/100),0)))</f>
        <v>0</v>
      </c>
      <c r="H37" s="215">
        <f>($C$30*$C$32)*'END Jul 2023'!AE23/100</f>
        <v>140.12727272727273</v>
      </c>
      <c r="I37" s="215">
        <f t="shared" si="28"/>
        <v>693.701909090909</v>
      </c>
      <c r="J37" s="377">
        <f t="shared" si="29"/>
        <v>2426.3272727272724</v>
      </c>
      <c r="K37" s="209">
        <f t="shared" si="30"/>
        <v>2774.807636363636</v>
      </c>
      <c r="L37" s="181">
        <f t="shared" si="23"/>
        <v>3052.2883999999999</v>
      </c>
      <c r="M37" s="209">
        <f>'END Jul 2023'!AZ23</f>
        <v>0</v>
      </c>
      <c r="N37" s="209">
        <f>'END Jul 2023'!BA23</f>
        <v>0</v>
      </c>
      <c r="O37" s="209">
        <f>'END Jul 2023'!BB23</f>
        <v>0</v>
      </c>
      <c r="P37" s="209">
        <f>'END Jul 2023'!BC23</f>
        <v>0</v>
      </c>
      <c r="Q37" s="378" t="str">
        <f t="shared" si="24"/>
        <v>No discount</v>
      </c>
      <c r="R37" s="378" t="str">
        <f t="shared" si="25"/>
        <v>Exclusive</v>
      </c>
      <c r="S37" s="379">
        <f t="shared" si="26"/>
        <v>2774.807636363636</v>
      </c>
      <c r="T37" s="209">
        <f t="shared" si="27"/>
        <v>2774.807636363636</v>
      </c>
      <c r="U37" s="381">
        <f t="shared" si="31"/>
        <v>3052.2883999999999</v>
      </c>
      <c r="V37" s="381">
        <f t="shared" si="31"/>
        <v>3052.2883999999999</v>
      </c>
      <c r="W37" s="468"/>
      <c r="X37" s="468"/>
      <c r="Y37" s="468"/>
      <c r="Z37" s="468"/>
      <c r="AA37" s="468"/>
      <c r="AB37" s="468"/>
      <c r="AC37" s="468"/>
      <c r="AD37" s="468"/>
      <c r="AE37" s="468"/>
      <c r="AF37" s="468"/>
      <c r="AG37" s="468"/>
      <c r="AH37" s="468"/>
      <c r="AI37" s="468"/>
      <c r="AJ37" s="468"/>
      <c r="AK37" s="468"/>
      <c r="AL37" s="468"/>
      <c r="AM37" s="468"/>
      <c r="AN37" s="468"/>
      <c r="AO37" s="468"/>
    </row>
    <row r="38" spans="1:41" x14ac:dyDescent="0.15">
      <c r="A38" s="163" t="str">
        <f>'END Jul 2023'!K24</f>
        <v>Diamond Energy</v>
      </c>
      <c r="B38" s="158" t="str">
        <f>'END Jul 2023'!L24</f>
        <v xml:space="preserve">Renewable Saver </v>
      </c>
      <c r="C38" s="215">
        <f>IF('END Jul 2023'!BP24=0,91*'END Jul 2023'!M24/100,(91*'END Jul 2023'!M24/100)+'END Jul 2023'!BP24/4)</f>
        <v>70.069999999999993</v>
      </c>
      <c r="D38" s="215">
        <f>IF('END Jul 2023'!O24="",$C$30*$C$31*'END Jul 2023'!N24/100,IF($C$30*$C$31&gt;='END Jul 2023'!P24,('END Jul 2023'!P24*'END Jul 2023'!N24/100),($C$30*$C$31*'END Jul 2023'!N24/100)))</f>
        <v>89.263636363636365</v>
      </c>
      <c r="E38" s="215">
        <f>IF(AND('END Jul 2023'!P24&gt;0,'END Jul 2023'!R24&gt;0),IF($C$30*$C$31&lt;'END Jul 2023'!P24,0,IF($C$30*$C$31&lt;=('END Jul 2023'!R24+'END Jul 2023'!P24),(($C$30*$C$31-'END Jul 2023'!P24)*'END Jul 2023'!Q24/100),(('END Jul 2023'!R24)*'END Jul 2023'!Q24/100))),0)</f>
        <v>0</v>
      </c>
      <c r="F38" s="215">
        <f>IF(AND('END Jul 2023'!Q24&gt;0,'END Jul 2023'!S24&gt;0),IF($C$30*$C$31&lt;('END Jul 2023'!R24+'END Jul 2023'!P24),0,IF($C$30*$C$31&lt;=('END Jul 2023'!T24+'END Jul 2023'!R24+'END Jul 2023'!P24),(($C$30*$C$31-('END Jul 2023'!R24+'END Jul 2023'!P24))*'END Jul 2023'!S24/100),('END Jul 2023'!T24*'END Jul 2023'!S24/100))),0)</f>
        <v>0</v>
      </c>
      <c r="G38" s="215">
        <f>IF(AND('END Jul 2023'!R24&gt;0,'END Jul 2023'!T24&gt;0),IF(($C$30*$C$31&lt;'END Jul 2023'!T24),(0),($C$30*$C$31*'END Jul 2023'!T24)*'END Jul 2023'!U24/100),IF(AND('END Jul 2023'!R24&gt;0,'END Jul 2023'!T24=""),IF(($C$30*$C$31&lt;'END Jul 2023'!R24+'END Jul 2023'!P24),(0),(($C$30*$C$31-('END Jul 2023'!R24+'END Jul 2023'!P24))*'END Jul 2023'!S24/100)),IF(AND('END Jul 2023'!P24&gt;0,'END Jul 2023'!R24=""&gt;0),IF(($C$30*$C$31&lt;'END Jul 2023'!P24),(0),($C$30*$C$31-'END Jul 2023'!P24)*'END Jul 2023'!Q24/100),0)))</f>
        <v>409.79999999999995</v>
      </c>
      <c r="H38" s="215">
        <f>($C$30*$C$32)*'END Jul 2023'!AE24/100</f>
        <v>156</v>
      </c>
      <c r="I38" s="215">
        <f t="shared" si="28"/>
        <v>725.13363636363624</v>
      </c>
      <c r="J38" s="377">
        <f t="shared" si="29"/>
        <v>2620.2545454545452</v>
      </c>
      <c r="K38" s="209">
        <f t="shared" si="30"/>
        <v>2900.534545454545</v>
      </c>
      <c r="L38" s="181">
        <f t="shared" si="23"/>
        <v>3190.5879999999997</v>
      </c>
      <c r="M38" s="209">
        <f>'END Jul 2023'!AZ24</f>
        <v>0</v>
      </c>
      <c r="N38" s="209">
        <f>'END Jul 2023'!BA24</f>
        <v>0</v>
      </c>
      <c r="O38" s="209">
        <f>'END Jul 2023'!BB24</f>
        <v>2</v>
      </c>
      <c r="P38" s="209">
        <f>'END Jul 2023'!BC24</f>
        <v>0</v>
      </c>
      <c r="Q38" s="378" t="str">
        <f t="shared" si="24"/>
        <v>Pay-on-time off bill</v>
      </c>
      <c r="R38" s="378" t="str">
        <f t="shared" si="25"/>
        <v>Exclusive</v>
      </c>
      <c r="S38" s="379">
        <f t="shared" si="26"/>
        <v>2900.534545454545</v>
      </c>
      <c r="T38" s="209">
        <f t="shared" si="27"/>
        <v>2842.523854545454</v>
      </c>
      <c r="U38" s="381">
        <f t="shared" si="31"/>
        <v>3190.5879999999997</v>
      </c>
      <c r="V38" s="381">
        <f t="shared" si="31"/>
        <v>3126.7762399999997</v>
      </c>
      <c r="W38" s="468"/>
      <c r="X38" s="468"/>
      <c r="Y38" s="468"/>
      <c r="Z38" s="468"/>
      <c r="AA38" s="468"/>
      <c r="AB38" s="468"/>
      <c r="AC38" s="468"/>
      <c r="AD38" s="468"/>
      <c r="AE38" s="468"/>
      <c r="AF38" s="468"/>
      <c r="AG38" s="468"/>
      <c r="AH38" s="468"/>
      <c r="AI38" s="468"/>
      <c r="AJ38" s="468"/>
      <c r="AK38" s="468"/>
      <c r="AL38" s="468"/>
      <c r="AM38" s="468"/>
      <c r="AN38" s="468"/>
      <c r="AO38" s="468"/>
    </row>
    <row r="39" spans="1:41" x14ac:dyDescent="0.15">
      <c r="A39" s="163" t="str">
        <f>'END Jul 2023'!K25</f>
        <v>Dodo Power &amp; Gas</v>
      </c>
      <c r="B39" s="158" t="str">
        <f>'END Jul 2023'!L25</f>
        <v>Market offer</v>
      </c>
      <c r="C39" s="215">
        <f>IF('END Jul 2023'!BP25=0,91*'END Jul 2023'!M25/100,(91*'END Jul 2023'!M25/100)+'END Jul 2023'!BP25/4)</f>
        <v>92.778636363636366</v>
      </c>
      <c r="D39" s="215">
        <f>IF('END Jul 2023'!O25="",$C$30*$C$31*'END Jul 2023'!N25/100,IF($C$30*$C$31&gt;='END Jul 2023'!P25,('END Jul 2023'!P25*'END Jul 2023'!N25/100),($C$30*$C$31*'END Jul 2023'!N25/100)))</f>
        <v>407.65454545454543</v>
      </c>
      <c r="E39" s="215">
        <f>IF(AND('END Jul 2023'!P25&gt;0,'END Jul 2023'!R25&gt;0),IF($C$30*$C$31&lt;'END Jul 2023'!P25,0,IF($C$30*$C$31&lt;=('END Jul 2023'!R25+'END Jul 2023'!P25),(($C$30*$C$31-'END Jul 2023'!P25)*'END Jul 2023'!Q25/100),(('END Jul 2023'!R25)*'END Jul 2023'!Q25/100))),0)</f>
        <v>0</v>
      </c>
      <c r="F39" s="215">
        <f>IF(AND('END Jul 2023'!Q25&gt;0,'END Jul 2023'!S25&gt;0),IF($C$30*$C$31&lt;('END Jul 2023'!R25+'END Jul 2023'!P25),0,IF($C$30*$C$31&lt;=('END Jul 2023'!T25+'END Jul 2023'!R25+'END Jul 2023'!P25),(($C$30*$C$31-('END Jul 2023'!R25+'END Jul 2023'!P25))*'END Jul 2023'!S25/100),('END Jul 2023'!T25*'END Jul 2023'!S25/100))),0)</f>
        <v>0</v>
      </c>
      <c r="G39" s="215">
        <f>IF(AND('END Jul 2023'!R25&gt;0,'END Jul 2023'!T25&gt;0),IF(($C$30*$C$31&lt;'END Jul 2023'!T25),(0),($C$30*$C$31*'END Jul 2023'!T25)*'END Jul 2023'!U25/100),IF(AND('END Jul 2023'!R25&gt;0,'END Jul 2023'!T25=""),IF(($C$30*$C$31&lt;'END Jul 2023'!R25+'END Jul 2023'!P25),(0),(($C$30*$C$31-('END Jul 2023'!R25+'END Jul 2023'!P25))*'END Jul 2023'!S25/100)),IF(AND('END Jul 2023'!P25&gt;0,'END Jul 2023'!R25=""&gt;0),IF(($C$30*$C$31&lt;'END Jul 2023'!P25),(0),($C$30*$C$31-'END Jul 2023'!P25)*'END Jul 2023'!Q25/100),0)))</f>
        <v>0</v>
      </c>
      <c r="H39" s="215">
        <f>($C$30*$C$32)*'END Jul 2023'!AE25/100</f>
        <v>133.25454545454545</v>
      </c>
      <c r="I39" s="215">
        <f t="shared" si="28"/>
        <v>633.68772727272722</v>
      </c>
      <c r="J39" s="377">
        <f t="shared" si="29"/>
        <v>2163.6363636363635</v>
      </c>
      <c r="K39" s="209">
        <f t="shared" si="30"/>
        <v>2534.7509090909089</v>
      </c>
      <c r="L39" s="181">
        <f t="shared" si="23"/>
        <v>2788.2260000000001</v>
      </c>
      <c r="M39" s="209">
        <f>'END Jul 2023'!AZ25</f>
        <v>0</v>
      </c>
      <c r="N39" s="209">
        <f>'END Jul 2023'!BA25</f>
        <v>0</v>
      </c>
      <c r="O39" s="209">
        <f>'END Jul 2023'!BB25</f>
        <v>0</v>
      </c>
      <c r="P39" s="209">
        <f>'END Jul 2023'!BC25</f>
        <v>0</v>
      </c>
      <c r="Q39" s="378" t="str">
        <f t="shared" si="24"/>
        <v>No discount</v>
      </c>
      <c r="R39" s="378" t="str">
        <f t="shared" si="25"/>
        <v>Exclusive</v>
      </c>
      <c r="S39" s="379">
        <f t="shared" si="26"/>
        <v>2534.7509090909089</v>
      </c>
      <c r="T39" s="209">
        <f t="shared" si="27"/>
        <v>2534.7509090909089</v>
      </c>
      <c r="U39" s="381">
        <f t="shared" si="31"/>
        <v>2788.2260000000001</v>
      </c>
      <c r="V39" s="381">
        <f t="shared" si="31"/>
        <v>2788.2260000000001</v>
      </c>
      <c r="W39" s="468"/>
      <c r="X39" s="468"/>
      <c r="Y39" s="468"/>
      <c r="Z39" s="468"/>
      <c r="AA39" s="468"/>
      <c r="AB39" s="468"/>
      <c r="AC39" s="468"/>
      <c r="AD39" s="468"/>
      <c r="AE39" s="468"/>
      <c r="AF39" s="468"/>
      <c r="AG39" s="468"/>
      <c r="AH39" s="468"/>
      <c r="AI39" s="468"/>
      <c r="AJ39" s="468"/>
      <c r="AK39" s="468"/>
      <c r="AL39" s="468"/>
      <c r="AM39" s="468"/>
      <c r="AN39" s="468"/>
      <c r="AO39" s="468"/>
    </row>
    <row r="40" spans="1:41" x14ac:dyDescent="0.15">
      <c r="A40" s="163" t="str">
        <f>'END Jul 2023'!K26</f>
        <v>EnergyAustralia</v>
      </c>
      <c r="B40" s="158" t="str">
        <f>'END Jul 2023'!L26</f>
        <v>Flexi Plan</v>
      </c>
      <c r="C40" s="215">
        <f>IF('END Jul 2023'!BP26=0,91*'END Jul 2023'!M26/100,(91*'END Jul 2023'!M26/100)+'END Jul 2023'!BP26/4)</f>
        <v>85.995000000000005</v>
      </c>
      <c r="D40" s="215">
        <f>IF('END Jul 2023'!O26="",$C$30*$C$31*'END Jul 2023'!N26/100,IF($C$30*$C$31&gt;='END Jul 2023'!P26,('END Jul 2023'!P26*'END Jul 2023'!N26/100),($C$30*$C$31*'END Jul 2023'!N26/100)))</f>
        <v>485.92727272727262</v>
      </c>
      <c r="E40" s="215">
        <f>IF(AND('END Jul 2023'!P26&gt;0,'END Jul 2023'!R26&gt;0),IF($C$30*$C$31&lt;'END Jul 2023'!P26,0,IF($C$30*$C$31&lt;=('END Jul 2023'!R26+'END Jul 2023'!P26),(($C$30*$C$31-'END Jul 2023'!P26)*'END Jul 2023'!Q26/100),(('END Jul 2023'!R26)*'END Jul 2023'!Q26/100))),0)</f>
        <v>0</v>
      </c>
      <c r="F40" s="215">
        <f>IF(AND('END Jul 2023'!Q26&gt;0,'END Jul 2023'!S26&gt;0),IF($C$30*$C$31&lt;('END Jul 2023'!R26+'END Jul 2023'!P26),0,IF($C$30*$C$31&lt;=('END Jul 2023'!T26+'END Jul 2023'!R26+'END Jul 2023'!P26),(($C$30*$C$31-('END Jul 2023'!R26+'END Jul 2023'!P26))*'END Jul 2023'!S26/100),('END Jul 2023'!T26*'END Jul 2023'!S26/100))),0)</f>
        <v>0</v>
      </c>
      <c r="G40" s="215">
        <f>IF(AND('END Jul 2023'!R26&gt;0,'END Jul 2023'!T26&gt;0),IF(($C$30*$C$31&lt;'END Jul 2023'!T26),(0),($C$30*$C$31*'END Jul 2023'!T26)*'END Jul 2023'!U26/100),IF(AND('END Jul 2023'!R26&gt;0,'END Jul 2023'!T26=""),IF(($C$30*$C$31&lt;'END Jul 2023'!R26+'END Jul 2023'!P26),(0),(($C$30*$C$31-('END Jul 2023'!R26+'END Jul 2023'!P26))*'END Jul 2023'!S26/100)),IF(AND('END Jul 2023'!P26&gt;0,'END Jul 2023'!R26=""&gt;0),IF(($C$30*$C$31&lt;'END Jul 2023'!P26),(0),($C$30*$C$31-'END Jul 2023'!P26)*'END Jul 2023'!Q26/100),0)))</f>
        <v>0</v>
      </c>
      <c r="H40" s="215">
        <f>($C$30*$C$32)*'END Jul 2023'!AE26/100</f>
        <v>141.43636363636361</v>
      </c>
      <c r="I40" s="215">
        <f t="shared" si="28"/>
        <v>713.35863636363626</v>
      </c>
      <c r="J40" s="377">
        <f t="shared" si="29"/>
        <v>2509.454545454545</v>
      </c>
      <c r="K40" s="209">
        <f t="shared" si="30"/>
        <v>2853.4345454545451</v>
      </c>
      <c r="L40" s="181">
        <f t="shared" si="23"/>
        <v>3138.7779999999998</v>
      </c>
      <c r="M40" s="209">
        <f>'END Jul 2023'!AZ26</f>
        <v>10</v>
      </c>
      <c r="N40" s="209">
        <f>'END Jul 2023'!BA26</f>
        <v>0</v>
      </c>
      <c r="O40" s="209">
        <f>'END Jul 2023'!BB26</f>
        <v>0</v>
      </c>
      <c r="P40" s="209">
        <f>'END Jul 2023'!BC26</f>
        <v>0</v>
      </c>
      <c r="Q40" s="378" t="str">
        <f t="shared" si="24"/>
        <v>Guaranteed off bill</v>
      </c>
      <c r="R40" s="378" t="str">
        <f t="shared" si="25"/>
        <v>Exclusive</v>
      </c>
      <c r="S40" s="379">
        <f t="shared" si="26"/>
        <v>2568.0910909090908</v>
      </c>
      <c r="T40" s="209">
        <f t="shared" si="27"/>
        <v>2568.0910909090908</v>
      </c>
      <c r="U40" s="381">
        <f t="shared" si="31"/>
        <v>2824.9002</v>
      </c>
      <c r="V40" s="381">
        <f t="shared" si="31"/>
        <v>2824.9002</v>
      </c>
      <c r="W40" s="468"/>
      <c r="X40" s="468"/>
      <c r="Y40" s="468"/>
      <c r="Z40" s="468"/>
      <c r="AA40" s="468"/>
      <c r="AB40" s="468"/>
      <c r="AC40" s="468"/>
      <c r="AD40" s="468"/>
      <c r="AE40" s="468"/>
      <c r="AF40" s="468"/>
      <c r="AG40" s="468"/>
      <c r="AH40" s="468"/>
      <c r="AI40" s="468"/>
      <c r="AJ40" s="468"/>
      <c r="AK40" s="468"/>
      <c r="AL40" s="468"/>
      <c r="AM40" s="468"/>
      <c r="AN40" s="468"/>
      <c r="AO40" s="468"/>
    </row>
    <row r="41" spans="1:41" x14ac:dyDescent="0.15">
      <c r="A41" s="163" t="str">
        <f>'END Jul 2023'!K27</f>
        <v>Origin Energy</v>
      </c>
      <c r="B41" s="158" t="str">
        <f>'END Jul 2023'!L27</f>
        <v>Go Variable</v>
      </c>
      <c r="C41" s="215">
        <f>IF('END Jul 2023'!BP27=0,91*'END Jul 2023'!M27/100,(91*'END Jul 2023'!M27/100)+'END Jul 2023'!BP27/4)</f>
        <v>80.369545454545445</v>
      </c>
      <c r="D41" s="215">
        <f>IF('END Jul 2023'!O27="",$C$30*$C$31*'END Jul 2023'!N27/100,IF($C$30*$C$31&gt;='END Jul 2023'!P27,('END Jul 2023'!P27*'END Jul 2023'!N27/100),($C$30*$C$31*'END Jul 2023'!N27/100)))</f>
        <v>455</v>
      </c>
      <c r="E41" s="215">
        <f>IF(AND('END Jul 2023'!P27&gt;0,'END Jul 2023'!R27&gt;0),IF($C$30*$C$31&lt;'END Jul 2023'!P27,0,IF($C$30*$C$31&lt;=('END Jul 2023'!R27+'END Jul 2023'!P27),(($C$30*$C$31-'END Jul 2023'!P27)*'END Jul 2023'!Q27/100),(('END Jul 2023'!R27)*'END Jul 2023'!Q27/100))),0)</f>
        <v>0</v>
      </c>
      <c r="F41" s="215">
        <f>IF(AND('END Jul 2023'!Q27&gt;0,'END Jul 2023'!S27&gt;0),IF($C$30*$C$31&lt;('END Jul 2023'!R27+'END Jul 2023'!P27),0,IF($C$30*$C$31&lt;=('END Jul 2023'!T27+'END Jul 2023'!R27+'END Jul 2023'!P27),(($C$30*$C$31-('END Jul 2023'!R27+'END Jul 2023'!P27))*'END Jul 2023'!S27/100),('END Jul 2023'!T27*'END Jul 2023'!S27/100))),0)</f>
        <v>0</v>
      </c>
      <c r="G41" s="215">
        <f>IF(AND('END Jul 2023'!R27&gt;0,'END Jul 2023'!T27&gt;0),IF(($C$30*$C$31&lt;'END Jul 2023'!T27),(0),($C$30*$C$31*'END Jul 2023'!T27)*'END Jul 2023'!U27/100),IF(AND('END Jul 2023'!R27&gt;0,'END Jul 2023'!T27=""),IF(($C$30*$C$31&lt;'END Jul 2023'!R27+'END Jul 2023'!P27),(0),(($C$30*$C$31-('END Jul 2023'!R27+'END Jul 2023'!P27))*'END Jul 2023'!S27/100)),IF(AND('END Jul 2023'!P27&gt;0,'END Jul 2023'!R27=""&gt;0),IF(($C$30*$C$31&lt;'END Jul 2023'!P27),(0),($C$30*$C$31-'END Jul 2023'!P27)*'END Jul 2023'!Q27/100),0)))</f>
        <v>0</v>
      </c>
      <c r="H41" s="215">
        <f>($C$30*$C$32)*'END Jul 2023'!AE27/100</f>
        <v>135.65454545454546</v>
      </c>
      <c r="I41" s="215">
        <f t="shared" si="28"/>
        <v>671.02409090909089</v>
      </c>
      <c r="J41" s="377">
        <f t="shared" si="29"/>
        <v>2362.6181818181817</v>
      </c>
      <c r="K41" s="209">
        <f t="shared" si="30"/>
        <v>2684.0963636363635</v>
      </c>
      <c r="L41" s="181">
        <f t="shared" si="23"/>
        <v>2952.5060000000003</v>
      </c>
      <c r="M41" s="209">
        <f>'END Jul 2023'!AZ27</f>
        <v>0</v>
      </c>
      <c r="N41" s="209">
        <f>'END Jul 2023'!BA27</f>
        <v>0</v>
      </c>
      <c r="O41" s="209">
        <f>'END Jul 2023'!BB27</f>
        <v>0</v>
      </c>
      <c r="P41" s="209">
        <f>'END Jul 2023'!BC27</f>
        <v>0</v>
      </c>
      <c r="Q41" s="378" t="str">
        <f t="shared" si="24"/>
        <v>No discount</v>
      </c>
      <c r="R41" s="378" t="str">
        <f t="shared" si="25"/>
        <v>Inclusive</v>
      </c>
      <c r="S41" s="379">
        <f t="shared" si="26"/>
        <v>2684.0963636363635</v>
      </c>
      <c r="T41" s="209">
        <f t="shared" si="27"/>
        <v>2684.0963636363635</v>
      </c>
      <c r="U41" s="381">
        <f t="shared" si="31"/>
        <v>2952.5060000000003</v>
      </c>
      <c r="V41" s="381">
        <f t="shared" si="31"/>
        <v>2952.5060000000003</v>
      </c>
      <c r="W41" s="468"/>
      <c r="X41" s="468"/>
      <c r="Y41" s="468"/>
      <c r="Z41" s="468"/>
      <c r="AA41" s="468"/>
      <c r="AB41" s="468"/>
      <c r="AC41" s="468"/>
      <c r="AD41" s="468"/>
      <c r="AE41" s="468"/>
      <c r="AF41" s="468"/>
      <c r="AG41" s="468"/>
      <c r="AH41" s="468"/>
      <c r="AI41" s="468"/>
      <c r="AJ41" s="468"/>
      <c r="AK41" s="468"/>
      <c r="AL41" s="468"/>
      <c r="AM41" s="468"/>
      <c r="AN41" s="468"/>
      <c r="AO41" s="468"/>
    </row>
    <row r="42" spans="1:41" x14ac:dyDescent="0.15">
      <c r="A42" s="163" t="str">
        <f>'END Jul 2023'!K28</f>
        <v>Powershop</v>
      </c>
      <c r="B42" s="158" t="str">
        <f>'END Jul 2023'!L28</f>
        <v>Carbon neutral</v>
      </c>
      <c r="C42" s="215">
        <f>IF('END Jul 2023'!BP28=0,91*'END Jul 2023'!M28/100,(91*'END Jul 2023'!M28/100)+'END Jul 2023'!BP28/4)</f>
        <v>119.87181818181818</v>
      </c>
      <c r="D42" s="215">
        <f>IF('END Jul 2023'!O28="",$C$30*$C$31*'END Jul 2023'!N28/100,IF($C$30*$C$31&gt;='END Jul 2023'!P28,('END Jul 2023'!P28*'END Jul 2023'!N28/100),($C$30*$C$31*'END Jul 2023'!N28/100)))</f>
        <v>427.89090909090902</v>
      </c>
      <c r="E42" s="215">
        <f>IF(AND('END Jul 2023'!P28&gt;0,'END Jul 2023'!R28&gt;0),IF($C$30*$C$31&lt;'END Jul 2023'!P28,0,IF($C$30*$C$31&lt;=('END Jul 2023'!R28+'END Jul 2023'!P28),(($C$30*$C$31-'END Jul 2023'!P28)*'END Jul 2023'!Q28/100),(('END Jul 2023'!R28)*'END Jul 2023'!Q28/100))),0)</f>
        <v>0</v>
      </c>
      <c r="F42" s="215">
        <f>IF(AND('END Jul 2023'!Q28&gt;0,'END Jul 2023'!S28&gt;0),IF($C$30*$C$31&lt;('END Jul 2023'!R28+'END Jul 2023'!P28),0,IF($C$30*$C$31&lt;=('END Jul 2023'!T28+'END Jul 2023'!R28+'END Jul 2023'!P28),(($C$30*$C$31-('END Jul 2023'!R28+'END Jul 2023'!P28))*'END Jul 2023'!S28/100),('END Jul 2023'!T28*'END Jul 2023'!S28/100))),0)</f>
        <v>0</v>
      </c>
      <c r="G42" s="215">
        <f>IF(AND('END Jul 2023'!R28&gt;0,'END Jul 2023'!T28&gt;0),IF(($C$30*$C$31&lt;'END Jul 2023'!T28),(0),($C$30*$C$31*'END Jul 2023'!T28)*'END Jul 2023'!U28/100),IF(AND('END Jul 2023'!R28&gt;0,'END Jul 2023'!T28=""),IF(($C$30*$C$31&lt;'END Jul 2023'!R28+'END Jul 2023'!P28),(0),(($C$30*$C$31-('END Jul 2023'!R28+'END Jul 2023'!P28))*'END Jul 2023'!S28/100)),IF(AND('END Jul 2023'!P28&gt;0,'END Jul 2023'!R28=""&gt;0),IF(($C$30*$C$31&lt;'END Jul 2023'!P28),(0),($C$30*$C$31-'END Jul 2023'!P28)*'END Jul 2023'!Q28/100),0)))</f>
        <v>0</v>
      </c>
      <c r="H42" s="215">
        <f>($C$30*$C$32)*'END Jul 2023'!AE28/100</f>
        <v>108.76363636363637</v>
      </c>
      <c r="I42" s="215">
        <f t="shared" si="28"/>
        <v>656.52636363636361</v>
      </c>
      <c r="J42" s="377">
        <f t="shared" si="29"/>
        <v>2146.6181818181817</v>
      </c>
      <c r="K42" s="209">
        <f t="shared" si="30"/>
        <v>2626.1054545454544</v>
      </c>
      <c r="L42" s="181">
        <f t="shared" si="23"/>
        <v>2888.7160000000003</v>
      </c>
      <c r="M42" s="209">
        <f>'END Jul 2023'!AZ28</f>
        <v>0</v>
      </c>
      <c r="N42" s="209">
        <f>'END Jul 2023'!BA28</f>
        <v>0</v>
      </c>
      <c r="O42" s="209">
        <f>'END Jul 2023'!BB28</f>
        <v>0</v>
      </c>
      <c r="P42" s="209">
        <f>'END Jul 2023'!BC28</f>
        <v>0</v>
      </c>
      <c r="Q42" s="378" t="str">
        <f t="shared" si="24"/>
        <v>No discount</v>
      </c>
      <c r="R42" s="378" t="str">
        <f t="shared" si="25"/>
        <v>Inclusive</v>
      </c>
      <c r="S42" s="379">
        <f t="shared" si="26"/>
        <v>2626.1054545454544</v>
      </c>
      <c r="T42" s="209">
        <f t="shared" si="27"/>
        <v>2626.1054545454544</v>
      </c>
      <c r="U42" s="381">
        <f t="shared" si="31"/>
        <v>2888.7160000000003</v>
      </c>
      <c r="V42" s="381">
        <f t="shared" si="31"/>
        <v>2888.7160000000003</v>
      </c>
      <c r="W42" s="468"/>
      <c r="X42" s="468"/>
      <c r="Y42" s="468"/>
      <c r="Z42" s="468"/>
      <c r="AA42" s="468"/>
      <c r="AB42" s="468"/>
      <c r="AC42" s="468"/>
      <c r="AD42" s="468"/>
      <c r="AE42" s="468"/>
      <c r="AF42" s="468"/>
      <c r="AG42" s="468"/>
      <c r="AH42" s="468"/>
      <c r="AI42" s="468"/>
      <c r="AJ42" s="468"/>
      <c r="AK42" s="468"/>
      <c r="AL42" s="468"/>
      <c r="AM42" s="468"/>
      <c r="AN42" s="468"/>
      <c r="AO42" s="468"/>
    </row>
    <row r="43" spans="1:41" x14ac:dyDescent="0.15">
      <c r="A43" s="163" t="str">
        <f>'END Jul 2023'!K29</f>
        <v>Red Energy</v>
      </c>
      <c r="B43" s="158" t="str">
        <f>'END Jul 2023'!L29</f>
        <v>Living Energy Saver</v>
      </c>
      <c r="C43" s="215">
        <f>IF('END Jul 2023'!BP29=0,91*'END Jul 2023'!M29/100,(91*'END Jul 2023'!M29/100)+'END Jul 2023'!BP29/4)</f>
        <v>81.883454545454555</v>
      </c>
      <c r="D43" s="215">
        <f>IF('END Jul 2023'!O29="",$C$30*$C$31*'END Jul 2023'!N29/100,IF($C$30*$C$31&gt;='END Jul 2023'!P29,('END Jul 2023'!P29*'END Jul 2023'!N29/100),($C$30*$C$31*'END Jul 2023'!N29/100)))</f>
        <v>349.74545454545455</v>
      </c>
      <c r="E43" s="215">
        <f>IF(AND('END Jul 2023'!P29&gt;0,'END Jul 2023'!R29&gt;0),IF($C$30*$C$31&lt;'END Jul 2023'!P29,0,IF($C$30*$C$31&lt;=('END Jul 2023'!R29+'END Jul 2023'!P29),(($C$30*$C$31-'END Jul 2023'!P29)*'END Jul 2023'!Q29/100),(('END Jul 2023'!R29)*'END Jul 2023'!Q29/100))),0)</f>
        <v>0</v>
      </c>
      <c r="F43" s="215">
        <f>IF(AND('END Jul 2023'!Q29&gt;0,'END Jul 2023'!S29&gt;0),IF($C$30*$C$31&lt;('END Jul 2023'!R29+'END Jul 2023'!P29),0,IF($C$30*$C$31&lt;=('END Jul 2023'!T29+'END Jul 2023'!R29+'END Jul 2023'!P29),(($C$30*$C$31-('END Jul 2023'!R29+'END Jul 2023'!P29))*'END Jul 2023'!S29/100),('END Jul 2023'!T29*'END Jul 2023'!S29/100))),0)</f>
        <v>0</v>
      </c>
      <c r="G43" s="215">
        <f>IF(AND('END Jul 2023'!R29&gt;0,'END Jul 2023'!T29&gt;0),IF(($C$30*$C$31&lt;'END Jul 2023'!T29),(0),($C$30*$C$31*'END Jul 2023'!T29)*'END Jul 2023'!U29/100),IF(AND('END Jul 2023'!R29&gt;0,'END Jul 2023'!T29=""),IF(($C$30*$C$31&lt;'END Jul 2023'!R29+'END Jul 2023'!P29),(0),(($C$30*$C$31-('END Jul 2023'!R29+'END Jul 2023'!P29))*'END Jul 2023'!S29/100)),IF(AND('END Jul 2023'!P29&gt;0,'END Jul 2023'!R29=""&gt;0),IF(($C$30*$C$31&lt;'END Jul 2023'!P29),(0),($C$30*$C$31-'END Jul 2023'!P29)*'END Jul 2023'!Q29/100),0)))</f>
        <v>0</v>
      </c>
      <c r="H43" s="215">
        <f>($C$30*$C$32)*'END Jul 2023'!AE29/100</f>
        <v>89.890909090909076</v>
      </c>
      <c r="I43" s="215">
        <f t="shared" si="28"/>
        <v>521.51981818181821</v>
      </c>
      <c r="J43" s="377">
        <f t="shared" si="29"/>
        <v>1758.5454545454545</v>
      </c>
      <c r="K43" s="209">
        <f t="shared" si="30"/>
        <v>2086.0792727272728</v>
      </c>
      <c r="L43" s="181">
        <f t="shared" si="23"/>
        <v>2294.6872000000003</v>
      </c>
      <c r="M43" s="209">
        <f>'END Jul 2023'!AZ29</f>
        <v>0</v>
      </c>
      <c r="N43" s="209">
        <f>'END Jul 2023'!BA29</f>
        <v>0</v>
      </c>
      <c r="O43" s="209">
        <f>'END Jul 2023'!BB29</f>
        <v>0</v>
      </c>
      <c r="P43" s="209">
        <f>'END Jul 2023'!BC29</f>
        <v>0</v>
      </c>
      <c r="Q43" s="378" t="str">
        <f t="shared" si="24"/>
        <v>No discount</v>
      </c>
      <c r="R43" s="378" t="str">
        <f t="shared" si="25"/>
        <v>Inclusive</v>
      </c>
      <c r="S43" s="379">
        <f t="shared" si="26"/>
        <v>2086.0792727272728</v>
      </c>
      <c r="T43" s="209">
        <f t="shared" si="27"/>
        <v>2086.0792727272728</v>
      </c>
      <c r="U43" s="381">
        <f t="shared" si="31"/>
        <v>2294.6872000000003</v>
      </c>
      <c r="V43" s="381">
        <f t="shared" si="31"/>
        <v>2294.6872000000003</v>
      </c>
      <c r="W43" s="468"/>
      <c r="X43" s="468"/>
      <c r="Y43" s="468"/>
      <c r="Z43" s="468"/>
      <c r="AA43" s="468"/>
      <c r="AB43" s="468"/>
      <c r="AC43" s="468"/>
      <c r="AD43" s="468"/>
      <c r="AE43" s="468"/>
      <c r="AF43" s="468"/>
      <c r="AG43" s="468"/>
      <c r="AH43" s="468"/>
      <c r="AI43" s="468"/>
      <c r="AJ43" s="468"/>
      <c r="AK43" s="468"/>
      <c r="AL43" s="468"/>
      <c r="AM43" s="468"/>
      <c r="AN43" s="468"/>
      <c r="AO43" s="468"/>
    </row>
    <row r="44" spans="1:41" x14ac:dyDescent="0.15">
      <c r="A44" s="163" t="str">
        <f>'END Jul 2023'!K30</f>
        <v>Simply Energy</v>
      </c>
      <c r="B44" s="158" t="str">
        <f>'END Jul 2023'!L30</f>
        <v>Blue Perks</v>
      </c>
      <c r="C44" s="215">
        <f>IF('END Jul 2023'!BP30=0,91*'END Jul 2023'!M30/100,(91*'END Jul 2023'!M30/100)+'END Jul 2023'!BP30/4)</f>
        <v>96.311090909090908</v>
      </c>
      <c r="D44" s="215">
        <f>IF('END Jul 2023'!O30="",$C$30*$C$31*'END Jul 2023'!N30/100,IF($C$30*$C$31&gt;='END Jul 2023'!P30,('END Jul 2023'!P30*'END Jul 2023'!N30/100),($C$30*$C$31*'END Jul 2023'!N30/100)))</f>
        <v>432.23345454545449</v>
      </c>
      <c r="E44" s="215">
        <f>IF(AND('END Jul 2023'!P30&gt;0,'END Jul 2023'!R30&gt;0),IF($C$30*$C$31&lt;'END Jul 2023'!P30,0,IF($C$30*$C$31&lt;=('END Jul 2023'!R30+'END Jul 2023'!P30),(($C$30*$C$31-'END Jul 2023'!P30)*'END Jul 2023'!Q30/100),(('END Jul 2023'!R30)*'END Jul 2023'!Q30/100))),0)</f>
        <v>0</v>
      </c>
      <c r="F44" s="215">
        <f>IF(AND('END Jul 2023'!Q30&gt;0,'END Jul 2023'!S30&gt;0),IF($C$30*$C$31&lt;('END Jul 2023'!R30+'END Jul 2023'!P30),0,IF($C$30*$C$31&lt;=('END Jul 2023'!T30+'END Jul 2023'!R30+'END Jul 2023'!P30),(($C$30*$C$31-('END Jul 2023'!R30+'END Jul 2023'!P30))*'END Jul 2023'!S30/100),('END Jul 2023'!T30*'END Jul 2023'!S30/100))),0)</f>
        <v>0</v>
      </c>
      <c r="G44" s="215">
        <f>IF(AND('END Jul 2023'!R30&gt;0,'END Jul 2023'!T30&gt;0),IF(($C$30*$C$31&lt;'END Jul 2023'!T30),(0),($C$30*$C$31*'END Jul 2023'!T30)*'END Jul 2023'!U30/100),IF(AND('END Jul 2023'!R30&gt;0,'END Jul 2023'!T30=""),IF(($C$30*$C$31&lt;'END Jul 2023'!R30+'END Jul 2023'!P30),(0),(($C$30*$C$31-('END Jul 2023'!R30+'END Jul 2023'!P30))*'END Jul 2023'!S30/100)),IF(AND('END Jul 2023'!P30&gt;0,'END Jul 2023'!R30=""&gt;0),IF(($C$30*$C$31&lt;'END Jul 2023'!P30),(0),($C$30*$C$31-'END Jul 2023'!P30)*'END Jul 2023'!Q30/100),0)))</f>
        <v>44.890363636363638</v>
      </c>
      <c r="H44" s="215">
        <f>($C$30*$C$32)*'END Jul 2023'!AE30/100</f>
        <v>148.90909090909091</v>
      </c>
      <c r="I44" s="215">
        <f t="shared" si="28"/>
        <v>722.34399999999994</v>
      </c>
      <c r="J44" s="377">
        <f t="shared" si="29"/>
        <v>2504.1316363636361</v>
      </c>
      <c r="K44" s="209">
        <f t="shared" si="30"/>
        <v>2889.3759999999997</v>
      </c>
      <c r="L44" s="181">
        <f t="shared" si="23"/>
        <v>3178.3136</v>
      </c>
      <c r="M44" s="209">
        <f>'END Jul 2023'!AZ30</f>
        <v>10</v>
      </c>
      <c r="N44" s="209">
        <f>'END Jul 2023'!BA30</f>
        <v>0</v>
      </c>
      <c r="O44" s="209">
        <f>'END Jul 2023'!BB30</f>
        <v>0</v>
      </c>
      <c r="P44" s="209">
        <f>'END Jul 2023'!BC30</f>
        <v>0</v>
      </c>
      <c r="Q44" s="378" t="str">
        <f t="shared" si="24"/>
        <v>Guaranteed off bill</v>
      </c>
      <c r="R44" s="378" t="str">
        <f t="shared" si="25"/>
        <v>Exclusive</v>
      </c>
      <c r="S44" s="379">
        <f t="shared" si="26"/>
        <v>2600.4384</v>
      </c>
      <c r="T44" s="209">
        <f t="shared" si="27"/>
        <v>2600.4384</v>
      </c>
      <c r="U44" s="381">
        <f t="shared" si="31"/>
        <v>2860.4822400000003</v>
      </c>
      <c r="V44" s="381">
        <f t="shared" si="31"/>
        <v>2860.4822400000003</v>
      </c>
      <c r="W44" s="468"/>
      <c r="X44" s="468"/>
      <c r="Y44" s="468"/>
      <c r="Z44" s="468"/>
      <c r="AA44" s="468"/>
      <c r="AB44" s="468"/>
      <c r="AC44" s="468"/>
      <c r="AD44" s="468"/>
      <c r="AE44" s="468"/>
      <c r="AF44" s="468"/>
      <c r="AG44" s="468"/>
      <c r="AH44" s="468"/>
      <c r="AI44" s="468"/>
      <c r="AJ44" s="468"/>
      <c r="AK44" s="468"/>
      <c r="AL44" s="468"/>
      <c r="AM44" s="468"/>
      <c r="AN44" s="468"/>
      <c r="AO44" s="468"/>
    </row>
    <row r="45" spans="1:41" x14ac:dyDescent="0.15">
      <c r="A45" s="163" t="str">
        <f>'END Jul 2023'!K31</f>
        <v>Sumo Power</v>
      </c>
      <c r="B45" s="158" t="str">
        <f>'END Jul 2023'!L31</f>
        <v>Assure</v>
      </c>
      <c r="C45" s="215">
        <f>IF('END Jul 2023'!BP31=0,91*'END Jul 2023'!M31/100,(91*'END Jul 2023'!M31/100)+'END Jul 2023'!BP31/4)</f>
        <v>95.549999999999983</v>
      </c>
      <c r="D45" s="215">
        <f>IF('END Jul 2023'!O31="",$C$30*$C$31*'END Jul 2023'!N31/100,IF($C$30*$C$31&gt;='END Jul 2023'!P31,('END Jul 2023'!P31*'END Jul 2023'!N31/100),($C$30*$C$31*'END Jul 2023'!N31/100)))</f>
        <v>467.6</v>
      </c>
      <c r="E45" s="215">
        <f>IF(AND('END Jul 2023'!P31&gt;0,'END Jul 2023'!R31&gt;0),IF($C$30*$C$31&lt;'END Jul 2023'!P31,0,IF($C$30*$C$31&lt;=('END Jul 2023'!R31+'END Jul 2023'!P31),(($C$30*$C$31-'END Jul 2023'!P31)*'END Jul 2023'!Q31/100),(('END Jul 2023'!R31)*'END Jul 2023'!Q31/100))),0)</f>
        <v>0</v>
      </c>
      <c r="F45" s="215">
        <f>IF(AND('END Jul 2023'!Q31&gt;0,'END Jul 2023'!S31&gt;0),IF($C$30*$C$31&lt;('END Jul 2023'!R31+'END Jul 2023'!P31),0,IF($C$30*$C$31&lt;=('END Jul 2023'!T31+'END Jul 2023'!R31+'END Jul 2023'!P31),(($C$30*$C$31-('END Jul 2023'!R31+'END Jul 2023'!P31))*'END Jul 2023'!S31/100),('END Jul 2023'!T31*'END Jul 2023'!S31/100))),0)</f>
        <v>0</v>
      </c>
      <c r="G45" s="215">
        <f>IF(AND('END Jul 2023'!R31&gt;0,'END Jul 2023'!T31&gt;0),IF(($C$30*$C$31&lt;'END Jul 2023'!T31),(0),($C$30*$C$31*'END Jul 2023'!T31)*'END Jul 2023'!U31/100),IF(AND('END Jul 2023'!R31&gt;0,'END Jul 2023'!T31=""),IF(($C$30*$C$31&lt;'END Jul 2023'!R31+'END Jul 2023'!P31),(0),(($C$30*$C$31-('END Jul 2023'!R31+'END Jul 2023'!P31))*'END Jul 2023'!S31/100)),IF(AND('END Jul 2023'!P31&gt;0,'END Jul 2023'!R31=""&gt;0),IF(($C$30*$C$31&lt;'END Jul 2023'!P31),(0),($C$30*$C$31-'END Jul 2023'!P31)*'END Jul 2023'!Q31/100),0)))</f>
        <v>0</v>
      </c>
      <c r="H45" s="215">
        <f>($C$30*$C$32)*'END Jul 2023'!AE31/100</f>
        <v>153</v>
      </c>
      <c r="I45" s="215">
        <f t="shared" si="28"/>
        <v>716.15</v>
      </c>
      <c r="J45" s="377">
        <f t="shared" si="29"/>
        <v>2482.4</v>
      </c>
      <c r="K45" s="209">
        <f t="shared" si="30"/>
        <v>2864.6</v>
      </c>
      <c r="L45" s="181">
        <f t="shared" si="23"/>
        <v>3151.06</v>
      </c>
      <c r="M45" s="209">
        <f>'END Jul 2023'!AZ31</f>
        <v>4</v>
      </c>
      <c r="N45" s="209">
        <f>'END Jul 2023'!BA31</f>
        <v>0</v>
      </c>
      <c r="O45" s="209">
        <f>'END Jul 2023'!BB31</f>
        <v>0</v>
      </c>
      <c r="P45" s="209">
        <f>'END Jul 2023'!BC31</f>
        <v>0</v>
      </c>
      <c r="Q45" s="378" t="str">
        <f t="shared" si="24"/>
        <v>Guaranteed off bill</v>
      </c>
      <c r="R45" s="378" t="str">
        <f t="shared" si="25"/>
        <v>Exclusive</v>
      </c>
      <c r="S45" s="379">
        <f t="shared" si="26"/>
        <v>2750.0160000000001</v>
      </c>
      <c r="T45" s="209">
        <f t="shared" si="27"/>
        <v>2750.0160000000001</v>
      </c>
      <c r="U45" s="381">
        <f t="shared" si="31"/>
        <v>3025.0176000000001</v>
      </c>
      <c r="V45" s="381">
        <f t="shared" si="31"/>
        <v>3025.0176000000001</v>
      </c>
      <c r="W45" s="468"/>
      <c r="X45" s="468"/>
      <c r="Y45" s="468"/>
      <c r="Z45" s="468"/>
      <c r="AA45" s="468"/>
      <c r="AB45" s="468"/>
      <c r="AC45" s="468"/>
      <c r="AD45" s="468"/>
      <c r="AE45" s="468"/>
      <c r="AF45" s="468"/>
      <c r="AG45" s="468"/>
      <c r="AH45" s="468"/>
      <c r="AI45" s="468"/>
      <c r="AJ45" s="468"/>
      <c r="AK45" s="468"/>
      <c r="AL45" s="468"/>
      <c r="AM45" s="468"/>
      <c r="AN45" s="468"/>
      <c r="AO45" s="468"/>
    </row>
    <row r="46" spans="1:41" x14ac:dyDescent="0.15">
      <c r="A46" s="163" t="str">
        <f>'END Jul 2023'!K32</f>
        <v>Amber Electric</v>
      </c>
      <c r="B46" s="158" t="str">
        <f>'END Jul 2023'!L32</f>
        <v>Amber Plan</v>
      </c>
      <c r="C46" s="215">
        <f>IF('END Jul 2023'!BP32=0,91*'END Jul 2023'!M32/100,(91*'END Jul 2023'!M32/100)+'END Jul 2023'!BP32/4)</f>
        <v>132.10499999999999</v>
      </c>
      <c r="D46" s="215">
        <f>IF('END Jul 2023'!O32="",$C$30*$C$31*'END Jul 2023'!N32/100,IF($C$30*$C$31&gt;='END Jul 2023'!P32,('END Jul 2023'!P32*'END Jul 2023'!N32/100),($C$30*$C$31*'END Jul 2023'!N32/100)))</f>
        <v>586.47272727272718</v>
      </c>
      <c r="E46" s="215">
        <f>IF(AND('END Jul 2023'!P32&gt;0,'END Jul 2023'!R32&gt;0),IF($C$30*$C$31&lt;'END Jul 2023'!P32,0,IF($C$30*$C$31&lt;=('END Jul 2023'!R32+'END Jul 2023'!P32),(($C$30*$C$31-'END Jul 2023'!P32)*'END Jul 2023'!Q32/100),(('END Jul 2023'!R32)*'END Jul 2023'!Q32/100))),0)</f>
        <v>0</v>
      </c>
      <c r="F46" s="215">
        <f>IF(AND('END Jul 2023'!Q32&gt;0,'END Jul 2023'!S32&gt;0),IF($C$30*$C$31&lt;('END Jul 2023'!R32+'END Jul 2023'!P32),0,IF($C$30*$C$31&lt;=('END Jul 2023'!T32+'END Jul 2023'!R32+'END Jul 2023'!P32),(($C$30*$C$31-('END Jul 2023'!R32+'END Jul 2023'!P32))*'END Jul 2023'!S32/100),('END Jul 2023'!T32*'END Jul 2023'!S32/100))),0)</f>
        <v>0</v>
      </c>
      <c r="G46" s="215">
        <f>IF(AND('END Jul 2023'!R32&gt;0,'END Jul 2023'!T32&gt;0),IF(($C$30*$C$31&lt;'END Jul 2023'!T32),(0),($C$30*$C$31*'END Jul 2023'!T32)*'END Jul 2023'!U32/100),IF(AND('END Jul 2023'!R32&gt;0,'END Jul 2023'!T32=""),IF(($C$30*$C$31&lt;'END Jul 2023'!R32+'END Jul 2023'!P32),(0),(($C$30*$C$31-('END Jul 2023'!R32+'END Jul 2023'!P32))*'END Jul 2023'!S32/100)),IF(AND('END Jul 2023'!P32&gt;0,'END Jul 2023'!R32=""&gt;0),IF(($C$30*$C$31&lt;'END Jul 2023'!P32),(0),($C$30*$C$31-'END Jul 2023'!P32)*'END Jul 2023'!Q32/100),0)))</f>
        <v>0</v>
      </c>
      <c r="H46" s="215">
        <f>($C$30*$C$32)*'END Jul 2023'!AE32/100</f>
        <v>179.78181818181815</v>
      </c>
      <c r="I46" s="215">
        <f t="shared" si="28"/>
        <v>898.35954545454535</v>
      </c>
      <c r="J46" s="377">
        <f t="shared" si="29"/>
        <v>3065.0181818181813</v>
      </c>
      <c r="K46" s="209">
        <f t="shared" si="30"/>
        <v>3593.4381818181814</v>
      </c>
      <c r="L46" s="181">
        <f t="shared" si="23"/>
        <v>3952.7819999999997</v>
      </c>
      <c r="M46" s="209">
        <f>'END Jul 2023'!AZ32</f>
        <v>0</v>
      </c>
      <c r="N46" s="209">
        <f>'END Jul 2023'!BA32</f>
        <v>0</v>
      </c>
      <c r="O46" s="209">
        <f>'END Jul 2023'!BB32</f>
        <v>0</v>
      </c>
      <c r="P46" s="209">
        <f>'END Jul 2023'!BC32</f>
        <v>0</v>
      </c>
      <c r="Q46" s="378" t="str">
        <f t="shared" si="24"/>
        <v>No discount</v>
      </c>
      <c r="R46" s="378" t="str">
        <f t="shared" si="25"/>
        <v>Exclusive</v>
      </c>
      <c r="S46" s="379">
        <f t="shared" si="26"/>
        <v>3593.4381818181814</v>
      </c>
      <c r="T46" s="209">
        <f t="shared" si="27"/>
        <v>3593.4381818181814</v>
      </c>
      <c r="U46" s="381">
        <f t="shared" si="31"/>
        <v>3952.7819999999997</v>
      </c>
      <c r="V46" s="381">
        <f t="shared" si="31"/>
        <v>3952.7819999999997</v>
      </c>
      <c r="W46" s="468"/>
      <c r="X46" s="468"/>
      <c r="Y46" s="468"/>
      <c r="Z46" s="468"/>
      <c r="AA46" s="468"/>
      <c r="AB46" s="468"/>
      <c r="AC46" s="468"/>
      <c r="AD46" s="468"/>
      <c r="AE46" s="468"/>
      <c r="AF46" s="468"/>
      <c r="AG46" s="468"/>
      <c r="AH46" s="468"/>
      <c r="AI46" s="468"/>
      <c r="AJ46" s="468"/>
      <c r="AK46" s="468"/>
      <c r="AL46" s="468"/>
      <c r="AM46" s="468"/>
      <c r="AN46" s="468"/>
      <c r="AO46" s="468"/>
    </row>
    <row r="47" spans="1:41" x14ac:dyDescent="0.15">
      <c r="A47" s="163" t="str">
        <f>'END Jul 2023'!K33</f>
        <v>GloBird Energy</v>
      </c>
      <c r="B47" s="158" t="str">
        <f>'END Jul 2023'!L33</f>
        <v>GloSave</v>
      </c>
      <c r="C47" s="215">
        <f>IF('END Jul 2023'!BP33=0,91*'END Jul 2023'!M33/100,(91*'END Jul 2023'!M33/100)+'END Jul 2023'!BP33/4)</f>
        <v>70.97999999999999</v>
      </c>
      <c r="D47" s="215">
        <f>IF('END Jul 2023'!O33="",$C$30*$C$31*'END Jul 2023'!N33/100,IF($C$30*$C$31&gt;='END Jul 2023'!P33,('END Jul 2023'!P33*'END Jul 2023'!N33/100),($C$30*$C$31*'END Jul 2023'!N33/100)))</f>
        <v>361.19999999999993</v>
      </c>
      <c r="E47" s="215">
        <f>IF(AND('END Jul 2023'!P33&gt;0,'END Jul 2023'!R33&gt;0),IF($C$30*$C$31&lt;'END Jul 2023'!P33,0,IF($C$30*$C$31&lt;=('END Jul 2023'!R33+'END Jul 2023'!P33),(($C$30*$C$31-'END Jul 2023'!P33)*'END Jul 2023'!Q33/100),(('END Jul 2023'!R33)*'END Jul 2023'!Q33/100))),0)</f>
        <v>0</v>
      </c>
      <c r="F47" s="215">
        <f>IF(AND('END Jul 2023'!Q33&gt;0,'END Jul 2023'!S33&gt;0),IF($C$30*$C$31&lt;('END Jul 2023'!R33+'END Jul 2023'!P33),0,IF($C$30*$C$31&lt;=('END Jul 2023'!T33+'END Jul 2023'!R33+'END Jul 2023'!P33),(($C$30*$C$31-('END Jul 2023'!R33+'END Jul 2023'!P33))*'END Jul 2023'!S33/100),('END Jul 2023'!T33*'END Jul 2023'!S33/100))),0)</f>
        <v>0</v>
      </c>
      <c r="G47" s="215">
        <f>IF(AND('END Jul 2023'!R33&gt;0,'END Jul 2023'!T33&gt;0),IF(($C$30*$C$31&lt;'END Jul 2023'!T33),(0),($C$30*$C$31*'END Jul 2023'!T33)*'END Jul 2023'!U33/100),IF(AND('END Jul 2023'!R33&gt;0,'END Jul 2023'!T33=""),IF(($C$30*$C$31&lt;'END Jul 2023'!R33+'END Jul 2023'!P33),(0),(($C$30*$C$31-('END Jul 2023'!R33+'END Jul 2023'!P33))*'END Jul 2023'!S33/100)),IF(AND('END Jul 2023'!P33&gt;0,'END Jul 2023'!R33=""&gt;0),IF(($C$30*$C$31&lt;'END Jul 2023'!P33),(0),($C$30*$C$31-'END Jul 2023'!P33)*'END Jul 2023'!Q33/100),0)))</f>
        <v>0</v>
      </c>
      <c r="H47" s="215">
        <f>($C$30*$C$32)*'END Jul 2023'!AE33/100</f>
        <v>111</v>
      </c>
      <c r="I47" s="215">
        <f t="shared" si="28"/>
        <v>543.17999999999995</v>
      </c>
      <c r="J47" s="377">
        <f t="shared" si="29"/>
        <v>1888.7999999999997</v>
      </c>
      <c r="K47" s="209">
        <f t="shared" si="30"/>
        <v>2172.7199999999998</v>
      </c>
      <c r="L47" s="181">
        <f t="shared" si="23"/>
        <v>2389.9920000000002</v>
      </c>
      <c r="M47" s="209">
        <f>'END Jul 2023'!AZ33</f>
        <v>0</v>
      </c>
      <c r="N47" s="209">
        <f>'END Jul 2023'!BA33</f>
        <v>0</v>
      </c>
      <c r="O47" s="209">
        <f>'END Jul 2023'!BB33</f>
        <v>2</v>
      </c>
      <c r="P47" s="209">
        <f>'END Jul 2023'!BC33</f>
        <v>0</v>
      </c>
      <c r="Q47" s="378" t="str">
        <f t="shared" si="24"/>
        <v>Pay-on-time off bill</v>
      </c>
      <c r="R47" s="378" t="str">
        <f t="shared" si="25"/>
        <v>Exclusive</v>
      </c>
      <c r="S47" s="379">
        <f t="shared" si="26"/>
        <v>2172.7199999999998</v>
      </c>
      <c r="T47" s="209">
        <f t="shared" si="27"/>
        <v>2129.2655999999997</v>
      </c>
      <c r="U47" s="381">
        <f t="shared" si="31"/>
        <v>2389.9920000000002</v>
      </c>
      <c r="V47" s="381">
        <f t="shared" si="31"/>
        <v>2342.1921600000001</v>
      </c>
      <c r="W47" s="468"/>
      <c r="X47" s="468"/>
      <c r="Y47" s="468"/>
      <c r="Z47" s="468"/>
      <c r="AA47" s="468"/>
      <c r="AB47" s="468"/>
      <c r="AC47" s="468"/>
      <c r="AD47" s="468"/>
      <c r="AE47" s="468"/>
      <c r="AF47" s="468"/>
      <c r="AG47" s="468"/>
      <c r="AH47" s="468"/>
      <c r="AI47" s="468"/>
      <c r="AJ47" s="468"/>
      <c r="AK47" s="468"/>
      <c r="AL47" s="468"/>
      <c r="AM47" s="468"/>
      <c r="AN47" s="468"/>
      <c r="AO47" s="468"/>
    </row>
    <row r="48" spans="1:41" x14ac:dyDescent="0.15">
      <c r="A48" s="163" t="str">
        <f>'END Jul 2023'!K34</f>
        <v>Kogan Energy</v>
      </c>
      <c r="B48" s="158" t="str">
        <f>'END Jul 2023'!L34</f>
        <v>Free Kogan First Membership</v>
      </c>
      <c r="C48" s="215">
        <f>IF('END Jul 2023'!BP34=0,91*'END Jul 2023'!M34/100,(91*'END Jul 2023'!M34/100)+'END Jul 2023'!BP34/4)</f>
        <v>95.177727272727267</v>
      </c>
      <c r="D48" s="215">
        <f>IF('END Jul 2023'!O34="",$C$30*$C$31*'END Jul 2023'!N34/100,IF($C$30*$C$31&gt;='END Jul 2023'!P34,('END Jul 2023'!P34*'END Jul 2023'!N34/100),($C$30*$C$31*'END Jul 2023'!N34/100)))</f>
        <v>427.89090909090902</v>
      </c>
      <c r="E48" s="215">
        <f>IF(AND('END Jul 2023'!P34&gt;0,'END Jul 2023'!R34&gt;0),IF($C$30*$C$31&lt;'END Jul 2023'!P34,0,IF($C$30*$C$31&lt;=('END Jul 2023'!R34+'END Jul 2023'!P34),(($C$30*$C$31-'END Jul 2023'!P34)*'END Jul 2023'!Q34/100),(('END Jul 2023'!R34)*'END Jul 2023'!Q34/100))),0)</f>
        <v>0</v>
      </c>
      <c r="F48" s="215">
        <f>IF(AND('END Jul 2023'!Q34&gt;0,'END Jul 2023'!S34&gt;0),IF($C$30*$C$31&lt;('END Jul 2023'!R34+'END Jul 2023'!P34),0,IF($C$30*$C$31&lt;=('END Jul 2023'!T34+'END Jul 2023'!R34+'END Jul 2023'!P34),(($C$30*$C$31-('END Jul 2023'!R34+'END Jul 2023'!P34))*'END Jul 2023'!S34/100),('END Jul 2023'!T34*'END Jul 2023'!S34/100))),0)</f>
        <v>0</v>
      </c>
      <c r="G48" s="215">
        <f>IF(AND('END Jul 2023'!R34&gt;0,'END Jul 2023'!T34&gt;0),IF(($C$30*$C$31&lt;'END Jul 2023'!T34),(0),($C$30*$C$31*'END Jul 2023'!T34)*'END Jul 2023'!U34/100),IF(AND('END Jul 2023'!R34&gt;0,'END Jul 2023'!T34=""),IF(($C$30*$C$31&lt;'END Jul 2023'!R34+'END Jul 2023'!P34),(0),(($C$30*$C$31-('END Jul 2023'!R34+'END Jul 2023'!P34))*'END Jul 2023'!S34/100)),IF(AND('END Jul 2023'!P34&gt;0,'END Jul 2023'!R34=""&gt;0),IF(($C$30*$C$31&lt;'END Jul 2023'!P34),(0),($C$30*$C$31-'END Jul 2023'!P34)*'END Jul 2023'!Q34/100),0)))</f>
        <v>0</v>
      </c>
      <c r="H48" s="215">
        <f>($C$30*$C$32)*'END Jul 2023'!AE34/100</f>
        <v>108.76363636363637</v>
      </c>
      <c r="I48" s="215">
        <f t="shared" si="28"/>
        <v>631.83227272727265</v>
      </c>
      <c r="J48" s="377">
        <f t="shared" si="29"/>
        <v>2146.6181818181817</v>
      </c>
      <c r="K48" s="209">
        <f t="shared" si="30"/>
        <v>2527.3290909090906</v>
      </c>
      <c r="L48" s="181">
        <f t="shared" si="23"/>
        <v>2780.0619999999999</v>
      </c>
      <c r="M48" s="209">
        <f>'END Jul 2023'!AZ34</f>
        <v>0</v>
      </c>
      <c r="N48" s="209">
        <f>'END Jul 2023'!BA34</f>
        <v>0</v>
      </c>
      <c r="O48" s="209">
        <f>'END Jul 2023'!BB34</f>
        <v>0</v>
      </c>
      <c r="P48" s="209">
        <f>'END Jul 2023'!BC34</f>
        <v>0</v>
      </c>
      <c r="Q48" s="378" t="str">
        <f t="shared" si="24"/>
        <v>No discount</v>
      </c>
      <c r="R48" s="378" t="str">
        <f t="shared" si="25"/>
        <v>Exclusive</v>
      </c>
      <c r="S48" s="379">
        <f t="shared" si="26"/>
        <v>2527.3290909090906</v>
      </c>
      <c r="T48" s="209">
        <f t="shared" si="27"/>
        <v>2527.3290909090906</v>
      </c>
      <c r="U48" s="381">
        <f t="shared" si="31"/>
        <v>2780.0619999999999</v>
      </c>
      <c r="V48" s="381">
        <f t="shared" si="31"/>
        <v>2780.0619999999999</v>
      </c>
      <c r="W48" s="468"/>
      <c r="X48" s="468"/>
      <c r="Y48" s="468"/>
      <c r="Z48" s="468"/>
      <c r="AA48" s="468"/>
      <c r="AB48" s="468"/>
      <c r="AC48" s="468"/>
      <c r="AD48" s="468"/>
      <c r="AE48" s="468"/>
      <c r="AF48" s="468"/>
      <c r="AG48" s="468"/>
      <c r="AH48" s="468"/>
      <c r="AI48" s="468"/>
      <c r="AJ48" s="468"/>
      <c r="AK48" s="468"/>
      <c r="AL48" s="468"/>
      <c r="AM48" s="468"/>
      <c r="AN48" s="468"/>
      <c r="AO48" s="468"/>
    </row>
    <row r="49" spans="1:41" x14ac:dyDescent="0.15">
      <c r="A49" s="163" t="str">
        <f>'END Jul 2023'!K35</f>
        <v>1st Energy</v>
      </c>
      <c r="B49" s="158" t="str">
        <f>'END Jul 2023'!L35</f>
        <v>1st Saver</v>
      </c>
      <c r="C49" s="215">
        <f>IF('END Jul 2023'!BP35=0,91*'END Jul 2023'!M35/100,(91*'END Jul 2023'!M35/100)+'END Jul 2023'!BP35/4)</f>
        <v>102.82999999999998</v>
      </c>
      <c r="D49" s="215">
        <f>IF('END Jul 2023'!O35="",$C$30*$C$31*'END Jul 2023'!N35/100,IF($C$30*$C$31&gt;='END Jul 2023'!P35,('END Jul 2023'!P35*'END Jul 2023'!N35/100),($C$30*$C$31*'END Jul 2023'!N35/100)))</f>
        <v>450.44999999999993</v>
      </c>
      <c r="E49" s="215">
        <f>IF(AND('END Jul 2023'!P35&gt;0,'END Jul 2023'!R35&gt;0),IF($C$30*$C$31&lt;'END Jul 2023'!P35,0,IF($C$30*$C$31&lt;=('END Jul 2023'!R35+'END Jul 2023'!P35),(($C$30*$C$31-'END Jul 2023'!P35)*'END Jul 2023'!Q35/100),(('END Jul 2023'!R35)*'END Jul 2023'!Q35/100))),0)</f>
        <v>0</v>
      </c>
      <c r="F49" s="215">
        <f>IF(AND('END Jul 2023'!Q35&gt;0,'END Jul 2023'!S35&gt;0),IF($C$30*$C$31&lt;('END Jul 2023'!R35+'END Jul 2023'!P35),0,IF($C$30*$C$31&lt;=('END Jul 2023'!T35+'END Jul 2023'!R35+'END Jul 2023'!P35),(($C$30*$C$31-('END Jul 2023'!R35+'END Jul 2023'!P35))*'END Jul 2023'!S35/100),('END Jul 2023'!T35*'END Jul 2023'!S35/100))),0)</f>
        <v>0</v>
      </c>
      <c r="G49" s="215">
        <f>IF(AND('END Jul 2023'!R35&gt;0,'END Jul 2023'!T35&gt;0),IF(($C$30*$C$31&lt;'END Jul 2023'!T35),(0),($C$30*$C$31*'END Jul 2023'!T35)*'END Jul 2023'!U35/100),IF(AND('END Jul 2023'!R35&gt;0,'END Jul 2023'!T35=""),IF(($C$30*$C$31&lt;'END Jul 2023'!R35+'END Jul 2023'!P35),(0),(($C$30*$C$31-('END Jul 2023'!R35+'END Jul 2023'!P35))*'END Jul 2023'!S35/100)),IF(AND('END Jul 2023'!P35&gt;0,'END Jul 2023'!R35=""&gt;0),IF(($C$30*$C$31&lt;'END Jul 2023'!P35),(0),($C$30*$C$31-'END Jul 2023'!P35)*'END Jul 2023'!Q35/100),0)))</f>
        <v>13.475</v>
      </c>
      <c r="H49" s="215">
        <f>($C$30*$C$32)*'END Jul 2023'!AE35/100</f>
        <v>140.39999999999998</v>
      </c>
      <c r="I49" s="215">
        <f t="shared" ref="I49:I53" si="32">SUM(C49:H49)</f>
        <v>707.15499999999997</v>
      </c>
      <c r="J49" s="377">
        <f t="shared" ref="J49:J53" si="33">(I49-C49)*4</f>
        <v>2417.3000000000002</v>
      </c>
      <c r="K49" s="209">
        <f t="shared" ref="K49:K53" si="34">I49*4</f>
        <v>2828.62</v>
      </c>
      <c r="L49" s="181">
        <f t="shared" ref="L49:L53" si="35">K49*1.1</f>
        <v>3111.482</v>
      </c>
      <c r="M49" s="209">
        <f>'END Jul 2023'!AZ35</f>
        <v>0</v>
      </c>
      <c r="N49" s="209">
        <f>'END Jul 2023'!BA35</f>
        <v>0</v>
      </c>
      <c r="O49" s="209">
        <f>'END Jul 2023'!BB35</f>
        <v>5</v>
      </c>
      <c r="P49" s="209">
        <f>'END Jul 2023'!BC35</f>
        <v>0</v>
      </c>
      <c r="Q49" s="378" t="str">
        <f t="shared" ref="Q49:Q53" si="36">IF(SUM(M49:P49)=0,"No discount",IF(M49&gt;0,"Guaranteed off bill",IF(N49&gt;0,"Guaranteed off usENDe",IF(O49&gt;0,"Pay-on-time off bill","Pay-on-time off usENDe"))))</f>
        <v>Pay-on-time off bill</v>
      </c>
      <c r="R49" s="378" t="str">
        <f t="shared" ref="R49:R53" si="37">IF(OR(A49="Origin Energy",A49="Red Energy",A49="Powershop"),"Inclusive","Exclusive")</f>
        <v>Exclusive</v>
      </c>
      <c r="S49" s="379">
        <f t="shared" ref="S49:S53" si="38">IF(AND(Q49="Guaranteed off bill",R49="Inclusive"),((K49*1.1)-((K49*1.1)*M49/100))/1.1,IF(AND(Q49="Guaranteed off usENDe",R49="Inclusive"),((K49*1.1)-((J49*1.1)*N49/100))/1.1,IF(AND(Q49="Guaranteed off bill",R49="Exclusive"),K49-(K49*M49/100),IF(AND(Q49="Guaranteed off usENDe",R49="Exclusive"),K49-(J49*N49/100),IF(R49="Inclusive",((K49*1.1))/1.1,K49)))))</f>
        <v>2828.62</v>
      </c>
      <c r="T49" s="209">
        <f t="shared" ref="T49:T53" si="39">IF(AND(Q49="Pay-on-time off bill",R49="Inclusive"),((S49*1.1)-((S49*1.1)*O49/100))/1.1,IF(AND(Q49="Pay-on-time off usENDe",R49="Inclusive"),((S49*1.1)-((J49*1.1)*P49/100))/1.1,IF(AND(Q49="Pay-on-time off bill",R49="Exclusive"),S49-(S49*O49/100),IF(AND(Q49="Pay-on-time off usENDe",R49="Exclusive"),S49-(J49*P49/100),IF(R49="Inclusive",((S49*1.1))/1.1,S49)))))</f>
        <v>2687.1889999999999</v>
      </c>
      <c r="U49" s="381">
        <f t="shared" ref="U49:U53" si="40">S49*1.1</f>
        <v>3111.482</v>
      </c>
      <c r="V49" s="381">
        <f t="shared" ref="V49:V53" si="41">T49*1.1</f>
        <v>2955.9079000000002</v>
      </c>
      <c r="W49" s="468"/>
      <c r="X49" s="468"/>
      <c r="Y49" s="468"/>
      <c r="Z49" s="468"/>
      <c r="AA49" s="468"/>
      <c r="AB49" s="468"/>
      <c r="AC49" s="468"/>
      <c r="AD49" s="468"/>
      <c r="AE49" s="468"/>
      <c r="AF49" s="468"/>
      <c r="AG49" s="468"/>
      <c r="AH49" s="468"/>
      <c r="AI49" s="468"/>
      <c r="AJ49" s="468"/>
      <c r="AK49" s="468"/>
      <c r="AL49" s="468"/>
      <c r="AM49" s="468"/>
      <c r="AN49" s="468"/>
      <c r="AO49" s="468"/>
    </row>
    <row r="50" spans="1:41" x14ac:dyDescent="0.15">
      <c r="A50" s="163" t="str">
        <f>'END Jul 2023'!K36</f>
        <v>CovaU</v>
      </c>
      <c r="B50" s="158" t="str">
        <f>'END Jul 2023'!L36</f>
        <v>Freedom</v>
      </c>
      <c r="C50" s="215">
        <f>IF('END Jul 2023'!BP36=0,91*'END Jul 2023'!M36/100,(91*'END Jul 2023'!M36/100)+'END Jul 2023'!BP36/4)</f>
        <v>70.97999999999999</v>
      </c>
      <c r="D50" s="215">
        <f>IF('END Jul 2023'!O36="",$C$30*$C$31*'END Jul 2023'!N36/100,IF($C$30*$C$31&gt;='END Jul 2023'!P36,('END Jul 2023'!P36*'END Jul 2023'!N36/100),($C$30*$C$31*'END Jul 2023'!N36/100)))</f>
        <v>471.79999999999995</v>
      </c>
      <c r="E50" s="215">
        <f>IF(AND('END Jul 2023'!P36&gt;0,'END Jul 2023'!R36&gt;0),IF($C$30*$C$31&lt;'END Jul 2023'!P36,0,IF($C$30*$C$31&lt;=('END Jul 2023'!R36+'END Jul 2023'!P36),(($C$30*$C$31-'END Jul 2023'!P36)*'END Jul 2023'!Q36/100),(('END Jul 2023'!R36)*'END Jul 2023'!Q36/100))),0)</f>
        <v>0</v>
      </c>
      <c r="F50" s="215">
        <f>IF(AND('END Jul 2023'!Q36&gt;0,'END Jul 2023'!S36&gt;0),IF($C$30*$C$31&lt;('END Jul 2023'!R36+'END Jul 2023'!P36),0,IF($C$30*$C$31&lt;=('END Jul 2023'!T36+'END Jul 2023'!R36+'END Jul 2023'!P36),(($C$30*$C$31-('END Jul 2023'!R36+'END Jul 2023'!P36))*'END Jul 2023'!S36/100),('END Jul 2023'!T36*'END Jul 2023'!S36/100))),0)</f>
        <v>0</v>
      </c>
      <c r="G50" s="215">
        <f>IF(AND('END Jul 2023'!R36&gt;0,'END Jul 2023'!T36&gt;0),IF(($C$30*$C$31&lt;'END Jul 2023'!T36),(0),($C$30*$C$31*'END Jul 2023'!T36)*'END Jul 2023'!U36/100),IF(AND('END Jul 2023'!R36&gt;0,'END Jul 2023'!T36=""),IF(($C$30*$C$31&lt;'END Jul 2023'!R36+'END Jul 2023'!P36),(0),(($C$30*$C$31-('END Jul 2023'!R36+'END Jul 2023'!P36))*'END Jul 2023'!S36/100)),IF(AND('END Jul 2023'!P36&gt;0,'END Jul 2023'!R36=""&gt;0),IF(($C$30*$C$31&lt;'END Jul 2023'!P36),(0),($C$30*$C$31-'END Jul 2023'!P36)*'END Jul 2023'!Q36/100),0)))</f>
        <v>0</v>
      </c>
      <c r="H50" s="215">
        <f>($C$30*$C$32)*'END Jul 2023'!AE36/100</f>
        <v>143.89090909090908</v>
      </c>
      <c r="I50" s="215">
        <f t="shared" si="32"/>
        <v>686.67090909090905</v>
      </c>
      <c r="J50" s="377">
        <f t="shared" si="33"/>
        <v>2462.7636363636361</v>
      </c>
      <c r="K50" s="209">
        <f t="shared" si="34"/>
        <v>2746.6836363636362</v>
      </c>
      <c r="L50" s="181">
        <f t="shared" si="35"/>
        <v>3021.3519999999999</v>
      </c>
      <c r="M50" s="209">
        <f>'END Jul 2023'!AZ36</f>
        <v>0</v>
      </c>
      <c r="N50" s="209">
        <f>'END Jul 2023'!BA36</f>
        <v>5</v>
      </c>
      <c r="O50" s="209">
        <f>'END Jul 2023'!BB36</f>
        <v>0</v>
      </c>
      <c r="P50" s="209">
        <f>'END Jul 2023'!BC36</f>
        <v>0</v>
      </c>
      <c r="Q50" s="378" t="str">
        <f t="shared" si="36"/>
        <v>Guaranteed off usENDe</v>
      </c>
      <c r="R50" s="378" t="str">
        <f t="shared" si="37"/>
        <v>Exclusive</v>
      </c>
      <c r="S50" s="379">
        <f t="shared" si="38"/>
        <v>2623.5454545454545</v>
      </c>
      <c r="T50" s="209">
        <f t="shared" si="39"/>
        <v>2623.5454545454545</v>
      </c>
      <c r="U50" s="381">
        <f t="shared" si="40"/>
        <v>2885.9</v>
      </c>
      <c r="V50" s="381">
        <f t="shared" si="41"/>
        <v>2885.9</v>
      </c>
      <c r="W50" s="468"/>
      <c r="X50" s="468"/>
      <c r="Y50" s="468"/>
      <c r="Z50" s="468"/>
      <c r="AA50" s="468"/>
      <c r="AB50" s="468"/>
      <c r="AC50" s="468"/>
      <c r="AD50" s="468"/>
      <c r="AE50" s="468"/>
      <c r="AF50" s="468"/>
      <c r="AG50" s="468"/>
      <c r="AH50" s="468"/>
      <c r="AI50" s="468"/>
      <c r="AJ50" s="468"/>
      <c r="AK50" s="468"/>
      <c r="AL50" s="468"/>
      <c r="AM50" s="468"/>
      <c r="AN50" s="468"/>
      <c r="AO50" s="468"/>
    </row>
    <row r="51" spans="1:41" x14ac:dyDescent="0.15">
      <c r="A51" s="163" t="str">
        <f>'END Jul 2023'!K37</f>
        <v>Momentum</v>
      </c>
      <c r="B51" s="158" t="str">
        <f>'END Jul 2023'!L37</f>
        <v>Suit Yourself</v>
      </c>
      <c r="C51" s="215">
        <f>IF('END Jul 2023'!BP37=0,91*'END Jul 2023'!M37/100,(91*'END Jul 2023'!M37/100)+'END Jul 2023'!BP37/4)</f>
        <v>147.15527272727272</v>
      </c>
      <c r="D51" s="215">
        <f>IF('END Jul 2023'!O37="",$C$30*$C$31*'END Jul 2023'!N37/100,IF($C$30*$C$31&gt;='END Jul 2023'!P37,('END Jul 2023'!P37*'END Jul 2023'!N37/100),($C$30*$C$31*'END Jul 2023'!N37/100)))</f>
        <v>438.19999999999993</v>
      </c>
      <c r="E51" s="215">
        <f>IF(AND('END Jul 2023'!P37&gt;0,'END Jul 2023'!R37&gt;0),IF($C$30*$C$31&lt;'END Jul 2023'!P37,0,IF($C$30*$C$31&lt;=('END Jul 2023'!R37+'END Jul 2023'!P37),(($C$30*$C$31-'END Jul 2023'!P37)*'END Jul 2023'!Q37/100),(('END Jul 2023'!R37)*'END Jul 2023'!Q37/100))),0)</f>
        <v>0</v>
      </c>
      <c r="F51" s="215">
        <f>IF(AND('END Jul 2023'!Q37&gt;0,'END Jul 2023'!S37&gt;0),IF($C$30*$C$31&lt;('END Jul 2023'!R37+'END Jul 2023'!P37),0,IF($C$30*$C$31&lt;=('END Jul 2023'!T37+'END Jul 2023'!R37+'END Jul 2023'!P37),(($C$30*$C$31-('END Jul 2023'!R37+'END Jul 2023'!P37))*'END Jul 2023'!S37/100),('END Jul 2023'!T37*'END Jul 2023'!S37/100))),0)</f>
        <v>0</v>
      </c>
      <c r="G51" s="215">
        <f>IF(AND('END Jul 2023'!R37&gt;0,'END Jul 2023'!T37&gt;0),IF(($C$30*$C$31&lt;'END Jul 2023'!T37),(0),($C$30*$C$31*'END Jul 2023'!T37)*'END Jul 2023'!U37/100),IF(AND('END Jul 2023'!R37&gt;0,'END Jul 2023'!T37=""),IF(($C$30*$C$31&lt;'END Jul 2023'!R37+'END Jul 2023'!P37),(0),(($C$30*$C$31-('END Jul 2023'!R37+'END Jul 2023'!P37))*'END Jul 2023'!S37/100)),IF(AND('END Jul 2023'!P37&gt;0,'END Jul 2023'!R37=""&gt;0),IF(($C$30*$C$31&lt;'END Jul 2023'!P37),(0),($C$30*$C$31-'END Jul 2023'!P37)*'END Jul 2023'!Q37/100),0)))</f>
        <v>0</v>
      </c>
      <c r="H51" s="215">
        <f>($C$30*$C$32)*'END Jul 2023'!AE37/100</f>
        <v>130.79999999999998</v>
      </c>
      <c r="I51" s="215">
        <f t="shared" si="32"/>
        <v>716.15527272727263</v>
      </c>
      <c r="J51" s="377">
        <f t="shared" si="33"/>
        <v>2275.9999999999995</v>
      </c>
      <c r="K51" s="209">
        <f t="shared" si="34"/>
        <v>2864.6210909090905</v>
      </c>
      <c r="L51" s="181">
        <f t="shared" si="35"/>
        <v>3151.0832</v>
      </c>
      <c r="M51" s="209">
        <f>'END Jul 2023'!AZ37</f>
        <v>0</v>
      </c>
      <c r="N51" s="209">
        <f>'END Jul 2023'!BA37</f>
        <v>0</v>
      </c>
      <c r="O51" s="209">
        <f>'END Jul 2023'!BB37</f>
        <v>0</v>
      </c>
      <c r="P51" s="209">
        <f>'END Jul 2023'!BC37</f>
        <v>0</v>
      </c>
      <c r="Q51" s="378" t="str">
        <f t="shared" si="36"/>
        <v>No discount</v>
      </c>
      <c r="R51" s="378" t="str">
        <f t="shared" si="37"/>
        <v>Exclusive</v>
      </c>
      <c r="S51" s="379">
        <f t="shared" si="38"/>
        <v>2864.6210909090905</v>
      </c>
      <c r="T51" s="209">
        <f t="shared" si="39"/>
        <v>2864.6210909090905</v>
      </c>
      <c r="U51" s="381">
        <f t="shared" si="40"/>
        <v>3151.0832</v>
      </c>
      <c r="V51" s="381">
        <f t="shared" si="41"/>
        <v>3151.0832</v>
      </c>
      <c r="W51" s="468"/>
      <c r="X51" s="468"/>
      <c r="Y51" s="468"/>
      <c r="Z51" s="468"/>
      <c r="AA51" s="468"/>
      <c r="AB51" s="468"/>
      <c r="AC51" s="468"/>
      <c r="AD51" s="468"/>
      <c r="AE51" s="468"/>
      <c r="AF51" s="468"/>
      <c r="AG51" s="468"/>
      <c r="AH51" s="468"/>
      <c r="AI51" s="468"/>
      <c r="AJ51" s="468"/>
      <c r="AK51" s="468"/>
      <c r="AL51" s="468"/>
      <c r="AM51" s="468"/>
      <c r="AN51" s="468"/>
      <c r="AO51" s="468"/>
    </row>
    <row r="52" spans="1:41" x14ac:dyDescent="0.15">
      <c r="A52" s="163" t="str">
        <f>'END Jul 2023'!K38</f>
        <v>Nectr</v>
      </c>
      <c r="B52" s="158" t="str">
        <f>'END Jul 2023'!L38</f>
        <v>100% Clean</v>
      </c>
      <c r="C52" s="215">
        <f>IF('END Jul 2023'!BP38=0,91*'END Jul 2023'!M38/100,(91*'END Jul 2023'!M38/100)+'END Jul 2023'!BP38/4)</f>
        <v>98.279999999999987</v>
      </c>
      <c r="D52" s="215">
        <f>IF('END Jul 2023'!O38="",$C$30*$C$31*'END Jul 2023'!N38/100,IF($C$30*$C$31&gt;='END Jul 2023'!P38,('END Jul 2023'!P38*'END Jul 2023'!N38/100),($C$30*$C$31*'END Jul 2023'!N38/100)))</f>
        <v>464.5454545454545</v>
      </c>
      <c r="E52" s="215">
        <f>IF(AND('END Jul 2023'!P38&gt;0,'END Jul 2023'!R38&gt;0),IF($C$30*$C$31&lt;'END Jul 2023'!P38,0,IF($C$30*$C$31&lt;=('END Jul 2023'!R38+'END Jul 2023'!P38),(($C$30*$C$31-'END Jul 2023'!P38)*'END Jul 2023'!Q38/100),(('END Jul 2023'!R38)*'END Jul 2023'!Q38/100))),0)</f>
        <v>0</v>
      </c>
      <c r="F52" s="215">
        <f>IF(AND('END Jul 2023'!Q38&gt;0,'END Jul 2023'!S38&gt;0),IF($C$30*$C$31&lt;('END Jul 2023'!R38+'END Jul 2023'!P38),0,IF($C$30*$C$31&lt;=('END Jul 2023'!T38+'END Jul 2023'!R38+'END Jul 2023'!P38),(($C$30*$C$31-('END Jul 2023'!R38+'END Jul 2023'!P38))*'END Jul 2023'!S38/100),('END Jul 2023'!T38*'END Jul 2023'!S38/100))),0)</f>
        <v>0</v>
      </c>
      <c r="G52" s="215">
        <f>IF(AND('END Jul 2023'!R38&gt;0,'END Jul 2023'!T38&gt;0),IF(($C$30*$C$31&lt;'END Jul 2023'!T38),(0),($C$30*$C$31*'END Jul 2023'!T38)*'END Jul 2023'!U38/100),IF(AND('END Jul 2023'!R38&gt;0,'END Jul 2023'!T38=""),IF(($C$30*$C$31&lt;'END Jul 2023'!R38+'END Jul 2023'!P38),(0),(($C$30*$C$31-('END Jul 2023'!R38+'END Jul 2023'!P38))*'END Jul 2023'!S38/100)),IF(AND('END Jul 2023'!P38&gt;0,'END Jul 2023'!R38=""&gt;0),IF(($C$30*$C$31&lt;'END Jul 2023'!P38),(0),($C$30*$C$31-'END Jul 2023'!P38)*'END Jul 2023'!Q38/100),0)))</f>
        <v>0</v>
      </c>
      <c r="H52" s="215">
        <f>($C$30*$C$32)*'END Jul 2023'!AE38/100</f>
        <v>158.0181818181818</v>
      </c>
      <c r="I52" s="215">
        <f t="shared" si="32"/>
        <v>720.84363636363628</v>
      </c>
      <c r="J52" s="377">
        <f t="shared" si="33"/>
        <v>2490.2545454545452</v>
      </c>
      <c r="K52" s="209">
        <f t="shared" si="34"/>
        <v>2883.3745454545451</v>
      </c>
      <c r="L52" s="181">
        <f t="shared" si="35"/>
        <v>3171.712</v>
      </c>
      <c r="M52" s="209">
        <f>'END Jul 2023'!AZ38</f>
        <v>0</v>
      </c>
      <c r="N52" s="209">
        <f>'END Jul 2023'!BA38</f>
        <v>0</v>
      </c>
      <c r="O52" s="209">
        <f>'END Jul 2023'!BB38</f>
        <v>0</v>
      </c>
      <c r="P52" s="209">
        <f>'END Jul 2023'!BC38</f>
        <v>0</v>
      </c>
      <c r="Q52" s="378" t="str">
        <f t="shared" si="36"/>
        <v>No discount</v>
      </c>
      <c r="R52" s="378" t="str">
        <f t="shared" si="37"/>
        <v>Exclusive</v>
      </c>
      <c r="S52" s="379">
        <f t="shared" si="38"/>
        <v>2883.3745454545451</v>
      </c>
      <c r="T52" s="209">
        <f t="shared" si="39"/>
        <v>2883.3745454545451</v>
      </c>
      <c r="U52" s="381">
        <f t="shared" si="40"/>
        <v>3171.712</v>
      </c>
      <c r="V52" s="381">
        <f t="shared" si="41"/>
        <v>3171.712</v>
      </c>
      <c r="W52" s="468"/>
      <c r="X52" s="468"/>
      <c r="Y52" s="468"/>
      <c r="Z52" s="468"/>
      <c r="AA52" s="468"/>
      <c r="AB52" s="468"/>
      <c r="AC52" s="468"/>
      <c r="AD52" s="468"/>
      <c r="AE52" s="468"/>
      <c r="AF52" s="468"/>
      <c r="AG52" s="468"/>
      <c r="AH52" s="468"/>
      <c r="AI52" s="468"/>
      <c r="AJ52" s="468"/>
      <c r="AK52" s="468"/>
      <c r="AL52" s="468"/>
      <c r="AM52" s="468"/>
      <c r="AN52" s="468"/>
      <c r="AO52" s="468"/>
    </row>
    <row r="53" spans="1:41" x14ac:dyDescent="0.15">
      <c r="A53" s="163" t="str">
        <f>'END Jul 2023'!K39</f>
        <v>OVO</v>
      </c>
      <c r="B53" s="158" t="str">
        <f>'END Jul 2023'!L39</f>
        <v>The One Plan</v>
      </c>
      <c r="C53" s="215">
        <f>IF('END Jul 2023'!BP39=0,91*'END Jul 2023'!M39/100,(91*'END Jul 2023'!M39/100)+'END Jul 2023'!BP39/4)</f>
        <v>75.529999999999987</v>
      </c>
      <c r="D53" s="215">
        <f>IF('END Jul 2023'!O39="",$C$30*$C$31*'END Jul 2023'!N39/100,IF($C$30*$C$31&gt;='END Jul 2023'!P39,('END Jul 2023'!P39*'END Jul 2023'!N39/100),($C$30*$C$31*'END Jul 2023'!N39/100)))</f>
        <v>379.4</v>
      </c>
      <c r="E53" s="215">
        <f>IF(AND('END Jul 2023'!P39&gt;0,'END Jul 2023'!R39&gt;0),IF($C$30*$C$31&lt;'END Jul 2023'!P39,0,IF($C$30*$C$31&lt;=('END Jul 2023'!R39+'END Jul 2023'!P39),(($C$30*$C$31-'END Jul 2023'!P39)*'END Jul 2023'!Q39/100),(('END Jul 2023'!R39)*'END Jul 2023'!Q39/100))),0)</f>
        <v>0</v>
      </c>
      <c r="F53" s="215">
        <f>IF(AND('END Jul 2023'!Q39&gt;0,'END Jul 2023'!S39&gt;0),IF($C$30*$C$31&lt;('END Jul 2023'!R39+'END Jul 2023'!P39),0,IF($C$30*$C$31&lt;=('END Jul 2023'!T39+'END Jul 2023'!R39+'END Jul 2023'!P39),(($C$30*$C$31-('END Jul 2023'!R39+'END Jul 2023'!P39))*'END Jul 2023'!S39/100),('END Jul 2023'!T39*'END Jul 2023'!S39/100))),0)</f>
        <v>0</v>
      </c>
      <c r="G53" s="215">
        <f>IF(AND('END Jul 2023'!R39&gt;0,'END Jul 2023'!T39&gt;0),IF(($C$30*$C$31&lt;'END Jul 2023'!T39),(0),($C$30*$C$31*'END Jul 2023'!T39)*'END Jul 2023'!U39/100),IF(AND('END Jul 2023'!R39&gt;0,'END Jul 2023'!T39=""),IF(($C$30*$C$31&lt;'END Jul 2023'!R39+'END Jul 2023'!P39),(0),(($C$30*$C$31-('END Jul 2023'!R39+'END Jul 2023'!P39))*'END Jul 2023'!S39/100)),IF(AND('END Jul 2023'!P39&gt;0,'END Jul 2023'!R39=""&gt;0),IF(($C$30*$C$31&lt;'END Jul 2023'!P39),(0),($C$30*$C$31-'END Jul 2023'!P39)*'END Jul 2023'!Q39/100),0)))</f>
        <v>0</v>
      </c>
      <c r="H53" s="215">
        <f>($C$30*$C$32)*'END Jul 2023'!AE39/100</f>
        <v>101.99999999999999</v>
      </c>
      <c r="I53" s="215">
        <f t="shared" si="32"/>
        <v>556.92999999999995</v>
      </c>
      <c r="J53" s="377">
        <f t="shared" si="33"/>
        <v>1925.6</v>
      </c>
      <c r="K53" s="209">
        <f t="shared" si="34"/>
        <v>2227.7199999999998</v>
      </c>
      <c r="L53" s="181">
        <f t="shared" si="35"/>
        <v>2450.4920000000002</v>
      </c>
      <c r="M53" s="209">
        <f>'END Jul 2023'!AZ39</f>
        <v>0</v>
      </c>
      <c r="N53" s="209">
        <f>'END Jul 2023'!BA39</f>
        <v>0</v>
      </c>
      <c r="O53" s="209">
        <f>'END Jul 2023'!BB39</f>
        <v>0</v>
      </c>
      <c r="P53" s="209">
        <f>'END Jul 2023'!BC39</f>
        <v>0</v>
      </c>
      <c r="Q53" s="378" t="str">
        <f t="shared" si="36"/>
        <v>No discount</v>
      </c>
      <c r="R53" s="378" t="str">
        <f t="shared" si="37"/>
        <v>Exclusive</v>
      </c>
      <c r="S53" s="379">
        <f t="shared" si="38"/>
        <v>2227.7199999999998</v>
      </c>
      <c r="T53" s="209">
        <f t="shared" si="39"/>
        <v>2227.7199999999998</v>
      </c>
      <c r="U53" s="381">
        <f t="shared" si="40"/>
        <v>2450.4920000000002</v>
      </c>
      <c r="V53" s="381">
        <f t="shared" si="41"/>
        <v>2450.4920000000002</v>
      </c>
      <c r="W53" s="468"/>
      <c r="X53" s="468"/>
      <c r="Y53" s="468"/>
      <c r="Z53" s="468"/>
      <c r="AA53" s="468"/>
      <c r="AB53" s="468"/>
      <c r="AC53" s="468"/>
      <c r="AD53" s="468"/>
      <c r="AE53" s="468"/>
      <c r="AF53" s="468"/>
      <c r="AG53" s="468"/>
      <c r="AH53" s="468"/>
      <c r="AI53" s="468"/>
      <c r="AJ53" s="468"/>
      <c r="AK53" s="468"/>
      <c r="AL53" s="468"/>
      <c r="AM53" s="468"/>
      <c r="AN53" s="468"/>
      <c r="AO53" s="468"/>
    </row>
    <row r="54" spans="1:41" customFormat="1" x14ac:dyDescent="0.15">
      <c r="A54" s="467"/>
      <c r="B54" s="467"/>
      <c r="C54" s="467"/>
      <c r="D54" s="467"/>
      <c r="E54" s="467"/>
      <c r="F54" s="467"/>
      <c r="G54" s="467"/>
      <c r="H54" s="467"/>
      <c r="I54" s="467"/>
      <c r="J54" s="467"/>
      <c r="K54" s="467"/>
      <c r="L54" s="467"/>
      <c r="M54" s="467"/>
      <c r="N54" s="467"/>
      <c r="O54" s="467"/>
      <c r="P54" s="467"/>
      <c r="Q54" s="467"/>
      <c r="R54" s="467"/>
      <c r="S54" s="467"/>
      <c r="T54" s="467"/>
      <c r="U54" s="467"/>
      <c r="V54" s="467"/>
      <c r="W54" s="468"/>
      <c r="X54" s="468"/>
      <c r="Y54" s="468"/>
      <c r="Z54" s="468"/>
      <c r="AA54" s="468"/>
      <c r="AB54" s="468"/>
      <c r="AC54" s="468"/>
      <c r="AD54" s="468"/>
      <c r="AE54" s="468"/>
      <c r="AF54" s="468"/>
      <c r="AG54" s="468"/>
      <c r="AH54" s="468"/>
      <c r="AI54" s="468"/>
      <c r="AJ54" s="468"/>
      <c r="AK54" s="468"/>
      <c r="AL54" s="468"/>
      <c r="AM54" s="468"/>
      <c r="AN54" s="468"/>
      <c r="AO54" s="468"/>
    </row>
    <row r="55" spans="1:41" customFormat="1" ht="15" thickBot="1" x14ac:dyDescent="0.2">
      <c r="A55" s="467"/>
      <c r="B55" s="467"/>
      <c r="C55" s="467"/>
      <c r="D55" s="467"/>
      <c r="E55" s="467"/>
      <c r="F55" s="467"/>
      <c r="G55" s="467"/>
      <c r="H55" s="467"/>
      <c r="I55" s="467"/>
      <c r="J55" s="467"/>
      <c r="K55" s="467"/>
      <c r="L55" s="467"/>
      <c r="M55" s="467"/>
      <c r="N55" s="467"/>
      <c r="O55" s="467"/>
      <c r="P55" s="467"/>
      <c r="Q55" s="467"/>
      <c r="R55" s="467"/>
      <c r="S55" s="467"/>
      <c r="T55" s="467"/>
      <c r="U55" s="467"/>
      <c r="V55" s="467"/>
      <c r="W55" s="468"/>
      <c r="X55" s="468"/>
      <c r="Y55" s="468"/>
      <c r="Z55" s="468"/>
      <c r="AA55" s="468"/>
      <c r="AB55" s="468"/>
      <c r="AC55" s="468"/>
      <c r="AD55" s="468"/>
      <c r="AE55" s="468"/>
      <c r="AF55" s="468"/>
      <c r="AG55" s="468"/>
      <c r="AH55" s="468"/>
      <c r="AI55" s="468"/>
      <c r="AJ55" s="468"/>
      <c r="AK55" s="468"/>
      <c r="AL55" s="468"/>
      <c r="AM55" s="468"/>
      <c r="AN55" s="468"/>
      <c r="AO55" s="468"/>
    </row>
    <row r="56" spans="1:41" x14ac:dyDescent="0.15">
      <c r="A56" s="166" t="s">
        <v>644</v>
      </c>
      <c r="B56" s="167"/>
      <c r="C56" s="167"/>
      <c r="D56" s="167"/>
      <c r="E56" s="167"/>
      <c r="F56" s="167"/>
      <c r="G56" s="167"/>
      <c r="H56" s="167"/>
      <c r="I56" s="167"/>
      <c r="J56" s="167"/>
      <c r="K56" s="167"/>
      <c r="L56" s="167"/>
      <c r="M56" s="167"/>
      <c r="N56" s="167"/>
      <c r="O56" s="167"/>
      <c r="P56" s="167"/>
      <c r="Q56" s="167"/>
      <c r="R56" s="167"/>
      <c r="S56" s="167"/>
      <c r="T56" s="167"/>
      <c r="U56" s="167"/>
      <c r="V56" s="167"/>
      <c r="W56" s="468"/>
      <c r="X56" s="468"/>
      <c r="Y56" s="468"/>
      <c r="Z56" s="468"/>
      <c r="AA56" s="468"/>
      <c r="AB56" s="468"/>
      <c r="AC56" s="468"/>
      <c r="AD56" s="468"/>
      <c r="AE56" s="468"/>
      <c r="AF56" s="468"/>
      <c r="AG56" s="468"/>
      <c r="AH56" s="468"/>
      <c r="AI56" s="468"/>
      <c r="AJ56" s="468"/>
      <c r="AK56" s="468"/>
      <c r="AL56" s="468"/>
      <c r="AM56" s="468"/>
      <c r="AN56" s="468"/>
      <c r="AO56" s="468"/>
    </row>
    <row r="57" spans="1:41" x14ac:dyDescent="0.15">
      <c r="A57" s="168" t="s">
        <v>247</v>
      </c>
      <c r="B57" s="78"/>
      <c r="C57" s="199">
        <v>1800</v>
      </c>
      <c r="D57" s="78"/>
      <c r="E57" s="78"/>
      <c r="F57" s="78"/>
      <c r="G57" s="78"/>
      <c r="H57" s="78"/>
      <c r="I57" s="78"/>
      <c r="J57" s="78"/>
      <c r="K57" s="78"/>
      <c r="L57" s="78"/>
      <c r="M57" s="78"/>
      <c r="N57" s="78"/>
      <c r="O57" s="78"/>
      <c r="P57" s="78"/>
      <c r="Q57" s="78"/>
      <c r="R57" s="78"/>
      <c r="S57" s="78"/>
      <c r="T57" s="78"/>
      <c r="U57" s="78"/>
      <c r="V57" s="78"/>
      <c r="W57" s="468"/>
      <c r="X57" s="468"/>
      <c r="Y57" s="468"/>
      <c r="Z57" s="468"/>
      <c r="AA57" s="468"/>
      <c r="AB57" s="468"/>
      <c r="AC57" s="468"/>
      <c r="AD57" s="468"/>
      <c r="AE57" s="468"/>
      <c r="AF57" s="468"/>
      <c r="AG57" s="468"/>
      <c r="AH57" s="468"/>
      <c r="AI57" s="468"/>
      <c r="AJ57" s="468"/>
      <c r="AK57" s="468"/>
      <c r="AL57" s="468"/>
      <c r="AM57" s="468"/>
      <c r="AN57" s="468"/>
      <c r="AO57" s="468"/>
    </row>
    <row r="58" spans="1:41" x14ac:dyDescent="0.15">
      <c r="A58" s="168" t="s">
        <v>652</v>
      </c>
      <c r="B58" s="78"/>
      <c r="C58" s="200">
        <v>0.5</v>
      </c>
      <c r="D58" s="78"/>
      <c r="E58" s="78"/>
      <c r="F58" s="78"/>
      <c r="G58" s="78"/>
      <c r="H58" s="78"/>
      <c r="I58" s="78"/>
      <c r="J58" s="78"/>
      <c r="K58" s="78"/>
      <c r="L58" s="78"/>
      <c r="M58" s="78"/>
      <c r="N58" s="78"/>
      <c r="O58" s="78"/>
      <c r="P58" s="78"/>
      <c r="Q58" s="78"/>
      <c r="R58" s="78"/>
      <c r="S58" s="78"/>
      <c r="T58" s="78"/>
      <c r="U58" s="78"/>
      <c r="V58" s="78"/>
      <c r="W58" s="468"/>
      <c r="X58" s="468"/>
      <c r="Y58" s="468"/>
      <c r="Z58" s="468"/>
      <c r="AA58" s="468"/>
      <c r="AB58" s="468"/>
      <c r="AC58" s="468"/>
      <c r="AD58" s="468"/>
      <c r="AE58" s="468"/>
      <c r="AF58" s="468"/>
      <c r="AG58" s="468"/>
      <c r="AH58" s="468"/>
      <c r="AI58" s="468"/>
      <c r="AJ58" s="468"/>
      <c r="AK58" s="468"/>
      <c r="AL58" s="468"/>
      <c r="AM58" s="468"/>
      <c r="AN58" s="468"/>
      <c r="AO58" s="468"/>
    </row>
    <row r="59" spans="1:41" x14ac:dyDescent="0.15">
      <c r="A59" s="168" t="s">
        <v>512</v>
      </c>
      <c r="B59" s="78"/>
      <c r="C59" s="200">
        <v>0.3</v>
      </c>
      <c r="D59" s="78"/>
      <c r="E59" s="78"/>
      <c r="F59" s="78"/>
      <c r="G59" s="78"/>
      <c r="H59" s="78"/>
      <c r="I59" s="78"/>
      <c r="J59" s="78"/>
      <c r="K59" s="78"/>
      <c r="L59" s="78"/>
      <c r="M59" s="78"/>
      <c r="N59" s="78"/>
      <c r="O59" s="78"/>
      <c r="P59" s="78"/>
      <c r="Q59" s="78"/>
      <c r="R59" s="78"/>
      <c r="S59" s="78"/>
      <c r="T59" s="78"/>
      <c r="U59" s="78"/>
      <c r="V59" s="78"/>
      <c r="W59" s="468"/>
      <c r="X59" s="468"/>
      <c r="Y59" s="468"/>
      <c r="Z59" s="468"/>
      <c r="AA59" s="468"/>
      <c r="AB59" s="468"/>
      <c r="AC59" s="468"/>
      <c r="AD59" s="468"/>
      <c r="AE59" s="468"/>
      <c r="AF59" s="468"/>
      <c r="AG59" s="468"/>
      <c r="AH59" s="468"/>
      <c r="AI59" s="468"/>
      <c r="AJ59" s="468"/>
      <c r="AK59" s="468"/>
      <c r="AL59" s="468"/>
      <c r="AM59" s="468"/>
      <c r="AN59" s="468"/>
      <c r="AO59" s="468"/>
    </row>
    <row r="60" spans="1:41" x14ac:dyDescent="0.15">
      <c r="A60" s="168" t="s">
        <v>344</v>
      </c>
      <c r="B60" s="78"/>
      <c r="C60" s="200">
        <v>0.2</v>
      </c>
      <c r="D60" s="78"/>
      <c r="E60" s="78"/>
      <c r="F60" s="78"/>
      <c r="G60" s="78"/>
      <c r="H60" s="78"/>
      <c r="I60" s="78"/>
      <c r="J60" s="78"/>
      <c r="K60" s="78"/>
      <c r="L60" s="78"/>
      <c r="M60" s="78"/>
      <c r="N60" s="78"/>
      <c r="O60" s="78"/>
      <c r="P60" s="78"/>
      <c r="Q60" s="78"/>
      <c r="R60" s="78"/>
      <c r="S60" s="78"/>
      <c r="T60" s="78"/>
      <c r="U60" s="78"/>
      <c r="V60" s="78"/>
      <c r="W60" s="468"/>
      <c r="X60" s="468"/>
      <c r="Y60" s="468"/>
      <c r="Z60" s="468"/>
      <c r="AA60" s="468"/>
      <c r="AB60" s="468"/>
      <c r="AC60" s="468"/>
      <c r="AD60" s="468"/>
      <c r="AE60" s="468"/>
      <c r="AF60" s="468"/>
      <c r="AG60" s="468"/>
      <c r="AH60" s="468"/>
      <c r="AI60" s="468"/>
      <c r="AJ60" s="468"/>
      <c r="AK60" s="468"/>
      <c r="AL60" s="468"/>
      <c r="AM60" s="468"/>
      <c r="AN60" s="468"/>
      <c r="AO60" s="468"/>
    </row>
    <row r="61" spans="1:41" x14ac:dyDescent="0.15">
      <c r="A61" s="371"/>
      <c r="B61" s="222"/>
      <c r="C61" s="222"/>
      <c r="D61" s="222"/>
      <c r="E61" s="222"/>
      <c r="F61" s="222"/>
      <c r="G61" s="222"/>
      <c r="H61" s="222"/>
      <c r="I61" s="222"/>
      <c r="J61" s="222"/>
      <c r="K61" s="222"/>
      <c r="L61" s="222"/>
      <c r="M61" s="222"/>
      <c r="N61" s="222"/>
      <c r="O61" s="222"/>
      <c r="P61" s="222"/>
      <c r="Q61" s="222"/>
      <c r="R61" s="222"/>
      <c r="S61" s="222"/>
      <c r="T61" s="222"/>
      <c r="U61" s="222"/>
      <c r="V61" s="222"/>
      <c r="W61" s="468"/>
      <c r="X61" s="468"/>
      <c r="Y61" s="468"/>
      <c r="Z61" s="468"/>
      <c r="AA61" s="468"/>
      <c r="AB61" s="468"/>
      <c r="AC61" s="468"/>
      <c r="AD61" s="468"/>
      <c r="AE61" s="468"/>
      <c r="AF61" s="468"/>
      <c r="AG61" s="468"/>
      <c r="AH61" s="468"/>
      <c r="AI61" s="468"/>
      <c r="AJ61" s="468"/>
      <c r="AK61" s="468"/>
      <c r="AL61" s="468"/>
      <c r="AM61" s="468"/>
      <c r="AN61" s="468"/>
      <c r="AO61" s="468"/>
    </row>
    <row r="62" spans="1:41" ht="75" x14ac:dyDescent="0.15">
      <c r="A62" s="363" t="s">
        <v>248</v>
      </c>
      <c r="B62" s="364" t="s">
        <v>249</v>
      </c>
      <c r="C62" s="365" t="s">
        <v>250</v>
      </c>
      <c r="D62" s="365" t="s">
        <v>1372</v>
      </c>
      <c r="E62" s="365" t="s">
        <v>597</v>
      </c>
      <c r="F62" s="365" t="s">
        <v>398</v>
      </c>
      <c r="G62" s="365" t="s">
        <v>1373</v>
      </c>
      <c r="H62" s="366" t="s">
        <v>1374</v>
      </c>
      <c r="I62" s="365" t="s">
        <v>746</v>
      </c>
      <c r="J62" s="373" t="s">
        <v>1363</v>
      </c>
      <c r="K62" s="374" t="s">
        <v>600</v>
      </c>
      <c r="L62" s="367" t="s">
        <v>1070</v>
      </c>
      <c r="M62" s="368" t="s">
        <v>361</v>
      </c>
      <c r="N62" s="368" t="s">
        <v>1679</v>
      </c>
      <c r="O62" s="368" t="s">
        <v>275</v>
      </c>
      <c r="P62" s="368" t="s">
        <v>1378</v>
      </c>
      <c r="Q62" s="375" t="s">
        <v>1364</v>
      </c>
      <c r="R62" s="375" t="s">
        <v>1365</v>
      </c>
      <c r="S62" s="376" t="s">
        <v>1366</v>
      </c>
      <c r="T62" s="376" t="s">
        <v>1367</v>
      </c>
      <c r="U62" s="369" t="s">
        <v>1368</v>
      </c>
      <c r="V62" s="369" t="s">
        <v>1369</v>
      </c>
      <c r="W62" s="468"/>
      <c r="X62" s="468"/>
      <c r="Y62" s="468"/>
      <c r="Z62" s="468"/>
      <c r="AA62" s="468"/>
      <c r="AB62" s="468"/>
      <c r="AC62" s="468"/>
      <c r="AD62" s="468"/>
      <c r="AE62" s="468"/>
      <c r="AF62" s="468"/>
      <c r="AG62" s="468"/>
      <c r="AH62" s="468"/>
      <c r="AI62" s="468"/>
      <c r="AJ62" s="468"/>
      <c r="AK62" s="468"/>
      <c r="AL62" s="468"/>
      <c r="AM62" s="468"/>
      <c r="AN62" s="468"/>
      <c r="AO62" s="468"/>
    </row>
    <row r="63" spans="1:41" x14ac:dyDescent="0.15">
      <c r="A63" s="163" t="str">
        <f>'END Jul 2023'!K40</f>
        <v>AGL</v>
      </c>
      <c r="B63" s="158" t="str">
        <f>'END Jul 2023'!L40</f>
        <v>Value Saver</v>
      </c>
      <c r="C63" s="215">
        <f>IF('END Jul 2023'!BP40=0,91*'END Jul 2023'!M40/100,(91*'END Jul 2023'!M40/100)+'END Jul 2023'!BP40/4)</f>
        <v>83.140909090909076</v>
      </c>
      <c r="D63" s="215">
        <f>IF('END Jul 2023'!O40="",$C$57*$C$58*'END Jul 2023'!N40/100,IF($C$57*$C$58&gt;='END Jul 2023'!P40,('END Jul 2023'!P40*'END Jul 2023'!N40/100),($C$57*$C$58*'END Jul 2023'!N40/100)))</f>
        <v>390.43636363636358</v>
      </c>
      <c r="E63" s="215">
        <f>IF(AND('END Jul 2023'!P40&gt;0,'END Jul 2023'!R40&gt;0),IF($C$57*$C$58&lt;'END Jul 2023'!P40,0,IF($C$57*$C$58&lt;=('END Jul 2023'!R40+'END Jul 2023'!P40),(($C$57*$C$58-'END Jul 2023'!P40)*'END Jul 2023'!Q40/100),(('END Jul 2023'!R40)*'END Jul 2023'!Q40/100))),0)</f>
        <v>0</v>
      </c>
      <c r="F63" s="215">
        <f>IF(AND('END Jul 2023'!R40&gt;0,'END Jul 2023'!T40&gt;0),IF(($C$57*$C$58&lt;'END Jul 2023'!T40),(0),($C$57*$C$58*'END Jul 2023'!T40)*'END Jul 2023'!U40/100),IF(AND('END Jul 2023'!R40&gt;0,'END Jul 2023'!T40=""),IF(($C$57*$C$58&lt;'END Jul 2023'!R40+'END Jul 2023'!P40),(0),(($C$57*$C$58-('END Jul 2023'!R40+'END Jul 2023'!P40))*'END Jul 2023'!S40/100)),IF(AND('END Jul 2023'!P40&gt;0,'END Jul 2023'!R40=""&gt;0),IF(($C$57*$C$58&lt;'END Jul 2023'!P40),(0),($C$57*$C$58-'END Jul 2023'!P40)*'END Jul 2023'!Q40/100),0)))</f>
        <v>0</v>
      </c>
      <c r="G63" s="215">
        <f>($C$57*$C$59)*'END Jul 2023'!AH40/100</f>
        <v>201.42</v>
      </c>
      <c r="H63" s="215">
        <f>($C$57*$C$60)*'END Jul 2023'!W40/100</f>
        <v>75.927272727272722</v>
      </c>
      <c r="I63" s="215">
        <f>SUM(C63:H63)</f>
        <v>750.9245454545453</v>
      </c>
      <c r="J63" s="377">
        <f>(I63-C63)*4</f>
        <v>2671.1345454545449</v>
      </c>
      <c r="K63" s="209">
        <f>I63*4</f>
        <v>3003.6981818181812</v>
      </c>
      <c r="L63" s="181">
        <f t="shared" ref="L63:L73" si="42">K63*1.1</f>
        <v>3304.0679999999998</v>
      </c>
      <c r="M63" s="209">
        <f>'END Jul 2023'!AZ40</f>
        <v>0</v>
      </c>
      <c r="N63" s="209">
        <f>'END Jul 2023'!BA40</f>
        <v>0</v>
      </c>
      <c r="O63" s="209">
        <f>'END Jul 2023'!BB40</f>
        <v>0</v>
      </c>
      <c r="P63" s="209">
        <f>'END Jul 2023'!BC40</f>
        <v>0</v>
      </c>
      <c r="Q63" s="378" t="str">
        <f t="shared" ref="Q63:Q73" si="43">IF(SUM(M63:P63)=0,"No discount",IF(M63&gt;0,"Guaranteed off bill",IF(N63&gt;0,"Guaranteed off usENDe",IF(O63&gt;0,"Pay-on-time off bill","Pay-on-time off usENDe"))))</f>
        <v>No discount</v>
      </c>
      <c r="R63" s="378" t="str">
        <f t="shared" ref="R63:R73" si="44">IF(OR(A63="Origin Energy",A63="Red Energy",A63="Powershop"),"Inclusive","Exclusive")</f>
        <v>Exclusive</v>
      </c>
      <c r="S63" s="379">
        <f t="shared" ref="S63:S73" si="45">IF(AND(Q63="Guaranteed off bill",R63="Inclusive"),((K63*1.1)-((K63*1.1)*M63/100))/1.1,IF(AND(Q63="Guaranteed off usENDe",R63="Inclusive"),((K63*1.1)-((J63*1.1)*N63/100))/1.1,IF(AND(Q63="Guaranteed off bill",R63="Exclusive"),K63-(K63*M63/100),IF(AND(Q63="Guaranteed off usENDe",R63="Exclusive"),K63-(J63*N63/100),IF(R63="Inclusive",((K63*1.1))/1.1,K63)))))</f>
        <v>3003.6981818181812</v>
      </c>
      <c r="T63" s="209">
        <f t="shared" ref="T63:T73" si="46">IF(AND(Q63="Pay-on-time off bill",R63="Inclusive"),((S63*1.1)-((S63*1.1)*O63/100))/1.1,IF(AND(Q63="Pay-on-time off usENDe",R63="Inclusive"),((S63*1.1)-((J63*1.1)*P63/100))/1.1,IF(AND(Q63="Pay-on-time off bill",R63="Exclusive"),S63-(S63*O63/100),IF(AND(Q63="Pay-on-time off usENDe",R63="Exclusive"),S63-(J63*P63/100),IF(R63="Inclusive",((S63*1.1))/1.1,S63)))))</f>
        <v>3003.6981818181812</v>
      </c>
      <c r="U63" s="383">
        <f>S63*1.1</f>
        <v>3304.0679999999998</v>
      </c>
      <c r="V63" s="383">
        <f>T63*1.1</f>
        <v>3304.0679999999998</v>
      </c>
      <c r="W63" s="468"/>
      <c r="X63" s="468"/>
      <c r="Y63" s="468"/>
      <c r="Z63" s="468"/>
      <c r="AA63" s="468"/>
      <c r="AB63" s="468"/>
      <c r="AC63" s="468"/>
      <c r="AD63" s="468"/>
      <c r="AE63" s="468"/>
      <c r="AF63" s="468"/>
      <c r="AG63" s="468"/>
      <c r="AH63" s="468"/>
      <c r="AI63" s="468"/>
      <c r="AJ63" s="468"/>
      <c r="AK63" s="468"/>
      <c r="AL63" s="468"/>
      <c r="AM63" s="468"/>
      <c r="AN63" s="468"/>
      <c r="AO63" s="468"/>
    </row>
    <row r="64" spans="1:41" x14ac:dyDescent="0.15">
      <c r="A64" s="163" t="str">
        <f>'END Jul 2023'!K41</f>
        <v>Alinta Energy</v>
      </c>
      <c r="B64" s="158" t="str">
        <f>'END Jul 2023'!L41</f>
        <v>Home Deal</v>
      </c>
      <c r="C64" s="215">
        <f>IF('END Jul 2023'!BP41=0,91*'END Jul 2023'!M41/100,(91*'END Jul 2023'!M41/100)+'END Jul 2023'!BP41/4)</f>
        <v>90.065181818181813</v>
      </c>
      <c r="D64" s="215">
        <f>IF('END Jul 2023'!O41="",$C$57*$C$58*'END Jul 2023'!N41/100,IF($C$57*$C$58&gt;='END Jul 2023'!P41,('END Jul 2023'!P41*'END Jul 2023'!N41/100),($C$57*$C$58*'END Jul 2023'!N41/100)))</f>
        <v>343.88181818181818</v>
      </c>
      <c r="E64" s="215">
        <f>IF(AND('END Jul 2023'!P41&gt;0,'END Jul 2023'!R41&gt;0),IF($C$57*$C$58&lt;'END Jul 2023'!P41,0,IF($C$57*$C$58&lt;=('END Jul 2023'!R41+'END Jul 2023'!P41),(($C$57*$C$58-'END Jul 2023'!P41)*'END Jul 2023'!Q41/100),(('END Jul 2023'!R41)*'END Jul 2023'!Q41/100))),0)</f>
        <v>0</v>
      </c>
      <c r="F64" s="215">
        <f>IF(AND('END Jul 2023'!R41&gt;0,'END Jul 2023'!T41&gt;0),IF(($C$57*$C$58&lt;'END Jul 2023'!T41),(0),($C$57*$C$58*'END Jul 2023'!T41)*'END Jul 2023'!U41/100),IF(AND('END Jul 2023'!R41&gt;0,'END Jul 2023'!T41=""),IF(($C$57*$C$58&lt;'END Jul 2023'!R41+'END Jul 2023'!P41),(0),(($C$57*$C$58-('END Jul 2023'!R41+'END Jul 2023'!P41))*'END Jul 2023'!S41/100)),IF(AND('END Jul 2023'!P41&gt;0,'END Jul 2023'!R41=""&gt;0),IF(($C$57*$C$58&lt;'END Jul 2023'!P41),(0),($C$57*$C$58-'END Jul 2023'!P41)*'END Jul 2023'!Q41/100),0)))</f>
        <v>0</v>
      </c>
      <c r="G64" s="215">
        <f>($C$57*$C$59)*'END Jul 2023'!AH41/100</f>
        <v>168.82363636363635</v>
      </c>
      <c r="H64" s="215">
        <f>($C$57*$C$60)*'END Jul 2023'!W41/100</f>
        <v>108.03272727272726</v>
      </c>
      <c r="I64" s="215">
        <f t="shared" ref="I64:I73" si="47">SUM(C64:H64)</f>
        <v>710.80336363636366</v>
      </c>
      <c r="J64" s="377">
        <f t="shared" ref="J64:J73" si="48">(I64-C64)*4</f>
        <v>2482.9527272727273</v>
      </c>
      <c r="K64" s="209">
        <f t="shared" ref="K64:K73" si="49">I64*4</f>
        <v>2843.2134545454546</v>
      </c>
      <c r="L64" s="181">
        <f t="shared" si="42"/>
        <v>3127.5348000000004</v>
      </c>
      <c r="M64" s="209">
        <f>'END Jul 2023'!AZ41</f>
        <v>0</v>
      </c>
      <c r="N64" s="209">
        <f>'END Jul 2023'!BA41</f>
        <v>0</v>
      </c>
      <c r="O64" s="209">
        <f>'END Jul 2023'!BB41</f>
        <v>0</v>
      </c>
      <c r="P64" s="209">
        <f>'END Jul 2023'!BC41</f>
        <v>0</v>
      </c>
      <c r="Q64" s="378" t="str">
        <f t="shared" si="43"/>
        <v>No discount</v>
      </c>
      <c r="R64" s="378" t="str">
        <f t="shared" si="44"/>
        <v>Exclusive</v>
      </c>
      <c r="S64" s="379">
        <f t="shared" si="45"/>
        <v>2843.2134545454546</v>
      </c>
      <c r="T64" s="209">
        <f t="shared" si="46"/>
        <v>2843.2134545454546</v>
      </c>
      <c r="U64" s="381">
        <f t="shared" ref="U64:V73" si="50">S64*1.1</f>
        <v>3127.5348000000004</v>
      </c>
      <c r="V64" s="381">
        <f t="shared" si="50"/>
        <v>3127.5348000000004</v>
      </c>
      <c r="W64" s="468"/>
      <c r="X64" s="468"/>
      <c r="Y64" s="468"/>
      <c r="Z64" s="468"/>
      <c r="AA64" s="468"/>
      <c r="AB64" s="468"/>
      <c r="AC64" s="468"/>
      <c r="AD64" s="468"/>
      <c r="AE64" s="468"/>
      <c r="AF64" s="468"/>
      <c r="AG64" s="468"/>
      <c r="AH64" s="468"/>
      <c r="AI64" s="468"/>
      <c r="AJ64" s="468"/>
      <c r="AK64" s="468"/>
      <c r="AL64" s="468"/>
      <c r="AM64" s="468"/>
      <c r="AN64" s="468"/>
      <c r="AO64" s="468"/>
    </row>
    <row r="65" spans="1:41" x14ac:dyDescent="0.15">
      <c r="A65" s="163" t="str">
        <f>'END Jul 2023'!K42</f>
        <v>Diamond Energy</v>
      </c>
      <c r="B65" s="158" t="str">
        <f>'END Jul 2023'!L42</f>
        <v xml:space="preserve">Renewable Saver </v>
      </c>
      <c r="C65" s="215">
        <f>IF('END Jul 2023'!BP42=0,91*'END Jul 2023'!M42/100,(91*'END Jul 2023'!M42/100)+'END Jul 2023'!BP42/4)</f>
        <v>100.09999999999998</v>
      </c>
      <c r="D65" s="215">
        <f>IF('END Jul 2023'!O42="",$C$57*$C$58*'END Jul 2023'!N42/100,IF($C$57*$C$58&gt;='END Jul 2023'!P42,('END Jul 2023'!P42*'END Jul 2023'!N42/100),($C$57*$C$58*'END Jul 2023'!N42/100)))</f>
        <v>152.99999999999997</v>
      </c>
      <c r="E65" s="215">
        <f>IF(AND('END Jul 2023'!P42&gt;0,'END Jul 2023'!R42&gt;0),IF($C$57*$C$58&lt;'END Jul 2023'!P42,0,IF($C$57*$C$58&lt;=('END Jul 2023'!R42+'END Jul 2023'!P42),(($C$57*$C$58-'END Jul 2023'!P42)*'END Jul 2023'!Q42/100),(('END Jul 2023'!R42)*'END Jul 2023'!Q42/100))),0)</f>
        <v>0</v>
      </c>
      <c r="F65" s="215">
        <f>IF(AND('END Jul 2023'!R42&gt;0,'END Jul 2023'!T42&gt;0),IF(($C$57*$C$58&lt;'END Jul 2023'!T42),(0),($C$57*$C$58*'END Jul 2023'!T42)*'END Jul 2023'!U42/100),IF(AND('END Jul 2023'!R42&gt;0,'END Jul 2023'!T42=""),IF(($C$57*$C$58&lt;'END Jul 2023'!R42+'END Jul 2023'!P42),(0),(($C$57*$C$58-('END Jul 2023'!R42+'END Jul 2023'!P42))*'END Jul 2023'!S42/100)),IF(AND('END Jul 2023'!P42&gt;0,'END Jul 2023'!R42=""&gt;0),IF(($C$57*$C$58&lt;'END Jul 2023'!P42),(0),($C$57*$C$58-'END Jul 2023'!P42)*'END Jul 2023'!Q42/100),0)))</f>
        <v>277.2</v>
      </c>
      <c r="G65" s="215">
        <f>($C$57*$C$59)*'END Jul 2023'!AH42/100</f>
        <v>156.6</v>
      </c>
      <c r="H65" s="215">
        <f>($C$57*$C$60)*'END Jul 2023'!W42/100</f>
        <v>104.39999999999998</v>
      </c>
      <c r="I65" s="215">
        <f t="shared" si="47"/>
        <v>791.3</v>
      </c>
      <c r="J65" s="377">
        <f t="shared" si="48"/>
        <v>2764.7999999999997</v>
      </c>
      <c r="K65" s="209">
        <f t="shared" si="49"/>
        <v>3165.2</v>
      </c>
      <c r="L65" s="181">
        <f t="shared" si="42"/>
        <v>3481.7200000000003</v>
      </c>
      <c r="M65" s="209">
        <f>'END Jul 2023'!AZ42</f>
        <v>0</v>
      </c>
      <c r="N65" s="209">
        <f>'END Jul 2023'!BA42</f>
        <v>0</v>
      </c>
      <c r="O65" s="209">
        <f>'END Jul 2023'!BB42</f>
        <v>2</v>
      </c>
      <c r="P65" s="209">
        <f>'END Jul 2023'!BC42</f>
        <v>0</v>
      </c>
      <c r="Q65" s="378" t="str">
        <f t="shared" si="43"/>
        <v>Pay-on-time off bill</v>
      </c>
      <c r="R65" s="378" t="str">
        <f t="shared" si="44"/>
        <v>Exclusive</v>
      </c>
      <c r="S65" s="379">
        <f t="shared" si="45"/>
        <v>3165.2</v>
      </c>
      <c r="T65" s="209">
        <f t="shared" si="46"/>
        <v>3101.8959999999997</v>
      </c>
      <c r="U65" s="381">
        <f t="shared" si="50"/>
        <v>3481.7200000000003</v>
      </c>
      <c r="V65" s="381">
        <f t="shared" si="50"/>
        <v>3412.0855999999999</v>
      </c>
      <c r="W65" s="468"/>
      <c r="X65" s="468"/>
      <c r="Y65" s="468"/>
      <c r="Z65" s="468"/>
      <c r="AA65" s="468"/>
      <c r="AB65" s="468"/>
      <c r="AC65" s="468"/>
      <c r="AD65" s="468"/>
      <c r="AE65" s="468"/>
      <c r="AF65" s="468"/>
      <c r="AG65" s="468"/>
      <c r="AH65" s="468"/>
      <c r="AI65" s="468"/>
      <c r="AJ65" s="468"/>
      <c r="AK65" s="468"/>
      <c r="AL65" s="468"/>
      <c r="AM65" s="468"/>
      <c r="AN65" s="468"/>
      <c r="AO65" s="468"/>
    </row>
    <row r="66" spans="1:41" x14ac:dyDescent="0.15">
      <c r="A66" s="163" t="str">
        <f>'END Jul 2023'!K43</f>
        <v>Dodo Power &amp; Gas</v>
      </c>
      <c r="B66" s="158" t="str">
        <f>'END Jul 2023'!L43</f>
        <v>Market offer</v>
      </c>
      <c r="C66" s="215">
        <f>IF('END Jul 2023'!BP43=0,91*'END Jul 2023'!M43/100,(91*'END Jul 2023'!M43/100)+'END Jul 2023'!BP43/4)</f>
        <v>112.90618181818179</v>
      </c>
      <c r="D66" s="215">
        <f>IF('END Jul 2023'!O43="",$C$57*$C$58*'END Jul 2023'!N43/100,IF($C$57*$C$58&gt;='END Jul 2023'!P43,('END Jul 2023'!P43*'END Jul 2023'!N43/100),($C$57*$C$58*'END Jul 2023'!N43/100)))</f>
        <v>325.88181818181812</v>
      </c>
      <c r="E66" s="215">
        <f>IF(AND('END Jul 2023'!P43&gt;0,'END Jul 2023'!R43&gt;0),IF($C$57*$C$58&lt;'END Jul 2023'!P43,0,IF($C$57*$C$58&lt;=('END Jul 2023'!R43+'END Jul 2023'!P43),(($C$57*$C$58-'END Jul 2023'!P43)*'END Jul 2023'!Q43/100),(('END Jul 2023'!R43)*'END Jul 2023'!Q43/100))),0)</f>
        <v>0</v>
      </c>
      <c r="F66" s="215">
        <f>IF(AND('END Jul 2023'!R43&gt;0,'END Jul 2023'!T43&gt;0),IF(($C$57*$C$58&lt;'END Jul 2023'!T43),(0),($C$57*$C$58*'END Jul 2023'!T43)*'END Jul 2023'!U43/100),IF(AND('END Jul 2023'!R43&gt;0,'END Jul 2023'!T43=""),IF(($C$57*$C$58&lt;'END Jul 2023'!R43+'END Jul 2023'!P43),(0),(($C$57*$C$58-('END Jul 2023'!R43+'END Jul 2023'!P43))*'END Jul 2023'!S43/100)),IF(AND('END Jul 2023'!P43&gt;0,'END Jul 2023'!R43=""&gt;0),IF(($C$57*$C$58&lt;'END Jul 2023'!P43),(0),($C$57*$C$58-'END Jul 2023'!P43)*'END Jul 2023'!Q43/100),0)))</f>
        <v>0</v>
      </c>
      <c r="G66" s="215">
        <f>($C$57*$C$59)*'END Jul 2023'!AH43/100</f>
        <v>166.02545454545452</v>
      </c>
      <c r="H66" s="215">
        <f>($C$57*$C$60)*'END Jul 2023'!W43/100</f>
        <v>108.55636363636363</v>
      </c>
      <c r="I66" s="215">
        <f t="shared" si="47"/>
        <v>713.369818181818</v>
      </c>
      <c r="J66" s="377">
        <f t="shared" si="48"/>
        <v>2401.8545454545447</v>
      </c>
      <c r="K66" s="209">
        <f t="shared" si="49"/>
        <v>2853.479272727272</v>
      </c>
      <c r="L66" s="181">
        <f t="shared" si="42"/>
        <v>3138.8271999999993</v>
      </c>
      <c r="M66" s="209">
        <f>'END Jul 2023'!AZ43</f>
        <v>0</v>
      </c>
      <c r="N66" s="209">
        <f>'END Jul 2023'!BA43</f>
        <v>0</v>
      </c>
      <c r="O66" s="209">
        <f>'END Jul 2023'!BB43</f>
        <v>0</v>
      </c>
      <c r="P66" s="209">
        <f>'END Jul 2023'!BC43</f>
        <v>0</v>
      </c>
      <c r="Q66" s="378" t="str">
        <f t="shared" si="43"/>
        <v>No discount</v>
      </c>
      <c r="R66" s="378" t="str">
        <f t="shared" si="44"/>
        <v>Exclusive</v>
      </c>
      <c r="S66" s="379">
        <f t="shared" si="45"/>
        <v>2853.479272727272</v>
      </c>
      <c r="T66" s="209">
        <f t="shared" si="46"/>
        <v>2853.479272727272</v>
      </c>
      <c r="U66" s="381">
        <f t="shared" si="50"/>
        <v>3138.8271999999993</v>
      </c>
      <c r="V66" s="381">
        <f t="shared" si="50"/>
        <v>3138.8271999999993</v>
      </c>
      <c r="W66" s="468"/>
      <c r="X66" s="468"/>
      <c r="Y66" s="468"/>
      <c r="Z66" s="468"/>
      <c r="AA66" s="468"/>
      <c r="AB66" s="468"/>
      <c r="AC66" s="468"/>
      <c r="AD66" s="468"/>
      <c r="AE66" s="468"/>
      <c r="AF66" s="468"/>
      <c r="AG66" s="468"/>
      <c r="AH66" s="468"/>
      <c r="AI66" s="468"/>
      <c r="AJ66" s="468"/>
      <c r="AK66" s="468"/>
      <c r="AL66" s="468"/>
      <c r="AM66" s="468"/>
      <c r="AN66" s="468"/>
      <c r="AO66" s="468"/>
    </row>
    <row r="67" spans="1:41" x14ac:dyDescent="0.15">
      <c r="A67" s="163" t="str">
        <f>'END Jul 2023'!K44</f>
        <v>Origin Energy</v>
      </c>
      <c r="B67" s="158" t="str">
        <f>'END Jul 2023'!L44</f>
        <v>Go Variable</v>
      </c>
      <c r="C67" s="215">
        <f>IF('END Jul 2023'!BP44=0,91*'END Jul 2023'!M44/100,(91*'END Jul 2023'!M44/100)+'END Jul 2023'!BP44/4)</f>
        <v>86.540999999999997</v>
      </c>
      <c r="D67" s="215">
        <f>IF('END Jul 2023'!O44="",$C$57*$C$58*'END Jul 2023'!N44/100,IF($C$57*$C$58&gt;='END Jul 2023'!P44,('END Jul 2023'!P44*'END Jul 2023'!N44/100),($C$57*$C$58*'END Jul 2023'!N44/100)))</f>
        <v>394.69090909090903</v>
      </c>
      <c r="E67" s="215">
        <f>IF(AND('END Jul 2023'!P44&gt;0,'END Jul 2023'!R44&gt;0),IF($C$57*$C$58&lt;'END Jul 2023'!P44,0,IF($C$57*$C$58&lt;=('END Jul 2023'!R44+'END Jul 2023'!P44),(($C$57*$C$58-'END Jul 2023'!P44)*'END Jul 2023'!Q44/100),(('END Jul 2023'!R44)*'END Jul 2023'!Q44/100))),0)</f>
        <v>0</v>
      </c>
      <c r="F67" s="215">
        <f>IF(AND('END Jul 2023'!R44&gt;0,'END Jul 2023'!T44&gt;0),IF(($C$57*$C$58&lt;'END Jul 2023'!T44),(0),($C$57*$C$58*'END Jul 2023'!T44)*'END Jul 2023'!U44/100),IF(AND('END Jul 2023'!R44&gt;0,'END Jul 2023'!T44=""),IF(($C$57*$C$58&lt;'END Jul 2023'!R44+'END Jul 2023'!P44),(0),(($C$57*$C$58-('END Jul 2023'!R44+'END Jul 2023'!P44))*'END Jul 2023'!S44/100)),IF(AND('END Jul 2023'!P44&gt;0,'END Jul 2023'!R44=""&gt;0),IF(($C$57*$C$58&lt;'END Jul 2023'!P44),(0),($C$57*$C$58-'END Jul 2023'!P44)*'END Jul 2023'!Q44/100),0)))</f>
        <v>0</v>
      </c>
      <c r="G67" s="215">
        <f>($C$57*$C$59)*'END Jul 2023'!AH44/100</f>
        <v>189.1963636363636</v>
      </c>
      <c r="H67" s="215">
        <f>($C$57*$C$60)*'END Jul 2023'!W44/100</f>
        <v>83.650909090909082</v>
      </c>
      <c r="I67" s="215">
        <f t="shared" si="47"/>
        <v>754.07918181818172</v>
      </c>
      <c r="J67" s="377">
        <f t="shared" si="48"/>
        <v>2670.1527272727271</v>
      </c>
      <c r="K67" s="209">
        <f t="shared" si="49"/>
        <v>3016.3167272727269</v>
      </c>
      <c r="L67" s="181">
        <f t="shared" si="42"/>
        <v>3317.9483999999998</v>
      </c>
      <c r="M67" s="209">
        <f>'END Jul 2023'!AZ44</f>
        <v>0</v>
      </c>
      <c r="N67" s="209">
        <f>'END Jul 2023'!BA44</f>
        <v>0</v>
      </c>
      <c r="O67" s="209">
        <f>'END Jul 2023'!BB44</f>
        <v>0</v>
      </c>
      <c r="P67" s="209">
        <f>'END Jul 2023'!BC44</f>
        <v>0</v>
      </c>
      <c r="Q67" s="378" t="str">
        <f t="shared" si="43"/>
        <v>No discount</v>
      </c>
      <c r="R67" s="378" t="str">
        <f t="shared" si="44"/>
        <v>Inclusive</v>
      </c>
      <c r="S67" s="379">
        <f t="shared" si="45"/>
        <v>3016.3167272727269</v>
      </c>
      <c r="T67" s="209">
        <f t="shared" si="46"/>
        <v>3016.3167272727269</v>
      </c>
      <c r="U67" s="381">
        <f t="shared" si="50"/>
        <v>3317.9483999999998</v>
      </c>
      <c r="V67" s="381">
        <f t="shared" si="50"/>
        <v>3317.9483999999998</v>
      </c>
      <c r="W67" s="468"/>
      <c r="X67" s="468"/>
      <c r="Y67" s="468"/>
      <c r="Z67" s="468"/>
      <c r="AA67" s="468"/>
      <c r="AB67" s="468"/>
      <c r="AC67" s="468"/>
      <c r="AD67" s="468"/>
      <c r="AE67" s="468"/>
      <c r="AF67" s="468"/>
      <c r="AG67" s="468"/>
      <c r="AH67" s="468"/>
      <c r="AI67" s="468"/>
      <c r="AJ67" s="468"/>
      <c r="AK67" s="468"/>
      <c r="AL67" s="468"/>
      <c r="AM67" s="468"/>
      <c r="AN67" s="468"/>
      <c r="AO67" s="468"/>
    </row>
    <row r="68" spans="1:41" x14ac:dyDescent="0.15">
      <c r="A68" s="163" t="str">
        <f>'END Jul 2023'!K45</f>
        <v>Powershop</v>
      </c>
      <c r="B68" s="158" t="str">
        <f>'END Jul 2023'!L45</f>
        <v>Carbon neutral</v>
      </c>
      <c r="C68" s="215">
        <f>IF('END Jul 2023'!BP45=0,91*'END Jul 2023'!M45/100,(91*'END Jul 2023'!M45/100)+'END Jul 2023'!BP45/4)</f>
        <v>117.92772727272728</v>
      </c>
      <c r="D68" s="215">
        <f>IF('END Jul 2023'!O45="",$C$57*$C$58*'END Jul 2023'!N45/100,IF($C$57*$C$58&gt;='END Jul 2023'!P45,('END Jul 2023'!P45*'END Jul 2023'!N45/100),($C$57*$C$58*'END Jul 2023'!N45/100)))</f>
        <v>323.01818181818174</v>
      </c>
      <c r="E68" s="215">
        <f>IF(AND('END Jul 2023'!P45&gt;0,'END Jul 2023'!R45&gt;0),IF($C$57*$C$58&lt;'END Jul 2023'!P45,0,IF($C$57*$C$58&lt;=('END Jul 2023'!R45+'END Jul 2023'!P45),(($C$57*$C$58-'END Jul 2023'!P45)*'END Jul 2023'!Q45/100),(('END Jul 2023'!R45)*'END Jul 2023'!Q45/100))),0)</f>
        <v>0</v>
      </c>
      <c r="F68" s="215">
        <f>IF(AND('END Jul 2023'!R45&gt;0,'END Jul 2023'!T45&gt;0),IF(($C$57*$C$58&lt;'END Jul 2023'!T45),(0),($C$57*$C$58*'END Jul 2023'!T45)*'END Jul 2023'!U45/100),IF(AND('END Jul 2023'!R45&gt;0,'END Jul 2023'!T45=""),IF(($C$57*$C$58&lt;'END Jul 2023'!R45+'END Jul 2023'!P45),(0),(($C$57*$C$58-('END Jul 2023'!R45+'END Jul 2023'!P45))*'END Jul 2023'!S45/100)),IF(AND('END Jul 2023'!P45&gt;0,'END Jul 2023'!R45=""&gt;0),IF(($C$57*$C$58&lt;'END Jul 2023'!P45),(0),($C$57*$C$58-'END Jul 2023'!P45)*'END Jul 2023'!Q45/100),0)))</f>
        <v>0</v>
      </c>
      <c r="G68" s="215">
        <f>($C$57*$C$59)*'END Jul 2023'!AH45/100</f>
        <v>174.27272727272728</v>
      </c>
      <c r="H68" s="215">
        <f>($C$57*$C$60)*'END Jul 2023'!W45/100</f>
        <v>95.76</v>
      </c>
      <c r="I68" s="215">
        <f t="shared" si="47"/>
        <v>710.97863636363627</v>
      </c>
      <c r="J68" s="377">
        <f t="shared" si="48"/>
        <v>2372.2036363636362</v>
      </c>
      <c r="K68" s="209">
        <f t="shared" si="49"/>
        <v>2843.9145454545451</v>
      </c>
      <c r="L68" s="181">
        <f t="shared" si="42"/>
        <v>3128.306</v>
      </c>
      <c r="M68" s="209">
        <f>'END Jul 2023'!AZ45</f>
        <v>0</v>
      </c>
      <c r="N68" s="209">
        <f>'END Jul 2023'!BA45</f>
        <v>0</v>
      </c>
      <c r="O68" s="209">
        <f>'END Jul 2023'!BB45</f>
        <v>0</v>
      </c>
      <c r="P68" s="209">
        <f>'END Jul 2023'!BC45</f>
        <v>0</v>
      </c>
      <c r="Q68" s="378" t="str">
        <f t="shared" si="43"/>
        <v>No discount</v>
      </c>
      <c r="R68" s="378" t="str">
        <f t="shared" si="44"/>
        <v>Inclusive</v>
      </c>
      <c r="S68" s="379">
        <f t="shared" si="45"/>
        <v>2843.9145454545451</v>
      </c>
      <c r="T68" s="209">
        <f t="shared" si="46"/>
        <v>2843.9145454545451</v>
      </c>
      <c r="U68" s="381">
        <f t="shared" si="50"/>
        <v>3128.306</v>
      </c>
      <c r="V68" s="381">
        <f t="shared" si="50"/>
        <v>3128.306</v>
      </c>
      <c r="W68" s="468"/>
      <c r="X68" s="468"/>
      <c r="Y68" s="468"/>
      <c r="Z68" s="468"/>
      <c r="AA68" s="468"/>
      <c r="AB68" s="468"/>
      <c r="AC68" s="468"/>
      <c r="AD68" s="468"/>
      <c r="AE68" s="468"/>
      <c r="AF68" s="468"/>
      <c r="AG68" s="468"/>
      <c r="AH68" s="468"/>
      <c r="AI68" s="468"/>
      <c r="AJ68" s="468"/>
      <c r="AK68" s="468"/>
      <c r="AL68" s="468"/>
      <c r="AM68" s="468"/>
      <c r="AN68" s="468"/>
      <c r="AO68" s="468"/>
    </row>
    <row r="69" spans="1:41" x14ac:dyDescent="0.15">
      <c r="A69" s="163" t="str">
        <f>'END Jul 2023'!K46</f>
        <v>Red Energy</v>
      </c>
      <c r="B69" s="158" t="str">
        <f>'END Jul 2023'!L46</f>
        <v>Living Energy Saver</v>
      </c>
      <c r="C69" s="215">
        <f>IF('END Jul 2023'!BP46=0,91*'END Jul 2023'!M46/100,(91*'END Jul 2023'!M46/100)+'END Jul 2023'!BP46/4)</f>
        <v>81.883454545454555</v>
      </c>
      <c r="D69" s="215">
        <f>IF('END Jul 2023'!O46="",$C$57*$C$58*'END Jul 2023'!N46/100,IF($C$57*$C$58&gt;='END Jul 2023'!P46,('END Jul 2023'!P46*'END Jul 2023'!N46/100),($C$57*$C$58*'END Jul 2023'!N46/100)))</f>
        <v>269.10000000000002</v>
      </c>
      <c r="E69" s="215">
        <f>IF(AND('END Jul 2023'!P46&gt;0,'END Jul 2023'!R46&gt;0),IF($C$57*$C$58&lt;'END Jul 2023'!P46,0,IF($C$57*$C$58&lt;=('END Jul 2023'!R46+'END Jul 2023'!P46),(($C$57*$C$58-'END Jul 2023'!P46)*'END Jul 2023'!Q46/100),(('END Jul 2023'!R46)*'END Jul 2023'!Q46/100))),0)</f>
        <v>0</v>
      </c>
      <c r="F69" s="215">
        <f>IF(AND('END Jul 2023'!R46&gt;0,'END Jul 2023'!T46&gt;0),IF(($C$57*$C$58&lt;'END Jul 2023'!T46),(0),($C$57*$C$58*'END Jul 2023'!T46)*'END Jul 2023'!U46/100),IF(AND('END Jul 2023'!R46&gt;0,'END Jul 2023'!T46=""),IF(($C$57*$C$58&lt;'END Jul 2023'!R46+'END Jul 2023'!P46),(0),(($C$57*$C$58-('END Jul 2023'!R46+'END Jul 2023'!P46))*'END Jul 2023'!S46/100)),IF(AND('END Jul 2023'!P46&gt;0,'END Jul 2023'!R46=""&gt;0),IF(($C$57*$C$58&lt;'END Jul 2023'!P46),(0),($C$57*$C$58-'END Jul 2023'!P46)*'END Jul 2023'!Q46/100),0)))</f>
        <v>0</v>
      </c>
      <c r="G69" s="215">
        <f>($C$57*$C$59)*'END Jul 2023'!AH46/100</f>
        <v>134.90181818181819</v>
      </c>
      <c r="H69" s="215">
        <f>($C$57*$C$60)*'END Jul 2023'!W46/100</f>
        <v>74.814545454545453</v>
      </c>
      <c r="I69" s="215">
        <f t="shared" si="47"/>
        <v>560.69981818181827</v>
      </c>
      <c r="J69" s="377">
        <f t="shared" si="48"/>
        <v>1915.2654545454548</v>
      </c>
      <c r="K69" s="209">
        <f t="shared" si="49"/>
        <v>2242.7992727272731</v>
      </c>
      <c r="L69" s="181">
        <f t="shared" si="42"/>
        <v>2467.0792000000006</v>
      </c>
      <c r="M69" s="209">
        <f>'END Jul 2023'!AZ46</f>
        <v>0</v>
      </c>
      <c r="N69" s="209">
        <f>'END Jul 2023'!BA46</f>
        <v>0</v>
      </c>
      <c r="O69" s="209">
        <f>'END Jul 2023'!BB46</f>
        <v>0</v>
      </c>
      <c r="P69" s="209">
        <f>'END Jul 2023'!BC46</f>
        <v>0</v>
      </c>
      <c r="Q69" s="378" t="str">
        <f t="shared" si="43"/>
        <v>No discount</v>
      </c>
      <c r="R69" s="378" t="str">
        <f t="shared" si="44"/>
        <v>Inclusive</v>
      </c>
      <c r="S69" s="379">
        <f t="shared" si="45"/>
        <v>2242.7992727272731</v>
      </c>
      <c r="T69" s="209">
        <f t="shared" si="46"/>
        <v>2242.7992727272731</v>
      </c>
      <c r="U69" s="381">
        <f t="shared" si="50"/>
        <v>2467.0792000000006</v>
      </c>
      <c r="V69" s="381">
        <f t="shared" si="50"/>
        <v>2467.0792000000006</v>
      </c>
      <c r="W69" s="468"/>
      <c r="X69" s="468"/>
      <c r="Y69" s="468"/>
      <c r="Z69" s="468"/>
      <c r="AA69" s="468"/>
      <c r="AB69" s="468"/>
      <c r="AC69" s="468"/>
      <c r="AD69" s="468"/>
      <c r="AE69" s="468"/>
      <c r="AF69" s="468"/>
      <c r="AG69" s="468"/>
      <c r="AH69" s="468"/>
      <c r="AI69" s="468"/>
      <c r="AJ69" s="468"/>
      <c r="AK69" s="468"/>
      <c r="AL69" s="468"/>
      <c r="AM69" s="468"/>
      <c r="AN69" s="468"/>
      <c r="AO69" s="468"/>
    </row>
    <row r="70" spans="1:41" x14ac:dyDescent="0.15">
      <c r="A70" s="163" t="str">
        <f>'END Jul 2023'!K47</f>
        <v>Simply Energy</v>
      </c>
      <c r="B70" s="158" t="str">
        <f>'END Jul 2023'!L47</f>
        <v>Blue Perks</v>
      </c>
      <c r="C70" s="215">
        <f>IF('END Jul 2023'!BP47=0,91*'END Jul 2023'!M47/100,(91*'END Jul 2023'!M47/100)+'END Jul 2023'!BP47/4)</f>
        <v>89.10554545454545</v>
      </c>
      <c r="D70" s="215">
        <f>IF('END Jul 2023'!O47="",$C$57*$C$58*'END Jul 2023'!N47/100,IF($C$57*$C$58&gt;='END Jul 2023'!P47,('END Jul 2023'!P47*'END Jul 2023'!N47/100),($C$57*$C$58*'END Jul 2023'!N47/100)))</f>
        <v>377.91818181818178</v>
      </c>
      <c r="E70" s="215">
        <f>IF(AND('END Jul 2023'!P47&gt;0,'END Jul 2023'!R47&gt;0),IF($C$57*$C$58&lt;'END Jul 2023'!P47,0,IF($C$57*$C$58&lt;=('END Jul 2023'!R47+'END Jul 2023'!P47),(($C$57*$C$58-'END Jul 2023'!P47)*'END Jul 2023'!Q47/100),(('END Jul 2023'!R47)*'END Jul 2023'!Q47/100))),0)</f>
        <v>0</v>
      </c>
      <c r="F70" s="215">
        <f>IF(AND('END Jul 2023'!R47&gt;0,'END Jul 2023'!T47&gt;0),IF(($C$57*$C$58&lt;'END Jul 2023'!T47),(0),($C$57*$C$58*'END Jul 2023'!T47)*'END Jul 2023'!U47/100),IF(AND('END Jul 2023'!R47&gt;0,'END Jul 2023'!T47=""),IF(($C$57*$C$58&lt;'END Jul 2023'!R47+'END Jul 2023'!P47),(0),(($C$57*$C$58-('END Jul 2023'!R47+'END Jul 2023'!P47))*'END Jul 2023'!S47/100)),IF(AND('END Jul 2023'!P47&gt;0,'END Jul 2023'!R47=""&gt;0),IF(($C$57*$C$58&lt;'END Jul 2023'!P47),(0),($C$57*$C$58-'END Jul 2023'!P47)*'END Jul 2023'!Q47/100),0)))</f>
        <v>0</v>
      </c>
      <c r="G70" s="215">
        <f>($C$57*$C$59)*'END Jul 2023'!AH47/100</f>
        <v>172.70181818181817</v>
      </c>
      <c r="H70" s="215">
        <f>($C$57*$C$60)*'END Jul 2023'!W47/100</f>
        <v>111.20727272727272</v>
      </c>
      <c r="I70" s="215">
        <f t="shared" si="47"/>
        <v>750.93281818181822</v>
      </c>
      <c r="J70" s="377">
        <f t="shared" si="48"/>
        <v>2647.3090909090911</v>
      </c>
      <c r="K70" s="209">
        <f t="shared" si="49"/>
        <v>3003.7312727272729</v>
      </c>
      <c r="L70" s="181">
        <f t="shared" si="42"/>
        <v>3304.1044000000006</v>
      </c>
      <c r="M70" s="209">
        <f>'END Jul 2023'!AZ47</f>
        <v>10</v>
      </c>
      <c r="N70" s="209">
        <f>'END Jul 2023'!BA47</f>
        <v>0</v>
      </c>
      <c r="O70" s="209">
        <f>'END Jul 2023'!BB47</f>
        <v>0</v>
      </c>
      <c r="P70" s="209">
        <f>'END Jul 2023'!BC47</f>
        <v>0</v>
      </c>
      <c r="Q70" s="378" t="str">
        <f t="shared" si="43"/>
        <v>Guaranteed off bill</v>
      </c>
      <c r="R70" s="378" t="str">
        <f t="shared" si="44"/>
        <v>Exclusive</v>
      </c>
      <c r="S70" s="379">
        <f t="shared" si="45"/>
        <v>2703.3581454545456</v>
      </c>
      <c r="T70" s="209">
        <f t="shared" si="46"/>
        <v>2703.3581454545456</v>
      </c>
      <c r="U70" s="381">
        <f t="shared" si="50"/>
        <v>2973.6939600000005</v>
      </c>
      <c r="V70" s="381">
        <f t="shared" si="50"/>
        <v>2973.6939600000005</v>
      </c>
      <c r="W70" s="468"/>
      <c r="X70" s="468"/>
      <c r="Y70" s="468"/>
      <c r="Z70" s="468"/>
      <c r="AA70" s="468"/>
      <c r="AB70" s="468"/>
      <c r="AC70" s="468"/>
      <c r="AD70" s="468"/>
      <c r="AE70" s="468"/>
      <c r="AF70" s="468"/>
      <c r="AG70" s="468"/>
      <c r="AH70" s="468"/>
      <c r="AI70" s="468"/>
      <c r="AJ70" s="468"/>
      <c r="AK70" s="468"/>
      <c r="AL70" s="468"/>
      <c r="AM70" s="468"/>
      <c r="AN70" s="468"/>
      <c r="AO70" s="468"/>
    </row>
    <row r="71" spans="1:41" x14ac:dyDescent="0.15">
      <c r="A71" s="163" t="str">
        <f>'END Jul 2023'!K48</f>
        <v>Sumo Power</v>
      </c>
      <c r="B71" s="158" t="str">
        <f>'END Jul 2023'!L48</f>
        <v>Assure</v>
      </c>
      <c r="C71" s="215">
        <f>IF('END Jul 2023'!BP48=0,91*'END Jul 2023'!M48/100,(91*'END Jul 2023'!M48/100)+'END Jul 2023'!BP48/4)</f>
        <v>86.449999999999989</v>
      </c>
      <c r="D71" s="215">
        <f>IF('END Jul 2023'!O48="",$C$57*$C$58*'END Jul 2023'!N48/100,IF($C$57*$C$58&gt;='END Jul 2023'!P48,('END Jul 2023'!P48*'END Jul 2023'!N48/100),($C$57*$C$58*'END Jul 2023'!N48/100)))</f>
        <v>260.99999999999994</v>
      </c>
      <c r="E71" s="215">
        <f>IF(AND('END Jul 2023'!P48&gt;0,'END Jul 2023'!R48&gt;0),IF($C$57*$C$58&lt;'END Jul 2023'!P48,0,IF($C$57*$C$58&lt;=('END Jul 2023'!R48+'END Jul 2023'!P48),(($C$57*$C$58-'END Jul 2023'!P48)*'END Jul 2023'!Q48/100),(('END Jul 2023'!R48)*'END Jul 2023'!Q48/100))),0)</f>
        <v>0</v>
      </c>
      <c r="F71" s="215">
        <f>IF(AND('END Jul 2023'!R48&gt;0,'END Jul 2023'!T48&gt;0),IF(($C$57*$C$58&lt;'END Jul 2023'!T48),(0),($C$57*$C$58*'END Jul 2023'!T48)*'END Jul 2023'!U48/100),IF(AND('END Jul 2023'!R48&gt;0,'END Jul 2023'!T48=""),IF(($C$57*$C$58&lt;'END Jul 2023'!R48+'END Jul 2023'!P48),(0),(($C$57*$C$58-('END Jul 2023'!R48+'END Jul 2023'!P48))*'END Jul 2023'!S48/100)),IF(AND('END Jul 2023'!P48&gt;0,'END Jul 2023'!R48=""&gt;0),IF(($C$57*$C$58&lt;'END Jul 2023'!P48),(0),($C$57*$C$58-'END Jul 2023'!P48)*'END Jul 2023'!Q48/100),0)))</f>
        <v>0</v>
      </c>
      <c r="G71" s="215">
        <f>($C$57*$C$59)*'END Jul 2023'!AH48/100</f>
        <v>130.68</v>
      </c>
      <c r="H71" s="215">
        <f>($C$57*$C$60)*'END Jul 2023'!W48/100</f>
        <v>84.239999999999981</v>
      </c>
      <c r="I71" s="215">
        <f t="shared" si="47"/>
        <v>562.36999999999989</v>
      </c>
      <c r="J71" s="377">
        <f t="shared" si="48"/>
        <v>1903.6799999999996</v>
      </c>
      <c r="K71" s="209">
        <f t="shared" si="49"/>
        <v>2249.4799999999996</v>
      </c>
      <c r="L71" s="181">
        <f t="shared" si="42"/>
        <v>2474.4279999999999</v>
      </c>
      <c r="M71" s="209">
        <f>'END Jul 2023'!AZ48</f>
        <v>4</v>
      </c>
      <c r="N71" s="209">
        <f>'END Jul 2023'!BA48</f>
        <v>0</v>
      </c>
      <c r="O71" s="209">
        <f>'END Jul 2023'!BB48</f>
        <v>0</v>
      </c>
      <c r="P71" s="209">
        <f>'END Jul 2023'!BC48</f>
        <v>0</v>
      </c>
      <c r="Q71" s="378" t="str">
        <f t="shared" si="43"/>
        <v>Guaranteed off bill</v>
      </c>
      <c r="R71" s="378" t="str">
        <f t="shared" si="44"/>
        <v>Exclusive</v>
      </c>
      <c r="S71" s="379">
        <f t="shared" si="45"/>
        <v>2159.5007999999998</v>
      </c>
      <c r="T71" s="209">
        <f t="shared" si="46"/>
        <v>2159.5007999999998</v>
      </c>
      <c r="U71" s="381">
        <f t="shared" si="50"/>
        <v>2375.4508799999999</v>
      </c>
      <c r="V71" s="381">
        <f t="shared" si="50"/>
        <v>2375.4508799999999</v>
      </c>
      <c r="W71" s="468"/>
      <c r="X71" s="468"/>
      <c r="Y71" s="468"/>
      <c r="Z71" s="468"/>
      <c r="AA71" s="468"/>
      <c r="AB71" s="468"/>
      <c r="AC71" s="468"/>
      <c r="AD71" s="468"/>
      <c r="AE71" s="468"/>
      <c r="AF71" s="468"/>
      <c r="AG71" s="468"/>
      <c r="AH71" s="468"/>
      <c r="AI71" s="468"/>
      <c r="AJ71" s="468"/>
      <c r="AK71" s="468"/>
      <c r="AL71" s="468"/>
      <c r="AM71" s="468"/>
      <c r="AN71" s="468"/>
      <c r="AO71" s="468"/>
    </row>
    <row r="72" spans="1:41" x14ac:dyDescent="0.15">
      <c r="A72" s="163" t="str">
        <f>'END Jul 2023'!K49</f>
        <v>GloBird Energy</v>
      </c>
      <c r="B72" s="158" t="str">
        <f>'END Jul 2023'!L49</f>
        <v>GloSave</v>
      </c>
      <c r="C72" s="215">
        <f>IF('END Jul 2023'!BP49=0,91*'END Jul 2023'!M49/100,(91*'END Jul 2023'!M49/100)+'END Jul 2023'!BP49/4)</f>
        <v>77.349999999999994</v>
      </c>
      <c r="D72" s="215">
        <f>IF('END Jul 2023'!O49="",$C$57*$C$58*'END Jul 2023'!N49/100,IF($C$57*$C$58&gt;='END Jul 2023'!P49,('END Jul 2023'!P49*'END Jul 2023'!N49/100),($C$57*$C$58*'END Jul 2023'!N49/100)))</f>
        <v>252</v>
      </c>
      <c r="E72" s="215">
        <f>IF(AND('END Jul 2023'!P49&gt;0,'END Jul 2023'!R49&gt;0),IF($C$57*$C$58&lt;'END Jul 2023'!P49,0,IF($C$57*$C$58&lt;=('END Jul 2023'!R49+'END Jul 2023'!P49),(($C$57*$C$58-'END Jul 2023'!P49)*'END Jul 2023'!Q49/100),(('END Jul 2023'!R49)*'END Jul 2023'!Q49/100))),0)</f>
        <v>0</v>
      </c>
      <c r="F72" s="215">
        <f>IF(AND('END Jul 2023'!R49&gt;0,'END Jul 2023'!T49&gt;0),IF(($C$57*$C$58&lt;'END Jul 2023'!T49),(0),($C$57*$C$58*'END Jul 2023'!T49)*'END Jul 2023'!U49/100),IF(AND('END Jul 2023'!R49&gt;0,'END Jul 2023'!T49=""),IF(($C$57*$C$58&lt;'END Jul 2023'!R49+'END Jul 2023'!P49),(0),(($C$57*$C$58-('END Jul 2023'!R49+'END Jul 2023'!P49))*'END Jul 2023'!S49/100)),IF(AND('END Jul 2023'!P49&gt;0,'END Jul 2023'!R49=""&gt;0),IF(($C$57*$C$58&lt;'END Jul 2023'!P49),(0),($C$57*$C$58-'END Jul 2023'!P49)*'END Jul 2023'!Q49/100),0)))</f>
        <v>0</v>
      </c>
      <c r="G72" s="215">
        <f>($C$57*$C$59)*'END Jul 2023'!AH49/100</f>
        <v>116.09999999999998</v>
      </c>
      <c r="H72" s="215">
        <f>($C$57*$C$60)*'END Jul 2023'!W49/100</f>
        <v>77.399999999999991</v>
      </c>
      <c r="I72" s="215">
        <f t="shared" si="47"/>
        <v>522.85</v>
      </c>
      <c r="J72" s="377">
        <f t="shared" si="48"/>
        <v>1782</v>
      </c>
      <c r="K72" s="209">
        <f t="shared" si="49"/>
        <v>2091.4</v>
      </c>
      <c r="L72" s="181">
        <f t="shared" si="42"/>
        <v>2300.5400000000004</v>
      </c>
      <c r="M72" s="209">
        <f>'END Jul 2023'!AZ49</f>
        <v>0</v>
      </c>
      <c r="N72" s="209">
        <f>'END Jul 2023'!BA49</f>
        <v>0</v>
      </c>
      <c r="O72" s="209">
        <f>'END Jul 2023'!BB49</f>
        <v>2</v>
      </c>
      <c r="P72" s="209">
        <f>'END Jul 2023'!BC49</f>
        <v>0</v>
      </c>
      <c r="Q72" s="378" t="str">
        <f t="shared" si="43"/>
        <v>Pay-on-time off bill</v>
      </c>
      <c r="R72" s="378" t="str">
        <f t="shared" si="44"/>
        <v>Exclusive</v>
      </c>
      <c r="S72" s="379">
        <f t="shared" si="45"/>
        <v>2091.4</v>
      </c>
      <c r="T72" s="209">
        <f t="shared" si="46"/>
        <v>2049.5720000000001</v>
      </c>
      <c r="U72" s="381">
        <f t="shared" si="50"/>
        <v>2300.5400000000004</v>
      </c>
      <c r="V72" s="381">
        <f t="shared" si="50"/>
        <v>2254.5292000000004</v>
      </c>
      <c r="W72" s="468"/>
      <c r="X72" s="468"/>
      <c r="Y72" s="468"/>
      <c r="Z72" s="468"/>
      <c r="AA72" s="468"/>
      <c r="AB72" s="468"/>
      <c r="AC72" s="468"/>
      <c r="AD72" s="468"/>
      <c r="AE72" s="468"/>
      <c r="AF72" s="468"/>
      <c r="AG72" s="468"/>
      <c r="AH72" s="468"/>
      <c r="AI72" s="468"/>
      <c r="AJ72" s="468"/>
      <c r="AK72" s="468"/>
      <c r="AL72" s="468"/>
      <c r="AM72" s="468"/>
      <c r="AN72" s="468"/>
      <c r="AO72" s="468"/>
    </row>
    <row r="73" spans="1:41" x14ac:dyDescent="0.15">
      <c r="A73" s="163" t="str">
        <f>'END Jul 2023'!K50</f>
        <v>Kogan Energy</v>
      </c>
      <c r="B73" s="158" t="str">
        <f>'END Jul 2023'!L50</f>
        <v>Free Kogan First Membership</v>
      </c>
      <c r="C73" s="215">
        <f>IF('END Jul 2023'!BP50=0,91*'END Jul 2023'!M50/100,(91*'END Jul 2023'!M50/100)+'END Jul 2023'!BP50/4)</f>
        <v>117.92772727272728</v>
      </c>
      <c r="D73" s="215">
        <f>IF('END Jul 2023'!O50="",$C$57*$C$58*'END Jul 2023'!N50/100,IF($C$57*$C$58&gt;='END Jul 2023'!P50,('END Jul 2023'!P50*'END Jul 2023'!N50/100),($C$57*$C$58*'END Jul 2023'!N50/100)))</f>
        <v>323.01818181818174</v>
      </c>
      <c r="E73" s="215">
        <f>IF(AND('END Jul 2023'!P50&gt;0,'END Jul 2023'!R50&gt;0),IF($C$57*$C$58&lt;'END Jul 2023'!P50,0,IF($C$57*$C$58&lt;=('END Jul 2023'!R50+'END Jul 2023'!P50),(($C$57*$C$58-'END Jul 2023'!P50)*'END Jul 2023'!Q50/100),(('END Jul 2023'!R50)*'END Jul 2023'!Q50/100))),0)</f>
        <v>0</v>
      </c>
      <c r="F73" s="215">
        <f>IF(AND('END Jul 2023'!R50&gt;0,'END Jul 2023'!T50&gt;0),IF(($C$57*$C$58&lt;'END Jul 2023'!T50),(0),($C$57*$C$58*'END Jul 2023'!T50)*'END Jul 2023'!U50/100),IF(AND('END Jul 2023'!R50&gt;0,'END Jul 2023'!T50=""),IF(($C$57*$C$58&lt;'END Jul 2023'!R50+'END Jul 2023'!P50),(0),(($C$57*$C$58-('END Jul 2023'!R50+'END Jul 2023'!P50))*'END Jul 2023'!S50/100)),IF(AND('END Jul 2023'!P50&gt;0,'END Jul 2023'!R50=""&gt;0),IF(($C$57*$C$58&lt;'END Jul 2023'!P50),(0),($C$57*$C$58-'END Jul 2023'!P50)*'END Jul 2023'!Q50/100),0)))</f>
        <v>0</v>
      </c>
      <c r="G73" s="215">
        <f>($C$57*$C$59)*'END Jul 2023'!AH50/100</f>
        <v>174.27272727272728</v>
      </c>
      <c r="H73" s="215">
        <f>($C$57*$C$60)*'END Jul 2023'!W50/100</f>
        <v>95.76</v>
      </c>
      <c r="I73" s="215">
        <f t="shared" si="47"/>
        <v>710.97863636363627</v>
      </c>
      <c r="J73" s="377">
        <f t="shared" si="48"/>
        <v>2372.2036363636362</v>
      </c>
      <c r="K73" s="209">
        <f t="shared" si="49"/>
        <v>2843.9145454545451</v>
      </c>
      <c r="L73" s="181">
        <f t="shared" si="42"/>
        <v>3128.306</v>
      </c>
      <c r="M73" s="209">
        <f>'END Jul 2023'!AZ50</f>
        <v>0</v>
      </c>
      <c r="N73" s="209">
        <f>'END Jul 2023'!BA50</f>
        <v>0</v>
      </c>
      <c r="O73" s="209">
        <f>'END Jul 2023'!BB50</f>
        <v>0</v>
      </c>
      <c r="P73" s="209">
        <f>'END Jul 2023'!BC50</f>
        <v>0</v>
      </c>
      <c r="Q73" s="378" t="str">
        <f t="shared" si="43"/>
        <v>No discount</v>
      </c>
      <c r="R73" s="378" t="str">
        <f t="shared" si="44"/>
        <v>Exclusive</v>
      </c>
      <c r="S73" s="379">
        <f t="shared" si="45"/>
        <v>2843.9145454545451</v>
      </c>
      <c r="T73" s="209">
        <f t="shared" si="46"/>
        <v>2843.9145454545451</v>
      </c>
      <c r="U73" s="381">
        <f t="shared" si="50"/>
        <v>3128.306</v>
      </c>
      <c r="V73" s="381">
        <f t="shared" si="50"/>
        <v>3128.306</v>
      </c>
      <c r="W73" s="468"/>
      <c r="X73" s="468"/>
      <c r="Y73" s="468"/>
      <c r="Z73" s="468"/>
      <c r="AA73" s="468"/>
      <c r="AB73" s="468"/>
      <c r="AC73" s="468"/>
      <c r="AD73" s="468"/>
      <c r="AE73" s="468"/>
      <c r="AF73" s="468"/>
      <c r="AG73" s="468"/>
      <c r="AH73" s="468"/>
      <c r="AI73" s="468"/>
      <c r="AJ73" s="468"/>
      <c r="AK73" s="468"/>
      <c r="AL73" s="468"/>
      <c r="AM73" s="468"/>
      <c r="AN73" s="468"/>
      <c r="AO73" s="468"/>
    </row>
    <row r="74" spans="1:41" x14ac:dyDescent="0.15">
      <c r="A74" s="163" t="str">
        <f>'END Jul 2023'!K51</f>
        <v>1st Energy</v>
      </c>
      <c r="B74" s="158" t="str">
        <f>'END Jul 2023'!L51</f>
        <v>1st Saver</v>
      </c>
      <c r="C74" s="215">
        <f>IF('END Jul 2023'!BP51=0,91*'END Jul 2023'!M51/100,(91*'END Jul 2023'!M51/100)+'END Jul 2023'!BP51/4)</f>
        <v>97.37</v>
      </c>
      <c r="D74" s="215">
        <f>IF('END Jul 2023'!O51="",$C$57*$C$58*'END Jul 2023'!N51/100,IF($C$57*$C$58&gt;='END Jul 2023'!P51,('END Jul 2023'!P51*'END Jul 2023'!N51/100),($C$57*$C$58*'END Jul 2023'!N51/100)))</f>
        <v>348.29999999999995</v>
      </c>
      <c r="E74" s="215">
        <f>IF(AND('END Jul 2023'!P51&gt;0,'END Jul 2023'!R51&gt;0),IF($C$57*$C$58&lt;'END Jul 2023'!P51,0,IF($C$57*$C$58&lt;=('END Jul 2023'!R51+'END Jul 2023'!P51),(($C$57*$C$58-'END Jul 2023'!P51)*'END Jul 2023'!Q51/100),(('END Jul 2023'!R51)*'END Jul 2023'!Q51/100))),0)</f>
        <v>0</v>
      </c>
      <c r="F74" s="215">
        <f>IF(AND('END Jul 2023'!R51&gt;0,'END Jul 2023'!T51&gt;0),IF(($C$57*$C$58&lt;'END Jul 2023'!T51),(0),($C$57*$C$58*'END Jul 2023'!T51)*'END Jul 2023'!U51/100),IF(AND('END Jul 2023'!R51&gt;0,'END Jul 2023'!T51=""),IF(($C$57*$C$58&lt;'END Jul 2023'!R51+'END Jul 2023'!P51),(0),(($C$57*$C$58-('END Jul 2023'!R51+'END Jul 2023'!P51))*'END Jul 2023'!S51/100)),IF(AND('END Jul 2023'!P51&gt;0,'END Jul 2023'!R51=""&gt;0),IF(($C$57*$C$58&lt;'END Jul 2023'!P51),(0),($C$57*$C$58-'END Jul 2023'!P51)*'END Jul 2023'!Q51/100),0)))</f>
        <v>0</v>
      </c>
      <c r="G74" s="215">
        <f>($C$57*$C$59)*'END Jul 2023'!AH51/100</f>
        <v>183.59999999999997</v>
      </c>
      <c r="H74" s="215">
        <f>($C$57*$C$60)*'END Jul 2023'!W51/100</f>
        <v>97.199999999999989</v>
      </c>
      <c r="I74" s="215">
        <f t="shared" ref="I74:I75" si="51">SUM(C74:H74)</f>
        <v>726.47</v>
      </c>
      <c r="J74" s="377">
        <f t="shared" ref="J74:J75" si="52">(I74-C74)*4</f>
        <v>2516.4</v>
      </c>
      <c r="K74" s="209">
        <f t="shared" ref="K74:K75" si="53">I74*4</f>
        <v>2905.88</v>
      </c>
      <c r="L74" s="181">
        <f t="shared" ref="L74:L75" si="54">K74*1.1</f>
        <v>3196.4680000000003</v>
      </c>
      <c r="M74" s="209">
        <f>'END Jul 2023'!AZ51</f>
        <v>0</v>
      </c>
      <c r="N74" s="209">
        <f>'END Jul 2023'!BA51</f>
        <v>0</v>
      </c>
      <c r="O74" s="209">
        <f>'END Jul 2023'!BB51</f>
        <v>5</v>
      </c>
      <c r="P74" s="209">
        <f>'END Jul 2023'!BC51</f>
        <v>0</v>
      </c>
      <c r="Q74" s="378" t="str">
        <f t="shared" ref="Q74:Q75" si="55">IF(SUM(M74:P74)=0,"No discount",IF(M74&gt;0,"Guaranteed off bill",IF(N74&gt;0,"Guaranteed off usENDe",IF(O74&gt;0,"Pay-on-time off bill","Pay-on-time off usENDe"))))</f>
        <v>Pay-on-time off bill</v>
      </c>
      <c r="R74" s="378" t="str">
        <f t="shared" ref="R74:R75" si="56">IF(OR(A74="Origin Energy",A74="Red Energy",A74="Powershop"),"Inclusive","Exclusive")</f>
        <v>Exclusive</v>
      </c>
      <c r="S74" s="379">
        <f t="shared" ref="S74:S75" si="57">IF(AND(Q74="Guaranteed off bill",R74="Inclusive"),((K74*1.1)-((K74*1.1)*M74/100))/1.1,IF(AND(Q74="Guaranteed off usENDe",R74="Inclusive"),((K74*1.1)-((J74*1.1)*N74/100))/1.1,IF(AND(Q74="Guaranteed off bill",R74="Exclusive"),K74-(K74*M74/100),IF(AND(Q74="Guaranteed off usENDe",R74="Exclusive"),K74-(J74*N74/100),IF(R74="Inclusive",((K74*1.1))/1.1,K74)))))</f>
        <v>2905.88</v>
      </c>
      <c r="T74" s="209">
        <f t="shared" ref="T74:T75" si="58">IF(AND(Q74="Pay-on-time off bill",R74="Inclusive"),((S74*1.1)-((S74*1.1)*O74/100))/1.1,IF(AND(Q74="Pay-on-time off usENDe",R74="Inclusive"),((S74*1.1)-((J74*1.1)*P74/100))/1.1,IF(AND(Q74="Pay-on-time off bill",R74="Exclusive"),S74-(S74*O74/100),IF(AND(Q74="Pay-on-time off usENDe",R74="Exclusive"),S74-(J74*P74/100),IF(R74="Inclusive",((S74*1.1))/1.1,S74)))))</f>
        <v>2760.5860000000002</v>
      </c>
      <c r="U74" s="381">
        <f t="shared" ref="U74:U75" si="59">S74*1.1</f>
        <v>3196.4680000000003</v>
      </c>
      <c r="V74" s="381">
        <f t="shared" ref="V74:V75" si="60">T74*1.1</f>
        <v>3036.6446000000005</v>
      </c>
      <c r="W74" s="468"/>
      <c r="X74" s="468"/>
      <c r="Y74" s="468"/>
      <c r="Z74" s="468"/>
      <c r="AA74" s="468"/>
      <c r="AB74" s="468"/>
      <c r="AC74" s="468"/>
      <c r="AD74" s="468"/>
      <c r="AE74" s="468"/>
      <c r="AF74" s="468"/>
      <c r="AG74" s="468"/>
      <c r="AH74" s="468"/>
      <c r="AI74" s="468"/>
      <c r="AJ74" s="468"/>
      <c r="AK74" s="468"/>
      <c r="AL74" s="468"/>
      <c r="AM74" s="468"/>
      <c r="AN74" s="468"/>
      <c r="AO74" s="468"/>
    </row>
    <row r="75" spans="1:41" x14ac:dyDescent="0.15">
      <c r="A75" s="163" t="str">
        <f>'END Jul 2023'!K52</f>
        <v>CovaU</v>
      </c>
      <c r="B75" s="158" t="str">
        <f>'END Jul 2023'!L52</f>
        <v>Freedom</v>
      </c>
      <c r="C75" s="215">
        <f>IF('END Jul 2023'!BP52=0,91*'END Jul 2023'!M52/100,(91*'END Jul 2023'!M52/100)+'END Jul 2023'!BP52/4)</f>
        <v>89.998999999999995</v>
      </c>
      <c r="D75" s="215">
        <f>IF('END Jul 2023'!O52="",$C$57*$C$58*'END Jul 2023'!N52/100,IF($C$57*$C$58&gt;='END Jul 2023'!P52,('END Jul 2023'!P52*'END Jul 2023'!N52/100),($C$57*$C$58*'END Jul 2023'!N52/100)))</f>
        <v>394.0363636363636</v>
      </c>
      <c r="E75" s="215">
        <f>IF(AND('END Jul 2023'!P52&gt;0,'END Jul 2023'!R52&gt;0),IF($C$57*$C$58&lt;'END Jul 2023'!P52,0,IF($C$57*$C$58&lt;=('END Jul 2023'!R52+'END Jul 2023'!P52),(($C$57*$C$58-'END Jul 2023'!P52)*'END Jul 2023'!Q52/100),(('END Jul 2023'!R52)*'END Jul 2023'!Q52/100))),0)</f>
        <v>0</v>
      </c>
      <c r="F75" s="215">
        <f>IF(AND('END Jul 2023'!R52&gt;0,'END Jul 2023'!T52&gt;0),IF(($C$57*$C$58&lt;'END Jul 2023'!T52),(0),($C$57*$C$58*'END Jul 2023'!T52)*'END Jul 2023'!U52/100),IF(AND('END Jul 2023'!R52&gt;0,'END Jul 2023'!T52=""),IF(($C$57*$C$58&lt;'END Jul 2023'!R52+'END Jul 2023'!P52),(0),(($C$57*$C$58-('END Jul 2023'!R52+'END Jul 2023'!P52))*'END Jul 2023'!S52/100)),IF(AND('END Jul 2023'!P52&gt;0,'END Jul 2023'!R52=""&gt;0),IF(($C$57*$C$58&lt;'END Jul 2023'!P52),(0),($C$57*$C$58-'END Jul 2023'!P52)*'END Jul 2023'!Q52/100),0)))</f>
        <v>0</v>
      </c>
      <c r="G75" s="215">
        <f>($C$57*$C$59)*'END Jul 2023'!AH52/100</f>
        <v>207.11454545454544</v>
      </c>
      <c r="H75" s="215">
        <f>($C$57*$C$60)*'END Jul 2023'!W52/100</f>
        <v>106.75636363636362</v>
      </c>
      <c r="I75" s="215">
        <f t="shared" si="51"/>
        <v>797.90627272727272</v>
      </c>
      <c r="J75" s="377">
        <f t="shared" si="52"/>
        <v>2831.6290909090908</v>
      </c>
      <c r="K75" s="209">
        <f t="shared" si="53"/>
        <v>3191.6250909090909</v>
      </c>
      <c r="L75" s="181">
        <f t="shared" si="54"/>
        <v>3510.7876000000001</v>
      </c>
      <c r="M75" s="209">
        <f>'END Jul 2023'!AZ52</f>
        <v>0</v>
      </c>
      <c r="N75" s="209">
        <f>'END Jul 2023'!BA52</f>
        <v>5</v>
      </c>
      <c r="O75" s="209">
        <f>'END Jul 2023'!BB52</f>
        <v>0</v>
      </c>
      <c r="P75" s="209">
        <f>'END Jul 2023'!BC52</f>
        <v>0</v>
      </c>
      <c r="Q75" s="378" t="str">
        <f t="shared" si="55"/>
        <v>Guaranteed off usENDe</v>
      </c>
      <c r="R75" s="378" t="str">
        <f t="shared" si="56"/>
        <v>Exclusive</v>
      </c>
      <c r="S75" s="379">
        <f t="shared" si="57"/>
        <v>3050.0436363636363</v>
      </c>
      <c r="T75" s="209">
        <f t="shared" si="58"/>
        <v>3050.0436363636363</v>
      </c>
      <c r="U75" s="381">
        <f t="shared" si="59"/>
        <v>3355.0480000000002</v>
      </c>
      <c r="V75" s="381">
        <f t="shared" si="60"/>
        <v>3355.0480000000002</v>
      </c>
      <c r="W75" s="468"/>
      <c r="X75" s="468"/>
      <c r="Y75" s="468"/>
      <c r="Z75" s="468"/>
      <c r="AA75" s="468"/>
      <c r="AB75" s="468"/>
      <c r="AC75" s="468"/>
      <c r="AD75" s="468"/>
      <c r="AE75" s="468"/>
      <c r="AF75" s="468"/>
      <c r="AG75" s="468"/>
      <c r="AH75" s="468"/>
      <c r="AI75" s="468"/>
      <c r="AJ75" s="468"/>
      <c r="AK75" s="468"/>
      <c r="AL75" s="468"/>
      <c r="AM75" s="468"/>
      <c r="AN75" s="468"/>
      <c r="AO75" s="468"/>
    </row>
    <row r="76" spans="1:41" customFormat="1" x14ac:dyDescent="0.15">
      <c r="A76" s="467"/>
      <c r="B76" s="467"/>
      <c r="C76" s="467"/>
      <c r="D76" s="467"/>
      <c r="E76" s="467"/>
      <c r="F76" s="467"/>
      <c r="G76" s="467"/>
      <c r="H76" s="467"/>
      <c r="I76" s="467"/>
      <c r="J76" s="467"/>
      <c r="K76" s="467"/>
      <c r="L76" s="467"/>
      <c r="M76" s="467"/>
      <c r="N76" s="467"/>
      <c r="O76" s="467"/>
      <c r="P76" s="467"/>
      <c r="Q76" s="467"/>
      <c r="R76" s="467"/>
      <c r="S76" s="467"/>
      <c r="T76" s="467"/>
      <c r="U76" s="467"/>
      <c r="V76" s="467"/>
      <c r="W76" s="468"/>
      <c r="X76" s="468"/>
      <c r="Y76" s="468"/>
      <c r="Z76" s="468"/>
      <c r="AA76" s="468"/>
      <c r="AB76" s="468"/>
      <c r="AC76" s="468"/>
      <c r="AD76" s="468"/>
      <c r="AE76" s="468"/>
      <c r="AF76" s="468"/>
      <c r="AG76" s="468"/>
      <c r="AH76" s="468"/>
      <c r="AI76" s="468"/>
      <c r="AJ76" s="468"/>
      <c r="AK76" s="468"/>
      <c r="AL76" s="468"/>
      <c r="AM76" s="468"/>
      <c r="AN76" s="468"/>
      <c r="AO76" s="468"/>
    </row>
    <row r="77" spans="1:41" customFormat="1" x14ac:dyDescent="0.15">
      <c r="A77" s="467"/>
      <c r="B77" s="467"/>
      <c r="C77" s="467"/>
      <c r="D77" s="467"/>
      <c r="E77" s="467"/>
      <c r="F77" s="467"/>
      <c r="G77" s="467"/>
      <c r="H77" s="467"/>
      <c r="I77" s="467"/>
      <c r="J77" s="467"/>
      <c r="K77" s="467"/>
      <c r="L77" s="467"/>
      <c r="M77" s="467"/>
      <c r="N77" s="467"/>
      <c r="O77" s="467"/>
      <c r="P77" s="467"/>
      <c r="Q77" s="467"/>
      <c r="R77" s="467"/>
      <c r="S77" s="467"/>
      <c r="T77" s="467"/>
      <c r="U77" s="467"/>
      <c r="V77" s="467"/>
      <c r="W77" s="468"/>
      <c r="X77" s="468"/>
      <c r="Y77" s="468"/>
      <c r="Z77" s="468"/>
      <c r="AA77" s="468"/>
      <c r="AB77" s="468"/>
      <c r="AC77" s="468"/>
      <c r="AD77" s="468"/>
      <c r="AE77" s="468"/>
      <c r="AF77" s="468"/>
      <c r="AG77" s="468"/>
      <c r="AH77" s="468"/>
      <c r="AI77" s="468"/>
      <c r="AJ77" s="468"/>
      <c r="AK77" s="468"/>
      <c r="AL77" s="468"/>
      <c r="AM77" s="468"/>
      <c r="AN77" s="468"/>
      <c r="AO77" s="468"/>
    </row>
    <row r="78" spans="1:41" customFormat="1" x14ac:dyDescent="0.15">
      <c r="A78" s="467"/>
      <c r="B78" s="467"/>
      <c r="C78" s="467"/>
      <c r="D78" s="467"/>
      <c r="E78" s="467"/>
      <c r="F78" s="467"/>
      <c r="G78" s="467"/>
      <c r="H78" s="467"/>
      <c r="I78" s="467"/>
      <c r="J78" s="467"/>
      <c r="K78" s="467"/>
      <c r="L78" s="467"/>
      <c r="M78" s="467"/>
      <c r="N78" s="467"/>
      <c r="O78" s="467"/>
      <c r="P78" s="467"/>
      <c r="Q78" s="467"/>
      <c r="R78" s="467"/>
      <c r="S78" s="467"/>
      <c r="T78" s="467"/>
      <c r="U78" s="467"/>
      <c r="V78" s="467"/>
      <c r="W78" s="468"/>
      <c r="X78" s="468"/>
      <c r="Y78" s="468"/>
      <c r="Z78" s="468"/>
      <c r="AA78" s="468"/>
      <c r="AB78" s="468"/>
      <c r="AC78" s="468"/>
      <c r="AD78" s="468"/>
      <c r="AE78" s="468"/>
      <c r="AF78" s="468"/>
      <c r="AG78" s="468"/>
      <c r="AH78" s="468"/>
      <c r="AI78" s="468"/>
      <c r="AJ78" s="468"/>
      <c r="AK78" s="468"/>
      <c r="AL78" s="468"/>
      <c r="AM78" s="468"/>
      <c r="AN78" s="468"/>
      <c r="AO78" s="468"/>
    </row>
    <row r="79" spans="1:41" customFormat="1" x14ac:dyDescent="0.15">
      <c r="A79" s="467"/>
      <c r="B79" s="467"/>
      <c r="C79" s="467"/>
      <c r="D79" s="467"/>
      <c r="E79" s="467"/>
      <c r="F79" s="467"/>
      <c r="G79" s="467"/>
      <c r="H79" s="467"/>
      <c r="I79" s="467"/>
      <c r="J79" s="467"/>
      <c r="K79" s="467"/>
      <c r="L79" s="467"/>
      <c r="M79" s="467"/>
      <c r="N79" s="467"/>
      <c r="O79" s="467"/>
      <c r="P79" s="467"/>
      <c r="Q79" s="467"/>
      <c r="R79" s="467"/>
      <c r="S79" s="467"/>
      <c r="T79" s="467"/>
      <c r="U79" s="467"/>
      <c r="V79" s="467"/>
      <c r="W79" s="468"/>
      <c r="X79" s="468"/>
      <c r="Y79" s="468"/>
      <c r="Z79" s="468"/>
      <c r="AA79" s="468"/>
      <c r="AB79" s="468"/>
      <c r="AC79" s="468"/>
      <c r="AD79" s="468"/>
      <c r="AE79" s="468"/>
      <c r="AF79" s="468"/>
      <c r="AG79" s="468"/>
      <c r="AH79" s="468"/>
      <c r="AI79" s="468"/>
      <c r="AJ79" s="468"/>
      <c r="AK79" s="468"/>
      <c r="AL79" s="468"/>
      <c r="AM79" s="468"/>
      <c r="AN79" s="468"/>
      <c r="AO79" s="468"/>
    </row>
    <row r="80" spans="1:41" customFormat="1" x14ac:dyDescent="0.15">
      <c r="A80" s="467"/>
      <c r="B80" s="467"/>
      <c r="C80" s="467"/>
      <c r="D80" s="467"/>
      <c r="E80" s="467"/>
      <c r="F80" s="467"/>
      <c r="G80" s="467"/>
      <c r="H80" s="467"/>
      <c r="I80" s="467"/>
      <c r="J80" s="467"/>
      <c r="K80" s="467"/>
      <c r="L80" s="467"/>
      <c r="M80" s="467"/>
      <c r="N80" s="467"/>
      <c r="O80" s="467"/>
      <c r="P80" s="467"/>
      <c r="Q80" s="467"/>
      <c r="R80" s="467"/>
      <c r="S80" s="467"/>
      <c r="T80" s="467"/>
      <c r="U80" s="467"/>
      <c r="V80" s="467"/>
      <c r="W80" s="468"/>
      <c r="X80" s="468"/>
      <c r="Y80" s="468"/>
      <c r="Z80" s="468"/>
      <c r="AA80" s="468"/>
      <c r="AB80" s="468"/>
      <c r="AC80" s="468"/>
      <c r="AD80" s="468"/>
      <c r="AE80" s="468"/>
      <c r="AF80" s="468"/>
      <c r="AG80" s="468"/>
      <c r="AH80" s="468"/>
      <c r="AI80" s="468"/>
      <c r="AJ80" s="468"/>
      <c r="AK80" s="468"/>
      <c r="AL80" s="468"/>
      <c r="AM80" s="468"/>
      <c r="AN80" s="468"/>
      <c r="AO80" s="468"/>
    </row>
    <row r="81" spans="1:41" customFormat="1" x14ac:dyDescent="0.15">
      <c r="A81" s="467"/>
      <c r="B81" s="467"/>
      <c r="C81" s="467"/>
      <c r="D81" s="467"/>
      <c r="E81" s="467"/>
      <c r="F81" s="467"/>
      <c r="G81" s="467"/>
      <c r="H81" s="467"/>
      <c r="I81" s="467"/>
      <c r="J81" s="467"/>
      <c r="K81" s="467"/>
      <c r="L81" s="467"/>
      <c r="M81" s="467"/>
      <c r="N81" s="467"/>
      <c r="O81" s="467"/>
      <c r="P81" s="467"/>
      <c r="Q81" s="467"/>
      <c r="R81" s="467"/>
      <c r="S81" s="467"/>
      <c r="T81" s="467"/>
      <c r="U81" s="467"/>
      <c r="V81" s="467"/>
      <c r="W81" s="468"/>
      <c r="X81" s="468"/>
      <c r="Y81" s="468"/>
      <c r="Z81" s="468"/>
      <c r="AA81" s="468"/>
      <c r="AB81" s="468"/>
      <c r="AC81" s="468"/>
      <c r="AD81" s="468"/>
      <c r="AE81" s="468"/>
      <c r="AF81" s="468"/>
      <c r="AG81" s="468"/>
      <c r="AH81" s="468"/>
      <c r="AI81" s="468"/>
      <c r="AJ81" s="468"/>
      <c r="AK81" s="468"/>
      <c r="AL81" s="468"/>
      <c r="AM81" s="468"/>
      <c r="AN81" s="468"/>
      <c r="AO81" s="468"/>
    </row>
    <row r="82" spans="1:41" customFormat="1" x14ac:dyDescent="0.15">
      <c r="A82" s="467"/>
      <c r="B82" s="467"/>
      <c r="C82" s="467"/>
      <c r="D82" s="467"/>
      <c r="E82" s="467"/>
      <c r="F82" s="467"/>
      <c r="G82" s="467"/>
      <c r="H82" s="467"/>
      <c r="I82" s="467"/>
      <c r="J82" s="467"/>
      <c r="K82" s="467"/>
      <c r="L82" s="467"/>
      <c r="M82" s="467"/>
      <c r="N82" s="467"/>
      <c r="O82" s="467"/>
      <c r="P82" s="467"/>
      <c r="Q82" s="467"/>
      <c r="R82" s="467"/>
      <c r="S82" s="467"/>
      <c r="T82" s="467"/>
      <c r="U82" s="467"/>
      <c r="V82" s="467"/>
      <c r="W82" s="468"/>
      <c r="X82" s="468"/>
      <c r="Y82" s="468"/>
      <c r="Z82" s="468"/>
      <c r="AA82" s="468"/>
      <c r="AB82" s="468"/>
      <c r="AC82" s="468"/>
      <c r="AD82" s="468"/>
      <c r="AE82" s="468"/>
      <c r="AF82" s="468"/>
      <c r="AG82" s="468"/>
      <c r="AH82" s="468"/>
      <c r="AI82" s="468"/>
      <c r="AJ82" s="468"/>
      <c r="AK82" s="468"/>
      <c r="AL82" s="468"/>
      <c r="AM82" s="468"/>
      <c r="AN82" s="468"/>
      <c r="AO82" s="468"/>
    </row>
    <row r="83" spans="1:41" customFormat="1" x14ac:dyDescent="0.15">
      <c r="A83" s="467"/>
      <c r="B83" s="467"/>
      <c r="C83" s="467"/>
      <c r="D83" s="467"/>
      <c r="E83" s="467"/>
      <c r="F83" s="467"/>
      <c r="G83" s="467"/>
      <c r="H83" s="467"/>
      <c r="I83" s="467"/>
      <c r="J83" s="467"/>
      <c r="K83" s="467"/>
      <c r="L83" s="467"/>
      <c r="M83" s="467"/>
      <c r="N83" s="467"/>
      <c r="O83" s="467"/>
      <c r="P83" s="467"/>
      <c r="Q83" s="467"/>
      <c r="R83" s="467"/>
      <c r="S83" s="467"/>
      <c r="T83" s="467"/>
      <c r="U83" s="467"/>
      <c r="V83" s="467"/>
      <c r="W83" s="468"/>
      <c r="X83" s="468"/>
      <c r="Y83" s="468"/>
      <c r="Z83" s="468"/>
      <c r="AA83" s="468"/>
      <c r="AB83" s="468"/>
      <c r="AC83" s="468"/>
      <c r="AD83" s="468"/>
      <c r="AE83" s="468"/>
      <c r="AF83" s="468"/>
      <c r="AG83" s="468"/>
      <c r="AH83" s="468"/>
      <c r="AI83" s="468"/>
      <c r="AJ83" s="468"/>
      <c r="AK83" s="468"/>
      <c r="AL83" s="468"/>
      <c r="AM83" s="468"/>
      <c r="AN83" s="468"/>
      <c r="AO83" s="468"/>
    </row>
    <row r="84" spans="1:41" customFormat="1" x14ac:dyDescent="0.15">
      <c r="A84" s="467"/>
      <c r="B84" s="467"/>
      <c r="C84" s="467"/>
      <c r="D84" s="467"/>
      <c r="E84" s="467"/>
      <c r="F84" s="467"/>
      <c r="G84" s="467"/>
      <c r="H84" s="467"/>
      <c r="I84" s="467"/>
      <c r="J84" s="467"/>
      <c r="K84" s="467"/>
      <c r="L84" s="467"/>
      <c r="M84" s="467"/>
      <c r="N84" s="467"/>
      <c r="O84" s="467"/>
      <c r="P84" s="467"/>
      <c r="Q84" s="467"/>
      <c r="R84" s="467"/>
      <c r="S84" s="467"/>
      <c r="T84" s="467"/>
      <c r="U84" s="467"/>
      <c r="V84" s="467"/>
      <c r="W84" s="468"/>
      <c r="X84" s="468"/>
      <c r="Y84" s="468"/>
      <c r="Z84" s="468"/>
      <c r="AA84" s="468"/>
      <c r="AB84" s="468"/>
      <c r="AC84" s="468"/>
      <c r="AD84" s="468"/>
      <c r="AE84" s="468"/>
      <c r="AF84" s="468"/>
      <c r="AG84" s="468"/>
      <c r="AH84" s="468"/>
      <c r="AI84" s="468"/>
      <c r="AJ84" s="468"/>
      <c r="AK84" s="468"/>
      <c r="AL84" s="468"/>
      <c r="AM84" s="468"/>
      <c r="AN84" s="468"/>
      <c r="AO84" s="468"/>
    </row>
    <row r="85" spans="1:41" customFormat="1" x14ac:dyDescent="0.15">
      <c r="A85" s="467"/>
      <c r="B85" s="467"/>
      <c r="C85" s="467"/>
      <c r="D85" s="467"/>
      <c r="E85" s="467"/>
      <c r="F85" s="467"/>
      <c r="G85" s="467"/>
      <c r="H85" s="467"/>
      <c r="I85" s="467"/>
      <c r="J85" s="467"/>
      <c r="K85" s="467"/>
      <c r="L85" s="467"/>
      <c r="M85" s="467"/>
      <c r="N85" s="467"/>
      <c r="O85" s="467"/>
      <c r="P85" s="467"/>
      <c r="Q85" s="467"/>
      <c r="R85" s="467"/>
      <c r="S85" s="467"/>
      <c r="T85" s="467"/>
      <c r="U85" s="467"/>
      <c r="V85" s="467"/>
      <c r="W85" s="468"/>
      <c r="X85" s="468"/>
      <c r="Y85" s="468"/>
      <c r="Z85" s="468"/>
      <c r="AA85" s="468"/>
      <c r="AB85" s="468"/>
      <c r="AC85" s="468"/>
      <c r="AD85" s="468"/>
      <c r="AE85" s="468"/>
      <c r="AF85" s="468"/>
      <c r="AG85" s="468"/>
      <c r="AH85" s="468"/>
      <c r="AI85" s="468"/>
      <c r="AJ85" s="468"/>
      <c r="AK85" s="468"/>
      <c r="AL85" s="468"/>
      <c r="AM85" s="468"/>
      <c r="AN85" s="468"/>
      <c r="AO85" s="468"/>
    </row>
    <row r="86" spans="1:41" customFormat="1" x14ac:dyDescent="0.15">
      <c r="A86" s="467"/>
      <c r="B86" s="467"/>
      <c r="C86" s="467"/>
      <c r="D86" s="467"/>
      <c r="E86" s="467"/>
      <c r="F86" s="467"/>
      <c r="G86" s="467"/>
      <c r="H86" s="467"/>
      <c r="I86" s="467"/>
      <c r="J86" s="467"/>
      <c r="K86" s="467"/>
      <c r="L86" s="467"/>
      <c r="M86" s="467"/>
      <c r="N86" s="467"/>
      <c r="O86" s="467"/>
      <c r="P86" s="467"/>
      <c r="Q86" s="467"/>
      <c r="R86" s="467"/>
      <c r="S86" s="467"/>
      <c r="T86" s="467"/>
      <c r="U86" s="467"/>
      <c r="V86" s="467"/>
      <c r="W86" s="468"/>
      <c r="X86" s="468"/>
      <c r="Y86" s="468"/>
      <c r="Z86" s="468"/>
      <c r="AA86" s="468"/>
      <c r="AB86" s="468"/>
      <c r="AC86" s="468"/>
      <c r="AD86" s="468"/>
      <c r="AE86" s="468"/>
      <c r="AF86" s="468"/>
      <c r="AG86" s="468"/>
      <c r="AH86" s="468"/>
      <c r="AI86" s="468"/>
      <c r="AJ86" s="468"/>
      <c r="AK86" s="468"/>
      <c r="AL86" s="468"/>
      <c r="AM86" s="468"/>
      <c r="AN86" s="468"/>
      <c r="AO86" s="468"/>
    </row>
    <row r="87" spans="1:41" customFormat="1" x14ac:dyDescent="0.15">
      <c r="A87" s="467"/>
      <c r="B87" s="467"/>
      <c r="C87" s="467"/>
      <c r="D87" s="467"/>
      <c r="E87" s="467"/>
      <c r="F87" s="467"/>
      <c r="G87" s="467"/>
      <c r="H87" s="467"/>
      <c r="I87" s="467"/>
      <c r="J87" s="467"/>
      <c r="K87" s="467"/>
      <c r="L87" s="467"/>
      <c r="M87" s="467"/>
      <c r="N87" s="467"/>
      <c r="O87" s="467"/>
      <c r="P87" s="467"/>
      <c r="Q87" s="467"/>
      <c r="R87" s="467"/>
      <c r="S87" s="467"/>
      <c r="T87" s="467"/>
      <c r="U87" s="467"/>
      <c r="V87" s="467"/>
      <c r="W87" s="468"/>
      <c r="X87" s="468"/>
      <c r="Y87" s="468"/>
      <c r="Z87" s="468"/>
      <c r="AA87" s="468"/>
      <c r="AB87" s="468"/>
      <c r="AC87" s="468"/>
      <c r="AD87" s="468"/>
      <c r="AE87" s="468"/>
      <c r="AF87" s="468"/>
      <c r="AG87" s="468"/>
      <c r="AH87" s="468"/>
      <c r="AI87" s="468"/>
      <c r="AJ87" s="468"/>
      <c r="AK87" s="468"/>
      <c r="AL87" s="468"/>
      <c r="AM87" s="468"/>
      <c r="AN87" s="468"/>
      <c r="AO87" s="468"/>
    </row>
    <row r="88" spans="1:41" customFormat="1" x14ac:dyDescent="0.15">
      <c r="A88" s="467"/>
      <c r="B88" s="467"/>
      <c r="C88" s="467"/>
      <c r="D88" s="467"/>
      <c r="E88" s="467"/>
      <c r="F88" s="467"/>
      <c r="G88" s="467"/>
      <c r="H88" s="467"/>
      <c r="I88" s="467"/>
      <c r="J88" s="467"/>
      <c r="K88" s="467"/>
      <c r="L88" s="467"/>
      <c r="M88" s="467"/>
      <c r="N88" s="467"/>
      <c r="O88" s="467"/>
      <c r="P88" s="467"/>
      <c r="Q88" s="467"/>
      <c r="R88" s="467"/>
      <c r="S88" s="467"/>
      <c r="T88" s="467"/>
      <c r="U88" s="467"/>
      <c r="V88" s="467"/>
      <c r="W88" s="468"/>
      <c r="X88" s="468"/>
      <c r="Y88" s="468"/>
      <c r="Z88" s="468"/>
      <c r="AA88" s="468"/>
      <c r="AB88" s="468"/>
      <c r="AC88" s="468"/>
      <c r="AD88" s="468"/>
      <c r="AE88" s="468"/>
      <c r="AF88" s="468"/>
      <c r="AG88" s="468"/>
      <c r="AH88" s="468"/>
      <c r="AI88" s="468"/>
      <c r="AJ88" s="468"/>
      <c r="AK88" s="468"/>
      <c r="AL88" s="468"/>
      <c r="AM88" s="468"/>
      <c r="AN88" s="468"/>
      <c r="AO88" s="468"/>
    </row>
    <row r="89" spans="1:41" customFormat="1" x14ac:dyDescent="0.15">
      <c r="A89" s="467"/>
      <c r="B89" s="467"/>
      <c r="C89" s="467"/>
      <c r="D89" s="467"/>
      <c r="E89" s="467"/>
      <c r="F89" s="467"/>
      <c r="G89" s="467"/>
      <c r="H89" s="467"/>
      <c r="I89" s="467"/>
      <c r="J89" s="467"/>
      <c r="K89" s="467"/>
      <c r="L89" s="467"/>
      <c r="M89" s="467"/>
      <c r="N89" s="467"/>
      <c r="O89" s="467"/>
      <c r="P89" s="467"/>
      <c r="Q89" s="467"/>
      <c r="R89" s="467"/>
      <c r="S89" s="467"/>
      <c r="T89" s="467"/>
      <c r="U89" s="467"/>
      <c r="V89" s="467"/>
      <c r="W89" s="468"/>
      <c r="X89" s="468"/>
      <c r="Y89" s="468"/>
      <c r="Z89" s="468"/>
      <c r="AA89" s="468"/>
      <c r="AB89" s="468"/>
      <c r="AC89" s="468"/>
      <c r="AD89" s="468"/>
      <c r="AE89" s="468"/>
      <c r="AF89" s="468"/>
      <c r="AG89" s="468"/>
      <c r="AH89" s="468"/>
      <c r="AI89" s="468"/>
      <c r="AJ89" s="468"/>
      <c r="AK89" s="468"/>
      <c r="AL89" s="468"/>
      <c r="AM89" s="468"/>
      <c r="AN89" s="468"/>
      <c r="AO89" s="468"/>
    </row>
    <row r="90" spans="1:41" customFormat="1" x14ac:dyDescent="0.15">
      <c r="A90" s="467"/>
      <c r="B90" s="467"/>
      <c r="C90" s="467"/>
      <c r="D90" s="467"/>
      <c r="E90" s="467"/>
      <c r="F90" s="467"/>
      <c r="G90" s="467"/>
      <c r="H90" s="467"/>
      <c r="I90" s="467"/>
      <c r="J90" s="467"/>
      <c r="K90" s="467"/>
      <c r="L90" s="467"/>
      <c r="M90" s="467"/>
      <c r="N90" s="467"/>
      <c r="O90" s="467"/>
      <c r="P90" s="467"/>
      <c r="Q90" s="467"/>
      <c r="R90" s="467"/>
      <c r="S90" s="467"/>
      <c r="T90" s="467"/>
      <c r="U90" s="467"/>
      <c r="V90" s="467"/>
      <c r="W90" s="468"/>
      <c r="X90" s="468"/>
      <c r="Y90" s="468"/>
      <c r="Z90" s="468"/>
      <c r="AA90" s="468"/>
      <c r="AB90" s="468"/>
      <c r="AC90" s="468"/>
      <c r="AD90" s="468"/>
      <c r="AE90" s="468"/>
      <c r="AF90" s="468"/>
      <c r="AG90" s="468"/>
      <c r="AH90" s="468"/>
      <c r="AI90" s="468"/>
      <c r="AJ90" s="468"/>
      <c r="AK90" s="468"/>
      <c r="AL90" s="468"/>
      <c r="AM90" s="468"/>
      <c r="AN90" s="468"/>
      <c r="AO90" s="468"/>
    </row>
    <row r="91" spans="1:41" customFormat="1" x14ac:dyDescent="0.15">
      <c r="A91" s="467"/>
      <c r="B91" s="467"/>
      <c r="C91" s="467"/>
      <c r="D91" s="467"/>
      <c r="E91" s="467"/>
      <c r="F91" s="467"/>
      <c r="G91" s="467"/>
      <c r="H91" s="467"/>
      <c r="I91" s="467"/>
      <c r="J91" s="467"/>
      <c r="K91" s="467"/>
      <c r="L91" s="467"/>
      <c r="M91" s="467"/>
      <c r="N91" s="467"/>
      <c r="O91" s="467"/>
      <c r="P91" s="467"/>
      <c r="Q91" s="467"/>
      <c r="R91" s="467"/>
      <c r="S91" s="467"/>
      <c r="T91" s="467"/>
      <c r="U91" s="467"/>
      <c r="V91" s="467"/>
      <c r="W91" s="468"/>
      <c r="X91" s="468"/>
      <c r="Y91" s="468"/>
      <c r="Z91" s="468"/>
      <c r="AA91" s="468"/>
      <c r="AB91" s="468"/>
      <c r="AC91" s="468"/>
      <c r="AD91" s="468"/>
      <c r="AE91" s="468"/>
      <c r="AF91" s="468"/>
      <c r="AG91" s="468"/>
      <c r="AH91" s="468"/>
      <c r="AI91" s="468"/>
      <c r="AJ91" s="468"/>
      <c r="AK91" s="468"/>
      <c r="AL91" s="468"/>
      <c r="AM91" s="468"/>
      <c r="AN91" s="468"/>
      <c r="AO91" s="468"/>
    </row>
    <row r="92" spans="1:41" customFormat="1" x14ac:dyDescent="0.15">
      <c r="A92" s="467"/>
      <c r="B92" s="467"/>
      <c r="C92" s="467"/>
      <c r="D92" s="467"/>
      <c r="E92" s="467"/>
      <c r="F92" s="467"/>
      <c r="G92" s="467"/>
      <c r="H92" s="467"/>
      <c r="I92" s="467"/>
      <c r="J92" s="467"/>
      <c r="K92" s="467"/>
      <c r="L92" s="467"/>
      <c r="M92" s="467"/>
      <c r="N92" s="467"/>
      <c r="O92" s="467"/>
      <c r="P92" s="467"/>
      <c r="Q92" s="467"/>
      <c r="R92" s="467"/>
      <c r="S92" s="467"/>
      <c r="T92" s="467"/>
      <c r="U92" s="467"/>
      <c r="V92" s="467"/>
      <c r="W92" s="468"/>
      <c r="X92" s="468"/>
      <c r="Y92" s="468"/>
      <c r="Z92" s="468"/>
      <c r="AA92" s="468"/>
      <c r="AB92" s="468"/>
      <c r="AC92" s="468"/>
      <c r="AD92" s="468"/>
      <c r="AE92" s="468"/>
      <c r="AF92" s="468"/>
      <c r="AG92" s="468"/>
      <c r="AH92" s="468"/>
      <c r="AI92" s="468"/>
      <c r="AJ92" s="468"/>
      <c r="AK92" s="468"/>
      <c r="AL92" s="468"/>
      <c r="AM92" s="468"/>
      <c r="AN92" s="468"/>
      <c r="AO92" s="468"/>
    </row>
    <row r="93" spans="1:41" customFormat="1" x14ac:dyDescent="0.15">
      <c r="A93" s="467"/>
      <c r="B93" s="467"/>
      <c r="C93" s="467"/>
      <c r="D93" s="467"/>
      <c r="E93" s="467"/>
      <c r="F93" s="467"/>
      <c r="G93" s="467"/>
      <c r="H93" s="467"/>
      <c r="I93" s="467"/>
      <c r="J93" s="467"/>
      <c r="K93" s="467"/>
      <c r="L93" s="467"/>
      <c r="M93" s="467"/>
      <c r="N93" s="467"/>
      <c r="O93" s="467"/>
      <c r="P93" s="467"/>
      <c r="Q93" s="467"/>
      <c r="R93" s="467"/>
      <c r="S93" s="467"/>
      <c r="T93" s="467"/>
      <c r="U93" s="467"/>
      <c r="V93" s="467"/>
      <c r="W93" s="468"/>
      <c r="X93" s="468"/>
      <c r="Y93" s="468"/>
      <c r="Z93" s="468"/>
      <c r="AA93" s="468"/>
      <c r="AB93" s="468"/>
      <c r="AC93" s="468"/>
      <c r="AD93" s="468"/>
      <c r="AE93" s="468"/>
      <c r="AF93" s="468"/>
      <c r="AG93" s="468"/>
      <c r="AH93" s="468"/>
      <c r="AI93" s="468"/>
      <c r="AJ93" s="468"/>
      <c r="AK93" s="468"/>
      <c r="AL93" s="468"/>
      <c r="AM93" s="468"/>
      <c r="AN93" s="468"/>
      <c r="AO93" s="468"/>
    </row>
    <row r="94" spans="1:41" customFormat="1" x14ac:dyDescent="0.15">
      <c r="A94" s="467"/>
      <c r="B94" s="467"/>
      <c r="C94" s="467"/>
      <c r="D94" s="467"/>
      <c r="E94" s="467"/>
      <c r="F94" s="467"/>
      <c r="G94" s="467"/>
      <c r="H94" s="467"/>
      <c r="I94" s="467"/>
      <c r="J94" s="467"/>
      <c r="K94" s="467"/>
      <c r="L94" s="467"/>
      <c r="M94" s="467"/>
      <c r="N94" s="467"/>
      <c r="O94" s="467"/>
      <c r="P94" s="467"/>
      <c r="Q94" s="467"/>
      <c r="R94" s="467"/>
      <c r="S94" s="467"/>
      <c r="T94" s="467"/>
      <c r="U94" s="467"/>
      <c r="V94" s="467"/>
      <c r="W94" s="468"/>
      <c r="X94" s="468"/>
      <c r="Y94" s="468"/>
      <c r="Z94" s="468"/>
      <c r="AA94" s="468"/>
      <c r="AB94" s="468"/>
      <c r="AC94" s="468"/>
      <c r="AD94" s="468"/>
      <c r="AE94" s="468"/>
      <c r="AF94" s="468"/>
      <c r="AG94" s="468"/>
      <c r="AH94" s="468"/>
      <c r="AI94" s="468"/>
      <c r="AJ94" s="468"/>
      <c r="AK94" s="468"/>
      <c r="AL94" s="468"/>
      <c r="AM94" s="468"/>
      <c r="AN94" s="468"/>
      <c r="AO94" s="468"/>
    </row>
    <row r="95" spans="1:41" customFormat="1" x14ac:dyDescent="0.15">
      <c r="A95" s="467"/>
      <c r="B95" s="467"/>
      <c r="C95" s="467"/>
      <c r="D95" s="467"/>
      <c r="E95" s="467"/>
      <c r="F95" s="467"/>
      <c r="G95" s="467"/>
      <c r="H95" s="467"/>
      <c r="I95" s="467"/>
      <c r="J95" s="467"/>
      <c r="K95" s="467"/>
      <c r="L95" s="467"/>
      <c r="M95" s="467"/>
      <c r="N95" s="467"/>
      <c r="O95" s="467"/>
      <c r="P95" s="467"/>
      <c r="Q95" s="467"/>
      <c r="R95" s="467"/>
      <c r="S95" s="467"/>
      <c r="T95" s="467"/>
      <c r="U95" s="467"/>
      <c r="V95" s="467"/>
      <c r="W95" s="468"/>
      <c r="X95" s="468"/>
      <c r="Y95" s="468"/>
      <c r="Z95" s="468"/>
      <c r="AA95" s="468"/>
      <c r="AB95" s="468"/>
      <c r="AC95" s="468"/>
      <c r="AD95" s="468"/>
      <c r="AE95" s="468"/>
      <c r="AF95" s="468"/>
      <c r="AG95" s="468"/>
      <c r="AH95" s="468"/>
      <c r="AI95" s="468"/>
      <c r="AJ95" s="468"/>
      <c r="AK95" s="468"/>
      <c r="AL95" s="468"/>
      <c r="AM95" s="468"/>
      <c r="AN95" s="468"/>
      <c r="AO95" s="468"/>
    </row>
    <row r="96" spans="1:41" customFormat="1" x14ac:dyDescent="0.15">
      <c r="A96" s="467"/>
      <c r="B96" s="467"/>
      <c r="C96" s="467"/>
      <c r="D96" s="467"/>
      <c r="E96" s="467"/>
      <c r="F96" s="467"/>
      <c r="G96" s="467"/>
      <c r="H96" s="467"/>
      <c r="I96" s="467"/>
      <c r="J96" s="467"/>
      <c r="K96" s="467"/>
      <c r="L96" s="467"/>
      <c r="M96" s="467"/>
      <c r="N96" s="467"/>
      <c r="O96" s="467"/>
      <c r="P96" s="467"/>
      <c r="Q96" s="467"/>
      <c r="R96" s="467"/>
      <c r="S96" s="467"/>
      <c r="T96" s="467"/>
      <c r="U96" s="467"/>
      <c r="V96" s="467"/>
      <c r="W96" s="468"/>
      <c r="X96" s="468"/>
      <c r="Y96" s="468"/>
      <c r="Z96" s="468"/>
      <c r="AA96" s="468"/>
      <c r="AB96" s="468"/>
      <c r="AC96" s="468"/>
      <c r="AD96" s="468"/>
      <c r="AE96" s="468"/>
      <c r="AF96" s="468"/>
      <c r="AG96" s="468"/>
      <c r="AH96" s="468"/>
      <c r="AI96" s="468"/>
      <c r="AJ96" s="468"/>
      <c r="AK96" s="468"/>
      <c r="AL96" s="468"/>
      <c r="AM96" s="468"/>
      <c r="AN96" s="468"/>
      <c r="AO96" s="468"/>
    </row>
    <row r="97" spans="1:41" customFormat="1" x14ac:dyDescent="0.15">
      <c r="A97" s="467"/>
      <c r="B97" s="467"/>
      <c r="C97" s="467"/>
      <c r="D97" s="467"/>
      <c r="E97" s="467"/>
      <c r="F97" s="467"/>
      <c r="G97" s="467"/>
      <c r="H97" s="467"/>
      <c r="I97" s="467"/>
      <c r="J97" s="467"/>
      <c r="K97" s="467"/>
      <c r="L97" s="467"/>
      <c r="M97" s="467"/>
      <c r="N97" s="467"/>
      <c r="O97" s="467"/>
      <c r="P97" s="467"/>
      <c r="Q97" s="467"/>
      <c r="R97" s="467"/>
      <c r="S97" s="467"/>
      <c r="T97" s="467"/>
      <c r="U97" s="467"/>
      <c r="V97" s="467"/>
      <c r="W97" s="468"/>
      <c r="X97" s="468"/>
      <c r="Y97" s="468"/>
      <c r="Z97" s="468"/>
      <c r="AA97" s="468"/>
      <c r="AB97" s="468"/>
      <c r="AC97" s="468"/>
      <c r="AD97" s="468"/>
      <c r="AE97" s="468"/>
      <c r="AF97" s="468"/>
      <c r="AG97" s="468"/>
      <c r="AH97" s="468"/>
      <c r="AI97" s="468"/>
      <c r="AJ97" s="468"/>
      <c r="AK97" s="468"/>
      <c r="AL97" s="468"/>
      <c r="AM97" s="468"/>
      <c r="AN97" s="468"/>
      <c r="AO97" s="468"/>
    </row>
    <row r="98" spans="1:41" customFormat="1" x14ac:dyDescent="0.15">
      <c r="A98" s="467"/>
      <c r="B98" s="467"/>
      <c r="C98" s="467"/>
      <c r="D98" s="467"/>
      <c r="E98" s="467"/>
      <c r="F98" s="467"/>
      <c r="G98" s="467"/>
      <c r="H98" s="467"/>
      <c r="I98" s="467"/>
      <c r="J98" s="467"/>
      <c r="K98" s="467"/>
      <c r="L98" s="467"/>
      <c r="M98" s="467"/>
      <c r="N98" s="467"/>
      <c r="O98" s="467"/>
      <c r="P98" s="467"/>
      <c r="Q98" s="467"/>
      <c r="R98" s="467"/>
      <c r="S98" s="467"/>
      <c r="T98" s="467"/>
      <c r="U98" s="467"/>
      <c r="V98" s="467"/>
      <c r="W98" s="468"/>
      <c r="X98" s="468"/>
      <c r="Y98" s="468"/>
      <c r="Z98" s="468"/>
      <c r="AA98" s="468"/>
      <c r="AB98" s="468"/>
      <c r="AC98" s="468"/>
      <c r="AD98" s="468"/>
      <c r="AE98" s="468"/>
      <c r="AF98" s="468"/>
      <c r="AG98" s="468"/>
      <c r="AH98" s="468"/>
      <c r="AI98" s="468"/>
      <c r="AJ98" s="468"/>
      <c r="AK98" s="468"/>
      <c r="AL98" s="468"/>
      <c r="AM98" s="468"/>
      <c r="AN98" s="468"/>
      <c r="AO98" s="468"/>
    </row>
    <row r="99" spans="1:41" customFormat="1" x14ac:dyDescent="0.15">
      <c r="A99" s="467"/>
      <c r="B99" s="467"/>
      <c r="C99" s="467"/>
      <c r="D99" s="467"/>
      <c r="E99" s="467"/>
      <c r="F99" s="467"/>
      <c r="G99" s="467"/>
      <c r="H99" s="467"/>
      <c r="I99" s="467"/>
      <c r="J99" s="467"/>
      <c r="K99" s="467"/>
      <c r="L99" s="467"/>
      <c r="M99" s="467"/>
      <c r="N99" s="467"/>
      <c r="O99" s="467"/>
      <c r="P99" s="467"/>
      <c r="Q99" s="467"/>
      <c r="R99" s="467"/>
      <c r="S99" s="467"/>
      <c r="T99" s="467"/>
      <c r="U99" s="467"/>
      <c r="V99" s="467"/>
      <c r="W99" s="468"/>
      <c r="X99" s="468"/>
      <c r="Y99" s="468"/>
      <c r="Z99" s="468"/>
      <c r="AA99" s="468"/>
      <c r="AB99" s="468"/>
      <c r="AC99" s="468"/>
      <c r="AD99" s="468"/>
      <c r="AE99" s="468"/>
      <c r="AF99" s="468"/>
      <c r="AG99" s="468"/>
      <c r="AH99" s="468"/>
      <c r="AI99" s="468"/>
      <c r="AJ99" s="468"/>
      <c r="AK99" s="468"/>
      <c r="AL99" s="468"/>
      <c r="AM99" s="468"/>
      <c r="AN99" s="468"/>
      <c r="AO99" s="468"/>
    </row>
    <row r="100" spans="1:41" customFormat="1" x14ac:dyDescent="0.15">
      <c r="A100" s="467"/>
      <c r="B100" s="467"/>
      <c r="C100" s="467"/>
      <c r="D100" s="467"/>
      <c r="E100" s="467"/>
      <c r="F100" s="467"/>
      <c r="G100" s="467"/>
      <c r="H100" s="467"/>
      <c r="I100" s="467"/>
      <c r="J100" s="467"/>
      <c r="K100" s="467"/>
      <c r="L100" s="467"/>
      <c r="M100" s="467"/>
      <c r="N100" s="467"/>
      <c r="O100" s="467"/>
      <c r="P100" s="467"/>
      <c r="Q100" s="467"/>
      <c r="R100" s="467"/>
      <c r="S100" s="467"/>
      <c r="T100" s="467"/>
      <c r="U100" s="467"/>
      <c r="V100" s="467"/>
      <c r="W100" s="468"/>
      <c r="X100" s="468"/>
      <c r="Y100" s="468"/>
      <c r="Z100" s="468"/>
      <c r="AA100" s="468"/>
      <c r="AB100" s="468"/>
      <c r="AC100" s="468"/>
      <c r="AD100" s="468"/>
      <c r="AE100" s="468"/>
      <c r="AF100" s="468"/>
      <c r="AG100" s="468"/>
      <c r="AH100" s="468"/>
      <c r="AI100" s="468"/>
      <c r="AJ100" s="468"/>
      <c r="AK100" s="468"/>
      <c r="AL100" s="468"/>
      <c r="AM100" s="468"/>
      <c r="AN100" s="468"/>
      <c r="AO100" s="468"/>
    </row>
    <row r="101" spans="1:41" customFormat="1" x14ac:dyDescent="0.15">
      <c r="A101" s="467"/>
      <c r="B101" s="467"/>
      <c r="C101" s="467"/>
      <c r="D101" s="467"/>
      <c r="E101" s="467"/>
      <c r="F101" s="467"/>
      <c r="G101" s="467"/>
      <c r="H101" s="467"/>
      <c r="I101" s="467"/>
      <c r="J101" s="467"/>
      <c r="K101" s="467"/>
      <c r="L101" s="467"/>
      <c r="M101" s="467"/>
      <c r="N101" s="467"/>
      <c r="O101" s="467"/>
      <c r="P101" s="467"/>
      <c r="Q101" s="467"/>
      <c r="R101" s="467"/>
      <c r="S101" s="467"/>
      <c r="T101" s="467"/>
      <c r="U101" s="467"/>
      <c r="V101" s="467"/>
      <c r="W101" s="468"/>
      <c r="X101" s="468"/>
      <c r="Y101" s="468"/>
      <c r="Z101" s="468"/>
      <c r="AA101" s="468"/>
      <c r="AB101" s="468"/>
      <c r="AC101" s="468"/>
      <c r="AD101" s="468"/>
      <c r="AE101" s="468"/>
      <c r="AF101" s="468"/>
      <c r="AG101" s="468"/>
      <c r="AH101" s="468"/>
      <c r="AI101" s="468"/>
      <c r="AJ101" s="468"/>
      <c r="AK101" s="468"/>
      <c r="AL101" s="468"/>
      <c r="AM101" s="468"/>
      <c r="AN101" s="468"/>
      <c r="AO101" s="468"/>
    </row>
    <row r="102" spans="1:41" customFormat="1" x14ac:dyDescent="0.15">
      <c r="A102" s="467"/>
      <c r="B102" s="467"/>
      <c r="C102" s="467"/>
      <c r="D102" s="467"/>
      <c r="E102" s="467"/>
      <c r="F102" s="467"/>
      <c r="G102" s="467"/>
      <c r="H102" s="467"/>
      <c r="I102" s="467"/>
      <c r="J102" s="467"/>
      <c r="K102" s="467"/>
      <c r="L102" s="467"/>
      <c r="M102" s="467"/>
      <c r="N102" s="467"/>
      <c r="O102" s="467"/>
      <c r="P102" s="467"/>
      <c r="Q102" s="467"/>
      <c r="R102" s="467"/>
      <c r="S102" s="467"/>
      <c r="T102" s="467"/>
      <c r="U102" s="467"/>
      <c r="V102" s="467"/>
      <c r="W102" s="468"/>
      <c r="X102" s="468"/>
      <c r="Y102" s="468"/>
      <c r="Z102" s="468"/>
      <c r="AA102" s="468"/>
      <c r="AB102" s="468"/>
      <c r="AC102" s="468"/>
      <c r="AD102" s="468"/>
      <c r="AE102" s="468"/>
      <c r="AF102" s="468"/>
      <c r="AG102" s="468"/>
      <c r="AH102" s="468"/>
      <c r="AI102" s="468"/>
      <c r="AJ102" s="468"/>
      <c r="AK102" s="468"/>
      <c r="AL102" s="468"/>
      <c r="AM102" s="468"/>
      <c r="AN102" s="468"/>
      <c r="AO102" s="468"/>
    </row>
    <row r="103" spans="1:41" customFormat="1" x14ac:dyDescent="0.15">
      <c r="A103" s="467"/>
      <c r="B103" s="467"/>
      <c r="C103" s="467"/>
      <c r="D103" s="467"/>
      <c r="E103" s="467"/>
      <c r="F103" s="467"/>
      <c r="G103" s="467"/>
      <c r="H103" s="467"/>
      <c r="I103" s="467"/>
      <c r="J103" s="467"/>
      <c r="K103" s="467"/>
      <c r="L103" s="467"/>
      <c r="M103" s="467"/>
      <c r="N103" s="467"/>
      <c r="O103" s="467"/>
      <c r="P103" s="467"/>
      <c r="Q103" s="467"/>
      <c r="R103" s="467"/>
      <c r="S103" s="467"/>
      <c r="T103" s="467"/>
      <c r="U103" s="467"/>
      <c r="V103" s="467"/>
      <c r="W103" s="468"/>
      <c r="X103" s="468"/>
      <c r="Y103" s="468"/>
      <c r="Z103" s="468"/>
      <c r="AA103" s="468"/>
      <c r="AB103" s="468"/>
      <c r="AC103" s="468"/>
      <c r="AD103" s="468"/>
      <c r="AE103" s="468"/>
      <c r="AF103" s="468"/>
      <c r="AG103" s="468"/>
      <c r="AH103" s="468"/>
      <c r="AI103" s="468"/>
      <c r="AJ103" s="468"/>
      <c r="AK103" s="468"/>
      <c r="AL103" s="468"/>
      <c r="AM103" s="468"/>
      <c r="AN103" s="468"/>
      <c r="AO103" s="468"/>
    </row>
    <row r="104" spans="1:41" customFormat="1" x14ac:dyDescent="0.15">
      <c r="A104" s="467"/>
      <c r="B104" s="467"/>
      <c r="C104" s="467"/>
      <c r="D104" s="467"/>
      <c r="E104" s="467"/>
      <c r="F104" s="467"/>
      <c r="G104" s="467"/>
      <c r="H104" s="467"/>
      <c r="I104" s="467"/>
      <c r="J104" s="467"/>
      <c r="K104" s="467"/>
      <c r="L104" s="467"/>
      <c r="M104" s="467"/>
      <c r="N104" s="467"/>
      <c r="O104" s="467"/>
      <c r="P104" s="467"/>
      <c r="Q104" s="467"/>
      <c r="R104" s="467"/>
      <c r="S104" s="467"/>
      <c r="T104" s="467"/>
      <c r="U104" s="467"/>
      <c r="V104" s="467"/>
      <c r="W104" s="468"/>
      <c r="X104" s="468"/>
      <c r="Y104" s="468"/>
      <c r="Z104" s="468"/>
      <c r="AA104" s="468"/>
      <c r="AB104" s="468"/>
      <c r="AC104" s="468"/>
      <c r="AD104" s="468"/>
      <c r="AE104" s="468"/>
      <c r="AF104" s="468"/>
      <c r="AG104" s="468"/>
      <c r="AH104" s="468"/>
      <c r="AI104" s="468"/>
      <c r="AJ104" s="468"/>
      <c r="AK104" s="468"/>
      <c r="AL104" s="468"/>
      <c r="AM104" s="468"/>
      <c r="AN104" s="468"/>
      <c r="AO104" s="468"/>
    </row>
    <row r="105" spans="1:41" customFormat="1" x14ac:dyDescent="0.15">
      <c r="A105" s="467"/>
      <c r="B105" s="467"/>
      <c r="C105" s="467"/>
      <c r="D105" s="467"/>
      <c r="E105" s="467"/>
      <c r="F105" s="467"/>
      <c r="G105" s="467"/>
      <c r="H105" s="467"/>
      <c r="I105" s="467"/>
      <c r="J105" s="467"/>
      <c r="K105" s="467"/>
      <c r="L105" s="467"/>
      <c r="M105" s="467"/>
      <c r="N105" s="467"/>
      <c r="O105" s="467"/>
      <c r="P105" s="467"/>
      <c r="Q105" s="467"/>
      <c r="R105" s="467"/>
      <c r="S105" s="467"/>
      <c r="T105" s="467"/>
      <c r="U105" s="467"/>
      <c r="V105" s="467"/>
      <c r="W105" s="468"/>
      <c r="X105" s="468"/>
      <c r="Y105" s="468"/>
      <c r="Z105" s="468"/>
      <c r="AA105" s="468"/>
      <c r="AB105" s="468"/>
      <c r="AC105" s="468"/>
      <c r="AD105" s="468"/>
      <c r="AE105" s="468"/>
      <c r="AF105" s="468"/>
      <c r="AG105" s="468"/>
      <c r="AH105" s="468"/>
      <c r="AI105" s="468"/>
      <c r="AJ105" s="468"/>
      <c r="AK105" s="468"/>
      <c r="AL105" s="468"/>
      <c r="AM105" s="468"/>
      <c r="AN105" s="468"/>
      <c r="AO105" s="468"/>
    </row>
    <row r="106" spans="1:41" customFormat="1" x14ac:dyDescent="0.15">
      <c r="A106" s="467"/>
      <c r="B106" s="467"/>
      <c r="C106" s="467"/>
      <c r="D106" s="467"/>
      <c r="E106" s="467"/>
      <c r="F106" s="467"/>
      <c r="G106" s="467"/>
      <c r="H106" s="467"/>
      <c r="I106" s="467"/>
      <c r="J106" s="467"/>
      <c r="K106" s="467"/>
      <c r="L106" s="467"/>
      <c r="M106" s="467"/>
      <c r="N106" s="467"/>
      <c r="O106" s="467"/>
      <c r="P106" s="467"/>
      <c r="Q106" s="467"/>
      <c r="R106" s="467"/>
      <c r="S106" s="467"/>
      <c r="T106" s="467"/>
      <c r="U106" s="467"/>
      <c r="V106" s="467"/>
      <c r="W106" s="468"/>
      <c r="X106" s="468"/>
      <c r="Y106" s="468"/>
      <c r="Z106" s="468"/>
      <c r="AA106" s="468"/>
      <c r="AB106" s="468"/>
      <c r="AC106" s="468"/>
      <c r="AD106" s="468"/>
      <c r="AE106" s="468"/>
      <c r="AF106" s="468"/>
      <c r="AG106" s="468"/>
      <c r="AH106" s="468"/>
      <c r="AI106" s="468"/>
      <c r="AJ106" s="468"/>
      <c r="AK106" s="468"/>
      <c r="AL106" s="468"/>
      <c r="AM106" s="468"/>
      <c r="AN106" s="468"/>
      <c r="AO106" s="468"/>
    </row>
    <row r="107" spans="1:41" customFormat="1" x14ac:dyDescent="0.15">
      <c r="A107" s="467"/>
      <c r="B107" s="467"/>
      <c r="C107" s="467"/>
      <c r="D107" s="467"/>
      <c r="E107" s="467"/>
      <c r="F107" s="467"/>
      <c r="G107" s="467"/>
      <c r="H107" s="467"/>
      <c r="I107" s="467"/>
      <c r="J107" s="467"/>
      <c r="K107" s="467"/>
      <c r="L107" s="467"/>
      <c r="M107" s="467"/>
      <c r="N107" s="467"/>
      <c r="O107" s="467"/>
      <c r="P107" s="467"/>
      <c r="Q107" s="467"/>
      <c r="R107" s="467"/>
      <c r="S107" s="467"/>
      <c r="T107" s="467"/>
      <c r="U107" s="467"/>
      <c r="V107" s="467"/>
      <c r="W107" s="468"/>
      <c r="X107" s="468"/>
      <c r="Y107" s="468"/>
      <c r="Z107" s="468"/>
      <c r="AA107" s="468"/>
      <c r="AB107" s="468"/>
      <c r="AC107" s="468"/>
      <c r="AD107" s="468"/>
      <c r="AE107" s="468"/>
      <c r="AF107" s="468"/>
      <c r="AG107" s="468"/>
      <c r="AH107" s="468"/>
      <c r="AI107" s="468"/>
      <c r="AJ107" s="468"/>
      <c r="AK107" s="468"/>
      <c r="AL107" s="468"/>
      <c r="AM107" s="468"/>
      <c r="AN107" s="468"/>
      <c r="AO107" s="468"/>
    </row>
    <row r="108" spans="1:41" customFormat="1" x14ac:dyDescent="0.15">
      <c r="A108" s="467"/>
      <c r="B108" s="467"/>
      <c r="C108" s="467"/>
      <c r="D108" s="467"/>
      <c r="E108" s="467"/>
      <c r="F108" s="467"/>
      <c r="G108" s="467"/>
      <c r="H108" s="467"/>
      <c r="I108" s="467"/>
      <c r="J108" s="467"/>
      <c r="K108" s="467"/>
      <c r="L108" s="467"/>
      <c r="M108" s="467"/>
      <c r="N108" s="467"/>
      <c r="O108" s="467"/>
      <c r="P108" s="467"/>
      <c r="Q108" s="467"/>
      <c r="R108" s="467"/>
      <c r="S108" s="467"/>
      <c r="T108" s="467"/>
      <c r="U108" s="467"/>
      <c r="V108" s="467"/>
      <c r="W108" s="468"/>
      <c r="X108" s="468"/>
      <c r="Y108" s="468"/>
      <c r="Z108" s="468"/>
      <c r="AA108" s="468"/>
      <c r="AB108" s="468"/>
      <c r="AC108" s="468"/>
      <c r="AD108" s="468"/>
      <c r="AE108" s="468"/>
      <c r="AF108" s="468"/>
      <c r="AG108" s="468"/>
      <c r="AH108" s="468"/>
      <c r="AI108" s="468"/>
      <c r="AJ108" s="468"/>
      <c r="AK108" s="468"/>
      <c r="AL108" s="468"/>
      <c r="AM108" s="468"/>
      <c r="AN108" s="468"/>
      <c r="AO108" s="468"/>
    </row>
    <row r="109" spans="1:41" customFormat="1" x14ac:dyDescent="0.15">
      <c r="A109" s="467"/>
      <c r="B109" s="467"/>
      <c r="C109" s="467"/>
      <c r="D109" s="467"/>
      <c r="E109" s="467"/>
      <c r="F109" s="467"/>
      <c r="G109" s="467"/>
      <c r="H109" s="467"/>
      <c r="I109" s="467"/>
      <c r="J109" s="467"/>
      <c r="K109" s="467"/>
      <c r="L109" s="467"/>
      <c r="M109" s="467"/>
      <c r="N109" s="467"/>
      <c r="O109" s="467"/>
      <c r="P109" s="467"/>
      <c r="Q109" s="467"/>
      <c r="R109" s="467"/>
      <c r="S109" s="467"/>
      <c r="T109" s="467"/>
      <c r="U109" s="467"/>
      <c r="V109" s="467"/>
      <c r="W109" s="468"/>
      <c r="X109" s="468"/>
      <c r="Y109" s="468"/>
      <c r="Z109" s="468"/>
      <c r="AA109" s="468"/>
      <c r="AB109" s="468"/>
      <c r="AC109" s="468"/>
      <c r="AD109" s="468"/>
      <c r="AE109" s="468"/>
      <c r="AF109" s="468"/>
      <c r="AG109" s="468"/>
      <c r="AH109" s="468"/>
      <c r="AI109" s="468"/>
      <c r="AJ109" s="468"/>
      <c r="AK109" s="468"/>
      <c r="AL109" s="468"/>
      <c r="AM109" s="468"/>
      <c r="AN109" s="468"/>
      <c r="AO109" s="468"/>
    </row>
    <row r="110" spans="1:41" customFormat="1" x14ac:dyDescent="0.15">
      <c r="A110" s="467"/>
      <c r="B110" s="467"/>
      <c r="C110" s="467"/>
      <c r="D110" s="467"/>
      <c r="E110" s="467"/>
      <c r="F110" s="467"/>
      <c r="G110" s="467"/>
      <c r="H110" s="467"/>
      <c r="I110" s="467"/>
      <c r="J110" s="467"/>
      <c r="K110" s="467"/>
      <c r="L110" s="467"/>
      <c r="M110" s="467"/>
      <c r="N110" s="467"/>
      <c r="O110" s="467"/>
      <c r="P110" s="467"/>
      <c r="Q110" s="467"/>
      <c r="R110" s="467"/>
      <c r="S110" s="467"/>
      <c r="T110" s="467"/>
      <c r="U110" s="467"/>
      <c r="V110" s="467"/>
      <c r="W110" s="468"/>
      <c r="X110" s="468"/>
      <c r="Y110" s="468"/>
      <c r="Z110" s="468"/>
      <c r="AA110" s="468"/>
      <c r="AB110" s="468"/>
      <c r="AC110" s="468"/>
      <c r="AD110" s="468"/>
      <c r="AE110" s="468"/>
      <c r="AF110" s="468"/>
      <c r="AG110" s="468"/>
      <c r="AH110" s="468"/>
      <c r="AI110" s="468"/>
      <c r="AJ110" s="468"/>
      <c r="AK110" s="468"/>
      <c r="AL110" s="468"/>
      <c r="AM110" s="468"/>
      <c r="AN110" s="468"/>
      <c r="AO110" s="468"/>
    </row>
    <row r="111" spans="1:41" customFormat="1" x14ac:dyDescent="0.15">
      <c r="A111" s="467"/>
      <c r="B111" s="467"/>
      <c r="C111" s="467"/>
      <c r="D111" s="467"/>
      <c r="E111" s="467"/>
      <c r="F111" s="467"/>
      <c r="G111" s="467"/>
      <c r="H111" s="467"/>
      <c r="I111" s="467"/>
      <c r="J111" s="467"/>
      <c r="K111" s="467"/>
      <c r="L111" s="467"/>
      <c r="M111" s="467"/>
      <c r="N111" s="467"/>
      <c r="O111" s="467"/>
      <c r="P111" s="467"/>
      <c r="Q111" s="467"/>
      <c r="R111" s="467"/>
      <c r="S111" s="467"/>
      <c r="T111" s="467"/>
      <c r="U111" s="467"/>
      <c r="V111" s="467"/>
      <c r="W111" s="468"/>
      <c r="X111" s="468"/>
      <c r="Y111" s="468"/>
      <c r="Z111" s="468"/>
      <c r="AA111" s="468"/>
      <c r="AB111" s="468"/>
      <c r="AC111" s="468"/>
      <c r="AD111" s="468"/>
      <c r="AE111" s="468"/>
      <c r="AF111" s="468"/>
      <c r="AG111" s="468"/>
      <c r="AH111" s="468"/>
      <c r="AI111" s="468"/>
      <c r="AJ111" s="468"/>
      <c r="AK111" s="468"/>
      <c r="AL111" s="468"/>
      <c r="AM111" s="468"/>
      <c r="AN111" s="468"/>
      <c r="AO111" s="468"/>
    </row>
    <row r="112" spans="1:41" customFormat="1" x14ac:dyDescent="0.15">
      <c r="A112" s="467"/>
      <c r="B112" s="467"/>
      <c r="C112" s="467"/>
      <c r="D112" s="467"/>
      <c r="E112" s="467"/>
      <c r="F112" s="467"/>
      <c r="G112" s="467"/>
      <c r="H112" s="467"/>
      <c r="I112" s="467"/>
      <c r="J112" s="467"/>
      <c r="K112" s="467"/>
      <c r="L112" s="467"/>
      <c r="M112" s="467"/>
      <c r="N112" s="467"/>
      <c r="O112" s="467"/>
      <c r="P112" s="467"/>
      <c r="Q112" s="467"/>
      <c r="R112" s="467"/>
      <c r="S112" s="467"/>
      <c r="T112" s="467"/>
      <c r="U112" s="467"/>
      <c r="V112" s="467"/>
      <c r="W112" s="468"/>
      <c r="X112" s="468"/>
      <c r="Y112" s="468"/>
      <c r="Z112" s="468"/>
      <c r="AA112" s="468"/>
      <c r="AB112" s="468"/>
      <c r="AC112" s="468"/>
      <c r="AD112" s="468"/>
      <c r="AE112" s="468"/>
      <c r="AF112" s="468"/>
      <c r="AG112" s="468"/>
      <c r="AH112" s="468"/>
      <c r="AI112" s="468"/>
      <c r="AJ112" s="468"/>
      <c r="AK112" s="468"/>
      <c r="AL112" s="468"/>
      <c r="AM112" s="468"/>
      <c r="AN112" s="468"/>
      <c r="AO112" s="468"/>
    </row>
    <row r="113" spans="1:41" customFormat="1" x14ac:dyDescent="0.15">
      <c r="A113" s="467"/>
      <c r="B113" s="467"/>
      <c r="C113" s="467"/>
      <c r="D113" s="467"/>
      <c r="E113" s="467"/>
      <c r="F113" s="467"/>
      <c r="G113" s="467"/>
      <c r="H113" s="467"/>
      <c r="I113" s="467"/>
      <c r="J113" s="467"/>
      <c r="K113" s="467"/>
      <c r="L113" s="467"/>
      <c r="M113" s="467"/>
      <c r="N113" s="467"/>
      <c r="O113" s="467"/>
      <c r="P113" s="467"/>
      <c r="Q113" s="467"/>
      <c r="R113" s="467"/>
      <c r="S113" s="467"/>
      <c r="T113" s="467"/>
      <c r="U113" s="467"/>
      <c r="V113" s="467"/>
      <c r="W113" s="468"/>
      <c r="X113" s="468"/>
      <c r="Y113" s="468"/>
      <c r="Z113" s="468"/>
      <c r="AA113" s="468"/>
      <c r="AB113" s="468"/>
      <c r="AC113" s="468"/>
      <c r="AD113" s="468"/>
      <c r="AE113" s="468"/>
      <c r="AF113" s="468"/>
      <c r="AG113" s="468"/>
      <c r="AH113" s="468"/>
      <c r="AI113" s="468"/>
      <c r="AJ113" s="468"/>
      <c r="AK113" s="468"/>
      <c r="AL113" s="468"/>
      <c r="AM113" s="468"/>
      <c r="AN113" s="468"/>
      <c r="AO113" s="468"/>
    </row>
    <row r="114" spans="1:41" customFormat="1" x14ac:dyDescent="0.15">
      <c r="A114" s="467"/>
      <c r="B114" s="467"/>
      <c r="C114" s="467"/>
      <c r="D114" s="467"/>
      <c r="E114" s="467"/>
      <c r="F114" s="467"/>
      <c r="G114" s="467"/>
      <c r="H114" s="467"/>
      <c r="I114" s="467"/>
      <c r="J114" s="467"/>
      <c r="K114" s="467"/>
      <c r="L114" s="467"/>
      <c r="M114" s="467"/>
      <c r="N114" s="467"/>
      <c r="O114" s="467"/>
      <c r="P114" s="467"/>
      <c r="Q114" s="467"/>
      <c r="R114" s="467"/>
      <c r="S114" s="467"/>
      <c r="T114" s="467"/>
      <c r="U114" s="467"/>
      <c r="V114" s="467"/>
      <c r="W114" s="468"/>
      <c r="X114" s="468"/>
      <c r="Y114" s="468"/>
      <c r="Z114" s="468"/>
      <c r="AA114" s="468"/>
      <c r="AB114" s="468"/>
      <c r="AC114" s="468"/>
      <c r="AD114" s="468"/>
      <c r="AE114" s="468"/>
      <c r="AF114" s="468"/>
      <c r="AG114" s="468"/>
      <c r="AH114" s="468"/>
      <c r="AI114" s="468"/>
      <c r="AJ114" s="468"/>
      <c r="AK114" s="468"/>
      <c r="AL114" s="468"/>
      <c r="AM114" s="468"/>
      <c r="AN114" s="468"/>
      <c r="AO114" s="468"/>
    </row>
    <row r="115" spans="1:41" customFormat="1" x14ac:dyDescent="0.15">
      <c r="A115" s="467"/>
      <c r="B115" s="467"/>
      <c r="C115" s="467"/>
      <c r="D115" s="467"/>
      <c r="E115" s="467"/>
      <c r="F115" s="467"/>
      <c r="G115" s="467"/>
      <c r="H115" s="467"/>
      <c r="I115" s="467"/>
      <c r="J115" s="467"/>
      <c r="K115" s="467"/>
      <c r="L115" s="467"/>
      <c r="M115" s="467"/>
      <c r="N115" s="467"/>
      <c r="O115" s="467"/>
      <c r="P115" s="467"/>
      <c r="Q115" s="467"/>
      <c r="R115" s="467"/>
      <c r="S115" s="467"/>
      <c r="T115" s="467"/>
      <c r="U115" s="467"/>
      <c r="V115" s="467"/>
      <c r="W115" s="468"/>
      <c r="X115" s="468"/>
      <c r="Y115" s="468"/>
      <c r="Z115" s="468"/>
      <c r="AA115" s="468"/>
      <c r="AB115" s="468"/>
      <c r="AC115" s="468"/>
      <c r="AD115" s="468"/>
      <c r="AE115" s="468"/>
      <c r="AF115" s="468"/>
      <c r="AG115" s="468"/>
      <c r="AH115" s="468"/>
      <c r="AI115" s="468"/>
      <c r="AJ115" s="468"/>
      <c r="AK115" s="468"/>
      <c r="AL115" s="468"/>
      <c r="AM115" s="468"/>
      <c r="AN115" s="468"/>
      <c r="AO115" s="468"/>
    </row>
    <row r="116" spans="1:41" customFormat="1" x14ac:dyDescent="0.15">
      <c r="A116" s="467"/>
      <c r="B116" s="467"/>
      <c r="C116" s="467"/>
      <c r="D116" s="467"/>
      <c r="E116" s="467"/>
      <c r="F116" s="467"/>
      <c r="G116" s="467"/>
      <c r="H116" s="467"/>
      <c r="I116" s="467"/>
      <c r="J116" s="467"/>
      <c r="K116" s="467"/>
      <c r="L116" s="467"/>
      <c r="M116" s="467"/>
      <c r="N116" s="467"/>
      <c r="O116" s="467"/>
      <c r="P116" s="467"/>
      <c r="Q116" s="467"/>
      <c r="R116" s="467"/>
      <c r="S116" s="467"/>
      <c r="T116" s="467"/>
      <c r="U116" s="467"/>
      <c r="V116" s="467"/>
      <c r="W116" s="468"/>
      <c r="X116" s="468"/>
      <c r="Y116" s="468"/>
      <c r="Z116" s="468"/>
      <c r="AA116" s="468"/>
      <c r="AB116" s="468"/>
      <c r="AC116" s="468"/>
      <c r="AD116" s="468"/>
      <c r="AE116" s="468"/>
      <c r="AF116" s="468"/>
      <c r="AG116" s="468"/>
      <c r="AH116" s="468"/>
      <c r="AI116" s="468"/>
      <c r="AJ116" s="468"/>
      <c r="AK116" s="468"/>
      <c r="AL116" s="468"/>
      <c r="AM116" s="468"/>
      <c r="AN116" s="468"/>
      <c r="AO116" s="468"/>
    </row>
    <row r="117" spans="1:41" customFormat="1" x14ac:dyDescent="0.15">
      <c r="A117" s="467"/>
      <c r="B117" s="467"/>
      <c r="C117" s="467"/>
      <c r="D117" s="467"/>
      <c r="E117" s="467"/>
      <c r="F117" s="467"/>
      <c r="G117" s="467"/>
      <c r="H117" s="467"/>
      <c r="I117" s="467"/>
      <c r="J117" s="467"/>
      <c r="K117" s="467"/>
      <c r="L117" s="467"/>
      <c r="M117" s="467"/>
      <c r="N117" s="467"/>
      <c r="O117" s="467"/>
      <c r="P117" s="467"/>
      <c r="Q117" s="467"/>
      <c r="R117" s="467"/>
      <c r="S117" s="467"/>
      <c r="T117" s="467"/>
      <c r="U117" s="467"/>
      <c r="V117" s="467"/>
      <c r="W117" s="468"/>
      <c r="X117" s="468"/>
      <c r="Y117" s="468"/>
      <c r="Z117" s="468"/>
      <c r="AA117" s="468"/>
      <c r="AB117" s="468"/>
      <c r="AC117" s="468"/>
      <c r="AD117" s="468"/>
      <c r="AE117" s="468"/>
      <c r="AF117" s="468"/>
      <c r="AG117" s="468"/>
      <c r="AH117" s="468"/>
      <c r="AI117" s="468"/>
      <c r="AJ117" s="468"/>
      <c r="AK117" s="468"/>
      <c r="AL117" s="468"/>
      <c r="AM117" s="468"/>
      <c r="AN117" s="468"/>
      <c r="AO117" s="468"/>
    </row>
    <row r="118" spans="1:41" customFormat="1" x14ac:dyDescent="0.15">
      <c r="A118" s="467"/>
      <c r="B118" s="467"/>
      <c r="C118" s="467"/>
      <c r="D118" s="467"/>
      <c r="E118" s="467"/>
      <c r="F118" s="467"/>
      <c r="G118" s="467"/>
      <c r="H118" s="467"/>
      <c r="I118" s="467"/>
      <c r="J118" s="467"/>
      <c r="K118" s="467"/>
      <c r="L118" s="467"/>
      <c r="M118" s="467"/>
      <c r="N118" s="467"/>
      <c r="O118" s="467"/>
      <c r="P118" s="467"/>
      <c r="Q118" s="467"/>
      <c r="R118" s="467"/>
      <c r="S118" s="467"/>
      <c r="T118" s="467"/>
      <c r="U118" s="467"/>
      <c r="V118" s="467"/>
      <c r="W118" s="468"/>
      <c r="X118" s="468"/>
      <c r="Y118" s="468"/>
      <c r="Z118" s="468"/>
      <c r="AA118" s="468"/>
      <c r="AB118" s="468"/>
      <c r="AC118" s="468"/>
      <c r="AD118" s="468"/>
      <c r="AE118" s="468"/>
      <c r="AF118" s="468"/>
      <c r="AG118" s="468"/>
      <c r="AH118" s="468"/>
      <c r="AI118" s="468"/>
      <c r="AJ118" s="468"/>
      <c r="AK118" s="468"/>
      <c r="AL118" s="468"/>
      <c r="AM118" s="468"/>
      <c r="AN118" s="468"/>
      <c r="AO118" s="468"/>
    </row>
    <row r="119" spans="1:41" customFormat="1" x14ac:dyDescent="0.15">
      <c r="A119" s="467"/>
      <c r="B119" s="467"/>
      <c r="C119" s="467"/>
      <c r="D119" s="467"/>
      <c r="E119" s="467"/>
      <c r="F119" s="467"/>
      <c r="G119" s="467"/>
      <c r="H119" s="467"/>
      <c r="I119" s="467"/>
      <c r="J119" s="467"/>
      <c r="K119" s="467"/>
      <c r="L119" s="467"/>
      <c r="M119" s="467"/>
      <c r="N119" s="467"/>
      <c r="O119" s="467"/>
      <c r="P119" s="467"/>
      <c r="Q119" s="467"/>
      <c r="R119" s="467"/>
      <c r="S119" s="467"/>
      <c r="T119" s="467"/>
      <c r="U119" s="467"/>
      <c r="V119" s="467"/>
      <c r="W119" s="468"/>
      <c r="X119" s="468"/>
      <c r="Y119" s="468"/>
      <c r="Z119" s="468"/>
      <c r="AA119" s="468"/>
      <c r="AB119" s="468"/>
      <c r="AC119" s="468"/>
      <c r="AD119" s="468"/>
      <c r="AE119" s="468"/>
      <c r="AF119" s="468"/>
      <c r="AG119" s="468"/>
      <c r="AH119" s="468"/>
      <c r="AI119" s="468"/>
      <c r="AJ119" s="468"/>
      <c r="AK119" s="468"/>
      <c r="AL119" s="468"/>
      <c r="AM119" s="468"/>
      <c r="AN119" s="468"/>
      <c r="AO119" s="468"/>
    </row>
    <row r="120" spans="1:41" customFormat="1" x14ac:dyDescent="0.15">
      <c r="A120" s="467"/>
      <c r="B120" s="467"/>
      <c r="C120" s="467"/>
      <c r="D120" s="467"/>
      <c r="E120" s="467"/>
      <c r="F120" s="467"/>
      <c r="G120" s="467"/>
      <c r="H120" s="467"/>
      <c r="I120" s="467"/>
      <c r="J120" s="467"/>
      <c r="K120" s="467"/>
      <c r="L120" s="467"/>
      <c r="M120" s="467"/>
      <c r="N120" s="467"/>
      <c r="O120" s="467"/>
      <c r="P120" s="467"/>
      <c r="Q120" s="467"/>
      <c r="R120" s="467"/>
      <c r="S120" s="467"/>
      <c r="T120" s="467"/>
      <c r="U120" s="467"/>
      <c r="V120" s="467"/>
      <c r="W120" s="468"/>
      <c r="X120" s="468"/>
      <c r="Y120" s="468"/>
      <c r="Z120" s="468"/>
      <c r="AA120" s="468"/>
      <c r="AB120" s="468"/>
      <c r="AC120" s="468"/>
      <c r="AD120" s="468"/>
      <c r="AE120" s="468"/>
      <c r="AF120" s="468"/>
      <c r="AG120" s="468"/>
      <c r="AH120" s="468"/>
      <c r="AI120" s="468"/>
      <c r="AJ120" s="468"/>
      <c r="AK120" s="468"/>
      <c r="AL120" s="468"/>
      <c r="AM120" s="468"/>
      <c r="AN120" s="468"/>
      <c r="AO120" s="468"/>
    </row>
    <row r="121" spans="1:41" customFormat="1" x14ac:dyDescent="0.15">
      <c r="A121" s="467"/>
      <c r="B121" s="467"/>
      <c r="C121" s="467"/>
      <c r="D121" s="467"/>
      <c r="E121" s="467"/>
      <c r="F121" s="467"/>
      <c r="G121" s="467"/>
      <c r="H121" s="467"/>
      <c r="I121" s="467"/>
      <c r="J121" s="467"/>
      <c r="K121" s="467"/>
      <c r="L121" s="467"/>
      <c r="M121" s="467"/>
      <c r="N121" s="467"/>
      <c r="O121" s="467"/>
      <c r="P121" s="467"/>
      <c r="Q121" s="467"/>
      <c r="R121" s="467"/>
      <c r="S121" s="467"/>
      <c r="T121" s="467"/>
      <c r="U121" s="467"/>
      <c r="V121" s="467"/>
      <c r="W121" s="468"/>
      <c r="X121" s="468"/>
      <c r="Y121" s="468"/>
      <c r="Z121" s="468"/>
      <c r="AA121" s="468"/>
      <c r="AB121" s="468"/>
      <c r="AC121" s="468"/>
      <c r="AD121" s="468"/>
      <c r="AE121" s="468"/>
      <c r="AF121" s="468"/>
      <c r="AG121" s="468"/>
      <c r="AH121" s="468"/>
      <c r="AI121" s="468"/>
      <c r="AJ121" s="468"/>
      <c r="AK121" s="468"/>
      <c r="AL121" s="468"/>
      <c r="AM121" s="468"/>
      <c r="AN121" s="468"/>
      <c r="AO121" s="468"/>
    </row>
    <row r="122" spans="1:41" customFormat="1" x14ac:dyDescent="0.15">
      <c r="A122" s="467"/>
      <c r="B122" s="467"/>
      <c r="C122" s="467"/>
      <c r="D122" s="467"/>
      <c r="E122" s="467"/>
      <c r="F122" s="467"/>
      <c r="G122" s="467"/>
      <c r="H122" s="467"/>
      <c r="I122" s="467"/>
      <c r="J122" s="467"/>
      <c r="K122" s="467"/>
      <c r="L122" s="467"/>
      <c r="M122" s="467"/>
      <c r="N122" s="467"/>
      <c r="O122" s="467"/>
      <c r="P122" s="467"/>
      <c r="Q122" s="467"/>
      <c r="R122" s="467"/>
      <c r="S122" s="467"/>
      <c r="T122" s="467"/>
      <c r="U122" s="467"/>
      <c r="V122" s="467"/>
      <c r="W122" s="468"/>
      <c r="X122" s="468"/>
      <c r="Y122" s="468"/>
      <c r="Z122" s="468"/>
      <c r="AA122" s="468"/>
      <c r="AB122" s="468"/>
      <c r="AC122" s="468"/>
      <c r="AD122" s="468"/>
      <c r="AE122" s="468"/>
      <c r="AF122" s="468"/>
      <c r="AG122" s="468"/>
      <c r="AH122" s="468"/>
      <c r="AI122" s="468"/>
      <c r="AJ122" s="468"/>
      <c r="AK122" s="468"/>
      <c r="AL122" s="468"/>
      <c r="AM122" s="468"/>
      <c r="AN122" s="468"/>
      <c r="AO122" s="468"/>
    </row>
    <row r="123" spans="1:41" customFormat="1" x14ac:dyDescent="0.15">
      <c r="A123" s="467"/>
      <c r="B123" s="467"/>
      <c r="C123" s="467"/>
      <c r="D123" s="467"/>
      <c r="E123" s="467"/>
      <c r="F123" s="467"/>
      <c r="G123" s="467"/>
      <c r="H123" s="467"/>
      <c r="I123" s="467"/>
      <c r="J123" s="467"/>
      <c r="K123" s="467"/>
      <c r="L123" s="467"/>
      <c r="M123" s="467"/>
      <c r="N123" s="467"/>
      <c r="O123" s="467"/>
      <c r="P123" s="467"/>
      <c r="Q123" s="467"/>
      <c r="R123" s="467"/>
      <c r="S123" s="467"/>
      <c r="T123" s="467"/>
      <c r="U123" s="467"/>
      <c r="V123" s="467"/>
      <c r="W123" s="468"/>
      <c r="X123" s="468"/>
      <c r="Y123" s="468"/>
      <c r="Z123" s="468"/>
      <c r="AA123" s="468"/>
      <c r="AB123" s="468"/>
      <c r="AC123" s="468"/>
      <c r="AD123" s="468"/>
      <c r="AE123" s="468"/>
      <c r="AF123" s="468"/>
      <c r="AG123" s="468"/>
      <c r="AH123" s="468"/>
      <c r="AI123" s="468"/>
      <c r="AJ123" s="468"/>
      <c r="AK123" s="468"/>
      <c r="AL123" s="468"/>
      <c r="AM123" s="468"/>
      <c r="AN123" s="468"/>
      <c r="AO123" s="468"/>
    </row>
    <row r="124" spans="1:41" customFormat="1" x14ac:dyDescent="0.15">
      <c r="A124" s="467"/>
      <c r="B124" s="467"/>
      <c r="C124" s="467"/>
      <c r="D124" s="467"/>
      <c r="E124" s="467"/>
      <c r="F124" s="467"/>
      <c r="G124" s="467"/>
      <c r="H124" s="467"/>
      <c r="I124" s="467"/>
      <c r="J124" s="467"/>
      <c r="K124" s="467"/>
      <c r="L124" s="467"/>
      <c r="M124" s="467"/>
      <c r="N124" s="467"/>
      <c r="O124" s="467"/>
      <c r="P124" s="467"/>
      <c r="Q124" s="467"/>
      <c r="R124" s="467"/>
      <c r="S124" s="467"/>
      <c r="T124" s="467"/>
      <c r="U124" s="467"/>
      <c r="V124" s="467"/>
      <c r="W124" s="468"/>
      <c r="X124" s="468"/>
      <c r="Y124" s="468"/>
      <c r="Z124" s="468"/>
      <c r="AA124" s="468"/>
      <c r="AB124" s="468"/>
      <c r="AC124" s="468"/>
      <c r="AD124" s="468"/>
      <c r="AE124" s="468"/>
      <c r="AF124" s="468"/>
      <c r="AG124" s="468"/>
      <c r="AH124" s="468"/>
      <c r="AI124" s="468"/>
      <c r="AJ124" s="468"/>
      <c r="AK124" s="468"/>
      <c r="AL124" s="468"/>
      <c r="AM124" s="468"/>
      <c r="AN124" s="468"/>
      <c r="AO124" s="468"/>
    </row>
    <row r="125" spans="1:41" customFormat="1" x14ac:dyDescent="0.15">
      <c r="A125" s="467"/>
      <c r="B125" s="467"/>
      <c r="C125" s="467"/>
      <c r="D125" s="467"/>
      <c r="E125" s="467"/>
      <c r="F125" s="467"/>
      <c r="G125" s="467"/>
      <c r="H125" s="467"/>
      <c r="I125" s="467"/>
      <c r="J125" s="467"/>
      <c r="K125" s="467"/>
      <c r="L125" s="467"/>
      <c r="M125" s="467"/>
      <c r="N125" s="467"/>
      <c r="O125" s="467"/>
      <c r="P125" s="467"/>
      <c r="Q125" s="467"/>
      <c r="R125" s="467"/>
      <c r="S125" s="467"/>
      <c r="T125" s="467"/>
      <c r="U125" s="467"/>
      <c r="V125" s="467"/>
      <c r="W125" s="468"/>
      <c r="X125" s="468"/>
      <c r="Y125" s="468"/>
      <c r="Z125" s="468"/>
      <c r="AA125" s="468"/>
      <c r="AB125" s="468"/>
      <c r="AC125" s="468"/>
      <c r="AD125" s="468"/>
      <c r="AE125" s="468"/>
      <c r="AF125" s="468"/>
      <c r="AG125" s="468"/>
      <c r="AH125" s="468"/>
      <c r="AI125" s="468"/>
      <c r="AJ125" s="468"/>
      <c r="AK125" s="468"/>
      <c r="AL125" s="468"/>
      <c r="AM125" s="468"/>
      <c r="AN125" s="468"/>
      <c r="AO125" s="468"/>
    </row>
    <row r="126" spans="1:41" customFormat="1" x14ac:dyDescent="0.15">
      <c r="A126" s="467"/>
      <c r="B126" s="467"/>
      <c r="C126" s="467"/>
      <c r="D126" s="467"/>
      <c r="E126" s="467"/>
      <c r="F126" s="467"/>
      <c r="G126" s="467"/>
      <c r="H126" s="467"/>
      <c r="I126" s="467"/>
      <c r="J126" s="467"/>
      <c r="K126" s="467"/>
      <c r="L126" s="467"/>
      <c r="M126" s="467"/>
      <c r="N126" s="467"/>
      <c r="O126" s="467"/>
      <c r="P126" s="467"/>
      <c r="Q126" s="467"/>
      <c r="R126" s="467"/>
      <c r="S126" s="467"/>
      <c r="T126" s="467"/>
      <c r="U126" s="467"/>
      <c r="V126" s="467"/>
      <c r="W126" s="468"/>
      <c r="X126" s="468"/>
      <c r="Y126" s="468"/>
      <c r="Z126" s="468"/>
      <c r="AA126" s="468"/>
      <c r="AB126" s="468"/>
      <c r="AC126" s="468"/>
      <c r="AD126" s="468"/>
      <c r="AE126" s="468"/>
      <c r="AF126" s="468"/>
      <c r="AG126" s="468"/>
      <c r="AH126" s="468"/>
      <c r="AI126" s="468"/>
      <c r="AJ126" s="468"/>
      <c r="AK126" s="468"/>
      <c r="AL126" s="468"/>
      <c r="AM126" s="468"/>
      <c r="AN126" s="468"/>
      <c r="AO126" s="468"/>
    </row>
    <row r="127" spans="1:41" customFormat="1" x14ac:dyDescent="0.15">
      <c r="A127" s="467"/>
      <c r="B127" s="467"/>
      <c r="C127" s="467"/>
      <c r="D127" s="467"/>
      <c r="E127" s="467"/>
      <c r="F127" s="467"/>
      <c r="G127" s="467"/>
      <c r="H127" s="467"/>
      <c r="I127" s="467"/>
      <c r="J127" s="467"/>
      <c r="K127" s="467"/>
      <c r="L127" s="467"/>
      <c r="M127" s="467"/>
      <c r="N127" s="467"/>
      <c r="O127" s="467"/>
      <c r="P127" s="467"/>
      <c r="Q127" s="467"/>
      <c r="R127" s="467"/>
      <c r="S127" s="467"/>
      <c r="T127" s="467"/>
      <c r="U127" s="467"/>
      <c r="V127" s="467"/>
      <c r="W127" s="468"/>
      <c r="X127" s="468"/>
      <c r="Y127" s="468"/>
      <c r="Z127" s="468"/>
      <c r="AA127" s="468"/>
      <c r="AB127" s="468"/>
      <c r="AC127" s="468"/>
      <c r="AD127" s="468"/>
      <c r="AE127" s="468"/>
      <c r="AF127" s="468"/>
      <c r="AG127" s="468"/>
      <c r="AH127" s="468"/>
      <c r="AI127" s="468"/>
      <c r="AJ127" s="468"/>
      <c r="AK127" s="468"/>
      <c r="AL127" s="468"/>
      <c r="AM127" s="468"/>
      <c r="AN127" s="468"/>
      <c r="AO127" s="468"/>
    </row>
    <row r="128" spans="1:41" customFormat="1" ht="13" x14ac:dyDescent="0.15"/>
    <row r="129" customFormat="1" ht="13" x14ac:dyDescent="0.15"/>
    <row r="130" customFormat="1" ht="13" x14ac:dyDescent="0.15"/>
    <row r="131" customFormat="1" ht="13" x14ac:dyDescent="0.15"/>
    <row r="132" customFormat="1" ht="13" x14ac:dyDescent="0.15"/>
    <row r="133" customFormat="1" ht="13" x14ac:dyDescent="0.15"/>
    <row r="134" customFormat="1" ht="13" x14ac:dyDescent="0.15"/>
    <row r="135" customFormat="1" ht="13" x14ac:dyDescent="0.15"/>
    <row r="136" customFormat="1" ht="13" x14ac:dyDescent="0.15"/>
    <row r="137" customFormat="1" ht="13" x14ac:dyDescent="0.15"/>
    <row r="138" customFormat="1" ht="13" x14ac:dyDescent="0.15"/>
    <row r="139" customFormat="1" ht="13" x14ac:dyDescent="0.15"/>
    <row r="140" customFormat="1" ht="13" x14ac:dyDescent="0.15"/>
    <row r="141" customFormat="1" ht="13" x14ac:dyDescent="0.15"/>
    <row r="142" customFormat="1" ht="13" x14ac:dyDescent="0.15"/>
    <row r="143" customFormat="1" ht="13" x14ac:dyDescent="0.15"/>
    <row r="144" customFormat="1" ht="13" x14ac:dyDescent="0.15"/>
    <row r="145" customFormat="1" ht="13" x14ac:dyDescent="0.15"/>
    <row r="146" customFormat="1" ht="13" x14ac:dyDescent="0.15"/>
    <row r="147" customFormat="1" ht="13" x14ac:dyDescent="0.15"/>
    <row r="148" customFormat="1" ht="13" x14ac:dyDescent="0.15"/>
    <row r="149" customFormat="1" ht="13" x14ac:dyDescent="0.15"/>
    <row r="150" customFormat="1" ht="13" x14ac:dyDescent="0.15"/>
    <row r="151" customFormat="1" ht="13" x14ac:dyDescent="0.15"/>
    <row r="152" customFormat="1" ht="13" x14ac:dyDescent="0.15"/>
    <row r="153" customFormat="1" ht="13" x14ac:dyDescent="0.15"/>
    <row r="154" customFormat="1" ht="13" x14ac:dyDescent="0.15"/>
    <row r="155" customFormat="1" ht="13" x14ac:dyDescent="0.15"/>
    <row r="156" customFormat="1" ht="13" x14ac:dyDescent="0.15"/>
    <row r="157" customFormat="1" ht="13" x14ac:dyDescent="0.15"/>
    <row r="158" customFormat="1" ht="13" x14ac:dyDescent="0.15"/>
    <row r="159" customFormat="1" ht="13" x14ac:dyDescent="0.15"/>
    <row r="160" customFormat="1" ht="13" x14ac:dyDescent="0.15"/>
    <row r="161" customFormat="1" ht="13" x14ac:dyDescent="0.15"/>
    <row r="162" customFormat="1" ht="13" x14ac:dyDescent="0.15"/>
    <row r="163" customFormat="1" ht="13" x14ac:dyDescent="0.15"/>
    <row r="164" customFormat="1" ht="13" x14ac:dyDescent="0.15"/>
    <row r="165" customFormat="1" ht="13" x14ac:dyDescent="0.15"/>
    <row r="166" customFormat="1" ht="13" x14ac:dyDescent="0.15"/>
    <row r="167" customFormat="1" ht="13" x14ac:dyDescent="0.15"/>
    <row r="168" customFormat="1" ht="13" x14ac:dyDescent="0.15"/>
    <row r="169" customFormat="1" ht="13" x14ac:dyDescent="0.15"/>
    <row r="170" customFormat="1" ht="13" x14ac:dyDescent="0.15"/>
    <row r="171" customFormat="1" ht="13" x14ac:dyDescent="0.15"/>
    <row r="172" customFormat="1" ht="13" x14ac:dyDescent="0.15"/>
    <row r="173" customFormat="1" ht="13" x14ac:dyDescent="0.15"/>
    <row r="174" customFormat="1" ht="13" x14ac:dyDescent="0.15"/>
    <row r="175" customFormat="1" ht="13" x14ac:dyDescent="0.15"/>
    <row r="176" customFormat="1" ht="13" x14ac:dyDescent="0.15"/>
    <row r="177" customFormat="1" ht="13" x14ac:dyDescent="0.15"/>
    <row r="178" customFormat="1" ht="13" x14ac:dyDescent="0.15"/>
    <row r="179" customFormat="1" ht="13" x14ac:dyDescent="0.15"/>
    <row r="180" customFormat="1" ht="13" x14ac:dyDescent="0.15"/>
    <row r="181" customFormat="1" ht="13" x14ac:dyDescent="0.15"/>
    <row r="182" customFormat="1" ht="13" x14ac:dyDescent="0.15"/>
    <row r="183" customFormat="1" ht="13" x14ac:dyDescent="0.15"/>
    <row r="184" customFormat="1" ht="13" x14ac:dyDescent="0.15"/>
    <row r="185" customFormat="1" ht="13" x14ac:dyDescent="0.15"/>
    <row r="186" customFormat="1" ht="13" x14ac:dyDescent="0.15"/>
    <row r="187" customFormat="1" ht="13" x14ac:dyDescent="0.15"/>
    <row r="188" customFormat="1" ht="13" x14ac:dyDescent="0.15"/>
    <row r="189" customFormat="1" ht="13" x14ac:dyDescent="0.15"/>
    <row r="190" customFormat="1" ht="13" x14ac:dyDescent="0.15"/>
    <row r="191" customFormat="1" ht="13" x14ac:dyDescent="0.15"/>
    <row r="192" customFormat="1" ht="13" x14ac:dyDescent="0.15"/>
    <row r="193" customFormat="1" ht="13" x14ac:dyDescent="0.15"/>
    <row r="194" customFormat="1" ht="13" x14ac:dyDescent="0.15"/>
    <row r="195" customFormat="1" ht="13" x14ac:dyDescent="0.15"/>
    <row r="196" customFormat="1" ht="13" x14ac:dyDescent="0.15"/>
    <row r="197" customFormat="1" ht="13" x14ac:dyDescent="0.15"/>
    <row r="198" customFormat="1" ht="13" x14ac:dyDescent="0.15"/>
    <row r="199" customFormat="1" ht="13" x14ac:dyDescent="0.15"/>
    <row r="200" customFormat="1" ht="13" x14ac:dyDescent="0.15"/>
    <row r="201" customFormat="1" ht="13" x14ac:dyDescent="0.15"/>
    <row r="202" customFormat="1" ht="13" x14ac:dyDescent="0.15"/>
    <row r="203" customFormat="1" ht="13" x14ac:dyDescent="0.15"/>
    <row r="204" customFormat="1" ht="13" x14ac:dyDescent="0.15"/>
    <row r="205" customFormat="1" ht="13" x14ac:dyDescent="0.15"/>
    <row r="206" customFormat="1" ht="13" x14ac:dyDescent="0.15"/>
    <row r="207" customFormat="1" ht="13" x14ac:dyDescent="0.15"/>
    <row r="208" customFormat="1" ht="13" x14ac:dyDescent="0.15"/>
    <row r="209" customFormat="1" ht="13" x14ac:dyDescent="0.15"/>
    <row r="210" customFormat="1" ht="13" x14ac:dyDescent="0.15"/>
    <row r="211" customFormat="1" ht="13" x14ac:dyDescent="0.15"/>
    <row r="212" customFormat="1" ht="13" x14ac:dyDescent="0.15"/>
    <row r="213" customFormat="1" ht="13" x14ac:dyDescent="0.15"/>
    <row r="214" customFormat="1" ht="13" x14ac:dyDescent="0.15"/>
    <row r="215" customFormat="1" ht="13" x14ac:dyDescent="0.15"/>
    <row r="216" customFormat="1" ht="13" x14ac:dyDescent="0.15"/>
    <row r="217" customFormat="1" ht="13" x14ac:dyDescent="0.15"/>
    <row r="218" customFormat="1" ht="13" x14ac:dyDescent="0.15"/>
    <row r="219" customFormat="1" ht="13" x14ac:dyDescent="0.15"/>
    <row r="220" customFormat="1" ht="13" x14ac:dyDescent="0.15"/>
    <row r="221" customFormat="1" ht="13" x14ac:dyDescent="0.15"/>
    <row r="222" customFormat="1" ht="13" x14ac:dyDescent="0.15"/>
    <row r="223" customFormat="1" ht="13" x14ac:dyDescent="0.15"/>
    <row r="224" customFormat="1" ht="13" x14ac:dyDescent="0.15"/>
    <row r="225" customFormat="1" ht="13" x14ac:dyDescent="0.15"/>
    <row r="226" customFormat="1" ht="13" x14ac:dyDescent="0.15"/>
    <row r="227" customFormat="1" ht="13" x14ac:dyDescent="0.15"/>
    <row r="228" customFormat="1" ht="13" x14ac:dyDescent="0.15"/>
    <row r="229" customFormat="1" ht="13" x14ac:dyDescent="0.15"/>
    <row r="230" customFormat="1" ht="13" x14ac:dyDescent="0.15"/>
    <row r="231" customFormat="1" ht="13" x14ac:dyDescent="0.15"/>
    <row r="232" customFormat="1" ht="13" x14ac:dyDescent="0.15"/>
    <row r="233" customFormat="1" ht="13" x14ac:dyDescent="0.15"/>
    <row r="234" customFormat="1" ht="13" x14ac:dyDescent="0.15"/>
    <row r="235" customFormat="1" ht="13" x14ac:dyDescent="0.15"/>
    <row r="236" customFormat="1" ht="13" x14ac:dyDescent="0.15"/>
    <row r="237" customFormat="1" ht="13" x14ac:dyDescent="0.15"/>
    <row r="238" customFormat="1" ht="13" x14ac:dyDescent="0.15"/>
    <row r="239" customFormat="1" ht="13" x14ac:dyDescent="0.15"/>
    <row r="240" customFormat="1" ht="13" x14ac:dyDescent="0.15"/>
    <row r="241" customFormat="1" ht="13" x14ac:dyDescent="0.15"/>
    <row r="242" customFormat="1" ht="13" x14ac:dyDescent="0.15"/>
    <row r="243" customFormat="1" ht="13" x14ac:dyDescent="0.15"/>
    <row r="244" customFormat="1" ht="13" x14ac:dyDescent="0.15"/>
    <row r="245" customFormat="1" ht="13" x14ac:dyDescent="0.15"/>
    <row r="246" customFormat="1" ht="13" x14ac:dyDescent="0.15"/>
    <row r="247" customFormat="1" ht="13" x14ac:dyDescent="0.15"/>
    <row r="248" customFormat="1" ht="13" x14ac:dyDescent="0.15"/>
    <row r="249" customFormat="1" ht="13" x14ac:dyDescent="0.15"/>
    <row r="250" customFormat="1" ht="13" x14ac:dyDescent="0.15"/>
    <row r="251" customFormat="1" ht="13" x14ac:dyDescent="0.15"/>
    <row r="252" customFormat="1" ht="13" x14ac:dyDescent="0.15"/>
    <row r="253" customFormat="1" ht="13" x14ac:dyDescent="0.15"/>
    <row r="254" customFormat="1" ht="13" x14ac:dyDescent="0.15"/>
    <row r="255" customFormat="1" ht="13" x14ac:dyDescent="0.15"/>
    <row r="256" customFormat="1" ht="13" x14ac:dyDescent="0.15"/>
    <row r="257" customFormat="1" ht="13" x14ac:dyDescent="0.15"/>
    <row r="258" customFormat="1" ht="13" x14ac:dyDescent="0.15"/>
    <row r="259" customFormat="1" ht="13" x14ac:dyDescent="0.15"/>
    <row r="260" customFormat="1" ht="13" x14ac:dyDescent="0.15"/>
    <row r="261" customFormat="1" ht="13" x14ac:dyDescent="0.15"/>
    <row r="262" customFormat="1" ht="13" x14ac:dyDescent="0.15"/>
    <row r="263" customFormat="1" ht="13" x14ac:dyDescent="0.15"/>
    <row r="264" customFormat="1" ht="13" x14ac:dyDescent="0.15"/>
    <row r="265" customFormat="1" ht="13" x14ac:dyDescent="0.15"/>
    <row r="266" customFormat="1" ht="13" x14ac:dyDescent="0.15"/>
    <row r="267" customFormat="1" ht="13" x14ac:dyDescent="0.15"/>
    <row r="268" customFormat="1" ht="13" x14ac:dyDescent="0.15"/>
    <row r="269" customFormat="1" ht="13" x14ac:dyDescent="0.15"/>
    <row r="270" customFormat="1" ht="13" x14ac:dyDescent="0.15"/>
    <row r="271" customFormat="1" ht="13" x14ac:dyDescent="0.15"/>
    <row r="272" customFormat="1" ht="13" x14ac:dyDescent="0.15"/>
    <row r="273" customFormat="1" ht="13" x14ac:dyDescent="0.15"/>
    <row r="274" customFormat="1" ht="13" x14ac:dyDescent="0.15"/>
    <row r="275" customFormat="1" ht="13" x14ac:dyDescent="0.15"/>
    <row r="276" customFormat="1" ht="13" x14ac:dyDescent="0.15"/>
    <row r="277" customFormat="1" ht="13" x14ac:dyDescent="0.15"/>
    <row r="278" customFormat="1" ht="13" x14ac:dyDescent="0.15"/>
    <row r="279" customFormat="1" ht="13" x14ac:dyDescent="0.15"/>
    <row r="280" customFormat="1" ht="13" x14ac:dyDescent="0.15"/>
    <row r="281" customFormat="1" ht="13" x14ac:dyDescent="0.15"/>
    <row r="282" customFormat="1" ht="13" x14ac:dyDescent="0.15"/>
    <row r="283" customFormat="1" ht="13" x14ac:dyDescent="0.15"/>
    <row r="284" customFormat="1" ht="13" x14ac:dyDescent="0.15"/>
    <row r="285" customFormat="1" ht="13" x14ac:dyDescent="0.15"/>
    <row r="286" customFormat="1" ht="13" x14ac:dyDescent="0.15"/>
    <row r="287" customFormat="1" ht="13" x14ac:dyDescent="0.15"/>
    <row r="288" customFormat="1" ht="13" x14ac:dyDescent="0.15"/>
    <row r="289" customFormat="1" ht="13" x14ac:dyDescent="0.15"/>
    <row r="290" customFormat="1" ht="13" x14ac:dyDescent="0.15"/>
    <row r="291" customFormat="1" ht="13" x14ac:dyDescent="0.15"/>
    <row r="292" customFormat="1" ht="13" x14ac:dyDescent="0.15"/>
    <row r="293" customFormat="1" ht="13" x14ac:dyDescent="0.15"/>
    <row r="294" customFormat="1" ht="13" x14ac:dyDescent="0.15"/>
    <row r="295" customFormat="1" ht="13" x14ac:dyDescent="0.15"/>
    <row r="296" customFormat="1" ht="13" x14ac:dyDescent="0.15"/>
    <row r="297" customFormat="1" ht="13" x14ac:dyDescent="0.15"/>
    <row r="298" customFormat="1" ht="13" x14ac:dyDescent="0.15"/>
    <row r="299" customFormat="1" ht="13" x14ac:dyDescent="0.15"/>
    <row r="300" customFormat="1" ht="13" x14ac:dyDescent="0.15"/>
    <row r="301" customFormat="1" ht="13" x14ac:dyDescent="0.15"/>
    <row r="302" customFormat="1" ht="13" x14ac:dyDescent="0.15"/>
    <row r="303" customFormat="1" ht="13" x14ac:dyDescent="0.15"/>
    <row r="304" customFormat="1" ht="13" x14ac:dyDescent="0.15"/>
    <row r="305" customFormat="1" ht="13" x14ac:dyDescent="0.15"/>
    <row r="306" customFormat="1" ht="13" x14ac:dyDescent="0.15"/>
    <row r="307" customFormat="1" ht="13" x14ac:dyDescent="0.15"/>
    <row r="308" customFormat="1" ht="13" x14ac:dyDescent="0.15"/>
    <row r="309" customFormat="1" ht="13" x14ac:dyDescent="0.15"/>
    <row r="310" customFormat="1" ht="13" x14ac:dyDescent="0.15"/>
    <row r="311" customFormat="1" ht="13" x14ac:dyDescent="0.15"/>
    <row r="312" customFormat="1" ht="13" x14ac:dyDescent="0.15"/>
    <row r="313" customFormat="1" ht="13" x14ac:dyDescent="0.15"/>
    <row r="314" customFormat="1" ht="13" x14ac:dyDescent="0.15"/>
    <row r="315" customFormat="1" ht="13" x14ac:dyDescent="0.15"/>
    <row r="316" customFormat="1" ht="13" x14ac:dyDescent="0.15"/>
    <row r="317" customFormat="1" ht="13" x14ac:dyDescent="0.15"/>
    <row r="318" customFormat="1" ht="13" x14ac:dyDescent="0.15"/>
    <row r="319" customFormat="1" ht="13" x14ac:dyDescent="0.15"/>
    <row r="320" customFormat="1" ht="13" x14ac:dyDescent="0.15"/>
    <row r="321" customFormat="1" ht="13" x14ac:dyDescent="0.15"/>
    <row r="322" customFormat="1" ht="13" x14ac:dyDescent="0.15"/>
    <row r="323" customFormat="1" ht="13" x14ac:dyDescent="0.15"/>
    <row r="324" customFormat="1" ht="13" x14ac:dyDescent="0.15"/>
    <row r="325" customFormat="1" ht="13" x14ac:dyDescent="0.15"/>
    <row r="326" customFormat="1" ht="13" x14ac:dyDescent="0.15"/>
    <row r="327" customFormat="1" ht="13" x14ac:dyDescent="0.15"/>
    <row r="328" customFormat="1" ht="13" x14ac:dyDescent="0.15"/>
    <row r="329" customFormat="1" ht="13" x14ac:dyDescent="0.15"/>
    <row r="330" customFormat="1" ht="13" x14ac:dyDescent="0.15"/>
    <row r="331" customFormat="1" ht="13" x14ac:dyDescent="0.15"/>
    <row r="332" customFormat="1" ht="13" x14ac:dyDescent="0.15"/>
    <row r="333" customFormat="1" ht="13" x14ac:dyDescent="0.15"/>
    <row r="334" customFormat="1" ht="13" x14ac:dyDescent="0.15"/>
    <row r="335" customFormat="1" ht="13" x14ac:dyDescent="0.15"/>
    <row r="336" customFormat="1" ht="13" x14ac:dyDescent="0.15"/>
    <row r="337" customFormat="1" ht="13" x14ac:dyDescent="0.15"/>
    <row r="338" customFormat="1" ht="13" x14ac:dyDescent="0.15"/>
    <row r="339" customFormat="1" ht="13" x14ac:dyDescent="0.15"/>
    <row r="340" customFormat="1" ht="13" x14ac:dyDescent="0.15"/>
    <row r="341" customFormat="1" ht="13" x14ac:dyDescent="0.15"/>
    <row r="342" customFormat="1" ht="13" x14ac:dyDescent="0.15"/>
    <row r="343" customFormat="1" ht="13" x14ac:dyDescent="0.15"/>
    <row r="344" customFormat="1" ht="13" x14ac:dyDescent="0.15"/>
    <row r="345" customFormat="1" ht="13" x14ac:dyDescent="0.15"/>
    <row r="346" customFormat="1" ht="13" x14ac:dyDescent="0.15"/>
    <row r="347" customFormat="1" ht="13" x14ac:dyDescent="0.15"/>
    <row r="348" customFormat="1" ht="13" x14ac:dyDescent="0.15"/>
    <row r="349" customFormat="1" ht="13" x14ac:dyDescent="0.15"/>
    <row r="350" customFormat="1" ht="13" x14ac:dyDescent="0.15"/>
    <row r="351" customFormat="1" ht="13" x14ac:dyDescent="0.15"/>
    <row r="352" customFormat="1" ht="13" x14ac:dyDescent="0.15"/>
    <row r="353" customFormat="1" ht="13" x14ac:dyDescent="0.15"/>
    <row r="354" customFormat="1" ht="13" x14ac:dyDescent="0.15"/>
    <row r="355" customFormat="1" ht="13" x14ac:dyDescent="0.15"/>
    <row r="356" customFormat="1" ht="13" x14ac:dyDescent="0.15"/>
    <row r="357" customFormat="1" ht="13" x14ac:dyDescent="0.15"/>
    <row r="358" customFormat="1" ht="13" x14ac:dyDescent="0.15"/>
    <row r="359" customFormat="1" ht="13" x14ac:dyDescent="0.15"/>
    <row r="360" customFormat="1" ht="13" x14ac:dyDescent="0.15"/>
    <row r="361" customFormat="1" ht="13" x14ac:dyDescent="0.15"/>
    <row r="362" customFormat="1" ht="13" x14ac:dyDescent="0.15"/>
    <row r="363" customFormat="1" ht="13" x14ac:dyDescent="0.15"/>
    <row r="364" customFormat="1" ht="13" x14ac:dyDescent="0.15"/>
    <row r="365" customFormat="1" ht="13" x14ac:dyDescent="0.15"/>
    <row r="366" customFormat="1" ht="13" x14ac:dyDescent="0.15"/>
    <row r="367" customFormat="1" ht="13" x14ac:dyDescent="0.15"/>
    <row r="368" customFormat="1" ht="13" x14ac:dyDescent="0.15"/>
    <row r="369" customFormat="1" ht="13" x14ac:dyDescent="0.15"/>
    <row r="370" customFormat="1" ht="13" x14ac:dyDescent="0.15"/>
    <row r="371" customFormat="1" ht="13" x14ac:dyDescent="0.15"/>
    <row r="372" customFormat="1" ht="13" x14ac:dyDescent="0.15"/>
    <row r="373" customFormat="1" ht="13" x14ac:dyDescent="0.15"/>
    <row r="374" customFormat="1" ht="13" x14ac:dyDescent="0.15"/>
    <row r="375" customFormat="1" ht="13" x14ac:dyDescent="0.15"/>
    <row r="376" customFormat="1" ht="13" x14ac:dyDescent="0.15"/>
    <row r="377" customFormat="1" ht="13" x14ac:dyDescent="0.15"/>
    <row r="378" customFormat="1" ht="13" x14ac:dyDescent="0.15"/>
    <row r="379" customFormat="1" ht="13" x14ac:dyDescent="0.15"/>
    <row r="380" customFormat="1" ht="13" x14ac:dyDescent="0.15"/>
    <row r="381" customFormat="1" ht="13" x14ac:dyDescent="0.15"/>
    <row r="382" customFormat="1" ht="13" x14ac:dyDescent="0.15"/>
    <row r="383" customFormat="1" ht="13" x14ac:dyDescent="0.15"/>
    <row r="384" customFormat="1" ht="13" x14ac:dyDescent="0.15"/>
    <row r="385" customFormat="1" ht="13" x14ac:dyDescent="0.15"/>
    <row r="386" customFormat="1" ht="13" x14ac:dyDescent="0.15"/>
    <row r="387" customFormat="1" ht="13" x14ac:dyDescent="0.15"/>
    <row r="388" customFormat="1" ht="13" x14ac:dyDescent="0.15"/>
    <row r="389" customFormat="1" ht="13" x14ac:dyDescent="0.15"/>
    <row r="390" customFormat="1" ht="13" x14ac:dyDescent="0.15"/>
    <row r="391" customFormat="1" ht="13" x14ac:dyDescent="0.15"/>
    <row r="392" customFormat="1" ht="13" x14ac:dyDescent="0.15"/>
    <row r="393" customFormat="1" ht="13" x14ac:dyDescent="0.15"/>
    <row r="394" customFormat="1" ht="13" x14ac:dyDescent="0.15"/>
    <row r="395" customFormat="1" ht="13" x14ac:dyDescent="0.15"/>
    <row r="396" customFormat="1" ht="13" x14ac:dyDescent="0.15"/>
    <row r="397" customFormat="1" ht="13" x14ac:dyDescent="0.15"/>
    <row r="398" customFormat="1" ht="13" x14ac:dyDescent="0.15"/>
    <row r="399" customFormat="1" ht="13" x14ac:dyDescent="0.15"/>
    <row r="400" customFormat="1" ht="13" x14ac:dyDescent="0.15"/>
    <row r="401" customFormat="1" ht="13" x14ac:dyDescent="0.15"/>
    <row r="402" customFormat="1" ht="13" x14ac:dyDescent="0.15"/>
    <row r="403" customFormat="1" ht="13" x14ac:dyDescent="0.15"/>
    <row r="404" customFormat="1" ht="13" x14ac:dyDescent="0.15"/>
    <row r="405" customFormat="1" ht="13" x14ac:dyDescent="0.15"/>
    <row r="406" customFormat="1" ht="13" x14ac:dyDescent="0.15"/>
    <row r="407" customFormat="1" ht="13" x14ac:dyDescent="0.15"/>
    <row r="408" customFormat="1" ht="13" x14ac:dyDescent="0.15"/>
    <row r="409" customFormat="1" ht="13" x14ac:dyDescent="0.15"/>
    <row r="410" customFormat="1" ht="13" x14ac:dyDescent="0.15"/>
    <row r="411" customFormat="1" ht="13" x14ac:dyDescent="0.15"/>
    <row r="412" customFormat="1" ht="13" x14ac:dyDescent="0.15"/>
    <row r="413" customFormat="1" ht="13" x14ac:dyDescent="0.15"/>
    <row r="414" customFormat="1" ht="13" x14ac:dyDescent="0.15"/>
    <row r="415" customFormat="1" ht="13" x14ac:dyDescent="0.15"/>
    <row r="416" customFormat="1" ht="13" x14ac:dyDescent="0.15"/>
    <row r="417" customFormat="1" ht="13" x14ac:dyDescent="0.15"/>
    <row r="418" customFormat="1" ht="13" x14ac:dyDescent="0.15"/>
    <row r="419" customFormat="1" ht="13" x14ac:dyDescent="0.15"/>
    <row r="420" customFormat="1" ht="13" x14ac:dyDescent="0.15"/>
    <row r="421" customFormat="1" ht="13" x14ac:dyDescent="0.15"/>
    <row r="422" customFormat="1" ht="13" x14ac:dyDescent="0.15"/>
    <row r="423" customFormat="1" ht="13" x14ac:dyDescent="0.15"/>
    <row r="424" customFormat="1" ht="13" x14ac:dyDescent="0.15"/>
    <row r="425" customFormat="1" ht="13" x14ac:dyDescent="0.15"/>
    <row r="426" customFormat="1" ht="13" x14ac:dyDescent="0.15"/>
    <row r="427" customFormat="1" ht="13" x14ac:dyDescent="0.15"/>
    <row r="428" customFormat="1" ht="13" x14ac:dyDescent="0.15"/>
    <row r="429" customFormat="1" ht="13" x14ac:dyDescent="0.15"/>
    <row r="430" customFormat="1" ht="13" x14ac:dyDescent="0.15"/>
    <row r="431" customFormat="1" ht="13" x14ac:dyDescent="0.15"/>
    <row r="432" customFormat="1" ht="13" x14ac:dyDescent="0.15"/>
    <row r="433" customFormat="1" ht="13" x14ac:dyDescent="0.15"/>
    <row r="434" customFormat="1" ht="13" x14ac:dyDescent="0.15"/>
    <row r="435" customFormat="1" ht="13" x14ac:dyDescent="0.15"/>
    <row r="436" customFormat="1" ht="13" x14ac:dyDescent="0.15"/>
    <row r="437" customFormat="1" ht="13" x14ac:dyDescent="0.15"/>
    <row r="438" customFormat="1" ht="13" x14ac:dyDescent="0.15"/>
    <row r="439" customFormat="1" ht="13" x14ac:dyDescent="0.15"/>
    <row r="440" customFormat="1" ht="13" x14ac:dyDescent="0.15"/>
    <row r="441" customFormat="1" ht="13" x14ac:dyDescent="0.15"/>
    <row r="442" customFormat="1" ht="13" x14ac:dyDescent="0.15"/>
    <row r="443" customFormat="1" ht="13" x14ac:dyDescent="0.15"/>
    <row r="444" customFormat="1" ht="13" x14ac:dyDescent="0.15"/>
    <row r="445" customFormat="1" ht="13" x14ac:dyDescent="0.15"/>
    <row r="446" customFormat="1" ht="13" x14ac:dyDescent="0.15"/>
    <row r="447" customFormat="1" ht="13" x14ac:dyDescent="0.15"/>
    <row r="448" customFormat="1" ht="13" x14ac:dyDescent="0.15"/>
    <row r="449" customFormat="1" ht="13" x14ac:dyDescent="0.15"/>
    <row r="450" customFormat="1" ht="13" x14ac:dyDescent="0.15"/>
    <row r="451" customFormat="1" ht="13" x14ac:dyDescent="0.15"/>
    <row r="452" customFormat="1" ht="13" x14ac:dyDescent="0.15"/>
    <row r="453" customFormat="1" ht="13" x14ac:dyDescent="0.15"/>
    <row r="454" customFormat="1" ht="13" x14ac:dyDescent="0.15"/>
    <row r="455" customFormat="1" ht="13" x14ac:dyDescent="0.15"/>
    <row r="456" customFormat="1" ht="13" x14ac:dyDescent="0.15"/>
    <row r="457" customFormat="1" ht="13" x14ac:dyDescent="0.15"/>
    <row r="458" customFormat="1" ht="13" x14ac:dyDescent="0.15"/>
    <row r="459" customFormat="1" ht="13" x14ac:dyDescent="0.15"/>
    <row r="460" customFormat="1" ht="13" x14ac:dyDescent="0.15"/>
    <row r="461" customFormat="1" ht="13" x14ac:dyDescent="0.15"/>
    <row r="462" customFormat="1" ht="13" x14ac:dyDescent="0.15"/>
    <row r="463" customFormat="1" ht="13" x14ac:dyDescent="0.15"/>
    <row r="464" customFormat="1" ht="13" x14ac:dyDescent="0.15"/>
    <row r="465" customFormat="1" ht="13" x14ac:dyDescent="0.15"/>
    <row r="466" customFormat="1" ht="13" x14ac:dyDescent="0.15"/>
    <row r="467" customFormat="1" ht="13" x14ac:dyDescent="0.15"/>
    <row r="468" customFormat="1" ht="13" x14ac:dyDescent="0.15"/>
    <row r="469" customFormat="1" ht="13" x14ac:dyDescent="0.15"/>
    <row r="470" customFormat="1" ht="13" x14ac:dyDescent="0.15"/>
    <row r="471" customFormat="1" ht="13" x14ac:dyDescent="0.15"/>
    <row r="472" customFormat="1" ht="13" x14ac:dyDescent="0.15"/>
    <row r="473" customFormat="1" ht="13" x14ac:dyDescent="0.15"/>
    <row r="474" customFormat="1" ht="13" x14ac:dyDescent="0.15"/>
    <row r="475" customFormat="1" ht="13" x14ac:dyDescent="0.15"/>
    <row r="476" customFormat="1" ht="13" x14ac:dyDescent="0.15"/>
    <row r="477" customFormat="1" ht="13" x14ac:dyDescent="0.15"/>
    <row r="478" customFormat="1" ht="13" x14ac:dyDescent="0.15"/>
    <row r="479" customFormat="1" ht="13" x14ac:dyDescent="0.15"/>
    <row r="480" customFormat="1" ht="13" x14ac:dyDescent="0.15"/>
    <row r="481" customFormat="1" ht="13" x14ac:dyDescent="0.15"/>
    <row r="482" customFormat="1" ht="13" x14ac:dyDescent="0.15"/>
    <row r="483" customFormat="1" ht="13" x14ac:dyDescent="0.15"/>
    <row r="484" customFormat="1" ht="13" x14ac:dyDescent="0.15"/>
    <row r="485" customFormat="1" ht="13" x14ac:dyDescent="0.15"/>
    <row r="486" customFormat="1" ht="13" x14ac:dyDescent="0.15"/>
    <row r="487" customFormat="1" ht="13" x14ac:dyDescent="0.15"/>
    <row r="488" customFormat="1" ht="13" x14ac:dyDescent="0.15"/>
    <row r="489" customFormat="1" ht="13" x14ac:dyDescent="0.15"/>
    <row r="490" customFormat="1" ht="13" x14ac:dyDescent="0.15"/>
    <row r="491" customFormat="1" ht="13" x14ac:dyDescent="0.15"/>
    <row r="492" customFormat="1" ht="13" x14ac:dyDescent="0.15"/>
    <row r="493" customFormat="1" ht="13" x14ac:dyDescent="0.15"/>
    <row r="494" customFormat="1" ht="13" x14ac:dyDescent="0.15"/>
    <row r="495" customFormat="1" ht="13" x14ac:dyDescent="0.15"/>
    <row r="496" customFormat="1" ht="13" x14ac:dyDescent="0.15"/>
    <row r="497" customFormat="1" ht="13" x14ac:dyDescent="0.15"/>
    <row r="498" customFormat="1" ht="13" x14ac:dyDescent="0.15"/>
    <row r="499" customFormat="1" ht="13" x14ac:dyDescent="0.15"/>
    <row r="500" customFormat="1" ht="13" x14ac:dyDescent="0.15"/>
    <row r="501" customFormat="1" ht="13" x14ac:dyDescent="0.15"/>
    <row r="502" customFormat="1" ht="13" x14ac:dyDescent="0.15"/>
    <row r="503" customFormat="1" ht="13" x14ac:dyDescent="0.15"/>
    <row r="504" customFormat="1" ht="13" x14ac:dyDescent="0.15"/>
    <row r="505" customFormat="1" ht="13" x14ac:dyDescent="0.15"/>
    <row r="506" customFormat="1" ht="13" x14ac:dyDescent="0.15"/>
    <row r="507" customFormat="1" ht="13" x14ac:dyDescent="0.15"/>
    <row r="508" customFormat="1" ht="13" x14ac:dyDescent="0.15"/>
    <row r="509" customFormat="1" ht="13" x14ac:dyDescent="0.15"/>
    <row r="510" customFormat="1" ht="13" x14ac:dyDescent="0.15"/>
    <row r="511" customFormat="1" ht="13" x14ac:dyDescent="0.15"/>
    <row r="512" customFormat="1" ht="13" x14ac:dyDescent="0.15"/>
    <row r="513" customFormat="1" ht="13" x14ac:dyDescent="0.15"/>
    <row r="514" customFormat="1" ht="13" x14ac:dyDescent="0.15"/>
    <row r="515" customFormat="1" ht="13" x14ac:dyDescent="0.15"/>
    <row r="516" customFormat="1" ht="13" x14ac:dyDescent="0.15"/>
    <row r="517" customFormat="1" ht="13" x14ac:dyDescent="0.15"/>
    <row r="518" customFormat="1" ht="13" x14ac:dyDescent="0.15"/>
    <row r="519" customFormat="1" ht="13" x14ac:dyDescent="0.15"/>
    <row r="520" customFormat="1" ht="13" x14ac:dyDescent="0.15"/>
    <row r="521" customFormat="1" ht="13" x14ac:dyDescent="0.15"/>
    <row r="522" customFormat="1" ht="13" x14ac:dyDescent="0.15"/>
    <row r="523" customFormat="1" ht="13" x14ac:dyDescent="0.15"/>
    <row r="524" customFormat="1" ht="13" x14ac:dyDescent="0.15"/>
    <row r="525" customFormat="1" ht="13" x14ac:dyDescent="0.15"/>
    <row r="526" customFormat="1" ht="13" x14ac:dyDescent="0.15"/>
    <row r="527" customFormat="1" ht="13" x14ac:dyDescent="0.15"/>
    <row r="528" customFormat="1" ht="13" x14ac:dyDescent="0.15"/>
    <row r="529" customFormat="1" ht="13" x14ac:dyDescent="0.15"/>
    <row r="530" customFormat="1" ht="13" x14ac:dyDescent="0.15"/>
    <row r="531" customFormat="1" ht="13" x14ac:dyDescent="0.15"/>
    <row r="532" customFormat="1" ht="13" x14ac:dyDescent="0.15"/>
    <row r="533" customFormat="1" ht="13" x14ac:dyDescent="0.15"/>
    <row r="534" customFormat="1" ht="13" x14ac:dyDescent="0.15"/>
    <row r="535" customFormat="1" ht="13" x14ac:dyDescent="0.15"/>
    <row r="536" customFormat="1" ht="13" x14ac:dyDescent="0.15"/>
    <row r="537" customFormat="1" ht="13" x14ac:dyDescent="0.15"/>
    <row r="538" customFormat="1" ht="13" x14ac:dyDescent="0.15"/>
    <row r="539" customFormat="1" ht="13" x14ac:dyDescent="0.15"/>
    <row r="540" customFormat="1" ht="13" x14ac:dyDescent="0.15"/>
    <row r="541" customFormat="1" ht="13" x14ac:dyDescent="0.15"/>
    <row r="542" customFormat="1" ht="13" x14ac:dyDescent="0.15"/>
    <row r="543" customFormat="1" ht="13" x14ac:dyDescent="0.15"/>
    <row r="544" customFormat="1" ht="13" x14ac:dyDescent="0.15"/>
    <row r="545" customFormat="1" ht="13" x14ac:dyDescent="0.15"/>
    <row r="546" customFormat="1" ht="13" x14ac:dyDescent="0.15"/>
    <row r="547" customFormat="1" ht="13" x14ac:dyDescent="0.15"/>
    <row r="548" customFormat="1" ht="13" x14ac:dyDescent="0.15"/>
    <row r="549" customFormat="1" ht="13" x14ac:dyDescent="0.15"/>
    <row r="550" customFormat="1" ht="13" x14ac:dyDescent="0.15"/>
    <row r="551" customFormat="1" ht="13" x14ac:dyDescent="0.15"/>
    <row r="552" customFormat="1" ht="13" x14ac:dyDescent="0.15"/>
    <row r="553" customFormat="1" ht="13" x14ac:dyDescent="0.15"/>
    <row r="554" customFormat="1" ht="13" x14ac:dyDescent="0.15"/>
    <row r="555" customFormat="1" ht="13" x14ac:dyDescent="0.15"/>
    <row r="556" customFormat="1" ht="13" x14ac:dyDescent="0.15"/>
    <row r="557" customFormat="1" ht="13" x14ac:dyDescent="0.15"/>
    <row r="558" customFormat="1" ht="13" x14ac:dyDescent="0.15"/>
    <row r="559" customFormat="1" ht="13" x14ac:dyDescent="0.15"/>
    <row r="560" customFormat="1" ht="13" x14ac:dyDescent="0.15"/>
    <row r="561" customFormat="1" ht="13" x14ac:dyDescent="0.15"/>
    <row r="562" customFormat="1" ht="13" x14ac:dyDescent="0.15"/>
    <row r="563" customFormat="1" ht="13" x14ac:dyDescent="0.15"/>
    <row r="564" customFormat="1" ht="13" x14ac:dyDescent="0.15"/>
    <row r="565" customFormat="1" ht="13" x14ac:dyDescent="0.15"/>
    <row r="566" customFormat="1" ht="13" x14ac:dyDescent="0.15"/>
    <row r="567" customFormat="1" ht="13" x14ac:dyDescent="0.15"/>
    <row r="568" customFormat="1" ht="13" x14ac:dyDescent="0.15"/>
    <row r="569" customFormat="1" ht="13" x14ac:dyDescent="0.15"/>
    <row r="570" customFormat="1" ht="13" x14ac:dyDescent="0.15"/>
    <row r="571" customFormat="1" ht="13" x14ac:dyDescent="0.15"/>
    <row r="572" customFormat="1" ht="13" x14ac:dyDescent="0.15"/>
    <row r="573" customFormat="1" ht="13" x14ac:dyDescent="0.15"/>
    <row r="574" customFormat="1" ht="13" x14ac:dyDescent="0.15"/>
    <row r="575" customFormat="1" ht="13" x14ac:dyDescent="0.15"/>
    <row r="576" customFormat="1" ht="13" x14ac:dyDescent="0.15"/>
    <row r="577" customFormat="1" ht="13" x14ac:dyDescent="0.15"/>
    <row r="578" customFormat="1" ht="13" x14ac:dyDescent="0.15"/>
    <row r="579" customFormat="1" ht="13" x14ac:dyDescent="0.15"/>
    <row r="580" customFormat="1" ht="13" x14ac:dyDescent="0.15"/>
    <row r="581" customFormat="1" ht="13" x14ac:dyDescent="0.15"/>
    <row r="582" customFormat="1" ht="13" x14ac:dyDescent="0.15"/>
    <row r="583" customFormat="1" ht="13" x14ac:dyDescent="0.15"/>
    <row r="584" customFormat="1" ht="13" x14ac:dyDescent="0.15"/>
    <row r="585" customFormat="1" ht="13" x14ac:dyDescent="0.15"/>
    <row r="586" customFormat="1" ht="13" x14ac:dyDescent="0.15"/>
    <row r="587" customFormat="1" ht="13" x14ac:dyDescent="0.15"/>
    <row r="588" customFormat="1" ht="13" x14ac:dyDescent="0.15"/>
    <row r="589" customFormat="1" ht="13" x14ac:dyDescent="0.15"/>
    <row r="590" customFormat="1" ht="13" x14ac:dyDescent="0.15"/>
    <row r="591" customFormat="1" ht="13" x14ac:dyDescent="0.15"/>
    <row r="592" customFormat="1" ht="13" x14ac:dyDescent="0.15"/>
    <row r="593" customFormat="1" ht="13" x14ac:dyDescent="0.15"/>
    <row r="594" customFormat="1" ht="13" x14ac:dyDescent="0.15"/>
    <row r="595" customFormat="1" ht="13" x14ac:dyDescent="0.15"/>
    <row r="596" customFormat="1" ht="13" x14ac:dyDescent="0.15"/>
    <row r="597" customFormat="1" ht="13" x14ac:dyDescent="0.15"/>
    <row r="598" customFormat="1" ht="13" x14ac:dyDescent="0.15"/>
    <row r="599" customFormat="1" ht="13" x14ac:dyDescent="0.15"/>
    <row r="600" customFormat="1" ht="13" x14ac:dyDescent="0.15"/>
    <row r="601" customFormat="1" ht="13" x14ac:dyDescent="0.15"/>
    <row r="602" customFormat="1" ht="13" x14ac:dyDescent="0.15"/>
    <row r="603" customFormat="1" ht="13" x14ac:dyDescent="0.15"/>
    <row r="604" customFormat="1" ht="13" x14ac:dyDescent="0.15"/>
    <row r="605" customFormat="1" ht="13" x14ac:dyDescent="0.15"/>
    <row r="606" customFormat="1" ht="13" x14ac:dyDescent="0.15"/>
    <row r="607" customFormat="1" ht="13" x14ac:dyDescent="0.15"/>
    <row r="608" customFormat="1" ht="13" x14ac:dyDescent="0.15"/>
    <row r="609" customFormat="1" ht="13" x14ac:dyDescent="0.15"/>
    <row r="610" customFormat="1" ht="13" x14ac:dyDescent="0.15"/>
    <row r="611" customFormat="1" ht="13" x14ac:dyDescent="0.15"/>
    <row r="612" customFormat="1" ht="13" x14ac:dyDescent="0.15"/>
    <row r="613" customFormat="1" ht="13" x14ac:dyDescent="0.15"/>
    <row r="614" customFormat="1" ht="13" x14ac:dyDescent="0.15"/>
    <row r="615" customFormat="1" ht="13" x14ac:dyDescent="0.15"/>
    <row r="616" customFormat="1" ht="13" x14ac:dyDescent="0.15"/>
    <row r="617" customFormat="1" ht="13" x14ac:dyDescent="0.15"/>
    <row r="618" customFormat="1" ht="13" x14ac:dyDescent="0.15"/>
    <row r="619" customFormat="1" ht="13" x14ac:dyDescent="0.15"/>
    <row r="620" customFormat="1" ht="13" x14ac:dyDescent="0.15"/>
    <row r="621" customFormat="1" ht="13" x14ac:dyDescent="0.15"/>
    <row r="622" customFormat="1" ht="13" x14ac:dyDescent="0.15"/>
    <row r="623" customFormat="1" ht="13" x14ac:dyDescent="0.15"/>
    <row r="624" customFormat="1" ht="13" x14ac:dyDescent="0.15"/>
    <row r="625" customFormat="1" ht="13" x14ac:dyDescent="0.15"/>
    <row r="626" customFormat="1" ht="13" x14ac:dyDescent="0.15"/>
    <row r="627" customFormat="1" ht="13" x14ac:dyDescent="0.15"/>
    <row r="628" customFormat="1" ht="13" x14ac:dyDescent="0.15"/>
    <row r="629" customFormat="1" ht="13" x14ac:dyDescent="0.15"/>
    <row r="630" customFormat="1" ht="13" x14ac:dyDescent="0.15"/>
    <row r="631" customFormat="1" ht="13" x14ac:dyDescent="0.15"/>
    <row r="632" customFormat="1" ht="13" x14ac:dyDescent="0.15"/>
    <row r="633" customFormat="1" ht="13" x14ac:dyDescent="0.15"/>
    <row r="634" customFormat="1" ht="13" x14ac:dyDescent="0.15"/>
    <row r="635" customFormat="1" ht="13" x14ac:dyDescent="0.15"/>
    <row r="636" customFormat="1" ht="13" x14ac:dyDescent="0.15"/>
    <row r="637" customFormat="1" ht="13" x14ac:dyDescent="0.15"/>
    <row r="638" customFormat="1" ht="13" x14ac:dyDescent="0.15"/>
    <row r="639" customFormat="1" ht="13" x14ac:dyDescent="0.15"/>
    <row r="640" customFormat="1" ht="13" x14ac:dyDescent="0.15"/>
    <row r="641" customFormat="1" ht="13" x14ac:dyDescent="0.15"/>
    <row r="642" customFormat="1" ht="13" x14ac:dyDescent="0.15"/>
    <row r="643" customFormat="1" ht="13" x14ac:dyDescent="0.15"/>
    <row r="644" customFormat="1" ht="13" x14ac:dyDescent="0.15"/>
    <row r="645" customFormat="1" ht="13" x14ac:dyDescent="0.15"/>
    <row r="646" customFormat="1" ht="13" x14ac:dyDescent="0.15"/>
    <row r="647" customFormat="1" ht="13" x14ac:dyDescent="0.15"/>
    <row r="648" customFormat="1" ht="13" x14ac:dyDescent="0.15"/>
    <row r="649" customFormat="1" ht="13" x14ac:dyDescent="0.15"/>
    <row r="650" customFormat="1" ht="13" x14ac:dyDescent="0.15"/>
    <row r="651" customFormat="1" ht="13" x14ac:dyDescent="0.15"/>
    <row r="652" customFormat="1" ht="13" x14ac:dyDescent="0.15"/>
    <row r="653" customFormat="1" ht="13" x14ac:dyDescent="0.15"/>
    <row r="654" customFormat="1" ht="13" x14ac:dyDescent="0.15"/>
    <row r="655" customFormat="1" ht="13" x14ac:dyDescent="0.15"/>
    <row r="656" customFormat="1" ht="13" x14ac:dyDescent="0.15"/>
    <row r="657" customFormat="1" ht="13" x14ac:dyDescent="0.15"/>
    <row r="658" customFormat="1" ht="13" x14ac:dyDescent="0.15"/>
    <row r="659" customFormat="1" ht="13" x14ac:dyDescent="0.15"/>
    <row r="660" customFormat="1" ht="13" x14ac:dyDescent="0.15"/>
    <row r="661" customFormat="1" ht="13" x14ac:dyDescent="0.15"/>
    <row r="662" customFormat="1" ht="13" x14ac:dyDescent="0.15"/>
    <row r="663" customFormat="1" ht="13" x14ac:dyDescent="0.15"/>
    <row r="664" customFormat="1" ht="13" x14ac:dyDescent="0.15"/>
    <row r="665" customFormat="1" ht="13" x14ac:dyDescent="0.15"/>
    <row r="666" customFormat="1" ht="13" x14ac:dyDescent="0.15"/>
    <row r="667" customFormat="1" ht="13" x14ac:dyDescent="0.15"/>
    <row r="668" customFormat="1" ht="13" x14ac:dyDescent="0.15"/>
    <row r="669" customFormat="1" ht="13" x14ac:dyDescent="0.15"/>
    <row r="670" customFormat="1" ht="13" x14ac:dyDescent="0.15"/>
    <row r="671" customFormat="1" ht="13" x14ac:dyDescent="0.15"/>
    <row r="672" customFormat="1" ht="13" x14ac:dyDescent="0.15"/>
    <row r="673" customFormat="1" ht="13" x14ac:dyDescent="0.15"/>
    <row r="674" customFormat="1" ht="13" x14ac:dyDescent="0.15"/>
    <row r="675" customFormat="1" ht="13" x14ac:dyDescent="0.15"/>
    <row r="676" customFormat="1" ht="13" x14ac:dyDescent="0.15"/>
    <row r="677" customFormat="1" ht="13" x14ac:dyDescent="0.15"/>
    <row r="678" customFormat="1" ht="13" x14ac:dyDescent="0.15"/>
    <row r="679" customFormat="1" ht="13" x14ac:dyDescent="0.15"/>
    <row r="680" customFormat="1" ht="13" x14ac:dyDescent="0.15"/>
    <row r="681" customFormat="1" ht="13" x14ac:dyDescent="0.15"/>
    <row r="682" customFormat="1" ht="13" x14ac:dyDescent="0.15"/>
    <row r="683" customFormat="1" ht="13" x14ac:dyDescent="0.15"/>
    <row r="684" customFormat="1" ht="13" x14ac:dyDescent="0.15"/>
    <row r="685" customFormat="1" ht="13" x14ac:dyDescent="0.15"/>
    <row r="686" customFormat="1" ht="13" x14ac:dyDescent="0.15"/>
    <row r="687" customFormat="1" ht="13" x14ac:dyDescent="0.15"/>
    <row r="688" customFormat="1" ht="13" x14ac:dyDescent="0.15"/>
    <row r="689" customFormat="1" ht="13" x14ac:dyDescent="0.15"/>
    <row r="690" customFormat="1" ht="13" x14ac:dyDescent="0.15"/>
    <row r="691" customFormat="1" ht="13" x14ac:dyDescent="0.15"/>
    <row r="692" customFormat="1" ht="13" x14ac:dyDescent="0.15"/>
    <row r="693" customFormat="1" ht="13" x14ac:dyDescent="0.15"/>
    <row r="694" customFormat="1" ht="13" x14ac:dyDescent="0.15"/>
    <row r="695" customFormat="1" ht="13" x14ac:dyDescent="0.15"/>
    <row r="696" customFormat="1" ht="13" x14ac:dyDescent="0.15"/>
    <row r="697" customFormat="1" ht="13" x14ac:dyDescent="0.15"/>
    <row r="698" customFormat="1" ht="13" x14ac:dyDescent="0.15"/>
    <row r="699" customFormat="1" ht="13" x14ac:dyDescent="0.15"/>
    <row r="700" customFormat="1" ht="13" x14ac:dyDescent="0.15"/>
    <row r="701" customFormat="1" ht="13" x14ac:dyDescent="0.15"/>
    <row r="702" customFormat="1" ht="13" x14ac:dyDescent="0.15"/>
    <row r="703" customFormat="1" ht="13" x14ac:dyDescent="0.15"/>
    <row r="704" customFormat="1" ht="13" x14ac:dyDescent="0.15"/>
    <row r="705" customFormat="1" ht="13" x14ac:dyDescent="0.15"/>
    <row r="706" customFormat="1" ht="13" x14ac:dyDescent="0.15"/>
    <row r="707" customFormat="1" ht="13" x14ac:dyDescent="0.15"/>
    <row r="708" customFormat="1" ht="13" x14ac:dyDescent="0.15"/>
    <row r="709" customFormat="1" ht="13" x14ac:dyDescent="0.15"/>
    <row r="710" customFormat="1" ht="13" x14ac:dyDescent="0.15"/>
    <row r="711" customFormat="1" ht="13" x14ac:dyDescent="0.15"/>
    <row r="712" customFormat="1" ht="13" x14ac:dyDescent="0.15"/>
    <row r="713" customFormat="1" ht="13" x14ac:dyDescent="0.15"/>
    <row r="714" customFormat="1" ht="13" x14ac:dyDescent="0.15"/>
    <row r="715" customFormat="1" ht="13" x14ac:dyDescent="0.15"/>
    <row r="716" customFormat="1" ht="13" x14ac:dyDescent="0.15"/>
    <row r="717" customFormat="1" ht="13" x14ac:dyDescent="0.15"/>
    <row r="718" customFormat="1" ht="13" x14ac:dyDescent="0.15"/>
    <row r="719" customFormat="1" ht="13" x14ac:dyDescent="0.15"/>
    <row r="720" customFormat="1" ht="13" x14ac:dyDescent="0.15"/>
    <row r="721" customFormat="1" ht="13" x14ac:dyDescent="0.15"/>
    <row r="722" customFormat="1" ht="13" x14ac:dyDescent="0.15"/>
    <row r="723" customFormat="1" ht="13" x14ac:dyDescent="0.15"/>
    <row r="724" customFormat="1" ht="13" x14ac:dyDescent="0.15"/>
    <row r="725" customFormat="1" ht="13" x14ac:dyDescent="0.15"/>
    <row r="726" customFormat="1" ht="13" x14ac:dyDescent="0.15"/>
    <row r="727" customFormat="1" ht="13" x14ac:dyDescent="0.15"/>
    <row r="728" customFormat="1" ht="13" x14ac:dyDescent="0.15"/>
    <row r="729" customFormat="1" ht="13" x14ac:dyDescent="0.15"/>
    <row r="730" customFormat="1" ht="13" x14ac:dyDescent="0.15"/>
    <row r="731" customFormat="1" ht="13" x14ac:dyDescent="0.15"/>
    <row r="732" customFormat="1" ht="13" x14ac:dyDescent="0.15"/>
    <row r="733" customFormat="1" ht="13" x14ac:dyDescent="0.15"/>
    <row r="734" customFormat="1" ht="13" x14ac:dyDescent="0.15"/>
    <row r="735" customFormat="1" ht="13" x14ac:dyDescent="0.15"/>
    <row r="736" customFormat="1" ht="13" x14ac:dyDescent="0.15"/>
    <row r="737" customFormat="1" ht="13" x14ac:dyDescent="0.15"/>
    <row r="738" customFormat="1" ht="13" x14ac:dyDescent="0.15"/>
    <row r="739" customFormat="1" ht="13" x14ac:dyDescent="0.15"/>
    <row r="740" customFormat="1" ht="13" x14ac:dyDescent="0.15"/>
    <row r="741" customFormat="1" ht="13" x14ac:dyDescent="0.15"/>
    <row r="742" customFormat="1" ht="13" x14ac:dyDescent="0.15"/>
    <row r="743" customFormat="1" ht="13" x14ac:dyDescent="0.15"/>
    <row r="744" customFormat="1" ht="13" x14ac:dyDescent="0.15"/>
    <row r="745" customFormat="1" ht="13" x14ac:dyDescent="0.15"/>
    <row r="746" customFormat="1" ht="13" x14ac:dyDescent="0.15"/>
    <row r="747" customFormat="1" ht="13" x14ac:dyDescent="0.15"/>
    <row r="748" customFormat="1" ht="13" x14ac:dyDescent="0.15"/>
    <row r="749" customFormat="1" ht="13" x14ac:dyDescent="0.15"/>
    <row r="750" customFormat="1" ht="13" x14ac:dyDescent="0.15"/>
    <row r="751" customFormat="1" ht="13" x14ac:dyDescent="0.15"/>
    <row r="752" customFormat="1" ht="13" x14ac:dyDescent="0.15"/>
    <row r="753" customFormat="1" ht="13" x14ac:dyDescent="0.15"/>
    <row r="754" customFormat="1" ht="13" x14ac:dyDescent="0.15"/>
    <row r="755" customFormat="1" ht="13" x14ac:dyDescent="0.15"/>
    <row r="756" customFormat="1" ht="13" x14ac:dyDescent="0.15"/>
    <row r="757" customFormat="1" ht="13" x14ac:dyDescent="0.15"/>
    <row r="758" customFormat="1" ht="13" x14ac:dyDescent="0.15"/>
    <row r="759" customFormat="1" ht="13" x14ac:dyDescent="0.15"/>
    <row r="760" customFormat="1" ht="13" x14ac:dyDescent="0.15"/>
    <row r="761" customFormat="1" ht="13" x14ac:dyDescent="0.15"/>
    <row r="762" customFormat="1" ht="13" x14ac:dyDescent="0.15"/>
    <row r="763" customFormat="1" ht="13" x14ac:dyDescent="0.15"/>
    <row r="764" customFormat="1" ht="13" x14ac:dyDescent="0.15"/>
    <row r="765" customFormat="1" ht="13" x14ac:dyDescent="0.15"/>
    <row r="766" customFormat="1" ht="13" x14ac:dyDescent="0.15"/>
    <row r="767" customFormat="1" ht="13" x14ac:dyDescent="0.15"/>
    <row r="768" customFormat="1" ht="13" x14ac:dyDescent="0.15"/>
    <row r="769" customFormat="1" ht="13" x14ac:dyDescent="0.15"/>
    <row r="770" customFormat="1" ht="13" x14ac:dyDescent="0.15"/>
    <row r="771" customFormat="1" ht="13" x14ac:dyDescent="0.15"/>
    <row r="772" customFormat="1" ht="13" x14ac:dyDescent="0.15"/>
    <row r="773" customFormat="1" ht="13" x14ac:dyDescent="0.15"/>
    <row r="774" customFormat="1" ht="13" x14ac:dyDescent="0.15"/>
    <row r="775" customFormat="1" ht="13" x14ac:dyDescent="0.15"/>
    <row r="776" customFormat="1" ht="13" x14ac:dyDescent="0.15"/>
    <row r="777" customFormat="1" ht="13" x14ac:dyDescent="0.15"/>
    <row r="778" customFormat="1" ht="13" x14ac:dyDescent="0.15"/>
    <row r="779" customFormat="1" ht="13" x14ac:dyDescent="0.15"/>
    <row r="780" customFormat="1" ht="13" x14ac:dyDescent="0.15"/>
    <row r="781" customFormat="1" ht="13" x14ac:dyDescent="0.15"/>
    <row r="782" customFormat="1" ht="13" x14ac:dyDescent="0.15"/>
    <row r="783" customFormat="1" ht="13" x14ac:dyDescent="0.15"/>
    <row r="784" customFormat="1" ht="13" x14ac:dyDescent="0.15"/>
    <row r="785" customFormat="1" ht="13" x14ac:dyDescent="0.15"/>
    <row r="786" customFormat="1" ht="13" x14ac:dyDescent="0.15"/>
    <row r="787" customFormat="1" ht="13" x14ac:dyDescent="0.15"/>
    <row r="788" customFormat="1" ht="13" x14ac:dyDescent="0.15"/>
    <row r="789" customFormat="1" ht="13" x14ac:dyDescent="0.15"/>
    <row r="790" customFormat="1" ht="13" x14ac:dyDescent="0.15"/>
    <row r="791" customFormat="1" ht="13" x14ac:dyDescent="0.15"/>
    <row r="792" customFormat="1" ht="13" x14ac:dyDescent="0.15"/>
    <row r="793" customFormat="1" ht="13" x14ac:dyDescent="0.15"/>
    <row r="794" customFormat="1" ht="13" x14ac:dyDescent="0.15"/>
    <row r="795" customFormat="1" ht="13" x14ac:dyDescent="0.15"/>
    <row r="796" customFormat="1" ht="13" x14ac:dyDescent="0.15"/>
    <row r="797" customFormat="1" ht="13" x14ac:dyDescent="0.15"/>
    <row r="798" customFormat="1" ht="13" x14ac:dyDescent="0.15"/>
    <row r="799" customFormat="1" ht="13" x14ac:dyDescent="0.15"/>
    <row r="800" customFormat="1" ht="13" x14ac:dyDescent="0.15"/>
    <row r="801" customFormat="1" ht="13" x14ac:dyDescent="0.15"/>
    <row r="802" customFormat="1" ht="13" x14ac:dyDescent="0.15"/>
    <row r="803" customFormat="1" ht="13" x14ac:dyDescent="0.15"/>
    <row r="804" customFormat="1" ht="13" x14ac:dyDescent="0.15"/>
    <row r="805" customFormat="1" ht="13" x14ac:dyDescent="0.15"/>
    <row r="806" customFormat="1" ht="13" x14ac:dyDescent="0.15"/>
    <row r="807" customFormat="1" ht="13" x14ac:dyDescent="0.15"/>
    <row r="808" customFormat="1" ht="13" x14ac:dyDescent="0.15"/>
    <row r="809" customFormat="1" ht="13" x14ac:dyDescent="0.15"/>
    <row r="810" customFormat="1" ht="13" x14ac:dyDescent="0.15"/>
    <row r="811" customFormat="1" ht="13" x14ac:dyDescent="0.15"/>
    <row r="812" customFormat="1" ht="13" x14ac:dyDescent="0.15"/>
    <row r="813" customFormat="1" ht="13" x14ac:dyDescent="0.15"/>
    <row r="814" customFormat="1" ht="13" x14ac:dyDescent="0.15"/>
    <row r="815" customFormat="1" ht="13" x14ac:dyDescent="0.15"/>
    <row r="816" customFormat="1" ht="13" x14ac:dyDescent="0.15"/>
    <row r="817" customFormat="1" ht="13" x14ac:dyDescent="0.15"/>
    <row r="818" customFormat="1" ht="13" x14ac:dyDescent="0.15"/>
    <row r="819" customFormat="1" ht="13" x14ac:dyDescent="0.15"/>
    <row r="820" customFormat="1" ht="13" x14ac:dyDescent="0.15"/>
    <row r="821" customFormat="1" ht="13" x14ac:dyDescent="0.15"/>
    <row r="822" customFormat="1" ht="13" x14ac:dyDescent="0.15"/>
    <row r="823" customFormat="1" ht="13" x14ac:dyDescent="0.15"/>
    <row r="824" customFormat="1" ht="13" x14ac:dyDescent="0.15"/>
    <row r="825" customFormat="1" ht="13" x14ac:dyDescent="0.15"/>
    <row r="826" customFormat="1" ht="13" x14ac:dyDescent="0.15"/>
    <row r="827" customFormat="1" ht="13" x14ac:dyDescent="0.15"/>
    <row r="828" customFormat="1" ht="13" x14ac:dyDescent="0.15"/>
    <row r="829" customFormat="1" ht="13" x14ac:dyDescent="0.15"/>
    <row r="830" customFormat="1" ht="13" x14ac:dyDescent="0.15"/>
    <row r="831" customFormat="1" ht="13" x14ac:dyDescent="0.15"/>
    <row r="832" customFormat="1" ht="13" x14ac:dyDescent="0.15"/>
    <row r="833" customFormat="1" ht="13" x14ac:dyDescent="0.15"/>
    <row r="834" customFormat="1" ht="13" x14ac:dyDescent="0.15"/>
    <row r="835" customFormat="1" ht="13" x14ac:dyDescent="0.15"/>
    <row r="836" customFormat="1" ht="13" x14ac:dyDescent="0.15"/>
    <row r="837" customFormat="1" ht="13" x14ac:dyDescent="0.15"/>
    <row r="838" customFormat="1" ht="13" x14ac:dyDescent="0.15"/>
    <row r="839" customFormat="1" ht="13" x14ac:dyDescent="0.15"/>
    <row r="840" customFormat="1" ht="13" x14ac:dyDescent="0.15"/>
    <row r="841" customFormat="1" ht="13" x14ac:dyDescent="0.15"/>
    <row r="842" customFormat="1" ht="13" x14ac:dyDescent="0.15"/>
    <row r="843" customFormat="1" ht="13" x14ac:dyDescent="0.15"/>
    <row r="844" customFormat="1" ht="13" x14ac:dyDescent="0.15"/>
    <row r="845" customFormat="1" ht="13" x14ac:dyDescent="0.15"/>
    <row r="846" customFormat="1" ht="13" x14ac:dyDescent="0.15"/>
    <row r="847" customFormat="1" ht="13" x14ac:dyDescent="0.15"/>
    <row r="848" customFormat="1" ht="13" x14ac:dyDescent="0.15"/>
    <row r="849" customFormat="1" ht="13" x14ac:dyDescent="0.15"/>
    <row r="850" customFormat="1" ht="13" x14ac:dyDescent="0.15"/>
    <row r="851" customFormat="1" ht="13" x14ac:dyDescent="0.15"/>
    <row r="852" customFormat="1" ht="13" x14ac:dyDescent="0.15"/>
    <row r="853" customFormat="1" ht="13" x14ac:dyDescent="0.15"/>
    <row r="854" customFormat="1" ht="13" x14ac:dyDescent="0.15"/>
    <row r="855" customFormat="1" ht="13" x14ac:dyDescent="0.15"/>
    <row r="856" customFormat="1" ht="13" x14ac:dyDescent="0.15"/>
    <row r="857" customFormat="1" ht="13" x14ac:dyDescent="0.15"/>
    <row r="858" customFormat="1" ht="13" x14ac:dyDescent="0.15"/>
    <row r="859" customFormat="1" ht="13" x14ac:dyDescent="0.15"/>
    <row r="860" customFormat="1" ht="13" x14ac:dyDescent="0.15"/>
    <row r="861" customFormat="1" ht="13" x14ac:dyDescent="0.15"/>
    <row r="862" customFormat="1" ht="13" x14ac:dyDescent="0.15"/>
    <row r="863" customFormat="1" ht="13" x14ac:dyDescent="0.15"/>
    <row r="864" customFormat="1" ht="13" x14ac:dyDescent="0.15"/>
    <row r="865" customFormat="1" ht="13" x14ac:dyDescent="0.15"/>
    <row r="866" customFormat="1" ht="13" x14ac:dyDescent="0.15"/>
    <row r="867" customFormat="1" ht="13" x14ac:dyDescent="0.15"/>
    <row r="868" customFormat="1" ht="13" x14ac:dyDescent="0.15"/>
    <row r="869" customFormat="1" ht="13" x14ac:dyDescent="0.15"/>
    <row r="870" customFormat="1" ht="13" x14ac:dyDescent="0.15"/>
    <row r="871" customFormat="1" ht="13" x14ac:dyDescent="0.15"/>
    <row r="872" customFormat="1" ht="13" x14ac:dyDescent="0.15"/>
    <row r="873" customFormat="1" ht="13" x14ac:dyDescent="0.15"/>
    <row r="874" customFormat="1" ht="13" x14ac:dyDescent="0.15"/>
    <row r="875" customFormat="1" ht="13" x14ac:dyDescent="0.15"/>
    <row r="876" customFormat="1" ht="13" x14ac:dyDescent="0.15"/>
    <row r="877" customFormat="1" ht="13" x14ac:dyDescent="0.15"/>
    <row r="878" customFormat="1" ht="13" x14ac:dyDescent="0.15"/>
    <row r="879" customFormat="1" ht="13" x14ac:dyDescent="0.15"/>
    <row r="880" customFormat="1" ht="13" x14ac:dyDescent="0.15"/>
    <row r="881" customFormat="1" ht="13" x14ac:dyDescent="0.15"/>
    <row r="882" customFormat="1" ht="13" x14ac:dyDescent="0.15"/>
    <row r="883" customFormat="1" ht="13" x14ac:dyDescent="0.15"/>
    <row r="884" customFormat="1" ht="13" x14ac:dyDescent="0.15"/>
    <row r="885" customFormat="1" ht="13" x14ac:dyDescent="0.15"/>
    <row r="886" customFormat="1" ht="13" x14ac:dyDescent="0.15"/>
    <row r="887" customFormat="1" ht="13" x14ac:dyDescent="0.15"/>
    <row r="888" customFormat="1" ht="13" x14ac:dyDescent="0.15"/>
    <row r="889" customFormat="1" ht="13" x14ac:dyDescent="0.15"/>
    <row r="890" customFormat="1" ht="13" x14ac:dyDescent="0.15"/>
    <row r="891" customFormat="1" ht="13" x14ac:dyDescent="0.15"/>
    <row r="892" customFormat="1" ht="13" x14ac:dyDescent="0.15"/>
    <row r="893" customFormat="1" ht="13" x14ac:dyDescent="0.15"/>
    <row r="894" customFormat="1" ht="13" x14ac:dyDescent="0.15"/>
    <row r="895" customFormat="1" ht="13" x14ac:dyDescent="0.15"/>
    <row r="896" customFormat="1" ht="13" x14ac:dyDescent="0.15"/>
    <row r="897" customFormat="1" ht="13" x14ac:dyDescent="0.15"/>
    <row r="898" customFormat="1" ht="13" x14ac:dyDescent="0.15"/>
    <row r="899" customFormat="1" ht="13" x14ac:dyDescent="0.15"/>
    <row r="900" customFormat="1" ht="13" x14ac:dyDescent="0.15"/>
    <row r="901" customFormat="1" ht="13" x14ac:dyDescent="0.15"/>
    <row r="902" customFormat="1" ht="13" x14ac:dyDescent="0.15"/>
    <row r="903" customFormat="1" ht="13" x14ac:dyDescent="0.15"/>
    <row r="904" customFormat="1" ht="13" x14ac:dyDescent="0.15"/>
    <row r="905" customFormat="1" ht="13" x14ac:dyDescent="0.15"/>
    <row r="906" customFormat="1" ht="13" x14ac:dyDescent="0.15"/>
    <row r="907" customFormat="1" ht="13" x14ac:dyDescent="0.15"/>
    <row r="908" customFormat="1" ht="13" x14ac:dyDescent="0.15"/>
    <row r="909" customFormat="1" ht="13" x14ac:dyDescent="0.15"/>
    <row r="910" customFormat="1" ht="13" x14ac:dyDescent="0.15"/>
    <row r="911" customFormat="1" ht="13" x14ac:dyDescent="0.15"/>
    <row r="912" customFormat="1" ht="13" x14ac:dyDescent="0.15"/>
    <row r="913" customFormat="1" ht="13" x14ac:dyDescent="0.15"/>
    <row r="914" customFormat="1" ht="13" x14ac:dyDescent="0.15"/>
    <row r="915" customFormat="1" ht="13" x14ac:dyDescent="0.15"/>
    <row r="916" customFormat="1" ht="13" x14ac:dyDescent="0.15"/>
    <row r="917" customFormat="1" ht="13" x14ac:dyDescent="0.15"/>
    <row r="918" customFormat="1" ht="13" x14ac:dyDescent="0.15"/>
    <row r="919" customFormat="1" ht="13" x14ac:dyDescent="0.15"/>
    <row r="920" customFormat="1" ht="13" x14ac:dyDescent="0.15"/>
    <row r="921" customFormat="1" ht="13" x14ac:dyDescent="0.15"/>
    <row r="922" customFormat="1" ht="13" x14ac:dyDescent="0.15"/>
    <row r="923" customFormat="1" ht="13" x14ac:dyDescent="0.15"/>
    <row r="924" customFormat="1" ht="13" x14ac:dyDescent="0.15"/>
    <row r="925" customFormat="1" ht="13" x14ac:dyDescent="0.15"/>
    <row r="926" customFormat="1" ht="13" x14ac:dyDescent="0.15"/>
    <row r="927" customFormat="1" ht="13" x14ac:dyDescent="0.15"/>
    <row r="928" customFormat="1" ht="13" x14ac:dyDescent="0.15"/>
    <row r="929" customFormat="1" ht="13" x14ac:dyDescent="0.15"/>
    <row r="930" customFormat="1" ht="13" x14ac:dyDescent="0.15"/>
    <row r="931" customFormat="1" ht="13" x14ac:dyDescent="0.15"/>
    <row r="932" customFormat="1" ht="13" x14ac:dyDescent="0.15"/>
    <row r="933" customFormat="1" ht="13" x14ac:dyDescent="0.15"/>
    <row r="934" customFormat="1" ht="13" x14ac:dyDescent="0.15"/>
    <row r="935" customFormat="1" ht="13" x14ac:dyDescent="0.15"/>
    <row r="936" customFormat="1" ht="13" x14ac:dyDescent="0.15"/>
    <row r="937" customFormat="1" ht="13" x14ac:dyDescent="0.15"/>
    <row r="938" customFormat="1" ht="13" x14ac:dyDescent="0.15"/>
    <row r="939" customFormat="1" ht="13" x14ac:dyDescent="0.15"/>
    <row r="940" customFormat="1" ht="13" x14ac:dyDescent="0.15"/>
    <row r="941" customFormat="1" ht="13" x14ac:dyDescent="0.15"/>
    <row r="942" customFormat="1" ht="13" x14ac:dyDescent="0.15"/>
    <row r="943" customFormat="1" ht="13" x14ac:dyDescent="0.15"/>
    <row r="944" customFormat="1" ht="13" x14ac:dyDescent="0.15"/>
    <row r="945" customFormat="1" ht="13" x14ac:dyDescent="0.15"/>
    <row r="946" customFormat="1" ht="13" x14ac:dyDescent="0.15"/>
    <row r="947" customFormat="1" ht="13" x14ac:dyDescent="0.15"/>
    <row r="948" customFormat="1" ht="13" x14ac:dyDescent="0.15"/>
    <row r="949" customFormat="1" ht="13" x14ac:dyDescent="0.15"/>
    <row r="950" customFormat="1" ht="13" x14ac:dyDescent="0.15"/>
    <row r="951" customFormat="1" ht="13" x14ac:dyDescent="0.15"/>
    <row r="952" customFormat="1" ht="13" x14ac:dyDescent="0.15"/>
    <row r="953" customFormat="1" ht="13" x14ac:dyDescent="0.15"/>
    <row r="954" customFormat="1" ht="13" x14ac:dyDescent="0.15"/>
    <row r="955" customFormat="1" ht="13" x14ac:dyDescent="0.15"/>
    <row r="956" customFormat="1" ht="13" x14ac:dyDescent="0.15"/>
    <row r="957" customFormat="1" ht="13" x14ac:dyDescent="0.15"/>
    <row r="958" customFormat="1" ht="13" x14ac:dyDescent="0.15"/>
    <row r="959" customFormat="1" ht="13" x14ac:dyDescent="0.15"/>
    <row r="960" customFormat="1" ht="13" x14ac:dyDescent="0.15"/>
    <row r="961" customFormat="1" ht="13" x14ac:dyDescent="0.15"/>
    <row r="962" customFormat="1" ht="13" x14ac:dyDescent="0.15"/>
    <row r="963" customFormat="1" ht="13" x14ac:dyDescent="0.15"/>
    <row r="964" customFormat="1" ht="13" x14ac:dyDescent="0.15"/>
    <row r="965" customFormat="1" ht="13" x14ac:dyDescent="0.15"/>
    <row r="966" customFormat="1" ht="13" x14ac:dyDescent="0.15"/>
    <row r="967" customFormat="1" ht="13" x14ac:dyDescent="0.15"/>
    <row r="968" customFormat="1" ht="13" x14ac:dyDescent="0.15"/>
    <row r="969" customFormat="1" ht="13" x14ac:dyDescent="0.15"/>
    <row r="970" customFormat="1" ht="13" x14ac:dyDescent="0.15"/>
    <row r="971" customFormat="1" ht="13" x14ac:dyDescent="0.15"/>
    <row r="972" customFormat="1" ht="13" x14ac:dyDescent="0.15"/>
    <row r="973" customFormat="1" ht="13" x14ac:dyDescent="0.15"/>
    <row r="974" customFormat="1" ht="13" x14ac:dyDescent="0.15"/>
    <row r="975" customFormat="1" ht="13" x14ac:dyDescent="0.15"/>
    <row r="976" customFormat="1" ht="13" x14ac:dyDescent="0.15"/>
    <row r="977" customFormat="1" ht="13" x14ac:dyDescent="0.15"/>
    <row r="978" customFormat="1" ht="13" x14ac:dyDescent="0.15"/>
    <row r="979" customFormat="1" ht="13" x14ac:dyDescent="0.15"/>
    <row r="980" customFormat="1" ht="13" x14ac:dyDescent="0.15"/>
    <row r="981" customFormat="1" ht="13" x14ac:dyDescent="0.15"/>
    <row r="982" customFormat="1" ht="13" x14ac:dyDescent="0.15"/>
    <row r="983" customFormat="1" ht="13" x14ac:dyDescent="0.15"/>
    <row r="984" customFormat="1" ht="13" x14ac:dyDescent="0.15"/>
    <row r="985" customFormat="1" ht="13" x14ac:dyDescent="0.15"/>
    <row r="986" customFormat="1" ht="13" x14ac:dyDescent="0.15"/>
    <row r="987" customFormat="1" ht="13" x14ac:dyDescent="0.15"/>
    <row r="988" customFormat="1" ht="13" x14ac:dyDescent="0.15"/>
    <row r="989" customFormat="1" ht="13" x14ac:dyDescent="0.15"/>
    <row r="990" customFormat="1" ht="13" x14ac:dyDescent="0.15"/>
    <row r="991" customFormat="1" ht="13" x14ac:dyDescent="0.15"/>
    <row r="992" customFormat="1" ht="13" x14ac:dyDescent="0.15"/>
    <row r="993" customFormat="1" ht="13" x14ac:dyDescent="0.15"/>
    <row r="994" customFormat="1" ht="13" x14ac:dyDescent="0.15"/>
    <row r="995" customFormat="1" ht="13" x14ac:dyDescent="0.15"/>
    <row r="996" customFormat="1" ht="13" x14ac:dyDescent="0.15"/>
    <row r="997" customFormat="1" ht="13" x14ac:dyDescent="0.15"/>
    <row r="998" customFormat="1" ht="13" x14ac:dyDescent="0.15"/>
    <row r="999" customFormat="1" ht="13" x14ac:dyDescent="0.15"/>
    <row r="1000" customFormat="1" ht="13" x14ac:dyDescent="0.15"/>
    <row r="1001" customFormat="1" ht="13" x14ac:dyDescent="0.15"/>
    <row r="1002" customFormat="1" ht="13" x14ac:dyDescent="0.15"/>
    <row r="1003" customFormat="1" ht="13" x14ac:dyDescent="0.15"/>
    <row r="1004" customFormat="1" ht="13" x14ac:dyDescent="0.15"/>
    <row r="1005" customFormat="1" ht="13" x14ac:dyDescent="0.15"/>
    <row r="1006" customFormat="1" ht="13" x14ac:dyDescent="0.15"/>
    <row r="1007" customFormat="1" ht="13" x14ac:dyDescent="0.15"/>
    <row r="1008" customFormat="1" ht="13" x14ac:dyDescent="0.15"/>
    <row r="1009" customFormat="1" ht="13" x14ac:dyDescent="0.15"/>
    <row r="1010" customFormat="1" ht="13" x14ac:dyDescent="0.15"/>
    <row r="1011" customFormat="1" ht="13" x14ac:dyDescent="0.15"/>
    <row r="1012" customFormat="1" ht="13" x14ac:dyDescent="0.15"/>
    <row r="1013" customFormat="1" ht="13" x14ac:dyDescent="0.15"/>
    <row r="1014" customFormat="1" ht="13" x14ac:dyDescent="0.15"/>
    <row r="1015" customFormat="1" ht="13" x14ac:dyDescent="0.15"/>
    <row r="1016" customFormat="1" ht="13" x14ac:dyDescent="0.15"/>
    <row r="1017" customFormat="1" ht="13" x14ac:dyDescent="0.15"/>
    <row r="1018" customFormat="1" ht="13" x14ac:dyDescent="0.15"/>
    <row r="1019" customFormat="1" ht="13" x14ac:dyDescent="0.15"/>
    <row r="1020" customFormat="1" ht="13" x14ac:dyDescent="0.15"/>
    <row r="1021" customFormat="1" ht="13" x14ac:dyDescent="0.15"/>
    <row r="1022" customFormat="1" ht="13" x14ac:dyDescent="0.15"/>
    <row r="1023" customFormat="1" ht="13" x14ac:dyDescent="0.15"/>
    <row r="1024" customFormat="1" ht="13" x14ac:dyDescent="0.15"/>
    <row r="1025" customFormat="1" ht="13" x14ac:dyDescent="0.15"/>
    <row r="1026" customFormat="1" ht="13" x14ac:dyDescent="0.15"/>
    <row r="1027" customFormat="1" ht="13" x14ac:dyDescent="0.15"/>
    <row r="1028" customFormat="1" ht="13" x14ac:dyDescent="0.15"/>
    <row r="1029" customFormat="1" ht="13" x14ac:dyDescent="0.15"/>
    <row r="1030" customFormat="1" ht="13" x14ac:dyDescent="0.15"/>
    <row r="1031" customFormat="1" ht="13" x14ac:dyDescent="0.15"/>
    <row r="1032" customFormat="1" ht="13" x14ac:dyDescent="0.15"/>
    <row r="1033" customFormat="1" ht="13" x14ac:dyDescent="0.15"/>
    <row r="1034" customFormat="1" ht="13" x14ac:dyDescent="0.15"/>
    <row r="1035" customFormat="1" ht="13" x14ac:dyDescent="0.15"/>
    <row r="1036" customFormat="1" ht="13" x14ac:dyDescent="0.15"/>
    <row r="1037" customFormat="1" ht="13" x14ac:dyDescent="0.15"/>
    <row r="1038" customFormat="1" ht="13" x14ac:dyDescent="0.15"/>
    <row r="1039" customFormat="1" ht="13" x14ac:dyDescent="0.15"/>
    <row r="1040" customFormat="1" ht="13" x14ac:dyDescent="0.15"/>
    <row r="1041" customFormat="1" ht="13" x14ac:dyDescent="0.15"/>
    <row r="1042" customFormat="1" ht="13" x14ac:dyDescent="0.15"/>
    <row r="1043" customFormat="1" ht="13" x14ac:dyDescent="0.15"/>
    <row r="1044" customFormat="1" ht="13" x14ac:dyDescent="0.15"/>
    <row r="1045" customFormat="1" ht="13" x14ac:dyDescent="0.15"/>
    <row r="1046" customFormat="1" ht="13" x14ac:dyDescent="0.15"/>
    <row r="1047" customFormat="1" ht="13" x14ac:dyDescent="0.15"/>
    <row r="1048" customFormat="1" ht="13" x14ac:dyDescent="0.15"/>
    <row r="1049" customFormat="1" ht="13" x14ac:dyDescent="0.15"/>
    <row r="1050" customFormat="1" ht="13" x14ac:dyDescent="0.15"/>
    <row r="1051" customFormat="1" ht="13" x14ac:dyDescent="0.15"/>
    <row r="1052" customFormat="1" ht="13" x14ac:dyDescent="0.15"/>
    <row r="1053" customFormat="1" ht="13" x14ac:dyDescent="0.15"/>
    <row r="1054" customFormat="1" ht="13" x14ac:dyDescent="0.15"/>
    <row r="1055" customFormat="1" ht="13" x14ac:dyDescent="0.15"/>
    <row r="1056" customFormat="1" ht="13" x14ac:dyDescent="0.15"/>
    <row r="1057" customFormat="1" ht="13" x14ac:dyDescent="0.15"/>
    <row r="1058" customFormat="1" ht="13" x14ac:dyDescent="0.15"/>
    <row r="1059" customFormat="1" ht="13" x14ac:dyDescent="0.15"/>
    <row r="1060" customFormat="1" ht="13" x14ac:dyDescent="0.15"/>
    <row r="1061" customFormat="1" ht="13" x14ac:dyDescent="0.15"/>
    <row r="1062" customFormat="1" ht="13" x14ac:dyDescent="0.15"/>
    <row r="1063" customFormat="1" ht="13" x14ac:dyDescent="0.15"/>
    <row r="1064" customFormat="1" ht="13" x14ac:dyDescent="0.15"/>
    <row r="1065" customFormat="1" ht="13" x14ac:dyDescent="0.15"/>
    <row r="1066" customFormat="1" ht="13" x14ac:dyDescent="0.15"/>
    <row r="1067" customFormat="1" ht="13" x14ac:dyDescent="0.15"/>
    <row r="1068" customFormat="1" ht="13" x14ac:dyDescent="0.15"/>
    <row r="1069" customFormat="1" ht="13" x14ac:dyDescent="0.15"/>
    <row r="1070" customFormat="1" ht="13" x14ac:dyDescent="0.15"/>
    <row r="1071" customFormat="1" ht="13" x14ac:dyDescent="0.15"/>
    <row r="1072" customFormat="1" ht="13" x14ac:dyDescent="0.15"/>
    <row r="1073" customFormat="1" ht="13" x14ac:dyDescent="0.15"/>
    <row r="1074" customFormat="1" ht="13" x14ac:dyDescent="0.15"/>
    <row r="1075" customFormat="1" ht="13" x14ac:dyDescent="0.15"/>
    <row r="1076" customFormat="1" ht="13" x14ac:dyDescent="0.15"/>
    <row r="1077" customFormat="1" ht="13" x14ac:dyDescent="0.15"/>
    <row r="1078" customFormat="1" ht="13" x14ac:dyDescent="0.15"/>
    <row r="1079" customFormat="1" ht="13" x14ac:dyDescent="0.15"/>
    <row r="1080" customFormat="1" ht="13" x14ac:dyDescent="0.15"/>
    <row r="1081" customFormat="1" ht="13" x14ac:dyDescent="0.15"/>
    <row r="1082" customFormat="1" ht="13" x14ac:dyDescent="0.15"/>
    <row r="1083" customFormat="1" ht="13" x14ac:dyDescent="0.15"/>
    <row r="1084" customFormat="1" ht="13" x14ac:dyDescent="0.15"/>
    <row r="1085" customFormat="1" ht="13" x14ac:dyDescent="0.15"/>
    <row r="1086" customFormat="1" ht="13" x14ac:dyDescent="0.15"/>
    <row r="1087" customFormat="1" ht="13" x14ac:dyDescent="0.15"/>
    <row r="1088" customFormat="1" ht="13" x14ac:dyDescent="0.15"/>
    <row r="1089" customFormat="1" ht="13" x14ac:dyDescent="0.15"/>
    <row r="1090" customFormat="1" ht="13" x14ac:dyDescent="0.15"/>
    <row r="1091" customFormat="1" ht="13" x14ac:dyDescent="0.15"/>
    <row r="1092" customFormat="1" ht="13" x14ac:dyDescent="0.15"/>
    <row r="1093" customFormat="1" ht="13" x14ac:dyDescent="0.15"/>
    <row r="1094" customFormat="1" ht="13" x14ac:dyDescent="0.15"/>
    <row r="1095" customFormat="1" ht="13" x14ac:dyDescent="0.15"/>
    <row r="1096" customFormat="1" ht="13" x14ac:dyDescent="0.15"/>
    <row r="1097" customFormat="1" ht="13" x14ac:dyDescent="0.15"/>
    <row r="1098" customFormat="1" ht="13" x14ac:dyDescent="0.15"/>
    <row r="1099" customFormat="1" ht="13" x14ac:dyDescent="0.15"/>
    <row r="1100" customFormat="1" ht="13" x14ac:dyDescent="0.15"/>
    <row r="1101" customFormat="1" ht="13" x14ac:dyDescent="0.15"/>
    <row r="1102" customFormat="1" ht="13" x14ac:dyDescent="0.15"/>
    <row r="1103" customFormat="1" ht="13" x14ac:dyDescent="0.15"/>
    <row r="1104" customFormat="1" ht="13" x14ac:dyDescent="0.15"/>
    <row r="1105" customFormat="1" ht="13" x14ac:dyDescent="0.15"/>
    <row r="1106" customFormat="1" ht="13" x14ac:dyDescent="0.15"/>
    <row r="1107" customFormat="1" ht="13" x14ac:dyDescent="0.15"/>
    <row r="1108" customFormat="1" ht="13" x14ac:dyDescent="0.15"/>
    <row r="1109" customFormat="1" ht="13" x14ac:dyDescent="0.15"/>
    <row r="1110" customFormat="1" ht="13" x14ac:dyDescent="0.15"/>
    <row r="1111" customFormat="1" ht="13" x14ac:dyDescent="0.15"/>
    <row r="1112" customFormat="1" ht="13" x14ac:dyDescent="0.15"/>
    <row r="1113" customFormat="1" ht="13" x14ac:dyDescent="0.15"/>
    <row r="1114" customFormat="1" ht="13" x14ac:dyDescent="0.15"/>
    <row r="1115" customFormat="1" ht="13" x14ac:dyDescent="0.15"/>
    <row r="1116" customFormat="1" ht="13" x14ac:dyDescent="0.15"/>
    <row r="1117" customFormat="1" ht="13" x14ac:dyDescent="0.15"/>
    <row r="1118" customFormat="1" ht="13" x14ac:dyDescent="0.15"/>
    <row r="1119" customFormat="1" ht="13" x14ac:dyDescent="0.15"/>
    <row r="1120" customFormat="1" ht="13" x14ac:dyDescent="0.15"/>
    <row r="1121" customFormat="1" ht="13" x14ac:dyDescent="0.15"/>
    <row r="1122" customFormat="1" ht="13" x14ac:dyDescent="0.15"/>
    <row r="1123" customFormat="1" ht="13" x14ac:dyDescent="0.15"/>
    <row r="1124" customFormat="1" ht="13" x14ac:dyDescent="0.15"/>
    <row r="1125" customFormat="1" ht="13" x14ac:dyDescent="0.15"/>
    <row r="1126" customFormat="1" ht="13" x14ac:dyDescent="0.15"/>
    <row r="1127" customFormat="1" ht="13" x14ac:dyDescent="0.15"/>
    <row r="1128" customFormat="1" ht="13" x14ac:dyDescent="0.15"/>
    <row r="1129" customFormat="1" ht="13" x14ac:dyDescent="0.15"/>
    <row r="1130" customFormat="1" ht="13" x14ac:dyDescent="0.15"/>
    <row r="1131" customFormat="1" ht="13" x14ac:dyDescent="0.15"/>
    <row r="1132" customFormat="1" ht="13" x14ac:dyDescent="0.15"/>
    <row r="1133" customFormat="1" ht="13" x14ac:dyDescent="0.15"/>
    <row r="1134" customFormat="1" ht="13" x14ac:dyDescent="0.15"/>
    <row r="1135" customFormat="1" ht="13" x14ac:dyDescent="0.15"/>
    <row r="1136" customFormat="1" ht="13" x14ac:dyDescent="0.15"/>
    <row r="1137" customFormat="1" ht="13" x14ac:dyDescent="0.15"/>
    <row r="1138" customFormat="1" ht="13" x14ac:dyDescent="0.15"/>
    <row r="1139" customFormat="1" ht="13" x14ac:dyDescent="0.15"/>
    <row r="1140" customFormat="1" ht="13" x14ac:dyDescent="0.15"/>
    <row r="1141" customFormat="1" ht="13" x14ac:dyDescent="0.15"/>
    <row r="1142" customFormat="1" ht="13" x14ac:dyDescent="0.15"/>
    <row r="1143" customFormat="1" ht="13" x14ac:dyDescent="0.15"/>
    <row r="1144" customFormat="1" ht="13" x14ac:dyDescent="0.15"/>
    <row r="1145" customFormat="1" ht="13" x14ac:dyDescent="0.15"/>
    <row r="1146" customFormat="1" ht="13" x14ac:dyDescent="0.15"/>
    <row r="1147" customFormat="1" ht="13" x14ac:dyDescent="0.15"/>
    <row r="1148" customFormat="1" ht="13" x14ac:dyDescent="0.15"/>
    <row r="1149" customFormat="1" ht="13" x14ac:dyDescent="0.15"/>
    <row r="1150" customFormat="1" ht="13" x14ac:dyDescent="0.15"/>
    <row r="1151" customFormat="1" ht="13" x14ac:dyDescent="0.15"/>
    <row r="1152" customFormat="1" ht="13" x14ac:dyDescent="0.15"/>
    <row r="1153" customFormat="1" ht="13" x14ac:dyDescent="0.15"/>
    <row r="1154" customFormat="1" ht="13" x14ac:dyDescent="0.15"/>
    <row r="1155" customFormat="1" ht="13" x14ac:dyDescent="0.15"/>
    <row r="1156" customFormat="1" ht="13" x14ac:dyDescent="0.15"/>
    <row r="1157" customFormat="1" ht="13" x14ac:dyDescent="0.15"/>
    <row r="1158" customFormat="1" ht="13" x14ac:dyDescent="0.15"/>
    <row r="1159" customFormat="1" ht="13" x14ac:dyDescent="0.15"/>
    <row r="1160" customFormat="1" ht="13" x14ac:dyDescent="0.15"/>
    <row r="1161" customFormat="1" ht="13" x14ac:dyDescent="0.15"/>
    <row r="1162" customFormat="1" ht="13" x14ac:dyDescent="0.15"/>
    <row r="1163" customFormat="1" ht="13" x14ac:dyDescent="0.15"/>
    <row r="1164" customFormat="1" ht="13" x14ac:dyDescent="0.15"/>
    <row r="1165" customFormat="1" ht="13" x14ac:dyDescent="0.15"/>
    <row r="1166" customFormat="1" ht="13" x14ac:dyDescent="0.15"/>
    <row r="1167" customFormat="1" ht="13" x14ac:dyDescent="0.15"/>
    <row r="1168" customFormat="1" ht="13" x14ac:dyDescent="0.15"/>
    <row r="1169" customFormat="1" ht="13" x14ac:dyDescent="0.15"/>
    <row r="1170" customFormat="1" ht="13" x14ac:dyDescent="0.15"/>
    <row r="1171" customFormat="1" ht="13" x14ac:dyDescent="0.15"/>
    <row r="1172" customFormat="1" ht="13" x14ac:dyDescent="0.15"/>
    <row r="1173" customFormat="1" ht="13" x14ac:dyDescent="0.15"/>
    <row r="1174" customFormat="1" ht="13" x14ac:dyDescent="0.15"/>
    <row r="1175" customFormat="1" ht="13" x14ac:dyDescent="0.15"/>
    <row r="1176" customFormat="1" ht="13" x14ac:dyDescent="0.15"/>
    <row r="1177" customFormat="1" ht="13" x14ac:dyDescent="0.15"/>
    <row r="1178" customFormat="1" ht="13" x14ac:dyDescent="0.15"/>
    <row r="1179" customFormat="1" ht="13" x14ac:dyDescent="0.15"/>
    <row r="1180" customFormat="1" ht="13" x14ac:dyDescent="0.15"/>
    <row r="1181" customFormat="1" ht="13" x14ac:dyDescent="0.15"/>
    <row r="1182" customFormat="1" ht="13" x14ac:dyDescent="0.15"/>
    <row r="1183" customFormat="1" ht="13" x14ac:dyDescent="0.15"/>
    <row r="1184" customFormat="1" ht="13" x14ac:dyDescent="0.15"/>
    <row r="1185" customFormat="1" ht="13" x14ac:dyDescent="0.15"/>
    <row r="1186" customFormat="1" ht="13" x14ac:dyDescent="0.15"/>
    <row r="1187" customFormat="1" ht="13" x14ac:dyDescent="0.15"/>
    <row r="1188" customFormat="1" ht="13" x14ac:dyDescent="0.15"/>
    <row r="1189" customFormat="1" ht="13" x14ac:dyDescent="0.15"/>
    <row r="1190" customFormat="1" ht="13" x14ac:dyDescent="0.15"/>
    <row r="1191" customFormat="1" ht="13" x14ac:dyDescent="0.15"/>
    <row r="1192" customFormat="1" ht="13" x14ac:dyDescent="0.15"/>
    <row r="1193" customFormat="1" ht="13" x14ac:dyDescent="0.15"/>
    <row r="1194" customFormat="1" ht="13" x14ac:dyDescent="0.15"/>
    <row r="1195" customFormat="1" ht="13" x14ac:dyDescent="0.15"/>
    <row r="1196" customFormat="1" ht="13" x14ac:dyDescent="0.15"/>
    <row r="1197" customFormat="1" ht="13" x14ac:dyDescent="0.15"/>
    <row r="1198" customFormat="1" ht="13" x14ac:dyDescent="0.15"/>
    <row r="1199" customFormat="1" ht="13" x14ac:dyDescent="0.15"/>
    <row r="1200" customFormat="1" ht="13" x14ac:dyDescent="0.15"/>
    <row r="1201" customFormat="1" ht="13" x14ac:dyDescent="0.15"/>
    <row r="1202" customFormat="1" ht="13" x14ac:dyDescent="0.15"/>
    <row r="1203" customFormat="1" ht="13" x14ac:dyDescent="0.15"/>
    <row r="1204" customFormat="1" ht="13" x14ac:dyDescent="0.15"/>
    <row r="1205" customFormat="1" ht="13" x14ac:dyDescent="0.15"/>
    <row r="1206" customFormat="1" ht="13" x14ac:dyDescent="0.15"/>
    <row r="1207" customFormat="1" ht="13" x14ac:dyDescent="0.15"/>
    <row r="1208" customFormat="1" ht="13" x14ac:dyDescent="0.15"/>
    <row r="1209" customFormat="1" ht="13" x14ac:dyDescent="0.15"/>
    <row r="1210" customFormat="1" ht="13" x14ac:dyDescent="0.15"/>
    <row r="1211" customFormat="1" ht="13" x14ac:dyDescent="0.15"/>
    <row r="1212" customFormat="1" ht="13" x14ac:dyDescent="0.15"/>
    <row r="1213" customFormat="1" ht="13" x14ac:dyDescent="0.15"/>
    <row r="1214" customFormat="1" ht="13" x14ac:dyDescent="0.15"/>
    <row r="1215" customFormat="1" ht="13" x14ac:dyDescent="0.15"/>
    <row r="1216" customFormat="1" ht="13" x14ac:dyDescent="0.15"/>
    <row r="1217" customFormat="1" ht="13" x14ac:dyDescent="0.15"/>
    <row r="1218" customFormat="1" ht="13" x14ac:dyDescent="0.15"/>
    <row r="1219" customFormat="1" ht="13" x14ac:dyDescent="0.15"/>
    <row r="1220" customFormat="1" ht="13" x14ac:dyDescent="0.15"/>
    <row r="1221" customFormat="1" ht="13" x14ac:dyDescent="0.15"/>
    <row r="1222" customFormat="1" ht="13" x14ac:dyDescent="0.15"/>
    <row r="1223" customFormat="1" ht="13" x14ac:dyDescent="0.15"/>
    <row r="1224" customFormat="1" ht="13" x14ac:dyDescent="0.15"/>
    <row r="1225" customFormat="1" ht="13" x14ac:dyDescent="0.15"/>
    <row r="1226" customFormat="1" ht="13" x14ac:dyDescent="0.15"/>
    <row r="1227" customFormat="1" ht="13" x14ac:dyDescent="0.15"/>
    <row r="1228" customFormat="1" ht="13" x14ac:dyDescent="0.15"/>
    <row r="1229" customFormat="1" ht="13" x14ac:dyDescent="0.15"/>
    <row r="1230" customFormat="1" ht="13" x14ac:dyDescent="0.15"/>
    <row r="1231" customFormat="1" ht="13" x14ac:dyDescent="0.15"/>
    <row r="1232" customFormat="1" ht="13" x14ac:dyDescent="0.15"/>
    <row r="1233" customFormat="1" ht="13" x14ac:dyDescent="0.15"/>
    <row r="1234" customFormat="1" ht="13" x14ac:dyDescent="0.15"/>
    <row r="1235" customFormat="1" ht="13" x14ac:dyDescent="0.15"/>
    <row r="1236" customFormat="1" ht="13" x14ac:dyDescent="0.15"/>
    <row r="1237" customFormat="1" ht="13" x14ac:dyDescent="0.15"/>
    <row r="1238" customFormat="1" ht="13" x14ac:dyDescent="0.15"/>
    <row r="1239" customFormat="1" ht="13" x14ac:dyDescent="0.15"/>
    <row r="1240" customFormat="1" ht="13" x14ac:dyDescent="0.15"/>
    <row r="1241" customFormat="1" ht="13" x14ac:dyDescent="0.15"/>
    <row r="1242" customFormat="1" ht="13" x14ac:dyDescent="0.15"/>
    <row r="1243" customFormat="1" ht="13" x14ac:dyDescent="0.15"/>
    <row r="1244" customFormat="1" ht="13" x14ac:dyDescent="0.15"/>
    <row r="1245" customFormat="1" ht="13" x14ac:dyDescent="0.15"/>
    <row r="1246" customFormat="1" ht="13" x14ac:dyDescent="0.15"/>
    <row r="1247" customFormat="1" ht="13" x14ac:dyDescent="0.15"/>
    <row r="1248" customFormat="1" ht="13" x14ac:dyDescent="0.15"/>
    <row r="1249" customFormat="1" ht="13" x14ac:dyDescent="0.15"/>
    <row r="1250" customFormat="1" ht="13" x14ac:dyDescent="0.15"/>
    <row r="1251" customFormat="1" ht="13" x14ac:dyDescent="0.15"/>
    <row r="1252" customFormat="1" ht="13" x14ac:dyDescent="0.15"/>
    <row r="1253" customFormat="1" ht="13" x14ac:dyDescent="0.15"/>
    <row r="1254" customFormat="1" ht="13" x14ac:dyDescent="0.15"/>
    <row r="1255" customFormat="1" ht="13" x14ac:dyDescent="0.15"/>
    <row r="1256" customFormat="1" ht="13" x14ac:dyDescent="0.15"/>
    <row r="1257" customFormat="1" ht="13" x14ac:dyDescent="0.15"/>
    <row r="1258" customFormat="1" ht="13" x14ac:dyDescent="0.15"/>
    <row r="1259" customFormat="1" ht="13" x14ac:dyDescent="0.15"/>
    <row r="1260" customFormat="1" ht="13" x14ac:dyDescent="0.15"/>
    <row r="1261" customFormat="1" ht="13" x14ac:dyDescent="0.15"/>
    <row r="1262" customFormat="1" ht="13" x14ac:dyDescent="0.15"/>
    <row r="1263" customFormat="1" ht="13" x14ac:dyDescent="0.15"/>
    <row r="1264" customFormat="1" ht="13" x14ac:dyDescent="0.15"/>
    <row r="1265" customFormat="1" ht="13" x14ac:dyDescent="0.15"/>
    <row r="1266" customFormat="1" ht="13" x14ac:dyDescent="0.15"/>
    <row r="1267" customFormat="1" ht="13" x14ac:dyDescent="0.15"/>
    <row r="1268" customFormat="1" ht="13" x14ac:dyDescent="0.15"/>
    <row r="1269" customFormat="1" ht="13" x14ac:dyDescent="0.15"/>
    <row r="1270" customFormat="1" ht="13" x14ac:dyDescent="0.15"/>
    <row r="1271" customFormat="1" ht="13" x14ac:dyDescent="0.15"/>
    <row r="1272" customFormat="1" ht="13" x14ac:dyDescent="0.15"/>
    <row r="1273" customFormat="1" ht="13" x14ac:dyDescent="0.15"/>
    <row r="1274" customFormat="1" ht="13" x14ac:dyDescent="0.15"/>
    <row r="1275" customFormat="1" ht="13" x14ac:dyDescent="0.15"/>
    <row r="1276" customFormat="1" ht="13" x14ac:dyDescent="0.15"/>
    <row r="1277" customFormat="1" ht="13" x14ac:dyDescent="0.15"/>
    <row r="1278" customFormat="1" ht="13" x14ac:dyDescent="0.15"/>
    <row r="1279" customFormat="1" ht="13" x14ac:dyDescent="0.15"/>
    <row r="1280" customFormat="1" ht="13" x14ac:dyDescent="0.15"/>
    <row r="1281" customFormat="1" ht="13" x14ac:dyDescent="0.15"/>
    <row r="1282" customFormat="1" ht="13" x14ac:dyDescent="0.15"/>
    <row r="1283" customFormat="1" ht="13" x14ac:dyDescent="0.15"/>
    <row r="1284" customFormat="1" ht="13" x14ac:dyDescent="0.15"/>
    <row r="1285" customFormat="1" ht="13" x14ac:dyDescent="0.15"/>
    <row r="1286" customFormat="1" ht="13" x14ac:dyDescent="0.15"/>
    <row r="1287" customFormat="1" ht="13" x14ac:dyDescent="0.15"/>
    <row r="1288" customFormat="1" ht="13" x14ac:dyDescent="0.15"/>
    <row r="1289" customFormat="1" ht="13" x14ac:dyDescent="0.15"/>
    <row r="1290" customFormat="1" ht="13" x14ac:dyDescent="0.15"/>
    <row r="1291" customFormat="1" ht="13" x14ac:dyDescent="0.15"/>
    <row r="1292" customFormat="1" ht="13" x14ac:dyDescent="0.15"/>
    <row r="1293" customFormat="1" ht="13" x14ac:dyDescent="0.15"/>
    <row r="1294" customFormat="1" ht="13" x14ac:dyDescent="0.15"/>
    <row r="1295" customFormat="1" ht="13" x14ac:dyDescent="0.15"/>
    <row r="1296" customFormat="1" ht="13" x14ac:dyDescent="0.15"/>
    <row r="1297" customFormat="1" ht="13" x14ac:dyDescent="0.15"/>
    <row r="1298" customFormat="1" ht="13" x14ac:dyDescent="0.15"/>
    <row r="1299" customFormat="1" ht="13" x14ac:dyDescent="0.15"/>
    <row r="1300" customFormat="1" ht="13" x14ac:dyDescent="0.15"/>
    <row r="1301" customFormat="1" ht="13" x14ac:dyDescent="0.15"/>
    <row r="1302" customFormat="1" ht="13" x14ac:dyDescent="0.15"/>
    <row r="1303" customFormat="1" ht="13" x14ac:dyDescent="0.15"/>
    <row r="1304" customFormat="1" ht="13" x14ac:dyDescent="0.15"/>
    <row r="1305" customFormat="1" ht="13" x14ac:dyDescent="0.15"/>
    <row r="1306" customFormat="1" ht="13" x14ac:dyDescent="0.15"/>
    <row r="1307" customFormat="1" ht="13" x14ac:dyDescent="0.15"/>
    <row r="1308" customFormat="1" ht="13" x14ac:dyDescent="0.15"/>
    <row r="1309" customFormat="1" ht="13" x14ac:dyDescent="0.15"/>
    <row r="1310" customFormat="1" ht="13" x14ac:dyDescent="0.15"/>
    <row r="1311" customFormat="1" ht="13" x14ac:dyDescent="0.15"/>
    <row r="1312" customFormat="1" ht="13" x14ac:dyDescent="0.15"/>
    <row r="1313" customFormat="1" ht="13" x14ac:dyDescent="0.15"/>
    <row r="1314" customFormat="1" ht="13" x14ac:dyDescent="0.15"/>
    <row r="1315" customFormat="1" ht="13" x14ac:dyDescent="0.15"/>
    <row r="1316" customFormat="1" ht="13" x14ac:dyDescent="0.15"/>
    <row r="1317" customFormat="1" ht="13" x14ac:dyDescent="0.15"/>
    <row r="1318" customFormat="1" ht="13" x14ac:dyDescent="0.15"/>
    <row r="1319" customFormat="1" ht="13" x14ac:dyDescent="0.15"/>
    <row r="1320" customFormat="1" ht="13" x14ac:dyDescent="0.15"/>
    <row r="1321" customFormat="1" ht="13" x14ac:dyDescent="0.15"/>
    <row r="1322" customFormat="1" ht="13" x14ac:dyDescent="0.15"/>
    <row r="1323" customFormat="1" ht="13" x14ac:dyDescent="0.15"/>
    <row r="1324" customFormat="1" ht="13" x14ac:dyDescent="0.15"/>
    <row r="1325" customFormat="1" ht="13" x14ac:dyDescent="0.15"/>
    <row r="1326" customFormat="1" ht="13" x14ac:dyDescent="0.15"/>
    <row r="1327" customFormat="1" ht="13" x14ac:dyDescent="0.15"/>
    <row r="1328" customFormat="1" ht="13" x14ac:dyDescent="0.15"/>
    <row r="1329" customFormat="1" ht="13" x14ac:dyDescent="0.15"/>
    <row r="1330" customFormat="1" ht="13" x14ac:dyDescent="0.15"/>
    <row r="1331" customFormat="1" ht="13" x14ac:dyDescent="0.15"/>
    <row r="1332" customFormat="1" ht="13" x14ac:dyDescent="0.15"/>
    <row r="1333" customFormat="1" ht="13" x14ac:dyDescent="0.15"/>
    <row r="1334" customFormat="1" ht="13" x14ac:dyDescent="0.15"/>
    <row r="1335" customFormat="1" ht="13" x14ac:dyDescent="0.15"/>
    <row r="1336" customFormat="1" ht="13" x14ac:dyDescent="0.15"/>
    <row r="1337" customFormat="1" ht="13" x14ac:dyDescent="0.15"/>
    <row r="1338" customFormat="1" ht="13" x14ac:dyDescent="0.15"/>
    <row r="1339" customFormat="1" ht="13" x14ac:dyDescent="0.15"/>
    <row r="1340" customFormat="1" ht="13" x14ac:dyDescent="0.15"/>
    <row r="1341" customFormat="1" ht="13" x14ac:dyDescent="0.15"/>
    <row r="1342" customFormat="1" ht="13" x14ac:dyDescent="0.15"/>
    <row r="1343" customFormat="1" ht="13" x14ac:dyDescent="0.15"/>
    <row r="1344" customFormat="1" ht="13" x14ac:dyDescent="0.15"/>
    <row r="1345" customFormat="1" ht="13" x14ac:dyDescent="0.15"/>
    <row r="1346" customFormat="1" ht="13" x14ac:dyDescent="0.15"/>
    <row r="1347" customFormat="1" ht="13" x14ac:dyDescent="0.15"/>
    <row r="1348" customFormat="1" ht="13" x14ac:dyDescent="0.15"/>
    <row r="1349" customFormat="1" ht="13" x14ac:dyDescent="0.15"/>
    <row r="1350" customFormat="1" ht="13" x14ac:dyDescent="0.15"/>
    <row r="1351" customFormat="1" ht="13" x14ac:dyDescent="0.15"/>
    <row r="1352" customFormat="1" ht="13" x14ac:dyDescent="0.15"/>
    <row r="1353" customFormat="1" ht="13" x14ac:dyDescent="0.15"/>
    <row r="1354" customFormat="1" ht="13" x14ac:dyDescent="0.15"/>
    <row r="1355" customFormat="1" ht="13" x14ac:dyDescent="0.15"/>
    <row r="1356" customFormat="1" ht="13" x14ac:dyDescent="0.15"/>
    <row r="1357" customFormat="1" ht="13" x14ac:dyDescent="0.15"/>
    <row r="1358" customFormat="1" ht="13" x14ac:dyDescent="0.15"/>
    <row r="1359" customFormat="1" ht="13" x14ac:dyDescent="0.15"/>
    <row r="1360" customFormat="1" ht="13" x14ac:dyDescent="0.15"/>
    <row r="1361" customFormat="1" ht="13" x14ac:dyDescent="0.15"/>
    <row r="1362" customFormat="1" ht="13" x14ac:dyDescent="0.15"/>
    <row r="1363" customFormat="1" ht="13" x14ac:dyDescent="0.15"/>
    <row r="1364" customFormat="1" ht="13" x14ac:dyDescent="0.15"/>
    <row r="1365" customFormat="1" ht="13" x14ac:dyDescent="0.15"/>
    <row r="1366" customFormat="1" ht="13" x14ac:dyDescent="0.15"/>
    <row r="1367" customFormat="1" ht="13" x14ac:dyDescent="0.15"/>
    <row r="1368" customFormat="1" ht="13" x14ac:dyDescent="0.15"/>
    <row r="1369" customFormat="1" ht="13" x14ac:dyDescent="0.15"/>
    <row r="1370" customFormat="1" ht="13" x14ac:dyDescent="0.15"/>
    <row r="1371" customFormat="1" ht="13" x14ac:dyDescent="0.15"/>
    <row r="1372" customFormat="1" ht="13" x14ac:dyDescent="0.15"/>
    <row r="1373" customFormat="1" ht="13" x14ac:dyDescent="0.15"/>
    <row r="1374" customFormat="1" ht="13" x14ac:dyDescent="0.15"/>
    <row r="1375" customFormat="1" ht="13" x14ac:dyDescent="0.15"/>
    <row r="1376" customFormat="1" ht="13" x14ac:dyDescent="0.15"/>
    <row r="1377" customFormat="1" ht="13" x14ac:dyDescent="0.15"/>
    <row r="1378" customFormat="1" ht="13" x14ac:dyDescent="0.15"/>
    <row r="1379" customFormat="1" ht="13" x14ac:dyDescent="0.15"/>
    <row r="1380" customFormat="1" ht="13" x14ac:dyDescent="0.15"/>
    <row r="1381" customFormat="1" ht="13" x14ac:dyDescent="0.15"/>
    <row r="1382" customFormat="1" ht="13" x14ac:dyDescent="0.15"/>
    <row r="1383" customFormat="1" ht="13" x14ac:dyDescent="0.15"/>
    <row r="1384" customFormat="1" ht="13" x14ac:dyDescent="0.15"/>
    <row r="1385" customFormat="1" ht="13" x14ac:dyDescent="0.15"/>
    <row r="1386" customFormat="1" ht="13" x14ac:dyDescent="0.15"/>
    <row r="1387" customFormat="1" ht="13" x14ac:dyDescent="0.15"/>
    <row r="1388" customFormat="1" ht="13" x14ac:dyDescent="0.15"/>
    <row r="1389" customFormat="1" ht="13" x14ac:dyDescent="0.15"/>
    <row r="1390" customFormat="1" ht="13" x14ac:dyDescent="0.15"/>
    <row r="1391" customFormat="1" ht="13" x14ac:dyDescent="0.15"/>
    <row r="1392" customFormat="1" ht="13" x14ac:dyDescent="0.15"/>
    <row r="1393" customFormat="1" ht="13" x14ac:dyDescent="0.15"/>
    <row r="1394" customFormat="1" ht="13" x14ac:dyDescent="0.15"/>
    <row r="1395" customFormat="1" ht="13" x14ac:dyDescent="0.15"/>
    <row r="1396" customFormat="1" ht="13" x14ac:dyDescent="0.15"/>
    <row r="1397" customFormat="1" ht="13" x14ac:dyDescent="0.15"/>
    <row r="1398" customFormat="1" ht="13" x14ac:dyDescent="0.15"/>
    <row r="1399" customFormat="1" ht="13" x14ac:dyDescent="0.15"/>
    <row r="1400" customFormat="1" ht="13" x14ac:dyDescent="0.15"/>
    <row r="1401" customFormat="1" ht="13" x14ac:dyDescent="0.15"/>
    <row r="1402" customFormat="1" ht="13" x14ac:dyDescent="0.15"/>
    <row r="1403" customFormat="1" ht="13" x14ac:dyDescent="0.15"/>
    <row r="1404" customFormat="1" ht="13" x14ac:dyDescent="0.15"/>
    <row r="1405" customFormat="1" ht="13" x14ac:dyDescent="0.15"/>
    <row r="1406" customFormat="1" ht="13" x14ac:dyDescent="0.15"/>
    <row r="1407" customFormat="1" ht="13" x14ac:dyDescent="0.15"/>
    <row r="1408" customFormat="1" ht="13" x14ac:dyDescent="0.15"/>
    <row r="1409" customFormat="1" ht="13" x14ac:dyDescent="0.15"/>
    <row r="1410" customFormat="1" ht="13" x14ac:dyDescent="0.15"/>
    <row r="1411" customFormat="1" ht="13" x14ac:dyDescent="0.15"/>
    <row r="1412" customFormat="1" ht="13" x14ac:dyDescent="0.15"/>
    <row r="1413" customFormat="1" ht="13" x14ac:dyDescent="0.15"/>
    <row r="1414" customFormat="1" ht="13" x14ac:dyDescent="0.15"/>
    <row r="1415" customFormat="1" ht="13" x14ac:dyDescent="0.15"/>
    <row r="1416" customFormat="1" ht="13" x14ac:dyDescent="0.15"/>
    <row r="1417" customFormat="1" ht="13" x14ac:dyDescent="0.15"/>
    <row r="1418" customFormat="1" ht="13" x14ac:dyDescent="0.15"/>
    <row r="1419" customFormat="1" ht="13" x14ac:dyDescent="0.15"/>
    <row r="1420" customFormat="1" ht="13" x14ac:dyDescent="0.15"/>
    <row r="1421" customFormat="1" ht="13" x14ac:dyDescent="0.15"/>
    <row r="1422" customFormat="1" ht="13" x14ac:dyDescent="0.15"/>
    <row r="1423" customFormat="1" ht="13" x14ac:dyDescent="0.15"/>
    <row r="1424" customFormat="1" ht="13" x14ac:dyDescent="0.15"/>
    <row r="1425" customFormat="1" ht="13" x14ac:dyDescent="0.15"/>
    <row r="1426" customFormat="1" ht="13" x14ac:dyDescent="0.15"/>
    <row r="1427" customFormat="1" ht="13" x14ac:dyDescent="0.15"/>
    <row r="1428" customFormat="1" ht="13" x14ac:dyDescent="0.15"/>
    <row r="1429" customFormat="1" ht="13" x14ac:dyDescent="0.15"/>
    <row r="1430" customFormat="1" ht="13" x14ac:dyDescent="0.15"/>
    <row r="1431" customFormat="1" ht="13" x14ac:dyDescent="0.15"/>
    <row r="1432" customFormat="1" ht="13" x14ac:dyDescent="0.15"/>
    <row r="1433" customFormat="1" ht="13" x14ac:dyDescent="0.15"/>
    <row r="1434" customFormat="1" ht="13" x14ac:dyDescent="0.15"/>
    <row r="1435" customFormat="1" ht="13" x14ac:dyDescent="0.15"/>
    <row r="1436" customFormat="1" ht="13" x14ac:dyDescent="0.15"/>
    <row r="1437" customFormat="1" ht="13" x14ac:dyDescent="0.15"/>
    <row r="1438" customFormat="1" ht="13" x14ac:dyDescent="0.15"/>
    <row r="1439" customFormat="1" ht="13" x14ac:dyDescent="0.15"/>
    <row r="1440" customFormat="1" ht="13" x14ac:dyDescent="0.15"/>
    <row r="1441" customFormat="1" ht="13" x14ac:dyDescent="0.15"/>
    <row r="1442" customFormat="1" ht="13" x14ac:dyDescent="0.15"/>
    <row r="1443" customFormat="1" ht="13" x14ac:dyDescent="0.15"/>
    <row r="1444" customFormat="1" ht="13" x14ac:dyDescent="0.15"/>
    <row r="1445" customFormat="1" ht="13" x14ac:dyDescent="0.15"/>
    <row r="1446" customFormat="1" ht="13" x14ac:dyDescent="0.15"/>
    <row r="1447" customFormat="1" ht="13" x14ac:dyDescent="0.15"/>
    <row r="1448" customFormat="1" ht="13" x14ac:dyDescent="0.15"/>
    <row r="1449" customFormat="1" ht="13" x14ac:dyDescent="0.15"/>
    <row r="1450" customFormat="1" ht="13" x14ac:dyDescent="0.15"/>
    <row r="1451" customFormat="1" ht="13" x14ac:dyDescent="0.15"/>
    <row r="1452" customFormat="1" ht="13" x14ac:dyDescent="0.15"/>
    <row r="1453" customFormat="1" ht="13" x14ac:dyDescent="0.15"/>
    <row r="1454" customFormat="1" ht="13" x14ac:dyDescent="0.15"/>
    <row r="1455" customFormat="1" ht="13" x14ac:dyDescent="0.15"/>
    <row r="1456" customFormat="1" ht="13" x14ac:dyDescent="0.15"/>
    <row r="1457" customFormat="1" ht="13" x14ac:dyDescent="0.15"/>
    <row r="1458" customFormat="1" ht="13" x14ac:dyDescent="0.15"/>
    <row r="1459" customFormat="1" ht="13" x14ac:dyDescent="0.15"/>
    <row r="1460" customFormat="1" ht="13" x14ac:dyDescent="0.15"/>
    <row r="1461" customFormat="1" ht="13" x14ac:dyDescent="0.15"/>
    <row r="1462" customFormat="1" ht="13" x14ac:dyDescent="0.15"/>
    <row r="1463" customFormat="1" ht="13" x14ac:dyDescent="0.15"/>
    <row r="1464" customFormat="1" ht="13" x14ac:dyDescent="0.15"/>
    <row r="1465" customFormat="1" ht="13" x14ac:dyDescent="0.15"/>
    <row r="1466" customFormat="1" ht="13" x14ac:dyDescent="0.15"/>
    <row r="1467" customFormat="1" ht="13" x14ac:dyDescent="0.15"/>
    <row r="1468" customFormat="1" ht="13" x14ac:dyDescent="0.15"/>
    <row r="1469" customFormat="1" ht="13" x14ac:dyDescent="0.15"/>
    <row r="1470" customFormat="1" ht="13" x14ac:dyDescent="0.15"/>
    <row r="1471" customFormat="1" ht="13" x14ac:dyDescent="0.15"/>
    <row r="1472" customFormat="1" ht="13" x14ac:dyDescent="0.15"/>
    <row r="1473" customFormat="1" ht="13" x14ac:dyDescent="0.15"/>
    <row r="1474" customFormat="1" ht="13" x14ac:dyDescent="0.15"/>
    <row r="1475" customFormat="1" ht="13" x14ac:dyDescent="0.15"/>
    <row r="1476" customFormat="1" ht="13" x14ac:dyDescent="0.15"/>
    <row r="1477" customFormat="1" ht="13" x14ac:dyDescent="0.15"/>
    <row r="1478" customFormat="1" ht="13" x14ac:dyDescent="0.15"/>
    <row r="1479" customFormat="1" ht="13" x14ac:dyDescent="0.15"/>
    <row r="1480" customFormat="1" ht="13" x14ac:dyDescent="0.15"/>
    <row r="1481" customFormat="1" ht="13" x14ac:dyDescent="0.15"/>
    <row r="1482" customFormat="1" ht="13" x14ac:dyDescent="0.15"/>
    <row r="1483" customFormat="1" ht="13" x14ac:dyDescent="0.15"/>
    <row r="1484" customFormat="1" ht="13" x14ac:dyDescent="0.15"/>
    <row r="1485" customFormat="1" ht="13" x14ac:dyDescent="0.15"/>
    <row r="1486" customFormat="1" ht="13" x14ac:dyDescent="0.15"/>
    <row r="1487" customFormat="1" ht="13" x14ac:dyDescent="0.15"/>
    <row r="1488" customFormat="1" ht="13" x14ac:dyDescent="0.15"/>
    <row r="1489" customFormat="1" ht="13" x14ac:dyDescent="0.15"/>
    <row r="1490" customFormat="1" ht="13" x14ac:dyDescent="0.15"/>
    <row r="1491" customFormat="1" ht="13" x14ac:dyDescent="0.15"/>
    <row r="1492" customFormat="1" ht="13" x14ac:dyDescent="0.15"/>
    <row r="1493" customFormat="1" ht="13" x14ac:dyDescent="0.15"/>
    <row r="1494" customFormat="1" ht="13" x14ac:dyDescent="0.15"/>
    <row r="1495" customFormat="1" ht="13" x14ac:dyDescent="0.15"/>
    <row r="1496" customFormat="1" ht="13" x14ac:dyDescent="0.15"/>
    <row r="1497" customFormat="1" ht="13" x14ac:dyDescent="0.15"/>
    <row r="1498" customFormat="1" ht="13" x14ac:dyDescent="0.15"/>
    <row r="1499" customFormat="1" ht="13" x14ac:dyDescent="0.15"/>
    <row r="1500" customFormat="1" ht="13" x14ac:dyDescent="0.15"/>
    <row r="1501" customFormat="1" ht="13" x14ac:dyDescent="0.15"/>
    <row r="1502" customFormat="1" ht="13" x14ac:dyDescent="0.15"/>
    <row r="1503" customFormat="1" ht="13" x14ac:dyDescent="0.15"/>
    <row r="1504" customFormat="1" ht="13" x14ac:dyDescent="0.15"/>
    <row r="1505" customFormat="1" ht="13" x14ac:dyDescent="0.15"/>
    <row r="1506" customFormat="1" ht="13" x14ac:dyDescent="0.15"/>
    <row r="1507" customFormat="1" ht="13" x14ac:dyDescent="0.15"/>
    <row r="1508" customFormat="1" ht="13" x14ac:dyDescent="0.15"/>
    <row r="1509" customFormat="1" ht="13" x14ac:dyDescent="0.15"/>
    <row r="1510" customFormat="1" ht="13" x14ac:dyDescent="0.15"/>
    <row r="1511" customFormat="1" ht="13" x14ac:dyDescent="0.15"/>
    <row r="1512" customFormat="1" ht="13" x14ac:dyDescent="0.15"/>
    <row r="1513" customFormat="1" ht="13" x14ac:dyDescent="0.15"/>
    <row r="1514" customFormat="1" ht="13" x14ac:dyDescent="0.15"/>
    <row r="1515" customFormat="1" ht="13" x14ac:dyDescent="0.15"/>
    <row r="1516" customFormat="1" ht="13" x14ac:dyDescent="0.15"/>
    <row r="1517" customFormat="1" ht="13" x14ac:dyDescent="0.15"/>
    <row r="1518" customFormat="1" ht="13" x14ac:dyDescent="0.15"/>
    <row r="1519" customFormat="1" ht="13" x14ac:dyDescent="0.15"/>
    <row r="1520" customFormat="1" ht="13" x14ac:dyDescent="0.15"/>
    <row r="1521" customFormat="1" ht="13" x14ac:dyDescent="0.15"/>
    <row r="1522" customFormat="1" ht="13" x14ac:dyDescent="0.15"/>
    <row r="1523" customFormat="1" ht="13" x14ac:dyDescent="0.15"/>
    <row r="1524" customFormat="1" ht="13" x14ac:dyDescent="0.15"/>
    <row r="1525" customFormat="1" ht="13" x14ac:dyDescent="0.15"/>
    <row r="1526" customFormat="1" ht="13" x14ac:dyDescent="0.15"/>
    <row r="1527" customFormat="1" ht="13" x14ac:dyDescent="0.15"/>
    <row r="1528" customFormat="1" ht="13" x14ac:dyDescent="0.15"/>
    <row r="1529" customFormat="1" ht="13" x14ac:dyDescent="0.15"/>
    <row r="1530" customFormat="1" ht="13" x14ac:dyDescent="0.15"/>
    <row r="1531" customFormat="1" ht="13" x14ac:dyDescent="0.15"/>
    <row r="1532" customFormat="1" ht="13" x14ac:dyDescent="0.15"/>
    <row r="1533" customFormat="1" ht="13" x14ac:dyDescent="0.15"/>
    <row r="1534" customFormat="1" ht="13" x14ac:dyDescent="0.15"/>
    <row r="1535" customFormat="1" ht="13" x14ac:dyDescent="0.15"/>
    <row r="1536" customFormat="1" ht="13" x14ac:dyDescent="0.15"/>
    <row r="1537" customFormat="1" ht="13" x14ac:dyDescent="0.15"/>
    <row r="1538" customFormat="1" ht="13" x14ac:dyDescent="0.15"/>
    <row r="1539" customFormat="1" ht="13" x14ac:dyDescent="0.15"/>
    <row r="1540" customFormat="1" ht="13" x14ac:dyDescent="0.15"/>
    <row r="1541" customFormat="1" ht="13" x14ac:dyDescent="0.15"/>
    <row r="1542" customFormat="1" ht="13" x14ac:dyDescent="0.15"/>
    <row r="1543" customFormat="1" ht="13" x14ac:dyDescent="0.15"/>
    <row r="1544" customFormat="1" ht="13" x14ac:dyDescent="0.15"/>
    <row r="1545" customFormat="1" ht="13" x14ac:dyDescent="0.15"/>
    <row r="1546" customFormat="1" ht="13" x14ac:dyDescent="0.15"/>
    <row r="1547" customFormat="1" ht="13" x14ac:dyDescent="0.15"/>
    <row r="1548" customFormat="1" ht="13" x14ac:dyDescent="0.15"/>
    <row r="1549" customFormat="1" ht="13" x14ac:dyDescent="0.15"/>
    <row r="1550" customFormat="1" ht="13" x14ac:dyDescent="0.15"/>
    <row r="1551" customFormat="1" ht="13" x14ac:dyDescent="0.15"/>
    <row r="1552" customFormat="1" ht="13" x14ac:dyDescent="0.15"/>
    <row r="1553" customFormat="1" ht="13" x14ac:dyDescent="0.15"/>
    <row r="1554" customFormat="1" ht="13" x14ac:dyDescent="0.15"/>
    <row r="1555" customFormat="1" ht="13" x14ac:dyDescent="0.15"/>
    <row r="1556" customFormat="1" ht="13" x14ac:dyDescent="0.15"/>
    <row r="1557" customFormat="1" ht="13" x14ac:dyDescent="0.15"/>
    <row r="1558" customFormat="1" ht="13" x14ac:dyDescent="0.15"/>
    <row r="1559" customFormat="1" ht="13" x14ac:dyDescent="0.15"/>
    <row r="1560" customFormat="1" ht="13" x14ac:dyDescent="0.15"/>
    <row r="1561" customFormat="1" ht="13" x14ac:dyDescent="0.15"/>
    <row r="1562" customFormat="1" ht="13" x14ac:dyDescent="0.15"/>
    <row r="1563" customFormat="1" ht="13" x14ac:dyDescent="0.15"/>
    <row r="1564" customFormat="1" ht="13" x14ac:dyDescent="0.15"/>
    <row r="1565" customFormat="1" ht="13" x14ac:dyDescent="0.15"/>
    <row r="1566" customFormat="1" ht="13" x14ac:dyDescent="0.15"/>
    <row r="1567" customFormat="1" ht="13" x14ac:dyDescent="0.15"/>
    <row r="1568" customFormat="1" ht="13" x14ac:dyDescent="0.15"/>
    <row r="1569" customFormat="1" ht="13" x14ac:dyDescent="0.15"/>
    <row r="1570" customFormat="1" ht="13" x14ac:dyDescent="0.15"/>
    <row r="1571" customFormat="1" ht="13" x14ac:dyDescent="0.15"/>
    <row r="1572" customFormat="1" ht="13" x14ac:dyDescent="0.15"/>
    <row r="1573" customFormat="1" ht="13" x14ac:dyDescent="0.15"/>
    <row r="1574" customFormat="1" ht="13" x14ac:dyDescent="0.15"/>
    <row r="1575" customFormat="1" ht="13" x14ac:dyDescent="0.15"/>
    <row r="1576" customFormat="1" ht="13" x14ac:dyDescent="0.15"/>
    <row r="1577" customFormat="1" ht="13" x14ac:dyDescent="0.15"/>
    <row r="1578" customFormat="1" ht="13" x14ac:dyDescent="0.15"/>
    <row r="1579" customFormat="1" ht="13" x14ac:dyDescent="0.15"/>
    <row r="1580" customFormat="1" ht="13" x14ac:dyDescent="0.15"/>
    <row r="1581" customFormat="1" ht="13" x14ac:dyDescent="0.15"/>
    <row r="1582" customFormat="1" ht="13" x14ac:dyDescent="0.15"/>
    <row r="1583" customFormat="1" ht="13" x14ac:dyDescent="0.15"/>
    <row r="1584" customFormat="1" ht="13" x14ac:dyDescent="0.15"/>
    <row r="1585" customFormat="1" ht="13" x14ac:dyDescent="0.15"/>
    <row r="1586" customFormat="1" ht="13" x14ac:dyDescent="0.15"/>
    <row r="1587" customFormat="1" ht="13" x14ac:dyDescent="0.15"/>
    <row r="1588" customFormat="1" ht="13" x14ac:dyDescent="0.15"/>
    <row r="1589" customFormat="1" ht="13" x14ac:dyDescent="0.15"/>
    <row r="1590" customFormat="1" ht="13" x14ac:dyDescent="0.15"/>
    <row r="1591" customFormat="1" ht="13" x14ac:dyDescent="0.15"/>
    <row r="1592" customFormat="1" ht="13" x14ac:dyDescent="0.15"/>
    <row r="1593" customFormat="1" ht="13" x14ac:dyDescent="0.15"/>
    <row r="1594" customFormat="1" ht="13" x14ac:dyDescent="0.15"/>
    <row r="1595" customFormat="1" ht="13" x14ac:dyDescent="0.15"/>
    <row r="1596" customFormat="1" ht="13" x14ac:dyDescent="0.15"/>
    <row r="1597" customFormat="1" ht="13" x14ac:dyDescent="0.15"/>
    <row r="1598" customFormat="1" ht="13" x14ac:dyDescent="0.15"/>
    <row r="1599" customFormat="1" ht="13" x14ac:dyDescent="0.15"/>
    <row r="1600" customFormat="1" ht="13" x14ac:dyDescent="0.15"/>
    <row r="1601" customFormat="1" ht="13" x14ac:dyDescent="0.15"/>
    <row r="1602" customFormat="1" ht="13" x14ac:dyDescent="0.15"/>
    <row r="1603" customFormat="1" ht="13" x14ac:dyDescent="0.15"/>
    <row r="1604" customFormat="1" ht="13" x14ac:dyDescent="0.15"/>
    <row r="1605" customFormat="1" ht="13" x14ac:dyDescent="0.15"/>
    <row r="1606" customFormat="1" ht="13" x14ac:dyDescent="0.15"/>
    <row r="1607" customFormat="1" ht="13" x14ac:dyDescent="0.15"/>
    <row r="1608" customFormat="1" ht="13" x14ac:dyDescent="0.15"/>
    <row r="1609" customFormat="1" ht="13" x14ac:dyDescent="0.15"/>
    <row r="1610" customFormat="1" ht="13" x14ac:dyDescent="0.15"/>
    <row r="1611" customFormat="1" ht="13" x14ac:dyDescent="0.15"/>
    <row r="1612" customFormat="1" ht="13" x14ac:dyDescent="0.15"/>
    <row r="1613" customFormat="1" ht="13" x14ac:dyDescent="0.15"/>
    <row r="1614" customFormat="1" ht="13" x14ac:dyDescent="0.15"/>
    <row r="1615" customFormat="1" ht="13" x14ac:dyDescent="0.15"/>
    <row r="1616" customFormat="1" ht="13" x14ac:dyDescent="0.15"/>
    <row r="1617" customFormat="1" ht="13" x14ac:dyDescent="0.15"/>
    <row r="1618" customFormat="1" ht="13" x14ac:dyDescent="0.15"/>
    <row r="1619" customFormat="1" ht="13" x14ac:dyDescent="0.15"/>
    <row r="1620" customFormat="1" ht="13" x14ac:dyDescent="0.15"/>
    <row r="1621" customFormat="1" ht="13" x14ac:dyDescent="0.15"/>
    <row r="1622" customFormat="1" ht="13" x14ac:dyDescent="0.15"/>
    <row r="1623" customFormat="1" ht="13" x14ac:dyDescent="0.15"/>
    <row r="1624" customFormat="1" ht="13" x14ac:dyDescent="0.15"/>
    <row r="1625" customFormat="1" ht="13" x14ac:dyDescent="0.15"/>
    <row r="1626" customFormat="1" ht="13" x14ac:dyDescent="0.15"/>
    <row r="1627" customFormat="1" ht="13" x14ac:dyDescent="0.15"/>
    <row r="1628" customFormat="1" ht="13" x14ac:dyDescent="0.15"/>
    <row r="1629" customFormat="1" ht="13" x14ac:dyDescent="0.15"/>
    <row r="1630" customFormat="1" ht="13" x14ac:dyDescent="0.15"/>
    <row r="1631" customFormat="1" ht="13" x14ac:dyDescent="0.15"/>
    <row r="1632" customFormat="1" ht="13" x14ac:dyDescent="0.15"/>
    <row r="1633" customFormat="1" ht="13" x14ac:dyDescent="0.15"/>
    <row r="1634" customFormat="1" ht="13" x14ac:dyDescent="0.15"/>
    <row r="1635" customFormat="1" ht="13" x14ac:dyDescent="0.15"/>
    <row r="1636" customFormat="1" ht="13" x14ac:dyDescent="0.15"/>
    <row r="1637" customFormat="1" ht="13" x14ac:dyDescent="0.15"/>
    <row r="1638" customFormat="1" ht="13" x14ac:dyDescent="0.15"/>
    <row r="1639" customFormat="1" ht="13" x14ac:dyDescent="0.15"/>
    <row r="1640" customFormat="1" ht="13" x14ac:dyDescent="0.15"/>
    <row r="1641" customFormat="1" ht="13" x14ac:dyDescent="0.15"/>
    <row r="1642" customFormat="1" ht="13" x14ac:dyDescent="0.15"/>
    <row r="1643" customFormat="1" ht="13" x14ac:dyDescent="0.15"/>
    <row r="1644" customFormat="1" ht="13" x14ac:dyDescent="0.15"/>
    <row r="1645" customFormat="1" ht="13" x14ac:dyDescent="0.15"/>
    <row r="1646" customFormat="1" ht="13" x14ac:dyDescent="0.15"/>
    <row r="1647" customFormat="1" ht="13" x14ac:dyDescent="0.15"/>
    <row r="1648" customFormat="1" ht="13" x14ac:dyDescent="0.15"/>
    <row r="1649" customFormat="1" ht="13" x14ac:dyDescent="0.15"/>
    <row r="1650" customFormat="1" ht="13" x14ac:dyDescent="0.15"/>
    <row r="1651" customFormat="1" ht="13" x14ac:dyDescent="0.15"/>
    <row r="1652" customFormat="1" ht="13" x14ac:dyDescent="0.15"/>
    <row r="1653" customFormat="1" ht="13" x14ac:dyDescent="0.15"/>
    <row r="1654" customFormat="1" ht="13" x14ac:dyDescent="0.15"/>
    <row r="1655" customFormat="1" ht="13" x14ac:dyDescent="0.15"/>
    <row r="1656" customFormat="1" ht="13" x14ac:dyDescent="0.15"/>
    <row r="1657" customFormat="1" ht="13" x14ac:dyDescent="0.15"/>
    <row r="1658" customFormat="1" ht="13" x14ac:dyDescent="0.15"/>
    <row r="1659" customFormat="1" ht="13" x14ac:dyDescent="0.15"/>
    <row r="1660" customFormat="1" ht="13" x14ac:dyDescent="0.15"/>
    <row r="1661" customFormat="1" ht="13" x14ac:dyDescent="0.15"/>
    <row r="1662" customFormat="1" ht="13" x14ac:dyDescent="0.15"/>
    <row r="1663" customFormat="1" ht="13" x14ac:dyDescent="0.15"/>
    <row r="1664" customFormat="1" ht="13" x14ac:dyDescent="0.15"/>
    <row r="1665" customFormat="1" ht="13" x14ac:dyDescent="0.15"/>
    <row r="1666" customFormat="1" ht="13" x14ac:dyDescent="0.15"/>
    <row r="1667" customFormat="1" ht="13" x14ac:dyDescent="0.15"/>
    <row r="1668" customFormat="1" ht="13" x14ac:dyDescent="0.15"/>
    <row r="1669" customFormat="1" ht="13" x14ac:dyDescent="0.15"/>
    <row r="1670" customFormat="1" ht="13" x14ac:dyDescent="0.15"/>
    <row r="1671" customFormat="1" ht="13" x14ac:dyDescent="0.15"/>
    <row r="1672" customFormat="1" ht="13" x14ac:dyDescent="0.15"/>
    <row r="1673" customFormat="1" ht="13" x14ac:dyDescent="0.15"/>
    <row r="1674" customFormat="1" ht="13" x14ac:dyDescent="0.15"/>
    <row r="1675" customFormat="1" ht="13" x14ac:dyDescent="0.15"/>
    <row r="1676" customFormat="1" ht="13" x14ac:dyDescent="0.15"/>
    <row r="1677" customFormat="1" ht="13" x14ac:dyDescent="0.15"/>
    <row r="1678" customFormat="1" ht="13" x14ac:dyDescent="0.15"/>
    <row r="1679" customFormat="1" ht="13" x14ac:dyDescent="0.15"/>
    <row r="1680" customFormat="1" ht="13" x14ac:dyDescent="0.15"/>
    <row r="1681" customFormat="1" ht="13" x14ac:dyDescent="0.15"/>
    <row r="1682" customFormat="1" ht="13" x14ac:dyDescent="0.15"/>
    <row r="1683" customFormat="1" ht="13" x14ac:dyDescent="0.15"/>
    <row r="1684" customFormat="1" ht="13" x14ac:dyDescent="0.15"/>
    <row r="1685" customFormat="1" ht="13" x14ac:dyDescent="0.15"/>
    <row r="1686" customFormat="1" ht="13" x14ac:dyDescent="0.15"/>
    <row r="1687" customFormat="1" ht="13" x14ac:dyDescent="0.15"/>
    <row r="1688" customFormat="1" ht="13" x14ac:dyDescent="0.15"/>
    <row r="1689" customFormat="1" ht="13" x14ac:dyDescent="0.15"/>
    <row r="1690" customFormat="1" ht="13" x14ac:dyDescent="0.15"/>
    <row r="1691" customFormat="1" ht="13" x14ac:dyDescent="0.15"/>
    <row r="1692" customFormat="1" ht="13" x14ac:dyDescent="0.15"/>
    <row r="1693" customFormat="1" ht="13" x14ac:dyDescent="0.15"/>
    <row r="1694" customFormat="1" ht="13" x14ac:dyDescent="0.15"/>
    <row r="1695" customFormat="1" ht="13" x14ac:dyDescent="0.15"/>
    <row r="1696" customFormat="1" ht="13" x14ac:dyDescent="0.15"/>
    <row r="1697" customFormat="1" ht="13" x14ac:dyDescent="0.15"/>
    <row r="1698" customFormat="1" ht="13" x14ac:dyDescent="0.15"/>
    <row r="1699" customFormat="1" ht="13" x14ac:dyDescent="0.15"/>
    <row r="1700" customFormat="1" ht="13" x14ac:dyDescent="0.15"/>
    <row r="1701" customFormat="1" ht="13" x14ac:dyDescent="0.15"/>
    <row r="1702" customFormat="1" ht="13" x14ac:dyDescent="0.15"/>
    <row r="1703" customFormat="1" ht="13" x14ac:dyDescent="0.15"/>
    <row r="1704" customFormat="1" ht="13" x14ac:dyDescent="0.15"/>
    <row r="1705" customFormat="1" ht="13" x14ac:dyDescent="0.15"/>
    <row r="1706" customFormat="1" ht="13" x14ac:dyDescent="0.15"/>
    <row r="1707" customFormat="1" ht="13" x14ac:dyDescent="0.15"/>
    <row r="1708" customFormat="1" ht="13" x14ac:dyDescent="0.15"/>
    <row r="1709" customFormat="1" ht="13" x14ac:dyDescent="0.15"/>
    <row r="1710" customFormat="1" ht="13" x14ac:dyDescent="0.15"/>
    <row r="1711" customFormat="1" ht="13" x14ac:dyDescent="0.15"/>
    <row r="1712" customFormat="1" ht="13" x14ac:dyDescent="0.15"/>
    <row r="1713" customFormat="1" ht="13" x14ac:dyDescent="0.15"/>
    <row r="1714" customFormat="1" ht="13" x14ac:dyDescent="0.15"/>
    <row r="1715" customFormat="1" ht="13" x14ac:dyDescent="0.15"/>
    <row r="1716" customFormat="1" ht="13" x14ac:dyDescent="0.15"/>
    <row r="1717" customFormat="1" ht="13" x14ac:dyDescent="0.15"/>
    <row r="1718" customFormat="1" ht="13" x14ac:dyDescent="0.15"/>
    <row r="1719" customFormat="1" ht="13" x14ac:dyDescent="0.15"/>
    <row r="1720" customFormat="1" ht="13" x14ac:dyDescent="0.15"/>
    <row r="1721" customFormat="1" ht="13" x14ac:dyDescent="0.15"/>
    <row r="1722" customFormat="1" ht="13" x14ac:dyDescent="0.15"/>
    <row r="1723" customFormat="1" ht="13" x14ac:dyDescent="0.15"/>
    <row r="1724" customFormat="1" ht="13" x14ac:dyDescent="0.15"/>
    <row r="1725" customFormat="1" ht="13" x14ac:dyDescent="0.15"/>
    <row r="1726" customFormat="1" ht="13" x14ac:dyDescent="0.15"/>
    <row r="1727" customFormat="1" ht="13" x14ac:dyDescent="0.15"/>
    <row r="1728" customFormat="1" ht="13" x14ac:dyDescent="0.15"/>
    <row r="1729" customFormat="1" ht="13" x14ac:dyDescent="0.15"/>
    <row r="1730" customFormat="1" ht="13" x14ac:dyDescent="0.15"/>
    <row r="1731" customFormat="1" ht="13" x14ac:dyDescent="0.15"/>
    <row r="1732" customFormat="1" ht="13" x14ac:dyDescent="0.15"/>
    <row r="1733" customFormat="1" ht="13" x14ac:dyDescent="0.15"/>
    <row r="1734" customFormat="1" ht="13" x14ac:dyDescent="0.15"/>
    <row r="1735" customFormat="1" ht="13" x14ac:dyDescent="0.15"/>
    <row r="1736" customFormat="1" ht="13" x14ac:dyDescent="0.15"/>
    <row r="1737" customFormat="1" ht="13" x14ac:dyDescent="0.15"/>
    <row r="1738" customFormat="1" ht="13" x14ac:dyDescent="0.15"/>
    <row r="1739" customFormat="1" ht="13" x14ac:dyDescent="0.15"/>
    <row r="1740" customFormat="1" ht="13" x14ac:dyDescent="0.15"/>
    <row r="1741" customFormat="1" ht="13" x14ac:dyDescent="0.15"/>
    <row r="1742" customFormat="1" ht="13" x14ac:dyDescent="0.15"/>
    <row r="1743" customFormat="1" ht="13" x14ac:dyDescent="0.15"/>
    <row r="1744" customFormat="1" ht="13" x14ac:dyDescent="0.15"/>
    <row r="1745" customFormat="1" ht="13" x14ac:dyDescent="0.15"/>
    <row r="1746" customFormat="1" ht="13" x14ac:dyDescent="0.15"/>
    <row r="1747" customFormat="1" ht="13" x14ac:dyDescent="0.15"/>
    <row r="1748" customFormat="1" ht="13" x14ac:dyDescent="0.15"/>
    <row r="1749" customFormat="1" ht="13" x14ac:dyDescent="0.15"/>
    <row r="1750" customFormat="1" ht="13" x14ac:dyDescent="0.15"/>
    <row r="1751" customFormat="1" ht="13" x14ac:dyDescent="0.15"/>
    <row r="1752" customFormat="1" ht="13" x14ac:dyDescent="0.15"/>
    <row r="1753" customFormat="1" ht="13" x14ac:dyDescent="0.15"/>
    <row r="1754" customFormat="1" ht="13" x14ac:dyDescent="0.15"/>
    <row r="1755" customFormat="1" ht="13" x14ac:dyDescent="0.15"/>
    <row r="1756" customFormat="1" ht="13" x14ac:dyDescent="0.15"/>
    <row r="1757" customFormat="1" ht="13" x14ac:dyDescent="0.15"/>
    <row r="1758" customFormat="1" ht="13" x14ac:dyDescent="0.15"/>
    <row r="1759" customFormat="1" ht="13" x14ac:dyDescent="0.15"/>
    <row r="1760" customFormat="1" ht="13" x14ac:dyDescent="0.15"/>
    <row r="1761" customFormat="1" ht="13" x14ac:dyDescent="0.15"/>
    <row r="1762" customFormat="1" ht="13" x14ac:dyDescent="0.15"/>
    <row r="1763" customFormat="1" ht="13" x14ac:dyDescent="0.15"/>
    <row r="1764" customFormat="1" ht="13" x14ac:dyDescent="0.15"/>
    <row r="1765" customFormat="1" ht="13" x14ac:dyDescent="0.15"/>
    <row r="1766" customFormat="1" ht="13" x14ac:dyDescent="0.15"/>
    <row r="1767" customFormat="1" ht="13" x14ac:dyDescent="0.15"/>
    <row r="1768" customFormat="1" ht="13" x14ac:dyDescent="0.15"/>
    <row r="1769" customFormat="1" ht="13" x14ac:dyDescent="0.15"/>
    <row r="1770" customFormat="1" ht="13" x14ac:dyDescent="0.15"/>
    <row r="1771" customFormat="1" ht="13" x14ac:dyDescent="0.15"/>
    <row r="1772" customFormat="1" ht="13" x14ac:dyDescent="0.15"/>
    <row r="1773" customFormat="1" ht="13" x14ac:dyDescent="0.15"/>
    <row r="1774" customFormat="1" ht="13" x14ac:dyDescent="0.15"/>
    <row r="1775" customFormat="1" ht="13" x14ac:dyDescent="0.15"/>
    <row r="1776" customFormat="1" ht="13" x14ac:dyDescent="0.15"/>
    <row r="1777" customFormat="1" ht="13" x14ac:dyDescent="0.15"/>
    <row r="1778" customFormat="1" ht="13" x14ac:dyDescent="0.15"/>
    <row r="1779" customFormat="1" ht="13" x14ac:dyDescent="0.15"/>
    <row r="1780" customFormat="1" ht="13" x14ac:dyDescent="0.15"/>
    <row r="1781" customFormat="1" ht="13" x14ac:dyDescent="0.15"/>
    <row r="1782" customFormat="1" ht="13" x14ac:dyDescent="0.15"/>
    <row r="1783" customFormat="1" ht="13" x14ac:dyDescent="0.15"/>
    <row r="1784" customFormat="1" ht="13" x14ac:dyDescent="0.15"/>
    <row r="1785" customFormat="1" ht="13" x14ac:dyDescent="0.15"/>
    <row r="1786" customFormat="1" ht="13" x14ac:dyDescent="0.15"/>
    <row r="1787" customFormat="1" ht="13" x14ac:dyDescent="0.15"/>
    <row r="1788" customFormat="1" ht="13" x14ac:dyDescent="0.15"/>
    <row r="1789" customFormat="1" ht="13" x14ac:dyDescent="0.15"/>
    <row r="1790" customFormat="1" ht="13" x14ac:dyDescent="0.15"/>
    <row r="1791" customFormat="1" ht="13" x14ac:dyDescent="0.15"/>
    <row r="1792" customFormat="1" ht="13" x14ac:dyDescent="0.15"/>
    <row r="1793" customFormat="1" ht="13" x14ac:dyDescent="0.15"/>
    <row r="1794" customFormat="1" ht="13" x14ac:dyDescent="0.15"/>
    <row r="1795" customFormat="1" ht="13" x14ac:dyDescent="0.15"/>
    <row r="1796" customFormat="1" ht="13" x14ac:dyDescent="0.15"/>
    <row r="1797" customFormat="1" ht="13" x14ac:dyDescent="0.15"/>
    <row r="1798" customFormat="1" ht="13" x14ac:dyDescent="0.15"/>
    <row r="1799" customFormat="1" ht="13" x14ac:dyDescent="0.15"/>
    <row r="1800" customFormat="1" ht="13" x14ac:dyDescent="0.15"/>
    <row r="1801" customFormat="1" ht="13" x14ac:dyDescent="0.15"/>
    <row r="1802" customFormat="1" ht="13" x14ac:dyDescent="0.15"/>
    <row r="1803" customFormat="1" ht="13" x14ac:dyDescent="0.15"/>
    <row r="1804" customFormat="1" ht="13" x14ac:dyDescent="0.15"/>
    <row r="1805" customFormat="1" ht="13" x14ac:dyDescent="0.15"/>
    <row r="1806" customFormat="1" ht="13" x14ac:dyDescent="0.15"/>
    <row r="1807" customFormat="1" ht="13" x14ac:dyDescent="0.15"/>
    <row r="1808" customFormat="1" ht="13" x14ac:dyDescent="0.15"/>
    <row r="1809" customFormat="1" ht="13" x14ac:dyDescent="0.15"/>
    <row r="1810" customFormat="1" ht="13" x14ac:dyDescent="0.15"/>
    <row r="1811" customFormat="1" ht="13" x14ac:dyDescent="0.15"/>
    <row r="1812" customFormat="1" ht="13" x14ac:dyDescent="0.15"/>
    <row r="1813" customFormat="1" ht="13" x14ac:dyDescent="0.15"/>
    <row r="1814" customFormat="1" ht="13" x14ac:dyDescent="0.15"/>
    <row r="1815" customFormat="1" ht="13" x14ac:dyDescent="0.15"/>
    <row r="1816" customFormat="1" ht="13" x14ac:dyDescent="0.15"/>
    <row r="1817" customFormat="1" ht="13" x14ac:dyDescent="0.15"/>
    <row r="1818" customFormat="1" ht="13" x14ac:dyDescent="0.15"/>
    <row r="1819" customFormat="1" ht="13" x14ac:dyDescent="0.15"/>
    <row r="1820" customFormat="1" ht="13" x14ac:dyDescent="0.15"/>
    <row r="1821" customFormat="1" ht="13" x14ac:dyDescent="0.15"/>
    <row r="1822" customFormat="1" ht="13" x14ac:dyDescent="0.15"/>
    <row r="1823" customFormat="1" ht="13" x14ac:dyDescent="0.15"/>
    <row r="1824" customFormat="1" ht="13" x14ac:dyDescent="0.15"/>
    <row r="1825" customFormat="1" ht="13" x14ac:dyDescent="0.15"/>
    <row r="1826" customFormat="1" ht="13" x14ac:dyDescent="0.15"/>
    <row r="1827" customFormat="1" ht="13" x14ac:dyDescent="0.15"/>
    <row r="1828" customFormat="1" ht="13" x14ac:dyDescent="0.15"/>
    <row r="1829" customFormat="1" ht="13" x14ac:dyDescent="0.15"/>
    <row r="1830" customFormat="1" ht="13" x14ac:dyDescent="0.15"/>
    <row r="1831" customFormat="1" ht="13" x14ac:dyDescent="0.15"/>
    <row r="1832" customFormat="1" ht="13" x14ac:dyDescent="0.15"/>
    <row r="1833" customFormat="1" ht="13" x14ac:dyDescent="0.15"/>
    <row r="1834" customFormat="1" ht="13" x14ac:dyDescent="0.15"/>
    <row r="1835" customFormat="1" ht="13" x14ac:dyDescent="0.15"/>
    <row r="1836" customFormat="1" ht="13" x14ac:dyDescent="0.15"/>
    <row r="1837" customFormat="1" ht="13" x14ac:dyDescent="0.15"/>
    <row r="1838" customFormat="1" ht="13" x14ac:dyDescent="0.15"/>
    <row r="1839" customFormat="1" ht="13" x14ac:dyDescent="0.15"/>
    <row r="1840" customFormat="1" ht="13" x14ac:dyDescent="0.15"/>
    <row r="1841" customFormat="1" ht="13" x14ac:dyDescent="0.15"/>
    <row r="1842" customFormat="1" ht="13" x14ac:dyDescent="0.15"/>
    <row r="1843" customFormat="1" ht="13" x14ac:dyDescent="0.15"/>
    <row r="1844" customFormat="1" ht="13" x14ac:dyDescent="0.15"/>
    <row r="1845" customFormat="1" ht="13" x14ac:dyDescent="0.15"/>
    <row r="1846" customFormat="1" ht="13" x14ac:dyDescent="0.15"/>
    <row r="1847" customFormat="1" ht="13" x14ac:dyDescent="0.15"/>
    <row r="1848" customFormat="1" ht="13" x14ac:dyDescent="0.15"/>
    <row r="1849" customFormat="1" ht="13" x14ac:dyDescent="0.15"/>
    <row r="1850" customFormat="1" ht="13" x14ac:dyDescent="0.15"/>
    <row r="1851" customFormat="1" ht="13" x14ac:dyDescent="0.15"/>
    <row r="1852" customFormat="1" ht="13" x14ac:dyDescent="0.15"/>
    <row r="1853" customFormat="1" ht="13" x14ac:dyDescent="0.15"/>
    <row r="1854" customFormat="1" ht="13" x14ac:dyDescent="0.15"/>
    <row r="1855" customFormat="1" ht="13" x14ac:dyDescent="0.15"/>
    <row r="1856" customFormat="1" ht="13" x14ac:dyDescent="0.15"/>
    <row r="1857" customFormat="1" ht="13" x14ac:dyDescent="0.15"/>
    <row r="1858" customFormat="1" ht="13" x14ac:dyDescent="0.15"/>
    <row r="1859" customFormat="1" ht="13" x14ac:dyDescent="0.15"/>
    <row r="1860" customFormat="1" ht="13" x14ac:dyDescent="0.15"/>
    <row r="1861" customFormat="1" ht="13" x14ac:dyDescent="0.15"/>
    <row r="1862" customFormat="1" ht="13" x14ac:dyDescent="0.15"/>
    <row r="1863" customFormat="1" ht="13" x14ac:dyDescent="0.15"/>
    <row r="1864" customFormat="1" ht="13" x14ac:dyDescent="0.15"/>
    <row r="1865" customFormat="1" ht="13" x14ac:dyDescent="0.15"/>
    <row r="1866" customFormat="1" ht="13" x14ac:dyDescent="0.15"/>
    <row r="1867" customFormat="1" ht="13" x14ac:dyDescent="0.15"/>
    <row r="1868" customFormat="1" ht="13" x14ac:dyDescent="0.15"/>
    <row r="1869" customFormat="1" ht="13" x14ac:dyDescent="0.15"/>
    <row r="1870" customFormat="1" ht="13" x14ac:dyDescent="0.15"/>
    <row r="1871" customFormat="1" ht="13" x14ac:dyDescent="0.15"/>
    <row r="1872" customFormat="1" ht="13" x14ac:dyDescent="0.15"/>
    <row r="1873" customFormat="1" ht="13" x14ac:dyDescent="0.15"/>
    <row r="1874" customFormat="1" ht="13" x14ac:dyDescent="0.15"/>
    <row r="1875" customFormat="1" ht="13" x14ac:dyDescent="0.15"/>
    <row r="1876" customFormat="1" ht="13" x14ac:dyDescent="0.15"/>
    <row r="1877" customFormat="1" ht="13" x14ac:dyDescent="0.15"/>
    <row r="1878" customFormat="1" ht="13" x14ac:dyDescent="0.15"/>
    <row r="1879" customFormat="1" ht="13" x14ac:dyDescent="0.15"/>
    <row r="1880" customFormat="1" ht="13" x14ac:dyDescent="0.15"/>
    <row r="1881" customFormat="1" ht="13" x14ac:dyDescent="0.15"/>
    <row r="1882" customFormat="1" ht="13" x14ac:dyDescent="0.15"/>
    <row r="1883" customFormat="1" ht="13" x14ac:dyDescent="0.15"/>
    <row r="1884" customFormat="1" ht="13" x14ac:dyDescent="0.15"/>
    <row r="1885" customFormat="1" ht="13" x14ac:dyDescent="0.15"/>
    <row r="1886" customFormat="1" ht="13" x14ac:dyDescent="0.15"/>
    <row r="1887" customFormat="1" ht="13" x14ac:dyDescent="0.15"/>
    <row r="1888" customFormat="1" ht="13" x14ac:dyDescent="0.15"/>
    <row r="1889" customFormat="1" ht="13" x14ac:dyDescent="0.15"/>
    <row r="1890" customFormat="1" ht="13" x14ac:dyDescent="0.15"/>
    <row r="1891" customFormat="1" ht="13" x14ac:dyDescent="0.15"/>
    <row r="1892" customFormat="1" ht="13" x14ac:dyDescent="0.15"/>
    <row r="1893" customFormat="1" ht="13" x14ac:dyDescent="0.15"/>
    <row r="1894" customFormat="1" ht="13" x14ac:dyDescent="0.15"/>
    <row r="1895" customFormat="1" ht="13" x14ac:dyDescent="0.15"/>
    <row r="1896" customFormat="1" ht="13" x14ac:dyDescent="0.15"/>
    <row r="1897" customFormat="1" ht="13" x14ac:dyDescent="0.15"/>
    <row r="1898" customFormat="1" ht="13" x14ac:dyDescent="0.15"/>
    <row r="1899" customFormat="1" ht="13" x14ac:dyDescent="0.15"/>
    <row r="1900" customFormat="1" ht="13" x14ac:dyDescent="0.15"/>
    <row r="1901" customFormat="1" ht="13" x14ac:dyDescent="0.15"/>
    <row r="1902" customFormat="1" ht="13" x14ac:dyDescent="0.15"/>
    <row r="1903" customFormat="1" ht="13" x14ac:dyDescent="0.15"/>
    <row r="1904" customFormat="1" ht="13" x14ac:dyDescent="0.15"/>
    <row r="1905" customFormat="1" ht="13" x14ac:dyDescent="0.15"/>
    <row r="1906" customFormat="1" ht="13" x14ac:dyDescent="0.15"/>
    <row r="1907" customFormat="1" ht="13" x14ac:dyDescent="0.15"/>
    <row r="1908" customFormat="1" ht="13" x14ac:dyDescent="0.15"/>
    <row r="1909" customFormat="1" ht="13" x14ac:dyDescent="0.15"/>
    <row r="1910" customFormat="1" ht="13" x14ac:dyDescent="0.15"/>
    <row r="1911" customFormat="1" ht="13" x14ac:dyDescent="0.15"/>
    <row r="1912" customFormat="1" ht="13" x14ac:dyDescent="0.15"/>
    <row r="1913" customFormat="1" ht="13" x14ac:dyDescent="0.15"/>
    <row r="1914" customFormat="1" ht="13" x14ac:dyDescent="0.15"/>
    <row r="1915" customFormat="1" ht="13" x14ac:dyDescent="0.15"/>
    <row r="1916" customFormat="1" ht="13" x14ac:dyDescent="0.15"/>
    <row r="1917" customFormat="1" ht="13" x14ac:dyDescent="0.15"/>
    <row r="1918" customFormat="1" ht="13" x14ac:dyDescent="0.15"/>
    <row r="1919" customFormat="1" ht="13" x14ac:dyDescent="0.15"/>
    <row r="1920" customFormat="1" ht="13" x14ac:dyDescent="0.15"/>
    <row r="1921" customFormat="1" ht="13" x14ac:dyDescent="0.15"/>
    <row r="1922" customFormat="1" ht="13" x14ac:dyDescent="0.15"/>
    <row r="1923" customFormat="1" ht="13" x14ac:dyDescent="0.15"/>
    <row r="1924" customFormat="1" ht="13" x14ac:dyDescent="0.15"/>
    <row r="1925" customFormat="1" ht="13" x14ac:dyDescent="0.15"/>
    <row r="1926" customFormat="1" ht="13" x14ac:dyDescent="0.15"/>
    <row r="1927" customFormat="1" ht="13" x14ac:dyDescent="0.15"/>
    <row r="1928" customFormat="1" ht="13" x14ac:dyDescent="0.15"/>
    <row r="1929" customFormat="1" ht="13" x14ac:dyDescent="0.15"/>
    <row r="1930" customFormat="1" ht="13" x14ac:dyDescent="0.15"/>
    <row r="1931" customFormat="1" ht="13" x14ac:dyDescent="0.15"/>
    <row r="1932" customFormat="1" ht="13" x14ac:dyDescent="0.15"/>
    <row r="1933" customFormat="1" ht="13" x14ac:dyDescent="0.15"/>
    <row r="1934" customFormat="1" ht="13" x14ac:dyDescent="0.15"/>
    <row r="1935" customFormat="1" ht="13" x14ac:dyDescent="0.15"/>
    <row r="1936" customFormat="1" ht="13" x14ac:dyDescent="0.15"/>
    <row r="1937" customFormat="1" ht="13" x14ac:dyDescent="0.15"/>
    <row r="1938" customFormat="1" ht="13" x14ac:dyDescent="0.15"/>
    <row r="1939" customFormat="1" ht="13" x14ac:dyDescent="0.15"/>
    <row r="1940" customFormat="1" ht="13" x14ac:dyDescent="0.15"/>
    <row r="1941" customFormat="1" ht="13" x14ac:dyDescent="0.15"/>
    <row r="1942" customFormat="1" ht="13" x14ac:dyDescent="0.15"/>
    <row r="1943" customFormat="1" ht="13" x14ac:dyDescent="0.15"/>
    <row r="1944" customFormat="1" ht="13" x14ac:dyDescent="0.15"/>
    <row r="1945" customFormat="1" ht="13" x14ac:dyDescent="0.15"/>
    <row r="1946" customFormat="1" ht="13" x14ac:dyDescent="0.15"/>
    <row r="1947" customFormat="1" ht="13" x14ac:dyDescent="0.15"/>
    <row r="1948" customFormat="1" ht="13" x14ac:dyDescent="0.15"/>
    <row r="1949" customFormat="1" ht="13" x14ac:dyDescent="0.15"/>
    <row r="1950" customFormat="1" ht="13" x14ac:dyDescent="0.15"/>
    <row r="1951" customFormat="1" ht="13" x14ac:dyDescent="0.15"/>
    <row r="1952" customFormat="1" ht="13" x14ac:dyDescent="0.15"/>
    <row r="1953" customFormat="1" ht="13" x14ac:dyDescent="0.15"/>
    <row r="1954" customFormat="1" ht="13" x14ac:dyDescent="0.15"/>
    <row r="1955" customFormat="1" ht="13" x14ac:dyDescent="0.15"/>
    <row r="1956" customFormat="1" ht="13" x14ac:dyDescent="0.15"/>
    <row r="1957" customFormat="1" ht="13" x14ac:dyDescent="0.15"/>
    <row r="1958" customFormat="1" ht="13" x14ac:dyDescent="0.15"/>
    <row r="1959" customFormat="1" ht="13" x14ac:dyDescent="0.15"/>
    <row r="1960" customFormat="1" ht="13" x14ac:dyDescent="0.15"/>
    <row r="1961" customFormat="1" ht="13" x14ac:dyDescent="0.15"/>
    <row r="1962" customFormat="1" ht="13" x14ac:dyDescent="0.15"/>
    <row r="1963" customFormat="1" ht="13" x14ac:dyDescent="0.15"/>
    <row r="1964" customFormat="1" ht="13" x14ac:dyDescent="0.15"/>
    <row r="1965" customFormat="1" ht="13" x14ac:dyDescent="0.15"/>
    <row r="1966" customFormat="1" ht="13" x14ac:dyDescent="0.15"/>
    <row r="1967" customFormat="1" ht="13" x14ac:dyDescent="0.15"/>
    <row r="1968" customFormat="1" ht="13" x14ac:dyDescent="0.15"/>
    <row r="1969" customFormat="1" ht="13" x14ac:dyDescent="0.15"/>
    <row r="1970" customFormat="1" ht="13" x14ac:dyDescent="0.15"/>
    <row r="1971" customFormat="1" ht="13" x14ac:dyDescent="0.15"/>
    <row r="1972" customFormat="1" ht="13" x14ac:dyDescent="0.15"/>
    <row r="1973" customFormat="1" ht="13" x14ac:dyDescent="0.15"/>
    <row r="1974" customFormat="1" ht="13" x14ac:dyDescent="0.15"/>
    <row r="1975" customFormat="1" ht="13" x14ac:dyDescent="0.15"/>
    <row r="1976" customFormat="1" ht="13" x14ac:dyDescent="0.15"/>
    <row r="1977" customFormat="1" ht="13" x14ac:dyDescent="0.15"/>
    <row r="1978" customFormat="1" ht="13" x14ac:dyDescent="0.15"/>
    <row r="1979" customFormat="1" ht="13" x14ac:dyDescent="0.15"/>
    <row r="1980" customFormat="1" ht="13" x14ac:dyDescent="0.15"/>
    <row r="1981" customFormat="1" ht="13" x14ac:dyDescent="0.15"/>
    <row r="1982" customFormat="1" ht="13" x14ac:dyDescent="0.15"/>
    <row r="1983" customFormat="1" ht="13" x14ac:dyDescent="0.15"/>
    <row r="1984" customFormat="1" ht="13" x14ac:dyDescent="0.15"/>
    <row r="1985" customFormat="1" ht="13" x14ac:dyDescent="0.15"/>
    <row r="1986" customFormat="1" ht="13" x14ac:dyDescent="0.15"/>
    <row r="1987" customFormat="1" ht="13" x14ac:dyDescent="0.15"/>
    <row r="1988" customFormat="1" ht="13" x14ac:dyDescent="0.15"/>
    <row r="1989" customFormat="1" ht="13" x14ac:dyDescent="0.15"/>
    <row r="1990" customFormat="1" ht="13" x14ac:dyDescent="0.15"/>
    <row r="1991" customFormat="1" ht="13" x14ac:dyDescent="0.15"/>
    <row r="1992" customFormat="1" ht="13" x14ac:dyDescent="0.15"/>
    <row r="1993" customFormat="1" ht="13" x14ac:dyDescent="0.15"/>
    <row r="1994" customFormat="1" ht="13" x14ac:dyDescent="0.15"/>
    <row r="1995" customFormat="1" ht="13" x14ac:dyDescent="0.15"/>
    <row r="1996" customFormat="1" ht="13" x14ac:dyDescent="0.15"/>
    <row r="1997" customFormat="1" ht="13" x14ac:dyDescent="0.15"/>
    <row r="1998" customFormat="1" ht="13" x14ac:dyDescent="0.15"/>
    <row r="1999" customFormat="1" ht="13" x14ac:dyDescent="0.15"/>
    <row r="2000" customFormat="1" ht="13" x14ac:dyDescent="0.15"/>
    <row r="2001" customFormat="1" ht="13" x14ac:dyDescent="0.15"/>
    <row r="2002" customFormat="1" ht="13" x14ac:dyDescent="0.15"/>
    <row r="2003" customFormat="1" ht="13" x14ac:dyDescent="0.15"/>
    <row r="2004" customFormat="1" ht="13" x14ac:dyDescent="0.15"/>
    <row r="2005" customFormat="1" ht="13" x14ac:dyDescent="0.15"/>
    <row r="2006" customFormat="1" ht="13" x14ac:dyDescent="0.15"/>
    <row r="2007" customFormat="1" ht="13" x14ac:dyDescent="0.15"/>
    <row r="2008" customFormat="1" ht="13" x14ac:dyDescent="0.15"/>
    <row r="2009" customFormat="1" ht="13" x14ac:dyDescent="0.15"/>
    <row r="2010" customFormat="1" ht="13" x14ac:dyDescent="0.15"/>
    <row r="2011" customFormat="1" ht="13" x14ac:dyDescent="0.15"/>
    <row r="2012" customFormat="1" ht="13" x14ac:dyDescent="0.15"/>
    <row r="2013" customFormat="1" ht="13" x14ac:dyDescent="0.15"/>
    <row r="2014" customFormat="1" ht="13" x14ac:dyDescent="0.15"/>
    <row r="2015" customFormat="1" ht="13" x14ac:dyDescent="0.15"/>
    <row r="2016" customFormat="1" ht="13" x14ac:dyDescent="0.15"/>
    <row r="2017" customFormat="1" ht="13" x14ac:dyDescent="0.15"/>
    <row r="2018" customFormat="1" ht="13" x14ac:dyDescent="0.15"/>
    <row r="2019" customFormat="1" ht="13" x14ac:dyDescent="0.15"/>
    <row r="2020" customFormat="1" ht="13" x14ac:dyDescent="0.15"/>
    <row r="2021" customFormat="1" ht="13" x14ac:dyDescent="0.15"/>
    <row r="2022" customFormat="1" ht="13" x14ac:dyDescent="0.15"/>
    <row r="2023" customFormat="1" ht="13" x14ac:dyDescent="0.15"/>
    <row r="2024" customFormat="1" ht="13" x14ac:dyDescent="0.15"/>
    <row r="2025" customFormat="1" ht="13" x14ac:dyDescent="0.15"/>
    <row r="2026" customFormat="1" ht="13" x14ac:dyDescent="0.15"/>
    <row r="2027" customFormat="1" ht="13" x14ac:dyDescent="0.15"/>
    <row r="2028" customFormat="1" ht="13" x14ac:dyDescent="0.15"/>
    <row r="2029" customFormat="1" ht="13" x14ac:dyDescent="0.15"/>
    <row r="2030" customFormat="1" ht="13" x14ac:dyDescent="0.15"/>
    <row r="2031" customFormat="1" ht="13" x14ac:dyDescent="0.15"/>
    <row r="2032" customFormat="1" ht="13" x14ac:dyDescent="0.15"/>
    <row r="2033" customFormat="1" ht="13" x14ac:dyDescent="0.15"/>
    <row r="2034" customFormat="1" ht="13" x14ac:dyDescent="0.15"/>
    <row r="2035" customFormat="1" ht="13" x14ac:dyDescent="0.15"/>
    <row r="2036" customFormat="1" ht="13" x14ac:dyDescent="0.15"/>
    <row r="2037" customFormat="1" ht="13" x14ac:dyDescent="0.15"/>
    <row r="2038" customFormat="1" ht="13" x14ac:dyDescent="0.15"/>
    <row r="2039" customFormat="1" ht="13" x14ac:dyDescent="0.15"/>
    <row r="2040" customFormat="1" ht="13" x14ac:dyDescent="0.15"/>
    <row r="2041" customFormat="1" ht="13" x14ac:dyDescent="0.15"/>
    <row r="2042" customFormat="1" ht="13" x14ac:dyDescent="0.15"/>
    <row r="2043" customFormat="1" ht="13" x14ac:dyDescent="0.15"/>
    <row r="2044" customFormat="1" ht="13" x14ac:dyDescent="0.15"/>
    <row r="2045" customFormat="1" ht="13" x14ac:dyDescent="0.15"/>
    <row r="2046" customFormat="1" ht="13" x14ac:dyDescent="0.15"/>
    <row r="2047" customFormat="1" ht="13" x14ac:dyDescent="0.15"/>
    <row r="2048" customFormat="1" ht="13" x14ac:dyDescent="0.15"/>
    <row r="2049" customFormat="1" ht="13" x14ac:dyDescent="0.15"/>
    <row r="2050" customFormat="1" ht="13" x14ac:dyDescent="0.15"/>
    <row r="2051" customFormat="1" ht="13" x14ac:dyDescent="0.15"/>
    <row r="2052" customFormat="1" ht="13" x14ac:dyDescent="0.15"/>
    <row r="2053" customFormat="1" ht="13" x14ac:dyDescent="0.15"/>
    <row r="2054" customFormat="1" ht="13" x14ac:dyDescent="0.15"/>
    <row r="2055" customFormat="1" ht="13" x14ac:dyDescent="0.15"/>
    <row r="2056" customFormat="1" ht="13" x14ac:dyDescent="0.15"/>
    <row r="2057" customFormat="1" ht="13" x14ac:dyDescent="0.15"/>
    <row r="2058" customFormat="1" ht="13" x14ac:dyDescent="0.15"/>
    <row r="2059" customFormat="1" ht="13" x14ac:dyDescent="0.15"/>
    <row r="2060" customFormat="1" ht="13" x14ac:dyDescent="0.15"/>
    <row r="2061" customFormat="1" ht="13" x14ac:dyDescent="0.15"/>
    <row r="2062" customFormat="1" ht="13" x14ac:dyDescent="0.15"/>
    <row r="2063" customFormat="1" ht="13" x14ac:dyDescent="0.15"/>
    <row r="2064" customFormat="1" ht="13" x14ac:dyDescent="0.15"/>
    <row r="2065" customFormat="1" ht="13" x14ac:dyDescent="0.15"/>
    <row r="2066" customFormat="1" ht="13" x14ac:dyDescent="0.15"/>
    <row r="2067" customFormat="1" ht="13" x14ac:dyDescent="0.15"/>
    <row r="2068" customFormat="1" ht="13" x14ac:dyDescent="0.15"/>
    <row r="2069" customFormat="1" ht="13" x14ac:dyDescent="0.15"/>
    <row r="2070" customFormat="1" ht="13" x14ac:dyDescent="0.15"/>
    <row r="2071" customFormat="1" ht="13" x14ac:dyDescent="0.15"/>
    <row r="2072" customFormat="1" ht="13" x14ac:dyDescent="0.15"/>
    <row r="2073" customFormat="1" ht="13" x14ac:dyDescent="0.15"/>
    <row r="2074" customFormat="1" ht="13" x14ac:dyDescent="0.15"/>
    <row r="2075" customFormat="1" ht="13" x14ac:dyDescent="0.15"/>
    <row r="2076" customFormat="1" ht="13" x14ac:dyDescent="0.15"/>
    <row r="2077" customFormat="1" ht="13" x14ac:dyDescent="0.15"/>
    <row r="2078" customFormat="1" ht="13" x14ac:dyDescent="0.15"/>
    <row r="2079" customFormat="1" ht="13" x14ac:dyDescent="0.15"/>
    <row r="2080" customFormat="1" ht="13" x14ac:dyDescent="0.15"/>
    <row r="2081" customFormat="1" ht="13" x14ac:dyDescent="0.15"/>
    <row r="2082" customFormat="1" ht="13" x14ac:dyDescent="0.15"/>
    <row r="2083" customFormat="1" ht="13" x14ac:dyDescent="0.15"/>
    <row r="2084" customFormat="1" ht="13" x14ac:dyDescent="0.15"/>
    <row r="2085" customFormat="1" ht="13" x14ac:dyDescent="0.15"/>
    <row r="2086" customFormat="1" ht="13" x14ac:dyDescent="0.15"/>
    <row r="2087" customFormat="1" ht="13" x14ac:dyDescent="0.15"/>
    <row r="2088" customFormat="1" ht="13" x14ac:dyDescent="0.15"/>
    <row r="2089" customFormat="1" ht="13" x14ac:dyDescent="0.15"/>
    <row r="2090" customFormat="1" ht="13" x14ac:dyDescent="0.15"/>
    <row r="2091" customFormat="1" ht="13" x14ac:dyDescent="0.15"/>
    <row r="2092" customFormat="1" ht="13" x14ac:dyDescent="0.15"/>
    <row r="2093" customFormat="1" ht="13" x14ac:dyDescent="0.15"/>
    <row r="2094" customFormat="1" ht="13" x14ac:dyDescent="0.15"/>
    <row r="2095" customFormat="1" ht="13" x14ac:dyDescent="0.15"/>
    <row r="2096" customFormat="1" ht="13" x14ac:dyDescent="0.15"/>
    <row r="2097" customFormat="1" ht="13" x14ac:dyDescent="0.15"/>
    <row r="2098" customFormat="1" ht="13" x14ac:dyDescent="0.15"/>
    <row r="2099" customFormat="1" ht="13" x14ac:dyDescent="0.15"/>
    <row r="2100" customFormat="1" ht="13" x14ac:dyDescent="0.15"/>
    <row r="2101" customFormat="1" ht="13" x14ac:dyDescent="0.15"/>
    <row r="2102" customFormat="1" ht="13" x14ac:dyDescent="0.15"/>
    <row r="2103" customFormat="1" ht="13" x14ac:dyDescent="0.15"/>
    <row r="2104" customFormat="1" ht="13" x14ac:dyDescent="0.15"/>
    <row r="2105" customFormat="1" ht="13" x14ac:dyDescent="0.15"/>
    <row r="2106" customFormat="1" ht="13" x14ac:dyDescent="0.15"/>
    <row r="2107" customFormat="1" ht="13" x14ac:dyDescent="0.15"/>
    <row r="2108" customFormat="1" ht="13" x14ac:dyDescent="0.15"/>
    <row r="2109" customFormat="1" ht="13" x14ac:dyDescent="0.15"/>
    <row r="2110" customFormat="1" ht="13" x14ac:dyDescent="0.15"/>
    <row r="2111" customFormat="1" ht="13" x14ac:dyDescent="0.15"/>
    <row r="2112" customFormat="1" ht="13" x14ac:dyDescent="0.15"/>
    <row r="2113" customFormat="1" ht="13" x14ac:dyDescent="0.15"/>
    <row r="2114" customFormat="1" ht="13" x14ac:dyDescent="0.15"/>
    <row r="2115" customFormat="1" ht="13" x14ac:dyDescent="0.15"/>
    <row r="2116" customFormat="1" ht="13" x14ac:dyDescent="0.15"/>
    <row r="2117" customFormat="1" ht="13" x14ac:dyDescent="0.15"/>
    <row r="2118" customFormat="1" ht="13" x14ac:dyDescent="0.15"/>
    <row r="2119" customFormat="1" ht="13" x14ac:dyDescent="0.15"/>
    <row r="2120" customFormat="1" ht="13" x14ac:dyDescent="0.15"/>
    <row r="2121" customFormat="1" ht="13" x14ac:dyDescent="0.15"/>
    <row r="2122" customFormat="1" ht="13" x14ac:dyDescent="0.15"/>
    <row r="2123" customFormat="1" ht="13" x14ac:dyDescent="0.15"/>
    <row r="2124" customFormat="1" ht="13" x14ac:dyDescent="0.15"/>
    <row r="2125" customFormat="1" ht="13" x14ac:dyDescent="0.15"/>
    <row r="2126" customFormat="1" ht="13" x14ac:dyDescent="0.15"/>
    <row r="2127" customFormat="1" ht="13" x14ac:dyDescent="0.15"/>
    <row r="2128" customFormat="1" ht="13" x14ac:dyDescent="0.15"/>
    <row r="2129" customFormat="1" ht="13" x14ac:dyDescent="0.15"/>
    <row r="2130" customFormat="1" ht="13" x14ac:dyDescent="0.15"/>
    <row r="2131" customFormat="1" ht="13" x14ac:dyDescent="0.15"/>
    <row r="2132" customFormat="1" ht="13" x14ac:dyDescent="0.15"/>
    <row r="2133" customFormat="1" ht="13" x14ac:dyDescent="0.15"/>
    <row r="2134" customFormat="1" ht="13" x14ac:dyDescent="0.15"/>
    <row r="2135" customFormat="1" ht="13" x14ac:dyDescent="0.15"/>
    <row r="2136" customFormat="1" ht="13" x14ac:dyDescent="0.15"/>
    <row r="2137" customFormat="1" ht="13" x14ac:dyDescent="0.15"/>
    <row r="2138" customFormat="1" ht="13" x14ac:dyDescent="0.15"/>
    <row r="2139" customFormat="1" ht="13" x14ac:dyDescent="0.15"/>
    <row r="2140" customFormat="1" ht="13" x14ac:dyDescent="0.15"/>
    <row r="2141" customFormat="1" ht="13" x14ac:dyDescent="0.15"/>
    <row r="2142" customFormat="1" ht="13" x14ac:dyDescent="0.15"/>
    <row r="2143" customFormat="1" ht="13" x14ac:dyDescent="0.15"/>
    <row r="2144" customFormat="1" ht="13" x14ac:dyDescent="0.15"/>
    <row r="2145" customFormat="1" ht="13" x14ac:dyDescent="0.15"/>
    <row r="2146" customFormat="1" ht="13" x14ac:dyDescent="0.15"/>
    <row r="2147" customFormat="1" ht="13" x14ac:dyDescent="0.15"/>
    <row r="2148" customFormat="1" ht="13" x14ac:dyDescent="0.15"/>
    <row r="2149" customFormat="1" ht="13" x14ac:dyDescent="0.15"/>
    <row r="2150" customFormat="1" ht="13" x14ac:dyDescent="0.15"/>
    <row r="2151" customFormat="1" ht="13" x14ac:dyDescent="0.15"/>
    <row r="2152" customFormat="1" ht="13" x14ac:dyDescent="0.15"/>
    <row r="2153" customFormat="1" ht="13" x14ac:dyDescent="0.15"/>
    <row r="2154" customFormat="1" ht="13" x14ac:dyDescent="0.15"/>
    <row r="2155" customFormat="1" ht="13" x14ac:dyDescent="0.15"/>
    <row r="2156" customFormat="1" ht="13" x14ac:dyDescent="0.15"/>
    <row r="2157" customFormat="1" ht="13" x14ac:dyDescent="0.15"/>
    <row r="2158" customFormat="1" ht="13" x14ac:dyDescent="0.15"/>
    <row r="2159" customFormat="1" ht="13" x14ac:dyDescent="0.15"/>
    <row r="2160" customFormat="1" ht="13" x14ac:dyDescent="0.15"/>
    <row r="2161" customFormat="1" ht="13" x14ac:dyDescent="0.15"/>
    <row r="2162" customFormat="1" ht="13" x14ac:dyDescent="0.15"/>
    <row r="2163" customFormat="1" ht="13" x14ac:dyDescent="0.15"/>
    <row r="2164" customFormat="1" ht="13" x14ac:dyDescent="0.15"/>
    <row r="2165" customFormat="1" ht="13" x14ac:dyDescent="0.15"/>
    <row r="2166" customFormat="1" ht="13" x14ac:dyDescent="0.15"/>
    <row r="2167" customFormat="1" ht="13" x14ac:dyDescent="0.15"/>
    <row r="2168" customFormat="1" ht="13" x14ac:dyDescent="0.15"/>
    <row r="2169" customFormat="1" ht="13" x14ac:dyDescent="0.15"/>
    <row r="2170" customFormat="1" ht="13" x14ac:dyDescent="0.15"/>
    <row r="2171" customFormat="1" ht="13" x14ac:dyDescent="0.15"/>
    <row r="2172" customFormat="1" ht="13" x14ac:dyDescent="0.15"/>
    <row r="2173" customFormat="1" ht="13" x14ac:dyDescent="0.15"/>
    <row r="2174" customFormat="1" ht="13" x14ac:dyDescent="0.15"/>
    <row r="2175" customFormat="1" ht="13" x14ac:dyDescent="0.15"/>
    <row r="2176" customFormat="1" ht="13" x14ac:dyDescent="0.15"/>
    <row r="2177" customFormat="1" ht="13" x14ac:dyDescent="0.15"/>
    <row r="2178" customFormat="1" ht="13" x14ac:dyDescent="0.15"/>
    <row r="2179" customFormat="1" ht="13" x14ac:dyDescent="0.15"/>
    <row r="2180" customFormat="1" ht="13" x14ac:dyDescent="0.15"/>
    <row r="2181" customFormat="1" ht="13" x14ac:dyDescent="0.15"/>
    <row r="2182" customFormat="1" ht="13" x14ac:dyDescent="0.15"/>
    <row r="2183" customFormat="1" ht="13" x14ac:dyDescent="0.15"/>
    <row r="2184" customFormat="1" ht="13" x14ac:dyDescent="0.15"/>
    <row r="2185" customFormat="1" ht="13" x14ac:dyDescent="0.15"/>
    <row r="2186" customFormat="1" ht="13" x14ac:dyDescent="0.15"/>
    <row r="2187" customFormat="1" ht="13" x14ac:dyDescent="0.15"/>
    <row r="2188" customFormat="1" ht="13" x14ac:dyDescent="0.15"/>
    <row r="2189" customFormat="1" ht="13" x14ac:dyDescent="0.15"/>
    <row r="2190" customFormat="1" ht="13" x14ac:dyDescent="0.15"/>
    <row r="2191" customFormat="1" ht="13" x14ac:dyDescent="0.15"/>
    <row r="2192" customFormat="1" ht="13" x14ac:dyDescent="0.15"/>
    <row r="2193" customFormat="1" ht="13" x14ac:dyDescent="0.15"/>
    <row r="2194" customFormat="1" ht="13" x14ac:dyDescent="0.15"/>
    <row r="2195" customFormat="1" ht="13" x14ac:dyDescent="0.15"/>
    <row r="2196" customFormat="1" ht="13" x14ac:dyDescent="0.15"/>
    <row r="2197" customFormat="1" ht="13" x14ac:dyDescent="0.15"/>
    <row r="2198" customFormat="1" ht="13" x14ac:dyDescent="0.15"/>
    <row r="2199" customFormat="1" ht="13" x14ac:dyDescent="0.15"/>
    <row r="2200" customFormat="1" ht="13" x14ac:dyDescent="0.15"/>
    <row r="2201" customFormat="1" ht="13" x14ac:dyDescent="0.15"/>
    <row r="2202" customFormat="1" ht="13" x14ac:dyDescent="0.15"/>
    <row r="2203" customFormat="1" ht="13" x14ac:dyDescent="0.15"/>
    <row r="2204" customFormat="1" ht="13" x14ac:dyDescent="0.15"/>
    <row r="2205" customFormat="1" ht="13" x14ac:dyDescent="0.15"/>
    <row r="2206" customFormat="1" ht="13" x14ac:dyDescent="0.15"/>
    <row r="2207" customFormat="1" ht="13" x14ac:dyDescent="0.15"/>
    <row r="2208" customFormat="1" ht="13" x14ac:dyDescent="0.15"/>
    <row r="2209" customFormat="1" ht="13" x14ac:dyDescent="0.15"/>
    <row r="2210" customFormat="1" ht="13" x14ac:dyDescent="0.15"/>
    <row r="2211" customFormat="1" ht="13" x14ac:dyDescent="0.15"/>
    <row r="2212" customFormat="1" ht="13" x14ac:dyDescent="0.15"/>
    <row r="2213" customFormat="1" ht="13" x14ac:dyDescent="0.15"/>
    <row r="2214" customFormat="1" ht="13" x14ac:dyDescent="0.15"/>
    <row r="2215" customFormat="1" ht="13" x14ac:dyDescent="0.15"/>
    <row r="2216" customFormat="1" ht="13" x14ac:dyDescent="0.15"/>
    <row r="2217" customFormat="1" ht="13" x14ac:dyDescent="0.15"/>
    <row r="2218" customFormat="1" ht="13" x14ac:dyDescent="0.15"/>
    <row r="2219" customFormat="1" ht="13" x14ac:dyDescent="0.15"/>
    <row r="2220" customFormat="1" ht="13" x14ac:dyDescent="0.15"/>
    <row r="2221" customFormat="1" ht="13" x14ac:dyDescent="0.15"/>
    <row r="2222" customFormat="1" ht="13" x14ac:dyDescent="0.15"/>
    <row r="2223" customFormat="1" ht="13" x14ac:dyDescent="0.15"/>
    <row r="2224" customFormat="1" ht="13" x14ac:dyDescent="0.15"/>
    <row r="2225" customFormat="1" ht="13" x14ac:dyDescent="0.15"/>
    <row r="2226" customFormat="1" ht="13" x14ac:dyDescent="0.15"/>
    <row r="2227" customFormat="1" ht="13" x14ac:dyDescent="0.15"/>
    <row r="2228" customFormat="1" ht="13" x14ac:dyDescent="0.15"/>
    <row r="2229" customFormat="1" ht="13" x14ac:dyDescent="0.15"/>
    <row r="2230" customFormat="1" ht="13" x14ac:dyDescent="0.15"/>
    <row r="2231" customFormat="1" ht="13" x14ac:dyDescent="0.15"/>
    <row r="2232" customFormat="1" ht="13" x14ac:dyDescent="0.15"/>
    <row r="2233" customFormat="1" ht="13" x14ac:dyDescent="0.15"/>
    <row r="2234" customFormat="1" ht="13" x14ac:dyDescent="0.15"/>
    <row r="2235" customFormat="1" ht="13" x14ac:dyDescent="0.15"/>
    <row r="2236" customFormat="1" ht="13" x14ac:dyDescent="0.15"/>
    <row r="2237" customFormat="1" ht="13" x14ac:dyDescent="0.15"/>
    <row r="2238" customFormat="1" ht="13" x14ac:dyDescent="0.15"/>
    <row r="2239" customFormat="1" ht="13" x14ac:dyDescent="0.15"/>
    <row r="2240" customFormat="1" ht="13" x14ac:dyDescent="0.15"/>
    <row r="2241" customFormat="1" ht="13" x14ac:dyDescent="0.15"/>
    <row r="2242" customFormat="1" ht="13" x14ac:dyDescent="0.15"/>
    <row r="2243" customFormat="1" ht="13" x14ac:dyDescent="0.15"/>
    <row r="2244" customFormat="1" ht="13" x14ac:dyDescent="0.15"/>
    <row r="2245" customFormat="1" ht="13" x14ac:dyDescent="0.15"/>
    <row r="2246" customFormat="1" ht="13" x14ac:dyDescent="0.15"/>
    <row r="2247" customFormat="1" ht="13" x14ac:dyDescent="0.15"/>
    <row r="2248" customFormat="1" ht="13" x14ac:dyDescent="0.15"/>
    <row r="2249" customFormat="1" ht="13" x14ac:dyDescent="0.15"/>
    <row r="2250" customFormat="1" ht="13" x14ac:dyDescent="0.15"/>
    <row r="2251" customFormat="1" ht="13" x14ac:dyDescent="0.15"/>
    <row r="2252" customFormat="1" ht="13" x14ac:dyDescent="0.15"/>
    <row r="2253" customFormat="1" ht="13" x14ac:dyDescent="0.15"/>
    <row r="2254" customFormat="1" ht="13" x14ac:dyDescent="0.15"/>
    <row r="2255" customFormat="1" ht="13" x14ac:dyDescent="0.15"/>
    <row r="2256" customFormat="1" ht="13" x14ac:dyDescent="0.15"/>
    <row r="2257" customFormat="1" ht="13" x14ac:dyDescent="0.15"/>
    <row r="2258" customFormat="1" ht="13" x14ac:dyDescent="0.15"/>
    <row r="2259" customFormat="1" ht="13" x14ac:dyDescent="0.15"/>
    <row r="2260" customFormat="1" ht="13" x14ac:dyDescent="0.15"/>
    <row r="2261" customFormat="1" ht="13" x14ac:dyDescent="0.15"/>
    <row r="2262" customFormat="1" ht="13" x14ac:dyDescent="0.15"/>
    <row r="2263" customFormat="1" ht="13" x14ac:dyDescent="0.15"/>
    <row r="2264" customFormat="1" ht="13" x14ac:dyDescent="0.15"/>
    <row r="2265" customFormat="1" ht="13" x14ac:dyDescent="0.15"/>
    <row r="2266" customFormat="1" ht="13" x14ac:dyDescent="0.15"/>
    <row r="2267" customFormat="1" ht="13" x14ac:dyDescent="0.15"/>
    <row r="2268" customFormat="1" ht="13" x14ac:dyDescent="0.15"/>
    <row r="2269" customFormat="1" ht="13" x14ac:dyDescent="0.15"/>
    <row r="2270" customFormat="1" ht="13" x14ac:dyDescent="0.15"/>
    <row r="2271" customFormat="1" ht="13" x14ac:dyDescent="0.15"/>
    <row r="2272" customFormat="1" ht="13" x14ac:dyDescent="0.15"/>
    <row r="2273" customFormat="1" ht="13" x14ac:dyDescent="0.15"/>
    <row r="2274" customFormat="1" ht="13" x14ac:dyDescent="0.15"/>
    <row r="2275" customFormat="1" ht="13" x14ac:dyDescent="0.15"/>
    <row r="2276" customFormat="1" ht="13" x14ac:dyDescent="0.15"/>
    <row r="2277" customFormat="1" ht="13" x14ac:dyDescent="0.15"/>
    <row r="2278" customFormat="1" ht="13" x14ac:dyDescent="0.15"/>
    <row r="2279" customFormat="1" ht="13" x14ac:dyDescent="0.15"/>
    <row r="2280" customFormat="1" ht="13" x14ac:dyDescent="0.15"/>
    <row r="2281" customFormat="1" ht="13" x14ac:dyDescent="0.15"/>
    <row r="2282" customFormat="1" ht="13" x14ac:dyDescent="0.15"/>
    <row r="2283" customFormat="1" ht="13" x14ac:dyDescent="0.15"/>
    <row r="2284" customFormat="1" ht="13" x14ac:dyDescent="0.15"/>
    <row r="2285" customFormat="1" ht="13" x14ac:dyDescent="0.15"/>
    <row r="2286" customFormat="1" ht="13" x14ac:dyDescent="0.15"/>
    <row r="2287" customFormat="1" ht="13" x14ac:dyDescent="0.15"/>
    <row r="2288" customFormat="1" ht="13" x14ac:dyDescent="0.15"/>
    <row r="2289" customFormat="1" ht="13" x14ac:dyDescent="0.15"/>
    <row r="2290" customFormat="1" ht="13" x14ac:dyDescent="0.15"/>
    <row r="2291" customFormat="1" ht="13" x14ac:dyDescent="0.15"/>
    <row r="2292" customFormat="1" ht="13" x14ac:dyDescent="0.15"/>
    <row r="2293" customFormat="1" ht="13" x14ac:dyDescent="0.15"/>
    <row r="2294" customFormat="1" ht="13" x14ac:dyDescent="0.15"/>
    <row r="2295" customFormat="1" ht="13" x14ac:dyDescent="0.15"/>
    <row r="2296" customFormat="1" ht="13" x14ac:dyDescent="0.15"/>
    <row r="2297" customFormat="1" ht="13" x14ac:dyDescent="0.15"/>
    <row r="2298" customFormat="1" ht="13" x14ac:dyDescent="0.15"/>
    <row r="2299" customFormat="1" ht="13" x14ac:dyDescent="0.15"/>
    <row r="2300" customFormat="1" ht="13" x14ac:dyDescent="0.15"/>
    <row r="2301" customFormat="1" ht="13" x14ac:dyDescent="0.15"/>
    <row r="2302" customFormat="1" ht="13" x14ac:dyDescent="0.15"/>
    <row r="2303" customFormat="1" ht="13" x14ac:dyDescent="0.15"/>
    <row r="2304" customFormat="1" ht="13" x14ac:dyDescent="0.15"/>
    <row r="2305" customFormat="1" ht="13" x14ac:dyDescent="0.15"/>
    <row r="2306" customFormat="1" ht="13" x14ac:dyDescent="0.15"/>
    <row r="2307" customFormat="1" ht="13" x14ac:dyDescent="0.15"/>
    <row r="2308" customFormat="1" ht="13" x14ac:dyDescent="0.15"/>
    <row r="2309" customFormat="1" ht="13" x14ac:dyDescent="0.15"/>
    <row r="2310" customFormat="1" ht="13" x14ac:dyDescent="0.15"/>
    <row r="2311" customFormat="1" ht="13" x14ac:dyDescent="0.15"/>
    <row r="2312" customFormat="1" ht="13" x14ac:dyDescent="0.15"/>
    <row r="2313" customFormat="1" ht="13" x14ac:dyDescent="0.15"/>
    <row r="2314" customFormat="1" ht="13" x14ac:dyDescent="0.15"/>
    <row r="2315" customFormat="1" ht="13" x14ac:dyDescent="0.15"/>
    <row r="2316" customFormat="1" ht="13" x14ac:dyDescent="0.15"/>
    <row r="2317" customFormat="1" ht="13" x14ac:dyDescent="0.15"/>
    <row r="2318" customFormat="1" ht="13" x14ac:dyDescent="0.15"/>
    <row r="2319" customFormat="1" ht="13" x14ac:dyDescent="0.15"/>
    <row r="2320" customFormat="1" ht="13" x14ac:dyDescent="0.15"/>
    <row r="2321" customFormat="1" ht="13" x14ac:dyDescent="0.15"/>
    <row r="2322" customFormat="1" ht="13" x14ac:dyDescent="0.15"/>
    <row r="2323" customFormat="1" ht="13" x14ac:dyDescent="0.15"/>
    <row r="2324" customFormat="1" ht="13" x14ac:dyDescent="0.15"/>
    <row r="2325" customFormat="1" ht="13" x14ac:dyDescent="0.15"/>
    <row r="2326" customFormat="1" ht="13" x14ac:dyDescent="0.15"/>
    <row r="2327" customFormat="1" ht="13" x14ac:dyDescent="0.15"/>
    <row r="2328" customFormat="1" ht="13" x14ac:dyDescent="0.15"/>
    <row r="2329" customFormat="1" ht="13" x14ac:dyDescent="0.15"/>
    <row r="2330" customFormat="1" ht="13" x14ac:dyDescent="0.15"/>
    <row r="2331" customFormat="1" ht="13" x14ac:dyDescent="0.15"/>
    <row r="2332" customFormat="1" ht="13" x14ac:dyDescent="0.15"/>
    <row r="2333" customFormat="1" ht="13" x14ac:dyDescent="0.15"/>
    <row r="2334" customFormat="1" ht="13" x14ac:dyDescent="0.15"/>
    <row r="2335" customFormat="1" ht="13" x14ac:dyDescent="0.15"/>
    <row r="2336" customFormat="1" ht="13" x14ac:dyDescent="0.15"/>
    <row r="2337" customFormat="1" ht="13" x14ac:dyDescent="0.15"/>
    <row r="2338" customFormat="1" ht="13" x14ac:dyDescent="0.15"/>
    <row r="2339" customFormat="1" ht="13" x14ac:dyDescent="0.15"/>
    <row r="2340" customFormat="1" ht="13" x14ac:dyDescent="0.15"/>
    <row r="2341" customFormat="1" ht="13" x14ac:dyDescent="0.15"/>
    <row r="2342" customFormat="1" ht="13" x14ac:dyDescent="0.15"/>
    <row r="2343" customFormat="1" ht="13" x14ac:dyDescent="0.15"/>
    <row r="2344" customFormat="1" ht="13" x14ac:dyDescent="0.15"/>
    <row r="2345" customFormat="1" ht="13" x14ac:dyDescent="0.15"/>
    <row r="2346" customFormat="1" ht="13" x14ac:dyDescent="0.15"/>
    <row r="2347" customFormat="1" ht="13" x14ac:dyDescent="0.15"/>
    <row r="2348" customFormat="1" ht="13" x14ac:dyDescent="0.15"/>
    <row r="2349" customFormat="1" ht="13" x14ac:dyDescent="0.15"/>
    <row r="2350" customFormat="1" ht="13" x14ac:dyDescent="0.15"/>
    <row r="2351" customFormat="1" ht="13" x14ac:dyDescent="0.15"/>
    <row r="2352" customFormat="1" ht="13" x14ac:dyDescent="0.15"/>
    <row r="2353" customFormat="1" ht="13" x14ac:dyDescent="0.15"/>
    <row r="2354" customFormat="1" ht="13" x14ac:dyDescent="0.15"/>
    <row r="2355" customFormat="1" ht="13" x14ac:dyDescent="0.15"/>
    <row r="2356" customFormat="1" ht="13" x14ac:dyDescent="0.15"/>
    <row r="2357" customFormat="1" ht="13" x14ac:dyDescent="0.15"/>
    <row r="2358" customFormat="1" ht="13" x14ac:dyDescent="0.15"/>
    <row r="2359" customFormat="1" ht="13" x14ac:dyDescent="0.15"/>
    <row r="2360" customFormat="1" ht="13" x14ac:dyDescent="0.15"/>
    <row r="2361" customFormat="1" ht="13" x14ac:dyDescent="0.15"/>
    <row r="2362" customFormat="1" ht="13" x14ac:dyDescent="0.15"/>
    <row r="2363" customFormat="1" ht="13" x14ac:dyDescent="0.15"/>
    <row r="2364" customFormat="1" ht="13" x14ac:dyDescent="0.15"/>
    <row r="2365" customFormat="1" ht="13" x14ac:dyDescent="0.15"/>
    <row r="2366" customFormat="1" ht="13" x14ac:dyDescent="0.15"/>
    <row r="2367" customFormat="1" ht="13" x14ac:dyDescent="0.15"/>
    <row r="2368" customFormat="1" ht="13" x14ac:dyDescent="0.15"/>
    <row r="2369" customFormat="1" ht="13" x14ac:dyDescent="0.15"/>
    <row r="2370" customFormat="1" ht="13" x14ac:dyDescent="0.15"/>
    <row r="2371" customFormat="1" ht="13" x14ac:dyDescent="0.15"/>
    <row r="2372" customFormat="1" ht="13" x14ac:dyDescent="0.15"/>
    <row r="2373" customFormat="1" ht="13" x14ac:dyDescent="0.15"/>
    <row r="2374" customFormat="1" ht="13" x14ac:dyDescent="0.15"/>
    <row r="2375" customFormat="1" ht="13" x14ac:dyDescent="0.15"/>
    <row r="2376" customFormat="1" ht="13" x14ac:dyDescent="0.15"/>
    <row r="2377" customFormat="1" ht="13" x14ac:dyDescent="0.15"/>
    <row r="2378" customFormat="1" ht="13" x14ac:dyDescent="0.15"/>
    <row r="2379" customFormat="1" ht="13" x14ac:dyDescent="0.15"/>
    <row r="2380" customFormat="1" ht="13" x14ac:dyDescent="0.15"/>
    <row r="2381" customFormat="1" ht="13" x14ac:dyDescent="0.15"/>
    <row r="2382" customFormat="1" ht="13" x14ac:dyDescent="0.15"/>
    <row r="2383" customFormat="1" ht="13" x14ac:dyDescent="0.15"/>
    <row r="2384" customFormat="1" ht="13" x14ac:dyDescent="0.15"/>
    <row r="2385" customFormat="1" ht="13" x14ac:dyDescent="0.15"/>
    <row r="2386" customFormat="1" ht="13" x14ac:dyDescent="0.15"/>
    <row r="2387" customFormat="1" ht="13" x14ac:dyDescent="0.15"/>
    <row r="2388" customFormat="1" ht="13" x14ac:dyDescent="0.15"/>
    <row r="2389" customFormat="1" ht="13" x14ac:dyDescent="0.15"/>
    <row r="2390" customFormat="1" ht="13" x14ac:dyDescent="0.15"/>
    <row r="2391" customFormat="1" ht="13" x14ac:dyDescent="0.15"/>
    <row r="2392" customFormat="1" ht="13" x14ac:dyDescent="0.15"/>
    <row r="2393" customFormat="1" ht="13" x14ac:dyDescent="0.15"/>
    <row r="2394" customFormat="1" ht="13" x14ac:dyDescent="0.15"/>
    <row r="2395" customFormat="1" ht="13" x14ac:dyDescent="0.15"/>
    <row r="2396" customFormat="1" ht="13" x14ac:dyDescent="0.15"/>
    <row r="2397" customFormat="1" ht="13" x14ac:dyDescent="0.15"/>
    <row r="2398" customFormat="1" ht="13" x14ac:dyDescent="0.15"/>
    <row r="2399" customFormat="1" ht="13" x14ac:dyDescent="0.15"/>
    <row r="2400" customFormat="1" ht="13" x14ac:dyDescent="0.15"/>
    <row r="2401" customFormat="1" ht="13" x14ac:dyDescent="0.15"/>
    <row r="2402" customFormat="1" ht="13" x14ac:dyDescent="0.15"/>
    <row r="2403" customFormat="1" ht="13" x14ac:dyDescent="0.15"/>
    <row r="2404" customFormat="1" ht="13" x14ac:dyDescent="0.15"/>
    <row r="2405" customFormat="1" ht="13" x14ac:dyDescent="0.15"/>
    <row r="2406" customFormat="1" ht="13" x14ac:dyDescent="0.15"/>
    <row r="2407" customFormat="1" ht="13" x14ac:dyDescent="0.15"/>
    <row r="2408" customFormat="1" ht="13" x14ac:dyDescent="0.15"/>
    <row r="2409" customFormat="1" ht="13" x14ac:dyDescent="0.15"/>
    <row r="2410" customFormat="1" ht="13" x14ac:dyDescent="0.15"/>
    <row r="2411" customFormat="1" ht="13" x14ac:dyDescent="0.15"/>
    <row r="2412" customFormat="1" ht="13" x14ac:dyDescent="0.15"/>
    <row r="2413" customFormat="1" ht="13" x14ac:dyDescent="0.15"/>
    <row r="2414" customFormat="1" ht="13" x14ac:dyDescent="0.15"/>
    <row r="2415" customFormat="1" ht="13" x14ac:dyDescent="0.15"/>
    <row r="2416" customFormat="1" ht="13" x14ac:dyDescent="0.15"/>
    <row r="2417" customFormat="1" ht="13" x14ac:dyDescent="0.15"/>
    <row r="2418" customFormat="1" ht="13" x14ac:dyDescent="0.15"/>
    <row r="2419" customFormat="1" ht="13" x14ac:dyDescent="0.15"/>
    <row r="2420" customFormat="1" ht="13" x14ac:dyDescent="0.15"/>
    <row r="2421" customFormat="1" ht="13" x14ac:dyDescent="0.15"/>
    <row r="2422" customFormat="1" ht="13" x14ac:dyDescent="0.15"/>
    <row r="2423" customFormat="1" ht="13" x14ac:dyDescent="0.15"/>
    <row r="2424" customFormat="1" ht="13" x14ac:dyDescent="0.15"/>
    <row r="2425" customFormat="1" ht="13" x14ac:dyDescent="0.15"/>
    <row r="2426" customFormat="1" ht="13" x14ac:dyDescent="0.15"/>
    <row r="2427" customFormat="1" ht="13" x14ac:dyDescent="0.15"/>
    <row r="2428" customFormat="1" ht="13" x14ac:dyDescent="0.15"/>
    <row r="2429" customFormat="1" ht="13" x14ac:dyDescent="0.15"/>
    <row r="2430" customFormat="1" ht="13" x14ac:dyDescent="0.15"/>
    <row r="2431" customFormat="1" ht="13" x14ac:dyDescent="0.15"/>
    <row r="2432" customFormat="1" ht="13" x14ac:dyDescent="0.15"/>
    <row r="2433" customFormat="1" ht="13" x14ac:dyDescent="0.15"/>
    <row r="2434" customFormat="1" ht="13" x14ac:dyDescent="0.15"/>
    <row r="2435" customFormat="1" ht="13" x14ac:dyDescent="0.15"/>
    <row r="2436" customFormat="1" ht="13" x14ac:dyDescent="0.15"/>
    <row r="2437" customFormat="1" ht="13" x14ac:dyDescent="0.15"/>
    <row r="2438" customFormat="1" ht="13" x14ac:dyDescent="0.15"/>
    <row r="2439" customFormat="1" ht="13" x14ac:dyDescent="0.15"/>
    <row r="2440" customFormat="1" ht="13" x14ac:dyDescent="0.15"/>
    <row r="2441" customFormat="1" ht="13" x14ac:dyDescent="0.15"/>
    <row r="2442" customFormat="1" ht="13" x14ac:dyDescent="0.15"/>
    <row r="2443" customFormat="1" ht="13" x14ac:dyDescent="0.15"/>
    <row r="2444" customFormat="1" ht="13" x14ac:dyDescent="0.15"/>
    <row r="2445" customFormat="1" ht="13" x14ac:dyDescent="0.15"/>
    <row r="2446" customFormat="1" ht="13" x14ac:dyDescent="0.15"/>
    <row r="2447" customFormat="1" ht="13" x14ac:dyDescent="0.15"/>
    <row r="2448" customFormat="1" ht="13" x14ac:dyDescent="0.15"/>
    <row r="2449" customFormat="1" ht="13" x14ac:dyDescent="0.15"/>
    <row r="2450" customFormat="1" ht="13" x14ac:dyDescent="0.15"/>
    <row r="2451" customFormat="1" ht="13" x14ac:dyDescent="0.15"/>
    <row r="2452" customFormat="1" ht="13" x14ac:dyDescent="0.15"/>
    <row r="2453" customFormat="1" ht="13" x14ac:dyDescent="0.15"/>
    <row r="2454" customFormat="1" ht="13" x14ac:dyDescent="0.15"/>
    <row r="2455" customFormat="1" ht="13" x14ac:dyDescent="0.15"/>
    <row r="2456" customFormat="1" ht="13" x14ac:dyDescent="0.15"/>
    <row r="2457" customFormat="1" ht="13" x14ac:dyDescent="0.15"/>
    <row r="2458" customFormat="1" ht="13" x14ac:dyDescent="0.15"/>
    <row r="2459" customFormat="1" ht="13" x14ac:dyDescent="0.15"/>
    <row r="2460" customFormat="1" ht="13" x14ac:dyDescent="0.15"/>
    <row r="2461" customFormat="1" ht="13" x14ac:dyDescent="0.15"/>
    <row r="2462" customFormat="1" ht="13" x14ac:dyDescent="0.15"/>
    <row r="2463" customFormat="1" ht="13" x14ac:dyDescent="0.15"/>
    <row r="2464" customFormat="1" ht="13" x14ac:dyDescent="0.15"/>
    <row r="2465" customFormat="1" ht="13" x14ac:dyDescent="0.15"/>
    <row r="2466" customFormat="1" ht="13" x14ac:dyDescent="0.15"/>
    <row r="2467" customFormat="1" ht="13" x14ac:dyDescent="0.15"/>
    <row r="2468" customFormat="1" ht="13" x14ac:dyDescent="0.15"/>
    <row r="2469" customFormat="1" ht="13" x14ac:dyDescent="0.15"/>
    <row r="2470" customFormat="1" ht="13" x14ac:dyDescent="0.15"/>
    <row r="2471" customFormat="1" ht="13" x14ac:dyDescent="0.15"/>
    <row r="2472" customFormat="1" ht="13" x14ac:dyDescent="0.15"/>
    <row r="2473" customFormat="1" ht="13" x14ac:dyDescent="0.15"/>
    <row r="2474" customFormat="1" ht="13" x14ac:dyDescent="0.15"/>
    <row r="2475" customFormat="1" ht="13" x14ac:dyDescent="0.15"/>
    <row r="2476" customFormat="1" ht="13" x14ac:dyDescent="0.15"/>
    <row r="2477" customFormat="1" ht="13" x14ac:dyDescent="0.15"/>
    <row r="2478" customFormat="1" ht="13" x14ac:dyDescent="0.15"/>
    <row r="2479" customFormat="1" ht="13" x14ac:dyDescent="0.15"/>
    <row r="2480" customFormat="1" ht="13" x14ac:dyDescent="0.15"/>
    <row r="2481" customFormat="1" ht="13" x14ac:dyDescent="0.15"/>
    <row r="2482" customFormat="1" ht="13" x14ac:dyDescent="0.15"/>
    <row r="2483" customFormat="1" ht="13" x14ac:dyDescent="0.15"/>
    <row r="2484" customFormat="1" ht="13" x14ac:dyDescent="0.15"/>
    <row r="2485" customFormat="1" ht="13" x14ac:dyDescent="0.15"/>
    <row r="2486" customFormat="1" ht="13" x14ac:dyDescent="0.15"/>
    <row r="2487" customFormat="1" ht="13" x14ac:dyDescent="0.15"/>
    <row r="2488" customFormat="1" ht="13" x14ac:dyDescent="0.15"/>
    <row r="2489" customFormat="1" ht="13" x14ac:dyDescent="0.15"/>
    <row r="2490" customFormat="1" ht="13" x14ac:dyDescent="0.15"/>
    <row r="2491" customFormat="1" ht="13" x14ac:dyDescent="0.15"/>
    <row r="2492" customFormat="1" ht="13" x14ac:dyDescent="0.15"/>
    <row r="2493" customFormat="1" ht="13" x14ac:dyDescent="0.15"/>
    <row r="2494" customFormat="1" ht="13" x14ac:dyDescent="0.15"/>
    <row r="2495" customFormat="1" ht="13" x14ac:dyDescent="0.15"/>
    <row r="2496" customFormat="1" ht="13" x14ac:dyDescent="0.15"/>
    <row r="2497" customFormat="1" ht="13" x14ac:dyDescent="0.15"/>
    <row r="2498" customFormat="1" ht="13" x14ac:dyDescent="0.15"/>
    <row r="2499" customFormat="1" ht="13" x14ac:dyDescent="0.15"/>
    <row r="2500" customFormat="1" ht="13" x14ac:dyDescent="0.15"/>
    <row r="2501" customFormat="1" ht="13" x14ac:dyDescent="0.15"/>
    <row r="2502" customFormat="1" ht="13" x14ac:dyDescent="0.15"/>
    <row r="2503" customFormat="1" ht="13" x14ac:dyDescent="0.15"/>
    <row r="2504" customFormat="1" ht="13" x14ac:dyDescent="0.15"/>
    <row r="2505" customFormat="1" ht="13" x14ac:dyDescent="0.15"/>
    <row r="2506" customFormat="1" ht="13" x14ac:dyDescent="0.15"/>
    <row r="2507" customFormat="1" ht="13" x14ac:dyDescent="0.15"/>
    <row r="2508" customFormat="1" ht="13" x14ac:dyDescent="0.15"/>
    <row r="2509" customFormat="1" ht="13" x14ac:dyDescent="0.15"/>
    <row r="2510" customFormat="1" ht="13" x14ac:dyDescent="0.15"/>
    <row r="2511" customFormat="1" ht="13" x14ac:dyDescent="0.15"/>
    <row r="2512" customFormat="1" ht="13" x14ac:dyDescent="0.15"/>
    <row r="2513" customFormat="1" ht="13" x14ac:dyDescent="0.15"/>
    <row r="2514" customFormat="1" ht="13" x14ac:dyDescent="0.15"/>
    <row r="2515" customFormat="1" ht="13" x14ac:dyDescent="0.15"/>
    <row r="2516" customFormat="1" ht="13" x14ac:dyDescent="0.15"/>
    <row r="2517" customFormat="1" ht="13" x14ac:dyDescent="0.15"/>
    <row r="2518" customFormat="1" ht="13" x14ac:dyDescent="0.15"/>
    <row r="2519" customFormat="1" ht="13" x14ac:dyDescent="0.15"/>
    <row r="2520" customFormat="1" ht="13" x14ac:dyDescent="0.15"/>
    <row r="2521" customFormat="1" ht="13" x14ac:dyDescent="0.15"/>
    <row r="2522" customFormat="1" ht="13" x14ac:dyDescent="0.15"/>
    <row r="2523" customFormat="1" ht="13" x14ac:dyDescent="0.15"/>
    <row r="2524" customFormat="1" ht="13" x14ac:dyDescent="0.15"/>
    <row r="2525" customFormat="1" ht="13" x14ac:dyDescent="0.15"/>
    <row r="2526" customFormat="1" ht="13" x14ac:dyDescent="0.15"/>
    <row r="2527" customFormat="1" ht="13" x14ac:dyDescent="0.15"/>
    <row r="2528" customFormat="1" ht="13" x14ac:dyDescent="0.15"/>
    <row r="2529" customFormat="1" ht="13" x14ac:dyDescent="0.15"/>
    <row r="2530" customFormat="1" ht="13" x14ac:dyDescent="0.15"/>
    <row r="2531" customFormat="1" ht="13" x14ac:dyDescent="0.15"/>
    <row r="2532" customFormat="1" ht="13" x14ac:dyDescent="0.15"/>
    <row r="2533" customFormat="1" ht="13" x14ac:dyDescent="0.15"/>
    <row r="2534" customFormat="1" ht="13" x14ac:dyDescent="0.15"/>
    <row r="2535" customFormat="1" ht="13" x14ac:dyDescent="0.15"/>
    <row r="2536" customFormat="1" ht="13" x14ac:dyDescent="0.15"/>
    <row r="2537" customFormat="1" ht="13" x14ac:dyDescent="0.15"/>
    <row r="2538" customFormat="1" ht="13" x14ac:dyDescent="0.15"/>
    <row r="2539" customFormat="1" ht="13" x14ac:dyDescent="0.15"/>
    <row r="2540" customFormat="1" ht="13" x14ac:dyDescent="0.15"/>
    <row r="2541" customFormat="1" ht="13" x14ac:dyDescent="0.15"/>
    <row r="2542" customFormat="1" ht="13" x14ac:dyDescent="0.15"/>
    <row r="2543" customFormat="1" ht="13" x14ac:dyDescent="0.15"/>
    <row r="2544" customFormat="1" ht="13" x14ac:dyDescent="0.15"/>
    <row r="2545" customFormat="1" ht="13" x14ac:dyDescent="0.15"/>
    <row r="2546" customFormat="1" ht="13" x14ac:dyDescent="0.15"/>
    <row r="2547" customFormat="1" ht="13" x14ac:dyDescent="0.15"/>
    <row r="2548" customFormat="1" ht="13" x14ac:dyDescent="0.15"/>
    <row r="2549" customFormat="1" ht="13" x14ac:dyDescent="0.15"/>
    <row r="2550" customFormat="1" ht="13" x14ac:dyDescent="0.15"/>
    <row r="2551" customFormat="1" ht="13" x14ac:dyDescent="0.15"/>
    <row r="2552" customFormat="1" ht="13" x14ac:dyDescent="0.15"/>
    <row r="2553" customFormat="1" ht="13" x14ac:dyDescent="0.15"/>
    <row r="2554" customFormat="1" ht="13" x14ac:dyDescent="0.15"/>
    <row r="2555" customFormat="1" ht="13" x14ac:dyDescent="0.15"/>
    <row r="2556" customFormat="1" ht="13" x14ac:dyDescent="0.15"/>
    <row r="2557" customFormat="1" ht="13" x14ac:dyDescent="0.15"/>
    <row r="2558" customFormat="1" ht="13" x14ac:dyDescent="0.15"/>
    <row r="2559" customFormat="1" ht="13" x14ac:dyDescent="0.15"/>
    <row r="2560" customFormat="1" ht="13" x14ac:dyDescent="0.15"/>
    <row r="2561" customFormat="1" ht="13" x14ac:dyDescent="0.15"/>
    <row r="2562" customFormat="1" ht="13" x14ac:dyDescent="0.15"/>
    <row r="2563" customFormat="1" ht="13" x14ac:dyDescent="0.15"/>
    <row r="2564" customFormat="1" ht="13" x14ac:dyDescent="0.15"/>
    <row r="2565" customFormat="1" ht="13" x14ac:dyDescent="0.15"/>
    <row r="2566" customFormat="1" ht="13" x14ac:dyDescent="0.15"/>
    <row r="2567" customFormat="1" ht="13" x14ac:dyDescent="0.15"/>
    <row r="2568" customFormat="1" ht="13" x14ac:dyDescent="0.15"/>
    <row r="2569" customFormat="1" ht="13" x14ac:dyDescent="0.15"/>
    <row r="2570" customFormat="1" ht="13" x14ac:dyDescent="0.15"/>
    <row r="2571" customFormat="1" ht="13" x14ac:dyDescent="0.15"/>
    <row r="2572" customFormat="1" ht="13" x14ac:dyDescent="0.15"/>
    <row r="2573" customFormat="1" ht="13" x14ac:dyDescent="0.15"/>
    <row r="2574" customFormat="1" ht="13" x14ac:dyDescent="0.15"/>
    <row r="2575" customFormat="1" ht="13" x14ac:dyDescent="0.15"/>
    <row r="2576" customFormat="1" ht="13" x14ac:dyDescent="0.15"/>
    <row r="2577" customFormat="1" ht="13" x14ac:dyDescent="0.15"/>
    <row r="2578" customFormat="1" ht="13" x14ac:dyDescent="0.15"/>
    <row r="2579" customFormat="1" ht="13" x14ac:dyDescent="0.15"/>
    <row r="2580" customFormat="1" ht="13" x14ac:dyDescent="0.15"/>
    <row r="2581" customFormat="1" ht="13" x14ac:dyDescent="0.15"/>
    <row r="2582" customFormat="1" ht="13" x14ac:dyDescent="0.15"/>
    <row r="2583" customFormat="1" ht="13" x14ac:dyDescent="0.15"/>
    <row r="2584" customFormat="1" ht="13" x14ac:dyDescent="0.15"/>
    <row r="2585" customFormat="1" ht="13" x14ac:dyDescent="0.15"/>
    <row r="2586" customFormat="1" ht="13" x14ac:dyDescent="0.15"/>
    <row r="2587" customFormat="1" ht="13" x14ac:dyDescent="0.15"/>
    <row r="2588" customFormat="1" ht="13" x14ac:dyDescent="0.15"/>
    <row r="2589" customFormat="1" ht="13" x14ac:dyDescent="0.15"/>
    <row r="2590" customFormat="1" ht="13" x14ac:dyDescent="0.15"/>
    <row r="2591" customFormat="1" ht="13" x14ac:dyDescent="0.15"/>
    <row r="2592" customFormat="1" ht="13" x14ac:dyDescent="0.15"/>
    <row r="2593" customFormat="1" ht="13" x14ac:dyDescent="0.15"/>
    <row r="2594" customFormat="1" ht="13" x14ac:dyDescent="0.15"/>
    <row r="2595" customFormat="1" ht="13" x14ac:dyDescent="0.15"/>
    <row r="2596" customFormat="1" ht="13" x14ac:dyDescent="0.15"/>
    <row r="2597" customFormat="1" ht="13" x14ac:dyDescent="0.15"/>
    <row r="2598" customFormat="1" ht="13" x14ac:dyDescent="0.15"/>
    <row r="2599" customFormat="1" ht="13" x14ac:dyDescent="0.15"/>
    <row r="2600" customFormat="1" ht="13" x14ac:dyDescent="0.15"/>
    <row r="2601" customFormat="1" ht="13" x14ac:dyDescent="0.15"/>
    <row r="2602" customFormat="1" ht="13" x14ac:dyDescent="0.15"/>
    <row r="2603" customFormat="1" ht="13" x14ac:dyDescent="0.15"/>
    <row r="2604" customFormat="1" ht="13" x14ac:dyDescent="0.15"/>
    <row r="2605" customFormat="1" ht="13" x14ac:dyDescent="0.15"/>
    <row r="2606" customFormat="1" ht="13" x14ac:dyDescent="0.15"/>
    <row r="2607" customFormat="1" ht="13" x14ac:dyDescent="0.15"/>
    <row r="2608" customFormat="1" ht="13" x14ac:dyDescent="0.15"/>
    <row r="2609" customFormat="1" ht="13" x14ac:dyDescent="0.15"/>
    <row r="2610" customFormat="1" ht="13" x14ac:dyDescent="0.15"/>
    <row r="2611" customFormat="1" ht="13" x14ac:dyDescent="0.15"/>
    <row r="2612" customFormat="1" ht="13" x14ac:dyDescent="0.15"/>
    <row r="2613" customFormat="1" ht="13" x14ac:dyDescent="0.15"/>
    <row r="2614" customFormat="1" ht="13" x14ac:dyDescent="0.15"/>
    <row r="2615" customFormat="1" ht="13" x14ac:dyDescent="0.15"/>
    <row r="2616" customFormat="1" ht="13" x14ac:dyDescent="0.15"/>
    <row r="2617" customFormat="1" ht="13" x14ac:dyDescent="0.15"/>
    <row r="2618" customFormat="1" ht="13" x14ac:dyDescent="0.15"/>
    <row r="2619" customFormat="1" ht="13" x14ac:dyDescent="0.15"/>
    <row r="2620" customFormat="1" ht="13" x14ac:dyDescent="0.15"/>
    <row r="2621" customFormat="1" ht="13" x14ac:dyDescent="0.15"/>
    <row r="2622" customFormat="1" ht="13" x14ac:dyDescent="0.15"/>
    <row r="2623" customFormat="1" ht="13" x14ac:dyDescent="0.15"/>
    <row r="2624" customFormat="1" ht="13" x14ac:dyDescent="0.15"/>
    <row r="2625" customFormat="1" ht="13" x14ac:dyDescent="0.15"/>
    <row r="2626" customFormat="1" ht="13" x14ac:dyDescent="0.15"/>
    <row r="2627" customFormat="1" ht="13" x14ac:dyDescent="0.15"/>
    <row r="2628" customFormat="1" ht="13" x14ac:dyDescent="0.15"/>
    <row r="2629" customFormat="1" ht="13" x14ac:dyDescent="0.15"/>
    <row r="2630" customFormat="1" ht="13" x14ac:dyDescent="0.15"/>
    <row r="2631" customFormat="1" ht="13" x14ac:dyDescent="0.15"/>
    <row r="2632" customFormat="1" ht="13" x14ac:dyDescent="0.15"/>
    <row r="2633" customFormat="1" ht="13" x14ac:dyDescent="0.15"/>
    <row r="2634" customFormat="1" ht="13" x14ac:dyDescent="0.15"/>
    <row r="2635" customFormat="1" ht="13" x14ac:dyDescent="0.15"/>
    <row r="2636" customFormat="1" ht="13" x14ac:dyDescent="0.15"/>
    <row r="2637" customFormat="1" ht="13" x14ac:dyDescent="0.15"/>
    <row r="2638" customFormat="1" ht="13" x14ac:dyDescent="0.15"/>
    <row r="2639" customFormat="1" ht="13" x14ac:dyDescent="0.15"/>
    <row r="2640" customFormat="1" ht="13" x14ac:dyDescent="0.15"/>
    <row r="2641" customFormat="1" ht="13" x14ac:dyDescent="0.15"/>
    <row r="2642" customFormat="1" ht="13" x14ac:dyDescent="0.15"/>
    <row r="2643" customFormat="1" ht="13" x14ac:dyDescent="0.15"/>
    <row r="2644" customFormat="1" ht="13" x14ac:dyDescent="0.15"/>
    <row r="2645" customFormat="1" ht="13" x14ac:dyDescent="0.15"/>
    <row r="2646" customFormat="1" ht="13" x14ac:dyDescent="0.15"/>
    <row r="2647" customFormat="1" ht="13" x14ac:dyDescent="0.15"/>
    <row r="2648" customFormat="1" ht="13" x14ac:dyDescent="0.15"/>
    <row r="2649" customFormat="1" ht="13" x14ac:dyDescent="0.15"/>
    <row r="2650" customFormat="1" ht="13" x14ac:dyDescent="0.15"/>
    <row r="2651" customFormat="1" ht="13" x14ac:dyDescent="0.15"/>
    <row r="2652" customFormat="1" ht="13" x14ac:dyDescent="0.15"/>
    <row r="2653" customFormat="1" ht="13" x14ac:dyDescent="0.15"/>
    <row r="2654" customFormat="1" ht="13" x14ac:dyDescent="0.15"/>
    <row r="2655" customFormat="1" ht="13" x14ac:dyDescent="0.15"/>
    <row r="2656" customFormat="1" ht="13" x14ac:dyDescent="0.15"/>
    <row r="2657" customFormat="1" ht="13" x14ac:dyDescent="0.15"/>
    <row r="2658" customFormat="1" ht="13" x14ac:dyDescent="0.15"/>
    <row r="2659" customFormat="1" ht="13" x14ac:dyDescent="0.15"/>
    <row r="2660" customFormat="1" ht="13" x14ac:dyDescent="0.15"/>
    <row r="2661" customFormat="1" ht="13" x14ac:dyDescent="0.15"/>
    <row r="2662" customFormat="1" ht="13" x14ac:dyDescent="0.15"/>
    <row r="2663" customFormat="1" ht="13" x14ac:dyDescent="0.15"/>
    <row r="2664" customFormat="1" ht="13" x14ac:dyDescent="0.15"/>
    <row r="2665" customFormat="1" ht="13" x14ac:dyDescent="0.15"/>
    <row r="2666" customFormat="1" ht="13" x14ac:dyDescent="0.15"/>
    <row r="2667" customFormat="1" ht="13" x14ac:dyDescent="0.15"/>
    <row r="2668" customFormat="1" ht="13" x14ac:dyDescent="0.15"/>
    <row r="2669" customFormat="1" ht="13" x14ac:dyDescent="0.15"/>
    <row r="2670" customFormat="1" ht="13" x14ac:dyDescent="0.15"/>
    <row r="2671" customFormat="1" ht="13" x14ac:dyDescent="0.15"/>
    <row r="2672" customFormat="1" ht="13" x14ac:dyDescent="0.15"/>
    <row r="2673" customFormat="1" ht="13" x14ac:dyDescent="0.15"/>
    <row r="2674" customFormat="1" ht="13" x14ac:dyDescent="0.15"/>
    <row r="2675" customFormat="1" ht="13" x14ac:dyDescent="0.15"/>
    <row r="2676" customFormat="1" ht="13" x14ac:dyDescent="0.15"/>
    <row r="2677" customFormat="1" ht="13" x14ac:dyDescent="0.15"/>
    <row r="2678" customFormat="1" ht="13" x14ac:dyDescent="0.15"/>
    <row r="2679" customFormat="1" ht="13" x14ac:dyDescent="0.15"/>
    <row r="2680" customFormat="1" ht="13" x14ac:dyDescent="0.15"/>
    <row r="2681" customFormat="1" ht="13" x14ac:dyDescent="0.15"/>
    <row r="2682" customFormat="1" ht="13" x14ac:dyDescent="0.15"/>
    <row r="2683" customFormat="1" ht="13" x14ac:dyDescent="0.15"/>
    <row r="2684" customFormat="1" ht="13" x14ac:dyDescent="0.15"/>
    <row r="2685" customFormat="1" ht="13" x14ac:dyDescent="0.15"/>
    <row r="2686" customFormat="1" ht="13" x14ac:dyDescent="0.15"/>
    <row r="2687" customFormat="1" ht="13" x14ac:dyDescent="0.15"/>
    <row r="2688" customFormat="1" ht="13" x14ac:dyDescent="0.15"/>
    <row r="2689" customFormat="1" ht="13" x14ac:dyDescent="0.15"/>
    <row r="2690" customFormat="1" ht="13" x14ac:dyDescent="0.15"/>
    <row r="2691" customFormat="1" ht="13" x14ac:dyDescent="0.15"/>
    <row r="2692" customFormat="1" ht="13" x14ac:dyDescent="0.15"/>
    <row r="2693" customFormat="1" ht="13" x14ac:dyDescent="0.15"/>
    <row r="2694" customFormat="1" ht="13" x14ac:dyDescent="0.15"/>
    <row r="2695" customFormat="1" ht="13" x14ac:dyDescent="0.15"/>
    <row r="2696" customFormat="1" ht="13" x14ac:dyDescent="0.15"/>
    <row r="2697" customFormat="1" ht="13" x14ac:dyDescent="0.15"/>
    <row r="2698" customFormat="1" ht="13" x14ac:dyDescent="0.15"/>
    <row r="2699" customFormat="1" ht="13" x14ac:dyDescent="0.15"/>
    <row r="2700" customFormat="1" ht="13" x14ac:dyDescent="0.15"/>
    <row r="2701" customFormat="1" ht="13" x14ac:dyDescent="0.15"/>
    <row r="2702" customFormat="1" ht="13" x14ac:dyDescent="0.15"/>
    <row r="2703" customFormat="1" ht="13" x14ac:dyDescent="0.15"/>
    <row r="2704" customFormat="1" ht="13" x14ac:dyDescent="0.15"/>
    <row r="2705" customFormat="1" ht="13" x14ac:dyDescent="0.15"/>
    <row r="2706" customFormat="1" ht="13" x14ac:dyDescent="0.15"/>
    <row r="2707" customFormat="1" ht="13" x14ac:dyDescent="0.15"/>
    <row r="2708" customFormat="1" ht="13" x14ac:dyDescent="0.15"/>
    <row r="2709" customFormat="1" ht="13" x14ac:dyDescent="0.15"/>
    <row r="2710" customFormat="1" ht="13" x14ac:dyDescent="0.15"/>
    <row r="2711" customFormat="1" ht="13" x14ac:dyDescent="0.15"/>
    <row r="2712" customFormat="1" ht="13" x14ac:dyDescent="0.15"/>
    <row r="2713" customFormat="1" ht="13" x14ac:dyDescent="0.15"/>
    <row r="2714" customFormat="1" ht="13" x14ac:dyDescent="0.15"/>
    <row r="2715" customFormat="1" ht="13" x14ac:dyDescent="0.15"/>
    <row r="2716" customFormat="1" ht="13" x14ac:dyDescent="0.15"/>
    <row r="2717" customFormat="1" ht="13" x14ac:dyDescent="0.15"/>
    <row r="2718" customFormat="1" ht="13" x14ac:dyDescent="0.15"/>
    <row r="2719" customFormat="1" ht="13" x14ac:dyDescent="0.15"/>
    <row r="2720" customFormat="1" ht="13" x14ac:dyDescent="0.15"/>
    <row r="2721" customFormat="1" ht="13" x14ac:dyDescent="0.15"/>
    <row r="2722" customFormat="1" ht="13" x14ac:dyDescent="0.15"/>
    <row r="2723" customFormat="1" ht="13" x14ac:dyDescent="0.15"/>
    <row r="2724" customFormat="1" ht="13" x14ac:dyDescent="0.15"/>
    <row r="2725" customFormat="1" ht="13" x14ac:dyDescent="0.15"/>
    <row r="2726" customFormat="1" ht="13" x14ac:dyDescent="0.15"/>
    <row r="2727" customFormat="1" ht="13" x14ac:dyDescent="0.15"/>
    <row r="2728" customFormat="1" ht="13" x14ac:dyDescent="0.15"/>
    <row r="2729" customFormat="1" ht="13" x14ac:dyDescent="0.15"/>
    <row r="2730" customFormat="1" ht="13" x14ac:dyDescent="0.15"/>
    <row r="2731" customFormat="1" ht="13" x14ac:dyDescent="0.15"/>
    <row r="2732" customFormat="1" ht="13" x14ac:dyDescent="0.15"/>
    <row r="2733" customFormat="1" ht="13" x14ac:dyDescent="0.15"/>
    <row r="2734" customFormat="1" ht="13" x14ac:dyDescent="0.15"/>
    <row r="2735" customFormat="1" ht="13" x14ac:dyDescent="0.15"/>
    <row r="2736" customFormat="1" ht="13" x14ac:dyDescent="0.15"/>
    <row r="2737" customFormat="1" ht="13" x14ac:dyDescent="0.15"/>
    <row r="2738" customFormat="1" ht="13" x14ac:dyDescent="0.15"/>
    <row r="2739" customFormat="1" ht="13" x14ac:dyDescent="0.15"/>
    <row r="2740" customFormat="1" ht="13" x14ac:dyDescent="0.15"/>
    <row r="2741" customFormat="1" ht="13" x14ac:dyDescent="0.15"/>
    <row r="2742" customFormat="1" ht="13" x14ac:dyDescent="0.15"/>
    <row r="2743" customFormat="1" ht="13" x14ac:dyDescent="0.15"/>
    <row r="2744" customFormat="1" ht="13" x14ac:dyDescent="0.15"/>
    <row r="2745" customFormat="1" ht="13" x14ac:dyDescent="0.15"/>
    <row r="2746" customFormat="1" ht="13" x14ac:dyDescent="0.15"/>
    <row r="2747" customFormat="1" ht="13" x14ac:dyDescent="0.15"/>
    <row r="2748" customFormat="1" ht="13" x14ac:dyDescent="0.15"/>
    <row r="2749" customFormat="1" ht="13" x14ac:dyDescent="0.15"/>
    <row r="2750" customFormat="1" ht="13" x14ac:dyDescent="0.15"/>
    <row r="2751" customFormat="1" ht="13" x14ac:dyDescent="0.15"/>
    <row r="2752" customFormat="1" ht="13" x14ac:dyDescent="0.15"/>
    <row r="2753" customFormat="1" ht="13" x14ac:dyDescent="0.15"/>
    <row r="2754" customFormat="1" ht="13" x14ac:dyDescent="0.15"/>
    <row r="2755" customFormat="1" ht="13" x14ac:dyDescent="0.15"/>
    <row r="2756" customFormat="1" ht="13" x14ac:dyDescent="0.15"/>
    <row r="2757" customFormat="1" ht="13" x14ac:dyDescent="0.15"/>
    <row r="2758" customFormat="1" ht="13" x14ac:dyDescent="0.15"/>
    <row r="2759" customFormat="1" ht="13" x14ac:dyDescent="0.15"/>
    <row r="2760" customFormat="1" ht="13" x14ac:dyDescent="0.15"/>
    <row r="2761" customFormat="1" ht="13" x14ac:dyDescent="0.15"/>
    <row r="2762" customFormat="1" ht="13" x14ac:dyDescent="0.15"/>
    <row r="2763" customFormat="1" ht="13" x14ac:dyDescent="0.15"/>
    <row r="2764" customFormat="1" ht="13" x14ac:dyDescent="0.15"/>
    <row r="2765" customFormat="1" ht="13" x14ac:dyDescent="0.15"/>
    <row r="2766" customFormat="1" ht="13" x14ac:dyDescent="0.15"/>
    <row r="2767" customFormat="1" ht="13" x14ac:dyDescent="0.15"/>
    <row r="2768" customFormat="1" ht="13" x14ac:dyDescent="0.15"/>
    <row r="2769" customFormat="1" ht="13" x14ac:dyDescent="0.15"/>
    <row r="2770" customFormat="1" ht="13" x14ac:dyDescent="0.15"/>
    <row r="2771" customFormat="1" ht="13" x14ac:dyDescent="0.15"/>
    <row r="2772" customFormat="1" ht="13" x14ac:dyDescent="0.15"/>
    <row r="2773" customFormat="1" ht="13" x14ac:dyDescent="0.15"/>
    <row r="2774" customFormat="1" ht="13" x14ac:dyDescent="0.15"/>
    <row r="2775" customFormat="1" ht="13" x14ac:dyDescent="0.15"/>
    <row r="2776" customFormat="1" ht="13" x14ac:dyDescent="0.15"/>
    <row r="2777" customFormat="1" ht="13" x14ac:dyDescent="0.15"/>
    <row r="2778" customFormat="1" ht="13" x14ac:dyDescent="0.15"/>
    <row r="2779" customFormat="1" ht="13" x14ac:dyDescent="0.15"/>
    <row r="2780" customFormat="1" ht="13" x14ac:dyDescent="0.15"/>
    <row r="2781" customFormat="1" ht="13" x14ac:dyDescent="0.15"/>
    <row r="2782" customFormat="1" ht="13" x14ac:dyDescent="0.15"/>
    <row r="2783" customFormat="1" ht="13" x14ac:dyDescent="0.15"/>
    <row r="2784" customFormat="1" ht="13" x14ac:dyDescent="0.15"/>
    <row r="2785" customFormat="1" ht="13" x14ac:dyDescent="0.15"/>
    <row r="2786" customFormat="1" ht="13" x14ac:dyDescent="0.15"/>
    <row r="2787" customFormat="1" ht="13" x14ac:dyDescent="0.15"/>
    <row r="2788" customFormat="1" ht="13" x14ac:dyDescent="0.15"/>
    <row r="2789" customFormat="1" ht="13" x14ac:dyDescent="0.15"/>
    <row r="2790" customFormat="1" ht="13" x14ac:dyDescent="0.15"/>
    <row r="2791" customFormat="1" ht="13" x14ac:dyDescent="0.15"/>
    <row r="2792" customFormat="1" ht="13" x14ac:dyDescent="0.15"/>
    <row r="2793" customFormat="1" ht="13" x14ac:dyDescent="0.15"/>
    <row r="2794" customFormat="1" ht="13" x14ac:dyDescent="0.15"/>
    <row r="2795" customFormat="1" ht="13" x14ac:dyDescent="0.15"/>
    <row r="2796" customFormat="1" ht="13" x14ac:dyDescent="0.15"/>
    <row r="2797" customFormat="1" ht="13" x14ac:dyDescent="0.15"/>
    <row r="2798" customFormat="1" ht="13" x14ac:dyDescent="0.15"/>
    <row r="2799" customFormat="1" ht="13" x14ac:dyDescent="0.15"/>
    <row r="2800" customFormat="1" ht="13" x14ac:dyDescent="0.15"/>
    <row r="2801" customFormat="1" ht="13" x14ac:dyDescent="0.15"/>
    <row r="2802" customFormat="1" ht="13" x14ac:dyDescent="0.15"/>
    <row r="2803" customFormat="1" ht="13" x14ac:dyDescent="0.15"/>
    <row r="2804" customFormat="1" ht="13" x14ac:dyDescent="0.15"/>
    <row r="2805" customFormat="1" ht="13" x14ac:dyDescent="0.15"/>
    <row r="2806" customFormat="1" ht="13" x14ac:dyDescent="0.15"/>
    <row r="2807" customFormat="1" ht="13" x14ac:dyDescent="0.15"/>
    <row r="2808" customFormat="1" ht="13" x14ac:dyDescent="0.15"/>
    <row r="2809" customFormat="1" ht="13" x14ac:dyDescent="0.15"/>
    <row r="2810" customFormat="1" ht="13" x14ac:dyDescent="0.15"/>
    <row r="2811" customFormat="1" ht="13" x14ac:dyDescent="0.15"/>
    <row r="2812" customFormat="1" ht="13" x14ac:dyDescent="0.15"/>
    <row r="2813" customFormat="1" ht="13" x14ac:dyDescent="0.15"/>
    <row r="2814" customFormat="1" ht="13" x14ac:dyDescent="0.15"/>
    <row r="2815" customFormat="1" ht="13" x14ac:dyDescent="0.15"/>
    <row r="2816" customFormat="1" ht="13" x14ac:dyDescent="0.15"/>
    <row r="2817" customFormat="1" ht="13" x14ac:dyDescent="0.15"/>
    <row r="2818" customFormat="1" ht="13" x14ac:dyDescent="0.15"/>
    <row r="2819" customFormat="1" ht="13" x14ac:dyDescent="0.15"/>
    <row r="2820" customFormat="1" ht="13" x14ac:dyDescent="0.15"/>
    <row r="2821" customFormat="1" ht="13" x14ac:dyDescent="0.15"/>
    <row r="2822" customFormat="1" ht="13" x14ac:dyDescent="0.15"/>
    <row r="2823" customFormat="1" ht="13" x14ac:dyDescent="0.15"/>
    <row r="2824" customFormat="1" ht="13" x14ac:dyDescent="0.15"/>
    <row r="2825" customFormat="1" ht="13" x14ac:dyDescent="0.15"/>
    <row r="2826" customFormat="1" ht="13" x14ac:dyDescent="0.15"/>
    <row r="2827" customFormat="1" ht="13" x14ac:dyDescent="0.15"/>
    <row r="2828" customFormat="1" ht="13" x14ac:dyDescent="0.15"/>
    <row r="2829" customFormat="1" ht="13" x14ac:dyDescent="0.15"/>
    <row r="2830" customFormat="1" ht="13" x14ac:dyDescent="0.15"/>
    <row r="2831" customFormat="1" ht="13" x14ac:dyDescent="0.15"/>
    <row r="2832" customFormat="1" ht="13" x14ac:dyDescent="0.15"/>
    <row r="2833" customFormat="1" ht="13" x14ac:dyDescent="0.15"/>
    <row r="2834" customFormat="1" ht="13" x14ac:dyDescent="0.15"/>
    <row r="2835" customFormat="1" ht="13" x14ac:dyDescent="0.15"/>
    <row r="2836" customFormat="1" ht="13" x14ac:dyDescent="0.15"/>
    <row r="2837" customFormat="1" ht="13" x14ac:dyDescent="0.15"/>
    <row r="2838" customFormat="1" ht="13" x14ac:dyDescent="0.15"/>
    <row r="2839" customFormat="1" ht="13" x14ac:dyDescent="0.15"/>
    <row r="2840" customFormat="1" ht="13" x14ac:dyDescent="0.15"/>
    <row r="2841" customFormat="1" ht="13" x14ac:dyDescent="0.15"/>
    <row r="2842" customFormat="1" ht="13" x14ac:dyDescent="0.15"/>
    <row r="2843" customFormat="1" ht="13" x14ac:dyDescent="0.15"/>
    <row r="2844" customFormat="1" ht="13" x14ac:dyDescent="0.15"/>
    <row r="2845" customFormat="1" ht="13" x14ac:dyDescent="0.15"/>
    <row r="2846" customFormat="1" ht="13" x14ac:dyDescent="0.15"/>
    <row r="2847" customFormat="1" ht="13" x14ac:dyDescent="0.15"/>
    <row r="2848" customFormat="1" ht="13" x14ac:dyDescent="0.15"/>
    <row r="2849" customFormat="1" ht="13" x14ac:dyDescent="0.15"/>
    <row r="2850" customFormat="1" ht="13" x14ac:dyDescent="0.15"/>
    <row r="2851" customFormat="1" ht="13" x14ac:dyDescent="0.15"/>
    <row r="2852" customFormat="1" ht="13" x14ac:dyDescent="0.15"/>
    <row r="2853" customFormat="1" ht="13" x14ac:dyDescent="0.15"/>
    <row r="2854" customFormat="1" ht="13" x14ac:dyDescent="0.15"/>
    <row r="2855" customFormat="1" ht="13" x14ac:dyDescent="0.15"/>
    <row r="2856" customFormat="1" ht="13" x14ac:dyDescent="0.15"/>
    <row r="2857" customFormat="1" ht="13" x14ac:dyDescent="0.15"/>
    <row r="2858" customFormat="1" ht="13" x14ac:dyDescent="0.15"/>
    <row r="2859" customFormat="1" ht="13" x14ac:dyDescent="0.15"/>
    <row r="2860" customFormat="1" ht="13" x14ac:dyDescent="0.15"/>
    <row r="2861" customFormat="1" ht="13" x14ac:dyDescent="0.15"/>
    <row r="2862" customFormat="1" ht="13" x14ac:dyDescent="0.15"/>
    <row r="2863" customFormat="1" ht="13" x14ac:dyDescent="0.15"/>
    <row r="2864" customFormat="1" ht="13" x14ac:dyDescent="0.15"/>
    <row r="2865" customFormat="1" ht="13" x14ac:dyDescent="0.15"/>
    <row r="2866" customFormat="1" ht="13" x14ac:dyDescent="0.15"/>
    <row r="2867" customFormat="1" ht="13" x14ac:dyDescent="0.15"/>
    <row r="2868" customFormat="1" ht="13" x14ac:dyDescent="0.15"/>
    <row r="2869" customFormat="1" ht="13" x14ac:dyDescent="0.15"/>
    <row r="2870" customFormat="1" ht="13" x14ac:dyDescent="0.15"/>
    <row r="2871" customFormat="1" ht="13" x14ac:dyDescent="0.15"/>
    <row r="2872" customFormat="1" ht="13" x14ac:dyDescent="0.15"/>
    <row r="2873" customFormat="1" ht="13" x14ac:dyDescent="0.15"/>
    <row r="2874" customFormat="1" ht="13" x14ac:dyDescent="0.15"/>
    <row r="2875" customFormat="1" ht="13" x14ac:dyDescent="0.15"/>
    <row r="2876" customFormat="1" ht="13" x14ac:dyDescent="0.15"/>
    <row r="2877" customFormat="1" ht="13" x14ac:dyDescent="0.15"/>
    <row r="2878" customFormat="1" ht="13" x14ac:dyDescent="0.15"/>
    <row r="2879" customFormat="1" ht="13" x14ac:dyDescent="0.15"/>
    <row r="2880" customFormat="1" ht="13" x14ac:dyDescent="0.15"/>
    <row r="2881" customFormat="1" ht="13" x14ac:dyDescent="0.15"/>
    <row r="2882" customFormat="1" ht="13" x14ac:dyDescent="0.15"/>
    <row r="2883" customFormat="1" ht="13" x14ac:dyDescent="0.15"/>
    <row r="2884" customFormat="1" ht="13" x14ac:dyDescent="0.15"/>
    <row r="2885" customFormat="1" ht="13" x14ac:dyDescent="0.15"/>
    <row r="2886" customFormat="1" ht="13" x14ac:dyDescent="0.15"/>
    <row r="2887" customFormat="1" ht="13" x14ac:dyDescent="0.15"/>
    <row r="2888" customFormat="1" ht="13" x14ac:dyDescent="0.15"/>
    <row r="2889" customFormat="1" ht="13" x14ac:dyDescent="0.15"/>
    <row r="2890" customFormat="1" ht="13" x14ac:dyDescent="0.15"/>
    <row r="2891" customFormat="1" ht="13" x14ac:dyDescent="0.15"/>
    <row r="2892" customFormat="1" ht="13" x14ac:dyDescent="0.15"/>
    <row r="2893" customFormat="1" ht="13" x14ac:dyDescent="0.15"/>
    <row r="2894" customFormat="1" ht="13" x14ac:dyDescent="0.15"/>
    <row r="2895" customFormat="1" ht="13" x14ac:dyDescent="0.15"/>
    <row r="2896" customFormat="1" ht="13" x14ac:dyDescent="0.15"/>
    <row r="2897" customFormat="1" ht="13" x14ac:dyDescent="0.15"/>
    <row r="2898" customFormat="1" ht="13" x14ac:dyDescent="0.15"/>
    <row r="2899" customFormat="1" ht="13" x14ac:dyDescent="0.15"/>
    <row r="2900" customFormat="1" ht="13" x14ac:dyDescent="0.15"/>
    <row r="2901" customFormat="1" ht="13" x14ac:dyDescent="0.15"/>
    <row r="2902" customFormat="1" ht="13" x14ac:dyDescent="0.15"/>
    <row r="2903" customFormat="1" ht="13" x14ac:dyDescent="0.15"/>
    <row r="2904" customFormat="1" ht="13" x14ac:dyDescent="0.15"/>
    <row r="2905" customFormat="1" ht="13" x14ac:dyDescent="0.15"/>
    <row r="2906" customFormat="1" ht="13" x14ac:dyDescent="0.15"/>
    <row r="2907" customFormat="1" ht="13" x14ac:dyDescent="0.15"/>
    <row r="2908" customFormat="1" ht="13" x14ac:dyDescent="0.15"/>
    <row r="2909" customFormat="1" ht="13" x14ac:dyDescent="0.15"/>
    <row r="2910" customFormat="1" ht="13" x14ac:dyDescent="0.15"/>
    <row r="2911" customFormat="1" ht="13" x14ac:dyDescent="0.15"/>
    <row r="2912" customFormat="1" ht="13" x14ac:dyDescent="0.15"/>
    <row r="2913" customFormat="1" ht="13" x14ac:dyDescent="0.15"/>
    <row r="2914" customFormat="1" ht="13" x14ac:dyDescent="0.15"/>
    <row r="2915" customFormat="1" ht="13" x14ac:dyDescent="0.15"/>
    <row r="2916" customFormat="1" ht="13" x14ac:dyDescent="0.15"/>
    <row r="2917" customFormat="1" ht="13" x14ac:dyDescent="0.15"/>
    <row r="2918" customFormat="1" ht="13" x14ac:dyDescent="0.15"/>
    <row r="2919" customFormat="1" ht="13" x14ac:dyDescent="0.15"/>
    <row r="2920" customFormat="1" ht="13" x14ac:dyDescent="0.15"/>
    <row r="2921" customFormat="1" ht="13" x14ac:dyDescent="0.15"/>
    <row r="2922" customFormat="1" ht="13" x14ac:dyDescent="0.15"/>
    <row r="2923" customFormat="1" ht="13" x14ac:dyDescent="0.15"/>
    <row r="2924" customFormat="1" ht="13" x14ac:dyDescent="0.15"/>
    <row r="2925" customFormat="1" ht="13" x14ac:dyDescent="0.15"/>
    <row r="2926" customFormat="1" ht="13" x14ac:dyDescent="0.15"/>
    <row r="2927" customFormat="1" ht="13" x14ac:dyDescent="0.15"/>
    <row r="2928" customFormat="1" ht="13" x14ac:dyDescent="0.15"/>
    <row r="2929" customFormat="1" ht="13" x14ac:dyDescent="0.15"/>
    <row r="2930" customFormat="1" ht="13" x14ac:dyDescent="0.15"/>
    <row r="2931" customFormat="1" ht="13" x14ac:dyDescent="0.15"/>
    <row r="2932" customFormat="1" ht="13" x14ac:dyDescent="0.15"/>
    <row r="2933" customFormat="1" ht="13" x14ac:dyDescent="0.15"/>
    <row r="2934" customFormat="1" ht="13" x14ac:dyDescent="0.15"/>
    <row r="2935" customFormat="1" ht="13" x14ac:dyDescent="0.15"/>
    <row r="2936" customFormat="1" ht="13" x14ac:dyDescent="0.15"/>
    <row r="2937" customFormat="1" ht="13" x14ac:dyDescent="0.15"/>
    <row r="2938" customFormat="1" ht="13" x14ac:dyDescent="0.15"/>
    <row r="2939" customFormat="1" ht="13" x14ac:dyDescent="0.15"/>
    <row r="2940" customFormat="1" ht="13" x14ac:dyDescent="0.15"/>
    <row r="2941" customFormat="1" ht="13" x14ac:dyDescent="0.15"/>
    <row r="2942" customFormat="1" ht="13" x14ac:dyDescent="0.15"/>
    <row r="2943" customFormat="1" ht="13" x14ac:dyDescent="0.15"/>
    <row r="2944" customFormat="1" ht="13" x14ac:dyDescent="0.15"/>
    <row r="2945" customFormat="1" ht="13" x14ac:dyDescent="0.15"/>
    <row r="2946" customFormat="1" ht="13" x14ac:dyDescent="0.15"/>
    <row r="2947" customFormat="1" ht="13" x14ac:dyDescent="0.15"/>
    <row r="2948" customFormat="1" ht="13" x14ac:dyDescent="0.15"/>
    <row r="2949" customFormat="1" ht="13" x14ac:dyDescent="0.15"/>
    <row r="2950" customFormat="1" ht="13" x14ac:dyDescent="0.15"/>
    <row r="2951" customFormat="1" ht="13" x14ac:dyDescent="0.15"/>
    <row r="2952" customFormat="1" ht="13" x14ac:dyDescent="0.15"/>
    <row r="2953" customFormat="1" ht="13" x14ac:dyDescent="0.15"/>
    <row r="2954" customFormat="1" ht="13" x14ac:dyDescent="0.15"/>
    <row r="2955" customFormat="1" ht="13" x14ac:dyDescent="0.15"/>
    <row r="2956" customFormat="1" ht="13" x14ac:dyDescent="0.15"/>
    <row r="2957" customFormat="1" ht="13" x14ac:dyDescent="0.15"/>
    <row r="2958" customFormat="1" ht="13" x14ac:dyDescent="0.15"/>
    <row r="2959" customFormat="1" ht="13" x14ac:dyDescent="0.15"/>
    <row r="2960" customFormat="1" ht="13" x14ac:dyDescent="0.15"/>
    <row r="2961" customFormat="1" ht="13" x14ac:dyDescent="0.15"/>
    <row r="2962" customFormat="1" ht="13" x14ac:dyDescent="0.15"/>
    <row r="2963" customFormat="1" ht="13" x14ac:dyDescent="0.15"/>
    <row r="2964" customFormat="1" ht="13" x14ac:dyDescent="0.15"/>
    <row r="2965" customFormat="1" ht="13" x14ac:dyDescent="0.15"/>
    <row r="2966" customFormat="1" ht="13" x14ac:dyDescent="0.15"/>
    <row r="2967" customFormat="1" ht="13" x14ac:dyDescent="0.15"/>
    <row r="2968" customFormat="1" ht="13" x14ac:dyDescent="0.15"/>
    <row r="2969" customFormat="1" ht="13" x14ac:dyDescent="0.15"/>
    <row r="2970" customFormat="1" ht="13" x14ac:dyDescent="0.15"/>
    <row r="2971" customFormat="1" ht="13" x14ac:dyDescent="0.15"/>
    <row r="2972" customFormat="1" ht="13" x14ac:dyDescent="0.15"/>
    <row r="2973" customFormat="1" ht="13" x14ac:dyDescent="0.15"/>
    <row r="2974" customFormat="1" ht="13" x14ac:dyDescent="0.15"/>
    <row r="2975" customFormat="1" ht="13" x14ac:dyDescent="0.15"/>
    <row r="2976" customFormat="1" ht="13" x14ac:dyDescent="0.15"/>
    <row r="2977" customFormat="1" ht="13" x14ac:dyDescent="0.15"/>
    <row r="2978" customFormat="1" ht="13" x14ac:dyDescent="0.15"/>
    <row r="2979" customFormat="1" ht="13" x14ac:dyDescent="0.15"/>
    <row r="2980" customFormat="1" ht="13" x14ac:dyDescent="0.15"/>
    <row r="2981" customFormat="1" ht="13" x14ac:dyDescent="0.15"/>
    <row r="2982" customFormat="1" ht="13" x14ac:dyDescent="0.15"/>
    <row r="2983" customFormat="1" ht="13" x14ac:dyDescent="0.15"/>
    <row r="2984" customFormat="1" ht="13" x14ac:dyDescent="0.15"/>
    <row r="2985" customFormat="1" ht="13" x14ac:dyDescent="0.15"/>
    <row r="2986" customFormat="1" ht="13" x14ac:dyDescent="0.15"/>
    <row r="2987" customFormat="1" ht="13" x14ac:dyDescent="0.15"/>
    <row r="2988" customFormat="1" ht="13" x14ac:dyDescent="0.15"/>
    <row r="2989" customFormat="1" ht="13" x14ac:dyDescent="0.15"/>
    <row r="2990" customFormat="1" ht="13" x14ac:dyDescent="0.15"/>
    <row r="2991" customFormat="1" ht="13" x14ac:dyDescent="0.15"/>
    <row r="2992" customFormat="1" ht="13" x14ac:dyDescent="0.15"/>
    <row r="2993" customFormat="1" ht="13" x14ac:dyDescent="0.15"/>
    <row r="2994" customFormat="1" ht="13" x14ac:dyDescent="0.15"/>
    <row r="2995" customFormat="1" ht="13" x14ac:dyDescent="0.15"/>
    <row r="2996" customFormat="1" ht="13" x14ac:dyDescent="0.15"/>
    <row r="2997" customFormat="1" ht="13" x14ac:dyDescent="0.15"/>
    <row r="2998" customFormat="1" ht="13" x14ac:dyDescent="0.15"/>
    <row r="2999" customFormat="1" ht="13" x14ac:dyDescent="0.15"/>
    <row r="3000" customFormat="1" ht="13" x14ac:dyDescent="0.15"/>
    <row r="3001" customFormat="1" ht="13" x14ac:dyDescent="0.15"/>
    <row r="3002" customFormat="1" ht="13" x14ac:dyDescent="0.15"/>
    <row r="3003" customFormat="1" ht="13" x14ac:dyDescent="0.15"/>
    <row r="3004" customFormat="1" ht="13" x14ac:dyDescent="0.15"/>
    <row r="3005" customFormat="1" ht="13" x14ac:dyDescent="0.15"/>
    <row r="3006" customFormat="1" ht="13" x14ac:dyDescent="0.15"/>
    <row r="3007" customFormat="1" ht="13" x14ac:dyDescent="0.15"/>
    <row r="3008" customFormat="1" ht="13" x14ac:dyDescent="0.15"/>
    <row r="3009" customFormat="1" ht="13" x14ac:dyDescent="0.15"/>
    <row r="3010" customFormat="1" ht="13" x14ac:dyDescent="0.15"/>
    <row r="3011" customFormat="1" ht="13" x14ac:dyDescent="0.15"/>
    <row r="3012" customFormat="1" ht="13" x14ac:dyDescent="0.15"/>
    <row r="3013" customFormat="1" ht="13" x14ac:dyDescent="0.15"/>
    <row r="3014" customFormat="1" ht="13" x14ac:dyDescent="0.15"/>
    <row r="3015" customFormat="1" ht="13" x14ac:dyDescent="0.15"/>
    <row r="3016" customFormat="1" ht="13" x14ac:dyDescent="0.15"/>
    <row r="3017" customFormat="1" ht="13" x14ac:dyDescent="0.15"/>
    <row r="3018" customFormat="1" ht="13" x14ac:dyDescent="0.15"/>
    <row r="3019" customFormat="1" ht="13" x14ac:dyDescent="0.15"/>
    <row r="3020" customFormat="1" ht="13" x14ac:dyDescent="0.15"/>
    <row r="3021" customFormat="1" ht="13" x14ac:dyDescent="0.15"/>
    <row r="3022" customFormat="1" ht="13" x14ac:dyDescent="0.15"/>
    <row r="3023" customFormat="1" ht="13" x14ac:dyDescent="0.15"/>
    <row r="3024" customFormat="1" ht="13" x14ac:dyDescent="0.15"/>
    <row r="3025" customFormat="1" ht="13" x14ac:dyDescent="0.15"/>
    <row r="3026" customFormat="1" ht="13" x14ac:dyDescent="0.15"/>
    <row r="3027" customFormat="1" ht="13" x14ac:dyDescent="0.15"/>
    <row r="3028" customFormat="1" ht="13" x14ac:dyDescent="0.15"/>
    <row r="3029" customFormat="1" ht="13" x14ac:dyDescent="0.15"/>
    <row r="3030" customFormat="1" ht="13" x14ac:dyDescent="0.15"/>
    <row r="3031" customFormat="1" ht="13" x14ac:dyDescent="0.15"/>
    <row r="3032" customFormat="1" ht="13" x14ac:dyDescent="0.15"/>
    <row r="3033" customFormat="1" ht="13" x14ac:dyDescent="0.15"/>
    <row r="3034" customFormat="1" ht="13" x14ac:dyDescent="0.15"/>
    <row r="3035" customFormat="1" ht="13" x14ac:dyDescent="0.15"/>
    <row r="3036" customFormat="1" ht="13" x14ac:dyDescent="0.15"/>
    <row r="3037" customFormat="1" ht="13" x14ac:dyDescent="0.15"/>
    <row r="3038" customFormat="1" ht="13" x14ac:dyDescent="0.15"/>
    <row r="3039" customFormat="1" ht="13" x14ac:dyDescent="0.15"/>
    <row r="3040" customFormat="1" ht="13" x14ac:dyDescent="0.15"/>
    <row r="3041" customFormat="1" ht="13" x14ac:dyDescent="0.15"/>
    <row r="3042" customFormat="1" ht="13" x14ac:dyDescent="0.15"/>
    <row r="3043" customFormat="1" ht="13" x14ac:dyDescent="0.15"/>
    <row r="3044" customFormat="1" ht="13" x14ac:dyDescent="0.15"/>
    <row r="3045" customFormat="1" ht="13" x14ac:dyDescent="0.15"/>
    <row r="3046" customFormat="1" ht="13" x14ac:dyDescent="0.15"/>
    <row r="3047" customFormat="1" ht="13" x14ac:dyDescent="0.15"/>
    <row r="3048" customFormat="1" ht="13" x14ac:dyDescent="0.15"/>
    <row r="3049" customFormat="1" ht="13" x14ac:dyDescent="0.15"/>
    <row r="3050" customFormat="1" ht="13" x14ac:dyDescent="0.15"/>
    <row r="3051" customFormat="1" ht="13" x14ac:dyDescent="0.15"/>
    <row r="3052" customFormat="1" ht="13" x14ac:dyDescent="0.15"/>
    <row r="3053" customFormat="1" ht="13" x14ac:dyDescent="0.15"/>
    <row r="3054" customFormat="1" ht="13" x14ac:dyDescent="0.15"/>
    <row r="3055" customFormat="1" ht="13" x14ac:dyDescent="0.15"/>
    <row r="3056" customFormat="1" ht="13" x14ac:dyDescent="0.15"/>
    <row r="3057" customFormat="1" ht="13" x14ac:dyDescent="0.15"/>
    <row r="3058" customFormat="1" ht="13" x14ac:dyDescent="0.15"/>
    <row r="3059" customFormat="1" ht="13" x14ac:dyDescent="0.15"/>
    <row r="3060" customFormat="1" ht="13" x14ac:dyDescent="0.15"/>
    <row r="3061" customFormat="1" ht="13" x14ac:dyDescent="0.15"/>
    <row r="3062" customFormat="1" ht="13" x14ac:dyDescent="0.15"/>
    <row r="3063" customFormat="1" ht="13" x14ac:dyDescent="0.15"/>
    <row r="3064" customFormat="1" ht="13" x14ac:dyDescent="0.15"/>
    <row r="3065" customFormat="1" ht="13" x14ac:dyDescent="0.15"/>
    <row r="3066" customFormat="1" ht="13" x14ac:dyDescent="0.15"/>
    <row r="3067" customFormat="1" ht="13" x14ac:dyDescent="0.15"/>
    <row r="3068" customFormat="1" ht="13" x14ac:dyDescent="0.15"/>
    <row r="3069" customFormat="1" ht="13" x14ac:dyDescent="0.15"/>
    <row r="3070" customFormat="1" ht="13" x14ac:dyDescent="0.15"/>
    <row r="3071" customFormat="1" ht="13" x14ac:dyDescent="0.15"/>
    <row r="3072" customFormat="1" ht="13" x14ac:dyDescent="0.15"/>
    <row r="3073" customFormat="1" ht="13" x14ac:dyDescent="0.15"/>
    <row r="3074" customFormat="1" ht="13" x14ac:dyDescent="0.15"/>
    <row r="3075" customFormat="1" ht="13" x14ac:dyDescent="0.15"/>
    <row r="3076" customFormat="1" ht="13" x14ac:dyDescent="0.15"/>
    <row r="3077" customFormat="1" ht="13" x14ac:dyDescent="0.15"/>
    <row r="3078" customFormat="1" ht="13" x14ac:dyDescent="0.15"/>
    <row r="3079" customFormat="1" ht="13" x14ac:dyDescent="0.15"/>
    <row r="3080" customFormat="1" ht="13" x14ac:dyDescent="0.15"/>
    <row r="3081" customFormat="1" ht="13" x14ac:dyDescent="0.15"/>
    <row r="3082" customFormat="1" ht="13" x14ac:dyDescent="0.15"/>
    <row r="3083" customFormat="1" ht="13" x14ac:dyDescent="0.15"/>
    <row r="3084" customFormat="1" ht="13" x14ac:dyDescent="0.15"/>
    <row r="3085" customFormat="1" ht="13" x14ac:dyDescent="0.15"/>
    <row r="3086" customFormat="1" ht="13" x14ac:dyDescent="0.15"/>
    <row r="3087" customFormat="1" ht="13" x14ac:dyDescent="0.15"/>
    <row r="3088" customFormat="1" ht="13" x14ac:dyDescent="0.15"/>
    <row r="3089" customFormat="1" ht="13" x14ac:dyDescent="0.15"/>
    <row r="3090" customFormat="1" ht="13" x14ac:dyDescent="0.15"/>
    <row r="3091" customFormat="1" ht="13" x14ac:dyDescent="0.15"/>
    <row r="3092" customFormat="1" ht="13" x14ac:dyDescent="0.15"/>
    <row r="3093" customFormat="1" ht="13" x14ac:dyDescent="0.15"/>
    <row r="3094" customFormat="1" ht="13" x14ac:dyDescent="0.15"/>
    <row r="3095" customFormat="1" ht="13" x14ac:dyDescent="0.15"/>
    <row r="3096" customFormat="1" ht="13" x14ac:dyDescent="0.15"/>
    <row r="3097" customFormat="1" ht="13" x14ac:dyDescent="0.15"/>
    <row r="3098" customFormat="1" ht="13" x14ac:dyDescent="0.15"/>
    <row r="3099" customFormat="1" ht="13" x14ac:dyDescent="0.15"/>
    <row r="3100" customFormat="1" ht="13" x14ac:dyDescent="0.15"/>
    <row r="3101" customFormat="1" ht="13" x14ac:dyDescent="0.15"/>
    <row r="3102" customFormat="1" ht="13" x14ac:dyDescent="0.15"/>
    <row r="3103" customFormat="1" ht="13" x14ac:dyDescent="0.15"/>
    <row r="3104" customFormat="1" ht="13" x14ac:dyDescent="0.15"/>
    <row r="3105" customFormat="1" ht="13" x14ac:dyDescent="0.15"/>
    <row r="3106" customFormat="1" ht="13" x14ac:dyDescent="0.15"/>
    <row r="3107" customFormat="1" ht="13" x14ac:dyDescent="0.15"/>
    <row r="3108" customFormat="1" ht="13" x14ac:dyDescent="0.15"/>
    <row r="3109" customFormat="1" ht="13" x14ac:dyDescent="0.15"/>
    <row r="3110" customFormat="1" ht="13" x14ac:dyDescent="0.15"/>
    <row r="3111" customFormat="1" ht="13" x14ac:dyDescent="0.15"/>
    <row r="3112" customFormat="1" ht="13" x14ac:dyDescent="0.15"/>
    <row r="3113" customFormat="1" ht="13" x14ac:dyDescent="0.15"/>
    <row r="3114" customFormat="1" ht="13" x14ac:dyDescent="0.15"/>
    <row r="3115" customFormat="1" ht="13" x14ac:dyDescent="0.15"/>
    <row r="3116" customFormat="1" ht="13" x14ac:dyDescent="0.15"/>
    <row r="3117" customFormat="1" ht="13" x14ac:dyDescent="0.15"/>
    <row r="3118" customFormat="1" ht="13" x14ac:dyDescent="0.15"/>
    <row r="3119" customFormat="1" ht="13" x14ac:dyDescent="0.15"/>
    <row r="3120" customFormat="1" ht="13" x14ac:dyDescent="0.15"/>
    <row r="3121" customFormat="1" ht="13" x14ac:dyDescent="0.15"/>
    <row r="3122" customFormat="1" ht="13" x14ac:dyDescent="0.15"/>
    <row r="3123" customFormat="1" ht="13" x14ac:dyDescent="0.15"/>
    <row r="3124" customFormat="1" ht="13" x14ac:dyDescent="0.15"/>
    <row r="3125" customFormat="1" ht="13" x14ac:dyDescent="0.15"/>
    <row r="3126" customFormat="1" ht="13" x14ac:dyDescent="0.15"/>
    <row r="3127" customFormat="1" ht="13" x14ac:dyDescent="0.15"/>
    <row r="3128" customFormat="1" ht="13" x14ac:dyDescent="0.15"/>
    <row r="3129" customFormat="1" ht="13" x14ac:dyDescent="0.15"/>
    <row r="3130" customFormat="1" ht="13" x14ac:dyDescent="0.15"/>
    <row r="3131" customFormat="1" ht="13" x14ac:dyDescent="0.15"/>
    <row r="3132" customFormat="1" ht="13" x14ac:dyDescent="0.15"/>
    <row r="3133" customFormat="1" ht="13" x14ac:dyDescent="0.15"/>
    <row r="3134" customFormat="1" ht="13" x14ac:dyDescent="0.15"/>
    <row r="3135" customFormat="1" ht="13" x14ac:dyDescent="0.15"/>
    <row r="3136" customFormat="1" ht="13" x14ac:dyDescent="0.15"/>
    <row r="3137" customFormat="1" ht="13" x14ac:dyDescent="0.15"/>
    <row r="3138" customFormat="1" ht="13" x14ac:dyDescent="0.15"/>
    <row r="3139" customFormat="1" ht="13" x14ac:dyDescent="0.15"/>
    <row r="3140" customFormat="1" ht="13" x14ac:dyDescent="0.15"/>
    <row r="3141" customFormat="1" ht="13" x14ac:dyDescent="0.15"/>
    <row r="3142" customFormat="1" ht="13" x14ac:dyDescent="0.15"/>
    <row r="3143" customFormat="1" ht="13" x14ac:dyDescent="0.15"/>
    <row r="3144" customFormat="1" ht="13" x14ac:dyDescent="0.15"/>
    <row r="3145" customFormat="1" ht="13" x14ac:dyDescent="0.15"/>
    <row r="3146" customFormat="1" ht="13" x14ac:dyDescent="0.15"/>
    <row r="3147" customFormat="1" ht="13" x14ac:dyDescent="0.15"/>
    <row r="3148" customFormat="1" ht="13" x14ac:dyDescent="0.15"/>
    <row r="3149" customFormat="1" ht="13" x14ac:dyDescent="0.15"/>
    <row r="3150" customFormat="1" ht="13" x14ac:dyDescent="0.15"/>
    <row r="3151" customFormat="1" ht="13" x14ac:dyDescent="0.15"/>
    <row r="3152" customFormat="1" ht="13" x14ac:dyDescent="0.15"/>
    <row r="3153" customFormat="1" ht="13" x14ac:dyDescent="0.15"/>
    <row r="3154" customFormat="1" ht="13" x14ac:dyDescent="0.15"/>
    <row r="3155" customFormat="1" ht="13" x14ac:dyDescent="0.15"/>
    <row r="3156" customFormat="1" ht="13" x14ac:dyDescent="0.15"/>
    <row r="3157" customFormat="1" ht="13" x14ac:dyDescent="0.15"/>
    <row r="3158" customFormat="1" ht="13" x14ac:dyDescent="0.15"/>
    <row r="3159" customFormat="1" ht="13" x14ac:dyDescent="0.15"/>
    <row r="3160" customFormat="1" ht="13" x14ac:dyDescent="0.15"/>
    <row r="3161" customFormat="1" ht="13" x14ac:dyDescent="0.15"/>
    <row r="3162" customFormat="1" ht="13" x14ac:dyDescent="0.15"/>
    <row r="3163" customFormat="1" ht="13" x14ac:dyDescent="0.15"/>
    <row r="3164" customFormat="1" ht="13" x14ac:dyDescent="0.15"/>
    <row r="3165" customFormat="1" ht="13" x14ac:dyDescent="0.15"/>
    <row r="3166" customFormat="1" ht="13" x14ac:dyDescent="0.15"/>
    <row r="3167" customFormat="1" ht="13" x14ac:dyDescent="0.15"/>
    <row r="3168" customFormat="1" ht="13" x14ac:dyDescent="0.15"/>
    <row r="3169" customFormat="1" ht="13" x14ac:dyDescent="0.15"/>
    <row r="3170" customFormat="1" ht="13" x14ac:dyDescent="0.15"/>
    <row r="3171" customFormat="1" ht="13" x14ac:dyDescent="0.15"/>
    <row r="3172" customFormat="1" ht="13" x14ac:dyDescent="0.15"/>
    <row r="3173" customFormat="1" ht="13" x14ac:dyDescent="0.15"/>
    <row r="3174" customFormat="1" ht="13" x14ac:dyDescent="0.15"/>
    <row r="3175" customFormat="1" ht="13" x14ac:dyDescent="0.15"/>
    <row r="3176" customFormat="1" ht="13" x14ac:dyDescent="0.15"/>
    <row r="3177" customFormat="1" ht="13" x14ac:dyDescent="0.15"/>
    <row r="3178" customFormat="1" ht="13" x14ac:dyDescent="0.15"/>
    <row r="3179" customFormat="1" ht="13" x14ac:dyDescent="0.15"/>
    <row r="3180" customFormat="1" ht="13" x14ac:dyDescent="0.15"/>
    <row r="3181" customFormat="1" ht="13" x14ac:dyDescent="0.15"/>
    <row r="3182" customFormat="1" ht="13" x14ac:dyDescent="0.15"/>
    <row r="3183" customFormat="1" ht="13" x14ac:dyDescent="0.15"/>
    <row r="3184" customFormat="1" ht="13" x14ac:dyDescent="0.15"/>
    <row r="3185" customFormat="1" ht="13" x14ac:dyDescent="0.15"/>
    <row r="3186" customFormat="1" ht="13" x14ac:dyDescent="0.15"/>
    <row r="3187" customFormat="1" ht="13" x14ac:dyDescent="0.15"/>
    <row r="3188" customFormat="1" ht="13" x14ac:dyDescent="0.15"/>
    <row r="3189" customFormat="1" ht="13" x14ac:dyDescent="0.15"/>
    <row r="3190" customFormat="1" ht="13" x14ac:dyDescent="0.15"/>
    <row r="3191" customFormat="1" ht="13" x14ac:dyDescent="0.15"/>
    <row r="3192" customFormat="1" ht="13" x14ac:dyDescent="0.15"/>
    <row r="3193" customFormat="1" ht="13" x14ac:dyDescent="0.15"/>
    <row r="3194" customFormat="1" ht="13" x14ac:dyDescent="0.15"/>
    <row r="3195" customFormat="1" ht="13" x14ac:dyDescent="0.15"/>
    <row r="3196" customFormat="1" ht="13" x14ac:dyDescent="0.15"/>
    <row r="3197" customFormat="1" ht="13" x14ac:dyDescent="0.15"/>
    <row r="3198" customFormat="1" ht="13" x14ac:dyDescent="0.15"/>
    <row r="3199" customFormat="1" ht="13" x14ac:dyDescent="0.15"/>
    <row r="3200" customFormat="1" ht="13" x14ac:dyDescent="0.15"/>
    <row r="3201" customFormat="1" ht="13" x14ac:dyDescent="0.15"/>
    <row r="3202" customFormat="1" ht="13" x14ac:dyDescent="0.15"/>
    <row r="3203" customFormat="1" ht="13" x14ac:dyDescent="0.15"/>
    <row r="3204" customFormat="1" ht="13" x14ac:dyDescent="0.15"/>
    <row r="3205" customFormat="1" ht="13" x14ac:dyDescent="0.15"/>
    <row r="3206" customFormat="1" ht="13" x14ac:dyDescent="0.15"/>
    <row r="3207" customFormat="1" ht="13" x14ac:dyDescent="0.15"/>
    <row r="3208" customFormat="1" ht="13" x14ac:dyDescent="0.15"/>
    <row r="3209" customFormat="1" ht="13" x14ac:dyDescent="0.15"/>
    <row r="3210" customFormat="1" ht="13" x14ac:dyDescent="0.15"/>
    <row r="3211" customFormat="1" ht="13" x14ac:dyDescent="0.15"/>
    <row r="3212" customFormat="1" ht="13" x14ac:dyDescent="0.15"/>
    <row r="3213" customFormat="1" ht="13" x14ac:dyDescent="0.15"/>
    <row r="3214" customFormat="1" ht="13" x14ac:dyDescent="0.15"/>
    <row r="3215" customFormat="1" ht="13" x14ac:dyDescent="0.15"/>
    <row r="3216" customFormat="1" ht="13" x14ac:dyDescent="0.15"/>
    <row r="3217" customFormat="1" ht="13" x14ac:dyDescent="0.15"/>
    <row r="3218" customFormat="1" ht="13" x14ac:dyDescent="0.15"/>
    <row r="3219" customFormat="1" ht="13" x14ac:dyDescent="0.15"/>
    <row r="3220" customFormat="1" ht="13" x14ac:dyDescent="0.15"/>
    <row r="3221" customFormat="1" ht="13" x14ac:dyDescent="0.15"/>
    <row r="3222" customFormat="1" ht="13" x14ac:dyDescent="0.15"/>
    <row r="3223" customFormat="1" ht="13" x14ac:dyDescent="0.15"/>
    <row r="3224" customFormat="1" ht="13" x14ac:dyDescent="0.15"/>
    <row r="3225" customFormat="1" ht="13" x14ac:dyDescent="0.15"/>
    <row r="3226" customFormat="1" ht="13" x14ac:dyDescent="0.15"/>
    <row r="3227" customFormat="1" ht="13" x14ac:dyDescent="0.15"/>
    <row r="3228" customFormat="1" ht="13" x14ac:dyDescent="0.15"/>
    <row r="3229" customFormat="1" ht="13" x14ac:dyDescent="0.15"/>
    <row r="3230" customFormat="1" ht="13" x14ac:dyDescent="0.15"/>
    <row r="3231" customFormat="1" ht="13" x14ac:dyDescent="0.15"/>
    <row r="3232" customFormat="1" ht="13" x14ac:dyDescent="0.15"/>
    <row r="3233" customFormat="1" ht="13" x14ac:dyDescent="0.15"/>
    <row r="3234" customFormat="1" ht="13" x14ac:dyDescent="0.15"/>
    <row r="3235" customFormat="1" ht="13" x14ac:dyDescent="0.15"/>
    <row r="3236" customFormat="1" ht="13" x14ac:dyDescent="0.15"/>
    <row r="3237" customFormat="1" ht="13" x14ac:dyDescent="0.15"/>
    <row r="3238" customFormat="1" ht="13" x14ac:dyDescent="0.15"/>
    <row r="3239" customFormat="1" ht="13" x14ac:dyDescent="0.15"/>
    <row r="3240" customFormat="1" ht="13" x14ac:dyDescent="0.15"/>
    <row r="3241" customFormat="1" ht="13" x14ac:dyDescent="0.15"/>
    <row r="3242" customFormat="1" ht="13" x14ac:dyDescent="0.15"/>
    <row r="3243" customFormat="1" ht="13" x14ac:dyDescent="0.15"/>
    <row r="3244" customFormat="1" ht="13" x14ac:dyDescent="0.15"/>
    <row r="3245" customFormat="1" ht="13" x14ac:dyDescent="0.15"/>
    <row r="3246" customFormat="1" ht="13" x14ac:dyDescent="0.15"/>
    <row r="3247" customFormat="1" ht="13" x14ac:dyDescent="0.15"/>
    <row r="3248" customFormat="1" ht="13" x14ac:dyDescent="0.15"/>
    <row r="3249" customFormat="1" ht="13" x14ac:dyDescent="0.15"/>
    <row r="3250" customFormat="1" ht="13" x14ac:dyDescent="0.15"/>
    <row r="3251" customFormat="1" ht="13" x14ac:dyDescent="0.15"/>
    <row r="3252" customFormat="1" ht="13" x14ac:dyDescent="0.15"/>
    <row r="3253" customFormat="1" ht="13" x14ac:dyDescent="0.15"/>
    <row r="3254" customFormat="1" ht="13" x14ac:dyDescent="0.15"/>
    <row r="3255" customFormat="1" ht="13" x14ac:dyDescent="0.15"/>
    <row r="3256" customFormat="1" ht="13" x14ac:dyDescent="0.15"/>
    <row r="3257" customFormat="1" ht="13" x14ac:dyDescent="0.15"/>
    <row r="3258" customFormat="1" ht="13" x14ac:dyDescent="0.15"/>
    <row r="3259" customFormat="1" ht="13" x14ac:dyDescent="0.15"/>
    <row r="3260" customFormat="1" ht="13" x14ac:dyDescent="0.15"/>
    <row r="3261" customFormat="1" ht="13" x14ac:dyDescent="0.15"/>
    <row r="3262" customFormat="1" ht="13" x14ac:dyDescent="0.15"/>
    <row r="3263" customFormat="1" ht="13" x14ac:dyDescent="0.15"/>
    <row r="3264" customFormat="1" ht="13" x14ac:dyDescent="0.15"/>
    <row r="3265" customFormat="1" ht="13" x14ac:dyDescent="0.15"/>
    <row r="3266" customFormat="1" ht="13" x14ac:dyDescent="0.15"/>
    <row r="3267" customFormat="1" ht="13" x14ac:dyDescent="0.15"/>
    <row r="3268" customFormat="1" ht="13" x14ac:dyDescent="0.15"/>
    <row r="3269" customFormat="1" ht="13" x14ac:dyDescent="0.15"/>
    <row r="3270" customFormat="1" ht="13" x14ac:dyDescent="0.15"/>
    <row r="3271" customFormat="1" ht="13" x14ac:dyDescent="0.15"/>
    <row r="3272" customFormat="1" ht="13" x14ac:dyDescent="0.15"/>
    <row r="3273" customFormat="1" ht="13" x14ac:dyDescent="0.15"/>
    <row r="3274" customFormat="1" ht="13" x14ac:dyDescent="0.15"/>
    <row r="3275" customFormat="1" ht="13" x14ac:dyDescent="0.15"/>
    <row r="3276" customFormat="1" ht="13" x14ac:dyDescent="0.15"/>
    <row r="3277" customFormat="1" ht="13" x14ac:dyDescent="0.15"/>
    <row r="3278" customFormat="1" ht="13" x14ac:dyDescent="0.15"/>
    <row r="3279" customFormat="1" ht="13" x14ac:dyDescent="0.15"/>
    <row r="3280" customFormat="1" ht="13" x14ac:dyDescent="0.15"/>
    <row r="3281" customFormat="1" ht="13" x14ac:dyDescent="0.15"/>
    <row r="3282" customFormat="1" ht="13" x14ac:dyDescent="0.15"/>
    <row r="3283" customFormat="1" ht="13" x14ac:dyDescent="0.15"/>
    <row r="3284" customFormat="1" ht="13" x14ac:dyDescent="0.15"/>
    <row r="3285" customFormat="1" ht="13" x14ac:dyDescent="0.15"/>
    <row r="3286" customFormat="1" ht="13" x14ac:dyDescent="0.15"/>
    <row r="3287" customFormat="1" ht="13" x14ac:dyDescent="0.15"/>
    <row r="3288" customFormat="1" ht="13" x14ac:dyDescent="0.15"/>
    <row r="3289" customFormat="1" ht="13" x14ac:dyDescent="0.15"/>
    <row r="3290" customFormat="1" ht="13" x14ac:dyDescent="0.15"/>
    <row r="3291" customFormat="1" ht="13" x14ac:dyDescent="0.15"/>
    <row r="3292" customFormat="1" ht="13" x14ac:dyDescent="0.15"/>
    <row r="3293" customFormat="1" ht="13" x14ac:dyDescent="0.15"/>
    <row r="3294" customFormat="1" ht="13" x14ac:dyDescent="0.15"/>
    <row r="3295" customFormat="1" ht="13" x14ac:dyDescent="0.15"/>
    <row r="3296" customFormat="1" ht="13" x14ac:dyDescent="0.15"/>
    <row r="3297" customFormat="1" ht="13" x14ac:dyDescent="0.15"/>
    <row r="3298" customFormat="1" ht="13" x14ac:dyDescent="0.15"/>
    <row r="3299" customFormat="1" ht="13" x14ac:dyDescent="0.15"/>
    <row r="3300" customFormat="1" ht="13" x14ac:dyDescent="0.15"/>
    <row r="3301" customFormat="1" ht="13" x14ac:dyDescent="0.15"/>
    <row r="3302" customFormat="1" ht="13" x14ac:dyDescent="0.15"/>
    <row r="3303" customFormat="1" ht="13" x14ac:dyDescent="0.15"/>
    <row r="3304" customFormat="1" ht="13" x14ac:dyDescent="0.15"/>
    <row r="3305" customFormat="1" ht="13" x14ac:dyDescent="0.15"/>
    <row r="3306" customFormat="1" ht="13" x14ac:dyDescent="0.15"/>
    <row r="3307" customFormat="1" ht="13" x14ac:dyDescent="0.15"/>
    <row r="3308" customFormat="1" ht="13" x14ac:dyDescent="0.15"/>
    <row r="3309" customFormat="1" ht="13" x14ac:dyDescent="0.15"/>
    <row r="3310" customFormat="1" ht="13" x14ac:dyDescent="0.15"/>
    <row r="3311" customFormat="1" ht="13" x14ac:dyDescent="0.15"/>
    <row r="3312" customFormat="1" ht="13" x14ac:dyDescent="0.15"/>
    <row r="3313" customFormat="1" ht="13" x14ac:dyDescent="0.15"/>
    <row r="3314" customFormat="1" ht="13" x14ac:dyDescent="0.15"/>
    <row r="3315" customFormat="1" ht="13" x14ac:dyDescent="0.15"/>
    <row r="3316" customFormat="1" ht="13" x14ac:dyDescent="0.15"/>
    <row r="3317" customFormat="1" ht="13" x14ac:dyDescent="0.15"/>
    <row r="3318" customFormat="1" ht="13" x14ac:dyDescent="0.15"/>
    <row r="3319" customFormat="1" ht="13" x14ac:dyDescent="0.15"/>
    <row r="3320" customFormat="1" ht="13" x14ac:dyDescent="0.15"/>
    <row r="3321" customFormat="1" ht="13" x14ac:dyDescent="0.15"/>
    <row r="3322" customFormat="1" ht="13" x14ac:dyDescent="0.15"/>
    <row r="3323" customFormat="1" ht="13" x14ac:dyDescent="0.15"/>
    <row r="3324" customFormat="1" ht="13" x14ac:dyDescent="0.15"/>
    <row r="3325" customFormat="1" ht="13" x14ac:dyDescent="0.15"/>
    <row r="3326" customFormat="1" ht="13" x14ac:dyDescent="0.15"/>
    <row r="3327" customFormat="1" ht="13" x14ac:dyDescent="0.15"/>
    <row r="3328" customFormat="1" ht="13" x14ac:dyDescent="0.15"/>
    <row r="3329" customFormat="1" ht="13" x14ac:dyDescent="0.15"/>
    <row r="3330" customFormat="1" ht="13" x14ac:dyDescent="0.15"/>
    <row r="3331" customFormat="1" ht="13" x14ac:dyDescent="0.15"/>
    <row r="3332" customFormat="1" ht="13" x14ac:dyDescent="0.15"/>
    <row r="3333" customFormat="1" ht="13" x14ac:dyDescent="0.15"/>
    <row r="3334" customFormat="1" ht="13" x14ac:dyDescent="0.15"/>
    <row r="3335" customFormat="1" ht="13" x14ac:dyDescent="0.15"/>
    <row r="3336" customFormat="1" ht="13" x14ac:dyDescent="0.15"/>
    <row r="3337" customFormat="1" ht="13" x14ac:dyDescent="0.15"/>
    <row r="3338" customFormat="1" ht="13" x14ac:dyDescent="0.15"/>
    <row r="3339" customFormat="1" ht="13" x14ac:dyDescent="0.15"/>
    <row r="3340" customFormat="1" ht="13" x14ac:dyDescent="0.15"/>
    <row r="3341" customFormat="1" ht="13" x14ac:dyDescent="0.15"/>
    <row r="3342" customFormat="1" ht="13" x14ac:dyDescent="0.15"/>
    <row r="3343" customFormat="1" ht="13" x14ac:dyDescent="0.15"/>
    <row r="3344" customFormat="1" ht="13" x14ac:dyDescent="0.15"/>
    <row r="3345" customFormat="1" ht="13" x14ac:dyDescent="0.15"/>
    <row r="3346" customFormat="1" ht="13" x14ac:dyDescent="0.15"/>
    <row r="3347" customFormat="1" ht="13" x14ac:dyDescent="0.15"/>
    <row r="3348" customFormat="1" ht="13" x14ac:dyDescent="0.15"/>
    <row r="3349" customFormat="1" ht="13" x14ac:dyDescent="0.15"/>
    <row r="3350" customFormat="1" ht="13" x14ac:dyDescent="0.15"/>
    <row r="3351" customFormat="1" ht="13" x14ac:dyDescent="0.15"/>
    <row r="3352" customFormat="1" ht="13" x14ac:dyDescent="0.15"/>
    <row r="3353" customFormat="1" ht="13" x14ac:dyDescent="0.15"/>
    <row r="3354" customFormat="1" ht="13" x14ac:dyDescent="0.15"/>
    <row r="3355" customFormat="1" ht="13" x14ac:dyDescent="0.15"/>
    <row r="3356" customFormat="1" ht="13" x14ac:dyDescent="0.15"/>
    <row r="3357" customFormat="1" ht="13" x14ac:dyDescent="0.15"/>
    <row r="3358" customFormat="1" ht="13" x14ac:dyDescent="0.15"/>
    <row r="3359" customFormat="1" ht="13" x14ac:dyDescent="0.15"/>
    <row r="3360" customFormat="1" ht="13" x14ac:dyDescent="0.15"/>
    <row r="3361" customFormat="1" ht="13" x14ac:dyDescent="0.15"/>
    <row r="3362" customFormat="1" ht="13" x14ac:dyDescent="0.15"/>
    <row r="3363" customFormat="1" ht="13" x14ac:dyDescent="0.15"/>
    <row r="3364" customFormat="1" ht="13" x14ac:dyDescent="0.15"/>
    <row r="3365" customFormat="1" ht="13" x14ac:dyDescent="0.15"/>
    <row r="3366" customFormat="1" ht="13" x14ac:dyDescent="0.15"/>
    <row r="3367" customFormat="1" ht="13" x14ac:dyDescent="0.15"/>
    <row r="3368" customFormat="1" ht="13" x14ac:dyDescent="0.15"/>
    <row r="3369" customFormat="1" ht="13" x14ac:dyDescent="0.15"/>
    <row r="3370" customFormat="1" ht="13" x14ac:dyDescent="0.15"/>
    <row r="3371" customFormat="1" ht="13" x14ac:dyDescent="0.15"/>
    <row r="3372" customFormat="1" ht="13" x14ac:dyDescent="0.15"/>
    <row r="3373" customFormat="1" ht="13" x14ac:dyDescent="0.15"/>
    <row r="3374" customFormat="1" ht="13" x14ac:dyDescent="0.15"/>
    <row r="3375" customFormat="1" ht="13" x14ac:dyDescent="0.15"/>
    <row r="3376" customFormat="1" ht="13" x14ac:dyDescent="0.15"/>
    <row r="3377" customFormat="1" ht="13" x14ac:dyDescent="0.15"/>
    <row r="3378" customFormat="1" ht="13" x14ac:dyDescent="0.15"/>
    <row r="3379" customFormat="1" ht="13" x14ac:dyDescent="0.15"/>
    <row r="3380" customFormat="1" ht="13" x14ac:dyDescent="0.15"/>
    <row r="3381" customFormat="1" ht="13" x14ac:dyDescent="0.15"/>
    <row r="3382" customFormat="1" ht="13" x14ac:dyDescent="0.15"/>
    <row r="3383" customFormat="1" ht="13" x14ac:dyDescent="0.15"/>
    <row r="3384" customFormat="1" ht="13" x14ac:dyDescent="0.15"/>
    <row r="3385" customFormat="1" ht="13" x14ac:dyDescent="0.15"/>
    <row r="3386" customFormat="1" ht="13" x14ac:dyDescent="0.15"/>
    <row r="3387" customFormat="1" ht="13" x14ac:dyDescent="0.15"/>
    <row r="3388" customFormat="1" ht="13" x14ac:dyDescent="0.15"/>
    <row r="3389" customFormat="1" ht="13" x14ac:dyDescent="0.15"/>
    <row r="3390" customFormat="1" ht="13" x14ac:dyDescent="0.15"/>
    <row r="3391" customFormat="1" ht="13" x14ac:dyDescent="0.15"/>
    <row r="3392" customFormat="1" ht="13" x14ac:dyDescent="0.15"/>
    <row r="3393" customFormat="1" ht="13" x14ac:dyDescent="0.15"/>
    <row r="3394" customFormat="1" ht="13" x14ac:dyDescent="0.15"/>
    <row r="3395" customFormat="1" ht="13" x14ac:dyDescent="0.15"/>
    <row r="3396" customFormat="1" ht="13" x14ac:dyDescent="0.15"/>
    <row r="3397" customFormat="1" ht="13" x14ac:dyDescent="0.15"/>
    <row r="3398" customFormat="1" ht="13" x14ac:dyDescent="0.15"/>
    <row r="3399" customFormat="1" ht="13" x14ac:dyDescent="0.15"/>
    <row r="3400" customFormat="1" ht="13" x14ac:dyDescent="0.15"/>
    <row r="3401" customFormat="1" ht="13" x14ac:dyDescent="0.15"/>
    <row r="3402" customFormat="1" ht="13" x14ac:dyDescent="0.15"/>
    <row r="3403" customFormat="1" ht="13" x14ac:dyDescent="0.15"/>
    <row r="3404" customFormat="1" ht="13" x14ac:dyDescent="0.15"/>
    <row r="3405" customFormat="1" ht="13" x14ac:dyDescent="0.15"/>
    <row r="3406" customFormat="1" ht="13" x14ac:dyDescent="0.15"/>
    <row r="3407" customFormat="1" ht="13" x14ac:dyDescent="0.15"/>
    <row r="3408" customFormat="1" ht="13" x14ac:dyDescent="0.15"/>
    <row r="3409" customFormat="1" ht="13" x14ac:dyDescent="0.15"/>
    <row r="3410" customFormat="1" ht="13" x14ac:dyDescent="0.15"/>
    <row r="3411" customFormat="1" ht="13" x14ac:dyDescent="0.15"/>
    <row r="3412" customFormat="1" ht="13" x14ac:dyDescent="0.15"/>
    <row r="3413" customFormat="1" ht="13" x14ac:dyDescent="0.15"/>
    <row r="3414" customFormat="1" ht="13" x14ac:dyDescent="0.15"/>
    <row r="3415" customFormat="1" ht="13" x14ac:dyDescent="0.15"/>
    <row r="3416" customFormat="1" ht="13" x14ac:dyDescent="0.15"/>
    <row r="3417" customFormat="1" ht="13" x14ac:dyDescent="0.15"/>
    <row r="3418" customFormat="1" ht="13" x14ac:dyDescent="0.15"/>
    <row r="3419" customFormat="1" ht="13" x14ac:dyDescent="0.15"/>
    <row r="3420" customFormat="1" ht="13" x14ac:dyDescent="0.15"/>
    <row r="3421" customFormat="1" ht="13" x14ac:dyDescent="0.15"/>
    <row r="3422" customFormat="1" ht="13" x14ac:dyDescent="0.15"/>
    <row r="3423" customFormat="1" ht="13" x14ac:dyDescent="0.15"/>
    <row r="3424" customFormat="1" ht="13" x14ac:dyDescent="0.15"/>
    <row r="3425" customFormat="1" ht="13" x14ac:dyDescent="0.15"/>
    <row r="3426" customFormat="1" ht="13" x14ac:dyDescent="0.15"/>
    <row r="3427" customFormat="1" ht="13" x14ac:dyDescent="0.15"/>
    <row r="3428" customFormat="1" ht="13" x14ac:dyDescent="0.15"/>
    <row r="3429" customFormat="1" ht="13" x14ac:dyDescent="0.15"/>
    <row r="3430" customFormat="1" ht="13" x14ac:dyDescent="0.15"/>
    <row r="3431" customFormat="1" ht="13" x14ac:dyDescent="0.15"/>
    <row r="3432" customFormat="1" ht="13" x14ac:dyDescent="0.15"/>
    <row r="3433" customFormat="1" ht="13" x14ac:dyDescent="0.15"/>
    <row r="3434" customFormat="1" ht="13" x14ac:dyDescent="0.15"/>
    <row r="3435" customFormat="1" ht="13" x14ac:dyDescent="0.15"/>
    <row r="3436" customFormat="1" ht="13" x14ac:dyDescent="0.15"/>
    <row r="3437" customFormat="1" ht="13" x14ac:dyDescent="0.15"/>
    <row r="3438" customFormat="1" ht="13" x14ac:dyDescent="0.15"/>
    <row r="3439" customFormat="1" ht="13" x14ac:dyDescent="0.15"/>
    <row r="3440" customFormat="1" ht="13" x14ac:dyDescent="0.15"/>
    <row r="3441" customFormat="1" ht="13" x14ac:dyDescent="0.15"/>
    <row r="3442" customFormat="1" ht="13" x14ac:dyDescent="0.15"/>
    <row r="3443" customFormat="1" ht="13" x14ac:dyDescent="0.15"/>
    <row r="3444" customFormat="1" ht="13" x14ac:dyDescent="0.15"/>
    <row r="3445" customFormat="1" ht="13" x14ac:dyDescent="0.15"/>
    <row r="3446" customFormat="1" ht="13" x14ac:dyDescent="0.15"/>
    <row r="3447" customFormat="1" ht="13" x14ac:dyDescent="0.15"/>
    <row r="3448" customFormat="1" ht="13" x14ac:dyDescent="0.15"/>
    <row r="3449" customFormat="1" ht="13" x14ac:dyDescent="0.15"/>
    <row r="3450" customFormat="1" ht="13" x14ac:dyDescent="0.15"/>
    <row r="3451" customFormat="1" ht="13" x14ac:dyDescent="0.15"/>
    <row r="3452" customFormat="1" ht="13" x14ac:dyDescent="0.15"/>
    <row r="3453" customFormat="1" ht="13" x14ac:dyDescent="0.15"/>
    <row r="3454" customFormat="1" ht="13" x14ac:dyDescent="0.15"/>
    <row r="3455" customFormat="1" ht="13" x14ac:dyDescent="0.15"/>
    <row r="3456" customFormat="1" ht="13" x14ac:dyDescent="0.15"/>
    <row r="3457" customFormat="1" ht="13" x14ac:dyDescent="0.15"/>
    <row r="3458" customFormat="1" ht="13" x14ac:dyDescent="0.15"/>
    <row r="3459" customFormat="1" ht="13" x14ac:dyDescent="0.15"/>
    <row r="3460" customFormat="1" ht="13" x14ac:dyDescent="0.15"/>
    <row r="3461" customFormat="1" ht="13" x14ac:dyDescent="0.15"/>
    <row r="3462" customFormat="1" ht="13" x14ac:dyDescent="0.15"/>
    <row r="3463" customFormat="1" ht="13" x14ac:dyDescent="0.15"/>
    <row r="3464" customFormat="1" ht="13" x14ac:dyDescent="0.15"/>
    <row r="3465" customFormat="1" ht="13" x14ac:dyDescent="0.15"/>
    <row r="3466" customFormat="1" ht="13" x14ac:dyDescent="0.15"/>
    <row r="3467" customFormat="1" ht="13" x14ac:dyDescent="0.15"/>
    <row r="3468" customFormat="1" ht="13" x14ac:dyDescent="0.15"/>
    <row r="3469" customFormat="1" ht="13" x14ac:dyDescent="0.15"/>
    <row r="3470" customFormat="1" ht="13" x14ac:dyDescent="0.15"/>
    <row r="3471" customFormat="1" ht="13" x14ac:dyDescent="0.15"/>
    <row r="3472" customFormat="1" ht="13" x14ac:dyDescent="0.15"/>
    <row r="3473" customFormat="1" ht="13" x14ac:dyDescent="0.15"/>
    <row r="3474" customFormat="1" ht="13" x14ac:dyDescent="0.15"/>
    <row r="3475" customFormat="1" ht="13" x14ac:dyDescent="0.15"/>
    <row r="3476" customFormat="1" ht="13" x14ac:dyDescent="0.15"/>
    <row r="3477" customFormat="1" ht="13" x14ac:dyDescent="0.15"/>
    <row r="3478" customFormat="1" ht="13" x14ac:dyDescent="0.15"/>
    <row r="3479" customFormat="1" ht="13" x14ac:dyDescent="0.15"/>
    <row r="3480" customFormat="1" ht="13" x14ac:dyDescent="0.15"/>
    <row r="3481" customFormat="1" ht="13" x14ac:dyDescent="0.15"/>
    <row r="3482" customFormat="1" ht="13" x14ac:dyDescent="0.15"/>
    <row r="3483" customFormat="1" ht="13" x14ac:dyDescent="0.15"/>
    <row r="3484" customFormat="1" ht="13" x14ac:dyDescent="0.15"/>
    <row r="3485" customFormat="1" ht="13" x14ac:dyDescent="0.15"/>
    <row r="3486" customFormat="1" ht="13" x14ac:dyDescent="0.15"/>
    <row r="3487" customFormat="1" ht="13" x14ac:dyDescent="0.15"/>
    <row r="3488" customFormat="1" ht="13" x14ac:dyDescent="0.15"/>
    <row r="3489" customFormat="1" ht="13" x14ac:dyDescent="0.15"/>
    <row r="3490" customFormat="1" ht="13" x14ac:dyDescent="0.15"/>
    <row r="3491" customFormat="1" ht="13" x14ac:dyDescent="0.15"/>
    <row r="3492" customFormat="1" ht="13" x14ac:dyDescent="0.15"/>
    <row r="3493" customFormat="1" ht="13" x14ac:dyDescent="0.15"/>
    <row r="3494" customFormat="1" ht="13" x14ac:dyDescent="0.15"/>
    <row r="3495" customFormat="1" ht="13" x14ac:dyDescent="0.15"/>
    <row r="3496" customFormat="1" ht="13" x14ac:dyDescent="0.15"/>
    <row r="3497" customFormat="1" ht="13" x14ac:dyDescent="0.15"/>
    <row r="3498" customFormat="1" ht="13" x14ac:dyDescent="0.15"/>
    <row r="3499" customFormat="1" ht="13" x14ac:dyDescent="0.15"/>
    <row r="3500" customFormat="1" ht="13" x14ac:dyDescent="0.15"/>
    <row r="3501" customFormat="1" ht="13" x14ac:dyDescent="0.15"/>
    <row r="3502" customFormat="1" ht="13" x14ac:dyDescent="0.15"/>
    <row r="3503" customFormat="1" ht="13" x14ac:dyDescent="0.15"/>
    <row r="3504" customFormat="1" ht="13" x14ac:dyDescent="0.15"/>
    <row r="3505" customFormat="1" ht="13" x14ac:dyDescent="0.15"/>
    <row r="3506" customFormat="1" ht="13" x14ac:dyDescent="0.15"/>
    <row r="3507" customFormat="1" ht="13" x14ac:dyDescent="0.15"/>
    <row r="3508" customFormat="1" ht="13" x14ac:dyDescent="0.15"/>
    <row r="3509" customFormat="1" ht="13" x14ac:dyDescent="0.15"/>
    <row r="3510" customFormat="1" ht="13" x14ac:dyDescent="0.15"/>
    <row r="3511" customFormat="1" ht="13" x14ac:dyDescent="0.15"/>
    <row r="3512" customFormat="1" ht="13" x14ac:dyDescent="0.15"/>
    <row r="3513" customFormat="1" ht="13" x14ac:dyDescent="0.15"/>
    <row r="3514" customFormat="1" ht="13" x14ac:dyDescent="0.15"/>
    <row r="3515" customFormat="1" ht="13" x14ac:dyDescent="0.15"/>
    <row r="3516" customFormat="1" ht="13" x14ac:dyDescent="0.15"/>
    <row r="3517" customFormat="1" ht="13" x14ac:dyDescent="0.15"/>
    <row r="3518" customFormat="1" ht="13" x14ac:dyDescent="0.15"/>
    <row r="3519" customFormat="1" ht="13" x14ac:dyDescent="0.15"/>
    <row r="3520" customFormat="1" ht="13" x14ac:dyDescent="0.15"/>
    <row r="3521" customFormat="1" ht="13" x14ac:dyDescent="0.15"/>
    <row r="3522" customFormat="1" ht="13" x14ac:dyDescent="0.15"/>
    <row r="3523" customFormat="1" ht="13" x14ac:dyDescent="0.15"/>
    <row r="3524" customFormat="1" ht="13" x14ac:dyDescent="0.15"/>
    <row r="3525" customFormat="1" ht="13" x14ac:dyDescent="0.15"/>
    <row r="3526" customFormat="1" ht="13" x14ac:dyDescent="0.15"/>
    <row r="3527" customFormat="1" ht="13" x14ac:dyDescent="0.15"/>
    <row r="3528" customFormat="1" ht="13" x14ac:dyDescent="0.15"/>
    <row r="3529" customFormat="1" ht="13" x14ac:dyDescent="0.15"/>
    <row r="3530" customFormat="1" ht="13" x14ac:dyDescent="0.15"/>
    <row r="3531" customFormat="1" ht="13" x14ac:dyDescent="0.15"/>
    <row r="3532" customFormat="1" ht="13" x14ac:dyDescent="0.15"/>
    <row r="3533" customFormat="1" ht="13" x14ac:dyDescent="0.15"/>
    <row r="3534" customFormat="1" ht="13" x14ac:dyDescent="0.15"/>
    <row r="3535" customFormat="1" ht="13" x14ac:dyDescent="0.15"/>
    <row r="3536" customFormat="1" ht="13" x14ac:dyDescent="0.15"/>
    <row r="3537" customFormat="1" ht="13" x14ac:dyDescent="0.15"/>
    <row r="3538" customFormat="1" ht="13" x14ac:dyDescent="0.15"/>
    <row r="3539" customFormat="1" ht="13" x14ac:dyDescent="0.15"/>
    <row r="3540" customFormat="1" ht="13" x14ac:dyDescent="0.15"/>
    <row r="3541" customFormat="1" ht="13" x14ac:dyDescent="0.15"/>
    <row r="3542" customFormat="1" ht="13" x14ac:dyDescent="0.15"/>
    <row r="3543" customFormat="1" ht="13" x14ac:dyDescent="0.15"/>
    <row r="3544" customFormat="1" ht="13" x14ac:dyDescent="0.15"/>
    <row r="3545" customFormat="1" ht="13" x14ac:dyDescent="0.15"/>
    <row r="3546" customFormat="1" ht="13" x14ac:dyDescent="0.15"/>
    <row r="3547" customFormat="1" ht="13" x14ac:dyDescent="0.15"/>
    <row r="3548" customFormat="1" ht="13" x14ac:dyDescent="0.15"/>
    <row r="3549" customFormat="1" ht="13" x14ac:dyDescent="0.15"/>
    <row r="3550" customFormat="1" ht="13" x14ac:dyDescent="0.15"/>
    <row r="3551" customFormat="1" ht="13" x14ac:dyDescent="0.15"/>
    <row r="3552" customFormat="1" ht="13" x14ac:dyDescent="0.15"/>
    <row r="3553" customFormat="1" ht="13" x14ac:dyDescent="0.15"/>
    <row r="3554" customFormat="1" ht="13" x14ac:dyDescent="0.15"/>
    <row r="3555" customFormat="1" ht="13" x14ac:dyDescent="0.15"/>
    <row r="3556" customFormat="1" ht="13" x14ac:dyDescent="0.15"/>
    <row r="3557" customFormat="1" ht="13" x14ac:dyDescent="0.15"/>
    <row r="3558" customFormat="1" ht="13" x14ac:dyDescent="0.15"/>
    <row r="3559" customFormat="1" ht="13" x14ac:dyDescent="0.15"/>
    <row r="3560" customFormat="1" ht="13" x14ac:dyDescent="0.15"/>
    <row r="3561" customFormat="1" ht="13" x14ac:dyDescent="0.15"/>
    <row r="3562" customFormat="1" ht="13" x14ac:dyDescent="0.15"/>
    <row r="3563" customFormat="1" ht="13" x14ac:dyDescent="0.15"/>
    <row r="3564" customFormat="1" ht="13" x14ac:dyDescent="0.15"/>
    <row r="3565" customFormat="1" ht="13" x14ac:dyDescent="0.15"/>
    <row r="3566" customFormat="1" ht="13" x14ac:dyDescent="0.15"/>
    <row r="3567" customFormat="1" ht="13" x14ac:dyDescent="0.15"/>
    <row r="3568" customFormat="1" ht="13" x14ac:dyDescent="0.15"/>
    <row r="3569" customFormat="1" ht="13" x14ac:dyDescent="0.15"/>
    <row r="3570" customFormat="1" ht="13" x14ac:dyDescent="0.15"/>
    <row r="3571" customFormat="1" ht="13" x14ac:dyDescent="0.15"/>
    <row r="3572" customFormat="1" ht="13" x14ac:dyDescent="0.15"/>
    <row r="3573" customFormat="1" ht="13" x14ac:dyDescent="0.15"/>
    <row r="3574" customFormat="1" ht="13" x14ac:dyDescent="0.15"/>
    <row r="3575" customFormat="1" ht="13" x14ac:dyDescent="0.15"/>
    <row r="3576" customFormat="1" ht="13" x14ac:dyDescent="0.15"/>
    <row r="3577" customFormat="1" ht="13" x14ac:dyDescent="0.15"/>
    <row r="3578" customFormat="1" ht="13" x14ac:dyDescent="0.15"/>
    <row r="3579" customFormat="1" ht="13" x14ac:dyDescent="0.15"/>
    <row r="3580" customFormat="1" ht="13" x14ac:dyDescent="0.15"/>
    <row r="3581" customFormat="1" ht="13" x14ac:dyDescent="0.15"/>
    <row r="3582" customFormat="1" ht="13" x14ac:dyDescent="0.15"/>
    <row r="3583" customFormat="1" ht="13" x14ac:dyDescent="0.15"/>
    <row r="3584" customFormat="1" ht="13" x14ac:dyDescent="0.15"/>
    <row r="3585" customFormat="1" ht="13" x14ac:dyDescent="0.15"/>
    <row r="3586" customFormat="1" ht="13" x14ac:dyDescent="0.15"/>
    <row r="3587" customFormat="1" ht="13" x14ac:dyDescent="0.15"/>
    <row r="3588" customFormat="1" ht="13" x14ac:dyDescent="0.15"/>
    <row r="3589" customFormat="1" ht="13" x14ac:dyDescent="0.15"/>
    <row r="3590" customFormat="1" ht="13" x14ac:dyDescent="0.15"/>
    <row r="3591" customFormat="1" ht="13" x14ac:dyDescent="0.15"/>
    <row r="3592" customFormat="1" ht="13" x14ac:dyDescent="0.15"/>
    <row r="3593" customFormat="1" ht="13" x14ac:dyDescent="0.15"/>
    <row r="3594" customFormat="1" ht="13" x14ac:dyDescent="0.15"/>
    <row r="3595" customFormat="1" ht="13" x14ac:dyDescent="0.15"/>
    <row r="3596" customFormat="1" ht="13" x14ac:dyDescent="0.15"/>
    <row r="3597" customFormat="1" ht="13" x14ac:dyDescent="0.15"/>
    <row r="3598" customFormat="1" ht="13" x14ac:dyDescent="0.15"/>
    <row r="3599" customFormat="1" ht="13" x14ac:dyDescent="0.15"/>
    <row r="3600" customFormat="1" ht="13" x14ac:dyDescent="0.15"/>
    <row r="3601" customFormat="1" ht="13" x14ac:dyDescent="0.15"/>
    <row r="3602" customFormat="1" ht="13" x14ac:dyDescent="0.15"/>
    <row r="3603" customFormat="1" ht="13" x14ac:dyDescent="0.15"/>
    <row r="3604" customFormat="1" ht="13" x14ac:dyDescent="0.15"/>
    <row r="3605" customFormat="1" ht="13" x14ac:dyDescent="0.15"/>
    <row r="3606" customFormat="1" ht="13" x14ac:dyDescent="0.15"/>
    <row r="3607" customFormat="1" ht="13" x14ac:dyDescent="0.15"/>
    <row r="3608" customFormat="1" ht="13" x14ac:dyDescent="0.15"/>
    <row r="3609" customFormat="1" ht="13" x14ac:dyDescent="0.15"/>
    <row r="3610" customFormat="1" ht="13" x14ac:dyDescent="0.15"/>
    <row r="3611" customFormat="1" ht="13" x14ac:dyDescent="0.15"/>
    <row r="3612" customFormat="1" ht="13" x14ac:dyDescent="0.15"/>
    <row r="3613" customFormat="1" ht="13" x14ac:dyDescent="0.15"/>
    <row r="3614" customFormat="1" ht="13" x14ac:dyDescent="0.15"/>
    <row r="3615" customFormat="1" ht="13" x14ac:dyDescent="0.15"/>
    <row r="3616" customFormat="1" ht="13" x14ac:dyDescent="0.15"/>
    <row r="3617" customFormat="1" ht="13" x14ac:dyDescent="0.15"/>
    <row r="3618" customFormat="1" ht="13" x14ac:dyDescent="0.15"/>
    <row r="3619" customFormat="1" ht="13" x14ac:dyDescent="0.15"/>
    <row r="3620" customFormat="1" ht="13" x14ac:dyDescent="0.15"/>
    <row r="3621" customFormat="1" ht="13" x14ac:dyDescent="0.15"/>
    <row r="3622" customFormat="1" ht="13" x14ac:dyDescent="0.15"/>
    <row r="3623" customFormat="1" ht="13" x14ac:dyDescent="0.15"/>
    <row r="3624" customFormat="1" ht="13" x14ac:dyDescent="0.15"/>
    <row r="3625" customFormat="1" ht="13" x14ac:dyDescent="0.15"/>
    <row r="3626" customFormat="1" ht="13" x14ac:dyDescent="0.15"/>
    <row r="3627" customFormat="1" ht="13" x14ac:dyDescent="0.15"/>
    <row r="3628" customFormat="1" ht="13" x14ac:dyDescent="0.15"/>
    <row r="3629" customFormat="1" ht="13" x14ac:dyDescent="0.15"/>
    <row r="3630" customFormat="1" ht="13" x14ac:dyDescent="0.15"/>
    <row r="3631" customFormat="1" ht="13" x14ac:dyDescent="0.15"/>
    <row r="3632" customFormat="1" ht="13" x14ac:dyDescent="0.15"/>
    <row r="3633" customFormat="1" ht="13" x14ac:dyDescent="0.15"/>
    <row r="3634" customFormat="1" ht="13" x14ac:dyDescent="0.15"/>
    <row r="3635" customFormat="1" ht="13" x14ac:dyDescent="0.15"/>
    <row r="3636" customFormat="1" ht="13" x14ac:dyDescent="0.15"/>
    <row r="3637" customFormat="1" ht="13" x14ac:dyDescent="0.15"/>
    <row r="3638" customFormat="1" ht="13" x14ac:dyDescent="0.15"/>
    <row r="3639" customFormat="1" ht="13" x14ac:dyDescent="0.15"/>
    <row r="3640" customFormat="1" ht="13" x14ac:dyDescent="0.15"/>
    <row r="3641" customFormat="1" ht="13" x14ac:dyDescent="0.15"/>
    <row r="3642" customFormat="1" ht="13" x14ac:dyDescent="0.15"/>
    <row r="3643" customFormat="1" ht="13" x14ac:dyDescent="0.15"/>
    <row r="3644" customFormat="1" ht="13" x14ac:dyDescent="0.15"/>
    <row r="3645" customFormat="1" ht="13" x14ac:dyDescent="0.15"/>
    <row r="3646" customFormat="1" ht="13" x14ac:dyDescent="0.15"/>
    <row r="3647" customFormat="1" ht="13" x14ac:dyDescent="0.15"/>
    <row r="3648" customFormat="1" ht="13" x14ac:dyDescent="0.15"/>
    <row r="3649" customFormat="1" ht="13" x14ac:dyDescent="0.15"/>
    <row r="3650" customFormat="1" ht="13" x14ac:dyDescent="0.15"/>
    <row r="3651" customFormat="1" ht="13" x14ac:dyDescent="0.15"/>
    <row r="3652" customFormat="1" ht="13" x14ac:dyDescent="0.15"/>
    <row r="3653" customFormat="1" ht="13" x14ac:dyDescent="0.15"/>
    <row r="3654" customFormat="1" ht="13" x14ac:dyDescent="0.15"/>
    <row r="3655" customFormat="1" ht="13" x14ac:dyDescent="0.15"/>
    <row r="3656" customFormat="1" ht="13" x14ac:dyDescent="0.15"/>
    <row r="3657" customFormat="1" ht="13" x14ac:dyDescent="0.15"/>
    <row r="3658" customFormat="1" ht="13" x14ac:dyDescent="0.15"/>
    <row r="3659" customFormat="1" ht="13" x14ac:dyDescent="0.15"/>
    <row r="3660" customFormat="1" ht="13" x14ac:dyDescent="0.15"/>
    <row r="3661" customFormat="1" ht="13" x14ac:dyDescent="0.15"/>
    <row r="3662" customFormat="1" ht="13" x14ac:dyDescent="0.15"/>
    <row r="3663" customFormat="1" ht="13" x14ac:dyDescent="0.15"/>
    <row r="3664" customFormat="1" ht="13" x14ac:dyDescent="0.15"/>
    <row r="3665" customFormat="1" ht="13" x14ac:dyDescent="0.15"/>
    <row r="3666" customFormat="1" ht="13" x14ac:dyDescent="0.15"/>
    <row r="3667" customFormat="1" ht="13" x14ac:dyDescent="0.15"/>
    <row r="3668" customFormat="1" ht="13" x14ac:dyDescent="0.15"/>
    <row r="3669" customFormat="1" ht="13" x14ac:dyDescent="0.15"/>
    <row r="3670" customFormat="1" ht="13" x14ac:dyDescent="0.15"/>
    <row r="3671" customFormat="1" ht="13" x14ac:dyDescent="0.15"/>
    <row r="3672" customFormat="1" ht="13" x14ac:dyDescent="0.15"/>
    <row r="3673" customFormat="1" ht="13" x14ac:dyDescent="0.15"/>
    <row r="3674" customFormat="1" ht="13" x14ac:dyDescent="0.15"/>
    <row r="3675" customFormat="1" ht="13" x14ac:dyDescent="0.15"/>
    <row r="3676" customFormat="1" ht="13" x14ac:dyDescent="0.15"/>
    <row r="3677" customFormat="1" ht="13" x14ac:dyDescent="0.15"/>
    <row r="3678" customFormat="1" ht="13" x14ac:dyDescent="0.15"/>
    <row r="3679" customFormat="1" ht="13" x14ac:dyDescent="0.15"/>
    <row r="3680" customFormat="1" ht="13" x14ac:dyDescent="0.15"/>
    <row r="3681" customFormat="1" ht="13" x14ac:dyDescent="0.15"/>
    <row r="3682" customFormat="1" ht="13" x14ac:dyDescent="0.15"/>
    <row r="3683" customFormat="1" ht="13" x14ac:dyDescent="0.15"/>
    <row r="3684" customFormat="1" ht="13" x14ac:dyDescent="0.15"/>
    <row r="3685" customFormat="1" ht="13" x14ac:dyDescent="0.15"/>
    <row r="3686" customFormat="1" ht="13" x14ac:dyDescent="0.15"/>
    <row r="3687" customFormat="1" ht="13" x14ac:dyDescent="0.15"/>
    <row r="3688" customFormat="1" ht="13" x14ac:dyDescent="0.15"/>
    <row r="3689" customFormat="1" ht="13" x14ac:dyDescent="0.15"/>
    <row r="3690" customFormat="1" ht="13" x14ac:dyDescent="0.15"/>
    <row r="3691" customFormat="1" ht="13" x14ac:dyDescent="0.15"/>
    <row r="3692" customFormat="1" ht="13" x14ac:dyDescent="0.15"/>
    <row r="3693" customFormat="1" ht="13" x14ac:dyDescent="0.15"/>
    <row r="3694" customFormat="1" ht="13" x14ac:dyDescent="0.15"/>
    <row r="3695" customFormat="1" ht="13" x14ac:dyDescent="0.15"/>
    <row r="3696" customFormat="1" ht="13" x14ac:dyDescent="0.15"/>
    <row r="3697" customFormat="1" ht="13" x14ac:dyDescent="0.15"/>
    <row r="3698" customFormat="1" ht="13" x14ac:dyDescent="0.15"/>
    <row r="3699" customFormat="1" ht="13" x14ac:dyDescent="0.15"/>
    <row r="3700" customFormat="1" ht="13" x14ac:dyDescent="0.15"/>
    <row r="3701" customFormat="1" ht="13" x14ac:dyDescent="0.15"/>
    <row r="3702" customFormat="1" ht="13" x14ac:dyDescent="0.15"/>
    <row r="3703" customFormat="1" ht="13" x14ac:dyDescent="0.15"/>
    <row r="3704" customFormat="1" ht="13" x14ac:dyDescent="0.15"/>
    <row r="3705" customFormat="1" ht="13" x14ac:dyDescent="0.15"/>
    <row r="3706" customFormat="1" ht="13" x14ac:dyDescent="0.15"/>
    <row r="3707" customFormat="1" ht="13" x14ac:dyDescent="0.15"/>
    <row r="3708" customFormat="1" ht="13" x14ac:dyDescent="0.15"/>
    <row r="3709" customFormat="1" ht="13" x14ac:dyDescent="0.15"/>
    <row r="3710" customFormat="1" ht="13" x14ac:dyDescent="0.15"/>
    <row r="3711" customFormat="1" ht="13" x14ac:dyDescent="0.15"/>
    <row r="3712" customFormat="1" ht="13" x14ac:dyDescent="0.15"/>
    <row r="3713" customFormat="1" ht="13" x14ac:dyDescent="0.15"/>
    <row r="3714" customFormat="1" ht="13" x14ac:dyDescent="0.15"/>
    <row r="3715" customFormat="1" ht="13" x14ac:dyDescent="0.15"/>
    <row r="3716" customFormat="1" ht="13" x14ac:dyDescent="0.15"/>
    <row r="3717" customFormat="1" ht="13" x14ac:dyDescent="0.15"/>
    <row r="3718" customFormat="1" ht="13" x14ac:dyDescent="0.15"/>
    <row r="3719" customFormat="1" ht="13" x14ac:dyDescent="0.15"/>
    <row r="3720" customFormat="1" ht="13" x14ac:dyDescent="0.15"/>
    <row r="3721" customFormat="1" ht="13" x14ac:dyDescent="0.15"/>
    <row r="3722" customFormat="1" ht="13" x14ac:dyDescent="0.15"/>
    <row r="3723" customFormat="1" ht="13" x14ac:dyDescent="0.15"/>
    <row r="3724" customFormat="1" ht="13" x14ac:dyDescent="0.15"/>
    <row r="3725" customFormat="1" ht="13" x14ac:dyDescent="0.15"/>
    <row r="3726" customFormat="1" ht="13" x14ac:dyDescent="0.15"/>
    <row r="3727" customFormat="1" ht="13" x14ac:dyDescent="0.15"/>
    <row r="3728" customFormat="1" ht="13" x14ac:dyDescent="0.15"/>
    <row r="3729" customFormat="1" ht="13" x14ac:dyDescent="0.15"/>
    <row r="3730" customFormat="1" ht="13" x14ac:dyDescent="0.15"/>
    <row r="3731" customFormat="1" ht="13" x14ac:dyDescent="0.15"/>
    <row r="3732" customFormat="1" ht="13" x14ac:dyDescent="0.15"/>
    <row r="3733" customFormat="1" ht="13" x14ac:dyDescent="0.15"/>
    <row r="3734" customFormat="1" ht="13" x14ac:dyDescent="0.15"/>
    <row r="3735" customFormat="1" ht="13" x14ac:dyDescent="0.15"/>
    <row r="3736" customFormat="1" ht="13" x14ac:dyDescent="0.15"/>
    <row r="3737" customFormat="1" ht="13" x14ac:dyDescent="0.15"/>
    <row r="3738" customFormat="1" ht="13" x14ac:dyDescent="0.15"/>
    <row r="3739" customFormat="1" ht="13" x14ac:dyDescent="0.15"/>
    <row r="3740" customFormat="1" ht="13" x14ac:dyDescent="0.15"/>
    <row r="3741" customFormat="1" ht="13" x14ac:dyDescent="0.15"/>
    <row r="3742" customFormat="1" ht="13" x14ac:dyDescent="0.15"/>
    <row r="3743" customFormat="1" ht="13" x14ac:dyDescent="0.15"/>
    <row r="3744" customFormat="1" ht="13" x14ac:dyDescent="0.15"/>
    <row r="3745" customFormat="1" ht="13" x14ac:dyDescent="0.15"/>
    <row r="3746" customFormat="1" ht="13" x14ac:dyDescent="0.15"/>
    <row r="3747" customFormat="1" ht="13" x14ac:dyDescent="0.15"/>
    <row r="3748" customFormat="1" ht="13" x14ac:dyDescent="0.15"/>
    <row r="3749" customFormat="1" ht="13" x14ac:dyDescent="0.15"/>
    <row r="3750" customFormat="1" ht="13" x14ac:dyDescent="0.15"/>
    <row r="3751" customFormat="1" ht="13" x14ac:dyDescent="0.15"/>
    <row r="3752" customFormat="1" ht="13" x14ac:dyDescent="0.15"/>
    <row r="3753" customFormat="1" ht="13" x14ac:dyDescent="0.15"/>
    <row r="3754" customFormat="1" ht="13" x14ac:dyDescent="0.15"/>
    <row r="3755" customFormat="1" ht="13" x14ac:dyDescent="0.15"/>
    <row r="3756" customFormat="1" ht="13" x14ac:dyDescent="0.15"/>
    <row r="3757" customFormat="1" ht="13" x14ac:dyDescent="0.15"/>
    <row r="3758" customFormat="1" ht="13" x14ac:dyDescent="0.15"/>
    <row r="3759" customFormat="1" ht="13" x14ac:dyDescent="0.15"/>
    <row r="3760" customFormat="1" ht="13" x14ac:dyDescent="0.15"/>
    <row r="3761" customFormat="1" ht="13" x14ac:dyDescent="0.15"/>
    <row r="3762" customFormat="1" ht="13" x14ac:dyDescent="0.15"/>
    <row r="3763" customFormat="1" ht="13" x14ac:dyDescent="0.15"/>
    <row r="3764" customFormat="1" ht="13" x14ac:dyDescent="0.15"/>
    <row r="3765" customFormat="1" ht="13" x14ac:dyDescent="0.15"/>
    <row r="3766" customFormat="1" ht="13" x14ac:dyDescent="0.15"/>
    <row r="3767" customFormat="1" ht="13" x14ac:dyDescent="0.15"/>
    <row r="3768" customFormat="1" ht="13" x14ac:dyDescent="0.15"/>
    <row r="3769" customFormat="1" ht="13" x14ac:dyDescent="0.15"/>
    <row r="3770" customFormat="1" ht="13" x14ac:dyDescent="0.15"/>
    <row r="3771" customFormat="1" ht="13" x14ac:dyDescent="0.15"/>
    <row r="3772" customFormat="1" ht="13" x14ac:dyDescent="0.15"/>
    <row r="3773" customFormat="1" ht="13" x14ac:dyDescent="0.15"/>
    <row r="3774" customFormat="1" ht="13" x14ac:dyDescent="0.15"/>
    <row r="3775" customFormat="1" ht="13" x14ac:dyDescent="0.15"/>
    <row r="3776" customFormat="1" ht="13" x14ac:dyDescent="0.15"/>
    <row r="3777" customFormat="1" ht="13" x14ac:dyDescent="0.15"/>
    <row r="3778" customFormat="1" ht="13" x14ac:dyDescent="0.15"/>
    <row r="3779" customFormat="1" ht="13" x14ac:dyDescent="0.15"/>
    <row r="3780" customFormat="1" ht="13" x14ac:dyDescent="0.15"/>
    <row r="3781" customFormat="1" ht="13" x14ac:dyDescent="0.15"/>
    <row r="3782" customFormat="1" ht="13" x14ac:dyDescent="0.15"/>
    <row r="3783" customFormat="1" ht="13" x14ac:dyDescent="0.15"/>
    <row r="3784" customFormat="1" ht="13" x14ac:dyDescent="0.15"/>
    <row r="3785" customFormat="1" ht="13" x14ac:dyDescent="0.15"/>
    <row r="3786" customFormat="1" ht="13" x14ac:dyDescent="0.15"/>
    <row r="3787" customFormat="1" ht="13" x14ac:dyDescent="0.15"/>
    <row r="3788" customFormat="1" ht="13" x14ac:dyDescent="0.15"/>
    <row r="3789" customFormat="1" ht="13" x14ac:dyDescent="0.15"/>
    <row r="3790" customFormat="1" ht="13" x14ac:dyDescent="0.15"/>
    <row r="3791" customFormat="1" ht="13" x14ac:dyDescent="0.15"/>
    <row r="3792" customFormat="1" ht="13" x14ac:dyDescent="0.15"/>
    <row r="3793" customFormat="1" ht="13" x14ac:dyDescent="0.15"/>
    <row r="3794" customFormat="1" ht="13" x14ac:dyDescent="0.15"/>
    <row r="3795" customFormat="1" ht="13" x14ac:dyDescent="0.15"/>
    <row r="3796" customFormat="1" ht="13" x14ac:dyDescent="0.15"/>
    <row r="3797" customFormat="1" ht="13" x14ac:dyDescent="0.15"/>
    <row r="3798" customFormat="1" ht="13" x14ac:dyDescent="0.15"/>
    <row r="3799" customFormat="1" ht="13" x14ac:dyDescent="0.15"/>
    <row r="3800" customFormat="1" ht="13" x14ac:dyDescent="0.15"/>
    <row r="3801" customFormat="1" ht="13" x14ac:dyDescent="0.15"/>
    <row r="3802" customFormat="1" ht="13" x14ac:dyDescent="0.15"/>
    <row r="3803" customFormat="1" ht="13" x14ac:dyDescent="0.15"/>
    <row r="3804" customFormat="1" ht="13" x14ac:dyDescent="0.15"/>
    <row r="3805" customFormat="1" ht="13" x14ac:dyDescent="0.15"/>
    <row r="3806" customFormat="1" ht="13" x14ac:dyDescent="0.15"/>
    <row r="3807" customFormat="1" ht="13" x14ac:dyDescent="0.15"/>
    <row r="3808" customFormat="1" ht="13" x14ac:dyDescent="0.15"/>
    <row r="3809" customFormat="1" ht="13" x14ac:dyDescent="0.15"/>
    <row r="3810" customFormat="1" ht="13" x14ac:dyDescent="0.15"/>
    <row r="3811" customFormat="1" ht="13" x14ac:dyDescent="0.15"/>
    <row r="3812" customFormat="1" ht="13" x14ac:dyDescent="0.15"/>
    <row r="3813" customFormat="1" ht="13" x14ac:dyDescent="0.15"/>
    <row r="3814" customFormat="1" ht="13" x14ac:dyDescent="0.15"/>
    <row r="3815" customFormat="1" ht="13" x14ac:dyDescent="0.15"/>
    <row r="3816" customFormat="1" ht="13" x14ac:dyDescent="0.15"/>
    <row r="3817" customFormat="1" ht="13" x14ac:dyDescent="0.15"/>
    <row r="3818" customFormat="1" ht="13" x14ac:dyDescent="0.15"/>
    <row r="3819" customFormat="1" ht="13" x14ac:dyDescent="0.15"/>
    <row r="3820" customFormat="1" ht="13" x14ac:dyDescent="0.15"/>
    <row r="3821" customFormat="1" ht="13" x14ac:dyDescent="0.15"/>
    <row r="3822" customFormat="1" ht="13" x14ac:dyDescent="0.15"/>
    <row r="3823" customFormat="1" ht="13" x14ac:dyDescent="0.15"/>
    <row r="3824" customFormat="1" ht="13" x14ac:dyDescent="0.15"/>
    <row r="3825" customFormat="1" ht="13" x14ac:dyDescent="0.15"/>
    <row r="3826" customFormat="1" ht="13" x14ac:dyDescent="0.15"/>
    <row r="3827" customFormat="1" ht="13" x14ac:dyDescent="0.15"/>
    <row r="3828" customFormat="1" ht="13" x14ac:dyDescent="0.15"/>
    <row r="3829" customFormat="1" ht="13" x14ac:dyDescent="0.15"/>
    <row r="3830" customFormat="1" ht="13" x14ac:dyDescent="0.15"/>
    <row r="3831" customFormat="1" ht="13" x14ac:dyDescent="0.15"/>
    <row r="3832" customFormat="1" ht="13" x14ac:dyDescent="0.15"/>
    <row r="3833" customFormat="1" ht="13" x14ac:dyDescent="0.15"/>
    <row r="3834" customFormat="1" ht="13" x14ac:dyDescent="0.15"/>
    <row r="3835" customFormat="1" ht="13" x14ac:dyDescent="0.15"/>
    <row r="3836" customFormat="1" ht="13" x14ac:dyDescent="0.15"/>
    <row r="3837" customFormat="1" ht="13" x14ac:dyDescent="0.15"/>
    <row r="3838" customFormat="1" ht="13" x14ac:dyDescent="0.15"/>
    <row r="3839" customFormat="1" ht="13" x14ac:dyDescent="0.15"/>
    <row r="3840" customFormat="1" ht="13" x14ac:dyDescent="0.15"/>
    <row r="3841" customFormat="1" ht="13" x14ac:dyDescent="0.15"/>
    <row r="3842" customFormat="1" ht="13" x14ac:dyDescent="0.15"/>
    <row r="3843" customFormat="1" ht="13" x14ac:dyDescent="0.15"/>
    <row r="3844" customFormat="1" ht="13" x14ac:dyDescent="0.15"/>
    <row r="3845" customFormat="1" ht="13" x14ac:dyDescent="0.15"/>
    <row r="3846" customFormat="1" ht="13" x14ac:dyDescent="0.15"/>
    <row r="3847" customFormat="1" ht="13" x14ac:dyDescent="0.15"/>
    <row r="3848" customFormat="1" ht="13" x14ac:dyDescent="0.15"/>
    <row r="3849" customFormat="1" ht="13" x14ac:dyDescent="0.15"/>
    <row r="3850" customFormat="1" ht="13" x14ac:dyDescent="0.15"/>
    <row r="3851" customFormat="1" ht="13" x14ac:dyDescent="0.15"/>
    <row r="3852" customFormat="1" ht="13" x14ac:dyDescent="0.15"/>
    <row r="3853" customFormat="1" ht="13" x14ac:dyDescent="0.15"/>
    <row r="3854" customFormat="1" ht="13" x14ac:dyDescent="0.15"/>
    <row r="3855" customFormat="1" ht="13" x14ac:dyDescent="0.15"/>
    <row r="3856" customFormat="1" ht="13" x14ac:dyDescent="0.15"/>
    <row r="3857" customFormat="1" ht="13" x14ac:dyDescent="0.15"/>
    <row r="3858" customFormat="1" ht="13" x14ac:dyDescent="0.15"/>
    <row r="3859" customFormat="1" ht="13" x14ac:dyDescent="0.15"/>
    <row r="3860" customFormat="1" ht="13" x14ac:dyDescent="0.15"/>
    <row r="3861" customFormat="1" ht="13" x14ac:dyDescent="0.15"/>
    <row r="3862" customFormat="1" ht="13" x14ac:dyDescent="0.15"/>
    <row r="3863" customFormat="1" ht="13" x14ac:dyDescent="0.15"/>
    <row r="3864" customFormat="1" ht="13" x14ac:dyDescent="0.15"/>
    <row r="3865" customFormat="1" ht="13" x14ac:dyDescent="0.15"/>
    <row r="3866" customFormat="1" ht="13" x14ac:dyDescent="0.15"/>
    <row r="3867" customFormat="1" ht="13" x14ac:dyDescent="0.15"/>
    <row r="3868" customFormat="1" ht="13" x14ac:dyDescent="0.15"/>
    <row r="3869" customFormat="1" ht="13" x14ac:dyDescent="0.15"/>
    <row r="3870" customFormat="1" ht="13" x14ac:dyDescent="0.15"/>
    <row r="3871" customFormat="1" ht="13" x14ac:dyDescent="0.15"/>
    <row r="3872" customFormat="1" ht="13" x14ac:dyDescent="0.15"/>
    <row r="3873" customFormat="1" ht="13" x14ac:dyDescent="0.15"/>
    <row r="3874" customFormat="1" ht="13" x14ac:dyDescent="0.15"/>
    <row r="3875" customFormat="1" ht="13" x14ac:dyDescent="0.15"/>
    <row r="3876" customFormat="1" ht="13" x14ac:dyDescent="0.15"/>
    <row r="3877" customFormat="1" ht="13" x14ac:dyDescent="0.15"/>
    <row r="3878" customFormat="1" ht="13" x14ac:dyDescent="0.15"/>
    <row r="3879" customFormat="1" ht="13" x14ac:dyDescent="0.15"/>
    <row r="3880" customFormat="1" ht="13" x14ac:dyDescent="0.15"/>
    <row r="3881" customFormat="1" ht="13" x14ac:dyDescent="0.15"/>
    <row r="3882" customFormat="1" ht="13" x14ac:dyDescent="0.15"/>
    <row r="3883" customFormat="1" ht="13" x14ac:dyDescent="0.15"/>
    <row r="3884" customFormat="1" ht="13" x14ac:dyDescent="0.15"/>
    <row r="3885" customFormat="1" ht="13" x14ac:dyDescent="0.15"/>
    <row r="3886" customFormat="1" ht="13" x14ac:dyDescent="0.15"/>
    <row r="3887" customFormat="1" ht="13" x14ac:dyDescent="0.15"/>
    <row r="3888" customFormat="1" ht="13" x14ac:dyDescent="0.15"/>
    <row r="3889" customFormat="1" ht="13" x14ac:dyDescent="0.15"/>
    <row r="3890" customFormat="1" ht="13" x14ac:dyDescent="0.15"/>
    <row r="3891" customFormat="1" ht="13" x14ac:dyDescent="0.15"/>
    <row r="3892" customFormat="1" ht="13" x14ac:dyDescent="0.15"/>
    <row r="3893" customFormat="1" ht="13" x14ac:dyDescent="0.15"/>
    <row r="3894" customFormat="1" ht="13" x14ac:dyDescent="0.15"/>
    <row r="3895" customFormat="1" ht="13" x14ac:dyDescent="0.15"/>
    <row r="3896" customFormat="1" ht="13" x14ac:dyDescent="0.15"/>
    <row r="3897" customFormat="1" ht="13" x14ac:dyDescent="0.15"/>
    <row r="3898" customFormat="1" ht="13" x14ac:dyDescent="0.15"/>
    <row r="3899" customFormat="1" ht="13" x14ac:dyDescent="0.15"/>
    <row r="3900" customFormat="1" ht="13" x14ac:dyDescent="0.15"/>
    <row r="3901" customFormat="1" ht="13" x14ac:dyDescent="0.15"/>
    <row r="3902" customFormat="1" ht="13" x14ac:dyDescent="0.15"/>
    <row r="3903" customFormat="1" ht="13" x14ac:dyDescent="0.15"/>
    <row r="3904" customFormat="1" ht="13" x14ac:dyDescent="0.15"/>
    <row r="3905" customFormat="1" ht="13" x14ac:dyDescent="0.15"/>
    <row r="3906" customFormat="1" ht="13" x14ac:dyDescent="0.15"/>
    <row r="3907" customFormat="1" ht="13" x14ac:dyDescent="0.15"/>
    <row r="3908" customFormat="1" ht="13" x14ac:dyDescent="0.15"/>
    <row r="3909" customFormat="1" ht="13" x14ac:dyDescent="0.15"/>
    <row r="3910" customFormat="1" ht="13" x14ac:dyDescent="0.15"/>
    <row r="3911" customFormat="1" ht="13" x14ac:dyDescent="0.15"/>
    <row r="3912" customFormat="1" ht="13" x14ac:dyDescent="0.15"/>
    <row r="3913" customFormat="1" ht="13" x14ac:dyDescent="0.15"/>
    <row r="3914" customFormat="1" ht="13" x14ac:dyDescent="0.15"/>
    <row r="3915" customFormat="1" ht="13" x14ac:dyDescent="0.15"/>
    <row r="3916" customFormat="1" ht="13" x14ac:dyDescent="0.15"/>
    <row r="3917" customFormat="1" ht="13" x14ac:dyDescent="0.15"/>
    <row r="3918" customFormat="1" ht="13" x14ac:dyDescent="0.15"/>
    <row r="3919" customFormat="1" ht="13" x14ac:dyDescent="0.15"/>
    <row r="3920" customFormat="1" ht="13" x14ac:dyDescent="0.15"/>
    <row r="3921" customFormat="1" ht="13" x14ac:dyDescent="0.15"/>
    <row r="3922" customFormat="1" ht="13" x14ac:dyDescent="0.15"/>
    <row r="3923" customFormat="1" ht="13" x14ac:dyDescent="0.15"/>
    <row r="3924" customFormat="1" ht="13" x14ac:dyDescent="0.15"/>
    <row r="3925" customFormat="1" ht="13" x14ac:dyDescent="0.15"/>
    <row r="3926" customFormat="1" ht="13" x14ac:dyDescent="0.15"/>
    <row r="3927" customFormat="1" ht="13" x14ac:dyDescent="0.15"/>
    <row r="3928" customFormat="1" ht="13" x14ac:dyDescent="0.15"/>
    <row r="3929" customFormat="1" ht="13" x14ac:dyDescent="0.15"/>
    <row r="3930" customFormat="1" ht="13" x14ac:dyDescent="0.15"/>
    <row r="3931" customFormat="1" ht="13" x14ac:dyDescent="0.15"/>
    <row r="3932" customFormat="1" ht="13" x14ac:dyDescent="0.15"/>
    <row r="3933" customFormat="1" ht="13" x14ac:dyDescent="0.15"/>
    <row r="3934" customFormat="1" ht="13" x14ac:dyDescent="0.15"/>
    <row r="3935" customFormat="1" ht="13" x14ac:dyDescent="0.15"/>
    <row r="3936" customFormat="1" ht="13" x14ac:dyDescent="0.15"/>
    <row r="3937" customFormat="1" ht="13" x14ac:dyDescent="0.15"/>
    <row r="3938" customFormat="1" ht="13" x14ac:dyDescent="0.15"/>
    <row r="3939" customFormat="1" ht="13" x14ac:dyDescent="0.15"/>
    <row r="3940" customFormat="1" ht="13" x14ac:dyDescent="0.15"/>
    <row r="3941" customFormat="1" ht="13" x14ac:dyDescent="0.15"/>
    <row r="3942" customFormat="1" ht="13" x14ac:dyDescent="0.15"/>
    <row r="3943" customFormat="1" ht="13" x14ac:dyDescent="0.15"/>
    <row r="3944" customFormat="1" ht="13" x14ac:dyDescent="0.15"/>
    <row r="3945" customFormat="1" ht="13" x14ac:dyDescent="0.15"/>
    <row r="3946" customFormat="1" ht="13" x14ac:dyDescent="0.15"/>
    <row r="3947" customFormat="1" ht="13" x14ac:dyDescent="0.15"/>
    <row r="3948" customFormat="1" ht="13" x14ac:dyDescent="0.15"/>
    <row r="3949" customFormat="1" ht="13" x14ac:dyDescent="0.15"/>
    <row r="3950" customFormat="1" ht="13" x14ac:dyDescent="0.15"/>
    <row r="3951" customFormat="1" ht="13" x14ac:dyDescent="0.15"/>
    <row r="3952" customFormat="1" ht="13" x14ac:dyDescent="0.15"/>
    <row r="3953" customFormat="1" ht="13" x14ac:dyDescent="0.15"/>
    <row r="3954" customFormat="1" ht="13" x14ac:dyDescent="0.15"/>
    <row r="3955" customFormat="1" ht="13" x14ac:dyDescent="0.15"/>
    <row r="3956" customFormat="1" ht="13" x14ac:dyDescent="0.15"/>
    <row r="3957" customFormat="1" ht="13" x14ac:dyDescent="0.15"/>
    <row r="3958" customFormat="1" ht="13" x14ac:dyDescent="0.15"/>
    <row r="3959" customFormat="1" ht="13" x14ac:dyDescent="0.15"/>
    <row r="3960" customFormat="1" ht="13" x14ac:dyDescent="0.15"/>
    <row r="3961" customFormat="1" ht="13" x14ac:dyDescent="0.15"/>
    <row r="3962" customFormat="1" ht="13" x14ac:dyDescent="0.15"/>
    <row r="3963" customFormat="1" ht="13" x14ac:dyDescent="0.15"/>
    <row r="3964" customFormat="1" ht="13" x14ac:dyDescent="0.15"/>
    <row r="3965" customFormat="1" ht="13" x14ac:dyDescent="0.15"/>
    <row r="3966" customFormat="1" ht="13" x14ac:dyDescent="0.15"/>
    <row r="3967" customFormat="1" ht="13" x14ac:dyDescent="0.15"/>
    <row r="3968" customFormat="1" ht="13" x14ac:dyDescent="0.15"/>
    <row r="3969" customFormat="1" ht="13" x14ac:dyDescent="0.15"/>
    <row r="3970" customFormat="1" ht="13" x14ac:dyDescent="0.15"/>
    <row r="3971" customFormat="1" ht="13" x14ac:dyDescent="0.15"/>
    <row r="3972" customFormat="1" ht="13" x14ac:dyDescent="0.15"/>
    <row r="3973" customFormat="1" ht="13" x14ac:dyDescent="0.15"/>
    <row r="3974" customFormat="1" ht="13" x14ac:dyDescent="0.15"/>
    <row r="3975" customFormat="1" ht="13" x14ac:dyDescent="0.15"/>
    <row r="3976" customFormat="1" ht="13" x14ac:dyDescent="0.15"/>
    <row r="3977" customFormat="1" ht="13" x14ac:dyDescent="0.15"/>
    <row r="3978" customFormat="1" ht="13" x14ac:dyDescent="0.15"/>
    <row r="3979" customFormat="1" ht="13" x14ac:dyDescent="0.15"/>
    <row r="3980" customFormat="1" ht="13" x14ac:dyDescent="0.15"/>
    <row r="3981" customFormat="1" ht="13" x14ac:dyDescent="0.15"/>
    <row r="3982" customFormat="1" ht="13" x14ac:dyDescent="0.15"/>
    <row r="3983" customFormat="1" ht="13" x14ac:dyDescent="0.15"/>
    <row r="3984" customFormat="1" ht="13" x14ac:dyDescent="0.15"/>
    <row r="3985" customFormat="1" ht="13" x14ac:dyDescent="0.15"/>
    <row r="3986" customFormat="1" ht="13" x14ac:dyDescent="0.15"/>
    <row r="3987" customFormat="1" ht="13" x14ac:dyDescent="0.15"/>
    <row r="3988" customFormat="1" ht="13" x14ac:dyDescent="0.15"/>
    <row r="3989" customFormat="1" ht="13" x14ac:dyDescent="0.15"/>
    <row r="3990" customFormat="1" ht="13" x14ac:dyDescent="0.15"/>
    <row r="3991" customFormat="1" ht="13" x14ac:dyDescent="0.15"/>
    <row r="3992" customFormat="1" ht="13" x14ac:dyDescent="0.15"/>
    <row r="3993" customFormat="1" ht="13" x14ac:dyDescent="0.15"/>
    <row r="3994" customFormat="1" ht="13" x14ac:dyDescent="0.15"/>
    <row r="3995" customFormat="1" ht="13" x14ac:dyDescent="0.15"/>
    <row r="3996" customFormat="1" ht="13" x14ac:dyDescent="0.15"/>
    <row r="3997" customFormat="1" ht="13" x14ac:dyDescent="0.15"/>
    <row r="3998" customFormat="1" ht="13" x14ac:dyDescent="0.15"/>
    <row r="3999" customFormat="1" ht="13" x14ac:dyDescent="0.15"/>
    <row r="4000" customFormat="1" ht="13" x14ac:dyDescent="0.15"/>
    <row r="4001" customFormat="1" ht="13" x14ac:dyDescent="0.15"/>
    <row r="4002" customFormat="1" ht="13" x14ac:dyDescent="0.15"/>
    <row r="4003" customFormat="1" ht="13" x14ac:dyDescent="0.15"/>
    <row r="4004" customFormat="1" ht="13" x14ac:dyDescent="0.15"/>
    <row r="4005" customFormat="1" ht="13" x14ac:dyDescent="0.15"/>
    <row r="4006" customFormat="1" ht="13" x14ac:dyDescent="0.15"/>
    <row r="4007" customFormat="1" ht="13" x14ac:dyDescent="0.15"/>
    <row r="4008" customFormat="1" ht="13" x14ac:dyDescent="0.15"/>
    <row r="4009" customFormat="1" ht="13" x14ac:dyDescent="0.15"/>
    <row r="4010" customFormat="1" ht="13" x14ac:dyDescent="0.15"/>
    <row r="4011" customFormat="1" ht="13" x14ac:dyDescent="0.15"/>
    <row r="4012" customFormat="1" ht="13" x14ac:dyDescent="0.15"/>
    <row r="4013" customFormat="1" ht="13" x14ac:dyDescent="0.15"/>
    <row r="4014" customFormat="1" ht="13" x14ac:dyDescent="0.15"/>
    <row r="4015" customFormat="1" ht="13" x14ac:dyDescent="0.15"/>
    <row r="4016" customFormat="1" ht="13" x14ac:dyDescent="0.15"/>
    <row r="4017" customFormat="1" ht="13" x14ac:dyDescent="0.15"/>
    <row r="4018" customFormat="1" ht="13" x14ac:dyDescent="0.15"/>
    <row r="4019" customFormat="1" ht="13" x14ac:dyDescent="0.15"/>
    <row r="4020" customFormat="1" ht="13" x14ac:dyDescent="0.15"/>
    <row r="4021" customFormat="1" ht="13" x14ac:dyDescent="0.15"/>
    <row r="4022" customFormat="1" ht="13" x14ac:dyDescent="0.15"/>
    <row r="4023" customFormat="1" ht="13" x14ac:dyDescent="0.15"/>
    <row r="4024" customFormat="1" ht="13" x14ac:dyDescent="0.15"/>
    <row r="4025" customFormat="1" ht="13" x14ac:dyDescent="0.15"/>
    <row r="4026" customFormat="1" ht="13" x14ac:dyDescent="0.15"/>
    <row r="4027" customFormat="1" ht="13" x14ac:dyDescent="0.15"/>
    <row r="4028" customFormat="1" ht="13" x14ac:dyDescent="0.15"/>
    <row r="4029" customFormat="1" ht="13" x14ac:dyDescent="0.15"/>
    <row r="4030" customFormat="1" ht="13" x14ac:dyDescent="0.15"/>
    <row r="4031" customFormat="1" ht="13" x14ac:dyDescent="0.15"/>
    <row r="4032" customFormat="1" ht="13" x14ac:dyDescent="0.15"/>
    <row r="4033" customFormat="1" ht="13" x14ac:dyDescent="0.15"/>
    <row r="4034" customFormat="1" ht="13" x14ac:dyDescent="0.15"/>
    <row r="4035" customFormat="1" ht="13" x14ac:dyDescent="0.15"/>
    <row r="4036" customFormat="1" ht="13" x14ac:dyDescent="0.15"/>
    <row r="4037" customFormat="1" ht="13" x14ac:dyDescent="0.15"/>
    <row r="4038" customFormat="1" ht="13" x14ac:dyDescent="0.15"/>
    <row r="4039" customFormat="1" ht="13" x14ac:dyDescent="0.15"/>
    <row r="4040" customFormat="1" ht="13" x14ac:dyDescent="0.15"/>
    <row r="4041" customFormat="1" ht="13" x14ac:dyDescent="0.15"/>
    <row r="4042" customFormat="1" ht="13" x14ac:dyDescent="0.15"/>
    <row r="4043" customFormat="1" ht="13" x14ac:dyDescent="0.15"/>
    <row r="4044" customFormat="1" ht="13" x14ac:dyDescent="0.15"/>
    <row r="4045" customFormat="1" ht="13" x14ac:dyDescent="0.15"/>
    <row r="4046" customFormat="1" ht="13" x14ac:dyDescent="0.15"/>
    <row r="4047" customFormat="1" ht="13" x14ac:dyDescent="0.15"/>
    <row r="4048" customFormat="1" ht="13" x14ac:dyDescent="0.15"/>
    <row r="4049" customFormat="1" ht="13" x14ac:dyDescent="0.15"/>
    <row r="4050" customFormat="1" ht="13" x14ac:dyDescent="0.15"/>
    <row r="4051" customFormat="1" ht="13" x14ac:dyDescent="0.15"/>
    <row r="4052" customFormat="1" ht="13" x14ac:dyDescent="0.15"/>
    <row r="4053" customFormat="1" ht="13" x14ac:dyDescent="0.15"/>
    <row r="4054" customFormat="1" ht="13" x14ac:dyDescent="0.15"/>
    <row r="4055" customFormat="1" ht="13" x14ac:dyDescent="0.15"/>
    <row r="4056" customFormat="1" ht="13" x14ac:dyDescent="0.15"/>
    <row r="4057" customFormat="1" ht="13" x14ac:dyDescent="0.15"/>
    <row r="4058" customFormat="1" ht="13" x14ac:dyDescent="0.15"/>
    <row r="4059" customFormat="1" ht="13" x14ac:dyDescent="0.15"/>
    <row r="4060" customFormat="1" ht="13" x14ac:dyDescent="0.15"/>
    <row r="4061" customFormat="1" ht="13" x14ac:dyDescent="0.15"/>
    <row r="4062" customFormat="1" ht="13" x14ac:dyDescent="0.15"/>
    <row r="4063" customFormat="1" ht="13" x14ac:dyDescent="0.15"/>
    <row r="4064" customFormat="1" ht="13" x14ac:dyDescent="0.15"/>
    <row r="4065" customFormat="1" ht="13" x14ac:dyDescent="0.15"/>
    <row r="4066" customFormat="1" ht="13" x14ac:dyDescent="0.15"/>
    <row r="4067" customFormat="1" ht="13" x14ac:dyDescent="0.15"/>
    <row r="4068" customFormat="1" ht="13" x14ac:dyDescent="0.15"/>
    <row r="4069" customFormat="1" ht="13" x14ac:dyDescent="0.15"/>
    <row r="4070" customFormat="1" ht="13" x14ac:dyDescent="0.15"/>
    <row r="4071" customFormat="1" ht="13" x14ac:dyDescent="0.15"/>
    <row r="4072" customFormat="1" ht="13" x14ac:dyDescent="0.15"/>
    <row r="4073" customFormat="1" ht="13" x14ac:dyDescent="0.15"/>
    <row r="4074" customFormat="1" ht="13" x14ac:dyDescent="0.15"/>
    <row r="4075" customFormat="1" ht="13" x14ac:dyDescent="0.15"/>
    <row r="4076" customFormat="1" ht="13" x14ac:dyDescent="0.15"/>
    <row r="4077" customFormat="1" ht="13" x14ac:dyDescent="0.15"/>
    <row r="4078" customFormat="1" ht="13" x14ac:dyDescent="0.15"/>
    <row r="4079" customFormat="1" ht="13" x14ac:dyDescent="0.15"/>
    <row r="4080" customFormat="1" ht="13" x14ac:dyDescent="0.15"/>
    <row r="4081" customFormat="1" ht="13" x14ac:dyDescent="0.15"/>
    <row r="4082" customFormat="1" ht="13" x14ac:dyDescent="0.15"/>
    <row r="4083" customFormat="1" ht="13" x14ac:dyDescent="0.15"/>
    <row r="4084" customFormat="1" ht="13" x14ac:dyDescent="0.15"/>
    <row r="4085" customFormat="1" ht="13" x14ac:dyDescent="0.15"/>
    <row r="4086" customFormat="1" ht="13" x14ac:dyDescent="0.15"/>
    <row r="4087" customFormat="1" ht="13" x14ac:dyDescent="0.15"/>
    <row r="4088" customFormat="1" ht="13" x14ac:dyDescent="0.15"/>
    <row r="4089" customFormat="1" ht="13" x14ac:dyDescent="0.15"/>
    <row r="4090" customFormat="1" ht="13" x14ac:dyDescent="0.15"/>
    <row r="4091" customFormat="1" ht="13" x14ac:dyDescent="0.15"/>
    <row r="4092" customFormat="1" ht="13" x14ac:dyDescent="0.15"/>
    <row r="4093" customFormat="1" ht="13" x14ac:dyDescent="0.15"/>
    <row r="4094" customFormat="1" ht="13" x14ac:dyDescent="0.15"/>
    <row r="4095" customFormat="1" ht="13" x14ac:dyDescent="0.15"/>
    <row r="4096" customFormat="1" ht="13" x14ac:dyDescent="0.15"/>
    <row r="4097" customFormat="1" ht="13" x14ac:dyDescent="0.15"/>
    <row r="4098" customFormat="1" ht="13" x14ac:dyDescent="0.15"/>
    <row r="4099" customFormat="1" ht="13" x14ac:dyDescent="0.15"/>
    <row r="4100" customFormat="1" ht="13" x14ac:dyDescent="0.15"/>
    <row r="4101" customFormat="1" ht="13" x14ac:dyDescent="0.15"/>
    <row r="4102" customFormat="1" ht="13" x14ac:dyDescent="0.15"/>
    <row r="4103" customFormat="1" ht="13" x14ac:dyDescent="0.15"/>
    <row r="4104" customFormat="1" ht="13" x14ac:dyDescent="0.15"/>
    <row r="4105" customFormat="1" ht="13" x14ac:dyDescent="0.15"/>
    <row r="4106" customFormat="1" ht="13" x14ac:dyDescent="0.15"/>
    <row r="4107" customFormat="1" ht="13" x14ac:dyDescent="0.15"/>
    <row r="4108" customFormat="1" ht="13" x14ac:dyDescent="0.15"/>
    <row r="4109" customFormat="1" ht="13" x14ac:dyDescent="0.15"/>
    <row r="4110" customFormat="1" ht="13" x14ac:dyDescent="0.15"/>
    <row r="4111" customFormat="1" ht="13" x14ac:dyDescent="0.15"/>
    <row r="4112" customFormat="1" ht="13" x14ac:dyDescent="0.15"/>
    <row r="4113" customFormat="1" ht="13" x14ac:dyDescent="0.15"/>
    <row r="4114" customFormat="1" ht="13" x14ac:dyDescent="0.15"/>
    <row r="4115" customFormat="1" ht="13" x14ac:dyDescent="0.15"/>
    <row r="4116" customFormat="1" ht="13" x14ac:dyDescent="0.15"/>
    <row r="4117" customFormat="1" ht="13" x14ac:dyDescent="0.15"/>
    <row r="4118" customFormat="1" ht="13" x14ac:dyDescent="0.15"/>
    <row r="4119" customFormat="1" ht="13" x14ac:dyDescent="0.15"/>
    <row r="4120" customFormat="1" ht="13" x14ac:dyDescent="0.15"/>
    <row r="4121" customFormat="1" ht="13" x14ac:dyDescent="0.15"/>
    <row r="4122" customFormat="1" ht="13" x14ac:dyDescent="0.15"/>
    <row r="4123" customFormat="1" ht="13" x14ac:dyDescent="0.15"/>
    <row r="4124" customFormat="1" ht="13" x14ac:dyDescent="0.15"/>
    <row r="4125" customFormat="1" ht="13" x14ac:dyDescent="0.15"/>
    <row r="4126" customFormat="1" ht="13" x14ac:dyDescent="0.15"/>
    <row r="4127" customFormat="1" ht="13" x14ac:dyDescent="0.15"/>
    <row r="4128" customFormat="1" ht="13" x14ac:dyDescent="0.15"/>
    <row r="4129" customFormat="1" ht="13" x14ac:dyDescent="0.15"/>
    <row r="4130" customFormat="1" ht="13" x14ac:dyDescent="0.15"/>
    <row r="4131" customFormat="1" ht="13" x14ac:dyDescent="0.15"/>
    <row r="4132" customFormat="1" ht="13" x14ac:dyDescent="0.15"/>
    <row r="4133" customFormat="1" ht="13" x14ac:dyDescent="0.15"/>
    <row r="4134" customFormat="1" ht="13" x14ac:dyDescent="0.15"/>
    <row r="4135" customFormat="1" ht="13" x14ac:dyDescent="0.15"/>
    <row r="4136" customFormat="1" ht="13" x14ac:dyDescent="0.15"/>
    <row r="4137" customFormat="1" ht="13" x14ac:dyDescent="0.15"/>
    <row r="4138" customFormat="1" ht="13" x14ac:dyDescent="0.15"/>
    <row r="4139" customFormat="1" ht="13" x14ac:dyDescent="0.15"/>
    <row r="4140" customFormat="1" ht="13" x14ac:dyDescent="0.15"/>
    <row r="4141" customFormat="1" ht="13" x14ac:dyDescent="0.15"/>
    <row r="4142" customFormat="1" ht="13" x14ac:dyDescent="0.15"/>
    <row r="4143" customFormat="1" ht="13" x14ac:dyDescent="0.15"/>
    <row r="4144" customFormat="1" ht="13" x14ac:dyDescent="0.15"/>
    <row r="4145" customFormat="1" ht="13" x14ac:dyDescent="0.15"/>
    <row r="4146" customFormat="1" ht="13" x14ac:dyDescent="0.15"/>
    <row r="4147" customFormat="1" ht="13" x14ac:dyDescent="0.15"/>
    <row r="4148" customFormat="1" ht="13" x14ac:dyDescent="0.15"/>
    <row r="4149" customFormat="1" ht="13" x14ac:dyDescent="0.15"/>
    <row r="4150" customFormat="1" ht="13" x14ac:dyDescent="0.15"/>
    <row r="4151" customFormat="1" ht="13" x14ac:dyDescent="0.15"/>
    <row r="4152" customFormat="1" ht="13" x14ac:dyDescent="0.15"/>
    <row r="4153" customFormat="1" ht="13" x14ac:dyDescent="0.15"/>
    <row r="4154" customFormat="1" ht="13" x14ac:dyDescent="0.15"/>
    <row r="4155" customFormat="1" ht="13" x14ac:dyDescent="0.15"/>
    <row r="4156" customFormat="1" ht="13" x14ac:dyDescent="0.15"/>
    <row r="4157" customFormat="1" ht="13" x14ac:dyDescent="0.15"/>
    <row r="4158" customFormat="1" ht="13" x14ac:dyDescent="0.15"/>
    <row r="4159" customFormat="1" ht="13" x14ac:dyDescent="0.15"/>
    <row r="4160" customFormat="1" ht="13" x14ac:dyDescent="0.15"/>
    <row r="4161" customFormat="1" ht="13" x14ac:dyDescent="0.15"/>
    <row r="4162" customFormat="1" ht="13" x14ac:dyDescent="0.15"/>
    <row r="4163" customFormat="1" ht="13" x14ac:dyDescent="0.15"/>
    <row r="4164" customFormat="1" ht="13" x14ac:dyDescent="0.15"/>
    <row r="4165" customFormat="1" ht="13" x14ac:dyDescent="0.15"/>
    <row r="4166" customFormat="1" ht="13" x14ac:dyDescent="0.15"/>
    <row r="4167" customFormat="1" ht="13" x14ac:dyDescent="0.15"/>
    <row r="4168" customFormat="1" ht="13" x14ac:dyDescent="0.15"/>
    <row r="4169" customFormat="1" ht="13" x14ac:dyDescent="0.15"/>
    <row r="4170" customFormat="1" ht="13" x14ac:dyDescent="0.15"/>
    <row r="4171" customFormat="1" ht="13" x14ac:dyDescent="0.15"/>
    <row r="4172" customFormat="1" ht="13" x14ac:dyDescent="0.15"/>
    <row r="4173" customFormat="1" ht="13" x14ac:dyDescent="0.15"/>
    <row r="4174" customFormat="1" ht="13" x14ac:dyDescent="0.15"/>
    <row r="4175" customFormat="1" ht="13" x14ac:dyDescent="0.15"/>
    <row r="4176" customFormat="1" ht="13" x14ac:dyDescent="0.15"/>
    <row r="4177" customFormat="1" ht="13" x14ac:dyDescent="0.15"/>
    <row r="4178" customFormat="1" ht="13" x14ac:dyDescent="0.15"/>
    <row r="4179" customFormat="1" ht="13" x14ac:dyDescent="0.15"/>
    <row r="4180" customFormat="1" ht="13" x14ac:dyDescent="0.15"/>
    <row r="4181" customFormat="1" ht="13" x14ac:dyDescent="0.15"/>
    <row r="4182" customFormat="1" ht="13" x14ac:dyDescent="0.15"/>
    <row r="4183" customFormat="1" ht="13" x14ac:dyDescent="0.15"/>
    <row r="4184" customFormat="1" ht="13" x14ac:dyDescent="0.15"/>
    <row r="4185" customFormat="1" ht="13" x14ac:dyDescent="0.15"/>
    <row r="4186" customFormat="1" ht="13" x14ac:dyDescent="0.15"/>
    <row r="4187" customFormat="1" ht="13" x14ac:dyDescent="0.15"/>
    <row r="4188" customFormat="1" ht="13" x14ac:dyDescent="0.15"/>
    <row r="4189" customFormat="1" ht="13" x14ac:dyDescent="0.15"/>
    <row r="4190" customFormat="1" ht="13" x14ac:dyDescent="0.15"/>
    <row r="4191" customFormat="1" ht="13" x14ac:dyDescent="0.15"/>
    <row r="4192" customFormat="1" ht="13" x14ac:dyDescent="0.15"/>
    <row r="4193" customFormat="1" ht="13" x14ac:dyDescent="0.15"/>
    <row r="4194" customFormat="1" ht="13" x14ac:dyDescent="0.15"/>
    <row r="4195" customFormat="1" ht="13" x14ac:dyDescent="0.15"/>
    <row r="4196" customFormat="1" ht="13" x14ac:dyDescent="0.15"/>
    <row r="4197" customFormat="1" ht="13" x14ac:dyDescent="0.15"/>
    <row r="4198" customFormat="1" ht="13" x14ac:dyDescent="0.15"/>
    <row r="4199" customFormat="1" ht="13" x14ac:dyDescent="0.15"/>
    <row r="4200" customFormat="1" ht="13" x14ac:dyDescent="0.15"/>
    <row r="4201" customFormat="1" ht="13" x14ac:dyDescent="0.15"/>
    <row r="4202" customFormat="1" ht="13" x14ac:dyDescent="0.15"/>
    <row r="4203" customFormat="1" ht="13" x14ac:dyDescent="0.15"/>
    <row r="4204" customFormat="1" ht="13" x14ac:dyDescent="0.15"/>
    <row r="4205" customFormat="1" ht="13" x14ac:dyDescent="0.15"/>
    <row r="4206" customFormat="1" ht="13" x14ac:dyDescent="0.15"/>
    <row r="4207" customFormat="1" ht="13" x14ac:dyDescent="0.15"/>
    <row r="4208" customFormat="1" ht="13" x14ac:dyDescent="0.15"/>
    <row r="4209" customFormat="1" ht="13" x14ac:dyDescent="0.15"/>
    <row r="4210" customFormat="1" ht="13" x14ac:dyDescent="0.15"/>
    <row r="4211" customFormat="1" ht="13" x14ac:dyDescent="0.15"/>
    <row r="4212" customFormat="1" ht="13" x14ac:dyDescent="0.15"/>
    <row r="4213" customFormat="1" ht="13" x14ac:dyDescent="0.15"/>
    <row r="4214" customFormat="1" ht="13" x14ac:dyDescent="0.15"/>
    <row r="4215" customFormat="1" ht="13" x14ac:dyDescent="0.15"/>
    <row r="4216" customFormat="1" ht="13" x14ac:dyDescent="0.15"/>
    <row r="4217" customFormat="1" ht="13" x14ac:dyDescent="0.15"/>
    <row r="4218" customFormat="1" ht="13" x14ac:dyDescent="0.15"/>
    <row r="4219" customFormat="1" ht="13" x14ac:dyDescent="0.15"/>
    <row r="4220" customFormat="1" ht="13" x14ac:dyDescent="0.15"/>
    <row r="4221" customFormat="1" ht="13" x14ac:dyDescent="0.15"/>
    <row r="4222" customFormat="1" ht="13" x14ac:dyDescent="0.15"/>
    <row r="4223" customFormat="1" ht="13" x14ac:dyDescent="0.15"/>
    <row r="4224" customFormat="1" ht="13" x14ac:dyDescent="0.15"/>
    <row r="4225" customFormat="1" ht="13" x14ac:dyDescent="0.15"/>
    <row r="4226" customFormat="1" ht="13" x14ac:dyDescent="0.15"/>
    <row r="4227" customFormat="1" ht="13" x14ac:dyDescent="0.15"/>
    <row r="4228" customFormat="1" ht="13" x14ac:dyDescent="0.15"/>
    <row r="4229" customFormat="1" ht="13" x14ac:dyDescent="0.15"/>
    <row r="4230" customFormat="1" ht="13" x14ac:dyDescent="0.15"/>
    <row r="4231" customFormat="1" ht="13" x14ac:dyDescent="0.15"/>
    <row r="4232" customFormat="1" ht="13" x14ac:dyDescent="0.15"/>
    <row r="4233" customFormat="1" ht="13" x14ac:dyDescent="0.15"/>
    <row r="4234" customFormat="1" ht="13" x14ac:dyDescent="0.15"/>
    <row r="4235" customFormat="1" ht="13" x14ac:dyDescent="0.15"/>
    <row r="4236" customFormat="1" ht="13" x14ac:dyDescent="0.15"/>
    <row r="4237" customFormat="1" ht="13" x14ac:dyDescent="0.15"/>
    <row r="4238" customFormat="1" ht="13" x14ac:dyDescent="0.15"/>
    <row r="4239" customFormat="1" ht="13" x14ac:dyDescent="0.15"/>
    <row r="4240" customFormat="1" ht="13" x14ac:dyDescent="0.15"/>
    <row r="4241" customFormat="1" ht="13" x14ac:dyDescent="0.15"/>
    <row r="4242" customFormat="1" ht="13" x14ac:dyDescent="0.15"/>
    <row r="4243" customFormat="1" ht="13" x14ac:dyDescent="0.15"/>
    <row r="4244" customFormat="1" ht="13" x14ac:dyDescent="0.15"/>
    <row r="4245" customFormat="1" ht="13" x14ac:dyDescent="0.15"/>
    <row r="4246" customFormat="1" ht="13" x14ac:dyDescent="0.15"/>
    <row r="4247" customFormat="1" ht="13" x14ac:dyDescent="0.15"/>
    <row r="4248" customFormat="1" ht="13" x14ac:dyDescent="0.15"/>
    <row r="4249" customFormat="1" ht="13" x14ac:dyDescent="0.15"/>
    <row r="4250" customFormat="1" ht="13" x14ac:dyDescent="0.15"/>
    <row r="4251" customFormat="1" ht="13" x14ac:dyDescent="0.15"/>
    <row r="4252" customFormat="1" ht="13" x14ac:dyDescent="0.15"/>
    <row r="4253" customFormat="1" ht="13" x14ac:dyDescent="0.15"/>
    <row r="4254" customFormat="1" ht="13" x14ac:dyDescent="0.15"/>
    <row r="4255" customFormat="1" ht="13" x14ac:dyDescent="0.15"/>
    <row r="4256" customFormat="1" ht="13" x14ac:dyDescent="0.15"/>
    <row r="4257" customFormat="1" ht="13" x14ac:dyDescent="0.15"/>
    <row r="4258" customFormat="1" ht="13" x14ac:dyDescent="0.15"/>
    <row r="4259" customFormat="1" ht="13" x14ac:dyDescent="0.15"/>
    <row r="4260" customFormat="1" ht="13" x14ac:dyDescent="0.15"/>
    <row r="4261" customFormat="1" ht="13" x14ac:dyDescent="0.15"/>
    <row r="4262" customFormat="1" ht="13" x14ac:dyDescent="0.15"/>
    <row r="4263" customFormat="1" ht="13" x14ac:dyDescent="0.15"/>
    <row r="4264" customFormat="1" ht="13" x14ac:dyDescent="0.15"/>
    <row r="4265" customFormat="1" ht="13" x14ac:dyDescent="0.15"/>
    <row r="4266" customFormat="1" ht="13" x14ac:dyDescent="0.15"/>
    <row r="4267" customFormat="1" ht="13" x14ac:dyDescent="0.15"/>
    <row r="4268" customFormat="1" ht="13" x14ac:dyDescent="0.15"/>
    <row r="4269" customFormat="1" ht="13" x14ac:dyDescent="0.15"/>
    <row r="4270" customFormat="1" ht="13" x14ac:dyDescent="0.15"/>
    <row r="4271" customFormat="1" ht="13" x14ac:dyDescent="0.15"/>
    <row r="4272" customFormat="1" ht="13" x14ac:dyDescent="0.15"/>
    <row r="4273" customFormat="1" ht="13" x14ac:dyDescent="0.15"/>
    <row r="4274" customFormat="1" ht="13" x14ac:dyDescent="0.15"/>
    <row r="4275" customFormat="1" ht="13" x14ac:dyDescent="0.15"/>
    <row r="4276" customFormat="1" ht="13" x14ac:dyDescent="0.15"/>
    <row r="4277" customFormat="1" ht="13" x14ac:dyDescent="0.15"/>
    <row r="4278" customFormat="1" ht="13" x14ac:dyDescent="0.15"/>
    <row r="4279" customFormat="1" ht="13" x14ac:dyDescent="0.15"/>
    <row r="4280" customFormat="1" ht="13" x14ac:dyDescent="0.15"/>
    <row r="4281" customFormat="1" ht="13" x14ac:dyDescent="0.15"/>
    <row r="4282" customFormat="1" ht="13" x14ac:dyDescent="0.15"/>
    <row r="4283" customFormat="1" ht="13" x14ac:dyDescent="0.15"/>
    <row r="4284" customFormat="1" ht="13" x14ac:dyDescent="0.15"/>
    <row r="4285" customFormat="1" ht="13" x14ac:dyDescent="0.15"/>
    <row r="4286" customFormat="1" ht="13" x14ac:dyDescent="0.15"/>
    <row r="4287" customFormat="1" ht="13" x14ac:dyDescent="0.15"/>
    <row r="4288" customFormat="1" ht="13" x14ac:dyDescent="0.15"/>
    <row r="4289" customFormat="1" ht="13" x14ac:dyDescent="0.15"/>
    <row r="4290" customFormat="1" ht="13" x14ac:dyDescent="0.15"/>
    <row r="4291" customFormat="1" ht="13" x14ac:dyDescent="0.15"/>
    <row r="4292" customFormat="1" ht="13" x14ac:dyDescent="0.15"/>
    <row r="4293" customFormat="1" ht="13" x14ac:dyDescent="0.15"/>
    <row r="4294" customFormat="1" ht="13" x14ac:dyDescent="0.15"/>
    <row r="4295" customFormat="1" ht="13" x14ac:dyDescent="0.15"/>
    <row r="4296" customFormat="1" ht="13" x14ac:dyDescent="0.15"/>
    <row r="4297" customFormat="1" ht="13" x14ac:dyDescent="0.15"/>
    <row r="4298" customFormat="1" ht="13" x14ac:dyDescent="0.15"/>
    <row r="4299" customFormat="1" ht="13" x14ac:dyDescent="0.15"/>
    <row r="4300" customFormat="1" ht="13" x14ac:dyDescent="0.15"/>
    <row r="4301" customFormat="1" ht="13" x14ac:dyDescent="0.15"/>
    <row r="4302" customFormat="1" ht="13" x14ac:dyDescent="0.15"/>
    <row r="4303" customFormat="1" ht="13" x14ac:dyDescent="0.15"/>
    <row r="4304" customFormat="1" ht="13" x14ac:dyDescent="0.15"/>
    <row r="4305" customFormat="1" ht="13" x14ac:dyDescent="0.15"/>
    <row r="4306" customFormat="1" ht="13" x14ac:dyDescent="0.15"/>
    <row r="4307" customFormat="1" ht="13" x14ac:dyDescent="0.15"/>
    <row r="4308" customFormat="1" ht="13" x14ac:dyDescent="0.15"/>
    <row r="4309" customFormat="1" ht="13" x14ac:dyDescent="0.15"/>
    <row r="4310" customFormat="1" ht="13" x14ac:dyDescent="0.15"/>
    <row r="4311" customFormat="1" ht="13" x14ac:dyDescent="0.15"/>
    <row r="4312" customFormat="1" ht="13" x14ac:dyDescent="0.15"/>
    <row r="4313" customFormat="1" ht="13" x14ac:dyDescent="0.15"/>
    <row r="4314" customFormat="1" ht="13" x14ac:dyDescent="0.15"/>
    <row r="4315" customFormat="1" ht="13" x14ac:dyDescent="0.15"/>
    <row r="4316" customFormat="1" ht="13" x14ac:dyDescent="0.15"/>
    <row r="4317" customFormat="1" ht="13" x14ac:dyDescent="0.15"/>
    <row r="4318" customFormat="1" ht="13" x14ac:dyDescent="0.15"/>
    <row r="4319" customFormat="1" ht="13" x14ac:dyDescent="0.15"/>
    <row r="4320" customFormat="1" ht="13" x14ac:dyDescent="0.15"/>
    <row r="4321" customFormat="1" ht="13" x14ac:dyDescent="0.15"/>
    <row r="4322" customFormat="1" ht="13" x14ac:dyDescent="0.15"/>
    <row r="4323" customFormat="1" ht="13" x14ac:dyDescent="0.15"/>
    <row r="4324" customFormat="1" ht="13" x14ac:dyDescent="0.15"/>
    <row r="4325" customFormat="1" ht="13" x14ac:dyDescent="0.15"/>
    <row r="4326" customFormat="1" ht="13" x14ac:dyDescent="0.15"/>
    <row r="4327" customFormat="1" ht="13" x14ac:dyDescent="0.15"/>
    <row r="4328" customFormat="1" ht="13" x14ac:dyDescent="0.15"/>
    <row r="4329" customFormat="1" ht="13" x14ac:dyDescent="0.15"/>
    <row r="4330" customFormat="1" ht="13" x14ac:dyDescent="0.15"/>
    <row r="4331" customFormat="1" ht="13" x14ac:dyDescent="0.15"/>
    <row r="4332" customFormat="1" ht="13" x14ac:dyDescent="0.15"/>
    <row r="4333" customFormat="1" ht="13" x14ac:dyDescent="0.15"/>
    <row r="4334" customFormat="1" ht="13" x14ac:dyDescent="0.15"/>
    <row r="4335" customFormat="1" ht="13" x14ac:dyDescent="0.15"/>
    <row r="4336" customFormat="1" ht="13" x14ac:dyDescent="0.15"/>
    <row r="4337" customFormat="1" ht="13" x14ac:dyDescent="0.15"/>
    <row r="4338" customFormat="1" ht="13" x14ac:dyDescent="0.15"/>
    <row r="4339" customFormat="1" ht="13" x14ac:dyDescent="0.15"/>
    <row r="4340" customFormat="1" ht="13" x14ac:dyDescent="0.15"/>
    <row r="4341" customFormat="1" ht="13" x14ac:dyDescent="0.15"/>
    <row r="4342" customFormat="1" ht="13" x14ac:dyDescent="0.15"/>
    <row r="4343" customFormat="1" ht="13" x14ac:dyDescent="0.15"/>
    <row r="4344" customFormat="1" ht="13" x14ac:dyDescent="0.15"/>
    <row r="4345" customFormat="1" ht="13" x14ac:dyDescent="0.15"/>
    <row r="4346" customFormat="1" ht="13" x14ac:dyDescent="0.15"/>
    <row r="4347" customFormat="1" ht="13" x14ac:dyDescent="0.15"/>
    <row r="4348" customFormat="1" ht="13" x14ac:dyDescent="0.15"/>
    <row r="4349" customFormat="1" ht="13" x14ac:dyDescent="0.15"/>
    <row r="4350" customFormat="1" ht="13" x14ac:dyDescent="0.15"/>
    <row r="4351" customFormat="1" ht="13" x14ac:dyDescent="0.15"/>
    <row r="4352" customFormat="1" ht="13" x14ac:dyDescent="0.15"/>
    <row r="4353" customFormat="1" ht="13" x14ac:dyDescent="0.15"/>
    <row r="4354" customFormat="1" ht="13" x14ac:dyDescent="0.15"/>
    <row r="4355" customFormat="1" ht="13" x14ac:dyDescent="0.15"/>
    <row r="4356" customFormat="1" ht="13" x14ac:dyDescent="0.15"/>
    <row r="4357" customFormat="1" ht="13" x14ac:dyDescent="0.15"/>
    <row r="4358" customFormat="1" ht="13" x14ac:dyDescent="0.15"/>
    <row r="4359" customFormat="1" ht="13" x14ac:dyDescent="0.15"/>
    <row r="4360" customFormat="1" ht="13" x14ac:dyDescent="0.15"/>
    <row r="4361" customFormat="1" ht="13" x14ac:dyDescent="0.15"/>
    <row r="4362" customFormat="1" ht="13" x14ac:dyDescent="0.15"/>
    <row r="4363" customFormat="1" ht="13" x14ac:dyDescent="0.15"/>
    <row r="4364" customFormat="1" ht="13" x14ac:dyDescent="0.15"/>
    <row r="4365" customFormat="1" ht="13" x14ac:dyDescent="0.15"/>
    <row r="4366" customFormat="1" ht="13" x14ac:dyDescent="0.15"/>
    <row r="4367" customFormat="1" ht="13" x14ac:dyDescent="0.15"/>
    <row r="4368" customFormat="1" ht="13" x14ac:dyDescent="0.15"/>
    <row r="4369" customFormat="1" ht="13" x14ac:dyDescent="0.15"/>
    <row r="4370" customFormat="1" ht="13" x14ac:dyDescent="0.15"/>
    <row r="4371" customFormat="1" ht="13" x14ac:dyDescent="0.15"/>
    <row r="4372" customFormat="1" ht="13" x14ac:dyDescent="0.15"/>
    <row r="4373" customFormat="1" ht="13" x14ac:dyDescent="0.15"/>
    <row r="4374" customFormat="1" ht="13" x14ac:dyDescent="0.15"/>
    <row r="4375" customFormat="1" ht="13" x14ac:dyDescent="0.15"/>
    <row r="4376" customFormat="1" ht="13" x14ac:dyDescent="0.15"/>
    <row r="4377" customFormat="1" ht="13" x14ac:dyDescent="0.15"/>
    <row r="4378" customFormat="1" ht="13" x14ac:dyDescent="0.15"/>
    <row r="4379" customFormat="1" ht="13" x14ac:dyDescent="0.15"/>
    <row r="4380" customFormat="1" ht="13" x14ac:dyDescent="0.15"/>
    <row r="4381" customFormat="1" ht="13" x14ac:dyDescent="0.15"/>
    <row r="4382" customFormat="1" ht="13" x14ac:dyDescent="0.15"/>
    <row r="4383" customFormat="1" ht="13" x14ac:dyDescent="0.15"/>
    <row r="4384" customFormat="1" ht="13" x14ac:dyDescent="0.15"/>
    <row r="4385" customFormat="1" ht="13" x14ac:dyDescent="0.15"/>
    <row r="4386" customFormat="1" ht="13" x14ac:dyDescent="0.15"/>
    <row r="4387" customFormat="1" ht="13" x14ac:dyDescent="0.15"/>
    <row r="4388" customFormat="1" ht="13" x14ac:dyDescent="0.15"/>
    <row r="4389" customFormat="1" ht="13" x14ac:dyDescent="0.15"/>
    <row r="4390" customFormat="1" ht="13" x14ac:dyDescent="0.15"/>
    <row r="4391" customFormat="1" ht="13" x14ac:dyDescent="0.15"/>
    <row r="4392" customFormat="1" ht="13" x14ac:dyDescent="0.15"/>
    <row r="4393" customFormat="1" ht="13" x14ac:dyDescent="0.15"/>
    <row r="4394" customFormat="1" ht="13" x14ac:dyDescent="0.15"/>
    <row r="4395" customFormat="1" ht="13" x14ac:dyDescent="0.15"/>
    <row r="4396" customFormat="1" ht="13" x14ac:dyDescent="0.15"/>
    <row r="4397" customFormat="1" ht="13" x14ac:dyDescent="0.15"/>
    <row r="4398" customFormat="1" ht="13" x14ac:dyDescent="0.15"/>
    <row r="4399" customFormat="1" ht="13" x14ac:dyDescent="0.15"/>
    <row r="4400" customFormat="1" ht="13" x14ac:dyDescent="0.15"/>
    <row r="4401" customFormat="1" ht="13" x14ac:dyDescent="0.15"/>
    <row r="4402" customFormat="1" ht="13" x14ac:dyDescent="0.15"/>
    <row r="4403" customFormat="1" ht="13" x14ac:dyDescent="0.15"/>
    <row r="4404" customFormat="1" ht="13" x14ac:dyDescent="0.15"/>
    <row r="4405" customFormat="1" ht="13" x14ac:dyDescent="0.15"/>
    <row r="4406" customFormat="1" ht="13" x14ac:dyDescent="0.15"/>
    <row r="4407" customFormat="1" ht="13" x14ac:dyDescent="0.15"/>
    <row r="4408" customFormat="1" ht="13" x14ac:dyDescent="0.15"/>
    <row r="4409" customFormat="1" ht="13" x14ac:dyDescent="0.15"/>
    <row r="4410" customFormat="1" ht="13" x14ac:dyDescent="0.15"/>
    <row r="4411" customFormat="1" ht="13" x14ac:dyDescent="0.15"/>
    <row r="4412" customFormat="1" ht="13" x14ac:dyDescent="0.15"/>
    <row r="4413" customFormat="1" ht="13" x14ac:dyDescent="0.15"/>
    <row r="4414" customFormat="1" ht="13" x14ac:dyDescent="0.15"/>
    <row r="4415" customFormat="1" ht="13" x14ac:dyDescent="0.15"/>
    <row r="4416" customFormat="1" ht="13" x14ac:dyDescent="0.15"/>
    <row r="4417" customFormat="1" ht="13" x14ac:dyDescent="0.15"/>
    <row r="4418" customFormat="1" ht="13" x14ac:dyDescent="0.15"/>
    <row r="4419" customFormat="1" ht="13" x14ac:dyDescent="0.15"/>
    <row r="4420" customFormat="1" ht="13" x14ac:dyDescent="0.15"/>
    <row r="4421" customFormat="1" ht="13" x14ac:dyDescent="0.15"/>
    <row r="4422" customFormat="1" ht="13" x14ac:dyDescent="0.15"/>
    <row r="4423" customFormat="1" ht="13" x14ac:dyDescent="0.15"/>
    <row r="4424" customFormat="1" ht="13" x14ac:dyDescent="0.15"/>
    <row r="4425" customFormat="1" ht="13" x14ac:dyDescent="0.15"/>
    <row r="4426" customFormat="1" ht="13" x14ac:dyDescent="0.15"/>
    <row r="4427" customFormat="1" ht="13" x14ac:dyDescent="0.15"/>
    <row r="4428" customFormat="1" ht="13" x14ac:dyDescent="0.15"/>
    <row r="4429" customFormat="1" ht="13" x14ac:dyDescent="0.15"/>
    <row r="4430" customFormat="1" ht="13" x14ac:dyDescent="0.15"/>
    <row r="4431" customFormat="1" ht="13" x14ac:dyDescent="0.15"/>
    <row r="4432" customFormat="1" ht="13" x14ac:dyDescent="0.15"/>
    <row r="4433" customFormat="1" ht="13" x14ac:dyDescent="0.15"/>
    <row r="4434" customFormat="1" ht="13" x14ac:dyDescent="0.15"/>
    <row r="4435" customFormat="1" ht="13" x14ac:dyDescent="0.15"/>
    <row r="4436" customFormat="1" ht="13" x14ac:dyDescent="0.15"/>
    <row r="4437" customFormat="1" ht="13" x14ac:dyDescent="0.15"/>
    <row r="4438" customFormat="1" ht="13" x14ac:dyDescent="0.15"/>
    <row r="4439" customFormat="1" ht="13" x14ac:dyDescent="0.15"/>
    <row r="4440" customFormat="1" ht="13" x14ac:dyDescent="0.15"/>
    <row r="4441" customFormat="1" ht="13" x14ac:dyDescent="0.15"/>
    <row r="4442" customFormat="1" ht="13" x14ac:dyDescent="0.15"/>
    <row r="4443" customFormat="1" ht="13" x14ac:dyDescent="0.15"/>
    <row r="4444" customFormat="1" ht="13" x14ac:dyDescent="0.15"/>
    <row r="4445" customFormat="1" ht="13" x14ac:dyDescent="0.15"/>
    <row r="4446" customFormat="1" ht="13" x14ac:dyDescent="0.15"/>
    <row r="4447" customFormat="1" ht="13" x14ac:dyDescent="0.15"/>
    <row r="4448" customFormat="1" ht="13" x14ac:dyDescent="0.15"/>
    <row r="4449" customFormat="1" ht="13" x14ac:dyDescent="0.15"/>
    <row r="4450" customFormat="1" ht="13" x14ac:dyDescent="0.15"/>
    <row r="4451" customFormat="1" ht="13" x14ac:dyDescent="0.15"/>
    <row r="4452" customFormat="1" ht="13" x14ac:dyDescent="0.15"/>
    <row r="4453" customFormat="1" ht="13" x14ac:dyDescent="0.15"/>
    <row r="4454" customFormat="1" ht="13" x14ac:dyDescent="0.15"/>
    <row r="4455" customFormat="1" ht="13" x14ac:dyDescent="0.15"/>
    <row r="4456" customFormat="1" ht="13" x14ac:dyDescent="0.15"/>
    <row r="4457" customFormat="1" ht="13" x14ac:dyDescent="0.15"/>
    <row r="4458" customFormat="1" ht="13" x14ac:dyDescent="0.15"/>
    <row r="4459" customFormat="1" ht="13" x14ac:dyDescent="0.15"/>
    <row r="4460" customFormat="1" ht="13" x14ac:dyDescent="0.15"/>
    <row r="4461" customFormat="1" ht="13" x14ac:dyDescent="0.15"/>
    <row r="4462" customFormat="1" ht="13" x14ac:dyDescent="0.15"/>
    <row r="4463" customFormat="1" ht="13" x14ac:dyDescent="0.15"/>
    <row r="4464" customFormat="1" ht="13" x14ac:dyDescent="0.15"/>
    <row r="4465" customFormat="1" ht="13" x14ac:dyDescent="0.15"/>
    <row r="4466" customFormat="1" ht="13" x14ac:dyDescent="0.15"/>
    <row r="4467" customFormat="1" ht="13" x14ac:dyDescent="0.15"/>
    <row r="4468" customFormat="1" ht="13" x14ac:dyDescent="0.15"/>
    <row r="4469" customFormat="1" ht="13" x14ac:dyDescent="0.15"/>
    <row r="4470" customFormat="1" ht="13" x14ac:dyDescent="0.15"/>
    <row r="4471" customFormat="1" ht="13" x14ac:dyDescent="0.15"/>
    <row r="4472" customFormat="1" ht="13" x14ac:dyDescent="0.15"/>
    <row r="4473" customFormat="1" ht="13" x14ac:dyDescent="0.15"/>
    <row r="4474" customFormat="1" ht="13" x14ac:dyDescent="0.15"/>
    <row r="4475" customFormat="1" ht="13" x14ac:dyDescent="0.15"/>
    <row r="4476" customFormat="1" ht="13" x14ac:dyDescent="0.15"/>
    <row r="4477" customFormat="1" ht="13" x14ac:dyDescent="0.15"/>
    <row r="4478" customFormat="1" ht="13" x14ac:dyDescent="0.15"/>
    <row r="4479" customFormat="1" ht="13" x14ac:dyDescent="0.15"/>
    <row r="4480" customFormat="1" ht="13" x14ac:dyDescent="0.15"/>
    <row r="4481" customFormat="1" ht="13" x14ac:dyDescent="0.15"/>
    <row r="4482" customFormat="1" ht="13" x14ac:dyDescent="0.15"/>
    <row r="4483" customFormat="1" ht="13" x14ac:dyDescent="0.15"/>
    <row r="4484" customFormat="1" ht="13" x14ac:dyDescent="0.15"/>
    <row r="4485" customFormat="1" ht="13" x14ac:dyDescent="0.15"/>
    <row r="4486" customFormat="1" ht="13" x14ac:dyDescent="0.15"/>
    <row r="4487" customFormat="1" ht="13" x14ac:dyDescent="0.15"/>
    <row r="4488" customFormat="1" ht="13" x14ac:dyDescent="0.15"/>
    <row r="4489" customFormat="1" ht="13" x14ac:dyDescent="0.15"/>
    <row r="4490" customFormat="1" ht="13" x14ac:dyDescent="0.15"/>
    <row r="4491" customFormat="1" ht="13" x14ac:dyDescent="0.15"/>
    <row r="4492" customFormat="1" ht="13" x14ac:dyDescent="0.15"/>
    <row r="4493" customFormat="1" ht="13" x14ac:dyDescent="0.15"/>
    <row r="4494" customFormat="1" ht="13" x14ac:dyDescent="0.15"/>
    <row r="4495" customFormat="1" ht="13" x14ac:dyDescent="0.15"/>
    <row r="4496" customFormat="1" ht="13" x14ac:dyDescent="0.15"/>
    <row r="4497" customFormat="1" ht="13" x14ac:dyDescent="0.15"/>
    <row r="4498" customFormat="1" ht="13" x14ac:dyDescent="0.15"/>
    <row r="4499" customFormat="1" ht="13" x14ac:dyDescent="0.15"/>
    <row r="4500" customFormat="1" ht="13" x14ac:dyDescent="0.15"/>
    <row r="4501" customFormat="1" ht="13" x14ac:dyDescent="0.15"/>
    <row r="4502" customFormat="1" ht="13" x14ac:dyDescent="0.15"/>
    <row r="4503" customFormat="1" ht="13" x14ac:dyDescent="0.15"/>
    <row r="4504" customFormat="1" ht="13" x14ac:dyDescent="0.15"/>
    <row r="4505" customFormat="1" ht="13" x14ac:dyDescent="0.15"/>
    <row r="4506" customFormat="1" ht="13" x14ac:dyDescent="0.15"/>
    <row r="4507" customFormat="1" ht="13" x14ac:dyDescent="0.15"/>
    <row r="4508" customFormat="1" ht="13" x14ac:dyDescent="0.15"/>
    <row r="4509" customFormat="1" ht="13" x14ac:dyDescent="0.15"/>
    <row r="4510" customFormat="1" ht="13" x14ac:dyDescent="0.15"/>
    <row r="4511" customFormat="1" ht="13" x14ac:dyDescent="0.15"/>
    <row r="4512" customFormat="1" ht="13" x14ac:dyDescent="0.15"/>
    <row r="4513" customFormat="1" ht="13" x14ac:dyDescent="0.15"/>
    <row r="4514" customFormat="1" ht="13" x14ac:dyDescent="0.15"/>
    <row r="4515" customFormat="1" ht="13" x14ac:dyDescent="0.15"/>
    <row r="4516" customFormat="1" ht="13" x14ac:dyDescent="0.15"/>
    <row r="4517" customFormat="1" ht="13" x14ac:dyDescent="0.15"/>
    <row r="4518" customFormat="1" ht="13" x14ac:dyDescent="0.15"/>
    <row r="4519" customFormat="1" ht="13" x14ac:dyDescent="0.15"/>
    <row r="4520" customFormat="1" ht="13" x14ac:dyDescent="0.15"/>
    <row r="4521" customFormat="1" ht="13" x14ac:dyDescent="0.15"/>
    <row r="4522" customFormat="1" ht="13" x14ac:dyDescent="0.15"/>
    <row r="4523" customFormat="1" ht="13" x14ac:dyDescent="0.15"/>
    <row r="4524" customFormat="1" ht="13" x14ac:dyDescent="0.15"/>
    <row r="4525" customFormat="1" ht="13" x14ac:dyDescent="0.15"/>
    <row r="4526" customFormat="1" ht="13" x14ac:dyDescent="0.15"/>
    <row r="4527" customFormat="1" ht="13" x14ac:dyDescent="0.15"/>
    <row r="4528" customFormat="1" ht="13" x14ac:dyDescent="0.15"/>
    <row r="4529" customFormat="1" ht="13" x14ac:dyDescent="0.15"/>
    <row r="4530" customFormat="1" ht="13" x14ac:dyDescent="0.15"/>
    <row r="4531" customFormat="1" ht="13" x14ac:dyDescent="0.15"/>
    <row r="4532" customFormat="1" ht="13" x14ac:dyDescent="0.15"/>
    <row r="4533" customFormat="1" ht="13" x14ac:dyDescent="0.15"/>
    <row r="4534" customFormat="1" ht="13" x14ac:dyDescent="0.15"/>
    <row r="4535" customFormat="1" ht="13" x14ac:dyDescent="0.15"/>
    <row r="4536" customFormat="1" ht="13" x14ac:dyDescent="0.15"/>
    <row r="4537" customFormat="1" ht="13" x14ac:dyDescent="0.15"/>
    <row r="4538" customFormat="1" ht="13" x14ac:dyDescent="0.15"/>
    <row r="4539" customFormat="1" ht="13" x14ac:dyDescent="0.15"/>
    <row r="4540" customFormat="1" ht="13" x14ac:dyDescent="0.15"/>
    <row r="4541" customFormat="1" ht="13" x14ac:dyDescent="0.15"/>
    <row r="4542" customFormat="1" ht="13" x14ac:dyDescent="0.15"/>
    <row r="4543" customFormat="1" ht="13" x14ac:dyDescent="0.15"/>
    <row r="4544" customFormat="1" ht="13" x14ac:dyDescent="0.15"/>
    <row r="4545" customFormat="1" ht="13" x14ac:dyDescent="0.15"/>
    <row r="4546" customFormat="1" ht="13" x14ac:dyDescent="0.15"/>
    <row r="4547" customFormat="1" ht="13" x14ac:dyDescent="0.15"/>
    <row r="4548" customFormat="1" ht="13" x14ac:dyDescent="0.15"/>
    <row r="4549" customFormat="1" ht="13" x14ac:dyDescent="0.15"/>
    <row r="4550" customFormat="1" ht="13" x14ac:dyDescent="0.15"/>
    <row r="4551" customFormat="1" ht="13" x14ac:dyDescent="0.15"/>
    <row r="4552" customFormat="1" ht="13" x14ac:dyDescent="0.15"/>
    <row r="4553" customFormat="1" ht="13" x14ac:dyDescent="0.15"/>
    <row r="4554" customFormat="1" ht="13" x14ac:dyDescent="0.15"/>
    <row r="4555" customFormat="1" ht="13" x14ac:dyDescent="0.15"/>
    <row r="4556" customFormat="1" ht="13" x14ac:dyDescent="0.15"/>
    <row r="4557" customFormat="1" ht="13" x14ac:dyDescent="0.15"/>
    <row r="4558" customFormat="1" ht="13" x14ac:dyDescent="0.15"/>
    <row r="4559" customFormat="1" ht="13" x14ac:dyDescent="0.15"/>
    <row r="4560" customFormat="1" ht="13" x14ac:dyDescent="0.15"/>
    <row r="4561" customFormat="1" ht="13" x14ac:dyDescent="0.15"/>
    <row r="4562" customFormat="1" ht="13" x14ac:dyDescent="0.15"/>
    <row r="4563" customFormat="1" ht="13" x14ac:dyDescent="0.15"/>
    <row r="4564" customFormat="1" ht="13" x14ac:dyDescent="0.15"/>
    <row r="4565" customFormat="1" ht="13" x14ac:dyDescent="0.15"/>
    <row r="4566" customFormat="1" ht="13" x14ac:dyDescent="0.15"/>
    <row r="4567" customFormat="1" ht="13" x14ac:dyDescent="0.15"/>
    <row r="4568" customFormat="1" ht="13" x14ac:dyDescent="0.15"/>
    <row r="4569" customFormat="1" ht="13" x14ac:dyDescent="0.15"/>
    <row r="4570" customFormat="1" ht="13" x14ac:dyDescent="0.15"/>
    <row r="4571" customFormat="1" ht="13" x14ac:dyDescent="0.15"/>
    <row r="4572" customFormat="1" ht="13" x14ac:dyDescent="0.15"/>
    <row r="4573" customFormat="1" ht="13" x14ac:dyDescent="0.15"/>
    <row r="4574" customFormat="1" ht="13" x14ac:dyDescent="0.15"/>
    <row r="4575" customFormat="1" ht="13" x14ac:dyDescent="0.15"/>
    <row r="4576" customFormat="1" ht="13" x14ac:dyDescent="0.15"/>
    <row r="4577" customFormat="1" ht="13" x14ac:dyDescent="0.15"/>
    <row r="4578" customFormat="1" ht="13" x14ac:dyDescent="0.15"/>
    <row r="4579" customFormat="1" ht="13" x14ac:dyDescent="0.15"/>
    <row r="4580" customFormat="1" ht="13" x14ac:dyDescent="0.15"/>
    <row r="4581" customFormat="1" ht="13" x14ac:dyDescent="0.15"/>
    <row r="4582" customFormat="1" ht="13" x14ac:dyDescent="0.15"/>
    <row r="4583" customFormat="1" ht="13" x14ac:dyDescent="0.15"/>
    <row r="4584" customFormat="1" ht="13" x14ac:dyDescent="0.15"/>
    <row r="4585" customFormat="1" ht="13" x14ac:dyDescent="0.15"/>
    <row r="4586" customFormat="1" ht="13" x14ac:dyDescent="0.15"/>
    <row r="4587" customFormat="1" ht="13" x14ac:dyDescent="0.15"/>
    <row r="4588" customFormat="1" ht="13" x14ac:dyDescent="0.15"/>
    <row r="4589" customFormat="1" ht="13" x14ac:dyDescent="0.15"/>
    <row r="4590" customFormat="1" ht="13" x14ac:dyDescent="0.15"/>
    <row r="4591" customFormat="1" ht="13" x14ac:dyDescent="0.15"/>
    <row r="4592" customFormat="1" ht="13" x14ac:dyDescent="0.15"/>
    <row r="4593" customFormat="1" ht="13" x14ac:dyDescent="0.15"/>
    <row r="4594" customFormat="1" ht="13" x14ac:dyDescent="0.15"/>
    <row r="4595" customFormat="1" ht="13" x14ac:dyDescent="0.15"/>
    <row r="4596" customFormat="1" ht="13" x14ac:dyDescent="0.15"/>
    <row r="4597" customFormat="1" ht="13" x14ac:dyDescent="0.15"/>
    <row r="4598" customFormat="1" ht="13" x14ac:dyDescent="0.15"/>
    <row r="4599" customFormat="1" ht="13" x14ac:dyDescent="0.15"/>
    <row r="4600" customFormat="1" ht="13" x14ac:dyDescent="0.15"/>
    <row r="4601" customFormat="1" ht="13" x14ac:dyDescent="0.15"/>
    <row r="4602" customFormat="1" ht="13" x14ac:dyDescent="0.15"/>
    <row r="4603" customFormat="1" ht="13" x14ac:dyDescent="0.15"/>
    <row r="4604" customFormat="1" ht="13" x14ac:dyDescent="0.15"/>
    <row r="4605" customFormat="1" ht="13" x14ac:dyDescent="0.15"/>
    <row r="4606" customFormat="1" ht="13" x14ac:dyDescent="0.15"/>
    <row r="4607" customFormat="1" ht="13" x14ac:dyDescent="0.15"/>
    <row r="4608" customFormat="1" ht="13" x14ac:dyDescent="0.15"/>
    <row r="4609" customFormat="1" ht="13" x14ac:dyDescent="0.15"/>
    <row r="4610" customFormat="1" ht="13" x14ac:dyDescent="0.15"/>
    <row r="4611" customFormat="1" ht="13" x14ac:dyDescent="0.15"/>
    <row r="4612" customFormat="1" ht="13" x14ac:dyDescent="0.15"/>
    <row r="4613" customFormat="1" ht="13" x14ac:dyDescent="0.15"/>
    <row r="4614" customFormat="1" ht="13" x14ac:dyDescent="0.15"/>
    <row r="4615" customFormat="1" ht="13" x14ac:dyDescent="0.15"/>
    <row r="4616" customFormat="1" ht="13" x14ac:dyDescent="0.15"/>
    <row r="4617" customFormat="1" ht="13" x14ac:dyDescent="0.15"/>
    <row r="4618" customFormat="1" ht="13" x14ac:dyDescent="0.15"/>
    <row r="4619" customFormat="1" ht="13" x14ac:dyDescent="0.15"/>
    <row r="4620" customFormat="1" ht="13" x14ac:dyDescent="0.15"/>
    <row r="4621" customFormat="1" ht="13" x14ac:dyDescent="0.15"/>
    <row r="4622" customFormat="1" ht="13" x14ac:dyDescent="0.15"/>
    <row r="4623" customFormat="1" ht="13" x14ac:dyDescent="0.15"/>
    <row r="4624" customFormat="1" ht="13" x14ac:dyDescent="0.15"/>
    <row r="4625" customFormat="1" ht="13" x14ac:dyDescent="0.15"/>
    <row r="4626" customFormat="1" ht="13" x14ac:dyDescent="0.15"/>
    <row r="4627" customFormat="1" ht="13" x14ac:dyDescent="0.15"/>
    <row r="4628" customFormat="1" ht="13" x14ac:dyDescent="0.15"/>
    <row r="4629" customFormat="1" ht="13" x14ac:dyDescent="0.15"/>
    <row r="4630" customFormat="1" ht="13" x14ac:dyDescent="0.15"/>
    <row r="4631" customFormat="1" ht="13" x14ac:dyDescent="0.15"/>
    <row r="4632" customFormat="1" ht="13" x14ac:dyDescent="0.15"/>
    <row r="4633" customFormat="1" ht="13" x14ac:dyDescent="0.15"/>
    <row r="4634" customFormat="1" ht="13" x14ac:dyDescent="0.15"/>
    <row r="4635" customFormat="1" ht="13" x14ac:dyDescent="0.15"/>
    <row r="4636" customFormat="1" ht="13" x14ac:dyDescent="0.15"/>
    <row r="4637" customFormat="1" ht="13" x14ac:dyDescent="0.15"/>
    <row r="4638" customFormat="1" ht="13" x14ac:dyDescent="0.15"/>
    <row r="4639" customFormat="1" ht="13" x14ac:dyDescent="0.15"/>
    <row r="4640" customFormat="1" ht="13" x14ac:dyDescent="0.15"/>
    <row r="4641" customFormat="1" ht="13" x14ac:dyDescent="0.15"/>
    <row r="4642" customFormat="1" ht="13" x14ac:dyDescent="0.15"/>
    <row r="4643" customFormat="1" ht="13" x14ac:dyDescent="0.15"/>
    <row r="4644" customFormat="1" ht="13" x14ac:dyDescent="0.15"/>
    <row r="4645" customFormat="1" ht="13" x14ac:dyDescent="0.15"/>
    <row r="4646" customFormat="1" ht="13" x14ac:dyDescent="0.15"/>
    <row r="4647" customFormat="1" ht="13" x14ac:dyDescent="0.15"/>
    <row r="4648" customFormat="1" ht="13" x14ac:dyDescent="0.15"/>
    <row r="4649" customFormat="1" ht="13" x14ac:dyDescent="0.15"/>
    <row r="4650" customFormat="1" ht="13" x14ac:dyDescent="0.15"/>
    <row r="4651" customFormat="1" ht="13" x14ac:dyDescent="0.15"/>
    <row r="4652" customFormat="1" ht="13" x14ac:dyDescent="0.15"/>
    <row r="4653" customFormat="1" ht="13" x14ac:dyDescent="0.15"/>
    <row r="4654" customFormat="1" ht="13" x14ac:dyDescent="0.15"/>
    <row r="4655" customFormat="1" ht="13" x14ac:dyDescent="0.15"/>
    <row r="4656" customFormat="1" ht="13" x14ac:dyDescent="0.15"/>
    <row r="4657" customFormat="1" ht="13" x14ac:dyDescent="0.15"/>
    <row r="4658" customFormat="1" ht="13" x14ac:dyDescent="0.15"/>
    <row r="4659" customFormat="1" ht="13" x14ac:dyDescent="0.15"/>
    <row r="4660" customFormat="1" ht="13" x14ac:dyDescent="0.15"/>
    <row r="4661" customFormat="1" ht="13" x14ac:dyDescent="0.15"/>
    <row r="4662" customFormat="1" ht="13" x14ac:dyDescent="0.15"/>
    <row r="4663" customFormat="1" ht="13" x14ac:dyDescent="0.15"/>
    <row r="4664" customFormat="1" ht="13" x14ac:dyDescent="0.15"/>
    <row r="4665" customFormat="1" ht="13" x14ac:dyDescent="0.15"/>
    <row r="4666" customFormat="1" ht="13" x14ac:dyDescent="0.15"/>
    <row r="4667" customFormat="1" ht="13" x14ac:dyDescent="0.15"/>
    <row r="4668" customFormat="1" ht="13" x14ac:dyDescent="0.15"/>
    <row r="4669" customFormat="1" ht="13" x14ac:dyDescent="0.15"/>
    <row r="4670" customFormat="1" ht="13" x14ac:dyDescent="0.15"/>
    <row r="4671" customFormat="1" ht="13" x14ac:dyDescent="0.15"/>
    <row r="4672" customFormat="1" ht="13" x14ac:dyDescent="0.15"/>
    <row r="4673" customFormat="1" ht="13" x14ac:dyDescent="0.15"/>
    <row r="4674" customFormat="1" ht="13" x14ac:dyDescent="0.15"/>
    <row r="4675" customFormat="1" ht="13" x14ac:dyDescent="0.15"/>
    <row r="4676" customFormat="1" ht="13" x14ac:dyDescent="0.15"/>
    <row r="4677" customFormat="1" ht="13" x14ac:dyDescent="0.15"/>
    <row r="4678" customFormat="1" ht="13" x14ac:dyDescent="0.15"/>
    <row r="4679" customFormat="1" ht="13" x14ac:dyDescent="0.15"/>
    <row r="4680" customFormat="1" ht="13" x14ac:dyDescent="0.15"/>
    <row r="4681" customFormat="1" ht="13" x14ac:dyDescent="0.15"/>
    <row r="4682" customFormat="1" ht="13" x14ac:dyDescent="0.15"/>
    <row r="4683" customFormat="1" ht="13" x14ac:dyDescent="0.15"/>
    <row r="4684" customFormat="1" ht="13" x14ac:dyDescent="0.15"/>
    <row r="4685" customFormat="1" ht="13" x14ac:dyDescent="0.15"/>
    <row r="4686" customFormat="1" ht="13" x14ac:dyDescent="0.15"/>
    <row r="4687" customFormat="1" ht="13" x14ac:dyDescent="0.15"/>
    <row r="4688" customFormat="1" ht="13" x14ac:dyDescent="0.15"/>
    <row r="4689" customFormat="1" ht="13" x14ac:dyDescent="0.15"/>
    <row r="4690" customFormat="1" ht="13" x14ac:dyDescent="0.15"/>
    <row r="4691" customFormat="1" ht="13" x14ac:dyDescent="0.15"/>
    <row r="4692" customFormat="1" ht="13" x14ac:dyDescent="0.15"/>
    <row r="4693" customFormat="1" ht="13" x14ac:dyDescent="0.15"/>
    <row r="4694" customFormat="1" ht="13" x14ac:dyDescent="0.15"/>
    <row r="4695" customFormat="1" ht="13" x14ac:dyDescent="0.15"/>
    <row r="4696" customFormat="1" ht="13" x14ac:dyDescent="0.15"/>
    <row r="4697" customFormat="1" ht="13" x14ac:dyDescent="0.15"/>
    <row r="4698" customFormat="1" ht="13" x14ac:dyDescent="0.15"/>
    <row r="4699" customFormat="1" ht="13" x14ac:dyDescent="0.15"/>
    <row r="4700" customFormat="1" ht="13" x14ac:dyDescent="0.15"/>
    <row r="4701" customFormat="1" ht="13" x14ac:dyDescent="0.15"/>
    <row r="4702" customFormat="1" ht="13" x14ac:dyDescent="0.15"/>
    <row r="4703" customFormat="1" ht="13" x14ac:dyDescent="0.15"/>
    <row r="4704" customFormat="1" ht="13" x14ac:dyDescent="0.15"/>
    <row r="4705" customFormat="1" ht="13" x14ac:dyDescent="0.15"/>
    <row r="4706" customFormat="1" ht="13" x14ac:dyDescent="0.15"/>
    <row r="4707" customFormat="1" ht="13" x14ac:dyDescent="0.15"/>
    <row r="4708" customFormat="1" ht="13" x14ac:dyDescent="0.15"/>
    <row r="4709" customFormat="1" ht="13" x14ac:dyDescent="0.15"/>
    <row r="4710" customFormat="1" ht="13" x14ac:dyDescent="0.15"/>
    <row r="4711" customFormat="1" ht="13" x14ac:dyDescent="0.15"/>
    <row r="4712" customFormat="1" ht="13" x14ac:dyDescent="0.15"/>
    <row r="4713" customFormat="1" ht="13" x14ac:dyDescent="0.15"/>
    <row r="4714" customFormat="1" ht="13" x14ac:dyDescent="0.15"/>
    <row r="4715" customFormat="1" ht="13" x14ac:dyDescent="0.15"/>
    <row r="4716" customFormat="1" ht="13" x14ac:dyDescent="0.15"/>
    <row r="4717" customFormat="1" ht="13" x14ac:dyDescent="0.15"/>
    <row r="4718" customFormat="1" ht="13" x14ac:dyDescent="0.15"/>
    <row r="4719" customFormat="1" ht="13" x14ac:dyDescent="0.15"/>
    <row r="4720" customFormat="1" ht="13" x14ac:dyDescent="0.15"/>
    <row r="4721" customFormat="1" ht="13" x14ac:dyDescent="0.15"/>
    <row r="4722" customFormat="1" ht="13" x14ac:dyDescent="0.15"/>
    <row r="4723" customFormat="1" ht="13" x14ac:dyDescent="0.15"/>
    <row r="4724" customFormat="1" ht="13" x14ac:dyDescent="0.15"/>
    <row r="4725" customFormat="1" ht="13" x14ac:dyDescent="0.15"/>
    <row r="4726" customFormat="1" ht="13" x14ac:dyDescent="0.15"/>
    <row r="4727" customFormat="1" ht="13" x14ac:dyDescent="0.15"/>
    <row r="4728" customFormat="1" ht="13" x14ac:dyDescent="0.15"/>
    <row r="4729" customFormat="1" ht="13" x14ac:dyDescent="0.15"/>
    <row r="4730" customFormat="1" ht="13" x14ac:dyDescent="0.15"/>
    <row r="4731" customFormat="1" ht="13" x14ac:dyDescent="0.15"/>
    <row r="4732" customFormat="1" ht="13" x14ac:dyDescent="0.15"/>
    <row r="4733" customFormat="1" ht="13" x14ac:dyDescent="0.15"/>
    <row r="4734" customFormat="1" ht="13" x14ac:dyDescent="0.15"/>
    <row r="4735" customFormat="1" ht="13" x14ac:dyDescent="0.15"/>
    <row r="4736" customFormat="1" ht="13" x14ac:dyDescent="0.15"/>
    <row r="4737" customFormat="1" ht="13" x14ac:dyDescent="0.15"/>
    <row r="4738" customFormat="1" ht="13" x14ac:dyDescent="0.15"/>
    <row r="4739" customFormat="1" ht="13" x14ac:dyDescent="0.15"/>
    <row r="4740" customFormat="1" ht="13" x14ac:dyDescent="0.15"/>
    <row r="4741" customFormat="1" ht="13" x14ac:dyDescent="0.15"/>
    <row r="4742" customFormat="1" ht="13" x14ac:dyDescent="0.15"/>
    <row r="4743" customFormat="1" ht="13" x14ac:dyDescent="0.15"/>
    <row r="4744" customFormat="1" ht="13" x14ac:dyDescent="0.15"/>
    <row r="4745" customFormat="1" ht="13" x14ac:dyDescent="0.15"/>
    <row r="4746" customFormat="1" ht="13" x14ac:dyDescent="0.15"/>
    <row r="4747" customFormat="1" ht="13" x14ac:dyDescent="0.15"/>
    <row r="4748" customFormat="1" ht="13" x14ac:dyDescent="0.15"/>
    <row r="4749" customFormat="1" ht="13" x14ac:dyDescent="0.15"/>
    <row r="4750" customFormat="1" ht="13" x14ac:dyDescent="0.15"/>
    <row r="4751" customFormat="1" ht="13" x14ac:dyDescent="0.15"/>
    <row r="4752" customFormat="1" ht="13" x14ac:dyDescent="0.15"/>
    <row r="4753" customFormat="1" ht="13" x14ac:dyDescent="0.15"/>
    <row r="4754" customFormat="1" ht="13" x14ac:dyDescent="0.15"/>
    <row r="4755" customFormat="1" ht="13" x14ac:dyDescent="0.15"/>
    <row r="4756" customFormat="1" ht="13" x14ac:dyDescent="0.15"/>
    <row r="4757" customFormat="1" ht="13" x14ac:dyDescent="0.15"/>
    <row r="4758" customFormat="1" ht="13" x14ac:dyDescent="0.15"/>
    <row r="4759" customFormat="1" ht="13" x14ac:dyDescent="0.15"/>
    <row r="4760" customFormat="1" ht="13" x14ac:dyDescent="0.15"/>
    <row r="4761" customFormat="1" ht="13" x14ac:dyDescent="0.15"/>
    <row r="4762" customFormat="1" ht="13" x14ac:dyDescent="0.15"/>
    <row r="4763" customFormat="1" ht="13" x14ac:dyDescent="0.15"/>
    <row r="4764" customFormat="1" ht="13" x14ac:dyDescent="0.15"/>
    <row r="4765" customFormat="1" ht="13" x14ac:dyDescent="0.15"/>
    <row r="4766" customFormat="1" ht="13" x14ac:dyDescent="0.15"/>
    <row r="4767" customFormat="1" ht="13" x14ac:dyDescent="0.15"/>
    <row r="4768" customFormat="1" ht="13" x14ac:dyDescent="0.15"/>
    <row r="4769" customFormat="1" ht="13" x14ac:dyDescent="0.15"/>
    <row r="4770" customFormat="1" ht="13" x14ac:dyDescent="0.15"/>
    <row r="4771" customFormat="1" ht="13" x14ac:dyDescent="0.15"/>
    <row r="4772" customFormat="1" ht="13" x14ac:dyDescent="0.15"/>
    <row r="4773" customFormat="1" ht="13" x14ac:dyDescent="0.15"/>
    <row r="4774" customFormat="1" ht="13" x14ac:dyDescent="0.15"/>
    <row r="4775" customFormat="1" ht="13" x14ac:dyDescent="0.15"/>
    <row r="4776" customFormat="1" ht="13" x14ac:dyDescent="0.15"/>
    <row r="4777" customFormat="1" ht="13" x14ac:dyDescent="0.15"/>
    <row r="4778" customFormat="1" ht="13" x14ac:dyDescent="0.15"/>
    <row r="4779" customFormat="1" ht="13" x14ac:dyDescent="0.15"/>
    <row r="4780" customFormat="1" ht="13" x14ac:dyDescent="0.15"/>
    <row r="4781" customFormat="1" ht="13" x14ac:dyDescent="0.15"/>
    <row r="4782" customFormat="1" ht="13" x14ac:dyDescent="0.15"/>
    <row r="4783" customFormat="1" ht="13" x14ac:dyDescent="0.15"/>
    <row r="4784" customFormat="1" ht="13" x14ac:dyDescent="0.15"/>
    <row r="4785" customFormat="1" ht="13" x14ac:dyDescent="0.15"/>
    <row r="4786" customFormat="1" ht="13" x14ac:dyDescent="0.15"/>
    <row r="4787" customFormat="1" ht="13" x14ac:dyDescent="0.15"/>
    <row r="4788" customFormat="1" ht="13" x14ac:dyDescent="0.15"/>
    <row r="4789" customFormat="1" ht="13" x14ac:dyDescent="0.15"/>
    <row r="4790" customFormat="1" ht="13" x14ac:dyDescent="0.15"/>
    <row r="4791" customFormat="1" ht="13" x14ac:dyDescent="0.15"/>
    <row r="4792" customFormat="1" ht="13" x14ac:dyDescent="0.15"/>
    <row r="4793" customFormat="1" ht="13" x14ac:dyDescent="0.15"/>
    <row r="4794" customFormat="1" ht="13" x14ac:dyDescent="0.15"/>
    <row r="4795" customFormat="1" ht="13" x14ac:dyDescent="0.15"/>
    <row r="4796" customFormat="1" ht="13" x14ac:dyDescent="0.15"/>
    <row r="4797" customFormat="1" ht="13" x14ac:dyDescent="0.15"/>
    <row r="4798" customFormat="1" ht="13" x14ac:dyDescent="0.15"/>
    <row r="4799" customFormat="1" ht="13" x14ac:dyDescent="0.15"/>
    <row r="4800" customFormat="1" ht="13" x14ac:dyDescent="0.15"/>
    <row r="4801" customFormat="1" ht="13" x14ac:dyDescent="0.15"/>
    <row r="4802" customFormat="1" ht="13" x14ac:dyDescent="0.15"/>
    <row r="4803" customFormat="1" ht="13" x14ac:dyDescent="0.15"/>
    <row r="4804" customFormat="1" ht="13" x14ac:dyDescent="0.15"/>
    <row r="4805" customFormat="1" ht="13" x14ac:dyDescent="0.15"/>
    <row r="4806" customFormat="1" ht="13" x14ac:dyDescent="0.15"/>
    <row r="4807" customFormat="1" ht="13" x14ac:dyDescent="0.15"/>
    <row r="4808" customFormat="1" ht="13" x14ac:dyDescent="0.15"/>
    <row r="4809" customFormat="1" ht="13" x14ac:dyDescent="0.15"/>
    <row r="4810" customFormat="1" ht="13" x14ac:dyDescent="0.15"/>
    <row r="4811" customFormat="1" ht="13" x14ac:dyDescent="0.15"/>
    <row r="4812" customFormat="1" ht="13" x14ac:dyDescent="0.15"/>
    <row r="4813" customFormat="1" ht="13" x14ac:dyDescent="0.15"/>
    <row r="4814" customFormat="1" ht="13" x14ac:dyDescent="0.15"/>
    <row r="4815" customFormat="1" ht="13" x14ac:dyDescent="0.15"/>
    <row r="4816" customFormat="1" ht="13" x14ac:dyDescent="0.15"/>
    <row r="4817" customFormat="1" ht="13" x14ac:dyDescent="0.15"/>
    <row r="4818" customFormat="1" ht="13" x14ac:dyDescent="0.15"/>
    <row r="4819" customFormat="1" ht="13" x14ac:dyDescent="0.15"/>
    <row r="4820" customFormat="1" ht="13" x14ac:dyDescent="0.15"/>
    <row r="4821" customFormat="1" ht="13" x14ac:dyDescent="0.15"/>
    <row r="4822" customFormat="1" ht="13" x14ac:dyDescent="0.15"/>
    <row r="4823" customFormat="1" ht="13" x14ac:dyDescent="0.15"/>
    <row r="4824" customFormat="1" ht="13" x14ac:dyDescent="0.15"/>
    <row r="4825" customFormat="1" ht="13" x14ac:dyDescent="0.15"/>
    <row r="4826" customFormat="1" ht="13" x14ac:dyDescent="0.15"/>
    <row r="4827" customFormat="1" ht="13" x14ac:dyDescent="0.15"/>
    <row r="4828" customFormat="1" ht="13" x14ac:dyDescent="0.15"/>
    <row r="4829" customFormat="1" ht="13" x14ac:dyDescent="0.15"/>
    <row r="4830" customFormat="1" ht="13" x14ac:dyDescent="0.15"/>
    <row r="4831" customFormat="1" ht="13" x14ac:dyDescent="0.15"/>
    <row r="4832" customFormat="1" ht="13" x14ac:dyDescent="0.15"/>
    <row r="4833" customFormat="1" ht="13" x14ac:dyDescent="0.15"/>
    <row r="4834" customFormat="1" ht="13" x14ac:dyDescent="0.15"/>
    <row r="4835" customFormat="1" ht="13" x14ac:dyDescent="0.15"/>
    <row r="4836" customFormat="1" ht="13" x14ac:dyDescent="0.15"/>
    <row r="4837" customFormat="1" ht="13" x14ac:dyDescent="0.15"/>
    <row r="4838" customFormat="1" ht="13" x14ac:dyDescent="0.15"/>
    <row r="4839" customFormat="1" ht="13" x14ac:dyDescent="0.15"/>
    <row r="4840" customFormat="1" ht="13" x14ac:dyDescent="0.15"/>
    <row r="4841" customFormat="1" ht="13" x14ac:dyDescent="0.15"/>
    <row r="4842" customFormat="1" ht="13" x14ac:dyDescent="0.15"/>
    <row r="4843" customFormat="1" ht="13" x14ac:dyDescent="0.15"/>
    <row r="4844" customFormat="1" ht="13" x14ac:dyDescent="0.15"/>
    <row r="4845" customFormat="1" ht="13" x14ac:dyDescent="0.15"/>
    <row r="4846" customFormat="1" ht="13" x14ac:dyDescent="0.15"/>
    <row r="4847" customFormat="1" ht="13" x14ac:dyDescent="0.15"/>
    <row r="4848" customFormat="1" ht="13" x14ac:dyDescent="0.15"/>
    <row r="4849" customFormat="1" ht="13" x14ac:dyDescent="0.15"/>
    <row r="4850" customFormat="1" ht="13" x14ac:dyDescent="0.15"/>
    <row r="4851" customFormat="1" ht="13" x14ac:dyDescent="0.15"/>
    <row r="4852" customFormat="1" ht="13" x14ac:dyDescent="0.15"/>
    <row r="4853" customFormat="1" ht="13" x14ac:dyDescent="0.15"/>
    <row r="4854" customFormat="1" ht="13" x14ac:dyDescent="0.15"/>
    <row r="4855" customFormat="1" ht="13" x14ac:dyDescent="0.15"/>
    <row r="4856" customFormat="1" ht="13" x14ac:dyDescent="0.15"/>
    <row r="4857" customFormat="1" ht="13" x14ac:dyDescent="0.15"/>
    <row r="4858" customFormat="1" ht="13" x14ac:dyDescent="0.15"/>
    <row r="4859" customFormat="1" ht="13" x14ac:dyDescent="0.15"/>
    <row r="4860" customFormat="1" ht="13" x14ac:dyDescent="0.15"/>
    <row r="4861" customFormat="1" ht="13" x14ac:dyDescent="0.15"/>
    <row r="4862" customFormat="1" ht="13" x14ac:dyDescent="0.15"/>
    <row r="4863" customFormat="1" ht="13" x14ac:dyDescent="0.15"/>
    <row r="4864" customFormat="1" ht="13" x14ac:dyDescent="0.15"/>
    <row r="4865" customFormat="1" ht="13" x14ac:dyDescent="0.15"/>
    <row r="4866" customFormat="1" ht="13" x14ac:dyDescent="0.15"/>
    <row r="4867" customFormat="1" ht="13" x14ac:dyDescent="0.15"/>
    <row r="4868" customFormat="1" ht="13" x14ac:dyDescent="0.15"/>
    <row r="4869" customFormat="1" ht="13" x14ac:dyDescent="0.15"/>
    <row r="4870" customFormat="1" ht="13" x14ac:dyDescent="0.15"/>
    <row r="4871" customFormat="1" ht="13" x14ac:dyDescent="0.15"/>
    <row r="4872" customFormat="1" ht="13" x14ac:dyDescent="0.15"/>
    <row r="4873" customFormat="1" ht="13" x14ac:dyDescent="0.15"/>
    <row r="4874" customFormat="1" ht="13" x14ac:dyDescent="0.15"/>
    <row r="4875" customFormat="1" ht="13" x14ac:dyDescent="0.15"/>
    <row r="4876" customFormat="1" ht="13" x14ac:dyDescent="0.15"/>
    <row r="4877" customFormat="1" ht="13" x14ac:dyDescent="0.15"/>
    <row r="4878" customFormat="1" ht="13" x14ac:dyDescent="0.15"/>
    <row r="4879" customFormat="1" ht="13" x14ac:dyDescent="0.15"/>
    <row r="4880" customFormat="1" ht="13" x14ac:dyDescent="0.15"/>
    <row r="4881" customFormat="1" ht="13" x14ac:dyDescent="0.15"/>
    <row r="4882" customFormat="1" ht="13" x14ac:dyDescent="0.15"/>
    <row r="4883" customFormat="1" ht="13" x14ac:dyDescent="0.15"/>
    <row r="4884" customFormat="1" ht="13" x14ac:dyDescent="0.15"/>
    <row r="4885" customFormat="1" ht="13" x14ac:dyDescent="0.15"/>
    <row r="4886" customFormat="1" ht="13" x14ac:dyDescent="0.15"/>
    <row r="4887" customFormat="1" ht="13" x14ac:dyDescent="0.15"/>
    <row r="4888" customFormat="1" ht="13" x14ac:dyDescent="0.15"/>
    <row r="4889" customFormat="1" ht="13" x14ac:dyDescent="0.15"/>
    <row r="4890" customFormat="1" ht="13" x14ac:dyDescent="0.15"/>
    <row r="4891" customFormat="1" ht="13" x14ac:dyDescent="0.15"/>
    <row r="4892" customFormat="1" ht="13" x14ac:dyDescent="0.15"/>
    <row r="4893" customFormat="1" ht="13" x14ac:dyDescent="0.15"/>
    <row r="4894" customFormat="1" ht="13" x14ac:dyDescent="0.15"/>
    <row r="4895" customFormat="1" ht="13" x14ac:dyDescent="0.15"/>
    <row r="4896" customFormat="1" ht="13" x14ac:dyDescent="0.15"/>
    <row r="4897" customFormat="1" ht="13" x14ac:dyDescent="0.15"/>
    <row r="4898" customFormat="1" ht="13" x14ac:dyDescent="0.15"/>
    <row r="4899" customFormat="1" ht="13" x14ac:dyDescent="0.15"/>
    <row r="4900" customFormat="1" ht="13" x14ac:dyDescent="0.15"/>
    <row r="4901" customFormat="1" ht="13" x14ac:dyDescent="0.15"/>
    <row r="4902" customFormat="1" ht="13" x14ac:dyDescent="0.15"/>
    <row r="4903" customFormat="1" ht="13" x14ac:dyDescent="0.15"/>
    <row r="4904" customFormat="1" ht="13" x14ac:dyDescent="0.15"/>
    <row r="4905" customFormat="1" ht="13" x14ac:dyDescent="0.15"/>
    <row r="4906" customFormat="1" ht="13" x14ac:dyDescent="0.15"/>
    <row r="4907" customFormat="1" ht="13" x14ac:dyDescent="0.15"/>
    <row r="4908" customFormat="1" ht="13" x14ac:dyDescent="0.15"/>
    <row r="4909" customFormat="1" ht="13" x14ac:dyDescent="0.15"/>
    <row r="4910" customFormat="1" ht="13" x14ac:dyDescent="0.15"/>
    <row r="4911" customFormat="1" ht="13" x14ac:dyDescent="0.15"/>
    <row r="4912" customFormat="1" ht="13" x14ac:dyDescent="0.15"/>
    <row r="4913" customFormat="1" ht="13" x14ac:dyDescent="0.15"/>
    <row r="4914" customFormat="1" ht="13" x14ac:dyDescent="0.15"/>
    <row r="4915" customFormat="1" ht="13" x14ac:dyDescent="0.15"/>
    <row r="4916" customFormat="1" ht="13" x14ac:dyDescent="0.15"/>
    <row r="4917" customFormat="1" ht="13" x14ac:dyDescent="0.15"/>
    <row r="4918" customFormat="1" ht="13" x14ac:dyDescent="0.15"/>
    <row r="4919" customFormat="1" ht="13" x14ac:dyDescent="0.15"/>
    <row r="4920" customFormat="1" ht="13" x14ac:dyDescent="0.15"/>
    <row r="4921" customFormat="1" ht="13" x14ac:dyDescent="0.15"/>
    <row r="4922" customFormat="1" ht="13" x14ac:dyDescent="0.15"/>
    <row r="4923" customFormat="1" ht="13" x14ac:dyDescent="0.15"/>
    <row r="4924" customFormat="1" ht="13" x14ac:dyDescent="0.15"/>
    <row r="4925" customFormat="1" ht="13" x14ac:dyDescent="0.15"/>
    <row r="4926" customFormat="1" ht="13" x14ac:dyDescent="0.15"/>
    <row r="4927" customFormat="1" ht="13" x14ac:dyDescent="0.15"/>
    <row r="4928" customFormat="1" ht="13" x14ac:dyDescent="0.15"/>
    <row r="4929" customFormat="1" ht="13" x14ac:dyDescent="0.15"/>
    <row r="4930" customFormat="1" ht="13" x14ac:dyDescent="0.15"/>
    <row r="4931" customFormat="1" ht="13" x14ac:dyDescent="0.15"/>
    <row r="4932" customFormat="1" ht="13" x14ac:dyDescent="0.15"/>
    <row r="4933" customFormat="1" ht="13" x14ac:dyDescent="0.15"/>
    <row r="4934" customFormat="1" ht="13" x14ac:dyDescent="0.15"/>
    <row r="4935" customFormat="1" ht="13" x14ac:dyDescent="0.15"/>
    <row r="4936" customFormat="1" ht="13" x14ac:dyDescent="0.15"/>
    <row r="4937" customFormat="1" ht="13" x14ac:dyDescent="0.15"/>
    <row r="4938" customFormat="1" ht="13" x14ac:dyDescent="0.15"/>
    <row r="4939" customFormat="1" ht="13" x14ac:dyDescent="0.15"/>
    <row r="4940" customFormat="1" ht="13" x14ac:dyDescent="0.15"/>
    <row r="4941" customFormat="1" ht="13" x14ac:dyDescent="0.15"/>
    <row r="4942" customFormat="1" ht="13" x14ac:dyDescent="0.15"/>
    <row r="4943" customFormat="1" ht="13" x14ac:dyDescent="0.15"/>
    <row r="4944" customFormat="1" ht="13" x14ac:dyDescent="0.15"/>
    <row r="4945" customFormat="1" ht="13" x14ac:dyDescent="0.15"/>
    <row r="4946" customFormat="1" ht="13" x14ac:dyDescent="0.15"/>
    <row r="4947" customFormat="1" ht="13" x14ac:dyDescent="0.15"/>
    <row r="4948" customFormat="1" ht="13" x14ac:dyDescent="0.15"/>
    <row r="4949" customFormat="1" ht="13" x14ac:dyDescent="0.15"/>
    <row r="4950" customFormat="1" ht="13" x14ac:dyDescent="0.15"/>
    <row r="4951" customFormat="1" ht="13" x14ac:dyDescent="0.15"/>
    <row r="4952" customFormat="1" ht="13" x14ac:dyDescent="0.15"/>
    <row r="4953" customFormat="1" ht="13" x14ac:dyDescent="0.15"/>
    <row r="4954" customFormat="1" ht="13" x14ac:dyDescent="0.15"/>
    <row r="4955" customFormat="1" ht="13" x14ac:dyDescent="0.15"/>
    <row r="4956" customFormat="1" ht="13" x14ac:dyDescent="0.15"/>
    <row r="4957" customFormat="1" ht="13" x14ac:dyDescent="0.15"/>
    <row r="4958" customFormat="1" ht="13" x14ac:dyDescent="0.15"/>
    <row r="4959" customFormat="1" ht="13" x14ac:dyDescent="0.15"/>
    <row r="4960" customFormat="1" ht="13" x14ac:dyDescent="0.15"/>
    <row r="4961" customFormat="1" ht="13" x14ac:dyDescent="0.15"/>
    <row r="4962" customFormat="1" ht="13" x14ac:dyDescent="0.15"/>
    <row r="4963" customFormat="1" ht="13" x14ac:dyDescent="0.15"/>
    <row r="4964" customFormat="1" ht="13" x14ac:dyDescent="0.15"/>
    <row r="4965" customFormat="1" ht="13" x14ac:dyDescent="0.15"/>
    <row r="4966" customFormat="1" ht="13" x14ac:dyDescent="0.15"/>
    <row r="4967" customFormat="1" ht="13" x14ac:dyDescent="0.15"/>
    <row r="4968" customFormat="1" ht="13" x14ac:dyDescent="0.15"/>
    <row r="4969" customFormat="1" ht="13" x14ac:dyDescent="0.15"/>
    <row r="4970" customFormat="1" ht="13" x14ac:dyDescent="0.15"/>
    <row r="4971" customFormat="1" ht="13" x14ac:dyDescent="0.15"/>
    <row r="4972" customFormat="1" ht="13" x14ac:dyDescent="0.15"/>
    <row r="4973" customFormat="1" ht="13" x14ac:dyDescent="0.15"/>
    <row r="4974" customFormat="1" ht="13" x14ac:dyDescent="0.15"/>
    <row r="4975" customFormat="1" ht="13" x14ac:dyDescent="0.15"/>
    <row r="4976" customFormat="1" ht="13" x14ac:dyDescent="0.15"/>
    <row r="4977" customFormat="1" ht="13" x14ac:dyDescent="0.15"/>
    <row r="4978" customFormat="1" ht="13" x14ac:dyDescent="0.15"/>
    <row r="4979" customFormat="1" ht="13" x14ac:dyDescent="0.15"/>
    <row r="4980" customFormat="1" ht="13" x14ac:dyDescent="0.15"/>
    <row r="4981" customFormat="1" ht="13" x14ac:dyDescent="0.15"/>
    <row r="4982" customFormat="1" ht="13" x14ac:dyDescent="0.15"/>
    <row r="4983" customFormat="1" ht="13" x14ac:dyDescent="0.15"/>
    <row r="4984" customFormat="1" ht="13" x14ac:dyDescent="0.15"/>
    <row r="4985" customFormat="1" ht="13" x14ac:dyDescent="0.15"/>
    <row r="4986" customFormat="1" ht="13" x14ac:dyDescent="0.15"/>
    <row r="4987" customFormat="1" ht="13" x14ac:dyDescent="0.15"/>
    <row r="4988" customFormat="1" ht="13" x14ac:dyDescent="0.15"/>
    <row r="4989" customFormat="1" ht="13" x14ac:dyDescent="0.15"/>
    <row r="4990" customFormat="1" ht="13" x14ac:dyDescent="0.15"/>
    <row r="4991" customFormat="1" ht="13" x14ac:dyDescent="0.15"/>
    <row r="4992" customFormat="1" ht="13" x14ac:dyDescent="0.15"/>
    <row r="4993" customFormat="1" ht="13" x14ac:dyDescent="0.15"/>
    <row r="4994" customFormat="1" ht="13" x14ac:dyDescent="0.15"/>
    <row r="4995" customFormat="1" ht="13" x14ac:dyDescent="0.15"/>
    <row r="4996" customFormat="1" ht="13" x14ac:dyDescent="0.15"/>
    <row r="4997" customFormat="1" ht="13" x14ac:dyDescent="0.15"/>
    <row r="4998" customFormat="1" ht="13" x14ac:dyDescent="0.15"/>
    <row r="4999" customFormat="1" ht="13" x14ac:dyDescent="0.15"/>
    <row r="5000" customFormat="1" ht="13" x14ac:dyDescent="0.15"/>
    <row r="5001" customFormat="1" ht="13" x14ac:dyDescent="0.15"/>
    <row r="5002" customFormat="1" ht="13" x14ac:dyDescent="0.15"/>
    <row r="5003" customFormat="1" ht="13" x14ac:dyDescent="0.15"/>
    <row r="5004" customFormat="1" ht="13" x14ac:dyDescent="0.15"/>
    <row r="5005" customFormat="1" ht="13" x14ac:dyDescent="0.15"/>
    <row r="5006" customFormat="1" ht="13" x14ac:dyDescent="0.15"/>
    <row r="5007" customFormat="1" ht="13" x14ac:dyDescent="0.15"/>
    <row r="5008" customFormat="1" ht="13" x14ac:dyDescent="0.15"/>
    <row r="5009" customFormat="1" ht="13" x14ac:dyDescent="0.15"/>
    <row r="5010" customFormat="1" ht="13" x14ac:dyDescent="0.15"/>
    <row r="5011" customFormat="1" ht="13" x14ac:dyDescent="0.15"/>
    <row r="5012" customFormat="1" ht="13" x14ac:dyDescent="0.15"/>
    <row r="5013" customFormat="1" ht="13" x14ac:dyDescent="0.15"/>
    <row r="5014" customFormat="1" ht="13" x14ac:dyDescent="0.15"/>
    <row r="5015" customFormat="1" ht="13" x14ac:dyDescent="0.15"/>
    <row r="5016" customFormat="1" ht="13" x14ac:dyDescent="0.15"/>
    <row r="5017" customFormat="1" ht="13" x14ac:dyDescent="0.15"/>
    <row r="5018" customFormat="1" ht="13" x14ac:dyDescent="0.15"/>
    <row r="5019" customFormat="1" ht="13" x14ac:dyDescent="0.15"/>
    <row r="5020" customFormat="1" ht="13" x14ac:dyDescent="0.15"/>
    <row r="5021" customFormat="1" ht="13" x14ac:dyDescent="0.15"/>
    <row r="5022" customFormat="1" ht="13" x14ac:dyDescent="0.15"/>
    <row r="5023" customFormat="1" ht="13" x14ac:dyDescent="0.15"/>
    <row r="5024" customFormat="1" ht="13" x14ac:dyDescent="0.15"/>
    <row r="5025" customFormat="1" ht="13" x14ac:dyDescent="0.15"/>
    <row r="5026" customFormat="1" ht="13" x14ac:dyDescent="0.15"/>
    <row r="5027" customFormat="1" ht="13" x14ac:dyDescent="0.15"/>
    <row r="5028" customFormat="1" ht="13" x14ac:dyDescent="0.15"/>
    <row r="5029" customFormat="1" ht="13" x14ac:dyDescent="0.15"/>
    <row r="5030" customFormat="1" ht="13" x14ac:dyDescent="0.15"/>
    <row r="5031" customFormat="1" ht="13" x14ac:dyDescent="0.15"/>
    <row r="5032" customFormat="1" ht="13" x14ac:dyDescent="0.15"/>
    <row r="5033" customFormat="1" ht="13" x14ac:dyDescent="0.15"/>
    <row r="5034" customFormat="1" ht="13" x14ac:dyDescent="0.15"/>
    <row r="5035" customFormat="1" ht="13" x14ac:dyDescent="0.15"/>
    <row r="5036" customFormat="1" ht="13" x14ac:dyDescent="0.15"/>
    <row r="5037" customFormat="1" ht="13" x14ac:dyDescent="0.15"/>
    <row r="5038" customFormat="1" ht="13" x14ac:dyDescent="0.15"/>
    <row r="5039" customFormat="1" ht="13" x14ac:dyDescent="0.15"/>
    <row r="5040" customFormat="1" ht="13" x14ac:dyDescent="0.15"/>
    <row r="5041" customFormat="1" ht="13" x14ac:dyDescent="0.15"/>
    <row r="5042" customFormat="1" ht="13" x14ac:dyDescent="0.15"/>
    <row r="5043" customFormat="1" ht="13" x14ac:dyDescent="0.15"/>
    <row r="5044" customFormat="1" ht="13" x14ac:dyDescent="0.15"/>
    <row r="5045" customFormat="1" ht="13" x14ac:dyDescent="0.15"/>
    <row r="5046" customFormat="1" ht="13" x14ac:dyDescent="0.15"/>
    <row r="5047" customFormat="1" ht="13" x14ac:dyDescent="0.15"/>
    <row r="5048" customFormat="1" ht="13" x14ac:dyDescent="0.15"/>
    <row r="5049" customFormat="1" ht="13" x14ac:dyDescent="0.15"/>
    <row r="5050" customFormat="1" ht="13" x14ac:dyDescent="0.15"/>
    <row r="5051" customFormat="1" ht="13" x14ac:dyDescent="0.15"/>
    <row r="5052" customFormat="1" ht="13" x14ac:dyDescent="0.15"/>
    <row r="5053" customFormat="1" ht="13" x14ac:dyDescent="0.15"/>
    <row r="5054" customFormat="1" ht="13" x14ac:dyDescent="0.15"/>
    <row r="5055" customFormat="1" ht="13" x14ac:dyDescent="0.15"/>
    <row r="5056" customFormat="1" ht="13" x14ac:dyDescent="0.15"/>
    <row r="5057" customFormat="1" ht="13" x14ac:dyDescent="0.15"/>
    <row r="5058" customFormat="1" ht="13" x14ac:dyDescent="0.15"/>
    <row r="5059" customFormat="1" ht="13" x14ac:dyDescent="0.15"/>
    <row r="5060" customFormat="1" ht="13" x14ac:dyDescent="0.15"/>
    <row r="5061" customFormat="1" ht="13" x14ac:dyDescent="0.15"/>
    <row r="5062" customFormat="1" ht="13" x14ac:dyDescent="0.15"/>
    <row r="5063" customFormat="1" ht="13" x14ac:dyDescent="0.15"/>
    <row r="5064" customFormat="1" ht="13" x14ac:dyDescent="0.15"/>
    <row r="5065" customFormat="1" ht="13" x14ac:dyDescent="0.15"/>
    <row r="5066" customFormat="1" ht="13" x14ac:dyDescent="0.15"/>
    <row r="5067" customFormat="1" ht="13" x14ac:dyDescent="0.15"/>
    <row r="5068" customFormat="1" ht="13" x14ac:dyDescent="0.15"/>
    <row r="5069" customFormat="1" ht="13" x14ac:dyDescent="0.15"/>
    <row r="5070" customFormat="1" ht="13" x14ac:dyDescent="0.15"/>
    <row r="5071" customFormat="1" ht="13" x14ac:dyDescent="0.15"/>
    <row r="5072" customFormat="1" ht="13" x14ac:dyDescent="0.15"/>
    <row r="5073" customFormat="1" ht="13" x14ac:dyDescent="0.15"/>
    <row r="5074" customFormat="1" ht="13" x14ac:dyDescent="0.15"/>
    <row r="5075" customFormat="1" ht="13" x14ac:dyDescent="0.15"/>
    <row r="5076" customFormat="1" ht="13" x14ac:dyDescent="0.15"/>
    <row r="5077" customFormat="1" ht="13" x14ac:dyDescent="0.15"/>
    <row r="5078" customFormat="1" ht="13" x14ac:dyDescent="0.15"/>
    <row r="5079" customFormat="1" ht="13" x14ac:dyDescent="0.15"/>
    <row r="5080" customFormat="1" ht="13" x14ac:dyDescent="0.15"/>
    <row r="5081" customFormat="1" ht="13" x14ac:dyDescent="0.15"/>
    <row r="5082" customFormat="1" ht="13" x14ac:dyDescent="0.15"/>
    <row r="5083" customFormat="1" ht="13" x14ac:dyDescent="0.15"/>
    <row r="5084" customFormat="1" ht="13" x14ac:dyDescent="0.15"/>
    <row r="5085" customFormat="1" ht="13" x14ac:dyDescent="0.15"/>
    <row r="5086" customFormat="1" ht="13" x14ac:dyDescent="0.15"/>
    <row r="5087" customFormat="1" ht="13" x14ac:dyDescent="0.15"/>
    <row r="5088" customFormat="1" ht="13" x14ac:dyDescent="0.15"/>
    <row r="5089" customFormat="1" ht="13" x14ac:dyDescent="0.15"/>
    <row r="5090" customFormat="1" ht="13" x14ac:dyDescent="0.15"/>
    <row r="5091" customFormat="1" ht="13" x14ac:dyDescent="0.15"/>
    <row r="5092" customFormat="1" ht="13" x14ac:dyDescent="0.15"/>
    <row r="5093" customFormat="1" ht="13" x14ac:dyDescent="0.15"/>
    <row r="5094" customFormat="1" ht="13" x14ac:dyDescent="0.15"/>
    <row r="5095" customFormat="1" ht="13" x14ac:dyDescent="0.15"/>
    <row r="5096" customFormat="1" ht="13" x14ac:dyDescent="0.15"/>
    <row r="5097" customFormat="1" ht="13" x14ac:dyDescent="0.15"/>
    <row r="5098" customFormat="1" ht="13" x14ac:dyDescent="0.15"/>
    <row r="5099" customFormat="1" ht="13" x14ac:dyDescent="0.15"/>
    <row r="5100" customFormat="1" ht="13" x14ac:dyDescent="0.15"/>
    <row r="5101" customFormat="1" ht="13" x14ac:dyDescent="0.15"/>
    <row r="5102" customFormat="1" ht="13" x14ac:dyDescent="0.15"/>
    <row r="5103" customFormat="1" ht="13" x14ac:dyDescent="0.15"/>
    <row r="5104" customFormat="1" ht="13" x14ac:dyDescent="0.15"/>
    <row r="5105" customFormat="1" ht="13" x14ac:dyDescent="0.15"/>
    <row r="5106" customFormat="1" ht="13" x14ac:dyDescent="0.15"/>
    <row r="5107" customFormat="1" ht="13" x14ac:dyDescent="0.15"/>
    <row r="5108" customFormat="1" ht="13" x14ac:dyDescent="0.15"/>
    <row r="5109" customFormat="1" ht="13" x14ac:dyDescent="0.15"/>
    <row r="5110" customFormat="1" ht="13" x14ac:dyDescent="0.15"/>
    <row r="5111" customFormat="1" ht="13" x14ac:dyDescent="0.15"/>
    <row r="5112" customFormat="1" ht="13" x14ac:dyDescent="0.15"/>
    <row r="5113" customFormat="1" ht="13" x14ac:dyDescent="0.15"/>
    <row r="5114" customFormat="1" ht="13" x14ac:dyDescent="0.15"/>
    <row r="5115" customFormat="1" ht="13" x14ac:dyDescent="0.15"/>
    <row r="5116" customFormat="1" ht="13" x14ac:dyDescent="0.15"/>
    <row r="5117" customFormat="1" ht="13" x14ac:dyDescent="0.15"/>
    <row r="5118" customFormat="1" ht="13" x14ac:dyDescent="0.15"/>
    <row r="5119" customFormat="1" ht="13" x14ac:dyDescent="0.15"/>
    <row r="5120" customFormat="1" ht="13" x14ac:dyDescent="0.15"/>
    <row r="5121" customFormat="1" ht="13" x14ac:dyDescent="0.15"/>
    <row r="5122" customFormat="1" ht="13" x14ac:dyDescent="0.15"/>
    <row r="5123" customFormat="1" ht="13" x14ac:dyDescent="0.15"/>
    <row r="5124" customFormat="1" ht="13" x14ac:dyDescent="0.15"/>
    <row r="5125" customFormat="1" ht="13" x14ac:dyDescent="0.15"/>
    <row r="5126" customFormat="1" ht="13" x14ac:dyDescent="0.15"/>
    <row r="5127" customFormat="1" ht="13" x14ac:dyDescent="0.15"/>
    <row r="5128" customFormat="1" ht="13" x14ac:dyDescent="0.15"/>
    <row r="5129" customFormat="1" ht="13" x14ac:dyDescent="0.15"/>
    <row r="5130" customFormat="1" ht="13" x14ac:dyDescent="0.15"/>
    <row r="5131" customFormat="1" ht="13" x14ac:dyDescent="0.15"/>
    <row r="5132" customFormat="1" ht="13" x14ac:dyDescent="0.15"/>
    <row r="5133" customFormat="1" ht="13" x14ac:dyDescent="0.15"/>
    <row r="5134" customFormat="1" ht="13" x14ac:dyDescent="0.15"/>
    <row r="5135" customFormat="1" ht="13" x14ac:dyDescent="0.15"/>
    <row r="5136" customFormat="1" ht="13" x14ac:dyDescent="0.15"/>
    <row r="5137" customFormat="1" ht="13" x14ac:dyDescent="0.15"/>
    <row r="5138" customFormat="1" ht="13" x14ac:dyDescent="0.15"/>
    <row r="5139" customFormat="1" ht="13" x14ac:dyDescent="0.15"/>
    <row r="5140" customFormat="1" ht="13" x14ac:dyDescent="0.15"/>
    <row r="5141" customFormat="1" ht="13" x14ac:dyDescent="0.15"/>
    <row r="5142" customFormat="1" ht="13" x14ac:dyDescent="0.15"/>
    <row r="5143" customFormat="1" ht="13" x14ac:dyDescent="0.15"/>
    <row r="5144" customFormat="1" ht="13" x14ac:dyDescent="0.15"/>
    <row r="5145" customFormat="1" ht="13" x14ac:dyDescent="0.15"/>
    <row r="5146" customFormat="1" ht="13" x14ac:dyDescent="0.15"/>
    <row r="5147" customFormat="1" ht="13" x14ac:dyDescent="0.15"/>
    <row r="5148" customFormat="1" ht="13" x14ac:dyDescent="0.15"/>
    <row r="5149" customFormat="1" ht="13" x14ac:dyDescent="0.15"/>
    <row r="5150" customFormat="1" ht="13" x14ac:dyDescent="0.15"/>
    <row r="5151" customFormat="1" ht="13" x14ac:dyDescent="0.15"/>
    <row r="5152" customFormat="1" ht="13" x14ac:dyDescent="0.15"/>
    <row r="5153" customFormat="1" ht="13" x14ac:dyDescent="0.15"/>
    <row r="5154" customFormat="1" ht="13" x14ac:dyDescent="0.15"/>
    <row r="5155" customFormat="1" ht="13" x14ac:dyDescent="0.15"/>
    <row r="5156" customFormat="1" ht="13" x14ac:dyDescent="0.15"/>
    <row r="5157" customFormat="1" ht="13" x14ac:dyDescent="0.15"/>
    <row r="5158" customFormat="1" ht="13" x14ac:dyDescent="0.15"/>
    <row r="5159" customFormat="1" ht="13" x14ac:dyDescent="0.15"/>
    <row r="5160" customFormat="1" ht="13" x14ac:dyDescent="0.15"/>
    <row r="5161" customFormat="1" ht="13" x14ac:dyDescent="0.15"/>
    <row r="5162" customFormat="1" ht="13" x14ac:dyDescent="0.15"/>
    <row r="5163" customFormat="1" ht="13" x14ac:dyDescent="0.15"/>
    <row r="5164" customFormat="1" ht="13" x14ac:dyDescent="0.15"/>
    <row r="5165" customFormat="1" ht="13" x14ac:dyDescent="0.15"/>
    <row r="5166" customFormat="1" ht="13" x14ac:dyDescent="0.15"/>
    <row r="5167" customFormat="1" ht="13" x14ac:dyDescent="0.15"/>
    <row r="5168" customFormat="1" ht="13" x14ac:dyDescent="0.15"/>
    <row r="5169" customFormat="1" ht="13" x14ac:dyDescent="0.15"/>
    <row r="5170" customFormat="1" ht="13" x14ac:dyDescent="0.15"/>
    <row r="5171" customFormat="1" ht="13" x14ac:dyDescent="0.15"/>
    <row r="5172" customFormat="1" ht="13" x14ac:dyDescent="0.15"/>
    <row r="5173" customFormat="1" ht="13" x14ac:dyDescent="0.15"/>
    <row r="5174" customFormat="1" ht="13" x14ac:dyDescent="0.15"/>
    <row r="5175" customFormat="1" ht="13" x14ac:dyDescent="0.15"/>
    <row r="5176" customFormat="1" ht="13" x14ac:dyDescent="0.15"/>
    <row r="5177" customFormat="1" ht="13" x14ac:dyDescent="0.15"/>
    <row r="5178" customFormat="1" ht="13" x14ac:dyDescent="0.15"/>
    <row r="5179" customFormat="1" ht="13" x14ac:dyDescent="0.15"/>
    <row r="5180" customFormat="1" ht="13" x14ac:dyDescent="0.15"/>
    <row r="5181" customFormat="1" ht="13" x14ac:dyDescent="0.15"/>
    <row r="5182" customFormat="1" ht="13" x14ac:dyDescent="0.15"/>
    <row r="5183" customFormat="1" ht="13" x14ac:dyDescent="0.15"/>
    <row r="5184" customFormat="1" ht="13" x14ac:dyDescent="0.15"/>
    <row r="5185" customFormat="1" ht="13" x14ac:dyDescent="0.15"/>
    <row r="5186" customFormat="1" ht="13" x14ac:dyDescent="0.15"/>
    <row r="5187" customFormat="1" ht="13" x14ac:dyDescent="0.15"/>
    <row r="5188" customFormat="1" ht="13" x14ac:dyDescent="0.15"/>
    <row r="5189" customFormat="1" ht="13" x14ac:dyDescent="0.15"/>
    <row r="5190" customFormat="1" ht="13" x14ac:dyDescent="0.15"/>
    <row r="5191" customFormat="1" ht="13" x14ac:dyDescent="0.15"/>
    <row r="5192" customFormat="1" ht="13" x14ac:dyDescent="0.15"/>
    <row r="5193" customFormat="1" ht="13" x14ac:dyDescent="0.15"/>
    <row r="5194" customFormat="1" ht="13" x14ac:dyDescent="0.15"/>
    <row r="5195" customFormat="1" ht="13" x14ac:dyDescent="0.15"/>
    <row r="5196" customFormat="1" ht="13" x14ac:dyDescent="0.15"/>
    <row r="5197" customFormat="1" ht="13" x14ac:dyDescent="0.15"/>
    <row r="5198" customFormat="1" ht="13" x14ac:dyDescent="0.15"/>
    <row r="5199" customFormat="1" ht="13" x14ac:dyDescent="0.15"/>
    <row r="5200" customFormat="1" ht="13" x14ac:dyDescent="0.15"/>
    <row r="5201" customFormat="1" ht="13" x14ac:dyDescent="0.15"/>
    <row r="5202" customFormat="1" ht="13" x14ac:dyDescent="0.15"/>
    <row r="5203" customFormat="1" ht="13" x14ac:dyDescent="0.15"/>
    <row r="5204" customFormat="1" ht="13" x14ac:dyDescent="0.15"/>
    <row r="5205" customFormat="1" ht="13" x14ac:dyDescent="0.15"/>
    <row r="5206" customFormat="1" ht="13" x14ac:dyDescent="0.15"/>
    <row r="5207" customFormat="1" ht="13" x14ac:dyDescent="0.15"/>
    <row r="5208" customFormat="1" ht="13" x14ac:dyDescent="0.15"/>
    <row r="5209" customFormat="1" ht="13" x14ac:dyDescent="0.15"/>
    <row r="5210" customFormat="1" ht="13" x14ac:dyDescent="0.15"/>
    <row r="5211" customFormat="1" ht="13" x14ac:dyDescent="0.15"/>
    <row r="5212" customFormat="1" ht="13" x14ac:dyDescent="0.15"/>
    <row r="5213" customFormat="1" ht="13" x14ac:dyDescent="0.15"/>
    <row r="5214" customFormat="1" ht="13" x14ac:dyDescent="0.15"/>
    <row r="5215" customFormat="1" ht="13" x14ac:dyDescent="0.15"/>
    <row r="5216" customFormat="1" ht="13" x14ac:dyDescent="0.15"/>
    <row r="5217" customFormat="1" ht="13" x14ac:dyDescent="0.15"/>
    <row r="5218" customFormat="1" ht="13" x14ac:dyDescent="0.15"/>
    <row r="5219" customFormat="1" ht="13" x14ac:dyDescent="0.15"/>
    <row r="5220" customFormat="1" ht="13" x14ac:dyDescent="0.15"/>
    <row r="5221" customFormat="1" ht="13" x14ac:dyDescent="0.15"/>
    <row r="5222" customFormat="1" ht="13" x14ac:dyDescent="0.15"/>
    <row r="5223" customFormat="1" ht="13" x14ac:dyDescent="0.15"/>
    <row r="5224" customFormat="1" ht="13" x14ac:dyDescent="0.15"/>
    <row r="5225" customFormat="1" ht="13" x14ac:dyDescent="0.15"/>
    <row r="5226" customFormat="1" ht="13" x14ac:dyDescent="0.15"/>
    <row r="5227" customFormat="1" ht="13" x14ac:dyDescent="0.15"/>
    <row r="5228" customFormat="1" ht="13" x14ac:dyDescent="0.15"/>
    <row r="5229" customFormat="1" ht="13" x14ac:dyDescent="0.15"/>
    <row r="5230" customFormat="1" ht="13" x14ac:dyDescent="0.15"/>
    <row r="5231" customFormat="1" ht="13" x14ac:dyDescent="0.15"/>
    <row r="5232" customFormat="1" ht="13" x14ac:dyDescent="0.15"/>
    <row r="5233" customFormat="1" ht="13" x14ac:dyDescent="0.15"/>
    <row r="5234" customFormat="1" ht="13" x14ac:dyDescent="0.15"/>
    <row r="5235" customFormat="1" ht="13" x14ac:dyDescent="0.15"/>
    <row r="5236" customFormat="1" ht="13" x14ac:dyDescent="0.15"/>
    <row r="5237" customFormat="1" ht="13" x14ac:dyDescent="0.15"/>
    <row r="5238" customFormat="1" ht="13" x14ac:dyDescent="0.15"/>
    <row r="5239" customFormat="1" ht="13" x14ac:dyDescent="0.15"/>
    <row r="5240" customFormat="1" ht="13" x14ac:dyDescent="0.15"/>
    <row r="5241" customFormat="1" ht="13" x14ac:dyDescent="0.15"/>
    <row r="5242" customFormat="1" ht="13" x14ac:dyDescent="0.15"/>
    <row r="5243" customFormat="1" ht="13" x14ac:dyDescent="0.15"/>
    <row r="5244" customFormat="1" ht="13" x14ac:dyDescent="0.15"/>
    <row r="5245" customFormat="1" ht="13" x14ac:dyDescent="0.15"/>
    <row r="5246" customFormat="1" ht="13" x14ac:dyDescent="0.15"/>
    <row r="5247" customFormat="1" ht="13" x14ac:dyDescent="0.15"/>
    <row r="5248" customFormat="1" ht="13" x14ac:dyDescent="0.15"/>
    <row r="5249" customFormat="1" ht="13" x14ac:dyDescent="0.15"/>
    <row r="5250" customFormat="1" ht="13" x14ac:dyDescent="0.15"/>
    <row r="5251" customFormat="1" ht="13" x14ac:dyDescent="0.15"/>
    <row r="5252" customFormat="1" ht="13" x14ac:dyDescent="0.15"/>
    <row r="5253" customFormat="1" ht="13" x14ac:dyDescent="0.15"/>
    <row r="5254" customFormat="1" ht="13" x14ac:dyDescent="0.15"/>
    <row r="5255" customFormat="1" ht="13" x14ac:dyDescent="0.15"/>
    <row r="5256" customFormat="1" ht="13" x14ac:dyDescent="0.15"/>
    <row r="5257" customFormat="1" ht="13" x14ac:dyDescent="0.15"/>
    <row r="5258" customFormat="1" ht="13" x14ac:dyDescent="0.15"/>
    <row r="5259" customFormat="1" ht="13" x14ac:dyDescent="0.15"/>
    <row r="5260" customFormat="1" ht="13" x14ac:dyDescent="0.15"/>
    <row r="5261" customFormat="1" ht="13" x14ac:dyDescent="0.15"/>
    <row r="5262" customFormat="1" ht="13" x14ac:dyDescent="0.15"/>
    <row r="5263" customFormat="1" ht="13" x14ac:dyDescent="0.15"/>
    <row r="5264" customFormat="1" ht="13" x14ac:dyDescent="0.15"/>
    <row r="5265" customFormat="1" ht="13" x14ac:dyDescent="0.15"/>
    <row r="5266" customFormat="1" ht="13" x14ac:dyDescent="0.15"/>
    <row r="5267" customFormat="1" ht="13" x14ac:dyDescent="0.15"/>
    <row r="5268" customFormat="1" ht="13" x14ac:dyDescent="0.15"/>
    <row r="5269" customFormat="1" ht="13" x14ac:dyDescent="0.15"/>
    <row r="5270" customFormat="1" ht="13" x14ac:dyDescent="0.15"/>
    <row r="5271" customFormat="1" ht="13" x14ac:dyDescent="0.15"/>
    <row r="5272" customFormat="1" ht="13" x14ac:dyDescent="0.15"/>
    <row r="5273" customFormat="1" ht="13" x14ac:dyDescent="0.15"/>
    <row r="5274" customFormat="1" ht="13" x14ac:dyDescent="0.15"/>
    <row r="5275" customFormat="1" ht="13" x14ac:dyDescent="0.15"/>
    <row r="5276" customFormat="1" ht="13" x14ac:dyDescent="0.15"/>
    <row r="5277" customFormat="1" ht="13" x14ac:dyDescent="0.15"/>
    <row r="5278" customFormat="1" ht="13" x14ac:dyDescent="0.15"/>
    <row r="5279" customFormat="1" ht="13" x14ac:dyDescent="0.15"/>
    <row r="5280" customFormat="1" ht="13" x14ac:dyDescent="0.15"/>
    <row r="5281" customFormat="1" ht="13" x14ac:dyDescent="0.15"/>
    <row r="5282" customFormat="1" ht="13" x14ac:dyDescent="0.15"/>
    <row r="5283" customFormat="1" ht="13" x14ac:dyDescent="0.15"/>
    <row r="5284" customFormat="1" ht="13" x14ac:dyDescent="0.15"/>
    <row r="5285" customFormat="1" ht="13" x14ac:dyDescent="0.15"/>
    <row r="5286" customFormat="1" ht="13" x14ac:dyDescent="0.15"/>
    <row r="5287" customFormat="1" ht="13" x14ac:dyDescent="0.15"/>
    <row r="5288" customFormat="1" ht="13" x14ac:dyDescent="0.15"/>
    <row r="5289" customFormat="1" ht="13" x14ac:dyDescent="0.15"/>
    <row r="5290" customFormat="1" ht="13" x14ac:dyDescent="0.15"/>
    <row r="5291" customFormat="1" ht="13" x14ac:dyDescent="0.15"/>
    <row r="5292" customFormat="1" ht="13" x14ac:dyDescent="0.15"/>
    <row r="5293" customFormat="1" ht="13" x14ac:dyDescent="0.15"/>
    <row r="5294" customFormat="1" ht="13" x14ac:dyDescent="0.15"/>
    <row r="5295" customFormat="1" ht="13" x14ac:dyDescent="0.15"/>
    <row r="5296" customFormat="1" ht="13" x14ac:dyDescent="0.15"/>
    <row r="5297" customFormat="1" ht="13" x14ac:dyDescent="0.15"/>
    <row r="5298" customFormat="1" ht="13" x14ac:dyDescent="0.15"/>
    <row r="5299" customFormat="1" ht="13" x14ac:dyDescent="0.15"/>
    <row r="5300" customFormat="1" ht="13" x14ac:dyDescent="0.15"/>
    <row r="5301" customFormat="1" ht="13" x14ac:dyDescent="0.15"/>
    <row r="5302" customFormat="1" ht="13" x14ac:dyDescent="0.15"/>
    <row r="5303" customFormat="1" ht="13" x14ac:dyDescent="0.15"/>
    <row r="5304" customFormat="1" ht="13" x14ac:dyDescent="0.15"/>
    <row r="5305" customFormat="1" ht="13" x14ac:dyDescent="0.15"/>
    <row r="5306" customFormat="1" ht="13" x14ac:dyDescent="0.15"/>
    <row r="5307" customFormat="1" ht="13" x14ac:dyDescent="0.15"/>
    <row r="5308" customFormat="1" ht="13" x14ac:dyDescent="0.15"/>
    <row r="5309" customFormat="1" ht="13" x14ac:dyDescent="0.15"/>
    <row r="5310" customFormat="1" ht="13" x14ac:dyDescent="0.15"/>
    <row r="5311" customFormat="1" ht="13" x14ac:dyDescent="0.15"/>
    <row r="5312" customFormat="1" ht="13" x14ac:dyDescent="0.15"/>
    <row r="5313" customFormat="1" ht="13" x14ac:dyDescent="0.15"/>
    <row r="5314" customFormat="1" ht="13" x14ac:dyDescent="0.15"/>
    <row r="5315" customFormat="1" ht="13" x14ac:dyDescent="0.15"/>
    <row r="5316" customFormat="1" ht="13" x14ac:dyDescent="0.15"/>
    <row r="5317" customFormat="1" ht="13" x14ac:dyDescent="0.15"/>
    <row r="5318" customFormat="1" ht="13" x14ac:dyDescent="0.15"/>
    <row r="5319" customFormat="1" ht="13" x14ac:dyDescent="0.15"/>
    <row r="5320" customFormat="1" ht="13" x14ac:dyDescent="0.15"/>
    <row r="5321" customFormat="1" ht="13" x14ac:dyDescent="0.15"/>
    <row r="5322" customFormat="1" ht="13" x14ac:dyDescent="0.15"/>
    <row r="5323" customFormat="1" ht="13" x14ac:dyDescent="0.15"/>
    <row r="5324" customFormat="1" ht="13" x14ac:dyDescent="0.15"/>
    <row r="5325" customFormat="1" ht="13" x14ac:dyDescent="0.15"/>
    <row r="5326" customFormat="1" ht="13" x14ac:dyDescent="0.15"/>
    <row r="5327" customFormat="1" ht="13" x14ac:dyDescent="0.15"/>
    <row r="5328" customFormat="1" ht="13" x14ac:dyDescent="0.15"/>
    <row r="5329" customFormat="1" ht="13" x14ac:dyDescent="0.15"/>
    <row r="5330" customFormat="1" ht="13" x14ac:dyDescent="0.15"/>
    <row r="5331" customFormat="1" ht="13" x14ac:dyDescent="0.15"/>
    <row r="5332" customFormat="1" ht="13" x14ac:dyDescent="0.15"/>
    <row r="5333" customFormat="1" ht="13" x14ac:dyDescent="0.15"/>
    <row r="5334" customFormat="1" ht="13" x14ac:dyDescent="0.15"/>
    <row r="5335" customFormat="1" ht="13" x14ac:dyDescent="0.15"/>
    <row r="5336" customFormat="1" ht="13" x14ac:dyDescent="0.15"/>
    <row r="5337" customFormat="1" ht="13" x14ac:dyDescent="0.15"/>
    <row r="5338" customFormat="1" ht="13" x14ac:dyDescent="0.15"/>
    <row r="5339" customFormat="1" ht="13" x14ac:dyDescent="0.15"/>
    <row r="5340" customFormat="1" ht="13" x14ac:dyDescent="0.15"/>
    <row r="5341" customFormat="1" ht="13" x14ac:dyDescent="0.15"/>
    <row r="5342" customFormat="1" ht="13" x14ac:dyDescent="0.15"/>
    <row r="5343" customFormat="1" ht="13" x14ac:dyDescent="0.15"/>
    <row r="5344" customFormat="1" ht="13" x14ac:dyDescent="0.15"/>
    <row r="5345" customFormat="1" ht="13" x14ac:dyDescent="0.15"/>
    <row r="5346" customFormat="1" ht="13" x14ac:dyDescent="0.15"/>
    <row r="5347" customFormat="1" ht="13" x14ac:dyDescent="0.15"/>
    <row r="5348" customFormat="1" ht="13" x14ac:dyDescent="0.15"/>
    <row r="5349" customFormat="1" ht="13" x14ac:dyDescent="0.15"/>
    <row r="5350" customFormat="1" ht="13" x14ac:dyDescent="0.15"/>
    <row r="5351" customFormat="1" ht="13" x14ac:dyDescent="0.15"/>
    <row r="5352" customFormat="1" ht="13" x14ac:dyDescent="0.15"/>
    <row r="5353" customFormat="1" ht="13" x14ac:dyDescent="0.15"/>
    <row r="5354" customFormat="1" ht="13" x14ac:dyDescent="0.15"/>
    <row r="5355" customFormat="1" ht="13" x14ac:dyDescent="0.15"/>
    <row r="5356" customFormat="1" ht="13" x14ac:dyDescent="0.15"/>
    <row r="5357" customFormat="1" ht="13" x14ac:dyDescent="0.15"/>
    <row r="5358" customFormat="1" ht="13" x14ac:dyDescent="0.15"/>
    <row r="5359" customFormat="1" ht="13" x14ac:dyDescent="0.15"/>
    <row r="5360" customFormat="1" ht="13" x14ac:dyDescent="0.15"/>
    <row r="5361" customFormat="1" ht="13" x14ac:dyDescent="0.15"/>
    <row r="5362" customFormat="1" ht="13" x14ac:dyDescent="0.15"/>
    <row r="5363" customFormat="1" ht="13" x14ac:dyDescent="0.15"/>
    <row r="5364" customFormat="1" ht="13" x14ac:dyDescent="0.15"/>
    <row r="5365" customFormat="1" ht="13" x14ac:dyDescent="0.15"/>
    <row r="5366" customFormat="1" ht="13" x14ac:dyDescent="0.15"/>
    <row r="5367" customFormat="1" ht="13" x14ac:dyDescent="0.15"/>
    <row r="5368" customFormat="1" ht="13" x14ac:dyDescent="0.15"/>
    <row r="5369" customFormat="1" ht="13" x14ac:dyDescent="0.15"/>
    <row r="5370" customFormat="1" ht="13" x14ac:dyDescent="0.15"/>
    <row r="5371" customFormat="1" ht="13" x14ac:dyDescent="0.15"/>
    <row r="5372" customFormat="1" ht="13" x14ac:dyDescent="0.15"/>
    <row r="5373" customFormat="1" ht="13" x14ac:dyDescent="0.15"/>
    <row r="5374" customFormat="1" ht="13" x14ac:dyDescent="0.15"/>
    <row r="5375" customFormat="1" ht="13" x14ac:dyDescent="0.15"/>
    <row r="5376" customFormat="1" ht="13" x14ac:dyDescent="0.15"/>
    <row r="5377" customFormat="1" ht="13" x14ac:dyDescent="0.15"/>
    <row r="5378" customFormat="1" ht="13" x14ac:dyDescent="0.15"/>
    <row r="5379" customFormat="1" ht="13" x14ac:dyDescent="0.15"/>
    <row r="5380" customFormat="1" ht="13" x14ac:dyDescent="0.15"/>
    <row r="5381" customFormat="1" ht="13" x14ac:dyDescent="0.15"/>
    <row r="5382" customFormat="1" ht="13" x14ac:dyDescent="0.15"/>
    <row r="5383" customFormat="1" ht="13" x14ac:dyDescent="0.15"/>
    <row r="5384" customFormat="1" ht="13" x14ac:dyDescent="0.15"/>
    <row r="5385" customFormat="1" ht="13" x14ac:dyDescent="0.15"/>
    <row r="5386" customFormat="1" ht="13" x14ac:dyDescent="0.15"/>
    <row r="5387" customFormat="1" ht="13" x14ac:dyDescent="0.15"/>
    <row r="5388" customFormat="1" ht="13" x14ac:dyDescent="0.15"/>
    <row r="5389" customFormat="1" ht="13" x14ac:dyDescent="0.15"/>
    <row r="5390" customFormat="1" ht="13" x14ac:dyDescent="0.15"/>
    <row r="5391" customFormat="1" ht="13" x14ac:dyDescent="0.15"/>
    <row r="5392" customFormat="1" ht="13" x14ac:dyDescent="0.15"/>
    <row r="5393" customFormat="1" ht="13" x14ac:dyDescent="0.15"/>
    <row r="5394" customFormat="1" ht="13" x14ac:dyDescent="0.15"/>
    <row r="5395" customFormat="1" ht="13" x14ac:dyDescent="0.15"/>
    <row r="5396" customFormat="1" ht="13" x14ac:dyDescent="0.15"/>
    <row r="5397" customFormat="1" ht="13" x14ac:dyDescent="0.15"/>
    <row r="5398" customFormat="1" ht="13" x14ac:dyDescent="0.15"/>
    <row r="5399" customFormat="1" ht="13" x14ac:dyDescent="0.15"/>
    <row r="5400" customFormat="1" ht="13" x14ac:dyDescent="0.15"/>
    <row r="5401" customFormat="1" ht="13" x14ac:dyDescent="0.15"/>
    <row r="5402" customFormat="1" ht="13" x14ac:dyDescent="0.15"/>
    <row r="5403" customFormat="1" ht="13" x14ac:dyDescent="0.15"/>
    <row r="5404" customFormat="1" ht="13" x14ac:dyDescent="0.15"/>
    <row r="5405" customFormat="1" ht="13" x14ac:dyDescent="0.15"/>
    <row r="5406" customFormat="1" ht="13" x14ac:dyDescent="0.15"/>
    <row r="5407" customFormat="1" ht="13" x14ac:dyDescent="0.15"/>
    <row r="5408" customFormat="1" ht="13" x14ac:dyDescent="0.15"/>
    <row r="5409" customFormat="1" ht="13" x14ac:dyDescent="0.15"/>
    <row r="5410" customFormat="1" ht="13" x14ac:dyDescent="0.15"/>
    <row r="5411" customFormat="1" ht="13" x14ac:dyDescent="0.15"/>
    <row r="5412" customFormat="1" ht="13" x14ac:dyDescent="0.15"/>
    <row r="5413" customFormat="1" ht="13" x14ac:dyDescent="0.15"/>
    <row r="5414" customFormat="1" ht="13" x14ac:dyDescent="0.15"/>
    <row r="5415" customFormat="1" ht="13" x14ac:dyDescent="0.15"/>
    <row r="5416" customFormat="1" ht="13" x14ac:dyDescent="0.15"/>
    <row r="5417" customFormat="1" ht="13" x14ac:dyDescent="0.15"/>
    <row r="5418" customFormat="1" ht="13" x14ac:dyDescent="0.15"/>
    <row r="5419" customFormat="1" ht="13" x14ac:dyDescent="0.15"/>
    <row r="5420" customFormat="1" ht="13" x14ac:dyDescent="0.15"/>
    <row r="5421" customFormat="1" ht="13" x14ac:dyDescent="0.15"/>
    <row r="5422" customFormat="1" ht="13" x14ac:dyDescent="0.15"/>
    <row r="5423" customFormat="1" ht="13" x14ac:dyDescent="0.15"/>
    <row r="5424" customFormat="1" ht="13" x14ac:dyDescent="0.15"/>
    <row r="5425" customFormat="1" ht="13" x14ac:dyDescent="0.15"/>
    <row r="5426" customFormat="1" ht="13" x14ac:dyDescent="0.15"/>
    <row r="5427" customFormat="1" ht="13" x14ac:dyDescent="0.15"/>
    <row r="5428" customFormat="1" ht="13" x14ac:dyDescent="0.15"/>
    <row r="5429" customFormat="1" ht="13" x14ac:dyDescent="0.15"/>
    <row r="5430" customFormat="1" ht="13" x14ac:dyDescent="0.15"/>
    <row r="5431" customFormat="1" ht="13" x14ac:dyDescent="0.15"/>
    <row r="5432" customFormat="1" ht="13" x14ac:dyDescent="0.15"/>
    <row r="5433" customFormat="1" ht="13" x14ac:dyDescent="0.15"/>
    <row r="5434" customFormat="1" ht="13" x14ac:dyDescent="0.15"/>
    <row r="5435" customFormat="1" ht="13" x14ac:dyDescent="0.15"/>
    <row r="5436" customFormat="1" ht="13" x14ac:dyDescent="0.15"/>
    <row r="5437" customFormat="1" ht="13" x14ac:dyDescent="0.15"/>
    <row r="5438" customFormat="1" ht="13" x14ac:dyDescent="0.15"/>
    <row r="5439" customFormat="1" ht="13" x14ac:dyDescent="0.15"/>
    <row r="5440" customFormat="1" ht="13" x14ac:dyDescent="0.15"/>
    <row r="5441" customFormat="1" ht="13" x14ac:dyDescent="0.15"/>
    <row r="5442" customFormat="1" ht="13" x14ac:dyDescent="0.15"/>
    <row r="5443" customFormat="1" ht="13" x14ac:dyDescent="0.15"/>
    <row r="5444" customFormat="1" ht="13" x14ac:dyDescent="0.15"/>
    <row r="5445" customFormat="1" ht="13" x14ac:dyDescent="0.15"/>
    <row r="5446" customFormat="1" ht="13" x14ac:dyDescent="0.15"/>
    <row r="5447" customFormat="1" ht="13" x14ac:dyDescent="0.15"/>
    <row r="5448" customFormat="1" ht="13" x14ac:dyDescent="0.15"/>
    <row r="5449" customFormat="1" ht="13" x14ac:dyDescent="0.15"/>
    <row r="5450" customFormat="1" ht="13" x14ac:dyDescent="0.15"/>
    <row r="5451" customFormat="1" ht="13" x14ac:dyDescent="0.15"/>
    <row r="5452" customFormat="1" ht="13" x14ac:dyDescent="0.15"/>
    <row r="5453" customFormat="1" ht="13" x14ac:dyDescent="0.15"/>
    <row r="5454" customFormat="1" ht="13" x14ac:dyDescent="0.15"/>
    <row r="5455" customFormat="1" ht="13" x14ac:dyDescent="0.15"/>
    <row r="5456" customFormat="1" ht="13" x14ac:dyDescent="0.15"/>
    <row r="5457" customFormat="1" ht="13" x14ac:dyDescent="0.15"/>
    <row r="5458" customFormat="1" ht="13" x14ac:dyDescent="0.15"/>
    <row r="5459" customFormat="1" ht="13" x14ac:dyDescent="0.15"/>
    <row r="5460" customFormat="1" ht="13" x14ac:dyDescent="0.15"/>
    <row r="5461" customFormat="1" ht="13" x14ac:dyDescent="0.15"/>
    <row r="5462" customFormat="1" ht="13" x14ac:dyDescent="0.15"/>
    <row r="5463" customFormat="1" ht="13" x14ac:dyDescent="0.15"/>
    <row r="5464" customFormat="1" ht="13" x14ac:dyDescent="0.15"/>
    <row r="5465" customFormat="1" ht="13" x14ac:dyDescent="0.15"/>
    <row r="5466" customFormat="1" ht="13" x14ac:dyDescent="0.15"/>
    <row r="5467" customFormat="1" ht="13" x14ac:dyDescent="0.15"/>
    <row r="5468" customFormat="1" ht="13" x14ac:dyDescent="0.15"/>
    <row r="5469" customFormat="1" ht="13" x14ac:dyDescent="0.15"/>
    <row r="5470" customFormat="1" ht="13" x14ac:dyDescent="0.15"/>
    <row r="5471" customFormat="1" ht="13" x14ac:dyDescent="0.15"/>
    <row r="5472" customFormat="1" ht="13" x14ac:dyDescent="0.15"/>
    <row r="5473" customFormat="1" ht="13" x14ac:dyDescent="0.15"/>
    <row r="5474" customFormat="1" ht="13" x14ac:dyDescent="0.15"/>
    <row r="5475" customFormat="1" ht="13" x14ac:dyDescent="0.15"/>
    <row r="5476" customFormat="1" ht="13" x14ac:dyDescent="0.15"/>
    <row r="5477" customFormat="1" ht="13" x14ac:dyDescent="0.15"/>
    <row r="5478" customFormat="1" ht="13" x14ac:dyDescent="0.15"/>
    <row r="5479" customFormat="1" ht="13" x14ac:dyDescent="0.15"/>
    <row r="5480" customFormat="1" ht="13" x14ac:dyDescent="0.15"/>
    <row r="5481" customFormat="1" ht="13" x14ac:dyDescent="0.15"/>
    <row r="5482" customFormat="1" ht="13" x14ac:dyDescent="0.15"/>
    <row r="5483" customFormat="1" ht="13" x14ac:dyDescent="0.15"/>
    <row r="5484" customFormat="1" ht="13" x14ac:dyDescent="0.15"/>
    <row r="5485" customFormat="1" ht="13" x14ac:dyDescent="0.15"/>
    <row r="5486" customFormat="1" ht="13" x14ac:dyDescent="0.15"/>
    <row r="5487" customFormat="1" ht="13" x14ac:dyDescent="0.15"/>
    <row r="5488" customFormat="1" ht="13" x14ac:dyDescent="0.15"/>
    <row r="5489" customFormat="1" ht="13" x14ac:dyDescent="0.15"/>
    <row r="5490" customFormat="1" ht="13" x14ac:dyDescent="0.15"/>
    <row r="5491" customFormat="1" ht="13" x14ac:dyDescent="0.15"/>
    <row r="5492" customFormat="1" ht="13" x14ac:dyDescent="0.15"/>
    <row r="5493" customFormat="1" ht="13" x14ac:dyDescent="0.15"/>
    <row r="5494" customFormat="1" ht="13" x14ac:dyDescent="0.15"/>
    <row r="5495" customFormat="1" ht="13" x14ac:dyDescent="0.15"/>
    <row r="5496" customFormat="1" ht="13" x14ac:dyDescent="0.15"/>
    <row r="5497" customFormat="1" ht="13" x14ac:dyDescent="0.15"/>
    <row r="5498" customFormat="1" ht="13" x14ac:dyDescent="0.15"/>
    <row r="5499" customFormat="1" ht="13" x14ac:dyDescent="0.15"/>
    <row r="5500" customFormat="1" ht="13" x14ac:dyDescent="0.15"/>
    <row r="5501" customFormat="1" ht="13" x14ac:dyDescent="0.15"/>
    <row r="5502" customFormat="1" ht="13" x14ac:dyDescent="0.15"/>
    <row r="5503" customFormat="1" ht="13" x14ac:dyDescent="0.15"/>
    <row r="5504" customFormat="1" ht="13" x14ac:dyDescent="0.15"/>
    <row r="5505" customFormat="1" ht="13" x14ac:dyDescent="0.15"/>
    <row r="5506" customFormat="1" ht="13" x14ac:dyDescent="0.15"/>
    <row r="5507" customFormat="1" ht="13" x14ac:dyDescent="0.15"/>
    <row r="5508" customFormat="1" ht="13" x14ac:dyDescent="0.15"/>
    <row r="5509" customFormat="1" ht="13" x14ac:dyDescent="0.15"/>
    <row r="5510" customFormat="1" ht="13" x14ac:dyDescent="0.15"/>
    <row r="5511" customFormat="1" ht="13" x14ac:dyDescent="0.15"/>
    <row r="5512" customFormat="1" ht="13" x14ac:dyDescent="0.15"/>
    <row r="5513" customFormat="1" ht="13" x14ac:dyDescent="0.15"/>
    <row r="5514" customFormat="1" ht="13" x14ac:dyDescent="0.15"/>
    <row r="5515" customFormat="1" ht="13" x14ac:dyDescent="0.15"/>
    <row r="5516" customFormat="1" ht="13" x14ac:dyDescent="0.15"/>
    <row r="5517" customFormat="1" ht="13" x14ac:dyDescent="0.15"/>
    <row r="5518" customFormat="1" ht="13" x14ac:dyDescent="0.15"/>
    <row r="5519" customFormat="1" ht="13" x14ac:dyDescent="0.15"/>
    <row r="5520" customFormat="1" ht="13" x14ac:dyDescent="0.15"/>
    <row r="5521" customFormat="1" ht="13" x14ac:dyDescent="0.15"/>
    <row r="5522" customFormat="1" ht="13" x14ac:dyDescent="0.15"/>
    <row r="5523" customFormat="1" ht="13" x14ac:dyDescent="0.15"/>
    <row r="5524" customFormat="1" ht="13" x14ac:dyDescent="0.15"/>
    <row r="5525" customFormat="1" ht="13" x14ac:dyDescent="0.15"/>
    <row r="5526" customFormat="1" ht="13" x14ac:dyDescent="0.15"/>
    <row r="5527" customFormat="1" ht="13" x14ac:dyDescent="0.15"/>
    <row r="5528" customFormat="1" ht="13" x14ac:dyDescent="0.15"/>
    <row r="5529" customFormat="1" ht="13" x14ac:dyDescent="0.15"/>
    <row r="5530" customFormat="1" ht="13" x14ac:dyDescent="0.15"/>
    <row r="5531" customFormat="1" ht="13" x14ac:dyDescent="0.15"/>
    <row r="5532" customFormat="1" ht="13" x14ac:dyDescent="0.15"/>
    <row r="5533" customFormat="1" ht="13" x14ac:dyDescent="0.15"/>
    <row r="5534" customFormat="1" ht="13" x14ac:dyDescent="0.15"/>
    <row r="5535" customFormat="1" ht="13" x14ac:dyDescent="0.15"/>
    <row r="5536" customFormat="1" ht="13" x14ac:dyDescent="0.15"/>
    <row r="5537" customFormat="1" ht="13" x14ac:dyDescent="0.15"/>
    <row r="5538" customFormat="1" ht="13" x14ac:dyDescent="0.15"/>
    <row r="5539" customFormat="1" ht="13" x14ac:dyDescent="0.15"/>
    <row r="5540" customFormat="1" ht="13" x14ac:dyDescent="0.15"/>
    <row r="5541" customFormat="1" ht="13" x14ac:dyDescent="0.15"/>
    <row r="5542" customFormat="1" ht="13" x14ac:dyDescent="0.15"/>
    <row r="5543" customFormat="1" ht="13" x14ac:dyDescent="0.15"/>
    <row r="5544" customFormat="1" ht="13" x14ac:dyDescent="0.15"/>
    <row r="5545" customFormat="1" ht="13" x14ac:dyDescent="0.15"/>
    <row r="5546" customFormat="1" ht="13" x14ac:dyDescent="0.15"/>
    <row r="5547" customFormat="1" ht="13" x14ac:dyDescent="0.15"/>
    <row r="5548" customFormat="1" ht="13" x14ac:dyDescent="0.15"/>
    <row r="5549" customFormat="1" ht="13" x14ac:dyDescent="0.15"/>
    <row r="5550" customFormat="1" ht="13" x14ac:dyDescent="0.15"/>
    <row r="5551" customFormat="1" ht="13" x14ac:dyDescent="0.15"/>
    <row r="5552" customFormat="1" ht="13" x14ac:dyDescent="0.15"/>
    <row r="5553" customFormat="1" ht="13" x14ac:dyDescent="0.15"/>
    <row r="5554" customFormat="1" ht="13" x14ac:dyDescent="0.15"/>
    <row r="5555" customFormat="1" ht="13" x14ac:dyDescent="0.15"/>
    <row r="5556" customFormat="1" ht="13" x14ac:dyDescent="0.15"/>
    <row r="5557" customFormat="1" ht="13" x14ac:dyDescent="0.15"/>
    <row r="5558" customFormat="1" ht="13" x14ac:dyDescent="0.15"/>
    <row r="5559" customFormat="1" ht="13" x14ac:dyDescent="0.15"/>
    <row r="5560" customFormat="1" ht="13" x14ac:dyDescent="0.15"/>
    <row r="5561" customFormat="1" ht="13" x14ac:dyDescent="0.15"/>
    <row r="5562" customFormat="1" ht="13" x14ac:dyDescent="0.15"/>
    <row r="5563" customFormat="1" ht="13" x14ac:dyDescent="0.15"/>
    <row r="5564" customFormat="1" ht="13" x14ac:dyDescent="0.15"/>
    <row r="5565" customFormat="1" ht="13" x14ac:dyDescent="0.15"/>
    <row r="5566" customFormat="1" ht="13" x14ac:dyDescent="0.15"/>
    <row r="5567" customFormat="1" ht="13" x14ac:dyDescent="0.15"/>
    <row r="5568" customFormat="1" ht="13" x14ac:dyDescent="0.15"/>
    <row r="5569" customFormat="1" ht="13" x14ac:dyDescent="0.15"/>
    <row r="5570" customFormat="1" ht="13" x14ac:dyDescent="0.15"/>
    <row r="5571" customFormat="1" ht="13" x14ac:dyDescent="0.15"/>
    <row r="5572" customFormat="1" ht="13" x14ac:dyDescent="0.15"/>
    <row r="5573" customFormat="1" ht="13" x14ac:dyDescent="0.15"/>
    <row r="5574" customFormat="1" ht="13" x14ac:dyDescent="0.15"/>
    <row r="5575" customFormat="1" ht="13" x14ac:dyDescent="0.15"/>
    <row r="5576" customFormat="1" ht="13" x14ac:dyDescent="0.15"/>
    <row r="5577" customFormat="1" ht="13" x14ac:dyDescent="0.15"/>
    <row r="5578" customFormat="1" ht="13" x14ac:dyDescent="0.15"/>
    <row r="5579" customFormat="1" ht="13" x14ac:dyDescent="0.15"/>
    <row r="5580" customFormat="1" ht="13" x14ac:dyDescent="0.15"/>
    <row r="5581" customFormat="1" ht="13" x14ac:dyDescent="0.15"/>
    <row r="5582" customFormat="1" ht="13" x14ac:dyDescent="0.15"/>
    <row r="5583" customFormat="1" ht="13" x14ac:dyDescent="0.15"/>
    <row r="5584" customFormat="1" ht="13" x14ac:dyDescent="0.15"/>
    <row r="5585" customFormat="1" ht="13" x14ac:dyDescent="0.15"/>
    <row r="5586" customFormat="1" ht="13" x14ac:dyDescent="0.15"/>
    <row r="5587" customFormat="1" ht="13" x14ac:dyDescent="0.15"/>
    <row r="5588" customFormat="1" ht="13" x14ac:dyDescent="0.15"/>
    <row r="5589" customFormat="1" ht="13" x14ac:dyDescent="0.15"/>
    <row r="5590" customFormat="1" ht="13" x14ac:dyDescent="0.15"/>
    <row r="5591" customFormat="1" ht="13" x14ac:dyDescent="0.15"/>
    <row r="5592" customFormat="1" ht="13" x14ac:dyDescent="0.15"/>
    <row r="5593" customFormat="1" ht="13" x14ac:dyDescent="0.15"/>
    <row r="5594" customFormat="1" ht="13" x14ac:dyDescent="0.15"/>
    <row r="5595" customFormat="1" ht="13" x14ac:dyDescent="0.15"/>
    <row r="5596" customFormat="1" ht="13" x14ac:dyDescent="0.15"/>
    <row r="5597" customFormat="1" ht="13" x14ac:dyDescent="0.15"/>
    <row r="5598" customFormat="1" ht="13" x14ac:dyDescent="0.15"/>
    <row r="5599" customFormat="1" ht="13" x14ac:dyDescent="0.15"/>
    <row r="5600" customFormat="1" ht="13" x14ac:dyDescent="0.15"/>
    <row r="5601" customFormat="1" ht="13" x14ac:dyDescent="0.15"/>
    <row r="5602" customFormat="1" ht="13" x14ac:dyDescent="0.15"/>
    <row r="5603" customFormat="1" ht="13" x14ac:dyDescent="0.15"/>
    <row r="5604" customFormat="1" ht="13" x14ac:dyDescent="0.15"/>
    <row r="5605" customFormat="1" ht="13" x14ac:dyDescent="0.15"/>
    <row r="5606" customFormat="1" ht="13" x14ac:dyDescent="0.15"/>
    <row r="5607" customFormat="1" ht="13" x14ac:dyDescent="0.15"/>
    <row r="5608" customFormat="1" ht="13" x14ac:dyDescent="0.15"/>
    <row r="5609" customFormat="1" ht="13" x14ac:dyDescent="0.15"/>
    <row r="5610" customFormat="1" ht="13" x14ac:dyDescent="0.15"/>
    <row r="5611" customFormat="1" ht="13" x14ac:dyDescent="0.15"/>
    <row r="5612" customFormat="1" ht="13" x14ac:dyDescent="0.15"/>
    <row r="5613" customFormat="1" ht="13" x14ac:dyDescent="0.15"/>
    <row r="5614" customFormat="1" ht="13" x14ac:dyDescent="0.15"/>
    <row r="5615" customFormat="1" ht="13" x14ac:dyDescent="0.15"/>
    <row r="5616" customFormat="1" ht="13" x14ac:dyDescent="0.15"/>
    <row r="5617" customFormat="1" ht="13" x14ac:dyDescent="0.15"/>
    <row r="5618" customFormat="1" ht="13" x14ac:dyDescent="0.15"/>
    <row r="5619" customFormat="1" ht="13" x14ac:dyDescent="0.15"/>
    <row r="5620" customFormat="1" ht="13" x14ac:dyDescent="0.15"/>
    <row r="5621" customFormat="1" ht="13" x14ac:dyDescent="0.15"/>
    <row r="5622" customFormat="1" ht="13" x14ac:dyDescent="0.15"/>
    <row r="5623" customFormat="1" ht="13" x14ac:dyDescent="0.15"/>
    <row r="5624" customFormat="1" ht="13" x14ac:dyDescent="0.15"/>
    <row r="5625" customFormat="1" ht="13" x14ac:dyDescent="0.15"/>
    <row r="5626" customFormat="1" ht="13" x14ac:dyDescent="0.15"/>
    <row r="5627" customFormat="1" ht="13" x14ac:dyDescent="0.15"/>
    <row r="5628" customFormat="1" ht="13" x14ac:dyDescent="0.15"/>
    <row r="5629" customFormat="1" ht="13" x14ac:dyDescent="0.15"/>
    <row r="5630" customFormat="1" ht="13" x14ac:dyDescent="0.15"/>
    <row r="5631" customFormat="1" ht="13" x14ac:dyDescent="0.15"/>
    <row r="5632" customFormat="1" ht="13" x14ac:dyDescent="0.15"/>
    <row r="5633" customFormat="1" ht="13" x14ac:dyDescent="0.15"/>
    <row r="5634" customFormat="1" ht="13" x14ac:dyDescent="0.15"/>
    <row r="5635" customFormat="1" ht="13" x14ac:dyDescent="0.15"/>
    <row r="5636" customFormat="1" ht="13" x14ac:dyDescent="0.15"/>
    <row r="5637" customFormat="1" ht="13" x14ac:dyDescent="0.15"/>
    <row r="5638" customFormat="1" ht="13" x14ac:dyDescent="0.15"/>
    <row r="5639" customFormat="1" ht="13" x14ac:dyDescent="0.15"/>
    <row r="5640" customFormat="1" ht="13" x14ac:dyDescent="0.15"/>
    <row r="5641" customFormat="1" ht="13" x14ac:dyDescent="0.15"/>
    <row r="5642" customFormat="1" ht="13" x14ac:dyDescent="0.15"/>
    <row r="5643" customFormat="1" ht="13" x14ac:dyDescent="0.15"/>
    <row r="5644" customFormat="1" ht="13" x14ac:dyDescent="0.15"/>
    <row r="5645" customFormat="1" ht="13" x14ac:dyDescent="0.15"/>
    <row r="5646" customFormat="1" ht="13" x14ac:dyDescent="0.15"/>
    <row r="5647" customFormat="1" ht="13" x14ac:dyDescent="0.15"/>
    <row r="5648" customFormat="1" ht="13" x14ac:dyDescent="0.15"/>
    <row r="5649" customFormat="1" ht="13" x14ac:dyDescent="0.15"/>
    <row r="5650" customFormat="1" ht="13" x14ac:dyDescent="0.15"/>
    <row r="5651" customFormat="1" ht="13" x14ac:dyDescent="0.15"/>
    <row r="5652" customFormat="1" ht="13" x14ac:dyDescent="0.15"/>
    <row r="5653" customFormat="1" ht="13" x14ac:dyDescent="0.15"/>
    <row r="5654" customFormat="1" ht="13" x14ac:dyDescent="0.15"/>
    <row r="5655" customFormat="1" ht="13" x14ac:dyDescent="0.15"/>
    <row r="5656" customFormat="1" ht="13" x14ac:dyDescent="0.15"/>
    <row r="5657" customFormat="1" ht="13" x14ac:dyDescent="0.15"/>
    <row r="5658" customFormat="1" ht="13" x14ac:dyDescent="0.15"/>
    <row r="5659" customFormat="1" ht="13" x14ac:dyDescent="0.15"/>
    <row r="5660" customFormat="1" ht="13" x14ac:dyDescent="0.15"/>
    <row r="5661" customFormat="1" ht="13" x14ac:dyDescent="0.15"/>
    <row r="5662" customFormat="1" ht="13" x14ac:dyDescent="0.15"/>
    <row r="5663" customFormat="1" ht="13" x14ac:dyDescent="0.15"/>
    <row r="5664" customFormat="1" ht="13" x14ac:dyDescent="0.15"/>
    <row r="5665" customFormat="1" ht="13" x14ac:dyDescent="0.15"/>
    <row r="5666" customFormat="1" ht="13" x14ac:dyDescent="0.15"/>
    <row r="5667" customFormat="1" ht="13" x14ac:dyDescent="0.15"/>
    <row r="5668" customFormat="1" ht="13" x14ac:dyDescent="0.15"/>
    <row r="5669" customFormat="1" ht="13" x14ac:dyDescent="0.15"/>
    <row r="5670" customFormat="1" ht="13" x14ac:dyDescent="0.15"/>
    <row r="5671" customFormat="1" ht="13" x14ac:dyDescent="0.15"/>
    <row r="5672" customFormat="1" ht="13" x14ac:dyDescent="0.15"/>
    <row r="5673" customFormat="1" ht="13" x14ac:dyDescent="0.15"/>
    <row r="5674" customFormat="1" ht="13" x14ac:dyDescent="0.15"/>
    <row r="5675" customFormat="1" ht="13" x14ac:dyDescent="0.15"/>
    <row r="5676" customFormat="1" ht="13" x14ac:dyDescent="0.15"/>
    <row r="5677" customFormat="1" ht="13" x14ac:dyDescent="0.15"/>
    <row r="5678" customFormat="1" ht="13" x14ac:dyDescent="0.15"/>
    <row r="5679" customFormat="1" ht="13" x14ac:dyDescent="0.15"/>
    <row r="5680" customFormat="1" ht="13" x14ac:dyDescent="0.15"/>
    <row r="5681" customFormat="1" ht="13" x14ac:dyDescent="0.15"/>
    <row r="5682" customFormat="1" ht="13" x14ac:dyDescent="0.15"/>
    <row r="5683" customFormat="1" ht="13" x14ac:dyDescent="0.15"/>
    <row r="5684" customFormat="1" ht="13" x14ac:dyDescent="0.15"/>
    <row r="5685" customFormat="1" ht="13" x14ac:dyDescent="0.15"/>
    <row r="5686" customFormat="1" ht="13" x14ac:dyDescent="0.15"/>
    <row r="5687" customFormat="1" ht="13" x14ac:dyDescent="0.15"/>
    <row r="5688" customFormat="1" ht="13" x14ac:dyDescent="0.15"/>
    <row r="5689" customFormat="1" ht="13" x14ac:dyDescent="0.15"/>
    <row r="5690" customFormat="1" ht="13" x14ac:dyDescent="0.15"/>
    <row r="5691" customFormat="1" ht="13" x14ac:dyDescent="0.15"/>
    <row r="5692" customFormat="1" ht="13" x14ac:dyDescent="0.15"/>
    <row r="5693" customFormat="1" ht="13" x14ac:dyDescent="0.15"/>
    <row r="5694" customFormat="1" ht="13" x14ac:dyDescent="0.15"/>
    <row r="5695" customFormat="1" ht="13" x14ac:dyDescent="0.15"/>
    <row r="5696" customFormat="1" ht="13" x14ac:dyDescent="0.15"/>
    <row r="5697" customFormat="1" ht="13" x14ac:dyDescent="0.15"/>
    <row r="5698" customFormat="1" ht="13" x14ac:dyDescent="0.15"/>
    <row r="5699" customFormat="1" ht="13" x14ac:dyDescent="0.15"/>
    <row r="5700" customFormat="1" ht="13" x14ac:dyDescent="0.15"/>
    <row r="5701" customFormat="1" ht="13" x14ac:dyDescent="0.15"/>
    <row r="5702" customFormat="1" ht="13" x14ac:dyDescent="0.15"/>
    <row r="5703" customFormat="1" ht="13" x14ac:dyDescent="0.15"/>
    <row r="5704" customFormat="1" ht="13" x14ac:dyDescent="0.15"/>
    <row r="5705" customFormat="1" ht="13" x14ac:dyDescent="0.15"/>
    <row r="5706" customFormat="1" ht="13" x14ac:dyDescent="0.15"/>
    <row r="5707" customFormat="1" ht="13" x14ac:dyDescent="0.15"/>
    <row r="5708" customFormat="1" ht="13" x14ac:dyDescent="0.15"/>
    <row r="5709" customFormat="1" ht="13" x14ac:dyDescent="0.15"/>
    <row r="5710" customFormat="1" ht="13" x14ac:dyDescent="0.15"/>
    <row r="5711" customFormat="1" ht="13" x14ac:dyDescent="0.15"/>
    <row r="5712" customFormat="1" ht="13" x14ac:dyDescent="0.15"/>
    <row r="5713" customFormat="1" ht="13" x14ac:dyDescent="0.15"/>
    <row r="5714" customFormat="1" ht="13" x14ac:dyDescent="0.15"/>
    <row r="5715" customFormat="1" ht="13" x14ac:dyDescent="0.15"/>
    <row r="5716" customFormat="1" ht="13" x14ac:dyDescent="0.15"/>
    <row r="5717" customFormat="1" ht="13" x14ac:dyDescent="0.15"/>
    <row r="5718" customFormat="1" ht="13" x14ac:dyDescent="0.15"/>
    <row r="5719" customFormat="1" ht="13" x14ac:dyDescent="0.15"/>
    <row r="5720" customFormat="1" ht="13" x14ac:dyDescent="0.15"/>
    <row r="5721" customFormat="1" ht="13" x14ac:dyDescent="0.15"/>
    <row r="5722" customFormat="1" ht="13" x14ac:dyDescent="0.15"/>
    <row r="5723" customFormat="1" ht="13" x14ac:dyDescent="0.15"/>
    <row r="5724" customFormat="1" ht="13" x14ac:dyDescent="0.15"/>
    <row r="5725" customFormat="1" ht="13" x14ac:dyDescent="0.15"/>
    <row r="5726" customFormat="1" ht="13" x14ac:dyDescent="0.15"/>
    <row r="5727" customFormat="1" ht="13" x14ac:dyDescent="0.15"/>
    <row r="5728" customFormat="1" ht="13" x14ac:dyDescent="0.15"/>
    <row r="5729" customFormat="1" ht="13" x14ac:dyDescent="0.15"/>
    <row r="5730" customFormat="1" ht="13" x14ac:dyDescent="0.15"/>
    <row r="5731" customFormat="1" ht="13" x14ac:dyDescent="0.15"/>
    <row r="5732" customFormat="1" ht="13" x14ac:dyDescent="0.15"/>
    <row r="5733" customFormat="1" ht="13" x14ac:dyDescent="0.15"/>
    <row r="5734" customFormat="1" ht="13" x14ac:dyDescent="0.15"/>
    <row r="5735" customFormat="1" ht="13" x14ac:dyDescent="0.15"/>
    <row r="5736" customFormat="1" ht="13" x14ac:dyDescent="0.15"/>
    <row r="5737" customFormat="1" ht="13" x14ac:dyDescent="0.15"/>
    <row r="5738" customFormat="1" ht="13" x14ac:dyDescent="0.15"/>
    <row r="5739" customFormat="1" ht="13" x14ac:dyDescent="0.15"/>
    <row r="5740" customFormat="1" ht="13" x14ac:dyDescent="0.15"/>
    <row r="5741" customFormat="1" ht="13" x14ac:dyDescent="0.15"/>
    <row r="5742" customFormat="1" ht="13" x14ac:dyDescent="0.15"/>
    <row r="5743" customFormat="1" ht="13" x14ac:dyDescent="0.15"/>
    <row r="5744" customFormat="1" ht="13" x14ac:dyDescent="0.15"/>
    <row r="5745" customFormat="1" ht="13" x14ac:dyDescent="0.15"/>
    <row r="5746" customFormat="1" ht="13" x14ac:dyDescent="0.15"/>
    <row r="5747" customFormat="1" ht="13" x14ac:dyDescent="0.15"/>
    <row r="5748" customFormat="1" ht="13" x14ac:dyDescent="0.15"/>
    <row r="5749" customFormat="1" ht="13" x14ac:dyDescent="0.15"/>
    <row r="5750" customFormat="1" ht="13" x14ac:dyDescent="0.15"/>
    <row r="5751" customFormat="1" ht="13" x14ac:dyDescent="0.15"/>
    <row r="5752" customFormat="1" ht="13" x14ac:dyDescent="0.15"/>
    <row r="5753" customFormat="1" ht="13" x14ac:dyDescent="0.15"/>
    <row r="5754" customFormat="1" ht="13" x14ac:dyDescent="0.15"/>
    <row r="5755" customFormat="1" ht="13" x14ac:dyDescent="0.15"/>
    <row r="5756" customFormat="1" ht="13" x14ac:dyDescent="0.15"/>
    <row r="5757" customFormat="1" ht="13" x14ac:dyDescent="0.15"/>
    <row r="5758" customFormat="1" ht="13" x14ac:dyDescent="0.15"/>
    <row r="5759" customFormat="1" ht="13" x14ac:dyDescent="0.15"/>
    <row r="5760" customFormat="1" ht="13" x14ac:dyDescent="0.15"/>
    <row r="5761" customFormat="1" ht="13" x14ac:dyDescent="0.15"/>
    <row r="5762" customFormat="1" ht="13" x14ac:dyDescent="0.15"/>
    <row r="5763" customFormat="1" ht="13" x14ac:dyDescent="0.15"/>
    <row r="5764" customFormat="1" ht="13" x14ac:dyDescent="0.15"/>
    <row r="5765" customFormat="1" ht="13" x14ac:dyDescent="0.15"/>
    <row r="5766" customFormat="1" ht="13" x14ac:dyDescent="0.15"/>
    <row r="5767" customFormat="1" ht="13" x14ac:dyDescent="0.15"/>
    <row r="5768" customFormat="1" ht="13" x14ac:dyDescent="0.15"/>
    <row r="5769" customFormat="1" ht="13" x14ac:dyDescent="0.15"/>
    <row r="5770" customFormat="1" ht="13" x14ac:dyDescent="0.15"/>
    <row r="5771" customFormat="1" ht="13" x14ac:dyDescent="0.15"/>
    <row r="5772" customFormat="1" ht="13" x14ac:dyDescent="0.15"/>
    <row r="5773" customFormat="1" ht="13" x14ac:dyDescent="0.15"/>
    <row r="5774" customFormat="1" ht="13" x14ac:dyDescent="0.15"/>
    <row r="5775" customFormat="1" ht="13" x14ac:dyDescent="0.15"/>
    <row r="5776" customFormat="1" ht="13" x14ac:dyDescent="0.15"/>
    <row r="5777" customFormat="1" ht="13" x14ac:dyDescent="0.15"/>
    <row r="5778" customFormat="1" ht="13" x14ac:dyDescent="0.15"/>
    <row r="5779" customFormat="1" ht="13" x14ac:dyDescent="0.15"/>
    <row r="5780" customFormat="1" ht="13" x14ac:dyDescent="0.15"/>
    <row r="5781" customFormat="1" ht="13" x14ac:dyDescent="0.15"/>
    <row r="5782" customFormat="1" ht="13" x14ac:dyDescent="0.15"/>
    <row r="5783" customFormat="1" ht="13" x14ac:dyDescent="0.15"/>
    <row r="5784" customFormat="1" ht="13" x14ac:dyDescent="0.15"/>
    <row r="5785" customFormat="1" ht="13" x14ac:dyDescent="0.15"/>
    <row r="5786" customFormat="1" ht="13" x14ac:dyDescent="0.15"/>
    <row r="5787" customFormat="1" ht="13" x14ac:dyDescent="0.15"/>
    <row r="5788" customFormat="1" ht="13" x14ac:dyDescent="0.15"/>
    <row r="5789" customFormat="1" ht="13" x14ac:dyDescent="0.15"/>
    <row r="5790" customFormat="1" ht="13" x14ac:dyDescent="0.15"/>
    <row r="5791" customFormat="1" ht="13" x14ac:dyDescent="0.15"/>
    <row r="5792" customFormat="1" ht="13" x14ac:dyDescent="0.15"/>
    <row r="5793" customFormat="1" ht="13" x14ac:dyDescent="0.15"/>
    <row r="5794" customFormat="1" ht="13" x14ac:dyDescent="0.15"/>
    <row r="5795" customFormat="1" ht="13" x14ac:dyDescent="0.15"/>
    <row r="5796" customFormat="1" ht="13" x14ac:dyDescent="0.15"/>
    <row r="5797" customFormat="1" ht="13" x14ac:dyDescent="0.15"/>
    <row r="5798" customFormat="1" ht="13" x14ac:dyDescent="0.15"/>
    <row r="5799" customFormat="1" ht="13" x14ac:dyDescent="0.15"/>
    <row r="5800" customFormat="1" ht="13" x14ac:dyDescent="0.15"/>
    <row r="5801" customFormat="1" ht="13" x14ac:dyDescent="0.15"/>
    <row r="5802" customFormat="1" ht="13" x14ac:dyDescent="0.15"/>
    <row r="5803" customFormat="1" ht="13" x14ac:dyDescent="0.15"/>
    <row r="5804" customFormat="1" ht="13" x14ac:dyDescent="0.15"/>
    <row r="5805" customFormat="1" ht="13" x14ac:dyDescent="0.15"/>
    <row r="5806" customFormat="1" ht="13" x14ac:dyDescent="0.15"/>
    <row r="5807" customFormat="1" ht="13" x14ac:dyDescent="0.15"/>
    <row r="5808" customFormat="1" ht="13" x14ac:dyDescent="0.15"/>
    <row r="5809" customFormat="1" ht="13" x14ac:dyDescent="0.15"/>
    <row r="5810" customFormat="1" ht="13" x14ac:dyDescent="0.15"/>
    <row r="5811" customFormat="1" ht="13" x14ac:dyDescent="0.15"/>
    <row r="5812" customFormat="1" ht="13" x14ac:dyDescent="0.15"/>
    <row r="5813" customFormat="1" ht="13" x14ac:dyDescent="0.15"/>
    <row r="5814" customFormat="1" ht="13" x14ac:dyDescent="0.15"/>
    <row r="5815" customFormat="1" ht="13" x14ac:dyDescent="0.15"/>
    <row r="5816" customFormat="1" ht="13" x14ac:dyDescent="0.15"/>
    <row r="5817" customFormat="1" ht="13" x14ac:dyDescent="0.15"/>
    <row r="5818" customFormat="1" ht="13" x14ac:dyDescent="0.15"/>
    <row r="5819" customFormat="1" ht="13" x14ac:dyDescent="0.15"/>
    <row r="5820" customFormat="1" ht="13" x14ac:dyDescent="0.15"/>
    <row r="5821" customFormat="1" ht="13" x14ac:dyDescent="0.15"/>
    <row r="5822" customFormat="1" ht="13" x14ac:dyDescent="0.15"/>
    <row r="5823" customFormat="1" ht="13" x14ac:dyDescent="0.15"/>
    <row r="5824" customFormat="1" ht="13" x14ac:dyDescent="0.15"/>
    <row r="5825" customFormat="1" ht="13" x14ac:dyDescent="0.15"/>
    <row r="5826" customFormat="1" ht="13" x14ac:dyDescent="0.15"/>
    <row r="5827" customFormat="1" ht="13" x14ac:dyDescent="0.15"/>
    <row r="5828" customFormat="1" ht="13" x14ac:dyDescent="0.15"/>
    <row r="5829" customFormat="1" ht="13" x14ac:dyDescent="0.15"/>
    <row r="5830" customFormat="1" ht="13" x14ac:dyDescent="0.15"/>
    <row r="5831" customFormat="1" ht="13" x14ac:dyDescent="0.15"/>
    <row r="5832" customFormat="1" ht="13" x14ac:dyDescent="0.15"/>
    <row r="5833" customFormat="1" ht="13" x14ac:dyDescent="0.15"/>
    <row r="5834" customFormat="1" ht="13" x14ac:dyDescent="0.15"/>
    <row r="5835" customFormat="1" ht="13" x14ac:dyDescent="0.15"/>
    <row r="5836" customFormat="1" ht="13" x14ac:dyDescent="0.15"/>
    <row r="5837" customFormat="1" ht="13" x14ac:dyDescent="0.15"/>
    <row r="5838" customFormat="1" ht="13" x14ac:dyDescent="0.15"/>
    <row r="5839" customFormat="1" ht="13" x14ac:dyDescent="0.15"/>
    <row r="5840" customFormat="1" ht="13" x14ac:dyDescent="0.15"/>
    <row r="5841" customFormat="1" ht="13" x14ac:dyDescent="0.15"/>
    <row r="5842" customFormat="1" ht="13" x14ac:dyDescent="0.15"/>
    <row r="5843" customFormat="1" ht="13" x14ac:dyDescent="0.15"/>
    <row r="5844" customFormat="1" ht="13" x14ac:dyDescent="0.15"/>
    <row r="5845" customFormat="1" ht="13" x14ac:dyDescent="0.15"/>
    <row r="5846" customFormat="1" ht="13" x14ac:dyDescent="0.15"/>
    <row r="5847" customFormat="1" ht="13" x14ac:dyDescent="0.15"/>
    <row r="5848" customFormat="1" ht="13" x14ac:dyDescent="0.15"/>
    <row r="5849" customFormat="1" ht="13" x14ac:dyDescent="0.15"/>
    <row r="5850" customFormat="1" ht="13" x14ac:dyDescent="0.15"/>
    <row r="5851" customFormat="1" ht="13" x14ac:dyDescent="0.15"/>
    <row r="5852" customFormat="1" ht="13" x14ac:dyDescent="0.15"/>
    <row r="5853" customFormat="1" ht="13" x14ac:dyDescent="0.15"/>
    <row r="5854" customFormat="1" ht="13" x14ac:dyDescent="0.15"/>
    <row r="5855" customFormat="1" ht="13" x14ac:dyDescent="0.15"/>
    <row r="5856" customFormat="1" ht="13" x14ac:dyDescent="0.15"/>
    <row r="5857" customFormat="1" ht="13" x14ac:dyDescent="0.15"/>
    <row r="5858" customFormat="1" ht="13" x14ac:dyDescent="0.15"/>
    <row r="5859" customFormat="1" ht="13" x14ac:dyDescent="0.15"/>
    <row r="5860" customFormat="1" ht="13" x14ac:dyDescent="0.15"/>
    <row r="5861" customFormat="1" ht="13" x14ac:dyDescent="0.15"/>
    <row r="5862" customFormat="1" ht="13" x14ac:dyDescent="0.15"/>
    <row r="5863" customFormat="1" ht="13" x14ac:dyDescent="0.15"/>
    <row r="5864" customFormat="1" ht="13" x14ac:dyDescent="0.15"/>
    <row r="5865" customFormat="1" ht="13" x14ac:dyDescent="0.15"/>
    <row r="5866" customFormat="1" ht="13" x14ac:dyDescent="0.15"/>
    <row r="5867" customFormat="1" ht="13" x14ac:dyDescent="0.15"/>
    <row r="5868" customFormat="1" ht="13" x14ac:dyDescent="0.15"/>
    <row r="5869" customFormat="1" ht="13" x14ac:dyDescent="0.15"/>
    <row r="5870" customFormat="1" ht="13" x14ac:dyDescent="0.15"/>
    <row r="5871" customFormat="1" ht="13" x14ac:dyDescent="0.15"/>
    <row r="5872" customFormat="1" ht="13" x14ac:dyDescent="0.15"/>
    <row r="5873" customFormat="1" ht="13" x14ac:dyDescent="0.15"/>
    <row r="5874" customFormat="1" ht="13" x14ac:dyDescent="0.15"/>
    <row r="5875" customFormat="1" ht="13" x14ac:dyDescent="0.15"/>
    <row r="5876" customFormat="1" ht="13" x14ac:dyDescent="0.15"/>
    <row r="5877" customFormat="1" ht="13" x14ac:dyDescent="0.15"/>
    <row r="5878" customFormat="1" ht="13" x14ac:dyDescent="0.15"/>
    <row r="5879" customFormat="1" ht="13" x14ac:dyDescent="0.15"/>
    <row r="5880" customFormat="1" ht="13" x14ac:dyDescent="0.15"/>
    <row r="5881" customFormat="1" ht="13" x14ac:dyDescent="0.15"/>
    <row r="5882" customFormat="1" ht="13" x14ac:dyDescent="0.15"/>
    <row r="5883" customFormat="1" ht="13" x14ac:dyDescent="0.15"/>
    <row r="5884" customFormat="1" ht="13" x14ac:dyDescent="0.15"/>
    <row r="5885" customFormat="1" ht="13" x14ac:dyDescent="0.15"/>
    <row r="5886" customFormat="1" ht="13" x14ac:dyDescent="0.15"/>
    <row r="5887" customFormat="1" ht="13" x14ac:dyDescent="0.15"/>
    <row r="5888" customFormat="1" ht="13" x14ac:dyDescent="0.15"/>
    <row r="5889" customFormat="1" ht="13" x14ac:dyDescent="0.15"/>
    <row r="5890" customFormat="1" ht="13" x14ac:dyDescent="0.15"/>
    <row r="5891" customFormat="1" ht="13" x14ac:dyDescent="0.15"/>
    <row r="5892" customFormat="1" ht="13" x14ac:dyDescent="0.15"/>
    <row r="5893" customFormat="1" ht="13" x14ac:dyDescent="0.15"/>
    <row r="5894" customFormat="1" ht="13" x14ac:dyDescent="0.15"/>
    <row r="5895" customFormat="1" ht="13" x14ac:dyDescent="0.15"/>
    <row r="5896" customFormat="1" ht="13" x14ac:dyDescent="0.15"/>
    <row r="5897" customFormat="1" ht="13" x14ac:dyDescent="0.15"/>
    <row r="5898" customFormat="1" ht="13" x14ac:dyDescent="0.15"/>
    <row r="5899" customFormat="1" ht="13" x14ac:dyDescent="0.15"/>
    <row r="5900" customFormat="1" ht="13" x14ac:dyDescent="0.15"/>
    <row r="5901" customFormat="1" ht="13" x14ac:dyDescent="0.15"/>
    <row r="5902" customFormat="1" ht="13" x14ac:dyDescent="0.15"/>
    <row r="5903" customFormat="1" ht="13" x14ac:dyDescent="0.15"/>
    <row r="5904" customFormat="1" ht="13" x14ac:dyDescent="0.15"/>
    <row r="5905" customFormat="1" ht="13" x14ac:dyDescent="0.15"/>
    <row r="5906" customFormat="1" ht="13" x14ac:dyDescent="0.15"/>
    <row r="5907" customFormat="1" ht="13" x14ac:dyDescent="0.15"/>
    <row r="5908" customFormat="1" ht="13" x14ac:dyDescent="0.15"/>
    <row r="5909" customFormat="1" ht="13" x14ac:dyDescent="0.15"/>
    <row r="5910" customFormat="1" ht="13" x14ac:dyDescent="0.15"/>
    <row r="5911" customFormat="1" ht="13" x14ac:dyDescent="0.15"/>
    <row r="5912" customFormat="1" ht="13" x14ac:dyDescent="0.15"/>
    <row r="5913" customFormat="1" ht="13" x14ac:dyDescent="0.15"/>
    <row r="5914" customFormat="1" ht="13" x14ac:dyDescent="0.15"/>
    <row r="5915" customFormat="1" ht="13" x14ac:dyDescent="0.15"/>
    <row r="5916" customFormat="1" ht="13" x14ac:dyDescent="0.15"/>
    <row r="5917" customFormat="1" ht="13" x14ac:dyDescent="0.15"/>
    <row r="5918" customFormat="1" ht="13" x14ac:dyDescent="0.15"/>
    <row r="5919" customFormat="1" ht="13" x14ac:dyDescent="0.15"/>
    <row r="5920" customFormat="1" ht="13" x14ac:dyDescent="0.15"/>
    <row r="5921" customFormat="1" ht="13" x14ac:dyDescent="0.15"/>
    <row r="5922" customFormat="1" ht="13" x14ac:dyDescent="0.15"/>
    <row r="5923" customFormat="1" ht="13" x14ac:dyDescent="0.15"/>
    <row r="5924" customFormat="1" ht="13" x14ac:dyDescent="0.15"/>
    <row r="5925" customFormat="1" ht="13" x14ac:dyDescent="0.15"/>
    <row r="5926" customFormat="1" ht="13" x14ac:dyDescent="0.15"/>
    <row r="5927" customFormat="1" ht="13" x14ac:dyDescent="0.15"/>
    <row r="5928" customFormat="1" ht="13" x14ac:dyDescent="0.15"/>
    <row r="5929" customFormat="1" ht="13" x14ac:dyDescent="0.15"/>
    <row r="5930" customFormat="1" ht="13" x14ac:dyDescent="0.15"/>
    <row r="5931" customFormat="1" ht="13" x14ac:dyDescent="0.15"/>
    <row r="5932" customFormat="1" ht="13" x14ac:dyDescent="0.15"/>
    <row r="5933" customFormat="1" ht="13" x14ac:dyDescent="0.15"/>
    <row r="5934" customFormat="1" ht="13" x14ac:dyDescent="0.15"/>
    <row r="5935" customFormat="1" ht="13" x14ac:dyDescent="0.15"/>
    <row r="5936" customFormat="1" ht="13" x14ac:dyDescent="0.15"/>
    <row r="5937" customFormat="1" ht="13" x14ac:dyDescent="0.15"/>
    <row r="5938" customFormat="1" ht="13" x14ac:dyDescent="0.15"/>
    <row r="5939" customFormat="1" ht="13" x14ac:dyDescent="0.15"/>
    <row r="5940" customFormat="1" ht="13" x14ac:dyDescent="0.15"/>
    <row r="5941" customFormat="1" ht="13" x14ac:dyDescent="0.15"/>
    <row r="5942" customFormat="1" ht="13" x14ac:dyDescent="0.15"/>
    <row r="5943" customFormat="1" ht="13" x14ac:dyDescent="0.15"/>
    <row r="5944" customFormat="1" ht="13" x14ac:dyDescent="0.15"/>
    <row r="5945" customFormat="1" ht="13" x14ac:dyDescent="0.15"/>
    <row r="5946" customFormat="1" ht="13" x14ac:dyDescent="0.15"/>
    <row r="5947" customFormat="1" ht="13" x14ac:dyDescent="0.15"/>
    <row r="5948" customFormat="1" ht="13" x14ac:dyDescent="0.15"/>
    <row r="5949" customFormat="1" ht="13" x14ac:dyDescent="0.15"/>
    <row r="5950" customFormat="1" ht="13" x14ac:dyDescent="0.15"/>
    <row r="5951" customFormat="1" ht="13" x14ac:dyDescent="0.15"/>
    <row r="5952" customFormat="1" ht="13" x14ac:dyDescent="0.15"/>
    <row r="5953" customFormat="1" ht="13" x14ac:dyDescent="0.15"/>
    <row r="5954" customFormat="1" ht="13" x14ac:dyDescent="0.15"/>
    <row r="5955" customFormat="1" ht="13" x14ac:dyDescent="0.15"/>
    <row r="5956" customFormat="1" ht="13" x14ac:dyDescent="0.15"/>
    <row r="5957" customFormat="1" ht="13" x14ac:dyDescent="0.15"/>
    <row r="5958" customFormat="1" ht="13" x14ac:dyDescent="0.15"/>
    <row r="5959" customFormat="1" ht="13" x14ac:dyDescent="0.15"/>
    <row r="5960" customFormat="1" ht="13" x14ac:dyDescent="0.15"/>
    <row r="5961" customFormat="1" ht="13" x14ac:dyDescent="0.15"/>
    <row r="5962" customFormat="1" ht="13" x14ac:dyDescent="0.15"/>
    <row r="5963" customFormat="1" ht="13" x14ac:dyDescent="0.15"/>
    <row r="5964" customFormat="1" ht="13" x14ac:dyDescent="0.15"/>
    <row r="5965" customFormat="1" ht="13" x14ac:dyDescent="0.15"/>
    <row r="5966" customFormat="1" ht="13" x14ac:dyDescent="0.15"/>
    <row r="5967" customFormat="1" ht="13" x14ac:dyDescent="0.15"/>
    <row r="5968" customFormat="1" ht="13" x14ac:dyDescent="0.15"/>
    <row r="5969" customFormat="1" ht="13" x14ac:dyDescent="0.15"/>
    <row r="5970" customFormat="1" ht="13" x14ac:dyDescent="0.15"/>
    <row r="5971" customFormat="1" ht="13" x14ac:dyDescent="0.15"/>
    <row r="5972" customFormat="1" ht="13" x14ac:dyDescent="0.15"/>
    <row r="5973" customFormat="1" ht="13" x14ac:dyDescent="0.15"/>
    <row r="5974" customFormat="1" ht="13" x14ac:dyDescent="0.15"/>
    <row r="5975" customFormat="1" ht="13" x14ac:dyDescent="0.15"/>
    <row r="5976" customFormat="1" ht="13" x14ac:dyDescent="0.15"/>
    <row r="5977" customFormat="1" ht="13" x14ac:dyDescent="0.15"/>
    <row r="5978" customFormat="1" ht="13" x14ac:dyDescent="0.15"/>
    <row r="5979" customFormat="1" ht="13" x14ac:dyDescent="0.15"/>
    <row r="5980" customFormat="1" ht="13" x14ac:dyDescent="0.15"/>
    <row r="5981" customFormat="1" ht="13" x14ac:dyDescent="0.15"/>
    <row r="5982" customFormat="1" ht="13" x14ac:dyDescent="0.15"/>
    <row r="5983" customFormat="1" ht="13" x14ac:dyDescent="0.15"/>
    <row r="5984" customFormat="1" ht="13" x14ac:dyDescent="0.15"/>
    <row r="5985" customFormat="1" ht="13" x14ac:dyDescent="0.15"/>
    <row r="5986" customFormat="1" ht="13" x14ac:dyDescent="0.15"/>
    <row r="5987" customFormat="1" ht="13" x14ac:dyDescent="0.15"/>
    <row r="5988" customFormat="1" ht="13" x14ac:dyDescent="0.15"/>
    <row r="5989" customFormat="1" ht="13" x14ac:dyDescent="0.15"/>
    <row r="5990" customFormat="1" ht="13" x14ac:dyDescent="0.15"/>
    <row r="5991" customFormat="1" ht="13" x14ac:dyDescent="0.15"/>
    <row r="5992" customFormat="1" ht="13" x14ac:dyDescent="0.15"/>
    <row r="5993" customFormat="1" ht="13" x14ac:dyDescent="0.15"/>
    <row r="5994" customFormat="1" ht="13" x14ac:dyDescent="0.15"/>
    <row r="5995" customFormat="1" ht="13" x14ac:dyDescent="0.15"/>
    <row r="5996" customFormat="1" ht="13" x14ac:dyDescent="0.15"/>
    <row r="5997" customFormat="1" ht="13" x14ac:dyDescent="0.15"/>
    <row r="5998" customFormat="1" ht="13" x14ac:dyDescent="0.15"/>
    <row r="5999" customFormat="1" ht="13" x14ac:dyDescent="0.15"/>
    <row r="6000" customFormat="1" ht="13" x14ac:dyDescent="0.15"/>
    <row r="6001" customFormat="1" ht="13" x14ac:dyDescent="0.15"/>
    <row r="6002" customFormat="1" ht="13" x14ac:dyDescent="0.15"/>
    <row r="6003" customFormat="1" ht="13" x14ac:dyDescent="0.15"/>
    <row r="6004" customFormat="1" ht="13" x14ac:dyDescent="0.15"/>
    <row r="6005" customFormat="1" ht="13" x14ac:dyDescent="0.15"/>
    <row r="6006" customFormat="1" ht="13" x14ac:dyDescent="0.15"/>
    <row r="6007" customFormat="1" ht="13" x14ac:dyDescent="0.15"/>
    <row r="6008" customFormat="1" ht="13" x14ac:dyDescent="0.15"/>
    <row r="6009" customFormat="1" ht="13" x14ac:dyDescent="0.15"/>
    <row r="6010" customFormat="1" ht="13" x14ac:dyDescent="0.15"/>
    <row r="6011" customFormat="1" ht="13" x14ac:dyDescent="0.15"/>
    <row r="6012" customFormat="1" ht="13" x14ac:dyDescent="0.15"/>
    <row r="6013" customFormat="1" ht="13" x14ac:dyDescent="0.15"/>
    <row r="6014" customFormat="1" ht="13" x14ac:dyDescent="0.15"/>
    <row r="6015" customFormat="1" ht="13" x14ac:dyDescent="0.15"/>
    <row r="6016" customFormat="1" ht="13" x14ac:dyDescent="0.15"/>
    <row r="6017" customFormat="1" ht="13" x14ac:dyDescent="0.15"/>
    <row r="6018" customFormat="1" ht="13" x14ac:dyDescent="0.15"/>
    <row r="6019" customFormat="1" ht="13" x14ac:dyDescent="0.15"/>
    <row r="6020" customFormat="1" ht="13" x14ac:dyDescent="0.15"/>
    <row r="6021" customFormat="1" ht="13" x14ac:dyDescent="0.15"/>
    <row r="6022" customFormat="1" ht="13" x14ac:dyDescent="0.15"/>
    <row r="6023" customFormat="1" ht="13" x14ac:dyDescent="0.15"/>
    <row r="6024" customFormat="1" ht="13" x14ac:dyDescent="0.15"/>
    <row r="6025" customFormat="1" ht="13" x14ac:dyDescent="0.15"/>
    <row r="6026" customFormat="1" ht="13" x14ac:dyDescent="0.15"/>
    <row r="6027" customFormat="1" ht="13" x14ac:dyDescent="0.15"/>
    <row r="6028" customFormat="1" ht="13" x14ac:dyDescent="0.15"/>
    <row r="6029" customFormat="1" ht="13" x14ac:dyDescent="0.15"/>
    <row r="6030" customFormat="1" ht="13" x14ac:dyDescent="0.15"/>
    <row r="6031" customFormat="1" ht="13" x14ac:dyDescent="0.15"/>
    <row r="6032" customFormat="1" ht="13" x14ac:dyDescent="0.15"/>
    <row r="6033" customFormat="1" ht="13" x14ac:dyDescent="0.15"/>
    <row r="6034" customFormat="1" ht="13" x14ac:dyDescent="0.15"/>
    <row r="6035" customFormat="1" ht="13" x14ac:dyDescent="0.15"/>
    <row r="6036" customFormat="1" ht="13" x14ac:dyDescent="0.15"/>
    <row r="6037" customFormat="1" ht="13" x14ac:dyDescent="0.15"/>
    <row r="6038" customFormat="1" ht="13" x14ac:dyDescent="0.15"/>
    <row r="6039" customFormat="1" ht="13" x14ac:dyDescent="0.15"/>
    <row r="6040" customFormat="1" ht="13" x14ac:dyDescent="0.15"/>
    <row r="6041" customFormat="1" ht="13" x14ac:dyDescent="0.15"/>
    <row r="6042" customFormat="1" ht="13" x14ac:dyDescent="0.15"/>
    <row r="6043" customFormat="1" ht="13" x14ac:dyDescent="0.15"/>
    <row r="6044" customFormat="1" ht="13" x14ac:dyDescent="0.15"/>
    <row r="6045" customFormat="1" ht="13" x14ac:dyDescent="0.15"/>
    <row r="6046" customFormat="1" ht="13" x14ac:dyDescent="0.15"/>
    <row r="6047" customFormat="1" ht="13" x14ac:dyDescent="0.15"/>
    <row r="6048" customFormat="1" ht="13" x14ac:dyDescent="0.15"/>
    <row r="6049" customFormat="1" ht="13" x14ac:dyDescent="0.15"/>
    <row r="6050" customFormat="1" ht="13" x14ac:dyDescent="0.15"/>
    <row r="6051" customFormat="1" ht="13" x14ac:dyDescent="0.15"/>
    <row r="6052" customFormat="1" ht="13" x14ac:dyDescent="0.15"/>
    <row r="6053" customFormat="1" ht="13" x14ac:dyDescent="0.15"/>
    <row r="6054" customFormat="1" ht="13" x14ac:dyDescent="0.15"/>
    <row r="6055" customFormat="1" ht="13" x14ac:dyDescent="0.15"/>
    <row r="6056" customFormat="1" ht="13" x14ac:dyDescent="0.15"/>
    <row r="6057" customFormat="1" ht="13" x14ac:dyDescent="0.15"/>
    <row r="6058" customFormat="1" ht="13" x14ac:dyDescent="0.15"/>
    <row r="6059" customFormat="1" ht="13" x14ac:dyDescent="0.15"/>
    <row r="6060" customFormat="1" ht="13" x14ac:dyDescent="0.15"/>
    <row r="6061" customFormat="1" ht="13" x14ac:dyDescent="0.15"/>
    <row r="6062" customFormat="1" ht="13" x14ac:dyDescent="0.15"/>
    <row r="6063" customFormat="1" ht="13" x14ac:dyDescent="0.15"/>
    <row r="6064" customFormat="1" ht="13" x14ac:dyDescent="0.15"/>
    <row r="6065" customFormat="1" ht="13" x14ac:dyDescent="0.15"/>
    <row r="6066" customFormat="1" ht="13" x14ac:dyDescent="0.15"/>
    <row r="6067" customFormat="1" ht="13" x14ac:dyDescent="0.15"/>
    <row r="6068" customFormat="1" ht="13" x14ac:dyDescent="0.15"/>
    <row r="6069" customFormat="1" ht="13" x14ac:dyDescent="0.15"/>
    <row r="6070" customFormat="1" ht="13" x14ac:dyDescent="0.15"/>
    <row r="6071" customFormat="1" ht="13" x14ac:dyDescent="0.15"/>
    <row r="6072" customFormat="1" ht="13" x14ac:dyDescent="0.15"/>
    <row r="6073" customFormat="1" ht="13" x14ac:dyDescent="0.15"/>
    <row r="6074" customFormat="1" ht="13" x14ac:dyDescent="0.15"/>
    <row r="6075" customFormat="1" ht="13" x14ac:dyDescent="0.15"/>
    <row r="6076" customFormat="1" ht="13" x14ac:dyDescent="0.15"/>
    <row r="6077" customFormat="1" ht="13" x14ac:dyDescent="0.15"/>
    <row r="6078" customFormat="1" ht="13" x14ac:dyDescent="0.15"/>
    <row r="6079" customFormat="1" ht="13" x14ac:dyDescent="0.15"/>
    <row r="6080" customFormat="1" ht="13" x14ac:dyDescent="0.15"/>
    <row r="6081" customFormat="1" ht="13" x14ac:dyDescent="0.15"/>
    <row r="6082" customFormat="1" ht="13" x14ac:dyDescent="0.15"/>
    <row r="6083" customFormat="1" ht="13" x14ac:dyDescent="0.15"/>
    <row r="6084" customFormat="1" ht="13" x14ac:dyDescent="0.15"/>
    <row r="6085" customFormat="1" ht="13" x14ac:dyDescent="0.15"/>
    <row r="6086" customFormat="1" ht="13" x14ac:dyDescent="0.15"/>
    <row r="6087" customFormat="1" ht="13" x14ac:dyDescent="0.15"/>
    <row r="6088" customFormat="1" ht="13" x14ac:dyDescent="0.15"/>
    <row r="6089" customFormat="1" ht="13" x14ac:dyDescent="0.15"/>
    <row r="6090" customFormat="1" ht="13" x14ac:dyDescent="0.15"/>
    <row r="6091" customFormat="1" ht="13" x14ac:dyDescent="0.15"/>
    <row r="6092" customFormat="1" ht="13" x14ac:dyDescent="0.15"/>
    <row r="6093" customFormat="1" ht="13" x14ac:dyDescent="0.15"/>
    <row r="6094" customFormat="1" ht="13" x14ac:dyDescent="0.15"/>
    <row r="6095" customFormat="1" ht="13" x14ac:dyDescent="0.15"/>
    <row r="6096" customFormat="1" ht="13" x14ac:dyDescent="0.15"/>
    <row r="6097" customFormat="1" ht="13" x14ac:dyDescent="0.15"/>
    <row r="6098" customFormat="1" ht="13" x14ac:dyDescent="0.15"/>
    <row r="6099" customFormat="1" ht="13" x14ac:dyDescent="0.15"/>
    <row r="6100" customFormat="1" ht="13" x14ac:dyDescent="0.15"/>
    <row r="6101" customFormat="1" ht="13" x14ac:dyDescent="0.15"/>
    <row r="6102" customFormat="1" ht="13" x14ac:dyDescent="0.15"/>
    <row r="6103" customFormat="1" ht="13" x14ac:dyDescent="0.15"/>
    <row r="6104" customFormat="1" ht="13" x14ac:dyDescent="0.15"/>
    <row r="6105" customFormat="1" ht="13" x14ac:dyDescent="0.15"/>
    <row r="6106" customFormat="1" ht="13" x14ac:dyDescent="0.15"/>
    <row r="6107" customFormat="1" ht="13" x14ac:dyDescent="0.15"/>
    <row r="6108" customFormat="1" ht="13" x14ac:dyDescent="0.15"/>
    <row r="6109" customFormat="1" ht="13" x14ac:dyDescent="0.15"/>
    <row r="6110" customFormat="1" ht="13" x14ac:dyDescent="0.15"/>
    <row r="6111" customFormat="1" ht="13" x14ac:dyDescent="0.15"/>
    <row r="6112" customFormat="1" ht="13" x14ac:dyDescent="0.15"/>
    <row r="6113" customFormat="1" ht="13" x14ac:dyDescent="0.15"/>
    <row r="6114" customFormat="1" ht="13" x14ac:dyDescent="0.15"/>
    <row r="6115" customFormat="1" ht="13" x14ac:dyDescent="0.15"/>
    <row r="6116" customFormat="1" ht="13" x14ac:dyDescent="0.15"/>
    <row r="6117" customFormat="1" ht="13" x14ac:dyDescent="0.15"/>
    <row r="6118" customFormat="1" ht="13" x14ac:dyDescent="0.15"/>
    <row r="6119" customFormat="1" ht="13" x14ac:dyDescent="0.15"/>
    <row r="6120" customFormat="1" ht="13" x14ac:dyDescent="0.15"/>
    <row r="6121" customFormat="1" ht="13" x14ac:dyDescent="0.15"/>
    <row r="6122" customFormat="1" ht="13" x14ac:dyDescent="0.15"/>
    <row r="6123" customFormat="1" ht="13" x14ac:dyDescent="0.15"/>
    <row r="6124" customFormat="1" ht="13" x14ac:dyDescent="0.15"/>
    <row r="6125" customFormat="1" ht="13" x14ac:dyDescent="0.15"/>
    <row r="6126" customFormat="1" ht="13" x14ac:dyDescent="0.15"/>
    <row r="6127" customFormat="1" ht="13" x14ac:dyDescent="0.15"/>
    <row r="6128" customFormat="1" ht="13" x14ac:dyDescent="0.15"/>
    <row r="6129" customFormat="1" ht="13" x14ac:dyDescent="0.15"/>
    <row r="6130" customFormat="1" ht="13" x14ac:dyDescent="0.15"/>
    <row r="6131" customFormat="1" ht="13" x14ac:dyDescent="0.15"/>
    <row r="6132" customFormat="1" ht="13" x14ac:dyDescent="0.15"/>
    <row r="6133" customFormat="1" ht="13" x14ac:dyDescent="0.15"/>
    <row r="6134" customFormat="1" ht="13" x14ac:dyDescent="0.15"/>
    <row r="6135" customFormat="1" ht="13" x14ac:dyDescent="0.15"/>
    <row r="6136" customFormat="1" ht="13" x14ac:dyDescent="0.15"/>
    <row r="6137" customFormat="1" ht="13" x14ac:dyDescent="0.15"/>
    <row r="6138" customFormat="1" ht="13" x14ac:dyDescent="0.15"/>
    <row r="6139" customFormat="1" ht="13" x14ac:dyDescent="0.15"/>
    <row r="6140" customFormat="1" ht="13" x14ac:dyDescent="0.15"/>
    <row r="6141" customFormat="1" ht="13" x14ac:dyDescent="0.15"/>
    <row r="6142" customFormat="1" ht="13" x14ac:dyDescent="0.15"/>
    <row r="6143" customFormat="1" ht="13" x14ac:dyDescent="0.15"/>
    <row r="6144" customFormat="1" ht="13" x14ac:dyDescent="0.15"/>
    <row r="6145" customFormat="1" ht="13" x14ac:dyDescent="0.15"/>
    <row r="6146" customFormat="1" ht="13" x14ac:dyDescent="0.15"/>
    <row r="6147" customFormat="1" ht="13" x14ac:dyDescent="0.15"/>
    <row r="6148" customFormat="1" ht="13" x14ac:dyDescent="0.15"/>
    <row r="6149" customFormat="1" ht="13" x14ac:dyDescent="0.15"/>
    <row r="6150" customFormat="1" ht="13" x14ac:dyDescent="0.15"/>
    <row r="6151" customFormat="1" ht="13" x14ac:dyDescent="0.15"/>
    <row r="6152" customFormat="1" ht="13" x14ac:dyDescent="0.15"/>
    <row r="6153" customFormat="1" ht="13" x14ac:dyDescent="0.15"/>
    <row r="6154" customFormat="1" ht="13" x14ac:dyDescent="0.15"/>
    <row r="6155" customFormat="1" ht="13" x14ac:dyDescent="0.15"/>
    <row r="6156" customFormat="1" ht="13" x14ac:dyDescent="0.15"/>
    <row r="6157" customFormat="1" ht="13" x14ac:dyDescent="0.15"/>
    <row r="6158" customFormat="1" ht="13" x14ac:dyDescent="0.15"/>
    <row r="6159" customFormat="1" ht="13" x14ac:dyDescent="0.15"/>
    <row r="6160" customFormat="1" ht="13" x14ac:dyDescent="0.15"/>
    <row r="6161" customFormat="1" ht="13" x14ac:dyDescent="0.15"/>
    <row r="6162" customFormat="1" ht="13" x14ac:dyDescent="0.15"/>
    <row r="6163" customFormat="1" ht="13" x14ac:dyDescent="0.15"/>
    <row r="6164" customFormat="1" ht="13" x14ac:dyDescent="0.15"/>
    <row r="6165" customFormat="1" ht="13" x14ac:dyDescent="0.15"/>
    <row r="6166" customFormat="1" ht="13" x14ac:dyDescent="0.15"/>
    <row r="6167" customFormat="1" ht="13" x14ac:dyDescent="0.15"/>
    <row r="6168" customFormat="1" ht="13" x14ac:dyDescent="0.15"/>
    <row r="6169" customFormat="1" ht="13" x14ac:dyDescent="0.15"/>
    <row r="6170" customFormat="1" ht="13" x14ac:dyDescent="0.15"/>
    <row r="6171" customFormat="1" ht="13" x14ac:dyDescent="0.15"/>
    <row r="6172" customFormat="1" ht="13" x14ac:dyDescent="0.15"/>
    <row r="6173" customFormat="1" ht="13" x14ac:dyDescent="0.15"/>
    <row r="6174" customFormat="1" ht="13" x14ac:dyDescent="0.15"/>
    <row r="6175" customFormat="1" ht="13" x14ac:dyDescent="0.15"/>
    <row r="6176" customFormat="1" ht="13" x14ac:dyDescent="0.15"/>
    <row r="6177" customFormat="1" ht="13" x14ac:dyDescent="0.15"/>
    <row r="6178" customFormat="1" ht="13" x14ac:dyDescent="0.15"/>
    <row r="6179" customFormat="1" ht="13" x14ac:dyDescent="0.15"/>
    <row r="6180" customFormat="1" ht="13" x14ac:dyDescent="0.15"/>
    <row r="6181" customFormat="1" ht="13" x14ac:dyDescent="0.15"/>
    <row r="6182" customFormat="1" ht="13" x14ac:dyDescent="0.15"/>
    <row r="6183" customFormat="1" ht="13" x14ac:dyDescent="0.15"/>
    <row r="6184" customFormat="1" ht="13" x14ac:dyDescent="0.15"/>
    <row r="6185" customFormat="1" ht="13" x14ac:dyDescent="0.15"/>
    <row r="6186" customFormat="1" ht="13" x14ac:dyDescent="0.15"/>
    <row r="6187" customFormat="1" ht="13" x14ac:dyDescent="0.15"/>
    <row r="6188" customFormat="1" ht="13" x14ac:dyDescent="0.15"/>
    <row r="6189" customFormat="1" ht="13" x14ac:dyDescent="0.15"/>
    <row r="6190" customFormat="1" ht="13" x14ac:dyDescent="0.15"/>
    <row r="6191" customFormat="1" ht="13" x14ac:dyDescent="0.15"/>
    <row r="6192" customFormat="1" ht="13" x14ac:dyDescent="0.15"/>
    <row r="6193" customFormat="1" ht="13" x14ac:dyDescent="0.15"/>
    <row r="6194" customFormat="1" ht="13" x14ac:dyDescent="0.15"/>
    <row r="6195" customFormat="1" ht="13" x14ac:dyDescent="0.15"/>
    <row r="6196" customFormat="1" ht="13" x14ac:dyDescent="0.15"/>
    <row r="6197" customFormat="1" ht="13" x14ac:dyDescent="0.15"/>
    <row r="6198" customFormat="1" ht="13" x14ac:dyDescent="0.15"/>
    <row r="6199" customFormat="1" ht="13" x14ac:dyDescent="0.15"/>
    <row r="6200" customFormat="1" ht="13" x14ac:dyDescent="0.15"/>
    <row r="6201" customFormat="1" ht="13" x14ac:dyDescent="0.15"/>
    <row r="6202" customFormat="1" ht="13" x14ac:dyDescent="0.15"/>
    <row r="6203" customFormat="1" ht="13" x14ac:dyDescent="0.15"/>
    <row r="6204" customFormat="1" ht="13" x14ac:dyDescent="0.15"/>
    <row r="6205" customFormat="1" ht="13" x14ac:dyDescent="0.15"/>
    <row r="6206" customFormat="1" ht="13" x14ac:dyDescent="0.15"/>
    <row r="6207" customFormat="1" ht="13" x14ac:dyDescent="0.15"/>
    <row r="6208" customFormat="1" ht="13" x14ac:dyDescent="0.15"/>
    <row r="6209" customFormat="1" ht="13" x14ac:dyDescent="0.15"/>
    <row r="6210" customFormat="1" ht="13" x14ac:dyDescent="0.15"/>
    <row r="6211" customFormat="1" ht="13" x14ac:dyDescent="0.15"/>
    <row r="6212" customFormat="1" ht="13" x14ac:dyDescent="0.15"/>
    <row r="6213" customFormat="1" ht="13" x14ac:dyDescent="0.15"/>
    <row r="6214" customFormat="1" ht="13" x14ac:dyDescent="0.15"/>
    <row r="6215" customFormat="1" ht="13" x14ac:dyDescent="0.15"/>
    <row r="6216" customFormat="1" ht="13" x14ac:dyDescent="0.15"/>
    <row r="6217" customFormat="1" ht="13" x14ac:dyDescent="0.15"/>
    <row r="6218" customFormat="1" ht="13" x14ac:dyDescent="0.15"/>
    <row r="6219" customFormat="1" ht="13" x14ac:dyDescent="0.15"/>
    <row r="6220" customFormat="1" ht="13" x14ac:dyDescent="0.15"/>
    <row r="6221" customFormat="1" ht="13" x14ac:dyDescent="0.15"/>
    <row r="6222" customFormat="1" ht="13" x14ac:dyDescent="0.15"/>
    <row r="6223" customFormat="1" ht="13" x14ac:dyDescent="0.15"/>
    <row r="6224" customFormat="1" ht="13" x14ac:dyDescent="0.15"/>
    <row r="6225" customFormat="1" ht="13" x14ac:dyDescent="0.15"/>
    <row r="6226" customFormat="1" ht="13" x14ac:dyDescent="0.15"/>
    <row r="6227" customFormat="1" ht="13" x14ac:dyDescent="0.15"/>
    <row r="6228" customFormat="1" ht="13" x14ac:dyDescent="0.15"/>
    <row r="6229" customFormat="1" ht="13" x14ac:dyDescent="0.15"/>
    <row r="6230" customFormat="1" ht="13" x14ac:dyDescent="0.15"/>
    <row r="6231" customFormat="1" ht="13" x14ac:dyDescent="0.15"/>
    <row r="6232" customFormat="1" ht="13" x14ac:dyDescent="0.15"/>
    <row r="6233" customFormat="1" ht="13" x14ac:dyDescent="0.15"/>
    <row r="6234" customFormat="1" ht="13" x14ac:dyDescent="0.15"/>
    <row r="6235" customFormat="1" ht="13" x14ac:dyDescent="0.15"/>
    <row r="6236" customFormat="1" ht="13" x14ac:dyDescent="0.15"/>
    <row r="6237" customFormat="1" ht="13" x14ac:dyDescent="0.15"/>
    <row r="6238" customFormat="1" ht="13" x14ac:dyDescent="0.15"/>
    <row r="6239" customFormat="1" ht="13" x14ac:dyDescent="0.15"/>
    <row r="6240" customFormat="1" ht="13" x14ac:dyDescent="0.15"/>
    <row r="6241" customFormat="1" ht="13" x14ac:dyDescent="0.15"/>
    <row r="6242" customFormat="1" ht="13" x14ac:dyDescent="0.15"/>
    <row r="6243" customFormat="1" ht="13" x14ac:dyDescent="0.15"/>
    <row r="6244" customFormat="1" ht="13" x14ac:dyDescent="0.15"/>
    <row r="6245" customFormat="1" ht="13" x14ac:dyDescent="0.15"/>
    <row r="6246" customFormat="1" ht="13" x14ac:dyDescent="0.15"/>
    <row r="6247" customFormat="1" ht="13" x14ac:dyDescent="0.15"/>
    <row r="6248" customFormat="1" ht="13" x14ac:dyDescent="0.15"/>
    <row r="6249" customFormat="1" ht="13" x14ac:dyDescent="0.15"/>
    <row r="6250" customFormat="1" ht="13" x14ac:dyDescent="0.15"/>
    <row r="6251" customFormat="1" ht="13" x14ac:dyDescent="0.15"/>
    <row r="6252" customFormat="1" ht="13" x14ac:dyDescent="0.15"/>
    <row r="6253" customFormat="1" ht="13" x14ac:dyDescent="0.15"/>
    <row r="6254" customFormat="1" ht="13" x14ac:dyDescent="0.15"/>
    <row r="6255" customFormat="1" ht="13" x14ac:dyDescent="0.15"/>
    <row r="6256" customFormat="1" ht="13" x14ac:dyDescent="0.15"/>
    <row r="6257" customFormat="1" ht="13" x14ac:dyDescent="0.15"/>
    <row r="6258" customFormat="1" ht="13" x14ac:dyDescent="0.15"/>
    <row r="6259" customFormat="1" ht="13" x14ac:dyDescent="0.15"/>
    <row r="6260" customFormat="1" ht="13" x14ac:dyDescent="0.15"/>
    <row r="6261" customFormat="1" ht="13" x14ac:dyDescent="0.15"/>
    <row r="6262" customFormat="1" ht="13" x14ac:dyDescent="0.15"/>
    <row r="6263" customFormat="1" ht="13" x14ac:dyDescent="0.15"/>
    <row r="6264" customFormat="1" ht="13" x14ac:dyDescent="0.15"/>
    <row r="6265" customFormat="1" ht="13" x14ac:dyDescent="0.15"/>
    <row r="6266" customFormat="1" ht="13" x14ac:dyDescent="0.15"/>
    <row r="6267" customFormat="1" ht="13" x14ac:dyDescent="0.15"/>
    <row r="6268" customFormat="1" ht="13" x14ac:dyDescent="0.15"/>
    <row r="6269" customFormat="1" ht="13" x14ac:dyDescent="0.15"/>
    <row r="6270" customFormat="1" ht="13" x14ac:dyDescent="0.15"/>
    <row r="6271" customFormat="1" ht="13" x14ac:dyDescent="0.15"/>
    <row r="6272" customFormat="1" ht="13" x14ac:dyDescent="0.15"/>
    <row r="6273" customFormat="1" ht="13" x14ac:dyDescent="0.15"/>
    <row r="6274" customFormat="1" ht="13" x14ac:dyDescent="0.15"/>
    <row r="6275" customFormat="1" ht="13" x14ac:dyDescent="0.15"/>
    <row r="6276" customFormat="1" ht="13" x14ac:dyDescent="0.15"/>
    <row r="6277" customFormat="1" ht="13" x14ac:dyDescent="0.15"/>
    <row r="6278" customFormat="1" ht="13" x14ac:dyDescent="0.15"/>
    <row r="6279" customFormat="1" ht="13" x14ac:dyDescent="0.15"/>
    <row r="6280" customFormat="1" ht="13" x14ac:dyDescent="0.15"/>
    <row r="6281" customFormat="1" ht="13" x14ac:dyDescent="0.15"/>
    <row r="6282" customFormat="1" ht="13" x14ac:dyDescent="0.15"/>
    <row r="6283" customFormat="1" ht="13" x14ac:dyDescent="0.15"/>
    <row r="6284" customFormat="1" ht="13" x14ac:dyDescent="0.15"/>
    <row r="6285" customFormat="1" ht="13" x14ac:dyDescent="0.15"/>
    <row r="6286" customFormat="1" ht="13" x14ac:dyDescent="0.15"/>
    <row r="6287" customFormat="1" ht="13" x14ac:dyDescent="0.15"/>
    <row r="6288" customFormat="1" ht="13" x14ac:dyDescent="0.15"/>
    <row r="6289" customFormat="1" ht="13" x14ac:dyDescent="0.15"/>
    <row r="6290" customFormat="1" ht="13" x14ac:dyDescent="0.15"/>
    <row r="6291" customFormat="1" ht="13" x14ac:dyDescent="0.15"/>
    <row r="6292" customFormat="1" ht="13" x14ac:dyDescent="0.15"/>
    <row r="6293" customFormat="1" ht="13" x14ac:dyDescent="0.15"/>
    <row r="6294" customFormat="1" ht="13" x14ac:dyDescent="0.15"/>
    <row r="6295" customFormat="1" ht="13" x14ac:dyDescent="0.15"/>
    <row r="6296" customFormat="1" ht="13" x14ac:dyDescent="0.15"/>
    <row r="6297" customFormat="1" ht="13" x14ac:dyDescent="0.15"/>
    <row r="6298" customFormat="1" ht="13" x14ac:dyDescent="0.15"/>
    <row r="6299" customFormat="1" ht="13" x14ac:dyDescent="0.15"/>
    <row r="6300" customFormat="1" ht="13" x14ac:dyDescent="0.15"/>
    <row r="6301" customFormat="1" ht="13" x14ac:dyDescent="0.15"/>
    <row r="6302" customFormat="1" ht="13" x14ac:dyDescent="0.15"/>
    <row r="6303" customFormat="1" ht="13" x14ac:dyDescent="0.15"/>
    <row r="6304" customFormat="1" ht="13" x14ac:dyDescent="0.15"/>
    <row r="6305" customFormat="1" ht="13" x14ac:dyDescent="0.15"/>
    <row r="6306" customFormat="1" ht="13" x14ac:dyDescent="0.15"/>
    <row r="6307" customFormat="1" ht="13" x14ac:dyDescent="0.15"/>
    <row r="6308" customFormat="1" ht="13" x14ac:dyDescent="0.15"/>
    <row r="6309" customFormat="1" ht="13" x14ac:dyDescent="0.15"/>
    <row r="6310" customFormat="1" ht="13" x14ac:dyDescent="0.15"/>
    <row r="6311" customFormat="1" ht="13" x14ac:dyDescent="0.15"/>
    <row r="6312" customFormat="1" ht="13" x14ac:dyDescent="0.15"/>
    <row r="6313" customFormat="1" ht="13" x14ac:dyDescent="0.15"/>
    <row r="6314" customFormat="1" ht="13" x14ac:dyDescent="0.15"/>
    <row r="6315" customFormat="1" ht="13" x14ac:dyDescent="0.15"/>
    <row r="6316" customFormat="1" ht="13" x14ac:dyDescent="0.15"/>
    <row r="6317" customFormat="1" ht="13" x14ac:dyDescent="0.15"/>
    <row r="6318" customFormat="1" ht="13" x14ac:dyDescent="0.15"/>
    <row r="6319" customFormat="1" ht="13" x14ac:dyDescent="0.15"/>
    <row r="6320" customFormat="1" ht="13" x14ac:dyDescent="0.15"/>
    <row r="6321" customFormat="1" ht="13" x14ac:dyDescent="0.15"/>
    <row r="6322" customFormat="1" ht="13" x14ac:dyDescent="0.15"/>
    <row r="6323" customFormat="1" ht="13" x14ac:dyDescent="0.15"/>
    <row r="6324" customFormat="1" ht="13" x14ac:dyDescent="0.15"/>
    <row r="6325" customFormat="1" ht="13" x14ac:dyDescent="0.15"/>
    <row r="6326" customFormat="1" ht="13" x14ac:dyDescent="0.15"/>
    <row r="6327" customFormat="1" ht="13" x14ac:dyDescent="0.15"/>
    <row r="6328" customFormat="1" ht="13" x14ac:dyDescent="0.15"/>
    <row r="6329" customFormat="1" ht="13" x14ac:dyDescent="0.15"/>
    <row r="6330" customFormat="1" ht="13" x14ac:dyDescent="0.15"/>
    <row r="6331" customFormat="1" ht="13" x14ac:dyDescent="0.15"/>
    <row r="6332" customFormat="1" ht="13" x14ac:dyDescent="0.15"/>
    <row r="6333" customFormat="1" ht="13" x14ac:dyDescent="0.15"/>
    <row r="6334" customFormat="1" ht="13" x14ac:dyDescent="0.15"/>
    <row r="6335" customFormat="1" ht="13" x14ac:dyDescent="0.15"/>
    <row r="6336" customFormat="1" ht="13" x14ac:dyDescent="0.15"/>
    <row r="6337" customFormat="1" ht="13" x14ac:dyDescent="0.15"/>
    <row r="6338" customFormat="1" ht="13" x14ac:dyDescent="0.15"/>
    <row r="6339" customFormat="1" ht="13" x14ac:dyDescent="0.15"/>
    <row r="6340" customFormat="1" ht="13" x14ac:dyDescent="0.15"/>
    <row r="6341" customFormat="1" ht="13" x14ac:dyDescent="0.15"/>
    <row r="6342" customFormat="1" ht="13" x14ac:dyDescent="0.15"/>
    <row r="6343" customFormat="1" ht="13" x14ac:dyDescent="0.15"/>
    <row r="6344" customFormat="1" ht="13" x14ac:dyDescent="0.15"/>
    <row r="6345" customFormat="1" ht="13" x14ac:dyDescent="0.15"/>
    <row r="6346" customFormat="1" ht="13" x14ac:dyDescent="0.15"/>
    <row r="6347" customFormat="1" ht="13" x14ac:dyDescent="0.15"/>
    <row r="6348" customFormat="1" ht="13" x14ac:dyDescent="0.15"/>
    <row r="6349" customFormat="1" ht="13" x14ac:dyDescent="0.15"/>
    <row r="6350" customFormat="1" ht="13" x14ac:dyDescent="0.15"/>
    <row r="6351" customFormat="1" ht="13" x14ac:dyDescent="0.15"/>
    <row r="6352" customFormat="1" ht="13" x14ac:dyDescent="0.15"/>
    <row r="6353" customFormat="1" ht="13" x14ac:dyDescent="0.15"/>
    <row r="6354" customFormat="1" ht="13" x14ac:dyDescent="0.15"/>
    <row r="6355" customFormat="1" ht="13" x14ac:dyDescent="0.15"/>
    <row r="6356" customFormat="1" ht="13" x14ac:dyDescent="0.15"/>
    <row r="6357" customFormat="1" ht="13" x14ac:dyDescent="0.15"/>
    <row r="6358" customFormat="1" ht="13" x14ac:dyDescent="0.15"/>
    <row r="6359" customFormat="1" ht="13" x14ac:dyDescent="0.15"/>
    <row r="6360" customFormat="1" ht="13" x14ac:dyDescent="0.15"/>
    <row r="6361" customFormat="1" ht="13" x14ac:dyDescent="0.15"/>
    <row r="6362" customFormat="1" ht="13" x14ac:dyDescent="0.15"/>
    <row r="6363" customFormat="1" ht="13" x14ac:dyDescent="0.15"/>
    <row r="6364" customFormat="1" ht="13" x14ac:dyDescent="0.15"/>
    <row r="6365" customFormat="1" ht="13" x14ac:dyDescent="0.15"/>
    <row r="6366" customFormat="1" ht="13" x14ac:dyDescent="0.15"/>
    <row r="6367" customFormat="1" ht="13" x14ac:dyDescent="0.15"/>
    <row r="6368" customFormat="1" ht="13" x14ac:dyDescent="0.15"/>
    <row r="6369" customFormat="1" ht="13" x14ac:dyDescent="0.15"/>
    <row r="6370" customFormat="1" ht="13" x14ac:dyDescent="0.15"/>
    <row r="6371" customFormat="1" ht="13" x14ac:dyDescent="0.15"/>
    <row r="6372" customFormat="1" ht="13" x14ac:dyDescent="0.15"/>
    <row r="6373" customFormat="1" ht="13" x14ac:dyDescent="0.15"/>
    <row r="6374" customFormat="1" ht="13" x14ac:dyDescent="0.15"/>
    <row r="6375" customFormat="1" ht="13" x14ac:dyDescent="0.15"/>
    <row r="6376" customFormat="1" ht="13" x14ac:dyDescent="0.15"/>
    <row r="6377" customFormat="1" ht="13" x14ac:dyDescent="0.15"/>
    <row r="6378" customFormat="1" ht="13" x14ac:dyDescent="0.15"/>
    <row r="6379" customFormat="1" ht="13" x14ac:dyDescent="0.15"/>
    <row r="6380" customFormat="1" ht="13" x14ac:dyDescent="0.15"/>
    <row r="6381" customFormat="1" ht="13" x14ac:dyDescent="0.15"/>
    <row r="6382" customFormat="1" ht="13" x14ac:dyDescent="0.15"/>
    <row r="6383" customFormat="1" ht="13" x14ac:dyDescent="0.15"/>
    <row r="6384" customFormat="1" ht="13" x14ac:dyDescent="0.15"/>
    <row r="6385" customFormat="1" ht="13" x14ac:dyDescent="0.15"/>
    <row r="6386" customFormat="1" ht="13" x14ac:dyDescent="0.15"/>
    <row r="6387" customFormat="1" ht="13" x14ac:dyDescent="0.15"/>
    <row r="6388" customFormat="1" ht="13" x14ac:dyDescent="0.15"/>
    <row r="6389" customFormat="1" ht="13" x14ac:dyDescent="0.15"/>
    <row r="6390" customFormat="1" ht="13" x14ac:dyDescent="0.15"/>
    <row r="6391" customFormat="1" ht="13" x14ac:dyDescent="0.15"/>
    <row r="6392" customFormat="1" ht="13" x14ac:dyDescent="0.15"/>
    <row r="6393" customFormat="1" ht="13" x14ac:dyDescent="0.15"/>
    <row r="6394" customFormat="1" ht="13" x14ac:dyDescent="0.15"/>
    <row r="6395" customFormat="1" ht="13" x14ac:dyDescent="0.15"/>
    <row r="6396" customFormat="1" ht="13" x14ac:dyDescent="0.15"/>
    <row r="6397" customFormat="1" ht="13" x14ac:dyDescent="0.15"/>
    <row r="6398" customFormat="1" ht="13" x14ac:dyDescent="0.15"/>
    <row r="6399" customFormat="1" ht="13" x14ac:dyDescent="0.15"/>
    <row r="6400" customFormat="1" ht="13" x14ac:dyDescent="0.15"/>
    <row r="6401" customFormat="1" ht="13" x14ac:dyDescent="0.15"/>
    <row r="6402" customFormat="1" ht="13" x14ac:dyDescent="0.15"/>
    <row r="6403" customFormat="1" ht="13" x14ac:dyDescent="0.15"/>
    <row r="6404" customFormat="1" ht="13" x14ac:dyDescent="0.15"/>
    <row r="6405" customFormat="1" ht="13" x14ac:dyDescent="0.15"/>
    <row r="6406" customFormat="1" ht="13" x14ac:dyDescent="0.15"/>
    <row r="6407" customFormat="1" ht="13" x14ac:dyDescent="0.15"/>
    <row r="6408" customFormat="1" ht="13" x14ac:dyDescent="0.15"/>
    <row r="6409" customFormat="1" ht="13" x14ac:dyDescent="0.15"/>
    <row r="6410" customFormat="1" ht="13" x14ac:dyDescent="0.15"/>
    <row r="6411" customFormat="1" ht="13" x14ac:dyDescent="0.15"/>
    <row r="6412" customFormat="1" ht="13" x14ac:dyDescent="0.15"/>
    <row r="6413" customFormat="1" ht="13" x14ac:dyDescent="0.15"/>
    <row r="6414" customFormat="1" ht="13" x14ac:dyDescent="0.15"/>
    <row r="6415" customFormat="1" ht="13" x14ac:dyDescent="0.15"/>
    <row r="6416" customFormat="1" ht="13" x14ac:dyDescent="0.15"/>
    <row r="6417" customFormat="1" ht="13" x14ac:dyDescent="0.15"/>
    <row r="6418" customFormat="1" ht="13" x14ac:dyDescent="0.15"/>
    <row r="6419" customFormat="1" ht="13" x14ac:dyDescent="0.15"/>
    <row r="6420" customFormat="1" ht="13" x14ac:dyDescent="0.15"/>
    <row r="6421" customFormat="1" ht="13" x14ac:dyDescent="0.15"/>
    <row r="6422" customFormat="1" ht="13" x14ac:dyDescent="0.15"/>
    <row r="6423" customFormat="1" ht="13" x14ac:dyDescent="0.15"/>
    <row r="6424" customFormat="1" ht="13" x14ac:dyDescent="0.15"/>
    <row r="6425" customFormat="1" ht="13" x14ac:dyDescent="0.15"/>
    <row r="6426" customFormat="1" ht="13" x14ac:dyDescent="0.15"/>
    <row r="6427" customFormat="1" ht="13" x14ac:dyDescent="0.15"/>
    <row r="6428" customFormat="1" ht="13" x14ac:dyDescent="0.15"/>
    <row r="6429" customFormat="1" ht="13" x14ac:dyDescent="0.15"/>
    <row r="6430" customFormat="1" ht="13" x14ac:dyDescent="0.15"/>
    <row r="6431" customFormat="1" ht="13" x14ac:dyDescent="0.15"/>
    <row r="6432" customFormat="1" ht="13" x14ac:dyDescent="0.15"/>
    <row r="6433" customFormat="1" ht="13" x14ac:dyDescent="0.15"/>
    <row r="6434" customFormat="1" ht="13" x14ac:dyDescent="0.15"/>
    <row r="6435" customFormat="1" ht="13" x14ac:dyDescent="0.15"/>
    <row r="6436" customFormat="1" ht="13" x14ac:dyDescent="0.15"/>
    <row r="6437" customFormat="1" ht="13" x14ac:dyDescent="0.15"/>
    <row r="6438" customFormat="1" ht="13" x14ac:dyDescent="0.15"/>
    <row r="6439" customFormat="1" ht="13" x14ac:dyDescent="0.15"/>
    <row r="6440" customFormat="1" ht="13" x14ac:dyDescent="0.15"/>
    <row r="6441" customFormat="1" ht="13" x14ac:dyDescent="0.15"/>
    <row r="6442" customFormat="1" ht="13" x14ac:dyDescent="0.15"/>
    <row r="6443" customFormat="1" ht="13" x14ac:dyDescent="0.15"/>
    <row r="6444" customFormat="1" ht="13" x14ac:dyDescent="0.15"/>
    <row r="6445" customFormat="1" ht="13" x14ac:dyDescent="0.15"/>
    <row r="6446" customFormat="1" ht="13" x14ac:dyDescent="0.15"/>
    <row r="6447" customFormat="1" ht="13" x14ac:dyDescent="0.15"/>
    <row r="6448" customFormat="1" ht="13" x14ac:dyDescent="0.15"/>
    <row r="6449" customFormat="1" ht="13" x14ac:dyDescent="0.15"/>
    <row r="6450" customFormat="1" ht="13" x14ac:dyDescent="0.15"/>
    <row r="6451" customFormat="1" ht="13" x14ac:dyDescent="0.15"/>
    <row r="6452" customFormat="1" ht="13" x14ac:dyDescent="0.15"/>
    <row r="6453" customFormat="1" ht="13" x14ac:dyDescent="0.15"/>
    <row r="6454" customFormat="1" ht="13" x14ac:dyDescent="0.15"/>
    <row r="6455" customFormat="1" ht="13" x14ac:dyDescent="0.15"/>
    <row r="6456" customFormat="1" ht="13" x14ac:dyDescent="0.15"/>
    <row r="6457" customFormat="1" ht="13" x14ac:dyDescent="0.15"/>
    <row r="6458" customFormat="1" ht="13" x14ac:dyDescent="0.15"/>
    <row r="6459" customFormat="1" ht="13" x14ac:dyDescent="0.15"/>
    <row r="6460" customFormat="1" ht="13" x14ac:dyDescent="0.15"/>
    <row r="6461" customFormat="1" ht="13" x14ac:dyDescent="0.15"/>
    <row r="6462" customFormat="1" ht="13" x14ac:dyDescent="0.15"/>
    <row r="6463" customFormat="1" ht="13" x14ac:dyDescent="0.15"/>
    <row r="6464" customFormat="1" ht="13" x14ac:dyDescent="0.15"/>
    <row r="6465" customFormat="1" ht="13" x14ac:dyDescent="0.15"/>
    <row r="6466" customFormat="1" ht="13" x14ac:dyDescent="0.15"/>
    <row r="6467" customFormat="1" ht="13" x14ac:dyDescent="0.15"/>
    <row r="6468" customFormat="1" ht="13" x14ac:dyDescent="0.15"/>
    <row r="6469" customFormat="1" ht="13" x14ac:dyDescent="0.15"/>
    <row r="6470" customFormat="1" ht="13" x14ac:dyDescent="0.15"/>
    <row r="6471" customFormat="1" ht="13" x14ac:dyDescent="0.15"/>
    <row r="6472" customFormat="1" ht="13" x14ac:dyDescent="0.15"/>
    <row r="6473" customFormat="1" ht="13" x14ac:dyDescent="0.15"/>
    <row r="6474" customFormat="1" ht="13" x14ac:dyDescent="0.15"/>
    <row r="6475" customFormat="1" ht="13" x14ac:dyDescent="0.15"/>
    <row r="6476" customFormat="1" ht="13" x14ac:dyDescent="0.15"/>
    <row r="6477" customFormat="1" ht="13" x14ac:dyDescent="0.15"/>
    <row r="6478" customFormat="1" ht="13" x14ac:dyDescent="0.15"/>
    <row r="6479" customFormat="1" ht="13" x14ac:dyDescent="0.15"/>
    <row r="6480" customFormat="1" ht="13" x14ac:dyDescent="0.15"/>
    <row r="6481" customFormat="1" ht="13" x14ac:dyDescent="0.15"/>
    <row r="6482" customFormat="1" ht="13" x14ac:dyDescent="0.15"/>
    <row r="6483" customFormat="1" ht="13" x14ac:dyDescent="0.15"/>
    <row r="6484" customFormat="1" ht="13" x14ac:dyDescent="0.15"/>
    <row r="6485" customFormat="1" ht="13" x14ac:dyDescent="0.15"/>
    <row r="6486" customFormat="1" ht="13" x14ac:dyDescent="0.15"/>
    <row r="6487" customFormat="1" ht="13" x14ac:dyDescent="0.15"/>
    <row r="6488" customFormat="1" ht="13" x14ac:dyDescent="0.15"/>
    <row r="6489" customFormat="1" ht="13" x14ac:dyDescent="0.15"/>
    <row r="6490" customFormat="1" ht="13" x14ac:dyDescent="0.15"/>
    <row r="6491" customFormat="1" ht="13" x14ac:dyDescent="0.15"/>
    <row r="6492" customFormat="1" ht="13" x14ac:dyDescent="0.15"/>
    <row r="6493" customFormat="1" ht="13" x14ac:dyDescent="0.15"/>
    <row r="6494" customFormat="1" ht="13" x14ac:dyDescent="0.15"/>
    <row r="6495" customFormat="1" ht="13" x14ac:dyDescent="0.15"/>
    <row r="6496" customFormat="1" ht="13" x14ac:dyDescent="0.15"/>
    <row r="6497" customFormat="1" ht="13" x14ac:dyDescent="0.15"/>
    <row r="6498" customFormat="1" ht="13" x14ac:dyDescent="0.15"/>
    <row r="6499" customFormat="1" ht="13" x14ac:dyDescent="0.15"/>
    <row r="6500" customFormat="1" ht="13" x14ac:dyDescent="0.15"/>
    <row r="6501" customFormat="1" ht="13" x14ac:dyDescent="0.15"/>
    <row r="6502" customFormat="1" ht="13" x14ac:dyDescent="0.15"/>
    <row r="6503" customFormat="1" ht="13" x14ac:dyDescent="0.15"/>
    <row r="6504" customFormat="1" ht="13" x14ac:dyDescent="0.15"/>
    <row r="6505" customFormat="1" ht="13" x14ac:dyDescent="0.15"/>
    <row r="6506" customFormat="1" ht="13" x14ac:dyDescent="0.15"/>
    <row r="6507" customFormat="1" ht="13" x14ac:dyDescent="0.15"/>
    <row r="6508" customFormat="1" ht="13" x14ac:dyDescent="0.15"/>
    <row r="6509" customFormat="1" ht="13" x14ac:dyDescent="0.15"/>
    <row r="6510" customFormat="1" ht="13" x14ac:dyDescent="0.15"/>
    <row r="6511" customFormat="1" ht="13" x14ac:dyDescent="0.15"/>
    <row r="6512" customFormat="1" ht="13" x14ac:dyDescent="0.15"/>
    <row r="6513" customFormat="1" ht="13" x14ac:dyDescent="0.15"/>
    <row r="6514" customFormat="1" ht="13" x14ac:dyDescent="0.15"/>
    <row r="6515" customFormat="1" ht="13" x14ac:dyDescent="0.15"/>
    <row r="6516" customFormat="1" ht="13" x14ac:dyDescent="0.15"/>
    <row r="6517" customFormat="1" ht="13" x14ac:dyDescent="0.15"/>
    <row r="6518" customFormat="1" ht="13" x14ac:dyDescent="0.15"/>
    <row r="6519" customFormat="1" ht="13" x14ac:dyDescent="0.15"/>
    <row r="6520" customFormat="1" ht="13" x14ac:dyDescent="0.15"/>
    <row r="6521" customFormat="1" ht="13" x14ac:dyDescent="0.15"/>
    <row r="6522" customFormat="1" ht="13" x14ac:dyDescent="0.15"/>
    <row r="6523" customFormat="1" ht="13" x14ac:dyDescent="0.15"/>
    <row r="6524" customFormat="1" ht="13" x14ac:dyDescent="0.15"/>
    <row r="6525" customFormat="1" ht="13" x14ac:dyDescent="0.15"/>
    <row r="6526" customFormat="1" ht="13" x14ac:dyDescent="0.15"/>
    <row r="6527" customFormat="1" ht="13" x14ac:dyDescent="0.15"/>
    <row r="6528" customFormat="1" ht="13" x14ac:dyDescent="0.15"/>
    <row r="6529" customFormat="1" ht="13" x14ac:dyDescent="0.15"/>
    <row r="6530" customFormat="1" ht="13" x14ac:dyDescent="0.15"/>
    <row r="6531" customFormat="1" ht="13" x14ac:dyDescent="0.15"/>
    <row r="6532" customFormat="1" ht="13" x14ac:dyDescent="0.15"/>
    <row r="6533" customFormat="1" ht="13" x14ac:dyDescent="0.15"/>
    <row r="6534" customFormat="1" ht="13" x14ac:dyDescent="0.15"/>
    <row r="6535" customFormat="1" ht="13" x14ac:dyDescent="0.15"/>
    <row r="6536" customFormat="1" ht="13" x14ac:dyDescent="0.15"/>
    <row r="6537" customFormat="1" ht="13" x14ac:dyDescent="0.15"/>
    <row r="6538" customFormat="1" ht="13" x14ac:dyDescent="0.15"/>
    <row r="6539" customFormat="1" ht="13" x14ac:dyDescent="0.15"/>
    <row r="6540" customFormat="1" ht="13" x14ac:dyDescent="0.15"/>
    <row r="6541" customFormat="1" ht="13" x14ac:dyDescent="0.15"/>
    <row r="6542" customFormat="1" ht="13" x14ac:dyDescent="0.15"/>
    <row r="6543" customFormat="1" ht="13" x14ac:dyDescent="0.15"/>
    <row r="6544" customFormat="1" ht="13" x14ac:dyDescent="0.15"/>
    <row r="6545" customFormat="1" ht="13" x14ac:dyDescent="0.15"/>
    <row r="6546" customFormat="1" ht="13" x14ac:dyDescent="0.15"/>
    <row r="6547" customFormat="1" ht="13" x14ac:dyDescent="0.15"/>
    <row r="6548" customFormat="1" ht="13" x14ac:dyDescent="0.15"/>
    <row r="6549" customFormat="1" ht="13" x14ac:dyDescent="0.15"/>
    <row r="6550" customFormat="1" ht="13" x14ac:dyDescent="0.15"/>
    <row r="6551" customFormat="1" ht="13" x14ac:dyDescent="0.15"/>
    <row r="6552" customFormat="1" ht="13" x14ac:dyDescent="0.15"/>
    <row r="6553" customFormat="1" ht="13" x14ac:dyDescent="0.15"/>
    <row r="6554" customFormat="1" ht="13" x14ac:dyDescent="0.15"/>
    <row r="6555" customFormat="1" ht="13" x14ac:dyDescent="0.15"/>
    <row r="6556" customFormat="1" ht="13" x14ac:dyDescent="0.15"/>
    <row r="6557" customFormat="1" ht="13" x14ac:dyDescent="0.15"/>
    <row r="6558" customFormat="1" ht="13" x14ac:dyDescent="0.15"/>
    <row r="6559" customFormat="1" ht="13" x14ac:dyDescent="0.15"/>
    <row r="6560" customFormat="1" ht="13" x14ac:dyDescent="0.15"/>
    <row r="6561" customFormat="1" ht="13" x14ac:dyDescent="0.15"/>
    <row r="6562" customFormat="1" ht="13" x14ac:dyDescent="0.15"/>
    <row r="6563" customFormat="1" ht="13" x14ac:dyDescent="0.15"/>
    <row r="6564" customFormat="1" ht="13" x14ac:dyDescent="0.15"/>
    <row r="6565" customFormat="1" ht="13" x14ac:dyDescent="0.15"/>
    <row r="6566" customFormat="1" ht="13" x14ac:dyDescent="0.15"/>
    <row r="6567" customFormat="1" ht="13" x14ac:dyDescent="0.15"/>
    <row r="6568" customFormat="1" ht="13" x14ac:dyDescent="0.15"/>
    <row r="6569" customFormat="1" ht="13" x14ac:dyDescent="0.15"/>
    <row r="6570" customFormat="1" ht="13" x14ac:dyDescent="0.15"/>
    <row r="6571" customFormat="1" ht="13" x14ac:dyDescent="0.15"/>
    <row r="6572" customFormat="1" ht="13" x14ac:dyDescent="0.15"/>
    <row r="6573" customFormat="1" ht="13" x14ac:dyDescent="0.15"/>
    <row r="6574" customFormat="1" ht="13" x14ac:dyDescent="0.15"/>
    <row r="6575" customFormat="1" ht="13" x14ac:dyDescent="0.15"/>
    <row r="6576" customFormat="1" ht="13" x14ac:dyDescent="0.15"/>
    <row r="6577" customFormat="1" ht="13" x14ac:dyDescent="0.15"/>
    <row r="6578" customFormat="1" ht="13" x14ac:dyDescent="0.15"/>
    <row r="6579" customFormat="1" ht="13" x14ac:dyDescent="0.15"/>
    <row r="6580" customFormat="1" ht="13" x14ac:dyDescent="0.15"/>
    <row r="6581" customFormat="1" ht="13" x14ac:dyDescent="0.15"/>
    <row r="6582" customFormat="1" ht="13" x14ac:dyDescent="0.15"/>
    <row r="6583" customFormat="1" ht="13" x14ac:dyDescent="0.15"/>
    <row r="6584" customFormat="1" ht="13" x14ac:dyDescent="0.15"/>
    <row r="6585" customFormat="1" ht="13" x14ac:dyDescent="0.15"/>
    <row r="6586" customFormat="1" ht="13" x14ac:dyDescent="0.15"/>
    <row r="6587" customFormat="1" ht="13" x14ac:dyDescent="0.15"/>
    <row r="6588" customFormat="1" ht="13" x14ac:dyDescent="0.15"/>
    <row r="6589" customFormat="1" ht="13" x14ac:dyDescent="0.15"/>
    <row r="6590" customFormat="1" ht="13" x14ac:dyDescent="0.15"/>
    <row r="6591" customFormat="1" ht="13" x14ac:dyDescent="0.15"/>
    <row r="6592" customFormat="1" ht="13" x14ac:dyDescent="0.15"/>
    <row r="6593" customFormat="1" ht="13" x14ac:dyDescent="0.15"/>
    <row r="6594" customFormat="1" ht="13" x14ac:dyDescent="0.15"/>
    <row r="6595" customFormat="1" ht="13" x14ac:dyDescent="0.15"/>
    <row r="6596" customFormat="1" ht="13" x14ac:dyDescent="0.15"/>
    <row r="6597" customFormat="1" ht="13" x14ac:dyDescent="0.15"/>
    <row r="6598" customFormat="1" ht="13" x14ac:dyDescent="0.15"/>
    <row r="6599" customFormat="1" ht="13" x14ac:dyDescent="0.15"/>
    <row r="6600" customFormat="1" ht="13" x14ac:dyDescent="0.15"/>
    <row r="6601" customFormat="1" ht="13" x14ac:dyDescent="0.15"/>
    <row r="6602" customFormat="1" ht="13" x14ac:dyDescent="0.15"/>
    <row r="6603" customFormat="1" ht="13" x14ac:dyDescent="0.15"/>
    <row r="6604" customFormat="1" ht="13" x14ac:dyDescent="0.15"/>
    <row r="6605" customFormat="1" ht="13" x14ac:dyDescent="0.15"/>
    <row r="6606" customFormat="1" ht="13" x14ac:dyDescent="0.15"/>
    <row r="6607" customFormat="1" ht="13" x14ac:dyDescent="0.15"/>
    <row r="6608" customFormat="1" ht="13" x14ac:dyDescent="0.15"/>
    <row r="6609" customFormat="1" ht="13" x14ac:dyDescent="0.15"/>
    <row r="6610" customFormat="1" ht="13" x14ac:dyDescent="0.15"/>
    <row r="6611" customFormat="1" ht="13" x14ac:dyDescent="0.15"/>
    <row r="6612" customFormat="1" ht="13" x14ac:dyDescent="0.15"/>
    <row r="6613" customFormat="1" ht="13" x14ac:dyDescent="0.15"/>
    <row r="6614" customFormat="1" ht="13" x14ac:dyDescent="0.15"/>
    <row r="6615" customFormat="1" ht="13" x14ac:dyDescent="0.15"/>
    <row r="6616" customFormat="1" ht="13" x14ac:dyDescent="0.15"/>
    <row r="6617" customFormat="1" ht="13" x14ac:dyDescent="0.15"/>
    <row r="6618" customFormat="1" ht="13" x14ac:dyDescent="0.15"/>
    <row r="6619" customFormat="1" ht="13" x14ac:dyDescent="0.15"/>
    <row r="6620" customFormat="1" ht="13" x14ac:dyDescent="0.15"/>
    <row r="6621" customFormat="1" ht="13" x14ac:dyDescent="0.15"/>
    <row r="6622" customFormat="1" ht="13" x14ac:dyDescent="0.15"/>
    <row r="6623" customFormat="1" ht="13" x14ac:dyDescent="0.15"/>
    <row r="6624" customFormat="1" ht="13" x14ac:dyDescent="0.15"/>
    <row r="6625" customFormat="1" ht="13" x14ac:dyDescent="0.15"/>
    <row r="6626" customFormat="1" ht="13" x14ac:dyDescent="0.15"/>
    <row r="6627" customFormat="1" ht="13" x14ac:dyDescent="0.15"/>
    <row r="6628" customFormat="1" ht="13" x14ac:dyDescent="0.15"/>
    <row r="6629" customFormat="1" ht="13" x14ac:dyDescent="0.15"/>
    <row r="6630" customFormat="1" ht="13" x14ac:dyDescent="0.15"/>
    <row r="6631" customFormat="1" ht="13" x14ac:dyDescent="0.15"/>
    <row r="6632" customFormat="1" ht="13" x14ac:dyDescent="0.15"/>
    <row r="6633" customFormat="1" ht="13" x14ac:dyDescent="0.15"/>
    <row r="6634" customFormat="1" ht="13" x14ac:dyDescent="0.15"/>
    <row r="6635" customFormat="1" ht="13" x14ac:dyDescent="0.15"/>
    <row r="6636" customFormat="1" ht="13" x14ac:dyDescent="0.15"/>
    <row r="6637" customFormat="1" ht="13" x14ac:dyDescent="0.15"/>
    <row r="6638" customFormat="1" ht="13" x14ac:dyDescent="0.15"/>
    <row r="6639" customFormat="1" ht="13" x14ac:dyDescent="0.15"/>
    <row r="6640" customFormat="1" ht="13" x14ac:dyDescent="0.15"/>
    <row r="6641" customFormat="1" ht="13" x14ac:dyDescent="0.15"/>
    <row r="6642" customFormat="1" ht="13" x14ac:dyDescent="0.15"/>
    <row r="6643" customFormat="1" ht="13" x14ac:dyDescent="0.15"/>
    <row r="6644" customFormat="1" ht="13" x14ac:dyDescent="0.15"/>
    <row r="6645" customFormat="1" ht="13" x14ac:dyDescent="0.15"/>
    <row r="6646" customFormat="1" ht="13" x14ac:dyDescent="0.15"/>
    <row r="6647" customFormat="1" ht="13" x14ac:dyDescent="0.15"/>
    <row r="6648" customFormat="1" ht="13" x14ac:dyDescent="0.15"/>
    <row r="6649" customFormat="1" ht="13" x14ac:dyDescent="0.15"/>
    <row r="6650" customFormat="1" ht="13" x14ac:dyDescent="0.15"/>
    <row r="6651" customFormat="1" ht="13" x14ac:dyDescent="0.15"/>
    <row r="6652" customFormat="1" ht="13" x14ac:dyDescent="0.15"/>
    <row r="6653" customFormat="1" ht="13" x14ac:dyDescent="0.15"/>
    <row r="6654" customFormat="1" ht="13" x14ac:dyDescent="0.15"/>
    <row r="6655" customFormat="1" ht="13" x14ac:dyDescent="0.15"/>
    <row r="6656" customFormat="1" ht="13" x14ac:dyDescent="0.15"/>
    <row r="6657" customFormat="1" ht="13" x14ac:dyDescent="0.15"/>
    <row r="6658" customFormat="1" ht="13" x14ac:dyDescent="0.15"/>
    <row r="6659" customFormat="1" ht="13" x14ac:dyDescent="0.15"/>
    <row r="6660" customFormat="1" ht="13" x14ac:dyDescent="0.15"/>
    <row r="6661" customFormat="1" ht="13" x14ac:dyDescent="0.15"/>
    <row r="6662" customFormat="1" ht="13" x14ac:dyDescent="0.15"/>
    <row r="6663" customFormat="1" ht="13" x14ac:dyDescent="0.15"/>
    <row r="6664" customFormat="1" ht="13" x14ac:dyDescent="0.15"/>
    <row r="6665" customFormat="1" ht="13" x14ac:dyDescent="0.15"/>
    <row r="6666" customFormat="1" ht="13" x14ac:dyDescent="0.15"/>
    <row r="6667" customFormat="1" ht="13" x14ac:dyDescent="0.15"/>
    <row r="6668" customFormat="1" ht="13" x14ac:dyDescent="0.15"/>
    <row r="6669" customFormat="1" ht="13" x14ac:dyDescent="0.15"/>
    <row r="6670" customFormat="1" ht="13" x14ac:dyDescent="0.15"/>
    <row r="6671" customFormat="1" ht="13" x14ac:dyDescent="0.15"/>
    <row r="6672" customFormat="1" ht="13" x14ac:dyDescent="0.15"/>
    <row r="6673" customFormat="1" ht="13" x14ac:dyDescent="0.15"/>
    <row r="6674" customFormat="1" ht="13" x14ac:dyDescent="0.15"/>
    <row r="6675" customFormat="1" ht="13" x14ac:dyDescent="0.15"/>
    <row r="6676" customFormat="1" ht="13" x14ac:dyDescent="0.15"/>
    <row r="6677" customFormat="1" ht="13" x14ac:dyDescent="0.15"/>
    <row r="6678" customFormat="1" ht="13" x14ac:dyDescent="0.15"/>
    <row r="6679" customFormat="1" ht="13" x14ac:dyDescent="0.15"/>
    <row r="6680" customFormat="1" ht="13" x14ac:dyDescent="0.15"/>
    <row r="6681" customFormat="1" ht="13" x14ac:dyDescent="0.15"/>
    <row r="6682" customFormat="1" ht="13" x14ac:dyDescent="0.15"/>
    <row r="6683" customFormat="1" ht="13" x14ac:dyDescent="0.15"/>
    <row r="6684" customFormat="1" ht="13" x14ac:dyDescent="0.15"/>
    <row r="6685" customFormat="1" ht="13" x14ac:dyDescent="0.15"/>
    <row r="6686" customFormat="1" ht="13" x14ac:dyDescent="0.15"/>
    <row r="6687" customFormat="1" ht="13" x14ac:dyDescent="0.15"/>
    <row r="6688" customFormat="1" ht="13" x14ac:dyDescent="0.15"/>
    <row r="6689" customFormat="1" ht="13" x14ac:dyDescent="0.15"/>
    <row r="6690" customFormat="1" ht="13" x14ac:dyDescent="0.15"/>
    <row r="6691" customFormat="1" ht="13" x14ac:dyDescent="0.15"/>
    <row r="6692" customFormat="1" ht="13" x14ac:dyDescent="0.15"/>
    <row r="6693" customFormat="1" ht="13" x14ac:dyDescent="0.15"/>
    <row r="6694" customFormat="1" ht="13" x14ac:dyDescent="0.15"/>
    <row r="6695" customFormat="1" ht="13" x14ac:dyDescent="0.15"/>
    <row r="6696" customFormat="1" ht="13" x14ac:dyDescent="0.15"/>
    <row r="6697" customFormat="1" ht="13" x14ac:dyDescent="0.15"/>
    <row r="6698" customFormat="1" ht="13" x14ac:dyDescent="0.15"/>
    <row r="6699" customFormat="1" ht="13" x14ac:dyDescent="0.15"/>
    <row r="6700" customFormat="1" ht="13" x14ac:dyDescent="0.15"/>
    <row r="6701" customFormat="1" ht="13" x14ac:dyDescent="0.15"/>
    <row r="6702" customFormat="1" ht="13" x14ac:dyDescent="0.15"/>
    <row r="6703" customFormat="1" ht="13" x14ac:dyDescent="0.15"/>
    <row r="6704" customFormat="1" ht="13" x14ac:dyDescent="0.15"/>
    <row r="6705" customFormat="1" ht="13" x14ac:dyDescent="0.15"/>
    <row r="6706" customFormat="1" ht="13" x14ac:dyDescent="0.15"/>
    <row r="6707" customFormat="1" ht="13" x14ac:dyDescent="0.15"/>
    <row r="6708" customFormat="1" ht="13" x14ac:dyDescent="0.15"/>
    <row r="6709" customFormat="1" ht="13" x14ac:dyDescent="0.15"/>
    <row r="6710" customFormat="1" ht="13" x14ac:dyDescent="0.15"/>
    <row r="6711" customFormat="1" ht="13" x14ac:dyDescent="0.15"/>
    <row r="6712" customFormat="1" ht="13" x14ac:dyDescent="0.15"/>
    <row r="6713" customFormat="1" ht="13" x14ac:dyDescent="0.15"/>
    <row r="6714" customFormat="1" ht="13" x14ac:dyDescent="0.15"/>
    <row r="6715" customFormat="1" ht="13" x14ac:dyDescent="0.15"/>
    <row r="6716" customFormat="1" ht="13" x14ac:dyDescent="0.15"/>
    <row r="6717" customFormat="1" ht="13" x14ac:dyDescent="0.15"/>
    <row r="6718" customFormat="1" ht="13" x14ac:dyDescent="0.15"/>
    <row r="6719" customFormat="1" ht="13" x14ac:dyDescent="0.15"/>
    <row r="6720" customFormat="1" ht="13" x14ac:dyDescent="0.15"/>
    <row r="6721" customFormat="1" ht="13" x14ac:dyDescent="0.15"/>
    <row r="6722" customFormat="1" ht="13" x14ac:dyDescent="0.15"/>
    <row r="6723" customFormat="1" ht="13" x14ac:dyDescent="0.15"/>
    <row r="6724" customFormat="1" ht="13" x14ac:dyDescent="0.15"/>
    <row r="6725" customFormat="1" ht="13" x14ac:dyDescent="0.15"/>
    <row r="6726" customFormat="1" ht="13" x14ac:dyDescent="0.15"/>
    <row r="6727" customFormat="1" ht="13" x14ac:dyDescent="0.15"/>
    <row r="6728" customFormat="1" ht="13" x14ac:dyDescent="0.15"/>
    <row r="6729" customFormat="1" ht="13" x14ac:dyDescent="0.15"/>
    <row r="6730" customFormat="1" ht="13" x14ac:dyDescent="0.15"/>
    <row r="6731" customFormat="1" ht="13" x14ac:dyDescent="0.15"/>
    <row r="6732" customFormat="1" ht="13" x14ac:dyDescent="0.15"/>
    <row r="6733" customFormat="1" ht="13" x14ac:dyDescent="0.15"/>
    <row r="6734" customFormat="1" ht="13" x14ac:dyDescent="0.15"/>
    <row r="6735" customFormat="1" ht="13" x14ac:dyDescent="0.15"/>
    <row r="6736" customFormat="1" ht="13" x14ac:dyDescent="0.15"/>
    <row r="6737" customFormat="1" ht="13" x14ac:dyDescent="0.15"/>
    <row r="6738" customFormat="1" ht="13" x14ac:dyDescent="0.15"/>
    <row r="6739" customFormat="1" ht="13" x14ac:dyDescent="0.15"/>
    <row r="6740" customFormat="1" ht="13" x14ac:dyDescent="0.15"/>
    <row r="6741" customFormat="1" ht="13" x14ac:dyDescent="0.15"/>
    <row r="6742" customFormat="1" ht="13" x14ac:dyDescent="0.15"/>
    <row r="6743" customFormat="1" ht="13" x14ac:dyDescent="0.15"/>
    <row r="6744" customFormat="1" ht="13" x14ac:dyDescent="0.15"/>
    <row r="6745" customFormat="1" ht="13" x14ac:dyDescent="0.15"/>
    <row r="6746" customFormat="1" ht="13" x14ac:dyDescent="0.15"/>
    <row r="6747" customFormat="1" ht="13" x14ac:dyDescent="0.15"/>
    <row r="6748" customFormat="1" ht="13" x14ac:dyDescent="0.15"/>
    <row r="6749" customFormat="1" ht="13" x14ac:dyDescent="0.15"/>
    <row r="6750" customFormat="1" ht="13" x14ac:dyDescent="0.15"/>
    <row r="6751" customFormat="1" ht="13" x14ac:dyDescent="0.15"/>
    <row r="6752" customFormat="1" ht="13" x14ac:dyDescent="0.15"/>
    <row r="6753" customFormat="1" ht="13" x14ac:dyDescent="0.15"/>
    <row r="6754" customFormat="1" ht="13" x14ac:dyDescent="0.15"/>
    <row r="6755" customFormat="1" ht="13" x14ac:dyDescent="0.15"/>
    <row r="6756" customFormat="1" ht="13" x14ac:dyDescent="0.15"/>
    <row r="6757" customFormat="1" ht="13" x14ac:dyDescent="0.15"/>
    <row r="6758" customFormat="1" ht="13" x14ac:dyDescent="0.15"/>
    <row r="6759" customFormat="1" ht="13" x14ac:dyDescent="0.15"/>
    <row r="6760" customFormat="1" ht="13" x14ac:dyDescent="0.15"/>
    <row r="6761" customFormat="1" ht="13" x14ac:dyDescent="0.15"/>
    <row r="6762" customFormat="1" ht="13" x14ac:dyDescent="0.15"/>
    <row r="6763" customFormat="1" ht="13" x14ac:dyDescent="0.15"/>
    <row r="6764" customFormat="1" ht="13" x14ac:dyDescent="0.15"/>
    <row r="6765" customFormat="1" ht="13" x14ac:dyDescent="0.15"/>
    <row r="6766" customFormat="1" ht="13" x14ac:dyDescent="0.15"/>
    <row r="6767" customFormat="1" ht="13" x14ac:dyDescent="0.15"/>
    <row r="6768" customFormat="1" ht="13" x14ac:dyDescent="0.15"/>
    <row r="6769" customFormat="1" ht="13" x14ac:dyDescent="0.15"/>
    <row r="6770" customFormat="1" ht="13" x14ac:dyDescent="0.15"/>
    <row r="6771" customFormat="1" ht="13" x14ac:dyDescent="0.15"/>
    <row r="6772" customFormat="1" ht="13" x14ac:dyDescent="0.15"/>
    <row r="6773" customFormat="1" ht="13" x14ac:dyDescent="0.15"/>
    <row r="6774" customFormat="1" ht="13" x14ac:dyDescent="0.15"/>
    <row r="6775" customFormat="1" ht="13" x14ac:dyDescent="0.15"/>
    <row r="6776" customFormat="1" ht="13" x14ac:dyDescent="0.15"/>
    <row r="6777" customFormat="1" ht="13" x14ac:dyDescent="0.15"/>
    <row r="6778" customFormat="1" ht="13" x14ac:dyDescent="0.15"/>
    <row r="6779" customFormat="1" ht="13" x14ac:dyDescent="0.15"/>
    <row r="6780" customFormat="1" ht="13" x14ac:dyDescent="0.15"/>
    <row r="6781" customFormat="1" ht="13" x14ac:dyDescent="0.15"/>
    <row r="6782" customFormat="1" ht="13" x14ac:dyDescent="0.15"/>
    <row r="6783" customFormat="1" ht="13" x14ac:dyDescent="0.15"/>
    <row r="6784" customFormat="1" ht="13" x14ac:dyDescent="0.15"/>
    <row r="6785" customFormat="1" ht="13" x14ac:dyDescent="0.15"/>
    <row r="6786" customFormat="1" ht="13" x14ac:dyDescent="0.15"/>
    <row r="6787" customFormat="1" ht="13" x14ac:dyDescent="0.15"/>
    <row r="6788" customFormat="1" ht="13" x14ac:dyDescent="0.15"/>
    <row r="6789" customFormat="1" ht="13" x14ac:dyDescent="0.15"/>
    <row r="6790" customFormat="1" ht="13" x14ac:dyDescent="0.15"/>
    <row r="6791" customFormat="1" ht="13" x14ac:dyDescent="0.15"/>
    <row r="6792" customFormat="1" ht="13" x14ac:dyDescent="0.15"/>
    <row r="6793" customFormat="1" ht="13" x14ac:dyDescent="0.15"/>
    <row r="6794" customFormat="1" ht="13" x14ac:dyDescent="0.15"/>
    <row r="6795" customFormat="1" ht="13" x14ac:dyDescent="0.15"/>
    <row r="6796" customFormat="1" ht="13" x14ac:dyDescent="0.15"/>
    <row r="6797" customFormat="1" ht="13" x14ac:dyDescent="0.15"/>
    <row r="6798" customFormat="1" ht="13" x14ac:dyDescent="0.15"/>
    <row r="6799" customFormat="1" ht="13" x14ac:dyDescent="0.15"/>
    <row r="6800" customFormat="1" ht="13" x14ac:dyDescent="0.15"/>
    <row r="6801" customFormat="1" ht="13" x14ac:dyDescent="0.15"/>
    <row r="6802" customFormat="1" ht="13" x14ac:dyDescent="0.15"/>
    <row r="6803" customFormat="1" ht="13" x14ac:dyDescent="0.15"/>
    <row r="6804" customFormat="1" ht="13" x14ac:dyDescent="0.15"/>
    <row r="6805" customFormat="1" ht="13" x14ac:dyDescent="0.15"/>
    <row r="6806" customFormat="1" ht="13" x14ac:dyDescent="0.15"/>
    <row r="6807" customFormat="1" ht="13" x14ac:dyDescent="0.15"/>
    <row r="6808" customFormat="1" ht="13" x14ac:dyDescent="0.15"/>
    <row r="6809" customFormat="1" ht="13" x14ac:dyDescent="0.15"/>
    <row r="6810" customFormat="1" ht="13" x14ac:dyDescent="0.15"/>
    <row r="6811" customFormat="1" ht="13" x14ac:dyDescent="0.15"/>
    <row r="6812" customFormat="1" ht="13" x14ac:dyDescent="0.15"/>
    <row r="6813" customFormat="1" ht="13" x14ac:dyDescent="0.15"/>
    <row r="6814" customFormat="1" ht="13" x14ac:dyDescent="0.15"/>
    <row r="6815" customFormat="1" ht="13" x14ac:dyDescent="0.15"/>
    <row r="6816" customFormat="1" ht="13" x14ac:dyDescent="0.15"/>
    <row r="6817" customFormat="1" ht="13" x14ac:dyDescent="0.15"/>
    <row r="6818" customFormat="1" ht="13" x14ac:dyDescent="0.15"/>
    <row r="6819" customFormat="1" ht="13" x14ac:dyDescent="0.15"/>
    <row r="6820" customFormat="1" ht="13" x14ac:dyDescent="0.15"/>
    <row r="6821" customFormat="1" ht="13" x14ac:dyDescent="0.15"/>
    <row r="6822" customFormat="1" ht="13" x14ac:dyDescent="0.15"/>
    <row r="6823" customFormat="1" ht="13" x14ac:dyDescent="0.15"/>
    <row r="6824" customFormat="1" ht="13" x14ac:dyDescent="0.15"/>
    <row r="6825" customFormat="1" ht="13" x14ac:dyDescent="0.15"/>
    <row r="6826" customFormat="1" ht="13" x14ac:dyDescent="0.15"/>
    <row r="6827" customFormat="1" ht="13" x14ac:dyDescent="0.15"/>
    <row r="6828" customFormat="1" ht="13" x14ac:dyDescent="0.15"/>
    <row r="6829" customFormat="1" ht="13" x14ac:dyDescent="0.15"/>
    <row r="6830" customFormat="1" ht="13" x14ac:dyDescent="0.15"/>
    <row r="6831" customFormat="1" ht="13" x14ac:dyDescent="0.15"/>
    <row r="6832" customFormat="1" ht="13" x14ac:dyDescent="0.15"/>
    <row r="6833" customFormat="1" ht="13" x14ac:dyDescent="0.15"/>
    <row r="6834" customFormat="1" ht="13" x14ac:dyDescent="0.15"/>
    <row r="6835" customFormat="1" ht="13" x14ac:dyDescent="0.15"/>
    <row r="6836" customFormat="1" ht="13" x14ac:dyDescent="0.15"/>
    <row r="6837" customFormat="1" ht="13" x14ac:dyDescent="0.15"/>
    <row r="6838" customFormat="1" ht="13" x14ac:dyDescent="0.15"/>
    <row r="6839" customFormat="1" ht="13" x14ac:dyDescent="0.15"/>
    <row r="6840" customFormat="1" ht="13" x14ac:dyDescent="0.15"/>
    <row r="6841" customFormat="1" ht="13" x14ac:dyDescent="0.15"/>
    <row r="6842" customFormat="1" ht="13" x14ac:dyDescent="0.15"/>
    <row r="6843" customFormat="1" ht="13" x14ac:dyDescent="0.15"/>
    <row r="6844" customFormat="1" ht="13" x14ac:dyDescent="0.15"/>
    <row r="6845" customFormat="1" ht="13" x14ac:dyDescent="0.15"/>
    <row r="6846" customFormat="1" ht="13" x14ac:dyDescent="0.15"/>
    <row r="6847" customFormat="1" ht="13" x14ac:dyDescent="0.15"/>
    <row r="6848" customFormat="1" ht="13" x14ac:dyDescent="0.15"/>
    <row r="6849" customFormat="1" ht="13" x14ac:dyDescent="0.15"/>
    <row r="6850" customFormat="1" ht="13" x14ac:dyDescent="0.15"/>
    <row r="6851" customFormat="1" ht="13" x14ac:dyDescent="0.15"/>
    <row r="6852" customFormat="1" ht="13" x14ac:dyDescent="0.15"/>
    <row r="6853" customFormat="1" ht="13" x14ac:dyDescent="0.15"/>
    <row r="6854" customFormat="1" ht="13" x14ac:dyDescent="0.15"/>
    <row r="6855" customFormat="1" ht="13" x14ac:dyDescent="0.15"/>
    <row r="6856" customFormat="1" ht="13" x14ac:dyDescent="0.15"/>
    <row r="6857" customFormat="1" ht="13" x14ac:dyDescent="0.15"/>
    <row r="6858" customFormat="1" ht="13" x14ac:dyDescent="0.15"/>
    <row r="6859" customFormat="1" ht="13" x14ac:dyDescent="0.15"/>
    <row r="6860" customFormat="1" ht="13" x14ac:dyDescent="0.15"/>
    <row r="6861" customFormat="1" ht="13" x14ac:dyDescent="0.15"/>
    <row r="6862" customFormat="1" ht="13" x14ac:dyDescent="0.15"/>
    <row r="6863" customFormat="1" ht="13" x14ac:dyDescent="0.15"/>
    <row r="6864" customFormat="1" ht="13" x14ac:dyDescent="0.15"/>
    <row r="6865" customFormat="1" ht="13" x14ac:dyDescent="0.15"/>
    <row r="6866" customFormat="1" ht="13" x14ac:dyDescent="0.15"/>
    <row r="6867" customFormat="1" ht="13" x14ac:dyDescent="0.15"/>
    <row r="6868" customFormat="1" ht="13" x14ac:dyDescent="0.15"/>
    <row r="6869" customFormat="1" ht="13" x14ac:dyDescent="0.15"/>
    <row r="6870" customFormat="1" ht="13" x14ac:dyDescent="0.15"/>
    <row r="6871" customFormat="1" ht="13" x14ac:dyDescent="0.15"/>
    <row r="6872" customFormat="1" ht="13" x14ac:dyDescent="0.15"/>
    <row r="6873" customFormat="1" ht="13" x14ac:dyDescent="0.15"/>
    <row r="6874" customFormat="1" ht="13" x14ac:dyDescent="0.15"/>
    <row r="6875" customFormat="1" ht="13" x14ac:dyDescent="0.15"/>
    <row r="6876" customFormat="1" ht="13" x14ac:dyDescent="0.15"/>
    <row r="6877" customFormat="1" ht="13" x14ac:dyDescent="0.15"/>
    <row r="6878" customFormat="1" ht="13" x14ac:dyDescent="0.15"/>
    <row r="6879" customFormat="1" ht="13" x14ac:dyDescent="0.15"/>
    <row r="6880" customFormat="1" ht="13" x14ac:dyDescent="0.15"/>
    <row r="6881" customFormat="1" ht="13" x14ac:dyDescent="0.15"/>
    <row r="6882" customFormat="1" ht="13" x14ac:dyDescent="0.15"/>
    <row r="6883" customFormat="1" ht="13" x14ac:dyDescent="0.15"/>
    <row r="6884" customFormat="1" ht="13" x14ac:dyDescent="0.15"/>
    <row r="6885" customFormat="1" ht="13" x14ac:dyDescent="0.15"/>
    <row r="6886" customFormat="1" ht="13" x14ac:dyDescent="0.15"/>
    <row r="6887" customFormat="1" ht="13" x14ac:dyDescent="0.15"/>
    <row r="6888" customFormat="1" ht="13" x14ac:dyDescent="0.15"/>
    <row r="6889" customFormat="1" ht="13" x14ac:dyDescent="0.15"/>
    <row r="6890" customFormat="1" ht="13" x14ac:dyDescent="0.15"/>
    <row r="6891" customFormat="1" ht="13" x14ac:dyDescent="0.15"/>
    <row r="6892" customFormat="1" ht="13" x14ac:dyDescent="0.15"/>
    <row r="6893" customFormat="1" ht="13" x14ac:dyDescent="0.15"/>
    <row r="6894" customFormat="1" ht="13" x14ac:dyDescent="0.15"/>
    <row r="6895" customFormat="1" ht="13" x14ac:dyDescent="0.15"/>
    <row r="6896" customFormat="1" ht="13" x14ac:dyDescent="0.15"/>
    <row r="6897" customFormat="1" ht="13" x14ac:dyDescent="0.15"/>
    <row r="6898" customFormat="1" ht="13" x14ac:dyDescent="0.15"/>
    <row r="6899" customFormat="1" ht="13" x14ac:dyDescent="0.15"/>
    <row r="6900" customFormat="1" ht="13" x14ac:dyDescent="0.15"/>
    <row r="6901" customFormat="1" ht="13" x14ac:dyDescent="0.15"/>
    <row r="6902" customFormat="1" ht="13" x14ac:dyDescent="0.15"/>
    <row r="6903" customFormat="1" ht="13" x14ac:dyDescent="0.15"/>
    <row r="6904" customFormat="1" ht="13" x14ac:dyDescent="0.15"/>
    <row r="6905" customFormat="1" ht="13" x14ac:dyDescent="0.15"/>
    <row r="6906" customFormat="1" ht="13" x14ac:dyDescent="0.15"/>
    <row r="6907" customFormat="1" ht="13" x14ac:dyDescent="0.15"/>
    <row r="6908" customFormat="1" ht="13" x14ac:dyDescent="0.15"/>
    <row r="6909" customFormat="1" ht="13" x14ac:dyDescent="0.15"/>
    <row r="6910" customFormat="1" ht="13" x14ac:dyDescent="0.15"/>
    <row r="6911" customFormat="1" ht="13" x14ac:dyDescent="0.15"/>
    <row r="6912" customFormat="1" ht="13" x14ac:dyDescent="0.15"/>
    <row r="6913" customFormat="1" ht="13" x14ac:dyDescent="0.15"/>
    <row r="6914" customFormat="1" ht="13" x14ac:dyDescent="0.15"/>
    <row r="6915" customFormat="1" ht="13" x14ac:dyDescent="0.15"/>
    <row r="6916" customFormat="1" ht="13" x14ac:dyDescent="0.15"/>
    <row r="6917" customFormat="1" ht="13" x14ac:dyDescent="0.15"/>
    <row r="6918" customFormat="1" ht="13" x14ac:dyDescent="0.15"/>
    <row r="6919" customFormat="1" ht="13" x14ac:dyDescent="0.15"/>
    <row r="6920" customFormat="1" ht="13" x14ac:dyDescent="0.15"/>
    <row r="6921" customFormat="1" ht="13" x14ac:dyDescent="0.15"/>
    <row r="6922" customFormat="1" ht="13" x14ac:dyDescent="0.15"/>
    <row r="6923" customFormat="1" ht="13" x14ac:dyDescent="0.15"/>
    <row r="6924" customFormat="1" ht="13" x14ac:dyDescent="0.15"/>
    <row r="6925" customFormat="1" ht="13" x14ac:dyDescent="0.15"/>
    <row r="6926" customFormat="1" ht="13" x14ac:dyDescent="0.15"/>
    <row r="6927" customFormat="1" ht="13" x14ac:dyDescent="0.15"/>
    <row r="6928" customFormat="1" ht="13" x14ac:dyDescent="0.15"/>
    <row r="6929" customFormat="1" ht="13" x14ac:dyDescent="0.15"/>
    <row r="6930" customFormat="1" ht="13" x14ac:dyDescent="0.15"/>
    <row r="6931" customFormat="1" ht="13" x14ac:dyDescent="0.15"/>
    <row r="6932" customFormat="1" ht="13" x14ac:dyDescent="0.15"/>
    <row r="6933" customFormat="1" ht="13" x14ac:dyDescent="0.15"/>
    <row r="6934" customFormat="1" ht="13" x14ac:dyDescent="0.15"/>
    <row r="6935" customFormat="1" ht="13" x14ac:dyDescent="0.15"/>
    <row r="6936" customFormat="1" ht="13" x14ac:dyDescent="0.15"/>
    <row r="6937" customFormat="1" ht="13" x14ac:dyDescent="0.15"/>
    <row r="6938" customFormat="1" ht="13" x14ac:dyDescent="0.15"/>
    <row r="6939" customFormat="1" ht="13" x14ac:dyDescent="0.15"/>
    <row r="6940" customFormat="1" ht="13" x14ac:dyDescent="0.15"/>
    <row r="6941" customFormat="1" ht="13" x14ac:dyDescent="0.15"/>
    <row r="6942" customFormat="1" ht="13" x14ac:dyDescent="0.15"/>
    <row r="6943" customFormat="1" ht="13" x14ac:dyDescent="0.15"/>
    <row r="6944" customFormat="1" ht="13" x14ac:dyDescent="0.15"/>
    <row r="6945" customFormat="1" ht="13" x14ac:dyDescent="0.15"/>
    <row r="6946" customFormat="1" ht="13" x14ac:dyDescent="0.15"/>
    <row r="6947" customFormat="1" ht="13" x14ac:dyDescent="0.15"/>
    <row r="6948" customFormat="1" ht="13" x14ac:dyDescent="0.15"/>
    <row r="6949" customFormat="1" ht="13" x14ac:dyDescent="0.15"/>
    <row r="6950" customFormat="1" ht="13" x14ac:dyDescent="0.15"/>
    <row r="6951" customFormat="1" ht="13" x14ac:dyDescent="0.15"/>
    <row r="6952" customFormat="1" ht="13" x14ac:dyDescent="0.15"/>
    <row r="6953" customFormat="1" ht="13" x14ac:dyDescent="0.15"/>
    <row r="6954" customFormat="1" ht="13" x14ac:dyDescent="0.15"/>
    <row r="6955" customFormat="1" ht="13" x14ac:dyDescent="0.15"/>
    <row r="6956" customFormat="1" ht="13" x14ac:dyDescent="0.15"/>
    <row r="6957" customFormat="1" ht="13" x14ac:dyDescent="0.15"/>
    <row r="6958" customFormat="1" ht="13" x14ac:dyDescent="0.15"/>
    <row r="6959" customFormat="1" ht="13" x14ac:dyDescent="0.15"/>
    <row r="6960" customFormat="1" ht="13" x14ac:dyDescent="0.15"/>
    <row r="6961" customFormat="1" ht="13" x14ac:dyDescent="0.15"/>
    <row r="6962" customFormat="1" ht="13" x14ac:dyDescent="0.15"/>
    <row r="6963" customFormat="1" ht="13" x14ac:dyDescent="0.15"/>
    <row r="6964" customFormat="1" ht="13" x14ac:dyDescent="0.15"/>
    <row r="6965" customFormat="1" ht="13" x14ac:dyDescent="0.15"/>
    <row r="6966" customFormat="1" ht="13" x14ac:dyDescent="0.15"/>
    <row r="6967" customFormat="1" ht="13" x14ac:dyDescent="0.15"/>
    <row r="6968" customFormat="1" ht="13" x14ac:dyDescent="0.15"/>
    <row r="6969" customFormat="1" ht="13" x14ac:dyDescent="0.15"/>
    <row r="6970" customFormat="1" ht="13" x14ac:dyDescent="0.15"/>
    <row r="6971" customFormat="1" ht="13" x14ac:dyDescent="0.15"/>
    <row r="6972" customFormat="1" ht="13" x14ac:dyDescent="0.15"/>
    <row r="6973" customFormat="1" ht="13" x14ac:dyDescent="0.15"/>
    <row r="6974" customFormat="1" ht="13" x14ac:dyDescent="0.15"/>
    <row r="6975" customFormat="1" ht="13" x14ac:dyDescent="0.15"/>
    <row r="6976" customFormat="1" ht="13" x14ac:dyDescent="0.15"/>
    <row r="6977" customFormat="1" ht="13" x14ac:dyDescent="0.15"/>
    <row r="6978" customFormat="1" ht="13" x14ac:dyDescent="0.15"/>
    <row r="6979" customFormat="1" ht="13" x14ac:dyDescent="0.15"/>
    <row r="6980" customFormat="1" ht="13" x14ac:dyDescent="0.15"/>
    <row r="6981" customFormat="1" ht="13" x14ac:dyDescent="0.15"/>
    <row r="6982" customFormat="1" ht="13" x14ac:dyDescent="0.15"/>
    <row r="6983" customFormat="1" ht="13" x14ac:dyDescent="0.15"/>
    <row r="6984" customFormat="1" ht="13" x14ac:dyDescent="0.15"/>
    <row r="6985" customFormat="1" ht="13" x14ac:dyDescent="0.15"/>
    <row r="6986" customFormat="1" ht="13" x14ac:dyDescent="0.15"/>
    <row r="6987" customFormat="1" ht="13" x14ac:dyDescent="0.15"/>
    <row r="6988" customFormat="1" ht="13" x14ac:dyDescent="0.15"/>
    <row r="6989" customFormat="1" ht="13" x14ac:dyDescent="0.15"/>
    <row r="6990" customFormat="1" ht="13" x14ac:dyDescent="0.15"/>
    <row r="6991" customFormat="1" ht="13" x14ac:dyDescent="0.15"/>
    <row r="6992" customFormat="1" ht="13" x14ac:dyDescent="0.15"/>
    <row r="6993" customFormat="1" ht="13" x14ac:dyDescent="0.15"/>
    <row r="6994" customFormat="1" ht="13" x14ac:dyDescent="0.15"/>
    <row r="6995" customFormat="1" ht="13" x14ac:dyDescent="0.15"/>
    <row r="6996" customFormat="1" ht="13" x14ac:dyDescent="0.15"/>
    <row r="6997" customFormat="1" ht="13" x14ac:dyDescent="0.15"/>
    <row r="6998" customFormat="1" ht="13" x14ac:dyDescent="0.15"/>
    <row r="6999" customFormat="1" ht="13" x14ac:dyDescent="0.15"/>
    <row r="7000" customFormat="1" ht="13" x14ac:dyDescent="0.15"/>
    <row r="7001" customFormat="1" ht="13" x14ac:dyDescent="0.15"/>
    <row r="7002" customFormat="1" ht="13" x14ac:dyDescent="0.15"/>
    <row r="7003" customFormat="1" ht="13" x14ac:dyDescent="0.15"/>
    <row r="7004" customFormat="1" ht="13" x14ac:dyDescent="0.15"/>
    <row r="7005" customFormat="1" ht="13" x14ac:dyDescent="0.15"/>
    <row r="7006" customFormat="1" ht="13" x14ac:dyDescent="0.15"/>
    <row r="7007" customFormat="1" ht="13" x14ac:dyDescent="0.15"/>
    <row r="7008" customFormat="1" ht="13" x14ac:dyDescent="0.15"/>
    <row r="7009" customFormat="1" ht="13" x14ac:dyDescent="0.15"/>
    <row r="7010" customFormat="1" ht="13" x14ac:dyDescent="0.15"/>
    <row r="7011" customFormat="1" ht="13" x14ac:dyDescent="0.15"/>
    <row r="7012" customFormat="1" ht="13" x14ac:dyDescent="0.15"/>
    <row r="7013" customFormat="1" ht="13" x14ac:dyDescent="0.15"/>
    <row r="7014" customFormat="1" ht="13" x14ac:dyDescent="0.15"/>
    <row r="7015" customFormat="1" ht="13" x14ac:dyDescent="0.15"/>
    <row r="7016" customFormat="1" ht="13" x14ac:dyDescent="0.15"/>
    <row r="7017" customFormat="1" ht="13" x14ac:dyDescent="0.15"/>
    <row r="7018" customFormat="1" ht="13" x14ac:dyDescent="0.15"/>
    <row r="7019" customFormat="1" ht="13" x14ac:dyDescent="0.15"/>
    <row r="7020" customFormat="1" ht="13" x14ac:dyDescent="0.15"/>
    <row r="7021" customFormat="1" ht="13" x14ac:dyDescent="0.15"/>
    <row r="7022" customFormat="1" ht="13" x14ac:dyDescent="0.15"/>
    <row r="7023" customFormat="1" ht="13" x14ac:dyDescent="0.15"/>
    <row r="7024" customFormat="1" ht="13" x14ac:dyDescent="0.15"/>
    <row r="7025" customFormat="1" ht="13" x14ac:dyDescent="0.15"/>
    <row r="7026" customFormat="1" ht="13" x14ac:dyDescent="0.15"/>
    <row r="7027" customFormat="1" ht="13" x14ac:dyDescent="0.15"/>
    <row r="7028" customFormat="1" ht="13" x14ac:dyDescent="0.15"/>
    <row r="7029" customFormat="1" ht="13" x14ac:dyDescent="0.15"/>
    <row r="7030" customFormat="1" ht="13" x14ac:dyDescent="0.15"/>
    <row r="7031" customFormat="1" ht="13" x14ac:dyDescent="0.15"/>
    <row r="7032" customFormat="1" ht="13" x14ac:dyDescent="0.15"/>
    <row r="7033" customFormat="1" ht="13" x14ac:dyDescent="0.15"/>
    <row r="7034" customFormat="1" ht="13" x14ac:dyDescent="0.15"/>
    <row r="7035" customFormat="1" ht="13" x14ac:dyDescent="0.15"/>
    <row r="7036" customFormat="1" ht="13" x14ac:dyDescent="0.15"/>
    <row r="7037" customFormat="1" ht="13" x14ac:dyDescent="0.15"/>
    <row r="7038" customFormat="1" ht="13" x14ac:dyDescent="0.15"/>
    <row r="7039" customFormat="1" ht="13" x14ac:dyDescent="0.15"/>
    <row r="7040" customFormat="1" ht="13" x14ac:dyDescent="0.15"/>
    <row r="7041" customFormat="1" ht="13" x14ac:dyDescent="0.15"/>
    <row r="7042" customFormat="1" ht="13" x14ac:dyDescent="0.15"/>
    <row r="7043" customFormat="1" ht="13" x14ac:dyDescent="0.15"/>
    <row r="7044" customFormat="1" ht="13" x14ac:dyDescent="0.15"/>
    <row r="7045" customFormat="1" ht="13" x14ac:dyDescent="0.15"/>
    <row r="7046" customFormat="1" ht="13" x14ac:dyDescent="0.15"/>
    <row r="7047" customFormat="1" ht="13" x14ac:dyDescent="0.15"/>
    <row r="7048" customFormat="1" ht="13" x14ac:dyDescent="0.15"/>
    <row r="7049" customFormat="1" ht="13" x14ac:dyDescent="0.15"/>
    <row r="7050" customFormat="1" ht="13" x14ac:dyDescent="0.15"/>
    <row r="7051" customFormat="1" ht="13" x14ac:dyDescent="0.15"/>
    <row r="7052" customFormat="1" ht="13" x14ac:dyDescent="0.15"/>
    <row r="7053" customFormat="1" ht="13" x14ac:dyDescent="0.15"/>
    <row r="7054" customFormat="1" ht="13" x14ac:dyDescent="0.15"/>
    <row r="7055" customFormat="1" ht="13" x14ac:dyDescent="0.15"/>
    <row r="7056" customFormat="1" ht="13" x14ac:dyDescent="0.15"/>
    <row r="7057" customFormat="1" ht="13" x14ac:dyDescent="0.15"/>
    <row r="7058" customFormat="1" ht="13" x14ac:dyDescent="0.15"/>
    <row r="7059" customFormat="1" ht="13" x14ac:dyDescent="0.15"/>
    <row r="7060" customFormat="1" ht="13" x14ac:dyDescent="0.15"/>
    <row r="7061" customFormat="1" ht="13" x14ac:dyDescent="0.15"/>
    <row r="7062" customFormat="1" ht="13" x14ac:dyDescent="0.15"/>
    <row r="7063" customFormat="1" ht="13" x14ac:dyDescent="0.15"/>
    <row r="7064" customFormat="1" ht="13" x14ac:dyDescent="0.15"/>
    <row r="7065" customFormat="1" ht="13" x14ac:dyDescent="0.15"/>
    <row r="7066" customFormat="1" ht="13" x14ac:dyDescent="0.15"/>
    <row r="7067" customFormat="1" ht="13" x14ac:dyDescent="0.15"/>
    <row r="7068" customFormat="1" ht="13" x14ac:dyDescent="0.15"/>
    <row r="7069" customFormat="1" ht="13" x14ac:dyDescent="0.15"/>
    <row r="7070" customFormat="1" ht="13" x14ac:dyDescent="0.15"/>
    <row r="7071" customFormat="1" ht="13" x14ac:dyDescent="0.15"/>
    <row r="7072" customFormat="1" ht="13" x14ac:dyDescent="0.15"/>
    <row r="7073" customFormat="1" ht="13" x14ac:dyDescent="0.15"/>
    <row r="7074" customFormat="1" ht="13" x14ac:dyDescent="0.15"/>
    <row r="7075" customFormat="1" ht="13" x14ac:dyDescent="0.15"/>
    <row r="7076" customFormat="1" ht="13" x14ac:dyDescent="0.15"/>
    <row r="7077" customFormat="1" ht="13" x14ac:dyDescent="0.15"/>
    <row r="7078" customFormat="1" ht="13" x14ac:dyDescent="0.15"/>
    <row r="7079" customFormat="1" ht="13" x14ac:dyDescent="0.15"/>
    <row r="7080" customFormat="1" ht="13" x14ac:dyDescent="0.15"/>
    <row r="7081" customFormat="1" ht="13" x14ac:dyDescent="0.15"/>
    <row r="7082" customFormat="1" ht="13" x14ac:dyDescent="0.15"/>
    <row r="7083" customFormat="1" ht="13" x14ac:dyDescent="0.15"/>
    <row r="7084" customFormat="1" ht="13" x14ac:dyDescent="0.15"/>
    <row r="7085" customFormat="1" ht="13" x14ac:dyDescent="0.15"/>
    <row r="7086" customFormat="1" ht="13" x14ac:dyDescent="0.15"/>
    <row r="7087" customFormat="1" ht="13" x14ac:dyDescent="0.15"/>
    <row r="7088" customFormat="1" ht="13" x14ac:dyDescent="0.15"/>
    <row r="7089" customFormat="1" ht="13" x14ac:dyDescent="0.15"/>
    <row r="7090" customFormat="1" ht="13" x14ac:dyDescent="0.15"/>
    <row r="7091" customFormat="1" ht="13" x14ac:dyDescent="0.15"/>
    <row r="7092" customFormat="1" ht="13" x14ac:dyDescent="0.15"/>
    <row r="7093" customFormat="1" ht="13" x14ac:dyDescent="0.15"/>
    <row r="7094" customFormat="1" ht="13" x14ac:dyDescent="0.15"/>
    <row r="7095" customFormat="1" ht="13" x14ac:dyDescent="0.15"/>
    <row r="7096" customFormat="1" ht="13" x14ac:dyDescent="0.15"/>
    <row r="7097" customFormat="1" ht="13" x14ac:dyDescent="0.15"/>
    <row r="7098" customFormat="1" ht="13" x14ac:dyDescent="0.15"/>
    <row r="7099" customFormat="1" ht="13" x14ac:dyDescent="0.15"/>
    <row r="7100" customFormat="1" ht="13" x14ac:dyDescent="0.15"/>
    <row r="7101" customFormat="1" ht="13" x14ac:dyDescent="0.15"/>
    <row r="7102" customFormat="1" ht="13" x14ac:dyDescent="0.15"/>
    <row r="7103" customFormat="1" ht="13" x14ac:dyDescent="0.15"/>
    <row r="7104" customFormat="1" ht="13" x14ac:dyDescent="0.15"/>
    <row r="7105" customFormat="1" ht="13" x14ac:dyDescent="0.15"/>
    <row r="7106" customFormat="1" ht="13" x14ac:dyDescent="0.15"/>
    <row r="7107" customFormat="1" ht="13" x14ac:dyDescent="0.15"/>
    <row r="7108" customFormat="1" ht="13" x14ac:dyDescent="0.15"/>
    <row r="7109" customFormat="1" ht="13" x14ac:dyDescent="0.15"/>
    <row r="7110" customFormat="1" ht="13" x14ac:dyDescent="0.15"/>
    <row r="7111" customFormat="1" ht="13" x14ac:dyDescent="0.15"/>
    <row r="7112" customFormat="1" ht="13" x14ac:dyDescent="0.15"/>
    <row r="7113" customFormat="1" ht="13" x14ac:dyDescent="0.15"/>
    <row r="7114" customFormat="1" ht="13" x14ac:dyDescent="0.15"/>
    <row r="7115" customFormat="1" ht="13" x14ac:dyDescent="0.15"/>
    <row r="7116" customFormat="1" ht="13" x14ac:dyDescent="0.15"/>
    <row r="7117" customFormat="1" ht="13" x14ac:dyDescent="0.15"/>
    <row r="7118" customFormat="1" ht="13" x14ac:dyDescent="0.15"/>
    <row r="7119" customFormat="1" ht="13" x14ac:dyDescent="0.15"/>
    <row r="7120" customFormat="1" ht="13" x14ac:dyDescent="0.15"/>
    <row r="7121" customFormat="1" ht="13" x14ac:dyDescent="0.15"/>
    <row r="7122" customFormat="1" ht="13" x14ac:dyDescent="0.15"/>
    <row r="7123" customFormat="1" ht="13" x14ac:dyDescent="0.15"/>
    <row r="7124" customFormat="1" ht="13" x14ac:dyDescent="0.15"/>
    <row r="7125" customFormat="1" ht="13" x14ac:dyDescent="0.15"/>
    <row r="7126" customFormat="1" ht="13" x14ac:dyDescent="0.15"/>
    <row r="7127" customFormat="1" ht="13" x14ac:dyDescent="0.15"/>
    <row r="7128" customFormat="1" ht="13" x14ac:dyDescent="0.15"/>
    <row r="7129" customFormat="1" ht="13" x14ac:dyDescent="0.15"/>
    <row r="7130" customFormat="1" ht="13" x14ac:dyDescent="0.15"/>
    <row r="7131" customFormat="1" ht="13" x14ac:dyDescent="0.15"/>
    <row r="7132" customFormat="1" ht="13" x14ac:dyDescent="0.15"/>
    <row r="7133" customFormat="1" ht="13" x14ac:dyDescent="0.15"/>
    <row r="7134" customFormat="1" ht="13" x14ac:dyDescent="0.15"/>
    <row r="7135" customFormat="1" ht="13" x14ac:dyDescent="0.15"/>
    <row r="7136" customFormat="1" ht="13" x14ac:dyDescent="0.15"/>
    <row r="7137" customFormat="1" ht="13" x14ac:dyDescent="0.15"/>
    <row r="7138" customFormat="1" ht="13" x14ac:dyDescent="0.15"/>
    <row r="7139" customFormat="1" ht="13" x14ac:dyDescent="0.15"/>
    <row r="7140" customFormat="1" ht="13" x14ac:dyDescent="0.15"/>
    <row r="7141" customFormat="1" ht="13" x14ac:dyDescent="0.15"/>
    <row r="7142" customFormat="1" ht="13" x14ac:dyDescent="0.15"/>
    <row r="7143" customFormat="1" ht="13" x14ac:dyDescent="0.15"/>
    <row r="7144" customFormat="1" ht="13" x14ac:dyDescent="0.15"/>
    <row r="7145" customFormat="1" ht="13" x14ac:dyDescent="0.15"/>
    <row r="7146" customFormat="1" ht="13" x14ac:dyDescent="0.15"/>
    <row r="7147" customFormat="1" ht="13" x14ac:dyDescent="0.15"/>
    <row r="7148" customFormat="1" ht="13" x14ac:dyDescent="0.15"/>
    <row r="7149" customFormat="1" ht="13" x14ac:dyDescent="0.15"/>
    <row r="7150" customFormat="1" ht="13" x14ac:dyDescent="0.15"/>
    <row r="7151" customFormat="1" ht="13" x14ac:dyDescent="0.15"/>
    <row r="7152" customFormat="1" ht="13" x14ac:dyDescent="0.15"/>
    <row r="7153" customFormat="1" ht="13" x14ac:dyDescent="0.15"/>
    <row r="7154" customFormat="1" ht="13" x14ac:dyDescent="0.15"/>
    <row r="7155" customFormat="1" ht="13" x14ac:dyDescent="0.15"/>
    <row r="7156" customFormat="1" ht="13" x14ac:dyDescent="0.15"/>
    <row r="7157" customFormat="1" ht="13" x14ac:dyDescent="0.15"/>
    <row r="7158" customFormat="1" ht="13" x14ac:dyDescent="0.15"/>
    <row r="7159" customFormat="1" ht="13" x14ac:dyDescent="0.15"/>
    <row r="7160" customFormat="1" ht="13" x14ac:dyDescent="0.15"/>
    <row r="7161" customFormat="1" ht="13" x14ac:dyDescent="0.15"/>
    <row r="7162" customFormat="1" ht="13" x14ac:dyDescent="0.15"/>
    <row r="7163" customFormat="1" ht="13" x14ac:dyDescent="0.15"/>
    <row r="7164" customFormat="1" ht="13" x14ac:dyDescent="0.15"/>
    <row r="7165" customFormat="1" ht="13" x14ac:dyDescent="0.15"/>
    <row r="7166" customFormat="1" ht="13" x14ac:dyDescent="0.15"/>
    <row r="7167" customFormat="1" ht="13" x14ac:dyDescent="0.15"/>
    <row r="7168" customFormat="1" ht="13" x14ac:dyDescent="0.15"/>
    <row r="7169" customFormat="1" ht="13" x14ac:dyDescent="0.15"/>
    <row r="7170" customFormat="1" ht="13" x14ac:dyDescent="0.15"/>
    <row r="7171" customFormat="1" ht="13" x14ac:dyDescent="0.15"/>
    <row r="7172" customFormat="1" ht="13" x14ac:dyDescent="0.15"/>
    <row r="7173" customFormat="1" ht="13" x14ac:dyDescent="0.15"/>
    <row r="7174" customFormat="1" ht="13" x14ac:dyDescent="0.15"/>
    <row r="7175" customFormat="1" ht="13" x14ac:dyDescent="0.15"/>
    <row r="7176" customFormat="1" ht="13" x14ac:dyDescent="0.15"/>
    <row r="7177" customFormat="1" ht="13" x14ac:dyDescent="0.15"/>
    <row r="7178" customFormat="1" ht="13" x14ac:dyDescent="0.15"/>
    <row r="7179" customFormat="1" ht="13" x14ac:dyDescent="0.15"/>
    <row r="7180" customFormat="1" ht="13" x14ac:dyDescent="0.15"/>
    <row r="7181" customFormat="1" ht="13" x14ac:dyDescent="0.15"/>
    <row r="7182" customFormat="1" ht="13" x14ac:dyDescent="0.15"/>
    <row r="7183" customFormat="1" ht="13" x14ac:dyDescent="0.15"/>
    <row r="7184" customFormat="1" ht="13" x14ac:dyDescent="0.15"/>
    <row r="7185" customFormat="1" ht="13" x14ac:dyDescent="0.15"/>
    <row r="7186" customFormat="1" ht="13" x14ac:dyDescent="0.15"/>
    <row r="7187" customFormat="1" ht="13" x14ac:dyDescent="0.15"/>
    <row r="7188" customFormat="1" ht="13" x14ac:dyDescent="0.15"/>
    <row r="7189" customFormat="1" ht="13" x14ac:dyDescent="0.15"/>
    <row r="7190" customFormat="1" ht="13" x14ac:dyDescent="0.15"/>
    <row r="7191" customFormat="1" ht="13" x14ac:dyDescent="0.15"/>
    <row r="7192" customFormat="1" ht="13" x14ac:dyDescent="0.15"/>
    <row r="7193" customFormat="1" ht="13" x14ac:dyDescent="0.15"/>
    <row r="7194" customFormat="1" ht="13" x14ac:dyDescent="0.15"/>
    <row r="7195" customFormat="1" ht="13" x14ac:dyDescent="0.15"/>
    <row r="7196" customFormat="1" ht="13" x14ac:dyDescent="0.15"/>
    <row r="7197" customFormat="1" ht="13" x14ac:dyDescent="0.15"/>
    <row r="7198" customFormat="1" ht="13" x14ac:dyDescent="0.15"/>
    <row r="7199" customFormat="1" ht="13" x14ac:dyDescent="0.15"/>
    <row r="7200" customFormat="1" ht="13" x14ac:dyDescent="0.15"/>
    <row r="7201" customFormat="1" ht="13" x14ac:dyDescent="0.15"/>
    <row r="7202" customFormat="1" ht="13" x14ac:dyDescent="0.15"/>
    <row r="7203" customFormat="1" ht="13" x14ac:dyDescent="0.15"/>
    <row r="7204" customFormat="1" ht="13" x14ac:dyDescent="0.15"/>
    <row r="7205" customFormat="1" ht="13" x14ac:dyDescent="0.15"/>
    <row r="7206" customFormat="1" ht="13" x14ac:dyDescent="0.15"/>
    <row r="7207" customFormat="1" ht="13" x14ac:dyDescent="0.15"/>
    <row r="7208" customFormat="1" ht="13" x14ac:dyDescent="0.15"/>
    <row r="7209" customFormat="1" ht="13" x14ac:dyDescent="0.15"/>
    <row r="7210" customFormat="1" ht="13" x14ac:dyDescent="0.15"/>
    <row r="7211" customFormat="1" ht="13" x14ac:dyDescent="0.15"/>
    <row r="7212" customFormat="1" ht="13" x14ac:dyDescent="0.15"/>
    <row r="7213" customFormat="1" ht="13" x14ac:dyDescent="0.15"/>
    <row r="7214" customFormat="1" ht="13" x14ac:dyDescent="0.15"/>
    <row r="7215" customFormat="1" ht="13" x14ac:dyDescent="0.15"/>
    <row r="7216" customFormat="1" ht="13" x14ac:dyDescent="0.15"/>
    <row r="7217" customFormat="1" ht="13" x14ac:dyDescent="0.15"/>
    <row r="7218" customFormat="1" ht="13" x14ac:dyDescent="0.15"/>
    <row r="7219" customFormat="1" ht="13" x14ac:dyDescent="0.15"/>
    <row r="7220" customFormat="1" ht="13" x14ac:dyDescent="0.15"/>
    <row r="7221" customFormat="1" ht="13" x14ac:dyDescent="0.15"/>
    <row r="7222" customFormat="1" ht="13" x14ac:dyDescent="0.15"/>
    <row r="7223" customFormat="1" ht="13" x14ac:dyDescent="0.15"/>
    <row r="7224" customFormat="1" ht="13" x14ac:dyDescent="0.15"/>
    <row r="7225" customFormat="1" ht="13" x14ac:dyDescent="0.15"/>
    <row r="7226" customFormat="1" ht="13" x14ac:dyDescent="0.15"/>
    <row r="7227" customFormat="1" ht="13" x14ac:dyDescent="0.15"/>
    <row r="7228" customFormat="1" ht="13" x14ac:dyDescent="0.15"/>
    <row r="7229" customFormat="1" ht="13" x14ac:dyDescent="0.15"/>
    <row r="7230" customFormat="1" ht="13" x14ac:dyDescent="0.15"/>
    <row r="7231" customFormat="1" ht="13" x14ac:dyDescent="0.15"/>
    <row r="7232" customFormat="1" ht="13" x14ac:dyDescent="0.15"/>
    <row r="7233" customFormat="1" ht="13" x14ac:dyDescent="0.15"/>
    <row r="7234" customFormat="1" ht="13" x14ac:dyDescent="0.15"/>
    <row r="7235" customFormat="1" ht="13" x14ac:dyDescent="0.15"/>
    <row r="7236" customFormat="1" ht="13" x14ac:dyDescent="0.15"/>
    <row r="7237" customFormat="1" ht="13" x14ac:dyDescent="0.15"/>
    <row r="7238" customFormat="1" ht="13" x14ac:dyDescent="0.15"/>
    <row r="7239" customFormat="1" ht="13" x14ac:dyDescent="0.15"/>
    <row r="7240" customFormat="1" ht="13" x14ac:dyDescent="0.15"/>
    <row r="7241" customFormat="1" ht="13" x14ac:dyDescent="0.15"/>
    <row r="7242" customFormat="1" ht="13" x14ac:dyDescent="0.15"/>
    <row r="7243" customFormat="1" ht="13" x14ac:dyDescent="0.15"/>
    <row r="7244" customFormat="1" ht="13" x14ac:dyDescent="0.15"/>
    <row r="7245" customFormat="1" ht="13" x14ac:dyDescent="0.15"/>
    <row r="7246" customFormat="1" ht="13" x14ac:dyDescent="0.15"/>
    <row r="7247" customFormat="1" ht="13" x14ac:dyDescent="0.15"/>
    <row r="7248" customFormat="1" ht="13" x14ac:dyDescent="0.15"/>
    <row r="7249" customFormat="1" ht="13" x14ac:dyDescent="0.15"/>
    <row r="7250" customFormat="1" ht="13" x14ac:dyDescent="0.15"/>
    <row r="7251" customFormat="1" ht="13" x14ac:dyDescent="0.15"/>
    <row r="7252" customFormat="1" ht="13" x14ac:dyDescent="0.15"/>
    <row r="7253" customFormat="1" ht="13" x14ac:dyDescent="0.15"/>
    <row r="7254" customFormat="1" ht="13" x14ac:dyDescent="0.15"/>
    <row r="7255" customFormat="1" ht="13" x14ac:dyDescent="0.15"/>
    <row r="7256" customFormat="1" ht="13" x14ac:dyDescent="0.15"/>
    <row r="7257" customFormat="1" ht="13" x14ac:dyDescent="0.15"/>
    <row r="7258" customFormat="1" ht="13" x14ac:dyDescent="0.15"/>
    <row r="7259" customFormat="1" ht="13" x14ac:dyDescent="0.15"/>
    <row r="7260" customFormat="1" ht="13" x14ac:dyDescent="0.15"/>
    <row r="7261" customFormat="1" ht="13" x14ac:dyDescent="0.15"/>
    <row r="7262" customFormat="1" ht="13" x14ac:dyDescent="0.15"/>
    <row r="7263" customFormat="1" ht="13" x14ac:dyDescent="0.15"/>
    <row r="7264" customFormat="1" ht="13" x14ac:dyDescent="0.15"/>
    <row r="7265" customFormat="1" ht="13" x14ac:dyDescent="0.15"/>
    <row r="7266" customFormat="1" ht="13" x14ac:dyDescent="0.15"/>
    <row r="7267" customFormat="1" ht="13" x14ac:dyDescent="0.15"/>
    <row r="7268" customFormat="1" ht="13" x14ac:dyDescent="0.15"/>
    <row r="7269" customFormat="1" ht="13" x14ac:dyDescent="0.15"/>
    <row r="7270" customFormat="1" ht="13" x14ac:dyDescent="0.15"/>
    <row r="7271" customFormat="1" ht="13" x14ac:dyDescent="0.15"/>
    <row r="7272" customFormat="1" ht="13" x14ac:dyDescent="0.15"/>
    <row r="7273" customFormat="1" ht="13" x14ac:dyDescent="0.15"/>
    <row r="7274" customFormat="1" ht="13" x14ac:dyDescent="0.15"/>
    <row r="7275" customFormat="1" ht="13" x14ac:dyDescent="0.15"/>
    <row r="7276" customFormat="1" ht="13" x14ac:dyDescent="0.15"/>
    <row r="7277" customFormat="1" ht="13" x14ac:dyDescent="0.15"/>
    <row r="7278" customFormat="1" ht="13" x14ac:dyDescent="0.15"/>
    <row r="7279" customFormat="1" ht="13" x14ac:dyDescent="0.15"/>
    <row r="7280" customFormat="1" ht="13" x14ac:dyDescent="0.15"/>
    <row r="7281" customFormat="1" ht="13" x14ac:dyDescent="0.15"/>
    <row r="7282" customFormat="1" ht="13" x14ac:dyDescent="0.15"/>
    <row r="7283" customFormat="1" ht="13" x14ac:dyDescent="0.15"/>
    <row r="7284" customFormat="1" ht="13" x14ac:dyDescent="0.15"/>
    <row r="7285" customFormat="1" ht="13" x14ac:dyDescent="0.15"/>
    <row r="7286" customFormat="1" ht="13" x14ac:dyDescent="0.15"/>
    <row r="7287" customFormat="1" ht="13" x14ac:dyDescent="0.15"/>
    <row r="7288" customFormat="1" ht="13" x14ac:dyDescent="0.15"/>
    <row r="7289" customFormat="1" ht="13" x14ac:dyDescent="0.15"/>
    <row r="7290" customFormat="1" ht="13" x14ac:dyDescent="0.15"/>
    <row r="7291" customFormat="1" ht="13" x14ac:dyDescent="0.15"/>
    <row r="7292" customFormat="1" ht="13" x14ac:dyDescent="0.15"/>
    <row r="7293" customFormat="1" ht="13" x14ac:dyDescent="0.15"/>
    <row r="7294" customFormat="1" ht="13" x14ac:dyDescent="0.15"/>
    <row r="7295" customFormat="1" ht="13" x14ac:dyDescent="0.15"/>
    <row r="7296" customFormat="1" ht="13" x14ac:dyDescent="0.15"/>
    <row r="7297" customFormat="1" ht="13" x14ac:dyDescent="0.15"/>
    <row r="7298" customFormat="1" ht="13" x14ac:dyDescent="0.15"/>
    <row r="7299" customFormat="1" ht="13" x14ac:dyDescent="0.15"/>
    <row r="7300" customFormat="1" ht="13" x14ac:dyDescent="0.15"/>
    <row r="7301" customFormat="1" ht="13" x14ac:dyDescent="0.15"/>
    <row r="7302" customFormat="1" ht="13" x14ac:dyDescent="0.15"/>
    <row r="7303" customFormat="1" ht="13" x14ac:dyDescent="0.15"/>
    <row r="7304" customFormat="1" ht="13" x14ac:dyDescent="0.15"/>
    <row r="7305" customFormat="1" ht="13" x14ac:dyDescent="0.15"/>
    <row r="7306" customFormat="1" ht="13" x14ac:dyDescent="0.15"/>
    <row r="7307" customFormat="1" ht="13" x14ac:dyDescent="0.15"/>
    <row r="7308" customFormat="1" ht="13" x14ac:dyDescent="0.15"/>
    <row r="7309" customFormat="1" ht="13" x14ac:dyDescent="0.15"/>
    <row r="7310" customFormat="1" ht="13" x14ac:dyDescent="0.15"/>
    <row r="7311" customFormat="1" ht="13" x14ac:dyDescent="0.15"/>
    <row r="7312" customFormat="1" ht="13" x14ac:dyDescent="0.15"/>
    <row r="7313" customFormat="1" ht="13" x14ac:dyDescent="0.15"/>
    <row r="7314" customFormat="1" ht="13" x14ac:dyDescent="0.15"/>
    <row r="7315" customFormat="1" ht="13" x14ac:dyDescent="0.15"/>
    <row r="7316" customFormat="1" ht="13" x14ac:dyDescent="0.15"/>
    <row r="7317" customFormat="1" ht="13" x14ac:dyDescent="0.15"/>
    <row r="7318" customFormat="1" ht="13" x14ac:dyDescent="0.15"/>
    <row r="7319" customFormat="1" ht="13" x14ac:dyDescent="0.15"/>
    <row r="7320" customFormat="1" ht="13" x14ac:dyDescent="0.15"/>
    <row r="7321" customFormat="1" ht="13" x14ac:dyDescent="0.15"/>
    <row r="7322" customFormat="1" ht="13" x14ac:dyDescent="0.15"/>
    <row r="7323" customFormat="1" ht="13" x14ac:dyDescent="0.15"/>
    <row r="7324" customFormat="1" ht="13" x14ac:dyDescent="0.15"/>
    <row r="7325" customFormat="1" ht="13" x14ac:dyDescent="0.15"/>
    <row r="7326" customFormat="1" ht="13" x14ac:dyDescent="0.15"/>
    <row r="7327" customFormat="1" ht="13" x14ac:dyDescent="0.15"/>
    <row r="7328" customFormat="1" ht="13" x14ac:dyDescent="0.15"/>
    <row r="7329" customFormat="1" ht="13" x14ac:dyDescent="0.15"/>
    <row r="7330" customFormat="1" ht="13" x14ac:dyDescent="0.15"/>
    <row r="7331" customFormat="1" ht="13" x14ac:dyDescent="0.15"/>
    <row r="7332" customFormat="1" ht="13" x14ac:dyDescent="0.15"/>
    <row r="7333" customFormat="1" ht="13" x14ac:dyDescent="0.15"/>
    <row r="7334" customFormat="1" ht="13" x14ac:dyDescent="0.15"/>
    <row r="7335" customFormat="1" ht="13" x14ac:dyDescent="0.15"/>
    <row r="7336" customFormat="1" ht="13" x14ac:dyDescent="0.15"/>
    <row r="7337" customFormat="1" ht="13" x14ac:dyDescent="0.15"/>
    <row r="7338" customFormat="1" ht="13" x14ac:dyDescent="0.15"/>
    <row r="7339" customFormat="1" ht="13" x14ac:dyDescent="0.15"/>
    <row r="7340" customFormat="1" ht="13" x14ac:dyDescent="0.15"/>
    <row r="7341" customFormat="1" ht="13" x14ac:dyDescent="0.15"/>
    <row r="7342" customFormat="1" ht="13" x14ac:dyDescent="0.15"/>
    <row r="7343" customFormat="1" ht="13" x14ac:dyDescent="0.15"/>
    <row r="7344" customFormat="1" ht="13" x14ac:dyDescent="0.15"/>
    <row r="7345" customFormat="1" ht="13" x14ac:dyDescent="0.15"/>
    <row r="7346" customFormat="1" ht="13" x14ac:dyDescent="0.15"/>
    <row r="7347" customFormat="1" ht="13" x14ac:dyDescent="0.15"/>
    <row r="7348" customFormat="1" ht="13" x14ac:dyDescent="0.15"/>
    <row r="7349" customFormat="1" ht="13" x14ac:dyDescent="0.15"/>
    <row r="7350" customFormat="1" ht="13" x14ac:dyDescent="0.15"/>
    <row r="7351" customFormat="1" ht="13" x14ac:dyDescent="0.15"/>
    <row r="7352" customFormat="1" ht="13" x14ac:dyDescent="0.15"/>
    <row r="7353" customFormat="1" ht="13" x14ac:dyDescent="0.15"/>
    <row r="7354" customFormat="1" ht="13" x14ac:dyDescent="0.15"/>
    <row r="7355" customFormat="1" ht="13" x14ac:dyDescent="0.15"/>
    <row r="7356" customFormat="1" ht="13" x14ac:dyDescent="0.15"/>
    <row r="7357" customFormat="1" ht="13" x14ac:dyDescent="0.15"/>
    <row r="7358" customFormat="1" ht="13" x14ac:dyDescent="0.15"/>
    <row r="7359" customFormat="1" ht="13" x14ac:dyDescent="0.15"/>
    <row r="7360" customFormat="1" ht="13" x14ac:dyDescent="0.15"/>
    <row r="7361" customFormat="1" ht="13" x14ac:dyDescent="0.15"/>
    <row r="7362" customFormat="1" ht="13" x14ac:dyDescent="0.15"/>
    <row r="7363" customFormat="1" ht="13" x14ac:dyDescent="0.15"/>
    <row r="7364" customFormat="1" ht="13" x14ac:dyDescent="0.15"/>
    <row r="7365" customFormat="1" ht="13" x14ac:dyDescent="0.15"/>
    <row r="7366" customFormat="1" ht="13" x14ac:dyDescent="0.15"/>
    <row r="7367" customFormat="1" ht="13" x14ac:dyDescent="0.15"/>
    <row r="7368" customFormat="1" ht="13" x14ac:dyDescent="0.15"/>
    <row r="7369" customFormat="1" ht="13" x14ac:dyDescent="0.15"/>
    <row r="7370" customFormat="1" ht="13" x14ac:dyDescent="0.15"/>
    <row r="7371" customFormat="1" ht="13" x14ac:dyDescent="0.15"/>
    <row r="7372" customFormat="1" ht="13" x14ac:dyDescent="0.15"/>
    <row r="7373" customFormat="1" ht="13" x14ac:dyDescent="0.15"/>
    <row r="7374" customFormat="1" ht="13" x14ac:dyDescent="0.15"/>
    <row r="7375" customFormat="1" ht="13" x14ac:dyDescent="0.15"/>
    <row r="7376" customFormat="1" ht="13" x14ac:dyDescent="0.15"/>
    <row r="7377" customFormat="1" ht="13" x14ac:dyDescent="0.15"/>
    <row r="7378" customFormat="1" ht="13" x14ac:dyDescent="0.15"/>
    <row r="7379" customFormat="1" ht="13" x14ac:dyDescent="0.15"/>
    <row r="7380" customFormat="1" ht="13" x14ac:dyDescent="0.15"/>
    <row r="7381" customFormat="1" ht="13" x14ac:dyDescent="0.15"/>
    <row r="7382" customFormat="1" ht="13" x14ac:dyDescent="0.15"/>
    <row r="7383" customFormat="1" ht="13" x14ac:dyDescent="0.15"/>
    <row r="7384" customFormat="1" ht="13" x14ac:dyDescent="0.15"/>
    <row r="7385" customFormat="1" ht="13" x14ac:dyDescent="0.15"/>
    <row r="7386" customFormat="1" ht="13" x14ac:dyDescent="0.15"/>
    <row r="7387" customFormat="1" ht="13" x14ac:dyDescent="0.15"/>
    <row r="7388" customFormat="1" ht="13" x14ac:dyDescent="0.15"/>
    <row r="7389" customFormat="1" ht="13" x14ac:dyDescent="0.15"/>
    <row r="7390" customFormat="1" ht="13" x14ac:dyDescent="0.15"/>
    <row r="7391" customFormat="1" ht="13" x14ac:dyDescent="0.15"/>
    <row r="7392" customFormat="1" ht="13" x14ac:dyDescent="0.15"/>
    <row r="7393" customFormat="1" ht="13" x14ac:dyDescent="0.15"/>
    <row r="7394" customFormat="1" ht="13" x14ac:dyDescent="0.15"/>
    <row r="7395" customFormat="1" ht="13" x14ac:dyDescent="0.15"/>
    <row r="7396" customFormat="1" ht="13" x14ac:dyDescent="0.15"/>
    <row r="7397" customFormat="1" ht="13" x14ac:dyDescent="0.15"/>
    <row r="7398" customFormat="1" ht="13" x14ac:dyDescent="0.15"/>
    <row r="7399" customFormat="1" ht="13" x14ac:dyDescent="0.15"/>
    <row r="7400" customFormat="1" ht="13" x14ac:dyDescent="0.15"/>
    <row r="7401" customFormat="1" ht="13" x14ac:dyDescent="0.15"/>
    <row r="7402" customFormat="1" ht="13" x14ac:dyDescent="0.15"/>
    <row r="7403" customFormat="1" ht="13" x14ac:dyDescent="0.15"/>
    <row r="7404" customFormat="1" ht="13" x14ac:dyDescent="0.15"/>
    <row r="7405" customFormat="1" ht="13" x14ac:dyDescent="0.15"/>
    <row r="7406" customFormat="1" ht="13" x14ac:dyDescent="0.15"/>
    <row r="7407" customFormat="1" ht="13" x14ac:dyDescent="0.15"/>
    <row r="7408" customFormat="1" ht="13" x14ac:dyDescent="0.15"/>
    <row r="7409" customFormat="1" ht="13" x14ac:dyDescent="0.15"/>
    <row r="7410" customFormat="1" ht="13" x14ac:dyDescent="0.15"/>
    <row r="7411" customFormat="1" ht="13" x14ac:dyDescent="0.15"/>
    <row r="7412" customFormat="1" ht="13" x14ac:dyDescent="0.15"/>
    <row r="7413" customFormat="1" ht="13" x14ac:dyDescent="0.15"/>
    <row r="7414" customFormat="1" ht="13" x14ac:dyDescent="0.15"/>
    <row r="7415" customFormat="1" ht="13" x14ac:dyDescent="0.15"/>
    <row r="7416" customFormat="1" ht="13" x14ac:dyDescent="0.15"/>
    <row r="7417" customFormat="1" ht="13" x14ac:dyDescent="0.15"/>
    <row r="7418" customFormat="1" ht="13" x14ac:dyDescent="0.15"/>
    <row r="7419" customFormat="1" ht="13" x14ac:dyDescent="0.15"/>
    <row r="7420" customFormat="1" ht="13" x14ac:dyDescent="0.15"/>
    <row r="7421" customFormat="1" ht="13" x14ac:dyDescent="0.15"/>
    <row r="7422" customFormat="1" ht="13" x14ac:dyDescent="0.15"/>
    <row r="7423" customFormat="1" ht="13" x14ac:dyDescent="0.15"/>
    <row r="7424" customFormat="1" ht="13" x14ac:dyDescent="0.15"/>
    <row r="7425" customFormat="1" ht="13" x14ac:dyDescent="0.15"/>
    <row r="7426" customFormat="1" ht="13" x14ac:dyDescent="0.15"/>
    <row r="7427" customFormat="1" ht="13" x14ac:dyDescent="0.15"/>
    <row r="7428" customFormat="1" ht="13" x14ac:dyDescent="0.15"/>
    <row r="7429" customFormat="1" ht="13" x14ac:dyDescent="0.15"/>
    <row r="7430" customFormat="1" ht="13" x14ac:dyDescent="0.15"/>
    <row r="7431" customFormat="1" ht="13" x14ac:dyDescent="0.15"/>
    <row r="7432" customFormat="1" ht="13" x14ac:dyDescent="0.15"/>
    <row r="7433" customFormat="1" ht="13" x14ac:dyDescent="0.15"/>
    <row r="7434" customFormat="1" ht="13" x14ac:dyDescent="0.15"/>
    <row r="7435" customFormat="1" ht="13" x14ac:dyDescent="0.15"/>
    <row r="7436" customFormat="1" ht="13" x14ac:dyDescent="0.15"/>
    <row r="7437" customFormat="1" ht="13" x14ac:dyDescent="0.15"/>
    <row r="7438" customFormat="1" ht="13" x14ac:dyDescent="0.15"/>
    <row r="7439" customFormat="1" ht="13" x14ac:dyDescent="0.15"/>
    <row r="7440" customFormat="1" ht="13" x14ac:dyDescent="0.15"/>
    <row r="7441" customFormat="1" ht="13" x14ac:dyDescent="0.15"/>
    <row r="7442" customFormat="1" ht="13" x14ac:dyDescent="0.15"/>
    <row r="7443" customFormat="1" ht="13" x14ac:dyDescent="0.15"/>
    <row r="7444" customFormat="1" ht="13" x14ac:dyDescent="0.15"/>
    <row r="7445" customFormat="1" ht="13" x14ac:dyDescent="0.15"/>
    <row r="7446" customFormat="1" ht="13" x14ac:dyDescent="0.15"/>
    <row r="7447" customFormat="1" ht="13" x14ac:dyDescent="0.15"/>
    <row r="7448" customFormat="1" ht="13" x14ac:dyDescent="0.15"/>
    <row r="7449" customFormat="1" ht="13" x14ac:dyDescent="0.15"/>
    <row r="7450" customFormat="1" ht="13" x14ac:dyDescent="0.15"/>
    <row r="7451" customFormat="1" ht="13" x14ac:dyDescent="0.15"/>
    <row r="7452" customFormat="1" ht="13" x14ac:dyDescent="0.15"/>
    <row r="7453" customFormat="1" ht="13" x14ac:dyDescent="0.15"/>
    <row r="7454" customFormat="1" ht="13" x14ac:dyDescent="0.15"/>
    <row r="7455" customFormat="1" ht="13" x14ac:dyDescent="0.15"/>
    <row r="7456" customFormat="1" ht="13" x14ac:dyDescent="0.15"/>
    <row r="7457" customFormat="1" ht="13" x14ac:dyDescent="0.15"/>
    <row r="7458" customFormat="1" ht="13" x14ac:dyDescent="0.15"/>
    <row r="7459" customFormat="1" ht="13" x14ac:dyDescent="0.15"/>
    <row r="7460" customFormat="1" ht="13" x14ac:dyDescent="0.15"/>
    <row r="7461" customFormat="1" ht="13" x14ac:dyDescent="0.15"/>
    <row r="7462" customFormat="1" ht="13" x14ac:dyDescent="0.15"/>
    <row r="7463" customFormat="1" ht="13" x14ac:dyDescent="0.15"/>
    <row r="7464" customFormat="1" ht="13" x14ac:dyDescent="0.15"/>
    <row r="7465" customFormat="1" ht="13" x14ac:dyDescent="0.15"/>
    <row r="7466" customFormat="1" ht="13" x14ac:dyDescent="0.15"/>
    <row r="7467" customFormat="1" ht="13" x14ac:dyDescent="0.15"/>
    <row r="7468" customFormat="1" ht="13" x14ac:dyDescent="0.15"/>
    <row r="7469" customFormat="1" ht="13" x14ac:dyDescent="0.15"/>
    <row r="7470" customFormat="1" ht="13" x14ac:dyDescent="0.15"/>
    <row r="7471" customFormat="1" ht="13" x14ac:dyDescent="0.15"/>
    <row r="7472" customFormat="1" ht="13" x14ac:dyDescent="0.15"/>
    <row r="7473" customFormat="1" ht="13" x14ac:dyDescent="0.15"/>
    <row r="7474" customFormat="1" ht="13" x14ac:dyDescent="0.15"/>
    <row r="7475" customFormat="1" ht="13" x14ac:dyDescent="0.15"/>
    <row r="7476" customFormat="1" ht="13" x14ac:dyDescent="0.15"/>
    <row r="7477" customFormat="1" ht="13" x14ac:dyDescent="0.15"/>
    <row r="7478" customFormat="1" ht="13" x14ac:dyDescent="0.15"/>
    <row r="7479" customFormat="1" ht="13" x14ac:dyDescent="0.15"/>
    <row r="7480" customFormat="1" ht="13" x14ac:dyDescent="0.15"/>
    <row r="7481" customFormat="1" ht="13" x14ac:dyDescent="0.15"/>
    <row r="7482" customFormat="1" ht="13" x14ac:dyDescent="0.15"/>
    <row r="7483" customFormat="1" ht="13" x14ac:dyDescent="0.15"/>
    <row r="7484" customFormat="1" ht="13" x14ac:dyDescent="0.15"/>
    <row r="7485" customFormat="1" ht="13" x14ac:dyDescent="0.15"/>
    <row r="7486" customFormat="1" ht="13" x14ac:dyDescent="0.15"/>
    <row r="7487" customFormat="1" ht="13" x14ac:dyDescent="0.15"/>
    <row r="7488" customFormat="1" ht="13" x14ac:dyDescent="0.15"/>
    <row r="7489" customFormat="1" ht="13" x14ac:dyDescent="0.15"/>
    <row r="7490" customFormat="1" ht="13" x14ac:dyDescent="0.15"/>
    <row r="7491" customFormat="1" ht="13" x14ac:dyDescent="0.15"/>
    <row r="7492" customFormat="1" ht="13" x14ac:dyDescent="0.15"/>
    <row r="7493" customFormat="1" ht="13" x14ac:dyDescent="0.15"/>
    <row r="7494" customFormat="1" ht="13" x14ac:dyDescent="0.15"/>
    <row r="7495" customFormat="1" ht="13" x14ac:dyDescent="0.15"/>
    <row r="7496" customFormat="1" ht="13" x14ac:dyDescent="0.15"/>
    <row r="7497" customFormat="1" ht="13" x14ac:dyDescent="0.15"/>
    <row r="7498" customFormat="1" ht="13" x14ac:dyDescent="0.15"/>
    <row r="7499" customFormat="1" ht="13" x14ac:dyDescent="0.15"/>
    <row r="7500" customFormat="1" ht="13" x14ac:dyDescent="0.15"/>
    <row r="7501" customFormat="1" ht="13" x14ac:dyDescent="0.15"/>
    <row r="7502" customFormat="1" ht="13" x14ac:dyDescent="0.15"/>
    <row r="7503" customFormat="1" ht="13" x14ac:dyDescent="0.15"/>
    <row r="7504" customFormat="1" ht="13" x14ac:dyDescent="0.15"/>
    <row r="7505" customFormat="1" ht="13" x14ac:dyDescent="0.15"/>
    <row r="7506" customFormat="1" ht="13" x14ac:dyDescent="0.15"/>
    <row r="7507" customFormat="1" ht="13" x14ac:dyDescent="0.15"/>
    <row r="7508" customFormat="1" ht="13" x14ac:dyDescent="0.15"/>
    <row r="7509" customFormat="1" ht="13" x14ac:dyDescent="0.15"/>
    <row r="7510" customFormat="1" ht="13" x14ac:dyDescent="0.15"/>
    <row r="7511" customFormat="1" ht="13" x14ac:dyDescent="0.15"/>
    <row r="7512" customFormat="1" ht="13" x14ac:dyDescent="0.15"/>
    <row r="7513" customFormat="1" ht="13" x14ac:dyDescent="0.15"/>
    <row r="7514" customFormat="1" ht="13" x14ac:dyDescent="0.15"/>
    <row r="7515" customFormat="1" ht="13" x14ac:dyDescent="0.15"/>
    <row r="7516" customFormat="1" ht="13" x14ac:dyDescent="0.15"/>
    <row r="7517" customFormat="1" ht="13" x14ac:dyDescent="0.15"/>
    <row r="7518" customFormat="1" ht="13" x14ac:dyDescent="0.15"/>
    <row r="7519" customFormat="1" ht="13" x14ac:dyDescent="0.15"/>
    <row r="7520" customFormat="1" ht="13" x14ac:dyDescent="0.15"/>
    <row r="7521" customFormat="1" ht="13" x14ac:dyDescent="0.15"/>
    <row r="7522" customFormat="1" ht="13" x14ac:dyDescent="0.15"/>
    <row r="7523" customFormat="1" ht="13" x14ac:dyDescent="0.15"/>
    <row r="7524" customFormat="1" ht="13" x14ac:dyDescent="0.15"/>
    <row r="7525" customFormat="1" ht="13" x14ac:dyDescent="0.15"/>
    <row r="7526" customFormat="1" ht="13" x14ac:dyDescent="0.15"/>
    <row r="7527" customFormat="1" ht="13" x14ac:dyDescent="0.15"/>
    <row r="7528" customFormat="1" ht="13" x14ac:dyDescent="0.15"/>
    <row r="7529" customFormat="1" ht="13" x14ac:dyDescent="0.15"/>
    <row r="7530" customFormat="1" ht="13" x14ac:dyDescent="0.15"/>
    <row r="7531" customFormat="1" ht="13" x14ac:dyDescent="0.15"/>
    <row r="7532" customFormat="1" ht="13" x14ac:dyDescent="0.15"/>
    <row r="7533" customFormat="1" ht="13" x14ac:dyDescent="0.15"/>
    <row r="7534" customFormat="1" ht="13" x14ac:dyDescent="0.15"/>
    <row r="7535" customFormat="1" ht="13" x14ac:dyDescent="0.15"/>
    <row r="7536" customFormat="1" ht="13" x14ac:dyDescent="0.15"/>
    <row r="7537" customFormat="1" ht="13" x14ac:dyDescent="0.15"/>
    <row r="7538" customFormat="1" ht="13" x14ac:dyDescent="0.15"/>
    <row r="7539" customFormat="1" ht="13" x14ac:dyDescent="0.15"/>
    <row r="7540" customFormat="1" ht="13" x14ac:dyDescent="0.15"/>
    <row r="7541" customFormat="1" ht="13" x14ac:dyDescent="0.15"/>
    <row r="7542" customFormat="1" ht="13" x14ac:dyDescent="0.15"/>
    <row r="7543" customFormat="1" ht="13" x14ac:dyDescent="0.15"/>
    <row r="7544" customFormat="1" ht="13" x14ac:dyDescent="0.15"/>
    <row r="7545" customFormat="1" ht="13" x14ac:dyDescent="0.15"/>
    <row r="7546" customFormat="1" ht="13" x14ac:dyDescent="0.15"/>
    <row r="7547" customFormat="1" ht="13" x14ac:dyDescent="0.15"/>
    <row r="7548" customFormat="1" ht="13" x14ac:dyDescent="0.15"/>
    <row r="7549" customFormat="1" ht="13" x14ac:dyDescent="0.15"/>
    <row r="7550" customFormat="1" ht="13" x14ac:dyDescent="0.15"/>
    <row r="7551" customFormat="1" ht="13" x14ac:dyDescent="0.15"/>
    <row r="7552" customFormat="1" ht="13" x14ac:dyDescent="0.15"/>
    <row r="7553" customFormat="1" ht="13" x14ac:dyDescent="0.15"/>
    <row r="7554" customFormat="1" ht="13" x14ac:dyDescent="0.15"/>
    <row r="7555" customFormat="1" ht="13" x14ac:dyDescent="0.15"/>
    <row r="7556" customFormat="1" ht="13" x14ac:dyDescent="0.15"/>
    <row r="7557" customFormat="1" ht="13" x14ac:dyDescent="0.15"/>
    <row r="7558" customFormat="1" ht="13" x14ac:dyDescent="0.15"/>
    <row r="7559" customFormat="1" ht="13" x14ac:dyDescent="0.15"/>
    <row r="7560" customFormat="1" ht="13" x14ac:dyDescent="0.15"/>
    <row r="7561" customFormat="1" ht="13" x14ac:dyDescent="0.15"/>
    <row r="7562" customFormat="1" ht="13" x14ac:dyDescent="0.15"/>
    <row r="7563" customFormat="1" ht="13" x14ac:dyDescent="0.15"/>
    <row r="7564" customFormat="1" ht="13" x14ac:dyDescent="0.15"/>
    <row r="7565" customFormat="1" ht="13" x14ac:dyDescent="0.15"/>
    <row r="7566" customFormat="1" ht="13" x14ac:dyDescent="0.15"/>
    <row r="7567" customFormat="1" ht="13" x14ac:dyDescent="0.15"/>
    <row r="7568" customFormat="1" ht="13" x14ac:dyDescent="0.15"/>
    <row r="7569" customFormat="1" ht="13" x14ac:dyDescent="0.15"/>
    <row r="7570" customFormat="1" ht="13" x14ac:dyDescent="0.15"/>
    <row r="7571" customFormat="1" ht="13" x14ac:dyDescent="0.15"/>
    <row r="7572" customFormat="1" ht="13" x14ac:dyDescent="0.15"/>
    <row r="7573" customFormat="1" ht="13" x14ac:dyDescent="0.15"/>
    <row r="7574" customFormat="1" ht="13" x14ac:dyDescent="0.15"/>
    <row r="7575" customFormat="1" ht="13" x14ac:dyDescent="0.15"/>
    <row r="7576" customFormat="1" ht="13" x14ac:dyDescent="0.15"/>
    <row r="7577" customFormat="1" ht="13" x14ac:dyDescent="0.15"/>
    <row r="7578" customFormat="1" ht="13" x14ac:dyDescent="0.15"/>
    <row r="7579" customFormat="1" ht="13" x14ac:dyDescent="0.15"/>
    <row r="7580" customFormat="1" ht="13" x14ac:dyDescent="0.15"/>
    <row r="7581" customFormat="1" ht="13" x14ac:dyDescent="0.15"/>
    <row r="7582" customFormat="1" ht="13" x14ac:dyDescent="0.15"/>
    <row r="7583" customFormat="1" ht="13" x14ac:dyDescent="0.15"/>
    <row r="7584" customFormat="1" ht="13" x14ac:dyDescent="0.15"/>
    <row r="7585" customFormat="1" ht="13" x14ac:dyDescent="0.15"/>
    <row r="7586" customFormat="1" ht="13" x14ac:dyDescent="0.15"/>
    <row r="7587" customFormat="1" ht="13" x14ac:dyDescent="0.15"/>
    <row r="7588" customFormat="1" ht="13" x14ac:dyDescent="0.15"/>
    <row r="7589" customFormat="1" ht="13" x14ac:dyDescent="0.15"/>
    <row r="7590" customFormat="1" ht="13" x14ac:dyDescent="0.15"/>
    <row r="7591" customFormat="1" ht="13" x14ac:dyDescent="0.15"/>
    <row r="7592" customFormat="1" ht="13" x14ac:dyDescent="0.15"/>
    <row r="7593" customFormat="1" ht="13" x14ac:dyDescent="0.15"/>
    <row r="7594" customFormat="1" ht="13" x14ac:dyDescent="0.15"/>
    <row r="7595" customFormat="1" ht="13" x14ac:dyDescent="0.15"/>
    <row r="7596" customFormat="1" ht="13" x14ac:dyDescent="0.15"/>
    <row r="7597" customFormat="1" ht="13" x14ac:dyDescent="0.15"/>
    <row r="7598" customFormat="1" ht="13" x14ac:dyDescent="0.15"/>
    <row r="7599" customFormat="1" ht="13" x14ac:dyDescent="0.15"/>
    <row r="7600" customFormat="1" ht="13" x14ac:dyDescent="0.15"/>
    <row r="7601" customFormat="1" ht="13" x14ac:dyDescent="0.15"/>
    <row r="7602" customFormat="1" ht="13" x14ac:dyDescent="0.15"/>
    <row r="7603" customFormat="1" ht="13" x14ac:dyDescent="0.15"/>
    <row r="7604" customFormat="1" ht="13" x14ac:dyDescent="0.15"/>
    <row r="7605" customFormat="1" ht="13" x14ac:dyDescent="0.15"/>
    <row r="7606" customFormat="1" ht="13" x14ac:dyDescent="0.15"/>
    <row r="7607" customFormat="1" ht="13" x14ac:dyDescent="0.15"/>
    <row r="7608" customFormat="1" ht="13" x14ac:dyDescent="0.15"/>
    <row r="7609" customFormat="1" ht="13" x14ac:dyDescent="0.15"/>
    <row r="7610" customFormat="1" ht="13" x14ac:dyDescent="0.15"/>
    <row r="7611" customFormat="1" ht="13" x14ac:dyDescent="0.15"/>
    <row r="7612" customFormat="1" ht="13" x14ac:dyDescent="0.15"/>
    <row r="7613" customFormat="1" ht="13" x14ac:dyDescent="0.15"/>
    <row r="7614" customFormat="1" ht="13" x14ac:dyDescent="0.15"/>
    <row r="7615" customFormat="1" ht="13" x14ac:dyDescent="0.15"/>
    <row r="7616" customFormat="1" ht="13" x14ac:dyDescent="0.15"/>
    <row r="7617" customFormat="1" ht="13" x14ac:dyDescent="0.15"/>
    <row r="7618" customFormat="1" ht="13" x14ac:dyDescent="0.15"/>
    <row r="7619" customFormat="1" ht="13" x14ac:dyDescent="0.15"/>
    <row r="7620" customFormat="1" ht="13" x14ac:dyDescent="0.15"/>
    <row r="7621" customFormat="1" ht="13" x14ac:dyDescent="0.15"/>
    <row r="7622" customFormat="1" ht="13" x14ac:dyDescent="0.15"/>
    <row r="7623" customFormat="1" ht="13" x14ac:dyDescent="0.15"/>
    <row r="7624" customFormat="1" ht="13" x14ac:dyDescent="0.15"/>
    <row r="7625" customFormat="1" ht="13" x14ac:dyDescent="0.15"/>
    <row r="7626" customFormat="1" ht="13" x14ac:dyDescent="0.15"/>
    <row r="7627" customFormat="1" ht="13" x14ac:dyDescent="0.15"/>
    <row r="7628" customFormat="1" ht="13" x14ac:dyDescent="0.15"/>
    <row r="7629" customFormat="1" ht="13" x14ac:dyDescent="0.15"/>
    <row r="7630" customFormat="1" ht="13" x14ac:dyDescent="0.15"/>
    <row r="7631" customFormat="1" ht="13" x14ac:dyDescent="0.15"/>
    <row r="7632" customFormat="1" ht="13" x14ac:dyDescent="0.15"/>
    <row r="7633" customFormat="1" ht="13" x14ac:dyDescent="0.15"/>
    <row r="7634" customFormat="1" ht="13" x14ac:dyDescent="0.15"/>
    <row r="7635" customFormat="1" ht="13" x14ac:dyDescent="0.15"/>
    <row r="7636" customFormat="1" ht="13" x14ac:dyDescent="0.15"/>
    <row r="7637" customFormat="1" ht="13" x14ac:dyDescent="0.15"/>
    <row r="7638" customFormat="1" ht="13" x14ac:dyDescent="0.15"/>
    <row r="7639" customFormat="1" ht="13" x14ac:dyDescent="0.15"/>
    <row r="7640" customFormat="1" ht="13" x14ac:dyDescent="0.15"/>
    <row r="7641" customFormat="1" ht="13" x14ac:dyDescent="0.15"/>
    <row r="7642" customFormat="1" ht="13" x14ac:dyDescent="0.15"/>
    <row r="7643" customFormat="1" ht="13" x14ac:dyDescent="0.15"/>
    <row r="7644" customFormat="1" ht="13" x14ac:dyDescent="0.15"/>
    <row r="7645" customFormat="1" ht="13" x14ac:dyDescent="0.15"/>
    <row r="7646" customFormat="1" ht="13" x14ac:dyDescent="0.15"/>
    <row r="7647" customFormat="1" ht="13" x14ac:dyDescent="0.15"/>
    <row r="7648" customFormat="1" ht="13" x14ac:dyDescent="0.15"/>
    <row r="7649" customFormat="1" ht="13" x14ac:dyDescent="0.15"/>
    <row r="7650" customFormat="1" ht="13" x14ac:dyDescent="0.15"/>
    <row r="7651" customFormat="1" ht="13" x14ac:dyDescent="0.15"/>
    <row r="7652" customFormat="1" ht="13" x14ac:dyDescent="0.15"/>
    <row r="7653" customFormat="1" ht="13" x14ac:dyDescent="0.15"/>
    <row r="7654" customFormat="1" ht="13" x14ac:dyDescent="0.15"/>
    <row r="7655" customFormat="1" ht="13" x14ac:dyDescent="0.15"/>
    <row r="7656" customFormat="1" ht="13" x14ac:dyDescent="0.15"/>
    <row r="7657" customFormat="1" ht="13" x14ac:dyDescent="0.15"/>
    <row r="7658" customFormat="1" ht="13" x14ac:dyDescent="0.15"/>
    <row r="7659" customFormat="1" ht="13" x14ac:dyDescent="0.15"/>
    <row r="7660" customFormat="1" ht="13" x14ac:dyDescent="0.15"/>
    <row r="7661" customFormat="1" ht="13" x14ac:dyDescent="0.15"/>
    <row r="7662" customFormat="1" ht="13" x14ac:dyDescent="0.15"/>
    <row r="7663" customFormat="1" ht="13" x14ac:dyDescent="0.15"/>
    <row r="7664" customFormat="1" ht="13" x14ac:dyDescent="0.15"/>
    <row r="7665" customFormat="1" ht="13" x14ac:dyDescent="0.15"/>
    <row r="7666" customFormat="1" ht="13" x14ac:dyDescent="0.15"/>
    <row r="7667" customFormat="1" ht="13" x14ac:dyDescent="0.15"/>
    <row r="7668" customFormat="1" ht="13" x14ac:dyDescent="0.15"/>
    <row r="7669" customFormat="1" ht="13" x14ac:dyDescent="0.15"/>
    <row r="7670" customFormat="1" ht="13" x14ac:dyDescent="0.15"/>
    <row r="7671" customFormat="1" ht="13" x14ac:dyDescent="0.15"/>
    <row r="7672" customFormat="1" ht="13" x14ac:dyDescent="0.15"/>
    <row r="7673" customFormat="1" ht="13" x14ac:dyDescent="0.15"/>
    <row r="7674" customFormat="1" ht="13" x14ac:dyDescent="0.15"/>
    <row r="7675" customFormat="1" ht="13" x14ac:dyDescent="0.15"/>
    <row r="7676" customFormat="1" ht="13" x14ac:dyDescent="0.15"/>
    <row r="7677" customFormat="1" ht="13" x14ac:dyDescent="0.15"/>
    <row r="7678" customFormat="1" ht="13" x14ac:dyDescent="0.15"/>
    <row r="7679" customFormat="1" ht="13" x14ac:dyDescent="0.15"/>
    <row r="7680" customFormat="1" ht="13" x14ac:dyDescent="0.15"/>
    <row r="7681" customFormat="1" ht="13" x14ac:dyDescent="0.15"/>
    <row r="7682" customFormat="1" ht="13" x14ac:dyDescent="0.15"/>
    <row r="7683" customFormat="1" ht="13" x14ac:dyDescent="0.15"/>
    <row r="7684" customFormat="1" ht="13" x14ac:dyDescent="0.15"/>
    <row r="7685" customFormat="1" ht="13" x14ac:dyDescent="0.15"/>
    <row r="7686" customFormat="1" ht="13" x14ac:dyDescent="0.15"/>
    <row r="7687" customFormat="1" ht="13" x14ac:dyDescent="0.15"/>
    <row r="7688" customFormat="1" ht="13" x14ac:dyDescent="0.15"/>
    <row r="7689" customFormat="1" ht="13" x14ac:dyDescent="0.15"/>
    <row r="7690" customFormat="1" ht="13" x14ac:dyDescent="0.15"/>
    <row r="7691" customFormat="1" ht="13" x14ac:dyDescent="0.15"/>
    <row r="7692" customFormat="1" ht="13" x14ac:dyDescent="0.15"/>
    <row r="7693" customFormat="1" ht="13" x14ac:dyDescent="0.15"/>
    <row r="7694" customFormat="1" ht="13" x14ac:dyDescent="0.15"/>
    <row r="7695" customFormat="1" ht="13" x14ac:dyDescent="0.15"/>
    <row r="7696" customFormat="1" ht="13" x14ac:dyDescent="0.15"/>
    <row r="7697" customFormat="1" ht="13" x14ac:dyDescent="0.15"/>
    <row r="7698" customFormat="1" ht="13" x14ac:dyDescent="0.15"/>
    <row r="7699" customFormat="1" ht="13" x14ac:dyDescent="0.15"/>
    <row r="7700" customFormat="1" ht="13" x14ac:dyDescent="0.15"/>
    <row r="7701" customFormat="1" ht="13" x14ac:dyDescent="0.15"/>
    <row r="7702" customFormat="1" ht="13" x14ac:dyDescent="0.15"/>
    <row r="7703" customFormat="1" ht="13" x14ac:dyDescent="0.15"/>
    <row r="7704" customFormat="1" ht="13" x14ac:dyDescent="0.15"/>
    <row r="7705" customFormat="1" ht="13" x14ac:dyDescent="0.15"/>
    <row r="7706" customFormat="1" ht="13" x14ac:dyDescent="0.15"/>
    <row r="7707" customFormat="1" ht="13" x14ac:dyDescent="0.15"/>
    <row r="7708" customFormat="1" ht="13" x14ac:dyDescent="0.15"/>
    <row r="7709" customFormat="1" ht="13" x14ac:dyDescent="0.15"/>
    <row r="7710" customFormat="1" ht="13" x14ac:dyDescent="0.15"/>
    <row r="7711" customFormat="1" ht="13" x14ac:dyDescent="0.15"/>
    <row r="7712" customFormat="1" ht="13" x14ac:dyDescent="0.15"/>
    <row r="7713" customFormat="1" ht="13" x14ac:dyDescent="0.15"/>
    <row r="7714" customFormat="1" ht="13" x14ac:dyDescent="0.15"/>
    <row r="7715" customFormat="1" ht="13" x14ac:dyDescent="0.15"/>
    <row r="7716" customFormat="1" ht="13" x14ac:dyDescent="0.15"/>
    <row r="7717" customFormat="1" ht="13" x14ac:dyDescent="0.15"/>
    <row r="7718" customFormat="1" ht="13" x14ac:dyDescent="0.15"/>
    <row r="7719" customFormat="1" ht="13" x14ac:dyDescent="0.15"/>
    <row r="7720" customFormat="1" ht="13" x14ac:dyDescent="0.15"/>
    <row r="7721" customFormat="1" ht="13" x14ac:dyDescent="0.15"/>
    <row r="7722" customFormat="1" ht="13" x14ac:dyDescent="0.15"/>
    <row r="7723" customFormat="1" ht="13" x14ac:dyDescent="0.15"/>
    <row r="7724" customFormat="1" ht="13" x14ac:dyDescent="0.15"/>
    <row r="7725" customFormat="1" ht="13" x14ac:dyDescent="0.15"/>
    <row r="7726" customFormat="1" ht="13" x14ac:dyDescent="0.15"/>
    <row r="7727" customFormat="1" ht="13" x14ac:dyDescent="0.15"/>
    <row r="7728" customFormat="1" ht="13" x14ac:dyDescent="0.15"/>
    <row r="7729" customFormat="1" ht="13" x14ac:dyDescent="0.15"/>
    <row r="7730" customFormat="1" ht="13" x14ac:dyDescent="0.15"/>
    <row r="7731" customFormat="1" ht="13" x14ac:dyDescent="0.15"/>
    <row r="7732" customFormat="1" ht="13" x14ac:dyDescent="0.15"/>
    <row r="7733" customFormat="1" ht="13" x14ac:dyDescent="0.15"/>
    <row r="7734" customFormat="1" ht="13" x14ac:dyDescent="0.15"/>
    <row r="7735" customFormat="1" ht="13" x14ac:dyDescent="0.15"/>
    <row r="7736" customFormat="1" ht="13" x14ac:dyDescent="0.15"/>
    <row r="7737" customFormat="1" ht="13" x14ac:dyDescent="0.15"/>
    <row r="7738" customFormat="1" ht="13" x14ac:dyDescent="0.15"/>
    <row r="7739" customFormat="1" ht="13" x14ac:dyDescent="0.15"/>
    <row r="7740" customFormat="1" ht="13" x14ac:dyDescent="0.15"/>
    <row r="7741" customFormat="1" ht="13" x14ac:dyDescent="0.15"/>
    <row r="7742" customFormat="1" ht="13" x14ac:dyDescent="0.15"/>
    <row r="7743" customFormat="1" ht="13" x14ac:dyDescent="0.15"/>
    <row r="7744" customFormat="1" ht="13" x14ac:dyDescent="0.15"/>
    <row r="7745" customFormat="1" ht="13" x14ac:dyDescent="0.15"/>
    <row r="7746" customFormat="1" ht="13" x14ac:dyDescent="0.15"/>
    <row r="7747" customFormat="1" ht="13" x14ac:dyDescent="0.15"/>
    <row r="7748" customFormat="1" ht="13" x14ac:dyDescent="0.15"/>
    <row r="7749" customFormat="1" ht="13" x14ac:dyDescent="0.15"/>
    <row r="7750" customFormat="1" ht="13" x14ac:dyDescent="0.15"/>
    <row r="7751" customFormat="1" ht="13" x14ac:dyDescent="0.15"/>
    <row r="7752" customFormat="1" ht="13" x14ac:dyDescent="0.15"/>
    <row r="7753" customFormat="1" ht="13" x14ac:dyDescent="0.15"/>
    <row r="7754" customFormat="1" ht="13" x14ac:dyDescent="0.15"/>
    <row r="7755" customFormat="1" ht="13" x14ac:dyDescent="0.15"/>
    <row r="7756" customFormat="1" ht="13" x14ac:dyDescent="0.15"/>
    <row r="7757" customFormat="1" ht="13" x14ac:dyDescent="0.15"/>
    <row r="7758" customFormat="1" ht="13" x14ac:dyDescent="0.15"/>
    <row r="7759" customFormat="1" ht="13" x14ac:dyDescent="0.15"/>
    <row r="7760" customFormat="1" ht="13" x14ac:dyDescent="0.15"/>
    <row r="7761" customFormat="1" ht="13" x14ac:dyDescent="0.15"/>
    <row r="7762" customFormat="1" ht="13" x14ac:dyDescent="0.15"/>
    <row r="7763" customFormat="1" ht="13" x14ac:dyDescent="0.15"/>
    <row r="7764" customFormat="1" ht="13" x14ac:dyDescent="0.15"/>
    <row r="7765" customFormat="1" ht="13" x14ac:dyDescent="0.15"/>
    <row r="7766" customFormat="1" ht="13" x14ac:dyDescent="0.15"/>
    <row r="7767" customFormat="1" ht="13" x14ac:dyDescent="0.15"/>
    <row r="7768" customFormat="1" ht="13" x14ac:dyDescent="0.15"/>
    <row r="7769" customFormat="1" ht="13" x14ac:dyDescent="0.15"/>
    <row r="7770" customFormat="1" ht="13" x14ac:dyDescent="0.15"/>
    <row r="7771" customFormat="1" ht="13" x14ac:dyDescent="0.15"/>
    <row r="7772" customFormat="1" ht="13" x14ac:dyDescent="0.15"/>
    <row r="7773" customFormat="1" ht="13" x14ac:dyDescent="0.15"/>
    <row r="7774" customFormat="1" ht="13" x14ac:dyDescent="0.15"/>
    <row r="7775" customFormat="1" ht="13" x14ac:dyDescent="0.15"/>
    <row r="7776" customFormat="1" ht="13" x14ac:dyDescent="0.15"/>
    <row r="7777" customFormat="1" ht="13" x14ac:dyDescent="0.15"/>
    <row r="7778" customFormat="1" ht="13" x14ac:dyDescent="0.15"/>
    <row r="7779" customFormat="1" ht="13" x14ac:dyDescent="0.15"/>
    <row r="7780" customFormat="1" ht="13" x14ac:dyDescent="0.15"/>
    <row r="7781" customFormat="1" ht="13" x14ac:dyDescent="0.15"/>
    <row r="7782" customFormat="1" ht="13" x14ac:dyDescent="0.15"/>
    <row r="7783" customFormat="1" ht="13" x14ac:dyDescent="0.15"/>
    <row r="7784" customFormat="1" ht="13" x14ac:dyDescent="0.15"/>
    <row r="7785" customFormat="1" ht="13" x14ac:dyDescent="0.15"/>
    <row r="7786" customFormat="1" ht="13" x14ac:dyDescent="0.15"/>
    <row r="7787" customFormat="1" ht="13" x14ac:dyDescent="0.15"/>
    <row r="7788" customFormat="1" ht="13" x14ac:dyDescent="0.15"/>
    <row r="7789" customFormat="1" ht="13" x14ac:dyDescent="0.15"/>
    <row r="7790" customFormat="1" ht="13" x14ac:dyDescent="0.15"/>
    <row r="7791" customFormat="1" ht="13" x14ac:dyDescent="0.15"/>
    <row r="7792" customFormat="1" ht="13" x14ac:dyDescent="0.15"/>
    <row r="7793" customFormat="1" ht="13" x14ac:dyDescent="0.15"/>
    <row r="7794" customFormat="1" ht="13" x14ac:dyDescent="0.15"/>
    <row r="7795" customFormat="1" ht="13" x14ac:dyDescent="0.15"/>
    <row r="7796" customFormat="1" ht="13" x14ac:dyDescent="0.15"/>
    <row r="7797" customFormat="1" ht="13" x14ac:dyDescent="0.15"/>
    <row r="7798" customFormat="1" ht="13" x14ac:dyDescent="0.15"/>
    <row r="7799" customFormat="1" ht="13" x14ac:dyDescent="0.15"/>
    <row r="7800" customFormat="1" ht="13" x14ac:dyDescent="0.15"/>
    <row r="7801" customFormat="1" ht="13" x14ac:dyDescent="0.15"/>
    <row r="7802" customFormat="1" ht="13" x14ac:dyDescent="0.15"/>
    <row r="7803" customFormat="1" ht="13" x14ac:dyDescent="0.15"/>
    <row r="7804" customFormat="1" ht="13" x14ac:dyDescent="0.15"/>
    <row r="7805" customFormat="1" ht="13" x14ac:dyDescent="0.15"/>
    <row r="7806" customFormat="1" ht="13" x14ac:dyDescent="0.15"/>
    <row r="7807" customFormat="1" ht="13" x14ac:dyDescent="0.15"/>
    <row r="7808" customFormat="1" ht="13" x14ac:dyDescent="0.15"/>
    <row r="7809" customFormat="1" ht="13" x14ac:dyDescent="0.15"/>
    <row r="7810" customFormat="1" ht="13" x14ac:dyDescent="0.15"/>
    <row r="7811" customFormat="1" ht="13" x14ac:dyDescent="0.15"/>
    <row r="7812" customFormat="1" ht="13" x14ac:dyDescent="0.15"/>
    <row r="7813" customFormat="1" ht="13" x14ac:dyDescent="0.15"/>
    <row r="7814" customFormat="1" ht="13" x14ac:dyDescent="0.15"/>
    <row r="7815" customFormat="1" ht="13" x14ac:dyDescent="0.15"/>
    <row r="7816" customFormat="1" ht="13" x14ac:dyDescent="0.15"/>
    <row r="7817" customFormat="1" ht="13" x14ac:dyDescent="0.15"/>
    <row r="7818" customFormat="1" ht="13" x14ac:dyDescent="0.15"/>
    <row r="7819" customFormat="1" ht="13" x14ac:dyDescent="0.15"/>
    <row r="7820" customFormat="1" ht="13" x14ac:dyDescent="0.15"/>
    <row r="7821" customFormat="1" ht="13" x14ac:dyDescent="0.15"/>
    <row r="7822" customFormat="1" ht="13" x14ac:dyDescent="0.15"/>
    <row r="7823" customFormat="1" ht="13" x14ac:dyDescent="0.15"/>
    <row r="7824" customFormat="1" ht="13" x14ac:dyDescent="0.15"/>
    <row r="7825" customFormat="1" ht="13" x14ac:dyDescent="0.15"/>
    <row r="7826" customFormat="1" ht="13" x14ac:dyDescent="0.15"/>
    <row r="7827" customFormat="1" ht="13" x14ac:dyDescent="0.15"/>
    <row r="7828" customFormat="1" ht="13" x14ac:dyDescent="0.15"/>
    <row r="7829" customFormat="1" ht="13" x14ac:dyDescent="0.15"/>
    <row r="7830" customFormat="1" ht="13" x14ac:dyDescent="0.15"/>
    <row r="7831" customFormat="1" ht="13" x14ac:dyDescent="0.15"/>
    <row r="7832" customFormat="1" ht="13" x14ac:dyDescent="0.15"/>
    <row r="7833" customFormat="1" ht="13" x14ac:dyDescent="0.15"/>
    <row r="7834" customFormat="1" ht="13" x14ac:dyDescent="0.15"/>
    <row r="7835" customFormat="1" ht="13" x14ac:dyDescent="0.15"/>
    <row r="7836" customFormat="1" ht="13" x14ac:dyDescent="0.15"/>
    <row r="7837" customFormat="1" ht="13" x14ac:dyDescent="0.15"/>
    <row r="7838" customFormat="1" ht="13" x14ac:dyDescent="0.15"/>
    <row r="7839" customFormat="1" ht="13" x14ac:dyDescent="0.15"/>
    <row r="7840" customFormat="1" ht="13" x14ac:dyDescent="0.15"/>
    <row r="7841" customFormat="1" ht="13" x14ac:dyDescent="0.15"/>
    <row r="7842" customFormat="1" ht="13" x14ac:dyDescent="0.15"/>
    <row r="7843" customFormat="1" ht="13" x14ac:dyDescent="0.15"/>
    <row r="7844" customFormat="1" ht="13" x14ac:dyDescent="0.15"/>
    <row r="7845" customFormat="1" ht="13" x14ac:dyDescent="0.15"/>
    <row r="7846" customFormat="1" ht="13" x14ac:dyDescent="0.15"/>
    <row r="7847" customFormat="1" ht="13" x14ac:dyDescent="0.15"/>
    <row r="7848" customFormat="1" ht="13" x14ac:dyDescent="0.15"/>
    <row r="7849" customFormat="1" ht="13" x14ac:dyDescent="0.15"/>
    <row r="7850" customFormat="1" ht="13" x14ac:dyDescent="0.15"/>
    <row r="7851" customFormat="1" ht="13" x14ac:dyDescent="0.15"/>
    <row r="7852" customFormat="1" ht="13" x14ac:dyDescent="0.15"/>
    <row r="7853" customFormat="1" ht="13" x14ac:dyDescent="0.15"/>
    <row r="7854" customFormat="1" ht="13" x14ac:dyDescent="0.15"/>
    <row r="7855" customFormat="1" ht="13" x14ac:dyDescent="0.15"/>
    <row r="7856" customFormat="1" ht="13" x14ac:dyDescent="0.15"/>
    <row r="7857" customFormat="1" ht="13" x14ac:dyDescent="0.15"/>
    <row r="7858" customFormat="1" ht="13" x14ac:dyDescent="0.15"/>
    <row r="7859" customFormat="1" ht="13" x14ac:dyDescent="0.15"/>
    <row r="7860" customFormat="1" ht="13" x14ac:dyDescent="0.15"/>
    <row r="7861" customFormat="1" ht="13" x14ac:dyDescent="0.15"/>
    <row r="7862" customFormat="1" ht="13" x14ac:dyDescent="0.15"/>
    <row r="7863" customFormat="1" ht="13" x14ac:dyDescent="0.15"/>
    <row r="7864" customFormat="1" ht="13" x14ac:dyDescent="0.15"/>
    <row r="7865" customFormat="1" ht="13" x14ac:dyDescent="0.15"/>
    <row r="7866" customFormat="1" ht="13" x14ac:dyDescent="0.15"/>
    <row r="7867" customFormat="1" ht="13" x14ac:dyDescent="0.15"/>
    <row r="7868" customFormat="1" ht="13" x14ac:dyDescent="0.15"/>
    <row r="7869" customFormat="1" ht="13" x14ac:dyDescent="0.15"/>
    <row r="7870" customFormat="1" ht="13" x14ac:dyDescent="0.15"/>
    <row r="7871" customFormat="1" ht="13" x14ac:dyDescent="0.15"/>
    <row r="7872" customFormat="1" ht="13" x14ac:dyDescent="0.15"/>
    <row r="7873" customFormat="1" ht="13" x14ac:dyDescent="0.15"/>
    <row r="7874" customFormat="1" ht="13" x14ac:dyDescent="0.15"/>
    <row r="7875" customFormat="1" ht="13" x14ac:dyDescent="0.15"/>
    <row r="7876" customFormat="1" ht="13" x14ac:dyDescent="0.15"/>
    <row r="7877" customFormat="1" ht="13" x14ac:dyDescent="0.15"/>
    <row r="7878" customFormat="1" ht="13" x14ac:dyDescent="0.15"/>
    <row r="7879" customFormat="1" ht="13" x14ac:dyDescent="0.15"/>
    <row r="7880" customFormat="1" ht="13" x14ac:dyDescent="0.15"/>
    <row r="7881" customFormat="1" ht="13" x14ac:dyDescent="0.15"/>
    <row r="7882" customFormat="1" ht="13" x14ac:dyDescent="0.15"/>
    <row r="7883" customFormat="1" ht="13" x14ac:dyDescent="0.15"/>
    <row r="7884" customFormat="1" ht="13" x14ac:dyDescent="0.15"/>
    <row r="7885" customFormat="1" ht="13" x14ac:dyDescent="0.15"/>
    <row r="7886" customFormat="1" ht="13" x14ac:dyDescent="0.15"/>
    <row r="7887" customFormat="1" ht="13" x14ac:dyDescent="0.15"/>
    <row r="7888" customFormat="1" ht="13" x14ac:dyDescent="0.15"/>
    <row r="7889" customFormat="1" ht="13" x14ac:dyDescent="0.15"/>
    <row r="7890" customFormat="1" ht="13" x14ac:dyDescent="0.15"/>
    <row r="7891" customFormat="1" ht="13" x14ac:dyDescent="0.15"/>
    <row r="7892" customFormat="1" ht="13" x14ac:dyDescent="0.15"/>
    <row r="7893" customFormat="1" ht="13" x14ac:dyDescent="0.15"/>
    <row r="7894" customFormat="1" ht="13" x14ac:dyDescent="0.15"/>
    <row r="7895" customFormat="1" ht="13" x14ac:dyDescent="0.15"/>
    <row r="7896" customFormat="1" ht="13" x14ac:dyDescent="0.15"/>
    <row r="7897" customFormat="1" ht="13" x14ac:dyDescent="0.15"/>
    <row r="7898" customFormat="1" ht="13" x14ac:dyDescent="0.15"/>
    <row r="7899" customFormat="1" ht="13" x14ac:dyDescent="0.15"/>
    <row r="7900" customFormat="1" ht="13" x14ac:dyDescent="0.15"/>
    <row r="7901" customFormat="1" ht="13" x14ac:dyDescent="0.15"/>
    <row r="7902" customFormat="1" ht="13" x14ac:dyDescent="0.15"/>
    <row r="7903" customFormat="1" ht="13" x14ac:dyDescent="0.15"/>
    <row r="7904" customFormat="1" ht="13" x14ac:dyDescent="0.15"/>
    <row r="7905" customFormat="1" ht="13" x14ac:dyDescent="0.15"/>
    <row r="7906" customFormat="1" ht="13" x14ac:dyDescent="0.15"/>
    <row r="7907" customFormat="1" ht="13" x14ac:dyDescent="0.15"/>
    <row r="7908" customFormat="1" ht="13" x14ac:dyDescent="0.15"/>
    <row r="7909" customFormat="1" ht="13" x14ac:dyDescent="0.15"/>
    <row r="7910" customFormat="1" ht="13" x14ac:dyDescent="0.15"/>
    <row r="7911" customFormat="1" ht="13" x14ac:dyDescent="0.15"/>
    <row r="7912" customFormat="1" ht="13" x14ac:dyDescent="0.15"/>
    <row r="7913" customFormat="1" ht="13" x14ac:dyDescent="0.15"/>
    <row r="7914" customFormat="1" ht="13" x14ac:dyDescent="0.15"/>
    <row r="7915" customFormat="1" ht="13" x14ac:dyDescent="0.15"/>
    <row r="7916" customFormat="1" ht="13" x14ac:dyDescent="0.15"/>
    <row r="7917" customFormat="1" ht="13" x14ac:dyDescent="0.15"/>
    <row r="7918" customFormat="1" ht="13" x14ac:dyDescent="0.15"/>
    <row r="7919" customFormat="1" ht="13" x14ac:dyDescent="0.15"/>
    <row r="7920" customFormat="1" ht="13" x14ac:dyDescent="0.15"/>
    <row r="7921" customFormat="1" ht="13" x14ac:dyDescent="0.15"/>
    <row r="7922" customFormat="1" ht="13" x14ac:dyDescent="0.15"/>
    <row r="7923" customFormat="1" ht="13" x14ac:dyDescent="0.15"/>
    <row r="7924" customFormat="1" ht="13" x14ac:dyDescent="0.15"/>
    <row r="7925" customFormat="1" ht="13" x14ac:dyDescent="0.15"/>
    <row r="7926" customFormat="1" ht="13" x14ac:dyDescent="0.15"/>
    <row r="7927" customFormat="1" ht="13" x14ac:dyDescent="0.15"/>
    <row r="7928" customFormat="1" ht="13" x14ac:dyDescent="0.15"/>
    <row r="7929" customFormat="1" ht="13" x14ac:dyDescent="0.15"/>
    <row r="7930" customFormat="1" ht="13" x14ac:dyDescent="0.15"/>
    <row r="7931" customFormat="1" ht="13" x14ac:dyDescent="0.15"/>
    <row r="7932" customFormat="1" ht="13" x14ac:dyDescent="0.15"/>
    <row r="7933" customFormat="1" ht="13" x14ac:dyDescent="0.15"/>
    <row r="7934" customFormat="1" ht="13" x14ac:dyDescent="0.15"/>
    <row r="7935" customFormat="1" ht="13" x14ac:dyDescent="0.15"/>
    <row r="7936" customFormat="1" ht="13" x14ac:dyDescent="0.15"/>
    <row r="7937" customFormat="1" ht="13" x14ac:dyDescent="0.15"/>
    <row r="7938" customFormat="1" ht="13" x14ac:dyDescent="0.15"/>
    <row r="7939" customFormat="1" ht="13" x14ac:dyDescent="0.15"/>
    <row r="7940" customFormat="1" ht="13" x14ac:dyDescent="0.15"/>
    <row r="7941" customFormat="1" ht="13" x14ac:dyDescent="0.15"/>
    <row r="7942" customFormat="1" ht="13" x14ac:dyDescent="0.15"/>
    <row r="7943" customFormat="1" ht="13" x14ac:dyDescent="0.15"/>
    <row r="7944" customFormat="1" ht="13" x14ac:dyDescent="0.15"/>
    <row r="7945" customFormat="1" ht="13" x14ac:dyDescent="0.15"/>
    <row r="7946" customFormat="1" ht="13" x14ac:dyDescent="0.15"/>
    <row r="7947" customFormat="1" ht="13" x14ac:dyDescent="0.15"/>
    <row r="7948" customFormat="1" ht="13" x14ac:dyDescent="0.15"/>
    <row r="7949" customFormat="1" ht="13" x14ac:dyDescent="0.15"/>
    <row r="7950" customFormat="1" ht="13" x14ac:dyDescent="0.15"/>
    <row r="7951" customFormat="1" ht="13" x14ac:dyDescent="0.15"/>
    <row r="7952" customFormat="1" ht="13" x14ac:dyDescent="0.15"/>
    <row r="7953" customFormat="1" ht="13" x14ac:dyDescent="0.15"/>
    <row r="7954" customFormat="1" ht="13" x14ac:dyDescent="0.15"/>
    <row r="7955" customFormat="1" ht="13" x14ac:dyDescent="0.15"/>
    <row r="7956" customFormat="1" ht="13" x14ac:dyDescent="0.15"/>
    <row r="7957" customFormat="1" ht="13" x14ac:dyDescent="0.15"/>
    <row r="7958" customFormat="1" ht="13" x14ac:dyDescent="0.15"/>
    <row r="7959" customFormat="1" ht="13" x14ac:dyDescent="0.15"/>
    <row r="7960" customFormat="1" ht="13" x14ac:dyDescent="0.15"/>
    <row r="7961" customFormat="1" ht="13" x14ac:dyDescent="0.15"/>
    <row r="7962" customFormat="1" ht="13" x14ac:dyDescent="0.15"/>
    <row r="7963" customFormat="1" ht="13" x14ac:dyDescent="0.15"/>
    <row r="7964" customFormat="1" ht="13" x14ac:dyDescent="0.15"/>
    <row r="7965" customFormat="1" ht="13" x14ac:dyDescent="0.15"/>
    <row r="7966" customFormat="1" ht="13" x14ac:dyDescent="0.15"/>
    <row r="7967" customFormat="1" ht="13" x14ac:dyDescent="0.15"/>
    <row r="7968" customFormat="1" ht="13" x14ac:dyDescent="0.15"/>
    <row r="7969" customFormat="1" ht="13" x14ac:dyDescent="0.15"/>
    <row r="7970" customFormat="1" ht="13" x14ac:dyDescent="0.15"/>
    <row r="7971" customFormat="1" ht="13" x14ac:dyDescent="0.15"/>
    <row r="7972" customFormat="1" ht="13" x14ac:dyDescent="0.15"/>
    <row r="7973" customFormat="1" ht="13" x14ac:dyDescent="0.15"/>
    <row r="7974" customFormat="1" ht="13" x14ac:dyDescent="0.15"/>
    <row r="7975" customFormat="1" ht="13" x14ac:dyDescent="0.15"/>
    <row r="7976" customFormat="1" ht="13" x14ac:dyDescent="0.15"/>
    <row r="7977" customFormat="1" ht="13" x14ac:dyDescent="0.15"/>
    <row r="7978" customFormat="1" ht="13" x14ac:dyDescent="0.15"/>
    <row r="7979" customFormat="1" ht="13" x14ac:dyDescent="0.15"/>
    <row r="7980" customFormat="1" ht="13" x14ac:dyDescent="0.15"/>
    <row r="7981" customFormat="1" ht="13" x14ac:dyDescent="0.15"/>
    <row r="7982" customFormat="1" ht="13" x14ac:dyDescent="0.15"/>
    <row r="7983" customFormat="1" ht="13" x14ac:dyDescent="0.15"/>
    <row r="7984" customFormat="1" ht="13" x14ac:dyDescent="0.15"/>
    <row r="7985" customFormat="1" ht="13" x14ac:dyDescent="0.15"/>
    <row r="7986" customFormat="1" ht="13" x14ac:dyDescent="0.15"/>
    <row r="7987" customFormat="1" ht="13" x14ac:dyDescent="0.15"/>
    <row r="7988" customFormat="1" ht="13" x14ac:dyDescent="0.15"/>
    <row r="7989" customFormat="1" ht="13" x14ac:dyDescent="0.15"/>
    <row r="7990" customFormat="1" ht="13" x14ac:dyDescent="0.15"/>
    <row r="7991" customFormat="1" ht="13" x14ac:dyDescent="0.15"/>
    <row r="7992" customFormat="1" ht="13" x14ac:dyDescent="0.15"/>
    <row r="7993" customFormat="1" ht="13" x14ac:dyDescent="0.15"/>
    <row r="7994" customFormat="1" ht="13" x14ac:dyDescent="0.15"/>
    <row r="7995" customFormat="1" ht="13" x14ac:dyDescent="0.15"/>
    <row r="7996" customFormat="1" ht="13" x14ac:dyDescent="0.15"/>
    <row r="7997" customFormat="1" ht="13" x14ac:dyDescent="0.15"/>
    <row r="7998" customFormat="1" ht="13" x14ac:dyDescent="0.15"/>
    <row r="7999" customFormat="1" ht="13" x14ac:dyDescent="0.15"/>
    <row r="8000" customFormat="1" ht="13" x14ac:dyDescent="0.15"/>
    <row r="8001" customFormat="1" ht="13" x14ac:dyDescent="0.15"/>
    <row r="8002" customFormat="1" ht="13" x14ac:dyDescent="0.15"/>
    <row r="8003" customFormat="1" ht="13" x14ac:dyDescent="0.15"/>
    <row r="8004" customFormat="1" ht="13" x14ac:dyDescent="0.15"/>
    <row r="8005" customFormat="1" ht="13" x14ac:dyDescent="0.15"/>
    <row r="8006" customFormat="1" ht="13" x14ac:dyDescent="0.15"/>
    <row r="8007" customFormat="1" ht="13" x14ac:dyDescent="0.15"/>
    <row r="8008" customFormat="1" ht="13" x14ac:dyDescent="0.15"/>
    <row r="8009" customFormat="1" ht="13" x14ac:dyDescent="0.15"/>
    <row r="8010" customFormat="1" ht="13" x14ac:dyDescent="0.15"/>
    <row r="8011" customFormat="1" ht="13" x14ac:dyDescent="0.15"/>
    <row r="8012" customFormat="1" ht="13" x14ac:dyDescent="0.15"/>
    <row r="8013" customFormat="1" ht="13" x14ac:dyDescent="0.15"/>
    <row r="8014" customFormat="1" ht="13" x14ac:dyDescent="0.15"/>
    <row r="8015" customFormat="1" ht="13" x14ac:dyDescent="0.15"/>
    <row r="8016" customFormat="1" ht="13" x14ac:dyDescent="0.15"/>
    <row r="8017" customFormat="1" ht="13" x14ac:dyDescent="0.15"/>
    <row r="8018" customFormat="1" ht="13" x14ac:dyDescent="0.15"/>
    <row r="8019" customFormat="1" ht="13" x14ac:dyDescent="0.15"/>
    <row r="8020" customFormat="1" ht="13" x14ac:dyDescent="0.15"/>
    <row r="8021" customFormat="1" ht="13" x14ac:dyDescent="0.15"/>
    <row r="8022" customFormat="1" ht="13" x14ac:dyDescent="0.15"/>
    <row r="8023" customFormat="1" ht="13" x14ac:dyDescent="0.15"/>
    <row r="8024" customFormat="1" ht="13" x14ac:dyDescent="0.15"/>
    <row r="8025" customFormat="1" ht="13" x14ac:dyDescent="0.15"/>
    <row r="8026" customFormat="1" ht="13" x14ac:dyDescent="0.15"/>
    <row r="8027" customFormat="1" ht="13" x14ac:dyDescent="0.15"/>
    <row r="8028" customFormat="1" ht="13" x14ac:dyDescent="0.15"/>
    <row r="8029" customFormat="1" ht="13" x14ac:dyDescent="0.15"/>
    <row r="8030" customFormat="1" ht="13" x14ac:dyDescent="0.15"/>
    <row r="8031" customFormat="1" ht="13" x14ac:dyDescent="0.15"/>
    <row r="8032" customFormat="1" ht="13" x14ac:dyDescent="0.15"/>
    <row r="8033" customFormat="1" ht="13" x14ac:dyDescent="0.15"/>
    <row r="8034" customFormat="1" ht="13" x14ac:dyDescent="0.15"/>
    <row r="8035" customFormat="1" ht="13" x14ac:dyDescent="0.15"/>
    <row r="8036" customFormat="1" ht="13" x14ac:dyDescent="0.15"/>
    <row r="8037" customFormat="1" ht="13" x14ac:dyDescent="0.15"/>
    <row r="8038" customFormat="1" ht="13" x14ac:dyDescent="0.15"/>
    <row r="8039" customFormat="1" ht="13" x14ac:dyDescent="0.15"/>
    <row r="8040" customFormat="1" ht="13" x14ac:dyDescent="0.15"/>
    <row r="8041" customFormat="1" ht="13" x14ac:dyDescent="0.15"/>
    <row r="8042" customFormat="1" ht="13" x14ac:dyDescent="0.15"/>
    <row r="8043" customFormat="1" ht="13" x14ac:dyDescent="0.15"/>
    <row r="8044" customFormat="1" ht="13" x14ac:dyDescent="0.15"/>
    <row r="8045" customFormat="1" ht="13" x14ac:dyDescent="0.15"/>
    <row r="8046" customFormat="1" ht="13" x14ac:dyDescent="0.15"/>
    <row r="8047" customFormat="1" ht="13" x14ac:dyDescent="0.15"/>
    <row r="8048" customFormat="1" ht="13" x14ac:dyDescent="0.15"/>
    <row r="8049" customFormat="1" ht="13" x14ac:dyDescent="0.15"/>
    <row r="8050" customFormat="1" ht="13" x14ac:dyDescent="0.15"/>
    <row r="8051" customFormat="1" ht="13" x14ac:dyDescent="0.15"/>
    <row r="8052" customFormat="1" ht="13" x14ac:dyDescent="0.15"/>
    <row r="8053" customFormat="1" ht="13" x14ac:dyDescent="0.15"/>
    <row r="8054" customFormat="1" ht="13" x14ac:dyDescent="0.15"/>
    <row r="8055" customFormat="1" ht="13" x14ac:dyDescent="0.15"/>
    <row r="8056" customFormat="1" ht="13" x14ac:dyDescent="0.15"/>
    <row r="8057" customFormat="1" ht="13" x14ac:dyDescent="0.15"/>
    <row r="8058" customFormat="1" ht="13" x14ac:dyDescent="0.15"/>
    <row r="8059" customFormat="1" ht="13" x14ac:dyDescent="0.15"/>
    <row r="8060" customFormat="1" ht="13" x14ac:dyDescent="0.15"/>
    <row r="8061" customFormat="1" ht="13" x14ac:dyDescent="0.15"/>
    <row r="8062" customFormat="1" ht="13" x14ac:dyDescent="0.15"/>
    <row r="8063" customFormat="1" ht="13" x14ac:dyDescent="0.15"/>
    <row r="8064" customFormat="1" ht="13" x14ac:dyDescent="0.15"/>
    <row r="8065" customFormat="1" ht="13" x14ac:dyDescent="0.15"/>
    <row r="8066" customFormat="1" ht="13" x14ac:dyDescent="0.15"/>
    <row r="8067" customFormat="1" ht="13" x14ac:dyDescent="0.15"/>
    <row r="8068" customFormat="1" ht="13" x14ac:dyDescent="0.15"/>
    <row r="8069" customFormat="1" ht="13" x14ac:dyDescent="0.15"/>
    <row r="8070" customFormat="1" ht="13" x14ac:dyDescent="0.15"/>
    <row r="8071" customFormat="1" ht="13" x14ac:dyDescent="0.15"/>
    <row r="8072" customFormat="1" ht="13" x14ac:dyDescent="0.15"/>
    <row r="8073" customFormat="1" ht="13" x14ac:dyDescent="0.15"/>
    <row r="8074" customFormat="1" ht="13" x14ac:dyDescent="0.15"/>
    <row r="8075" customFormat="1" ht="13" x14ac:dyDescent="0.15"/>
    <row r="8076" customFormat="1" ht="13" x14ac:dyDescent="0.15"/>
    <row r="8077" customFormat="1" ht="13" x14ac:dyDescent="0.15"/>
    <row r="8078" customFormat="1" ht="13" x14ac:dyDescent="0.15"/>
    <row r="8079" customFormat="1" ht="13" x14ac:dyDescent="0.15"/>
    <row r="8080" customFormat="1" ht="13" x14ac:dyDescent="0.15"/>
    <row r="8081" customFormat="1" ht="13" x14ac:dyDescent="0.15"/>
    <row r="8082" customFormat="1" ht="13" x14ac:dyDescent="0.15"/>
    <row r="8083" customFormat="1" ht="13" x14ac:dyDescent="0.15"/>
    <row r="8084" customFormat="1" ht="13" x14ac:dyDescent="0.15"/>
    <row r="8085" customFormat="1" ht="13" x14ac:dyDescent="0.15"/>
    <row r="8086" customFormat="1" ht="13" x14ac:dyDescent="0.15"/>
    <row r="8087" customFormat="1" ht="13" x14ac:dyDescent="0.15"/>
    <row r="8088" customFormat="1" ht="13" x14ac:dyDescent="0.15"/>
    <row r="8089" customFormat="1" ht="13" x14ac:dyDescent="0.15"/>
    <row r="8090" customFormat="1" ht="13" x14ac:dyDescent="0.15"/>
    <row r="8091" customFormat="1" ht="13" x14ac:dyDescent="0.15"/>
    <row r="8092" customFormat="1" ht="13" x14ac:dyDescent="0.15"/>
    <row r="8093" customFormat="1" ht="13" x14ac:dyDescent="0.15"/>
    <row r="8094" customFormat="1" ht="13" x14ac:dyDescent="0.15"/>
    <row r="8095" customFormat="1" ht="13" x14ac:dyDescent="0.15"/>
    <row r="8096" customFormat="1" ht="13" x14ac:dyDescent="0.15"/>
    <row r="8097" customFormat="1" ht="13" x14ac:dyDescent="0.15"/>
    <row r="8098" customFormat="1" ht="13" x14ac:dyDescent="0.15"/>
    <row r="8099" customFormat="1" ht="13" x14ac:dyDescent="0.15"/>
    <row r="8100" customFormat="1" ht="13" x14ac:dyDescent="0.15"/>
    <row r="8101" customFormat="1" ht="13" x14ac:dyDescent="0.15"/>
    <row r="8102" customFormat="1" ht="13" x14ac:dyDescent="0.15"/>
    <row r="8103" customFormat="1" ht="13" x14ac:dyDescent="0.15"/>
    <row r="8104" customFormat="1" ht="13" x14ac:dyDescent="0.15"/>
    <row r="8105" customFormat="1" ht="13" x14ac:dyDescent="0.15"/>
    <row r="8106" customFormat="1" ht="13" x14ac:dyDescent="0.15"/>
    <row r="8107" customFormat="1" ht="13" x14ac:dyDescent="0.15"/>
    <row r="8108" customFormat="1" ht="13" x14ac:dyDescent="0.15"/>
    <row r="8109" customFormat="1" ht="13" x14ac:dyDescent="0.15"/>
    <row r="8110" customFormat="1" ht="13" x14ac:dyDescent="0.15"/>
    <row r="8111" customFormat="1" ht="13" x14ac:dyDescent="0.15"/>
    <row r="8112" customFormat="1" ht="13" x14ac:dyDescent="0.15"/>
    <row r="8113" customFormat="1" ht="13" x14ac:dyDescent="0.15"/>
    <row r="8114" customFormat="1" ht="13" x14ac:dyDescent="0.15"/>
    <row r="8115" customFormat="1" ht="13" x14ac:dyDescent="0.15"/>
    <row r="8116" customFormat="1" ht="13" x14ac:dyDescent="0.15"/>
    <row r="8117" customFormat="1" ht="13" x14ac:dyDescent="0.15"/>
    <row r="8118" customFormat="1" ht="13" x14ac:dyDescent="0.15"/>
    <row r="8119" customFormat="1" ht="13" x14ac:dyDescent="0.15"/>
    <row r="8120" customFormat="1" ht="13" x14ac:dyDescent="0.15"/>
    <row r="8121" customFormat="1" ht="13" x14ac:dyDescent="0.15"/>
    <row r="8122" customFormat="1" ht="13" x14ac:dyDescent="0.15"/>
    <row r="8123" customFormat="1" ht="13" x14ac:dyDescent="0.15"/>
    <row r="8124" customFormat="1" ht="13" x14ac:dyDescent="0.15"/>
    <row r="8125" customFormat="1" ht="13" x14ac:dyDescent="0.15"/>
    <row r="8126" customFormat="1" ht="13" x14ac:dyDescent="0.15"/>
    <row r="8127" customFormat="1" ht="13" x14ac:dyDescent="0.15"/>
    <row r="8128" customFormat="1" ht="13" x14ac:dyDescent="0.15"/>
    <row r="8129" customFormat="1" ht="13" x14ac:dyDescent="0.15"/>
    <row r="8130" customFormat="1" ht="13" x14ac:dyDescent="0.15"/>
    <row r="8131" customFormat="1" ht="13" x14ac:dyDescent="0.15"/>
    <row r="8132" customFormat="1" ht="13" x14ac:dyDescent="0.15"/>
    <row r="8133" customFormat="1" ht="13" x14ac:dyDescent="0.15"/>
    <row r="8134" customFormat="1" ht="13" x14ac:dyDescent="0.15"/>
    <row r="8135" customFormat="1" ht="13" x14ac:dyDescent="0.15"/>
    <row r="8136" customFormat="1" ht="13" x14ac:dyDescent="0.15"/>
    <row r="8137" customFormat="1" ht="13" x14ac:dyDescent="0.15"/>
    <row r="8138" customFormat="1" ht="13" x14ac:dyDescent="0.15"/>
    <row r="8139" customFormat="1" ht="13" x14ac:dyDescent="0.15"/>
    <row r="8140" customFormat="1" ht="13" x14ac:dyDescent="0.15"/>
    <row r="8141" customFormat="1" ht="13" x14ac:dyDescent="0.15"/>
    <row r="8142" customFormat="1" ht="13" x14ac:dyDescent="0.15"/>
    <row r="8143" customFormat="1" ht="13" x14ac:dyDescent="0.15"/>
    <row r="8144" customFormat="1" ht="13" x14ac:dyDescent="0.15"/>
    <row r="8145" customFormat="1" ht="13" x14ac:dyDescent="0.15"/>
    <row r="8146" customFormat="1" ht="13" x14ac:dyDescent="0.15"/>
    <row r="8147" customFormat="1" ht="13" x14ac:dyDescent="0.15"/>
    <row r="8148" customFormat="1" ht="13" x14ac:dyDescent="0.15"/>
    <row r="8149" customFormat="1" ht="13" x14ac:dyDescent="0.15"/>
    <row r="8150" customFormat="1" ht="13" x14ac:dyDescent="0.15"/>
    <row r="8151" customFormat="1" ht="13" x14ac:dyDescent="0.15"/>
    <row r="8152" customFormat="1" ht="13" x14ac:dyDescent="0.15"/>
    <row r="8153" customFormat="1" ht="13" x14ac:dyDescent="0.15"/>
    <row r="8154" customFormat="1" ht="13" x14ac:dyDescent="0.15"/>
    <row r="8155" customFormat="1" ht="13" x14ac:dyDescent="0.15"/>
    <row r="8156" customFormat="1" ht="13" x14ac:dyDescent="0.15"/>
    <row r="8157" customFormat="1" ht="13" x14ac:dyDescent="0.15"/>
    <row r="8158" customFormat="1" ht="13" x14ac:dyDescent="0.15"/>
    <row r="8159" customFormat="1" ht="13" x14ac:dyDescent="0.15"/>
    <row r="8160" customFormat="1" ht="13" x14ac:dyDescent="0.15"/>
    <row r="8161" customFormat="1" ht="13" x14ac:dyDescent="0.15"/>
    <row r="8162" customFormat="1" ht="13" x14ac:dyDescent="0.15"/>
    <row r="8163" customFormat="1" ht="13" x14ac:dyDescent="0.15"/>
    <row r="8164" customFormat="1" ht="13" x14ac:dyDescent="0.15"/>
    <row r="8165" customFormat="1" ht="13" x14ac:dyDescent="0.15"/>
    <row r="8166" customFormat="1" ht="13" x14ac:dyDescent="0.15"/>
    <row r="8167" customFormat="1" ht="13" x14ac:dyDescent="0.15"/>
    <row r="8168" customFormat="1" ht="13" x14ac:dyDescent="0.15"/>
    <row r="8169" customFormat="1" ht="13" x14ac:dyDescent="0.15"/>
    <row r="8170" customFormat="1" ht="13" x14ac:dyDescent="0.15"/>
    <row r="8171" customFormat="1" ht="13" x14ac:dyDescent="0.15"/>
    <row r="8172" customFormat="1" ht="13" x14ac:dyDescent="0.15"/>
    <row r="8173" customFormat="1" ht="13" x14ac:dyDescent="0.15"/>
    <row r="8174" customFormat="1" ht="13" x14ac:dyDescent="0.15"/>
    <row r="8175" customFormat="1" ht="13" x14ac:dyDescent="0.15"/>
    <row r="8176" customFormat="1" ht="13" x14ac:dyDescent="0.15"/>
    <row r="8177" customFormat="1" ht="13" x14ac:dyDescent="0.15"/>
    <row r="8178" customFormat="1" ht="13" x14ac:dyDescent="0.15"/>
    <row r="8179" customFormat="1" ht="13" x14ac:dyDescent="0.15"/>
    <row r="8180" customFormat="1" ht="13" x14ac:dyDescent="0.15"/>
    <row r="8181" customFormat="1" ht="13" x14ac:dyDescent="0.15"/>
    <row r="8182" customFormat="1" ht="13" x14ac:dyDescent="0.15"/>
    <row r="8183" customFormat="1" ht="13" x14ac:dyDescent="0.15"/>
    <row r="8184" customFormat="1" ht="13" x14ac:dyDescent="0.15"/>
    <row r="8185" customFormat="1" ht="13" x14ac:dyDescent="0.15"/>
    <row r="8186" customFormat="1" ht="13" x14ac:dyDescent="0.15"/>
    <row r="8187" customFormat="1" ht="13" x14ac:dyDescent="0.15"/>
    <row r="8188" customFormat="1" ht="13" x14ac:dyDescent="0.15"/>
    <row r="8189" customFormat="1" ht="13" x14ac:dyDescent="0.15"/>
    <row r="8190" customFormat="1" ht="13" x14ac:dyDescent="0.15"/>
    <row r="8191" customFormat="1" ht="13" x14ac:dyDescent="0.15"/>
    <row r="8192" customFormat="1" ht="13" x14ac:dyDescent="0.15"/>
    <row r="8193" customFormat="1" ht="13" x14ac:dyDescent="0.15"/>
    <row r="8194" customFormat="1" ht="13" x14ac:dyDescent="0.15"/>
    <row r="8195" customFormat="1" ht="13" x14ac:dyDescent="0.15"/>
    <row r="8196" customFormat="1" ht="13" x14ac:dyDescent="0.15"/>
    <row r="8197" customFormat="1" ht="13" x14ac:dyDescent="0.15"/>
    <row r="8198" customFormat="1" ht="13" x14ac:dyDescent="0.15"/>
    <row r="8199" customFormat="1" ht="13" x14ac:dyDescent="0.15"/>
    <row r="8200" customFormat="1" ht="13" x14ac:dyDescent="0.15"/>
    <row r="8201" customFormat="1" ht="13" x14ac:dyDescent="0.15"/>
    <row r="8202" customFormat="1" ht="13" x14ac:dyDescent="0.15"/>
    <row r="8203" customFormat="1" ht="13" x14ac:dyDescent="0.15"/>
    <row r="8204" customFormat="1" ht="13" x14ac:dyDescent="0.15"/>
    <row r="8205" customFormat="1" ht="13" x14ac:dyDescent="0.15"/>
    <row r="8206" customFormat="1" ht="13" x14ac:dyDescent="0.15"/>
    <row r="8207" customFormat="1" ht="13" x14ac:dyDescent="0.15"/>
    <row r="8208" customFormat="1" ht="13" x14ac:dyDescent="0.15"/>
    <row r="8209" customFormat="1" ht="13" x14ac:dyDescent="0.15"/>
    <row r="8210" customFormat="1" ht="13" x14ac:dyDescent="0.15"/>
    <row r="8211" customFormat="1" ht="13" x14ac:dyDescent="0.15"/>
    <row r="8212" customFormat="1" ht="13" x14ac:dyDescent="0.15"/>
    <row r="8213" customFormat="1" ht="13" x14ac:dyDescent="0.15"/>
    <row r="8214" customFormat="1" ht="13" x14ac:dyDescent="0.15"/>
    <row r="8215" customFormat="1" ht="13" x14ac:dyDescent="0.15"/>
    <row r="8216" customFormat="1" ht="13" x14ac:dyDescent="0.15"/>
    <row r="8217" customFormat="1" ht="13" x14ac:dyDescent="0.15"/>
    <row r="8218" customFormat="1" ht="13" x14ac:dyDescent="0.15"/>
    <row r="8219" customFormat="1" ht="13" x14ac:dyDescent="0.15"/>
    <row r="8220" customFormat="1" ht="13" x14ac:dyDescent="0.15"/>
    <row r="8221" customFormat="1" ht="13" x14ac:dyDescent="0.15"/>
    <row r="8222" customFormat="1" ht="13" x14ac:dyDescent="0.15"/>
    <row r="8223" customFormat="1" ht="13" x14ac:dyDescent="0.15"/>
    <row r="8224" customFormat="1" ht="13" x14ac:dyDescent="0.15"/>
    <row r="8225" customFormat="1" ht="13" x14ac:dyDescent="0.15"/>
    <row r="8226" customFormat="1" ht="13" x14ac:dyDescent="0.15"/>
    <row r="8227" customFormat="1" ht="13" x14ac:dyDescent="0.15"/>
    <row r="8228" customFormat="1" ht="13" x14ac:dyDescent="0.15"/>
    <row r="8229" customFormat="1" ht="13" x14ac:dyDescent="0.15"/>
    <row r="8230" customFormat="1" ht="13" x14ac:dyDescent="0.15"/>
    <row r="8231" customFormat="1" ht="13" x14ac:dyDescent="0.15"/>
    <row r="8232" customFormat="1" ht="13" x14ac:dyDescent="0.15"/>
    <row r="8233" customFormat="1" ht="13" x14ac:dyDescent="0.15"/>
    <row r="8234" customFormat="1" ht="13" x14ac:dyDescent="0.15"/>
    <row r="8235" customFormat="1" ht="13" x14ac:dyDescent="0.15"/>
    <row r="8236" customFormat="1" ht="13" x14ac:dyDescent="0.15"/>
    <row r="8237" customFormat="1" ht="13" x14ac:dyDescent="0.15"/>
    <row r="8238" customFormat="1" ht="13" x14ac:dyDescent="0.15"/>
    <row r="8239" customFormat="1" ht="13" x14ac:dyDescent="0.15"/>
    <row r="8240" customFormat="1" ht="13" x14ac:dyDescent="0.15"/>
    <row r="8241" customFormat="1" ht="13" x14ac:dyDescent="0.15"/>
    <row r="8242" customFormat="1" ht="13" x14ac:dyDescent="0.15"/>
    <row r="8243" customFormat="1" ht="13" x14ac:dyDescent="0.15"/>
    <row r="8244" customFormat="1" ht="13" x14ac:dyDescent="0.15"/>
    <row r="8245" customFormat="1" ht="13" x14ac:dyDescent="0.15"/>
    <row r="8246" customFormat="1" ht="13" x14ac:dyDescent="0.15"/>
    <row r="8247" customFormat="1" ht="13" x14ac:dyDescent="0.15"/>
    <row r="8248" customFormat="1" ht="13" x14ac:dyDescent="0.15"/>
    <row r="8249" customFormat="1" ht="13" x14ac:dyDescent="0.15"/>
    <row r="8250" customFormat="1" ht="13" x14ac:dyDescent="0.15"/>
    <row r="8251" customFormat="1" ht="13" x14ac:dyDescent="0.15"/>
    <row r="8252" customFormat="1" ht="13" x14ac:dyDescent="0.15"/>
    <row r="8253" customFormat="1" ht="13" x14ac:dyDescent="0.15"/>
    <row r="8254" customFormat="1" ht="13" x14ac:dyDescent="0.15"/>
    <row r="8255" customFormat="1" ht="13" x14ac:dyDescent="0.15"/>
    <row r="8256" customFormat="1" ht="13" x14ac:dyDescent="0.15"/>
    <row r="8257" customFormat="1" ht="13" x14ac:dyDescent="0.15"/>
    <row r="8258" customFormat="1" ht="13" x14ac:dyDescent="0.15"/>
    <row r="8259" customFormat="1" ht="13" x14ac:dyDescent="0.15"/>
    <row r="8260" customFormat="1" ht="13" x14ac:dyDescent="0.15"/>
    <row r="8261" customFormat="1" ht="13" x14ac:dyDescent="0.15"/>
    <row r="8262" customFormat="1" ht="13" x14ac:dyDescent="0.15"/>
    <row r="8263" customFormat="1" ht="13" x14ac:dyDescent="0.15"/>
    <row r="8264" customFormat="1" ht="13" x14ac:dyDescent="0.15"/>
    <row r="8265" customFormat="1" ht="13" x14ac:dyDescent="0.15"/>
    <row r="8266" customFormat="1" ht="13" x14ac:dyDescent="0.15"/>
    <row r="8267" customFormat="1" ht="13" x14ac:dyDescent="0.15"/>
    <row r="8268" customFormat="1" ht="13" x14ac:dyDescent="0.15"/>
    <row r="8269" customFormat="1" ht="13" x14ac:dyDescent="0.15"/>
    <row r="8270" customFormat="1" ht="13" x14ac:dyDescent="0.15"/>
    <row r="8271" customFormat="1" ht="13" x14ac:dyDescent="0.15"/>
    <row r="8272" customFormat="1" ht="13" x14ac:dyDescent="0.15"/>
    <row r="8273" customFormat="1" ht="13" x14ac:dyDescent="0.15"/>
    <row r="8274" customFormat="1" ht="13" x14ac:dyDescent="0.15"/>
    <row r="8275" customFormat="1" ht="13" x14ac:dyDescent="0.15"/>
    <row r="8276" customFormat="1" ht="13" x14ac:dyDescent="0.15"/>
    <row r="8277" customFormat="1" ht="13" x14ac:dyDescent="0.15"/>
    <row r="8278" customFormat="1" ht="13" x14ac:dyDescent="0.15"/>
    <row r="8279" customFormat="1" ht="13" x14ac:dyDescent="0.15"/>
    <row r="8280" customFormat="1" ht="13" x14ac:dyDescent="0.15"/>
    <row r="8281" customFormat="1" ht="13" x14ac:dyDescent="0.15"/>
    <row r="8282" customFormat="1" ht="13" x14ac:dyDescent="0.15"/>
    <row r="8283" customFormat="1" ht="13" x14ac:dyDescent="0.15"/>
    <row r="8284" customFormat="1" ht="13" x14ac:dyDescent="0.15"/>
    <row r="8285" customFormat="1" ht="13" x14ac:dyDescent="0.15"/>
    <row r="8286" customFormat="1" ht="13" x14ac:dyDescent="0.15"/>
    <row r="8287" customFormat="1" ht="13" x14ac:dyDescent="0.15"/>
    <row r="8288" customFormat="1" ht="13" x14ac:dyDescent="0.15"/>
    <row r="8289" customFormat="1" ht="13" x14ac:dyDescent="0.15"/>
    <row r="8290" customFormat="1" ht="13" x14ac:dyDescent="0.15"/>
    <row r="8291" customFormat="1" ht="13" x14ac:dyDescent="0.15"/>
    <row r="8292" customFormat="1" ht="13" x14ac:dyDescent="0.15"/>
    <row r="8293" customFormat="1" ht="13" x14ac:dyDescent="0.15"/>
    <row r="8294" customFormat="1" ht="13" x14ac:dyDescent="0.15"/>
    <row r="8295" customFormat="1" ht="13" x14ac:dyDescent="0.15"/>
    <row r="8296" customFormat="1" ht="13" x14ac:dyDescent="0.15"/>
    <row r="8297" customFormat="1" ht="13" x14ac:dyDescent="0.15"/>
    <row r="8298" customFormat="1" ht="13" x14ac:dyDescent="0.15"/>
    <row r="8299" customFormat="1" ht="13" x14ac:dyDescent="0.15"/>
    <row r="8300" customFormat="1" ht="13" x14ac:dyDescent="0.15"/>
    <row r="8301" customFormat="1" ht="13" x14ac:dyDescent="0.15"/>
    <row r="8302" customFormat="1" ht="13" x14ac:dyDescent="0.15"/>
    <row r="8303" customFormat="1" ht="13" x14ac:dyDescent="0.15"/>
    <row r="8304" customFormat="1" ht="13" x14ac:dyDescent="0.15"/>
    <row r="8305" customFormat="1" ht="13" x14ac:dyDescent="0.15"/>
    <row r="8306" customFormat="1" ht="13" x14ac:dyDescent="0.15"/>
    <row r="8307" customFormat="1" ht="13" x14ac:dyDescent="0.15"/>
    <row r="8308" customFormat="1" ht="13" x14ac:dyDescent="0.15"/>
    <row r="8309" customFormat="1" ht="13" x14ac:dyDescent="0.15"/>
    <row r="8310" customFormat="1" ht="13" x14ac:dyDescent="0.15"/>
    <row r="8311" customFormat="1" ht="13" x14ac:dyDescent="0.15"/>
    <row r="8312" customFormat="1" ht="13" x14ac:dyDescent="0.15"/>
    <row r="8313" customFormat="1" ht="13" x14ac:dyDescent="0.15"/>
    <row r="8314" customFormat="1" ht="13" x14ac:dyDescent="0.15"/>
    <row r="8315" customFormat="1" ht="13" x14ac:dyDescent="0.15"/>
    <row r="8316" customFormat="1" ht="13" x14ac:dyDescent="0.15"/>
    <row r="8317" customFormat="1" ht="13" x14ac:dyDescent="0.15"/>
    <row r="8318" customFormat="1" ht="13" x14ac:dyDescent="0.15"/>
    <row r="8319" customFormat="1" ht="13" x14ac:dyDescent="0.15"/>
    <row r="8320" customFormat="1" ht="13" x14ac:dyDescent="0.15"/>
    <row r="8321" customFormat="1" ht="13" x14ac:dyDescent="0.15"/>
    <row r="8322" customFormat="1" ht="13" x14ac:dyDescent="0.15"/>
    <row r="8323" customFormat="1" ht="13" x14ac:dyDescent="0.15"/>
    <row r="8324" customFormat="1" ht="13" x14ac:dyDescent="0.15"/>
    <row r="8325" customFormat="1" ht="13" x14ac:dyDescent="0.15"/>
    <row r="8326" customFormat="1" ht="13" x14ac:dyDescent="0.15"/>
    <row r="8327" customFormat="1" ht="13" x14ac:dyDescent="0.15"/>
    <row r="8328" customFormat="1" ht="13" x14ac:dyDescent="0.15"/>
    <row r="8329" customFormat="1" ht="13" x14ac:dyDescent="0.15"/>
    <row r="8330" customFormat="1" ht="13" x14ac:dyDescent="0.15"/>
    <row r="8331" customFormat="1" ht="13" x14ac:dyDescent="0.15"/>
    <row r="8332" customFormat="1" ht="13" x14ac:dyDescent="0.15"/>
    <row r="8333" customFormat="1" ht="13" x14ac:dyDescent="0.15"/>
    <row r="8334" customFormat="1" ht="13" x14ac:dyDescent="0.15"/>
    <row r="8335" customFormat="1" ht="13" x14ac:dyDescent="0.15"/>
    <row r="8336" customFormat="1" ht="13" x14ac:dyDescent="0.15"/>
    <row r="8337" customFormat="1" ht="13" x14ac:dyDescent="0.15"/>
    <row r="8338" customFormat="1" ht="13" x14ac:dyDescent="0.15"/>
    <row r="8339" customFormat="1" ht="13" x14ac:dyDescent="0.15"/>
    <row r="8340" customFormat="1" ht="13" x14ac:dyDescent="0.15"/>
    <row r="8341" customFormat="1" ht="13" x14ac:dyDescent="0.15"/>
    <row r="8342" customFormat="1" ht="13" x14ac:dyDescent="0.15"/>
    <row r="8343" customFormat="1" ht="13" x14ac:dyDescent="0.15"/>
    <row r="8344" customFormat="1" ht="13" x14ac:dyDescent="0.15"/>
    <row r="8345" customFormat="1" ht="13" x14ac:dyDescent="0.15"/>
    <row r="8346" customFormat="1" ht="13" x14ac:dyDescent="0.15"/>
    <row r="8347" customFormat="1" ht="13" x14ac:dyDescent="0.15"/>
    <row r="8348" customFormat="1" ht="13" x14ac:dyDescent="0.15"/>
    <row r="8349" customFormat="1" ht="13" x14ac:dyDescent="0.15"/>
    <row r="8350" customFormat="1" ht="13" x14ac:dyDescent="0.15"/>
    <row r="8351" customFormat="1" ht="13" x14ac:dyDescent="0.15"/>
    <row r="8352" customFormat="1" ht="13" x14ac:dyDescent="0.15"/>
    <row r="8353" customFormat="1" ht="13" x14ac:dyDescent="0.15"/>
    <row r="8354" customFormat="1" ht="13" x14ac:dyDescent="0.15"/>
    <row r="8355" customFormat="1" ht="13" x14ac:dyDescent="0.15"/>
    <row r="8356" customFormat="1" ht="13" x14ac:dyDescent="0.15"/>
    <row r="8357" customFormat="1" ht="13" x14ac:dyDescent="0.15"/>
    <row r="8358" customFormat="1" ht="13" x14ac:dyDescent="0.15"/>
    <row r="8359" customFormat="1" ht="13" x14ac:dyDescent="0.15"/>
    <row r="8360" customFormat="1" ht="13" x14ac:dyDescent="0.15"/>
    <row r="8361" customFormat="1" ht="13" x14ac:dyDescent="0.15"/>
    <row r="8362" customFormat="1" ht="13" x14ac:dyDescent="0.15"/>
    <row r="8363" customFormat="1" ht="13" x14ac:dyDescent="0.15"/>
    <row r="8364" customFormat="1" ht="13" x14ac:dyDescent="0.15"/>
    <row r="8365" customFormat="1" ht="13" x14ac:dyDescent="0.15"/>
    <row r="8366" customFormat="1" ht="13" x14ac:dyDescent="0.15"/>
    <row r="8367" customFormat="1" ht="13" x14ac:dyDescent="0.15"/>
    <row r="8368" customFormat="1" ht="13" x14ac:dyDescent="0.15"/>
    <row r="8369" customFormat="1" ht="13" x14ac:dyDescent="0.15"/>
    <row r="8370" customFormat="1" ht="13" x14ac:dyDescent="0.15"/>
    <row r="8371" customFormat="1" ht="13" x14ac:dyDescent="0.15"/>
    <row r="8372" customFormat="1" ht="13" x14ac:dyDescent="0.15"/>
    <row r="8373" customFormat="1" ht="13" x14ac:dyDescent="0.15"/>
    <row r="8374" customFormat="1" ht="13" x14ac:dyDescent="0.15"/>
    <row r="8375" customFormat="1" ht="13" x14ac:dyDescent="0.15"/>
    <row r="8376" customFormat="1" ht="13" x14ac:dyDescent="0.15"/>
    <row r="8377" customFormat="1" ht="13" x14ac:dyDescent="0.15"/>
    <row r="8378" customFormat="1" ht="13" x14ac:dyDescent="0.15"/>
    <row r="8379" customFormat="1" ht="13" x14ac:dyDescent="0.15"/>
    <row r="8380" customFormat="1" ht="13" x14ac:dyDescent="0.15"/>
    <row r="8381" customFormat="1" ht="13" x14ac:dyDescent="0.15"/>
    <row r="8382" customFormat="1" ht="13" x14ac:dyDescent="0.15"/>
    <row r="8383" customFormat="1" ht="13" x14ac:dyDescent="0.15"/>
    <row r="8384" customFormat="1" ht="13" x14ac:dyDescent="0.15"/>
    <row r="8385" customFormat="1" ht="13" x14ac:dyDescent="0.15"/>
    <row r="8386" customFormat="1" ht="13" x14ac:dyDescent="0.15"/>
    <row r="8387" customFormat="1" ht="13" x14ac:dyDescent="0.15"/>
    <row r="8388" customFormat="1" ht="13" x14ac:dyDescent="0.15"/>
    <row r="8389" customFormat="1" ht="13" x14ac:dyDescent="0.15"/>
    <row r="8390" customFormat="1" ht="13" x14ac:dyDescent="0.15"/>
    <row r="8391" customFormat="1" ht="13" x14ac:dyDescent="0.15"/>
    <row r="8392" customFormat="1" ht="13" x14ac:dyDescent="0.15"/>
    <row r="8393" customFormat="1" ht="13" x14ac:dyDescent="0.15"/>
    <row r="8394" customFormat="1" ht="13" x14ac:dyDescent="0.15"/>
    <row r="8395" customFormat="1" ht="13" x14ac:dyDescent="0.15"/>
    <row r="8396" customFormat="1" ht="13" x14ac:dyDescent="0.15"/>
    <row r="8397" customFormat="1" ht="13" x14ac:dyDescent="0.15"/>
    <row r="8398" customFormat="1" ht="13" x14ac:dyDescent="0.15"/>
    <row r="8399" customFormat="1" ht="13" x14ac:dyDescent="0.15"/>
    <row r="8400" customFormat="1" ht="13" x14ac:dyDescent="0.15"/>
    <row r="8401" customFormat="1" ht="13" x14ac:dyDescent="0.15"/>
    <row r="8402" customFormat="1" ht="13" x14ac:dyDescent="0.15"/>
    <row r="8403" customFormat="1" ht="13" x14ac:dyDescent="0.15"/>
    <row r="8404" customFormat="1" ht="13" x14ac:dyDescent="0.15"/>
    <row r="8405" customFormat="1" ht="13" x14ac:dyDescent="0.15"/>
    <row r="8406" customFormat="1" ht="13" x14ac:dyDescent="0.15"/>
    <row r="8407" customFormat="1" ht="13" x14ac:dyDescent="0.15"/>
    <row r="8408" customFormat="1" ht="13" x14ac:dyDescent="0.15"/>
    <row r="8409" customFormat="1" ht="13" x14ac:dyDescent="0.15"/>
    <row r="8410" customFormat="1" ht="13" x14ac:dyDescent="0.15"/>
    <row r="8411" customFormat="1" ht="13" x14ac:dyDescent="0.15"/>
    <row r="8412" customFormat="1" ht="13" x14ac:dyDescent="0.15"/>
    <row r="8413" customFormat="1" ht="13" x14ac:dyDescent="0.15"/>
    <row r="8414" customFormat="1" ht="13" x14ac:dyDescent="0.15"/>
    <row r="8415" customFormat="1" ht="13" x14ac:dyDescent="0.15"/>
    <row r="8416" customFormat="1" ht="13" x14ac:dyDescent="0.15"/>
    <row r="8417" customFormat="1" ht="13" x14ac:dyDescent="0.15"/>
    <row r="8418" customFormat="1" ht="13" x14ac:dyDescent="0.15"/>
    <row r="8419" customFormat="1" ht="13" x14ac:dyDescent="0.15"/>
    <row r="8420" customFormat="1" ht="13" x14ac:dyDescent="0.15"/>
    <row r="8421" customFormat="1" ht="13" x14ac:dyDescent="0.15"/>
    <row r="8422" customFormat="1" ht="13" x14ac:dyDescent="0.15"/>
    <row r="8423" customFormat="1" ht="13" x14ac:dyDescent="0.15"/>
    <row r="8424" customFormat="1" ht="13" x14ac:dyDescent="0.15"/>
    <row r="8425" customFormat="1" ht="13" x14ac:dyDescent="0.15"/>
    <row r="8426" customFormat="1" ht="13" x14ac:dyDescent="0.15"/>
    <row r="8427" customFormat="1" ht="13" x14ac:dyDescent="0.15"/>
    <row r="8428" customFormat="1" ht="13" x14ac:dyDescent="0.15"/>
    <row r="8429" customFormat="1" ht="13" x14ac:dyDescent="0.15"/>
    <row r="8430" customFormat="1" ht="13" x14ac:dyDescent="0.15"/>
    <row r="8431" customFormat="1" ht="13" x14ac:dyDescent="0.15"/>
    <row r="8432" customFormat="1" ht="13" x14ac:dyDescent="0.15"/>
    <row r="8433" customFormat="1" ht="13" x14ac:dyDescent="0.15"/>
    <row r="8434" customFormat="1" ht="13" x14ac:dyDescent="0.15"/>
    <row r="8435" customFormat="1" ht="13" x14ac:dyDescent="0.15"/>
    <row r="8436" customFormat="1" ht="13" x14ac:dyDescent="0.15"/>
    <row r="8437" customFormat="1" ht="13" x14ac:dyDescent="0.15"/>
    <row r="8438" customFormat="1" ht="13" x14ac:dyDescent="0.15"/>
    <row r="8439" customFormat="1" ht="13" x14ac:dyDescent="0.15"/>
    <row r="8440" customFormat="1" ht="13" x14ac:dyDescent="0.15"/>
    <row r="8441" customFormat="1" ht="13" x14ac:dyDescent="0.15"/>
    <row r="8442" customFormat="1" ht="13" x14ac:dyDescent="0.15"/>
    <row r="8443" customFormat="1" ht="13" x14ac:dyDescent="0.15"/>
    <row r="8444" customFormat="1" ht="13" x14ac:dyDescent="0.15"/>
    <row r="8445" customFormat="1" ht="13" x14ac:dyDescent="0.15"/>
    <row r="8446" customFormat="1" ht="13" x14ac:dyDescent="0.15"/>
    <row r="8447" customFormat="1" ht="13" x14ac:dyDescent="0.15"/>
    <row r="8448" customFormat="1" ht="13" x14ac:dyDescent="0.15"/>
    <row r="8449" customFormat="1" ht="13" x14ac:dyDescent="0.15"/>
    <row r="8450" customFormat="1" ht="13" x14ac:dyDescent="0.15"/>
    <row r="8451" customFormat="1" ht="13" x14ac:dyDescent="0.15"/>
    <row r="8452" customFormat="1" ht="13" x14ac:dyDescent="0.15"/>
    <row r="8453" customFormat="1" ht="13" x14ac:dyDescent="0.15"/>
    <row r="8454" customFormat="1" ht="13" x14ac:dyDescent="0.15"/>
    <row r="8455" customFormat="1" ht="13" x14ac:dyDescent="0.15"/>
    <row r="8456" customFormat="1" ht="13" x14ac:dyDescent="0.15"/>
    <row r="8457" customFormat="1" ht="13" x14ac:dyDescent="0.15"/>
    <row r="8458" customFormat="1" ht="13" x14ac:dyDescent="0.15"/>
    <row r="8459" customFormat="1" ht="13" x14ac:dyDescent="0.15"/>
    <row r="8460" customFormat="1" ht="13" x14ac:dyDescent="0.15"/>
    <row r="8461" customFormat="1" ht="13" x14ac:dyDescent="0.15"/>
    <row r="8462" customFormat="1" ht="13" x14ac:dyDescent="0.15"/>
    <row r="8463" customFormat="1" ht="13" x14ac:dyDescent="0.15"/>
    <row r="8464" customFormat="1" ht="13" x14ac:dyDescent="0.15"/>
    <row r="8465" customFormat="1" ht="13" x14ac:dyDescent="0.15"/>
    <row r="8466" customFormat="1" ht="13" x14ac:dyDescent="0.15"/>
    <row r="8467" customFormat="1" ht="13" x14ac:dyDescent="0.15"/>
    <row r="8468" customFormat="1" ht="13" x14ac:dyDescent="0.15"/>
    <row r="8469" customFormat="1" ht="13" x14ac:dyDescent="0.15"/>
    <row r="8470" customFormat="1" ht="13" x14ac:dyDescent="0.15"/>
    <row r="8471" customFormat="1" ht="13" x14ac:dyDescent="0.15"/>
    <row r="8472" customFormat="1" ht="13" x14ac:dyDescent="0.15"/>
    <row r="8473" customFormat="1" ht="13" x14ac:dyDescent="0.15"/>
    <row r="8474" customFormat="1" ht="13" x14ac:dyDescent="0.15"/>
    <row r="8475" customFormat="1" ht="13" x14ac:dyDescent="0.15"/>
    <row r="8476" customFormat="1" ht="13" x14ac:dyDescent="0.15"/>
    <row r="8477" customFormat="1" ht="13" x14ac:dyDescent="0.15"/>
    <row r="8478" customFormat="1" ht="13" x14ac:dyDescent="0.15"/>
    <row r="8479" customFormat="1" ht="13" x14ac:dyDescent="0.15"/>
    <row r="8480" customFormat="1" ht="13" x14ac:dyDescent="0.15"/>
    <row r="8481" customFormat="1" ht="13" x14ac:dyDescent="0.15"/>
    <row r="8482" customFormat="1" ht="13" x14ac:dyDescent="0.15"/>
    <row r="8483" customFormat="1" ht="13" x14ac:dyDescent="0.15"/>
    <row r="8484" customFormat="1" ht="13" x14ac:dyDescent="0.15"/>
    <row r="8485" customFormat="1" ht="13" x14ac:dyDescent="0.15"/>
    <row r="8486" customFormat="1" ht="13" x14ac:dyDescent="0.15"/>
    <row r="8487" customFormat="1" ht="13" x14ac:dyDescent="0.15"/>
    <row r="8488" customFormat="1" ht="13" x14ac:dyDescent="0.15"/>
    <row r="8489" customFormat="1" ht="13" x14ac:dyDescent="0.15"/>
    <row r="8490" customFormat="1" ht="13" x14ac:dyDescent="0.15"/>
    <row r="8491" customFormat="1" ht="13" x14ac:dyDescent="0.15"/>
    <row r="8492" customFormat="1" ht="13" x14ac:dyDescent="0.15"/>
    <row r="8493" customFormat="1" ht="13" x14ac:dyDescent="0.15"/>
    <row r="8494" customFormat="1" ht="13" x14ac:dyDescent="0.15"/>
    <row r="8495" customFormat="1" ht="13" x14ac:dyDescent="0.15"/>
    <row r="8496" customFormat="1" ht="13" x14ac:dyDescent="0.15"/>
    <row r="8497" customFormat="1" ht="13" x14ac:dyDescent="0.15"/>
    <row r="8498" customFormat="1" ht="13" x14ac:dyDescent="0.15"/>
    <row r="8499" customFormat="1" ht="13" x14ac:dyDescent="0.15"/>
    <row r="8500" customFormat="1" ht="13" x14ac:dyDescent="0.15"/>
    <row r="8501" customFormat="1" ht="13" x14ac:dyDescent="0.15"/>
    <row r="8502" customFormat="1" ht="13" x14ac:dyDescent="0.15"/>
    <row r="8503" customFormat="1" ht="13" x14ac:dyDescent="0.15"/>
    <row r="8504" customFormat="1" ht="13" x14ac:dyDescent="0.15"/>
    <row r="8505" customFormat="1" ht="13" x14ac:dyDescent="0.15"/>
    <row r="8506" customFormat="1" ht="13" x14ac:dyDescent="0.15"/>
    <row r="8507" customFormat="1" ht="13" x14ac:dyDescent="0.15"/>
    <row r="8508" customFormat="1" ht="13" x14ac:dyDescent="0.15"/>
    <row r="8509" customFormat="1" ht="13" x14ac:dyDescent="0.15"/>
    <row r="8510" customFormat="1" ht="13" x14ac:dyDescent="0.15"/>
    <row r="8511" customFormat="1" ht="13" x14ac:dyDescent="0.15"/>
    <row r="8512" customFormat="1" ht="13" x14ac:dyDescent="0.15"/>
    <row r="8513" customFormat="1" ht="13" x14ac:dyDescent="0.15"/>
    <row r="8514" customFormat="1" ht="13" x14ac:dyDescent="0.15"/>
    <row r="8515" customFormat="1" ht="13" x14ac:dyDescent="0.15"/>
    <row r="8516" customFormat="1" ht="13" x14ac:dyDescent="0.15"/>
    <row r="8517" customFormat="1" ht="13" x14ac:dyDescent="0.15"/>
    <row r="8518" customFormat="1" ht="13" x14ac:dyDescent="0.15"/>
    <row r="8519" customFormat="1" ht="13" x14ac:dyDescent="0.15"/>
    <row r="8520" customFormat="1" ht="13" x14ac:dyDescent="0.15"/>
    <row r="8521" customFormat="1" ht="13" x14ac:dyDescent="0.15"/>
    <row r="8522" customFormat="1" ht="13" x14ac:dyDescent="0.15"/>
    <row r="8523" customFormat="1" ht="13" x14ac:dyDescent="0.15"/>
    <row r="8524" customFormat="1" ht="13" x14ac:dyDescent="0.15"/>
    <row r="8525" customFormat="1" ht="13" x14ac:dyDescent="0.15"/>
    <row r="8526" customFormat="1" ht="13" x14ac:dyDescent="0.15"/>
    <row r="8527" customFormat="1" ht="13" x14ac:dyDescent="0.15"/>
    <row r="8528" customFormat="1" ht="13" x14ac:dyDescent="0.15"/>
    <row r="8529" customFormat="1" ht="13" x14ac:dyDescent="0.15"/>
    <row r="8530" customFormat="1" ht="13" x14ac:dyDescent="0.15"/>
    <row r="8531" customFormat="1" ht="13" x14ac:dyDescent="0.15"/>
    <row r="8532" customFormat="1" ht="13" x14ac:dyDescent="0.15"/>
    <row r="8533" customFormat="1" ht="13" x14ac:dyDescent="0.15"/>
    <row r="8534" customFormat="1" ht="13" x14ac:dyDescent="0.15"/>
    <row r="8535" customFormat="1" ht="13" x14ac:dyDescent="0.15"/>
    <row r="8536" customFormat="1" ht="13" x14ac:dyDescent="0.15"/>
    <row r="8537" customFormat="1" ht="13" x14ac:dyDescent="0.15"/>
    <row r="8538" customFormat="1" ht="13" x14ac:dyDescent="0.15"/>
    <row r="8539" customFormat="1" ht="13" x14ac:dyDescent="0.15"/>
    <row r="8540" customFormat="1" ht="13" x14ac:dyDescent="0.15"/>
    <row r="8541" customFormat="1" ht="13" x14ac:dyDescent="0.15"/>
    <row r="8542" customFormat="1" ht="13" x14ac:dyDescent="0.15"/>
    <row r="8543" customFormat="1" ht="13" x14ac:dyDescent="0.15"/>
    <row r="8544" customFormat="1" ht="13" x14ac:dyDescent="0.15"/>
    <row r="8545" customFormat="1" ht="13" x14ac:dyDescent="0.15"/>
    <row r="8546" customFormat="1" ht="13" x14ac:dyDescent="0.15"/>
    <row r="8547" customFormat="1" ht="13" x14ac:dyDescent="0.15"/>
    <row r="8548" customFormat="1" ht="13" x14ac:dyDescent="0.15"/>
    <row r="8549" customFormat="1" ht="13" x14ac:dyDescent="0.15"/>
    <row r="8550" customFormat="1" ht="13" x14ac:dyDescent="0.15"/>
    <row r="8551" customFormat="1" ht="13" x14ac:dyDescent="0.15"/>
    <row r="8552" customFormat="1" ht="13" x14ac:dyDescent="0.15"/>
    <row r="8553" customFormat="1" ht="13" x14ac:dyDescent="0.15"/>
    <row r="8554" customFormat="1" ht="13" x14ac:dyDescent="0.15"/>
    <row r="8555" customFormat="1" ht="13" x14ac:dyDescent="0.15"/>
    <row r="8556" customFormat="1" ht="13" x14ac:dyDescent="0.15"/>
    <row r="8557" customFormat="1" ht="13" x14ac:dyDescent="0.15"/>
    <row r="8558" customFormat="1" ht="13" x14ac:dyDescent="0.15"/>
    <row r="8559" customFormat="1" ht="13" x14ac:dyDescent="0.15"/>
    <row r="8560" customFormat="1" ht="13" x14ac:dyDescent="0.15"/>
    <row r="8561" customFormat="1" ht="13" x14ac:dyDescent="0.15"/>
    <row r="8562" customFormat="1" ht="13" x14ac:dyDescent="0.15"/>
    <row r="8563" customFormat="1" ht="13" x14ac:dyDescent="0.15"/>
    <row r="8564" customFormat="1" ht="13" x14ac:dyDescent="0.15"/>
    <row r="8565" customFormat="1" ht="13" x14ac:dyDescent="0.15"/>
    <row r="8566" customFormat="1" ht="13" x14ac:dyDescent="0.15"/>
    <row r="8567" customFormat="1" ht="13" x14ac:dyDescent="0.15"/>
    <row r="8568" customFormat="1" ht="13" x14ac:dyDescent="0.15"/>
    <row r="8569" customFormat="1" ht="13" x14ac:dyDescent="0.15"/>
    <row r="8570" customFormat="1" ht="13" x14ac:dyDescent="0.15"/>
    <row r="8571" customFormat="1" ht="13" x14ac:dyDescent="0.15"/>
    <row r="8572" customFormat="1" ht="13" x14ac:dyDescent="0.15"/>
    <row r="8573" customFormat="1" ht="13" x14ac:dyDescent="0.15"/>
    <row r="8574" customFormat="1" ht="13" x14ac:dyDescent="0.15"/>
    <row r="8575" customFormat="1" ht="13" x14ac:dyDescent="0.15"/>
    <row r="8576" customFormat="1" ht="13" x14ac:dyDescent="0.15"/>
    <row r="8577" customFormat="1" ht="13" x14ac:dyDescent="0.15"/>
    <row r="8578" customFormat="1" ht="13" x14ac:dyDescent="0.15"/>
    <row r="8579" customFormat="1" ht="13" x14ac:dyDescent="0.15"/>
    <row r="8580" customFormat="1" ht="13" x14ac:dyDescent="0.15"/>
    <row r="8581" customFormat="1" ht="13" x14ac:dyDescent="0.15"/>
    <row r="8582" customFormat="1" ht="13" x14ac:dyDescent="0.15"/>
    <row r="8583" customFormat="1" ht="13" x14ac:dyDescent="0.15"/>
    <row r="8584" customFormat="1" ht="13" x14ac:dyDescent="0.15"/>
    <row r="8585" customFormat="1" ht="13" x14ac:dyDescent="0.15"/>
    <row r="8586" customFormat="1" ht="13" x14ac:dyDescent="0.15"/>
    <row r="8587" customFormat="1" ht="13" x14ac:dyDescent="0.15"/>
    <row r="8588" customFormat="1" ht="13" x14ac:dyDescent="0.15"/>
    <row r="8589" customFormat="1" ht="13" x14ac:dyDescent="0.15"/>
    <row r="8590" customFormat="1" ht="13" x14ac:dyDescent="0.15"/>
    <row r="8591" customFormat="1" ht="13" x14ac:dyDescent="0.15"/>
    <row r="8592" customFormat="1" ht="13" x14ac:dyDescent="0.15"/>
    <row r="8593" customFormat="1" ht="13" x14ac:dyDescent="0.15"/>
    <row r="8594" customFormat="1" ht="13" x14ac:dyDescent="0.15"/>
    <row r="8595" customFormat="1" ht="13" x14ac:dyDescent="0.15"/>
    <row r="8596" customFormat="1" ht="13" x14ac:dyDescent="0.15"/>
    <row r="8597" customFormat="1" ht="13" x14ac:dyDescent="0.15"/>
    <row r="8598" customFormat="1" ht="13" x14ac:dyDescent="0.15"/>
    <row r="8599" customFormat="1" ht="13" x14ac:dyDescent="0.15"/>
    <row r="8600" customFormat="1" ht="13" x14ac:dyDescent="0.15"/>
    <row r="8601" customFormat="1" ht="13" x14ac:dyDescent="0.15"/>
    <row r="8602" customFormat="1" ht="13" x14ac:dyDescent="0.15"/>
    <row r="8603" customFormat="1" ht="13" x14ac:dyDescent="0.15"/>
    <row r="8604" customFormat="1" ht="13" x14ac:dyDescent="0.15"/>
    <row r="8605" customFormat="1" ht="13" x14ac:dyDescent="0.15"/>
    <row r="8606" customFormat="1" ht="13" x14ac:dyDescent="0.15"/>
    <row r="8607" customFormat="1" ht="13" x14ac:dyDescent="0.15"/>
    <row r="8608" customFormat="1" ht="13" x14ac:dyDescent="0.15"/>
    <row r="8609" customFormat="1" ht="13" x14ac:dyDescent="0.15"/>
    <row r="8610" customFormat="1" ht="13" x14ac:dyDescent="0.15"/>
    <row r="8611" customFormat="1" ht="13" x14ac:dyDescent="0.15"/>
    <row r="8612" customFormat="1" ht="13" x14ac:dyDescent="0.15"/>
    <row r="8613" customFormat="1" ht="13" x14ac:dyDescent="0.15"/>
    <row r="8614" customFormat="1" ht="13" x14ac:dyDescent="0.15"/>
    <row r="8615" customFormat="1" ht="13" x14ac:dyDescent="0.15"/>
    <row r="8616" customFormat="1" ht="13" x14ac:dyDescent="0.15"/>
    <row r="8617" customFormat="1" ht="13" x14ac:dyDescent="0.15"/>
    <row r="8618" customFormat="1" ht="13" x14ac:dyDescent="0.15"/>
    <row r="8619" customFormat="1" ht="13" x14ac:dyDescent="0.15"/>
    <row r="8620" customFormat="1" ht="13" x14ac:dyDescent="0.15"/>
    <row r="8621" customFormat="1" ht="13" x14ac:dyDescent="0.15"/>
    <row r="8622" customFormat="1" ht="13" x14ac:dyDescent="0.15"/>
    <row r="8623" customFormat="1" ht="13" x14ac:dyDescent="0.15"/>
    <row r="8624" customFormat="1" ht="13" x14ac:dyDescent="0.15"/>
    <row r="8625" customFormat="1" ht="13" x14ac:dyDescent="0.15"/>
    <row r="8626" customFormat="1" ht="13" x14ac:dyDescent="0.15"/>
    <row r="8627" customFormat="1" ht="13" x14ac:dyDescent="0.15"/>
    <row r="8628" customFormat="1" ht="13" x14ac:dyDescent="0.15"/>
    <row r="8629" customFormat="1" ht="13" x14ac:dyDescent="0.15"/>
    <row r="8630" customFormat="1" ht="13" x14ac:dyDescent="0.15"/>
    <row r="8631" customFormat="1" ht="13" x14ac:dyDescent="0.15"/>
    <row r="8632" customFormat="1" ht="13" x14ac:dyDescent="0.15"/>
    <row r="8633" customFormat="1" ht="13" x14ac:dyDescent="0.15"/>
    <row r="8634" customFormat="1" ht="13" x14ac:dyDescent="0.15"/>
    <row r="8635" customFormat="1" ht="13" x14ac:dyDescent="0.15"/>
    <row r="8636" customFormat="1" ht="13" x14ac:dyDescent="0.15"/>
    <row r="8637" customFormat="1" ht="13" x14ac:dyDescent="0.15"/>
    <row r="8638" customFormat="1" ht="13" x14ac:dyDescent="0.15"/>
    <row r="8639" customFormat="1" ht="13" x14ac:dyDescent="0.15"/>
    <row r="8640" customFormat="1" ht="13" x14ac:dyDescent="0.15"/>
    <row r="8641" customFormat="1" ht="13" x14ac:dyDescent="0.15"/>
    <row r="8642" customFormat="1" ht="13" x14ac:dyDescent="0.15"/>
    <row r="8643" customFormat="1" ht="13" x14ac:dyDescent="0.15"/>
    <row r="8644" customFormat="1" ht="13" x14ac:dyDescent="0.15"/>
    <row r="8645" customFormat="1" ht="13" x14ac:dyDescent="0.15"/>
    <row r="8646" customFormat="1" ht="13" x14ac:dyDescent="0.15"/>
    <row r="8647" customFormat="1" ht="13" x14ac:dyDescent="0.15"/>
    <row r="8648" customFormat="1" ht="13" x14ac:dyDescent="0.15"/>
    <row r="8649" customFormat="1" ht="13" x14ac:dyDescent="0.15"/>
    <row r="8650" customFormat="1" ht="13" x14ac:dyDescent="0.15"/>
    <row r="8651" customFormat="1" ht="13" x14ac:dyDescent="0.15"/>
    <row r="8652" customFormat="1" ht="13" x14ac:dyDescent="0.15"/>
    <row r="8653" customFormat="1" ht="13" x14ac:dyDescent="0.15"/>
    <row r="8654" customFormat="1" ht="13" x14ac:dyDescent="0.15"/>
    <row r="8655" customFormat="1" ht="13" x14ac:dyDescent="0.15"/>
    <row r="8656" customFormat="1" ht="13" x14ac:dyDescent="0.15"/>
    <row r="8657" customFormat="1" ht="13" x14ac:dyDescent="0.15"/>
    <row r="8658" customFormat="1" ht="13" x14ac:dyDescent="0.15"/>
    <row r="8659" customFormat="1" ht="13" x14ac:dyDescent="0.15"/>
    <row r="8660" customFormat="1" ht="13" x14ac:dyDescent="0.15"/>
    <row r="8661" customFormat="1" ht="13" x14ac:dyDescent="0.15"/>
    <row r="8662" customFormat="1" ht="13" x14ac:dyDescent="0.15"/>
    <row r="8663" customFormat="1" ht="13" x14ac:dyDescent="0.15"/>
    <row r="8664" customFormat="1" ht="13" x14ac:dyDescent="0.15"/>
    <row r="8665" customFormat="1" ht="13" x14ac:dyDescent="0.15"/>
    <row r="8666" customFormat="1" ht="13" x14ac:dyDescent="0.15"/>
    <row r="8667" customFormat="1" ht="13" x14ac:dyDescent="0.15"/>
    <row r="8668" customFormat="1" ht="13" x14ac:dyDescent="0.15"/>
    <row r="8669" customFormat="1" ht="13" x14ac:dyDescent="0.15"/>
    <row r="8670" customFormat="1" ht="13" x14ac:dyDescent="0.15"/>
    <row r="8671" customFormat="1" ht="13" x14ac:dyDescent="0.15"/>
    <row r="8672" customFormat="1" ht="13" x14ac:dyDescent="0.15"/>
    <row r="8673" customFormat="1" ht="13" x14ac:dyDescent="0.15"/>
    <row r="8674" customFormat="1" ht="13" x14ac:dyDescent="0.15"/>
    <row r="8675" customFormat="1" ht="13" x14ac:dyDescent="0.15"/>
    <row r="8676" customFormat="1" ht="13" x14ac:dyDescent="0.15"/>
    <row r="8677" customFormat="1" ht="13" x14ac:dyDescent="0.15"/>
    <row r="8678" customFormat="1" ht="13" x14ac:dyDescent="0.15"/>
    <row r="8679" customFormat="1" ht="13" x14ac:dyDescent="0.15"/>
    <row r="8680" customFormat="1" ht="13" x14ac:dyDescent="0.15"/>
    <row r="8681" customFormat="1" ht="13" x14ac:dyDescent="0.15"/>
    <row r="8682" customFormat="1" ht="13" x14ac:dyDescent="0.15"/>
    <row r="8683" customFormat="1" ht="13" x14ac:dyDescent="0.15"/>
    <row r="8684" customFormat="1" ht="13" x14ac:dyDescent="0.15"/>
    <row r="8685" customFormat="1" ht="13" x14ac:dyDescent="0.15"/>
    <row r="8686" customFormat="1" ht="13" x14ac:dyDescent="0.15"/>
    <row r="8687" customFormat="1" ht="13" x14ac:dyDescent="0.15"/>
    <row r="8688" customFormat="1" ht="13" x14ac:dyDescent="0.15"/>
    <row r="8689" customFormat="1" ht="13" x14ac:dyDescent="0.15"/>
    <row r="8690" customFormat="1" ht="13" x14ac:dyDescent="0.15"/>
    <row r="8691" customFormat="1" ht="13" x14ac:dyDescent="0.15"/>
    <row r="8692" customFormat="1" ht="13" x14ac:dyDescent="0.15"/>
    <row r="8693" customFormat="1" ht="13" x14ac:dyDescent="0.15"/>
    <row r="8694" customFormat="1" ht="13" x14ac:dyDescent="0.15"/>
    <row r="8695" customFormat="1" ht="13" x14ac:dyDescent="0.15"/>
    <row r="8696" customFormat="1" ht="13" x14ac:dyDescent="0.15"/>
    <row r="8697" customFormat="1" ht="13" x14ac:dyDescent="0.15"/>
    <row r="8698" customFormat="1" ht="13" x14ac:dyDescent="0.15"/>
    <row r="8699" customFormat="1" ht="13" x14ac:dyDescent="0.15"/>
    <row r="8700" customFormat="1" ht="13" x14ac:dyDescent="0.15"/>
    <row r="8701" customFormat="1" ht="13" x14ac:dyDescent="0.15"/>
    <row r="8702" customFormat="1" ht="13" x14ac:dyDescent="0.15"/>
    <row r="8703" customFormat="1" ht="13" x14ac:dyDescent="0.15"/>
    <row r="8704" customFormat="1" ht="13" x14ac:dyDescent="0.15"/>
    <row r="8705" customFormat="1" ht="13" x14ac:dyDescent="0.15"/>
    <row r="8706" customFormat="1" ht="13" x14ac:dyDescent="0.15"/>
    <row r="8707" customFormat="1" ht="13" x14ac:dyDescent="0.15"/>
    <row r="8708" customFormat="1" ht="13" x14ac:dyDescent="0.15"/>
    <row r="8709" customFormat="1" ht="13" x14ac:dyDescent="0.15"/>
    <row r="8710" customFormat="1" ht="13" x14ac:dyDescent="0.15"/>
    <row r="8711" customFormat="1" ht="13" x14ac:dyDescent="0.15"/>
    <row r="8712" customFormat="1" ht="13" x14ac:dyDescent="0.15"/>
    <row r="8713" customFormat="1" ht="13" x14ac:dyDescent="0.15"/>
    <row r="8714" customFormat="1" ht="13" x14ac:dyDescent="0.15"/>
    <row r="8715" customFormat="1" ht="13" x14ac:dyDescent="0.15"/>
    <row r="8716" customFormat="1" ht="13" x14ac:dyDescent="0.15"/>
    <row r="8717" customFormat="1" ht="13" x14ac:dyDescent="0.15"/>
    <row r="8718" customFormat="1" ht="13" x14ac:dyDescent="0.15"/>
    <row r="8719" customFormat="1" ht="13" x14ac:dyDescent="0.15"/>
    <row r="8720" customFormat="1" ht="13" x14ac:dyDescent="0.15"/>
    <row r="8721" customFormat="1" ht="13" x14ac:dyDescent="0.15"/>
    <row r="8722" customFormat="1" ht="13" x14ac:dyDescent="0.15"/>
    <row r="8723" customFormat="1" ht="13" x14ac:dyDescent="0.15"/>
    <row r="8724" customFormat="1" ht="13" x14ac:dyDescent="0.15"/>
    <row r="8725" customFormat="1" ht="13" x14ac:dyDescent="0.15"/>
    <row r="8726" customFormat="1" ht="13" x14ac:dyDescent="0.15"/>
    <row r="8727" customFormat="1" ht="13" x14ac:dyDescent="0.15"/>
    <row r="8728" customFormat="1" ht="13" x14ac:dyDescent="0.15"/>
    <row r="8729" customFormat="1" ht="13" x14ac:dyDescent="0.15"/>
    <row r="8730" customFormat="1" ht="13" x14ac:dyDescent="0.15"/>
    <row r="8731" customFormat="1" ht="13" x14ac:dyDescent="0.15"/>
    <row r="8732" customFormat="1" ht="13" x14ac:dyDescent="0.15"/>
    <row r="8733" customFormat="1" ht="13" x14ac:dyDescent="0.15"/>
    <row r="8734" customFormat="1" ht="13" x14ac:dyDescent="0.15"/>
    <row r="8735" customFormat="1" ht="13" x14ac:dyDescent="0.15"/>
    <row r="8736" customFormat="1" ht="13" x14ac:dyDescent="0.15"/>
    <row r="8737" customFormat="1" ht="13" x14ac:dyDescent="0.15"/>
    <row r="8738" customFormat="1" ht="13" x14ac:dyDescent="0.15"/>
    <row r="8739" customFormat="1" ht="13" x14ac:dyDescent="0.15"/>
    <row r="8740" customFormat="1" ht="13" x14ac:dyDescent="0.15"/>
    <row r="8741" customFormat="1" ht="13" x14ac:dyDescent="0.15"/>
    <row r="8742" customFormat="1" ht="13" x14ac:dyDescent="0.15"/>
    <row r="8743" customFormat="1" ht="13" x14ac:dyDescent="0.15"/>
    <row r="8744" customFormat="1" ht="13" x14ac:dyDescent="0.15"/>
    <row r="8745" customFormat="1" ht="13" x14ac:dyDescent="0.15"/>
    <row r="8746" customFormat="1" ht="13" x14ac:dyDescent="0.15"/>
    <row r="8747" customFormat="1" ht="13" x14ac:dyDescent="0.15"/>
    <row r="8748" customFormat="1" ht="13" x14ac:dyDescent="0.15"/>
    <row r="8749" customFormat="1" ht="13" x14ac:dyDescent="0.15"/>
    <row r="8750" customFormat="1" ht="13" x14ac:dyDescent="0.15"/>
    <row r="8751" customFormat="1" ht="13" x14ac:dyDescent="0.15"/>
    <row r="8752" customFormat="1" ht="13" x14ac:dyDescent="0.15"/>
    <row r="8753" customFormat="1" ht="13" x14ac:dyDescent="0.15"/>
    <row r="8754" customFormat="1" ht="13" x14ac:dyDescent="0.15"/>
    <row r="8755" customFormat="1" ht="13" x14ac:dyDescent="0.15"/>
    <row r="8756" customFormat="1" ht="13" x14ac:dyDescent="0.15"/>
    <row r="8757" customFormat="1" ht="13" x14ac:dyDescent="0.15"/>
    <row r="8758" customFormat="1" ht="13" x14ac:dyDescent="0.15"/>
    <row r="8759" customFormat="1" ht="13" x14ac:dyDescent="0.15"/>
    <row r="8760" customFormat="1" ht="13" x14ac:dyDescent="0.15"/>
    <row r="8761" customFormat="1" ht="13" x14ac:dyDescent="0.15"/>
    <row r="8762" customFormat="1" ht="13" x14ac:dyDescent="0.15"/>
    <row r="8763" customFormat="1" ht="13" x14ac:dyDescent="0.15"/>
    <row r="8764" customFormat="1" ht="13" x14ac:dyDescent="0.15"/>
    <row r="8765" customFormat="1" ht="13" x14ac:dyDescent="0.15"/>
    <row r="8766" customFormat="1" ht="13" x14ac:dyDescent="0.15"/>
    <row r="8767" customFormat="1" ht="13" x14ac:dyDescent="0.15"/>
    <row r="8768" customFormat="1" ht="13" x14ac:dyDescent="0.15"/>
    <row r="8769" customFormat="1" ht="13" x14ac:dyDescent="0.15"/>
    <row r="8770" customFormat="1" ht="13" x14ac:dyDescent="0.15"/>
    <row r="8771" customFormat="1" ht="13" x14ac:dyDescent="0.15"/>
    <row r="8772" customFormat="1" ht="13" x14ac:dyDescent="0.15"/>
    <row r="8773" customFormat="1" ht="13" x14ac:dyDescent="0.15"/>
    <row r="8774" customFormat="1" ht="13" x14ac:dyDescent="0.15"/>
    <row r="8775" customFormat="1" ht="13" x14ac:dyDescent="0.15"/>
    <row r="8776" customFormat="1" ht="13" x14ac:dyDescent="0.15"/>
    <row r="8777" customFormat="1" ht="13" x14ac:dyDescent="0.15"/>
    <row r="8778" customFormat="1" ht="13" x14ac:dyDescent="0.15"/>
    <row r="8779" customFormat="1" ht="13" x14ac:dyDescent="0.15"/>
    <row r="8780" customFormat="1" ht="13" x14ac:dyDescent="0.15"/>
    <row r="8781" customFormat="1" ht="13" x14ac:dyDescent="0.15"/>
    <row r="8782" customFormat="1" ht="13" x14ac:dyDescent="0.15"/>
    <row r="8783" customFormat="1" ht="13" x14ac:dyDescent="0.15"/>
    <row r="8784" customFormat="1" ht="13" x14ac:dyDescent="0.15"/>
    <row r="8785" customFormat="1" ht="13" x14ac:dyDescent="0.15"/>
    <row r="8786" customFormat="1" ht="13" x14ac:dyDescent="0.15"/>
    <row r="8787" customFormat="1" ht="13" x14ac:dyDescent="0.15"/>
    <row r="8788" customFormat="1" ht="13" x14ac:dyDescent="0.15"/>
    <row r="8789" customFormat="1" ht="13" x14ac:dyDescent="0.15"/>
    <row r="8790" customFormat="1" ht="13" x14ac:dyDescent="0.15"/>
    <row r="8791" customFormat="1" ht="13" x14ac:dyDescent="0.15"/>
    <row r="8792" customFormat="1" ht="13" x14ac:dyDescent="0.15"/>
    <row r="8793" customFormat="1" ht="13" x14ac:dyDescent="0.15"/>
    <row r="8794" customFormat="1" ht="13" x14ac:dyDescent="0.15"/>
    <row r="8795" customFormat="1" ht="13" x14ac:dyDescent="0.15"/>
    <row r="8796" customFormat="1" ht="13" x14ac:dyDescent="0.15"/>
    <row r="8797" customFormat="1" ht="13" x14ac:dyDescent="0.15"/>
    <row r="8798" customFormat="1" ht="13" x14ac:dyDescent="0.15"/>
    <row r="8799" customFormat="1" ht="13" x14ac:dyDescent="0.15"/>
    <row r="8800" customFormat="1" ht="13" x14ac:dyDescent="0.15"/>
    <row r="8801" customFormat="1" ht="13" x14ac:dyDescent="0.15"/>
    <row r="8802" customFormat="1" ht="13" x14ac:dyDescent="0.15"/>
    <row r="8803" customFormat="1" ht="13" x14ac:dyDescent="0.15"/>
    <row r="8804" customFormat="1" ht="13" x14ac:dyDescent="0.15"/>
    <row r="8805" customFormat="1" ht="13" x14ac:dyDescent="0.15"/>
    <row r="8806" customFormat="1" ht="13" x14ac:dyDescent="0.15"/>
    <row r="8807" customFormat="1" ht="13" x14ac:dyDescent="0.15"/>
    <row r="8808" customFormat="1" ht="13" x14ac:dyDescent="0.15"/>
    <row r="8809" customFormat="1" ht="13" x14ac:dyDescent="0.15"/>
    <row r="8810" customFormat="1" ht="13" x14ac:dyDescent="0.15"/>
    <row r="8811" customFormat="1" ht="13" x14ac:dyDescent="0.15"/>
    <row r="8812" customFormat="1" ht="13" x14ac:dyDescent="0.15"/>
    <row r="8813" customFormat="1" ht="13" x14ac:dyDescent="0.15"/>
    <row r="8814" customFormat="1" ht="13" x14ac:dyDescent="0.15"/>
    <row r="8815" customFormat="1" ht="13" x14ac:dyDescent="0.15"/>
    <row r="8816" customFormat="1" ht="13" x14ac:dyDescent="0.15"/>
    <row r="8817" customFormat="1" ht="13" x14ac:dyDescent="0.15"/>
    <row r="8818" customFormat="1" ht="13" x14ac:dyDescent="0.15"/>
    <row r="8819" customFormat="1" ht="13" x14ac:dyDescent="0.15"/>
    <row r="8820" customFormat="1" ht="13" x14ac:dyDescent="0.15"/>
    <row r="8821" customFormat="1" ht="13" x14ac:dyDescent="0.15"/>
    <row r="8822" customFormat="1" ht="13" x14ac:dyDescent="0.15"/>
    <row r="8823" customFormat="1" ht="13" x14ac:dyDescent="0.15"/>
    <row r="8824" customFormat="1" ht="13" x14ac:dyDescent="0.15"/>
    <row r="8825" customFormat="1" ht="13" x14ac:dyDescent="0.15"/>
    <row r="8826" customFormat="1" ht="13" x14ac:dyDescent="0.15"/>
    <row r="8827" customFormat="1" ht="13" x14ac:dyDescent="0.15"/>
    <row r="8828" customFormat="1" ht="13" x14ac:dyDescent="0.15"/>
    <row r="8829" customFormat="1" ht="13" x14ac:dyDescent="0.15"/>
    <row r="8830" customFormat="1" ht="13" x14ac:dyDescent="0.15"/>
    <row r="8831" customFormat="1" ht="13" x14ac:dyDescent="0.15"/>
    <row r="8832" customFormat="1" ht="13" x14ac:dyDescent="0.15"/>
    <row r="8833" customFormat="1" ht="13" x14ac:dyDescent="0.15"/>
    <row r="8834" customFormat="1" ht="13" x14ac:dyDescent="0.15"/>
    <row r="8835" customFormat="1" ht="13" x14ac:dyDescent="0.15"/>
    <row r="8836" customFormat="1" ht="13" x14ac:dyDescent="0.15"/>
    <row r="8837" customFormat="1" ht="13" x14ac:dyDescent="0.15"/>
    <row r="8838" customFormat="1" ht="13" x14ac:dyDescent="0.15"/>
    <row r="8839" customFormat="1" ht="13" x14ac:dyDescent="0.15"/>
    <row r="8840" customFormat="1" ht="13" x14ac:dyDescent="0.15"/>
    <row r="8841" customFormat="1" ht="13" x14ac:dyDescent="0.15"/>
    <row r="8842" customFormat="1" ht="13" x14ac:dyDescent="0.15"/>
    <row r="8843" customFormat="1" ht="13" x14ac:dyDescent="0.15"/>
    <row r="8844" customFormat="1" ht="13" x14ac:dyDescent="0.15"/>
    <row r="8845" customFormat="1" ht="13" x14ac:dyDescent="0.15"/>
    <row r="8846" customFormat="1" ht="13" x14ac:dyDescent="0.15"/>
    <row r="8847" customFormat="1" ht="13" x14ac:dyDescent="0.15"/>
    <row r="8848" customFormat="1" ht="13" x14ac:dyDescent="0.15"/>
    <row r="8849" customFormat="1" ht="13" x14ac:dyDescent="0.15"/>
    <row r="8850" customFormat="1" ht="13" x14ac:dyDescent="0.15"/>
    <row r="8851" customFormat="1" ht="13" x14ac:dyDescent="0.15"/>
    <row r="8852" customFormat="1" ht="13" x14ac:dyDescent="0.15"/>
    <row r="8853" customFormat="1" ht="13" x14ac:dyDescent="0.15"/>
    <row r="8854" customFormat="1" ht="13" x14ac:dyDescent="0.15"/>
    <row r="8855" customFormat="1" ht="13" x14ac:dyDescent="0.15"/>
    <row r="8856" customFormat="1" ht="13" x14ac:dyDescent="0.15"/>
    <row r="8857" customFormat="1" ht="13" x14ac:dyDescent="0.15"/>
    <row r="8858" customFormat="1" ht="13" x14ac:dyDescent="0.15"/>
    <row r="8859" customFormat="1" ht="13" x14ac:dyDescent="0.15"/>
    <row r="8860" customFormat="1" ht="13" x14ac:dyDescent="0.15"/>
    <row r="8861" customFormat="1" ht="13" x14ac:dyDescent="0.15"/>
    <row r="8862" customFormat="1" ht="13" x14ac:dyDescent="0.15"/>
    <row r="8863" customFormat="1" ht="13" x14ac:dyDescent="0.15"/>
    <row r="8864" customFormat="1" ht="13" x14ac:dyDescent="0.15"/>
    <row r="8865" customFormat="1" ht="13" x14ac:dyDescent="0.15"/>
    <row r="8866" customFormat="1" ht="13" x14ac:dyDescent="0.15"/>
    <row r="8867" customFormat="1" ht="13" x14ac:dyDescent="0.15"/>
    <row r="8868" customFormat="1" ht="13" x14ac:dyDescent="0.15"/>
    <row r="8869" customFormat="1" ht="13" x14ac:dyDescent="0.15"/>
    <row r="8870" customFormat="1" ht="13" x14ac:dyDescent="0.15"/>
    <row r="8871" customFormat="1" ht="13" x14ac:dyDescent="0.15"/>
    <row r="8872" customFormat="1" ht="13" x14ac:dyDescent="0.15"/>
    <row r="8873" customFormat="1" ht="13" x14ac:dyDescent="0.15"/>
    <row r="8874" customFormat="1" ht="13" x14ac:dyDescent="0.15"/>
    <row r="8875" customFormat="1" ht="13" x14ac:dyDescent="0.15"/>
    <row r="8876" customFormat="1" ht="13" x14ac:dyDescent="0.15"/>
    <row r="8877" customFormat="1" ht="13" x14ac:dyDescent="0.15"/>
    <row r="8878" customFormat="1" ht="13" x14ac:dyDescent="0.15"/>
    <row r="8879" customFormat="1" ht="13" x14ac:dyDescent="0.15"/>
    <row r="8880" customFormat="1" ht="13" x14ac:dyDescent="0.15"/>
    <row r="8881" customFormat="1" ht="13" x14ac:dyDescent="0.15"/>
    <row r="8882" customFormat="1" ht="13" x14ac:dyDescent="0.15"/>
    <row r="8883" customFormat="1" ht="13" x14ac:dyDescent="0.15"/>
    <row r="8884" customFormat="1" ht="13" x14ac:dyDescent="0.15"/>
    <row r="8885" customFormat="1" ht="13" x14ac:dyDescent="0.15"/>
    <row r="8886" customFormat="1" ht="13" x14ac:dyDescent="0.15"/>
    <row r="8887" customFormat="1" ht="13" x14ac:dyDescent="0.15"/>
    <row r="8888" customFormat="1" ht="13" x14ac:dyDescent="0.15"/>
    <row r="8889" customFormat="1" ht="13" x14ac:dyDescent="0.15"/>
    <row r="8890" customFormat="1" ht="13" x14ac:dyDescent="0.15"/>
    <row r="8891" customFormat="1" ht="13" x14ac:dyDescent="0.15"/>
    <row r="8892" customFormat="1" ht="13" x14ac:dyDescent="0.15"/>
    <row r="8893" customFormat="1" ht="13" x14ac:dyDescent="0.15"/>
    <row r="8894" customFormat="1" ht="13" x14ac:dyDescent="0.15"/>
    <row r="8895" customFormat="1" ht="13" x14ac:dyDescent="0.15"/>
    <row r="8896" customFormat="1" ht="13" x14ac:dyDescent="0.15"/>
    <row r="8897" customFormat="1" ht="13" x14ac:dyDescent="0.15"/>
    <row r="8898" customFormat="1" ht="13" x14ac:dyDescent="0.15"/>
    <row r="8899" customFormat="1" ht="13" x14ac:dyDescent="0.15"/>
    <row r="8900" customFormat="1" ht="13" x14ac:dyDescent="0.15"/>
    <row r="8901" customFormat="1" ht="13" x14ac:dyDescent="0.15"/>
    <row r="8902" customFormat="1" ht="13" x14ac:dyDescent="0.15"/>
    <row r="8903" customFormat="1" ht="13" x14ac:dyDescent="0.15"/>
    <row r="8904" customFormat="1" ht="13" x14ac:dyDescent="0.15"/>
    <row r="8905" customFormat="1" ht="13" x14ac:dyDescent="0.15"/>
    <row r="8906" customFormat="1" ht="13" x14ac:dyDescent="0.15"/>
    <row r="8907" customFormat="1" ht="13" x14ac:dyDescent="0.15"/>
    <row r="8908" customFormat="1" ht="13" x14ac:dyDescent="0.15"/>
    <row r="8909" customFormat="1" ht="13" x14ac:dyDescent="0.15"/>
    <row r="8910" customFormat="1" ht="13" x14ac:dyDescent="0.15"/>
    <row r="8911" customFormat="1" ht="13" x14ac:dyDescent="0.15"/>
    <row r="8912" customFormat="1" ht="13" x14ac:dyDescent="0.15"/>
    <row r="8913" customFormat="1" ht="13" x14ac:dyDescent="0.15"/>
    <row r="8914" customFormat="1" ht="13" x14ac:dyDescent="0.15"/>
    <row r="8915" customFormat="1" ht="13" x14ac:dyDescent="0.15"/>
    <row r="8916" customFormat="1" ht="13" x14ac:dyDescent="0.15"/>
    <row r="8917" customFormat="1" ht="13" x14ac:dyDescent="0.15"/>
    <row r="8918" customFormat="1" ht="13" x14ac:dyDescent="0.15"/>
    <row r="8919" customFormat="1" ht="13" x14ac:dyDescent="0.15"/>
    <row r="8920" customFormat="1" ht="13" x14ac:dyDescent="0.15"/>
    <row r="8921" customFormat="1" ht="13" x14ac:dyDescent="0.15"/>
    <row r="8922" customFormat="1" ht="13" x14ac:dyDescent="0.15"/>
    <row r="8923" customFormat="1" ht="13" x14ac:dyDescent="0.15"/>
    <row r="8924" customFormat="1" ht="13" x14ac:dyDescent="0.15"/>
    <row r="8925" customFormat="1" ht="13" x14ac:dyDescent="0.15"/>
    <row r="8926" customFormat="1" ht="13" x14ac:dyDescent="0.15"/>
    <row r="8927" customFormat="1" ht="13" x14ac:dyDescent="0.15"/>
    <row r="8928" customFormat="1" ht="13" x14ac:dyDescent="0.15"/>
    <row r="8929" customFormat="1" ht="13" x14ac:dyDescent="0.15"/>
    <row r="8930" customFormat="1" ht="13" x14ac:dyDescent="0.15"/>
    <row r="8931" customFormat="1" ht="13" x14ac:dyDescent="0.15"/>
    <row r="8932" customFormat="1" ht="13" x14ac:dyDescent="0.15"/>
    <row r="8933" customFormat="1" ht="13" x14ac:dyDescent="0.15"/>
    <row r="8934" customFormat="1" ht="13" x14ac:dyDescent="0.15"/>
    <row r="8935" customFormat="1" ht="13" x14ac:dyDescent="0.15"/>
    <row r="8936" customFormat="1" ht="13" x14ac:dyDescent="0.15"/>
    <row r="8937" customFormat="1" ht="13" x14ac:dyDescent="0.15"/>
    <row r="8938" customFormat="1" ht="13" x14ac:dyDescent="0.15"/>
    <row r="8939" customFormat="1" ht="13" x14ac:dyDescent="0.15"/>
    <row r="8940" customFormat="1" ht="13" x14ac:dyDescent="0.15"/>
    <row r="8941" customFormat="1" ht="13" x14ac:dyDescent="0.15"/>
    <row r="8942" customFormat="1" ht="13" x14ac:dyDescent="0.15"/>
    <row r="8943" customFormat="1" ht="13" x14ac:dyDescent="0.15"/>
    <row r="8944" customFormat="1" ht="13" x14ac:dyDescent="0.15"/>
    <row r="8945" customFormat="1" ht="13" x14ac:dyDescent="0.15"/>
    <row r="8946" customFormat="1" ht="13" x14ac:dyDescent="0.15"/>
    <row r="8947" customFormat="1" ht="13" x14ac:dyDescent="0.15"/>
    <row r="8948" customFormat="1" ht="13" x14ac:dyDescent="0.15"/>
    <row r="8949" customFormat="1" ht="13" x14ac:dyDescent="0.15"/>
    <row r="8950" customFormat="1" ht="13" x14ac:dyDescent="0.15"/>
    <row r="8951" customFormat="1" ht="13" x14ac:dyDescent="0.15"/>
    <row r="8952" customFormat="1" ht="13" x14ac:dyDescent="0.15"/>
    <row r="8953" customFormat="1" ht="13" x14ac:dyDescent="0.15"/>
    <row r="8954" customFormat="1" ht="13" x14ac:dyDescent="0.15"/>
    <row r="8955" customFormat="1" ht="13" x14ac:dyDescent="0.15"/>
    <row r="8956" customFormat="1" ht="13" x14ac:dyDescent="0.15"/>
    <row r="8957" customFormat="1" ht="13" x14ac:dyDescent="0.15"/>
    <row r="8958" customFormat="1" ht="13" x14ac:dyDescent="0.15"/>
    <row r="8959" customFormat="1" ht="13" x14ac:dyDescent="0.15"/>
    <row r="8960" customFormat="1" ht="13" x14ac:dyDescent="0.15"/>
    <row r="8961" customFormat="1" ht="13" x14ac:dyDescent="0.15"/>
    <row r="8962" customFormat="1" ht="13" x14ac:dyDescent="0.15"/>
    <row r="8963" customFormat="1" ht="13" x14ac:dyDescent="0.15"/>
    <row r="8964" customFormat="1" ht="13" x14ac:dyDescent="0.15"/>
    <row r="8965" customFormat="1" ht="13" x14ac:dyDescent="0.15"/>
    <row r="8966" customFormat="1" ht="13" x14ac:dyDescent="0.15"/>
    <row r="8967" customFormat="1" ht="13" x14ac:dyDescent="0.15"/>
    <row r="8968" customFormat="1" ht="13" x14ac:dyDescent="0.15"/>
    <row r="8969" customFormat="1" ht="13" x14ac:dyDescent="0.15"/>
    <row r="8970" customFormat="1" ht="13" x14ac:dyDescent="0.15"/>
    <row r="8971" customFormat="1" ht="13" x14ac:dyDescent="0.15"/>
    <row r="8972" customFormat="1" ht="13" x14ac:dyDescent="0.15"/>
    <row r="8973" customFormat="1" ht="13" x14ac:dyDescent="0.15"/>
    <row r="8974" customFormat="1" ht="13" x14ac:dyDescent="0.15"/>
    <row r="8975" customFormat="1" ht="13" x14ac:dyDescent="0.15"/>
    <row r="8976" customFormat="1" ht="13" x14ac:dyDescent="0.15"/>
    <row r="8977" customFormat="1" ht="13" x14ac:dyDescent="0.15"/>
    <row r="8978" customFormat="1" ht="13" x14ac:dyDescent="0.15"/>
    <row r="8979" customFormat="1" ht="13" x14ac:dyDescent="0.15"/>
    <row r="8980" customFormat="1" ht="13" x14ac:dyDescent="0.15"/>
    <row r="8981" customFormat="1" ht="13" x14ac:dyDescent="0.15"/>
    <row r="8982" customFormat="1" ht="13" x14ac:dyDescent="0.15"/>
    <row r="8983" customFormat="1" ht="13" x14ac:dyDescent="0.15"/>
    <row r="8984" customFormat="1" ht="13" x14ac:dyDescent="0.15"/>
    <row r="8985" customFormat="1" ht="13" x14ac:dyDescent="0.15"/>
    <row r="8986" customFormat="1" ht="13" x14ac:dyDescent="0.15"/>
    <row r="8987" customFormat="1" ht="13" x14ac:dyDescent="0.15"/>
    <row r="8988" customFormat="1" ht="13" x14ac:dyDescent="0.15"/>
    <row r="8989" customFormat="1" ht="13" x14ac:dyDescent="0.15"/>
    <row r="8990" customFormat="1" ht="13" x14ac:dyDescent="0.15"/>
    <row r="8991" customFormat="1" ht="13" x14ac:dyDescent="0.15"/>
    <row r="8992" customFormat="1" ht="13" x14ac:dyDescent="0.15"/>
    <row r="8993" customFormat="1" ht="13" x14ac:dyDescent="0.15"/>
    <row r="8994" customFormat="1" ht="13" x14ac:dyDescent="0.15"/>
    <row r="8995" customFormat="1" ht="13" x14ac:dyDescent="0.15"/>
    <row r="8996" customFormat="1" ht="13" x14ac:dyDescent="0.15"/>
    <row r="8997" customFormat="1" ht="13" x14ac:dyDescent="0.15"/>
    <row r="8998" customFormat="1" ht="13" x14ac:dyDescent="0.15"/>
    <row r="8999" customFormat="1" ht="13" x14ac:dyDescent="0.15"/>
    <row r="9000" customFormat="1" ht="13" x14ac:dyDescent="0.15"/>
    <row r="9001" customFormat="1" ht="13" x14ac:dyDescent="0.15"/>
    <row r="9002" customFormat="1" ht="13" x14ac:dyDescent="0.15"/>
    <row r="9003" customFormat="1" ht="13" x14ac:dyDescent="0.15"/>
    <row r="9004" customFormat="1" ht="13" x14ac:dyDescent="0.15"/>
    <row r="9005" customFormat="1" ht="13" x14ac:dyDescent="0.15"/>
    <row r="9006" customFormat="1" ht="13" x14ac:dyDescent="0.15"/>
    <row r="9007" customFormat="1" ht="13" x14ac:dyDescent="0.15"/>
    <row r="9008" customFormat="1" ht="13" x14ac:dyDescent="0.15"/>
    <row r="9009" customFormat="1" ht="13" x14ac:dyDescent="0.15"/>
    <row r="9010" customFormat="1" ht="13" x14ac:dyDescent="0.15"/>
    <row r="9011" customFormat="1" ht="13" x14ac:dyDescent="0.15"/>
    <row r="9012" customFormat="1" ht="13" x14ac:dyDescent="0.15"/>
    <row r="9013" customFormat="1" ht="13" x14ac:dyDescent="0.15"/>
    <row r="9014" customFormat="1" ht="13" x14ac:dyDescent="0.15"/>
    <row r="9015" customFormat="1" ht="13" x14ac:dyDescent="0.15"/>
    <row r="9016" customFormat="1" ht="13" x14ac:dyDescent="0.15"/>
    <row r="9017" customFormat="1" ht="13" x14ac:dyDescent="0.15"/>
    <row r="9018" customFormat="1" ht="13" x14ac:dyDescent="0.15"/>
    <row r="9019" customFormat="1" ht="13" x14ac:dyDescent="0.15"/>
    <row r="9020" customFormat="1" ht="13" x14ac:dyDescent="0.15"/>
    <row r="9021" customFormat="1" ht="13" x14ac:dyDescent="0.15"/>
    <row r="9022" customFormat="1" ht="13" x14ac:dyDescent="0.15"/>
    <row r="9023" customFormat="1" ht="13" x14ac:dyDescent="0.15"/>
    <row r="9024" customFormat="1" ht="13" x14ac:dyDescent="0.15"/>
    <row r="9025" customFormat="1" ht="13" x14ac:dyDescent="0.15"/>
    <row r="9026" customFormat="1" ht="13" x14ac:dyDescent="0.15"/>
    <row r="9027" customFormat="1" ht="13" x14ac:dyDescent="0.15"/>
    <row r="9028" customFormat="1" ht="13" x14ac:dyDescent="0.15"/>
    <row r="9029" customFormat="1" ht="13" x14ac:dyDescent="0.15"/>
    <row r="9030" customFormat="1" ht="13" x14ac:dyDescent="0.15"/>
    <row r="9031" customFormat="1" ht="13" x14ac:dyDescent="0.15"/>
    <row r="9032" customFormat="1" ht="13" x14ac:dyDescent="0.15"/>
    <row r="9033" customFormat="1" ht="13" x14ac:dyDescent="0.15"/>
    <row r="9034" customFormat="1" ht="13" x14ac:dyDescent="0.15"/>
    <row r="9035" customFormat="1" ht="13" x14ac:dyDescent="0.15"/>
    <row r="9036" customFormat="1" ht="13" x14ac:dyDescent="0.15"/>
    <row r="9037" customFormat="1" ht="13" x14ac:dyDescent="0.15"/>
    <row r="9038" customFormat="1" ht="13" x14ac:dyDescent="0.15"/>
    <row r="9039" customFormat="1" ht="13" x14ac:dyDescent="0.15"/>
    <row r="9040" customFormat="1" ht="13" x14ac:dyDescent="0.15"/>
    <row r="9041" customFormat="1" ht="13" x14ac:dyDescent="0.15"/>
    <row r="9042" customFormat="1" ht="13" x14ac:dyDescent="0.15"/>
    <row r="9043" customFormat="1" ht="13" x14ac:dyDescent="0.15"/>
    <row r="9044" customFormat="1" ht="13" x14ac:dyDescent="0.15"/>
    <row r="9045" customFormat="1" ht="13" x14ac:dyDescent="0.15"/>
    <row r="9046" customFormat="1" ht="13" x14ac:dyDescent="0.15"/>
    <row r="9047" customFormat="1" ht="13" x14ac:dyDescent="0.15"/>
    <row r="9048" customFormat="1" ht="13" x14ac:dyDescent="0.15"/>
    <row r="9049" customFormat="1" ht="13" x14ac:dyDescent="0.15"/>
    <row r="9050" customFormat="1" ht="13" x14ac:dyDescent="0.15"/>
    <row r="9051" customFormat="1" ht="13" x14ac:dyDescent="0.15"/>
    <row r="9052" customFormat="1" ht="13" x14ac:dyDescent="0.15"/>
    <row r="9053" customFormat="1" ht="13" x14ac:dyDescent="0.15"/>
    <row r="9054" customFormat="1" ht="13" x14ac:dyDescent="0.15"/>
    <row r="9055" customFormat="1" ht="13" x14ac:dyDescent="0.15"/>
    <row r="9056" customFormat="1" ht="13" x14ac:dyDescent="0.15"/>
    <row r="9057" customFormat="1" ht="13" x14ac:dyDescent="0.15"/>
    <row r="9058" customFormat="1" ht="13" x14ac:dyDescent="0.15"/>
    <row r="9059" customFormat="1" ht="13" x14ac:dyDescent="0.15"/>
    <row r="9060" customFormat="1" ht="13" x14ac:dyDescent="0.15"/>
    <row r="9061" customFormat="1" ht="13" x14ac:dyDescent="0.15"/>
    <row r="9062" customFormat="1" ht="13" x14ac:dyDescent="0.15"/>
    <row r="9063" customFormat="1" ht="13" x14ac:dyDescent="0.15"/>
    <row r="9064" customFormat="1" ht="13" x14ac:dyDescent="0.15"/>
    <row r="9065" customFormat="1" ht="13" x14ac:dyDescent="0.15"/>
    <row r="9066" customFormat="1" ht="13" x14ac:dyDescent="0.15"/>
    <row r="9067" customFormat="1" ht="13" x14ac:dyDescent="0.15"/>
    <row r="9068" customFormat="1" ht="13" x14ac:dyDescent="0.15"/>
    <row r="9069" customFormat="1" ht="13" x14ac:dyDescent="0.15"/>
    <row r="9070" customFormat="1" ht="13" x14ac:dyDescent="0.15"/>
    <row r="9071" customFormat="1" ht="13" x14ac:dyDescent="0.15"/>
    <row r="9072" customFormat="1" ht="13" x14ac:dyDescent="0.15"/>
    <row r="9073" customFormat="1" ht="13" x14ac:dyDescent="0.15"/>
    <row r="9074" customFormat="1" ht="13" x14ac:dyDescent="0.15"/>
    <row r="9075" customFormat="1" ht="13" x14ac:dyDescent="0.15"/>
    <row r="9076" customFormat="1" ht="13" x14ac:dyDescent="0.15"/>
    <row r="9077" customFormat="1" ht="13" x14ac:dyDescent="0.15"/>
    <row r="9078" customFormat="1" ht="13" x14ac:dyDescent="0.15"/>
    <row r="9079" customFormat="1" ht="13" x14ac:dyDescent="0.15"/>
    <row r="9080" customFormat="1" ht="13" x14ac:dyDescent="0.15"/>
    <row r="9081" customFormat="1" ht="13" x14ac:dyDescent="0.15"/>
    <row r="9082" customFormat="1" ht="13" x14ac:dyDescent="0.15"/>
    <row r="9083" customFormat="1" ht="13" x14ac:dyDescent="0.15"/>
    <row r="9084" customFormat="1" ht="13" x14ac:dyDescent="0.15"/>
    <row r="9085" customFormat="1" ht="13" x14ac:dyDescent="0.15"/>
    <row r="9086" customFormat="1" ht="13" x14ac:dyDescent="0.15"/>
    <row r="9087" customFormat="1" ht="13" x14ac:dyDescent="0.15"/>
    <row r="9088" customFormat="1" ht="13" x14ac:dyDescent="0.15"/>
    <row r="9089" customFormat="1" ht="13" x14ac:dyDescent="0.15"/>
    <row r="9090" customFormat="1" ht="13" x14ac:dyDescent="0.15"/>
    <row r="9091" customFormat="1" ht="13" x14ac:dyDescent="0.15"/>
    <row r="9092" customFormat="1" ht="13" x14ac:dyDescent="0.15"/>
    <row r="9093" customFormat="1" ht="13" x14ac:dyDescent="0.15"/>
    <row r="9094" customFormat="1" ht="13" x14ac:dyDescent="0.15"/>
    <row r="9095" customFormat="1" ht="13" x14ac:dyDescent="0.15"/>
    <row r="9096" customFormat="1" ht="13" x14ac:dyDescent="0.15"/>
    <row r="9097" customFormat="1" ht="13" x14ac:dyDescent="0.15"/>
    <row r="9098" customFormat="1" ht="13" x14ac:dyDescent="0.15"/>
    <row r="9099" customFormat="1" ht="13" x14ac:dyDescent="0.15"/>
    <row r="9100" customFormat="1" ht="13" x14ac:dyDescent="0.15"/>
    <row r="9101" customFormat="1" ht="13" x14ac:dyDescent="0.15"/>
    <row r="9102" customFormat="1" ht="13" x14ac:dyDescent="0.15"/>
    <row r="9103" customFormat="1" ht="13" x14ac:dyDescent="0.15"/>
    <row r="9104" customFormat="1" ht="13" x14ac:dyDescent="0.15"/>
    <row r="9105" customFormat="1" ht="13" x14ac:dyDescent="0.15"/>
    <row r="9106" customFormat="1" ht="13" x14ac:dyDescent="0.15"/>
    <row r="9107" customFormat="1" ht="13" x14ac:dyDescent="0.15"/>
    <row r="9108" customFormat="1" ht="13" x14ac:dyDescent="0.15"/>
    <row r="9109" customFormat="1" ht="13" x14ac:dyDescent="0.15"/>
    <row r="9110" customFormat="1" ht="13" x14ac:dyDescent="0.15"/>
    <row r="9111" customFormat="1" ht="13" x14ac:dyDescent="0.15"/>
    <row r="9112" customFormat="1" ht="13" x14ac:dyDescent="0.15"/>
    <row r="9113" customFormat="1" ht="13" x14ac:dyDescent="0.15"/>
    <row r="9114" customFormat="1" ht="13" x14ac:dyDescent="0.15"/>
    <row r="9115" customFormat="1" ht="13" x14ac:dyDescent="0.15"/>
    <row r="9116" customFormat="1" ht="13" x14ac:dyDescent="0.15"/>
    <row r="9117" customFormat="1" ht="13" x14ac:dyDescent="0.15"/>
    <row r="9118" customFormat="1" ht="13" x14ac:dyDescent="0.15"/>
    <row r="9119" customFormat="1" ht="13" x14ac:dyDescent="0.15"/>
    <row r="9120" customFormat="1" ht="13" x14ac:dyDescent="0.15"/>
    <row r="9121" customFormat="1" ht="13" x14ac:dyDescent="0.15"/>
    <row r="9122" customFormat="1" ht="13" x14ac:dyDescent="0.15"/>
    <row r="9123" customFormat="1" ht="13" x14ac:dyDescent="0.15"/>
    <row r="9124" customFormat="1" ht="13" x14ac:dyDescent="0.15"/>
    <row r="9125" customFormat="1" ht="13" x14ac:dyDescent="0.15"/>
    <row r="9126" customFormat="1" ht="13" x14ac:dyDescent="0.15"/>
    <row r="9127" customFormat="1" ht="13" x14ac:dyDescent="0.15"/>
    <row r="9128" customFormat="1" ht="13" x14ac:dyDescent="0.15"/>
    <row r="9129" customFormat="1" ht="13" x14ac:dyDescent="0.15"/>
    <row r="9130" customFormat="1" ht="13" x14ac:dyDescent="0.15"/>
    <row r="9131" customFormat="1" ht="13" x14ac:dyDescent="0.15"/>
    <row r="9132" customFormat="1" ht="13" x14ac:dyDescent="0.15"/>
    <row r="9133" customFormat="1" ht="13" x14ac:dyDescent="0.15"/>
    <row r="9134" customFormat="1" ht="13" x14ac:dyDescent="0.15"/>
    <row r="9135" customFormat="1" ht="13" x14ac:dyDescent="0.15"/>
    <row r="9136" customFormat="1" ht="13" x14ac:dyDescent="0.15"/>
    <row r="9137" customFormat="1" ht="13" x14ac:dyDescent="0.15"/>
    <row r="9138" customFormat="1" ht="13" x14ac:dyDescent="0.15"/>
    <row r="9139" customFormat="1" ht="13" x14ac:dyDescent="0.15"/>
    <row r="9140" customFormat="1" ht="13" x14ac:dyDescent="0.15"/>
    <row r="9141" customFormat="1" ht="13" x14ac:dyDescent="0.15"/>
    <row r="9142" customFormat="1" ht="13" x14ac:dyDescent="0.15"/>
    <row r="9143" customFormat="1" ht="13" x14ac:dyDescent="0.15"/>
    <row r="9144" customFormat="1" ht="13" x14ac:dyDescent="0.15"/>
    <row r="9145" customFormat="1" ht="13" x14ac:dyDescent="0.15"/>
    <row r="9146" customFormat="1" ht="13" x14ac:dyDescent="0.15"/>
    <row r="9147" customFormat="1" ht="13" x14ac:dyDescent="0.15"/>
    <row r="9148" customFormat="1" ht="13" x14ac:dyDescent="0.15"/>
    <row r="9149" customFormat="1" ht="13" x14ac:dyDescent="0.15"/>
    <row r="9150" customFormat="1" ht="13" x14ac:dyDescent="0.15"/>
    <row r="9151" customFormat="1" ht="13" x14ac:dyDescent="0.15"/>
    <row r="9152" customFormat="1" ht="13" x14ac:dyDescent="0.15"/>
    <row r="9153" customFormat="1" ht="13" x14ac:dyDescent="0.15"/>
    <row r="9154" customFormat="1" ht="13" x14ac:dyDescent="0.15"/>
    <row r="9155" customFormat="1" ht="13" x14ac:dyDescent="0.15"/>
    <row r="9156" customFormat="1" ht="13" x14ac:dyDescent="0.15"/>
    <row r="9157" customFormat="1" ht="13" x14ac:dyDescent="0.15"/>
    <row r="9158" customFormat="1" ht="13" x14ac:dyDescent="0.15"/>
    <row r="9159" customFormat="1" ht="13" x14ac:dyDescent="0.15"/>
    <row r="9160" customFormat="1" ht="13" x14ac:dyDescent="0.15"/>
    <row r="9161" customFormat="1" ht="13" x14ac:dyDescent="0.15"/>
    <row r="9162" customFormat="1" ht="13" x14ac:dyDescent="0.15"/>
    <row r="9163" customFormat="1" ht="13" x14ac:dyDescent="0.15"/>
    <row r="9164" customFormat="1" ht="13" x14ac:dyDescent="0.15"/>
    <row r="9165" customFormat="1" ht="13" x14ac:dyDescent="0.15"/>
    <row r="9166" customFormat="1" ht="13" x14ac:dyDescent="0.15"/>
    <row r="9167" customFormat="1" ht="13" x14ac:dyDescent="0.15"/>
    <row r="9168" customFormat="1" ht="13" x14ac:dyDescent="0.15"/>
    <row r="9169" customFormat="1" ht="13" x14ac:dyDescent="0.15"/>
    <row r="9170" customFormat="1" ht="13" x14ac:dyDescent="0.15"/>
    <row r="9171" customFormat="1" ht="13" x14ac:dyDescent="0.15"/>
    <row r="9172" customFormat="1" ht="13" x14ac:dyDescent="0.15"/>
    <row r="9173" customFormat="1" ht="13" x14ac:dyDescent="0.15"/>
    <row r="9174" customFormat="1" ht="13" x14ac:dyDescent="0.15"/>
    <row r="9175" customFormat="1" ht="13" x14ac:dyDescent="0.15"/>
    <row r="9176" customFormat="1" ht="13" x14ac:dyDescent="0.15"/>
    <row r="9177" customFormat="1" ht="13" x14ac:dyDescent="0.15"/>
    <row r="9178" customFormat="1" ht="13" x14ac:dyDescent="0.15"/>
    <row r="9179" customFormat="1" ht="13" x14ac:dyDescent="0.15"/>
    <row r="9180" customFormat="1" ht="13" x14ac:dyDescent="0.15"/>
    <row r="9181" customFormat="1" ht="13" x14ac:dyDescent="0.15"/>
    <row r="9182" customFormat="1" ht="13" x14ac:dyDescent="0.15"/>
    <row r="9183" customFormat="1" ht="13" x14ac:dyDescent="0.15"/>
    <row r="9184" customFormat="1" ht="13" x14ac:dyDescent="0.15"/>
    <row r="9185" customFormat="1" ht="13" x14ac:dyDescent="0.15"/>
    <row r="9186" customFormat="1" ht="13" x14ac:dyDescent="0.15"/>
    <row r="9187" customFormat="1" ht="13" x14ac:dyDescent="0.15"/>
    <row r="9188" customFormat="1" ht="13" x14ac:dyDescent="0.15"/>
    <row r="9189" customFormat="1" ht="13" x14ac:dyDescent="0.15"/>
    <row r="9190" customFormat="1" ht="13" x14ac:dyDescent="0.15"/>
    <row r="9191" customFormat="1" ht="13" x14ac:dyDescent="0.15"/>
    <row r="9192" customFormat="1" ht="13" x14ac:dyDescent="0.15"/>
    <row r="9193" customFormat="1" ht="13" x14ac:dyDescent="0.15"/>
    <row r="9194" customFormat="1" ht="13" x14ac:dyDescent="0.15"/>
    <row r="9195" customFormat="1" ht="13" x14ac:dyDescent="0.15"/>
    <row r="9196" customFormat="1" ht="13" x14ac:dyDescent="0.15"/>
    <row r="9197" customFormat="1" ht="13" x14ac:dyDescent="0.15"/>
    <row r="9198" customFormat="1" ht="13" x14ac:dyDescent="0.15"/>
    <row r="9199" customFormat="1" ht="13" x14ac:dyDescent="0.15"/>
    <row r="9200" customFormat="1" ht="13" x14ac:dyDescent="0.15"/>
    <row r="9201" customFormat="1" ht="13" x14ac:dyDescent="0.15"/>
    <row r="9202" customFormat="1" ht="13" x14ac:dyDescent="0.15"/>
    <row r="9203" customFormat="1" ht="13" x14ac:dyDescent="0.15"/>
    <row r="9204" customFormat="1" ht="13" x14ac:dyDescent="0.15"/>
    <row r="9205" customFormat="1" ht="13" x14ac:dyDescent="0.15"/>
    <row r="9206" customFormat="1" ht="13" x14ac:dyDescent="0.15"/>
    <row r="9207" customFormat="1" ht="13" x14ac:dyDescent="0.15"/>
    <row r="9208" customFormat="1" ht="13" x14ac:dyDescent="0.15"/>
    <row r="9209" customFormat="1" ht="13" x14ac:dyDescent="0.15"/>
    <row r="9210" customFormat="1" ht="13" x14ac:dyDescent="0.15"/>
    <row r="9211" customFormat="1" ht="13" x14ac:dyDescent="0.15"/>
    <row r="9212" customFormat="1" ht="13" x14ac:dyDescent="0.15"/>
    <row r="9213" customFormat="1" ht="13" x14ac:dyDescent="0.15"/>
    <row r="9214" customFormat="1" ht="13" x14ac:dyDescent="0.15"/>
    <row r="9215" customFormat="1" ht="13" x14ac:dyDescent="0.15"/>
    <row r="9216" customFormat="1" ht="13" x14ac:dyDescent="0.15"/>
    <row r="9217" customFormat="1" ht="13" x14ac:dyDescent="0.15"/>
    <row r="9218" customFormat="1" ht="13" x14ac:dyDescent="0.15"/>
    <row r="9219" customFormat="1" ht="13" x14ac:dyDescent="0.15"/>
    <row r="9220" customFormat="1" ht="13" x14ac:dyDescent="0.15"/>
    <row r="9221" customFormat="1" ht="13" x14ac:dyDescent="0.15"/>
    <row r="9222" customFormat="1" ht="13" x14ac:dyDescent="0.15"/>
    <row r="9223" customFormat="1" ht="13" x14ac:dyDescent="0.15"/>
    <row r="9224" customFormat="1" ht="13" x14ac:dyDescent="0.15"/>
    <row r="9225" customFormat="1" ht="13" x14ac:dyDescent="0.15"/>
    <row r="9226" customFormat="1" ht="13" x14ac:dyDescent="0.15"/>
    <row r="9227" customFormat="1" ht="13" x14ac:dyDescent="0.15"/>
    <row r="9228" customFormat="1" ht="13" x14ac:dyDescent="0.15"/>
    <row r="9229" customFormat="1" ht="13" x14ac:dyDescent="0.15"/>
    <row r="9230" customFormat="1" ht="13" x14ac:dyDescent="0.15"/>
    <row r="9231" customFormat="1" ht="13" x14ac:dyDescent="0.15"/>
    <row r="9232" customFormat="1" ht="13" x14ac:dyDescent="0.15"/>
    <row r="9233" customFormat="1" ht="13" x14ac:dyDescent="0.15"/>
    <row r="9234" customFormat="1" ht="13" x14ac:dyDescent="0.15"/>
    <row r="9235" customFormat="1" ht="13" x14ac:dyDescent="0.15"/>
    <row r="9236" customFormat="1" ht="13" x14ac:dyDescent="0.15"/>
    <row r="9237" customFormat="1" ht="13" x14ac:dyDescent="0.15"/>
    <row r="9238" customFormat="1" ht="13" x14ac:dyDescent="0.15"/>
    <row r="9239" customFormat="1" ht="13" x14ac:dyDescent="0.15"/>
    <row r="9240" customFormat="1" ht="13" x14ac:dyDescent="0.15"/>
    <row r="9241" customFormat="1" ht="13" x14ac:dyDescent="0.15"/>
    <row r="9242" customFormat="1" ht="13" x14ac:dyDescent="0.15"/>
    <row r="9243" customFormat="1" ht="13" x14ac:dyDescent="0.15"/>
    <row r="9244" customFormat="1" ht="13" x14ac:dyDescent="0.15"/>
    <row r="9245" customFormat="1" ht="13" x14ac:dyDescent="0.15"/>
    <row r="9246" customFormat="1" ht="13" x14ac:dyDescent="0.15"/>
    <row r="9247" customFormat="1" ht="13" x14ac:dyDescent="0.15"/>
    <row r="9248" customFormat="1" ht="13" x14ac:dyDescent="0.15"/>
    <row r="9249" customFormat="1" ht="13" x14ac:dyDescent="0.15"/>
    <row r="9250" customFormat="1" ht="13" x14ac:dyDescent="0.15"/>
    <row r="9251" customFormat="1" ht="13" x14ac:dyDescent="0.15"/>
    <row r="9252" customFormat="1" ht="13" x14ac:dyDescent="0.15"/>
    <row r="9253" customFormat="1" ht="13" x14ac:dyDescent="0.15"/>
    <row r="9254" customFormat="1" ht="13" x14ac:dyDescent="0.15"/>
    <row r="9255" customFormat="1" ht="13" x14ac:dyDescent="0.15"/>
    <row r="9256" customFormat="1" ht="13" x14ac:dyDescent="0.15"/>
    <row r="9257" customFormat="1" ht="13" x14ac:dyDescent="0.15"/>
    <row r="9258" customFormat="1" ht="13" x14ac:dyDescent="0.15"/>
    <row r="9259" customFormat="1" ht="13" x14ac:dyDescent="0.15"/>
    <row r="9260" customFormat="1" ht="13" x14ac:dyDescent="0.15"/>
    <row r="9261" customFormat="1" ht="13" x14ac:dyDescent="0.15"/>
    <row r="9262" customFormat="1" ht="13" x14ac:dyDescent="0.15"/>
    <row r="9263" customFormat="1" ht="13" x14ac:dyDescent="0.15"/>
    <row r="9264" customFormat="1" ht="13" x14ac:dyDescent="0.15"/>
    <row r="9265" customFormat="1" ht="13" x14ac:dyDescent="0.15"/>
    <row r="9266" customFormat="1" ht="13" x14ac:dyDescent="0.15"/>
    <row r="9267" customFormat="1" ht="13" x14ac:dyDescent="0.15"/>
    <row r="9268" customFormat="1" ht="13" x14ac:dyDescent="0.15"/>
    <row r="9269" customFormat="1" ht="13" x14ac:dyDescent="0.15"/>
    <row r="9270" customFormat="1" ht="13" x14ac:dyDescent="0.15"/>
    <row r="9271" customFormat="1" ht="13" x14ac:dyDescent="0.15"/>
    <row r="9272" customFormat="1" ht="13" x14ac:dyDescent="0.15"/>
    <row r="9273" customFormat="1" ht="13" x14ac:dyDescent="0.15"/>
    <row r="9274" customFormat="1" ht="13" x14ac:dyDescent="0.15"/>
    <row r="9275" customFormat="1" ht="13" x14ac:dyDescent="0.15"/>
    <row r="9276" customFormat="1" ht="13" x14ac:dyDescent="0.15"/>
    <row r="9277" customFormat="1" ht="13" x14ac:dyDescent="0.15"/>
    <row r="9278" customFormat="1" ht="13" x14ac:dyDescent="0.15"/>
    <row r="9279" customFormat="1" ht="13" x14ac:dyDescent="0.15"/>
    <row r="9280" customFormat="1" ht="13" x14ac:dyDescent="0.15"/>
    <row r="9281" customFormat="1" ht="13" x14ac:dyDescent="0.15"/>
    <row r="9282" customFormat="1" ht="13" x14ac:dyDescent="0.15"/>
    <row r="9283" customFormat="1" ht="13" x14ac:dyDescent="0.15"/>
    <row r="9284" customFormat="1" ht="13" x14ac:dyDescent="0.15"/>
    <row r="9285" customFormat="1" ht="13" x14ac:dyDescent="0.15"/>
    <row r="9286" customFormat="1" ht="13" x14ac:dyDescent="0.15"/>
    <row r="9287" customFormat="1" ht="13" x14ac:dyDescent="0.15"/>
    <row r="9288" customFormat="1" ht="13" x14ac:dyDescent="0.15"/>
    <row r="9289" customFormat="1" ht="13" x14ac:dyDescent="0.15"/>
    <row r="9290" customFormat="1" ht="13" x14ac:dyDescent="0.15"/>
    <row r="9291" customFormat="1" ht="13" x14ac:dyDescent="0.15"/>
    <row r="9292" customFormat="1" ht="13" x14ac:dyDescent="0.15"/>
    <row r="9293" customFormat="1" ht="13" x14ac:dyDescent="0.15"/>
    <row r="9294" customFormat="1" ht="13" x14ac:dyDescent="0.15"/>
    <row r="9295" customFormat="1" ht="13" x14ac:dyDescent="0.15"/>
    <row r="9296" customFormat="1" ht="13" x14ac:dyDescent="0.15"/>
    <row r="9297" customFormat="1" ht="13" x14ac:dyDescent="0.15"/>
    <row r="9298" customFormat="1" ht="13" x14ac:dyDescent="0.15"/>
    <row r="9299" customFormat="1" ht="13" x14ac:dyDescent="0.15"/>
    <row r="9300" customFormat="1" ht="13" x14ac:dyDescent="0.15"/>
    <row r="9301" customFormat="1" ht="13" x14ac:dyDescent="0.15"/>
    <row r="9302" customFormat="1" ht="13" x14ac:dyDescent="0.15"/>
    <row r="9303" customFormat="1" ht="13" x14ac:dyDescent="0.15"/>
    <row r="9304" customFormat="1" ht="13" x14ac:dyDescent="0.15"/>
    <row r="9305" customFormat="1" ht="13" x14ac:dyDescent="0.15"/>
    <row r="9306" customFormat="1" ht="13" x14ac:dyDescent="0.15"/>
    <row r="9307" customFormat="1" ht="13" x14ac:dyDescent="0.15"/>
    <row r="9308" customFormat="1" ht="13" x14ac:dyDescent="0.15"/>
    <row r="9309" customFormat="1" ht="13" x14ac:dyDescent="0.15"/>
    <row r="9310" customFormat="1" ht="13" x14ac:dyDescent="0.15"/>
    <row r="9311" customFormat="1" ht="13" x14ac:dyDescent="0.15"/>
    <row r="9312" customFormat="1" ht="13" x14ac:dyDescent="0.15"/>
    <row r="9313" customFormat="1" ht="13" x14ac:dyDescent="0.15"/>
    <row r="9314" customFormat="1" ht="13" x14ac:dyDescent="0.15"/>
    <row r="9315" customFormat="1" ht="13" x14ac:dyDescent="0.15"/>
    <row r="9316" customFormat="1" ht="13" x14ac:dyDescent="0.15"/>
    <row r="9317" customFormat="1" ht="13" x14ac:dyDescent="0.15"/>
    <row r="9318" customFormat="1" ht="13" x14ac:dyDescent="0.15"/>
    <row r="9319" customFormat="1" ht="13" x14ac:dyDescent="0.15"/>
    <row r="9320" customFormat="1" ht="13" x14ac:dyDescent="0.15"/>
    <row r="9321" customFormat="1" ht="13" x14ac:dyDescent="0.15"/>
    <row r="9322" customFormat="1" ht="13" x14ac:dyDescent="0.15"/>
    <row r="9323" customFormat="1" ht="13" x14ac:dyDescent="0.15"/>
    <row r="9324" customFormat="1" ht="13" x14ac:dyDescent="0.15"/>
    <row r="9325" customFormat="1" ht="13" x14ac:dyDescent="0.15"/>
    <row r="9326" customFormat="1" ht="13" x14ac:dyDescent="0.15"/>
    <row r="9327" customFormat="1" ht="13" x14ac:dyDescent="0.15"/>
    <row r="9328" customFormat="1" ht="13" x14ac:dyDescent="0.15"/>
    <row r="9329" customFormat="1" ht="13" x14ac:dyDescent="0.15"/>
    <row r="9330" customFormat="1" ht="13" x14ac:dyDescent="0.15"/>
    <row r="9331" customFormat="1" ht="13" x14ac:dyDescent="0.15"/>
    <row r="9332" customFormat="1" ht="13" x14ac:dyDescent="0.15"/>
    <row r="9333" customFormat="1" ht="13" x14ac:dyDescent="0.15"/>
    <row r="9334" customFormat="1" ht="13" x14ac:dyDescent="0.15"/>
    <row r="9335" customFormat="1" ht="13" x14ac:dyDescent="0.15"/>
    <row r="9336" customFormat="1" ht="13" x14ac:dyDescent="0.15"/>
    <row r="9337" customFormat="1" ht="13" x14ac:dyDescent="0.15"/>
    <row r="9338" customFormat="1" ht="13" x14ac:dyDescent="0.15"/>
    <row r="9339" customFormat="1" ht="13" x14ac:dyDescent="0.15"/>
    <row r="9340" customFormat="1" ht="13" x14ac:dyDescent="0.15"/>
    <row r="9341" customFormat="1" ht="13" x14ac:dyDescent="0.15"/>
    <row r="9342" customFormat="1" ht="13" x14ac:dyDescent="0.15"/>
    <row r="9343" customFormat="1" ht="13" x14ac:dyDescent="0.15"/>
    <row r="9344" customFormat="1" ht="13" x14ac:dyDescent="0.15"/>
    <row r="9345" customFormat="1" ht="13" x14ac:dyDescent="0.15"/>
    <row r="9346" customFormat="1" ht="13" x14ac:dyDescent="0.15"/>
    <row r="9347" customFormat="1" ht="13" x14ac:dyDescent="0.15"/>
    <row r="9348" customFormat="1" ht="13" x14ac:dyDescent="0.15"/>
    <row r="9349" customFormat="1" ht="13" x14ac:dyDescent="0.15"/>
    <row r="9350" customFormat="1" ht="13" x14ac:dyDescent="0.15"/>
    <row r="9351" customFormat="1" ht="13" x14ac:dyDescent="0.15"/>
    <row r="9352" customFormat="1" ht="13" x14ac:dyDescent="0.15"/>
    <row r="9353" customFormat="1" ht="13" x14ac:dyDescent="0.15"/>
    <row r="9354" customFormat="1" ht="13" x14ac:dyDescent="0.15"/>
    <row r="9355" customFormat="1" ht="13" x14ac:dyDescent="0.15"/>
    <row r="9356" customFormat="1" ht="13" x14ac:dyDescent="0.15"/>
    <row r="9357" customFormat="1" ht="13" x14ac:dyDescent="0.15"/>
    <row r="9358" customFormat="1" ht="13" x14ac:dyDescent="0.15"/>
    <row r="9359" customFormat="1" ht="13" x14ac:dyDescent="0.15"/>
    <row r="9360" customFormat="1" ht="13" x14ac:dyDescent="0.15"/>
    <row r="9361" customFormat="1" ht="13" x14ac:dyDescent="0.15"/>
    <row r="9362" customFormat="1" ht="13" x14ac:dyDescent="0.15"/>
    <row r="9363" customFormat="1" ht="13" x14ac:dyDescent="0.15"/>
    <row r="9364" customFormat="1" ht="13" x14ac:dyDescent="0.15"/>
    <row r="9365" customFormat="1" ht="13" x14ac:dyDescent="0.15"/>
    <row r="9366" customFormat="1" ht="13" x14ac:dyDescent="0.15"/>
    <row r="9367" customFormat="1" ht="13" x14ac:dyDescent="0.15"/>
    <row r="9368" customFormat="1" ht="13" x14ac:dyDescent="0.15"/>
    <row r="9369" customFormat="1" ht="13" x14ac:dyDescent="0.15"/>
    <row r="9370" customFormat="1" ht="13" x14ac:dyDescent="0.15"/>
    <row r="9371" customFormat="1" ht="13" x14ac:dyDescent="0.15"/>
    <row r="9372" customFormat="1" ht="13" x14ac:dyDescent="0.15"/>
    <row r="9373" customFormat="1" ht="13" x14ac:dyDescent="0.15"/>
    <row r="9374" customFormat="1" ht="13" x14ac:dyDescent="0.15"/>
    <row r="9375" customFormat="1" ht="13" x14ac:dyDescent="0.15"/>
    <row r="9376" customFormat="1" ht="13" x14ac:dyDescent="0.15"/>
    <row r="9377" customFormat="1" ht="13" x14ac:dyDescent="0.15"/>
    <row r="9378" customFormat="1" ht="13" x14ac:dyDescent="0.15"/>
    <row r="9379" customFormat="1" ht="13" x14ac:dyDescent="0.15"/>
    <row r="9380" customFormat="1" ht="13" x14ac:dyDescent="0.15"/>
    <row r="9381" customFormat="1" ht="13" x14ac:dyDescent="0.15"/>
    <row r="9382" customFormat="1" ht="13" x14ac:dyDescent="0.15"/>
    <row r="9383" customFormat="1" ht="13" x14ac:dyDescent="0.15"/>
    <row r="9384" customFormat="1" ht="13" x14ac:dyDescent="0.15"/>
    <row r="9385" customFormat="1" ht="13" x14ac:dyDescent="0.15"/>
    <row r="9386" customFormat="1" ht="13" x14ac:dyDescent="0.15"/>
    <row r="9387" customFormat="1" ht="13" x14ac:dyDescent="0.15"/>
    <row r="9388" customFormat="1" ht="13" x14ac:dyDescent="0.15"/>
    <row r="9389" customFormat="1" ht="13" x14ac:dyDescent="0.15"/>
    <row r="9390" customFormat="1" ht="13" x14ac:dyDescent="0.15"/>
    <row r="9391" customFormat="1" ht="13" x14ac:dyDescent="0.15"/>
    <row r="9392" customFormat="1" ht="13" x14ac:dyDescent="0.15"/>
    <row r="9393" customFormat="1" ht="13" x14ac:dyDescent="0.15"/>
    <row r="9394" customFormat="1" ht="13" x14ac:dyDescent="0.15"/>
    <row r="9395" customFormat="1" ht="13" x14ac:dyDescent="0.15"/>
    <row r="9396" customFormat="1" ht="13" x14ac:dyDescent="0.15"/>
    <row r="9397" customFormat="1" ht="13" x14ac:dyDescent="0.15"/>
    <row r="9398" customFormat="1" ht="13" x14ac:dyDescent="0.15"/>
    <row r="9399" customFormat="1" ht="13" x14ac:dyDescent="0.15"/>
    <row r="9400" customFormat="1" ht="13" x14ac:dyDescent="0.15"/>
    <row r="9401" customFormat="1" ht="13" x14ac:dyDescent="0.15"/>
    <row r="9402" customFormat="1" ht="13" x14ac:dyDescent="0.15"/>
    <row r="9403" customFormat="1" ht="13" x14ac:dyDescent="0.15"/>
    <row r="9404" customFormat="1" ht="13" x14ac:dyDescent="0.15"/>
    <row r="9405" customFormat="1" ht="13" x14ac:dyDescent="0.15"/>
    <row r="9406" customFormat="1" ht="13" x14ac:dyDescent="0.15"/>
    <row r="9407" customFormat="1" ht="13" x14ac:dyDescent="0.15"/>
    <row r="9408" customFormat="1" ht="13" x14ac:dyDescent="0.15"/>
    <row r="9409" customFormat="1" ht="13" x14ac:dyDescent="0.15"/>
    <row r="9410" customFormat="1" ht="13" x14ac:dyDescent="0.15"/>
    <row r="9411" customFormat="1" ht="13" x14ac:dyDescent="0.15"/>
    <row r="9412" customFormat="1" ht="13" x14ac:dyDescent="0.15"/>
    <row r="9413" customFormat="1" ht="13" x14ac:dyDescent="0.15"/>
    <row r="9414" customFormat="1" ht="13" x14ac:dyDescent="0.15"/>
    <row r="9415" customFormat="1" ht="13" x14ac:dyDescent="0.15"/>
    <row r="9416" customFormat="1" ht="13" x14ac:dyDescent="0.15"/>
    <row r="9417" customFormat="1" ht="13" x14ac:dyDescent="0.15"/>
    <row r="9418" customFormat="1" ht="13" x14ac:dyDescent="0.15"/>
    <row r="9419" customFormat="1" ht="13" x14ac:dyDescent="0.15"/>
    <row r="9420" customFormat="1" ht="13" x14ac:dyDescent="0.15"/>
    <row r="9421" customFormat="1" ht="13" x14ac:dyDescent="0.15"/>
    <row r="9422" customFormat="1" ht="13" x14ac:dyDescent="0.15"/>
    <row r="9423" customFormat="1" ht="13" x14ac:dyDescent="0.15"/>
    <row r="9424" customFormat="1" ht="13" x14ac:dyDescent="0.15"/>
    <row r="9425" customFormat="1" ht="13" x14ac:dyDescent="0.15"/>
    <row r="9426" customFormat="1" ht="13" x14ac:dyDescent="0.15"/>
    <row r="9427" customFormat="1" ht="13" x14ac:dyDescent="0.15"/>
    <row r="9428" customFormat="1" ht="13" x14ac:dyDescent="0.15"/>
    <row r="9429" customFormat="1" ht="13" x14ac:dyDescent="0.15"/>
    <row r="9430" customFormat="1" ht="13" x14ac:dyDescent="0.15"/>
    <row r="9431" customFormat="1" ht="13" x14ac:dyDescent="0.15"/>
    <row r="9432" customFormat="1" ht="13" x14ac:dyDescent="0.15"/>
    <row r="9433" customFormat="1" ht="13" x14ac:dyDescent="0.15"/>
    <row r="9434" customFormat="1" ht="13" x14ac:dyDescent="0.15"/>
    <row r="9435" customFormat="1" ht="13" x14ac:dyDescent="0.15"/>
    <row r="9436" customFormat="1" ht="13" x14ac:dyDescent="0.15"/>
    <row r="9437" customFormat="1" ht="13" x14ac:dyDescent="0.15"/>
    <row r="9438" customFormat="1" ht="13" x14ac:dyDescent="0.15"/>
    <row r="9439" customFormat="1" ht="13" x14ac:dyDescent="0.15"/>
    <row r="9440" customFormat="1" ht="13" x14ac:dyDescent="0.15"/>
    <row r="9441" customFormat="1" ht="13" x14ac:dyDescent="0.15"/>
    <row r="9442" customFormat="1" ht="13" x14ac:dyDescent="0.15"/>
    <row r="9443" customFormat="1" ht="13" x14ac:dyDescent="0.15"/>
    <row r="9444" customFormat="1" ht="13" x14ac:dyDescent="0.15"/>
    <row r="9445" customFormat="1" ht="13" x14ac:dyDescent="0.15"/>
    <row r="9446" customFormat="1" ht="13" x14ac:dyDescent="0.15"/>
    <row r="9447" customFormat="1" ht="13" x14ac:dyDescent="0.15"/>
    <row r="9448" customFormat="1" ht="13" x14ac:dyDescent="0.15"/>
    <row r="9449" customFormat="1" ht="13" x14ac:dyDescent="0.15"/>
    <row r="9450" customFormat="1" ht="13" x14ac:dyDescent="0.15"/>
    <row r="9451" customFormat="1" ht="13" x14ac:dyDescent="0.15"/>
    <row r="9452" customFormat="1" ht="13" x14ac:dyDescent="0.15"/>
    <row r="9453" customFormat="1" ht="13" x14ac:dyDescent="0.15"/>
    <row r="9454" customFormat="1" ht="13" x14ac:dyDescent="0.15"/>
    <row r="9455" customFormat="1" ht="13" x14ac:dyDescent="0.15"/>
    <row r="9456" customFormat="1" ht="13" x14ac:dyDescent="0.15"/>
    <row r="9457" customFormat="1" ht="13" x14ac:dyDescent="0.15"/>
    <row r="9458" customFormat="1" ht="13" x14ac:dyDescent="0.15"/>
    <row r="9459" customFormat="1" ht="13" x14ac:dyDescent="0.15"/>
    <row r="9460" customFormat="1" ht="13" x14ac:dyDescent="0.15"/>
    <row r="9461" customFormat="1" ht="13" x14ac:dyDescent="0.15"/>
    <row r="9462" customFormat="1" ht="13" x14ac:dyDescent="0.15"/>
    <row r="9463" customFormat="1" ht="13" x14ac:dyDescent="0.15"/>
    <row r="9464" customFormat="1" ht="13" x14ac:dyDescent="0.15"/>
    <row r="9465" customFormat="1" ht="13" x14ac:dyDescent="0.15"/>
    <row r="9466" customFormat="1" ht="13" x14ac:dyDescent="0.15"/>
    <row r="9467" customFormat="1" ht="13" x14ac:dyDescent="0.15"/>
    <row r="9468" customFormat="1" ht="13" x14ac:dyDescent="0.15"/>
    <row r="9469" customFormat="1" ht="13" x14ac:dyDescent="0.15"/>
    <row r="9470" customFormat="1" ht="13" x14ac:dyDescent="0.15"/>
    <row r="9471" customFormat="1" ht="13" x14ac:dyDescent="0.15"/>
    <row r="9472" customFormat="1" ht="13" x14ac:dyDescent="0.15"/>
    <row r="9473" customFormat="1" ht="13" x14ac:dyDescent="0.15"/>
    <row r="9474" customFormat="1" ht="13" x14ac:dyDescent="0.15"/>
    <row r="9475" customFormat="1" ht="13" x14ac:dyDescent="0.15"/>
    <row r="9476" customFormat="1" ht="13" x14ac:dyDescent="0.15"/>
    <row r="9477" customFormat="1" ht="13" x14ac:dyDescent="0.15"/>
    <row r="9478" customFormat="1" ht="13" x14ac:dyDescent="0.15"/>
    <row r="9479" customFormat="1" ht="13" x14ac:dyDescent="0.15"/>
    <row r="9480" customFormat="1" ht="13" x14ac:dyDescent="0.15"/>
    <row r="9481" customFormat="1" ht="13" x14ac:dyDescent="0.15"/>
    <row r="9482" customFormat="1" ht="13" x14ac:dyDescent="0.15"/>
    <row r="9483" customFormat="1" ht="13" x14ac:dyDescent="0.15"/>
    <row r="9484" customFormat="1" ht="13" x14ac:dyDescent="0.15"/>
    <row r="9485" customFormat="1" ht="13" x14ac:dyDescent="0.15"/>
    <row r="9486" customFormat="1" ht="13" x14ac:dyDescent="0.15"/>
    <row r="9487" customFormat="1" ht="13" x14ac:dyDescent="0.15"/>
    <row r="9488" customFormat="1" ht="13" x14ac:dyDescent="0.15"/>
    <row r="9489" customFormat="1" ht="13" x14ac:dyDescent="0.15"/>
    <row r="9490" customFormat="1" ht="13" x14ac:dyDescent="0.15"/>
    <row r="9491" customFormat="1" ht="13" x14ac:dyDescent="0.15"/>
    <row r="9492" customFormat="1" ht="13" x14ac:dyDescent="0.15"/>
    <row r="9493" customFormat="1" ht="13" x14ac:dyDescent="0.15"/>
    <row r="9494" customFormat="1" ht="13" x14ac:dyDescent="0.15"/>
    <row r="9495" customFormat="1" ht="13" x14ac:dyDescent="0.15"/>
    <row r="9496" customFormat="1" ht="13" x14ac:dyDescent="0.15"/>
    <row r="9497" customFormat="1" ht="13" x14ac:dyDescent="0.15"/>
    <row r="9498" customFormat="1" ht="13" x14ac:dyDescent="0.15"/>
    <row r="9499" customFormat="1" ht="13" x14ac:dyDescent="0.15"/>
    <row r="9500" customFormat="1" ht="13" x14ac:dyDescent="0.15"/>
    <row r="9501" customFormat="1" ht="13" x14ac:dyDescent="0.15"/>
    <row r="9502" customFormat="1" ht="13" x14ac:dyDescent="0.15"/>
    <row r="9503" customFormat="1" ht="13" x14ac:dyDescent="0.15"/>
    <row r="9504" customFormat="1" ht="13" x14ac:dyDescent="0.15"/>
    <row r="9505" customFormat="1" ht="13" x14ac:dyDescent="0.15"/>
    <row r="9506" customFormat="1" ht="13" x14ac:dyDescent="0.15"/>
    <row r="9507" customFormat="1" ht="13" x14ac:dyDescent="0.15"/>
    <row r="9508" customFormat="1" ht="13" x14ac:dyDescent="0.15"/>
    <row r="9509" customFormat="1" ht="13" x14ac:dyDescent="0.15"/>
    <row r="9510" customFormat="1" ht="13" x14ac:dyDescent="0.15"/>
    <row r="9511" customFormat="1" ht="13" x14ac:dyDescent="0.15"/>
    <row r="9512" customFormat="1" ht="13" x14ac:dyDescent="0.15"/>
    <row r="9513" customFormat="1" ht="13" x14ac:dyDescent="0.15"/>
    <row r="9514" customFormat="1" ht="13" x14ac:dyDescent="0.15"/>
    <row r="9515" customFormat="1" ht="13" x14ac:dyDescent="0.15"/>
    <row r="9516" customFormat="1" ht="13" x14ac:dyDescent="0.15"/>
    <row r="9517" customFormat="1" ht="13" x14ac:dyDescent="0.15"/>
    <row r="9518" customFormat="1" ht="13" x14ac:dyDescent="0.15"/>
    <row r="9519" customFormat="1" ht="13" x14ac:dyDescent="0.15"/>
    <row r="9520" customFormat="1" ht="13" x14ac:dyDescent="0.15"/>
    <row r="9521" customFormat="1" ht="13" x14ac:dyDescent="0.15"/>
    <row r="9522" customFormat="1" ht="13" x14ac:dyDescent="0.15"/>
    <row r="9523" customFormat="1" ht="13" x14ac:dyDescent="0.15"/>
    <row r="9524" customFormat="1" ht="13" x14ac:dyDescent="0.15"/>
    <row r="9525" customFormat="1" ht="13" x14ac:dyDescent="0.15"/>
    <row r="9526" customFormat="1" ht="13" x14ac:dyDescent="0.15"/>
    <row r="9527" customFormat="1" ht="13" x14ac:dyDescent="0.15"/>
    <row r="9528" customFormat="1" ht="13" x14ac:dyDescent="0.15"/>
    <row r="9529" customFormat="1" ht="13" x14ac:dyDescent="0.15"/>
    <row r="9530" customFormat="1" ht="13" x14ac:dyDescent="0.15"/>
    <row r="9531" customFormat="1" ht="13" x14ac:dyDescent="0.15"/>
    <row r="9532" customFormat="1" ht="13" x14ac:dyDescent="0.15"/>
    <row r="9533" customFormat="1" ht="13" x14ac:dyDescent="0.15"/>
    <row r="9534" customFormat="1" ht="13" x14ac:dyDescent="0.15"/>
    <row r="9535" customFormat="1" ht="13" x14ac:dyDescent="0.15"/>
    <row r="9536" customFormat="1" ht="13" x14ac:dyDescent="0.15"/>
    <row r="9537" customFormat="1" ht="13" x14ac:dyDescent="0.15"/>
    <row r="9538" customFormat="1" ht="13" x14ac:dyDescent="0.15"/>
    <row r="9539" customFormat="1" ht="13" x14ac:dyDescent="0.15"/>
    <row r="9540" customFormat="1" ht="13" x14ac:dyDescent="0.15"/>
    <row r="9541" customFormat="1" ht="13" x14ac:dyDescent="0.15"/>
    <row r="9542" customFormat="1" ht="13" x14ac:dyDescent="0.15"/>
    <row r="9543" customFormat="1" ht="13" x14ac:dyDescent="0.15"/>
    <row r="9544" customFormat="1" ht="13" x14ac:dyDescent="0.15"/>
    <row r="9545" customFormat="1" ht="13" x14ac:dyDescent="0.15"/>
    <row r="9546" customFormat="1" ht="13" x14ac:dyDescent="0.15"/>
    <row r="9547" customFormat="1" ht="13" x14ac:dyDescent="0.15"/>
    <row r="9548" customFormat="1" ht="13" x14ac:dyDescent="0.15"/>
    <row r="9549" customFormat="1" ht="13" x14ac:dyDescent="0.15"/>
    <row r="9550" customFormat="1" ht="13" x14ac:dyDescent="0.15"/>
    <row r="9551" customFormat="1" ht="13" x14ac:dyDescent="0.15"/>
    <row r="9552" customFormat="1" ht="13" x14ac:dyDescent="0.15"/>
    <row r="9553" customFormat="1" ht="13" x14ac:dyDescent="0.15"/>
    <row r="9554" customFormat="1" ht="13" x14ac:dyDescent="0.15"/>
    <row r="9555" customFormat="1" ht="13" x14ac:dyDescent="0.15"/>
    <row r="9556" customFormat="1" ht="13" x14ac:dyDescent="0.15"/>
    <row r="9557" customFormat="1" ht="13" x14ac:dyDescent="0.15"/>
    <row r="9558" customFormat="1" ht="13" x14ac:dyDescent="0.15"/>
    <row r="9559" customFormat="1" ht="13" x14ac:dyDescent="0.15"/>
    <row r="9560" customFormat="1" ht="13" x14ac:dyDescent="0.15"/>
    <row r="9561" customFormat="1" ht="13" x14ac:dyDescent="0.15"/>
    <row r="9562" customFormat="1" ht="13" x14ac:dyDescent="0.15"/>
    <row r="9563" customFormat="1" ht="13" x14ac:dyDescent="0.15"/>
    <row r="9564" customFormat="1" ht="13" x14ac:dyDescent="0.15"/>
    <row r="9565" customFormat="1" ht="13" x14ac:dyDescent="0.15"/>
    <row r="9566" customFormat="1" ht="13" x14ac:dyDescent="0.15"/>
    <row r="9567" customFormat="1" ht="13" x14ac:dyDescent="0.15"/>
    <row r="9568" customFormat="1" ht="13" x14ac:dyDescent="0.15"/>
    <row r="9569" customFormat="1" ht="13" x14ac:dyDescent="0.15"/>
    <row r="9570" customFormat="1" ht="13" x14ac:dyDescent="0.15"/>
    <row r="9571" customFormat="1" ht="13" x14ac:dyDescent="0.15"/>
    <row r="9572" customFormat="1" ht="13" x14ac:dyDescent="0.15"/>
    <row r="9573" customFormat="1" ht="13" x14ac:dyDescent="0.15"/>
    <row r="9574" customFormat="1" ht="13" x14ac:dyDescent="0.15"/>
    <row r="9575" customFormat="1" ht="13" x14ac:dyDescent="0.15"/>
    <row r="9576" customFormat="1" ht="13" x14ac:dyDescent="0.15"/>
    <row r="9577" customFormat="1" ht="13" x14ac:dyDescent="0.15"/>
    <row r="9578" customFormat="1" ht="13" x14ac:dyDescent="0.15"/>
    <row r="9579" customFormat="1" ht="13" x14ac:dyDescent="0.15"/>
    <row r="9580" customFormat="1" ht="13" x14ac:dyDescent="0.15"/>
    <row r="9581" customFormat="1" ht="13" x14ac:dyDescent="0.15"/>
    <row r="9582" customFormat="1" ht="13" x14ac:dyDescent="0.15"/>
    <row r="9583" customFormat="1" ht="13" x14ac:dyDescent="0.15"/>
    <row r="9584" customFormat="1" ht="13" x14ac:dyDescent="0.15"/>
    <row r="9585" customFormat="1" ht="13" x14ac:dyDescent="0.15"/>
    <row r="9586" customFormat="1" ht="13" x14ac:dyDescent="0.15"/>
    <row r="9587" customFormat="1" ht="13" x14ac:dyDescent="0.15"/>
    <row r="9588" customFormat="1" ht="13" x14ac:dyDescent="0.15"/>
    <row r="9589" customFormat="1" ht="13" x14ac:dyDescent="0.15"/>
    <row r="9590" customFormat="1" ht="13" x14ac:dyDescent="0.15"/>
    <row r="9591" customFormat="1" ht="13" x14ac:dyDescent="0.15"/>
    <row r="9592" customFormat="1" ht="13" x14ac:dyDescent="0.15"/>
    <row r="9593" customFormat="1" ht="13" x14ac:dyDescent="0.15"/>
    <row r="9594" customFormat="1" ht="13" x14ac:dyDescent="0.15"/>
    <row r="9595" customFormat="1" ht="13" x14ac:dyDescent="0.15"/>
    <row r="9596" customFormat="1" ht="13" x14ac:dyDescent="0.15"/>
    <row r="9597" customFormat="1" ht="13" x14ac:dyDescent="0.15"/>
    <row r="9598" customFormat="1" ht="13" x14ac:dyDescent="0.15"/>
    <row r="9599" customFormat="1" ht="13" x14ac:dyDescent="0.15"/>
    <row r="9600" customFormat="1" ht="13" x14ac:dyDescent="0.15"/>
    <row r="9601" customFormat="1" ht="13" x14ac:dyDescent="0.15"/>
    <row r="9602" customFormat="1" ht="13" x14ac:dyDescent="0.15"/>
    <row r="9603" customFormat="1" ht="13" x14ac:dyDescent="0.15"/>
    <row r="9604" customFormat="1" ht="13" x14ac:dyDescent="0.15"/>
    <row r="9605" customFormat="1" ht="13" x14ac:dyDescent="0.15"/>
    <row r="9606" customFormat="1" ht="13" x14ac:dyDescent="0.15"/>
    <row r="9607" customFormat="1" ht="13" x14ac:dyDescent="0.15"/>
    <row r="9608" customFormat="1" ht="13" x14ac:dyDescent="0.15"/>
    <row r="9609" customFormat="1" ht="13" x14ac:dyDescent="0.15"/>
    <row r="9610" customFormat="1" ht="13" x14ac:dyDescent="0.15"/>
    <row r="9611" customFormat="1" ht="13" x14ac:dyDescent="0.15"/>
    <row r="9612" customFormat="1" ht="13" x14ac:dyDescent="0.15"/>
    <row r="9613" customFormat="1" ht="13" x14ac:dyDescent="0.15"/>
    <row r="9614" customFormat="1" ht="13" x14ac:dyDescent="0.15"/>
    <row r="9615" customFormat="1" ht="13" x14ac:dyDescent="0.15"/>
    <row r="9616" customFormat="1" ht="13" x14ac:dyDescent="0.15"/>
    <row r="9617" customFormat="1" ht="13" x14ac:dyDescent="0.15"/>
    <row r="9618" customFormat="1" ht="13" x14ac:dyDescent="0.15"/>
    <row r="9619" customFormat="1" ht="13" x14ac:dyDescent="0.15"/>
    <row r="9620" customFormat="1" ht="13" x14ac:dyDescent="0.15"/>
    <row r="9621" customFormat="1" ht="13" x14ac:dyDescent="0.15"/>
    <row r="9622" customFormat="1" ht="13" x14ac:dyDescent="0.15"/>
    <row r="9623" customFormat="1" ht="13" x14ac:dyDescent="0.15"/>
    <row r="9624" customFormat="1" ht="13" x14ac:dyDescent="0.15"/>
    <row r="9625" customFormat="1" ht="13" x14ac:dyDescent="0.15"/>
    <row r="9626" customFormat="1" ht="13" x14ac:dyDescent="0.15"/>
    <row r="9627" customFormat="1" ht="13" x14ac:dyDescent="0.15"/>
    <row r="9628" customFormat="1" ht="13" x14ac:dyDescent="0.15"/>
    <row r="9629" customFormat="1" ht="13" x14ac:dyDescent="0.15"/>
    <row r="9630" customFormat="1" ht="13" x14ac:dyDescent="0.15"/>
    <row r="9631" customFormat="1" ht="13" x14ac:dyDescent="0.15"/>
    <row r="9632" customFormat="1" ht="13" x14ac:dyDescent="0.15"/>
    <row r="9633" customFormat="1" ht="13" x14ac:dyDescent="0.15"/>
    <row r="9634" customFormat="1" ht="13" x14ac:dyDescent="0.15"/>
    <row r="9635" customFormat="1" ht="13" x14ac:dyDescent="0.15"/>
    <row r="9636" customFormat="1" ht="13" x14ac:dyDescent="0.15"/>
    <row r="9637" customFormat="1" ht="13" x14ac:dyDescent="0.15"/>
    <row r="9638" customFormat="1" ht="13" x14ac:dyDescent="0.15"/>
    <row r="9639" customFormat="1" ht="13" x14ac:dyDescent="0.15"/>
    <row r="9640" customFormat="1" ht="13" x14ac:dyDescent="0.15"/>
    <row r="9641" customFormat="1" ht="13" x14ac:dyDescent="0.15"/>
    <row r="9642" customFormat="1" ht="13" x14ac:dyDescent="0.15"/>
    <row r="9643" customFormat="1" ht="13" x14ac:dyDescent="0.15"/>
    <row r="9644" customFormat="1" ht="13" x14ac:dyDescent="0.15"/>
    <row r="9645" customFormat="1" ht="13" x14ac:dyDescent="0.15"/>
    <row r="9646" customFormat="1" ht="13" x14ac:dyDescent="0.15"/>
    <row r="9647" customFormat="1" ht="13" x14ac:dyDescent="0.15"/>
    <row r="9648" customFormat="1" ht="13" x14ac:dyDescent="0.15"/>
    <row r="9649" customFormat="1" ht="13" x14ac:dyDescent="0.15"/>
    <row r="9650" customFormat="1" ht="13" x14ac:dyDescent="0.15"/>
    <row r="9651" customFormat="1" ht="13" x14ac:dyDescent="0.15"/>
    <row r="9652" customFormat="1" ht="13" x14ac:dyDescent="0.15"/>
    <row r="9653" customFormat="1" ht="13" x14ac:dyDescent="0.15"/>
    <row r="9654" customFormat="1" ht="13" x14ac:dyDescent="0.15"/>
    <row r="9655" customFormat="1" ht="13" x14ac:dyDescent="0.15"/>
    <row r="9656" customFormat="1" ht="13" x14ac:dyDescent="0.15"/>
    <row r="9657" customFormat="1" ht="13" x14ac:dyDescent="0.15"/>
    <row r="9658" customFormat="1" ht="13" x14ac:dyDescent="0.15"/>
    <row r="9659" customFormat="1" ht="13" x14ac:dyDescent="0.15"/>
    <row r="9660" customFormat="1" ht="13" x14ac:dyDescent="0.15"/>
    <row r="9661" customFormat="1" ht="13" x14ac:dyDescent="0.15"/>
    <row r="9662" customFormat="1" ht="13" x14ac:dyDescent="0.15"/>
    <row r="9663" customFormat="1" ht="13" x14ac:dyDescent="0.15"/>
    <row r="9664" customFormat="1" ht="13" x14ac:dyDescent="0.15"/>
    <row r="9665" customFormat="1" ht="13" x14ac:dyDescent="0.15"/>
    <row r="9666" customFormat="1" ht="13" x14ac:dyDescent="0.15"/>
    <row r="9667" customFormat="1" ht="13" x14ac:dyDescent="0.15"/>
    <row r="9668" customFormat="1" ht="13" x14ac:dyDescent="0.15"/>
    <row r="9669" customFormat="1" ht="13" x14ac:dyDescent="0.15"/>
    <row r="9670" customFormat="1" ht="13" x14ac:dyDescent="0.15"/>
    <row r="9671" customFormat="1" ht="13" x14ac:dyDescent="0.15"/>
    <row r="9672" customFormat="1" ht="13" x14ac:dyDescent="0.15"/>
    <row r="9673" customFormat="1" ht="13" x14ac:dyDescent="0.15"/>
    <row r="9674" customFormat="1" ht="13" x14ac:dyDescent="0.15"/>
    <row r="9675" customFormat="1" ht="13" x14ac:dyDescent="0.15"/>
    <row r="9676" customFormat="1" ht="13" x14ac:dyDescent="0.15"/>
    <row r="9677" customFormat="1" ht="13" x14ac:dyDescent="0.15"/>
    <row r="9678" customFormat="1" ht="13" x14ac:dyDescent="0.15"/>
    <row r="9679" customFormat="1" ht="13" x14ac:dyDescent="0.15"/>
    <row r="9680" customFormat="1" ht="13" x14ac:dyDescent="0.15"/>
    <row r="9681" customFormat="1" ht="13" x14ac:dyDescent="0.15"/>
    <row r="9682" customFormat="1" ht="13" x14ac:dyDescent="0.15"/>
    <row r="9683" customFormat="1" ht="13" x14ac:dyDescent="0.15"/>
    <row r="9684" customFormat="1" ht="13" x14ac:dyDescent="0.15"/>
    <row r="9685" customFormat="1" ht="13" x14ac:dyDescent="0.15"/>
    <row r="9686" customFormat="1" ht="13" x14ac:dyDescent="0.15"/>
    <row r="9687" customFormat="1" ht="13" x14ac:dyDescent="0.15"/>
    <row r="9688" customFormat="1" ht="13" x14ac:dyDescent="0.15"/>
    <row r="9689" customFormat="1" ht="13" x14ac:dyDescent="0.15"/>
    <row r="9690" customFormat="1" ht="13" x14ac:dyDescent="0.15"/>
    <row r="9691" customFormat="1" ht="13" x14ac:dyDescent="0.15"/>
    <row r="9692" customFormat="1" ht="13" x14ac:dyDescent="0.15"/>
    <row r="9693" customFormat="1" ht="13" x14ac:dyDescent="0.15"/>
    <row r="9694" customFormat="1" ht="13" x14ac:dyDescent="0.15"/>
    <row r="9695" customFormat="1" ht="13" x14ac:dyDescent="0.15"/>
    <row r="9696" customFormat="1" ht="13" x14ac:dyDescent="0.15"/>
    <row r="9697" customFormat="1" ht="13" x14ac:dyDescent="0.15"/>
    <row r="9698" customFormat="1" ht="13" x14ac:dyDescent="0.15"/>
    <row r="9699" customFormat="1" ht="13" x14ac:dyDescent="0.15"/>
    <row r="9700" customFormat="1" ht="13" x14ac:dyDescent="0.15"/>
    <row r="9701" customFormat="1" ht="13" x14ac:dyDescent="0.15"/>
    <row r="9702" customFormat="1" ht="13" x14ac:dyDescent="0.15"/>
    <row r="9703" customFormat="1" ht="13" x14ac:dyDescent="0.15"/>
    <row r="9704" customFormat="1" ht="13" x14ac:dyDescent="0.15"/>
    <row r="9705" customFormat="1" ht="13" x14ac:dyDescent="0.15"/>
    <row r="9706" customFormat="1" ht="13" x14ac:dyDescent="0.15"/>
    <row r="9707" customFormat="1" ht="13" x14ac:dyDescent="0.15"/>
    <row r="9708" customFormat="1" ht="13" x14ac:dyDescent="0.15"/>
    <row r="9709" customFormat="1" ht="13" x14ac:dyDescent="0.15"/>
    <row r="9710" customFormat="1" ht="13" x14ac:dyDescent="0.15"/>
    <row r="9711" customFormat="1" ht="13" x14ac:dyDescent="0.15"/>
    <row r="9712" customFormat="1" ht="13" x14ac:dyDescent="0.15"/>
    <row r="9713" customFormat="1" ht="13" x14ac:dyDescent="0.15"/>
    <row r="9714" customFormat="1" ht="13" x14ac:dyDescent="0.15"/>
    <row r="9715" customFormat="1" ht="13" x14ac:dyDescent="0.15"/>
    <row r="9716" customFormat="1" ht="13" x14ac:dyDescent="0.15"/>
    <row r="9717" customFormat="1" ht="13" x14ac:dyDescent="0.15"/>
    <row r="9718" customFormat="1" ht="13" x14ac:dyDescent="0.15"/>
    <row r="9719" customFormat="1" ht="13" x14ac:dyDescent="0.15"/>
    <row r="9720" customFormat="1" ht="13" x14ac:dyDescent="0.15"/>
    <row r="9721" customFormat="1" ht="13" x14ac:dyDescent="0.15"/>
    <row r="9722" customFormat="1" ht="13" x14ac:dyDescent="0.15"/>
    <row r="9723" customFormat="1" ht="13" x14ac:dyDescent="0.15"/>
    <row r="9724" customFormat="1" ht="13" x14ac:dyDescent="0.15"/>
    <row r="9725" customFormat="1" ht="13" x14ac:dyDescent="0.15"/>
    <row r="9726" customFormat="1" ht="13" x14ac:dyDescent="0.15"/>
    <row r="9727" customFormat="1" ht="13" x14ac:dyDescent="0.15"/>
    <row r="9728" customFormat="1" ht="13" x14ac:dyDescent="0.15"/>
    <row r="9729" customFormat="1" ht="13" x14ac:dyDescent="0.15"/>
    <row r="9730" customFormat="1" ht="13" x14ac:dyDescent="0.15"/>
    <row r="9731" customFormat="1" ht="13" x14ac:dyDescent="0.15"/>
    <row r="9732" customFormat="1" ht="13" x14ac:dyDescent="0.15"/>
    <row r="9733" customFormat="1" ht="13" x14ac:dyDescent="0.15"/>
    <row r="9734" customFormat="1" ht="13" x14ac:dyDescent="0.15"/>
    <row r="9735" customFormat="1" ht="13" x14ac:dyDescent="0.15"/>
    <row r="9736" customFormat="1" ht="13" x14ac:dyDescent="0.15"/>
    <row r="9737" customFormat="1" ht="13" x14ac:dyDescent="0.15"/>
    <row r="9738" customFormat="1" ht="13" x14ac:dyDescent="0.15"/>
    <row r="9739" customFormat="1" ht="13" x14ac:dyDescent="0.15"/>
    <row r="9740" customFormat="1" ht="13" x14ac:dyDescent="0.15"/>
    <row r="9741" customFormat="1" ht="13" x14ac:dyDescent="0.15"/>
    <row r="9742" customFormat="1" ht="13" x14ac:dyDescent="0.15"/>
    <row r="9743" customFormat="1" ht="13" x14ac:dyDescent="0.15"/>
    <row r="9744" customFormat="1" ht="13" x14ac:dyDescent="0.15"/>
    <row r="9745" customFormat="1" ht="13" x14ac:dyDescent="0.15"/>
    <row r="9746" customFormat="1" ht="13" x14ac:dyDescent="0.15"/>
    <row r="9747" customFormat="1" ht="13" x14ac:dyDescent="0.15"/>
    <row r="9748" customFormat="1" ht="13" x14ac:dyDescent="0.15"/>
    <row r="9749" customFormat="1" ht="13" x14ac:dyDescent="0.15"/>
    <row r="9750" customFormat="1" ht="13" x14ac:dyDescent="0.15"/>
    <row r="9751" customFormat="1" ht="13" x14ac:dyDescent="0.15"/>
    <row r="9752" customFormat="1" ht="13" x14ac:dyDescent="0.15"/>
    <row r="9753" customFormat="1" ht="13" x14ac:dyDescent="0.15"/>
    <row r="9754" customFormat="1" ht="13" x14ac:dyDescent="0.15"/>
    <row r="9755" customFormat="1" ht="13" x14ac:dyDescent="0.15"/>
    <row r="9756" customFormat="1" ht="13" x14ac:dyDescent="0.15"/>
    <row r="9757" customFormat="1" ht="13" x14ac:dyDescent="0.15"/>
    <row r="9758" customFormat="1" ht="13" x14ac:dyDescent="0.15"/>
    <row r="9759" customFormat="1" ht="13" x14ac:dyDescent="0.15"/>
    <row r="9760" customFormat="1" ht="13" x14ac:dyDescent="0.15"/>
    <row r="9761" customFormat="1" ht="13" x14ac:dyDescent="0.15"/>
    <row r="9762" customFormat="1" ht="13" x14ac:dyDescent="0.15"/>
    <row r="9763" customFormat="1" ht="13" x14ac:dyDescent="0.15"/>
    <row r="9764" customFormat="1" ht="13" x14ac:dyDescent="0.15"/>
    <row r="9765" customFormat="1" ht="13" x14ac:dyDescent="0.15"/>
    <row r="9766" customFormat="1" ht="13" x14ac:dyDescent="0.15"/>
    <row r="9767" customFormat="1" ht="13" x14ac:dyDescent="0.15"/>
    <row r="9768" customFormat="1" ht="13" x14ac:dyDescent="0.15"/>
    <row r="9769" customFormat="1" ht="13" x14ac:dyDescent="0.15"/>
    <row r="9770" customFormat="1" ht="13" x14ac:dyDescent="0.15"/>
    <row r="9771" customFormat="1" ht="13" x14ac:dyDescent="0.15"/>
    <row r="9772" customFormat="1" ht="13" x14ac:dyDescent="0.15"/>
    <row r="9773" customFormat="1" ht="13" x14ac:dyDescent="0.15"/>
    <row r="9774" customFormat="1" ht="13" x14ac:dyDescent="0.15"/>
    <row r="9775" customFormat="1" ht="13" x14ac:dyDescent="0.15"/>
    <row r="9776" customFormat="1" ht="13" x14ac:dyDescent="0.15"/>
    <row r="9777" customFormat="1" ht="13" x14ac:dyDescent="0.15"/>
    <row r="9778" customFormat="1" ht="13" x14ac:dyDescent="0.15"/>
    <row r="9779" customFormat="1" ht="13" x14ac:dyDescent="0.15"/>
    <row r="9780" customFormat="1" ht="13" x14ac:dyDescent="0.15"/>
    <row r="9781" customFormat="1" ht="13" x14ac:dyDescent="0.15"/>
    <row r="9782" customFormat="1" ht="13" x14ac:dyDescent="0.15"/>
    <row r="9783" customFormat="1" ht="13" x14ac:dyDescent="0.15"/>
    <row r="9784" customFormat="1" ht="13" x14ac:dyDescent="0.15"/>
    <row r="9785" customFormat="1" ht="13" x14ac:dyDescent="0.15"/>
    <row r="9786" customFormat="1" ht="13" x14ac:dyDescent="0.15"/>
    <row r="9787" customFormat="1" ht="13" x14ac:dyDescent="0.15"/>
    <row r="9788" customFormat="1" ht="13" x14ac:dyDescent="0.15"/>
    <row r="9789" customFormat="1" ht="13" x14ac:dyDescent="0.15"/>
    <row r="9790" customFormat="1" ht="13" x14ac:dyDescent="0.15"/>
    <row r="9791" customFormat="1" ht="13" x14ac:dyDescent="0.15"/>
    <row r="9792" customFormat="1" ht="13" x14ac:dyDescent="0.15"/>
    <row r="9793" customFormat="1" ht="13" x14ac:dyDescent="0.15"/>
    <row r="9794" customFormat="1" ht="13" x14ac:dyDescent="0.15"/>
    <row r="9795" customFormat="1" ht="13" x14ac:dyDescent="0.15"/>
    <row r="9796" customFormat="1" ht="13" x14ac:dyDescent="0.15"/>
    <row r="9797" customFormat="1" ht="13" x14ac:dyDescent="0.15"/>
    <row r="9798" customFormat="1" ht="13" x14ac:dyDescent="0.15"/>
    <row r="9799" customFormat="1" ht="13" x14ac:dyDescent="0.15"/>
    <row r="9800" customFormat="1" ht="13" x14ac:dyDescent="0.15"/>
    <row r="9801" customFormat="1" ht="13" x14ac:dyDescent="0.15"/>
    <row r="9802" customFormat="1" ht="13" x14ac:dyDescent="0.15"/>
    <row r="9803" customFormat="1" ht="13" x14ac:dyDescent="0.15"/>
    <row r="9804" customFormat="1" ht="13" x14ac:dyDescent="0.15"/>
    <row r="9805" customFormat="1" ht="13" x14ac:dyDescent="0.15"/>
    <row r="9806" customFormat="1" ht="13" x14ac:dyDescent="0.15"/>
    <row r="9807" customFormat="1" ht="13" x14ac:dyDescent="0.15"/>
    <row r="9808" customFormat="1" ht="13" x14ac:dyDescent="0.15"/>
    <row r="9809" customFormat="1" ht="13" x14ac:dyDescent="0.15"/>
    <row r="9810" customFormat="1" ht="13" x14ac:dyDescent="0.15"/>
    <row r="9811" customFormat="1" ht="13" x14ac:dyDescent="0.15"/>
    <row r="9812" customFormat="1" ht="13" x14ac:dyDescent="0.15"/>
    <row r="9813" customFormat="1" ht="13" x14ac:dyDescent="0.15"/>
    <row r="9814" customFormat="1" ht="13" x14ac:dyDescent="0.15"/>
    <row r="9815" customFormat="1" ht="13" x14ac:dyDescent="0.15"/>
    <row r="9816" customFormat="1" ht="13" x14ac:dyDescent="0.15"/>
    <row r="9817" customFormat="1" ht="13" x14ac:dyDescent="0.15"/>
    <row r="9818" customFormat="1" ht="13" x14ac:dyDescent="0.15"/>
    <row r="9819" customFormat="1" ht="13" x14ac:dyDescent="0.15"/>
    <row r="9820" customFormat="1" ht="13" x14ac:dyDescent="0.15"/>
    <row r="9821" customFormat="1" ht="13" x14ac:dyDescent="0.15"/>
    <row r="9822" customFormat="1" ht="13" x14ac:dyDescent="0.15"/>
    <row r="9823" customFormat="1" ht="13" x14ac:dyDescent="0.15"/>
    <row r="9824" customFormat="1" ht="13" x14ac:dyDescent="0.15"/>
    <row r="9825" customFormat="1" ht="13" x14ac:dyDescent="0.15"/>
    <row r="9826" customFormat="1" ht="13" x14ac:dyDescent="0.15"/>
    <row r="9827" customFormat="1" ht="13" x14ac:dyDescent="0.15"/>
    <row r="9828" customFormat="1" ht="13" x14ac:dyDescent="0.15"/>
    <row r="9829" customFormat="1" ht="13" x14ac:dyDescent="0.15"/>
    <row r="9830" customFormat="1" ht="13" x14ac:dyDescent="0.15"/>
    <row r="9831" customFormat="1" ht="13" x14ac:dyDescent="0.15"/>
    <row r="9832" customFormat="1" ht="13" x14ac:dyDescent="0.15"/>
    <row r="9833" customFormat="1" ht="13" x14ac:dyDescent="0.15"/>
    <row r="9834" customFormat="1" ht="13" x14ac:dyDescent="0.15"/>
    <row r="9835" customFormat="1" ht="13" x14ac:dyDescent="0.15"/>
    <row r="9836" customFormat="1" ht="13" x14ac:dyDescent="0.15"/>
    <row r="9837" customFormat="1" ht="13" x14ac:dyDescent="0.15"/>
    <row r="9838" customFormat="1" ht="13" x14ac:dyDescent="0.15"/>
    <row r="9839" customFormat="1" ht="13" x14ac:dyDescent="0.15"/>
    <row r="9840" customFormat="1" ht="13" x14ac:dyDescent="0.15"/>
    <row r="9841" customFormat="1" ht="13" x14ac:dyDescent="0.15"/>
    <row r="9842" customFormat="1" ht="13" x14ac:dyDescent="0.15"/>
    <row r="9843" customFormat="1" ht="13" x14ac:dyDescent="0.15"/>
    <row r="9844" customFormat="1" ht="13" x14ac:dyDescent="0.15"/>
    <row r="9845" customFormat="1" ht="13" x14ac:dyDescent="0.15"/>
    <row r="9846" customFormat="1" ht="13" x14ac:dyDescent="0.15"/>
    <row r="9847" customFormat="1" ht="13" x14ac:dyDescent="0.15"/>
    <row r="9848" customFormat="1" ht="13" x14ac:dyDescent="0.15"/>
    <row r="9849" customFormat="1" ht="13" x14ac:dyDescent="0.15"/>
    <row r="9850" customFormat="1" ht="13" x14ac:dyDescent="0.15"/>
    <row r="9851" customFormat="1" ht="13" x14ac:dyDescent="0.15"/>
    <row r="9852" customFormat="1" ht="13" x14ac:dyDescent="0.15"/>
    <row r="9853" customFormat="1" ht="13" x14ac:dyDescent="0.15"/>
    <row r="9854" customFormat="1" ht="13" x14ac:dyDescent="0.15"/>
    <row r="9855" customFormat="1" ht="13" x14ac:dyDescent="0.15"/>
    <row r="9856" customFormat="1" ht="13" x14ac:dyDescent="0.15"/>
    <row r="9857" customFormat="1" ht="13" x14ac:dyDescent="0.15"/>
    <row r="9858" customFormat="1" ht="13" x14ac:dyDescent="0.15"/>
    <row r="9859" customFormat="1" ht="13" x14ac:dyDescent="0.15"/>
    <row r="9860" customFormat="1" ht="13" x14ac:dyDescent="0.15"/>
    <row r="9861" customFormat="1" ht="13" x14ac:dyDescent="0.15"/>
    <row r="9862" customFormat="1" ht="13" x14ac:dyDescent="0.15"/>
    <row r="9863" customFormat="1" ht="13" x14ac:dyDescent="0.15"/>
    <row r="9864" customFormat="1" ht="13" x14ac:dyDescent="0.15"/>
    <row r="9865" customFormat="1" ht="13" x14ac:dyDescent="0.15"/>
    <row r="9866" customFormat="1" ht="13" x14ac:dyDescent="0.15"/>
    <row r="9867" customFormat="1" ht="13" x14ac:dyDescent="0.15"/>
    <row r="9868" customFormat="1" ht="13" x14ac:dyDescent="0.15"/>
    <row r="9869" customFormat="1" ht="13" x14ac:dyDescent="0.15"/>
    <row r="9870" customFormat="1" ht="13" x14ac:dyDescent="0.15"/>
    <row r="9871" customFormat="1" ht="13" x14ac:dyDescent="0.15"/>
    <row r="9872" customFormat="1" ht="13" x14ac:dyDescent="0.15"/>
    <row r="9873" customFormat="1" ht="13" x14ac:dyDescent="0.15"/>
    <row r="9874" customFormat="1" ht="13" x14ac:dyDescent="0.15"/>
    <row r="9875" customFormat="1" ht="13" x14ac:dyDescent="0.15"/>
    <row r="9876" customFormat="1" ht="13" x14ac:dyDescent="0.15"/>
    <row r="9877" customFormat="1" ht="13" x14ac:dyDescent="0.15"/>
    <row r="9878" customFormat="1" ht="13" x14ac:dyDescent="0.15"/>
    <row r="9879" customFormat="1" ht="13" x14ac:dyDescent="0.15"/>
    <row r="9880" customFormat="1" ht="13" x14ac:dyDescent="0.15"/>
    <row r="9881" customFormat="1" ht="13" x14ac:dyDescent="0.15"/>
    <row r="9882" customFormat="1" ht="13" x14ac:dyDescent="0.15"/>
    <row r="9883" customFormat="1" ht="13" x14ac:dyDescent="0.15"/>
    <row r="9884" customFormat="1" ht="13" x14ac:dyDescent="0.15"/>
    <row r="9885" customFormat="1" ht="13" x14ac:dyDescent="0.15"/>
    <row r="9886" customFormat="1" ht="13" x14ac:dyDescent="0.15"/>
    <row r="9887" customFormat="1" ht="13" x14ac:dyDescent="0.15"/>
    <row r="9888" customFormat="1" ht="13" x14ac:dyDescent="0.15"/>
    <row r="9889" customFormat="1" ht="13" x14ac:dyDescent="0.15"/>
    <row r="9890" customFormat="1" ht="13" x14ac:dyDescent="0.15"/>
    <row r="9891" customFormat="1" ht="13" x14ac:dyDescent="0.15"/>
    <row r="9892" customFormat="1" ht="13" x14ac:dyDescent="0.15"/>
    <row r="9893" customFormat="1" ht="13" x14ac:dyDescent="0.15"/>
    <row r="9894" customFormat="1" ht="13" x14ac:dyDescent="0.15"/>
    <row r="9895" customFormat="1" ht="13" x14ac:dyDescent="0.15"/>
    <row r="9896" customFormat="1" ht="13" x14ac:dyDescent="0.15"/>
    <row r="9897" customFormat="1" ht="13" x14ac:dyDescent="0.15"/>
    <row r="9898" customFormat="1" ht="13" x14ac:dyDescent="0.15"/>
    <row r="9899" customFormat="1" ht="13" x14ac:dyDescent="0.15"/>
    <row r="9900" customFormat="1" ht="13" x14ac:dyDescent="0.15"/>
    <row r="9901" customFormat="1" ht="13" x14ac:dyDescent="0.15"/>
    <row r="9902" customFormat="1" ht="13" x14ac:dyDescent="0.15"/>
    <row r="9903" customFormat="1" ht="13" x14ac:dyDescent="0.15"/>
    <row r="9904" customFormat="1" ht="13" x14ac:dyDescent="0.15"/>
    <row r="9905" customFormat="1" ht="13" x14ac:dyDescent="0.15"/>
    <row r="9906" customFormat="1" ht="13" x14ac:dyDescent="0.15"/>
    <row r="9907" customFormat="1" ht="13" x14ac:dyDescent="0.15"/>
    <row r="9908" customFormat="1" ht="13" x14ac:dyDescent="0.15"/>
    <row r="9909" customFormat="1" ht="13" x14ac:dyDescent="0.15"/>
    <row r="9910" customFormat="1" ht="13" x14ac:dyDescent="0.15"/>
    <row r="9911" customFormat="1" ht="13" x14ac:dyDescent="0.15"/>
    <row r="9912" customFormat="1" ht="13" x14ac:dyDescent="0.15"/>
    <row r="9913" customFormat="1" ht="13" x14ac:dyDescent="0.15"/>
    <row r="9914" customFormat="1" ht="13" x14ac:dyDescent="0.15"/>
    <row r="9915" customFormat="1" ht="13" x14ac:dyDescent="0.15"/>
    <row r="9916" customFormat="1" ht="13" x14ac:dyDescent="0.15"/>
    <row r="9917" customFormat="1" ht="13" x14ac:dyDescent="0.15"/>
    <row r="9918" customFormat="1" ht="13" x14ac:dyDescent="0.15"/>
    <row r="9919" customFormat="1" ht="13" x14ac:dyDescent="0.15"/>
    <row r="9920" customFormat="1" ht="13" x14ac:dyDescent="0.15"/>
    <row r="9921" customFormat="1" ht="13" x14ac:dyDescent="0.15"/>
    <row r="9922" customFormat="1" ht="13" x14ac:dyDescent="0.15"/>
    <row r="9923" customFormat="1" ht="13" x14ac:dyDescent="0.15"/>
    <row r="9924" customFormat="1" ht="13" x14ac:dyDescent="0.15"/>
    <row r="9925" customFormat="1" ht="13" x14ac:dyDescent="0.15"/>
    <row r="9926" customFormat="1" ht="13" x14ac:dyDescent="0.15"/>
    <row r="9927" customFormat="1" ht="13" x14ac:dyDescent="0.15"/>
    <row r="9928" customFormat="1" ht="13" x14ac:dyDescent="0.15"/>
    <row r="9929" customFormat="1" ht="13" x14ac:dyDescent="0.15"/>
    <row r="9930" customFormat="1" ht="13" x14ac:dyDescent="0.15"/>
    <row r="9931" customFormat="1" ht="13" x14ac:dyDescent="0.15"/>
    <row r="9932" customFormat="1" ht="13" x14ac:dyDescent="0.15"/>
    <row r="9933" customFormat="1" ht="13" x14ac:dyDescent="0.15"/>
    <row r="9934" customFormat="1" ht="13" x14ac:dyDescent="0.15"/>
    <row r="9935" customFormat="1" ht="13" x14ac:dyDescent="0.15"/>
    <row r="9936" customFormat="1" ht="13" x14ac:dyDescent="0.15"/>
    <row r="9937" customFormat="1" ht="13" x14ac:dyDescent="0.15"/>
    <row r="9938" customFormat="1" ht="13" x14ac:dyDescent="0.15"/>
    <row r="9939" customFormat="1" ht="13" x14ac:dyDescent="0.15"/>
    <row r="9940" customFormat="1" ht="13" x14ac:dyDescent="0.15"/>
    <row r="9941" customFormat="1" ht="13" x14ac:dyDescent="0.15"/>
    <row r="9942" customFormat="1" ht="13" x14ac:dyDescent="0.15"/>
    <row r="9943" customFormat="1" ht="13" x14ac:dyDescent="0.15"/>
    <row r="9944" customFormat="1" ht="13" x14ac:dyDescent="0.15"/>
    <row r="9945" customFormat="1" ht="13" x14ac:dyDescent="0.15"/>
    <row r="9946" customFormat="1" ht="13" x14ac:dyDescent="0.15"/>
    <row r="9947" customFormat="1" ht="13" x14ac:dyDescent="0.15"/>
    <row r="9948" customFormat="1" ht="13" x14ac:dyDescent="0.15"/>
    <row r="9949" customFormat="1" ht="13" x14ac:dyDescent="0.15"/>
    <row r="9950" customFormat="1" ht="13" x14ac:dyDescent="0.15"/>
    <row r="9951" customFormat="1" ht="13" x14ac:dyDescent="0.15"/>
    <row r="9952" customFormat="1" ht="13" x14ac:dyDescent="0.15"/>
    <row r="9953" customFormat="1" ht="13" x14ac:dyDescent="0.15"/>
    <row r="9954" customFormat="1" ht="13" x14ac:dyDescent="0.15"/>
    <row r="9955" customFormat="1" ht="13" x14ac:dyDescent="0.15"/>
    <row r="9956" customFormat="1" ht="13" x14ac:dyDescent="0.15"/>
    <row r="9957" customFormat="1" ht="13" x14ac:dyDescent="0.15"/>
    <row r="9958" customFormat="1" ht="13" x14ac:dyDescent="0.15"/>
    <row r="9959" customFormat="1" ht="13" x14ac:dyDescent="0.15"/>
    <row r="9960" customFormat="1" ht="13" x14ac:dyDescent="0.15"/>
    <row r="9961" customFormat="1" ht="13" x14ac:dyDescent="0.15"/>
    <row r="9962" customFormat="1" ht="13" x14ac:dyDescent="0.15"/>
    <row r="9963" customFormat="1" ht="13" x14ac:dyDescent="0.15"/>
    <row r="9964" customFormat="1" ht="13" x14ac:dyDescent="0.15"/>
    <row r="9965" customFormat="1" ht="13" x14ac:dyDescent="0.15"/>
    <row r="9966" customFormat="1" ht="13" x14ac:dyDescent="0.15"/>
    <row r="9967" customFormat="1" ht="13" x14ac:dyDescent="0.15"/>
    <row r="9968" customFormat="1" ht="13" x14ac:dyDescent="0.15"/>
    <row r="9969" customFormat="1" ht="13" x14ac:dyDescent="0.15"/>
    <row r="9970" customFormat="1" ht="13" x14ac:dyDescent="0.15"/>
    <row r="9971" customFormat="1" ht="13" x14ac:dyDescent="0.15"/>
    <row r="9972" customFormat="1" ht="13" x14ac:dyDescent="0.15"/>
    <row r="9973" customFormat="1" ht="13" x14ac:dyDescent="0.15"/>
    <row r="9974" customFormat="1" ht="13" x14ac:dyDescent="0.15"/>
    <row r="9975" customFormat="1" ht="13" x14ac:dyDescent="0.15"/>
    <row r="9976" customFormat="1" ht="13" x14ac:dyDescent="0.15"/>
    <row r="9977" customFormat="1" ht="13" x14ac:dyDescent="0.15"/>
    <row r="9978" customFormat="1" ht="13" x14ac:dyDescent="0.15"/>
    <row r="9979" customFormat="1" ht="13" x14ac:dyDescent="0.15"/>
    <row r="9980" customFormat="1" ht="13" x14ac:dyDescent="0.15"/>
    <row r="9981" customFormat="1" ht="13" x14ac:dyDescent="0.15"/>
    <row r="9982" customFormat="1" ht="13" x14ac:dyDescent="0.15"/>
    <row r="9983" customFormat="1" ht="13" x14ac:dyDescent="0.15"/>
    <row r="9984" customFormat="1" ht="13" x14ac:dyDescent="0.15"/>
    <row r="9985" customFormat="1" ht="13" x14ac:dyDescent="0.15"/>
    <row r="9986" customFormat="1" ht="13" x14ac:dyDescent="0.15"/>
    <row r="9987" customFormat="1" ht="13" x14ac:dyDescent="0.15"/>
    <row r="9988" customFormat="1" ht="13" x14ac:dyDescent="0.15"/>
    <row r="9989" customFormat="1" ht="13" x14ac:dyDescent="0.15"/>
    <row r="9990" customFormat="1" ht="13" x14ac:dyDescent="0.15"/>
    <row r="9991" customFormat="1" ht="13" x14ac:dyDescent="0.15"/>
    <row r="9992" customFormat="1" ht="13" x14ac:dyDescent="0.15"/>
    <row r="9993" customFormat="1" ht="13" x14ac:dyDescent="0.15"/>
    <row r="9994" customFormat="1" ht="13" x14ac:dyDescent="0.15"/>
    <row r="9995" customFormat="1" ht="13" x14ac:dyDescent="0.15"/>
    <row r="9996" customFormat="1" ht="13" x14ac:dyDescent="0.15"/>
    <row r="9997" customFormat="1" ht="13" x14ac:dyDescent="0.15"/>
    <row r="9998" customFormat="1" ht="13" x14ac:dyDescent="0.15"/>
    <row r="9999" customFormat="1" ht="13" x14ac:dyDescent="0.15"/>
    <row r="10000" customFormat="1" ht="13" x14ac:dyDescent="0.15"/>
    <row r="10001" customFormat="1" ht="13" x14ac:dyDescent="0.15"/>
    <row r="10002" customFormat="1" ht="13" x14ac:dyDescent="0.15"/>
    <row r="10003" customFormat="1" ht="13" x14ac:dyDescent="0.15"/>
    <row r="10004" customFormat="1" ht="13" x14ac:dyDescent="0.15"/>
    <row r="10005" customFormat="1" ht="13" x14ac:dyDescent="0.15"/>
    <row r="10006" customFormat="1" ht="13" x14ac:dyDescent="0.15"/>
    <row r="10007" customFormat="1" ht="13" x14ac:dyDescent="0.15"/>
    <row r="10008" customFormat="1" ht="13" x14ac:dyDescent="0.15"/>
    <row r="10009" customFormat="1" ht="13" x14ac:dyDescent="0.15"/>
    <row r="10010" customFormat="1" ht="13" x14ac:dyDescent="0.15"/>
    <row r="10011" customFormat="1" ht="13" x14ac:dyDescent="0.15"/>
    <row r="10012" customFormat="1" ht="13" x14ac:dyDescent="0.15"/>
    <row r="10013" customFormat="1" ht="13" x14ac:dyDescent="0.15"/>
    <row r="10014" customFormat="1" ht="13" x14ac:dyDescent="0.15"/>
    <row r="10015" customFormat="1" ht="13" x14ac:dyDescent="0.15"/>
    <row r="10016" customFormat="1" ht="13" x14ac:dyDescent="0.15"/>
    <row r="10017" customFormat="1" ht="13" x14ac:dyDescent="0.15"/>
    <row r="10018" customFormat="1" ht="13" x14ac:dyDescent="0.15"/>
    <row r="10019" customFormat="1" ht="13" x14ac:dyDescent="0.15"/>
    <row r="10020" customFormat="1" ht="13" x14ac:dyDescent="0.15"/>
    <row r="10021" customFormat="1" ht="13" x14ac:dyDescent="0.15"/>
    <row r="10022" customFormat="1" ht="13" x14ac:dyDescent="0.15"/>
    <row r="10023" customFormat="1" ht="13" x14ac:dyDescent="0.15"/>
    <row r="10024" customFormat="1" ht="13" x14ac:dyDescent="0.15"/>
    <row r="10025" customFormat="1" ht="13" x14ac:dyDescent="0.15"/>
    <row r="10026" customFormat="1" ht="13" x14ac:dyDescent="0.15"/>
    <row r="10027" customFormat="1" ht="13" x14ac:dyDescent="0.15"/>
    <row r="10028" customFormat="1" ht="13" x14ac:dyDescent="0.15"/>
    <row r="10029" customFormat="1" ht="13" x14ac:dyDescent="0.15"/>
    <row r="10030" customFormat="1" ht="13" x14ac:dyDescent="0.15"/>
    <row r="10031" customFormat="1" ht="13" x14ac:dyDescent="0.15"/>
    <row r="10032" customFormat="1" ht="13" x14ac:dyDescent="0.15"/>
    <row r="10033" customFormat="1" ht="13" x14ac:dyDescent="0.15"/>
    <row r="10034" customFormat="1" ht="13" x14ac:dyDescent="0.15"/>
    <row r="10035" customFormat="1" ht="13" x14ac:dyDescent="0.15"/>
    <row r="10036" customFormat="1" ht="13" x14ac:dyDescent="0.15"/>
    <row r="10037" customFormat="1" ht="13" x14ac:dyDescent="0.15"/>
    <row r="10038" customFormat="1" ht="13" x14ac:dyDescent="0.15"/>
    <row r="10039" customFormat="1" ht="13" x14ac:dyDescent="0.15"/>
    <row r="10040" customFormat="1" ht="13" x14ac:dyDescent="0.15"/>
    <row r="10041" customFormat="1" ht="13" x14ac:dyDescent="0.15"/>
    <row r="10042" customFormat="1" ht="13" x14ac:dyDescent="0.15"/>
    <row r="10043" customFormat="1" ht="13" x14ac:dyDescent="0.15"/>
    <row r="10044" customFormat="1" ht="13" x14ac:dyDescent="0.15"/>
    <row r="10045" customFormat="1" ht="13" x14ac:dyDescent="0.15"/>
    <row r="10046" customFormat="1" ht="13" x14ac:dyDescent="0.15"/>
    <row r="10047" customFormat="1" ht="13" x14ac:dyDescent="0.15"/>
    <row r="10048" customFormat="1" ht="13" x14ac:dyDescent="0.15"/>
    <row r="10049" customFormat="1" ht="13" x14ac:dyDescent="0.15"/>
    <row r="10050" customFormat="1" ht="13" x14ac:dyDescent="0.15"/>
    <row r="10051" customFormat="1" ht="13" x14ac:dyDescent="0.15"/>
    <row r="10052" customFormat="1" ht="13" x14ac:dyDescent="0.15"/>
    <row r="10053" customFormat="1" ht="13" x14ac:dyDescent="0.15"/>
    <row r="10054" customFormat="1" ht="13" x14ac:dyDescent="0.15"/>
    <row r="10055" customFormat="1" ht="13" x14ac:dyDescent="0.15"/>
    <row r="10056" customFormat="1" ht="13" x14ac:dyDescent="0.15"/>
    <row r="10057" customFormat="1" ht="13" x14ac:dyDescent="0.15"/>
    <row r="10058" customFormat="1" ht="13" x14ac:dyDescent="0.15"/>
    <row r="10059" customFormat="1" ht="13" x14ac:dyDescent="0.15"/>
    <row r="10060" customFormat="1" ht="13" x14ac:dyDescent="0.15"/>
    <row r="10061" customFormat="1" ht="13" x14ac:dyDescent="0.15"/>
    <row r="10062" customFormat="1" ht="13" x14ac:dyDescent="0.15"/>
    <row r="10063" customFormat="1" ht="13" x14ac:dyDescent="0.15"/>
    <row r="10064" customFormat="1" ht="13" x14ac:dyDescent="0.15"/>
    <row r="10065" customFormat="1" ht="13" x14ac:dyDescent="0.15"/>
    <row r="10066" customFormat="1" ht="13" x14ac:dyDescent="0.15"/>
    <row r="10067" customFormat="1" ht="13" x14ac:dyDescent="0.15"/>
    <row r="10068" customFormat="1" ht="13" x14ac:dyDescent="0.15"/>
    <row r="10069" customFormat="1" ht="13" x14ac:dyDescent="0.15"/>
    <row r="10070" customFormat="1" ht="13" x14ac:dyDescent="0.15"/>
    <row r="10071" customFormat="1" ht="13" x14ac:dyDescent="0.15"/>
    <row r="10072" customFormat="1" ht="13" x14ac:dyDescent="0.15"/>
    <row r="10073" customFormat="1" ht="13" x14ac:dyDescent="0.15"/>
    <row r="10074" customFormat="1" ht="13" x14ac:dyDescent="0.15"/>
    <row r="10075" customFormat="1" ht="13" x14ac:dyDescent="0.15"/>
    <row r="10076" customFormat="1" ht="13" x14ac:dyDescent="0.15"/>
    <row r="10077" customFormat="1" ht="13" x14ac:dyDescent="0.15"/>
    <row r="10078" customFormat="1" ht="13" x14ac:dyDescent="0.15"/>
    <row r="10079" customFormat="1" ht="13" x14ac:dyDescent="0.15"/>
    <row r="10080" customFormat="1" ht="13" x14ac:dyDescent="0.15"/>
    <row r="10081" customFormat="1" ht="13" x14ac:dyDescent="0.15"/>
    <row r="10082" customFormat="1" ht="13" x14ac:dyDescent="0.15"/>
    <row r="10083" customFormat="1" ht="13" x14ac:dyDescent="0.15"/>
    <row r="10084" customFormat="1" ht="13" x14ac:dyDescent="0.15"/>
    <row r="10085" customFormat="1" ht="13" x14ac:dyDescent="0.15"/>
    <row r="10086" customFormat="1" ht="13" x14ac:dyDescent="0.15"/>
    <row r="10087" customFormat="1" ht="13" x14ac:dyDescent="0.15"/>
    <row r="10088" customFormat="1" ht="13" x14ac:dyDescent="0.15"/>
    <row r="10089" customFormat="1" ht="13" x14ac:dyDescent="0.15"/>
    <row r="10090" customFormat="1" ht="13" x14ac:dyDescent="0.15"/>
    <row r="10091" customFormat="1" ht="13" x14ac:dyDescent="0.15"/>
    <row r="10092" customFormat="1" ht="13" x14ac:dyDescent="0.15"/>
    <row r="10093" customFormat="1" ht="13" x14ac:dyDescent="0.15"/>
    <row r="10094" customFormat="1" ht="13" x14ac:dyDescent="0.15"/>
    <row r="10095" customFormat="1" ht="13" x14ac:dyDescent="0.15"/>
    <row r="10096" customFormat="1" ht="13" x14ac:dyDescent="0.15"/>
    <row r="10097" customFormat="1" ht="13" x14ac:dyDescent="0.15"/>
    <row r="10098" customFormat="1" ht="13" x14ac:dyDescent="0.15"/>
    <row r="10099" customFormat="1" ht="13" x14ac:dyDescent="0.15"/>
    <row r="10100" customFormat="1" ht="13" x14ac:dyDescent="0.15"/>
    <row r="10101" customFormat="1" ht="13" x14ac:dyDescent="0.15"/>
    <row r="10102" customFormat="1" ht="13" x14ac:dyDescent="0.15"/>
    <row r="10103" customFormat="1" ht="13" x14ac:dyDescent="0.15"/>
    <row r="10104" customFormat="1" ht="13" x14ac:dyDescent="0.15"/>
    <row r="10105" customFormat="1" ht="13" x14ac:dyDescent="0.15"/>
    <row r="10106" customFormat="1" ht="13" x14ac:dyDescent="0.15"/>
    <row r="10107" customFormat="1" ht="13" x14ac:dyDescent="0.15"/>
    <row r="10108" customFormat="1" ht="13" x14ac:dyDescent="0.15"/>
    <row r="10109" customFormat="1" ht="13" x14ac:dyDescent="0.15"/>
    <row r="10110" customFormat="1" ht="13" x14ac:dyDescent="0.15"/>
    <row r="10111" customFormat="1" ht="13" x14ac:dyDescent="0.15"/>
    <row r="10112" customFormat="1" ht="13" x14ac:dyDescent="0.15"/>
    <row r="10113" customFormat="1" ht="13" x14ac:dyDescent="0.15"/>
    <row r="10114" customFormat="1" ht="13" x14ac:dyDescent="0.15"/>
    <row r="10115" customFormat="1" ht="13" x14ac:dyDescent="0.15"/>
    <row r="10116" customFormat="1" ht="13" x14ac:dyDescent="0.15"/>
    <row r="10117" customFormat="1" ht="13" x14ac:dyDescent="0.15"/>
    <row r="10118" customFormat="1" ht="13" x14ac:dyDescent="0.15"/>
    <row r="10119" customFormat="1" ht="13" x14ac:dyDescent="0.15"/>
    <row r="10120" customFormat="1" ht="13" x14ac:dyDescent="0.15"/>
    <row r="10121" customFormat="1" ht="13" x14ac:dyDescent="0.15"/>
    <row r="10122" customFormat="1" ht="13" x14ac:dyDescent="0.15"/>
    <row r="10123" customFormat="1" ht="13" x14ac:dyDescent="0.15"/>
    <row r="10124" customFormat="1" ht="13" x14ac:dyDescent="0.15"/>
    <row r="10125" customFormat="1" ht="13" x14ac:dyDescent="0.15"/>
    <row r="10126" customFormat="1" ht="13" x14ac:dyDescent="0.15"/>
    <row r="10127" customFormat="1" ht="13" x14ac:dyDescent="0.15"/>
    <row r="10128" customFormat="1" ht="13" x14ac:dyDescent="0.15"/>
    <row r="10129" customFormat="1" ht="13" x14ac:dyDescent="0.15"/>
    <row r="10130" customFormat="1" ht="13" x14ac:dyDescent="0.15"/>
    <row r="10131" customFormat="1" ht="13" x14ac:dyDescent="0.15"/>
    <row r="10132" customFormat="1" ht="13" x14ac:dyDescent="0.15"/>
    <row r="10133" customFormat="1" ht="13" x14ac:dyDescent="0.15"/>
    <row r="10134" customFormat="1" ht="13" x14ac:dyDescent="0.15"/>
    <row r="10135" customFormat="1" ht="13" x14ac:dyDescent="0.15"/>
    <row r="10136" customFormat="1" ht="13" x14ac:dyDescent="0.15"/>
    <row r="10137" customFormat="1" ht="13" x14ac:dyDescent="0.15"/>
    <row r="10138" customFormat="1" ht="13" x14ac:dyDescent="0.15"/>
    <row r="10139" customFormat="1" ht="13" x14ac:dyDescent="0.15"/>
    <row r="10140" customFormat="1" ht="13" x14ac:dyDescent="0.15"/>
    <row r="10141" customFormat="1" ht="13" x14ac:dyDescent="0.15"/>
    <row r="10142" customFormat="1" ht="13" x14ac:dyDescent="0.15"/>
    <row r="10143" customFormat="1" ht="13" x14ac:dyDescent="0.15"/>
    <row r="10144" customFormat="1" ht="13" x14ac:dyDescent="0.15"/>
    <row r="10145" customFormat="1" ht="13" x14ac:dyDescent="0.15"/>
    <row r="10146" customFormat="1" ht="13" x14ac:dyDescent="0.15"/>
    <row r="10147" customFormat="1" ht="13" x14ac:dyDescent="0.15"/>
    <row r="10148" customFormat="1" ht="13" x14ac:dyDescent="0.15"/>
    <row r="10149" customFormat="1" ht="13" x14ac:dyDescent="0.15"/>
    <row r="10150" customFormat="1" ht="13" x14ac:dyDescent="0.15"/>
    <row r="10151" customFormat="1" ht="13" x14ac:dyDescent="0.15"/>
    <row r="10152" customFormat="1" ht="13" x14ac:dyDescent="0.15"/>
    <row r="10153" customFormat="1" ht="13" x14ac:dyDescent="0.15"/>
    <row r="10154" customFormat="1" ht="13" x14ac:dyDescent="0.15"/>
    <row r="10155" customFormat="1" ht="13" x14ac:dyDescent="0.15"/>
    <row r="10156" customFormat="1" ht="13" x14ac:dyDescent="0.15"/>
    <row r="10157" customFormat="1" ht="13" x14ac:dyDescent="0.15"/>
    <row r="10158" customFormat="1" ht="13" x14ac:dyDescent="0.15"/>
    <row r="10159" customFormat="1" ht="13" x14ac:dyDescent="0.15"/>
    <row r="10160" customFormat="1" ht="13" x14ac:dyDescent="0.15"/>
    <row r="10161" customFormat="1" ht="13" x14ac:dyDescent="0.15"/>
    <row r="10162" customFormat="1" ht="13" x14ac:dyDescent="0.15"/>
    <row r="10163" customFormat="1" ht="13" x14ac:dyDescent="0.15"/>
    <row r="10164" customFormat="1" ht="13" x14ac:dyDescent="0.15"/>
    <row r="10165" customFormat="1" ht="13" x14ac:dyDescent="0.15"/>
    <row r="10166" customFormat="1" ht="13" x14ac:dyDescent="0.15"/>
    <row r="10167" customFormat="1" ht="13" x14ac:dyDescent="0.15"/>
    <row r="10168" customFormat="1" ht="13" x14ac:dyDescent="0.15"/>
    <row r="10169" customFormat="1" ht="13" x14ac:dyDescent="0.15"/>
    <row r="10170" customFormat="1" ht="13" x14ac:dyDescent="0.15"/>
    <row r="10171" customFormat="1" ht="13" x14ac:dyDescent="0.15"/>
    <row r="10172" customFormat="1" ht="13" x14ac:dyDescent="0.15"/>
    <row r="10173" customFormat="1" ht="13" x14ac:dyDescent="0.15"/>
    <row r="10174" customFormat="1" ht="13" x14ac:dyDescent="0.15"/>
    <row r="10175" customFormat="1" ht="13" x14ac:dyDescent="0.15"/>
    <row r="10176" customFormat="1" ht="13" x14ac:dyDescent="0.15"/>
    <row r="10177" customFormat="1" ht="13" x14ac:dyDescent="0.15"/>
    <row r="10178" customFormat="1" ht="13" x14ac:dyDescent="0.15"/>
    <row r="10179" customFormat="1" ht="13" x14ac:dyDescent="0.15"/>
    <row r="10180" customFormat="1" ht="13" x14ac:dyDescent="0.15"/>
    <row r="10181" customFormat="1" ht="13" x14ac:dyDescent="0.15"/>
    <row r="10182" customFormat="1" ht="13" x14ac:dyDescent="0.15"/>
    <row r="10183" customFormat="1" ht="13" x14ac:dyDescent="0.15"/>
    <row r="10184" customFormat="1" ht="13" x14ac:dyDescent="0.15"/>
    <row r="10185" customFormat="1" ht="13" x14ac:dyDescent="0.15"/>
    <row r="10186" customFormat="1" ht="13" x14ac:dyDescent="0.15"/>
    <row r="10187" customFormat="1" ht="13" x14ac:dyDescent="0.15"/>
    <row r="10188" customFormat="1" ht="13" x14ac:dyDescent="0.15"/>
    <row r="10189" customFormat="1" ht="13" x14ac:dyDescent="0.15"/>
    <row r="10190" customFormat="1" ht="13" x14ac:dyDescent="0.15"/>
    <row r="10191" customFormat="1" ht="13" x14ac:dyDescent="0.15"/>
    <row r="10192" customFormat="1" ht="13" x14ac:dyDescent="0.15"/>
    <row r="10193" customFormat="1" ht="13" x14ac:dyDescent="0.15"/>
    <row r="10194" customFormat="1" ht="13" x14ac:dyDescent="0.15"/>
    <row r="10195" customFormat="1" ht="13" x14ac:dyDescent="0.15"/>
    <row r="10196" customFormat="1" ht="13" x14ac:dyDescent="0.15"/>
    <row r="10197" customFormat="1" ht="13" x14ac:dyDescent="0.15"/>
    <row r="10198" customFormat="1" ht="13" x14ac:dyDescent="0.15"/>
    <row r="10199" customFormat="1" ht="13" x14ac:dyDescent="0.15"/>
    <row r="10200" customFormat="1" ht="13" x14ac:dyDescent="0.15"/>
    <row r="10201" customFormat="1" ht="13" x14ac:dyDescent="0.15"/>
    <row r="10202" customFormat="1" ht="13" x14ac:dyDescent="0.15"/>
    <row r="10203" customFormat="1" ht="13" x14ac:dyDescent="0.15"/>
    <row r="10204" customFormat="1" ht="13" x14ac:dyDescent="0.15"/>
    <row r="10205" customFormat="1" ht="13" x14ac:dyDescent="0.15"/>
    <row r="10206" customFormat="1" ht="13" x14ac:dyDescent="0.15"/>
    <row r="10207" customFormat="1" ht="13" x14ac:dyDescent="0.15"/>
    <row r="10208" customFormat="1" ht="13" x14ac:dyDescent="0.15"/>
    <row r="10209" customFormat="1" ht="13" x14ac:dyDescent="0.15"/>
    <row r="10210" customFormat="1" ht="13" x14ac:dyDescent="0.15"/>
    <row r="10211" customFormat="1" ht="13" x14ac:dyDescent="0.15"/>
    <row r="10212" customFormat="1" ht="13" x14ac:dyDescent="0.15"/>
    <row r="10213" customFormat="1" ht="13" x14ac:dyDescent="0.15"/>
    <row r="10214" customFormat="1" ht="13" x14ac:dyDescent="0.15"/>
    <row r="10215" customFormat="1" ht="13" x14ac:dyDescent="0.15"/>
    <row r="10216" customFormat="1" ht="13" x14ac:dyDescent="0.15"/>
    <row r="10217" customFormat="1" ht="13" x14ac:dyDescent="0.15"/>
    <row r="10218" customFormat="1" ht="13" x14ac:dyDescent="0.15"/>
    <row r="10219" customFormat="1" ht="13" x14ac:dyDescent="0.15"/>
    <row r="10220" customFormat="1" ht="13" x14ac:dyDescent="0.15"/>
    <row r="10221" customFormat="1" ht="13" x14ac:dyDescent="0.15"/>
    <row r="10222" customFormat="1" ht="13" x14ac:dyDescent="0.15"/>
    <row r="10223" customFormat="1" ht="13" x14ac:dyDescent="0.15"/>
    <row r="10224" customFormat="1" ht="13" x14ac:dyDescent="0.15"/>
    <row r="10225" customFormat="1" ht="13" x14ac:dyDescent="0.15"/>
    <row r="10226" customFormat="1" ht="13" x14ac:dyDescent="0.15"/>
    <row r="10227" customFormat="1" ht="13" x14ac:dyDescent="0.15"/>
    <row r="10228" customFormat="1" ht="13" x14ac:dyDescent="0.15"/>
    <row r="10229" customFormat="1" ht="13" x14ac:dyDescent="0.15"/>
    <row r="10230" customFormat="1" ht="13" x14ac:dyDescent="0.15"/>
    <row r="10231" customFormat="1" ht="13" x14ac:dyDescent="0.15"/>
    <row r="10232" customFormat="1" ht="13" x14ac:dyDescent="0.15"/>
    <row r="10233" customFormat="1" ht="13" x14ac:dyDescent="0.15"/>
    <row r="10234" customFormat="1" ht="13" x14ac:dyDescent="0.15"/>
    <row r="10235" customFormat="1" ht="13" x14ac:dyDescent="0.15"/>
    <row r="10236" customFormat="1" ht="13" x14ac:dyDescent="0.15"/>
    <row r="10237" customFormat="1" ht="13" x14ac:dyDescent="0.15"/>
    <row r="10238" customFormat="1" ht="13" x14ac:dyDescent="0.15"/>
    <row r="10239" customFormat="1" ht="13" x14ac:dyDescent="0.15"/>
    <row r="10240" customFormat="1" ht="13" x14ac:dyDescent="0.15"/>
    <row r="10241" customFormat="1" ht="13" x14ac:dyDescent="0.15"/>
    <row r="10242" customFormat="1" ht="13" x14ac:dyDescent="0.15"/>
    <row r="10243" customFormat="1" ht="13" x14ac:dyDescent="0.15"/>
    <row r="10244" customFormat="1" ht="13" x14ac:dyDescent="0.15"/>
    <row r="10245" customFormat="1" ht="13" x14ac:dyDescent="0.15"/>
    <row r="10246" customFormat="1" ht="13" x14ac:dyDescent="0.15"/>
    <row r="10247" customFormat="1" ht="13" x14ac:dyDescent="0.15"/>
    <row r="10248" customFormat="1" ht="13" x14ac:dyDescent="0.15"/>
    <row r="10249" customFormat="1" ht="13" x14ac:dyDescent="0.15"/>
    <row r="10250" customFormat="1" ht="13" x14ac:dyDescent="0.15"/>
    <row r="10251" customFormat="1" ht="13" x14ac:dyDescent="0.15"/>
    <row r="10252" customFormat="1" ht="13" x14ac:dyDescent="0.15"/>
    <row r="10253" customFormat="1" ht="13" x14ac:dyDescent="0.15"/>
    <row r="10254" customFormat="1" ht="13" x14ac:dyDescent="0.15"/>
    <row r="10255" customFormat="1" ht="13" x14ac:dyDescent="0.15"/>
    <row r="10256" customFormat="1" ht="13" x14ac:dyDescent="0.15"/>
    <row r="10257" customFormat="1" ht="13" x14ac:dyDescent="0.15"/>
    <row r="10258" customFormat="1" ht="13" x14ac:dyDescent="0.15"/>
    <row r="10259" customFormat="1" ht="13" x14ac:dyDescent="0.15"/>
    <row r="10260" customFormat="1" ht="13" x14ac:dyDescent="0.15"/>
    <row r="10261" customFormat="1" ht="13" x14ac:dyDescent="0.15"/>
    <row r="10262" customFormat="1" ht="13" x14ac:dyDescent="0.15"/>
    <row r="10263" customFormat="1" ht="13" x14ac:dyDescent="0.15"/>
    <row r="10264" customFormat="1" ht="13" x14ac:dyDescent="0.15"/>
    <row r="10265" customFormat="1" ht="13" x14ac:dyDescent="0.15"/>
    <row r="10266" customFormat="1" ht="13" x14ac:dyDescent="0.15"/>
    <row r="10267" customFormat="1" ht="13" x14ac:dyDescent="0.15"/>
    <row r="10268" customFormat="1" ht="13" x14ac:dyDescent="0.15"/>
    <row r="10269" customFormat="1" ht="13" x14ac:dyDescent="0.15"/>
    <row r="10270" customFormat="1" ht="13" x14ac:dyDescent="0.15"/>
    <row r="10271" customFormat="1" ht="13" x14ac:dyDescent="0.15"/>
    <row r="10272" customFormat="1" ht="13" x14ac:dyDescent="0.15"/>
    <row r="10273" customFormat="1" ht="13" x14ac:dyDescent="0.15"/>
    <row r="10274" customFormat="1" ht="13" x14ac:dyDescent="0.15"/>
    <row r="10275" customFormat="1" ht="13" x14ac:dyDescent="0.15"/>
    <row r="10276" customFormat="1" ht="13" x14ac:dyDescent="0.15"/>
    <row r="10277" customFormat="1" ht="13" x14ac:dyDescent="0.15"/>
    <row r="10278" customFormat="1" ht="13" x14ac:dyDescent="0.15"/>
    <row r="10279" customFormat="1" ht="13" x14ac:dyDescent="0.15"/>
    <row r="10280" customFormat="1" ht="13" x14ac:dyDescent="0.15"/>
    <row r="10281" customFormat="1" ht="13" x14ac:dyDescent="0.15"/>
    <row r="10282" customFormat="1" ht="13" x14ac:dyDescent="0.15"/>
    <row r="10283" customFormat="1" ht="13" x14ac:dyDescent="0.15"/>
    <row r="10284" customFormat="1" ht="13" x14ac:dyDescent="0.15"/>
    <row r="10285" customFormat="1" ht="13" x14ac:dyDescent="0.15"/>
    <row r="10286" customFormat="1" ht="13" x14ac:dyDescent="0.15"/>
    <row r="10287" customFormat="1" ht="13" x14ac:dyDescent="0.15"/>
    <row r="10288" customFormat="1" ht="13" x14ac:dyDescent="0.15"/>
    <row r="10289" customFormat="1" ht="13" x14ac:dyDescent="0.15"/>
    <row r="10290" customFormat="1" ht="13" x14ac:dyDescent="0.15"/>
    <row r="10291" customFormat="1" ht="13" x14ac:dyDescent="0.15"/>
    <row r="10292" customFormat="1" ht="13" x14ac:dyDescent="0.15"/>
    <row r="10293" customFormat="1" ht="13" x14ac:dyDescent="0.15"/>
    <row r="10294" customFormat="1" ht="13" x14ac:dyDescent="0.15"/>
    <row r="10295" customFormat="1" ht="13" x14ac:dyDescent="0.15"/>
    <row r="10296" customFormat="1" ht="13" x14ac:dyDescent="0.15"/>
    <row r="10297" customFormat="1" ht="13" x14ac:dyDescent="0.15"/>
    <row r="10298" customFormat="1" ht="13" x14ac:dyDescent="0.15"/>
    <row r="10299" customFormat="1" ht="13" x14ac:dyDescent="0.15"/>
    <row r="10300" customFormat="1" ht="13" x14ac:dyDescent="0.15"/>
    <row r="10301" customFormat="1" ht="13" x14ac:dyDescent="0.15"/>
    <row r="10302" customFormat="1" ht="13" x14ac:dyDescent="0.15"/>
    <row r="10303" customFormat="1" ht="13" x14ac:dyDescent="0.15"/>
    <row r="10304" customFormat="1" ht="13" x14ac:dyDescent="0.15"/>
    <row r="10305" customFormat="1" ht="13" x14ac:dyDescent="0.15"/>
    <row r="10306" customFormat="1" ht="13" x14ac:dyDescent="0.15"/>
    <row r="10307" customFormat="1" ht="13" x14ac:dyDescent="0.15"/>
    <row r="10308" customFormat="1" ht="13" x14ac:dyDescent="0.15"/>
    <row r="10309" customFormat="1" ht="13" x14ac:dyDescent="0.15"/>
    <row r="10310" customFormat="1" ht="13" x14ac:dyDescent="0.15"/>
    <row r="10311" customFormat="1" ht="13" x14ac:dyDescent="0.15"/>
    <row r="10312" customFormat="1" ht="13" x14ac:dyDescent="0.15"/>
    <row r="10313" customFormat="1" ht="13" x14ac:dyDescent="0.15"/>
    <row r="10314" customFormat="1" ht="13" x14ac:dyDescent="0.15"/>
    <row r="10315" customFormat="1" ht="13" x14ac:dyDescent="0.15"/>
    <row r="10316" customFormat="1" ht="13" x14ac:dyDescent="0.15"/>
    <row r="10317" customFormat="1" ht="13" x14ac:dyDescent="0.15"/>
    <row r="10318" customFormat="1" ht="13" x14ac:dyDescent="0.15"/>
    <row r="10319" customFormat="1" ht="13" x14ac:dyDescent="0.15"/>
    <row r="10320" customFormat="1" ht="13" x14ac:dyDescent="0.15"/>
    <row r="10321" customFormat="1" ht="13" x14ac:dyDescent="0.15"/>
    <row r="10322" customFormat="1" ht="13" x14ac:dyDescent="0.15"/>
    <row r="10323" customFormat="1" ht="13" x14ac:dyDescent="0.15"/>
    <row r="10324" customFormat="1" ht="13" x14ac:dyDescent="0.15"/>
    <row r="10325" customFormat="1" ht="13" x14ac:dyDescent="0.15"/>
    <row r="10326" customFormat="1" ht="13" x14ac:dyDescent="0.15"/>
    <row r="10327" customFormat="1" ht="13" x14ac:dyDescent="0.15"/>
    <row r="10328" customFormat="1" ht="13" x14ac:dyDescent="0.15"/>
    <row r="10329" customFormat="1" ht="13" x14ac:dyDescent="0.15"/>
    <row r="10330" customFormat="1" ht="13" x14ac:dyDescent="0.15"/>
    <row r="10331" customFormat="1" ht="13" x14ac:dyDescent="0.15"/>
    <row r="10332" customFormat="1" ht="13" x14ac:dyDescent="0.15"/>
    <row r="10333" customFormat="1" ht="13" x14ac:dyDescent="0.15"/>
    <row r="10334" customFormat="1" ht="13" x14ac:dyDescent="0.15"/>
    <row r="10335" customFormat="1" ht="13" x14ac:dyDescent="0.15"/>
    <row r="10336" customFormat="1" ht="13" x14ac:dyDescent="0.15"/>
    <row r="10337" customFormat="1" ht="13" x14ac:dyDescent="0.15"/>
    <row r="10338" customFormat="1" ht="13" x14ac:dyDescent="0.15"/>
    <row r="10339" customFormat="1" ht="13" x14ac:dyDescent="0.15"/>
    <row r="10340" customFormat="1" ht="13" x14ac:dyDescent="0.15"/>
    <row r="10341" customFormat="1" ht="13" x14ac:dyDescent="0.15"/>
    <row r="10342" customFormat="1" ht="13" x14ac:dyDescent="0.15"/>
    <row r="10343" customFormat="1" ht="13" x14ac:dyDescent="0.15"/>
    <row r="10344" customFormat="1" ht="13" x14ac:dyDescent="0.15"/>
    <row r="10345" customFormat="1" ht="13" x14ac:dyDescent="0.15"/>
    <row r="10346" customFormat="1" ht="13" x14ac:dyDescent="0.15"/>
    <row r="10347" customFormat="1" ht="13" x14ac:dyDescent="0.15"/>
    <row r="10348" customFormat="1" ht="13" x14ac:dyDescent="0.15"/>
    <row r="10349" customFormat="1" ht="13" x14ac:dyDescent="0.15"/>
    <row r="10350" customFormat="1" ht="13" x14ac:dyDescent="0.15"/>
    <row r="10351" customFormat="1" ht="13" x14ac:dyDescent="0.15"/>
    <row r="10352" customFormat="1" ht="13" x14ac:dyDescent="0.15"/>
    <row r="10353" customFormat="1" ht="13" x14ac:dyDescent="0.15"/>
    <row r="10354" customFormat="1" ht="13" x14ac:dyDescent="0.15"/>
    <row r="10355" customFormat="1" ht="13" x14ac:dyDescent="0.15"/>
    <row r="10356" customFormat="1" ht="13" x14ac:dyDescent="0.15"/>
    <row r="10357" customFormat="1" ht="13" x14ac:dyDescent="0.15"/>
    <row r="10358" customFormat="1" ht="13" x14ac:dyDescent="0.15"/>
    <row r="10359" customFormat="1" ht="13" x14ac:dyDescent="0.15"/>
    <row r="10360" customFormat="1" ht="13" x14ac:dyDescent="0.15"/>
    <row r="10361" customFormat="1" ht="13" x14ac:dyDescent="0.15"/>
    <row r="10362" customFormat="1" ht="13" x14ac:dyDescent="0.15"/>
    <row r="10363" customFormat="1" ht="13" x14ac:dyDescent="0.15"/>
    <row r="10364" customFormat="1" ht="13" x14ac:dyDescent="0.15"/>
    <row r="10365" customFormat="1" ht="13" x14ac:dyDescent="0.15"/>
    <row r="10366" customFormat="1" ht="13" x14ac:dyDescent="0.15"/>
    <row r="10367" customFormat="1" ht="13" x14ac:dyDescent="0.15"/>
    <row r="10368" customFormat="1" ht="13" x14ac:dyDescent="0.15"/>
    <row r="10369" customFormat="1" ht="13" x14ac:dyDescent="0.15"/>
    <row r="10370" customFormat="1" ht="13" x14ac:dyDescent="0.15"/>
    <row r="10371" customFormat="1" ht="13" x14ac:dyDescent="0.15"/>
    <row r="10372" customFormat="1" ht="13" x14ac:dyDescent="0.15"/>
    <row r="10373" customFormat="1" ht="13" x14ac:dyDescent="0.15"/>
    <row r="10374" customFormat="1" ht="13" x14ac:dyDescent="0.15"/>
    <row r="10375" customFormat="1" ht="13" x14ac:dyDescent="0.15"/>
    <row r="10376" customFormat="1" ht="13" x14ac:dyDescent="0.15"/>
    <row r="10377" customFormat="1" ht="13" x14ac:dyDescent="0.15"/>
    <row r="10378" customFormat="1" ht="13" x14ac:dyDescent="0.15"/>
    <row r="10379" customFormat="1" ht="13" x14ac:dyDescent="0.15"/>
    <row r="10380" customFormat="1" ht="13" x14ac:dyDescent="0.15"/>
    <row r="10381" customFormat="1" ht="13" x14ac:dyDescent="0.15"/>
    <row r="10382" customFormat="1" ht="13" x14ac:dyDescent="0.15"/>
    <row r="10383" customFormat="1" ht="13" x14ac:dyDescent="0.15"/>
    <row r="10384" customFormat="1" ht="13" x14ac:dyDescent="0.15"/>
    <row r="10385" customFormat="1" ht="13" x14ac:dyDescent="0.15"/>
    <row r="10386" customFormat="1" ht="13" x14ac:dyDescent="0.15"/>
    <row r="10387" customFormat="1" ht="13" x14ac:dyDescent="0.15"/>
    <row r="10388" customFormat="1" ht="13" x14ac:dyDescent="0.15"/>
    <row r="10389" customFormat="1" ht="13" x14ac:dyDescent="0.15"/>
    <row r="10390" customFormat="1" ht="13" x14ac:dyDescent="0.15"/>
    <row r="10391" customFormat="1" ht="13" x14ac:dyDescent="0.15"/>
    <row r="10392" customFormat="1" ht="13" x14ac:dyDescent="0.15"/>
    <row r="10393" customFormat="1" ht="13" x14ac:dyDescent="0.15"/>
    <row r="10394" customFormat="1" ht="13" x14ac:dyDescent="0.15"/>
    <row r="10395" customFormat="1" ht="13" x14ac:dyDescent="0.15"/>
    <row r="10396" customFormat="1" ht="13" x14ac:dyDescent="0.15"/>
    <row r="10397" customFormat="1" ht="13" x14ac:dyDescent="0.15"/>
    <row r="10398" customFormat="1" ht="13" x14ac:dyDescent="0.15"/>
    <row r="10399" customFormat="1" ht="13" x14ac:dyDescent="0.15"/>
    <row r="10400" customFormat="1" ht="13" x14ac:dyDescent="0.15"/>
    <row r="10401" customFormat="1" ht="13" x14ac:dyDescent="0.15"/>
    <row r="10402" customFormat="1" ht="13" x14ac:dyDescent="0.15"/>
    <row r="10403" customFormat="1" ht="13" x14ac:dyDescent="0.15"/>
    <row r="10404" customFormat="1" ht="13" x14ac:dyDescent="0.15"/>
    <row r="10405" customFormat="1" ht="13" x14ac:dyDescent="0.15"/>
    <row r="10406" customFormat="1" ht="13" x14ac:dyDescent="0.15"/>
    <row r="10407" customFormat="1" ht="13" x14ac:dyDescent="0.15"/>
    <row r="10408" customFormat="1" ht="13" x14ac:dyDescent="0.15"/>
    <row r="10409" customFormat="1" ht="13" x14ac:dyDescent="0.15"/>
    <row r="10410" customFormat="1" ht="13" x14ac:dyDescent="0.15"/>
    <row r="10411" customFormat="1" ht="13" x14ac:dyDescent="0.15"/>
    <row r="10412" customFormat="1" ht="13" x14ac:dyDescent="0.15"/>
    <row r="10413" customFormat="1" ht="13" x14ac:dyDescent="0.15"/>
    <row r="10414" customFormat="1" ht="13" x14ac:dyDescent="0.15"/>
    <row r="10415" customFormat="1" ht="13" x14ac:dyDescent="0.15"/>
    <row r="10416" customFormat="1" ht="13" x14ac:dyDescent="0.15"/>
    <row r="10417" customFormat="1" ht="13" x14ac:dyDescent="0.15"/>
    <row r="10418" customFormat="1" ht="13" x14ac:dyDescent="0.15"/>
    <row r="10419" customFormat="1" ht="13" x14ac:dyDescent="0.15"/>
    <row r="10420" customFormat="1" ht="13" x14ac:dyDescent="0.15"/>
    <row r="10421" customFormat="1" ht="13" x14ac:dyDescent="0.15"/>
    <row r="10422" customFormat="1" ht="13" x14ac:dyDescent="0.15"/>
    <row r="10423" customFormat="1" ht="13" x14ac:dyDescent="0.15"/>
    <row r="10424" customFormat="1" ht="13" x14ac:dyDescent="0.15"/>
    <row r="10425" customFormat="1" ht="13" x14ac:dyDescent="0.15"/>
    <row r="10426" customFormat="1" ht="13" x14ac:dyDescent="0.15"/>
    <row r="10427" customFormat="1" ht="13" x14ac:dyDescent="0.15"/>
    <row r="10428" customFormat="1" ht="13" x14ac:dyDescent="0.15"/>
    <row r="10429" customFormat="1" ht="13" x14ac:dyDescent="0.15"/>
    <row r="10430" customFormat="1" ht="13" x14ac:dyDescent="0.15"/>
    <row r="10431" customFormat="1" ht="13" x14ac:dyDescent="0.15"/>
    <row r="10432" customFormat="1" ht="13" x14ac:dyDescent="0.15"/>
    <row r="10433" customFormat="1" ht="13" x14ac:dyDescent="0.15"/>
    <row r="10434" customFormat="1" ht="13" x14ac:dyDescent="0.15"/>
    <row r="10435" customFormat="1" ht="13" x14ac:dyDescent="0.15"/>
    <row r="10436" customFormat="1" ht="13" x14ac:dyDescent="0.15"/>
    <row r="10437" customFormat="1" ht="13" x14ac:dyDescent="0.15"/>
    <row r="10438" customFormat="1" ht="13" x14ac:dyDescent="0.15"/>
    <row r="10439" customFormat="1" ht="13" x14ac:dyDescent="0.15"/>
    <row r="10440" customFormat="1" ht="13" x14ac:dyDescent="0.15"/>
    <row r="10441" customFormat="1" ht="13" x14ac:dyDescent="0.15"/>
    <row r="10442" customFormat="1" ht="13" x14ac:dyDescent="0.15"/>
    <row r="10443" customFormat="1" ht="13" x14ac:dyDescent="0.15"/>
    <row r="10444" customFormat="1" ht="13" x14ac:dyDescent="0.15"/>
    <row r="10445" customFormat="1" ht="13" x14ac:dyDescent="0.15"/>
    <row r="10446" customFormat="1" ht="13" x14ac:dyDescent="0.15"/>
    <row r="10447" customFormat="1" ht="13" x14ac:dyDescent="0.15"/>
    <row r="10448" customFormat="1" ht="13" x14ac:dyDescent="0.15"/>
    <row r="10449" customFormat="1" ht="13" x14ac:dyDescent="0.15"/>
    <row r="10450" customFormat="1" ht="13" x14ac:dyDescent="0.15"/>
    <row r="10451" customFormat="1" ht="13" x14ac:dyDescent="0.15"/>
    <row r="10452" customFormat="1" ht="13" x14ac:dyDescent="0.15"/>
    <row r="10453" customFormat="1" ht="13" x14ac:dyDescent="0.15"/>
    <row r="10454" customFormat="1" ht="13" x14ac:dyDescent="0.15"/>
    <row r="10455" customFormat="1" ht="13" x14ac:dyDescent="0.15"/>
    <row r="10456" customFormat="1" ht="13" x14ac:dyDescent="0.15"/>
    <row r="10457" customFormat="1" ht="13" x14ac:dyDescent="0.15"/>
    <row r="10458" customFormat="1" ht="13" x14ac:dyDescent="0.15"/>
    <row r="10459" customFormat="1" ht="13" x14ac:dyDescent="0.15"/>
    <row r="10460" customFormat="1" ht="13" x14ac:dyDescent="0.15"/>
    <row r="10461" customFormat="1" ht="13" x14ac:dyDescent="0.15"/>
    <row r="10462" customFormat="1" ht="13" x14ac:dyDescent="0.15"/>
    <row r="10463" customFormat="1" ht="13" x14ac:dyDescent="0.15"/>
    <row r="10464" customFormat="1" ht="13" x14ac:dyDescent="0.15"/>
    <row r="10465" customFormat="1" ht="13" x14ac:dyDescent="0.15"/>
    <row r="10466" customFormat="1" ht="13" x14ac:dyDescent="0.15"/>
    <row r="10467" customFormat="1" ht="13" x14ac:dyDescent="0.15"/>
    <row r="10468" customFormat="1" ht="13" x14ac:dyDescent="0.15"/>
    <row r="10469" customFormat="1" ht="13" x14ac:dyDescent="0.15"/>
    <row r="10470" customFormat="1" ht="13" x14ac:dyDescent="0.15"/>
    <row r="10471" customFormat="1" ht="13" x14ac:dyDescent="0.15"/>
    <row r="10472" customFormat="1" ht="13" x14ac:dyDescent="0.15"/>
    <row r="10473" customFormat="1" ht="13" x14ac:dyDescent="0.15"/>
    <row r="10474" customFormat="1" ht="13" x14ac:dyDescent="0.15"/>
    <row r="10475" customFormat="1" ht="13" x14ac:dyDescent="0.15"/>
    <row r="10476" customFormat="1" ht="13" x14ac:dyDescent="0.15"/>
    <row r="10477" customFormat="1" ht="13" x14ac:dyDescent="0.15"/>
    <row r="10478" customFormat="1" ht="13" x14ac:dyDescent="0.15"/>
    <row r="10479" customFormat="1" ht="13" x14ac:dyDescent="0.15"/>
    <row r="10480" customFormat="1" ht="13" x14ac:dyDescent="0.15"/>
    <row r="10481" customFormat="1" ht="13" x14ac:dyDescent="0.15"/>
    <row r="10482" customFormat="1" ht="13" x14ac:dyDescent="0.15"/>
    <row r="10483" customFormat="1" ht="13" x14ac:dyDescent="0.15"/>
    <row r="10484" customFormat="1" ht="13" x14ac:dyDescent="0.15"/>
    <row r="10485" customFormat="1" ht="13" x14ac:dyDescent="0.15"/>
    <row r="10486" customFormat="1" ht="13" x14ac:dyDescent="0.15"/>
    <row r="10487" customFormat="1" ht="13" x14ac:dyDescent="0.15"/>
    <row r="10488" customFormat="1" ht="13" x14ac:dyDescent="0.15"/>
    <row r="10489" customFormat="1" ht="13" x14ac:dyDescent="0.15"/>
    <row r="10490" customFormat="1" ht="13" x14ac:dyDescent="0.15"/>
    <row r="10491" customFormat="1" ht="13" x14ac:dyDescent="0.15"/>
    <row r="10492" customFormat="1" ht="13" x14ac:dyDescent="0.15"/>
    <row r="10493" customFormat="1" ht="13" x14ac:dyDescent="0.15"/>
    <row r="10494" customFormat="1" ht="13" x14ac:dyDescent="0.15"/>
    <row r="10495" customFormat="1" ht="13" x14ac:dyDescent="0.15"/>
    <row r="10496" customFormat="1" ht="13" x14ac:dyDescent="0.15"/>
    <row r="10497" customFormat="1" ht="13" x14ac:dyDescent="0.15"/>
    <row r="10498" customFormat="1" ht="13" x14ac:dyDescent="0.15"/>
    <row r="10499" customFormat="1" ht="13" x14ac:dyDescent="0.15"/>
    <row r="10500" customFormat="1" ht="13" x14ac:dyDescent="0.15"/>
    <row r="10501" customFormat="1" ht="13" x14ac:dyDescent="0.15"/>
    <row r="10502" customFormat="1" ht="13" x14ac:dyDescent="0.15"/>
    <row r="10503" customFormat="1" ht="13" x14ac:dyDescent="0.15"/>
    <row r="10504" customFormat="1" ht="13" x14ac:dyDescent="0.15"/>
    <row r="10505" customFormat="1" ht="13" x14ac:dyDescent="0.15"/>
    <row r="10506" customFormat="1" ht="13" x14ac:dyDescent="0.15"/>
    <row r="10507" customFormat="1" ht="13" x14ac:dyDescent="0.15"/>
    <row r="10508" customFormat="1" ht="13" x14ac:dyDescent="0.15"/>
    <row r="10509" customFormat="1" ht="13" x14ac:dyDescent="0.15"/>
    <row r="10510" customFormat="1" ht="13" x14ac:dyDescent="0.15"/>
    <row r="10511" customFormat="1" ht="13" x14ac:dyDescent="0.15"/>
    <row r="10512" customFormat="1" ht="13" x14ac:dyDescent="0.15"/>
    <row r="10513" customFormat="1" ht="13" x14ac:dyDescent="0.15"/>
    <row r="10514" customFormat="1" ht="13" x14ac:dyDescent="0.15"/>
    <row r="10515" customFormat="1" ht="13" x14ac:dyDescent="0.15"/>
    <row r="10516" customFormat="1" ht="13" x14ac:dyDescent="0.15"/>
    <row r="10517" customFormat="1" ht="13" x14ac:dyDescent="0.15"/>
    <row r="10518" customFormat="1" ht="13" x14ac:dyDescent="0.15"/>
    <row r="10519" customFormat="1" ht="13" x14ac:dyDescent="0.15"/>
    <row r="10520" customFormat="1" ht="13" x14ac:dyDescent="0.15"/>
    <row r="10521" customFormat="1" ht="13" x14ac:dyDescent="0.15"/>
    <row r="10522" customFormat="1" ht="13" x14ac:dyDescent="0.15"/>
    <row r="10523" customFormat="1" ht="13" x14ac:dyDescent="0.15"/>
    <row r="10524" customFormat="1" ht="13" x14ac:dyDescent="0.15"/>
    <row r="10525" customFormat="1" ht="13" x14ac:dyDescent="0.15"/>
    <row r="10526" customFormat="1" ht="13" x14ac:dyDescent="0.15"/>
    <row r="10527" customFormat="1" ht="13" x14ac:dyDescent="0.15"/>
    <row r="10528" customFormat="1" ht="13" x14ac:dyDescent="0.15"/>
    <row r="10529" customFormat="1" ht="13" x14ac:dyDescent="0.15"/>
    <row r="10530" customFormat="1" ht="13" x14ac:dyDescent="0.15"/>
    <row r="10531" customFormat="1" ht="13" x14ac:dyDescent="0.15"/>
    <row r="10532" customFormat="1" ht="13" x14ac:dyDescent="0.15"/>
    <row r="10533" customFormat="1" ht="13" x14ac:dyDescent="0.15"/>
    <row r="10534" customFormat="1" ht="13" x14ac:dyDescent="0.15"/>
    <row r="10535" customFormat="1" ht="13" x14ac:dyDescent="0.15"/>
    <row r="10536" customFormat="1" ht="13" x14ac:dyDescent="0.15"/>
    <row r="10537" customFormat="1" ht="13" x14ac:dyDescent="0.15"/>
    <row r="10538" customFormat="1" ht="13" x14ac:dyDescent="0.15"/>
    <row r="10539" customFormat="1" ht="13" x14ac:dyDescent="0.15"/>
    <row r="10540" customFormat="1" ht="13" x14ac:dyDescent="0.15"/>
    <row r="10541" customFormat="1" ht="13" x14ac:dyDescent="0.15"/>
    <row r="10542" customFormat="1" ht="13" x14ac:dyDescent="0.15"/>
    <row r="10543" customFormat="1" ht="13" x14ac:dyDescent="0.15"/>
    <row r="10544" customFormat="1" ht="13" x14ac:dyDescent="0.15"/>
    <row r="10545" customFormat="1" ht="13" x14ac:dyDescent="0.15"/>
    <row r="10546" customFormat="1" ht="13" x14ac:dyDescent="0.15"/>
    <row r="10547" customFormat="1" ht="13" x14ac:dyDescent="0.15"/>
    <row r="10548" customFormat="1" ht="13" x14ac:dyDescent="0.15"/>
    <row r="10549" customFormat="1" ht="13" x14ac:dyDescent="0.15"/>
    <row r="10550" customFormat="1" ht="13" x14ac:dyDescent="0.15"/>
    <row r="10551" customFormat="1" ht="13" x14ac:dyDescent="0.15"/>
    <row r="10552" customFormat="1" ht="13" x14ac:dyDescent="0.15"/>
    <row r="10553" customFormat="1" ht="13" x14ac:dyDescent="0.15"/>
    <row r="10554" customFormat="1" ht="13" x14ac:dyDescent="0.15"/>
    <row r="10555" customFormat="1" ht="13" x14ac:dyDescent="0.15"/>
    <row r="10556" customFormat="1" ht="13" x14ac:dyDescent="0.15"/>
    <row r="10557" customFormat="1" ht="13" x14ac:dyDescent="0.15"/>
    <row r="10558" customFormat="1" ht="13" x14ac:dyDescent="0.15"/>
    <row r="10559" customFormat="1" ht="13" x14ac:dyDescent="0.15"/>
    <row r="10560" customFormat="1" ht="13" x14ac:dyDescent="0.15"/>
    <row r="10561" customFormat="1" ht="13" x14ac:dyDescent="0.15"/>
    <row r="10562" customFormat="1" ht="13" x14ac:dyDescent="0.15"/>
    <row r="10563" customFormat="1" ht="13" x14ac:dyDescent="0.15"/>
    <row r="10564" customFormat="1" ht="13" x14ac:dyDescent="0.15"/>
    <row r="10565" customFormat="1" ht="13" x14ac:dyDescent="0.15"/>
    <row r="10566" customFormat="1" ht="13" x14ac:dyDescent="0.15"/>
    <row r="10567" customFormat="1" ht="13" x14ac:dyDescent="0.15"/>
    <row r="10568" customFormat="1" ht="13" x14ac:dyDescent="0.15"/>
    <row r="10569" customFormat="1" ht="13" x14ac:dyDescent="0.15"/>
    <row r="10570" customFormat="1" ht="13" x14ac:dyDescent="0.15"/>
    <row r="10571" customFormat="1" ht="13" x14ac:dyDescent="0.15"/>
    <row r="10572" customFormat="1" ht="13" x14ac:dyDescent="0.15"/>
    <row r="10573" customFormat="1" ht="13" x14ac:dyDescent="0.15"/>
    <row r="10574" customFormat="1" ht="13" x14ac:dyDescent="0.15"/>
    <row r="10575" customFormat="1" ht="13" x14ac:dyDescent="0.15"/>
    <row r="10576" customFormat="1" ht="13" x14ac:dyDescent="0.15"/>
    <row r="10577" customFormat="1" ht="13" x14ac:dyDescent="0.15"/>
    <row r="10578" customFormat="1" ht="13" x14ac:dyDescent="0.15"/>
    <row r="10579" customFormat="1" ht="13" x14ac:dyDescent="0.15"/>
    <row r="10580" customFormat="1" ht="13" x14ac:dyDescent="0.15"/>
    <row r="10581" customFormat="1" ht="13" x14ac:dyDescent="0.15"/>
    <row r="10582" customFormat="1" ht="13" x14ac:dyDescent="0.15"/>
    <row r="10583" customFormat="1" ht="13" x14ac:dyDescent="0.15"/>
    <row r="10584" customFormat="1" ht="13" x14ac:dyDescent="0.15"/>
    <row r="10585" customFormat="1" ht="13" x14ac:dyDescent="0.15"/>
    <row r="10586" customFormat="1" ht="13" x14ac:dyDescent="0.15"/>
    <row r="10587" customFormat="1" ht="13" x14ac:dyDescent="0.15"/>
    <row r="10588" customFormat="1" ht="13" x14ac:dyDescent="0.15"/>
    <row r="10589" customFormat="1" ht="13" x14ac:dyDescent="0.15"/>
    <row r="10590" customFormat="1" ht="13" x14ac:dyDescent="0.15"/>
    <row r="10591" customFormat="1" ht="13" x14ac:dyDescent="0.15"/>
    <row r="10592" customFormat="1" ht="13" x14ac:dyDescent="0.15"/>
    <row r="10593" customFormat="1" ht="13" x14ac:dyDescent="0.15"/>
    <row r="10594" customFormat="1" ht="13" x14ac:dyDescent="0.15"/>
    <row r="10595" customFormat="1" ht="13" x14ac:dyDescent="0.15"/>
    <row r="10596" customFormat="1" ht="13" x14ac:dyDescent="0.15"/>
    <row r="10597" customFormat="1" ht="13" x14ac:dyDescent="0.15"/>
    <row r="10598" customFormat="1" ht="13" x14ac:dyDescent="0.15"/>
    <row r="10599" customFormat="1" ht="13" x14ac:dyDescent="0.15"/>
    <row r="10600" customFormat="1" ht="13" x14ac:dyDescent="0.15"/>
    <row r="10601" customFormat="1" ht="13" x14ac:dyDescent="0.15"/>
    <row r="10602" customFormat="1" ht="13" x14ac:dyDescent="0.15"/>
    <row r="10603" customFormat="1" ht="13" x14ac:dyDescent="0.15"/>
    <row r="10604" customFormat="1" ht="13" x14ac:dyDescent="0.15"/>
    <row r="10605" customFormat="1" ht="13" x14ac:dyDescent="0.15"/>
    <row r="10606" customFormat="1" ht="13" x14ac:dyDescent="0.15"/>
    <row r="10607" customFormat="1" ht="13" x14ac:dyDescent="0.15"/>
    <row r="10608" customFormat="1" ht="13" x14ac:dyDescent="0.15"/>
    <row r="10609" customFormat="1" ht="13" x14ac:dyDescent="0.15"/>
    <row r="10610" customFormat="1" ht="13" x14ac:dyDescent="0.15"/>
    <row r="10611" customFormat="1" ht="13" x14ac:dyDescent="0.15"/>
    <row r="10612" customFormat="1" ht="13" x14ac:dyDescent="0.15"/>
    <row r="10613" customFormat="1" ht="13" x14ac:dyDescent="0.15"/>
    <row r="10614" customFormat="1" ht="13" x14ac:dyDescent="0.15"/>
    <row r="10615" customFormat="1" ht="13" x14ac:dyDescent="0.15"/>
    <row r="10616" customFormat="1" ht="13" x14ac:dyDescent="0.15"/>
    <row r="10617" customFormat="1" ht="13" x14ac:dyDescent="0.15"/>
    <row r="10618" customFormat="1" ht="13" x14ac:dyDescent="0.15"/>
    <row r="10619" customFormat="1" ht="13" x14ac:dyDescent="0.15"/>
    <row r="10620" customFormat="1" ht="13" x14ac:dyDescent="0.15"/>
    <row r="10621" customFormat="1" ht="13" x14ac:dyDescent="0.15"/>
    <row r="10622" customFormat="1" ht="13" x14ac:dyDescent="0.15"/>
    <row r="10623" customFormat="1" ht="13" x14ac:dyDescent="0.15"/>
    <row r="10624" customFormat="1" ht="13" x14ac:dyDescent="0.15"/>
    <row r="10625" customFormat="1" ht="13" x14ac:dyDescent="0.15"/>
    <row r="10626" customFormat="1" ht="13" x14ac:dyDescent="0.15"/>
    <row r="10627" customFormat="1" ht="13" x14ac:dyDescent="0.15"/>
    <row r="10628" customFormat="1" ht="13" x14ac:dyDescent="0.15"/>
    <row r="10629" customFormat="1" ht="13" x14ac:dyDescent="0.15"/>
    <row r="10630" customFormat="1" ht="13" x14ac:dyDescent="0.15"/>
    <row r="10631" customFormat="1" ht="13" x14ac:dyDescent="0.15"/>
    <row r="10632" customFormat="1" ht="13" x14ac:dyDescent="0.15"/>
    <row r="10633" customFormat="1" ht="13" x14ac:dyDescent="0.15"/>
    <row r="10634" customFormat="1" ht="13" x14ac:dyDescent="0.15"/>
    <row r="10635" customFormat="1" ht="13" x14ac:dyDescent="0.15"/>
    <row r="10636" customFormat="1" ht="13" x14ac:dyDescent="0.15"/>
    <row r="10637" customFormat="1" ht="13" x14ac:dyDescent="0.15"/>
    <row r="10638" customFormat="1" ht="13" x14ac:dyDescent="0.15"/>
    <row r="10639" customFormat="1" ht="13" x14ac:dyDescent="0.15"/>
    <row r="10640" customFormat="1" ht="13" x14ac:dyDescent="0.15"/>
    <row r="10641" customFormat="1" ht="13" x14ac:dyDescent="0.15"/>
    <row r="10642" customFormat="1" ht="13" x14ac:dyDescent="0.15"/>
    <row r="10643" customFormat="1" ht="13" x14ac:dyDescent="0.15"/>
    <row r="10644" customFormat="1" ht="13" x14ac:dyDescent="0.15"/>
    <row r="10645" customFormat="1" ht="13" x14ac:dyDescent="0.15"/>
    <row r="10646" customFormat="1" ht="13" x14ac:dyDescent="0.15"/>
    <row r="10647" customFormat="1" ht="13" x14ac:dyDescent="0.15"/>
    <row r="10648" customFormat="1" ht="13" x14ac:dyDescent="0.15"/>
    <row r="10649" customFormat="1" ht="13" x14ac:dyDescent="0.15"/>
    <row r="10650" customFormat="1" ht="13" x14ac:dyDescent="0.15"/>
    <row r="10651" customFormat="1" ht="13" x14ac:dyDescent="0.15"/>
    <row r="10652" customFormat="1" ht="13" x14ac:dyDescent="0.15"/>
    <row r="10653" customFormat="1" ht="13" x14ac:dyDescent="0.15"/>
    <row r="10654" customFormat="1" ht="13" x14ac:dyDescent="0.15"/>
    <row r="10655" customFormat="1" ht="13" x14ac:dyDescent="0.15"/>
    <row r="10656" customFormat="1" ht="13" x14ac:dyDescent="0.15"/>
    <row r="10657" customFormat="1" ht="13" x14ac:dyDescent="0.15"/>
    <row r="10658" customFormat="1" ht="13" x14ac:dyDescent="0.15"/>
    <row r="10659" customFormat="1" ht="13" x14ac:dyDescent="0.15"/>
    <row r="10660" customFormat="1" ht="13" x14ac:dyDescent="0.15"/>
    <row r="10661" customFormat="1" ht="13" x14ac:dyDescent="0.15"/>
    <row r="10662" customFormat="1" ht="13" x14ac:dyDescent="0.15"/>
    <row r="10663" customFormat="1" ht="13" x14ac:dyDescent="0.15"/>
    <row r="10664" customFormat="1" ht="13" x14ac:dyDescent="0.15"/>
    <row r="10665" customFormat="1" ht="13" x14ac:dyDescent="0.15"/>
    <row r="10666" customFormat="1" ht="13" x14ac:dyDescent="0.15"/>
    <row r="10667" customFormat="1" ht="13" x14ac:dyDescent="0.15"/>
    <row r="10668" customFormat="1" ht="13" x14ac:dyDescent="0.15"/>
    <row r="10669" customFormat="1" ht="13" x14ac:dyDescent="0.15"/>
    <row r="10670" customFormat="1" ht="13" x14ac:dyDescent="0.15"/>
    <row r="10671" customFormat="1" ht="13" x14ac:dyDescent="0.15"/>
    <row r="10672" customFormat="1" ht="13" x14ac:dyDescent="0.15"/>
    <row r="10673" customFormat="1" ht="13" x14ac:dyDescent="0.15"/>
    <row r="10674" customFormat="1" ht="13" x14ac:dyDescent="0.15"/>
    <row r="10675" customFormat="1" ht="13" x14ac:dyDescent="0.15"/>
    <row r="10676" customFormat="1" ht="13" x14ac:dyDescent="0.15"/>
    <row r="10677" customFormat="1" ht="13" x14ac:dyDescent="0.15"/>
    <row r="10678" customFormat="1" ht="13" x14ac:dyDescent="0.15"/>
    <row r="10679" customFormat="1" ht="13" x14ac:dyDescent="0.15"/>
    <row r="10680" customFormat="1" ht="13" x14ac:dyDescent="0.15"/>
    <row r="10681" customFormat="1" ht="13" x14ac:dyDescent="0.15"/>
    <row r="10682" customFormat="1" ht="13" x14ac:dyDescent="0.15"/>
    <row r="10683" customFormat="1" ht="13" x14ac:dyDescent="0.15"/>
    <row r="10684" customFormat="1" ht="13" x14ac:dyDescent="0.15"/>
    <row r="10685" customFormat="1" ht="13" x14ac:dyDescent="0.15"/>
    <row r="10686" customFormat="1" ht="13" x14ac:dyDescent="0.15"/>
    <row r="10687" customFormat="1" ht="13" x14ac:dyDescent="0.15"/>
    <row r="10688" customFormat="1" ht="13" x14ac:dyDescent="0.15"/>
    <row r="10689" customFormat="1" ht="13" x14ac:dyDescent="0.15"/>
    <row r="10690" customFormat="1" ht="13" x14ac:dyDescent="0.15"/>
    <row r="10691" customFormat="1" ht="13" x14ac:dyDescent="0.15"/>
    <row r="10692" customFormat="1" ht="13" x14ac:dyDescent="0.15"/>
    <row r="10693" customFormat="1" ht="13" x14ac:dyDescent="0.15"/>
    <row r="10694" customFormat="1" ht="13" x14ac:dyDescent="0.15"/>
    <row r="10695" customFormat="1" ht="13" x14ac:dyDescent="0.15"/>
    <row r="10696" customFormat="1" ht="13" x14ac:dyDescent="0.15"/>
    <row r="10697" customFormat="1" ht="13" x14ac:dyDescent="0.15"/>
    <row r="10698" customFormat="1" ht="13" x14ac:dyDescent="0.15"/>
    <row r="10699" customFormat="1" ht="13" x14ac:dyDescent="0.15"/>
    <row r="10700" customFormat="1" ht="13" x14ac:dyDescent="0.15"/>
    <row r="10701" customFormat="1" ht="13" x14ac:dyDescent="0.15"/>
    <row r="10702" customFormat="1" ht="13" x14ac:dyDescent="0.15"/>
    <row r="10703" customFormat="1" ht="13" x14ac:dyDescent="0.15"/>
    <row r="10704" customFormat="1" ht="13" x14ac:dyDescent="0.15"/>
    <row r="10705" customFormat="1" ht="13" x14ac:dyDescent="0.15"/>
    <row r="10706" customFormat="1" ht="13" x14ac:dyDescent="0.15"/>
    <row r="10707" customFormat="1" ht="13" x14ac:dyDescent="0.15"/>
    <row r="10708" customFormat="1" ht="13" x14ac:dyDescent="0.15"/>
    <row r="10709" customFormat="1" ht="13" x14ac:dyDescent="0.15"/>
    <row r="10710" customFormat="1" ht="13" x14ac:dyDescent="0.15"/>
    <row r="10711" customFormat="1" ht="13" x14ac:dyDescent="0.15"/>
    <row r="10712" customFormat="1" ht="13" x14ac:dyDescent="0.15"/>
    <row r="10713" customFormat="1" ht="13" x14ac:dyDescent="0.15"/>
    <row r="10714" customFormat="1" ht="13" x14ac:dyDescent="0.15"/>
    <row r="10715" customFormat="1" ht="13" x14ac:dyDescent="0.15"/>
    <row r="10716" customFormat="1" ht="13" x14ac:dyDescent="0.15"/>
    <row r="10717" customFormat="1" ht="13" x14ac:dyDescent="0.15"/>
    <row r="10718" customFormat="1" ht="13" x14ac:dyDescent="0.15"/>
    <row r="10719" customFormat="1" ht="13" x14ac:dyDescent="0.15"/>
    <row r="10720" customFormat="1" ht="13" x14ac:dyDescent="0.15"/>
    <row r="10721" customFormat="1" ht="13" x14ac:dyDescent="0.15"/>
    <row r="10722" customFormat="1" ht="13" x14ac:dyDescent="0.15"/>
    <row r="10723" customFormat="1" ht="13" x14ac:dyDescent="0.15"/>
    <row r="10724" customFormat="1" ht="13" x14ac:dyDescent="0.15"/>
    <row r="10725" customFormat="1" ht="13" x14ac:dyDescent="0.15"/>
    <row r="10726" customFormat="1" ht="13" x14ac:dyDescent="0.15"/>
    <row r="10727" customFormat="1" ht="13" x14ac:dyDescent="0.15"/>
    <row r="10728" customFormat="1" ht="13" x14ac:dyDescent="0.15"/>
    <row r="10729" customFormat="1" ht="13" x14ac:dyDescent="0.15"/>
    <row r="10730" customFormat="1" ht="13" x14ac:dyDescent="0.15"/>
    <row r="10731" customFormat="1" ht="13" x14ac:dyDescent="0.15"/>
    <row r="10732" customFormat="1" ht="13" x14ac:dyDescent="0.15"/>
    <row r="10733" customFormat="1" ht="13" x14ac:dyDescent="0.15"/>
    <row r="10734" customFormat="1" ht="13" x14ac:dyDescent="0.15"/>
    <row r="10735" customFormat="1" ht="13" x14ac:dyDescent="0.15"/>
    <row r="10736" customFormat="1" ht="13" x14ac:dyDescent="0.15"/>
    <row r="10737" customFormat="1" ht="13" x14ac:dyDescent="0.15"/>
    <row r="10738" customFormat="1" ht="13" x14ac:dyDescent="0.15"/>
    <row r="10739" customFormat="1" ht="13" x14ac:dyDescent="0.15"/>
    <row r="10740" customFormat="1" ht="13" x14ac:dyDescent="0.15"/>
    <row r="10741" customFormat="1" ht="13" x14ac:dyDescent="0.15"/>
    <row r="10742" customFormat="1" ht="13" x14ac:dyDescent="0.15"/>
    <row r="10743" customFormat="1" ht="13" x14ac:dyDescent="0.15"/>
    <row r="10744" customFormat="1" ht="13" x14ac:dyDescent="0.15"/>
    <row r="10745" customFormat="1" ht="13" x14ac:dyDescent="0.15"/>
    <row r="10746" customFormat="1" ht="13" x14ac:dyDescent="0.15"/>
    <row r="10747" customFormat="1" ht="13" x14ac:dyDescent="0.15"/>
    <row r="10748" customFormat="1" ht="13" x14ac:dyDescent="0.15"/>
    <row r="10749" customFormat="1" ht="13" x14ac:dyDescent="0.15"/>
    <row r="10750" customFormat="1" ht="13" x14ac:dyDescent="0.15"/>
    <row r="10751" customFormat="1" ht="13" x14ac:dyDescent="0.15"/>
    <row r="10752" customFormat="1" ht="13" x14ac:dyDescent="0.15"/>
    <row r="10753" customFormat="1" ht="13" x14ac:dyDescent="0.15"/>
    <row r="10754" customFormat="1" ht="13" x14ac:dyDescent="0.15"/>
    <row r="10755" customFormat="1" ht="13" x14ac:dyDescent="0.15"/>
    <row r="10756" customFormat="1" ht="13" x14ac:dyDescent="0.15"/>
    <row r="10757" customFormat="1" ht="13" x14ac:dyDescent="0.15"/>
    <row r="10758" customFormat="1" ht="13" x14ac:dyDescent="0.15"/>
    <row r="10759" customFormat="1" ht="13" x14ac:dyDescent="0.15"/>
    <row r="10760" customFormat="1" ht="13" x14ac:dyDescent="0.15"/>
    <row r="10761" customFormat="1" ht="13" x14ac:dyDescent="0.15"/>
    <row r="10762" customFormat="1" ht="13" x14ac:dyDescent="0.15"/>
    <row r="10763" customFormat="1" ht="13" x14ac:dyDescent="0.15"/>
    <row r="10764" customFormat="1" ht="13" x14ac:dyDescent="0.15"/>
    <row r="10765" customFormat="1" ht="13" x14ac:dyDescent="0.15"/>
    <row r="10766" customFormat="1" ht="13" x14ac:dyDescent="0.15"/>
    <row r="10767" customFormat="1" ht="13" x14ac:dyDescent="0.15"/>
    <row r="10768" customFormat="1" ht="13" x14ac:dyDescent="0.15"/>
    <row r="10769" customFormat="1" ht="13" x14ac:dyDescent="0.15"/>
    <row r="10770" customFormat="1" ht="13" x14ac:dyDescent="0.15"/>
    <row r="10771" customFormat="1" ht="13" x14ac:dyDescent="0.15"/>
    <row r="10772" customFormat="1" ht="13" x14ac:dyDescent="0.15"/>
    <row r="10773" customFormat="1" ht="13" x14ac:dyDescent="0.15"/>
    <row r="10774" customFormat="1" ht="13" x14ac:dyDescent="0.15"/>
    <row r="10775" customFormat="1" ht="13" x14ac:dyDescent="0.15"/>
    <row r="10776" customFormat="1" ht="13" x14ac:dyDescent="0.15"/>
    <row r="10777" customFormat="1" ht="13" x14ac:dyDescent="0.15"/>
    <row r="10778" customFormat="1" ht="13" x14ac:dyDescent="0.15"/>
    <row r="10779" customFormat="1" ht="13" x14ac:dyDescent="0.15"/>
    <row r="10780" customFormat="1" ht="13" x14ac:dyDescent="0.15"/>
    <row r="10781" customFormat="1" ht="13" x14ac:dyDescent="0.15"/>
    <row r="10782" customFormat="1" ht="13" x14ac:dyDescent="0.15"/>
    <row r="10783" customFormat="1" ht="13" x14ac:dyDescent="0.15"/>
    <row r="10784" customFormat="1" ht="13" x14ac:dyDescent="0.15"/>
    <row r="10785" customFormat="1" ht="13" x14ac:dyDescent="0.15"/>
    <row r="10786" customFormat="1" ht="13" x14ac:dyDescent="0.15"/>
    <row r="10787" customFormat="1" ht="13" x14ac:dyDescent="0.15"/>
    <row r="10788" customFormat="1" ht="13" x14ac:dyDescent="0.15"/>
    <row r="10789" customFormat="1" ht="13" x14ac:dyDescent="0.15"/>
    <row r="10790" customFormat="1" ht="13" x14ac:dyDescent="0.15"/>
    <row r="10791" customFormat="1" ht="13" x14ac:dyDescent="0.15"/>
    <row r="10792" customFormat="1" ht="13" x14ac:dyDescent="0.15"/>
    <row r="10793" customFormat="1" ht="13" x14ac:dyDescent="0.15"/>
    <row r="10794" customFormat="1" ht="13" x14ac:dyDescent="0.15"/>
    <row r="10795" customFormat="1" ht="13" x14ac:dyDescent="0.15"/>
    <row r="10796" customFormat="1" ht="13" x14ac:dyDescent="0.15"/>
    <row r="10797" customFormat="1" ht="13" x14ac:dyDescent="0.15"/>
    <row r="10798" customFormat="1" ht="13" x14ac:dyDescent="0.15"/>
    <row r="10799" customFormat="1" ht="13" x14ac:dyDescent="0.15"/>
    <row r="10800" customFormat="1" ht="13" x14ac:dyDescent="0.15"/>
    <row r="10801" customFormat="1" ht="13" x14ac:dyDescent="0.15"/>
    <row r="10802" customFormat="1" ht="13" x14ac:dyDescent="0.15"/>
    <row r="10803" customFormat="1" ht="13" x14ac:dyDescent="0.15"/>
    <row r="10804" customFormat="1" ht="13" x14ac:dyDescent="0.15"/>
    <row r="10805" customFormat="1" ht="13" x14ac:dyDescent="0.15"/>
    <row r="10806" customFormat="1" ht="13" x14ac:dyDescent="0.15"/>
    <row r="10807" customFormat="1" ht="13" x14ac:dyDescent="0.15"/>
    <row r="10808" customFormat="1" ht="13" x14ac:dyDescent="0.15"/>
    <row r="10809" customFormat="1" ht="13" x14ac:dyDescent="0.15"/>
    <row r="10810" customFormat="1" ht="13" x14ac:dyDescent="0.15"/>
    <row r="10811" customFormat="1" ht="13" x14ac:dyDescent="0.15"/>
    <row r="10812" customFormat="1" ht="13" x14ac:dyDescent="0.15"/>
    <row r="10813" customFormat="1" ht="13" x14ac:dyDescent="0.15"/>
    <row r="10814" customFormat="1" ht="13" x14ac:dyDescent="0.15"/>
    <row r="10815" customFormat="1" ht="13" x14ac:dyDescent="0.15"/>
    <row r="10816" customFormat="1" ht="13" x14ac:dyDescent="0.15"/>
    <row r="10817" customFormat="1" ht="13" x14ac:dyDescent="0.15"/>
    <row r="10818" customFormat="1" ht="13" x14ac:dyDescent="0.15"/>
    <row r="10819" customFormat="1" ht="13" x14ac:dyDescent="0.15"/>
    <row r="10820" customFormat="1" ht="13" x14ac:dyDescent="0.15"/>
    <row r="10821" customFormat="1" ht="13" x14ac:dyDescent="0.15"/>
    <row r="10822" customFormat="1" ht="13" x14ac:dyDescent="0.15"/>
    <row r="10823" customFormat="1" ht="13" x14ac:dyDescent="0.15"/>
    <row r="10824" customFormat="1" ht="13" x14ac:dyDescent="0.15"/>
    <row r="10825" customFormat="1" ht="13" x14ac:dyDescent="0.15"/>
    <row r="10826" customFormat="1" ht="13" x14ac:dyDescent="0.15"/>
    <row r="10827" customFormat="1" ht="13" x14ac:dyDescent="0.15"/>
    <row r="10828" customFormat="1" ht="13" x14ac:dyDescent="0.15"/>
    <row r="10829" customFormat="1" ht="13" x14ac:dyDescent="0.15"/>
    <row r="10830" customFormat="1" ht="13" x14ac:dyDescent="0.15"/>
    <row r="10831" customFormat="1" ht="13" x14ac:dyDescent="0.15"/>
    <row r="10832" customFormat="1" ht="13" x14ac:dyDescent="0.15"/>
    <row r="10833" customFormat="1" ht="13" x14ac:dyDescent="0.15"/>
    <row r="10834" customFormat="1" ht="13" x14ac:dyDescent="0.15"/>
    <row r="10835" customFormat="1" ht="13" x14ac:dyDescent="0.15"/>
    <row r="10836" customFormat="1" ht="13" x14ac:dyDescent="0.15"/>
    <row r="10837" customFormat="1" ht="13" x14ac:dyDescent="0.15"/>
    <row r="10838" customFormat="1" ht="13" x14ac:dyDescent="0.15"/>
    <row r="10839" customFormat="1" ht="13" x14ac:dyDescent="0.15"/>
    <row r="10840" customFormat="1" ht="13" x14ac:dyDescent="0.15"/>
    <row r="10841" customFormat="1" ht="13" x14ac:dyDescent="0.15"/>
    <row r="10842" customFormat="1" ht="13" x14ac:dyDescent="0.15"/>
    <row r="10843" customFormat="1" ht="13" x14ac:dyDescent="0.15"/>
    <row r="10844" customFormat="1" ht="13" x14ac:dyDescent="0.15"/>
    <row r="10845" customFormat="1" ht="13" x14ac:dyDescent="0.15"/>
    <row r="10846" customFormat="1" ht="13" x14ac:dyDescent="0.15"/>
    <row r="10847" customFormat="1" ht="13" x14ac:dyDescent="0.15"/>
    <row r="10848" customFormat="1" ht="13" x14ac:dyDescent="0.15"/>
    <row r="10849" customFormat="1" ht="13" x14ac:dyDescent="0.15"/>
    <row r="10850" customFormat="1" ht="13" x14ac:dyDescent="0.15"/>
    <row r="10851" customFormat="1" ht="13" x14ac:dyDescent="0.15"/>
    <row r="10852" customFormat="1" ht="13" x14ac:dyDescent="0.15"/>
    <row r="10853" customFormat="1" ht="13" x14ac:dyDescent="0.15"/>
    <row r="10854" customFormat="1" ht="13" x14ac:dyDescent="0.15"/>
    <row r="10855" customFormat="1" ht="13" x14ac:dyDescent="0.15"/>
    <row r="10856" customFormat="1" ht="13" x14ac:dyDescent="0.15"/>
    <row r="10857" customFormat="1" ht="13" x14ac:dyDescent="0.15"/>
    <row r="10858" customFormat="1" ht="13" x14ac:dyDescent="0.15"/>
    <row r="10859" customFormat="1" ht="13" x14ac:dyDescent="0.15"/>
    <row r="10860" customFormat="1" ht="13" x14ac:dyDescent="0.15"/>
    <row r="10861" customFormat="1" ht="13" x14ac:dyDescent="0.15"/>
    <row r="10862" customFormat="1" ht="13" x14ac:dyDescent="0.15"/>
    <row r="10863" customFormat="1" ht="13" x14ac:dyDescent="0.15"/>
    <row r="10864" customFormat="1" ht="13" x14ac:dyDescent="0.15"/>
    <row r="10865" customFormat="1" ht="13" x14ac:dyDescent="0.15"/>
    <row r="10866" customFormat="1" ht="13" x14ac:dyDescent="0.15"/>
    <row r="10867" customFormat="1" ht="13" x14ac:dyDescent="0.15"/>
    <row r="10868" customFormat="1" ht="13" x14ac:dyDescent="0.15"/>
    <row r="10869" customFormat="1" ht="13" x14ac:dyDescent="0.15"/>
    <row r="10870" customFormat="1" ht="13" x14ac:dyDescent="0.15"/>
    <row r="10871" customFormat="1" ht="13" x14ac:dyDescent="0.15"/>
    <row r="10872" customFormat="1" ht="13" x14ac:dyDescent="0.15"/>
    <row r="10873" customFormat="1" ht="13" x14ac:dyDescent="0.15"/>
    <row r="10874" customFormat="1" ht="13" x14ac:dyDescent="0.15"/>
    <row r="10875" customFormat="1" ht="13" x14ac:dyDescent="0.15"/>
    <row r="10876" customFormat="1" ht="13" x14ac:dyDescent="0.15"/>
    <row r="10877" customFormat="1" ht="13" x14ac:dyDescent="0.15"/>
    <row r="10878" customFormat="1" ht="13" x14ac:dyDescent="0.15"/>
    <row r="10879" customFormat="1" ht="13" x14ac:dyDescent="0.15"/>
    <row r="10880" customFormat="1" ht="13" x14ac:dyDescent="0.15"/>
    <row r="10881" customFormat="1" ht="13" x14ac:dyDescent="0.15"/>
    <row r="10882" customFormat="1" ht="13" x14ac:dyDescent="0.15"/>
    <row r="10883" customFormat="1" ht="13" x14ac:dyDescent="0.15"/>
    <row r="10884" customFormat="1" ht="13" x14ac:dyDescent="0.15"/>
    <row r="10885" customFormat="1" ht="13" x14ac:dyDescent="0.15"/>
    <row r="10886" customFormat="1" ht="13" x14ac:dyDescent="0.15"/>
    <row r="10887" customFormat="1" ht="13" x14ac:dyDescent="0.15"/>
    <row r="10888" customFormat="1" ht="13" x14ac:dyDescent="0.15"/>
    <row r="10889" customFormat="1" ht="13" x14ac:dyDescent="0.15"/>
    <row r="10890" customFormat="1" ht="13" x14ac:dyDescent="0.15"/>
    <row r="10891" customFormat="1" ht="13" x14ac:dyDescent="0.15"/>
    <row r="10892" customFormat="1" ht="13" x14ac:dyDescent="0.15"/>
    <row r="10893" customFormat="1" ht="13" x14ac:dyDescent="0.15"/>
    <row r="10894" customFormat="1" ht="13" x14ac:dyDescent="0.15"/>
    <row r="10895" customFormat="1" ht="13" x14ac:dyDescent="0.15"/>
    <row r="10896" customFormat="1" ht="13" x14ac:dyDescent="0.15"/>
    <row r="10897" customFormat="1" ht="13" x14ac:dyDescent="0.15"/>
    <row r="10898" customFormat="1" ht="13" x14ac:dyDescent="0.15"/>
    <row r="10899" customFormat="1" ht="13" x14ac:dyDescent="0.15"/>
    <row r="10900" customFormat="1" ht="13" x14ac:dyDescent="0.15"/>
    <row r="10901" customFormat="1" ht="13" x14ac:dyDescent="0.15"/>
    <row r="10902" customFormat="1" ht="13" x14ac:dyDescent="0.15"/>
    <row r="10903" customFormat="1" ht="13" x14ac:dyDescent="0.15"/>
    <row r="10904" customFormat="1" ht="13" x14ac:dyDescent="0.15"/>
    <row r="10905" customFormat="1" ht="13" x14ac:dyDescent="0.15"/>
    <row r="10906" customFormat="1" ht="13" x14ac:dyDescent="0.15"/>
    <row r="10907" customFormat="1" ht="13" x14ac:dyDescent="0.15"/>
    <row r="10908" customFormat="1" ht="13" x14ac:dyDescent="0.15"/>
    <row r="10909" customFormat="1" ht="13" x14ac:dyDescent="0.15"/>
    <row r="10910" customFormat="1" ht="13" x14ac:dyDescent="0.15"/>
    <row r="10911" customFormat="1" ht="13" x14ac:dyDescent="0.15"/>
    <row r="10912" customFormat="1" ht="13" x14ac:dyDescent="0.15"/>
    <row r="10913" customFormat="1" ht="13" x14ac:dyDescent="0.15"/>
    <row r="10914" customFormat="1" ht="13" x14ac:dyDescent="0.15"/>
    <row r="10915" customFormat="1" ht="13" x14ac:dyDescent="0.15"/>
    <row r="10916" customFormat="1" ht="13" x14ac:dyDescent="0.15"/>
    <row r="10917" customFormat="1" ht="13" x14ac:dyDescent="0.15"/>
    <row r="10918" customFormat="1" ht="13" x14ac:dyDescent="0.15"/>
    <row r="10919" customFormat="1" ht="13" x14ac:dyDescent="0.15"/>
    <row r="10920" customFormat="1" ht="13" x14ac:dyDescent="0.15"/>
    <row r="10921" customFormat="1" ht="13" x14ac:dyDescent="0.15"/>
    <row r="10922" customFormat="1" ht="13" x14ac:dyDescent="0.15"/>
    <row r="10923" customFormat="1" ht="13" x14ac:dyDescent="0.15"/>
    <row r="10924" customFormat="1" ht="13" x14ac:dyDescent="0.15"/>
    <row r="10925" customFormat="1" ht="13" x14ac:dyDescent="0.15"/>
    <row r="10926" customFormat="1" ht="13" x14ac:dyDescent="0.15"/>
    <row r="10927" customFormat="1" ht="13" x14ac:dyDescent="0.15"/>
    <row r="10928" customFormat="1" ht="13" x14ac:dyDescent="0.15"/>
    <row r="10929" customFormat="1" ht="13" x14ac:dyDescent="0.15"/>
    <row r="10930" customFormat="1" ht="13" x14ac:dyDescent="0.15"/>
    <row r="10931" customFormat="1" ht="13" x14ac:dyDescent="0.15"/>
    <row r="10932" customFormat="1" ht="13" x14ac:dyDescent="0.15"/>
    <row r="10933" customFormat="1" ht="13" x14ac:dyDescent="0.15"/>
    <row r="10934" customFormat="1" ht="13" x14ac:dyDescent="0.15"/>
    <row r="10935" customFormat="1" ht="13" x14ac:dyDescent="0.15"/>
    <row r="10936" customFormat="1" ht="13" x14ac:dyDescent="0.15"/>
    <row r="10937" customFormat="1" ht="13" x14ac:dyDescent="0.15"/>
    <row r="10938" customFormat="1" ht="13" x14ac:dyDescent="0.15"/>
    <row r="10939" customFormat="1" ht="13" x14ac:dyDescent="0.15"/>
    <row r="10940" customFormat="1" ht="13" x14ac:dyDescent="0.15"/>
    <row r="10941" customFormat="1" ht="13" x14ac:dyDescent="0.15"/>
    <row r="10942" customFormat="1" ht="13" x14ac:dyDescent="0.15"/>
    <row r="10943" customFormat="1" ht="13" x14ac:dyDescent="0.15"/>
    <row r="10944" customFormat="1" ht="13" x14ac:dyDescent="0.15"/>
    <row r="10945" customFormat="1" ht="13" x14ac:dyDescent="0.15"/>
    <row r="10946" customFormat="1" ht="13" x14ac:dyDescent="0.15"/>
    <row r="10947" customFormat="1" ht="13" x14ac:dyDescent="0.15"/>
    <row r="10948" customFormat="1" ht="13" x14ac:dyDescent="0.15"/>
    <row r="10949" customFormat="1" ht="13" x14ac:dyDescent="0.15"/>
    <row r="10950" customFormat="1" ht="13" x14ac:dyDescent="0.15"/>
    <row r="10951" customFormat="1" ht="13" x14ac:dyDescent="0.15"/>
    <row r="10952" customFormat="1" ht="13" x14ac:dyDescent="0.15"/>
    <row r="10953" customFormat="1" ht="13" x14ac:dyDescent="0.15"/>
    <row r="10954" customFormat="1" ht="13" x14ac:dyDescent="0.15"/>
    <row r="10955" customFormat="1" ht="13" x14ac:dyDescent="0.15"/>
    <row r="10956" customFormat="1" ht="13" x14ac:dyDescent="0.15"/>
    <row r="10957" customFormat="1" ht="13" x14ac:dyDescent="0.15"/>
    <row r="10958" customFormat="1" ht="13" x14ac:dyDescent="0.15"/>
    <row r="10959" customFormat="1" ht="13" x14ac:dyDescent="0.15"/>
    <row r="10960" customFormat="1" ht="13" x14ac:dyDescent="0.15"/>
    <row r="10961" customFormat="1" ht="13" x14ac:dyDescent="0.15"/>
    <row r="10962" customFormat="1" ht="13" x14ac:dyDescent="0.15"/>
    <row r="10963" customFormat="1" ht="13" x14ac:dyDescent="0.15"/>
    <row r="10964" customFormat="1" ht="13" x14ac:dyDescent="0.15"/>
    <row r="10965" customFormat="1" ht="13" x14ac:dyDescent="0.15"/>
    <row r="10966" customFormat="1" ht="13" x14ac:dyDescent="0.15"/>
    <row r="10967" customFormat="1" ht="13" x14ac:dyDescent="0.15"/>
    <row r="10968" customFormat="1" ht="13" x14ac:dyDescent="0.15"/>
    <row r="10969" customFormat="1" ht="13" x14ac:dyDescent="0.15"/>
    <row r="10970" customFormat="1" ht="13" x14ac:dyDescent="0.15"/>
    <row r="10971" customFormat="1" ht="13" x14ac:dyDescent="0.15"/>
    <row r="10972" customFormat="1" ht="13" x14ac:dyDescent="0.15"/>
    <row r="10973" customFormat="1" ht="13" x14ac:dyDescent="0.15"/>
    <row r="10974" customFormat="1" ht="13" x14ac:dyDescent="0.15"/>
    <row r="10975" customFormat="1" ht="13" x14ac:dyDescent="0.15"/>
    <row r="10976" customFormat="1" ht="13" x14ac:dyDescent="0.15"/>
    <row r="10977" customFormat="1" ht="13" x14ac:dyDescent="0.15"/>
    <row r="10978" customFormat="1" ht="13" x14ac:dyDescent="0.15"/>
    <row r="10979" customFormat="1" ht="13" x14ac:dyDescent="0.15"/>
    <row r="10980" customFormat="1" ht="13" x14ac:dyDescent="0.15"/>
    <row r="10981" customFormat="1" ht="13" x14ac:dyDescent="0.15"/>
    <row r="10982" customFormat="1" ht="13" x14ac:dyDescent="0.15"/>
    <row r="10983" customFormat="1" ht="13" x14ac:dyDescent="0.15"/>
    <row r="10984" customFormat="1" ht="13" x14ac:dyDescent="0.15"/>
    <row r="10985" customFormat="1" ht="13" x14ac:dyDescent="0.15"/>
    <row r="10986" customFormat="1" ht="13" x14ac:dyDescent="0.15"/>
    <row r="10987" customFormat="1" ht="13" x14ac:dyDescent="0.15"/>
    <row r="10988" customFormat="1" ht="13" x14ac:dyDescent="0.15"/>
    <row r="10989" customFormat="1" ht="13" x14ac:dyDescent="0.15"/>
    <row r="10990" customFormat="1" ht="13" x14ac:dyDescent="0.15"/>
    <row r="10991" customFormat="1" ht="13" x14ac:dyDescent="0.15"/>
    <row r="10992" customFormat="1" ht="13" x14ac:dyDescent="0.15"/>
    <row r="10993" customFormat="1" ht="13" x14ac:dyDescent="0.15"/>
    <row r="10994" customFormat="1" ht="13" x14ac:dyDescent="0.15"/>
    <row r="10995" customFormat="1" ht="13" x14ac:dyDescent="0.15"/>
    <row r="10996" customFormat="1" ht="13" x14ac:dyDescent="0.15"/>
    <row r="10997" customFormat="1" ht="13" x14ac:dyDescent="0.15"/>
    <row r="10998" customFormat="1" ht="13" x14ac:dyDescent="0.15"/>
    <row r="10999" customFormat="1" ht="13" x14ac:dyDescent="0.15"/>
    <row r="11000" customFormat="1" ht="13" x14ac:dyDescent="0.15"/>
    <row r="11001" customFormat="1" ht="13" x14ac:dyDescent="0.15"/>
    <row r="11002" customFormat="1" ht="13" x14ac:dyDescent="0.15"/>
    <row r="11003" customFormat="1" ht="13" x14ac:dyDescent="0.15"/>
    <row r="11004" customFormat="1" ht="13" x14ac:dyDescent="0.15"/>
    <row r="11005" customFormat="1" ht="13" x14ac:dyDescent="0.15"/>
    <row r="11006" customFormat="1" ht="13" x14ac:dyDescent="0.15"/>
    <row r="11007" customFormat="1" ht="13" x14ac:dyDescent="0.15"/>
    <row r="11008" customFormat="1" ht="13" x14ac:dyDescent="0.15"/>
    <row r="11009" customFormat="1" ht="13" x14ac:dyDescent="0.15"/>
    <row r="11010" customFormat="1" ht="13" x14ac:dyDescent="0.15"/>
    <row r="11011" customFormat="1" ht="13" x14ac:dyDescent="0.15"/>
    <row r="11012" customFormat="1" ht="13" x14ac:dyDescent="0.15"/>
    <row r="11013" customFormat="1" ht="13" x14ac:dyDescent="0.15"/>
    <row r="11014" customFormat="1" ht="13" x14ac:dyDescent="0.15"/>
    <row r="11015" customFormat="1" ht="13" x14ac:dyDescent="0.15"/>
    <row r="11016" customFormat="1" ht="13" x14ac:dyDescent="0.15"/>
    <row r="11017" customFormat="1" ht="13" x14ac:dyDescent="0.15"/>
    <row r="11018" customFormat="1" ht="13" x14ac:dyDescent="0.15"/>
    <row r="11019" customFormat="1" ht="13" x14ac:dyDescent="0.15"/>
    <row r="11020" customFormat="1" ht="13" x14ac:dyDescent="0.15"/>
    <row r="11021" customFormat="1" ht="13" x14ac:dyDescent="0.15"/>
    <row r="11022" customFormat="1" ht="13" x14ac:dyDescent="0.15"/>
    <row r="11023" customFormat="1" ht="13" x14ac:dyDescent="0.15"/>
    <row r="11024" customFormat="1" ht="13" x14ac:dyDescent="0.15"/>
    <row r="11025" customFormat="1" ht="13" x14ac:dyDescent="0.15"/>
    <row r="11026" customFormat="1" ht="13" x14ac:dyDescent="0.15"/>
    <row r="11027" customFormat="1" ht="13" x14ac:dyDescent="0.15"/>
    <row r="11028" customFormat="1" ht="13" x14ac:dyDescent="0.15"/>
    <row r="11029" customFormat="1" ht="13" x14ac:dyDescent="0.15"/>
    <row r="11030" customFormat="1" ht="13" x14ac:dyDescent="0.15"/>
    <row r="11031" customFormat="1" ht="13" x14ac:dyDescent="0.15"/>
    <row r="11032" customFormat="1" ht="13" x14ac:dyDescent="0.15"/>
    <row r="11033" customFormat="1" ht="13" x14ac:dyDescent="0.15"/>
    <row r="11034" customFormat="1" ht="13" x14ac:dyDescent="0.15"/>
    <row r="11035" customFormat="1" ht="13" x14ac:dyDescent="0.15"/>
    <row r="11036" customFormat="1" ht="13" x14ac:dyDescent="0.15"/>
    <row r="11037" customFormat="1" ht="13" x14ac:dyDescent="0.15"/>
    <row r="11038" customFormat="1" ht="13" x14ac:dyDescent="0.15"/>
    <row r="11039" customFormat="1" ht="13" x14ac:dyDescent="0.15"/>
    <row r="11040" customFormat="1" ht="13" x14ac:dyDescent="0.15"/>
    <row r="11041" customFormat="1" ht="13" x14ac:dyDescent="0.15"/>
    <row r="11042" customFormat="1" ht="13" x14ac:dyDescent="0.15"/>
    <row r="11043" customFormat="1" ht="13" x14ac:dyDescent="0.15"/>
    <row r="11044" customFormat="1" ht="13" x14ac:dyDescent="0.15"/>
    <row r="11045" customFormat="1" ht="13" x14ac:dyDescent="0.15"/>
    <row r="11046" customFormat="1" ht="13" x14ac:dyDescent="0.15"/>
    <row r="11047" customFormat="1" ht="13" x14ac:dyDescent="0.15"/>
    <row r="11048" customFormat="1" ht="13" x14ac:dyDescent="0.15"/>
    <row r="11049" customFormat="1" ht="13" x14ac:dyDescent="0.15"/>
    <row r="11050" customFormat="1" ht="13" x14ac:dyDescent="0.15"/>
    <row r="11051" customFormat="1" ht="13" x14ac:dyDescent="0.15"/>
    <row r="11052" customFormat="1" ht="13" x14ac:dyDescent="0.15"/>
    <row r="11053" customFormat="1" ht="13" x14ac:dyDescent="0.15"/>
    <row r="11054" customFormat="1" ht="13" x14ac:dyDescent="0.15"/>
    <row r="11055" customFormat="1" ht="13" x14ac:dyDescent="0.15"/>
    <row r="11056" customFormat="1" ht="13" x14ac:dyDescent="0.15"/>
    <row r="11057" customFormat="1" ht="13" x14ac:dyDescent="0.15"/>
    <row r="11058" customFormat="1" ht="13" x14ac:dyDescent="0.15"/>
    <row r="11059" customFormat="1" ht="13" x14ac:dyDescent="0.15"/>
    <row r="11060" customFormat="1" ht="13" x14ac:dyDescent="0.15"/>
    <row r="11061" customFormat="1" ht="13" x14ac:dyDescent="0.15"/>
    <row r="11062" customFormat="1" ht="13" x14ac:dyDescent="0.15"/>
    <row r="11063" customFormat="1" ht="13" x14ac:dyDescent="0.15"/>
    <row r="11064" customFormat="1" ht="13" x14ac:dyDescent="0.15"/>
    <row r="11065" customFormat="1" ht="13" x14ac:dyDescent="0.15"/>
    <row r="11066" customFormat="1" ht="13" x14ac:dyDescent="0.15"/>
    <row r="11067" customFormat="1" ht="13" x14ac:dyDescent="0.15"/>
    <row r="11068" customFormat="1" ht="13" x14ac:dyDescent="0.15"/>
    <row r="11069" customFormat="1" ht="13" x14ac:dyDescent="0.15"/>
    <row r="11070" customFormat="1" ht="13" x14ac:dyDescent="0.15"/>
    <row r="11071" customFormat="1" ht="13" x14ac:dyDescent="0.15"/>
    <row r="11072" customFormat="1" ht="13" x14ac:dyDescent="0.15"/>
    <row r="11073" customFormat="1" ht="13" x14ac:dyDescent="0.15"/>
    <row r="11074" customFormat="1" ht="13" x14ac:dyDescent="0.15"/>
    <row r="11075" customFormat="1" ht="13" x14ac:dyDescent="0.15"/>
    <row r="11076" customFormat="1" ht="13" x14ac:dyDescent="0.15"/>
    <row r="11077" customFormat="1" ht="13" x14ac:dyDescent="0.15"/>
    <row r="11078" customFormat="1" ht="13" x14ac:dyDescent="0.15"/>
    <row r="11079" customFormat="1" ht="13" x14ac:dyDescent="0.15"/>
    <row r="11080" customFormat="1" ht="13" x14ac:dyDescent="0.15"/>
    <row r="11081" customFormat="1" ht="13" x14ac:dyDescent="0.15"/>
    <row r="11082" customFormat="1" ht="13" x14ac:dyDescent="0.15"/>
    <row r="11083" customFormat="1" ht="13" x14ac:dyDescent="0.15"/>
    <row r="11084" customFormat="1" ht="13" x14ac:dyDescent="0.15"/>
    <row r="11085" customFormat="1" ht="13" x14ac:dyDescent="0.15"/>
    <row r="11086" customFormat="1" ht="13" x14ac:dyDescent="0.15"/>
    <row r="11087" customFormat="1" ht="13" x14ac:dyDescent="0.15"/>
    <row r="11088" customFormat="1" ht="13" x14ac:dyDescent="0.15"/>
    <row r="11089" customFormat="1" ht="13" x14ac:dyDescent="0.15"/>
    <row r="11090" customFormat="1" ht="13" x14ac:dyDescent="0.15"/>
    <row r="11091" customFormat="1" ht="13" x14ac:dyDescent="0.15"/>
    <row r="11092" customFormat="1" ht="13" x14ac:dyDescent="0.15"/>
    <row r="11093" customFormat="1" ht="13" x14ac:dyDescent="0.15"/>
    <row r="11094" customFormat="1" ht="13" x14ac:dyDescent="0.15"/>
    <row r="11095" customFormat="1" ht="13" x14ac:dyDescent="0.15"/>
    <row r="11096" customFormat="1" ht="13" x14ac:dyDescent="0.15"/>
    <row r="11097" customFormat="1" ht="13" x14ac:dyDescent="0.15"/>
    <row r="11098" customFormat="1" ht="13" x14ac:dyDescent="0.15"/>
    <row r="11099" customFormat="1" ht="13" x14ac:dyDescent="0.15"/>
    <row r="11100" customFormat="1" ht="13" x14ac:dyDescent="0.15"/>
    <row r="11101" customFormat="1" ht="13" x14ac:dyDescent="0.15"/>
    <row r="11102" customFormat="1" ht="13" x14ac:dyDescent="0.15"/>
    <row r="11103" customFormat="1" ht="13" x14ac:dyDescent="0.15"/>
    <row r="11104" customFormat="1" ht="13" x14ac:dyDescent="0.15"/>
    <row r="11105" customFormat="1" ht="13" x14ac:dyDescent="0.15"/>
    <row r="11106" customFormat="1" ht="13" x14ac:dyDescent="0.15"/>
    <row r="11107" customFormat="1" ht="13" x14ac:dyDescent="0.15"/>
    <row r="11108" customFormat="1" ht="13" x14ac:dyDescent="0.15"/>
    <row r="11109" customFormat="1" ht="13" x14ac:dyDescent="0.15"/>
    <row r="11110" customFormat="1" ht="13" x14ac:dyDescent="0.15"/>
    <row r="11111" customFormat="1" ht="13" x14ac:dyDescent="0.15"/>
    <row r="11112" customFormat="1" ht="13" x14ac:dyDescent="0.15"/>
    <row r="11113" customFormat="1" ht="13" x14ac:dyDescent="0.15"/>
    <row r="11114" customFormat="1" ht="13" x14ac:dyDescent="0.15"/>
    <row r="11115" customFormat="1" ht="13" x14ac:dyDescent="0.15"/>
    <row r="11116" customFormat="1" ht="13" x14ac:dyDescent="0.15"/>
    <row r="11117" customFormat="1" ht="13" x14ac:dyDescent="0.15"/>
    <row r="11118" customFormat="1" ht="13" x14ac:dyDescent="0.15"/>
    <row r="11119" customFormat="1" ht="13" x14ac:dyDescent="0.15"/>
    <row r="11120" customFormat="1" ht="13" x14ac:dyDescent="0.15"/>
    <row r="11121" customFormat="1" ht="13" x14ac:dyDescent="0.15"/>
    <row r="11122" customFormat="1" ht="13" x14ac:dyDescent="0.15"/>
    <row r="11123" customFormat="1" ht="13" x14ac:dyDescent="0.15"/>
    <row r="11124" customFormat="1" ht="13" x14ac:dyDescent="0.15"/>
    <row r="11125" customFormat="1" ht="13" x14ac:dyDescent="0.15"/>
    <row r="11126" customFormat="1" ht="13" x14ac:dyDescent="0.15"/>
    <row r="11127" customFormat="1" ht="13" x14ac:dyDescent="0.15"/>
    <row r="11128" customFormat="1" ht="13" x14ac:dyDescent="0.15"/>
    <row r="11129" customFormat="1" ht="13" x14ac:dyDescent="0.15"/>
    <row r="11130" customFormat="1" ht="13" x14ac:dyDescent="0.15"/>
    <row r="11131" customFormat="1" ht="13" x14ac:dyDescent="0.15"/>
    <row r="11132" customFormat="1" ht="13" x14ac:dyDescent="0.15"/>
    <row r="11133" customFormat="1" ht="13" x14ac:dyDescent="0.15"/>
    <row r="11134" customFormat="1" ht="13" x14ac:dyDescent="0.15"/>
    <row r="11135" customFormat="1" ht="13" x14ac:dyDescent="0.15"/>
    <row r="11136" customFormat="1" ht="13" x14ac:dyDescent="0.15"/>
    <row r="11137" customFormat="1" ht="13" x14ac:dyDescent="0.15"/>
    <row r="11138" customFormat="1" ht="13" x14ac:dyDescent="0.15"/>
    <row r="11139" customFormat="1" ht="13" x14ac:dyDescent="0.15"/>
    <row r="11140" customFormat="1" ht="13" x14ac:dyDescent="0.15"/>
    <row r="11141" customFormat="1" ht="13" x14ac:dyDescent="0.15"/>
    <row r="11142" customFormat="1" ht="13" x14ac:dyDescent="0.15"/>
    <row r="11143" customFormat="1" ht="13" x14ac:dyDescent="0.15"/>
    <row r="11144" customFormat="1" ht="13" x14ac:dyDescent="0.15"/>
    <row r="11145" customFormat="1" ht="13" x14ac:dyDescent="0.15"/>
    <row r="11146" customFormat="1" ht="13" x14ac:dyDescent="0.15"/>
    <row r="11147" customFormat="1" ht="13" x14ac:dyDescent="0.15"/>
    <row r="11148" customFormat="1" ht="13" x14ac:dyDescent="0.15"/>
    <row r="11149" customFormat="1" ht="13" x14ac:dyDescent="0.15"/>
    <row r="11150" customFormat="1" ht="13" x14ac:dyDescent="0.15"/>
    <row r="11151" customFormat="1" ht="13" x14ac:dyDescent="0.15"/>
    <row r="11152" customFormat="1" ht="13" x14ac:dyDescent="0.15"/>
    <row r="11153" customFormat="1" ht="13" x14ac:dyDescent="0.15"/>
    <row r="11154" customFormat="1" ht="13" x14ac:dyDescent="0.15"/>
    <row r="11155" customFormat="1" ht="13" x14ac:dyDescent="0.15"/>
    <row r="11156" customFormat="1" ht="13" x14ac:dyDescent="0.15"/>
    <row r="11157" customFormat="1" ht="13" x14ac:dyDescent="0.15"/>
    <row r="11158" customFormat="1" ht="13" x14ac:dyDescent="0.15"/>
    <row r="11159" customFormat="1" ht="13" x14ac:dyDescent="0.15"/>
    <row r="11160" customFormat="1" ht="13" x14ac:dyDescent="0.15"/>
    <row r="11161" customFormat="1" ht="13" x14ac:dyDescent="0.15"/>
    <row r="11162" customFormat="1" ht="13" x14ac:dyDescent="0.15"/>
    <row r="11163" customFormat="1" ht="13" x14ac:dyDescent="0.15"/>
    <row r="11164" customFormat="1" ht="13" x14ac:dyDescent="0.15"/>
    <row r="11165" customFormat="1" ht="13" x14ac:dyDescent="0.15"/>
    <row r="11166" customFormat="1" ht="13" x14ac:dyDescent="0.15"/>
    <row r="11167" customFormat="1" ht="13" x14ac:dyDescent="0.15"/>
    <row r="11168" customFormat="1" ht="13" x14ac:dyDescent="0.15"/>
    <row r="11169" customFormat="1" ht="13" x14ac:dyDescent="0.15"/>
    <row r="11170" customFormat="1" ht="13" x14ac:dyDescent="0.15"/>
    <row r="11171" customFormat="1" ht="13" x14ac:dyDescent="0.15"/>
    <row r="11172" customFormat="1" ht="13" x14ac:dyDescent="0.15"/>
    <row r="11173" customFormat="1" ht="13" x14ac:dyDescent="0.15"/>
    <row r="11174" customFormat="1" ht="13" x14ac:dyDescent="0.15"/>
    <row r="11175" customFormat="1" ht="13" x14ac:dyDescent="0.15"/>
    <row r="11176" customFormat="1" ht="13" x14ac:dyDescent="0.15"/>
    <row r="11177" customFormat="1" ht="13" x14ac:dyDescent="0.15"/>
    <row r="11178" customFormat="1" ht="13" x14ac:dyDescent="0.15"/>
    <row r="11179" customFormat="1" ht="13" x14ac:dyDescent="0.15"/>
    <row r="11180" customFormat="1" ht="13" x14ac:dyDescent="0.15"/>
    <row r="11181" customFormat="1" ht="13" x14ac:dyDescent="0.15"/>
    <row r="11182" customFormat="1" ht="13" x14ac:dyDescent="0.15"/>
    <row r="11183" customFormat="1" ht="13" x14ac:dyDescent="0.15"/>
    <row r="11184" customFormat="1" ht="13" x14ac:dyDescent="0.15"/>
    <row r="11185" customFormat="1" ht="13" x14ac:dyDescent="0.15"/>
    <row r="11186" customFormat="1" ht="13" x14ac:dyDescent="0.15"/>
    <row r="11187" customFormat="1" ht="13" x14ac:dyDescent="0.15"/>
    <row r="11188" customFormat="1" ht="13" x14ac:dyDescent="0.15"/>
    <row r="11189" customFormat="1" ht="13" x14ac:dyDescent="0.15"/>
    <row r="11190" customFormat="1" ht="13" x14ac:dyDescent="0.15"/>
    <row r="11191" customFormat="1" ht="13" x14ac:dyDescent="0.15"/>
    <row r="11192" customFormat="1" ht="13" x14ac:dyDescent="0.15"/>
    <row r="11193" customFormat="1" ht="13" x14ac:dyDescent="0.15"/>
    <row r="11194" customFormat="1" ht="13" x14ac:dyDescent="0.15"/>
    <row r="11195" customFormat="1" ht="13" x14ac:dyDescent="0.15"/>
    <row r="11196" customFormat="1" ht="13" x14ac:dyDescent="0.15"/>
    <row r="11197" customFormat="1" ht="13" x14ac:dyDescent="0.15"/>
    <row r="11198" customFormat="1" ht="13" x14ac:dyDescent="0.15"/>
    <row r="11199" customFormat="1" ht="13" x14ac:dyDescent="0.15"/>
    <row r="11200" customFormat="1" ht="13" x14ac:dyDescent="0.15"/>
    <row r="11201" customFormat="1" ht="13" x14ac:dyDescent="0.15"/>
    <row r="11202" customFormat="1" ht="13" x14ac:dyDescent="0.15"/>
    <row r="11203" customFormat="1" ht="13" x14ac:dyDescent="0.15"/>
    <row r="11204" customFormat="1" ht="13" x14ac:dyDescent="0.15"/>
    <row r="11205" customFormat="1" ht="13" x14ac:dyDescent="0.15"/>
    <row r="11206" customFormat="1" ht="13" x14ac:dyDescent="0.15"/>
    <row r="11207" customFormat="1" ht="13" x14ac:dyDescent="0.15"/>
    <row r="11208" customFormat="1" ht="13" x14ac:dyDescent="0.15"/>
    <row r="11209" customFormat="1" ht="13" x14ac:dyDescent="0.15"/>
    <row r="11210" customFormat="1" ht="13" x14ac:dyDescent="0.15"/>
    <row r="11211" customFormat="1" ht="13" x14ac:dyDescent="0.15"/>
    <row r="11212" customFormat="1" ht="13" x14ac:dyDescent="0.15"/>
    <row r="11213" customFormat="1" ht="13" x14ac:dyDescent="0.15"/>
    <row r="11214" customFormat="1" ht="13" x14ac:dyDescent="0.15"/>
    <row r="11215" customFormat="1" ht="13" x14ac:dyDescent="0.15"/>
    <row r="11216" customFormat="1" ht="13" x14ac:dyDescent="0.15"/>
    <row r="11217" customFormat="1" ht="13" x14ac:dyDescent="0.15"/>
    <row r="11218" customFormat="1" ht="13" x14ac:dyDescent="0.15"/>
    <row r="11219" customFormat="1" ht="13" x14ac:dyDescent="0.15"/>
    <row r="11220" customFormat="1" ht="13" x14ac:dyDescent="0.15"/>
    <row r="11221" customFormat="1" ht="13" x14ac:dyDescent="0.15"/>
    <row r="11222" customFormat="1" ht="13" x14ac:dyDescent="0.15"/>
    <row r="11223" customFormat="1" ht="13" x14ac:dyDescent="0.15"/>
    <row r="11224" customFormat="1" ht="13" x14ac:dyDescent="0.15"/>
    <row r="11225" customFormat="1" ht="13" x14ac:dyDescent="0.15"/>
    <row r="11226" customFormat="1" ht="13" x14ac:dyDescent="0.15"/>
    <row r="11227" customFormat="1" ht="13" x14ac:dyDescent="0.15"/>
    <row r="11228" customFormat="1" ht="13" x14ac:dyDescent="0.15"/>
    <row r="11229" customFormat="1" ht="13" x14ac:dyDescent="0.15"/>
    <row r="11230" customFormat="1" ht="13" x14ac:dyDescent="0.15"/>
    <row r="11231" customFormat="1" ht="13" x14ac:dyDescent="0.15"/>
    <row r="11232" customFormat="1" ht="13" x14ac:dyDescent="0.15"/>
    <row r="11233" customFormat="1" ht="13" x14ac:dyDescent="0.15"/>
    <row r="11234" customFormat="1" ht="13" x14ac:dyDescent="0.15"/>
    <row r="11235" customFormat="1" ht="13" x14ac:dyDescent="0.15"/>
    <row r="11236" customFormat="1" ht="13" x14ac:dyDescent="0.15"/>
    <row r="11237" customFormat="1" ht="13" x14ac:dyDescent="0.15"/>
    <row r="11238" customFormat="1" ht="13" x14ac:dyDescent="0.15"/>
    <row r="11239" customFormat="1" ht="13" x14ac:dyDescent="0.15"/>
    <row r="11240" customFormat="1" ht="13" x14ac:dyDescent="0.15"/>
    <row r="11241" customFormat="1" ht="13" x14ac:dyDescent="0.15"/>
    <row r="11242" customFormat="1" ht="13" x14ac:dyDescent="0.15"/>
    <row r="11243" customFormat="1" ht="13" x14ac:dyDescent="0.15"/>
    <row r="11244" customFormat="1" ht="13" x14ac:dyDescent="0.15"/>
    <row r="11245" customFormat="1" ht="13" x14ac:dyDescent="0.15"/>
    <row r="11246" customFormat="1" ht="13" x14ac:dyDescent="0.15"/>
    <row r="11247" customFormat="1" ht="13" x14ac:dyDescent="0.15"/>
    <row r="11248" customFormat="1" ht="13" x14ac:dyDescent="0.15"/>
    <row r="11249" customFormat="1" ht="13" x14ac:dyDescent="0.15"/>
    <row r="11250" customFormat="1" ht="13" x14ac:dyDescent="0.15"/>
    <row r="11251" customFormat="1" ht="13" x14ac:dyDescent="0.15"/>
    <row r="11252" customFormat="1" ht="13" x14ac:dyDescent="0.15"/>
    <row r="11253" customFormat="1" ht="13" x14ac:dyDescent="0.15"/>
    <row r="11254" customFormat="1" ht="13" x14ac:dyDescent="0.15"/>
    <row r="11255" customFormat="1" ht="13" x14ac:dyDescent="0.15"/>
    <row r="11256" customFormat="1" ht="13" x14ac:dyDescent="0.15"/>
    <row r="11257" customFormat="1" ht="13" x14ac:dyDescent="0.15"/>
    <row r="11258" customFormat="1" ht="13" x14ac:dyDescent="0.15"/>
    <row r="11259" customFormat="1" ht="13" x14ac:dyDescent="0.15"/>
    <row r="11260" customFormat="1" ht="13" x14ac:dyDescent="0.15"/>
    <row r="11261" customFormat="1" ht="13" x14ac:dyDescent="0.15"/>
    <row r="11262" customFormat="1" ht="13" x14ac:dyDescent="0.15"/>
    <row r="11263" customFormat="1" ht="13" x14ac:dyDescent="0.15"/>
    <row r="11264" customFormat="1" ht="13" x14ac:dyDescent="0.15"/>
    <row r="11265" customFormat="1" ht="13" x14ac:dyDescent="0.15"/>
    <row r="11266" customFormat="1" ht="13" x14ac:dyDescent="0.15"/>
    <row r="11267" customFormat="1" ht="13" x14ac:dyDescent="0.15"/>
    <row r="11268" customFormat="1" ht="13" x14ac:dyDescent="0.15"/>
    <row r="11269" customFormat="1" ht="13" x14ac:dyDescent="0.15"/>
    <row r="11270" customFormat="1" ht="13" x14ac:dyDescent="0.15"/>
    <row r="11271" customFormat="1" ht="13" x14ac:dyDescent="0.15"/>
    <row r="11272" customFormat="1" ht="13" x14ac:dyDescent="0.15"/>
    <row r="11273" customFormat="1" ht="13" x14ac:dyDescent="0.15"/>
    <row r="11274" customFormat="1" ht="13" x14ac:dyDescent="0.15"/>
    <row r="11275" customFormat="1" ht="13" x14ac:dyDescent="0.15"/>
    <row r="11276" customFormat="1" ht="13" x14ac:dyDescent="0.15"/>
    <row r="11277" customFormat="1" ht="13" x14ac:dyDescent="0.15"/>
    <row r="11278" customFormat="1" ht="13" x14ac:dyDescent="0.15"/>
    <row r="11279" customFormat="1" ht="13" x14ac:dyDescent="0.15"/>
    <row r="11280" customFormat="1" ht="13" x14ac:dyDescent="0.15"/>
    <row r="11281" customFormat="1" ht="13" x14ac:dyDescent="0.15"/>
    <row r="11282" customFormat="1" ht="13" x14ac:dyDescent="0.15"/>
    <row r="11283" customFormat="1" ht="13" x14ac:dyDescent="0.15"/>
    <row r="11284" customFormat="1" ht="13" x14ac:dyDescent="0.15"/>
    <row r="11285" customFormat="1" ht="13" x14ac:dyDescent="0.15"/>
    <row r="11286" customFormat="1" ht="13" x14ac:dyDescent="0.15"/>
    <row r="11287" customFormat="1" ht="13" x14ac:dyDescent="0.15"/>
    <row r="11288" customFormat="1" ht="13" x14ac:dyDescent="0.15"/>
    <row r="11289" customFormat="1" ht="13" x14ac:dyDescent="0.15"/>
    <row r="11290" customFormat="1" ht="13" x14ac:dyDescent="0.15"/>
    <row r="11291" customFormat="1" ht="13" x14ac:dyDescent="0.15"/>
    <row r="11292" customFormat="1" ht="13" x14ac:dyDescent="0.15"/>
    <row r="11293" customFormat="1" ht="13" x14ac:dyDescent="0.15"/>
    <row r="11294" customFormat="1" ht="13" x14ac:dyDescent="0.15"/>
    <row r="11295" customFormat="1" ht="13" x14ac:dyDescent="0.15"/>
    <row r="11296" customFormat="1" ht="13" x14ac:dyDescent="0.15"/>
    <row r="11297" customFormat="1" ht="13" x14ac:dyDescent="0.15"/>
    <row r="11298" customFormat="1" ht="13" x14ac:dyDescent="0.15"/>
    <row r="11299" customFormat="1" ht="13" x14ac:dyDescent="0.15"/>
    <row r="11300" customFormat="1" ht="13" x14ac:dyDescent="0.15"/>
    <row r="11301" customFormat="1" ht="13" x14ac:dyDescent="0.15"/>
    <row r="11302" customFormat="1" ht="13" x14ac:dyDescent="0.15"/>
    <row r="11303" customFormat="1" ht="13" x14ac:dyDescent="0.15"/>
    <row r="11304" customFormat="1" ht="13" x14ac:dyDescent="0.15"/>
    <row r="11305" customFormat="1" ht="13" x14ac:dyDescent="0.15"/>
    <row r="11306" customFormat="1" ht="13" x14ac:dyDescent="0.15"/>
    <row r="11307" customFormat="1" ht="13" x14ac:dyDescent="0.15"/>
    <row r="11308" customFormat="1" ht="13" x14ac:dyDescent="0.15"/>
    <row r="11309" customFormat="1" ht="13" x14ac:dyDescent="0.15"/>
    <row r="11310" customFormat="1" ht="13" x14ac:dyDescent="0.15"/>
    <row r="11311" customFormat="1" ht="13" x14ac:dyDescent="0.15"/>
    <row r="11312" customFormat="1" ht="13" x14ac:dyDescent="0.15"/>
    <row r="11313" customFormat="1" ht="13" x14ac:dyDescent="0.15"/>
    <row r="11314" customFormat="1" ht="13" x14ac:dyDescent="0.15"/>
    <row r="11315" customFormat="1" ht="13" x14ac:dyDescent="0.15"/>
    <row r="11316" customFormat="1" ht="13" x14ac:dyDescent="0.15"/>
    <row r="11317" customFormat="1" ht="13" x14ac:dyDescent="0.15"/>
    <row r="11318" customFormat="1" ht="13" x14ac:dyDescent="0.15"/>
    <row r="11319" customFormat="1" ht="13" x14ac:dyDescent="0.15"/>
    <row r="11320" customFormat="1" ht="13" x14ac:dyDescent="0.15"/>
    <row r="11321" customFormat="1" ht="13" x14ac:dyDescent="0.15"/>
    <row r="11322" customFormat="1" ht="13" x14ac:dyDescent="0.15"/>
    <row r="11323" customFormat="1" ht="13" x14ac:dyDescent="0.15"/>
    <row r="11324" customFormat="1" ht="13" x14ac:dyDescent="0.15"/>
    <row r="11325" customFormat="1" ht="13" x14ac:dyDescent="0.15"/>
    <row r="11326" customFormat="1" ht="13" x14ac:dyDescent="0.15"/>
    <row r="11327" customFormat="1" ht="13" x14ac:dyDescent="0.15"/>
    <row r="11328" customFormat="1" ht="13" x14ac:dyDescent="0.15"/>
    <row r="11329" customFormat="1" ht="13" x14ac:dyDescent="0.15"/>
    <row r="11330" customFormat="1" ht="13" x14ac:dyDescent="0.15"/>
    <row r="11331" customFormat="1" ht="13" x14ac:dyDescent="0.15"/>
    <row r="11332" customFormat="1" ht="13" x14ac:dyDescent="0.15"/>
    <row r="11333" customFormat="1" ht="13" x14ac:dyDescent="0.15"/>
    <row r="11334" customFormat="1" ht="13" x14ac:dyDescent="0.15"/>
    <row r="11335" customFormat="1" ht="13" x14ac:dyDescent="0.15"/>
    <row r="11336" customFormat="1" ht="13" x14ac:dyDescent="0.15"/>
    <row r="11337" customFormat="1" ht="13" x14ac:dyDescent="0.15"/>
    <row r="11338" customFormat="1" ht="13" x14ac:dyDescent="0.15"/>
    <row r="11339" customFormat="1" ht="13" x14ac:dyDescent="0.15"/>
    <row r="11340" customFormat="1" ht="13" x14ac:dyDescent="0.15"/>
    <row r="11341" customFormat="1" ht="13" x14ac:dyDescent="0.15"/>
    <row r="11342" customFormat="1" ht="13" x14ac:dyDescent="0.15"/>
    <row r="11343" customFormat="1" ht="13" x14ac:dyDescent="0.15"/>
    <row r="11344" customFormat="1" ht="13" x14ac:dyDescent="0.15"/>
    <row r="11345" customFormat="1" ht="13" x14ac:dyDescent="0.15"/>
    <row r="11346" customFormat="1" ht="13" x14ac:dyDescent="0.15"/>
    <row r="11347" customFormat="1" ht="13" x14ac:dyDescent="0.15"/>
    <row r="11348" customFormat="1" ht="13" x14ac:dyDescent="0.15"/>
    <row r="11349" customFormat="1" ht="13" x14ac:dyDescent="0.15"/>
    <row r="11350" customFormat="1" ht="13" x14ac:dyDescent="0.15"/>
    <row r="11351" customFormat="1" ht="13" x14ac:dyDescent="0.15"/>
    <row r="11352" customFormat="1" ht="13" x14ac:dyDescent="0.15"/>
    <row r="11353" customFormat="1" ht="13" x14ac:dyDescent="0.15"/>
    <row r="11354" customFormat="1" ht="13" x14ac:dyDescent="0.15"/>
    <row r="11355" customFormat="1" ht="13" x14ac:dyDescent="0.15"/>
    <row r="11356" customFormat="1" ht="13" x14ac:dyDescent="0.15"/>
    <row r="11357" customFormat="1" ht="13" x14ac:dyDescent="0.15"/>
    <row r="11358" customFormat="1" ht="13" x14ac:dyDescent="0.15"/>
    <row r="11359" customFormat="1" ht="13" x14ac:dyDescent="0.15"/>
    <row r="11360" customFormat="1" ht="13" x14ac:dyDescent="0.15"/>
    <row r="11361" customFormat="1" ht="13" x14ac:dyDescent="0.15"/>
    <row r="11362" customFormat="1" ht="13" x14ac:dyDescent="0.15"/>
    <row r="11363" customFormat="1" ht="13" x14ac:dyDescent="0.15"/>
    <row r="11364" customFormat="1" ht="13" x14ac:dyDescent="0.15"/>
    <row r="11365" customFormat="1" ht="13" x14ac:dyDescent="0.15"/>
    <row r="11366" customFormat="1" ht="13" x14ac:dyDescent="0.15"/>
    <row r="11367" customFormat="1" ht="13" x14ac:dyDescent="0.15"/>
    <row r="11368" customFormat="1" ht="13" x14ac:dyDescent="0.15"/>
    <row r="11369" customFormat="1" ht="13" x14ac:dyDescent="0.15"/>
    <row r="11370" customFormat="1" ht="13" x14ac:dyDescent="0.15"/>
    <row r="11371" customFormat="1" ht="13" x14ac:dyDescent="0.15"/>
    <row r="11372" customFormat="1" ht="13" x14ac:dyDescent="0.15"/>
    <row r="11373" customFormat="1" ht="13" x14ac:dyDescent="0.15"/>
    <row r="11374" customFormat="1" ht="13" x14ac:dyDescent="0.15"/>
    <row r="11375" customFormat="1" ht="13" x14ac:dyDescent="0.15"/>
    <row r="11376" customFormat="1" ht="13" x14ac:dyDescent="0.15"/>
    <row r="11377" customFormat="1" ht="13" x14ac:dyDescent="0.15"/>
    <row r="11378" customFormat="1" ht="13" x14ac:dyDescent="0.15"/>
    <row r="11379" customFormat="1" ht="13" x14ac:dyDescent="0.15"/>
    <row r="11380" customFormat="1" ht="13" x14ac:dyDescent="0.15"/>
    <row r="11381" customFormat="1" ht="13" x14ac:dyDescent="0.15"/>
    <row r="11382" customFormat="1" ht="13" x14ac:dyDescent="0.15"/>
    <row r="11383" customFormat="1" ht="13" x14ac:dyDescent="0.15"/>
    <row r="11384" customFormat="1" ht="13" x14ac:dyDescent="0.15"/>
    <row r="11385" customFormat="1" ht="13" x14ac:dyDescent="0.15"/>
    <row r="11386" customFormat="1" ht="13" x14ac:dyDescent="0.15"/>
    <row r="11387" customFormat="1" ht="13" x14ac:dyDescent="0.15"/>
    <row r="11388" customFormat="1" ht="13" x14ac:dyDescent="0.15"/>
    <row r="11389" customFormat="1" ht="13" x14ac:dyDescent="0.15"/>
    <row r="11390" customFormat="1" ht="13" x14ac:dyDescent="0.15"/>
    <row r="11391" customFormat="1" ht="13" x14ac:dyDescent="0.15"/>
    <row r="11392" customFormat="1" ht="13" x14ac:dyDescent="0.15"/>
    <row r="11393" customFormat="1" ht="13" x14ac:dyDescent="0.15"/>
    <row r="11394" customFormat="1" ht="13" x14ac:dyDescent="0.15"/>
    <row r="11395" customFormat="1" ht="13" x14ac:dyDescent="0.15"/>
    <row r="11396" customFormat="1" ht="13" x14ac:dyDescent="0.15"/>
    <row r="11397" customFormat="1" ht="13" x14ac:dyDescent="0.15"/>
    <row r="11398" customFormat="1" ht="13" x14ac:dyDescent="0.15"/>
    <row r="11399" customFormat="1" ht="13" x14ac:dyDescent="0.15"/>
    <row r="11400" customFormat="1" ht="13" x14ac:dyDescent="0.15"/>
    <row r="11401" customFormat="1" ht="13" x14ac:dyDescent="0.15"/>
    <row r="11402" customFormat="1" ht="13" x14ac:dyDescent="0.15"/>
    <row r="11403" customFormat="1" ht="13" x14ac:dyDescent="0.15"/>
    <row r="11404" customFormat="1" ht="13" x14ac:dyDescent="0.15"/>
    <row r="11405" customFormat="1" ht="13" x14ac:dyDescent="0.15"/>
    <row r="11406" customFormat="1" ht="13" x14ac:dyDescent="0.15"/>
    <row r="11407" customFormat="1" ht="13" x14ac:dyDescent="0.15"/>
    <row r="11408" customFormat="1" ht="13" x14ac:dyDescent="0.15"/>
    <row r="11409" customFormat="1" ht="13" x14ac:dyDescent="0.15"/>
    <row r="11410" customFormat="1" ht="13" x14ac:dyDescent="0.15"/>
    <row r="11411" customFormat="1" ht="13" x14ac:dyDescent="0.15"/>
    <row r="11412" customFormat="1" ht="13" x14ac:dyDescent="0.15"/>
    <row r="11413" customFormat="1" ht="13" x14ac:dyDescent="0.15"/>
    <row r="11414" customFormat="1" ht="13" x14ac:dyDescent="0.15"/>
    <row r="11415" customFormat="1" ht="13" x14ac:dyDescent="0.15"/>
    <row r="11416" customFormat="1" ht="13" x14ac:dyDescent="0.15"/>
    <row r="11417" customFormat="1" ht="13" x14ac:dyDescent="0.15"/>
    <row r="11418" customFormat="1" ht="13" x14ac:dyDescent="0.15"/>
    <row r="11419" customFormat="1" ht="13" x14ac:dyDescent="0.15"/>
    <row r="11420" customFormat="1" ht="13" x14ac:dyDescent="0.15"/>
    <row r="11421" customFormat="1" ht="13" x14ac:dyDescent="0.15"/>
    <row r="11422" customFormat="1" ht="13" x14ac:dyDescent="0.15"/>
    <row r="11423" customFormat="1" ht="13" x14ac:dyDescent="0.15"/>
    <row r="11424" customFormat="1" ht="13" x14ac:dyDescent="0.15"/>
    <row r="11425" customFormat="1" ht="13" x14ac:dyDescent="0.15"/>
    <row r="11426" customFormat="1" ht="13" x14ac:dyDescent="0.15"/>
    <row r="11427" customFormat="1" ht="13" x14ac:dyDescent="0.15"/>
    <row r="11428" customFormat="1" ht="13" x14ac:dyDescent="0.15"/>
    <row r="11429" customFormat="1" ht="13" x14ac:dyDescent="0.15"/>
    <row r="11430" customFormat="1" ht="13" x14ac:dyDescent="0.15"/>
    <row r="11431" customFormat="1" ht="13" x14ac:dyDescent="0.15"/>
    <row r="11432" customFormat="1" ht="13" x14ac:dyDescent="0.15"/>
    <row r="11433" customFormat="1" ht="13" x14ac:dyDescent="0.15"/>
    <row r="11434" customFormat="1" ht="13" x14ac:dyDescent="0.15"/>
    <row r="11435" customFormat="1" ht="13" x14ac:dyDescent="0.15"/>
    <row r="11436" customFormat="1" ht="13" x14ac:dyDescent="0.15"/>
    <row r="11437" customFormat="1" ht="13" x14ac:dyDescent="0.15"/>
    <row r="11438" customFormat="1" ht="13" x14ac:dyDescent="0.15"/>
    <row r="11439" customFormat="1" ht="13" x14ac:dyDescent="0.15"/>
    <row r="11440" customFormat="1" ht="13" x14ac:dyDescent="0.15"/>
    <row r="11441" customFormat="1" ht="13" x14ac:dyDescent="0.15"/>
    <row r="11442" customFormat="1" ht="13" x14ac:dyDescent="0.15"/>
    <row r="11443" customFormat="1" ht="13" x14ac:dyDescent="0.15"/>
    <row r="11444" customFormat="1" ht="13" x14ac:dyDescent="0.15"/>
    <row r="11445" customFormat="1" ht="13" x14ac:dyDescent="0.15"/>
    <row r="11446" customFormat="1" ht="13" x14ac:dyDescent="0.15"/>
    <row r="11447" customFormat="1" ht="13" x14ac:dyDescent="0.15"/>
    <row r="11448" customFormat="1" ht="13" x14ac:dyDescent="0.15"/>
    <row r="11449" customFormat="1" ht="13" x14ac:dyDescent="0.15"/>
    <row r="11450" customFormat="1" ht="13" x14ac:dyDescent="0.15"/>
    <row r="11451" customFormat="1" ht="13" x14ac:dyDescent="0.15"/>
    <row r="11452" customFormat="1" ht="13" x14ac:dyDescent="0.15"/>
    <row r="11453" customFormat="1" ht="13" x14ac:dyDescent="0.15"/>
    <row r="11454" customFormat="1" ht="13" x14ac:dyDescent="0.15"/>
    <row r="11455" customFormat="1" ht="13" x14ac:dyDescent="0.15"/>
    <row r="11456" customFormat="1" ht="13" x14ac:dyDescent="0.15"/>
    <row r="11457" customFormat="1" ht="13" x14ac:dyDescent="0.15"/>
    <row r="11458" customFormat="1" ht="13" x14ac:dyDescent="0.15"/>
    <row r="11459" customFormat="1" ht="13" x14ac:dyDescent="0.15"/>
    <row r="11460" customFormat="1" ht="13" x14ac:dyDescent="0.15"/>
    <row r="11461" customFormat="1" ht="13" x14ac:dyDescent="0.15"/>
    <row r="11462" customFormat="1" ht="13" x14ac:dyDescent="0.15"/>
    <row r="11463" customFormat="1" ht="13" x14ac:dyDescent="0.15"/>
    <row r="11464" customFormat="1" ht="13" x14ac:dyDescent="0.15"/>
    <row r="11465" customFormat="1" ht="13" x14ac:dyDescent="0.15"/>
    <row r="11466" customFormat="1" ht="13" x14ac:dyDescent="0.15"/>
    <row r="11467" customFormat="1" ht="13" x14ac:dyDescent="0.15"/>
    <row r="11468" customFormat="1" ht="13" x14ac:dyDescent="0.15"/>
    <row r="11469" customFormat="1" ht="13" x14ac:dyDescent="0.15"/>
    <row r="11470" customFormat="1" ht="13" x14ac:dyDescent="0.15"/>
    <row r="11471" customFormat="1" ht="13" x14ac:dyDescent="0.15"/>
    <row r="11472" customFormat="1" ht="13" x14ac:dyDescent="0.15"/>
    <row r="11473" customFormat="1" ht="13" x14ac:dyDescent="0.15"/>
    <row r="11474" customFormat="1" ht="13" x14ac:dyDescent="0.15"/>
    <row r="11475" customFormat="1" ht="13" x14ac:dyDescent="0.15"/>
    <row r="11476" customFormat="1" ht="13" x14ac:dyDescent="0.15"/>
    <row r="11477" customFormat="1" ht="13" x14ac:dyDescent="0.15"/>
    <row r="11478" customFormat="1" ht="13" x14ac:dyDescent="0.15"/>
    <row r="11479" customFormat="1" ht="13" x14ac:dyDescent="0.15"/>
    <row r="11480" customFormat="1" ht="13" x14ac:dyDescent="0.15"/>
    <row r="11481" customFormat="1" ht="13" x14ac:dyDescent="0.15"/>
    <row r="11482" customFormat="1" ht="13" x14ac:dyDescent="0.15"/>
    <row r="11483" customFormat="1" ht="13" x14ac:dyDescent="0.15"/>
    <row r="11484" customFormat="1" ht="13" x14ac:dyDescent="0.15"/>
    <row r="11485" customFormat="1" ht="13" x14ac:dyDescent="0.15"/>
    <row r="11486" customFormat="1" ht="13" x14ac:dyDescent="0.15"/>
    <row r="11487" customFormat="1" ht="13" x14ac:dyDescent="0.15"/>
    <row r="11488" customFormat="1" ht="13" x14ac:dyDescent="0.15"/>
    <row r="11489" customFormat="1" ht="13" x14ac:dyDescent="0.15"/>
    <row r="11490" customFormat="1" ht="13" x14ac:dyDescent="0.15"/>
    <row r="11491" customFormat="1" ht="13" x14ac:dyDescent="0.15"/>
    <row r="11492" customFormat="1" ht="13" x14ac:dyDescent="0.15"/>
    <row r="11493" customFormat="1" ht="13" x14ac:dyDescent="0.15"/>
    <row r="11494" customFormat="1" ht="13" x14ac:dyDescent="0.15"/>
    <row r="11495" customFormat="1" ht="13" x14ac:dyDescent="0.15"/>
    <row r="11496" customFormat="1" ht="13" x14ac:dyDescent="0.15"/>
    <row r="11497" customFormat="1" ht="13" x14ac:dyDescent="0.15"/>
    <row r="11498" customFormat="1" ht="13" x14ac:dyDescent="0.15"/>
    <row r="11499" customFormat="1" ht="13" x14ac:dyDescent="0.15"/>
    <row r="11500" customFormat="1" ht="13" x14ac:dyDescent="0.15"/>
    <row r="11501" customFormat="1" ht="13" x14ac:dyDescent="0.15"/>
    <row r="11502" customFormat="1" ht="13" x14ac:dyDescent="0.15"/>
    <row r="11503" customFormat="1" ht="13" x14ac:dyDescent="0.15"/>
    <row r="11504" customFormat="1" ht="13" x14ac:dyDescent="0.15"/>
    <row r="11505" customFormat="1" ht="13" x14ac:dyDescent="0.15"/>
    <row r="11506" customFormat="1" ht="13" x14ac:dyDescent="0.15"/>
    <row r="11507" customFormat="1" ht="13" x14ac:dyDescent="0.15"/>
    <row r="11508" customFormat="1" ht="13" x14ac:dyDescent="0.15"/>
    <row r="11509" customFormat="1" ht="13" x14ac:dyDescent="0.15"/>
    <row r="11510" customFormat="1" ht="13" x14ac:dyDescent="0.15"/>
    <row r="11511" customFormat="1" ht="13" x14ac:dyDescent="0.15"/>
    <row r="11512" customFormat="1" ht="13" x14ac:dyDescent="0.15"/>
    <row r="11513" customFormat="1" ht="13" x14ac:dyDescent="0.15"/>
    <row r="11514" customFormat="1" ht="13" x14ac:dyDescent="0.15"/>
    <row r="11515" customFormat="1" ht="13" x14ac:dyDescent="0.15"/>
    <row r="11516" customFormat="1" ht="13" x14ac:dyDescent="0.15"/>
    <row r="11517" customFormat="1" ht="13" x14ac:dyDescent="0.15"/>
    <row r="11518" customFormat="1" ht="13" x14ac:dyDescent="0.15"/>
    <row r="11519" customFormat="1" ht="13" x14ac:dyDescent="0.15"/>
    <row r="11520" customFormat="1" ht="13" x14ac:dyDescent="0.15"/>
    <row r="11521" customFormat="1" ht="13" x14ac:dyDescent="0.15"/>
    <row r="11522" customFormat="1" ht="13" x14ac:dyDescent="0.15"/>
    <row r="11523" customFormat="1" ht="13" x14ac:dyDescent="0.15"/>
    <row r="11524" customFormat="1" ht="13" x14ac:dyDescent="0.15"/>
    <row r="11525" customFormat="1" ht="13" x14ac:dyDescent="0.15"/>
    <row r="11526" customFormat="1" ht="13" x14ac:dyDescent="0.15"/>
    <row r="11527" customFormat="1" ht="13" x14ac:dyDescent="0.15"/>
    <row r="11528" customFormat="1" ht="13" x14ac:dyDescent="0.15"/>
    <row r="11529" customFormat="1" ht="13" x14ac:dyDescent="0.15"/>
    <row r="11530" customFormat="1" ht="13" x14ac:dyDescent="0.15"/>
    <row r="11531" customFormat="1" ht="13" x14ac:dyDescent="0.15"/>
    <row r="11532" customFormat="1" ht="13" x14ac:dyDescent="0.15"/>
    <row r="11533" customFormat="1" ht="13" x14ac:dyDescent="0.15"/>
    <row r="11534" customFormat="1" ht="13" x14ac:dyDescent="0.15"/>
    <row r="11535" customFormat="1" ht="13" x14ac:dyDescent="0.15"/>
    <row r="11536" customFormat="1" ht="13" x14ac:dyDescent="0.15"/>
    <row r="11537" customFormat="1" ht="13" x14ac:dyDescent="0.15"/>
    <row r="11538" customFormat="1" ht="13" x14ac:dyDescent="0.15"/>
    <row r="11539" customFormat="1" ht="13" x14ac:dyDescent="0.15"/>
    <row r="11540" customFormat="1" ht="13" x14ac:dyDescent="0.15"/>
    <row r="11541" customFormat="1" ht="13" x14ac:dyDescent="0.15"/>
    <row r="11542" customFormat="1" ht="13" x14ac:dyDescent="0.15"/>
    <row r="11543" customFormat="1" ht="13" x14ac:dyDescent="0.15"/>
    <row r="11544" customFormat="1" ht="13" x14ac:dyDescent="0.15"/>
    <row r="11545" customFormat="1" ht="13" x14ac:dyDescent="0.15"/>
    <row r="11546" customFormat="1" ht="13" x14ac:dyDescent="0.15"/>
    <row r="11547" customFormat="1" ht="13" x14ac:dyDescent="0.15"/>
    <row r="11548" customFormat="1" ht="13" x14ac:dyDescent="0.15"/>
    <row r="11549" customFormat="1" ht="13" x14ac:dyDescent="0.15"/>
    <row r="11550" customFormat="1" ht="13" x14ac:dyDescent="0.15"/>
    <row r="11551" customFormat="1" ht="13" x14ac:dyDescent="0.15"/>
    <row r="11552" customFormat="1" ht="13" x14ac:dyDescent="0.15"/>
    <row r="11553" customFormat="1" ht="13" x14ac:dyDescent="0.15"/>
    <row r="11554" customFormat="1" ht="13" x14ac:dyDescent="0.15"/>
    <row r="11555" customFormat="1" ht="13" x14ac:dyDescent="0.15"/>
    <row r="11556" customFormat="1" ht="13" x14ac:dyDescent="0.15"/>
    <row r="11557" customFormat="1" ht="13" x14ac:dyDescent="0.15"/>
    <row r="11558" customFormat="1" ht="13" x14ac:dyDescent="0.15"/>
    <row r="11559" customFormat="1" ht="13" x14ac:dyDescent="0.15"/>
    <row r="11560" customFormat="1" ht="13" x14ac:dyDescent="0.15"/>
    <row r="11561" customFormat="1" ht="13" x14ac:dyDescent="0.15"/>
    <row r="11562" customFormat="1" ht="13" x14ac:dyDescent="0.15"/>
    <row r="11563" customFormat="1" ht="13" x14ac:dyDescent="0.15"/>
    <row r="11564" customFormat="1" ht="13" x14ac:dyDescent="0.15"/>
    <row r="11565" customFormat="1" ht="13" x14ac:dyDescent="0.15"/>
    <row r="11566" customFormat="1" ht="13" x14ac:dyDescent="0.15"/>
    <row r="11567" customFormat="1" ht="13" x14ac:dyDescent="0.15"/>
    <row r="11568" customFormat="1" ht="13" x14ac:dyDescent="0.15"/>
    <row r="11569" customFormat="1" ht="13" x14ac:dyDescent="0.15"/>
    <row r="11570" customFormat="1" ht="13" x14ac:dyDescent="0.15"/>
    <row r="11571" customFormat="1" ht="13" x14ac:dyDescent="0.15"/>
    <row r="11572" customFormat="1" ht="13" x14ac:dyDescent="0.15"/>
    <row r="11573" customFormat="1" ht="13" x14ac:dyDescent="0.15"/>
    <row r="11574" customFormat="1" ht="13" x14ac:dyDescent="0.15"/>
    <row r="11575" customFormat="1" ht="13" x14ac:dyDescent="0.15"/>
    <row r="11576" customFormat="1" ht="13" x14ac:dyDescent="0.15"/>
    <row r="11577" customFormat="1" ht="13" x14ac:dyDescent="0.15"/>
    <row r="11578" customFormat="1" ht="13" x14ac:dyDescent="0.15"/>
    <row r="11579" customFormat="1" ht="13" x14ac:dyDescent="0.15"/>
    <row r="11580" customFormat="1" ht="13" x14ac:dyDescent="0.15"/>
    <row r="11581" customFormat="1" ht="13" x14ac:dyDescent="0.15"/>
    <row r="11582" customFormat="1" ht="13" x14ac:dyDescent="0.15"/>
    <row r="11583" customFormat="1" ht="13" x14ac:dyDescent="0.15"/>
    <row r="11584" customFormat="1" ht="13" x14ac:dyDescent="0.15"/>
    <row r="11585" customFormat="1" ht="13" x14ac:dyDescent="0.15"/>
    <row r="11586" customFormat="1" ht="13" x14ac:dyDescent="0.15"/>
    <row r="11587" customFormat="1" ht="13" x14ac:dyDescent="0.15"/>
    <row r="11588" customFormat="1" ht="13" x14ac:dyDescent="0.15"/>
    <row r="11589" customFormat="1" ht="13" x14ac:dyDescent="0.15"/>
    <row r="11590" customFormat="1" ht="13" x14ac:dyDescent="0.15"/>
    <row r="11591" customFormat="1" ht="13" x14ac:dyDescent="0.15"/>
    <row r="11592" customFormat="1" ht="13" x14ac:dyDescent="0.15"/>
    <row r="11593" customFormat="1" ht="13" x14ac:dyDescent="0.15"/>
    <row r="11594" customFormat="1" ht="13" x14ac:dyDescent="0.15"/>
    <row r="11595" customFormat="1" ht="13" x14ac:dyDescent="0.15"/>
    <row r="11596" customFormat="1" ht="13" x14ac:dyDescent="0.15"/>
    <row r="11597" customFormat="1" ht="13" x14ac:dyDescent="0.15"/>
    <row r="11598" customFormat="1" ht="13" x14ac:dyDescent="0.15"/>
    <row r="11599" customFormat="1" ht="13" x14ac:dyDescent="0.15"/>
    <row r="11600" customFormat="1" ht="13" x14ac:dyDescent="0.15"/>
    <row r="11601" customFormat="1" ht="13" x14ac:dyDescent="0.15"/>
    <row r="11602" customFormat="1" ht="13" x14ac:dyDescent="0.15"/>
    <row r="11603" customFormat="1" ht="13" x14ac:dyDescent="0.15"/>
    <row r="11604" customFormat="1" ht="13" x14ac:dyDescent="0.15"/>
    <row r="11605" customFormat="1" ht="13" x14ac:dyDescent="0.15"/>
    <row r="11606" customFormat="1" ht="13" x14ac:dyDescent="0.15"/>
    <row r="11607" customFormat="1" ht="13" x14ac:dyDescent="0.15"/>
    <row r="11608" customFormat="1" ht="13" x14ac:dyDescent="0.15"/>
    <row r="11609" customFormat="1" ht="13" x14ac:dyDescent="0.15"/>
    <row r="11610" customFormat="1" ht="13" x14ac:dyDescent="0.15"/>
    <row r="11611" customFormat="1" ht="13" x14ac:dyDescent="0.15"/>
    <row r="11612" customFormat="1" ht="13" x14ac:dyDescent="0.15"/>
    <row r="11613" customFormat="1" ht="13" x14ac:dyDescent="0.15"/>
    <row r="11614" customFormat="1" ht="13" x14ac:dyDescent="0.15"/>
    <row r="11615" customFormat="1" ht="13" x14ac:dyDescent="0.15"/>
    <row r="11616" customFormat="1" ht="13" x14ac:dyDescent="0.15"/>
    <row r="11617" customFormat="1" ht="13" x14ac:dyDescent="0.15"/>
    <row r="11618" customFormat="1" ht="13" x14ac:dyDescent="0.15"/>
    <row r="11619" customFormat="1" ht="13" x14ac:dyDescent="0.15"/>
    <row r="11620" customFormat="1" ht="13" x14ac:dyDescent="0.15"/>
    <row r="11621" customFormat="1" ht="13" x14ac:dyDescent="0.15"/>
    <row r="11622" customFormat="1" ht="13" x14ac:dyDescent="0.15"/>
    <row r="11623" customFormat="1" ht="13" x14ac:dyDescent="0.15"/>
    <row r="11624" customFormat="1" ht="13" x14ac:dyDescent="0.15"/>
    <row r="11625" customFormat="1" ht="13" x14ac:dyDescent="0.15"/>
    <row r="11626" customFormat="1" ht="13" x14ac:dyDescent="0.15"/>
    <row r="11627" customFormat="1" ht="13" x14ac:dyDescent="0.15"/>
    <row r="11628" customFormat="1" ht="13" x14ac:dyDescent="0.15"/>
    <row r="11629" customFormat="1" ht="13" x14ac:dyDescent="0.15"/>
    <row r="11630" customFormat="1" ht="13" x14ac:dyDescent="0.15"/>
    <row r="11631" customFormat="1" ht="13" x14ac:dyDescent="0.15"/>
    <row r="11632" customFormat="1" ht="13" x14ac:dyDescent="0.15"/>
    <row r="11633" customFormat="1" ht="13" x14ac:dyDescent="0.15"/>
    <row r="11634" customFormat="1" ht="13" x14ac:dyDescent="0.15"/>
    <row r="11635" customFormat="1" ht="13" x14ac:dyDescent="0.15"/>
    <row r="11636" customFormat="1" ht="13" x14ac:dyDescent="0.15"/>
    <row r="11637" customFormat="1" ht="13" x14ac:dyDescent="0.15"/>
    <row r="11638" customFormat="1" ht="13" x14ac:dyDescent="0.15"/>
    <row r="11639" customFormat="1" ht="13" x14ac:dyDescent="0.15"/>
    <row r="11640" customFormat="1" ht="13" x14ac:dyDescent="0.15"/>
    <row r="11641" customFormat="1" ht="13" x14ac:dyDescent="0.15"/>
    <row r="11642" customFormat="1" ht="13" x14ac:dyDescent="0.15"/>
    <row r="11643" customFormat="1" ht="13" x14ac:dyDescent="0.15"/>
    <row r="11644" customFormat="1" ht="13" x14ac:dyDescent="0.15"/>
    <row r="11645" customFormat="1" ht="13" x14ac:dyDescent="0.15"/>
    <row r="11646" customFormat="1" ht="13" x14ac:dyDescent="0.15"/>
    <row r="11647" customFormat="1" ht="13" x14ac:dyDescent="0.15"/>
    <row r="11648" customFormat="1" ht="13" x14ac:dyDescent="0.15"/>
    <row r="11649" customFormat="1" ht="13" x14ac:dyDescent="0.15"/>
    <row r="11650" customFormat="1" ht="13" x14ac:dyDescent="0.15"/>
    <row r="11651" customFormat="1" ht="13" x14ac:dyDescent="0.15"/>
    <row r="11652" customFormat="1" ht="13" x14ac:dyDescent="0.15"/>
    <row r="11653" customFormat="1" ht="13" x14ac:dyDescent="0.15"/>
    <row r="11654" customFormat="1" ht="13" x14ac:dyDescent="0.15"/>
    <row r="11655" customFormat="1" ht="13" x14ac:dyDescent="0.15"/>
    <row r="11656" customFormat="1" ht="13" x14ac:dyDescent="0.15"/>
    <row r="11657" customFormat="1" ht="13" x14ac:dyDescent="0.15"/>
    <row r="11658" customFormat="1" ht="13" x14ac:dyDescent="0.15"/>
    <row r="11659" customFormat="1" ht="13" x14ac:dyDescent="0.15"/>
    <row r="11660" customFormat="1" ht="13" x14ac:dyDescent="0.15"/>
    <row r="11661" customFormat="1" ht="13" x14ac:dyDescent="0.15"/>
    <row r="11662" customFormat="1" ht="13" x14ac:dyDescent="0.15"/>
    <row r="11663" customFormat="1" ht="13" x14ac:dyDescent="0.15"/>
    <row r="11664" customFormat="1" ht="13" x14ac:dyDescent="0.15"/>
    <row r="11665" customFormat="1" ht="13" x14ac:dyDescent="0.15"/>
    <row r="11666" customFormat="1" ht="13" x14ac:dyDescent="0.15"/>
    <row r="11667" customFormat="1" ht="13" x14ac:dyDescent="0.15"/>
    <row r="11668" customFormat="1" ht="13" x14ac:dyDescent="0.15"/>
    <row r="11669" customFormat="1" ht="13" x14ac:dyDescent="0.15"/>
    <row r="11670" customFormat="1" ht="13" x14ac:dyDescent="0.15"/>
    <row r="11671" customFormat="1" ht="13" x14ac:dyDescent="0.15"/>
    <row r="11672" customFormat="1" ht="13" x14ac:dyDescent="0.15"/>
    <row r="11673" customFormat="1" ht="13" x14ac:dyDescent="0.15"/>
    <row r="11674" customFormat="1" ht="13" x14ac:dyDescent="0.15"/>
    <row r="11675" customFormat="1" ht="13" x14ac:dyDescent="0.15"/>
    <row r="11676" customFormat="1" ht="13" x14ac:dyDescent="0.15"/>
    <row r="11677" customFormat="1" ht="13" x14ac:dyDescent="0.15"/>
    <row r="11678" customFormat="1" ht="13" x14ac:dyDescent="0.15"/>
    <row r="11679" customFormat="1" ht="13" x14ac:dyDescent="0.15"/>
    <row r="11680" customFormat="1" ht="13" x14ac:dyDescent="0.15"/>
    <row r="11681" customFormat="1" ht="13" x14ac:dyDescent="0.15"/>
    <row r="11682" customFormat="1" ht="13" x14ac:dyDescent="0.15"/>
    <row r="11683" customFormat="1" ht="13" x14ac:dyDescent="0.15"/>
    <row r="11684" customFormat="1" ht="13" x14ac:dyDescent="0.15"/>
    <row r="11685" customFormat="1" ht="13" x14ac:dyDescent="0.15"/>
    <row r="11686" customFormat="1" ht="13" x14ac:dyDescent="0.15"/>
    <row r="11687" customFormat="1" ht="13" x14ac:dyDescent="0.15"/>
    <row r="11688" customFormat="1" ht="13" x14ac:dyDescent="0.15"/>
    <row r="11689" customFormat="1" ht="13" x14ac:dyDescent="0.15"/>
    <row r="11690" customFormat="1" ht="13" x14ac:dyDescent="0.15"/>
    <row r="11691" customFormat="1" ht="13" x14ac:dyDescent="0.15"/>
    <row r="11692" customFormat="1" ht="13" x14ac:dyDescent="0.15"/>
    <row r="11693" customFormat="1" ht="13" x14ac:dyDescent="0.15"/>
    <row r="11694" customFormat="1" ht="13" x14ac:dyDescent="0.15"/>
    <row r="11695" customFormat="1" ht="13" x14ac:dyDescent="0.15"/>
    <row r="11696" customFormat="1" ht="13" x14ac:dyDescent="0.15"/>
    <row r="11697" customFormat="1" ht="13" x14ac:dyDescent="0.15"/>
    <row r="11698" customFormat="1" ht="13" x14ac:dyDescent="0.15"/>
    <row r="11699" customFormat="1" ht="13" x14ac:dyDescent="0.15"/>
    <row r="11700" customFormat="1" ht="13" x14ac:dyDescent="0.15"/>
    <row r="11701" customFormat="1" ht="13" x14ac:dyDescent="0.15"/>
    <row r="11702" customFormat="1" ht="13" x14ac:dyDescent="0.15"/>
    <row r="11703" customFormat="1" ht="13" x14ac:dyDescent="0.15"/>
    <row r="11704" customFormat="1" ht="13" x14ac:dyDescent="0.15"/>
    <row r="11705" customFormat="1" ht="13" x14ac:dyDescent="0.15"/>
    <row r="11706" customFormat="1" ht="13" x14ac:dyDescent="0.15"/>
    <row r="11707" customFormat="1" ht="13" x14ac:dyDescent="0.15"/>
    <row r="11708" customFormat="1" ht="13" x14ac:dyDescent="0.15"/>
    <row r="11709" customFormat="1" ht="13" x14ac:dyDescent="0.15"/>
    <row r="11710" customFormat="1" ht="13" x14ac:dyDescent="0.15"/>
    <row r="11711" customFormat="1" ht="13" x14ac:dyDescent="0.15"/>
    <row r="11712" customFormat="1" ht="13" x14ac:dyDescent="0.15"/>
    <row r="11713" customFormat="1" ht="13" x14ac:dyDescent="0.15"/>
    <row r="11714" customFormat="1" ht="13" x14ac:dyDescent="0.15"/>
    <row r="11715" customFormat="1" ht="13" x14ac:dyDescent="0.15"/>
    <row r="11716" customFormat="1" ht="13" x14ac:dyDescent="0.15"/>
    <row r="11717" customFormat="1" ht="13" x14ac:dyDescent="0.15"/>
    <row r="11718" customFormat="1" ht="13" x14ac:dyDescent="0.15"/>
    <row r="11719" customFormat="1" ht="13" x14ac:dyDescent="0.15"/>
    <row r="11720" customFormat="1" ht="13" x14ac:dyDescent="0.15"/>
    <row r="11721" customFormat="1" ht="13" x14ac:dyDescent="0.15"/>
    <row r="11722" customFormat="1" ht="13" x14ac:dyDescent="0.15"/>
    <row r="11723" customFormat="1" ht="13" x14ac:dyDescent="0.15"/>
    <row r="11724" customFormat="1" ht="13" x14ac:dyDescent="0.15"/>
    <row r="11725" customFormat="1" ht="13" x14ac:dyDescent="0.15"/>
    <row r="11726" customFormat="1" ht="13" x14ac:dyDescent="0.15"/>
    <row r="11727" customFormat="1" ht="13" x14ac:dyDescent="0.15"/>
    <row r="11728" customFormat="1" ht="13" x14ac:dyDescent="0.15"/>
    <row r="11729" customFormat="1" ht="13" x14ac:dyDescent="0.15"/>
    <row r="11730" customFormat="1" ht="13" x14ac:dyDescent="0.15"/>
    <row r="11731" customFormat="1" ht="13" x14ac:dyDescent="0.15"/>
    <row r="11732" customFormat="1" ht="13" x14ac:dyDescent="0.15"/>
    <row r="11733" customFormat="1" ht="13" x14ac:dyDescent="0.15"/>
    <row r="11734" customFormat="1" ht="13" x14ac:dyDescent="0.15"/>
    <row r="11735" customFormat="1" ht="13" x14ac:dyDescent="0.15"/>
    <row r="11736" customFormat="1" ht="13" x14ac:dyDescent="0.15"/>
    <row r="11737" customFormat="1" ht="13" x14ac:dyDescent="0.15"/>
    <row r="11738" customFormat="1" ht="13" x14ac:dyDescent="0.15"/>
    <row r="11739" customFormat="1" ht="13" x14ac:dyDescent="0.15"/>
    <row r="11740" customFormat="1" ht="13" x14ac:dyDescent="0.15"/>
    <row r="11741" customFormat="1" ht="13" x14ac:dyDescent="0.15"/>
    <row r="11742" customFormat="1" ht="13" x14ac:dyDescent="0.15"/>
    <row r="11743" customFormat="1" ht="13" x14ac:dyDescent="0.15"/>
    <row r="11744" customFormat="1" ht="13" x14ac:dyDescent="0.15"/>
    <row r="11745" customFormat="1" ht="13" x14ac:dyDescent="0.15"/>
    <row r="11746" customFormat="1" ht="13" x14ac:dyDescent="0.15"/>
    <row r="11747" customFormat="1" ht="13" x14ac:dyDescent="0.15"/>
    <row r="11748" customFormat="1" ht="13" x14ac:dyDescent="0.15"/>
    <row r="11749" customFormat="1" ht="13" x14ac:dyDescent="0.15"/>
    <row r="11750" customFormat="1" ht="13" x14ac:dyDescent="0.15"/>
    <row r="11751" customFormat="1" ht="13" x14ac:dyDescent="0.15"/>
    <row r="11752" customFormat="1" ht="13" x14ac:dyDescent="0.15"/>
    <row r="11753" customFormat="1" ht="13" x14ac:dyDescent="0.15"/>
    <row r="11754" customFormat="1" ht="13" x14ac:dyDescent="0.15"/>
    <row r="11755" customFormat="1" ht="13" x14ac:dyDescent="0.15"/>
    <row r="11756" customFormat="1" ht="13" x14ac:dyDescent="0.15"/>
    <row r="11757" customFormat="1" ht="13" x14ac:dyDescent="0.15"/>
    <row r="11758" customFormat="1" ht="13" x14ac:dyDescent="0.15"/>
    <row r="11759" customFormat="1" ht="13" x14ac:dyDescent="0.15"/>
    <row r="11760" customFormat="1" ht="13" x14ac:dyDescent="0.15"/>
    <row r="11761" customFormat="1" ht="13" x14ac:dyDescent="0.15"/>
    <row r="11762" customFormat="1" ht="13" x14ac:dyDescent="0.15"/>
    <row r="11763" customFormat="1" ht="13" x14ac:dyDescent="0.15"/>
    <row r="11764" customFormat="1" ht="13" x14ac:dyDescent="0.15"/>
    <row r="11765" customFormat="1" ht="13" x14ac:dyDescent="0.15"/>
    <row r="11766" customFormat="1" ht="13" x14ac:dyDescent="0.15"/>
    <row r="11767" customFormat="1" ht="13" x14ac:dyDescent="0.15"/>
    <row r="11768" customFormat="1" ht="13" x14ac:dyDescent="0.15"/>
    <row r="11769" customFormat="1" ht="13" x14ac:dyDescent="0.15"/>
    <row r="11770" customFormat="1" ht="13" x14ac:dyDescent="0.15"/>
    <row r="11771" customFormat="1" ht="13" x14ac:dyDescent="0.15"/>
    <row r="11772" customFormat="1" ht="13" x14ac:dyDescent="0.15"/>
    <row r="11773" customFormat="1" ht="13" x14ac:dyDescent="0.15"/>
    <row r="11774" customFormat="1" ht="13" x14ac:dyDescent="0.15"/>
    <row r="11775" customFormat="1" ht="13" x14ac:dyDescent="0.15"/>
    <row r="11776" customFormat="1" ht="13" x14ac:dyDescent="0.15"/>
    <row r="11777" customFormat="1" ht="13" x14ac:dyDescent="0.15"/>
    <row r="11778" customFormat="1" ht="13" x14ac:dyDescent="0.15"/>
    <row r="11779" customFormat="1" ht="13" x14ac:dyDescent="0.15"/>
    <row r="11780" customFormat="1" ht="13" x14ac:dyDescent="0.15"/>
    <row r="11781" customFormat="1" ht="13" x14ac:dyDescent="0.15"/>
    <row r="11782" customFormat="1" ht="13" x14ac:dyDescent="0.15"/>
    <row r="11783" customFormat="1" ht="13" x14ac:dyDescent="0.15"/>
    <row r="11784" customFormat="1" ht="13" x14ac:dyDescent="0.15"/>
    <row r="11785" customFormat="1" ht="13" x14ac:dyDescent="0.15"/>
    <row r="11786" customFormat="1" ht="13" x14ac:dyDescent="0.15"/>
    <row r="11787" customFormat="1" ht="13" x14ac:dyDescent="0.15"/>
    <row r="11788" customFormat="1" ht="13" x14ac:dyDescent="0.15"/>
    <row r="11789" customFormat="1" ht="13" x14ac:dyDescent="0.15"/>
    <row r="11790" customFormat="1" ht="13" x14ac:dyDescent="0.15"/>
    <row r="11791" customFormat="1" ht="13" x14ac:dyDescent="0.15"/>
    <row r="11792" customFormat="1" ht="13" x14ac:dyDescent="0.15"/>
    <row r="11793" customFormat="1" ht="13" x14ac:dyDescent="0.15"/>
    <row r="11794" customFormat="1" ht="13" x14ac:dyDescent="0.15"/>
    <row r="11795" customFormat="1" ht="13" x14ac:dyDescent="0.15"/>
    <row r="11796" customFormat="1" ht="13" x14ac:dyDescent="0.15"/>
    <row r="11797" customFormat="1" ht="13" x14ac:dyDescent="0.15"/>
    <row r="11798" customFormat="1" ht="13" x14ac:dyDescent="0.15"/>
    <row r="11799" customFormat="1" ht="13" x14ac:dyDescent="0.15"/>
    <row r="11800" customFormat="1" ht="13" x14ac:dyDescent="0.15"/>
    <row r="11801" customFormat="1" ht="13" x14ac:dyDescent="0.15"/>
    <row r="11802" customFormat="1" ht="13" x14ac:dyDescent="0.15"/>
    <row r="11803" customFormat="1" ht="13" x14ac:dyDescent="0.15"/>
    <row r="11804" customFormat="1" ht="13" x14ac:dyDescent="0.15"/>
    <row r="11805" customFormat="1" ht="13" x14ac:dyDescent="0.15"/>
    <row r="11806" customFormat="1" ht="13" x14ac:dyDescent="0.15"/>
    <row r="11807" customFormat="1" ht="13" x14ac:dyDescent="0.15"/>
    <row r="11808" customFormat="1" ht="13" x14ac:dyDescent="0.15"/>
    <row r="11809" customFormat="1" ht="13" x14ac:dyDescent="0.15"/>
    <row r="11810" customFormat="1" ht="13" x14ac:dyDescent="0.15"/>
    <row r="11811" customFormat="1" ht="13" x14ac:dyDescent="0.15"/>
    <row r="11812" customFormat="1" ht="13" x14ac:dyDescent="0.15"/>
    <row r="11813" customFormat="1" ht="13" x14ac:dyDescent="0.15"/>
    <row r="11814" customFormat="1" ht="13" x14ac:dyDescent="0.15"/>
    <row r="11815" customFormat="1" ht="13" x14ac:dyDescent="0.15"/>
    <row r="11816" customFormat="1" ht="13" x14ac:dyDescent="0.15"/>
    <row r="11817" customFormat="1" ht="13" x14ac:dyDescent="0.15"/>
    <row r="11818" customFormat="1" ht="13" x14ac:dyDescent="0.15"/>
    <row r="11819" customFormat="1" ht="13" x14ac:dyDescent="0.15"/>
    <row r="11820" customFormat="1" ht="13" x14ac:dyDescent="0.15"/>
    <row r="11821" customFormat="1" ht="13" x14ac:dyDescent="0.15"/>
    <row r="11822" customFormat="1" ht="13" x14ac:dyDescent="0.15"/>
    <row r="11823" customFormat="1" ht="13" x14ac:dyDescent="0.15"/>
    <row r="11824" customFormat="1" ht="13" x14ac:dyDescent="0.15"/>
    <row r="11825" customFormat="1" ht="13" x14ac:dyDescent="0.15"/>
    <row r="11826" customFormat="1" ht="13" x14ac:dyDescent="0.15"/>
    <row r="11827" customFormat="1" ht="13" x14ac:dyDescent="0.15"/>
    <row r="11828" customFormat="1" ht="13" x14ac:dyDescent="0.15"/>
    <row r="11829" customFormat="1" ht="13" x14ac:dyDescent="0.15"/>
    <row r="11830" customFormat="1" ht="13" x14ac:dyDescent="0.15"/>
    <row r="11831" customFormat="1" ht="13" x14ac:dyDescent="0.15"/>
    <row r="11832" customFormat="1" ht="13" x14ac:dyDescent="0.15"/>
    <row r="11833" customFormat="1" ht="13" x14ac:dyDescent="0.15"/>
    <row r="11834" customFormat="1" ht="13" x14ac:dyDescent="0.15"/>
    <row r="11835" customFormat="1" ht="13" x14ac:dyDescent="0.15"/>
    <row r="11836" customFormat="1" ht="13" x14ac:dyDescent="0.15"/>
    <row r="11837" customFormat="1" ht="13" x14ac:dyDescent="0.15"/>
    <row r="11838" customFormat="1" ht="13" x14ac:dyDescent="0.15"/>
    <row r="11839" customFormat="1" ht="13" x14ac:dyDescent="0.15"/>
    <row r="11840" customFormat="1" ht="13" x14ac:dyDescent="0.15"/>
    <row r="11841" customFormat="1" ht="13" x14ac:dyDescent="0.15"/>
    <row r="11842" customFormat="1" ht="13" x14ac:dyDescent="0.15"/>
    <row r="11843" customFormat="1" ht="13" x14ac:dyDescent="0.15"/>
    <row r="11844" customFormat="1" ht="13" x14ac:dyDescent="0.15"/>
    <row r="11845" customFormat="1" ht="13" x14ac:dyDescent="0.15"/>
    <row r="11846" customFormat="1" ht="13" x14ac:dyDescent="0.15"/>
    <row r="11847" customFormat="1" ht="13" x14ac:dyDescent="0.15"/>
    <row r="11848" customFormat="1" ht="13" x14ac:dyDescent="0.15"/>
    <row r="11849" customFormat="1" ht="13" x14ac:dyDescent="0.15"/>
    <row r="11850" customFormat="1" ht="13" x14ac:dyDescent="0.15"/>
    <row r="11851" customFormat="1" ht="13" x14ac:dyDescent="0.15"/>
    <row r="11852" customFormat="1" ht="13" x14ac:dyDescent="0.15"/>
    <row r="11853" customFormat="1" ht="13" x14ac:dyDescent="0.15"/>
    <row r="11854" customFormat="1" ht="13" x14ac:dyDescent="0.15"/>
    <row r="11855" customFormat="1" ht="13" x14ac:dyDescent="0.15"/>
    <row r="11856" customFormat="1" ht="13" x14ac:dyDescent="0.15"/>
    <row r="11857" customFormat="1" ht="13" x14ac:dyDescent="0.15"/>
    <row r="11858" customFormat="1" ht="13" x14ac:dyDescent="0.15"/>
    <row r="11859" customFormat="1" ht="13" x14ac:dyDescent="0.15"/>
    <row r="11860" customFormat="1" ht="13" x14ac:dyDescent="0.15"/>
    <row r="11861" customFormat="1" ht="13" x14ac:dyDescent="0.15"/>
    <row r="11862" customFormat="1" ht="13" x14ac:dyDescent="0.15"/>
    <row r="11863" customFormat="1" ht="13" x14ac:dyDescent="0.15"/>
    <row r="11864" customFormat="1" ht="13" x14ac:dyDescent="0.15"/>
    <row r="11865" customFormat="1" ht="13" x14ac:dyDescent="0.15"/>
    <row r="11866" customFormat="1" ht="13" x14ac:dyDescent="0.15"/>
    <row r="11867" customFormat="1" ht="13" x14ac:dyDescent="0.15"/>
    <row r="11868" customFormat="1" ht="13" x14ac:dyDescent="0.15"/>
    <row r="11869" customFormat="1" ht="13" x14ac:dyDescent="0.15"/>
    <row r="11870" customFormat="1" ht="13" x14ac:dyDescent="0.15"/>
    <row r="11871" customFormat="1" ht="13" x14ac:dyDescent="0.15"/>
    <row r="11872" customFormat="1" ht="13" x14ac:dyDescent="0.15"/>
    <row r="11873" customFormat="1" ht="13" x14ac:dyDescent="0.15"/>
    <row r="11874" customFormat="1" ht="13" x14ac:dyDescent="0.15"/>
    <row r="11875" customFormat="1" ht="13" x14ac:dyDescent="0.15"/>
    <row r="11876" customFormat="1" ht="13" x14ac:dyDescent="0.15"/>
    <row r="11877" customFormat="1" ht="13" x14ac:dyDescent="0.15"/>
    <row r="11878" customFormat="1" ht="13" x14ac:dyDescent="0.15"/>
    <row r="11879" customFormat="1" ht="13" x14ac:dyDescent="0.15"/>
    <row r="11880" customFormat="1" ht="13" x14ac:dyDescent="0.15"/>
    <row r="11881" customFormat="1" ht="13" x14ac:dyDescent="0.15"/>
    <row r="11882" customFormat="1" ht="13" x14ac:dyDescent="0.15"/>
    <row r="11883" customFormat="1" ht="13" x14ac:dyDescent="0.15"/>
    <row r="11884" customFormat="1" ht="13" x14ac:dyDescent="0.15"/>
    <row r="11885" customFormat="1" ht="13" x14ac:dyDescent="0.15"/>
    <row r="11886" customFormat="1" ht="13" x14ac:dyDescent="0.15"/>
    <row r="11887" customFormat="1" ht="13" x14ac:dyDescent="0.15"/>
    <row r="11888" customFormat="1" ht="13" x14ac:dyDescent="0.15"/>
    <row r="11889" customFormat="1" ht="13" x14ac:dyDescent="0.15"/>
    <row r="11890" customFormat="1" ht="13" x14ac:dyDescent="0.15"/>
    <row r="11891" customFormat="1" ht="13" x14ac:dyDescent="0.15"/>
    <row r="11892" customFormat="1" ht="13" x14ac:dyDescent="0.15"/>
    <row r="11893" customFormat="1" ht="13" x14ac:dyDescent="0.15"/>
    <row r="11894" customFormat="1" ht="13" x14ac:dyDescent="0.15"/>
    <row r="11895" customFormat="1" ht="13" x14ac:dyDescent="0.15"/>
    <row r="11896" customFormat="1" ht="13" x14ac:dyDescent="0.15"/>
    <row r="11897" customFormat="1" ht="13" x14ac:dyDescent="0.15"/>
    <row r="11898" customFormat="1" ht="13" x14ac:dyDescent="0.15"/>
    <row r="11899" customFormat="1" ht="13" x14ac:dyDescent="0.15"/>
    <row r="11900" customFormat="1" ht="13" x14ac:dyDescent="0.15"/>
    <row r="11901" customFormat="1" ht="13" x14ac:dyDescent="0.15"/>
    <row r="11902" customFormat="1" ht="13" x14ac:dyDescent="0.15"/>
    <row r="11903" customFormat="1" ht="13" x14ac:dyDescent="0.15"/>
    <row r="11904" customFormat="1" ht="13" x14ac:dyDescent="0.15"/>
    <row r="11905" customFormat="1" ht="13" x14ac:dyDescent="0.15"/>
    <row r="11906" customFormat="1" ht="13" x14ac:dyDescent="0.15"/>
    <row r="11907" customFormat="1" ht="13" x14ac:dyDescent="0.15"/>
    <row r="11908" customFormat="1" ht="13" x14ac:dyDescent="0.15"/>
    <row r="11909" customFormat="1" ht="13" x14ac:dyDescent="0.15"/>
    <row r="11910" customFormat="1" ht="13" x14ac:dyDescent="0.15"/>
    <row r="11911" customFormat="1" ht="13" x14ac:dyDescent="0.15"/>
    <row r="11912" customFormat="1" ht="13" x14ac:dyDescent="0.15"/>
    <row r="11913" customFormat="1" ht="13" x14ac:dyDescent="0.15"/>
    <row r="11914" customFormat="1" ht="13" x14ac:dyDescent="0.15"/>
    <row r="11915" customFormat="1" ht="13" x14ac:dyDescent="0.15"/>
    <row r="11916" customFormat="1" ht="13" x14ac:dyDescent="0.15"/>
    <row r="11917" customFormat="1" ht="13" x14ac:dyDescent="0.15"/>
    <row r="11918" customFormat="1" ht="13" x14ac:dyDescent="0.15"/>
    <row r="11919" customFormat="1" ht="13" x14ac:dyDescent="0.15"/>
    <row r="11920" customFormat="1" ht="13" x14ac:dyDescent="0.15"/>
    <row r="11921" customFormat="1" ht="13" x14ac:dyDescent="0.15"/>
    <row r="11922" customFormat="1" ht="13" x14ac:dyDescent="0.15"/>
    <row r="11923" customFormat="1" ht="13" x14ac:dyDescent="0.15"/>
    <row r="11924" customFormat="1" ht="13" x14ac:dyDescent="0.15"/>
    <row r="11925" customFormat="1" ht="13" x14ac:dyDescent="0.15"/>
    <row r="11926" customFormat="1" ht="13" x14ac:dyDescent="0.15"/>
    <row r="11927" customFormat="1" ht="13" x14ac:dyDescent="0.15"/>
    <row r="11928" customFormat="1" ht="13" x14ac:dyDescent="0.15"/>
    <row r="11929" customFormat="1" ht="13" x14ac:dyDescent="0.15"/>
    <row r="11930" customFormat="1" ht="13" x14ac:dyDescent="0.15"/>
    <row r="11931" customFormat="1" ht="13" x14ac:dyDescent="0.15"/>
    <row r="11932" customFormat="1" ht="13" x14ac:dyDescent="0.15"/>
    <row r="11933" customFormat="1" ht="13" x14ac:dyDescent="0.15"/>
    <row r="11934" customFormat="1" ht="13" x14ac:dyDescent="0.15"/>
    <row r="11935" customFormat="1" ht="13" x14ac:dyDescent="0.15"/>
    <row r="11936" customFormat="1" ht="13" x14ac:dyDescent="0.15"/>
    <row r="11937" customFormat="1" ht="13" x14ac:dyDescent="0.15"/>
    <row r="11938" customFormat="1" ht="13" x14ac:dyDescent="0.15"/>
    <row r="11939" customFormat="1" ht="13" x14ac:dyDescent="0.15"/>
    <row r="11940" customFormat="1" ht="13" x14ac:dyDescent="0.15"/>
    <row r="11941" customFormat="1" ht="13" x14ac:dyDescent="0.15"/>
    <row r="11942" customFormat="1" ht="13" x14ac:dyDescent="0.15"/>
    <row r="11943" customFormat="1" ht="13" x14ac:dyDescent="0.15"/>
    <row r="11944" customFormat="1" ht="13" x14ac:dyDescent="0.15"/>
    <row r="11945" customFormat="1" ht="13" x14ac:dyDescent="0.15"/>
    <row r="11946" customFormat="1" ht="13" x14ac:dyDescent="0.15"/>
    <row r="11947" customFormat="1" ht="13" x14ac:dyDescent="0.15"/>
    <row r="11948" customFormat="1" ht="13" x14ac:dyDescent="0.15"/>
    <row r="11949" customFormat="1" ht="13" x14ac:dyDescent="0.15"/>
    <row r="11950" customFormat="1" ht="13" x14ac:dyDescent="0.15"/>
    <row r="11951" customFormat="1" ht="13" x14ac:dyDescent="0.15"/>
    <row r="11952" customFormat="1" ht="13" x14ac:dyDescent="0.15"/>
    <row r="11953" customFormat="1" ht="13" x14ac:dyDescent="0.15"/>
    <row r="11954" customFormat="1" ht="13" x14ac:dyDescent="0.15"/>
    <row r="11955" customFormat="1" ht="13" x14ac:dyDescent="0.15"/>
    <row r="11956" customFormat="1" ht="13" x14ac:dyDescent="0.15"/>
    <row r="11957" customFormat="1" ht="13" x14ac:dyDescent="0.15"/>
    <row r="11958" customFormat="1" ht="13" x14ac:dyDescent="0.15"/>
    <row r="11959" customFormat="1" ht="13" x14ac:dyDescent="0.15"/>
    <row r="11960" customFormat="1" ht="13" x14ac:dyDescent="0.15"/>
    <row r="11961" customFormat="1" ht="13" x14ac:dyDescent="0.15"/>
    <row r="11962" customFormat="1" ht="13" x14ac:dyDescent="0.15"/>
    <row r="11963" customFormat="1" ht="13" x14ac:dyDescent="0.15"/>
    <row r="11964" customFormat="1" ht="13" x14ac:dyDescent="0.15"/>
    <row r="11965" customFormat="1" ht="13" x14ac:dyDescent="0.15"/>
    <row r="11966" customFormat="1" ht="13" x14ac:dyDescent="0.15"/>
    <row r="11967" customFormat="1" ht="13" x14ac:dyDescent="0.15"/>
    <row r="11968" customFormat="1" ht="13" x14ac:dyDescent="0.15"/>
    <row r="11969" customFormat="1" ht="13" x14ac:dyDescent="0.15"/>
    <row r="11970" customFormat="1" ht="13" x14ac:dyDescent="0.15"/>
    <row r="11971" customFormat="1" ht="13" x14ac:dyDescent="0.15"/>
    <row r="11972" customFormat="1" ht="13" x14ac:dyDescent="0.15"/>
    <row r="11973" customFormat="1" ht="13" x14ac:dyDescent="0.15"/>
    <row r="11974" customFormat="1" ht="13" x14ac:dyDescent="0.15"/>
    <row r="11975" customFormat="1" ht="13" x14ac:dyDescent="0.15"/>
    <row r="11976" customFormat="1" ht="13" x14ac:dyDescent="0.15"/>
    <row r="11977" customFormat="1" ht="13" x14ac:dyDescent="0.15"/>
    <row r="11978" customFormat="1" ht="13" x14ac:dyDescent="0.15"/>
    <row r="11979" customFormat="1" ht="13" x14ac:dyDescent="0.15"/>
    <row r="11980" customFormat="1" ht="13" x14ac:dyDescent="0.15"/>
    <row r="11981" customFormat="1" ht="13" x14ac:dyDescent="0.15"/>
    <row r="11982" customFormat="1" ht="13" x14ac:dyDescent="0.15"/>
    <row r="11983" customFormat="1" ht="13" x14ac:dyDescent="0.15"/>
    <row r="11984" customFormat="1" ht="13" x14ac:dyDescent="0.15"/>
    <row r="11985" customFormat="1" ht="13" x14ac:dyDescent="0.15"/>
    <row r="11986" customFormat="1" ht="13" x14ac:dyDescent="0.15"/>
    <row r="11987" customFormat="1" ht="13" x14ac:dyDescent="0.15"/>
    <row r="11988" customFormat="1" ht="13" x14ac:dyDescent="0.15"/>
    <row r="11989" customFormat="1" ht="13" x14ac:dyDescent="0.15"/>
    <row r="11990" customFormat="1" ht="13" x14ac:dyDescent="0.15"/>
    <row r="11991" customFormat="1" ht="13" x14ac:dyDescent="0.15"/>
    <row r="11992" customFormat="1" ht="13" x14ac:dyDescent="0.15"/>
    <row r="11993" customFormat="1" ht="13" x14ac:dyDescent="0.15"/>
    <row r="11994" customFormat="1" ht="13" x14ac:dyDescent="0.15"/>
    <row r="11995" customFormat="1" ht="13" x14ac:dyDescent="0.15"/>
    <row r="11996" customFormat="1" ht="13" x14ac:dyDescent="0.15"/>
    <row r="11997" customFormat="1" ht="13" x14ac:dyDescent="0.15"/>
    <row r="11998" customFormat="1" ht="13" x14ac:dyDescent="0.15"/>
    <row r="11999" customFormat="1" ht="13" x14ac:dyDescent="0.15"/>
    <row r="12000" customFormat="1" ht="13" x14ac:dyDescent="0.15"/>
    <row r="12001" customFormat="1" ht="13" x14ac:dyDescent="0.15"/>
    <row r="12002" customFormat="1" ht="13" x14ac:dyDescent="0.15"/>
    <row r="12003" customFormat="1" ht="13" x14ac:dyDescent="0.15"/>
    <row r="12004" customFormat="1" ht="13" x14ac:dyDescent="0.15"/>
    <row r="12005" customFormat="1" ht="13" x14ac:dyDescent="0.15"/>
    <row r="12006" customFormat="1" ht="13" x14ac:dyDescent="0.15"/>
    <row r="12007" customFormat="1" ht="13" x14ac:dyDescent="0.15"/>
    <row r="12008" customFormat="1" ht="13" x14ac:dyDescent="0.15"/>
    <row r="12009" customFormat="1" ht="13" x14ac:dyDescent="0.15"/>
    <row r="12010" customFormat="1" ht="13" x14ac:dyDescent="0.15"/>
    <row r="12011" customFormat="1" ht="13" x14ac:dyDescent="0.15"/>
    <row r="12012" customFormat="1" ht="13" x14ac:dyDescent="0.15"/>
    <row r="12013" customFormat="1" ht="13" x14ac:dyDescent="0.15"/>
    <row r="12014" customFormat="1" ht="13" x14ac:dyDescent="0.15"/>
    <row r="12015" customFormat="1" ht="13" x14ac:dyDescent="0.15"/>
    <row r="12016" customFormat="1" ht="13" x14ac:dyDescent="0.15"/>
    <row r="12017" customFormat="1" ht="13" x14ac:dyDescent="0.15"/>
    <row r="12018" customFormat="1" ht="13" x14ac:dyDescent="0.15"/>
    <row r="12019" customFormat="1" ht="13" x14ac:dyDescent="0.15"/>
    <row r="12020" customFormat="1" ht="13" x14ac:dyDescent="0.15"/>
    <row r="12021" customFormat="1" ht="13" x14ac:dyDescent="0.15"/>
    <row r="12022" customFormat="1" ht="13" x14ac:dyDescent="0.15"/>
    <row r="12023" customFormat="1" ht="13" x14ac:dyDescent="0.15"/>
    <row r="12024" customFormat="1" ht="13" x14ac:dyDescent="0.15"/>
    <row r="12025" customFormat="1" ht="13" x14ac:dyDescent="0.15"/>
    <row r="12026" customFormat="1" ht="13" x14ac:dyDescent="0.15"/>
    <row r="12027" customFormat="1" ht="13" x14ac:dyDescent="0.15"/>
    <row r="12028" customFormat="1" ht="13" x14ac:dyDescent="0.15"/>
    <row r="12029" customFormat="1" ht="13" x14ac:dyDescent="0.15"/>
    <row r="12030" customFormat="1" ht="13" x14ac:dyDescent="0.15"/>
    <row r="12031" customFormat="1" ht="13" x14ac:dyDescent="0.15"/>
    <row r="12032" customFormat="1" ht="13" x14ac:dyDescent="0.15"/>
    <row r="12033" customFormat="1" ht="13" x14ac:dyDescent="0.15"/>
    <row r="12034" customFormat="1" ht="13" x14ac:dyDescent="0.15"/>
    <row r="12035" customFormat="1" ht="13" x14ac:dyDescent="0.15"/>
    <row r="12036" customFormat="1" ht="13" x14ac:dyDescent="0.15"/>
    <row r="12037" customFormat="1" ht="13" x14ac:dyDescent="0.15"/>
    <row r="12038" customFormat="1" ht="13" x14ac:dyDescent="0.15"/>
    <row r="12039" customFormat="1" ht="13" x14ac:dyDescent="0.15"/>
    <row r="12040" customFormat="1" ht="13" x14ac:dyDescent="0.15"/>
    <row r="12041" customFormat="1" ht="13" x14ac:dyDescent="0.15"/>
    <row r="12042" customFormat="1" ht="13" x14ac:dyDescent="0.15"/>
    <row r="12043" customFormat="1" ht="13" x14ac:dyDescent="0.15"/>
    <row r="12044" customFormat="1" ht="13" x14ac:dyDescent="0.15"/>
    <row r="12045" customFormat="1" ht="13" x14ac:dyDescent="0.15"/>
    <row r="12046" customFormat="1" ht="13" x14ac:dyDescent="0.15"/>
    <row r="12047" customFormat="1" ht="13" x14ac:dyDescent="0.15"/>
    <row r="12048" customFormat="1" ht="13" x14ac:dyDescent="0.15"/>
    <row r="12049" customFormat="1" ht="13" x14ac:dyDescent="0.15"/>
    <row r="12050" customFormat="1" ht="13" x14ac:dyDescent="0.15"/>
    <row r="12051" customFormat="1" ht="13" x14ac:dyDescent="0.15"/>
    <row r="12052" customFormat="1" ht="13" x14ac:dyDescent="0.15"/>
    <row r="12053" customFormat="1" ht="13" x14ac:dyDescent="0.15"/>
    <row r="12054" customFormat="1" ht="13" x14ac:dyDescent="0.15"/>
    <row r="12055" customFormat="1" ht="13" x14ac:dyDescent="0.15"/>
    <row r="12056" customFormat="1" ht="13" x14ac:dyDescent="0.15"/>
    <row r="12057" customFormat="1" ht="13" x14ac:dyDescent="0.15"/>
    <row r="12058" customFormat="1" ht="13" x14ac:dyDescent="0.15"/>
    <row r="12059" customFormat="1" ht="13" x14ac:dyDescent="0.15"/>
    <row r="12060" customFormat="1" ht="13" x14ac:dyDescent="0.15"/>
    <row r="12061" customFormat="1" ht="13" x14ac:dyDescent="0.15"/>
    <row r="12062" customFormat="1" ht="13" x14ac:dyDescent="0.15"/>
    <row r="12063" customFormat="1" ht="13" x14ac:dyDescent="0.15"/>
    <row r="12064" customFormat="1" ht="13" x14ac:dyDescent="0.15"/>
    <row r="12065" customFormat="1" ht="13" x14ac:dyDescent="0.15"/>
    <row r="12066" customFormat="1" ht="13" x14ac:dyDescent="0.15"/>
    <row r="12067" customFormat="1" ht="13" x14ac:dyDescent="0.15"/>
    <row r="12068" customFormat="1" ht="13" x14ac:dyDescent="0.15"/>
    <row r="12069" customFormat="1" ht="13" x14ac:dyDescent="0.15"/>
    <row r="12070" customFormat="1" ht="13" x14ac:dyDescent="0.15"/>
    <row r="12071" customFormat="1" ht="13" x14ac:dyDescent="0.15"/>
    <row r="12072" customFormat="1" ht="13" x14ac:dyDescent="0.15"/>
    <row r="12073" customFormat="1" ht="13" x14ac:dyDescent="0.15"/>
    <row r="12074" customFormat="1" ht="13" x14ac:dyDescent="0.15"/>
    <row r="12075" customFormat="1" ht="13" x14ac:dyDescent="0.15"/>
    <row r="12076" customFormat="1" ht="13" x14ac:dyDescent="0.15"/>
    <row r="12077" customFormat="1" ht="13" x14ac:dyDescent="0.15"/>
    <row r="12078" customFormat="1" ht="13" x14ac:dyDescent="0.15"/>
    <row r="12079" customFormat="1" ht="13" x14ac:dyDescent="0.15"/>
    <row r="12080" customFormat="1" ht="13" x14ac:dyDescent="0.15"/>
    <row r="12081" customFormat="1" ht="13" x14ac:dyDescent="0.15"/>
    <row r="12082" customFormat="1" ht="13" x14ac:dyDescent="0.15"/>
    <row r="12083" customFormat="1" ht="13" x14ac:dyDescent="0.15"/>
    <row r="12084" customFormat="1" ht="13" x14ac:dyDescent="0.15"/>
    <row r="12085" customFormat="1" ht="13" x14ac:dyDescent="0.15"/>
    <row r="12086" customFormat="1" ht="13" x14ac:dyDescent="0.15"/>
    <row r="12087" customFormat="1" ht="13" x14ac:dyDescent="0.15"/>
    <row r="12088" customFormat="1" ht="13" x14ac:dyDescent="0.15"/>
    <row r="12089" customFormat="1" ht="13" x14ac:dyDescent="0.15"/>
    <row r="12090" customFormat="1" ht="13" x14ac:dyDescent="0.15"/>
    <row r="12091" customFormat="1" ht="13" x14ac:dyDescent="0.15"/>
    <row r="12092" customFormat="1" ht="13" x14ac:dyDescent="0.15"/>
    <row r="12093" customFormat="1" ht="13" x14ac:dyDescent="0.15"/>
    <row r="12094" customFormat="1" ht="13" x14ac:dyDescent="0.15"/>
    <row r="12095" customFormat="1" ht="13" x14ac:dyDescent="0.15"/>
    <row r="12096" customFormat="1" ht="13" x14ac:dyDescent="0.15"/>
    <row r="12097" customFormat="1" ht="13" x14ac:dyDescent="0.15"/>
    <row r="12098" customFormat="1" ht="13" x14ac:dyDescent="0.15"/>
    <row r="12099" customFormat="1" ht="13" x14ac:dyDescent="0.15"/>
    <row r="12100" customFormat="1" ht="13" x14ac:dyDescent="0.15"/>
    <row r="12101" customFormat="1" ht="13" x14ac:dyDescent="0.15"/>
    <row r="12102" customFormat="1" ht="13" x14ac:dyDescent="0.15"/>
    <row r="12103" customFormat="1" ht="13" x14ac:dyDescent="0.15"/>
    <row r="12104" customFormat="1" ht="13" x14ac:dyDescent="0.15"/>
    <row r="12105" customFormat="1" ht="13" x14ac:dyDescent="0.15"/>
    <row r="12106" customFormat="1" ht="13" x14ac:dyDescent="0.15"/>
    <row r="12107" customFormat="1" ht="13" x14ac:dyDescent="0.15"/>
    <row r="12108" customFormat="1" ht="13" x14ac:dyDescent="0.15"/>
    <row r="12109" customFormat="1" ht="13" x14ac:dyDescent="0.15"/>
    <row r="12110" customFormat="1" ht="13" x14ac:dyDescent="0.15"/>
    <row r="12111" customFormat="1" ht="13" x14ac:dyDescent="0.15"/>
    <row r="12112" customFormat="1" ht="13" x14ac:dyDescent="0.15"/>
    <row r="12113" customFormat="1" ht="13" x14ac:dyDescent="0.15"/>
    <row r="12114" customFormat="1" ht="13" x14ac:dyDescent="0.15"/>
    <row r="12115" customFormat="1" ht="13" x14ac:dyDescent="0.15"/>
    <row r="12116" customFormat="1" ht="13" x14ac:dyDescent="0.15"/>
    <row r="12117" customFormat="1" ht="13" x14ac:dyDescent="0.15"/>
    <row r="12118" customFormat="1" ht="13" x14ac:dyDescent="0.15"/>
    <row r="12119" customFormat="1" ht="13" x14ac:dyDescent="0.15"/>
    <row r="12120" customFormat="1" ht="13" x14ac:dyDescent="0.15"/>
    <row r="12121" customFormat="1" ht="13" x14ac:dyDescent="0.15"/>
    <row r="12122" customFormat="1" ht="13" x14ac:dyDescent="0.15"/>
    <row r="12123" customFormat="1" ht="13" x14ac:dyDescent="0.15"/>
    <row r="12124" customFormat="1" ht="13" x14ac:dyDescent="0.15"/>
    <row r="12125" customFormat="1" ht="13" x14ac:dyDescent="0.15"/>
    <row r="12126" customFormat="1" ht="13" x14ac:dyDescent="0.15"/>
    <row r="12127" customFormat="1" ht="13" x14ac:dyDescent="0.15"/>
    <row r="12128" customFormat="1" ht="13" x14ac:dyDescent="0.15"/>
    <row r="12129" customFormat="1" ht="13" x14ac:dyDescent="0.15"/>
    <row r="12130" customFormat="1" ht="13" x14ac:dyDescent="0.15"/>
    <row r="12131" customFormat="1" ht="13" x14ac:dyDescent="0.15"/>
    <row r="12132" customFormat="1" ht="13" x14ac:dyDescent="0.15"/>
    <row r="12133" customFormat="1" ht="13" x14ac:dyDescent="0.15"/>
    <row r="12134" customFormat="1" ht="13" x14ac:dyDescent="0.15"/>
    <row r="12135" customFormat="1" ht="13" x14ac:dyDescent="0.15"/>
    <row r="12136" customFormat="1" ht="13" x14ac:dyDescent="0.15"/>
    <row r="12137" customFormat="1" ht="13" x14ac:dyDescent="0.15"/>
    <row r="12138" customFormat="1" ht="13" x14ac:dyDescent="0.15"/>
    <row r="12139" customFormat="1" ht="13" x14ac:dyDescent="0.15"/>
    <row r="12140" customFormat="1" ht="13" x14ac:dyDescent="0.15"/>
    <row r="12141" customFormat="1" ht="13" x14ac:dyDescent="0.15"/>
    <row r="12142" customFormat="1" ht="13" x14ac:dyDescent="0.15"/>
    <row r="12143" customFormat="1" ht="13" x14ac:dyDescent="0.15"/>
    <row r="12144" customFormat="1" ht="13" x14ac:dyDescent="0.15"/>
    <row r="12145" customFormat="1" ht="13" x14ac:dyDescent="0.15"/>
    <row r="12146" customFormat="1" ht="13" x14ac:dyDescent="0.15"/>
    <row r="12147" customFormat="1" ht="13" x14ac:dyDescent="0.15"/>
    <row r="12148" customFormat="1" ht="13" x14ac:dyDescent="0.15"/>
    <row r="12149" customFormat="1" ht="13" x14ac:dyDescent="0.15"/>
    <row r="12150" customFormat="1" ht="13" x14ac:dyDescent="0.15"/>
    <row r="12151" customFormat="1" ht="13" x14ac:dyDescent="0.15"/>
    <row r="12152" customFormat="1" ht="13" x14ac:dyDescent="0.15"/>
    <row r="12153" customFormat="1" ht="13" x14ac:dyDescent="0.15"/>
    <row r="12154" customFormat="1" ht="13" x14ac:dyDescent="0.15"/>
    <row r="12155" customFormat="1" ht="13" x14ac:dyDescent="0.15"/>
    <row r="12156" customFormat="1" ht="13" x14ac:dyDescent="0.15"/>
    <row r="12157" customFormat="1" ht="13" x14ac:dyDescent="0.15"/>
    <row r="12158" customFormat="1" ht="13" x14ac:dyDescent="0.15"/>
    <row r="12159" customFormat="1" ht="13" x14ac:dyDescent="0.15"/>
    <row r="12160" customFormat="1" ht="13" x14ac:dyDescent="0.15"/>
    <row r="12161" customFormat="1" ht="13" x14ac:dyDescent="0.15"/>
    <row r="12162" customFormat="1" ht="13" x14ac:dyDescent="0.15"/>
    <row r="12163" customFormat="1" ht="13" x14ac:dyDescent="0.15"/>
    <row r="12164" customFormat="1" ht="13" x14ac:dyDescent="0.15"/>
    <row r="12165" customFormat="1" ht="13" x14ac:dyDescent="0.15"/>
    <row r="12166" customFormat="1" ht="13" x14ac:dyDescent="0.15"/>
    <row r="12167" customFormat="1" ht="13" x14ac:dyDescent="0.15"/>
    <row r="12168" customFormat="1" ht="13" x14ac:dyDescent="0.15"/>
    <row r="12169" customFormat="1" ht="13" x14ac:dyDescent="0.15"/>
    <row r="12170" customFormat="1" ht="13" x14ac:dyDescent="0.15"/>
    <row r="12171" customFormat="1" ht="13" x14ac:dyDescent="0.15"/>
    <row r="12172" customFormat="1" ht="13" x14ac:dyDescent="0.15"/>
    <row r="12173" customFormat="1" ht="13" x14ac:dyDescent="0.15"/>
    <row r="12174" customFormat="1" ht="13" x14ac:dyDescent="0.15"/>
    <row r="12175" customFormat="1" ht="13" x14ac:dyDescent="0.15"/>
    <row r="12176" customFormat="1" ht="13" x14ac:dyDescent="0.15"/>
    <row r="12177" customFormat="1" ht="13" x14ac:dyDescent="0.15"/>
    <row r="12178" customFormat="1" ht="13" x14ac:dyDescent="0.15"/>
    <row r="12179" customFormat="1" ht="13" x14ac:dyDescent="0.15"/>
    <row r="12180" customFormat="1" ht="13" x14ac:dyDescent="0.15"/>
    <row r="12181" customFormat="1" ht="13" x14ac:dyDescent="0.15"/>
    <row r="12182" customFormat="1" ht="13" x14ac:dyDescent="0.15"/>
    <row r="12183" customFormat="1" ht="13" x14ac:dyDescent="0.15"/>
    <row r="12184" customFormat="1" ht="13" x14ac:dyDescent="0.15"/>
    <row r="12185" customFormat="1" ht="13" x14ac:dyDescent="0.15"/>
    <row r="12186" customFormat="1" ht="13" x14ac:dyDescent="0.15"/>
    <row r="12187" customFormat="1" ht="13" x14ac:dyDescent="0.15"/>
    <row r="12188" customFormat="1" ht="13" x14ac:dyDescent="0.15"/>
    <row r="12189" customFormat="1" ht="13" x14ac:dyDescent="0.15"/>
    <row r="12190" customFormat="1" ht="13" x14ac:dyDescent="0.15"/>
    <row r="12191" customFormat="1" ht="13" x14ac:dyDescent="0.15"/>
    <row r="12192" customFormat="1" ht="13" x14ac:dyDescent="0.15"/>
    <row r="12193" customFormat="1" ht="13" x14ac:dyDescent="0.15"/>
    <row r="12194" customFormat="1" ht="13" x14ac:dyDescent="0.15"/>
    <row r="12195" customFormat="1" ht="13" x14ac:dyDescent="0.15"/>
    <row r="12196" customFormat="1" ht="13" x14ac:dyDescent="0.15"/>
    <row r="12197" customFormat="1" ht="13" x14ac:dyDescent="0.15"/>
    <row r="12198" customFormat="1" ht="13" x14ac:dyDescent="0.15"/>
    <row r="12199" customFormat="1" ht="13" x14ac:dyDescent="0.15"/>
    <row r="12200" customFormat="1" ht="13" x14ac:dyDescent="0.15"/>
    <row r="12201" customFormat="1" ht="13" x14ac:dyDescent="0.15"/>
    <row r="12202" customFormat="1" ht="13" x14ac:dyDescent="0.15"/>
    <row r="12203" customFormat="1" ht="13" x14ac:dyDescent="0.15"/>
    <row r="12204" customFormat="1" ht="13" x14ac:dyDescent="0.15"/>
    <row r="12205" customFormat="1" ht="13" x14ac:dyDescent="0.15"/>
    <row r="12206" customFormat="1" ht="13" x14ac:dyDescent="0.15"/>
    <row r="12207" customFormat="1" ht="13" x14ac:dyDescent="0.15"/>
    <row r="12208" customFormat="1" ht="13" x14ac:dyDescent="0.15"/>
    <row r="12209" customFormat="1" ht="13" x14ac:dyDescent="0.15"/>
    <row r="12210" customFormat="1" ht="13" x14ac:dyDescent="0.15"/>
    <row r="12211" customFormat="1" ht="13" x14ac:dyDescent="0.15"/>
    <row r="12212" customFormat="1" ht="13" x14ac:dyDescent="0.15"/>
    <row r="12213" customFormat="1" ht="13" x14ac:dyDescent="0.15"/>
    <row r="12214" customFormat="1" ht="13" x14ac:dyDescent="0.15"/>
    <row r="12215" customFormat="1" ht="13" x14ac:dyDescent="0.15"/>
    <row r="12216" customFormat="1" ht="13" x14ac:dyDescent="0.15"/>
    <row r="12217" customFormat="1" ht="13" x14ac:dyDescent="0.15"/>
    <row r="12218" customFormat="1" ht="13" x14ac:dyDescent="0.15"/>
    <row r="12219" customFormat="1" ht="13" x14ac:dyDescent="0.15"/>
    <row r="12220" customFormat="1" ht="13" x14ac:dyDescent="0.15"/>
    <row r="12221" customFormat="1" ht="13" x14ac:dyDescent="0.15"/>
    <row r="12222" customFormat="1" ht="13" x14ac:dyDescent="0.15"/>
    <row r="12223" customFormat="1" ht="13" x14ac:dyDescent="0.15"/>
    <row r="12224" customFormat="1" ht="13" x14ac:dyDescent="0.15"/>
    <row r="12225" customFormat="1" ht="13" x14ac:dyDescent="0.15"/>
    <row r="12226" customFormat="1" ht="13" x14ac:dyDescent="0.15"/>
    <row r="12227" customFormat="1" ht="13" x14ac:dyDescent="0.15"/>
    <row r="12228" customFormat="1" ht="13" x14ac:dyDescent="0.15"/>
    <row r="12229" customFormat="1" ht="13" x14ac:dyDescent="0.15"/>
    <row r="12230" customFormat="1" ht="13" x14ac:dyDescent="0.15"/>
    <row r="12231" customFormat="1" ht="13" x14ac:dyDescent="0.15"/>
    <row r="12232" customFormat="1" ht="13" x14ac:dyDescent="0.15"/>
    <row r="12233" customFormat="1" ht="13" x14ac:dyDescent="0.15"/>
    <row r="12234" customFormat="1" ht="13" x14ac:dyDescent="0.15"/>
    <row r="12235" customFormat="1" ht="13" x14ac:dyDescent="0.15"/>
    <row r="12236" customFormat="1" ht="13" x14ac:dyDescent="0.15"/>
    <row r="12237" customFormat="1" ht="13" x14ac:dyDescent="0.15"/>
    <row r="12238" customFormat="1" ht="13" x14ac:dyDescent="0.15"/>
    <row r="12239" customFormat="1" ht="13" x14ac:dyDescent="0.15"/>
    <row r="12240" customFormat="1" ht="13" x14ac:dyDescent="0.15"/>
    <row r="12241" customFormat="1" ht="13" x14ac:dyDescent="0.15"/>
    <row r="12242" customFormat="1" ht="13" x14ac:dyDescent="0.15"/>
    <row r="12243" customFormat="1" ht="13" x14ac:dyDescent="0.15"/>
    <row r="12244" customFormat="1" ht="13" x14ac:dyDescent="0.15"/>
    <row r="12245" customFormat="1" ht="13" x14ac:dyDescent="0.15"/>
    <row r="12246" customFormat="1" ht="13" x14ac:dyDescent="0.15"/>
    <row r="12247" customFormat="1" ht="13" x14ac:dyDescent="0.15"/>
    <row r="12248" customFormat="1" ht="13" x14ac:dyDescent="0.15"/>
    <row r="12249" customFormat="1" ht="13" x14ac:dyDescent="0.15"/>
    <row r="12250" customFormat="1" ht="13" x14ac:dyDescent="0.15"/>
    <row r="12251" customFormat="1" ht="13" x14ac:dyDescent="0.15"/>
    <row r="12252" customFormat="1" ht="13" x14ac:dyDescent="0.15"/>
    <row r="12253" customFormat="1" ht="13" x14ac:dyDescent="0.15"/>
    <row r="12254" customFormat="1" ht="13" x14ac:dyDescent="0.15"/>
    <row r="12255" customFormat="1" ht="13" x14ac:dyDescent="0.15"/>
    <row r="12256" customFormat="1" ht="13" x14ac:dyDescent="0.15"/>
    <row r="12257" customFormat="1" ht="13" x14ac:dyDescent="0.15"/>
    <row r="12258" customFormat="1" ht="13" x14ac:dyDescent="0.15"/>
    <row r="12259" customFormat="1" ht="13" x14ac:dyDescent="0.15"/>
    <row r="12260" customFormat="1" ht="13" x14ac:dyDescent="0.15"/>
    <row r="12261" customFormat="1" ht="13" x14ac:dyDescent="0.15"/>
    <row r="12262" customFormat="1" ht="13" x14ac:dyDescent="0.15"/>
    <row r="12263" customFormat="1" ht="13" x14ac:dyDescent="0.15"/>
    <row r="12264" customFormat="1" ht="13" x14ac:dyDescent="0.15"/>
    <row r="12265" customFormat="1" ht="13" x14ac:dyDescent="0.15"/>
    <row r="12266" customFormat="1" ht="13" x14ac:dyDescent="0.15"/>
    <row r="12267" customFormat="1" ht="13" x14ac:dyDescent="0.15"/>
    <row r="12268" customFormat="1" ht="13" x14ac:dyDescent="0.15"/>
    <row r="12269" customFormat="1" ht="13" x14ac:dyDescent="0.15"/>
    <row r="12270" customFormat="1" ht="13" x14ac:dyDescent="0.15"/>
    <row r="12271" customFormat="1" ht="13" x14ac:dyDescent="0.15"/>
    <row r="12272" customFormat="1" ht="13" x14ac:dyDescent="0.15"/>
    <row r="12273" customFormat="1" ht="13" x14ac:dyDescent="0.15"/>
    <row r="12274" customFormat="1" ht="13" x14ac:dyDescent="0.15"/>
    <row r="12275" customFormat="1" ht="13" x14ac:dyDescent="0.15"/>
    <row r="12276" customFormat="1" ht="13" x14ac:dyDescent="0.15"/>
    <row r="12277" customFormat="1" ht="13" x14ac:dyDescent="0.15"/>
    <row r="12278" customFormat="1" ht="13" x14ac:dyDescent="0.15"/>
    <row r="12279" customFormat="1" ht="13" x14ac:dyDescent="0.15"/>
    <row r="12280" customFormat="1" ht="13" x14ac:dyDescent="0.15"/>
    <row r="12281" customFormat="1" ht="13" x14ac:dyDescent="0.15"/>
    <row r="12282" customFormat="1" ht="13" x14ac:dyDescent="0.15"/>
    <row r="12283" customFormat="1" ht="13" x14ac:dyDescent="0.15"/>
    <row r="12284" customFormat="1" ht="13" x14ac:dyDescent="0.15"/>
    <row r="12285" customFormat="1" ht="13" x14ac:dyDescent="0.15"/>
    <row r="12286" customFormat="1" ht="13" x14ac:dyDescent="0.15"/>
    <row r="12287" customFormat="1" ht="13" x14ac:dyDescent="0.15"/>
    <row r="12288" customFormat="1" ht="13" x14ac:dyDescent="0.15"/>
    <row r="12289" customFormat="1" ht="13" x14ac:dyDescent="0.15"/>
    <row r="12290" customFormat="1" ht="13" x14ac:dyDescent="0.15"/>
    <row r="12291" customFormat="1" ht="13" x14ac:dyDescent="0.15"/>
    <row r="12292" customFormat="1" ht="13" x14ac:dyDescent="0.15"/>
    <row r="12293" customFormat="1" ht="13" x14ac:dyDescent="0.15"/>
    <row r="12294" customFormat="1" ht="13" x14ac:dyDescent="0.15"/>
    <row r="12295" customFormat="1" ht="13" x14ac:dyDescent="0.15"/>
    <row r="12296" customFormat="1" ht="13" x14ac:dyDescent="0.15"/>
    <row r="12297" customFormat="1" ht="13" x14ac:dyDescent="0.15"/>
    <row r="12298" customFormat="1" ht="13" x14ac:dyDescent="0.15"/>
    <row r="12299" customFormat="1" ht="13" x14ac:dyDescent="0.15"/>
    <row r="12300" customFormat="1" ht="13" x14ac:dyDescent="0.15"/>
    <row r="12301" customFormat="1" ht="13" x14ac:dyDescent="0.15"/>
    <row r="12302" customFormat="1" ht="13" x14ac:dyDescent="0.15"/>
    <row r="12303" customFormat="1" ht="13" x14ac:dyDescent="0.15"/>
    <row r="12304" customFormat="1" ht="13" x14ac:dyDescent="0.15"/>
    <row r="12305" customFormat="1" ht="13" x14ac:dyDescent="0.15"/>
    <row r="12306" customFormat="1" ht="13" x14ac:dyDescent="0.15"/>
    <row r="12307" customFormat="1" ht="13" x14ac:dyDescent="0.15"/>
    <row r="12308" customFormat="1" ht="13" x14ac:dyDescent="0.15"/>
    <row r="12309" customFormat="1" ht="13" x14ac:dyDescent="0.15"/>
    <row r="12310" customFormat="1" ht="13" x14ac:dyDescent="0.15"/>
    <row r="12311" customFormat="1" ht="13" x14ac:dyDescent="0.15"/>
    <row r="12312" customFormat="1" ht="13" x14ac:dyDescent="0.15"/>
    <row r="12313" customFormat="1" ht="13" x14ac:dyDescent="0.15"/>
    <row r="12314" customFormat="1" ht="13" x14ac:dyDescent="0.15"/>
    <row r="12315" customFormat="1" ht="13" x14ac:dyDescent="0.15"/>
    <row r="12316" customFormat="1" ht="13" x14ac:dyDescent="0.15"/>
    <row r="12317" customFormat="1" ht="13" x14ac:dyDescent="0.15"/>
    <row r="12318" customFormat="1" ht="13" x14ac:dyDescent="0.15"/>
    <row r="12319" customFormat="1" ht="13" x14ac:dyDescent="0.15"/>
    <row r="12320" customFormat="1" ht="13" x14ac:dyDescent="0.15"/>
    <row r="12321" customFormat="1" ht="13" x14ac:dyDescent="0.15"/>
    <row r="12322" customFormat="1" ht="13" x14ac:dyDescent="0.15"/>
    <row r="12323" customFormat="1" ht="13" x14ac:dyDescent="0.15"/>
    <row r="12324" customFormat="1" ht="13" x14ac:dyDescent="0.15"/>
    <row r="12325" customFormat="1" ht="13" x14ac:dyDescent="0.15"/>
    <row r="12326" customFormat="1" ht="13" x14ac:dyDescent="0.15"/>
    <row r="12327" customFormat="1" ht="13" x14ac:dyDescent="0.15"/>
    <row r="12328" customFormat="1" ht="13" x14ac:dyDescent="0.15"/>
    <row r="12329" customFormat="1" ht="13" x14ac:dyDescent="0.15"/>
    <row r="12330" customFormat="1" ht="13" x14ac:dyDescent="0.15"/>
    <row r="12331" customFormat="1" ht="13" x14ac:dyDescent="0.15"/>
    <row r="12332" customFormat="1" ht="13" x14ac:dyDescent="0.15"/>
    <row r="12333" customFormat="1" ht="13" x14ac:dyDescent="0.15"/>
    <row r="12334" customFormat="1" ht="13" x14ac:dyDescent="0.15"/>
    <row r="12335" customFormat="1" ht="13" x14ac:dyDescent="0.15"/>
    <row r="12336" customFormat="1" ht="13" x14ac:dyDescent="0.15"/>
    <row r="12337" customFormat="1" ht="13" x14ac:dyDescent="0.15"/>
    <row r="12338" customFormat="1" ht="13" x14ac:dyDescent="0.15"/>
    <row r="12339" customFormat="1" ht="13" x14ac:dyDescent="0.15"/>
    <row r="12340" customFormat="1" ht="13" x14ac:dyDescent="0.15"/>
    <row r="12341" customFormat="1" ht="13" x14ac:dyDescent="0.15"/>
    <row r="12342" customFormat="1" ht="13" x14ac:dyDescent="0.15"/>
    <row r="12343" customFormat="1" ht="13" x14ac:dyDescent="0.15"/>
    <row r="12344" customFormat="1" ht="13" x14ac:dyDescent="0.15"/>
    <row r="12345" customFormat="1" ht="13" x14ac:dyDescent="0.15"/>
    <row r="12346" customFormat="1" ht="13" x14ac:dyDescent="0.15"/>
    <row r="12347" customFormat="1" ht="13" x14ac:dyDescent="0.15"/>
    <row r="12348" customFormat="1" ht="13" x14ac:dyDescent="0.15"/>
    <row r="12349" customFormat="1" ht="13" x14ac:dyDescent="0.15"/>
    <row r="12350" customFormat="1" ht="13" x14ac:dyDescent="0.15"/>
    <row r="12351" customFormat="1" ht="13" x14ac:dyDescent="0.15"/>
    <row r="12352" customFormat="1" ht="13" x14ac:dyDescent="0.15"/>
    <row r="12353" customFormat="1" ht="13" x14ac:dyDescent="0.15"/>
    <row r="12354" customFormat="1" ht="13" x14ac:dyDescent="0.15"/>
    <row r="12355" customFormat="1" ht="13" x14ac:dyDescent="0.15"/>
    <row r="12356" customFormat="1" ht="13" x14ac:dyDescent="0.15"/>
    <row r="12357" customFormat="1" ht="13" x14ac:dyDescent="0.15"/>
    <row r="12358" customFormat="1" ht="13" x14ac:dyDescent="0.15"/>
    <row r="12359" customFormat="1" ht="13" x14ac:dyDescent="0.15"/>
    <row r="12360" customFormat="1" ht="13" x14ac:dyDescent="0.15"/>
    <row r="12361" customFormat="1" ht="13" x14ac:dyDescent="0.15"/>
    <row r="12362" customFormat="1" ht="13" x14ac:dyDescent="0.15"/>
    <row r="12363" customFormat="1" ht="13" x14ac:dyDescent="0.15"/>
    <row r="12364" customFormat="1" ht="13" x14ac:dyDescent="0.15"/>
    <row r="12365" customFormat="1" ht="13" x14ac:dyDescent="0.15"/>
    <row r="12366" customFormat="1" ht="13" x14ac:dyDescent="0.15"/>
    <row r="12367" customFormat="1" ht="13" x14ac:dyDescent="0.15"/>
    <row r="12368" customFormat="1" ht="13" x14ac:dyDescent="0.15"/>
    <row r="12369" customFormat="1" ht="13" x14ac:dyDescent="0.15"/>
    <row r="12370" customFormat="1" ht="13" x14ac:dyDescent="0.15"/>
    <row r="12371" customFormat="1" ht="13" x14ac:dyDescent="0.15"/>
    <row r="12372" customFormat="1" ht="13" x14ac:dyDescent="0.15"/>
    <row r="12373" customFormat="1" ht="13" x14ac:dyDescent="0.15"/>
    <row r="12374" customFormat="1" ht="13" x14ac:dyDescent="0.15"/>
    <row r="12375" customFormat="1" ht="13" x14ac:dyDescent="0.15"/>
    <row r="12376" customFormat="1" ht="13" x14ac:dyDescent="0.15"/>
    <row r="12377" customFormat="1" ht="13" x14ac:dyDescent="0.15"/>
    <row r="12378" customFormat="1" ht="13" x14ac:dyDescent="0.15"/>
    <row r="12379" customFormat="1" ht="13" x14ac:dyDescent="0.15"/>
    <row r="12380" customFormat="1" ht="13" x14ac:dyDescent="0.15"/>
    <row r="12381" customFormat="1" ht="13" x14ac:dyDescent="0.15"/>
    <row r="12382" customFormat="1" ht="13" x14ac:dyDescent="0.15"/>
    <row r="12383" customFormat="1" ht="13" x14ac:dyDescent="0.15"/>
    <row r="12384" customFormat="1" ht="13" x14ac:dyDescent="0.15"/>
    <row r="12385" customFormat="1" ht="13" x14ac:dyDescent="0.15"/>
    <row r="12386" customFormat="1" ht="13" x14ac:dyDescent="0.15"/>
    <row r="12387" customFormat="1" ht="13" x14ac:dyDescent="0.15"/>
    <row r="12388" customFormat="1" ht="13" x14ac:dyDescent="0.15"/>
    <row r="12389" customFormat="1" ht="13" x14ac:dyDescent="0.15"/>
    <row r="12390" customFormat="1" ht="13" x14ac:dyDescent="0.15"/>
    <row r="12391" customFormat="1" ht="13" x14ac:dyDescent="0.15"/>
    <row r="12392" customFormat="1" ht="13" x14ac:dyDescent="0.15"/>
    <row r="12393" customFormat="1" ht="13" x14ac:dyDescent="0.15"/>
    <row r="12394" customFormat="1" ht="13" x14ac:dyDescent="0.15"/>
    <row r="12395" customFormat="1" ht="13" x14ac:dyDescent="0.15"/>
    <row r="12396" customFormat="1" ht="13" x14ac:dyDescent="0.15"/>
    <row r="12397" customFormat="1" ht="13" x14ac:dyDescent="0.15"/>
    <row r="12398" customFormat="1" ht="13" x14ac:dyDescent="0.15"/>
    <row r="12399" customFormat="1" ht="13" x14ac:dyDescent="0.15"/>
    <row r="12400" customFormat="1" ht="13" x14ac:dyDescent="0.15"/>
    <row r="12401" customFormat="1" ht="13" x14ac:dyDescent="0.15"/>
    <row r="12402" customFormat="1" ht="13" x14ac:dyDescent="0.15"/>
    <row r="12403" customFormat="1" ht="13" x14ac:dyDescent="0.15"/>
    <row r="12404" customFormat="1" ht="13" x14ac:dyDescent="0.15"/>
    <row r="12405" customFormat="1" ht="13" x14ac:dyDescent="0.15"/>
    <row r="12406" customFormat="1" ht="13" x14ac:dyDescent="0.15"/>
    <row r="12407" customFormat="1" ht="13" x14ac:dyDescent="0.15"/>
    <row r="12408" customFormat="1" ht="13" x14ac:dyDescent="0.15"/>
    <row r="12409" customFormat="1" ht="13" x14ac:dyDescent="0.15"/>
    <row r="12410" customFormat="1" ht="13" x14ac:dyDescent="0.15"/>
    <row r="12411" customFormat="1" ht="13" x14ac:dyDescent="0.15"/>
    <row r="12412" customFormat="1" ht="13" x14ac:dyDescent="0.15"/>
    <row r="12413" customFormat="1" ht="13" x14ac:dyDescent="0.15"/>
    <row r="12414" customFormat="1" ht="13" x14ac:dyDescent="0.15"/>
    <row r="12415" customFormat="1" ht="13" x14ac:dyDescent="0.15"/>
    <row r="12416" customFormat="1" ht="13" x14ac:dyDescent="0.15"/>
    <row r="12417" customFormat="1" ht="13" x14ac:dyDescent="0.15"/>
    <row r="12418" customFormat="1" ht="13" x14ac:dyDescent="0.15"/>
    <row r="12419" customFormat="1" ht="13" x14ac:dyDescent="0.15"/>
    <row r="12420" customFormat="1" ht="13" x14ac:dyDescent="0.15"/>
    <row r="12421" customFormat="1" ht="13" x14ac:dyDescent="0.15"/>
    <row r="12422" customFormat="1" ht="13" x14ac:dyDescent="0.15"/>
    <row r="12423" customFormat="1" ht="13" x14ac:dyDescent="0.15"/>
    <row r="12424" customFormat="1" ht="13" x14ac:dyDescent="0.15"/>
    <row r="12425" customFormat="1" ht="13" x14ac:dyDescent="0.15"/>
    <row r="12426" customFormat="1" ht="13" x14ac:dyDescent="0.15"/>
    <row r="12427" customFormat="1" ht="13" x14ac:dyDescent="0.15"/>
    <row r="12428" customFormat="1" ht="13" x14ac:dyDescent="0.15"/>
    <row r="12429" customFormat="1" ht="13" x14ac:dyDescent="0.15"/>
    <row r="12430" customFormat="1" ht="13" x14ac:dyDescent="0.15"/>
    <row r="12431" customFormat="1" ht="13" x14ac:dyDescent="0.15"/>
    <row r="12432" customFormat="1" ht="13" x14ac:dyDescent="0.15"/>
    <row r="12433" customFormat="1" ht="13" x14ac:dyDescent="0.15"/>
    <row r="12434" customFormat="1" ht="13" x14ac:dyDescent="0.15"/>
    <row r="12435" customFormat="1" ht="13" x14ac:dyDescent="0.15"/>
    <row r="12436" customFormat="1" ht="13" x14ac:dyDescent="0.15"/>
    <row r="12437" customFormat="1" ht="13" x14ac:dyDescent="0.15"/>
    <row r="12438" customFormat="1" ht="13" x14ac:dyDescent="0.15"/>
    <row r="12439" customFormat="1" ht="13" x14ac:dyDescent="0.15"/>
    <row r="12440" customFormat="1" ht="13" x14ac:dyDescent="0.15"/>
    <row r="12441" customFormat="1" ht="13" x14ac:dyDescent="0.15"/>
    <row r="12442" customFormat="1" ht="13" x14ac:dyDescent="0.15"/>
    <row r="12443" customFormat="1" ht="13" x14ac:dyDescent="0.15"/>
    <row r="12444" customFormat="1" ht="13" x14ac:dyDescent="0.15"/>
    <row r="12445" customFormat="1" ht="13" x14ac:dyDescent="0.15"/>
    <row r="12446" customFormat="1" ht="13" x14ac:dyDescent="0.15"/>
    <row r="12447" customFormat="1" ht="13" x14ac:dyDescent="0.15"/>
    <row r="12448" customFormat="1" ht="13" x14ac:dyDescent="0.15"/>
    <row r="12449" customFormat="1" ht="13" x14ac:dyDescent="0.15"/>
    <row r="12450" customFormat="1" ht="13" x14ac:dyDescent="0.15"/>
    <row r="12451" customFormat="1" ht="13" x14ac:dyDescent="0.15"/>
    <row r="12452" customFormat="1" ht="13" x14ac:dyDescent="0.15"/>
    <row r="12453" customFormat="1" ht="13" x14ac:dyDescent="0.15"/>
    <row r="12454" customFormat="1" ht="13" x14ac:dyDescent="0.15"/>
    <row r="12455" customFormat="1" ht="13" x14ac:dyDescent="0.15"/>
    <row r="12456" customFormat="1" ht="13" x14ac:dyDescent="0.15"/>
    <row r="12457" customFormat="1" ht="13" x14ac:dyDescent="0.15"/>
    <row r="12458" customFormat="1" ht="13" x14ac:dyDescent="0.15"/>
    <row r="12459" customFormat="1" ht="13" x14ac:dyDescent="0.15"/>
    <row r="12460" customFormat="1" ht="13" x14ac:dyDescent="0.15"/>
    <row r="12461" customFormat="1" ht="13" x14ac:dyDescent="0.15"/>
    <row r="12462" customFormat="1" ht="13" x14ac:dyDescent="0.15"/>
    <row r="12463" customFormat="1" ht="13" x14ac:dyDescent="0.15"/>
    <row r="12464" customFormat="1" ht="13" x14ac:dyDescent="0.15"/>
    <row r="12465" customFormat="1" ht="13" x14ac:dyDescent="0.15"/>
    <row r="12466" customFormat="1" ht="13" x14ac:dyDescent="0.15"/>
    <row r="12467" customFormat="1" ht="13" x14ac:dyDescent="0.15"/>
    <row r="12468" customFormat="1" ht="13" x14ac:dyDescent="0.15"/>
    <row r="12469" customFormat="1" ht="13" x14ac:dyDescent="0.15"/>
    <row r="12470" customFormat="1" ht="13" x14ac:dyDescent="0.15"/>
    <row r="12471" customFormat="1" ht="13" x14ac:dyDescent="0.15"/>
    <row r="12472" customFormat="1" ht="13" x14ac:dyDescent="0.15"/>
    <row r="12473" customFormat="1" ht="13" x14ac:dyDescent="0.15"/>
    <row r="12474" customFormat="1" ht="13" x14ac:dyDescent="0.15"/>
    <row r="12475" customFormat="1" ht="13" x14ac:dyDescent="0.15"/>
    <row r="12476" customFormat="1" ht="13" x14ac:dyDescent="0.15"/>
    <row r="12477" customFormat="1" ht="13" x14ac:dyDescent="0.15"/>
    <row r="12478" customFormat="1" ht="13" x14ac:dyDescent="0.15"/>
    <row r="12479" customFormat="1" ht="13" x14ac:dyDescent="0.15"/>
    <row r="12480" customFormat="1" ht="13" x14ac:dyDescent="0.15"/>
    <row r="12481" customFormat="1" ht="13" x14ac:dyDescent="0.15"/>
    <row r="12482" customFormat="1" ht="13" x14ac:dyDescent="0.15"/>
    <row r="12483" customFormat="1" ht="13" x14ac:dyDescent="0.15"/>
    <row r="12484" customFormat="1" ht="13" x14ac:dyDescent="0.15"/>
    <row r="12485" customFormat="1" ht="13" x14ac:dyDescent="0.15"/>
    <row r="12486" customFormat="1" ht="13" x14ac:dyDescent="0.15"/>
    <row r="12487" customFormat="1" ht="13" x14ac:dyDescent="0.15"/>
    <row r="12488" customFormat="1" ht="13" x14ac:dyDescent="0.15"/>
    <row r="12489" customFormat="1" ht="13" x14ac:dyDescent="0.15"/>
    <row r="12490" customFormat="1" ht="13" x14ac:dyDescent="0.15"/>
    <row r="12491" customFormat="1" ht="13" x14ac:dyDescent="0.15"/>
    <row r="12492" customFormat="1" ht="13" x14ac:dyDescent="0.15"/>
    <row r="12493" customFormat="1" ht="13" x14ac:dyDescent="0.15"/>
    <row r="12494" customFormat="1" ht="13" x14ac:dyDescent="0.15"/>
    <row r="12495" customFormat="1" ht="13" x14ac:dyDescent="0.15"/>
    <row r="12496" customFormat="1" ht="13" x14ac:dyDescent="0.15"/>
    <row r="12497" customFormat="1" ht="13" x14ac:dyDescent="0.15"/>
    <row r="12498" customFormat="1" ht="13" x14ac:dyDescent="0.15"/>
    <row r="12499" customFormat="1" ht="13" x14ac:dyDescent="0.15"/>
    <row r="12500" customFormat="1" ht="13" x14ac:dyDescent="0.15"/>
    <row r="12501" customFormat="1" ht="13" x14ac:dyDescent="0.15"/>
    <row r="12502" customFormat="1" ht="13" x14ac:dyDescent="0.15"/>
    <row r="12503" customFormat="1" ht="13" x14ac:dyDescent="0.15"/>
    <row r="12504" customFormat="1" ht="13" x14ac:dyDescent="0.15"/>
    <row r="12505" customFormat="1" ht="13" x14ac:dyDescent="0.15"/>
    <row r="12506" customFormat="1" ht="13" x14ac:dyDescent="0.15"/>
    <row r="12507" customFormat="1" ht="13" x14ac:dyDescent="0.15"/>
    <row r="12508" customFormat="1" ht="13" x14ac:dyDescent="0.15"/>
    <row r="12509" customFormat="1" ht="13" x14ac:dyDescent="0.15"/>
    <row r="12510" customFormat="1" ht="13" x14ac:dyDescent="0.15"/>
    <row r="12511" customFormat="1" ht="13" x14ac:dyDescent="0.15"/>
    <row r="12512" customFormat="1" ht="13" x14ac:dyDescent="0.15"/>
    <row r="12513" customFormat="1" ht="13" x14ac:dyDescent="0.15"/>
    <row r="12514" customFormat="1" ht="13" x14ac:dyDescent="0.15"/>
    <row r="12515" customFormat="1" ht="13" x14ac:dyDescent="0.15"/>
    <row r="12516" customFormat="1" ht="13" x14ac:dyDescent="0.15"/>
    <row r="12517" customFormat="1" ht="13" x14ac:dyDescent="0.15"/>
    <row r="12518" customFormat="1" ht="13" x14ac:dyDescent="0.15"/>
    <row r="12519" customFormat="1" ht="13" x14ac:dyDescent="0.15"/>
    <row r="12520" customFormat="1" ht="13" x14ac:dyDescent="0.15"/>
    <row r="12521" customFormat="1" ht="13" x14ac:dyDescent="0.15"/>
    <row r="12522" customFormat="1" ht="13" x14ac:dyDescent="0.15"/>
    <row r="12523" customFormat="1" ht="13" x14ac:dyDescent="0.15"/>
    <row r="12524" customFormat="1" ht="13" x14ac:dyDescent="0.15"/>
    <row r="12525" customFormat="1" ht="13" x14ac:dyDescent="0.15"/>
    <row r="12526" customFormat="1" ht="13" x14ac:dyDescent="0.15"/>
    <row r="12527" customFormat="1" ht="13" x14ac:dyDescent="0.15"/>
    <row r="12528" customFormat="1" ht="13" x14ac:dyDescent="0.15"/>
    <row r="12529" customFormat="1" ht="13" x14ac:dyDescent="0.15"/>
    <row r="12530" customFormat="1" ht="13" x14ac:dyDescent="0.15"/>
    <row r="12531" customFormat="1" ht="13" x14ac:dyDescent="0.15"/>
    <row r="12532" customFormat="1" ht="13" x14ac:dyDescent="0.15"/>
    <row r="12533" customFormat="1" ht="13" x14ac:dyDescent="0.15"/>
    <row r="12534" customFormat="1" ht="13" x14ac:dyDescent="0.15"/>
    <row r="12535" customFormat="1" ht="13" x14ac:dyDescent="0.15"/>
    <row r="12536" customFormat="1" ht="13" x14ac:dyDescent="0.15"/>
    <row r="12537" customFormat="1" ht="13" x14ac:dyDescent="0.15"/>
    <row r="12538" customFormat="1" ht="13" x14ac:dyDescent="0.15"/>
    <row r="12539" customFormat="1" ht="13" x14ac:dyDescent="0.15"/>
    <row r="12540" customFormat="1" ht="13" x14ac:dyDescent="0.15"/>
    <row r="12541" customFormat="1" ht="13" x14ac:dyDescent="0.15"/>
    <row r="12542" customFormat="1" ht="13" x14ac:dyDescent="0.15"/>
    <row r="12543" customFormat="1" ht="13" x14ac:dyDescent="0.15"/>
    <row r="12544" customFormat="1" ht="13" x14ac:dyDescent="0.15"/>
    <row r="12545" customFormat="1" ht="13" x14ac:dyDescent="0.15"/>
    <row r="12546" customFormat="1" ht="13" x14ac:dyDescent="0.15"/>
    <row r="12547" customFormat="1" ht="13" x14ac:dyDescent="0.15"/>
    <row r="12548" customFormat="1" ht="13" x14ac:dyDescent="0.15"/>
    <row r="12549" customFormat="1" ht="13" x14ac:dyDescent="0.15"/>
    <row r="12550" customFormat="1" ht="13" x14ac:dyDescent="0.15"/>
    <row r="12551" customFormat="1" ht="13" x14ac:dyDescent="0.15"/>
    <row r="12552" customFormat="1" ht="13" x14ac:dyDescent="0.15"/>
    <row r="12553" customFormat="1" ht="13" x14ac:dyDescent="0.15"/>
    <row r="12554" customFormat="1" ht="13" x14ac:dyDescent="0.15"/>
    <row r="12555" customFormat="1" ht="13" x14ac:dyDescent="0.15"/>
    <row r="12556" customFormat="1" ht="13" x14ac:dyDescent="0.15"/>
    <row r="12557" customFormat="1" ht="13" x14ac:dyDescent="0.15"/>
    <row r="12558" customFormat="1" ht="13" x14ac:dyDescent="0.15"/>
    <row r="12559" customFormat="1" ht="13" x14ac:dyDescent="0.15"/>
    <row r="12560" customFormat="1" ht="13" x14ac:dyDescent="0.15"/>
    <row r="12561" customFormat="1" ht="13" x14ac:dyDescent="0.15"/>
    <row r="12562" customFormat="1" ht="13" x14ac:dyDescent="0.15"/>
    <row r="12563" customFormat="1" ht="13" x14ac:dyDescent="0.15"/>
    <row r="12564" customFormat="1" ht="13" x14ac:dyDescent="0.15"/>
    <row r="12565" customFormat="1" ht="13" x14ac:dyDescent="0.15"/>
    <row r="12566" customFormat="1" ht="13" x14ac:dyDescent="0.15"/>
    <row r="12567" customFormat="1" ht="13" x14ac:dyDescent="0.15"/>
    <row r="12568" customFormat="1" ht="13" x14ac:dyDescent="0.15"/>
    <row r="12569" customFormat="1" ht="13" x14ac:dyDescent="0.15"/>
    <row r="12570" customFormat="1" ht="13" x14ac:dyDescent="0.15"/>
    <row r="12571" customFormat="1" ht="13" x14ac:dyDescent="0.15"/>
    <row r="12572" customFormat="1" ht="13" x14ac:dyDescent="0.15"/>
    <row r="12573" customFormat="1" ht="13" x14ac:dyDescent="0.15"/>
    <row r="12574" customFormat="1" ht="13" x14ac:dyDescent="0.15"/>
    <row r="12575" customFormat="1" ht="13" x14ac:dyDescent="0.15"/>
    <row r="12576" customFormat="1" ht="13" x14ac:dyDescent="0.15"/>
    <row r="12577" customFormat="1" ht="13" x14ac:dyDescent="0.15"/>
    <row r="12578" customFormat="1" ht="13" x14ac:dyDescent="0.15"/>
    <row r="12579" customFormat="1" ht="13" x14ac:dyDescent="0.15"/>
    <row r="12580" customFormat="1" ht="13" x14ac:dyDescent="0.15"/>
    <row r="12581" customFormat="1" ht="13" x14ac:dyDescent="0.15"/>
    <row r="12582" customFormat="1" ht="13" x14ac:dyDescent="0.15"/>
    <row r="12583" customFormat="1" ht="13" x14ac:dyDescent="0.15"/>
    <row r="12584" customFormat="1" ht="13" x14ac:dyDescent="0.15"/>
    <row r="12585" customFormat="1" ht="13" x14ac:dyDescent="0.15"/>
    <row r="12586" customFormat="1" ht="13" x14ac:dyDescent="0.15"/>
    <row r="12587" customFormat="1" ht="13" x14ac:dyDescent="0.15"/>
    <row r="12588" customFormat="1" ht="13" x14ac:dyDescent="0.15"/>
    <row r="12589" customFormat="1" ht="13" x14ac:dyDescent="0.15"/>
    <row r="12590" customFormat="1" ht="13" x14ac:dyDescent="0.15"/>
    <row r="12591" customFormat="1" ht="13" x14ac:dyDescent="0.15"/>
    <row r="12592" customFormat="1" ht="13" x14ac:dyDescent="0.15"/>
    <row r="12593" customFormat="1" ht="13" x14ac:dyDescent="0.15"/>
    <row r="12594" customFormat="1" ht="13" x14ac:dyDescent="0.15"/>
    <row r="12595" customFormat="1" ht="13" x14ac:dyDescent="0.15"/>
    <row r="12596" customFormat="1" ht="13" x14ac:dyDescent="0.15"/>
    <row r="12597" customFormat="1" ht="13" x14ac:dyDescent="0.15"/>
    <row r="12598" customFormat="1" ht="13" x14ac:dyDescent="0.15"/>
    <row r="12599" customFormat="1" ht="13" x14ac:dyDescent="0.15"/>
    <row r="12600" customFormat="1" ht="13" x14ac:dyDescent="0.15"/>
    <row r="12601" customFormat="1" ht="13" x14ac:dyDescent="0.15"/>
    <row r="12602" customFormat="1" ht="13" x14ac:dyDescent="0.15"/>
    <row r="12603" customFormat="1" ht="13" x14ac:dyDescent="0.15"/>
    <row r="12604" customFormat="1" ht="13" x14ac:dyDescent="0.15"/>
    <row r="12605" customFormat="1" ht="13" x14ac:dyDescent="0.15"/>
    <row r="12606" customFormat="1" ht="13" x14ac:dyDescent="0.15"/>
    <row r="12607" customFormat="1" ht="13" x14ac:dyDescent="0.15"/>
    <row r="12608" customFormat="1" ht="13" x14ac:dyDescent="0.15"/>
    <row r="12609" customFormat="1" ht="13" x14ac:dyDescent="0.15"/>
    <row r="12610" customFormat="1" ht="13" x14ac:dyDescent="0.15"/>
    <row r="12611" customFormat="1" ht="13" x14ac:dyDescent="0.15"/>
    <row r="12612" customFormat="1" ht="13" x14ac:dyDescent="0.15"/>
    <row r="12613" customFormat="1" ht="13" x14ac:dyDescent="0.15"/>
    <row r="12614" customFormat="1" ht="13" x14ac:dyDescent="0.15"/>
    <row r="12615" customFormat="1" ht="13" x14ac:dyDescent="0.15"/>
    <row r="12616" customFormat="1" ht="13" x14ac:dyDescent="0.15"/>
    <row r="12617" customFormat="1" ht="13" x14ac:dyDescent="0.15"/>
    <row r="12618" customFormat="1" ht="13" x14ac:dyDescent="0.15"/>
    <row r="12619" customFormat="1" ht="13" x14ac:dyDescent="0.15"/>
    <row r="12620" customFormat="1" ht="13" x14ac:dyDescent="0.15"/>
    <row r="12621" customFormat="1" ht="13" x14ac:dyDescent="0.15"/>
    <row r="12622" customFormat="1" ht="13" x14ac:dyDescent="0.15"/>
    <row r="12623" customFormat="1" ht="13" x14ac:dyDescent="0.15"/>
    <row r="12624" customFormat="1" ht="13" x14ac:dyDescent="0.15"/>
    <row r="12625" customFormat="1" ht="13" x14ac:dyDescent="0.15"/>
    <row r="12626" customFormat="1" ht="13" x14ac:dyDescent="0.15"/>
    <row r="12627" customFormat="1" ht="13" x14ac:dyDescent="0.15"/>
    <row r="12628" customFormat="1" ht="13" x14ac:dyDescent="0.15"/>
    <row r="12629" customFormat="1" ht="13" x14ac:dyDescent="0.15"/>
    <row r="12630" customFormat="1" ht="13" x14ac:dyDescent="0.15"/>
    <row r="12631" customFormat="1" ht="13" x14ac:dyDescent="0.15"/>
    <row r="12632" customFormat="1" ht="13" x14ac:dyDescent="0.15"/>
    <row r="12633" customFormat="1" ht="13" x14ac:dyDescent="0.15"/>
    <row r="12634" customFormat="1" ht="13" x14ac:dyDescent="0.15"/>
    <row r="12635" customFormat="1" ht="13" x14ac:dyDescent="0.15"/>
    <row r="12636" customFormat="1" ht="13" x14ac:dyDescent="0.15"/>
    <row r="12637" customFormat="1" ht="13" x14ac:dyDescent="0.15"/>
    <row r="12638" customFormat="1" ht="13" x14ac:dyDescent="0.15"/>
    <row r="12639" customFormat="1" ht="13" x14ac:dyDescent="0.15"/>
    <row r="12640" customFormat="1" ht="13" x14ac:dyDescent="0.15"/>
    <row r="12641" customFormat="1" ht="13" x14ac:dyDescent="0.15"/>
    <row r="12642" customFormat="1" ht="13" x14ac:dyDescent="0.15"/>
    <row r="12643" customFormat="1" ht="13" x14ac:dyDescent="0.15"/>
    <row r="12644" customFormat="1" ht="13" x14ac:dyDescent="0.15"/>
    <row r="12645" customFormat="1" ht="13" x14ac:dyDescent="0.15"/>
    <row r="12646" customFormat="1" ht="13" x14ac:dyDescent="0.15"/>
    <row r="12647" customFormat="1" ht="13" x14ac:dyDescent="0.15"/>
    <row r="12648" customFormat="1" ht="13" x14ac:dyDescent="0.15"/>
    <row r="12649" customFormat="1" ht="13" x14ac:dyDescent="0.15"/>
    <row r="12650" customFormat="1" ht="13" x14ac:dyDescent="0.15"/>
    <row r="12651" customFormat="1" ht="13" x14ac:dyDescent="0.15"/>
    <row r="12652" customFormat="1" ht="13" x14ac:dyDescent="0.15"/>
    <row r="12653" customFormat="1" ht="13" x14ac:dyDescent="0.15"/>
    <row r="12654" customFormat="1" ht="13" x14ac:dyDescent="0.15"/>
    <row r="12655" customFormat="1" ht="13" x14ac:dyDescent="0.15"/>
    <row r="12656" customFormat="1" ht="13" x14ac:dyDescent="0.15"/>
    <row r="12657" customFormat="1" ht="13" x14ac:dyDescent="0.15"/>
    <row r="12658" customFormat="1" ht="13" x14ac:dyDescent="0.15"/>
    <row r="12659" customFormat="1" ht="13" x14ac:dyDescent="0.15"/>
    <row r="12660" customFormat="1" ht="13" x14ac:dyDescent="0.15"/>
    <row r="12661" customFormat="1" ht="13" x14ac:dyDescent="0.15"/>
    <row r="12662" customFormat="1" ht="13" x14ac:dyDescent="0.15"/>
    <row r="12663" customFormat="1" ht="13" x14ac:dyDescent="0.15"/>
    <row r="12664" customFormat="1" ht="13" x14ac:dyDescent="0.15"/>
    <row r="12665" customFormat="1" ht="13" x14ac:dyDescent="0.15"/>
    <row r="12666" customFormat="1" ht="13" x14ac:dyDescent="0.15"/>
    <row r="12667" customFormat="1" ht="13" x14ac:dyDescent="0.15"/>
    <row r="12668" customFormat="1" ht="13" x14ac:dyDescent="0.15"/>
    <row r="12669" customFormat="1" ht="13" x14ac:dyDescent="0.15"/>
    <row r="12670" customFormat="1" ht="13" x14ac:dyDescent="0.15"/>
    <row r="12671" customFormat="1" ht="13" x14ac:dyDescent="0.15"/>
    <row r="12672" customFormat="1" ht="13" x14ac:dyDescent="0.15"/>
    <row r="12673" customFormat="1" ht="13" x14ac:dyDescent="0.15"/>
    <row r="12674" customFormat="1" ht="13" x14ac:dyDescent="0.15"/>
    <row r="12675" customFormat="1" ht="13" x14ac:dyDescent="0.15"/>
    <row r="12676" customFormat="1" ht="13" x14ac:dyDescent="0.15"/>
    <row r="12677" customFormat="1" ht="13" x14ac:dyDescent="0.15"/>
    <row r="12678" customFormat="1" ht="13" x14ac:dyDescent="0.15"/>
    <row r="12679" customFormat="1" ht="13" x14ac:dyDescent="0.15"/>
    <row r="12680" customFormat="1" ht="13" x14ac:dyDescent="0.15"/>
    <row r="12681" customFormat="1" ht="13" x14ac:dyDescent="0.15"/>
    <row r="12682" customFormat="1" ht="13" x14ac:dyDescent="0.15"/>
    <row r="12683" customFormat="1" ht="13" x14ac:dyDescent="0.15"/>
    <row r="12684" customFormat="1" ht="13" x14ac:dyDescent="0.15"/>
    <row r="12685" customFormat="1" ht="13" x14ac:dyDescent="0.15"/>
    <row r="12686" customFormat="1" ht="13" x14ac:dyDescent="0.15"/>
    <row r="12687" customFormat="1" ht="13" x14ac:dyDescent="0.15"/>
    <row r="12688" customFormat="1" ht="13" x14ac:dyDescent="0.15"/>
    <row r="12689" customFormat="1" ht="13" x14ac:dyDescent="0.15"/>
    <row r="12690" customFormat="1" ht="13" x14ac:dyDescent="0.15"/>
    <row r="12691" customFormat="1" ht="13" x14ac:dyDescent="0.15"/>
    <row r="12692" customFormat="1" ht="13" x14ac:dyDescent="0.15"/>
    <row r="12693" customFormat="1" ht="13" x14ac:dyDescent="0.15"/>
    <row r="12694" customFormat="1" ht="13" x14ac:dyDescent="0.15"/>
    <row r="12695" customFormat="1" ht="13" x14ac:dyDescent="0.15"/>
    <row r="12696" customFormat="1" ht="13" x14ac:dyDescent="0.15"/>
    <row r="12697" customFormat="1" ht="13" x14ac:dyDescent="0.15"/>
    <row r="12698" customFormat="1" ht="13" x14ac:dyDescent="0.15"/>
    <row r="12699" customFormat="1" ht="13" x14ac:dyDescent="0.15"/>
    <row r="12700" customFormat="1" ht="13" x14ac:dyDescent="0.15"/>
    <row r="12701" customFormat="1" ht="13" x14ac:dyDescent="0.15"/>
    <row r="12702" customFormat="1" ht="13" x14ac:dyDescent="0.15"/>
    <row r="12703" customFormat="1" ht="13" x14ac:dyDescent="0.15"/>
    <row r="12704" customFormat="1" ht="13" x14ac:dyDescent="0.15"/>
    <row r="12705" customFormat="1" ht="13" x14ac:dyDescent="0.15"/>
    <row r="12706" customFormat="1" ht="13" x14ac:dyDescent="0.15"/>
    <row r="12707" customFormat="1" ht="13" x14ac:dyDescent="0.15"/>
    <row r="12708" customFormat="1" ht="13" x14ac:dyDescent="0.15"/>
    <row r="12709" customFormat="1" ht="13" x14ac:dyDescent="0.15"/>
    <row r="12710" customFormat="1" ht="13" x14ac:dyDescent="0.15"/>
    <row r="12711" customFormat="1" ht="13" x14ac:dyDescent="0.15"/>
    <row r="12712" customFormat="1" ht="13" x14ac:dyDescent="0.15"/>
    <row r="12713" customFormat="1" ht="13" x14ac:dyDescent="0.15"/>
    <row r="12714" customFormat="1" ht="13" x14ac:dyDescent="0.15"/>
    <row r="12715" customFormat="1" ht="13" x14ac:dyDescent="0.15"/>
    <row r="12716" customFormat="1" ht="13" x14ac:dyDescent="0.15"/>
    <row r="12717" customFormat="1" ht="13" x14ac:dyDescent="0.15"/>
    <row r="12718" customFormat="1" ht="13" x14ac:dyDescent="0.15"/>
    <row r="12719" customFormat="1" ht="13" x14ac:dyDescent="0.15"/>
    <row r="12720" customFormat="1" ht="13" x14ac:dyDescent="0.15"/>
    <row r="12721" customFormat="1" ht="13" x14ac:dyDescent="0.15"/>
    <row r="12722" customFormat="1" ht="13" x14ac:dyDescent="0.15"/>
    <row r="12723" customFormat="1" ht="13" x14ac:dyDescent="0.15"/>
    <row r="12724" customFormat="1" ht="13" x14ac:dyDescent="0.15"/>
    <row r="12725" customFormat="1" ht="13" x14ac:dyDescent="0.15"/>
    <row r="12726" customFormat="1" ht="13" x14ac:dyDescent="0.15"/>
    <row r="12727" customFormat="1" ht="13" x14ac:dyDescent="0.15"/>
    <row r="12728" customFormat="1" ht="13" x14ac:dyDescent="0.15"/>
    <row r="12729" customFormat="1" ht="13" x14ac:dyDescent="0.15"/>
    <row r="12730" customFormat="1" ht="13" x14ac:dyDescent="0.15"/>
    <row r="12731" customFormat="1" ht="13" x14ac:dyDescent="0.15"/>
    <row r="12732" customFormat="1" ht="13" x14ac:dyDescent="0.15"/>
    <row r="12733" customFormat="1" ht="13" x14ac:dyDescent="0.15"/>
    <row r="12734" customFormat="1" ht="13" x14ac:dyDescent="0.15"/>
    <row r="12735" customFormat="1" ht="13" x14ac:dyDescent="0.15"/>
    <row r="12736" customFormat="1" ht="13" x14ac:dyDescent="0.15"/>
    <row r="12737" customFormat="1" ht="13" x14ac:dyDescent="0.15"/>
    <row r="12738" customFormat="1" ht="13" x14ac:dyDescent="0.15"/>
    <row r="12739" customFormat="1" ht="13" x14ac:dyDescent="0.15"/>
    <row r="12740" customFormat="1" ht="13" x14ac:dyDescent="0.15"/>
    <row r="12741" customFormat="1" ht="13" x14ac:dyDescent="0.15"/>
    <row r="12742" customFormat="1" ht="13" x14ac:dyDescent="0.15"/>
    <row r="12743" customFormat="1" ht="13" x14ac:dyDescent="0.15"/>
    <row r="12744" customFormat="1" ht="13" x14ac:dyDescent="0.15"/>
    <row r="12745" customFormat="1" ht="13" x14ac:dyDescent="0.15"/>
    <row r="12746" customFormat="1" ht="13" x14ac:dyDescent="0.15"/>
    <row r="12747" customFormat="1" ht="13" x14ac:dyDescent="0.15"/>
    <row r="12748" customFormat="1" ht="13" x14ac:dyDescent="0.15"/>
    <row r="12749" customFormat="1" ht="13" x14ac:dyDescent="0.15"/>
    <row r="12750" customFormat="1" ht="13" x14ac:dyDescent="0.15"/>
    <row r="12751" customFormat="1" ht="13" x14ac:dyDescent="0.15"/>
    <row r="12752" customFormat="1" ht="13" x14ac:dyDescent="0.15"/>
    <row r="12753" customFormat="1" ht="13" x14ac:dyDescent="0.15"/>
    <row r="12754" customFormat="1" ht="13" x14ac:dyDescent="0.15"/>
    <row r="12755" customFormat="1" ht="13" x14ac:dyDescent="0.15"/>
    <row r="12756" customFormat="1" ht="13" x14ac:dyDescent="0.15"/>
    <row r="12757" customFormat="1" ht="13" x14ac:dyDescent="0.15"/>
    <row r="12758" customFormat="1" ht="13" x14ac:dyDescent="0.15"/>
    <row r="12759" customFormat="1" ht="13" x14ac:dyDescent="0.15"/>
    <row r="12760" customFormat="1" ht="13" x14ac:dyDescent="0.15"/>
    <row r="12761" customFormat="1" ht="13" x14ac:dyDescent="0.15"/>
    <row r="12762" customFormat="1" ht="13" x14ac:dyDescent="0.15"/>
    <row r="12763" customFormat="1" ht="13" x14ac:dyDescent="0.15"/>
    <row r="12764" customFormat="1" ht="13" x14ac:dyDescent="0.15"/>
    <row r="12765" customFormat="1" ht="13" x14ac:dyDescent="0.15"/>
    <row r="12766" customFormat="1" ht="13" x14ac:dyDescent="0.15"/>
    <row r="12767" customFormat="1" ht="13" x14ac:dyDescent="0.15"/>
    <row r="12768" customFormat="1" ht="13" x14ac:dyDescent="0.15"/>
    <row r="12769" customFormat="1" ht="13" x14ac:dyDescent="0.15"/>
    <row r="12770" customFormat="1" ht="13" x14ac:dyDescent="0.15"/>
    <row r="12771" customFormat="1" ht="13" x14ac:dyDescent="0.15"/>
    <row r="12772" customFormat="1" ht="13" x14ac:dyDescent="0.15"/>
    <row r="12773" customFormat="1" ht="13" x14ac:dyDescent="0.15"/>
    <row r="12774" customFormat="1" ht="13" x14ac:dyDescent="0.15"/>
    <row r="12775" customFormat="1" ht="13" x14ac:dyDescent="0.15"/>
    <row r="12776" customFormat="1" ht="13" x14ac:dyDescent="0.15"/>
    <row r="12777" customFormat="1" ht="13" x14ac:dyDescent="0.15"/>
    <row r="12778" customFormat="1" ht="13" x14ac:dyDescent="0.15"/>
    <row r="12779" customFormat="1" ht="13" x14ac:dyDescent="0.15"/>
    <row r="12780" customFormat="1" ht="13" x14ac:dyDescent="0.15"/>
    <row r="12781" customFormat="1" ht="13" x14ac:dyDescent="0.15"/>
    <row r="12782" customFormat="1" ht="13" x14ac:dyDescent="0.15"/>
    <row r="12783" customFormat="1" ht="13" x14ac:dyDescent="0.15"/>
    <row r="12784" customFormat="1" ht="13" x14ac:dyDescent="0.15"/>
    <row r="12785" customFormat="1" ht="13" x14ac:dyDescent="0.15"/>
    <row r="12786" customFormat="1" ht="13" x14ac:dyDescent="0.15"/>
    <row r="12787" customFormat="1" ht="13" x14ac:dyDescent="0.15"/>
    <row r="12788" customFormat="1" ht="13" x14ac:dyDescent="0.15"/>
    <row r="12789" customFormat="1" ht="13" x14ac:dyDescent="0.15"/>
    <row r="12790" customFormat="1" ht="13" x14ac:dyDescent="0.15"/>
    <row r="12791" customFormat="1" ht="13" x14ac:dyDescent="0.15"/>
    <row r="12792" customFormat="1" ht="13" x14ac:dyDescent="0.15"/>
    <row r="12793" customFormat="1" ht="13" x14ac:dyDescent="0.15"/>
    <row r="12794" customFormat="1" ht="13" x14ac:dyDescent="0.15"/>
    <row r="12795" customFormat="1" ht="13" x14ac:dyDescent="0.15"/>
    <row r="12796" customFormat="1" ht="13" x14ac:dyDescent="0.15"/>
    <row r="12797" customFormat="1" ht="13" x14ac:dyDescent="0.15"/>
    <row r="12798" customFormat="1" ht="13" x14ac:dyDescent="0.15"/>
    <row r="12799" customFormat="1" ht="13" x14ac:dyDescent="0.15"/>
    <row r="12800" customFormat="1" ht="13" x14ac:dyDescent="0.15"/>
    <row r="12801" customFormat="1" ht="13" x14ac:dyDescent="0.15"/>
    <row r="12802" customFormat="1" ht="13" x14ac:dyDescent="0.15"/>
    <row r="12803" customFormat="1" ht="13" x14ac:dyDescent="0.15"/>
    <row r="12804" customFormat="1" ht="13" x14ac:dyDescent="0.15"/>
    <row r="12805" customFormat="1" ht="13" x14ac:dyDescent="0.15"/>
    <row r="12806" customFormat="1" ht="13" x14ac:dyDescent="0.15"/>
    <row r="12807" customFormat="1" ht="13" x14ac:dyDescent="0.15"/>
    <row r="12808" customFormat="1" ht="13" x14ac:dyDescent="0.15"/>
    <row r="12809" customFormat="1" ht="13" x14ac:dyDescent="0.15"/>
    <row r="12810" customFormat="1" ht="13" x14ac:dyDescent="0.15"/>
    <row r="12811" customFormat="1" ht="13" x14ac:dyDescent="0.15"/>
    <row r="12812" customFormat="1" ht="13" x14ac:dyDescent="0.15"/>
    <row r="12813" customFormat="1" ht="13" x14ac:dyDescent="0.15"/>
    <row r="12814" customFormat="1" ht="13" x14ac:dyDescent="0.15"/>
    <row r="12815" customFormat="1" ht="13" x14ac:dyDescent="0.15"/>
    <row r="12816" customFormat="1" ht="13" x14ac:dyDescent="0.15"/>
    <row r="12817" customFormat="1" ht="13" x14ac:dyDescent="0.15"/>
    <row r="12818" customFormat="1" ht="13" x14ac:dyDescent="0.15"/>
    <row r="12819" customFormat="1" ht="13" x14ac:dyDescent="0.15"/>
    <row r="12820" customFormat="1" ht="13" x14ac:dyDescent="0.15"/>
    <row r="12821" customFormat="1" ht="13" x14ac:dyDescent="0.15"/>
    <row r="12822" customFormat="1" ht="13" x14ac:dyDescent="0.15"/>
    <row r="12823" customFormat="1" ht="13" x14ac:dyDescent="0.15"/>
    <row r="12824" customFormat="1" ht="13" x14ac:dyDescent="0.15"/>
    <row r="12825" customFormat="1" ht="13" x14ac:dyDescent="0.15"/>
    <row r="12826" customFormat="1" ht="13" x14ac:dyDescent="0.15"/>
    <row r="12827" customFormat="1" ht="13" x14ac:dyDescent="0.15"/>
    <row r="12828" customFormat="1" ht="13" x14ac:dyDescent="0.15"/>
    <row r="12829" customFormat="1" ht="13" x14ac:dyDescent="0.15"/>
    <row r="12830" customFormat="1" ht="13" x14ac:dyDescent="0.15"/>
    <row r="12831" customFormat="1" ht="13" x14ac:dyDescent="0.15"/>
    <row r="12832" customFormat="1" ht="13" x14ac:dyDescent="0.15"/>
    <row r="12833" customFormat="1" ht="13" x14ac:dyDescent="0.15"/>
    <row r="12834" customFormat="1" ht="13" x14ac:dyDescent="0.15"/>
    <row r="12835" customFormat="1" ht="13" x14ac:dyDescent="0.15"/>
    <row r="12836" customFormat="1" ht="13" x14ac:dyDescent="0.15"/>
    <row r="12837" customFormat="1" ht="13" x14ac:dyDescent="0.15"/>
    <row r="12838" customFormat="1" ht="13" x14ac:dyDescent="0.15"/>
    <row r="12839" customFormat="1" ht="13" x14ac:dyDescent="0.15"/>
    <row r="12840" customFormat="1" ht="13" x14ac:dyDescent="0.15"/>
    <row r="12841" customFormat="1" ht="13" x14ac:dyDescent="0.15"/>
    <row r="12842" customFormat="1" ht="13" x14ac:dyDescent="0.15"/>
    <row r="12843" customFormat="1" ht="13" x14ac:dyDescent="0.15"/>
    <row r="12844" customFormat="1" ht="13" x14ac:dyDescent="0.15"/>
    <row r="12845" customFormat="1" ht="13" x14ac:dyDescent="0.15"/>
    <row r="12846" customFormat="1" ht="13" x14ac:dyDescent="0.15"/>
    <row r="12847" customFormat="1" ht="13" x14ac:dyDescent="0.15"/>
    <row r="12848" customFormat="1" ht="13" x14ac:dyDescent="0.15"/>
    <row r="12849" customFormat="1" ht="13" x14ac:dyDescent="0.15"/>
    <row r="12850" customFormat="1" ht="13" x14ac:dyDescent="0.15"/>
    <row r="12851" customFormat="1" ht="13" x14ac:dyDescent="0.15"/>
    <row r="12852" customFormat="1" ht="13" x14ac:dyDescent="0.15"/>
    <row r="12853" customFormat="1" ht="13" x14ac:dyDescent="0.15"/>
    <row r="12854" customFormat="1" ht="13" x14ac:dyDescent="0.15"/>
    <row r="12855" customFormat="1" ht="13" x14ac:dyDescent="0.15"/>
    <row r="12856" customFormat="1" ht="13" x14ac:dyDescent="0.15"/>
    <row r="12857" customFormat="1" ht="13" x14ac:dyDescent="0.15"/>
    <row r="12858" customFormat="1" ht="13" x14ac:dyDescent="0.15"/>
    <row r="12859" customFormat="1" ht="13" x14ac:dyDescent="0.15"/>
    <row r="12860" customFormat="1" ht="13" x14ac:dyDescent="0.15"/>
    <row r="12861" customFormat="1" ht="13" x14ac:dyDescent="0.15"/>
    <row r="12862" customFormat="1" ht="13" x14ac:dyDescent="0.15"/>
    <row r="12863" customFormat="1" ht="13" x14ac:dyDescent="0.15"/>
    <row r="12864" customFormat="1" ht="13" x14ac:dyDescent="0.15"/>
    <row r="12865" customFormat="1" ht="13" x14ac:dyDescent="0.15"/>
    <row r="12866" customFormat="1" ht="13" x14ac:dyDescent="0.15"/>
    <row r="12867" customFormat="1" ht="13" x14ac:dyDescent="0.15"/>
    <row r="12868" customFormat="1" ht="13" x14ac:dyDescent="0.15"/>
    <row r="12869" customFormat="1" ht="13" x14ac:dyDescent="0.15"/>
    <row r="12870" customFormat="1" ht="13" x14ac:dyDescent="0.15"/>
    <row r="12871" customFormat="1" ht="13" x14ac:dyDescent="0.15"/>
    <row r="12872" customFormat="1" ht="13" x14ac:dyDescent="0.15"/>
    <row r="12873" customFormat="1" ht="13" x14ac:dyDescent="0.15"/>
    <row r="12874" customFormat="1" ht="13" x14ac:dyDescent="0.15"/>
    <row r="12875" customFormat="1" ht="13" x14ac:dyDescent="0.15"/>
    <row r="12876" customFormat="1" ht="13" x14ac:dyDescent="0.15"/>
    <row r="12877" customFormat="1" ht="13" x14ac:dyDescent="0.15"/>
    <row r="12878" customFormat="1" ht="13" x14ac:dyDescent="0.15"/>
    <row r="12879" customFormat="1" ht="13" x14ac:dyDescent="0.15"/>
    <row r="12880" customFormat="1" ht="13" x14ac:dyDescent="0.15"/>
    <row r="12881" customFormat="1" ht="13" x14ac:dyDescent="0.15"/>
    <row r="12882" customFormat="1" ht="13" x14ac:dyDescent="0.15"/>
    <row r="12883" customFormat="1" ht="13" x14ac:dyDescent="0.15"/>
    <row r="12884" customFormat="1" ht="13" x14ac:dyDescent="0.15"/>
    <row r="12885" customFormat="1" ht="13" x14ac:dyDescent="0.15"/>
    <row r="12886" customFormat="1" ht="13" x14ac:dyDescent="0.15"/>
    <row r="12887" customFormat="1" ht="13" x14ac:dyDescent="0.15"/>
    <row r="12888" customFormat="1" ht="13" x14ac:dyDescent="0.15"/>
    <row r="12889" customFormat="1" ht="13" x14ac:dyDescent="0.15"/>
    <row r="12890" customFormat="1" ht="13" x14ac:dyDescent="0.15"/>
    <row r="12891" customFormat="1" ht="13" x14ac:dyDescent="0.15"/>
    <row r="12892" customFormat="1" ht="13" x14ac:dyDescent="0.15"/>
    <row r="12893" customFormat="1" ht="13" x14ac:dyDescent="0.15"/>
    <row r="12894" customFormat="1" ht="13" x14ac:dyDescent="0.15"/>
    <row r="12895" customFormat="1" ht="13" x14ac:dyDescent="0.15"/>
    <row r="12896" customFormat="1" ht="13" x14ac:dyDescent="0.15"/>
    <row r="12897" customFormat="1" ht="13" x14ac:dyDescent="0.15"/>
    <row r="12898" customFormat="1" ht="13" x14ac:dyDescent="0.15"/>
    <row r="12899" customFormat="1" ht="13" x14ac:dyDescent="0.15"/>
    <row r="12900" customFormat="1" ht="13" x14ac:dyDescent="0.15"/>
    <row r="12901" customFormat="1" ht="13" x14ac:dyDescent="0.15"/>
    <row r="12902" customFormat="1" ht="13" x14ac:dyDescent="0.15"/>
    <row r="12903" customFormat="1" ht="13" x14ac:dyDescent="0.15"/>
    <row r="12904" customFormat="1" ht="13" x14ac:dyDescent="0.15"/>
    <row r="12905" customFormat="1" ht="13" x14ac:dyDescent="0.15"/>
    <row r="12906" customFormat="1" ht="13" x14ac:dyDescent="0.15"/>
    <row r="12907" customFormat="1" ht="13" x14ac:dyDescent="0.15"/>
    <row r="12908" customFormat="1" ht="13" x14ac:dyDescent="0.15"/>
    <row r="12909" customFormat="1" ht="13" x14ac:dyDescent="0.15"/>
    <row r="12910" customFormat="1" ht="13" x14ac:dyDescent="0.15"/>
    <row r="12911" customFormat="1" ht="13" x14ac:dyDescent="0.15"/>
    <row r="12912" customFormat="1" ht="13" x14ac:dyDescent="0.15"/>
    <row r="12913" customFormat="1" ht="13" x14ac:dyDescent="0.15"/>
    <row r="12914" customFormat="1" ht="13" x14ac:dyDescent="0.15"/>
    <row r="12915" customFormat="1" ht="13" x14ac:dyDescent="0.15"/>
    <row r="12916" customFormat="1" ht="13" x14ac:dyDescent="0.15"/>
    <row r="12917" customFormat="1" ht="13" x14ac:dyDescent="0.15"/>
    <row r="12918" customFormat="1" ht="13" x14ac:dyDescent="0.15"/>
    <row r="12919" customFormat="1" ht="13" x14ac:dyDescent="0.15"/>
    <row r="12920" customFormat="1" ht="13" x14ac:dyDescent="0.15"/>
    <row r="12921" customFormat="1" ht="13" x14ac:dyDescent="0.15"/>
    <row r="12922" customFormat="1" ht="13" x14ac:dyDescent="0.15"/>
    <row r="12923" customFormat="1" ht="13" x14ac:dyDescent="0.15"/>
    <row r="12924" customFormat="1" ht="13" x14ac:dyDescent="0.15"/>
    <row r="12925" customFormat="1" ht="13" x14ac:dyDescent="0.15"/>
    <row r="12926" customFormat="1" ht="13" x14ac:dyDescent="0.15"/>
    <row r="12927" customFormat="1" ht="13" x14ac:dyDescent="0.15"/>
    <row r="12928" customFormat="1" ht="13" x14ac:dyDescent="0.15"/>
    <row r="12929" customFormat="1" ht="13" x14ac:dyDescent="0.15"/>
    <row r="12930" customFormat="1" ht="13" x14ac:dyDescent="0.15"/>
    <row r="12931" customFormat="1" ht="13" x14ac:dyDescent="0.15"/>
    <row r="12932" customFormat="1" ht="13" x14ac:dyDescent="0.15"/>
    <row r="12933" customFormat="1" ht="13" x14ac:dyDescent="0.15"/>
    <row r="12934" customFormat="1" ht="13" x14ac:dyDescent="0.15"/>
    <row r="12935" customFormat="1" ht="13" x14ac:dyDescent="0.15"/>
    <row r="12936" customFormat="1" ht="13" x14ac:dyDescent="0.15"/>
    <row r="12937" customFormat="1" ht="13" x14ac:dyDescent="0.15"/>
    <row r="12938" customFormat="1" ht="13" x14ac:dyDescent="0.15"/>
    <row r="12939" customFormat="1" ht="13" x14ac:dyDescent="0.15"/>
    <row r="12940" customFormat="1" ht="13" x14ac:dyDescent="0.15"/>
    <row r="12941" customFormat="1" ht="13" x14ac:dyDescent="0.15"/>
    <row r="12942" customFormat="1" ht="13" x14ac:dyDescent="0.15"/>
    <row r="12943" customFormat="1" ht="13" x14ac:dyDescent="0.15"/>
    <row r="12944" customFormat="1" ht="13" x14ac:dyDescent="0.15"/>
    <row r="12945" customFormat="1" ht="13" x14ac:dyDescent="0.15"/>
    <row r="12946" customFormat="1" ht="13" x14ac:dyDescent="0.15"/>
    <row r="12947" customFormat="1" ht="13" x14ac:dyDescent="0.15"/>
    <row r="12948" customFormat="1" ht="13" x14ac:dyDescent="0.15"/>
    <row r="12949" customFormat="1" ht="13" x14ac:dyDescent="0.15"/>
    <row r="12950" customFormat="1" ht="13" x14ac:dyDescent="0.15"/>
    <row r="12951" customFormat="1" ht="13" x14ac:dyDescent="0.15"/>
    <row r="12952" customFormat="1" ht="13" x14ac:dyDescent="0.15"/>
    <row r="12953" customFormat="1" ht="13" x14ac:dyDescent="0.15"/>
    <row r="12954" customFormat="1" ht="13" x14ac:dyDescent="0.15"/>
    <row r="12955" customFormat="1" ht="13" x14ac:dyDescent="0.15"/>
    <row r="12956" customFormat="1" ht="13" x14ac:dyDescent="0.15"/>
    <row r="12957" customFormat="1" ht="13" x14ac:dyDescent="0.15"/>
    <row r="12958" customFormat="1" ht="13" x14ac:dyDescent="0.15"/>
    <row r="12959" customFormat="1" ht="13" x14ac:dyDescent="0.15"/>
    <row r="12960" customFormat="1" ht="13" x14ac:dyDescent="0.15"/>
    <row r="12961" customFormat="1" ht="13" x14ac:dyDescent="0.15"/>
    <row r="12962" customFormat="1" ht="13" x14ac:dyDescent="0.15"/>
    <row r="12963" customFormat="1" ht="13" x14ac:dyDescent="0.15"/>
    <row r="12964" customFormat="1" ht="13" x14ac:dyDescent="0.15"/>
    <row r="12965" customFormat="1" ht="13" x14ac:dyDescent="0.15"/>
    <row r="12966" customFormat="1" ht="13" x14ac:dyDescent="0.15"/>
    <row r="12967" customFormat="1" ht="13" x14ac:dyDescent="0.15"/>
    <row r="12968" customFormat="1" ht="13" x14ac:dyDescent="0.15"/>
    <row r="12969" customFormat="1" ht="13" x14ac:dyDescent="0.15"/>
    <row r="12970" customFormat="1" ht="13" x14ac:dyDescent="0.15"/>
    <row r="12971" customFormat="1" ht="13" x14ac:dyDescent="0.15"/>
    <row r="12972" customFormat="1" ht="13" x14ac:dyDescent="0.15"/>
    <row r="12973" customFormat="1" ht="13" x14ac:dyDescent="0.15"/>
    <row r="12974" customFormat="1" ht="13" x14ac:dyDescent="0.15"/>
    <row r="12975" customFormat="1" ht="13" x14ac:dyDescent="0.15"/>
    <row r="12976" customFormat="1" ht="13" x14ac:dyDescent="0.15"/>
    <row r="12977" customFormat="1" ht="13" x14ac:dyDescent="0.15"/>
    <row r="12978" customFormat="1" ht="13" x14ac:dyDescent="0.15"/>
    <row r="12979" customFormat="1" ht="13" x14ac:dyDescent="0.15"/>
    <row r="12980" customFormat="1" ht="13" x14ac:dyDescent="0.15"/>
    <row r="12981" customFormat="1" ht="13" x14ac:dyDescent="0.15"/>
    <row r="12982" customFormat="1" ht="13" x14ac:dyDescent="0.15"/>
    <row r="12983" customFormat="1" ht="13" x14ac:dyDescent="0.15"/>
    <row r="12984" customFormat="1" ht="13" x14ac:dyDescent="0.15"/>
    <row r="12985" customFormat="1" ht="13" x14ac:dyDescent="0.15"/>
    <row r="12986" customFormat="1" ht="13" x14ac:dyDescent="0.15"/>
    <row r="12987" customFormat="1" ht="13" x14ac:dyDescent="0.15"/>
    <row r="12988" customFormat="1" ht="13" x14ac:dyDescent="0.15"/>
    <row r="12989" customFormat="1" ht="13" x14ac:dyDescent="0.15"/>
    <row r="12990" customFormat="1" ht="13" x14ac:dyDescent="0.15"/>
    <row r="12991" customFormat="1" ht="13" x14ac:dyDescent="0.15"/>
    <row r="12992" customFormat="1" ht="13" x14ac:dyDescent="0.15"/>
    <row r="12993" customFormat="1" ht="13" x14ac:dyDescent="0.15"/>
    <row r="12994" customFormat="1" ht="13" x14ac:dyDescent="0.15"/>
    <row r="12995" customFormat="1" ht="13" x14ac:dyDescent="0.15"/>
    <row r="12996" customFormat="1" ht="13" x14ac:dyDescent="0.15"/>
    <row r="12997" customFormat="1" ht="13" x14ac:dyDescent="0.15"/>
    <row r="12998" customFormat="1" ht="13" x14ac:dyDescent="0.15"/>
    <row r="12999" customFormat="1" ht="13" x14ac:dyDescent="0.15"/>
    <row r="13000" customFormat="1" ht="13" x14ac:dyDescent="0.15"/>
    <row r="13001" customFormat="1" ht="13" x14ac:dyDescent="0.15"/>
    <row r="13002" customFormat="1" ht="13" x14ac:dyDescent="0.15"/>
    <row r="13003" customFormat="1" ht="13" x14ac:dyDescent="0.15"/>
    <row r="13004" customFormat="1" ht="13" x14ac:dyDescent="0.15"/>
    <row r="13005" customFormat="1" ht="13" x14ac:dyDescent="0.15"/>
    <row r="13006" customFormat="1" ht="13" x14ac:dyDescent="0.15"/>
    <row r="13007" customFormat="1" ht="13" x14ac:dyDescent="0.15"/>
    <row r="13008" customFormat="1" ht="13" x14ac:dyDescent="0.15"/>
    <row r="13009" customFormat="1" ht="13" x14ac:dyDescent="0.15"/>
    <row r="13010" customFormat="1" ht="13" x14ac:dyDescent="0.15"/>
    <row r="13011" customFormat="1" ht="13" x14ac:dyDescent="0.15"/>
    <row r="13012" customFormat="1" ht="13" x14ac:dyDescent="0.15"/>
    <row r="13013" customFormat="1" ht="13" x14ac:dyDescent="0.15"/>
    <row r="13014" customFormat="1" ht="13" x14ac:dyDescent="0.15"/>
    <row r="13015" customFormat="1" ht="13" x14ac:dyDescent="0.15"/>
    <row r="13016" customFormat="1" ht="13" x14ac:dyDescent="0.15"/>
    <row r="13017" customFormat="1" ht="13" x14ac:dyDescent="0.15"/>
    <row r="13018" customFormat="1" ht="13" x14ac:dyDescent="0.15"/>
    <row r="13019" customFormat="1" ht="13" x14ac:dyDescent="0.15"/>
    <row r="13020" customFormat="1" ht="13" x14ac:dyDescent="0.15"/>
    <row r="13021" customFormat="1" ht="13" x14ac:dyDescent="0.15"/>
    <row r="13022" customFormat="1" ht="13" x14ac:dyDescent="0.15"/>
    <row r="13023" customFormat="1" ht="13" x14ac:dyDescent="0.15"/>
    <row r="13024" customFormat="1" ht="13" x14ac:dyDescent="0.15"/>
    <row r="13025" customFormat="1" ht="13" x14ac:dyDescent="0.15"/>
    <row r="13026" customFormat="1" ht="13" x14ac:dyDescent="0.15"/>
    <row r="13027" customFormat="1" ht="13" x14ac:dyDescent="0.15"/>
    <row r="13028" customFormat="1" ht="13" x14ac:dyDescent="0.15"/>
    <row r="13029" customFormat="1" ht="13" x14ac:dyDescent="0.15"/>
    <row r="13030" customFormat="1" ht="13" x14ac:dyDescent="0.15"/>
    <row r="13031" customFormat="1" ht="13" x14ac:dyDescent="0.15"/>
    <row r="13032" customFormat="1" ht="13" x14ac:dyDescent="0.15"/>
    <row r="13033" customFormat="1" ht="13" x14ac:dyDescent="0.15"/>
    <row r="13034" customFormat="1" ht="13" x14ac:dyDescent="0.15"/>
    <row r="13035" customFormat="1" ht="13" x14ac:dyDescent="0.15"/>
    <row r="13036" customFormat="1" ht="13" x14ac:dyDescent="0.15"/>
    <row r="13037" customFormat="1" ht="13" x14ac:dyDescent="0.15"/>
    <row r="13038" customFormat="1" ht="13" x14ac:dyDescent="0.15"/>
    <row r="13039" customFormat="1" ht="13" x14ac:dyDescent="0.15"/>
    <row r="13040" customFormat="1" ht="13" x14ac:dyDescent="0.15"/>
    <row r="13041" customFormat="1" ht="13" x14ac:dyDescent="0.15"/>
    <row r="13042" customFormat="1" ht="13" x14ac:dyDescent="0.15"/>
    <row r="13043" customFormat="1" ht="13" x14ac:dyDescent="0.15"/>
    <row r="13044" customFormat="1" ht="13" x14ac:dyDescent="0.15"/>
    <row r="13045" customFormat="1" ht="13" x14ac:dyDescent="0.15"/>
    <row r="13046" customFormat="1" ht="13" x14ac:dyDescent="0.15"/>
    <row r="13047" customFormat="1" ht="13" x14ac:dyDescent="0.15"/>
    <row r="13048" customFormat="1" ht="13" x14ac:dyDescent="0.15"/>
    <row r="13049" customFormat="1" ht="13" x14ac:dyDescent="0.15"/>
    <row r="13050" customFormat="1" ht="13" x14ac:dyDescent="0.15"/>
    <row r="13051" customFormat="1" ht="13" x14ac:dyDescent="0.15"/>
    <row r="13052" customFormat="1" ht="13" x14ac:dyDescent="0.15"/>
    <row r="13053" customFormat="1" ht="13" x14ac:dyDescent="0.15"/>
    <row r="13054" customFormat="1" ht="13" x14ac:dyDescent="0.15"/>
    <row r="13055" customFormat="1" ht="13" x14ac:dyDescent="0.15"/>
    <row r="13056" customFormat="1" ht="13" x14ac:dyDescent="0.15"/>
    <row r="13057" customFormat="1" ht="13" x14ac:dyDescent="0.15"/>
    <row r="13058" customFormat="1" ht="13" x14ac:dyDescent="0.15"/>
    <row r="13059" customFormat="1" ht="13" x14ac:dyDescent="0.15"/>
    <row r="13060" customFormat="1" ht="13" x14ac:dyDescent="0.15"/>
    <row r="13061" customFormat="1" ht="13" x14ac:dyDescent="0.15"/>
    <row r="13062" customFormat="1" ht="13" x14ac:dyDescent="0.15"/>
    <row r="13063" customFormat="1" ht="13" x14ac:dyDescent="0.15"/>
    <row r="13064" customFormat="1" ht="13" x14ac:dyDescent="0.15"/>
    <row r="13065" customFormat="1" ht="13" x14ac:dyDescent="0.15"/>
    <row r="13066" customFormat="1" ht="13" x14ac:dyDescent="0.15"/>
    <row r="13067" customFormat="1" ht="13" x14ac:dyDescent="0.15"/>
    <row r="13068" customFormat="1" ht="13" x14ac:dyDescent="0.15"/>
    <row r="13069" customFormat="1" ht="13" x14ac:dyDescent="0.15"/>
    <row r="13070" customFormat="1" ht="13" x14ac:dyDescent="0.15"/>
    <row r="13071" customFormat="1" ht="13" x14ac:dyDescent="0.15"/>
    <row r="13072" customFormat="1" ht="13" x14ac:dyDescent="0.15"/>
    <row r="13073" customFormat="1" ht="13" x14ac:dyDescent="0.15"/>
    <row r="13074" customFormat="1" ht="13" x14ac:dyDescent="0.15"/>
    <row r="13075" customFormat="1" ht="13" x14ac:dyDescent="0.15"/>
    <row r="13076" customFormat="1" ht="13" x14ac:dyDescent="0.15"/>
    <row r="13077" customFormat="1" ht="13" x14ac:dyDescent="0.15"/>
    <row r="13078" customFormat="1" ht="13" x14ac:dyDescent="0.15"/>
    <row r="13079" customFormat="1" ht="13" x14ac:dyDescent="0.15"/>
    <row r="13080" customFormat="1" ht="13" x14ac:dyDescent="0.15"/>
    <row r="13081" customFormat="1" ht="13" x14ac:dyDescent="0.15"/>
    <row r="13082" customFormat="1" ht="13" x14ac:dyDescent="0.15"/>
    <row r="13083" customFormat="1" ht="13" x14ac:dyDescent="0.15"/>
    <row r="13084" customFormat="1" ht="13" x14ac:dyDescent="0.15"/>
    <row r="13085" customFormat="1" ht="13" x14ac:dyDescent="0.15"/>
    <row r="13086" customFormat="1" ht="13" x14ac:dyDescent="0.15"/>
    <row r="13087" customFormat="1" ht="13" x14ac:dyDescent="0.15"/>
    <row r="13088" customFormat="1" ht="13" x14ac:dyDescent="0.15"/>
    <row r="13089" customFormat="1" ht="13" x14ac:dyDescent="0.15"/>
    <row r="13090" customFormat="1" ht="13" x14ac:dyDescent="0.15"/>
    <row r="13091" customFormat="1" ht="13" x14ac:dyDescent="0.15"/>
    <row r="13092" customFormat="1" ht="13" x14ac:dyDescent="0.15"/>
    <row r="13093" customFormat="1" ht="13" x14ac:dyDescent="0.15"/>
    <row r="13094" customFormat="1" ht="13" x14ac:dyDescent="0.15"/>
    <row r="13095" customFormat="1" ht="13" x14ac:dyDescent="0.15"/>
    <row r="13096" customFormat="1" ht="13" x14ac:dyDescent="0.15"/>
    <row r="13097" customFormat="1" ht="13" x14ac:dyDescent="0.15"/>
    <row r="13098" customFormat="1" ht="13" x14ac:dyDescent="0.15"/>
    <row r="13099" customFormat="1" ht="13" x14ac:dyDescent="0.15"/>
    <row r="13100" customFormat="1" ht="13" x14ac:dyDescent="0.15"/>
    <row r="13101" customFormat="1" ht="13" x14ac:dyDescent="0.15"/>
    <row r="13102" customFormat="1" ht="13" x14ac:dyDescent="0.15"/>
    <row r="13103" customFormat="1" ht="13" x14ac:dyDescent="0.15"/>
    <row r="13104" customFormat="1" ht="13" x14ac:dyDescent="0.15"/>
    <row r="13105" customFormat="1" ht="13" x14ac:dyDescent="0.15"/>
    <row r="13106" customFormat="1" ht="13" x14ac:dyDescent="0.15"/>
    <row r="13107" customFormat="1" ht="13" x14ac:dyDescent="0.15"/>
    <row r="13108" customFormat="1" ht="13" x14ac:dyDescent="0.15"/>
    <row r="13109" customFormat="1" ht="13" x14ac:dyDescent="0.15"/>
    <row r="13110" customFormat="1" ht="13" x14ac:dyDescent="0.15"/>
    <row r="13111" customFormat="1" ht="13" x14ac:dyDescent="0.15"/>
    <row r="13112" customFormat="1" ht="13" x14ac:dyDescent="0.15"/>
    <row r="13113" customFormat="1" ht="13" x14ac:dyDescent="0.15"/>
    <row r="13114" customFormat="1" ht="13" x14ac:dyDescent="0.15"/>
    <row r="13115" customFormat="1" ht="13" x14ac:dyDescent="0.15"/>
    <row r="13116" customFormat="1" ht="13" x14ac:dyDescent="0.15"/>
    <row r="13117" customFormat="1" ht="13" x14ac:dyDescent="0.15"/>
    <row r="13118" customFormat="1" ht="13" x14ac:dyDescent="0.15"/>
    <row r="13119" customFormat="1" ht="13" x14ac:dyDescent="0.15"/>
    <row r="13120" customFormat="1" ht="13" x14ac:dyDescent="0.15"/>
    <row r="13121" customFormat="1" ht="13" x14ac:dyDescent="0.15"/>
    <row r="13122" customFormat="1" ht="13" x14ac:dyDescent="0.15"/>
    <row r="13123" customFormat="1" ht="13" x14ac:dyDescent="0.15"/>
    <row r="13124" customFormat="1" ht="13" x14ac:dyDescent="0.15"/>
    <row r="13125" customFormat="1" ht="13" x14ac:dyDescent="0.15"/>
    <row r="13126" customFormat="1" ht="13" x14ac:dyDescent="0.15"/>
    <row r="13127" customFormat="1" ht="13" x14ac:dyDescent="0.15"/>
    <row r="13128" customFormat="1" ht="13" x14ac:dyDescent="0.15"/>
    <row r="13129" customFormat="1" ht="13" x14ac:dyDescent="0.15"/>
    <row r="13130" customFormat="1" ht="13" x14ac:dyDescent="0.15"/>
    <row r="13131" customFormat="1" ht="13" x14ac:dyDescent="0.15"/>
    <row r="13132" customFormat="1" ht="13" x14ac:dyDescent="0.15"/>
    <row r="13133" customFormat="1" ht="13" x14ac:dyDescent="0.15"/>
    <row r="13134" customFormat="1" ht="13" x14ac:dyDescent="0.15"/>
    <row r="13135" customFormat="1" ht="13" x14ac:dyDescent="0.15"/>
    <row r="13136" customFormat="1" ht="13" x14ac:dyDescent="0.15"/>
    <row r="13137" customFormat="1" ht="13" x14ac:dyDescent="0.15"/>
    <row r="13138" customFormat="1" ht="13" x14ac:dyDescent="0.15"/>
    <row r="13139" customFormat="1" ht="13" x14ac:dyDescent="0.15"/>
    <row r="13140" customFormat="1" ht="13" x14ac:dyDescent="0.15"/>
    <row r="13141" customFormat="1" ht="13" x14ac:dyDescent="0.15"/>
    <row r="13142" customFormat="1" ht="13" x14ac:dyDescent="0.15"/>
    <row r="13143" customFormat="1" ht="13" x14ac:dyDescent="0.15"/>
    <row r="13144" customFormat="1" ht="13" x14ac:dyDescent="0.15"/>
    <row r="13145" customFormat="1" ht="13" x14ac:dyDescent="0.15"/>
    <row r="13146" customFormat="1" ht="13" x14ac:dyDescent="0.15"/>
    <row r="13147" customFormat="1" ht="13" x14ac:dyDescent="0.15"/>
    <row r="13148" customFormat="1" ht="13" x14ac:dyDescent="0.15"/>
    <row r="13149" customFormat="1" ht="13" x14ac:dyDescent="0.15"/>
    <row r="13150" customFormat="1" ht="13" x14ac:dyDescent="0.15"/>
    <row r="13151" customFormat="1" ht="13" x14ac:dyDescent="0.15"/>
    <row r="13152" customFormat="1" ht="13" x14ac:dyDescent="0.15"/>
    <row r="13153" customFormat="1" ht="13" x14ac:dyDescent="0.15"/>
    <row r="13154" customFormat="1" ht="13" x14ac:dyDescent="0.15"/>
    <row r="13155" customFormat="1" ht="13" x14ac:dyDescent="0.15"/>
    <row r="13156" customFormat="1" ht="13" x14ac:dyDescent="0.15"/>
    <row r="13157" customFormat="1" ht="13" x14ac:dyDescent="0.15"/>
    <row r="13158" customFormat="1" ht="13" x14ac:dyDescent="0.15"/>
    <row r="13159" customFormat="1" ht="13" x14ac:dyDescent="0.15"/>
    <row r="13160" customFormat="1" ht="13" x14ac:dyDescent="0.15"/>
    <row r="13161" customFormat="1" ht="13" x14ac:dyDescent="0.15"/>
    <row r="13162" customFormat="1" ht="13" x14ac:dyDescent="0.15"/>
    <row r="13163" customFormat="1" ht="13" x14ac:dyDescent="0.15"/>
    <row r="13164" customFormat="1" ht="13" x14ac:dyDescent="0.15"/>
    <row r="13165" customFormat="1" ht="13" x14ac:dyDescent="0.15"/>
    <row r="13166" customFormat="1" ht="13" x14ac:dyDescent="0.15"/>
    <row r="13167" customFormat="1" ht="13" x14ac:dyDescent="0.15"/>
    <row r="13168" customFormat="1" ht="13" x14ac:dyDescent="0.15"/>
    <row r="13169" customFormat="1" ht="13" x14ac:dyDescent="0.15"/>
    <row r="13170" customFormat="1" ht="13" x14ac:dyDescent="0.15"/>
    <row r="13171" customFormat="1" ht="13" x14ac:dyDescent="0.15"/>
    <row r="13172" customFormat="1" ht="13" x14ac:dyDescent="0.15"/>
    <row r="13173" customFormat="1" ht="13" x14ac:dyDescent="0.15"/>
    <row r="13174" customFormat="1" ht="13" x14ac:dyDescent="0.15"/>
    <row r="13175" customFormat="1" ht="13" x14ac:dyDescent="0.15"/>
    <row r="13176" customFormat="1" ht="13" x14ac:dyDescent="0.15"/>
    <row r="13177" customFormat="1" ht="13" x14ac:dyDescent="0.15"/>
    <row r="13178" customFormat="1" ht="13" x14ac:dyDescent="0.15"/>
    <row r="13179" customFormat="1" ht="13" x14ac:dyDescent="0.15"/>
    <row r="13180" customFormat="1" ht="13" x14ac:dyDescent="0.15"/>
    <row r="13181" customFormat="1" ht="13" x14ac:dyDescent="0.15"/>
    <row r="13182" customFormat="1" ht="13" x14ac:dyDescent="0.15"/>
    <row r="13183" customFormat="1" ht="13" x14ac:dyDescent="0.15"/>
    <row r="13184" customFormat="1" ht="13" x14ac:dyDescent="0.15"/>
    <row r="13185" customFormat="1" ht="13" x14ac:dyDescent="0.15"/>
    <row r="13186" customFormat="1" ht="13" x14ac:dyDescent="0.15"/>
    <row r="13187" customFormat="1" ht="13" x14ac:dyDescent="0.15"/>
    <row r="13188" customFormat="1" ht="13" x14ac:dyDescent="0.15"/>
    <row r="13189" customFormat="1" ht="13" x14ac:dyDescent="0.15"/>
    <row r="13190" customFormat="1" ht="13" x14ac:dyDescent="0.15"/>
    <row r="13191" customFormat="1" ht="13" x14ac:dyDescent="0.15"/>
    <row r="13192" customFormat="1" ht="13" x14ac:dyDescent="0.15"/>
    <row r="13193" customFormat="1" ht="13" x14ac:dyDescent="0.15"/>
    <row r="13194" customFormat="1" ht="13" x14ac:dyDescent="0.15"/>
    <row r="13195" customFormat="1" ht="13" x14ac:dyDescent="0.15"/>
    <row r="13196" customFormat="1" ht="13" x14ac:dyDescent="0.15"/>
    <row r="13197" customFormat="1" ht="13" x14ac:dyDescent="0.15"/>
    <row r="13198" customFormat="1" ht="13" x14ac:dyDescent="0.15"/>
    <row r="13199" customFormat="1" ht="13" x14ac:dyDescent="0.15"/>
    <row r="13200" customFormat="1" ht="13" x14ac:dyDescent="0.15"/>
    <row r="13201" customFormat="1" ht="13" x14ac:dyDescent="0.15"/>
    <row r="13202" customFormat="1" ht="13" x14ac:dyDescent="0.15"/>
    <row r="13203" customFormat="1" ht="13" x14ac:dyDescent="0.15"/>
    <row r="13204" customFormat="1" ht="13" x14ac:dyDescent="0.15"/>
    <row r="13205" customFormat="1" ht="13" x14ac:dyDescent="0.15"/>
    <row r="13206" customFormat="1" ht="13" x14ac:dyDescent="0.15"/>
    <row r="13207" customFormat="1" ht="13" x14ac:dyDescent="0.15"/>
    <row r="13208" customFormat="1" ht="13" x14ac:dyDescent="0.15"/>
    <row r="13209" customFormat="1" ht="13" x14ac:dyDescent="0.15"/>
    <row r="13210" customFormat="1" ht="13" x14ac:dyDescent="0.15"/>
    <row r="13211" customFormat="1" ht="13" x14ac:dyDescent="0.15"/>
    <row r="13212" customFormat="1" ht="13" x14ac:dyDescent="0.15"/>
    <row r="13213" customFormat="1" ht="13" x14ac:dyDescent="0.15"/>
    <row r="13214" customFormat="1" ht="13" x14ac:dyDescent="0.15"/>
    <row r="13215" customFormat="1" ht="13" x14ac:dyDescent="0.15"/>
    <row r="13216" customFormat="1" ht="13" x14ac:dyDescent="0.15"/>
    <row r="13217" customFormat="1" ht="13" x14ac:dyDescent="0.15"/>
    <row r="13218" customFormat="1" ht="13" x14ac:dyDescent="0.15"/>
    <row r="13219" customFormat="1" ht="13" x14ac:dyDescent="0.15"/>
    <row r="13220" customFormat="1" ht="13" x14ac:dyDescent="0.15"/>
    <row r="13221" customFormat="1" ht="13" x14ac:dyDescent="0.15"/>
    <row r="13222" customFormat="1" ht="13" x14ac:dyDescent="0.15"/>
    <row r="13223" customFormat="1" ht="13" x14ac:dyDescent="0.15"/>
    <row r="13224" customFormat="1" ht="13" x14ac:dyDescent="0.15"/>
    <row r="13225" customFormat="1" ht="13" x14ac:dyDescent="0.15"/>
    <row r="13226" customFormat="1" ht="13" x14ac:dyDescent="0.15"/>
    <row r="13227" customFormat="1" ht="13" x14ac:dyDescent="0.15"/>
    <row r="13228" customFormat="1" ht="13" x14ac:dyDescent="0.15"/>
    <row r="13229" customFormat="1" ht="13" x14ac:dyDescent="0.15"/>
    <row r="13230" customFormat="1" ht="13" x14ac:dyDescent="0.15"/>
    <row r="13231" customFormat="1" ht="13" x14ac:dyDescent="0.15"/>
    <row r="13232" customFormat="1" ht="13" x14ac:dyDescent="0.15"/>
    <row r="13233" customFormat="1" ht="13" x14ac:dyDescent="0.15"/>
    <row r="13234" customFormat="1" ht="13" x14ac:dyDescent="0.15"/>
    <row r="13235" customFormat="1" ht="13" x14ac:dyDescent="0.15"/>
    <row r="13236" customFormat="1" ht="13" x14ac:dyDescent="0.15"/>
    <row r="13237" customFormat="1" ht="13" x14ac:dyDescent="0.15"/>
    <row r="13238" customFormat="1" ht="13" x14ac:dyDescent="0.15"/>
    <row r="13239" customFormat="1" ht="13" x14ac:dyDescent="0.15"/>
    <row r="13240" customFormat="1" ht="13" x14ac:dyDescent="0.15"/>
    <row r="13241" customFormat="1" ht="13" x14ac:dyDescent="0.15"/>
    <row r="13242" customFormat="1" ht="13" x14ac:dyDescent="0.15"/>
    <row r="13243" customFormat="1" ht="13" x14ac:dyDescent="0.15"/>
    <row r="13244" customFormat="1" ht="13" x14ac:dyDescent="0.15"/>
    <row r="13245" customFormat="1" ht="13" x14ac:dyDescent="0.15"/>
    <row r="13246" customFormat="1" ht="13" x14ac:dyDescent="0.15"/>
    <row r="13247" customFormat="1" ht="13" x14ac:dyDescent="0.15"/>
    <row r="13248" customFormat="1" ht="13" x14ac:dyDescent="0.15"/>
    <row r="13249" customFormat="1" ht="13" x14ac:dyDescent="0.15"/>
    <row r="13250" customFormat="1" ht="13" x14ac:dyDescent="0.15"/>
    <row r="13251" customFormat="1" ht="13" x14ac:dyDescent="0.15"/>
    <row r="13252" customFormat="1" ht="13" x14ac:dyDescent="0.15"/>
    <row r="13253" customFormat="1" ht="13" x14ac:dyDescent="0.15"/>
    <row r="13254" customFormat="1" ht="13" x14ac:dyDescent="0.15"/>
    <row r="13255" customFormat="1" ht="13" x14ac:dyDescent="0.15"/>
    <row r="13256" customFormat="1" ht="13" x14ac:dyDescent="0.15"/>
    <row r="13257" customFormat="1" ht="13" x14ac:dyDescent="0.15"/>
    <row r="13258" customFormat="1" ht="13" x14ac:dyDescent="0.15"/>
    <row r="13259" customFormat="1" ht="13" x14ac:dyDescent="0.15"/>
    <row r="13260" customFormat="1" ht="13" x14ac:dyDescent="0.15"/>
    <row r="13261" customFormat="1" ht="13" x14ac:dyDescent="0.15"/>
    <row r="13262" customFormat="1" ht="13" x14ac:dyDescent="0.15"/>
    <row r="13263" customFormat="1" ht="13" x14ac:dyDescent="0.15"/>
    <row r="13264" customFormat="1" ht="13" x14ac:dyDescent="0.15"/>
    <row r="13265" customFormat="1" ht="13" x14ac:dyDescent="0.15"/>
    <row r="13266" customFormat="1" ht="13" x14ac:dyDescent="0.15"/>
    <row r="13267" customFormat="1" ht="13" x14ac:dyDescent="0.15"/>
    <row r="13268" customFormat="1" ht="13" x14ac:dyDescent="0.15"/>
    <row r="13269" customFormat="1" ht="13" x14ac:dyDescent="0.15"/>
    <row r="13270" customFormat="1" ht="13" x14ac:dyDescent="0.15"/>
    <row r="13271" customFormat="1" ht="13" x14ac:dyDescent="0.15"/>
    <row r="13272" customFormat="1" ht="13" x14ac:dyDescent="0.15"/>
    <row r="13273" customFormat="1" ht="13" x14ac:dyDescent="0.15"/>
    <row r="13274" customFormat="1" ht="13" x14ac:dyDescent="0.15"/>
    <row r="13275" customFormat="1" ht="13" x14ac:dyDescent="0.15"/>
    <row r="13276" customFormat="1" ht="13" x14ac:dyDescent="0.15"/>
    <row r="13277" customFormat="1" ht="13" x14ac:dyDescent="0.15"/>
    <row r="13278" customFormat="1" ht="13" x14ac:dyDescent="0.15"/>
    <row r="13279" customFormat="1" ht="13" x14ac:dyDescent="0.15"/>
    <row r="13280" customFormat="1" ht="13" x14ac:dyDescent="0.15"/>
    <row r="13281" customFormat="1" ht="13" x14ac:dyDescent="0.15"/>
    <row r="13282" customFormat="1" ht="13" x14ac:dyDescent="0.15"/>
    <row r="13283" customFormat="1" ht="13" x14ac:dyDescent="0.15"/>
    <row r="13284" customFormat="1" ht="13" x14ac:dyDescent="0.15"/>
    <row r="13285" customFormat="1" ht="13" x14ac:dyDescent="0.15"/>
    <row r="13286" customFormat="1" ht="13" x14ac:dyDescent="0.15"/>
    <row r="13287" customFormat="1" ht="13" x14ac:dyDescent="0.15"/>
    <row r="13288" customFormat="1" ht="13" x14ac:dyDescent="0.15"/>
    <row r="13289" customFormat="1" ht="13" x14ac:dyDescent="0.15"/>
    <row r="13290" customFormat="1" ht="13" x14ac:dyDescent="0.15"/>
    <row r="13291" customFormat="1" ht="13" x14ac:dyDescent="0.15"/>
    <row r="13292" customFormat="1" ht="13" x14ac:dyDescent="0.15"/>
    <row r="13293" customFormat="1" ht="13" x14ac:dyDescent="0.15"/>
    <row r="13294" customFormat="1" ht="13" x14ac:dyDescent="0.15"/>
    <row r="13295" customFormat="1" ht="13" x14ac:dyDescent="0.15"/>
    <row r="13296" customFormat="1" ht="13" x14ac:dyDescent="0.15"/>
    <row r="13297" customFormat="1" ht="13" x14ac:dyDescent="0.15"/>
    <row r="13298" customFormat="1" ht="13" x14ac:dyDescent="0.15"/>
    <row r="13299" customFormat="1" ht="13" x14ac:dyDescent="0.15"/>
    <row r="13300" customFormat="1" ht="13" x14ac:dyDescent="0.15"/>
    <row r="13301" customFormat="1" ht="13" x14ac:dyDescent="0.15"/>
    <row r="13302" customFormat="1" ht="13" x14ac:dyDescent="0.15"/>
    <row r="13303" customFormat="1" ht="13" x14ac:dyDescent="0.15"/>
    <row r="13304" customFormat="1" ht="13" x14ac:dyDescent="0.15"/>
    <row r="13305" customFormat="1" ht="13" x14ac:dyDescent="0.15"/>
    <row r="13306" customFormat="1" ht="13" x14ac:dyDescent="0.15"/>
    <row r="13307" customFormat="1" ht="13" x14ac:dyDescent="0.15"/>
    <row r="13308" customFormat="1" ht="13" x14ac:dyDescent="0.15"/>
    <row r="13309" customFormat="1" ht="13" x14ac:dyDescent="0.15"/>
    <row r="13310" customFormat="1" ht="13" x14ac:dyDescent="0.15"/>
    <row r="13311" customFormat="1" ht="13" x14ac:dyDescent="0.15"/>
    <row r="13312" customFormat="1" ht="13" x14ac:dyDescent="0.15"/>
    <row r="13313" customFormat="1" ht="13" x14ac:dyDescent="0.15"/>
    <row r="13314" customFormat="1" ht="13" x14ac:dyDescent="0.15"/>
    <row r="13315" customFormat="1" ht="13" x14ac:dyDescent="0.15"/>
    <row r="13316" customFormat="1" ht="13" x14ac:dyDescent="0.15"/>
    <row r="13317" customFormat="1" ht="13" x14ac:dyDescent="0.15"/>
    <row r="13318" customFormat="1" ht="13" x14ac:dyDescent="0.15"/>
    <row r="13319" customFormat="1" ht="13" x14ac:dyDescent="0.15"/>
    <row r="13320" customFormat="1" ht="13" x14ac:dyDescent="0.15"/>
    <row r="13321" customFormat="1" ht="13" x14ac:dyDescent="0.15"/>
    <row r="13322" customFormat="1" ht="13" x14ac:dyDescent="0.15"/>
    <row r="13323" customFormat="1" ht="13" x14ac:dyDescent="0.15"/>
    <row r="13324" customFormat="1" ht="13" x14ac:dyDescent="0.15"/>
    <row r="13325" customFormat="1" ht="13" x14ac:dyDescent="0.15"/>
    <row r="13326" customFormat="1" ht="13" x14ac:dyDescent="0.15"/>
    <row r="13327" customFormat="1" ht="13" x14ac:dyDescent="0.15"/>
    <row r="13328" customFormat="1" ht="13" x14ac:dyDescent="0.15"/>
    <row r="13329" customFormat="1" ht="13" x14ac:dyDescent="0.15"/>
    <row r="13330" customFormat="1" ht="13" x14ac:dyDescent="0.15"/>
    <row r="13331" customFormat="1" ht="13" x14ac:dyDescent="0.15"/>
    <row r="13332" customFormat="1" ht="13" x14ac:dyDescent="0.15"/>
    <row r="13333" customFormat="1" ht="13" x14ac:dyDescent="0.15"/>
    <row r="13334" customFormat="1" ht="13" x14ac:dyDescent="0.15"/>
    <row r="13335" customFormat="1" ht="13" x14ac:dyDescent="0.15"/>
    <row r="13336" customFormat="1" ht="13" x14ac:dyDescent="0.15"/>
    <row r="13337" customFormat="1" ht="13" x14ac:dyDescent="0.15"/>
    <row r="13338" customFormat="1" ht="13" x14ac:dyDescent="0.15"/>
    <row r="13339" customFormat="1" ht="13" x14ac:dyDescent="0.15"/>
    <row r="13340" customFormat="1" ht="13" x14ac:dyDescent="0.15"/>
    <row r="13341" customFormat="1" ht="13" x14ac:dyDescent="0.15"/>
    <row r="13342" customFormat="1" ht="13" x14ac:dyDescent="0.15"/>
    <row r="13343" customFormat="1" ht="13" x14ac:dyDescent="0.15"/>
    <row r="13344" customFormat="1" ht="13" x14ac:dyDescent="0.15"/>
    <row r="13345" customFormat="1" ht="13" x14ac:dyDescent="0.15"/>
    <row r="13346" customFormat="1" ht="13" x14ac:dyDescent="0.15"/>
    <row r="13347" customFormat="1" ht="13" x14ac:dyDescent="0.15"/>
    <row r="13348" customFormat="1" ht="13" x14ac:dyDescent="0.15"/>
    <row r="13349" customFormat="1" ht="13" x14ac:dyDescent="0.15"/>
    <row r="13350" customFormat="1" ht="13" x14ac:dyDescent="0.15"/>
    <row r="13351" customFormat="1" ht="13" x14ac:dyDescent="0.15"/>
    <row r="13352" customFormat="1" ht="13" x14ac:dyDescent="0.15"/>
    <row r="13353" customFormat="1" ht="13" x14ac:dyDescent="0.15"/>
    <row r="13354" customFormat="1" ht="13" x14ac:dyDescent="0.15"/>
    <row r="13355" customFormat="1" ht="13" x14ac:dyDescent="0.15"/>
    <row r="13356" customFormat="1" ht="13" x14ac:dyDescent="0.15"/>
    <row r="13357" customFormat="1" ht="13" x14ac:dyDescent="0.15"/>
    <row r="13358" customFormat="1" ht="13" x14ac:dyDescent="0.15"/>
    <row r="13359" customFormat="1" ht="13" x14ac:dyDescent="0.15"/>
    <row r="13360" customFormat="1" ht="13" x14ac:dyDescent="0.15"/>
    <row r="13361" customFormat="1" ht="13" x14ac:dyDescent="0.15"/>
    <row r="13362" customFormat="1" ht="13" x14ac:dyDescent="0.15"/>
    <row r="13363" customFormat="1" ht="13" x14ac:dyDescent="0.15"/>
    <row r="13364" customFormat="1" ht="13" x14ac:dyDescent="0.15"/>
    <row r="13365" customFormat="1" ht="13" x14ac:dyDescent="0.15"/>
    <row r="13366" customFormat="1" ht="13" x14ac:dyDescent="0.15"/>
    <row r="13367" customFormat="1" ht="13" x14ac:dyDescent="0.15"/>
    <row r="13368" customFormat="1" ht="13" x14ac:dyDescent="0.15"/>
    <row r="13369" customFormat="1" ht="13" x14ac:dyDescent="0.15"/>
    <row r="13370" customFormat="1" ht="13" x14ac:dyDescent="0.15"/>
    <row r="13371" customFormat="1" ht="13" x14ac:dyDescent="0.15"/>
    <row r="13372" customFormat="1" ht="13" x14ac:dyDescent="0.15"/>
    <row r="13373" customFormat="1" ht="13" x14ac:dyDescent="0.15"/>
    <row r="13374" customFormat="1" ht="13" x14ac:dyDescent="0.15"/>
    <row r="13375" customFormat="1" ht="13" x14ac:dyDescent="0.15"/>
    <row r="13376" customFormat="1" ht="13" x14ac:dyDescent="0.15"/>
    <row r="13377" customFormat="1" ht="13" x14ac:dyDescent="0.15"/>
    <row r="13378" customFormat="1" ht="13" x14ac:dyDescent="0.15"/>
    <row r="13379" customFormat="1" ht="13" x14ac:dyDescent="0.15"/>
    <row r="13380" customFormat="1" ht="13" x14ac:dyDescent="0.15"/>
    <row r="13381" customFormat="1" ht="13" x14ac:dyDescent="0.15"/>
    <row r="13382" customFormat="1" ht="13" x14ac:dyDescent="0.15"/>
    <row r="13383" customFormat="1" ht="13" x14ac:dyDescent="0.15"/>
    <row r="13384" customFormat="1" ht="13" x14ac:dyDescent="0.15"/>
    <row r="13385" customFormat="1" ht="13" x14ac:dyDescent="0.15"/>
    <row r="13386" customFormat="1" ht="13" x14ac:dyDescent="0.15"/>
    <row r="13387" customFormat="1" ht="13" x14ac:dyDescent="0.15"/>
    <row r="13388" customFormat="1" ht="13" x14ac:dyDescent="0.15"/>
    <row r="13389" customFormat="1" ht="13" x14ac:dyDescent="0.15"/>
    <row r="13390" customFormat="1" ht="13" x14ac:dyDescent="0.15"/>
    <row r="13391" customFormat="1" ht="13" x14ac:dyDescent="0.15"/>
    <row r="13392" customFormat="1" ht="13" x14ac:dyDescent="0.15"/>
    <row r="13393" customFormat="1" ht="13" x14ac:dyDescent="0.15"/>
    <row r="13394" customFormat="1" ht="13" x14ac:dyDescent="0.15"/>
    <row r="13395" customFormat="1" ht="13" x14ac:dyDescent="0.15"/>
    <row r="13396" customFormat="1" ht="13" x14ac:dyDescent="0.15"/>
    <row r="13397" customFormat="1" ht="13" x14ac:dyDescent="0.15"/>
    <row r="13398" customFormat="1" ht="13" x14ac:dyDescent="0.15"/>
    <row r="13399" customFormat="1" ht="13" x14ac:dyDescent="0.15"/>
    <row r="13400" customFormat="1" ht="13" x14ac:dyDescent="0.15"/>
    <row r="13401" customFormat="1" ht="13" x14ac:dyDescent="0.15"/>
    <row r="13402" customFormat="1" ht="13" x14ac:dyDescent="0.15"/>
    <row r="13403" customFormat="1" ht="13" x14ac:dyDescent="0.15"/>
    <row r="13404" customFormat="1" ht="13" x14ac:dyDescent="0.15"/>
    <row r="13405" customFormat="1" ht="13" x14ac:dyDescent="0.15"/>
    <row r="13406" customFormat="1" ht="13" x14ac:dyDescent="0.15"/>
    <row r="13407" customFormat="1" ht="13" x14ac:dyDescent="0.15"/>
    <row r="13408" customFormat="1" ht="13" x14ac:dyDescent="0.15"/>
    <row r="13409" customFormat="1" ht="13" x14ac:dyDescent="0.15"/>
    <row r="13410" customFormat="1" ht="13" x14ac:dyDescent="0.15"/>
    <row r="13411" customFormat="1" ht="13" x14ac:dyDescent="0.15"/>
    <row r="13412" customFormat="1" ht="13" x14ac:dyDescent="0.15"/>
    <row r="13413" customFormat="1" ht="13" x14ac:dyDescent="0.15"/>
    <row r="13414" customFormat="1" ht="13" x14ac:dyDescent="0.15"/>
    <row r="13415" customFormat="1" ht="13" x14ac:dyDescent="0.15"/>
    <row r="13416" customFormat="1" ht="13" x14ac:dyDescent="0.15"/>
    <row r="13417" customFormat="1" ht="13" x14ac:dyDescent="0.15"/>
    <row r="13418" customFormat="1" ht="13" x14ac:dyDescent="0.15"/>
    <row r="13419" customFormat="1" ht="13" x14ac:dyDescent="0.15"/>
    <row r="13420" customFormat="1" ht="13" x14ac:dyDescent="0.15"/>
    <row r="13421" customFormat="1" ht="13" x14ac:dyDescent="0.15"/>
    <row r="13422" customFormat="1" ht="13" x14ac:dyDescent="0.15"/>
    <row r="13423" customFormat="1" ht="13" x14ac:dyDescent="0.15"/>
    <row r="13424" customFormat="1" ht="13" x14ac:dyDescent="0.15"/>
    <row r="13425" customFormat="1" ht="13" x14ac:dyDescent="0.15"/>
    <row r="13426" customFormat="1" ht="13" x14ac:dyDescent="0.15"/>
    <row r="13427" customFormat="1" ht="13" x14ac:dyDescent="0.15"/>
    <row r="13428" customFormat="1" ht="13" x14ac:dyDescent="0.15"/>
    <row r="13429" customFormat="1" ht="13" x14ac:dyDescent="0.15"/>
    <row r="13430" customFormat="1" ht="13" x14ac:dyDescent="0.15"/>
    <row r="13431" customFormat="1" ht="13" x14ac:dyDescent="0.15"/>
    <row r="13432" customFormat="1" ht="13" x14ac:dyDescent="0.15"/>
    <row r="13433" customFormat="1" ht="13" x14ac:dyDescent="0.15"/>
    <row r="13434" customFormat="1" ht="13" x14ac:dyDescent="0.15"/>
    <row r="13435" customFormat="1" ht="13" x14ac:dyDescent="0.15"/>
    <row r="13436" customFormat="1" ht="13" x14ac:dyDescent="0.15"/>
    <row r="13437" customFormat="1" ht="13" x14ac:dyDescent="0.15"/>
    <row r="13438" customFormat="1" ht="13" x14ac:dyDescent="0.15"/>
    <row r="13439" customFormat="1" ht="13" x14ac:dyDescent="0.15"/>
    <row r="13440" customFormat="1" ht="13" x14ac:dyDescent="0.15"/>
    <row r="13441" customFormat="1" ht="13" x14ac:dyDescent="0.15"/>
    <row r="13442" customFormat="1" ht="13" x14ac:dyDescent="0.15"/>
    <row r="13443" customFormat="1" ht="13" x14ac:dyDescent="0.15"/>
    <row r="13444" customFormat="1" ht="13" x14ac:dyDescent="0.15"/>
    <row r="13445" customFormat="1" ht="13" x14ac:dyDescent="0.15"/>
    <row r="13446" customFormat="1" ht="13" x14ac:dyDescent="0.15"/>
    <row r="13447" customFormat="1" ht="13" x14ac:dyDescent="0.15"/>
    <row r="13448" customFormat="1" ht="13" x14ac:dyDescent="0.15"/>
    <row r="13449" customFormat="1" ht="13" x14ac:dyDescent="0.15"/>
    <row r="13450" customFormat="1" ht="13" x14ac:dyDescent="0.15"/>
    <row r="13451" customFormat="1" ht="13" x14ac:dyDescent="0.15"/>
    <row r="13452" customFormat="1" ht="13" x14ac:dyDescent="0.15"/>
    <row r="13453" customFormat="1" ht="13" x14ac:dyDescent="0.15"/>
    <row r="13454" customFormat="1" ht="13" x14ac:dyDescent="0.15"/>
    <row r="13455" customFormat="1" ht="13" x14ac:dyDescent="0.15"/>
    <row r="13456" customFormat="1" ht="13" x14ac:dyDescent="0.15"/>
    <row r="13457" customFormat="1" ht="13" x14ac:dyDescent="0.15"/>
    <row r="13458" customFormat="1" ht="13" x14ac:dyDescent="0.15"/>
    <row r="13459" customFormat="1" ht="13" x14ac:dyDescent="0.15"/>
    <row r="13460" customFormat="1" ht="13" x14ac:dyDescent="0.15"/>
    <row r="13461" customFormat="1" ht="13" x14ac:dyDescent="0.15"/>
    <row r="13462" customFormat="1" ht="13" x14ac:dyDescent="0.15"/>
    <row r="13463" customFormat="1" ht="13" x14ac:dyDescent="0.15"/>
    <row r="13464" customFormat="1" ht="13" x14ac:dyDescent="0.15"/>
    <row r="13465" customFormat="1" ht="13" x14ac:dyDescent="0.15"/>
    <row r="13466" customFormat="1" ht="13" x14ac:dyDescent="0.15"/>
    <row r="13467" customFormat="1" ht="13" x14ac:dyDescent="0.15"/>
    <row r="13468" customFormat="1" ht="13" x14ac:dyDescent="0.15"/>
    <row r="13469" customFormat="1" ht="13" x14ac:dyDescent="0.15"/>
    <row r="13470" customFormat="1" ht="13" x14ac:dyDescent="0.15"/>
    <row r="13471" customFormat="1" ht="13" x14ac:dyDescent="0.15"/>
    <row r="13472" customFormat="1" ht="13" x14ac:dyDescent="0.15"/>
    <row r="13473" customFormat="1" ht="13" x14ac:dyDescent="0.15"/>
    <row r="13474" customFormat="1" ht="13" x14ac:dyDescent="0.15"/>
    <row r="13475" customFormat="1" ht="13" x14ac:dyDescent="0.15"/>
    <row r="13476" customFormat="1" ht="13" x14ac:dyDescent="0.15"/>
    <row r="13477" customFormat="1" ht="13" x14ac:dyDescent="0.15"/>
    <row r="13478" customFormat="1" ht="13" x14ac:dyDescent="0.15"/>
    <row r="13479" customFormat="1" ht="13" x14ac:dyDescent="0.15"/>
    <row r="13480" customFormat="1" ht="13" x14ac:dyDescent="0.15"/>
    <row r="13481" customFormat="1" ht="13" x14ac:dyDescent="0.15"/>
    <row r="13482" customFormat="1" ht="13" x14ac:dyDescent="0.15"/>
    <row r="13483" customFormat="1" ht="13" x14ac:dyDescent="0.15"/>
    <row r="13484" customFormat="1" ht="13" x14ac:dyDescent="0.15"/>
    <row r="13485" customFormat="1" ht="13" x14ac:dyDescent="0.15"/>
    <row r="13486" customFormat="1" ht="13" x14ac:dyDescent="0.15"/>
    <row r="13487" customFormat="1" ht="13" x14ac:dyDescent="0.15"/>
    <row r="13488" customFormat="1" ht="13" x14ac:dyDescent="0.15"/>
    <row r="13489" customFormat="1" ht="13" x14ac:dyDescent="0.15"/>
    <row r="13490" customFormat="1" ht="13" x14ac:dyDescent="0.15"/>
    <row r="13491" customFormat="1" ht="13" x14ac:dyDescent="0.15"/>
    <row r="13492" customFormat="1" ht="13" x14ac:dyDescent="0.15"/>
    <row r="13493" customFormat="1" ht="13" x14ac:dyDescent="0.15"/>
    <row r="13494" customFormat="1" ht="13" x14ac:dyDescent="0.15"/>
    <row r="13495" customFormat="1" ht="13" x14ac:dyDescent="0.15"/>
    <row r="13496" customFormat="1" ht="13" x14ac:dyDescent="0.15"/>
    <row r="13497" customFormat="1" ht="13" x14ac:dyDescent="0.15"/>
    <row r="13498" customFormat="1" ht="13" x14ac:dyDescent="0.15"/>
    <row r="13499" customFormat="1" ht="13" x14ac:dyDescent="0.15"/>
    <row r="13500" customFormat="1" ht="13" x14ac:dyDescent="0.15"/>
    <row r="13501" customFormat="1" ht="13" x14ac:dyDescent="0.15"/>
    <row r="13502" customFormat="1" ht="13" x14ac:dyDescent="0.15"/>
    <row r="13503" customFormat="1" ht="13" x14ac:dyDescent="0.15"/>
    <row r="13504" customFormat="1" ht="13" x14ac:dyDescent="0.15"/>
    <row r="13505" customFormat="1" ht="13" x14ac:dyDescent="0.15"/>
    <row r="13506" customFormat="1" ht="13" x14ac:dyDescent="0.15"/>
    <row r="13507" customFormat="1" ht="13" x14ac:dyDescent="0.15"/>
    <row r="13508" customFormat="1" ht="13" x14ac:dyDescent="0.15"/>
    <row r="13509" customFormat="1" ht="13" x14ac:dyDescent="0.15"/>
    <row r="13510" customFormat="1" ht="13" x14ac:dyDescent="0.15"/>
    <row r="13511" customFormat="1" ht="13" x14ac:dyDescent="0.15"/>
    <row r="13512" customFormat="1" ht="13" x14ac:dyDescent="0.15"/>
    <row r="13513" customFormat="1" ht="13" x14ac:dyDescent="0.15"/>
    <row r="13514" customFormat="1" ht="13" x14ac:dyDescent="0.15"/>
    <row r="13515" customFormat="1" ht="13" x14ac:dyDescent="0.15"/>
    <row r="13516" customFormat="1" ht="13" x14ac:dyDescent="0.15"/>
    <row r="13517" customFormat="1" ht="13" x14ac:dyDescent="0.15"/>
    <row r="13518" customFormat="1" ht="13" x14ac:dyDescent="0.15"/>
    <row r="13519" customFormat="1" ht="13" x14ac:dyDescent="0.15"/>
    <row r="13520" customFormat="1" ht="13" x14ac:dyDescent="0.15"/>
    <row r="13521" customFormat="1" ht="13" x14ac:dyDescent="0.15"/>
    <row r="13522" customFormat="1" ht="13" x14ac:dyDescent="0.15"/>
    <row r="13523" customFormat="1" ht="13" x14ac:dyDescent="0.15"/>
    <row r="13524" customFormat="1" ht="13" x14ac:dyDescent="0.15"/>
    <row r="13525" customFormat="1" ht="13" x14ac:dyDescent="0.15"/>
    <row r="13526" customFormat="1" ht="13" x14ac:dyDescent="0.15"/>
    <row r="13527" customFormat="1" ht="13" x14ac:dyDescent="0.15"/>
    <row r="13528" customFormat="1" ht="13" x14ac:dyDescent="0.15"/>
    <row r="13529" customFormat="1" ht="13" x14ac:dyDescent="0.15"/>
    <row r="13530" customFormat="1" ht="13" x14ac:dyDescent="0.15"/>
    <row r="13531" customFormat="1" ht="13" x14ac:dyDescent="0.15"/>
    <row r="13532" customFormat="1" ht="13" x14ac:dyDescent="0.15"/>
    <row r="13533" customFormat="1" ht="13" x14ac:dyDescent="0.15"/>
    <row r="13534" customFormat="1" ht="13" x14ac:dyDescent="0.15"/>
    <row r="13535" customFormat="1" ht="13" x14ac:dyDescent="0.15"/>
    <row r="13536" customFormat="1" ht="13" x14ac:dyDescent="0.15"/>
    <row r="13537" customFormat="1" ht="13" x14ac:dyDescent="0.15"/>
    <row r="13538" customFormat="1" ht="13" x14ac:dyDescent="0.15"/>
    <row r="13539" customFormat="1" ht="13" x14ac:dyDescent="0.15"/>
    <row r="13540" customFormat="1" ht="13" x14ac:dyDescent="0.15"/>
    <row r="13541" customFormat="1" ht="13" x14ac:dyDescent="0.15"/>
    <row r="13542" customFormat="1" ht="13" x14ac:dyDescent="0.15"/>
    <row r="13543" customFormat="1" ht="13" x14ac:dyDescent="0.15"/>
    <row r="13544" customFormat="1" ht="13" x14ac:dyDescent="0.15"/>
    <row r="13545" customFormat="1" ht="13" x14ac:dyDescent="0.15"/>
    <row r="13546" customFormat="1" ht="13" x14ac:dyDescent="0.15"/>
    <row r="13547" customFormat="1" ht="13" x14ac:dyDescent="0.15"/>
    <row r="13548" customFormat="1" ht="13" x14ac:dyDescent="0.15"/>
    <row r="13549" customFormat="1" ht="13" x14ac:dyDescent="0.15"/>
    <row r="13550" customFormat="1" ht="13" x14ac:dyDescent="0.15"/>
    <row r="13551" customFormat="1" ht="13" x14ac:dyDescent="0.15"/>
    <row r="13552" customFormat="1" ht="13" x14ac:dyDescent="0.15"/>
    <row r="13553" customFormat="1" ht="13" x14ac:dyDescent="0.15"/>
    <row r="13554" customFormat="1" ht="13" x14ac:dyDescent="0.15"/>
    <row r="13555" customFormat="1" ht="13" x14ac:dyDescent="0.15"/>
    <row r="13556" customFormat="1" ht="13" x14ac:dyDescent="0.15"/>
    <row r="13557" customFormat="1" ht="13" x14ac:dyDescent="0.15"/>
    <row r="13558" customFormat="1" ht="13" x14ac:dyDescent="0.15"/>
    <row r="13559" customFormat="1" ht="13" x14ac:dyDescent="0.15"/>
    <row r="13560" customFormat="1" ht="13" x14ac:dyDescent="0.15"/>
    <row r="13561" customFormat="1" ht="13" x14ac:dyDescent="0.15"/>
    <row r="13562" customFormat="1" ht="13" x14ac:dyDescent="0.15"/>
    <row r="13563" customFormat="1" ht="13" x14ac:dyDescent="0.15"/>
    <row r="13564" customFormat="1" ht="13" x14ac:dyDescent="0.15"/>
    <row r="13565" customFormat="1" ht="13" x14ac:dyDescent="0.15"/>
    <row r="13566" customFormat="1" ht="13" x14ac:dyDescent="0.15"/>
    <row r="13567" customFormat="1" ht="13" x14ac:dyDescent="0.15"/>
    <row r="13568" customFormat="1" ht="13" x14ac:dyDescent="0.15"/>
    <row r="13569" customFormat="1" ht="13" x14ac:dyDescent="0.15"/>
    <row r="13570" customFormat="1" ht="13" x14ac:dyDescent="0.15"/>
    <row r="13571" customFormat="1" ht="13" x14ac:dyDescent="0.15"/>
    <row r="13572" customFormat="1" ht="13" x14ac:dyDescent="0.15"/>
    <row r="13573" customFormat="1" ht="13" x14ac:dyDescent="0.15"/>
    <row r="13574" customFormat="1" ht="13" x14ac:dyDescent="0.15"/>
    <row r="13575" customFormat="1" ht="13" x14ac:dyDescent="0.15"/>
    <row r="13576" customFormat="1" ht="13" x14ac:dyDescent="0.15"/>
    <row r="13577" customFormat="1" ht="13" x14ac:dyDescent="0.15"/>
    <row r="13578" customFormat="1" ht="13" x14ac:dyDescent="0.15"/>
    <row r="13579" customFormat="1" ht="13" x14ac:dyDescent="0.15"/>
    <row r="13580" customFormat="1" ht="13" x14ac:dyDescent="0.15"/>
    <row r="13581" customFormat="1" ht="13" x14ac:dyDescent="0.15"/>
    <row r="13582" customFormat="1" ht="13" x14ac:dyDescent="0.15"/>
    <row r="13583" customFormat="1" ht="13" x14ac:dyDescent="0.15"/>
    <row r="13584" customFormat="1" ht="13" x14ac:dyDescent="0.15"/>
    <row r="13585" customFormat="1" ht="13" x14ac:dyDescent="0.15"/>
    <row r="13586" customFormat="1" ht="13" x14ac:dyDescent="0.15"/>
    <row r="13587" customFormat="1" ht="13" x14ac:dyDescent="0.15"/>
    <row r="13588" customFormat="1" ht="13" x14ac:dyDescent="0.15"/>
    <row r="13589" customFormat="1" ht="13" x14ac:dyDescent="0.15"/>
    <row r="13590" customFormat="1" ht="13" x14ac:dyDescent="0.15"/>
    <row r="13591" customFormat="1" ht="13" x14ac:dyDescent="0.15"/>
    <row r="13592" customFormat="1" ht="13" x14ac:dyDescent="0.15"/>
    <row r="13593" customFormat="1" ht="13" x14ac:dyDescent="0.15"/>
    <row r="13594" customFormat="1" ht="13" x14ac:dyDescent="0.15"/>
    <row r="13595" customFormat="1" ht="13" x14ac:dyDescent="0.15"/>
    <row r="13596" customFormat="1" ht="13" x14ac:dyDescent="0.15"/>
    <row r="13597" customFormat="1" ht="13" x14ac:dyDescent="0.15"/>
    <row r="13598" customFormat="1" ht="13" x14ac:dyDescent="0.15"/>
    <row r="13599" customFormat="1" ht="13" x14ac:dyDescent="0.15"/>
    <row r="13600" customFormat="1" ht="13" x14ac:dyDescent="0.15"/>
    <row r="13601" customFormat="1" ht="13" x14ac:dyDescent="0.15"/>
    <row r="13602" customFormat="1" ht="13" x14ac:dyDescent="0.15"/>
    <row r="13603" customFormat="1" ht="13" x14ac:dyDescent="0.15"/>
    <row r="13604" customFormat="1" ht="13" x14ac:dyDescent="0.15"/>
    <row r="13605" customFormat="1" ht="13" x14ac:dyDescent="0.15"/>
    <row r="13606" customFormat="1" ht="13" x14ac:dyDescent="0.15"/>
    <row r="13607" customFormat="1" ht="13" x14ac:dyDescent="0.15"/>
    <row r="13608" customFormat="1" ht="13" x14ac:dyDescent="0.15"/>
    <row r="13609" customFormat="1" ht="13" x14ac:dyDescent="0.15"/>
    <row r="13610" customFormat="1" ht="13" x14ac:dyDescent="0.15"/>
    <row r="13611" customFormat="1" ht="13" x14ac:dyDescent="0.15"/>
    <row r="13612" customFormat="1" ht="13" x14ac:dyDescent="0.15"/>
    <row r="13613" customFormat="1" ht="13" x14ac:dyDescent="0.15"/>
    <row r="13614" customFormat="1" ht="13" x14ac:dyDescent="0.15"/>
    <row r="13615" customFormat="1" ht="13" x14ac:dyDescent="0.15"/>
    <row r="13616" customFormat="1" ht="13" x14ac:dyDescent="0.15"/>
    <row r="13617" customFormat="1" ht="13" x14ac:dyDescent="0.15"/>
    <row r="13618" customFormat="1" ht="13" x14ac:dyDescent="0.15"/>
    <row r="13619" customFormat="1" ht="13" x14ac:dyDescent="0.15"/>
    <row r="13620" customFormat="1" ht="13" x14ac:dyDescent="0.15"/>
    <row r="13621" customFormat="1" ht="13" x14ac:dyDescent="0.15"/>
    <row r="13622" customFormat="1" ht="13" x14ac:dyDescent="0.15"/>
    <row r="13623" customFormat="1" ht="13" x14ac:dyDescent="0.15"/>
    <row r="13624" customFormat="1" ht="13" x14ac:dyDescent="0.15"/>
    <row r="13625" customFormat="1" ht="13" x14ac:dyDescent="0.15"/>
    <row r="13626" customFormat="1" ht="13" x14ac:dyDescent="0.15"/>
    <row r="13627" customFormat="1" ht="13" x14ac:dyDescent="0.15"/>
    <row r="13628" customFormat="1" ht="13" x14ac:dyDescent="0.15"/>
    <row r="13629" customFormat="1" ht="13" x14ac:dyDescent="0.15"/>
    <row r="13630" customFormat="1" ht="13" x14ac:dyDescent="0.15"/>
    <row r="13631" customFormat="1" ht="13" x14ac:dyDescent="0.15"/>
    <row r="13632" customFormat="1" ht="13" x14ac:dyDescent="0.15"/>
    <row r="13633" customFormat="1" ht="13" x14ac:dyDescent="0.15"/>
    <row r="13634" customFormat="1" ht="13" x14ac:dyDescent="0.15"/>
    <row r="13635" customFormat="1" ht="13" x14ac:dyDescent="0.15"/>
    <row r="13636" customFormat="1" ht="13" x14ac:dyDescent="0.15"/>
    <row r="13637" customFormat="1" ht="13" x14ac:dyDescent="0.15"/>
    <row r="13638" customFormat="1" ht="13" x14ac:dyDescent="0.15"/>
    <row r="13639" customFormat="1" ht="13" x14ac:dyDescent="0.15"/>
    <row r="13640" customFormat="1" ht="13" x14ac:dyDescent="0.15"/>
    <row r="13641" customFormat="1" ht="13" x14ac:dyDescent="0.15"/>
    <row r="13642" customFormat="1" ht="13" x14ac:dyDescent="0.15"/>
    <row r="13643" customFormat="1" ht="13" x14ac:dyDescent="0.15"/>
    <row r="13644" customFormat="1" ht="13" x14ac:dyDescent="0.15"/>
    <row r="13645" customFormat="1" ht="13" x14ac:dyDescent="0.15"/>
    <row r="13646" customFormat="1" ht="13" x14ac:dyDescent="0.15"/>
    <row r="13647" customFormat="1" ht="13" x14ac:dyDescent="0.15"/>
    <row r="13648" customFormat="1" ht="13" x14ac:dyDescent="0.15"/>
    <row r="13649" customFormat="1" ht="13" x14ac:dyDescent="0.15"/>
    <row r="13650" customFormat="1" ht="13" x14ac:dyDescent="0.15"/>
    <row r="13651" customFormat="1" ht="13" x14ac:dyDescent="0.15"/>
    <row r="13652" customFormat="1" ht="13" x14ac:dyDescent="0.15"/>
    <row r="13653" customFormat="1" ht="13" x14ac:dyDescent="0.15"/>
    <row r="13654" customFormat="1" ht="13" x14ac:dyDescent="0.15"/>
    <row r="13655" customFormat="1" ht="13" x14ac:dyDescent="0.15"/>
    <row r="13656" customFormat="1" ht="13" x14ac:dyDescent="0.15"/>
    <row r="13657" customFormat="1" ht="13" x14ac:dyDescent="0.15"/>
    <row r="13658" customFormat="1" ht="13" x14ac:dyDescent="0.15"/>
    <row r="13659" customFormat="1" ht="13" x14ac:dyDescent="0.15"/>
    <row r="13660" customFormat="1" ht="13" x14ac:dyDescent="0.15"/>
    <row r="13661" customFormat="1" ht="13" x14ac:dyDescent="0.15"/>
    <row r="13662" customFormat="1" ht="13" x14ac:dyDescent="0.15"/>
    <row r="13663" customFormat="1" ht="13" x14ac:dyDescent="0.15"/>
    <row r="13664" customFormat="1" ht="13" x14ac:dyDescent="0.15"/>
    <row r="13665" customFormat="1" ht="13" x14ac:dyDescent="0.15"/>
    <row r="13666" customFormat="1" ht="13" x14ac:dyDescent="0.15"/>
    <row r="13667" customFormat="1" ht="13" x14ac:dyDescent="0.15"/>
    <row r="13668" customFormat="1" ht="13" x14ac:dyDescent="0.15"/>
    <row r="13669" customFormat="1" ht="13" x14ac:dyDescent="0.15"/>
    <row r="13670" customFormat="1" ht="13" x14ac:dyDescent="0.15"/>
    <row r="13671" customFormat="1" ht="13" x14ac:dyDescent="0.15"/>
    <row r="13672" customFormat="1" ht="13" x14ac:dyDescent="0.15"/>
    <row r="13673" customFormat="1" ht="13" x14ac:dyDescent="0.15"/>
    <row r="13674" customFormat="1" ht="13" x14ac:dyDescent="0.15"/>
    <row r="13675" customFormat="1" ht="13" x14ac:dyDescent="0.15"/>
    <row r="13676" customFormat="1" ht="13" x14ac:dyDescent="0.15"/>
    <row r="13677" customFormat="1" ht="13" x14ac:dyDescent="0.15"/>
    <row r="13678" customFormat="1" ht="13" x14ac:dyDescent="0.15"/>
    <row r="13679" customFormat="1" ht="13" x14ac:dyDescent="0.15"/>
    <row r="13680" customFormat="1" ht="13" x14ac:dyDescent="0.15"/>
    <row r="13681" customFormat="1" ht="13" x14ac:dyDescent="0.15"/>
    <row r="13682" customFormat="1" ht="13" x14ac:dyDescent="0.15"/>
    <row r="13683" customFormat="1" ht="13" x14ac:dyDescent="0.15"/>
    <row r="13684" customFormat="1" ht="13" x14ac:dyDescent="0.15"/>
    <row r="13685" customFormat="1" ht="13" x14ac:dyDescent="0.15"/>
    <row r="13686" customFormat="1" ht="13" x14ac:dyDescent="0.15"/>
    <row r="13687" customFormat="1" ht="13" x14ac:dyDescent="0.15"/>
    <row r="13688" customFormat="1" ht="13" x14ac:dyDescent="0.15"/>
    <row r="13689" customFormat="1" ht="13" x14ac:dyDescent="0.15"/>
    <row r="13690" customFormat="1" ht="13" x14ac:dyDescent="0.15"/>
    <row r="13691" customFormat="1" ht="13" x14ac:dyDescent="0.15"/>
    <row r="13692" customFormat="1" ht="13" x14ac:dyDescent="0.15"/>
    <row r="13693" customFormat="1" ht="13" x14ac:dyDescent="0.15"/>
    <row r="13694" customFormat="1" ht="13" x14ac:dyDescent="0.15"/>
    <row r="13695" customFormat="1" ht="13" x14ac:dyDescent="0.15"/>
    <row r="13696" customFormat="1" ht="13" x14ac:dyDescent="0.15"/>
    <row r="13697" customFormat="1" ht="13" x14ac:dyDescent="0.15"/>
    <row r="13698" customFormat="1" ht="13" x14ac:dyDescent="0.15"/>
    <row r="13699" customFormat="1" ht="13" x14ac:dyDescent="0.15"/>
    <row r="13700" customFormat="1" ht="13" x14ac:dyDescent="0.15"/>
    <row r="13701" customFormat="1" ht="13" x14ac:dyDescent="0.15"/>
    <row r="13702" customFormat="1" ht="13" x14ac:dyDescent="0.15"/>
    <row r="13703" customFormat="1" ht="13" x14ac:dyDescent="0.15"/>
    <row r="13704" customFormat="1" ht="13" x14ac:dyDescent="0.15"/>
    <row r="13705" customFormat="1" ht="13" x14ac:dyDescent="0.15"/>
    <row r="13706" customFormat="1" ht="13" x14ac:dyDescent="0.15"/>
    <row r="13707" customFormat="1" ht="13" x14ac:dyDescent="0.15"/>
    <row r="13708" customFormat="1" ht="13" x14ac:dyDescent="0.15"/>
    <row r="13709" customFormat="1" ht="13" x14ac:dyDescent="0.15"/>
    <row r="13710" customFormat="1" ht="13" x14ac:dyDescent="0.15"/>
    <row r="13711" customFormat="1" ht="13" x14ac:dyDescent="0.15"/>
    <row r="13712" customFormat="1" ht="13" x14ac:dyDescent="0.15"/>
    <row r="13713" customFormat="1" ht="13" x14ac:dyDescent="0.15"/>
    <row r="13714" customFormat="1" ht="13" x14ac:dyDescent="0.15"/>
    <row r="13715" customFormat="1" ht="13" x14ac:dyDescent="0.15"/>
    <row r="13716" customFormat="1" ht="13" x14ac:dyDescent="0.15"/>
    <row r="13717" customFormat="1" ht="13" x14ac:dyDescent="0.15"/>
    <row r="13718" customFormat="1" ht="13" x14ac:dyDescent="0.15"/>
    <row r="13719" customFormat="1" ht="13" x14ac:dyDescent="0.15"/>
    <row r="13720" customFormat="1" ht="13" x14ac:dyDescent="0.15"/>
    <row r="13721" customFormat="1" ht="13" x14ac:dyDescent="0.15"/>
    <row r="13722" customFormat="1" ht="13" x14ac:dyDescent="0.15"/>
    <row r="13723" customFormat="1" ht="13" x14ac:dyDescent="0.15"/>
    <row r="13724" customFormat="1" ht="13" x14ac:dyDescent="0.15"/>
    <row r="13725" customFormat="1" ht="13" x14ac:dyDescent="0.15"/>
    <row r="13726" customFormat="1" ht="13" x14ac:dyDescent="0.15"/>
    <row r="13727" customFormat="1" ht="13" x14ac:dyDescent="0.15"/>
    <row r="13728" customFormat="1" ht="13" x14ac:dyDescent="0.15"/>
    <row r="13729" customFormat="1" ht="13" x14ac:dyDescent="0.15"/>
    <row r="13730" customFormat="1" ht="13" x14ac:dyDescent="0.15"/>
    <row r="13731" customFormat="1" ht="13" x14ac:dyDescent="0.15"/>
    <row r="13732" customFormat="1" ht="13" x14ac:dyDescent="0.15"/>
    <row r="13733" customFormat="1" ht="13" x14ac:dyDescent="0.15"/>
    <row r="13734" customFormat="1" ht="13" x14ac:dyDescent="0.15"/>
    <row r="13735" customFormat="1" ht="13" x14ac:dyDescent="0.15"/>
    <row r="13736" customFormat="1" ht="13" x14ac:dyDescent="0.15"/>
    <row r="13737" customFormat="1" ht="13" x14ac:dyDescent="0.15"/>
    <row r="13738" customFormat="1" ht="13" x14ac:dyDescent="0.15"/>
    <row r="13739" customFormat="1" ht="13" x14ac:dyDescent="0.15"/>
    <row r="13740" customFormat="1" ht="13" x14ac:dyDescent="0.15"/>
    <row r="13741" customFormat="1" ht="13" x14ac:dyDescent="0.15"/>
    <row r="13742" customFormat="1" ht="13" x14ac:dyDescent="0.15"/>
    <row r="13743" customFormat="1" ht="13" x14ac:dyDescent="0.15"/>
    <row r="13744" customFormat="1" ht="13" x14ac:dyDescent="0.15"/>
    <row r="13745" customFormat="1" ht="13" x14ac:dyDescent="0.15"/>
    <row r="13746" customFormat="1" ht="13" x14ac:dyDescent="0.15"/>
    <row r="13747" customFormat="1" ht="13" x14ac:dyDescent="0.15"/>
    <row r="13748" customFormat="1" ht="13" x14ac:dyDescent="0.15"/>
    <row r="13749" customFormat="1" ht="13" x14ac:dyDescent="0.15"/>
    <row r="13750" customFormat="1" ht="13" x14ac:dyDescent="0.15"/>
    <row r="13751" customFormat="1" ht="13" x14ac:dyDescent="0.15"/>
    <row r="13752" customFormat="1" ht="13" x14ac:dyDescent="0.15"/>
    <row r="13753" customFormat="1" ht="13" x14ac:dyDescent="0.15"/>
    <row r="13754" customFormat="1" ht="13" x14ac:dyDescent="0.15"/>
    <row r="13755" customFormat="1" ht="13" x14ac:dyDescent="0.15"/>
    <row r="13756" customFormat="1" ht="13" x14ac:dyDescent="0.15"/>
    <row r="13757" customFormat="1" ht="13" x14ac:dyDescent="0.15"/>
    <row r="13758" customFormat="1" ht="13" x14ac:dyDescent="0.15"/>
    <row r="13759" customFormat="1" ht="13" x14ac:dyDescent="0.15"/>
    <row r="13760" customFormat="1" ht="13" x14ac:dyDescent="0.15"/>
    <row r="13761" customFormat="1" ht="13" x14ac:dyDescent="0.15"/>
    <row r="13762" customFormat="1" ht="13" x14ac:dyDescent="0.15"/>
    <row r="13763" customFormat="1" ht="13" x14ac:dyDescent="0.15"/>
    <row r="13764" customFormat="1" ht="13" x14ac:dyDescent="0.15"/>
    <row r="13765" customFormat="1" ht="13" x14ac:dyDescent="0.15"/>
    <row r="13766" customFormat="1" ht="13" x14ac:dyDescent="0.15"/>
    <row r="13767" customFormat="1" ht="13" x14ac:dyDescent="0.15"/>
    <row r="13768" customFormat="1" ht="13" x14ac:dyDescent="0.15"/>
    <row r="13769" customFormat="1" ht="13" x14ac:dyDescent="0.15"/>
    <row r="13770" customFormat="1" ht="13" x14ac:dyDescent="0.15"/>
    <row r="13771" customFormat="1" ht="13" x14ac:dyDescent="0.15"/>
    <row r="13772" customFormat="1" ht="13" x14ac:dyDescent="0.15"/>
    <row r="13773" customFormat="1" ht="13" x14ac:dyDescent="0.15"/>
    <row r="13774" customFormat="1" ht="13" x14ac:dyDescent="0.15"/>
    <row r="13775" customFormat="1" ht="13" x14ac:dyDescent="0.15"/>
    <row r="13776" customFormat="1" ht="13" x14ac:dyDescent="0.15"/>
    <row r="13777" customFormat="1" ht="13" x14ac:dyDescent="0.15"/>
    <row r="13778" customFormat="1" ht="13" x14ac:dyDescent="0.15"/>
    <row r="13779" customFormat="1" ht="13" x14ac:dyDescent="0.15"/>
    <row r="13780" customFormat="1" ht="13" x14ac:dyDescent="0.15"/>
    <row r="13781" customFormat="1" ht="13" x14ac:dyDescent="0.15"/>
    <row r="13782" customFormat="1" ht="13" x14ac:dyDescent="0.15"/>
    <row r="13783" customFormat="1" ht="13" x14ac:dyDescent="0.15"/>
    <row r="13784" customFormat="1" ht="13" x14ac:dyDescent="0.15"/>
    <row r="13785" customFormat="1" ht="13" x14ac:dyDescent="0.15"/>
    <row r="13786" customFormat="1" ht="13" x14ac:dyDescent="0.15"/>
    <row r="13787" customFormat="1" ht="13" x14ac:dyDescent="0.15"/>
    <row r="13788" customFormat="1" ht="13" x14ac:dyDescent="0.15"/>
    <row r="13789" customFormat="1" ht="13" x14ac:dyDescent="0.15"/>
    <row r="13790" customFormat="1" ht="13" x14ac:dyDescent="0.15"/>
    <row r="13791" customFormat="1" ht="13" x14ac:dyDescent="0.15"/>
    <row r="13792" customFormat="1" ht="13" x14ac:dyDescent="0.15"/>
    <row r="13793" customFormat="1" ht="13" x14ac:dyDescent="0.15"/>
    <row r="13794" customFormat="1" ht="13" x14ac:dyDescent="0.15"/>
    <row r="13795" customFormat="1" ht="13" x14ac:dyDescent="0.15"/>
    <row r="13796" customFormat="1" ht="13" x14ac:dyDescent="0.15"/>
    <row r="13797" customFormat="1" ht="13" x14ac:dyDescent="0.15"/>
    <row r="13798" customFormat="1" ht="13" x14ac:dyDescent="0.15"/>
    <row r="13799" customFormat="1" ht="13" x14ac:dyDescent="0.15"/>
    <row r="13800" customFormat="1" ht="13" x14ac:dyDescent="0.15"/>
    <row r="13801" customFormat="1" ht="13" x14ac:dyDescent="0.15"/>
    <row r="13802" customFormat="1" ht="13" x14ac:dyDescent="0.15"/>
    <row r="13803" customFormat="1" ht="13" x14ac:dyDescent="0.15"/>
    <row r="13804" customFormat="1" ht="13" x14ac:dyDescent="0.15"/>
    <row r="13805" customFormat="1" ht="13" x14ac:dyDescent="0.15"/>
    <row r="13806" customFormat="1" ht="13" x14ac:dyDescent="0.15"/>
    <row r="13807" customFormat="1" ht="13" x14ac:dyDescent="0.15"/>
    <row r="13808" customFormat="1" ht="13" x14ac:dyDescent="0.15"/>
    <row r="13809" customFormat="1" ht="13" x14ac:dyDescent="0.15"/>
    <row r="13810" customFormat="1" ht="13" x14ac:dyDescent="0.15"/>
    <row r="13811" customFormat="1" ht="13" x14ac:dyDescent="0.15"/>
    <row r="13812" customFormat="1" ht="13" x14ac:dyDescent="0.15"/>
    <row r="13813" customFormat="1" ht="13" x14ac:dyDescent="0.15"/>
    <row r="13814" customFormat="1" ht="13" x14ac:dyDescent="0.15"/>
    <row r="13815" customFormat="1" ht="13" x14ac:dyDescent="0.15"/>
    <row r="13816" customFormat="1" ht="13" x14ac:dyDescent="0.15"/>
    <row r="13817" customFormat="1" ht="13" x14ac:dyDescent="0.15"/>
    <row r="13818" customFormat="1" ht="13" x14ac:dyDescent="0.15"/>
    <row r="13819" customFormat="1" ht="13" x14ac:dyDescent="0.15"/>
    <row r="13820" customFormat="1" ht="13" x14ac:dyDescent="0.15"/>
    <row r="13821" customFormat="1" ht="13" x14ac:dyDescent="0.15"/>
    <row r="13822" customFormat="1" ht="13" x14ac:dyDescent="0.15"/>
    <row r="13823" customFormat="1" ht="13" x14ac:dyDescent="0.15"/>
    <row r="13824" customFormat="1" ht="13" x14ac:dyDescent="0.15"/>
    <row r="13825" customFormat="1" ht="13" x14ac:dyDescent="0.15"/>
    <row r="13826" customFormat="1" ht="13" x14ac:dyDescent="0.15"/>
    <row r="13827" customFormat="1" ht="13" x14ac:dyDescent="0.15"/>
    <row r="13828" customFormat="1" ht="13" x14ac:dyDescent="0.15"/>
    <row r="13829" customFormat="1" ht="13" x14ac:dyDescent="0.15"/>
    <row r="13830" customFormat="1" ht="13" x14ac:dyDescent="0.15"/>
    <row r="13831" customFormat="1" ht="13" x14ac:dyDescent="0.15"/>
    <row r="13832" customFormat="1" ht="13" x14ac:dyDescent="0.15"/>
    <row r="13833" customFormat="1" ht="13" x14ac:dyDescent="0.15"/>
    <row r="13834" customFormat="1" ht="13" x14ac:dyDescent="0.15"/>
    <row r="13835" customFormat="1" ht="13" x14ac:dyDescent="0.15"/>
    <row r="13836" customFormat="1" ht="13" x14ac:dyDescent="0.15"/>
    <row r="13837" customFormat="1" ht="13" x14ac:dyDescent="0.15"/>
    <row r="13838" customFormat="1" ht="13" x14ac:dyDescent="0.15"/>
    <row r="13839" customFormat="1" ht="13" x14ac:dyDescent="0.15"/>
    <row r="13840" customFormat="1" ht="13" x14ac:dyDescent="0.15"/>
    <row r="13841" customFormat="1" ht="13" x14ac:dyDescent="0.15"/>
    <row r="13842" customFormat="1" ht="13" x14ac:dyDescent="0.15"/>
    <row r="13843" customFormat="1" ht="13" x14ac:dyDescent="0.15"/>
    <row r="13844" customFormat="1" ht="13" x14ac:dyDescent="0.15"/>
    <row r="13845" customFormat="1" ht="13" x14ac:dyDescent="0.15"/>
    <row r="13846" customFormat="1" ht="13" x14ac:dyDescent="0.15"/>
    <row r="13847" customFormat="1" ht="13" x14ac:dyDescent="0.15"/>
    <row r="13848" customFormat="1" ht="13" x14ac:dyDescent="0.15"/>
    <row r="13849" customFormat="1" ht="13" x14ac:dyDescent="0.15"/>
    <row r="13850" customFormat="1" ht="13" x14ac:dyDescent="0.15"/>
    <row r="13851" customFormat="1" ht="13" x14ac:dyDescent="0.15"/>
    <row r="13852" customFormat="1" ht="13" x14ac:dyDescent="0.15"/>
    <row r="13853" customFormat="1" ht="13" x14ac:dyDescent="0.15"/>
    <row r="13854" customFormat="1" ht="13" x14ac:dyDescent="0.15"/>
    <row r="13855" customFormat="1" ht="13" x14ac:dyDescent="0.15"/>
    <row r="13856" customFormat="1" ht="13" x14ac:dyDescent="0.15"/>
    <row r="13857" customFormat="1" ht="13" x14ac:dyDescent="0.15"/>
    <row r="13858" customFormat="1" ht="13" x14ac:dyDescent="0.15"/>
    <row r="13859" customFormat="1" ht="13" x14ac:dyDescent="0.15"/>
    <row r="13860" customFormat="1" ht="13" x14ac:dyDescent="0.15"/>
    <row r="13861" customFormat="1" ht="13" x14ac:dyDescent="0.15"/>
    <row r="13862" customFormat="1" ht="13" x14ac:dyDescent="0.15"/>
    <row r="13863" customFormat="1" ht="13" x14ac:dyDescent="0.15"/>
    <row r="13864" customFormat="1" ht="13" x14ac:dyDescent="0.15"/>
    <row r="13865" customFormat="1" ht="13" x14ac:dyDescent="0.15"/>
    <row r="13866" customFormat="1" ht="13" x14ac:dyDescent="0.15"/>
    <row r="13867" customFormat="1" ht="13" x14ac:dyDescent="0.15"/>
    <row r="13868" customFormat="1" ht="13" x14ac:dyDescent="0.15"/>
    <row r="13869" customFormat="1" ht="13" x14ac:dyDescent="0.15"/>
    <row r="13870" customFormat="1" ht="13" x14ac:dyDescent="0.15"/>
    <row r="13871" customFormat="1" ht="13" x14ac:dyDescent="0.15"/>
    <row r="13872" customFormat="1" ht="13" x14ac:dyDescent="0.15"/>
    <row r="13873" customFormat="1" ht="13" x14ac:dyDescent="0.15"/>
    <row r="13874" customFormat="1" ht="13" x14ac:dyDescent="0.15"/>
    <row r="13875" customFormat="1" ht="13" x14ac:dyDescent="0.15"/>
    <row r="13876" customFormat="1" ht="13" x14ac:dyDescent="0.15"/>
    <row r="13877" customFormat="1" ht="13" x14ac:dyDescent="0.15"/>
    <row r="13878" customFormat="1" ht="13" x14ac:dyDescent="0.15"/>
    <row r="13879" customFormat="1" ht="13" x14ac:dyDescent="0.15"/>
    <row r="13880" customFormat="1" ht="13" x14ac:dyDescent="0.15"/>
    <row r="13881" customFormat="1" ht="13" x14ac:dyDescent="0.15"/>
    <row r="13882" customFormat="1" ht="13" x14ac:dyDescent="0.15"/>
    <row r="13883" customFormat="1" ht="13" x14ac:dyDescent="0.15"/>
    <row r="13884" customFormat="1" ht="13" x14ac:dyDescent="0.15"/>
    <row r="13885" customFormat="1" ht="13" x14ac:dyDescent="0.15"/>
    <row r="13886" customFormat="1" ht="13" x14ac:dyDescent="0.15"/>
    <row r="13887" customFormat="1" ht="13" x14ac:dyDescent="0.15"/>
    <row r="13888" customFormat="1" ht="13" x14ac:dyDescent="0.15"/>
    <row r="13889" customFormat="1" ht="13" x14ac:dyDescent="0.15"/>
    <row r="13890" customFormat="1" ht="13" x14ac:dyDescent="0.15"/>
    <row r="13891" customFormat="1" ht="13" x14ac:dyDescent="0.15"/>
    <row r="13892" customFormat="1" ht="13" x14ac:dyDescent="0.15"/>
    <row r="13893" customFormat="1" ht="13" x14ac:dyDescent="0.15"/>
    <row r="13894" customFormat="1" ht="13" x14ac:dyDescent="0.15"/>
    <row r="13895" customFormat="1" ht="13" x14ac:dyDescent="0.15"/>
    <row r="13896" customFormat="1" ht="13" x14ac:dyDescent="0.15"/>
    <row r="13897" customFormat="1" ht="13" x14ac:dyDescent="0.15"/>
    <row r="13898" customFormat="1" ht="13" x14ac:dyDescent="0.15"/>
    <row r="13899" customFormat="1" ht="13" x14ac:dyDescent="0.15"/>
    <row r="13900" customFormat="1" ht="13" x14ac:dyDescent="0.15"/>
    <row r="13901" customFormat="1" ht="13" x14ac:dyDescent="0.15"/>
    <row r="13902" customFormat="1" ht="13" x14ac:dyDescent="0.15"/>
    <row r="13903" customFormat="1" ht="13" x14ac:dyDescent="0.15"/>
    <row r="13904" customFormat="1" ht="13" x14ac:dyDescent="0.15"/>
    <row r="13905" customFormat="1" ht="13" x14ac:dyDescent="0.15"/>
    <row r="13906" customFormat="1" ht="13" x14ac:dyDescent="0.15"/>
    <row r="13907" customFormat="1" ht="13" x14ac:dyDescent="0.15"/>
    <row r="13908" customFormat="1" ht="13" x14ac:dyDescent="0.15"/>
    <row r="13909" customFormat="1" ht="13" x14ac:dyDescent="0.15"/>
    <row r="13910" customFormat="1" ht="13" x14ac:dyDescent="0.15"/>
    <row r="13911" customFormat="1" ht="13" x14ac:dyDescent="0.15"/>
    <row r="13912" customFormat="1" ht="13" x14ac:dyDescent="0.15"/>
    <row r="13913" customFormat="1" ht="13" x14ac:dyDescent="0.15"/>
    <row r="13914" customFormat="1" ht="13" x14ac:dyDescent="0.15"/>
    <row r="13915" customFormat="1" ht="13" x14ac:dyDescent="0.15"/>
    <row r="13916" customFormat="1" ht="13" x14ac:dyDescent="0.15"/>
    <row r="13917" customFormat="1" ht="13" x14ac:dyDescent="0.15"/>
    <row r="13918" customFormat="1" ht="13" x14ac:dyDescent="0.15"/>
    <row r="13919" customFormat="1" ht="13" x14ac:dyDescent="0.15"/>
    <row r="13920" customFormat="1" ht="13" x14ac:dyDescent="0.15"/>
    <row r="13921" customFormat="1" ht="13" x14ac:dyDescent="0.15"/>
    <row r="13922" customFormat="1" ht="13" x14ac:dyDescent="0.15"/>
    <row r="13923" customFormat="1" ht="13" x14ac:dyDescent="0.15"/>
    <row r="13924" customFormat="1" ht="13" x14ac:dyDescent="0.15"/>
    <row r="13925" customFormat="1" ht="13" x14ac:dyDescent="0.15"/>
    <row r="13926" customFormat="1" ht="13" x14ac:dyDescent="0.15"/>
    <row r="13927" customFormat="1" ht="13" x14ac:dyDescent="0.15"/>
    <row r="13928" customFormat="1" ht="13" x14ac:dyDescent="0.15"/>
    <row r="13929" customFormat="1" ht="13" x14ac:dyDescent="0.15"/>
    <row r="13930" customFormat="1" ht="13" x14ac:dyDescent="0.15"/>
    <row r="13931" customFormat="1" ht="13" x14ac:dyDescent="0.15"/>
    <row r="13932" customFormat="1" ht="13" x14ac:dyDescent="0.15"/>
    <row r="13933" customFormat="1" ht="13" x14ac:dyDescent="0.15"/>
    <row r="13934" customFormat="1" ht="13" x14ac:dyDescent="0.15"/>
    <row r="13935" customFormat="1" ht="13" x14ac:dyDescent="0.15"/>
    <row r="13936" customFormat="1" ht="13" x14ac:dyDescent="0.15"/>
    <row r="13937" customFormat="1" ht="13" x14ac:dyDescent="0.15"/>
    <row r="13938" customFormat="1" ht="13" x14ac:dyDescent="0.15"/>
    <row r="13939" customFormat="1" ht="13" x14ac:dyDescent="0.15"/>
    <row r="13940" customFormat="1" ht="13" x14ac:dyDescent="0.15"/>
    <row r="13941" customFormat="1" ht="13" x14ac:dyDescent="0.15"/>
    <row r="13942" customFormat="1" ht="13" x14ac:dyDescent="0.15"/>
    <row r="13943" customFormat="1" ht="13" x14ac:dyDescent="0.15"/>
    <row r="13944" customFormat="1" ht="13" x14ac:dyDescent="0.15"/>
    <row r="13945" customFormat="1" ht="13" x14ac:dyDescent="0.15"/>
    <row r="13946" customFormat="1" ht="13" x14ac:dyDescent="0.15"/>
    <row r="13947" customFormat="1" ht="13" x14ac:dyDescent="0.15"/>
    <row r="13948" customFormat="1" ht="13" x14ac:dyDescent="0.15"/>
    <row r="13949" customFormat="1" ht="13" x14ac:dyDescent="0.15"/>
    <row r="13950" customFormat="1" ht="13" x14ac:dyDescent="0.15"/>
    <row r="13951" customFormat="1" ht="13" x14ac:dyDescent="0.15"/>
    <row r="13952" customFormat="1" ht="13" x14ac:dyDescent="0.15"/>
    <row r="13953" customFormat="1" ht="13" x14ac:dyDescent="0.15"/>
    <row r="13954" customFormat="1" ht="13" x14ac:dyDescent="0.15"/>
    <row r="13955" customFormat="1" ht="13" x14ac:dyDescent="0.15"/>
    <row r="13956" customFormat="1" ht="13" x14ac:dyDescent="0.15"/>
    <row r="13957" customFormat="1" ht="13" x14ac:dyDescent="0.15"/>
    <row r="13958" customFormat="1" ht="13" x14ac:dyDescent="0.15"/>
    <row r="13959" customFormat="1" ht="13" x14ac:dyDescent="0.15"/>
    <row r="13960" customFormat="1" ht="13" x14ac:dyDescent="0.15"/>
    <row r="13961" customFormat="1" ht="13" x14ac:dyDescent="0.15"/>
    <row r="13962" customFormat="1" ht="13" x14ac:dyDescent="0.15"/>
    <row r="13963" customFormat="1" ht="13" x14ac:dyDescent="0.15"/>
    <row r="13964" customFormat="1" ht="13" x14ac:dyDescent="0.15"/>
    <row r="13965" customFormat="1" ht="13" x14ac:dyDescent="0.15"/>
    <row r="13966" customFormat="1" ht="13" x14ac:dyDescent="0.15"/>
    <row r="13967" customFormat="1" ht="13" x14ac:dyDescent="0.15"/>
    <row r="13968" customFormat="1" ht="13" x14ac:dyDescent="0.15"/>
    <row r="13969" customFormat="1" ht="13" x14ac:dyDescent="0.15"/>
    <row r="13970" customFormat="1" ht="13" x14ac:dyDescent="0.15"/>
    <row r="13971" customFormat="1" ht="13" x14ac:dyDescent="0.15"/>
    <row r="13972" customFormat="1" ht="13" x14ac:dyDescent="0.15"/>
    <row r="13973" customFormat="1" ht="13" x14ac:dyDescent="0.15"/>
    <row r="13974" customFormat="1" ht="13" x14ac:dyDescent="0.15"/>
    <row r="13975" customFormat="1" ht="13" x14ac:dyDescent="0.15"/>
    <row r="13976" customFormat="1" ht="13" x14ac:dyDescent="0.15"/>
    <row r="13977" customFormat="1" ht="13" x14ac:dyDescent="0.15"/>
    <row r="13978" customFormat="1" ht="13" x14ac:dyDescent="0.15"/>
    <row r="13979" customFormat="1" ht="13" x14ac:dyDescent="0.15"/>
    <row r="13980" customFormat="1" ht="13" x14ac:dyDescent="0.15"/>
    <row r="13981" customFormat="1" ht="13" x14ac:dyDescent="0.15"/>
    <row r="13982" customFormat="1" ht="13" x14ac:dyDescent="0.15"/>
    <row r="13983" customFormat="1" ht="13" x14ac:dyDescent="0.15"/>
    <row r="13984" customFormat="1" ht="13" x14ac:dyDescent="0.15"/>
    <row r="13985" customFormat="1" ht="13" x14ac:dyDescent="0.15"/>
    <row r="13986" customFormat="1" ht="13" x14ac:dyDescent="0.15"/>
    <row r="13987" customFormat="1" ht="13" x14ac:dyDescent="0.15"/>
    <row r="13988" customFormat="1" ht="13" x14ac:dyDescent="0.15"/>
    <row r="13989" customFormat="1" ht="13" x14ac:dyDescent="0.15"/>
    <row r="13990" customFormat="1" ht="13" x14ac:dyDescent="0.15"/>
    <row r="13991" customFormat="1" ht="13" x14ac:dyDescent="0.15"/>
    <row r="13992" customFormat="1" ht="13" x14ac:dyDescent="0.15"/>
    <row r="13993" customFormat="1" ht="13" x14ac:dyDescent="0.15"/>
    <row r="13994" customFormat="1" ht="13" x14ac:dyDescent="0.15"/>
    <row r="13995" customFormat="1" ht="13" x14ac:dyDescent="0.15"/>
    <row r="13996" customFormat="1" ht="13" x14ac:dyDescent="0.15"/>
    <row r="13997" customFormat="1" ht="13" x14ac:dyDescent="0.15"/>
    <row r="13998" customFormat="1" ht="13" x14ac:dyDescent="0.15"/>
    <row r="13999" customFormat="1" ht="13" x14ac:dyDescent="0.15"/>
    <row r="14000" customFormat="1" ht="13" x14ac:dyDescent="0.15"/>
    <row r="14001" customFormat="1" ht="13" x14ac:dyDescent="0.15"/>
    <row r="14002" customFormat="1" ht="13" x14ac:dyDescent="0.15"/>
    <row r="14003" customFormat="1" ht="13" x14ac:dyDescent="0.15"/>
    <row r="14004" customFormat="1" ht="13" x14ac:dyDescent="0.15"/>
    <row r="14005" customFormat="1" ht="13" x14ac:dyDescent="0.15"/>
    <row r="14006" customFormat="1" ht="13" x14ac:dyDescent="0.15"/>
    <row r="14007" customFormat="1" ht="13" x14ac:dyDescent="0.15"/>
    <row r="14008" customFormat="1" ht="13" x14ac:dyDescent="0.15"/>
    <row r="14009" customFormat="1" ht="13" x14ac:dyDescent="0.15"/>
    <row r="14010" customFormat="1" ht="13" x14ac:dyDescent="0.15"/>
    <row r="14011" customFormat="1" ht="13" x14ac:dyDescent="0.15"/>
    <row r="14012" customFormat="1" ht="13" x14ac:dyDescent="0.15"/>
    <row r="14013" customFormat="1" ht="13" x14ac:dyDescent="0.15"/>
    <row r="14014" customFormat="1" ht="13" x14ac:dyDescent="0.15"/>
    <row r="14015" customFormat="1" ht="13" x14ac:dyDescent="0.15"/>
    <row r="14016" customFormat="1" ht="13" x14ac:dyDescent="0.15"/>
    <row r="14017" customFormat="1" ht="13" x14ac:dyDescent="0.15"/>
    <row r="14018" customFormat="1" ht="13" x14ac:dyDescent="0.15"/>
    <row r="14019" customFormat="1" ht="13" x14ac:dyDescent="0.15"/>
    <row r="14020" customFormat="1" ht="13" x14ac:dyDescent="0.15"/>
    <row r="14021" customFormat="1" ht="13" x14ac:dyDescent="0.15"/>
    <row r="14022" customFormat="1" ht="13" x14ac:dyDescent="0.15"/>
    <row r="14023" customFormat="1" ht="13" x14ac:dyDescent="0.15"/>
    <row r="14024" customFormat="1" ht="13" x14ac:dyDescent="0.15"/>
    <row r="14025" customFormat="1" ht="13" x14ac:dyDescent="0.15"/>
    <row r="14026" customFormat="1" ht="13" x14ac:dyDescent="0.15"/>
    <row r="14027" customFormat="1" ht="13" x14ac:dyDescent="0.15"/>
    <row r="14028" customFormat="1" ht="13" x14ac:dyDescent="0.15"/>
    <row r="14029" customFormat="1" ht="13" x14ac:dyDescent="0.15"/>
    <row r="14030" customFormat="1" ht="13" x14ac:dyDescent="0.15"/>
    <row r="14031" customFormat="1" ht="13" x14ac:dyDescent="0.15"/>
    <row r="14032" customFormat="1" ht="13" x14ac:dyDescent="0.15"/>
    <row r="14033" customFormat="1" ht="13" x14ac:dyDescent="0.15"/>
    <row r="14034" customFormat="1" ht="13" x14ac:dyDescent="0.15"/>
    <row r="14035" customFormat="1" ht="13" x14ac:dyDescent="0.15"/>
    <row r="14036" customFormat="1" ht="13" x14ac:dyDescent="0.15"/>
    <row r="14037" customFormat="1" ht="13" x14ac:dyDescent="0.15"/>
    <row r="14038" customFormat="1" ht="13" x14ac:dyDescent="0.15"/>
    <row r="14039" customFormat="1" ht="13" x14ac:dyDescent="0.15"/>
    <row r="14040" customFormat="1" ht="13" x14ac:dyDescent="0.15"/>
    <row r="14041" customFormat="1" ht="13" x14ac:dyDescent="0.15"/>
    <row r="14042" customFormat="1" ht="13" x14ac:dyDescent="0.15"/>
    <row r="14043" customFormat="1" ht="13" x14ac:dyDescent="0.15"/>
    <row r="14044" customFormat="1" ht="13" x14ac:dyDescent="0.15"/>
    <row r="14045" customFormat="1" ht="13" x14ac:dyDescent="0.15"/>
    <row r="14046" customFormat="1" ht="13" x14ac:dyDescent="0.15"/>
    <row r="14047" customFormat="1" ht="13" x14ac:dyDescent="0.15"/>
    <row r="14048" customFormat="1" ht="13" x14ac:dyDescent="0.15"/>
    <row r="14049" customFormat="1" ht="13" x14ac:dyDescent="0.15"/>
    <row r="14050" customFormat="1" ht="13" x14ac:dyDescent="0.15"/>
    <row r="14051" customFormat="1" ht="13" x14ac:dyDescent="0.15"/>
    <row r="14052" customFormat="1" ht="13" x14ac:dyDescent="0.15"/>
    <row r="14053" customFormat="1" ht="13" x14ac:dyDescent="0.15"/>
    <row r="14054" customFormat="1" ht="13" x14ac:dyDescent="0.15"/>
    <row r="14055" customFormat="1" ht="13" x14ac:dyDescent="0.15"/>
    <row r="14056" customFormat="1" ht="13" x14ac:dyDescent="0.15"/>
    <row r="14057" customFormat="1" ht="13" x14ac:dyDescent="0.15"/>
    <row r="14058" customFormat="1" ht="13" x14ac:dyDescent="0.15"/>
    <row r="14059" customFormat="1" ht="13" x14ac:dyDescent="0.15"/>
    <row r="14060" customFormat="1" ht="13" x14ac:dyDescent="0.15"/>
    <row r="14061" customFormat="1" ht="13" x14ac:dyDescent="0.15"/>
    <row r="14062" customFormat="1" ht="13" x14ac:dyDescent="0.15"/>
    <row r="14063" customFormat="1" ht="13" x14ac:dyDescent="0.15"/>
    <row r="14064" customFormat="1" ht="13" x14ac:dyDescent="0.15"/>
    <row r="14065" customFormat="1" ht="13" x14ac:dyDescent="0.15"/>
    <row r="14066" customFormat="1" ht="13" x14ac:dyDescent="0.15"/>
    <row r="14067" customFormat="1" ht="13" x14ac:dyDescent="0.15"/>
    <row r="14068" customFormat="1" ht="13" x14ac:dyDescent="0.15"/>
    <row r="14069" customFormat="1" ht="13" x14ac:dyDescent="0.15"/>
    <row r="14070" customFormat="1" ht="13" x14ac:dyDescent="0.15"/>
    <row r="14071" customFormat="1" ht="13" x14ac:dyDescent="0.15"/>
    <row r="14072" customFormat="1" ht="13" x14ac:dyDescent="0.15"/>
    <row r="14073" customFormat="1" ht="13" x14ac:dyDescent="0.15"/>
    <row r="14074" customFormat="1" ht="13" x14ac:dyDescent="0.15"/>
    <row r="14075" customFormat="1" ht="13" x14ac:dyDescent="0.15"/>
    <row r="14076" customFormat="1" ht="13" x14ac:dyDescent="0.15"/>
    <row r="14077" customFormat="1" ht="13" x14ac:dyDescent="0.15"/>
    <row r="14078" customFormat="1" ht="13" x14ac:dyDescent="0.15"/>
  </sheetData>
  <sheetProtection algorithmName="SHA-512" hashValue="mMYb48ia3K1WbJw3OG8x5GY0LidJBQKGwzobD0G1g8tdOcRXhCKKFG4r/3VzG+v/KWYC3k8M5ZPeI/DWv++EBw==" saltValue="6AC4lOYl9ogBhOX9FUQNHQ==" spinCount="100000" sheet="1" objects="1" scenarios="1"/>
  <pageMargins left="0.75" right="0.75" top="1" bottom="1" header="0.5" footer="0.5"/>
  <legacy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CAE377-093F-9542-95E6-14A7152DAC43}">
  <sheetPr codeName="Sheet22"/>
  <dimension ref="A1:CA96"/>
  <sheetViews>
    <sheetView zoomScaleNormal="100" zoomScalePageLayoutView="120" workbookViewId="0">
      <selection activeCell="K2" sqref="K2:K32"/>
    </sheetView>
  </sheetViews>
  <sheetFormatPr baseColWidth="10" defaultRowHeight="13" x14ac:dyDescent="0.15"/>
  <cols>
    <col min="11" max="11" width="17" bestFit="1" customWidth="1"/>
    <col min="12" max="12" width="19" bestFit="1" customWidth="1"/>
    <col min="41" max="41" width="16.33203125" bestFit="1" customWidth="1"/>
  </cols>
  <sheetData>
    <row r="1" spans="1:79" ht="75" x14ac:dyDescent="0.15">
      <c r="A1" s="292" t="s">
        <v>562</v>
      </c>
      <c r="B1" s="292" t="s">
        <v>1292</v>
      </c>
      <c r="C1" s="293" t="s">
        <v>1293</v>
      </c>
      <c r="D1" s="294" t="s">
        <v>1294</v>
      </c>
      <c r="E1" s="294" t="s">
        <v>1295</v>
      </c>
      <c r="F1" s="294" t="s">
        <v>1296</v>
      </c>
      <c r="G1" s="292" t="s">
        <v>1297</v>
      </c>
      <c r="H1" s="295" t="s">
        <v>1298</v>
      </c>
      <c r="I1" s="295" t="s">
        <v>1299</v>
      </c>
      <c r="J1" s="295" t="s">
        <v>1300</v>
      </c>
      <c r="K1" s="294" t="s">
        <v>248</v>
      </c>
      <c r="L1" s="296" t="s">
        <v>1301</v>
      </c>
      <c r="M1" s="297" t="s">
        <v>581</v>
      </c>
      <c r="N1" s="298" t="s">
        <v>1302</v>
      </c>
      <c r="O1" s="298" t="s">
        <v>468</v>
      </c>
      <c r="P1" s="298" t="s">
        <v>1303</v>
      </c>
      <c r="Q1" s="298" t="s">
        <v>1304</v>
      </c>
      <c r="R1" s="298" t="s">
        <v>1305</v>
      </c>
      <c r="S1" s="298" t="s">
        <v>1306</v>
      </c>
      <c r="T1" s="298" t="s">
        <v>1307</v>
      </c>
      <c r="U1" s="298" t="s">
        <v>1308</v>
      </c>
      <c r="V1" s="299" t="s">
        <v>1309</v>
      </c>
      <c r="W1" s="300" t="s">
        <v>1310</v>
      </c>
      <c r="X1" s="300" t="s">
        <v>1311</v>
      </c>
      <c r="Y1" s="300" t="s">
        <v>1312</v>
      </c>
      <c r="Z1" s="300" t="s">
        <v>1313</v>
      </c>
      <c r="AA1" s="300" t="s">
        <v>1314</v>
      </c>
      <c r="AB1" s="300" t="s">
        <v>1315</v>
      </c>
      <c r="AC1" s="300" t="s">
        <v>1316</v>
      </c>
      <c r="AD1" s="300" t="s">
        <v>1317</v>
      </c>
      <c r="AE1" s="301" t="s">
        <v>1318</v>
      </c>
      <c r="AF1" s="302" t="s">
        <v>1319</v>
      </c>
      <c r="AG1" s="302" t="s">
        <v>1320</v>
      </c>
      <c r="AH1" s="303" t="s">
        <v>1321</v>
      </c>
      <c r="AI1" s="303" t="s">
        <v>1322</v>
      </c>
      <c r="AJ1" s="303" t="s">
        <v>1323</v>
      </c>
      <c r="AK1" s="303" t="s">
        <v>1324</v>
      </c>
      <c r="AL1" s="304" t="s">
        <v>1325</v>
      </c>
      <c r="AM1" s="304" t="s">
        <v>1326</v>
      </c>
      <c r="AN1" s="304" t="s">
        <v>1327</v>
      </c>
      <c r="AO1" s="305" t="s">
        <v>1328</v>
      </c>
      <c r="AP1" s="306" t="s">
        <v>1329</v>
      </c>
      <c r="AQ1" s="306" t="s">
        <v>1330</v>
      </c>
      <c r="AR1" s="307" t="s">
        <v>1331</v>
      </c>
      <c r="AS1" s="308" t="s">
        <v>1332</v>
      </c>
      <c r="AT1" s="309" t="s">
        <v>1333</v>
      </c>
      <c r="AU1" s="310" t="s">
        <v>1334</v>
      </c>
      <c r="AV1" s="310" t="s">
        <v>1335</v>
      </c>
      <c r="AW1" s="310" t="s">
        <v>1336</v>
      </c>
      <c r="AX1" s="311" t="s">
        <v>1337</v>
      </c>
      <c r="AY1" s="312" t="s">
        <v>1338</v>
      </c>
      <c r="AZ1" s="313" t="s">
        <v>1339</v>
      </c>
      <c r="BA1" s="314" t="s">
        <v>1340</v>
      </c>
      <c r="BB1" s="313" t="s">
        <v>1341</v>
      </c>
      <c r="BC1" s="314" t="s">
        <v>1342</v>
      </c>
      <c r="BD1" s="313" t="s">
        <v>1343</v>
      </c>
      <c r="BE1" s="314" t="s">
        <v>1344</v>
      </c>
      <c r="BF1" s="313" t="s">
        <v>1345</v>
      </c>
      <c r="BG1" s="315" t="s">
        <v>1346</v>
      </c>
      <c r="BH1" s="313" t="s">
        <v>1017</v>
      </c>
      <c r="BI1" s="315" t="s">
        <v>1018</v>
      </c>
      <c r="BJ1" s="313" t="s">
        <v>1347</v>
      </c>
      <c r="BK1" s="315" t="s">
        <v>1348</v>
      </c>
      <c r="BL1" s="295" t="s">
        <v>1349</v>
      </c>
      <c r="BM1" s="295" t="s">
        <v>1350</v>
      </c>
      <c r="BN1" s="295" t="s">
        <v>1351</v>
      </c>
      <c r="BO1" s="295" t="s">
        <v>1352</v>
      </c>
      <c r="BP1" s="293" t="s">
        <v>1211</v>
      </c>
      <c r="BQ1" s="295" t="s">
        <v>1014</v>
      </c>
      <c r="BR1" s="295" t="s">
        <v>1015</v>
      </c>
      <c r="BS1" s="295" t="s">
        <v>1016</v>
      </c>
      <c r="BT1" s="293" t="s">
        <v>1353</v>
      </c>
      <c r="BU1" s="293" t="s">
        <v>1354</v>
      </c>
      <c r="BV1" s="295" t="s">
        <v>1355</v>
      </c>
      <c r="BW1" s="295" t="s">
        <v>1356</v>
      </c>
      <c r="BX1" s="316" t="s">
        <v>1357</v>
      </c>
      <c r="BY1" s="293" t="s">
        <v>1358</v>
      </c>
      <c r="BZ1" s="295" t="s">
        <v>1359</v>
      </c>
      <c r="CA1" s="292" t="s">
        <v>1360</v>
      </c>
    </row>
    <row r="2" spans="1:79" ht="13" customHeight="1" x14ac:dyDescent="0.15">
      <c r="A2" s="323">
        <v>10932</v>
      </c>
      <c r="B2" s="324">
        <v>42566</v>
      </c>
      <c r="C2" s="325" t="s">
        <v>1186</v>
      </c>
      <c r="D2" s="323" t="s">
        <v>169</v>
      </c>
      <c r="E2" s="323"/>
      <c r="F2" s="323" t="s">
        <v>1212</v>
      </c>
      <c r="G2" s="324">
        <v>42475</v>
      </c>
      <c r="H2" s="326" t="s">
        <v>126</v>
      </c>
      <c r="I2" s="326" t="s">
        <v>971</v>
      </c>
      <c r="J2" s="326">
        <v>1</v>
      </c>
      <c r="K2" s="323" t="s">
        <v>940</v>
      </c>
      <c r="L2" s="323" t="s">
        <v>1668</v>
      </c>
      <c r="M2" s="321">
        <v>102.72727272727272</v>
      </c>
      <c r="N2" s="321">
        <v>24.09090909090909</v>
      </c>
      <c r="O2" s="323"/>
      <c r="P2" s="323"/>
      <c r="Q2" s="151"/>
      <c r="R2" s="151"/>
      <c r="S2" s="151"/>
      <c r="T2" s="151"/>
      <c r="U2" s="151"/>
      <c r="V2" s="151"/>
      <c r="W2" s="151"/>
      <c r="X2" s="151"/>
      <c r="Y2" s="151"/>
      <c r="Z2" s="151"/>
      <c r="AA2" s="151"/>
      <c r="AB2" s="151"/>
      <c r="AC2" s="151"/>
      <c r="AD2" s="151"/>
      <c r="AE2" s="151"/>
      <c r="AF2" s="151"/>
      <c r="AG2" s="151"/>
      <c r="AH2" s="151"/>
      <c r="AI2" s="151"/>
      <c r="AJ2" s="151"/>
      <c r="AK2" s="151"/>
      <c r="AL2" s="151"/>
      <c r="AM2" s="151"/>
      <c r="AN2" s="151"/>
      <c r="AO2" s="323" t="s">
        <v>1379</v>
      </c>
      <c r="AP2" s="326" t="s">
        <v>971</v>
      </c>
      <c r="AQ2" s="326"/>
      <c r="AR2" s="326"/>
      <c r="AS2" s="327"/>
      <c r="AT2" s="326">
        <v>16</v>
      </c>
      <c r="AU2" s="326"/>
      <c r="AV2" s="326"/>
      <c r="AW2" s="326"/>
      <c r="AX2" s="326" t="s">
        <v>997</v>
      </c>
      <c r="AY2" s="323"/>
      <c r="AZ2" s="326">
        <v>0</v>
      </c>
      <c r="BA2" s="326">
        <v>0</v>
      </c>
      <c r="BB2" s="326">
        <v>0</v>
      </c>
      <c r="BC2" s="326">
        <v>0</v>
      </c>
      <c r="BD2" s="326">
        <v>0</v>
      </c>
      <c r="BE2" s="326">
        <v>0</v>
      </c>
      <c r="BF2" s="326">
        <v>0</v>
      </c>
      <c r="BG2" s="326">
        <v>0</v>
      </c>
      <c r="BH2" s="326">
        <v>0</v>
      </c>
      <c r="BI2" s="326">
        <v>0</v>
      </c>
      <c r="BJ2" s="326">
        <v>0</v>
      </c>
      <c r="BK2" s="326">
        <v>0</v>
      </c>
      <c r="BL2" s="326"/>
      <c r="BM2" s="326" t="s">
        <v>971</v>
      </c>
      <c r="BN2" s="326"/>
      <c r="BO2" s="326" t="s">
        <v>971</v>
      </c>
      <c r="BP2" s="321">
        <v>174.43636363636361</v>
      </c>
      <c r="BQ2" s="326"/>
      <c r="BR2" s="326"/>
      <c r="BS2" s="328">
        <v>42551</v>
      </c>
      <c r="BT2" s="323"/>
      <c r="BU2" s="329"/>
      <c r="BV2" s="326"/>
      <c r="BW2" s="326" t="s">
        <v>1380</v>
      </c>
      <c r="BX2" s="326"/>
      <c r="BY2" s="329" t="s">
        <v>1669</v>
      </c>
      <c r="BZ2" s="330" t="s">
        <v>1670</v>
      </c>
      <c r="CA2" s="329" t="s">
        <v>89</v>
      </c>
    </row>
    <row r="3" spans="1:79" ht="13" customHeight="1" x14ac:dyDescent="0.15">
      <c r="A3" s="323">
        <v>11456</v>
      </c>
      <c r="B3" s="324">
        <v>42566</v>
      </c>
      <c r="C3" s="325" t="s">
        <v>1186</v>
      </c>
      <c r="D3" s="323" t="s">
        <v>169</v>
      </c>
      <c r="E3" s="323"/>
      <c r="F3" s="323" t="s">
        <v>1212</v>
      </c>
      <c r="G3" s="324">
        <v>42551</v>
      </c>
      <c r="H3" s="326" t="s">
        <v>126</v>
      </c>
      <c r="I3" s="326" t="s">
        <v>971</v>
      </c>
      <c r="J3" s="326">
        <v>2</v>
      </c>
      <c r="K3" s="323" t="s">
        <v>386</v>
      </c>
      <c r="L3" s="323" t="s">
        <v>1381</v>
      </c>
      <c r="M3" s="321">
        <v>121.03636363636362</v>
      </c>
      <c r="N3" s="321">
        <v>23.309090909090909</v>
      </c>
      <c r="O3" s="323"/>
      <c r="P3" s="323"/>
      <c r="Q3" s="151"/>
      <c r="R3" s="151"/>
      <c r="S3" s="151"/>
      <c r="T3" s="151"/>
      <c r="U3" s="151"/>
      <c r="V3" s="151"/>
      <c r="W3" s="151"/>
      <c r="X3" s="151"/>
      <c r="Y3" s="151"/>
      <c r="Z3" s="151"/>
      <c r="AA3" s="151"/>
      <c r="AB3" s="151"/>
      <c r="AC3" s="151"/>
      <c r="AD3" s="151"/>
      <c r="AE3" s="151"/>
      <c r="AF3" s="151"/>
      <c r="AG3" s="151"/>
      <c r="AH3" s="151"/>
      <c r="AI3" s="151"/>
      <c r="AJ3" s="151"/>
      <c r="AK3" s="151"/>
      <c r="AL3" s="151"/>
      <c r="AM3" s="151"/>
      <c r="AN3" s="151"/>
      <c r="AO3" s="323" t="s">
        <v>1379</v>
      </c>
      <c r="AP3" s="326" t="s">
        <v>971</v>
      </c>
      <c r="AQ3" s="326"/>
      <c r="AR3" s="326"/>
      <c r="AS3" s="327"/>
      <c r="AT3" s="326">
        <v>9.5</v>
      </c>
      <c r="AU3" s="326"/>
      <c r="AV3" s="326"/>
      <c r="AW3" s="326"/>
      <c r="AX3" s="326" t="s">
        <v>997</v>
      </c>
      <c r="AY3" s="323"/>
      <c r="AZ3" s="326">
        <v>0</v>
      </c>
      <c r="BA3" s="326">
        <v>0</v>
      </c>
      <c r="BB3" s="326">
        <v>0</v>
      </c>
      <c r="BC3" s="326">
        <v>0</v>
      </c>
      <c r="BD3" s="326">
        <v>0</v>
      </c>
      <c r="BE3" s="326">
        <v>0</v>
      </c>
      <c r="BF3" s="326">
        <v>0</v>
      </c>
      <c r="BG3" s="326">
        <v>0</v>
      </c>
      <c r="BH3" s="326">
        <v>0</v>
      </c>
      <c r="BI3" s="326">
        <v>0</v>
      </c>
      <c r="BJ3" s="326">
        <v>0</v>
      </c>
      <c r="BK3" s="326">
        <v>0</v>
      </c>
      <c r="BL3" s="326"/>
      <c r="BM3" s="326" t="s">
        <v>971</v>
      </c>
      <c r="BN3" s="326">
        <v>12</v>
      </c>
      <c r="BO3" s="326" t="s">
        <v>971</v>
      </c>
      <c r="BP3" s="151"/>
      <c r="BQ3" s="326"/>
      <c r="BR3" s="326"/>
      <c r="BS3" s="326"/>
      <c r="BT3" s="329"/>
      <c r="BU3" s="329"/>
      <c r="BV3" s="326"/>
      <c r="BW3" s="326" t="s">
        <v>1380</v>
      </c>
      <c r="BX3" s="326"/>
      <c r="BY3" s="323"/>
      <c r="BZ3" s="331" t="s">
        <v>1382</v>
      </c>
      <c r="CA3" s="329" t="s">
        <v>89</v>
      </c>
    </row>
    <row r="4" spans="1:79" ht="13" customHeight="1" x14ac:dyDescent="0.15">
      <c r="A4" s="323">
        <v>11802</v>
      </c>
      <c r="B4" s="332">
        <v>42567</v>
      </c>
      <c r="C4" s="325" t="s">
        <v>1186</v>
      </c>
      <c r="D4" s="323" t="s">
        <v>169</v>
      </c>
      <c r="E4" s="323"/>
      <c r="F4" s="323" t="s">
        <v>1212</v>
      </c>
      <c r="G4" s="333">
        <v>42567</v>
      </c>
      <c r="H4" s="326" t="s">
        <v>126</v>
      </c>
      <c r="I4" s="326" t="s">
        <v>971</v>
      </c>
      <c r="J4" s="326">
        <v>3</v>
      </c>
      <c r="K4" s="323" t="s">
        <v>899</v>
      </c>
      <c r="L4" s="323" t="s">
        <v>1383</v>
      </c>
      <c r="M4" s="321">
        <v>124</v>
      </c>
      <c r="N4" s="321">
        <v>22.654545454545453</v>
      </c>
      <c r="O4" s="323"/>
      <c r="P4" s="323"/>
      <c r="Q4" s="151"/>
      <c r="R4" s="151"/>
      <c r="S4" s="151"/>
      <c r="T4" s="151"/>
      <c r="U4" s="151"/>
      <c r="V4" s="151"/>
      <c r="W4" s="151"/>
      <c r="X4" s="151"/>
      <c r="Y4" s="151"/>
      <c r="Z4" s="151"/>
      <c r="AA4" s="151"/>
      <c r="AB4" s="151"/>
      <c r="AC4" s="151"/>
      <c r="AD4" s="151"/>
      <c r="AE4" s="151"/>
      <c r="AF4" s="151"/>
      <c r="AG4" s="151"/>
      <c r="AH4" s="151"/>
      <c r="AI4" s="151"/>
      <c r="AJ4" s="151"/>
      <c r="AK4" s="151"/>
      <c r="AL4" s="151"/>
      <c r="AM4" s="151"/>
      <c r="AN4" s="151"/>
      <c r="AO4" s="323" t="s">
        <v>1379</v>
      </c>
      <c r="AP4" s="326" t="s">
        <v>971</v>
      </c>
      <c r="AQ4" s="326"/>
      <c r="AR4" s="326"/>
      <c r="AS4" s="327"/>
      <c r="AT4" s="326">
        <v>7.5</v>
      </c>
      <c r="AU4" s="326"/>
      <c r="AV4" s="326"/>
      <c r="AW4" s="326"/>
      <c r="AX4" s="326" t="s">
        <v>971</v>
      </c>
      <c r="AY4" s="323"/>
      <c r="AZ4" s="326">
        <v>0</v>
      </c>
      <c r="BA4" s="326">
        <v>0</v>
      </c>
      <c r="BB4" s="326">
        <v>0</v>
      </c>
      <c r="BC4" s="326">
        <v>0</v>
      </c>
      <c r="BD4" s="326">
        <v>0</v>
      </c>
      <c r="BE4" s="326">
        <v>0</v>
      </c>
      <c r="BF4" s="326">
        <v>0</v>
      </c>
      <c r="BG4" s="326">
        <v>0</v>
      </c>
      <c r="BH4" s="326">
        <v>0</v>
      </c>
      <c r="BI4" s="326">
        <v>0</v>
      </c>
      <c r="BJ4" s="326">
        <v>0</v>
      </c>
      <c r="BK4" s="326">
        <v>0</v>
      </c>
      <c r="BL4" s="326"/>
      <c r="BM4" s="326" t="s">
        <v>971</v>
      </c>
      <c r="BN4" s="326"/>
      <c r="BO4" s="326" t="s">
        <v>971</v>
      </c>
      <c r="BP4" s="151"/>
      <c r="BQ4" s="326"/>
      <c r="BR4" s="326"/>
      <c r="BS4" s="326"/>
      <c r="BT4" s="323"/>
      <c r="BU4" s="329"/>
      <c r="BV4" s="326"/>
      <c r="BW4" s="326" t="s">
        <v>1380</v>
      </c>
      <c r="BX4" s="326">
        <v>1</v>
      </c>
      <c r="BY4" s="323"/>
      <c r="BZ4" s="331" t="s">
        <v>1384</v>
      </c>
      <c r="CA4" s="329" t="s">
        <v>184</v>
      </c>
    </row>
    <row r="5" spans="1:79" ht="13" customHeight="1" x14ac:dyDescent="0.15">
      <c r="A5" s="323">
        <v>13030</v>
      </c>
      <c r="B5" s="324">
        <v>42566</v>
      </c>
      <c r="C5" s="325" t="s">
        <v>1186</v>
      </c>
      <c r="D5" s="323" t="s">
        <v>169</v>
      </c>
      <c r="E5" s="323"/>
      <c r="F5" s="323" t="s">
        <v>1212</v>
      </c>
      <c r="G5" s="324">
        <v>42551</v>
      </c>
      <c r="H5" s="326" t="s">
        <v>126</v>
      </c>
      <c r="I5" s="326" t="s">
        <v>1385</v>
      </c>
      <c r="J5" s="326">
        <v>4</v>
      </c>
      <c r="K5" s="323" t="s">
        <v>900</v>
      </c>
      <c r="L5" s="323" t="s">
        <v>1386</v>
      </c>
      <c r="M5" s="321">
        <v>106.86363636363635</v>
      </c>
      <c r="N5" s="321">
        <v>21.727272727272723</v>
      </c>
      <c r="O5" s="323"/>
      <c r="P5" s="323"/>
      <c r="Q5" s="151"/>
      <c r="R5" s="151"/>
      <c r="S5" s="151"/>
      <c r="T5" s="151"/>
      <c r="U5" s="151"/>
      <c r="V5" s="151"/>
      <c r="W5" s="151"/>
      <c r="X5" s="151"/>
      <c r="Y5" s="151"/>
      <c r="Z5" s="151"/>
      <c r="AA5" s="151"/>
      <c r="AB5" s="151"/>
      <c r="AC5" s="151"/>
      <c r="AD5" s="151"/>
      <c r="AE5" s="151"/>
      <c r="AF5" s="151"/>
      <c r="AG5" s="151"/>
      <c r="AH5" s="151"/>
      <c r="AI5" s="151"/>
      <c r="AJ5" s="151"/>
      <c r="AK5" s="151"/>
      <c r="AL5" s="151"/>
      <c r="AM5" s="151"/>
      <c r="AN5" s="151"/>
      <c r="AO5" s="323" t="s">
        <v>1379</v>
      </c>
      <c r="AP5" s="326" t="s">
        <v>971</v>
      </c>
      <c r="AQ5" s="326"/>
      <c r="AR5" s="326"/>
      <c r="AS5" s="327"/>
      <c r="AT5" s="326">
        <v>11</v>
      </c>
      <c r="AU5" s="326"/>
      <c r="AV5" s="326"/>
      <c r="AW5" s="326"/>
      <c r="AX5" s="326" t="s">
        <v>971</v>
      </c>
      <c r="AY5" s="323"/>
      <c r="AZ5" s="326">
        <v>0</v>
      </c>
      <c r="BA5" s="326">
        <v>0</v>
      </c>
      <c r="BB5" s="326">
        <v>0</v>
      </c>
      <c r="BC5" s="326">
        <v>0</v>
      </c>
      <c r="BD5" s="326">
        <v>0</v>
      </c>
      <c r="BE5" s="326">
        <v>0</v>
      </c>
      <c r="BF5" s="326">
        <v>0</v>
      </c>
      <c r="BG5" s="326">
        <v>0</v>
      </c>
      <c r="BH5" s="326">
        <v>0</v>
      </c>
      <c r="BI5" s="326">
        <v>0</v>
      </c>
      <c r="BJ5" s="326">
        <v>0</v>
      </c>
      <c r="BK5" s="326">
        <v>0</v>
      </c>
      <c r="BL5" s="326"/>
      <c r="BM5" s="326" t="s">
        <v>971</v>
      </c>
      <c r="BN5" s="326"/>
      <c r="BO5" s="326" t="s">
        <v>971</v>
      </c>
      <c r="BP5" s="151"/>
      <c r="BQ5" s="326"/>
      <c r="BR5" s="326"/>
      <c r="BS5" s="326"/>
      <c r="BT5" s="334"/>
      <c r="BU5" s="329"/>
      <c r="BV5" s="326"/>
      <c r="BW5" s="326" t="s">
        <v>1380</v>
      </c>
      <c r="BX5" s="326">
        <v>1</v>
      </c>
      <c r="BY5" s="323"/>
      <c r="BZ5" s="331" t="s">
        <v>1387</v>
      </c>
      <c r="CA5" s="329" t="s">
        <v>89</v>
      </c>
    </row>
    <row r="6" spans="1:79" ht="13" customHeight="1" x14ac:dyDescent="0.15">
      <c r="A6" s="323">
        <v>1477</v>
      </c>
      <c r="B6" s="324">
        <v>42567</v>
      </c>
      <c r="C6" s="325" t="s">
        <v>1186</v>
      </c>
      <c r="D6" s="323" t="s">
        <v>169</v>
      </c>
      <c r="E6" s="323"/>
      <c r="F6" s="323" t="s">
        <v>1212</v>
      </c>
      <c r="G6" s="324">
        <v>42551</v>
      </c>
      <c r="H6" s="326" t="s">
        <v>126</v>
      </c>
      <c r="I6" s="326" t="s">
        <v>971</v>
      </c>
      <c r="J6" s="326">
        <v>5</v>
      </c>
      <c r="K6" s="323" t="s">
        <v>498</v>
      </c>
      <c r="L6" s="323" t="s">
        <v>1158</v>
      </c>
      <c r="M6" s="321">
        <v>139.38181818181818</v>
      </c>
      <c r="N6" s="321">
        <v>22.472727272727269</v>
      </c>
      <c r="O6" s="323"/>
      <c r="P6" s="323"/>
      <c r="Q6" s="151"/>
      <c r="R6" s="151"/>
      <c r="S6" s="151"/>
      <c r="T6" s="151"/>
      <c r="U6" s="151"/>
      <c r="V6" s="151"/>
      <c r="W6" s="151"/>
      <c r="X6" s="151"/>
      <c r="Y6" s="151"/>
      <c r="Z6" s="151"/>
      <c r="AA6" s="151"/>
      <c r="AB6" s="151"/>
      <c r="AC6" s="151"/>
      <c r="AD6" s="151"/>
      <c r="AE6" s="151"/>
      <c r="AF6" s="151"/>
      <c r="AG6" s="151"/>
      <c r="AH6" s="151"/>
      <c r="AI6" s="151"/>
      <c r="AJ6" s="151"/>
      <c r="AK6" s="151"/>
      <c r="AL6" s="151"/>
      <c r="AM6" s="151"/>
      <c r="AN6" s="151"/>
      <c r="AO6" s="323" t="s">
        <v>1379</v>
      </c>
      <c r="AP6" s="326" t="s">
        <v>971</v>
      </c>
      <c r="AQ6" s="326"/>
      <c r="AR6" s="326"/>
      <c r="AS6" s="327"/>
      <c r="AT6" s="326">
        <v>11.6</v>
      </c>
      <c r="AU6" s="326"/>
      <c r="AV6" s="326"/>
      <c r="AW6" s="326"/>
      <c r="AX6" s="326" t="s">
        <v>971</v>
      </c>
      <c r="AY6" s="323"/>
      <c r="AZ6" s="326">
        <v>0</v>
      </c>
      <c r="BA6" s="326">
        <v>0</v>
      </c>
      <c r="BB6" s="326">
        <v>0</v>
      </c>
      <c r="BC6" s="326">
        <v>0</v>
      </c>
      <c r="BD6" s="326">
        <v>0</v>
      </c>
      <c r="BE6" s="326">
        <v>0</v>
      </c>
      <c r="BF6" s="326">
        <v>0</v>
      </c>
      <c r="BG6" s="326">
        <v>0</v>
      </c>
      <c r="BH6" s="326">
        <v>0</v>
      </c>
      <c r="BI6" s="326">
        <v>0</v>
      </c>
      <c r="BJ6" s="326">
        <v>0</v>
      </c>
      <c r="BK6" s="326">
        <v>0</v>
      </c>
      <c r="BL6" s="326"/>
      <c r="BM6" s="326" t="s">
        <v>971</v>
      </c>
      <c r="BN6" s="326"/>
      <c r="BO6" s="326" t="s">
        <v>971</v>
      </c>
      <c r="BP6" s="151"/>
      <c r="BQ6" s="326"/>
      <c r="BR6" s="326"/>
      <c r="BS6" s="326"/>
      <c r="BT6" s="329"/>
      <c r="BU6" s="329"/>
      <c r="BV6" s="326"/>
      <c r="BW6" s="326" t="s">
        <v>1380</v>
      </c>
      <c r="BX6" s="326"/>
      <c r="BY6" s="323"/>
      <c r="BZ6" s="331" t="s">
        <v>1388</v>
      </c>
      <c r="CA6" s="323" t="s">
        <v>184</v>
      </c>
    </row>
    <row r="7" spans="1:79" ht="13" customHeight="1" x14ac:dyDescent="0.15">
      <c r="A7" s="323">
        <v>13068</v>
      </c>
      <c r="B7" s="324">
        <v>42566</v>
      </c>
      <c r="C7" s="325" t="s">
        <v>1186</v>
      </c>
      <c r="D7" s="323" t="s">
        <v>169</v>
      </c>
      <c r="E7" s="323"/>
      <c r="F7" s="323" t="s">
        <v>1212</v>
      </c>
      <c r="G7" s="324">
        <v>42551</v>
      </c>
      <c r="H7" s="326" t="s">
        <v>971</v>
      </c>
      <c r="I7" s="326" t="s">
        <v>1167</v>
      </c>
      <c r="J7" s="326">
        <v>6</v>
      </c>
      <c r="K7" s="323" t="s">
        <v>901</v>
      </c>
      <c r="L7" s="323" t="s">
        <v>1389</v>
      </c>
      <c r="M7" s="321">
        <v>183.6090909090909</v>
      </c>
      <c r="N7" s="321">
        <v>29.999999999999996</v>
      </c>
      <c r="O7" s="323"/>
      <c r="P7" s="323"/>
      <c r="Q7" s="151"/>
      <c r="R7" s="151"/>
      <c r="S7" s="151"/>
      <c r="T7" s="151"/>
      <c r="U7" s="151"/>
      <c r="V7" s="151"/>
      <c r="W7" s="151"/>
      <c r="X7" s="151"/>
      <c r="Y7" s="151"/>
      <c r="Z7" s="151"/>
      <c r="AA7" s="151"/>
      <c r="AB7" s="151"/>
      <c r="AC7" s="151"/>
      <c r="AD7" s="151"/>
      <c r="AE7" s="151"/>
      <c r="AF7" s="151"/>
      <c r="AG7" s="151"/>
      <c r="AH7" s="151"/>
      <c r="AI7" s="151"/>
      <c r="AJ7" s="151"/>
      <c r="AK7" s="151"/>
      <c r="AL7" s="151"/>
      <c r="AM7" s="151"/>
      <c r="AN7" s="151"/>
      <c r="AO7" s="323" t="s">
        <v>1379</v>
      </c>
      <c r="AP7" s="326" t="s">
        <v>971</v>
      </c>
      <c r="AQ7" s="326"/>
      <c r="AR7" s="326"/>
      <c r="AS7" s="327"/>
      <c r="AT7" s="326"/>
      <c r="AU7" s="326"/>
      <c r="AV7" s="326"/>
      <c r="AW7" s="326"/>
      <c r="AX7" s="326" t="s">
        <v>971</v>
      </c>
      <c r="AY7" s="323"/>
      <c r="AZ7" s="326">
        <v>20</v>
      </c>
      <c r="BA7" s="326">
        <v>0</v>
      </c>
      <c r="BB7" s="326">
        <v>0</v>
      </c>
      <c r="BC7" s="326">
        <v>0</v>
      </c>
      <c r="BD7" s="326">
        <v>0</v>
      </c>
      <c r="BE7" s="326">
        <v>0</v>
      </c>
      <c r="BF7" s="326">
        <v>0</v>
      </c>
      <c r="BG7" s="326">
        <v>0</v>
      </c>
      <c r="BH7" s="326">
        <v>0</v>
      </c>
      <c r="BI7" s="326">
        <v>0</v>
      </c>
      <c r="BJ7" s="326">
        <v>0</v>
      </c>
      <c r="BK7" s="326">
        <v>0</v>
      </c>
      <c r="BL7" s="326"/>
      <c r="BM7" s="326" t="s">
        <v>971</v>
      </c>
      <c r="BN7" s="326"/>
      <c r="BO7" s="326" t="s">
        <v>971</v>
      </c>
      <c r="BP7" s="151"/>
      <c r="BQ7" s="326"/>
      <c r="BR7" s="326"/>
      <c r="BS7" s="326"/>
      <c r="BT7" s="329"/>
      <c r="BU7" s="329"/>
      <c r="BV7" s="326"/>
      <c r="BW7" s="326" t="s">
        <v>1380</v>
      </c>
      <c r="BX7" s="326"/>
      <c r="BY7" s="323"/>
      <c r="BZ7" s="330" t="s">
        <v>1390</v>
      </c>
      <c r="CA7" s="329" t="s">
        <v>89</v>
      </c>
    </row>
    <row r="8" spans="1:79" ht="13" customHeight="1" x14ac:dyDescent="0.15">
      <c r="A8" s="323">
        <v>11118</v>
      </c>
      <c r="B8" s="324">
        <v>42568</v>
      </c>
      <c r="C8" s="325" t="s">
        <v>1186</v>
      </c>
      <c r="D8" s="323" t="s">
        <v>169</v>
      </c>
      <c r="E8" s="323"/>
      <c r="F8" s="323" t="s">
        <v>1212</v>
      </c>
      <c r="G8" s="333">
        <v>42247</v>
      </c>
      <c r="H8" s="326" t="s">
        <v>126</v>
      </c>
      <c r="I8" s="326" t="s">
        <v>971</v>
      </c>
      <c r="J8" s="326">
        <v>7</v>
      </c>
      <c r="K8" s="323" t="s">
        <v>902</v>
      </c>
      <c r="L8" s="323" t="s">
        <v>1391</v>
      </c>
      <c r="M8" s="321">
        <v>132.89999999999998</v>
      </c>
      <c r="N8" s="321">
        <v>26.981818181818181</v>
      </c>
      <c r="O8" s="323" t="s">
        <v>992</v>
      </c>
      <c r="P8" s="323">
        <v>300</v>
      </c>
      <c r="Q8" s="151">
        <v>29.9</v>
      </c>
      <c r="R8" s="151"/>
      <c r="S8" s="151"/>
      <c r="T8" s="151"/>
      <c r="U8" s="151"/>
      <c r="V8" s="151"/>
      <c r="W8" s="151"/>
      <c r="X8" s="151"/>
      <c r="Y8" s="151"/>
      <c r="Z8" s="151"/>
      <c r="AA8" s="151"/>
      <c r="AB8" s="151"/>
      <c r="AC8" s="151"/>
      <c r="AD8" s="151"/>
      <c r="AE8" s="151"/>
      <c r="AF8" s="151"/>
      <c r="AG8" s="151"/>
      <c r="AH8" s="151"/>
      <c r="AI8" s="151"/>
      <c r="AJ8" s="151"/>
      <c r="AK8" s="151"/>
      <c r="AL8" s="151"/>
      <c r="AM8" s="151"/>
      <c r="AN8" s="151"/>
      <c r="AO8" s="323" t="s">
        <v>1379</v>
      </c>
      <c r="AP8" s="326" t="s">
        <v>971</v>
      </c>
      <c r="AQ8" s="326"/>
      <c r="AR8" s="326"/>
      <c r="AS8" s="327">
        <v>10</v>
      </c>
      <c r="AT8" s="326">
        <v>12</v>
      </c>
      <c r="AU8" s="326"/>
      <c r="AV8" s="326"/>
      <c r="AW8" s="326"/>
      <c r="AX8" s="326" t="s">
        <v>997</v>
      </c>
      <c r="AY8" s="323"/>
      <c r="AZ8" s="326">
        <v>0</v>
      </c>
      <c r="BA8" s="326">
        <v>0</v>
      </c>
      <c r="BB8" s="326">
        <v>7</v>
      </c>
      <c r="BC8" s="326">
        <v>0</v>
      </c>
      <c r="BD8" s="326">
        <v>0</v>
      </c>
      <c r="BE8" s="326">
        <v>0</v>
      </c>
      <c r="BF8" s="326">
        <v>0</v>
      </c>
      <c r="BG8" s="326">
        <v>0</v>
      </c>
      <c r="BH8" s="326">
        <v>0</v>
      </c>
      <c r="BI8" s="326">
        <v>0</v>
      </c>
      <c r="BJ8" s="326">
        <v>0</v>
      </c>
      <c r="BK8" s="326">
        <v>0</v>
      </c>
      <c r="BL8" s="326"/>
      <c r="BM8" s="326" t="s">
        <v>971</v>
      </c>
      <c r="BN8" s="326"/>
      <c r="BO8" s="326" t="s">
        <v>971</v>
      </c>
      <c r="BP8" s="151"/>
      <c r="BQ8" s="326"/>
      <c r="BR8" s="326"/>
      <c r="BS8" s="326"/>
      <c r="BT8" s="329"/>
      <c r="BU8" s="329"/>
      <c r="BV8" s="326"/>
      <c r="BW8" s="326" t="s">
        <v>1380</v>
      </c>
      <c r="BX8" s="326"/>
      <c r="BY8" s="323"/>
      <c r="BZ8" s="330" t="s">
        <v>1392</v>
      </c>
      <c r="CA8" s="329" t="s">
        <v>1393</v>
      </c>
    </row>
    <row r="9" spans="1:79" ht="13" customHeight="1" x14ac:dyDescent="0.15">
      <c r="A9" s="323">
        <v>1489</v>
      </c>
      <c r="B9" s="324">
        <v>42566</v>
      </c>
      <c r="C9" s="325" t="s">
        <v>1186</v>
      </c>
      <c r="D9" s="323" t="s">
        <v>169</v>
      </c>
      <c r="E9" s="323"/>
      <c r="F9" s="323" t="s">
        <v>1212</v>
      </c>
      <c r="G9" s="324">
        <v>42551</v>
      </c>
      <c r="H9" s="326" t="s">
        <v>126</v>
      </c>
      <c r="I9" s="326" t="s">
        <v>971</v>
      </c>
      <c r="J9" s="326">
        <v>8</v>
      </c>
      <c r="K9" s="323" t="s">
        <v>903</v>
      </c>
      <c r="L9" s="323" t="s">
        <v>1158</v>
      </c>
      <c r="M9" s="321">
        <v>139.38181818181818</v>
      </c>
      <c r="N9" s="321">
        <v>22.472727272727269</v>
      </c>
      <c r="O9" s="323"/>
      <c r="P9" s="323"/>
      <c r="Q9" s="151"/>
      <c r="R9" s="151"/>
      <c r="S9" s="151"/>
      <c r="T9" s="151"/>
      <c r="U9" s="151"/>
      <c r="V9" s="151"/>
      <c r="W9" s="151"/>
      <c r="X9" s="151"/>
      <c r="Y9" s="151"/>
      <c r="Z9" s="151"/>
      <c r="AA9" s="151"/>
      <c r="AB9" s="151"/>
      <c r="AC9" s="151"/>
      <c r="AD9" s="151"/>
      <c r="AE9" s="151"/>
      <c r="AF9" s="151"/>
      <c r="AG9" s="151"/>
      <c r="AH9" s="151"/>
      <c r="AI9" s="151"/>
      <c r="AJ9" s="151"/>
      <c r="AK9" s="151"/>
      <c r="AL9" s="151"/>
      <c r="AM9" s="151"/>
      <c r="AN9" s="151"/>
      <c r="AO9" s="323" t="s">
        <v>1379</v>
      </c>
      <c r="AP9" s="326" t="s">
        <v>971</v>
      </c>
      <c r="AQ9" s="326"/>
      <c r="AR9" s="326"/>
      <c r="AS9" s="327"/>
      <c r="AT9" s="326">
        <v>11.6</v>
      </c>
      <c r="AU9" s="326"/>
      <c r="AV9" s="326"/>
      <c r="AW9" s="326"/>
      <c r="AX9" s="326" t="s">
        <v>997</v>
      </c>
      <c r="AY9" s="323"/>
      <c r="AZ9" s="326">
        <v>0</v>
      </c>
      <c r="BA9" s="326">
        <v>0</v>
      </c>
      <c r="BB9" s="326">
        <v>0</v>
      </c>
      <c r="BC9" s="326">
        <v>0</v>
      </c>
      <c r="BD9" s="326">
        <v>0</v>
      </c>
      <c r="BE9" s="326">
        <v>0</v>
      </c>
      <c r="BF9" s="326">
        <v>0</v>
      </c>
      <c r="BG9" s="326">
        <v>0</v>
      </c>
      <c r="BH9" s="326">
        <v>0</v>
      </c>
      <c r="BI9" s="326">
        <v>0</v>
      </c>
      <c r="BJ9" s="326">
        <v>0</v>
      </c>
      <c r="BK9" s="326">
        <v>0</v>
      </c>
      <c r="BL9" s="326"/>
      <c r="BM9" s="326" t="s">
        <v>971</v>
      </c>
      <c r="BN9" s="326"/>
      <c r="BO9" s="326" t="s">
        <v>971</v>
      </c>
      <c r="BP9" s="151"/>
      <c r="BQ9" s="326"/>
      <c r="BR9" s="326"/>
      <c r="BS9" s="326"/>
      <c r="BT9" s="329"/>
      <c r="BU9" s="329"/>
      <c r="BV9" s="326"/>
      <c r="BW9" s="326" t="s">
        <v>1380</v>
      </c>
      <c r="BX9" s="326"/>
      <c r="BY9" s="323"/>
      <c r="BZ9" s="331" t="s">
        <v>1394</v>
      </c>
      <c r="CA9" s="329" t="s">
        <v>89</v>
      </c>
    </row>
    <row r="10" spans="1:79" ht="13" customHeight="1" x14ac:dyDescent="0.15">
      <c r="A10" s="323">
        <v>10274</v>
      </c>
      <c r="B10" s="324">
        <v>42566</v>
      </c>
      <c r="C10" s="335" t="s">
        <v>1186</v>
      </c>
      <c r="D10" s="336" t="s">
        <v>169</v>
      </c>
      <c r="E10" s="336"/>
      <c r="F10" s="336" t="s">
        <v>1212</v>
      </c>
      <c r="G10" s="324">
        <v>42551</v>
      </c>
      <c r="H10" s="337" t="s">
        <v>126</v>
      </c>
      <c r="I10" s="337" t="s">
        <v>971</v>
      </c>
      <c r="J10" s="326">
        <v>9</v>
      </c>
      <c r="K10" s="336" t="s">
        <v>904</v>
      </c>
      <c r="L10" s="338" t="s">
        <v>1123</v>
      </c>
      <c r="M10" s="321">
        <v>128</v>
      </c>
      <c r="N10" s="321">
        <v>28.581818181818182</v>
      </c>
      <c r="O10" s="323"/>
      <c r="P10" s="323"/>
      <c r="Q10" s="151"/>
      <c r="R10" s="151"/>
      <c r="S10" s="151"/>
      <c r="T10" s="151"/>
      <c r="U10" s="151"/>
      <c r="V10" s="151"/>
      <c r="W10" s="151"/>
      <c r="X10" s="151"/>
      <c r="Y10" s="151"/>
      <c r="Z10" s="151"/>
      <c r="AA10" s="151"/>
      <c r="AB10" s="151"/>
      <c r="AC10" s="151"/>
      <c r="AD10" s="151"/>
      <c r="AE10" s="151"/>
      <c r="AF10" s="151"/>
      <c r="AG10" s="151"/>
      <c r="AH10" s="151"/>
      <c r="AI10" s="151"/>
      <c r="AJ10" s="151"/>
      <c r="AK10" s="151"/>
      <c r="AL10" s="151"/>
      <c r="AM10" s="151"/>
      <c r="AN10" s="151"/>
      <c r="AO10" s="336" t="s">
        <v>1379</v>
      </c>
      <c r="AP10" s="337" t="s">
        <v>971</v>
      </c>
      <c r="AQ10" s="337"/>
      <c r="AR10" s="337"/>
      <c r="AS10" s="339"/>
      <c r="AT10" s="337">
        <v>10.5</v>
      </c>
      <c r="AU10" s="337"/>
      <c r="AV10" s="337"/>
      <c r="AW10" s="337"/>
      <c r="AX10" s="337" t="s">
        <v>997</v>
      </c>
      <c r="AY10" s="336"/>
      <c r="AZ10" s="337">
        <v>16</v>
      </c>
      <c r="BA10" s="337">
        <v>0</v>
      </c>
      <c r="BB10" s="337">
        <v>0</v>
      </c>
      <c r="BC10" s="337">
        <v>0</v>
      </c>
      <c r="BD10" s="337">
        <v>0</v>
      </c>
      <c r="BE10" s="337">
        <v>0</v>
      </c>
      <c r="BF10" s="337">
        <v>0</v>
      </c>
      <c r="BG10" s="337">
        <v>0</v>
      </c>
      <c r="BH10" s="337">
        <v>0</v>
      </c>
      <c r="BI10" s="337">
        <v>0</v>
      </c>
      <c r="BJ10" s="337">
        <v>0</v>
      </c>
      <c r="BK10" s="337">
        <v>0</v>
      </c>
      <c r="BL10" s="337"/>
      <c r="BM10" s="337" t="s">
        <v>971</v>
      </c>
      <c r="BN10" s="337">
        <v>12</v>
      </c>
      <c r="BO10" s="337" t="s">
        <v>971</v>
      </c>
      <c r="BP10" s="151"/>
      <c r="BQ10" s="337"/>
      <c r="BR10" s="337">
        <v>12</v>
      </c>
      <c r="BS10" s="337"/>
      <c r="BT10" s="340"/>
      <c r="BU10" s="341"/>
      <c r="BV10" s="337"/>
      <c r="BW10" s="337" t="s">
        <v>1380</v>
      </c>
      <c r="BX10" s="337"/>
      <c r="BY10" s="336"/>
      <c r="BZ10" s="342" t="s">
        <v>1395</v>
      </c>
      <c r="CA10" s="329" t="s">
        <v>89</v>
      </c>
    </row>
    <row r="11" spans="1:79" ht="13" customHeight="1" x14ac:dyDescent="0.15">
      <c r="A11" s="323">
        <v>12766</v>
      </c>
      <c r="B11" s="324">
        <v>42566</v>
      </c>
      <c r="C11" s="325" t="s">
        <v>1186</v>
      </c>
      <c r="D11" s="323" t="s">
        <v>169</v>
      </c>
      <c r="E11" s="323"/>
      <c r="F11" s="323" t="s">
        <v>1212</v>
      </c>
      <c r="G11" s="324">
        <v>42521</v>
      </c>
      <c r="H11" s="326" t="s">
        <v>126</v>
      </c>
      <c r="I11" s="326" t="s">
        <v>971</v>
      </c>
      <c r="J11" s="326">
        <v>10</v>
      </c>
      <c r="K11" s="323" t="s">
        <v>905</v>
      </c>
      <c r="L11" s="323" t="s">
        <v>1396</v>
      </c>
      <c r="M11" s="321">
        <v>114.93636363636364</v>
      </c>
      <c r="N11" s="321">
        <v>19.899999999999999</v>
      </c>
      <c r="O11" s="323"/>
      <c r="P11" s="323"/>
      <c r="Q11" s="151"/>
      <c r="R11" s="151"/>
      <c r="S11" s="151"/>
      <c r="T11" s="151"/>
      <c r="U11" s="151"/>
      <c r="V11" s="151"/>
      <c r="W11" s="151"/>
      <c r="X11" s="151"/>
      <c r="Y11" s="151"/>
      <c r="Z11" s="151"/>
      <c r="AA11" s="151"/>
      <c r="AB11" s="151"/>
      <c r="AC11" s="151"/>
      <c r="AD11" s="151"/>
      <c r="AE11" s="151"/>
      <c r="AF11" s="151"/>
      <c r="AG11" s="151"/>
      <c r="AH11" s="151"/>
      <c r="AI11" s="151"/>
      <c r="AJ11" s="151"/>
      <c r="AK11" s="151"/>
      <c r="AL11" s="151"/>
      <c r="AM11" s="151"/>
      <c r="AN11" s="151"/>
      <c r="AO11" s="323" t="s">
        <v>1379</v>
      </c>
      <c r="AP11" s="326" t="s">
        <v>971</v>
      </c>
      <c r="AQ11" s="326"/>
      <c r="AR11" s="326"/>
      <c r="AS11" s="327"/>
      <c r="AT11" s="326">
        <v>7.5</v>
      </c>
      <c r="AU11" s="326"/>
      <c r="AV11" s="326"/>
      <c r="AW11" s="326"/>
      <c r="AX11" s="326" t="s">
        <v>971</v>
      </c>
      <c r="AY11" s="323"/>
      <c r="AZ11" s="326">
        <v>0</v>
      </c>
      <c r="BA11" s="326">
        <v>0</v>
      </c>
      <c r="BB11" s="326">
        <v>0</v>
      </c>
      <c r="BC11" s="326">
        <v>0</v>
      </c>
      <c r="BD11" s="326">
        <v>0</v>
      </c>
      <c r="BE11" s="326">
        <v>0</v>
      </c>
      <c r="BF11" s="326">
        <v>0</v>
      </c>
      <c r="BG11" s="326">
        <v>0</v>
      </c>
      <c r="BH11" s="326">
        <v>0</v>
      </c>
      <c r="BI11" s="326">
        <v>0</v>
      </c>
      <c r="BJ11" s="326">
        <v>0</v>
      </c>
      <c r="BK11" s="326">
        <v>0</v>
      </c>
      <c r="BL11" s="326"/>
      <c r="BM11" s="326" t="s">
        <v>971</v>
      </c>
      <c r="BN11" s="326"/>
      <c r="BO11" s="326" t="s">
        <v>971</v>
      </c>
      <c r="BP11" s="151"/>
      <c r="BQ11" s="326"/>
      <c r="BR11" s="326"/>
      <c r="BS11" s="326"/>
      <c r="BT11" s="323"/>
      <c r="BU11" s="329"/>
      <c r="BV11" s="326"/>
      <c r="BW11" s="326" t="s">
        <v>1380</v>
      </c>
      <c r="BX11" s="326"/>
      <c r="BY11" s="323"/>
      <c r="BZ11" s="342" t="s">
        <v>1397</v>
      </c>
      <c r="CA11" s="323" t="s">
        <v>89</v>
      </c>
    </row>
    <row r="12" spans="1:79" ht="13" customHeight="1" x14ac:dyDescent="0.15">
      <c r="A12" s="323">
        <v>4379</v>
      </c>
      <c r="B12" s="324">
        <v>42566</v>
      </c>
      <c r="C12" s="325" t="s">
        <v>1186</v>
      </c>
      <c r="D12" s="323" t="s">
        <v>169</v>
      </c>
      <c r="E12" s="323"/>
      <c r="F12" s="323" t="s">
        <v>1212</v>
      </c>
      <c r="G12" s="324">
        <v>42551</v>
      </c>
      <c r="H12" s="326" t="s">
        <v>126</v>
      </c>
      <c r="I12" s="326" t="s">
        <v>971</v>
      </c>
      <c r="J12" s="326">
        <v>11</v>
      </c>
      <c r="K12" s="323" t="s">
        <v>933</v>
      </c>
      <c r="L12" s="323" t="s">
        <v>1126</v>
      </c>
      <c r="M12" s="321">
        <v>103.41818181818182</v>
      </c>
      <c r="N12" s="321">
        <v>29.75454545454545</v>
      </c>
      <c r="O12" s="323"/>
      <c r="P12" s="323"/>
      <c r="Q12" s="151"/>
      <c r="R12" s="151"/>
      <c r="S12" s="151"/>
      <c r="T12" s="151"/>
      <c r="U12" s="151"/>
      <c r="V12" s="151"/>
      <c r="W12" s="151"/>
      <c r="X12" s="151"/>
      <c r="Y12" s="151"/>
      <c r="Z12" s="151"/>
      <c r="AA12" s="151"/>
      <c r="AB12" s="151"/>
      <c r="AC12" s="151"/>
      <c r="AD12" s="151"/>
      <c r="AE12" s="151"/>
      <c r="AF12" s="151"/>
      <c r="AG12" s="151"/>
      <c r="AH12" s="151"/>
      <c r="AI12" s="151"/>
      <c r="AJ12" s="151"/>
      <c r="AK12" s="151"/>
      <c r="AL12" s="151"/>
      <c r="AM12" s="151"/>
      <c r="AN12" s="151"/>
      <c r="AO12" s="323" t="s">
        <v>1379</v>
      </c>
      <c r="AP12" s="326" t="s">
        <v>971</v>
      </c>
      <c r="AQ12" s="326"/>
      <c r="AR12" s="326"/>
      <c r="AS12" s="327"/>
      <c r="AT12" s="326">
        <v>7</v>
      </c>
      <c r="AU12" s="326"/>
      <c r="AV12" s="326"/>
      <c r="AW12" s="326"/>
      <c r="AX12" s="326" t="s">
        <v>971</v>
      </c>
      <c r="AY12" s="323"/>
      <c r="AZ12" s="326">
        <v>0</v>
      </c>
      <c r="BA12" s="326">
        <v>0</v>
      </c>
      <c r="BB12" s="326">
        <v>0</v>
      </c>
      <c r="BC12" s="326">
        <v>0</v>
      </c>
      <c r="BD12" s="326">
        <v>0</v>
      </c>
      <c r="BE12" s="326">
        <v>0</v>
      </c>
      <c r="BF12" s="326">
        <v>0</v>
      </c>
      <c r="BG12" s="326">
        <v>0</v>
      </c>
      <c r="BH12" s="326">
        <v>0</v>
      </c>
      <c r="BI12" s="326">
        <v>0</v>
      </c>
      <c r="BJ12" s="326">
        <v>0</v>
      </c>
      <c r="BK12" s="326">
        <v>0</v>
      </c>
      <c r="BL12" s="326"/>
      <c r="BM12" s="326" t="s">
        <v>971</v>
      </c>
      <c r="BN12" s="326"/>
      <c r="BO12" s="326" t="s">
        <v>971</v>
      </c>
      <c r="BP12" s="151"/>
      <c r="BQ12" s="326"/>
      <c r="BR12" s="326"/>
      <c r="BS12" s="326"/>
      <c r="BT12" s="329"/>
      <c r="BU12" s="329"/>
      <c r="BV12" s="326"/>
      <c r="BW12" s="326" t="s">
        <v>1380</v>
      </c>
      <c r="BX12" s="326"/>
      <c r="BY12" s="329"/>
      <c r="BZ12" s="331" t="s">
        <v>1398</v>
      </c>
      <c r="CA12" s="323" t="s">
        <v>89</v>
      </c>
    </row>
    <row r="13" spans="1:79" ht="13" customHeight="1" x14ac:dyDescent="0.15">
      <c r="A13" s="323">
        <v>10529</v>
      </c>
      <c r="B13" s="324">
        <v>42566</v>
      </c>
      <c r="C13" s="325" t="s">
        <v>1186</v>
      </c>
      <c r="D13" s="323" t="s">
        <v>169</v>
      </c>
      <c r="E13" s="323"/>
      <c r="F13" s="323" t="s">
        <v>1212</v>
      </c>
      <c r="G13" s="333">
        <v>42551</v>
      </c>
      <c r="H13" s="326" t="s">
        <v>126</v>
      </c>
      <c r="I13" s="326" t="s">
        <v>971</v>
      </c>
      <c r="J13" s="326">
        <v>12</v>
      </c>
      <c r="K13" s="323" t="s">
        <v>934</v>
      </c>
      <c r="L13" s="323" t="s">
        <v>1128</v>
      </c>
      <c r="M13" s="321">
        <v>137.72727272727272</v>
      </c>
      <c r="N13" s="321">
        <v>27.809090909090905</v>
      </c>
      <c r="O13" s="323"/>
      <c r="P13" s="323"/>
      <c r="Q13" s="151"/>
      <c r="R13" s="151"/>
      <c r="S13" s="151"/>
      <c r="T13" s="151"/>
      <c r="U13" s="151"/>
      <c r="V13" s="151"/>
      <c r="W13" s="151"/>
      <c r="X13" s="151"/>
      <c r="Y13" s="151"/>
      <c r="Z13" s="151"/>
      <c r="AA13" s="151"/>
      <c r="AB13" s="151"/>
      <c r="AC13" s="151"/>
      <c r="AD13" s="151"/>
      <c r="AE13" s="151"/>
      <c r="AF13" s="151"/>
      <c r="AG13" s="151"/>
      <c r="AH13" s="151"/>
      <c r="AI13" s="151"/>
      <c r="AJ13" s="151"/>
      <c r="AK13" s="151"/>
      <c r="AL13" s="151"/>
      <c r="AM13" s="151"/>
      <c r="AN13" s="151"/>
      <c r="AO13" s="323" t="s">
        <v>1379</v>
      </c>
      <c r="AP13" s="326" t="s">
        <v>971</v>
      </c>
      <c r="AQ13" s="326"/>
      <c r="AR13" s="326"/>
      <c r="AS13" s="327"/>
      <c r="AT13" s="326">
        <v>7</v>
      </c>
      <c r="AU13" s="326"/>
      <c r="AV13" s="326"/>
      <c r="AW13" s="326"/>
      <c r="AX13" s="326" t="s">
        <v>997</v>
      </c>
      <c r="AY13" s="323"/>
      <c r="AZ13" s="326">
        <v>14</v>
      </c>
      <c r="BA13" s="326">
        <v>0</v>
      </c>
      <c r="BB13" s="326">
        <v>0</v>
      </c>
      <c r="BC13" s="326">
        <v>0</v>
      </c>
      <c r="BD13" s="326">
        <v>0</v>
      </c>
      <c r="BE13" s="326">
        <v>0</v>
      </c>
      <c r="BF13" s="326">
        <v>0</v>
      </c>
      <c r="BG13" s="326">
        <v>0</v>
      </c>
      <c r="BH13" s="326">
        <v>0</v>
      </c>
      <c r="BI13" s="326">
        <v>0</v>
      </c>
      <c r="BJ13" s="326">
        <v>0</v>
      </c>
      <c r="BK13" s="326">
        <v>0</v>
      </c>
      <c r="BL13" s="326"/>
      <c r="BM13" s="326" t="s">
        <v>971</v>
      </c>
      <c r="BN13" s="326">
        <v>12</v>
      </c>
      <c r="BO13" s="326" t="s">
        <v>971</v>
      </c>
      <c r="BP13" s="151"/>
      <c r="BQ13" s="326"/>
      <c r="BR13" s="326"/>
      <c r="BS13" s="326"/>
      <c r="BT13" s="329"/>
      <c r="BU13" s="329"/>
      <c r="BV13" s="326"/>
      <c r="BW13" s="326" t="s">
        <v>1380</v>
      </c>
      <c r="BX13" s="326"/>
      <c r="BY13" s="323"/>
      <c r="BZ13" s="343" t="s">
        <v>1399</v>
      </c>
      <c r="CA13" s="323" t="s">
        <v>89</v>
      </c>
    </row>
    <row r="14" spans="1:79" ht="13" customHeight="1" x14ac:dyDescent="0.15">
      <c r="A14" s="323">
        <v>13096</v>
      </c>
      <c r="B14" s="324">
        <v>42566</v>
      </c>
      <c r="C14" s="344" t="s">
        <v>1186</v>
      </c>
      <c r="D14" s="345" t="s">
        <v>169</v>
      </c>
      <c r="E14" s="345"/>
      <c r="F14" s="345" t="s">
        <v>1212</v>
      </c>
      <c r="G14" s="333">
        <v>42551</v>
      </c>
      <c r="H14" s="346" t="s">
        <v>126</v>
      </c>
      <c r="I14" s="346" t="s">
        <v>971</v>
      </c>
      <c r="J14" s="326">
        <v>13</v>
      </c>
      <c r="K14" s="345" t="s">
        <v>738</v>
      </c>
      <c r="L14" s="323" t="s">
        <v>1400</v>
      </c>
      <c r="M14" s="321">
        <v>122.46363636363635</v>
      </c>
      <c r="N14" s="321">
        <v>23.581818181818182</v>
      </c>
      <c r="O14" s="345"/>
      <c r="P14" s="345"/>
      <c r="Q14" s="151"/>
      <c r="R14" s="151"/>
      <c r="S14" s="151"/>
      <c r="T14" s="151"/>
      <c r="U14" s="151"/>
      <c r="V14" s="151"/>
      <c r="W14" s="151"/>
      <c r="X14" s="151"/>
      <c r="Y14" s="151"/>
      <c r="Z14" s="151"/>
      <c r="AA14" s="151"/>
      <c r="AB14" s="151"/>
      <c r="AC14" s="151"/>
      <c r="AD14" s="151"/>
      <c r="AE14" s="151"/>
      <c r="AF14" s="151"/>
      <c r="AG14" s="151"/>
      <c r="AH14" s="151"/>
      <c r="AI14" s="151"/>
      <c r="AJ14" s="151"/>
      <c r="AK14" s="151"/>
      <c r="AL14" s="151"/>
      <c r="AM14" s="151"/>
      <c r="AN14" s="151"/>
      <c r="AO14" s="345" t="s">
        <v>1379</v>
      </c>
      <c r="AP14" s="346" t="s">
        <v>971</v>
      </c>
      <c r="AQ14" s="346"/>
      <c r="AR14" s="346"/>
      <c r="AS14" s="347"/>
      <c r="AT14" s="326">
        <v>9.5</v>
      </c>
      <c r="AU14" s="346"/>
      <c r="AV14" s="346"/>
      <c r="AW14" s="346"/>
      <c r="AX14" s="346" t="s">
        <v>997</v>
      </c>
      <c r="AY14" s="345"/>
      <c r="AZ14" s="346">
        <v>0</v>
      </c>
      <c r="BA14" s="346">
        <v>0</v>
      </c>
      <c r="BB14" s="346">
        <v>0</v>
      </c>
      <c r="BC14" s="346">
        <v>0</v>
      </c>
      <c r="BD14" s="346">
        <v>0</v>
      </c>
      <c r="BE14" s="346">
        <v>0</v>
      </c>
      <c r="BF14" s="346">
        <v>0</v>
      </c>
      <c r="BG14" s="346">
        <v>0</v>
      </c>
      <c r="BH14" s="346">
        <v>0</v>
      </c>
      <c r="BI14" s="346">
        <v>0</v>
      </c>
      <c r="BJ14" s="346">
        <v>0</v>
      </c>
      <c r="BK14" s="346">
        <v>0</v>
      </c>
      <c r="BL14" s="346"/>
      <c r="BM14" s="346" t="s">
        <v>971</v>
      </c>
      <c r="BN14" s="326">
        <v>12</v>
      </c>
      <c r="BO14" s="346" t="s">
        <v>971</v>
      </c>
      <c r="BP14" s="151"/>
      <c r="BQ14" s="346"/>
      <c r="BR14" s="346"/>
      <c r="BS14" s="346"/>
      <c r="BT14" s="348"/>
      <c r="BU14" s="349"/>
      <c r="BV14" s="346"/>
      <c r="BW14" s="346" t="s">
        <v>1380</v>
      </c>
      <c r="BX14" s="346"/>
      <c r="BY14" s="345"/>
      <c r="BZ14" s="331" t="s">
        <v>1401</v>
      </c>
      <c r="CA14" s="329" t="s">
        <v>89</v>
      </c>
    </row>
    <row r="15" spans="1:79" ht="13" customHeight="1" x14ac:dyDescent="0.15">
      <c r="A15" s="323">
        <v>10687</v>
      </c>
      <c r="B15" s="324">
        <v>42568</v>
      </c>
      <c r="C15" s="325" t="s">
        <v>1186</v>
      </c>
      <c r="D15" s="323" t="s">
        <v>169</v>
      </c>
      <c r="E15" s="323"/>
      <c r="F15" s="323" t="s">
        <v>1212</v>
      </c>
      <c r="G15" s="324">
        <v>42551</v>
      </c>
      <c r="H15" s="326" t="s">
        <v>126</v>
      </c>
      <c r="I15" s="326" t="s">
        <v>971</v>
      </c>
      <c r="J15" s="326">
        <v>14</v>
      </c>
      <c r="K15" s="323" t="s">
        <v>614</v>
      </c>
      <c r="L15" s="323" t="s">
        <v>1137</v>
      </c>
      <c r="M15" s="321">
        <v>148.45454545454544</v>
      </c>
      <c r="N15" s="321">
        <v>21.336363636363632</v>
      </c>
      <c r="O15" s="323"/>
      <c r="P15" s="323"/>
      <c r="Q15" s="151"/>
      <c r="R15" s="151"/>
      <c r="S15" s="151"/>
      <c r="T15" s="151"/>
      <c r="U15" s="151"/>
      <c r="V15" s="151"/>
      <c r="W15" s="151"/>
      <c r="X15" s="151"/>
      <c r="Y15" s="151"/>
      <c r="Z15" s="151"/>
      <c r="AA15" s="151"/>
      <c r="AB15" s="151"/>
      <c r="AC15" s="151"/>
      <c r="AD15" s="151"/>
      <c r="AE15" s="151"/>
      <c r="AF15" s="151"/>
      <c r="AG15" s="151"/>
      <c r="AH15" s="151"/>
      <c r="AI15" s="151"/>
      <c r="AJ15" s="151"/>
      <c r="AK15" s="151"/>
      <c r="AL15" s="151"/>
      <c r="AM15" s="151"/>
      <c r="AN15" s="151"/>
      <c r="AO15" s="323" t="s">
        <v>1379</v>
      </c>
      <c r="AP15" s="326" t="s">
        <v>971</v>
      </c>
      <c r="AQ15" s="326"/>
      <c r="AR15" s="326"/>
      <c r="AS15" s="327"/>
      <c r="AT15" s="326">
        <v>7</v>
      </c>
      <c r="AU15" s="326"/>
      <c r="AV15" s="326"/>
      <c r="AW15" s="326"/>
      <c r="AX15" s="326" t="s">
        <v>997</v>
      </c>
      <c r="AY15" s="323"/>
      <c r="AZ15" s="326">
        <v>0</v>
      </c>
      <c r="BA15" s="326">
        <v>0</v>
      </c>
      <c r="BB15" s="326">
        <v>6</v>
      </c>
      <c r="BC15" s="326">
        <v>0</v>
      </c>
      <c r="BD15" s="326">
        <v>0</v>
      </c>
      <c r="BE15" s="326">
        <v>0</v>
      </c>
      <c r="BF15" s="326">
        <v>0</v>
      </c>
      <c r="BG15" s="326">
        <v>0</v>
      </c>
      <c r="BH15" s="326">
        <v>0</v>
      </c>
      <c r="BI15" s="326">
        <v>0</v>
      </c>
      <c r="BJ15" s="326">
        <v>0</v>
      </c>
      <c r="BK15" s="326">
        <v>0</v>
      </c>
      <c r="BL15" s="326"/>
      <c r="BM15" s="326" t="s">
        <v>971</v>
      </c>
      <c r="BN15" s="326"/>
      <c r="BO15" s="326" t="s">
        <v>971</v>
      </c>
      <c r="BP15" s="151"/>
      <c r="BQ15" s="326"/>
      <c r="BR15" s="326"/>
      <c r="BS15" s="326"/>
      <c r="BT15" s="340"/>
      <c r="BU15" s="329"/>
      <c r="BV15" s="326"/>
      <c r="BW15" s="326" t="s">
        <v>1380</v>
      </c>
      <c r="BX15" s="326">
        <v>1</v>
      </c>
      <c r="BY15" s="323" t="s">
        <v>1141</v>
      </c>
      <c r="BZ15" s="331" t="s">
        <v>1402</v>
      </c>
      <c r="CA15" s="323" t="s">
        <v>89</v>
      </c>
    </row>
    <row r="16" spans="1:79" ht="13" customHeight="1" x14ac:dyDescent="0.15">
      <c r="A16" s="323">
        <v>1409</v>
      </c>
      <c r="B16" s="324">
        <v>42566</v>
      </c>
      <c r="C16" s="325" t="s">
        <v>1186</v>
      </c>
      <c r="D16" s="323" t="s">
        <v>169</v>
      </c>
      <c r="E16" s="323"/>
      <c r="F16" s="323" t="s">
        <v>1212</v>
      </c>
      <c r="G16" s="333">
        <v>42551</v>
      </c>
      <c r="H16" s="326" t="s">
        <v>126</v>
      </c>
      <c r="I16" s="326" t="s">
        <v>971</v>
      </c>
      <c r="J16" s="326">
        <v>15</v>
      </c>
      <c r="K16" s="323" t="s">
        <v>291</v>
      </c>
      <c r="L16" s="323" t="s">
        <v>1403</v>
      </c>
      <c r="M16" s="321">
        <v>125.99999999999999</v>
      </c>
      <c r="N16" s="321">
        <v>24.790909090909089</v>
      </c>
      <c r="O16" s="323" t="s">
        <v>992</v>
      </c>
      <c r="P16" s="323">
        <v>1300</v>
      </c>
      <c r="Q16" s="151">
        <v>22.799999999999997</v>
      </c>
      <c r="R16" s="151"/>
      <c r="S16" s="151"/>
      <c r="T16" s="151"/>
      <c r="U16" s="151"/>
      <c r="V16" s="151"/>
      <c r="W16" s="151"/>
      <c r="X16" s="151"/>
      <c r="Y16" s="151"/>
      <c r="Z16" s="151"/>
      <c r="AA16" s="151"/>
      <c r="AB16" s="151"/>
      <c r="AC16" s="151"/>
      <c r="AD16" s="151"/>
      <c r="AE16" s="151"/>
      <c r="AF16" s="151"/>
      <c r="AG16" s="151"/>
      <c r="AH16" s="151"/>
      <c r="AI16" s="151"/>
      <c r="AJ16" s="151"/>
      <c r="AK16" s="151"/>
      <c r="AL16" s="151"/>
      <c r="AM16" s="151"/>
      <c r="AN16" s="151"/>
      <c r="AO16" s="323" t="s">
        <v>1379</v>
      </c>
      <c r="AP16" s="326" t="s">
        <v>971</v>
      </c>
      <c r="AQ16" s="326"/>
      <c r="AR16" s="326"/>
      <c r="AS16" s="327"/>
      <c r="AT16" s="326">
        <v>10.199999999999999</v>
      </c>
      <c r="AU16" s="326"/>
      <c r="AV16" s="326"/>
      <c r="AW16" s="326"/>
      <c r="AX16" s="326" t="s">
        <v>997</v>
      </c>
      <c r="AY16" s="323"/>
      <c r="AZ16" s="326">
        <v>0</v>
      </c>
      <c r="BA16" s="326">
        <v>0</v>
      </c>
      <c r="BB16" s="326">
        <v>0</v>
      </c>
      <c r="BC16" s="326">
        <v>0</v>
      </c>
      <c r="BD16" s="326">
        <v>0</v>
      </c>
      <c r="BE16" s="326">
        <v>0</v>
      </c>
      <c r="BF16" s="326">
        <v>0</v>
      </c>
      <c r="BG16" s="326">
        <v>0</v>
      </c>
      <c r="BH16" s="326">
        <v>0</v>
      </c>
      <c r="BI16" s="326">
        <v>0</v>
      </c>
      <c r="BJ16" s="326">
        <v>0</v>
      </c>
      <c r="BK16" s="326">
        <v>0</v>
      </c>
      <c r="BL16" s="326"/>
      <c r="BM16" s="326" t="s">
        <v>971</v>
      </c>
      <c r="BN16" s="326"/>
      <c r="BO16" s="326" t="s">
        <v>971</v>
      </c>
      <c r="BP16" s="151"/>
      <c r="BQ16" s="326"/>
      <c r="BR16" s="326"/>
      <c r="BS16" s="326"/>
      <c r="BT16" s="340"/>
      <c r="BU16" s="329"/>
      <c r="BV16" s="326"/>
      <c r="BW16" s="326" t="s">
        <v>1380</v>
      </c>
      <c r="BX16" s="326"/>
      <c r="BY16" s="323" t="s">
        <v>1404</v>
      </c>
      <c r="BZ16" s="331" t="s">
        <v>1405</v>
      </c>
      <c r="CA16" s="323" t="s">
        <v>89</v>
      </c>
    </row>
    <row r="17" spans="1:79" ht="13" customHeight="1" x14ac:dyDescent="0.15">
      <c r="A17" s="323">
        <v>13136</v>
      </c>
      <c r="B17" s="324">
        <v>42568</v>
      </c>
      <c r="C17" s="325" t="s">
        <v>1186</v>
      </c>
      <c r="D17" s="323" t="s">
        <v>169</v>
      </c>
      <c r="E17" s="323"/>
      <c r="F17" s="323" t="s">
        <v>1212</v>
      </c>
      <c r="G17" s="324">
        <v>42551</v>
      </c>
      <c r="H17" s="326" t="s">
        <v>126</v>
      </c>
      <c r="I17" s="326" t="s">
        <v>971</v>
      </c>
      <c r="J17" s="326">
        <v>16</v>
      </c>
      <c r="K17" s="323" t="s">
        <v>935</v>
      </c>
      <c r="L17" s="323" t="s">
        <v>1406</v>
      </c>
      <c r="M17" s="321">
        <v>137.05454545454543</v>
      </c>
      <c r="N17" s="321">
        <v>27.86363636363636</v>
      </c>
      <c r="O17" s="323"/>
      <c r="P17" s="323"/>
      <c r="Q17" s="151"/>
      <c r="R17" s="151"/>
      <c r="S17" s="151"/>
      <c r="T17" s="151"/>
      <c r="U17" s="151"/>
      <c r="V17" s="151"/>
      <c r="W17" s="151"/>
      <c r="X17" s="151"/>
      <c r="Y17" s="151"/>
      <c r="Z17" s="151"/>
      <c r="AA17" s="151"/>
      <c r="AB17" s="151"/>
      <c r="AC17" s="151"/>
      <c r="AD17" s="151"/>
      <c r="AE17" s="151"/>
      <c r="AF17" s="151"/>
      <c r="AG17" s="151"/>
      <c r="AH17" s="151"/>
      <c r="AI17" s="151"/>
      <c r="AJ17" s="151"/>
      <c r="AK17" s="151"/>
      <c r="AL17" s="151"/>
      <c r="AM17" s="151"/>
      <c r="AN17" s="151"/>
      <c r="AO17" s="323" t="s">
        <v>1379</v>
      </c>
      <c r="AP17" s="326" t="s">
        <v>971</v>
      </c>
      <c r="AQ17" s="326"/>
      <c r="AR17" s="326"/>
      <c r="AS17" s="327"/>
      <c r="AT17" s="326">
        <v>8</v>
      </c>
      <c r="AU17" s="326"/>
      <c r="AV17" s="326"/>
      <c r="AW17" s="326"/>
      <c r="AX17" s="326" t="s">
        <v>971</v>
      </c>
      <c r="AY17" s="323"/>
      <c r="AZ17" s="326">
        <v>0</v>
      </c>
      <c r="BA17" s="326">
        <v>20</v>
      </c>
      <c r="BB17" s="326">
        <v>0</v>
      </c>
      <c r="BC17" s="326">
        <v>0</v>
      </c>
      <c r="BD17" s="326">
        <v>0</v>
      </c>
      <c r="BE17" s="326">
        <v>0</v>
      </c>
      <c r="BF17" s="326">
        <v>0</v>
      </c>
      <c r="BG17" s="326">
        <v>0</v>
      </c>
      <c r="BH17" s="326">
        <v>0</v>
      </c>
      <c r="BI17" s="326">
        <v>0</v>
      </c>
      <c r="BJ17" s="326">
        <v>0</v>
      </c>
      <c r="BK17" s="326">
        <v>0</v>
      </c>
      <c r="BL17" s="326"/>
      <c r="BM17" s="326" t="s">
        <v>971</v>
      </c>
      <c r="BN17" s="326"/>
      <c r="BO17" s="326" t="s">
        <v>971</v>
      </c>
      <c r="BP17" s="151"/>
      <c r="BQ17" s="326"/>
      <c r="BR17" s="326"/>
      <c r="BS17" s="326"/>
      <c r="BT17" s="338"/>
      <c r="BU17" s="323"/>
      <c r="BV17" s="326"/>
      <c r="BW17" s="326" t="s">
        <v>1380</v>
      </c>
      <c r="BX17" s="326">
        <v>1</v>
      </c>
      <c r="BY17" s="323"/>
      <c r="BZ17" s="331" t="s">
        <v>1407</v>
      </c>
      <c r="CA17" s="323" t="s">
        <v>89</v>
      </c>
    </row>
    <row r="18" spans="1:79" ht="13" customHeight="1" x14ac:dyDescent="0.15">
      <c r="A18" s="323">
        <v>10380</v>
      </c>
      <c r="B18" s="324">
        <v>42566</v>
      </c>
      <c r="C18" s="325" t="s">
        <v>1186</v>
      </c>
      <c r="D18" s="323" t="s">
        <v>169</v>
      </c>
      <c r="E18" s="323"/>
      <c r="F18" s="323" t="s">
        <v>1212</v>
      </c>
      <c r="G18" s="324">
        <v>42551</v>
      </c>
      <c r="H18" s="326" t="s">
        <v>126</v>
      </c>
      <c r="I18" s="326" t="s">
        <v>971</v>
      </c>
      <c r="J18" s="326">
        <v>17</v>
      </c>
      <c r="K18" s="323" t="s">
        <v>168</v>
      </c>
      <c r="L18" s="323" t="s">
        <v>1152</v>
      </c>
      <c r="M18" s="321">
        <v>164</v>
      </c>
      <c r="N18" s="321">
        <v>25.454545454545453</v>
      </c>
      <c r="O18" s="323" t="s">
        <v>992</v>
      </c>
      <c r="P18" s="323">
        <v>1350</v>
      </c>
      <c r="Q18" s="321">
        <v>29.263636363636358</v>
      </c>
      <c r="R18" s="151"/>
      <c r="S18" s="151"/>
      <c r="T18" s="151"/>
      <c r="U18" s="151"/>
      <c r="V18" s="151"/>
      <c r="W18" s="151"/>
      <c r="X18" s="151"/>
      <c r="Y18" s="151"/>
      <c r="Z18" s="151"/>
      <c r="AA18" s="151"/>
      <c r="AB18" s="151"/>
      <c r="AC18" s="151"/>
      <c r="AD18" s="151"/>
      <c r="AE18" s="151"/>
      <c r="AF18" s="151"/>
      <c r="AG18" s="151"/>
      <c r="AH18" s="151"/>
      <c r="AI18" s="151"/>
      <c r="AJ18" s="151"/>
      <c r="AK18" s="151"/>
      <c r="AL18" s="151"/>
      <c r="AM18" s="151"/>
      <c r="AN18" s="151"/>
      <c r="AO18" s="323" t="s">
        <v>1379</v>
      </c>
      <c r="AP18" s="326" t="s">
        <v>971</v>
      </c>
      <c r="AQ18" s="326"/>
      <c r="AR18" s="326"/>
      <c r="AS18" s="327"/>
      <c r="AT18" s="326">
        <v>6</v>
      </c>
      <c r="AU18" s="326"/>
      <c r="AV18" s="326"/>
      <c r="AW18" s="326"/>
      <c r="AX18" s="326" t="s">
        <v>971</v>
      </c>
      <c r="AY18" s="323"/>
      <c r="AZ18" s="326">
        <v>13</v>
      </c>
      <c r="BA18" s="326">
        <v>0</v>
      </c>
      <c r="BB18" s="326">
        <v>0</v>
      </c>
      <c r="BC18" s="326">
        <v>0</v>
      </c>
      <c r="BD18" s="326">
        <v>0</v>
      </c>
      <c r="BE18" s="326">
        <v>0</v>
      </c>
      <c r="BF18" s="326">
        <v>0</v>
      </c>
      <c r="BG18" s="326">
        <v>0</v>
      </c>
      <c r="BH18" s="326">
        <v>0</v>
      </c>
      <c r="BI18" s="326">
        <v>0</v>
      </c>
      <c r="BJ18" s="326">
        <v>0</v>
      </c>
      <c r="BK18" s="326">
        <v>0</v>
      </c>
      <c r="BL18" s="326"/>
      <c r="BM18" s="326" t="s">
        <v>971</v>
      </c>
      <c r="BN18" s="326"/>
      <c r="BO18" s="326" t="s">
        <v>971</v>
      </c>
      <c r="BP18" s="151"/>
      <c r="BQ18" s="326"/>
      <c r="BR18" s="326"/>
      <c r="BS18" s="326"/>
      <c r="BT18" s="323"/>
      <c r="BU18" s="323"/>
      <c r="BV18" s="326"/>
      <c r="BW18" s="326" t="s">
        <v>1380</v>
      </c>
      <c r="BX18" s="326">
        <v>1</v>
      </c>
      <c r="BY18" s="323"/>
      <c r="BZ18" s="331" t="s">
        <v>1408</v>
      </c>
      <c r="CA18" s="323" t="s">
        <v>89</v>
      </c>
    </row>
    <row r="19" spans="1:79" ht="13" customHeight="1" x14ac:dyDescent="0.15">
      <c r="A19" s="323">
        <v>12994</v>
      </c>
      <c r="B19" s="332">
        <v>42566</v>
      </c>
      <c r="C19" s="325" t="s">
        <v>1186</v>
      </c>
      <c r="D19" s="323" t="s">
        <v>169</v>
      </c>
      <c r="E19" s="323"/>
      <c r="F19" s="323" t="s">
        <v>1212</v>
      </c>
      <c r="G19" s="324">
        <v>42551</v>
      </c>
      <c r="H19" s="326" t="s">
        <v>126</v>
      </c>
      <c r="I19" s="326" t="s">
        <v>971</v>
      </c>
      <c r="J19" s="326">
        <v>18</v>
      </c>
      <c r="K19" s="323" t="s">
        <v>994</v>
      </c>
      <c r="L19" s="323" t="s">
        <v>1409</v>
      </c>
      <c r="M19" s="321">
        <v>120.56363636363636</v>
      </c>
      <c r="N19" s="321">
        <v>24.518181818181816</v>
      </c>
      <c r="O19" s="323"/>
      <c r="P19" s="323"/>
      <c r="Q19" s="151"/>
      <c r="R19" s="151"/>
      <c r="S19" s="151"/>
      <c r="T19" s="151"/>
      <c r="U19" s="151"/>
      <c r="V19" s="151"/>
      <c r="W19" s="151"/>
      <c r="X19" s="151"/>
      <c r="Y19" s="151"/>
      <c r="Z19" s="151"/>
      <c r="AA19" s="151"/>
      <c r="AB19" s="151"/>
      <c r="AC19" s="151"/>
      <c r="AD19" s="151"/>
      <c r="AE19" s="151"/>
      <c r="AF19" s="151"/>
      <c r="AG19" s="151"/>
      <c r="AH19" s="151"/>
      <c r="AI19" s="151"/>
      <c r="AJ19" s="151"/>
      <c r="AK19" s="151"/>
      <c r="AL19" s="151"/>
      <c r="AM19" s="151"/>
      <c r="AN19" s="151"/>
      <c r="AO19" s="323" t="s">
        <v>1379</v>
      </c>
      <c r="AP19" s="326" t="s">
        <v>971</v>
      </c>
      <c r="AQ19" s="326"/>
      <c r="AR19" s="326"/>
      <c r="AS19" s="327"/>
      <c r="AT19" s="326">
        <v>11</v>
      </c>
      <c r="AU19" s="326"/>
      <c r="AV19" s="326"/>
      <c r="AW19" s="326"/>
      <c r="AX19" s="326" t="s">
        <v>971</v>
      </c>
      <c r="AY19" s="323"/>
      <c r="AZ19" s="326">
        <v>0</v>
      </c>
      <c r="BA19" s="326">
        <v>0</v>
      </c>
      <c r="BB19" s="326">
        <v>0</v>
      </c>
      <c r="BC19" s="326">
        <v>0</v>
      </c>
      <c r="BD19" s="326">
        <v>0</v>
      </c>
      <c r="BE19" s="326">
        <v>0</v>
      </c>
      <c r="BF19" s="326">
        <v>0</v>
      </c>
      <c r="BG19" s="326">
        <v>0</v>
      </c>
      <c r="BH19" s="326">
        <v>0</v>
      </c>
      <c r="BI19" s="326">
        <v>0</v>
      </c>
      <c r="BJ19" s="326">
        <v>0</v>
      </c>
      <c r="BK19" s="326">
        <v>0</v>
      </c>
      <c r="BL19" s="326"/>
      <c r="BM19" s="326" t="s">
        <v>971</v>
      </c>
      <c r="BN19" s="326"/>
      <c r="BO19" s="326" t="s">
        <v>971</v>
      </c>
      <c r="BP19" s="151"/>
      <c r="BQ19" s="326"/>
      <c r="BR19" s="326"/>
      <c r="BS19" s="326"/>
      <c r="BT19" s="323"/>
      <c r="BU19" s="323"/>
      <c r="BV19" s="326"/>
      <c r="BW19" s="326" t="s">
        <v>1380</v>
      </c>
      <c r="BX19" s="326">
        <v>1</v>
      </c>
      <c r="BY19" s="323"/>
      <c r="BZ19" s="350" t="s">
        <v>1410</v>
      </c>
      <c r="CA19" s="329" t="s">
        <v>89</v>
      </c>
    </row>
    <row r="20" spans="1:79" ht="13" customHeight="1" x14ac:dyDescent="0.15">
      <c r="A20" s="323">
        <v>9908</v>
      </c>
      <c r="B20" s="324">
        <v>42566</v>
      </c>
      <c r="C20" s="325" t="s">
        <v>1186</v>
      </c>
      <c r="D20" s="323" t="s">
        <v>169</v>
      </c>
      <c r="E20" s="323"/>
      <c r="F20" s="323" t="s">
        <v>1212</v>
      </c>
      <c r="G20" s="324">
        <v>42525</v>
      </c>
      <c r="H20" s="326" t="s">
        <v>126</v>
      </c>
      <c r="I20" s="326" t="s">
        <v>971</v>
      </c>
      <c r="J20" s="326">
        <v>19</v>
      </c>
      <c r="K20" s="323" t="s">
        <v>1175</v>
      </c>
      <c r="L20" s="323" t="s">
        <v>1158</v>
      </c>
      <c r="M20" s="321">
        <v>139.92727272727271</v>
      </c>
      <c r="N20" s="321">
        <v>21.109090909090906</v>
      </c>
      <c r="O20" s="323"/>
      <c r="P20" s="323"/>
      <c r="Q20" s="151"/>
      <c r="R20" s="151"/>
      <c r="S20" s="151"/>
      <c r="T20" s="151"/>
      <c r="U20" s="151"/>
      <c r="V20" s="151"/>
      <c r="W20" s="151"/>
      <c r="X20" s="151"/>
      <c r="Y20" s="151"/>
      <c r="Z20" s="151"/>
      <c r="AA20" s="151"/>
      <c r="AB20" s="151"/>
      <c r="AC20" s="151"/>
      <c r="AD20" s="151"/>
      <c r="AE20" s="151"/>
      <c r="AF20" s="151"/>
      <c r="AG20" s="151"/>
      <c r="AH20" s="151"/>
      <c r="AI20" s="151"/>
      <c r="AJ20" s="151"/>
      <c r="AK20" s="151"/>
      <c r="AL20" s="151"/>
      <c r="AM20" s="151"/>
      <c r="AN20" s="151"/>
      <c r="AO20" s="323" t="s">
        <v>1379</v>
      </c>
      <c r="AP20" s="326" t="s">
        <v>971</v>
      </c>
      <c r="AQ20" s="326"/>
      <c r="AR20" s="326"/>
      <c r="AS20" s="327"/>
      <c r="AT20" s="326">
        <v>8</v>
      </c>
      <c r="AU20" s="326"/>
      <c r="AV20" s="326"/>
      <c r="AW20" s="326"/>
      <c r="AX20" s="326" t="s">
        <v>971</v>
      </c>
      <c r="AY20" s="323"/>
      <c r="AZ20" s="326">
        <v>0</v>
      </c>
      <c r="BA20" s="326">
        <v>0</v>
      </c>
      <c r="BB20" s="326">
        <v>0</v>
      </c>
      <c r="BC20" s="326">
        <v>0</v>
      </c>
      <c r="BD20" s="326">
        <v>0</v>
      </c>
      <c r="BE20" s="326">
        <v>0</v>
      </c>
      <c r="BF20" s="326">
        <v>0</v>
      </c>
      <c r="BG20" s="326">
        <v>0</v>
      </c>
      <c r="BH20" s="326">
        <v>0</v>
      </c>
      <c r="BI20" s="326">
        <v>0</v>
      </c>
      <c r="BJ20" s="326">
        <v>0</v>
      </c>
      <c r="BK20" s="326">
        <v>0</v>
      </c>
      <c r="BL20" s="326"/>
      <c r="BM20" s="326" t="s">
        <v>971</v>
      </c>
      <c r="BN20" s="326"/>
      <c r="BO20" s="326" t="s">
        <v>971</v>
      </c>
      <c r="BP20" s="151"/>
      <c r="BQ20" s="326"/>
      <c r="BR20" s="326"/>
      <c r="BS20" s="326"/>
      <c r="BT20" s="340"/>
      <c r="BU20" s="329"/>
      <c r="BV20" s="326"/>
      <c r="BW20" s="326" t="s">
        <v>1380</v>
      </c>
      <c r="BX20" s="326">
        <v>1</v>
      </c>
      <c r="BY20" s="323"/>
      <c r="BZ20" s="331" t="s">
        <v>1411</v>
      </c>
      <c r="CA20" s="323" t="s">
        <v>89</v>
      </c>
    </row>
    <row r="21" spans="1:79" ht="13" customHeight="1" x14ac:dyDescent="0.15">
      <c r="A21" s="323">
        <v>10034</v>
      </c>
      <c r="B21" s="324">
        <v>42570</v>
      </c>
      <c r="C21" s="325" t="s">
        <v>1186</v>
      </c>
      <c r="D21" s="323" t="s">
        <v>169</v>
      </c>
      <c r="E21" s="323"/>
      <c r="F21" s="323" t="s">
        <v>1212</v>
      </c>
      <c r="G21" s="324">
        <v>42565</v>
      </c>
      <c r="H21" s="326" t="s">
        <v>971</v>
      </c>
      <c r="I21" s="326" t="s">
        <v>1167</v>
      </c>
      <c r="J21" s="326">
        <v>20</v>
      </c>
      <c r="K21" s="323" t="s">
        <v>1290</v>
      </c>
      <c r="L21" s="323" t="s">
        <v>1169</v>
      </c>
      <c r="M21" s="321">
        <v>119.55454545454543</v>
      </c>
      <c r="N21" s="321">
        <v>20.472727272727269</v>
      </c>
      <c r="O21" s="323"/>
      <c r="P21" s="323"/>
      <c r="Q21" s="151"/>
      <c r="R21" s="151"/>
      <c r="S21" s="151"/>
      <c r="T21" s="151"/>
      <c r="U21" s="151"/>
      <c r="V21" s="151"/>
      <c r="W21" s="151"/>
      <c r="X21" s="151"/>
      <c r="Y21" s="151"/>
      <c r="Z21" s="151"/>
      <c r="AA21" s="151"/>
      <c r="AB21" s="151"/>
      <c r="AC21" s="151"/>
      <c r="AD21" s="151"/>
      <c r="AE21" s="151"/>
      <c r="AF21" s="151"/>
      <c r="AG21" s="151"/>
      <c r="AH21" s="151"/>
      <c r="AI21" s="151"/>
      <c r="AJ21" s="151"/>
      <c r="AK21" s="151"/>
      <c r="AL21" s="151"/>
      <c r="AM21" s="151"/>
      <c r="AN21" s="151"/>
      <c r="AO21" s="323" t="s">
        <v>1379</v>
      </c>
      <c r="AP21" s="326" t="s">
        <v>971</v>
      </c>
      <c r="AQ21" s="326"/>
      <c r="AR21" s="326"/>
      <c r="AS21" s="327"/>
      <c r="AT21" s="326"/>
      <c r="AU21" s="326"/>
      <c r="AV21" s="326"/>
      <c r="AW21" s="326"/>
      <c r="AX21" s="326" t="s">
        <v>971</v>
      </c>
      <c r="AY21" s="323"/>
      <c r="AZ21" s="326">
        <v>0</v>
      </c>
      <c r="BA21" s="326">
        <v>0</v>
      </c>
      <c r="BB21" s="326">
        <v>0</v>
      </c>
      <c r="BC21" s="326">
        <v>0</v>
      </c>
      <c r="BD21" s="326">
        <v>0</v>
      </c>
      <c r="BE21" s="326">
        <v>0</v>
      </c>
      <c r="BF21" s="326">
        <v>0</v>
      </c>
      <c r="BG21" s="326">
        <v>0</v>
      </c>
      <c r="BH21" s="326">
        <v>0</v>
      </c>
      <c r="BI21" s="326">
        <v>0</v>
      </c>
      <c r="BJ21" s="326">
        <v>0</v>
      </c>
      <c r="BK21" s="326">
        <v>0</v>
      </c>
      <c r="BL21" s="326"/>
      <c r="BM21" s="326" t="s">
        <v>971</v>
      </c>
      <c r="BN21" s="326"/>
      <c r="BO21" s="326" t="s">
        <v>971</v>
      </c>
      <c r="BP21" s="322">
        <v>35.454545454545453</v>
      </c>
      <c r="BQ21" s="326"/>
      <c r="BR21" s="326"/>
      <c r="BS21" s="326"/>
      <c r="BT21" s="323"/>
      <c r="BU21" s="323"/>
      <c r="BV21" s="326"/>
      <c r="BW21" s="326" t="s">
        <v>1380</v>
      </c>
      <c r="BX21" s="326">
        <v>1</v>
      </c>
      <c r="BY21" s="323" t="s">
        <v>1412</v>
      </c>
      <c r="BZ21" s="351" t="s">
        <v>1413</v>
      </c>
      <c r="CA21" s="329" t="s">
        <v>184</v>
      </c>
    </row>
    <row r="22" spans="1:79" ht="13" customHeight="1" x14ac:dyDescent="0.15">
      <c r="A22" s="323">
        <v>5191</v>
      </c>
      <c r="B22" s="324">
        <v>42566</v>
      </c>
      <c r="C22" s="325" t="s">
        <v>1186</v>
      </c>
      <c r="D22" s="323" t="s">
        <v>169</v>
      </c>
      <c r="E22" s="323"/>
      <c r="F22" s="323" t="s">
        <v>1212</v>
      </c>
      <c r="G22" s="324">
        <v>42551</v>
      </c>
      <c r="H22" s="326" t="s">
        <v>126</v>
      </c>
      <c r="I22" s="326" t="s">
        <v>971</v>
      </c>
      <c r="J22" s="326">
        <v>21</v>
      </c>
      <c r="K22" s="323" t="s">
        <v>1291</v>
      </c>
      <c r="L22" s="323" t="s">
        <v>1226</v>
      </c>
      <c r="M22" s="321">
        <v>149</v>
      </c>
      <c r="N22" s="321">
        <v>25.199999999999996</v>
      </c>
      <c r="O22" s="323"/>
      <c r="P22" s="323"/>
      <c r="Q22" s="151"/>
      <c r="R22" s="151"/>
      <c r="S22" s="151"/>
      <c r="T22" s="151"/>
      <c r="U22" s="151"/>
      <c r="V22" s="151"/>
      <c r="W22" s="151"/>
      <c r="X22" s="151"/>
      <c r="Y22" s="151"/>
      <c r="Z22" s="151"/>
      <c r="AA22" s="151"/>
      <c r="AB22" s="151"/>
      <c r="AC22" s="151"/>
      <c r="AD22" s="151"/>
      <c r="AE22" s="151"/>
      <c r="AF22" s="151"/>
      <c r="AG22" s="151"/>
      <c r="AH22" s="151"/>
      <c r="AI22" s="151"/>
      <c r="AJ22" s="151"/>
      <c r="AK22" s="151"/>
      <c r="AL22" s="151"/>
      <c r="AM22" s="151"/>
      <c r="AN22" s="151"/>
      <c r="AO22" s="323" t="s">
        <v>1379</v>
      </c>
      <c r="AP22" s="326" t="s">
        <v>971</v>
      </c>
      <c r="AQ22" s="326"/>
      <c r="AR22" s="326"/>
      <c r="AS22" s="327"/>
      <c r="AT22" s="326">
        <v>9</v>
      </c>
      <c r="AU22" s="326"/>
      <c r="AV22" s="326"/>
      <c r="AW22" s="326"/>
      <c r="AX22" s="326" t="s">
        <v>997</v>
      </c>
      <c r="AY22" s="323"/>
      <c r="AZ22" s="326">
        <v>0</v>
      </c>
      <c r="BA22" s="326">
        <v>0</v>
      </c>
      <c r="BB22" s="326">
        <v>0</v>
      </c>
      <c r="BC22" s="326">
        <v>3</v>
      </c>
      <c r="BD22" s="326">
        <v>0</v>
      </c>
      <c r="BE22" s="326">
        <v>0</v>
      </c>
      <c r="BF22" s="326">
        <v>0</v>
      </c>
      <c r="BG22" s="326">
        <v>0</v>
      </c>
      <c r="BH22" s="326">
        <v>0</v>
      </c>
      <c r="BI22" s="326">
        <v>0</v>
      </c>
      <c r="BJ22" s="326">
        <v>0</v>
      </c>
      <c r="BK22" s="326">
        <v>0</v>
      </c>
      <c r="BL22" s="326"/>
      <c r="BM22" s="326" t="s">
        <v>971</v>
      </c>
      <c r="BN22" s="326"/>
      <c r="BO22" s="326" t="s">
        <v>971</v>
      </c>
      <c r="BP22" s="151"/>
      <c r="BQ22" s="326"/>
      <c r="BR22" s="326"/>
      <c r="BS22" s="326"/>
      <c r="BT22" s="340"/>
      <c r="BU22" s="329"/>
      <c r="BV22" s="326"/>
      <c r="BW22" s="326" t="s">
        <v>1380</v>
      </c>
      <c r="BX22" s="326"/>
      <c r="BY22" s="323"/>
      <c r="BZ22" s="331" t="s">
        <v>1414</v>
      </c>
      <c r="CA22" s="329" t="s">
        <v>89</v>
      </c>
    </row>
    <row r="23" spans="1:79" ht="13" customHeight="1" x14ac:dyDescent="0.15">
      <c r="A23" s="323">
        <v>9924</v>
      </c>
      <c r="B23" s="324">
        <v>42566</v>
      </c>
      <c r="C23" s="325" t="s">
        <v>1186</v>
      </c>
      <c r="D23" s="323" t="s">
        <v>169</v>
      </c>
      <c r="E23" s="323"/>
      <c r="F23" s="323" t="s">
        <v>1212</v>
      </c>
      <c r="G23" s="324">
        <v>42185</v>
      </c>
      <c r="H23" s="326" t="s">
        <v>126</v>
      </c>
      <c r="I23" s="326" t="s">
        <v>971</v>
      </c>
      <c r="J23" s="326">
        <v>22</v>
      </c>
      <c r="K23" s="323" t="s">
        <v>1161</v>
      </c>
      <c r="L23" s="323" t="s">
        <v>1158</v>
      </c>
      <c r="M23" s="321">
        <v>118</v>
      </c>
      <c r="N23" s="321">
        <v>29.309090909090909</v>
      </c>
      <c r="O23" s="323"/>
      <c r="P23" s="323"/>
      <c r="Q23" s="151"/>
      <c r="R23" s="151"/>
      <c r="S23" s="151"/>
      <c r="T23" s="151"/>
      <c r="U23" s="151"/>
      <c r="V23" s="151"/>
      <c r="W23" s="151"/>
      <c r="X23" s="151"/>
      <c r="Y23" s="151"/>
      <c r="Z23" s="151"/>
      <c r="AA23" s="151"/>
      <c r="AB23" s="151"/>
      <c r="AC23" s="151"/>
      <c r="AD23" s="151"/>
      <c r="AE23" s="151"/>
      <c r="AF23" s="151"/>
      <c r="AG23" s="151"/>
      <c r="AH23" s="151"/>
      <c r="AI23" s="151"/>
      <c r="AJ23" s="151"/>
      <c r="AK23" s="151"/>
      <c r="AL23" s="151"/>
      <c r="AM23" s="151"/>
      <c r="AN23" s="151"/>
      <c r="AO23" s="323" t="s">
        <v>1379</v>
      </c>
      <c r="AP23" s="326" t="s">
        <v>971</v>
      </c>
      <c r="AQ23" s="326"/>
      <c r="AR23" s="326"/>
      <c r="AS23" s="327"/>
      <c r="AT23" s="326">
        <v>15</v>
      </c>
      <c r="AU23" s="326"/>
      <c r="AV23" s="326"/>
      <c r="AW23" s="326"/>
      <c r="AX23" s="326" t="s">
        <v>971</v>
      </c>
      <c r="AY23" s="323"/>
      <c r="AZ23" s="326">
        <v>0</v>
      </c>
      <c r="BA23" s="326">
        <v>0</v>
      </c>
      <c r="BB23" s="326">
        <v>0</v>
      </c>
      <c r="BC23" s="326">
        <v>0</v>
      </c>
      <c r="BD23" s="326">
        <v>0</v>
      </c>
      <c r="BE23" s="326">
        <v>0</v>
      </c>
      <c r="BF23" s="326">
        <v>0</v>
      </c>
      <c r="BG23" s="326">
        <v>0</v>
      </c>
      <c r="BH23" s="326">
        <v>0</v>
      </c>
      <c r="BI23" s="326">
        <v>0</v>
      </c>
      <c r="BJ23" s="326">
        <v>0</v>
      </c>
      <c r="BK23" s="326">
        <v>0</v>
      </c>
      <c r="BL23" s="326"/>
      <c r="BM23" s="326" t="s">
        <v>971</v>
      </c>
      <c r="BN23" s="326"/>
      <c r="BO23" s="326" t="s">
        <v>971</v>
      </c>
      <c r="BP23" s="151">
        <v>119.99999999999999</v>
      </c>
      <c r="BQ23" s="326"/>
      <c r="BR23" s="326"/>
      <c r="BS23" s="326"/>
      <c r="BT23" s="329"/>
      <c r="BU23" s="329"/>
      <c r="BV23" s="326"/>
      <c r="BW23" s="326" t="s">
        <v>1380</v>
      </c>
      <c r="BX23" s="326">
        <v>1</v>
      </c>
      <c r="BY23" s="323"/>
      <c r="BZ23" s="330" t="s">
        <v>1223</v>
      </c>
      <c r="CA23" s="323" t="s">
        <v>89</v>
      </c>
    </row>
    <row r="24" spans="1:79" x14ac:dyDescent="0.15">
      <c r="A24" s="323">
        <v>11760</v>
      </c>
      <c r="B24" s="324">
        <v>42566</v>
      </c>
      <c r="C24" s="325" t="s">
        <v>1186</v>
      </c>
      <c r="D24" s="323" t="s">
        <v>169</v>
      </c>
      <c r="E24" s="323"/>
      <c r="F24" s="323" t="s">
        <v>1212</v>
      </c>
      <c r="G24" s="324">
        <v>42468</v>
      </c>
      <c r="H24" s="326" t="s">
        <v>126</v>
      </c>
      <c r="I24" s="326" t="s">
        <v>971</v>
      </c>
      <c r="J24" s="326">
        <v>23</v>
      </c>
      <c r="K24" s="323" t="s">
        <v>1415</v>
      </c>
      <c r="L24" s="323" t="s">
        <v>1416</v>
      </c>
      <c r="M24" s="321">
        <v>135</v>
      </c>
      <c r="N24" s="321">
        <v>25.599999999999998</v>
      </c>
      <c r="O24" s="323"/>
      <c r="P24" s="323"/>
      <c r="Q24" s="151"/>
      <c r="R24" s="151"/>
      <c r="S24" s="151"/>
      <c r="T24" s="151"/>
      <c r="U24" s="151"/>
      <c r="V24" s="151"/>
      <c r="W24" s="151"/>
      <c r="X24" s="151"/>
      <c r="Y24" s="151"/>
      <c r="Z24" s="151"/>
      <c r="AA24" s="151"/>
      <c r="AB24" s="151"/>
      <c r="AC24" s="151"/>
      <c r="AD24" s="151"/>
      <c r="AE24" s="151"/>
      <c r="AF24" s="151"/>
      <c r="AG24" s="151"/>
      <c r="AH24" s="151"/>
      <c r="AI24" s="151"/>
      <c r="AJ24" s="151"/>
      <c r="AK24" s="151"/>
      <c r="AL24" s="151"/>
      <c r="AM24" s="151"/>
      <c r="AN24" s="151"/>
      <c r="AO24" s="323" t="s">
        <v>1379</v>
      </c>
      <c r="AP24" s="326" t="s">
        <v>971</v>
      </c>
      <c r="AQ24" s="326"/>
      <c r="AR24" s="326"/>
      <c r="AS24" s="327"/>
      <c r="AT24" s="326">
        <v>11.1</v>
      </c>
      <c r="AU24" s="326"/>
      <c r="AV24" s="326"/>
      <c r="AW24" s="326"/>
      <c r="AX24" s="326" t="s">
        <v>971</v>
      </c>
      <c r="AY24" s="323"/>
      <c r="AZ24" s="326">
        <v>0</v>
      </c>
      <c r="BA24" s="326">
        <v>0</v>
      </c>
      <c r="BB24" s="326">
        <v>0</v>
      </c>
      <c r="BC24" s="326">
        <v>0</v>
      </c>
      <c r="BD24" s="326">
        <v>0</v>
      </c>
      <c r="BE24" s="326">
        <v>0</v>
      </c>
      <c r="BF24" s="326">
        <v>0</v>
      </c>
      <c r="BG24" s="326">
        <v>0</v>
      </c>
      <c r="BH24" s="326">
        <v>0</v>
      </c>
      <c r="BI24" s="326">
        <v>0</v>
      </c>
      <c r="BJ24" s="326">
        <v>0</v>
      </c>
      <c r="BK24" s="326">
        <v>0</v>
      </c>
      <c r="BL24" s="326"/>
      <c r="BM24" s="326" t="s">
        <v>971</v>
      </c>
      <c r="BN24" s="326">
        <v>12</v>
      </c>
      <c r="BO24" s="326" t="s">
        <v>971</v>
      </c>
      <c r="BP24" s="151"/>
      <c r="BQ24" s="326"/>
      <c r="BR24" s="326"/>
      <c r="BS24" s="326"/>
      <c r="BT24" s="338"/>
      <c r="BU24" s="329"/>
      <c r="BV24" s="326"/>
      <c r="BW24" s="326" t="s">
        <v>1380</v>
      </c>
      <c r="BX24" s="326">
        <v>1</v>
      </c>
      <c r="BY24" s="323"/>
      <c r="BZ24" s="331" t="s">
        <v>1417</v>
      </c>
      <c r="CA24" s="323" t="s">
        <v>89</v>
      </c>
    </row>
    <row r="25" spans="1:79" x14ac:dyDescent="0.15">
      <c r="A25" s="323">
        <v>11229</v>
      </c>
      <c r="B25" s="324">
        <v>42566</v>
      </c>
      <c r="C25" s="325" t="s">
        <v>1186</v>
      </c>
      <c r="D25" s="323" t="s">
        <v>169</v>
      </c>
      <c r="E25" s="323"/>
      <c r="F25" s="323" t="s">
        <v>1212</v>
      </c>
      <c r="G25" s="324">
        <v>42494</v>
      </c>
      <c r="H25" s="326" t="s">
        <v>126</v>
      </c>
      <c r="I25" s="326" t="s">
        <v>971</v>
      </c>
      <c r="J25" s="326">
        <v>24</v>
      </c>
      <c r="K25" s="323" t="s">
        <v>1418</v>
      </c>
      <c r="L25" s="323" t="s">
        <v>333</v>
      </c>
      <c r="M25" s="321">
        <v>141.69999999999999</v>
      </c>
      <c r="N25" s="321">
        <v>27.427272727272726</v>
      </c>
      <c r="O25" s="323"/>
      <c r="P25" s="323"/>
      <c r="Q25" s="151"/>
      <c r="R25" s="151"/>
      <c r="S25" s="151"/>
      <c r="T25" s="151"/>
      <c r="U25" s="151"/>
      <c r="V25" s="151"/>
      <c r="W25" s="151"/>
      <c r="X25" s="151"/>
      <c r="Y25" s="151"/>
      <c r="Z25" s="151"/>
      <c r="AA25" s="151"/>
      <c r="AB25" s="151"/>
      <c r="AC25" s="151"/>
      <c r="AD25" s="151"/>
      <c r="AE25" s="151"/>
      <c r="AF25" s="151"/>
      <c r="AG25" s="151"/>
      <c r="AH25" s="151"/>
      <c r="AI25" s="151"/>
      <c r="AJ25" s="151"/>
      <c r="AK25" s="151"/>
      <c r="AL25" s="151"/>
      <c r="AM25" s="151"/>
      <c r="AN25" s="151"/>
      <c r="AO25" s="323" t="s">
        <v>1379</v>
      </c>
      <c r="AP25" s="326" t="s">
        <v>971</v>
      </c>
      <c r="AQ25" s="326"/>
      <c r="AR25" s="326"/>
      <c r="AS25" s="327"/>
      <c r="AT25" s="326">
        <v>7</v>
      </c>
      <c r="AU25" s="326"/>
      <c r="AV25" s="326"/>
      <c r="AW25" s="326"/>
      <c r="AX25" s="326" t="s">
        <v>971</v>
      </c>
      <c r="AY25" s="323"/>
      <c r="AZ25" s="326">
        <v>0</v>
      </c>
      <c r="BA25" s="326">
        <v>0</v>
      </c>
      <c r="BB25" s="326">
        <v>0</v>
      </c>
      <c r="BC25" s="326">
        <v>22</v>
      </c>
      <c r="BD25" s="326">
        <v>0</v>
      </c>
      <c r="BE25" s="326">
        <v>0</v>
      </c>
      <c r="BF25" s="326">
        <v>0</v>
      </c>
      <c r="BG25" s="326">
        <v>0</v>
      </c>
      <c r="BH25" s="326">
        <v>0</v>
      </c>
      <c r="BI25" s="326">
        <v>0</v>
      </c>
      <c r="BJ25" s="326">
        <v>0</v>
      </c>
      <c r="BK25" s="326">
        <v>0</v>
      </c>
      <c r="BL25" s="326"/>
      <c r="BM25" s="326" t="s">
        <v>971</v>
      </c>
      <c r="BN25" s="326"/>
      <c r="BO25" s="326" t="s">
        <v>971</v>
      </c>
      <c r="BP25" s="151"/>
      <c r="BQ25" s="326"/>
      <c r="BR25" s="326"/>
      <c r="BS25" s="326"/>
      <c r="BT25" s="340"/>
      <c r="BU25" s="329"/>
      <c r="BV25" s="326"/>
      <c r="BW25" s="326" t="s">
        <v>1380</v>
      </c>
      <c r="BX25" s="326">
        <v>1</v>
      </c>
      <c r="BY25" s="323"/>
      <c r="BZ25" s="331" t="s">
        <v>1419</v>
      </c>
      <c r="CA25" s="323" t="s">
        <v>89</v>
      </c>
    </row>
    <row r="26" spans="1:79" x14ac:dyDescent="0.15">
      <c r="A26" s="323">
        <v>11627</v>
      </c>
      <c r="B26" s="332">
        <v>42568</v>
      </c>
      <c r="C26" s="325" t="s">
        <v>1186</v>
      </c>
      <c r="D26" s="323" t="s">
        <v>169</v>
      </c>
      <c r="E26" s="323"/>
      <c r="F26" s="323" t="s">
        <v>1212</v>
      </c>
      <c r="G26" s="324">
        <v>42476</v>
      </c>
      <c r="H26" s="326" t="s">
        <v>126</v>
      </c>
      <c r="I26" s="326" t="s">
        <v>971</v>
      </c>
      <c r="J26" s="326">
        <v>25</v>
      </c>
      <c r="K26" s="323" t="s">
        <v>1157</v>
      </c>
      <c r="L26" s="323" t="s">
        <v>1158</v>
      </c>
      <c r="M26" s="321">
        <v>141.45454545454544</v>
      </c>
      <c r="N26" s="321">
        <v>27.454545454545453</v>
      </c>
      <c r="O26" s="323"/>
      <c r="P26" s="323"/>
      <c r="Q26" s="151"/>
      <c r="R26" s="151"/>
      <c r="S26" s="151"/>
      <c r="T26" s="151"/>
      <c r="U26" s="151"/>
      <c r="V26" s="151"/>
      <c r="W26" s="151"/>
      <c r="X26" s="151"/>
      <c r="Y26" s="151"/>
      <c r="Z26" s="151"/>
      <c r="AA26" s="151"/>
      <c r="AB26" s="151"/>
      <c r="AC26" s="151"/>
      <c r="AD26" s="151"/>
      <c r="AE26" s="151"/>
      <c r="AF26" s="151"/>
      <c r="AG26" s="151"/>
      <c r="AH26" s="151"/>
      <c r="AI26" s="151"/>
      <c r="AJ26" s="151"/>
      <c r="AK26" s="151"/>
      <c r="AL26" s="151"/>
      <c r="AM26" s="151"/>
      <c r="AN26" s="151"/>
      <c r="AO26" s="323" t="s">
        <v>1379</v>
      </c>
      <c r="AP26" s="326" t="s">
        <v>971</v>
      </c>
      <c r="AQ26" s="326"/>
      <c r="AR26" s="326"/>
      <c r="AS26" s="327"/>
      <c r="AT26" s="326">
        <v>8</v>
      </c>
      <c r="AU26" s="326"/>
      <c r="AV26" s="326"/>
      <c r="AW26" s="326"/>
      <c r="AX26" s="326" t="s">
        <v>997</v>
      </c>
      <c r="AY26" s="323"/>
      <c r="AZ26" s="326">
        <v>0</v>
      </c>
      <c r="BA26" s="326">
        <v>0</v>
      </c>
      <c r="BB26" s="326">
        <v>0</v>
      </c>
      <c r="BC26" s="326">
        <v>0</v>
      </c>
      <c r="BD26" s="326">
        <v>0</v>
      </c>
      <c r="BE26" s="326">
        <v>0</v>
      </c>
      <c r="BF26" s="326">
        <v>0</v>
      </c>
      <c r="BG26" s="326">
        <v>0</v>
      </c>
      <c r="BH26" s="326">
        <v>0</v>
      </c>
      <c r="BI26" s="326">
        <v>0</v>
      </c>
      <c r="BJ26" s="326">
        <v>0</v>
      </c>
      <c r="BK26" s="326">
        <v>0</v>
      </c>
      <c r="BL26" s="326"/>
      <c r="BM26" s="326" t="s">
        <v>971</v>
      </c>
      <c r="BN26" s="326"/>
      <c r="BO26" s="326" t="s">
        <v>971</v>
      </c>
      <c r="BP26" s="151"/>
      <c r="BQ26" s="326"/>
      <c r="BR26" s="326"/>
      <c r="BS26" s="326"/>
      <c r="BT26" s="329"/>
      <c r="BU26" s="329"/>
      <c r="BV26" s="326"/>
      <c r="BW26" s="326" t="s">
        <v>1380</v>
      </c>
      <c r="BX26" s="326">
        <v>1</v>
      </c>
      <c r="BY26" s="329" t="s">
        <v>1420</v>
      </c>
      <c r="BZ26" s="350" t="s">
        <v>1421</v>
      </c>
      <c r="CA26" s="323" t="s">
        <v>89</v>
      </c>
    </row>
    <row r="27" spans="1:79" x14ac:dyDescent="0.15">
      <c r="A27" s="323">
        <v>12793</v>
      </c>
      <c r="B27" s="324">
        <v>42566</v>
      </c>
      <c r="C27" s="325" t="s">
        <v>1186</v>
      </c>
      <c r="D27" s="323" t="s">
        <v>169</v>
      </c>
      <c r="E27" s="323"/>
      <c r="F27" s="323" t="s">
        <v>1212</v>
      </c>
      <c r="G27" s="324">
        <v>42496</v>
      </c>
      <c r="H27" s="326" t="s">
        <v>126</v>
      </c>
      <c r="I27" s="326" t="s">
        <v>971</v>
      </c>
      <c r="J27" s="326">
        <v>26</v>
      </c>
      <c r="K27" s="323" t="s">
        <v>1422</v>
      </c>
      <c r="L27" s="323" t="s">
        <v>1423</v>
      </c>
      <c r="M27" s="321">
        <v>113.39999999999999</v>
      </c>
      <c r="N27" s="321">
        <v>21.999999999999996</v>
      </c>
      <c r="O27" s="323"/>
      <c r="P27" s="323"/>
      <c r="Q27" s="151"/>
      <c r="R27" s="151"/>
      <c r="S27" s="151"/>
      <c r="T27" s="151"/>
      <c r="U27" s="151"/>
      <c r="V27" s="151"/>
      <c r="W27" s="151"/>
      <c r="X27" s="151"/>
      <c r="Y27" s="151"/>
      <c r="Z27" s="151"/>
      <c r="AA27" s="151"/>
      <c r="AB27" s="151"/>
      <c r="AC27" s="151"/>
      <c r="AD27" s="151"/>
      <c r="AE27" s="151"/>
      <c r="AF27" s="151"/>
      <c r="AG27" s="151"/>
      <c r="AH27" s="151"/>
      <c r="AI27" s="151"/>
      <c r="AJ27" s="151"/>
      <c r="AK27" s="151"/>
      <c r="AL27" s="151"/>
      <c r="AM27" s="151"/>
      <c r="AN27" s="151"/>
      <c r="AO27" s="323" t="s">
        <v>1379</v>
      </c>
      <c r="AP27" s="326" t="s">
        <v>971</v>
      </c>
      <c r="AQ27" s="326"/>
      <c r="AR27" s="326"/>
      <c r="AS27" s="327"/>
      <c r="AT27" s="326">
        <v>9</v>
      </c>
      <c r="AU27" s="326"/>
      <c r="AV27" s="326"/>
      <c r="AW27" s="326"/>
      <c r="AX27" s="326" t="s">
        <v>971</v>
      </c>
      <c r="AY27" s="323"/>
      <c r="AZ27" s="326">
        <v>0</v>
      </c>
      <c r="BA27" s="326">
        <v>0</v>
      </c>
      <c r="BB27" s="326">
        <v>0</v>
      </c>
      <c r="BC27" s="326">
        <v>0</v>
      </c>
      <c r="BD27" s="326">
        <v>0</v>
      </c>
      <c r="BE27" s="326">
        <v>0</v>
      </c>
      <c r="BF27" s="326">
        <v>0</v>
      </c>
      <c r="BG27" s="326">
        <v>0</v>
      </c>
      <c r="BH27" s="326">
        <v>0</v>
      </c>
      <c r="BI27" s="326">
        <v>0</v>
      </c>
      <c r="BJ27" s="326">
        <v>0</v>
      </c>
      <c r="BK27" s="326">
        <v>0</v>
      </c>
      <c r="BL27" s="326"/>
      <c r="BM27" s="326" t="s">
        <v>971</v>
      </c>
      <c r="BN27" s="326"/>
      <c r="BO27" s="326" t="s">
        <v>971</v>
      </c>
      <c r="BP27" s="151"/>
      <c r="BQ27" s="326"/>
      <c r="BR27" s="326"/>
      <c r="BS27" s="326"/>
      <c r="BT27" s="323"/>
      <c r="BU27" s="329"/>
      <c r="BV27" s="326"/>
      <c r="BW27" s="326" t="s">
        <v>1380</v>
      </c>
      <c r="BX27" s="326">
        <v>1</v>
      </c>
      <c r="BY27" s="323" t="s">
        <v>1424</v>
      </c>
      <c r="BZ27" s="350" t="s">
        <v>1425</v>
      </c>
      <c r="CA27" s="323" t="s">
        <v>89</v>
      </c>
    </row>
    <row r="28" spans="1:79" x14ac:dyDescent="0.15">
      <c r="A28" s="323">
        <v>11217</v>
      </c>
      <c r="B28" s="324">
        <v>42566</v>
      </c>
      <c r="C28" s="325" t="s">
        <v>1186</v>
      </c>
      <c r="D28" s="323" t="s">
        <v>169</v>
      </c>
      <c r="E28" s="323"/>
      <c r="F28" s="323" t="s">
        <v>1212</v>
      </c>
      <c r="G28" s="324">
        <v>42551</v>
      </c>
      <c r="H28" s="326" t="s">
        <v>126</v>
      </c>
      <c r="I28" s="326" t="s">
        <v>971</v>
      </c>
      <c r="J28" s="326">
        <v>27</v>
      </c>
      <c r="K28" s="323" t="s">
        <v>1426</v>
      </c>
      <c r="L28" s="323" t="s">
        <v>1427</v>
      </c>
      <c r="M28" s="321">
        <v>135</v>
      </c>
      <c r="N28" s="321">
        <v>28.018181818181816</v>
      </c>
      <c r="O28" s="323"/>
      <c r="P28" s="323"/>
      <c r="Q28" s="151"/>
      <c r="R28" s="151"/>
      <c r="S28" s="151"/>
      <c r="T28" s="151"/>
      <c r="U28" s="151"/>
      <c r="V28" s="151"/>
      <c r="W28" s="151"/>
      <c r="X28" s="151"/>
      <c r="Y28" s="151"/>
      <c r="Z28" s="151"/>
      <c r="AA28" s="151"/>
      <c r="AB28" s="151"/>
      <c r="AC28" s="151"/>
      <c r="AD28" s="151"/>
      <c r="AE28" s="151"/>
      <c r="AF28" s="151"/>
      <c r="AG28" s="151"/>
      <c r="AH28" s="151"/>
      <c r="AI28" s="151"/>
      <c r="AJ28" s="151"/>
      <c r="AK28" s="151"/>
      <c r="AL28" s="151"/>
      <c r="AM28" s="151"/>
      <c r="AN28" s="151"/>
      <c r="AO28" s="323" t="s">
        <v>1379</v>
      </c>
      <c r="AP28" s="326" t="s">
        <v>971</v>
      </c>
      <c r="AQ28" s="326"/>
      <c r="AR28" s="326"/>
      <c r="AS28" s="327"/>
      <c r="AT28" s="326">
        <v>6</v>
      </c>
      <c r="AU28" s="326"/>
      <c r="AV28" s="326"/>
      <c r="AW28" s="326"/>
      <c r="AX28" s="326" t="s">
        <v>997</v>
      </c>
      <c r="AY28" s="323"/>
      <c r="AZ28" s="326">
        <v>0</v>
      </c>
      <c r="BA28" s="326">
        <v>15</v>
      </c>
      <c r="BB28" s="326">
        <v>0</v>
      </c>
      <c r="BC28" s="326">
        <v>0</v>
      </c>
      <c r="BD28" s="326">
        <v>0</v>
      </c>
      <c r="BE28" s="326">
        <v>0</v>
      </c>
      <c r="BF28" s="326">
        <v>0</v>
      </c>
      <c r="BG28" s="326">
        <v>0</v>
      </c>
      <c r="BH28" s="326">
        <v>0</v>
      </c>
      <c r="BI28" s="326">
        <v>0</v>
      </c>
      <c r="BJ28" s="326">
        <v>0</v>
      </c>
      <c r="BK28" s="326">
        <v>0</v>
      </c>
      <c r="BL28" s="326"/>
      <c r="BM28" s="326" t="s">
        <v>971</v>
      </c>
      <c r="BN28" s="326"/>
      <c r="BO28" s="326" t="s">
        <v>971</v>
      </c>
      <c r="BP28" s="151"/>
      <c r="BQ28" s="326"/>
      <c r="BR28" s="326"/>
      <c r="BS28" s="326"/>
      <c r="BT28" s="329"/>
      <c r="BU28" s="329"/>
      <c r="BV28" s="326"/>
      <c r="BW28" s="326" t="s">
        <v>1380</v>
      </c>
      <c r="BX28" s="326"/>
      <c r="BY28" s="323" t="s">
        <v>1428</v>
      </c>
      <c r="BZ28" s="342" t="s">
        <v>1429</v>
      </c>
      <c r="CA28" s="329" t="s">
        <v>89</v>
      </c>
    </row>
    <row r="29" spans="1:79" x14ac:dyDescent="0.15">
      <c r="A29" s="323">
        <v>11854</v>
      </c>
      <c r="B29" s="324">
        <v>42566</v>
      </c>
      <c r="C29" s="325" t="s">
        <v>1186</v>
      </c>
      <c r="D29" s="323" t="s">
        <v>169</v>
      </c>
      <c r="E29" s="323"/>
      <c r="F29" s="323" t="s">
        <v>1212</v>
      </c>
      <c r="G29" s="324">
        <v>42510</v>
      </c>
      <c r="H29" s="326" t="s">
        <v>126</v>
      </c>
      <c r="I29" s="326" t="s">
        <v>971</v>
      </c>
      <c r="J29" s="326">
        <v>28</v>
      </c>
      <c r="K29" s="352" t="s">
        <v>1430</v>
      </c>
      <c r="L29" s="323" t="s">
        <v>1431</v>
      </c>
      <c r="M29" s="321">
        <v>124.99999999999999</v>
      </c>
      <c r="N29" s="321">
        <v>22.3</v>
      </c>
      <c r="O29" s="323" t="s">
        <v>992</v>
      </c>
      <c r="P29" s="323">
        <v>2700</v>
      </c>
      <c r="Q29" s="321">
        <v>26</v>
      </c>
      <c r="R29" s="151"/>
      <c r="S29" s="151"/>
      <c r="T29" s="151"/>
      <c r="U29" s="151"/>
      <c r="V29" s="151"/>
      <c r="W29" s="151"/>
      <c r="X29" s="151"/>
      <c r="Y29" s="151"/>
      <c r="Z29" s="151"/>
      <c r="AA29" s="151"/>
      <c r="AB29" s="151"/>
      <c r="AC29" s="151"/>
      <c r="AD29" s="151"/>
      <c r="AE29" s="151"/>
      <c r="AF29" s="151"/>
      <c r="AG29" s="151"/>
      <c r="AH29" s="151"/>
      <c r="AI29" s="151"/>
      <c r="AJ29" s="151"/>
      <c r="AK29" s="151"/>
      <c r="AL29" s="151"/>
      <c r="AM29" s="151"/>
      <c r="AN29" s="151"/>
      <c r="AO29" s="323" t="s">
        <v>1379</v>
      </c>
      <c r="AP29" s="326" t="s">
        <v>971</v>
      </c>
      <c r="AQ29" s="326"/>
      <c r="AR29" s="326"/>
      <c r="AS29" s="327"/>
      <c r="AT29" s="326">
        <v>3</v>
      </c>
      <c r="AU29" s="326"/>
      <c r="AV29" s="326"/>
      <c r="AW29" s="326"/>
      <c r="AX29" s="326" t="s">
        <v>971</v>
      </c>
      <c r="AY29" s="323"/>
      <c r="AZ29" s="326">
        <v>0</v>
      </c>
      <c r="BA29" s="326">
        <v>0</v>
      </c>
      <c r="BB29" s="326">
        <v>7</v>
      </c>
      <c r="BC29" s="326">
        <v>0</v>
      </c>
      <c r="BD29" s="326">
        <v>0</v>
      </c>
      <c r="BE29" s="326">
        <v>0</v>
      </c>
      <c r="BF29" s="326">
        <v>0</v>
      </c>
      <c r="BG29" s="326">
        <v>0</v>
      </c>
      <c r="BH29" s="326">
        <v>0</v>
      </c>
      <c r="BI29" s="326">
        <v>0</v>
      </c>
      <c r="BJ29" s="326">
        <v>0</v>
      </c>
      <c r="BK29" s="326">
        <v>0</v>
      </c>
      <c r="BL29" s="326"/>
      <c r="BM29" s="326" t="s">
        <v>971</v>
      </c>
      <c r="BN29" s="326"/>
      <c r="BO29" s="326" t="s">
        <v>971</v>
      </c>
      <c r="BP29" s="151"/>
      <c r="BQ29" s="326"/>
      <c r="BR29" s="326"/>
      <c r="BS29" s="326"/>
      <c r="BT29" s="329"/>
      <c r="BU29" s="329"/>
      <c r="BV29" s="326"/>
      <c r="BW29" s="326" t="s">
        <v>1380</v>
      </c>
      <c r="BX29" s="326"/>
      <c r="BY29" s="323"/>
      <c r="BZ29" s="331" t="s">
        <v>1432</v>
      </c>
      <c r="CA29" s="329" t="s">
        <v>89</v>
      </c>
    </row>
    <row r="30" spans="1:79" x14ac:dyDescent="0.15">
      <c r="A30" s="323">
        <v>11174</v>
      </c>
      <c r="B30" s="324">
        <v>42566</v>
      </c>
      <c r="C30" s="325" t="s">
        <v>1186</v>
      </c>
      <c r="D30" s="323" t="s">
        <v>169</v>
      </c>
      <c r="E30" s="323"/>
      <c r="F30" s="323" t="s">
        <v>1212</v>
      </c>
      <c r="G30" s="324">
        <v>42551</v>
      </c>
      <c r="H30" s="326" t="s">
        <v>126</v>
      </c>
      <c r="I30" s="326" t="s">
        <v>971</v>
      </c>
      <c r="J30" s="326">
        <v>29</v>
      </c>
      <c r="K30" s="323" t="s">
        <v>1433</v>
      </c>
      <c r="L30" s="323" t="s">
        <v>1158</v>
      </c>
      <c r="M30" s="321">
        <v>145.69090909090906</v>
      </c>
      <c r="N30" s="321">
        <v>19.399999999999999</v>
      </c>
      <c r="O30" s="323"/>
      <c r="P30" s="323"/>
      <c r="Q30" s="151"/>
      <c r="R30" s="151"/>
      <c r="S30" s="151"/>
      <c r="T30" s="151"/>
      <c r="U30" s="151"/>
      <c r="V30" s="151"/>
      <c r="W30" s="151"/>
      <c r="X30" s="151"/>
      <c r="Y30" s="151"/>
      <c r="Z30" s="151"/>
      <c r="AA30" s="151"/>
      <c r="AB30" s="151"/>
      <c r="AC30" s="151"/>
      <c r="AD30" s="151"/>
      <c r="AE30" s="151"/>
      <c r="AF30" s="151"/>
      <c r="AG30" s="151"/>
      <c r="AH30" s="151"/>
      <c r="AI30" s="151"/>
      <c r="AJ30" s="151"/>
      <c r="AK30" s="151"/>
      <c r="AL30" s="151"/>
      <c r="AM30" s="151"/>
      <c r="AN30" s="151"/>
      <c r="AO30" s="323" t="s">
        <v>1379</v>
      </c>
      <c r="AP30" s="326" t="s">
        <v>971</v>
      </c>
      <c r="AQ30" s="326"/>
      <c r="AR30" s="326"/>
      <c r="AS30" s="327"/>
      <c r="AT30" s="326">
        <v>5.53</v>
      </c>
      <c r="AU30" s="326"/>
      <c r="AV30" s="326"/>
      <c r="AW30" s="326"/>
      <c r="AX30" s="326" t="s">
        <v>971</v>
      </c>
      <c r="AY30" s="323"/>
      <c r="AZ30" s="326">
        <v>0</v>
      </c>
      <c r="BA30" s="326">
        <v>0</v>
      </c>
      <c r="BB30" s="326">
        <v>0</v>
      </c>
      <c r="BC30" s="326">
        <v>0</v>
      </c>
      <c r="BD30" s="326">
        <v>0</v>
      </c>
      <c r="BE30" s="326">
        <v>0</v>
      </c>
      <c r="BF30" s="326">
        <v>0</v>
      </c>
      <c r="BG30" s="326">
        <v>0</v>
      </c>
      <c r="BH30" s="326">
        <v>0</v>
      </c>
      <c r="BI30" s="326">
        <v>0</v>
      </c>
      <c r="BJ30" s="326">
        <v>0</v>
      </c>
      <c r="BK30" s="326">
        <v>0</v>
      </c>
      <c r="BL30" s="326"/>
      <c r="BM30" s="326" t="s">
        <v>971</v>
      </c>
      <c r="BN30" s="326"/>
      <c r="BO30" s="326" t="s">
        <v>971</v>
      </c>
      <c r="BP30" s="151"/>
      <c r="BQ30" s="326"/>
      <c r="BR30" s="326"/>
      <c r="BS30" s="326"/>
      <c r="BT30" s="329"/>
      <c r="BU30" s="329"/>
      <c r="BV30" s="326"/>
      <c r="BW30" s="326" t="s">
        <v>1380</v>
      </c>
      <c r="BX30" s="326">
        <v>1</v>
      </c>
      <c r="BY30" s="323"/>
      <c r="BZ30" s="331" t="s">
        <v>1434</v>
      </c>
      <c r="CA30" s="329" t="s">
        <v>89</v>
      </c>
    </row>
    <row r="31" spans="1:79" x14ac:dyDescent="0.15">
      <c r="A31" s="323">
        <v>12888</v>
      </c>
      <c r="B31" s="324">
        <v>42566</v>
      </c>
      <c r="C31" s="325" t="s">
        <v>1186</v>
      </c>
      <c r="D31" s="323" t="s">
        <v>169</v>
      </c>
      <c r="E31" s="323"/>
      <c r="F31" s="323" t="s">
        <v>1212</v>
      </c>
      <c r="G31" s="333">
        <v>42551</v>
      </c>
      <c r="H31" s="326" t="s">
        <v>971</v>
      </c>
      <c r="I31" s="326" t="s">
        <v>1167</v>
      </c>
      <c r="J31" s="326">
        <v>30</v>
      </c>
      <c r="K31" s="323" t="s">
        <v>1435</v>
      </c>
      <c r="L31" s="323" t="s">
        <v>1436</v>
      </c>
      <c r="M31" s="321">
        <v>112.99999999999999</v>
      </c>
      <c r="N31" s="321">
        <v>22.699999999999996</v>
      </c>
      <c r="O31" s="323"/>
      <c r="P31" s="323"/>
      <c r="Q31" s="151"/>
      <c r="R31" s="151"/>
      <c r="S31" s="151"/>
      <c r="T31" s="151"/>
      <c r="U31" s="151"/>
      <c r="V31" s="151"/>
      <c r="W31" s="151"/>
      <c r="X31" s="151"/>
      <c r="Y31" s="151"/>
      <c r="Z31" s="151"/>
      <c r="AA31" s="151"/>
      <c r="AB31" s="151"/>
      <c r="AC31" s="151"/>
      <c r="AD31" s="151"/>
      <c r="AE31" s="151"/>
      <c r="AF31" s="151"/>
      <c r="AG31" s="151"/>
      <c r="AH31" s="151"/>
      <c r="AI31" s="151"/>
      <c r="AJ31" s="151"/>
      <c r="AK31" s="151"/>
      <c r="AL31" s="151"/>
      <c r="AM31" s="151"/>
      <c r="AN31" s="151"/>
      <c r="AO31" s="323" t="s">
        <v>1379</v>
      </c>
      <c r="AP31" s="326" t="s">
        <v>971</v>
      </c>
      <c r="AQ31" s="326"/>
      <c r="AR31" s="326"/>
      <c r="AS31" s="327"/>
      <c r="AT31" s="326"/>
      <c r="AU31" s="326"/>
      <c r="AV31" s="326"/>
      <c r="AW31" s="326"/>
      <c r="AX31" s="326" t="s">
        <v>971</v>
      </c>
      <c r="AY31" s="323"/>
      <c r="AZ31" s="326">
        <v>0</v>
      </c>
      <c r="BA31" s="326">
        <v>0</v>
      </c>
      <c r="BB31" s="326">
        <v>0</v>
      </c>
      <c r="BC31" s="326">
        <v>0</v>
      </c>
      <c r="BD31" s="326">
        <v>0</v>
      </c>
      <c r="BE31" s="326">
        <v>0</v>
      </c>
      <c r="BF31" s="326">
        <v>0</v>
      </c>
      <c r="BG31" s="326">
        <v>0</v>
      </c>
      <c r="BH31" s="326">
        <v>0</v>
      </c>
      <c r="BI31" s="326">
        <v>0</v>
      </c>
      <c r="BJ31" s="326">
        <v>0</v>
      </c>
      <c r="BK31" s="326">
        <v>0</v>
      </c>
      <c r="BL31" s="326"/>
      <c r="BM31" s="326" t="s">
        <v>971</v>
      </c>
      <c r="BN31" s="326">
        <v>12</v>
      </c>
      <c r="BO31" s="326" t="s">
        <v>971</v>
      </c>
      <c r="BP31" s="151"/>
      <c r="BQ31" s="326"/>
      <c r="BR31" s="326"/>
      <c r="BS31" s="326"/>
      <c r="BT31" s="329" t="s">
        <v>1437</v>
      </c>
      <c r="BU31" s="329" t="s">
        <v>656</v>
      </c>
      <c r="BV31" s="326">
        <v>100</v>
      </c>
      <c r="BW31" s="326" t="s">
        <v>1380</v>
      </c>
      <c r="BX31" s="326">
        <v>1</v>
      </c>
      <c r="BY31" s="323"/>
      <c r="BZ31" s="331" t="s">
        <v>1438</v>
      </c>
      <c r="CA31" s="323" t="s">
        <v>89</v>
      </c>
    </row>
    <row r="32" spans="1:79" x14ac:dyDescent="0.15">
      <c r="A32" s="323">
        <v>53</v>
      </c>
      <c r="B32" s="324">
        <v>42566</v>
      </c>
      <c r="C32" s="325" t="s">
        <v>1186</v>
      </c>
      <c r="D32" s="323" t="s">
        <v>169</v>
      </c>
      <c r="E32" s="323"/>
      <c r="F32" s="323" t="s">
        <v>1212</v>
      </c>
      <c r="G32" s="333">
        <v>42551</v>
      </c>
      <c r="H32" s="326" t="s">
        <v>971</v>
      </c>
      <c r="I32" s="326" t="s">
        <v>1167</v>
      </c>
      <c r="J32" s="326">
        <v>31</v>
      </c>
      <c r="K32" s="323" t="s">
        <v>1439</v>
      </c>
      <c r="L32" s="323" t="s">
        <v>1440</v>
      </c>
      <c r="M32" s="321">
        <v>112.99999999999999</v>
      </c>
      <c r="N32" s="321">
        <v>22.709090909090907</v>
      </c>
      <c r="O32" s="323"/>
      <c r="P32" s="323"/>
      <c r="Q32" s="151"/>
      <c r="R32" s="151"/>
      <c r="S32" s="151"/>
      <c r="T32" s="151"/>
      <c r="U32" s="151"/>
      <c r="V32" s="151"/>
      <c r="W32" s="151"/>
      <c r="X32" s="151"/>
      <c r="Y32" s="151"/>
      <c r="Z32" s="151"/>
      <c r="AA32" s="151"/>
      <c r="AB32" s="151"/>
      <c r="AC32" s="151"/>
      <c r="AD32" s="151"/>
      <c r="AE32" s="151"/>
      <c r="AF32" s="151"/>
      <c r="AG32" s="151"/>
      <c r="AH32" s="151"/>
      <c r="AI32" s="151"/>
      <c r="AJ32" s="151"/>
      <c r="AK32" s="151"/>
      <c r="AL32" s="151"/>
      <c r="AM32" s="151"/>
      <c r="AN32" s="151"/>
      <c r="AO32" s="323" t="s">
        <v>1379</v>
      </c>
      <c r="AP32" s="326" t="s">
        <v>971</v>
      </c>
      <c r="AQ32" s="326"/>
      <c r="AR32" s="326"/>
      <c r="AS32" s="327"/>
      <c r="AT32" s="326"/>
      <c r="AU32" s="326"/>
      <c r="AV32" s="326"/>
      <c r="AW32" s="326"/>
      <c r="AX32" s="326" t="s">
        <v>126</v>
      </c>
      <c r="AY32" s="323" t="s">
        <v>1441</v>
      </c>
      <c r="AZ32" s="326">
        <v>0</v>
      </c>
      <c r="BA32" s="326">
        <v>0</v>
      </c>
      <c r="BB32" s="326">
        <v>0</v>
      </c>
      <c r="BC32" s="326">
        <v>0</v>
      </c>
      <c r="BD32" s="326">
        <v>0</v>
      </c>
      <c r="BE32" s="326">
        <v>0</v>
      </c>
      <c r="BF32" s="326">
        <v>0</v>
      </c>
      <c r="BG32" s="326">
        <v>0</v>
      </c>
      <c r="BH32" s="326">
        <v>0</v>
      </c>
      <c r="BI32" s="326">
        <v>0</v>
      </c>
      <c r="BJ32" s="326">
        <v>0</v>
      </c>
      <c r="BK32" s="326">
        <v>0</v>
      </c>
      <c r="BL32" s="326"/>
      <c r="BM32" s="326" t="s">
        <v>971</v>
      </c>
      <c r="BN32" s="326"/>
      <c r="BO32" s="326" t="s">
        <v>971</v>
      </c>
      <c r="BP32" s="151"/>
      <c r="BQ32" s="326"/>
      <c r="BR32" s="326"/>
      <c r="BS32" s="326"/>
      <c r="BT32" s="323"/>
      <c r="BU32" s="329"/>
      <c r="BV32" s="326"/>
      <c r="BW32" s="326" t="s">
        <v>1380</v>
      </c>
      <c r="BX32" s="326">
        <v>1</v>
      </c>
      <c r="BY32" s="329" t="s">
        <v>1442</v>
      </c>
      <c r="BZ32" s="342" t="s">
        <v>1443</v>
      </c>
      <c r="CA32" s="323" t="s">
        <v>89</v>
      </c>
    </row>
    <row r="33" spans="1:79" ht="13" customHeight="1" x14ac:dyDescent="0.15">
      <c r="A33" s="323">
        <v>10933</v>
      </c>
      <c r="B33" s="324">
        <v>42566</v>
      </c>
      <c r="C33" s="325" t="s">
        <v>1186</v>
      </c>
      <c r="D33" s="323" t="s">
        <v>169</v>
      </c>
      <c r="E33" s="323"/>
      <c r="F33" s="323" t="s">
        <v>1444</v>
      </c>
      <c r="G33" s="324">
        <v>42475</v>
      </c>
      <c r="H33" s="326" t="s">
        <v>126</v>
      </c>
      <c r="I33" s="326" t="s">
        <v>971</v>
      </c>
      <c r="J33" s="326"/>
      <c r="K33" s="323" t="s">
        <v>940</v>
      </c>
      <c r="L33" s="323" t="s">
        <v>1668</v>
      </c>
      <c r="M33" s="321">
        <v>124.99999999999999</v>
      </c>
      <c r="N33" s="321">
        <v>24.09090909090909</v>
      </c>
      <c r="O33" s="323"/>
      <c r="P33" s="323"/>
      <c r="Q33" s="151"/>
      <c r="R33" s="151"/>
      <c r="S33" s="151"/>
      <c r="T33" s="151"/>
      <c r="U33" s="151"/>
      <c r="V33" s="151"/>
      <c r="W33" s="151"/>
      <c r="X33" s="151"/>
      <c r="Y33" s="151"/>
      <c r="Z33" s="151"/>
      <c r="AA33" s="151"/>
      <c r="AB33" s="151"/>
      <c r="AC33" s="151"/>
      <c r="AD33" s="151"/>
      <c r="AE33" s="321">
        <v>15.909090909090908</v>
      </c>
      <c r="AF33" s="151"/>
      <c r="AG33" s="151"/>
      <c r="AH33" s="151"/>
      <c r="AI33" s="151"/>
      <c r="AJ33" s="151"/>
      <c r="AK33" s="151"/>
      <c r="AL33" s="151"/>
      <c r="AM33" s="151"/>
      <c r="AN33" s="151"/>
      <c r="AO33" s="323" t="s">
        <v>1445</v>
      </c>
      <c r="AP33" s="326" t="s">
        <v>971</v>
      </c>
      <c r="AQ33" s="326"/>
      <c r="AR33" s="326"/>
      <c r="AS33" s="327"/>
      <c r="AT33" s="326">
        <v>16</v>
      </c>
      <c r="AU33" s="326"/>
      <c r="AV33" s="326"/>
      <c r="AW33" s="326"/>
      <c r="AX33" s="326" t="s">
        <v>997</v>
      </c>
      <c r="AY33" s="323"/>
      <c r="AZ33" s="326">
        <v>0</v>
      </c>
      <c r="BA33" s="326">
        <v>0</v>
      </c>
      <c r="BB33" s="326">
        <v>0</v>
      </c>
      <c r="BC33" s="326">
        <v>0</v>
      </c>
      <c r="BD33" s="326">
        <v>0</v>
      </c>
      <c r="BE33" s="326">
        <v>0</v>
      </c>
      <c r="BF33" s="326">
        <v>0</v>
      </c>
      <c r="BG33" s="326">
        <v>0</v>
      </c>
      <c r="BH33" s="326">
        <v>0</v>
      </c>
      <c r="BI33" s="326">
        <v>0</v>
      </c>
      <c r="BJ33" s="326">
        <v>0</v>
      </c>
      <c r="BK33" s="326">
        <v>0</v>
      </c>
      <c r="BL33" s="326"/>
      <c r="BM33" s="326" t="s">
        <v>971</v>
      </c>
      <c r="BN33" s="326"/>
      <c r="BO33" s="326" t="s">
        <v>971</v>
      </c>
      <c r="BP33" s="321">
        <v>174.43636363636361</v>
      </c>
      <c r="BQ33" s="326"/>
      <c r="BR33" s="326"/>
      <c r="BS33" s="328">
        <v>42551</v>
      </c>
      <c r="BT33" s="323"/>
      <c r="BU33" s="329"/>
      <c r="BV33" s="326"/>
      <c r="BW33" s="326" t="s">
        <v>1380</v>
      </c>
      <c r="BX33" s="326"/>
      <c r="BY33" s="329" t="s">
        <v>1669</v>
      </c>
      <c r="BZ33" s="330" t="s">
        <v>1671</v>
      </c>
      <c r="CA33" s="329" t="s">
        <v>89</v>
      </c>
    </row>
    <row r="34" spans="1:79" ht="13" customHeight="1" x14ac:dyDescent="0.15">
      <c r="A34" s="323">
        <v>11457</v>
      </c>
      <c r="B34" s="324">
        <v>42566</v>
      </c>
      <c r="C34" s="325" t="s">
        <v>1186</v>
      </c>
      <c r="D34" s="323" t="s">
        <v>169</v>
      </c>
      <c r="E34" s="323"/>
      <c r="F34" s="323" t="s">
        <v>1444</v>
      </c>
      <c r="G34" s="324">
        <v>42551</v>
      </c>
      <c r="H34" s="326" t="s">
        <v>126</v>
      </c>
      <c r="I34" s="326" t="s">
        <v>971</v>
      </c>
      <c r="J34" s="326"/>
      <c r="K34" s="323" t="s">
        <v>386</v>
      </c>
      <c r="L34" s="323" t="s">
        <v>1381</v>
      </c>
      <c r="M34" s="321">
        <v>131.1181818181818</v>
      </c>
      <c r="N34" s="321">
        <v>23.309090909090909</v>
      </c>
      <c r="O34" s="323"/>
      <c r="P34" s="323"/>
      <c r="Q34" s="151"/>
      <c r="R34" s="151"/>
      <c r="S34" s="151"/>
      <c r="T34" s="151"/>
      <c r="U34" s="151"/>
      <c r="V34" s="151"/>
      <c r="W34" s="151"/>
      <c r="X34" s="151"/>
      <c r="Y34" s="151"/>
      <c r="Z34" s="151"/>
      <c r="AA34" s="151"/>
      <c r="AB34" s="151"/>
      <c r="AC34" s="151"/>
      <c r="AD34" s="151"/>
      <c r="AE34" s="321">
        <v>13.427272727272726</v>
      </c>
      <c r="AF34" s="151"/>
      <c r="AG34" s="151"/>
      <c r="AH34" s="151"/>
      <c r="AI34" s="151"/>
      <c r="AJ34" s="151"/>
      <c r="AK34" s="151"/>
      <c r="AL34" s="151"/>
      <c r="AM34" s="151"/>
      <c r="AN34" s="151"/>
      <c r="AO34" s="323" t="s">
        <v>1445</v>
      </c>
      <c r="AP34" s="326" t="s">
        <v>971</v>
      </c>
      <c r="AQ34" s="326"/>
      <c r="AR34" s="326"/>
      <c r="AS34" s="327"/>
      <c r="AT34" s="326">
        <v>9.5</v>
      </c>
      <c r="AU34" s="326"/>
      <c r="AV34" s="326"/>
      <c r="AW34" s="326"/>
      <c r="AX34" s="326" t="s">
        <v>997</v>
      </c>
      <c r="AY34" s="323"/>
      <c r="AZ34" s="326">
        <v>0</v>
      </c>
      <c r="BA34" s="326">
        <v>0</v>
      </c>
      <c r="BB34" s="326">
        <v>0</v>
      </c>
      <c r="BC34" s="326">
        <v>0</v>
      </c>
      <c r="BD34" s="326">
        <v>0</v>
      </c>
      <c r="BE34" s="326">
        <v>0</v>
      </c>
      <c r="BF34" s="326">
        <v>0</v>
      </c>
      <c r="BG34" s="326">
        <v>0</v>
      </c>
      <c r="BH34" s="326">
        <v>0</v>
      </c>
      <c r="BI34" s="326">
        <v>0</v>
      </c>
      <c r="BJ34" s="326">
        <v>0</v>
      </c>
      <c r="BK34" s="326">
        <v>0</v>
      </c>
      <c r="BL34" s="326"/>
      <c r="BM34" s="326" t="s">
        <v>971</v>
      </c>
      <c r="BN34" s="326">
        <v>12</v>
      </c>
      <c r="BO34" s="326" t="s">
        <v>971</v>
      </c>
      <c r="BP34" s="151"/>
      <c r="BQ34" s="326"/>
      <c r="BR34" s="326"/>
      <c r="BS34" s="326"/>
      <c r="BT34" s="329"/>
      <c r="BU34" s="329"/>
      <c r="BV34" s="326"/>
      <c r="BW34" s="326" t="s">
        <v>1380</v>
      </c>
      <c r="BX34" s="326"/>
      <c r="BY34" s="323"/>
      <c r="BZ34" s="331" t="s">
        <v>1446</v>
      </c>
      <c r="CA34" s="329" t="s">
        <v>89</v>
      </c>
    </row>
    <row r="35" spans="1:79" ht="13" customHeight="1" x14ac:dyDescent="0.15">
      <c r="A35" s="323">
        <v>11803</v>
      </c>
      <c r="B35" s="332">
        <v>42567</v>
      </c>
      <c r="C35" s="325" t="s">
        <v>1186</v>
      </c>
      <c r="D35" s="323" t="s">
        <v>169</v>
      </c>
      <c r="E35" s="323"/>
      <c r="F35" s="323" t="s">
        <v>1444</v>
      </c>
      <c r="G35" s="333">
        <v>42567</v>
      </c>
      <c r="H35" s="326" t="s">
        <v>126</v>
      </c>
      <c r="I35" s="326" t="s">
        <v>971</v>
      </c>
      <c r="J35" s="326"/>
      <c r="K35" s="323" t="s">
        <v>899</v>
      </c>
      <c r="L35" s="323" t="s">
        <v>1383</v>
      </c>
      <c r="M35" s="321">
        <v>137.5</v>
      </c>
      <c r="N35" s="321">
        <v>22.654545454545453</v>
      </c>
      <c r="O35" s="323"/>
      <c r="P35" s="323"/>
      <c r="Q35" s="151"/>
      <c r="R35" s="151"/>
      <c r="S35" s="151"/>
      <c r="T35" s="151"/>
      <c r="U35" s="151"/>
      <c r="V35" s="151"/>
      <c r="W35" s="151"/>
      <c r="X35" s="151"/>
      <c r="Y35" s="151"/>
      <c r="Z35" s="151"/>
      <c r="AA35" s="151"/>
      <c r="AB35" s="151"/>
      <c r="AC35" s="151"/>
      <c r="AD35" s="151"/>
      <c r="AE35" s="321">
        <v>12.354545454545454</v>
      </c>
      <c r="AF35" s="151"/>
      <c r="AG35" s="151"/>
      <c r="AH35" s="151"/>
      <c r="AI35" s="151"/>
      <c r="AJ35" s="151"/>
      <c r="AK35" s="151"/>
      <c r="AL35" s="151"/>
      <c r="AM35" s="151"/>
      <c r="AN35" s="151"/>
      <c r="AO35" s="323" t="s">
        <v>1445</v>
      </c>
      <c r="AP35" s="326" t="s">
        <v>971</v>
      </c>
      <c r="AQ35" s="326"/>
      <c r="AR35" s="326"/>
      <c r="AS35" s="327"/>
      <c r="AT35" s="326">
        <v>7.5</v>
      </c>
      <c r="AU35" s="326"/>
      <c r="AV35" s="326"/>
      <c r="AW35" s="326"/>
      <c r="AX35" s="326" t="s">
        <v>971</v>
      </c>
      <c r="AY35" s="323"/>
      <c r="AZ35" s="326">
        <v>0</v>
      </c>
      <c r="BA35" s="326">
        <v>0</v>
      </c>
      <c r="BB35" s="326">
        <v>0</v>
      </c>
      <c r="BC35" s="326">
        <v>0</v>
      </c>
      <c r="BD35" s="326">
        <v>0</v>
      </c>
      <c r="BE35" s="326">
        <v>0</v>
      </c>
      <c r="BF35" s="326">
        <v>0</v>
      </c>
      <c r="BG35" s="326">
        <v>0</v>
      </c>
      <c r="BH35" s="326">
        <v>0</v>
      </c>
      <c r="BI35" s="326">
        <v>0</v>
      </c>
      <c r="BJ35" s="326">
        <v>0</v>
      </c>
      <c r="BK35" s="326">
        <v>0</v>
      </c>
      <c r="BL35" s="326"/>
      <c r="BM35" s="326" t="s">
        <v>971</v>
      </c>
      <c r="BN35" s="326"/>
      <c r="BO35" s="326" t="s">
        <v>971</v>
      </c>
      <c r="BP35" s="151"/>
      <c r="BQ35" s="326"/>
      <c r="BR35" s="326"/>
      <c r="BS35" s="326"/>
      <c r="BT35" s="323"/>
      <c r="BU35" s="329"/>
      <c r="BV35" s="326"/>
      <c r="BW35" s="326" t="s">
        <v>1380</v>
      </c>
      <c r="BX35" s="326">
        <v>1</v>
      </c>
      <c r="BY35" s="323"/>
      <c r="BZ35" s="331" t="s">
        <v>1447</v>
      </c>
      <c r="CA35" s="329" t="s">
        <v>184</v>
      </c>
    </row>
    <row r="36" spans="1:79" ht="13" customHeight="1" x14ac:dyDescent="0.15">
      <c r="A36" s="323">
        <v>13031</v>
      </c>
      <c r="B36" s="324">
        <v>42566</v>
      </c>
      <c r="C36" s="325" t="s">
        <v>1186</v>
      </c>
      <c r="D36" s="323" t="s">
        <v>169</v>
      </c>
      <c r="E36" s="323"/>
      <c r="F36" s="323" t="s">
        <v>1444</v>
      </c>
      <c r="G36" s="324">
        <v>42551</v>
      </c>
      <c r="H36" s="326" t="s">
        <v>126</v>
      </c>
      <c r="I36" s="326" t="s">
        <v>1385</v>
      </c>
      <c r="J36" s="326"/>
      <c r="K36" s="323" t="s">
        <v>900</v>
      </c>
      <c r="L36" s="323" t="s">
        <v>1386</v>
      </c>
      <c r="M36" s="321">
        <v>106.86363636363635</v>
      </c>
      <c r="N36" s="321">
        <v>21.727272727272723</v>
      </c>
      <c r="O36" s="323"/>
      <c r="P36" s="323"/>
      <c r="Q36" s="151"/>
      <c r="R36" s="151"/>
      <c r="S36" s="151"/>
      <c r="T36" s="151"/>
      <c r="U36" s="151"/>
      <c r="V36" s="151"/>
      <c r="W36" s="151"/>
      <c r="X36" s="151"/>
      <c r="Y36" s="151"/>
      <c r="Z36" s="151"/>
      <c r="AA36" s="151"/>
      <c r="AB36" s="151"/>
      <c r="AC36" s="151"/>
      <c r="AD36" s="151"/>
      <c r="AE36" s="321">
        <v>14.036363636363635</v>
      </c>
      <c r="AF36" s="151"/>
      <c r="AG36" s="151"/>
      <c r="AH36" s="151"/>
      <c r="AI36" s="151"/>
      <c r="AJ36" s="151"/>
      <c r="AK36" s="151"/>
      <c r="AL36" s="151"/>
      <c r="AM36" s="151"/>
      <c r="AN36" s="151"/>
      <c r="AO36" s="323" t="s">
        <v>1445</v>
      </c>
      <c r="AP36" s="326" t="s">
        <v>971</v>
      </c>
      <c r="AQ36" s="326"/>
      <c r="AR36" s="326"/>
      <c r="AS36" s="327"/>
      <c r="AT36" s="326">
        <v>11</v>
      </c>
      <c r="AU36" s="326"/>
      <c r="AV36" s="326"/>
      <c r="AW36" s="326"/>
      <c r="AX36" s="326" t="s">
        <v>971</v>
      </c>
      <c r="AY36" s="323"/>
      <c r="AZ36" s="326">
        <v>0</v>
      </c>
      <c r="BA36" s="326">
        <v>0</v>
      </c>
      <c r="BB36" s="326">
        <v>0</v>
      </c>
      <c r="BC36" s="326">
        <v>0</v>
      </c>
      <c r="BD36" s="326">
        <v>0</v>
      </c>
      <c r="BE36" s="326">
        <v>0</v>
      </c>
      <c r="BF36" s="326">
        <v>0</v>
      </c>
      <c r="BG36" s="326">
        <v>0</v>
      </c>
      <c r="BH36" s="326">
        <v>0</v>
      </c>
      <c r="BI36" s="326">
        <v>0</v>
      </c>
      <c r="BJ36" s="326">
        <v>0</v>
      </c>
      <c r="BK36" s="326">
        <v>0</v>
      </c>
      <c r="BL36" s="326"/>
      <c r="BM36" s="326" t="s">
        <v>971</v>
      </c>
      <c r="BN36" s="326"/>
      <c r="BO36" s="326" t="s">
        <v>971</v>
      </c>
      <c r="BP36" s="151"/>
      <c r="BQ36" s="326"/>
      <c r="BR36" s="326"/>
      <c r="BS36" s="326"/>
      <c r="BT36" s="334"/>
      <c r="BU36" s="329"/>
      <c r="BV36" s="326"/>
      <c r="BW36" s="326" t="s">
        <v>1380</v>
      </c>
      <c r="BX36" s="326">
        <v>1</v>
      </c>
      <c r="BY36" s="323"/>
      <c r="BZ36" s="331" t="s">
        <v>1448</v>
      </c>
      <c r="CA36" s="329" t="s">
        <v>89</v>
      </c>
    </row>
    <row r="37" spans="1:79" ht="13" customHeight="1" x14ac:dyDescent="0.15">
      <c r="A37" s="323">
        <v>1478</v>
      </c>
      <c r="B37" s="324">
        <v>42567</v>
      </c>
      <c r="C37" s="325" t="s">
        <v>1186</v>
      </c>
      <c r="D37" s="323" t="s">
        <v>169</v>
      </c>
      <c r="E37" s="323"/>
      <c r="F37" s="323" t="s">
        <v>1444</v>
      </c>
      <c r="G37" s="324">
        <v>42551</v>
      </c>
      <c r="H37" s="326" t="s">
        <v>126</v>
      </c>
      <c r="I37" s="326" t="s">
        <v>971</v>
      </c>
      <c r="J37" s="326"/>
      <c r="K37" s="323" t="s">
        <v>498</v>
      </c>
      <c r="L37" s="323" t="s">
        <v>1158</v>
      </c>
      <c r="M37" s="321">
        <v>148.18181818181816</v>
      </c>
      <c r="N37" s="321">
        <v>22.472727272727269</v>
      </c>
      <c r="O37" s="323"/>
      <c r="P37" s="323"/>
      <c r="Q37" s="151"/>
      <c r="R37" s="151"/>
      <c r="S37" s="151"/>
      <c r="T37" s="151"/>
      <c r="U37" s="151"/>
      <c r="V37" s="151"/>
      <c r="W37" s="151"/>
      <c r="X37" s="151"/>
      <c r="Y37" s="151"/>
      <c r="Z37" s="151"/>
      <c r="AA37" s="151"/>
      <c r="AB37" s="151"/>
      <c r="AC37" s="151"/>
      <c r="AD37" s="151"/>
      <c r="AE37" s="321">
        <v>13.781818181818181</v>
      </c>
      <c r="AF37" s="151"/>
      <c r="AG37" s="151"/>
      <c r="AH37" s="151"/>
      <c r="AI37" s="151"/>
      <c r="AJ37" s="151"/>
      <c r="AK37" s="151"/>
      <c r="AL37" s="151"/>
      <c r="AM37" s="151"/>
      <c r="AN37" s="151"/>
      <c r="AO37" s="323" t="s">
        <v>1445</v>
      </c>
      <c r="AP37" s="326" t="s">
        <v>971</v>
      </c>
      <c r="AQ37" s="326"/>
      <c r="AR37" s="326"/>
      <c r="AS37" s="327"/>
      <c r="AT37" s="326">
        <v>11.6</v>
      </c>
      <c r="AU37" s="326"/>
      <c r="AV37" s="326"/>
      <c r="AW37" s="326"/>
      <c r="AX37" s="326" t="s">
        <v>971</v>
      </c>
      <c r="AY37" s="323"/>
      <c r="AZ37" s="326">
        <v>0</v>
      </c>
      <c r="BA37" s="326">
        <v>0</v>
      </c>
      <c r="BB37" s="326">
        <v>0</v>
      </c>
      <c r="BC37" s="326">
        <v>0</v>
      </c>
      <c r="BD37" s="326">
        <v>0</v>
      </c>
      <c r="BE37" s="326">
        <v>0</v>
      </c>
      <c r="BF37" s="326">
        <v>0</v>
      </c>
      <c r="BG37" s="326">
        <v>0</v>
      </c>
      <c r="BH37" s="326">
        <v>0</v>
      </c>
      <c r="BI37" s="326">
        <v>0</v>
      </c>
      <c r="BJ37" s="326">
        <v>0</v>
      </c>
      <c r="BK37" s="326">
        <v>0</v>
      </c>
      <c r="BL37" s="326"/>
      <c r="BM37" s="326" t="s">
        <v>971</v>
      </c>
      <c r="BN37" s="326"/>
      <c r="BO37" s="326" t="s">
        <v>971</v>
      </c>
      <c r="BP37" s="151"/>
      <c r="BQ37" s="326"/>
      <c r="BR37" s="326"/>
      <c r="BS37" s="326"/>
      <c r="BT37" s="340"/>
      <c r="BU37" s="329"/>
      <c r="BV37" s="326"/>
      <c r="BW37" s="326" t="s">
        <v>1380</v>
      </c>
      <c r="BX37" s="326"/>
      <c r="BY37" s="323"/>
      <c r="BZ37" s="331" t="s">
        <v>1449</v>
      </c>
      <c r="CA37" s="323" t="s">
        <v>184</v>
      </c>
    </row>
    <row r="38" spans="1:79" ht="13" customHeight="1" x14ac:dyDescent="0.15">
      <c r="A38" s="323">
        <v>13069</v>
      </c>
      <c r="B38" s="324">
        <v>42566</v>
      </c>
      <c r="C38" s="325" t="s">
        <v>1186</v>
      </c>
      <c r="D38" s="323" t="s">
        <v>169</v>
      </c>
      <c r="E38" s="323"/>
      <c r="F38" s="323" t="s">
        <v>1444</v>
      </c>
      <c r="G38" s="324">
        <v>42551</v>
      </c>
      <c r="H38" s="326" t="s">
        <v>971</v>
      </c>
      <c r="I38" s="326" t="s">
        <v>1167</v>
      </c>
      <c r="J38" s="326"/>
      <c r="K38" s="323" t="s">
        <v>901</v>
      </c>
      <c r="L38" s="323" t="s">
        <v>1389</v>
      </c>
      <c r="M38" s="321">
        <v>196.12</v>
      </c>
      <c r="N38" s="321">
        <v>29.999999999999996</v>
      </c>
      <c r="O38" s="323"/>
      <c r="P38" s="323"/>
      <c r="Q38" s="151"/>
      <c r="R38" s="151"/>
      <c r="S38" s="151"/>
      <c r="T38" s="151"/>
      <c r="U38" s="151"/>
      <c r="V38" s="151"/>
      <c r="W38" s="151"/>
      <c r="X38" s="151"/>
      <c r="Y38" s="151"/>
      <c r="Z38" s="151"/>
      <c r="AA38" s="151"/>
      <c r="AB38" s="151"/>
      <c r="AC38" s="151"/>
      <c r="AD38" s="151"/>
      <c r="AE38" s="321">
        <v>21.218181818181815</v>
      </c>
      <c r="AF38" s="151"/>
      <c r="AG38" s="151"/>
      <c r="AH38" s="151"/>
      <c r="AI38" s="151"/>
      <c r="AJ38" s="151"/>
      <c r="AK38" s="151"/>
      <c r="AL38" s="151"/>
      <c r="AM38" s="151"/>
      <c r="AN38" s="151"/>
      <c r="AO38" s="323" t="s">
        <v>1445</v>
      </c>
      <c r="AP38" s="326" t="s">
        <v>971</v>
      </c>
      <c r="AQ38" s="326"/>
      <c r="AR38" s="326"/>
      <c r="AS38" s="327"/>
      <c r="AT38" s="326"/>
      <c r="AU38" s="326"/>
      <c r="AV38" s="326"/>
      <c r="AW38" s="326"/>
      <c r="AX38" s="326" t="s">
        <v>971</v>
      </c>
      <c r="AY38" s="323"/>
      <c r="AZ38" s="326">
        <v>20</v>
      </c>
      <c r="BA38" s="326">
        <v>0</v>
      </c>
      <c r="BB38" s="326">
        <v>0</v>
      </c>
      <c r="BC38" s="326">
        <v>0</v>
      </c>
      <c r="BD38" s="326">
        <v>0</v>
      </c>
      <c r="BE38" s="326">
        <v>0</v>
      </c>
      <c r="BF38" s="326">
        <v>0</v>
      </c>
      <c r="BG38" s="326">
        <v>0</v>
      </c>
      <c r="BH38" s="326">
        <v>0</v>
      </c>
      <c r="BI38" s="326">
        <v>0</v>
      </c>
      <c r="BJ38" s="326">
        <v>0</v>
      </c>
      <c r="BK38" s="326">
        <v>0</v>
      </c>
      <c r="BL38" s="326"/>
      <c r="BM38" s="326" t="s">
        <v>971</v>
      </c>
      <c r="BN38" s="326"/>
      <c r="BO38" s="326" t="s">
        <v>971</v>
      </c>
      <c r="BP38" s="151"/>
      <c r="BQ38" s="326"/>
      <c r="BR38" s="326"/>
      <c r="BS38" s="326"/>
      <c r="BT38" s="329"/>
      <c r="BU38" s="329"/>
      <c r="BV38" s="326"/>
      <c r="BW38" s="326" t="s">
        <v>1380</v>
      </c>
      <c r="BX38" s="326"/>
      <c r="BY38" s="323"/>
      <c r="BZ38" s="330" t="s">
        <v>1450</v>
      </c>
      <c r="CA38" s="329" t="s">
        <v>89</v>
      </c>
    </row>
    <row r="39" spans="1:79" ht="13" customHeight="1" x14ac:dyDescent="0.15">
      <c r="A39" s="323">
        <v>11119</v>
      </c>
      <c r="B39" s="324">
        <v>42568</v>
      </c>
      <c r="C39" s="325" t="s">
        <v>1186</v>
      </c>
      <c r="D39" s="323" t="s">
        <v>169</v>
      </c>
      <c r="E39" s="323"/>
      <c r="F39" s="323" t="s">
        <v>1444</v>
      </c>
      <c r="G39" s="333">
        <v>42247</v>
      </c>
      <c r="H39" s="326" t="s">
        <v>126</v>
      </c>
      <c r="I39" s="326" t="s">
        <v>971</v>
      </c>
      <c r="J39" s="326"/>
      <c r="K39" s="323" t="s">
        <v>902</v>
      </c>
      <c r="L39" s="323" t="s">
        <v>1391</v>
      </c>
      <c r="M39" s="321">
        <v>147.80000000000001</v>
      </c>
      <c r="N39" s="321">
        <v>26.981818181818181</v>
      </c>
      <c r="O39" s="323" t="s">
        <v>992</v>
      </c>
      <c r="P39" s="323">
        <v>300</v>
      </c>
      <c r="Q39" s="321">
        <v>29.9</v>
      </c>
      <c r="R39" s="151"/>
      <c r="S39" s="151"/>
      <c r="T39" s="151"/>
      <c r="U39" s="151"/>
      <c r="V39" s="151"/>
      <c r="W39" s="151"/>
      <c r="X39" s="151"/>
      <c r="Y39" s="151"/>
      <c r="Z39" s="151"/>
      <c r="AA39" s="151"/>
      <c r="AB39" s="151"/>
      <c r="AC39" s="151"/>
      <c r="AD39" s="151"/>
      <c r="AE39" s="321">
        <v>14.654545454545454</v>
      </c>
      <c r="AF39" s="151"/>
      <c r="AG39" s="151"/>
      <c r="AH39" s="151"/>
      <c r="AI39" s="151"/>
      <c r="AJ39" s="151"/>
      <c r="AK39" s="151"/>
      <c r="AL39" s="151"/>
      <c r="AM39" s="151"/>
      <c r="AN39" s="151"/>
      <c r="AO39" s="323" t="s">
        <v>1445</v>
      </c>
      <c r="AP39" s="326" t="s">
        <v>971</v>
      </c>
      <c r="AQ39" s="326"/>
      <c r="AR39" s="326"/>
      <c r="AS39" s="327">
        <v>10</v>
      </c>
      <c r="AT39" s="326">
        <v>12</v>
      </c>
      <c r="AU39" s="326"/>
      <c r="AV39" s="326"/>
      <c r="AW39" s="326"/>
      <c r="AX39" s="326" t="s">
        <v>997</v>
      </c>
      <c r="AY39" s="323"/>
      <c r="AZ39" s="326">
        <v>0</v>
      </c>
      <c r="BA39" s="326">
        <v>0</v>
      </c>
      <c r="BB39" s="326">
        <v>7</v>
      </c>
      <c r="BC39" s="326">
        <v>0</v>
      </c>
      <c r="BD39" s="326">
        <v>0</v>
      </c>
      <c r="BE39" s="326">
        <v>0</v>
      </c>
      <c r="BF39" s="326">
        <v>0</v>
      </c>
      <c r="BG39" s="326">
        <v>0</v>
      </c>
      <c r="BH39" s="326">
        <v>0</v>
      </c>
      <c r="BI39" s="326">
        <v>0</v>
      </c>
      <c r="BJ39" s="326">
        <v>0</v>
      </c>
      <c r="BK39" s="326">
        <v>0</v>
      </c>
      <c r="BL39" s="326"/>
      <c r="BM39" s="326" t="s">
        <v>971</v>
      </c>
      <c r="BN39" s="326"/>
      <c r="BO39" s="326" t="s">
        <v>971</v>
      </c>
      <c r="BP39" s="151"/>
      <c r="BQ39" s="326"/>
      <c r="BR39" s="326"/>
      <c r="BS39" s="326"/>
      <c r="BT39" s="340"/>
      <c r="BU39" s="329"/>
      <c r="BV39" s="326"/>
      <c r="BW39" s="326" t="s">
        <v>1380</v>
      </c>
      <c r="BX39" s="326"/>
      <c r="BY39" s="323"/>
      <c r="BZ39" s="330" t="s">
        <v>1392</v>
      </c>
      <c r="CA39" s="329" t="s">
        <v>1393</v>
      </c>
    </row>
    <row r="40" spans="1:79" ht="13" customHeight="1" x14ac:dyDescent="0.15">
      <c r="A40" s="323">
        <v>1490</v>
      </c>
      <c r="B40" s="324">
        <v>42566</v>
      </c>
      <c r="C40" s="325" t="s">
        <v>1186</v>
      </c>
      <c r="D40" s="323" t="s">
        <v>169</v>
      </c>
      <c r="E40" s="323"/>
      <c r="F40" s="323" t="s">
        <v>1444</v>
      </c>
      <c r="G40" s="324">
        <v>42551</v>
      </c>
      <c r="H40" s="326" t="s">
        <v>126</v>
      </c>
      <c r="I40" s="326" t="s">
        <v>971</v>
      </c>
      <c r="J40" s="326"/>
      <c r="K40" s="323" t="s">
        <v>903</v>
      </c>
      <c r="L40" s="323" t="s">
        <v>1158</v>
      </c>
      <c r="M40" s="321">
        <v>148.18181818181816</v>
      </c>
      <c r="N40" s="321">
        <v>22.472727272727269</v>
      </c>
      <c r="O40" s="323"/>
      <c r="P40" s="323"/>
      <c r="Q40" s="151"/>
      <c r="R40" s="151"/>
      <c r="S40" s="151"/>
      <c r="T40" s="151"/>
      <c r="U40" s="151"/>
      <c r="V40" s="151"/>
      <c r="W40" s="151"/>
      <c r="X40" s="151"/>
      <c r="Y40" s="151"/>
      <c r="Z40" s="151"/>
      <c r="AA40" s="151"/>
      <c r="AB40" s="151"/>
      <c r="AC40" s="151"/>
      <c r="AD40" s="151"/>
      <c r="AE40" s="321">
        <v>13.781818181818181</v>
      </c>
      <c r="AF40" s="151"/>
      <c r="AG40" s="151"/>
      <c r="AH40" s="151"/>
      <c r="AI40" s="151"/>
      <c r="AJ40" s="151"/>
      <c r="AK40" s="151"/>
      <c r="AL40" s="151"/>
      <c r="AM40" s="151"/>
      <c r="AN40" s="151"/>
      <c r="AO40" s="323" t="s">
        <v>1445</v>
      </c>
      <c r="AP40" s="326" t="s">
        <v>971</v>
      </c>
      <c r="AQ40" s="326"/>
      <c r="AR40" s="326"/>
      <c r="AS40" s="327"/>
      <c r="AT40" s="326">
        <v>11.6</v>
      </c>
      <c r="AU40" s="326"/>
      <c r="AV40" s="326"/>
      <c r="AW40" s="326"/>
      <c r="AX40" s="326" t="s">
        <v>997</v>
      </c>
      <c r="AY40" s="323"/>
      <c r="AZ40" s="326">
        <v>0</v>
      </c>
      <c r="BA40" s="326">
        <v>0</v>
      </c>
      <c r="BB40" s="326">
        <v>0</v>
      </c>
      <c r="BC40" s="326">
        <v>0</v>
      </c>
      <c r="BD40" s="326">
        <v>0</v>
      </c>
      <c r="BE40" s="326">
        <v>0</v>
      </c>
      <c r="BF40" s="326">
        <v>0</v>
      </c>
      <c r="BG40" s="326">
        <v>0</v>
      </c>
      <c r="BH40" s="326">
        <v>0</v>
      </c>
      <c r="BI40" s="326">
        <v>0</v>
      </c>
      <c r="BJ40" s="326">
        <v>0</v>
      </c>
      <c r="BK40" s="326">
        <v>0</v>
      </c>
      <c r="BL40" s="326"/>
      <c r="BM40" s="326" t="s">
        <v>971</v>
      </c>
      <c r="BN40" s="326"/>
      <c r="BO40" s="326" t="s">
        <v>971</v>
      </c>
      <c r="BP40" s="151"/>
      <c r="BQ40" s="326"/>
      <c r="BR40" s="326"/>
      <c r="BS40" s="326"/>
      <c r="BT40" s="340"/>
      <c r="BU40" s="329"/>
      <c r="BV40" s="326"/>
      <c r="BW40" s="326" t="s">
        <v>1380</v>
      </c>
      <c r="BX40" s="326"/>
      <c r="BY40" s="323"/>
      <c r="BZ40" s="331" t="s">
        <v>1451</v>
      </c>
      <c r="CA40" s="329" t="s">
        <v>89</v>
      </c>
    </row>
    <row r="41" spans="1:79" ht="13" customHeight="1" x14ac:dyDescent="0.15">
      <c r="A41" s="323">
        <v>10275</v>
      </c>
      <c r="B41" s="324">
        <v>42566</v>
      </c>
      <c r="C41" s="325" t="s">
        <v>1186</v>
      </c>
      <c r="D41" s="323" t="s">
        <v>169</v>
      </c>
      <c r="E41" s="323"/>
      <c r="F41" s="323" t="s">
        <v>1444</v>
      </c>
      <c r="G41" s="324">
        <v>42551</v>
      </c>
      <c r="H41" s="326" t="s">
        <v>126</v>
      </c>
      <c r="I41" s="326" t="s">
        <v>971</v>
      </c>
      <c r="J41" s="326"/>
      <c r="K41" s="323" t="s">
        <v>904</v>
      </c>
      <c r="L41" s="323" t="s">
        <v>1123</v>
      </c>
      <c r="M41" s="321">
        <v>135</v>
      </c>
      <c r="N41" s="321">
        <v>28.581818181818182</v>
      </c>
      <c r="O41" s="323"/>
      <c r="P41" s="323"/>
      <c r="Q41" s="151"/>
      <c r="R41" s="151"/>
      <c r="S41" s="151"/>
      <c r="T41" s="151"/>
      <c r="U41" s="151"/>
      <c r="V41" s="151"/>
      <c r="W41" s="151"/>
      <c r="X41" s="151"/>
      <c r="Y41" s="151"/>
      <c r="Z41" s="151"/>
      <c r="AA41" s="151"/>
      <c r="AB41" s="151"/>
      <c r="AC41" s="151"/>
      <c r="AD41" s="151"/>
      <c r="AE41" s="321">
        <v>15.227272727272727</v>
      </c>
      <c r="AF41" s="151"/>
      <c r="AG41" s="151"/>
      <c r="AH41" s="151"/>
      <c r="AI41" s="151"/>
      <c r="AJ41" s="151"/>
      <c r="AK41" s="151"/>
      <c r="AL41" s="151"/>
      <c r="AM41" s="151"/>
      <c r="AN41" s="151"/>
      <c r="AO41" s="323" t="s">
        <v>1445</v>
      </c>
      <c r="AP41" s="326" t="s">
        <v>971</v>
      </c>
      <c r="AQ41" s="326"/>
      <c r="AR41" s="326"/>
      <c r="AS41" s="327"/>
      <c r="AT41" s="326">
        <v>10.5</v>
      </c>
      <c r="AU41" s="326"/>
      <c r="AV41" s="326"/>
      <c r="AW41" s="326"/>
      <c r="AX41" s="326" t="s">
        <v>997</v>
      </c>
      <c r="AY41" s="323"/>
      <c r="AZ41" s="326">
        <v>16</v>
      </c>
      <c r="BA41" s="326">
        <v>0</v>
      </c>
      <c r="BB41" s="326">
        <v>0</v>
      </c>
      <c r="BC41" s="326">
        <v>0</v>
      </c>
      <c r="BD41" s="326">
        <v>0</v>
      </c>
      <c r="BE41" s="326">
        <v>0</v>
      </c>
      <c r="BF41" s="326">
        <v>0</v>
      </c>
      <c r="BG41" s="326">
        <v>0</v>
      </c>
      <c r="BH41" s="326">
        <v>0</v>
      </c>
      <c r="BI41" s="326">
        <v>0</v>
      </c>
      <c r="BJ41" s="326">
        <v>0</v>
      </c>
      <c r="BK41" s="326">
        <v>0</v>
      </c>
      <c r="BL41" s="326"/>
      <c r="BM41" s="326" t="s">
        <v>971</v>
      </c>
      <c r="BN41" s="326">
        <v>12</v>
      </c>
      <c r="BO41" s="326" t="s">
        <v>971</v>
      </c>
      <c r="BP41" s="151"/>
      <c r="BQ41" s="326"/>
      <c r="BR41" s="326">
        <v>12</v>
      </c>
      <c r="BS41" s="326"/>
      <c r="BT41" s="340"/>
      <c r="BU41" s="329"/>
      <c r="BV41" s="326"/>
      <c r="BW41" s="326" t="s">
        <v>1380</v>
      </c>
      <c r="BX41" s="326"/>
      <c r="BY41" s="323"/>
      <c r="BZ41" s="331" t="s">
        <v>1452</v>
      </c>
      <c r="CA41" s="329" t="s">
        <v>89</v>
      </c>
    </row>
    <row r="42" spans="1:79" ht="13" customHeight="1" x14ac:dyDescent="0.15">
      <c r="A42" s="323">
        <v>12767</v>
      </c>
      <c r="B42" s="324">
        <v>42566</v>
      </c>
      <c r="C42" s="325" t="s">
        <v>1186</v>
      </c>
      <c r="D42" s="323" t="s">
        <v>169</v>
      </c>
      <c r="E42" s="323"/>
      <c r="F42" s="323" t="s">
        <v>1444</v>
      </c>
      <c r="G42" s="324">
        <v>42521</v>
      </c>
      <c r="H42" s="326" t="s">
        <v>126</v>
      </c>
      <c r="I42" s="326" t="s">
        <v>971</v>
      </c>
      <c r="J42" s="326"/>
      <c r="K42" s="323" t="s">
        <v>905</v>
      </c>
      <c r="L42" s="323" t="s">
        <v>1396</v>
      </c>
      <c r="M42" s="321">
        <v>125.23636363636362</v>
      </c>
      <c r="N42" s="321">
        <v>19.899999999999999</v>
      </c>
      <c r="O42" s="323"/>
      <c r="P42" s="323"/>
      <c r="Q42" s="151"/>
      <c r="R42" s="151"/>
      <c r="S42" s="151"/>
      <c r="T42" s="151"/>
      <c r="U42" s="151"/>
      <c r="V42" s="151"/>
      <c r="W42" s="151"/>
      <c r="X42" s="151"/>
      <c r="Y42" s="151"/>
      <c r="Z42" s="151"/>
      <c r="AA42" s="151"/>
      <c r="AB42" s="151"/>
      <c r="AC42" s="151"/>
      <c r="AD42" s="151"/>
      <c r="AE42" s="321">
        <v>12.936363636363636</v>
      </c>
      <c r="AF42" s="151"/>
      <c r="AG42" s="151"/>
      <c r="AH42" s="151"/>
      <c r="AI42" s="151"/>
      <c r="AJ42" s="151"/>
      <c r="AK42" s="151"/>
      <c r="AL42" s="151"/>
      <c r="AM42" s="151"/>
      <c r="AN42" s="151"/>
      <c r="AO42" s="323" t="s">
        <v>1445</v>
      </c>
      <c r="AP42" s="326" t="s">
        <v>971</v>
      </c>
      <c r="AQ42" s="326"/>
      <c r="AR42" s="326"/>
      <c r="AS42" s="327"/>
      <c r="AT42" s="326">
        <v>7.5</v>
      </c>
      <c r="AU42" s="326"/>
      <c r="AV42" s="326"/>
      <c r="AW42" s="326"/>
      <c r="AX42" s="326" t="s">
        <v>971</v>
      </c>
      <c r="AY42" s="323"/>
      <c r="AZ42" s="326">
        <v>0</v>
      </c>
      <c r="BA42" s="326">
        <v>0</v>
      </c>
      <c r="BB42" s="326">
        <v>0</v>
      </c>
      <c r="BC42" s="326">
        <v>0</v>
      </c>
      <c r="BD42" s="326">
        <v>0</v>
      </c>
      <c r="BE42" s="326">
        <v>0</v>
      </c>
      <c r="BF42" s="326">
        <v>0</v>
      </c>
      <c r="BG42" s="326">
        <v>0</v>
      </c>
      <c r="BH42" s="326">
        <v>0</v>
      </c>
      <c r="BI42" s="326">
        <v>0</v>
      </c>
      <c r="BJ42" s="326">
        <v>0</v>
      </c>
      <c r="BK42" s="326">
        <v>0</v>
      </c>
      <c r="BL42" s="326"/>
      <c r="BM42" s="326" t="s">
        <v>971</v>
      </c>
      <c r="BN42" s="326"/>
      <c r="BO42" s="326" t="s">
        <v>971</v>
      </c>
      <c r="BP42" s="151"/>
      <c r="BQ42" s="326"/>
      <c r="BR42" s="326"/>
      <c r="BS42" s="326"/>
      <c r="BT42" s="323"/>
      <c r="BU42" s="329"/>
      <c r="BV42" s="326"/>
      <c r="BW42" s="326" t="s">
        <v>1380</v>
      </c>
      <c r="BX42" s="326"/>
      <c r="BY42" s="323"/>
      <c r="BZ42" s="331" t="s">
        <v>1453</v>
      </c>
      <c r="CA42" s="323" t="s">
        <v>89</v>
      </c>
    </row>
    <row r="43" spans="1:79" ht="13" customHeight="1" x14ac:dyDescent="0.15">
      <c r="A43" s="323">
        <v>4380</v>
      </c>
      <c r="B43" s="324">
        <v>42566</v>
      </c>
      <c r="C43" s="325" t="s">
        <v>1186</v>
      </c>
      <c r="D43" s="323" t="s">
        <v>169</v>
      </c>
      <c r="E43" s="323"/>
      <c r="F43" s="323" t="s">
        <v>1444</v>
      </c>
      <c r="G43" s="324">
        <v>42551</v>
      </c>
      <c r="H43" s="326" t="s">
        <v>126</v>
      </c>
      <c r="I43" s="326" t="s">
        <v>971</v>
      </c>
      <c r="J43" s="326"/>
      <c r="K43" s="323" t="s">
        <v>933</v>
      </c>
      <c r="L43" s="323" t="s">
        <v>1126</v>
      </c>
      <c r="M43" s="321">
        <v>116.17272727272727</v>
      </c>
      <c r="N43" s="321">
        <v>30.590909090909086</v>
      </c>
      <c r="O43" s="323"/>
      <c r="P43" s="323"/>
      <c r="Q43" s="151"/>
      <c r="R43" s="151"/>
      <c r="S43" s="151"/>
      <c r="T43" s="151"/>
      <c r="U43" s="151"/>
      <c r="V43" s="151"/>
      <c r="W43" s="151"/>
      <c r="X43" s="151"/>
      <c r="Y43" s="151"/>
      <c r="Z43" s="151"/>
      <c r="AA43" s="151"/>
      <c r="AB43" s="151"/>
      <c r="AC43" s="151"/>
      <c r="AD43" s="151"/>
      <c r="AE43" s="321">
        <v>13.399999999999999</v>
      </c>
      <c r="AF43" s="151"/>
      <c r="AG43" s="151"/>
      <c r="AH43" s="151"/>
      <c r="AI43" s="151"/>
      <c r="AJ43" s="151"/>
      <c r="AK43" s="151"/>
      <c r="AL43" s="151"/>
      <c r="AM43" s="151"/>
      <c r="AN43" s="151"/>
      <c r="AO43" s="323" t="s">
        <v>1445</v>
      </c>
      <c r="AP43" s="326" t="s">
        <v>971</v>
      </c>
      <c r="AQ43" s="326"/>
      <c r="AR43" s="326"/>
      <c r="AS43" s="327"/>
      <c r="AT43" s="326">
        <v>7</v>
      </c>
      <c r="AU43" s="326"/>
      <c r="AV43" s="326"/>
      <c r="AW43" s="326"/>
      <c r="AX43" s="326" t="s">
        <v>971</v>
      </c>
      <c r="AY43" s="323"/>
      <c r="AZ43" s="326">
        <v>0</v>
      </c>
      <c r="BA43" s="326">
        <v>0</v>
      </c>
      <c r="BB43" s="326">
        <v>0</v>
      </c>
      <c r="BC43" s="326">
        <v>0</v>
      </c>
      <c r="BD43" s="326">
        <v>0</v>
      </c>
      <c r="BE43" s="326">
        <v>0</v>
      </c>
      <c r="BF43" s="326">
        <v>0</v>
      </c>
      <c r="BG43" s="326">
        <v>0</v>
      </c>
      <c r="BH43" s="326">
        <v>0</v>
      </c>
      <c r="BI43" s="326">
        <v>0</v>
      </c>
      <c r="BJ43" s="326">
        <v>0</v>
      </c>
      <c r="BK43" s="326">
        <v>0</v>
      </c>
      <c r="BL43" s="326"/>
      <c r="BM43" s="326" t="s">
        <v>971</v>
      </c>
      <c r="BN43" s="326"/>
      <c r="BO43" s="326" t="s">
        <v>971</v>
      </c>
      <c r="BP43" s="151"/>
      <c r="BQ43" s="326"/>
      <c r="BR43" s="326"/>
      <c r="BS43" s="326"/>
      <c r="BT43" s="329"/>
      <c r="BU43" s="329"/>
      <c r="BV43" s="326"/>
      <c r="BW43" s="326" t="s">
        <v>1380</v>
      </c>
      <c r="BX43" s="326"/>
      <c r="BY43" s="329"/>
      <c r="BZ43" s="331" t="s">
        <v>1454</v>
      </c>
      <c r="CA43" s="323" t="s">
        <v>89</v>
      </c>
    </row>
    <row r="44" spans="1:79" ht="13" customHeight="1" x14ac:dyDescent="0.15">
      <c r="A44" s="323">
        <v>10530</v>
      </c>
      <c r="B44" s="324">
        <v>42566</v>
      </c>
      <c r="C44" s="325" t="s">
        <v>1186</v>
      </c>
      <c r="D44" s="323" t="s">
        <v>169</v>
      </c>
      <c r="E44" s="323"/>
      <c r="F44" s="323" t="s">
        <v>1444</v>
      </c>
      <c r="G44" s="333">
        <v>42551</v>
      </c>
      <c r="H44" s="326" t="s">
        <v>126</v>
      </c>
      <c r="I44" s="326" t="s">
        <v>971</v>
      </c>
      <c r="J44" s="326"/>
      <c r="K44" s="323" t="s">
        <v>934</v>
      </c>
      <c r="L44" s="323" t="s">
        <v>1128</v>
      </c>
      <c r="M44" s="321">
        <v>151.22727272727272</v>
      </c>
      <c r="N44" s="321">
        <v>27.809090909090905</v>
      </c>
      <c r="O44" s="323"/>
      <c r="P44" s="323"/>
      <c r="Q44" s="151"/>
      <c r="R44" s="151"/>
      <c r="S44" s="151"/>
      <c r="T44" s="151"/>
      <c r="U44" s="151"/>
      <c r="V44" s="151"/>
      <c r="W44" s="151"/>
      <c r="X44" s="151"/>
      <c r="Y44" s="151"/>
      <c r="Z44" s="151"/>
      <c r="AA44" s="151"/>
      <c r="AB44" s="151"/>
      <c r="AC44" s="151"/>
      <c r="AD44" s="151"/>
      <c r="AE44" s="321">
        <v>15.536363636363635</v>
      </c>
      <c r="AF44" s="151"/>
      <c r="AG44" s="151"/>
      <c r="AH44" s="151"/>
      <c r="AI44" s="151"/>
      <c r="AJ44" s="151"/>
      <c r="AK44" s="151"/>
      <c r="AL44" s="151"/>
      <c r="AM44" s="151"/>
      <c r="AN44" s="151"/>
      <c r="AO44" s="323" t="s">
        <v>1445</v>
      </c>
      <c r="AP44" s="326" t="s">
        <v>971</v>
      </c>
      <c r="AQ44" s="326"/>
      <c r="AR44" s="326"/>
      <c r="AS44" s="327"/>
      <c r="AT44" s="326">
        <v>7</v>
      </c>
      <c r="AU44" s="326"/>
      <c r="AV44" s="326"/>
      <c r="AW44" s="326"/>
      <c r="AX44" s="326" t="s">
        <v>997</v>
      </c>
      <c r="AY44" s="323"/>
      <c r="AZ44" s="326">
        <v>14</v>
      </c>
      <c r="BA44" s="326">
        <v>0</v>
      </c>
      <c r="BB44" s="326">
        <v>0</v>
      </c>
      <c r="BC44" s="326">
        <v>0</v>
      </c>
      <c r="BD44" s="326">
        <v>0</v>
      </c>
      <c r="BE44" s="326">
        <v>0</v>
      </c>
      <c r="BF44" s="326">
        <v>0</v>
      </c>
      <c r="BG44" s="326">
        <v>0</v>
      </c>
      <c r="BH44" s="326">
        <v>0</v>
      </c>
      <c r="BI44" s="326">
        <v>0</v>
      </c>
      <c r="BJ44" s="326">
        <v>0</v>
      </c>
      <c r="BK44" s="326">
        <v>0</v>
      </c>
      <c r="BL44" s="326"/>
      <c r="BM44" s="326" t="s">
        <v>971</v>
      </c>
      <c r="BN44" s="326">
        <v>12</v>
      </c>
      <c r="BO44" s="326" t="s">
        <v>971</v>
      </c>
      <c r="BP44" s="151"/>
      <c r="BQ44" s="326"/>
      <c r="BR44" s="326"/>
      <c r="BS44" s="326"/>
      <c r="BT44" s="329"/>
      <c r="BU44" s="329"/>
      <c r="BV44" s="326"/>
      <c r="BW44" s="326" t="s">
        <v>1380</v>
      </c>
      <c r="BX44" s="326"/>
      <c r="BY44" s="323"/>
      <c r="BZ44" s="343" t="s">
        <v>1455</v>
      </c>
      <c r="CA44" s="323" t="s">
        <v>89</v>
      </c>
    </row>
    <row r="45" spans="1:79" ht="13" customHeight="1" x14ac:dyDescent="0.15">
      <c r="A45" s="323">
        <v>13097</v>
      </c>
      <c r="B45" s="324">
        <v>42566</v>
      </c>
      <c r="C45" s="344" t="s">
        <v>1186</v>
      </c>
      <c r="D45" s="345" t="s">
        <v>169</v>
      </c>
      <c r="E45" s="345"/>
      <c r="F45" s="345" t="s">
        <v>1444</v>
      </c>
      <c r="G45" s="333">
        <v>42551</v>
      </c>
      <c r="H45" s="346" t="s">
        <v>126</v>
      </c>
      <c r="I45" s="346" t="s">
        <v>971</v>
      </c>
      <c r="J45" s="346"/>
      <c r="K45" s="345" t="s">
        <v>738</v>
      </c>
      <c r="L45" s="323" t="s">
        <v>1400</v>
      </c>
      <c r="M45" s="321">
        <v>132.65454545454543</v>
      </c>
      <c r="N45" s="321">
        <v>23.581818181818182</v>
      </c>
      <c r="O45" s="345"/>
      <c r="P45" s="345"/>
      <c r="Q45" s="151"/>
      <c r="R45" s="151"/>
      <c r="S45" s="151"/>
      <c r="T45" s="151"/>
      <c r="U45" s="151"/>
      <c r="V45" s="151"/>
      <c r="W45" s="151"/>
      <c r="X45" s="151"/>
      <c r="Y45" s="151"/>
      <c r="Z45" s="151"/>
      <c r="AA45" s="151"/>
      <c r="AB45" s="151"/>
      <c r="AC45" s="151"/>
      <c r="AD45" s="151"/>
      <c r="AE45" s="321">
        <v>13.58181818181818</v>
      </c>
      <c r="AF45" s="151"/>
      <c r="AG45" s="151"/>
      <c r="AH45" s="151"/>
      <c r="AI45" s="151"/>
      <c r="AJ45" s="151"/>
      <c r="AK45" s="151"/>
      <c r="AL45" s="151"/>
      <c r="AM45" s="151"/>
      <c r="AN45" s="151"/>
      <c r="AO45" s="345" t="s">
        <v>1445</v>
      </c>
      <c r="AP45" s="346" t="s">
        <v>971</v>
      </c>
      <c r="AQ45" s="346"/>
      <c r="AR45" s="346"/>
      <c r="AS45" s="347"/>
      <c r="AT45" s="326">
        <v>9.5</v>
      </c>
      <c r="AU45" s="346"/>
      <c r="AV45" s="346"/>
      <c r="AW45" s="346"/>
      <c r="AX45" s="346" t="s">
        <v>997</v>
      </c>
      <c r="AY45" s="345"/>
      <c r="AZ45" s="346">
        <v>0</v>
      </c>
      <c r="BA45" s="346">
        <v>0</v>
      </c>
      <c r="BB45" s="346">
        <v>0</v>
      </c>
      <c r="BC45" s="346">
        <v>0</v>
      </c>
      <c r="BD45" s="346">
        <v>0</v>
      </c>
      <c r="BE45" s="346">
        <v>0</v>
      </c>
      <c r="BF45" s="346">
        <v>0</v>
      </c>
      <c r="BG45" s="346">
        <v>0</v>
      </c>
      <c r="BH45" s="346">
        <v>0</v>
      </c>
      <c r="BI45" s="346">
        <v>0</v>
      </c>
      <c r="BJ45" s="346">
        <v>0</v>
      </c>
      <c r="BK45" s="346">
        <v>0</v>
      </c>
      <c r="BL45" s="346"/>
      <c r="BM45" s="346" t="s">
        <v>971</v>
      </c>
      <c r="BN45" s="326">
        <v>12</v>
      </c>
      <c r="BO45" s="346" t="s">
        <v>971</v>
      </c>
      <c r="BP45" s="151"/>
      <c r="BQ45" s="346"/>
      <c r="BR45" s="346"/>
      <c r="BS45" s="346"/>
      <c r="BT45" s="349"/>
      <c r="BU45" s="349"/>
      <c r="BV45" s="346"/>
      <c r="BW45" s="346" t="s">
        <v>1380</v>
      </c>
      <c r="BX45" s="346"/>
      <c r="BY45" s="345"/>
      <c r="BZ45" s="331" t="s">
        <v>1456</v>
      </c>
      <c r="CA45" s="329" t="s">
        <v>89</v>
      </c>
    </row>
    <row r="46" spans="1:79" ht="13" customHeight="1" x14ac:dyDescent="0.15">
      <c r="A46" s="323">
        <v>10688</v>
      </c>
      <c r="B46" s="324">
        <v>42568</v>
      </c>
      <c r="C46" s="325" t="s">
        <v>1186</v>
      </c>
      <c r="D46" s="323" t="s">
        <v>169</v>
      </c>
      <c r="E46" s="323"/>
      <c r="F46" s="323" t="s">
        <v>1444</v>
      </c>
      <c r="G46" s="324">
        <v>42560</v>
      </c>
      <c r="H46" s="326" t="s">
        <v>126</v>
      </c>
      <c r="I46" s="326" t="s">
        <v>971</v>
      </c>
      <c r="J46" s="326"/>
      <c r="K46" s="323" t="s">
        <v>614</v>
      </c>
      <c r="L46" s="323" t="s">
        <v>1137</v>
      </c>
      <c r="M46" s="321">
        <v>163.87272727272725</v>
      </c>
      <c r="N46" s="321">
        <v>21.336363636363632</v>
      </c>
      <c r="O46" s="323"/>
      <c r="P46" s="353"/>
      <c r="Q46" s="151"/>
      <c r="R46" s="151"/>
      <c r="S46" s="151"/>
      <c r="T46" s="151"/>
      <c r="U46" s="151"/>
      <c r="V46" s="151"/>
      <c r="W46" s="151"/>
      <c r="X46" s="151"/>
      <c r="Y46" s="151"/>
      <c r="Z46" s="151"/>
      <c r="AA46" s="151"/>
      <c r="AB46" s="151"/>
      <c r="AC46" s="151"/>
      <c r="AD46" s="151"/>
      <c r="AE46" s="321">
        <v>12.1</v>
      </c>
      <c r="AF46" s="151"/>
      <c r="AG46" s="151"/>
      <c r="AH46" s="151"/>
      <c r="AI46" s="151"/>
      <c r="AJ46" s="151"/>
      <c r="AK46" s="151"/>
      <c r="AL46" s="151"/>
      <c r="AM46" s="151"/>
      <c r="AN46" s="151"/>
      <c r="AO46" s="323" t="s">
        <v>1445</v>
      </c>
      <c r="AP46" s="326" t="s">
        <v>971</v>
      </c>
      <c r="AQ46" s="326"/>
      <c r="AR46" s="326"/>
      <c r="AS46" s="327"/>
      <c r="AT46" s="326">
        <v>7</v>
      </c>
      <c r="AU46" s="326"/>
      <c r="AV46" s="326"/>
      <c r="AW46" s="326"/>
      <c r="AX46" s="326" t="s">
        <v>997</v>
      </c>
      <c r="AY46" s="323"/>
      <c r="AZ46" s="326">
        <v>0</v>
      </c>
      <c r="BA46" s="326">
        <v>0</v>
      </c>
      <c r="BB46" s="326">
        <v>6</v>
      </c>
      <c r="BC46" s="326">
        <v>0</v>
      </c>
      <c r="BD46" s="326">
        <v>0</v>
      </c>
      <c r="BE46" s="326">
        <v>0</v>
      </c>
      <c r="BF46" s="326">
        <v>0</v>
      </c>
      <c r="BG46" s="326">
        <v>0</v>
      </c>
      <c r="BH46" s="326">
        <v>0</v>
      </c>
      <c r="BI46" s="326">
        <v>0</v>
      </c>
      <c r="BJ46" s="326">
        <v>0</v>
      </c>
      <c r="BK46" s="326">
        <v>0</v>
      </c>
      <c r="BL46" s="326"/>
      <c r="BM46" s="326" t="s">
        <v>971</v>
      </c>
      <c r="BN46" s="326"/>
      <c r="BO46" s="326" t="s">
        <v>971</v>
      </c>
      <c r="BP46" s="151"/>
      <c r="BQ46" s="326"/>
      <c r="BR46" s="326"/>
      <c r="BS46" s="326"/>
      <c r="BT46" s="329"/>
      <c r="BU46" s="329"/>
      <c r="BV46" s="326"/>
      <c r="BW46" s="326" t="s">
        <v>1380</v>
      </c>
      <c r="BX46" s="326">
        <v>1</v>
      </c>
      <c r="BY46" s="323" t="s">
        <v>1141</v>
      </c>
      <c r="BZ46" s="331" t="s">
        <v>1457</v>
      </c>
      <c r="CA46" s="323" t="s">
        <v>184</v>
      </c>
    </row>
    <row r="47" spans="1:79" ht="13" customHeight="1" x14ac:dyDescent="0.15">
      <c r="A47" s="323">
        <v>1410</v>
      </c>
      <c r="B47" s="324">
        <v>42566</v>
      </c>
      <c r="C47" s="325" t="s">
        <v>1186</v>
      </c>
      <c r="D47" s="323" t="s">
        <v>169</v>
      </c>
      <c r="E47" s="323"/>
      <c r="F47" s="323" t="s">
        <v>1444</v>
      </c>
      <c r="G47" s="333">
        <v>42551</v>
      </c>
      <c r="H47" s="326" t="s">
        <v>126</v>
      </c>
      <c r="I47" s="326" t="s">
        <v>971</v>
      </c>
      <c r="J47" s="326"/>
      <c r="K47" s="323" t="s">
        <v>291</v>
      </c>
      <c r="L47" s="323" t="s">
        <v>1403</v>
      </c>
      <c r="M47" s="321">
        <v>125.99999999999999</v>
      </c>
      <c r="N47" s="321">
        <v>24.790909090909089</v>
      </c>
      <c r="O47" s="323" t="s">
        <v>992</v>
      </c>
      <c r="P47" s="323">
        <v>1300</v>
      </c>
      <c r="Q47" s="321">
        <v>22.799999999999997</v>
      </c>
      <c r="R47" s="151"/>
      <c r="S47" s="151"/>
      <c r="T47" s="151"/>
      <c r="U47" s="151"/>
      <c r="V47" s="151"/>
      <c r="W47" s="151"/>
      <c r="X47" s="151"/>
      <c r="Y47" s="151"/>
      <c r="Z47" s="151"/>
      <c r="AA47" s="151"/>
      <c r="AB47" s="151"/>
      <c r="AC47" s="151"/>
      <c r="AD47" s="151"/>
      <c r="AE47" s="321">
        <v>17.099999999999998</v>
      </c>
      <c r="AF47" s="151"/>
      <c r="AG47" s="151"/>
      <c r="AH47" s="151"/>
      <c r="AI47" s="151"/>
      <c r="AJ47" s="151"/>
      <c r="AK47" s="151"/>
      <c r="AL47" s="151"/>
      <c r="AM47" s="151"/>
      <c r="AN47" s="151"/>
      <c r="AO47" s="323" t="s">
        <v>1445</v>
      </c>
      <c r="AP47" s="326" t="s">
        <v>971</v>
      </c>
      <c r="AQ47" s="326"/>
      <c r="AR47" s="326"/>
      <c r="AS47" s="327"/>
      <c r="AT47" s="326">
        <v>10.199999999999999</v>
      </c>
      <c r="AU47" s="326"/>
      <c r="AV47" s="326"/>
      <c r="AW47" s="326"/>
      <c r="AX47" s="326" t="s">
        <v>997</v>
      </c>
      <c r="AY47" s="323"/>
      <c r="AZ47" s="326">
        <v>0</v>
      </c>
      <c r="BA47" s="326">
        <v>0</v>
      </c>
      <c r="BB47" s="326">
        <v>0</v>
      </c>
      <c r="BC47" s="326">
        <v>0</v>
      </c>
      <c r="BD47" s="326">
        <v>0</v>
      </c>
      <c r="BE47" s="326">
        <v>0</v>
      </c>
      <c r="BF47" s="326">
        <v>0</v>
      </c>
      <c r="BG47" s="326">
        <v>0</v>
      </c>
      <c r="BH47" s="326">
        <v>0</v>
      </c>
      <c r="BI47" s="326">
        <v>0</v>
      </c>
      <c r="BJ47" s="326">
        <v>0</v>
      </c>
      <c r="BK47" s="326">
        <v>0</v>
      </c>
      <c r="BL47" s="326"/>
      <c r="BM47" s="326" t="s">
        <v>971</v>
      </c>
      <c r="BN47" s="326"/>
      <c r="BO47" s="326" t="s">
        <v>971</v>
      </c>
      <c r="BP47" s="151"/>
      <c r="BQ47" s="326"/>
      <c r="BR47" s="326"/>
      <c r="BS47" s="326"/>
      <c r="BT47" s="329"/>
      <c r="BU47" s="329"/>
      <c r="BV47" s="326"/>
      <c r="BW47" s="326" t="s">
        <v>1380</v>
      </c>
      <c r="BX47" s="326"/>
      <c r="BY47" s="323" t="s">
        <v>1404</v>
      </c>
      <c r="BZ47" s="342" t="s">
        <v>1458</v>
      </c>
      <c r="CA47" s="323" t="s">
        <v>89</v>
      </c>
    </row>
    <row r="48" spans="1:79" ht="13" customHeight="1" x14ac:dyDescent="0.15">
      <c r="A48" s="323">
        <v>13137</v>
      </c>
      <c r="B48" s="324">
        <v>42568</v>
      </c>
      <c r="C48" s="325" t="s">
        <v>1186</v>
      </c>
      <c r="D48" s="323" t="s">
        <v>169</v>
      </c>
      <c r="E48" s="323"/>
      <c r="F48" s="323" t="s">
        <v>1444</v>
      </c>
      <c r="G48" s="324">
        <v>42551</v>
      </c>
      <c r="H48" s="326" t="s">
        <v>126</v>
      </c>
      <c r="I48" s="326" t="s">
        <v>971</v>
      </c>
      <c r="J48" s="326"/>
      <c r="K48" s="323" t="s">
        <v>935</v>
      </c>
      <c r="L48" s="323" t="s">
        <v>1406</v>
      </c>
      <c r="M48" s="321">
        <v>148.78181818181815</v>
      </c>
      <c r="N48" s="321">
        <v>27.86363636363636</v>
      </c>
      <c r="O48" s="323"/>
      <c r="P48" s="323"/>
      <c r="Q48" s="151"/>
      <c r="R48" s="151"/>
      <c r="S48" s="151"/>
      <c r="T48" s="151"/>
      <c r="U48" s="151"/>
      <c r="V48" s="151"/>
      <c r="W48" s="151"/>
      <c r="X48" s="151"/>
      <c r="Y48" s="151"/>
      <c r="Z48" s="151"/>
      <c r="AA48" s="151"/>
      <c r="AB48" s="151"/>
      <c r="AC48" s="151"/>
      <c r="AD48" s="151"/>
      <c r="AE48" s="321">
        <v>15.863636363636362</v>
      </c>
      <c r="AF48" s="151"/>
      <c r="AG48" s="151"/>
      <c r="AH48" s="151"/>
      <c r="AI48" s="151"/>
      <c r="AJ48" s="151"/>
      <c r="AK48" s="151"/>
      <c r="AL48" s="151"/>
      <c r="AM48" s="151"/>
      <c r="AN48" s="151"/>
      <c r="AO48" s="323" t="s">
        <v>1445</v>
      </c>
      <c r="AP48" s="326" t="s">
        <v>971</v>
      </c>
      <c r="AQ48" s="326"/>
      <c r="AR48" s="326"/>
      <c r="AS48" s="327"/>
      <c r="AT48" s="326">
        <v>8</v>
      </c>
      <c r="AU48" s="326"/>
      <c r="AV48" s="326"/>
      <c r="AW48" s="326"/>
      <c r="AX48" s="326" t="s">
        <v>971</v>
      </c>
      <c r="AY48" s="323"/>
      <c r="AZ48" s="326">
        <v>0</v>
      </c>
      <c r="BA48" s="326">
        <v>20</v>
      </c>
      <c r="BB48" s="326">
        <v>0</v>
      </c>
      <c r="BC48" s="326">
        <v>0</v>
      </c>
      <c r="BD48" s="326">
        <v>0</v>
      </c>
      <c r="BE48" s="326">
        <v>0</v>
      </c>
      <c r="BF48" s="326">
        <v>0</v>
      </c>
      <c r="BG48" s="326">
        <v>0</v>
      </c>
      <c r="BH48" s="326">
        <v>0</v>
      </c>
      <c r="BI48" s="326">
        <v>0</v>
      </c>
      <c r="BJ48" s="326">
        <v>0</v>
      </c>
      <c r="BK48" s="326">
        <v>0</v>
      </c>
      <c r="BL48" s="326"/>
      <c r="BM48" s="326" t="s">
        <v>971</v>
      </c>
      <c r="BN48" s="326"/>
      <c r="BO48" s="326" t="s">
        <v>971</v>
      </c>
      <c r="BP48" s="151"/>
      <c r="BQ48" s="326"/>
      <c r="BR48" s="326"/>
      <c r="BS48" s="326"/>
      <c r="BT48" s="323"/>
      <c r="BU48" s="323"/>
      <c r="BV48" s="326"/>
      <c r="BW48" s="326" t="s">
        <v>1380</v>
      </c>
      <c r="BX48" s="326">
        <v>1</v>
      </c>
      <c r="BY48" s="323"/>
      <c r="BZ48" s="331" t="s">
        <v>1459</v>
      </c>
      <c r="CA48" s="323" t="s">
        <v>89</v>
      </c>
    </row>
    <row r="49" spans="1:79" ht="13" customHeight="1" x14ac:dyDescent="0.15">
      <c r="A49" s="323">
        <v>10381</v>
      </c>
      <c r="B49" s="324">
        <v>42566</v>
      </c>
      <c r="C49" s="325" t="s">
        <v>1186</v>
      </c>
      <c r="D49" s="323" t="s">
        <v>169</v>
      </c>
      <c r="E49" s="323"/>
      <c r="F49" s="323" t="s">
        <v>1444</v>
      </c>
      <c r="G49" s="324">
        <v>42551</v>
      </c>
      <c r="H49" s="326" t="s">
        <v>126</v>
      </c>
      <c r="I49" s="326" t="s">
        <v>971</v>
      </c>
      <c r="J49" s="326"/>
      <c r="K49" s="323" t="s">
        <v>168</v>
      </c>
      <c r="L49" s="323" t="s">
        <v>1152</v>
      </c>
      <c r="M49" s="321">
        <v>176.99999999999997</v>
      </c>
      <c r="N49" s="321">
        <v>25.454545454545453</v>
      </c>
      <c r="O49" s="323" t="s">
        <v>992</v>
      </c>
      <c r="P49" s="323">
        <v>1350</v>
      </c>
      <c r="Q49" s="321">
        <v>29.263636363636358</v>
      </c>
      <c r="R49" s="151"/>
      <c r="S49" s="151"/>
      <c r="T49" s="151"/>
      <c r="U49" s="151"/>
      <c r="V49" s="151"/>
      <c r="W49" s="151"/>
      <c r="X49" s="151"/>
      <c r="Y49" s="151"/>
      <c r="Z49" s="151"/>
      <c r="AA49" s="151"/>
      <c r="AB49" s="151"/>
      <c r="AC49" s="151"/>
      <c r="AD49" s="151"/>
      <c r="AE49" s="321">
        <v>12.58181818181818</v>
      </c>
      <c r="AF49" s="151"/>
      <c r="AG49" s="151"/>
      <c r="AH49" s="151"/>
      <c r="AI49" s="151"/>
      <c r="AJ49" s="151"/>
      <c r="AK49" s="151"/>
      <c r="AL49" s="151"/>
      <c r="AM49" s="151"/>
      <c r="AN49" s="151"/>
      <c r="AO49" s="323" t="s">
        <v>1445</v>
      </c>
      <c r="AP49" s="326" t="s">
        <v>971</v>
      </c>
      <c r="AQ49" s="326"/>
      <c r="AR49" s="326"/>
      <c r="AS49" s="327"/>
      <c r="AT49" s="326">
        <v>6</v>
      </c>
      <c r="AU49" s="326"/>
      <c r="AV49" s="326"/>
      <c r="AW49" s="326"/>
      <c r="AX49" s="326" t="s">
        <v>971</v>
      </c>
      <c r="AY49" s="323"/>
      <c r="AZ49" s="326">
        <v>13</v>
      </c>
      <c r="BA49" s="326">
        <v>0</v>
      </c>
      <c r="BB49" s="326">
        <v>0</v>
      </c>
      <c r="BC49" s="326">
        <v>0</v>
      </c>
      <c r="BD49" s="326">
        <v>0</v>
      </c>
      <c r="BE49" s="326">
        <v>0</v>
      </c>
      <c r="BF49" s="326">
        <v>0</v>
      </c>
      <c r="BG49" s="326">
        <v>0</v>
      </c>
      <c r="BH49" s="326">
        <v>0</v>
      </c>
      <c r="BI49" s="326">
        <v>0</v>
      </c>
      <c r="BJ49" s="326">
        <v>0</v>
      </c>
      <c r="BK49" s="326">
        <v>0</v>
      </c>
      <c r="BL49" s="326"/>
      <c r="BM49" s="326" t="s">
        <v>971</v>
      </c>
      <c r="BN49" s="326"/>
      <c r="BO49" s="326" t="s">
        <v>971</v>
      </c>
      <c r="BP49" s="151"/>
      <c r="BQ49" s="326"/>
      <c r="BR49" s="326"/>
      <c r="BS49" s="326"/>
      <c r="BT49" s="323"/>
      <c r="BU49" s="323"/>
      <c r="BV49" s="326"/>
      <c r="BW49" s="326" t="s">
        <v>1380</v>
      </c>
      <c r="BX49" s="326">
        <v>1</v>
      </c>
      <c r="BY49" s="323"/>
      <c r="BZ49" s="331" t="s">
        <v>1460</v>
      </c>
      <c r="CA49" s="323" t="s">
        <v>89</v>
      </c>
    </row>
    <row r="50" spans="1:79" ht="13" customHeight="1" x14ac:dyDescent="0.15">
      <c r="A50" s="323">
        <v>12995</v>
      </c>
      <c r="B50" s="332">
        <v>42566</v>
      </c>
      <c r="C50" s="325" t="s">
        <v>1186</v>
      </c>
      <c r="D50" s="323" t="s">
        <v>169</v>
      </c>
      <c r="E50" s="323"/>
      <c r="F50" s="323" t="s">
        <v>1444</v>
      </c>
      <c r="G50" s="324">
        <v>42551</v>
      </c>
      <c r="H50" s="326" t="s">
        <v>126</v>
      </c>
      <c r="I50" s="326" t="s">
        <v>971</v>
      </c>
      <c r="J50" s="326"/>
      <c r="K50" s="323" t="s">
        <v>994</v>
      </c>
      <c r="L50" s="323" t="s">
        <v>1409</v>
      </c>
      <c r="M50" s="321">
        <v>120.56363636363636</v>
      </c>
      <c r="N50" s="321">
        <v>24.518181818181816</v>
      </c>
      <c r="O50" s="323"/>
      <c r="P50" s="323"/>
      <c r="Q50" s="151"/>
      <c r="R50" s="151"/>
      <c r="S50" s="151"/>
      <c r="T50" s="151"/>
      <c r="U50" s="151"/>
      <c r="V50" s="151"/>
      <c r="W50" s="151"/>
      <c r="X50" s="151"/>
      <c r="Y50" s="151"/>
      <c r="Z50" s="151"/>
      <c r="AA50" s="151"/>
      <c r="AB50" s="151"/>
      <c r="AC50" s="151"/>
      <c r="AD50" s="151"/>
      <c r="AE50" s="321">
        <v>15.836363636363636</v>
      </c>
      <c r="AF50" s="151"/>
      <c r="AG50" s="151"/>
      <c r="AH50" s="151"/>
      <c r="AI50" s="151"/>
      <c r="AJ50" s="151"/>
      <c r="AK50" s="151"/>
      <c r="AL50" s="151"/>
      <c r="AM50" s="151"/>
      <c r="AN50" s="151"/>
      <c r="AO50" s="323" t="s">
        <v>1445</v>
      </c>
      <c r="AP50" s="326" t="s">
        <v>971</v>
      </c>
      <c r="AQ50" s="326"/>
      <c r="AR50" s="326"/>
      <c r="AS50" s="327"/>
      <c r="AT50" s="326">
        <v>11</v>
      </c>
      <c r="AU50" s="326"/>
      <c r="AV50" s="326"/>
      <c r="AW50" s="326"/>
      <c r="AX50" s="326" t="s">
        <v>971</v>
      </c>
      <c r="AY50" s="323"/>
      <c r="AZ50" s="326">
        <v>0</v>
      </c>
      <c r="BA50" s="326">
        <v>0</v>
      </c>
      <c r="BB50" s="326">
        <v>0</v>
      </c>
      <c r="BC50" s="326">
        <v>0</v>
      </c>
      <c r="BD50" s="326">
        <v>0</v>
      </c>
      <c r="BE50" s="326">
        <v>0</v>
      </c>
      <c r="BF50" s="326">
        <v>0</v>
      </c>
      <c r="BG50" s="326">
        <v>0</v>
      </c>
      <c r="BH50" s="326">
        <v>0</v>
      </c>
      <c r="BI50" s="326">
        <v>0</v>
      </c>
      <c r="BJ50" s="326">
        <v>0</v>
      </c>
      <c r="BK50" s="326">
        <v>0</v>
      </c>
      <c r="BL50" s="326"/>
      <c r="BM50" s="326" t="s">
        <v>971</v>
      </c>
      <c r="BN50" s="326"/>
      <c r="BO50" s="326" t="s">
        <v>971</v>
      </c>
      <c r="BP50" s="151"/>
      <c r="BQ50" s="326"/>
      <c r="BR50" s="326"/>
      <c r="BS50" s="326"/>
      <c r="BT50" s="338"/>
      <c r="BU50" s="323"/>
      <c r="BV50" s="326"/>
      <c r="BW50" s="326" t="s">
        <v>1380</v>
      </c>
      <c r="BX50" s="326">
        <v>1</v>
      </c>
      <c r="BY50" s="323"/>
      <c r="BZ50" s="331" t="s">
        <v>1461</v>
      </c>
      <c r="CA50" s="329" t="s">
        <v>89</v>
      </c>
    </row>
    <row r="51" spans="1:79" ht="13" customHeight="1" x14ac:dyDescent="0.15">
      <c r="A51" s="323">
        <v>9925</v>
      </c>
      <c r="B51" s="324">
        <v>42566</v>
      </c>
      <c r="C51" s="325" t="s">
        <v>1186</v>
      </c>
      <c r="D51" s="323" t="s">
        <v>169</v>
      </c>
      <c r="E51" s="323"/>
      <c r="F51" s="323" t="s">
        <v>1444</v>
      </c>
      <c r="G51" s="324">
        <v>42185</v>
      </c>
      <c r="H51" s="326" t="s">
        <v>126</v>
      </c>
      <c r="I51" s="326" t="s">
        <v>971</v>
      </c>
      <c r="J51" s="326"/>
      <c r="K51" s="323" t="s">
        <v>1161</v>
      </c>
      <c r="L51" s="323" t="s">
        <v>1158</v>
      </c>
      <c r="M51" s="321">
        <v>129.69999999999999</v>
      </c>
      <c r="N51" s="321">
        <v>29.309090909090909</v>
      </c>
      <c r="O51" s="323"/>
      <c r="P51" s="323"/>
      <c r="Q51" s="151"/>
      <c r="R51" s="151"/>
      <c r="S51" s="151"/>
      <c r="T51" s="151"/>
      <c r="U51" s="151"/>
      <c r="V51" s="151"/>
      <c r="W51" s="151"/>
      <c r="X51" s="151"/>
      <c r="Y51" s="151"/>
      <c r="Z51" s="151"/>
      <c r="AA51" s="151"/>
      <c r="AB51" s="151"/>
      <c r="AC51" s="151"/>
      <c r="AD51" s="151"/>
      <c r="AE51" s="321">
        <v>21.018181818181816</v>
      </c>
      <c r="AF51" s="151"/>
      <c r="AG51" s="151"/>
      <c r="AH51" s="151"/>
      <c r="AI51" s="151"/>
      <c r="AJ51" s="151"/>
      <c r="AK51" s="151"/>
      <c r="AL51" s="151"/>
      <c r="AM51" s="151"/>
      <c r="AN51" s="151"/>
      <c r="AO51" s="323" t="s">
        <v>1445</v>
      </c>
      <c r="AP51" s="326" t="s">
        <v>971</v>
      </c>
      <c r="AQ51" s="326"/>
      <c r="AR51" s="326"/>
      <c r="AS51" s="327"/>
      <c r="AT51" s="326">
        <v>15</v>
      </c>
      <c r="AU51" s="326"/>
      <c r="AV51" s="326"/>
      <c r="AW51" s="326"/>
      <c r="AX51" s="326" t="s">
        <v>971</v>
      </c>
      <c r="AY51" s="323"/>
      <c r="AZ51" s="326">
        <v>0</v>
      </c>
      <c r="BA51" s="326">
        <v>0</v>
      </c>
      <c r="BB51" s="326">
        <v>0</v>
      </c>
      <c r="BC51" s="326">
        <v>0</v>
      </c>
      <c r="BD51" s="326">
        <v>0</v>
      </c>
      <c r="BE51" s="326">
        <v>0</v>
      </c>
      <c r="BF51" s="326">
        <v>0</v>
      </c>
      <c r="BG51" s="326">
        <v>0</v>
      </c>
      <c r="BH51" s="326">
        <v>0</v>
      </c>
      <c r="BI51" s="326">
        <v>0</v>
      </c>
      <c r="BJ51" s="326">
        <v>0</v>
      </c>
      <c r="BK51" s="326">
        <v>0</v>
      </c>
      <c r="BL51" s="326"/>
      <c r="BM51" s="326" t="s">
        <v>971</v>
      </c>
      <c r="BN51" s="326"/>
      <c r="BO51" s="326" t="s">
        <v>971</v>
      </c>
      <c r="BP51" s="154">
        <v>119.99999999999999</v>
      </c>
      <c r="BQ51" s="326"/>
      <c r="BR51" s="326"/>
      <c r="BS51" s="326"/>
      <c r="BT51" s="329"/>
      <c r="BU51" s="329"/>
      <c r="BV51" s="326"/>
      <c r="BW51" s="326" t="s">
        <v>1380</v>
      </c>
      <c r="BX51" s="326">
        <v>1</v>
      </c>
      <c r="BY51" s="323"/>
      <c r="BZ51" s="330" t="s">
        <v>1223</v>
      </c>
      <c r="CA51" s="323" t="s">
        <v>89</v>
      </c>
    </row>
    <row r="52" spans="1:79" ht="13" customHeight="1" x14ac:dyDescent="0.15">
      <c r="A52" s="323">
        <v>9909</v>
      </c>
      <c r="B52" s="324">
        <v>42566</v>
      </c>
      <c r="C52" s="325" t="s">
        <v>1186</v>
      </c>
      <c r="D52" s="323" t="s">
        <v>169</v>
      </c>
      <c r="E52" s="323"/>
      <c r="F52" s="323" t="s">
        <v>1444</v>
      </c>
      <c r="G52" s="324">
        <v>42525</v>
      </c>
      <c r="H52" s="326" t="s">
        <v>126</v>
      </c>
      <c r="I52" s="326" t="s">
        <v>971</v>
      </c>
      <c r="J52" s="326"/>
      <c r="K52" s="323" t="s">
        <v>1175</v>
      </c>
      <c r="L52" s="323" t="s">
        <v>1158</v>
      </c>
      <c r="M52" s="321">
        <v>145.1</v>
      </c>
      <c r="N52" s="321">
        <v>21.109090909090906</v>
      </c>
      <c r="O52" s="323"/>
      <c r="P52" s="323"/>
      <c r="Q52" s="151"/>
      <c r="R52" s="151"/>
      <c r="S52" s="151"/>
      <c r="T52" s="151"/>
      <c r="U52" s="151"/>
      <c r="V52" s="151"/>
      <c r="W52" s="151"/>
      <c r="X52" s="151"/>
      <c r="Y52" s="151"/>
      <c r="Z52" s="151"/>
      <c r="AA52" s="151"/>
      <c r="AB52" s="151"/>
      <c r="AC52" s="151"/>
      <c r="AD52" s="151"/>
      <c r="AE52" s="321">
        <v>15.418181818181818</v>
      </c>
      <c r="AF52" s="151"/>
      <c r="AG52" s="151"/>
      <c r="AH52" s="151"/>
      <c r="AI52" s="151"/>
      <c r="AJ52" s="151"/>
      <c r="AK52" s="151"/>
      <c r="AL52" s="151"/>
      <c r="AM52" s="151"/>
      <c r="AN52" s="151"/>
      <c r="AO52" s="323" t="s">
        <v>1445</v>
      </c>
      <c r="AP52" s="326" t="s">
        <v>971</v>
      </c>
      <c r="AQ52" s="326"/>
      <c r="AR52" s="326"/>
      <c r="AS52" s="327"/>
      <c r="AT52" s="326">
        <v>8</v>
      </c>
      <c r="AU52" s="326"/>
      <c r="AV52" s="326"/>
      <c r="AW52" s="326"/>
      <c r="AX52" s="326" t="s">
        <v>971</v>
      </c>
      <c r="AY52" s="323"/>
      <c r="AZ52" s="326">
        <v>0</v>
      </c>
      <c r="BA52" s="326">
        <v>0</v>
      </c>
      <c r="BB52" s="326">
        <v>0</v>
      </c>
      <c r="BC52" s="326">
        <v>0</v>
      </c>
      <c r="BD52" s="326">
        <v>0</v>
      </c>
      <c r="BE52" s="326">
        <v>0</v>
      </c>
      <c r="BF52" s="326">
        <v>0</v>
      </c>
      <c r="BG52" s="326">
        <v>0</v>
      </c>
      <c r="BH52" s="326">
        <v>0</v>
      </c>
      <c r="BI52" s="326">
        <v>0</v>
      </c>
      <c r="BJ52" s="326">
        <v>0</v>
      </c>
      <c r="BK52" s="326">
        <v>0</v>
      </c>
      <c r="BL52" s="326"/>
      <c r="BM52" s="326" t="s">
        <v>971</v>
      </c>
      <c r="BN52" s="326"/>
      <c r="BO52" s="326" t="s">
        <v>971</v>
      </c>
      <c r="BP52" s="151"/>
      <c r="BQ52" s="326"/>
      <c r="BR52" s="326"/>
      <c r="BS52" s="326"/>
      <c r="BT52" s="329"/>
      <c r="BU52" s="329"/>
      <c r="BV52" s="326"/>
      <c r="BW52" s="326" t="s">
        <v>1380</v>
      </c>
      <c r="BX52" s="326">
        <v>1</v>
      </c>
      <c r="BY52" s="323"/>
      <c r="BZ52" s="331" t="s">
        <v>1462</v>
      </c>
      <c r="CA52" s="323" t="s">
        <v>89</v>
      </c>
    </row>
    <row r="53" spans="1:79" ht="13" customHeight="1" x14ac:dyDescent="0.15">
      <c r="A53" s="323">
        <v>5192</v>
      </c>
      <c r="B53" s="324">
        <v>42566</v>
      </c>
      <c r="C53" s="325" t="s">
        <v>1186</v>
      </c>
      <c r="D53" s="323" t="s">
        <v>169</v>
      </c>
      <c r="E53" s="323"/>
      <c r="F53" s="323" t="s">
        <v>1444</v>
      </c>
      <c r="G53" s="324">
        <v>42551</v>
      </c>
      <c r="H53" s="326" t="s">
        <v>126</v>
      </c>
      <c r="I53" s="326" t="s">
        <v>971</v>
      </c>
      <c r="J53" s="326"/>
      <c r="K53" s="323" t="s">
        <v>1291</v>
      </c>
      <c r="L53" s="323" t="s">
        <v>1226</v>
      </c>
      <c r="M53" s="321">
        <v>163</v>
      </c>
      <c r="N53" s="321">
        <v>25.199999999999996</v>
      </c>
      <c r="O53" s="323"/>
      <c r="P53" s="323"/>
      <c r="Q53" s="151"/>
      <c r="R53" s="151"/>
      <c r="S53" s="151"/>
      <c r="T53" s="151"/>
      <c r="U53" s="151"/>
      <c r="V53" s="151"/>
      <c r="W53" s="151"/>
      <c r="X53" s="151"/>
      <c r="Y53" s="151"/>
      <c r="Z53" s="151"/>
      <c r="AA53" s="151"/>
      <c r="AB53" s="151"/>
      <c r="AC53" s="151"/>
      <c r="AD53" s="151"/>
      <c r="AE53" s="321">
        <v>16</v>
      </c>
      <c r="AF53" s="151"/>
      <c r="AG53" s="151"/>
      <c r="AH53" s="151"/>
      <c r="AI53" s="151"/>
      <c r="AJ53" s="151"/>
      <c r="AK53" s="151"/>
      <c r="AL53" s="151"/>
      <c r="AM53" s="151"/>
      <c r="AN53" s="151"/>
      <c r="AO53" s="323" t="s">
        <v>1445</v>
      </c>
      <c r="AP53" s="326" t="s">
        <v>971</v>
      </c>
      <c r="AQ53" s="326"/>
      <c r="AR53" s="326"/>
      <c r="AS53" s="327"/>
      <c r="AT53" s="326">
        <v>9</v>
      </c>
      <c r="AU53" s="326"/>
      <c r="AV53" s="326"/>
      <c r="AW53" s="326"/>
      <c r="AX53" s="326" t="s">
        <v>997</v>
      </c>
      <c r="AY53" s="323"/>
      <c r="AZ53" s="326">
        <v>0</v>
      </c>
      <c r="BA53" s="326">
        <v>0</v>
      </c>
      <c r="BB53" s="326">
        <v>0</v>
      </c>
      <c r="BC53" s="326">
        <v>3</v>
      </c>
      <c r="BD53" s="326">
        <v>0</v>
      </c>
      <c r="BE53" s="326">
        <v>0</v>
      </c>
      <c r="BF53" s="326">
        <v>0</v>
      </c>
      <c r="BG53" s="326">
        <v>0</v>
      </c>
      <c r="BH53" s="326">
        <v>0</v>
      </c>
      <c r="BI53" s="326">
        <v>0</v>
      </c>
      <c r="BJ53" s="326">
        <v>0</v>
      </c>
      <c r="BK53" s="326">
        <v>0</v>
      </c>
      <c r="BL53" s="326"/>
      <c r="BM53" s="326" t="s">
        <v>971</v>
      </c>
      <c r="BN53" s="326"/>
      <c r="BO53" s="326" t="s">
        <v>971</v>
      </c>
      <c r="BP53" s="151"/>
      <c r="BQ53" s="326"/>
      <c r="BR53" s="326"/>
      <c r="BS53" s="326"/>
      <c r="BT53" s="329"/>
      <c r="BU53" s="329"/>
      <c r="BV53" s="326"/>
      <c r="BW53" s="326" t="s">
        <v>1380</v>
      </c>
      <c r="BX53" s="326"/>
      <c r="BY53" s="323"/>
      <c r="BZ53" s="331" t="s">
        <v>1463</v>
      </c>
      <c r="CA53" s="329" t="s">
        <v>89</v>
      </c>
    </row>
    <row r="54" spans="1:79" x14ac:dyDescent="0.15">
      <c r="A54" s="323">
        <v>11761</v>
      </c>
      <c r="B54" s="324">
        <v>42566</v>
      </c>
      <c r="C54" s="325" t="s">
        <v>1186</v>
      </c>
      <c r="D54" s="323" t="s">
        <v>169</v>
      </c>
      <c r="E54" s="323"/>
      <c r="F54" s="323" t="s">
        <v>1444</v>
      </c>
      <c r="G54" s="324">
        <v>42468</v>
      </c>
      <c r="H54" s="326" t="s">
        <v>126</v>
      </c>
      <c r="I54" s="326" t="s">
        <v>971</v>
      </c>
      <c r="J54" s="326"/>
      <c r="K54" s="323" t="s">
        <v>1415</v>
      </c>
      <c r="L54" s="323" t="s">
        <v>1416</v>
      </c>
      <c r="M54" s="321">
        <v>145</v>
      </c>
      <c r="N54" s="321">
        <v>25.599999999999998</v>
      </c>
      <c r="O54" s="323"/>
      <c r="P54" s="323"/>
      <c r="Q54" s="151"/>
      <c r="R54" s="151"/>
      <c r="S54" s="151"/>
      <c r="T54" s="151"/>
      <c r="U54" s="151"/>
      <c r="V54" s="151"/>
      <c r="W54" s="151"/>
      <c r="X54" s="151"/>
      <c r="Y54" s="151"/>
      <c r="Z54" s="151"/>
      <c r="AA54" s="151"/>
      <c r="AB54" s="151"/>
      <c r="AC54" s="151"/>
      <c r="AD54" s="151"/>
      <c r="AE54" s="321">
        <v>15.799999999999997</v>
      </c>
      <c r="AF54" s="151"/>
      <c r="AG54" s="151"/>
      <c r="AH54" s="151"/>
      <c r="AI54" s="151"/>
      <c r="AJ54" s="151"/>
      <c r="AK54" s="151"/>
      <c r="AL54" s="151"/>
      <c r="AM54" s="151"/>
      <c r="AN54" s="151"/>
      <c r="AO54" s="323" t="s">
        <v>1445</v>
      </c>
      <c r="AP54" s="326" t="s">
        <v>971</v>
      </c>
      <c r="AQ54" s="326"/>
      <c r="AR54" s="326"/>
      <c r="AS54" s="327"/>
      <c r="AT54" s="326">
        <v>11.1</v>
      </c>
      <c r="AU54" s="326"/>
      <c r="AV54" s="326"/>
      <c r="AW54" s="326"/>
      <c r="AX54" s="326" t="s">
        <v>971</v>
      </c>
      <c r="AY54" s="323"/>
      <c r="AZ54" s="326">
        <v>0</v>
      </c>
      <c r="BA54" s="326">
        <v>0</v>
      </c>
      <c r="BB54" s="326">
        <v>0</v>
      </c>
      <c r="BC54" s="326">
        <v>0</v>
      </c>
      <c r="BD54" s="326">
        <v>0</v>
      </c>
      <c r="BE54" s="326">
        <v>0</v>
      </c>
      <c r="BF54" s="326">
        <v>0</v>
      </c>
      <c r="BG54" s="326">
        <v>0</v>
      </c>
      <c r="BH54" s="326">
        <v>0</v>
      </c>
      <c r="BI54" s="326">
        <v>0</v>
      </c>
      <c r="BJ54" s="326">
        <v>0</v>
      </c>
      <c r="BK54" s="326">
        <v>0</v>
      </c>
      <c r="BL54" s="326"/>
      <c r="BM54" s="326" t="s">
        <v>971</v>
      </c>
      <c r="BN54" s="326">
        <v>12</v>
      </c>
      <c r="BO54" s="326" t="s">
        <v>971</v>
      </c>
      <c r="BP54" s="151"/>
      <c r="BQ54" s="326"/>
      <c r="BR54" s="326"/>
      <c r="BS54" s="326"/>
      <c r="BT54" s="323"/>
      <c r="BU54" s="329"/>
      <c r="BV54" s="326"/>
      <c r="BW54" s="326" t="s">
        <v>1380</v>
      </c>
      <c r="BX54" s="326">
        <v>1</v>
      </c>
      <c r="BY54" s="323"/>
      <c r="BZ54" s="331" t="s">
        <v>1464</v>
      </c>
      <c r="CA54" s="323" t="s">
        <v>89</v>
      </c>
    </row>
    <row r="55" spans="1:79" x14ac:dyDescent="0.15">
      <c r="A55" s="323">
        <v>11230</v>
      </c>
      <c r="B55" s="324">
        <v>42566</v>
      </c>
      <c r="C55" s="325" t="s">
        <v>1186</v>
      </c>
      <c r="D55" s="323" t="s">
        <v>169</v>
      </c>
      <c r="E55" s="323"/>
      <c r="F55" s="323" t="s">
        <v>1444</v>
      </c>
      <c r="G55" s="324">
        <v>42494</v>
      </c>
      <c r="H55" s="326" t="s">
        <v>126</v>
      </c>
      <c r="I55" s="326" t="s">
        <v>971</v>
      </c>
      <c r="J55" s="326"/>
      <c r="K55" s="323" t="s">
        <v>1418</v>
      </c>
      <c r="L55" s="323" t="s">
        <v>333</v>
      </c>
      <c r="M55" s="321">
        <v>155.39999999999998</v>
      </c>
      <c r="N55" s="321">
        <v>27.427272727272726</v>
      </c>
      <c r="O55" s="323"/>
      <c r="P55" s="323"/>
      <c r="Q55" s="151"/>
      <c r="R55" s="151"/>
      <c r="S55" s="151"/>
      <c r="T55" s="151"/>
      <c r="U55" s="151"/>
      <c r="V55" s="151"/>
      <c r="W55" s="151"/>
      <c r="X55" s="151"/>
      <c r="Y55" s="151"/>
      <c r="Z55" s="151"/>
      <c r="AA55" s="151"/>
      <c r="AB55" s="151"/>
      <c r="AC55" s="151"/>
      <c r="AD55" s="151"/>
      <c r="AE55" s="321">
        <v>16.499999999999996</v>
      </c>
      <c r="AF55" s="151"/>
      <c r="AG55" s="151"/>
      <c r="AH55" s="151"/>
      <c r="AI55" s="151"/>
      <c r="AJ55" s="151"/>
      <c r="AK55" s="151"/>
      <c r="AL55" s="151"/>
      <c r="AM55" s="151"/>
      <c r="AN55" s="151"/>
      <c r="AO55" s="323" t="s">
        <v>1445</v>
      </c>
      <c r="AP55" s="326" t="s">
        <v>971</v>
      </c>
      <c r="AQ55" s="326"/>
      <c r="AR55" s="326"/>
      <c r="AS55" s="327"/>
      <c r="AT55" s="326">
        <v>7</v>
      </c>
      <c r="AU55" s="326"/>
      <c r="AV55" s="326"/>
      <c r="AW55" s="326"/>
      <c r="AX55" s="326" t="s">
        <v>971</v>
      </c>
      <c r="AY55" s="323"/>
      <c r="AZ55" s="326">
        <v>0</v>
      </c>
      <c r="BA55" s="326">
        <v>0</v>
      </c>
      <c r="BB55" s="326">
        <v>0</v>
      </c>
      <c r="BC55" s="326">
        <v>22</v>
      </c>
      <c r="BD55" s="326">
        <v>0</v>
      </c>
      <c r="BE55" s="326">
        <v>0</v>
      </c>
      <c r="BF55" s="326">
        <v>0</v>
      </c>
      <c r="BG55" s="326">
        <v>0</v>
      </c>
      <c r="BH55" s="326">
        <v>0</v>
      </c>
      <c r="BI55" s="326">
        <v>0</v>
      </c>
      <c r="BJ55" s="326">
        <v>0</v>
      </c>
      <c r="BK55" s="326">
        <v>0</v>
      </c>
      <c r="BL55" s="326"/>
      <c r="BM55" s="326" t="s">
        <v>971</v>
      </c>
      <c r="BN55" s="326"/>
      <c r="BO55" s="326" t="s">
        <v>971</v>
      </c>
      <c r="BP55" s="151"/>
      <c r="BQ55" s="326"/>
      <c r="BR55" s="326"/>
      <c r="BS55" s="326"/>
      <c r="BT55" s="329"/>
      <c r="BU55" s="329"/>
      <c r="BV55" s="326"/>
      <c r="BW55" s="326" t="s">
        <v>1380</v>
      </c>
      <c r="BX55" s="326">
        <v>1</v>
      </c>
      <c r="BY55" s="323"/>
      <c r="BZ55" s="331" t="s">
        <v>1465</v>
      </c>
      <c r="CA55" s="323" t="s">
        <v>89</v>
      </c>
    </row>
    <row r="56" spans="1:79" x14ac:dyDescent="0.15">
      <c r="A56" s="323">
        <v>11628</v>
      </c>
      <c r="B56" s="332">
        <v>42568</v>
      </c>
      <c r="C56" s="325" t="s">
        <v>1186</v>
      </c>
      <c r="D56" s="323" t="s">
        <v>169</v>
      </c>
      <c r="E56" s="323"/>
      <c r="F56" s="323" t="s">
        <v>1444</v>
      </c>
      <c r="G56" s="324">
        <v>42476</v>
      </c>
      <c r="H56" s="326" t="s">
        <v>126</v>
      </c>
      <c r="I56" s="326" t="s">
        <v>971</v>
      </c>
      <c r="J56" s="326"/>
      <c r="K56" s="323" t="s">
        <v>1157</v>
      </c>
      <c r="L56" s="323" t="s">
        <v>1158</v>
      </c>
      <c r="M56" s="321">
        <v>141.45454545454544</v>
      </c>
      <c r="N56" s="321">
        <v>27.454545454545453</v>
      </c>
      <c r="O56" s="323"/>
      <c r="P56" s="323"/>
      <c r="Q56" s="151"/>
      <c r="R56" s="151"/>
      <c r="S56" s="151"/>
      <c r="T56" s="151"/>
      <c r="U56" s="151"/>
      <c r="V56" s="151"/>
      <c r="W56" s="151"/>
      <c r="X56" s="151"/>
      <c r="Y56" s="151"/>
      <c r="Z56" s="151"/>
      <c r="AA56" s="151"/>
      <c r="AB56" s="151"/>
      <c r="AC56" s="151"/>
      <c r="AD56" s="151"/>
      <c r="AE56" s="321">
        <v>18.999999999999996</v>
      </c>
      <c r="AF56" s="151"/>
      <c r="AG56" s="151"/>
      <c r="AH56" s="151"/>
      <c r="AI56" s="151"/>
      <c r="AJ56" s="151"/>
      <c r="AK56" s="151"/>
      <c r="AL56" s="151"/>
      <c r="AM56" s="151"/>
      <c r="AN56" s="151"/>
      <c r="AO56" s="323" t="s">
        <v>1445</v>
      </c>
      <c r="AP56" s="326" t="s">
        <v>971</v>
      </c>
      <c r="AQ56" s="326"/>
      <c r="AR56" s="326"/>
      <c r="AS56" s="327"/>
      <c r="AT56" s="326">
        <v>8</v>
      </c>
      <c r="AU56" s="326"/>
      <c r="AV56" s="326"/>
      <c r="AW56" s="326"/>
      <c r="AX56" s="326" t="s">
        <v>997</v>
      </c>
      <c r="AY56" s="323"/>
      <c r="AZ56" s="326">
        <v>0</v>
      </c>
      <c r="BA56" s="326">
        <v>0</v>
      </c>
      <c r="BB56" s="326">
        <v>0</v>
      </c>
      <c r="BC56" s="326">
        <v>0</v>
      </c>
      <c r="BD56" s="326">
        <v>0</v>
      </c>
      <c r="BE56" s="326">
        <v>0</v>
      </c>
      <c r="BF56" s="326">
        <v>0</v>
      </c>
      <c r="BG56" s="326">
        <v>0</v>
      </c>
      <c r="BH56" s="326">
        <v>0</v>
      </c>
      <c r="BI56" s="326">
        <v>0</v>
      </c>
      <c r="BJ56" s="326">
        <v>0</v>
      </c>
      <c r="BK56" s="326">
        <v>0</v>
      </c>
      <c r="BL56" s="326"/>
      <c r="BM56" s="326" t="s">
        <v>971</v>
      </c>
      <c r="BN56" s="326"/>
      <c r="BO56" s="326" t="s">
        <v>971</v>
      </c>
      <c r="BP56" s="151"/>
      <c r="BQ56" s="326"/>
      <c r="BR56" s="326"/>
      <c r="BS56" s="326"/>
      <c r="BT56" s="340"/>
      <c r="BU56" s="329"/>
      <c r="BV56" s="326"/>
      <c r="BW56" s="326" t="s">
        <v>1380</v>
      </c>
      <c r="BX56" s="326">
        <v>1</v>
      </c>
      <c r="BY56" s="329" t="s">
        <v>1420</v>
      </c>
      <c r="BZ56" s="331" t="s">
        <v>1466</v>
      </c>
      <c r="CA56" s="323" t="s">
        <v>89</v>
      </c>
    </row>
    <row r="57" spans="1:79" x14ac:dyDescent="0.15">
      <c r="A57" s="323">
        <v>12794</v>
      </c>
      <c r="B57" s="324">
        <v>42566</v>
      </c>
      <c r="C57" s="325" t="s">
        <v>1186</v>
      </c>
      <c r="D57" s="323" t="s">
        <v>169</v>
      </c>
      <c r="E57" s="323"/>
      <c r="F57" s="323" t="s">
        <v>1444</v>
      </c>
      <c r="G57" s="324">
        <v>42496</v>
      </c>
      <c r="H57" s="326" t="s">
        <v>126</v>
      </c>
      <c r="I57" s="326" t="s">
        <v>971</v>
      </c>
      <c r="J57" s="326"/>
      <c r="K57" s="323" t="s">
        <v>1422</v>
      </c>
      <c r="L57" s="323" t="s">
        <v>1423</v>
      </c>
      <c r="M57" s="321">
        <v>113.39999999999999</v>
      </c>
      <c r="N57" s="321">
        <v>21.999999999999996</v>
      </c>
      <c r="O57" s="323"/>
      <c r="P57" s="323"/>
      <c r="Q57" s="151"/>
      <c r="R57" s="151"/>
      <c r="S57" s="151"/>
      <c r="T57" s="151"/>
      <c r="U57" s="151"/>
      <c r="V57" s="151"/>
      <c r="W57" s="151"/>
      <c r="X57" s="151"/>
      <c r="Y57" s="151"/>
      <c r="Z57" s="151"/>
      <c r="AA57" s="151"/>
      <c r="AB57" s="151"/>
      <c r="AC57" s="151"/>
      <c r="AD57" s="151"/>
      <c r="AE57" s="321">
        <v>11.654545454545454</v>
      </c>
      <c r="AF57" s="151"/>
      <c r="AG57" s="151"/>
      <c r="AH57" s="151"/>
      <c r="AI57" s="151"/>
      <c r="AJ57" s="151"/>
      <c r="AK57" s="151"/>
      <c r="AL57" s="151"/>
      <c r="AM57" s="151"/>
      <c r="AN57" s="151"/>
      <c r="AO57" s="323" t="s">
        <v>1445</v>
      </c>
      <c r="AP57" s="326" t="s">
        <v>971</v>
      </c>
      <c r="AQ57" s="326"/>
      <c r="AR57" s="326"/>
      <c r="AS57" s="327"/>
      <c r="AT57" s="326">
        <v>9</v>
      </c>
      <c r="AU57" s="326"/>
      <c r="AV57" s="326"/>
      <c r="AW57" s="326"/>
      <c r="AX57" s="326" t="s">
        <v>971</v>
      </c>
      <c r="AY57" s="323"/>
      <c r="AZ57" s="326">
        <v>0</v>
      </c>
      <c r="BA57" s="326">
        <v>0</v>
      </c>
      <c r="BB57" s="326">
        <v>0</v>
      </c>
      <c r="BC57" s="326">
        <v>0</v>
      </c>
      <c r="BD57" s="326">
        <v>0</v>
      </c>
      <c r="BE57" s="326">
        <v>0</v>
      </c>
      <c r="BF57" s="326">
        <v>0</v>
      </c>
      <c r="BG57" s="326">
        <v>0</v>
      </c>
      <c r="BH57" s="326">
        <v>0</v>
      </c>
      <c r="BI57" s="326">
        <v>0</v>
      </c>
      <c r="BJ57" s="326">
        <v>0</v>
      </c>
      <c r="BK57" s="326">
        <v>0</v>
      </c>
      <c r="BL57" s="326"/>
      <c r="BM57" s="326" t="s">
        <v>971</v>
      </c>
      <c r="BN57" s="326"/>
      <c r="BO57" s="326" t="s">
        <v>971</v>
      </c>
      <c r="BP57" s="151"/>
      <c r="BQ57" s="326"/>
      <c r="BR57" s="326"/>
      <c r="BS57" s="326"/>
      <c r="BT57" s="338"/>
      <c r="BU57" s="329"/>
      <c r="BV57" s="326"/>
      <c r="BW57" s="326" t="s">
        <v>1380</v>
      </c>
      <c r="BX57" s="326">
        <v>1</v>
      </c>
      <c r="BY57" s="323" t="s">
        <v>1424</v>
      </c>
      <c r="BZ57" s="331" t="s">
        <v>1467</v>
      </c>
      <c r="CA57" s="323" t="s">
        <v>89</v>
      </c>
    </row>
    <row r="58" spans="1:79" x14ac:dyDescent="0.15">
      <c r="A58" s="323">
        <v>13235</v>
      </c>
      <c r="B58" s="324">
        <v>42566</v>
      </c>
      <c r="C58" s="325" t="s">
        <v>1186</v>
      </c>
      <c r="D58" s="323" t="s">
        <v>169</v>
      </c>
      <c r="E58" s="323"/>
      <c r="F58" s="323" t="s">
        <v>1444</v>
      </c>
      <c r="G58" s="324">
        <v>42551</v>
      </c>
      <c r="H58" s="326" t="s">
        <v>126</v>
      </c>
      <c r="I58" s="326" t="s">
        <v>971</v>
      </c>
      <c r="J58" s="326"/>
      <c r="K58" s="323" t="s">
        <v>1426</v>
      </c>
      <c r="L58" s="323" t="s">
        <v>1427</v>
      </c>
      <c r="M58" s="321">
        <v>147.24545454545452</v>
      </c>
      <c r="N58" s="321">
        <v>28.018181818181816</v>
      </c>
      <c r="O58" s="323"/>
      <c r="P58" s="323"/>
      <c r="Q58" s="151"/>
      <c r="R58" s="151"/>
      <c r="S58" s="151"/>
      <c r="T58" s="151"/>
      <c r="U58" s="151"/>
      <c r="V58" s="151"/>
      <c r="W58" s="151"/>
      <c r="X58" s="151"/>
      <c r="Y58" s="151"/>
      <c r="Z58" s="151"/>
      <c r="AA58" s="151"/>
      <c r="AB58" s="151"/>
      <c r="AC58" s="151"/>
      <c r="AD58" s="151"/>
      <c r="AE58" s="321">
        <v>15.754545454545452</v>
      </c>
      <c r="AF58" s="151"/>
      <c r="AG58" s="151"/>
      <c r="AH58" s="151"/>
      <c r="AI58" s="151"/>
      <c r="AJ58" s="151"/>
      <c r="AK58" s="151"/>
      <c r="AL58" s="151"/>
      <c r="AM58" s="151"/>
      <c r="AN58" s="151"/>
      <c r="AO58" s="323" t="s">
        <v>1445</v>
      </c>
      <c r="AP58" s="326" t="s">
        <v>971</v>
      </c>
      <c r="AQ58" s="326"/>
      <c r="AR58" s="326"/>
      <c r="AS58" s="327"/>
      <c r="AT58" s="326">
        <v>6</v>
      </c>
      <c r="AU58" s="326"/>
      <c r="AV58" s="326"/>
      <c r="AW58" s="326"/>
      <c r="AX58" s="326" t="s">
        <v>997</v>
      </c>
      <c r="AY58" s="323"/>
      <c r="AZ58" s="326">
        <v>0</v>
      </c>
      <c r="BA58" s="326">
        <v>15</v>
      </c>
      <c r="BB58" s="326">
        <v>0</v>
      </c>
      <c r="BC58" s="326">
        <v>0</v>
      </c>
      <c r="BD58" s="326">
        <v>0</v>
      </c>
      <c r="BE58" s="326">
        <v>0</v>
      </c>
      <c r="BF58" s="326">
        <v>0</v>
      </c>
      <c r="BG58" s="326">
        <v>0</v>
      </c>
      <c r="BH58" s="326">
        <v>0</v>
      </c>
      <c r="BI58" s="326">
        <v>0</v>
      </c>
      <c r="BJ58" s="326">
        <v>0</v>
      </c>
      <c r="BK58" s="326">
        <v>0</v>
      </c>
      <c r="BL58" s="326"/>
      <c r="BM58" s="326" t="s">
        <v>971</v>
      </c>
      <c r="BN58" s="326"/>
      <c r="BO58" s="326" t="s">
        <v>971</v>
      </c>
      <c r="BP58" s="151"/>
      <c r="BQ58" s="326"/>
      <c r="BR58" s="326"/>
      <c r="BS58" s="326"/>
      <c r="BT58" s="340"/>
      <c r="BU58" s="329"/>
      <c r="BV58" s="326"/>
      <c r="BW58" s="326" t="s">
        <v>1380</v>
      </c>
      <c r="BX58" s="326"/>
      <c r="BY58" s="323" t="s">
        <v>1468</v>
      </c>
      <c r="BZ58" s="331" t="s">
        <v>1469</v>
      </c>
      <c r="CA58" s="329" t="s">
        <v>89</v>
      </c>
    </row>
    <row r="59" spans="1:79" x14ac:dyDescent="0.15">
      <c r="A59" s="323">
        <v>11855</v>
      </c>
      <c r="B59" s="324">
        <v>42566</v>
      </c>
      <c r="C59" s="325" t="s">
        <v>1186</v>
      </c>
      <c r="D59" s="323" t="s">
        <v>169</v>
      </c>
      <c r="E59" s="323"/>
      <c r="F59" s="323" t="s">
        <v>1444</v>
      </c>
      <c r="G59" s="324">
        <v>42510</v>
      </c>
      <c r="H59" s="326" t="s">
        <v>126</v>
      </c>
      <c r="I59" s="326" t="s">
        <v>971</v>
      </c>
      <c r="J59" s="326"/>
      <c r="K59" s="352" t="s">
        <v>1430</v>
      </c>
      <c r="L59" s="323" t="s">
        <v>1431</v>
      </c>
      <c r="M59" s="321">
        <v>124.99999999999999</v>
      </c>
      <c r="N59" s="321">
        <v>22.3</v>
      </c>
      <c r="O59" s="323" t="s">
        <v>992</v>
      </c>
      <c r="P59" s="323">
        <v>2700</v>
      </c>
      <c r="Q59" s="321">
        <v>26</v>
      </c>
      <c r="R59" s="151"/>
      <c r="S59" s="151"/>
      <c r="T59" s="151"/>
      <c r="U59" s="151"/>
      <c r="V59" s="151"/>
      <c r="W59" s="151"/>
      <c r="X59" s="151"/>
      <c r="Y59" s="151"/>
      <c r="Z59" s="151"/>
      <c r="AA59" s="151"/>
      <c r="AB59" s="151"/>
      <c r="AC59" s="151"/>
      <c r="AD59" s="151"/>
      <c r="AE59" s="321">
        <v>16.999999999999996</v>
      </c>
      <c r="AF59" s="151"/>
      <c r="AG59" s="151"/>
      <c r="AH59" s="151"/>
      <c r="AI59" s="151"/>
      <c r="AJ59" s="151"/>
      <c r="AK59" s="151"/>
      <c r="AL59" s="151"/>
      <c r="AM59" s="151"/>
      <c r="AN59" s="151"/>
      <c r="AO59" s="323" t="s">
        <v>1445</v>
      </c>
      <c r="AP59" s="326" t="s">
        <v>971</v>
      </c>
      <c r="AQ59" s="326"/>
      <c r="AR59" s="326"/>
      <c r="AS59" s="327"/>
      <c r="AT59" s="326">
        <v>3</v>
      </c>
      <c r="AU59" s="326"/>
      <c r="AV59" s="326"/>
      <c r="AW59" s="326"/>
      <c r="AX59" s="326" t="s">
        <v>971</v>
      </c>
      <c r="AY59" s="323"/>
      <c r="AZ59" s="326">
        <v>0</v>
      </c>
      <c r="BA59" s="326">
        <v>0</v>
      </c>
      <c r="BB59" s="326">
        <v>7</v>
      </c>
      <c r="BC59" s="326">
        <v>0</v>
      </c>
      <c r="BD59" s="326">
        <v>0</v>
      </c>
      <c r="BE59" s="326">
        <v>0</v>
      </c>
      <c r="BF59" s="326">
        <v>0</v>
      </c>
      <c r="BG59" s="326">
        <v>0</v>
      </c>
      <c r="BH59" s="326">
        <v>0</v>
      </c>
      <c r="BI59" s="326">
        <v>0</v>
      </c>
      <c r="BJ59" s="326">
        <v>0</v>
      </c>
      <c r="BK59" s="326">
        <v>0</v>
      </c>
      <c r="BL59" s="326"/>
      <c r="BM59" s="326" t="s">
        <v>971</v>
      </c>
      <c r="BN59" s="326"/>
      <c r="BO59" s="326" t="s">
        <v>971</v>
      </c>
      <c r="BP59" s="151"/>
      <c r="BQ59" s="326"/>
      <c r="BR59" s="326"/>
      <c r="BS59" s="326"/>
      <c r="BT59" s="329"/>
      <c r="BU59" s="329"/>
      <c r="BV59" s="326"/>
      <c r="BW59" s="326" t="s">
        <v>1380</v>
      </c>
      <c r="BX59" s="326"/>
      <c r="BY59" s="323"/>
      <c r="BZ59" s="331" t="s">
        <v>1470</v>
      </c>
      <c r="CA59" s="329" t="s">
        <v>89</v>
      </c>
    </row>
    <row r="60" spans="1:79" x14ac:dyDescent="0.15">
      <c r="A60" s="323">
        <v>11175</v>
      </c>
      <c r="B60" s="324">
        <v>42566</v>
      </c>
      <c r="C60" s="325" t="s">
        <v>1186</v>
      </c>
      <c r="D60" s="323" t="s">
        <v>169</v>
      </c>
      <c r="E60" s="323"/>
      <c r="F60" s="323" t="s">
        <v>1444</v>
      </c>
      <c r="G60" s="324">
        <v>42551</v>
      </c>
      <c r="H60" s="326" t="s">
        <v>126</v>
      </c>
      <c r="I60" s="326" t="s">
        <v>971</v>
      </c>
      <c r="J60" s="326"/>
      <c r="K60" s="323" t="s">
        <v>1433</v>
      </c>
      <c r="L60" s="323" t="s">
        <v>1158</v>
      </c>
      <c r="M60" s="321">
        <v>157.55454545454543</v>
      </c>
      <c r="N60" s="321">
        <v>19.399999999999999</v>
      </c>
      <c r="O60" s="323"/>
      <c r="P60" s="353"/>
      <c r="Q60" s="151"/>
      <c r="R60" s="151"/>
      <c r="S60" s="151"/>
      <c r="T60" s="151"/>
      <c r="U60" s="151"/>
      <c r="V60" s="151"/>
      <c r="W60" s="151"/>
      <c r="X60" s="151"/>
      <c r="Y60" s="151"/>
      <c r="Z60" s="151"/>
      <c r="AA60" s="151"/>
      <c r="AB60" s="151"/>
      <c r="AC60" s="151"/>
      <c r="AD60" s="151"/>
      <c r="AE60" s="321">
        <v>11.136363636363635</v>
      </c>
      <c r="AF60" s="151"/>
      <c r="AG60" s="151"/>
      <c r="AH60" s="151"/>
      <c r="AI60" s="151"/>
      <c r="AJ60" s="151"/>
      <c r="AK60" s="151"/>
      <c r="AL60" s="151"/>
      <c r="AM60" s="151"/>
      <c r="AN60" s="151"/>
      <c r="AO60" s="323" t="s">
        <v>1445</v>
      </c>
      <c r="AP60" s="326" t="s">
        <v>971</v>
      </c>
      <c r="AQ60" s="326"/>
      <c r="AR60" s="326"/>
      <c r="AS60" s="327"/>
      <c r="AT60" s="326">
        <v>5.53</v>
      </c>
      <c r="AU60" s="326"/>
      <c r="AV60" s="326"/>
      <c r="AW60" s="326"/>
      <c r="AX60" s="326" t="s">
        <v>971</v>
      </c>
      <c r="AY60" s="323"/>
      <c r="AZ60" s="326">
        <v>0</v>
      </c>
      <c r="BA60" s="326">
        <v>0</v>
      </c>
      <c r="BB60" s="326">
        <v>0</v>
      </c>
      <c r="BC60" s="326">
        <v>0</v>
      </c>
      <c r="BD60" s="326">
        <v>0</v>
      </c>
      <c r="BE60" s="326">
        <v>0</v>
      </c>
      <c r="BF60" s="326">
        <v>0</v>
      </c>
      <c r="BG60" s="326">
        <v>0</v>
      </c>
      <c r="BH60" s="326">
        <v>0</v>
      </c>
      <c r="BI60" s="326">
        <v>0</v>
      </c>
      <c r="BJ60" s="326">
        <v>0</v>
      </c>
      <c r="BK60" s="326">
        <v>0</v>
      </c>
      <c r="BL60" s="326"/>
      <c r="BM60" s="326" t="s">
        <v>971</v>
      </c>
      <c r="BN60" s="326"/>
      <c r="BO60" s="326" t="s">
        <v>971</v>
      </c>
      <c r="BP60" s="151"/>
      <c r="BQ60" s="326"/>
      <c r="BR60" s="326"/>
      <c r="BS60" s="326"/>
      <c r="BT60" s="329"/>
      <c r="BU60" s="329"/>
      <c r="BV60" s="326"/>
      <c r="BW60" s="326" t="s">
        <v>1380</v>
      </c>
      <c r="BX60" s="326">
        <v>1</v>
      </c>
      <c r="BY60" s="323"/>
      <c r="BZ60" s="331" t="s">
        <v>1471</v>
      </c>
      <c r="CA60" s="329" t="s">
        <v>89</v>
      </c>
    </row>
    <row r="61" spans="1:79" x14ac:dyDescent="0.15">
      <c r="A61" s="323">
        <v>12889</v>
      </c>
      <c r="B61" s="324">
        <v>42566</v>
      </c>
      <c r="C61" s="325" t="s">
        <v>1186</v>
      </c>
      <c r="D61" s="323" t="s">
        <v>169</v>
      </c>
      <c r="E61" s="323"/>
      <c r="F61" s="323" t="s">
        <v>1444</v>
      </c>
      <c r="G61" s="333">
        <v>42551</v>
      </c>
      <c r="H61" s="326" t="s">
        <v>971</v>
      </c>
      <c r="I61" s="326" t="s">
        <v>1167</v>
      </c>
      <c r="J61" s="326"/>
      <c r="K61" s="323" t="s">
        <v>1435</v>
      </c>
      <c r="L61" s="323" t="s">
        <v>1436</v>
      </c>
      <c r="M61" s="321">
        <v>112.99999999999999</v>
      </c>
      <c r="N61" s="321">
        <v>22.699999999999996</v>
      </c>
      <c r="O61" s="323"/>
      <c r="P61" s="323"/>
      <c r="Q61" s="151"/>
      <c r="R61" s="151"/>
      <c r="S61" s="151"/>
      <c r="T61" s="151"/>
      <c r="U61" s="151"/>
      <c r="V61" s="151"/>
      <c r="W61" s="151"/>
      <c r="X61" s="151"/>
      <c r="Y61" s="151"/>
      <c r="Z61" s="151"/>
      <c r="AA61" s="151"/>
      <c r="AB61" s="151"/>
      <c r="AC61" s="151"/>
      <c r="AD61" s="151"/>
      <c r="AE61" s="321">
        <v>16.899999999999999</v>
      </c>
      <c r="AF61" s="151"/>
      <c r="AG61" s="151"/>
      <c r="AH61" s="151"/>
      <c r="AI61" s="151"/>
      <c r="AJ61" s="151"/>
      <c r="AK61" s="151"/>
      <c r="AL61" s="151"/>
      <c r="AM61" s="151"/>
      <c r="AN61" s="151"/>
      <c r="AO61" s="323" t="s">
        <v>1445</v>
      </c>
      <c r="AP61" s="326" t="s">
        <v>971</v>
      </c>
      <c r="AQ61" s="326"/>
      <c r="AR61" s="326"/>
      <c r="AS61" s="327"/>
      <c r="AT61" s="326"/>
      <c r="AU61" s="326"/>
      <c r="AV61" s="326"/>
      <c r="AW61" s="326"/>
      <c r="AX61" s="326" t="s">
        <v>971</v>
      </c>
      <c r="AY61" s="323"/>
      <c r="AZ61" s="326">
        <v>0</v>
      </c>
      <c r="BA61" s="326">
        <v>0</v>
      </c>
      <c r="BB61" s="326">
        <v>0</v>
      </c>
      <c r="BC61" s="326">
        <v>0</v>
      </c>
      <c r="BD61" s="326">
        <v>0</v>
      </c>
      <c r="BE61" s="326">
        <v>0</v>
      </c>
      <c r="BF61" s="326">
        <v>0</v>
      </c>
      <c r="BG61" s="326">
        <v>0</v>
      </c>
      <c r="BH61" s="326">
        <v>0</v>
      </c>
      <c r="BI61" s="326">
        <v>0</v>
      </c>
      <c r="BJ61" s="326">
        <v>0</v>
      </c>
      <c r="BK61" s="326">
        <v>0</v>
      </c>
      <c r="BL61" s="326"/>
      <c r="BM61" s="326" t="s">
        <v>971</v>
      </c>
      <c r="BN61" s="326">
        <v>12</v>
      </c>
      <c r="BO61" s="326" t="s">
        <v>971</v>
      </c>
      <c r="BP61" s="151"/>
      <c r="BQ61" s="326"/>
      <c r="BR61" s="326"/>
      <c r="BS61" s="326"/>
      <c r="BT61" s="329" t="s">
        <v>1437</v>
      </c>
      <c r="BU61" s="329" t="s">
        <v>656</v>
      </c>
      <c r="BV61" s="326">
        <v>100</v>
      </c>
      <c r="BW61" s="326" t="s">
        <v>1380</v>
      </c>
      <c r="BX61" s="326">
        <v>1</v>
      </c>
      <c r="BY61" s="323"/>
      <c r="BZ61" s="331" t="s">
        <v>1472</v>
      </c>
      <c r="CA61" s="323" t="s">
        <v>89</v>
      </c>
    </row>
    <row r="62" spans="1:79" x14ac:dyDescent="0.15">
      <c r="A62" s="323">
        <v>12458</v>
      </c>
      <c r="B62" s="324">
        <v>42566</v>
      </c>
      <c r="C62" s="325" t="s">
        <v>1186</v>
      </c>
      <c r="D62" s="323" t="s">
        <v>169</v>
      </c>
      <c r="E62" s="323"/>
      <c r="F62" s="323" t="s">
        <v>1444</v>
      </c>
      <c r="G62" s="333">
        <v>42551</v>
      </c>
      <c r="H62" s="326" t="s">
        <v>971</v>
      </c>
      <c r="I62" s="326" t="s">
        <v>1167</v>
      </c>
      <c r="J62" s="326"/>
      <c r="K62" s="323" t="s">
        <v>1439</v>
      </c>
      <c r="L62" s="323" t="s">
        <v>1440</v>
      </c>
      <c r="M62" s="321">
        <v>124.99999999999999</v>
      </c>
      <c r="N62" s="321">
        <v>22.709090909090907</v>
      </c>
      <c r="O62" s="323"/>
      <c r="P62" s="323"/>
      <c r="Q62" s="151"/>
      <c r="R62" s="151"/>
      <c r="S62" s="151"/>
      <c r="T62" s="151"/>
      <c r="U62" s="151"/>
      <c r="V62" s="151"/>
      <c r="W62" s="151"/>
      <c r="X62" s="151"/>
      <c r="Y62" s="151"/>
      <c r="Z62" s="151"/>
      <c r="AA62" s="151"/>
      <c r="AB62" s="151"/>
      <c r="AC62" s="151"/>
      <c r="AD62" s="151"/>
      <c r="AE62" s="321">
        <v>14.754545454545454</v>
      </c>
      <c r="AF62" s="151"/>
      <c r="AG62" s="151"/>
      <c r="AH62" s="151"/>
      <c r="AI62" s="151"/>
      <c r="AJ62" s="151"/>
      <c r="AK62" s="151"/>
      <c r="AL62" s="151"/>
      <c r="AM62" s="151"/>
      <c r="AN62" s="151"/>
      <c r="AO62" s="323" t="s">
        <v>1445</v>
      </c>
      <c r="AP62" s="326" t="s">
        <v>971</v>
      </c>
      <c r="AQ62" s="326"/>
      <c r="AR62" s="326"/>
      <c r="AS62" s="327"/>
      <c r="AT62" s="326"/>
      <c r="AU62" s="326"/>
      <c r="AV62" s="326"/>
      <c r="AW62" s="326"/>
      <c r="AX62" s="326" t="s">
        <v>126</v>
      </c>
      <c r="AY62" s="323" t="s">
        <v>1441</v>
      </c>
      <c r="AZ62" s="326">
        <v>0</v>
      </c>
      <c r="BA62" s="326">
        <v>0</v>
      </c>
      <c r="BB62" s="326">
        <v>0</v>
      </c>
      <c r="BC62" s="326">
        <v>0</v>
      </c>
      <c r="BD62" s="326">
        <v>0</v>
      </c>
      <c r="BE62" s="326">
        <v>0</v>
      </c>
      <c r="BF62" s="326">
        <v>0</v>
      </c>
      <c r="BG62" s="326">
        <v>0</v>
      </c>
      <c r="BH62" s="326">
        <v>0</v>
      </c>
      <c r="BI62" s="326">
        <v>0</v>
      </c>
      <c r="BJ62" s="326">
        <v>0</v>
      </c>
      <c r="BK62" s="326">
        <v>0</v>
      </c>
      <c r="BL62" s="326"/>
      <c r="BM62" s="326" t="s">
        <v>971</v>
      </c>
      <c r="BN62" s="326"/>
      <c r="BO62" s="326" t="s">
        <v>971</v>
      </c>
      <c r="BP62" s="151"/>
      <c r="BQ62" s="326"/>
      <c r="BR62" s="326"/>
      <c r="BS62" s="326"/>
      <c r="BT62" s="323"/>
      <c r="BU62" s="329"/>
      <c r="BV62" s="326"/>
      <c r="BW62" s="326" t="s">
        <v>1380</v>
      </c>
      <c r="BX62" s="326">
        <v>1</v>
      </c>
      <c r="BY62" s="329" t="s">
        <v>1442</v>
      </c>
      <c r="BZ62" s="331" t="s">
        <v>1473</v>
      </c>
      <c r="CA62" s="323" t="s">
        <v>89</v>
      </c>
    </row>
    <row r="63" spans="1:79" ht="13" customHeight="1" x14ac:dyDescent="0.15">
      <c r="A63" s="323">
        <v>10935</v>
      </c>
      <c r="B63" s="324">
        <v>42566</v>
      </c>
      <c r="C63" s="325" t="s">
        <v>1186</v>
      </c>
      <c r="D63" s="323" t="s">
        <v>169</v>
      </c>
      <c r="E63" s="323"/>
      <c r="F63" s="323" t="s">
        <v>644</v>
      </c>
      <c r="G63" s="324">
        <v>42475</v>
      </c>
      <c r="H63" s="326" t="s">
        <v>126</v>
      </c>
      <c r="I63" s="326" t="s">
        <v>971</v>
      </c>
      <c r="J63" s="326"/>
      <c r="K63" s="323" t="s">
        <v>940</v>
      </c>
      <c r="L63" s="323" t="s">
        <v>1668</v>
      </c>
      <c r="M63" s="321">
        <v>105.90909090909091</v>
      </c>
      <c r="N63" s="321">
        <v>27.27272727272727</v>
      </c>
      <c r="O63" s="323"/>
      <c r="P63" s="323"/>
      <c r="Q63" s="151"/>
      <c r="R63" s="151"/>
      <c r="S63" s="151"/>
      <c r="T63" s="151"/>
      <c r="U63" s="151"/>
      <c r="V63" s="151"/>
      <c r="W63" s="321">
        <v>18.18181818181818</v>
      </c>
      <c r="X63" s="151"/>
      <c r="Y63" s="151"/>
      <c r="Z63" s="151"/>
      <c r="AA63" s="151"/>
      <c r="AB63" s="151"/>
      <c r="AC63" s="151"/>
      <c r="AD63" s="151"/>
      <c r="AE63" s="151"/>
      <c r="AF63" s="151"/>
      <c r="AG63" s="151"/>
      <c r="AH63" s="321">
        <v>25.909090909090907</v>
      </c>
      <c r="AI63" s="151"/>
      <c r="AJ63" s="151"/>
      <c r="AK63" s="151"/>
      <c r="AL63" s="151"/>
      <c r="AM63" s="151"/>
      <c r="AN63" s="151"/>
      <c r="AO63" s="323" t="s">
        <v>1474</v>
      </c>
      <c r="AP63" s="326" t="s">
        <v>971</v>
      </c>
      <c r="AQ63" s="326"/>
      <c r="AR63" s="326"/>
      <c r="AS63" s="327"/>
      <c r="AT63" s="326">
        <v>16</v>
      </c>
      <c r="AU63" s="326"/>
      <c r="AV63" s="326"/>
      <c r="AW63" s="326"/>
      <c r="AX63" s="326" t="s">
        <v>997</v>
      </c>
      <c r="AY63" s="323"/>
      <c r="AZ63" s="326">
        <v>0</v>
      </c>
      <c r="BA63" s="326">
        <v>0</v>
      </c>
      <c r="BB63" s="326">
        <v>0</v>
      </c>
      <c r="BC63" s="326">
        <v>0</v>
      </c>
      <c r="BD63" s="326">
        <v>0</v>
      </c>
      <c r="BE63" s="326">
        <v>0</v>
      </c>
      <c r="BF63" s="326">
        <v>0</v>
      </c>
      <c r="BG63" s="326">
        <v>0</v>
      </c>
      <c r="BH63" s="326">
        <v>0</v>
      </c>
      <c r="BI63" s="326">
        <v>0</v>
      </c>
      <c r="BJ63" s="326">
        <v>0</v>
      </c>
      <c r="BK63" s="326">
        <v>0</v>
      </c>
      <c r="BL63" s="326"/>
      <c r="BM63" s="326" t="s">
        <v>971</v>
      </c>
      <c r="BN63" s="326"/>
      <c r="BO63" s="326" t="s">
        <v>971</v>
      </c>
      <c r="BP63" s="321">
        <v>174.43636363636361</v>
      </c>
      <c r="BQ63" s="326"/>
      <c r="BR63" s="326"/>
      <c r="BS63" s="328">
        <v>42551</v>
      </c>
      <c r="BT63" s="338"/>
      <c r="BU63" s="329"/>
      <c r="BV63" s="326"/>
      <c r="BW63" s="326" t="s">
        <v>1380</v>
      </c>
      <c r="BX63" s="326"/>
      <c r="BY63" s="329" t="s">
        <v>1669</v>
      </c>
      <c r="BZ63" s="330" t="s">
        <v>1672</v>
      </c>
      <c r="CA63" s="329" t="s">
        <v>89</v>
      </c>
    </row>
    <row r="64" spans="1:79" ht="13" customHeight="1" x14ac:dyDescent="0.15">
      <c r="A64" s="323">
        <v>11459</v>
      </c>
      <c r="B64" s="324">
        <v>42566</v>
      </c>
      <c r="C64" s="325" t="s">
        <v>1186</v>
      </c>
      <c r="D64" s="323" t="s">
        <v>169</v>
      </c>
      <c r="E64" s="323"/>
      <c r="F64" s="323" t="s">
        <v>644</v>
      </c>
      <c r="G64" s="324">
        <v>42551</v>
      </c>
      <c r="H64" s="326" t="s">
        <v>126</v>
      </c>
      <c r="I64" s="326" t="s">
        <v>971</v>
      </c>
      <c r="J64" s="326"/>
      <c r="K64" s="323" t="s">
        <v>386</v>
      </c>
      <c r="L64" s="323" t="s">
        <v>1381</v>
      </c>
      <c r="M64" s="321">
        <v>121.03636363636362</v>
      </c>
      <c r="N64" s="321">
        <v>30.199999999999996</v>
      </c>
      <c r="O64" s="323"/>
      <c r="P64" s="323"/>
      <c r="Q64" s="151"/>
      <c r="R64" s="151"/>
      <c r="S64" s="151"/>
      <c r="T64" s="151"/>
      <c r="U64" s="151"/>
      <c r="V64" s="151"/>
      <c r="W64" s="321">
        <v>16.436363636363634</v>
      </c>
      <c r="X64" s="151"/>
      <c r="Y64" s="151"/>
      <c r="Z64" s="151"/>
      <c r="AA64" s="151"/>
      <c r="AB64" s="151"/>
      <c r="AC64" s="151"/>
      <c r="AD64" s="151"/>
      <c r="AE64" s="151"/>
      <c r="AF64" s="151"/>
      <c r="AG64" s="151"/>
      <c r="AH64" s="321">
        <v>29.390909090909087</v>
      </c>
      <c r="AI64" s="151"/>
      <c r="AJ64" s="151"/>
      <c r="AK64" s="151"/>
      <c r="AL64" s="151"/>
      <c r="AM64" s="151"/>
      <c r="AN64" s="151"/>
      <c r="AO64" s="323" t="s">
        <v>1474</v>
      </c>
      <c r="AP64" s="326" t="s">
        <v>971</v>
      </c>
      <c r="AQ64" s="326"/>
      <c r="AR64" s="326"/>
      <c r="AS64" s="327"/>
      <c r="AT64" s="326">
        <v>9.5</v>
      </c>
      <c r="AU64" s="326"/>
      <c r="AV64" s="326"/>
      <c r="AW64" s="326"/>
      <c r="AX64" s="326" t="s">
        <v>997</v>
      </c>
      <c r="AY64" s="323"/>
      <c r="AZ64" s="326">
        <v>0</v>
      </c>
      <c r="BA64" s="326">
        <v>0</v>
      </c>
      <c r="BB64" s="326">
        <v>0</v>
      </c>
      <c r="BC64" s="326">
        <v>0</v>
      </c>
      <c r="BD64" s="326">
        <v>0</v>
      </c>
      <c r="BE64" s="326">
        <v>0</v>
      </c>
      <c r="BF64" s="326">
        <v>0</v>
      </c>
      <c r="BG64" s="326">
        <v>0</v>
      </c>
      <c r="BH64" s="326">
        <v>0</v>
      </c>
      <c r="BI64" s="326">
        <v>0</v>
      </c>
      <c r="BJ64" s="326">
        <v>0</v>
      </c>
      <c r="BK64" s="326">
        <v>0</v>
      </c>
      <c r="BL64" s="326"/>
      <c r="BM64" s="326" t="s">
        <v>971</v>
      </c>
      <c r="BN64" s="326">
        <v>12</v>
      </c>
      <c r="BO64" s="326" t="s">
        <v>971</v>
      </c>
      <c r="BP64" s="151"/>
      <c r="BQ64" s="326"/>
      <c r="BR64" s="326"/>
      <c r="BS64" s="326"/>
      <c r="BT64" s="329"/>
      <c r="BU64" s="329"/>
      <c r="BV64" s="326"/>
      <c r="BW64" s="326" t="s">
        <v>1380</v>
      </c>
      <c r="BX64" s="326"/>
      <c r="BY64" s="323"/>
      <c r="BZ64" s="331" t="s">
        <v>1475</v>
      </c>
      <c r="CA64" s="329" t="s">
        <v>89</v>
      </c>
    </row>
    <row r="65" spans="1:79" ht="13" customHeight="1" x14ac:dyDescent="0.15">
      <c r="A65" s="323">
        <v>11805</v>
      </c>
      <c r="B65" s="332">
        <v>42567</v>
      </c>
      <c r="C65" s="325" t="s">
        <v>1186</v>
      </c>
      <c r="D65" s="323" t="s">
        <v>169</v>
      </c>
      <c r="E65" s="323"/>
      <c r="F65" s="323" t="s">
        <v>644</v>
      </c>
      <c r="G65" s="333">
        <v>42567</v>
      </c>
      <c r="H65" s="326" t="s">
        <v>126</v>
      </c>
      <c r="I65" s="326" t="s">
        <v>971</v>
      </c>
      <c r="J65" s="326"/>
      <c r="K65" s="323" t="s">
        <v>899</v>
      </c>
      <c r="L65" s="323" t="s">
        <v>1383</v>
      </c>
      <c r="M65" s="321">
        <v>130.63636363636363</v>
      </c>
      <c r="N65" s="321">
        <v>27.86363636363636</v>
      </c>
      <c r="O65" s="323"/>
      <c r="P65" s="323"/>
      <c r="Q65" s="151"/>
      <c r="R65" s="151"/>
      <c r="S65" s="151"/>
      <c r="T65" s="151"/>
      <c r="U65" s="151"/>
      <c r="V65" s="151"/>
      <c r="W65" s="321">
        <v>15.463636363636363</v>
      </c>
      <c r="X65" s="151"/>
      <c r="Y65" s="151"/>
      <c r="Z65" s="151"/>
      <c r="AA65" s="151"/>
      <c r="AB65" s="151"/>
      <c r="AC65" s="151"/>
      <c r="AD65" s="151"/>
      <c r="AE65" s="151"/>
      <c r="AF65" s="151"/>
      <c r="AG65" s="151"/>
      <c r="AH65" s="321">
        <v>26.318181818181817</v>
      </c>
      <c r="AI65" s="151"/>
      <c r="AJ65" s="151"/>
      <c r="AK65" s="151"/>
      <c r="AL65" s="151"/>
      <c r="AM65" s="151"/>
      <c r="AN65" s="151"/>
      <c r="AO65" s="323" t="s">
        <v>1474</v>
      </c>
      <c r="AP65" s="326" t="s">
        <v>971</v>
      </c>
      <c r="AQ65" s="326"/>
      <c r="AR65" s="326"/>
      <c r="AS65" s="327"/>
      <c r="AT65" s="326">
        <v>7.5</v>
      </c>
      <c r="AU65" s="326"/>
      <c r="AV65" s="326"/>
      <c r="AW65" s="326"/>
      <c r="AX65" s="326" t="s">
        <v>971</v>
      </c>
      <c r="AY65" s="323"/>
      <c r="AZ65" s="326">
        <v>0</v>
      </c>
      <c r="BA65" s="326">
        <v>0</v>
      </c>
      <c r="BB65" s="326">
        <v>0</v>
      </c>
      <c r="BC65" s="326">
        <v>0</v>
      </c>
      <c r="BD65" s="326">
        <v>0</v>
      </c>
      <c r="BE65" s="326">
        <v>0</v>
      </c>
      <c r="BF65" s="326">
        <v>0</v>
      </c>
      <c r="BG65" s="326">
        <v>0</v>
      </c>
      <c r="BH65" s="326">
        <v>0</v>
      </c>
      <c r="BI65" s="326">
        <v>0</v>
      </c>
      <c r="BJ65" s="326">
        <v>0</v>
      </c>
      <c r="BK65" s="326">
        <v>0</v>
      </c>
      <c r="BL65" s="326"/>
      <c r="BM65" s="326" t="s">
        <v>971</v>
      </c>
      <c r="BN65" s="326"/>
      <c r="BO65" s="326" t="s">
        <v>971</v>
      </c>
      <c r="BP65" s="151"/>
      <c r="BQ65" s="326"/>
      <c r="BR65" s="326"/>
      <c r="BS65" s="326"/>
      <c r="BT65" s="323"/>
      <c r="BU65" s="329"/>
      <c r="BV65" s="326"/>
      <c r="BW65" s="326" t="s">
        <v>1380</v>
      </c>
      <c r="BX65" s="326">
        <v>1</v>
      </c>
      <c r="BY65" s="323"/>
      <c r="BZ65" s="350" t="s">
        <v>1476</v>
      </c>
      <c r="CA65" s="329" t="s">
        <v>184</v>
      </c>
    </row>
    <row r="66" spans="1:79" ht="13" customHeight="1" x14ac:dyDescent="0.15">
      <c r="A66" s="323">
        <v>13033</v>
      </c>
      <c r="B66" s="324">
        <v>42566</v>
      </c>
      <c r="C66" s="325" t="s">
        <v>1186</v>
      </c>
      <c r="D66" s="323" t="s">
        <v>169</v>
      </c>
      <c r="E66" s="323"/>
      <c r="F66" s="323" t="s">
        <v>644</v>
      </c>
      <c r="G66" s="324">
        <v>42551</v>
      </c>
      <c r="H66" s="326" t="s">
        <v>126</v>
      </c>
      <c r="I66" s="326" t="s">
        <v>1385</v>
      </c>
      <c r="J66" s="326"/>
      <c r="K66" s="323" t="s">
        <v>900</v>
      </c>
      <c r="L66" s="323" t="s">
        <v>1386</v>
      </c>
      <c r="M66" s="321">
        <v>106.86363636363635</v>
      </c>
      <c r="N66" s="321">
        <v>27.299999999999997</v>
      </c>
      <c r="O66" s="323"/>
      <c r="P66" s="323"/>
      <c r="Q66" s="151"/>
      <c r="R66" s="151"/>
      <c r="S66" s="151"/>
      <c r="T66" s="151"/>
      <c r="U66" s="151"/>
      <c r="V66" s="151"/>
      <c r="W66" s="321">
        <v>17.899999999999999</v>
      </c>
      <c r="X66" s="151"/>
      <c r="Y66" s="151"/>
      <c r="Z66" s="151"/>
      <c r="AA66" s="151"/>
      <c r="AB66" s="151"/>
      <c r="AC66" s="151"/>
      <c r="AD66" s="151"/>
      <c r="AE66" s="151"/>
      <c r="AF66" s="151"/>
      <c r="AG66" s="151"/>
      <c r="AH66" s="321">
        <v>24.18181818181818</v>
      </c>
      <c r="AI66" s="151"/>
      <c r="AJ66" s="151"/>
      <c r="AK66" s="151"/>
      <c r="AL66" s="151"/>
      <c r="AM66" s="151"/>
      <c r="AN66" s="151"/>
      <c r="AO66" s="323" t="s">
        <v>1474</v>
      </c>
      <c r="AP66" s="326" t="s">
        <v>971</v>
      </c>
      <c r="AQ66" s="326"/>
      <c r="AR66" s="326"/>
      <c r="AS66" s="327"/>
      <c r="AT66" s="326">
        <v>11</v>
      </c>
      <c r="AU66" s="326"/>
      <c r="AV66" s="326"/>
      <c r="AW66" s="326"/>
      <c r="AX66" s="326" t="s">
        <v>971</v>
      </c>
      <c r="AY66" s="323"/>
      <c r="AZ66" s="326">
        <v>0</v>
      </c>
      <c r="BA66" s="326">
        <v>0</v>
      </c>
      <c r="BB66" s="326">
        <v>0</v>
      </c>
      <c r="BC66" s="326">
        <v>0</v>
      </c>
      <c r="BD66" s="326">
        <v>0</v>
      </c>
      <c r="BE66" s="326">
        <v>0</v>
      </c>
      <c r="BF66" s="326">
        <v>0</v>
      </c>
      <c r="BG66" s="326">
        <v>0</v>
      </c>
      <c r="BH66" s="326">
        <v>0</v>
      </c>
      <c r="BI66" s="326">
        <v>0</v>
      </c>
      <c r="BJ66" s="326">
        <v>0</v>
      </c>
      <c r="BK66" s="326">
        <v>0</v>
      </c>
      <c r="BL66" s="326"/>
      <c r="BM66" s="326" t="s">
        <v>971</v>
      </c>
      <c r="BN66" s="326"/>
      <c r="BO66" s="326" t="s">
        <v>971</v>
      </c>
      <c r="BP66" s="151"/>
      <c r="BQ66" s="326"/>
      <c r="BR66" s="326"/>
      <c r="BS66" s="326"/>
      <c r="BT66" s="334"/>
      <c r="BU66" s="329"/>
      <c r="BV66" s="326"/>
      <c r="BW66" s="326" t="s">
        <v>1380</v>
      </c>
      <c r="BX66" s="326">
        <v>1</v>
      </c>
      <c r="BY66" s="323"/>
      <c r="BZ66" s="331" t="s">
        <v>1477</v>
      </c>
      <c r="CA66" s="329" t="s">
        <v>89</v>
      </c>
    </row>
    <row r="67" spans="1:79" ht="13" customHeight="1" x14ac:dyDescent="0.15">
      <c r="A67" s="323">
        <v>1480</v>
      </c>
      <c r="B67" s="324">
        <v>42567</v>
      </c>
      <c r="C67" s="325" t="s">
        <v>1186</v>
      </c>
      <c r="D67" s="323" t="s">
        <v>169</v>
      </c>
      <c r="E67" s="323"/>
      <c r="F67" s="323" t="s">
        <v>644</v>
      </c>
      <c r="G67" s="324">
        <v>42551</v>
      </c>
      <c r="H67" s="326" t="s">
        <v>126</v>
      </c>
      <c r="I67" s="326" t="s">
        <v>971</v>
      </c>
      <c r="J67" s="326"/>
      <c r="K67" s="323" t="s">
        <v>498</v>
      </c>
      <c r="L67" s="323" t="s">
        <v>1158</v>
      </c>
      <c r="M67" s="321">
        <v>147.6</v>
      </c>
      <c r="N67" s="321">
        <v>27.763636363636362</v>
      </c>
      <c r="O67" s="323"/>
      <c r="P67" s="323"/>
      <c r="Q67" s="151"/>
      <c r="R67" s="151"/>
      <c r="S67" s="151"/>
      <c r="T67" s="151"/>
      <c r="U67" s="151"/>
      <c r="V67" s="151"/>
      <c r="W67" s="321">
        <v>17.281818181818181</v>
      </c>
      <c r="X67" s="151"/>
      <c r="Y67" s="151"/>
      <c r="Z67" s="151"/>
      <c r="AA67" s="151"/>
      <c r="AB67" s="151"/>
      <c r="AC67" s="151"/>
      <c r="AD67" s="151"/>
      <c r="AE67" s="151"/>
      <c r="AF67" s="151"/>
      <c r="AG67" s="151"/>
      <c r="AH67" s="321">
        <v>26.154545454545453</v>
      </c>
      <c r="AI67" s="151"/>
      <c r="AJ67" s="151"/>
      <c r="AK67" s="151"/>
      <c r="AL67" s="151"/>
      <c r="AM67" s="151"/>
      <c r="AN67" s="151"/>
      <c r="AO67" s="323" t="s">
        <v>1474</v>
      </c>
      <c r="AP67" s="326" t="s">
        <v>971</v>
      </c>
      <c r="AQ67" s="326"/>
      <c r="AR67" s="326"/>
      <c r="AS67" s="327"/>
      <c r="AT67" s="326">
        <v>11.6</v>
      </c>
      <c r="AU67" s="326"/>
      <c r="AV67" s="326"/>
      <c r="AW67" s="326"/>
      <c r="AX67" s="326" t="s">
        <v>971</v>
      </c>
      <c r="AY67" s="323"/>
      <c r="AZ67" s="326">
        <v>0</v>
      </c>
      <c r="BA67" s="326">
        <v>0</v>
      </c>
      <c r="BB67" s="326">
        <v>0</v>
      </c>
      <c r="BC67" s="326">
        <v>0</v>
      </c>
      <c r="BD67" s="326">
        <v>0</v>
      </c>
      <c r="BE67" s="326">
        <v>0</v>
      </c>
      <c r="BF67" s="326">
        <v>0</v>
      </c>
      <c r="BG67" s="326">
        <v>0</v>
      </c>
      <c r="BH67" s="326">
        <v>0</v>
      </c>
      <c r="BI67" s="326">
        <v>0</v>
      </c>
      <c r="BJ67" s="326">
        <v>0</v>
      </c>
      <c r="BK67" s="326">
        <v>0</v>
      </c>
      <c r="BL67" s="326"/>
      <c r="BM67" s="326" t="s">
        <v>971</v>
      </c>
      <c r="BN67" s="326"/>
      <c r="BO67" s="326" t="s">
        <v>971</v>
      </c>
      <c r="BP67" s="151"/>
      <c r="BQ67" s="326"/>
      <c r="BR67" s="326"/>
      <c r="BS67" s="326"/>
      <c r="BT67" s="329"/>
      <c r="BU67" s="329"/>
      <c r="BV67" s="326"/>
      <c r="BW67" s="326" t="s">
        <v>1380</v>
      </c>
      <c r="BX67" s="326"/>
      <c r="BY67" s="323"/>
      <c r="BZ67" s="331" t="s">
        <v>1478</v>
      </c>
      <c r="CA67" s="323" t="s">
        <v>184</v>
      </c>
    </row>
    <row r="68" spans="1:79" ht="13" customHeight="1" x14ac:dyDescent="0.15">
      <c r="A68" s="323">
        <v>13071</v>
      </c>
      <c r="B68" s="324">
        <v>42566</v>
      </c>
      <c r="C68" s="325" t="s">
        <v>1186</v>
      </c>
      <c r="D68" s="323" t="s">
        <v>169</v>
      </c>
      <c r="E68" s="323"/>
      <c r="F68" s="323" t="s">
        <v>644</v>
      </c>
      <c r="G68" s="324">
        <v>42551</v>
      </c>
      <c r="H68" s="326" t="s">
        <v>971</v>
      </c>
      <c r="I68" s="326" t="s">
        <v>1167</v>
      </c>
      <c r="J68" s="326"/>
      <c r="K68" s="323" t="s">
        <v>901</v>
      </c>
      <c r="L68" s="323" t="s">
        <v>1389</v>
      </c>
      <c r="M68" s="321">
        <v>183.6090909090909</v>
      </c>
      <c r="N68" s="321">
        <v>36</v>
      </c>
      <c r="O68" s="323"/>
      <c r="P68" s="323"/>
      <c r="Q68" s="151"/>
      <c r="R68" s="151"/>
      <c r="S68" s="151"/>
      <c r="T68" s="151"/>
      <c r="U68" s="151"/>
      <c r="V68" s="151"/>
      <c r="W68" s="321">
        <v>21.454545454545453</v>
      </c>
      <c r="X68" s="151"/>
      <c r="Y68" s="151"/>
      <c r="Z68" s="151"/>
      <c r="AA68" s="151"/>
      <c r="AB68" s="151"/>
      <c r="AC68" s="151"/>
      <c r="AD68" s="151"/>
      <c r="AE68" s="151"/>
      <c r="AF68" s="151"/>
      <c r="AG68" s="151"/>
      <c r="AH68" s="321">
        <v>35</v>
      </c>
      <c r="AI68" s="151"/>
      <c r="AJ68" s="151"/>
      <c r="AK68" s="151"/>
      <c r="AL68" s="151"/>
      <c r="AM68" s="151"/>
      <c r="AN68" s="151"/>
      <c r="AO68" s="323" t="s">
        <v>1474</v>
      </c>
      <c r="AP68" s="326" t="s">
        <v>971</v>
      </c>
      <c r="AQ68" s="326"/>
      <c r="AR68" s="326"/>
      <c r="AS68" s="327"/>
      <c r="AT68" s="326"/>
      <c r="AU68" s="326"/>
      <c r="AV68" s="326"/>
      <c r="AW68" s="326"/>
      <c r="AX68" s="326" t="s">
        <v>971</v>
      </c>
      <c r="AY68" s="323"/>
      <c r="AZ68" s="326">
        <v>20</v>
      </c>
      <c r="BA68" s="326">
        <v>0</v>
      </c>
      <c r="BB68" s="326">
        <v>0</v>
      </c>
      <c r="BC68" s="326">
        <v>0</v>
      </c>
      <c r="BD68" s="326">
        <v>0</v>
      </c>
      <c r="BE68" s="326">
        <v>0</v>
      </c>
      <c r="BF68" s="326">
        <v>0</v>
      </c>
      <c r="BG68" s="326">
        <v>0</v>
      </c>
      <c r="BH68" s="326">
        <v>0</v>
      </c>
      <c r="BI68" s="326">
        <v>0</v>
      </c>
      <c r="BJ68" s="326">
        <v>0</v>
      </c>
      <c r="BK68" s="326">
        <v>0</v>
      </c>
      <c r="BL68" s="326"/>
      <c r="BM68" s="326" t="s">
        <v>971</v>
      </c>
      <c r="BN68" s="326"/>
      <c r="BO68" s="326" t="s">
        <v>971</v>
      </c>
      <c r="BP68" s="151"/>
      <c r="BQ68" s="326"/>
      <c r="BR68" s="326"/>
      <c r="BS68" s="326"/>
      <c r="BT68" s="329"/>
      <c r="BU68" s="329"/>
      <c r="BV68" s="326"/>
      <c r="BW68" s="326" t="s">
        <v>1380</v>
      </c>
      <c r="BX68" s="326"/>
      <c r="BY68" s="323"/>
      <c r="BZ68" s="330" t="s">
        <v>1479</v>
      </c>
      <c r="CA68" s="329" t="s">
        <v>89</v>
      </c>
    </row>
    <row r="69" spans="1:79" ht="13" customHeight="1" x14ac:dyDescent="0.15">
      <c r="A69" s="323">
        <v>11121</v>
      </c>
      <c r="B69" s="324">
        <v>42568</v>
      </c>
      <c r="C69" s="325" t="s">
        <v>1186</v>
      </c>
      <c r="D69" s="323" t="s">
        <v>169</v>
      </c>
      <c r="E69" s="323"/>
      <c r="F69" s="323" t="s">
        <v>644</v>
      </c>
      <c r="G69" s="333">
        <v>42247</v>
      </c>
      <c r="H69" s="326" t="s">
        <v>126</v>
      </c>
      <c r="I69" s="326" t="s">
        <v>971</v>
      </c>
      <c r="J69" s="326"/>
      <c r="K69" s="323" t="s">
        <v>902</v>
      </c>
      <c r="L69" s="323" t="s">
        <v>1391</v>
      </c>
      <c r="M69" s="321">
        <v>142.5</v>
      </c>
      <c r="N69" s="321">
        <v>31.354545454545455</v>
      </c>
      <c r="O69" s="323" t="s">
        <v>992</v>
      </c>
      <c r="P69" s="323">
        <v>1020</v>
      </c>
      <c r="Q69" s="321">
        <v>33.954545454545453</v>
      </c>
      <c r="R69" s="151"/>
      <c r="S69" s="151"/>
      <c r="T69" s="151"/>
      <c r="U69" s="151"/>
      <c r="V69" s="151"/>
      <c r="W69" s="321">
        <v>18.299999999999997</v>
      </c>
      <c r="X69" s="151"/>
      <c r="Y69" s="151"/>
      <c r="Z69" s="151"/>
      <c r="AA69" s="151"/>
      <c r="AB69" s="151"/>
      <c r="AC69" s="151"/>
      <c r="AD69" s="151"/>
      <c r="AE69" s="151"/>
      <c r="AF69" s="151"/>
      <c r="AG69" s="151"/>
      <c r="AH69" s="321">
        <v>29.9</v>
      </c>
      <c r="AI69" s="151"/>
      <c r="AJ69" s="151"/>
      <c r="AK69" s="151"/>
      <c r="AL69" s="151"/>
      <c r="AM69" s="151"/>
      <c r="AN69" s="151"/>
      <c r="AO69" s="323" t="s">
        <v>1474</v>
      </c>
      <c r="AP69" s="326" t="s">
        <v>971</v>
      </c>
      <c r="AQ69" s="326"/>
      <c r="AR69" s="326"/>
      <c r="AS69" s="327">
        <v>10</v>
      </c>
      <c r="AT69" s="326">
        <v>12</v>
      </c>
      <c r="AU69" s="326"/>
      <c r="AV69" s="326"/>
      <c r="AW69" s="326"/>
      <c r="AX69" s="326" t="s">
        <v>997</v>
      </c>
      <c r="AY69" s="323"/>
      <c r="AZ69" s="326">
        <v>0</v>
      </c>
      <c r="BA69" s="326">
        <v>0</v>
      </c>
      <c r="BB69" s="326">
        <v>7</v>
      </c>
      <c r="BC69" s="326">
        <v>0</v>
      </c>
      <c r="BD69" s="326">
        <v>0</v>
      </c>
      <c r="BE69" s="326">
        <v>0</v>
      </c>
      <c r="BF69" s="326">
        <v>0</v>
      </c>
      <c r="BG69" s="326">
        <v>0</v>
      </c>
      <c r="BH69" s="326">
        <v>0</v>
      </c>
      <c r="BI69" s="326">
        <v>0</v>
      </c>
      <c r="BJ69" s="326">
        <v>0</v>
      </c>
      <c r="BK69" s="326">
        <v>0</v>
      </c>
      <c r="BL69" s="326"/>
      <c r="BM69" s="326" t="s">
        <v>971</v>
      </c>
      <c r="BN69" s="326"/>
      <c r="BO69" s="326" t="s">
        <v>971</v>
      </c>
      <c r="BP69" s="151"/>
      <c r="BQ69" s="326"/>
      <c r="BR69" s="326"/>
      <c r="BS69" s="326"/>
      <c r="BT69" s="329"/>
      <c r="BU69" s="329"/>
      <c r="BV69" s="326"/>
      <c r="BW69" s="326" t="s">
        <v>1380</v>
      </c>
      <c r="BX69" s="326"/>
      <c r="BY69" s="323"/>
      <c r="BZ69" s="330" t="s">
        <v>1392</v>
      </c>
      <c r="CA69" s="329" t="s">
        <v>1393</v>
      </c>
    </row>
    <row r="70" spans="1:79" ht="13" customHeight="1" x14ac:dyDescent="0.15">
      <c r="A70" s="323">
        <v>1492</v>
      </c>
      <c r="B70" s="324">
        <v>42566</v>
      </c>
      <c r="C70" s="325" t="s">
        <v>1186</v>
      </c>
      <c r="D70" s="323" t="s">
        <v>169</v>
      </c>
      <c r="E70" s="323"/>
      <c r="F70" s="323" t="s">
        <v>644</v>
      </c>
      <c r="G70" s="324">
        <v>42551</v>
      </c>
      <c r="H70" s="326" t="s">
        <v>126</v>
      </c>
      <c r="I70" s="326" t="s">
        <v>971</v>
      </c>
      <c r="J70" s="326"/>
      <c r="K70" s="323" t="s">
        <v>903</v>
      </c>
      <c r="L70" s="323" t="s">
        <v>1158</v>
      </c>
      <c r="M70" s="321">
        <v>147.6</v>
      </c>
      <c r="N70" s="321">
        <v>27.763636363636362</v>
      </c>
      <c r="O70" s="323"/>
      <c r="P70" s="323"/>
      <c r="Q70" s="151"/>
      <c r="R70" s="151"/>
      <c r="S70" s="151"/>
      <c r="T70" s="151"/>
      <c r="U70" s="151"/>
      <c r="V70" s="151"/>
      <c r="W70" s="321">
        <v>17.281818181818181</v>
      </c>
      <c r="X70" s="151"/>
      <c r="Y70" s="151"/>
      <c r="Z70" s="151"/>
      <c r="AA70" s="151"/>
      <c r="AB70" s="151"/>
      <c r="AC70" s="151"/>
      <c r="AD70" s="151"/>
      <c r="AE70" s="151"/>
      <c r="AF70" s="151"/>
      <c r="AG70" s="151"/>
      <c r="AH70" s="321">
        <v>26.154545454545453</v>
      </c>
      <c r="AI70" s="151"/>
      <c r="AJ70" s="151"/>
      <c r="AK70" s="151"/>
      <c r="AL70" s="151"/>
      <c r="AM70" s="151"/>
      <c r="AN70" s="151"/>
      <c r="AO70" s="323" t="s">
        <v>1474</v>
      </c>
      <c r="AP70" s="326" t="s">
        <v>971</v>
      </c>
      <c r="AQ70" s="326"/>
      <c r="AR70" s="326"/>
      <c r="AS70" s="327"/>
      <c r="AT70" s="326">
        <v>11.6</v>
      </c>
      <c r="AU70" s="326"/>
      <c r="AV70" s="326"/>
      <c r="AW70" s="326"/>
      <c r="AX70" s="326" t="s">
        <v>997</v>
      </c>
      <c r="AY70" s="323"/>
      <c r="AZ70" s="326">
        <v>0</v>
      </c>
      <c r="BA70" s="326">
        <v>0</v>
      </c>
      <c r="BB70" s="326">
        <v>0</v>
      </c>
      <c r="BC70" s="326">
        <v>0</v>
      </c>
      <c r="BD70" s="326">
        <v>0</v>
      </c>
      <c r="BE70" s="326">
        <v>0</v>
      </c>
      <c r="BF70" s="326">
        <v>0</v>
      </c>
      <c r="BG70" s="326">
        <v>0</v>
      </c>
      <c r="BH70" s="326">
        <v>0</v>
      </c>
      <c r="BI70" s="326">
        <v>0</v>
      </c>
      <c r="BJ70" s="326">
        <v>0</v>
      </c>
      <c r="BK70" s="326">
        <v>0</v>
      </c>
      <c r="BL70" s="326"/>
      <c r="BM70" s="326" t="s">
        <v>971</v>
      </c>
      <c r="BN70" s="326"/>
      <c r="BO70" s="326" t="s">
        <v>971</v>
      </c>
      <c r="BP70" s="151"/>
      <c r="BQ70" s="326"/>
      <c r="BR70" s="326"/>
      <c r="BS70" s="326"/>
      <c r="BT70" s="329"/>
      <c r="BU70" s="329"/>
      <c r="BV70" s="326"/>
      <c r="BW70" s="326" t="s">
        <v>1380</v>
      </c>
      <c r="BX70" s="326"/>
      <c r="BY70" s="323"/>
      <c r="BZ70" s="331" t="s">
        <v>1480</v>
      </c>
      <c r="CA70" s="329" t="s">
        <v>89</v>
      </c>
    </row>
    <row r="71" spans="1:79" ht="13" customHeight="1" x14ac:dyDescent="0.15">
      <c r="A71" s="323">
        <v>10277</v>
      </c>
      <c r="B71" s="324">
        <v>42566</v>
      </c>
      <c r="C71" s="325" t="s">
        <v>1186</v>
      </c>
      <c r="D71" s="323" t="s">
        <v>169</v>
      </c>
      <c r="E71" s="323"/>
      <c r="F71" s="323" t="s">
        <v>644</v>
      </c>
      <c r="G71" s="324">
        <v>42551</v>
      </c>
      <c r="H71" s="326" t="s">
        <v>126</v>
      </c>
      <c r="I71" s="326" t="s">
        <v>971</v>
      </c>
      <c r="J71" s="326"/>
      <c r="K71" s="323" t="s">
        <v>904</v>
      </c>
      <c r="L71" s="323" t="s">
        <v>1123</v>
      </c>
      <c r="M71" s="321">
        <v>144.79999999999998</v>
      </c>
      <c r="N71" s="321">
        <v>37.218181818181812</v>
      </c>
      <c r="O71" s="323"/>
      <c r="P71" s="323"/>
      <c r="Q71" s="151"/>
      <c r="R71" s="151"/>
      <c r="S71" s="151"/>
      <c r="T71" s="151"/>
      <c r="U71" s="151"/>
      <c r="V71" s="151"/>
      <c r="W71" s="321">
        <v>19.618181818181814</v>
      </c>
      <c r="X71" s="151"/>
      <c r="Y71" s="151"/>
      <c r="Z71" s="151"/>
      <c r="AA71" s="151"/>
      <c r="AB71" s="151"/>
      <c r="AC71" s="151"/>
      <c r="AD71" s="151"/>
      <c r="AE71" s="151"/>
      <c r="AF71" s="151"/>
      <c r="AG71" s="151"/>
      <c r="AH71" s="321">
        <v>32.690909090909088</v>
      </c>
      <c r="AI71" s="151"/>
      <c r="AJ71" s="151"/>
      <c r="AK71" s="151"/>
      <c r="AL71" s="151"/>
      <c r="AM71" s="151"/>
      <c r="AN71" s="151"/>
      <c r="AO71" s="323" t="s">
        <v>1474</v>
      </c>
      <c r="AP71" s="326" t="s">
        <v>971</v>
      </c>
      <c r="AQ71" s="326"/>
      <c r="AR71" s="326"/>
      <c r="AS71" s="327"/>
      <c r="AT71" s="326">
        <v>10.5</v>
      </c>
      <c r="AU71" s="326"/>
      <c r="AV71" s="326"/>
      <c r="AW71" s="326"/>
      <c r="AX71" s="326" t="s">
        <v>997</v>
      </c>
      <c r="AY71" s="323"/>
      <c r="AZ71" s="326">
        <v>16</v>
      </c>
      <c r="BA71" s="326">
        <v>0</v>
      </c>
      <c r="BB71" s="326">
        <v>0</v>
      </c>
      <c r="BC71" s="326">
        <v>0</v>
      </c>
      <c r="BD71" s="326">
        <v>0</v>
      </c>
      <c r="BE71" s="326">
        <v>0</v>
      </c>
      <c r="BF71" s="326">
        <v>0</v>
      </c>
      <c r="BG71" s="326">
        <v>0</v>
      </c>
      <c r="BH71" s="326">
        <v>0</v>
      </c>
      <c r="BI71" s="326">
        <v>0</v>
      </c>
      <c r="BJ71" s="326">
        <v>0</v>
      </c>
      <c r="BK71" s="326">
        <v>0</v>
      </c>
      <c r="BL71" s="326"/>
      <c r="BM71" s="326" t="s">
        <v>971</v>
      </c>
      <c r="BN71" s="326">
        <v>12</v>
      </c>
      <c r="BO71" s="326" t="s">
        <v>971</v>
      </c>
      <c r="BP71" s="151"/>
      <c r="BQ71" s="326"/>
      <c r="BR71" s="326">
        <v>12</v>
      </c>
      <c r="BS71" s="326"/>
      <c r="BT71" s="329"/>
      <c r="BU71" s="329"/>
      <c r="BV71" s="326"/>
      <c r="BW71" s="326" t="s">
        <v>1380</v>
      </c>
      <c r="BX71" s="326"/>
      <c r="BY71" s="323"/>
      <c r="BZ71" s="350" t="s">
        <v>1481</v>
      </c>
      <c r="CA71" s="329" t="s">
        <v>89</v>
      </c>
    </row>
    <row r="72" spans="1:79" ht="13" customHeight="1" x14ac:dyDescent="0.15">
      <c r="A72" s="323">
        <v>4382</v>
      </c>
      <c r="B72" s="324">
        <v>42566</v>
      </c>
      <c r="C72" s="325" t="s">
        <v>1186</v>
      </c>
      <c r="D72" s="323" t="s">
        <v>169</v>
      </c>
      <c r="E72" s="323"/>
      <c r="F72" s="323" t="s">
        <v>644</v>
      </c>
      <c r="G72" s="324">
        <v>42551</v>
      </c>
      <c r="H72" s="326" t="s">
        <v>126</v>
      </c>
      <c r="I72" s="326" t="s">
        <v>971</v>
      </c>
      <c r="J72" s="326"/>
      <c r="K72" s="323" t="s">
        <v>933</v>
      </c>
      <c r="L72" s="323" t="s">
        <v>1126</v>
      </c>
      <c r="M72" s="321">
        <v>103.41818181818182</v>
      </c>
      <c r="N72" s="321">
        <v>37.854545454545452</v>
      </c>
      <c r="O72" s="323"/>
      <c r="P72" s="323"/>
      <c r="Q72" s="151"/>
      <c r="R72" s="151"/>
      <c r="S72" s="151"/>
      <c r="T72" s="151"/>
      <c r="U72" s="151"/>
      <c r="V72" s="151"/>
      <c r="W72" s="321">
        <v>15.199999999999998</v>
      </c>
      <c r="X72" s="151"/>
      <c r="Y72" s="151"/>
      <c r="Z72" s="151"/>
      <c r="AA72" s="151"/>
      <c r="AB72" s="151"/>
      <c r="AC72" s="151"/>
      <c r="AD72" s="151"/>
      <c r="AE72" s="151"/>
      <c r="AF72" s="151"/>
      <c r="AG72" s="151"/>
      <c r="AH72" s="321">
        <v>32.981818181818177</v>
      </c>
      <c r="AI72" s="151"/>
      <c r="AJ72" s="151"/>
      <c r="AK72" s="151"/>
      <c r="AL72" s="151"/>
      <c r="AM72" s="151"/>
      <c r="AN72" s="151"/>
      <c r="AO72" s="323" t="s">
        <v>1474</v>
      </c>
      <c r="AP72" s="326" t="s">
        <v>971</v>
      </c>
      <c r="AQ72" s="326"/>
      <c r="AR72" s="326"/>
      <c r="AS72" s="327"/>
      <c r="AT72" s="326">
        <v>7</v>
      </c>
      <c r="AU72" s="326"/>
      <c r="AV72" s="326"/>
      <c r="AW72" s="326"/>
      <c r="AX72" s="326" t="s">
        <v>971</v>
      </c>
      <c r="AY72" s="323"/>
      <c r="AZ72" s="326">
        <v>0</v>
      </c>
      <c r="BA72" s="326">
        <v>0</v>
      </c>
      <c r="BB72" s="326">
        <v>0</v>
      </c>
      <c r="BC72" s="326">
        <v>0</v>
      </c>
      <c r="BD72" s="326">
        <v>0</v>
      </c>
      <c r="BE72" s="326">
        <v>0</v>
      </c>
      <c r="BF72" s="326">
        <v>0</v>
      </c>
      <c r="BG72" s="326">
        <v>0</v>
      </c>
      <c r="BH72" s="326">
        <v>0</v>
      </c>
      <c r="BI72" s="326">
        <v>0</v>
      </c>
      <c r="BJ72" s="326">
        <v>0</v>
      </c>
      <c r="BK72" s="326">
        <v>0</v>
      </c>
      <c r="BL72" s="326"/>
      <c r="BM72" s="326" t="s">
        <v>971</v>
      </c>
      <c r="BN72" s="326"/>
      <c r="BO72" s="326" t="s">
        <v>971</v>
      </c>
      <c r="BP72" s="151"/>
      <c r="BQ72" s="326"/>
      <c r="BR72" s="326"/>
      <c r="BS72" s="326"/>
      <c r="BT72" s="329"/>
      <c r="BU72" s="329"/>
      <c r="BV72" s="326"/>
      <c r="BW72" s="326" t="s">
        <v>1380</v>
      </c>
      <c r="BX72" s="326"/>
      <c r="BY72" s="329"/>
      <c r="BZ72" s="331" t="s">
        <v>1482</v>
      </c>
      <c r="CA72" s="323" t="s">
        <v>89</v>
      </c>
    </row>
    <row r="73" spans="1:79" ht="13" customHeight="1" x14ac:dyDescent="0.15">
      <c r="A73" s="323">
        <v>10532</v>
      </c>
      <c r="B73" s="324">
        <v>42566</v>
      </c>
      <c r="C73" s="325" t="s">
        <v>1186</v>
      </c>
      <c r="D73" s="323" t="s">
        <v>169</v>
      </c>
      <c r="E73" s="323"/>
      <c r="F73" s="323" t="s">
        <v>644</v>
      </c>
      <c r="G73" s="333">
        <v>42551</v>
      </c>
      <c r="H73" s="326" t="s">
        <v>126</v>
      </c>
      <c r="I73" s="326" t="s">
        <v>971</v>
      </c>
      <c r="J73" s="326"/>
      <c r="K73" s="323" t="s">
        <v>934</v>
      </c>
      <c r="L73" s="323" t="s">
        <v>1128</v>
      </c>
      <c r="M73" s="321">
        <v>137.5</v>
      </c>
      <c r="N73" s="321">
        <v>34.209090909090911</v>
      </c>
      <c r="O73" s="323"/>
      <c r="P73" s="323"/>
      <c r="Q73" s="151"/>
      <c r="R73" s="151"/>
      <c r="S73" s="151"/>
      <c r="T73" s="151"/>
      <c r="U73" s="151"/>
      <c r="V73" s="151"/>
      <c r="W73" s="321">
        <v>18.718181818181815</v>
      </c>
      <c r="X73" s="151"/>
      <c r="Y73" s="151"/>
      <c r="Z73" s="151"/>
      <c r="AA73" s="151"/>
      <c r="AB73" s="151"/>
      <c r="AC73" s="151"/>
      <c r="AD73" s="151"/>
      <c r="AE73" s="151"/>
      <c r="AF73" s="151"/>
      <c r="AG73" s="151"/>
      <c r="AH73" s="321">
        <v>32.627272727272725</v>
      </c>
      <c r="AI73" s="151"/>
      <c r="AJ73" s="151"/>
      <c r="AK73" s="151"/>
      <c r="AL73" s="151"/>
      <c r="AM73" s="151"/>
      <c r="AN73" s="151"/>
      <c r="AO73" s="323" t="s">
        <v>1474</v>
      </c>
      <c r="AP73" s="326" t="s">
        <v>971</v>
      </c>
      <c r="AQ73" s="326"/>
      <c r="AR73" s="326"/>
      <c r="AS73" s="327"/>
      <c r="AT73" s="326">
        <v>7</v>
      </c>
      <c r="AU73" s="326"/>
      <c r="AV73" s="326"/>
      <c r="AW73" s="326"/>
      <c r="AX73" s="326" t="s">
        <v>997</v>
      </c>
      <c r="AY73" s="323"/>
      <c r="AZ73" s="326">
        <v>14</v>
      </c>
      <c r="BA73" s="326">
        <v>0</v>
      </c>
      <c r="BB73" s="326">
        <v>0</v>
      </c>
      <c r="BC73" s="326">
        <v>0</v>
      </c>
      <c r="BD73" s="326">
        <v>0</v>
      </c>
      <c r="BE73" s="326">
        <v>0</v>
      </c>
      <c r="BF73" s="326">
        <v>0</v>
      </c>
      <c r="BG73" s="326">
        <v>0</v>
      </c>
      <c r="BH73" s="326">
        <v>0</v>
      </c>
      <c r="BI73" s="326">
        <v>0</v>
      </c>
      <c r="BJ73" s="326">
        <v>0</v>
      </c>
      <c r="BK73" s="326">
        <v>0</v>
      </c>
      <c r="BL73" s="326"/>
      <c r="BM73" s="326" t="s">
        <v>971</v>
      </c>
      <c r="BN73" s="326">
        <v>12</v>
      </c>
      <c r="BO73" s="326" t="s">
        <v>971</v>
      </c>
      <c r="BP73" s="151"/>
      <c r="BQ73" s="326"/>
      <c r="BR73" s="326"/>
      <c r="BS73" s="326"/>
      <c r="BT73" s="329"/>
      <c r="BU73" s="329"/>
      <c r="BV73" s="326"/>
      <c r="BW73" s="326" t="s">
        <v>1380</v>
      </c>
      <c r="BX73" s="326"/>
      <c r="BY73" s="323"/>
      <c r="BZ73" s="323" t="s">
        <v>1483</v>
      </c>
      <c r="CA73" s="323" t="s">
        <v>89</v>
      </c>
    </row>
    <row r="74" spans="1:79" ht="13" customHeight="1" x14ac:dyDescent="0.15">
      <c r="A74" s="323">
        <v>13099</v>
      </c>
      <c r="B74" s="324">
        <v>42566</v>
      </c>
      <c r="C74" s="344" t="s">
        <v>1186</v>
      </c>
      <c r="D74" s="345" t="s">
        <v>169</v>
      </c>
      <c r="E74" s="345"/>
      <c r="F74" s="345" t="s">
        <v>644</v>
      </c>
      <c r="G74" s="333">
        <v>42551</v>
      </c>
      <c r="H74" s="346" t="s">
        <v>126</v>
      </c>
      <c r="I74" s="346" t="s">
        <v>971</v>
      </c>
      <c r="J74" s="346"/>
      <c r="K74" s="345" t="s">
        <v>738</v>
      </c>
      <c r="L74" s="323" t="s">
        <v>1400</v>
      </c>
      <c r="M74" s="321">
        <v>122.46363636363635</v>
      </c>
      <c r="N74" s="321">
        <v>30.554545454545451</v>
      </c>
      <c r="O74" s="345"/>
      <c r="P74" s="345"/>
      <c r="Q74" s="151"/>
      <c r="R74" s="151"/>
      <c r="S74" s="151"/>
      <c r="T74" s="151"/>
      <c r="U74" s="151"/>
      <c r="V74" s="151"/>
      <c r="W74" s="321">
        <v>16.636363636363637</v>
      </c>
      <c r="X74" s="151"/>
      <c r="Y74" s="151"/>
      <c r="Z74" s="151"/>
      <c r="AA74" s="151"/>
      <c r="AB74" s="151"/>
      <c r="AC74" s="151"/>
      <c r="AD74" s="151"/>
      <c r="AE74" s="151"/>
      <c r="AF74" s="151"/>
      <c r="AG74" s="151"/>
      <c r="AH74" s="321">
        <v>29.727272727272727</v>
      </c>
      <c r="AI74" s="151"/>
      <c r="AJ74" s="151"/>
      <c r="AK74" s="151"/>
      <c r="AL74" s="151"/>
      <c r="AM74" s="151"/>
      <c r="AN74" s="151"/>
      <c r="AO74" s="345" t="s">
        <v>1474</v>
      </c>
      <c r="AP74" s="346" t="s">
        <v>971</v>
      </c>
      <c r="AQ74" s="346"/>
      <c r="AR74" s="346"/>
      <c r="AS74" s="347"/>
      <c r="AT74" s="326">
        <v>9.5</v>
      </c>
      <c r="AU74" s="346"/>
      <c r="AV74" s="346"/>
      <c r="AW74" s="346"/>
      <c r="AX74" s="346" t="s">
        <v>997</v>
      </c>
      <c r="AY74" s="345"/>
      <c r="AZ74" s="346">
        <v>0</v>
      </c>
      <c r="BA74" s="346">
        <v>0</v>
      </c>
      <c r="BB74" s="346">
        <v>0</v>
      </c>
      <c r="BC74" s="346">
        <v>0</v>
      </c>
      <c r="BD74" s="346">
        <v>0</v>
      </c>
      <c r="BE74" s="346">
        <v>0</v>
      </c>
      <c r="BF74" s="346">
        <v>0</v>
      </c>
      <c r="BG74" s="346">
        <v>0</v>
      </c>
      <c r="BH74" s="346">
        <v>0</v>
      </c>
      <c r="BI74" s="346">
        <v>0</v>
      </c>
      <c r="BJ74" s="346">
        <v>0</v>
      </c>
      <c r="BK74" s="346">
        <v>0</v>
      </c>
      <c r="BL74" s="346"/>
      <c r="BM74" s="346" t="s">
        <v>971</v>
      </c>
      <c r="BN74" s="326">
        <v>12</v>
      </c>
      <c r="BO74" s="346" t="s">
        <v>971</v>
      </c>
      <c r="BP74" s="151"/>
      <c r="BQ74" s="346"/>
      <c r="BR74" s="346"/>
      <c r="BS74" s="346"/>
      <c r="BT74" s="349"/>
      <c r="BU74" s="349"/>
      <c r="BV74" s="346"/>
      <c r="BW74" s="346" t="s">
        <v>1380</v>
      </c>
      <c r="BX74" s="346"/>
      <c r="BY74" s="345"/>
      <c r="BZ74" s="331" t="s">
        <v>1484</v>
      </c>
      <c r="CA74" s="329" t="s">
        <v>89</v>
      </c>
    </row>
    <row r="75" spans="1:79" ht="13" customHeight="1" x14ac:dyDescent="0.15">
      <c r="A75" s="323">
        <v>10690</v>
      </c>
      <c r="B75" s="324">
        <v>42568</v>
      </c>
      <c r="C75" s="325" t="s">
        <v>1186</v>
      </c>
      <c r="D75" s="323" t="s">
        <v>169</v>
      </c>
      <c r="E75" s="323"/>
      <c r="F75" s="323" t="s">
        <v>644</v>
      </c>
      <c r="G75" s="324">
        <v>42551</v>
      </c>
      <c r="H75" s="326" t="s">
        <v>126</v>
      </c>
      <c r="I75" s="326" t="s">
        <v>971</v>
      </c>
      <c r="J75" s="326"/>
      <c r="K75" s="323" t="s">
        <v>614</v>
      </c>
      <c r="L75" s="323" t="s">
        <v>1137</v>
      </c>
      <c r="M75" s="321">
        <v>151.89090909090908</v>
      </c>
      <c r="N75" s="321">
        <v>26.7</v>
      </c>
      <c r="O75" s="323"/>
      <c r="P75" s="323"/>
      <c r="Q75" s="151"/>
      <c r="R75" s="151"/>
      <c r="S75" s="151"/>
      <c r="T75" s="151"/>
      <c r="U75" s="151"/>
      <c r="V75" s="151"/>
      <c r="W75" s="321">
        <v>14.927272727272728</v>
      </c>
      <c r="X75" s="151"/>
      <c r="Y75" s="151"/>
      <c r="Z75" s="151"/>
      <c r="AA75" s="151"/>
      <c r="AB75" s="151"/>
      <c r="AC75" s="151"/>
      <c r="AD75" s="151"/>
      <c r="AE75" s="151"/>
      <c r="AF75" s="151"/>
      <c r="AG75" s="151"/>
      <c r="AH75" s="321">
        <v>22.66363636363636</v>
      </c>
      <c r="AI75" s="151"/>
      <c r="AJ75" s="151"/>
      <c r="AK75" s="151"/>
      <c r="AL75" s="151"/>
      <c r="AM75" s="151"/>
      <c r="AN75" s="151"/>
      <c r="AO75" s="323" t="s">
        <v>1474</v>
      </c>
      <c r="AP75" s="326" t="s">
        <v>971</v>
      </c>
      <c r="AQ75" s="326"/>
      <c r="AR75" s="326"/>
      <c r="AS75" s="327"/>
      <c r="AT75" s="326">
        <v>7</v>
      </c>
      <c r="AU75" s="326"/>
      <c r="AV75" s="326"/>
      <c r="AW75" s="326"/>
      <c r="AX75" s="326" t="s">
        <v>997</v>
      </c>
      <c r="AY75" s="323"/>
      <c r="AZ75" s="326">
        <v>0</v>
      </c>
      <c r="BA75" s="326">
        <v>0</v>
      </c>
      <c r="BB75" s="326">
        <v>6</v>
      </c>
      <c r="BC75" s="326">
        <v>0</v>
      </c>
      <c r="BD75" s="326">
        <v>0</v>
      </c>
      <c r="BE75" s="326">
        <v>0</v>
      </c>
      <c r="BF75" s="326">
        <v>0</v>
      </c>
      <c r="BG75" s="326">
        <v>0</v>
      </c>
      <c r="BH75" s="326">
        <v>0</v>
      </c>
      <c r="BI75" s="326">
        <v>0</v>
      </c>
      <c r="BJ75" s="326">
        <v>0</v>
      </c>
      <c r="BK75" s="326">
        <v>0</v>
      </c>
      <c r="BL75" s="326"/>
      <c r="BM75" s="326" t="s">
        <v>971</v>
      </c>
      <c r="BN75" s="326"/>
      <c r="BO75" s="326" t="s">
        <v>971</v>
      </c>
      <c r="BP75" s="151"/>
      <c r="BQ75" s="326"/>
      <c r="BR75" s="326"/>
      <c r="BS75" s="326"/>
      <c r="BT75" s="329"/>
      <c r="BU75" s="329"/>
      <c r="BV75" s="326"/>
      <c r="BW75" s="326" t="s">
        <v>1380</v>
      </c>
      <c r="BX75" s="326">
        <v>1</v>
      </c>
      <c r="BY75" s="323" t="s">
        <v>1141</v>
      </c>
      <c r="BZ75" s="342" t="s">
        <v>1402</v>
      </c>
      <c r="CA75" s="323" t="s">
        <v>89</v>
      </c>
    </row>
    <row r="76" spans="1:79" ht="13" customHeight="1" x14ac:dyDescent="0.15">
      <c r="A76" s="323">
        <v>1412</v>
      </c>
      <c r="B76" s="324">
        <v>42566</v>
      </c>
      <c r="C76" s="325" t="s">
        <v>1186</v>
      </c>
      <c r="D76" s="323" t="s">
        <v>169</v>
      </c>
      <c r="E76" s="323"/>
      <c r="F76" s="323" t="s">
        <v>644</v>
      </c>
      <c r="G76" s="333">
        <v>42551</v>
      </c>
      <c r="H76" s="326" t="s">
        <v>126</v>
      </c>
      <c r="I76" s="326" t="s">
        <v>971</v>
      </c>
      <c r="J76" s="326"/>
      <c r="K76" s="323" t="s">
        <v>291</v>
      </c>
      <c r="L76" s="323" t="s">
        <v>1403</v>
      </c>
      <c r="M76" s="321">
        <v>131.0363636363636</v>
      </c>
      <c r="N76" s="321">
        <v>28.799999999999997</v>
      </c>
      <c r="O76" s="323" t="s">
        <v>992</v>
      </c>
      <c r="P76" s="323">
        <v>1300</v>
      </c>
      <c r="Q76" s="321">
        <v>26.999999999999996</v>
      </c>
      <c r="R76" s="151"/>
      <c r="S76" s="151"/>
      <c r="T76" s="151"/>
      <c r="U76" s="151"/>
      <c r="V76" s="151"/>
      <c r="W76" s="321">
        <v>15.118181818181816</v>
      </c>
      <c r="X76" s="151"/>
      <c r="Y76" s="151"/>
      <c r="Z76" s="151"/>
      <c r="AA76" s="151"/>
      <c r="AB76" s="151"/>
      <c r="AC76" s="151"/>
      <c r="AD76" s="151"/>
      <c r="AE76" s="151"/>
      <c r="AF76" s="151"/>
      <c r="AG76" s="151"/>
      <c r="AH76" s="321">
        <v>26.999999999999996</v>
      </c>
      <c r="AI76" s="151"/>
      <c r="AJ76" s="151"/>
      <c r="AK76" s="151"/>
      <c r="AL76" s="151"/>
      <c r="AM76" s="151"/>
      <c r="AN76" s="151"/>
      <c r="AO76" s="323" t="s">
        <v>1474</v>
      </c>
      <c r="AP76" s="326" t="s">
        <v>971</v>
      </c>
      <c r="AQ76" s="326"/>
      <c r="AR76" s="326"/>
      <c r="AS76" s="327"/>
      <c r="AT76" s="326">
        <v>10.199999999999999</v>
      </c>
      <c r="AU76" s="326"/>
      <c r="AV76" s="326"/>
      <c r="AW76" s="326"/>
      <c r="AX76" s="326" t="s">
        <v>997</v>
      </c>
      <c r="AY76" s="323"/>
      <c r="AZ76" s="326">
        <v>0</v>
      </c>
      <c r="BA76" s="326">
        <v>0</v>
      </c>
      <c r="BB76" s="326">
        <v>0</v>
      </c>
      <c r="BC76" s="326">
        <v>0</v>
      </c>
      <c r="BD76" s="326">
        <v>0</v>
      </c>
      <c r="BE76" s="326">
        <v>0</v>
      </c>
      <c r="BF76" s="326">
        <v>0</v>
      </c>
      <c r="BG76" s="326">
        <v>0</v>
      </c>
      <c r="BH76" s="326">
        <v>0</v>
      </c>
      <c r="BI76" s="326">
        <v>0</v>
      </c>
      <c r="BJ76" s="326">
        <v>0</v>
      </c>
      <c r="BK76" s="326">
        <v>0</v>
      </c>
      <c r="BL76" s="326"/>
      <c r="BM76" s="326" t="s">
        <v>971</v>
      </c>
      <c r="BN76" s="326"/>
      <c r="BO76" s="326" t="s">
        <v>971</v>
      </c>
      <c r="BP76" s="151"/>
      <c r="BQ76" s="326"/>
      <c r="BR76" s="326"/>
      <c r="BS76" s="326"/>
      <c r="BT76" s="329"/>
      <c r="BU76" s="329"/>
      <c r="BV76" s="326"/>
      <c r="BW76" s="326" t="s">
        <v>1380</v>
      </c>
      <c r="BX76" s="326"/>
      <c r="BY76" s="323" t="s">
        <v>1404</v>
      </c>
      <c r="BZ76" s="331" t="s">
        <v>1485</v>
      </c>
      <c r="CA76" s="323" t="s">
        <v>89</v>
      </c>
    </row>
    <row r="77" spans="1:79" ht="13" customHeight="1" x14ac:dyDescent="0.15">
      <c r="A77" s="323">
        <v>13139</v>
      </c>
      <c r="B77" s="324">
        <v>42568</v>
      </c>
      <c r="C77" s="325" t="s">
        <v>1186</v>
      </c>
      <c r="D77" s="323" t="s">
        <v>169</v>
      </c>
      <c r="E77" s="323"/>
      <c r="F77" s="323" t="s">
        <v>644</v>
      </c>
      <c r="G77" s="324">
        <v>42551</v>
      </c>
      <c r="H77" s="326" t="s">
        <v>126</v>
      </c>
      <c r="I77" s="326" t="s">
        <v>971</v>
      </c>
      <c r="J77" s="326"/>
      <c r="K77" s="323" t="s">
        <v>935</v>
      </c>
      <c r="L77" s="323" t="s">
        <v>1406</v>
      </c>
      <c r="M77" s="321">
        <v>137.05454545454543</v>
      </c>
      <c r="N77" s="321">
        <v>36.081818181818178</v>
      </c>
      <c r="O77" s="323"/>
      <c r="P77" s="323"/>
      <c r="Q77" s="151"/>
      <c r="R77" s="151"/>
      <c r="S77" s="151"/>
      <c r="T77" s="151"/>
      <c r="U77" s="151"/>
      <c r="V77" s="151"/>
      <c r="W77" s="321">
        <v>20</v>
      </c>
      <c r="X77" s="151"/>
      <c r="Y77" s="151"/>
      <c r="Z77" s="151"/>
      <c r="AA77" s="151"/>
      <c r="AB77" s="151"/>
      <c r="AC77" s="151"/>
      <c r="AD77" s="151"/>
      <c r="AE77" s="151"/>
      <c r="AF77" s="151"/>
      <c r="AG77" s="151"/>
      <c r="AH77" s="321">
        <v>34.618181818181817</v>
      </c>
      <c r="AI77" s="151"/>
      <c r="AJ77" s="151"/>
      <c r="AK77" s="151"/>
      <c r="AL77" s="151"/>
      <c r="AM77" s="151"/>
      <c r="AN77" s="151"/>
      <c r="AO77" s="323" t="s">
        <v>1474</v>
      </c>
      <c r="AP77" s="326" t="s">
        <v>971</v>
      </c>
      <c r="AQ77" s="326"/>
      <c r="AR77" s="326"/>
      <c r="AS77" s="327"/>
      <c r="AT77" s="326">
        <v>8</v>
      </c>
      <c r="AU77" s="326"/>
      <c r="AV77" s="326"/>
      <c r="AW77" s="326"/>
      <c r="AX77" s="326" t="s">
        <v>971</v>
      </c>
      <c r="AY77" s="323"/>
      <c r="AZ77" s="326">
        <v>0</v>
      </c>
      <c r="BA77" s="326">
        <v>20</v>
      </c>
      <c r="BB77" s="326">
        <v>0</v>
      </c>
      <c r="BC77" s="326">
        <v>0</v>
      </c>
      <c r="BD77" s="326">
        <v>0</v>
      </c>
      <c r="BE77" s="326">
        <v>0</v>
      </c>
      <c r="BF77" s="326">
        <v>0</v>
      </c>
      <c r="BG77" s="326">
        <v>0</v>
      </c>
      <c r="BH77" s="326">
        <v>0</v>
      </c>
      <c r="BI77" s="326">
        <v>0</v>
      </c>
      <c r="BJ77" s="326">
        <v>0</v>
      </c>
      <c r="BK77" s="326">
        <v>0</v>
      </c>
      <c r="BL77" s="326"/>
      <c r="BM77" s="326" t="s">
        <v>971</v>
      </c>
      <c r="BN77" s="326"/>
      <c r="BO77" s="326" t="s">
        <v>971</v>
      </c>
      <c r="BP77" s="151"/>
      <c r="BQ77" s="326"/>
      <c r="BR77" s="326"/>
      <c r="BS77" s="326"/>
      <c r="BT77" s="323"/>
      <c r="BU77" s="323"/>
      <c r="BV77" s="326"/>
      <c r="BW77" s="326" t="s">
        <v>1380</v>
      </c>
      <c r="BX77" s="326">
        <v>1</v>
      </c>
      <c r="BY77" s="323"/>
      <c r="BZ77" s="331" t="s">
        <v>1486</v>
      </c>
      <c r="CA77" s="323" t="s">
        <v>89</v>
      </c>
    </row>
    <row r="78" spans="1:79" ht="13" customHeight="1" x14ac:dyDescent="0.15">
      <c r="A78" s="323">
        <v>10383</v>
      </c>
      <c r="B78" s="324">
        <v>42566</v>
      </c>
      <c r="C78" s="325" t="s">
        <v>1186</v>
      </c>
      <c r="D78" s="323" t="s">
        <v>169</v>
      </c>
      <c r="E78" s="323"/>
      <c r="F78" s="323" t="s">
        <v>644</v>
      </c>
      <c r="G78" s="324">
        <v>42551</v>
      </c>
      <c r="H78" s="326" t="s">
        <v>126</v>
      </c>
      <c r="I78" s="326" t="s">
        <v>971</v>
      </c>
      <c r="J78" s="326"/>
      <c r="K78" s="323" t="s">
        <v>168</v>
      </c>
      <c r="L78" s="323" t="s">
        <v>1152</v>
      </c>
      <c r="M78" s="321">
        <v>164</v>
      </c>
      <c r="N78" s="321">
        <v>30.254545454545454</v>
      </c>
      <c r="O78" s="323"/>
      <c r="P78" s="323"/>
      <c r="Q78" s="151"/>
      <c r="R78" s="151"/>
      <c r="S78" s="151"/>
      <c r="T78" s="151"/>
      <c r="U78" s="151"/>
      <c r="V78" s="151"/>
      <c r="W78" s="321">
        <v>18.68181818181818</v>
      </c>
      <c r="X78" s="151"/>
      <c r="Y78" s="151"/>
      <c r="Z78" s="151"/>
      <c r="AA78" s="151"/>
      <c r="AB78" s="151"/>
      <c r="AC78" s="151"/>
      <c r="AD78" s="151"/>
      <c r="AE78" s="151"/>
      <c r="AF78" s="151"/>
      <c r="AG78" s="151"/>
      <c r="AH78" s="321">
        <v>26.963636363636361</v>
      </c>
      <c r="AI78" s="151"/>
      <c r="AJ78" s="151"/>
      <c r="AK78" s="151"/>
      <c r="AL78" s="151"/>
      <c r="AM78" s="151"/>
      <c r="AN78" s="151"/>
      <c r="AO78" s="323" t="s">
        <v>1474</v>
      </c>
      <c r="AP78" s="326" t="s">
        <v>971</v>
      </c>
      <c r="AQ78" s="326"/>
      <c r="AR78" s="326"/>
      <c r="AS78" s="327"/>
      <c r="AT78" s="326">
        <v>6</v>
      </c>
      <c r="AU78" s="326"/>
      <c r="AV78" s="326"/>
      <c r="AW78" s="326"/>
      <c r="AX78" s="326" t="s">
        <v>971</v>
      </c>
      <c r="AY78" s="323"/>
      <c r="AZ78" s="326">
        <v>13</v>
      </c>
      <c r="BA78" s="326">
        <v>0</v>
      </c>
      <c r="BB78" s="326">
        <v>0</v>
      </c>
      <c r="BC78" s="326">
        <v>0</v>
      </c>
      <c r="BD78" s="326">
        <v>0</v>
      </c>
      <c r="BE78" s="326">
        <v>0</v>
      </c>
      <c r="BF78" s="326">
        <v>0</v>
      </c>
      <c r="BG78" s="326">
        <v>0</v>
      </c>
      <c r="BH78" s="326">
        <v>0</v>
      </c>
      <c r="BI78" s="326">
        <v>0</v>
      </c>
      <c r="BJ78" s="326">
        <v>0</v>
      </c>
      <c r="BK78" s="326">
        <v>0</v>
      </c>
      <c r="BL78" s="326"/>
      <c r="BM78" s="326" t="s">
        <v>971</v>
      </c>
      <c r="BN78" s="326"/>
      <c r="BO78" s="326" t="s">
        <v>971</v>
      </c>
      <c r="BP78" s="151"/>
      <c r="BQ78" s="326"/>
      <c r="BR78" s="326"/>
      <c r="BS78" s="326"/>
      <c r="BT78" s="323"/>
      <c r="BU78" s="323"/>
      <c r="BV78" s="326"/>
      <c r="BW78" s="326" t="s">
        <v>1380</v>
      </c>
      <c r="BX78" s="326">
        <v>1</v>
      </c>
      <c r="BY78" s="323"/>
      <c r="BZ78" s="331" t="s">
        <v>1487</v>
      </c>
      <c r="CA78" s="323" t="s">
        <v>89</v>
      </c>
    </row>
    <row r="79" spans="1:79" ht="13" customHeight="1" x14ac:dyDescent="0.15">
      <c r="A79" s="323">
        <v>12997</v>
      </c>
      <c r="B79" s="332">
        <v>42566</v>
      </c>
      <c r="C79" s="325" t="s">
        <v>1186</v>
      </c>
      <c r="D79" s="323" t="s">
        <v>169</v>
      </c>
      <c r="E79" s="323"/>
      <c r="F79" s="323" t="s">
        <v>644</v>
      </c>
      <c r="G79" s="324">
        <v>42551</v>
      </c>
      <c r="H79" s="326" t="s">
        <v>126</v>
      </c>
      <c r="I79" s="326" t="s">
        <v>971</v>
      </c>
      <c r="J79" s="326"/>
      <c r="K79" s="323" t="s">
        <v>994</v>
      </c>
      <c r="L79" s="323" t="s">
        <v>1409</v>
      </c>
      <c r="M79" s="321">
        <v>120.56363636363636</v>
      </c>
      <c r="N79" s="321">
        <v>30.8</v>
      </c>
      <c r="O79" s="323"/>
      <c r="P79" s="323"/>
      <c r="Q79" s="151"/>
      <c r="R79" s="151"/>
      <c r="S79" s="151"/>
      <c r="T79" s="151"/>
      <c r="U79" s="151"/>
      <c r="V79" s="151"/>
      <c r="W79" s="321">
        <v>20.199999999999996</v>
      </c>
      <c r="X79" s="151"/>
      <c r="Y79" s="151"/>
      <c r="Z79" s="151"/>
      <c r="AA79" s="151"/>
      <c r="AB79" s="151"/>
      <c r="AC79" s="151"/>
      <c r="AD79" s="151"/>
      <c r="AE79" s="151"/>
      <c r="AF79" s="151"/>
      <c r="AG79" s="151"/>
      <c r="AH79" s="321">
        <v>27.281818181818181</v>
      </c>
      <c r="AI79" s="151"/>
      <c r="AJ79" s="151"/>
      <c r="AK79" s="151"/>
      <c r="AL79" s="151"/>
      <c r="AM79" s="151"/>
      <c r="AN79" s="151"/>
      <c r="AO79" s="323" t="s">
        <v>1474</v>
      </c>
      <c r="AP79" s="326" t="s">
        <v>971</v>
      </c>
      <c r="AQ79" s="326"/>
      <c r="AR79" s="326"/>
      <c r="AS79" s="327"/>
      <c r="AT79" s="326">
        <v>11</v>
      </c>
      <c r="AU79" s="326"/>
      <c r="AV79" s="326"/>
      <c r="AW79" s="326"/>
      <c r="AX79" s="326" t="s">
        <v>971</v>
      </c>
      <c r="AY79" s="323"/>
      <c r="AZ79" s="326">
        <v>0</v>
      </c>
      <c r="BA79" s="326">
        <v>0</v>
      </c>
      <c r="BB79" s="326">
        <v>0</v>
      </c>
      <c r="BC79" s="326">
        <v>0</v>
      </c>
      <c r="BD79" s="326">
        <v>0</v>
      </c>
      <c r="BE79" s="326">
        <v>0</v>
      </c>
      <c r="BF79" s="326">
        <v>0</v>
      </c>
      <c r="BG79" s="326">
        <v>0</v>
      </c>
      <c r="BH79" s="326">
        <v>0</v>
      </c>
      <c r="BI79" s="326">
        <v>0</v>
      </c>
      <c r="BJ79" s="326">
        <v>0</v>
      </c>
      <c r="BK79" s="326">
        <v>0</v>
      </c>
      <c r="BL79" s="326"/>
      <c r="BM79" s="326" t="s">
        <v>971</v>
      </c>
      <c r="BN79" s="326"/>
      <c r="BO79" s="326" t="s">
        <v>971</v>
      </c>
      <c r="BP79" s="151"/>
      <c r="BQ79" s="326"/>
      <c r="BR79" s="326"/>
      <c r="BS79" s="326"/>
      <c r="BT79" s="323"/>
      <c r="BU79" s="323"/>
      <c r="BV79" s="326"/>
      <c r="BW79" s="326" t="s">
        <v>1380</v>
      </c>
      <c r="BX79" s="326">
        <v>1</v>
      </c>
      <c r="BY79" s="323"/>
      <c r="BZ79" s="331" t="s">
        <v>1488</v>
      </c>
      <c r="CA79" s="329" t="s">
        <v>89</v>
      </c>
    </row>
    <row r="80" spans="1:79" ht="13" customHeight="1" x14ac:dyDescent="0.15">
      <c r="A80" s="323">
        <v>9927</v>
      </c>
      <c r="B80" s="324">
        <v>42566</v>
      </c>
      <c r="C80" s="325" t="s">
        <v>1186</v>
      </c>
      <c r="D80" s="323" t="s">
        <v>169</v>
      </c>
      <c r="E80" s="323"/>
      <c r="F80" s="323" t="s">
        <v>644</v>
      </c>
      <c r="G80" s="324">
        <v>42185</v>
      </c>
      <c r="H80" s="326" t="s">
        <v>126</v>
      </c>
      <c r="I80" s="326" t="s">
        <v>971</v>
      </c>
      <c r="J80" s="326"/>
      <c r="K80" s="323" t="s">
        <v>1161</v>
      </c>
      <c r="L80" s="323" t="s">
        <v>1158</v>
      </c>
      <c r="M80" s="321">
        <v>120.33636363636363</v>
      </c>
      <c r="N80" s="321">
        <v>32.190909090909088</v>
      </c>
      <c r="O80" s="323"/>
      <c r="P80" s="323"/>
      <c r="Q80" s="151"/>
      <c r="R80" s="151"/>
      <c r="S80" s="151"/>
      <c r="T80" s="151"/>
      <c r="U80" s="151"/>
      <c r="V80" s="151"/>
      <c r="W80" s="321">
        <v>23.227272727272727</v>
      </c>
      <c r="X80" s="151"/>
      <c r="Y80" s="151"/>
      <c r="Z80" s="151"/>
      <c r="AA80" s="151"/>
      <c r="AB80" s="151"/>
      <c r="AC80" s="151"/>
      <c r="AD80" s="151"/>
      <c r="AE80" s="151"/>
      <c r="AF80" s="151"/>
      <c r="AG80" s="151"/>
      <c r="AH80" s="321">
        <v>30.818181818181813</v>
      </c>
      <c r="AI80" s="151"/>
      <c r="AJ80" s="151"/>
      <c r="AK80" s="151"/>
      <c r="AL80" s="151"/>
      <c r="AM80" s="151"/>
      <c r="AN80" s="151"/>
      <c r="AO80" s="323" t="s">
        <v>1474</v>
      </c>
      <c r="AP80" s="326" t="s">
        <v>971</v>
      </c>
      <c r="AQ80" s="326"/>
      <c r="AR80" s="326"/>
      <c r="AS80" s="327"/>
      <c r="AT80" s="326">
        <v>15</v>
      </c>
      <c r="AU80" s="326"/>
      <c r="AV80" s="326"/>
      <c r="AW80" s="326"/>
      <c r="AX80" s="326" t="s">
        <v>971</v>
      </c>
      <c r="AY80" s="323"/>
      <c r="AZ80" s="326">
        <v>0</v>
      </c>
      <c r="BA80" s="326">
        <v>0</v>
      </c>
      <c r="BB80" s="326">
        <v>0</v>
      </c>
      <c r="BC80" s="326">
        <v>0</v>
      </c>
      <c r="BD80" s="326">
        <v>0</v>
      </c>
      <c r="BE80" s="326">
        <v>0</v>
      </c>
      <c r="BF80" s="326">
        <v>0</v>
      </c>
      <c r="BG80" s="326">
        <v>0</v>
      </c>
      <c r="BH80" s="326">
        <v>0</v>
      </c>
      <c r="BI80" s="326">
        <v>0</v>
      </c>
      <c r="BJ80" s="326">
        <v>0</v>
      </c>
      <c r="BK80" s="326">
        <v>0</v>
      </c>
      <c r="BL80" s="326"/>
      <c r="BM80" s="326" t="s">
        <v>971</v>
      </c>
      <c r="BN80" s="326"/>
      <c r="BO80" s="326" t="s">
        <v>971</v>
      </c>
      <c r="BP80" s="154">
        <v>119.99999999999999</v>
      </c>
      <c r="BQ80" s="326"/>
      <c r="BR80" s="326"/>
      <c r="BS80" s="326"/>
      <c r="BT80" s="329"/>
      <c r="BU80" s="329"/>
      <c r="BV80" s="326"/>
      <c r="BW80" s="326" t="s">
        <v>1380</v>
      </c>
      <c r="BX80" s="326">
        <v>1</v>
      </c>
      <c r="BY80" s="323"/>
      <c r="BZ80" s="330" t="s">
        <v>1223</v>
      </c>
      <c r="CA80" s="323" t="s">
        <v>89</v>
      </c>
    </row>
    <row r="81" spans="1:79" ht="13" customHeight="1" x14ac:dyDescent="0.15">
      <c r="A81" s="323">
        <v>9911</v>
      </c>
      <c r="B81" s="324">
        <v>42566</v>
      </c>
      <c r="C81" s="325" t="s">
        <v>1186</v>
      </c>
      <c r="D81" s="323" t="s">
        <v>169</v>
      </c>
      <c r="E81" s="323"/>
      <c r="F81" s="323" t="s">
        <v>644</v>
      </c>
      <c r="G81" s="324">
        <v>42526</v>
      </c>
      <c r="H81" s="326" t="s">
        <v>126</v>
      </c>
      <c r="I81" s="326" t="s">
        <v>971</v>
      </c>
      <c r="J81" s="326"/>
      <c r="K81" s="323" t="s">
        <v>1175</v>
      </c>
      <c r="L81" s="323" t="s">
        <v>1158</v>
      </c>
      <c r="M81" s="321">
        <v>99.399999999999991</v>
      </c>
      <c r="N81" s="321">
        <v>26.727272727272723</v>
      </c>
      <c r="O81" s="323"/>
      <c r="P81" s="323"/>
      <c r="Q81" s="151"/>
      <c r="R81" s="151"/>
      <c r="S81" s="151"/>
      <c r="T81" s="151"/>
      <c r="U81" s="151"/>
      <c r="V81" s="151"/>
      <c r="W81" s="321">
        <v>16.263636363636362</v>
      </c>
      <c r="X81" s="151"/>
      <c r="Y81" s="151"/>
      <c r="Z81" s="151"/>
      <c r="AA81" s="151"/>
      <c r="AB81" s="151"/>
      <c r="AC81" s="151"/>
      <c r="AD81" s="151"/>
      <c r="AE81" s="151"/>
      <c r="AF81" s="151"/>
      <c r="AG81" s="151"/>
      <c r="AH81" s="321">
        <v>23.781818181818181</v>
      </c>
      <c r="AI81" s="151"/>
      <c r="AJ81" s="151"/>
      <c r="AK81" s="151"/>
      <c r="AL81" s="151"/>
      <c r="AM81" s="151"/>
      <c r="AN81" s="151"/>
      <c r="AO81" s="323" t="s">
        <v>1474</v>
      </c>
      <c r="AP81" s="326" t="s">
        <v>971</v>
      </c>
      <c r="AQ81" s="326"/>
      <c r="AR81" s="326"/>
      <c r="AS81" s="327"/>
      <c r="AT81" s="326">
        <v>8</v>
      </c>
      <c r="AU81" s="326"/>
      <c r="AV81" s="326"/>
      <c r="AW81" s="326"/>
      <c r="AX81" s="326" t="s">
        <v>971</v>
      </c>
      <c r="AY81" s="323"/>
      <c r="AZ81" s="326">
        <v>0</v>
      </c>
      <c r="BA81" s="326">
        <v>0</v>
      </c>
      <c r="BB81" s="326">
        <v>0</v>
      </c>
      <c r="BC81" s="326">
        <v>0</v>
      </c>
      <c r="BD81" s="326">
        <v>0</v>
      </c>
      <c r="BE81" s="326">
        <v>0</v>
      </c>
      <c r="BF81" s="326">
        <v>0</v>
      </c>
      <c r="BG81" s="326">
        <v>0</v>
      </c>
      <c r="BH81" s="326">
        <v>0</v>
      </c>
      <c r="BI81" s="326">
        <v>0</v>
      </c>
      <c r="BJ81" s="326">
        <v>0</v>
      </c>
      <c r="BK81" s="326">
        <v>0</v>
      </c>
      <c r="BL81" s="326"/>
      <c r="BM81" s="326" t="s">
        <v>971</v>
      </c>
      <c r="BN81" s="326"/>
      <c r="BO81" s="326" t="s">
        <v>971</v>
      </c>
      <c r="BP81" s="151"/>
      <c r="BQ81" s="326"/>
      <c r="BR81" s="326"/>
      <c r="BS81" s="326"/>
      <c r="BT81" s="329"/>
      <c r="BU81" s="329"/>
      <c r="BV81" s="326"/>
      <c r="BW81" s="326" t="s">
        <v>1380</v>
      </c>
      <c r="BX81" s="326">
        <v>1</v>
      </c>
      <c r="BY81" s="323"/>
      <c r="BZ81" s="331" t="s">
        <v>1489</v>
      </c>
      <c r="CA81" s="323" t="s">
        <v>89</v>
      </c>
    </row>
    <row r="82" spans="1:79" ht="13" customHeight="1" x14ac:dyDescent="0.15">
      <c r="A82" s="323">
        <v>5194</v>
      </c>
      <c r="B82" s="324">
        <v>42566</v>
      </c>
      <c r="C82" s="325" t="s">
        <v>1186</v>
      </c>
      <c r="D82" s="323" t="s">
        <v>169</v>
      </c>
      <c r="E82" s="323"/>
      <c r="F82" s="323" t="s">
        <v>644</v>
      </c>
      <c r="G82" s="324">
        <v>42551</v>
      </c>
      <c r="H82" s="326" t="s">
        <v>126</v>
      </c>
      <c r="I82" s="326" t="s">
        <v>971</v>
      </c>
      <c r="J82" s="326"/>
      <c r="K82" s="323" t="s">
        <v>1291</v>
      </c>
      <c r="L82" s="323" t="s">
        <v>1226</v>
      </c>
      <c r="M82" s="321">
        <v>151.99999999999997</v>
      </c>
      <c r="N82" s="321">
        <v>33.9</v>
      </c>
      <c r="O82" s="323"/>
      <c r="P82" s="323"/>
      <c r="Q82" s="151"/>
      <c r="R82" s="151"/>
      <c r="S82" s="151"/>
      <c r="T82" s="151"/>
      <c r="U82" s="151"/>
      <c r="V82" s="151"/>
      <c r="W82" s="321">
        <v>17.5</v>
      </c>
      <c r="X82" s="151"/>
      <c r="Y82" s="151"/>
      <c r="Z82" s="151"/>
      <c r="AA82" s="151"/>
      <c r="AB82" s="151"/>
      <c r="AC82" s="151"/>
      <c r="AD82" s="151"/>
      <c r="AE82" s="151"/>
      <c r="AF82" s="151"/>
      <c r="AG82" s="151"/>
      <c r="AH82" s="321">
        <v>24.9</v>
      </c>
      <c r="AI82" s="151"/>
      <c r="AJ82" s="151"/>
      <c r="AK82" s="151"/>
      <c r="AL82" s="151"/>
      <c r="AM82" s="151"/>
      <c r="AN82" s="151"/>
      <c r="AO82" s="323" t="s">
        <v>1474</v>
      </c>
      <c r="AP82" s="326" t="s">
        <v>971</v>
      </c>
      <c r="AQ82" s="326"/>
      <c r="AR82" s="326"/>
      <c r="AS82" s="327"/>
      <c r="AT82" s="326">
        <v>9</v>
      </c>
      <c r="AU82" s="326"/>
      <c r="AV82" s="326"/>
      <c r="AW82" s="326"/>
      <c r="AX82" s="326" t="s">
        <v>997</v>
      </c>
      <c r="AY82" s="323"/>
      <c r="AZ82" s="326">
        <v>0</v>
      </c>
      <c r="BA82" s="326">
        <v>0</v>
      </c>
      <c r="BB82" s="326">
        <v>0</v>
      </c>
      <c r="BC82" s="326">
        <v>3</v>
      </c>
      <c r="BD82" s="326">
        <v>0</v>
      </c>
      <c r="BE82" s="326">
        <v>0</v>
      </c>
      <c r="BF82" s="326">
        <v>0</v>
      </c>
      <c r="BG82" s="326">
        <v>0</v>
      </c>
      <c r="BH82" s="326">
        <v>0</v>
      </c>
      <c r="BI82" s="326">
        <v>0</v>
      </c>
      <c r="BJ82" s="326">
        <v>0</v>
      </c>
      <c r="BK82" s="326">
        <v>0</v>
      </c>
      <c r="BL82" s="326"/>
      <c r="BM82" s="326" t="s">
        <v>971</v>
      </c>
      <c r="BN82" s="326"/>
      <c r="BO82" s="326" t="s">
        <v>971</v>
      </c>
      <c r="BP82" s="151"/>
      <c r="BQ82" s="326"/>
      <c r="BR82" s="326"/>
      <c r="BS82" s="326"/>
      <c r="BT82" s="329"/>
      <c r="BU82" s="329"/>
      <c r="BV82" s="326"/>
      <c r="BW82" s="326" t="s">
        <v>1380</v>
      </c>
      <c r="BX82" s="326"/>
      <c r="BY82" s="323"/>
      <c r="BZ82" s="350" t="s">
        <v>1490</v>
      </c>
      <c r="CA82" s="329" t="s">
        <v>89</v>
      </c>
    </row>
    <row r="83" spans="1:79" ht="13" customHeight="1" x14ac:dyDescent="0.15">
      <c r="A83" s="323">
        <v>11763</v>
      </c>
      <c r="B83" s="324">
        <v>42566</v>
      </c>
      <c r="C83" s="325" t="s">
        <v>1186</v>
      </c>
      <c r="D83" s="323" t="s">
        <v>169</v>
      </c>
      <c r="E83" s="323"/>
      <c r="F83" s="323" t="s">
        <v>644</v>
      </c>
      <c r="G83" s="324">
        <v>42468</v>
      </c>
      <c r="H83" s="326" t="s">
        <v>126</v>
      </c>
      <c r="I83" s="326" t="s">
        <v>971</v>
      </c>
      <c r="J83" s="326"/>
      <c r="K83" s="323" t="s">
        <v>1415</v>
      </c>
      <c r="L83" s="323" t="s">
        <v>1416</v>
      </c>
      <c r="M83" s="321">
        <v>140</v>
      </c>
      <c r="N83" s="321">
        <v>28.999999999999996</v>
      </c>
      <c r="O83" s="323"/>
      <c r="P83" s="323"/>
      <c r="Q83" s="151"/>
      <c r="R83" s="151"/>
      <c r="S83" s="151"/>
      <c r="T83" s="151"/>
      <c r="U83" s="151"/>
      <c r="V83" s="151"/>
      <c r="W83" s="321">
        <v>20.5</v>
      </c>
      <c r="X83" s="151"/>
      <c r="Y83" s="151"/>
      <c r="Z83" s="151"/>
      <c r="AA83" s="151"/>
      <c r="AB83" s="151"/>
      <c r="AC83" s="151"/>
      <c r="AD83" s="151"/>
      <c r="AE83" s="151"/>
      <c r="AF83" s="151"/>
      <c r="AG83" s="151"/>
      <c r="AH83" s="321">
        <v>27.599999999999998</v>
      </c>
      <c r="AI83" s="151"/>
      <c r="AJ83" s="151"/>
      <c r="AK83" s="151"/>
      <c r="AL83" s="151"/>
      <c r="AM83" s="151"/>
      <c r="AN83" s="151"/>
      <c r="AO83" s="323" t="s">
        <v>1474</v>
      </c>
      <c r="AP83" s="326" t="s">
        <v>971</v>
      </c>
      <c r="AQ83" s="326"/>
      <c r="AR83" s="326"/>
      <c r="AS83" s="327"/>
      <c r="AT83" s="326">
        <v>11.1</v>
      </c>
      <c r="AU83" s="326"/>
      <c r="AV83" s="326"/>
      <c r="AW83" s="326"/>
      <c r="AX83" s="326" t="s">
        <v>971</v>
      </c>
      <c r="AY83" s="323"/>
      <c r="AZ83" s="326">
        <v>0</v>
      </c>
      <c r="BA83" s="326">
        <v>0</v>
      </c>
      <c r="BB83" s="326">
        <v>0</v>
      </c>
      <c r="BC83" s="326">
        <v>0</v>
      </c>
      <c r="BD83" s="326">
        <v>0</v>
      </c>
      <c r="BE83" s="326">
        <v>0</v>
      </c>
      <c r="BF83" s="326">
        <v>0</v>
      </c>
      <c r="BG83" s="326">
        <v>0</v>
      </c>
      <c r="BH83" s="326">
        <v>0</v>
      </c>
      <c r="BI83" s="326">
        <v>0</v>
      </c>
      <c r="BJ83" s="326">
        <v>0</v>
      </c>
      <c r="BK83" s="326">
        <v>0</v>
      </c>
      <c r="BL83" s="326"/>
      <c r="BM83" s="326" t="s">
        <v>971</v>
      </c>
      <c r="BN83" s="326">
        <v>12</v>
      </c>
      <c r="BO83" s="326" t="s">
        <v>971</v>
      </c>
      <c r="BP83" s="151"/>
      <c r="BQ83" s="326"/>
      <c r="BR83" s="326"/>
      <c r="BS83" s="326"/>
      <c r="BT83" s="323"/>
      <c r="BU83" s="329"/>
      <c r="BV83" s="326"/>
      <c r="BW83" s="326" t="s">
        <v>1380</v>
      </c>
      <c r="BX83" s="326">
        <v>1</v>
      </c>
      <c r="BY83" s="323"/>
      <c r="BZ83" s="331" t="s">
        <v>1491</v>
      </c>
      <c r="CA83" s="323" t="s">
        <v>89</v>
      </c>
    </row>
    <row r="84" spans="1:79" ht="13" customHeight="1" x14ac:dyDescent="0.15">
      <c r="A84" s="323">
        <v>12844</v>
      </c>
      <c r="B84" s="324">
        <v>42566</v>
      </c>
      <c r="C84" s="325" t="s">
        <v>1186</v>
      </c>
      <c r="D84" s="323" t="s">
        <v>169</v>
      </c>
      <c r="E84" s="323"/>
      <c r="F84" s="323" t="s">
        <v>644</v>
      </c>
      <c r="G84" s="324">
        <v>42494</v>
      </c>
      <c r="H84" s="326" t="s">
        <v>126</v>
      </c>
      <c r="I84" s="326" t="s">
        <v>971</v>
      </c>
      <c r="J84" s="326"/>
      <c r="K84" s="323" t="s">
        <v>1418</v>
      </c>
      <c r="L84" s="323" t="s">
        <v>333</v>
      </c>
      <c r="M84" s="321">
        <v>117.85454545454543</v>
      </c>
      <c r="N84" s="321">
        <v>30.945454545454542</v>
      </c>
      <c r="O84" s="323"/>
      <c r="P84" s="323"/>
      <c r="Q84" s="151"/>
      <c r="R84" s="151"/>
      <c r="S84" s="151"/>
      <c r="T84" s="151"/>
      <c r="U84" s="151"/>
      <c r="V84" s="151"/>
      <c r="W84" s="321">
        <v>20.536363636363635</v>
      </c>
      <c r="X84" s="151"/>
      <c r="Y84" s="151"/>
      <c r="Z84" s="151"/>
      <c r="AA84" s="151"/>
      <c r="AB84" s="151"/>
      <c r="AC84" s="151"/>
      <c r="AD84" s="151"/>
      <c r="AE84" s="151"/>
      <c r="AF84" s="151"/>
      <c r="AG84" s="151"/>
      <c r="AH84" s="321">
        <v>25.627272727272725</v>
      </c>
      <c r="AI84" s="151"/>
      <c r="AJ84" s="151"/>
      <c r="AK84" s="151"/>
      <c r="AL84" s="151"/>
      <c r="AM84" s="151"/>
      <c r="AN84" s="151"/>
      <c r="AO84" s="323" t="s">
        <v>1474</v>
      </c>
      <c r="AP84" s="326" t="s">
        <v>971</v>
      </c>
      <c r="AQ84" s="326"/>
      <c r="AR84" s="326"/>
      <c r="AS84" s="327"/>
      <c r="AT84" s="326">
        <v>7</v>
      </c>
      <c r="AU84" s="326"/>
      <c r="AV84" s="326"/>
      <c r="AW84" s="326"/>
      <c r="AX84" s="326" t="s">
        <v>971</v>
      </c>
      <c r="AY84" s="323"/>
      <c r="AZ84" s="326">
        <v>0</v>
      </c>
      <c r="BA84" s="326">
        <v>0</v>
      </c>
      <c r="BB84" s="326">
        <v>0</v>
      </c>
      <c r="BC84" s="326">
        <v>15</v>
      </c>
      <c r="BD84" s="326">
        <v>0</v>
      </c>
      <c r="BE84" s="326">
        <v>0</v>
      </c>
      <c r="BF84" s="326">
        <v>0</v>
      </c>
      <c r="BG84" s="326">
        <v>0</v>
      </c>
      <c r="BH84" s="326">
        <v>0</v>
      </c>
      <c r="BI84" s="326">
        <v>0</v>
      </c>
      <c r="BJ84" s="326">
        <v>0</v>
      </c>
      <c r="BK84" s="326">
        <v>0</v>
      </c>
      <c r="BL84" s="326"/>
      <c r="BM84" s="326" t="s">
        <v>971</v>
      </c>
      <c r="BN84" s="326"/>
      <c r="BO84" s="326" t="s">
        <v>971</v>
      </c>
      <c r="BP84" s="151"/>
      <c r="BQ84" s="326"/>
      <c r="BR84" s="326"/>
      <c r="BS84" s="326"/>
      <c r="BT84" s="329"/>
      <c r="BU84" s="329"/>
      <c r="BV84" s="326"/>
      <c r="BW84" s="326" t="s">
        <v>1380</v>
      </c>
      <c r="BX84" s="326">
        <v>1</v>
      </c>
      <c r="BY84" s="323"/>
      <c r="BZ84" s="331" t="s">
        <v>1492</v>
      </c>
      <c r="CA84" s="323" t="s">
        <v>89</v>
      </c>
    </row>
    <row r="85" spans="1:79" x14ac:dyDescent="0.15">
      <c r="A85" s="323">
        <v>13237</v>
      </c>
      <c r="B85" s="324">
        <v>42566</v>
      </c>
      <c r="C85" s="325" t="s">
        <v>1186</v>
      </c>
      <c r="D85" s="323" t="s">
        <v>169</v>
      </c>
      <c r="E85" s="323"/>
      <c r="F85" s="323" t="s">
        <v>644</v>
      </c>
      <c r="G85" s="324">
        <v>42551</v>
      </c>
      <c r="H85" s="326" t="s">
        <v>126</v>
      </c>
      <c r="I85" s="326" t="s">
        <v>971</v>
      </c>
      <c r="J85" s="326"/>
      <c r="K85" s="323" t="s">
        <v>1426</v>
      </c>
      <c r="L85" s="323" t="s">
        <v>1427</v>
      </c>
      <c r="M85" s="321">
        <v>140</v>
      </c>
      <c r="N85" s="321">
        <v>31</v>
      </c>
      <c r="O85" s="323"/>
      <c r="P85" s="323"/>
      <c r="Q85" s="151"/>
      <c r="R85" s="151"/>
      <c r="S85" s="151"/>
      <c r="T85" s="151"/>
      <c r="U85" s="151"/>
      <c r="V85" s="151"/>
      <c r="W85" s="321">
        <v>19.399999999999999</v>
      </c>
      <c r="X85" s="151"/>
      <c r="Y85" s="151"/>
      <c r="Z85" s="151"/>
      <c r="AA85" s="151"/>
      <c r="AB85" s="151"/>
      <c r="AC85" s="151"/>
      <c r="AD85" s="151"/>
      <c r="AE85" s="151"/>
      <c r="AF85" s="151"/>
      <c r="AG85" s="151"/>
      <c r="AH85" s="321">
        <v>30.454545454545453</v>
      </c>
      <c r="AI85" s="151"/>
      <c r="AJ85" s="151"/>
      <c r="AK85" s="151"/>
      <c r="AL85" s="151"/>
      <c r="AM85" s="151"/>
      <c r="AN85" s="151"/>
      <c r="AO85" s="323" t="s">
        <v>1474</v>
      </c>
      <c r="AP85" s="326" t="s">
        <v>971</v>
      </c>
      <c r="AQ85" s="326"/>
      <c r="AR85" s="326"/>
      <c r="AS85" s="327"/>
      <c r="AT85" s="326">
        <v>6</v>
      </c>
      <c r="AU85" s="326"/>
      <c r="AV85" s="326"/>
      <c r="AW85" s="326"/>
      <c r="AX85" s="326" t="s">
        <v>997</v>
      </c>
      <c r="AY85" s="323"/>
      <c r="AZ85" s="326">
        <v>0</v>
      </c>
      <c r="BA85" s="326">
        <v>15</v>
      </c>
      <c r="BB85" s="326">
        <v>0</v>
      </c>
      <c r="BC85" s="326">
        <v>0</v>
      </c>
      <c r="BD85" s="326">
        <v>0</v>
      </c>
      <c r="BE85" s="326">
        <v>0</v>
      </c>
      <c r="BF85" s="326">
        <v>0</v>
      </c>
      <c r="BG85" s="326">
        <v>0</v>
      </c>
      <c r="BH85" s="326">
        <v>0</v>
      </c>
      <c r="BI85" s="326">
        <v>0</v>
      </c>
      <c r="BJ85" s="326">
        <v>0</v>
      </c>
      <c r="BK85" s="326">
        <v>0</v>
      </c>
      <c r="BL85" s="326"/>
      <c r="BM85" s="326" t="s">
        <v>971</v>
      </c>
      <c r="BN85" s="326"/>
      <c r="BO85" s="326" t="s">
        <v>971</v>
      </c>
      <c r="BP85" s="151"/>
      <c r="BQ85" s="326"/>
      <c r="BR85" s="326"/>
      <c r="BS85" s="326"/>
      <c r="BT85" s="329"/>
      <c r="BU85" s="329"/>
      <c r="BV85" s="326"/>
      <c r="BW85" s="326" t="s">
        <v>1380</v>
      </c>
      <c r="BX85" s="326"/>
      <c r="BY85" s="323" t="s">
        <v>1468</v>
      </c>
      <c r="BZ85" s="331" t="s">
        <v>1493</v>
      </c>
      <c r="CA85" s="329" t="s">
        <v>89</v>
      </c>
    </row>
    <row r="86" spans="1:79" x14ac:dyDescent="0.15">
      <c r="A86" s="323">
        <v>11857</v>
      </c>
      <c r="B86" s="324">
        <v>42566</v>
      </c>
      <c r="C86" s="325" t="s">
        <v>1186</v>
      </c>
      <c r="D86" s="323" t="s">
        <v>169</v>
      </c>
      <c r="E86" s="323"/>
      <c r="F86" s="323" t="s">
        <v>644</v>
      </c>
      <c r="G86" s="324">
        <v>42510</v>
      </c>
      <c r="H86" s="326" t="s">
        <v>126</v>
      </c>
      <c r="I86" s="326" t="s">
        <v>971</v>
      </c>
      <c r="J86" s="326"/>
      <c r="K86" s="352" t="s">
        <v>1430</v>
      </c>
      <c r="L86" s="323" t="s">
        <v>1431</v>
      </c>
      <c r="M86" s="321">
        <v>124.99999999999999</v>
      </c>
      <c r="N86" s="321">
        <v>29.999999999999996</v>
      </c>
      <c r="O86" s="323"/>
      <c r="P86" s="323"/>
      <c r="Q86" s="151"/>
      <c r="R86" s="151"/>
      <c r="S86" s="151"/>
      <c r="T86" s="151"/>
      <c r="U86" s="151"/>
      <c r="V86" s="151"/>
      <c r="W86" s="321">
        <v>21</v>
      </c>
      <c r="X86" s="151"/>
      <c r="Y86" s="151"/>
      <c r="Z86" s="151"/>
      <c r="AA86" s="151"/>
      <c r="AB86" s="151"/>
      <c r="AC86" s="151"/>
      <c r="AD86" s="151"/>
      <c r="AE86" s="151"/>
      <c r="AF86" s="151"/>
      <c r="AG86" s="151"/>
      <c r="AH86" s="321">
        <v>21</v>
      </c>
      <c r="AI86" s="151"/>
      <c r="AJ86" s="151"/>
      <c r="AK86" s="151"/>
      <c r="AL86" s="151"/>
      <c r="AM86" s="151"/>
      <c r="AN86" s="151"/>
      <c r="AO86" s="323" t="s">
        <v>1474</v>
      </c>
      <c r="AP86" s="326" t="s">
        <v>971</v>
      </c>
      <c r="AQ86" s="326"/>
      <c r="AR86" s="326"/>
      <c r="AS86" s="327"/>
      <c r="AT86" s="326">
        <v>3</v>
      </c>
      <c r="AU86" s="326"/>
      <c r="AV86" s="326"/>
      <c r="AW86" s="326"/>
      <c r="AX86" s="326" t="s">
        <v>971</v>
      </c>
      <c r="AY86" s="323"/>
      <c r="AZ86" s="326">
        <v>0</v>
      </c>
      <c r="BA86" s="326">
        <v>0</v>
      </c>
      <c r="BB86" s="326">
        <v>7</v>
      </c>
      <c r="BC86" s="326">
        <v>0</v>
      </c>
      <c r="BD86" s="326">
        <v>0</v>
      </c>
      <c r="BE86" s="326">
        <v>0</v>
      </c>
      <c r="BF86" s="326">
        <v>0</v>
      </c>
      <c r="BG86" s="326">
        <v>0</v>
      </c>
      <c r="BH86" s="326">
        <v>0</v>
      </c>
      <c r="BI86" s="326">
        <v>0</v>
      </c>
      <c r="BJ86" s="326">
        <v>0</v>
      </c>
      <c r="BK86" s="326">
        <v>0</v>
      </c>
      <c r="BL86" s="326"/>
      <c r="BM86" s="326" t="s">
        <v>971</v>
      </c>
      <c r="BN86" s="326"/>
      <c r="BO86" s="326" t="s">
        <v>971</v>
      </c>
      <c r="BP86" s="151"/>
      <c r="BQ86" s="326"/>
      <c r="BR86" s="326"/>
      <c r="BS86" s="326"/>
      <c r="BT86" s="329"/>
      <c r="BU86" s="329"/>
      <c r="BV86" s="326"/>
      <c r="BW86" s="326" t="s">
        <v>1380</v>
      </c>
      <c r="BX86" s="326"/>
      <c r="BY86" s="323"/>
      <c r="BZ86" s="331" t="s">
        <v>1494</v>
      </c>
      <c r="CA86" s="329" t="s">
        <v>89</v>
      </c>
    </row>
    <row r="87" spans="1:79" x14ac:dyDescent="0.15">
      <c r="A87" s="323">
        <v>11177</v>
      </c>
      <c r="B87" s="324">
        <v>42566</v>
      </c>
      <c r="C87" s="325" t="s">
        <v>1186</v>
      </c>
      <c r="D87" s="323" t="s">
        <v>169</v>
      </c>
      <c r="E87" s="323"/>
      <c r="F87" s="323" t="s">
        <v>644</v>
      </c>
      <c r="G87" s="324">
        <v>42551</v>
      </c>
      <c r="H87" s="326" t="s">
        <v>126</v>
      </c>
      <c r="I87" s="326" t="s">
        <v>971</v>
      </c>
      <c r="J87" s="326"/>
      <c r="K87" s="323" t="s">
        <v>1433</v>
      </c>
      <c r="L87" s="323" t="s">
        <v>1158</v>
      </c>
      <c r="M87" s="321">
        <v>146.32727272727271</v>
      </c>
      <c r="N87" s="321">
        <v>22.954545454545453</v>
      </c>
      <c r="O87" s="323"/>
      <c r="P87" s="323"/>
      <c r="Q87" s="151"/>
      <c r="R87" s="151"/>
      <c r="S87" s="151"/>
      <c r="T87" s="151"/>
      <c r="U87" s="151"/>
      <c r="V87" s="151"/>
      <c r="W87" s="321">
        <v>13.609090909090909</v>
      </c>
      <c r="X87" s="151"/>
      <c r="Y87" s="151"/>
      <c r="Z87" s="151"/>
      <c r="AA87" s="151"/>
      <c r="AB87" s="151"/>
      <c r="AC87" s="151"/>
      <c r="AD87" s="151"/>
      <c r="AE87" s="151"/>
      <c r="AF87" s="151"/>
      <c r="AG87" s="151"/>
      <c r="AH87" s="321">
        <v>21.099999999999998</v>
      </c>
      <c r="AI87" s="151"/>
      <c r="AJ87" s="151"/>
      <c r="AK87" s="151"/>
      <c r="AL87" s="151"/>
      <c r="AM87" s="151"/>
      <c r="AN87" s="151"/>
      <c r="AO87" s="323" t="s">
        <v>1474</v>
      </c>
      <c r="AP87" s="326" t="s">
        <v>971</v>
      </c>
      <c r="AQ87" s="326"/>
      <c r="AR87" s="326"/>
      <c r="AS87" s="327"/>
      <c r="AT87" s="326">
        <v>5.53</v>
      </c>
      <c r="AU87" s="326"/>
      <c r="AV87" s="326"/>
      <c r="AW87" s="326"/>
      <c r="AX87" s="326" t="s">
        <v>971</v>
      </c>
      <c r="AY87" s="323"/>
      <c r="AZ87" s="326">
        <v>0</v>
      </c>
      <c r="BA87" s="326">
        <v>0</v>
      </c>
      <c r="BB87" s="326">
        <v>0</v>
      </c>
      <c r="BC87" s="326">
        <v>0</v>
      </c>
      <c r="BD87" s="326">
        <v>0</v>
      </c>
      <c r="BE87" s="326">
        <v>0</v>
      </c>
      <c r="BF87" s="326">
        <v>0</v>
      </c>
      <c r="BG87" s="326">
        <v>0</v>
      </c>
      <c r="BH87" s="326">
        <v>0</v>
      </c>
      <c r="BI87" s="326">
        <v>0</v>
      </c>
      <c r="BJ87" s="326">
        <v>0</v>
      </c>
      <c r="BK87" s="326">
        <v>0</v>
      </c>
      <c r="BL87" s="326"/>
      <c r="BM87" s="326" t="s">
        <v>971</v>
      </c>
      <c r="BN87" s="326"/>
      <c r="BO87" s="326" t="s">
        <v>971</v>
      </c>
      <c r="BP87" s="151"/>
      <c r="BQ87" s="326"/>
      <c r="BR87" s="326"/>
      <c r="BS87" s="326"/>
      <c r="BT87" s="329"/>
      <c r="BU87" s="329"/>
      <c r="BV87" s="326"/>
      <c r="BW87" s="326" t="s">
        <v>1380</v>
      </c>
      <c r="BX87" s="326">
        <v>1</v>
      </c>
      <c r="BY87" s="323"/>
      <c r="BZ87" s="331" t="s">
        <v>1495</v>
      </c>
      <c r="CA87" s="329" t="s">
        <v>89</v>
      </c>
    </row>
    <row r="88" spans="1:79" x14ac:dyDescent="0.15">
      <c r="A88" s="323">
        <v>12891</v>
      </c>
      <c r="B88" s="324">
        <v>42566</v>
      </c>
      <c r="C88" s="325" t="s">
        <v>1186</v>
      </c>
      <c r="D88" s="323" t="s">
        <v>169</v>
      </c>
      <c r="E88" s="323"/>
      <c r="F88" s="323" t="s">
        <v>644</v>
      </c>
      <c r="G88" s="333">
        <v>42551</v>
      </c>
      <c r="H88" s="326" t="s">
        <v>971</v>
      </c>
      <c r="I88" s="326" t="s">
        <v>1167</v>
      </c>
      <c r="J88" s="326"/>
      <c r="K88" s="323" t="s">
        <v>1435</v>
      </c>
      <c r="L88" s="323" t="s">
        <v>1436</v>
      </c>
      <c r="M88" s="321">
        <v>129.89999999999998</v>
      </c>
      <c r="N88" s="321">
        <v>26.2</v>
      </c>
      <c r="O88" s="323"/>
      <c r="P88" s="323"/>
      <c r="Q88" s="151"/>
      <c r="R88" s="151"/>
      <c r="S88" s="151"/>
      <c r="T88" s="151"/>
      <c r="U88" s="151"/>
      <c r="V88" s="151"/>
      <c r="W88" s="321">
        <v>16.2</v>
      </c>
      <c r="X88" s="151"/>
      <c r="Y88" s="151"/>
      <c r="Z88" s="151"/>
      <c r="AA88" s="151"/>
      <c r="AB88" s="151"/>
      <c r="AC88" s="151"/>
      <c r="AD88" s="151"/>
      <c r="AE88" s="151"/>
      <c r="AF88" s="151"/>
      <c r="AG88" s="151"/>
      <c r="AH88" s="321">
        <v>23.599999999999998</v>
      </c>
      <c r="AI88" s="151"/>
      <c r="AJ88" s="151"/>
      <c r="AK88" s="151"/>
      <c r="AL88" s="151"/>
      <c r="AM88" s="151"/>
      <c r="AN88" s="151"/>
      <c r="AO88" s="323" t="s">
        <v>1474</v>
      </c>
      <c r="AP88" s="326" t="s">
        <v>971</v>
      </c>
      <c r="AQ88" s="326"/>
      <c r="AR88" s="326"/>
      <c r="AS88" s="327"/>
      <c r="AT88" s="326"/>
      <c r="AU88" s="326"/>
      <c r="AV88" s="326"/>
      <c r="AW88" s="326"/>
      <c r="AX88" s="326" t="s">
        <v>971</v>
      </c>
      <c r="AY88" s="323"/>
      <c r="AZ88" s="326">
        <v>0</v>
      </c>
      <c r="BA88" s="326">
        <v>0</v>
      </c>
      <c r="BB88" s="326">
        <v>0</v>
      </c>
      <c r="BC88" s="326">
        <v>0</v>
      </c>
      <c r="BD88" s="326">
        <v>0</v>
      </c>
      <c r="BE88" s="326">
        <v>0</v>
      </c>
      <c r="BF88" s="326">
        <v>0</v>
      </c>
      <c r="BG88" s="326">
        <v>0</v>
      </c>
      <c r="BH88" s="326">
        <v>0</v>
      </c>
      <c r="BI88" s="326">
        <v>0</v>
      </c>
      <c r="BJ88" s="326">
        <v>0</v>
      </c>
      <c r="BK88" s="326">
        <v>0</v>
      </c>
      <c r="BL88" s="326"/>
      <c r="BM88" s="326" t="s">
        <v>971</v>
      </c>
      <c r="BN88" s="326">
        <v>12</v>
      </c>
      <c r="BO88" s="326" t="s">
        <v>971</v>
      </c>
      <c r="BP88" s="151"/>
      <c r="BQ88" s="326"/>
      <c r="BR88" s="326"/>
      <c r="BS88" s="326"/>
      <c r="BT88" s="329" t="s">
        <v>1437</v>
      </c>
      <c r="BU88" s="329" t="s">
        <v>656</v>
      </c>
      <c r="BV88" s="326">
        <v>100</v>
      </c>
      <c r="BW88" s="326" t="s">
        <v>1380</v>
      </c>
      <c r="BX88" s="326">
        <v>1</v>
      </c>
      <c r="BY88" s="323"/>
      <c r="BZ88" s="331" t="s">
        <v>1496</v>
      </c>
      <c r="CA88" s="323" t="s">
        <v>89</v>
      </c>
    </row>
    <row r="89" spans="1:79" x14ac:dyDescent="0.15">
      <c r="A89" s="323">
        <v>12460</v>
      </c>
      <c r="B89" s="324">
        <v>42566</v>
      </c>
      <c r="C89" s="325" t="s">
        <v>1186</v>
      </c>
      <c r="D89" s="323" t="s">
        <v>169</v>
      </c>
      <c r="E89" s="323"/>
      <c r="F89" s="323" t="s">
        <v>644</v>
      </c>
      <c r="G89" s="333">
        <v>42551</v>
      </c>
      <c r="H89" s="326" t="s">
        <v>971</v>
      </c>
      <c r="I89" s="326" t="s">
        <v>1167</v>
      </c>
      <c r="J89" s="326"/>
      <c r="K89" s="323" t="s">
        <v>1439</v>
      </c>
      <c r="L89" s="323" t="s">
        <v>1440</v>
      </c>
      <c r="M89" s="321">
        <v>130.30000000000001</v>
      </c>
      <c r="N89" s="321">
        <v>25.954545454545453</v>
      </c>
      <c r="O89" s="323"/>
      <c r="P89" s="323"/>
      <c r="Q89" s="151"/>
      <c r="R89" s="151"/>
      <c r="S89" s="151"/>
      <c r="T89" s="151"/>
      <c r="U89" s="151"/>
      <c r="V89" s="151"/>
      <c r="W89" s="321">
        <v>16.972727272727273</v>
      </c>
      <c r="X89" s="151"/>
      <c r="Y89" s="151"/>
      <c r="Z89" s="151"/>
      <c r="AA89" s="151"/>
      <c r="AB89" s="151"/>
      <c r="AC89" s="151"/>
      <c r="AD89" s="151"/>
      <c r="AE89" s="151"/>
      <c r="AF89" s="151"/>
      <c r="AG89" s="151"/>
      <c r="AH89" s="321">
        <v>24.581818181818178</v>
      </c>
      <c r="AI89" s="151"/>
      <c r="AJ89" s="151"/>
      <c r="AK89" s="151"/>
      <c r="AL89" s="151"/>
      <c r="AM89" s="151"/>
      <c r="AN89" s="151"/>
      <c r="AO89" s="323" t="s">
        <v>1474</v>
      </c>
      <c r="AP89" s="326" t="s">
        <v>971</v>
      </c>
      <c r="AQ89" s="326"/>
      <c r="AR89" s="326"/>
      <c r="AS89" s="327"/>
      <c r="AT89" s="326"/>
      <c r="AU89" s="326"/>
      <c r="AV89" s="326"/>
      <c r="AW89" s="326"/>
      <c r="AX89" s="326" t="s">
        <v>126</v>
      </c>
      <c r="AY89" s="323" t="s">
        <v>1441</v>
      </c>
      <c r="AZ89" s="326">
        <v>0</v>
      </c>
      <c r="BA89" s="326">
        <v>0</v>
      </c>
      <c r="BB89" s="326">
        <v>0</v>
      </c>
      <c r="BC89" s="326">
        <v>0</v>
      </c>
      <c r="BD89" s="326">
        <v>0</v>
      </c>
      <c r="BE89" s="326">
        <v>0</v>
      </c>
      <c r="BF89" s="326">
        <v>0</v>
      </c>
      <c r="BG89" s="326">
        <v>0</v>
      </c>
      <c r="BH89" s="326">
        <v>0</v>
      </c>
      <c r="BI89" s="326">
        <v>0</v>
      </c>
      <c r="BJ89" s="326">
        <v>0</v>
      </c>
      <c r="BK89" s="326">
        <v>0</v>
      </c>
      <c r="BL89" s="326"/>
      <c r="BM89" s="326" t="s">
        <v>971</v>
      </c>
      <c r="BN89" s="326"/>
      <c r="BO89" s="326" t="s">
        <v>971</v>
      </c>
      <c r="BP89" s="151"/>
      <c r="BQ89" s="326"/>
      <c r="BR89" s="326"/>
      <c r="BS89" s="326"/>
      <c r="BT89" s="329"/>
      <c r="BU89" s="329"/>
      <c r="BV89" s="326"/>
      <c r="BW89" s="326" t="s">
        <v>1380</v>
      </c>
      <c r="BX89" s="326">
        <v>1</v>
      </c>
      <c r="BY89" s="329" t="s">
        <v>1442</v>
      </c>
      <c r="BZ89" s="350" t="s">
        <v>1497</v>
      </c>
      <c r="CA89" s="323" t="s">
        <v>89</v>
      </c>
    </row>
    <row r="90" spans="1:79" x14ac:dyDescent="0.15">
      <c r="BZ90" s="161"/>
    </row>
    <row r="91" spans="1:79" x14ac:dyDescent="0.15">
      <c r="BZ91" s="161"/>
    </row>
    <row r="92" spans="1:79" x14ac:dyDescent="0.15">
      <c r="BZ92" s="161"/>
    </row>
    <row r="93" spans="1:79" x14ac:dyDescent="0.15">
      <c r="BZ93" s="161"/>
    </row>
    <row r="94" spans="1:79" x14ac:dyDescent="0.15">
      <c r="BZ94" s="161"/>
    </row>
    <row r="95" spans="1:79" x14ac:dyDescent="0.15">
      <c r="BZ95" s="161"/>
    </row>
    <row r="96" spans="1:79" x14ac:dyDescent="0.15">
      <c r="BZ96" s="161"/>
    </row>
  </sheetData>
  <sheetProtection algorithmName="SHA-512" hashValue="iaY/cG7B1n2xeBuAMzELscfa5p9M8cXkTK6E2XQYLYgbLoIvSNng/T9X70r8EB2hThUz2dCxnIqyHQ/Q4+AEJA==" saltValue="kOUvvSCMU3fvNZkcwjyphw==" spinCount="100000" sheet="1" objects="1" scenarios="1"/>
  <hyperlinks>
    <hyperlink ref="BZ46" r:id="rId1" xr:uid="{D36582D8-2F62-CC4F-9191-E421E8A52F6D}"/>
    <hyperlink ref="BZ67" r:id="rId2" xr:uid="{4F4CAA04-3746-0746-8565-DCB476FF922D}"/>
    <hyperlink ref="BZ37" r:id="rId3" xr:uid="{BD636DE1-B263-4545-94B3-623467E00291}"/>
    <hyperlink ref="BZ6" r:id="rId4" xr:uid="{ADD5E114-D2FC-9A47-9A52-8019B7DF6D62}"/>
    <hyperlink ref="BZ65" r:id="rId5" xr:uid="{93F4A23F-8738-2E44-AF66-137AB316EB7D}"/>
    <hyperlink ref="BZ35" r:id="rId6" xr:uid="{86A21131-C629-0648-A730-A6FF7DAD5C20}"/>
    <hyperlink ref="BZ4" r:id="rId7" xr:uid="{C4FD1051-452E-254B-9581-42B3865C6A37}"/>
    <hyperlink ref="BZ85" r:id="rId8" xr:uid="{9D9DB71F-F9FE-A444-9664-B337E734C1A8}"/>
    <hyperlink ref="BZ58" r:id="rId9" xr:uid="{D4103F9B-1DB5-DF48-ABCE-7D6DDCF72D90}"/>
    <hyperlink ref="BZ56" r:id="rId10" xr:uid="{A7F86B6F-231C-4C4A-B180-6FB3049753E1}"/>
    <hyperlink ref="BZ26" r:id="rId11" xr:uid="{C1E7C6AB-52C0-6247-9001-9166F0D8889A}"/>
    <hyperlink ref="BZ64" r:id="rId12" xr:uid="{4D236F35-5C6E-E84F-8882-7BEEC8D0490B}"/>
    <hyperlink ref="BZ34" r:id="rId13" xr:uid="{92EC1C4B-29C6-374E-9C1C-FA879273BFC6}"/>
    <hyperlink ref="BZ3" r:id="rId14" xr:uid="{3045D796-0CB6-F047-A884-AB2FFAB954BD}"/>
    <hyperlink ref="BZ77" r:id="rId15" xr:uid="{4D25B45F-EA67-EA48-891B-06400EACA5B9}"/>
    <hyperlink ref="BZ48" r:id="rId16" xr:uid="{A5BB3437-2C6B-1F4A-B36A-1E0222B68F86}"/>
    <hyperlink ref="BZ17" r:id="rId17" xr:uid="{20A059CC-9722-6E41-8CF6-ED54AF076C63}"/>
    <hyperlink ref="BZ76" r:id="rId18" xr:uid="{8CD1B271-7434-9B41-B293-8F6058622224}"/>
    <hyperlink ref="BZ47" r:id="rId19" xr:uid="{7A05B02B-6612-3E40-9A01-478432DCCA5E}"/>
    <hyperlink ref="BZ16" r:id="rId20" xr:uid="{11BB724B-3C79-DD44-8A24-70A87B1EFE7D}"/>
    <hyperlink ref="BZ75" r:id="rId21" xr:uid="{DB299961-61EB-6945-A75C-32099068AA79}"/>
    <hyperlink ref="BZ15" r:id="rId22" xr:uid="{1B5D8C86-1517-2B43-8830-B32A695344D5}"/>
    <hyperlink ref="BZ72" r:id="rId23" xr:uid="{D6869A14-4F10-1046-AC08-ABA66AFE9343}"/>
    <hyperlink ref="BZ43" r:id="rId24" xr:uid="{73D5A0CB-D595-ED4A-A788-1C70A68AF137}"/>
    <hyperlink ref="BZ12" r:id="rId25" xr:uid="{544BFFD5-6AFC-8A48-BA37-BADC63FDF46B}"/>
    <hyperlink ref="BZ87" r:id="rId26" xr:uid="{F0095CC2-4071-F444-BD2C-FCA645D7A851}"/>
    <hyperlink ref="BZ60" r:id="rId27" xr:uid="{F597FA8C-4509-FE45-B574-75BBA764D43B}"/>
    <hyperlink ref="BZ30" r:id="rId28" xr:uid="{48BDF7BC-409E-9F4D-9326-1FB9C14EA21A}"/>
    <hyperlink ref="BZ82" r:id="rId29" xr:uid="{53C896E6-0219-F442-A443-C2D97F9A2340}"/>
    <hyperlink ref="BZ53" r:id="rId30" xr:uid="{E8063AB0-BB98-024D-B39F-03FD5E290D0F}"/>
    <hyperlink ref="BZ22" r:id="rId31" xr:uid="{9180530E-1E69-314E-BAF1-4F7EF76CD033}"/>
    <hyperlink ref="BZ71" r:id="rId32" xr:uid="{8DC3D232-8306-554A-9DDB-BD913B7743E0}"/>
    <hyperlink ref="BZ41" r:id="rId33" xr:uid="{CF59B3F0-7967-BF41-A431-BB84FC8F05B1}"/>
    <hyperlink ref="BZ10" r:id="rId34" xr:uid="{821A8927-3DAE-344C-BDC0-010D90F46908}"/>
    <hyperlink ref="BZ28" r:id="rId35" xr:uid="{6864E8FB-758D-F144-9884-178E7C017D3A}"/>
    <hyperlink ref="BZ70" r:id="rId36" xr:uid="{F7ACD59B-4AA9-544E-BD21-4C384A926DD5}"/>
    <hyperlink ref="BZ40" r:id="rId37" xr:uid="{5DD9E53D-2E1E-5B48-94A1-379D22FF0B05}"/>
    <hyperlink ref="BZ9" r:id="rId38" xr:uid="{DD208035-40D9-944C-9020-16DD26F21B9E}"/>
    <hyperlink ref="BZ81" r:id="rId39" xr:uid="{D51DE6B0-2DEC-8A41-9715-E955FFD29BB8}"/>
    <hyperlink ref="BZ52" r:id="rId40" xr:uid="{80E40C58-5950-0F4B-A74B-4682F2F7793E}"/>
    <hyperlink ref="BZ20" r:id="rId41" xr:uid="{A7010744-EF12-4647-8F69-DA3514BAE7E4}"/>
    <hyperlink ref="BZ89" r:id="rId42" xr:uid="{7AB2D854-25E2-2641-8F87-36EFCAB23868}"/>
    <hyperlink ref="BZ62" r:id="rId43" xr:uid="{D1BAFF81-66FB-6845-8D4E-671C6A73A66B}"/>
    <hyperlink ref="BZ32" r:id="rId44" xr:uid="{53605D67-0FA7-C541-94A9-6E16996430AB}"/>
    <hyperlink ref="BZ42" r:id="rId45" xr:uid="{39873F4B-6101-464E-86F1-3D37508D4311}"/>
    <hyperlink ref="BZ11" r:id="rId46" xr:uid="{88547C64-864B-EC4B-B735-F49EE403A027}"/>
    <hyperlink ref="BZ86" r:id="rId47" xr:uid="{E9569EA0-C615-9244-B9D7-EA840B82C1D4}"/>
    <hyperlink ref="BZ59" r:id="rId48" xr:uid="{95C134CE-0648-0344-A0C2-300DFE347EA7}"/>
    <hyperlink ref="BZ29" r:id="rId49" xr:uid="{A3354B7D-B848-314A-9A91-9A1BEED17ACB}"/>
    <hyperlink ref="BZ57" r:id="rId50" xr:uid="{821ECC47-1E2C-C445-8937-6F6517A7D027}"/>
    <hyperlink ref="BZ27" r:id="rId51" xr:uid="{3F27E70F-6A92-BF4D-8B8C-116BF573EB0F}"/>
    <hyperlink ref="BZ83" r:id="rId52" xr:uid="{277F2187-5664-6B42-BCA1-2AB0ECFF3207}"/>
    <hyperlink ref="BZ54" r:id="rId53" xr:uid="{0FAB91C4-C059-4F42-9856-6F246F720941}"/>
    <hyperlink ref="BZ24" r:id="rId54" xr:uid="{CFED0166-A160-7347-924C-4B8C2AFD8E2D}"/>
    <hyperlink ref="BZ55" r:id="rId55" xr:uid="{BB6B1F88-85A6-3D4E-AB5D-FC5D3422C2E1}"/>
    <hyperlink ref="BZ25" r:id="rId56" xr:uid="{038CA184-333D-9A41-A055-69A916196802}"/>
    <hyperlink ref="BZ80" r:id="rId57" xr:uid="{6E5AC0BE-1257-4F49-8AFB-85542F629CDA}"/>
    <hyperlink ref="BZ51" r:id="rId58" xr:uid="{7E5D6297-86CD-7D4E-9E33-7F3D3F974762}"/>
    <hyperlink ref="BZ8" r:id="rId59" xr:uid="{76B9C50E-25C0-AD4E-BCE7-E3801699599E}"/>
    <hyperlink ref="BZ23" r:id="rId60" xr:uid="{2FBCCDD4-9ACB-E748-99B5-9619F6A0239D}"/>
  </hyperlinks>
  <pageMargins left="0.75" right="0.75" top="1" bottom="1" header="0.5" footer="0.5"/>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0BD7CA-2A32-7343-9CB6-580E48C37BC4}">
  <sheetPr codeName="Sheet23"/>
  <dimension ref="A1:BW78"/>
  <sheetViews>
    <sheetView topLeftCell="AK1" zoomScaleNormal="100" zoomScalePageLayoutView="120" workbookViewId="0">
      <selection activeCell="A25" sqref="A25:XFD25"/>
    </sheetView>
  </sheetViews>
  <sheetFormatPr baseColWidth="10" defaultRowHeight="13" x14ac:dyDescent="0.15"/>
  <cols>
    <col min="11" max="11" width="17" bestFit="1" customWidth="1"/>
    <col min="12" max="12" width="19" bestFit="1" customWidth="1"/>
    <col min="41" max="41" width="16.33203125" bestFit="1" customWidth="1"/>
  </cols>
  <sheetData>
    <row r="1" spans="1:75" ht="84" x14ac:dyDescent="0.15">
      <c r="A1" s="126" t="s">
        <v>562</v>
      </c>
      <c r="B1" s="126" t="s">
        <v>552</v>
      </c>
      <c r="C1" s="127" t="s">
        <v>553</v>
      </c>
      <c r="D1" s="128" t="s">
        <v>633</v>
      </c>
      <c r="E1" s="128" t="s">
        <v>634</v>
      </c>
      <c r="F1" s="128" t="s">
        <v>635</v>
      </c>
      <c r="G1" s="126" t="s">
        <v>636</v>
      </c>
      <c r="H1" s="129" t="s">
        <v>763</v>
      </c>
      <c r="I1" s="129" t="s">
        <v>578</v>
      </c>
      <c r="J1" s="129" t="s">
        <v>579</v>
      </c>
      <c r="K1" s="128" t="s">
        <v>248</v>
      </c>
      <c r="L1" s="130" t="s">
        <v>580</v>
      </c>
      <c r="M1" s="131" t="s">
        <v>581</v>
      </c>
      <c r="N1" s="132" t="s">
        <v>467</v>
      </c>
      <c r="O1" s="132" t="s">
        <v>468</v>
      </c>
      <c r="P1" s="132" t="s">
        <v>469</v>
      </c>
      <c r="Q1" s="132" t="s">
        <v>642</v>
      </c>
      <c r="R1" s="132" t="s">
        <v>549</v>
      </c>
      <c r="S1" s="132" t="s">
        <v>550</v>
      </c>
      <c r="T1" s="132" t="s">
        <v>551</v>
      </c>
      <c r="U1" s="132" t="s">
        <v>645</v>
      </c>
      <c r="V1" s="133" t="s">
        <v>646</v>
      </c>
      <c r="W1" s="134" t="s">
        <v>647</v>
      </c>
      <c r="X1" s="134" t="s">
        <v>513</v>
      </c>
      <c r="Y1" s="134" t="s">
        <v>304</v>
      </c>
      <c r="Z1" s="134" t="s">
        <v>307</v>
      </c>
      <c r="AA1" s="134" t="s">
        <v>465</v>
      </c>
      <c r="AB1" s="134" t="s">
        <v>466</v>
      </c>
      <c r="AC1" s="134" t="s">
        <v>345</v>
      </c>
      <c r="AD1" s="134" t="s">
        <v>346</v>
      </c>
      <c r="AE1" s="135" t="s">
        <v>564</v>
      </c>
      <c r="AF1" s="136" t="s">
        <v>590</v>
      </c>
      <c r="AG1" s="136" t="s">
        <v>591</v>
      </c>
      <c r="AH1" s="137" t="s">
        <v>700</v>
      </c>
      <c r="AI1" s="137" t="s">
        <v>701</v>
      </c>
      <c r="AJ1" s="137" t="s">
        <v>702</v>
      </c>
      <c r="AK1" s="137" t="s">
        <v>703</v>
      </c>
      <c r="AL1" s="217" t="s">
        <v>185</v>
      </c>
      <c r="AM1" s="217" t="s">
        <v>186</v>
      </c>
      <c r="AN1" s="217" t="s">
        <v>187</v>
      </c>
      <c r="AO1" s="138" t="s">
        <v>605</v>
      </c>
      <c r="AP1" s="139" t="s">
        <v>499</v>
      </c>
      <c r="AQ1" s="139" t="s">
        <v>257</v>
      </c>
      <c r="AR1" s="140" t="s">
        <v>258</v>
      </c>
      <c r="AS1" s="141" t="s">
        <v>432</v>
      </c>
      <c r="AT1" s="142" t="s">
        <v>433</v>
      </c>
      <c r="AU1" s="143" t="s">
        <v>606</v>
      </c>
      <c r="AV1" s="144" t="s">
        <v>607</v>
      </c>
      <c r="AW1" s="145" t="s">
        <v>608</v>
      </c>
      <c r="AX1" s="146" t="s">
        <v>287</v>
      </c>
      <c r="AY1" s="145" t="s">
        <v>256</v>
      </c>
      <c r="AZ1" s="146" t="s">
        <v>335</v>
      </c>
      <c r="BA1" s="145" t="s">
        <v>253</v>
      </c>
      <c r="BB1" s="146" t="s">
        <v>637</v>
      </c>
      <c r="BC1" s="145" t="s">
        <v>547</v>
      </c>
      <c r="BD1" s="147" t="s">
        <v>235</v>
      </c>
      <c r="BE1" s="243" t="s">
        <v>1017</v>
      </c>
      <c r="BF1" s="244" t="s">
        <v>1018</v>
      </c>
      <c r="BG1" s="145" t="s">
        <v>1010</v>
      </c>
      <c r="BH1" s="147" t="s">
        <v>1011</v>
      </c>
      <c r="BI1" s="129" t="s">
        <v>1012</v>
      </c>
      <c r="BJ1" s="129" t="s">
        <v>1013</v>
      </c>
      <c r="BK1" s="129" t="s">
        <v>237</v>
      </c>
      <c r="BL1" s="129" t="s">
        <v>463</v>
      </c>
      <c r="BM1" s="127" t="s">
        <v>1211</v>
      </c>
      <c r="BN1" s="129" t="s">
        <v>1014</v>
      </c>
      <c r="BO1" s="129" t="s">
        <v>1015</v>
      </c>
      <c r="BP1" s="129" t="s">
        <v>1016</v>
      </c>
      <c r="BQ1" s="127" t="s">
        <v>327</v>
      </c>
      <c r="BR1" s="127" t="s">
        <v>234</v>
      </c>
      <c r="BS1" s="129" t="s">
        <v>438</v>
      </c>
      <c r="BT1" s="129" t="s">
        <v>238</v>
      </c>
      <c r="BU1" s="127" t="s">
        <v>434</v>
      </c>
      <c r="BV1" s="129" t="s">
        <v>435</v>
      </c>
      <c r="BW1" s="126" t="s">
        <v>582</v>
      </c>
    </row>
    <row r="2" spans="1:75" ht="13" customHeight="1" x14ac:dyDescent="0.15">
      <c r="A2" s="270">
        <v>10014</v>
      </c>
      <c r="B2" s="271">
        <v>42203</v>
      </c>
      <c r="C2" s="272" t="s">
        <v>1081</v>
      </c>
      <c r="D2" s="273" t="s">
        <v>169</v>
      </c>
      <c r="E2" s="270"/>
      <c r="F2" s="273" t="s">
        <v>1212</v>
      </c>
      <c r="G2" s="271">
        <v>42187</v>
      </c>
      <c r="H2" s="274" t="s">
        <v>1084</v>
      </c>
      <c r="I2" s="274" t="s">
        <v>1085</v>
      </c>
      <c r="J2" s="274"/>
      <c r="K2" s="270" t="s">
        <v>1086</v>
      </c>
      <c r="L2" s="273" t="s">
        <v>1087</v>
      </c>
      <c r="M2" s="275">
        <v>182.27272727272725</v>
      </c>
      <c r="N2" s="275">
        <v>24.09090909090909</v>
      </c>
      <c r="O2" s="270"/>
      <c r="P2" s="270"/>
      <c r="Q2" s="275" t="s">
        <v>1088</v>
      </c>
      <c r="R2" s="270"/>
      <c r="S2" s="273" t="s">
        <v>1088</v>
      </c>
      <c r="T2" s="270"/>
      <c r="U2" s="275" t="s">
        <v>1088</v>
      </c>
      <c r="V2" s="275" t="s">
        <v>1088</v>
      </c>
      <c r="W2" s="275" t="s">
        <v>1088</v>
      </c>
      <c r="X2" s="270"/>
      <c r="Y2" s="270"/>
      <c r="Z2" s="270"/>
      <c r="AA2" s="270"/>
      <c r="AB2" s="270"/>
      <c r="AC2" s="270"/>
      <c r="AD2" s="275" t="s">
        <v>1088</v>
      </c>
      <c r="AE2" s="275" t="s">
        <v>1088</v>
      </c>
      <c r="AF2" s="270"/>
      <c r="AG2" s="270"/>
      <c r="AH2" s="275" t="s">
        <v>1088</v>
      </c>
      <c r="AI2" s="270"/>
      <c r="AJ2" s="270"/>
      <c r="AK2" s="275" t="s">
        <v>1088</v>
      </c>
      <c r="AL2" s="270"/>
      <c r="AM2" s="275" t="s">
        <v>1088</v>
      </c>
      <c r="AN2" s="275" t="s">
        <v>1088</v>
      </c>
      <c r="AO2" s="270" t="s">
        <v>1089</v>
      </c>
      <c r="AP2" s="274" t="s">
        <v>1085</v>
      </c>
      <c r="AQ2" s="274"/>
      <c r="AR2" s="274"/>
      <c r="AS2" s="276"/>
      <c r="AT2" s="274">
        <v>11</v>
      </c>
      <c r="AU2" s="274" t="s">
        <v>1090</v>
      </c>
      <c r="AV2" s="270"/>
      <c r="AW2" s="274">
        <v>0</v>
      </c>
      <c r="AX2" s="274">
        <v>0</v>
      </c>
      <c r="AY2" s="274">
        <v>0</v>
      </c>
      <c r="AZ2" s="274">
        <v>0</v>
      </c>
      <c r="BA2" s="274">
        <v>0</v>
      </c>
      <c r="BB2" s="274">
        <v>0</v>
      </c>
      <c r="BC2" s="274">
        <v>0</v>
      </c>
      <c r="BD2" s="274">
        <v>0</v>
      </c>
      <c r="BE2" s="274">
        <v>0</v>
      </c>
      <c r="BF2" s="274">
        <v>0</v>
      </c>
      <c r="BG2" s="274">
        <v>0</v>
      </c>
      <c r="BH2" s="274">
        <v>0</v>
      </c>
      <c r="BI2" s="274"/>
      <c r="BJ2" s="274" t="s">
        <v>1085</v>
      </c>
      <c r="BK2" s="274"/>
      <c r="BL2" s="274" t="s">
        <v>1085</v>
      </c>
      <c r="BM2" s="274"/>
      <c r="BN2" s="274"/>
      <c r="BO2" s="274"/>
      <c r="BP2" s="274"/>
      <c r="BQ2" s="273" t="s">
        <v>1091</v>
      </c>
      <c r="BR2" s="273" t="s">
        <v>656</v>
      </c>
      <c r="BS2" s="274">
        <v>165</v>
      </c>
      <c r="BT2" s="274" t="s">
        <v>1092</v>
      </c>
      <c r="BU2" s="277" t="s">
        <v>1093</v>
      </c>
      <c r="BV2" s="270" t="s">
        <v>23</v>
      </c>
      <c r="BW2" s="278" t="s">
        <v>184</v>
      </c>
    </row>
    <row r="3" spans="1:75" ht="13" customHeight="1" x14ac:dyDescent="0.15">
      <c r="A3" s="270">
        <v>10426</v>
      </c>
      <c r="B3" s="271">
        <v>42202</v>
      </c>
      <c r="C3" s="272" t="s">
        <v>1037</v>
      </c>
      <c r="D3" s="273" t="s">
        <v>169</v>
      </c>
      <c r="E3" s="270"/>
      <c r="F3" s="270" t="s">
        <v>1051</v>
      </c>
      <c r="G3" s="271">
        <v>42187</v>
      </c>
      <c r="H3" s="274" t="s">
        <v>1040</v>
      </c>
      <c r="I3" s="274" t="s">
        <v>1041</v>
      </c>
      <c r="J3" s="274"/>
      <c r="K3" s="270" t="s">
        <v>1042</v>
      </c>
      <c r="L3" s="270" t="s">
        <v>1095</v>
      </c>
      <c r="M3" s="275">
        <v>140</v>
      </c>
      <c r="N3" s="275">
        <v>27.554545454545451</v>
      </c>
      <c r="O3" s="270"/>
      <c r="P3" s="270"/>
      <c r="Q3" s="275" t="s">
        <v>1088</v>
      </c>
      <c r="R3" s="270"/>
      <c r="S3" s="273" t="s">
        <v>1088</v>
      </c>
      <c r="T3" s="270"/>
      <c r="U3" s="275" t="s">
        <v>1088</v>
      </c>
      <c r="V3" s="275" t="s">
        <v>1088</v>
      </c>
      <c r="W3" s="275" t="s">
        <v>1088</v>
      </c>
      <c r="X3" s="270"/>
      <c r="Y3" s="270"/>
      <c r="Z3" s="270"/>
      <c r="AA3" s="270"/>
      <c r="AB3" s="270"/>
      <c r="AC3" s="270"/>
      <c r="AD3" s="275" t="s">
        <v>1088</v>
      </c>
      <c r="AE3" s="275" t="s">
        <v>1088</v>
      </c>
      <c r="AF3" s="270"/>
      <c r="AG3" s="270"/>
      <c r="AH3" s="275" t="s">
        <v>1088</v>
      </c>
      <c r="AI3" s="270"/>
      <c r="AJ3" s="270"/>
      <c r="AK3" s="275" t="s">
        <v>1088</v>
      </c>
      <c r="AL3" s="270"/>
      <c r="AM3" s="275" t="s">
        <v>1088</v>
      </c>
      <c r="AN3" s="275" t="s">
        <v>1088</v>
      </c>
      <c r="AO3" s="270" t="s">
        <v>1054</v>
      </c>
      <c r="AP3" s="274" t="s">
        <v>1041</v>
      </c>
      <c r="AQ3" s="274"/>
      <c r="AR3" s="274"/>
      <c r="AS3" s="276"/>
      <c r="AT3" s="274">
        <v>10.199999999999999</v>
      </c>
      <c r="AU3" s="274" t="s">
        <v>1045</v>
      </c>
      <c r="AV3" s="270"/>
      <c r="AW3" s="274">
        <v>7</v>
      </c>
      <c r="AX3" s="274">
        <v>0</v>
      </c>
      <c r="AY3" s="274">
        <v>0</v>
      </c>
      <c r="AZ3" s="274">
        <v>0</v>
      </c>
      <c r="BA3" s="274">
        <v>0</v>
      </c>
      <c r="BB3" s="274">
        <v>0</v>
      </c>
      <c r="BC3" s="274">
        <v>0</v>
      </c>
      <c r="BD3" s="274">
        <v>0</v>
      </c>
      <c r="BE3" s="274">
        <v>0</v>
      </c>
      <c r="BF3" s="274">
        <v>0</v>
      </c>
      <c r="BG3" s="274">
        <v>0</v>
      </c>
      <c r="BH3" s="274">
        <v>0</v>
      </c>
      <c r="BI3" s="274"/>
      <c r="BJ3" s="274" t="s">
        <v>1041</v>
      </c>
      <c r="BK3" s="274">
        <v>12</v>
      </c>
      <c r="BL3" s="274" t="s">
        <v>1041</v>
      </c>
      <c r="BM3" s="274"/>
      <c r="BN3" s="274"/>
      <c r="BO3" s="274"/>
      <c r="BP3" s="274"/>
      <c r="BQ3" s="270"/>
      <c r="BR3" s="278"/>
      <c r="BS3" s="274"/>
      <c r="BT3" s="274" t="s">
        <v>1046</v>
      </c>
      <c r="BU3" s="270"/>
      <c r="BV3" s="282" t="s">
        <v>1213</v>
      </c>
      <c r="BW3" s="277" t="s">
        <v>184</v>
      </c>
    </row>
    <row r="4" spans="1:75" ht="13" customHeight="1" x14ac:dyDescent="0.15">
      <c r="A4" s="270">
        <v>10505</v>
      </c>
      <c r="B4" s="271">
        <v>42202</v>
      </c>
      <c r="C4" s="272" t="s">
        <v>1037</v>
      </c>
      <c r="D4" s="273" t="s">
        <v>169</v>
      </c>
      <c r="E4" s="270"/>
      <c r="F4" s="270" t="s">
        <v>1051</v>
      </c>
      <c r="G4" s="279">
        <v>42185</v>
      </c>
      <c r="H4" s="274" t="s">
        <v>1040</v>
      </c>
      <c r="I4" s="274" t="s">
        <v>1041</v>
      </c>
      <c r="J4" s="274"/>
      <c r="K4" s="270" t="s">
        <v>1097</v>
      </c>
      <c r="L4" s="273" t="s">
        <v>1098</v>
      </c>
      <c r="M4" s="275">
        <v>141.5</v>
      </c>
      <c r="N4" s="275">
        <v>22.881818181818183</v>
      </c>
      <c r="O4" s="270"/>
      <c r="P4" s="270"/>
      <c r="Q4" s="275" t="s">
        <v>1088</v>
      </c>
      <c r="R4" s="270"/>
      <c r="S4" s="273" t="s">
        <v>1088</v>
      </c>
      <c r="T4" s="270"/>
      <c r="U4" s="275" t="s">
        <v>1088</v>
      </c>
      <c r="V4" s="275" t="s">
        <v>1088</v>
      </c>
      <c r="W4" s="275" t="s">
        <v>1088</v>
      </c>
      <c r="X4" s="270"/>
      <c r="Y4" s="270"/>
      <c r="Z4" s="270"/>
      <c r="AA4" s="270"/>
      <c r="AB4" s="270"/>
      <c r="AC4" s="270"/>
      <c r="AD4" s="275" t="s">
        <v>1088</v>
      </c>
      <c r="AE4" s="275" t="s">
        <v>1088</v>
      </c>
      <c r="AF4" s="270"/>
      <c r="AG4" s="270"/>
      <c r="AH4" s="275" t="s">
        <v>1088</v>
      </c>
      <c r="AI4" s="270"/>
      <c r="AJ4" s="270"/>
      <c r="AK4" s="275" t="s">
        <v>1088</v>
      </c>
      <c r="AL4" s="270"/>
      <c r="AM4" s="275" t="s">
        <v>1088</v>
      </c>
      <c r="AN4" s="275" t="s">
        <v>1088</v>
      </c>
      <c r="AO4" s="270" t="s">
        <v>1054</v>
      </c>
      <c r="AP4" s="274" t="s">
        <v>1041</v>
      </c>
      <c r="AQ4" s="274"/>
      <c r="AR4" s="274"/>
      <c r="AS4" s="276"/>
      <c r="AT4" s="274">
        <v>7.5</v>
      </c>
      <c r="AU4" s="274" t="s">
        <v>1041</v>
      </c>
      <c r="AV4" s="270"/>
      <c r="AW4" s="274">
        <v>0</v>
      </c>
      <c r="AX4" s="274">
        <v>0</v>
      </c>
      <c r="AY4" s="274">
        <v>0</v>
      </c>
      <c r="AZ4" s="274">
        <v>0</v>
      </c>
      <c r="BA4" s="274">
        <v>0</v>
      </c>
      <c r="BB4" s="274">
        <v>0</v>
      </c>
      <c r="BC4" s="274">
        <v>0</v>
      </c>
      <c r="BD4" s="274">
        <v>0</v>
      </c>
      <c r="BE4" s="274">
        <v>0</v>
      </c>
      <c r="BF4" s="274">
        <v>0</v>
      </c>
      <c r="BG4" s="274">
        <v>0</v>
      </c>
      <c r="BH4" s="274">
        <v>0</v>
      </c>
      <c r="BI4" s="274"/>
      <c r="BJ4" s="274" t="s">
        <v>1041</v>
      </c>
      <c r="BK4" s="274"/>
      <c r="BL4" s="274" t="s">
        <v>1041</v>
      </c>
      <c r="BM4" s="274"/>
      <c r="BN4" s="274"/>
      <c r="BO4" s="274"/>
      <c r="BP4" s="274"/>
      <c r="BQ4" s="270"/>
      <c r="BR4" s="278"/>
      <c r="BS4" s="274"/>
      <c r="BT4" s="274" t="s">
        <v>1046</v>
      </c>
      <c r="BU4" s="273" t="s">
        <v>993</v>
      </c>
      <c r="BV4" s="273" t="s">
        <v>23</v>
      </c>
      <c r="BW4" s="273" t="s">
        <v>130</v>
      </c>
    </row>
    <row r="5" spans="1:75" ht="13" customHeight="1" x14ac:dyDescent="0.2">
      <c r="A5" s="270">
        <v>10605</v>
      </c>
      <c r="B5" s="271">
        <v>42202</v>
      </c>
      <c r="C5" s="272" t="s">
        <v>1037</v>
      </c>
      <c r="D5" s="273" t="s">
        <v>169</v>
      </c>
      <c r="E5" s="270"/>
      <c r="F5" s="270" t="s">
        <v>1051</v>
      </c>
      <c r="G5" s="280">
        <v>42188</v>
      </c>
      <c r="H5" s="274" t="s">
        <v>126</v>
      </c>
      <c r="I5" s="274" t="s">
        <v>971</v>
      </c>
      <c r="J5" s="274"/>
      <c r="K5" s="270" t="s">
        <v>1099</v>
      </c>
      <c r="L5" s="273" t="s">
        <v>1100</v>
      </c>
      <c r="M5" s="275">
        <v>127.40909090909091</v>
      </c>
      <c r="N5" s="275">
        <v>25.854545454545455</v>
      </c>
      <c r="O5" s="270"/>
      <c r="P5" s="270"/>
      <c r="Q5" s="275" t="s">
        <v>1088</v>
      </c>
      <c r="R5" s="270"/>
      <c r="S5" s="273" t="s">
        <v>1088</v>
      </c>
      <c r="T5" s="270"/>
      <c r="U5" s="275" t="s">
        <v>1088</v>
      </c>
      <c r="V5" s="275" t="s">
        <v>1088</v>
      </c>
      <c r="W5" s="275" t="s">
        <v>1088</v>
      </c>
      <c r="X5" s="270"/>
      <c r="Y5" s="270"/>
      <c r="Z5" s="270"/>
      <c r="AA5" s="270"/>
      <c r="AB5" s="270"/>
      <c r="AC5" s="270"/>
      <c r="AD5" s="275" t="s">
        <v>1088</v>
      </c>
      <c r="AE5" s="275" t="s">
        <v>1088</v>
      </c>
      <c r="AF5" s="270"/>
      <c r="AG5" s="270"/>
      <c r="AH5" s="275" t="s">
        <v>1088</v>
      </c>
      <c r="AI5" s="270"/>
      <c r="AJ5" s="270"/>
      <c r="AK5" s="275" t="s">
        <v>1088</v>
      </c>
      <c r="AL5" s="270"/>
      <c r="AM5" s="275" t="s">
        <v>1088</v>
      </c>
      <c r="AN5" s="275" t="s">
        <v>1088</v>
      </c>
      <c r="AO5" s="270" t="s">
        <v>1054</v>
      </c>
      <c r="AP5" s="274" t="s">
        <v>1041</v>
      </c>
      <c r="AQ5" s="274"/>
      <c r="AR5" s="274"/>
      <c r="AS5" s="276"/>
      <c r="AT5" s="274">
        <v>11</v>
      </c>
      <c r="AU5" s="274" t="s">
        <v>1041</v>
      </c>
      <c r="AV5" s="270"/>
      <c r="AW5" s="274">
        <v>0</v>
      </c>
      <c r="AX5" s="274">
        <v>0</v>
      </c>
      <c r="AY5" s="274">
        <v>0</v>
      </c>
      <c r="AZ5" s="274">
        <v>0</v>
      </c>
      <c r="BA5" s="274">
        <v>0</v>
      </c>
      <c r="BB5" s="274">
        <v>0</v>
      </c>
      <c r="BC5" s="274">
        <v>0</v>
      </c>
      <c r="BD5" s="274">
        <v>0</v>
      </c>
      <c r="BE5" s="274">
        <v>0</v>
      </c>
      <c r="BF5" s="274">
        <v>0</v>
      </c>
      <c r="BG5" s="274">
        <v>0</v>
      </c>
      <c r="BH5" s="274">
        <v>0</v>
      </c>
      <c r="BI5" s="274"/>
      <c r="BJ5" s="274" t="s">
        <v>1041</v>
      </c>
      <c r="BK5" s="274"/>
      <c r="BL5" s="274" t="s">
        <v>1041</v>
      </c>
      <c r="BM5" s="274"/>
      <c r="BN5" s="274"/>
      <c r="BO5" s="274"/>
      <c r="BP5" s="274"/>
      <c r="BQ5" s="284" t="s">
        <v>1101</v>
      </c>
      <c r="BR5" s="278" t="s">
        <v>1102</v>
      </c>
      <c r="BS5" s="274">
        <v>50</v>
      </c>
      <c r="BT5" s="274" t="s">
        <v>1046</v>
      </c>
      <c r="BU5" s="270" t="s">
        <v>993</v>
      </c>
      <c r="BV5" s="282" t="s">
        <v>1214</v>
      </c>
      <c r="BW5" s="270" t="s">
        <v>184</v>
      </c>
    </row>
    <row r="6" spans="1:75" ht="13" customHeight="1" x14ac:dyDescent="0.15">
      <c r="A6" s="270">
        <v>1477</v>
      </c>
      <c r="B6" s="271">
        <v>42202</v>
      </c>
      <c r="C6" s="272" t="s">
        <v>1037</v>
      </c>
      <c r="D6" s="273" t="s">
        <v>169</v>
      </c>
      <c r="E6" s="270"/>
      <c r="F6" s="270" t="s">
        <v>1051</v>
      </c>
      <c r="G6" s="280">
        <v>42185</v>
      </c>
      <c r="H6" s="274" t="s">
        <v>1040</v>
      </c>
      <c r="I6" s="274" t="s">
        <v>1041</v>
      </c>
      <c r="J6" s="274"/>
      <c r="K6" s="270" t="s">
        <v>1104</v>
      </c>
      <c r="L6" s="270" t="s">
        <v>1066</v>
      </c>
      <c r="M6" s="275">
        <v>139.38181818181818</v>
      </c>
      <c r="N6" s="275">
        <v>24.854545454545452</v>
      </c>
      <c r="O6" s="270"/>
      <c r="P6" s="270"/>
      <c r="Q6" s="275" t="s">
        <v>1088</v>
      </c>
      <c r="R6" s="270"/>
      <c r="S6" s="273" t="s">
        <v>1088</v>
      </c>
      <c r="T6" s="270"/>
      <c r="U6" s="275" t="s">
        <v>1088</v>
      </c>
      <c r="V6" s="275" t="s">
        <v>1088</v>
      </c>
      <c r="W6" s="275" t="s">
        <v>1088</v>
      </c>
      <c r="X6" s="270"/>
      <c r="Y6" s="270"/>
      <c r="Z6" s="270"/>
      <c r="AA6" s="270"/>
      <c r="AB6" s="270"/>
      <c r="AC6" s="270"/>
      <c r="AD6" s="275" t="s">
        <v>1088</v>
      </c>
      <c r="AE6" s="275" t="s">
        <v>1088</v>
      </c>
      <c r="AF6" s="270"/>
      <c r="AG6" s="270"/>
      <c r="AH6" s="275" t="s">
        <v>1088</v>
      </c>
      <c r="AI6" s="270"/>
      <c r="AJ6" s="270"/>
      <c r="AK6" s="275" t="s">
        <v>1088</v>
      </c>
      <c r="AL6" s="270"/>
      <c r="AM6" s="275" t="s">
        <v>1088</v>
      </c>
      <c r="AN6" s="275" t="s">
        <v>1088</v>
      </c>
      <c r="AO6" s="270" t="s">
        <v>1054</v>
      </c>
      <c r="AP6" s="274" t="s">
        <v>1041</v>
      </c>
      <c r="AQ6" s="274"/>
      <c r="AR6" s="274"/>
      <c r="AS6" s="276"/>
      <c r="AT6" s="274">
        <v>11.6</v>
      </c>
      <c r="AU6" s="274" t="s">
        <v>1041</v>
      </c>
      <c r="AV6" s="270"/>
      <c r="AW6" s="274">
        <v>0</v>
      </c>
      <c r="AX6" s="274">
        <v>0</v>
      </c>
      <c r="AY6" s="274">
        <v>0</v>
      </c>
      <c r="AZ6" s="274">
        <v>0</v>
      </c>
      <c r="BA6" s="274">
        <v>0</v>
      </c>
      <c r="BB6" s="274">
        <v>0</v>
      </c>
      <c r="BC6" s="274">
        <v>0</v>
      </c>
      <c r="BD6" s="274">
        <v>0</v>
      </c>
      <c r="BE6" s="274">
        <v>0</v>
      </c>
      <c r="BF6" s="274">
        <v>0</v>
      </c>
      <c r="BG6" s="274">
        <v>0</v>
      </c>
      <c r="BH6" s="274">
        <v>0</v>
      </c>
      <c r="BI6" s="274"/>
      <c r="BJ6" s="274" t="s">
        <v>1041</v>
      </c>
      <c r="BK6" s="274"/>
      <c r="BL6" s="274" t="s">
        <v>1041</v>
      </c>
      <c r="BM6" s="274"/>
      <c r="BN6" s="274"/>
      <c r="BO6" s="274"/>
      <c r="BP6" s="274"/>
      <c r="BQ6" s="278" t="s">
        <v>1105</v>
      </c>
      <c r="BR6" s="278"/>
      <c r="BS6" s="274"/>
      <c r="BT6" s="274" t="s">
        <v>1046</v>
      </c>
      <c r="BU6" s="270"/>
      <c r="BV6" s="270" t="s">
        <v>1215</v>
      </c>
      <c r="BW6" s="278" t="s">
        <v>184</v>
      </c>
    </row>
    <row r="7" spans="1:75" ht="13" customHeight="1" x14ac:dyDescent="0.15">
      <c r="A7" s="270">
        <v>4658</v>
      </c>
      <c r="B7" s="271">
        <v>42202</v>
      </c>
      <c r="C7" s="272" t="s">
        <v>1037</v>
      </c>
      <c r="D7" s="273" t="s">
        <v>169</v>
      </c>
      <c r="E7" s="270"/>
      <c r="F7" s="270" t="s">
        <v>1051</v>
      </c>
      <c r="G7" s="280">
        <v>42185</v>
      </c>
      <c r="H7" s="274" t="s">
        <v>1040</v>
      </c>
      <c r="I7" s="274" t="s">
        <v>1041</v>
      </c>
      <c r="J7" s="274"/>
      <c r="K7" s="270" t="s">
        <v>1047</v>
      </c>
      <c r="L7" s="270" t="s">
        <v>125</v>
      </c>
      <c r="M7" s="275">
        <v>183.6090909090909</v>
      </c>
      <c r="N7" s="275">
        <v>29.999999999999996</v>
      </c>
      <c r="O7" s="270"/>
      <c r="P7" s="270"/>
      <c r="Q7" s="275" t="s">
        <v>1088</v>
      </c>
      <c r="R7" s="270"/>
      <c r="S7" s="273" t="s">
        <v>1088</v>
      </c>
      <c r="T7" s="270"/>
      <c r="U7" s="275" t="s">
        <v>1088</v>
      </c>
      <c r="V7" s="275" t="s">
        <v>1088</v>
      </c>
      <c r="W7" s="275" t="s">
        <v>1088</v>
      </c>
      <c r="X7" s="270"/>
      <c r="Y7" s="270"/>
      <c r="Z7" s="270"/>
      <c r="AA7" s="270"/>
      <c r="AB7" s="270"/>
      <c r="AC7" s="270"/>
      <c r="AD7" s="275" t="s">
        <v>1088</v>
      </c>
      <c r="AE7" s="275" t="s">
        <v>1088</v>
      </c>
      <c r="AF7" s="270"/>
      <c r="AG7" s="270"/>
      <c r="AH7" s="275" t="s">
        <v>1088</v>
      </c>
      <c r="AI7" s="270"/>
      <c r="AJ7" s="270"/>
      <c r="AK7" s="275" t="s">
        <v>1088</v>
      </c>
      <c r="AL7" s="270"/>
      <c r="AM7" s="275" t="s">
        <v>1088</v>
      </c>
      <c r="AN7" s="275" t="s">
        <v>1088</v>
      </c>
      <c r="AO7" s="270" t="s">
        <v>1054</v>
      </c>
      <c r="AP7" s="274" t="s">
        <v>1041</v>
      </c>
      <c r="AQ7" s="274"/>
      <c r="AR7" s="274"/>
      <c r="AS7" s="276"/>
      <c r="AT7" s="274"/>
      <c r="AU7" s="274" t="s">
        <v>1041</v>
      </c>
      <c r="AV7" s="270"/>
      <c r="AW7" s="274">
        <v>0</v>
      </c>
      <c r="AX7" s="274">
        <v>0</v>
      </c>
      <c r="AY7" s="274">
        <v>25</v>
      </c>
      <c r="AZ7" s="274">
        <v>0</v>
      </c>
      <c r="BA7" s="274">
        <v>0</v>
      </c>
      <c r="BB7" s="274">
        <v>0</v>
      </c>
      <c r="BC7" s="274">
        <v>0</v>
      </c>
      <c r="BD7" s="274">
        <v>0</v>
      </c>
      <c r="BE7" s="274">
        <v>0</v>
      </c>
      <c r="BF7" s="274">
        <v>0</v>
      </c>
      <c r="BG7" s="274">
        <v>0</v>
      </c>
      <c r="BH7" s="274">
        <v>0</v>
      </c>
      <c r="BI7" s="274"/>
      <c r="BJ7" s="274" t="s">
        <v>1041</v>
      </c>
      <c r="BK7" s="274"/>
      <c r="BL7" s="274" t="s">
        <v>1041</v>
      </c>
      <c r="BM7" s="274"/>
      <c r="BN7" s="274"/>
      <c r="BO7" s="274"/>
      <c r="BP7" s="274"/>
      <c r="BQ7" s="278"/>
      <c r="BR7" s="278"/>
      <c r="BS7" s="274"/>
      <c r="BT7" s="274" t="s">
        <v>1046</v>
      </c>
      <c r="BU7" s="270"/>
      <c r="BV7" s="282" t="s">
        <v>1216</v>
      </c>
      <c r="BW7" s="278" t="s">
        <v>184</v>
      </c>
    </row>
    <row r="8" spans="1:75" ht="13" customHeight="1" x14ac:dyDescent="0.15">
      <c r="A8" s="270">
        <v>1451</v>
      </c>
      <c r="B8" s="271">
        <v>42202</v>
      </c>
      <c r="C8" s="272" t="s">
        <v>1108</v>
      </c>
      <c r="D8" s="273" t="s">
        <v>169</v>
      </c>
      <c r="E8" s="270"/>
      <c r="F8" s="270" t="s">
        <v>1109</v>
      </c>
      <c r="G8" s="279">
        <v>41820</v>
      </c>
      <c r="H8" s="274" t="s">
        <v>1110</v>
      </c>
      <c r="I8" s="274" t="s">
        <v>1111</v>
      </c>
      <c r="J8" s="274"/>
      <c r="K8" s="270" t="s">
        <v>1112</v>
      </c>
      <c r="L8" s="270" t="s">
        <v>1113</v>
      </c>
      <c r="M8" s="275">
        <v>149.5</v>
      </c>
      <c r="N8" s="275">
        <v>25.97</v>
      </c>
      <c r="O8" s="270" t="s">
        <v>1114</v>
      </c>
      <c r="P8" s="270">
        <v>300</v>
      </c>
      <c r="Q8" s="275">
        <v>27.96</v>
      </c>
      <c r="R8" s="288">
        <v>1020</v>
      </c>
      <c r="S8" s="273">
        <v>30.890000000000004</v>
      </c>
      <c r="T8" s="270"/>
      <c r="U8" s="275" t="s">
        <v>1088</v>
      </c>
      <c r="V8" s="275" t="s">
        <v>1088</v>
      </c>
      <c r="W8" s="275" t="s">
        <v>1088</v>
      </c>
      <c r="X8" s="270"/>
      <c r="Y8" s="270"/>
      <c r="Z8" s="270"/>
      <c r="AA8" s="270"/>
      <c r="AB8" s="270"/>
      <c r="AC8" s="270"/>
      <c r="AD8" s="275" t="s">
        <v>1088</v>
      </c>
      <c r="AE8" s="275" t="s">
        <v>1088</v>
      </c>
      <c r="AF8" s="270"/>
      <c r="AG8" s="270"/>
      <c r="AH8" s="275" t="s">
        <v>1088</v>
      </c>
      <c r="AI8" s="270"/>
      <c r="AJ8" s="270"/>
      <c r="AK8" s="275" t="s">
        <v>1088</v>
      </c>
      <c r="AL8" s="270"/>
      <c r="AM8" s="275" t="s">
        <v>1088</v>
      </c>
      <c r="AN8" s="275" t="s">
        <v>1088</v>
      </c>
      <c r="AO8" s="270" t="s">
        <v>1115</v>
      </c>
      <c r="AP8" s="274" t="s">
        <v>1111</v>
      </c>
      <c r="AQ8" s="274"/>
      <c r="AR8" s="274"/>
      <c r="AS8" s="276">
        <v>10</v>
      </c>
      <c r="AT8" s="274">
        <v>12</v>
      </c>
      <c r="AU8" s="274" t="s">
        <v>1116</v>
      </c>
      <c r="AV8" s="270"/>
      <c r="AW8" s="274">
        <v>0</v>
      </c>
      <c r="AX8" s="274">
        <v>0</v>
      </c>
      <c r="AY8" s="274">
        <v>7</v>
      </c>
      <c r="AZ8" s="274">
        <v>0</v>
      </c>
      <c r="BA8" s="274">
        <v>0</v>
      </c>
      <c r="BB8" s="274">
        <v>0</v>
      </c>
      <c r="BC8" s="274">
        <v>0</v>
      </c>
      <c r="BD8" s="274">
        <v>0</v>
      </c>
      <c r="BE8" s="274">
        <v>0</v>
      </c>
      <c r="BF8" s="274">
        <v>0</v>
      </c>
      <c r="BG8" s="274">
        <v>0</v>
      </c>
      <c r="BH8" s="274">
        <v>0</v>
      </c>
      <c r="BI8" s="274"/>
      <c r="BJ8" s="281" t="s">
        <v>971</v>
      </c>
      <c r="BK8" s="274"/>
      <c r="BL8" s="274" t="s">
        <v>1111</v>
      </c>
      <c r="BM8" s="274"/>
      <c r="BN8" s="274"/>
      <c r="BO8" s="274"/>
      <c r="BP8" s="274"/>
      <c r="BQ8" s="278"/>
      <c r="BR8" s="278"/>
      <c r="BS8" s="274"/>
      <c r="BT8" s="274" t="s">
        <v>1117</v>
      </c>
      <c r="BU8" s="270"/>
      <c r="BV8" s="270" t="s">
        <v>23</v>
      </c>
      <c r="BW8" s="278" t="s">
        <v>89</v>
      </c>
    </row>
    <row r="9" spans="1:75" ht="13" customHeight="1" x14ac:dyDescent="0.15">
      <c r="A9" s="270">
        <v>1489</v>
      </c>
      <c r="B9" s="271">
        <v>42202</v>
      </c>
      <c r="C9" s="272" t="s">
        <v>1108</v>
      </c>
      <c r="D9" s="273" t="s">
        <v>169</v>
      </c>
      <c r="E9" s="270"/>
      <c r="F9" s="270" t="s">
        <v>1109</v>
      </c>
      <c r="G9" s="280">
        <v>42185</v>
      </c>
      <c r="H9" s="274" t="s">
        <v>1110</v>
      </c>
      <c r="I9" s="274" t="s">
        <v>1111</v>
      </c>
      <c r="J9" s="274"/>
      <c r="K9" s="270" t="s">
        <v>1119</v>
      </c>
      <c r="L9" s="270" t="s">
        <v>1120</v>
      </c>
      <c r="M9" s="275">
        <v>139.38181818181818</v>
      </c>
      <c r="N9" s="275">
        <v>24.854545454545452</v>
      </c>
      <c r="O9" s="270"/>
      <c r="P9" s="270"/>
      <c r="Q9" s="275" t="s">
        <v>1088</v>
      </c>
      <c r="R9" s="270"/>
      <c r="S9" s="273" t="s">
        <v>1088</v>
      </c>
      <c r="T9" s="270"/>
      <c r="U9" s="275" t="s">
        <v>1088</v>
      </c>
      <c r="V9" s="275" t="s">
        <v>1088</v>
      </c>
      <c r="W9" s="275" t="s">
        <v>1088</v>
      </c>
      <c r="X9" s="270"/>
      <c r="Y9" s="270"/>
      <c r="Z9" s="270"/>
      <c r="AA9" s="270"/>
      <c r="AB9" s="270"/>
      <c r="AC9" s="270"/>
      <c r="AD9" s="275" t="s">
        <v>1088</v>
      </c>
      <c r="AE9" s="275" t="s">
        <v>1088</v>
      </c>
      <c r="AF9" s="270"/>
      <c r="AG9" s="270"/>
      <c r="AH9" s="275" t="s">
        <v>1088</v>
      </c>
      <c r="AI9" s="270"/>
      <c r="AJ9" s="270"/>
      <c r="AK9" s="275" t="s">
        <v>1088</v>
      </c>
      <c r="AL9" s="270"/>
      <c r="AM9" s="275" t="s">
        <v>1088</v>
      </c>
      <c r="AN9" s="275" t="s">
        <v>1088</v>
      </c>
      <c r="AO9" s="270" t="s">
        <v>1115</v>
      </c>
      <c r="AP9" s="274" t="s">
        <v>1111</v>
      </c>
      <c r="AQ9" s="274"/>
      <c r="AR9" s="274"/>
      <c r="AS9" s="276"/>
      <c r="AT9" s="274">
        <v>11.6</v>
      </c>
      <c r="AU9" s="274" t="s">
        <v>1116</v>
      </c>
      <c r="AV9" s="270"/>
      <c r="AW9" s="274">
        <v>0</v>
      </c>
      <c r="AX9" s="274">
        <v>0</v>
      </c>
      <c r="AY9" s="274">
        <v>0</v>
      </c>
      <c r="AZ9" s="274">
        <v>0</v>
      </c>
      <c r="BA9" s="274">
        <v>0</v>
      </c>
      <c r="BB9" s="274">
        <v>0</v>
      </c>
      <c r="BC9" s="274">
        <v>0</v>
      </c>
      <c r="BD9" s="274">
        <v>0</v>
      </c>
      <c r="BE9" s="274">
        <v>0</v>
      </c>
      <c r="BF9" s="274">
        <v>0</v>
      </c>
      <c r="BG9" s="274">
        <v>0</v>
      </c>
      <c r="BH9" s="274">
        <v>0</v>
      </c>
      <c r="BI9" s="274"/>
      <c r="BJ9" s="274" t="s">
        <v>1111</v>
      </c>
      <c r="BK9" s="274"/>
      <c r="BL9" s="274" t="s">
        <v>1111</v>
      </c>
      <c r="BM9" s="274"/>
      <c r="BN9" s="274"/>
      <c r="BO9" s="274"/>
      <c r="BP9" s="274"/>
      <c r="BQ9" s="278"/>
      <c r="BR9" s="278"/>
      <c r="BS9" s="274"/>
      <c r="BT9" s="274" t="s">
        <v>1117</v>
      </c>
      <c r="BU9" s="270"/>
      <c r="BV9" s="282" t="s">
        <v>1217</v>
      </c>
      <c r="BW9" s="278" t="s">
        <v>184</v>
      </c>
    </row>
    <row r="10" spans="1:75" ht="13" customHeight="1" x14ac:dyDescent="0.15">
      <c r="A10" s="270">
        <v>10274</v>
      </c>
      <c r="B10" s="271">
        <v>42202</v>
      </c>
      <c r="C10" s="272" t="s">
        <v>1037</v>
      </c>
      <c r="D10" s="273" t="s">
        <v>169</v>
      </c>
      <c r="E10" s="270"/>
      <c r="F10" s="270" t="s">
        <v>1051</v>
      </c>
      <c r="G10" s="280">
        <v>42195</v>
      </c>
      <c r="H10" s="274" t="s">
        <v>1040</v>
      </c>
      <c r="I10" s="274" t="s">
        <v>1041</v>
      </c>
      <c r="J10" s="274"/>
      <c r="K10" s="270" t="s">
        <v>1122</v>
      </c>
      <c r="L10" s="270" t="s">
        <v>1123</v>
      </c>
      <c r="M10" s="275">
        <v>128</v>
      </c>
      <c r="N10" s="275">
        <v>28.518181818181816</v>
      </c>
      <c r="O10" s="270"/>
      <c r="P10" s="270"/>
      <c r="Q10" s="275" t="s">
        <v>1088</v>
      </c>
      <c r="R10" s="270"/>
      <c r="S10" s="273" t="s">
        <v>1088</v>
      </c>
      <c r="T10" s="270"/>
      <c r="U10" s="275" t="s">
        <v>1088</v>
      </c>
      <c r="V10" s="275" t="s">
        <v>1088</v>
      </c>
      <c r="W10" s="275" t="s">
        <v>1088</v>
      </c>
      <c r="X10" s="270"/>
      <c r="Y10" s="270"/>
      <c r="Z10" s="270"/>
      <c r="AA10" s="270"/>
      <c r="AB10" s="270"/>
      <c r="AC10" s="270"/>
      <c r="AD10" s="275" t="s">
        <v>1088</v>
      </c>
      <c r="AE10" s="275" t="s">
        <v>1088</v>
      </c>
      <c r="AF10" s="270"/>
      <c r="AG10" s="270"/>
      <c r="AH10" s="275" t="s">
        <v>1088</v>
      </c>
      <c r="AI10" s="270"/>
      <c r="AJ10" s="270"/>
      <c r="AK10" s="275" t="s">
        <v>1088</v>
      </c>
      <c r="AL10" s="270"/>
      <c r="AM10" s="275" t="s">
        <v>1088</v>
      </c>
      <c r="AN10" s="275" t="s">
        <v>1088</v>
      </c>
      <c r="AO10" s="270" t="s">
        <v>1054</v>
      </c>
      <c r="AP10" s="274" t="s">
        <v>1041</v>
      </c>
      <c r="AQ10" s="274"/>
      <c r="AR10" s="274"/>
      <c r="AS10" s="276"/>
      <c r="AT10" s="274">
        <v>12.5</v>
      </c>
      <c r="AU10" s="274" t="s">
        <v>1045</v>
      </c>
      <c r="AV10" s="270"/>
      <c r="AW10" s="274">
        <v>13</v>
      </c>
      <c r="AX10" s="274">
        <v>0</v>
      </c>
      <c r="AY10" s="274">
        <v>0</v>
      </c>
      <c r="AZ10" s="274">
        <v>0</v>
      </c>
      <c r="BA10" s="274">
        <v>0</v>
      </c>
      <c r="BB10" s="274">
        <v>0</v>
      </c>
      <c r="BC10" s="274">
        <v>0</v>
      </c>
      <c r="BD10" s="274">
        <v>0</v>
      </c>
      <c r="BE10" s="274">
        <v>0</v>
      </c>
      <c r="BF10" s="274">
        <v>0</v>
      </c>
      <c r="BG10" s="274">
        <v>0</v>
      </c>
      <c r="BH10" s="274">
        <v>0</v>
      </c>
      <c r="BI10" s="274"/>
      <c r="BJ10" s="274" t="s">
        <v>1041</v>
      </c>
      <c r="BK10" s="274">
        <v>12</v>
      </c>
      <c r="BL10" s="274" t="s">
        <v>1041</v>
      </c>
      <c r="BM10" s="274"/>
      <c r="BN10" s="274"/>
      <c r="BO10" s="274">
        <v>12</v>
      </c>
      <c r="BP10" s="274"/>
      <c r="BQ10" s="278"/>
      <c r="BR10" s="278"/>
      <c r="BS10" s="274"/>
      <c r="BT10" s="274" t="s">
        <v>1046</v>
      </c>
      <c r="BU10" s="270"/>
      <c r="BV10" s="282" t="s">
        <v>1218</v>
      </c>
      <c r="BW10" s="278" t="s">
        <v>130</v>
      </c>
    </row>
    <row r="11" spans="1:75" ht="13" customHeight="1" x14ac:dyDescent="0.15">
      <c r="A11" s="270">
        <v>5660</v>
      </c>
      <c r="B11" s="271">
        <v>42202</v>
      </c>
      <c r="C11" s="272" t="s">
        <v>1108</v>
      </c>
      <c r="D11" s="273" t="s">
        <v>169</v>
      </c>
      <c r="E11" s="270"/>
      <c r="F11" s="270" t="s">
        <v>1109</v>
      </c>
      <c r="G11" s="280">
        <v>41820</v>
      </c>
      <c r="H11" s="274" t="s">
        <v>1110</v>
      </c>
      <c r="I11" s="274" t="s">
        <v>1111</v>
      </c>
      <c r="J11" s="274"/>
      <c r="K11" s="270" t="s">
        <v>1125</v>
      </c>
      <c r="L11" s="270" t="s">
        <v>975</v>
      </c>
      <c r="M11" s="275">
        <v>207.05</v>
      </c>
      <c r="N11" s="275">
        <v>25.41</v>
      </c>
      <c r="O11" s="270"/>
      <c r="P11" s="270"/>
      <c r="Q11" s="275" t="s">
        <v>1088</v>
      </c>
      <c r="R11" s="270"/>
      <c r="S11" s="273" t="s">
        <v>1088</v>
      </c>
      <c r="T11" s="270"/>
      <c r="U11" s="275" t="s">
        <v>1088</v>
      </c>
      <c r="V11" s="275" t="s">
        <v>1088</v>
      </c>
      <c r="W11" s="275" t="s">
        <v>1088</v>
      </c>
      <c r="X11" s="270"/>
      <c r="Y11" s="270"/>
      <c r="Z11" s="270"/>
      <c r="AA11" s="270"/>
      <c r="AB11" s="270"/>
      <c r="AC11" s="270"/>
      <c r="AD11" s="275" t="s">
        <v>1088</v>
      </c>
      <c r="AE11" s="275" t="s">
        <v>1088</v>
      </c>
      <c r="AF11" s="270"/>
      <c r="AG11" s="270"/>
      <c r="AH11" s="275" t="s">
        <v>1088</v>
      </c>
      <c r="AI11" s="270"/>
      <c r="AJ11" s="270"/>
      <c r="AK11" s="275" t="s">
        <v>1088</v>
      </c>
      <c r="AL11" s="270"/>
      <c r="AM11" s="275" t="s">
        <v>1088</v>
      </c>
      <c r="AN11" s="275" t="s">
        <v>1088</v>
      </c>
      <c r="AO11" s="270" t="s">
        <v>1115</v>
      </c>
      <c r="AP11" s="274" t="s">
        <v>1111</v>
      </c>
      <c r="AQ11" s="274"/>
      <c r="AR11" s="274"/>
      <c r="AS11" s="276"/>
      <c r="AT11" s="274">
        <v>20</v>
      </c>
      <c r="AU11" s="274" t="s">
        <v>1111</v>
      </c>
      <c r="AV11" s="270"/>
      <c r="AW11" s="274">
        <v>0</v>
      </c>
      <c r="AX11" s="274">
        <v>0</v>
      </c>
      <c r="AY11" s="274">
        <v>0</v>
      </c>
      <c r="AZ11" s="274">
        <v>0</v>
      </c>
      <c r="BA11" s="274">
        <v>0</v>
      </c>
      <c r="BB11" s="274">
        <v>0</v>
      </c>
      <c r="BC11" s="274">
        <v>0</v>
      </c>
      <c r="BD11" s="274">
        <v>0</v>
      </c>
      <c r="BE11" s="274">
        <v>0</v>
      </c>
      <c r="BF11" s="274">
        <v>0</v>
      </c>
      <c r="BG11" s="274">
        <v>0</v>
      </c>
      <c r="BH11" s="274">
        <v>0</v>
      </c>
      <c r="BI11" s="274"/>
      <c r="BJ11" s="274" t="s">
        <v>1111</v>
      </c>
      <c r="BK11" s="274"/>
      <c r="BL11" s="274" t="s">
        <v>1111</v>
      </c>
      <c r="BM11" s="289"/>
      <c r="BN11" s="289"/>
      <c r="BO11" s="289"/>
      <c r="BP11" s="289"/>
      <c r="BQ11" s="278"/>
      <c r="BR11" s="278"/>
      <c r="BS11" s="274"/>
      <c r="BT11" s="274" t="s">
        <v>1117</v>
      </c>
      <c r="BU11" s="270" t="s">
        <v>976</v>
      </c>
      <c r="BV11" s="273" t="s">
        <v>23</v>
      </c>
      <c r="BW11" s="277" t="s">
        <v>89</v>
      </c>
    </row>
    <row r="12" spans="1:75" ht="13" customHeight="1" x14ac:dyDescent="0.15">
      <c r="A12" s="270">
        <v>4379</v>
      </c>
      <c r="B12" s="271">
        <v>42202</v>
      </c>
      <c r="C12" s="272" t="s">
        <v>78</v>
      </c>
      <c r="D12" s="273" t="s">
        <v>169</v>
      </c>
      <c r="E12" s="270"/>
      <c r="F12" s="270" t="s">
        <v>172</v>
      </c>
      <c r="G12" s="280">
        <v>42200</v>
      </c>
      <c r="H12" s="274" t="s">
        <v>90</v>
      </c>
      <c r="I12" s="274" t="s">
        <v>6</v>
      </c>
      <c r="J12" s="274"/>
      <c r="K12" s="270" t="s">
        <v>74</v>
      </c>
      <c r="L12" s="270" t="s">
        <v>1126</v>
      </c>
      <c r="M12" s="275">
        <v>135.63999999999999</v>
      </c>
      <c r="N12" s="275">
        <v>20.490909090909089</v>
      </c>
      <c r="O12" s="270" t="s">
        <v>957</v>
      </c>
      <c r="P12" s="270">
        <v>600</v>
      </c>
      <c r="Q12" s="275">
        <v>24.018181818181819</v>
      </c>
      <c r="R12" s="270"/>
      <c r="S12" s="273" t="s">
        <v>1088</v>
      </c>
      <c r="T12" s="270"/>
      <c r="U12" s="275" t="s">
        <v>1088</v>
      </c>
      <c r="V12" s="275" t="s">
        <v>1088</v>
      </c>
      <c r="W12" s="275" t="s">
        <v>1088</v>
      </c>
      <c r="X12" s="270"/>
      <c r="Y12" s="270"/>
      <c r="Z12" s="270"/>
      <c r="AA12" s="270"/>
      <c r="AB12" s="270"/>
      <c r="AC12" s="270"/>
      <c r="AD12" s="275" t="s">
        <v>1088</v>
      </c>
      <c r="AE12" s="275" t="s">
        <v>1088</v>
      </c>
      <c r="AF12" s="270"/>
      <c r="AG12" s="270"/>
      <c r="AH12" s="275" t="s">
        <v>1088</v>
      </c>
      <c r="AI12" s="270"/>
      <c r="AJ12" s="270"/>
      <c r="AK12" s="275" t="s">
        <v>1088</v>
      </c>
      <c r="AL12" s="270"/>
      <c r="AM12" s="275" t="s">
        <v>1088</v>
      </c>
      <c r="AN12" s="275" t="s">
        <v>1088</v>
      </c>
      <c r="AO12" s="270" t="s">
        <v>10</v>
      </c>
      <c r="AP12" s="274" t="s">
        <v>6</v>
      </c>
      <c r="AQ12" s="274"/>
      <c r="AR12" s="274"/>
      <c r="AS12" s="276"/>
      <c r="AT12" s="274">
        <v>7</v>
      </c>
      <c r="AU12" s="274" t="s">
        <v>6</v>
      </c>
      <c r="AV12" s="270"/>
      <c r="AW12" s="274">
        <v>0</v>
      </c>
      <c r="AX12" s="274">
        <v>0</v>
      </c>
      <c r="AY12" s="274">
        <v>0</v>
      </c>
      <c r="AZ12" s="274">
        <v>0</v>
      </c>
      <c r="BA12" s="274">
        <v>0</v>
      </c>
      <c r="BB12" s="274">
        <v>0</v>
      </c>
      <c r="BC12" s="274">
        <v>0</v>
      </c>
      <c r="BD12" s="274">
        <v>0</v>
      </c>
      <c r="BE12" s="274">
        <v>0</v>
      </c>
      <c r="BF12" s="274">
        <v>0</v>
      </c>
      <c r="BG12" s="274">
        <v>0</v>
      </c>
      <c r="BH12" s="274">
        <v>0</v>
      </c>
      <c r="BI12" s="274"/>
      <c r="BJ12" s="274" t="s">
        <v>6</v>
      </c>
      <c r="BK12" s="274"/>
      <c r="BL12" s="274" t="s">
        <v>6</v>
      </c>
      <c r="BM12" s="274"/>
      <c r="BN12" s="274"/>
      <c r="BO12" s="274"/>
      <c r="BP12" s="274"/>
      <c r="BQ12" s="277" t="s">
        <v>1127</v>
      </c>
      <c r="BR12" s="278" t="s">
        <v>97</v>
      </c>
      <c r="BS12" s="274">
        <v>50</v>
      </c>
      <c r="BT12" s="274" t="s">
        <v>113</v>
      </c>
      <c r="BU12" s="278"/>
      <c r="BV12" s="273" t="s">
        <v>23</v>
      </c>
      <c r="BW12" s="277" t="s">
        <v>184</v>
      </c>
    </row>
    <row r="13" spans="1:75" ht="13" customHeight="1" x14ac:dyDescent="0.15">
      <c r="A13" s="270">
        <v>10529</v>
      </c>
      <c r="B13" s="271">
        <v>42202</v>
      </c>
      <c r="C13" s="272" t="s">
        <v>1037</v>
      </c>
      <c r="D13" s="273" t="s">
        <v>169</v>
      </c>
      <c r="E13" s="270"/>
      <c r="F13" s="270" t="s">
        <v>1051</v>
      </c>
      <c r="G13" s="279">
        <v>42201</v>
      </c>
      <c r="H13" s="274" t="s">
        <v>1040</v>
      </c>
      <c r="I13" s="274" t="s">
        <v>1041</v>
      </c>
      <c r="J13" s="274"/>
      <c r="K13" s="270" t="s">
        <v>1055</v>
      </c>
      <c r="L13" s="270" t="s">
        <v>1128</v>
      </c>
      <c r="M13" s="275">
        <v>137.5</v>
      </c>
      <c r="N13" s="275">
        <v>27.763636363636362</v>
      </c>
      <c r="O13" s="270"/>
      <c r="P13" s="270"/>
      <c r="Q13" s="275" t="s">
        <v>1088</v>
      </c>
      <c r="R13" s="270"/>
      <c r="S13" s="273" t="s">
        <v>1088</v>
      </c>
      <c r="T13" s="270"/>
      <c r="U13" s="275" t="s">
        <v>1088</v>
      </c>
      <c r="V13" s="275" t="s">
        <v>1088</v>
      </c>
      <c r="W13" s="275" t="s">
        <v>1088</v>
      </c>
      <c r="X13" s="270"/>
      <c r="Y13" s="270"/>
      <c r="Z13" s="270"/>
      <c r="AA13" s="270"/>
      <c r="AB13" s="270"/>
      <c r="AC13" s="270"/>
      <c r="AD13" s="275" t="s">
        <v>1088</v>
      </c>
      <c r="AE13" s="275" t="s">
        <v>1088</v>
      </c>
      <c r="AF13" s="270"/>
      <c r="AG13" s="270"/>
      <c r="AH13" s="275" t="s">
        <v>1088</v>
      </c>
      <c r="AI13" s="270"/>
      <c r="AJ13" s="270"/>
      <c r="AK13" s="275" t="s">
        <v>1088</v>
      </c>
      <c r="AL13" s="270"/>
      <c r="AM13" s="275" t="s">
        <v>1088</v>
      </c>
      <c r="AN13" s="275" t="s">
        <v>1088</v>
      </c>
      <c r="AO13" s="270" t="s">
        <v>1054</v>
      </c>
      <c r="AP13" s="274" t="s">
        <v>1041</v>
      </c>
      <c r="AQ13" s="274"/>
      <c r="AR13" s="274"/>
      <c r="AS13" s="276"/>
      <c r="AT13" s="274">
        <v>8</v>
      </c>
      <c r="AU13" s="274" t="s">
        <v>1045</v>
      </c>
      <c r="AV13" s="270"/>
      <c r="AW13" s="274">
        <v>10</v>
      </c>
      <c r="AX13" s="274">
        <v>0</v>
      </c>
      <c r="AY13" s="274">
        <v>0</v>
      </c>
      <c r="AZ13" s="274">
        <v>0</v>
      </c>
      <c r="BA13" s="274">
        <v>0</v>
      </c>
      <c r="BB13" s="274">
        <v>0</v>
      </c>
      <c r="BC13" s="274">
        <v>0</v>
      </c>
      <c r="BD13" s="274">
        <v>0</v>
      </c>
      <c r="BE13" s="274">
        <v>0</v>
      </c>
      <c r="BF13" s="274">
        <v>0</v>
      </c>
      <c r="BG13" s="274">
        <v>0</v>
      </c>
      <c r="BH13" s="274">
        <v>0</v>
      </c>
      <c r="BI13" s="274"/>
      <c r="BJ13" s="274" t="s">
        <v>1041</v>
      </c>
      <c r="BK13" s="274">
        <v>12</v>
      </c>
      <c r="BL13" s="274" t="s">
        <v>1041</v>
      </c>
      <c r="BM13" s="274"/>
      <c r="BN13" s="274"/>
      <c r="BO13" s="274"/>
      <c r="BP13" s="274"/>
      <c r="BQ13" s="278"/>
      <c r="BR13" s="278"/>
      <c r="BS13" s="274"/>
      <c r="BT13" s="274" t="s">
        <v>1046</v>
      </c>
      <c r="BU13" s="273"/>
      <c r="BV13" s="273" t="s">
        <v>23</v>
      </c>
      <c r="BW13" s="273" t="s">
        <v>130</v>
      </c>
    </row>
    <row r="14" spans="1:75" ht="13" customHeight="1" x14ac:dyDescent="0.15">
      <c r="A14" s="270">
        <v>10345</v>
      </c>
      <c r="B14" s="271">
        <v>42202</v>
      </c>
      <c r="C14" s="272" t="s">
        <v>1108</v>
      </c>
      <c r="D14" s="273" t="s">
        <v>169</v>
      </c>
      <c r="E14" s="270"/>
      <c r="F14" s="270" t="s">
        <v>1109</v>
      </c>
      <c r="G14" s="280">
        <v>42187</v>
      </c>
      <c r="H14" s="274" t="s">
        <v>1110</v>
      </c>
      <c r="I14" s="274" t="s">
        <v>1111</v>
      </c>
      <c r="J14" s="274"/>
      <c r="K14" s="270" t="s">
        <v>1129</v>
      </c>
      <c r="L14" s="270" t="s">
        <v>1130</v>
      </c>
      <c r="M14" s="275">
        <v>140</v>
      </c>
      <c r="N14" s="275">
        <v>27.554545454545451</v>
      </c>
      <c r="O14" s="270"/>
      <c r="P14" s="270"/>
      <c r="Q14" s="275" t="s">
        <v>1088</v>
      </c>
      <c r="R14" s="270"/>
      <c r="S14" s="273" t="s">
        <v>1088</v>
      </c>
      <c r="T14" s="270"/>
      <c r="U14" s="275" t="s">
        <v>1088</v>
      </c>
      <c r="V14" s="275" t="s">
        <v>1088</v>
      </c>
      <c r="W14" s="275" t="s">
        <v>1088</v>
      </c>
      <c r="X14" s="270"/>
      <c r="Y14" s="270"/>
      <c r="Z14" s="270"/>
      <c r="AA14" s="270"/>
      <c r="AB14" s="270"/>
      <c r="AC14" s="270"/>
      <c r="AD14" s="275" t="s">
        <v>1088</v>
      </c>
      <c r="AE14" s="275" t="s">
        <v>1088</v>
      </c>
      <c r="AF14" s="270"/>
      <c r="AG14" s="270"/>
      <c r="AH14" s="275" t="s">
        <v>1088</v>
      </c>
      <c r="AI14" s="270"/>
      <c r="AJ14" s="270"/>
      <c r="AK14" s="275" t="s">
        <v>1088</v>
      </c>
      <c r="AL14" s="270"/>
      <c r="AM14" s="275" t="s">
        <v>1088</v>
      </c>
      <c r="AN14" s="275" t="s">
        <v>1088</v>
      </c>
      <c r="AO14" s="270" t="s">
        <v>1115</v>
      </c>
      <c r="AP14" s="274" t="s">
        <v>1111</v>
      </c>
      <c r="AQ14" s="274"/>
      <c r="AR14" s="274"/>
      <c r="AS14" s="276"/>
      <c r="AT14" s="274">
        <v>10.199999999999999</v>
      </c>
      <c r="AU14" s="274" t="s">
        <v>1116</v>
      </c>
      <c r="AV14" s="270"/>
      <c r="AW14" s="274">
        <v>12</v>
      </c>
      <c r="AX14" s="274">
        <v>0</v>
      </c>
      <c r="AY14" s="274">
        <v>0</v>
      </c>
      <c r="AZ14" s="274">
        <v>0</v>
      </c>
      <c r="BA14" s="274">
        <v>0</v>
      </c>
      <c r="BB14" s="274">
        <v>0</v>
      </c>
      <c r="BC14" s="274">
        <v>0</v>
      </c>
      <c r="BD14" s="274">
        <v>0</v>
      </c>
      <c r="BE14" s="274">
        <v>0</v>
      </c>
      <c r="BF14" s="274">
        <v>0</v>
      </c>
      <c r="BG14" s="274">
        <v>0</v>
      </c>
      <c r="BH14" s="274">
        <v>0</v>
      </c>
      <c r="BI14" s="274"/>
      <c r="BJ14" s="274" t="s">
        <v>1111</v>
      </c>
      <c r="BK14" s="274">
        <v>24</v>
      </c>
      <c r="BL14" s="274" t="s">
        <v>1111</v>
      </c>
      <c r="BM14" s="274"/>
      <c r="BN14" s="274"/>
      <c r="BO14" s="274"/>
      <c r="BP14" s="274"/>
      <c r="BQ14" s="278"/>
      <c r="BR14" s="278"/>
      <c r="BS14" s="274"/>
      <c r="BT14" s="274" t="s">
        <v>1117</v>
      </c>
      <c r="BU14" s="273" t="s">
        <v>1163</v>
      </c>
      <c r="BV14" s="282" t="s">
        <v>1219</v>
      </c>
      <c r="BW14" s="270" t="s">
        <v>130</v>
      </c>
    </row>
    <row r="15" spans="1:75" ht="13" customHeight="1" x14ac:dyDescent="0.15">
      <c r="A15" s="270">
        <v>10687</v>
      </c>
      <c r="B15" s="271">
        <v>42202</v>
      </c>
      <c r="C15" s="272" t="s">
        <v>1132</v>
      </c>
      <c r="D15" s="273" t="s">
        <v>169</v>
      </c>
      <c r="E15" s="270"/>
      <c r="F15" s="270" t="s">
        <v>1133</v>
      </c>
      <c r="G15" s="280">
        <v>42195</v>
      </c>
      <c r="H15" s="274" t="s">
        <v>1134</v>
      </c>
      <c r="I15" s="274" t="s">
        <v>1135</v>
      </c>
      <c r="J15" s="274"/>
      <c r="K15" s="270" t="s">
        <v>1136</v>
      </c>
      <c r="L15" s="273" t="s">
        <v>1137</v>
      </c>
      <c r="M15" s="275">
        <v>149.45454545454544</v>
      </c>
      <c r="N15" s="275">
        <v>26.790909090909089</v>
      </c>
      <c r="O15" s="270"/>
      <c r="P15" s="270"/>
      <c r="Q15" s="275" t="s">
        <v>1088</v>
      </c>
      <c r="R15" s="270"/>
      <c r="S15" s="273" t="s">
        <v>1088</v>
      </c>
      <c r="T15" s="270"/>
      <c r="U15" s="275" t="s">
        <v>1088</v>
      </c>
      <c r="V15" s="275" t="s">
        <v>1088</v>
      </c>
      <c r="W15" s="275" t="s">
        <v>1088</v>
      </c>
      <c r="X15" s="270"/>
      <c r="Y15" s="270"/>
      <c r="Z15" s="270"/>
      <c r="AA15" s="270"/>
      <c r="AB15" s="270"/>
      <c r="AC15" s="270"/>
      <c r="AD15" s="275" t="s">
        <v>1088</v>
      </c>
      <c r="AE15" s="275" t="s">
        <v>1088</v>
      </c>
      <c r="AF15" s="270"/>
      <c r="AG15" s="270"/>
      <c r="AH15" s="275" t="s">
        <v>1088</v>
      </c>
      <c r="AI15" s="270"/>
      <c r="AJ15" s="270"/>
      <c r="AK15" s="275" t="s">
        <v>1088</v>
      </c>
      <c r="AL15" s="270"/>
      <c r="AM15" s="275" t="s">
        <v>1088</v>
      </c>
      <c r="AN15" s="275" t="s">
        <v>1088</v>
      </c>
      <c r="AO15" s="270" t="s">
        <v>1138</v>
      </c>
      <c r="AP15" s="274" t="s">
        <v>1135</v>
      </c>
      <c r="AQ15" s="274"/>
      <c r="AR15" s="274"/>
      <c r="AS15" s="276"/>
      <c r="AT15" s="274">
        <v>10.199999999999999</v>
      </c>
      <c r="AU15" s="274" t="s">
        <v>1139</v>
      </c>
      <c r="AV15" s="270"/>
      <c r="AW15" s="274">
        <v>0</v>
      </c>
      <c r="AX15" s="274">
        <v>0</v>
      </c>
      <c r="AY15" s="274">
        <v>15</v>
      </c>
      <c r="AZ15" s="274">
        <v>0</v>
      </c>
      <c r="BA15" s="274">
        <v>0</v>
      </c>
      <c r="BB15" s="274">
        <v>0</v>
      </c>
      <c r="BC15" s="274">
        <v>0</v>
      </c>
      <c r="BD15" s="274">
        <v>0</v>
      </c>
      <c r="BE15" s="274">
        <v>0</v>
      </c>
      <c r="BF15" s="274">
        <v>0</v>
      </c>
      <c r="BG15" s="274">
        <v>0</v>
      </c>
      <c r="BH15" s="274">
        <v>0</v>
      </c>
      <c r="BI15" s="274"/>
      <c r="BJ15" s="274" t="s">
        <v>1135</v>
      </c>
      <c r="BK15" s="274"/>
      <c r="BL15" s="274" t="s">
        <v>1135</v>
      </c>
      <c r="BM15" s="274"/>
      <c r="BN15" s="274"/>
      <c r="BO15" s="274"/>
      <c r="BP15" s="274"/>
      <c r="BQ15" s="278"/>
      <c r="BR15" s="278"/>
      <c r="BS15" s="274"/>
      <c r="BT15" s="274" t="s">
        <v>1140</v>
      </c>
      <c r="BU15" s="270" t="s">
        <v>985</v>
      </c>
      <c r="BV15" s="282" t="s">
        <v>1220</v>
      </c>
      <c r="BW15" s="270" t="s">
        <v>130</v>
      </c>
    </row>
    <row r="16" spans="1:75" ht="13" customHeight="1" x14ac:dyDescent="0.15">
      <c r="A16" s="270">
        <v>1409</v>
      </c>
      <c r="B16" s="271">
        <v>42202</v>
      </c>
      <c r="C16" s="272" t="s">
        <v>1108</v>
      </c>
      <c r="D16" s="273" t="s">
        <v>169</v>
      </c>
      <c r="E16" s="270"/>
      <c r="F16" s="270" t="s">
        <v>1109</v>
      </c>
      <c r="G16" s="279">
        <v>42185</v>
      </c>
      <c r="H16" s="274" t="s">
        <v>1110</v>
      </c>
      <c r="I16" s="274" t="s">
        <v>1111</v>
      </c>
      <c r="J16" s="274"/>
      <c r="K16" s="270" t="s">
        <v>1143</v>
      </c>
      <c r="L16" s="270" t="s">
        <v>1144</v>
      </c>
      <c r="M16" s="275">
        <v>140</v>
      </c>
      <c r="N16" s="275">
        <v>27.554545454545451</v>
      </c>
      <c r="O16" s="273" t="s">
        <v>992</v>
      </c>
      <c r="P16" s="270">
        <v>1300</v>
      </c>
      <c r="Q16" s="275">
        <v>23.999999999999996</v>
      </c>
      <c r="R16" s="270"/>
      <c r="S16" s="273" t="s">
        <v>1088</v>
      </c>
      <c r="T16" s="270"/>
      <c r="U16" s="275" t="s">
        <v>1088</v>
      </c>
      <c r="V16" s="275" t="s">
        <v>1088</v>
      </c>
      <c r="W16" s="275" t="s">
        <v>1088</v>
      </c>
      <c r="X16" s="270"/>
      <c r="Y16" s="270"/>
      <c r="Z16" s="270"/>
      <c r="AA16" s="270"/>
      <c r="AB16" s="270"/>
      <c r="AC16" s="270"/>
      <c r="AD16" s="275" t="s">
        <v>1088</v>
      </c>
      <c r="AE16" s="275" t="s">
        <v>1088</v>
      </c>
      <c r="AF16" s="270"/>
      <c r="AG16" s="270"/>
      <c r="AH16" s="275" t="s">
        <v>1088</v>
      </c>
      <c r="AI16" s="270"/>
      <c r="AJ16" s="270"/>
      <c r="AK16" s="275" t="s">
        <v>1088</v>
      </c>
      <c r="AL16" s="270"/>
      <c r="AM16" s="275" t="s">
        <v>1088</v>
      </c>
      <c r="AN16" s="275" t="s">
        <v>1088</v>
      </c>
      <c r="AO16" s="270" t="s">
        <v>1115</v>
      </c>
      <c r="AP16" s="274" t="s">
        <v>1111</v>
      </c>
      <c r="AQ16" s="274"/>
      <c r="AR16" s="274"/>
      <c r="AS16" s="276"/>
      <c r="AT16" s="274">
        <v>11.1</v>
      </c>
      <c r="AU16" s="274" t="s">
        <v>1116</v>
      </c>
      <c r="AV16" s="270"/>
      <c r="AW16" s="274">
        <v>0</v>
      </c>
      <c r="AX16" s="274">
        <v>0</v>
      </c>
      <c r="AY16" s="274">
        <v>10</v>
      </c>
      <c r="AZ16" s="274">
        <v>0</v>
      </c>
      <c r="BA16" s="274">
        <v>0</v>
      </c>
      <c r="BB16" s="274">
        <v>0</v>
      </c>
      <c r="BC16" s="274">
        <v>0</v>
      </c>
      <c r="BD16" s="274">
        <v>0</v>
      </c>
      <c r="BE16" s="274">
        <v>0</v>
      </c>
      <c r="BF16" s="274">
        <v>0</v>
      </c>
      <c r="BG16" s="274">
        <v>0</v>
      </c>
      <c r="BH16" s="274">
        <v>0</v>
      </c>
      <c r="BI16" s="274"/>
      <c r="BJ16" s="274" t="s">
        <v>1111</v>
      </c>
      <c r="BK16" s="274"/>
      <c r="BL16" s="274" t="s">
        <v>1111</v>
      </c>
      <c r="BM16" s="274"/>
      <c r="BN16" s="274"/>
      <c r="BO16" s="274"/>
      <c r="BP16" s="274"/>
      <c r="BQ16" s="278"/>
      <c r="BR16" s="278"/>
      <c r="BS16" s="274"/>
      <c r="BT16" s="274" t="s">
        <v>1117</v>
      </c>
      <c r="BU16" s="273" t="s">
        <v>1163</v>
      </c>
      <c r="BV16" s="282" t="s">
        <v>1221</v>
      </c>
      <c r="BW16" s="273" t="s">
        <v>184</v>
      </c>
    </row>
    <row r="17" spans="1:75" ht="13" customHeight="1" x14ac:dyDescent="0.15">
      <c r="A17" s="270">
        <v>3609</v>
      </c>
      <c r="B17" s="271">
        <v>42202</v>
      </c>
      <c r="C17" s="272" t="s">
        <v>1081</v>
      </c>
      <c r="D17" s="273" t="s">
        <v>169</v>
      </c>
      <c r="E17" s="270"/>
      <c r="F17" s="270" t="s">
        <v>1083</v>
      </c>
      <c r="G17" s="280">
        <v>42185</v>
      </c>
      <c r="H17" s="274" t="s">
        <v>1084</v>
      </c>
      <c r="I17" s="274" t="s">
        <v>1085</v>
      </c>
      <c r="J17" s="274"/>
      <c r="K17" s="270" t="s">
        <v>1146</v>
      </c>
      <c r="L17" s="270" t="s">
        <v>1147</v>
      </c>
      <c r="M17" s="275">
        <v>136.99090909090907</v>
      </c>
      <c r="N17" s="275">
        <v>26.190909090909088</v>
      </c>
      <c r="O17" s="270"/>
      <c r="P17" s="270"/>
      <c r="Q17" s="275" t="s">
        <v>1088</v>
      </c>
      <c r="R17" s="270"/>
      <c r="S17" s="273" t="s">
        <v>1088</v>
      </c>
      <c r="T17" s="270"/>
      <c r="U17" s="275" t="s">
        <v>1088</v>
      </c>
      <c r="V17" s="275" t="s">
        <v>1088</v>
      </c>
      <c r="W17" s="275" t="s">
        <v>1088</v>
      </c>
      <c r="X17" s="270"/>
      <c r="Y17" s="270"/>
      <c r="Z17" s="270"/>
      <c r="AA17" s="270"/>
      <c r="AB17" s="270"/>
      <c r="AC17" s="270"/>
      <c r="AD17" s="275" t="s">
        <v>1088</v>
      </c>
      <c r="AE17" s="275" t="s">
        <v>1088</v>
      </c>
      <c r="AF17" s="270"/>
      <c r="AG17" s="270"/>
      <c r="AH17" s="275" t="s">
        <v>1088</v>
      </c>
      <c r="AI17" s="270"/>
      <c r="AJ17" s="270"/>
      <c r="AK17" s="275" t="s">
        <v>1088</v>
      </c>
      <c r="AL17" s="270"/>
      <c r="AM17" s="275" t="s">
        <v>1088</v>
      </c>
      <c r="AN17" s="275" t="s">
        <v>1088</v>
      </c>
      <c r="AO17" s="270" t="s">
        <v>1089</v>
      </c>
      <c r="AP17" s="274" t="s">
        <v>1085</v>
      </c>
      <c r="AQ17" s="274"/>
      <c r="AR17" s="274"/>
      <c r="AS17" s="276"/>
      <c r="AT17" s="274">
        <v>8</v>
      </c>
      <c r="AU17" s="274" t="s">
        <v>1085</v>
      </c>
      <c r="AV17" s="270"/>
      <c r="AW17" s="274">
        <v>0</v>
      </c>
      <c r="AX17" s="274">
        <v>0</v>
      </c>
      <c r="AY17" s="274">
        <v>0</v>
      </c>
      <c r="AZ17" s="274">
        <v>0</v>
      </c>
      <c r="BA17" s="274">
        <v>0</v>
      </c>
      <c r="BB17" s="274">
        <v>0</v>
      </c>
      <c r="BC17" s="274">
        <v>0</v>
      </c>
      <c r="BD17" s="274">
        <v>0</v>
      </c>
      <c r="BE17" s="274">
        <v>0</v>
      </c>
      <c r="BF17" s="274">
        <v>0</v>
      </c>
      <c r="BG17" s="274">
        <v>0</v>
      </c>
      <c r="BH17" s="274">
        <v>0</v>
      </c>
      <c r="BI17" s="274"/>
      <c r="BJ17" s="274" t="s">
        <v>1085</v>
      </c>
      <c r="BK17" s="274"/>
      <c r="BL17" s="274" t="s">
        <v>1085</v>
      </c>
      <c r="BM17" s="274"/>
      <c r="BN17" s="274"/>
      <c r="BO17" s="274"/>
      <c r="BP17" s="274"/>
      <c r="BQ17" s="270" t="s">
        <v>1148</v>
      </c>
      <c r="BR17" s="270" t="s">
        <v>1149</v>
      </c>
      <c r="BS17" s="274">
        <v>30</v>
      </c>
      <c r="BT17" s="274" t="s">
        <v>1092</v>
      </c>
      <c r="BU17" s="270"/>
      <c r="BV17" s="270" t="s">
        <v>1150</v>
      </c>
      <c r="BW17" s="273" t="s">
        <v>184</v>
      </c>
    </row>
    <row r="18" spans="1:75" ht="13" customHeight="1" x14ac:dyDescent="0.15">
      <c r="A18" s="270">
        <v>10380</v>
      </c>
      <c r="B18" s="271">
        <v>42202</v>
      </c>
      <c r="C18" s="272" t="s">
        <v>1037</v>
      </c>
      <c r="D18" s="273" t="s">
        <v>169</v>
      </c>
      <c r="E18" s="270"/>
      <c r="F18" s="270" t="s">
        <v>1051</v>
      </c>
      <c r="G18" s="280">
        <v>42171</v>
      </c>
      <c r="H18" s="274" t="s">
        <v>126</v>
      </c>
      <c r="I18" s="274" t="s">
        <v>971</v>
      </c>
      <c r="J18" s="274"/>
      <c r="K18" s="270" t="s">
        <v>168</v>
      </c>
      <c r="L18" s="270" t="s">
        <v>1152</v>
      </c>
      <c r="M18" s="275">
        <v>164</v>
      </c>
      <c r="N18" s="275">
        <v>25.454545454545453</v>
      </c>
      <c r="O18" s="270" t="s">
        <v>992</v>
      </c>
      <c r="P18" s="270">
        <v>1350</v>
      </c>
      <c r="Q18" s="275">
        <v>29.263636363636358</v>
      </c>
      <c r="R18" s="270"/>
      <c r="S18" s="273" t="s">
        <v>1088</v>
      </c>
      <c r="T18" s="270"/>
      <c r="U18" s="275" t="s">
        <v>1088</v>
      </c>
      <c r="V18" s="275" t="s">
        <v>1088</v>
      </c>
      <c r="W18" s="275" t="s">
        <v>1088</v>
      </c>
      <c r="X18" s="270"/>
      <c r="Y18" s="270"/>
      <c r="Z18" s="270"/>
      <c r="AA18" s="270"/>
      <c r="AB18" s="270"/>
      <c r="AC18" s="270"/>
      <c r="AD18" s="275" t="s">
        <v>1088</v>
      </c>
      <c r="AE18" s="275" t="s">
        <v>1088</v>
      </c>
      <c r="AF18" s="270"/>
      <c r="AG18" s="270"/>
      <c r="AH18" s="275" t="s">
        <v>1088</v>
      </c>
      <c r="AI18" s="270"/>
      <c r="AJ18" s="270"/>
      <c r="AK18" s="275" t="s">
        <v>1088</v>
      </c>
      <c r="AL18" s="270"/>
      <c r="AM18" s="275" t="s">
        <v>1088</v>
      </c>
      <c r="AN18" s="275" t="s">
        <v>1088</v>
      </c>
      <c r="AO18" s="270" t="s">
        <v>1054</v>
      </c>
      <c r="AP18" s="274" t="s">
        <v>1041</v>
      </c>
      <c r="AQ18" s="274"/>
      <c r="AR18" s="274"/>
      <c r="AS18" s="276"/>
      <c r="AT18" s="274">
        <v>6</v>
      </c>
      <c r="AU18" s="274" t="s">
        <v>1041</v>
      </c>
      <c r="AV18" s="270"/>
      <c r="AW18" s="274">
        <v>0</v>
      </c>
      <c r="AX18" s="274">
        <v>0</v>
      </c>
      <c r="AY18" s="274">
        <v>7</v>
      </c>
      <c r="AZ18" s="274">
        <v>0</v>
      </c>
      <c r="BA18" s="274">
        <v>0</v>
      </c>
      <c r="BB18" s="274">
        <v>0</v>
      </c>
      <c r="BC18" s="274">
        <v>0</v>
      </c>
      <c r="BD18" s="274">
        <v>0</v>
      </c>
      <c r="BE18" s="274">
        <v>0</v>
      </c>
      <c r="BF18" s="274">
        <v>0</v>
      </c>
      <c r="BG18" s="274">
        <v>0</v>
      </c>
      <c r="BH18" s="274">
        <v>0</v>
      </c>
      <c r="BI18" s="274"/>
      <c r="BJ18" s="274" t="s">
        <v>1041</v>
      </c>
      <c r="BK18" s="274"/>
      <c r="BL18" s="274" t="s">
        <v>1041</v>
      </c>
      <c r="BM18" s="274"/>
      <c r="BN18" s="274"/>
      <c r="BO18" s="274"/>
      <c r="BP18" s="274"/>
      <c r="BQ18" s="270"/>
      <c r="BR18" s="270"/>
      <c r="BS18" s="274"/>
      <c r="BT18" s="274" t="s">
        <v>1046</v>
      </c>
      <c r="BU18" s="273" t="s">
        <v>993</v>
      </c>
      <c r="BV18" s="273" t="s">
        <v>23</v>
      </c>
      <c r="BW18" s="277" t="s">
        <v>130</v>
      </c>
    </row>
    <row r="19" spans="1:75" ht="13" customHeight="1" x14ac:dyDescent="0.15">
      <c r="A19" s="270">
        <v>9682</v>
      </c>
      <c r="B19" s="271">
        <v>42202</v>
      </c>
      <c r="C19" s="272" t="s">
        <v>1037</v>
      </c>
      <c r="D19" s="273" t="s">
        <v>169</v>
      </c>
      <c r="E19" s="270"/>
      <c r="F19" s="270" t="s">
        <v>1051</v>
      </c>
      <c r="G19" s="280">
        <v>42188</v>
      </c>
      <c r="H19" s="274" t="s">
        <v>1041</v>
      </c>
      <c r="I19" s="274" t="s">
        <v>1154</v>
      </c>
      <c r="J19" s="274"/>
      <c r="K19" s="270" t="s">
        <v>994</v>
      </c>
      <c r="L19" s="273" t="s">
        <v>1155</v>
      </c>
      <c r="M19" s="275">
        <v>107.30909090909091</v>
      </c>
      <c r="N19" s="275">
        <v>28.981818181818177</v>
      </c>
      <c r="O19" s="270"/>
      <c r="P19" s="270"/>
      <c r="Q19" s="275" t="s">
        <v>1088</v>
      </c>
      <c r="R19" s="270"/>
      <c r="S19" s="273" t="s">
        <v>1088</v>
      </c>
      <c r="T19" s="270"/>
      <c r="U19" s="275" t="s">
        <v>1088</v>
      </c>
      <c r="V19" s="275" t="s">
        <v>1088</v>
      </c>
      <c r="W19" s="275" t="s">
        <v>1088</v>
      </c>
      <c r="X19" s="270"/>
      <c r="Y19" s="270"/>
      <c r="Z19" s="270"/>
      <c r="AA19" s="270"/>
      <c r="AB19" s="270"/>
      <c r="AC19" s="270"/>
      <c r="AD19" s="275" t="s">
        <v>1088</v>
      </c>
      <c r="AE19" s="275" t="s">
        <v>1088</v>
      </c>
      <c r="AF19" s="270"/>
      <c r="AG19" s="270"/>
      <c r="AH19" s="275" t="s">
        <v>1088</v>
      </c>
      <c r="AI19" s="270"/>
      <c r="AJ19" s="270"/>
      <c r="AK19" s="275" t="s">
        <v>1088</v>
      </c>
      <c r="AL19" s="270"/>
      <c r="AM19" s="275" t="s">
        <v>1088</v>
      </c>
      <c r="AN19" s="275" t="s">
        <v>1088</v>
      </c>
      <c r="AO19" s="270" t="s">
        <v>1054</v>
      </c>
      <c r="AP19" s="274" t="s">
        <v>1041</v>
      </c>
      <c r="AQ19" s="274"/>
      <c r="AR19" s="274"/>
      <c r="AS19" s="276"/>
      <c r="AT19" s="274"/>
      <c r="AU19" s="274" t="s">
        <v>1041</v>
      </c>
      <c r="AV19" s="270"/>
      <c r="AW19" s="274">
        <v>0</v>
      </c>
      <c r="AX19" s="274">
        <v>0</v>
      </c>
      <c r="AY19" s="274">
        <v>0</v>
      </c>
      <c r="AZ19" s="274">
        <v>0</v>
      </c>
      <c r="BA19" s="274">
        <v>0</v>
      </c>
      <c r="BB19" s="274">
        <v>0</v>
      </c>
      <c r="BC19" s="274">
        <v>0</v>
      </c>
      <c r="BD19" s="274">
        <v>0</v>
      </c>
      <c r="BE19" s="274">
        <v>0</v>
      </c>
      <c r="BF19" s="274">
        <v>0</v>
      </c>
      <c r="BG19" s="274">
        <v>0</v>
      </c>
      <c r="BH19" s="274">
        <v>0</v>
      </c>
      <c r="BI19" s="274"/>
      <c r="BJ19" s="274" t="s">
        <v>1041</v>
      </c>
      <c r="BK19" s="274"/>
      <c r="BL19" s="274" t="s">
        <v>1041</v>
      </c>
      <c r="BM19" s="274"/>
      <c r="BN19" s="274"/>
      <c r="BO19" s="274"/>
      <c r="BP19" s="274"/>
      <c r="BQ19" s="270"/>
      <c r="BR19" s="270"/>
      <c r="BS19" s="274"/>
      <c r="BT19" s="274" t="s">
        <v>1046</v>
      </c>
      <c r="BU19" s="270" t="s">
        <v>993</v>
      </c>
      <c r="BV19" s="270" t="s">
        <v>1222</v>
      </c>
      <c r="BW19" s="273" t="s">
        <v>184</v>
      </c>
    </row>
    <row r="20" spans="1:75" ht="13" customHeight="1" x14ac:dyDescent="0.15">
      <c r="A20" s="270">
        <v>9924</v>
      </c>
      <c r="B20" s="271">
        <v>42202</v>
      </c>
      <c r="C20" s="272" t="s">
        <v>1108</v>
      </c>
      <c r="D20" s="273" t="s">
        <v>169</v>
      </c>
      <c r="E20" s="270"/>
      <c r="F20" s="270" t="s">
        <v>1109</v>
      </c>
      <c r="G20" s="280">
        <v>42185</v>
      </c>
      <c r="H20" s="274" t="s">
        <v>1110</v>
      </c>
      <c r="I20" s="274" t="s">
        <v>1111</v>
      </c>
      <c r="J20" s="274"/>
      <c r="K20" s="273" t="s">
        <v>1161</v>
      </c>
      <c r="L20" s="270" t="s">
        <v>1120</v>
      </c>
      <c r="M20" s="275">
        <v>118</v>
      </c>
      <c r="N20" s="275">
        <v>29.309090909090909</v>
      </c>
      <c r="O20" s="270"/>
      <c r="P20" s="270"/>
      <c r="Q20" s="275" t="s">
        <v>1088</v>
      </c>
      <c r="R20" s="270"/>
      <c r="S20" s="273" t="s">
        <v>1088</v>
      </c>
      <c r="T20" s="270"/>
      <c r="U20" s="275" t="s">
        <v>1088</v>
      </c>
      <c r="V20" s="275" t="s">
        <v>1088</v>
      </c>
      <c r="W20" s="275" t="s">
        <v>1088</v>
      </c>
      <c r="X20" s="270"/>
      <c r="Y20" s="270"/>
      <c r="Z20" s="270"/>
      <c r="AA20" s="270"/>
      <c r="AB20" s="270"/>
      <c r="AC20" s="270"/>
      <c r="AD20" s="275" t="s">
        <v>1088</v>
      </c>
      <c r="AE20" s="275" t="s">
        <v>1088</v>
      </c>
      <c r="AF20" s="270"/>
      <c r="AG20" s="270"/>
      <c r="AH20" s="275" t="s">
        <v>1088</v>
      </c>
      <c r="AI20" s="270"/>
      <c r="AJ20" s="270"/>
      <c r="AK20" s="275" t="s">
        <v>1088</v>
      </c>
      <c r="AL20" s="270"/>
      <c r="AM20" s="275" t="s">
        <v>1088</v>
      </c>
      <c r="AN20" s="275" t="s">
        <v>1088</v>
      </c>
      <c r="AO20" s="270" t="s">
        <v>1115</v>
      </c>
      <c r="AP20" s="274" t="s">
        <v>1111</v>
      </c>
      <c r="AQ20" s="274"/>
      <c r="AR20" s="274"/>
      <c r="AS20" s="276"/>
      <c r="AT20" s="274">
        <v>15</v>
      </c>
      <c r="AU20" s="274" t="s">
        <v>1162</v>
      </c>
      <c r="AV20" s="270"/>
      <c r="AW20" s="274">
        <v>0</v>
      </c>
      <c r="AX20" s="274">
        <v>0</v>
      </c>
      <c r="AY20" s="274">
        <v>0</v>
      </c>
      <c r="AZ20" s="274">
        <v>0</v>
      </c>
      <c r="BA20" s="274">
        <v>0</v>
      </c>
      <c r="BB20" s="274">
        <v>0</v>
      </c>
      <c r="BC20" s="274">
        <v>0</v>
      </c>
      <c r="BD20" s="274">
        <v>0</v>
      </c>
      <c r="BE20" s="274">
        <v>0</v>
      </c>
      <c r="BF20" s="274">
        <v>0</v>
      </c>
      <c r="BG20" s="274">
        <v>0</v>
      </c>
      <c r="BH20" s="274">
        <v>0</v>
      </c>
      <c r="BI20" s="274"/>
      <c r="BJ20" s="274" t="s">
        <v>1111</v>
      </c>
      <c r="BK20" s="274"/>
      <c r="BL20" s="274" t="s">
        <v>1111</v>
      </c>
      <c r="BM20" s="274">
        <v>120</v>
      </c>
      <c r="BN20" s="274"/>
      <c r="BO20" s="274"/>
      <c r="BP20" s="274"/>
      <c r="BQ20" s="278"/>
      <c r="BR20" s="278"/>
      <c r="BS20" s="274"/>
      <c r="BT20" s="274" t="s">
        <v>1117</v>
      </c>
      <c r="BU20" s="273" t="s">
        <v>1163</v>
      </c>
      <c r="BV20" s="273" t="s">
        <v>1223</v>
      </c>
      <c r="BW20" s="273" t="s">
        <v>184</v>
      </c>
    </row>
    <row r="21" spans="1:75" ht="13" customHeight="1" x14ac:dyDescent="0.15">
      <c r="A21" s="270">
        <v>9908</v>
      </c>
      <c r="B21" s="271">
        <v>42202</v>
      </c>
      <c r="C21" s="272" t="s">
        <v>1108</v>
      </c>
      <c r="D21" s="273" t="s">
        <v>169</v>
      </c>
      <c r="E21" s="270"/>
      <c r="F21" s="270" t="s">
        <v>1109</v>
      </c>
      <c r="G21" s="280">
        <v>42066</v>
      </c>
      <c r="H21" s="274" t="s">
        <v>1110</v>
      </c>
      <c r="I21" s="274" t="s">
        <v>1111</v>
      </c>
      <c r="J21" s="274"/>
      <c r="K21" s="273" t="s">
        <v>1175</v>
      </c>
      <c r="L21" s="270" t="s">
        <v>1120</v>
      </c>
      <c r="M21" s="275">
        <v>129.19999999999999</v>
      </c>
      <c r="N21" s="275">
        <v>21.4</v>
      </c>
      <c r="O21" s="270"/>
      <c r="P21" s="270"/>
      <c r="Q21" s="275" t="s">
        <v>1088</v>
      </c>
      <c r="R21" s="270"/>
      <c r="S21" s="273" t="s">
        <v>1088</v>
      </c>
      <c r="T21" s="270"/>
      <c r="U21" s="275" t="s">
        <v>1088</v>
      </c>
      <c r="V21" s="275" t="s">
        <v>1088</v>
      </c>
      <c r="W21" s="275" t="s">
        <v>1088</v>
      </c>
      <c r="X21" s="270"/>
      <c r="Y21" s="270"/>
      <c r="Z21" s="270"/>
      <c r="AA21" s="270"/>
      <c r="AB21" s="270"/>
      <c r="AC21" s="270"/>
      <c r="AD21" s="275" t="s">
        <v>1088</v>
      </c>
      <c r="AE21" s="275" t="s">
        <v>1088</v>
      </c>
      <c r="AF21" s="270"/>
      <c r="AG21" s="270"/>
      <c r="AH21" s="275" t="s">
        <v>1088</v>
      </c>
      <c r="AI21" s="270"/>
      <c r="AJ21" s="270"/>
      <c r="AK21" s="275" t="s">
        <v>1088</v>
      </c>
      <c r="AL21" s="270"/>
      <c r="AM21" s="275" t="s">
        <v>1088</v>
      </c>
      <c r="AN21" s="275" t="s">
        <v>1088</v>
      </c>
      <c r="AO21" s="270" t="s">
        <v>1115</v>
      </c>
      <c r="AP21" s="274" t="s">
        <v>1111</v>
      </c>
      <c r="AQ21" s="274"/>
      <c r="AR21" s="274"/>
      <c r="AS21" s="276"/>
      <c r="AT21" s="274">
        <v>8</v>
      </c>
      <c r="AU21" s="274" t="s">
        <v>1162</v>
      </c>
      <c r="AV21" s="270"/>
      <c r="AW21" s="274">
        <v>0</v>
      </c>
      <c r="AX21" s="274">
        <v>0</v>
      </c>
      <c r="AY21" s="274">
        <v>0</v>
      </c>
      <c r="AZ21" s="274">
        <v>0</v>
      </c>
      <c r="BA21" s="274">
        <v>0</v>
      </c>
      <c r="BB21" s="274">
        <v>0</v>
      </c>
      <c r="BC21" s="274">
        <v>0</v>
      </c>
      <c r="BD21" s="274">
        <v>0</v>
      </c>
      <c r="BE21" s="274">
        <v>0</v>
      </c>
      <c r="BF21" s="274">
        <v>0</v>
      </c>
      <c r="BG21" s="274">
        <v>0</v>
      </c>
      <c r="BH21" s="274">
        <v>0</v>
      </c>
      <c r="BI21" s="274"/>
      <c r="BJ21" s="274" t="s">
        <v>1111</v>
      </c>
      <c r="BK21" s="274"/>
      <c r="BL21" s="274" t="s">
        <v>1111</v>
      </c>
      <c r="BM21" s="274"/>
      <c r="BN21" s="274"/>
      <c r="BO21" s="274"/>
      <c r="BP21" s="274"/>
      <c r="BQ21" s="278"/>
      <c r="BR21" s="278"/>
      <c r="BS21" s="274"/>
      <c r="BT21" s="274" t="s">
        <v>1117</v>
      </c>
      <c r="BU21" s="273" t="s">
        <v>1163</v>
      </c>
      <c r="BV21" s="273" t="s">
        <v>23</v>
      </c>
      <c r="BW21" s="273" t="s">
        <v>89</v>
      </c>
    </row>
    <row r="22" spans="1:75" ht="13" customHeight="1" x14ac:dyDescent="0.15">
      <c r="A22" s="270">
        <v>10034</v>
      </c>
      <c r="B22" s="271">
        <v>42202</v>
      </c>
      <c r="C22" s="272" t="s">
        <v>1165</v>
      </c>
      <c r="D22" s="273" t="s">
        <v>169</v>
      </c>
      <c r="E22" s="270"/>
      <c r="F22" s="270" t="s">
        <v>1166</v>
      </c>
      <c r="G22" s="280">
        <v>42184</v>
      </c>
      <c r="H22" s="281" t="s">
        <v>971</v>
      </c>
      <c r="I22" s="281" t="s">
        <v>1167</v>
      </c>
      <c r="J22" s="274"/>
      <c r="K22" s="273" t="s">
        <v>1168</v>
      </c>
      <c r="L22" s="273" t="s">
        <v>1169</v>
      </c>
      <c r="M22" s="275">
        <v>116.23636363636362</v>
      </c>
      <c r="N22" s="275">
        <v>22.709090909090907</v>
      </c>
      <c r="O22" s="270"/>
      <c r="P22" s="270"/>
      <c r="Q22" s="275" t="s">
        <v>1088</v>
      </c>
      <c r="R22" s="270"/>
      <c r="S22" s="273" t="s">
        <v>1088</v>
      </c>
      <c r="T22" s="270"/>
      <c r="U22" s="275" t="s">
        <v>1088</v>
      </c>
      <c r="V22" s="275" t="s">
        <v>1088</v>
      </c>
      <c r="W22" s="275" t="s">
        <v>1088</v>
      </c>
      <c r="X22" s="270"/>
      <c r="Y22" s="270"/>
      <c r="Z22" s="270"/>
      <c r="AA22" s="270"/>
      <c r="AB22" s="270"/>
      <c r="AC22" s="270"/>
      <c r="AD22" s="275" t="s">
        <v>1088</v>
      </c>
      <c r="AE22" s="275" t="s">
        <v>1088</v>
      </c>
      <c r="AF22" s="270"/>
      <c r="AG22" s="270"/>
      <c r="AH22" s="275" t="s">
        <v>1088</v>
      </c>
      <c r="AI22" s="270"/>
      <c r="AJ22" s="270"/>
      <c r="AK22" s="275" t="s">
        <v>1088</v>
      </c>
      <c r="AL22" s="270"/>
      <c r="AM22" s="275" t="s">
        <v>1088</v>
      </c>
      <c r="AN22" s="275" t="s">
        <v>1088</v>
      </c>
      <c r="AO22" s="270" t="s">
        <v>1170</v>
      </c>
      <c r="AP22" s="274" t="s">
        <v>1171</v>
      </c>
      <c r="AQ22" s="274"/>
      <c r="AR22" s="274"/>
      <c r="AS22" s="276"/>
      <c r="AT22" s="274"/>
      <c r="AU22" s="274" t="s">
        <v>1171</v>
      </c>
      <c r="AV22" s="270"/>
      <c r="AW22" s="274">
        <v>0</v>
      </c>
      <c r="AX22" s="274">
        <v>0</v>
      </c>
      <c r="AY22" s="274">
        <v>0</v>
      </c>
      <c r="AZ22" s="274">
        <v>0</v>
      </c>
      <c r="BA22" s="274">
        <v>0</v>
      </c>
      <c r="BB22" s="274">
        <v>0</v>
      </c>
      <c r="BC22" s="274">
        <v>0</v>
      </c>
      <c r="BD22" s="274">
        <v>0</v>
      </c>
      <c r="BE22" s="274">
        <v>0</v>
      </c>
      <c r="BF22" s="274">
        <v>0</v>
      </c>
      <c r="BG22" s="274">
        <v>0</v>
      </c>
      <c r="BH22" s="274">
        <v>0</v>
      </c>
      <c r="BI22" s="274"/>
      <c r="BJ22" s="274" t="s">
        <v>1171</v>
      </c>
      <c r="BK22" s="274"/>
      <c r="BL22" s="274" t="s">
        <v>1171</v>
      </c>
      <c r="BM22" s="274">
        <v>39</v>
      </c>
      <c r="BN22" s="274"/>
      <c r="BO22" s="274"/>
      <c r="BP22" s="274"/>
      <c r="BQ22" s="270"/>
      <c r="BR22" s="270"/>
      <c r="BS22" s="274"/>
      <c r="BT22" s="274" t="s">
        <v>1172</v>
      </c>
      <c r="BU22" s="273" t="s">
        <v>1173</v>
      </c>
      <c r="BV22" s="273" t="s">
        <v>1224</v>
      </c>
      <c r="BW22" s="277" t="s">
        <v>184</v>
      </c>
    </row>
    <row r="23" spans="1:75" ht="13" customHeight="1" x14ac:dyDescent="0.15">
      <c r="A23" s="270">
        <v>5191</v>
      </c>
      <c r="B23" s="271">
        <v>42202</v>
      </c>
      <c r="C23" s="272" t="s">
        <v>1037</v>
      </c>
      <c r="D23" s="273" t="s">
        <v>169</v>
      </c>
      <c r="E23" s="270"/>
      <c r="F23" s="270" t="s">
        <v>1051</v>
      </c>
      <c r="G23" s="280">
        <v>42185</v>
      </c>
      <c r="H23" s="274" t="s">
        <v>1040</v>
      </c>
      <c r="I23" s="274" t="s">
        <v>1041</v>
      </c>
      <c r="J23" s="274"/>
      <c r="K23" s="270" t="s">
        <v>1225</v>
      </c>
      <c r="L23" s="270" t="s">
        <v>1226</v>
      </c>
      <c r="M23" s="275">
        <v>149</v>
      </c>
      <c r="N23" s="275">
        <v>25.199999999999996</v>
      </c>
      <c r="O23" s="270"/>
      <c r="P23" s="270"/>
      <c r="Q23" s="275" t="s">
        <v>1088</v>
      </c>
      <c r="R23" s="270"/>
      <c r="S23" s="273" t="s">
        <v>1088</v>
      </c>
      <c r="T23" s="270"/>
      <c r="U23" s="275" t="s">
        <v>1088</v>
      </c>
      <c r="V23" s="275" t="s">
        <v>1088</v>
      </c>
      <c r="W23" s="275" t="s">
        <v>1088</v>
      </c>
      <c r="X23" s="270"/>
      <c r="Y23" s="270"/>
      <c r="Z23" s="270"/>
      <c r="AA23" s="270"/>
      <c r="AB23" s="270"/>
      <c r="AC23" s="270"/>
      <c r="AD23" s="275" t="s">
        <v>1088</v>
      </c>
      <c r="AE23" s="275" t="s">
        <v>1088</v>
      </c>
      <c r="AF23" s="270"/>
      <c r="AG23" s="270"/>
      <c r="AH23" s="275" t="s">
        <v>1088</v>
      </c>
      <c r="AI23" s="270"/>
      <c r="AJ23" s="270"/>
      <c r="AK23" s="275" t="s">
        <v>1088</v>
      </c>
      <c r="AL23" s="270"/>
      <c r="AM23" s="275" t="s">
        <v>1088</v>
      </c>
      <c r="AN23" s="275" t="s">
        <v>1088</v>
      </c>
      <c r="AO23" s="270" t="s">
        <v>1054</v>
      </c>
      <c r="AP23" s="274" t="s">
        <v>1041</v>
      </c>
      <c r="AQ23" s="274"/>
      <c r="AR23" s="274"/>
      <c r="AS23" s="276"/>
      <c r="AT23" s="274">
        <v>9</v>
      </c>
      <c r="AU23" s="274" t="s">
        <v>1045</v>
      </c>
      <c r="AV23" s="270"/>
      <c r="AW23" s="274">
        <v>0</v>
      </c>
      <c r="AX23" s="274">
        <v>0</v>
      </c>
      <c r="AY23" s="274">
        <v>0</v>
      </c>
      <c r="AZ23" s="274">
        <v>3</v>
      </c>
      <c r="BA23" s="274">
        <v>0</v>
      </c>
      <c r="BB23" s="274">
        <v>0</v>
      </c>
      <c r="BC23" s="274">
        <v>0</v>
      </c>
      <c r="BD23" s="274">
        <v>0</v>
      </c>
      <c r="BE23" s="274">
        <v>0</v>
      </c>
      <c r="BF23" s="274">
        <v>0</v>
      </c>
      <c r="BG23" s="274">
        <v>0</v>
      </c>
      <c r="BH23" s="274">
        <v>0</v>
      </c>
      <c r="BI23" s="274"/>
      <c r="BJ23" s="274" t="s">
        <v>1041</v>
      </c>
      <c r="BK23" s="274">
        <v>12</v>
      </c>
      <c r="BL23" s="274" t="s">
        <v>1041</v>
      </c>
      <c r="BM23" s="274"/>
      <c r="BN23" s="274"/>
      <c r="BO23" s="274"/>
      <c r="BP23" s="274"/>
      <c r="BQ23" s="278"/>
      <c r="BR23" s="278"/>
      <c r="BS23" s="274"/>
      <c r="BT23" s="274" t="s">
        <v>1046</v>
      </c>
      <c r="BU23" s="270" t="s">
        <v>993</v>
      </c>
      <c r="BV23" s="270" t="s">
        <v>1227</v>
      </c>
      <c r="BW23" s="278" t="s">
        <v>184</v>
      </c>
    </row>
    <row r="24" spans="1:75" ht="13" customHeight="1" x14ac:dyDescent="0.15">
      <c r="A24" s="270">
        <v>10015</v>
      </c>
      <c r="B24" s="271">
        <v>42203</v>
      </c>
      <c r="C24" s="272" t="s">
        <v>1081</v>
      </c>
      <c r="D24" s="273" t="s">
        <v>169</v>
      </c>
      <c r="E24" s="270"/>
      <c r="F24" s="270" t="s">
        <v>1176</v>
      </c>
      <c r="G24" s="271">
        <v>42187</v>
      </c>
      <c r="H24" s="274" t="s">
        <v>1084</v>
      </c>
      <c r="I24" s="274" t="s">
        <v>1085</v>
      </c>
      <c r="J24" s="274"/>
      <c r="K24" s="270" t="s">
        <v>1086</v>
      </c>
      <c r="L24" s="273" t="s">
        <v>1087</v>
      </c>
      <c r="M24" s="275">
        <v>198.63636363636363</v>
      </c>
      <c r="N24" s="275">
        <v>24.09090909090909</v>
      </c>
      <c r="O24" s="270"/>
      <c r="P24" s="270"/>
      <c r="Q24" s="275" t="s">
        <v>1088</v>
      </c>
      <c r="R24" s="270"/>
      <c r="S24" s="273" t="s">
        <v>1088</v>
      </c>
      <c r="T24" s="270"/>
      <c r="U24" s="275" t="s">
        <v>1088</v>
      </c>
      <c r="V24" s="275" t="s">
        <v>1088</v>
      </c>
      <c r="W24" s="275" t="s">
        <v>1088</v>
      </c>
      <c r="X24" s="270"/>
      <c r="Y24" s="270"/>
      <c r="Z24" s="270"/>
      <c r="AA24" s="270"/>
      <c r="AB24" s="270"/>
      <c r="AC24" s="270"/>
      <c r="AD24" s="275" t="s">
        <v>1088</v>
      </c>
      <c r="AE24" s="275">
        <v>15.454545454545453</v>
      </c>
      <c r="AF24" s="270"/>
      <c r="AG24" s="270"/>
      <c r="AH24" s="275" t="s">
        <v>1088</v>
      </c>
      <c r="AI24" s="270"/>
      <c r="AJ24" s="270"/>
      <c r="AK24" s="275" t="s">
        <v>1088</v>
      </c>
      <c r="AL24" s="270"/>
      <c r="AM24" s="275" t="s">
        <v>1088</v>
      </c>
      <c r="AN24" s="275" t="s">
        <v>1088</v>
      </c>
      <c r="AO24" s="270" t="s">
        <v>1177</v>
      </c>
      <c r="AP24" s="274" t="s">
        <v>1085</v>
      </c>
      <c r="AQ24" s="274"/>
      <c r="AR24" s="274"/>
      <c r="AS24" s="276"/>
      <c r="AT24" s="274">
        <v>11</v>
      </c>
      <c r="AU24" s="274" t="s">
        <v>1090</v>
      </c>
      <c r="AV24" s="270"/>
      <c r="AW24" s="274">
        <v>0</v>
      </c>
      <c r="AX24" s="274">
        <v>0</v>
      </c>
      <c r="AY24" s="274">
        <v>0</v>
      </c>
      <c r="AZ24" s="274">
        <v>0</v>
      </c>
      <c r="BA24" s="274">
        <v>0</v>
      </c>
      <c r="BB24" s="274">
        <v>0</v>
      </c>
      <c r="BC24" s="274">
        <v>0</v>
      </c>
      <c r="BD24" s="274">
        <v>0</v>
      </c>
      <c r="BE24" s="274">
        <v>0</v>
      </c>
      <c r="BF24" s="274">
        <v>0</v>
      </c>
      <c r="BG24" s="274">
        <v>0</v>
      </c>
      <c r="BH24" s="274">
        <v>0</v>
      </c>
      <c r="BI24" s="274"/>
      <c r="BJ24" s="274" t="s">
        <v>1085</v>
      </c>
      <c r="BK24" s="274"/>
      <c r="BL24" s="274" t="s">
        <v>1085</v>
      </c>
      <c r="BM24" s="274"/>
      <c r="BN24" s="274"/>
      <c r="BO24" s="274"/>
      <c r="BP24" s="274"/>
      <c r="BQ24" s="273" t="s">
        <v>1091</v>
      </c>
      <c r="BR24" s="273" t="s">
        <v>656</v>
      </c>
      <c r="BS24" s="274">
        <v>165</v>
      </c>
      <c r="BT24" s="274" t="s">
        <v>1092</v>
      </c>
      <c r="BU24" s="277" t="s">
        <v>1093</v>
      </c>
      <c r="BV24" s="270" t="s">
        <v>23</v>
      </c>
      <c r="BW24" s="278" t="s">
        <v>184</v>
      </c>
    </row>
    <row r="25" spans="1:75" ht="13" customHeight="1" x14ac:dyDescent="0.15">
      <c r="A25" s="270">
        <v>10427</v>
      </c>
      <c r="B25" s="271">
        <v>42202</v>
      </c>
      <c r="C25" s="272" t="s">
        <v>1037</v>
      </c>
      <c r="D25" s="273" t="s">
        <v>169</v>
      </c>
      <c r="E25" s="270"/>
      <c r="F25" s="270" t="s">
        <v>1039</v>
      </c>
      <c r="G25" s="271">
        <v>42187</v>
      </c>
      <c r="H25" s="274" t="s">
        <v>1040</v>
      </c>
      <c r="I25" s="274" t="s">
        <v>1041</v>
      </c>
      <c r="J25" s="274"/>
      <c r="K25" s="270" t="s">
        <v>1042</v>
      </c>
      <c r="L25" s="270" t="s">
        <v>1095</v>
      </c>
      <c r="M25" s="275">
        <v>153</v>
      </c>
      <c r="N25" s="275">
        <v>27.554545454545451</v>
      </c>
      <c r="O25" s="270"/>
      <c r="P25" s="270"/>
      <c r="Q25" s="275" t="s">
        <v>1088</v>
      </c>
      <c r="R25" s="270"/>
      <c r="S25" s="273" t="s">
        <v>1088</v>
      </c>
      <c r="T25" s="270"/>
      <c r="U25" s="275" t="s">
        <v>1088</v>
      </c>
      <c r="V25" s="275" t="s">
        <v>1088</v>
      </c>
      <c r="W25" s="275" t="s">
        <v>1088</v>
      </c>
      <c r="X25" s="270"/>
      <c r="Y25" s="270"/>
      <c r="Z25" s="270"/>
      <c r="AA25" s="270"/>
      <c r="AB25" s="270"/>
      <c r="AC25" s="270"/>
      <c r="AD25" s="275" t="s">
        <v>1088</v>
      </c>
      <c r="AE25" s="275">
        <v>15.972727272727271</v>
      </c>
      <c r="AF25" s="270"/>
      <c r="AG25" s="270"/>
      <c r="AH25" s="275" t="s">
        <v>1088</v>
      </c>
      <c r="AI25" s="270"/>
      <c r="AJ25" s="270"/>
      <c r="AK25" s="275" t="s">
        <v>1088</v>
      </c>
      <c r="AL25" s="270"/>
      <c r="AM25" s="275" t="s">
        <v>1088</v>
      </c>
      <c r="AN25" s="275" t="s">
        <v>1088</v>
      </c>
      <c r="AO25" s="270" t="s">
        <v>1044</v>
      </c>
      <c r="AP25" s="274" t="s">
        <v>1041</v>
      </c>
      <c r="AQ25" s="274"/>
      <c r="AR25" s="274"/>
      <c r="AS25" s="276"/>
      <c r="AT25" s="274">
        <v>10.199999999999999</v>
      </c>
      <c r="AU25" s="274" t="s">
        <v>1045</v>
      </c>
      <c r="AV25" s="270"/>
      <c r="AW25" s="274">
        <v>7</v>
      </c>
      <c r="AX25" s="274">
        <v>0</v>
      </c>
      <c r="AY25" s="274">
        <v>0</v>
      </c>
      <c r="AZ25" s="274">
        <v>0</v>
      </c>
      <c r="BA25" s="274">
        <v>0</v>
      </c>
      <c r="BB25" s="274">
        <v>0</v>
      </c>
      <c r="BC25" s="274">
        <v>0</v>
      </c>
      <c r="BD25" s="274">
        <v>0</v>
      </c>
      <c r="BE25" s="274">
        <v>0</v>
      </c>
      <c r="BF25" s="274">
        <v>0</v>
      </c>
      <c r="BG25" s="274">
        <v>0</v>
      </c>
      <c r="BH25" s="274">
        <v>0</v>
      </c>
      <c r="BI25" s="274"/>
      <c r="BJ25" s="274" t="s">
        <v>1041</v>
      </c>
      <c r="BK25" s="274">
        <v>12</v>
      </c>
      <c r="BL25" s="274" t="s">
        <v>1041</v>
      </c>
      <c r="BM25" s="274"/>
      <c r="BN25" s="274"/>
      <c r="BO25" s="274"/>
      <c r="BP25" s="274"/>
      <c r="BQ25" s="270"/>
      <c r="BR25" s="278"/>
      <c r="BS25" s="274"/>
      <c r="BT25" s="274" t="s">
        <v>1046</v>
      </c>
      <c r="BU25" s="270"/>
      <c r="BV25" s="270" t="s">
        <v>1228</v>
      </c>
      <c r="BW25" s="277" t="s">
        <v>184</v>
      </c>
    </row>
    <row r="26" spans="1:75" ht="13" customHeight="1" x14ac:dyDescent="0.15">
      <c r="A26" s="270">
        <v>10506</v>
      </c>
      <c r="B26" s="271">
        <v>42202</v>
      </c>
      <c r="C26" s="272" t="s">
        <v>1037</v>
      </c>
      <c r="D26" s="273" t="s">
        <v>169</v>
      </c>
      <c r="E26" s="270"/>
      <c r="F26" s="270" t="s">
        <v>1039</v>
      </c>
      <c r="G26" s="279">
        <v>42185</v>
      </c>
      <c r="H26" s="274" t="s">
        <v>1040</v>
      </c>
      <c r="I26" s="274" t="s">
        <v>1041</v>
      </c>
      <c r="J26" s="274"/>
      <c r="K26" s="270" t="s">
        <v>1097</v>
      </c>
      <c r="L26" s="273" t="s">
        <v>1098</v>
      </c>
      <c r="M26" s="275">
        <v>155</v>
      </c>
      <c r="N26" s="275">
        <v>22.881818181818183</v>
      </c>
      <c r="O26" s="270"/>
      <c r="P26" s="270"/>
      <c r="Q26" s="275" t="s">
        <v>1088</v>
      </c>
      <c r="R26" s="270"/>
      <c r="S26" s="273" t="s">
        <v>1088</v>
      </c>
      <c r="T26" s="270"/>
      <c r="U26" s="275" t="s">
        <v>1088</v>
      </c>
      <c r="V26" s="275" t="s">
        <v>1088</v>
      </c>
      <c r="W26" s="275" t="s">
        <v>1088</v>
      </c>
      <c r="X26" s="270"/>
      <c r="Y26" s="270"/>
      <c r="Z26" s="270"/>
      <c r="AA26" s="270"/>
      <c r="AB26" s="270"/>
      <c r="AC26" s="270"/>
      <c r="AD26" s="275" t="s">
        <v>1088</v>
      </c>
      <c r="AE26" s="275">
        <v>12.354545454545454</v>
      </c>
      <c r="AF26" s="270"/>
      <c r="AG26" s="270"/>
      <c r="AH26" s="275" t="s">
        <v>1088</v>
      </c>
      <c r="AI26" s="270"/>
      <c r="AJ26" s="270"/>
      <c r="AK26" s="275" t="s">
        <v>1088</v>
      </c>
      <c r="AL26" s="270"/>
      <c r="AM26" s="275" t="s">
        <v>1088</v>
      </c>
      <c r="AN26" s="275" t="s">
        <v>1088</v>
      </c>
      <c r="AO26" s="270" t="s">
        <v>1044</v>
      </c>
      <c r="AP26" s="274" t="s">
        <v>1041</v>
      </c>
      <c r="AQ26" s="274"/>
      <c r="AR26" s="274"/>
      <c r="AS26" s="276"/>
      <c r="AT26" s="274">
        <v>7.5</v>
      </c>
      <c r="AU26" s="274" t="s">
        <v>1041</v>
      </c>
      <c r="AV26" s="270"/>
      <c r="AW26" s="274">
        <v>0</v>
      </c>
      <c r="AX26" s="274">
        <v>0</v>
      </c>
      <c r="AY26" s="274">
        <v>0</v>
      </c>
      <c r="AZ26" s="274">
        <v>0</v>
      </c>
      <c r="BA26" s="274">
        <v>0</v>
      </c>
      <c r="BB26" s="274">
        <v>0</v>
      </c>
      <c r="BC26" s="274">
        <v>0</v>
      </c>
      <c r="BD26" s="274">
        <v>0</v>
      </c>
      <c r="BE26" s="274">
        <v>0</v>
      </c>
      <c r="BF26" s="274">
        <v>0</v>
      </c>
      <c r="BG26" s="274">
        <v>0</v>
      </c>
      <c r="BH26" s="274">
        <v>0</v>
      </c>
      <c r="BI26" s="274"/>
      <c r="BJ26" s="274" t="s">
        <v>1041</v>
      </c>
      <c r="BK26" s="274"/>
      <c r="BL26" s="274" t="s">
        <v>1041</v>
      </c>
      <c r="BM26" s="274"/>
      <c r="BN26" s="274"/>
      <c r="BO26" s="274"/>
      <c r="BP26" s="274"/>
      <c r="BQ26" s="270"/>
      <c r="BR26" s="278"/>
      <c r="BS26" s="274"/>
      <c r="BT26" s="274" t="s">
        <v>1046</v>
      </c>
      <c r="BU26" s="273" t="s">
        <v>993</v>
      </c>
      <c r="BV26" s="273" t="s">
        <v>23</v>
      </c>
      <c r="BW26" s="273" t="s">
        <v>130</v>
      </c>
    </row>
    <row r="27" spans="1:75" ht="13" customHeight="1" x14ac:dyDescent="0.2">
      <c r="A27" s="270">
        <v>10606</v>
      </c>
      <c r="B27" s="271">
        <v>42202</v>
      </c>
      <c r="C27" s="272" t="s">
        <v>1037</v>
      </c>
      <c r="D27" s="273" t="s">
        <v>169</v>
      </c>
      <c r="E27" s="270"/>
      <c r="F27" s="270" t="s">
        <v>1039</v>
      </c>
      <c r="G27" s="280">
        <v>42188</v>
      </c>
      <c r="H27" s="274" t="s">
        <v>126</v>
      </c>
      <c r="I27" s="274" t="s">
        <v>971</v>
      </c>
      <c r="J27" s="274"/>
      <c r="K27" s="270" t="s">
        <v>1099</v>
      </c>
      <c r="L27" s="273" t="s">
        <v>1100</v>
      </c>
      <c r="M27" s="275">
        <v>127.40909090909091</v>
      </c>
      <c r="N27" s="275">
        <v>25.854545454545455</v>
      </c>
      <c r="O27" s="270"/>
      <c r="P27" s="270"/>
      <c r="Q27" s="275" t="s">
        <v>1088</v>
      </c>
      <c r="R27" s="270"/>
      <c r="S27" s="273" t="s">
        <v>1088</v>
      </c>
      <c r="T27" s="270"/>
      <c r="U27" s="275" t="s">
        <v>1088</v>
      </c>
      <c r="V27" s="275" t="s">
        <v>1088</v>
      </c>
      <c r="W27" s="275" t="s">
        <v>1088</v>
      </c>
      <c r="X27" s="270"/>
      <c r="Y27" s="270"/>
      <c r="Z27" s="270"/>
      <c r="AA27" s="270"/>
      <c r="AB27" s="270"/>
      <c r="AC27" s="270"/>
      <c r="AD27" s="275" t="s">
        <v>1088</v>
      </c>
      <c r="AE27" s="275">
        <v>17.672727272727272</v>
      </c>
      <c r="AF27" s="270"/>
      <c r="AG27" s="270"/>
      <c r="AH27" s="275" t="s">
        <v>1088</v>
      </c>
      <c r="AI27" s="270"/>
      <c r="AJ27" s="270"/>
      <c r="AK27" s="275" t="s">
        <v>1088</v>
      </c>
      <c r="AL27" s="270"/>
      <c r="AM27" s="275" t="s">
        <v>1088</v>
      </c>
      <c r="AN27" s="275" t="s">
        <v>1088</v>
      </c>
      <c r="AO27" s="270" t="s">
        <v>1044</v>
      </c>
      <c r="AP27" s="274" t="s">
        <v>1041</v>
      </c>
      <c r="AQ27" s="274"/>
      <c r="AR27" s="274"/>
      <c r="AS27" s="276"/>
      <c r="AT27" s="274">
        <v>11</v>
      </c>
      <c r="AU27" s="274" t="s">
        <v>1041</v>
      </c>
      <c r="AV27" s="270"/>
      <c r="AW27" s="274">
        <v>0</v>
      </c>
      <c r="AX27" s="274">
        <v>0</v>
      </c>
      <c r="AY27" s="274">
        <v>0</v>
      </c>
      <c r="AZ27" s="274">
        <v>0</v>
      </c>
      <c r="BA27" s="274">
        <v>0</v>
      </c>
      <c r="BB27" s="274">
        <v>0</v>
      </c>
      <c r="BC27" s="274">
        <v>0</v>
      </c>
      <c r="BD27" s="274">
        <v>0</v>
      </c>
      <c r="BE27" s="274">
        <v>0</v>
      </c>
      <c r="BF27" s="274">
        <v>0</v>
      </c>
      <c r="BG27" s="274">
        <v>0</v>
      </c>
      <c r="BH27" s="274">
        <v>0</v>
      </c>
      <c r="BI27" s="274"/>
      <c r="BJ27" s="274" t="s">
        <v>1041</v>
      </c>
      <c r="BK27" s="274"/>
      <c r="BL27" s="274" t="s">
        <v>1041</v>
      </c>
      <c r="BM27" s="274"/>
      <c r="BN27" s="274"/>
      <c r="BO27" s="274"/>
      <c r="BP27" s="274"/>
      <c r="BQ27" s="284" t="s">
        <v>1101</v>
      </c>
      <c r="BR27" s="278" t="s">
        <v>1102</v>
      </c>
      <c r="BS27" s="274">
        <v>50</v>
      </c>
      <c r="BT27" s="274" t="s">
        <v>1046</v>
      </c>
      <c r="BU27" s="270" t="s">
        <v>993</v>
      </c>
      <c r="BV27" s="270" t="s">
        <v>1229</v>
      </c>
      <c r="BW27" s="270" t="s">
        <v>184</v>
      </c>
    </row>
    <row r="28" spans="1:75" ht="13" customHeight="1" x14ac:dyDescent="0.15">
      <c r="A28" s="270">
        <v>1478</v>
      </c>
      <c r="B28" s="271">
        <v>42202</v>
      </c>
      <c r="C28" s="272" t="s">
        <v>1037</v>
      </c>
      <c r="D28" s="273" t="s">
        <v>169</v>
      </c>
      <c r="E28" s="270"/>
      <c r="F28" s="270" t="s">
        <v>1039</v>
      </c>
      <c r="G28" s="280">
        <v>42185</v>
      </c>
      <c r="H28" s="274" t="s">
        <v>1040</v>
      </c>
      <c r="I28" s="274" t="s">
        <v>1041</v>
      </c>
      <c r="J28" s="274"/>
      <c r="K28" s="270" t="s">
        <v>1104</v>
      </c>
      <c r="L28" s="270" t="s">
        <v>1066</v>
      </c>
      <c r="M28" s="275">
        <v>148.18181818181816</v>
      </c>
      <c r="N28" s="275">
        <v>24.854545454545452</v>
      </c>
      <c r="O28" s="270"/>
      <c r="P28" s="270"/>
      <c r="Q28" s="275" t="s">
        <v>1088</v>
      </c>
      <c r="R28" s="270"/>
      <c r="S28" s="273" t="s">
        <v>1088</v>
      </c>
      <c r="T28" s="270"/>
      <c r="U28" s="275" t="s">
        <v>1088</v>
      </c>
      <c r="V28" s="275" t="s">
        <v>1088</v>
      </c>
      <c r="W28" s="275" t="s">
        <v>1088</v>
      </c>
      <c r="X28" s="270"/>
      <c r="Y28" s="270"/>
      <c r="Z28" s="270"/>
      <c r="AA28" s="270"/>
      <c r="AB28" s="270"/>
      <c r="AC28" s="270"/>
      <c r="AD28" s="275" t="s">
        <v>1088</v>
      </c>
      <c r="AE28" s="275">
        <v>15.654545454545453</v>
      </c>
      <c r="AF28" s="270"/>
      <c r="AG28" s="270"/>
      <c r="AH28" s="275" t="s">
        <v>1088</v>
      </c>
      <c r="AI28" s="270"/>
      <c r="AJ28" s="270"/>
      <c r="AK28" s="275" t="s">
        <v>1088</v>
      </c>
      <c r="AL28" s="270"/>
      <c r="AM28" s="275" t="s">
        <v>1088</v>
      </c>
      <c r="AN28" s="275" t="s">
        <v>1088</v>
      </c>
      <c r="AO28" s="270" t="s">
        <v>1044</v>
      </c>
      <c r="AP28" s="274" t="s">
        <v>1041</v>
      </c>
      <c r="AQ28" s="274"/>
      <c r="AR28" s="274"/>
      <c r="AS28" s="276"/>
      <c r="AT28" s="274">
        <v>11.6</v>
      </c>
      <c r="AU28" s="274" t="s">
        <v>1041</v>
      </c>
      <c r="AV28" s="270"/>
      <c r="AW28" s="274">
        <v>0</v>
      </c>
      <c r="AX28" s="274">
        <v>0</v>
      </c>
      <c r="AY28" s="274">
        <v>0</v>
      </c>
      <c r="AZ28" s="274">
        <v>0</v>
      </c>
      <c r="BA28" s="274">
        <v>0</v>
      </c>
      <c r="BB28" s="274">
        <v>0</v>
      </c>
      <c r="BC28" s="274">
        <v>0</v>
      </c>
      <c r="BD28" s="274">
        <v>0</v>
      </c>
      <c r="BE28" s="274">
        <v>0</v>
      </c>
      <c r="BF28" s="274">
        <v>0</v>
      </c>
      <c r="BG28" s="274">
        <v>0</v>
      </c>
      <c r="BH28" s="274">
        <v>0</v>
      </c>
      <c r="BI28" s="274"/>
      <c r="BJ28" s="274" t="s">
        <v>1041</v>
      </c>
      <c r="BK28" s="274"/>
      <c r="BL28" s="274" t="s">
        <v>1041</v>
      </c>
      <c r="BM28" s="274"/>
      <c r="BN28" s="274"/>
      <c r="BO28" s="274"/>
      <c r="BP28" s="274"/>
      <c r="BQ28" s="278" t="s">
        <v>1105</v>
      </c>
      <c r="BR28" s="278"/>
      <c r="BS28" s="274"/>
      <c r="BT28" s="274" t="s">
        <v>1046</v>
      </c>
      <c r="BU28" s="270"/>
      <c r="BV28" s="270" t="s">
        <v>1230</v>
      </c>
      <c r="BW28" s="278" t="s">
        <v>184</v>
      </c>
    </row>
    <row r="29" spans="1:75" ht="13" customHeight="1" x14ac:dyDescent="0.15">
      <c r="A29" s="270">
        <v>4659</v>
      </c>
      <c r="B29" s="271">
        <v>42202</v>
      </c>
      <c r="C29" s="272" t="s">
        <v>1037</v>
      </c>
      <c r="D29" s="273" t="s">
        <v>169</v>
      </c>
      <c r="E29" s="270"/>
      <c r="F29" s="270" t="s">
        <v>1039</v>
      </c>
      <c r="G29" s="280">
        <v>42185</v>
      </c>
      <c r="H29" s="274" t="s">
        <v>1040</v>
      </c>
      <c r="I29" s="274" t="s">
        <v>1041</v>
      </c>
      <c r="J29" s="274"/>
      <c r="K29" s="270" t="s">
        <v>1047</v>
      </c>
      <c r="L29" s="270" t="s">
        <v>125</v>
      </c>
      <c r="M29" s="275">
        <v>196.12</v>
      </c>
      <c r="N29" s="275">
        <v>29.999999999999996</v>
      </c>
      <c r="O29" s="270"/>
      <c r="P29" s="270"/>
      <c r="Q29" s="275" t="s">
        <v>1088</v>
      </c>
      <c r="R29" s="270"/>
      <c r="S29" s="273" t="s">
        <v>1088</v>
      </c>
      <c r="T29" s="270"/>
      <c r="U29" s="275" t="s">
        <v>1088</v>
      </c>
      <c r="V29" s="275" t="s">
        <v>1088</v>
      </c>
      <c r="W29" s="275" t="s">
        <v>1088</v>
      </c>
      <c r="X29" s="270"/>
      <c r="Y29" s="270"/>
      <c r="Z29" s="270"/>
      <c r="AA29" s="270"/>
      <c r="AB29" s="270"/>
      <c r="AC29" s="270"/>
      <c r="AD29" s="275" t="s">
        <v>1088</v>
      </c>
      <c r="AE29" s="275">
        <v>21.218181818181815</v>
      </c>
      <c r="AF29" s="270"/>
      <c r="AG29" s="270"/>
      <c r="AH29" s="275" t="s">
        <v>1088</v>
      </c>
      <c r="AI29" s="270"/>
      <c r="AJ29" s="270"/>
      <c r="AK29" s="275" t="s">
        <v>1088</v>
      </c>
      <c r="AL29" s="270"/>
      <c r="AM29" s="275" t="s">
        <v>1088</v>
      </c>
      <c r="AN29" s="275" t="s">
        <v>1088</v>
      </c>
      <c r="AO29" s="270" t="s">
        <v>1044</v>
      </c>
      <c r="AP29" s="274" t="s">
        <v>1041</v>
      </c>
      <c r="AQ29" s="274"/>
      <c r="AR29" s="274"/>
      <c r="AS29" s="276"/>
      <c r="AT29" s="274"/>
      <c r="AU29" s="274" t="s">
        <v>1041</v>
      </c>
      <c r="AV29" s="270"/>
      <c r="AW29" s="274">
        <v>0</v>
      </c>
      <c r="AX29" s="274">
        <v>0</v>
      </c>
      <c r="AY29" s="274">
        <v>25</v>
      </c>
      <c r="AZ29" s="274">
        <v>0</v>
      </c>
      <c r="BA29" s="274">
        <v>0</v>
      </c>
      <c r="BB29" s="274">
        <v>0</v>
      </c>
      <c r="BC29" s="274">
        <v>0</v>
      </c>
      <c r="BD29" s="274">
        <v>0</v>
      </c>
      <c r="BE29" s="274">
        <v>0</v>
      </c>
      <c r="BF29" s="274">
        <v>0</v>
      </c>
      <c r="BG29" s="274">
        <v>0</v>
      </c>
      <c r="BH29" s="274">
        <v>0</v>
      </c>
      <c r="BI29" s="274"/>
      <c r="BJ29" s="274" t="s">
        <v>1041</v>
      </c>
      <c r="BK29" s="274"/>
      <c r="BL29" s="274" t="s">
        <v>1041</v>
      </c>
      <c r="BM29" s="274"/>
      <c r="BN29" s="274"/>
      <c r="BO29" s="274"/>
      <c r="BP29" s="274"/>
      <c r="BQ29" s="278"/>
      <c r="BR29" s="278"/>
      <c r="BS29" s="274"/>
      <c r="BT29" s="274" t="s">
        <v>1046</v>
      </c>
      <c r="BU29" s="270"/>
      <c r="BV29" s="270" t="s">
        <v>1231</v>
      </c>
      <c r="BW29" s="278" t="s">
        <v>184</v>
      </c>
    </row>
    <row r="30" spans="1:75" ht="13" customHeight="1" x14ac:dyDescent="0.15">
      <c r="A30" s="270">
        <v>1452</v>
      </c>
      <c r="B30" s="271">
        <v>42202</v>
      </c>
      <c r="C30" s="272" t="s">
        <v>1108</v>
      </c>
      <c r="D30" s="273" t="s">
        <v>169</v>
      </c>
      <c r="E30" s="270"/>
      <c r="F30" s="270" t="s">
        <v>1182</v>
      </c>
      <c r="G30" s="279">
        <v>41820</v>
      </c>
      <c r="H30" s="274" t="s">
        <v>1110</v>
      </c>
      <c r="I30" s="274" t="s">
        <v>1111</v>
      </c>
      <c r="J30" s="274"/>
      <c r="K30" s="270" t="s">
        <v>1112</v>
      </c>
      <c r="L30" s="270" t="s">
        <v>1113</v>
      </c>
      <c r="M30" s="275">
        <v>164.4</v>
      </c>
      <c r="N30" s="275">
        <v>25.97</v>
      </c>
      <c r="O30" s="270" t="s">
        <v>1114</v>
      </c>
      <c r="P30" s="270">
        <v>300</v>
      </c>
      <c r="Q30" s="275">
        <v>27.96</v>
      </c>
      <c r="R30" s="288">
        <v>1020</v>
      </c>
      <c r="S30" s="273">
        <v>30.890000000000004</v>
      </c>
      <c r="T30" s="270"/>
      <c r="U30" s="275" t="s">
        <v>1088</v>
      </c>
      <c r="V30" s="275" t="s">
        <v>1088</v>
      </c>
      <c r="W30" s="275" t="s">
        <v>1088</v>
      </c>
      <c r="X30" s="270"/>
      <c r="Y30" s="270"/>
      <c r="Z30" s="270"/>
      <c r="AA30" s="270"/>
      <c r="AB30" s="270"/>
      <c r="AC30" s="270"/>
      <c r="AD30" s="275" t="s">
        <v>1088</v>
      </c>
      <c r="AE30" s="275">
        <v>15.6</v>
      </c>
      <c r="AF30" s="270"/>
      <c r="AG30" s="270"/>
      <c r="AH30" s="275" t="s">
        <v>1088</v>
      </c>
      <c r="AI30" s="270"/>
      <c r="AJ30" s="270"/>
      <c r="AK30" s="275" t="s">
        <v>1088</v>
      </c>
      <c r="AL30" s="270"/>
      <c r="AM30" s="275" t="s">
        <v>1088</v>
      </c>
      <c r="AN30" s="275" t="s">
        <v>1088</v>
      </c>
      <c r="AO30" s="270" t="s">
        <v>1183</v>
      </c>
      <c r="AP30" s="274" t="s">
        <v>1111</v>
      </c>
      <c r="AQ30" s="274"/>
      <c r="AR30" s="274"/>
      <c r="AS30" s="276">
        <v>10</v>
      </c>
      <c r="AT30" s="274">
        <v>12</v>
      </c>
      <c r="AU30" s="274" t="s">
        <v>1116</v>
      </c>
      <c r="AV30" s="270"/>
      <c r="AW30" s="274">
        <v>0</v>
      </c>
      <c r="AX30" s="274">
        <v>0</v>
      </c>
      <c r="AY30" s="274">
        <v>7</v>
      </c>
      <c r="AZ30" s="274">
        <v>0</v>
      </c>
      <c r="BA30" s="274">
        <v>0</v>
      </c>
      <c r="BB30" s="274">
        <v>0</v>
      </c>
      <c r="BC30" s="274">
        <v>0</v>
      </c>
      <c r="BD30" s="274">
        <v>0</v>
      </c>
      <c r="BE30" s="274">
        <v>0</v>
      </c>
      <c r="BF30" s="274">
        <v>0</v>
      </c>
      <c r="BG30" s="274">
        <v>0</v>
      </c>
      <c r="BH30" s="274">
        <v>0</v>
      </c>
      <c r="BI30" s="274"/>
      <c r="BJ30" s="281" t="s">
        <v>971</v>
      </c>
      <c r="BK30" s="274"/>
      <c r="BL30" s="274" t="s">
        <v>1111</v>
      </c>
      <c r="BM30" s="274"/>
      <c r="BN30" s="274"/>
      <c r="BO30" s="274"/>
      <c r="BP30" s="274"/>
      <c r="BQ30" s="278"/>
      <c r="BR30" s="278"/>
      <c r="BS30" s="274"/>
      <c r="BT30" s="274" t="s">
        <v>1117</v>
      </c>
      <c r="BU30" s="270"/>
      <c r="BV30" s="270" t="s">
        <v>23</v>
      </c>
      <c r="BW30" s="278" t="s">
        <v>89</v>
      </c>
    </row>
    <row r="31" spans="1:75" ht="13" customHeight="1" x14ac:dyDescent="0.15">
      <c r="A31" s="270">
        <v>1490</v>
      </c>
      <c r="B31" s="271">
        <v>42202</v>
      </c>
      <c r="C31" s="272" t="s">
        <v>1108</v>
      </c>
      <c r="D31" s="273" t="s">
        <v>169</v>
      </c>
      <c r="E31" s="270"/>
      <c r="F31" s="270" t="s">
        <v>1182</v>
      </c>
      <c r="G31" s="280">
        <v>42185</v>
      </c>
      <c r="H31" s="274" t="s">
        <v>1110</v>
      </c>
      <c r="I31" s="274" t="s">
        <v>1111</v>
      </c>
      <c r="J31" s="274"/>
      <c r="K31" s="270" t="s">
        <v>1119</v>
      </c>
      <c r="L31" s="270" t="s">
        <v>1120</v>
      </c>
      <c r="M31" s="275">
        <v>148.18181818181816</v>
      </c>
      <c r="N31" s="275">
        <v>24.854545454545452</v>
      </c>
      <c r="O31" s="270"/>
      <c r="P31" s="270"/>
      <c r="Q31" s="275" t="s">
        <v>1088</v>
      </c>
      <c r="R31" s="270"/>
      <c r="S31" s="273" t="s">
        <v>1088</v>
      </c>
      <c r="T31" s="270"/>
      <c r="U31" s="275" t="s">
        <v>1088</v>
      </c>
      <c r="V31" s="275" t="s">
        <v>1088</v>
      </c>
      <c r="W31" s="275" t="s">
        <v>1088</v>
      </c>
      <c r="X31" s="270"/>
      <c r="Y31" s="270"/>
      <c r="Z31" s="270"/>
      <c r="AA31" s="270"/>
      <c r="AB31" s="270"/>
      <c r="AC31" s="270"/>
      <c r="AD31" s="275" t="s">
        <v>1088</v>
      </c>
      <c r="AE31" s="275">
        <v>15.654545454545453</v>
      </c>
      <c r="AF31" s="270"/>
      <c r="AG31" s="270"/>
      <c r="AH31" s="275" t="s">
        <v>1088</v>
      </c>
      <c r="AI31" s="270"/>
      <c r="AJ31" s="270"/>
      <c r="AK31" s="275" t="s">
        <v>1088</v>
      </c>
      <c r="AL31" s="270"/>
      <c r="AM31" s="275" t="s">
        <v>1088</v>
      </c>
      <c r="AN31" s="275" t="s">
        <v>1088</v>
      </c>
      <c r="AO31" s="270" t="s">
        <v>1183</v>
      </c>
      <c r="AP31" s="274" t="s">
        <v>1111</v>
      </c>
      <c r="AQ31" s="274"/>
      <c r="AR31" s="274"/>
      <c r="AS31" s="276"/>
      <c r="AT31" s="274">
        <v>11.6</v>
      </c>
      <c r="AU31" s="274" t="s">
        <v>1116</v>
      </c>
      <c r="AV31" s="270"/>
      <c r="AW31" s="274">
        <v>0</v>
      </c>
      <c r="AX31" s="274">
        <v>0</v>
      </c>
      <c r="AY31" s="274">
        <v>0</v>
      </c>
      <c r="AZ31" s="274">
        <v>0</v>
      </c>
      <c r="BA31" s="274">
        <v>0</v>
      </c>
      <c r="BB31" s="274">
        <v>0</v>
      </c>
      <c r="BC31" s="274">
        <v>0</v>
      </c>
      <c r="BD31" s="274">
        <v>0</v>
      </c>
      <c r="BE31" s="274">
        <v>0</v>
      </c>
      <c r="BF31" s="274">
        <v>0</v>
      </c>
      <c r="BG31" s="274">
        <v>0</v>
      </c>
      <c r="BH31" s="274">
        <v>0</v>
      </c>
      <c r="BI31" s="274"/>
      <c r="BJ31" s="274" t="s">
        <v>1111</v>
      </c>
      <c r="BK31" s="274"/>
      <c r="BL31" s="274" t="s">
        <v>1111</v>
      </c>
      <c r="BM31" s="274"/>
      <c r="BN31" s="274"/>
      <c r="BO31" s="274"/>
      <c r="BP31" s="274"/>
      <c r="BQ31" s="278"/>
      <c r="BR31" s="278"/>
      <c r="BS31" s="274"/>
      <c r="BT31" s="274" t="s">
        <v>1117</v>
      </c>
      <c r="BU31" s="270"/>
      <c r="BV31" s="273" t="s">
        <v>1232</v>
      </c>
      <c r="BW31" s="278" t="s">
        <v>184</v>
      </c>
    </row>
    <row r="32" spans="1:75" ht="13" customHeight="1" x14ac:dyDescent="0.15">
      <c r="A32" s="270">
        <v>10275</v>
      </c>
      <c r="B32" s="271">
        <v>42202</v>
      </c>
      <c r="C32" s="272" t="s">
        <v>1037</v>
      </c>
      <c r="D32" s="273" t="s">
        <v>169</v>
      </c>
      <c r="E32" s="270"/>
      <c r="F32" s="270" t="s">
        <v>1039</v>
      </c>
      <c r="G32" s="280">
        <v>42195</v>
      </c>
      <c r="H32" s="274" t="s">
        <v>1040</v>
      </c>
      <c r="I32" s="274" t="s">
        <v>1041</v>
      </c>
      <c r="J32" s="274"/>
      <c r="K32" s="270" t="s">
        <v>1122</v>
      </c>
      <c r="L32" s="270" t="s">
        <v>1123</v>
      </c>
      <c r="M32" s="275">
        <v>135</v>
      </c>
      <c r="N32" s="275">
        <v>28.518181818181816</v>
      </c>
      <c r="O32" s="270"/>
      <c r="P32" s="270"/>
      <c r="Q32" s="275" t="s">
        <v>1088</v>
      </c>
      <c r="R32" s="270"/>
      <c r="S32" s="273" t="s">
        <v>1088</v>
      </c>
      <c r="T32" s="270"/>
      <c r="U32" s="275" t="s">
        <v>1088</v>
      </c>
      <c r="V32" s="275" t="s">
        <v>1088</v>
      </c>
      <c r="W32" s="275" t="s">
        <v>1088</v>
      </c>
      <c r="X32" s="270"/>
      <c r="Y32" s="270"/>
      <c r="Z32" s="270"/>
      <c r="AA32" s="270"/>
      <c r="AB32" s="270"/>
      <c r="AC32" s="270"/>
      <c r="AD32" s="275" t="s">
        <v>1088</v>
      </c>
      <c r="AE32" s="275">
        <v>12.045454545454545</v>
      </c>
      <c r="AF32" s="270"/>
      <c r="AG32" s="270"/>
      <c r="AH32" s="275" t="s">
        <v>1088</v>
      </c>
      <c r="AI32" s="270"/>
      <c r="AJ32" s="270"/>
      <c r="AK32" s="275" t="s">
        <v>1088</v>
      </c>
      <c r="AL32" s="270"/>
      <c r="AM32" s="275" t="s">
        <v>1088</v>
      </c>
      <c r="AN32" s="275" t="s">
        <v>1088</v>
      </c>
      <c r="AO32" s="270" t="s">
        <v>1044</v>
      </c>
      <c r="AP32" s="274" t="s">
        <v>1041</v>
      </c>
      <c r="AQ32" s="274"/>
      <c r="AR32" s="274"/>
      <c r="AS32" s="276"/>
      <c r="AT32" s="274">
        <v>12.5</v>
      </c>
      <c r="AU32" s="274" t="s">
        <v>1045</v>
      </c>
      <c r="AV32" s="270"/>
      <c r="AW32" s="274">
        <v>13</v>
      </c>
      <c r="AX32" s="274">
        <v>0</v>
      </c>
      <c r="AY32" s="274">
        <v>0</v>
      </c>
      <c r="AZ32" s="274">
        <v>0</v>
      </c>
      <c r="BA32" s="274">
        <v>0</v>
      </c>
      <c r="BB32" s="274">
        <v>0</v>
      </c>
      <c r="BC32" s="274">
        <v>0</v>
      </c>
      <c r="BD32" s="274">
        <v>0</v>
      </c>
      <c r="BE32" s="274">
        <v>0</v>
      </c>
      <c r="BF32" s="274">
        <v>0</v>
      </c>
      <c r="BG32" s="274">
        <v>0</v>
      </c>
      <c r="BH32" s="274">
        <v>0</v>
      </c>
      <c r="BI32" s="274"/>
      <c r="BJ32" s="274" t="s">
        <v>1041</v>
      </c>
      <c r="BK32" s="274">
        <v>12</v>
      </c>
      <c r="BL32" s="274" t="s">
        <v>1041</v>
      </c>
      <c r="BM32" s="274"/>
      <c r="BN32" s="274"/>
      <c r="BO32" s="274">
        <v>12</v>
      </c>
      <c r="BP32" s="274"/>
      <c r="BQ32" s="278"/>
      <c r="BR32" s="278"/>
      <c r="BS32" s="274"/>
      <c r="BT32" s="274" t="s">
        <v>1046</v>
      </c>
      <c r="BU32" s="270"/>
      <c r="BV32" s="270" t="s">
        <v>1233</v>
      </c>
      <c r="BW32" s="278" t="s">
        <v>130</v>
      </c>
    </row>
    <row r="33" spans="1:75" ht="13" customHeight="1" x14ac:dyDescent="0.15">
      <c r="A33" s="270">
        <v>5661</v>
      </c>
      <c r="B33" s="271">
        <v>42202</v>
      </c>
      <c r="C33" s="272" t="s">
        <v>1108</v>
      </c>
      <c r="D33" s="273" t="s">
        <v>169</v>
      </c>
      <c r="E33" s="270"/>
      <c r="F33" s="270" t="s">
        <v>1182</v>
      </c>
      <c r="G33" s="280">
        <v>41820</v>
      </c>
      <c r="H33" s="274" t="s">
        <v>1110</v>
      </c>
      <c r="I33" s="274" t="s">
        <v>1111</v>
      </c>
      <c r="J33" s="274"/>
      <c r="K33" s="270" t="s">
        <v>1125</v>
      </c>
      <c r="L33" s="270" t="s">
        <v>975</v>
      </c>
      <c r="M33" s="275">
        <v>218.94</v>
      </c>
      <c r="N33" s="275">
        <v>25.41</v>
      </c>
      <c r="O33" s="270"/>
      <c r="P33" s="270"/>
      <c r="Q33" s="275" t="s">
        <v>1088</v>
      </c>
      <c r="R33" s="270"/>
      <c r="S33" s="273" t="s">
        <v>1088</v>
      </c>
      <c r="T33" s="270"/>
      <c r="U33" s="275" t="s">
        <v>1088</v>
      </c>
      <c r="V33" s="275" t="s">
        <v>1088</v>
      </c>
      <c r="W33" s="275" t="s">
        <v>1088</v>
      </c>
      <c r="X33" s="270"/>
      <c r="Y33" s="270"/>
      <c r="Z33" s="270"/>
      <c r="AA33" s="270"/>
      <c r="AB33" s="270"/>
      <c r="AC33" s="270"/>
      <c r="AD33" s="275" t="s">
        <v>1088</v>
      </c>
      <c r="AE33" s="275">
        <v>14.730000000000002</v>
      </c>
      <c r="AF33" s="270"/>
      <c r="AG33" s="270"/>
      <c r="AH33" s="275" t="s">
        <v>1088</v>
      </c>
      <c r="AI33" s="270"/>
      <c r="AJ33" s="270"/>
      <c r="AK33" s="275" t="s">
        <v>1088</v>
      </c>
      <c r="AL33" s="270"/>
      <c r="AM33" s="275" t="s">
        <v>1088</v>
      </c>
      <c r="AN33" s="275" t="s">
        <v>1088</v>
      </c>
      <c r="AO33" s="270" t="s">
        <v>1183</v>
      </c>
      <c r="AP33" s="274" t="s">
        <v>1111</v>
      </c>
      <c r="AQ33" s="274"/>
      <c r="AR33" s="274"/>
      <c r="AS33" s="276"/>
      <c r="AT33" s="274">
        <v>20</v>
      </c>
      <c r="AU33" s="274" t="s">
        <v>1111</v>
      </c>
      <c r="AV33" s="270"/>
      <c r="AW33" s="274">
        <v>0</v>
      </c>
      <c r="AX33" s="274">
        <v>0</v>
      </c>
      <c r="AY33" s="274">
        <v>0</v>
      </c>
      <c r="AZ33" s="274">
        <v>0</v>
      </c>
      <c r="BA33" s="274">
        <v>0</v>
      </c>
      <c r="BB33" s="274">
        <v>0</v>
      </c>
      <c r="BC33" s="274">
        <v>0</v>
      </c>
      <c r="BD33" s="274">
        <v>0</v>
      </c>
      <c r="BE33" s="274">
        <v>0</v>
      </c>
      <c r="BF33" s="274">
        <v>0</v>
      </c>
      <c r="BG33" s="274">
        <v>0</v>
      </c>
      <c r="BH33" s="274">
        <v>0</v>
      </c>
      <c r="BI33" s="274"/>
      <c r="BJ33" s="274" t="s">
        <v>1111</v>
      </c>
      <c r="BK33" s="274"/>
      <c r="BL33" s="274" t="s">
        <v>1111</v>
      </c>
      <c r="BM33" s="289"/>
      <c r="BN33" s="289"/>
      <c r="BO33" s="289"/>
      <c r="BP33" s="289"/>
      <c r="BQ33" s="278"/>
      <c r="BR33" s="278"/>
      <c r="BS33" s="274"/>
      <c r="BT33" s="274" t="s">
        <v>1117</v>
      </c>
      <c r="BU33" s="270" t="s">
        <v>976</v>
      </c>
      <c r="BV33" s="273" t="s">
        <v>23</v>
      </c>
      <c r="BW33" s="277" t="s">
        <v>89</v>
      </c>
    </row>
    <row r="34" spans="1:75" ht="13" customHeight="1" x14ac:dyDescent="0.15">
      <c r="A34" s="270">
        <v>4380</v>
      </c>
      <c r="B34" s="271">
        <v>42202</v>
      </c>
      <c r="C34" s="272" t="s">
        <v>78</v>
      </c>
      <c r="D34" s="273" t="s">
        <v>169</v>
      </c>
      <c r="E34" s="270"/>
      <c r="F34" s="270" t="s">
        <v>58</v>
      </c>
      <c r="G34" s="280">
        <v>42200</v>
      </c>
      <c r="H34" s="274" t="s">
        <v>90</v>
      </c>
      <c r="I34" s="274" t="s">
        <v>6</v>
      </c>
      <c r="J34" s="274"/>
      <c r="K34" s="270" t="s">
        <v>74</v>
      </c>
      <c r="L34" s="270" t="s">
        <v>1126</v>
      </c>
      <c r="M34" s="275">
        <v>148.06</v>
      </c>
      <c r="N34" s="275">
        <v>20.490909090909089</v>
      </c>
      <c r="O34" s="270" t="s">
        <v>957</v>
      </c>
      <c r="P34" s="270">
        <v>600</v>
      </c>
      <c r="Q34" s="275">
        <v>24.018181818181819</v>
      </c>
      <c r="R34" s="270"/>
      <c r="S34" s="273" t="s">
        <v>1088</v>
      </c>
      <c r="T34" s="270"/>
      <c r="U34" s="275" t="s">
        <v>1088</v>
      </c>
      <c r="V34" s="275" t="s">
        <v>1088</v>
      </c>
      <c r="W34" s="275" t="s">
        <v>1088</v>
      </c>
      <c r="X34" s="270"/>
      <c r="Y34" s="270"/>
      <c r="Z34" s="270"/>
      <c r="AA34" s="270"/>
      <c r="AB34" s="270"/>
      <c r="AC34" s="270"/>
      <c r="AD34" s="275" t="s">
        <v>1088</v>
      </c>
      <c r="AE34" s="275">
        <v>11.299999999999999</v>
      </c>
      <c r="AF34" s="270"/>
      <c r="AG34" s="270"/>
      <c r="AH34" s="275" t="s">
        <v>1088</v>
      </c>
      <c r="AI34" s="270"/>
      <c r="AJ34" s="270"/>
      <c r="AK34" s="275" t="s">
        <v>1088</v>
      </c>
      <c r="AL34" s="270"/>
      <c r="AM34" s="275" t="s">
        <v>1088</v>
      </c>
      <c r="AN34" s="275" t="s">
        <v>1088</v>
      </c>
      <c r="AO34" s="270" t="s">
        <v>100</v>
      </c>
      <c r="AP34" s="274" t="s">
        <v>6</v>
      </c>
      <c r="AQ34" s="274"/>
      <c r="AR34" s="274"/>
      <c r="AS34" s="276"/>
      <c r="AT34" s="274">
        <v>7</v>
      </c>
      <c r="AU34" s="274" t="s">
        <v>6</v>
      </c>
      <c r="AV34" s="270"/>
      <c r="AW34" s="274">
        <v>0</v>
      </c>
      <c r="AX34" s="274">
        <v>0</v>
      </c>
      <c r="AY34" s="274">
        <v>0</v>
      </c>
      <c r="AZ34" s="274">
        <v>0</v>
      </c>
      <c r="BA34" s="274">
        <v>0</v>
      </c>
      <c r="BB34" s="274">
        <v>0</v>
      </c>
      <c r="BC34" s="274">
        <v>0</v>
      </c>
      <c r="BD34" s="274">
        <v>0</v>
      </c>
      <c r="BE34" s="274">
        <v>0</v>
      </c>
      <c r="BF34" s="274">
        <v>0</v>
      </c>
      <c r="BG34" s="274">
        <v>0</v>
      </c>
      <c r="BH34" s="274">
        <v>0</v>
      </c>
      <c r="BI34" s="274"/>
      <c r="BJ34" s="274" t="s">
        <v>6</v>
      </c>
      <c r="BK34" s="274"/>
      <c r="BL34" s="274" t="s">
        <v>6</v>
      </c>
      <c r="BM34" s="274"/>
      <c r="BN34" s="274"/>
      <c r="BO34" s="274"/>
      <c r="BP34" s="274"/>
      <c r="BQ34" s="277" t="s">
        <v>1127</v>
      </c>
      <c r="BR34" s="278" t="s">
        <v>97</v>
      </c>
      <c r="BS34" s="274">
        <v>50</v>
      </c>
      <c r="BT34" s="274" t="s">
        <v>113</v>
      </c>
      <c r="BU34" s="278"/>
      <c r="BV34" s="273" t="s">
        <v>23</v>
      </c>
      <c r="BW34" s="277" t="s">
        <v>184</v>
      </c>
    </row>
    <row r="35" spans="1:75" ht="13" customHeight="1" x14ac:dyDescent="0.15">
      <c r="A35" s="270">
        <v>10530</v>
      </c>
      <c r="B35" s="271">
        <v>42202</v>
      </c>
      <c r="C35" s="272" t="s">
        <v>1037</v>
      </c>
      <c r="D35" s="273" t="s">
        <v>169</v>
      </c>
      <c r="E35" s="270"/>
      <c r="F35" s="270" t="s">
        <v>1039</v>
      </c>
      <c r="G35" s="279">
        <v>42201</v>
      </c>
      <c r="H35" s="274" t="s">
        <v>1040</v>
      </c>
      <c r="I35" s="274" t="s">
        <v>1041</v>
      </c>
      <c r="J35" s="274"/>
      <c r="K35" s="270" t="s">
        <v>1055</v>
      </c>
      <c r="L35" s="270" t="s">
        <v>1128</v>
      </c>
      <c r="M35" s="275">
        <v>150.99999999999997</v>
      </c>
      <c r="N35" s="275">
        <v>27.763636363636362</v>
      </c>
      <c r="O35" s="270"/>
      <c r="P35" s="270"/>
      <c r="Q35" s="275" t="s">
        <v>1088</v>
      </c>
      <c r="R35" s="270"/>
      <c r="S35" s="273" t="s">
        <v>1088</v>
      </c>
      <c r="T35" s="270"/>
      <c r="U35" s="275" t="s">
        <v>1088</v>
      </c>
      <c r="V35" s="275" t="s">
        <v>1088</v>
      </c>
      <c r="W35" s="275" t="s">
        <v>1088</v>
      </c>
      <c r="X35" s="270"/>
      <c r="Y35" s="270"/>
      <c r="Z35" s="270"/>
      <c r="AA35" s="270"/>
      <c r="AB35" s="270"/>
      <c r="AC35" s="270"/>
      <c r="AD35" s="275" t="s">
        <v>1088</v>
      </c>
      <c r="AE35" s="275">
        <v>16.536363636363635</v>
      </c>
      <c r="AF35" s="270"/>
      <c r="AG35" s="270"/>
      <c r="AH35" s="275" t="s">
        <v>1088</v>
      </c>
      <c r="AI35" s="270"/>
      <c r="AJ35" s="270"/>
      <c r="AK35" s="275" t="s">
        <v>1088</v>
      </c>
      <c r="AL35" s="270"/>
      <c r="AM35" s="275" t="s">
        <v>1088</v>
      </c>
      <c r="AN35" s="275" t="s">
        <v>1088</v>
      </c>
      <c r="AO35" s="270" t="s">
        <v>1044</v>
      </c>
      <c r="AP35" s="274" t="s">
        <v>1041</v>
      </c>
      <c r="AQ35" s="274"/>
      <c r="AR35" s="274"/>
      <c r="AS35" s="276"/>
      <c r="AT35" s="274">
        <v>8</v>
      </c>
      <c r="AU35" s="274" t="s">
        <v>1045</v>
      </c>
      <c r="AV35" s="270"/>
      <c r="AW35" s="274">
        <v>10</v>
      </c>
      <c r="AX35" s="274">
        <v>0</v>
      </c>
      <c r="AY35" s="274">
        <v>0</v>
      </c>
      <c r="AZ35" s="274">
        <v>0</v>
      </c>
      <c r="BA35" s="274">
        <v>0</v>
      </c>
      <c r="BB35" s="274">
        <v>0</v>
      </c>
      <c r="BC35" s="274">
        <v>0</v>
      </c>
      <c r="BD35" s="274">
        <v>0</v>
      </c>
      <c r="BE35" s="274">
        <v>0</v>
      </c>
      <c r="BF35" s="274">
        <v>0</v>
      </c>
      <c r="BG35" s="274">
        <v>0</v>
      </c>
      <c r="BH35" s="274">
        <v>0</v>
      </c>
      <c r="BI35" s="274"/>
      <c r="BJ35" s="274" t="s">
        <v>1041</v>
      </c>
      <c r="BK35" s="274">
        <v>12</v>
      </c>
      <c r="BL35" s="274" t="s">
        <v>1041</v>
      </c>
      <c r="BM35" s="274"/>
      <c r="BN35" s="274"/>
      <c r="BO35" s="274"/>
      <c r="BP35" s="274"/>
      <c r="BQ35" s="278"/>
      <c r="BR35" s="278"/>
      <c r="BS35" s="274"/>
      <c r="BT35" s="274" t="s">
        <v>1046</v>
      </c>
      <c r="BU35" s="273"/>
      <c r="BV35" s="273" t="s">
        <v>23</v>
      </c>
      <c r="BW35" s="273" t="s">
        <v>130</v>
      </c>
    </row>
    <row r="36" spans="1:75" ht="13" customHeight="1" x14ac:dyDescent="0.15">
      <c r="A36" s="270">
        <v>10346</v>
      </c>
      <c r="B36" s="271">
        <v>42202</v>
      </c>
      <c r="C36" s="272" t="s">
        <v>1108</v>
      </c>
      <c r="D36" s="273" t="s">
        <v>169</v>
      </c>
      <c r="E36" s="270"/>
      <c r="F36" s="270" t="s">
        <v>1182</v>
      </c>
      <c r="G36" s="280">
        <v>42187</v>
      </c>
      <c r="H36" s="274" t="s">
        <v>1110</v>
      </c>
      <c r="I36" s="274" t="s">
        <v>1111</v>
      </c>
      <c r="J36" s="274"/>
      <c r="K36" s="270" t="s">
        <v>1129</v>
      </c>
      <c r="L36" s="270" t="s">
        <v>1130</v>
      </c>
      <c r="M36" s="275">
        <v>153</v>
      </c>
      <c r="N36" s="275">
        <v>27.554545454545451</v>
      </c>
      <c r="O36" s="270"/>
      <c r="P36" s="270"/>
      <c r="Q36" s="275" t="s">
        <v>1088</v>
      </c>
      <c r="R36" s="270"/>
      <c r="S36" s="273" t="s">
        <v>1088</v>
      </c>
      <c r="T36" s="270"/>
      <c r="U36" s="275" t="s">
        <v>1088</v>
      </c>
      <c r="V36" s="275" t="s">
        <v>1088</v>
      </c>
      <c r="W36" s="275" t="s">
        <v>1088</v>
      </c>
      <c r="X36" s="270"/>
      <c r="Y36" s="270"/>
      <c r="Z36" s="270"/>
      <c r="AA36" s="270"/>
      <c r="AB36" s="270"/>
      <c r="AC36" s="270"/>
      <c r="AD36" s="275" t="s">
        <v>1088</v>
      </c>
      <c r="AE36" s="275">
        <v>15.972727272727271</v>
      </c>
      <c r="AF36" s="270"/>
      <c r="AG36" s="270"/>
      <c r="AH36" s="275" t="s">
        <v>1088</v>
      </c>
      <c r="AI36" s="270"/>
      <c r="AJ36" s="270"/>
      <c r="AK36" s="275" t="s">
        <v>1088</v>
      </c>
      <c r="AL36" s="270"/>
      <c r="AM36" s="275" t="s">
        <v>1088</v>
      </c>
      <c r="AN36" s="275" t="s">
        <v>1088</v>
      </c>
      <c r="AO36" s="270" t="s">
        <v>1183</v>
      </c>
      <c r="AP36" s="274" t="s">
        <v>1111</v>
      </c>
      <c r="AQ36" s="274"/>
      <c r="AR36" s="274"/>
      <c r="AS36" s="276"/>
      <c r="AT36" s="274">
        <v>10.199999999999999</v>
      </c>
      <c r="AU36" s="274" t="s">
        <v>1116</v>
      </c>
      <c r="AV36" s="270"/>
      <c r="AW36" s="274">
        <v>12</v>
      </c>
      <c r="AX36" s="274">
        <v>0</v>
      </c>
      <c r="AY36" s="274">
        <v>0</v>
      </c>
      <c r="AZ36" s="274">
        <v>0</v>
      </c>
      <c r="BA36" s="274">
        <v>0</v>
      </c>
      <c r="BB36" s="274">
        <v>0</v>
      </c>
      <c r="BC36" s="274">
        <v>0</v>
      </c>
      <c r="BD36" s="274">
        <v>0</v>
      </c>
      <c r="BE36" s="274">
        <v>0</v>
      </c>
      <c r="BF36" s="274">
        <v>0</v>
      </c>
      <c r="BG36" s="274">
        <v>0</v>
      </c>
      <c r="BH36" s="274">
        <v>0</v>
      </c>
      <c r="BI36" s="274"/>
      <c r="BJ36" s="274" t="s">
        <v>1111</v>
      </c>
      <c r="BK36" s="274">
        <v>24</v>
      </c>
      <c r="BL36" s="274" t="s">
        <v>1111</v>
      </c>
      <c r="BM36" s="274"/>
      <c r="BN36" s="274"/>
      <c r="BO36" s="274"/>
      <c r="BP36" s="274"/>
      <c r="BQ36" s="278"/>
      <c r="BR36" s="278"/>
      <c r="BS36" s="274"/>
      <c r="BT36" s="274" t="s">
        <v>1117</v>
      </c>
      <c r="BU36" s="273" t="s">
        <v>1163</v>
      </c>
      <c r="BV36" s="282" t="s">
        <v>1234</v>
      </c>
      <c r="BW36" s="270" t="s">
        <v>130</v>
      </c>
    </row>
    <row r="37" spans="1:75" ht="13" customHeight="1" x14ac:dyDescent="0.15">
      <c r="A37" s="270">
        <v>10688</v>
      </c>
      <c r="B37" s="271">
        <v>42202</v>
      </c>
      <c r="C37" s="272" t="s">
        <v>1132</v>
      </c>
      <c r="D37" s="273" t="s">
        <v>169</v>
      </c>
      <c r="E37" s="270"/>
      <c r="F37" s="270" t="s">
        <v>1188</v>
      </c>
      <c r="G37" s="280">
        <v>42195</v>
      </c>
      <c r="H37" s="274" t="s">
        <v>1134</v>
      </c>
      <c r="I37" s="274" t="s">
        <v>1135</v>
      </c>
      <c r="J37" s="274"/>
      <c r="K37" s="270" t="s">
        <v>1136</v>
      </c>
      <c r="L37" s="273" t="s">
        <v>1137</v>
      </c>
      <c r="M37" s="275">
        <v>164.87272727272727</v>
      </c>
      <c r="N37" s="275">
        <v>26.790909090909089</v>
      </c>
      <c r="O37" s="270"/>
      <c r="P37" s="290"/>
      <c r="Q37" s="275" t="s">
        <v>1088</v>
      </c>
      <c r="R37" s="270"/>
      <c r="S37" s="273" t="s">
        <v>1088</v>
      </c>
      <c r="T37" s="270"/>
      <c r="U37" s="275" t="s">
        <v>1088</v>
      </c>
      <c r="V37" s="275" t="s">
        <v>1088</v>
      </c>
      <c r="W37" s="275" t="s">
        <v>1088</v>
      </c>
      <c r="X37" s="270"/>
      <c r="Y37" s="270"/>
      <c r="Z37" s="270"/>
      <c r="AA37" s="270"/>
      <c r="AB37" s="270"/>
      <c r="AC37" s="270"/>
      <c r="AD37" s="275" t="s">
        <v>1088</v>
      </c>
      <c r="AE37" s="275">
        <v>15.899999999999997</v>
      </c>
      <c r="AF37" s="270"/>
      <c r="AG37" s="270"/>
      <c r="AH37" s="275" t="s">
        <v>1088</v>
      </c>
      <c r="AI37" s="270"/>
      <c r="AJ37" s="270"/>
      <c r="AK37" s="275" t="s">
        <v>1088</v>
      </c>
      <c r="AL37" s="270"/>
      <c r="AM37" s="275" t="s">
        <v>1088</v>
      </c>
      <c r="AN37" s="275" t="s">
        <v>1088</v>
      </c>
      <c r="AO37" s="270" t="s">
        <v>1189</v>
      </c>
      <c r="AP37" s="274" t="s">
        <v>1135</v>
      </c>
      <c r="AQ37" s="274"/>
      <c r="AR37" s="274"/>
      <c r="AS37" s="276"/>
      <c r="AT37" s="274">
        <v>10.199999999999999</v>
      </c>
      <c r="AU37" s="274" t="s">
        <v>1139</v>
      </c>
      <c r="AV37" s="270"/>
      <c r="AW37" s="274">
        <v>0</v>
      </c>
      <c r="AX37" s="274">
        <v>0</v>
      </c>
      <c r="AY37" s="274">
        <v>15</v>
      </c>
      <c r="AZ37" s="274">
        <v>0</v>
      </c>
      <c r="BA37" s="274">
        <v>0</v>
      </c>
      <c r="BB37" s="274">
        <v>0</v>
      </c>
      <c r="BC37" s="274">
        <v>0</v>
      </c>
      <c r="BD37" s="274">
        <v>0</v>
      </c>
      <c r="BE37" s="274">
        <v>0</v>
      </c>
      <c r="BF37" s="274">
        <v>0</v>
      </c>
      <c r="BG37" s="274">
        <v>0</v>
      </c>
      <c r="BH37" s="274">
        <v>0</v>
      </c>
      <c r="BI37" s="274"/>
      <c r="BJ37" s="274" t="s">
        <v>1135</v>
      </c>
      <c r="BK37" s="274"/>
      <c r="BL37" s="274" t="s">
        <v>1135</v>
      </c>
      <c r="BM37" s="274"/>
      <c r="BN37" s="274"/>
      <c r="BO37" s="274"/>
      <c r="BP37" s="274"/>
      <c r="BQ37" s="278"/>
      <c r="BR37" s="278"/>
      <c r="BS37" s="274"/>
      <c r="BT37" s="274" t="s">
        <v>1140</v>
      </c>
      <c r="BU37" s="270" t="s">
        <v>985</v>
      </c>
      <c r="BV37" s="282" t="s">
        <v>1220</v>
      </c>
      <c r="BW37" s="270" t="s">
        <v>130</v>
      </c>
    </row>
    <row r="38" spans="1:75" ht="13" customHeight="1" x14ac:dyDescent="0.15">
      <c r="A38" s="270">
        <v>1410</v>
      </c>
      <c r="B38" s="271">
        <v>42202</v>
      </c>
      <c r="C38" s="272" t="s">
        <v>1108</v>
      </c>
      <c r="D38" s="273" t="s">
        <v>169</v>
      </c>
      <c r="E38" s="270"/>
      <c r="F38" s="270" t="s">
        <v>1182</v>
      </c>
      <c r="G38" s="279">
        <v>42185</v>
      </c>
      <c r="H38" s="274" t="s">
        <v>1110</v>
      </c>
      <c r="I38" s="274" t="s">
        <v>1111</v>
      </c>
      <c r="J38" s="274"/>
      <c r="K38" s="270" t="s">
        <v>1143</v>
      </c>
      <c r="L38" s="270" t="s">
        <v>1144</v>
      </c>
      <c r="M38" s="275">
        <v>140</v>
      </c>
      <c r="N38" s="275">
        <v>27.554545454545451</v>
      </c>
      <c r="O38" s="273" t="s">
        <v>992</v>
      </c>
      <c r="P38" s="270">
        <v>1300</v>
      </c>
      <c r="Q38" s="275">
        <v>23.999999999999996</v>
      </c>
      <c r="R38" s="270"/>
      <c r="S38" s="273" t="s">
        <v>1088</v>
      </c>
      <c r="T38" s="270"/>
      <c r="U38" s="275" t="s">
        <v>1088</v>
      </c>
      <c r="V38" s="275" t="s">
        <v>1088</v>
      </c>
      <c r="W38" s="275" t="s">
        <v>1088</v>
      </c>
      <c r="X38" s="270"/>
      <c r="Y38" s="270"/>
      <c r="Z38" s="270"/>
      <c r="AA38" s="270"/>
      <c r="AB38" s="270"/>
      <c r="AC38" s="270"/>
      <c r="AD38" s="275" t="s">
        <v>1088</v>
      </c>
      <c r="AE38" s="275">
        <v>18.999999999999996</v>
      </c>
      <c r="AF38" s="270"/>
      <c r="AG38" s="270"/>
      <c r="AH38" s="275" t="s">
        <v>1088</v>
      </c>
      <c r="AI38" s="270"/>
      <c r="AJ38" s="270"/>
      <c r="AK38" s="275" t="s">
        <v>1088</v>
      </c>
      <c r="AL38" s="270"/>
      <c r="AM38" s="275" t="s">
        <v>1088</v>
      </c>
      <c r="AN38" s="275" t="s">
        <v>1088</v>
      </c>
      <c r="AO38" s="270" t="s">
        <v>1183</v>
      </c>
      <c r="AP38" s="274" t="s">
        <v>1111</v>
      </c>
      <c r="AQ38" s="274"/>
      <c r="AR38" s="274"/>
      <c r="AS38" s="276"/>
      <c r="AT38" s="274">
        <v>11.1</v>
      </c>
      <c r="AU38" s="274" t="s">
        <v>1116</v>
      </c>
      <c r="AV38" s="270"/>
      <c r="AW38" s="274">
        <v>0</v>
      </c>
      <c r="AX38" s="274">
        <v>0</v>
      </c>
      <c r="AY38" s="274">
        <v>10</v>
      </c>
      <c r="AZ38" s="274">
        <v>0</v>
      </c>
      <c r="BA38" s="274">
        <v>0</v>
      </c>
      <c r="BB38" s="274">
        <v>0</v>
      </c>
      <c r="BC38" s="274">
        <v>0</v>
      </c>
      <c r="BD38" s="274">
        <v>0</v>
      </c>
      <c r="BE38" s="274">
        <v>0</v>
      </c>
      <c r="BF38" s="274">
        <v>0</v>
      </c>
      <c r="BG38" s="274">
        <v>0</v>
      </c>
      <c r="BH38" s="274">
        <v>0</v>
      </c>
      <c r="BI38" s="274"/>
      <c r="BJ38" s="274" t="s">
        <v>1111</v>
      </c>
      <c r="BK38" s="274"/>
      <c r="BL38" s="274" t="s">
        <v>1111</v>
      </c>
      <c r="BM38" s="274"/>
      <c r="BN38" s="274"/>
      <c r="BO38" s="274"/>
      <c r="BP38" s="274"/>
      <c r="BQ38" s="278"/>
      <c r="BR38" s="278"/>
      <c r="BS38" s="274"/>
      <c r="BT38" s="274" t="s">
        <v>1117</v>
      </c>
      <c r="BU38" s="273" t="s">
        <v>1163</v>
      </c>
      <c r="BV38" s="282" t="s">
        <v>1235</v>
      </c>
      <c r="BW38" s="273" t="s">
        <v>184</v>
      </c>
    </row>
    <row r="39" spans="1:75" ht="13" customHeight="1" x14ac:dyDescent="0.15">
      <c r="A39" s="270">
        <v>3610</v>
      </c>
      <c r="B39" s="271">
        <v>42202</v>
      </c>
      <c r="C39" s="272" t="s">
        <v>1081</v>
      </c>
      <c r="D39" s="273" t="s">
        <v>169</v>
      </c>
      <c r="E39" s="270"/>
      <c r="F39" s="270" t="s">
        <v>1176</v>
      </c>
      <c r="G39" s="280">
        <v>42185</v>
      </c>
      <c r="H39" s="274" t="s">
        <v>1084</v>
      </c>
      <c r="I39" s="274" t="s">
        <v>1085</v>
      </c>
      <c r="J39" s="274"/>
      <c r="K39" s="270" t="s">
        <v>1146</v>
      </c>
      <c r="L39" s="270" t="s">
        <v>1147</v>
      </c>
      <c r="M39" s="275">
        <v>154.41818181818181</v>
      </c>
      <c r="N39" s="275">
        <v>26.190909090909088</v>
      </c>
      <c r="O39" s="270"/>
      <c r="P39" s="270"/>
      <c r="Q39" s="275" t="s">
        <v>1088</v>
      </c>
      <c r="R39" s="270"/>
      <c r="S39" s="273" t="s">
        <v>1088</v>
      </c>
      <c r="T39" s="270"/>
      <c r="U39" s="275" t="s">
        <v>1088</v>
      </c>
      <c r="V39" s="275" t="s">
        <v>1088</v>
      </c>
      <c r="W39" s="275" t="s">
        <v>1088</v>
      </c>
      <c r="X39" s="270"/>
      <c r="Y39" s="270"/>
      <c r="Z39" s="270"/>
      <c r="AA39" s="270"/>
      <c r="AB39" s="270"/>
      <c r="AC39" s="270"/>
      <c r="AD39" s="275" t="s">
        <v>1088</v>
      </c>
      <c r="AE39" s="275">
        <v>15.109090909090909</v>
      </c>
      <c r="AF39" s="270"/>
      <c r="AG39" s="270"/>
      <c r="AH39" s="275" t="s">
        <v>1088</v>
      </c>
      <c r="AI39" s="270"/>
      <c r="AJ39" s="270"/>
      <c r="AK39" s="275" t="s">
        <v>1088</v>
      </c>
      <c r="AL39" s="270"/>
      <c r="AM39" s="275" t="s">
        <v>1088</v>
      </c>
      <c r="AN39" s="275" t="s">
        <v>1088</v>
      </c>
      <c r="AO39" s="270" t="s">
        <v>1177</v>
      </c>
      <c r="AP39" s="274" t="s">
        <v>1085</v>
      </c>
      <c r="AQ39" s="274"/>
      <c r="AR39" s="274"/>
      <c r="AS39" s="276"/>
      <c r="AT39" s="274">
        <v>8</v>
      </c>
      <c r="AU39" s="274" t="s">
        <v>1085</v>
      </c>
      <c r="AV39" s="270"/>
      <c r="AW39" s="274">
        <v>0</v>
      </c>
      <c r="AX39" s="274">
        <v>0</v>
      </c>
      <c r="AY39" s="274">
        <v>0</v>
      </c>
      <c r="AZ39" s="274">
        <v>0</v>
      </c>
      <c r="BA39" s="274">
        <v>0</v>
      </c>
      <c r="BB39" s="274">
        <v>0</v>
      </c>
      <c r="BC39" s="274">
        <v>0</v>
      </c>
      <c r="BD39" s="274">
        <v>0</v>
      </c>
      <c r="BE39" s="274">
        <v>0</v>
      </c>
      <c r="BF39" s="274">
        <v>0</v>
      </c>
      <c r="BG39" s="274">
        <v>0</v>
      </c>
      <c r="BH39" s="274">
        <v>0</v>
      </c>
      <c r="BI39" s="274"/>
      <c r="BJ39" s="274" t="s">
        <v>1085</v>
      </c>
      <c r="BK39" s="274"/>
      <c r="BL39" s="274" t="s">
        <v>1085</v>
      </c>
      <c r="BM39" s="274"/>
      <c r="BN39" s="274"/>
      <c r="BO39" s="274"/>
      <c r="BP39" s="274"/>
      <c r="BQ39" s="270" t="s">
        <v>1148</v>
      </c>
      <c r="BR39" s="270" t="s">
        <v>1149</v>
      </c>
      <c r="BS39" s="274">
        <v>30</v>
      </c>
      <c r="BT39" s="274" t="s">
        <v>1092</v>
      </c>
      <c r="BU39" s="270"/>
      <c r="BV39" s="270" t="s">
        <v>1150</v>
      </c>
      <c r="BW39" s="273" t="s">
        <v>184</v>
      </c>
    </row>
    <row r="40" spans="1:75" ht="13" customHeight="1" x14ac:dyDescent="0.15">
      <c r="A40" s="270">
        <v>10381</v>
      </c>
      <c r="B40" s="271">
        <v>42202</v>
      </c>
      <c r="C40" s="272" t="s">
        <v>1037</v>
      </c>
      <c r="D40" s="273" t="s">
        <v>169</v>
      </c>
      <c r="E40" s="270"/>
      <c r="F40" s="270" t="s">
        <v>1039</v>
      </c>
      <c r="G40" s="280">
        <v>42171</v>
      </c>
      <c r="H40" s="274" t="s">
        <v>126</v>
      </c>
      <c r="I40" s="274" t="s">
        <v>971</v>
      </c>
      <c r="J40" s="274"/>
      <c r="K40" s="270" t="s">
        <v>168</v>
      </c>
      <c r="L40" s="270" t="s">
        <v>1152</v>
      </c>
      <c r="M40" s="275">
        <v>176.99999999999997</v>
      </c>
      <c r="N40" s="275">
        <v>25.454545454545453</v>
      </c>
      <c r="O40" s="270" t="s">
        <v>992</v>
      </c>
      <c r="P40" s="270">
        <v>1350</v>
      </c>
      <c r="Q40" s="275">
        <v>29.263636363636358</v>
      </c>
      <c r="R40" s="270"/>
      <c r="S40" s="273" t="s">
        <v>1088</v>
      </c>
      <c r="T40" s="270"/>
      <c r="U40" s="275" t="s">
        <v>1088</v>
      </c>
      <c r="V40" s="275" t="s">
        <v>1088</v>
      </c>
      <c r="W40" s="275" t="s">
        <v>1088</v>
      </c>
      <c r="X40" s="270"/>
      <c r="Y40" s="270"/>
      <c r="Z40" s="270"/>
      <c r="AA40" s="270"/>
      <c r="AB40" s="270"/>
      <c r="AC40" s="270"/>
      <c r="AD40" s="275" t="s">
        <v>1088</v>
      </c>
      <c r="AE40" s="275">
        <v>13.981818181818181</v>
      </c>
      <c r="AF40" s="270"/>
      <c r="AG40" s="270"/>
      <c r="AH40" s="275" t="s">
        <v>1088</v>
      </c>
      <c r="AI40" s="270"/>
      <c r="AJ40" s="270"/>
      <c r="AK40" s="275" t="s">
        <v>1088</v>
      </c>
      <c r="AL40" s="270"/>
      <c r="AM40" s="275" t="s">
        <v>1088</v>
      </c>
      <c r="AN40" s="275" t="s">
        <v>1088</v>
      </c>
      <c r="AO40" s="270" t="s">
        <v>1044</v>
      </c>
      <c r="AP40" s="274" t="s">
        <v>1041</v>
      </c>
      <c r="AQ40" s="274"/>
      <c r="AR40" s="274"/>
      <c r="AS40" s="276"/>
      <c r="AT40" s="274">
        <v>6</v>
      </c>
      <c r="AU40" s="274" t="s">
        <v>1041</v>
      </c>
      <c r="AV40" s="270"/>
      <c r="AW40" s="274">
        <v>0</v>
      </c>
      <c r="AX40" s="274">
        <v>0</v>
      </c>
      <c r="AY40" s="274">
        <v>7</v>
      </c>
      <c r="AZ40" s="274">
        <v>0</v>
      </c>
      <c r="BA40" s="274">
        <v>0</v>
      </c>
      <c r="BB40" s="274">
        <v>0</v>
      </c>
      <c r="BC40" s="274">
        <v>0</v>
      </c>
      <c r="BD40" s="274">
        <v>0</v>
      </c>
      <c r="BE40" s="274">
        <v>0</v>
      </c>
      <c r="BF40" s="274">
        <v>0</v>
      </c>
      <c r="BG40" s="274">
        <v>0</v>
      </c>
      <c r="BH40" s="274">
        <v>0</v>
      </c>
      <c r="BI40" s="274"/>
      <c r="BJ40" s="274" t="s">
        <v>1041</v>
      </c>
      <c r="BK40" s="274"/>
      <c r="BL40" s="274" t="s">
        <v>1041</v>
      </c>
      <c r="BM40" s="274"/>
      <c r="BN40" s="274"/>
      <c r="BO40" s="274"/>
      <c r="BP40" s="274"/>
      <c r="BQ40" s="270"/>
      <c r="BR40" s="270"/>
      <c r="BS40" s="274"/>
      <c r="BT40" s="274" t="s">
        <v>1046</v>
      </c>
      <c r="BU40" s="273" t="s">
        <v>993</v>
      </c>
      <c r="BV40" s="273" t="s">
        <v>23</v>
      </c>
      <c r="BW40" s="277" t="s">
        <v>130</v>
      </c>
    </row>
    <row r="41" spans="1:75" ht="13" customHeight="1" x14ac:dyDescent="0.15">
      <c r="A41" s="270">
        <v>9683</v>
      </c>
      <c r="B41" s="271">
        <v>42202</v>
      </c>
      <c r="C41" s="272" t="s">
        <v>1037</v>
      </c>
      <c r="D41" s="273" t="s">
        <v>169</v>
      </c>
      <c r="E41" s="270"/>
      <c r="F41" s="270" t="s">
        <v>1039</v>
      </c>
      <c r="G41" s="280">
        <v>42188</v>
      </c>
      <c r="H41" s="274" t="s">
        <v>1041</v>
      </c>
      <c r="I41" s="274" t="s">
        <v>1154</v>
      </c>
      <c r="J41" s="274"/>
      <c r="K41" s="270" t="s">
        <v>994</v>
      </c>
      <c r="L41" s="273" t="s">
        <v>1155</v>
      </c>
      <c r="M41" s="275">
        <v>118.26363636363635</v>
      </c>
      <c r="N41" s="275">
        <v>28.981818181818177</v>
      </c>
      <c r="O41" s="270"/>
      <c r="P41" s="270"/>
      <c r="Q41" s="275" t="s">
        <v>1088</v>
      </c>
      <c r="R41" s="270"/>
      <c r="S41" s="273" t="s">
        <v>1088</v>
      </c>
      <c r="T41" s="270"/>
      <c r="U41" s="275" t="s">
        <v>1088</v>
      </c>
      <c r="V41" s="275" t="s">
        <v>1088</v>
      </c>
      <c r="W41" s="275" t="s">
        <v>1088</v>
      </c>
      <c r="X41" s="270"/>
      <c r="Y41" s="270"/>
      <c r="Z41" s="270"/>
      <c r="AA41" s="270"/>
      <c r="AB41" s="270"/>
      <c r="AC41" s="270"/>
      <c r="AD41" s="275" t="s">
        <v>1088</v>
      </c>
      <c r="AE41" s="275">
        <v>10.954545454545455</v>
      </c>
      <c r="AF41" s="270"/>
      <c r="AG41" s="270"/>
      <c r="AH41" s="275" t="s">
        <v>1088</v>
      </c>
      <c r="AI41" s="270"/>
      <c r="AJ41" s="270"/>
      <c r="AK41" s="275" t="s">
        <v>1088</v>
      </c>
      <c r="AL41" s="270"/>
      <c r="AM41" s="275" t="s">
        <v>1088</v>
      </c>
      <c r="AN41" s="275" t="s">
        <v>1088</v>
      </c>
      <c r="AO41" s="270" t="s">
        <v>1044</v>
      </c>
      <c r="AP41" s="274" t="s">
        <v>1041</v>
      </c>
      <c r="AQ41" s="274"/>
      <c r="AR41" s="274"/>
      <c r="AS41" s="276"/>
      <c r="AT41" s="274"/>
      <c r="AU41" s="274" t="s">
        <v>1041</v>
      </c>
      <c r="AV41" s="270"/>
      <c r="AW41" s="274">
        <v>0</v>
      </c>
      <c r="AX41" s="274">
        <v>0</v>
      </c>
      <c r="AY41" s="274">
        <v>0</v>
      </c>
      <c r="AZ41" s="274">
        <v>0</v>
      </c>
      <c r="BA41" s="274">
        <v>0</v>
      </c>
      <c r="BB41" s="274">
        <v>0</v>
      </c>
      <c r="BC41" s="274">
        <v>0</v>
      </c>
      <c r="BD41" s="274">
        <v>0</v>
      </c>
      <c r="BE41" s="274">
        <v>0</v>
      </c>
      <c r="BF41" s="274">
        <v>0</v>
      </c>
      <c r="BG41" s="274">
        <v>0</v>
      </c>
      <c r="BH41" s="274">
        <v>0</v>
      </c>
      <c r="BI41" s="274"/>
      <c r="BJ41" s="274" t="s">
        <v>1041</v>
      </c>
      <c r="BK41" s="274"/>
      <c r="BL41" s="274" t="s">
        <v>1041</v>
      </c>
      <c r="BM41" s="274"/>
      <c r="BN41" s="274"/>
      <c r="BO41" s="274"/>
      <c r="BP41" s="274"/>
      <c r="BQ41" s="270"/>
      <c r="BR41" s="270"/>
      <c r="BS41" s="274"/>
      <c r="BT41" s="274" t="s">
        <v>1046</v>
      </c>
      <c r="BU41" s="270" t="s">
        <v>993</v>
      </c>
      <c r="BV41" s="270" t="s">
        <v>1236</v>
      </c>
      <c r="BW41" s="273" t="s">
        <v>184</v>
      </c>
    </row>
    <row r="42" spans="1:75" ht="13" customHeight="1" x14ac:dyDescent="0.15">
      <c r="A42" s="270">
        <v>9925</v>
      </c>
      <c r="B42" s="271">
        <v>42202</v>
      </c>
      <c r="C42" s="272" t="s">
        <v>1108</v>
      </c>
      <c r="D42" s="273" t="s">
        <v>169</v>
      </c>
      <c r="E42" s="270"/>
      <c r="F42" s="270" t="s">
        <v>1182</v>
      </c>
      <c r="G42" s="280">
        <v>42185</v>
      </c>
      <c r="H42" s="274" t="s">
        <v>1110</v>
      </c>
      <c r="I42" s="274" t="s">
        <v>1111</v>
      </c>
      <c r="J42" s="274"/>
      <c r="K42" s="273" t="s">
        <v>1161</v>
      </c>
      <c r="L42" s="270" t="s">
        <v>1120</v>
      </c>
      <c r="M42" s="275">
        <v>129.69999999999999</v>
      </c>
      <c r="N42" s="275">
        <v>29.309090909090909</v>
      </c>
      <c r="O42" s="270"/>
      <c r="P42" s="270"/>
      <c r="Q42" s="275" t="s">
        <v>1088</v>
      </c>
      <c r="R42" s="270"/>
      <c r="S42" s="273" t="s">
        <v>1088</v>
      </c>
      <c r="T42" s="270"/>
      <c r="U42" s="275" t="s">
        <v>1088</v>
      </c>
      <c r="V42" s="275" t="s">
        <v>1088</v>
      </c>
      <c r="W42" s="275" t="s">
        <v>1088</v>
      </c>
      <c r="X42" s="270"/>
      <c r="Y42" s="270"/>
      <c r="Z42" s="270"/>
      <c r="AA42" s="270"/>
      <c r="AB42" s="270"/>
      <c r="AC42" s="270"/>
      <c r="AD42" s="275" t="s">
        <v>1088</v>
      </c>
      <c r="AE42" s="275">
        <v>21.018181818181816</v>
      </c>
      <c r="AF42" s="270"/>
      <c r="AG42" s="270"/>
      <c r="AH42" s="275" t="s">
        <v>1088</v>
      </c>
      <c r="AI42" s="270"/>
      <c r="AJ42" s="270"/>
      <c r="AK42" s="275" t="s">
        <v>1088</v>
      </c>
      <c r="AL42" s="270"/>
      <c r="AM42" s="275" t="s">
        <v>1088</v>
      </c>
      <c r="AN42" s="275" t="s">
        <v>1088</v>
      </c>
      <c r="AO42" s="270" t="s">
        <v>1183</v>
      </c>
      <c r="AP42" s="274" t="s">
        <v>1111</v>
      </c>
      <c r="AQ42" s="274"/>
      <c r="AR42" s="274"/>
      <c r="AS42" s="276"/>
      <c r="AT42" s="274">
        <v>15</v>
      </c>
      <c r="AU42" s="274" t="s">
        <v>1162</v>
      </c>
      <c r="AV42" s="270"/>
      <c r="AW42" s="274">
        <v>0</v>
      </c>
      <c r="AX42" s="274">
        <v>0</v>
      </c>
      <c r="AY42" s="274">
        <v>0</v>
      </c>
      <c r="AZ42" s="274">
        <v>0</v>
      </c>
      <c r="BA42" s="274">
        <v>0</v>
      </c>
      <c r="BB42" s="274">
        <v>0</v>
      </c>
      <c r="BC42" s="274">
        <v>0</v>
      </c>
      <c r="BD42" s="274">
        <v>0</v>
      </c>
      <c r="BE42" s="274">
        <v>0</v>
      </c>
      <c r="BF42" s="274">
        <v>0</v>
      </c>
      <c r="BG42" s="274">
        <v>0</v>
      </c>
      <c r="BH42" s="274">
        <v>0</v>
      </c>
      <c r="BI42" s="274"/>
      <c r="BJ42" s="274" t="s">
        <v>1111</v>
      </c>
      <c r="BK42" s="274"/>
      <c r="BL42" s="274" t="s">
        <v>1111</v>
      </c>
      <c r="BM42" s="274">
        <v>120</v>
      </c>
      <c r="BN42" s="274"/>
      <c r="BO42" s="274"/>
      <c r="BP42" s="274"/>
      <c r="BQ42" s="278"/>
      <c r="BR42" s="278"/>
      <c r="BS42" s="274"/>
      <c r="BT42" s="274" t="s">
        <v>1117</v>
      </c>
      <c r="BU42" s="273" t="s">
        <v>1163</v>
      </c>
      <c r="BV42" s="273" t="s">
        <v>1223</v>
      </c>
      <c r="BW42" s="273" t="s">
        <v>184</v>
      </c>
    </row>
    <row r="43" spans="1:75" ht="13" customHeight="1" x14ac:dyDescent="0.15">
      <c r="A43" s="270">
        <v>9909</v>
      </c>
      <c r="B43" s="271">
        <v>42202</v>
      </c>
      <c r="C43" s="272" t="s">
        <v>1108</v>
      </c>
      <c r="D43" s="273" t="s">
        <v>169</v>
      </c>
      <c r="E43" s="270"/>
      <c r="F43" s="270" t="s">
        <v>1182</v>
      </c>
      <c r="G43" s="280">
        <v>42066</v>
      </c>
      <c r="H43" s="274" t="s">
        <v>1110</v>
      </c>
      <c r="I43" s="274" t="s">
        <v>1111</v>
      </c>
      <c r="J43" s="274"/>
      <c r="K43" s="273" t="s">
        <v>1175</v>
      </c>
      <c r="L43" s="270" t="s">
        <v>1120</v>
      </c>
      <c r="M43" s="275">
        <v>129.19999999999999</v>
      </c>
      <c r="N43" s="275">
        <v>21.4</v>
      </c>
      <c r="O43" s="270"/>
      <c r="P43" s="270"/>
      <c r="Q43" s="275" t="s">
        <v>1088</v>
      </c>
      <c r="R43" s="270"/>
      <c r="S43" s="273" t="s">
        <v>1088</v>
      </c>
      <c r="T43" s="270"/>
      <c r="U43" s="275" t="s">
        <v>1088</v>
      </c>
      <c r="V43" s="275" t="s">
        <v>1088</v>
      </c>
      <c r="W43" s="275" t="s">
        <v>1088</v>
      </c>
      <c r="X43" s="270"/>
      <c r="Y43" s="270"/>
      <c r="Z43" s="270"/>
      <c r="AA43" s="270"/>
      <c r="AB43" s="270"/>
      <c r="AC43" s="270"/>
      <c r="AD43" s="275" t="s">
        <v>1088</v>
      </c>
      <c r="AE43" s="275">
        <v>14.600000000000001</v>
      </c>
      <c r="AF43" s="270"/>
      <c r="AG43" s="270"/>
      <c r="AH43" s="275" t="s">
        <v>1088</v>
      </c>
      <c r="AI43" s="270"/>
      <c r="AJ43" s="270"/>
      <c r="AK43" s="275" t="s">
        <v>1088</v>
      </c>
      <c r="AL43" s="270"/>
      <c r="AM43" s="275" t="s">
        <v>1088</v>
      </c>
      <c r="AN43" s="275" t="s">
        <v>1088</v>
      </c>
      <c r="AO43" s="270" t="s">
        <v>1183</v>
      </c>
      <c r="AP43" s="274" t="s">
        <v>1111</v>
      </c>
      <c r="AQ43" s="274"/>
      <c r="AR43" s="274"/>
      <c r="AS43" s="276"/>
      <c r="AT43" s="274">
        <v>8</v>
      </c>
      <c r="AU43" s="274" t="s">
        <v>1162</v>
      </c>
      <c r="AV43" s="270"/>
      <c r="AW43" s="274">
        <v>0</v>
      </c>
      <c r="AX43" s="274">
        <v>0</v>
      </c>
      <c r="AY43" s="274">
        <v>0</v>
      </c>
      <c r="AZ43" s="274">
        <v>0</v>
      </c>
      <c r="BA43" s="274">
        <v>0</v>
      </c>
      <c r="BB43" s="274">
        <v>0</v>
      </c>
      <c r="BC43" s="274">
        <v>0</v>
      </c>
      <c r="BD43" s="274">
        <v>0</v>
      </c>
      <c r="BE43" s="274">
        <v>0</v>
      </c>
      <c r="BF43" s="274">
        <v>0</v>
      </c>
      <c r="BG43" s="274">
        <v>0</v>
      </c>
      <c r="BH43" s="274">
        <v>0</v>
      </c>
      <c r="BI43" s="274"/>
      <c r="BJ43" s="274" t="s">
        <v>1111</v>
      </c>
      <c r="BK43" s="274"/>
      <c r="BL43" s="274" t="s">
        <v>1111</v>
      </c>
      <c r="BM43" s="274"/>
      <c r="BN43" s="274"/>
      <c r="BO43" s="274"/>
      <c r="BP43" s="274"/>
      <c r="BQ43" s="278"/>
      <c r="BR43" s="278"/>
      <c r="BS43" s="274"/>
      <c r="BT43" s="274" t="s">
        <v>1117</v>
      </c>
      <c r="BU43" s="273" t="s">
        <v>1163</v>
      </c>
      <c r="BV43" s="273" t="s">
        <v>23</v>
      </c>
      <c r="BW43" s="273" t="s">
        <v>89</v>
      </c>
    </row>
    <row r="44" spans="1:75" ht="13" customHeight="1" x14ac:dyDescent="0.15">
      <c r="A44" s="270">
        <v>5192</v>
      </c>
      <c r="B44" s="271">
        <v>42202</v>
      </c>
      <c r="C44" s="272" t="s">
        <v>1037</v>
      </c>
      <c r="D44" s="273" t="s">
        <v>169</v>
      </c>
      <c r="E44" s="270"/>
      <c r="F44" s="270" t="s">
        <v>1039</v>
      </c>
      <c r="G44" s="280">
        <v>42185</v>
      </c>
      <c r="H44" s="274" t="s">
        <v>1040</v>
      </c>
      <c r="I44" s="274" t="s">
        <v>1041</v>
      </c>
      <c r="J44" s="274"/>
      <c r="K44" s="270" t="s">
        <v>1225</v>
      </c>
      <c r="L44" s="270" t="s">
        <v>1226</v>
      </c>
      <c r="M44" s="275">
        <v>163</v>
      </c>
      <c r="N44" s="275">
        <v>25.199999999999996</v>
      </c>
      <c r="O44" s="270"/>
      <c r="P44" s="270"/>
      <c r="Q44" s="275" t="s">
        <v>1088</v>
      </c>
      <c r="R44" s="270"/>
      <c r="S44" s="273" t="s">
        <v>1088</v>
      </c>
      <c r="T44" s="270"/>
      <c r="U44" s="275" t="s">
        <v>1088</v>
      </c>
      <c r="V44" s="275" t="s">
        <v>1088</v>
      </c>
      <c r="W44" s="275" t="s">
        <v>1088</v>
      </c>
      <c r="X44" s="270"/>
      <c r="Y44" s="270"/>
      <c r="Z44" s="270"/>
      <c r="AA44" s="270"/>
      <c r="AB44" s="270"/>
      <c r="AC44" s="270"/>
      <c r="AD44" s="275" t="s">
        <v>1088</v>
      </c>
      <c r="AE44" s="275">
        <v>16</v>
      </c>
      <c r="AF44" s="270"/>
      <c r="AG44" s="270"/>
      <c r="AH44" s="275" t="s">
        <v>1088</v>
      </c>
      <c r="AI44" s="270"/>
      <c r="AJ44" s="270"/>
      <c r="AK44" s="275" t="s">
        <v>1088</v>
      </c>
      <c r="AL44" s="270"/>
      <c r="AM44" s="275" t="s">
        <v>1088</v>
      </c>
      <c r="AN44" s="275" t="s">
        <v>1088</v>
      </c>
      <c r="AO44" s="270" t="s">
        <v>1044</v>
      </c>
      <c r="AP44" s="274" t="s">
        <v>1041</v>
      </c>
      <c r="AQ44" s="274"/>
      <c r="AR44" s="274"/>
      <c r="AS44" s="276"/>
      <c r="AT44" s="274">
        <v>9</v>
      </c>
      <c r="AU44" s="274" t="s">
        <v>1045</v>
      </c>
      <c r="AV44" s="270"/>
      <c r="AW44" s="274">
        <v>0</v>
      </c>
      <c r="AX44" s="274">
        <v>0</v>
      </c>
      <c r="AY44" s="274">
        <v>0</v>
      </c>
      <c r="AZ44" s="274">
        <v>3</v>
      </c>
      <c r="BA44" s="274">
        <v>0</v>
      </c>
      <c r="BB44" s="274">
        <v>0</v>
      </c>
      <c r="BC44" s="274">
        <v>0</v>
      </c>
      <c r="BD44" s="274">
        <v>0</v>
      </c>
      <c r="BE44" s="274">
        <v>0</v>
      </c>
      <c r="BF44" s="274">
        <v>0</v>
      </c>
      <c r="BG44" s="274">
        <v>0</v>
      </c>
      <c r="BH44" s="274">
        <v>0</v>
      </c>
      <c r="BI44" s="274"/>
      <c r="BJ44" s="274" t="s">
        <v>1041</v>
      </c>
      <c r="BK44" s="274">
        <v>12</v>
      </c>
      <c r="BL44" s="274" t="s">
        <v>1041</v>
      </c>
      <c r="BM44" s="274"/>
      <c r="BN44" s="274"/>
      <c r="BO44" s="274"/>
      <c r="BP44" s="274"/>
      <c r="BQ44" s="278"/>
      <c r="BR44" s="278"/>
      <c r="BS44" s="274"/>
      <c r="BT44" s="274" t="s">
        <v>1046</v>
      </c>
      <c r="BU44" s="270" t="s">
        <v>993</v>
      </c>
      <c r="BV44" s="270" t="s">
        <v>1237</v>
      </c>
      <c r="BW44" s="278" t="s">
        <v>184</v>
      </c>
    </row>
    <row r="45" spans="1:75" ht="13" customHeight="1" x14ac:dyDescent="0.15">
      <c r="A45" s="270">
        <v>10016</v>
      </c>
      <c r="B45" s="271">
        <v>42203</v>
      </c>
      <c r="C45" s="272" t="s">
        <v>1081</v>
      </c>
      <c r="D45" s="273" t="s">
        <v>169</v>
      </c>
      <c r="E45" s="270"/>
      <c r="F45" s="270" t="s">
        <v>1193</v>
      </c>
      <c r="G45" s="271">
        <v>42187</v>
      </c>
      <c r="H45" s="274" t="s">
        <v>1084</v>
      </c>
      <c r="I45" s="274" t="s">
        <v>1085</v>
      </c>
      <c r="J45" s="274"/>
      <c r="K45" s="270" t="s">
        <v>1086</v>
      </c>
      <c r="L45" s="273" t="s">
        <v>1087</v>
      </c>
      <c r="M45" s="275">
        <v>176.81818181818181</v>
      </c>
      <c r="N45" s="275">
        <v>27.27272727272727</v>
      </c>
      <c r="O45" s="270"/>
      <c r="P45" s="270"/>
      <c r="Q45" s="275" t="s">
        <v>1088</v>
      </c>
      <c r="R45" s="270"/>
      <c r="S45" s="273" t="s">
        <v>1088</v>
      </c>
      <c r="T45" s="270"/>
      <c r="U45" s="275" t="s">
        <v>1088</v>
      </c>
      <c r="V45" s="275" t="s">
        <v>1088</v>
      </c>
      <c r="W45" s="275">
        <v>18.18181818181818</v>
      </c>
      <c r="X45" s="270"/>
      <c r="Y45" s="270"/>
      <c r="Z45" s="270"/>
      <c r="AA45" s="270"/>
      <c r="AB45" s="270"/>
      <c r="AC45" s="270"/>
      <c r="AD45" s="275" t="s">
        <v>1088</v>
      </c>
      <c r="AE45" s="275" t="s">
        <v>1088</v>
      </c>
      <c r="AF45" s="270"/>
      <c r="AG45" s="270"/>
      <c r="AH45" s="275">
        <v>25.909090909090907</v>
      </c>
      <c r="AI45" s="270"/>
      <c r="AJ45" s="270"/>
      <c r="AK45" s="275" t="s">
        <v>1088</v>
      </c>
      <c r="AL45" s="270"/>
      <c r="AM45" s="275" t="s">
        <v>1088</v>
      </c>
      <c r="AN45" s="275" t="s">
        <v>1088</v>
      </c>
      <c r="AO45" s="270" t="s">
        <v>1238</v>
      </c>
      <c r="AP45" s="274" t="s">
        <v>1085</v>
      </c>
      <c r="AQ45" s="274"/>
      <c r="AR45" s="274"/>
      <c r="AS45" s="276"/>
      <c r="AT45" s="274">
        <v>11</v>
      </c>
      <c r="AU45" s="274" t="s">
        <v>1090</v>
      </c>
      <c r="AV45" s="270"/>
      <c r="AW45" s="274">
        <v>0</v>
      </c>
      <c r="AX45" s="274">
        <v>0</v>
      </c>
      <c r="AY45" s="274">
        <v>0</v>
      </c>
      <c r="AZ45" s="274">
        <v>0</v>
      </c>
      <c r="BA45" s="274">
        <v>0</v>
      </c>
      <c r="BB45" s="274">
        <v>0</v>
      </c>
      <c r="BC45" s="274">
        <v>0</v>
      </c>
      <c r="BD45" s="274">
        <v>0</v>
      </c>
      <c r="BE45" s="274">
        <v>0</v>
      </c>
      <c r="BF45" s="274">
        <v>0</v>
      </c>
      <c r="BG45" s="274">
        <v>0</v>
      </c>
      <c r="BH45" s="274">
        <v>0</v>
      </c>
      <c r="BI45" s="274"/>
      <c r="BJ45" s="274" t="s">
        <v>1085</v>
      </c>
      <c r="BK45" s="274"/>
      <c r="BL45" s="274" t="s">
        <v>1085</v>
      </c>
      <c r="BM45" s="274"/>
      <c r="BN45" s="274"/>
      <c r="BO45" s="274"/>
      <c r="BP45" s="274"/>
      <c r="BQ45" s="273" t="s">
        <v>1091</v>
      </c>
      <c r="BR45" s="273" t="s">
        <v>656</v>
      </c>
      <c r="BS45" s="274">
        <v>165</v>
      </c>
      <c r="BT45" s="274" t="s">
        <v>1092</v>
      </c>
      <c r="BU45" s="277" t="s">
        <v>1093</v>
      </c>
      <c r="BV45" s="270" t="s">
        <v>23</v>
      </c>
      <c r="BW45" s="278" t="s">
        <v>184</v>
      </c>
    </row>
    <row r="46" spans="1:75" ht="13" customHeight="1" x14ac:dyDescent="0.15">
      <c r="A46" s="270">
        <v>10429</v>
      </c>
      <c r="B46" s="271">
        <v>42202</v>
      </c>
      <c r="C46" s="272" t="s">
        <v>1037</v>
      </c>
      <c r="D46" s="273" t="s">
        <v>169</v>
      </c>
      <c r="E46" s="270"/>
      <c r="F46" s="270" t="s">
        <v>1057</v>
      </c>
      <c r="G46" s="271">
        <v>42187</v>
      </c>
      <c r="H46" s="274" t="s">
        <v>1040</v>
      </c>
      <c r="I46" s="274" t="s">
        <v>1041</v>
      </c>
      <c r="J46" s="274"/>
      <c r="K46" s="270" t="s">
        <v>1042</v>
      </c>
      <c r="L46" s="270" t="s">
        <v>1095</v>
      </c>
      <c r="M46" s="275">
        <v>140</v>
      </c>
      <c r="N46" s="275">
        <v>34.25454545454545</v>
      </c>
      <c r="O46" s="270"/>
      <c r="P46" s="270"/>
      <c r="Q46" s="275" t="s">
        <v>1088</v>
      </c>
      <c r="R46" s="270"/>
      <c r="S46" s="273" t="s">
        <v>1088</v>
      </c>
      <c r="T46" s="270"/>
      <c r="U46" s="275" t="s">
        <v>1088</v>
      </c>
      <c r="V46" s="275" t="s">
        <v>1088</v>
      </c>
      <c r="W46" s="275">
        <v>18.072727272727271</v>
      </c>
      <c r="X46" s="270"/>
      <c r="Y46" s="270"/>
      <c r="Z46" s="270"/>
      <c r="AA46" s="270"/>
      <c r="AB46" s="270"/>
      <c r="AC46" s="270"/>
      <c r="AD46" s="275" t="s">
        <v>1088</v>
      </c>
      <c r="AE46" s="275" t="s">
        <v>1088</v>
      </c>
      <c r="AF46" s="270"/>
      <c r="AG46" s="270"/>
      <c r="AH46" s="275">
        <v>33.299999999999997</v>
      </c>
      <c r="AI46" s="270"/>
      <c r="AJ46" s="270"/>
      <c r="AK46" s="275" t="s">
        <v>1088</v>
      </c>
      <c r="AL46" s="270"/>
      <c r="AM46" s="275" t="s">
        <v>1088</v>
      </c>
      <c r="AN46" s="275" t="s">
        <v>1088</v>
      </c>
      <c r="AO46" s="270" t="s">
        <v>1239</v>
      </c>
      <c r="AP46" s="274" t="s">
        <v>1041</v>
      </c>
      <c r="AQ46" s="274"/>
      <c r="AR46" s="274"/>
      <c r="AS46" s="276"/>
      <c r="AT46" s="274">
        <v>10.199999999999999</v>
      </c>
      <c r="AU46" s="274" t="s">
        <v>1045</v>
      </c>
      <c r="AV46" s="270"/>
      <c r="AW46" s="274">
        <v>7</v>
      </c>
      <c r="AX46" s="274">
        <v>0</v>
      </c>
      <c r="AY46" s="274">
        <v>0</v>
      </c>
      <c r="AZ46" s="274">
        <v>0</v>
      </c>
      <c r="BA46" s="274">
        <v>0</v>
      </c>
      <c r="BB46" s="274">
        <v>0</v>
      </c>
      <c r="BC46" s="274">
        <v>0</v>
      </c>
      <c r="BD46" s="274">
        <v>0</v>
      </c>
      <c r="BE46" s="274">
        <v>0</v>
      </c>
      <c r="BF46" s="274">
        <v>0</v>
      </c>
      <c r="BG46" s="274">
        <v>0</v>
      </c>
      <c r="BH46" s="274">
        <v>0</v>
      </c>
      <c r="BI46" s="274"/>
      <c r="BJ46" s="274" t="s">
        <v>1041</v>
      </c>
      <c r="BK46" s="274">
        <v>12</v>
      </c>
      <c r="BL46" s="274" t="s">
        <v>1041</v>
      </c>
      <c r="BM46" s="274"/>
      <c r="BN46" s="274"/>
      <c r="BO46" s="274"/>
      <c r="BP46" s="274"/>
      <c r="BQ46" s="270"/>
      <c r="BR46" s="278"/>
      <c r="BS46" s="274"/>
      <c r="BT46" s="274" t="s">
        <v>1046</v>
      </c>
      <c r="BU46" s="270"/>
      <c r="BV46" s="270" t="s">
        <v>1240</v>
      </c>
      <c r="BW46" s="277" t="s">
        <v>184</v>
      </c>
    </row>
    <row r="47" spans="1:75" ht="13" customHeight="1" x14ac:dyDescent="0.15">
      <c r="A47" s="270">
        <v>10508</v>
      </c>
      <c r="B47" s="271">
        <v>42202</v>
      </c>
      <c r="C47" s="272" t="s">
        <v>1037</v>
      </c>
      <c r="D47" s="273" t="s">
        <v>169</v>
      </c>
      <c r="E47" s="270"/>
      <c r="F47" s="270" t="s">
        <v>1057</v>
      </c>
      <c r="G47" s="279">
        <v>42185</v>
      </c>
      <c r="H47" s="274" t="s">
        <v>1040</v>
      </c>
      <c r="I47" s="274" t="s">
        <v>1041</v>
      </c>
      <c r="J47" s="274"/>
      <c r="K47" s="270" t="s">
        <v>1097</v>
      </c>
      <c r="L47" s="273" t="s">
        <v>1098</v>
      </c>
      <c r="M47" s="275">
        <v>141.5</v>
      </c>
      <c r="N47" s="275">
        <v>27.86363636363636</v>
      </c>
      <c r="O47" s="270"/>
      <c r="P47" s="270"/>
      <c r="Q47" s="275" t="s">
        <v>1088</v>
      </c>
      <c r="R47" s="270"/>
      <c r="S47" s="273" t="s">
        <v>1088</v>
      </c>
      <c r="T47" s="270"/>
      <c r="U47" s="275" t="s">
        <v>1088</v>
      </c>
      <c r="V47" s="275" t="s">
        <v>1088</v>
      </c>
      <c r="W47" s="275">
        <v>15.463636363636363</v>
      </c>
      <c r="X47" s="270"/>
      <c r="Y47" s="270"/>
      <c r="Z47" s="270"/>
      <c r="AA47" s="270"/>
      <c r="AB47" s="270"/>
      <c r="AC47" s="270"/>
      <c r="AD47" s="275" t="s">
        <v>1088</v>
      </c>
      <c r="AE47" s="275" t="s">
        <v>1088</v>
      </c>
      <c r="AF47" s="270"/>
      <c r="AG47" s="270"/>
      <c r="AH47" s="275">
        <v>26.318181818181817</v>
      </c>
      <c r="AI47" s="270"/>
      <c r="AJ47" s="270"/>
      <c r="AK47" s="275" t="s">
        <v>1088</v>
      </c>
      <c r="AL47" s="270"/>
      <c r="AM47" s="275" t="s">
        <v>1088</v>
      </c>
      <c r="AN47" s="275" t="s">
        <v>1088</v>
      </c>
      <c r="AO47" s="270" t="s">
        <v>1239</v>
      </c>
      <c r="AP47" s="274" t="s">
        <v>1041</v>
      </c>
      <c r="AQ47" s="274"/>
      <c r="AR47" s="274"/>
      <c r="AS47" s="276"/>
      <c r="AT47" s="274">
        <v>7.5</v>
      </c>
      <c r="AU47" s="274" t="s">
        <v>1041</v>
      </c>
      <c r="AV47" s="270"/>
      <c r="AW47" s="274">
        <v>0</v>
      </c>
      <c r="AX47" s="274">
        <v>0</v>
      </c>
      <c r="AY47" s="274">
        <v>0</v>
      </c>
      <c r="AZ47" s="274">
        <v>0</v>
      </c>
      <c r="BA47" s="274">
        <v>0</v>
      </c>
      <c r="BB47" s="274">
        <v>0</v>
      </c>
      <c r="BC47" s="274">
        <v>0</v>
      </c>
      <c r="BD47" s="274">
        <v>0</v>
      </c>
      <c r="BE47" s="274">
        <v>0</v>
      </c>
      <c r="BF47" s="274">
        <v>0</v>
      </c>
      <c r="BG47" s="274">
        <v>0</v>
      </c>
      <c r="BH47" s="274">
        <v>0</v>
      </c>
      <c r="BI47" s="274"/>
      <c r="BJ47" s="274" t="s">
        <v>1041</v>
      </c>
      <c r="BK47" s="274"/>
      <c r="BL47" s="274" t="s">
        <v>1041</v>
      </c>
      <c r="BM47" s="274"/>
      <c r="BN47" s="274"/>
      <c r="BO47" s="274"/>
      <c r="BP47" s="274"/>
      <c r="BQ47" s="270"/>
      <c r="BR47" s="278"/>
      <c r="BS47" s="274"/>
      <c r="BT47" s="274" t="s">
        <v>1046</v>
      </c>
      <c r="BU47" s="273" t="s">
        <v>993</v>
      </c>
      <c r="BV47" s="273" t="s">
        <v>23</v>
      </c>
      <c r="BW47" s="273" t="s">
        <v>130</v>
      </c>
    </row>
    <row r="48" spans="1:75" ht="13" customHeight="1" x14ac:dyDescent="0.2">
      <c r="A48" s="270">
        <v>10608</v>
      </c>
      <c r="B48" s="271">
        <v>42202</v>
      </c>
      <c r="C48" s="272" t="s">
        <v>1037</v>
      </c>
      <c r="D48" s="273" t="s">
        <v>169</v>
      </c>
      <c r="E48" s="270"/>
      <c r="F48" s="270" t="s">
        <v>1057</v>
      </c>
      <c r="G48" s="280">
        <v>42188</v>
      </c>
      <c r="H48" s="274" t="s">
        <v>126</v>
      </c>
      <c r="I48" s="274" t="s">
        <v>971</v>
      </c>
      <c r="J48" s="274"/>
      <c r="K48" s="270" t="s">
        <v>1099</v>
      </c>
      <c r="L48" s="273" t="s">
        <v>1100</v>
      </c>
      <c r="M48" s="275">
        <v>127.40909090909091</v>
      </c>
      <c r="N48" s="275">
        <v>29.854545454545455</v>
      </c>
      <c r="O48" s="270"/>
      <c r="P48" s="270"/>
      <c r="Q48" s="275" t="s">
        <v>1088</v>
      </c>
      <c r="R48" s="270"/>
      <c r="S48" s="273" t="s">
        <v>1088</v>
      </c>
      <c r="T48" s="270"/>
      <c r="U48" s="275" t="s">
        <v>1088</v>
      </c>
      <c r="V48" s="275" t="s">
        <v>1088</v>
      </c>
      <c r="W48" s="275">
        <v>19.345454545454544</v>
      </c>
      <c r="X48" s="270"/>
      <c r="Y48" s="270"/>
      <c r="Z48" s="270"/>
      <c r="AA48" s="270"/>
      <c r="AB48" s="270"/>
      <c r="AC48" s="270"/>
      <c r="AD48" s="275" t="s">
        <v>1088</v>
      </c>
      <c r="AE48" s="275" t="s">
        <v>1088</v>
      </c>
      <c r="AF48" s="270"/>
      <c r="AG48" s="270"/>
      <c r="AH48" s="275">
        <v>26.972727272727273</v>
      </c>
      <c r="AI48" s="270"/>
      <c r="AJ48" s="270"/>
      <c r="AK48" s="275" t="s">
        <v>1088</v>
      </c>
      <c r="AL48" s="270"/>
      <c r="AM48" s="275" t="s">
        <v>1088</v>
      </c>
      <c r="AN48" s="275" t="s">
        <v>1088</v>
      </c>
      <c r="AO48" s="270" t="s">
        <v>1239</v>
      </c>
      <c r="AP48" s="274" t="s">
        <v>1041</v>
      </c>
      <c r="AQ48" s="274"/>
      <c r="AR48" s="274"/>
      <c r="AS48" s="276"/>
      <c r="AT48" s="274">
        <v>11</v>
      </c>
      <c r="AU48" s="274" t="s">
        <v>1041</v>
      </c>
      <c r="AV48" s="270"/>
      <c r="AW48" s="274">
        <v>0</v>
      </c>
      <c r="AX48" s="274">
        <v>0</v>
      </c>
      <c r="AY48" s="274">
        <v>0</v>
      </c>
      <c r="AZ48" s="274">
        <v>0</v>
      </c>
      <c r="BA48" s="274">
        <v>0</v>
      </c>
      <c r="BB48" s="274">
        <v>0</v>
      </c>
      <c r="BC48" s="274">
        <v>0</v>
      </c>
      <c r="BD48" s="274">
        <v>0</v>
      </c>
      <c r="BE48" s="274">
        <v>0</v>
      </c>
      <c r="BF48" s="274">
        <v>0</v>
      </c>
      <c r="BG48" s="274">
        <v>0</v>
      </c>
      <c r="BH48" s="274">
        <v>0</v>
      </c>
      <c r="BI48" s="274"/>
      <c r="BJ48" s="274" t="s">
        <v>1041</v>
      </c>
      <c r="BK48" s="274"/>
      <c r="BL48" s="274" t="s">
        <v>1041</v>
      </c>
      <c r="BM48" s="274"/>
      <c r="BN48" s="274"/>
      <c r="BO48" s="274"/>
      <c r="BP48" s="274"/>
      <c r="BQ48" s="284" t="s">
        <v>1101</v>
      </c>
      <c r="BR48" s="278" t="s">
        <v>1102</v>
      </c>
      <c r="BS48" s="274">
        <v>50</v>
      </c>
      <c r="BT48" s="274" t="s">
        <v>1046</v>
      </c>
      <c r="BU48" s="270" t="s">
        <v>993</v>
      </c>
      <c r="BV48" s="270" t="s">
        <v>1241</v>
      </c>
      <c r="BW48" s="270" t="s">
        <v>184</v>
      </c>
    </row>
    <row r="49" spans="1:75" ht="13" customHeight="1" x14ac:dyDescent="0.15">
      <c r="A49" s="270">
        <v>1480</v>
      </c>
      <c r="B49" s="271">
        <v>42202</v>
      </c>
      <c r="C49" s="272" t="s">
        <v>1037</v>
      </c>
      <c r="D49" s="273" t="s">
        <v>169</v>
      </c>
      <c r="E49" s="270"/>
      <c r="F49" s="270" t="s">
        <v>1057</v>
      </c>
      <c r="G49" s="280">
        <v>42185</v>
      </c>
      <c r="H49" s="274" t="s">
        <v>1040</v>
      </c>
      <c r="I49" s="274" t="s">
        <v>1041</v>
      </c>
      <c r="J49" s="274"/>
      <c r="K49" s="270" t="s">
        <v>1104</v>
      </c>
      <c r="L49" s="270" t="s">
        <v>1066</v>
      </c>
      <c r="M49" s="275">
        <v>147.6</v>
      </c>
      <c r="N49" s="275">
        <v>27.763636363636362</v>
      </c>
      <c r="O49" s="270"/>
      <c r="P49" s="270"/>
      <c r="Q49" s="275" t="s">
        <v>1088</v>
      </c>
      <c r="R49" s="270"/>
      <c r="S49" s="273" t="s">
        <v>1088</v>
      </c>
      <c r="T49" s="270"/>
      <c r="U49" s="275" t="s">
        <v>1088</v>
      </c>
      <c r="V49" s="275" t="s">
        <v>1088</v>
      </c>
      <c r="W49" s="275">
        <v>17.281818181818181</v>
      </c>
      <c r="X49" s="270"/>
      <c r="Y49" s="270"/>
      <c r="Z49" s="270"/>
      <c r="AA49" s="270"/>
      <c r="AB49" s="270"/>
      <c r="AC49" s="270"/>
      <c r="AD49" s="275" t="s">
        <v>1088</v>
      </c>
      <c r="AE49" s="275" t="s">
        <v>1088</v>
      </c>
      <c r="AF49" s="270"/>
      <c r="AG49" s="270"/>
      <c r="AH49" s="275">
        <v>26.154545454545453</v>
      </c>
      <c r="AI49" s="270"/>
      <c r="AJ49" s="270"/>
      <c r="AK49" s="275" t="s">
        <v>1088</v>
      </c>
      <c r="AL49" s="270"/>
      <c r="AM49" s="275" t="s">
        <v>1088</v>
      </c>
      <c r="AN49" s="275" t="s">
        <v>1088</v>
      </c>
      <c r="AO49" s="270" t="s">
        <v>1239</v>
      </c>
      <c r="AP49" s="274" t="s">
        <v>1041</v>
      </c>
      <c r="AQ49" s="274"/>
      <c r="AR49" s="274"/>
      <c r="AS49" s="276"/>
      <c r="AT49" s="274">
        <v>11.6</v>
      </c>
      <c r="AU49" s="274" t="s">
        <v>1041</v>
      </c>
      <c r="AV49" s="270"/>
      <c r="AW49" s="274">
        <v>0</v>
      </c>
      <c r="AX49" s="274">
        <v>0</v>
      </c>
      <c r="AY49" s="274">
        <v>0</v>
      </c>
      <c r="AZ49" s="274">
        <v>0</v>
      </c>
      <c r="BA49" s="274">
        <v>0</v>
      </c>
      <c r="BB49" s="274">
        <v>0</v>
      </c>
      <c r="BC49" s="274">
        <v>0</v>
      </c>
      <c r="BD49" s="274">
        <v>0</v>
      </c>
      <c r="BE49" s="274">
        <v>0</v>
      </c>
      <c r="BF49" s="274">
        <v>0</v>
      </c>
      <c r="BG49" s="274">
        <v>0</v>
      </c>
      <c r="BH49" s="274">
        <v>0</v>
      </c>
      <c r="BI49" s="274"/>
      <c r="BJ49" s="274" t="s">
        <v>1041</v>
      </c>
      <c r="BK49" s="274"/>
      <c r="BL49" s="274" t="s">
        <v>1041</v>
      </c>
      <c r="BM49" s="274"/>
      <c r="BN49" s="274"/>
      <c r="BO49" s="274"/>
      <c r="BP49" s="274"/>
      <c r="BQ49" s="278" t="s">
        <v>1105</v>
      </c>
      <c r="BR49" s="278"/>
      <c r="BS49" s="274"/>
      <c r="BT49" s="274" t="s">
        <v>1046</v>
      </c>
      <c r="BU49" s="270"/>
      <c r="BV49" s="270" t="s">
        <v>1242</v>
      </c>
      <c r="BW49" s="278" t="s">
        <v>184</v>
      </c>
    </row>
    <row r="50" spans="1:75" ht="13" customHeight="1" x14ac:dyDescent="0.15">
      <c r="A50" s="270">
        <v>4661</v>
      </c>
      <c r="B50" s="271">
        <v>42202</v>
      </c>
      <c r="C50" s="272" t="s">
        <v>1037</v>
      </c>
      <c r="D50" s="273" t="s">
        <v>169</v>
      </c>
      <c r="E50" s="270"/>
      <c r="F50" s="270" t="s">
        <v>1057</v>
      </c>
      <c r="G50" s="280">
        <v>42185</v>
      </c>
      <c r="H50" s="274" t="s">
        <v>1040</v>
      </c>
      <c r="I50" s="274" t="s">
        <v>1041</v>
      </c>
      <c r="J50" s="274"/>
      <c r="K50" s="270" t="s">
        <v>1047</v>
      </c>
      <c r="L50" s="270" t="s">
        <v>125</v>
      </c>
      <c r="M50" s="275">
        <v>183.6090909090909</v>
      </c>
      <c r="N50" s="275">
        <v>36</v>
      </c>
      <c r="O50" s="270"/>
      <c r="P50" s="270"/>
      <c r="Q50" s="275" t="s">
        <v>1088</v>
      </c>
      <c r="R50" s="270"/>
      <c r="S50" s="273" t="s">
        <v>1088</v>
      </c>
      <c r="T50" s="270"/>
      <c r="U50" s="275" t="s">
        <v>1088</v>
      </c>
      <c r="V50" s="275" t="s">
        <v>1088</v>
      </c>
      <c r="W50" s="275">
        <v>21.454545454545453</v>
      </c>
      <c r="X50" s="270"/>
      <c r="Y50" s="270"/>
      <c r="Z50" s="270"/>
      <c r="AA50" s="270"/>
      <c r="AB50" s="270"/>
      <c r="AC50" s="270"/>
      <c r="AD50" s="275" t="s">
        <v>1088</v>
      </c>
      <c r="AE50" s="275" t="s">
        <v>1088</v>
      </c>
      <c r="AF50" s="270"/>
      <c r="AG50" s="270"/>
      <c r="AH50" s="275">
        <v>35</v>
      </c>
      <c r="AI50" s="270"/>
      <c r="AJ50" s="270"/>
      <c r="AK50" s="275" t="s">
        <v>1088</v>
      </c>
      <c r="AL50" s="270"/>
      <c r="AM50" s="275" t="s">
        <v>1088</v>
      </c>
      <c r="AN50" s="275" t="s">
        <v>1088</v>
      </c>
      <c r="AO50" s="270" t="s">
        <v>1239</v>
      </c>
      <c r="AP50" s="274" t="s">
        <v>1041</v>
      </c>
      <c r="AQ50" s="274"/>
      <c r="AR50" s="274"/>
      <c r="AS50" s="276"/>
      <c r="AT50" s="274"/>
      <c r="AU50" s="274" t="s">
        <v>1041</v>
      </c>
      <c r="AV50" s="270"/>
      <c r="AW50" s="274">
        <v>0</v>
      </c>
      <c r="AX50" s="274">
        <v>0</v>
      </c>
      <c r="AY50" s="274">
        <v>25</v>
      </c>
      <c r="AZ50" s="274">
        <v>0</v>
      </c>
      <c r="BA50" s="274">
        <v>0</v>
      </c>
      <c r="BB50" s="274">
        <v>0</v>
      </c>
      <c r="BC50" s="274">
        <v>0</v>
      </c>
      <c r="BD50" s="274">
        <v>0</v>
      </c>
      <c r="BE50" s="274">
        <v>0</v>
      </c>
      <c r="BF50" s="274">
        <v>0</v>
      </c>
      <c r="BG50" s="274">
        <v>0</v>
      </c>
      <c r="BH50" s="274">
        <v>0</v>
      </c>
      <c r="BI50" s="274"/>
      <c r="BJ50" s="274" t="s">
        <v>1041</v>
      </c>
      <c r="BK50" s="274"/>
      <c r="BL50" s="274" t="s">
        <v>1041</v>
      </c>
      <c r="BM50" s="274"/>
      <c r="BN50" s="274"/>
      <c r="BO50" s="274"/>
      <c r="BP50" s="274"/>
      <c r="BQ50" s="278"/>
      <c r="BR50" s="278"/>
      <c r="BS50" s="274"/>
      <c r="BT50" s="274" t="s">
        <v>1046</v>
      </c>
      <c r="BU50" s="270"/>
      <c r="BV50" s="270" t="s">
        <v>1243</v>
      </c>
      <c r="BW50" s="278" t="s">
        <v>184</v>
      </c>
    </row>
    <row r="51" spans="1:75" ht="13" customHeight="1" x14ac:dyDescent="0.15">
      <c r="A51" s="270">
        <v>1454</v>
      </c>
      <c r="B51" s="271">
        <v>42202</v>
      </c>
      <c r="C51" s="272" t="s">
        <v>1108</v>
      </c>
      <c r="D51" s="273" t="s">
        <v>169</v>
      </c>
      <c r="E51" s="270"/>
      <c r="F51" s="270" t="s">
        <v>1200</v>
      </c>
      <c r="G51" s="279">
        <v>41820</v>
      </c>
      <c r="H51" s="274" t="s">
        <v>1110</v>
      </c>
      <c r="I51" s="274" t="s">
        <v>1111</v>
      </c>
      <c r="J51" s="274"/>
      <c r="K51" s="270" t="s">
        <v>1112</v>
      </c>
      <c r="L51" s="270" t="s">
        <v>1113</v>
      </c>
      <c r="M51" s="275">
        <v>149.9</v>
      </c>
      <c r="N51" s="275">
        <v>32.24</v>
      </c>
      <c r="O51" s="270" t="s">
        <v>1114</v>
      </c>
      <c r="P51" s="270">
        <v>1020</v>
      </c>
      <c r="Q51" s="275">
        <v>34.950000000000003</v>
      </c>
      <c r="R51" s="270"/>
      <c r="S51" s="273" t="s">
        <v>1088</v>
      </c>
      <c r="T51" s="270"/>
      <c r="U51" s="275" t="s">
        <v>1088</v>
      </c>
      <c r="V51" s="275" t="s">
        <v>1088</v>
      </c>
      <c r="W51" s="275">
        <v>19.39</v>
      </c>
      <c r="X51" s="270"/>
      <c r="Y51" s="270"/>
      <c r="Z51" s="270"/>
      <c r="AA51" s="270"/>
      <c r="AB51" s="270"/>
      <c r="AC51" s="270"/>
      <c r="AD51" s="275" t="s">
        <v>1088</v>
      </c>
      <c r="AE51" s="275" t="s">
        <v>1088</v>
      </c>
      <c r="AF51" s="270"/>
      <c r="AG51" s="270"/>
      <c r="AH51" s="275">
        <v>31.72</v>
      </c>
      <c r="AI51" s="270"/>
      <c r="AJ51" s="270"/>
      <c r="AK51" s="275" t="s">
        <v>1088</v>
      </c>
      <c r="AL51" s="270"/>
      <c r="AM51" s="275" t="s">
        <v>1088</v>
      </c>
      <c r="AN51" s="275" t="s">
        <v>1088</v>
      </c>
      <c r="AO51" s="270" t="s">
        <v>1244</v>
      </c>
      <c r="AP51" s="274" t="s">
        <v>1111</v>
      </c>
      <c r="AQ51" s="274"/>
      <c r="AR51" s="274"/>
      <c r="AS51" s="276">
        <v>10</v>
      </c>
      <c r="AT51" s="274">
        <v>12</v>
      </c>
      <c r="AU51" s="274" t="s">
        <v>1116</v>
      </c>
      <c r="AV51" s="270"/>
      <c r="AW51" s="274">
        <v>0</v>
      </c>
      <c r="AX51" s="274">
        <v>0</v>
      </c>
      <c r="AY51" s="274">
        <v>7</v>
      </c>
      <c r="AZ51" s="274">
        <v>0</v>
      </c>
      <c r="BA51" s="274">
        <v>0</v>
      </c>
      <c r="BB51" s="274">
        <v>0</v>
      </c>
      <c r="BC51" s="274">
        <v>0</v>
      </c>
      <c r="BD51" s="274">
        <v>0</v>
      </c>
      <c r="BE51" s="274">
        <v>0</v>
      </c>
      <c r="BF51" s="274">
        <v>0</v>
      </c>
      <c r="BG51" s="274">
        <v>0</v>
      </c>
      <c r="BH51" s="274">
        <v>0</v>
      </c>
      <c r="BI51" s="274"/>
      <c r="BJ51" s="281" t="s">
        <v>971</v>
      </c>
      <c r="BK51" s="274"/>
      <c r="BL51" s="274" t="s">
        <v>1111</v>
      </c>
      <c r="BM51" s="274"/>
      <c r="BN51" s="274"/>
      <c r="BO51" s="274"/>
      <c r="BP51" s="274"/>
      <c r="BQ51" s="278"/>
      <c r="BR51" s="278"/>
      <c r="BS51" s="274"/>
      <c r="BT51" s="274" t="s">
        <v>1117</v>
      </c>
      <c r="BU51" s="270"/>
      <c r="BV51" s="270" t="s">
        <v>23</v>
      </c>
      <c r="BW51" s="278" t="s">
        <v>89</v>
      </c>
    </row>
    <row r="52" spans="1:75" ht="13" customHeight="1" x14ac:dyDescent="0.15">
      <c r="A52" s="270">
        <v>1492</v>
      </c>
      <c r="B52" s="271">
        <v>42202</v>
      </c>
      <c r="C52" s="272" t="s">
        <v>1108</v>
      </c>
      <c r="D52" s="273" t="s">
        <v>169</v>
      </c>
      <c r="E52" s="270"/>
      <c r="F52" s="270" t="s">
        <v>1200</v>
      </c>
      <c r="G52" s="280">
        <v>42185</v>
      </c>
      <c r="H52" s="274" t="s">
        <v>1110</v>
      </c>
      <c r="I52" s="274" t="s">
        <v>1111</v>
      </c>
      <c r="J52" s="274"/>
      <c r="K52" s="270" t="s">
        <v>1119</v>
      </c>
      <c r="L52" s="270" t="s">
        <v>1120</v>
      </c>
      <c r="M52" s="275">
        <v>147.6</v>
      </c>
      <c r="N52" s="275">
        <v>27.763636363636362</v>
      </c>
      <c r="O52" s="270"/>
      <c r="P52" s="270"/>
      <c r="Q52" s="275" t="s">
        <v>1088</v>
      </c>
      <c r="R52" s="270"/>
      <c r="S52" s="273" t="s">
        <v>1088</v>
      </c>
      <c r="T52" s="270"/>
      <c r="U52" s="275" t="s">
        <v>1088</v>
      </c>
      <c r="V52" s="275" t="s">
        <v>1088</v>
      </c>
      <c r="W52" s="275">
        <v>17.281818181818181</v>
      </c>
      <c r="X52" s="270"/>
      <c r="Y52" s="270"/>
      <c r="Z52" s="270"/>
      <c r="AA52" s="270"/>
      <c r="AB52" s="270"/>
      <c r="AC52" s="270"/>
      <c r="AD52" s="275" t="s">
        <v>1088</v>
      </c>
      <c r="AE52" s="275" t="s">
        <v>1088</v>
      </c>
      <c r="AF52" s="270"/>
      <c r="AG52" s="270"/>
      <c r="AH52" s="275">
        <v>26.154545454545453</v>
      </c>
      <c r="AI52" s="270"/>
      <c r="AJ52" s="270"/>
      <c r="AK52" s="275" t="s">
        <v>1088</v>
      </c>
      <c r="AL52" s="270"/>
      <c r="AM52" s="275" t="s">
        <v>1088</v>
      </c>
      <c r="AN52" s="275" t="s">
        <v>1088</v>
      </c>
      <c r="AO52" s="270" t="s">
        <v>1244</v>
      </c>
      <c r="AP52" s="274" t="s">
        <v>1111</v>
      </c>
      <c r="AQ52" s="274"/>
      <c r="AR52" s="274"/>
      <c r="AS52" s="276"/>
      <c r="AT52" s="274">
        <v>11.6</v>
      </c>
      <c r="AU52" s="274" t="s">
        <v>1116</v>
      </c>
      <c r="AV52" s="270"/>
      <c r="AW52" s="274">
        <v>0</v>
      </c>
      <c r="AX52" s="274">
        <v>0</v>
      </c>
      <c r="AY52" s="274">
        <v>0</v>
      </c>
      <c r="AZ52" s="274">
        <v>0</v>
      </c>
      <c r="BA52" s="274">
        <v>0</v>
      </c>
      <c r="BB52" s="274">
        <v>0</v>
      </c>
      <c r="BC52" s="274">
        <v>0</v>
      </c>
      <c r="BD52" s="274">
        <v>0</v>
      </c>
      <c r="BE52" s="274">
        <v>0</v>
      </c>
      <c r="BF52" s="274">
        <v>0</v>
      </c>
      <c r="BG52" s="274">
        <v>0</v>
      </c>
      <c r="BH52" s="274">
        <v>0</v>
      </c>
      <c r="BI52" s="274"/>
      <c r="BJ52" s="274" t="s">
        <v>1111</v>
      </c>
      <c r="BK52" s="274"/>
      <c r="BL52" s="274" t="s">
        <v>1111</v>
      </c>
      <c r="BM52" s="274"/>
      <c r="BN52" s="274"/>
      <c r="BO52" s="274"/>
      <c r="BP52" s="274"/>
      <c r="BQ52" s="278"/>
      <c r="BR52" s="278"/>
      <c r="BS52" s="274"/>
      <c r="BT52" s="274" t="s">
        <v>1117</v>
      </c>
      <c r="BU52" s="270"/>
      <c r="BV52" s="273" t="s">
        <v>1245</v>
      </c>
      <c r="BW52" s="278" t="s">
        <v>184</v>
      </c>
    </row>
    <row r="53" spans="1:75" ht="13" customHeight="1" x14ac:dyDescent="0.15">
      <c r="A53" s="270">
        <v>10277</v>
      </c>
      <c r="B53" s="271">
        <v>42202</v>
      </c>
      <c r="C53" s="272" t="s">
        <v>1037</v>
      </c>
      <c r="D53" s="273" t="s">
        <v>169</v>
      </c>
      <c r="E53" s="270"/>
      <c r="F53" s="270" t="s">
        <v>1057</v>
      </c>
      <c r="G53" s="280">
        <v>42195</v>
      </c>
      <c r="H53" s="274" t="s">
        <v>1040</v>
      </c>
      <c r="I53" s="274" t="s">
        <v>1041</v>
      </c>
      <c r="J53" s="274"/>
      <c r="K53" s="270" t="s">
        <v>1122</v>
      </c>
      <c r="L53" s="270" t="s">
        <v>1123</v>
      </c>
      <c r="M53" s="275">
        <v>128</v>
      </c>
      <c r="N53" s="275">
        <v>32.445454545454538</v>
      </c>
      <c r="O53" s="270"/>
      <c r="P53" s="270"/>
      <c r="Q53" s="275" t="s">
        <v>1088</v>
      </c>
      <c r="R53" s="270"/>
      <c r="S53" s="273" t="s">
        <v>1088</v>
      </c>
      <c r="T53" s="270"/>
      <c r="U53" s="275" t="s">
        <v>1088</v>
      </c>
      <c r="V53" s="275" t="s">
        <v>1088</v>
      </c>
      <c r="W53" s="275">
        <v>16.745454545454546</v>
      </c>
      <c r="X53" s="270"/>
      <c r="Y53" s="270"/>
      <c r="Z53" s="270"/>
      <c r="AA53" s="270"/>
      <c r="AB53" s="270"/>
      <c r="AC53" s="270"/>
      <c r="AD53" s="275" t="s">
        <v>1088</v>
      </c>
      <c r="AE53" s="275" t="s">
        <v>1088</v>
      </c>
      <c r="AF53" s="270"/>
      <c r="AG53" s="270"/>
      <c r="AH53" s="275">
        <v>30.43636363636363</v>
      </c>
      <c r="AI53" s="270"/>
      <c r="AJ53" s="270"/>
      <c r="AK53" s="275" t="s">
        <v>1088</v>
      </c>
      <c r="AL53" s="270"/>
      <c r="AM53" s="275" t="s">
        <v>1088</v>
      </c>
      <c r="AN53" s="275" t="s">
        <v>1088</v>
      </c>
      <c r="AO53" s="270" t="s">
        <v>1239</v>
      </c>
      <c r="AP53" s="274" t="s">
        <v>1041</v>
      </c>
      <c r="AQ53" s="274"/>
      <c r="AR53" s="274"/>
      <c r="AS53" s="276"/>
      <c r="AT53" s="274">
        <v>12.5</v>
      </c>
      <c r="AU53" s="274" t="s">
        <v>1045</v>
      </c>
      <c r="AV53" s="270"/>
      <c r="AW53" s="274">
        <v>13</v>
      </c>
      <c r="AX53" s="274">
        <v>0</v>
      </c>
      <c r="AY53" s="274">
        <v>0</v>
      </c>
      <c r="AZ53" s="274">
        <v>0</v>
      </c>
      <c r="BA53" s="274">
        <v>0</v>
      </c>
      <c r="BB53" s="274">
        <v>0</v>
      </c>
      <c r="BC53" s="274">
        <v>0</v>
      </c>
      <c r="BD53" s="274">
        <v>0</v>
      </c>
      <c r="BE53" s="274">
        <v>0</v>
      </c>
      <c r="BF53" s="274">
        <v>0</v>
      </c>
      <c r="BG53" s="274">
        <v>0</v>
      </c>
      <c r="BH53" s="274">
        <v>0</v>
      </c>
      <c r="BI53" s="274"/>
      <c r="BJ53" s="274" t="s">
        <v>1041</v>
      </c>
      <c r="BK53" s="274">
        <v>12</v>
      </c>
      <c r="BL53" s="274" t="s">
        <v>1041</v>
      </c>
      <c r="BM53" s="274"/>
      <c r="BN53" s="274"/>
      <c r="BO53" s="274">
        <v>12</v>
      </c>
      <c r="BP53" s="274"/>
      <c r="BQ53" s="278"/>
      <c r="BR53" s="278"/>
      <c r="BS53" s="274"/>
      <c r="BT53" s="274" t="s">
        <v>1046</v>
      </c>
      <c r="BU53" s="270"/>
      <c r="BV53" s="270" t="s">
        <v>1246</v>
      </c>
      <c r="BW53" s="278" t="s">
        <v>130</v>
      </c>
    </row>
    <row r="54" spans="1:75" ht="13" customHeight="1" x14ac:dyDescent="0.15">
      <c r="A54" s="270">
        <v>5663</v>
      </c>
      <c r="B54" s="271">
        <v>42202</v>
      </c>
      <c r="C54" s="272" t="s">
        <v>1108</v>
      </c>
      <c r="D54" s="273" t="s">
        <v>169</v>
      </c>
      <c r="E54" s="270"/>
      <c r="F54" s="270" t="s">
        <v>1200</v>
      </c>
      <c r="G54" s="280">
        <v>41820</v>
      </c>
      <c r="H54" s="274" t="s">
        <v>1110</v>
      </c>
      <c r="I54" s="274" t="s">
        <v>1111</v>
      </c>
      <c r="J54" s="274"/>
      <c r="K54" s="270" t="s">
        <v>1125</v>
      </c>
      <c r="L54" s="270" t="s">
        <v>975</v>
      </c>
      <c r="M54" s="275">
        <v>209.47</v>
      </c>
      <c r="N54" s="275">
        <v>31.919999999999998</v>
      </c>
      <c r="O54" s="270"/>
      <c r="P54" s="270"/>
      <c r="Q54" s="275" t="s">
        <v>1088</v>
      </c>
      <c r="R54" s="270"/>
      <c r="S54" s="273" t="s">
        <v>1088</v>
      </c>
      <c r="T54" s="270"/>
      <c r="U54" s="275" t="s">
        <v>1088</v>
      </c>
      <c r="V54" s="275" t="s">
        <v>1088</v>
      </c>
      <c r="W54" s="275">
        <v>16.88</v>
      </c>
      <c r="X54" s="270"/>
      <c r="Y54" s="270"/>
      <c r="Z54" s="270"/>
      <c r="AA54" s="270"/>
      <c r="AB54" s="270"/>
      <c r="AC54" s="270"/>
      <c r="AD54" s="275" t="s">
        <v>1088</v>
      </c>
      <c r="AE54" s="275" t="s">
        <v>1088</v>
      </c>
      <c r="AF54" s="270"/>
      <c r="AG54" s="270"/>
      <c r="AH54" s="275">
        <v>29.230000000000004</v>
      </c>
      <c r="AI54" s="270"/>
      <c r="AJ54" s="270"/>
      <c r="AK54" s="275" t="s">
        <v>1088</v>
      </c>
      <c r="AL54" s="270"/>
      <c r="AM54" s="275" t="s">
        <v>1088</v>
      </c>
      <c r="AN54" s="275" t="s">
        <v>1088</v>
      </c>
      <c r="AO54" s="270" t="s">
        <v>1244</v>
      </c>
      <c r="AP54" s="274" t="s">
        <v>1111</v>
      </c>
      <c r="AQ54" s="274"/>
      <c r="AR54" s="274"/>
      <c r="AS54" s="276"/>
      <c r="AT54" s="274">
        <v>20</v>
      </c>
      <c r="AU54" s="274" t="s">
        <v>1111</v>
      </c>
      <c r="AV54" s="270"/>
      <c r="AW54" s="274">
        <v>0</v>
      </c>
      <c r="AX54" s="274">
        <v>0</v>
      </c>
      <c r="AY54" s="274">
        <v>0</v>
      </c>
      <c r="AZ54" s="274">
        <v>0</v>
      </c>
      <c r="BA54" s="274">
        <v>0</v>
      </c>
      <c r="BB54" s="274">
        <v>0</v>
      </c>
      <c r="BC54" s="274">
        <v>0</v>
      </c>
      <c r="BD54" s="274">
        <v>0</v>
      </c>
      <c r="BE54" s="274">
        <v>0</v>
      </c>
      <c r="BF54" s="274">
        <v>0</v>
      </c>
      <c r="BG54" s="274">
        <v>0</v>
      </c>
      <c r="BH54" s="274">
        <v>0</v>
      </c>
      <c r="BI54" s="274"/>
      <c r="BJ54" s="274" t="s">
        <v>1111</v>
      </c>
      <c r="BK54" s="274"/>
      <c r="BL54" s="274" t="s">
        <v>1111</v>
      </c>
      <c r="BM54" s="289"/>
      <c r="BN54" s="289"/>
      <c r="BO54" s="289"/>
      <c r="BP54" s="289"/>
      <c r="BQ54" s="278"/>
      <c r="BR54" s="278"/>
      <c r="BS54" s="274"/>
      <c r="BT54" s="274" t="s">
        <v>1117</v>
      </c>
      <c r="BU54" s="270" t="s">
        <v>976</v>
      </c>
      <c r="BV54" s="273" t="s">
        <v>23</v>
      </c>
      <c r="BW54" s="277" t="s">
        <v>89</v>
      </c>
    </row>
    <row r="55" spans="1:75" ht="13" customHeight="1" x14ac:dyDescent="0.15">
      <c r="A55" s="270">
        <v>4382</v>
      </c>
      <c r="B55" s="271">
        <v>42202</v>
      </c>
      <c r="C55" s="272" t="s">
        <v>78</v>
      </c>
      <c r="D55" s="273" t="s">
        <v>169</v>
      </c>
      <c r="E55" s="270"/>
      <c r="F55" s="270" t="s">
        <v>145</v>
      </c>
      <c r="G55" s="280">
        <v>42200</v>
      </c>
      <c r="H55" s="274" t="s">
        <v>90</v>
      </c>
      <c r="I55" s="274" t="s">
        <v>6</v>
      </c>
      <c r="J55" s="274"/>
      <c r="K55" s="270" t="s">
        <v>74</v>
      </c>
      <c r="L55" s="270" t="s">
        <v>1126</v>
      </c>
      <c r="M55" s="275">
        <v>135.63999999999999</v>
      </c>
      <c r="N55" s="275">
        <v>25.427272727272726</v>
      </c>
      <c r="O55" s="270" t="s">
        <v>957</v>
      </c>
      <c r="P55" s="270">
        <v>600</v>
      </c>
      <c r="Q55" s="275">
        <v>29.663636363636364</v>
      </c>
      <c r="R55" s="270"/>
      <c r="S55" s="273" t="s">
        <v>1088</v>
      </c>
      <c r="T55" s="270"/>
      <c r="U55" s="275" t="s">
        <v>1088</v>
      </c>
      <c r="V55" s="275" t="s">
        <v>1088</v>
      </c>
      <c r="W55" s="275">
        <v>13.7</v>
      </c>
      <c r="X55" s="270"/>
      <c r="Y55" s="270"/>
      <c r="Z55" s="270"/>
      <c r="AA55" s="270"/>
      <c r="AB55" s="270"/>
      <c r="AC55" s="270"/>
      <c r="AD55" s="275" t="s">
        <v>1088</v>
      </c>
      <c r="AE55" s="275" t="s">
        <v>1088</v>
      </c>
      <c r="AF55" s="270"/>
      <c r="AG55" s="270"/>
      <c r="AH55" s="275">
        <v>24.727272727272723</v>
      </c>
      <c r="AI55" s="270"/>
      <c r="AJ55" s="270"/>
      <c r="AK55" s="275" t="s">
        <v>1088</v>
      </c>
      <c r="AL55" s="270"/>
      <c r="AM55" s="275" t="s">
        <v>1088</v>
      </c>
      <c r="AN55" s="275" t="s">
        <v>1088</v>
      </c>
      <c r="AO55" s="270" t="s">
        <v>1</v>
      </c>
      <c r="AP55" s="274" t="s">
        <v>6</v>
      </c>
      <c r="AQ55" s="274"/>
      <c r="AR55" s="274"/>
      <c r="AS55" s="276"/>
      <c r="AT55" s="274">
        <v>7</v>
      </c>
      <c r="AU55" s="274" t="s">
        <v>6</v>
      </c>
      <c r="AV55" s="270"/>
      <c r="AW55" s="274">
        <v>0</v>
      </c>
      <c r="AX55" s="274">
        <v>0</v>
      </c>
      <c r="AY55" s="274">
        <v>0</v>
      </c>
      <c r="AZ55" s="274">
        <v>0</v>
      </c>
      <c r="BA55" s="274">
        <v>0</v>
      </c>
      <c r="BB55" s="274">
        <v>0</v>
      </c>
      <c r="BC55" s="274">
        <v>0</v>
      </c>
      <c r="BD55" s="274">
        <v>0</v>
      </c>
      <c r="BE55" s="274">
        <v>0</v>
      </c>
      <c r="BF55" s="274">
        <v>0</v>
      </c>
      <c r="BG55" s="274">
        <v>0</v>
      </c>
      <c r="BH55" s="274">
        <v>0</v>
      </c>
      <c r="BI55" s="274"/>
      <c r="BJ55" s="274" t="s">
        <v>6</v>
      </c>
      <c r="BK55" s="274"/>
      <c r="BL55" s="274" t="s">
        <v>6</v>
      </c>
      <c r="BM55" s="274"/>
      <c r="BN55" s="274"/>
      <c r="BO55" s="274"/>
      <c r="BP55" s="274"/>
      <c r="BQ55" s="277" t="s">
        <v>1127</v>
      </c>
      <c r="BR55" s="278" t="s">
        <v>97</v>
      </c>
      <c r="BS55" s="274">
        <v>50</v>
      </c>
      <c r="BT55" s="274" t="s">
        <v>113</v>
      </c>
      <c r="BU55" s="278"/>
      <c r="BV55" s="273" t="s">
        <v>23</v>
      </c>
      <c r="BW55" s="277" t="s">
        <v>184</v>
      </c>
    </row>
    <row r="56" spans="1:75" ht="13" customHeight="1" x14ac:dyDescent="0.15">
      <c r="A56" s="270">
        <v>10532</v>
      </c>
      <c r="B56" s="271">
        <v>42202</v>
      </c>
      <c r="C56" s="272" t="s">
        <v>1037</v>
      </c>
      <c r="D56" s="273" t="s">
        <v>169</v>
      </c>
      <c r="E56" s="270"/>
      <c r="F56" s="270" t="s">
        <v>1057</v>
      </c>
      <c r="G56" s="279">
        <v>42201</v>
      </c>
      <c r="H56" s="274" t="s">
        <v>1040</v>
      </c>
      <c r="I56" s="274" t="s">
        <v>1041</v>
      </c>
      <c r="J56" s="274"/>
      <c r="K56" s="270" t="s">
        <v>1055</v>
      </c>
      <c r="L56" s="270" t="s">
        <v>1128</v>
      </c>
      <c r="M56" s="275">
        <v>137.5</v>
      </c>
      <c r="N56" s="275">
        <v>34.690909090909088</v>
      </c>
      <c r="O56" s="270"/>
      <c r="P56" s="270"/>
      <c r="Q56" s="275" t="s">
        <v>1088</v>
      </c>
      <c r="R56" s="270"/>
      <c r="S56" s="273" t="s">
        <v>1088</v>
      </c>
      <c r="T56" s="270"/>
      <c r="U56" s="275" t="s">
        <v>1088</v>
      </c>
      <c r="V56" s="275" t="s">
        <v>1088</v>
      </c>
      <c r="W56" s="275">
        <v>18.918181818181814</v>
      </c>
      <c r="X56" s="270"/>
      <c r="Y56" s="270"/>
      <c r="Z56" s="270"/>
      <c r="AA56" s="270"/>
      <c r="AB56" s="270"/>
      <c r="AC56" s="270"/>
      <c r="AD56" s="275" t="s">
        <v>1088</v>
      </c>
      <c r="AE56" s="275" t="s">
        <v>1088</v>
      </c>
      <c r="AF56" s="270"/>
      <c r="AG56" s="270"/>
      <c r="AH56" s="275">
        <v>32.490909090909092</v>
      </c>
      <c r="AI56" s="270"/>
      <c r="AJ56" s="270"/>
      <c r="AK56" s="275" t="s">
        <v>1088</v>
      </c>
      <c r="AL56" s="270"/>
      <c r="AM56" s="275" t="s">
        <v>1088</v>
      </c>
      <c r="AN56" s="275" t="s">
        <v>1088</v>
      </c>
      <c r="AO56" s="270" t="s">
        <v>1239</v>
      </c>
      <c r="AP56" s="274" t="s">
        <v>1041</v>
      </c>
      <c r="AQ56" s="274"/>
      <c r="AR56" s="274"/>
      <c r="AS56" s="276"/>
      <c r="AT56" s="274">
        <v>8</v>
      </c>
      <c r="AU56" s="274" t="s">
        <v>1045</v>
      </c>
      <c r="AV56" s="270"/>
      <c r="AW56" s="274">
        <v>10</v>
      </c>
      <c r="AX56" s="274">
        <v>0</v>
      </c>
      <c r="AY56" s="274">
        <v>0</v>
      </c>
      <c r="AZ56" s="274">
        <v>0</v>
      </c>
      <c r="BA56" s="274">
        <v>0</v>
      </c>
      <c r="BB56" s="274">
        <v>0</v>
      </c>
      <c r="BC56" s="274">
        <v>0</v>
      </c>
      <c r="BD56" s="274">
        <v>0</v>
      </c>
      <c r="BE56" s="274">
        <v>0</v>
      </c>
      <c r="BF56" s="274">
        <v>0</v>
      </c>
      <c r="BG56" s="274">
        <v>0</v>
      </c>
      <c r="BH56" s="274">
        <v>0</v>
      </c>
      <c r="BI56" s="274"/>
      <c r="BJ56" s="274" t="s">
        <v>1041</v>
      </c>
      <c r="BK56" s="274">
        <v>12</v>
      </c>
      <c r="BL56" s="274" t="s">
        <v>1041</v>
      </c>
      <c r="BM56" s="274"/>
      <c r="BN56" s="274"/>
      <c r="BO56" s="274"/>
      <c r="BP56" s="274"/>
      <c r="BQ56" s="278"/>
      <c r="BR56" s="278"/>
      <c r="BS56" s="274"/>
      <c r="BT56" s="274" t="s">
        <v>1046</v>
      </c>
      <c r="BU56" s="273"/>
      <c r="BV56" s="273" t="s">
        <v>23</v>
      </c>
      <c r="BW56" s="273" t="s">
        <v>130</v>
      </c>
    </row>
    <row r="57" spans="1:75" ht="13" customHeight="1" x14ac:dyDescent="0.15">
      <c r="A57" s="270">
        <v>10348</v>
      </c>
      <c r="B57" s="271">
        <v>42202</v>
      </c>
      <c r="C57" s="272" t="s">
        <v>1108</v>
      </c>
      <c r="D57" s="273" t="s">
        <v>169</v>
      </c>
      <c r="E57" s="270"/>
      <c r="F57" s="270" t="s">
        <v>1200</v>
      </c>
      <c r="G57" s="280">
        <v>42187</v>
      </c>
      <c r="H57" s="274" t="s">
        <v>1110</v>
      </c>
      <c r="I57" s="274" t="s">
        <v>1111</v>
      </c>
      <c r="J57" s="274"/>
      <c r="K57" s="270" t="s">
        <v>1129</v>
      </c>
      <c r="L57" s="270" t="s">
        <v>1130</v>
      </c>
      <c r="M57" s="275">
        <v>140</v>
      </c>
      <c r="N57" s="275">
        <v>34.25454545454545</v>
      </c>
      <c r="O57" s="270"/>
      <c r="P57" s="270"/>
      <c r="Q57" s="275" t="s">
        <v>1088</v>
      </c>
      <c r="R57" s="270"/>
      <c r="S57" s="273" t="s">
        <v>1088</v>
      </c>
      <c r="T57" s="270"/>
      <c r="U57" s="275" t="s">
        <v>1088</v>
      </c>
      <c r="V57" s="275" t="s">
        <v>1088</v>
      </c>
      <c r="W57" s="275">
        <v>18.072727272727271</v>
      </c>
      <c r="X57" s="270"/>
      <c r="Y57" s="270"/>
      <c r="Z57" s="270"/>
      <c r="AA57" s="270"/>
      <c r="AB57" s="270"/>
      <c r="AC57" s="270"/>
      <c r="AD57" s="275" t="s">
        <v>1088</v>
      </c>
      <c r="AE57" s="275" t="s">
        <v>1088</v>
      </c>
      <c r="AF57" s="270"/>
      <c r="AG57" s="270"/>
      <c r="AH57" s="275">
        <v>33.299999999999997</v>
      </c>
      <c r="AI57" s="270"/>
      <c r="AJ57" s="270"/>
      <c r="AK57" s="275" t="s">
        <v>1088</v>
      </c>
      <c r="AL57" s="270"/>
      <c r="AM57" s="275" t="s">
        <v>1088</v>
      </c>
      <c r="AN57" s="275" t="s">
        <v>1088</v>
      </c>
      <c r="AO57" s="270" t="s">
        <v>1244</v>
      </c>
      <c r="AP57" s="274" t="s">
        <v>1111</v>
      </c>
      <c r="AQ57" s="274"/>
      <c r="AR57" s="274"/>
      <c r="AS57" s="276"/>
      <c r="AT57" s="274">
        <v>10.199999999999999</v>
      </c>
      <c r="AU57" s="274" t="s">
        <v>1116</v>
      </c>
      <c r="AV57" s="270"/>
      <c r="AW57" s="274">
        <v>12</v>
      </c>
      <c r="AX57" s="274">
        <v>0</v>
      </c>
      <c r="AY57" s="274">
        <v>0</v>
      </c>
      <c r="AZ57" s="274">
        <v>0</v>
      </c>
      <c r="BA57" s="274">
        <v>0</v>
      </c>
      <c r="BB57" s="274">
        <v>0</v>
      </c>
      <c r="BC57" s="274">
        <v>0</v>
      </c>
      <c r="BD57" s="274">
        <v>0</v>
      </c>
      <c r="BE57" s="274">
        <v>0</v>
      </c>
      <c r="BF57" s="274">
        <v>0</v>
      </c>
      <c r="BG57" s="274">
        <v>0</v>
      </c>
      <c r="BH57" s="274">
        <v>0</v>
      </c>
      <c r="BI57" s="274"/>
      <c r="BJ57" s="274" t="s">
        <v>1111</v>
      </c>
      <c r="BK57" s="274">
        <v>24</v>
      </c>
      <c r="BL57" s="274" t="s">
        <v>1111</v>
      </c>
      <c r="BM57" s="274"/>
      <c r="BN57" s="274"/>
      <c r="BO57" s="274"/>
      <c r="BP57" s="274"/>
      <c r="BQ57" s="278"/>
      <c r="BR57" s="278"/>
      <c r="BS57" s="274"/>
      <c r="BT57" s="274" t="s">
        <v>1117</v>
      </c>
      <c r="BU57" s="273" t="s">
        <v>1163</v>
      </c>
      <c r="BV57" s="282" t="s">
        <v>1247</v>
      </c>
      <c r="BW57" s="270" t="s">
        <v>130</v>
      </c>
    </row>
    <row r="58" spans="1:75" ht="13" customHeight="1" x14ac:dyDescent="0.15">
      <c r="A58" s="270">
        <v>10690</v>
      </c>
      <c r="B58" s="271">
        <v>42202</v>
      </c>
      <c r="C58" s="272" t="s">
        <v>1132</v>
      </c>
      <c r="D58" s="273" t="s">
        <v>169</v>
      </c>
      <c r="E58" s="270"/>
      <c r="F58" s="270" t="s">
        <v>1205</v>
      </c>
      <c r="G58" s="280">
        <v>42195</v>
      </c>
      <c r="H58" s="274" t="s">
        <v>1134</v>
      </c>
      <c r="I58" s="274" t="s">
        <v>1135</v>
      </c>
      <c r="J58" s="274"/>
      <c r="K58" s="270" t="s">
        <v>1136</v>
      </c>
      <c r="L58" s="273" t="s">
        <v>1137</v>
      </c>
      <c r="M58" s="275">
        <v>152.89090909090908</v>
      </c>
      <c r="N58" s="275">
        <v>30.9</v>
      </c>
      <c r="O58" s="270"/>
      <c r="P58" s="270"/>
      <c r="Q58" s="275" t="s">
        <v>1088</v>
      </c>
      <c r="R58" s="270"/>
      <c r="S58" s="273" t="s">
        <v>1088</v>
      </c>
      <c r="T58" s="270"/>
      <c r="U58" s="275" t="s">
        <v>1088</v>
      </c>
      <c r="V58" s="275" t="s">
        <v>1088</v>
      </c>
      <c r="W58" s="275">
        <v>19.154545454545453</v>
      </c>
      <c r="X58" s="270"/>
      <c r="Y58" s="270"/>
      <c r="Z58" s="270"/>
      <c r="AA58" s="270"/>
      <c r="AB58" s="270"/>
      <c r="AC58" s="270"/>
      <c r="AD58" s="275" t="s">
        <v>1088</v>
      </c>
      <c r="AE58" s="275" t="s">
        <v>1088</v>
      </c>
      <c r="AF58" s="270"/>
      <c r="AG58" s="270"/>
      <c r="AH58" s="275">
        <v>27.881818181818183</v>
      </c>
      <c r="AI58" s="270"/>
      <c r="AJ58" s="270"/>
      <c r="AK58" s="275" t="s">
        <v>1088</v>
      </c>
      <c r="AL58" s="270"/>
      <c r="AM58" s="275" t="s">
        <v>1088</v>
      </c>
      <c r="AN58" s="275" t="s">
        <v>1088</v>
      </c>
      <c r="AO58" s="270" t="s">
        <v>1248</v>
      </c>
      <c r="AP58" s="274" t="s">
        <v>1135</v>
      </c>
      <c r="AQ58" s="274"/>
      <c r="AR58" s="274"/>
      <c r="AS58" s="276"/>
      <c r="AT58" s="274">
        <v>10.199999999999999</v>
      </c>
      <c r="AU58" s="274" t="s">
        <v>1139</v>
      </c>
      <c r="AV58" s="270"/>
      <c r="AW58" s="274">
        <v>0</v>
      </c>
      <c r="AX58" s="274">
        <v>0</v>
      </c>
      <c r="AY58" s="274">
        <v>15</v>
      </c>
      <c r="AZ58" s="274">
        <v>0</v>
      </c>
      <c r="BA58" s="274">
        <v>0</v>
      </c>
      <c r="BB58" s="274">
        <v>0</v>
      </c>
      <c r="BC58" s="274">
        <v>0</v>
      </c>
      <c r="BD58" s="274">
        <v>0</v>
      </c>
      <c r="BE58" s="274">
        <v>0</v>
      </c>
      <c r="BF58" s="274">
        <v>0</v>
      </c>
      <c r="BG58" s="274">
        <v>0</v>
      </c>
      <c r="BH58" s="274">
        <v>0</v>
      </c>
      <c r="BI58" s="274"/>
      <c r="BJ58" s="274" t="s">
        <v>1135</v>
      </c>
      <c r="BK58" s="274"/>
      <c r="BL58" s="274" t="s">
        <v>1135</v>
      </c>
      <c r="BM58" s="274"/>
      <c r="BN58" s="274"/>
      <c r="BO58" s="274"/>
      <c r="BP58" s="274"/>
      <c r="BQ58" s="278"/>
      <c r="BR58" s="278"/>
      <c r="BS58" s="274"/>
      <c r="BT58" s="274" t="s">
        <v>1140</v>
      </c>
      <c r="BU58" s="270" t="s">
        <v>985</v>
      </c>
      <c r="BV58" s="282" t="s">
        <v>1220</v>
      </c>
      <c r="BW58" s="270" t="s">
        <v>130</v>
      </c>
    </row>
    <row r="59" spans="1:75" ht="13" customHeight="1" x14ac:dyDescent="0.15">
      <c r="A59" s="270">
        <v>1412</v>
      </c>
      <c r="B59" s="271">
        <v>42202</v>
      </c>
      <c r="C59" s="272" t="s">
        <v>1108</v>
      </c>
      <c r="D59" s="273" t="s">
        <v>169</v>
      </c>
      <c r="E59" s="270"/>
      <c r="F59" s="270" t="s">
        <v>1200</v>
      </c>
      <c r="G59" s="279">
        <v>42185</v>
      </c>
      <c r="H59" s="274" t="s">
        <v>1110</v>
      </c>
      <c r="I59" s="274" t="s">
        <v>1111</v>
      </c>
      <c r="J59" s="274"/>
      <c r="K59" s="270" t="s">
        <v>1143</v>
      </c>
      <c r="L59" s="270" t="s">
        <v>1144</v>
      </c>
      <c r="M59" s="275">
        <v>145.6</v>
      </c>
      <c r="N59" s="275">
        <v>32</v>
      </c>
      <c r="O59" s="273" t="s">
        <v>992</v>
      </c>
      <c r="P59" s="270">
        <v>1300</v>
      </c>
      <c r="Q59" s="275">
        <v>29.999999999999996</v>
      </c>
      <c r="R59" s="270"/>
      <c r="S59" s="273" t="s">
        <v>1088</v>
      </c>
      <c r="T59" s="270"/>
      <c r="U59" s="275" t="s">
        <v>1088</v>
      </c>
      <c r="V59" s="275" t="s">
        <v>1088</v>
      </c>
      <c r="W59" s="275">
        <v>16.8</v>
      </c>
      <c r="X59" s="270"/>
      <c r="Y59" s="270"/>
      <c r="Z59" s="270"/>
      <c r="AA59" s="270"/>
      <c r="AB59" s="270"/>
      <c r="AC59" s="270"/>
      <c r="AD59" s="275" t="s">
        <v>1088</v>
      </c>
      <c r="AE59" s="275" t="s">
        <v>1088</v>
      </c>
      <c r="AF59" s="270"/>
      <c r="AG59" s="270"/>
      <c r="AH59" s="275">
        <v>29.999999999999996</v>
      </c>
      <c r="AI59" s="270"/>
      <c r="AJ59" s="270"/>
      <c r="AK59" s="275" t="s">
        <v>1088</v>
      </c>
      <c r="AL59" s="270"/>
      <c r="AM59" s="275" t="s">
        <v>1088</v>
      </c>
      <c r="AN59" s="275" t="s">
        <v>1088</v>
      </c>
      <c r="AO59" s="270" t="s">
        <v>1244</v>
      </c>
      <c r="AP59" s="274" t="s">
        <v>1111</v>
      </c>
      <c r="AQ59" s="274"/>
      <c r="AR59" s="274"/>
      <c r="AS59" s="276"/>
      <c r="AT59" s="274">
        <v>11.1</v>
      </c>
      <c r="AU59" s="274" t="s">
        <v>1116</v>
      </c>
      <c r="AV59" s="270"/>
      <c r="AW59" s="274">
        <v>0</v>
      </c>
      <c r="AX59" s="274">
        <v>0</v>
      </c>
      <c r="AY59" s="274">
        <v>10</v>
      </c>
      <c r="AZ59" s="274">
        <v>0</v>
      </c>
      <c r="BA59" s="274">
        <v>0</v>
      </c>
      <c r="BB59" s="274">
        <v>0</v>
      </c>
      <c r="BC59" s="274">
        <v>0</v>
      </c>
      <c r="BD59" s="274">
        <v>0</v>
      </c>
      <c r="BE59" s="274">
        <v>0</v>
      </c>
      <c r="BF59" s="274">
        <v>0</v>
      </c>
      <c r="BG59" s="274">
        <v>0</v>
      </c>
      <c r="BH59" s="274">
        <v>0</v>
      </c>
      <c r="BI59" s="274"/>
      <c r="BJ59" s="274" t="s">
        <v>1111</v>
      </c>
      <c r="BK59" s="274"/>
      <c r="BL59" s="274" t="s">
        <v>1111</v>
      </c>
      <c r="BM59" s="274"/>
      <c r="BN59" s="274"/>
      <c r="BO59" s="274"/>
      <c r="BP59" s="274"/>
      <c r="BQ59" s="278"/>
      <c r="BR59" s="278"/>
      <c r="BS59" s="274"/>
      <c r="BT59" s="274" t="s">
        <v>1117</v>
      </c>
      <c r="BU59" s="273" t="s">
        <v>1163</v>
      </c>
      <c r="BV59" s="282" t="s">
        <v>1249</v>
      </c>
      <c r="BW59" s="273" t="s">
        <v>184</v>
      </c>
    </row>
    <row r="60" spans="1:75" ht="13" customHeight="1" x14ac:dyDescent="0.15">
      <c r="A60" s="270">
        <v>3612</v>
      </c>
      <c r="B60" s="271">
        <v>42202</v>
      </c>
      <c r="C60" s="272" t="s">
        <v>1081</v>
      </c>
      <c r="D60" s="273" t="s">
        <v>169</v>
      </c>
      <c r="E60" s="270"/>
      <c r="F60" s="270" t="s">
        <v>1193</v>
      </c>
      <c r="G60" s="280">
        <v>42185</v>
      </c>
      <c r="H60" s="274" t="s">
        <v>1084</v>
      </c>
      <c r="I60" s="274" t="s">
        <v>1085</v>
      </c>
      <c r="J60" s="274"/>
      <c r="K60" s="270" t="s">
        <v>1146</v>
      </c>
      <c r="L60" s="270" t="s">
        <v>1147</v>
      </c>
      <c r="M60" s="275">
        <v>136.99090909090907</v>
      </c>
      <c r="N60" s="275">
        <v>30.8</v>
      </c>
      <c r="O60" s="270"/>
      <c r="P60" s="270"/>
      <c r="Q60" s="275" t="s">
        <v>1088</v>
      </c>
      <c r="R60" s="270"/>
      <c r="S60" s="273" t="s">
        <v>1088</v>
      </c>
      <c r="T60" s="270"/>
      <c r="U60" s="275" t="s">
        <v>1088</v>
      </c>
      <c r="V60" s="275" t="s">
        <v>1088</v>
      </c>
      <c r="W60" s="275">
        <v>18.518181818181816</v>
      </c>
      <c r="X60" s="270"/>
      <c r="Y60" s="270"/>
      <c r="Z60" s="270"/>
      <c r="AA60" s="270"/>
      <c r="AB60" s="270"/>
      <c r="AC60" s="270"/>
      <c r="AD60" s="275" t="s">
        <v>1088</v>
      </c>
      <c r="AE60" s="275" t="s">
        <v>1088</v>
      </c>
      <c r="AF60" s="270"/>
      <c r="AG60" s="270"/>
      <c r="AH60" s="275">
        <v>29.436363636363637</v>
      </c>
      <c r="AI60" s="270"/>
      <c r="AJ60" s="270"/>
      <c r="AK60" s="275" t="s">
        <v>1088</v>
      </c>
      <c r="AL60" s="270"/>
      <c r="AM60" s="275" t="s">
        <v>1088</v>
      </c>
      <c r="AN60" s="275" t="s">
        <v>1088</v>
      </c>
      <c r="AO60" s="270" t="s">
        <v>1238</v>
      </c>
      <c r="AP60" s="274" t="s">
        <v>1085</v>
      </c>
      <c r="AQ60" s="274"/>
      <c r="AR60" s="274"/>
      <c r="AS60" s="276"/>
      <c r="AT60" s="274">
        <v>8</v>
      </c>
      <c r="AU60" s="274" t="s">
        <v>1085</v>
      </c>
      <c r="AV60" s="270"/>
      <c r="AW60" s="274">
        <v>0</v>
      </c>
      <c r="AX60" s="274">
        <v>0</v>
      </c>
      <c r="AY60" s="274">
        <v>0</v>
      </c>
      <c r="AZ60" s="274">
        <v>0</v>
      </c>
      <c r="BA60" s="274">
        <v>0</v>
      </c>
      <c r="BB60" s="274">
        <v>0</v>
      </c>
      <c r="BC60" s="274">
        <v>0</v>
      </c>
      <c r="BD60" s="274">
        <v>0</v>
      </c>
      <c r="BE60" s="274">
        <v>0</v>
      </c>
      <c r="BF60" s="274">
        <v>0</v>
      </c>
      <c r="BG60" s="274">
        <v>0</v>
      </c>
      <c r="BH60" s="274">
        <v>0</v>
      </c>
      <c r="BI60" s="274"/>
      <c r="BJ60" s="274" t="s">
        <v>1085</v>
      </c>
      <c r="BK60" s="274"/>
      <c r="BL60" s="274" t="s">
        <v>1085</v>
      </c>
      <c r="BM60" s="274"/>
      <c r="BN60" s="274"/>
      <c r="BO60" s="274"/>
      <c r="BP60" s="274"/>
      <c r="BQ60" s="270" t="s">
        <v>1148</v>
      </c>
      <c r="BR60" s="270" t="s">
        <v>1149</v>
      </c>
      <c r="BS60" s="274">
        <v>30</v>
      </c>
      <c r="BT60" s="274" t="s">
        <v>1092</v>
      </c>
      <c r="BU60" s="270"/>
      <c r="BV60" s="270" t="s">
        <v>1150</v>
      </c>
      <c r="BW60" s="273" t="s">
        <v>184</v>
      </c>
    </row>
    <row r="61" spans="1:75" ht="13" customHeight="1" x14ac:dyDescent="0.15">
      <c r="A61" s="270">
        <v>10383</v>
      </c>
      <c r="B61" s="271">
        <v>42202</v>
      </c>
      <c r="C61" s="272" t="s">
        <v>1037</v>
      </c>
      <c r="D61" s="273" t="s">
        <v>169</v>
      </c>
      <c r="E61" s="270"/>
      <c r="F61" s="270" t="s">
        <v>1057</v>
      </c>
      <c r="G61" s="280">
        <v>42171</v>
      </c>
      <c r="H61" s="274" t="s">
        <v>126</v>
      </c>
      <c r="I61" s="274" t="s">
        <v>971</v>
      </c>
      <c r="J61" s="274"/>
      <c r="K61" s="270" t="s">
        <v>168</v>
      </c>
      <c r="L61" s="270" t="s">
        <v>1152</v>
      </c>
      <c r="M61" s="275">
        <v>164</v>
      </c>
      <c r="N61" s="275">
        <v>30.354545454545452</v>
      </c>
      <c r="O61" s="270"/>
      <c r="P61" s="270"/>
      <c r="Q61" s="275" t="s">
        <v>1088</v>
      </c>
      <c r="R61" s="270"/>
      <c r="S61" s="273" t="s">
        <v>1088</v>
      </c>
      <c r="T61" s="270"/>
      <c r="U61" s="275" t="s">
        <v>1088</v>
      </c>
      <c r="V61" s="275" t="s">
        <v>1088</v>
      </c>
      <c r="W61" s="275">
        <v>18.781818181818181</v>
      </c>
      <c r="X61" s="270"/>
      <c r="Y61" s="270"/>
      <c r="Z61" s="270"/>
      <c r="AA61" s="270"/>
      <c r="AB61" s="270"/>
      <c r="AC61" s="270"/>
      <c r="AD61" s="275" t="s">
        <v>1088</v>
      </c>
      <c r="AE61" s="275" t="s">
        <v>1088</v>
      </c>
      <c r="AF61" s="270"/>
      <c r="AG61" s="270"/>
      <c r="AH61" s="275">
        <v>27.063636363636363</v>
      </c>
      <c r="AI61" s="270"/>
      <c r="AJ61" s="270"/>
      <c r="AK61" s="275" t="s">
        <v>1088</v>
      </c>
      <c r="AL61" s="270"/>
      <c r="AM61" s="275" t="s">
        <v>1088</v>
      </c>
      <c r="AN61" s="275" t="s">
        <v>1088</v>
      </c>
      <c r="AO61" s="270" t="s">
        <v>1239</v>
      </c>
      <c r="AP61" s="274" t="s">
        <v>1041</v>
      </c>
      <c r="AQ61" s="274"/>
      <c r="AR61" s="274"/>
      <c r="AS61" s="276"/>
      <c r="AT61" s="274">
        <v>6</v>
      </c>
      <c r="AU61" s="274" t="s">
        <v>1041</v>
      </c>
      <c r="AV61" s="270"/>
      <c r="AW61" s="274">
        <v>0</v>
      </c>
      <c r="AX61" s="274">
        <v>0</v>
      </c>
      <c r="AY61" s="274">
        <v>7</v>
      </c>
      <c r="AZ61" s="274">
        <v>0</v>
      </c>
      <c r="BA61" s="274">
        <v>0</v>
      </c>
      <c r="BB61" s="274">
        <v>0</v>
      </c>
      <c r="BC61" s="274">
        <v>0</v>
      </c>
      <c r="BD61" s="274">
        <v>0</v>
      </c>
      <c r="BE61" s="274">
        <v>0</v>
      </c>
      <c r="BF61" s="274">
        <v>0</v>
      </c>
      <c r="BG61" s="274">
        <v>0</v>
      </c>
      <c r="BH61" s="274">
        <v>0</v>
      </c>
      <c r="BI61" s="274"/>
      <c r="BJ61" s="274" t="s">
        <v>1041</v>
      </c>
      <c r="BK61" s="274"/>
      <c r="BL61" s="274" t="s">
        <v>1041</v>
      </c>
      <c r="BM61" s="274"/>
      <c r="BN61" s="274"/>
      <c r="BO61" s="274"/>
      <c r="BP61" s="274"/>
      <c r="BQ61" s="270"/>
      <c r="BR61" s="270"/>
      <c r="BS61" s="274"/>
      <c r="BT61" s="274" t="s">
        <v>1046</v>
      </c>
      <c r="BU61" s="273" t="s">
        <v>993</v>
      </c>
      <c r="BV61" s="273" t="s">
        <v>23</v>
      </c>
      <c r="BW61" s="277" t="s">
        <v>130</v>
      </c>
    </row>
    <row r="62" spans="1:75" ht="13" customHeight="1" x14ac:dyDescent="0.15">
      <c r="A62" s="270">
        <v>9685</v>
      </c>
      <c r="B62" s="271">
        <v>42202</v>
      </c>
      <c r="C62" s="272" t="s">
        <v>1037</v>
      </c>
      <c r="D62" s="273" t="s">
        <v>169</v>
      </c>
      <c r="E62" s="270"/>
      <c r="F62" s="270" t="s">
        <v>1057</v>
      </c>
      <c r="G62" s="280">
        <v>42188</v>
      </c>
      <c r="H62" s="274" t="s">
        <v>1041</v>
      </c>
      <c r="I62" s="274" t="s">
        <v>1154</v>
      </c>
      <c r="J62" s="274"/>
      <c r="K62" s="270" t="s">
        <v>994</v>
      </c>
      <c r="L62" s="273" t="s">
        <v>1155</v>
      </c>
      <c r="M62" s="275">
        <v>107.30909090909091</v>
      </c>
      <c r="N62" s="275">
        <v>31.463636363636361</v>
      </c>
      <c r="O62" s="270"/>
      <c r="P62" s="270"/>
      <c r="Q62" s="275" t="s">
        <v>1088</v>
      </c>
      <c r="R62" s="270"/>
      <c r="S62" s="273" t="s">
        <v>1088</v>
      </c>
      <c r="T62" s="270"/>
      <c r="U62" s="275" t="s">
        <v>1088</v>
      </c>
      <c r="V62" s="275" t="s">
        <v>1088</v>
      </c>
      <c r="W62" s="275">
        <v>21.9</v>
      </c>
      <c r="X62" s="270"/>
      <c r="Y62" s="270"/>
      <c r="Z62" s="270"/>
      <c r="AA62" s="270"/>
      <c r="AB62" s="270"/>
      <c r="AC62" s="270"/>
      <c r="AD62" s="275" t="s">
        <v>1088</v>
      </c>
      <c r="AE62" s="275" t="s">
        <v>1088</v>
      </c>
      <c r="AF62" s="270"/>
      <c r="AG62" s="270"/>
      <c r="AH62" s="275">
        <v>30.290909090909089</v>
      </c>
      <c r="AI62" s="270"/>
      <c r="AJ62" s="270"/>
      <c r="AK62" s="275" t="s">
        <v>1088</v>
      </c>
      <c r="AL62" s="270"/>
      <c r="AM62" s="275" t="s">
        <v>1088</v>
      </c>
      <c r="AN62" s="275" t="s">
        <v>1088</v>
      </c>
      <c r="AO62" s="270" t="s">
        <v>1239</v>
      </c>
      <c r="AP62" s="274" t="s">
        <v>1041</v>
      </c>
      <c r="AQ62" s="274"/>
      <c r="AR62" s="274"/>
      <c r="AS62" s="276"/>
      <c r="AT62" s="274"/>
      <c r="AU62" s="274" t="s">
        <v>1041</v>
      </c>
      <c r="AV62" s="270"/>
      <c r="AW62" s="274">
        <v>0</v>
      </c>
      <c r="AX62" s="274">
        <v>0</v>
      </c>
      <c r="AY62" s="274">
        <v>0</v>
      </c>
      <c r="AZ62" s="274">
        <v>0</v>
      </c>
      <c r="BA62" s="274">
        <v>0</v>
      </c>
      <c r="BB62" s="274">
        <v>0</v>
      </c>
      <c r="BC62" s="274">
        <v>0</v>
      </c>
      <c r="BD62" s="274">
        <v>0</v>
      </c>
      <c r="BE62" s="274">
        <v>0</v>
      </c>
      <c r="BF62" s="274">
        <v>0</v>
      </c>
      <c r="BG62" s="274">
        <v>0</v>
      </c>
      <c r="BH62" s="274">
        <v>0</v>
      </c>
      <c r="BI62" s="274"/>
      <c r="BJ62" s="274" t="s">
        <v>1041</v>
      </c>
      <c r="BK62" s="274"/>
      <c r="BL62" s="274" t="s">
        <v>1041</v>
      </c>
      <c r="BM62" s="274"/>
      <c r="BN62" s="274"/>
      <c r="BO62" s="274"/>
      <c r="BP62" s="274"/>
      <c r="BQ62" s="270"/>
      <c r="BR62" s="270"/>
      <c r="BS62" s="274"/>
      <c r="BT62" s="274" t="s">
        <v>1046</v>
      </c>
      <c r="BU62" s="270" t="s">
        <v>993</v>
      </c>
      <c r="BV62" s="270" t="s">
        <v>1250</v>
      </c>
      <c r="BW62" s="273" t="s">
        <v>184</v>
      </c>
    </row>
    <row r="63" spans="1:75" ht="13" customHeight="1" x14ac:dyDescent="0.15">
      <c r="A63" s="270">
        <v>9927</v>
      </c>
      <c r="B63" s="271">
        <v>42202</v>
      </c>
      <c r="C63" s="272" t="s">
        <v>1108</v>
      </c>
      <c r="D63" s="273" t="s">
        <v>169</v>
      </c>
      <c r="E63" s="270"/>
      <c r="F63" s="270" t="s">
        <v>1200</v>
      </c>
      <c r="G63" s="280">
        <v>42185</v>
      </c>
      <c r="H63" s="274" t="s">
        <v>1110</v>
      </c>
      <c r="I63" s="274" t="s">
        <v>1111</v>
      </c>
      <c r="J63" s="274"/>
      <c r="K63" s="273" t="s">
        <v>1161</v>
      </c>
      <c r="L63" s="270" t="s">
        <v>1120</v>
      </c>
      <c r="M63" s="275">
        <v>120.33636363636363</v>
      </c>
      <c r="N63" s="275">
        <v>32.190909090909088</v>
      </c>
      <c r="O63" s="270"/>
      <c r="P63" s="270"/>
      <c r="Q63" s="275" t="s">
        <v>1088</v>
      </c>
      <c r="R63" s="270"/>
      <c r="S63" s="273" t="s">
        <v>1088</v>
      </c>
      <c r="T63" s="270"/>
      <c r="U63" s="275" t="s">
        <v>1088</v>
      </c>
      <c r="V63" s="275" t="s">
        <v>1088</v>
      </c>
      <c r="W63" s="275">
        <v>23.227272727272727</v>
      </c>
      <c r="X63" s="270"/>
      <c r="Y63" s="270"/>
      <c r="Z63" s="270"/>
      <c r="AA63" s="270"/>
      <c r="AB63" s="270"/>
      <c r="AC63" s="270"/>
      <c r="AD63" s="275" t="s">
        <v>1088</v>
      </c>
      <c r="AE63" s="275" t="s">
        <v>1088</v>
      </c>
      <c r="AF63" s="270"/>
      <c r="AG63" s="270"/>
      <c r="AH63" s="275">
        <v>30.818181818181813</v>
      </c>
      <c r="AI63" s="270"/>
      <c r="AJ63" s="270"/>
      <c r="AK63" s="275" t="s">
        <v>1088</v>
      </c>
      <c r="AL63" s="270"/>
      <c r="AM63" s="275" t="s">
        <v>1088</v>
      </c>
      <c r="AN63" s="275" t="s">
        <v>1088</v>
      </c>
      <c r="AO63" s="270" t="s">
        <v>1244</v>
      </c>
      <c r="AP63" s="274" t="s">
        <v>1111</v>
      </c>
      <c r="AQ63" s="274"/>
      <c r="AR63" s="274"/>
      <c r="AS63" s="276"/>
      <c r="AT63" s="274">
        <v>15</v>
      </c>
      <c r="AU63" s="274" t="s">
        <v>1162</v>
      </c>
      <c r="AV63" s="270"/>
      <c r="AW63" s="274">
        <v>0</v>
      </c>
      <c r="AX63" s="274">
        <v>0</v>
      </c>
      <c r="AY63" s="274">
        <v>0</v>
      </c>
      <c r="AZ63" s="274">
        <v>0</v>
      </c>
      <c r="BA63" s="274">
        <v>0</v>
      </c>
      <c r="BB63" s="274">
        <v>0</v>
      </c>
      <c r="BC63" s="274">
        <v>0</v>
      </c>
      <c r="BD63" s="274">
        <v>0</v>
      </c>
      <c r="BE63" s="274">
        <v>0</v>
      </c>
      <c r="BF63" s="274">
        <v>0</v>
      </c>
      <c r="BG63" s="274">
        <v>0</v>
      </c>
      <c r="BH63" s="274">
        <v>0</v>
      </c>
      <c r="BI63" s="274"/>
      <c r="BJ63" s="274" t="s">
        <v>1111</v>
      </c>
      <c r="BK63" s="274"/>
      <c r="BL63" s="274" t="s">
        <v>1111</v>
      </c>
      <c r="BM63" s="274">
        <v>120</v>
      </c>
      <c r="BN63" s="274"/>
      <c r="BO63" s="274"/>
      <c r="BP63" s="274"/>
      <c r="BQ63" s="278"/>
      <c r="BR63" s="278"/>
      <c r="BS63" s="274"/>
      <c r="BT63" s="274" t="s">
        <v>1117</v>
      </c>
      <c r="BU63" s="273" t="s">
        <v>1163</v>
      </c>
      <c r="BV63" s="273" t="s">
        <v>1223</v>
      </c>
      <c r="BW63" s="273" t="s">
        <v>184</v>
      </c>
    </row>
    <row r="64" spans="1:75" ht="13" customHeight="1" x14ac:dyDescent="0.15">
      <c r="A64" s="270">
        <v>9911</v>
      </c>
      <c r="B64" s="271">
        <v>42202</v>
      </c>
      <c r="C64" s="272" t="s">
        <v>1108</v>
      </c>
      <c r="D64" s="273" t="s">
        <v>169</v>
      </c>
      <c r="E64" s="270"/>
      <c r="F64" s="270" t="s">
        <v>1200</v>
      </c>
      <c r="G64" s="280">
        <v>42066</v>
      </c>
      <c r="H64" s="274" t="s">
        <v>1110</v>
      </c>
      <c r="I64" s="274" t="s">
        <v>1111</v>
      </c>
      <c r="J64" s="274"/>
      <c r="K64" s="273" t="s">
        <v>1175</v>
      </c>
      <c r="L64" s="270" t="s">
        <v>1120</v>
      </c>
      <c r="M64" s="275">
        <v>123.45454545454545</v>
      </c>
      <c r="N64" s="275">
        <v>26</v>
      </c>
      <c r="O64" s="270"/>
      <c r="P64" s="270"/>
      <c r="Q64" s="275" t="s">
        <v>1088</v>
      </c>
      <c r="R64" s="270"/>
      <c r="S64" s="273" t="s">
        <v>1088</v>
      </c>
      <c r="T64" s="270"/>
      <c r="U64" s="275" t="s">
        <v>1088</v>
      </c>
      <c r="V64" s="275" t="s">
        <v>1088</v>
      </c>
      <c r="W64" s="275">
        <v>14.899999999999999</v>
      </c>
      <c r="X64" s="270"/>
      <c r="Y64" s="270"/>
      <c r="Z64" s="270"/>
      <c r="AA64" s="270"/>
      <c r="AB64" s="270"/>
      <c r="AC64" s="270"/>
      <c r="AD64" s="275" t="s">
        <v>1088</v>
      </c>
      <c r="AE64" s="275" t="s">
        <v>1088</v>
      </c>
      <c r="AF64" s="270"/>
      <c r="AG64" s="270"/>
      <c r="AH64" s="275">
        <v>23.7</v>
      </c>
      <c r="AI64" s="270"/>
      <c r="AJ64" s="270"/>
      <c r="AK64" s="275" t="s">
        <v>1088</v>
      </c>
      <c r="AL64" s="270"/>
      <c r="AM64" s="275" t="s">
        <v>1088</v>
      </c>
      <c r="AN64" s="275" t="s">
        <v>1088</v>
      </c>
      <c r="AO64" s="270" t="s">
        <v>1244</v>
      </c>
      <c r="AP64" s="274" t="s">
        <v>1111</v>
      </c>
      <c r="AQ64" s="274"/>
      <c r="AR64" s="274"/>
      <c r="AS64" s="276"/>
      <c r="AT64" s="274">
        <v>8</v>
      </c>
      <c r="AU64" s="274" t="s">
        <v>1162</v>
      </c>
      <c r="AV64" s="270"/>
      <c r="AW64" s="274">
        <v>0</v>
      </c>
      <c r="AX64" s="274">
        <v>0</v>
      </c>
      <c r="AY64" s="274">
        <v>0</v>
      </c>
      <c r="AZ64" s="274">
        <v>0</v>
      </c>
      <c r="BA64" s="274">
        <v>0</v>
      </c>
      <c r="BB64" s="274">
        <v>0</v>
      </c>
      <c r="BC64" s="274">
        <v>0</v>
      </c>
      <c r="BD64" s="274">
        <v>0</v>
      </c>
      <c r="BE64" s="274">
        <v>0</v>
      </c>
      <c r="BF64" s="274">
        <v>0</v>
      </c>
      <c r="BG64" s="274">
        <v>0</v>
      </c>
      <c r="BH64" s="274">
        <v>0</v>
      </c>
      <c r="BI64" s="274"/>
      <c r="BJ64" s="274" t="s">
        <v>1111</v>
      </c>
      <c r="BK64" s="274"/>
      <c r="BL64" s="274" t="s">
        <v>1111</v>
      </c>
      <c r="BM64" s="274"/>
      <c r="BN64" s="274"/>
      <c r="BO64" s="274"/>
      <c r="BP64" s="274"/>
      <c r="BQ64" s="278"/>
      <c r="BR64" s="278"/>
      <c r="BS64" s="274"/>
      <c r="BT64" s="274" t="s">
        <v>1117</v>
      </c>
      <c r="BU64" s="273" t="s">
        <v>1163</v>
      </c>
      <c r="BV64" s="273" t="s">
        <v>23</v>
      </c>
      <c r="BW64" s="273" t="s">
        <v>89</v>
      </c>
    </row>
    <row r="65" spans="1:75" ht="13" customHeight="1" x14ac:dyDescent="0.15">
      <c r="A65" s="270">
        <v>10036</v>
      </c>
      <c r="B65" s="271">
        <v>42202</v>
      </c>
      <c r="C65" s="272" t="s">
        <v>1165</v>
      </c>
      <c r="D65" s="273" t="s">
        <v>169</v>
      </c>
      <c r="E65" s="270"/>
      <c r="F65" s="270" t="s">
        <v>1251</v>
      </c>
      <c r="G65" s="280">
        <v>42184</v>
      </c>
      <c r="H65" s="281" t="s">
        <v>971</v>
      </c>
      <c r="I65" s="281" t="s">
        <v>1167</v>
      </c>
      <c r="J65" s="274"/>
      <c r="K65" s="273" t="s">
        <v>1168</v>
      </c>
      <c r="L65" s="273" t="s">
        <v>1169</v>
      </c>
      <c r="M65" s="275">
        <v>120.49090909090907</v>
      </c>
      <c r="N65" s="275">
        <v>26.190909090909088</v>
      </c>
      <c r="O65" s="270"/>
      <c r="P65" s="270"/>
      <c r="Q65" s="275" t="s">
        <v>1088</v>
      </c>
      <c r="R65" s="270"/>
      <c r="S65" s="273" t="s">
        <v>1088</v>
      </c>
      <c r="T65" s="270"/>
      <c r="U65" s="275" t="s">
        <v>1088</v>
      </c>
      <c r="V65" s="275" t="s">
        <v>1088</v>
      </c>
      <c r="W65" s="275">
        <v>16.736363636363635</v>
      </c>
      <c r="X65" s="270"/>
      <c r="Y65" s="270"/>
      <c r="Z65" s="270"/>
      <c r="AA65" s="270"/>
      <c r="AB65" s="270"/>
      <c r="AC65" s="270"/>
      <c r="AD65" s="275" t="s">
        <v>1088</v>
      </c>
      <c r="AE65" s="275" t="s">
        <v>1088</v>
      </c>
      <c r="AF65" s="270"/>
      <c r="AG65" s="270"/>
      <c r="AH65" s="275">
        <v>23.863636363636363</v>
      </c>
      <c r="AI65" s="270"/>
      <c r="AJ65" s="270"/>
      <c r="AK65" s="275" t="s">
        <v>1088</v>
      </c>
      <c r="AL65" s="270"/>
      <c r="AM65" s="275" t="s">
        <v>1088</v>
      </c>
      <c r="AN65" s="275" t="s">
        <v>1088</v>
      </c>
      <c r="AO65" s="270" t="s">
        <v>1252</v>
      </c>
      <c r="AP65" s="274" t="s">
        <v>1171</v>
      </c>
      <c r="AQ65" s="274"/>
      <c r="AR65" s="274"/>
      <c r="AS65" s="276"/>
      <c r="AT65" s="274"/>
      <c r="AU65" s="274" t="s">
        <v>1171</v>
      </c>
      <c r="AV65" s="270"/>
      <c r="AW65" s="274">
        <v>0</v>
      </c>
      <c r="AX65" s="274">
        <v>0</v>
      </c>
      <c r="AY65" s="274">
        <v>0</v>
      </c>
      <c r="AZ65" s="274">
        <v>0</v>
      </c>
      <c r="BA65" s="274">
        <v>0</v>
      </c>
      <c r="BB65" s="274">
        <v>0</v>
      </c>
      <c r="BC65" s="274">
        <v>0</v>
      </c>
      <c r="BD65" s="274">
        <v>0</v>
      </c>
      <c r="BE65" s="274">
        <v>0</v>
      </c>
      <c r="BF65" s="274">
        <v>0</v>
      </c>
      <c r="BG65" s="274">
        <v>0</v>
      </c>
      <c r="BH65" s="274">
        <v>0</v>
      </c>
      <c r="BI65" s="274"/>
      <c r="BJ65" s="274" t="s">
        <v>1171</v>
      </c>
      <c r="BK65" s="274"/>
      <c r="BL65" s="274" t="s">
        <v>1171</v>
      </c>
      <c r="BM65" s="274">
        <v>39</v>
      </c>
      <c r="BN65" s="274"/>
      <c r="BO65" s="274"/>
      <c r="BP65" s="274"/>
      <c r="BQ65" s="270"/>
      <c r="BR65" s="270"/>
      <c r="BS65" s="274"/>
      <c r="BT65" s="274" t="s">
        <v>1172</v>
      </c>
      <c r="BU65" s="273" t="s">
        <v>1173</v>
      </c>
      <c r="BV65" s="273" t="s">
        <v>1253</v>
      </c>
      <c r="BW65" s="277" t="s">
        <v>184</v>
      </c>
    </row>
    <row r="66" spans="1:75" ht="13" customHeight="1" x14ac:dyDescent="0.15">
      <c r="A66" s="270">
        <v>5194</v>
      </c>
      <c r="B66" s="271">
        <v>42202</v>
      </c>
      <c r="C66" s="272" t="s">
        <v>1037</v>
      </c>
      <c r="D66" s="273" t="s">
        <v>169</v>
      </c>
      <c r="E66" s="270"/>
      <c r="F66" s="270" t="s">
        <v>1057</v>
      </c>
      <c r="G66" s="280">
        <v>42185</v>
      </c>
      <c r="H66" s="274" t="s">
        <v>1040</v>
      </c>
      <c r="I66" s="274" t="s">
        <v>1041</v>
      </c>
      <c r="J66" s="274"/>
      <c r="K66" s="270" t="s">
        <v>1225</v>
      </c>
      <c r="L66" s="270" t="s">
        <v>1226</v>
      </c>
      <c r="M66" s="275">
        <v>151.99999999999997</v>
      </c>
      <c r="N66" s="275">
        <v>33.9</v>
      </c>
      <c r="O66" s="270"/>
      <c r="P66" s="270"/>
      <c r="Q66" s="275" t="s">
        <v>1088</v>
      </c>
      <c r="R66" s="270"/>
      <c r="S66" s="273" t="s">
        <v>1088</v>
      </c>
      <c r="T66" s="270"/>
      <c r="U66" s="275" t="s">
        <v>1088</v>
      </c>
      <c r="V66" s="275" t="s">
        <v>1088</v>
      </c>
      <c r="W66" s="275">
        <v>17.5</v>
      </c>
      <c r="X66" s="270"/>
      <c r="Y66" s="270"/>
      <c r="Z66" s="270"/>
      <c r="AA66" s="270"/>
      <c r="AB66" s="270"/>
      <c r="AC66" s="270"/>
      <c r="AD66" s="275" t="s">
        <v>1088</v>
      </c>
      <c r="AE66" s="275" t="s">
        <v>1088</v>
      </c>
      <c r="AF66" s="270"/>
      <c r="AG66" s="270"/>
      <c r="AH66" s="275">
        <v>24.9</v>
      </c>
      <c r="AI66" s="270"/>
      <c r="AJ66" s="270"/>
      <c r="AK66" s="275" t="s">
        <v>1088</v>
      </c>
      <c r="AL66" s="270"/>
      <c r="AM66" s="275" t="s">
        <v>1088</v>
      </c>
      <c r="AN66" s="275" t="s">
        <v>1088</v>
      </c>
      <c r="AO66" s="270" t="s">
        <v>1239</v>
      </c>
      <c r="AP66" s="274" t="s">
        <v>1041</v>
      </c>
      <c r="AQ66" s="274"/>
      <c r="AR66" s="274"/>
      <c r="AS66" s="276"/>
      <c r="AT66" s="274">
        <v>9</v>
      </c>
      <c r="AU66" s="274" t="s">
        <v>1045</v>
      </c>
      <c r="AV66" s="270"/>
      <c r="AW66" s="274">
        <v>0</v>
      </c>
      <c r="AX66" s="274">
        <v>0</v>
      </c>
      <c r="AY66" s="274">
        <v>0</v>
      </c>
      <c r="AZ66" s="274">
        <v>3</v>
      </c>
      <c r="BA66" s="274">
        <v>0</v>
      </c>
      <c r="BB66" s="274">
        <v>0</v>
      </c>
      <c r="BC66" s="274">
        <v>0</v>
      </c>
      <c r="BD66" s="274">
        <v>0</v>
      </c>
      <c r="BE66" s="274">
        <v>0</v>
      </c>
      <c r="BF66" s="274">
        <v>0</v>
      </c>
      <c r="BG66" s="274">
        <v>0</v>
      </c>
      <c r="BH66" s="274">
        <v>0</v>
      </c>
      <c r="BI66" s="274"/>
      <c r="BJ66" s="274" t="s">
        <v>1041</v>
      </c>
      <c r="BK66" s="274">
        <v>12</v>
      </c>
      <c r="BL66" s="274" t="s">
        <v>1041</v>
      </c>
      <c r="BM66" s="274"/>
      <c r="BN66" s="274"/>
      <c r="BO66" s="274"/>
      <c r="BP66" s="274"/>
      <c r="BQ66" s="278"/>
      <c r="BR66" s="278"/>
      <c r="BS66" s="274"/>
      <c r="BT66" s="274" t="s">
        <v>1046</v>
      </c>
      <c r="BU66" s="270" t="s">
        <v>993</v>
      </c>
      <c r="BV66" s="270" t="s">
        <v>1254</v>
      </c>
      <c r="BW66" s="278" t="s">
        <v>184</v>
      </c>
    </row>
    <row r="67" spans="1:75" x14ac:dyDescent="0.15">
      <c r="BV67" s="160"/>
    </row>
    <row r="68" spans="1:75" x14ac:dyDescent="0.15">
      <c r="BV68" s="160"/>
    </row>
    <row r="69" spans="1:75" x14ac:dyDescent="0.15">
      <c r="BV69" s="160"/>
    </row>
    <row r="70" spans="1:75" x14ac:dyDescent="0.15">
      <c r="BV70" s="160"/>
    </row>
    <row r="71" spans="1:75" x14ac:dyDescent="0.15">
      <c r="BV71" s="160"/>
    </row>
    <row r="72" spans="1:75" x14ac:dyDescent="0.15">
      <c r="BV72" s="160"/>
    </row>
    <row r="73" spans="1:75" x14ac:dyDescent="0.15">
      <c r="BV73" s="160"/>
    </row>
    <row r="74" spans="1:75" x14ac:dyDescent="0.15">
      <c r="BV74" s="160"/>
    </row>
    <row r="75" spans="1:75" x14ac:dyDescent="0.15">
      <c r="BV75" s="160"/>
    </row>
    <row r="76" spans="1:75" x14ac:dyDescent="0.15">
      <c r="BV76" s="160"/>
    </row>
    <row r="77" spans="1:75" x14ac:dyDescent="0.15">
      <c r="BV77" s="160"/>
    </row>
    <row r="78" spans="1:75" x14ac:dyDescent="0.15">
      <c r="BV78" s="160"/>
    </row>
  </sheetData>
  <sheetProtection algorithmName="SHA-512" hashValue="A2JUjo7SoQlGoGBiXz5Ln6pkI6F1Z9fMBkVcDZv8UCNBsiwNoJpxm2vLCdfbAJdA3bBliAYRm6N+xUr6R9IfOQ==" saltValue="DyesJ7Ihv34GR9mrAEYbHQ==" spinCount="100000" sheet="1" objects="1" scenarios="1"/>
  <hyperlinks>
    <hyperlink ref="BV14" r:id="rId1" xr:uid="{44ADCA7F-FE80-D14F-A6CA-E28C591442EB}"/>
    <hyperlink ref="BV36" r:id="rId2" xr:uid="{1F7D00B2-C3AE-FA4B-A0CF-5B28C184EED8}"/>
    <hyperlink ref="BV57" r:id="rId3" xr:uid="{21DD1A7A-2657-7149-926E-D9753F0EE501}"/>
    <hyperlink ref="BV16" r:id="rId4" xr:uid="{FA92CEE1-97BD-B64F-87FE-27363B8B4CD5}"/>
    <hyperlink ref="BV38" r:id="rId5" xr:uid="{E9BE2B94-487F-4748-BCB5-71896F60D4E2}"/>
    <hyperlink ref="BV59" r:id="rId6" xr:uid="{5962B263-A4EA-0443-B3B1-15E13C688CE2}"/>
    <hyperlink ref="BV15" r:id="rId7" xr:uid="{022590A8-A881-3945-BDBA-641B549AC43F}"/>
    <hyperlink ref="BV37" r:id="rId8" xr:uid="{518F3F29-900E-AC4A-9559-02487BE2E417}"/>
    <hyperlink ref="BV58" r:id="rId9" xr:uid="{BE836071-90E8-404D-B1B3-805F67FC1187}"/>
    <hyperlink ref="BV19" r:id="rId10" xr:uid="{34709F15-7BAC-E542-9B02-7DCAD7F7D0D8}"/>
    <hyperlink ref="BV41" r:id="rId11" xr:uid="{BB964309-9BC7-7049-8EC6-62A6A6800075}"/>
    <hyperlink ref="BV62" r:id="rId12" xr:uid="{F66A0C2E-0054-1347-9030-2E6D68487B25}"/>
    <hyperlink ref="BV6" r:id="rId13" xr:uid="{240A91E6-EF37-5C4C-9D9A-7B4693F0C1F4}"/>
    <hyperlink ref="BV28" r:id="rId14" xr:uid="{C8036096-CF06-C243-A9D0-46894D6AE30D}"/>
    <hyperlink ref="BV49" r:id="rId15" xr:uid="{64400EEC-3CFA-EE45-BB50-98C2EA4000E6}"/>
    <hyperlink ref="BV3" r:id="rId16" xr:uid="{7098A9F3-277E-A342-8634-78879B749564}"/>
    <hyperlink ref="BV5" r:id="rId17" xr:uid="{29D0D4E3-9141-D143-824F-038F8648AC1A}"/>
    <hyperlink ref="BV7" r:id="rId18" xr:uid="{B023ABC2-916B-414B-AA97-7D8CD38D0218}"/>
    <hyperlink ref="BV9" r:id="rId19" xr:uid="{F2EC3112-D17B-364B-A923-A4A0D4CF08F4}"/>
    <hyperlink ref="BV10" r:id="rId20" xr:uid="{524A8D92-F148-7640-827D-81A07AA6281F}"/>
  </hyperlinks>
  <pageMargins left="0.75" right="0.75" top="1" bottom="1" header="0.5" footer="0.5"/>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0BCE2C-7C67-7A47-8EA8-CFE051AB86A0}">
  <sheetPr codeName="Sheet24"/>
  <dimension ref="A1:DE92"/>
  <sheetViews>
    <sheetView zoomScale="90" zoomScaleNormal="90" zoomScalePageLayoutView="110" workbookViewId="0">
      <selection activeCell="K2" sqref="K2:K32"/>
    </sheetView>
  </sheetViews>
  <sheetFormatPr baseColWidth="10" defaultRowHeight="13" x14ac:dyDescent="0.15"/>
  <cols>
    <col min="11" max="11" width="17.5" bestFit="1" customWidth="1"/>
    <col min="12" max="12" width="19" bestFit="1" customWidth="1"/>
    <col min="41" max="41" width="19" customWidth="1"/>
  </cols>
  <sheetData>
    <row r="1" spans="1:109" ht="84" x14ac:dyDescent="0.15">
      <c r="A1" s="126" t="s">
        <v>562</v>
      </c>
      <c r="B1" s="126" t="s">
        <v>552</v>
      </c>
      <c r="C1" s="127" t="s">
        <v>553</v>
      </c>
      <c r="D1" s="128" t="s">
        <v>633</v>
      </c>
      <c r="E1" s="128" t="s">
        <v>634</v>
      </c>
      <c r="F1" s="128" t="s">
        <v>635</v>
      </c>
      <c r="G1" s="126" t="s">
        <v>636</v>
      </c>
      <c r="H1" s="129" t="s">
        <v>763</v>
      </c>
      <c r="I1" s="129" t="s">
        <v>578</v>
      </c>
      <c r="J1" s="129" t="s">
        <v>579</v>
      </c>
      <c r="K1" s="128" t="s">
        <v>248</v>
      </c>
      <c r="L1" s="130" t="s">
        <v>580</v>
      </c>
      <c r="M1" s="131" t="s">
        <v>581</v>
      </c>
      <c r="N1" s="132" t="s">
        <v>467</v>
      </c>
      <c r="O1" s="132" t="s">
        <v>468</v>
      </c>
      <c r="P1" s="132" t="s">
        <v>469</v>
      </c>
      <c r="Q1" s="132" t="s">
        <v>642</v>
      </c>
      <c r="R1" s="132" t="s">
        <v>549</v>
      </c>
      <c r="S1" s="132" t="s">
        <v>550</v>
      </c>
      <c r="T1" s="132" t="s">
        <v>551</v>
      </c>
      <c r="U1" s="132" t="s">
        <v>645</v>
      </c>
      <c r="V1" s="133" t="s">
        <v>646</v>
      </c>
      <c r="W1" s="134" t="s">
        <v>647</v>
      </c>
      <c r="X1" s="134" t="s">
        <v>513</v>
      </c>
      <c r="Y1" s="134" t="s">
        <v>304</v>
      </c>
      <c r="Z1" s="134" t="s">
        <v>307</v>
      </c>
      <c r="AA1" s="134" t="s">
        <v>465</v>
      </c>
      <c r="AB1" s="134" t="s">
        <v>466</v>
      </c>
      <c r="AC1" s="134" t="s">
        <v>345</v>
      </c>
      <c r="AD1" s="134" t="s">
        <v>346</v>
      </c>
      <c r="AE1" s="135" t="s">
        <v>564</v>
      </c>
      <c r="AF1" s="136" t="s">
        <v>590</v>
      </c>
      <c r="AG1" s="136" t="s">
        <v>591</v>
      </c>
      <c r="AH1" s="137" t="s">
        <v>700</v>
      </c>
      <c r="AI1" s="137" t="s">
        <v>701</v>
      </c>
      <c r="AJ1" s="137" t="s">
        <v>702</v>
      </c>
      <c r="AK1" s="137" t="s">
        <v>703</v>
      </c>
      <c r="AL1" s="217" t="s">
        <v>185</v>
      </c>
      <c r="AM1" s="217" t="s">
        <v>186</v>
      </c>
      <c r="AN1" s="217" t="s">
        <v>187</v>
      </c>
      <c r="AO1" s="138" t="s">
        <v>605</v>
      </c>
      <c r="AP1" s="139" t="s">
        <v>499</v>
      </c>
      <c r="AQ1" s="139" t="s">
        <v>257</v>
      </c>
      <c r="AR1" s="140" t="s">
        <v>258</v>
      </c>
      <c r="AS1" s="141" t="s">
        <v>432</v>
      </c>
      <c r="AT1" s="142" t="s">
        <v>433</v>
      </c>
      <c r="AU1" s="310" t="s">
        <v>1334</v>
      </c>
      <c r="AV1" s="310" t="s">
        <v>1335</v>
      </c>
      <c r="AW1" s="310" t="s">
        <v>1336</v>
      </c>
      <c r="AX1" s="143" t="s">
        <v>606</v>
      </c>
      <c r="AY1" s="144" t="s">
        <v>607</v>
      </c>
      <c r="AZ1" s="145" t="s">
        <v>608</v>
      </c>
      <c r="BA1" s="146" t="s">
        <v>287</v>
      </c>
      <c r="BB1" s="145" t="s">
        <v>256</v>
      </c>
      <c r="BC1" s="146" t="s">
        <v>335</v>
      </c>
      <c r="BD1" s="145" t="s">
        <v>253</v>
      </c>
      <c r="BE1" s="146" t="s">
        <v>637</v>
      </c>
      <c r="BF1" s="145" t="s">
        <v>547</v>
      </c>
      <c r="BG1" s="147" t="s">
        <v>235</v>
      </c>
      <c r="BH1" s="243" t="s">
        <v>1017</v>
      </c>
      <c r="BI1" s="244" t="s">
        <v>1018</v>
      </c>
      <c r="BJ1" s="145" t="s">
        <v>1010</v>
      </c>
      <c r="BK1" s="147" t="s">
        <v>1011</v>
      </c>
      <c r="BL1" s="129" t="s">
        <v>1012</v>
      </c>
      <c r="BM1" s="129" t="s">
        <v>1013</v>
      </c>
      <c r="BN1" s="129" t="s">
        <v>237</v>
      </c>
      <c r="BO1" s="129" t="s">
        <v>463</v>
      </c>
      <c r="BP1" s="127" t="s">
        <v>1211</v>
      </c>
      <c r="BQ1" s="129" t="s">
        <v>1014</v>
      </c>
      <c r="BR1" s="129" t="s">
        <v>1015</v>
      </c>
      <c r="BS1" s="129" t="s">
        <v>1016</v>
      </c>
      <c r="BT1" s="127" t="s">
        <v>327</v>
      </c>
      <c r="BU1" s="127" t="s">
        <v>234</v>
      </c>
      <c r="BV1" s="129" t="s">
        <v>438</v>
      </c>
      <c r="BW1" s="129" t="s">
        <v>238</v>
      </c>
      <c r="BX1" s="316" t="s">
        <v>1357</v>
      </c>
      <c r="BY1" s="127" t="s">
        <v>434</v>
      </c>
      <c r="BZ1" s="129" t="s">
        <v>435</v>
      </c>
      <c r="CA1" s="126" t="s">
        <v>582</v>
      </c>
    </row>
    <row r="2" spans="1:109" ht="13" customHeight="1" x14ac:dyDescent="0.15">
      <c r="A2" s="323">
        <v>10854</v>
      </c>
      <c r="B2" s="324">
        <v>42566</v>
      </c>
      <c r="C2" s="325" t="s">
        <v>1186</v>
      </c>
      <c r="D2" s="323" t="s">
        <v>1082</v>
      </c>
      <c r="E2" s="323"/>
      <c r="F2" s="323" t="s">
        <v>1212</v>
      </c>
      <c r="G2" s="324">
        <v>42475</v>
      </c>
      <c r="H2" s="326" t="s">
        <v>126</v>
      </c>
      <c r="I2" s="326" t="s">
        <v>971</v>
      </c>
      <c r="J2" s="326"/>
      <c r="K2" s="323" t="s">
        <v>940</v>
      </c>
      <c r="L2" s="323" t="s">
        <v>1668</v>
      </c>
      <c r="M2" s="321">
        <v>56.818181818181813</v>
      </c>
      <c r="N2" s="321">
        <v>22.27272727272727</v>
      </c>
      <c r="O2" s="323"/>
      <c r="P2" s="323"/>
      <c r="Q2" s="151"/>
      <c r="R2" s="151"/>
      <c r="S2" s="151"/>
      <c r="T2" s="151"/>
      <c r="U2" s="151"/>
      <c r="V2" s="354"/>
      <c r="W2" s="151"/>
      <c r="X2" s="151"/>
      <c r="Y2" s="151"/>
      <c r="Z2" s="151"/>
      <c r="AA2" s="151"/>
      <c r="AB2" s="151"/>
      <c r="AC2" s="151"/>
      <c r="AD2" s="151"/>
      <c r="AE2" s="151"/>
      <c r="AF2" s="151"/>
      <c r="AG2" s="151"/>
      <c r="AH2" s="151"/>
      <c r="AI2" s="151"/>
      <c r="AJ2" s="151"/>
      <c r="AK2" s="151"/>
      <c r="AL2" s="151"/>
      <c r="AM2" s="151"/>
      <c r="AN2" s="151"/>
      <c r="AO2" s="323" t="s">
        <v>1379</v>
      </c>
      <c r="AP2" s="326" t="s">
        <v>971</v>
      </c>
      <c r="AQ2" s="326"/>
      <c r="AR2" s="326"/>
      <c r="AS2" s="327"/>
      <c r="AT2" s="326">
        <v>16</v>
      </c>
      <c r="AU2" s="326"/>
      <c r="AV2" s="326"/>
      <c r="AW2" s="326"/>
      <c r="AX2" s="326" t="s">
        <v>997</v>
      </c>
      <c r="AY2" s="323"/>
      <c r="AZ2" s="326">
        <v>0</v>
      </c>
      <c r="BA2" s="326">
        <v>0</v>
      </c>
      <c r="BB2" s="326">
        <v>0</v>
      </c>
      <c r="BC2" s="326">
        <v>0</v>
      </c>
      <c r="BD2" s="326">
        <v>0</v>
      </c>
      <c r="BE2" s="326">
        <v>0</v>
      </c>
      <c r="BF2" s="326">
        <v>0</v>
      </c>
      <c r="BG2" s="326">
        <v>0</v>
      </c>
      <c r="BH2" s="326">
        <v>0</v>
      </c>
      <c r="BI2" s="326">
        <v>0</v>
      </c>
      <c r="BJ2" s="326">
        <v>0</v>
      </c>
      <c r="BK2" s="326">
        <v>0</v>
      </c>
      <c r="BL2" s="326"/>
      <c r="BM2" s="326" t="s">
        <v>971</v>
      </c>
      <c r="BN2" s="326"/>
      <c r="BO2" s="326" t="s">
        <v>971</v>
      </c>
      <c r="BP2" s="355">
        <v>174.43636363636361</v>
      </c>
      <c r="BQ2" s="326"/>
      <c r="BR2" s="326"/>
      <c r="BS2" s="328">
        <v>42551</v>
      </c>
      <c r="BT2" s="323"/>
      <c r="BU2" s="329"/>
      <c r="BV2" s="326"/>
      <c r="BW2" s="326" t="s">
        <v>1380</v>
      </c>
      <c r="BX2" s="326"/>
      <c r="BY2" s="329" t="s">
        <v>1669</v>
      </c>
      <c r="BZ2" s="330" t="s">
        <v>1673</v>
      </c>
      <c r="CA2" s="329" t="s">
        <v>89</v>
      </c>
    </row>
    <row r="3" spans="1:109" ht="13" customHeight="1" x14ac:dyDescent="0.15">
      <c r="A3" s="323">
        <v>11462</v>
      </c>
      <c r="B3" s="324">
        <v>42566</v>
      </c>
      <c r="C3" s="325" t="s">
        <v>1186</v>
      </c>
      <c r="D3" s="323" t="s">
        <v>1082</v>
      </c>
      <c r="E3" s="323"/>
      <c r="F3" s="323" t="s">
        <v>1212</v>
      </c>
      <c r="G3" s="324">
        <v>42551</v>
      </c>
      <c r="H3" s="326" t="s">
        <v>126</v>
      </c>
      <c r="I3" s="326" t="s">
        <v>971</v>
      </c>
      <c r="J3" s="326"/>
      <c r="K3" s="323" t="s">
        <v>386</v>
      </c>
      <c r="L3" s="323" t="s">
        <v>1381</v>
      </c>
      <c r="M3" s="321">
        <v>70.454545454545453</v>
      </c>
      <c r="N3" s="321">
        <v>22.372727272727271</v>
      </c>
      <c r="O3" s="323"/>
      <c r="P3" s="323"/>
      <c r="Q3" s="151"/>
      <c r="R3" s="151"/>
      <c r="S3" s="151"/>
      <c r="T3" s="151"/>
      <c r="U3" s="151"/>
      <c r="V3" s="354"/>
      <c r="W3" s="151"/>
      <c r="X3" s="151"/>
      <c r="Y3" s="151"/>
      <c r="Z3" s="151"/>
      <c r="AA3" s="151"/>
      <c r="AB3" s="151"/>
      <c r="AC3" s="151"/>
      <c r="AD3" s="151"/>
      <c r="AE3" s="151"/>
      <c r="AF3" s="151"/>
      <c r="AG3" s="151"/>
      <c r="AH3" s="151"/>
      <c r="AI3" s="151"/>
      <c r="AJ3" s="151"/>
      <c r="AK3" s="151"/>
      <c r="AL3" s="151"/>
      <c r="AM3" s="151"/>
      <c r="AN3" s="151"/>
      <c r="AO3" s="323" t="s">
        <v>1379</v>
      </c>
      <c r="AP3" s="326" t="s">
        <v>971</v>
      </c>
      <c r="AQ3" s="326"/>
      <c r="AR3" s="326"/>
      <c r="AS3" s="327"/>
      <c r="AT3" s="326">
        <v>9.5</v>
      </c>
      <c r="AU3" s="326"/>
      <c r="AV3" s="326"/>
      <c r="AW3" s="326"/>
      <c r="AX3" s="326" t="s">
        <v>997</v>
      </c>
      <c r="AY3" s="323"/>
      <c r="AZ3" s="326">
        <v>0</v>
      </c>
      <c r="BA3" s="326">
        <v>0</v>
      </c>
      <c r="BB3" s="326">
        <v>0</v>
      </c>
      <c r="BC3" s="326">
        <v>0</v>
      </c>
      <c r="BD3" s="326">
        <v>0</v>
      </c>
      <c r="BE3" s="326">
        <v>0</v>
      </c>
      <c r="BF3" s="326">
        <v>0</v>
      </c>
      <c r="BG3" s="326">
        <v>0</v>
      </c>
      <c r="BH3" s="326">
        <v>0</v>
      </c>
      <c r="BI3" s="326">
        <v>0</v>
      </c>
      <c r="BJ3" s="326">
        <v>0</v>
      </c>
      <c r="BK3" s="326">
        <v>0</v>
      </c>
      <c r="BL3" s="326"/>
      <c r="BM3" s="326" t="s">
        <v>971</v>
      </c>
      <c r="BN3" s="326">
        <v>12</v>
      </c>
      <c r="BO3" s="326" t="s">
        <v>971</v>
      </c>
      <c r="BP3" s="356"/>
      <c r="BQ3" s="326"/>
      <c r="BR3" s="326"/>
      <c r="BS3" s="326"/>
      <c r="BT3" s="329"/>
      <c r="BU3" s="329"/>
      <c r="BV3" s="326"/>
      <c r="BW3" s="326" t="s">
        <v>1380</v>
      </c>
      <c r="BX3" s="326"/>
      <c r="BY3" s="323"/>
      <c r="BZ3" s="331" t="s">
        <v>1498</v>
      </c>
      <c r="CA3" s="329" t="s">
        <v>89</v>
      </c>
    </row>
    <row r="4" spans="1:109" ht="13" customHeight="1" x14ac:dyDescent="0.15">
      <c r="A4" s="323">
        <v>11794</v>
      </c>
      <c r="B4" s="332">
        <v>42567</v>
      </c>
      <c r="C4" s="325" t="s">
        <v>1186</v>
      </c>
      <c r="D4" s="323" t="s">
        <v>1082</v>
      </c>
      <c r="E4" s="323"/>
      <c r="F4" s="323" t="s">
        <v>1212</v>
      </c>
      <c r="G4" s="333">
        <v>42567</v>
      </c>
      <c r="H4" s="326" t="s">
        <v>126</v>
      </c>
      <c r="I4" s="326" t="s">
        <v>971</v>
      </c>
      <c r="J4" s="326"/>
      <c r="K4" s="323" t="s">
        <v>899</v>
      </c>
      <c r="L4" s="323" t="s">
        <v>1383</v>
      </c>
      <c r="M4" s="321">
        <v>75.999999999999986</v>
      </c>
      <c r="N4" s="321">
        <v>21.609090909090906</v>
      </c>
      <c r="O4" s="323"/>
      <c r="P4" s="323"/>
      <c r="Q4" s="151"/>
      <c r="R4" s="151"/>
      <c r="S4" s="151"/>
      <c r="T4" s="151"/>
      <c r="U4" s="151"/>
      <c r="V4" s="354"/>
      <c r="W4" s="151"/>
      <c r="X4" s="151"/>
      <c r="Y4" s="151"/>
      <c r="Z4" s="151"/>
      <c r="AA4" s="151"/>
      <c r="AB4" s="151"/>
      <c r="AC4" s="151"/>
      <c r="AD4" s="151"/>
      <c r="AE4" s="151"/>
      <c r="AF4" s="151"/>
      <c r="AG4" s="151"/>
      <c r="AH4" s="151"/>
      <c r="AI4" s="151"/>
      <c r="AJ4" s="151"/>
      <c r="AK4" s="151"/>
      <c r="AL4" s="151"/>
      <c r="AM4" s="151"/>
      <c r="AN4" s="151"/>
      <c r="AO4" s="323" t="s">
        <v>1379</v>
      </c>
      <c r="AP4" s="326" t="s">
        <v>971</v>
      </c>
      <c r="AQ4" s="326"/>
      <c r="AR4" s="326"/>
      <c r="AS4" s="327"/>
      <c r="AT4" s="326">
        <v>7.5</v>
      </c>
      <c r="AU4" s="326"/>
      <c r="AV4" s="326"/>
      <c r="AW4" s="326"/>
      <c r="AX4" s="326" t="s">
        <v>971</v>
      </c>
      <c r="AY4" s="323"/>
      <c r="AZ4" s="326">
        <v>0</v>
      </c>
      <c r="BA4" s="326">
        <v>0</v>
      </c>
      <c r="BB4" s="326">
        <v>0</v>
      </c>
      <c r="BC4" s="326">
        <v>0</v>
      </c>
      <c r="BD4" s="326">
        <v>0</v>
      </c>
      <c r="BE4" s="326">
        <v>0</v>
      </c>
      <c r="BF4" s="326">
        <v>0</v>
      </c>
      <c r="BG4" s="326">
        <v>0</v>
      </c>
      <c r="BH4" s="326">
        <v>0</v>
      </c>
      <c r="BI4" s="326">
        <v>0</v>
      </c>
      <c r="BJ4" s="326">
        <v>0</v>
      </c>
      <c r="BK4" s="326">
        <v>0</v>
      </c>
      <c r="BL4" s="326"/>
      <c r="BM4" s="326" t="s">
        <v>971</v>
      </c>
      <c r="BN4" s="326"/>
      <c r="BO4" s="326" t="s">
        <v>971</v>
      </c>
      <c r="BP4" s="356"/>
      <c r="BQ4" s="326"/>
      <c r="BR4" s="326"/>
      <c r="BS4" s="326"/>
      <c r="BT4" s="323"/>
      <c r="BU4" s="329"/>
      <c r="BV4" s="326"/>
      <c r="BW4" s="326" t="s">
        <v>1380</v>
      </c>
      <c r="BX4" s="326">
        <v>1</v>
      </c>
      <c r="BY4" s="323"/>
      <c r="BZ4" s="342" t="s">
        <v>1499</v>
      </c>
      <c r="CA4" s="329" t="s">
        <v>184</v>
      </c>
    </row>
    <row r="5" spans="1:109" ht="13" customHeight="1" x14ac:dyDescent="0.15">
      <c r="A5" s="323">
        <v>13006</v>
      </c>
      <c r="B5" s="324">
        <v>42566</v>
      </c>
      <c r="C5" s="325" t="s">
        <v>1186</v>
      </c>
      <c r="D5" s="323" t="s">
        <v>1082</v>
      </c>
      <c r="E5" s="323"/>
      <c r="F5" s="323" t="s">
        <v>1212</v>
      </c>
      <c r="G5" s="324">
        <v>42551</v>
      </c>
      <c r="H5" s="326" t="s">
        <v>126</v>
      </c>
      <c r="I5" s="326" t="s">
        <v>971</v>
      </c>
      <c r="J5" s="326"/>
      <c r="K5" s="323" t="s">
        <v>900</v>
      </c>
      <c r="L5" s="323" t="s">
        <v>1386</v>
      </c>
      <c r="M5" s="321">
        <v>70.199999999999989</v>
      </c>
      <c r="N5" s="321">
        <v>20.009090909090908</v>
      </c>
      <c r="O5" s="323"/>
      <c r="P5" s="323"/>
      <c r="Q5" s="151"/>
      <c r="R5" s="151"/>
      <c r="S5" s="151"/>
      <c r="T5" s="151"/>
      <c r="U5" s="151"/>
      <c r="V5" s="354"/>
      <c r="W5" s="151"/>
      <c r="X5" s="151"/>
      <c r="Y5" s="151"/>
      <c r="Z5" s="151"/>
      <c r="AA5" s="151"/>
      <c r="AB5" s="151"/>
      <c r="AC5" s="151"/>
      <c r="AD5" s="151"/>
      <c r="AE5" s="151"/>
      <c r="AF5" s="151"/>
      <c r="AG5" s="151"/>
      <c r="AH5" s="151"/>
      <c r="AI5" s="151"/>
      <c r="AJ5" s="151"/>
      <c r="AK5" s="151"/>
      <c r="AL5" s="151"/>
      <c r="AM5" s="151"/>
      <c r="AN5" s="151"/>
      <c r="AO5" s="323" t="s">
        <v>1379</v>
      </c>
      <c r="AP5" s="326" t="s">
        <v>971</v>
      </c>
      <c r="AQ5" s="326"/>
      <c r="AR5" s="326"/>
      <c r="AS5" s="327"/>
      <c r="AT5" s="326">
        <v>11</v>
      </c>
      <c r="AU5" s="326"/>
      <c r="AV5" s="326"/>
      <c r="AW5" s="326"/>
      <c r="AX5" s="326" t="s">
        <v>971</v>
      </c>
      <c r="AY5" s="323"/>
      <c r="AZ5" s="326">
        <v>0</v>
      </c>
      <c r="BA5" s="326">
        <v>0</v>
      </c>
      <c r="BB5" s="326">
        <v>0</v>
      </c>
      <c r="BC5" s="326">
        <v>0</v>
      </c>
      <c r="BD5" s="326">
        <v>0</v>
      </c>
      <c r="BE5" s="326">
        <v>0</v>
      </c>
      <c r="BF5" s="326">
        <v>0</v>
      </c>
      <c r="BG5" s="326">
        <v>0</v>
      </c>
      <c r="BH5" s="326">
        <v>0</v>
      </c>
      <c r="BI5" s="326">
        <v>0</v>
      </c>
      <c r="BJ5" s="326">
        <v>0</v>
      </c>
      <c r="BK5" s="326">
        <v>0</v>
      </c>
      <c r="BL5" s="326"/>
      <c r="BM5" s="326" t="s">
        <v>971</v>
      </c>
      <c r="BN5" s="326"/>
      <c r="BO5" s="326" t="s">
        <v>971</v>
      </c>
      <c r="BP5" s="356"/>
      <c r="BQ5" s="326"/>
      <c r="BR5" s="326"/>
      <c r="BS5" s="326"/>
      <c r="BT5" s="349"/>
      <c r="BU5" s="329"/>
      <c r="BV5" s="326"/>
      <c r="BW5" s="326" t="s">
        <v>1380</v>
      </c>
      <c r="BX5" s="326">
        <v>1</v>
      </c>
      <c r="BY5" s="323"/>
      <c r="BZ5" s="350" t="s">
        <v>1500</v>
      </c>
      <c r="CA5" s="329" t="s">
        <v>89</v>
      </c>
    </row>
    <row r="6" spans="1:109" ht="13" customHeight="1" x14ac:dyDescent="0.15">
      <c r="A6" s="323">
        <v>1469</v>
      </c>
      <c r="B6" s="324">
        <v>42567</v>
      </c>
      <c r="C6" s="325" t="s">
        <v>1186</v>
      </c>
      <c r="D6" s="323" t="s">
        <v>1082</v>
      </c>
      <c r="E6" s="323"/>
      <c r="F6" s="323" t="s">
        <v>1212</v>
      </c>
      <c r="G6" s="324">
        <v>42551</v>
      </c>
      <c r="H6" s="326" t="s">
        <v>126</v>
      </c>
      <c r="I6" s="326" t="s">
        <v>971</v>
      </c>
      <c r="J6" s="326"/>
      <c r="K6" s="323" t="s">
        <v>498</v>
      </c>
      <c r="L6" s="323" t="s">
        <v>1158</v>
      </c>
      <c r="M6" s="321">
        <v>88.72727272727272</v>
      </c>
      <c r="N6" s="321">
        <v>19.809090909090905</v>
      </c>
      <c r="O6" s="323"/>
      <c r="P6" s="323"/>
      <c r="Q6" s="151"/>
      <c r="R6" s="151"/>
      <c r="S6" s="151"/>
      <c r="T6" s="151"/>
      <c r="U6" s="151"/>
      <c r="V6" s="354"/>
      <c r="W6" s="151"/>
      <c r="X6" s="151"/>
      <c r="Y6" s="151"/>
      <c r="Z6" s="151"/>
      <c r="AA6" s="151"/>
      <c r="AB6" s="151"/>
      <c r="AC6" s="151"/>
      <c r="AD6" s="151"/>
      <c r="AE6" s="151"/>
      <c r="AF6" s="151"/>
      <c r="AG6" s="151"/>
      <c r="AH6" s="151"/>
      <c r="AI6" s="151"/>
      <c r="AJ6" s="151"/>
      <c r="AK6" s="151"/>
      <c r="AL6" s="151"/>
      <c r="AM6" s="151"/>
      <c r="AN6" s="151"/>
      <c r="AO6" s="323" t="s">
        <v>1379</v>
      </c>
      <c r="AP6" s="326" t="s">
        <v>971</v>
      </c>
      <c r="AQ6" s="326"/>
      <c r="AR6" s="326"/>
      <c r="AS6" s="327"/>
      <c r="AT6" s="326">
        <v>11.6</v>
      </c>
      <c r="AU6" s="326"/>
      <c r="AV6" s="326"/>
      <c r="AW6" s="326"/>
      <c r="AX6" s="326" t="s">
        <v>971</v>
      </c>
      <c r="AY6" s="323"/>
      <c r="AZ6" s="326">
        <v>0</v>
      </c>
      <c r="BA6" s="326">
        <v>0</v>
      </c>
      <c r="BB6" s="326">
        <v>0</v>
      </c>
      <c r="BC6" s="326">
        <v>0</v>
      </c>
      <c r="BD6" s="326">
        <v>0</v>
      </c>
      <c r="BE6" s="326">
        <v>0</v>
      </c>
      <c r="BF6" s="326">
        <v>0</v>
      </c>
      <c r="BG6" s="326">
        <v>0</v>
      </c>
      <c r="BH6" s="326">
        <v>0</v>
      </c>
      <c r="BI6" s="326">
        <v>0</v>
      </c>
      <c r="BJ6" s="326">
        <v>0</v>
      </c>
      <c r="BK6" s="326">
        <v>0</v>
      </c>
      <c r="BL6" s="326"/>
      <c r="BM6" s="326" t="s">
        <v>971</v>
      </c>
      <c r="BN6" s="326"/>
      <c r="BO6" s="326" t="s">
        <v>971</v>
      </c>
      <c r="BP6" s="356"/>
      <c r="BQ6" s="326"/>
      <c r="BR6" s="326"/>
      <c r="BS6" s="326"/>
      <c r="BT6" s="329"/>
      <c r="BU6" s="329"/>
      <c r="BV6" s="326"/>
      <c r="BW6" s="326" t="s">
        <v>1380</v>
      </c>
      <c r="BX6" s="326"/>
      <c r="BY6" s="323"/>
      <c r="BZ6" s="350" t="s">
        <v>1501</v>
      </c>
      <c r="CA6" s="323" t="s">
        <v>184</v>
      </c>
    </row>
    <row r="7" spans="1:109" ht="13" customHeight="1" x14ac:dyDescent="0.15">
      <c r="A7" s="323">
        <v>13052</v>
      </c>
      <c r="B7" s="324">
        <v>42566</v>
      </c>
      <c r="C7" s="325" t="s">
        <v>1186</v>
      </c>
      <c r="D7" s="323" t="s">
        <v>1082</v>
      </c>
      <c r="E7" s="323"/>
      <c r="F7" s="323" t="s">
        <v>1212</v>
      </c>
      <c r="G7" s="324">
        <v>42551</v>
      </c>
      <c r="H7" s="326" t="s">
        <v>971</v>
      </c>
      <c r="I7" s="326" t="s">
        <v>1167</v>
      </c>
      <c r="J7" s="326"/>
      <c r="K7" s="323" t="s">
        <v>901</v>
      </c>
      <c r="L7" s="323" t="s">
        <v>1389</v>
      </c>
      <c r="M7" s="321">
        <v>77</v>
      </c>
      <c r="N7" s="321">
        <v>26.7</v>
      </c>
      <c r="O7" s="323"/>
      <c r="P7" s="323"/>
      <c r="Q7" s="151"/>
      <c r="R7" s="151"/>
      <c r="S7" s="151"/>
      <c r="T7" s="151"/>
      <c r="U7" s="151"/>
      <c r="V7" s="354"/>
      <c r="W7" s="151"/>
      <c r="X7" s="151"/>
      <c r="Y7" s="151"/>
      <c r="Z7" s="151"/>
      <c r="AA7" s="151"/>
      <c r="AB7" s="151"/>
      <c r="AC7" s="151"/>
      <c r="AD7" s="151"/>
      <c r="AE7" s="151"/>
      <c r="AF7" s="151"/>
      <c r="AG7" s="151"/>
      <c r="AH7" s="151"/>
      <c r="AI7" s="151"/>
      <c r="AJ7" s="151"/>
      <c r="AK7" s="151"/>
      <c r="AL7" s="151"/>
      <c r="AM7" s="151"/>
      <c r="AN7" s="151"/>
      <c r="AO7" s="323" t="s">
        <v>1379</v>
      </c>
      <c r="AP7" s="326" t="s">
        <v>971</v>
      </c>
      <c r="AQ7" s="326"/>
      <c r="AR7" s="326"/>
      <c r="AS7" s="327"/>
      <c r="AT7" s="326"/>
      <c r="AU7" s="326"/>
      <c r="AV7" s="326"/>
      <c r="AW7" s="326"/>
      <c r="AX7" s="326" t="s">
        <v>971</v>
      </c>
      <c r="AY7" s="323"/>
      <c r="AZ7" s="326">
        <v>20</v>
      </c>
      <c r="BA7" s="326">
        <v>0</v>
      </c>
      <c r="BB7" s="326">
        <v>0</v>
      </c>
      <c r="BC7" s="326">
        <v>0</v>
      </c>
      <c r="BD7" s="326">
        <v>0</v>
      </c>
      <c r="BE7" s="326">
        <v>0</v>
      </c>
      <c r="BF7" s="326">
        <v>0</v>
      </c>
      <c r="BG7" s="326">
        <v>0</v>
      </c>
      <c r="BH7" s="326">
        <v>0</v>
      </c>
      <c r="BI7" s="326">
        <v>0</v>
      </c>
      <c r="BJ7" s="326">
        <v>0</v>
      </c>
      <c r="BK7" s="326">
        <v>0</v>
      </c>
      <c r="BL7" s="326"/>
      <c r="BM7" s="326" t="s">
        <v>971</v>
      </c>
      <c r="BN7" s="326"/>
      <c r="BO7" s="326" t="s">
        <v>971</v>
      </c>
      <c r="BP7" s="356"/>
      <c r="BQ7" s="326"/>
      <c r="BR7" s="326"/>
      <c r="BS7" s="326"/>
      <c r="BT7" s="329"/>
      <c r="BU7" s="329"/>
      <c r="BV7" s="326"/>
      <c r="BW7" s="326" t="s">
        <v>1380</v>
      </c>
      <c r="BX7" s="326"/>
      <c r="BY7" s="323"/>
      <c r="BZ7" s="357" t="s">
        <v>1502</v>
      </c>
      <c r="CA7" s="329" t="s">
        <v>89</v>
      </c>
    </row>
    <row r="8" spans="1:109" ht="13" customHeight="1" x14ac:dyDescent="0.15">
      <c r="A8" s="323">
        <v>11094</v>
      </c>
      <c r="B8" s="324">
        <v>42567</v>
      </c>
      <c r="C8" s="325" t="s">
        <v>1186</v>
      </c>
      <c r="D8" s="323" t="s">
        <v>1082</v>
      </c>
      <c r="E8" s="323"/>
      <c r="F8" s="323" t="s">
        <v>1212</v>
      </c>
      <c r="G8" s="333">
        <v>42494</v>
      </c>
      <c r="H8" s="326" t="s">
        <v>126</v>
      </c>
      <c r="I8" s="326" t="s">
        <v>971</v>
      </c>
      <c r="J8" s="326"/>
      <c r="K8" s="323" t="s">
        <v>902</v>
      </c>
      <c r="L8" s="323" t="s">
        <v>1391</v>
      </c>
      <c r="M8" s="321">
        <v>83.399999999999991</v>
      </c>
      <c r="N8" s="321">
        <v>25.899999999999995</v>
      </c>
      <c r="O8" s="323" t="s">
        <v>992</v>
      </c>
      <c r="P8" s="323">
        <v>300</v>
      </c>
      <c r="Q8" s="321">
        <v>27.9</v>
      </c>
      <c r="R8" s="151"/>
      <c r="S8" s="151"/>
      <c r="T8" s="151"/>
      <c r="U8" s="151"/>
      <c r="V8" s="354"/>
      <c r="W8" s="151"/>
      <c r="X8" s="151"/>
      <c r="Y8" s="151"/>
      <c r="Z8" s="151"/>
      <c r="AA8" s="151"/>
      <c r="AB8" s="151"/>
      <c r="AC8" s="151"/>
      <c r="AD8" s="151"/>
      <c r="AE8" s="151"/>
      <c r="AF8" s="151"/>
      <c r="AG8" s="151"/>
      <c r="AH8" s="151"/>
      <c r="AI8" s="151"/>
      <c r="AJ8" s="151"/>
      <c r="AK8" s="151"/>
      <c r="AL8" s="151"/>
      <c r="AM8" s="151"/>
      <c r="AN8" s="151"/>
      <c r="AO8" s="323" t="s">
        <v>1379</v>
      </c>
      <c r="AP8" s="326" t="s">
        <v>971</v>
      </c>
      <c r="AQ8" s="326"/>
      <c r="AR8" s="326"/>
      <c r="AS8" s="327">
        <v>10</v>
      </c>
      <c r="AT8" s="326">
        <v>12</v>
      </c>
      <c r="AU8" s="326"/>
      <c r="AV8" s="326"/>
      <c r="AW8" s="326"/>
      <c r="AX8" s="326" t="s">
        <v>997</v>
      </c>
      <c r="AY8" s="323"/>
      <c r="AZ8" s="326">
        <v>0</v>
      </c>
      <c r="BA8" s="326">
        <v>0</v>
      </c>
      <c r="BB8" s="326">
        <v>7</v>
      </c>
      <c r="BC8" s="326">
        <v>0</v>
      </c>
      <c r="BD8" s="326">
        <v>0</v>
      </c>
      <c r="BE8" s="326">
        <v>0</v>
      </c>
      <c r="BF8" s="326">
        <v>0</v>
      </c>
      <c r="BG8" s="326">
        <v>0</v>
      </c>
      <c r="BH8" s="326">
        <v>0</v>
      </c>
      <c r="BI8" s="326">
        <v>0</v>
      </c>
      <c r="BJ8" s="326">
        <v>0</v>
      </c>
      <c r="BK8" s="326">
        <v>0</v>
      </c>
      <c r="BL8" s="326"/>
      <c r="BM8" s="326" t="s">
        <v>971</v>
      </c>
      <c r="BN8" s="326"/>
      <c r="BO8" s="326" t="s">
        <v>971</v>
      </c>
      <c r="BP8" s="356"/>
      <c r="BQ8" s="326"/>
      <c r="BR8" s="326"/>
      <c r="BS8" s="326"/>
      <c r="BT8" s="329"/>
      <c r="BU8" s="329"/>
      <c r="BV8" s="326"/>
      <c r="BW8" s="326" t="s">
        <v>1380</v>
      </c>
      <c r="BX8" s="326"/>
      <c r="BY8" s="323"/>
      <c r="BZ8" s="350" t="s">
        <v>1503</v>
      </c>
      <c r="CA8" s="329" t="s">
        <v>184</v>
      </c>
    </row>
    <row r="9" spans="1:109" ht="13" customHeight="1" x14ac:dyDescent="0.15">
      <c r="A9" s="323">
        <v>1481</v>
      </c>
      <c r="B9" s="324">
        <v>42566</v>
      </c>
      <c r="C9" s="325" t="s">
        <v>1186</v>
      </c>
      <c r="D9" s="323" t="s">
        <v>1082</v>
      </c>
      <c r="E9" s="323"/>
      <c r="F9" s="323" t="s">
        <v>1212</v>
      </c>
      <c r="G9" s="324">
        <v>42551</v>
      </c>
      <c r="H9" s="326" t="s">
        <v>126</v>
      </c>
      <c r="I9" s="326" t="s">
        <v>971</v>
      </c>
      <c r="J9" s="326"/>
      <c r="K9" s="323" t="s">
        <v>903</v>
      </c>
      <c r="L9" s="323" t="s">
        <v>1158</v>
      </c>
      <c r="M9" s="321">
        <v>88.72727272727272</v>
      </c>
      <c r="N9" s="321">
        <v>19.809090909090905</v>
      </c>
      <c r="O9" s="323"/>
      <c r="P9" s="323"/>
      <c r="Q9" s="151"/>
      <c r="R9" s="151"/>
      <c r="S9" s="151"/>
      <c r="T9" s="151"/>
      <c r="U9" s="151"/>
      <c r="V9" s="354"/>
      <c r="W9" s="151"/>
      <c r="X9" s="151"/>
      <c r="Y9" s="151"/>
      <c r="Z9" s="151"/>
      <c r="AA9" s="151"/>
      <c r="AB9" s="151"/>
      <c r="AC9" s="151"/>
      <c r="AD9" s="151"/>
      <c r="AE9" s="151"/>
      <c r="AF9" s="151"/>
      <c r="AG9" s="151"/>
      <c r="AH9" s="151"/>
      <c r="AI9" s="151"/>
      <c r="AJ9" s="151"/>
      <c r="AK9" s="151"/>
      <c r="AL9" s="151"/>
      <c r="AM9" s="151"/>
      <c r="AN9" s="151"/>
      <c r="AO9" s="323" t="s">
        <v>1379</v>
      </c>
      <c r="AP9" s="326" t="s">
        <v>971</v>
      </c>
      <c r="AQ9" s="326"/>
      <c r="AR9" s="326"/>
      <c r="AS9" s="327"/>
      <c r="AT9" s="326">
        <v>11.6</v>
      </c>
      <c r="AU9" s="326"/>
      <c r="AV9" s="326"/>
      <c r="AW9" s="326"/>
      <c r="AX9" s="326" t="s">
        <v>997</v>
      </c>
      <c r="AY9" s="323"/>
      <c r="AZ9" s="326">
        <v>0</v>
      </c>
      <c r="BA9" s="326">
        <v>0</v>
      </c>
      <c r="BB9" s="326">
        <v>0</v>
      </c>
      <c r="BC9" s="326">
        <v>0</v>
      </c>
      <c r="BD9" s="326">
        <v>0</v>
      </c>
      <c r="BE9" s="326">
        <v>0</v>
      </c>
      <c r="BF9" s="326">
        <v>0</v>
      </c>
      <c r="BG9" s="326">
        <v>0</v>
      </c>
      <c r="BH9" s="326">
        <v>0</v>
      </c>
      <c r="BI9" s="326">
        <v>0</v>
      </c>
      <c r="BJ9" s="326">
        <v>0</v>
      </c>
      <c r="BK9" s="326">
        <v>0</v>
      </c>
      <c r="BL9" s="326"/>
      <c r="BM9" s="326" t="s">
        <v>971</v>
      </c>
      <c r="BN9" s="326"/>
      <c r="BO9" s="326" t="s">
        <v>971</v>
      </c>
      <c r="BP9" s="356"/>
      <c r="BQ9" s="326"/>
      <c r="BR9" s="326"/>
      <c r="BS9" s="326"/>
      <c r="BT9" s="329"/>
      <c r="BU9" s="329"/>
      <c r="BV9" s="326"/>
      <c r="BW9" s="326" t="s">
        <v>1380</v>
      </c>
      <c r="BX9" s="326"/>
      <c r="BY9" s="323"/>
      <c r="BZ9" s="331" t="s">
        <v>1504</v>
      </c>
      <c r="CA9" s="329" t="s">
        <v>89</v>
      </c>
    </row>
    <row r="10" spans="1:109" ht="13" customHeight="1" x14ac:dyDescent="0.15">
      <c r="A10" s="323">
        <v>10260</v>
      </c>
      <c r="B10" s="324">
        <v>42566</v>
      </c>
      <c r="C10" s="325" t="s">
        <v>1186</v>
      </c>
      <c r="D10" s="323" t="s">
        <v>1082</v>
      </c>
      <c r="E10" s="323"/>
      <c r="F10" s="323" t="s">
        <v>1212</v>
      </c>
      <c r="G10" s="324">
        <v>42551</v>
      </c>
      <c r="H10" s="326" t="s">
        <v>126</v>
      </c>
      <c r="I10" s="326" t="s">
        <v>971</v>
      </c>
      <c r="J10" s="326"/>
      <c r="K10" s="323" t="s">
        <v>904</v>
      </c>
      <c r="L10" s="323" t="s">
        <v>1123</v>
      </c>
      <c r="M10" s="321">
        <v>77</v>
      </c>
      <c r="N10" s="321">
        <v>26.872727272727268</v>
      </c>
      <c r="O10" s="323"/>
      <c r="P10" s="323"/>
      <c r="Q10" s="151"/>
      <c r="R10" s="151"/>
      <c r="S10" s="151"/>
      <c r="T10" s="151"/>
      <c r="U10" s="151"/>
      <c r="V10" s="354"/>
      <c r="W10" s="151"/>
      <c r="X10" s="151"/>
      <c r="Y10" s="151"/>
      <c r="Z10" s="151"/>
      <c r="AA10" s="151"/>
      <c r="AB10" s="151"/>
      <c r="AC10" s="151"/>
      <c r="AD10" s="151"/>
      <c r="AE10" s="151"/>
      <c r="AF10" s="151"/>
      <c r="AG10" s="151"/>
      <c r="AH10" s="151"/>
      <c r="AI10" s="151"/>
      <c r="AJ10" s="151"/>
      <c r="AK10" s="151"/>
      <c r="AL10" s="151"/>
      <c r="AM10" s="151"/>
      <c r="AN10" s="151"/>
      <c r="AO10" s="323" t="s">
        <v>1379</v>
      </c>
      <c r="AP10" s="326" t="s">
        <v>971</v>
      </c>
      <c r="AQ10" s="326"/>
      <c r="AR10" s="326"/>
      <c r="AS10" s="327"/>
      <c r="AT10" s="326">
        <v>10.5</v>
      </c>
      <c r="AU10" s="326"/>
      <c r="AV10" s="326"/>
      <c r="AW10" s="326"/>
      <c r="AX10" s="326" t="s">
        <v>997</v>
      </c>
      <c r="AY10" s="323"/>
      <c r="AZ10" s="326">
        <v>16</v>
      </c>
      <c r="BA10" s="326">
        <v>0</v>
      </c>
      <c r="BB10" s="326">
        <v>0</v>
      </c>
      <c r="BC10" s="326">
        <v>0</v>
      </c>
      <c r="BD10" s="326">
        <v>0</v>
      </c>
      <c r="BE10" s="326">
        <v>0</v>
      </c>
      <c r="BF10" s="326">
        <v>0</v>
      </c>
      <c r="BG10" s="326">
        <v>0</v>
      </c>
      <c r="BH10" s="326">
        <v>0</v>
      </c>
      <c r="BI10" s="326">
        <v>0</v>
      </c>
      <c r="BJ10" s="326">
        <v>0</v>
      </c>
      <c r="BK10" s="326">
        <v>0</v>
      </c>
      <c r="BL10" s="326"/>
      <c r="BM10" s="326" t="s">
        <v>971</v>
      </c>
      <c r="BN10" s="326">
        <v>12</v>
      </c>
      <c r="BO10" s="326" t="s">
        <v>971</v>
      </c>
      <c r="BP10" s="356"/>
      <c r="BQ10" s="326"/>
      <c r="BR10" s="326">
        <v>12</v>
      </c>
      <c r="BS10" s="326"/>
      <c r="BT10" s="329"/>
      <c r="BU10" s="329"/>
      <c r="BV10" s="326"/>
      <c r="BW10" s="326" t="s">
        <v>1380</v>
      </c>
      <c r="BX10" s="326"/>
      <c r="BY10" s="323"/>
      <c r="BZ10" s="331" t="s">
        <v>1505</v>
      </c>
      <c r="CA10" s="329" t="s">
        <v>89</v>
      </c>
    </row>
    <row r="11" spans="1:109" ht="13" customHeight="1" x14ac:dyDescent="0.15">
      <c r="A11" s="323">
        <v>12754</v>
      </c>
      <c r="B11" s="324">
        <v>42566</v>
      </c>
      <c r="C11" s="325" t="s">
        <v>1186</v>
      </c>
      <c r="D11" s="323" t="s">
        <v>1082</v>
      </c>
      <c r="E11" s="323"/>
      <c r="F11" s="323" t="s">
        <v>1212</v>
      </c>
      <c r="G11" s="324">
        <v>42521</v>
      </c>
      <c r="H11" s="326" t="s">
        <v>126</v>
      </c>
      <c r="I11" s="326" t="s">
        <v>971</v>
      </c>
      <c r="J11" s="326"/>
      <c r="K11" s="323" t="s">
        <v>905</v>
      </c>
      <c r="L11" s="323" t="s">
        <v>1396</v>
      </c>
      <c r="M11" s="321">
        <v>77.509090909090901</v>
      </c>
      <c r="N11" s="321">
        <v>18.999999999999996</v>
      </c>
      <c r="O11" s="323"/>
      <c r="P11" s="323"/>
      <c r="Q11" s="151"/>
      <c r="R11" s="151"/>
      <c r="S11" s="151"/>
      <c r="T11" s="151"/>
      <c r="U11" s="151"/>
      <c r="V11" s="354"/>
      <c r="W11" s="151"/>
      <c r="X11" s="151"/>
      <c r="Y11" s="151"/>
      <c r="Z11" s="151"/>
      <c r="AA11" s="151"/>
      <c r="AB11" s="151"/>
      <c r="AC11" s="151"/>
      <c r="AD11" s="151"/>
      <c r="AE11" s="151"/>
      <c r="AF11" s="151"/>
      <c r="AG11" s="151"/>
      <c r="AH11" s="151"/>
      <c r="AI11" s="151"/>
      <c r="AJ11" s="151"/>
      <c r="AK11" s="151"/>
      <c r="AL11" s="151"/>
      <c r="AM11" s="151"/>
      <c r="AN11" s="151"/>
      <c r="AO11" s="323" t="s">
        <v>1379</v>
      </c>
      <c r="AP11" s="326" t="s">
        <v>971</v>
      </c>
      <c r="AQ11" s="326"/>
      <c r="AR11" s="326"/>
      <c r="AS11" s="327"/>
      <c r="AT11" s="326">
        <v>7.5</v>
      </c>
      <c r="AU11" s="326"/>
      <c r="AV11" s="326"/>
      <c r="AW11" s="326"/>
      <c r="AX11" s="326" t="s">
        <v>971</v>
      </c>
      <c r="AY11" s="323"/>
      <c r="AZ11" s="326">
        <v>0</v>
      </c>
      <c r="BA11" s="326">
        <v>0</v>
      </c>
      <c r="BB11" s="326">
        <v>0</v>
      </c>
      <c r="BC11" s="326">
        <v>0</v>
      </c>
      <c r="BD11" s="326">
        <v>0</v>
      </c>
      <c r="BE11" s="326">
        <v>0</v>
      </c>
      <c r="BF11" s="326">
        <v>0</v>
      </c>
      <c r="BG11" s="326">
        <v>0</v>
      </c>
      <c r="BH11" s="326">
        <v>0</v>
      </c>
      <c r="BI11" s="326">
        <v>0</v>
      </c>
      <c r="BJ11" s="326">
        <v>0</v>
      </c>
      <c r="BK11" s="326">
        <v>0</v>
      </c>
      <c r="BL11" s="326"/>
      <c r="BM11" s="326" t="s">
        <v>971</v>
      </c>
      <c r="BN11" s="326"/>
      <c r="BO11" s="326" t="s">
        <v>971</v>
      </c>
      <c r="BP11" s="356"/>
      <c r="BQ11" s="326"/>
      <c r="BR11" s="326"/>
      <c r="BS11" s="326"/>
      <c r="BT11" s="323"/>
      <c r="BU11" s="323"/>
      <c r="BV11" s="326"/>
      <c r="BW11" s="326" t="s">
        <v>1380</v>
      </c>
      <c r="BX11" s="326"/>
      <c r="BY11" s="323"/>
      <c r="BZ11" s="331" t="s">
        <v>1506</v>
      </c>
      <c r="CA11" s="323" t="s">
        <v>89</v>
      </c>
    </row>
    <row r="12" spans="1:109" ht="13" customHeight="1" x14ac:dyDescent="0.15">
      <c r="A12" s="323">
        <v>4371</v>
      </c>
      <c r="B12" s="324">
        <v>42566</v>
      </c>
      <c r="C12" s="325" t="s">
        <v>1186</v>
      </c>
      <c r="D12" s="323" t="s">
        <v>1082</v>
      </c>
      <c r="E12" s="323"/>
      <c r="F12" s="323" t="s">
        <v>1212</v>
      </c>
      <c r="G12" s="324">
        <v>42551</v>
      </c>
      <c r="H12" s="326" t="s">
        <v>126</v>
      </c>
      <c r="I12" s="326" t="s">
        <v>971</v>
      </c>
      <c r="J12" s="326"/>
      <c r="K12" s="323" t="s">
        <v>933</v>
      </c>
      <c r="L12" s="323" t="s">
        <v>1126</v>
      </c>
      <c r="M12" s="321">
        <v>86.263636363636351</v>
      </c>
      <c r="N12" s="321">
        <v>25.318181818181817</v>
      </c>
      <c r="O12" s="323"/>
      <c r="P12" s="323"/>
      <c r="Q12" s="151"/>
      <c r="R12" s="151"/>
      <c r="S12" s="151"/>
      <c r="T12" s="151"/>
      <c r="U12" s="151"/>
      <c r="V12" s="354"/>
      <c r="W12" s="151"/>
      <c r="X12" s="151"/>
      <c r="Y12" s="151"/>
      <c r="Z12" s="151"/>
      <c r="AA12" s="151"/>
      <c r="AB12" s="151"/>
      <c r="AC12" s="151"/>
      <c r="AD12" s="151"/>
      <c r="AE12" s="151"/>
      <c r="AF12" s="151"/>
      <c r="AG12" s="151"/>
      <c r="AH12" s="151"/>
      <c r="AI12" s="151"/>
      <c r="AJ12" s="151"/>
      <c r="AK12" s="151"/>
      <c r="AL12" s="151"/>
      <c r="AM12" s="151"/>
      <c r="AN12" s="151"/>
      <c r="AO12" s="323" t="s">
        <v>1379</v>
      </c>
      <c r="AP12" s="326" t="s">
        <v>971</v>
      </c>
      <c r="AQ12" s="326"/>
      <c r="AR12" s="326"/>
      <c r="AS12" s="327"/>
      <c r="AT12" s="326">
        <v>7</v>
      </c>
      <c r="AU12" s="326"/>
      <c r="AV12" s="326"/>
      <c r="AW12" s="326"/>
      <c r="AX12" s="326" t="s">
        <v>971</v>
      </c>
      <c r="AY12" s="323"/>
      <c r="AZ12" s="326">
        <v>0</v>
      </c>
      <c r="BA12" s="326">
        <v>0</v>
      </c>
      <c r="BB12" s="326">
        <v>0</v>
      </c>
      <c r="BC12" s="326">
        <v>0</v>
      </c>
      <c r="BD12" s="326">
        <v>0</v>
      </c>
      <c r="BE12" s="326">
        <v>0</v>
      </c>
      <c r="BF12" s="326">
        <v>0</v>
      </c>
      <c r="BG12" s="326">
        <v>0</v>
      </c>
      <c r="BH12" s="326">
        <v>0</v>
      </c>
      <c r="BI12" s="326">
        <v>0</v>
      </c>
      <c r="BJ12" s="326">
        <v>0</v>
      </c>
      <c r="BK12" s="326">
        <v>0</v>
      </c>
      <c r="BL12" s="326"/>
      <c r="BM12" s="326" t="s">
        <v>971</v>
      </c>
      <c r="BN12" s="326"/>
      <c r="BO12" s="326" t="s">
        <v>971</v>
      </c>
      <c r="BP12" s="356"/>
      <c r="BQ12" s="326"/>
      <c r="BR12" s="326"/>
      <c r="BS12" s="326"/>
      <c r="BT12" s="329"/>
      <c r="BU12" s="329"/>
      <c r="BV12" s="326"/>
      <c r="BW12" s="326" t="s">
        <v>1380</v>
      </c>
      <c r="BX12" s="326"/>
      <c r="BY12" s="329"/>
      <c r="BZ12" s="331" t="s">
        <v>1507</v>
      </c>
      <c r="CA12" s="323" t="s">
        <v>89</v>
      </c>
    </row>
    <row r="13" spans="1:109" ht="13" customHeight="1" x14ac:dyDescent="0.15">
      <c r="A13" s="323">
        <v>10521</v>
      </c>
      <c r="B13" s="324">
        <v>42566</v>
      </c>
      <c r="C13" s="325" t="s">
        <v>1186</v>
      </c>
      <c r="D13" s="323" t="s">
        <v>1082</v>
      </c>
      <c r="E13" s="323"/>
      <c r="F13" s="323" t="s">
        <v>1212</v>
      </c>
      <c r="G13" s="333">
        <v>42551</v>
      </c>
      <c r="H13" s="326" t="s">
        <v>126</v>
      </c>
      <c r="I13" s="326" t="s">
        <v>971</v>
      </c>
      <c r="J13" s="326"/>
      <c r="K13" s="323" t="s">
        <v>934</v>
      </c>
      <c r="L13" s="323" t="s">
        <v>1128</v>
      </c>
      <c r="M13" s="321">
        <v>78.272727272727266</v>
      </c>
      <c r="N13" s="321">
        <v>26.75454545454545</v>
      </c>
      <c r="O13" s="323"/>
      <c r="P13" s="323"/>
      <c r="Q13" s="151"/>
      <c r="R13" s="151"/>
      <c r="S13" s="151"/>
      <c r="T13" s="151"/>
      <c r="U13" s="151"/>
      <c r="V13" s="354"/>
      <c r="W13" s="151"/>
      <c r="X13" s="151"/>
      <c r="Y13" s="151"/>
      <c r="Z13" s="151"/>
      <c r="AA13" s="151"/>
      <c r="AB13" s="151"/>
      <c r="AC13" s="151"/>
      <c r="AD13" s="151"/>
      <c r="AE13" s="151"/>
      <c r="AF13" s="151"/>
      <c r="AG13" s="151"/>
      <c r="AH13" s="151"/>
      <c r="AI13" s="151"/>
      <c r="AJ13" s="151"/>
      <c r="AK13" s="151"/>
      <c r="AL13" s="151"/>
      <c r="AM13" s="151"/>
      <c r="AN13" s="151"/>
      <c r="AO13" s="323" t="s">
        <v>1379</v>
      </c>
      <c r="AP13" s="326" t="s">
        <v>971</v>
      </c>
      <c r="AQ13" s="326"/>
      <c r="AR13" s="326"/>
      <c r="AS13" s="327"/>
      <c r="AT13" s="326">
        <v>7</v>
      </c>
      <c r="AU13" s="326"/>
      <c r="AV13" s="326"/>
      <c r="AW13" s="326"/>
      <c r="AX13" s="326" t="s">
        <v>997</v>
      </c>
      <c r="AY13" s="323"/>
      <c r="AZ13" s="326">
        <v>14</v>
      </c>
      <c r="BA13" s="326">
        <v>0</v>
      </c>
      <c r="BB13" s="326">
        <v>0</v>
      </c>
      <c r="BC13" s="326">
        <v>0</v>
      </c>
      <c r="BD13" s="326">
        <v>0</v>
      </c>
      <c r="BE13" s="326">
        <v>0</v>
      </c>
      <c r="BF13" s="326">
        <v>0</v>
      </c>
      <c r="BG13" s="326">
        <v>0</v>
      </c>
      <c r="BH13" s="326">
        <v>0</v>
      </c>
      <c r="BI13" s="326">
        <v>0</v>
      </c>
      <c r="BJ13" s="326">
        <v>0</v>
      </c>
      <c r="BK13" s="326">
        <v>0</v>
      </c>
      <c r="BL13" s="326"/>
      <c r="BM13" s="326" t="s">
        <v>971</v>
      </c>
      <c r="BN13" s="326">
        <v>12</v>
      </c>
      <c r="BO13" s="326" t="s">
        <v>971</v>
      </c>
      <c r="BP13" s="356"/>
      <c r="BQ13" s="326"/>
      <c r="BR13" s="326"/>
      <c r="BS13" s="326"/>
      <c r="BT13" s="329"/>
      <c r="BU13" s="329"/>
      <c r="BV13" s="326"/>
      <c r="BW13" s="326" t="s">
        <v>1380</v>
      </c>
      <c r="BX13" s="326"/>
      <c r="BY13" s="323"/>
      <c r="BZ13" s="362" t="s">
        <v>1508</v>
      </c>
      <c r="CA13" s="323" t="s">
        <v>89</v>
      </c>
    </row>
    <row r="14" spans="1:109" ht="13" customHeight="1" x14ac:dyDescent="0.15">
      <c r="A14" s="323">
        <v>13084</v>
      </c>
      <c r="B14" s="324">
        <v>42566</v>
      </c>
      <c r="C14" s="325" t="s">
        <v>1186</v>
      </c>
      <c r="D14" s="323" t="s">
        <v>1082</v>
      </c>
      <c r="E14" s="323"/>
      <c r="F14" s="323" t="s">
        <v>1212</v>
      </c>
      <c r="G14" s="333">
        <v>42551</v>
      </c>
      <c r="H14" s="326" t="s">
        <v>126</v>
      </c>
      <c r="I14" s="326" t="s">
        <v>971</v>
      </c>
      <c r="J14" s="326"/>
      <c r="K14" s="323" t="s">
        <v>738</v>
      </c>
      <c r="L14" s="323" t="s">
        <v>1400</v>
      </c>
      <c r="M14" s="321">
        <v>71.281818181818167</v>
      </c>
      <c r="N14" s="321">
        <v>22.627272727272725</v>
      </c>
      <c r="O14" s="323"/>
      <c r="P14" s="323"/>
      <c r="Q14" s="151"/>
      <c r="R14" s="151"/>
      <c r="S14" s="151"/>
      <c r="T14" s="151"/>
      <c r="U14" s="151"/>
      <c r="V14" s="354"/>
      <c r="W14" s="151"/>
      <c r="X14" s="151"/>
      <c r="Y14" s="151"/>
      <c r="Z14" s="151"/>
      <c r="AA14" s="151"/>
      <c r="AB14" s="151"/>
      <c r="AC14" s="151"/>
      <c r="AD14" s="151"/>
      <c r="AE14" s="151"/>
      <c r="AF14" s="151"/>
      <c r="AG14" s="151"/>
      <c r="AH14" s="151"/>
      <c r="AI14" s="151"/>
      <c r="AJ14" s="151"/>
      <c r="AK14" s="151"/>
      <c r="AL14" s="151"/>
      <c r="AM14" s="151"/>
      <c r="AN14" s="151"/>
      <c r="AO14" s="323" t="s">
        <v>1379</v>
      </c>
      <c r="AP14" s="326" t="s">
        <v>971</v>
      </c>
      <c r="AQ14" s="326"/>
      <c r="AR14" s="326"/>
      <c r="AS14" s="327"/>
      <c r="AT14" s="326">
        <v>9.5</v>
      </c>
      <c r="AU14" s="326"/>
      <c r="AV14" s="326"/>
      <c r="AW14" s="326"/>
      <c r="AX14" s="326" t="s">
        <v>997</v>
      </c>
      <c r="AY14" s="323"/>
      <c r="AZ14" s="326">
        <v>0</v>
      </c>
      <c r="BA14" s="326">
        <v>0</v>
      </c>
      <c r="BB14" s="326">
        <v>0</v>
      </c>
      <c r="BC14" s="326">
        <v>0</v>
      </c>
      <c r="BD14" s="326">
        <v>0</v>
      </c>
      <c r="BE14" s="326">
        <v>0</v>
      </c>
      <c r="BF14" s="326">
        <v>0</v>
      </c>
      <c r="BG14" s="326">
        <v>0</v>
      </c>
      <c r="BH14" s="326">
        <v>0</v>
      </c>
      <c r="BI14" s="326">
        <v>0</v>
      </c>
      <c r="BJ14" s="326">
        <v>0</v>
      </c>
      <c r="BK14" s="326">
        <v>0</v>
      </c>
      <c r="BL14" s="326"/>
      <c r="BM14" s="326" t="s">
        <v>971</v>
      </c>
      <c r="BN14" s="326">
        <v>12</v>
      </c>
      <c r="BO14" s="326" t="s">
        <v>971</v>
      </c>
      <c r="BP14" s="356"/>
      <c r="BQ14" s="326"/>
      <c r="BR14" s="326"/>
      <c r="BS14" s="326"/>
      <c r="BT14" s="329"/>
      <c r="BU14" s="329"/>
      <c r="BV14" s="326"/>
      <c r="BW14" s="326" t="s">
        <v>1380</v>
      </c>
      <c r="BX14" s="326"/>
      <c r="BY14" s="323"/>
      <c r="BZ14" s="331" t="s">
        <v>1509</v>
      </c>
      <c r="CA14" s="329" t="s">
        <v>89</v>
      </c>
    </row>
    <row r="15" spans="1:109" ht="13" customHeight="1" x14ac:dyDescent="0.15">
      <c r="A15" s="323">
        <v>10665</v>
      </c>
      <c r="B15" s="324">
        <v>42566</v>
      </c>
      <c r="C15" s="325" t="s">
        <v>1186</v>
      </c>
      <c r="D15" s="323" t="s">
        <v>1082</v>
      </c>
      <c r="E15" s="323"/>
      <c r="F15" s="323" t="s">
        <v>1212</v>
      </c>
      <c r="G15" s="324">
        <v>42551</v>
      </c>
      <c r="H15" s="326" t="s">
        <v>126</v>
      </c>
      <c r="I15" s="326" t="s">
        <v>971</v>
      </c>
      <c r="J15" s="326"/>
      <c r="K15" s="323" t="s">
        <v>614</v>
      </c>
      <c r="L15" s="323" t="s">
        <v>1137</v>
      </c>
      <c r="M15" s="321">
        <v>98.72727272727272</v>
      </c>
      <c r="N15" s="321">
        <v>19.909090909090907</v>
      </c>
      <c r="O15" s="323"/>
      <c r="P15" s="323"/>
      <c r="Q15" s="151"/>
      <c r="R15" s="151"/>
      <c r="S15" s="151"/>
      <c r="T15" s="151"/>
      <c r="U15" s="151"/>
      <c r="V15" s="354"/>
      <c r="W15" s="151"/>
      <c r="X15" s="151"/>
      <c r="Y15" s="151"/>
      <c r="Z15" s="151"/>
      <c r="AA15" s="151"/>
      <c r="AB15" s="151"/>
      <c r="AC15" s="151"/>
      <c r="AD15" s="151"/>
      <c r="AE15" s="151"/>
      <c r="AF15" s="151"/>
      <c r="AG15" s="151"/>
      <c r="AH15" s="151"/>
      <c r="AI15" s="151"/>
      <c r="AJ15" s="151"/>
      <c r="AK15" s="151"/>
      <c r="AL15" s="151"/>
      <c r="AM15" s="151"/>
      <c r="AN15" s="151"/>
      <c r="AO15" s="323" t="s">
        <v>1379</v>
      </c>
      <c r="AP15" s="326" t="s">
        <v>971</v>
      </c>
      <c r="AQ15" s="326"/>
      <c r="AR15" s="326"/>
      <c r="AS15" s="327"/>
      <c r="AT15" s="326">
        <v>7</v>
      </c>
      <c r="AU15" s="326"/>
      <c r="AV15" s="326"/>
      <c r="AW15" s="326"/>
      <c r="AX15" s="326" t="s">
        <v>997</v>
      </c>
      <c r="AY15" s="323"/>
      <c r="AZ15" s="326">
        <v>0</v>
      </c>
      <c r="BA15" s="326">
        <v>0</v>
      </c>
      <c r="BB15" s="326">
        <v>6</v>
      </c>
      <c r="BC15" s="326">
        <v>0</v>
      </c>
      <c r="BD15" s="326">
        <v>0</v>
      </c>
      <c r="BE15" s="326">
        <v>0</v>
      </c>
      <c r="BF15" s="326">
        <v>0</v>
      </c>
      <c r="BG15" s="326">
        <v>0</v>
      </c>
      <c r="BH15" s="326">
        <v>0</v>
      </c>
      <c r="BI15" s="326">
        <v>0</v>
      </c>
      <c r="BJ15" s="326">
        <v>0</v>
      </c>
      <c r="BK15" s="326">
        <v>0</v>
      </c>
      <c r="BL15" s="326"/>
      <c r="BM15" s="326" t="s">
        <v>971</v>
      </c>
      <c r="BN15" s="326"/>
      <c r="BO15" s="326" t="s">
        <v>971</v>
      </c>
      <c r="BP15" s="356"/>
      <c r="BQ15" s="326"/>
      <c r="BR15" s="326"/>
      <c r="BS15" s="326"/>
      <c r="BT15" s="329"/>
      <c r="BU15" s="329"/>
      <c r="BV15" s="326"/>
      <c r="BW15" s="326" t="s">
        <v>1380</v>
      </c>
      <c r="BX15" s="326">
        <v>1</v>
      </c>
      <c r="BY15" s="323" t="s">
        <v>1141</v>
      </c>
      <c r="BZ15" s="342" t="s">
        <v>1510</v>
      </c>
      <c r="CA15" s="323" t="s">
        <v>89</v>
      </c>
    </row>
    <row r="16" spans="1:109" ht="13" customHeight="1" x14ac:dyDescent="0.15">
      <c r="A16" s="323">
        <v>1387</v>
      </c>
      <c r="B16" s="324">
        <v>42566</v>
      </c>
      <c r="C16" s="325" t="s">
        <v>1186</v>
      </c>
      <c r="D16" s="323" t="s">
        <v>1082</v>
      </c>
      <c r="E16" s="323"/>
      <c r="F16" s="323" t="s">
        <v>1212</v>
      </c>
      <c r="G16" s="333">
        <v>42551</v>
      </c>
      <c r="H16" s="326" t="s">
        <v>126</v>
      </c>
      <c r="I16" s="326" t="s">
        <v>971</v>
      </c>
      <c r="J16" s="326"/>
      <c r="K16" s="323" t="s">
        <v>291</v>
      </c>
      <c r="L16" s="323" t="s">
        <v>1403</v>
      </c>
      <c r="M16" s="321">
        <v>80.099999999999994</v>
      </c>
      <c r="N16" s="321">
        <v>23.272727272727273</v>
      </c>
      <c r="O16" s="323" t="s">
        <v>992</v>
      </c>
      <c r="P16" s="323">
        <v>1300</v>
      </c>
      <c r="Q16" s="321">
        <v>22.027272727272727</v>
      </c>
      <c r="R16" s="151"/>
      <c r="S16" s="151"/>
      <c r="T16" s="151"/>
      <c r="U16" s="151"/>
      <c r="V16" s="354"/>
      <c r="W16" s="151"/>
      <c r="X16" s="151"/>
      <c r="Y16" s="151"/>
      <c r="Z16" s="151"/>
      <c r="AA16" s="151"/>
      <c r="AB16" s="151"/>
      <c r="AC16" s="151"/>
      <c r="AD16" s="151"/>
      <c r="AE16" s="151"/>
      <c r="AF16" s="151"/>
      <c r="AG16" s="151"/>
      <c r="AH16" s="151"/>
      <c r="AI16" s="151"/>
      <c r="AJ16" s="151"/>
      <c r="AK16" s="151"/>
      <c r="AL16" s="151"/>
      <c r="AM16" s="151"/>
      <c r="AN16" s="151"/>
      <c r="AO16" s="323" t="s">
        <v>1379</v>
      </c>
      <c r="AP16" s="326" t="s">
        <v>971</v>
      </c>
      <c r="AQ16" s="326"/>
      <c r="AR16" s="326"/>
      <c r="AS16" s="327"/>
      <c r="AT16" s="326">
        <v>10.199999999999999</v>
      </c>
      <c r="AU16" s="326"/>
      <c r="AV16" s="326"/>
      <c r="AW16" s="326"/>
      <c r="AX16" s="326" t="s">
        <v>997</v>
      </c>
      <c r="AY16" s="323"/>
      <c r="AZ16" s="326">
        <v>0</v>
      </c>
      <c r="BA16" s="326">
        <v>0</v>
      </c>
      <c r="BB16" s="326">
        <v>0</v>
      </c>
      <c r="BC16" s="326">
        <v>0</v>
      </c>
      <c r="BD16" s="326">
        <v>0</v>
      </c>
      <c r="BE16" s="326">
        <v>0</v>
      </c>
      <c r="BF16" s="326">
        <v>0</v>
      </c>
      <c r="BG16" s="326">
        <v>0</v>
      </c>
      <c r="BH16" s="326">
        <v>0</v>
      </c>
      <c r="BI16" s="326">
        <v>0</v>
      </c>
      <c r="BJ16" s="326">
        <v>0</v>
      </c>
      <c r="BK16" s="326">
        <v>0</v>
      </c>
      <c r="BL16" s="326"/>
      <c r="BM16" s="326" t="s">
        <v>971</v>
      </c>
      <c r="BN16" s="326"/>
      <c r="BO16" s="326" t="s">
        <v>971</v>
      </c>
      <c r="BP16" s="356"/>
      <c r="BQ16" s="326"/>
      <c r="BR16" s="326"/>
      <c r="BS16" s="326"/>
      <c r="BT16" s="329"/>
      <c r="BU16" s="329"/>
      <c r="BV16" s="326"/>
      <c r="BW16" s="326" t="s">
        <v>1380</v>
      </c>
      <c r="BX16" s="326"/>
      <c r="BY16" s="323" t="s">
        <v>1404</v>
      </c>
      <c r="BZ16" s="331" t="s">
        <v>1511</v>
      </c>
      <c r="CA16" s="323" t="s">
        <v>89</v>
      </c>
      <c r="CB16" s="161"/>
      <c r="CC16" s="161"/>
      <c r="CD16" s="161"/>
      <c r="CE16" s="161"/>
      <c r="CF16" s="161"/>
      <c r="CG16" s="161"/>
      <c r="CH16" s="161"/>
      <c r="CI16" s="161"/>
      <c r="CJ16" s="161"/>
      <c r="CK16" s="161"/>
      <c r="CL16" s="161"/>
      <c r="CM16" s="161"/>
      <c r="CN16" s="161"/>
      <c r="CO16" s="161"/>
      <c r="CP16" s="161"/>
      <c r="CQ16" s="161"/>
      <c r="CR16" s="161"/>
      <c r="CS16" s="161"/>
      <c r="CT16" s="161"/>
      <c r="CU16" s="161"/>
      <c r="CV16" s="161"/>
      <c r="CW16" s="161"/>
      <c r="CX16" s="161"/>
      <c r="CY16" s="161"/>
      <c r="CZ16" s="161"/>
      <c r="DA16" s="161"/>
      <c r="DB16" s="161"/>
      <c r="DC16" s="161"/>
      <c r="DD16" s="161"/>
      <c r="DE16" s="161"/>
    </row>
    <row r="17" spans="1:79" ht="13" customHeight="1" x14ac:dyDescent="0.15">
      <c r="A17" s="323">
        <v>13108</v>
      </c>
      <c r="B17" s="324">
        <v>42568</v>
      </c>
      <c r="C17" s="325" t="s">
        <v>1186</v>
      </c>
      <c r="D17" s="323" t="s">
        <v>1082</v>
      </c>
      <c r="E17" s="323"/>
      <c r="F17" s="323" t="s">
        <v>1212</v>
      </c>
      <c r="G17" s="324">
        <v>42551</v>
      </c>
      <c r="H17" s="326" t="s">
        <v>126</v>
      </c>
      <c r="I17" s="326" t="s">
        <v>971</v>
      </c>
      <c r="J17" s="326"/>
      <c r="K17" s="323" t="s">
        <v>935</v>
      </c>
      <c r="L17" s="323" t="s">
        <v>1406</v>
      </c>
      <c r="M17" s="321">
        <v>85.1</v>
      </c>
      <c r="N17" s="321">
        <v>26.009090909090908</v>
      </c>
      <c r="O17" s="323"/>
      <c r="P17" s="323"/>
      <c r="Q17" s="151"/>
      <c r="R17" s="151"/>
      <c r="S17" s="151"/>
      <c r="T17" s="151"/>
      <c r="U17" s="151"/>
      <c r="V17" s="354"/>
      <c r="W17" s="151"/>
      <c r="X17" s="151"/>
      <c r="Y17" s="151"/>
      <c r="Z17" s="151"/>
      <c r="AA17" s="151"/>
      <c r="AB17" s="151"/>
      <c r="AC17" s="151"/>
      <c r="AD17" s="151"/>
      <c r="AE17" s="151"/>
      <c r="AF17" s="151"/>
      <c r="AG17" s="151"/>
      <c r="AH17" s="151"/>
      <c r="AI17" s="151"/>
      <c r="AJ17" s="151"/>
      <c r="AK17" s="151"/>
      <c r="AL17" s="151"/>
      <c r="AM17" s="151"/>
      <c r="AN17" s="151"/>
      <c r="AO17" s="323" t="s">
        <v>1379</v>
      </c>
      <c r="AP17" s="326" t="s">
        <v>971</v>
      </c>
      <c r="AQ17" s="326"/>
      <c r="AR17" s="326"/>
      <c r="AS17" s="327"/>
      <c r="AT17" s="326">
        <v>8</v>
      </c>
      <c r="AU17" s="326"/>
      <c r="AV17" s="326"/>
      <c r="AW17" s="326"/>
      <c r="AX17" s="326" t="s">
        <v>971</v>
      </c>
      <c r="AY17" s="323"/>
      <c r="AZ17" s="326">
        <v>0</v>
      </c>
      <c r="BA17" s="326">
        <v>20</v>
      </c>
      <c r="BB17" s="326">
        <v>0</v>
      </c>
      <c r="BC17" s="326">
        <v>0</v>
      </c>
      <c r="BD17" s="326">
        <v>0</v>
      </c>
      <c r="BE17" s="326">
        <v>0</v>
      </c>
      <c r="BF17" s="326">
        <v>0</v>
      </c>
      <c r="BG17" s="326">
        <v>0</v>
      </c>
      <c r="BH17" s="326">
        <v>0</v>
      </c>
      <c r="BI17" s="326">
        <v>0</v>
      </c>
      <c r="BJ17" s="326">
        <v>0</v>
      </c>
      <c r="BK17" s="326">
        <v>0</v>
      </c>
      <c r="BL17" s="326"/>
      <c r="BM17" s="326" t="s">
        <v>971</v>
      </c>
      <c r="BN17" s="326"/>
      <c r="BO17" s="326" t="s">
        <v>971</v>
      </c>
      <c r="BP17" s="356"/>
      <c r="BQ17" s="326"/>
      <c r="BR17" s="326"/>
      <c r="BS17" s="326"/>
      <c r="BT17" s="323"/>
      <c r="BU17" s="323"/>
      <c r="BV17" s="326"/>
      <c r="BW17" s="326" t="s">
        <v>1380</v>
      </c>
      <c r="BX17" s="326"/>
      <c r="BY17" s="323"/>
      <c r="BZ17" s="331" t="s">
        <v>1512</v>
      </c>
      <c r="CA17" s="323" t="s">
        <v>89</v>
      </c>
    </row>
    <row r="18" spans="1:79" ht="13" customHeight="1" x14ac:dyDescent="0.15">
      <c r="A18" s="323">
        <v>10368</v>
      </c>
      <c r="B18" s="324">
        <v>42566</v>
      </c>
      <c r="C18" s="325" t="s">
        <v>1186</v>
      </c>
      <c r="D18" s="323" t="s">
        <v>1082</v>
      </c>
      <c r="E18" s="323"/>
      <c r="F18" s="323" t="s">
        <v>1212</v>
      </c>
      <c r="G18" s="324">
        <v>42551</v>
      </c>
      <c r="H18" s="326" t="s">
        <v>126</v>
      </c>
      <c r="I18" s="326" t="s">
        <v>971</v>
      </c>
      <c r="J18" s="326"/>
      <c r="K18" s="323" t="s">
        <v>168</v>
      </c>
      <c r="L18" s="323" t="s">
        <v>1152</v>
      </c>
      <c r="M18" s="321">
        <v>99</v>
      </c>
      <c r="N18" s="321">
        <v>24.66363636363636</v>
      </c>
      <c r="O18" s="323" t="s">
        <v>992</v>
      </c>
      <c r="P18" s="323">
        <v>1350</v>
      </c>
      <c r="Q18" s="321">
        <v>27.972727272727269</v>
      </c>
      <c r="R18" s="151"/>
      <c r="S18" s="151"/>
      <c r="T18" s="151"/>
      <c r="U18" s="151"/>
      <c r="V18" s="354"/>
      <c r="W18" s="151"/>
      <c r="X18" s="151"/>
      <c r="Y18" s="151"/>
      <c r="Z18" s="151"/>
      <c r="AA18" s="151"/>
      <c r="AB18" s="151"/>
      <c r="AC18" s="151"/>
      <c r="AD18" s="151"/>
      <c r="AE18" s="151"/>
      <c r="AF18" s="151"/>
      <c r="AG18" s="151"/>
      <c r="AH18" s="151"/>
      <c r="AI18" s="151"/>
      <c r="AJ18" s="151"/>
      <c r="AK18" s="151"/>
      <c r="AL18" s="151"/>
      <c r="AM18" s="151"/>
      <c r="AN18" s="151"/>
      <c r="AO18" s="323" t="s">
        <v>1379</v>
      </c>
      <c r="AP18" s="326" t="s">
        <v>971</v>
      </c>
      <c r="AQ18" s="326"/>
      <c r="AR18" s="326"/>
      <c r="AS18" s="327"/>
      <c r="AT18" s="326">
        <v>6</v>
      </c>
      <c r="AU18" s="326"/>
      <c r="AV18" s="326"/>
      <c r="AW18" s="326"/>
      <c r="AX18" s="326" t="s">
        <v>971</v>
      </c>
      <c r="AY18" s="323"/>
      <c r="AZ18" s="326">
        <v>13</v>
      </c>
      <c r="BA18" s="326">
        <v>0</v>
      </c>
      <c r="BB18" s="326">
        <v>0</v>
      </c>
      <c r="BC18" s="326">
        <v>0</v>
      </c>
      <c r="BD18" s="326">
        <v>0</v>
      </c>
      <c r="BE18" s="326">
        <v>0</v>
      </c>
      <c r="BF18" s="326">
        <v>0</v>
      </c>
      <c r="BG18" s="326">
        <v>0</v>
      </c>
      <c r="BH18" s="326">
        <v>0</v>
      </c>
      <c r="BI18" s="326">
        <v>0</v>
      </c>
      <c r="BJ18" s="326">
        <v>0</v>
      </c>
      <c r="BK18" s="326">
        <v>0</v>
      </c>
      <c r="BL18" s="326"/>
      <c r="BM18" s="326" t="s">
        <v>971</v>
      </c>
      <c r="BN18" s="326"/>
      <c r="BO18" s="326" t="s">
        <v>971</v>
      </c>
      <c r="BP18" s="356"/>
      <c r="BQ18" s="326"/>
      <c r="BR18" s="326"/>
      <c r="BS18" s="326"/>
      <c r="BT18" s="323"/>
      <c r="BU18" s="323"/>
      <c r="BV18" s="326"/>
      <c r="BW18" s="326" t="s">
        <v>1380</v>
      </c>
      <c r="BX18" s="326">
        <v>1</v>
      </c>
      <c r="BY18" s="323"/>
      <c r="BZ18" s="331" t="s">
        <v>1513</v>
      </c>
      <c r="CA18" s="323" t="s">
        <v>89</v>
      </c>
    </row>
    <row r="19" spans="1:79" ht="13" customHeight="1" x14ac:dyDescent="0.15">
      <c r="A19" s="323">
        <v>12970</v>
      </c>
      <c r="B19" s="332">
        <v>42566</v>
      </c>
      <c r="C19" s="325" t="s">
        <v>1186</v>
      </c>
      <c r="D19" s="323" t="s">
        <v>1082</v>
      </c>
      <c r="E19" s="323"/>
      <c r="F19" s="323" t="s">
        <v>1212</v>
      </c>
      <c r="G19" s="324">
        <v>42551</v>
      </c>
      <c r="H19" s="326" t="s">
        <v>126</v>
      </c>
      <c r="I19" s="326" t="s">
        <v>971</v>
      </c>
      <c r="J19" s="326"/>
      <c r="K19" s="323" t="s">
        <v>994</v>
      </c>
      <c r="L19" s="323" t="s">
        <v>1409</v>
      </c>
      <c r="M19" s="321">
        <v>79.2</v>
      </c>
      <c r="N19" s="321">
        <v>22.572727272727271</v>
      </c>
      <c r="O19" s="323"/>
      <c r="P19" s="323"/>
      <c r="Q19" s="151"/>
      <c r="R19" s="151"/>
      <c r="S19" s="151"/>
      <c r="T19" s="151"/>
      <c r="U19" s="151"/>
      <c r="V19" s="354"/>
      <c r="W19" s="151"/>
      <c r="X19" s="151"/>
      <c r="Y19" s="151"/>
      <c r="Z19" s="151"/>
      <c r="AA19" s="151"/>
      <c r="AB19" s="151"/>
      <c r="AC19" s="151"/>
      <c r="AD19" s="151"/>
      <c r="AE19" s="151"/>
      <c r="AF19" s="151"/>
      <c r="AG19" s="151"/>
      <c r="AH19" s="151"/>
      <c r="AI19" s="151"/>
      <c r="AJ19" s="151"/>
      <c r="AK19" s="151"/>
      <c r="AL19" s="151"/>
      <c r="AM19" s="151"/>
      <c r="AN19" s="151"/>
      <c r="AO19" s="323" t="s">
        <v>1379</v>
      </c>
      <c r="AP19" s="326" t="s">
        <v>971</v>
      </c>
      <c r="AQ19" s="326"/>
      <c r="AR19" s="326"/>
      <c r="AS19" s="327"/>
      <c r="AT19" s="326">
        <v>11</v>
      </c>
      <c r="AU19" s="326"/>
      <c r="AV19" s="326"/>
      <c r="AW19" s="326"/>
      <c r="AX19" s="326" t="s">
        <v>971</v>
      </c>
      <c r="AY19" s="323"/>
      <c r="AZ19" s="326">
        <v>0</v>
      </c>
      <c r="BA19" s="326">
        <v>0</v>
      </c>
      <c r="BB19" s="326">
        <v>0</v>
      </c>
      <c r="BC19" s="326">
        <v>0</v>
      </c>
      <c r="BD19" s="326">
        <v>0</v>
      </c>
      <c r="BE19" s="326">
        <v>0</v>
      </c>
      <c r="BF19" s="326">
        <v>0</v>
      </c>
      <c r="BG19" s="326">
        <v>0</v>
      </c>
      <c r="BH19" s="326">
        <v>0</v>
      </c>
      <c r="BI19" s="326">
        <v>0</v>
      </c>
      <c r="BJ19" s="326">
        <v>0</v>
      </c>
      <c r="BK19" s="326">
        <v>0</v>
      </c>
      <c r="BL19" s="326"/>
      <c r="BM19" s="326" t="s">
        <v>971</v>
      </c>
      <c r="BN19" s="326"/>
      <c r="BO19" s="326" t="s">
        <v>971</v>
      </c>
      <c r="BP19" s="356"/>
      <c r="BQ19" s="326"/>
      <c r="BR19" s="326"/>
      <c r="BS19" s="326"/>
      <c r="BT19" s="323"/>
      <c r="BU19" s="323"/>
      <c r="BV19" s="326"/>
      <c r="BW19" s="326" t="s">
        <v>1380</v>
      </c>
      <c r="BX19" s="326">
        <v>1</v>
      </c>
      <c r="BY19" s="323"/>
      <c r="BZ19" s="350" t="s">
        <v>1514</v>
      </c>
      <c r="CA19" s="329" t="s">
        <v>89</v>
      </c>
    </row>
    <row r="20" spans="1:79" ht="13" customHeight="1" x14ac:dyDescent="0.15">
      <c r="A20" s="323">
        <v>9900</v>
      </c>
      <c r="B20" s="324">
        <v>42566</v>
      </c>
      <c r="C20" s="325" t="s">
        <v>1186</v>
      </c>
      <c r="D20" s="323" t="s">
        <v>1082</v>
      </c>
      <c r="E20" s="323"/>
      <c r="F20" s="323" t="s">
        <v>1212</v>
      </c>
      <c r="G20" s="324">
        <v>42525</v>
      </c>
      <c r="H20" s="326" t="s">
        <v>126</v>
      </c>
      <c r="I20" s="326" t="s">
        <v>971</v>
      </c>
      <c r="J20" s="326"/>
      <c r="K20" s="323" t="s">
        <v>1175</v>
      </c>
      <c r="L20" s="323" t="s">
        <v>1158</v>
      </c>
      <c r="M20" s="321">
        <v>89.590909090909079</v>
      </c>
      <c r="N20" s="321">
        <v>19.818181818181817</v>
      </c>
      <c r="O20" s="323"/>
      <c r="P20" s="323"/>
      <c r="Q20" s="151"/>
      <c r="R20" s="151"/>
      <c r="S20" s="151"/>
      <c r="T20" s="151"/>
      <c r="U20" s="151"/>
      <c r="V20" s="354"/>
      <c r="W20" s="151"/>
      <c r="X20" s="151"/>
      <c r="Y20" s="151"/>
      <c r="Z20" s="151"/>
      <c r="AA20" s="151"/>
      <c r="AB20" s="151"/>
      <c r="AC20" s="151"/>
      <c r="AD20" s="151"/>
      <c r="AE20" s="151"/>
      <c r="AF20" s="151"/>
      <c r="AG20" s="151"/>
      <c r="AH20" s="151"/>
      <c r="AI20" s="151"/>
      <c r="AJ20" s="151"/>
      <c r="AK20" s="151"/>
      <c r="AL20" s="151"/>
      <c r="AM20" s="151"/>
      <c r="AN20" s="151"/>
      <c r="AO20" s="323" t="s">
        <v>1379</v>
      </c>
      <c r="AP20" s="326" t="s">
        <v>971</v>
      </c>
      <c r="AQ20" s="326"/>
      <c r="AR20" s="326"/>
      <c r="AS20" s="327"/>
      <c r="AT20" s="326">
        <v>8</v>
      </c>
      <c r="AU20" s="326"/>
      <c r="AV20" s="326"/>
      <c r="AW20" s="326"/>
      <c r="AX20" s="326" t="s">
        <v>971</v>
      </c>
      <c r="AY20" s="323"/>
      <c r="AZ20" s="326">
        <v>0</v>
      </c>
      <c r="BA20" s="326">
        <v>0</v>
      </c>
      <c r="BB20" s="326">
        <v>0</v>
      </c>
      <c r="BC20" s="326">
        <v>0</v>
      </c>
      <c r="BD20" s="326">
        <v>0</v>
      </c>
      <c r="BE20" s="326">
        <v>0</v>
      </c>
      <c r="BF20" s="326">
        <v>0</v>
      </c>
      <c r="BG20" s="326">
        <v>0</v>
      </c>
      <c r="BH20" s="326">
        <v>0</v>
      </c>
      <c r="BI20" s="326">
        <v>0</v>
      </c>
      <c r="BJ20" s="326">
        <v>0</v>
      </c>
      <c r="BK20" s="326">
        <v>0</v>
      </c>
      <c r="BL20" s="326"/>
      <c r="BM20" s="326" t="s">
        <v>971</v>
      </c>
      <c r="BN20" s="326"/>
      <c r="BO20" s="326" t="s">
        <v>971</v>
      </c>
      <c r="BP20" s="356"/>
      <c r="BQ20" s="326"/>
      <c r="BR20" s="326"/>
      <c r="BS20" s="326"/>
      <c r="BT20" s="329"/>
      <c r="BU20" s="329"/>
      <c r="BV20" s="326"/>
      <c r="BW20" s="326" t="s">
        <v>1380</v>
      </c>
      <c r="BX20" s="326">
        <v>1</v>
      </c>
      <c r="BY20" s="323"/>
      <c r="BZ20" s="331" t="s">
        <v>1515</v>
      </c>
      <c r="CA20" s="323" t="s">
        <v>89</v>
      </c>
    </row>
    <row r="21" spans="1:79" ht="13" customHeight="1" x14ac:dyDescent="0.15">
      <c r="A21" s="323">
        <v>10028</v>
      </c>
      <c r="B21" s="324">
        <v>42570</v>
      </c>
      <c r="C21" s="325" t="s">
        <v>1186</v>
      </c>
      <c r="D21" s="323" t="s">
        <v>1082</v>
      </c>
      <c r="E21" s="323"/>
      <c r="F21" s="323" t="s">
        <v>1212</v>
      </c>
      <c r="G21" s="324">
        <v>42565</v>
      </c>
      <c r="H21" s="326" t="s">
        <v>971</v>
      </c>
      <c r="I21" s="326" t="s">
        <v>1167</v>
      </c>
      <c r="J21" s="326"/>
      <c r="K21" s="323" t="s">
        <v>1290</v>
      </c>
      <c r="L21" s="323" t="s">
        <v>1169</v>
      </c>
      <c r="M21" s="321">
        <v>73.127272727272725</v>
      </c>
      <c r="N21" s="321">
        <v>18.227272727272727</v>
      </c>
      <c r="O21" s="323"/>
      <c r="P21" s="323"/>
      <c r="Q21" s="151"/>
      <c r="R21" s="151"/>
      <c r="S21" s="151"/>
      <c r="T21" s="151"/>
      <c r="U21" s="151"/>
      <c r="V21" s="354"/>
      <c r="W21" s="151"/>
      <c r="X21" s="151"/>
      <c r="Y21" s="151"/>
      <c r="Z21" s="151"/>
      <c r="AA21" s="151"/>
      <c r="AB21" s="151"/>
      <c r="AC21" s="151"/>
      <c r="AD21" s="151"/>
      <c r="AE21" s="151"/>
      <c r="AF21" s="151"/>
      <c r="AG21" s="151"/>
      <c r="AH21" s="151"/>
      <c r="AI21" s="151"/>
      <c r="AJ21" s="151"/>
      <c r="AK21" s="151"/>
      <c r="AL21" s="151"/>
      <c r="AM21" s="151"/>
      <c r="AN21" s="151"/>
      <c r="AO21" s="323" t="s">
        <v>1379</v>
      </c>
      <c r="AP21" s="326" t="s">
        <v>971</v>
      </c>
      <c r="AQ21" s="326"/>
      <c r="AR21" s="326"/>
      <c r="AS21" s="327"/>
      <c r="AT21" s="326"/>
      <c r="AU21" s="326"/>
      <c r="AV21" s="326"/>
      <c r="AW21" s="326"/>
      <c r="AX21" s="326" t="s">
        <v>971</v>
      </c>
      <c r="AY21" s="323"/>
      <c r="AZ21" s="326">
        <v>0</v>
      </c>
      <c r="BA21" s="326">
        <v>0</v>
      </c>
      <c r="BB21" s="326">
        <v>0</v>
      </c>
      <c r="BC21" s="326">
        <v>0</v>
      </c>
      <c r="BD21" s="326">
        <v>0</v>
      </c>
      <c r="BE21" s="326">
        <v>0</v>
      </c>
      <c r="BF21" s="326">
        <v>0</v>
      </c>
      <c r="BG21" s="326">
        <v>0</v>
      </c>
      <c r="BH21" s="326">
        <v>0</v>
      </c>
      <c r="BI21" s="326">
        <v>0</v>
      </c>
      <c r="BJ21" s="326">
        <v>0</v>
      </c>
      <c r="BK21" s="326">
        <v>0</v>
      </c>
      <c r="BL21" s="326"/>
      <c r="BM21" s="326" t="s">
        <v>971</v>
      </c>
      <c r="BN21" s="326"/>
      <c r="BO21" s="326" t="s">
        <v>971</v>
      </c>
      <c r="BP21" s="355">
        <v>35.454545454545453</v>
      </c>
      <c r="BQ21" s="326"/>
      <c r="BR21" s="326"/>
      <c r="BS21" s="326"/>
      <c r="BT21" s="323"/>
      <c r="BU21" s="323"/>
      <c r="BV21" s="326"/>
      <c r="BW21" s="326" t="s">
        <v>1380</v>
      </c>
      <c r="BX21" s="326">
        <v>1</v>
      </c>
      <c r="BY21" s="323" t="s">
        <v>1412</v>
      </c>
      <c r="BZ21" s="351" t="s">
        <v>1517</v>
      </c>
      <c r="CA21" s="329" t="s">
        <v>184</v>
      </c>
    </row>
    <row r="22" spans="1:79" ht="13" customHeight="1" x14ac:dyDescent="0.15">
      <c r="A22" s="323">
        <v>9916</v>
      </c>
      <c r="B22" s="324">
        <v>42566</v>
      </c>
      <c r="C22" s="325" t="s">
        <v>1186</v>
      </c>
      <c r="D22" s="323" t="s">
        <v>1082</v>
      </c>
      <c r="E22" s="323"/>
      <c r="F22" s="323" t="s">
        <v>1212</v>
      </c>
      <c r="G22" s="324">
        <v>42185</v>
      </c>
      <c r="H22" s="326" t="s">
        <v>126</v>
      </c>
      <c r="I22" s="326" t="s">
        <v>971</v>
      </c>
      <c r="J22" s="326"/>
      <c r="K22" s="323" t="s">
        <v>1161</v>
      </c>
      <c r="L22" s="323" t="s">
        <v>1158</v>
      </c>
      <c r="M22" s="321">
        <v>72.790909090909082</v>
      </c>
      <c r="N22" s="321">
        <v>25.809090909090909</v>
      </c>
      <c r="O22" s="323"/>
      <c r="P22" s="323"/>
      <c r="Q22" s="151"/>
      <c r="R22" s="151"/>
      <c r="S22" s="151"/>
      <c r="T22" s="151"/>
      <c r="U22" s="151"/>
      <c r="V22" s="354"/>
      <c r="W22" s="151"/>
      <c r="X22" s="151"/>
      <c r="Y22" s="151"/>
      <c r="Z22" s="151"/>
      <c r="AA22" s="151"/>
      <c r="AB22" s="151"/>
      <c r="AC22" s="151"/>
      <c r="AD22" s="151"/>
      <c r="AE22" s="151"/>
      <c r="AF22" s="151"/>
      <c r="AG22" s="151"/>
      <c r="AH22" s="151"/>
      <c r="AI22" s="151"/>
      <c r="AJ22" s="151"/>
      <c r="AK22" s="151"/>
      <c r="AL22" s="151"/>
      <c r="AM22" s="151"/>
      <c r="AN22" s="151"/>
      <c r="AO22" s="323" t="s">
        <v>1379</v>
      </c>
      <c r="AP22" s="326" t="s">
        <v>971</v>
      </c>
      <c r="AQ22" s="326"/>
      <c r="AR22" s="326"/>
      <c r="AS22" s="327"/>
      <c r="AT22" s="326">
        <v>15</v>
      </c>
      <c r="AU22" s="326"/>
      <c r="AV22" s="326"/>
      <c r="AW22" s="326"/>
      <c r="AX22" s="326" t="s">
        <v>971</v>
      </c>
      <c r="AY22" s="323"/>
      <c r="AZ22" s="326">
        <v>0</v>
      </c>
      <c r="BA22" s="326">
        <v>0</v>
      </c>
      <c r="BB22" s="326">
        <v>0</v>
      </c>
      <c r="BC22" s="326">
        <v>0</v>
      </c>
      <c r="BD22" s="326">
        <v>0</v>
      </c>
      <c r="BE22" s="326">
        <v>0</v>
      </c>
      <c r="BF22" s="326">
        <v>0</v>
      </c>
      <c r="BG22" s="326">
        <v>0</v>
      </c>
      <c r="BH22" s="326">
        <v>0</v>
      </c>
      <c r="BI22" s="326">
        <v>0</v>
      </c>
      <c r="BJ22" s="326">
        <v>0</v>
      </c>
      <c r="BK22" s="326">
        <v>0</v>
      </c>
      <c r="BL22" s="326"/>
      <c r="BM22" s="326" t="s">
        <v>971</v>
      </c>
      <c r="BN22" s="326"/>
      <c r="BO22" s="326" t="s">
        <v>971</v>
      </c>
      <c r="BP22" s="355">
        <v>119.99999999999999</v>
      </c>
      <c r="BQ22" s="326"/>
      <c r="BR22" s="326"/>
      <c r="BS22" s="326"/>
      <c r="BT22" s="329"/>
      <c r="BU22" s="329"/>
      <c r="BV22" s="326"/>
      <c r="BW22" s="326" t="s">
        <v>1380</v>
      </c>
      <c r="BX22" s="326">
        <v>1</v>
      </c>
      <c r="BY22" s="323"/>
      <c r="BZ22" s="357" t="s">
        <v>1164</v>
      </c>
      <c r="CA22" s="323" t="s">
        <v>89</v>
      </c>
    </row>
    <row r="23" spans="1:79" ht="13" customHeight="1" x14ac:dyDescent="0.15">
      <c r="A23" s="323">
        <v>8971</v>
      </c>
      <c r="B23" s="332">
        <v>42568</v>
      </c>
      <c r="C23" s="325" t="s">
        <v>1186</v>
      </c>
      <c r="D23" s="323" t="s">
        <v>1082</v>
      </c>
      <c r="E23" s="323"/>
      <c r="F23" s="323" t="s">
        <v>1212</v>
      </c>
      <c r="G23" s="324">
        <v>42476</v>
      </c>
      <c r="H23" s="326" t="s">
        <v>126</v>
      </c>
      <c r="I23" s="326" t="s">
        <v>971</v>
      </c>
      <c r="J23" s="326"/>
      <c r="K23" s="323" t="s">
        <v>1157</v>
      </c>
      <c r="L23" s="323" t="s">
        <v>1158</v>
      </c>
      <c r="M23" s="321">
        <v>99.136363636363626</v>
      </c>
      <c r="N23" s="321">
        <v>24.918181818181818</v>
      </c>
      <c r="O23" s="323"/>
      <c r="P23" s="323"/>
      <c r="Q23" s="151"/>
      <c r="R23" s="151"/>
      <c r="S23" s="151"/>
      <c r="T23" s="151"/>
      <c r="U23" s="151"/>
      <c r="V23" s="354"/>
      <c r="W23" s="151"/>
      <c r="X23" s="151"/>
      <c r="Y23" s="151"/>
      <c r="Z23" s="151"/>
      <c r="AA23" s="151"/>
      <c r="AB23" s="151"/>
      <c r="AC23" s="151"/>
      <c r="AD23" s="151"/>
      <c r="AE23" s="151"/>
      <c r="AF23" s="151"/>
      <c r="AG23" s="151"/>
      <c r="AH23" s="151"/>
      <c r="AI23" s="151"/>
      <c r="AJ23" s="151"/>
      <c r="AK23" s="151"/>
      <c r="AL23" s="151"/>
      <c r="AM23" s="151"/>
      <c r="AN23" s="151"/>
      <c r="AO23" s="323" t="s">
        <v>1379</v>
      </c>
      <c r="AP23" s="326" t="s">
        <v>971</v>
      </c>
      <c r="AQ23" s="326"/>
      <c r="AR23" s="326"/>
      <c r="AS23" s="327"/>
      <c r="AT23" s="326">
        <v>8</v>
      </c>
      <c r="AU23" s="326"/>
      <c r="AV23" s="326"/>
      <c r="AW23" s="326"/>
      <c r="AX23" s="326" t="s">
        <v>997</v>
      </c>
      <c r="AY23" s="323"/>
      <c r="AZ23" s="326">
        <v>0</v>
      </c>
      <c r="BA23" s="326">
        <v>0</v>
      </c>
      <c r="BB23" s="326">
        <v>0</v>
      </c>
      <c r="BC23" s="326">
        <v>0</v>
      </c>
      <c r="BD23" s="326">
        <v>0</v>
      </c>
      <c r="BE23" s="326">
        <v>0</v>
      </c>
      <c r="BF23" s="326">
        <v>0</v>
      </c>
      <c r="BG23" s="326">
        <v>0</v>
      </c>
      <c r="BH23" s="326">
        <v>0</v>
      </c>
      <c r="BI23" s="326">
        <v>0</v>
      </c>
      <c r="BJ23" s="326">
        <v>0</v>
      </c>
      <c r="BK23" s="326">
        <v>0</v>
      </c>
      <c r="BL23" s="326"/>
      <c r="BM23" s="326" t="s">
        <v>971</v>
      </c>
      <c r="BN23" s="326"/>
      <c r="BO23" s="326" t="s">
        <v>971</v>
      </c>
      <c r="BP23" s="356"/>
      <c r="BQ23" s="326"/>
      <c r="BR23" s="326"/>
      <c r="BS23" s="328"/>
      <c r="BT23" s="323"/>
      <c r="BU23" s="323"/>
      <c r="BV23" s="326"/>
      <c r="BW23" s="326" t="s">
        <v>1380</v>
      </c>
      <c r="BX23" s="326">
        <v>1</v>
      </c>
      <c r="BY23" s="329" t="s">
        <v>1420</v>
      </c>
      <c r="BZ23" s="350" t="s">
        <v>1516</v>
      </c>
      <c r="CA23" s="323" t="s">
        <v>89</v>
      </c>
    </row>
    <row r="24" spans="1:79" x14ac:dyDescent="0.15">
      <c r="A24" s="323">
        <v>11530</v>
      </c>
      <c r="B24" s="324">
        <v>42566</v>
      </c>
      <c r="C24" s="325" t="s">
        <v>1186</v>
      </c>
      <c r="D24" s="323" t="s">
        <v>1082</v>
      </c>
      <c r="E24" s="323"/>
      <c r="F24" s="323" t="s">
        <v>1212</v>
      </c>
      <c r="G24" s="324">
        <v>42551</v>
      </c>
      <c r="H24" s="326" t="s">
        <v>126</v>
      </c>
      <c r="I24" s="326" t="s">
        <v>971</v>
      </c>
      <c r="J24" s="326"/>
      <c r="K24" s="323" t="s">
        <v>1291</v>
      </c>
      <c r="L24" s="323" t="s">
        <v>1226</v>
      </c>
      <c r="M24" s="321">
        <v>80.909090909090907</v>
      </c>
      <c r="N24" s="321">
        <v>23.636363636363633</v>
      </c>
      <c r="O24" s="323"/>
      <c r="P24" s="323"/>
      <c r="Q24" s="151"/>
      <c r="R24" s="151"/>
      <c r="S24" s="151"/>
      <c r="T24" s="151"/>
      <c r="U24" s="151"/>
      <c r="V24" s="354"/>
      <c r="W24" s="151"/>
      <c r="X24" s="151"/>
      <c r="Y24" s="151"/>
      <c r="Z24" s="151"/>
      <c r="AA24" s="151"/>
      <c r="AB24" s="151"/>
      <c r="AC24" s="151"/>
      <c r="AD24" s="151"/>
      <c r="AE24" s="151"/>
      <c r="AF24" s="151"/>
      <c r="AG24" s="151"/>
      <c r="AH24" s="151"/>
      <c r="AI24" s="151"/>
      <c r="AJ24" s="151"/>
      <c r="AK24" s="151"/>
      <c r="AL24" s="151"/>
      <c r="AM24" s="151"/>
      <c r="AN24" s="151"/>
      <c r="AO24" s="323" t="s">
        <v>1379</v>
      </c>
      <c r="AP24" s="326" t="s">
        <v>971</v>
      </c>
      <c r="AQ24" s="326"/>
      <c r="AR24" s="326"/>
      <c r="AS24" s="327"/>
      <c r="AT24" s="326">
        <v>9</v>
      </c>
      <c r="AU24" s="326"/>
      <c r="AV24" s="326"/>
      <c r="AW24" s="326"/>
      <c r="AX24" s="326" t="s">
        <v>997</v>
      </c>
      <c r="AY24" s="323"/>
      <c r="AZ24" s="326">
        <v>0</v>
      </c>
      <c r="BA24" s="326">
        <v>0</v>
      </c>
      <c r="BB24" s="326">
        <v>0</v>
      </c>
      <c r="BC24" s="326">
        <v>3</v>
      </c>
      <c r="BD24" s="326">
        <v>0</v>
      </c>
      <c r="BE24" s="326">
        <v>0</v>
      </c>
      <c r="BF24" s="326">
        <v>0</v>
      </c>
      <c r="BG24" s="326">
        <v>0</v>
      </c>
      <c r="BH24" s="326">
        <v>0</v>
      </c>
      <c r="BI24" s="326">
        <v>0</v>
      </c>
      <c r="BJ24" s="326">
        <v>0</v>
      </c>
      <c r="BK24" s="326">
        <v>0</v>
      </c>
      <c r="BL24" s="326"/>
      <c r="BM24" s="326" t="s">
        <v>971</v>
      </c>
      <c r="BN24" s="326"/>
      <c r="BO24" s="326" t="s">
        <v>971</v>
      </c>
      <c r="BP24" s="356"/>
      <c r="BQ24" s="326"/>
      <c r="BR24" s="326"/>
      <c r="BS24" s="326"/>
      <c r="BT24" s="329"/>
      <c r="BU24" s="329"/>
      <c r="BV24" s="326"/>
      <c r="BW24" s="326" t="s">
        <v>1380</v>
      </c>
      <c r="BX24" s="326"/>
      <c r="BY24" s="323"/>
      <c r="BZ24" s="331" t="s">
        <v>1518</v>
      </c>
      <c r="CA24" s="329" t="s">
        <v>89</v>
      </c>
    </row>
    <row r="25" spans="1:79" x14ac:dyDescent="0.15">
      <c r="A25" s="323">
        <v>11736</v>
      </c>
      <c r="B25" s="324">
        <v>42566</v>
      </c>
      <c r="C25" s="325" t="s">
        <v>1186</v>
      </c>
      <c r="D25" s="323" t="s">
        <v>1082</v>
      </c>
      <c r="E25" s="323"/>
      <c r="F25" s="323" t="s">
        <v>1212</v>
      </c>
      <c r="G25" s="324">
        <v>42468</v>
      </c>
      <c r="H25" s="326" t="s">
        <v>126</v>
      </c>
      <c r="I25" s="326" t="s">
        <v>971</v>
      </c>
      <c r="J25" s="326"/>
      <c r="K25" s="323" t="s">
        <v>1415</v>
      </c>
      <c r="L25" s="323" t="s">
        <v>1416</v>
      </c>
      <c r="M25" s="321">
        <v>85</v>
      </c>
      <c r="N25" s="321">
        <v>23.5</v>
      </c>
      <c r="O25" s="323" t="s">
        <v>992</v>
      </c>
      <c r="P25" s="323">
        <v>1300</v>
      </c>
      <c r="Q25" s="321">
        <v>23</v>
      </c>
      <c r="R25" s="151"/>
      <c r="S25" s="151"/>
      <c r="T25" s="151"/>
      <c r="U25" s="151"/>
      <c r="V25" s="354"/>
      <c r="W25" s="151"/>
      <c r="X25" s="151"/>
      <c r="Y25" s="151"/>
      <c r="Z25" s="151"/>
      <c r="AA25" s="151"/>
      <c r="AB25" s="151"/>
      <c r="AC25" s="151"/>
      <c r="AD25" s="151"/>
      <c r="AE25" s="151"/>
      <c r="AF25" s="151"/>
      <c r="AG25" s="151"/>
      <c r="AH25" s="151"/>
      <c r="AI25" s="151"/>
      <c r="AJ25" s="151"/>
      <c r="AK25" s="151"/>
      <c r="AL25" s="151"/>
      <c r="AM25" s="151"/>
      <c r="AN25" s="151"/>
      <c r="AO25" s="323" t="s">
        <v>1379</v>
      </c>
      <c r="AP25" s="326" t="s">
        <v>971</v>
      </c>
      <c r="AQ25" s="326"/>
      <c r="AR25" s="326"/>
      <c r="AS25" s="327"/>
      <c r="AT25" s="326">
        <v>11.1</v>
      </c>
      <c r="AU25" s="326"/>
      <c r="AV25" s="326"/>
      <c r="AW25" s="326"/>
      <c r="AX25" s="326" t="s">
        <v>971</v>
      </c>
      <c r="AY25" s="323"/>
      <c r="AZ25" s="326">
        <v>0</v>
      </c>
      <c r="BA25" s="326">
        <v>0</v>
      </c>
      <c r="BB25" s="326">
        <v>0</v>
      </c>
      <c r="BC25" s="326">
        <v>0</v>
      </c>
      <c r="BD25" s="326">
        <v>0</v>
      </c>
      <c r="BE25" s="326">
        <v>0</v>
      </c>
      <c r="BF25" s="326">
        <v>0</v>
      </c>
      <c r="BG25" s="326">
        <v>0</v>
      </c>
      <c r="BH25" s="326">
        <v>0</v>
      </c>
      <c r="BI25" s="326">
        <v>0</v>
      </c>
      <c r="BJ25" s="326">
        <v>0</v>
      </c>
      <c r="BK25" s="326">
        <v>0</v>
      </c>
      <c r="BL25" s="326"/>
      <c r="BM25" s="326" t="s">
        <v>971</v>
      </c>
      <c r="BN25" s="326">
        <v>12</v>
      </c>
      <c r="BO25" s="326" t="s">
        <v>971</v>
      </c>
      <c r="BP25" s="356"/>
      <c r="BQ25" s="326"/>
      <c r="BR25" s="326"/>
      <c r="BS25" s="326"/>
      <c r="BT25" s="329"/>
      <c r="BU25" s="329"/>
      <c r="BV25" s="326"/>
      <c r="BW25" s="326" t="s">
        <v>1380</v>
      </c>
      <c r="BX25" s="326">
        <v>1</v>
      </c>
      <c r="BY25" s="323"/>
      <c r="BZ25" s="331" t="s">
        <v>1519</v>
      </c>
      <c r="CA25" s="329" t="s">
        <v>89</v>
      </c>
    </row>
    <row r="26" spans="1:79" x14ac:dyDescent="0.15">
      <c r="A26" s="323">
        <v>12720</v>
      </c>
      <c r="B26" s="324">
        <v>42566</v>
      </c>
      <c r="C26" s="325" t="s">
        <v>1186</v>
      </c>
      <c r="D26" s="323" t="s">
        <v>1082</v>
      </c>
      <c r="E26" s="323"/>
      <c r="F26" s="323" t="s">
        <v>1212</v>
      </c>
      <c r="G26" s="324">
        <v>42474</v>
      </c>
      <c r="H26" s="326" t="s">
        <v>126</v>
      </c>
      <c r="I26" s="326" t="s">
        <v>971</v>
      </c>
      <c r="J26" s="326"/>
      <c r="K26" s="323" t="s">
        <v>1520</v>
      </c>
      <c r="L26" s="323" t="s">
        <v>1521</v>
      </c>
      <c r="M26" s="321">
        <v>72.699999999999989</v>
      </c>
      <c r="N26" s="321">
        <v>20.7</v>
      </c>
      <c r="O26" s="323"/>
      <c r="P26" s="323"/>
      <c r="Q26" s="151"/>
      <c r="R26" s="151"/>
      <c r="S26" s="151"/>
      <c r="T26" s="151"/>
      <c r="U26" s="151"/>
      <c r="V26" s="354"/>
      <c r="W26" s="151"/>
      <c r="X26" s="151"/>
      <c r="Y26" s="151"/>
      <c r="Z26" s="151"/>
      <c r="AA26" s="151"/>
      <c r="AB26" s="151"/>
      <c r="AC26" s="151"/>
      <c r="AD26" s="151"/>
      <c r="AE26" s="151"/>
      <c r="AF26" s="151"/>
      <c r="AG26" s="151"/>
      <c r="AH26" s="151"/>
      <c r="AI26" s="151"/>
      <c r="AJ26" s="151"/>
      <c r="AK26" s="151"/>
      <c r="AL26" s="151"/>
      <c r="AM26" s="151"/>
      <c r="AN26" s="151"/>
      <c r="AO26" s="323" t="s">
        <v>1379</v>
      </c>
      <c r="AP26" s="326" t="s">
        <v>971</v>
      </c>
      <c r="AQ26" s="326"/>
      <c r="AR26" s="326"/>
      <c r="AS26" s="327"/>
      <c r="AT26" s="326">
        <v>7</v>
      </c>
      <c r="AU26" s="326"/>
      <c r="AV26" s="326"/>
      <c r="AW26" s="326"/>
      <c r="AX26" s="326" t="s">
        <v>971</v>
      </c>
      <c r="AY26" s="323"/>
      <c r="AZ26" s="326">
        <v>0</v>
      </c>
      <c r="BA26" s="326">
        <v>0</v>
      </c>
      <c r="BB26" s="326">
        <v>0</v>
      </c>
      <c r="BC26" s="326">
        <v>0</v>
      </c>
      <c r="BD26" s="326">
        <v>0</v>
      </c>
      <c r="BE26" s="326">
        <v>0</v>
      </c>
      <c r="BF26" s="326">
        <v>0</v>
      </c>
      <c r="BG26" s="326">
        <v>0</v>
      </c>
      <c r="BH26" s="326">
        <v>0</v>
      </c>
      <c r="BI26" s="326">
        <v>0</v>
      </c>
      <c r="BJ26" s="326">
        <v>0</v>
      </c>
      <c r="BK26" s="326">
        <v>0</v>
      </c>
      <c r="BL26" s="326"/>
      <c r="BM26" s="326" t="s">
        <v>971</v>
      </c>
      <c r="BN26" s="326">
        <v>12</v>
      </c>
      <c r="BO26" s="326" t="s">
        <v>971</v>
      </c>
      <c r="BP26" s="356"/>
      <c r="BQ26" s="326"/>
      <c r="BR26" s="326">
        <v>12</v>
      </c>
      <c r="BS26" s="326"/>
      <c r="BT26" s="323"/>
      <c r="BU26" s="329"/>
      <c r="BV26" s="326"/>
      <c r="BW26" s="326" t="s">
        <v>1380</v>
      </c>
      <c r="BX26" s="326"/>
      <c r="BY26" s="323"/>
      <c r="BZ26" s="350" t="s">
        <v>1522</v>
      </c>
      <c r="CA26" s="329" t="s">
        <v>89</v>
      </c>
    </row>
    <row r="27" spans="1:79" x14ac:dyDescent="0.15">
      <c r="A27" s="323">
        <v>12781</v>
      </c>
      <c r="B27" s="324">
        <v>42566</v>
      </c>
      <c r="C27" s="325" t="s">
        <v>1186</v>
      </c>
      <c r="D27" s="323" t="s">
        <v>1082</v>
      </c>
      <c r="E27" s="323"/>
      <c r="F27" s="323" t="s">
        <v>1212</v>
      </c>
      <c r="G27" s="324">
        <v>42496</v>
      </c>
      <c r="H27" s="326" t="s">
        <v>126</v>
      </c>
      <c r="I27" s="326" t="s">
        <v>971</v>
      </c>
      <c r="J27" s="326"/>
      <c r="K27" s="323" t="s">
        <v>1422</v>
      </c>
      <c r="L27" s="323" t="s">
        <v>1423</v>
      </c>
      <c r="M27" s="321">
        <v>70.36363636363636</v>
      </c>
      <c r="N27" s="321">
        <v>20.409090909090907</v>
      </c>
      <c r="O27" s="323"/>
      <c r="P27" s="323"/>
      <c r="Q27" s="151"/>
      <c r="R27" s="151"/>
      <c r="S27" s="151"/>
      <c r="T27" s="151"/>
      <c r="U27" s="151"/>
      <c r="V27" s="354"/>
      <c r="W27" s="151"/>
      <c r="X27" s="151"/>
      <c r="Y27" s="151"/>
      <c r="Z27" s="151"/>
      <c r="AA27" s="151"/>
      <c r="AB27" s="151"/>
      <c r="AC27" s="151"/>
      <c r="AD27" s="151"/>
      <c r="AE27" s="151"/>
      <c r="AF27" s="151"/>
      <c r="AG27" s="151"/>
      <c r="AH27" s="151"/>
      <c r="AI27" s="151"/>
      <c r="AJ27" s="151"/>
      <c r="AK27" s="151"/>
      <c r="AL27" s="151"/>
      <c r="AM27" s="151"/>
      <c r="AN27" s="151"/>
      <c r="AO27" s="323" t="s">
        <v>1379</v>
      </c>
      <c r="AP27" s="326" t="s">
        <v>971</v>
      </c>
      <c r="AQ27" s="326"/>
      <c r="AR27" s="326"/>
      <c r="AS27" s="327"/>
      <c r="AT27" s="326">
        <v>9</v>
      </c>
      <c r="AU27" s="326"/>
      <c r="AV27" s="326"/>
      <c r="AW27" s="326"/>
      <c r="AX27" s="326" t="s">
        <v>971</v>
      </c>
      <c r="AY27" s="323"/>
      <c r="AZ27" s="326">
        <v>0</v>
      </c>
      <c r="BA27" s="326">
        <v>0</v>
      </c>
      <c r="BB27" s="326">
        <v>0</v>
      </c>
      <c r="BC27" s="326">
        <v>0</v>
      </c>
      <c r="BD27" s="326">
        <v>0</v>
      </c>
      <c r="BE27" s="326">
        <v>0</v>
      </c>
      <c r="BF27" s="326">
        <v>0</v>
      </c>
      <c r="BG27" s="326">
        <v>0</v>
      </c>
      <c r="BH27" s="326">
        <v>0</v>
      </c>
      <c r="BI27" s="326">
        <v>0</v>
      </c>
      <c r="BJ27" s="326">
        <v>0</v>
      </c>
      <c r="BK27" s="326">
        <v>0</v>
      </c>
      <c r="BL27" s="326"/>
      <c r="BM27" s="326" t="s">
        <v>971</v>
      </c>
      <c r="BN27" s="326"/>
      <c r="BO27" s="326" t="s">
        <v>971</v>
      </c>
      <c r="BP27" s="356"/>
      <c r="BQ27" s="326"/>
      <c r="BR27" s="326"/>
      <c r="BS27" s="326"/>
      <c r="BT27" s="323"/>
      <c r="BU27" s="323"/>
      <c r="BV27" s="326"/>
      <c r="BW27" s="326" t="s">
        <v>1380</v>
      </c>
      <c r="BX27" s="326">
        <v>1</v>
      </c>
      <c r="BY27" s="323" t="s">
        <v>1424</v>
      </c>
      <c r="BZ27" s="350" t="s">
        <v>1523</v>
      </c>
      <c r="CA27" s="323" t="s">
        <v>89</v>
      </c>
    </row>
    <row r="28" spans="1:79" x14ac:dyDescent="0.15">
      <c r="A28" s="323">
        <v>11213</v>
      </c>
      <c r="B28" s="324">
        <v>42566</v>
      </c>
      <c r="C28" s="325" t="s">
        <v>1186</v>
      </c>
      <c r="D28" s="323" t="s">
        <v>1082</v>
      </c>
      <c r="E28" s="323"/>
      <c r="F28" s="323" t="s">
        <v>1212</v>
      </c>
      <c r="G28" s="324">
        <v>42551</v>
      </c>
      <c r="H28" s="326" t="s">
        <v>126</v>
      </c>
      <c r="I28" s="326" t="s">
        <v>971</v>
      </c>
      <c r="J28" s="326"/>
      <c r="K28" s="323" t="s">
        <v>1426</v>
      </c>
      <c r="L28" s="323" t="s">
        <v>1427</v>
      </c>
      <c r="M28" s="321">
        <v>77.5</v>
      </c>
      <c r="N28" s="321">
        <v>26.799999999999997</v>
      </c>
      <c r="O28" s="323"/>
      <c r="P28" s="323"/>
      <c r="Q28" s="151"/>
      <c r="R28" s="151"/>
      <c r="S28" s="151"/>
      <c r="T28" s="151"/>
      <c r="U28" s="151"/>
      <c r="V28" s="354"/>
      <c r="W28" s="151"/>
      <c r="X28" s="151"/>
      <c r="Y28" s="151"/>
      <c r="Z28" s="151"/>
      <c r="AA28" s="151"/>
      <c r="AB28" s="151"/>
      <c r="AC28" s="151"/>
      <c r="AD28" s="151"/>
      <c r="AE28" s="151"/>
      <c r="AF28" s="151"/>
      <c r="AG28" s="151"/>
      <c r="AH28" s="151"/>
      <c r="AI28" s="151"/>
      <c r="AJ28" s="151"/>
      <c r="AK28" s="151"/>
      <c r="AL28" s="151"/>
      <c r="AM28" s="151"/>
      <c r="AN28" s="151"/>
      <c r="AO28" s="323" t="s">
        <v>1379</v>
      </c>
      <c r="AP28" s="326" t="s">
        <v>971</v>
      </c>
      <c r="AQ28" s="326"/>
      <c r="AR28" s="326"/>
      <c r="AS28" s="327"/>
      <c r="AT28" s="326">
        <v>6</v>
      </c>
      <c r="AU28" s="326"/>
      <c r="AV28" s="326"/>
      <c r="AW28" s="326"/>
      <c r="AX28" s="326" t="s">
        <v>997</v>
      </c>
      <c r="AY28" s="323"/>
      <c r="AZ28" s="326">
        <v>0</v>
      </c>
      <c r="BA28" s="326">
        <v>15</v>
      </c>
      <c r="BB28" s="326">
        <v>0</v>
      </c>
      <c r="BC28" s="326">
        <v>0</v>
      </c>
      <c r="BD28" s="326">
        <v>0</v>
      </c>
      <c r="BE28" s="326">
        <v>0</v>
      </c>
      <c r="BF28" s="326">
        <v>0</v>
      </c>
      <c r="BG28" s="326">
        <v>0</v>
      </c>
      <c r="BH28" s="326">
        <v>0</v>
      </c>
      <c r="BI28" s="326">
        <v>0</v>
      </c>
      <c r="BJ28" s="326">
        <v>0</v>
      </c>
      <c r="BK28" s="326">
        <v>0</v>
      </c>
      <c r="BL28" s="326"/>
      <c r="BM28" s="326" t="s">
        <v>971</v>
      </c>
      <c r="BN28" s="326"/>
      <c r="BO28" s="326" t="s">
        <v>971</v>
      </c>
      <c r="BP28" s="356"/>
      <c r="BQ28" s="326"/>
      <c r="BR28" s="326"/>
      <c r="BS28" s="326"/>
      <c r="BT28" s="329"/>
      <c r="BU28" s="329"/>
      <c r="BV28" s="326"/>
      <c r="BW28" s="326" t="s">
        <v>1380</v>
      </c>
      <c r="BX28" s="326"/>
      <c r="BY28" s="323" t="s">
        <v>1428</v>
      </c>
      <c r="BZ28" s="331" t="s">
        <v>1524</v>
      </c>
      <c r="CA28" s="329" t="s">
        <v>89</v>
      </c>
    </row>
    <row r="29" spans="1:79" x14ac:dyDescent="0.15">
      <c r="A29" s="323">
        <v>11223</v>
      </c>
      <c r="B29" s="324">
        <v>42566</v>
      </c>
      <c r="C29" s="325" t="s">
        <v>1186</v>
      </c>
      <c r="D29" s="323" t="s">
        <v>1082</v>
      </c>
      <c r="E29" s="323"/>
      <c r="F29" s="323" t="s">
        <v>1212</v>
      </c>
      <c r="G29" s="324">
        <v>42494</v>
      </c>
      <c r="H29" s="326" t="s">
        <v>126</v>
      </c>
      <c r="I29" s="326" t="s">
        <v>971</v>
      </c>
      <c r="J29" s="326"/>
      <c r="K29" s="323" t="s">
        <v>1418</v>
      </c>
      <c r="L29" s="323" t="s">
        <v>333</v>
      </c>
      <c r="M29" s="321">
        <v>84.2</v>
      </c>
      <c r="N29" s="321">
        <v>26.309090909090909</v>
      </c>
      <c r="O29" s="323"/>
      <c r="P29" s="323"/>
      <c r="Q29" s="151"/>
      <c r="R29" s="151"/>
      <c r="S29" s="151"/>
      <c r="T29" s="151"/>
      <c r="U29" s="151"/>
      <c r="V29" s="354"/>
      <c r="W29" s="151"/>
      <c r="X29" s="151"/>
      <c r="Y29" s="151"/>
      <c r="Z29" s="151"/>
      <c r="AA29" s="151"/>
      <c r="AB29" s="151"/>
      <c r="AC29" s="151"/>
      <c r="AD29" s="151"/>
      <c r="AE29" s="151"/>
      <c r="AF29" s="151"/>
      <c r="AG29" s="151"/>
      <c r="AH29" s="151"/>
      <c r="AI29" s="151"/>
      <c r="AJ29" s="151"/>
      <c r="AK29" s="151"/>
      <c r="AL29" s="151"/>
      <c r="AM29" s="151"/>
      <c r="AN29" s="151"/>
      <c r="AO29" s="323" t="s">
        <v>1379</v>
      </c>
      <c r="AP29" s="326" t="s">
        <v>971</v>
      </c>
      <c r="AQ29" s="326"/>
      <c r="AR29" s="326"/>
      <c r="AS29" s="327"/>
      <c r="AT29" s="326">
        <v>7</v>
      </c>
      <c r="AU29" s="326"/>
      <c r="AV29" s="326"/>
      <c r="AW29" s="326"/>
      <c r="AX29" s="326" t="s">
        <v>971</v>
      </c>
      <c r="AY29" s="323"/>
      <c r="AZ29" s="326">
        <v>0</v>
      </c>
      <c r="BA29" s="326">
        <v>0</v>
      </c>
      <c r="BB29" s="326">
        <v>0</v>
      </c>
      <c r="BC29" s="326">
        <v>22</v>
      </c>
      <c r="BD29" s="326">
        <v>0</v>
      </c>
      <c r="BE29" s="326">
        <v>0</v>
      </c>
      <c r="BF29" s="326">
        <v>0</v>
      </c>
      <c r="BG29" s="326">
        <v>0</v>
      </c>
      <c r="BH29" s="326">
        <v>0</v>
      </c>
      <c r="BI29" s="326">
        <v>0</v>
      </c>
      <c r="BJ29" s="326">
        <v>0</v>
      </c>
      <c r="BK29" s="326">
        <v>0</v>
      </c>
      <c r="BL29" s="326"/>
      <c r="BM29" s="326" t="s">
        <v>971</v>
      </c>
      <c r="BN29" s="326"/>
      <c r="BO29" s="326" t="s">
        <v>971</v>
      </c>
      <c r="BP29" s="356"/>
      <c r="BQ29" s="326"/>
      <c r="BR29" s="326"/>
      <c r="BS29" s="326"/>
      <c r="BT29" s="329"/>
      <c r="BU29" s="329"/>
      <c r="BV29" s="326"/>
      <c r="BW29" s="326" t="s">
        <v>1380</v>
      </c>
      <c r="BX29" s="326">
        <v>1</v>
      </c>
      <c r="BY29" s="323"/>
      <c r="BZ29" s="331" t="s">
        <v>1525</v>
      </c>
      <c r="CA29" s="329" t="s">
        <v>89</v>
      </c>
    </row>
    <row r="30" spans="1:79" x14ac:dyDescent="0.15">
      <c r="A30" s="323">
        <v>11846</v>
      </c>
      <c r="B30" s="324">
        <v>42566</v>
      </c>
      <c r="C30" s="325" t="s">
        <v>1186</v>
      </c>
      <c r="D30" s="323" t="s">
        <v>1082</v>
      </c>
      <c r="E30" s="323"/>
      <c r="F30" s="323" t="s">
        <v>1212</v>
      </c>
      <c r="G30" s="324">
        <v>42510</v>
      </c>
      <c r="H30" s="326" t="s">
        <v>126</v>
      </c>
      <c r="I30" s="326" t="s">
        <v>971</v>
      </c>
      <c r="J30" s="326"/>
      <c r="K30" s="352" t="s">
        <v>1430</v>
      </c>
      <c r="L30" s="323" t="s">
        <v>1431</v>
      </c>
      <c r="M30" s="321">
        <v>84</v>
      </c>
      <c r="N30" s="321">
        <v>20.399999999999999</v>
      </c>
      <c r="O30" s="323" t="s">
        <v>992</v>
      </c>
      <c r="P30" s="323">
        <v>2700</v>
      </c>
      <c r="Q30" s="321">
        <v>23.5</v>
      </c>
      <c r="R30" s="151"/>
      <c r="S30" s="151"/>
      <c r="T30" s="151"/>
      <c r="U30" s="151"/>
      <c r="V30" s="354"/>
      <c r="W30" s="151"/>
      <c r="X30" s="151"/>
      <c r="Y30" s="151"/>
      <c r="Z30" s="151"/>
      <c r="AA30" s="151"/>
      <c r="AB30" s="151"/>
      <c r="AC30" s="151"/>
      <c r="AD30" s="151"/>
      <c r="AE30" s="151"/>
      <c r="AF30" s="151"/>
      <c r="AG30" s="151"/>
      <c r="AH30" s="151"/>
      <c r="AI30" s="151"/>
      <c r="AJ30" s="151"/>
      <c r="AK30" s="151"/>
      <c r="AL30" s="151"/>
      <c r="AM30" s="151"/>
      <c r="AN30" s="151"/>
      <c r="AO30" s="323" t="s">
        <v>1379</v>
      </c>
      <c r="AP30" s="326" t="s">
        <v>971</v>
      </c>
      <c r="AQ30" s="326"/>
      <c r="AR30" s="326"/>
      <c r="AS30" s="327"/>
      <c r="AT30" s="326">
        <v>3</v>
      </c>
      <c r="AU30" s="326"/>
      <c r="AV30" s="326"/>
      <c r="AW30" s="326"/>
      <c r="AX30" s="326" t="s">
        <v>971</v>
      </c>
      <c r="AY30" s="323"/>
      <c r="AZ30" s="326">
        <v>0</v>
      </c>
      <c r="BA30" s="326">
        <v>0</v>
      </c>
      <c r="BB30" s="326">
        <v>7</v>
      </c>
      <c r="BC30" s="326">
        <v>0</v>
      </c>
      <c r="BD30" s="326">
        <v>0</v>
      </c>
      <c r="BE30" s="326">
        <v>0</v>
      </c>
      <c r="BF30" s="326">
        <v>0</v>
      </c>
      <c r="BG30" s="326">
        <v>0</v>
      </c>
      <c r="BH30" s="326">
        <v>0</v>
      </c>
      <c r="BI30" s="326">
        <v>0</v>
      </c>
      <c r="BJ30" s="326">
        <v>0</v>
      </c>
      <c r="BK30" s="326">
        <v>0</v>
      </c>
      <c r="BL30" s="326"/>
      <c r="BM30" s="326" t="s">
        <v>971</v>
      </c>
      <c r="BN30" s="326"/>
      <c r="BO30" s="326" t="s">
        <v>971</v>
      </c>
      <c r="BP30" s="356"/>
      <c r="BQ30" s="326"/>
      <c r="BR30" s="326"/>
      <c r="BS30" s="326"/>
      <c r="BT30" s="329"/>
      <c r="BU30" s="329"/>
      <c r="BV30" s="326"/>
      <c r="BW30" s="326" t="s">
        <v>1380</v>
      </c>
      <c r="BX30" s="326"/>
      <c r="BY30" s="323"/>
      <c r="BZ30" s="331" t="s">
        <v>1526</v>
      </c>
      <c r="CA30" s="329" t="s">
        <v>89</v>
      </c>
    </row>
    <row r="31" spans="1:79" x14ac:dyDescent="0.15">
      <c r="A31" s="323">
        <v>11154</v>
      </c>
      <c r="B31" s="324">
        <v>42566</v>
      </c>
      <c r="C31" s="325" t="s">
        <v>1186</v>
      </c>
      <c r="D31" s="323" t="s">
        <v>1082</v>
      </c>
      <c r="E31" s="323"/>
      <c r="F31" s="323" t="s">
        <v>1212</v>
      </c>
      <c r="G31" s="324">
        <v>42551</v>
      </c>
      <c r="H31" s="326" t="s">
        <v>126</v>
      </c>
      <c r="I31" s="326" t="s">
        <v>971</v>
      </c>
      <c r="J31" s="326"/>
      <c r="K31" s="323" t="s">
        <v>1433</v>
      </c>
      <c r="L31" s="323" t="s">
        <v>1158</v>
      </c>
      <c r="M31" s="321">
        <v>88.518181818181816</v>
      </c>
      <c r="N31" s="321">
        <v>17.290909090909089</v>
      </c>
      <c r="O31" s="323"/>
      <c r="P31" s="323"/>
      <c r="Q31" s="151"/>
      <c r="R31" s="151"/>
      <c r="S31" s="151"/>
      <c r="T31" s="151"/>
      <c r="U31" s="151"/>
      <c r="V31" s="354"/>
      <c r="W31" s="151"/>
      <c r="X31" s="151"/>
      <c r="Y31" s="151"/>
      <c r="Z31" s="151"/>
      <c r="AA31" s="151"/>
      <c r="AB31" s="151"/>
      <c r="AC31" s="151"/>
      <c r="AD31" s="151"/>
      <c r="AE31" s="151"/>
      <c r="AF31" s="151"/>
      <c r="AG31" s="151"/>
      <c r="AH31" s="151"/>
      <c r="AI31" s="151"/>
      <c r="AJ31" s="151"/>
      <c r="AK31" s="151"/>
      <c r="AL31" s="151"/>
      <c r="AM31" s="151"/>
      <c r="AN31" s="151"/>
      <c r="AO31" s="323" t="s">
        <v>1379</v>
      </c>
      <c r="AP31" s="326" t="s">
        <v>971</v>
      </c>
      <c r="AQ31" s="326"/>
      <c r="AR31" s="326"/>
      <c r="AS31" s="327"/>
      <c r="AT31" s="326">
        <v>5.53</v>
      </c>
      <c r="AU31" s="326"/>
      <c r="AV31" s="326"/>
      <c r="AW31" s="326"/>
      <c r="AX31" s="326" t="s">
        <v>971</v>
      </c>
      <c r="AY31" s="323"/>
      <c r="AZ31" s="326">
        <v>0</v>
      </c>
      <c r="BA31" s="326">
        <v>0</v>
      </c>
      <c r="BB31" s="326">
        <v>0</v>
      </c>
      <c r="BC31" s="326">
        <v>0</v>
      </c>
      <c r="BD31" s="326">
        <v>0</v>
      </c>
      <c r="BE31" s="326">
        <v>0</v>
      </c>
      <c r="BF31" s="326">
        <v>0</v>
      </c>
      <c r="BG31" s="326">
        <v>0</v>
      </c>
      <c r="BH31" s="326">
        <v>0</v>
      </c>
      <c r="BI31" s="326">
        <v>0</v>
      </c>
      <c r="BJ31" s="326">
        <v>0</v>
      </c>
      <c r="BK31" s="326">
        <v>0</v>
      </c>
      <c r="BL31" s="326"/>
      <c r="BM31" s="326" t="s">
        <v>971</v>
      </c>
      <c r="BN31" s="326"/>
      <c r="BO31" s="326" t="s">
        <v>971</v>
      </c>
      <c r="BP31" s="356"/>
      <c r="BQ31" s="326"/>
      <c r="BR31" s="326"/>
      <c r="BS31" s="326"/>
      <c r="BT31" s="329"/>
      <c r="BU31" s="329"/>
      <c r="BV31" s="326"/>
      <c r="BW31" s="326" t="s">
        <v>1380</v>
      </c>
      <c r="BX31" s="326">
        <v>1</v>
      </c>
      <c r="BY31" s="323"/>
      <c r="BZ31" s="331" t="s">
        <v>1527</v>
      </c>
      <c r="CA31" s="329" t="s">
        <v>89</v>
      </c>
    </row>
    <row r="32" spans="1:79" x14ac:dyDescent="0.15">
      <c r="A32" s="323">
        <v>12869</v>
      </c>
      <c r="B32" s="324">
        <v>42566</v>
      </c>
      <c r="C32" s="325" t="s">
        <v>1186</v>
      </c>
      <c r="D32" s="323" t="s">
        <v>1082</v>
      </c>
      <c r="E32" s="323"/>
      <c r="F32" s="323" t="s">
        <v>1212</v>
      </c>
      <c r="G32" s="333">
        <v>42551</v>
      </c>
      <c r="H32" s="326" t="s">
        <v>971</v>
      </c>
      <c r="I32" s="326" t="s">
        <v>1167</v>
      </c>
      <c r="J32" s="326"/>
      <c r="K32" s="323" t="s">
        <v>1435</v>
      </c>
      <c r="L32" s="323" t="s">
        <v>1528</v>
      </c>
      <c r="M32" s="321">
        <v>82.8</v>
      </c>
      <c r="N32" s="321">
        <v>20.7</v>
      </c>
      <c r="O32" s="323"/>
      <c r="P32" s="323"/>
      <c r="Q32" s="151"/>
      <c r="R32" s="151"/>
      <c r="S32" s="151"/>
      <c r="T32" s="151"/>
      <c r="U32" s="151"/>
      <c r="V32" s="354"/>
      <c r="W32" s="151"/>
      <c r="X32" s="151"/>
      <c r="Y32" s="151"/>
      <c r="Z32" s="151"/>
      <c r="AA32" s="151"/>
      <c r="AB32" s="151"/>
      <c r="AC32" s="151"/>
      <c r="AD32" s="151"/>
      <c r="AE32" s="151"/>
      <c r="AF32" s="151"/>
      <c r="AG32" s="151"/>
      <c r="AH32" s="151"/>
      <c r="AI32" s="151"/>
      <c r="AJ32" s="151"/>
      <c r="AK32" s="151"/>
      <c r="AL32" s="151"/>
      <c r="AM32" s="151"/>
      <c r="AN32" s="151"/>
      <c r="AO32" s="323" t="s">
        <v>1379</v>
      </c>
      <c r="AP32" s="326" t="s">
        <v>971</v>
      </c>
      <c r="AQ32" s="326"/>
      <c r="AR32" s="326"/>
      <c r="AS32" s="327"/>
      <c r="AT32" s="326"/>
      <c r="AU32" s="326"/>
      <c r="AV32" s="326"/>
      <c r="AW32" s="326"/>
      <c r="AX32" s="326" t="s">
        <v>971</v>
      </c>
      <c r="AY32" s="323"/>
      <c r="AZ32" s="326">
        <v>0</v>
      </c>
      <c r="BA32" s="326">
        <v>0</v>
      </c>
      <c r="BB32" s="326">
        <v>0</v>
      </c>
      <c r="BC32" s="326">
        <v>0</v>
      </c>
      <c r="BD32" s="326">
        <v>0</v>
      </c>
      <c r="BE32" s="326">
        <v>0</v>
      </c>
      <c r="BF32" s="326">
        <v>0</v>
      </c>
      <c r="BG32" s="326">
        <v>0</v>
      </c>
      <c r="BH32" s="326">
        <v>0</v>
      </c>
      <c r="BI32" s="326">
        <v>0</v>
      </c>
      <c r="BJ32" s="326">
        <v>0</v>
      </c>
      <c r="BK32" s="326">
        <v>0</v>
      </c>
      <c r="BL32" s="326"/>
      <c r="BM32" s="326" t="s">
        <v>971</v>
      </c>
      <c r="BN32" s="326">
        <v>12</v>
      </c>
      <c r="BO32" s="326" t="s">
        <v>971</v>
      </c>
      <c r="BP32" s="356"/>
      <c r="BQ32" s="326"/>
      <c r="BR32" s="326"/>
      <c r="BS32" s="326"/>
      <c r="BT32" s="329" t="s">
        <v>1529</v>
      </c>
      <c r="BU32" s="329" t="s">
        <v>656</v>
      </c>
      <c r="BV32" s="326">
        <v>250</v>
      </c>
      <c r="BW32" s="326" t="s">
        <v>1380</v>
      </c>
      <c r="BX32" s="326">
        <v>1</v>
      </c>
      <c r="BY32" s="323"/>
      <c r="BZ32" s="331" t="s">
        <v>1530</v>
      </c>
      <c r="CA32" s="323" t="s">
        <v>89</v>
      </c>
    </row>
    <row r="33" spans="1:109" x14ac:dyDescent="0.15">
      <c r="A33" s="323">
        <v>11896</v>
      </c>
      <c r="B33" s="324">
        <v>42566</v>
      </c>
      <c r="C33" s="325" t="s">
        <v>1186</v>
      </c>
      <c r="D33" s="323" t="s">
        <v>1082</v>
      </c>
      <c r="E33" s="323"/>
      <c r="F33" s="323" t="s">
        <v>1212</v>
      </c>
      <c r="G33" s="333">
        <v>42551</v>
      </c>
      <c r="H33" s="326" t="s">
        <v>971</v>
      </c>
      <c r="I33" s="326" t="s">
        <v>1167</v>
      </c>
      <c r="J33" s="326"/>
      <c r="K33" s="323" t="s">
        <v>1439</v>
      </c>
      <c r="L33" s="323" t="s">
        <v>1440</v>
      </c>
      <c r="M33" s="321">
        <v>68.900000000000006</v>
      </c>
      <c r="N33" s="321">
        <v>20.299999999999997</v>
      </c>
      <c r="O33" s="323"/>
      <c r="P33" s="323"/>
      <c r="Q33" s="151"/>
      <c r="R33" s="151"/>
      <c r="S33" s="151"/>
      <c r="T33" s="151"/>
      <c r="U33" s="151"/>
      <c r="V33" s="354"/>
      <c r="W33" s="151"/>
      <c r="X33" s="151"/>
      <c r="Y33" s="151"/>
      <c r="Z33" s="151"/>
      <c r="AA33" s="151"/>
      <c r="AB33" s="151"/>
      <c r="AC33" s="151"/>
      <c r="AD33" s="151"/>
      <c r="AE33" s="151"/>
      <c r="AF33" s="151"/>
      <c r="AG33" s="151"/>
      <c r="AH33" s="151"/>
      <c r="AI33" s="151"/>
      <c r="AJ33" s="151"/>
      <c r="AK33" s="151"/>
      <c r="AL33" s="151"/>
      <c r="AM33" s="151"/>
      <c r="AN33" s="151"/>
      <c r="AO33" s="323" t="s">
        <v>1379</v>
      </c>
      <c r="AP33" s="326" t="s">
        <v>971</v>
      </c>
      <c r="AQ33" s="326"/>
      <c r="AR33" s="326"/>
      <c r="AS33" s="327"/>
      <c r="AT33" s="326"/>
      <c r="AU33" s="326"/>
      <c r="AV33" s="326"/>
      <c r="AW33" s="326"/>
      <c r="AX33" s="326" t="s">
        <v>126</v>
      </c>
      <c r="AY33" s="323" t="s">
        <v>1441</v>
      </c>
      <c r="AZ33" s="326">
        <v>0</v>
      </c>
      <c r="BA33" s="326">
        <v>0</v>
      </c>
      <c r="BB33" s="326">
        <v>0</v>
      </c>
      <c r="BC33" s="326">
        <v>0</v>
      </c>
      <c r="BD33" s="326">
        <v>0</v>
      </c>
      <c r="BE33" s="326">
        <v>0</v>
      </c>
      <c r="BF33" s="326">
        <v>0</v>
      </c>
      <c r="BG33" s="326">
        <v>0</v>
      </c>
      <c r="BH33" s="326">
        <v>0</v>
      </c>
      <c r="BI33" s="326">
        <v>0</v>
      </c>
      <c r="BJ33" s="326">
        <v>0</v>
      </c>
      <c r="BK33" s="326">
        <v>0</v>
      </c>
      <c r="BL33" s="326"/>
      <c r="BM33" s="326" t="s">
        <v>971</v>
      </c>
      <c r="BN33" s="326"/>
      <c r="BO33" s="326" t="s">
        <v>971</v>
      </c>
      <c r="BP33" s="356"/>
      <c r="BQ33" s="326"/>
      <c r="BR33" s="326"/>
      <c r="BS33" s="326"/>
      <c r="BT33" s="329"/>
      <c r="BU33" s="329"/>
      <c r="BV33" s="326"/>
      <c r="BW33" s="326" t="s">
        <v>1380</v>
      </c>
      <c r="BX33" s="326">
        <v>1</v>
      </c>
      <c r="BY33" s="329" t="s">
        <v>1442</v>
      </c>
      <c r="BZ33" s="331" t="s">
        <v>1531</v>
      </c>
      <c r="CA33" s="323" t="s">
        <v>89</v>
      </c>
    </row>
    <row r="34" spans="1:109" ht="13" customHeight="1" x14ac:dyDescent="0.15">
      <c r="A34" s="323">
        <v>10855</v>
      </c>
      <c r="B34" s="324">
        <v>42566</v>
      </c>
      <c r="C34" s="325" t="s">
        <v>1186</v>
      </c>
      <c r="D34" s="323" t="s">
        <v>1082</v>
      </c>
      <c r="E34" s="323"/>
      <c r="F34" s="323" t="s">
        <v>1444</v>
      </c>
      <c r="G34" s="324">
        <v>42475</v>
      </c>
      <c r="H34" s="326" t="s">
        <v>126</v>
      </c>
      <c r="I34" s="326" t="s">
        <v>971</v>
      </c>
      <c r="J34" s="326"/>
      <c r="K34" s="323" t="s">
        <v>940</v>
      </c>
      <c r="L34" s="323" t="s">
        <v>1668</v>
      </c>
      <c r="M34" s="321">
        <v>72.272727272727266</v>
      </c>
      <c r="N34" s="321">
        <v>22.27272727272727</v>
      </c>
      <c r="O34" s="323"/>
      <c r="P34" s="323"/>
      <c r="Q34" s="151"/>
      <c r="R34" s="151"/>
      <c r="S34" s="151"/>
      <c r="T34" s="151"/>
      <c r="U34" s="151"/>
      <c r="V34" s="354"/>
      <c r="W34" s="151"/>
      <c r="X34" s="151"/>
      <c r="Y34" s="151"/>
      <c r="Z34" s="151"/>
      <c r="AA34" s="151"/>
      <c r="AB34" s="151"/>
      <c r="AC34" s="151"/>
      <c r="AD34" s="151"/>
      <c r="AE34" s="321">
        <v>15.454545454545453</v>
      </c>
      <c r="AF34" s="151"/>
      <c r="AG34" s="151"/>
      <c r="AH34" s="151"/>
      <c r="AI34" s="151"/>
      <c r="AJ34" s="151"/>
      <c r="AK34" s="151"/>
      <c r="AL34" s="151"/>
      <c r="AM34" s="151"/>
      <c r="AN34" s="151"/>
      <c r="AO34" s="323" t="s">
        <v>1445</v>
      </c>
      <c r="AP34" s="326" t="s">
        <v>971</v>
      </c>
      <c r="AQ34" s="326"/>
      <c r="AR34" s="326"/>
      <c r="AS34" s="327"/>
      <c r="AT34" s="326">
        <v>16</v>
      </c>
      <c r="AU34" s="326"/>
      <c r="AV34" s="326"/>
      <c r="AW34" s="326"/>
      <c r="AX34" s="326" t="s">
        <v>997</v>
      </c>
      <c r="AY34" s="323"/>
      <c r="AZ34" s="326">
        <v>0</v>
      </c>
      <c r="BA34" s="326">
        <v>0</v>
      </c>
      <c r="BB34" s="326">
        <v>0</v>
      </c>
      <c r="BC34" s="326">
        <v>0</v>
      </c>
      <c r="BD34" s="326">
        <v>0</v>
      </c>
      <c r="BE34" s="326">
        <v>0</v>
      </c>
      <c r="BF34" s="326">
        <v>0</v>
      </c>
      <c r="BG34" s="326">
        <v>0</v>
      </c>
      <c r="BH34" s="326">
        <v>0</v>
      </c>
      <c r="BI34" s="326">
        <v>0</v>
      </c>
      <c r="BJ34" s="326">
        <v>0</v>
      </c>
      <c r="BK34" s="326">
        <v>0</v>
      </c>
      <c r="BL34" s="326"/>
      <c r="BM34" s="326" t="s">
        <v>971</v>
      </c>
      <c r="BN34" s="326"/>
      <c r="BO34" s="326" t="s">
        <v>971</v>
      </c>
      <c r="BP34" s="355">
        <v>174.43636363636361</v>
      </c>
      <c r="BQ34" s="326"/>
      <c r="BR34" s="326"/>
      <c r="BS34" s="328">
        <v>42551</v>
      </c>
      <c r="BT34" s="323"/>
      <c r="BU34" s="329"/>
      <c r="BV34" s="326"/>
      <c r="BW34" s="326" t="s">
        <v>1380</v>
      </c>
      <c r="BX34" s="326"/>
      <c r="BY34" s="329" t="s">
        <v>1669</v>
      </c>
      <c r="BZ34" s="330" t="s">
        <v>1674</v>
      </c>
      <c r="CA34" s="329" t="s">
        <v>89</v>
      </c>
    </row>
    <row r="35" spans="1:109" ht="13" customHeight="1" x14ac:dyDescent="0.15">
      <c r="A35" s="323">
        <v>11463</v>
      </c>
      <c r="B35" s="324">
        <v>42566</v>
      </c>
      <c r="C35" s="325" t="s">
        <v>1186</v>
      </c>
      <c r="D35" s="323" t="s">
        <v>1082</v>
      </c>
      <c r="E35" s="323"/>
      <c r="F35" s="323" t="s">
        <v>1444</v>
      </c>
      <c r="G35" s="324">
        <v>42551</v>
      </c>
      <c r="H35" s="326" t="s">
        <v>126</v>
      </c>
      <c r="I35" s="326" t="s">
        <v>971</v>
      </c>
      <c r="J35" s="326"/>
      <c r="K35" s="323" t="s">
        <v>386</v>
      </c>
      <c r="L35" s="323" t="s">
        <v>1381</v>
      </c>
      <c r="M35" s="321">
        <v>70.454545454545453</v>
      </c>
      <c r="N35" s="321">
        <v>22.372727272727271</v>
      </c>
      <c r="O35" s="323"/>
      <c r="P35" s="323"/>
      <c r="Q35" s="151"/>
      <c r="R35" s="151"/>
      <c r="S35" s="151"/>
      <c r="T35" s="151"/>
      <c r="U35" s="151"/>
      <c r="V35" s="354"/>
      <c r="W35" s="151"/>
      <c r="X35" s="151"/>
      <c r="Y35" s="151"/>
      <c r="Z35" s="151"/>
      <c r="AA35" s="151"/>
      <c r="AB35" s="151"/>
      <c r="AC35" s="151"/>
      <c r="AD35" s="151"/>
      <c r="AE35" s="321">
        <v>11.563636363636363</v>
      </c>
      <c r="AF35" s="151"/>
      <c r="AG35" s="151"/>
      <c r="AH35" s="151"/>
      <c r="AI35" s="151"/>
      <c r="AJ35" s="151"/>
      <c r="AK35" s="151"/>
      <c r="AL35" s="151"/>
      <c r="AM35" s="151"/>
      <c r="AN35" s="151"/>
      <c r="AO35" s="323" t="s">
        <v>1445</v>
      </c>
      <c r="AP35" s="326" t="s">
        <v>971</v>
      </c>
      <c r="AQ35" s="326"/>
      <c r="AR35" s="326"/>
      <c r="AS35" s="327"/>
      <c r="AT35" s="326">
        <v>9.5</v>
      </c>
      <c r="AU35" s="326"/>
      <c r="AV35" s="326"/>
      <c r="AW35" s="326"/>
      <c r="AX35" s="326" t="s">
        <v>997</v>
      </c>
      <c r="AY35" s="323"/>
      <c r="AZ35" s="326">
        <v>0</v>
      </c>
      <c r="BA35" s="326">
        <v>0</v>
      </c>
      <c r="BB35" s="326">
        <v>0</v>
      </c>
      <c r="BC35" s="326">
        <v>0</v>
      </c>
      <c r="BD35" s="326">
        <v>0</v>
      </c>
      <c r="BE35" s="326">
        <v>0</v>
      </c>
      <c r="BF35" s="326">
        <v>0</v>
      </c>
      <c r="BG35" s="326">
        <v>0</v>
      </c>
      <c r="BH35" s="326">
        <v>0</v>
      </c>
      <c r="BI35" s="326">
        <v>0</v>
      </c>
      <c r="BJ35" s="326">
        <v>0</v>
      </c>
      <c r="BK35" s="326">
        <v>0</v>
      </c>
      <c r="BL35" s="326"/>
      <c r="BM35" s="326" t="s">
        <v>971</v>
      </c>
      <c r="BN35" s="326">
        <v>12</v>
      </c>
      <c r="BO35" s="326" t="s">
        <v>971</v>
      </c>
      <c r="BP35" s="356"/>
      <c r="BQ35" s="326"/>
      <c r="BR35" s="326"/>
      <c r="BS35" s="326"/>
      <c r="BT35" s="329"/>
      <c r="BU35" s="329"/>
      <c r="BV35" s="326"/>
      <c r="BW35" s="326" t="s">
        <v>1380</v>
      </c>
      <c r="BX35" s="326"/>
      <c r="BY35" s="323"/>
      <c r="BZ35" s="342" t="s">
        <v>1532</v>
      </c>
      <c r="CA35" s="329" t="s">
        <v>89</v>
      </c>
    </row>
    <row r="36" spans="1:109" ht="13" customHeight="1" x14ac:dyDescent="0.15">
      <c r="A36" s="323">
        <v>11795</v>
      </c>
      <c r="B36" s="332">
        <v>42567</v>
      </c>
      <c r="C36" s="325" t="s">
        <v>1186</v>
      </c>
      <c r="D36" s="323" t="s">
        <v>1082</v>
      </c>
      <c r="E36" s="323"/>
      <c r="F36" s="323" t="s">
        <v>1444</v>
      </c>
      <c r="G36" s="333">
        <v>42567</v>
      </c>
      <c r="H36" s="326" t="s">
        <v>126</v>
      </c>
      <c r="I36" s="326" t="s">
        <v>971</v>
      </c>
      <c r="J36" s="326"/>
      <c r="K36" s="323" t="s">
        <v>899</v>
      </c>
      <c r="L36" s="323" t="s">
        <v>1383</v>
      </c>
      <c r="M36" s="321">
        <v>80</v>
      </c>
      <c r="N36" s="321">
        <v>21.609090909090906</v>
      </c>
      <c r="O36" s="323"/>
      <c r="P36" s="323"/>
      <c r="Q36" s="151"/>
      <c r="R36" s="151"/>
      <c r="S36" s="151"/>
      <c r="T36" s="151"/>
      <c r="U36" s="151"/>
      <c r="V36" s="354"/>
      <c r="W36" s="151"/>
      <c r="X36" s="151"/>
      <c r="Y36" s="151"/>
      <c r="Z36" s="151"/>
      <c r="AA36" s="151"/>
      <c r="AB36" s="151"/>
      <c r="AC36" s="151"/>
      <c r="AD36" s="151"/>
      <c r="AE36" s="321">
        <v>9.290909090909091</v>
      </c>
      <c r="AF36" s="151"/>
      <c r="AG36" s="151"/>
      <c r="AH36" s="151"/>
      <c r="AI36" s="151"/>
      <c r="AJ36" s="151"/>
      <c r="AK36" s="151"/>
      <c r="AL36" s="151"/>
      <c r="AM36" s="151"/>
      <c r="AN36" s="151"/>
      <c r="AO36" s="323" t="s">
        <v>1445</v>
      </c>
      <c r="AP36" s="326" t="s">
        <v>971</v>
      </c>
      <c r="AQ36" s="326"/>
      <c r="AR36" s="326"/>
      <c r="AS36" s="327"/>
      <c r="AT36" s="326">
        <v>7.5</v>
      </c>
      <c r="AU36" s="326"/>
      <c r="AV36" s="326"/>
      <c r="AW36" s="326"/>
      <c r="AX36" s="326" t="s">
        <v>971</v>
      </c>
      <c r="AY36" s="323"/>
      <c r="AZ36" s="326">
        <v>0</v>
      </c>
      <c r="BA36" s="326">
        <v>0</v>
      </c>
      <c r="BB36" s="326">
        <v>0</v>
      </c>
      <c r="BC36" s="326">
        <v>0</v>
      </c>
      <c r="BD36" s="326">
        <v>0</v>
      </c>
      <c r="BE36" s="326">
        <v>0</v>
      </c>
      <c r="BF36" s="326">
        <v>0</v>
      </c>
      <c r="BG36" s="326">
        <v>0</v>
      </c>
      <c r="BH36" s="326">
        <v>0</v>
      </c>
      <c r="BI36" s="326">
        <v>0</v>
      </c>
      <c r="BJ36" s="326">
        <v>0</v>
      </c>
      <c r="BK36" s="326">
        <v>0</v>
      </c>
      <c r="BL36" s="326"/>
      <c r="BM36" s="326" t="s">
        <v>971</v>
      </c>
      <c r="BN36" s="326"/>
      <c r="BO36" s="326" t="s">
        <v>971</v>
      </c>
      <c r="BP36" s="356"/>
      <c r="BQ36" s="326"/>
      <c r="BR36" s="326"/>
      <c r="BS36" s="326"/>
      <c r="BT36" s="323"/>
      <c r="BU36" s="329"/>
      <c r="BV36" s="326"/>
      <c r="BW36" s="326" t="s">
        <v>1380</v>
      </c>
      <c r="BX36" s="326">
        <v>1</v>
      </c>
      <c r="BY36" s="323"/>
      <c r="BZ36" s="350" t="s">
        <v>1533</v>
      </c>
      <c r="CA36" s="329" t="s">
        <v>184</v>
      </c>
    </row>
    <row r="37" spans="1:109" ht="13" customHeight="1" x14ac:dyDescent="0.15">
      <c r="A37" s="323">
        <v>13007</v>
      </c>
      <c r="B37" s="324">
        <v>42566</v>
      </c>
      <c r="C37" s="325" t="s">
        <v>1186</v>
      </c>
      <c r="D37" s="323" t="s">
        <v>1082</v>
      </c>
      <c r="E37" s="323"/>
      <c r="F37" s="323" t="s">
        <v>1444</v>
      </c>
      <c r="G37" s="324">
        <v>42551</v>
      </c>
      <c r="H37" s="326" t="s">
        <v>126</v>
      </c>
      <c r="I37" s="326" t="s">
        <v>971</v>
      </c>
      <c r="J37" s="326"/>
      <c r="K37" s="323" t="s">
        <v>900</v>
      </c>
      <c r="L37" s="323" t="s">
        <v>1386</v>
      </c>
      <c r="M37" s="321">
        <v>70.199999999999989</v>
      </c>
      <c r="N37" s="321">
        <v>20.009090909090908</v>
      </c>
      <c r="O37" s="323"/>
      <c r="P37" s="323"/>
      <c r="Q37" s="151"/>
      <c r="R37" s="151"/>
      <c r="S37" s="151"/>
      <c r="T37" s="151"/>
      <c r="U37" s="151"/>
      <c r="V37" s="354"/>
      <c r="W37" s="151"/>
      <c r="X37" s="151"/>
      <c r="Y37" s="151"/>
      <c r="Z37" s="151"/>
      <c r="AA37" s="151"/>
      <c r="AB37" s="151"/>
      <c r="AC37" s="151"/>
      <c r="AD37" s="151"/>
      <c r="AE37" s="321">
        <v>10.927272727272726</v>
      </c>
      <c r="AF37" s="151"/>
      <c r="AG37" s="151"/>
      <c r="AH37" s="151"/>
      <c r="AI37" s="151"/>
      <c r="AJ37" s="151"/>
      <c r="AK37" s="151"/>
      <c r="AL37" s="151"/>
      <c r="AM37" s="151"/>
      <c r="AN37" s="151"/>
      <c r="AO37" s="323" t="s">
        <v>1445</v>
      </c>
      <c r="AP37" s="326" t="s">
        <v>971</v>
      </c>
      <c r="AQ37" s="326"/>
      <c r="AR37" s="326"/>
      <c r="AS37" s="327"/>
      <c r="AT37" s="326">
        <v>11</v>
      </c>
      <c r="AU37" s="326"/>
      <c r="AV37" s="326"/>
      <c r="AW37" s="326"/>
      <c r="AX37" s="326" t="s">
        <v>971</v>
      </c>
      <c r="AY37" s="323"/>
      <c r="AZ37" s="326">
        <v>0</v>
      </c>
      <c r="BA37" s="326">
        <v>0</v>
      </c>
      <c r="BB37" s="326">
        <v>0</v>
      </c>
      <c r="BC37" s="326">
        <v>0</v>
      </c>
      <c r="BD37" s="326">
        <v>0</v>
      </c>
      <c r="BE37" s="326">
        <v>0</v>
      </c>
      <c r="BF37" s="326">
        <v>0</v>
      </c>
      <c r="BG37" s="326">
        <v>0</v>
      </c>
      <c r="BH37" s="326">
        <v>0</v>
      </c>
      <c r="BI37" s="326">
        <v>0</v>
      </c>
      <c r="BJ37" s="326">
        <v>0</v>
      </c>
      <c r="BK37" s="326">
        <v>0</v>
      </c>
      <c r="BL37" s="326"/>
      <c r="BM37" s="326" t="s">
        <v>971</v>
      </c>
      <c r="BN37" s="326"/>
      <c r="BO37" s="326" t="s">
        <v>971</v>
      </c>
      <c r="BP37" s="356"/>
      <c r="BQ37" s="326"/>
      <c r="BR37" s="326"/>
      <c r="BS37" s="326"/>
      <c r="BT37" s="349"/>
      <c r="BU37" s="329"/>
      <c r="BV37" s="326"/>
      <c r="BW37" s="326" t="s">
        <v>1380</v>
      </c>
      <c r="BX37" s="326">
        <v>1</v>
      </c>
      <c r="BY37" s="323"/>
      <c r="BZ37" s="350" t="s">
        <v>1534</v>
      </c>
      <c r="CA37" s="329" t="s">
        <v>89</v>
      </c>
    </row>
    <row r="38" spans="1:109" ht="13" customHeight="1" x14ac:dyDescent="0.15">
      <c r="A38" s="323">
        <v>1470</v>
      </c>
      <c r="B38" s="324">
        <v>42567</v>
      </c>
      <c r="C38" s="325" t="s">
        <v>1186</v>
      </c>
      <c r="D38" s="323" t="s">
        <v>1082</v>
      </c>
      <c r="E38" s="323"/>
      <c r="F38" s="323" t="s">
        <v>1444</v>
      </c>
      <c r="G38" s="324">
        <v>42551</v>
      </c>
      <c r="H38" s="326" t="s">
        <v>126</v>
      </c>
      <c r="I38" s="326" t="s">
        <v>971</v>
      </c>
      <c r="J38" s="326"/>
      <c r="K38" s="323" t="s">
        <v>498</v>
      </c>
      <c r="L38" s="323" t="s">
        <v>1158</v>
      </c>
      <c r="M38" s="321">
        <v>91.927272727272722</v>
      </c>
      <c r="N38" s="321">
        <v>19.809090909090905</v>
      </c>
      <c r="O38" s="323"/>
      <c r="P38" s="323"/>
      <c r="Q38" s="151"/>
      <c r="R38" s="151"/>
      <c r="S38" s="151"/>
      <c r="T38" s="151"/>
      <c r="U38" s="151"/>
      <c r="V38" s="354"/>
      <c r="W38" s="151"/>
      <c r="X38" s="151"/>
      <c r="Y38" s="151"/>
      <c r="Z38" s="151"/>
      <c r="AA38" s="151"/>
      <c r="AB38" s="151"/>
      <c r="AC38" s="151"/>
      <c r="AD38" s="151"/>
      <c r="AE38" s="321">
        <v>13.218181818181817</v>
      </c>
      <c r="AF38" s="151"/>
      <c r="AG38" s="151"/>
      <c r="AH38" s="151"/>
      <c r="AI38" s="151"/>
      <c r="AJ38" s="151"/>
      <c r="AK38" s="151"/>
      <c r="AL38" s="151"/>
      <c r="AM38" s="151"/>
      <c r="AN38" s="151"/>
      <c r="AO38" s="323" t="s">
        <v>1445</v>
      </c>
      <c r="AP38" s="326" t="s">
        <v>971</v>
      </c>
      <c r="AQ38" s="326"/>
      <c r="AR38" s="326"/>
      <c r="AS38" s="327"/>
      <c r="AT38" s="326">
        <v>11.6</v>
      </c>
      <c r="AU38" s="326"/>
      <c r="AV38" s="326"/>
      <c r="AW38" s="326"/>
      <c r="AX38" s="326" t="s">
        <v>971</v>
      </c>
      <c r="AY38" s="323"/>
      <c r="AZ38" s="326">
        <v>0</v>
      </c>
      <c r="BA38" s="326">
        <v>0</v>
      </c>
      <c r="BB38" s="326">
        <v>0</v>
      </c>
      <c r="BC38" s="326">
        <v>0</v>
      </c>
      <c r="BD38" s="326">
        <v>0</v>
      </c>
      <c r="BE38" s="326">
        <v>0</v>
      </c>
      <c r="BF38" s="326">
        <v>0</v>
      </c>
      <c r="BG38" s="326">
        <v>0</v>
      </c>
      <c r="BH38" s="326">
        <v>0</v>
      </c>
      <c r="BI38" s="326">
        <v>0</v>
      </c>
      <c r="BJ38" s="326">
        <v>0</v>
      </c>
      <c r="BK38" s="326">
        <v>0</v>
      </c>
      <c r="BL38" s="326"/>
      <c r="BM38" s="326" t="s">
        <v>971</v>
      </c>
      <c r="BN38" s="326"/>
      <c r="BO38" s="326" t="s">
        <v>971</v>
      </c>
      <c r="BP38" s="356"/>
      <c r="BQ38" s="326"/>
      <c r="BR38" s="326"/>
      <c r="BS38" s="326"/>
      <c r="BT38" s="329"/>
      <c r="BU38" s="329"/>
      <c r="BV38" s="326"/>
      <c r="BW38" s="326" t="s">
        <v>1380</v>
      </c>
      <c r="BX38" s="326"/>
      <c r="BY38" s="323"/>
      <c r="BZ38" s="350" t="s">
        <v>1535</v>
      </c>
      <c r="CA38" s="323" t="s">
        <v>184</v>
      </c>
    </row>
    <row r="39" spans="1:109" ht="13" customHeight="1" x14ac:dyDescent="0.15">
      <c r="A39" s="323">
        <v>13053</v>
      </c>
      <c r="B39" s="324">
        <v>42566</v>
      </c>
      <c r="C39" s="325" t="s">
        <v>1186</v>
      </c>
      <c r="D39" s="323" t="s">
        <v>1082</v>
      </c>
      <c r="E39" s="323"/>
      <c r="F39" s="323" t="s">
        <v>1444</v>
      </c>
      <c r="G39" s="324">
        <v>42551</v>
      </c>
      <c r="H39" s="326" t="s">
        <v>971</v>
      </c>
      <c r="I39" s="326" t="s">
        <v>1167</v>
      </c>
      <c r="J39" s="326"/>
      <c r="K39" s="323" t="s">
        <v>901</v>
      </c>
      <c r="L39" s="323" t="s">
        <v>1389</v>
      </c>
      <c r="M39" s="321">
        <v>89</v>
      </c>
      <c r="N39" s="321">
        <v>26.7</v>
      </c>
      <c r="O39" s="323"/>
      <c r="P39" s="323"/>
      <c r="Q39" s="151"/>
      <c r="R39" s="151"/>
      <c r="S39" s="151"/>
      <c r="T39" s="151"/>
      <c r="U39" s="151"/>
      <c r="V39" s="354"/>
      <c r="W39" s="151"/>
      <c r="X39" s="151"/>
      <c r="Y39" s="151"/>
      <c r="Z39" s="151"/>
      <c r="AA39" s="151"/>
      <c r="AB39" s="151"/>
      <c r="AC39" s="151"/>
      <c r="AD39" s="151"/>
      <c r="AE39" s="321">
        <v>18</v>
      </c>
      <c r="AF39" s="151"/>
      <c r="AG39" s="151"/>
      <c r="AH39" s="151"/>
      <c r="AI39" s="151"/>
      <c r="AJ39" s="151"/>
      <c r="AK39" s="151"/>
      <c r="AL39" s="151"/>
      <c r="AM39" s="151"/>
      <c r="AN39" s="151"/>
      <c r="AO39" s="323" t="s">
        <v>1445</v>
      </c>
      <c r="AP39" s="326" t="s">
        <v>971</v>
      </c>
      <c r="AQ39" s="326"/>
      <c r="AR39" s="326"/>
      <c r="AS39" s="327"/>
      <c r="AT39" s="326"/>
      <c r="AU39" s="326"/>
      <c r="AV39" s="326"/>
      <c r="AW39" s="326"/>
      <c r="AX39" s="326" t="s">
        <v>971</v>
      </c>
      <c r="AY39" s="323"/>
      <c r="AZ39" s="326">
        <v>20</v>
      </c>
      <c r="BA39" s="326">
        <v>0</v>
      </c>
      <c r="BB39" s="326">
        <v>0</v>
      </c>
      <c r="BC39" s="326">
        <v>0</v>
      </c>
      <c r="BD39" s="326">
        <v>0</v>
      </c>
      <c r="BE39" s="326">
        <v>0</v>
      </c>
      <c r="BF39" s="326">
        <v>0</v>
      </c>
      <c r="BG39" s="326">
        <v>0</v>
      </c>
      <c r="BH39" s="326">
        <v>0</v>
      </c>
      <c r="BI39" s="326">
        <v>0</v>
      </c>
      <c r="BJ39" s="326">
        <v>0</v>
      </c>
      <c r="BK39" s="326">
        <v>0</v>
      </c>
      <c r="BL39" s="326"/>
      <c r="BM39" s="326" t="s">
        <v>971</v>
      </c>
      <c r="BN39" s="326"/>
      <c r="BO39" s="326" t="s">
        <v>971</v>
      </c>
      <c r="BP39" s="356"/>
      <c r="BQ39" s="326"/>
      <c r="BR39" s="326"/>
      <c r="BS39" s="326"/>
      <c r="BT39" s="329"/>
      <c r="BU39" s="329"/>
      <c r="BV39" s="326"/>
      <c r="BW39" s="326" t="s">
        <v>1380</v>
      </c>
      <c r="BX39" s="326"/>
      <c r="BY39" s="323"/>
      <c r="BZ39" s="357" t="s">
        <v>1536</v>
      </c>
      <c r="CA39" s="329" t="s">
        <v>89</v>
      </c>
    </row>
    <row r="40" spans="1:109" ht="13" customHeight="1" x14ac:dyDescent="0.15">
      <c r="A40" s="323">
        <v>11095</v>
      </c>
      <c r="B40" s="324">
        <v>42567</v>
      </c>
      <c r="C40" s="325" t="s">
        <v>1186</v>
      </c>
      <c r="D40" s="323" t="s">
        <v>1082</v>
      </c>
      <c r="E40" s="323"/>
      <c r="F40" s="323" t="s">
        <v>1444</v>
      </c>
      <c r="G40" s="333">
        <v>42494</v>
      </c>
      <c r="H40" s="326" t="s">
        <v>126</v>
      </c>
      <c r="I40" s="326" t="s">
        <v>971</v>
      </c>
      <c r="J40" s="326"/>
      <c r="K40" s="323" t="s">
        <v>902</v>
      </c>
      <c r="L40" s="323" t="s">
        <v>1391</v>
      </c>
      <c r="M40" s="321">
        <v>92.399999999999991</v>
      </c>
      <c r="N40" s="321">
        <v>25.899999999999995</v>
      </c>
      <c r="O40" s="323" t="s">
        <v>992</v>
      </c>
      <c r="P40" s="323">
        <v>300</v>
      </c>
      <c r="Q40" s="321">
        <v>27.9</v>
      </c>
      <c r="R40" s="151"/>
      <c r="S40" s="151"/>
      <c r="T40" s="151"/>
      <c r="U40" s="151"/>
      <c r="V40" s="354"/>
      <c r="W40" s="151"/>
      <c r="X40" s="151"/>
      <c r="Y40" s="151"/>
      <c r="Z40" s="151"/>
      <c r="AA40" s="151"/>
      <c r="AB40" s="151"/>
      <c r="AC40" s="151"/>
      <c r="AD40" s="151"/>
      <c r="AE40" s="321">
        <v>14.499999999999998</v>
      </c>
      <c r="AF40" s="151"/>
      <c r="AG40" s="151"/>
      <c r="AH40" s="151"/>
      <c r="AI40" s="151"/>
      <c r="AJ40" s="151"/>
      <c r="AK40" s="151"/>
      <c r="AL40" s="151"/>
      <c r="AM40" s="151"/>
      <c r="AN40" s="151"/>
      <c r="AO40" s="323" t="s">
        <v>1445</v>
      </c>
      <c r="AP40" s="326" t="s">
        <v>971</v>
      </c>
      <c r="AQ40" s="326"/>
      <c r="AR40" s="326"/>
      <c r="AS40" s="327">
        <v>10</v>
      </c>
      <c r="AT40" s="326">
        <v>12</v>
      </c>
      <c r="AU40" s="326"/>
      <c r="AV40" s="326"/>
      <c r="AW40" s="326"/>
      <c r="AX40" s="326" t="s">
        <v>997</v>
      </c>
      <c r="AY40" s="323"/>
      <c r="AZ40" s="326">
        <v>0</v>
      </c>
      <c r="BA40" s="326">
        <v>0</v>
      </c>
      <c r="BB40" s="326">
        <v>7</v>
      </c>
      <c r="BC40" s="326">
        <v>0</v>
      </c>
      <c r="BD40" s="326">
        <v>0</v>
      </c>
      <c r="BE40" s="326">
        <v>0</v>
      </c>
      <c r="BF40" s="326">
        <v>0</v>
      </c>
      <c r="BG40" s="326">
        <v>0</v>
      </c>
      <c r="BH40" s="326">
        <v>0</v>
      </c>
      <c r="BI40" s="326">
        <v>0</v>
      </c>
      <c r="BJ40" s="326">
        <v>0</v>
      </c>
      <c r="BK40" s="326">
        <v>0</v>
      </c>
      <c r="BL40" s="326"/>
      <c r="BM40" s="326" t="s">
        <v>971</v>
      </c>
      <c r="BN40" s="326"/>
      <c r="BO40" s="326" t="s">
        <v>971</v>
      </c>
      <c r="BP40" s="356"/>
      <c r="BQ40" s="326"/>
      <c r="BR40" s="326"/>
      <c r="BS40" s="326"/>
      <c r="BT40" s="329"/>
      <c r="BU40" s="329"/>
      <c r="BV40" s="326"/>
      <c r="BW40" s="326" t="s">
        <v>1380</v>
      </c>
      <c r="BX40" s="326"/>
      <c r="BY40" s="323"/>
      <c r="BZ40" s="350" t="s">
        <v>1537</v>
      </c>
      <c r="CA40" s="329" t="s">
        <v>184</v>
      </c>
    </row>
    <row r="41" spans="1:109" ht="13" customHeight="1" x14ac:dyDescent="0.15">
      <c r="A41" s="323">
        <v>1482</v>
      </c>
      <c r="B41" s="324">
        <v>42566</v>
      </c>
      <c r="C41" s="325" t="s">
        <v>1186</v>
      </c>
      <c r="D41" s="323" t="s">
        <v>1082</v>
      </c>
      <c r="E41" s="323"/>
      <c r="F41" s="323" t="s">
        <v>1444</v>
      </c>
      <c r="G41" s="324">
        <v>42551</v>
      </c>
      <c r="H41" s="326" t="s">
        <v>126</v>
      </c>
      <c r="I41" s="326" t="s">
        <v>971</v>
      </c>
      <c r="J41" s="326"/>
      <c r="K41" s="323" t="s">
        <v>903</v>
      </c>
      <c r="L41" s="323" t="s">
        <v>1158</v>
      </c>
      <c r="M41" s="321">
        <v>91.927272727272722</v>
      </c>
      <c r="N41" s="321">
        <v>19.809090909090905</v>
      </c>
      <c r="O41" s="323"/>
      <c r="P41" s="323"/>
      <c r="Q41" s="151"/>
      <c r="R41" s="151"/>
      <c r="S41" s="151"/>
      <c r="T41" s="151"/>
      <c r="U41" s="151"/>
      <c r="V41" s="354"/>
      <c r="W41" s="151"/>
      <c r="X41" s="151"/>
      <c r="Y41" s="151"/>
      <c r="Z41" s="151"/>
      <c r="AA41" s="151"/>
      <c r="AB41" s="151"/>
      <c r="AC41" s="151"/>
      <c r="AD41" s="151"/>
      <c r="AE41" s="321">
        <v>13.218181818181817</v>
      </c>
      <c r="AF41" s="151"/>
      <c r="AG41" s="151"/>
      <c r="AH41" s="151"/>
      <c r="AI41" s="151"/>
      <c r="AJ41" s="151"/>
      <c r="AK41" s="151"/>
      <c r="AL41" s="151"/>
      <c r="AM41" s="151"/>
      <c r="AN41" s="151"/>
      <c r="AO41" s="323" t="s">
        <v>1445</v>
      </c>
      <c r="AP41" s="326" t="s">
        <v>971</v>
      </c>
      <c r="AQ41" s="326"/>
      <c r="AR41" s="326"/>
      <c r="AS41" s="327"/>
      <c r="AT41" s="326">
        <v>11.6</v>
      </c>
      <c r="AU41" s="326"/>
      <c r="AV41" s="326"/>
      <c r="AW41" s="326"/>
      <c r="AX41" s="326" t="s">
        <v>997</v>
      </c>
      <c r="AY41" s="323"/>
      <c r="AZ41" s="326">
        <v>0</v>
      </c>
      <c r="BA41" s="326">
        <v>0</v>
      </c>
      <c r="BB41" s="326">
        <v>0</v>
      </c>
      <c r="BC41" s="326">
        <v>0</v>
      </c>
      <c r="BD41" s="326">
        <v>0</v>
      </c>
      <c r="BE41" s="326">
        <v>0</v>
      </c>
      <c r="BF41" s="326">
        <v>0</v>
      </c>
      <c r="BG41" s="326">
        <v>0</v>
      </c>
      <c r="BH41" s="326">
        <v>0</v>
      </c>
      <c r="BI41" s="326">
        <v>0</v>
      </c>
      <c r="BJ41" s="326">
        <v>0</v>
      </c>
      <c r="BK41" s="326">
        <v>0</v>
      </c>
      <c r="BL41" s="326"/>
      <c r="BM41" s="326" t="s">
        <v>971</v>
      </c>
      <c r="BN41" s="326"/>
      <c r="BO41" s="326" t="s">
        <v>971</v>
      </c>
      <c r="BP41" s="356"/>
      <c r="BQ41" s="326"/>
      <c r="BR41" s="326"/>
      <c r="BS41" s="326"/>
      <c r="BT41" s="329"/>
      <c r="BU41" s="329"/>
      <c r="BV41" s="326"/>
      <c r="BW41" s="326" t="s">
        <v>1380</v>
      </c>
      <c r="BX41" s="326"/>
      <c r="BY41" s="323"/>
      <c r="BZ41" s="350" t="s">
        <v>1538</v>
      </c>
      <c r="CA41" s="329" t="s">
        <v>89</v>
      </c>
    </row>
    <row r="42" spans="1:109" ht="13" customHeight="1" x14ac:dyDescent="0.15">
      <c r="A42" s="323">
        <v>10261</v>
      </c>
      <c r="B42" s="324">
        <v>42566</v>
      </c>
      <c r="C42" s="325" t="s">
        <v>1186</v>
      </c>
      <c r="D42" s="323" t="s">
        <v>1082</v>
      </c>
      <c r="E42" s="323"/>
      <c r="F42" s="323" t="s">
        <v>1444</v>
      </c>
      <c r="G42" s="324">
        <v>42551</v>
      </c>
      <c r="H42" s="326" t="s">
        <v>126</v>
      </c>
      <c r="I42" s="326" t="s">
        <v>971</v>
      </c>
      <c r="J42" s="326"/>
      <c r="K42" s="323" t="s">
        <v>904</v>
      </c>
      <c r="L42" s="323" t="s">
        <v>1123</v>
      </c>
      <c r="M42" s="321">
        <v>82</v>
      </c>
      <c r="N42" s="321">
        <v>26.872727272727268</v>
      </c>
      <c r="O42" s="323"/>
      <c r="P42" s="323"/>
      <c r="Q42" s="151"/>
      <c r="R42" s="151"/>
      <c r="S42" s="151"/>
      <c r="T42" s="151"/>
      <c r="U42" s="151"/>
      <c r="V42" s="354"/>
      <c r="W42" s="151"/>
      <c r="X42" s="151"/>
      <c r="Y42" s="151"/>
      <c r="Z42" s="151"/>
      <c r="AA42" s="151"/>
      <c r="AB42" s="151"/>
      <c r="AC42" s="151"/>
      <c r="AD42" s="151"/>
      <c r="AE42" s="321">
        <v>11.045454545454545</v>
      </c>
      <c r="AF42" s="151"/>
      <c r="AG42" s="151"/>
      <c r="AH42" s="151"/>
      <c r="AI42" s="151"/>
      <c r="AJ42" s="151"/>
      <c r="AK42" s="151"/>
      <c r="AL42" s="151"/>
      <c r="AM42" s="151"/>
      <c r="AN42" s="151"/>
      <c r="AO42" s="323" t="s">
        <v>1445</v>
      </c>
      <c r="AP42" s="326" t="s">
        <v>971</v>
      </c>
      <c r="AQ42" s="326"/>
      <c r="AR42" s="326"/>
      <c r="AS42" s="327"/>
      <c r="AT42" s="326">
        <v>10.5</v>
      </c>
      <c r="AU42" s="326"/>
      <c r="AV42" s="326"/>
      <c r="AW42" s="326"/>
      <c r="AX42" s="326" t="s">
        <v>997</v>
      </c>
      <c r="AY42" s="323"/>
      <c r="AZ42" s="326">
        <v>16</v>
      </c>
      <c r="BA42" s="326">
        <v>0</v>
      </c>
      <c r="BB42" s="326">
        <v>0</v>
      </c>
      <c r="BC42" s="326">
        <v>0</v>
      </c>
      <c r="BD42" s="326">
        <v>0</v>
      </c>
      <c r="BE42" s="326">
        <v>0</v>
      </c>
      <c r="BF42" s="326">
        <v>0</v>
      </c>
      <c r="BG42" s="326">
        <v>0</v>
      </c>
      <c r="BH42" s="326">
        <v>0</v>
      </c>
      <c r="BI42" s="326">
        <v>0</v>
      </c>
      <c r="BJ42" s="326">
        <v>0</v>
      </c>
      <c r="BK42" s="326">
        <v>0</v>
      </c>
      <c r="BL42" s="326"/>
      <c r="BM42" s="326" t="s">
        <v>971</v>
      </c>
      <c r="BN42" s="326">
        <v>12</v>
      </c>
      <c r="BO42" s="326" t="s">
        <v>971</v>
      </c>
      <c r="BP42" s="356"/>
      <c r="BQ42" s="326"/>
      <c r="BR42" s="326">
        <v>12</v>
      </c>
      <c r="BS42" s="326"/>
      <c r="BT42" s="329"/>
      <c r="BU42" s="329"/>
      <c r="BV42" s="326"/>
      <c r="BW42" s="326" t="s">
        <v>1380</v>
      </c>
      <c r="BX42" s="326"/>
      <c r="BY42" s="323"/>
      <c r="BZ42" s="331" t="s">
        <v>1539</v>
      </c>
      <c r="CA42" s="329" t="s">
        <v>89</v>
      </c>
    </row>
    <row r="43" spans="1:109" ht="13" customHeight="1" x14ac:dyDescent="0.15">
      <c r="A43" s="323">
        <v>12755</v>
      </c>
      <c r="B43" s="324">
        <v>42566</v>
      </c>
      <c r="C43" s="325" t="s">
        <v>1186</v>
      </c>
      <c r="D43" s="323" t="s">
        <v>1082</v>
      </c>
      <c r="E43" s="323"/>
      <c r="F43" s="323" t="s">
        <v>1444</v>
      </c>
      <c r="G43" s="324">
        <v>42521</v>
      </c>
      <c r="H43" s="326" t="s">
        <v>126</v>
      </c>
      <c r="I43" s="326" t="s">
        <v>971</v>
      </c>
      <c r="J43" s="326"/>
      <c r="K43" s="323" t="s">
        <v>905</v>
      </c>
      <c r="L43" s="323" t="s">
        <v>1396</v>
      </c>
      <c r="M43" s="321">
        <v>77.681818181818173</v>
      </c>
      <c r="N43" s="321">
        <v>18.999999999999996</v>
      </c>
      <c r="O43" s="323"/>
      <c r="P43" s="323"/>
      <c r="Q43" s="151"/>
      <c r="R43" s="151"/>
      <c r="S43" s="151"/>
      <c r="T43" s="151"/>
      <c r="U43" s="151"/>
      <c r="V43" s="354"/>
      <c r="W43" s="151"/>
      <c r="X43" s="151"/>
      <c r="Y43" s="151"/>
      <c r="Z43" s="151"/>
      <c r="AA43" s="151"/>
      <c r="AB43" s="151"/>
      <c r="AC43" s="151"/>
      <c r="AD43" s="151"/>
      <c r="AE43" s="321">
        <v>13.59090909090909</v>
      </c>
      <c r="AF43" s="151"/>
      <c r="AG43" s="151"/>
      <c r="AH43" s="151"/>
      <c r="AI43" s="151"/>
      <c r="AJ43" s="151"/>
      <c r="AK43" s="151"/>
      <c r="AL43" s="151"/>
      <c r="AM43" s="151"/>
      <c r="AN43" s="151"/>
      <c r="AO43" s="323" t="s">
        <v>1445</v>
      </c>
      <c r="AP43" s="326" t="s">
        <v>971</v>
      </c>
      <c r="AQ43" s="326"/>
      <c r="AR43" s="326"/>
      <c r="AS43" s="327"/>
      <c r="AT43" s="326">
        <v>7.5</v>
      </c>
      <c r="AU43" s="326"/>
      <c r="AV43" s="326"/>
      <c r="AW43" s="326"/>
      <c r="AX43" s="326" t="s">
        <v>971</v>
      </c>
      <c r="AY43" s="323"/>
      <c r="AZ43" s="326">
        <v>0</v>
      </c>
      <c r="BA43" s="326">
        <v>0</v>
      </c>
      <c r="BB43" s="326">
        <v>0</v>
      </c>
      <c r="BC43" s="326">
        <v>0</v>
      </c>
      <c r="BD43" s="326">
        <v>0</v>
      </c>
      <c r="BE43" s="326">
        <v>0</v>
      </c>
      <c r="BF43" s="326">
        <v>0</v>
      </c>
      <c r="BG43" s="326">
        <v>0</v>
      </c>
      <c r="BH43" s="326">
        <v>0</v>
      </c>
      <c r="BI43" s="326">
        <v>0</v>
      </c>
      <c r="BJ43" s="326">
        <v>0</v>
      </c>
      <c r="BK43" s="326">
        <v>0</v>
      </c>
      <c r="BL43" s="326"/>
      <c r="BM43" s="326" t="s">
        <v>971</v>
      </c>
      <c r="BN43" s="326"/>
      <c r="BO43" s="326" t="s">
        <v>971</v>
      </c>
      <c r="BP43" s="356"/>
      <c r="BQ43" s="326"/>
      <c r="BR43" s="326"/>
      <c r="BS43" s="326"/>
      <c r="BT43" s="323"/>
      <c r="BU43" s="323"/>
      <c r="BV43" s="326"/>
      <c r="BW43" s="326" t="s">
        <v>1380</v>
      </c>
      <c r="BX43" s="326"/>
      <c r="BY43" s="323"/>
      <c r="BZ43" s="331" t="s">
        <v>1540</v>
      </c>
      <c r="CA43" s="323" t="s">
        <v>89</v>
      </c>
    </row>
    <row r="44" spans="1:109" ht="13" customHeight="1" x14ac:dyDescent="0.15">
      <c r="A44" s="323">
        <v>4372</v>
      </c>
      <c r="B44" s="324">
        <v>42566</v>
      </c>
      <c r="C44" s="325" t="s">
        <v>1186</v>
      </c>
      <c r="D44" s="323" t="s">
        <v>1082</v>
      </c>
      <c r="E44" s="323"/>
      <c r="F44" s="323" t="s">
        <v>1444</v>
      </c>
      <c r="G44" s="324">
        <v>42551</v>
      </c>
      <c r="H44" s="326" t="s">
        <v>126</v>
      </c>
      <c r="I44" s="326" t="s">
        <v>971</v>
      </c>
      <c r="J44" s="326"/>
      <c r="K44" s="323" t="s">
        <v>933</v>
      </c>
      <c r="L44" s="323" t="s">
        <v>1126</v>
      </c>
      <c r="M44" s="321">
        <v>101.56363636363635</v>
      </c>
      <c r="N44" s="321">
        <v>23.872727272727271</v>
      </c>
      <c r="O44" s="323"/>
      <c r="P44" s="323"/>
      <c r="Q44" s="151"/>
      <c r="R44" s="151"/>
      <c r="S44" s="151"/>
      <c r="T44" s="151"/>
      <c r="U44" s="151"/>
      <c r="V44" s="354"/>
      <c r="W44" s="151"/>
      <c r="X44" s="151"/>
      <c r="Y44" s="151"/>
      <c r="Z44" s="151"/>
      <c r="AA44" s="151"/>
      <c r="AB44" s="151"/>
      <c r="AC44" s="151"/>
      <c r="AD44" s="151"/>
      <c r="AE44" s="321">
        <v>14.318181818181817</v>
      </c>
      <c r="AF44" s="151"/>
      <c r="AG44" s="151"/>
      <c r="AH44" s="151"/>
      <c r="AI44" s="151"/>
      <c r="AJ44" s="151"/>
      <c r="AK44" s="151"/>
      <c r="AL44" s="151"/>
      <c r="AM44" s="151"/>
      <c r="AN44" s="151"/>
      <c r="AO44" s="323" t="s">
        <v>1445</v>
      </c>
      <c r="AP44" s="326" t="s">
        <v>971</v>
      </c>
      <c r="AQ44" s="326"/>
      <c r="AR44" s="326"/>
      <c r="AS44" s="327"/>
      <c r="AT44" s="326">
        <v>7</v>
      </c>
      <c r="AU44" s="326"/>
      <c r="AV44" s="326"/>
      <c r="AW44" s="326"/>
      <c r="AX44" s="326" t="s">
        <v>971</v>
      </c>
      <c r="AY44" s="323"/>
      <c r="AZ44" s="326">
        <v>0</v>
      </c>
      <c r="BA44" s="326">
        <v>0</v>
      </c>
      <c r="BB44" s="326">
        <v>0</v>
      </c>
      <c r="BC44" s="326">
        <v>0</v>
      </c>
      <c r="BD44" s="326">
        <v>0</v>
      </c>
      <c r="BE44" s="326">
        <v>0</v>
      </c>
      <c r="BF44" s="326">
        <v>0</v>
      </c>
      <c r="BG44" s="326">
        <v>0</v>
      </c>
      <c r="BH44" s="326">
        <v>0</v>
      </c>
      <c r="BI44" s="326">
        <v>0</v>
      </c>
      <c r="BJ44" s="326">
        <v>0</v>
      </c>
      <c r="BK44" s="326">
        <v>0</v>
      </c>
      <c r="BL44" s="326"/>
      <c r="BM44" s="326" t="s">
        <v>971</v>
      </c>
      <c r="BN44" s="326"/>
      <c r="BO44" s="326" t="s">
        <v>971</v>
      </c>
      <c r="BP44" s="356"/>
      <c r="BQ44" s="326"/>
      <c r="BR44" s="326"/>
      <c r="BS44" s="326"/>
      <c r="BT44" s="329"/>
      <c r="BU44" s="329"/>
      <c r="BV44" s="326"/>
      <c r="BW44" s="326" t="s">
        <v>1380</v>
      </c>
      <c r="BX44" s="326"/>
      <c r="BY44" s="329"/>
      <c r="BZ44" s="331" t="s">
        <v>1541</v>
      </c>
      <c r="CA44" s="323" t="s">
        <v>89</v>
      </c>
    </row>
    <row r="45" spans="1:109" ht="13" customHeight="1" x14ac:dyDescent="0.15">
      <c r="A45" s="323">
        <v>10522</v>
      </c>
      <c r="B45" s="324">
        <v>42566</v>
      </c>
      <c r="C45" s="325" t="s">
        <v>1186</v>
      </c>
      <c r="D45" s="323" t="s">
        <v>1082</v>
      </c>
      <c r="E45" s="323"/>
      <c r="F45" s="323" t="s">
        <v>1444</v>
      </c>
      <c r="G45" s="333">
        <v>42551</v>
      </c>
      <c r="H45" s="326" t="s">
        <v>126</v>
      </c>
      <c r="I45" s="326" t="s">
        <v>971</v>
      </c>
      <c r="J45" s="326"/>
      <c r="K45" s="323" t="s">
        <v>934</v>
      </c>
      <c r="L45" s="323" t="s">
        <v>1128</v>
      </c>
      <c r="M45" s="321">
        <v>78.272727272727266</v>
      </c>
      <c r="N45" s="321">
        <v>26.75454545454545</v>
      </c>
      <c r="O45" s="323"/>
      <c r="P45" s="323"/>
      <c r="Q45" s="151"/>
      <c r="R45" s="151"/>
      <c r="S45" s="151"/>
      <c r="T45" s="151"/>
      <c r="U45" s="151"/>
      <c r="V45" s="354"/>
      <c r="W45" s="151"/>
      <c r="X45" s="151"/>
      <c r="Y45" s="151"/>
      <c r="Z45" s="151"/>
      <c r="AA45" s="151"/>
      <c r="AB45" s="151"/>
      <c r="AC45" s="151"/>
      <c r="AD45" s="151"/>
      <c r="AE45" s="321">
        <v>13.509090909090908</v>
      </c>
      <c r="AF45" s="151"/>
      <c r="AG45" s="151"/>
      <c r="AH45" s="151"/>
      <c r="AI45" s="151"/>
      <c r="AJ45" s="151"/>
      <c r="AK45" s="151"/>
      <c r="AL45" s="151"/>
      <c r="AM45" s="151"/>
      <c r="AN45" s="151"/>
      <c r="AO45" s="323" t="s">
        <v>1445</v>
      </c>
      <c r="AP45" s="326" t="s">
        <v>971</v>
      </c>
      <c r="AQ45" s="326"/>
      <c r="AR45" s="326"/>
      <c r="AS45" s="327"/>
      <c r="AT45" s="326">
        <v>7</v>
      </c>
      <c r="AU45" s="326"/>
      <c r="AV45" s="326"/>
      <c r="AW45" s="326"/>
      <c r="AX45" s="326" t="s">
        <v>997</v>
      </c>
      <c r="AY45" s="323"/>
      <c r="AZ45" s="326">
        <v>14</v>
      </c>
      <c r="BA45" s="326">
        <v>0</v>
      </c>
      <c r="BB45" s="326">
        <v>0</v>
      </c>
      <c r="BC45" s="326">
        <v>0</v>
      </c>
      <c r="BD45" s="326">
        <v>0</v>
      </c>
      <c r="BE45" s="326">
        <v>0</v>
      </c>
      <c r="BF45" s="326">
        <v>0</v>
      </c>
      <c r="BG45" s="326">
        <v>0</v>
      </c>
      <c r="BH45" s="326">
        <v>0</v>
      </c>
      <c r="BI45" s="326">
        <v>0</v>
      </c>
      <c r="BJ45" s="326">
        <v>0</v>
      </c>
      <c r="BK45" s="326">
        <v>0</v>
      </c>
      <c r="BL45" s="326"/>
      <c r="BM45" s="326" t="s">
        <v>971</v>
      </c>
      <c r="BN45" s="326">
        <v>12</v>
      </c>
      <c r="BO45" s="326" t="s">
        <v>971</v>
      </c>
      <c r="BP45" s="356"/>
      <c r="BQ45" s="326"/>
      <c r="BR45" s="326"/>
      <c r="BS45" s="326"/>
      <c r="BT45" s="329"/>
      <c r="BU45" s="329"/>
      <c r="BV45" s="326"/>
      <c r="BW45" s="326" t="s">
        <v>1380</v>
      </c>
      <c r="BX45" s="326"/>
      <c r="BY45" s="323"/>
      <c r="BZ45" s="343" t="s">
        <v>1542</v>
      </c>
      <c r="CA45" s="323" t="s">
        <v>89</v>
      </c>
    </row>
    <row r="46" spans="1:109" ht="13" customHeight="1" x14ac:dyDescent="0.15">
      <c r="A46" s="323">
        <v>13085</v>
      </c>
      <c r="B46" s="324">
        <v>42566</v>
      </c>
      <c r="C46" s="325" t="s">
        <v>1186</v>
      </c>
      <c r="D46" s="323" t="s">
        <v>1082</v>
      </c>
      <c r="E46" s="323"/>
      <c r="F46" s="323" t="s">
        <v>1444</v>
      </c>
      <c r="G46" s="333">
        <v>42551</v>
      </c>
      <c r="H46" s="326" t="s">
        <v>126</v>
      </c>
      <c r="I46" s="326" t="s">
        <v>971</v>
      </c>
      <c r="J46" s="326"/>
      <c r="K46" s="323" t="s">
        <v>738</v>
      </c>
      <c r="L46" s="323" t="s">
        <v>1400</v>
      </c>
      <c r="M46" s="321">
        <v>71.281818181818167</v>
      </c>
      <c r="N46" s="321">
        <v>22.627272727272725</v>
      </c>
      <c r="O46" s="323"/>
      <c r="P46" s="323"/>
      <c r="Q46" s="151"/>
      <c r="R46" s="151"/>
      <c r="S46" s="151"/>
      <c r="T46" s="151"/>
      <c r="U46" s="151"/>
      <c r="V46" s="354"/>
      <c r="W46" s="151"/>
      <c r="X46" s="151"/>
      <c r="Y46" s="151"/>
      <c r="Z46" s="151"/>
      <c r="AA46" s="151"/>
      <c r="AB46" s="151"/>
      <c r="AC46" s="151"/>
      <c r="AD46" s="151"/>
      <c r="AE46" s="321">
        <v>11.69090909090909</v>
      </c>
      <c r="AF46" s="151"/>
      <c r="AG46" s="151"/>
      <c r="AH46" s="151"/>
      <c r="AI46" s="151"/>
      <c r="AJ46" s="151"/>
      <c r="AK46" s="151"/>
      <c r="AL46" s="151"/>
      <c r="AM46" s="151"/>
      <c r="AN46" s="151"/>
      <c r="AO46" s="323" t="s">
        <v>1445</v>
      </c>
      <c r="AP46" s="326" t="s">
        <v>971</v>
      </c>
      <c r="AQ46" s="326"/>
      <c r="AR46" s="326"/>
      <c r="AS46" s="327"/>
      <c r="AT46" s="326">
        <v>9.5</v>
      </c>
      <c r="AU46" s="326"/>
      <c r="AV46" s="326"/>
      <c r="AW46" s="326"/>
      <c r="AX46" s="326" t="s">
        <v>997</v>
      </c>
      <c r="AY46" s="323"/>
      <c r="AZ46" s="326">
        <v>0</v>
      </c>
      <c r="BA46" s="326">
        <v>0</v>
      </c>
      <c r="BB46" s="326">
        <v>0</v>
      </c>
      <c r="BC46" s="326">
        <v>0</v>
      </c>
      <c r="BD46" s="326">
        <v>0</v>
      </c>
      <c r="BE46" s="326">
        <v>0</v>
      </c>
      <c r="BF46" s="326">
        <v>0</v>
      </c>
      <c r="BG46" s="326">
        <v>0</v>
      </c>
      <c r="BH46" s="326">
        <v>0</v>
      </c>
      <c r="BI46" s="326">
        <v>0</v>
      </c>
      <c r="BJ46" s="326">
        <v>0</v>
      </c>
      <c r="BK46" s="326">
        <v>0</v>
      </c>
      <c r="BL46" s="326"/>
      <c r="BM46" s="326" t="s">
        <v>971</v>
      </c>
      <c r="BN46" s="326">
        <v>12</v>
      </c>
      <c r="BO46" s="326" t="s">
        <v>971</v>
      </c>
      <c r="BP46" s="356"/>
      <c r="BQ46" s="326"/>
      <c r="BR46" s="326"/>
      <c r="BS46" s="326"/>
      <c r="BT46" s="329"/>
      <c r="BU46" s="329"/>
      <c r="BV46" s="326"/>
      <c r="BW46" s="326" t="s">
        <v>1380</v>
      </c>
      <c r="BX46" s="326"/>
      <c r="BY46" s="323"/>
      <c r="BZ46" s="331" t="s">
        <v>1543</v>
      </c>
      <c r="CA46" s="329" t="s">
        <v>89</v>
      </c>
    </row>
    <row r="47" spans="1:109" ht="13" customHeight="1" x14ac:dyDescent="0.15">
      <c r="A47" s="323">
        <v>10666</v>
      </c>
      <c r="B47" s="324">
        <v>42566</v>
      </c>
      <c r="C47" s="325" t="s">
        <v>1186</v>
      </c>
      <c r="D47" s="323" t="s">
        <v>1082</v>
      </c>
      <c r="E47" s="323"/>
      <c r="F47" s="323" t="s">
        <v>1444</v>
      </c>
      <c r="G47" s="324">
        <v>42551</v>
      </c>
      <c r="H47" s="326" t="s">
        <v>126</v>
      </c>
      <c r="I47" s="326" t="s">
        <v>971</v>
      </c>
      <c r="J47" s="326"/>
      <c r="K47" s="323" t="s">
        <v>614</v>
      </c>
      <c r="L47" s="323" t="s">
        <v>1137</v>
      </c>
      <c r="M47" s="321">
        <v>107.12727272727273</v>
      </c>
      <c r="N47" s="321">
        <v>19.909090909090907</v>
      </c>
      <c r="O47" s="323"/>
      <c r="P47" s="323"/>
      <c r="Q47" s="151"/>
      <c r="R47" s="151"/>
      <c r="S47" s="151"/>
      <c r="T47" s="151"/>
      <c r="U47" s="151"/>
      <c r="V47" s="354"/>
      <c r="W47" s="151"/>
      <c r="X47" s="151"/>
      <c r="Y47" s="151"/>
      <c r="Z47" s="151"/>
      <c r="AA47" s="151"/>
      <c r="AB47" s="151"/>
      <c r="AC47" s="151"/>
      <c r="AD47" s="151"/>
      <c r="AE47" s="321">
        <v>9.918181818181818</v>
      </c>
      <c r="AF47" s="151"/>
      <c r="AG47" s="151"/>
      <c r="AH47" s="151"/>
      <c r="AI47" s="151"/>
      <c r="AJ47" s="151"/>
      <c r="AK47" s="151"/>
      <c r="AL47" s="151"/>
      <c r="AM47" s="151"/>
      <c r="AN47" s="151"/>
      <c r="AO47" s="323" t="s">
        <v>1445</v>
      </c>
      <c r="AP47" s="326" t="s">
        <v>971</v>
      </c>
      <c r="AQ47" s="326"/>
      <c r="AR47" s="326"/>
      <c r="AS47" s="327"/>
      <c r="AT47" s="326">
        <v>7</v>
      </c>
      <c r="AU47" s="326"/>
      <c r="AV47" s="326"/>
      <c r="AW47" s="326"/>
      <c r="AX47" s="326" t="s">
        <v>997</v>
      </c>
      <c r="AY47" s="323"/>
      <c r="AZ47" s="326">
        <v>0</v>
      </c>
      <c r="BA47" s="326">
        <v>0</v>
      </c>
      <c r="BB47" s="326">
        <v>6</v>
      </c>
      <c r="BC47" s="326">
        <v>0</v>
      </c>
      <c r="BD47" s="326">
        <v>0</v>
      </c>
      <c r="BE47" s="326">
        <v>0</v>
      </c>
      <c r="BF47" s="326">
        <v>0</v>
      </c>
      <c r="BG47" s="326">
        <v>0</v>
      </c>
      <c r="BH47" s="326">
        <v>0</v>
      </c>
      <c r="BI47" s="326">
        <v>0</v>
      </c>
      <c r="BJ47" s="326">
        <v>0</v>
      </c>
      <c r="BK47" s="326">
        <v>0</v>
      </c>
      <c r="BL47" s="326"/>
      <c r="BM47" s="326" t="s">
        <v>971</v>
      </c>
      <c r="BN47" s="326"/>
      <c r="BO47" s="326" t="s">
        <v>971</v>
      </c>
      <c r="BP47" s="356"/>
      <c r="BQ47" s="326"/>
      <c r="BR47" s="326"/>
      <c r="BS47" s="326"/>
      <c r="BT47" s="329"/>
      <c r="BU47" s="329"/>
      <c r="BV47" s="326"/>
      <c r="BW47" s="326" t="s">
        <v>1380</v>
      </c>
      <c r="BX47" s="326">
        <v>1</v>
      </c>
      <c r="BY47" s="323" t="s">
        <v>1141</v>
      </c>
      <c r="BZ47" s="342" t="s">
        <v>1510</v>
      </c>
      <c r="CA47" s="323" t="s">
        <v>89</v>
      </c>
    </row>
    <row r="48" spans="1:109" ht="13" customHeight="1" x14ac:dyDescent="0.15">
      <c r="A48" s="323">
        <v>1388</v>
      </c>
      <c r="B48" s="324">
        <v>42566</v>
      </c>
      <c r="C48" s="325" t="s">
        <v>1186</v>
      </c>
      <c r="D48" s="323" t="s">
        <v>1082</v>
      </c>
      <c r="E48" s="323"/>
      <c r="F48" s="323" t="s">
        <v>1444</v>
      </c>
      <c r="G48" s="333">
        <v>42551</v>
      </c>
      <c r="H48" s="326" t="s">
        <v>126</v>
      </c>
      <c r="I48" s="326" t="s">
        <v>971</v>
      </c>
      <c r="J48" s="326"/>
      <c r="K48" s="323" t="s">
        <v>291</v>
      </c>
      <c r="L48" s="323" t="s">
        <v>1403</v>
      </c>
      <c r="M48" s="321">
        <v>80.099999999999994</v>
      </c>
      <c r="N48" s="321">
        <v>23.272727272727273</v>
      </c>
      <c r="O48" s="323" t="s">
        <v>992</v>
      </c>
      <c r="P48" s="323">
        <v>1300</v>
      </c>
      <c r="Q48" s="321">
        <v>22.027272727272727</v>
      </c>
      <c r="R48" s="151"/>
      <c r="S48" s="151"/>
      <c r="T48" s="151"/>
      <c r="U48" s="151"/>
      <c r="V48" s="354"/>
      <c r="W48" s="151"/>
      <c r="X48" s="151"/>
      <c r="Y48" s="151"/>
      <c r="Z48" s="151"/>
      <c r="AA48" s="151"/>
      <c r="AB48" s="151"/>
      <c r="AC48" s="151"/>
      <c r="AD48" s="151"/>
      <c r="AE48" s="321">
        <v>13.745454545454544</v>
      </c>
      <c r="AF48" s="151"/>
      <c r="AG48" s="151"/>
      <c r="AH48" s="151"/>
      <c r="AI48" s="151"/>
      <c r="AJ48" s="151"/>
      <c r="AK48" s="151"/>
      <c r="AL48" s="151"/>
      <c r="AM48" s="151"/>
      <c r="AN48" s="151"/>
      <c r="AO48" s="323" t="s">
        <v>1445</v>
      </c>
      <c r="AP48" s="326" t="s">
        <v>971</v>
      </c>
      <c r="AQ48" s="326"/>
      <c r="AR48" s="326"/>
      <c r="AS48" s="327"/>
      <c r="AT48" s="326">
        <v>10.199999999999999</v>
      </c>
      <c r="AU48" s="326"/>
      <c r="AV48" s="326"/>
      <c r="AW48" s="326"/>
      <c r="AX48" s="326" t="s">
        <v>997</v>
      </c>
      <c r="AY48" s="323"/>
      <c r="AZ48" s="326">
        <v>0</v>
      </c>
      <c r="BA48" s="326">
        <v>0</v>
      </c>
      <c r="BB48" s="326">
        <v>0</v>
      </c>
      <c r="BC48" s="326">
        <v>0</v>
      </c>
      <c r="BD48" s="326">
        <v>0</v>
      </c>
      <c r="BE48" s="326">
        <v>0</v>
      </c>
      <c r="BF48" s="326">
        <v>0</v>
      </c>
      <c r="BG48" s="326">
        <v>0</v>
      </c>
      <c r="BH48" s="326">
        <v>0</v>
      </c>
      <c r="BI48" s="326">
        <v>0</v>
      </c>
      <c r="BJ48" s="326">
        <v>0</v>
      </c>
      <c r="BK48" s="326">
        <v>0</v>
      </c>
      <c r="BL48" s="326"/>
      <c r="BM48" s="326" t="s">
        <v>971</v>
      </c>
      <c r="BN48" s="326"/>
      <c r="BO48" s="326" t="s">
        <v>971</v>
      </c>
      <c r="BP48" s="356"/>
      <c r="BQ48" s="326"/>
      <c r="BR48" s="326"/>
      <c r="BS48" s="326"/>
      <c r="BT48" s="329"/>
      <c r="BU48" s="329"/>
      <c r="BV48" s="326"/>
      <c r="BW48" s="326" t="s">
        <v>1380</v>
      </c>
      <c r="BX48" s="326"/>
      <c r="BY48" s="323" t="s">
        <v>1404</v>
      </c>
      <c r="BZ48" s="331" t="s">
        <v>1544</v>
      </c>
      <c r="CA48" s="323" t="s">
        <v>89</v>
      </c>
      <c r="CB48" s="161"/>
      <c r="CC48" s="161"/>
      <c r="CD48" s="161"/>
      <c r="CE48" s="161"/>
      <c r="CF48" s="161"/>
      <c r="CG48" s="161"/>
      <c r="CH48" s="161"/>
      <c r="CI48" s="161"/>
      <c r="CJ48" s="161"/>
      <c r="CK48" s="161"/>
      <c r="CL48" s="161"/>
      <c r="CM48" s="161"/>
      <c r="CN48" s="161"/>
      <c r="CO48" s="161"/>
      <c r="CP48" s="161"/>
      <c r="CQ48" s="161"/>
      <c r="CR48" s="161"/>
      <c r="CS48" s="161"/>
      <c r="CT48" s="161"/>
      <c r="CU48" s="161"/>
      <c r="CV48" s="161"/>
      <c r="CW48" s="161"/>
      <c r="CX48" s="161"/>
      <c r="CY48" s="161"/>
      <c r="CZ48" s="161"/>
      <c r="DA48" s="161"/>
      <c r="DB48" s="161"/>
      <c r="DC48" s="161"/>
      <c r="DD48" s="161"/>
      <c r="DE48" s="161"/>
    </row>
    <row r="49" spans="1:79" ht="13" customHeight="1" x14ac:dyDescent="0.15">
      <c r="A49" s="323">
        <v>13109</v>
      </c>
      <c r="B49" s="324">
        <v>42568</v>
      </c>
      <c r="C49" s="325" t="s">
        <v>1186</v>
      </c>
      <c r="D49" s="323" t="s">
        <v>1082</v>
      </c>
      <c r="E49" s="323"/>
      <c r="F49" s="323" t="s">
        <v>1444</v>
      </c>
      <c r="G49" s="324">
        <v>42551</v>
      </c>
      <c r="H49" s="326" t="s">
        <v>126</v>
      </c>
      <c r="I49" s="326" t="s">
        <v>971</v>
      </c>
      <c r="J49" s="326"/>
      <c r="K49" s="323" t="s">
        <v>935</v>
      </c>
      <c r="L49" s="323" t="s">
        <v>1406</v>
      </c>
      <c r="M49" s="321">
        <v>90.090909090909079</v>
      </c>
      <c r="N49" s="321">
        <v>26.009090909090908</v>
      </c>
      <c r="O49" s="323"/>
      <c r="P49" s="323"/>
      <c r="Q49" s="151"/>
      <c r="R49" s="151"/>
      <c r="S49" s="151"/>
      <c r="T49" s="151"/>
      <c r="U49" s="151"/>
      <c r="V49" s="354"/>
      <c r="W49" s="151"/>
      <c r="X49" s="151"/>
      <c r="Y49" s="151"/>
      <c r="Z49" s="151"/>
      <c r="AA49" s="151"/>
      <c r="AB49" s="151"/>
      <c r="AC49" s="151"/>
      <c r="AD49" s="151"/>
      <c r="AE49" s="321">
        <v>13.127272727272725</v>
      </c>
      <c r="AF49" s="151"/>
      <c r="AG49" s="151"/>
      <c r="AH49" s="151"/>
      <c r="AI49" s="151"/>
      <c r="AJ49" s="151"/>
      <c r="AK49" s="151"/>
      <c r="AL49" s="151"/>
      <c r="AM49" s="151"/>
      <c r="AN49" s="151"/>
      <c r="AO49" s="323" t="s">
        <v>1445</v>
      </c>
      <c r="AP49" s="326" t="s">
        <v>971</v>
      </c>
      <c r="AQ49" s="326"/>
      <c r="AR49" s="326"/>
      <c r="AS49" s="327"/>
      <c r="AT49" s="326">
        <v>8</v>
      </c>
      <c r="AU49" s="326"/>
      <c r="AV49" s="326"/>
      <c r="AW49" s="326"/>
      <c r="AX49" s="326" t="s">
        <v>971</v>
      </c>
      <c r="AY49" s="323"/>
      <c r="AZ49" s="326">
        <v>0</v>
      </c>
      <c r="BA49" s="326">
        <v>20</v>
      </c>
      <c r="BB49" s="326">
        <v>0</v>
      </c>
      <c r="BC49" s="326">
        <v>0</v>
      </c>
      <c r="BD49" s="326">
        <v>0</v>
      </c>
      <c r="BE49" s="326">
        <v>0</v>
      </c>
      <c r="BF49" s="326">
        <v>0</v>
      </c>
      <c r="BG49" s="326">
        <v>0</v>
      </c>
      <c r="BH49" s="326">
        <v>0</v>
      </c>
      <c r="BI49" s="326">
        <v>0</v>
      </c>
      <c r="BJ49" s="326">
        <v>0</v>
      </c>
      <c r="BK49" s="326">
        <v>0</v>
      </c>
      <c r="BL49" s="326"/>
      <c r="BM49" s="326" t="s">
        <v>971</v>
      </c>
      <c r="BN49" s="326"/>
      <c r="BO49" s="326" t="s">
        <v>971</v>
      </c>
      <c r="BP49" s="356"/>
      <c r="BQ49" s="326"/>
      <c r="BR49" s="326"/>
      <c r="BS49" s="326"/>
      <c r="BT49" s="323"/>
      <c r="BU49" s="323"/>
      <c r="BV49" s="326"/>
      <c r="BW49" s="326" t="s">
        <v>1380</v>
      </c>
      <c r="BX49" s="326"/>
      <c r="BY49" s="323"/>
      <c r="BZ49" s="331" t="s">
        <v>1545</v>
      </c>
      <c r="CA49" s="323" t="s">
        <v>89</v>
      </c>
    </row>
    <row r="50" spans="1:79" ht="13" customHeight="1" x14ac:dyDescent="0.15">
      <c r="A50" s="323">
        <v>10369</v>
      </c>
      <c r="B50" s="324">
        <v>42566</v>
      </c>
      <c r="C50" s="325" t="s">
        <v>1186</v>
      </c>
      <c r="D50" s="323" t="s">
        <v>1082</v>
      </c>
      <c r="E50" s="323"/>
      <c r="F50" s="323" t="s">
        <v>1444</v>
      </c>
      <c r="G50" s="324">
        <v>42551</v>
      </c>
      <c r="H50" s="326" t="s">
        <v>126</v>
      </c>
      <c r="I50" s="326" t="s">
        <v>971</v>
      </c>
      <c r="J50" s="326"/>
      <c r="K50" s="323" t="s">
        <v>168</v>
      </c>
      <c r="L50" s="323" t="s">
        <v>1152</v>
      </c>
      <c r="M50" s="321">
        <v>104</v>
      </c>
      <c r="N50" s="321">
        <v>24.66363636363636</v>
      </c>
      <c r="O50" s="323" t="s">
        <v>992</v>
      </c>
      <c r="P50" s="323">
        <v>1350</v>
      </c>
      <c r="Q50" s="321">
        <v>27.972727272727269</v>
      </c>
      <c r="R50" s="151"/>
      <c r="S50" s="151"/>
      <c r="T50" s="151"/>
      <c r="U50" s="151"/>
      <c r="V50" s="354"/>
      <c r="W50" s="151"/>
      <c r="X50" s="151"/>
      <c r="Y50" s="151"/>
      <c r="Z50" s="151"/>
      <c r="AA50" s="151"/>
      <c r="AB50" s="151"/>
      <c r="AC50" s="151"/>
      <c r="AD50" s="151"/>
      <c r="AE50" s="321">
        <v>12.08181818181818</v>
      </c>
      <c r="AF50" s="151"/>
      <c r="AG50" s="151"/>
      <c r="AH50" s="151"/>
      <c r="AI50" s="151"/>
      <c r="AJ50" s="151"/>
      <c r="AK50" s="151"/>
      <c r="AL50" s="151"/>
      <c r="AM50" s="151"/>
      <c r="AN50" s="151"/>
      <c r="AO50" s="323" t="s">
        <v>1445</v>
      </c>
      <c r="AP50" s="326" t="s">
        <v>971</v>
      </c>
      <c r="AQ50" s="326"/>
      <c r="AR50" s="326"/>
      <c r="AS50" s="327"/>
      <c r="AT50" s="326">
        <v>6</v>
      </c>
      <c r="AU50" s="326"/>
      <c r="AV50" s="326"/>
      <c r="AW50" s="326"/>
      <c r="AX50" s="326" t="s">
        <v>971</v>
      </c>
      <c r="AY50" s="323"/>
      <c r="AZ50" s="326">
        <v>13</v>
      </c>
      <c r="BA50" s="326">
        <v>0</v>
      </c>
      <c r="BB50" s="326">
        <v>0</v>
      </c>
      <c r="BC50" s="326">
        <v>0</v>
      </c>
      <c r="BD50" s="326">
        <v>0</v>
      </c>
      <c r="BE50" s="326">
        <v>0</v>
      </c>
      <c r="BF50" s="326">
        <v>0</v>
      </c>
      <c r="BG50" s="326">
        <v>0</v>
      </c>
      <c r="BH50" s="326">
        <v>0</v>
      </c>
      <c r="BI50" s="326">
        <v>0</v>
      </c>
      <c r="BJ50" s="326">
        <v>0</v>
      </c>
      <c r="BK50" s="326">
        <v>0</v>
      </c>
      <c r="BL50" s="326"/>
      <c r="BM50" s="326" t="s">
        <v>971</v>
      </c>
      <c r="BN50" s="326"/>
      <c r="BO50" s="326" t="s">
        <v>971</v>
      </c>
      <c r="BP50" s="356"/>
      <c r="BQ50" s="326"/>
      <c r="BR50" s="326"/>
      <c r="BS50" s="326"/>
      <c r="BT50" s="323"/>
      <c r="BU50" s="323"/>
      <c r="BV50" s="326"/>
      <c r="BW50" s="326" t="s">
        <v>1380</v>
      </c>
      <c r="BX50" s="326">
        <v>1</v>
      </c>
      <c r="BY50" s="323"/>
      <c r="BZ50" s="331" t="s">
        <v>1546</v>
      </c>
      <c r="CA50" s="323" t="s">
        <v>89</v>
      </c>
    </row>
    <row r="51" spans="1:79" ht="13" customHeight="1" x14ac:dyDescent="0.15">
      <c r="A51" s="323">
        <v>12971</v>
      </c>
      <c r="B51" s="332">
        <v>42566</v>
      </c>
      <c r="C51" s="325" t="s">
        <v>1186</v>
      </c>
      <c r="D51" s="323" t="s">
        <v>1082</v>
      </c>
      <c r="E51" s="323"/>
      <c r="F51" s="323" t="s">
        <v>1444</v>
      </c>
      <c r="G51" s="324">
        <v>42551</v>
      </c>
      <c r="H51" s="326" t="s">
        <v>126</v>
      </c>
      <c r="I51" s="326" t="s">
        <v>971</v>
      </c>
      <c r="J51" s="326"/>
      <c r="K51" s="323" t="s">
        <v>994</v>
      </c>
      <c r="L51" s="323" t="s">
        <v>1409</v>
      </c>
      <c r="M51" s="321">
        <v>79.2</v>
      </c>
      <c r="N51" s="321">
        <v>22.572727272727271</v>
      </c>
      <c r="O51" s="323"/>
      <c r="P51" s="323"/>
      <c r="Q51" s="151"/>
      <c r="R51" s="151"/>
      <c r="S51" s="151"/>
      <c r="T51" s="151"/>
      <c r="U51" s="151"/>
      <c r="V51" s="354"/>
      <c r="W51" s="151"/>
      <c r="X51" s="151"/>
      <c r="Y51" s="151"/>
      <c r="Z51" s="151"/>
      <c r="AA51" s="151"/>
      <c r="AB51" s="151"/>
      <c r="AC51" s="151"/>
      <c r="AD51" s="151"/>
      <c r="AE51" s="321">
        <v>12.327272727272726</v>
      </c>
      <c r="AF51" s="151"/>
      <c r="AG51" s="151"/>
      <c r="AH51" s="151"/>
      <c r="AI51" s="151"/>
      <c r="AJ51" s="151"/>
      <c r="AK51" s="151"/>
      <c r="AL51" s="151"/>
      <c r="AM51" s="151"/>
      <c r="AN51" s="151"/>
      <c r="AO51" s="323" t="s">
        <v>1445</v>
      </c>
      <c r="AP51" s="326" t="s">
        <v>971</v>
      </c>
      <c r="AQ51" s="326"/>
      <c r="AR51" s="326"/>
      <c r="AS51" s="327"/>
      <c r="AT51" s="326">
        <v>11</v>
      </c>
      <c r="AU51" s="326"/>
      <c r="AV51" s="326"/>
      <c r="AW51" s="326"/>
      <c r="AX51" s="326" t="s">
        <v>971</v>
      </c>
      <c r="AY51" s="323"/>
      <c r="AZ51" s="326">
        <v>0</v>
      </c>
      <c r="BA51" s="326">
        <v>0</v>
      </c>
      <c r="BB51" s="326">
        <v>0</v>
      </c>
      <c r="BC51" s="326">
        <v>0</v>
      </c>
      <c r="BD51" s="326">
        <v>0</v>
      </c>
      <c r="BE51" s="326">
        <v>0</v>
      </c>
      <c r="BF51" s="326">
        <v>0</v>
      </c>
      <c r="BG51" s="326">
        <v>0</v>
      </c>
      <c r="BH51" s="326">
        <v>0</v>
      </c>
      <c r="BI51" s="326">
        <v>0</v>
      </c>
      <c r="BJ51" s="326">
        <v>0</v>
      </c>
      <c r="BK51" s="326">
        <v>0</v>
      </c>
      <c r="BL51" s="326"/>
      <c r="BM51" s="326" t="s">
        <v>971</v>
      </c>
      <c r="BN51" s="326"/>
      <c r="BO51" s="326" t="s">
        <v>971</v>
      </c>
      <c r="BP51" s="356"/>
      <c r="BQ51" s="326"/>
      <c r="BR51" s="326"/>
      <c r="BS51" s="326"/>
      <c r="BT51" s="323"/>
      <c r="BU51" s="323"/>
      <c r="BV51" s="326"/>
      <c r="BW51" s="326" t="s">
        <v>1380</v>
      </c>
      <c r="BX51" s="326">
        <v>1</v>
      </c>
      <c r="BY51" s="323"/>
      <c r="BZ51" s="350" t="s">
        <v>1547</v>
      </c>
      <c r="CA51" s="329" t="s">
        <v>89</v>
      </c>
    </row>
    <row r="52" spans="1:79" ht="13" customHeight="1" x14ac:dyDescent="0.15">
      <c r="A52" s="323">
        <v>9917</v>
      </c>
      <c r="B52" s="324">
        <v>42566</v>
      </c>
      <c r="C52" s="325" t="s">
        <v>1186</v>
      </c>
      <c r="D52" s="323" t="s">
        <v>1082</v>
      </c>
      <c r="E52" s="323"/>
      <c r="F52" s="323" t="s">
        <v>1444</v>
      </c>
      <c r="G52" s="324">
        <v>42185</v>
      </c>
      <c r="H52" s="326" t="s">
        <v>126</v>
      </c>
      <c r="I52" s="326" t="s">
        <v>971</v>
      </c>
      <c r="J52" s="326"/>
      <c r="K52" s="323" t="s">
        <v>1161</v>
      </c>
      <c r="L52" s="323" t="s">
        <v>1158</v>
      </c>
      <c r="M52" s="321">
        <v>75.563636363636363</v>
      </c>
      <c r="N52" s="321">
        <v>25.809090909090909</v>
      </c>
      <c r="O52" s="323"/>
      <c r="P52" s="323"/>
      <c r="Q52" s="151"/>
      <c r="R52" s="151"/>
      <c r="S52" s="151"/>
      <c r="T52" s="151"/>
      <c r="U52" s="151"/>
      <c r="V52" s="354"/>
      <c r="W52" s="151"/>
      <c r="X52" s="151"/>
      <c r="Y52" s="151"/>
      <c r="Z52" s="151"/>
      <c r="AA52" s="151"/>
      <c r="AB52" s="151"/>
      <c r="AC52" s="151"/>
      <c r="AD52" s="151"/>
      <c r="AE52" s="321">
        <v>19.27272727272727</v>
      </c>
      <c r="AF52" s="151"/>
      <c r="AG52" s="151"/>
      <c r="AH52" s="151"/>
      <c r="AI52" s="151"/>
      <c r="AJ52" s="151"/>
      <c r="AK52" s="151"/>
      <c r="AL52" s="151"/>
      <c r="AM52" s="151"/>
      <c r="AN52" s="151"/>
      <c r="AO52" s="323" t="s">
        <v>1445</v>
      </c>
      <c r="AP52" s="326" t="s">
        <v>971</v>
      </c>
      <c r="AQ52" s="326"/>
      <c r="AR52" s="326"/>
      <c r="AS52" s="327"/>
      <c r="AT52" s="326">
        <v>15</v>
      </c>
      <c r="AU52" s="326"/>
      <c r="AV52" s="326"/>
      <c r="AW52" s="326"/>
      <c r="AX52" s="326" t="s">
        <v>971</v>
      </c>
      <c r="AY52" s="323"/>
      <c r="AZ52" s="326">
        <v>0</v>
      </c>
      <c r="BA52" s="326">
        <v>0</v>
      </c>
      <c r="BB52" s="326">
        <v>0</v>
      </c>
      <c r="BC52" s="326">
        <v>0</v>
      </c>
      <c r="BD52" s="326">
        <v>0</v>
      </c>
      <c r="BE52" s="326">
        <v>0</v>
      </c>
      <c r="BF52" s="326">
        <v>0</v>
      </c>
      <c r="BG52" s="326">
        <v>0</v>
      </c>
      <c r="BH52" s="326">
        <v>0</v>
      </c>
      <c r="BI52" s="326">
        <v>0</v>
      </c>
      <c r="BJ52" s="326">
        <v>0</v>
      </c>
      <c r="BK52" s="326">
        <v>0</v>
      </c>
      <c r="BL52" s="326"/>
      <c r="BM52" s="326" t="s">
        <v>971</v>
      </c>
      <c r="BN52" s="326"/>
      <c r="BO52" s="326" t="s">
        <v>971</v>
      </c>
      <c r="BP52" s="355">
        <v>119.99999999999999</v>
      </c>
      <c r="BQ52" s="326"/>
      <c r="BR52" s="326"/>
      <c r="BS52" s="326"/>
      <c r="BT52" s="329"/>
      <c r="BU52" s="329"/>
      <c r="BV52" s="326"/>
      <c r="BW52" s="326" t="s">
        <v>1380</v>
      </c>
      <c r="BX52" s="326">
        <v>1</v>
      </c>
      <c r="BY52" s="323"/>
      <c r="BZ52" s="357" t="s">
        <v>1164</v>
      </c>
      <c r="CA52" s="323" t="s">
        <v>89</v>
      </c>
    </row>
    <row r="53" spans="1:79" ht="13" customHeight="1" x14ac:dyDescent="0.15">
      <c r="A53" s="323">
        <v>9901</v>
      </c>
      <c r="B53" s="324">
        <v>42566</v>
      </c>
      <c r="C53" s="325" t="s">
        <v>1186</v>
      </c>
      <c r="D53" s="323" t="s">
        <v>1082</v>
      </c>
      <c r="E53" s="323"/>
      <c r="F53" s="323" t="s">
        <v>1444</v>
      </c>
      <c r="G53" s="324">
        <v>42525</v>
      </c>
      <c r="H53" s="326" t="s">
        <v>126</v>
      </c>
      <c r="I53" s="326" t="s">
        <v>971</v>
      </c>
      <c r="J53" s="326"/>
      <c r="K53" s="323" t="s">
        <v>1175</v>
      </c>
      <c r="L53" s="323" t="s">
        <v>1158</v>
      </c>
      <c r="M53" s="321">
        <v>99.772727272727266</v>
      </c>
      <c r="N53" s="321">
        <v>19.818181818181817</v>
      </c>
      <c r="O53" s="323"/>
      <c r="P53" s="323"/>
      <c r="Q53" s="151"/>
      <c r="R53" s="151"/>
      <c r="S53" s="151"/>
      <c r="T53" s="151"/>
      <c r="U53" s="151"/>
      <c r="V53" s="354"/>
      <c r="W53" s="151"/>
      <c r="X53" s="151"/>
      <c r="Y53" s="151"/>
      <c r="Z53" s="151"/>
      <c r="AA53" s="151"/>
      <c r="AB53" s="151"/>
      <c r="AC53" s="151"/>
      <c r="AD53" s="151"/>
      <c r="AE53" s="321">
        <v>11.954545454545453</v>
      </c>
      <c r="AF53" s="151"/>
      <c r="AG53" s="151"/>
      <c r="AH53" s="151"/>
      <c r="AI53" s="151"/>
      <c r="AJ53" s="151"/>
      <c r="AK53" s="151"/>
      <c r="AL53" s="151"/>
      <c r="AM53" s="151"/>
      <c r="AN53" s="151"/>
      <c r="AO53" s="323" t="s">
        <v>1445</v>
      </c>
      <c r="AP53" s="326" t="s">
        <v>971</v>
      </c>
      <c r="AQ53" s="326"/>
      <c r="AR53" s="326"/>
      <c r="AS53" s="327"/>
      <c r="AT53" s="326">
        <v>8</v>
      </c>
      <c r="AU53" s="326"/>
      <c r="AV53" s="326"/>
      <c r="AW53" s="326"/>
      <c r="AX53" s="326" t="s">
        <v>971</v>
      </c>
      <c r="AY53" s="323"/>
      <c r="AZ53" s="326">
        <v>0</v>
      </c>
      <c r="BA53" s="326">
        <v>0</v>
      </c>
      <c r="BB53" s="326">
        <v>0</v>
      </c>
      <c r="BC53" s="326">
        <v>0</v>
      </c>
      <c r="BD53" s="326">
        <v>0</v>
      </c>
      <c r="BE53" s="326">
        <v>0</v>
      </c>
      <c r="BF53" s="326">
        <v>0</v>
      </c>
      <c r="BG53" s="326">
        <v>0</v>
      </c>
      <c r="BH53" s="326">
        <v>0</v>
      </c>
      <c r="BI53" s="326">
        <v>0</v>
      </c>
      <c r="BJ53" s="326">
        <v>0</v>
      </c>
      <c r="BK53" s="326">
        <v>0</v>
      </c>
      <c r="BL53" s="326"/>
      <c r="BM53" s="326" t="s">
        <v>971</v>
      </c>
      <c r="BN53" s="326"/>
      <c r="BO53" s="326" t="s">
        <v>971</v>
      </c>
      <c r="BP53" s="356"/>
      <c r="BQ53" s="326"/>
      <c r="BR53" s="326"/>
      <c r="BS53" s="326"/>
      <c r="BT53" s="329"/>
      <c r="BU53" s="329"/>
      <c r="BV53" s="326"/>
      <c r="BW53" s="326" t="s">
        <v>1380</v>
      </c>
      <c r="BX53" s="326">
        <v>1</v>
      </c>
      <c r="BY53" s="323"/>
      <c r="BZ53" s="331" t="s">
        <v>1548</v>
      </c>
      <c r="CA53" s="323" t="s">
        <v>89</v>
      </c>
    </row>
    <row r="54" spans="1:79" x14ac:dyDescent="0.15">
      <c r="A54" s="323">
        <v>11614</v>
      </c>
      <c r="B54" s="332">
        <v>42568</v>
      </c>
      <c r="C54" s="325" t="s">
        <v>1186</v>
      </c>
      <c r="D54" s="323" t="s">
        <v>1082</v>
      </c>
      <c r="E54" s="323"/>
      <c r="F54" s="323" t="s">
        <v>1444</v>
      </c>
      <c r="G54" s="324">
        <v>42476</v>
      </c>
      <c r="H54" s="326" t="s">
        <v>126</v>
      </c>
      <c r="I54" s="326" t="s">
        <v>971</v>
      </c>
      <c r="J54" s="326"/>
      <c r="K54" s="323" t="s">
        <v>1157</v>
      </c>
      <c r="L54" s="323" t="s">
        <v>1158</v>
      </c>
      <c r="M54" s="321">
        <v>99.136363636363626</v>
      </c>
      <c r="N54" s="321">
        <v>24.918181818181818</v>
      </c>
      <c r="O54" s="323"/>
      <c r="P54" s="323"/>
      <c r="Q54" s="151"/>
      <c r="R54" s="151"/>
      <c r="S54" s="151"/>
      <c r="T54" s="151"/>
      <c r="U54" s="151"/>
      <c r="V54" s="354"/>
      <c r="W54" s="151"/>
      <c r="X54" s="151"/>
      <c r="Y54" s="151"/>
      <c r="Z54" s="151"/>
      <c r="AA54" s="151"/>
      <c r="AB54" s="151"/>
      <c r="AC54" s="151"/>
      <c r="AD54" s="151"/>
      <c r="AE54" s="321">
        <v>15.699999999999998</v>
      </c>
      <c r="AF54" s="151"/>
      <c r="AG54" s="151"/>
      <c r="AH54" s="151"/>
      <c r="AI54" s="151"/>
      <c r="AJ54" s="151"/>
      <c r="AK54" s="151"/>
      <c r="AL54" s="151"/>
      <c r="AM54" s="151"/>
      <c r="AN54" s="151"/>
      <c r="AO54" s="323" t="s">
        <v>1445</v>
      </c>
      <c r="AP54" s="326" t="s">
        <v>971</v>
      </c>
      <c r="AQ54" s="326"/>
      <c r="AR54" s="326"/>
      <c r="AS54" s="327"/>
      <c r="AT54" s="326">
        <v>8</v>
      </c>
      <c r="AU54" s="326"/>
      <c r="AV54" s="326"/>
      <c r="AW54" s="326"/>
      <c r="AX54" s="326" t="s">
        <v>997</v>
      </c>
      <c r="AY54" s="323"/>
      <c r="AZ54" s="326">
        <v>0</v>
      </c>
      <c r="BA54" s="326">
        <v>0</v>
      </c>
      <c r="BB54" s="326">
        <v>0</v>
      </c>
      <c r="BC54" s="326">
        <v>0</v>
      </c>
      <c r="BD54" s="326">
        <v>0</v>
      </c>
      <c r="BE54" s="326">
        <v>0</v>
      </c>
      <c r="BF54" s="326">
        <v>0</v>
      </c>
      <c r="BG54" s="326">
        <v>0</v>
      </c>
      <c r="BH54" s="326">
        <v>0</v>
      </c>
      <c r="BI54" s="326">
        <v>0</v>
      </c>
      <c r="BJ54" s="326">
        <v>0</v>
      </c>
      <c r="BK54" s="326">
        <v>0</v>
      </c>
      <c r="BL54" s="326"/>
      <c r="BM54" s="326" t="s">
        <v>971</v>
      </c>
      <c r="BN54" s="326"/>
      <c r="BO54" s="326" t="s">
        <v>971</v>
      </c>
      <c r="BP54" s="356"/>
      <c r="BQ54" s="326"/>
      <c r="BR54" s="326"/>
      <c r="BS54" s="328"/>
      <c r="BT54" s="323"/>
      <c r="BU54" s="323"/>
      <c r="BV54" s="326"/>
      <c r="BW54" s="326" t="s">
        <v>1380</v>
      </c>
      <c r="BX54" s="326">
        <v>1</v>
      </c>
      <c r="BY54" s="329" t="s">
        <v>1420</v>
      </c>
      <c r="BZ54" s="350" t="s">
        <v>1549</v>
      </c>
      <c r="CA54" s="323" t="s">
        <v>89</v>
      </c>
    </row>
    <row r="55" spans="1:79" x14ac:dyDescent="0.15">
      <c r="A55" s="323">
        <v>11531</v>
      </c>
      <c r="B55" s="324">
        <v>42566</v>
      </c>
      <c r="C55" s="325" t="s">
        <v>1186</v>
      </c>
      <c r="D55" s="323" t="s">
        <v>1082</v>
      </c>
      <c r="E55" s="323"/>
      <c r="F55" s="323" t="s">
        <v>1444</v>
      </c>
      <c r="G55" s="324">
        <v>42551</v>
      </c>
      <c r="H55" s="326" t="s">
        <v>126</v>
      </c>
      <c r="I55" s="326" t="s">
        <v>971</v>
      </c>
      <c r="J55" s="326"/>
      <c r="K55" s="323" t="s">
        <v>1291</v>
      </c>
      <c r="L55" s="323" t="s">
        <v>1226</v>
      </c>
      <c r="M55" s="321">
        <v>85.463636363636368</v>
      </c>
      <c r="N55" s="321">
        <v>23.636363636363633</v>
      </c>
      <c r="O55" s="323"/>
      <c r="P55" s="323"/>
      <c r="Q55" s="151"/>
      <c r="R55" s="151"/>
      <c r="S55" s="151"/>
      <c r="T55" s="151"/>
      <c r="U55" s="151"/>
      <c r="V55" s="354"/>
      <c r="W55" s="151"/>
      <c r="X55" s="151"/>
      <c r="Y55" s="151"/>
      <c r="Z55" s="151"/>
      <c r="AA55" s="151"/>
      <c r="AB55" s="151"/>
      <c r="AC55" s="151"/>
      <c r="AD55" s="151"/>
      <c r="AE55" s="321">
        <v>13.636363636363635</v>
      </c>
      <c r="AF55" s="151"/>
      <c r="AG55" s="151"/>
      <c r="AH55" s="151"/>
      <c r="AI55" s="151"/>
      <c r="AJ55" s="151"/>
      <c r="AK55" s="151"/>
      <c r="AL55" s="151"/>
      <c r="AM55" s="151"/>
      <c r="AN55" s="151"/>
      <c r="AO55" s="323" t="s">
        <v>1445</v>
      </c>
      <c r="AP55" s="326" t="s">
        <v>971</v>
      </c>
      <c r="AQ55" s="326"/>
      <c r="AR55" s="326"/>
      <c r="AS55" s="327"/>
      <c r="AT55" s="326">
        <v>9</v>
      </c>
      <c r="AU55" s="326"/>
      <c r="AV55" s="326"/>
      <c r="AW55" s="326"/>
      <c r="AX55" s="326" t="s">
        <v>997</v>
      </c>
      <c r="AY55" s="323"/>
      <c r="AZ55" s="326">
        <v>0</v>
      </c>
      <c r="BA55" s="326">
        <v>0</v>
      </c>
      <c r="BB55" s="326">
        <v>0</v>
      </c>
      <c r="BC55" s="326">
        <v>3</v>
      </c>
      <c r="BD55" s="326">
        <v>0</v>
      </c>
      <c r="BE55" s="326">
        <v>0</v>
      </c>
      <c r="BF55" s="326">
        <v>0</v>
      </c>
      <c r="BG55" s="326">
        <v>0</v>
      </c>
      <c r="BH55" s="326">
        <v>0</v>
      </c>
      <c r="BI55" s="326">
        <v>0</v>
      </c>
      <c r="BJ55" s="326">
        <v>0</v>
      </c>
      <c r="BK55" s="326">
        <v>0</v>
      </c>
      <c r="BL55" s="326"/>
      <c r="BM55" s="326" t="s">
        <v>971</v>
      </c>
      <c r="BN55" s="326"/>
      <c r="BO55" s="326" t="s">
        <v>971</v>
      </c>
      <c r="BP55" s="356"/>
      <c r="BQ55" s="326"/>
      <c r="BR55" s="326"/>
      <c r="BS55" s="326"/>
      <c r="BT55" s="329"/>
      <c r="BU55" s="329"/>
      <c r="BV55" s="326"/>
      <c r="BW55" s="326" t="s">
        <v>1380</v>
      </c>
      <c r="BX55" s="326"/>
      <c r="BY55" s="323"/>
      <c r="BZ55" s="331" t="s">
        <v>1550</v>
      </c>
      <c r="CA55" s="329" t="s">
        <v>89</v>
      </c>
    </row>
    <row r="56" spans="1:79" x14ac:dyDescent="0.15">
      <c r="A56" s="323">
        <v>11737</v>
      </c>
      <c r="B56" s="324">
        <v>42566</v>
      </c>
      <c r="C56" s="325" t="s">
        <v>1186</v>
      </c>
      <c r="D56" s="323" t="s">
        <v>1082</v>
      </c>
      <c r="E56" s="323"/>
      <c r="F56" s="323" t="s">
        <v>1444</v>
      </c>
      <c r="G56" s="324">
        <v>42468</v>
      </c>
      <c r="H56" s="326" t="s">
        <v>126</v>
      </c>
      <c r="I56" s="326" t="s">
        <v>971</v>
      </c>
      <c r="J56" s="326"/>
      <c r="K56" s="323" t="s">
        <v>1415</v>
      </c>
      <c r="L56" s="323" t="s">
        <v>1416</v>
      </c>
      <c r="M56" s="321">
        <v>85</v>
      </c>
      <c r="N56" s="321">
        <v>23.5</v>
      </c>
      <c r="O56" s="323" t="s">
        <v>992</v>
      </c>
      <c r="P56" s="323">
        <v>1300</v>
      </c>
      <c r="Q56" s="321">
        <v>23</v>
      </c>
      <c r="R56" s="151"/>
      <c r="S56" s="151"/>
      <c r="T56" s="151"/>
      <c r="U56" s="151"/>
      <c r="V56" s="354"/>
      <c r="W56" s="151"/>
      <c r="X56" s="151"/>
      <c r="Y56" s="151"/>
      <c r="Z56" s="151"/>
      <c r="AA56" s="151"/>
      <c r="AB56" s="151"/>
      <c r="AC56" s="151"/>
      <c r="AD56" s="151"/>
      <c r="AE56" s="321">
        <v>14.999999999999998</v>
      </c>
      <c r="AF56" s="151"/>
      <c r="AG56" s="151"/>
      <c r="AH56" s="151"/>
      <c r="AI56" s="151"/>
      <c r="AJ56" s="151"/>
      <c r="AK56" s="151"/>
      <c r="AL56" s="151"/>
      <c r="AM56" s="151"/>
      <c r="AN56" s="151"/>
      <c r="AO56" s="323" t="s">
        <v>1445</v>
      </c>
      <c r="AP56" s="326" t="s">
        <v>971</v>
      </c>
      <c r="AQ56" s="326"/>
      <c r="AR56" s="326"/>
      <c r="AS56" s="327"/>
      <c r="AT56" s="326">
        <v>11.1</v>
      </c>
      <c r="AU56" s="326"/>
      <c r="AV56" s="326"/>
      <c r="AW56" s="326"/>
      <c r="AX56" s="326" t="s">
        <v>971</v>
      </c>
      <c r="AY56" s="323"/>
      <c r="AZ56" s="326">
        <v>0</v>
      </c>
      <c r="BA56" s="326">
        <v>0</v>
      </c>
      <c r="BB56" s="326">
        <v>0</v>
      </c>
      <c r="BC56" s="326">
        <v>0</v>
      </c>
      <c r="BD56" s="326">
        <v>0</v>
      </c>
      <c r="BE56" s="326">
        <v>0</v>
      </c>
      <c r="BF56" s="326">
        <v>0</v>
      </c>
      <c r="BG56" s="326">
        <v>0</v>
      </c>
      <c r="BH56" s="326">
        <v>0</v>
      </c>
      <c r="BI56" s="326">
        <v>0</v>
      </c>
      <c r="BJ56" s="326">
        <v>0</v>
      </c>
      <c r="BK56" s="326">
        <v>0</v>
      </c>
      <c r="BL56" s="326"/>
      <c r="BM56" s="326" t="s">
        <v>971</v>
      </c>
      <c r="BN56" s="326">
        <v>12</v>
      </c>
      <c r="BO56" s="326" t="s">
        <v>971</v>
      </c>
      <c r="BP56" s="356"/>
      <c r="BQ56" s="326"/>
      <c r="BR56" s="326"/>
      <c r="BS56" s="326"/>
      <c r="BT56" s="329"/>
      <c r="BU56" s="329"/>
      <c r="BV56" s="326"/>
      <c r="BW56" s="326" t="s">
        <v>1380</v>
      </c>
      <c r="BX56" s="326">
        <v>1</v>
      </c>
      <c r="BY56" s="323"/>
      <c r="BZ56" s="331" t="s">
        <v>1551</v>
      </c>
      <c r="CA56" s="329" t="s">
        <v>89</v>
      </c>
    </row>
    <row r="57" spans="1:79" x14ac:dyDescent="0.15">
      <c r="A57" s="323">
        <v>12721</v>
      </c>
      <c r="B57" s="324">
        <v>42566</v>
      </c>
      <c r="C57" s="325" t="s">
        <v>1186</v>
      </c>
      <c r="D57" s="323" t="s">
        <v>1082</v>
      </c>
      <c r="E57" s="323"/>
      <c r="F57" s="323" t="s">
        <v>1444</v>
      </c>
      <c r="G57" s="324">
        <v>42474</v>
      </c>
      <c r="H57" s="326" t="s">
        <v>126</v>
      </c>
      <c r="I57" s="326" t="s">
        <v>971</v>
      </c>
      <c r="J57" s="326"/>
      <c r="K57" s="323" t="s">
        <v>1520</v>
      </c>
      <c r="L57" s="323" t="s">
        <v>1521</v>
      </c>
      <c r="M57" s="321">
        <v>79.699999999999989</v>
      </c>
      <c r="N57" s="321">
        <v>21.6</v>
      </c>
      <c r="O57" s="323"/>
      <c r="P57" s="323"/>
      <c r="Q57" s="151"/>
      <c r="R57" s="151"/>
      <c r="S57" s="151"/>
      <c r="T57" s="151"/>
      <c r="U57" s="151"/>
      <c r="V57" s="354"/>
      <c r="W57" s="151"/>
      <c r="X57" s="151"/>
      <c r="Y57" s="151"/>
      <c r="Z57" s="151"/>
      <c r="AA57" s="151"/>
      <c r="AB57" s="151"/>
      <c r="AC57" s="151"/>
      <c r="AD57" s="151"/>
      <c r="AE57" s="321">
        <v>11.999999999999998</v>
      </c>
      <c r="AF57" s="151"/>
      <c r="AG57" s="151"/>
      <c r="AH57" s="151"/>
      <c r="AI57" s="151"/>
      <c r="AJ57" s="151"/>
      <c r="AK57" s="151"/>
      <c r="AL57" s="151"/>
      <c r="AM57" s="151"/>
      <c r="AN57" s="151"/>
      <c r="AO57" s="323" t="s">
        <v>1445</v>
      </c>
      <c r="AP57" s="326" t="s">
        <v>971</v>
      </c>
      <c r="AQ57" s="326"/>
      <c r="AR57" s="326"/>
      <c r="AS57" s="327"/>
      <c r="AT57" s="326">
        <v>7</v>
      </c>
      <c r="AU57" s="326"/>
      <c r="AV57" s="326"/>
      <c r="AW57" s="326"/>
      <c r="AX57" s="326" t="s">
        <v>971</v>
      </c>
      <c r="AY57" s="323"/>
      <c r="AZ57" s="326">
        <v>0</v>
      </c>
      <c r="BA57" s="326">
        <v>0</v>
      </c>
      <c r="BB57" s="326">
        <v>0</v>
      </c>
      <c r="BC57" s="326">
        <v>0</v>
      </c>
      <c r="BD57" s="326">
        <v>0</v>
      </c>
      <c r="BE57" s="326">
        <v>0</v>
      </c>
      <c r="BF57" s="326">
        <v>0</v>
      </c>
      <c r="BG57" s="326">
        <v>0</v>
      </c>
      <c r="BH57" s="326">
        <v>0</v>
      </c>
      <c r="BI57" s="326">
        <v>0</v>
      </c>
      <c r="BJ57" s="326">
        <v>0</v>
      </c>
      <c r="BK57" s="326">
        <v>0</v>
      </c>
      <c r="BL57" s="326"/>
      <c r="BM57" s="326" t="s">
        <v>971</v>
      </c>
      <c r="BN57" s="326">
        <v>12</v>
      </c>
      <c r="BO57" s="326" t="s">
        <v>971</v>
      </c>
      <c r="BP57" s="356"/>
      <c r="BQ57" s="326"/>
      <c r="BR57" s="326">
        <v>12</v>
      </c>
      <c r="BS57" s="326"/>
      <c r="BT57" s="323"/>
      <c r="BU57" s="329"/>
      <c r="BV57" s="326"/>
      <c r="BW57" s="326" t="s">
        <v>1380</v>
      </c>
      <c r="BX57" s="326"/>
      <c r="BY57" s="323"/>
      <c r="BZ57" s="331" t="s">
        <v>1552</v>
      </c>
      <c r="CA57" s="329" t="s">
        <v>89</v>
      </c>
    </row>
    <row r="58" spans="1:79" x14ac:dyDescent="0.15">
      <c r="A58" s="323">
        <v>12782</v>
      </c>
      <c r="B58" s="324">
        <v>42566</v>
      </c>
      <c r="C58" s="325" t="s">
        <v>1186</v>
      </c>
      <c r="D58" s="323" t="s">
        <v>1082</v>
      </c>
      <c r="E58" s="323"/>
      <c r="F58" s="323" t="s">
        <v>1444</v>
      </c>
      <c r="G58" s="324">
        <v>42496</v>
      </c>
      <c r="H58" s="326" t="s">
        <v>126</v>
      </c>
      <c r="I58" s="326" t="s">
        <v>971</v>
      </c>
      <c r="J58" s="326"/>
      <c r="K58" s="323" t="s">
        <v>1422</v>
      </c>
      <c r="L58" s="323" t="s">
        <v>1423</v>
      </c>
      <c r="M58" s="321">
        <v>70.36363636363636</v>
      </c>
      <c r="N58" s="321">
        <v>20.409090909090907</v>
      </c>
      <c r="O58" s="323"/>
      <c r="P58" s="323"/>
      <c r="Q58" s="151"/>
      <c r="R58" s="151"/>
      <c r="S58" s="151"/>
      <c r="T58" s="151"/>
      <c r="U58" s="151"/>
      <c r="V58" s="354"/>
      <c r="W58" s="151"/>
      <c r="X58" s="151"/>
      <c r="Y58" s="151"/>
      <c r="Z58" s="151"/>
      <c r="AA58" s="151"/>
      <c r="AB58" s="151"/>
      <c r="AC58" s="151"/>
      <c r="AD58" s="151"/>
      <c r="AE58" s="321">
        <v>11.754545454545454</v>
      </c>
      <c r="AF58" s="151"/>
      <c r="AG58" s="151"/>
      <c r="AH58" s="151"/>
      <c r="AI58" s="151"/>
      <c r="AJ58" s="151"/>
      <c r="AK58" s="151"/>
      <c r="AL58" s="151"/>
      <c r="AM58" s="151"/>
      <c r="AN58" s="151"/>
      <c r="AO58" s="323" t="s">
        <v>1445</v>
      </c>
      <c r="AP58" s="326" t="s">
        <v>971</v>
      </c>
      <c r="AQ58" s="326"/>
      <c r="AR58" s="326"/>
      <c r="AS58" s="327"/>
      <c r="AT58" s="326">
        <v>9</v>
      </c>
      <c r="AU58" s="326"/>
      <c r="AV58" s="326"/>
      <c r="AW58" s="326"/>
      <c r="AX58" s="326" t="s">
        <v>971</v>
      </c>
      <c r="AY58" s="323"/>
      <c r="AZ58" s="326">
        <v>0</v>
      </c>
      <c r="BA58" s="326">
        <v>0</v>
      </c>
      <c r="BB58" s="326">
        <v>0</v>
      </c>
      <c r="BC58" s="326">
        <v>0</v>
      </c>
      <c r="BD58" s="326">
        <v>0</v>
      </c>
      <c r="BE58" s="326">
        <v>0</v>
      </c>
      <c r="BF58" s="326">
        <v>0</v>
      </c>
      <c r="BG58" s="326">
        <v>0</v>
      </c>
      <c r="BH58" s="326">
        <v>0</v>
      </c>
      <c r="BI58" s="326">
        <v>0</v>
      </c>
      <c r="BJ58" s="326">
        <v>0</v>
      </c>
      <c r="BK58" s="326">
        <v>0</v>
      </c>
      <c r="BL58" s="326"/>
      <c r="BM58" s="326" t="s">
        <v>971</v>
      </c>
      <c r="BN58" s="326"/>
      <c r="BO58" s="326" t="s">
        <v>971</v>
      </c>
      <c r="BP58" s="356"/>
      <c r="BQ58" s="326"/>
      <c r="BR58" s="326"/>
      <c r="BS58" s="326"/>
      <c r="BT58" s="323"/>
      <c r="BU58" s="323"/>
      <c r="BV58" s="326"/>
      <c r="BW58" s="326" t="s">
        <v>1380</v>
      </c>
      <c r="BX58" s="326">
        <v>1</v>
      </c>
      <c r="BY58" s="323" t="s">
        <v>1424</v>
      </c>
      <c r="BZ58" s="331" t="s">
        <v>1553</v>
      </c>
      <c r="CA58" s="323" t="s">
        <v>89</v>
      </c>
    </row>
    <row r="59" spans="1:79" x14ac:dyDescent="0.15">
      <c r="A59" s="323">
        <v>13220</v>
      </c>
      <c r="B59" s="324">
        <v>42566</v>
      </c>
      <c r="C59" s="325" t="s">
        <v>1186</v>
      </c>
      <c r="D59" s="323" t="s">
        <v>1082</v>
      </c>
      <c r="E59" s="323"/>
      <c r="F59" s="323" t="s">
        <v>1444</v>
      </c>
      <c r="G59" s="324">
        <v>42551</v>
      </c>
      <c r="H59" s="326" t="s">
        <v>126</v>
      </c>
      <c r="I59" s="326" t="s">
        <v>971</v>
      </c>
      <c r="J59" s="326"/>
      <c r="K59" s="323" t="s">
        <v>1426</v>
      </c>
      <c r="L59" s="323" t="s">
        <v>1427</v>
      </c>
      <c r="M59" s="321">
        <v>77.5</v>
      </c>
      <c r="N59" s="321">
        <v>26.799999999999997</v>
      </c>
      <c r="O59" s="323"/>
      <c r="P59" s="323"/>
      <c r="Q59" s="151"/>
      <c r="R59" s="151"/>
      <c r="S59" s="151"/>
      <c r="T59" s="151"/>
      <c r="U59" s="151"/>
      <c r="V59" s="354"/>
      <c r="W59" s="151"/>
      <c r="X59" s="151"/>
      <c r="Y59" s="151"/>
      <c r="Z59" s="151"/>
      <c r="AA59" s="151"/>
      <c r="AB59" s="151"/>
      <c r="AC59" s="151"/>
      <c r="AD59" s="151"/>
      <c r="AE59" s="321">
        <v>13.536363636363635</v>
      </c>
      <c r="AF59" s="151"/>
      <c r="AG59" s="151"/>
      <c r="AH59" s="151"/>
      <c r="AI59" s="151"/>
      <c r="AJ59" s="151"/>
      <c r="AK59" s="151"/>
      <c r="AL59" s="151"/>
      <c r="AM59" s="151"/>
      <c r="AN59" s="151"/>
      <c r="AO59" s="323" t="s">
        <v>1445</v>
      </c>
      <c r="AP59" s="326" t="s">
        <v>971</v>
      </c>
      <c r="AQ59" s="326"/>
      <c r="AR59" s="326"/>
      <c r="AS59" s="327"/>
      <c r="AT59" s="326">
        <v>6</v>
      </c>
      <c r="AU59" s="326"/>
      <c r="AV59" s="326"/>
      <c r="AW59" s="326"/>
      <c r="AX59" s="326" t="s">
        <v>997</v>
      </c>
      <c r="AY59" s="323"/>
      <c r="AZ59" s="326">
        <v>0</v>
      </c>
      <c r="BA59" s="326">
        <v>15</v>
      </c>
      <c r="BB59" s="326">
        <v>0</v>
      </c>
      <c r="BC59" s="326">
        <v>0</v>
      </c>
      <c r="BD59" s="326">
        <v>0</v>
      </c>
      <c r="BE59" s="326">
        <v>0</v>
      </c>
      <c r="BF59" s="326">
        <v>0</v>
      </c>
      <c r="BG59" s="326">
        <v>0</v>
      </c>
      <c r="BH59" s="326">
        <v>0</v>
      </c>
      <c r="BI59" s="326">
        <v>0</v>
      </c>
      <c r="BJ59" s="326">
        <v>0</v>
      </c>
      <c r="BK59" s="326">
        <v>0</v>
      </c>
      <c r="BL59" s="326"/>
      <c r="BM59" s="326" t="s">
        <v>971</v>
      </c>
      <c r="BN59" s="326"/>
      <c r="BO59" s="326" t="s">
        <v>971</v>
      </c>
      <c r="BP59" s="356"/>
      <c r="BQ59" s="326"/>
      <c r="BR59" s="326"/>
      <c r="BS59" s="326"/>
      <c r="BT59" s="329"/>
      <c r="BU59" s="329"/>
      <c r="BV59" s="326"/>
      <c r="BW59" s="326" t="s">
        <v>1380</v>
      </c>
      <c r="BX59" s="326"/>
      <c r="BY59" s="323" t="s">
        <v>1468</v>
      </c>
      <c r="BZ59" s="350" t="s">
        <v>1554</v>
      </c>
      <c r="CA59" s="329" t="s">
        <v>89</v>
      </c>
    </row>
    <row r="60" spans="1:79" x14ac:dyDescent="0.15">
      <c r="A60" s="323">
        <v>11224</v>
      </c>
      <c r="B60" s="324">
        <v>42566</v>
      </c>
      <c r="C60" s="325" t="s">
        <v>1186</v>
      </c>
      <c r="D60" s="323" t="s">
        <v>1082</v>
      </c>
      <c r="E60" s="323"/>
      <c r="F60" s="323" t="s">
        <v>1444</v>
      </c>
      <c r="G60" s="324">
        <v>42494</v>
      </c>
      <c r="H60" s="326" t="s">
        <v>126</v>
      </c>
      <c r="I60" s="326" t="s">
        <v>971</v>
      </c>
      <c r="J60" s="326"/>
      <c r="K60" s="323" t="s">
        <v>1418</v>
      </c>
      <c r="L60" s="323" t="s">
        <v>333</v>
      </c>
      <c r="M60" s="321">
        <v>88.399999999999991</v>
      </c>
      <c r="N60" s="321">
        <v>26.309090909090909</v>
      </c>
      <c r="O60" s="323"/>
      <c r="P60" s="323"/>
      <c r="Q60" s="151"/>
      <c r="R60" s="151"/>
      <c r="S60" s="151"/>
      <c r="T60" s="151"/>
      <c r="U60" s="151"/>
      <c r="V60" s="354"/>
      <c r="W60" s="151"/>
      <c r="X60" s="151"/>
      <c r="Y60" s="151"/>
      <c r="Z60" s="151"/>
      <c r="AA60" s="151"/>
      <c r="AB60" s="151"/>
      <c r="AC60" s="151"/>
      <c r="AD60" s="151"/>
      <c r="AE60" s="321">
        <v>14.299999999999999</v>
      </c>
      <c r="AF60" s="151"/>
      <c r="AG60" s="151"/>
      <c r="AH60" s="151"/>
      <c r="AI60" s="151"/>
      <c r="AJ60" s="151"/>
      <c r="AK60" s="151"/>
      <c r="AL60" s="151"/>
      <c r="AM60" s="151"/>
      <c r="AN60" s="151"/>
      <c r="AO60" s="323" t="s">
        <v>1445</v>
      </c>
      <c r="AP60" s="326" t="s">
        <v>971</v>
      </c>
      <c r="AQ60" s="326"/>
      <c r="AR60" s="326"/>
      <c r="AS60" s="327"/>
      <c r="AT60" s="326">
        <v>7</v>
      </c>
      <c r="AU60" s="326"/>
      <c r="AV60" s="326"/>
      <c r="AW60" s="326"/>
      <c r="AX60" s="326" t="s">
        <v>971</v>
      </c>
      <c r="AY60" s="323"/>
      <c r="AZ60" s="326">
        <v>0</v>
      </c>
      <c r="BA60" s="326">
        <v>0</v>
      </c>
      <c r="BB60" s="326">
        <v>0</v>
      </c>
      <c r="BC60" s="326">
        <v>22</v>
      </c>
      <c r="BD60" s="326">
        <v>0</v>
      </c>
      <c r="BE60" s="326">
        <v>0</v>
      </c>
      <c r="BF60" s="326">
        <v>0</v>
      </c>
      <c r="BG60" s="326">
        <v>0</v>
      </c>
      <c r="BH60" s="326">
        <v>0</v>
      </c>
      <c r="BI60" s="326">
        <v>0</v>
      </c>
      <c r="BJ60" s="326">
        <v>0</v>
      </c>
      <c r="BK60" s="326">
        <v>0</v>
      </c>
      <c r="BL60" s="326"/>
      <c r="BM60" s="326" t="s">
        <v>971</v>
      </c>
      <c r="BN60" s="326"/>
      <c r="BO60" s="326" t="s">
        <v>971</v>
      </c>
      <c r="BP60" s="356"/>
      <c r="BQ60" s="326"/>
      <c r="BR60" s="326"/>
      <c r="BS60" s="326"/>
      <c r="BT60" s="329"/>
      <c r="BU60" s="329"/>
      <c r="BV60" s="326"/>
      <c r="BW60" s="326" t="s">
        <v>1380</v>
      </c>
      <c r="BX60" s="326">
        <v>1</v>
      </c>
      <c r="BY60" s="323"/>
      <c r="BZ60" s="331" t="s">
        <v>1555</v>
      </c>
      <c r="CA60" s="329" t="s">
        <v>89</v>
      </c>
    </row>
    <row r="61" spans="1:79" x14ac:dyDescent="0.15">
      <c r="A61" s="323">
        <v>11847</v>
      </c>
      <c r="B61" s="324">
        <v>42566</v>
      </c>
      <c r="C61" s="325" t="s">
        <v>1186</v>
      </c>
      <c r="D61" s="323" t="s">
        <v>1082</v>
      </c>
      <c r="E61" s="323"/>
      <c r="F61" s="323" t="s">
        <v>1444</v>
      </c>
      <c r="G61" s="324">
        <v>42510</v>
      </c>
      <c r="H61" s="326" t="s">
        <v>126</v>
      </c>
      <c r="I61" s="326" t="s">
        <v>971</v>
      </c>
      <c r="J61" s="326"/>
      <c r="K61" s="352" t="s">
        <v>1430</v>
      </c>
      <c r="L61" s="323" t="s">
        <v>1431</v>
      </c>
      <c r="M61" s="321">
        <v>84</v>
      </c>
      <c r="N61" s="321">
        <v>20.399999999999999</v>
      </c>
      <c r="O61" s="323" t="s">
        <v>992</v>
      </c>
      <c r="P61" s="323">
        <v>2700</v>
      </c>
      <c r="Q61" s="321">
        <v>23.5</v>
      </c>
      <c r="R61" s="151"/>
      <c r="S61" s="151"/>
      <c r="T61" s="151"/>
      <c r="U61" s="151"/>
      <c r="V61" s="354"/>
      <c r="W61" s="151"/>
      <c r="X61" s="151"/>
      <c r="Y61" s="151"/>
      <c r="Z61" s="151"/>
      <c r="AA61" s="151"/>
      <c r="AB61" s="151"/>
      <c r="AC61" s="151"/>
      <c r="AD61" s="151"/>
      <c r="AE61" s="321">
        <v>14.999999999999998</v>
      </c>
      <c r="AF61" s="151"/>
      <c r="AG61" s="151"/>
      <c r="AH61" s="151"/>
      <c r="AI61" s="151"/>
      <c r="AJ61" s="151"/>
      <c r="AK61" s="151"/>
      <c r="AL61" s="151"/>
      <c r="AM61" s="151"/>
      <c r="AN61" s="151"/>
      <c r="AO61" s="323" t="s">
        <v>1445</v>
      </c>
      <c r="AP61" s="326" t="s">
        <v>971</v>
      </c>
      <c r="AQ61" s="326"/>
      <c r="AR61" s="326"/>
      <c r="AS61" s="327"/>
      <c r="AT61" s="326">
        <v>3</v>
      </c>
      <c r="AU61" s="326"/>
      <c r="AV61" s="326"/>
      <c r="AW61" s="326"/>
      <c r="AX61" s="326" t="s">
        <v>971</v>
      </c>
      <c r="AY61" s="323"/>
      <c r="AZ61" s="326">
        <v>0</v>
      </c>
      <c r="BA61" s="326">
        <v>0</v>
      </c>
      <c r="BB61" s="326">
        <v>7</v>
      </c>
      <c r="BC61" s="326">
        <v>0</v>
      </c>
      <c r="BD61" s="326">
        <v>0</v>
      </c>
      <c r="BE61" s="326">
        <v>0</v>
      </c>
      <c r="BF61" s="326">
        <v>0</v>
      </c>
      <c r="BG61" s="326">
        <v>0</v>
      </c>
      <c r="BH61" s="326">
        <v>0</v>
      </c>
      <c r="BI61" s="326">
        <v>0</v>
      </c>
      <c r="BJ61" s="326">
        <v>0</v>
      </c>
      <c r="BK61" s="326">
        <v>0</v>
      </c>
      <c r="BL61" s="326"/>
      <c r="BM61" s="326" t="s">
        <v>971</v>
      </c>
      <c r="BN61" s="326"/>
      <c r="BO61" s="326" t="s">
        <v>971</v>
      </c>
      <c r="BP61" s="356"/>
      <c r="BQ61" s="326"/>
      <c r="BR61" s="326"/>
      <c r="BS61" s="326"/>
      <c r="BT61" s="329"/>
      <c r="BU61" s="329"/>
      <c r="BV61" s="326"/>
      <c r="BW61" s="326" t="s">
        <v>1380</v>
      </c>
      <c r="BX61" s="326"/>
      <c r="BY61" s="323"/>
      <c r="BZ61" s="331" t="s">
        <v>1556</v>
      </c>
      <c r="CA61" s="329" t="s">
        <v>89</v>
      </c>
    </row>
    <row r="62" spans="1:79" x14ac:dyDescent="0.15">
      <c r="A62" s="323">
        <v>11155</v>
      </c>
      <c r="B62" s="324">
        <v>42566</v>
      </c>
      <c r="C62" s="325" t="s">
        <v>1186</v>
      </c>
      <c r="D62" s="323" t="s">
        <v>1082</v>
      </c>
      <c r="E62" s="323"/>
      <c r="F62" s="323" t="s">
        <v>1444</v>
      </c>
      <c r="G62" s="324">
        <v>42551</v>
      </c>
      <c r="H62" s="326" t="s">
        <v>126</v>
      </c>
      <c r="I62" s="326" t="s">
        <v>971</v>
      </c>
      <c r="J62" s="326"/>
      <c r="K62" s="323" t="s">
        <v>1433</v>
      </c>
      <c r="L62" s="323" t="s">
        <v>1158</v>
      </c>
      <c r="M62" s="321">
        <v>91.281818181818167</v>
      </c>
      <c r="N62" s="321">
        <v>17.290909090909089</v>
      </c>
      <c r="O62" s="323"/>
      <c r="P62" s="323"/>
      <c r="Q62" s="151"/>
      <c r="R62" s="151"/>
      <c r="S62" s="151"/>
      <c r="T62" s="151"/>
      <c r="U62" s="151"/>
      <c r="V62" s="354"/>
      <c r="W62" s="151"/>
      <c r="X62" s="151"/>
      <c r="Y62" s="151"/>
      <c r="Z62" s="151"/>
      <c r="AA62" s="151"/>
      <c r="AB62" s="151"/>
      <c r="AC62" s="151"/>
      <c r="AD62" s="151"/>
      <c r="AE62" s="321">
        <v>10.609090909090908</v>
      </c>
      <c r="AF62" s="151"/>
      <c r="AG62" s="151"/>
      <c r="AH62" s="151"/>
      <c r="AI62" s="151"/>
      <c r="AJ62" s="151"/>
      <c r="AK62" s="151"/>
      <c r="AL62" s="151"/>
      <c r="AM62" s="151"/>
      <c r="AN62" s="151"/>
      <c r="AO62" s="323" t="s">
        <v>1445</v>
      </c>
      <c r="AP62" s="326" t="s">
        <v>971</v>
      </c>
      <c r="AQ62" s="326"/>
      <c r="AR62" s="326"/>
      <c r="AS62" s="327"/>
      <c r="AT62" s="326">
        <v>5.53</v>
      </c>
      <c r="AU62" s="326"/>
      <c r="AV62" s="326"/>
      <c r="AW62" s="326"/>
      <c r="AX62" s="326" t="s">
        <v>971</v>
      </c>
      <c r="AY62" s="323"/>
      <c r="AZ62" s="326">
        <v>0</v>
      </c>
      <c r="BA62" s="326">
        <v>0</v>
      </c>
      <c r="BB62" s="326">
        <v>0</v>
      </c>
      <c r="BC62" s="326">
        <v>0</v>
      </c>
      <c r="BD62" s="326">
        <v>0</v>
      </c>
      <c r="BE62" s="326">
        <v>0</v>
      </c>
      <c r="BF62" s="326">
        <v>0</v>
      </c>
      <c r="BG62" s="326">
        <v>0</v>
      </c>
      <c r="BH62" s="326">
        <v>0</v>
      </c>
      <c r="BI62" s="326">
        <v>0</v>
      </c>
      <c r="BJ62" s="326">
        <v>0</v>
      </c>
      <c r="BK62" s="326">
        <v>0</v>
      </c>
      <c r="BL62" s="326"/>
      <c r="BM62" s="326" t="s">
        <v>971</v>
      </c>
      <c r="BN62" s="326"/>
      <c r="BO62" s="326" t="s">
        <v>971</v>
      </c>
      <c r="BP62" s="356"/>
      <c r="BQ62" s="326"/>
      <c r="BR62" s="326"/>
      <c r="BS62" s="326"/>
      <c r="BT62" s="329"/>
      <c r="BU62" s="329"/>
      <c r="BV62" s="326"/>
      <c r="BW62" s="326" t="s">
        <v>1380</v>
      </c>
      <c r="BX62" s="326">
        <v>1</v>
      </c>
      <c r="BY62" s="323"/>
      <c r="BZ62" s="331" t="s">
        <v>1557</v>
      </c>
      <c r="CA62" s="329" t="s">
        <v>89</v>
      </c>
    </row>
    <row r="63" spans="1:79" x14ac:dyDescent="0.15">
      <c r="A63" s="323">
        <v>12870</v>
      </c>
      <c r="B63" s="324">
        <v>42566</v>
      </c>
      <c r="C63" s="325" t="s">
        <v>1186</v>
      </c>
      <c r="D63" s="323" t="s">
        <v>1082</v>
      </c>
      <c r="E63" s="323"/>
      <c r="F63" s="323" t="s">
        <v>1444</v>
      </c>
      <c r="G63" s="333">
        <v>42551</v>
      </c>
      <c r="H63" s="326" t="s">
        <v>971</v>
      </c>
      <c r="I63" s="326" t="s">
        <v>1167</v>
      </c>
      <c r="J63" s="326"/>
      <c r="K63" s="323" t="s">
        <v>1435</v>
      </c>
      <c r="L63" s="323" t="s">
        <v>1528</v>
      </c>
      <c r="M63" s="321">
        <v>82.8</v>
      </c>
      <c r="N63" s="321">
        <v>20.7</v>
      </c>
      <c r="O63" s="323"/>
      <c r="P63" s="323"/>
      <c r="Q63" s="151"/>
      <c r="R63" s="151"/>
      <c r="S63" s="151"/>
      <c r="T63" s="151"/>
      <c r="U63" s="151"/>
      <c r="V63" s="354"/>
      <c r="W63" s="151"/>
      <c r="X63" s="151"/>
      <c r="Y63" s="151"/>
      <c r="Z63" s="151"/>
      <c r="AA63" s="151"/>
      <c r="AB63" s="151"/>
      <c r="AC63" s="151"/>
      <c r="AD63" s="151"/>
      <c r="AE63" s="321">
        <v>11.699999999999998</v>
      </c>
      <c r="AF63" s="151"/>
      <c r="AG63" s="151"/>
      <c r="AH63" s="151"/>
      <c r="AI63" s="151"/>
      <c r="AJ63" s="151"/>
      <c r="AK63" s="151"/>
      <c r="AL63" s="151"/>
      <c r="AM63" s="151"/>
      <c r="AN63" s="151"/>
      <c r="AO63" s="323" t="s">
        <v>1445</v>
      </c>
      <c r="AP63" s="326" t="s">
        <v>971</v>
      </c>
      <c r="AQ63" s="326"/>
      <c r="AR63" s="326"/>
      <c r="AS63" s="327"/>
      <c r="AT63" s="326"/>
      <c r="AU63" s="326"/>
      <c r="AV63" s="326"/>
      <c r="AW63" s="326"/>
      <c r="AX63" s="326" t="s">
        <v>971</v>
      </c>
      <c r="AY63" s="323"/>
      <c r="AZ63" s="326">
        <v>0</v>
      </c>
      <c r="BA63" s="326">
        <v>0</v>
      </c>
      <c r="BB63" s="326">
        <v>0</v>
      </c>
      <c r="BC63" s="326">
        <v>0</v>
      </c>
      <c r="BD63" s="326">
        <v>0</v>
      </c>
      <c r="BE63" s="326">
        <v>0</v>
      </c>
      <c r="BF63" s="326">
        <v>0</v>
      </c>
      <c r="BG63" s="326">
        <v>0</v>
      </c>
      <c r="BH63" s="326">
        <v>0</v>
      </c>
      <c r="BI63" s="326">
        <v>0</v>
      </c>
      <c r="BJ63" s="326">
        <v>0</v>
      </c>
      <c r="BK63" s="326">
        <v>0</v>
      </c>
      <c r="BL63" s="326"/>
      <c r="BM63" s="326" t="s">
        <v>971</v>
      </c>
      <c r="BN63" s="326">
        <v>12</v>
      </c>
      <c r="BO63" s="326" t="s">
        <v>971</v>
      </c>
      <c r="BP63" s="356"/>
      <c r="BQ63" s="326"/>
      <c r="BR63" s="326"/>
      <c r="BS63" s="326"/>
      <c r="BT63" s="329" t="s">
        <v>1529</v>
      </c>
      <c r="BU63" s="329" t="s">
        <v>656</v>
      </c>
      <c r="BV63" s="326">
        <v>250</v>
      </c>
      <c r="BW63" s="326" t="s">
        <v>1380</v>
      </c>
      <c r="BX63" s="326">
        <v>1</v>
      </c>
      <c r="BY63" s="323"/>
      <c r="BZ63" s="331" t="s">
        <v>1558</v>
      </c>
      <c r="CA63" s="323" t="s">
        <v>89</v>
      </c>
    </row>
    <row r="64" spans="1:79" x14ac:dyDescent="0.15">
      <c r="A64" s="323">
        <v>12453</v>
      </c>
      <c r="B64" s="324">
        <v>42566</v>
      </c>
      <c r="C64" s="325" t="s">
        <v>1186</v>
      </c>
      <c r="D64" s="323" t="s">
        <v>1082</v>
      </c>
      <c r="E64" s="323"/>
      <c r="F64" s="323" t="s">
        <v>1444</v>
      </c>
      <c r="G64" s="333">
        <v>42551</v>
      </c>
      <c r="H64" s="326" t="s">
        <v>971</v>
      </c>
      <c r="I64" s="326" t="s">
        <v>1167</v>
      </c>
      <c r="J64" s="326"/>
      <c r="K64" s="323" t="s">
        <v>1439</v>
      </c>
      <c r="L64" s="323" t="s">
        <v>1440</v>
      </c>
      <c r="M64" s="321">
        <v>80.999999999999986</v>
      </c>
      <c r="N64" s="321">
        <v>20.299999999999997</v>
      </c>
      <c r="O64" s="323"/>
      <c r="P64" s="323"/>
      <c r="Q64" s="151"/>
      <c r="R64" s="151"/>
      <c r="S64" s="151"/>
      <c r="T64" s="151"/>
      <c r="U64" s="151"/>
      <c r="V64" s="354"/>
      <c r="W64" s="151"/>
      <c r="X64" s="151"/>
      <c r="Y64" s="151"/>
      <c r="Z64" s="151"/>
      <c r="AA64" s="151"/>
      <c r="AB64" s="151"/>
      <c r="AC64" s="151"/>
      <c r="AD64" s="151"/>
      <c r="AE64" s="321">
        <v>13</v>
      </c>
      <c r="AF64" s="151"/>
      <c r="AG64" s="151"/>
      <c r="AH64" s="151"/>
      <c r="AI64" s="151"/>
      <c r="AJ64" s="151"/>
      <c r="AK64" s="151"/>
      <c r="AL64" s="151"/>
      <c r="AM64" s="151"/>
      <c r="AN64" s="151"/>
      <c r="AO64" s="323" t="s">
        <v>1445</v>
      </c>
      <c r="AP64" s="326" t="s">
        <v>971</v>
      </c>
      <c r="AQ64" s="326"/>
      <c r="AR64" s="326"/>
      <c r="AS64" s="327"/>
      <c r="AT64" s="326"/>
      <c r="AU64" s="326"/>
      <c r="AV64" s="326"/>
      <c r="AW64" s="326"/>
      <c r="AX64" s="326" t="s">
        <v>126</v>
      </c>
      <c r="AY64" s="323" t="s">
        <v>1441</v>
      </c>
      <c r="AZ64" s="326">
        <v>0</v>
      </c>
      <c r="BA64" s="326">
        <v>0</v>
      </c>
      <c r="BB64" s="326">
        <v>0</v>
      </c>
      <c r="BC64" s="326">
        <v>0</v>
      </c>
      <c r="BD64" s="326">
        <v>0</v>
      </c>
      <c r="BE64" s="326">
        <v>0</v>
      </c>
      <c r="BF64" s="326">
        <v>0</v>
      </c>
      <c r="BG64" s="326">
        <v>0</v>
      </c>
      <c r="BH64" s="326">
        <v>0</v>
      </c>
      <c r="BI64" s="326">
        <v>0</v>
      </c>
      <c r="BJ64" s="326">
        <v>0</v>
      </c>
      <c r="BK64" s="326">
        <v>0</v>
      </c>
      <c r="BL64" s="326"/>
      <c r="BM64" s="326" t="s">
        <v>971</v>
      </c>
      <c r="BN64" s="326"/>
      <c r="BO64" s="326" t="s">
        <v>971</v>
      </c>
      <c r="BP64" s="356"/>
      <c r="BQ64" s="326"/>
      <c r="BR64" s="326"/>
      <c r="BS64" s="326"/>
      <c r="BT64" s="329"/>
      <c r="BU64" s="329"/>
      <c r="BV64" s="326"/>
      <c r="BW64" s="326" t="s">
        <v>1380</v>
      </c>
      <c r="BX64" s="326">
        <v>1</v>
      </c>
      <c r="BY64" s="329" t="s">
        <v>1442</v>
      </c>
      <c r="BZ64" s="331" t="s">
        <v>1559</v>
      </c>
      <c r="CA64" s="323" t="s">
        <v>89</v>
      </c>
    </row>
    <row r="65" spans="1:109" ht="13" customHeight="1" x14ac:dyDescent="0.15">
      <c r="A65" s="323">
        <v>10857</v>
      </c>
      <c r="B65" s="324">
        <v>42566</v>
      </c>
      <c r="C65" s="325" t="s">
        <v>1186</v>
      </c>
      <c r="D65" s="323" t="s">
        <v>1082</v>
      </c>
      <c r="E65" s="323"/>
      <c r="F65" s="323" t="s">
        <v>644</v>
      </c>
      <c r="G65" s="324">
        <v>42475</v>
      </c>
      <c r="H65" s="326" t="s">
        <v>126</v>
      </c>
      <c r="I65" s="326" t="s">
        <v>971</v>
      </c>
      <c r="J65" s="326"/>
      <c r="K65" s="323" t="s">
        <v>940</v>
      </c>
      <c r="L65" s="323" t="s">
        <v>1668</v>
      </c>
      <c r="M65" s="321">
        <v>54.090909090909086</v>
      </c>
      <c r="N65" s="321">
        <v>37.727272727272727</v>
      </c>
      <c r="O65" s="323"/>
      <c r="P65" s="323"/>
      <c r="Q65" s="151"/>
      <c r="R65" s="151"/>
      <c r="S65" s="151"/>
      <c r="T65" s="151"/>
      <c r="U65" s="151"/>
      <c r="V65" s="354"/>
      <c r="W65" s="321">
        <v>17.27272727272727</v>
      </c>
      <c r="X65" s="151"/>
      <c r="Y65" s="151"/>
      <c r="Z65" s="151"/>
      <c r="AA65" s="151"/>
      <c r="AB65" s="151"/>
      <c r="AC65" s="151"/>
      <c r="AD65" s="151"/>
      <c r="AE65" s="151"/>
      <c r="AF65" s="151"/>
      <c r="AG65" s="151"/>
      <c r="AH65" s="321">
        <v>19.09090909090909</v>
      </c>
      <c r="AI65" s="151"/>
      <c r="AJ65" s="151"/>
      <c r="AK65" s="151"/>
      <c r="AL65" s="151"/>
      <c r="AM65" s="151"/>
      <c r="AN65" s="151"/>
      <c r="AO65" s="323" t="s">
        <v>1560</v>
      </c>
      <c r="AP65" s="326" t="s">
        <v>971</v>
      </c>
      <c r="AQ65" s="326"/>
      <c r="AR65" s="326"/>
      <c r="AS65" s="327"/>
      <c r="AT65" s="326">
        <v>16</v>
      </c>
      <c r="AU65" s="326"/>
      <c r="AV65" s="326"/>
      <c r="AW65" s="326"/>
      <c r="AX65" s="326" t="s">
        <v>997</v>
      </c>
      <c r="AY65" s="323"/>
      <c r="AZ65" s="326">
        <v>0</v>
      </c>
      <c r="BA65" s="326">
        <v>0</v>
      </c>
      <c r="BB65" s="326">
        <v>0</v>
      </c>
      <c r="BC65" s="326">
        <v>0</v>
      </c>
      <c r="BD65" s="326">
        <v>0</v>
      </c>
      <c r="BE65" s="326">
        <v>0</v>
      </c>
      <c r="BF65" s="326">
        <v>0</v>
      </c>
      <c r="BG65" s="326">
        <v>0</v>
      </c>
      <c r="BH65" s="326">
        <v>0</v>
      </c>
      <c r="BI65" s="326">
        <v>0</v>
      </c>
      <c r="BJ65" s="326">
        <v>0</v>
      </c>
      <c r="BK65" s="326">
        <v>0</v>
      </c>
      <c r="BL65" s="326"/>
      <c r="BM65" s="326" t="s">
        <v>971</v>
      </c>
      <c r="BN65" s="326"/>
      <c r="BO65" s="326" t="s">
        <v>971</v>
      </c>
      <c r="BP65" s="355">
        <v>174.43636363636361</v>
      </c>
      <c r="BQ65" s="326"/>
      <c r="BR65" s="326"/>
      <c r="BS65" s="328">
        <v>42551</v>
      </c>
      <c r="BT65" s="323"/>
      <c r="BU65" s="329"/>
      <c r="BV65" s="326"/>
      <c r="BW65" s="326" t="s">
        <v>1380</v>
      </c>
      <c r="BX65" s="326"/>
      <c r="BY65" s="329" t="s">
        <v>1669</v>
      </c>
      <c r="BZ65" s="330" t="s">
        <v>1675</v>
      </c>
      <c r="CA65" s="329" t="s">
        <v>89</v>
      </c>
    </row>
    <row r="66" spans="1:109" ht="13" customHeight="1" x14ac:dyDescent="0.15">
      <c r="A66" s="323">
        <v>11465</v>
      </c>
      <c r="B66" s="324">
        <v>42566</v>
      </c>
      <c r="C66" s="325" t="s">
        <v>1186</v>
      </c>
      <c r="D66" s="323" t="s">
        <v>1082</v>
      </c>
      <c r="E66" s="323"/>
      <c r="F66" s="323" t="s">
        <v>644</v>
      </c>
      <c r="G66" s="324">
        <v>42551</v>
      </c>
      <c r="H66" s="326" t="s">
        <v>126</v>
      </c>
      <c r="I66" s="326" t="s">
        <v>971</v>
      </c>
      <c r="J66" s="326"/>
      <c r="K66" s="323" t="s">
        <v>386</v>
      </c>
      <c r="L66" s="323" t="s">
        <v>1381</v>
      </c>
      <c r="M66" s="321">
        <v>73.954545454545439</v>
      </c>
      <c r="N66" s="321">
        <v>42.43636363636363</v>
      </c>
      <c r="O66" s="323"/>
      <c r="P66" s="323"/>
      <c r="Q66" s="151"/>
      <c r="R66" s="151"/>
      <c r="S66" s="151"/>
      <c r="T66" s="151"/>
      <c r="U66" s="151"/>
      <c r="V66" s="354"/>
      <c r="W66" s="321">
        <v>12.08181818181818</v>
      </c>
      <c r="X66" s="151"/>
      <c r="Y66" s="151"/>
      <c r="Z66" s="151"/>
      <c r="AA66" s="151"/>
      <c r="AB66" s="151"/>
      <c r="AC66" s="151"/>
      <c r="AD66" s="151"/>
      <c r="AE66" s="151"/>
      <c r="AF66" s="151"/>
      <c r="AG66" s="151"/>
      <c r="AH66" s="321">
        <v>18.309090909090909</v>
      </c>
      <c r="AI66" s="151"/>
      <c r="AJ66" s="151"/>
      <c r="AK66" s="151"/>
      <c r="AL66" s="151"/>
      <c r="AM66" s="151"/>
      <c r="AN66" s="151"/>
      <c r="AO66" s="323" t="s">
        <v>1560</v>
      </c>
      <c r="AP66" s="326" t="s">
        <v>971</v>
      </c>
      <c r="AQ66" s="326"/>
      <c r="AR66" s="326"/>
      <c r="AS66" s="327"/>
      <c r="AT66" s="326">
        <v>9.5</v>
      </c>
      <c r="AU66" s="326"/>
      <c r="AV66" s="326"/>
      <c r="AW66" s="326"/>
      <c r="AX66" s="326" t="s">
        <v>997</v>
      </c>
      <c r="AY66" s="323"/>
      <c r="AZ66" s="326">
        <v>0</v>
      </c>
      <c r="BA66" s="326">
        <v>0</v>
      </c>
      <c r="BB66" s="326">
        <v>0</v>
      </c>
      <c r="BC66" s="326">
        <v>0</v>
      </c>
      <c r="BD66" s="326">
        <v>0</v>
      </c>
      <c r="BE66" s="326">
        <v>0</v>
      </c>
      <c r="BF66" s="326">
        <v>0</v>
      </c>
      <c r="BG66" s="326">
        <v>0</v>
      </c>
      <c r="BH66" s="326">
        <v>0</v>
      </c>
      <c r="BI66" s="326">
        <v>0</v>
      </c>
      <c r="BJ66" s="326">
        <v>0</v>
      </c>
      <c r="BK66" s="326">
        <v>0</v>
      </c>
      <c r="BL66" s="326"/>
      <c r="BM66" s="326" t="s">
        <v>971</v>
      </c>
      <c r="BN66" s="326">
        <v>12</v>
      </c>
      <c r="BO66" s="326" t="s">
        <v>971</v>
      </c>
      <c r="BP66" s="356"/>
      <c r="BQ66" s="326"/>
      <c r="BR66" s="326"/>
      <c r="BS66" s="326"/>
      <c r="BT66" s="329"/>
      <c r="BU66" s="329"/>
      <c r="BV66" s="326"/>
      <c r="BW66" s="326" t="s">
        <v>1380</v>
      </c>
      <c r="BX66" s="326"/>
      <c r="BY66" s="323"/>
      <c r="BZ66" s="331" t="s">
        <v>1561</v>
      </c>
      <c r="CA66" s="329" t="s">
        <v>89</v>
      </c>
    </row>
    <row r="67" spans="1:109" ht="13" customHeight="1" x14ac:dyDescent="0.15">
      <c r="A67" s="323">
        <v>11797</v>
      </c>
      <c r="B67" s="332">
        <v>42567</v>
      </c>
      <c r="C67" s="325" t="s">
        <v>1186</v>
      </c>
      <c r="D67" s="323" t="s">
        <v>1082</v>
      </c>
      <c r="E67" s="323"/>
      <c r="F67" s="323" t="s">
        <v>644</v>
      </c>
      <c r="G67" s="333">
        <v>42567</v>
      </c>
      <c r="H67" s="326" t="s">
        <v>126</v>
      </c>
      <c r="I67" s="326" t="s">
        <v>971</v>
      </c>
      <c r="J67" s="326"/>
      <c r="K67" s="323" t="s">
        <v>899</v>
      </c>
      <c r="L67" s="323" t="s">
        <v>1383</v>
      </c>
      <c r="M67" s="321">
        <v>86.86363636363636</v>
      </c>
      <c r="N67" s="321">
        <v>42.4</v>
      </c>
      <c r="O67" s="323"/>
      <c r="P67" s="323"/>
      <c r="Q67" s="151"/>
      <c r="R67" s="151"/>
      <c r="S67" s="151"/>
      <c r="T67" s="151"/>
      <c r="U67" s="151"/>
      <c r="V67" s="354"/>
      <c r="W67" s="321">
        <v>11.609090909090908</v>
      </c>
      <c r="X67" s="151"/>
      <c r="Y67" s="151"/>
      <c r="Z67" s="151"/>
      <c r="AA67" s="151"/>
      <c r="AB67" s="151"/>
      <c r="AC67" s="151"/>
      <c r="AD67" s="151"/>
      <c r="AE67" s="151"/>
      <c r="AF67" s="151"/>
      <c r="AG67" s="151"/>
      <c r="AH67" s="321">
        <v>17.799999999999997</v>
      </c>
      <c r="AI67" s="151"/>
      <c r="AJ67" s="151"/>
      <c r="AK67" s="151"/>
      <c r="AL67" s="151"/>
      <c r="AM67" s="151"/>
      <c r="AN67" s="151"/>
      <c r="AO67" s="323" t="s">
        <v>1560</v>
      </c>
      <c r="AP67" s="326" t="s">
        <v>971</v>
      </c>
      <c r="AQ67" s="326"/>
      <c r="AR67" s="326"/>
      <c r="AS67" s="327"/>
      <c r="AT67" s="326">
        <v>7.5</v>
      </c>
      <c r="AU67" s="326"/>
      <c r="AV67" s="326"/>
      <c r="AW67" s="326"/>
      <c r="AX67" s="326" t="s">
        <v>971</v>
      </c>
      <c r="AY67" s="323"/>
      <c r="AZ67" s="326">
        <v>0</v>
      </c>
      <c r="BA67" s="326">
        <v>0</v>
      </c>
      <c r="BB67" s="326">
        <v>0</v>
      </c>
      <c r="BC67" s="326">
        <v>0</v>
      </c>
      <c r="BD67" s="326">
        <v>0</v>
      </c>
      <c r="BE67" s="326">
        <v>0</v>
      </c>
      <c r="BF67" s="326">
        <v>0</v>
      </c>
      <c r="BG67" s="326">
        <v>0</v>
      </c>
      <c r="BH67" s="326">
        <v>0</v>
      </c>
      <c r="BI67" s="326">
        <v>0</v>
      </c>
      <c r="BJ67" s="326">
        <v>0</v>
      </c>
      <c r="BK67" s="326">
        <v>0</v>
      </c>
      <c r="BL67" s="326"/>
      <c r="BM67" s="326" t="s">
        <v>971</v>
      </c>
      <c r="BN67" s="326"/>
      <c r="BO67" s="326" t="s">
        <v>971</v>
      </c>
      <c r="BP67" s="356"/>
      <c r="BQ67" s="326"/>
      <c r="BR67" s="326"/>
      <c r="BS67" s="326"/>
      <c r="BT67" s="323"/>
      <c r="BU67" s="329"/>
      <c r="BV67" s="326"/>
      <c r="BW67" s="326" t="s">
        <v>1380</v>
      </c>
      <c r="BX67" s="326">
        <v>1</v>
      </c>
      <c r="BY67" s="323"/>
      <c r="BZ67" s="331" t="s">
        <v>1562</v>
      </c>
      <c r="CA67" s="329" t="s">
        <v>184</v>
      </c>
    </row>
    <row r="68" spans="1:109" ht="13" customHeight="1" x14ac:dyDescent="0.15">
      <c r="A68" s="323">
        <v>13009</v>
      </c>
      <c r="B68" s="324">
        <v>42566</v>
      </c>
      <c r="C68" s="325" t="s">
        <v>1186</v>
      </c>
      <c r="D68" s="323" t="s">
        <v>1082</v>
      </c>
      <c r="E68" s="323"/>
      <c r="F68" s="323" t="s">
        <v>644</v>
      </c>
      <c r="G68" s="324">
        <v>42551</v>
      </c>
      <c r="H68" s="326" t="s">
        <v>126</v>
      </c>
      <c r="I68" s="326" t="s">
        <v>1385</v>
      </c>
      <c r="J68" s="326"/>
      <c r="K68" s="323" t="s">
        <v>900</v>
      </c>
      <c r="L68" s="323" t="s">
        <v>1386</v>
      </c>
      <c r="M68" s="321">
        <v>70.199999999999989</v>
      </c>
      <c r="N68" s="321">
        <v>29.563636363636363</v>
      </c>
      <c r="O68" s="323"/>
      <c r="P68" s="323"/>
      <c r="Q68" s="151"/>
      <c r="R68" s="151"/>
      <c r="S68" s="151"/>
      <c r="T68" s="151"/>
      <c r="U68" s="151"/>
      <c r="V68" s="354"/>
      <c r="W68" s="321">
        <v>16.418181818181814</v>
      </c>
      <c r="X68" s="151"/>
      <c r="Y68" s="151"/>
      <c r="Z68" s="151"/>
      <c r="AA68" s="151"/>
      <c r="AB68" s="151"/>
      <c r="AC68" s="151"/>
      <c r="AD68" s="151"/>
      <c r="AE68" s="151"/>
      <c r="AF68" s="151"/>
      <c r="AG68" s="151"/>
      <c r="AH68" s="321">
        <v>17.627272727272725</v>
      </c>
      <c r="AI68" s="151"/>
      <c r="AJ68" s="151"/>
      <c r="AK68" s="151"/>
      <c r="AL68" s="151"/>
      <c r="AM68" s="151"/>
      <c r="AN68" s="151"/>
      <c r="AO68" s="323" t="s">
        <v>1560</v>
      </c>
      <c r="AP68" s="326" t="s">
        <v>971</v>
      </c>
      <c r="AQ68" s="326"/>
      <c r="AR68" s="326"/>
      <c r="AS68" s="327"/>
      <c r="AT68" s="326">
        <v>11</v>
      </c>
      <c r="AU68" s="326"/>
      <c r="AV68" s="326"/>
      <c r="AW68" s="326"/>
      <c r="AX68" s="326" t="s">
        <v>971</v>
      </c>
      <c r="AY68" s="323"/>
      <c r="AZ68" s="326">
        <v>0</v>
      </c>
      <c r="BA68" s="326">
        <v>0</v>
      </c>
      <c r="BB68" s="326">
        <v>0</v>
      </c>
      <c r="BC68" s="326">
        <v>0</v>
      </c>
      <c r="BD68" s="326">
        <v>0</v>
      </c>
      <c r="BE68" s="326">
        <v>0</v>
      </c>
      <c r="BF68" s="326">
        <v>0</v>
      </c>
      <c r="BG68" s="326">
        <v>0</v>
      </c>
      <c r="BH68" s="326">
        <v>0</v>
      </c>
      <c r="BI68" s="326">
        <v>0</v>
      </c>
      <c r="BJ68" s="326">
        <v>0</v>
      </c>
      <c r="BK68" s="326">
        <v>0</v>
      </c>
      <c r="BL68" s="326"/>
      <c r="BM68" s="326" t="s">
        <v>971</v>
      </c>
      <c r="BN68" s="326"/>
      <c r="BO68" s="326" t="s">
        <v>971</v>
      </c>
      <c r="BP68" s="356"/>
      <c r="BQ68" s="326"/>
      <c r="BR68" s="326"/>
      <c r="BS68" s="326"/>
      <c r="BT68" s="349"/>
      <c r="BU68" s="329"/>
      <c r="BV68" s="326"/>
      <c r="BW68" s="326" t="s">
        <v>1380</v>
      </c>
      <c r="BX68" s="326">
        <v>1</v>
      </c>
      <c r="BY68" s="323"/>
      <c r="BZ68" s="331" t="s">
        <v>1563</v>
      </c>
      <c r="CA68" s="329" t="s">
        <v>89</v>
      </c>
    </row>
    <row r="69" spans="1:109" ht="13" customHeight="1" x14ac:dyDescent="0.15">
      <c r="A69" s="323">
        <v>1472</v>
      </c>
      <c r="B69" s="324">
        <v>42567</v>
      </c>
      <c r="C69" s="325" t="s">
        <v>1186</v>
      </c>
      <c r="D69" s="323" t="s">
        <v>1082</v>
      </c>
      <c r="E69" s="323"/>
      <c r="F69" s="323" t="s">
        <v>644</v>
      </c>
      <c r="G69" s="324">
        <v>42551</v>
      </c>
      <c r="H69" s="326" t="s">
        <v>126</v>
      </c>
      <c r="I69" s="326" t="s">
        <v>971</v>
      </c>
      <c r="J69" s="326"/>
      <c r="K69" s="323" t="s">
        <v>498</v>
      </c>
      <c r="L69" s="323" t="s">
        <v>1158</v>
      </c>
      <c r="M69" s="321">
        <v>99.472727272727269</v>
      </c>
      <c r="N69" s="321">
        <v>40.981818181818177</v>
      </c>
      <c r="O69" s="323"/>
      <c r="P69" s="323"/>
      <c r="Q69" s="151"/>
      <c r="R69" s="151"/>
      <c r="S69" s="151"/>
      <c r="T69" s="151"/>
      <c r="U69" s="151"/>
      <c r="V69" s="354"/>
      <c r="W69" s="321">
        <v>16.818181818181817</v>
      </c>
      <c r="X69" s="151"/>
      <c r="Y69" s="151"/>
      <c r="Z69" s="151"/>
      <c r="AA69" s="151"/>
      <c r="AB69" s="151"/>
      <c r="AC69" s="151"/>
      <c r="AD69" s="151"/>
      <c r="AE69" s="151"/>
      <c r="AF69" s="151"/>
      <c r="AG69" s="151"/>
      <c r="AH69" s="321">
        <v>19.218181818181819</v>
      </c>
      <c r="AI69" s="151"/>
      <c r="AJ69" s="151"/>
      <c r="AK69" s="151"/>
      <c r="AL69" s="151"/>
      <c r="AM69" s="151"/>
      <c r="AN69" s="151"/>
      <c r="AO69" s="323" t="s">
        <v>1560</v>
      </c>
      <c r="AP69" s="326" t="s">
        <v>971</v>
      </c>
      <c r="AQ69" s="326"/>
      <c r="AR69" s="326"/>
      <c r="AS69" s="327"/>
      <c r="AT69" s="326">
        <v>11.6</v>
      </c>
      <c r="AU69" s="326"/>
      <c r="AV69" s="326"/>
      <c r="AW69" s="326"/>
      <c r="AX69" s="326" t="s">
        <v>971</v>
      </c>
      <c r="AY69" s="323"/>
      <c r="AZ69" s="326">
        <v>0</v>
      </c>
      <c r="BA69" s="326">
        <v>0</v>
      </c>
      <c r="BB69" s="326">
        <v>0</v>
      </c>
      <c r="BC69" s="326">
        <v>0</v>
      </c>
      <c r="BD69" s="326">
        <v>0</v>
      </c>
      <c r="BE69" s="326">
        <v>0</v>
      </c>
      <c r="BF69" s="326">
        <v>0</v>
      </c>
      <c r="BG69" s="326">
        <v>0</v>
      </c>
      <c r="BH69" s="326">
        <v>0</v>
      </c>
      <c r="BI69" s="326">
        <v>0</v>
      </c>
      <c r="BJ69" s="326">
        <v>0</v>
      </c>
      <c r="BK69" s="326">
        <v>0</v>
      </c>
      <c r="BL69" s="326"/>
      <c r="BM69" s="326" t="s">
        <v>971</v>
      </c>
      <c r="BN69" s="326"/>
      <c r="BO69" s="326" t="s">
        <v>971</v>
      </c>
      <c r="BP69" s="356"/>
      <c r="BQ69" s="326"/>
      <c r="BR69" s="326"/>
      <c r="BS69" s="326"/>
      <c r="BT69" s="329"/>
      <c r="BU69" s="329"/>
      <c r="BV69" s="326"/>
      <c r="BW69" s="326" t="s">
        <v>1380</v>
      </c>
      <c r="BX69" s="326"/>
      <c r="BY69" s="323"/>
      <c r="BZ69" s="331" t="s">
        <v>1564</v>
      </c>
      <c r="CA69" s="323" t="s">
        <v>184</v>
      </c>
    </row>
    <row r="70" spans="1:109" ht="13" customHeight="1" x14ac:dyDescent="0.15">
      <c r="A70" s="323">
        <v>13055</v>
      </c>
      <c r="B70" s="324">
        <v>42566</v>
      </c>
      <c r="C70" s="325" t="s">
        <v>1186</v>
      </c>
      <c r="D70" s="323" t="s">
        <v>1082</v>
      </c>
      <c r="E70" s="323"/>
      <c r="F70" s="323" t="s">
        <v>644</v>
      </c>
      <c r="G70" s="324">
        <v>42551</v>
      </c>
      <c r="H70" s="326" t="s">
        <v>971</v>
      </c>
      <c r="I70" s="326" t="s">
        <v>1167</v>
      </c>
      <c r="J70" s="326"/>
      <c r="K70" s="323" t="s">
        <v>901</v>
      </c>
      <c r="L70" s="323" t="s">
        <v>1389</v>
      </c>
      <c r="M70" s="321">
        <v>87.999999999999986</v>
      </c>
      <c r="N70" s="321">
        <v>52</v>
      </c>
      <c r="O70" s="323"/>
      <c r="P70" s="323"/>
      <c r="Q70" s="151"/>
      <c r="R70" s="151"/>
      <c r="S70" s="151"/>
      <c r="T70" s="151"/>
      <c r="U70" s="151"/>
      <c r="V70" s="354"/>
      <c r="W70" s="321">
        <v>18</v>
      </c>
      <c r="X70" s="151"/>
      <c r="Y70" s="151"/>
      <c r="Z70" s="151"/>
      <c r="AA70" s="151"/>
      <c r="AB70" s="151"/>
      <c r="AC70" s="151"/>
      <c r="AD70" s="151"/>
      <c r="AE70" s="151"/>
      <c r="AF70" s="151"/>
      <c r="AG70" s="151"/>
      <c r="AH70" s="321">
        <v>23.5</v>
      </c>
      <c r="AI70" s="151"/>
      <c r="AJ70" s="151"/>
      <c r="AK70" s="151"/>
      <c r="AL70" s="151"/>
      <c r="AM70" s="151"/>
      <c r="AN70" s="151"/>
      <c r="AO70" s="323" t="s">
        <v>1560</v>
      </c>
      <c r="AP70" s="326" t="s">
        <v>971</v>
      </c>
      <c r="AQ70" s="326"/>
      <c r="AR70" s="326"/>
      <c r="AS70" s="327"/>
      <c r="AT70" s="326"/>
      <c r="AU70" s="326"/>
      <c r="AV70" s="326"/>
      <c r="AW70" s="326"/>
      <c r="AX70" s="326" t="s">
        <v>971</v>
      </c>
      <c r="AY70" s="323"/>
      <c r="AZ70" s="326">
        <v>20</v>
      </c>
      <c r="BA70" s="326">
        <v>0</v>
      </c>
      <c r="BB70" s="326">
        <v>0</v>
      </c>
      <c r="BC70" s="326">
        <v>0</v>
      </c>
      <c r="BD70" s="326">
        <v>0</v>
      </c>
      <c r="BE70" s="326">
        <v>0</v>
      </c>
      <c r="BF70" s="326">
        <v>0</v>
      </c>
      <c r="BG70" s="326">
        <v>0</v>
      </c>
      <c r="BH70" s="326">
        <v>0</v>
      </c>
      <c r="BI70" s="326">
        <v>0</v>
      </c>
      <c r="BJ70" s="326">
        <v>0</v>
      </c>
      <c r="BK70" s="326">
        <v>0</v>
      </c>
      <c r="BL70" s="326"/>
      <c r="BM70" s="326" t="s">
        <v>971</v>
      </c>
      <c r="BN70" s="326"/>
      <c r="BO70" s="326" t="s">
        <v>971</v>
      </c>
      <c r="BP70" s="356"/>
      <c r="BQ70" s="326"/>
      <c r="BR70" s="326"/>
      <c r="BS70" s="326"/>
      <c r="BT70" s="329"/>
      <c r="BU70" s="329"/>
      <c r="BV70" s="326"/>
      <c r="BW70" s="326" t="s">
        <v>1380</v>
      </c>
      <c r="BX70" s="326"/>
      <c r="BY70" s="323"/>
      <c r="BZ70" s="330" t="s">
        <v>1565</v>
      </c>
      <c r="CA70" s="329" t="s">
        <v>89</v>
      </c>
    </row>
    <row r="71" spans="1:109" ht="13" customHeight="1" x14ac:dyDescent="0.15">
      <c r="A71" s="323">
        <v>11097</v>
      </c>
      <c r="B71" s="324">
        <v>42567</v>
      </c>
      <c r="C71" s="325" t="s">
        <v>1186</v>
      </c>
      <c r="D71" s="323" t="s">
        <v>1082</v>
      </c>
      <c r="E71" s="323"/>
      <c r="F71" s="323" t="s">
        <v>644</v>
      </c>
      <c r="G71" s="333">
        <v>42495</v>
      </c>
      <c r="H71" s="326" t="s">
        <v>126</v>
      </c>
      <c r="I71" s="326" t="s">
        <v>971</v>
      </c>
      <c r="J71" s="326"/>
      <c r="K71" s="323" t="s">
        <v>902</v>
      </c>
      <c r="L71" s="323" t="s">
        <v>1391</v>
      </c>
      <c r="M71" s="321">
        <v>99.5</v>
      </c>
      <c r="N71" s="321">
        <v>47.899999999999991</v>
      </c>
      <c r="O71" s="323" t="s">
        <v>992</v>
      </c>
      <c r="P71" s="323">
        <v>1020</v>
      </c>
      <c r="Q71" s="321">
        <v>49.9</v>
      </c>
      <c r="R71" s="151"/>
      <c r="S71" s="151"/>
      <c r="T71" s="151"/>
      <c r="U71" s="151"/>
      <c r="V71" s="354"/>
      <c r="W71" s="321">
        <v>13.754545454545454</v>
      </c>
      <c r="X71" s="151"/>
      <c r="Y71" s="151"/>
      <c r="Z71" s="151"/>
      <c r="AA71" s="151"/>
      <c r="AB71" s="151"/>
      <c r="AC71" s="151"/>
      <c r="AD71" s="151"/>
      <c r="AE71" s="151"/>
      <c r="AF71" s="151"/>
      <c r="AG71" s="151"/>
      <c r="AH71" s="321">
        <v>22.099999999999998</v>
      </c>
      <c r="AI71" s="151"/>
      <c r="AJ71" s="151"/>
      <c r="AK71" s="151"/>
      <c r="AL71" s="151"/>
      <c r="AM71" s="151"/>
      <c r="AN71" s="151"/>
      <c r="AO71" s="323" t="s">
        <v>1560</v>
      </c>
      <c r="AP71" s="326" t="s">
        <v>971</v>
      </c>
      <c r="AQ71" s="326"/>
      <c r="AR71" s="326"/>
      <c r="AS71" s="327">
        <v>10</v>
      </c>
      <c r="AT71" s="326">
        <v>12</v>
      </c>
      <c r="AU71" s="326"/>
      <c r="AV71" s="326"/>
      <c r="AW71" s="326"/>
      <c r="AX71" s="326" t="s">
        <v>997</v>
      </c>
      <c r="AY71" s="323"/>
      <c r="AZ71" s="326">
        <v>0</v>
      </c>
      <c r="BA71" s="326">
        <v>0</v>
      </c>
      <c r="BB71" s="326">
        <v>7</v>
      </c>
      <c r="BC71" s="326">
        <v>0</v>
      </c>
      <c r="BD71" s="326">
        <v>0</v>
      </c>
      <c r="BE71" s="326">
        <v>0</v>
      </c>
      <c r="BF71" s="326">
        <v>0</v>
      </c>
      <c r="BG71" s="326">
        <v>0</v>
      </c>
      <c r="BH71" s="326">
        <v>0</v>
      </c>
      <c r="BI71" s="326">
        <v>0</v>
      </c>
      <c r="BJ71" s="326">
        <v>0</v>
      </c>
      <c r="BK71" s="326">
        <v>0</v>
      </c>
      <c r="BL71" s="326"/>
      <c r="BM71" s="326" t="s">
        <v>971</v>
      </c>
      <c r="BN71" s="326"/>
      <c r="BO71" s="326" t="s">
        <v>971</v>
      </c>
      <c r="BP71" s="356"/>
      <c r="BQ71" s="326"/>
      <c r="BR71" s="326"/>
      <c r="BS71" s="326"/>
      <c r="BT71" s="329"/>
      <c r="BU71" s="329"/>
      <c r="BV71" s="326"/>
      <c r="BW71" s="326" t="s">
        <v>1380</v>
      </c>
      <c r="BX71" s="326"/>
      <c r="BY71" s="323"/>
      <c r="BZ71" s="331" t="s">
        <v>1566</v>
      </c>
      <c r="CA71" s="329" t="s">
        <v>184</v>
      </c>
    </row>
    <row r="72" spans="1:109" ht="13" customHeight="1" x14ac:dyDescent="0.15">
      <c r="A72" s="323">
        <v>1484</v>
      </c>
      <c r="B72" s="324">
        <v>42566</v>
      </c>
      <c r="C72" s="325" t="s">
        <v>1186</v>
      </c>
      <c r="D72" s="323" t="s">
        <v>1082</v>
      </c>
      <c r="E72" s="323"/>
      <c r="F72" s="323" t="s">
        <v>644</v>
      </c>
      <c r="G72" s="324">
        <v>42551</v>
      </c>
      <c r="H72" s="326" t="s">
        <v>126</v>
      </c>
      <c r="I72" s="326" t="s">
        <v>971</v>
      </c>
      <c r="J72" s="326"/>
      <c r="K72" s="323" t="s">
        <v>903</v>
      </c>
      <c r="L72" s="323" t="s">
        <v>1158</v>
      </c>
      <c r="M72" s="321">
        <v>99.472727272727269</v>
      </c>
      <c r="N72" s="321">
        <v>40.981818181818177</v>
      </c>
      <c r="O72" s="323"/>
      <c r="P72" s="323"/>
      <c r="Q72" s="151"/>
      <c r="R72" s="151"/>
      <c r="S72" s="151"/>
      <c r="T72" s="151"/>
      <c r="U72" s="151"/>
      <c r="V72" s="354"/>
      <c r="W72" s="321">
        <v>16.818181818181817</v>
      </c>
      <c r="X72" s="151"/>
      <c r="Y72" s="151"/>
      <c r="Z72" s="151"/>
      <c r="AA72" s="151"/>
      <c r="AB72" s="151"/>
      <c r="AC72" s="151"/>
      <c r="AD72" s="151"/>
      <c r="AE72" s="151"/>
      <c r="AF72" s="151"/>
      <c r="AG72" s="151"/>
      <c r="AH72" s="321">
        <v>19.218181818181819</v>
      </c>
      <c r="AI72" s="151"/>
      <c r="AJ72" s="151"/>
      <c r="AK72" s="151"/>
      <c r="AL72" s="151"/>
      <c r="AM72" s="151"/>
      <c r="AN72" s="151"/>
      <c r="AO72" s="323" t="s">
        <v>1560</v>
      </c>
      <c r="AP72" s="326" t="s">
        <v>971</v>
      </c>
      <c r="AQ72" s="326"/>
      <c r="AR72" s="326"/>
      <c r="AS72" s="327"/>
      <c r="AT72" s="326">
        <v>11.6</v>
      </c>
      <c r="AU72" s="326"/>
      <c r="AV72" s="326"/>
      <c r="AW72" s="326"/>
      <c r="AX72" s="326" t="s">
        <v>997</v>
      </c>
      <c r="AY72" s="323"/>
      <c r="AZ72" s="326">
        <v>0</v>
      </c>
      <c r="BA72" s="326">
        <v>0</v>
      </c>
      <c r="BB72" s="326">
        <v>0</v>
      </c>
      <c r="BC72" s="326">
        <v>0</v>
      </c>
      <c r="BD72" s="326">
        <v>0</v>
      </c>
      <c r="BE72" s="326">
        <v>0</v>
      </c>
      <c r="BF72" s="326">
        <v>0</v>
      </c>
      <c r="BG72" s="326">
        <v>0</v>
      </c>
      <c r="BH72" s="326">
        <v>0</v>
      </c>
      <c r="BI72" s="326">
        <v>0</v>
      </c>
      <c r="BJ72" s="326">
        <v>0</v>
      </c>
      <c r="BK72" s="326">
        <v>0</v>
      </c>
      <c r="BL72" s="326"/>
      <c r="BM72" s="326" t="s">
        <v>971</v>
      </c>
      <c r="BN72" s="326"/>
      <c r="BO72" s="326" t="s">
        <v>971</v>
      </c>
      <c r="BP72" s="356"/>
      <c r="BQ72" s="326"/>
      <c r="BR72" s="326"/>
      <c r="BS72" s="326"/>
      <c r="BT72" s="329"/>
      <c r="BU72" s="329"/>
      <c r="BV72" s="326"/>
      <c r="BW72" s="326" t="s">
        <v>1380</v>
      </c>
      <c r="BX72" s="326"/>
      <c r="BY72" s="323"/>
      <c r="BZ72" s="331" t="s">
        <v>1567</v>
      </c>
      <c r="CA72" s="329" t="s">
        <v>89</v>
      </c>
    </row>
    <row r="73" spans="1:109" ht="13" customHeight="1" x14ac:dyDescent="0.15">
      <c r="A73" s="323">
        <v>10263</v>
      </c>
      <c r="B73" s="324">
        <v>42566</v>
      </c>
      <c r="C73" s="325" t="s">
        <v>1186</v>
      </c>
      <c r="D73" s="323" t="s">
        <v>1082</v>
      </c>
      <c r="E73" s="323"/>
      <c r="F73" s="323" t="s">
        <v>644</v>
      </c>
      <c r="G73" s="324">
        <v>42551</v>
      </c>
      <c r="H73" s="326" t="s">
        <v>126</v>
      </c>
      <c r="I73" s="326" t="s">
        <v>971</v>
      </c>
      <c r="J73" s="326"/>
      <c r="K73" s="323" t="s">
        <v>904</v>
      </c>
      <c r="L73" s="323" t="s">
        <v>1123</v>
      </c>
      <c r="M73" s="321">
        <v>89.899999999999991</v>
      </c>
      <c r="N73" s="321">
        <v>49.190909090909088</v>
      </c>
      <c r="O73" s="323"/>
      <c r="P73" s="323"/>
      <c r="Q73" s="151"/>
      <c r="R73" s="151"/>
      <c r="S73" s="151"/>
      <c r="T73" s="151"/>
      <c r="U73" s="151"/>
      <c r="V73" s="354"/>
      <c r="W73" s="321">
        <v>16.09090909090909</v>
      </c>
      <c r="X73" s="151"/>
      <c r="Y73" s="151"/>
      <c r="Z73" s="151"/>
      <c r="AA73" s="151"/>
      <c r="AB73" s="151"/>
      <c r="AC73" s="151"/>
      <c r="AD73" s="151"/>
      <c r="AE73" s="151"/>
      <c r="AF73" s="151"/>
      <c r="AG73" s="151"/>
      <c r="AH73" s="321">
        <v>25.190909090909091</v>
      </c>
      <c r="AI73" s="151"/>
      <c r="AJ73" s="151"/>
      <c r="AK73" s="151"/>
      <c r="AL73" s="151"/>
      <c r="AM73" s="151"/>
      <c r="AN73" s="151"/>
      <c r="AO73" s="323" t="s">
        <v>1560</v>
      </c>
      <c r="AP73" s="326" t="s">
        <v>971</v>
      </c>
      <c r="AQ73" s="326"/>
      <c r="AR73" s="326"/>
      <c r="AS73" s="327"/>
      <c r="AT73" s="326">
        <v>10.5</v>
      </c>
      <c r="AU73" s="326"/>
      <c r="AV73" s="326"/>
      <c r="AW73" s="326"/>
      <c r="AX73" s="326" t="s">
        <v>997</v>
      </c>
      <c r="AY73" s="323"/>
      <c r="AZ73" s="326">
        <v>16</v>
      </c>
      <c r="BA73" s="326">
        <v>0</v>
      </c>
      <c r="BB73" s="326">
        <v>0</v>
      </c>
      <c r="BC73" s="326">
        <v>0</v>
      </c>
      <c r="BD73" s="326">
        <v>0</v>
      </c>
      <c r="BE73" s="326">
        <v>0</v>
      </c>
      <c r="BF73" s="326">
        <v>0</v>
      </c>
      <c r="BG73" s="326">
        <v>0</v>
      </c>
      <c r="BH73" s="326">
        <v>0</v>
      </c>
      <c r="BI73" s="326">
        <v>0</v>
      </c>
      <c r="BJ73" s="326">
        <v>0</v>
      </c>
      <c r="BK73" s="326">
        <v>0</v>
      </c>
      <c r="BL73" s="326"/>
      <c r="BM73" s="326" t="s">
        <v>971</v>
      </c>
      <c r="BN73" s="326">
        <v>12</v>
      </c>
      <c r="BO73" s="326" t="s">
        <v>971</v>
      </c>
      <c r="BP73" s="356"/>
      <c r="BQ73" s="326"/>
      <c r="BR73" s="326">
        <v>12</v>
      </c>
      <c r="BS73" s="326"/>
      <c r="BT73" s="329"/>
      <c r="BU73" s="329"/>
      <c r="BV73" s="326"/>
      <c r="BW73" s="326" t="s">
        <v>1380</v>
      </c>
      <c r="BX73" s="326"/>
      <c r="BY73" s="323"/>
      <c r="BZ73" s="331" t="s">
        <v>1568</v>
      </c>
      <c r="CA73" s="329" t="s">
        <v>89</v>
      </c>
    </row>
    <row r="74" spans="1:109" ht="13" customHeight="1" x14ac:dyDescent="0.15">
      <c r="A74" s="323">
        <v>4374</v>
      </c>
      <c r="B74" s="324">
        <v>42566</v>
      </c>
      <c r="C74" s="325" t="s">
        <v>1186</v>
      </c>
      <c r="D74" s="323" t="s">
        <v>1082</v>
      </c>
      <c r="E74" s="323"/>
      <c r="F74" s="323" t="s">
        <v>644</v>
      </c>
      <c r="G74" s="324">
        <v>42551</v>
      </c>
      <c r="H74" s="326" t="s">
        <v>126</v>
      </c>
      <c r="I74" s="326" t="s">
        <v>971</v>
      </c>
      <c r="J74" s="326"/>
      <c r="K74" s="323" t="s">
        <v>933</v>
      </c>
      <c r="L74" s="323" t="s">
        <v>1126</v>
      </c>
      <c r="M74" s="321">
        <v>86.263636363636351</v>
      </c>
      <c r="N74" s="321">
        <v>34.136363636363633</v>
      </c>
      <c r="O74" s="323"/>
      <c r="P74" s="323"/>
      <c r="Q74" s="151"/>
      <c r="R74" s="151"/>
      <c r="S74" s="151"/>
      <c r="T74" s="151"/>
      <c r="U74" s="151"/>
      <c r="V74" s="354"/>
      <c r="W74" s="321">
        <v>16.818181818181817</v>
      </c>
      <c r="X74" s="151"/>
      <c r="Y74" s="151"/>
      <c r="Z74" s="151"/>
      <c r="AA74" s="151"/>
      <c r="AB74" s="151"/>
      <c r="AC74" s="151"/>
      <c r="AD74" s="151"/>
      <c r="AE74" s="151"/>
      <c r="AF74" s="151"/>
      <c r="AG74" s="151"/>
      <c r="AH74" s="321">
        <v>24.363636363636363</v>
      </c>
      <c r="AI74" s="151"/>
      <c r="AJ74" s="151"/>
      <c r="AK74" s="151"/>
      <c r="AL74" s="151"/>
      <c r="AM74" s="151"/>
      <c r="AN74" s="151"/>
      <c r="AO74" s="323" t="s">
        <v>1560</v>
      </c>
      <c r="AP74" s="326" t="s">
        <v>971</v>
      </c>
      <c r="AQ74" s="326"/>
      <c r="AR74" s="326"/>
      <c r="AS74" s="327"/>
      <c r="AT74" s="326">
        <v>7</v>
      </c>
      <c r="AU74" s="326"/>
      <c r="AV74" s="326"/>
      <c r="AW74" s="326"/>
      <c r="AX74" s="326" t="s">
        <v>971</v>
      </c>
      <c r="AY74" s="323"/>
      <c r="AZ74" s="326">
        <v>0</v>
      </c>
      <c r="BA74" s="326">
        <v>0</v>
      </c>
      <c r="BB74" s="326">
        <v>0</v>
      </c>
      <c r="BC74" s="326">
        <v>0</v>
      </c>
      <c r="BD74" s="326">
        <v>0</v>
      </c>
      <c r="BE74" s="326">
        <v>0</v>
      </c>
      <c r="BF74" s="326">
        <v>0</v>
      </c>
      <c r="BG74" s="326">
        <v>0</v>
      </c>
      <c r="BH74" s="326">
        <v>0</v>
      </c>
      <c r="BI74" s="326">
        <v>0</v>
      </c>
      <c r="BJ74" s="326">
        <v>0</v>
      </c>
      <c r="BK74" s="326">
        <v>0</v>
      </c>
      <c r="BL74" s="326"/>
      <c r="BM74" s="326" t="s">
        <v>971</v>
      </c>
      <c r="BN74" s="326"/>
      <c r="BO74" s="326" t="s">
        <v>971</v>
      </c>
      <c r="BP74" s="356"/>
      <c r="BQ74" s="326"/>
      <c r="BR74" s="326"/>
      <c r="BS74" s="326"/>
      <c r="BT74" s="329"/>
      <c r="BU74" s="329"/>
      <c r="BV74" s="326"/>
      <c r="BW74" s="326" t="s">
        <v>1380</v>
      </c>
      <c r="BX74" s="326"/>
      <c r="BY74" s="329"/>
      <c r="BZ74" s="350" t="s">
        <v>1569</v>
      </c>
      <c r="CA74" s="323" t="s">
        <v>89</v>
      </c>
    </row>
    <row r="75" spans="1:109" ht="13" customHeight="1" x14ac:dyDescent="0.15">
      <c r="A75" s="323">
        <v>10524</v>
      </c>
      <c r="B75" s="324">
        <v>42566</v>
      </c>
      <c r="C75" s="325" t="s">
        <v>1186</v>
      </c>
      <c r="D75" s="323" t="s">
        <v>1082</v>
      </c>
      <c r="E75" s="323"/>
      <c r="F75" s="323" t="s">
        <v>644</v>
      </c>
      <c r="G75" s="333">
        <v>42551</v>
      </c>
      <c r="H75" s="326" t="s">
        <v>126</v>
      </c>
      <c r="I75" s="326" t="s">
        <v>971</v>
      </c>
      <c r="J75" s="326"/>
      <c r="K75" s="323" t="s">
        <v>934</v>
      </c>
      <c r="L75" s="323" t="s">
        <v>1128</v>
      </c>
      <c r="M75" s="321">
        <v>91.154545454545442</v>
      </c>
      <c r="N75" s="321">
        <v>49.61818181818181</v>
      </c>
      <c r="O75" s="323"/>
      <c r="P75" s="323"/>
      <c r="Q75" s="151"/>
      <c r="R75" s="151"/>
      <c r="S75" s="151"/>
      <c r="T75" s="151"/>
      <c r="U75" s="151"/>
      <c r="V75" s="354"/>
      <c r="W75" s="321">
        <v>12.845454545454546</v>
      </c>
      <c r="X75" s="151"/>
      <c r="Y75" s="151"/>
      <c r="Z75" s="151"/>
      <c r="AA75" s="151"/>
      <c r="AB75" s="151"/>
      <c r="AC75" s="151"/>
      <c r="AD75" s="151"/>
      <c r="AE75" s="151"/>
      <c r="AF75" s="151"/>
      <c r="AG75" s="151"/>
      <c r="AH75" s="321">
        <v>21.709090909090907</v>
      </c>
      <c r="AI75" s="151"/>
      <c r="AJ75" s="151"/>
      <c r="AK75" s="151"/>
      <c r="AL75" s="151"/>
      <c r="AM75" s="151"/>
      <c r="AN75" s="151"/>
      <c r="AO75" s="323" t="s">
        <v>1560</v>
      </c>
      <c r="AP75" s="326" t="s">
        <v>971</v>
      </c>
      <c r="AQ75" s="326"/>
      <c r="AR75" s="326"/>
      <c r="AS75" s="327"/>
      <c r="AT75" s="326">
        <v>7</v>
      </c>
      <c r="AU75" s="326"/>
      <c r="AV75" s="326"/>
      <c r="AW75" s="326"/>
      <c r="AX75" s="326" t="s">
        <v>997</v>
      </c>
      <c r="AY75" s="323"/>
      <c r="AZ75" s="326">
        <v>14</v>
      </c>
      <c r="BA75" s="326">
        <v>0</v>
      </c>
      <c r="BB75" s="326">
        <v>0</v>
      </c>
      <c r="BC75" s="326">
        <v>0</v>
      </c>
      <c r="BD75" s="326">
        <v>0</v>
      </c>
      <c r="BE75" s="326">
        <v>0</v>
      </c>
      <c r="BF75" s="326">
        <v>0</v>
      </c>
      <c r="BG75" s="326">
        <v>0</v>
      </c>
      <c r="BH75" s="326">
        <v>0</v>
      </c>
      <c r="BI75" s="326">
        <v>0</v>
      </c>
      <c r="BJ75" s="326">
        <v>0</v>
      </c>
      <c r="BK75" s="326">
        <v>0</v>
      </c>
      <c r="BL75" s="326"/>
      <c r="BM75" s="326" t="s">
        <v>971</v>
      </c>
      <c r="BN75" s="326">
        <v>12</v>
      </c>
      <c r="BO75" s="326" t="s">
        <v>971</v>
      </c>
      <c r="BP75" s="356"/>
      <c r="BQ75" s="326"/>
      <c r="BR75" s="326"/>
      <c r="BS75" s="326"/>
      <c r="BT75" s="329"/>
      <c r="BU75" s="329"/>
      <c r="BV75" s="326"/>
      <c r="BW75" s="326" t="s">
        <v>1380</v>
      </c>
      <c r="BX75" s="326"/>
      <c r="BY75" s="323"/>
      <c r="BZ75" s="351" t="s">
        <v>1570</v>
      </c>
      <c r="CA75" s="323" t="s">
        <v>89</v>
      </c>
    </row>
    <row r="76" spans="1:109" ht="13" customHeight="1" x14ac:dyDescent="0.15">
      <c r="A76" s="323">
        <v>13087</v>
      </c>
      <c r="B76" s="324">
        <v>42566</v>
      </c>
      <c r="C76" s="325" t="s">
        <v>1186</v>
      </c>
      <c r="D76" s="323" t="s">
        <v>1082</v>
      </c>
      <c r="E76" s="323"/>
      <c r="F76" s="323" t="s">
        <v>644</v>
      </c>
      <c r="G76" s="333">
        <v>42551</v>
      </c>
      <c r="H76" s="326" t="s">
        <v>126</v>
      </c>
      <c r="I76" s="326" t="s">
        <v>971</v>
      </c>
      <c r="J76" s="326"/>
      <c r="K76" s="323" t="s">
        <v>738</v>
      </c>
      <c r="L76" s="323" t="s">
        <v>1400</v>
      </c>
      <c r="M76" s="321">
        <v>74.818181818181813</v>
      </c>
      <c r="N76" s="321">
        <v>42.927272727272722</v>
      </c>
      <c r="O76" s="323"/>
      <c r="P76" s="323"/>
      <c r="Q76" s="151"/>
      <c r="R76" s="151"/>
      <c r="S76" s="151"/>
      <c r="T76" s="151"/>
      <c r="U76" s="151"/>
      <c r="V76" s="354"/>
      <c r="W76" s="321">
        <v>12.218181818181817</v>
      </c>
      <c r="X76" s="151"/>
      <c r="Y76" s="151"/>
      <c r="Z76" s="151"/>
      <c r="AA76" s="151"/>
      <c r="AB76" s="151"/>
      <c r="AC76" s="151"/>
      <c r="AD76" s="151"/>
      <c r="AE76" s="151"/>
      <c r="AF76" s="151"/>
      <c r="AG76" s="151"/>
      <c r="AH76" s="321">
        <v>18.527272727272724</v>
      </c>
      <c r="AI76" s="151"/>
      <c r="AJ76" s="151"/>
      <c r="AK76" s="151"/>
      <c r="AL76" s="151"/>
      <c r="AM76" s="151"/>
      <c r="AN76" s="151"/>
      <c r="AO76" s="323" t="s">
        <v>1560</v>
      </c>
      <c r="AP76" s="326" t="s">
        <v>971</v>
      </c>
      <c r="AQ76" s="326"/>
      <c r="AR76" s="326"/>
      <c r="AS76" s="327"/>
      <c r="AT76" s="326">
        <v>9.5</v>
      </c>
      <c r="AU76" s="326"/>
      <c r="AV76" s="326"/>
      <c r="AW76" s="326"/>
      <c r="AX76" s="326" t="s">
        <v>997</v>
      </c>
      <c r="AY76" s="323"/>
      <c r="AZ76" s="326">
        <v>0</v>
      </c>
      <c r="BA76" s="326">
        <v>0</v>
      </c>
      <c r="BB76" s="326">
        <v>0</v>
      </c>
      <c r="BC76" s="326">
        <v>0</v>
      </c>
      <c r="BD76" s="326">
        <v>0</v>
      </c>
      <c r="BE76" s="326">
        <v>0</v>
      </c>
      <c r="BF76" s="326">
        <v>0</v>
      </c>
      <c r="BG76" s="326">
        <v>0</v>
      </c>
      <c r="BH76" s="326">
        <v>0</v>
      </c>
      <c r="BI76" s="326">
        <v>0</v>
      </c>
      <c r="BJ76" s="326">
        <v>0</v>
      </c>
      <c r="BK76" s="326">
        <v>0</v>
      </c>
      <c r="BL76" s="326"/>
      <c r="BM76" s="326" t="s">
        <v>971</v>
      </c>
      <c r="BN76" s="326">
        <v>12</v>
      </c>
      <c r="BO76" s="326" t="s">
        <v>971</v>
      </c>
      <c r="BP76" s="356"/>
      <c r="BQ76" s="326"/>
      <c r="BR76" s="326"/>
      <c r="BS76" s="326"/>
      <c r="BT76" s="329"/>
      <c r="BU76" s="329"/>
      <c r="BV76" s="326"/>
      <c r="BW76" s="326" t="s">
        <v>1380</v>
      </c>
      <c r="BX76" s="326"/>
      <c r="BY76" s="323"/>
      <c r="BZ76" s="331" t="s">
        <v>1571</v>
      </c>
      <c r="CA76" s="329" t="s">
        <v>89</v>
      </c>
    </row>
    <row r="77" spans="1:109" ht="13" customHeight="1" x14ac:dyDescent="0.15">
      <c r="A77" s="323">
        <v>10668</v>
      </c>
      <c r="B77" s="324">
        <v>42566</v>
      </c>
      <c r="C77" s="325" t="s">
        <v>1186</v>
      </c>
      <c r="D77" s="323" t="s">
        <v>1082</v>
      </c>
      <c r="E77" s="323"/>
      <c r="F77" s="323" t="s">
        <v>644</v>
      </c>
      <c r="G77" s="324">
        <v>42551</v>
      </c>
      <c r="H77" s="326" t="s">
        <v>126</v>
      </c>
      <c r="I77" s="326" t="s">
        <v>971</v>
      </c>
      <c r="J77" s="326"/>
      <c r="K77" s="323" t="s">
        <v>614</v>
      </c>
      <c r="L77" s="323" t="s">
        <v>1137</v>
      </c>
      <c r="M77" s="321">
        <v>110.52727272727272</v>
      </c>
      <c r="N77" s="321">
        <v>33.099999999999994</v>
      </c>
      <c r="O77" s="323"/>
      <c r="P77" s="323"/>
      <c r="Q77" s="151"/>
      <c r="R77" s="151"/>
      <c r="S77" s="151"/>
      <c r="T77" s="151"/>
      <c r="U77" s="151"/>
      <c r="V77" s="353">
        <v>15.927272727272726</v>
      </c>
      <c r="W77" s="321">
        <v>12.2</v>
      </c>
      <c r="X77" s="151"/>
      <c r="Y77" s="151"/>
      <c r="Z77" s="151"/>
      <c r="AA77" s="151"/>
      <c r="AB77" s="151"/>
      <c r="AC77" s="151"/>
      <c r="AD77" s="151"/>
      <c r="AE77" s="151"/>
      <c r="AF77" s="151"/>
      <c r="AG77" s="151"/>
      <c r="AH77" s="321">
        <v>15.927272727272726</v>
      </c>
      <c r="AI77" s="151"/>
      <c r="AJ77" s="151"/>
      <c r="AK77" s="151"/>
      <c r="AL77" s="151"/>
      <c r="AM77" s="151"/>
      <c r="AN77" s="151"/>
      <c r="AO77" s="358" t="s">
        <v>1206</v>
      </c>
      <c r="AP77" s="359" t="s">
        <v>126</v>
      </c>
      <c r="AQ77" s="359"/>
      <c r="AR77" s="359"/>
      <c r="AS77" s="360"/>
      <c r="AT77" s="326">
        <v>7</v>
      </c>
      <c r="AU77" s="326"/>
      <c r="AV77" s="326"/>
      <c r="AW77" s="326"/>
      <c r="AX77" s="326" t="s">
        <v>997</v>
      </c>
      <c r="AY77" s="323"/>
      <c r="AZ77" s="326">
        <v>0</v>
      </c>
      <c r="BA77" s="326">
        <v>0</v>
      </c>
      <c r="BB77" s="326">
        <v>6</v>
      </c>
      <c r="BC77" s="326">
        <v>0</v>
      </c>
      <c r="BD77" s="326">
        <v>0</v>
      </c>
      <c r="BE77" s="326">
        <v>0</v>
      </c>
      <c r="BF77" s="326">
        <v>0</v>
      </c>
      <c r="BG77" s="326">
        <v>0</v>
      </c>
      <c r="BH77" s="326">
        <v>0</v>
      </c>
      <c r="BI77" s="326">
        <v>0</v>
      </c>
      <c r="BJ77" s="326">
        <v>0</v>
      </c>
      <c r="BK77" s="326">
        <v>0</v>
      </c>
      <c r="BL77" s="326"/>
      <c r="BM77" s="326" t="s">
        <v>971</v>
      </c>
      <c r="BN77" s="326"/>
      <c r="BO77" s="326" t="s">
        <v>971</v>
      </c>
      <c r="BP77" s="356"/>
      <c r="BQ77" s="326"/>
      <c r="BR77" s="326"/>
      <c r="BS77" s="326"/>
      <c r="BT77" s="329"/>
      <c r="BU77" s="329"/>
      <c r="BV77" s="326"/>
      <c r="BW77" s="326" t="s">
        <v>1380</v>
      </c>
      <c r="BX77" s="326">
        <v>1</v>
      </c>
      <c r="BY77" s="323" t="s">
        <v>1141</v>
      </c>
      <c r="BZ77" s="342" t="s">
        <v>1510</v>
      </c>
      <c r="CA77" s="323" t="s">
        <v>89</v>
      </c>
    </row>
    <row r="78" spans="1:109" ht="13" customHeight="1" x14ac:dyDescent="0.15">
      <c r="A78" s="323">
        <v>1389</v>
      </c>
      <c r="B78" s="324">
        <v>42566</v>
      </c>
      <c r="C78" s="325" t="s">
        <v>1186</v>
      </c>
      <c r="D78" s="323" t="s">
        <v>1082</v>
      </c>
      <c r="E78" s="323"/>
      <c r="F78" s="323" t="s">
        <v>644</v>
      </c>
      <c r="G78" s="333">
        <v>42551</v>
      </c>
      <c r="H78" s="326" t="s">
        <v>126</v>
      </c>
      <c r="I78" s="326" t="s">
        <v>971</v>
      </c>
      <c r="J78" s="326"/>
      <c r="K78" s="323" t="s">
        <v>291</v>
      </c>
      <c r="L78" s="323" t="s">
        <v>1403</v>
      </c>
      <c r="M78" s="321">
        <v>95.090909090909079</v>
      </c>
      <c r="N78" s="321">
        <v>37.054545454545448</v>
      </c>
      <c r="O78" s="323" t="s">
        <v>992</v>
      </c>
      <c r="P78" s="323">
        <v>1300</v>
      </c>
      <c r="Q78" s="321">
        <v>36.099999999999994</v>
      </c>
      <c r="R78" s="151"/>
      <c r="S78" s="151"/>
      <c r="T78" s="151"/>
      <c r="U78" s="151"/>
      <c r="V78" s="354"/>
      <c r="W78" s="321">
        <v>13.299999999999999</v>
      </c>
      <c r="X78" s="151"/>
      <c r="Y78" s="151"/>
      <c r="Z78" s="151"/>
      <c r="AA78" s="151"/>
      <c r="AB78" s="151"/>
      <c r="AC78" s="151"/>
      <c r="AD78" s="151"/>
      <c r="AE78" s="151"/>
      <c r="AF78" s="151"/>
      <c r="AG78" s="151"/>
      <c r="AH78" s="321">
        <v>19.954545454545453</v>
      </c>
      <c r="AI78" s="151"/>
      <c r="AJ78" s="151"/>
      <c r="AK78" s="151"/>
      <c r="AL78" s="151"/>
      <c r="AM78" s="151"/>
      <c r="AN78" s="151"/>
      <c r="AO78" s="323" t="s">
        <v>1560</v>
      </c>
      <c r="AP78" s="326" t="s">
        <v>971</v>
      </c>
      <c r="AQ78" s="326"/>
      <c r="AR78" s="326"/>
      <c r="AS78" s="327"/>
      <c r="AT78" s="326">
        <v>10.199999999999999</v>
      </c>
      <c r="AU78" s="326"/>
      <c r="AV78" s="326"/>
      <c r="AW78" s="326"/>
      <c r="AX78" s="326" t="s">
        <v>997</v>
      </c>
      <c r="AY78" s="323"/>
      <c r="AZ78" s="326">
        <v>0</v>
      </c>
      <c r="BA78" s="326">
        <v>0</v>
      </c>
      <c r="BB78" s="326">
        <v>0</v>
      </c>
      <c r="BC78" s="326">
        <v>0</v>
      </c>
      <c r="BD78" s="326">
        <v>0</v>
      </c>
      <c r="BE78" s="326">
        <v>0</v>
      </c>
      <c r="BF78" s="326">
        <v>0</v>
      </c>
      <c r="BG78" s="326">
        <v>0</v>
      </c>
      <c r="BH78" s="326">
        <v>0</v>
      </c>
      <c r="BI78" s="326">
        <v>0</v>
      </c>
      <c r="BJ78" s="326">
        <v>0</v>
      </c>
      <c r="BK78" s="326">
        <v>0</v>
      </c>
      <c r="BL78" s="326"/>
      <c r="BM78" s="326" t="s">
        <v>971</v>
      </c>
      <c r="BN78" s="326"/>
      <c r="BO78" s="326" t="s">
        <v>971</v>
      </c>
      <c r="BP78" s="356"/>
      <c r="BQ78" s="326"/>
      <c r="BR78" s="326"/>
      <c r="BS78" s="326"/>
      <c r="BT78" s="329"/>
      <c r="BU78" s="329"/>
      <c r="BV78" s="326"/>
      <c r="BW78" s="326" t="s">
        <v>1380</v>
      </c>
      <c r="BX78" s="326"/>
      <c r="BY78" s="323" t="s">
        <v>1404</v>
      </c>
      <c r="BZ78" s="331" t="s">
        <v>1572</v>
      </c>
      <c r="CA78" s="323" t="s">
        <v>89</v>
      </c>
    </row>
    <row r="79" spans="1:109" ht="13" customHeight="1" x14ac:dyDescent="0.15">
      <c r="A79" s="323">
        <v>13111</v>
      </c>
      <c r="B79" s="324">
        <v>42568</v>
      </c>
      <c r="C79" s="325" t="s">
        <v>1186</v>
      </c>
      <c r="D79" s="323" t="s">
        <v>1082</v>
      </c>
      <c r="E79" s="323"/>
      <c r="F79" s="323" t="s">
        <v>644</v>
      </c>
      <c r="G79" s="324">
        <v>42551</v>
      </c>
      <c r="H79" s="326" t="s">
        <v>126</v>
      </c>
      <c r="I79" s="326" t="s">
        <v>971</v>
      </c>
      <c r="J79" s="326"/>
      <c r="K79" s="323" t="s">
        <v>935</v>
      </c>
      <c r="L79" s="323" t="s">
        <v>1406</v>
      </c>
      <c r="M79" s="321">
        <v>91.09999999999998</v>
      </c>
      <c r="N79" s="321">
        <v>51.690909090909088</v>
      </c>
      <c r="O79" s="323"/>
      <c r="P79" s="323"/>
      <c r="Q79" s="151"/>
      <c r="R79" s="151"/>
      <c r="S79" s="151"/>
      <c r="T79" s="151"/>
      <c r="U79" s="151"/>
      <c r="V79" s="354"/>
      <c r="W79" s="321">
        <v>16.363636363636363</v>
      </c>
      <c r="X79" s="151"/>
      <c r="Y79" s="151"/>
      <c r="Z79" s="151"/>
      <c r="AA79" s="151"/>
      <c r="AB79" s="151"/>
      <c r="AC79" s="151"/>
      <c r="AD79" s="151"/>
      <c r="AE79" s="151"/>
      <c r="AF79" s="151"/>
      <c r="AG79" s="151"/>
      <c r="AH79" s="321">
        <v>24.18181818181818</v>
      </c>
      <c r="AI79" s="151"/>
      <c r="AJ79" s="151"/>
      <c r="AK79" s="151"/>
      <c r="AL79" s="151"/>
      <c r="AM79" s="151"/>
      <c r="AN79" s="151"/>
      <c r="AO79" s="323" t="s">
        <v>1560</v>
      </c>
      <c r="AP79" s="326" t="s">
        <v>971</v>
      </c>
      <c r="AQ79" s="326"/>
      <c r="AR79" s="326"/>
      <c r="AS79" s="327"/>
      <c r="AT79" s="326">
        <v>8</v>
      </c>
      <c r="AU79" s="326"/>
      <c r="AV79" s="326"/>
      <c r="AW79" s="326"/>
      <c r="AX79" s="326" t="s">
        <v>971</v>
      </c>
      <c r="AY79" s="323"/>
      <c r="AZ79" s="326">
        <v>0</v>
      </c>
      <c r="BA79" s="326">
        <v>20</v>
      </c>
      <c r="BB79" s="326">
        <v>0</v>
      </c>
      <c r="BC79" s="326">
        <v>0</v>
      </c>
      <c r="BD79" s="326">
        <v>0</v>
      </c>
      <c r="BE79" s="326">
        <v>0</v>
      </c>
      <c r="BF79" s="326">
        <v>0</v>
      </c>
      <c r="BG79" s="326">
        <v>0</v>
      </c>
      <c r="BH79" s="326">
        <v>0</v>
      </c>
      <c r="BI79" s="326">
        <v>0</v>
      </c>
      <c r="BJ79" s="326">
        <v>0</v>
      </c>
      <c r="BK79" s="326">
        <v>0</v>
      </c>
      <c r="BL79" s="326"/>
      <c r="BM79" s="326" t="s">
        <v>971</v>
      </c>
      <c r="BN79" s="326"/>
      <c r="BO79" s="326" t="s">
        <v>971</v>
      </c>
      <c r="BP79" s="356"/>
      <c r="BQ79" s="326"/>
      <c r="BR79" s="326"/>
      <c r="BS79" s="326"/>
      <c r="BT79" s="323"/>
      <c r="BU79" s="323"/>
      <c r="BV79" s="326"/>
      <c r="BW79" s="326" t="s">
        <v>1380</v>
      </c>
      <c r="BX79" s="326"/>
      <c r="BY79" s="323"/>
      <c r="BZ79" s="331" t="s">
        <v>1573</v>
      </c>
      <c r="CA79" s="323" t="s">
        <v>89</v>
      </c>
      <c r="CB79" s="161"/>
      <c r="CC79" s="161"/>
      <c r="CD79" s="161"/>
      <c r="CE79" s="161"/>
      <c r="CF79" s="161"/>
      <c r="CG79" s="161"/>
      <c r="CH79" s="161"/>
      <c r="CI79" s="161"/>
      <c r="CJ79" s="161"/>
      <c r="CK79" s="161"/>
      <c r="CL79" s="161"/>
      <c r="CM79" s="161"/>
      <c r="CN79" s="161"/>
      <c r="CO79" s="161"/>
      <c r="CP79" s="161"/>
      <c r="CQ79" s="161"/>
      <c r="CR79" s="161"/>
      <c r="CS79" s="161"/>
      <c r="CT79" s="161"/>
      <c r="CU79" s="161"/>
      <c r="CV79" s="161"/>
      <c r="CW79" s="161"/>
      <c r="CX79" s="161"/>
      <c r="CY79" s="161"/>
      <c r="CZ79" s="161"/>
      <c r="DA79" s="161"/>
      <c r="DB79" s="161"/>
      <c r="DC79" s="161"/>
      <c r="DD79" s="161"/>
      <c r="DE79" s="161"/>
    </row>
    <row r="80" spans="1:109" ht="13" customHeight="1" x14ac:dyDescent="0.15">
      <c r="A80" s="323">
        <v>10371</v>
      </c>
      <c r="B80" s="324">
        <v>42566</v>
      </c>
      <c r="C80" s="325" t="s">
        <v>1186</v>
      </c>
      <c r="D80" s="323" t="s">
        <v>1082</v>
      </c>
      <c r="E80" s="323"/>
      <c r="F80" s="323" t="s">
        <v>644</v>
      </c>
      <c r="G80" s="324">
        <v>42551</v>
      </c>
      <c r="H80" s="326" t="s">
        <v>126</v>
      </c>
      <c r="I80" s="326" t="s">
        <v>971</v>
      </c>
      <c r="J80" s="326"/>
      <c r="K80" s="323" t="s">
        <v>168</v>
      </c>
      <c r="L80" s="323" t="s">
        <v>1152</v>
      </c>
      <c r="M80" s="321">
        <v>99</v>
      </c>
      <c r="N80" s="321">
        <v>40.272727272727266</v>
      </c>
      <c r="O80" s="323"/>
      <c r="P80" s="323"/>
      <c r="Q80" s="151"/>
      <c r="R80" s="151"/>
      <c r="S80" s="151"/>
      <c r="T80" s="151"/>
      <c r="U80" s="151"/>
      <c r="V80" s="354"/>
      <c r="W80" s="321">
        <v>15.381818181818183</v>
      </c>
      <c r="X80" s="151"/>
      <c r="Y80" s="151"/>
      <c r="Z80" s="151"/>
      <c r="AA80" s="151"/>
      <c r="AB80" s="151"/>
      <c r="AC80" s="151"/>
      <c r="AD80" s="151"/>
      <c r="AE80" s="151"/>
      <c r="AF80" s="151"/>
      <c r="AG80" s="151"/>
      <c r="AH80" s="321">
        <v>19.16363636363636</v>
      </c>
      <c r="AI80" s="151"/>
      <c r="AJ80" s="151"/>
      <c r="AK80" s="151"/>
      <c r="AL80" s="151"/>
      <c r="AM80" s="151"/>
      <c r="AN80" s="151"/>
      <c r="AO80" s="323" t="s">
        <v>1560</v>
      </c>
      <c r="AP80" s="326" t="s">
        <v>971</v>
      </c>
      <c r="AQ80" s="326"/>
      <c r="AR80" s="326"/>
      <c r="AS80" s="327"/>
      <c r="AT80" s="326">
        <v>6</v>
      </c>
      <c r="AU80" s="326"/>
      <c r="AV80" s="326"/>
      <c r="AW80" s="326"/>
      <c r="AX80" s="326" t="s">
        <v>971</v>
      </c>
      <c r="AY80" s="323"/>
      <c r="AZ80" s="326">
        <v>13</v>
      </c>
      <c r="BA80" s="326">
        <v>0</v>
      </c>
      <c r="BB80" s="326">
        <v>0</v>
      </c>
      <c r="BC80" s="326">
        <v>0</v>
      </c>
      <c r="BD80" s="326">
        <v>0</v>
      </c>
      <c r="BE80" s="326">
        <v>0</v>
      </c>
      <c r="BF80" s="326">
        <v>0</v>
      </c>
      <c r="BG80" s="326">
        <v>0</v>
      </c>
      <c r="BH80" s="326">
        <v>0</v>
      </c>
      <c r="BI80" s="326">
        <v>0</v>
      </c>
      <c r="BJ80" s="326">
        <v>0</v>
      </c>
      <c r="BK80" s="326">
        <v>0</v>
      </c>
      <c r="BL80" s="326"/>
      <c r="BM80" s="326" t="s">
        <v>971</v>
      </c>
      <c r="BN80" s="326"/>
      <c r="BO80" s="326" t="s">
        <v>971</v>
      </c>
      <c r="BP80" s="356"/>
      <c r="BQ80" s="326"/>
      <c r="BR80" s="326"/>
      <c r="BS80" s="326"/>
      <c r="BT80" s="323"/>
      <c r="BU80" s="323"/>
      <c r="BV80" s="326"/>
      <c r="BW80" s="326" t="s">
        <v>1380</v>
      </c>
      <c r="BX80" s="326">
        <v>1</v>
      </c>
      <c r="BY80" s="323"/>
      <c r="BZ80" s="331" t="s">
        <v>1574</v>
      </c>
      <c r="CA80" s="323" t="s">
        <v>89</v>
      </c>
    </row>
    <row r="81" spans="1:79" ht="13" customHeight="1" x14ac:dyDescent="0.15">
      <c r="A81" s="323">
        <v>12973</v>
      </c>
      <c r="B81" s="332">
        <v>42566</v>
      </c>
      <c r="C81" s="325" t="s">
        <v>1186</v>
      </c>
      <c r="D81" s="323" t="s">
        <v>1082</v>
      </c>
      <c r="E81" s="323"/>
      <c r="F81" s="323" t="s">
        <v>644</v>
      </c>
      <c r="G81" s="324">
        <v>42551</v>
      </c>
      <c r="H81" s="326" t="s">
        <v>126</v>
      </c>
      <c r="I81" s="326" t="s">
        <v>971</v>
      </c>
      <c r="J81" s="326"/>
      <c r="K81" s="323" t="s">
        <v>994</v>
      </c>
      <c r="L81" s="323" t="s">
        <v>1409</v>
      </c>
      <c r="M81" s="321">
        <v>79.2</v>
      </c>
      <c r="N81" s="321">
        <v>33.354545454545452</v>
      </c>
      <c r="O81" s="323"/>
      <c r="P81" s="323"/>
      <c r="Q81" s="151"/>
      <c r="R81" s="151"/>
      <c r="S81" s="151"/>
      <c r="T81" s="151"/>
      <c r="U81" s="151"/>
      <c r="V81" s="354"/>
      <c r="W81" s="321">
        <v>18.527272727272724</v>
      </c>
      <c r="X81" s="151"/>
      <c r="Y81" s="151"/>
      <c r="Z81" s="151"/>
      <c r="AA81" s="151"/>
      <c r="AB81" s="151"/>
      <c r="AC81" s="151"/>
      <c r="AD81" s="151"/>
      <c r="AE81" s="151"/>
      <c r="AF81" s="151"/>
      <c r="AG81" s="151"/>
      <c r="AH81" s="321">
        <v>19.890909090909087</v>
      </c>
      <c r="AI81" s="151"/>
      <c r="AJ81" s="151"/>
      <c r="AK81" s="151"/>
      <c r="AL81" s="151"/>
      <c r="AM81" s="151"/>
      <c r="AN81" s="151"/>
      <c r="AO81" s="323" t="s">
        <v>1560</v>
      </c>
      <c r="AP81" s="326" t="s">
        <v>971</v>
      </c>
      <c r="AQ81" s="326"/>
      <c r="AR81" s="326"/>
      <c r="AS81" s="327"/>
      <c r="AT81" s="326">
        <v>11</v>
      </c>
      <c r="AU81" s="326"/>
      <c r="AV81" s="326"/>
      <c r="AW81" s="326"/>
      <c r="AX81" s="326" t="s">
        <v>971</v>
      </c>
      <c r="AY81" s="323"/>
      <c r="AZ81" s="326">
        <v>0</v>
      </c>
      <c r="BA81" s="326">
        <v>0</v>
      </c>
      <c r="BB81" s="326">
        <v>0</v>
      </c>
      <c r="BC81" s="326">
        <v>0</v>
      </c>
      <c r="BD81" s="326">
        <v>0</v>
      </c>
      <c r="BE81" s="326">
        <v>0</v>
      </c>
      <c r="BF81" s="326">
        <v>0</v>
      </c>
      <c r="BG81" s="326">
        <v>0</v>
      </c>
      <c r="BH81" s="326">
        <v>0</v>
      </c>
      <c r="BI81" s="326">
        <v>0</v>
      </c>
      <c r="BJ81" s="326">
        <v>0</v>
      </c>
      <c r="BK81" s="326">
        <v>0</v>
      </c>
      <c r="BL81" s="326"/>
      <c r="BM81" s="326" t="s">
        <v>971</v>
      </c>
      <c r="BN81" s="326"/>
      <c r="BO81" s="326" t="s">
        <v>971</v>
      </c>
      <c r="BP81" s="356"/>
      <c r="BQ81" s="326"/>
      <c r="BR81" s="326"/>
      <c r="BS81" s="326"/>
      <c r="BT81" s="323"/>
      <c r="BU81" s="323"/>
      <c r="BV81" s="326"/>
      <c r="BW81" s="326" t="s">
        <v>1380</v>
      </c>
      <c r="BX81" s="326">
        <v>1</v>
      </c>
      <c r="BY81" s="323"/>
      <c r="BZ81" s="331" t="s">
        <v>1575</v>
      </c>
      <c r="CA81" s="329" t="s">
        <v>89</v>
      </c>
    </row>
    <row r="82" spans="1:79" ht="13" customHeight="1" x14ac:dyDescent="0.15">
      <c r="A82" s="323">
        <v>9919</v>
      </c>
      <c r="B82" s="324">
        <v>42566</v>
      </c>
      <c r="C82" s="325" t="s">
        <v>1186</v>
      </c>
      <c r="D82" s="323" t="s">
        <v>1082</v>
      </c>
      <c r="E82" s="323"/>
      <c r="F82" s="323" t="s">
        <v>644</v>
      </c>
      <c r="G82" s="324">
        <v>42185</v>
      </c>
      <c r="H82" s="326" t="s">
        <v>126</v>
      </c>
      <c r="I82" s="326" t="s">
        <v>971</v>
      </c>
      <c r="J82" s="326"/>
      <c r="K82" s="323" t="s">
        <v>1161</v>
      </c>
      <c r="L82" s="323" t="s">
        <v>1158</v>
      </c>
      <c r="M82" s="321">
        <v>84.590909090909079</v>
      </c>
      <c r="N82" s="321">
        <v>41</v>
      </c>
      <c r="O82" s="323"/>
      <c r="P82" s="323"/>
      <c r="Q82" s="151"/>
      <c r="R82" s="151"/>
      <c r="S82" s="151"/>
      <c r="T82" s="151"/>
      <c r="U82" s="151"/>
      <c r="V82" s="353">
        <v>22.990909090909089</v>
      </c>
      <c r="W82" s="321">
        <v>21.009090909090908</v>
      </c>
      <c r="X82" s="151"/>
      <c r="Y82" s="151"/>
      <c r="Z82" s="151"/>
      <c r="AA82" s="151"/>
      <c r="AB82" s="151"/>
      <c r="AC82" s="151"/>
      <c r="AD82" s="151"/>
      <c r="AE82" s="151"/>
      <c r="AF82" s="151"/>
      <c r="AG82" s="151"/>
      <c r="AH82" s="321">
        <v>22.990909090909089</v>
      </c>
      <c r="AI82" s="151"/>
      <c r="AJ82" s="151"/>
      <c r="AK82" s="151"/>
      <c r="AL82" s="151"/>
      <c r="AM82" s="151"/>
      <c r="AN82" s="151"/>
      <c r="AO82" s="323" t="s">
        <v>1206</v>
      </c>
      <c r="AP82" s="326" t="s">
        <v>126</v>
      </c>
      <c r="AQ82" s="326" t="s">
        <v>1210</v>
      </c>
      <c r="AR82" s="326">
        <v>8</v>
      </c>
      <c r="AS82" s="327"/>
      <c r="AT82" s="326">
        <v>15</v>
      </c>
      <c r="AU82" s="326"/>
      <c r="AV82" s="326"/>
      <c r="AW82" s="326"/>
      <c r="AX82" s="326" t="s">
        <v>971</v>
      </c>
      <c r="AY82" s="323"/>
      <c r="AZ82" s="326">
        <v>0</v>
      </c>
      <c r="BA82" s="326">
        <v>0</v>
      </c>
      <c r="BB82" s="326">
        <v>0</v>
      </c>
      <c r="BC82" s="326">
        <v>0</v>
      </c>
      <c r="BD82" s="326">
        <v>0</v>
      </c>
      <c r="BE82" s="326">
        <v>0</v>
      </c>
      <c r="BF82" s="326">
        <v>0</v>
      </c>
      <c r="BG82" s="326">
        <v>0</v>
      </c>
      <c r="BH82" s="326">
        <v>0</v>
      </c>
      <c r="BI82" s="326">
        <v>0</v>
      </c>
      <c r="BJ82" s="326">
        <v>0</v>
      </c>
      <c r="BK82" s="326">
        <v>0</v>
      </c>
      <c r="BL82" s="326"/>
      <c r="BM82" s="326" t="s">
        <v>971</v>
      </c>
      <c r="BN82" s="326"/>
      <c r="BO82" s="326" t="s">
        <v>971</v>
      </c>
      <c r="BP82" s="355">
        <v>119.99999999999999</v>
      </c>
      <c r="BQ82" s="326"/>
      <c r="BR82" s="326"/>
      <c r="BS82" s="326"/>
      <c r="BT82" s="329"/>
      <c r="BU82" s="329"/>
      <c r="BV82" s="326"/>
      <c r="BW82" s="326" t="s">
        <v>1380</v>
      </c>
      <c r="BX82" s="326">
        <v>1</v>
      </c>
      <c r="BY82" s="323"/>
      <c r="BZ82" s="330" t="s">
        <v>1164</v>
      </c>
      <c r="CA82" s="323" t="s">
        <v>89</v>
      </c>
    </row>
    <row r="83" spans="1:79" ht="13" customHeight="1" x14ac:dyDescent="0.15">
      <c r="A83" s="323">
        <v>9903</v>
      </c>
      <c r="B83" s="324">
        <v>42566</v>
      </c>
      <c r="C83" s="325" t="s">
        <v>1186</v>
      </c>
      <c r="D83" s="323" t="s">
        <v>1082</v>
      </c>
      <c r="E83" s="323"/>
      <c r="F83" s="323" t="s">
        <v>644</v>
      </c>
      <c r="G83" s="324">
        <v>42529</v>
      </c>
      <c r="H83" s="326" t="s">
        <v>126</v>
      </c>
      <c r="I83" s="326" t="s">
        <v>971</v>
      </c>
      <c r="J83" s="326"/>
      <c r="K83" s="323" t="s">
        <v>1175</v>
      </c>
      <c r="L83" s="323" t="s">
        <v>1158</v>
      </c>
      <c r="M83" s="321">
        <v>88.309090909090898</v>
      </c>
      <c r="N83" s="321">
        <v>31.818181818181817</v>
      </c>
      <c r="O83" s="323"/>
      <c r="P83" s="323"/>
      <c r="Q83" s="151"/>
      <c r="R83" s="151"/>
      <c r="S83" s="151"/>
      <c r="T83" s="151"/>
      <c r="U83" s="151"/>
      <c r="V83" s="354"/>
      <c r="W83" s="321">
        <v>13.409090909090908</v>
      </c>
      <c r="X83" s="151"/>
      <c r="Y83" s="151"/>
      <c r="Z83" s="151"/>
      <c r="AA83" s="151"/>
      <c r="AB83" s="151"/>
      <c r="AC83" s="151"/>
      <c r="AD83" s="151"/>
      <c r="AE83" s="151"/>
      <c r="AF83" s="151"/>
      <c r="AG83" s="151"/>
      <c r="AH83" s="321">
        <v>16.872727272727271</v>
      </c>
      <c r="AI83" s="151"/>
      <c r="AJ83" s="151"/>
      <c r="AK83" s="151"/>
      <c r="AL83" s="151"/>
      <c r="AM83" s="151"/>
      <c r="AN83" s="151"/>
      <c r="AO83" s="323" t="s">
        <v>1560</v>
      </c>
      <c r="AP83" s="326" t="s">
        <v>971</v>
      </c>
      <c r="AQ83" s="326"/>
      <c r="AR83" s="326"/>
      <c r="AS83" s="327"/>
      <c r="AT83" s="326">
        <v>8</v>
      </c>
      <c r="AU83" s="326"/>
      <c r="AV83" s="326"/>
      <c r="AW83" s="326"/>
      <c r="AX83" s="326" t="s">
        <v>971</v>
      </c>
      <c r="AY83" s="323"/>
      <c r="AZ83" s="326">
        <v>0</v>
      </c>
      <c r="BA83" s="326">
        <v>0</v>
      </c>
      <c r="BB83" s="326">
        <v>0</v>
      </c>
      <c r="BC83" s="326">
        <v>0</v>
      </c>
      <c r="BD83" s="326">
        <v>0</v>
      </c>
      <c r="BE83" s="326">
        <v>0</v>
      </c>
      <c r="BF83" s="326">
        <v>0</v>
      </c>
      <c r="BG83" s="326">
        <v>0</v>
      </c>
      <c r="BH83" s="326">
        <v>0</v>
      </c>
      <c r="BI83" s="326">
        <v>0</v>
      </c>
      <c r="BJ83" s="326">
        <v>0</v>
      </c>
      <c r="BK83" s="326">
        <v>0</v>
      </c>
      <c r="BL83" s="326"/>
      <c r="BM83" s="326" t="s">
        <v>971</v>
      </c>
      <c r="BN83" s="326"/>
      <c r="BO83" s="326" t="s">
        <v>971</v>
      </c>
      <c r="BP83" s="356"/>
      <c r="BQ83" s="326"/>
      <c r="BR83" s="326"/>
      <c r="BS83" s="326"/>
      <c r="BT83" s="329"/>
      <c r="BU83" s="329"/>
      <c r="BV83" s="326"/>
      <c r="BW83" s="326" t="s">
        <v>1380</v>
      </c>
      <c r="BX83" s="326">
        <v>1</v>
      </c>
      <c r="BY83" s="323"/>
      <c r="BZ83" s="331" t="s">
        <v>1576</v>
      </c>
      <c r="CA83" s="323" t="s">
        <v>89</v>
      </c>
    </row>
    <row r="84" spans="1:79" ht="13" customHeight="1" x14ac:dyDescent="0.15">
      <c r="A84" s="323">
        <v>11533</v>
      </c>
      <c r="B84" s="324">
        <v>42566</v>
      </c>
      <c r="C84" s="325" t="s">
        <v>1186</v>
      </c>
      <c r="D84" s="323" t="s">
        <v>1082</v>
      </c>
      <c r="E84" s="323"/>
      <c r="F84" s="323" t="s">
        <v>644</v>
      </c>
      <c r="G84" s="324">
        <v>42551</v>
      </c>
      <c r="H84" s="326" t="s">
        <v>126</v>
      </c>
      <c r="I84" s="326" t="s">
        <v>971</v>
      </c>
      <c r="J84" s="326"/>
      <c r="K84" s="323" t="s">
        <v>1291</v>
      </c>
      <c r="L84" s="323" t="s">
        <v>1226</v>
      </c>
      <c r="M84" s="321">
        <v>95.454545454545453</v>
      </c>
      <c r="N84" s="321">
        <v>38.18181818181818</v>
      </c>
      <c r="O84" s="323"/>
      <c r="P84" s="323"/>
      <c r="Q84" s="151"/>
      <c r="R84" s="151"/>
      <c r="S84" s="151"/>
      <c r="T84" s="151"/>
      <c r="U84" s="151"/>
      <c r="V84" s="354"/>
      <c r="W84" s="321">
        <v>16.363636363636363</v>
      </c>
      <c r="X84" s="151"/>
      <c r="Y84" s="151"/>
      <c r="Z84" s="151"/>
      <c r="AA84" s="151"/>
      <c r="AB84" s="151"/>
      <c r="AC84" s="151"/>
      <c r="AD84" s="151"/>
      <c r="AE84" s="151"/>
      <c r="AF84" s="151"/>
      <c r="AG84" s="151"/>
      <c r="AH84" s="321">
        <v>19.09090909090909</v>
      </c>
      <c r="AI84" s="151"/>
      <c r="AJ84" s="151"/>
      <c r="AK84" s="151"/>
      <c r="AL84" s="151"/>
      <c r="AM84" s="151"/>
      <c r="AN84" s="151"/>
      <c r="AO84" s="323" t="s">
        <v>1577</v>
      </c>
      <c r="AP84" s="326" t="s">
        <v>971</v>
      </c>
      <c r="AQ84" s="326"/>
      <c r="AR84" s="326"/>
      <c r="AS84" s="327"/>
      <c r="AT84" s="326">
        <v>9</v>
      </c>
      <c r="AU84" s="326"/>
      <c r="AV84" s="326"/>
      <c r="AW84" s="326"/>
      <c r="AX84" s="326" t="s">
        <v>997</v>
      </c>
      <c r="AY84" s="323"/>
      <c r="AZ84" s="326">
        <v>0</v>
      </c>
      <c r="BA84" s="326">
        <v>0</v>
      </c>
      <c r="BB84" s="326">
        <v>0</v>
      </c>
      <c r="BC84" s="326">
        <v>3</v>
      </c>
      <c r="BD84" s="326">
        <v>0</v>
      </c>
      <c r="BE84" s="326">
        <v>0</v>
      </c>
      <c r="BF84" s="326">
        <v>0</v>
      </c>
      <c r="BG84" s="326">
        <v>0</v>
      </c>
      <c r="BH84" s="326">
        <v>0</v>
      </c>
      <c r="BI84" s="326">
        <v>0</v>
      </c>
      <c r="BJ84" s="326">
        <v>0</v>
      </c>
      <c r="BK84" s="326">
        <v>0</v>
      </c>
      <c r="BL84" s="326"/>
      <c r="BM84" s="326" t="s">
        <v>971</v>
      </c>
      <c r="BN84" s="326"/>
      <c r="BO84" s="326" t="s">
        <v>971</v>
      </c>
      <c r="BP84" s="356"/>
      <c r="BQ84" s="326"/>
      <c r="BR84" s="326"/>
      <c r="BS84" s="326"/>
      <c r="BT84" s="329"/>
      <c r="BU84" s="329"/>
      <c r="BV84" s="326"/>
      <c r="BW84" s="326" t="s">
        <v>1380</v>
      </c>
      <c r="BX84" s="326"/>
      <c r="BY84" s="323"/>
      <c r="BZ84" s="331" t="s">
        <v>1578</v>
      </c>
      <c r="CA84" s="329" t="s">
        <v>89</v>
      </c>
    </row>
    <row r="85" spans="1:79" x14ac:dyDescent="0.15">
      <c r="A85" s="323">
        <v>11739</v>
      </c>
      <c r="B85" s="324">
        <v>42566</v>
      </c>
      <c r="C85" s="325" t="s">
        <v>1186</v>
      </c>
      <c r="D85" s="323" t="s">
        <v>1082</v>
      </c>
      <c r="E85" s="323"/>
      <c r="F85" s="323" t="s">
        <v>644</v>
      </c>
      <c r="G85" s="324">
        <v>42468</v>
      </c>
      <c r="H85" s="326" t="s">
        <v>126</v>
      </c>
      <c r="I85" s="326" t="s">
        <v>971</v>
      </c>
      <c r="J85" s="326"/>
      <c r="K85" s="323" t="s">
        <v>1415</v>
      </c>
      <c r="L85" s="323" t="s">
        <v>1416</v>
      </c>
      <c r="M85" s="321">
        <v>94.999999999999986</v>
      </c>
      <c r="N85" s="321">
        <v>38.5</v>
      </c>
      <c r="O85" s="323"/>
      <c r="P85" s="323"/>
      <c r="Q85" s="151"/>
      <c r="R85" s="151"/>
      <c r="S85" s="151"/>
      <c r="T85" s="151"/>
      <c r="U85" s="151"/>
      <c r="V85" s="354"/>
      <c r="W85" s="321">
        <v>18</v>
      </c>
      <c r="X85" s="151"/>
      <c r="Y85" s="151"/>
      <c r="Z85" s="151"/>
      <c r="AA85" s="151"/>
      <c r="AB85" s="151"/>
      <c r="AC85" s="151"/>
      <c r="AD85" s="151"/>
      <c r="AE85" s="151"/>
      <c r="AF85" s="151"/>
      <c r="AG85" s="151"/>
      <c r="AH85" s="321">
        <v>20</v>
      </c>
      <c r="AI85" s="151"/>
      <c r="AJ85" s="151"/>
      <c r="AK85" s="151"/>
      <c r="AL85" s="151"/>
      <c r="AM85" s="151"/>
      <c r="AN85" s="151"/>
      <c r="AO85" s="323" t="s">
        <v>1560</v>
      </c>
      <c r="AP85" s="326" t="s">
        <v>971</v>
      </c>
      <c r="AQ85" s="326"/>
      <c r="AR85" s="326"/>
      <c r="AS85" s="327"/>
      <c r="AT85" s="326">
        <v>11.1</v>
      </c>
      <c r="AU85" s="326"/>
      <c r="AV85" s="326"/>
      <c r="AW85" s="326"/>
      <c r="AX85" s="326" t="s">
        <v>971</v>
      </c>
      <c r="AY85" s="323"/>
      <c r="AZ85" s="326">
        <v>0</v>
      </c>
      <c r="BA85" s="326">
        <v>0</v>
      </c>
      <c r="BB85" s="326">
        <v>0</v>
      </c>
      <c r="BC85" s="326">
        <v>0</v>
      </c>
      <c r="BD85" s="326">
        <v>0</v>
      </c>
      <c r="BE85" s="326">
        <v>0</v>
      </c>
      <c r="BF85" s="326">
        <v>0</v>
      </c>
      <c r="BG85" s="326">
        <v>0</v>
      </c>
      <c r="BH85" s="326">
        <v>0</v>
      </c>
      <c r="BI85" s="326">
        <v>0</v>
      </c>
      <c r="BJ85" s="326">
        <v>0</v>
      </c>
      <c r="BK85" s="326">
        <v>0</v>
      </c>
      <c r="BL85" s="326"/>
      <c r="BM85" s="326" t="s">
        <v>971</v>
      </c>
      <c r="BN85" s="326">
        <v>12</v>
      </c>
      <c r="BO85" s="326" t="s">
        <v>971</v>
      </c>
      <c r="BP85" s="356"/>
      <c r="BQ85" s="326"/>
      <c r="BR85" s="326"/>
      <c r="BS85" s="326"/>
      <c r="BT85" s="329"/>
      <c r="BU85" s="329"/>
      <c r="BV85" s="326"/>
      <c r="BW85" s="326" t="s">
        <v>1380</v>
      </c>
      <c r="BX85" s="326">
        <v>1</v>
      </c>
      <c r="BY85" s="323"/>
      <c r="BZ85" s="331" t="s">
        <v>1579</v>
      </c>
      <c r="CA85" s="329" t="s">
        <v>89</v>
      </c>
    </row>
    <row r="86" spans="1:79" x14ac:dyDescent="0.15">
      <c r="A86" s="323">
        <v>12723</v>
      </c>
      <c r="B86" s="324">
        <v>42566</v>
      </c>
      <c r="C86" s="325" t="s">
        <v>1186</v>
      </c>
      <c r="D86" s="323" t="s">
        <v>1082</v>
      </c>
      <c r="E86" s="323"/>
      <c r="F86" s="323" t="s">
        <v>644</v>
      </c>
      <c r="G86" s="324">
        <v>42474</v>
      </c>
      <c r="H86" s="326" t="s">
        <v>126</v>
      </c>
      <c r="I86" s="326" t="s">
        <v>971</v>
      </c>
      <c r="J86" s="326"/>
      <c r="K86" s="323" t="s">
        <v>1520</v>
      </c>
      <c r="L86" s="323" t="s">
        <v>1521</v>
      </c>
      <c r="M86" s="321">
        <v>87</v>
      </c>
      <c r="N86" s="321">
        <v>41.8</v>
      </c>
      <c r="O86" s="323"/>
      <c r="P86" s="323"/>
      <c r="Q86" s="151"/>
      <c r="R86" s="151"/>
      <c r="S86" s="151"/>
      <c r="T86" s="151"/>
      <c r="U86" s="151"/>
      <c r="V86" s="354"/>
      <c r="W86" s="321">
        <v>15.299999999999997</v>
      </c>
      <c r="X86" s="151"/>
      <c r="Y86" s="151"/>
      <c r="Z86" s="151"/>
      <c r="AA86" s="151"/>
      <c r="AB86" s="151"/>
      <c r="AC86" s="151"/>
      <c r="AD86" s="151"/>
      <c r="AE86" s="151"/>
      <c r="AF86" s="151"/>
      <c r="AG86" s="151"/>
      <c r="AH86" s="321">
        <v>19.499999999999996</v>
      </c>
      <c r="AI86" s="151"/>
      <c r="AJ86" s="151"/>
      <c r="AK86" s="151"/>
      <c r="AL86" s="151"/>
      <c r="AM86" s="151"/>
      <c r="AN86" s="151"/>
      <c r="AO86" s="323" t="s">
        <v>1560</v>
      </c>
      <c r="AP86" s="326" t="s">
        <v>971</v>
      </c>
      <c r="AQ86" s="326"/>
      <c r="AR86" s="326"/>
      <c r="AS86" s="327"/>
      <c r="AT86" s="326">
        <v>7</v>
      </c>
      <c r="AU86" s="326"/>
      <c r="AV86" s="326"/>
      <c r="AW86" s="326"/>
      <c r="AX86" s="326" t="s">
        <v>971</v>
      </c>
      <c r="AY86" s="323"/>
      <c r="AZ86" s="326">
        <v>0</v>
      </c>
      <c r="BA86" s="326">
        <v>0</v>
      </c>
      <c r="BB86" s="326">
        <v>0</v>
      </c>
      <c r="BC86" s="326">
        <v>0</v>
      </c>
      <c r="BD86" s="326">
        <v>0</v>
      </c>
      <c r="BE86" s="326">
        <v>0</v>
      </c>
      <c r="BF86" s="326">
        <v>0</v>
      </c>
      <c r="BG86" s="326">
        <v>0</v>
      </c>
      <c r="BH86" s="326">
        <v>0</v>
      </c>
      <c r="BI86" s="326">
        <v>0</v>
      </c>
      <c r="BJ86" s="326">
        <v>0</v>
      </c>
      <c r="BK86" s="326">
        <v>0</v>
      </c>
      <c r="BL86" s="326"/>
      <c r="BM86" s="326" t="s">
        <v>971</v>
      </c>
      <c r="BN86" s="326">
        <v>12</v>
      </c>
      <c r="BO86" s="326" t="s">
        <v>971</v>
      </c>
      <c r="BP86" s="356"/>
      <c r="BQ86" s="326"/>
      <c r="BR86" s="326">
        <v>12</v>
      </c>
      <c r="BS86" s="326"/>
      <c r="BT86" s="323"/>
      <c r="BU86" s="329"/>
      <c r="BV86" s="326"/>
      <c r="BW86" s="326" t="s">
        <v>1380</v>
      </c>
      <c r="BX86" s="326"/>
      <c r="BY86" s="323"/>
      <c r="BZ86" s="331" t="s">
        <v>1580</v>
      </c>
      <c r="CA86" s="329" t="s">
        <v>89</v>
      </c>
    </row>
    <row r="87" spans="1:79" x14ac:dyDescent="0.15">
      <c r="A87" s="323">
        <v>13222</v>
      </c>
      <c r="B87" s="324">
        <v>42566</v>
      </c>
      <c r="C87" s="325" t="s">
        <v>1186</v>
      </c>
      <c r="D87" s="323" t="s">
        <v>1082</v>
      </c>
      <c r="E87" s="323"/>
      <c r="F87" s="323" t="s">
        <v>644</v>
      </c>
      <c r="G87" s="324">
        <v>42551</v>
      </c>
      <c r="H87" s="326" t="s">
        <v>126</v>
      </c>
      <c r="I87" s="326" t="s">
        <v>971</v>
      </c>
      <c r="J87" s="326"/>
      <c r="K87" s="323" t="s">
        <v>1426</v>
      </c>
      <c r="L87" s="323" t="s">
        <v>1427</v>
      </c>
      <c r="M87" s="321">
        <v>77.5</v>
      </c>
      <c r="N87" s="321">
        <v>45.099999999999994</v>
      </c>
      <c r="O87" s="323"/>
      <c r="P87" s="323"/>
      <c r="Q87" s="151"/>
      <c r="R87" s="151"/>
      <c r="S87" s="151"/>
      <c r="T87" s="151"/>
      <c r="U87" s="151"/>
      <c r="V87" s="354"/>
      <c r="W87" s="321">
        <v>17.727272727272727</v>
      </c>
      <c r="X87" s="151"/>
      <c r="Y87" s="151"/>
      <c r="Z87" s="151"/>
      <c r="AA87" s="151"/>
      <c r="AB87" s="151"/>
      <c r="AC87" s="151"/>
      <c r="AD87" s="151"/>
      <c r="AE87" s="151"/>
      <c r="AF87" s="151"/>
      <c r="AG87" s="151"/>
      <c r="AH87" s="321">
        <v>18.654545454545453</v>
      </c>
      <c r="AI87" s="151"/>
      <c r="AJ87" s="151"/>
      <c r="AK87" s="151"/>
      <c r="AL87" s="151"/>
      <c r="AM87" s="151"/>
      <c r="AN87" s="151"/>
      <c r="AO87" s="323" t="s">
        <v>1560</v>
      </c>
      <c r="AP87" s="326" t="s">
        <v>971</v>
      </c>
      <c r="AQ87" s="326"/>
      <c r="AR87" s="326"/>
      <c r="AS87" s="327"/>
      <c r="AT87" s="326">
        <v>6</v>
      </c>
      <c r="AU87" s="326"/>
      <c r="AV87" s="326"/>
      <c r="AW87" s="326"/>
      <c r="AX87" s="326" t="s">
        <v>997</v>
      </c>
      <c r="AY87" s="323"/>
      <c r="AZ87" s="326">
        <v>0</v>
      </c>
      <c r="BA87" s="326">
        <v>15</v>
      </c>
      <c r="BB87" s="326">
        <v>0</v>
      </c>
      <c r="BC87" s="326">
        <v>0</v>
      </c>
      <c r="BD87" s="326">
        <v>0</v>
      </c>
      <c r="BE87" s="326">
        <v>0</v>
      </c>
      <c r="BF87" s="326">
        <v>0</v>
      </c>
      <c r="BG87" s="326">
        <v>0</v>
      </c>
      <c r="BH87" s="326">
        <v>0</v>
      </c>
      <c r="BI87" s="326">
        <v>0</v>
      </c>
      <c r="BJ87" s="326">
        <v>0</v>
      </c>
      <c r="BK87" s="326">
        <v>0</v>
      </c>
      <c r="BL87" s="326"/>
      <c r="BM87" s="326" t="s">
        <v>971</v>
      </c>
      <c r="BN87" s="326"/>
      <c r="BO87" s="326" t="s">
        <v>971</v>
      </c>
      <c r="BP87" s="356"/>
      <c r="BQ87" s="326"/>
      <c r="BR87" s="326"/>
      <c r="BS87" s="326"/>
      <c r="BT87" s="329"/>
      <c r="BU87" s="329"/>
      <c r="BV87" s="326"/>
      <c r="BW87" s="326" t="s">
        <v>1380</v>
      </c>
      <c r="BX87" s="326"/>
      <c r="BY87" s="323" t="s">
        <v>1468</v>
      </c>
      <c r="BZ87" s="331" t="s">
        <v>1581</v>
      </c>
      <c r="CA87" s="329" t="s">
        <v>89</v>
      </c>
    </row>
    <row r="88" spans="1:79" x14ac:dyDescent="0.15">
      <c r="A88" s="323">
        <v>12842</v>
      </c>
      <c r="B88" s="324">
        <v>42566</v>
      </c>
      <c r="C88" s="325" t="s">
        <v>1186</v>
      </c>
      <c r="D88" s="323" t="s">
        <v>1082</v>
      </c>
      <c r="E88" s="323"/>
      <c r="F88" s="323" t="s">
        <v>644</v>
      </c>
      <c r="G88" s="333">
        <v>42507</v>
      </c>
      <c r="H88" s="326" t="s">
        <v>126</v>
      </c>
      <c r="I88" s="326" t="s">
        <v>971</v>
      </c>
      <c r="J88" s="326"/>
      <c r="K88" s="323" t="s">
        <v>1418</v>
      </c>
      <c r="L88" s="323" t="s">
        <v>333</v>
      </c>
      <c r="M88" s="321">
        <v>109.5181818181818</v>
      </c>
      <c r="N88" s="321">
        <v>39.4</v>
      </c>
      <c r="O88" s="323"/>
      <c r="P88" s="323"/>
      <c r="Q88" s="151"/>
      <c r="R88" s="151"/>
      <c r="S88" s="151"/>
      <c r="T88" s="151"/>
      <c r="U88" s="151"/>
      <c r="V88" s="354"/>
      <c r="W88" s="321">
        <v>12.318181818181818</v>
      </c>
      <c r="X88" s="151"/>
      <c r="Y88" s="151"/>
      <c r="Z88" s="151"/>
      <c r="AA88" s="151"/>
      <c r="AB88" s="151"/>
      <c r="AC88" s="151"/>
      <c r="AD88" s="151"/>
      <c r="AE88" s="151"/>
      <c r="AF88" s="151"/>
      <c r="AG88" s="151"/>
      <c r="AH88" s="321">
        <v>19.554545454545455</v>
      </c>
      <c r="AI88" s="151"/>
      <c r="AJ88" s="151"/>
      <c r="AK88" s="151"/>
      <c r="AL88" s="151"/>
      <c r="AM88" s="151"/>
      <c r="AN88" s="151"/>
      <c r="AO88" s="323" t="s">
        <v>1036</v>
      </c>
      <c r="AP88" s="326" t="s">
        <v>126</v>
      </c>
      <c r="AQ88" s="326"/>
      <c r="AR88" s="326"/>
      <c r="AS88" s="327"/>
      <c r="AT88" s="326">
        <v>7</v>
      </c>
      <c r="AU88" s="326"/>
      <c r="AV88" s="326"/>
      <c r="AW88" s="326"/>
      <c r="AX88" s="326" t="s">
        <v>971</v>
      </c>
      <c r="AY88" s="323"/>
      <c r="AZ88" s="326">
        <v>0</v>
      </c>
      <c r="BA88" s="326">
        <v>0</v>
      </c>
      <c r="BB88" s="326">
        <v>0</v>
      </c>
      <c r="BC88" s="326">
        <v>15</v>
      </c>
      <c r="BD88" s="326">
        <v>0</v>
      </c>
      <c r="BE88" s="326">
        <v>0</v>
      </c>
      <c r="BF88" s="326">
        <v>0</v>
      </c>
      <c r="BG88" s="326">
        <v>0</v>
      </c>
      <c r="BH88" s="326">
        <v>0</v>
      </c>
      <c r="BI88" s="326">
        <v>0</v>
      </c>
      <c r="BJ88" s="326">
        <v>0</v>
      </c>
      <c r="BK88" s="326">
        <v>0</v>
      </c>
      <c r="BL88" s="326"/>
      <c r="BM88" s="326" t="s">
        <v>971</v>
      </c>
      <c r="BN88" s="326"/>
      <c r="BO88" s="326" t="s">
        <v>971</v>
      </c>
      <c r="BP88" s="356"/>
      <c r="BQ88" s="326"/>
      <c r="BR88" s="326"/>
      <c r="BS88" s="326"/>
      <c r="BT88" s="329"/>
      <c r="BU88" s="329"/>
      <c r="BV88" s="326"/>
      <c r="BW88" s="326" t="s">
        <v>1380</v>
      </c>
      <c r="BX88" s="326">
        <v>1</v>
      </c>
      <c r="BY88" s="323"/>
      <c r="BZ88" s="331" t="s">
        <v>1582</v>
      </c>
      <c r="CA88" s="329" t="s">
        <v>89</v>
      </c>
    </row>
    <row r="89" spans="1:79" x14ac:dyDescent="0.15">
      <c r="A89" s="323">
        <v>11849</v>
      </c>
      <c r="B89" s="324">
        <v>42566</v>
      </c>
      <c r="C89" s="325" t="s">
        <v>1186</v>
      </c>
      <c r="D89" s="323" t="s">
        <v>1082</v>
      </c>
      <c r="E89" s="323"/>
      <c r="F89" s="323" t="s">
        <v>644</v>
      </c>
      <c r="G89" s="324">
        <v>42510</v>
      </c>
      <c r="H89" s="326" t="s">
        <v>126</v>
      </c>
      <c r="I89" s="326" t="s">
        <v>971</v>
      </c>
      <c r="J89" s="326"/>
      <c r="K89" s="352" t="s">
        <v>1430</v>
      </c>
      <c r="L89" s="323" t="s">
        <v>1431</v>
      </c>
      <c r="M89" s="321">
        <v>104.99999999999999</v>
      </c>
      <c r="N89" s="321">
        <v>35</v>
      </c>
      <c r="O89" s="323"/>
      <c r="P89" s="323"/>
      <c r="Q89" s="151"/>
      <c r="R89" s="151"/>
      <c r="S89" s="151"/>
      <c r="T89" s="151"/>
      <c r="U89" s="151"/>
      <c r="V89" s="354"/>
      <c r="W89" s="321">
        <v>15.5</v>
      </c>
      <c r="X89" s="151"/>
      <c r="Y89" s="151"/>
      <c r="Z89" s="151"/>
      <c r="AA89" s="151"/>
      <c r="AB89" s="151"/>
      <c r="AC89" s="151"/>
      <c r="AD89" s="151"/>
      <c r="AE89" s="151"/>
      <c r="AF89" s="151"/>
      <c r="AG89" s="151"/>
      <c r="AH89" s="321">
        <v>15.5</v>
      </c>
      <c r="AI89" s="151"/>
      <c r="AJ89" s="151"/>
      <c r="AK89" s="151"/>
      <c r="AL89" s="151"/>
      <c r="AM89" s="151"/>
      <c r="AN89" s="151"/>
      <c r="AO89" s="323" t="s">
        <v>1560</v>
      </c>
      <c r="AP89" s="326" t="s">
        <v>971</v>
      </c>
      <c r="AQ89" s="326"/>
      <c r="AR89" s="326"/>
      <c r="AS89" s="327"/>
      <c r="AT89" s="326">
        <v>3</v>
      </c>
      <c r="AU89" s="326"/>
      <c r="AV89" s="326"/>
      <c r="AW89" s="326"/>
      <c r="AX89" s="326" t="s">
        <v>971</v>
      </c>
      <c r="AY89" s="323"/>
      <c r="AZ89" s="326">
        <v>0</v>
      </c>
      <c r="BA89" s="326">
        <v>0</v>
      </c>
      <c r="BB89" s="326">
        <v>7</v>
      </c>
      <c r="BC89" s="326">
        <v>0</v>
      </c>
      <c r="BD89" s="326">
        <v>0</v>
      </c>
      <c r="BE89" s="326">
        <v>0</v>
      </c>
      <c r="BF89" s="326">
        <v>0</v>
      </c>
      <c r="BG89" s="326">
        <v>0</v>
      </c>
      <c r="BH89" s="326">
        <v>0</v>
      </c>
      <c r="BI89" s="326">
        <v>0</v>
      </c>
      <c r="BJ89" s="326">
        <v>0</v>
      </c>
      <c r="BK89" s="326">
        <v>0</v>
      </c>
      <c r="BL89" s="326"/>
      <c r="BM89" s="326" t="s">
        <v>971</v>
      </c>
      <c r="BN89" s="326"/>
      <c r="BO89" s="326" t="s">
        <v>971</v>
      </c>
      <c r="BP89" s="356"/>
      <c r="BQ89" s="326"/>
      <c r="BR89" s="326"/>
      <c r="BS89" s="326"/>
      <c r="BT89" s="329"/>
      <c r="BU89" s="329"/>
      <c r="BV89" s="326"/>
      <c r="BW89" s="326" t="s">
        <v>1380</v>
      </c>
      <c r="BX89" s="326"/>
      <c r="BY89" s="323"/>
      <c r="BZ89" s="331" t="s">
        <v>1583</v>
      </c>
      <c r="CA89" s="329" t="s">
        <v>89</v>
      </c>
    </row>
    <row r="90" spans="1:79" x14ac:dyDescent="0.15">
      <c r="A90" s="323">
        <v>11157</v>
      </c>
      <c r="B90" s="324">
        <v>42566</v>
      </c>
      <c r="C90" s="325" t="s">
        <v>1186</v>
      </c>
      <c r="D90" s="323" t="s">
        <v>1082</v>
      </c>
      <c r="E90" s="323"/>
      <c r="F90" s="323" t="s">
        <v>644</v>
      </c>
      <c r="G90" s="324">
        <v>42551</v>
      </c>
      <c r="H90" s="326" t="s">
        <v>126</v>
      </c>
      <c r="I90" s="326" t="s">
        <v>971</v>
      </c>
      <c r="J90" s="326"/>
      <c r="K90" s="323" t="s">
        <v>1433</v>
      </c>
      <c r="L90" s="323" t="s">
        <v>1158</v>
      </c>
      <c r="M90" s="321">
        <v>88.518181818181816</v>
      </c>
      <c r="N90" s="321">
        <v>17.290909090909089</v>
      </c>
      <c r="O90" s="323"/>
      <c r="P90" s="323"/>
      <c r="Q90" s="151"/>
      <c r="R90" s="151"/>
      <c r="S90" s="151"/>
      <c r="T90" s="151"/>
      <c r="U90" s="151"/>
      <c r="V90" s="354"/>
      <c r="W90" s="321">
        <v>17.290909090909089</v>
      </c>
      <c r="X90" s="151"/>
      <c r="Y90" s="151"/>
      <c r="Z90" s="151"/>
      <c r="AA90" s="151"/>
      <c r="AB90" s="151"/>
      <c r="AC90" s="151"/>
      <c r="AD90" s="151"/>
      <c r="AE90" s="151"/>
      <c r="AF90" s="151"/>
      <c r="AG90" s="151"/>
      <c r="AH90" s="321">
        <v>17.290909090909089</v>
      </c>
      <c r="AI90" s="151"/>
      <c r="AJ90" s="151"/>
      <c r="AK90" s="151"/>
      <c r="AL90" s="151"/>
      <c r="AM90" s="151"/>
      <c r="AN90" s="151"/>
      <c r="AO90" s="323" t="s">
        <v>1560</v>
      </c>
      <c r="AP90" s="326" t="s">
        <v>971</v>
      </c>
      <c r="AQ90" s="326"/>
      <c r="AR90" s="326"/>
      <c r="AS90" s="327"/>
      <c r="AT90" s="326">
        <v>5.53</v>
      </c>
      <c r="AU90" s="326"/>
      <c r="AV90" s="326"/>
      <c r="AW90" s="326"/>
      <c r="AX90" s="326" t="s">
        <v>971</v>
      </c>
      <c r="AY90" s="323"/>
      <c r="AZ90" s="326">
        <v>0</v>
      </c>
      <c r="BA90" s="326">
        <v>0</v>
      </c>
      <c r="BB90" s="326">
        <v>0</v>
      </c>
      <c r="BC90" s="326">
        <v>0</v>
      </c>
      <c r="BD90" s="326">
        <v>0</v>
      </c>
      <c r="BE90" s="326">
        <v>0</v>
      </c>
      <c r="BF90" s="326">
        <v>0</v>
      </c>
      <c r="BG90" s="326">
        <v>0</v>
      </c>
      <c r="BH90" s="326">
        <v>0</v>
      </c>
      <c r="BI90" s="326">
        <v>0</v>
      </c>
      <c r="BJ90" s="326">
        <v>0</v>
      </c>
      <c r="BK90" s="326">
        <v>0</v>
      </c>
      <c r="BL90" s="326"/>
      <c r="BM90" s="326" t="s">
        <v>971</v>
      </c>
      <c r="BN90" s="326"/>
      <c r="BO90" s="326" t="s">
        <v>971</v>
      </c>
      <c r="BP90" s="356"/>
      <c r="BQ90" s="326"/>
      <c r="BR90" s="326"/>
      <c r="BS90" s="326"/>
      <c r="BT90" s="329"/>
      <c r="BU90" s="329"/>
      <c r="BV90" s="326"/>
      <c r="BW90" s="326" t="s">
        <v>1380</v>
      </c>
      <c r="BX90" s="326">
        <v>1</v>
      </c>
      <c r="BY90" s="323"/>
      <c r="BZ90" s="350" t="s">
        <v>1584</v>
      </c>
      <c r="CA90" s="329" t="s">
        <v>89</v>
      </c>
    </row>
    <row r="91" spans="1:79" x14ac:dyDescent="0.15">
      <c r="A91" s="323">
        <v>12872</v>
      </c>
      <c r="B91" s="324">
        <v>42566</v>
      </c>
      <c r="C91" s="325" t="s">
        <v>1186</v>
      </c>
      <c r="D91" s="323" t="s">
        <v>1082</v>
      </c>
      <c r="E91" s="323"/>
      <c r="F91" s="323" t="s">
        <v>644</v>
      </c>
      <c r="G91" s="333">
        <v>42551</v>
      </c>
      <c r="H91" s="326" t="s">
        <v>971</v>
      </c>
      <c r="I91" s="326" t="s">
        <v>1167</v>
      </c>
      <c r="J91" s="326"/>
      <c r="K91" s="323" t="s">
        <v>1435</v>
      </c>
      <c r="L91" s="323" t="s">
        <v>1528</v>
      </c>
      <c r="M91" s="321">
        <v>95.499999999999986</v>
      </c>
      <c r="N91" s="321">
        <v>40</v>
      </c>
      <c r="O91" s="323"/>
      <c r="P91" s="323"/>
      <c r="Q91" s="151"/>
      <c r="R91" s="151"/>
      <c r="S91" s="151"/>
      <c r="T91" s="151"/>
      <c r="U91" s="151"/>
      <c r="V91" s="354"/>
      <c r="W91" s="321">
        <v>10.999999999999998</v>
      </c>
      <c r="X91" s="151"/>
      <c r="Y91" s="151"/>
      <c r="Z91" s="151"/>
      <c r="AA91" s="151"/>
      <c r="AB91" s="151"/>
      <c r="AC91" s="151"/>
      <c r="AD91" s="151"/>
      <c r="AE91" s="151"/>
      <c r="AF91" s="151"/>
      <c r="AG91" s="151"/>
      <c r="AH91" s="321">
        <v>17.3</v>
      </c>
      <c r="AI91" s="151"/>
      <c r="AJ91" s="151"/>
      <c r="AK91" s="151"/>
      <c r="AL91" s="151"/>
      <c r="AM91" s="151"/>
      <c r="AN91" s="151"/>
      <c r="AO91" s="323" t="s">
        <v>1560</v>
      </c>
      <c r="AP91" s="326" t="s">
        <v>971</v>
      </c>
      <c r="AQ91" s="326"/>
      <c r="AR91" s="326"/>
      <c r="AS91" s="327"/>
      <c r="AT91" s="326"/>
      <c r="AU91" s="326"/>
      <c r="AV91" s="326"/>
      <c r="AW91" s="326"/>
      <c r="AX91" s="326" t="s">
        <v>971</v>
      </c>
      <c r="AY91" s="323"/>
      <c r="AZ91" s="326">
        <v>0</v>
      </c>
      <c r="BA91" s="326">
        <v>0</v>
      </c>
      <c r="BB91" s="326">
        <v>0</v>
      </c>
      <c r="BC91" s="326">
        <v>0</v>
      </c>
      <c r="BD91" s="326">
        <v>0</v>
      </c>
      <c r="BE91" s="326">
        <v>0</v>
      </c>
      <c r="BF91" s="326">
        <v>0</v>
      </c>
      <c r="BG91" s="326">
        <v>0</v>
      </c>
      <c r="BH91" s="326">
        <v>0</v>
      </c>
      <c r="BI91" s="326">
        <v>0</v>
      </c>
      <c r="BJ91" s="326">
        <v>0</v>
      </c>
      <c r="BK91" s="326">
        <v>0</v>
      </c>
      <c r="BL91" s="326"/>
      <c r="BM91" s="326" t="s">
        <v>971</v>
      </c>
      <c r="BN91" s="326">
        <v>12</v>
      </c>
      <c r="BO91" s="326" t="s">
        <v>971</v>
      </c>
      <c r="BP91" s="356"/>
      <c r="BQ91" s="326"/>
      <c r="BR91" s="326"/>
      <c r="BS91" s="326"/>
      <c r="BT91" s="329" t="s">
        <v>1529</v>
      </c>
      <c r="BU91" s="329" t="s">
        <v>656</v>
      </c>
      <c r="BV91" s="326">
        <v>250</v>
      </c>
      <c r="BW91" s="326" t="s">
        <v>1380</v>
      </c>
      <c r="BX91" s="326">
        <v>1</v>
      </c>
      <c r="BY91" s="323"/>
      <c r="BZ91" s="350" t="s">
        <v>1585</v>
      </c>
      <c r="CA91" s="323" t="s">
        <v>89</v>
      </c>
    </row>
    <row r="92" spans="1:79" x14ac:dyDescent="0.15">
      <c r="A92" s="323">
        <v>12455</v>
      </c>
      <c r="B92" s="324">
        <v>42566</v>
      </c>
      <c r="C92" s="325" t="s">
        <v>1186</v>
      </c>
      <c r="D92" s="323" t="s">
        <v>1082</v>
      </c>
      <c r="E92" s="323"/>
      <c r="F92" s="323" t="s">
        <v>644</v>
      </c>
      <c r="G92" s="333">
        <v>42551</v>
      </c>
      <c r="H92" s="326" t="s">
        <v>971</v>
      </c>
      <c r="I92" s="326" t="s">
        <v>1167</v>
      </c>
      <c r="J92" s="326"/>
      <c r="K92" s="323" t="s">
        <v>1439</v>
      </c>
      <c r="L92" s="323" t="s">
        <v>1440</v>
      </c>
      <c r="M92" s="321">
        <v>94.209090909090904</v>
      </c>
      <c r="N92" s="321">
        <v>35.963636363636361</v>
      </c>
      <c r="O92" s="323"/>
      <c r="P92" s="323"/>
      <c r="Q92" s="151"/>
      <c r="R92" s="151"/>
      <c r="S92" s="151"/>
      <c r="T92" s="151"/>
      <c r="U92" s="151"/>
      <c r="V92" s="354"/>
      <c r="W92" s="321">
        <v>15.927272727272726</v>
      </c>
      <c r="X92" s="151"/>
      <c r="Y92" s="151"/>
      <c r="Z92" s="151"/>
      <c r="AA92" s="151"/>
      <c r="AB92" s="151"/>
      <c r="AC92" s="151"/>
      <c r="AD92" s="151"/>
      <c r="AE92" s="151"/>
      <c r="AF92" s="151"/>
      <c r="AG92" s="151"/>
      <c r="AH92" s="321">
        <v>17.909090909090907</v>
      </c>
      <c r="AI92" s="151"/>
      <c r="AJ92" s="151"/>
      <c r="AK92" s="151"/>
      <c r="AL92" s="151"/>
      <c r="AM92" s="151"/>
      <c r="AN92" s="151"/>
      <c r="AO92" s="323" t="s">
        <v>1560</v>
      </c>
      <c r="AP92" s="326" t="s">
        <v>971</v>
      </c>
      <c r="AQ92" s="326"/>
      <c r="AR92" s="326"/>
      <c r="AS92" s="327"/>
      <c r="AT92" s="326"/>
      <c r="AU92" s="326"/>
      <c r="AV92" s="326"/>
      <c r="AW92" s="326"/>
      <c r="AX92" s="326" t="s">
        <v>126</v>
      </c>
      <c r="AY92" s="323" t="s">
        <v>1441</v>
      </c>
      <c r="AZ92" s="326">
        <v>0</v>
      </c>
      <c r="BA92" s="326">
        <v>0</v>
      </c>
      <c r="BB92" s="326">
        <v>0</v>
      </c>
      <c r="BC92" s="326">
        <v>0</v>
      </c>
      <c r="BD92" s="326">
        <v>0</v>
      </c>
      <c r="BE92" s="326">
        <v>0</v>
      </c>
      <c r="BF92" s="326">
        <v>0</v>
      </c>
      <c r="BG92" s="326">
        <v>0</v>
      </c>
      <c r="BH92" s="326">
        <v>0</v>
      </c>
      <c r="BI92" s="326">
        <v>0</v>
      </c>
      <c r="BJ92" s="326">
        <v>0</v>
      </c>
      <c r="BK92" s="326">
        <v>0</v>
      </c>
      <c r="BL92" s="326"/>
      <c r="BM92" s="326" t="s">
        <v>971</v>
      </c>
      <c r="BN92" s="326"/>
      <c r="BO92" s="326" t="s">
        <v>971</v>
      </c>
      <c r="BP92" s="356"/>
      <c r="BQ92" s="326"/>
      <c r="BR92" s="326"/>
      <c r="BS92" s="326"/>
      <c r="BT92" s="329"/>
      <c r="BU92" s="329"/>
      <c r="BV92" s="326"/>
      <c r="BW92" s="326" t="s">
        <v>1380</v>
      </c>
      <c r="BX92" s="326">
        <v>1</v>
      </c>
      <c r="BY92" s="329" t="s">
        <v>1442</v>
      </c>
      <c r="BZ92" s="331" t="s">
        <v>1586</v>
      </c>
      <c r="CA92" s="323" t="s">
        <v>89</v>
      </c>
    </row>
  </sheetData>
  <sheetProtection algorithmName="SHA-512" hashValue="NZxzg/oL3yliuK+fYg7xQjvq22q6M7kS3MsBC2WgDFE6c5ibEdJHzZ1YZUlh71wNZxOeb2L/3L4iRbseqRQ7yw==" saltValue="AeC8UpqRx8LYV6wabUMteg==" spinCount="100000" sheet="1" objects="1" scenarios="1"/>
  <hyperlinks>
    <hyperlink ref="BZ82" r:id="rId1" xr:uid="{4D15151A-124D-6543-8D04-FAB12ED04C15}"/>
    <hyperlink ref="BZ52" r:id="rId2" xr:uid="{9D734E9D-F208-ED44-84F1-F597BDC4650B}"/>
    <hyperlink ref="BZ29" r:id="rId3" xr:uid="{581C2DE7-F5D7-F84E-BE2D-518B9DFD1E72}"/>
    <hyperlink ref="BZ60" r:id="rId4" xr:uid="{DE0C1BA3-142B-E348-93F9-952204EFB606}"/>
    <hyperlink ref="BZ26" r:id="rId5" xr:uid="{7343CD3F-43DF-944B-9BD6-E1DFC6118D80}"/>
    <hyperlink ref="BZ57" r:id="rId6" xr:uid="{A0AC00C8-8111-4645-9B3E-9045406F955D}"/>
    <hyperlink ref="BZ86" r:id="rId7" xr:uid="{E3173AD9-B57B-C04A-BE03-7B171FEB6EB6}"/>
    <hyperlink ref="BZ25" r:id="rId8" xr:uid="{059EC970-28A5-FC42-91ED-83B146264C18}"/>
    <hyperlink ref="BZ56" r:id="rId9" xr:uid="{63D66686-2AA7-3B46-9999-A8696E7A1B6A}"/>
    <hyperlink ref="BZ85" r:id="rId10" xr:uid="{8FE3BCBD-C167-584B-913A-9F00858D5ED1}"/>
    <hyperlink ref="BZ27" r:id="rId11" xr:uid="{AC4C3567-118F-FE4F-8E5F-4FD5B388E4C1}"/>
    <hyperlink ref="BZ58" r:id="rId12" xr:uid="{2C2F28E7-B7A4-4646-8DA1-DD84B0377981}"/>
    <hyperlink ref="BZ30" r:id="rId13" xr:uid="{81A2DD9F-6E7B-E346-8E48-1572FE7DCFCB}"/>
    <hyperlink ref="BZ61" r:id="rId14" xr:uid="{2D35408E-2AAE-8549-AE7C-6D84FAE8A255}"/>
    <hyperlink ref="BZ89" r:id="rId15" xr:uid="{FAF54081-EBAE-8440-9BA8-32F439657472}"/>
    <hyperlink ref="BZ11" r:id="rId16" xr:uid="{B013B828-22BA-F043-83B2-15365A163803}"/>
    <hyperlink ref="BZ43" r:id="rId17" xr:uid="{EEE826DD-8837-D842-B35E-99F48A12E8DF}"/>
    <hyperlink ref="BZ33" r:id="rId18" xr:uid="{606ED231-CE30-4F4F-B7DA-DAD61ADA4B11}"/>
    <hyperlink ref="BZ64" r:id="rId19" xr:uid="{515B3971-8872-2D46-B509-408352110A87}"/>
    <hyperlink ref="BZ92" r:id="rId20" xr:uid="{92589C8E-10F2-3543-AD48-3CBCCE4CDBAB}"/>
    <hyperlink ref="BZ20" r:id="rId21" xr:uid="{A1ADC2A9-5170-A242-A3D1-582DE940CC7A}"/>
    <hyperlink ref="BZ53" r:id="rId22" xr:uid="{AC6202B5-7063-F845-B8CA-78CC774A876E}"/>
    <hyperlink ref="BZ83" r:id="rId23" xr:uid="{A15A2800-9317-AA4E-874C-38B0D65DC66F}"/>
    <hyperlink ref="BZ9" r:id="rId24" xr:uid="{309C032B-403D-3649-8DA9-89062C5B8857}"/>
    <hyperlink ref="BZ41" r:id="rId25" xr:uid="{95E0A841-227B-244E-9042-6DAD732CB754}"/>
    <hyperlink ref="BZ72" r:id="rId26" xr:uid="{B722D266-2A7D-4545-AAA0-702FC8C64692}"/>
    <hyperlink ref="BZ28" r:id="rId27" xr:uid="{833666FD-B935-7A46-B93A-2E411A0F3205}"/>
    <hyperlink ref="BZ10" r:id="rId28" xr:uid="{3AD7AFE5-73DA-0C4B-8966-9669E75E5B1F}"/>
    <hyperlink ref="BZ42" r:id="rId29" xr:uid="{146DCA17-7ED3-FD4E-BC64-8A619C69F21B}"/>
    <hyperlink ref="BZ73" r:id="rId30" xr:uid="{DC4A3033-5554-F649-8C79-05B62CB7212E}"/>
    <hyperlink ref="BZ24" r:id="rId31" xr:uid="{C622F5F5-FBEC-D54E-B3CE-F071BFF20C4F}"/>
    <hyperlink ref="BZ55" r:id="rId32" xr:uid="{BD74F1CD-32DC-0E4D-BF76-C25B510E9114}"/>
    <hyperlink ref="BZ84" r:id="rId33" xr:uid="{C8437C4F-10DF-E24A-B0E4-A9EA07F7DEDF}"/>
    <hyperlink ref="BZ31" r:id="rId34" xr:uid="{79462D19-5E98-494B-AA2C-EEA0D86F236E}"/>
    <hyperlink ref="BZ62" r:id="rId35" xr:uid="{6DAB7973-6217-5447-B913-6BEC5FF070A7}"/>
    <hyperlink ref="BZ90" r:id="rId36" xr:uid="{3FE0097D-17A4-054A-927D-82B13CD687E8}"/>
    <hyperlink ref="BZ12" r:id="rId37" xr:uid="{E577A95A-8AD8-E74C-BF32-3E56A215F5C5}"/>
    <hyperlink ref="BZ44" r:id="rId38" xr:uid="{969C9462-A313-4B46-8880-E6B8951215DC}"/>
    <hyperlink ref="BZ74" r:id="rId39" xr:uid="{F6ADF0A6-C39F-9148-946A-D9AB8E493908}"/>
    <hyperlink ref="BZ75" r:id="rId40" xr:uid="{BCC6C5B0-901F-D14F-ADBF-0A52C564B1FF}"/>
    <hyperlink ref="BZ15" r:id="rId41" xr:uid="{F5F5787D-C40A-734E-B304-BB38D90517D8}"/>
    <hyperlink ref="BZ47" r:id="rId42" xr:uid="{EE256066-FBA7-C648-8A7B-7FA1D2154236}"/>
    <hyperlink ref="BZ77" r:id="rId43" xr:uid="{E8293151-3820-5642-9520-D6E9EF445AC1}"/>
    <hyperlink ref="BZ16" r:id="rId44" xr:uid="{F2AA6EA9-D353-4E44-A748-EA2B50AC0A70}"/>
    <hyperlink ref="BZ48" r:id="rId45" xr:uid="{A05FF1B8-9DD2-6842-9C67-85E021DE864D}"/>
    <hyperlink ref="BZ78" r:id="rId46" xr:uid="{7B07A23B-0197-934C-B6DA-05FB8A214762}"/>
    <hyperlink ref="BZ17" r:id="rId47" xr:uid="{A533AC36-11B7-1B47-8DE2-09236546DFC7}"/>
    <hyperlink ref="BZ49" r:id="rId48" xr:uid="{856AA3F6-260E-AE4E-B1EB-837B5CCD2019}"/>
    <hyperlink ref="BZ79" r:id="rId49" xr:uid="{4930A451-8897-2E4F-951C-1A5B33DBEFD4}"/>
    <hyperlink ref="BZ3" r:id="rId50" xr:uid="{D5BFBFE8-52EA-7B4F-B5CA-A5884AD07DDC}"/>
    <hyperlink ref="BZ35" r:id="rId51" xr:uid="{DBED1034-DB5A-524A-94E5-6CDC1D94467F}"/>
    <hyperlink ref="BZ66" r:id="rId52" xr:uid="{2159F6CE-3375-3747-BB47-DB9D0914927A}"/>
    <hyperlink ref="BZ54" r:id="rId53" xr:uid="{28ABC437-B5B4-E24B-9321-0E389ADF83F7}"/>
    <hyperlink ref="BZ59" r:id="rId54" xr:uid="{FCD6C71D-4B15-E747-937E-9D04D9E986E1}"/>
    <hyperlink ref="BZ87" r:id="rId55" xr:uid="{3C4D21A9-653B-624F-89EC-BCA9252500B8}"/>
    <hyperlink ref="BZ4" r:id="rId56" xr:uid="{4359ED02-97F1-E241-93B9-8DFF64B4AD39}"/>
    <hyperlink ref="BZ36" r:id="rId57" xr:uid="{EAEDD175-3960-1D41-9839-0A008805D20D}"/>
    <hyperlink ref="BZ67" r:id="rId58" xr:uid="{78C31846-B28B-A440-A245-F8600B0DF4DF}"/>
    <hyperlink ref="BZ6" r:id="rId59" xr:uid="{5459F2AB-2B17-1141-B8DF-9C68E45F3FCC}"/>
    <hyperlink ref="BZ38" r:id="rId60" xr:uid="{EB98EDD4-4B28-C744-8144-591614D02AEF}"/>
    <hyperlink ref="BZ69" r:id="rId61" xr:uid="{6D8DB62B-6D8F-CF40-B283-1DCC4D59984C}"/>
    <hyperlink ref="BZ40" r:id="rId62" xr:uid="{A0C26DDC-C9DC-864E-A4B5-936238BB1BF0}"/>
    <hyperlink ref="BZ71" r:id="rId63" xr:uid="{1E605365-F17D-1F48-A3C7-1982A2D50A45}"/>
    <hyperlink ref="BZ32" r:id="rId64" xr:uid="{07FE4339-3AD3-FE4F-B589-C7DA48A48BE5}"/>
    <hyperlink ref="BZ22" r:id="rId65" xr:uid="{8E2CA410-7148-4C4A-8454-AD071FF4EB92}"/>
    <hyperlink ref="BZ23" r:id="rId66" xr:uid="{29238793-5202-8840-9CF8-9B32857A1279}"/>
    <hyperlink ref="BZ2" r:id="rId67" xr:uid="{3028B33A-4122-A640-ACBA-A81000B37586}"/>
    <hyperlink ref="BZ5" r:id="rId68" xr:uid="{81E78332-5D28-5949-900C-B671EBB97E9E}"/>
    <hyperlink ref="BZ7" r:id="rId69" xr:uid="{92D3D471-BD10-3D43-959B-EA664F5D04DF}"/>
    <hyperlink ref="BZ8" r:id="rId70" xr:uid="{6C9AB584-DBD2-5D48-AE3E-2019736F8003}"/>
    <hyperlink ref="BZ13" r:id="rId71" xr:uid="{30BC673D-A85C-2844-B254-BDA0A0A75CCB}"/>
    <hyperlink ref="BZ19" r:id="rId72" xr:uid="{FBBEC60D-CEAF-CB4D-B9E2-0868DB652BEC}"/>
  </hyperlinks>
  <pageMargins left="0.75" right="0.75" top="1" bottom="1" header="0.5" footer="0.5"/>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55D390-1830-534C-B251-7F785D9E009A}">
  <sheetPr codeName="Sheet25"/>
  <dimension ref="A1:DE63"/>
  <sheetViews>
    <sheetView topLeftCell="AY1" zoomScale="90" zoomScaleNormal="90" zoomScalePageLayoutView="110" workbookViewId="0">
      <selection activeCell="BX1" sqref="BX1"/>
    </sheetView>
  </sheetViews>
  <sheetFormatPr baseColWidth="10" defaultRowHeight="13" x14ac:dyDescent="0.15"/>
  <cols>
    <col min="11" max="11" width="17.5" bestFit="1" customWidth="1"/>
    <col min="12" max="12" width="19" bestFit="1" customWidth="1"/>
    <col min="41" max="41" width="19" customWidth="1"/>
  </cols>
  <sheetData>
    <row r="1" spans="1:109" ht="84" x14ac:dyDescent="0.15">
      <c r="A1" s="126" t="s">
        <v>562</v>
      </c>
      <c r="B1" s="126" t="s">
        <v>552</v>
      </c>
      <c r="C1" s="127" t="s">
        <v>553</v>
      </c>
      <c r="D1" s="128" t="s">
        <v>633</v>
      </c>
      <c r="E1" s="128" t="s">
        <v>634</v>
      </c>
      <c r="F1" s="128" t="s">
        <v>635</v>
      </c>
      <c r="G1" s="126" t="s">
        <v>636</v>
      </c>
      <c r="H1" s="129" t="s">
        <v>763</v>
      </c>
      <c r="I1" s="129" t="s">
        <v>578</v>
      </c>
      <c r="J1" s="129" t="s">
        <v>579</v>
      </c>
      <c r="K1" s="128" t="s">
        <v>248</v>
      </c>
      <c r="L1" s="130" t="s">
        <v>580</v>
      </c>
      <c r="M1" s="131" t="s">
        <v>581</v>
      </c>
      <c r="N1" s="132" t="s">
        <v>467</v>
      </c>
      <c r="O1" s="132" t="s">
        <v>468</v>
      </c>
      <c r="P1" s="132" t="s">
        <v>469</v>
      </c>
      <c r="Q1" s="132" t="s">
        <v>642</v>
      </c>
      <c r="R1" s="132" t="s">
        <v>549</v>
      </c>
      <c r="S1" s="132" t="s">
        <v>550</v>
      </c>
      <c r="T1" s="132" t="s">
        <v>551</v>
      </c>
      <c r="U1" s="132" t="s">
        <v>645</v>
      </c>
      <c r="V1" s="133" t="s">
        <v>646</v>
      </c>
      <c r="W1" s="134" t="s">
        <v>647</v>
      </c>
      <c r="X1" s="134" t="s">
        <v>513</v>
      </c>
      <c r="Y1" s="134" t="s">
        <v>304</v>
      </c>
      <c r="Z1" s="134" t="s">
        <v>307</v>
      </c>
      <c r="AA1" s="134" t="s">
        <v>465</v>
      </c>
      <c r="AB1" s="134" t="s">
        <v>466</v>
      </c>
      <c r="AC1" s="134" t="s">
        <v>345</v>
      </c>
      <c r="AD1" s="134" t="s">
        <v>346</v>
      </c>
      <c r="AE1" s="135" t="s">
        <v>564</v>
      </c>
      <c r="AF1" s="136" t="s">
        <v>590</v>
      </c>
      <c r="AG1" s="136" t="s">
        <v>591</v>
      </c>
      <c r="AH1" s="137" t="s">
        <v>700</v>
      </c>
      <c r="AI1" s="137" t="s">
        <v>701</v>
      </c>
      <c r="AJ1" s="137" t="s">
        <v>702</v>
      </c>
      <c r="AK1" s="137" t="s">
        <v>703</v>
      </c>
      <c r="AL1" s="217" t="s">
        <v>185</v>
      </c>
      <c r="AM1" s="217" t="s">
        <v>186</v>
      </c>
      <c r="AN1" s="217" t="s">
        <v>187</v>
      </c>
      <c r="AO1" s="138" t="s">
        <v>605</v>
      </c>
      <c r="AP1" s="139" t="s">
        <v>499</v>
      </c>
      <c r="AQ1" s="139" t="s">
        <v>257</v>
      </c>
      <c r="AR1" s="140" t="s">
        <v>258</v>
      </c>
      <c r="AS1" s="141" t="s">
        <v>432</v>
      </c>
      <c r="AT1" s="142" t="s">
        <v>433</v>
      </c>
      <c r="AU1" s="310" t="s">
        <v>1334</v>
      </c>
      <c r="AV1" s="310" t="s">
        <v>1335</v>
      </c>
      <c r="AW1" s="310" t="s">
        <v>1336</v>
      </c>
      <c r="AX1" s="143" t="s">
        <v>606</v>
      </c>
      <c r="AY1" s="144" t="s">
        <v>607</v>
      </c>
      <c r="AZ1" s="145" t="s">
        <v>608</v>
      </c>
      <c r="BA1" s="146" t="s">
        <v>287</v>
      </c>
      <c r="BB1" s="145" t="s">
        <v>256</v>
      </c>
      <c r="BC1" s="146" t="s">
        <v>335</v>
      </c>
      <c r="BD1" s="145" t="s">
        <v>253</v>
      </c>
      <c r="BE1" s="146" t="s">
        <v>637</v>
      </c>
      <c r="BF1" s="145" t="s">
        <v>547</v>
      </c>
      <c r="BG1" s="147" t="s">
        <v>235</v>
      </c>
      <c r="BH1" s="243" t="s">
        <v>1017</v>
      </c>
      <c r="BI1" s="244" t="s">
        <v>1018</v>
      </c>
      <c r="BJ1" s="145" t="s">
        <v>1010</v>
      </c>
      <c r="BK1" s="147" t="s">
        <v>1011</v>
      </c>
      <c r="BL1" s="129" t="s">
        <v>1012</v>
      </c>
      <c r="BM1" s="129" t="s">
        <v>1013</v>
      </c>
      <c r="BN1" s="129" t="s">
        <v>237</v>
      </c>
      <c r="BO1" s="129" t="s">
        <v>463</v>
      </c>
      <c r="BP1" s="127" t="s">
        <v>1211</v>
      </c>
      <c r="BQ1" s="129" t="s">
        <v>1014</v>
      </c>
      <c r="BR1" s="129" t="s">
        <v>1015</v>
      </c>
      <c r="BS1" s="129" t="s">
        <v>1016</v>
      </c>
      <c r="BT1" s="127" t="s">
        <v>327</v>
      </c>
      <c r="BU1" s="127" t="s">
        <v>234</v>
      </c>
      <c r="BV1" s="129" t="s">
        <v>438</v>
      </c>
      <c r="BW1" s="129" t="s">
        <v>238</v>
      </c>
      <c r="BX1" s="316" t="s">
        <v>1357</v>
      </c>
      <c r="BY1" s="127" t="s">
        <v>434</v>
      </c>
      <c r="BZ1" s="129" t="s">
        <v>435</v>
      </c>
      <c r="CA1" s="126" t="s">
        <v>582</v>
      </c>
    </row>
    <row r="2" spans="1:109" ht="13" customHeight="1" x14ac:dyDescent="0.15">
      <c r="A2" s="270">
        <v>10008</v>
      </c>
      <c r="B2" s="271">
        <v>42203</v>
      </c>
      <c r="C2" s="272" t="s">
        <v>1081</v>
      </c>
      <c r="D2" s="273" t="s">
        <v>1082</v>
      </c>
      <c r="E2" s="270"/>
      <c r="F2" s="270" t="s">
        <v>1083</v>
      </c>
      <c r="G2" s="271">
        <v>42187</v>
      </c>
      <c r="H2" s="274" t="s">
        <v>1084</v>
      </c>
      <c r="I2" s="274" t="s">
        <v>1085</v>
      </c>
      <c r="J2" s="274"/>
      <c r="K2" s="270" t="s">
        <v>1086</v>
      </c>
      <c r="L2" s="273" t="s">
        <v>1087</v>
      </c>
      <c r="M2" s="275">
        <v>130.90909090909091</v>
      </c>
      <c r="N2" s="275">
        <v>21.818181818181817</v>
      </c>
      <c r="O2" s="270"/>
      <c r="P2" s="270"/>
      <c r="Q2" s="275" t="s">
        <v>1088</v>
      </c>
      <c r="R2" s="270"/>
      <c r="S2" s="273" t="s">
        <v>1088</v>
      </c>
      <c r="T2" s="270"/>
      <c r="U2" s="275" t="s">
        <v>1088</v>
      </c>
      <c r="V2" s="275" t="s">
        <v>1088</v>
      </c>
      <c r="W2" s="275" t="s">
        <v>1088</v>
      </c>
      <c r="X2" s="270"/>
      <c r="Y2" s="270"/>
      <c r="Z2" s="270"/>
      <c r="AA2" s="270"/>
      <c r="AB2" s="270"/>
      <c r="AC2" s="270"/>
      <c r="AD2" s="275" t="s">
        <v>1088</v>
      </c>
      <c r="AE2" s="275" t="s">
        <v>1088</v>
      </c>
      <c r="AF2" s="270"/>
      <c r="AG2" s="270"/>
      <c r="AH2" s="275" t="s">
        <v>1088</v>
      </c>
      <c r="AI2" s="270"/>
      <c r="AJ2" s="270"/>
      <c r="AK2" s="275" t="s">
        <v>1088</v>
      </c>
      <c r="AL2" s="270"/>
      <c r="AM2" s="275" t="s">
        <v>1088</v>
      </c>
      <c r="AN2" s="275" t="s">
        <v>1088</v>
      </c>
      <c r="AO2" s="270" t="s">
        <v>1089</v>
      </c>
      <c r="AP2" s="274" t="s">
        <v>1085</v>
      </c>
      <c r="AQ2" s="274"/>
      <c r="AR2" s="274"/>
      <c r="AS2" s="276"/>
      <c r="AT2" s="274">
        <v>11</v>
      </c>
      <c r="AU2" s="274"/>
      <c r="AV2" s="274"/>
      <c r="AW2" s="274"/>
      <c r="AX2" s="274" t="s">
        <v>1090</v>
      </c>
      <c r="AY2" s="270"/>
      <c r="AZ2" s="274">
        <v>0</v>
      </c>
      <c r="BA2" s="274">
        <v>0</v>
      </c>
      <c r="BB2" s="274">
        <v>0</v>
      </c>
      <c r="BC2" s="274">
        <v>0</v>
      </c>
      <c r="BD2" s="274">
        <v>0</v>
      </c>
      <c r="BE2" s="274">
        <v>0</v>
      </c>
      <c r="BF2" s="274">
        <v>0</v>
      </c>
      <c r="BG2" s="274">
        <v>0</v>
      </c>
      <c r="BH2" s="274">
        <v>0</v>
      </c>
      <c r="BI2" s="274">
        <v>0</v>
      </c>
      <c r="BJ2" s="274">
        <v>0</v>
      </c>
      <c r="BK2" s="274">
        <v>0</v>
      </c>
      <c r="BL2" s="274"/>
      <c r="BM2" s="274" t="s">
        <v>1085</v>
      </c>
      <c r="BN2" s="274"/>
      <c r="BO2" s="274" t="s">
        <v>1085</v>
      </c>
      <c r="BP2" s="274"/>
      <c r="BQ2" s="274"/>
      <c r="BR2" s="274"/>
      <c r="BS2" s="274"/>
      <c r="BT2" s="273" t="s">
        <v>1091</v>
      </c>
      <c r="BU2" s="273" t="s">
        <v>656</v>
      </c>
      <c r="BV2" s="274">
        <v>165</v>
      </c>
      <c r="BW2" s="274" t="s">
        <v>1092</v>
      </c>
      <c r="BX2" s="274"/>
      <c r="BY2" s="277" t="s">
        <v>1093</v>
      </c>
      <c r="BZ2" s="270" t="s">
        <v>1094</v>
      </c>
      <c r="CA2" s="278" t="s">
        <v>184</v>
      </c>
    </row>
    <row r="3" spans="1:109" ht="13" customHeight="1" x14ac:dyDescent="0.15">
      <c r="A3" s="270">
        <v>10410</v>
      </c>
      <c r="B3" s="271">
        <v>42202</v>
      </c>
      <c r="C3" s="272" t="s">
        <v>1037</v>
      </c>
      <c r="D3" s="273" t="s">
        <v>1082</v>
      </c>
      <c r="E3" s="270"/>
      <c r="F3" s="270" t="s">
        <v>1051</v>
      </c>
      <c r="G3" s="271">
        <v>42187</v>
      </c>
      <c r="H3" s="274" t="s">
        <v>1040</v>
      </c>
      <c r="I3" s="274" t="s">
        <v>1041</v>
      </c>
      <c r="J3" s="274"/>
      <c r="K3" s="270" t="s">
        <v>1042</v>
      </c>
      <c r="L3" s="270" t="s">
        <v>1095</v>
      </c>
      <c r="M3" s="275">
        <v>82</v>
      </c>
      <c r="N3" s="275">
        <v>26.499999999999996</v>
      </c>
      <c r="O3" s="270"/>
      <c r="P3" s="270"/>
      <c r="Q3" s="275" t="s">
        <v>1088</v>
      </c>
      <c r="R3" s="270"/>
      <c r="S3" s="273" t="s">
        <v>1088</v>
      </c>
      <c r="T3" s="270"/>
      <c r="U3" s="275" t="s">
        <v>1088</v>
      </c>
      <c r="V3" s="275" t="s">
        <v>1088</v>
      </c>
      <c r="W3" s="275" t="s">
        <v>1088</v>
      </c>
      <c r="X3" s="270"/>
      <c r="Y3" s="270"/>
      <c r="Z3" s="270"/>
      <c r="AA3" s="270"/>
      <c r="AB3" s="270"/>
      <c r="AC3" s="270"/>
      <c r="AD3" s="275" t="s">
        <v>1088</v>
      </c>
      <c r="AE3" s="275" t="s">
        <v>1088</v>
      </c>
      <c r="AF3" s="270"/>
      <c r="AG3" s="270"/>
      <c r="AH3" s="275" t="s">
        <v>1088</v>
      </c>
      <c r="AI3" s="270"/>
      <c r="AJ3" s="270"/>
      <c r="AK3" s="275" t="s">
        <v>1088</v>
      </c>
      <c r="AL3" s="270"/>
      <c r="AM3" s="275" t="s">
        <v>1088</v>
      </c>
      <c r="AN3" s="275" t="s">
        <v>1088</v>
      </c>
      <c r="AO3" s="270" t="s">
        <v>1054</v>
      </c>
      <c r="AP3" s="274" t="s">
        <v>1041</v>
      </c>
      <c r="AQ3" s="274"/>
      <c r="AR3" s="274"/>
      <c r="AS3" s="276"/>
      <c r="AT3" s="274">
        <v>10.199999999999999</v>
      </c>
      <c r="AU3" s="274"/>
      <c r="AV3" s="274"/>
      <c r="AW3" s="274"/>
      <c r="AX3" s="274" t="s">
        <v>1045</v>
      </c>
      <c r="AY3" s="270"/>
      <c r="AZ3" s="274">
        <v>7</v>
      </c>
      <c r="BA3" s="274">
        <v>0</v>
      </c>
      <c r="BB3" s="274">
        <v>0</v>
      </c>
      <c r="BC3" s="274">
        <v>0</v>
      </c>
      <c r="BD3" s="274">
        <v>0</v>
      </c>
      <c r="BE3" s="274">
        <v>0</v>
      </c>
      <c r="BF3" s="274">
        <v>0</v>
      </c>
      <c r="BG3" s="274">
        <v>0</v>
      </c>
      <c r="BH3" s="274">
        <v>0</v>
      </c>
      <c r="BI3" s="274">
        <v>0</v>
      </c>
      <c r="BJ3" s="274">
        <v>0</v>
      </c>
      <c r="BK3" s="274">
        <v>0</v>
      </c>
      <c r="BL3" s="274"/>
      <c r="BM3" s="274" t="s">
        <v>1041</v>
      </c>
      <c r="BN3" s="274">
        <v>12</v>
      </c>
      <c r="BO3" s="274" t="s">
        <v>1041</v>
      </c>
      <c r="BP3" s="274"/>
      <c r="BQ3" s="274"/>
      <c r="BR3" s="274"/>
      <c r="BS3" s="274"/>
      <c r="BT3" s="270"/>
      <c r="BU3" s="278"/>
      <c r="BV3" s="274"/>
      <c r="BW3" s="274" t="s">
        <v>1046</v>
      </c>
      <c r="BX3" s="274"/>
      <c r="BY3" s="270"/>
      <c r="BZ3" s="270" t="s">
        <v>1096</v>
      </c>
      <c r="CA3" s="277" t="s">
        <v>184</v>
      </c>
    </row>
    <row r="4" spans="1:109" ht="13" customHeight="1" x14ac:dyDescent="0.15">
      <c r="A4" s="270">
        <v>10497</v>
      </c>
      <c r="B4" s="271">
        <v>42202</v>
      </c>
      <c r="C4" s="272" t="s">
        <v>1037</v>
      </c>
      <c r="D4" s="273" t="s">
        <v>1082</v>
      </c>
      <c r="E4" s="270"/>
      <c r="F4" s="270" t="s">
        <v>1051</v>
      </c>
      <c r="G4" s="279">
        <v>42185</v>
      </c>
      <c r="H4" s="274" t="s">
        <v>1040</v>
      </c>
      <c r="I4" s="274" t="s">
        <v>1041</v>
      </c>
      <c r="J4" s="274"/>
      <c r="K4" s="270" t="s">
        <v>1097</v>
      </c>
      <c r="L4" s="273" t="s">
        <v>1098</v>
      </c>
      <c r="M4" s="275">
        <v>84</v>
      </c>
      <c r="N4" s="275">
        <v>22.709090909090907</v>
      </c>
      <c r="O4" s="270"/>
      <c r="P4" s="270"/>
      <c r="Q4" s="275" t="s">
        <v>1088</v>
      </c>
      <c r="R4" s="270"/>
      <c r="S4" s="273" t="s">
        <v>1088</v>
      </c>
      <c r="T4" s="270"/>
      <c r="U4" s="275" t="s">
        <v>1088</v>
      </c>
      <c r="V4" s="275" t="s">
        <v>1088</v>
      </c>
      <c r="W4" s="275" t="s">
        <v>1088</v>
      </c>
      <c r="X4" s="270"/>
      <c r="Y4" s="270"/>
      <c r="Z4" s="270"/>
      <c r="AA4" s="270"/>
      <c r="AB4" s="270"/>
      <c r="AC4" s="270"/>
      <c r="AD4" s="275" t="s">
        <v>1088</v>
      </c>
      <c r="AE4" s="275" t="s">
        <v>1088</v>
      </c>
      <c r="AF4" s="270"/>
      <c r="AG4" s="270"/>
      <c r="AH4" s="275" t="s">
        <v>1088</v>
      </c>
      <c r="AI4" s="270"/>
      <c r="AJ4" s="270"/>
      <c r="AK4" s="275" t="s">
        <v>1088</v>
      </c>
      <c r="AL4" s="270"/>
      <c r="AM4" s="275" t="s">
        <v>1088</v>
      </c>
      <c r="AN4" s="275" t="s">
        <v>1088</v>
      </c>
      <c r="AO4" s="270" t="s">
        <v>1054</v>
      </c>
      <c r="AP4" s="274" t="s">
        <v>1041</v>
      </c>
      <c r="AQ4" s="274"/>
      <c r="AR4" s="274"/>
      <c r="AS4" s="276"/>
      <c r="AT4" s="274">
        <v>7.5</v>
      </c>
      <c r="AU4" s="274"/>
      <c r="AV4" s="274"/>
      <c r="AW4" s="274"/>
      <c r="AX4" s="274" t="s">
        <v>1041</v>
      </c>
      <c r="AY4" s="270"/>
      <c r="AZ4" s="274">
        <v>0</v>
      </c>
      <c r="BA4" s="274">
        <v>0</v>
      </c>
      <c r="BB4" s="274">
        <v>0</v>
      </c>
      <c r="BC4" s="274">
        <v>0</v>
      </c>
      <c r="BD4" s="274">
        <v>0</v>
      </c>
      <c r="BE4" s="274">
        <v>0</v>
      </c>
      <c r="BF4" s="274">
        <v>0</v>
      </c>
      <c r="BG4" s="274">
        <v>0</v>
      </c>
      <c r="BH4" s="274">
        <v>0</v>
      </c>
      <c r="BI4" s="274">
        <v>0</v>
      </c>
      <c r="BJ4" s="274">
        <v>0</v>
      </c>
      <c r="BK4" s="274">
        <v>0</v>
      </c>
      <c r="BL4" s="274"/>
      <c r="BM4" s="274" t="s">
        <v>1041</v>
      </c>
      <c r="BN4" s="274"/>
      <c r="BO4" s="274" t="s">
        <v>1041</v>
      </c>
      <c r="BP4" s="274"/>
      <c r="BQ4" s="274"/>
      <c r="BR4" s="274"/>
      <c r="BS4" s="274"/>
      <c r="BT4" s="270"/>
      <c r="BU4" s="278"/>
      <c r="BV4" s="274"/>
      <c r="BW4" s="274" t="s">
        <v>1046</v>
      </c>
      <c r="BX4" s="274"/>
      <c r="BY4" s="273" t="s">
        <v>993</v>
      </c>
      <c r="BZ4" s="273" t="s">
        <v>23</v>
      </c>
      <c r="CA4" s="273" t="s">
        <v>130</v>
      </c>
    </row>
    <row r="5" spans="1:109" ht="13" customHeight="1" x14ac:dyDescent="0.15">
      <c r="A5" s="270">
        <v>10589</v>
      </c>
      <c r="B5" s="271">
        <v>42202</v>
      </c>
      <c r="C5" s="272" t="s">
        <v>1037</v>
      </c>
      <c r="D5" s="273" t="s">
        <v>1082</v>
      </c>
      <c r="E5" s="270"/>
      <c r="F5" s="270" t="s">
        <v>1051</v>
      </c>
      <c r="G5" s="280">
        <v>42188</v>
      </c>
      <c r="H5" s="274" t="s">
        <v>126</v>
      </c>
      <c r="I5" s="274" t="s">
        <v>971</v>
      </c>
      <c r="J5" s="274"/>
      <c r="K5" s="270" t="s">
        <v>1099</v>
      </c>
      <c r="L5" s="273" t="s">
        <v>1100</v>
      </c>
      <c r="M5" s="275">
        <v>83.699999999999989</v>
      </c>
      <c r="N5" s="275">
        <v>23.963636363636361</v>
      </c>
      <c r="O5" s="270"/>
      <c r="P5" s="270"/>
      <c r="Q5" s="275" t="s">
        <v>1088</v>
      </c>
      <c r="R5" s="270"/>
      <c r="S5" s="273" t="s">
        <v>1088</v>
      </c>
      <c r="T5" s="270"/>
      <c r="U5" s="275" t="s">
        <v>1088</v>
      </c>
      <c r="V5" s="275" t="s">
        <v>1088</v>
      </c>
      <c r="W5" s="275" t="s">
        <v>1088</v>
      </c>
      <c r="X5" s="270"/>
      <c r="Y5" s="270"/>
      <c r="Z5" s="270"/>
      <c r="AA5" s="270"/>
      <c r="AB5" s="270"/>
      <c r="AC5" s="270"/>
      <c r="AD5" s="275" t="s">
        <v>1088</v>
      </c>
      <c r="AE5" s="275" t="s">
        <v>1088</v>
      </c>
      <c r="AF5" s="270"/>
      <c r="AG5" s="270"/>
      <c r="AH5" s="275" t="s">
        <v>1088</v>
      </c>
      <c r="AI5" s="270"/>
      <c r="AJ5" s="270"/>
      <c r="AK5" s="275" t="s">
        <v>1088</v>
      </c>
      <c r="AL5" s="270"/>
      <c r="AM5" s="275" t="s">
        <v>1088</v>
      </c>
      <c r="AN5" s="275" t="s">
        <v>1088</v>
      </c>
      <c r="AO5" s="270" t="s">
        <v>1054</v>
      </c>
      <c r="AP5" s="274" t="s">
        <v>1041</v>
      </c>
      <c r="AQ5" s="274"/>
      <c r="AR5" s="274"/>
      <c r="AS5" s="276"/>
      <c r="AT5" s="274">
        <v>11</v>
      </c>
      <c r="AU5" s="274"/>
      <c r="AV5" s="274"/>
      <c r="AW5" s="274"/>
      <c r="AX5" s="274" t="s">
        <v>1041</v>
      </c>
      <c r="AY5" s="270"/>
      <c r="AZ5" s="274">
        <v>0</v>
      </c>
      <c r="BA5" s="274">
        <v>0</v>
      </c>
      <c r="BB5" s="274">
        <v>0</v>
      </c>
      <c r="BC5" s="274">
        <v>0</v>
      </c>
      <c r="BD5" s="274">
        <v>0</v>
      </c>
      <c r="BE5" s="274">
        <v>0</v>
      </c>
      <c r="BF5" s="274">
        <v>0</v>
      </c>
      <c r="BG5" s="274">
        <v>0</v>
      </c>
      <c r="BH5" s="274">
        <v>0</v>
      </c>
      <c r="BI5" s="274">
        <v>0</v>
      </c>
      <c r="BJ5" s="274">
        <v>0</v>
      </c>
      <c r="BK5" s="274">
        <v>0</v>
      </c>
      <c r="BL5" s="274"/>
      <c r="BM5" s="274" t="s">
        <v>1041</v>
      </c>
      <c r="BN5" s="274"/>
      <c r="BO5" s="274" t="s">
        <v>1041</v>
      </c>
      <c r="BP5" s="274"/>
      <c r="BQ5" s="274"/>
      <c r="BR5" s="274"/>
      <c r="BS5" s="274"/>
      <c r="BT5" s="278" t="s">
        <v>1101</v>
      </c>
      <c r="BU5" s="278" t="s">
        <v>1102</v>
      </c>
      <c r="BV5" s="274">
        <v>50</v>
      </c>
      <c r="BW5" s="274" t="s">
        <v>1046</v>
      </c>
      <c r="BX5" s="274"/>
      <c r="BY5" s="270" t="s">
        <v>993</v>
      </c>
      <c r="BZ5" s="270" t="s">
        <v>1103</v>
      </c>
      <c r="CA5" s="270" t="s">
        <v>184</v>
      </c>
    </row>
    <row r="6" spans="1:109" ht="13" customHeight="1" x14ac:dyDescent="0.15">
      <c r="A6" s="270">
        <v>1469</v>
      </c>
      <c r="B6" s="271">
        <v>42202</v>
      </c>
      <c r="C6" s="272" t="s">
        <v>1037</v>
      </c>
      <c r="D6" s="273" t="s">
        <v>1082</v>
      </c>
      <c r="E6" s="270"/>
      <c r="F6" s="270" t="s">
        <v>1051</v>
      </c>
      <c r="G6" s="280">
        <v>42185</v>
      </c>
      <c r="H6" s="274" t="s">
        <v>1040</v>
      </c>
      <c r="I6" s="274" t="s">
        <v>1041</v>
      </c>
      <c r="J6" s="274"/>
      <c r="K6" s="270" t="s">
        <v>1104</v>
      </c>
      <c r="L6" s="270" t="s">
        <v>1066</v>
      </c>
      <c r="M6" s="275">
        <v>88.72727272727272</v>
      </c>
      <c r="N6" s="275">
        <v>23.299999999999997</v>
      </c>
      <c r="O6" s="270"/>
      <c r="P6" s="270"/>
      <c r="Q6" s="275" t="s">
        <v>1088</v>
      </c>
      <c r="R6" s="270"/>
      <c r="S6" s="273" t="s">
        <v>1088</v>
      </c>
      <c r="T6" s="270"/>
      <c r="U6" s="275" t="s">
        <v>1088</v>
      </c>
      <c r="V6" s="275" t="s">
        <v>1088</v>
      </c>
      <c r="W6" s="275" t="s">
        <v>1088</v>
      </c>
      <c r="X6" s="270"/>
      <c r="Y6" s="270"/>
      <c r="Z6" s="270"/>
      <c r="AA6" s="270"/>
      <c r="AB6" s="270"/>
      <c r="AC6" s="270"/>
      <c r="AD6" s="275" t="s">
        <v>1088</v>
      </c>
      <c r="AE6" s="275" t="s">
        <v>1088</v>
      </c>
      <c r="AF6" s="270"/>
      <c r="AG6" s="270"/>
      <c r="AH6" s="275" t="s">
        <v>1088</v>
      </c>
      <c r="AI6" s="270"/>
      <c r="AJ6" s="270"/>
      <c r="AK6" s="275" t="s">
        <v>1088</v>
      </c>
      <c r="AL6" s="270"/>
      <c r="AM6" s="275" t="s">
        <v>1088</v>
      </c>
      <c r="AN6" s="275" t="s">
        <v>1088</v>
      </c>
      <c r="AO6" s="270" t="s">
        <v>1054</v>
      </c>
      <c r="AP6" s="274" t="s">
        <v>1041</v>
      </c>
      <c r="AQ6" s="274"/>
      <c r="AR6" s="274"/>
      <c r="AS6" s="276"/>
      <c r="AT6" s="274">
        <v>11.6</v>
      </c>
      <c r="AU6" s="274"/>
      <c r="AV6" s="274"/>
      <c r="AW6" s="274"/>
      <c r="AX6" s="274" t="s">
        <v>1041</v>
      </c>
      <c r="AY6" s="270"/>
      <c r="AZ6" s="274">
        <v>0</v>
      </c>
      <c r="BA6" s="274">
        <v>0</v>
      </c>
      <c r="BB6" s="274">
        <v>0</v>
      </c>
      <c r="BC6" s="274">
        <v>0</v>
      </c>
      <c r="BD6" s="274">
        <v>0</v>
      </c>
      <c r="BE6" s="274">
        <v>0</v>
      </c>
      <c r="BF6" s="274">
        <v>0</v>
      </c>
      <c r="BG6" s="274">
        <v>0</v>
      </c>
      <c r="BH6" s="274">
        <v>0</v>
      </c>
      <c r="BI6" s="274">
        <v>0</v>
      </c>
      <c r="BJ6" s="274">
        <v>0</v>
      </c>
      <c r="BK6" s="274">
        <v>0</v>
      </c>
      <c r="BL6" s="274"/>
      <c r="BM6" s="274" t="s">
        <v>1041</v>
      </c>
      <c r="BN6" s="274"/>
      <c r="BO6" s="274" t="s">
        <v>1041</v>
      </c>
      <c r="BP6" s="274"/>
      <c r="BQ6" s="274"/>
      <c r="BR6" s="274"/>
      <c r="BS6" s="274"/>
      <c r="BT6" s="278" t="s">
        <v>1105</v>
      </c>
      <c r="BU6" s="278"/>
      <c r="BV6" s="274"/>
      <c r="BW6" s="274" t="s">
        <v>1046</v>
      </c>
      <c r="BX6" s="274"/>
      <c r="BY6" s="270"/>
      <c r="BZ6" s="270" t="s">
        <v>1106</v>
      </c>
      <c r="CA6" s="278" t="s">
        <v>184</v>
      </c>
    </row>
    <row r="7" spans="1:109" ht="13" customHeight="1" x14ac:dyDescent="0.15">
      <c r="A7" s="270">
        <v>4650</v>
      </c>
      <c r="B7" s="271">
        <v>42202</v>
      </c>
      <c r="C7" s="272" t="s">
        <v>1037</v>
      </c>
      <c r="D7" s="273" t="s">
        <v>1082</v>
      </c>
      <c r="E7" s="270"/>
      <c r="F7" s="270" t="s">
        <v>1051</v>
      </c>
      <c r="G7" s="280">
        <v>42185</v>
      </c>
      <c r="H7" s="274" t="s">
        <v>1040</v>
      </c>
      <c r="I7" s="274" t="s">
        <v>1041</v>
      </c>
      <c r="J7" s="274"/>
      <c r="K7" s="270" t="s">
        <v>1047</v>
      </c>
      <c r="L7" s="270" t="s">
        <v>125</v>
      </c>
      <c r="M7" s="275">
        <v>111</v>
      </c>
      <c r="N7" s="275">
        <v>31.254499999999997</v>
      </c>
      <c r="O7" s="270"/>
      <c r="P7" s="270"/>
      <c r="Q7" s="275" t="s">
        <v>1088</v>
      </c>
      <c r="R7" s="270"/>
      <c r="S7" s="273" t="s">
        <v>1088</v>
      </c>
      <c r="T7" s="270"/>
      <c r="U7" s="275" t="s">
        <v>1088</v>
      </c>
      <c r="V7" s="275" t="s">
        <v>1088</v>
      </c>
      <c r="W7" s="275" t="s">
        <v>1088</v>
      </c>
      <c r="X7" s="270"/>
      <c r="Y7" s="270"/>
      <c r="Z7" s="270"/>
      <c r="AA7" s="270"/>
      <c r="AB7" s="270"/>
      <c r="AC7" s="270"/>
      <c r="AD7" s="275" t="s">
        <v>1088</v>
      </c>
      <c r="AE7" s="275" t="s">
        <v>1088</v>
      </c>
      <c r="AF7" s="270"/>
      <c r="AG7" s="270"/>
      <c r="AH7" s="275" t="s">
        <v>1088</v>
      </c>
      <c r="AI7" s="270"/>
      <c r="AJ7" s="270"/>
      <c r="AK7" s="275" t="s">
        <v>1088</v>
      </c>
      <c r="AL7" s="270"/>
      <c r="AM7" s="275" t="s">
        <v>1088</v>
      </c>
      <c r="AN7" s="275" t="s">
        <v>1088</v>
      </c>
      <c r="AO7" s="270" t="s">
        <v>1054</v>
      </c>
      <c r="AP7" s="274" t="s">
        <v>1041</v>
      </c>
      <c r="AQ7" s="274"/>
      <c r="AR7" s="274"/>
      <c r="AS7" s="276"/>
      <c r="AT7" s="274"/>
      <c r="AU7" s="274"/>
      <c r="AV7" s="274"/>
      <c r="AW7" s="274"/>
      <c r="AX7" s="274" t="s">
        <v>1041</v>
      </c>
      <c r="AY7" s="270"/>
      <c r="AZ7" s="274">
        <v>0</v>
      </c>
      <c r="BA7" s="274">
        <v>0</v>
      </c>
      <c r="BB7" s="274">
        <v>25</v>
      </c>
      <c r="BC7" s="274">
        <v>0</v>
      </c>
      <c r="BD7" s="274">
        <v>0</v>
      </c>
      <c r="BE7" s="274">
        <v>0</v>
      </c>
      <c r="BF7" s="274">
        <v>0</v>
      </c>
      <c r="BG7" s="274">
        <v>0</v>
      </c>
      <c r="BH7" s="274">
        <v>0</v>
      </c>
      <c r="BI7" s="274">
        <v>0</v>
      </c>
      <c r="BJ7" s="274">
        <v>0</v>
      </c>
      <c r="BK7" s="274">
        <v>0</v>
      </c>
      <c r="BL7" s="274"/>
      <c r="BM7" s="274" t="s">
        <v>1041</v>
      </c>
      <c r="BN7" s="274"/>
      <c r="BO7" s="274" t="s">
        <v>1041</v>
      </c>
      <c r="BP7" s="274"/>
      <c r="BQ7" s="274"/>
      <c r="BR7" s="274"/>
      <c r="BS7" s="274"/>
      <c r="BT7" s="278"/>
      <c r="BU7" s="278"/>
      <c r="BV7" s="274"/>
      <c r="BW7" s="274" t="s">
        <v>1046</v>
      </c>
      <c r="BX7" s="274"/>
      <c r="BY7" s="270"/>
      <c r="BZ7" s="270" t="s">
        <v>1107</v>
      </c>
      <c r="CA7" s="278" t="s">
        <v>184</v>
      </c>
    </row>
    <row r="8" spans="1:109" ht="13" customHeight="1" x14ac:dyDescent="0.15">
      <c r="A8" s="270">
        <v>1439</v>
      </c>
      <c r="B8" s="271">
        <v>42202</v>
      </c>
      <c r="C8" s="272" t="s">
        <v>1108</v>
      </c>
      <c r="D8" s="273" t="s">
        <v>1082</v>
      </c>
      <c r="E8" s="270"/>
      <c r="F8" s="270" t="s">
        <v>1109</v>
      </c>
      <c r="G8" s="279">
        <v>41820</v>
      </c>
      <c r="H8" s="274" t="s">
        <v>1110</v>
      </c>
      <c r="I8" s="274" t="s">
        <v>1111</v>
      </c>
      <c r="J8" s="274"/>
      <c r="K8" s="270" t="s">
        <v>1112</v>
      </c>
      <c r="L8" s="270" t="s">
        <v>1113</v>
      </c>
      <c r="M8" s="275">
        <v>87.5</v>
      </c>
      <c r="N8" s="275">
        <v>26.39</v>
      </c>
      <c r="O8" s="270" t="s">
        <v>1114</v>
      </c>
      <c r="P8" s="270">
        <v>300</v>
      </c>
      <c r="Q8" s="275">
        <v>28.51</v>
      </c>
      <c r="R8" s="288">
        <v>1020</v>
      </c>
      <c r="S8" s="273">
        <v>31.95</v>
      </c>
      <c r="T8" s="270"/>
      <c r="U8" s="275" t="s">
        <v>1088</v>
      </c>
      <c r="V8" s="275" t="s">
        <v>1088</v>
      </c>
      <c r="W8" s="275" t="s">
        <v>1088</v>
      </c>
      <c r="X8" s="270"/>
      <c r="Y8" s="270"/>
      <c r="Z8" s="270"/>
      <c r="AA8" s="270"/>
      <c r="AB8" s="270"/>
      <c r="AC8" s="270"/>
      <c r="AD8" s="275" t="s">
        <v>1088</v>
      </c>
      <c r="AE8" s="275" t="s">
        <v>1088</v>
      </c>
      <c r="AF8" s="270"/>
      <c r="AG8" s="270"/>
      <c r="AH8" s="275" t="s">
        <v>1088</v>
      </c>
      <c r="AI8" s="270"/>
      <c r="AJ8" s="270"/>
      <c r="AK8" s="275" t="s">
        <v>1088</v>
      </c>
      <c r="AL8" s="270"/>
      <c r="AM8" s="275" t="s">
        <v>1088</v>
      </c>
      <c r="AN8" s="275" t="s">
        <v>1088</v>
      </c>
      <c r="AO8" s="270" t="s">
        <v>1115</v>
      </c>
      <c r="AP8" s="274" t="s">
        <v>1111</v>
      </c>
      <c r="AQ8" s="274"/>
      <c r="AR8" s="274"/>
      <c r="AS8" s="276">
        <v>10</v>
      </c>
      <c r="AT8" s="274">
        <v>12</v>
      </c>
      <c r="AU8" s="274"/>
      <c r="AV8" s="274"/>
      <c r="AW8" s="274"/>
      <c r="AX8" s="274" t="s">
        <v>1116</v>
      </c>
      <c r="AY8" s="270"/>
      <c r="AZ8" s="274">
        <v>0</v>
      </c>
      <c r="BA8" s="274">
        <v>0</v>
      </c>
      <c r="BB8" s="274">
        <v>7</v>
      </c>
      <c r="BC8" s="274">
        <v>0</v>
      </c>
      <c r="BD8" s="274">
        <v>0</v>
      </c>
      <c r="BE8" s="274">
        <v>0</v>
      </c>
      <c r="BF8" s="274">
        <v>0</v>
      </c>
      <c r="BG8" s="274">
        <v>0</v>
      </c>
      <c r="BH8" s="274">
        <v>0</v>
      </c>
      <c r="BI8" s="274">
        <v>0</v>
      </c>
      <c r="BJ8" s="274">
        <v>0</v>
      </c>
      <c r="BK8" s="274">
        <v>0</v>
      </c>
      <c r="BL8" s="274"/>
      <c r="BM8" s="281" t="s">
        <v>971</v>
      </c>
      <c r="BN8" s="274"/>
      <c r="BO8" s="274" t="s">
        <v>1111</v>
      </c>
      <c r="BP8" s="274"/>
      <c r="BQ8" s="274"/>
      <c r="BR8" s="274"/>
      <c r="BS8" s="274"/>
      <c r="BT8" s="278"/>
      <c r="BU8" s="278"/>
      <c r="BV8" s="274"/>
      <c r="BW8" s="274" t="s">
        <v>1117</v>
      </c>
      <c r="BX8" s="274"/>
      <c r="BY8" s="270"/>
      <c r="BZ8" s="270" t="s">
        <v>1118</v>
      </c>
      <c r="CA8" s="278" t="s">
        <v>89</v>
      </c>
    </row>
    <row r="9" spans="1:109" ht="13" customHeight="1" x14ac:dyDescent="0.15">
      <c r="A9" s="270">
        <v>1481</v>
      </c>
      <c r="B9" s="271">
        <v>42202</v>
      </c>
      <c r="C9" s="272" t="s">
        <v>1108</v>
      </c>
      <c r="D9" s="273" t="s">
        <v>1082</v>
      </c>
      <c r="E9" s="270"/>
      <c r="F9" s="270" t="s">
        <v>1109</v>
      </c>
      <c r="G9" s="280">
        <v>42185</v>
      </c>
      <c r="H9" s="274" t="s">
        <v>1110</v>
      </c>
      <c r="I9" s="274" t="s">
        <v>1111</v>
      </c>
      <c r="J9" s="274"/>
      <c r="K9" s="270" t="s">
        <v>1119</v>
      </c>
      <c r="L9" s="270" t="s">
        <v>1120</v>
      </c>
      <c r="M9" s="275">
        <v>88.72727272727272</v>
      </c>
      <c r="N9" s="275">
        <v>23.299999999999997</v>
      </c>
      <c r="O9" s="270"/>
      <c r="P9" s="270"/>
      <c r="Q9" s="275" t="s">
        <v>1088</v>
      </c>
      <c r="R9" s="270"/>
      <c r="S9" s="273" t="s">
        <v>1088</v>
      </c>
      <c r="T9" s="270"/>
      <c r="U9" s="275" t="s">
        <v>1088</v>
      </c>
      <c r="V9" s="275" t="s">
        <v>1088</v>
      </c>
      <c r="W9" s="275" t="s">
        <v>1088</v>
      </c>
      <c r="X9" s="270"/>
      <c r="Y9" s="270"/>
      <c r="Z9" s="270"/>
      <c r="AA9" s="270"/>
      <c r="AB9" s="270"/>
      <c r="AC9" s="270"/>
      <c r="AD9" s="275" t="s">
        <v>1088</v>
      </c>
      <c r="AE9" s="275" t="s">
        <v>1088</v>
      </c>
      <c r="AF9" s="270"/>
      <c r="AG9" s="270"/>
      <c r="AH9" s="275" t="s">
        <v>1088</v>
      </c>
      <c r="AI9" s="270"/>
      <c r="AJ9" s="270"/>
      <c r="AK9" s="275" t="s">
        <v>1088</v>
      </c>
      <c r="AL9" s="270"/>
      <c r="AM9" s="275" t="s">
        <v>1088</v>
      </c>
      <c r="AN9" s="275" t="s">
        <v>1088</v>
      </c>
      <c r="AO9" s="270" t="s">
        <v>1115</v>
      </c>
      <c r="AP9" s="274" t="s">
        <v>1111</v>
      </c>
      <c r="AQ9" s="274"/>
      <c r="AR9" s="274"/>
      <c r="AS9" s="276"/>
      <c r="AT9" s="274">
        <v>11.6</v>
      </c>
      <c r="AU9" s="274"/>
      <c r="AV9" s="274"/>
      <c r="AW9" s="274"/>
      <c r="AX9" s="274" t="s">
        <v>1116</v>
      </c>
      <c r="AY9" s="270"/>
      <c r="AZ9" s="274">
        <v>0</v>
      </c>
      <c r="BA9" s="274">
        <v>0</v>
      </c>
      <c r="BB9" s="274">
        <v>0</v>
      </c>
      <c r="BC9" s="274">
        <v>0</v>
      </c>
      <c r="BD9" s="274">
        <v>0</v>
      </c>
      <c r="BE9" s="274">
        <v>0</v>
      </c>
      <c r="BF9" s="274">
        <v>0</v>
      </c>
      <c r="BG9" s="274">
        <v>0</v>
      </c>
      <c r="BH9" s="274">
        <v>0</v>
      </c>
      <c r="BI9" s="274">
        <v>0</v>
      </c>
      <c r="BJ9" s="274">
        <v>0</v>
      </c>
      <c r="BK9" s="274">
        <v>0</v>
      </c>
      <c r="BL9" s="274"/>
      <c r="BM9" s="274" t="s">
        <v>1111</v>
      </c>
      <c r="BN9" s="274"/>
      <c r="BO9" s="274" t="s">
        <v>1111</v>
      </c>
      <c r="BP9" s="274"/>
      <c r="BQ9" s="274"/>
      <c r="BR9" s="274"/>
      <c r="BS9" s="274"/>
      <c r="BT9" s="278"/>
      <c r="BU9" s="278"/>
      <c r="BV9" s="274"/>
      <c r="BW9" s="274" t="s">
        <v>1117</v>
      </c>
      <c r="BX9" s="274"/>
      <c r="BY9" s="270"/>
      <c r="BZ9" s="273" t="s">
        <v>1121</v>
      </c>
      <c r="CA9" s="278" t="s">
        <v>184</v>
      </c>
    </row>
    <row r="10" spans="1:109" ht="13" customHeight="1" x14ac:dyDescent="0.15">
      <c r="A10" s="270">
        <v>10260</v>
      </c>
      <c r="B10" s="271">
        <v>42202</v>
      </c>
      <c r="C10" s="272" t="s">
        <v>1037</v>
      </c>
      <c r="D10" s="273" t="s">
        <v>1082</v>
      </c>
      <c r="E10" s="270"/>
      <c r="F10" s="270" t="s">
        <v>1051</v>
      </c>
      <c r="G10" s="280">
        <v>42195</v>
      </c>
      <c r="H10" s="274" t="s">
        <v>1040</v>
      </c>
      <c r="I10" s="274" t="s">
        <v>1041</v>
      </c>
      <c r="J10" s="274"/>
      <c r="K10" s="270" t="s">
        <v>1122</v>
      </c>
      <c r="L10" s="270" t="s">
        <v>1123</v>
      </c>
      <c r="M10" s="275">
        <v>77</v>
      </c>
      <c r="N10" s="275">
        <v>26.990909090909089</v>
      </c>
      <c r="O10" s="270"/>
      <c r="P10" s="270"/>
      <c r="Q10" s="275" t="s">
        <v>1088</v>
      </c>
      <c r="R10" s="270"/>
      <c r="S10" s="273" t="s">
        <v>1088</v>
      </c>
      <c r="T10" s="270"/>
      <c r="U10" s="275" t="s">
        <v>1088</v>
      </c>
      <c r="V10" s="275" t="s">
        <v>1088</v>
      </c>
      <c r="W10" s="275" t="s">
        <v>1088</v>
      </c>
      <c r="X10" s="270"/>
      <c r="Y10" s="270"/>
      <c r="Z10" s="270"/>
      <c r="AA10" s="270"/>
      <c r="AB10" s="270"/>
      <c r="AC10" s="270"/>
      <c r="AD10" s="275" t="s">
        <v>1088</v>
      </c>
      <c r="AE10" s="275" t="s">
        <v>1088</v>
      </c>
      <c r="AF10" s="270"/>
      <c r="AG10" s="270"/>
      <c r="AH10" s="275" t="s">
        <v>1088</v>
      </c>
      <c r="AI10" s="270"/>
      <c r="AJ10" s="270"/>
      <c r="AK10" s="275" t="s">
        <v>1088</v>
      </c>
      <c r="AL10" s="270"/>
      <c r="AM10" s="275" t="s">
        <v>1088</v>
      </c>
      <c r="AN10" s="275" t="s">
        <v>1088</v>
      </c>
      <c r="AO10" s="270" t="s">
        <v>1054</v>
      </c>
      <c r="AP10" s="274" t="s">
        <v>1041</v>
      </c>
      <c r="AQ10" s="274"/>
      <c r="AR10" s="274"/>
      <c r="AS10" s="276"/>
      <c r="AT10" s="274">
        <v>12.5</v>
      </c>
      <c r="AU10" s="274"/>
      <c r="AV10" s="274"/>
      <c r="AW10" s="274"/>
      <c r="AX10" s="274" t="s">
        <v>1045</v>
      </c>
      <c r="AY10" s="270"/>
      <c r="AZ10" s="274">
        <v>13</v>
      </c>
      <c r="BA10" s="274">
        <v>0</v>
      </c>
      <c r="BB10" s="274">
        <v>0</v>
      </c>
      <c r="BC10" s="274">
        <v>0</v>
      </c>
      <c r="BD10" s="274">
        <v>0</v>
      </c>
      <c r="BE10" s="274">
        <v>0</v>
      </c>
      <c r="BF10" s="274">
        <v>0</v>
      </c>
      <c r="BG10" s="274">
        <v>0</v>
      </c>
      <c r="BH10" s="274">
        <v>0</v>
      </c>
      <c r="BI10" s="274">
        <v>0</v>
      </c>
      <c r="BJ10" s="274">
        <v>0</v>
      </c>
      <c r="BK10" s="274">
        <v>0</v>
      </c>
      <c r="BL10" s="274"/>
      <c r="BM10" s="274" t="s">
        <v>1041</v>
      </c>
      <c r="BN10" s="274">
        <v>12</v>
      </c>
      <c r="BO10" s="274" t="s">
        <v>1041</v>
      </c>
      <c r="BP10" s="274"/>
      <c r="BQ10" s="274"/>
      <c r="BR10" s="274">
        <v>12</v>
      </c>
      <c r="BS10" s="274"/>
      <c r="BT10" s="278"/>
      <c r="BU10" s="278"/>
      <c r="BV10" s="274"/>
      <c r="BW10" s="274" t="s">
        <v>1046</v>
      </c>
      <c r="BX10" s="274"/>
      <c r="BY10" s="270"/>
      <c r="BZ10" s="270" t="s">
        <v>1124</v>
      </c>
      <c r="CA10" s="278" t="s">
        <v>130</v>
      </c>
    </row>
    <row r="11" spans="1:109" ht="13" customHeight="1" x14ac:dyDescent="0.15">
      <c r="A11" s="270">
        <v>5636</v>
      </c>
      <c r="B11" s="271">
        <v>42202</v>
      </c>
      <c r="C11" s="272" t="s">
        <v>1108</v>
      </c>
      <c r="D11" s="273" t="s">
        <v>1082</v>
      </c>
      <c r="E11" s="270"/>
      <c r="F11" s="270" t="s">
        <v>1109</v>
      </c>
      <c r="G11" s="280">
        <v>41901</v>
      </c>
      <c r="H11" s="274" t="s">
        <v>1110</v>
      </c>
      <c r="I11" s="274" t="s">
        <v>1111</v>
      </c>
      <c r="J11" s="274"/>
      <c r="K11" s="270" t="s">
        <v>1125</v>
      </c>
      <c r="L11" s="270" t="s">
        <v>975</v>
      </c>
      <c r="M11" s="275">
        <v>163.82</v>
      </c>
      <c r="N11" s="275">
        <v>25.35</v>
      </c>
      <c r="O11" s="270"/>
      <c r="P11" s="270"/>
      <c r="Q11" s="275" t="s">
        <v>1088</v>
      </c>
      <c r="R11" s="270"/>
      <c r="S11" s="273" t="s">
        <v>1088</v>
      </c>
      <c r="T11" s="270"/>
      <c r="U11" s="275" t="s">
        <v>1088</v>
      </c>
      <c r="V11" s="275" t="s">
        <v>1088</v>
      </c>
      <c r="W11" s="275" t="s">
        <v>1088</v>
      </c>
      <c r="X11" s="270"/>
      <c r="Y11" s="270"/>
      <c r="Z11" s="270"/>
      <c r="AA11" s="270"/>
      <c r="AB11" s="270"/>
      <c r="AC11" s="270"/>
      <c r="AD11" s="275" t="s">
        <v>1088</v>
      </c>
      <c r="AE11" s="275" t="s">
        <v>1088</v>
      </c>
      <c r="AF11" s="270"/>
      <c r="AG11" s="270"/>
      <c r="AH11" s="275" t="s">
        <v>1088</v>
      </c>
      <c r="AI11" s="270"/>
      <c r="AJ11" s="270"/>
      <c r="AK11" s="275" t="s">
        <v>1088</v>
      </c>
      <c r="AL11" s="270"/>
      <c r="AM11" s="275" t="s">
        <v>1088</v>
      </c>
      <c r="AN11" s="275" t="s">
        <v>1088</v>
      </c>
      <c r="AO11" s="270" t="s">
        <v>1115</v>
      </c>
      <c r="AP11" s="274" t="s">
        <v>1111</v>
      </c>
      <c r="AQ11" s="274"/>
      <c r="AR11" s="274"/>
      <c r="AS11" s="276"/>
      <c r="AT11" s="274">
        <v>20</v>
      </c>
      <c r="AU11" s="274"/>
      <c r="AV11" s="274"/>
      <c r="AW11" s="274"/>
      <c r="AX11" s="274" t="s">
        <v>1111</v>
      </c>
      <c r="AY11" s="270"/>
      <c r="AZ11" s="274">
        <v>0</v>
      </c>
      <c r="BA11" s="274">
        <v>0</v>
      </c>
      <c r="BB11" s="274">
        <v>0</v>
      </c>
      <c r="BC11" s="274">
        <v>0</v>
      </c>
      <c r="BD11" s="274">
        <v>0</v>
      </c>
      <c r="BE11" s="274">
        <v>0</v>
      </c>
      <c r="BF11" s="274">
        <v>0</v>
      </c>
      <c r="BG11" s="274">
        <v>0</v>
      </c>
      <c r="BH11" s="274">
        <v>0</v>
      </c>
      <c r="BI11" s="274">
        <v>0</v>
      </c>
      <c r="BJ11" s="274">
        <v>0</v>
      </c>
      <c r="BK11" s="274">
        <v>0</v>
      </c>
      <c r="BL11" s="274"/>
      <c r="BM11" s="274" t="s">
        <v>1111</v>
      </c>
      <c r="BN11" s="274"/>
      <c r="BO11" s="274" t="s">
        <v>1111</v>
      </c>
      <c r="BP11" s="274"/>
      <c r="BQ11" s="274"/>
      <c r="BR11" s="274"/>
      <c r="BS11" s="274"/>
      <c r="BT11" s="278"/>
      <c r="BU11" s="278"/>
      <c r="BV11" s="274"/>
      <c r="BW11" s="274" t="s">
        <v>1117</v>
      </c>
      <c r="BX11" s="274"/>
      <c r="BY11" s="270" t="s">
        <v>976</v>
      </c>
      <c r="BZ11" s="273" t="s">
        <v>23</v>
      </c>
      <c r="CA11" s="277" t="s">
        <v>89</v>
      </c>
    </row>
    <row r="12" spans="1:109" ht="13" customHeight="1" x14ac:dyDescent="0.15">
      <c r="A12" s="270">
        <v>4371</v>
      </c>
      <c r="B12" s="271">
        <v>42202</v>
      </c>
      <c r="C12" s="272" t="s">
        <v>78</v>
      </c>
      <c r="D12" s="273" t="s">
        <v>1082</v>
      </c>
      <c r="E12" s="270"/>
      <c r="F12" s="270" t="s">
        <v>172</v>
      </c>
      <c r="G12" s="280">
        <v>42200</v>
      </c>
      <c r="H12" s="274" t="s">
        <v>90</v>
      </c>
      <c r="I12" s="274" t="s">
        <v>6</v>
      </c>
      <c r="J12" s="274"/>
      <c r="K12" s="270" t="s">
        <v>74</v>
      </c>
      <c r="L12" s="270" t="s">
        <v>1126</v>
      </c>
      <c r="M12" s="275">
        <v>80.239999999999995</v>
      </c>
      <c r="N12" s="275">
        <v>22.481818181818181</v>
      </c>
      <c r="O12" s="270" t="s">
        <v>95</v>
      </c>
      <c r="P12" s="270">
        <v>600</v>
      </c>
      <c r="Q12" s="275">
        <v>22.027272727272727</v>
      </c>
      <c r="R12" s="288">
        <v>2000</v>
      </c>
      <c r="S12" s="273">
        <v>21.799999999999997</v>
      </c>
      <c r="T12" s="270"/>
      <c r="U12" s="275" t="s">
        <v>1088</v>
      </c>
      <c r="V12" s="275" t="s">
        <v>1088</v>
      </c>
      <c r="W12" s="275" t="s">
        <v>1088</v>
      </c>
      <c r="X12" s="270"/>
      <c r="Y12" s="270"/>
      <c r="Z12" s="270"/>
      <c r="AA12" s="270"/>
      <c r="AB12" s="270"/>
      <c r="AC12" s="270"/>
      <c r="AD12" s="275" t="s">
        <v>1088</v>
      </c>
      <c r="AE12" s="275" t="s">
        <v>1088</v>
      </c>
      <c r="AF12" s="270"/>
      <c r="AG12" s="270"/>
      <c r="AH12" s="275" t="s">
        <v>1088</v>
      </c>
      <c r="AI12" s="270"/>
      <c r="AJ12" s="270"/>
      <c r="AK12" s="275" t="s">
        <v>1088</v>
      </c>
      <c r="AL12" s="270"/>
      <c r="AM12" s="275" t="s">
        <v>1088</v>
      </c>
      <c r="AN12" s="275" t="s">
        <v>1088</v>
      </c>
      <c r="AO12" s="270" t="s">
        <v>10</v>
      </c>
      <c r="AP12" s="274" t="s">
        <v>6</v>
      </c>
      <c r="AQ12" s="274"/>
      <c r="AR12" s="274"/>
      <c r="AS12" s="276"/>
      <c r="AT12" s="274">
        <v>7</v>
      </c>
      <c r="AU12" s="274"/>
      <c r="AV12" s="274"/>
      <c r="AW12" s="274"/>
      <c r="AX12" s="274" t="s">
        <v>6</v>
      </c>
      <c r="AY12" s="270"/>
      <c r="AZ12" s="274">
        <v>0</v>
      </c>
      <c r="BA12" s="274">
        <v>0</v>
      </c>
      <c r="BB12" s="274">
        <v>0</v>
      </c>
      <c r="BC12" s="274">
        <v>0</v>
      </c>
      <c r="BD12" s="274">
        <v>0</v>
      </c>
      <c r="BE12" s="274">
        <v>0</v>
      </c>
      <c r="BF12" s="274">
        <v>0</v>
      </c>
      <c r="BG12" s="274">
        <v>0</v>
      </c>
      <c r="BH12" s="274">
        <v>0</v>
      </c>
      <c r="BI12" s="274">
        <v>0</v>
      </c>
      <c r="BJ12" s="274">
        <v>0</v>
      </c>
      <c r="BK12" s="274">
        <v>0</v>
      </c>
      <c r="BL12" s="274"/>
      <c r="BM12" s="274" t="s">
        <v>6</v>
      </c>
      <c r="BN12" s="274"/>
      <c r="BO12" s="274" t="s">
        <v>6</v>
      </c>
      <c r="BP12" s="274"/>
      <c r="BQ12" s="274"/>
      <c r="BR12" s="274"/>
      <c r="BS12" s="274"/>
      <c r="BT12" s="277" t="s">
        <v>1127</v>
      </c>
      <c r="BU12" s="278" t="s">
        <v>991</v>
      </c>
      <c r="BV12" s="274">
        <v>50</v>
      </c>
      <c r="BW12" s="274" t="s">
        <v>113</v>
      </c>
      <c r="BX12" s="274"/>
      <c r="BY12" s="278"/>
      <c r="BZ12" s="273" t="s">
        <v>23</v>
      </c>
      <c r="CA12" s="277" t="s">
        <v>184</v>
      </c>
    </row>
    <row r="13" spans="1:109" ht="13" customHeight="1" x14ac:dyDescent="0.15">
      <c r="A13" s="270">
        <v>10521</v>
      </c>
      <c r="B13" s="271">
        <v>42202</v>
      </c>
      <c r="C13" s="272" t="s">
        <v>1037</v>
      </c>
      <c r="D13" s="273" t="s">
        <v>1082</v>
      </c>
      <c r="E13" s="270"/>
      <c r="F13" s="270" t="s">
        <v>1051</v>
      </c>
      <c r="G13" s="279">
        <v>42201</v>
      </c>
      <c r="H13" s="274" t="s">
        <v>1040</v>
      </c>
      <c r="I13" s="274" t="s">
        <v>1041</v>
      </c>
      <c r="J13" s="274"/>
      <c r="K13" s="270" t="s">
        <v>1055</v>
      </c>
      <c r="L13" s="270" t="s">
        <v>1128</v>
      </c>
      <c r="M13" s="275">
        <v>78.527272727272717</v>
      </c>
      <c r="N13" s="275">
        <v>26.836363636363632</v>
      </c>
      <c r="O13" s="270"/>
      <c r="P13" s="270"/>
      <c r="Q13" s="275" t="s">
        <v>1088</v>
      </c>
      <c r="R13" s="270"/>
      <c r="S13" s="273" t="s">
        <v>1088</v>
      </c>
      <c r="T13" s="270"/>
      <c r="U13" s="275" t="s">
        <v>1088</v>
      </c>
      <c r="V13" s="275" t="s">
        <v>1088</v>
      </c>
      <c r="W13" s="275" t="s">
        <v>1088</v>
      </c>
      <c r="X13" s="270"/>
      <c r="Y13" s="270"/>
      <c r="Z13" s="270"/>
      <c r="AA13" s="270"/>
      <c r="AB13" s="270"/>
      <c r="AC13" s="270"/>
      <c r="AD13" s="275" t="s">
        <v>1088</v>
      </c>
      <c r="AE13" s="275" t="s">
        <v>1088</v>
      </c>
      <c r="AF13" s="270"/>
      <c r="AG13" s="270"/>
      <c r="AH13" s="275" t="s">
        <v>1088</v>
      </c>
      <c r="AI13" s="270"/>
      <c r="AJ13" s="270"/>
      <c r="AK13" s="275" t="s">
        <v>1088</v>
      </c>
      <c r="AL13" s="270"/>
      <c r="AM13" s="275" t="s">
        <v>1088</v>
      </c>
      <c r="AN13" s="275" t="s">
        <v>1088</v>
      </c>
      <c r="AO13" s="270" t="s">
        <v>1054</v>
      </c>
      <c r="AP13" s="274" t="s">
        <v>1041</v>
      </c>
      <c r="AQ13" s="274"/>
      <c r="AR13" s="274"/>
      <c r="AS13" s="276"/>
      <c r="AT13" s="274">
        <v>8</v>
      </c>
      <c r="AU13" s="274"/>
      <c r="AV13" s="274"/>
      <c r="AW13" s="274"/>
      <c r="AX13" s="274" t="s">
        <v>1045</v>
      </c>
      <c r="AY13" s="270"/>
      <c r="AZ13" s="274">
        <v>10</v>
      </c>
      <c r="BA13" s="274">
        <v>0</v>
      </c>
      <c r="BB13" s="274">
        <v>0</v>
      </c>
      <c r="BC13" s="274">
        <v>0</v>
      </c>
      <c r="BD13" s="274">
        <v>0</v>
      </c>
      <c r="BE13" s="274">
        <v>0</v>
      </c>
      <c r="BF13" s="274">
        <v>0</v>
      </c>
      <c r="BG13" s="274">
        <v>0</v>
      </c>
      <c r="BH13" s="274">
        <v>0</v>
      </c>
      <c r="BI13" s="274">
        <v>0</v>
      </c>
      <c r="BJ13" s="274">
        <v>0</v>
      </c>
      <c r="BK13" s="274">
        <v>0</v>
      </c>
      <c r="BL13" s="274"/>
      <c r="BM13" s="274" t="s">
        <v>1041</v>
      </c>
      <c r="BN13" s="274">
        <v>12</v>
      </c>
      <c r="BO13" s="274" t="s">
        <v>1041</v>
      </c>
      <c r="BP13" s="274"/>
      <c r="BQ13" s="274"/>
      <c r="BR13" s="274"/>
      <c r="BS13" s="274"/>
      <c r="BT13" s="278"/>
      <c r="BU13" s="278"/>
      <c r="BV13" s="274"/>
      <c r="BW13" s="274" t="s">
        <v>1046</v>
      </c>
      <c r="BX13" s="274"/>
      <c r="BY13" s="273"/>
      <c r="BZ13" s="273" t="s">
        <v>23</v>
      </c>
      <c r="CA13" s="273" t="s">
        <v>130</v>
      </c>
    </row>
    <row r="14" spans="1:109" ht="13" customHeight="1" x14ac:dyDescent="0.15">
      <c r="A14" s="270">
        <v>10330</v>
      </c>
      <c r="B14" s="271">
        <v>42202</v>
      </c>
      <c r="C14" s="272" t="s">
        <v>1108</v>
      </c>
      <c r="D14" s="273" t="s">
        <v>1082</v>
      </c>
      <c r="E14" s="270"/>
      <c r="F14" s="270" t="s">
        <v>1109</v>
      </c>
      <c r="G14" s="280">
        <v>42187</v>
      </c>
      <c r="H14" s="274" t="s">
        <v>1110</v>
      </c>
      <c r="I14" s="274" t="s">
        <v>1111</v>
      </c>
      <c r="J14" s="274"/>
      <c r="K14" s="270" t="s">
        <v>1129</v>
      </c>
      <c r="L14" s="270" t="s">
        <v>1130</v>
      </c>
      <c r="M14" s="275">
        <v>82</v>
      </c>
      <c r="N14" s="275">
        <v>26.499999999999996</v>
      </c>
      <c r="O14" s="270"/>
      <c r="P14" s="270"/>
      <c r="Q14" s="275" t="s">
        <v>1088</v>
      </c>
      <c r="R14" s="270"/>
      <c r="S14" s="273" t="s">
        <v>1088</v>
      </c>
      <c r="T14" s="270"/>
      <c r="U14" s="275" t="s">
        <v>1088</v>
      </c>
      <c r="V14" s="275" t="s">
        <v>1088</v>
      </c>
      <c r="W14" s="275" t="s">
        <v>1088</v>
      </c>
      <c r="X14" s="270"/>
      <c r="Y14" s="270"/>
      <c r="Z14" s="270"/>
      <c r="AA14" s="270"/>
      <c r="AB14" s="270"/>
      <c r="AC14" s="270"/>
      <c r="AD14" s="275" t="s">
        <v>1088</v>
      </c>
      <c r="AE14" s="275" t="s">
        <v>1088</v>
      </c>
      <c r="AF14" s="270"/>
      <c r="AG14" s="270"/>
      <c r="AH14" s="275" t="s">
        <v>1088</v>
      </c>
      <c r="AI14" s="270"/>
      <c r="AJ14" s="270"/>
      <c r="AK14" s="275" t="s">
        <v>1088</v>
      </c>
      <c r="AL14" s="270"/>
      <c r="AM14" s="275" t="s">
        <v>1088</v>
      </c>
      <c r="AN14" s="275" t="s">
        <v>1088</v>
      </c>
      <c r="AO14" s="270" t="s">
        <v>1115</v>
      </c>
      <c r="AP14" s="274" t="s">
        <v>1111</v>
      </c>
      <c r="AQ14" s="274"/>
      <c r="AR14" s="274"/>
      <c r="AS14" s="276"/>
      <c r="AT14" s="274">
        <v>10.199999999999999</v>
      </c>
      <c r="AU14" s="274"/>
      <c r="AV14" s="274"/>
      <c r="AW14" s="274"/>
      <c r="AX14" s="274" t="s">
        <v>1116</v>
      </c>
      <c r="AY14" s="270"/>
      <c r="AZ14" s="274">
        <v>12</v>
      </c>
      <c r="BA14" s="274">
        <v>0</v>
      </c>
      <c r="BB14" s="274">
        <v>0</v>
      </c>
      <c r="BC14" s="274">
        <v>0</v>
      </c>
      <c r="BD14" s="274">
        <v>0</v>
      </c>
      <c r="BE14" s="274">
        <v>0</v>
      </c>
      <c r="BF14" s="274">
        <v>0</v>
      </c>
      <c r="BG14" s="274">
        <v>0</v>
      </c>
      <c r="BH14" s="274">
        <v>0</v>
      </c>
      <c r="BI14" s="274">
        <v>0</v>
      </c>
      <c r="BJ14" s="274">
        <v>0</v>
      </c>
      <c r="BK14" s="274">
        <v>0</v>
      </c>
      <c r="BL14" s="274"/>
      <c r="BM14" s="274" t="s">
        <v>1111</v>
      </c>
      <c r="BN14" s="274">
        <v>24</v>
      </c>
      <c r="BO14" s="274" t="s">
        <v>1111</v>
      </c>
      <c r="BP14" s="274"/>
      <c r="BQ14" s="274"/>
      <c r="BR14" s="274"/>
      <c r="BS14" s="274"/>
      <c r="BT14" s="278"/>
      <c r="BU14" s="278"/>
      <c r="BV14" s="274"/>
      <c r="BW14" s="274" t="s">
        <v>1117</v>
      </c>
      <c r="BX14" s="274"/>
      <c r="BY14" s="270"/>
      <c r="BZ14" s="273" t="s">
        <v>1131</v>
      </c>
      <c r="CA14" s="270" t="s">
        <v>130</v>
      </c>
    </row>
    <row r="15" spans="1:109" ht="13" customHeight="1" x14ac:dyDescent="0.15">
      <c r="A15" s="270">
        <v>10665</v>
      </c>
      <c r="B15" s="271">
        <v>42202</v>
      </c>
      <c r="C15" s="272" t="s">
        <v>1132</v>
      </c>
      <c r="D15" s="273" t="s">
        <v>1082</v>
      </c>
      <c r="E15" s="270"/>
      <c r="F15" s="270" t="s">
        <v>1133</v>
      </c>
      <c r="G15" s="280">
        <v>42185</v>
      </c>
      <c r="H15" s="274" t="s">
        <v>1134</v>
      </c>
      <c r="I15" s="274" t="s">
        <v>1135</v>
      </c>
      <c r="J15" s="274"/>
      <c r="K15" s="270" t="s">
        <v>1136</v>
      </c>
      <c r="L15" s="273" t="s">
        <v>1137</v>
      </c>
      <c r="M15" s="275">
        <v>99.72727272727272</v>
      </c>
      <c r="N15" s="275">
        <v>24.863636363636363</v>
      </c>
      <c r="O15" s="270"/>
      <c r="P15" s="270"/>
      <c r="Q15" s="275" t="s">
        <v>1088</v>
      </c>
      <c r="R15" s="270"/>
      <c r="S15" s="273" t="s">
        <v>1088</v>
      </c>
      <c r="T15" s="270"/>
      <c r="U15" s="275" t="s">
        <v>1088</v>
      </c>
      <c r="V15" s="275" t="s">
        <v>1088</v>
      </c>
      <c r="W15" s="275" t="s">
        <v>1088</v>
      </c>
      <c r="X15" s="270"/>
      <c r="Y15" s="270"/>
      <c r="Z15" s="270"/>
      <c r="AA15" s="270"/>
      <c r="AB15" s="270"/>
      <c r="AC15" s="270"/>
      <c r="AD15" s="275" t="s">
        <v>1088</v>
      </c>
      <c r="AE15" s="275" t="s">
        <v>1088</v>
      </c>
      <c r="AF15" s="270"/>
      <c r="AG15" s="270"/>
      <c r="AH15" s="275" t="s">
        <v>1088</v>
      </c>
      <c r="AI15" s="270"/>
      <c r="AJ15" s="270"/>
      <c r="AK15" s="275" t="s">
        <v>1088</v>
      </c>
      <c r="AL15" s="270"/>
      <c r="AM15" s="275" t="s">
        <v>1088</v>
      </c>
      <c r="AN15" s="275" t="s">
        <v>1088</v>
      </c>
      <c r="AO15" s="270" t="s">
        <v>1138</v>
      </c>
      <c r="AP15" s="274" t="s">
        <v>1135</v>
      </c>
      <c r="AQ15" s="274"/>
      <c r="AR15" s="274"/>
      <c r="AS15" s="276"/>
      <c r="AT15" s="274">
        <v>10.199999999999999</v>
      </c>
      <c r="AU15" s="274"/>
      <c r="AV15" s="274"/>
      <c r="AW15" s="274"/>
      <c r="AX15" s="274" t="s">
        <v>1139</v>
      </c>
      <c r="AY15" s="270"/>
      <c r="AZ15" s="274">
        <v>0</v>
      </c>
      <c r="BA15" s="274">
        <v>0</v>
      </c>
      <c r="BB15" s="274">
        <v>15</v>
      </c>
      <c r="BC15" s="274">
        <v>0</v>
      </c>
      <c r="BD15" s="274">
        <v>0</v>
      </c>
      <c r="BE15" s="274">
        <v>0</v>
      </c>
      <c r="BF15" s="274">
        <v>0</v>
      </c>
      <c r="BG15" s="274">
        <v>0</v>
      </c>
      <c r="BH15" s="274">
        <v>0</v>
      </c>
      <c r="BI15" s="274">
        <v>0</v>
      </c>
      <c r="BJ15" s="274">
        <v>0</v>
      </c>
      <c r="BK15" s="274">
        <v>0</v>
      </c>
      <c r="BL15" s="274"/>
      <c r="BM15" s="274" t="s">
        <v>1135</v>
      </c>
      <c r="BN15" s="274"/>
      <c r="BO15" s="274" t="s">
        <v>1135</v>
      </c>
      <c r="BP15" s="274"/>
      <c r="BQ15" s="274"/>
      <c r="BR15" s="274"/>
      <c r="BS15" s="274"/>
      <c r="BT15" s="278"/>
      <c r="BU15" s="278"/>
      <c r="BV15" s="274"/>
      <c r="BW15" s="274" t="s">
        <v>1140</v>
      </c>
      <c r="BX15" s="274"/>
      <c r="BY15" s="270" t="s">
        <v>1141</v>
      </c>
      <c r="BZ15" s="282" t="s">
        <v>1142</v>
      </c>
      <c r="CA15" s="270" t="s">
        <v>130</v>
      </c>
    </row>
    <row r="16" spans="1:109" ht="13" customHeight="1" x14ac:dyDescent="0.15">
      <c r="A16" s="270">
        <v>1387</v>
      </c>
      <c r="B16" s="271">
        <v>42202</v>
      </c>
      <c r="C16" s="272" t="s">
        <v>1108</v>
      </c>
      <c r="D16" s="273" t="s">
        <v>1082</v>
      </c>
      <c r="E16" s="270"/>
      <c r="F16" s="270" t="s">
        <v>1109</v>
      </c>
      <c r="G16" s="279">
        <v>42185</v>
      </c>
      <c r="H16" s="274" t="s">
        <v>1110</v>
      </c>
      <c r="I16" s="274" t="s">
        <v>1111</v>
      </c>
      <c r="J16" s="274"/>
      <c r="K16" s="270" t="s">
        <v>1143</v>
      </c>
      <c r="L16" s="270" t="s">
        <v>1144</v>
      </c>
      <c r="M16" s="275">
        <v>89</v>
      </c>
      <c r="N16" s="275">
        <v>25.86363636363636</v>
      </c>
      <c r="O16" s="273" t="s">
        <v>992</v>
      </c>
      <c r="P16" s="270">
        <v>1300</v>
      </c>
      <c r="Q16" s="275">
        <v>23</v>
      </c>
      <c r="R16" s="270"/>
      <c r="S16" s="273" t="s">
        <v>1088</v>
      </c>
      <c r="T16" s="270"/>
      <c r="U16" s="275" t="s">
        <v>1088</v>
      </c>
      <c r="V16" s="275" t="s">
        <v>1088</v>
      </c>
      <c r="W16" s="275" t="s">
        <v>1088</v>
      </c>
      <c r="X16" s="270"/>
      <c r="Y16" s="270"/>
      <c r="Z16" s="270"/>
      <c r="AA16" s="270"/>
      <c r="AB16" s="270"/>
      <c r="AC16" s="270"/>
      <c r="AD16" s="275" t="s">
        <v>1088</v>
      </c>
      <c r="AE16" s="275" t="s">
        <v>1088</v>
      </c>
      <c r="AF16" s="270"/>
      <c r="AG16" s="270"/>
      <c r="AH16" s="275" t="s">
        <v>1088</v>
      </c>
      <c r="AI16" s="270"/>
      <c r="AJ16" s="270"/>
      <c r="AK16" s="275" t="s">
        <v>1088</v>
      </c>
      <c r="AL16" s="270"/>
      <c r="AM16" s="275" t="s">
        <v>1088</v>
      </c>
      <c r="AN16" s="275" t="s">
        <v>1088</v>
      </c>
      <c r="AO16" s="270" t="s">
        <v>1115</v>
      </c>
      <c r="AP16" s="274" t="s">
        <v>1111</v>
      </c>
      <c r="AQ16" s="274"/>
      <c r="AR16" s="274"/>
      <c r="AS16" s="276"/>
      <c r="AT16" s="274">
        <v>11.1</v>
      </c>
      <c r="AU16" s="274"/>
      <c r="AV16" s="274"/>
      <c r="AW16" s="274"/>
      <c r="AX16" s="274" t="s">
        <v>1116</v>
      </c>
      <c r="AY16" s="270"/>
      <c r="AZ16" s="274">
        <v>0</v>
      </c>
      <c r="BA16" s="274">
        <v>0</v>
      </c>
      <c r="BB16" s="274">
        <v>10</v>
      </c>
      <c r="BC16" s="274">
        <v>0</v>
      </c>
      <c r="BD16" s="274">
        <v>0</v>
      </c>
      <c r="BE16" s="274">
        <v>0</v>
      </c>
      <c r="BF16" s="274">
        <v>0</v>
      </c>
      <c r="BG16" s="274">
        <v>0</v>
      </c>
      <c r="BH16" s="274">
        <v>0</v>
      </c>
      <c r="BI16" s="274">
        <v>0</v>
      </c>
      <c r="BJ16" s="274">
        <v>0</v>
      </c>
      <c r="BK16" s="274">
        <v>0</v>
      </c>
      <c r="BL16" s="274"/>
      <c r="BM16" s="274" t="s">
        <v>1111</v>
      </c>
      <c r="BN16" s="274"/>
      <c r="BO16" s="274" t="s">
        <v>1111</v>
      </c>
      <c r="BP16" s="274"/>
      <c r="BQ16" s="274"/>
      <c r="BR16" s="274"/>
      <c r="BS16" s="274"/>
      <c r="BT16" s="278"/>
      <c r="BU16" s="278"/>
      <c r="BV16" s="274"/>
      <c r="BW16" s="274" t="s">
        <v>1117</v>
      </c>
      <c r="BX16" s="274"/>
      <c r="BY16" s="270"/>
      <c r="BZ16" s="282" t="s">
        <v>1145</v>
      </c>
      <c r="CA16" s="273" t="s">
        <v>184</v>
      </c>
      <c r="CB16" s="161"/>
      <c r="CC16" s="161"/>
      <c r="CD16" s="161"/>
      <c r="CE16" s="161"/>
      <c r="CF16" s="161"/>
      <c r="CG16" s="161"/>
      <c r="CH16" s="161"/>
      <c r="CI16" s="161"/>
      <c r="CJ16" s="161"/>
      <c r="CK16" s="161"/>
      <c r="CL16" s="161"/>
      <c r="CM16" s="161"/>
      <c r="CN16" s="161"/>
      <c r="CO16" s="161"/>
      <c r="CP16" s="161"/>
      <c r="CQ16" s="161"/>
      <c r="CR16" s="161"/>
      <c r="CS16" s="161"/>
      <c r="CT16" s="161"/>
      <c r="CU16" s="161"/>
      <c r="CV16" s="161"/>
      <c r="CW16" s="161"/>
      <c r="CX16" s="161"/>
      <c r="CY16" s="161"/>
      <c r="CZ16" s="161"/>
      <c r="DA16" s="161"/>
      <c r="DB16" s="161"/>
      <c r="DC16" s="161"/>
      <c r="DD16" s="161"/>
      <c r="DE16" s="161"/>
    </row>
    <row r="17" spans="1:79" ht="13" customHeight="1" x14ac:dyDescent="0.15">
      <c r="A17" s="270">
        <v>3593</v>
      </c>
      <c r="B17" s="271">
        <v>42202</v>
      </c>
      <c r="C17" s="272" t="s">
        <v>1081</v>
      </c>
      <c r="D17" s="273" t="s">
        <v>1082</v>
      </c>
      <c r="E17" s="270"/>
      <c r="F17" s="270" t="s">
        <v>1083</v>
      </c>
      <c r="G17" s="280">
        <v>42185</v>
      </c>
      <c r="H17" s="274" t="s">
        <v>1084</v>
      </c>
      <c r="I17" s="274" t="s">
        <v>1085</v>
      </c>
      <c r="J17" s="274"/>
      <c r="K17" s="270" t="s">
        <v>1146</v>
      </c>
      <c r="L17" s="270" t="s">
        <v>1147</v>
      </c>
      <c r="M17" s="275">
        <v>82.081818181818178</v>
      </c>
      <c r="N17" s="275">
        <v>24.099999999999998</v>
      </c>
      <c r="O17" s="270"/>
      <c r="P17" s="270"/>
      <c r="Q17" s="275" t="s">
        <v>1088</v>
      </c>
      <c r="R17" s="270"/>
      <c r="S17" s="273" t="s">
        <v>1088</v>
      </c>
      <c r="T17" s="270"/>
      <c r="U17" s="275" t="s">
        <v>1088</v>
      </c>
      <c r="V17" s="275" t="s">
        <v>1088</v>
      </c>
      <c r="W17" s="275" t="s">
        <v>1088</v>
      </c>
      <c r="X17" s="270"/>
      <c r="Y17" s="270"/>
      <c r="Z17" s="270"/>
      <c r="AA17" s="270"/>
      <c r="AB17" s="270"/>
      <c r="AC17" s="270"/>
      <c r="AD17" s="275" t="s">
        <v>1088</v>
      </c>
      <c r="AE17" s="275" t="s">
        <v>1088</v>
      </c>
      <c r="AF17" s="270"/>
      <c r="AG17" s="270"/>
      <c r="AH17" s="275" t="s">
        <v>1088</v>
      </c>
      <c r="AI17" s="270"/>
      <c r="AJ17" s="270"/>
      <c r="AK17" s="275" t="s">
        <v>1088</v>
      </c>
      <c r="AL17" s="270"/>
      <c r="AM17" s="275" t="s">
        <v>1088</v>
      </c>
      <c r="AN17" s="275" t="s">
        <v>1088</v>
      </c>
      <c r="AO17" s="270" t="s">
        <v>1089</v>
      </c>
      <c r="AP17" s="274" t="s">
        <v>1085</v>
      </c>
      <c r="AQ17" s="274"/>
      <c r="AR17" s="274"/>
      <c r="AS17" s="276"/>
      <c r="AT17" s="274">
        <v>8</v>
      </c>
      <c r="AU17" s="274"/>
      <c r="AV17" s="274"/>
      <c r="AW17" s="274"/>
      <c r="AX17" s="274" t="s">
        <v>1085</v>
      </c>
      <c r="AY17" s="270"/>
      <c r="AZ17" s="274">
        <v>0</v>
      </c>
      <c r="BA17" s="274">
        <v>0</v>
      </c>
      <c r="BB17" s="274">
        <v>0</v>
      </c>
      <c r="BC17" s="274">
        <v>0</v>
      </c>
      <c r="BD17" s="274">
        <v>0</v>
      </c>
      <c r="BE17" s="274">
        <v>0</v>
      </c>
      <c r="BF17" s="274">
        <v>0</v>
      </c>
      <c r="BG17" s="274">
        <v>0</v>
      </c>
      <c r="BH17" s="274">
        <v>0</v>
      </c>
      <c r="BI17" s="274">
        <v>0</v>
      </c>
      <c r="BJ17" s="274">
        <v>0</v>
      </c>
      <c r="BK17" s="274">
        <v>0</v>
      </c>
      <c r="BL17" s="274"/>
      <c r="BM17" s="274" t="s">
        <v>1085</v>
      </c>
      <c r="BN17" s="274"/>
      <c r="BO17" s="274" t="s">
        <v>1085</v>
      </c>
      <c r="BP17" s="274"/>
      <c r="BQ17" s="274"/>
      <c r="BR17" s="274"/>
      <c r="BS17" s="274"/>
      <c r="BT17" s="270" t="s">
        <v>1148</v>
      </c>
      <c r="BU17" s="270" t="s">
        <v>1149</v>
      </c>
      <c r="BV17" s="274">
        <v>30</v>
      </c>
      <c r="BW17" s="274" t="s">
        <v>1092</v>
      </c>
      <c r="BX17" s="274"/>
      <c r="BY17" s="270"/>
      <c r="BZ17" s="270" t="s">
        <v>1150</v>
      </c>
      <c r="CA17" s="273" t="s">
        <v>184</v>
      </c>
    </row>
    <row r="18" spans="1:79" ht="13" customHeight="1" x14ac:dyDescent="0.15">
      <c r="A18" s="270">
        <v>10368</v>
      </c>
      <c r="B18" s="271">
        <v>42202</v>
      </c>
      <c r="C18" s="272" t="s">
        <v>1037</v>
      </c>
      <c r="D18" s="273" t="s">
        <v>1082</v>
      </c>
      <c r="E18" s="270"/>
      <c r="F18" s="270" t="s">
        <v>1051</v>
      </c>
      <c r="G18" s="280">
        <v>42171</v>
      </c>
      <c r="H18" s="274" t="s">
        <v>126</v>
      </c>
      <c r="I18" s="274" t="s">
        <v>971</v>
      </c>
      <c r="J18" s="274"/>
      <c r="K18" s="270" t="s">
        <v>1151</v>
      </c>
      <c r="L18" s="270" t="s">
        <v>1152</v>
      </c>
      <c r="M18" s="275">
        <v>99</v>
      </c>
      <c r="N18" s="275">
        <v>24.763636363636362</v>
      </c>
      <c r="O18" s="270" t="s">
        <v>992</v>
      </c>
      <c r="P18" s="270">
        <v>1350</v>
      </c>
      <c r="Q18" s="275">
        <v>27.972727272727269</v>
      </c>
      <c r="R18" s="270"/>
      <c r="S18" s="273" t="s">
        <v>1088</v>
      </c>
      <c r="T18" s="270"/>
      <c r="U18" s="275" t="s">
        <v>1088</v>
      </c>
      <c r="V18" s="275" t="s">
        <v>1088</v>
      </c>
      <c r="W18" s="275" t="s">
        <v>1088</v>
      </c>
      <c r="X18" s="270"/>
      <c r="Y18" s="270"/>
      <c r="Z18" s="270"/>
      <c r="AA18" s="270"/>
      <c r="AB18" s="270"/>
      <c r="AC18" s="270"/>
      <c r="AD18" s="275" t="s">
        <v>1088</v>
      </c>
      <c r="AE18" s="275" t="s">
        <v>1088</v>
      </c>
      <c r="AF18" s="270"/>
      <c r="AG18" s="270"/>
      <c r="AH18" s="275" t="s">
        <v>1088</v>
      </c>
      <c r="AI18" s="270"/>
      <c r="AJ18" s="270"/>
      <c r="AK18" s="275" t="s">
        <v>1088</v>
      </c>
      <c r="AL18" s="270"/>
      <c r="AM18" s="275" t="s">
        <v>1088</v>
      </c>
      <c r="AN18" s="275" t="s">
        <v>1088</v>
      </c>
      <c r="AO18" s="270" t="s">
        <v>1054</v>
      </c>
      <c r="AP18" s="274" t="s">
        <v>1041</v>
      </c>
      <c r="AQ18" s="274"/>
      <c r="AR18" s="274"/>
      <c r="AS18" s="276"/>
      <c r="AT18" s="274">
        <v>6</v>
      </c>
      <c r="AU18" s="274"/>
      <c r="AV18" s="274"/>
      <c r="AW18" s="274"/>
      <c r="AX18" s="274" t="s">
        <v>1041</v>
      </c>
      <c r="AY18" s="270"/>
      <c r="AZ18" s="274">
        <v>0</v>
      </c>
      <c r="BA18" s="274">
        <v>0</v>
      </c>
      <c r="BB18" s="274">
        <v>7</v>
      </c>
      <c r="BC18" s="274">
        <v>0</v>
      </c>
      <c r="BD18" s="274">
        <v>0</v>
      </c>
      <c r="BE18" s="274">
        <v>0</v>
      </c>
      <c r="BF18" s="274">
        <v>0</v>
      </c>
      <c r="BG18" s="274">
        <v>0</v>
      </c>
      <c r="BH18" s="274">
        <v>0</v>
      </c>
      <c r="BI18" s="274">
        <v>0</v>
      </c>
      <c r="BJ18" s="274">
        <v>0</v>
      </c>
      <c r="BK18" s="274">
        <v>0</v>
      </c>
      <c r="BL18" s="274"/>
      <c r="BM18" s="274" t="s">
        <v>1041</v>
      </c>
      <c r="BN18" s="274"/>
      <c r="BO18" s="274" t="s">
        <v>1041</v>
      </c>
      <c r="BP18" s="274"/>
      <c r="BQ18" s="274"/>
      <c r="BR18" s="274"/>
      <c r="BS18" s="274"/>
      <c r="BT18" s="270"/>
      <c r="BU18" s="270"/>
      <c r="BV18" s="274"/>
      <c r="BW18" s="274" t="s">
        <v>1046</v>
      </c>
      <c r="BX18" s="274"/>
      <c r="BY18" s="273" t="s">
        <v>993</v>
      </c>
      <c r="BZ18" s="273" t="s">
        <v>1153</v>
      </c>
      <c r="CA18" s="277" t="s">
        <v>130</v>
      </c>
    </row>
    <row r="19" spans="1:79" ht="13" customHeight="1" x14ac:dyDescent="0.15">
      <c r="A19" s="270">
        <v>9674</v>
      </c>
      <c r="B19" s="271">
        <v>42202</v>
      </c>
      <c r="C19" s="272" t="s">
        <v>1037</v>
      </c>
      <c r="D19" s="273" t="s">
        <v>1082</v>
      </c>
      <c r="E19" s="270"/>
      <c r="F19" s="270" t="s">
        <v>1051</v>
      </c>
      <c r="G19" s="280">
        <v>42188</v>
      </c>
      <c r="H19" s="274" t="s">
        <v>1041</v>
      </c>
      <c r="I19" s="274" t="s">
        <v>1154</v>
      </c>
      <c r="J19" s="274"/>
      <c r="K19" s="270" t="s">
        <v>994</v>
      </c>
      <c r="L19" s="273" t="s">
        <v>1155</v>
      </c>
      <c r="M19" s="275">
        <v>65.699999999999989</v>
      </c>
      <c r="N19" s="275">
        <v>27.954545454545453</v>
      </c>
      <c r="O19" s="270"/>
      <c r="P19" s="270"/>
      <c r="Q19" s="275" t="s">
        <v>1088</v>
      </c>
      <c r="R19" s="270"/>
      <c r="S19" s="273" t="s">
        <v>1088</v>
      </c>
      <c r="T19" s="270"/>
      <c r="U19" s="275" t="s">
        <v>1088</v>
      </c>
      <c r="V19" s="275" t="s">
        <v>1088</v>
      </c>
      <c r="W19" s="275" t="s">
        <v>1088</v>
      </c>
      <c r="X19" s="270"/>
      <c r="Y19" s="270"/>
      <c r="Z19" s="270"/>
      <c r="AA19" s="270"/>
      <c r="AB19" s="270"/>
      <c r="AC19" s="270"/>
      <c r="AD19" s="275" t="s">
        <v>1088</v>
      </c>
      <c r="AE19" s="275" t="s">
        <v>1088</v>
      </c>
      <c r="AF19" s="270"/>
      <c r="AG19" s="270"/>
      <c r="AH19" s="275" t="s">
        <v>1088</v>
      </c>
      <c r="AI19" s="270"/>
      <c r="AJ19" s="270"/>
      <c r="AK19" s="275" t="s">
        <v>1088</v>
      </c>
      <c r="AL19" s="270"/>
      <c r="AM19" s="275" t="s">
        <v>1088</v>
      </c>
      <c r="AN19" s="275" t="s">
        <v>1088</v>
      </c>
      <c r="AO19" s="270" t="s">
        <v>1054</v>
      </c>
      <c r="AP19" s="274" t="s">
        <v>1041</v>
      </c>
      <c r="AQ19" s="274"/>
      <c r="AR19" s="274"/>
      <c r="AS19" s="276"/>
      <c r="AT19" s="274"/>
      <c r="AU19" s="274"/>
      <c r="AV19" s="274"/>
      <c r="AW19" s="274"/>
      <c r="AX19" s="274" t="s">
        <v>1041</v>
      </c>
      <c r="AY19" s="270"/>
      <c r="AZ19" s="274">
        <v>0</v>
      </c>
      <c r="BA19" s="274">
        <v>0</v>
      </c>
      <c r="BB19" s="274">
        <v>0</v>
      </c>
      <c r="BC19" s="274">
        <v>0</v>
      </c>
      <c r="BD19" s="274">
        <v>0</v>
      </c>
      <c r="BE19" s="274">
        <v>0</v>
      </c>
      <c r="BF19" s="274">
        <v>0</v>
      </c>
      <c r="BG19" s="274">
        <v>0</v>
      </c>
      <c r="BH19" s="274">
        <v>0</v>
      </c>
      <c r="BI19" s="274">
        <v>0</v>
      </c>
      <c r="BJ19" s="274">
        <v>0</v>
      </c>
      <c r="BK19" s="274">
        <v>0</v>
      </c>
      <c r="BL19" s="274"/>
      <c r="BM19" s="274" t="s">
        <v>1041</v>
      </c>
      <c r="BN19" s="274"/>
      <c r="BO19" s="274" t="s">
        <v>1041</v>
      </c>
      <c r="BP19" s="274"/>
      <c r="BQ19" s="274"/>
      <c r="BR19" s="274"/>
      <c r="BS19" s="274"/>
      <c r="BT19" s="270"/>
      <c r="BU19" s="270"/>
      <c r="BV19" s="274"/>
      <c r="BW19" s="274" t="s">
        <v>1046</v>
      </c>
      <c r="BX19" s="274"/>
      <c r="BY19" s="270" t="s">
        <v>993</v>
      </c>
      <c r="BZ19" s="270" t="s">
        <v>1156</v>
      </c>
      <c r="CA19" s="273" t="s">
        <v>184</v>
      </c>
    </row>
    <row r="20" spans="1:79" ht="13" customHeight="1" x14ac:dyDescent="0.15">
      <c r="A20" s="270">
        <v>9916</v>
      </c>
      <c r="B20" s="271">
        <v>42202</v>
      </c>
      <c r="C20" s="272" t="s">
        <v>1108</v>
      </c>
      <c r="D20" s="273" t="s">
        <v>1082</v>
      </c>
      <c r="E20" s="270"/>
      <c r="F20" s="270" t="s">
        <v>1109</v>
      </c>
      <c r="G20" s="280">
        <v>42185</v>
      </c>
      <c r="H20" s="274" t="s">
        <v>1110</v>
      </c>
      <c r="I20" s="274" t="s">
        <v>1111</v>
      </c>
      <c r="J20" s="274"/>
      <c r="K20" s="273" t="s">
        <v>1161</v>
      </c>
      <c r="L20" s="270" t="s">
        <v>1120</v>
      </c>
      <c r="M20" s="275">
        <v>72.790909090909082</v>
      </c>
      <c r="N20" s="275">
        <v>25.809090909090909</v>
      </c>
      <c r="O20" s="270"/>
      <c r="P20" s="270"/>
      <c r="Q20" s="275" t="s">
        <v>1088</v>
      </c>
      <c r="R20" s="270"/>
      <c r="S20" s="273" t="s">
        <v>1088</v>
      </c>
      <c r="T20" s="270"/>
      <c r="U20" s="275" t="s">
        <v>1088</v>
      </c>
      <c r="V20" s="275" t="s">
        <v>1088</v>
      </c>
      <c r="W20" s="275" t="s">
        <v>1088</v>
      </c>
      <c r="X20" s="270"/>
      <c r="Y20" s="270"/>
      <c r="Z20" s="270"/>
      <c r="AA20" s="270"/>
      <c r="AB20" s="270"/>
      <c r="AC20" s="270"/>
      <c r="AD20" s="275" t="s">
        <v>1088</v>
      </c>
      <c r="AE20" s="275" t="s">
        <v>1088</v>
      </c>
      <c r="AF20" s="270"/>
      <c r="AG20" s="270"/>
      <c r="AH20" s="275" t="s">
        <v>1088</v>
      </c>
      <c r="AI20" s="270"/>
      <c r="AJ20" s="270"/>
      <c r="AK20" s="275" t="s">
        <v>1088</v>
      </c>
      <c r="AL20" s="270"/>
      <c r="AM20" s="275" t="s">
        <v>1088</v>
      </c>
      <c r="AN20" s="275" t="s">
        <v>1088</v>
      </c>
      <c r="AO20" s="270" t="s">
        <v>1115</v>
      </c>
      <c r="AP20" s="274" t="s">
        <v>1111</v>
      </c>
      <c r="AQ20" s="274"/>
      <c r="AR20" s="274"/>
      <c r="AS20" s="276"/>
      <c r="AT20" s="274">
        <v>15</v>
      </c>
      <c r="AU20" s="274"/>
      <c r="AV20" s="274"/>
      <c r="AW20" s="274"/>
      <c r="AX20" s="274" t="s">
        <v>1162</v>
      </c>
      <c r="AY20" s="270"/>
      <c r="AZ20" s="274">
        <v>0</v>
      </c>
      <c r="BA20" s="274">
        <v>0</v>
      </c>
      <c r="BB20" s="274">
        <v>0</v>
      </c>
      <c r="BC20" s="274">
        <v>0</v>
      </c>
      <c r="BD20" s="274">
        <v>0</v>
      </c>
      <c r="BE20" s="274">
        <v>0</v>
      </c>
      <c r="BF20" s="274">
        <v>0</v>
      </c>
      <c r="BG20" s="274">
        <v>0</v>
      </c>
      <c r="BH20" s="274">
        <v>0</v>
      </c>
      <c r="BI20" s="274">
        <v>0</v>
      </c>
      <c r="BJ20" s="274">
        <v>0</v>
      </c>
      <c r="BK20" s="274">
        <v>0</v>
      </c>
      <c r="BL20" s="274"/>
      <c r="BM20" s="274" t="s">
        <v>1111</v>
      </c>
      <c r="BN20" s="274"/>
      <c r="BO20" s="274" t="s">
        <v>1111</v>
      </c>
      <c r="BP20" s="274">
        <v>120</v>
      </c>
      <c r="BQ20" s="274"/>
      <c r="BR20" s="274"/>
      <c r="BS20" s="274"/>
      <c r="BT20" s="278"/>
      <c r="BU20" s="278"/>
      <c r="BV20" s="274"/>
      <c r="BW20" s="274" t="s">
        <v>1117</v>
      </c>
      <c r="BX20" s="274"/>
      <c r="BY20" s="273" t="s">
        <v>1163</v>
      </c>
      <c r="BZ20" s="273" t="s">
        <v>1164</v>
      </c>
      <c r="CA20" s="278" t="s">
        <v>184</v>
      </c>
    </row>
    <row r="21" spans="1:79" ht="13" customHeight="1" x14ac:dyDescent="0.15">
      <c r="A21" s="270">
        <v>9900</v>
      </c>
      <c r="B21" s="271">
        <v>42202</v>
      </c>
      <c r="C21" s="272" t="s">
        <v>1108</v>
      </c>
      <c r="D21" s="273" t="s">
        <v>1082</v>
      </c>
      <c r="E21" s="270"/>
      <c r="F21" s="270" t="s">
        <v>1109</v>
      </c>
      <c r="G21" s="280">
        <v>42066</v>
      </c>
      <c r="H21" s="274" t="s">
        <v>1110</v>
      </c>
      <c r="I21" s="274" t="s">
        <v>1111</v>
      </c>
      <c r="J21" s="274"/>
      <c r="K21" s="273" t="s">
        <v>1175</v>
      </c>
      <c r="L21" s="270" t="s">
        <v>1120</v>
      </c>
      <c r="M21" s="275">
        <v>78.854545454545445</v>
      </c>
      <c r="N21" s="275">
        <v>21</v>
      </c>
      <c r="O21" s="270"/>
      <c r="P21" s="270"/>
      <c r="Q21" s="275" t="s">
        <v>1088</v>
      </c>
      <c r="R21" s="270"/>
      <c r="S21" s="273" t="s">
        <v>1088</v>
      </c>
      <c r="T21" s="270"/>
      <c r="U21" s="275" t="s">
        <v>1088</v>
      </c>
      <c r="V21" s="275" t="s">
        <v>1088</v>
      </c>
      <c r="W21" s="275" t="s">
        <v>1088</v>
      </c>
      <c r="X21" s="270"/>
      <c r="Y21" s="270"/>
      <c r="Z21" s="270"/>
      <c r="AA21" s="270"/>
      <c r="AB21" s="270"/>
      <c r="AC21" s="270"/>
      <c r="AD21" s="275" t="s">
        <v>1088</v>
      </c>
      <c r="AE21" s="275" t="s">
        <v>1088</v>
      </c>
      <c r="AF21" s="270"/>
      <c r="AG21" s="270"/>
      <c r="AH21" s="275" t="s">
        <v>1088</v>
      </c>
      <c r="AI21" s="270"/>
      <c r="AJ21" s="270"/>
      <c r="AK21" s="275" t="s">
        <v>1088</v>
      </c>
      <c r="AL21" s="270"/>
      <c r="AM21" s="275" t="s">
        <v>1088</v>
      </c>
      <c r="AN21" s="275" t="s">
        <v>1088</v>
      </c>
      <c r="AO21" s="270" t="s">
        <v>1115</v>
      </c>
      <c r="AP21" s="274" t="s">
        <v>1111</v>
      </c>
      <c r="AQ21" s="274"/>
      <c r="AR21" s="274"/>
      <c r="AS21" s="276"/>
      <c r="AT21" s="274">
        <v>8</v>
      </c>
      <c r="AU21" s="274"/>
      <c r="AV21" s="274"/>
      <c r="AW21" s="274"/>
      <c r="AX21" s="274" t="s">
        <v>1162</v>
      </c>
      <c r="AY21" s="270"/>
      <c r="AZ21" s="274">
        <v>0</v>
      </c>
      <c r="BA21" s="274">
        <v>0</v>
      </c>
      <c r="BB21" s="274">
        <v>0</v>
      </c>
      <c r="BC21" s="274">
        <v>0</v>
      </c>
      <c r="BD21" s="274">
        <v>0</v>
      </c>
      <c r="BE21" s="274">
        <v>0</v>
      </c>
      <c r="BF21" s="274">
        <v>0</v>
      </c>
      <c r="BG21" s="274">
        <v>0</v>
      </c>
      <c r="BH21" s="274">
        <v>0</v>
      </c>
      <c r="BI21" s="274">
        <v>0</v>
      </c>
      <c r="BJ21" s="274">
        <v>0</v>
      </c>
      <c r="BK21" s="274">
        <v>0</v>
      </c>
      <c r="BL21" s="274"/>
      <c r="BM21" s="274" t="s">
        <v>1111</v>
      </c>
      <c r="BN21" s="274"/>
      <c r="BO21" s="274" t="s">
        <v>1111</v>
      </c>
      <c r="BP21" s="274"/>
      <c r="BQ21" s="274"/>
      <c r="BR21" s="274"/>
      <c r="BS21" s="274"/>
      <c r="BT21" s="278"/>
      <c r="BU21" s="278"/>
      <c r="BV21" s="274"/>
      <c r="BW21" s="274" t="s">
        <v>1117</v>
      </c>
      <c r="BX21" s="274"/>
      <c r="BY21" s="273" t="s">
        <v>1163</v>
      </c>
      <c r="BZ21" s="273" t="s">
        <v>23</v>
      </c>
      <c r="CA21" s="273" t="s">
        <v>89</v>
      </c>
    </row>
    <row r="22" spans="1:79" ht="13" customHeight="1" x14ac:dyDescent="0.15">
      <c r="A22" s="270">
        <v>8971</v>
      </c>
      <c r="B22" s="271">
        <v>42202</v>
      </c>
      <c r="C22" s="272" t="s">
        <v>1037</v>
      </c>
      <c r="D22" s="273" t="s">
        <v>1082</v>
      </c>
      <c r="E22" s="270"/>
      <c r="F22" s="270" t="s">
        <v>1051</v>
      </c>
      <c r="G22" s="271">
        <v>41934</v>
      </c>
      <c r="H22" s="274" t="s">
        <v>126</v>
      </c>
      <c r="I22" s="274" t="s">
        <v>1041</v>
      </c>
      <c r="J22" s="274"/>
      <c r="K22" s="270" t="s">
        <v>1157</v>
      </c>
      <c r="L22" s="270" t="s">
        <v>1158</v>
      </c>
      <c r="M22" s="275">
        <v>102.17</v>
      </c>
      <c r="N22" s="275">
        <v>35</v>
      </c>
      <c r="O22" s="270"/>
      <c r="P22" s="270"/>
      <c r="Q22" s="275" t="s">
        <v>1088</v>
      </c>
      <c r="R22" s="270"/>
      <c r="S22" s="273" t="s">
        <v>1088</v>
      </c>
      <c r="T22" s="270"/>
      <c r="U22" s="275" t="s">
        <v>1088</v>
      </c>
      <c r="V22" s="275" t="s">
        <v>1088</v>
      </c>
      <c r="W22" s="275" t="s">
        <v>1088</v>
      </c>
      <c r="X22" s="270"/>
      <c r="Y22" s="270"/>
      <c r="Z22" s="270"/>
      <c r="AA22" s="270"/>
      <c r="AB22" s="270"/>
      <c r="AC22" s="270"/>
      <c r="AD22" s="275" t="s">
        <v>1088</v>
      </c>
      <c r="AE22" s="275" t="s">
        <v>1088</v>
      </c>
      <c r="AF22" s="270"/>
      <c r="AG22" s="270"/>
      <c r="AH22" s="275" t="s">
        <v>1088</v>
      </c>
      <c r="AI22" s="270"/>
      <c r="AJ22" s="270"/>
      <c r="AK22" s="275" t="s">
        <v>1088</v>
      </c>
      <c r="AL22" s="270"/>
      <c r="AM22" s="275" t="s">
        <v>1088</v>
      </c>
      <c r="AN22" s="275" t="s">
        <v>1088</v>
      </c>
      <c r="AO22" s="270" t="s">
        <v>1054</v>
      </c>
      <c r="AP22" s="274" t="s">
        <v>1041</v>
      </c>
      <c r="AQ22" s="274"/>
      <c r="AR22" s="274"/>
      <c r="AS22" s="276"/>
      <c r="AT22" s="274">
        <v>8</v>
      </c>
      <c r="AU22" s="274"/>
      <c r="AV22" s="274"/>
      <c r="AW22" s="274"/>
      <c r="AX22" s="274" t="s">
        <v>1045</v>
      </c>
      <c r="AY22" s="270"/>
      <c r="AZ22" s="274">
        <v>0</v>
      </c>
      <c r="BA22" s="274">
        <v>0</v>
      </c>
      <c r="BB22" s="274">
        <v>0</v>
      </c>
      <c r="BC22" s="274">
        <v>0</v>
      </c>
      <c r="BD22" s="274">
        <v>0</v>
      </c>
      <c r="BE22" s="274">
        <v>0</v>
      </c>
      <c r="BF22" s="274">
        <v>0</v>
      </c>
      <c r="BG22" s="274">
        <v>0</v>
      </c>
      <c r="BH22" s="274">
        <v>0</v>
      </c>
      <c r="BI22" s="274">
        <v>0</v>
      </c>
      <c r="BJ22" s="274">
        <v>0</v>
      </c>
      <c r="BK22" s="274">
        <v>0</v>
      </c>
      <c r="BL22" s="274"/>
      <c r="BM22" s="274" t="s">
        <v>1041</v>
      </c>
      <c r="BN22" s="274"/>
      <c r="BO22" s="274" t="s">
        <v>1041</v>
      </c>
      <c r="BP22" s="274"/>
      <c r="BQ22" s="274"/>
      <c r="BR22" s="274"/>
      <c r="BS22" s="283"/>
      <c r="BT22" s="270"/>
      <c r="BU22" s="270"/>
      <c r="BV22" s="274"/>
      <c r="BW22" s="274" t="s">
        <v>1046</v>
      </c>
      <c r="BX22" s="274"/>
      <c r="BY22" s="278" t="s">
        <v>1159</v>
      </c>
      <c r="BZ22" s="270" t="s">
        <v>1160</v>
      </c>
      <c r="CA22" s="270" t="s">
        <v>89</v>
      </c>
    </row>
    <row r="23" spans="1:79" ht="13" customHeight="1" x14ac:dyDescent="0.15">
      <c r="A23" s="270">
        <v>10028</v>
      </c>
      <c r="B23" s="271">
        <v>42202</v>
      </c>
      <c r="C23" s="272" t="s">
        <v>1165</v>
      </c>
      <c r="D23" s="273" t="s">
        <v>1082</v>
      </c>
      <c r="E23" s="270"/>
      <c r="F23" s="270" t="s">
        <v>1166</v>
      </c>
      <c r="G23" s="280">
        <v>42184</v>
      </c>
      <c r="H23" s="281" t="s">
        <v>971</v>
      </c>
      <c r="I23" s="281" t="s">
        <v>1167</v>
      </c>
      <c r="J23" s="274"/>
      <c r="K23" s="273" t="s">
        <v>1168</v>
      </c>
      <c r="L23" s="273" t="s">
        <v>1169</v>
      </c>
      <c r="M23" s="275">
        <v>70.36363636363636</v>
      </c>
      <c r="N23" s="275">
        <v>20.409090909090907</v>
      </c>
      <c r="O23" s="270"/>
      <c r="P23" s="270"/>
      <c r="Q23" s="275" t="s">
        <v>1088</v>
      </c>
      <c r="R23" s="270"/>
      <c r="S23" s="273" t="s">
        <v>1088</v>
      </c>
      <c r="T23" s="270"/>
      <c r="U23" s="275" t="s">
        <v>1088</v>
      </c>
      <c r="V23" s="275" t="s">
        <v>1088</v>
      </c>
      <c r="W23" s="275" t="s">
        <v>1088</v>
      </c>
      <c r="X23" s="270"/>
      <c r="Y23" s="270"/>
      <c r="Z23" s="270"/>
      <c r="AA23" s="270"/>
      <c r="AB23" s="270"/>
      <c r="AC23" s="270"/>
      <c r="AD23" s="275" t="s">
        <v>1088</v>
      </c>
      <c r="AE23" s="275" t="s">
        <v>1088</v>
      </c>
      <c r="AF23" s="270"/>
      <c r="AG23" s="270"/>
      <c r="AH23" s="275" t="s">
        <v>1088</v>
      </c>
      <c r="AI23" s="270"/>
      <c r="AJ23" s="270"/>
      <c r="AK23" s="275" t="s">
        <v>1088</v>
      </c>
      <c r="AL23" s="270"/>
      <c r="AM23" s="275" t="s">
        <v>1088</v>
      </c>
      <c r="AN23" s="275" t="s">
        <v>1088</v>
      </c>
      <c r="AO23" s="270" t="s">
        <v>1170</v>
      </c>
      <c r="AP23" s="274" t="s">
        <v>1171</v>
      </c>
      <c r="AQ23" s="274"/>
      <c r="AR23" s="274"/>
      <c r="AS23" s="276"/>
      <c r="AT23" s="274"/>
      <c r="AU23" s="274"/>
      <c r="AV23" s="274"/>
      <c r="AW23" s="274"/>
      <c r="AX23" s="274" t="s">
        <v>1171</v>
      </c>
      <c r="AY23" s="270"/>
      <c r="AZ23" s="274">
        <v>0</v>
      </c>
      <c r="BA23" s="274">
        <v>0</v>
      </c>
      <c r="BB23" s="274">
        <v>0</v>
      </c>
      <c r="BC23" s="274">
        <v>0</v>
      </c>
      <c r="BD23" s="274">
        <v>0</v>
      </c>
      <c r="BE23" s="274">
        <v>0</v>
      </c>
      <c r="BF23" s="274">
        <v>0</v>
      </c>
      <c r="BG23" s="274">
        <v>0</v>
      </c>
      <c r="BH23" s="274">
        <v>0</v>
      </c>
      <c r="BI23" s="274">
        <v>0</v>
      </c>
      <c r="BJ23" s="274">
        <v>0</v>
      </c>
      <c r="BK23" s="274">
        <v>0</v>
      </c>
      <c r="BL23" s="274"/>
      <c r="BM23" s="274" t="s">
        <v>1171</v>
      </c>
      <c r="BN23" s="274"/>
      <c r="BO23" s="274" t="s">
        <v>1171</v>
      </c>
      <c r="BP23" s="274">
        <v>39</v>
      </c>
      <c r="BQ23" s="274"/>
      <c r="BR23" s="274"/>
      <c r="BS23" s="274"/>
      <c r="BT23" s="270"/>
      <c r="BU23" s="270"/>
      <c r="BV23" s="274"/>
      <c r="BW23" s="274" t="s">
        <v>1172</v>
      </c>
      <c r="BX23" s="274"/>
      <c r="BY23" s="273" t="s">
        <v>1173</v>
      </c>
      <c r="BZ23" s="273" t="s">
        <v>1174</v>
      </c>
      <c r="CA23" s="277" t="s">
        <v>184</v>
      </c>
    </row>
    <row r="24" spans="1:79" ht="13" customHeight="1" x14ac:dyDescent="0.15">
      <c r="A24" s="270">
        <v>10009</v>
      </c>
      <c r="B24" s="271">
        <v>42203</v>
      </c>
      <c r="C24" s="272" t="s">
        <v>1081</v>
      </c>
      <c r="D24" s="273" t="s">
        <v>1082</v>
      </c>
      <c r="E24" s="270"/>
      <c r="F24" s="270" t="s">
        <v>1176</v>
      </c>
      <c r="G24" s="271">
        <v>42187</v>
      </c>
      <c r="H24" s="274" t="s">
        <v>1084</v>
      </c>
      <c r="I24" s="274" t="s">
        <v>1085</v>
      </c>
      <c r="J24" s="274"/>
      <c r="K24" s="270" t="s">
        <v>1086</v>
      </c>
      <c r="L24" s="273" t="s">
        <v>1087</v>
      </c>
      <c r="M24" s="275">
        <v>140.90909090909091</v>
      </c>
      <c r="N24" s="275">
        <v>21.818181818181817</v>
      </c>
      <c r="O24" s="270"/>
      <c r="P24" s="270"/>
      <c r="Q24" s="275" t="s">
        <v>1088</v>
      </c>
      <c r="R24" s="270"/>
      <c r="S24" s="273" t="s">
        <v>1088</v>
      </c>
      <c r="T24" s="270"/>
      <c r="U24" s="275" t="s">
        <v>1088</v>
      </c>
      <c r="V24" s="275" t="s">
        <v>1088</v>
      </c>
      <c r="W24" s="275" t="s">
        <v>1088</v>
      </c>
      <c r="X24" s="270"/>
      <c r="Y24" s="270"/>
      <c r="Z24" s="270"/>
      <c r="AA24" s="270"/>
      <c r="AB24" s="270"/>
      <c r="AC24" s="270"/>
      <c r="AD24" s="275" t="s">
        <v>1088</v>
      </c>
      <c r="AE24" s="275">
        <v>14.999999999999998</v>
      </c>
      <c r="AF24" s="270"/>
      <c r="AG24" s="270"/>
      <c r="AH24" s="275" t="s">
        <v>1088</v>
      </c>
      <c r="AI24" s="270"/>
      <c r="AJ24" s="270"/>
      <c r="AK24" s="275" t="s">
        <v>1088</v>
      </c>
      <c r="AL24" s="270"/>
      <c r="AM24" s="275" t="s">
        <v>1088</v>
      </c>
      <c r="AN24" s="275" t="s">
        <v>1088</v>
      </c>
      <c r="AO24" s="270" t="s">
        <v>1177</v>
      </c>
      <c r="AP24" s="274" t="s">
        <v>1085</v>
      </c>
      <c r="AQ24" s="274"/>
      <c r="AR24" s="274"/>
      <c r="AS24" s="276"/>
      <c r="AT24" s="274">
        <v>11</v>
      </c>
      <c r="AU24" s="274"/>
      <c r="AV24" s="274"/>
      <c r="AW24" s="274"/>
      <c r="AX24" s="274" t="s">
        <v>1090</v>
      </c>
      <c r="AY24" s="270"/>
      <c r="AZ24" s="274">
        <v>0</v>
      </c>
      <c r="BA24" s="274">
        <v>0</v>
      </c>
      <c r="BB24" s="274">
        <v>0</v>
      </c>
      <c r="BC24" s="274">
        <v>0</v>
      </c>
      <c r="BD24" s="274">
        <v>0</v>
      </c>
      <c r="BE24" s="274">
        <v>0</v>
      </c>
      <c r="BF24" s="274">
        <v>0</v>
      </c>
      <c r="BG24" s="274">
        <v>0</v>
      </c>
      <c r="BH24" s="274">
        <v>0</v>
      </c>
      <c r="BI24" s="274">
        <v>0</v>
      </c>
      <c r="BJ24" s="274">
        <v>0</v>
      </c>
      <c r="BK24" s="274">
        <v>0</v>
      </c>
      <c r="BL24" s="274"/>
      <c r="BM24" s="274" t="s">
        <v>1085</v>
      </c>
      <c r="BN24" s="274"/>
      <c r="BO24" s="274" t="s">
        <v>1085</v>
      </c>
      <c r="BP24" s="274"/>
      <c r="BQ24" s="274"/>
      <c r="BR24" s="274"/>
      <c r="BS24" s="274"/>
      <c r="BT24" s="273" t="s">
        <v>1091</v>
      </c>
      <c r="BU24" s="273" t="s">
        <v>656</v>
      </c>
      <c r="BV24" s="274">
        <v>165</v>
      </c>
      <c r="BW24" s="274" t="s">
        <v>1092</v>
      </c>
      <c r="BX24" s="274"/>
      <c r="BY24" s="277" t="s">
        <v>1093</v>
      </c>
      <c r="BZ24" s="270" t="s">
        <v>23</v>
      </c>
      <c r="CA24" s="278" t="s">
        <v>184</v>
      </c>
    </row>
    <row r="25" spans="1:79" ht="13" customHeight="1" x14ac:dyDescent="0.15">
      <c r="A25" s="270">
        <v>10411</v>
      </c>
      <c r="B25" s="271">
        <v>42202</v>
      </c>
      <c r="C25" s="272" t="s">
        <v>1037</v>
      </c>
      <c r="D25" s="273" t="s">
        <v>1082</v>
      </c>
      <c r="E25" s="270"/>
      <c r="F25" s="270" t="s">
        <v>1039</v>
      </c>
      <c r="G25" s="271">
        <v>42187</v>
      </c>
      <c r="H25" s="274" t="s">
        <v>1040</v>
      </c>
      <c r="I25" s="274" t="s">
        <v>1041</v>
      </c>
      <c r="J25" s="274"/>
      <c r="K25" s="270" t="s">
        <v>1042</v>
      </c>
      <c r="L25" s="270" t="s">
        <v>1095</v>
      </c>
      <c r="M25" s="275">
        <v>84</v>
      </c>
      <c r="N25" s="275">
        <v>26.499999999999996</v>
      </c>
      <c r="O25" s="270"/>
      <c r="P25" s="270"/>
      <c r="Q25" s="275" t="s">
        <v>1088</v>
      </c>
      <c r="R25" s="270"/>
      <c r="S25" s="273" t="s">
        <v>1088</v>
      </c>
      <c r="T25" s="270"/>
      <c r="U25" s="275" t="s">
        <v>1088</v>
      </c>
      <c r="V25" s="275" t="s">
        <v>1088</v>
      </c>
      <c r="W25" s="275" t="s">
        <v>1088</v>
      </c>
      <c r="X25" s="270"/>
      <c r="Y25" s="270"/>
      <c r="Z25" s="270"/>
      <c r="AA25" s="270"/>
      <c r="AB25" s="270"/>
      <c r="AC25" s="270"/>
      <c r="AD25" s="275" t="s">
        <v>1088</v>
      </c>
      <c r="AE25" s="275">
        <v>13.972727272727271</v>
      </c>
      <c r="AF25" s="270"/>
      <c r="AG25" s="270"/>
      <c r="AH25" s="275" t="s">
        <v>1088</v>
      </c>
      <c r="AI25" s="270"/>
      <c r="AJ25" s="270"/>
      <c r="AK25" s="275" t="s">
        <v>1088</v>
      </c>
      <c r="AL25" s="270"/>
      <c r="AM25" s="275" t="s">
        <v>1088</v>
      </c>
      <c r="AN25" s="275" t="s">
        <v>1088</v>
      </c>
      <c r="AO25" s="270" t="s">
        <v>1044</v>
      </c>
      <c r="AP25" s="274" t="s">
        <v>1041</v>
      </c>
      <c r="AQ25" s="274"/>
      <c r="AR25" s="274"/>
      <c r="AS25" s="276"/>
      <c r="AT25" s="274">
        <v>10.199999999999999</v>
      </c>
      <c r="AU25" s="274"/>
      <c r="AV25" s="274"/>
      <c r="AW25" s="274"/>
      <c r="AX25" s="274" t="s">
        <v>1045</v>
      </c>
      <c r="AY25" s="270"/>
      <c r="AZ25" s="274">
        <v>7</v>
      </c>
      <c r="BA25" s="274">
        <v>0</v>
      </c>
      <c r="BB25" s="274">
        <v>0</v>
      </c>
      <c r="BC25" s="274">
        <v>0</v>
      </c>
      <c r="BD25" s="274">
        <v>0</v>
      </c>
      <c r="BE25" s="274">
        <v>0</v>
      </c>
      <c r="BF25" s="274">
        <v>0</v>
      </c>
      <c r="BG25" s="274">
        <v>0</v>
      </c>
      <c r="BH25" s="274">
        <v>0</v>
      </c>
      <c r="BI25" s="274">
        <v>0</v>
      </c>
      <c r="BJ25" s="274">
        <v>0</v>
      </c>
      <c r="BK25" s="274">
        <v>0</v>
      </c>
      <c r="BL25" s="274"/>
      <c r="BM25" s="274" t="s">
        <v>1041</v>
      </c>
      <c r="BN25" s="274">
        <v>12</v>
      </c>
      <c r="BO25" s="274" t="s">
        <v>1041</v>
      </c>
      <c r="BP25" s="274"/>
      <c r="BQ25" s="274"/>
      <c r="BR25" s="274"/>
      <c r="BS25" s="274"/>
      <c r="BT25" s="270"/>
      <c r="BU25" s="278"/>
      <c r="BV25" s="274"/>
      <c r="BW25" s="274" t="s">
        <v>1046</v>
      </c>
      <c r="BX25" s="274"/>
      <c r="BY25" s="270"/>
      <c r="BZ25" s="270" t="s">
        <v>1178</v>
      </c>
      <c r="CA25" s="277" t="s">
        <v>184</v>
      </c>
    </row>
    <row r="26" spans="1:79" ht="13" customHeight="1" x14ac:dyDescent="0.15">
      <c r="A26" s="270">
        <v>10498</v>
      </c>
      <c r="B26" s="271">
        <v>42202</v>
      </c>
      <c r="C26" s="272" t="s">
        <v>1037</v>
      </c>
      <c r="D26" s="273" t="s">
        <v>1082</v>
      </c>
      <c r="E26" s="270"/>
      <c r="F26" s="270" t="s">
        <v>1039</v>
      </c>
      <c r="G26" s="279">
        <v>42185</v>
      </c>
      <c r="H26" s="274" t="s">
        <v>1040</v>
      </c>
      <c r="I26" s="274" t="s">
        <v>1041</v>
      </c>
      <c r="J26" s="274"/>
      <c r="K26" s="270" t="s">
        <v>1097</v>
      </c>
      <c r="L26" s="273" t="s">
        <v>1098</v>
      </c>
      <c r="M26" s="275">
        <v>88</v>
      </c>
      <c r="N26" s="275">
        <v>22.709090909090907</v>
      </c>
      <c r="O26" s="270"/>
      <c r="P26" s="270"/>
      <c r="Q26" s="275" t="s">
        <v>1088</v>
      </c>
      <c r="R26" s="270"/>
      <c r="S26" s="273" t="s">
        <v>1088</v>
      </c>
      <c r="T26" s="270"/>
      <c r="U26" s="275" t="s">
        <v>1088</v>
      </c>
      <c r="V26" s="275" t="s">
        <v>1088</v>
      </c>
      <c r="W26" s="275" t="s">
        <v>1088</v>
      </c>
      <c r="X26" s="270"/>
      <c r="Y26" s="270"/>
      <c r="Z26" s="270"/>
      <c r="AA26" s="270"/>
      <c r="AB26" s="270"/>
      <c r="AC26" s="270"/>
      <c r="AD26" s="275" t="s">
        <v>1088</v>
      </c>
      <c r="AE26" s="275">
        <v>9.290909090909091</v>
      </c>
      <c r="AF26" s="270"/>
      <c r="AG26" s="270"/>
      <c r="AH26" s="275" t="s">
        <v>1088</v>
      </c>
      <c r="AI26" s="270"/>
      <c r="AJ26" s="270"/>
      <c r="AK26" s="275" t="s">
        <v>1088</v>
      </c>
      <c r="AL26" s="270"/>
      <c r="AM26" s="275" t="s">
        <v>1088</v>
      </c>
      <c r="AN26" s="275" t="s">
        <v>1088</v>
      </c>
      <c r="AO26" s="270" t="s">
        <v>1044</v>
      </c>
      <c r="AP26" s="274" t="s">
        <v>1041</v>
      </c>
      <c r="AQ26" s="274"/>
      <c r="AR26" s="274"/>
      <c r="AS26" s="276"/>
      <c r="AT26" s="274">
        <v>7.5</v>
      </c>
      <c r="AU26" s="274"/>
      <c r="AV26" s="274"/>
      <c r="AW26" s="274"/>
      <c r="AX26" s="274" t="s">
        <v>1041</v>
      </c>
      <c r="AY26" s="270"/>
      <c r="AZ26" s="274">
        <v>0</v>
      </c>
      <c r="BA26" s="274">
        <v>0</v>
      </c>
      <c r="BB26" s="274">
        <v>0</v>
      </c>
      <c r="BC26" s="274">
        <v>0</v>
      </c>
      <c r="BD26" s="274">
        <v>0</v>
      </c>
      <c r="BE26" s="274">
        <v>0</v>
      </c>
      <c r="BF26" s="274">
        <v>0</v>
      </c>
      <c r="BG26" s="274">
        <v>0</v>
      </c>
      <c r="BH26" s="274">
        <v>0</v>
      </c>
      <c r="BI26" s="274">
        <v>0</v>
      </c>
      <c r="BJ26" s="274">
        <v>0</v>
      </c>
      <c r="BK26" s="274">
        <v>0</v>
      </c>
      <c r="BL26" s="274"/>
      <c r="BM26" s="274" t="s">
        <v>1041</v>
      </c>
      <c r="BN26" s="274"/>
      <c r="BO26" s="274" t="s">
        <v>1041</v>
      </c>
      <c r="BP26" s="274"/>
      <c r="BQ26" s="274"/>
      <c r="BR26" s="274"/>
      <c r="BS26" s="274"/>
      <c r="BT26" s="270"/>
      <c r="BU26" s="278"/>
      <c r="BV26" s="274"/>
      <c r="BW26" s="274" t="s">
        <v>1046</v>
      </c>
      <c r="BX26" s="274"/>
      <c r="BY26" s="273" t="s">
        <v>993</v>
      </c>
      <c r="BZ26" s="273" t="s">
        <v>23</v>
      </c>
      <c r="CA26" s="273" t="s">
        <v>130</v>
      </c>
    </row>
    <row r="27" spans="1:79" ht="13" customHeight="1" x14ac:dyDescent="0.15">
      <c r="A27" s="270">
        <v>10590</v>
      </c>
      <c r="B27" s="271">
        <v>42202</v>
      </c>
      <c r="C27" s="272" t="s">
        <v>1037</v>
      </c>
      <c r="D27" s="273" t="s">
        <v>1082</v>
      </c>
      <c r="E27" s="270"/>
      <c r="F27" s="270" t="s">
        <v>1039</v>
      </c>
      <c r="G27" s="280">
        <v>42188</v>
      </c>
      <c r="H27" s="274" t="s">
        <v>126</v>
      </c>
      <c r="I27" s="274" t="s">
        <v>971</v>
      </c>
      <c r="J27" s="274"/>
      <c r="K27" s="270" t="s">
        <v>1099</v>
      </c>
      <c r="L27" s="273" t="s">
        <v>1100</v>
      </c>
      <c r="M27" s="275">
        <v>83.699999999999989</v>
      </c>
      <c r="N27" s="275">
        <v>23.963636363636361</v>
      </c>
      <c r="O27" s="270"/>
      <c r="P27" s="270"/>
      <c r="Q27" s="275" t="s">
        <v>1088</v>
      </c>
      <c r="R27" s="270"/>
      <c r="S27" s="273" t="s">
        <v>1088</v>
      </c>
      <c r="T27" s="270"/>
      <c r="U27" s="275" t="s">
        <v>1088</v>
      </c>
      <c r="V27" s="275" t="s">
        <v>1088</v>
      </c>
      <c r="W27" s="275" t="s">
        <v>1088</v>
      </c>
      <c r="X27" s="270"/>
      <c r="Y27" s="270"/>
      <c r="Z27" s="270"/>
      <c r="AA27" s="270"/>
      <c r="AB27" s="270"/>
      <c r="AC27" s="270"/>
      <c r="AD27" s="275" t="s">
        <v>1088</v>
      </c>
      <c r="AE27" s="275">
        <v>14.236363636363635</v>
      </c>
      <c r="AF27" s="270"/>
      <c r="AG27" s="270"/>
      <c r="AH27" s="275" t="s">
        <v>1088</v>
      </c>
      <c r="AI27" s="270"/>
      <c r="AJ27" s="270"/>
      <c r="AK27" s="275" t="s">
        <v>1088</v>
      </c>
      <c r="AL27" s="270"/>
      <c r="AM27" s="275" t="s">
        <v>1088</v>
      </c>
      <c r="AN27" s="275" t="s">
        <v>1088</v>
      </c>
      <c r="AO27" s="270" t="s">
        <v>1044</v>
      </c>
      <c r="AP27" s="274" t="s">
        <v>1041</v>
      </c>
      <c r="AQ27" s="274"/>
      <c r="AR27" s="274"/>
      <c r="AS27" s="276"/>
      <c r="AT27" s="274">
        <v>11</v>
      </c>
      <c r="AU27" s="274"/>
      <c r="AV27" s="274"/>
      <c r="AW27" s="274"/>
      <c r="AX27" s="274" t="s">
        <v>1041</v>
      </c>
      <c r="AY27" s="270"/>
      <c r="AZ27" s="274">
        <v>0</v>
      </c>
      <c r="BA27" s="274">
        <v>0</v>
      </c>
      <c r="BB27" s="274">
        <v>0</v>
      </c>
      <c r="BC27" s="274">
        <v>0</v>
      </c>
      <c r="BD27" s="274">
        <v>0</v>
      </c>
      <c r="BE27" s="274">
        <v>0</v>
      </c>
      <c r="BF27" s="274">
        <v>0</v>
      </c>
      <c r="BG27" s="274">
        <v>0</v>
      </c>
      <c r="BH27" s="274">
        <v>0</v>
      </c>
      <c r="BI27" s="274">
        <v>0</v>
      </c>
      <c r="BJ27" s="274">
        <v>0</v>
      </c>
      <c r="BK27" s="274">
        <v>0</v>
      </c>
      <c r="BL27" s="274"/>
      <c r="BM27" s="274" t="s">
        <v>1041</v>
      </c>
      <c r="BN27" s="274"/>
      <c r="BO27" s="274" t="s">
        <v>1041</v>
      </c>
      <c r="BP27" s="274"/>
      <c r="BQ27" s="274"/>
      <c r="BR27" s="274"/>
      <c r="BS27" s="274"/>
      <c r="BT27" s="278" t="s">
        <v>1101</v>
      </c>
      <c r="BU27" s="278" t="s">
        <v>1102</v>
      </c>
      <c r="BV27" s="274">
        <v>50</v>
      </c>
      <c r="BW27" s="274" t="s">
        <v>1046</v>
      </c>
      <c r="BX27" s="274"/>
      <c r="BY27" s="270" t="s">
        <v>993</v>
      </c>
      <c r="BZ27" s="270" t="s">
        <v>1179</v>
      </c>
      <c r="CA27" s="270" t="s">
        <v>184</v>
      </c>
    </row>
    <row r="28" spans="1:79" ht="13" customHeight="1" x14ac:dyDescent="0.15">
      <c r="A28" s="270">
        <v>1470</v>
      </c>
      <c r="B28" s="271">
        <v>42202</v>
      </c>
      <c r="C28" s="272" t="s">
        <v>1037</v>
      </c>
      <c r="D28" s="273" t="s">
        <v>1082</v>
      </c>
      <c r="E28" s="270"/>
      <c r="F28" s="270" t="s">
        <v>1039</v>
      </c>
      <c r="G28" s="280">
        <v>42185</v>
      </c>
      <c r="H28" s="274" t="s">
        <v>1040</v>
      </c>
      <c r="I28" s="274" t="s">
        <v>1041</v>
      </c>
      <c r="J28" s="274"/>
      <c r="K28" s="270" t="s">
        <v>1104</v>
      </c>
      <c r="L28" s="270" t="s">
        <v>1066</v>
      </c>
      <c r="M28" s="275">
        <v>91.927272727272722</v>
      </c>
      <c r="N28" s="275">
        <v>23.299999999999997</v>
      </c>
      <c r="O28" s="270"/>
      <c r="P28" s="270"/>
      <c r="Q28" s="275" t="s">
        <v>1088</v>
      </c>
      <c r="R28" s="270"/>
      <c r="S28" s="273" t="s">
        <v>1088</v>
      </c>
      <c r="T28" s="270"/>
      <c r="U28" s="275" t="s">
        <v>1088</v>
      </c>
      <c r="V28" s="275" t="s">
        <v>1088</v>
      </c>
      <c r="W28" s="275" t="s">
        <v>1088</v>
      </c>
      <c r="X28" s="270"/>
      <c r="Y28" s="270"/>
      <c r="Z28" s="270"/>
      <c r="AA28" s="270"/>
      <c r="AB28" s="270"/>
      <c r="AC28" s="270"/>
      <c r="AD28" s="275" t="s">
        <v>1088</v>
      </c>
      <c r="AE28" s="275">
        <v>13.2</v>
      </c>
      <c r="AF28" s="270"/>
      <c r="AG28" s="270"/>
      <c r="AH28" s="275" t="s">
        <v>1088</v>
      </c>
      <c r="AI28" s="270"/>
      <c r="AJ28" s="270"/>
      <c r="AK28" s="275" t="s">
        <v>1088</v>
      </c>
      <c r="AL28" s="270"/>
      <c r="AM28" s="275" t="s">
        <v>1088</v>
      </c>
      <c r="AN28" s="275" t="s">
        <v>1088</v>
      </c>
      <c r="AO28" s="270" t="s">
        <v>1044</v>
      </c>
      <c r="AP28" s="274" t="s">
        <v>1041</v>
      </c>
      <c r="AQ28" s="274"/>
      <c r="AR28" s="274"/>
      <c r="AS28" s="276"/>
      <c r="AT28" s="274">
        <v>11.6</v>
      </c>
      <c r="AU28" s="274"/>
      <c r="AV28" s="274"/>
      <c r="AW28" s="274"/>
      <c r="AX28" s="274" t="s">
        <v>1041</v>
      </c>
      <c r="AY28" s="270"/>
      <c r="AZ28" s="274">
        <v>0</v>
      </c>
      <c r="BA28" s="274">
        <v>0</v>
      </c>
      <c r="BB28" s="274">
        <v>0</v>
      </c>
      <c r="BC28" s="274">
        <v>0</v>
      </c>
      <c r="BD28" s="274">
        <v>0</v>
      </c>
      <c r="BE28" s="274">
        <v>0</v>
      </c>
      <c r="BF28" s="274">
        <v>0</v>
      </c>
      <c r="BG28" s="274">
        <v>0</v>
      </c>
      <c r="BH28" s="274">
        <v>0</v>
      </c>
      <c r="BI28" s="274">
        <v>0</v>
      </c>
      <c r="BJ28" s="274">
        <v>0</v>
      </c>
      <c r="BK28" s="274">
        <v>0</v>
      </c>
      <c r="BL28" s="274"/>
      <c r="BM28" s="274" t="s">
        <v>1041</v>
      </c>
      <c r="BN28" s="274"/>
      <c r="BO28" s="274" t="s">
        <v>1041</v>
      </c>
      <c r="BP28" s="274"/>
      <c r="BQ28" s="274"/>
      <c r="BR28" s="274"/>
      <c r="BS28" s="274"/>
      <c r="BT28" s="278" t="s">
        <v>1105</v>
      </c>
      <c r="BU28" s="278"/>
      <c r="BV28" s="274"/>
      <c r="BW28" s="274" t="s">
        <v>1046</v>
      </c>
      <c r="BX28" s="274"/>
      <c r="BY28" s="270"/>
      <c r="BZ28" s="270" t="s">
        <v>1180</v>
      </c>
      <c r="CA28" s="278" t="s">
        <v>184</v>
      </c>
    </row>
    <row r="29" spans="1:79" ht="13" customHeight="1" x14ac:dyDescent="0.15">
      <c r="A29" s="270">
        <v>4651</v>
      </c>
      <c r="B29" s="271">
        <v>42202</v>
      </c>
      <c r="C29" s="272" t="s">
        <v>1037</v>
      </c>
      <c r="D29" s="273" t="s">
        <v>1082</v>
      </c>
      <c r="E29" s="270"/>
      <c r="F29" s="270" t="s">
        <v>1039</v>
      </c>
      <c r="G29" s="280">
        <v>42185</v>
      </c>
      <c r="H29" s="274" t="s">
        <v>1040</v>
      </c>
      <c r="I29" s="274" t="s">
        <v>1041</v>
      </c>
      <c r="J29" s="274"/>
      <c r="K29" s="270" t="s">
        <v>1047</v>
      </c>
      <c r="L29" s="270" t="s">
        <v>125</v>
      </c>
      <c r="M29" s="275">
        <v>111</v>
      </c>
      <c r="N29" s="275">
        <v>31.254499999999997</v>
      </c>
      <c r="O29" s="270"/>
      <c r="P29" s="270"/>
      <c r="Q29" s="275" t="s">
        <v>1088</v>
      </c>
      <c r="R29" s="270"/>
      <c r="S29" s="273" t="s">
        <v>1088</v>
      </c>
      <c r="T29" s="270"/>
      <c r="U29" s="275" t="s">
        <v>1088</v>
      </c>
      <c r="V29" s="275" t="s">
        <v>1088</v>
      </c>
      <c r="W29" s="275" t="s">
        <v>1088</v>
      </c>
      <c r="X29" s="270"/>
      <c r="Y29" s="270"/>
      <c r="Z29" s="270"/>
      <c r="AA29" s="270"/>
      <c r="AB29" s="270"/>
      <c r="AC29" s="270"/>
      <c r="AD29" s="275" t="s">
        <v>1088</v>
      </c>
      <c r="AE29" s="275">
        <v>20.518181818181816</v>
      </c>
      <c r="AF29" s="270"/>
      <c r="AG29" s="270"/>
      <c r="AH29" s="275" t="s">
        <v>1088</v>
      </c>
      <c r="AI29" s="270"/>
      <c r="AJ29" s="270"/>
      <c r="AK29" s="275" t="s">
        <v>1088</v>
      </c>
      <c r="AL29" s="270"/>
      <c r="AM29" s="275" t="s">
        <v>1088</v>
      </c>
      <c r="AN29" s="275" t="s">
        <v>1088</v>
      </c>
      <c r="AO29" s="270" t="s">
        <v>1044</v>
      </c>
      <c r="AP29" s="274" t="s">
        <v>1041</v>
      </c>
      <c r="AQ29" s="274"/>
      <c r="AR29" s="274"/>
      <c r="AS29" s="276"/>
      <c r="AT29" s="274"/>
      <c r="AU29" s="274"/>
      <c r="AV29" s="274"/>
      <c r="AW29" s="274"/>
      <c r="AX29" s="274" t="s">
        <v>1041</v>
      </c>
      <c r="AY29" s="270"/>
      <c r="AZ29" s="274">
        <v>0</v>
      </c>
      <c r="BA29" s="274">
        <v>0</v>
      </c>
      <c r="BB29" s="274">
        <v>25</v>
      </c>
      <c r="BC29" s="274">
        <v>0</v>
      </c>
      <c r="BD29" s="274">
        <v>0</v>
      </c>
      <c r="BE29" s="274">
        <v>0</v>
      </c>
      <c r="BF29" s="274">
        <v>0</v>
      </c>
      <c r="BG29" s="274">
        <v>0</v>
      </c>
      <c r="BH29" s="274">
        <v>0</v>
      </c>
      <c r="BI29" s="274">
        <v>0</v>
      </c>
      <c r="BJ29" s="274">
        <v>0</v>
      </c>
      <c r="BK29" s="274">
        <v>0</v>
      </c>
      <c r="BL29" s="274"/>
      <c r="BM29" s="274" t="s">
        <v>1041</v>
      </c>
      <c r="BN29" s="274"/>
      <c r="BO29" s="274" t="s">
        <v>1041</v>
      </c>
      <c r="BP29" s="274"/>
      <c r="BQ29" s="274"/>
      <c r="BR29" s="274"/>
      <c r="BS29" s="274"/>
      <c r="BT29" s="278"/>
      <c r="BU29" s="278"/>
      <c r="BV29" s="274"/>
      <c r="BW29" s="274" t="s">
        <v>1046</v>
      </c>
      <c r="BX29" s="274"/>
      <c r="BY29" s="270"/>
      <c r="BZ29" s="270" t="s">
        <v>1181</v>
      </c>
      <c r="CA29" s="278" t="s">
        <v>184</v>
      </c>
    </row>
    <row r="30" spans="1:79" ht="13" customHeight="1" x14ac:dyDescent="0.15">
      <c r="A30" s="270">
        <v>1440</v>
      </c>
      <c r="B30" s="271">
        <v>42202</v>
      </c>
      <c r="C30" s="272" t="s">
        <v>1108</v>
      </c>
      <c r="D30" s="273" t="s">
        <v>1082</v>
      </c>
      <c r="E30" s="270"/>
      <c r="F30" s="270" t="s">
        <v>1182</v>
      </c>
      <c r="G30" s="279">
        <v>41820</v>
      </c>
      <c r="H30" s="274" t="s">
        <v>1110</v>
      </c>
      <c r="I30" s="274" t="s">
        <v>1111</v>
      </c>
      <c r="J30" s="274"/>
      <c r="K30" s="270" t="s">
        <v>1112</v>
      </c>
      <c r="L30" s="270" t="s">
        <v>1113</v>
      </c>
      <c r="M30" s="275">
        <v>91.49</v>
      </c>
      <c r="N30" s="275">
        <v>26.39</v>
      </c>
      <c r="O30" s="270" t="s">
        <v>1114</v>
      </c>
      <c r="P30" s="270">
        <v>300</v>
      </c>
      <c r="Q30" s="275">
        <v>28.51</v>
      </c>
      <c r="R30" s="288">
        <v>1020</v>
      </c>
      <c r="S30" s="273">
        <v>31.95</v>
      </c>
      <c r="T30" s="270"/>
      <c r="U30" s="275" t="s">
        <v>1088</v>
      </c>
      <c r="V30" s="275" t="s">
        <v>1088</v>
      </c>
      <c r="W30" s="275" t="s">
        <v>1088</v>
      </c>
      <c r="X30" s="270"/>
      <c r="Y30" s="270"/>
      <c r="Z30" s="270"/>
      <c r="AA30" s="270"/>
      <c r="AB30" s="270"/>
      <c r="AC30" s="270"/>
      <c r="AD30" s="275" t="s">
        <v>1088</v>
      </c>
      <c r="AE30" s="275">
        <v>13.95</v>
      </c>
      <c r="AF30" s="270"/>
      <c r="AG30" s="270"/>
      <c r="AH30" s="275" t="s">
        <v>1088</v>
      </c>
      <c r="AI30" s="270"/>
      <c r="AJ30" s="270"/>
      <c r="AK30" s="275" t="s">
        <v>1088</v>
      </c>
      <c r="AL30" s="270"/>
      <c r="AM30" s="275" t="s">
        <v>1088</v>
      </c>
      <c r="AN30" s="275" t="s">
        <v>1088</v>
      </c>
      <c r="AO30" s="270" t="s">
        <v>1183</v>
      </c>
      <c r="AP30" s="274" t="s">
        <v>1111</v>
      </c>
      <c r="AQ30" s="274"/>
      <c r="AR30" s="274"/>
      <c r="AS30" s="276">
        <v>10</v>
      </c>
      <c r="AT30" s="274">
        <v>12</v>
      </c>
      <c r="AU30" s="274"/>
      <c r="AV30" s="274"/>
      <c r="AW30" s="274"/>
      <c r="AX30" s="274" t="s">
        <v>1116</v>
      </c>
      <c r="AY30" s="270"/>
      <c r="AZ30" s="274">
        <v>0</v>
      </c>
      <c r="BA30" s="274">
        <v>0</v>
      </c>
      <c r="BB30" s="274">
        <v>7</v>
      </c>
      <c r="BC30" s="274">
        <v>0</v>
      </c>
      <c r="BD30" s="274">
        <v>0</v>
      </c>
      <c r="BE30" s="274">
        <v>0</v>
      </c>
      <c r="BF30" s="274">
        <v>0</v>
      </c>
      <c r="BG30" s="274">
        <v>0</v>
      </c>
      <c r="BH30" s="274">
        <v>0</v>
      </c>
      <c r="BI30" s="274">
        <v>0</v>
      </c>
      <c r="BJ30" s="274">
        <v>0</v>
      </c>
      <c r="BK30" s="274">
        <v>0</v>
      </c>
      <c r="BL30" s="274"/>
      <c r="BM30" s="281" t="s">
        <v>971</v>
      </c>
      <c r="BN30" s="274"/>
      <c r="BO30" s="274" t="s">
        <v>1111</v>
      </c>
      <c r="BP30" s="274"/>
      <c r="BQ30" s="274"/>
      <c r="BR30" s="274"/>
      <c r="BS30" s="274"/>
      <c r="BT30" s="278"/>
      <c r="BU30" s="278"/>
      <c r="BV30" s="274"/>
      <c r="BW30" s="274" t="s">
        <v>1117</v>
      </c>
      <c r="BX30" s="274"/>
      <c r="BY30" s="270"/>
      <c r="BZ30" s="270" t="s">
        <v>1118</v>
      </c>
      <c r="CA30" s="278" t="s">
        <v>89</v>
      </c>
    </row>
    <row r="31" spans="1:79" ht="13" customHeight="1" x14ac:dyDescent="0.15">
      <c r="A31" s="270">
        <v>1482</v>
      </c>
      <c r="B31" s="271">
        <v>42202</v>
      </c>
      <c r="C31" s="272" t="s">
        <v>1108</v>
      </c>
      <c r="D31" s="273" t="s">
        <v>1082</v>
      </c>
      <c r="E31" s="270"/>
      <c r="F31" s="270" t="s">
        <v>1182</v>
      </c>
      <c r="G31" s="280">
        <v>42185</v>
      </c>
      <c r="H31" s="274" t="s">
        <v>1110</v>
      </c>
      <c r="I31" s="274" t="s">
        <v>1111</v>
      </c>
      <c r="J31" s="274"/>
      <c r="K31" s="270" t="s">
        <v>1119</v>
      </c>
      <c r="L31" s="270" t="s">
        <v>1120</v>
      </c>
      <c r="M31" s="275">
        <v>91.927272727272722</v>
      </c>
      <c r="N31" s="275">
        <v>23.299999999999997</v>
      </c>
      <c r="O31" s="270"/>
      <c r="P31" s="270"/>
      <c r="Q31" s="275" t="s">
        <v>1088</v>
      </c>
      <c r="R31" s="270"/>
      <c r="S31" s="273" t="s">
        <v>1088</v>
      </c>
      <c r="T31" s="270"/>
      <c r="U31" s="275" t="s">
        <v>1088</v>
      </c>
      <c r="V31" s="275" t="s">
        <v>1088</v>
      </c>
      <c r="W31" s="275" t="s">
        <v>1088</v>
      </c>
      <c r="X31" s="270"/>
      <c r="Y31" s="270"/>
      <c r="Z31" s="270"/>
      <c r="AA31" s="270"/>
      <c r="AB31" s="270"/>
      <c r="AC31" s="270"/>
      <c r="AD31" s="275" t="s">
        <v>1088</v>
      </c>
      <c r="AE31" s="275">
        <v>13.2</v>
      </c>
      <c r="AF31" s="270"/>
      <c r="AG31" s="270"/>
      <c r="AH31" s="275" t="s">
        <v>1088</v>
      </c>
      <c r="AI31" s="270"/>
      <c r="AJ31" s="270"/>
      <c r="AK31" s="275" t="s">
        <v>1088</v>
      </c>
      <c r="AL31" s="270"/>
      <c r="AM31" s="275" t="s">
        <v>1088</v>
      </c>
      <c r="AN31" s="275" t="s">
        <v>1088</v>
      </c>
      <c r="AO31" s="270" t="s">
        <v>1183</v>
      </c>
      <c r="AP31" s="274" t="s">
        <v>1111</v>
      </c>
      <c r="AQ31" s="274"/>
      <c r="AR31" s="274"/>
      <c r="AS31" s="276"/>
      <c r="AT31" s="274">
        <v>11.6</v>
      </c>
      <c r="AU31" s="274"/>
      <c r="AV31" s="274"/>
      <c r="AW31" s="274"/>
      <c r="AX31" s="274" t="s">
        <v>1116</v>
      </c>
      <c r="AY31" s="270"/>
      <c r="AZ31" s="274">
        <v>0</v>
      </c>
      <c r="BA31" s="274">
        <v>0</v>
      </c>
      <c r="BB31" s="274">
        <v>0</v>
      </c>
      <c r="BC31" s="274">
        <v>0</v>
      </c>
      <c r="BD31" s="274">
        <v>0</v>
      </c>
      <c r="BE31" s="274">
        <v>0</v>
      </c>
      <c r="BF31" s="274">
        <v>0</v>
      </c>
      <c r="BG31" s="274">
        <v>0</v>
      </c>
      <c r="BH31" s="274">
        <v>0</v>
      </c>
      <c r="BI31" s="274">
        <v>0</v>
      </c>
      <c r="BJ31" s="274">
        <v>0</v>
      </c>
      <c r="BK31" s="274">
        <v>0</v>
      </c>
      <c r="BL31" s="274"/>
      <c r="BM31" s="274" t="s">
        <v>1111</v>
      </c>
      <c r="BN31" s="274"/>
      <c r="BO31" s="274" t="s">
        <v>1111</v>
      </c>
      <c r="BP31" s="274"/>
      <c r="BQ31" s="274"/>
      <c r="BR31" s="274"/>
      <c r="BS31" s="274"/>
      <c r="BT31" s="278"/>
      <c r="BU31" s="278"/>
      <c r="BV31" s="274"/>
      <c r="BW31" s="274" t="s">
        <v>1117</v>
      </c>
      <c r="BX31" s="274"/>
      <c r="BY31" s="270"/>
      <c r="BZ31" s="273" t="s">
        <v>1184</v>
      </c>
      <c r="CA31" s="278" t="s">
        <v>184</v>
      </c>
    </row>
    <row r="32" spans="1:79" ht="13" customHeight="1" x14ac:dyDescent="0.15">
      <c r="A32" s="270">
        <v>10261</v>
      </c>
      <c r="B32" s="271">
        <v>42202</v>
      </c>
      <c r="C32" s="272" t="s">
        <v>1037</v>
      </c>
      <c r="D32" s="273" t="s">
        <v>1082</v>
      </c>
      <c r="E32" s="270"/>
      <c r="F32" s="270" t="s">
        <v>1039</v>
      </c>
      <c r="G32" s="280">
        <v>42195</v>
      </c>
      <c r="H32" s="274" t="s">
        <v>1040</v>
      </c>
      <c r="I32" s="274" t="s">
        <v>1041</v>
      </c>
      <c r="J32" s="274"/>
      <c r="K32" s="270" t="s">
        <v>1122</v>
      </c>
      <c r="L32" s="270" t="s">
        <v>1123</v>
      </c>
      <c r="M32" s="275">
        <v>82</v>
      </c>
      <c r="N32" s="275">
        <v>26.990909090909089</v>
      </c>
      <c r="O32" s="270"/>
      <c r="P32" s="270"/>
      <c r="Q32" s="275" t="s">
        <v>1088</v>
      </c>
      <c r="R32" s="270"/>
      <c r="S32" s="273" t="s">
        <v>1088</v>
      </c>
      <c r="T32" s="270"/>
      <c r="U32" s="275" t="s">
        <v>1088</v>
      </c>
      <c r="V32" s="275" t="s">
        <v>1088</v>
      </c>
      <c r="W32" s="275" t="s">
        <v>1088</v>
      </c>
      <c r="X32" s="270"/>
      <c r="Y32" s="270"/>
      <c r="Z32" s="270"/>
      <c r="AA32" s="270"/>
      <c r="AB32" s="270"/>
      <c r="AC32" s="270"/>
      <c r="AD32" s="275" t="s">
        <v>1088</v>
      </c>
      <c r="AE32" s="275">
        <v>11.299999999999999</v>
      </c>
      <c r="AF32" s="270"/>
      <c r="AG32" s="270"/>
      <c r="AH32" s="275" t="s">
        <v>1088</v>
      </c>
      <c r="AI32" s="270"/>
      <c r="AJ32" s="270"/>
      <c r="AK32" s="275" t="s">
        <v>1088</v>
      </c>
      <c r="AL32" s="270"/>
      <c r="AM32" s="275" t="s">
        <v>1088</v>
      </c>
      <c r="AN32" s="275" t="s">
        <v>1088</v>
      </c>
      <c r="AO32" s="270" t="s">
        <v>1044</v>
      </c>
      <c r="AP32" s="274" t="s">
        <v>1041</v>
      </c>
      <c r="AQ32" s="274"/>
      <c r="AR32" s="274"/>
      <c r="AS32" s="276"/>
      <c r="AT32" s="274">
        <v>12.5</v>
      </c>
      <c r="AU32" s="274"/>
      <c r="AV32" s="274"/>
      <c r="AW32" s="274"/>
      <c r="AX32" s="274" t="s">
        <v>1045</v>
      </c>
      <c r="AY32" s="270"/>
      <c r="AZ32" s="274">
        <v>13</v>
      </c>
      <c r="BA32" s="274">
        <v>0</v>
      </c>
      <c r="BB32" s="274">
        <v>0</v>
      </c>
      <c r="BC32" s="274">
        <v>0</v>
      </c>
      <c r="BD32" s="274">
        <v>0</v>
      </c>
      <c r="BE32" s="274">
        <v>0</v>
      </c>
      <c r="BF32" s="274">
        <v>0</v>
      </c>
      <c r="BG32" s="274">
        <v>0</v>
      </c>
      <c r="BH32" s="274">
        <v>0</v>
      </c>
      <c r="BI32" s="274">
        <v>0</v>
      </c>
      <c r="BJ32" s="274">
        <v>0</v>
      </c>
      <c r="BK32" s="274">
        <v>0</v>
      </c>
      <c r="BL32" s="274"/>
      <c r="BM32" s="274" t="s">
        <v>1041</v>
      </c>
      <c r="BN32" s="274">
        <v>12</v>
      </c>
      <c r="BO32" s="274" t="s">
        <v>1041</v>
      </c>
      <c r="BP32" s="274"/>
      <c r="BQ32" s="274"/>
      <c r="BR32" s="274">
        <v>12</v>
      </c>
      <c r="BS32" s="274"/>
      <c r="BT32" s="278"/>
      <c r="BU32" s="278"/>
      <c r="BV32" s="274"/>
      <c r="BW32" s="274" t="s">
        <v>1046</v>
      </c>
      <c r="BX32" s="274"/>
      <c r="BY32" s="270"/>
      <c r="BZ32" s="270" t="s">
        <v>1185</v>
      </c>
      <c r="CA32" s="278" t="s">
        <v>130</v>
      </c>
    </row>
    <row r="33" spans="1:109" ht="13" customHeight="1" x14ac:dyDescent="0.15">
      <c r="A33" s="270">
        <v>5637</v>
      </c>
      <c r="B33" s="271">
        <v>42202</v>
      </c>
      <c r="C33" s="272" t="s">
        <v>1108</v>
      </c>
      <c r="D33" s="273" t="s">
        <v>1082</v>
      </c>
      <c r="E33" s="270"/>
      <c r="F33" s="270" t="s">
        <v>1182</v>
      </c>
      <c r="G33" s="280">
        <v>41901</v>
      </c>
      <c r="H33" s="274" t="s">
        <v>1110</v>
      </c>
      <c r="I33" s="274" t="s">
        <v>1111</v>
      </c>
      <c r="J33" s="274"/>
      <c r="K33" s="270" t="s">
        <v>1125</v>
      </c>
      <c r="L33" s="270" t="s">
        <v>975</v>
      </c>
      <c r="M33" s="275">
        <v>167.21</v>
      </c>
      <c r="N33" s="275">
        <v>25.35</v>
      </c>
      <c r="O33" s="270"/>
      <c r="P33" s="270"/>
      <c r="Q33" s="275" t="s">
        <v>1088</v>
      </c>
      <c r="R33" s="270"/>
      <c r="S33" s="273" t="s">
        <v>1088</v>
      </c>
      <c r="T33" s="270"/>
      <c r="U33" s="275" t="s">
        <v>1088</v>
      </c>
      <c r="V33" s="275" t="s">
        <v>1088</v>
      </c>
      <c r="W33" s="275" t="s">
        <v>1088</v>
      </c>
      <c r="X33" s="270"/>
      <c r="Y33" s="270"/>
      <c r="Z33" s="270"/>
      <c r="AA33" s="270"/>
      <c r="AB33" s="270"/>
      <c r="AC33" s="270"/>
      <c r="AD33" s="275" t="s">
        <v>1088</v>
      </c>
      <c r="AE33" s="275">
        <v>13.13</v>
      </c>
      <c r="AF33" s="270"/>
      <c r="AG33" s="270"/>
      <c r="AH33" s="275" t="s">
        <v>1088</v>
      </c>
      <c r="AI33" s="270"/>
      <c r="AJ33" s="270"/>
      <c r="AK33" s="275" t="s">
        <v>1088</v>
      </c>
      <c r="AL33" s="270"/>
      <c r="AM33" s="275" t="s">
        <v>1088</v>
      </c>
      <c r="AN33" s="275" t="s">
        <v>1088</v>
      </c>
      <c r="AO33" s="270" t="s">
        <v>1183</v>
      </c>
      <c r="AP33" s="274" t="s">
        <v>1111</v>
      </c>
      <c r="AQ33" s="274"/>
      <c r="AR33" s="274"/>
      <c r="AS33" s="276"/>
      <c r="AT33" s="274">
        <v>20</v>
      </c>
      <c r="AU33" s="274"/>
      <c r="AV33" s="274"/>
      <c r="AW33" s="274"/>
      <c r="AX33" s="274" t="s">
        <v>1111</v>
      </c>
      <c r="AY33" s="270"/>
      <c r="AZ33" s="274">
        <v>0</v>
      </c>
      <c r="BA33" s="274">
        <v>0</v>
      </c>
      <c r="BB33" s="274">
        <v>0</v>
      </c>
      <c r="BC33" s="274">
        <v>0</v>
      </c>
      <c r="BD33" s="274">
        <v>0</v>
      </c>
      <c r="BE33" s="274">
        <v>0</v>
      </c>
      <c r="BF33" s="274">
        <v>0</v>
      </c>
      <c r="BG33" s="274">
        <v>0</v>
      </c>
      <c r="BH33" s="274">
        <v>0</v>
      </c>
      <c r="BI33" s="274">
        <v>0</v>
      </c>
      <c r="BJ33" s="274">
        <v>0</v>
      </c>
      <c r="BK33" s="274">
        <v>0</v>
      </c>
      <c r="BL33" s="274"/>
      <c r="BM33" s="274" t="s">
        <v>1111</v>
      </c>
      <c r="BN33" s="274"/>
      <c r="BO33" s="274" t="s">
        <v>1111</v>
      </c>
      <c r="BP33" s="274"/>
      <c r="BQ33" s="274"/>
      <c r="BR33" s="274"/>
      <c r="BS33" s="274"/>
      <c r="BT33" s="278"/>
      <c r="BU33" s="278"/>
      <c r="BV33" s="274"/>
      <c r="BW33" s="274" t="s">
        <v>1117</v>
      </c>
      <c r="BX33" s="274"/>
      <c r="BY33" s="270" t="s">
        <v>976</v>
      </c>
      <c r="BZ33" s="273" t="s">
        <v>23</v>
      </c>
      <c r="CA33" s="277" t="s">
        <v>89</v>
      </c>
    </row>
    <row r="34" spans="1:109" ht="13" customHeight="1" x14ac:dyDescent="0.15">
      <c r="A34" s="270">
        <v>4372</v>
      </c>
      <c r="B34" s="271">
        <v>42202</v>
      </c>
      <c r="C34" s="272" t="s">
        <v>1186</v>
      </c>
      <c r="D34" s="273" t="s">
        <v>1082</v>
      </c>
      <c r="E34" s="270"/>
      <c r="F34" s="270" t="s">
        <v>58</v>
      </c>
      <c r="G34" s="280">
        <v>42200</v>
      </c>
      <c r="H34" s="274" t="s">
        <v>90</v>
      </c>
      <c r="I34" s="274" t="s">
        <v>6</v>
      </c>
      <c r="J34" s="274"/>
      <c r="K34" s="270" t="s">
        <v>74</v>
      </c>
      <c r="L34" s="270" t="s">
        <v>1126</v>
      </c>
      <c r="M34" s="275">
        <v>80.239999999999995</v>
      </c>
      <c r="N34" s="275">
        <v>22.890909090909087</v>
      </c>
      <c r="O34" s="270" t="s">
        <v>95</v>
      </c>
      <c r="P34" s="270">
        <v>600</v>
      </c>
      <c r="Q34" s="275">
        <v>22.427272727272726</v>
      </c>
      <c r="R34" s="288">
        <v>2000</v>
      </c>
      <c r="S34" s="273">
        <v>22.2</v>
      </c>
      <c r="T34" s="270"/>
      <c r="U34" s="275" t="s">
        <v>1088</v>
      </c>
      <c r="V34" s="275" t="s">
        <v>1088</v>
      </c>
      <c r="W34" s="275" t="s">
        <v>1088</v>
      </c>
      <c r="X34" s="270"/>
      <c r="Y34" s="270"/>
      <c r="Z34" s="270"/>
      <c r="AA34" s="270"/>
      <c r="AB34" s="270"/>
      <c r="AC34" s="270"/>
      <c r="AD34" s="275" t="s">
        <v>1088</v>
      </c>
      <c r="AE34" s="275">
        <v>10.418181818181818</v>
      </c>
      <c r="AF34" s="270"/>
      <c r="AG34" s="270"/>
      <c r="AH34" s="275" t="s">
        <v>1088</v>
      </c>
      <c r="AI34" s="270"/>
      <c r="AJ34" s="270"/>
      <c r="AK34" s="275" t="s">
        <v>1088</v>
      </c>
      <c r="AL34" s="270"/>
      <c r="AM34" s="275" t="s">
        <v>1088</v>
      </c>
      <c r="AN34" s="275" t="s">
        <v>1088</v>
      </c>
      <c r="AO34" s="270" t="s">
        <v>100</v>
      </c>
      <c r="AP34" s="274" t="s">
        <v>6</v>
      </c>
      <c r="AQ34" s="274"/>
      <c r="AR34" s="274"/>
      <c r="AS34" s="276"/>
      <c r="AT34" s="274">
        <v>7</v>
      </c>
      <c r="AU34" s="274"/>
      <c r="AV34" s="274"/>
      <c r="AW34" s="274"/>
      <c r="AX34" s="274" t="s">
        <v>6</v>
      </c>
      <c r="AY34" s="270"/>
      <c r="AZ34" s="274">
        <v>0</v>
      </c>
      <c r="BA34" s="274">
        <v>0</v>
      </c>
      <c r="BB34" s="274">
        <v>0</v>
      </c>
      <c r="BC34" s="274">
        <v>0</v>
      </c>
      <c r="BD34" s="274">
        <v>0</v>
      </c>
      <c r="BE34" s="274">
        <v>0</v>
      </c>
      <c r="BF34" s="274">
        <v>0</v>
      </c>
      <c r="BG34" s="274">
        <v>0</v>
      </c>
      <c r="BH34" s="274">
        <v>0</v>
      </c>
      <c r="BI34" s="274">
        <v>0</v>
      </c>
      <c r="BJ34" s="274">
        <v>0</v>
      </c>
      <c r="BK34" s="274">
        <v>0</v>
      </c>
      <c r="BL34" s="274"/>
      <c r="BM34" s="274" t="s">
        <v>6</v>
      </c>
      <c r="BN34" s="274"/>
      <c r="BO34" s="274" t="s">
        <v>6</v>
      </c>
      <c r="BP34" s="274"/>
      <c r="BQ34" s="274"/>
      <c r="BR34" s="274"/>
      <c r="BS34" s="274"/>
      <c r="BT34" s="277" t="s">
        <v>1127</v>
      </c>
      <c r="BU34" s="278" t="s">
        <v>991</v>
      </c>
      <c r="BV34" s="274">
        <v>50</v>
      </c>
      <c r="BW34" s="274" t="s">
        <v>113</v>
      </c>
      <c r="BX34" s="274"/>
      <c r="BY34" s="278"/>
      <c r="BZ34" s="273" t="s">
        <v>23</v>
      </c>
      <c r="CA34" s="277" t="s">
        <v>184</v>
      </c>
    </row>
    <row r="35" spans="1:109" ht="13" customHeight="1" x14ac:dyDescent="0.15">
      <c r="A35" s="270">
        <v>10522</v>
      </c>
      <c r="B35" s="271">
        <v>42202</v>
      </c>
      <c r="C35" s="272" t="s">
        <v>1037</v>
      </c>
      <c r="D35" s="273" t="s">
        <v>1082</v>
      </c>
      <c r="E35" s="270"/>
      <c r="F35" s="270" t="s">
        <v>1039</v>
      </c>
      <c r="G35" s="279">
        <v>42201</v>
      </c>
      <c r="H35" s="274" t="s">
        <v>1040</v>
      </c>
      <c r="I35" s="274" t="s">
        <v>1041</v>
      </c>
      <c r="J35" s="274"/>
      <c r="K35" s="270" t="s">
        <v>1055</v>
      </c>
      <c r="L35" s="270" t="s">
        <v>1128</v>
      </c>
      <c r="M35" s="275">
        <v>78.527272727272717</v>
      </c>
      <c r="N35" s="275">
        <v>26.836363636363632</v>
      </c>
      <c r="O35" s="270"/>
      <c r="P35" s="270"/>
      <c r="Q35" s="275" t="s">
        <v>1088</v>
      </c>
      <c r="R35" s="270"/>
      <c r="S35" s="273" t="s">
        <v>1088</v>
      </c>
      <c r="T35" s="270"/>
      <c r="U35" s="275" t="s">
        <v>1088</v>
      </c>
      <c r="V35" s="275" t="s">
        <v>1088</v>
      </c>
      <c r="W35" s="275" t="s">
        <v>1088</v>
      </c>
      <c r="X35" s="270"/>
      <c r="Y35" s="270"/>
      <c r="Z35" s="270"/>
      <c r="AA35" s="270"/>
      <c r="AB35" s="270"/>
      <c r="AC35" s="270"/>
      <c r="AD35" s="275" t="s">
        <v>1088</v>
      </c>
      <c r="AE35" s="275">
        <v>14.836363636363636</v>
      </c>
      <c r="AF35" s="270"/>
      <c r="AG35" s="270"/>
      <c r="AH35" s="275" t="s">
        <v>1088</v>
      </c>
      <c r="AI35" s="270"/>
      <c r="AJ35" s="270"/>
      <c r="AK35" s="275" t="s">
        <v>1088</v>
      </c>
      <c r="AL35" s="270"/>
      <c r="AM35" s="275" t="s">
        <v>1088</v>
      </c>
      <c r="AN35" s="275" t="s">
        <v>1088</v>
      </c>
      <c r="AO35" s="270" t="s">
        <v>1044</v>
      </c>
      <c r="AP35" s="274" t="s">
        <v>1041</v>
      </c>
      <c r="AQ35" s="274"/>
      <c r="AR35" s="274"/>
      <c r="AS35" s="276"/>
      <c r="AT35" s="274">
        <v>8</v>
      </c>
      <c r="AU35" s="274"/>
      <c r="AV35" s="274"/>
      <c r="AW35" s="274"/>
      <c r="AX35" s="274" t="s">
        <v>1045</v>
      </c>
      <c r="AY35" s="270"/>
      <c r="AZ35" s="274">
        <v>10</v>
      </c>
      <c r="BA35" s="274">
        <v>0</v>
      </c>
      <c r="BB35" s="274">
        <v>0</v>
      </c>
      <c r="BC35" s="274">
        <v>0</v>
      </c>
      <c r="BD35" s="274">
        <v>0</v>
      </c>
      <c r="BE35" s="274">
        <v>0</v>
      </c>
      <c r="BF35" s="274">
        <v>0</v>
      </c>
      <c r="BG35" s="274">
        <v>0</v>
      </c>
      <c r="BH35" s="274">
        <v>0</v>
      </c>
      <c r="BI35" s="274">
        <v>0</v>
      </c>
      <c r="BJ35" s="274">
        <v>0</v>
      </c>
      <c r="BK35" s="274">
        <v>0</v>
      </c>
      <c r="BL35" s="274"/>
      <c r="BM35" s="274" t="s">
        <v>1041</v>
      </c>
      <c r="BN35" s="274">
        <v>12</v>
      </c>
      <c r="BO35" s="274" t="s">
        <v>1041</v>
      </c>
      <c r="BP35" s="274"/>
      <c r="BQ35" s="274"/>
      <c r="BR35" s="274"/>
      <c r="BS35" s="274"/>
      <c r="BT35" s="278"/>
      <c r="BU35" s="278"/>
      <c r="BV35" s="274"/>
      <c r="BW35" s="274" t="s">
        <v>1046</v>
      </c>
      <c r="BX35" s="274"/>
      <c r="BY35" s="273"/>
      <c r="BZ35" s="273" t="s">
        <v>23</v>
      </c>
      <c r="CA35" s="273" t="s">
        <v>130</v>
      </c>
    </row>
    <row r="36" spans="1:109" ht="13" customHeight="1" x14ac:dyDescent="0.15">
      <c r="A36" s="270">
        <v>10331</v>
      </c>
      <c r="B36" s="271">
        <v>42202</v>
      </c>
      <c r="C36" s="272" t="s">
        <v>1108</v>
      </c>
      <c r="D36" s="273" t="s">
        <v>1082</v>
      </c>
      <c r="E36" s="270"/>
      <c r="F36" s="270" t="s">
        <v>1182</v>
      </c>
      <c r="G36" s="280">
        <v>42187</v>
      </c>
      <c r="H36" s="274" t="s">
        <v>1110</v>
      </c>
      <c r="I36" s="274" t="s">
        <v>1111</v>
      </c>
      <c r="J36" s="274"/>
      <c r="K36" s="270" t="s">
        <v>1129</v>
      </c>
      <c r="L36" s="270" t="s">
        <v>1130</v>
      </c>
      <c r="M36" s="275">
        <v>82</v>
      </c>
      <c r="N36" s="275">
        <v>26.499999999999996</v>
      </c>
      <c r="O36" s="270"/>
      <c r="P36" s="270"/>
      <c r="Q36" s="275" t="s">
        <v>1088</v>
      </c>
      <c r="R36" s="270"/>
      <c r="S36" s="273" t="s">
        <v>1088</v>
      </c>
      <c r="T36" s="270"/>
      <c r="U36" s="275" t="s">
        <v>1088</v>
      </c>
      <c r="V36" s="275" t="s">
        <v>1088</v>
      </c>
      <c r="W36" s="275" t="s">
        <v>1088</v>
      </c>
      <c r="X36" s="270"/>
      <c r="Y36" s="270"/>
      <c r="Z36" s="270"/>
      <c r="AA36" s="270"/>
      <c r="AB36" s="270"/>
      <c r="AC36" s="270"/>
      <c r="AD36" s="275" t="s">
        <v>1088</v>
      </c>
      <c r="AE36" s="275">
        <v>13.972727272727271</v>
      </c>
      <c r="AF36" s="270"/>
      <c r="AG36" s="270"/>
      <c r="AH36" s="275" t="s">
        <v>1088</v>
      </c>
      <c r="AI36" s="270"/>
      <c r="AJ36" s="270"/>
      <c r="AK36" s="275" t="s">
        <v>1088</v>
      </c>
      <c r="AL36" s="270"/>
      <c r="AM36" s="275" t="s">
        <v>1088</v>
      </c>
      <c r="AN36" s="275" t="s">
        <v>1088</v>
      </c>
      <c r="AO36" s="270" t="s">
        <v>1183</v>
      </c>
      <c r="AP36" s="274" t="s">
        <v>1111</v>
      </c>
      <c r="AQ36" s="274"/>
      <c r="AR36" s="274"/>
      <c r="AS36" s="276"/>
      <c r="AT36" s="274">
        <v>10.199999999999999</v>
      </c>
      <c r="AU36" s="274"/>
      <c r="AV36" s="274"/>
      <c r="AW36" s="274"/>
      <c r="AX36" s="274" t="s">
        <v>1116</v>
      </c>
      <c r="AY36" s="270"/>
      <c r="AZ36" s="274">
        <v>12</v>
      </c>
      <c r="BA36" s="274">
        <v>0</v>
      </c>
      <c r="BB36" s="274">
        <v>0</v>
      </c>
      <c r="BC36" s="274">
        <v>0</v>
      </c>
      <c r="BD36" s="274">
        <v>0</v>
      </c>
      <c r="BE36" s="274">
        <v>0</v>
      </c>
      <c r="BF36" s="274">
        <v>0</v>
      </c>
      <c r="BG36" s="274">
        <v>0</v>
      </c>
      <c r="BH36" s="274">
        <v>0</v>
      </c>
      <c r="BI36" s="274">
        <v>0</v>
      </c>
      <c r="BJ36" s="274">
        <v>0</v>
      </c>
      <c r="BK36" s="274">
        <v>0</v>
      </c>
      <c r="BL36" s="274"/>
      <c r="BM36" s="274" t="s">
        <v>1111</v>
      </c>
      <c r="BN36" s="274">
        <v>24</v>
      </c>
      <c r="BO36" s="274" t="s">
        <v>1111</v>
      </c>
      <c r="BP36" s="274"/>
      <c r="BQ36" s="274"/>
      <c r="BR36" s="274"/>
      <c r="BS36" s="274"/>
      <c r="BT36" s="278"/>
      <c r="BU36" s="278"/>
      <c r="BV36" s="274"/>
      <c r="BW36" s="274" t="s">
        <v>1117</v>
      </c>
      <c r="BX36" s="274"/>
      <c r="BY36" s="270"/>
      <c r="BZ36" s="273" t="s">
        <v>1187</v>
      </c>
      <c r="CA36" s="270" t="s">
        <v>130</v>
      </c>
    </row>
    <row r="37" spans="1:109" ht="13" customHeight="1" x14ac:dyDescent="0.15">
      <c r="A37" s="270">
        <v>10666</v>
      </c>
      <c r="B37" s="271">
        <v>42202</v>
      </c>
      <c r="C37" s="272" t="s">
        <v>1132</v>
      </c>
      <c r="D37" s="273" t="s">
        <v>1082</v>
      </c>
      <c r="E37" s="270"/>
      <c r="F37" s="270" t="s">
        <v>1188</v>
      </c>
      <c r="G37" s="280">
        <v>42185</v>
      </c>
      <c r="H37" s="274" t="s">
        <v>1134</v>
      </c>
      <c r="I37" s="274" t="s">
        <v>1135</v>
      </c>
      <c r="J37" s="274"/>
      <c r="K37" s="270" t="s">
        <v>1136</v>
      </c>
      <c r="L37" s="273" t="s">
        <v>1137</v>
      </c>
      <c r="M37" s="275">
        <v>108.12727272727271</v>
      </c>
      <c r="N37" s="275">
        <v>24.863636363636363</v>
      </c>
      <c r="O37" s="270"/>
      <c r="P37" s="270"/>
      <c r="Q37" s="275" t="s">
        <v>1088</v>
      </c>
      <c r="R37" s="270"/>
      <c r="S37" s="273" t="s">
        <v>1088</v>
      </c>
      <c r="T37" s="270"/>
      <c r="U37" s="275" t="s">
        <v>1088</v>
      </c>
      <c r="V37" s="275" t="s">
        <v>1088</v>
      </c>
      <c r="W37" s="275" t="s">
        <v>1088</v>
      </c>
      <c r="X37" s="270"/>
      <c r="Y37" s="270"/>
      <c r="Z37" s="270"/>
      <c r="AA37" s="270"/>
      <c r="AB37" s="270"/>
      <c r="AC37" s="270"/>
      <c r="AD37" s="275" t="s">
        <v>1088</v>
      </c>
      <c r="AE37" s="275">
        <v>12.4</v>
      </c>
      <c r="AF37" s="270"/>
      <c r="AG37" s="270"/>
      <c r="AH37" s="275" t="s">
        <v>1088</v>
      </c>
      <c r="AI37" s="270"/>
      <c r="AJ37" s="270"/>
      <c r="AK37" s="275" t="s">
        <v>1088</v>
      </c>
      <c r="AL37" s="270"/>
      <c r="AM37" s="275" t="s">
        <v>1088</v>
      </c>
      <c r="AN37" s="275" t="s">
        <v>1088</v>
      </c>
      <c r="AO37" s="270" t="s">
        <v>1189</v>
      </c>
      <c r="AP37" s="274" t="s">
        <v>1135</v>
      </c>
      <c r="AQ37" s="274"/>
      <c r="AR37" s="274"/>
      <c r="AS37" s="276"/>
      <c r="AT37" s="274">
        <v>10.199999999999999</v>
      </c>
      <c r="AU37" s="274"/>
      <c r="AV37" s="274"/>
      <c r="AW37" s="274"/>
      <c r="AX37" s="274" t="s">
        <v>1139</v>
      </c>
      <c r="AY37" s="270"/>
      <c r="AZ37" s="274">
        <v>0</v>
      </c>
      <c r="BA37" s="274">
        <v>0</v>
      </c>
      <c r="BB37" s="274">
        <v>15</v>
      </c>
      <c r="BC37" s="274">
        <v>0</v>
      </c>
      <c r="BD37" s="274">
        <v>0</v>
      </c>
      <c r="BE37" s="274">
        <v>0</v>
      </c>
      <c r="BF37" s="274">
        <v>0</v>
      </c>
      <c r="BG37" s="274">
        <v>0</v>
      </c>
      <c r="BH37" s="274">
        <v>0</v>
      </c>
      <c r="BI37" s="274">
        <v>0</v>
      </c>
      <c r="BJ37" s="274">
        <v>0</v>
      </c>
      <c r="BK37" s="274">
        <v>0</v>
      </c>
      <c r="BL37" s="274"/>
      <c r="BM37" s="274" t="s">
        <v>1135</v>
      </c>
      <c r="BN37" s="274"/>
      <c r="BO37" s="274" t="s">
        <v>1135</v>
      </c>
      <c r="BP37" s="274"/>
      <c r="BQ37" s="274"/>
      <c r="BR37" s="274"/>
      <c r="BS37" s="274"/>
      <c r="BT37" s="278"/>
      <c r="BU37" s="278"/>
      <c r="BV37" s="274"/>
      <c r="BW37" s="274" t="s">
        <v>1140</v>
      </c>
      <c r="BX37" s="274"/>
      <c r="BY37" s="270" t="s">
        <v>1141</v>
      </c>
      <c r="BZ37" s="282" t="s">
        <v>1142</v>
      </c>
      <c r="CA37" s="270" t="s">
        <v>130</v>
      </c>
    </row>
    <row r="38" spans="1:109" ht="13" customHeight="1" x14ac:dyDescent="0.15">
      <c r="A38" s="270">
        <v>1388</v>
      </c>
      <c r="B38" s="271">
        <v>42202</v>
      </c>
      <c r="C38" s="272" t="s">
        <v>1108</v>
      </c>
      <c r="D38" s="273" t="s">
        <v>1082</v>
      </c>
      <c r="E38" s="270"/>
      <c r="F38" s="270" t="s">
        <v>1182</v>
      </c>
      <c r="G38" s="279">
        <v>42185</v>
      </c>
      <c r="H38" s="274" t="s">
        <v>1110</v>
      </c>
      <c r="I38" s="274" t="s">
        <v>1111</v>
      </c>
      <c r="J38" s="274"/>
      <c r="K38" s="270" t="s">
        <v>1143</v>
      </c>
      <c r="L38" s="270" t="s">
        <v>1144</v>
      </c>
      <c r="M38" s="275">
        <v>89</v>
      </c>
      <c r="N38" s="275">
        <v>25.86363636363636</v>
      </c>
      <c r="O38" s="273" t="s">
        <v>992</v>
      </c>
      <c r="P38" s="270">
        <v>1300</v>
      </c>
      <c r="Q38" s="275">
        <v>23</v>
      </c>
      <c r="R38" s="270"/>
      <c r="S38" s="273" t="s">
        <v>1088</v>
      </c>
      <c r="T38" s="270"/>
      <c r="U38" s="275" t="s">
        <v>1088</v>
      </c>
      <c r="V38" s="275" t="s">
        <v>1088</v>
      </c>
      <c r="W38" s="275" t="s">
        <v>1088</v>
      </c>
      <c r="X38" s="270"/>
      <c r="Y38" s="270"/>
      <c r="Z38" s="270"/>
      <c r="AA38" s="270"/>
      <c r="AB38" s="270"/>
      <c r="AC38" s="270"/>
      <c r="AD38" s="275" t="s">
        <v>1088</v>
      </c>
      <c r="AE38" s="275">
        <v>15.272727272727272</v>
      </c>
      <c r="AF38" s="270"/>
      <c r="AG38" s="270"/>
      <c r="AH38" s="275" t="s">
        <v>1088</v>
      </c>
      <c r="AI38" s="270"/>
      <c r="AJ38" s="270"/>
      <c r="AK38" s="275" t="s">
        <v>1088</v>
      </c>
      <c r="AL38" s="270"/>
      <c r="AM38" s="275" t="s">
        <v>1088</v>
      </c>
      <c r="AN38" s="275" t="s">
        <v>1088</v>
      </c>
      <c r="AO38" s="270" t="s">
        <v>1183</v>
      </c>
      <c r="AP38" s="274" t="s">
        <v>1111</v>
      </c>
      <c r="AQ38" s="274"/>
      <c r="AR38" s="274"/>
      <c r="AS38" s="276"/>
      <c r="AT38" s="274">
        <v>11.1</v>
      </c>
      <c r="AU38" s="274"/>
      <c r="AV38" s="274"/>
      <c r="AW38" s="274"/>
      <c r="AX38" s="274" t="s">
        <v>1116</v>
      </c>
      <c r="AY38" s="270"/>
      <c r="AZ38" s="274">
        <v>0</v>
      </c>
      <c r="BA38" s="274">
        <v>0</v>
      </c>
      <c r="BB38" s="274">
        <v>10</v>
      </c>
      <c r="BC38" s="274">
        <v>0</v>
      </c>
      <c r="BD38" s="274">
        <v>0</v>
      </c>
      <c r="BE38" s="274">
        <v>0</v>
      </c>
      <c r="BF38" s="274">
        <v>0</v>
      </c>
      <c r="BG38" s="274">
        <v>0</v>
      </c>
      <c r="BH38" s="274">
        <v>0</v>
      </c>
      <c r="BI38" s="274">
        <v>0</v>
      </c>
      <c r="BJ38" s="274">
        <v>0</v>
      </c>
      <c r="BK38" s="274">
        <v>0</v>
      </c>
      <c r="BL38" s="274"/>
      <c r="BM38" s="274" t="s">
        <v>1111</v>
      </c>
      <c r="BN38" s="274"/>
      <c r="BO38" s="274" t="s">
        <v>1111</v>
      </c>
      <c r="BP38" s="274"/>
      <c r="BQ38" s="274"/>
      <c r="BR38" s="274"/>
      <c r="BS38" s="274"/>
      <c r="BT38" s="278"/>
      <c r="BU38" s="278"/>
      <c r="BV38" s="274"/>
      <c r="BW38" s="274" t="s">
        <v>1117</v>
      </c>
      <c r="BX38" s="274"/>
      <c r="BY38" s="270"/>
      <c r="BZ38" s="282" t="s">
        <v>1190</v>
      </c>
      <c r="CA38" s="273" t="s">
        <v>184</v>
      </c>
      <c r="CB38" s="161"/>
      <c r="CC38" s="161"/>
      <c r="CD38" s="161"/>
      <c r="CE38" s="161"/>
      <c r="CF38" s="161"/>
      <c r="CG38" s="161"/>
      <c r="CH38" s="161"/>
      <c r="CI38" s="161"/>
      <c r="CJ38" s="161"/>
      <c r="CK38" s="161"/>
      <c r="CL38" s="161"/>
      <c r="CM38" s="161"/>
      <c r="CN38" s="161"/>
      <c r="CO38" s="161"/>
      <c r="CP38" s="161"/>
      <c r="CQ38" s="161"/>
      <c r="CR38" s="161"/>
      <c r="CS38" s="161"/>
      <c r="CT38" s="161"/>
      <c r="CU38" s="161"/>
      <c r="CV38" s="161"/>
      <c r="CW38" s="161"/>
      <c r="CX38" s="161"/>
      <c r="CY38" s="161"/>
      <c r="CZ38" s="161"/>
      <c r="DA38" s="161"/>
      <c r="DB38" s="161"/>
      <c r="DC38" s="161"/>
      <c r="DD38" s="161"/>
      <c r="DE38" s="161"/>
    </row>
    <row r="39" spans="1:109" ht="13" customHeight="1" x14ac:dyDescent="0.15">
      <c r="A39" s="270">
        <v>3594</v>
      </c>
      <c r="B39" s="271">
        <v>42202</v>
      </c>
      <c r="C39" s="272" t="s">
        <v>1081</v>
      </c>
      <c r="D39" s="273" t="s">
        <v>1082</v>
      </c>
      <c r="E39" s="270"/>
      <c r="F39" s="270" t="s">
        <v>1176</v>
      </c>
      <c r="G39" s="280">
        <v>42185</v>
      </c>
      <c r="H39" s="274" t="s">
        <v>1084</v>
      </c>
      <c r="I39" s="274" t="s">
        <v>1085</v>
      </c>
      <c r="J39" s="274"/>
      <c r="K39" s="270" t="s">
        <v>1146</v>
      </c>
      <c r="L39" s="270" t="s">
        <v>1147</v>
      </c>
      <c r="M39" s="275">
        <v>85.763636363636365</v>
      </c>
      <c r="N39" s="275">
        <v>24.099999999999998</v>
      </c>
      <c r="O39" s="270"/>
      <c r="P39" s="270"/>
      <c r="Q39" s="275" t="s">
        <v>1088</v>
      </c>
      <c r="R39" s="270"/>
      <c r="S39" s="273" t="s">
        <v>1088</v>
      </c>
      <c r="T39" s="270"/>
      <c r="U39" s="275" t="s">
        <v>1088</v>
      </c>
      <c r="V39" s="275" t="s">
        <v>1088</v>
      </c>
      <c r="W39" s="275" t="s">
        <v>1088</v>
      </c>
      <c r="X39" s="270"/>
      <c r="Y39" s="270"/>
      <c r="Z39" s="270"/>
      <c r="AA39" s="270"/>
      <c r="AB39" s="270"/>
      <c r="AC39" s="270"/>
      <c r="AD39" s="275" t="s">
        <v>1088</v>
      </c>
      <c r="AE39" s="275">
        <v>14.472727272727271</v>
      </c>
      <c r="AF39" s="270"/>
      <c r="AG39" s="270"/>
      <c r="AH39" s="275" t="s">
        <v>1088</v>
      </c>
      <c r="AI39" s="270"/>
      <c r="AJ39" s="270"/>
      <c r="AK39" s="275" t="s">
        <v>1088</v>
      </c>
      <c r="AL39" s="270"/>
      <c r="AM39" s="275" t="s">
        <v>1088</v>
      </c>
      <c r="AN39" s="275" t="s">
        <v>1088</v>
      </c>
      <c r="AO39" s="270" t="s">
        <v>1177</v>
      </c>
      <c r="AP39" s="274" t="s">
        <v>1085</v>
      </c>
      <c r="AQ39" s="274"/>
      <c r="AR39" s="274"/>
      <c r="AS39" s="276"/>
      <c r="AT39" s="274">
        <v>8</v>
      </c>
      <c r="AU39" s="274"/>
      <c r="AV39" s="274"/>
      <c r="AW39" s="274"/>
      <c r="AX39" s="274" t="s">
        <v>1085</v>
      </c>
      <c r="AY39" s="270"/>
      <c r="AZ39" s="274">
        <v>0</v>
      </c>
      <c r="BA39" s="274">
        <v>0</v>
      </c>
      <c r="BB39" s="274">
        <v>0</v>
      </c>
      <c r="BC39" s="274">
        <v>0</v>
      </c>
      <c r="BD39" s="274">
        <v>0</v>
      </c>
      <c r="BE39" s="274">
        <v>0</v>
      </c>
      <c r="BF39" s="274">
        <v>0</v>
      </c>
      <c r="BG39" s="274">
        <v>0</v>
      </c>
      <c r="BH39" s="274">
        <v>0</v>
      </c>
      <c r="BI39" s="274">
        <v>0</v>
      </c>
      <c r="BJ39" s="274">
        <v>0</v>
      </c>
      <c r="BK39" s="274">
        <v>0</v>
      </c>
      <c r="BL39" s="274"/>
      <c r="BM39" s="274" t="s">
        <v>1085</v>
      </c>
      <c r="BN39" s="274"/>
      <c r="BO39" s="274" t="s">
        <v>1085</v>
      </c>
      <c r="BP39" s="274"/>
      <c r="BQ39" s="274"/>
      <c r="BR39" s="274"/>
      <c r="BS39" s="274"/>
      <c r="BT39" s="270" t="s">
        <v>1148</v>
      </c>
      <c r="BU39" s="270" t="s">
        <v>1149</v>
      </c>
      <c r="BV39" s="274">
        <v>30</v>
      </c>
      <c r="BW39" s="274" t="s">
        <v>1092</v>
      </c>
      <c r="BX39" s="274"/>
      <c r="BY39" s="270"/>
      <c r="BZ39" s="270" t="s">
        <v>1150</v>
      </c>
      <c r="CA39" s="273" t="s">
        <v>184</v>
      </c>
    </row>
    <row r="40" spans="1:109" ht="13" customHeight="1" x14ac:dyDescent="0.15">
      <c r="A40" s="270">
        <v>10369</v>
      </c>
      <c r="B40" s="271">
        <v>42202</v>
      </c>
      <c r="C40" s="272" t="s">
        <v>1037</v>
      </c>
      <c r="D40" s="273" t="s">
        <v>1082</v>
      </c>
      <c r="E40" s="270"/>
      <c r="F40" s="270" t="s">
        <v>1039</v>
      </c>
      <c r="G40" s="280">
        <v>42171</v>
      </c>
      <c r="H40" s="274" t="s">
        <v>126</v>
      </c>
      <c r="I40" s="274" t="s">
        <v>971</v>
      </c>
      <c r="J40" s="274"/>
      <c r="K40" s="270" t="s">
        <v>1151</v>
      </c>
      <c r="L40" s="270" t="s">
        <v>1152</v>
      </c>
      <c r="M40" s="275">
        <v>104</v>
      </c>
      <c r="N40" s="275">
        <v>24.763636363636362</v>
      </c>
      <c r="O40" s="270" t="s">
        <v>992</v>
      </c>
      <c r="P40" s="270">
        <v>1350</v>
      </c>
      <c r="Q40" s="275">
        <v>27.972727272727269</v>
      </c>
      <c r="R40" s="270"/>
      <c r="S40" s="273" t="s">
        <v>1088</v>
      </c>
      <c r="T40" s="270"/>
      <c r="U40" s="275" t="s">
        <v>1088</v>
      </c>
      <c r="V40" s="275" t="s">
        <v>1088</v>
      </c>
      <c r="W40" s="275" t="s">
        <v>1088</v>
      </c>
      <c r="X40" s="270"/>
      <c r="Y40" s="270"/>
      <c r="Z40" s="270"/>
      <c r="AA40" s="270"/>
      <c r="AB40" s="270"/>
      <c r="AC40" s="270"/>
      <c r="AD40" s="275" t="s">
        <v>1088</v>
      </c>
      <c r="AE40" s="275">
        <v>13.481818181818181</v>
      </c>
      <c r="AF40" s="270"/>
      <c r="AG40" s="270"/>
      <c r="AH40" s="275" t="s">
        <v>1088</v>
      </c>
      <c r="AI40" s="270"/>
      <c r="AJ40" s="270"/>
      <c r="AK40" s="275" t="s">
        <v>1088</v>
      </c>
      <c r="AL40" s="270"/>
      <c r="AM40" s="275" t="s">
        <v>1088</v>
      </c>
      <c r="AN40" s="275" t="s">
        <v>1088</v>
      </c>
      <c r="AO40" s="270" t="s">
        <v>1044</v>
      </c>
      <c r="AP40" s="274" t="s">
        <v>1041</v>
      </c>
      <c r="AQ40" s="274"/>
      <c r="AR40" s="274"/>
      <c r="AS40" s="276"/>
      <c r="AT40" s="274">
        <v>6</v>
      </c>
      <c r="AU40" s="274"/>
      <c r="AV40" s="274"/>
      <c r="AW40" s="274"/>
      <c r="AX40" s="274" t="s">
        <v>1041</v>
      </c>
      <c r="AY40" s="270"/>
      <c r="AZ40" s="274">
        <v>0</v>
      </c>
      <c r="BA40" s="274">
        <v>0</v>
      </c>
      <c r="BB40" s="274">
        <v>7</v>
      </c>
      <c r="BC40" s="274">
        <v>0</v>
      </c>
      <c r="BD40" s="274">
        <v>0</v>
      </c>
      <c r="BE40" s="274">
        <v>0</v>
      </c>
      <c r="BF40" s="274">
        <v>0</v>
      </c>
      <c r="BG40" s="274">
        <v>0</v>
      </c>
      <c r="BH40" s="274">
        <v>0</v>
      </c>
      <c r="BI40" s="274">
        <v>0</v>
      </c>
      <c r="BJ40" s="274">
        <v>0</v>
      </c>
      <c r="BK40" s="274">
        <v>0</v>
      </c>
      <c r="BL40" s="274"/>
      <c r="BM40" s="274" t="s">
        <v>1041</v>
      </c>
      <c r="BN40" s="274"/>
      <c r="BO40" s="274" t="s">
        <v>1041</v>
      </c>
      <c r="BP40" s="274"/>
      <c r="BQ40" s="274"/>
      <c r="BR40" s="274"/>
      <c r="BS40" s="274"/>
      <c r="BT40" s="270"/>
      <c r="BU40" s="270"/>
      <c r="BV40" s="274"/>
      <c r="BW40" s="274" t="s">
        <v>1046</v>
      </c>
      <c r="BX40" s="274"/>
      <c r="BY40" s="273" t="s">
        <v>993</v>
      </c>
      <c r="BZ40" s="273" t="s">
        <v>1191</v>
      </c>
      <c r="CA40" s="277" t="s">
        <v>130</v>
      </c>
    </row>
    <row r="41" spans="1:109" ht="13" customHeight="1" x14ac:dyDescent="0.15">
      <c r="A41" s="270">
        <v>9675</v>
      </c>
      <c r="B41" s="271">
        <v>42202</v>
      </c>
      <c r="C41" s="272" t="s">
        <v>1037</v>
      </c>
      <c r="D41" s="273" t="s">
        <v>1082</v>
      </c>
      <c r="E41" s="270"/>
      <c r="F41" s="270" t="s">
        <v>1039</v>
      </c>
      <c r="G41" s="280">
        <v>42188</v>
      </c>
      <c r="H41" s="274" t="s">
        <v>1041</v>
      </c>
      <c r="I41" s="274" t="s">
        <v>1154</v>
      </c>
      <c r="J41" s="274"/>
      <c r="K41" s="270" t="s">
        <v>994</v>
      </c>
      <c r="L41" s="273" t="s">
        <v>1155</v>
      </c>
      <c r="M41" s="275">
        <v>68.61818181818181</v>
      </c>
      <c r="N41" s="275">
        <v>27.954545454545453</v>
      </c>
      <c r="O41" s="270"/>
      <c r="P41" s="270"/>
      <c r="Q41" s="275" t="s">
        <v>1088</v>
      </c>
      <c r="R41" s="270"/>
      <c r="S41" s="273" t="s">
        <v>1088</v>
      </c>
      <c r="T41" s="270"/>
      <c r="U41" s="275" t="s">
        <v>1088</v>
      </c>
      <c r="V41" s="275" t="s">
        <v>1088</v>
      </c>
      <c r="W41" s="275" t="s">
        <v>1088</v>
      </c>
      <c r="X41" s="270"/>
      <c r="Y41" s="270"/>
      <c r="Z41" s="270"/>
      <c r="AA41" s="270"/>
      <c r="AB41" s="270"/>
      <c r="AC41" s="270"/>
      <c r="AD41" s="275" t="s">
        <v>1088</v>
      </c>
      <c r="AE41" s="275">
        <v>18.25454545454545</v>
      </c>
      <c r="AF41" s="270"/>
      <c r="AG41" s="270"/>
      <c r="AH41" s="275" t="s">
        <v>1088</v>
      </c>
      <c r="AI41" s="270"/>
      <c r="AJ41" s="270"/>
      <c r="AK41" s="275" t="s">
        <v>1088</v>
      </c>
      <c r="AL41" s="270"/>
      <c r="AM41" s="275" t="s">
        <v>1088</v>
      </c>
      <c r="AN41" s="275" t="s">
        <v>1088</v>
      </c>
      <c r="AO41" s="270" t="s">
        <v>1044</v>
      </c>
      <c r="AP41" s="274" t="s">
        <v>1041</v>
      </c>
      <c r="AQ41" s="274"/>
      <c r="AR41" s="274"/>
      <c r="AS41" s="276"/>
      <c r="AT41" s="274"/>
      <c r="AU41" s="274"/>
      <c r="AV41" s="274"/>
      <c r="AW41" s="274"/>
      <c r="AX41" s="274" t="s">
        <v>1041</v>
      </c>
      <c r="AY41" s="270"/>
      <c r="AZ41" s="274">
        <v>0</v>
      </c>
      <c r="BA41" s="274">
        <v>0</v>
      </c>
      <c r="BB41" s="274">
        <v>0</v>
      </c>
      <c r="BC41" s="274">
        <v>0</v>
      </c>
      <c r="BD41" s="274">
        <v>0</v>
      </c>
      <c r="BE41" s="274">
        <v>0</v>
      </c>
      <c r="BF41" s="274">
        <v>0</v>
      </c>
      <c r="BG41" s="274">
        <v>0</v>
      </c>
      <c r="BH41" s="274">
        <v>0</v>
      </c>
      <c r="BI41" s="274">
        <v>0</v>
      </c>
      <c r="BJ41" s="274">
        <v>0</v>
      </c>
      <c r="BK41" s="274">
        <v>0</v>
      </c>
      <c r="BL41" s="274"/>
      <c r="BM41" s="274" t="s">
        <v>1041</v>
      </c>
      <c r="BN41" s="274"/>
      <c r="BO41" s="274" t="s">
        <v>1041</v>
      </c>
      <c r="BP41" s="274"/>
      <c r="BQ41" s="274"/>
      <c r="BR41" s="274"/>
      <c r="BS41" s="274"/>
      <c r="BT41" s="270"/>
      <c r="BU41" s="270"/>
      <c r="BV41" s="274"/>
      <c r="BW41" s="274" t="s">
        <v>1046</v>
      </c>
      <c r="BX41" s="274"/>
      <c r="BY41" s="270" t="s">
        <v>993</v>
      </c>
      <c r="BZ41" s="270" t="s">
        <v>1192</v>
      </c>
      <c r="CA41" s="273" t="s">
        <v>184</v>
      </c>
    </row>
    <row r="42" spans="1:109" ht="13" customHeight="1" x14ac:dyDescent="0.15">
      <c r="A42" s="270">
        <v>9917</v>
      </c>
      <c r="B42" s="271">
        <v>42202</v>
      </c>
      <c r="C42" s="272" t="s">
        <v>1108</v>
      </c>
      <c r="D42" s="273" t="s">
        <v>1082</v>
      </c>
      <c r="E42" s="270"/>
      <c r="F42" s="270" t="s">
        <v>1182</v>
      </c>
      <c r="G42" s="280">
        <v>42185</v>
      </c>
      <c r="H42" s="274" t="s">
        <v>1110</v>
      </c>
      <c r="I42" s="274" t="s">
        <v>1111</v>
      </c>
      <c r="J42" s="274"/>
      <c r="K42" s="273" t="s">
        <v>1161</v>
      </c>
      <c r="L42" s="270" t="s">
        <v>1120</v>
      </c>
      <c r="M42" s="275">
        <v>75.563636363636363</v>
      </c>
      <c r="N42" s="275">
        <v>25.809090909090909</v>
      </c>
      <c r="O42" s="270"/>
      <c r="P42" s="270"/>
      <c r="Q42" s="275" t="s">
        <v>1088</v>
      </c>
      <c r="R42" s="270"/>
      <c r="S42" s="273" t="s">
        <v>1088</v>
      </c>
      <c r="T42" s="270"/>
      <c r="U42" s="275" t="s">
        <v>1088</v>
      </c>
      <c r="V42" s="275" t="s">
        <v>1088</v>
      </c>
      <c r="W42" s="275" t="s">
        <v>1088</v>
      </c>
      <c r="X42" s="270"/>
      <c r="Y42" s="270"/>
      <c r="Z42" s="270"/>
      <c r="AA42" s="270"/>
      <c r="AB42" s="270"/>
      <c r="AC42" s="270"/>
      <c r="AD42" s="275" t="s">
        <v>1088</v>
      </c>
      <c r="AE42" s="275">
        <v>19.27272727272727</v>
      </c>
      <c r="AF42" s="270"/>
      <c r="AG42" s="270"/>
      <c r="AH42" s="275" t="s">
        <v>1088</v>
      </c>
      <c r="AI42" s="270"/>
      <c r="AJ42" s="270"/>
      <c r="AK42" s="275" t="s">
        <v>1088</v>
      </c>
      <c r="AL42" s="270"/>
      <c r="AM42" s="275" t="s">
        <v>1088</v>
      </c>
      <c r="AN42" s="275" t="s">
        <v>1088</v>
      </c>
      <c r="AO42" s="270" t="s">
        <v>1183</v>
      </c>
      <c r="AP42" s="274" t="s">
        <v>1111</v>
      </c>
      <c r="AQ42" s="274"/>
      <c r="AR42" s="274"/>
      <c r="AS42" s="276"/>
      <c r="AT42" s="274">
        <v>15</v>
      </c>
      <c r="AU42" s="274"/>
      <c r="AV42" s="274"/>
      <c r="AW42" s="274"/>
      <c r="AX42" s="274" t="s">
        <v>1162</v>
      </c>
      <c r="AY42" s="270"/>
      <c r="AZ42" s="274">
        <v>0</v>
      </c>
      <c r="BA42" s="274">
        <v>0</v>
      </c>
      <c r="BB42" s="274">
        <v>0</v>
      </c>
      <c r="BC42" s="274">
        <v>0</v>
      </c>
      <c r="BD42" s="274">
        <v>0</v>
      </c>
      <c r="BE42" s="274">
        <v>0</v>
      </c>
      <c r="BF42" s="274">
        <v>0</v>
      </c>
      <c r="BG42" s="274">
        <v>0</v>
      </c>
      <c r="BH42" s="274">
        <v>0</v>
      </c>
      <c r="BI42" s="274">
        <v>0</v>
      </c>
      <c r="BJ42" s="274">
        <v>0</v>
      </c>
      <c r="BK42" s="274">
        <v>0</v>
      </c>
      <c r="BL42" s="274"/>
      <c r="BM42" s="274" t="s">
        <v>1111</v>
      </c>
      <c r="BN42" s="274"/>
      <c r="BO42" s="274" t="s">
        <v>1111</v>
      </c>
      <c r="BP42" s="274">
        <v>120</v>
      </c>
      <c r="BQ42" s="274"/>
      <c r="BR42" s="274"/>
      <c r="BS42" s="274"/>
      <c r="BT42" s="278"/>
      <c r="BU42" s="278"/>
      <c r="BV42" s="274"/>
      <c r="BW42" s="274" t="s">
        <v>1117</v>
      </c>
      <c r="BX42" s="274"/>
      <c r="BY42" s="273" t="s">
        <v>1163</v>
      </c>
      <c r="BZ42" s="273" t="s">
        <v>1164</v>
      </c>
      <c r="CA42" s="278" t="s">
        <v>184</v>
      </c>
    </row>
    <row r="43" spans="1:109" ht="13" customHeight="1" x14ac:dyDescent="0.15">
      <c r="A43" s="270">
        <v>9901</v>
      </c>
      <c r="B43" s="271">
        <v>42202</v>
      </c>
      <c r="C43" s="272" t="s">
        <v>1108</v>
      </c>
      <c r="D43" s="273" t="s">
        <v>1082</v>
      </c>
      <c r="E43" s="270"/>
      <c r="F43" s="270" t="s">
        <v>1182</v>
      </c>
      <c r="G43" s="280">
        <v>42066</v>
      </c>
      <c r="H43" s="274" t="s">
        <v>1110</v>
      </c>
      <c r="I43" s="274" t="s">
        <v>1111</v>
      </c>
      <c r="J43" s="274"/>
      <c r="K43" s="273" t="s">
        <v>1175</v>
      </c>
      <c r="L43" s="270" t="s">
        <v>1120</v>
      </c>
      <c r="M43" s="275">
        <v>78.854545454545445</v>
      </c>
      <c r="N43" s="275">
        <v>21</v>
      </c>
      <c r="O43" s="270"/>
      <c r="P43" s="270"/>
      <c r="Q43" s="275" t="s">
        <v>1088</v>
      </c>
      <c r="R43" s="270"/>
      <c r="S43" s="273" t="s">
        <v>1088</v>
      </c>
      <c r="T43" s="270"/>
      <c r="U43" s="275" t="s">
        <v>1088</v>
      </c>
      <c r="V43" s="275" t="s">
        <v>1088</v>
      </c>
      <c r="W43" s="275" t="s">
        <v>1088</v>
      </c>
      <c r="X43" s="270"/>
      <c r="Y43" s="270"/>
      <c r="Z43" s="270"/>
      <c r="AA43" s="270"/>
      <c r="AB43" s="270"/>
      <c r="AC43" s="270"/>
      <c r="AD43" s="275" t="s">
        <v>1088</v>
      </c>
      <c r="AE43" s="275">
        <v>9.3000000000000007</v>
      </c>
      <c r="AF43" s="270"/>
      <c r="AG43" s="270"/>
      <c r="AH43" s="275" t="s">
        <v>1088</v>
      </c>
      <c r="AI43" s="270"/>
      <c r="AJ43" s="270"/>
      <c r="AK43" s="275" t="s">
        <v>1088</v>
      </c>
      <c r="AL43" s="270"/>
      <c r="AM43" s="275" t="s">
        <v>1088</v>
      </c>
      <c r="AN43" s="275" t="s">
        <v>1088</v>
      </c>
      <c r="AO43" s="270" t="s">
        <v>1183</v>
      </c>
      <c r="AP43" s="274" t="s">
        <v>1111</v>
      </c>
      <c r="AQ43" s="274"/>
      <c r="AR43" s="274"/>
      <c r="AS43" s="276"/>
      <c r="AT43" s="274">
        <v>8</v>
      </c>
      <c r="AU43" s="274"/>
      <c r="AV43" s="274"/>
      <c r="AW43" s="274"/>
      <c r="AX43" s="274" t="s">
        <v>1162</v>
      </c>
      <c r="AY43" s="270"/>
      <c r="AZ43" s="274">
        <v>0</v>
      </c>
      <c r="BA43" s="274">
        <v>0</v>
      </c>
      <c r="BB43" s="274">
        <v>0</v>
      </c>
      <c r="BC43" s="274">
        <v>0</v>
      </c>
      <c r="BD43" s="274">
        <v>0</v>
      </c>
      <c r="BE43" s="274">
        <v>0</v>
      </c>
      <c r="BF43" s="274">
        <v>0</v>
      </c>
      <c r="BG43" s="274">
        <v>0</v>
      </c>
      <c r="BH43" s="274">
        <v>0</v>
      </c>
      <c r="BI43" s="274">
        <v>0</v>
      </c>
      <c r="BJ43" s="274">
        <v>0</v>
      </c>
      <c r="BK43" s="274">
        <v>0</v>
      </c>
      <c r="BL43" s="274"/>
      <c r="BM43" s="274" t="s">
        <v>1111</v>
      </c>
      <c r="BN43" s="274"/>
      <c r="BO43" s="274" t="s">
        <v>1111</v>
      </c>
      <c r="BP43" s="274"/>
      <c r="BQ43" s="274"/>
      <c r="BR43" s="274"/>
      <c r="BS43" s="274"/>
      <c r="BT43" s="278"/>
      <c r="BU43" s="278"/>
      <c r="BV43" s="274"/>
      <c r="BW43" s="274" t="s">
        <v>1117</v>
      </c>
      <c r="BX43" s="274"/>
      <c r="BY43" s="273" t="s">
        <v>1163</v>
      </c>
      <c r="BZ43" s="273" t="s">
        <v>23</v>
      </c>
      <c r="CA43" s="273" t="s">
        <v>89</v>
      </c>
    </row>
    <row r="44" spans="1:109" ht="13" customHeight="1" x14ac:dyDescent="0.15">
      <c r="A44" s="270">
        <v>10010</v>
      </c>
      <c r="B44" s="271">
        <v>42203</v>
      </c>
      <c r="C44" s="272" t="s">
        <v>1081</v>
      </c>
      <c r="D44" s="273" t="s">
        <v>1082</v>
      </c>
      <c r="E44" s="270"/>
      <c r="F44" s="270" t="s">
        <v>1193</v>
      </c>
      <c r="G44" s="271">
        <v>42187</v>
      </c>
      <c r="H44" s="274" t="s">
        <v>1084</v>
      </c>
      <c r="I44" s="274" t="s">
        <v>1085</v>
      </c>
      <c r="J44" s="274"/>
      <c r="K44" s="270" t="s">
        <v>1086</v>
      </c>
      <c r="L44" s="273" t="s">
        <v>1087</v>
      </c>
      <c r="M44" s="275">
        <v>106.36363636363636</v>
      </c>
      <c r="N44" s="275">
        <v>37.272727272727266</v>
      </c>
      <c r="O44" s="270"/>
      <c r="P44" s="270"/>
      <c r="Q44" s="275" t="s">
        <v>1088</v>
      </c>
      <c r="R44" s="270"/>
      <c r="S44" s="273" t="s">
        <v>1088</v>
      </c>
      <c r="T44" s="270"/>
      <c r="U44" s="275" t="s">
        <v>1088</v>
      </c>
      <c r="V44" s="275" t="s">
        <v>1088</v>
      </c>
      <c r="W44" s="275">
        <v>16.818181818181817</v>
      </c>
      <c r="X44" s="270"/>
      <c r="Y44" s="270"/>
      <c r="Z44" s="270"/>
      <c r="AA44" s="270"/>
      <c r="AB44" s="270"/>
      <c r="AC44" s="270"/>
      <c r="AD44" s="275" t="s">
        <v>1088</v>
      </c>
      <c r="AE44" s="275" t="s">
        <v>1088</v>
      </c>
      <c r="AF44" s="270"/>
      <c r="AG44" s="270"/>
      <c r="AH44" s="275">
        <v>19.09090909090909</v>
      </c>
      <c r="AI44" s="270"/>
      <c r="AJ44" s="270"/>
      <c r="AK44" s="275" t="s">
        <v>1088</v>
      </c>
      <c r="AL44" s="270"/>
      <c r="AM44" s="275" t="s">
        <v>1088</v>
      </c>
      <c r="AN44" s="275" t="s">
        <v>1088</v>
      </c>
      <c r="AO44" s="270" t="s">
        <v>1194</v>
      </c>
      <c r="AP44" s="274" t="s">
        <v>1085</v>
      </c>
      <c r="AQ44" s="274"/>
      <c r="AR44" s="274"/>
      <c r="AS44" s="276"/>
      <c r="AT44" s="274">
        <v>11</v>
      </c>
      <c r="AU44" s="274"/>
      <c r="AV44" s="274"/>
      <c r="AW44" s="274"/>
      <c r="AX44" s="274" t="s">
        <v>1090</v>
      </c>
      <c r="AY44" s="270"/>
      <c r="AZ44" s="274">
        <v>0</v>
      </c>
      <c r="BA44" s="274">
        <v>0</v>
      </c>
      <c r="BB44" s="274">
        <v>0</v>
      </c>
      <c r="BC44" s="274">
        <v>0</v>
      </c>
      <c r="BD44" s="274">
        <v>0</v>
      </c>
      <c r="BE44" s="274">
        <v>0</v>
      </c>
      <c r="BF44" s="274">
        <v>0</v>
      </c>
      <c r="BG44" s="274">
        <v>0</v>
      </c>
      <c r="BH44" s="274">
        <v>0</v>
      </c>
      <c r="BI44" s="274">
        <v>0</v>
      </c>
      <c r="BJ44" s="274">
        <v>0</v>
      </c>
      <c r="BK44" s="274">
        <v>0</v>
      </c>
      <c r="BL44" s="274"/>
      <c r="BM44" s="274" t="s">
        <v>1085</v>
      </c>
      <c r="BN44" s="274"/>
      <c r="BO44" s="274" t="s">
        <v>1085</v>
      </c>
      <c r="BP44" s="274"/>
      <c r="BQ44" s="274"/>
      <c r="BR44" s="274"/>
      <c r="BS44" s="274"/>
      <c r="BT44" s="273" t="s">
        <v>1091</v>
      </c>
      <c r="BU44" s="273" t="s">
        <v>656</v>
      </c>
      <c r="BV44" s="274">
        <v>165</v>
      </c>
      <c r="BW44" s="274" t="s">
        <v>1092</v>
      </c>
      <c r="BX44" s="274"/>
      <c r="BY44" s="277" t="s">
        <v>1093</v>
      </c>
      <c r="BZ44" s="270" t="s">
        <v>23</v>
      </c>
      <c r="CA44" s="278" t="s">
        <v>184</v>
      </c>
    </row>
    <row r="45" spans="1:109" ht="13" customHeight="1" x14ac:dyDescent="0.15">
      <c r="A45" s="270">
        <v>10413</v>
      </c>
      <c r="B45" s="271">
        <v>42202</v>
      </c>
      <c r="C45" s="272" t="s">
        <v>1037</v>
      </c>
      <c r="D45" s="273" t="s">
        <v>1082</v>
      </c>
      <c r="E45" s="270"/>
      <c r="F45" s="270" t="s">
        <v>1057</v>
      </c>
      <c r="G45" s="271">
        <v>42187</v>
      </c>
      <c r="H45" s="274" t="s">
        <v>1040</v>
      </c>
      <c r="I45" s="274" t="s">
        <v>1041</v>
      </c>
      <c r="J45" s="274"/>
      <c r="K45" s="270" t="s">
        <v>1042</v>
      </c>
      <c r="L45" s="270" t="s">
        <v>1095</v>
      </c>
      <c r="M45" s="275">
        <v>94</v>
      </c>
      <c r="N45" s="275">
        <v>49.418181818181814</v>
      </c>
      <c r="O45" s="270"/>
      <c r="P45" s="270"/>
      <c r="Q45" s="275" t="s">
        <v>1088</v>
      </c>
      <c r="R45" s="270"/>
      <c r="S45" s="273" t="s">
        <v>1088</v>
      </c>
      <c r="T45" s="270"/>
      <c r="U45" s="275" t="s">
        <v>1088</v>
      </c>
      <c r="V45" s="275" t="s">
        <v>1088</v>
      </c>
      <c r="W45" s="275">
        <v>13.709090909090907</v>
      </c>
      <c r="X45" s="270"/>
      <c r="Y45" s="270"/>
      <c r="Z45" s="270"/>
      <c r="AA45" s="270"/>
      <c r="AB45" s="270"/>
      <c r="AC45" s="270"/>
      <c r="AD45" s="275" t="s">
        <v>1088</v>
      </c>
      <c r="AE45" s="275" t="s">
        <v>1088</v>
      </c>
      <c r="AF45" s="270"/>
      <c r="AG45" s="270"/>
      <c r="AH45" s="275">
        <v>21.036363636363635</v>
      </c>
      <c r="AI45" s="270"/>
      <c r="AJ45" s="270"/>
      <c r="AK45" s="275" t="s">
        <v>1088</v>
      </c>
      <c r="AL45" s="270"/>
      <c r="AM45" s="275" t="s">
        <v>1088</v>
      </c>
      <c r="AN45" s="275" t="s">
        <v>1088</v>
      </c>
      <c r="AO45" s="270" t="s">
        <v>1195</v>
      </c>
      <c r="AP45" s="274" t="s">
        <v>1041</v>
      </c>
      <c r="AQ45" s="274"/>
      <c r="AR45" s="274"/>
      <c r="AS45" s="276"/>
      <c r="AT45" s="274">
        <v>10.199999999999999</v>
      </c>
      <c r="AU45" s="274"/>
      <c r="AV45" s="274"/>
      <c r="AW45" s="274"/>
      <c r="AX45" s="274" t="s">
        <v>1045</v>
      </c>
      <c r="AY45" s="270"/>
      <c r="AZ45" s="274">
        <v>7</v>
      </c>
      <c r="BA45" s="274">
        <v>0</v>
      </c>
      <c r="BB45" s="274">
        <v>0</v>
      </c>
      <c r="BC45" s="274">
        <v>0</v>
      </c>
      <c r="BD45" s="274">
        <v>0</v>
      </c>
      <c r="BE45" s="274">
        <v>0</v>
      </c>
      <c r="BF45" s="274">
        <v>0</v>
      </c>
      <c r="BG45" s="274">
        <v>0</v>
      </c>
      <c r="BH45" s="274">
        <v>0</v>
      </c>
      <c r="BI45" s="274">
        <v>0</v>
      </c>
      <c r="BJ45" s="274">
        <v>0</v>
      </c>
      <c r="BK45" s="274">
        <v>0</v>
      </c>
      <c r="BL45" s="274"/>
      <c r="BM45" s="274" t="s">
        <v>1041</v>
      </c>
      <c r="BN45" s="274">
        <v>12</v>
      </c>
      <c r="BO45" s="274" t="s">
        <v>1041</v>
      </c>
      <c r="BP45" s="274"/>
      <c r="BQ45" s="274"/>
      <c r="BR45" s="274"/>
      <c r="BS45" s="274"/>
      <c r="BT45" s="270"/>
      <c r="BU45" s="278"/>
      <c r="BV45" s="274"/>
      <c r="BW45" s="274" t="s">
        <v>1046</v>
      </c>
      <c r="BX45" s="274"/>
      <c r="BY45" s="270"/>
      <c r="BZ45" s="270" t="s">
        <v>1196</v>
      </c>
      <c r="CA45" s="277" t="s">
        <v>184</v>
      </c>
    </row>
    <row r="46" spans="1:109" ht="13" customHeight="1" x14ac:dyDescent="0.15">
      <c r="A46" s="270">
        <v>10500</v>
      </c>
      <c r="B46" s="271">
        <v>42202</v>
      </c>
      <c r="C46" s="272" t="s">
        <v>1037</v>
      </c>
      <c r="D46" s="273" t="s">
        <v>1082</v>
      </c>
      <c r="E46" s="270"/>
      <c r="F46" s="270" t="s">
        <v>1057</v>
      </c>
      <c r="G46" s="279">
        <v>42185</v>
      </c>
      <c r="H46" s="274" t="s">
        <v>1040</v>
      </c>
      <c r="I46" s="274" t="s">
        <v>1041</v>
      </c>
      <c r="J46" s="274"/>
      <c r="K46" s="270" t="s">
        <v>1097</v>
      </c>
      <c r="L46" s="273" t="s">
        <v>1098</v>
      </c>
      <c r="M46" s="275">
        <v>96</v>
      </c>
      <c r="N46" s="275">
        <v>42.4</v>
      </c>
      <c r="O46" s="270"/>
      <c r="P46" s="270"/>
      <c r="Q46" s="275" t="s">
        <v>1088</v>
      </c>
      <c r="R46" s="270"/>
      <c r="S46" s="273" t="s">
        <v>1088</v>
      </c>
      <c r="T46" s="270"/>
      <c r="U46" s="275" t="s">
        <v>1088</v>
      </c>
      <c r="V46" s="275" t="s">
        <v>1088</v>
      </c>
      <c r="W46" s="275">
        <v>11.609090909090908</v>
      </c>
      <c r="X46" s="270"/>
      <c r="Y46" s="270"/>
      <c r="Z46" s="270"/>
      <c r="AA46" s="270"/>
      <c r="AB46" s="270"/>
      <c r="AC46" s="270"/>
      <c r="AD46" s="275" t="s">
        <v>1088</v>
      </c>
      <c r="AE46" s="275" t="s">
        <v>1088</v>
      </c>
      <c r="AF46" s="270"/>
      <c r="AG46" s="270"/>
      <c r="AH46" s="275">
        <v>17.799999999999997</v>
      </c>
      <c r="AI46" s="270"/>
      <c r="AJ46" s="270"/>
      <c r="AK46" s="275" t="s">
        <v>1088</v>
      </c>
      <c r="AL46" s="270"/>
      <c r="AM46" s="275" t="s">
        <v>1088</v>
      </c>
      <c r="AN46" s="275" t="s">
        <v>1088</v>
      </c>
      <c r="AO46" s="270" t="s">
        <v>1195</v>
      </c>
      <c r="AP46" s="274" t="s">
        <v>1041</v>
      </c>
      <c r="AQ46" s="274"/>
      <c r="AR46" s="274"/>
      <c r="AS46" s="276"/>
      <c r="AT46" s="274">
        <v>7.5</v>
      </c>
      <c r="AU46" s="274"/>
      <c r="AV46" s="274"/>
      <c r="AW46" s="274"/>
      <c r="AX46" s="274" t="s">
        <v>1041</v>
      </c>
      <c r="AY46" s="270"/>
      <c r="AZ46" s="274">
        <v>0</v>
      </c>
      <c r="BA46" s="274">
        <v>0</v>
      </c>
      <c r="BB46" s="274">
        <v>0</v>
      </c>
      <c r="BC46" s="274">
        <v>0</v>
      </c>
      <c r="BD46" s="274">
        <v>0</v>
      </c>
      <c r="BE46" s="274">
        <v>0</v>
      </c>
      <c r="BF46" s="274">
        <v>0</v>
      </c>
      <c r="BG46" s="274">
        <v>0</v>
      </c>
      <c r="BH46" s="274">
        <v>0</v>
      </c>
      <c r="BI46" s="274">
        <v>0</v>
      </c>
      <c r="BJ46" s="274">
        <v>0</v>
      </c>
      <c r="BK46" s="274">
        <v>0</v>
      </c>
      <c r="BL46" s="274"/>
      <c r="BM46" s="274" t="s">
        <v>1041</v>
      </c>
      <c r="BN46" s="274"/>
      <c r="BO46" s="274" t="s">
        <v>1041</v>
      </c>
      <c r="BP46" s="274"/>
      <c r="BQ46" s="274"/>
      <c r="BR46" s="274"/>
      <c r="BS46" s="274"/>
      <c r="BT46" s="270"/>
      <c r="BU46" s="278"/>
      <c r="BV46" s="274"/>
      <c r="BW46" s="274" t="s">
        <v>1046</v>
      </c>
      <c r="BX46" s="274"/>
      <c r="BY46" s="273" t="s">
        <v>993</v>
      </c>
      <c r="BZ46" s="273" t="s">
        <v>23</v>
      </c>
      <c r="CA46" s="273" t="s">
        <v>130</v>
      </c>
    </row>
    <row r="47" spans="1:109" ht="13" customHeight="1" x14ac:dyDescent="0.2">
      <c r="A47" s="270">
        <v>10592</v>
      </c>
      <c r="B47" s="271">
        <v>42202</v>
      </c>
      <c r="C47" s="272" t="s">
        <v>1037</v>
      </c>
      <c r="D47" s="273" t="s">
        <v>1082</v>
      </c>
      <c r="E47" s="270"/>
      <c r="F47" s="270" t="s">
        <v>1057</v>
      </c>
      <c r="G47" s="280">
        <v>42188</v>
      </c>
      <c r="H47" s="274" t="s">
        <v>126</v>
      </c>
      <c r="I47" s="274" t="s">
        <v>971</v>
      </c>
      <c r="J47" s="274"/>
      <c r="K47" s="270" t="s">
        <v>1099</v>
      </c>
      <c r="L47" s="273" t="s">
        <v>1100</v>
      </c>
      <c r="M47" s="275">
        <v>83.699999999999989</v>
      </c>
      <c r="N47" s="275">
        <v>35.154545454545456</v>
      </c>
      <c r="O47" s="270"/>
      <c r="P47" s="270"/>
      <c r="Q47" s="275" t="s">
        <v>1088</v>
      </c>
      <c r="R47" s="270"/>
      <c r="S47" s="273" t="s">
        <v>1088</v>
      </c>
      <c r="T47" s="270"/>
      <c r="U47" s="275" t="s">
        <v>1088</v>
      </c>
      <c r="V47" s="275" t="s">
        <v>1088</v>
      </c>
      <c r="W47" s="275">
        <v>17.672727272727272</v>
      </c>
      <c r="X47" s="270"/>
      <c r="Y47" s="270"/>
      <c r="Z47" s="270"/>
      <c r="AA47" s="270"/>
      <c r="AB47" s="270"/>
      <c r="AC47" s="270"/>
      <c r="AD47" s="275" t="s">
        <v>1088</v>
      </c>
      <c r="AE47" s="275" t="s">
        <v>1088</v>
      </c>
      <c r="AF47" s="270"/>
      <c r="AG47" s="270"/>
      <c r="AH47" s="275">
        <v>19.481818181818181</v>
      </c>
      <c r="AI47" s="270"/>
      <c r="AJ47" s="270"/>
      <c r="AK47" s="275" t="s">
        <v>1088</v>
      </c>
      <c r="AL47" s="270"/>
      <c r="AM47" s="275" t="s">
        <v>1088</v>
      </c>
      <c r="AN47" s="275" t="s">
        <v>1088</v>
      </c>
      <c r="AO47" s="270" t="s">
        <v>1195</v>
      </c>
      <c r="AP47" s="274" t="s">
        <v>1041</v>
      </c>
      <c r="AQ47" s="274"/>
      <c r="AR47" s="274"/>
      <c r="AS47" s="276"/>
      <c r="AT47" s="274">
        <v>11</v>
      </c>
      <c r="AU47" s="274"/>
      <c r="AV47" s="274"/>
      <c r="AW47" s="274"/>
      <c r="AX47" s="274" t="s">
        <v>1041</v>
      </c>
      <c r="AY47" s="270"/>
      <c r="AZ47" s="274">
        <v>0</v>
      </c>
      <c r="BA47" s="274">
        <v>0</v>
      </c>
      <c r="BB47" s="274">
        <v>0</v>
      </c>
      <c r="BC47" s="274">
        <v>0</v>
      </c>
      <c r="BD47" s="274">
        <v>0</v>
      </c>
      <c r="BE47" s="274">
        <v>0</v>
      </c>
      <c r="BF47" s="274">
        <v>0</v>
      </c>
      <c r="BG47" s="274">
        <v>0</v>
      </c>
      <c r="BH47" s="274">
        <v>0</v>
      </c>
      <c r="BI47" s="274">
        <v>0</v>
      </c>
      <c r="BJ47" s="274">
        <v>0</v>
      </c>
      <c r="BK47" s="274">
        <v>0</v>
      </c>
      <c r="BL47" s="274"/>
      <c r="BM47" s="274" t="s">
        <v>1041</v>
      </c>
      <c r="BN47" s="274"/>
      <c r="BO47" s="274" t="s">
        <v>1041</v>
      </c>
      <c r="BP47" s="274"/>
      <c r="BQ47" s="274"/>
      <c r="BR47" s="274"/>
      <c r="BS47" s="274"/>
      <c r="BT47" s="284" t="s">
        <v>1101</v>
      </c>
      <c r="BU47" s="278" t="s">
        <v>1102</v>
      </c>
      <c r="BV47" s="274">
        <v>50</v>
      </c>
      <c r="BW47" s="274" t="s">
        <v>1046</v>
      </c>
      <c r="BX47" s="274"/>
      <c r="BY47" s="270" t="s">
        <v>993</v>
      </c>
      <c r="BZ47" s="270" t="s">
        <v>1197</v>
      </c>
      <c r="CA47" s="270" t="s">
        <v>184</v>
      </c>
    </row>
    <row r="48" spans="1:109" ht="13" customHeight="1" x14ac:dyDescent="0.15">
      <c r="A48" s="270">
        <v>1472</v>
      </c>
      <c r="B48" s="271">
        <v>42202</v>
      </c>
      <c r="C48" s="272" t="s">
        <v>1037</v>
      </c>
      <c r="D48" s="273" t="s">
        <v>1082</v>
      </c>
      <c r="E48" s="270"/>
      <c r="F48" s="270" t="s">
        <v>1057</v>
      </c>
      <c r="G48" s="280">
        <v>42185</v>
      </c>
      <c r="H48" s="274" t="s">
        <v>1040</v>
      </c>
      <c r="I48" s="274" t="s">
        <v>1041</v>
      </c>
      <c r="J48" s="274"/>
      <c r="K48" s="270" t="s">
        <v>1104</v>
      </c>
      <c r="L48" s="270" t="s">
        <v>1066</v>
      </c>
      <c r="M48" s="275">
        <v>99.472727272727269</v>
      </c>
      <c r="N48" s="275">
        <v>40.981818181818177</v>
      </c>
      <c r="O48" s="270"/>
      <c r="P48" s="270"/>
      <c r="Q48" s="275" t="s">
        <v>1088</v>
      </c>
      <c r="R48" s="270"/>
      <c r="S48" s="273" t="s">
        <v>1088</v>
      </c>
      <c r="T48" s="270"/>
      <c r="U48" s="275" t="s">
        <v>1088</v>
      </c>
      <c r="V48" s="275" t="s">
        <v>1088</v>
      </c>
      <c r="W48" s="275">
        <v>16.818181818181817</v>
      </c>
      <c r="X48" s="270"/>
      <c r="Y48" s="270"/>
      <c r="Z48" s="270"/>
      <c r="AA48" s="270"/>
      <c r="AB48" s="270"/>
      <c r="AC48" s="270"/>
      <c r="AD48" s="275" t="s">
        <v>1088</v>
      </c>
      <c r="AE48" s="275" t="s">
        <v>1088</v>
      </c>
      <c r="AF48" s="270"/>
      <c r="AG48" s="270"/>
      <c r="AH48" s="275">
        <v>19.218181818181819</v>
      </c>
      <c r="AI48" s="270"/>
      <c r="AJ48" s="270"/>
      <c r="AK48" s="275" t="s">
        <v>1088</v>
      </c>
      <c r="AL48" s="270"/>
      <c r="AM48" s="275" t="s">
        <v>1088</v>
      </c>
      <c r="AN48" s="275" t="s">
        <v>1088</v>
      </c>
      <c r="AO48" s="270" t="s">
        <v>1195</v>
      </c>
      <c r="AP48" s="274" t="s">
        <v>1041</v>
      </c>
      <c r="AQ48" s="274"/>
      <c r="AR48" s="274"/>
      <c r="AS48" s="276"/>
      <c r="AT48" s="274">
        <v>11.6</v>
      </c>
      <c r="AU48" s="274"/>
      <c r="AV48" s="274"/>
      <c r="AW48" s="274"/>
      <c r="AX48" s="274" t="s">
        <v>1041</v>
      </c>
      <c r="AY48" s="270"/>
      <c r="AZ48" s="274">
        <v>0</v>
      </c>
      <c r="BA48" s="274">
        <v>0</v>
      </c>
      <c r="BB48" s="274">
        <v>0</v>
      </c>
      <c r="BC48" s="274">
        <v>0</v>
      </c>
      <c r="BD48" s="274">
        <v>0</v>
      </c>
      <c r="BE48" s="274">
        <v>0</v>
      </c>
      <c r="BF48" s="274">
        <v>0</v>
      </c>
      <c r="BG48" s="274">
        <v>0</v>
      </c>
      <c r="BH48" s="274">
        <v>0</v>
      </c>
      <c r="BI48" s="274">
        <v>0</v>
      </c>
      <c r="BJ48" s="274">
        <v>0</v>
      </c>
      <c r="BK48" s="274">
        <v>0</v>
      </c>
      <c r="BL48" s="274"/>
      <c r="BM48" s="274" t="s">
        <v>1041</v>
      </c>
      <c r="BN48" s="274"/>
      <c r="BO48" s="274" t="s">
        <v>1041</v>
      </c>
      <c r="BP48" s="274"/>
      <c r="BQ48" s="274"/>
      <c r="BR48" s="274"/>
      <c r="BS48" s="274"/>
      <c r="BT48" s="278" t="s">
        <v>1105</v>
      </c>
      <c r="BU48" s="278"/>
      <c r="BV48" s="274"/>
      <c r="BW48" s="274" t="s">
        <v>1046</v>
      </c>
      <c r="BX48" s="274"/>
      <c r="BY48" s="270"/>
      <c r="BZ48" s="270" t="s">
        <v>1198</v>
      </c>
      <c r="CA48" s="278" t="s">
        <v>184</v>
      </c>
    </row>
    <row r="49" spans="1:109" ht="13" customHeight="1" x14ac:dyDescent="0.15">
      <c r="A49" s="270">
        <v>4653</v>
      </c>
      <c r="B49" s="271">
        <v>42202</v>
      </c>
      <c r="C49" s="272" t="s">
        <v>1037</v>
      </c>
      <c r="D49" s="273" t="s">
        <v>1082</v>
      </c>
      <c r="E49" s="270"/>
      <c r="F49" s="270" t="s">
        <v>1057</v>
      </c>
      <c r="G49" s="280">
        <v>42185</v>
      </c>
      <c r="H49" s="274" t="s">
        <v>1040</v>
      </c>
      <c r="I49" s="274" t="s">
        <v>1041</v>
      </c>
      <c r="J49" s="274"/>
      <c r="K49" s="270" t="s">
        <v>1047</v>
      </c>
      <c r="L49" s="270" t="s">
        <v>125</v>
      </c>
      <c r="M49" s="275">
        <v>117.31</v>
      </c>
      <c r="N49" s="275">
        <v>53</v>
      </c>
      <c r="O49" s="270"/>
      <c r="P49" s="270"/>
      <c r="Q49" s="275" t="s">
        <v>1088</v>
      </c>
      <c r="R49" s="270"/>
      <c r="S49" s="273" t="s">
        <v>1088</v>
      </c>
      <c r="T49" s="270"/>
      <c r="U49" s="275" t="s">
        <v>1088</v>
      </c>
      <c r="V49" s="275" t="s">
        <v>1088</v>
      </c>
      <c r="W49" s="275">
        <v>19.440000000000001</v>
      </c>
      <c r="X49" s="270"/>
      <c r="Y49" s="270"/>
      <c r="Z49" s="270"/>
      <c r="AA49" s="270"/>
      <c r="AB49" s="270"/>
      <c r="AC49" s="270"/>
      <c r="AD49" s="275" t="s">
        <v>1088</v>
      </c>
      <c r="AE49" s="275" t="s">
        <v>1088</v>
      </c>
      <c r="AF49" s="270"/>
      <c r="AG49" s="270"/>
      <c r="AH49" s="275">
        <v>25.92</v>
      </c>
      <c r="AI49" s="270"/>
      <c r="AJ49" s="270"/>
      <c r="AK49" s="275" t="s">
        <v>1088</v>
      </c>
      <c r="AL49" s="270"/>
      <c r="AM49" s="275" t="s">
        <v>1088</v>
      </c>
      <c r="AN49" s="275" t="s">
        <v>1088</v>
      </c>
      <c r="AO49" s="270" t="s">
        <v>1195</v>
      </c>
      <c r="AP49" s="274" t="s">
        <v>1041</v>
      </c>
      <c r="AQ49" s="274"/>
      <c r="AR49" s="274"/>
      <c r="AS49" s="276"/>
      <c r="AT49" s="274"/>
      <c r="AU49" s="274"/>
      <c r="AV49" s="274"/>
      <c r="AW49" s="274"/>
      <c r="AX49" s="274" t="s">
        <v>1041</v>
      </c>
      <c r="AY49" s="270"/>
      <c r="AZ49" s="274">
        <v>0</v>
      </c>
      <c r="BA49" s="274">
        <v>0</v>
      </c>
      <c r="BB49" s="274">
        <v>25</v>
      </c>
      <c r="BC49" s="274">
        <v>0</v>
      </c>
      <c r="BD49" s="274">
        <v>0</v>
      </c>
      <c r="BE49" s="274">
        <v>0</v>
      </c>
      <c r="BF49" s="274">
        <v>0</v>
      </c>
      <c r="BG49" s="274">
        <v>0</v>
      </c>
      <c r="BH49" s="274">
        <v>0</v>
      </c>
      <c r="BI49" s="274">
        <v>0</v>
      </c>
      <c r="BJ49" s="274">
        <v>0</v>
      </c>
      <c r="BK49" s="274">
        <v>0</v>
      </c>
      <c r="BL49" s="274"/>
      <c r="BM49" s="274" t="s">
        <v>1041</v>
      </c>
      <c r="BN49" s="274"/>
      <c r="BO49" s="274" t="s">
        <v>1041</v>
      </c>
      <c r="BP49" s="274"/>
      <c r="BQ49" s="274"/>
      <c r="BR49" s="274"/>
      <c r="BS49" s="274"/>
      <c r="BT49" s="278"/>
      <c r="BU49" s="278"/>
      <c r="BV49" s="274"/>
      <c r="BW49" s="274" t="s">
        <v>1046</v>
      </c>
      <c r="BX49" s="274"/>
      <c r="BY49" s="270"/>
      <c r="BZ49" s="270" t="s">
        <v>1199</v>
      </c>
      <c r="CA49" s="278" t="s">
        <v>184</v>
      </c>
    </row>
    <row r="50" spans="1:109" ht="13" customHeight="1" x14ac:dyDescent="0.15">
      <c r="A50" s="270">
        <v>1442</v>
      </c>
      <c r="B50" s="271">
        <v>42202</v>
      </c>
      <c r="C50" s="272" t="s">
        <v>1108</v>
      </c>
      <c r="D50" s="273" t="s">
        <v>1082</v>
      </c>
      <c r="E50" s="270"/>
      <c r="F50" s="270" t="s">
        <v>1200</v>
      </c>
      <c r="G50" s="279">
        <v>41820</v>
      </c>
      <c r="H50" s="274" t="s">
        <v>1110</v>
      </c>
      <c r="I50" s="274" t="s">
        <v>1111</v>
      </c>
      <c r="J50" s="274"/>
      <c r="K50" s="270" t="s">
        <v>1112</v>
      </c>
      <c r="L50" s="270" t="s">
        <v>1113</v>
      </c>
      <c r="M50" s="275">
        <v>99.5</v>
      </c>
      <c r="N50" s="275">
        <v>49.5</v>
      </c>
      <c r="O50" s="270" t="s">
        <v>1114</v>
      </c>
      <c r="P50" s="270">
        <v>1020</v>
      </c>
      <c r="Q50" s="275">
        <v>54.9</v>
      </c>
      <c r="R50" s="270"/>
      <c r="S50" s="273" t="s">
        <v>1088</v>
      </c>
      <c r="T50" s="270"/>
      <c r="U50" s="275" t="s">
        <v>1088</v>
      </c>
      <c r="V50" s="275" t="s">
        <v>1088</v>
      </c>
      <c r="W50" s="275">
        <v>17.95</v>
      </c>
      <c r="X50" s="270"/>
      <c r="Y50" s="270"/>
      <c r="Z50" s="270"/>
      <c r="AA50" s="270"/>
      <c r="AB50" s="270"/>
      <c r="AC50" s="270"/>
      <c r="AD50" s="275" t="s">
        <v>1088</v>
      </c>
      <c r="AE50" s="275" t="s">
        <v>1088</v>
      </c>
      <c r="AF50" s="270"/>
      <c r="AG50" s="270"/>
      <c r="AH50" s="275">
        <v>23.48</v>
      </c>
      <c r="AI50" s="270"/>
      <c r="AJ50" s="270"/>
      <c r="AK50" s="275" t="s">
        <v>1088</v>
      </c>
      <c r="AL50" s="270"/>
      <c r="AM50" s="275" t="s">
        <v>1088</v>
      </c>
      <c r="AN50" s="275" t="s">
        <v>1088</v>
      </c>
      <c r="AO50" s="270" t="s">
        <v>1201</v>
      </c>
      <c r="AP50" s="274" t="s">
        <v>1111</v>
      </c>
      <c r="AQ50" s="274"/>
      <c r="AR50" s="274"/>
      <c r="AS50" s="276">
        <v>10</v>
      </c>
      <c r="AT50" s="274">
        <v>12</v>
      </c>
      <c r="AU50" s="274"/>
      <c r="AV50" s="274"/>
      <c r="AW50" s="274"/>
      <c r="AX50" s="274" t="s">
        <v>1116</v>
      </c>
      <c r="AY50" s="270"/>
      <c r="AZ50" s="274">
        <v>0</v>
      </c>
      <c r="BA50" s="274">
        <v>0</v>
      </c>
      <c r="BB50" s="274">
        <v>7</v>
      </c>
      <c r="BC50" s="274">
        <v>0</v>
      </c>
      <c r="BD50" s="274">
        <v>0</v>
      </c>
      <c r="BE50" s="274">
        <v>0</v>
      </c>
      <c r="BF50" s="274">
        <v>0</v>
      </c>
      <c r="BG50" s="274">
        <v>0</v>
      </c>
      <c r="BH50" s="274">
        <v>0</v>
      </c>
      <c r="BI50" s="274">
        <v>0</v>
      </c>
      <c r="BJ50" s="274">
        <v>0</v>
      </c>
      <c r="BK50" s="274">
        <v>0</v>
      </c>
      <c r="BL50" s="274"/>
      <c r="BM50" s="281" t="s">
        <v>971</v>
      </c>
      <c r="BN50" s="274"/>
      <c r="BO50" s="274" t="s">
        <v>1111</v>
      </c>
      <c r="BP50" s="274"/>
      <c r="BQ50" s="274"/>
      <c r="BR50" s="274"/>
      <c r="BS50" s="274"/>
      <c r="BT50" s="278"/>
      <c r="BU50" s="278"/>
      <c r="BV50" s="274"/>
      <c r="BW50" s="274" t="s">
        <v>1117</v>
      </c>
      <c r="BX50" s="274"/>
      <c r="BY50" s="270"/>
      <c r="BZ50" s="270" t="s">
        <v>1118</v>
      </c>
      <c r="CA50" s="278" t="s">
        <v>89</v>
      </c>
    </row>
    <row r="51" spans="1:109" ht="13" customHeight="1" x14ac:dyDescent="0.15">
      <c r="A51" s="270">
        <v>1484</v>
      </c>
      <c r="B51" s="271">
        <v>42202</v>
      </c>
      <c r="C51" s="272" t="s">
        <v>1108</v>
      </c>
      <c r="D51" s="273" t="s">
        <v>1082</v>
      </c>
      <c r="E51" s="270"/>
      <c r="F51" s="270" t="s">
        <v>1200</v>
      </c>
      <c r="G51" s="280">
        <v>42185</v>
      </c>
      <c r="H51" s="274" t="s">
        <v>1110</v>
      </c>
      <c r="I51" s="274" t="s">
        <v>1111</v>
      </c>
      <c r="J51" s="274"/>
      <c r="K51" s="270" t="s">
        <v>1119</v>
      </c>
      <c r="L51" s="270" t="s">
        <v>1120</v>
      </c>
      <c r="M51" s="275">
        <v>99.472727272727269</v>
      </c>
      <c r="N51" s="275">
        <v>40.981818181818177</v>
      </c>
      <c r="O51" s="270"/>
      <c r="P51" s="270"/>
      <c r="Q51" s="275" t="s">
        <v>1088</v>
      </c>
      <c r="R51" s="270"/>
      <c r="S51" s="273" t="s">
        <v>1088</v>
      </c>
      <c r="T51" s="270"/>
      <c r="U51" s="275" t="s">
        <v>1088</v>
      </c>
      <c r="V51" s="275" t="s">
        <v>1088</v>
      </c>
      <c r="W51" s="275">
        <v>16.818181818181817</v>
      </c>
      <c r="X51" s="270"/>
      <c r="Y51" s="270"/>
      <c r="Z51" s="270"/>
      <c r="AA51" s="270"/>
      <c r="AB51" s="270"/>
      <c r="AC51" s="270"/>
      <c r="AD51" s="275" t="s">
        <v>1088</v>
      </c>
      <c r="AE51" s="275" t="s">
        <v>1088</v>
      </c>
      <c r="AF51" s="270"/>
      <c r="AG51" s="270"/>
      <c r="AH51" s="275">
        <v>19.218181818181819</v>
      </c>
      <c r="AI51" s="270"/>
      <c r="AJ51" s="270"/>
      <c r="AK51" s="275" t="s">
        <v>1088</v>
      </c>
      <c r="AL51" s="270"/>
      <c r="AM51" s="275" t="s">
        <v>1088</v>
      </c>
      <c r="AN51" s="275" t="s">
        <v>1088</v>
      </c>
      <c r="AO51" s="270" t="s">
        <v>1201</v>
      </c>
      <c r="AP51" s="274" t="s">
        <v>1111</v>
      </c>
      <c r="AQ51" s="274"/>
      <c r="AR51" s="274"/>
      <c r="AS51" s="276"/>
      <c r="AT51" s="274">
        <v>11.6</v>
      </c>
      <c r="AU51" s="274"/>
      <c r="AV51" s="274"/>
      <c r="AW51" s="274"/>
      <c r="AX51" s="274" t="s">
        <v>1116</v>
      </c>
      <c r="AY51" s="270"/>
      <c r="AZ51" s="274">
        <v>0</v>
      </c>
      <c r="BA51" s="274">
        <v>0</v>
      </c>
      <c r="BB51" s="274">
        <v>0</v>
      </c>
      <c r="BC51" s="274">
        <v>0</v>
      </c>
      <c r="BD51" s="274">
        <v>0</v>
      </c>
      <c r="BE51" s="274">
        <v>0</v>
      </c>
      <c r="BF51" s="274">
        <v>0</v>
      </c>
      <c r="BG51" s="274">
        <v>0</v>
      </c>
      <c r="BH51" s="274">
        <v>0</v>
      </c>
      <c r="BI51" s="274">
        <v>0</v>
      </c>
      <c r="BJ51" s="274">
        <v>0</v>
      </c>
      <c r="BK51" s="274">
        <v>0</v>
      </c>
      <c r="BL51" s="274"/>
      <c r="BM51" s="274" t="s">
        <v>1111</v>
      </c>
      <c r="BN51" s="274"/>
      <c r="BO51" s="274" t="s">
        <v>1111</v>
      </c>
      <c r="BP51" s="274"/>
      <c r="BQ51" s="274"/>
      <c r="BR51" s="274"/>
      <c r="BS51" s="274"/>
      <c r="BT51" s="278"/>
      <c r="BU51" s="278"/>
      <c r="BV51" s="274"/>
      <c r="BW51" s="274" t="s">
        <v>1117</v>
      </c>
      <c r="BX51" s="274"/>
      <c r="BY51" s="270"/>
      <c r="BZ51" s="273" t="s">
        <v>1202</v>
      </c>
      <c r="CA51" s="278" t="s">
        <v>184</v>
      </c>
    </row>
    <row r="52" spans="1:109" ht="13" customHeight="1" x14ac:dyDescent="0.15">
      <c r="A52" s="270">
        <v>10263</v>
      </c>
      <c r="B52" s="271">
        <v>42202</v>
      </c>
      <c r="C52" s="272" t="s">
        <v>1037</v>
      </c>
      <c r="D52" s="273" t="s">
        <v>1082</v>
      </c>
      <c r="E52" s="270"/>
      <c r="F52" s="270" t="s">
        <v>1057</v>
      </c>
      <c r="G52" s="280">
        <v>42195</v>
      </c>
      <c r="H52" s="274" t="s">
        <v>1040</v>
      </c>
      <c r="I52" s="274" t="s">
        <v>1041</v>
      </c>
      <c r="J52" s="274"/>
      <c r="K52" s="270" t="s">
        <v>1122</v>
      </c>
      <c r="L52" s="270" t="s">
        <v>1123</v>
      </c>
      <c r="M52" s="275">
        <v>88.299999999999983</v>
      </c>
      <c r="N52" s="275">
        <v>49.563636363636363</v>
      </c>
      <c r="O52" s="270"/>
      <c r="P52" s="270"/>
      <c r="Q52" s="275" t="s">
        <v>1088</v>
      </c>
      <c r="R52" s="270"/>
      <c r="S52" s="273" t="s">
        <v>1088</v>
      </c>
      <c r="T52" s="270"/>
      <c r="U52" s="275" t="s">
        <v>1088</v>
      </c>
      <c r="V52" s="275" t="s">
        <v>1088</v>
      </c>
      <c r="W52" s="275">
        <v>15.818181818181815</v>
      </c>
      <c r="X52" s="270"/>
      <c r="Y52" s="270"/>
      <c r="Z52" s="270"/>
      <c r="AA52" s="270"/>
      <c r="AB52" s="270"/>
      <c r="AC52" s="270"/>
      <c r="AD52" s="275" t="s">
        <v>1088</v>
      </c>
      <c r="AE52" s="275" t="s">
        <v>1088</v>
      </c>
      <c r="AF52" s="270"/>
      <c r="AG52" s="270"/>
      <c r="AH52" s="275">
        <v>25.936363636363634</v>
      </c>
      <c r="AI52" s="270"/>
      <c r="AJ52" s="270"/>
      <c r="AK52" s="275" t="s">
        <v>1088</v>
      </c>
      <c r="AL52" s="270"/>
      <c r="AM52" s="275" t="s">
        <v>1088</v>
      </c>
      <c r="AN52" s="275" t="s">
        <v>1088</v>
      </c>
      <c r="AO52" s="270" t="s">
        <v>1195</v>
      </c>
      <c r="AP52" s="274" t="s">
        <v>1041</v>
      </c>
      <c r="AQ52" s="274"/>
      <c r="AR52" s="274"/>
      <c r="AS52" s="276"/>
      <c r="AT52" s="274">
        <v>12.5</v>
      </c>
      <c r="AU52" s="274"/>
      <c r="AV52" s="274"/>
      <c r="AW52" s="274"/>
      <c r="AX52" s="274" t="s">
        <v>1045</v>
      </c>
      <c r="AY52" s="270"/>
      <c r="AZ52" s="274">
        <v>13</v>
      </c>
      <c r="BA52" s="274">
        <v>0</v>
      </c>
      <c r="BB52" s="274">
        <v>0</v>
      </c>
      <c r="BC52" s="274">
        <v>0</v>
      </c>
      <c r="BD52" s="274">
        <v>0</v>
      </c>
      <c r="BE52" s="274">
        <v>0</v>
      </c>
      <c r="BF52" s="274">
        <v>0</v>
      </c>
      <c r="BG52" s="274">
        <v>0</v>
      </c>
      <c r="BH52" s="274">
        <v>0</v>
      </c>
      <c r="BI52" s="274">
        <v>0</v>
      </c>
      <c r="BJ52" s="274">
        <v>0</v>
      </c>
      <c r="BK52" s="274">
        <v>0</v>
      </c>
      <c r="BL52" s="274"/>
      <c r="BM52" s="274" t="s">
        <v>1041</v>
      </c>
      <c r="BN52" s="274">
        <v>12</v>
      </c>
      <c r="BO52" s="274" t="s">
        <v>1041</v>
      </c>
      <c r="BP52" s="274"/>
      <c r="BQ52" s="274"/>
      <c r="BR52" s="274">
        <v>12</v>
      </c>
      <c r="BS52" s="274"/>
      <c r="BT52" s="278"/>
      <c r="BU52" s="278"/>
      <c r="BV52" s="274"/>
      <c r="BW52" s="274" t="s">
        <v>1046</v>
      </c>
      <c r="BX52" s="274"/>
      <c r="BY52" s="270"/>
      <c r="BZ52" s="270" t="s">
        <v>1203</v>
      </c>
      <c r="CA52" s="278" t="s">
        <v>130</v>
      </c>
    </row>
    <row r="53" spans="1:109" ht="13" customHeight="1" x14ac:dyDescent="0.15">
      <c r="A53" s="270">
        <v>5639</v>
      </c>
      <c r="B53" s="271">
        <v>42202</v>
      </c>
      <c r="C53" s="272" t="s">
        <v>1108</v>
      </c>
      <c r="D53" s="273" t="s">
        <v>1082</v>
      </c>
      <c r="E53" s="270"/>
      <c r="F53" s="270" t="s">
        <v>1200</v>
      </c>
      <c r="G53" s="280">
        <v>41901</v>
      </c>
      <c r="H53" s="274" t="s">
        <v>1110</v>
      </c>
      <c r="I53" s="274" t="s">
        <v>1111</v>
      </c>
      <c r="J53" s="274"/>
      <c r="K53" s="270" t="s">
        <v>1125</v>
      </c>
      <c r="L53" s="270" t="s">
        <v>975</v>
      </c>
      <c r="M53" s="275">
        <v>177.23</v>
      </c>
      <c r="N53" s="275">
        <v>44.84</v>
      </c>
      <c r="O53" s="270"/>
      <c r="P53" s="270"/>
      <c r="Q53" s="275" t="s">
        <v>1088</v>
      </c>
      <c r="R53" s="270"/>
      <c r="S53" s="273" t="s">
        <v>1088</v>
      </c>
      <c r="T53" s="270"/>
      <c r="U53" s="275" t="s">
        <v>1088</v>
      </c>
      <c r="V53" s="275" t="s">
        <v>1088</v>
      </c>
      <c r="W53" s="275">
        <v>13.77</v>
      </c>
      <c r="X53" s="270"/>
      <c r="Y53" s="270"/>
      <c r="Z53" s="270"/>
      <c r="AA53" s="270"/>
      <c r="AB53" s="270"/>
      <c r="AC53" s="270"/>
      <c r="AD53" s="275" t="s">
        <v>1088</v>
      </c>
      <c r="AE53" s="275" t="s">
        <v>1088</v>
      </c>
      <c r="AF53" s="270"/>
      <c r="AG53" s="270"/>
      <c r="AH53" s="275">
        <v>20.61</v>
      </c>
      <c r="AI53" s="270"/>
      <c r="AJ53" s="270"/>
      <c r="AK53" s="275" t="s">
        <v>1088</v>
      </c>
      <c r="AL53" s="270"/>
      <c r="AM53" s="275" t="s">
        <v>1088</v>
      </c>
      <c r="AN53" s="275" t="s">
        <v>1088</v>
      </c>
      <c r="AO53" s="270" t="s">
        <v>1201</v>
      </c>
      <c r="AP53" s="274" t="s">
        <v>1111</v>
      </c>
      <c r="AQ53" s="274"/>
      <c r="AR53" s="274"/>
      <c r="AS53" s="276"/>
      <c r="AT53" s="274">
        <v>20</v>
      </c>
      <c r="AU53" s="274"/>
      <c r="AV53" s="274"/>
      <c r="AW53" s="274"/>
      <c r="AX53" s="274" t="s">
        <v>1111</v>
      </c>
      <c r="AY53" s="270"/>
      <c r="AZ53" s="274">
        <v>0</v>
      </c>
      <c r="BA53" s="274">
        <v>0</v>
      </c>
      <c r="BB53" s="274">
        <v>0</v>
      </c>
      <c r="BC53" s="274">
        <v>0</v>
      </c>
      <c r="BD53" s="274">
        <v>0</v>
      </c>
      <c r="BE53" s="274">
        <v>0</v>
      </c>
      <c r="BF53" s="274">
        <v>0</v>
      </c>
      <c r="BG53" s="274">
        <v>0</v>
      </c>
      <c r="BH53" s="274">
        <v>0</v>
      </c>
      <c r="BI53" s="274">
        <v>0</v>
      </c>
      <c r="BJ53" s="274">
        <v>0</v>
      </c>
      <c r="BK53" s="274">
        <v>0</v>
      </c>
      <c r="BL53" s="274"/>
      <c r="BM53" s="274" t="s">
        <v>1111</v>
      </c>
      <c r="BN53" s="274"/>
      <c r="BO53" s="274" t="s">
        <v>1111</v>
      </c>
      <c r="BP53" s="274"/>
      <c r="BQ53" s="274"/>
      <c r="BR53" s="274"/>
      <c r="BS53" s="274"/>
      <c r="BT53" s="278"/>
      <c r="BU53" s="278"/>
      <c r="BV53" s="274"/>
      <c r="BW53" s="274" t="s">
        <v>1117</v>
      </c>
      <c r="BX53" s="274"/>
      <c r="BY53" s="270" t="s">
        <v>976</v>
      </c>
      <c r="BZ53" s="273" t="s">
        <v>23</v>
      </c>
      <c r="CA53" s="277" t="s">
        <v>89</v>
      </c>
    </row>
    <row r="54" spans="1:109" ht="13" customHeight="1" x14ac:dyDescent="0.15">
      <c r="A54" s="270">
        <v>4374</v>
      </c>
      <c r="B54" s="271">
        <v>42202</v>
      </c>
      <c r="C54" s="272" t="s">
        <v>78</v>
      </c>
      <c r="D54" s="273" t="s">
        <v>1082</v>
      </c>
      <c r="E54" s="270"/>
      <c r="F54" s="270" t="s">
        <v>145</v>
      </c>
      <c r="G54" s="280">
        <v>42200</v>
      </c>
      <c r="H54" s="274" t="s">
        <v>90</v>
      </c>
      <c r="I54" s="274" t="s">
        <v>6</v>
      </c>
      <c r="J54" s="274"/>
      <c r="K54" s="270" t="s">
        <v>74</v>
      </c>
      <c r="L54" s="270" t="s">
        <v>1126</v>
      </c>
      <c r="M54" s="275">
        <v>94.89</v>
      </c>
      <c r="N54" s="275">
        <v>22.836363636363636</v>
      </c>
      <c r="O54" s="270"/>
      <c r="P54" s="270"/>
      <c r="Q54" s="275" t="s">
        <v>1088</v>
      </c>
      <c r="R54" s="270"/>
      <c r="S54" s="273" t="s">
        <v>1088</v>
      </c>
      <c r="T54" s="270"/>
      <c r="U54" s="275" t="s">
        <v>1088</v>
      </c>
      <c r="V54" s="275" t="s">
        <v>1088</v>
      </c>
      <c r="W54" s="275">
        <v>18.36363636363636</v>
      </c>
      <c r="X54" s="270"/>
      <c r="Y54" s="270"/>
      <c r="Z54" s="270"/>
      <c r="AA54" s="270"/>
      <c r="AB54" s="270"/>
      <c r="AC54" s="270"/>
      <c r="AD54" s="275" t="s">
        <v>1088</v>
      </c>
      <c r="AE54" s="275" t="s">
        <v>1088</v>
      </c>
      <c r="AF54" s="270"/>
      <c r="AG54" s="270"/>
      <c r="AH54" s="275">
        <v>22.836363636363636</v>
      </c>
      <c r="AI54" s="270"/>
      <c r="AJ54" s="270"/>
      <c r="AK54" s="275" t="s">
        <v>1088</v>
      </c>
      <c r="AL54" s="270"/>
      <c r="AM54" s="275" t="s">
        <v>1088</v>
      </c>
      <c r="AN54" s="275" t="s">
        <v>1088</v>
      </c>
      <c r="AO54" s="270" t="s">
        <v>153</v>
      </c>
      <c r="AP54" s="274" t="s">
        <v>6</v>
      </c>
      <c r="AQ54" s="274"/>
      <c r="AR54" s="274"/>
      <c r="AS54" s="276"/>
      <c r="AT54" s="274">
        <v>7</v>
      </c>
      <c r="AU54" s="274"/>
      <c r="AV54" s="274"/>
      <c r="AW54" s="274"/>
      <c r="AX54" s="274" t="s">
        <v>6</v>
      </c>
      <c r="AY54" s="270"/>
      <c r="AZ54" s="274">
        <v>0</v>
      </c>
      <c r="BA54" s="274">
        <v>0</v>
      </c>
      <c r="BB54" s="274">
        <v>0</v>
      </c>
      <c r="BC54" s="274">
        <v>0</v>
      </c>
      <c r="BD54" s="274">
        <v>0</v>
      </c>
      <c r="BE54" s="274">
        <v>0</v>
      </c>
      <c r="BF54" s="274">
        <v>0</v>
      </c>
      <c r="BG54" s="274">
        <v>0</v>
      </c>
      <c r="BH54" s="274">
        <v>0</v>
      </c>
      <c r="BI54" s="274">
        <v>0</v>
      </c>
      <c r="BJ54" s="274">
        <v>0</v>
      </c>
      <c r="BK54" s="274">
        <v>0</v>
      </c>
      <c r="BL54" s="274"/>
      <c r="BM54" s="274" t="s">
        <v>6</v>
      </c>
      <c r="BN54" s="274"/>
      <c r="BO54" s="274" t="s">
        <v>6</v>
      </c>
      <c r="BP54" s="274"/>
      <c r="BQ54" s="274"/>
      <c r="BR54" s="274"/>
      <c r="BS54" s="274"/>
      <c r="BT54" s="277" t="s">
        <v>1127</v>
      </c>
      <c r="BU54" s="278" t="s">
        <v>991</v>
      </c>
      <c r="BV54" s="274">
        <v>50</v>
      </c>
      <c r="BW54" s="274" t="s">
        <v>113</v>
      </c>
      <c r="BX54" s="274"/>
      <c r="BY54" s="278"/>
      <c r="BZ54" s="273" t="s">
        <v>23</v>
      </c>
      <c r="CA54" s="277" t="s">
        <v>184</v>
      </c>
    </row>
    <row r="55" spans="1:109" ht="13" customHeight="1" x14ac:dyDescent="0.15">
      <c r="A55" s="270">
        <v>10524</v>
      </c>
      <c r="B55" s="271">
        <v>42202</v>
      </c>
      <c r="C55" s="272" t="s">
        <v>1037</v>
      </c>
      <c r="D55" s="273" t="s">
        <v>1082</v>
      </c>
      <c r="E55" s="270"/>
      <c r="F55" s="270" t="s">
        <v>1057</v>
      </c>
      <c r="G55" s="279">
        <v>42201</v>
      </c>
      <c r="H55" s="274" t="s">
        <v>1040</v>
      </c>
      <c r="I55" s="274" t="s">
        <v>1041</v>
      </c>
      <c r="J55" s="274"/>
      <c r="K55" s="270" t="s">
        <v>1055</v>
      </c>
      <c r="L55" s="270" t="s">
        <v>1128</v>
      </c>
      <c r="M55" s="275">
        <v>91.154545454545442</v>
      </c>
      <c r="N55" s="275">
        <v>49.890909090909091</v>
      </c>
      <c r="O55" s="270"/>
      <c r="P55" s="270"/>
      <c r="Q55" s="275" t="s">
        <v>1088</v>
      </c>
      <c r="R55" s="270"/>
      <c r="S55" s="273" t="s">
        <v>1088</v>
      </c>
      <c r="T55" s="270"/>
      <c r="U55" s="275" t="s">
        <v>1088</v>
      </c>
      <c r="V55" s="275" t="s">
        <v>1088</v>
      </c>
      <c r="W55" s="275">
        <v>13.572727272727271</v>
      </c>
      <c r="X55" s="270"/>
      <c r="Y55" s="270"/>
      <c r="Z55" s="270"/>
      <c r="AA55" s="270"/>
      <c r="AB55" s="270"/>
      <c r="AC55" s="270"/>
      <c r="AD55" s="275" t="s">
        <v>1088</v>
      </c>
      <c r="AE55" s="275" t="s">
        <v>1088</v>
      </c>
      <c r="AF55" s="270"/>
      <c r="AG55" s="270"/>
      <c r="AH55" s="275">
        <v>23.799999999999997</v>
      </c>
      <c r="AI55" s="270"/>
      <c r="AJ55" s="270"/>
      <c r="AK55" s="275" t="s">
        <v>1088</v>
      </c>
      <c r="AL55" s="270"/>
      <c r="AM55" s="275" t="s">
        <v>1088</v>
      </c>
      <c r="AN55" s="275" t="s">
        <v>1088</v>
      </c>
      <c r="AO55" s="270" t="s">
        <v>1195</v>
      </c>
      <c r="AP55" s="274" t="s">
        <v>1041</v>
      </c>
      <c r="AQ55" s="274"/>
      <c r="AR55" s="274"/>
      <c r="AS55" s="276"/>
      <c r="AT55" s="274">
        <v>8</v>
      </c>
      <c r="AU55" s="274"/>
      <c r="AV55" s="274"/>
      <c r="AW55" s="274"/>
      <c r="AX55" s="274" t="s">
        <v>1045</v>
      </c>
      <c r="AY55" s="270"/>
      <c r="AZ55" s="274">
        <v>10</v>
      </c>
      <c r="BA55" s="274">
        <v>0</v>
      </c>
      <c r="BB55" s="274">
        <v>0</v>
      </c>
      <c r="BC55" s="274">
        <v>0</v>
      </c>
      <c r="BD55" s="274">
        <v>0</v>
      </c>
      <c r="BE55" s="274">
        <v>0</v>
      </c>
      <c r="BF55" s="274">
        <v>0</v>
      </c>
      <c r="BG55" s="274">
        <v>0</v>
      </c>
      <c r="BH55" s="274">
        <v>0</v>
      </c>
      <c r="BI55" s="274">
        <v>0</v>
      </c>
      <c r="BJ55" s="274">
        <v>0</v>
      </c>
      <c r="BK55" s="274">
        <v>0</v>
      </c>
      <c r="BL55" s="274"/>
      <c r="BM55" s="274" t="s">
        <v>1041</v>
      </c>
      <c r="BN55" s="274">
        <v>12</v>
      </c>
      <c r="BO55" s="274" t="s">
        <v>1041</v>
      </c>
      <c r="BP55" s="274"/>
      <c r="BQ55" s="274"/>
      <c r="BR55" s="274"/>
      <c r="BS55" s="274"/>
      <c r="BT55" s="278"/>
      <c r="BU55" s="278"/>
      <c r="BV55" s="274"/>
      <c r="BW55" s="274" t="s">
        <v>1046</v>
      </c>
      <c r="BX55" s="274"/>
      <c r="BY55" s="273"/>
      <c r="BZ55" s="273" t="s">
        <v>23</v>
      </c>
      <c r="CA55" s="273" t="s">
        <v>130</v>
      </c>
    </row>
    <row r="56" spans="1:109" ht="13" customHeight="1" x14ac:dyDescent="0.15">
      <c r="A56" s="270">
        <v>10333</v>
      </c>
      <c r="B56" s="271">
        <v>42202</v>
      </c>
      <c r="C56" s="272" t="s">
        <v>1108</v>
      </c>
      <c r="D56" s="273" t="s">
        <v>1082</v>
      </c>
      <c r="E56" s="270"/>
      <c r="F56" s="270" t="s">
        <v>1200</v>
      </c>
      <c r="G56" s="280">
        <v>42187</v>
      </c>
      <c r="H56" s="274" t="s">
        <v>1110</v>
      </c>
      <c r="I56" s="274" t="s">
        <v>1111</v>
      </c>
      <c r="J56" s="274"/>
      <c r="K56" s="270" t="s">
        <v>1129</v>
      </c>
      <c r="L56" s="270" t="s">
        <v>1130</v>
      </c>
      <c r="M56" s="275">
        <v>94</v>
      </c>
      <c r="N56" s="275">
        <v>49.418181818181814</v>
      </c>
      <c r="O56" s="270"/>
      <c r="P56" s="270"/>
      <c r="Q56" s="275" t="s">
        <v>1088</v>
      </c>
      <c r="R56" s="270"/>
      <c r="S56" s="273" t="s">
        <v>1088</v>
      </c>
      <c r="T56" s="270"/>
      <c r="U56" s="275" t="s">
        <v>1088</v>
      </c>
      <c r="V56" s="275" t="s">
        <v>1088</v>
      </c>
      <c r="W56" s="275">
        <v>13.709090909090907</v>
      </c>
      <c r="X56" s="270"/>
      <c r="Y56" s="270"/>
      <c r="Z56" s="270"/>
      <c r="AA56" s="270"/>
      <c r="AB56" s="270"/>
      <c r="AC56" s="270"/>
      <c r="AD56" s="275" t="s">
        <v>1088</v>
      </c>
      <c r="AE56" s="275" t="s">
        <v>1088</v>
      </c>
      <c r="AF56" s="270"/>
      <c r="AG56" s="270"/>
      <c r="AH56" s="275">
        <v>21.036363636363635</v>
      </c>
      <c r="AI56" s="270"/>
      <c r="AJ56" s="270"/>
      <c r="AK56" s="275" t="s">
        <v>1088</v>
      </c>
      <c r="AL56" s="270"/>
      <c r="AM56" s="275" t="s">
        <v>1088</v>
      </c>
      <c r="AN56" s="275" t="s">
        <v>1088</v>
      </c>
      <c r="AO56" s="270" t="s">
        <v>1201</v>
      </c>
      <c r="AP56" s="274" t="s">
        <v>1111</v>
      </c>
      <c r="AQ56" s="274"/>
      <c r="AR56" s="274"/>
      <c r="AS56" s="276"/>
      <c r="AT56" s="274">
        <v>10.199999999999999</v>
      </c>
      <c r="AU56" s="274"/>
      <c r="AV56" s="274"/>
      <c r="AW56" s="274"/>
      <c r="AX56" s="274" t="s">
        <v>1116</v>
      </c>
      <c r="AY56" s="270"/>
      <c r="AZ56" s="274">
        <v>12</v>
      </c>
      <c r="BA56" s="274">
        <v>0</v>
      </c>
      <c r="BB56" s="274">
        <v>0</v>
      </c>
      <c r="BC56" s="274">
        <v>0</v>
      </c>
      <c r="BD56" s="274">
        <v>0</v>
      </c>
      <c r="BE56" s="274">
        <v>0</v>
      </c>
      <c r="BF56" s="274">
        <v>0</v>
      </c>
      <c r="BG56" s="274">
        <v>0</v>
      </c>
      <c r="BH56" s="274">
        <v>0</v>
      </c>
      <c r="BI56" s="274">
        <v>0</v>
      </c>
      <c r="BJ56" s="274">
        <v>0</v>
      </c>
      <c r="BK56" s="274">
        <v>0</v>
      </c>
      <c r="BL56" s="274"/>
      <c r="BM56" s="274" t="s">
        <v>1111</v>
      </c>
      <c r="BN56" s="274">
        <v>24</v>
      </c>
      <c r="BO56" s="274" t="s">
        <v>1111</v>
      </c>
      <c r="BP56" s="274"/>
      <c r="BQ56" s="274"/>
      <c r="BR56" s="274"/>
      <c r="BS56" s="274"/>
      <c r="BT56" s="278"/>
      <c r="BU56" s="278"/>
      <c r="BV56" s="274"/>
      <c r="BW56" s="274" t="s">
        <v>1117</v>
      </c>
      <c r="BX56" s="274"/>
      <c r="BY56" s="270"/>
      <c r="BZ56" s="270" t="s">
        <v>1204</v>
      </c>
      <c r="CA56" s="270" t="s">
        <v>130</v>
      </c>
    </row>
    <row r="57" spans="1:109" ht="13" customHeight="1" x14ac:dyDescent="0.2">
      <c r="A57" s="270">
        <v>10668</v>
      </c>
      <c r="B57" s="271">
        <v>42202</v>
      </c>
      <c r="C57" s="272" t="s">
        <v>1132</v>
      </c>
      <c r="D57" s="273" t="s">
        <v>1082</v>
      </c>
      <c r="E57" s="270"/>
      <c r="F57" s="270" t="s">
        <v>1205</v>
      </c>
      <c r="G57" s="280">
        <v>42185</v>
      </c>
      <c r="H57" s="274" t="s">
        <v>1134</v>
      </c>
      <c r="I57" s="274" t="s">
        <v>1135</v>
      </c>
      <c r="J57" s="274"/>
      <c r="K57" s="270" t="s">
        <v>1136</v>
      </c>
      <c r="L57" s="273" t="s">
        <v>1137</v>
      </c>
      <c r="M57" s="275">
        <v>109.5181818181818</v>
      </c>
      <c r="N57" s="275">
        <v>36</v>
      </c>
      <c r="O57" s="270"/>
      <c r="P57" s="270"/>
      <c r="Q57" s="275" t="s">
        <v>1088</v>
      </c>
      <c r="R57" s="270"/>
      <c r="S57" s="273" t="s">
        <v>1088</v>
      </c>
      <c r="T57" s="270"/>
      <c r="U57" s="275" t="s">
        <v>1088</v>
      </c>
      <c r="V57" s="275"/>
      <c r="W57" s="275">
        <v>16.454545454545453</v>
      </c>
      <c r="X57" s="270"/>
      <c r="Y57" s="270"/>
      <c r="Z57" s="270"/>
      <c r="AA57" s="270"/>
      <c r="AB57" s="270"/>
      <c r="AC57" s="270"/>
      <c r="AD57" s="275" t="s">
        <v>1088</v>
      </c>
      <c r="AE57" s="275" t="s">
        <v>1088</v>
      </c>
      <c r="AF57" s="270"/>
      <c r="AG57" s="270"/>
      <c r="AH57" s="275">
        <v>19.627272727272725</v>
      </c>
      <c r="AI57" s="270"/>
      <c r="AJ57" s="270"/>
      <c r="AK57" s="275" t="s">
        <v>1088</v>
      </c>
      <c r="AL57" s="270"/>
      <c r="AM57" s="275" t="s">
        <v>1088</v>
      </c>
      <c r="AN57" s="275" t="s">
        <v>1088</v>
      </c>
      <c r="AO57" s="285" t="s">
        <v>1206</v>
      </c>
      <c r="AP57" s="286" t="s">
        <v>126</v>
      </c>
      <c r="AQ57" s="286"/>
      <c r="AR57" s="286"/>
      <c r="AS57" s="287"/>
      <c r="AT57" s="274">
        <v>10.199999999999999</v>
      </c>
      <c r="AU57" s="274"/>
      <c r="AV57" s="274"/>
      <c r="AW57" s="274"/>
      <c r="AX57" s="274" t="s">
        <v>1139</v>
      </c>
      <c r="AY57" s="270"/>
      <c r="AZ57" s="274">
        <v>0</v>
      </c>
      <c r="BA57" s="274">
        <v>0</v>
      </c>
      <c r="BB57" s="274">
        <v>15</v>
      </c>
      <c r="BC57" s="274">
        <v>0</v>
      </c>
      <c r="BD57" s="274">
        <v>0</v>
      </c>
      <c r="BE57" s="274">
        <v>0</v>
      </c>
      <c r="BF57" s="274">
        <v>0</v>
      </c>
      <c r="BG57" s="274">
        <v>0</v>
      </c>
      <c r="BH57" s="274">
        <v>0</v>
      </c>
      <c r="BI57" s="274">
        <v>0</v>
      </c>
      <c r="BJ57" s="274">
        <v>0</v>
      </c>
      <c r="BK57" s="274">
        <v>0</v>
      </c>
      <c r="BL57" s="274"/>
      <c r="BM57" s="274" t="s">
        <v>1135</v>
      </c>
      <c r="BN57" s="274"/>
      <c r="BO57" s="274" t="s">
        <v>1135</v>
      </c>
      <c r="BP57" s="274"/>
      <c r="BQ57" s="274"/>
      <c r="BR57" s="274"/>
      <c r="BS57" s="274"/>
      <c r="BT57" s="278"/>
      <c r="BU57" s="278"/>
      <c r="BV57" s="274"/>
      <c r="BW57" s="274" t="s">
        <v>1140</v>
      </c>
      <c r="BX57" s="274"/>
      <c r="BY57" s="270" t="s">
        <v>1141</v>
      </c>
      <c r="BZ57" s="282" t="s">
        <v>1142</v>
      </c>
      <c r="CA57" s="270" t="s">
        <v>130</v>
      </c>
    </row>
    <row r="58" spans="1:109" ht="13" customHeight="1" x14ac:dyDescent="0.15">
      <c r="A58" s="270">
        <v>1389</v>
      </c>
      <c r="B58" s="271">
        <v>42202</v>
      </c>
      <c r="C58" s="272" t="s">
        <v>1108</v>
      </c>
      <c r="D58" s="273" t="s">
        <v>1082</v>
      </c>
      <c r="E58" s="270"/>
      <c r="F58" s="270" t="s">
        <v>1200</v>
      </c>
      <c r="G58" s="279">
        <v>42185</v>
      </c>
      <c r="H58" s="274" t="s">
        <v>1110</v>
      </c>
      <c r="I58" s="274" t="s">
        <v>1111</v>
      </c>
      <c r="J58" s="274"/>
      <c r="K58" s="270" t="s">
        <v>1143</v>
      </c>
      <c r="L58" s="270" t="s">
        <v>1144</v>
      </c>
      <c r="M58" s="275">
        <v>100.1</v>
      </c>
      <c r="N58" s="275">
        <v>38.999999999999993</v>
      </c>
      <c r="O58" s="273" t="s">
        <v>992</v>
      </c>
      <c r="P58" s="270">
        <v>1300</v>
      </c>
      <c r="Q58" s="275">
        <v>37.999999999999993</v>
      </c>
      <c r="R58" s="270"/>
      <c r="S58" s="273" t="s">
        <v>1088</v>
      </c>
      <c r="T58" s="270"/>
      <c r="U58" s="275" t="s">
        <v>1088</v>
      </c>
      <c r="V58" s="275" t="s">
        <v>1088</v>
      </c>
      <c r="W58" s="275">
        <v>14</v>
      </c>
      <c r="X58" s="270"/>
      <c r="Y58" s="270"/>
      <c r="Z58" s="270"/>
      <c r="AA58" s="270"/>
      <c r="AB58" s="270"/>
      <c r="AC58" s="270"/>
      <c r="AD58" s="275" t="s">
        <v>1088</v>
      </c>
      <c r="AE58" s="275" t="s">
        <v>1088</v>
      </c>
      <c r="AF58" s="270"/>
      <c r="AG58" s="270"/>
      <c r="AH58" s="275">
        <v>21</v>
      </c>
      <c r="AI58" s="270"/>
      <c r="AJ58" s="270"/>
      <c r="AK58" s="275" t="s">
        <v>1088</v>
      </c>
      <c r="AL58" s="270"/>
      <c r="AM58" s="275" t="s">
        <v>1088</v>
      </c>
      <c r="AN58" s="275" t="s">
        <v>1088</v>
      </c>
      <c r="AO58" s="270" t="s">
        <v>1201</v>
      </c>
      <c r="AP58" s="274" t="s">
        <v>1111</v>
      </c>
      <c r="AQ58" s="274"/>
      <c r="AR58" s="274"/>
      <c r="AS58" s="276"/>
      <c r="AT58" s="274">
        <v>11.1</v>
      </c>
      <c r="AU58" s="274"/>
      <c r="AV58" s="274"/>
      <c r="AW58" s="274"/>
      <c r="AX58" s="274" t="s">
        <v>1116</v>
      </c>
      <c r="AY58" s="270"/>
      <c r="AZ58" s="274">
        <v>0</v>
      </c>
      <c r="BA58" s="274">
        <v>0</v>
      </c>
      <c r="BB58" s="274">
        <v>10</v>
      </c>
      <c r="BC58" s="274">
        <v>0</v>
      </c>
      <c r="BD58" s="274">
        <v>0</v>
      </c>
      <c r="BE58" s="274">
        <v>0</v>
      </c>
      <c r="BF58" s="274">
        <v>0</v>
      </c>
      <c r="BG58" s="274">
        <v>0</v>
      </c>
      <c r="BH58" s="274">
        <v>0</v>
      </c>
      <c r="BI58" s="274">
        <v>0</v>
      </c>
      <c r="BJ58" s="274">
        <v>0</v>
      </c>
      <c r="BK58" s="274">
        <v>0</v>
      </c>
      <c r="BL58" s="274"/>
      <c r="BM58" s="274" t="s">
        <v>1111</v>
      </c>
      <c r="BN58" s="274"/>
      <c r="BO58" s="274" t="s">
        <v>1111</v>
      </c>
      <c r="BP58" s="274"/>
      <c r="BQ58" s="274"/>
      <c r="BR58" s="274"/>
      <c r="BS58" s="274"/>
      <c r="BT58" s="278"/>
      <c r="BU58" s="278"/>
      <c r="BV58" s="274"/>
      <c r="BW58" s="274" t="s">
        <v>1117</v>
      </c>
      <c r="BX58" s="274"/>
      <c r="BY58" s="270"/>
      <c r="BZ58" s="282" t="s">
        <v>1207</v>
      </c>
      <c r="CA58" s="273" t="s">
        <v>184</v>
      </c>
      <c r="CB58" s="161"/>
      <c r="CC58" s="161"/>
      <c r="CD58" s="161"/>
      <c r="CE58" s="161"/>
      <c r="CF58" s="161"/>
      <c r="CG58" s="161"/>
      <c r="CH58" s="161"/>
      <c r="CI58" s="161"/>
      <c r="CJ58" s="161"/>
      <c r="CK58" s="161"/>
      <c r="CL58" s="161"/>
      <c r="CM58" s="161"/>
      <c r="CN58" s="161"/>
      <c r="CO58" s="161"/>
      <c r="CP58" s="161"/>
      <c r="CQ58" s="161"/>
      <c r="CR58" s="161"/>
      <c r="CS58" s="161"/>
      <c r="CT58" s="161"/>
      <c r="CU58" s="161"/>
      <c r="CV58" s="161"/>
      <c r="CW58" s="161"/>
      <c r="CX58" s="161"/>
      <c r="CY58" s="161"/>
      <c r="CZ58" s="161"/>
      <c r="DA58" s="161"/>
      <c r="DB58" s="161"/>
      <c r="DC58" s="161"/>
      <c r="DD58" s="161"/>
      <c r="DE58" s="161"/>
    </row>
    <row r="59" spans="1:109" ht="13" customHeight="1" x14ac:dyDescent="0.15">
      <c r="A59" s="270">
        <v>3596</v>
      </c>
      <c r="B59" s="271">
        <v>42202</v>
      </c>
      <c r="C59" s="272" t="s">
        <v>1081</v>
      </c>
      <c r="D59" s="273" t="s">
        <v>1082</v>
      </c>
      <c r="E59" s="270"/>
      <c r="F59" s="270" t="s">
        <v>1193</v>
      </c>
      <c r="G59" s="280">
        <v>42185</v>
      </c>
      <c r="H59" s="274" t="s">
        <v>1084</v>
      </c>
      <c r="I59" s="274" t="s">
        <v>1085</v>
      </c>
      <c r="J59" s="274"/>
      <c r="K59" s="270" t="s">
        <v>1146</v>
      </c>
      <c r="L59" s="270" t="s">
        <v>1147</v>
      </c>
      <c r="M59" s="275">
        <v>91.018181818181816</v>
      </c>
      <c r="N59" s="275">
        <v>40.190909090909088</v>
      </c>
      <c r="O59" s="270"/>
      <c r="P59" s="270"/>
      <c r="Q59" s="275" t="s">
        <v>1088</v>
      </c>
      <c r="R59" s="270"/>
      <c r="S59" s="273" t="s">
        <v>1088</v>
      </c>
      <c r="T59" s="270"/>
      <c r="U59" s="275" t="s">
        <v>1088</v>
      </c>
      <c r="V59" s="275" t="s">
        <v>1088</v>
      </c>
      <c r="W59" s="275">
        <v>16.872727272727271</v>
      </c>
      <c r="X59" s="270"/>
      <c r="Y59" s="270"/>
      <c r="Z59" s="270"/>
      <c r="AA59" s="270"/>
      <c r="AB59" s="270"/>
      <c r="AC59" s="270"/>
      <c r="AD59" s="275" t="s">
        <v>1088</v>
      </c>
      <c r="AE59" s="275" t="s">
        <v>1088</v>
      </c>
      <c r="AF59" s="270"/>
      <c r="AG59" s="270"/>
      <c r="AH59" s="275">
        <v>22.18181818181818</v>
      </c>
      <c r="AI59" s="270"/>
      <c r="AJ59" s="270"/>
      <c r="AK59" s="275" t="s">
        <v>1088</v>
      </c>
      <c r="AL59" s="270"/>
      <c r="AM59" s="275" t="s">
        <v>1088</v>
      </c>
      <c r="AN59" s="275" t="s">
        <v>1088</v>
      </c>
      <c r="AO59" s="270" t="s">
        <v>1194</v>
      </c>
      <c r="AP59" s="274" t="s">
        <v>1085</v>
      </c>
      <c r="AQ59" s="274"/>
      <c r="AR59" s="274"/>
      <c r="AS59" s="276"/>
      <c r="AT59" s="274">
        <v>8</v>
      </c>
      <c r="AU59" s="274"/>
      <c r="AV59" s="274"/>
      <c r="AW59" s="274"/>
      <c r="AX59" s="274" t="s">
        <v>1085</v>
      </c>
      <c r="AY59" s="270"/>
      <c r="AZ59" s="274">
        <v>0</v>
      </c>
      <c r="BA59" s="274">
        <v>0</v>
      </c>
      <c r="BB59" s="274">
        <v>0</v>
      </c>
      <c r="BC59" s="274">
        <v>0</v>
      </c>
      <c r="BD59" s="274">
        <v>0</v>
      </c>
      <c r="BE59" s="274">
        <v>0</v>
      </c>
      <c r="BF59" s="274">
        <v>0</v>
      </c>
      <c r="BG59" s="274">
        <v>0</v>
      </c>
      <c r="BH59" s="274">
        <v>0</v>
      </c>
      <c r="BI59" s="274">
        <v>0</v>
      </c>
      <c r="BJ59" s="274">
        <v>0</v>
      </c>
      <c r="BK59" s="274">
        <v>0</v>
      </c>
      <c r="BL59" s="274"/>
      <c r="BM59" s="274" t="s">
        <v>1085</v>
      </c>
      <c r="BN59" s="274"/>
      <c r="BO59" s="274" t="s">
        <v>1085</v>
      </c>
      <c r="BP59" s="274"/>
      <c r="BQ59" s="274"/>
      <c r="BR59" s="274"/>
      <c r="BS59" s="274"/>
      <c r="BT59" s="270" t="s">
        <v>1148</v>
      </c>
      <c r="BU59" s="270" t="s">
        <v>1149</v>
      </c>
      <c r="BV59" s="274">
        <v>30</v>
      </c>
      <c r="BW59" s="274" t="s">
        <v>1092</v>
      </c>
      <c r="BX59" s="274"/>
      <c r="BY59" s="270"/>
      <c r="BZ59" s="270" t="s">
        <v>1150</v>
      </c>
      <c r="CA59" s="273" t="s">
        <v>184</v>
      </c>
    </row>
    <row r="60" spans="1:109" ht="13" customHeight="1" x14ac:dyDescent="0.15">
      <c r="A60" s="270">
        <v>10371</v>
      </c>
      <c r="B60" s="271">
        <v>42202</v>
      </c>
      <c r="C60" s="272" t="s">
        <v>1037</v>
      </c>
      <c r="D60" s="273" t="s">
        <v>1082</v>
      </c>
      <c r="E60" s="270"/>
      <c r="F60" s="270" t="s">
        <v>1057</v>
      </c>
      <c r="G60" s="280">
        <v>42171</v>
      </c>
      <c r="H60" s="274" t="s">
        <v>126</v>
      </c>
      <c r="I60" s="274" t="s">
        <v>971</v>
      </c>
      <c r="J60" s="274"/>
      <c r="K60" s="270" t="s">
        <v>1151</v>
      </c>
      <c r="L60" s="270" t="s">
        <v>1152</v>
      </c>
      <c r="M60" s="275">
        <v>99</v>
      </c>
      <c r="N60" s="275">
        <v>43.972727272727269</v>
      </c>
      <c r="O60" s="270"/>
      <c r="P60" s="270"/>
      <c r="Q60" s="275" t="s">
        <v>1088</v>
      </c>
      <c r="R60" s="270"/>
      <c r="S60" s="273" t="s">
        <v>1088</v>
      </c>
      <c r="T60" s="270"/>
      <c r="U60" s="275" t="s">
        <v>1088</v>
      </c>
      <c r="V60" s="275" t="s">
        <v>1088</v>
      </c>
      <c r="W60" s="275">
        <v>18.781818181818181</v>
      </c>
      <c r="X60" s="270"/>
      <c r="Y60" s="270"/>
      <c r="Z60" s="270"/>
      <c r="AA60" s="270"/>
      <c r="AB60" s="270"/>
      <c r="AC60" s="270"/>
      <c r="AD60" s="275" t="s">
        <v>1088</v>
      </c>
      <c r="AE60" s="275" t="s">
        <v>1088</v>
      </c>
      <c r="AF60" s="270"/>
      <c r="AG60" s="270"/>
      <c r="AH60" s="275">
        <v>22.963636363636365</v>
      </c>
      <c r="AI60" s="270"/>
      <c r="AJ60" s="270"/>
      <c r="AK60" s="275" t="s">
        <v>1088</v>
      </c>
      <c r="AL60" s="270"/>
      <c r="AM60" s="275" t="s">
        <v>1088</v>
      </c>
      <c r="AN60" s="275" t="s">
        <v>1088</v>
      </c>
      <c r="AO60" s="270" t="s">
        <v>1195</v>
      </c>
      <c r="AP60" s="274" t="s">
        <v>1041</v>
      </c>
      <c r="AQ60" s="274"/>
      <c r="AR60" s="274"/>
      <c r="AS60" s="276"/>
      <c r="AT60" s="274">
        <v>6</v>
      </c>
      <c r="AU60" s="274"/>
      <c r="AV60" s="274"/>
      <c r="AW60" s="274"/>
      <c r="AX60" s="274" t="s">
        <v>1041</v>
      </c>
      <c r="AY60" s="270"/>
      <c r="AZ60" s="274">
        <v>0</v>
      </c>
      <c r="BA60" s="274">
        <v>0</v>
      </c>
      <c r="BB60" s="274">
        <v>7</v>
      </c>
      <c r="BC60" s="274">
        <v>0</v>
      </c>
      <c r="BD60" s="274">
        <v>0</v>
      </c>
      <c r="BE60" s="274">
        <v>0</v>
      </c>
      <c r="BF60" s="274">
        <v>0</v>
      </c>
      <c r="BG60" s="274">
        <v>0</v>
      </c>
      <c r="BH60" s="274">
        <v>0</v>
      </c>
      <c r="BI60" s="274">
        <v>0</v>
      </c>
      <c r="BJ60" s="274">
        <v>0</v>
      </c>
      <c r="BK60" s="274">
        <v>0</v>
      </c>
      <c r="BL60" s="274"/>
      <c r="BM60" s="274" t="s">
        <v>1041</v>
      </c>
      <c r="BN60" s="274"/>
      <c r="BO60" s="274" t="s">
        <v>1041</v>
      </c>
      <c r="BP60" s="274"/>
      <c r="BQ60" s="274"/>
      <c r="BR60" s="274"/>
      <c r="BS60" s="274"/>
      <c r="BT60" s="270"/>
      <c r="BU60" s="270"/>
      <c r="BV60" s="274"/>
      <c r="BW60" s="274" t="s">
        <v>1046</v>
      </c>
      <c r="BX60" s="274"/>
      <c r="BY60" s="273" t="s">
        <v>993</v>
      </c>
      <c r="BZ60" s="273" t="s">
        <v>1208</v>
      </c>
      <c r="CA60" s="277" t="s">
        <v>130</v>
      </c>
    </row>
    <row r="61" spans="1:109" ht="13" customHeight="1" x14ac:dyDescent="0.15">
      <c r="A61" s="270">
        <v>9677</v>
      </c>
      <c r="B61" s="271">
        <v>42202</v>
      </c>
      <c r="C61" s="272" t="s">
        <v>1037</v>
      </c>
      <c r="D61" s="273" t="s">
        <v>1082</v>
      </c>
      <c r="E61" s="270"/>
      <c r="F61" s="270" t="s">
        <v>1057</v>
      </c>
      <c r="G61" s="280">
        <v>42188</v>
      </c>
      <c r="H61" s="274" t="s">
        <v>1041</v>
      </c>
      <c r="I61" s="274" t="s">
        <v>1154</v>
      </c>
      <c r="J61" s="274"/>
      <c r="K61" s="270" t="s">
        <v>994</v>
      </c>
      <c r="L61" s="273" t="s">
        <v>1155</v>
      </c>
      <c r="M61" s="275">
        <v>73.72727272727272</v>
      </c>
      <c r="N61" s="275">
        <v>42.854545454545452</v>
      </c>
      <c r="O61" s="270"/>
      <c r="P61" s="270"/>
      <c r="Q61" s="275" t="s">
        <v>1088</v>
      </c>
      <c r="R61" s="270"/>
      <c r="S61" s="273" t="s">
        <v>1088</v>
      </c>
      <c r="T61" s="270"/>
      <c r="U61" s="275" t="s">
        <v>1088</v>
      </c>
      <c r="V61" s="275" t="s">
        <v>1088</v>
      </c>
      <c r="W61" s="275">
        <v>20.290909090909089</v>
      </c>
      <c r="X61" s="270"/>
      <c r="Y61" s="270"/>
      <c r="Z61" s="270"/>
      <c r="AA61" s="270"/>
      <c r="AB61" s="270"/>
      <c r="AC61" s="270"/>
      <c r="AD61" s="275" t="s">
        <v>1088</v>
      </c>
      <c r="AE61" s="275" t="s">
        <v>1088</v>
      </c>
      <c r="AF61" s="270"/>
      <c r="AG61" s="270"/>
      <c r="AH61" s="275">
        <v>22.845454545454544</v>
      </c>
      <c r="AI61" s="270"/>
      <c r="AJ61" s="270"/>
      <c r="AK61" s="275" t="s">
        <v>1088</v>
      </c>
      <c r="AL61" s="270"/>
      <c r="AM61" s="275" t="s">
        <v>1088</v>
      </c>
      <c r="AN61" s="275" t="s">
        <v>1088</v>
      </c>
      <c r="AO61" s="270" t="s">
        <v>1195</v>
      </c>
      <c r="AP61" s="274" t="s">
        <v>1041</v>
      </c>
      <c r="AQ61" s="274"/>
      <c r="AR61" s="274"/>
      <c r="AS61" s="276"/>
      <c r="AT61" s="274"/>
      <c r="AU61" s="274"/>
      <c r="AV61" s="274"/>
      <c r="AW61" s="274"/>
      <c r="AX61" s="274" t="s">
        <v>1041</v>
      </c>
      <c r="AY61" s="270"/>
      <c r="AZ61" s="274">
        <v>0</v>
      </c>
      <c r="BA61" s="274">
        <v>0</v>
      </c>
      <c r="BB61" s="274">
        <v>0</v>
      </c>
      <c r="BC61" s="274">
        <v>0</v>
      </c>
      <c r="BD61" s="274">
        <v>0</v>
      </c>
      <c r="BE61" s="274">
        <v>0</v>
      </c>
      <c r="BF61" s="274">
        <v>0</v>
      </c>
      <c r="BG61" s="274">
        <v>0</v>
      </c>
      <c r="BH61" s="274">
        <v>0</v>
      </c>
      <c r="BI61" s="274">
        <v>0</v>
      </c>
      <c r="BJ61" s="274">
        <v>0</v>
      </c>
      <c r="BK61" s="274">
        <v>0</v>
      </c>
      <c r="BL61" s="274"/>
      <c r="BM61" s="274" t="s">
        <v>1041</v>
      </c>
      <c r="BN61" s="274"/>
      <c r="BO61" s="274" t="s">
        <v>1041</v>
      </c>
      <c r="BP61" s="274"/>
      <c r="BQ61" s="274"/>
      <c r="BR61" s="274"/>
      <c r="BS61" s="274"/>
      <c r="BT61" s="270"/>
      <c r="BU61" s="270"/>
      <c r="BV61" s="274"/>
      <c r="BW61" s="274" t="s">
        <v>1046</v>
      </c>
      <c r="BX61" s="274"/>
      <c r="BY61" s="270" t="s">
        <v>993</v>
      </c>
      <c r="BZ61" s="270" t="s">
        <v>1209</v>
      </c>
      <c r="CA61" s="273" t="s">
        <v>184</v>
      </c>
    </row>
    <row r="62" spans="1:109" ht="13" customHeight="1" x14ac:dyDescent="0.15">
      <c r="A62" s="270">
        <v>9919</v>
      </c>
      <c r="B62" s="271">
        <v>42202</v>
      </c>
      <c r="C62" s="272" t="s">
        <v>1108</v>
      </c>
      <c r="D62" s="273" t="s">
        <v>1082</v>
      </c>
      <c r="E62" s="270"/>
      <c r="F62" s="270" t="s">
        <v>1200</v>
      </c>
      <c r="G62" s="280">
        <v>42185</v>
      </c>
      <c r="H62" s="274" t="s">
        <v>1110</v>
      </c>
      <c r="I62" s="274" t="s">
        <v>1111</v>
      </c>
      <c r="J62" s="274"/>
      <c r="K62" s="273" t="s">
        <v>1161</v>
      </c>
      <c r="L62" s="270" t="s">
        <v>1120</v>
      </c>
      <c r="M62" s="275">
        <v>84.590909090909079</v>
      </c>
      <c r="N62" s="275">
        <v>41</v>
      </c>
      <c r="O62" s="270"/>
      <c r="P62" s="270"/>
      <c r="Q62" s="275" t="s">
        <v>1088</v>
      </c>
      <c r="R62" s="270"/>
      <c r="S62" s="273" t="s">
        <v>1088</v>
      </c>
      <c r="T62" s="270"/>
      <c r="U62" s="275" t="s">
        <v>1088</v>
      </c>
      <c r="V62" s="275"/>
      <c r="W62" s="275">
        <v>21.009090909090908</v>
      </c>
      <c r="X62" s="270"/>
      <c r="Y62" s="270"/>
      <c r="Z62" s="270"/>
      <c r="AA62" s="270"/>
      <c r="AB62" s="270"/>
      <c r="AC62" s="270"/>
      <c r="AD62" s="275" t="s">
        <v>1088</v>
      </c>
      <c r="AE62" s="275" t="s">
        <v>1088</v>
      </c>
      <c r="AF62" s="270"/>
      <c r="AG62" s="270"/>
      <c r="AH62" s="275">
        <v>22.990909090909089</v>
      </c>
      <c r="AI62" s="270"/>
      <c r="AJ62" s="270"/>
      <c r="AK62" s="275" t="s">
        <v>1088</v>
      </c>
      <c r="AL62" s="270"/>
      <c r="AM62" s="275" t="s">
        <v>1088</v>
      </c>
      <c r="AN62" s="275" t="s">
        <v>1088</v>
      </c>
      <c r="AO62" s="273" t="s">
        <v>1206</v>
      </c>
      <c r="AP62" s="281" t="s">
        <v>126</v>
      </c>
      <c r="AQ62" s="281" t="s">
        <v>1210</v>
      </c>
      <c r="AR62" s="274">
        <v>8</v>
      </c>
      <c r="AS62" s="276"/>
      <c r="AT62" s="274">
        <v>15</v>
      </c>
      <c r="AU62" s="274"/>
      <c r="AV62" s="274"/>
      <c r="AW62" s="274"/>
      <c r="AX62" s="274" t="s">
        <v>1162</v>
      </c>
      <c r="AY62" s="270"/>
      <c r="AZ62" s="274">
        <v>0</v>
      </c>
      <c r="BA62" s="274">
        <v>0</v>
      </c>
      <c r="BB62" s="274">
        <v>0</v>
      </c>
      <c r="BC62" s="274">
        <v>0</v>
      </c>
      <c r="BD62" s="274">
        <v>0</v>
      </c>
      <c r="BE62" s="274">
        <v>0</v>
      </c>
      <c r="BF62" s="274">
        <v>0</v>
      </c>
      <c r="BG62" s="274">
        <v>0</v>
      </c>
      <c r="BH62" s="274">
        <v>0</v>
      </c>
      <c r="BI62" s="274">
        <v>0</v>
      </c>
      <c r="BJ62" s="274">
        <v>0</v>
      </c>
      <c r="BK62" s="274">
        <v>0</v>
      </c>
      <c r="BL62" s="274"/>
      <c r="BM62" s="274" t="s">
        <v>1111</v>
      </c>
      <c r="BN62" s="274"/>
      <c r="BO62" s="274" t="s">
        <v>1111</v>
      </c>
      <c r="BP62" s="274">
        <v>120</v>
      </c>
      <c r="BQ62" s="274"/>
      <c r="BR62" s="274"/>
      <c r="BS62" s="274"/>
      <c r="BT62" s="278"/>
      <c r="BU62" s="278"/>
      <c r="BV62" s="274"/>
      <c r="BW62" s="274" t="s">
        <v>1117</v>
      </c>
      <c r="BX62" s="274"/>
      <c r="BY62" s="273" t="s">
        <v>1163</v>
      </c>
      <c r="BZ62" s="282" t="s">
        <v>1164</v>
      </c>
      <c r="CA62" s="278" t="s">
        <v>184</v>
      </c>
    </row>
    <row r="63" spans="1:109" ht="13" customHeight="1" x14ac:dyDescent="0.15">
      <c r="A63" s="270">
        <v>9903</v>
      </c>
      <c r="B63" s="271">
        <v>42202</v>
      </c>
      <c r="C63" s="272" t="s">
        <v>1108</v>
      </c>
      <c r="D63" s="273" t="s">
        <v>1082</v>
      </c>
      <c r="E63" s="270"/>
      <c r="F63" s="270" t="s">
        <v>1200</v>
      </c>
      <c r="G63" s="280">
        <v>42066</v>
      </c>
      <c r="H63" s="274" t="s">
        <v>1110</v>
      </c>
      <c r="I63" s="274" t="s">
        <v>1111</v>
      </c>
      <c r="J63" s="274"/>
      <c r="K63" s="273" t="s">
        <v>1175</v>
      </c>
      <c r="L63" s="270" t="s">
        <v>1120</v>
      </c>
      <c r="M63" s="275">
        <v>90.6</v>
      </c>
      <c r="N63" s="275">
        <v>41.499999999999993</v>
      </c>
      <c r="O63" s="270"/>
      <c r="P63" s="270"/>
      <c r="Q63" s="275" t="s">
        <v>1088</v>
      </c>
      <c r="R63" s="270"/>
      <c r="S63" s="273" t="s">
        <v>1088</v>
      </c>
      <c r="T63" s="270"/>
      <c r="U63" s="275" t="s">
        <v>1088</v>
      </c>
      <c r="V63" s="275" t="s">
        <v>1088</v>
      </c>
      <c r="W63" s="275">
        <v>10.6</v>
      </c>
      <c r="X63" s="270"/>
      <c r="Y63" s="270"/>
      <c r="Z63" s="270"/>
      <c r="AA63" s="270"/>
      <c r="AB63" s="270"/>
      <c r="AC63" s="270"/>
      <c r="AD63" s="275" t="s">
        <v>1088</v>
      </c>
      <c r="AE63" s="275" t="s">
        <v>1088</v>
      </c>
      <c r="AF63" s="270"/>
      <c r="AG63" s="270"/>
      <c r="AH63" s="275">
        <v>16.5</v>
      </c>
      <c r="AI63" s="270"/>
      <c r="AJ63" s="270"/>
      <c r="AK63" s="275" t="s">
        <v>1088</v>
      </c>
      <c r="AL63" s="270"/>
      <c r="AM63" s="275" t="s">
        <v>1088</v>
      </c>
      <c r="AN63" s="275" t="s">
        <v>1088</v>
      </c>
      <c r="AO63" s="270" t="s">
        <v>1201</v>
      </c>
      <c r="AP63" s="274" t="s">
        <v>1111</v>
      </c>
      <c r="AQ63" s="274"/>
      <c r="AR63" s="274"/>
      <c r="AS63" s="276"/>
      <c r="AT63" s="274">
        <v>8</v>
      </c>
      <c r="AU63" s="274"/>
      <c r="AV63" s="274"/>
      <c r="AW63" s="274"/>
      <c r="AX63" s="274" t="s">
        <v>1162</v>
      </c>
      <c r="AY63" s="270"/>
      <c r="AZ63" s="274">
        <v>0</v>
      </c>
      <c r="BA63" s="274">
        <v>0</v>
      </c>
      <c r="BB63" s="274">
        <v>0</v>
      </c>
      <c r="BC63" s="274">
        <v>0</v>
      </c>
      <c r="BD63" s="274">
        <v>0</v>
      </c>
      <c r="BE63" s="274">
        <v>0</v>
      </c>
      <c r="BF63" s="274">
        <v>0</v>
      </c>
      <c r="BG63" s="274">
        <v>0</v>
      </c>
      <c r="BH63" s="274">
        <v>0</v>
      </c>
      <c r="BI63" s="274">
        <v>0</v>
      </c>
      <c r="BJ63" s="274">
        <v>0</v>
      </c>
      <c r="BK63" s="274">
        <v>0</v>
      </c>
      <c r="BL63" s="274"/>
      <c r="BM63" s="274" t="s">
        <v>1111</v>
      </c>
      <c r="BN63" s="274"/>
      <c r="BO63" s="274" t="s">
        <v>1111</v>
      </c>
      <c r="BP63" s="274"/>
      <c r="BQ63" s="274"/>
      <c r="BR63" s="274"/>
      <c r="BS63" s="274"/>
      <c r="BT63" s="278"/>
      <c r="BU63" s="278"/>
      <c r="BV63" s="274"/>
      <c r="BW63" s="274" t="s">
        <v>1117</v>
      </c>
      <c r="BX63" s="274"/>
      <c r="BY63" s="273" t="s">
        <v>1163</v>
      </c>
      <c r="BZ63" s="273" t="s">
        <v>23</v>
      </c>
      <c r="CA63" s="273" t="s">
        <v>89</v>
      </c>
    </row>
  </sheetData>
  <sheetProtection algorithmName="SHA-512" hashValue="jPw/vQpJDD/fmcF6GNqxzxD8A7L7pebG3hooivwrzpuAW0qS5etiahl4vlIcLa5V8kKQG80/dQ4eYlzcF+NeTw==" saltValue="+rVEDkqTkzo/+GbqYiPUcA==" spinCount="100000" sheet="1" objects="1" scenarios="1"/>
  <hyperlinks>
    <hyperlink ref="BZ16" r:id="rId1" xr:uid="{964F9CDE-9567-C540-A2C6-D9059E453988}"/>
    <hyperlink ref="BZ38" r:id="rId2" xr:uid="{8A463E7A-0492-E241-8B31-5341631E3686}"/>
    <hyperlink ref="BZ58" r:id="rId3" xr:uid="{9F16F75E-2767-8C46-9F76-9407261EF7EF}"/>
    <hyperlink ref="BZ57" r:id="rId4" xr:uid="{81D0BD65-4F95-0241-AEDF-83783E4C471E}"/>
    <hyperlink ref="BZ37" r:id="rId5" xr:uid="{D1F6BA06-CD60-E648-9FE2-E87B0DF6214C}"/>
    <hyperlink ref="BZ15" r:id="rId6" xr:uid="{E87EB11B-CEFA-8949-AECE-C07D36418A57}"/>
    <hyperlink ref="BZ62" r:id="rId7" xr:uid="{A65BDBF1-D552-8344-811B-C8B1E21F89E7}"/>
    <hyperlink ref="BZ19" r:id="rId8" xr:uid="{51ED14D6-1F4D-6242-BBFB-52FA38C77D8A}"/>
    <hyperlink ref="BZ41" r:id="rId9" xr:uid="{D36E2696-A66E-5841-B4C0-C1ECA6197EAA}"/>
    <hyperlink ref="BZ61" r:id="rId10" xr:uid="{8D754819-272B-3A47-A93C-55CBE8E33FE3}"/>
    <hyperlink ref="BZ6" r:id="rId11" xr:uid="{1BF20FDD-6E50-7545-A801-6AA8D7681102}"/>
    <hyperlink ref="BZ28" r:id="rId12" xr:uid="{357A6342-4075-5847-BAF8-6A6A9BBD2AC3}"/>
    <hyperlink ref="BZ48" r:id="rId13" xr:uid="{F38E68EB-8EAB-7B4E-ADDF-3026C04B4BB9}"/>
    <hyperlink ref="BZ22" r:id="rId14" xr:uid="{7880767A-9C60-504B-9D74-764549A319CE}"/>
  </hyperlinks>
  <pageMargins left="0.75" right="0.75" top="1" bottom="1" header="0.5" footer="0.5"/>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789FBA-ADFA-0240-8A4E-E6D205FCAF56}">
  <sheetPr codeName="Sheet26"/>
  <dimension ref="A1:DE88"/>
  <sheetViews>
    <sheetView zoomScaleNormal="100" zoomScalePageLayoutView="120" workbookViewId="0">
      <selection activeCell="K2" sqref="K2:K32"/>
    </sheetView>
  </sheetViews>
  <sheetFormatPr baseColWidth="10" defaultRowHeight="13" x14ac:dyDescent="0.15"/>
  <cols>
    <col min="11" max="11" width="17" bestFit="1" customWidth="1"/>
    <col min="12" max="12" width="14.5" customWidth="1"/>
    <col min="41" max="41" width="16.33203125" bestFit="1" customWidth="1"/>
    <col min="64" max="64" width="8.83203125" customWidth="1"/>
    <col min="65" max="65" width="9.1640625" customWidth="1"/>
    <col min="69" max="69" width="9" customWidth="1"/>
    <col min="70" max="70" width="8.83203125" customWidth="1"/>
    <col min="71" max="71" width="8" customWidth="1"/>
  </cols>
  <sheetData>
    <row r="1" spans="1:79" ht="79" customHeight="1" x14ac:dyDescent="0.15">
      <c r="A1" s="126" t="s">
        <v>562</v>
      </c>
      <c r="B1" s="126" t="s">
        <v>552</v>
      </c>
      <c r="C1" s="127" t="s">
        <v>553</v>
      </c>
      <c r="D1" s="128" t="s">
        <v>633</v>
      </c>
      <c r="E1" s="128" t="s">
        <v>634</v>
      </c>
      <c r="F1" s="128" t="s">
        <v>635</v>
      </c>
      <c r="G1" s="126" t="s">
        <v>636</v>
      </c>
      <c r="H1" s="129" t="s">
        <v>763</v>
      </c>
      <c r="I1" s="129" t="s">
        <v>578</v>
      </c>
      <c r="J1" s="129" t="s">
        <v>579</v>
      </c>
      <c r="K1" s="128" t="s">
        <v>248</v>
      </c>
      <c r="L1" s="130" t="s">
        <v>580</v>
      </c>
      <c r="M1" s="131" t="s">
        <v>581</v>
      </c>
      <c r="N1" s="132" t="s">
        <v>467</v>
      </c>
      <c r="O1" s="132" t="s">
        <v>468</v>
      </c>
      <c r="P1" s="132" t="s">
        <v>469</v>
      </c>
      <c r="Q1" s="132" t="s">
        <v>642</v>
      </c>
      <c r="R1" s="132" t="s">
        <v>549</v>
      </c>
      <c r="S1" s="132" t="s">
        <v>550</v>
      </c>
      <c r="T1" s="132" t="s">
        <v>551</v>
      </c>
      <c r="U1" s="132" t="s">
        <v>645</v>
      </c>
      <c r="V1" s="133" t="s">
        <v>646</v>
      </c>
      <c r="W1" s="134" t="s">
        <v>647</v>
      </c>
      <c r="X1" s="134" t="s">
        <v>513</v>
      </c>
      <c r="Y1" s="134" t="s">
        <v>304</v>
      </c>
      <c r="Z1" s="134" t="s">
        <v>307</v>
      </c>
      <c r="AA1" s="134" t="s">
        <v>465</v>
      </c>
      <c r="AB1" s="134" t="s">
        <v>466</v>
      </c>
      <c r="AC1" s="134" t="s">
        <v>345</v>
      </c>
      <c r="AD1" s="134" t="s">
        <v>346</v>
      </c>
      <c r="AE1" s="135" t="s">
        <v>564</v>
      </c>
      <c r="AF1" s="136" t="s">
        <v>590</v>
      </c>
      <c r="AG1" s="136" t="s">
        <v>591</v>
      </c>
      <c r="AH1" s="137" t="s">
        <v>700</v>
      </c>
      <c r="AI1" s="137" t="s">
        <v>701</v>
      </c>
      <c r="AJ1" s="137" t="s">
        <v>702</v>
      </c>
      <c r="AK1" s="137" t="s">
        <v>703</v>
      </c>
      <c r="AL1" s="217" t="s">
        <v>185</v>
      </c>
      <c r="AM1" s="217" t="s">
        <v>186</v>
      </c>
      <c r="AN1" s="217" t="s">
        <v>187</v>
      </c>
      <c r="AO1" s="138" t="s">
        <v>605</v>
      </c>
      <c r="AP1" s="139" t="s">
        <v>499</v>
      </c>
      <c r="AQ1" s="139" t="s">
        <v>257</v>
      </c>
      <c r="AR1" s="140" t="s">
        <v>258</v>
      </c>
      <c r="AS1" s="141" t="s">
        <v>432</v>
      </c>
      <c r="AT1" s="142" t="s">
        <v>433</v>
      </c>
      <c r="AU1" s="310" t="s">
        <v>1334</v>
      </c>
      <c r="AV1" s="310" t="s">
        <v>1335</v>
      </c>
      <c r="AW1" s="310" t="s">
        <v>1336</v>
      </c>
      <c r="AX1" s="143" t="s">
        <v>606</v>
      </c>
      <c r="AY1" s="144" t="s">
        <v>607</v>
      </c>
      <c r="AZ1" s="145" t="s">
        <v>608</v>
      </c>
      <c r="BA1" s="146" t="s">
        <v>287</v>
      </c>
      <c r="BB1" s="145" t="s">
        <v>256</v>
      </c>
      <c r="BC1" s="146" t="s">
        <v>335</v>
      </c>
      <c r="BD1" s="145" t="s">
        <v>253</v>
      </c>
      <c r="BE1" s="146" t="s">
        <v>637</v>
      </c>
      <c r="BF1" s="145" t="s">
        <v>547</v>
      </c>
      <c r="BG1" s="147" t="s">
        <v>235</v>
      </c>
      <c r="BH1" s="243" t="s">
        <v>1017</v>
      </c>
      <c r="BI1" s="244" t="s">
        <v>1018</v>
      </c>
      <c r="BJ1" s="145" t="s">
        <v>1010</v>
      </c>
      <c r="BK1" s="147" t="s">
        <v>1011</v>
      </c>
      <c r="BL1" s="129" t="s">
        <v>1012</v>
      </c>
      <c r="BM1" s="129" t="s">
        <v>1013</v>
      </c>
      <c r="BN1" s="129" t="s">
        <v>237</v>
      </c>
      <c r="BO1" s="129" t="s">
        <v>463</v>
      </c>
      <c r="BP1" s="129" t="s">
        <v>801</v>
      </c>
      <c r="BQ1" s="129" t="s">
        <v>1014</v>
      </c>
      <c r="BR1" s="129" t="s">
        <v>1015</v>
      </c>
      <c r="BS1" s="129" t="s">
        <v>1016</v>
      </c>
      <c r="BT1" s="127" t="s">
        <v>327</v>
      </c>
      <c r="BU1" s="127" t="s">
        <v>234</v>
      </c>
      <c r="BV1" s="129" t="s">
        <v>438</v>
      </c>
      <c r="BW1" s="129" t="s">
        <v>238</v>
      </c>
      <c r="BX1" s="316" t="s">
        <v>1357</v>
      </c>
      <c r="BY1" s="127" t="s">
        <v>434</v>
      </c>
      <c r="BZ1" s="129" t="s">
        <v>435</v>
      </c>
      <c r="CA1" s="126" t="s">
        <v>582</v>
      </c>
    </row>
    <row r="2" spans="1:79" ht="13" customHeight="1" x14ac:dyDescent="0.15">
      <c r="A2" s="323">
        <v>10908</v>
      </c>
      <c r="B2" s="324">
        <v>42566</v>
      </c>
      <c r="C2" s="325" t="s">
        <v>1186</v>
      </c>
      <c r="D2" s="323" t="s">
        <v>1255</v>
      </c>
      <c r="E2" s="323"/>
      <c r="F2" s="323" t="s">
        <v>1212</v>
      </c>
      <c r="G2" s="324">
        <v>42475</v>
      </c>
      <c r="H2" s="326" t="s">
        <v>126</v>
      </c>
      <c r="I2" s="326" t="s">
        <v>971</v>
      </c>
      <c r="J2" s="326"/>
      <c r="K2" s="323" t="s">
        <v>940</v>
      </c>
      <c r="L2" s="323" t="s">
        <v>1668</v>
      </c>
      <c r="M2" s="321">
        <v>54.999999999999993</v>
      </c>
      <c r="N2" s="321">
        <v>22.727272727272727</v>
      </c>
      <c r="O2" s="323"/>
      <c r="P2" s="323"/>
      <c r="Q2" s="151"/>
      <c r="R2" s="151"/>
      <c r="S2" s="151"/>
      <c r="T2" s="151"/>
      <c r="U2" s="151"/>
      <c r="V2" s="151"/>
      <c r="W2" s="151"/>
      <c r="X2" s="151"/>
      <c r="Y2" s="151"/>
      <c r="Z2" s="151"/>
      <c r="AA2" s="151"/>
      <c r="AB2" s="151"/>
      <c r="AC2" s="151"/>
      <c r="AD2" s="151"/>
      <c r="AE2" s="151"/>
      <c r="AF2" s="151"/>
      <c r="AG2" s="151"/>
      <c r="AH2" s="151"/>
      <c r="AI2" s="151"/>
      <c r="AJ2" s="151"/>
      <c r="AK2" s="151"/>
      <c r="AL2" s="151"/>
      <c r="AM2" s="151"/>
      <c r="AN2" s="151"/>
      <c r="AO2" s="323" t="s">
        <v>1379</v>
      </c>
      <c r="AP2" s="326" t="s">
        <v>971</v>
      </c>
      <c r="AQ2" s="326"/>
      <c r="AR2" s="326"/>
      <c r="AS2" s="327"/>
      <c r="AT2" s="326">
        <v>16</v>
      </c>
      <c r="AU2" s="326"/>
      <c r="AV2" s="326"/>
      <c r="AW2" s="326"/>
      <c r="AX2" s="326" t="s">
        <v>997</v>
      </c>
      <c r="AY2" s="323"/>
      <c r="AZ2" s="326">
        <v>0</v>
      </c>
      <c r="BA2" s="326">
        <v>0</v>
      </c>
      <c r="BB2" s="326">
        <v>0</v>
      </c>
      <c r="BC2" s="326">
        <v>0</v>
      </c>
      <c r="BD2" s="326">
        <v>0</v>
      </c>
      <c r="BE2" s="326">
        <v>0</v>
      </c>
      <c r="BF2" s="326">
        <v>0</v>
      </c>
      <c r="BG2" s="326">
        <v>0</v>
      </c>
      <c r="BH2" s="326">
        <v>0</v>
      </c>
      <c r="BI2" s="326">
        <v>0</v>
      </c>
      <c r="BJ2" s="326">
        <v>0</v>
      </c>
      <c r="BK2" s="326">
        <v>0</v>
      </c>
      <c r="BL2" s="326"/>
      <c r="BM2" s="326" t="s">
        <v>971</v>
      </c>
      <c r="BN2" s="326"/>
      <c r="BO2" s="326" t="s">
        <v>971</v>
      </c>
      <c r="BP2" s="355">
        <v>174.43636363636361</v>
      </c>
      <c r="BQ2" s="326"/>
      <c r="BR2" s="326"/>
      <c r="BS2" s="328">
        <v>42551</v>
      </c>
      <c r="BT2" s="323"/>
      <c r="BU2" s="329"/>
      <c r="BV2" s="326"/>
      <c r="BW2" s="326" t="s">
        <v>1380</v>
      </c>
      <c r="BX2" s="326"/>
      <c r="BY2" s="329" t="s">
        <v>1669</v>
      </c>
      <c r="BZ2" s="330" t="s">
        <v>1676</v>
      </c>
      <c r="CA2" s="323" t="s">
        <v>89</v>
      </c>
    </row>
    <row r="3" spans="1:79" ht="13" customHeight="1" x14ac:dyDescent="0.15">
      <c r="A3" s="323">
        <v>11450</v>
      </c>
      <c r="B3" s="324">
        <v>42566</v>
      </c>
      <c r="C3" s="325" t="s">
        <v>1186</v>
      </c>
      <c r="D3" s="323" t="s">
        <v>1255</v>
      </c>
      <c r="E3" s="323"/>
      <c r="F3" s="323" t="s">
        <v>1212</v>
      </c>
      <c r="G3" s="324">
        <v>42551</v>
      </c>
      <c r="H3" s="326" t="s">
        <v>126</v>
      </c>
      <c r="I3" s="326" t="s">
        <v>971</v>
      </c>
      <c r="J3" s="326"/>
      <c r="K3" s="323" t="s">
        <v>386</v>
      </c>
      <c r="L3" s="323" t="s">
        <v>1381</v>
      </c>
      <c r="M3" s="321">
        <v>71.436363636363623</v>
      </c>
      <c r="N3" s="321">
        <v>21.654545454545453</v>
      </c>
      <c r="O3" s="323"/>
      <c r="P3" s="323"/>
      <c r="Q3" s="151"/>
      <c r="R3" s="151"/>
      <c r="S3" s="151"/>
      <c r="T3" s="151"/>
      <c r="U3" s="151"/>
      <c r="V3" s="151"/>
      <c r="W3" s="151"/>
      <c r="X3" s="151"/>
      <c r="Y3" s="151"/>
      <c r="Z3" s="151"/>
      <c r="AA3" s="151"/>
      <c r="AB3" s="151"/>
      <c r="AC3" s="151"/>
      <c r="AD3" s="151"/>
      <c r="AE3" s="151"/>
      <c r="AF3" s="151"/>
      <c r="AG3" s="151"/>
      <c r="AH3" s="151"/>
      <c r="AI3" s="151"/>
      <c r="AJ3" s="151"/>
      <c r="AK3" s="151"/>
      <c r="AL3" s="151"/>
      <c r="AM3" s="151"/>
      <c r="AN3" s="151"/>
      <c r="AO3" s="323" t="s">
        <v>1379</v>
      </c>
      <c r="AP3" s="326" t="s">
        <v>971</v>
      </c>
      <c r="AQ3" s="326"/>
      <c r="AR3" s="326"/>
      <c r="AS3" s="327"/>
      <c r="AT3" s="326">
        <v>9.5</v>
      </c>
      <c r="AU3" s="326"/>
      <c r="AV3" s="326"/>
      <c r="AW3" s="326"/>
      <c r="AX3" s="326" t="s">
        <v>997</v>
      </c>
      <c r="AY3" s="323"/>
      <c r="AZ3" s="326">
        <v>0</v>
      </c>
      <c r="BA3" s="326">
        <v>0</v>
      </c>
      <c r="BB3" s="326">
        <v>0</v>
      </c>
      <c r="BC3" s="326">
        <v>0</v>
      </c>
      <c r="BD3" s="326">
        <v>0</v>
      </c>
      <c r="BE3" s="326">
        <v>0</v>
      </c>
      <c r="BF3" s="326">
        <v>0</v>
      </c>
      <c r="BG3" s="326">
        <v>0</v>
      </c>
      <c r="BH3" s="326">
        <v>0</v>
      </c>
      <c r="BI3" s="326">
        <v>0</v>
      </c>
      <c r="BJ3" s="326">
        <v>0</v>
      </c>
      <c r="BK3" s="326">
        <v>0</v>
      </c>
      <c r="BL3" s="326"/>
      <c r="BM3" s="326" t="s">
        <v>971</v>
      </c>
      <c r="BN3" s="326">
        <v>12</v>
      </c>
      <c r="BO3" s="326" t="s">
        <v>971</v>
      </c>
      <c r="BP3" s="356"/>
      <c r="BQ3" s="326"/>
      <c r="BR3" s="326"/>
      <c r="BS3" s="326"/>
      <c r="BT3" s="329"/>
      <c r="BU3" s="329"/>
      <c r="BV3" s="326"/>
      <c r="BW3" s="326" t="s">
        <v>1380</v>
      </c>
      <c r="BX3" s="326"/>
      <c r="BY3" s="323"/>
      <c r="BZ3" s="331" t="s">
        <v>1587</v>
      </c>
      <c r="CA3" s="329" t="s">
        <v>89</v>
      </c>
    </row>
    <row r="4" spans="1:79" ht="13" customHeight="1" x14ac:dyDescent="0.15">
      <c r="A4" s="323">
        <v>11798</v>
      </c>
      <c r="B4" s="332">
        <v>42567</v>
      </c>
      <c r="C4" s="325" t="s">
        <v>1186</v>
      </c>
      <c r="D4" s="323" t="s">
        <v>1255</v>
      </c>
      <c r="E4" s="323"/>
      <c r="F4" s="323" t="s">
        <v>1212</v>
      </c>
      <c r="G4" s="333">
        <v>42567</v>
      </c>
      <c r="H4" s="326" t="s">
        <v>126</v>
      </c>
      <c r="I4" s="326" t="s">
        <v>971</v>
      </c>
      <c r="J4" s="326"/>
      <c r="K4" s="323" t="s">
        <v>899</v>
      </c>
      <c r="L4" s="323" t="s">
        <v>1383</v>
      </c>
      <c r="M4" s="321">
        <v>76.272727272727266</v>
      </c>
      <c r="N4" s="321">
        <v>21.109090909090906</v>
      </c>
      <c r="O4" s="323"/>
      <c r="P4" s="323"/>
      <c r="Q4" s="151"/>
      <c r="R4" s="151"/>
      <c r="S4" s="151"/>
      <c r="T4" s="151"/>
      <c r="U4" s="151"/>
      <c r="V4" s="151"/>
      <c r="W4" s="151"/>
      <c r="X4" s="151"/>
      <c r="Y4" s="151"/>
      <c r="Z4" s="151"/>
      <c r="AA4" s="151"/>
      <c r="AB4" s="151"/>
      <c r="AC4" s="151"/>
      <c r="AD4" s="151"/>
      <c r="AE4" s="151"/>
      <c r="AF4" s="151"/>
      <c r="AG4" s="151"/>
      <c r="AH4" s="151"/>
      <c r="AI4" s="151"/>
      <c r="AJ4" s="151"/>
      <c r="AK4" s="151"/>
      <c r="AL4" s="151"/>
      <c r="AM4" s="151"/>
      <c r="AN4" s="151"/>
      <c r="AO4" s="323" t="s">
        <v>1379</v>
      </c>
      <c r="AP4" s="326" t="s">
        <v>971</v>
      </c>
      <c r="AQ4" s="326"/>
      <c r="AR4" s="326"/>
      <c r="AS4" s="327"/>
      <c r="AT4" s="326">
        <v>7.5</v>
      </c>
      <c r="AU4" s="326"/>
      <c r="AV4" s="326"/>
      <c r="AW4" s="326"/>
      <c r="AX4" s="326" t="s">
        <v>971</v>
      </c>
      <c r="AY4" s="323"/>
      <c r="AZ4" s="326">
        <v>0</v>
      </c>
      <c r="BA4" s="326">
        <v>0</v>
      </c>
      <c r="BB4" s="326">
        <v>0</v>
      </c>
      <c r="BC4" s="326">
        <v>0</v>
      </c>
      <c r="BD4" s="326">
        <v>0</v>
      </c>
      <c r="BE4" s="326">
        <v>0</v>
      </c>
      <c r="BF4" s="326">
        <v>0</v>
      </c>
      <c r="BG4" s="326">
        <v>0</v>
      </c>
      <c r="BH4" s="326">
        <v>0</v>
      </c>
      <c r="BI4" s="326">
        <v>0</v>
      </c>
      <c r="BJ4" s="326">
        <v>0</v>
      </c>
      <c r="BK4" s="326">
        <v>0</v>
      </c>
      <c r="BL4" s="326"/>
      <c r="BM4" s="326" t="s">
        <v>971</v>
      </c>
      <c r="BN4" s="326"/>
      <c r="BO4" s="326" t="s">
        <v>971</v>
      </c>
      <c r="BP4" s="356"/>
      <c r="BQ4" s="326"/>
      <c r="BR4" s="326"/>
      <c r="BS4" s="326"/>
      <c r="BT4" s="323"/>
      <c r="BU4" s="329"/>
      <c r="BV4" s="326"/>
      <c r="BW4" s="326" t="s">
        <v>1380</v>
      </c>
      <c r="BX4" s="326">
        <v>1</v>
      </c>
      <c r="BY4" s="323"/>
      <c r="BZ4" s="331" t="s">
        <v>1588</v>
      </c>
      <c r="CA4" s="329" t="s">
        <v>184</v>
      </c>
    </row>
    <row r="5" spans="1:79" ht="13" customHeight="1" x14ac:dyDescent="0.15">
      <c r="A5" s="323">
        <v>13018</v>
      </c>
      <c r="B5" s="324">
        <v>42566</v>
      </c>
      <c r="C5" s="325" t="s">
        <v>1186</v>
      </c>
      <c r="D5" s="323" t="s">
        <v>1255</v>
      </c>
      <c r="E5" s="323"/>
      <c r="F5" s="323" t="s">
        <v>1212</v>
      </c>
      <c r="G5" s="324">
        <v>42551</v>
      </c>
      <c r="H5" s="326" t="s">
        <v>126</v>
      </c>
      <c r="I5" s="326" t="s">
        <v>971</v>
      </c>
      <c r="J5" s="326"/>
      <c r="K5" s="323" t="s">
        <v>900</v>
      </c>
      <c r="L5" s="323" t="s">
        <v>1386</v>
      </c>
      <c r="M5" s="321">
        <v>70.590909090909093</v>
      </c>
      <c r="N5" s="321">
        <v>19.499999999999996</v>
      </c>
      <c r="O5" s="323"/>
      <c r="P5" s="323"/>
      <c r="Q5" s="151"/>
      <c r="R5" s="151"/>
      <c r="S5" s="151"/>
      <c r="T5" s="151"/>
      <c r="U5" s="151"/>
      <c r="V5" s="151"/>
      <c r="W5" s="151"/>
      <c r="X5" s="151"/>
      <c r="Y5" s="151"/>
      <c r="Z5" s="151"/>
      <c r="AA5" s="151"/>
      <c r="AB5" s="151"/>
      <c r="AC5" s="151"/>
      <c r="AD5" s="151"/>
      <c r="AE5" s="151"/>
      <c r="AF5" s="151"/>
      <c r="AG5" s="151"/>
      <c r="AH5" s="151"/>
      <c r="AI5" s="151"/>
      <c r="AJ5" s="151"/>
      <c r="AK5" s="151"/>
      <c r="AL5" s="151"/>
      <c r="AM5" s="151"/>
      <c r="AN5" s="151"/>
      <c r="AO5" s="323" t="s">
        <v>1379</v>
      </c>
      <c r="AP5" s="326" t="s">
        <v>971</v>
      </c>
      <c r="AQ5" s="326"/>
      <c r="AR5" s="326"/>
      <c r="AS5" s="327"/>
      <c r="AT5" s="326">
        <v>11</v>
      </c>
      <c r="AU5" s="326"/>
      <c r="AV5" s="326"/>
      <c r="AW5" s="326"/>
      <c r="AX5" s="326" t="s">
        <v>971</v>
      </c>
      <c r="AY5" s="323"/>
      <c r="AZ5" s="326">
        <v>0</v>
      </c>
      <c r="BA5" s="326">
        <v>0</v>
      </c>
      <c r="BB5" s="326">
        <v>0</v>
      </c>
      <c r="BC5" s="326">
        <v>0</v>
      </c>
      <c r="BD5" s="326">
        <v>0</v>
      </c>
      <c r="BE5" s="326">
        <v>0</v>
      </c>
      <c r="BF5" s="326">
        <v>0</v>
      </c>
      <c r="BG5" s="326">
        <v>0</v>
      </c>
      <c r="BH5" s="326">
        <v>0</v>
      </c>
      <c r="BI5" s="326">
        <v>0</v>
      </c>
      <c r="BJ5" s="326">
        <v>0</v>
      </c>
      <c r="BK5" s="326">
        <v>0</v>
      </c>
      <c r="BL5" s="326"/>
      <c r="BM5" s="326" t="s">
        <v>971</v>
      </c>
      <c r="BN5" s="326"/>
      <c r="BO5" s="326" t="s">
        <v>971</v>
      </c>
      <c r="BP5" s="356"/>
      <c r="BQ5" s="326"/>
      <c r="BR5" s="326"/>
      <c r="BS5" s="326"/>
      <c r="BT5" s="349"/>
      <c r="BU5" s="329"/>
      <c r="BV5" s="326"/>
      <c r="BW5" s="326" t="s">
        <v>1380</v>
      </c>
      <c r="BX5" s="326">
        <v>1</v>
      </c>
      <c r="BY5" s="323" t="s">
        <v>1589</v>
      </c>
      <c r="BZ5" s="331" t="s">
        <v>1590</v>
      </c>
      <c r="CA5" s="329" t="s">
        <v>89</v>
      </c>
    </row>
    <row r="6" spans="1:79" ht="13" customHeight="1" x14ac:dyDescent="0.15">
      <c r="A6" s="323">
        <v>1473</v>
      </c>
      <c r="B6" s="324">
        <v>42567</v>
      </c>
      <c r="C6" s="325" t="s">
        <v>1186</v>
      </c>
      <c r="D6" s="323" t="s">
        <v>1255</v>
      </c>
      <c r="E6" s="323"/>
      <c r="F6" s="323" t="s">
        <v>1212</v>
      </c>
      <c r="G6" s="324">
        <v>42551</v>
      </c>
      <c r="H6" s="326" t="s">
        <v>126</v>
      </c>
      <c r="I6" s="326" t="s">
        <v>971</v>
      </c>
      <c r="J6" s="326"/>
      <c r="K6" s="323" t="s">
        <v>498</v>
      </c>
      <c r="L6" s="323" t="s">
        <v>1158</v>
      </c>
      <c r="M6" s="321">
        <v>84.409090909090892</v>
      </c>
      <c r="N6" s="321">
        <v>20.109090909090909</v>
      </c>
      <c r="O6" s="323"/>
      <c r="P6" s="323"/>
      <c r="Q6" s="151"/>
      <c r="R6" s="151"/>
      <c r="S6" s="151"/>
      <c r="T6" s="151"/>
      <c r="U6" s="151"/>
      <c r="V6" s="151"/>
      <c r="W6" s="151"/>
      <c r="X6" s="151"/>
      <c r="Y6" s="151"/>
      <c r="Z6" s="151"/>
      <c r="AA6" s="151"/>
      <c r="AB6" s="151"/>
      <c r="AC6" s="151"/>
      <c r="AD6" s="151"/>
      <c r="AE6" s="151"/>
      <c r="AF6" s="151"/>
      <c r="AG6" s="151"/>
      <c r="AH6" s="151"/>
      <c r="AI6" s="151"/>
      <c r="AJ6" s="151"/>
      <c r="AK6" s="151"/>
      <c r="AL6" s="151"/>
      <c r="AM6" s="151"/>
      <c r="AN6" s="151"/>
      <c r="AO6" s="323" t="s">
        <v>1379</v>
      </c>
      <c r="AP6" s="326" t="s">
        <v>971</v>
      </c>
      <c r="AQ6" s="326"/>
      <c r="AR6" s="326"/>
      <c r="AS6" s="327"/>
      <c r="AT6" s="326">
        <v>11.6</v>
      </c>
      <c r="AU6" s="326"/>
      <c r="AV6" s="326"/>
      <c r="AW6" s="326"/>
      <c r="AX6" s="326" t="s">
        <v>971</v>
      </c>
      <c r="AY6" s="323"/>
      <c r="AZ6" s="326">
        <v>0</v>
      </c>
      <c r="BA6" s="326">
        <v>0</v>
      </c>
      <c r="BB6" s="326">
        <v>0</v>
      </c>
      <c r="BC6" s="326">
        <v>0</v>
      </c>
      <c r="BD6" s="326">
        <v>0</v>
      </c>
      <c r="BE6" s="326">
        <v>0</v>
      </c>
      <c r="BF6" s="326">
        <v>0</v>
      </c>
      <c r="BG6" s="326">
        <v>0</v>
      </c>
      <c r="BH6" s="326">
        <v>0</v>
      </c>
      <c r="BI6" s="326">
        <v>0</v>
      </c>
      <c r="BJ6" s="326">
        <v>0</v>
      </c>
      <c r="BK6" s="326">
        <v>0</v>
      </c>
      <c r="BL6" s="326"/>
      <c r="BM6" s="326" t="s">
        <v>971</v>
      </c>
      <c r="BN6" s="326"/>
      <c r="BO6" s="326" t="s">
        <v>971</v>
      </c>
      <c r="BP6" s="356"/>
      <c r="BQ6" s="326"/>
      <c r="BR6" s="326"/>
      <c r="BS6" s="326"/>
      <c r="BT6" s="329"/>
      <c r="BU6" s="329"/>
      <c r="BV6" s="326"/>
      <c r="BW6" s="326" t="s">
        <v>1380</v>
      </c>
      <c r="BX6" s="326"/>
      <c r="BY6" s="323"/>
      <c r="BZ6" s="342" t="s">
        <v>1591</v>
      </c>
      <c r="CA6" s="323" t="s">
        <v>184</v>
      </c>
    </row>
    <row r="7" spans="1:79" ht="13" customHeight="1" x14ac:dyDescent="0.15">
      <c r="A7" s="323">
        <v>13060</v>
      </c>
      <c r="B7" s="324">
        <v>42566</v>
      </c>
      <c r="C7" s="325" t="s">
        <v>1186</v>
      </c>
      <c r="D7" s="323" t="s">
        <v>1255</v>
      </c>
      <c r="E7" s="323"/>
      <c r="F7" s="323" t="s">
        <v>1212</v>
      </c>
      <c r="G7" s="324">
        <v>42551</v>
      </c>
      <c r="H7" s="326" t="s">
        <v>971</v>
      </c>
      <c r="I7" s="326" t="s">
        <v>1167</v>
      </c>
      <c r="J7" s="326"/>
      <c r="K7" s="323" t="s">
        <v>901</v>
      </c>
      <c r="L7" s="323" t="s">
        <v>1389</v>
      </c>
      <c r="M7" s="321">
        <v>108</v>
      </c>
      <c r="N7" s="321">
        <v>28</v>
      </c>
      <c r="O7" s="323"/>
      <c r="P7" s="323"/>
      <c r="Q7" s="151"/>
      <c r="R7" s="151"/>
      <c r="S7" s="151"/>
      <c r="T7" s="151"/>
      <c r="U7" s="151"/>
      <c r="V7" s="151"/>
      <c r="W7" s="151"/>
      <c r="X7" s="151"/>
      <c r="Y7" s="151"/>
      <c r="Z7" s="151"/>
      <c r="AA7" s="151"/>
      <c r="AB7" s="151"/>
      <c r="AC7" s="151"/>
      <c r="AD7" s="151"/>
      <c r="AE7" s="151"/>
      <c r="AF7" s="151"/>
      <c r="AG7" s="151"/>
      <c r="AH7" s="151"/>
      <c r="AI7" s="151"/>
      <c r="AJ7" s="151"/>
      <c r="AK7" s="151"/>
      <c r="AL7" s="151"/>
      <c r="AM7" s="151"/>
      <c r="AN7" s="151"/>
      <c r="AO7" s="323" t="s">
        <v>1379</v>
      </c>
      <c r="AP7" s="326" t="s">
        <v>971</v>
      </c>
      <c r="AQ7" s="326"/>
      <c r="AR7" s="326"/>
      <c r="AS7" s="327"/>
      <c r="AT7" s="326"/>
      <c r="AU7" s="326"/>
      <c r="AV7" s="326"/>
      <c r="AW7" s="326"/>
      <c r="AX7" s="326" t="s">
        <v>971</v>
      </c>
      <c r="AY7" s="323"/>
      <c r="AZ7" s="326">
        <v>20</v>
      </c>
      <c r="BA7" s="326">
        <v>0</v>
      </c>
      <c r="BB7" s="326">
        <v>0</v>
      </c>
      <c r="BC7" s="326">
        <v>0</v>
      </c>
      <c r="BD7" s="326">
        <v>0</v>
      </c>
      <c r="BE7" s="326">
        <v>0</v>
      </c>
      <c r="BF7" s="326">
        <v>0</v>
      </c>
      <c r="BG7" s="326">
        <v>0</v>
      </c>
      <c r="BH7" s="326">
        <v>0</v>
      </c>
      <c r="BI7" s="326">
        <v>0</v>
      </c>
      <c r="BJ7" s="326">
        <v>0</v>
      </c>
      <c r="BK7" s="326">
        <v>0</v>
      </c>
      <c r="BL7" s="326"/>
      <c r="BM7" s="326" t="s">
        <v>971</v>
      </c>
      <c r="BN7" s="326"/>
      <c r="BO7" s="326" t="s">
        <v>971</v>
      </c>
      <c r="BP7" s="356"/>
      <c r="BQ7" s="326"/>
      <c r="BR7" s="326"/>
      <c r="BS7" s="326"/>
      <c r="BT7" s="329"/>
      <c r="BU7" s="329"/>
      <c r="BV7" s="326"/>
      <c r="BW7" s="326" t="s">
        <v>1380</v>
      </c>
      <c r="BX7" s="326"/>
      <c r="BY7" s="323"/>
      <c r="BZ7" s="330" t="s">
        <v>1592</v>
      </c>
      <c r="CA7" s="329" t="s">
        <v>89</v>
      </c>
    </row>
    <row r="8" spans="1:79" ht="13" customHeight="1" x14ac:dyDescent="0.15">
      <c r="A8" s="323">
        <v>11108</v>
      </c>
      <c r="B8" s="324">
        <v>42567</v>
      </c>
      <c r="C8" s="344" t="s">
        <v>1186</v>
      </c>
      <c r="D8" s="345" t="s">
        <v>1255</v>
      </c>
      <c r="E8" s="345"/>
      <c r="F8" s="345" t="s">
        <v>1212</v>
      </c>
      <c r="G8" s="333">
        <v>42494</v>
      </c>
      <c r="H8" s="346" t="s">
        <v>126</v>
      </c>
      <c r="I8" s="346" t="s">
        <v>971</v>
      </c>
      <c r="J8" s="346"/>
      <c r="K8" s="345" t="s">
        <v>902</v>
      </c>
      <c r="L8" s="323" t="s">
        <v>1391</v>
      </c>
      <c r="M8" s="321">
        <v>79.899999999999991</v>
      </c>
      <c r="N8" s="321">
        <v>24.954545454545453</v>
      </c>
      <c r="O8" s="345" t="s">
        <v>992</v>
      </c>
      <c r="P8" s="345">
        <v>300</v>
      </c>
      <c r="Q8" s="321">
        <v>26.95454545454545</v>
      </c>
      <c r="R8" s="151"/>
      <c r="S8" s="151"/>
      <c r="T8" s="151"/>
      <c r="U8" s="151"/>
      <c r="V8" s="151"/>
      <c r="W8" s="151"/>
      <c r="X8" s="151"/>
      <c r="Y8" s="151"/>
      <c r="Z8" s="151"/>
      <c r="AA8" s="151"/>
      <c r="AB8" s="151"/>
      <c r="AC8" s="151"/>
      <c r="AD8" s="151"/>
      <c r="AE8" s="151"/>
      <c r="AF8" s="151"/>
      <c r="AG8" s="151"/>
      <c r="AH8" s="151"/>
      <c r="AI8" s="151"/>
      <c r="AJ8" s="151"/>
      <c r="AK8" s="151"/>
      <c r="AL8" s="151"/>
      <c r="AM8" s="151"/>
      <c r="AN8" s="151"/>
      <c r="AO8" s="345" t="s">
        <v>1379</v>
      </c>
      <c r="AP8" s="346" t="s">
        <v>971</v>
      </c>
      <c r="AQ8" s="346"/>
      <c r="AR8" s="346"/>
      <c r="AS8" s="347">
        <v>10</v>
      </c>
      <c r="AT8" s="346">
        <v>12</v>
      </c>
      <c r="AU8" s="346"/>
      <c r="AV8" s="346"/>
      <c r="AW8" s="346"/>
      <c r="AX8" s="346" t="s">
        <v>997</v>
      </c>
      <c r="AY8" s="345"/>
      <c r="AZ8" s="346">
        <v>0</v>
      </c>
      <c r="BA8" s="346">
        <v>0</v>
      </c>
      <c r="BB8" s="346">
        <v>7</v>
      </c>
      <c r="BC8" s="346">
        <v>0</v>
      </c>
      <c r="BD8" s="346">
        <v>0</v>
      </c>
      <c r="BE8" s="346">
        <v>0</v>
      </c>
      <c r="BF8" s="346">
        <v>0</v>
      </c>
      <c r="BG8" s="346">
        <v>0</v>
      </c>
      <c r="BH8" s="346">
        <v>0</v>
      </c>
      <c r="BI8" s="346">
        <v>0</v>
      </c>
      <c r="BJ8" s="346">
        <v>0</v>
      </c>
      <c r="BK8" s="346">
        <v>0</v>
      </c>
      <c r="BL8" s="346"/>
      <c r="BM8" s="346" t="s">
        <v>971</v>
      </c>
      <c r="BN8" s="346"/>
      <c r="BO8" s="346" t="s">
        <v>971</v>
      </c>
      <c r="BP8" s="361"/>
      <c r="BQ8" s="346"/>
      <c r="BR8" s="346"/>
      <c r="BS8" s="346"/>
      <c r="BT8" s="349"/>
      <c r="BU8" s="349"/>
      <c r="BV8" s="346"/>
      <c r="BW8" s="346" t="s">
        <v>1380</v>
      </c>
      <c r="BX8" s="346"/>
      <c r="BY8" s="345"/>
      <c r="BZ8" s="342" t="s">
        <v>1593</v>
      </c>
      <c r="CA8" s="329" t="s">
        <v>184</v>
      </c>
    </row>
    <row r="9" spans="1:79" ht="13" customHeight="1" x14ac:dyDescent="0.15">
      <c r="A9" s="323">
        <v>1485</v>
      </c>
      <c r="B9" s="324">
        <v>42566</v>
      </c>
      <c r="C9" s="325" t="s">
        <v>1186</v>
      </c>
      <c r="D9" s="323" t="s">
        <v>1255</v>
      </c>
      <c r="E9" s="323"/>
      <c r="F9" s="323" t="s">
        <v>1212</v>
      </c>
      <c r="G9" s="324">
        <v>42551</v>
      </c>
      <c r="H9" s="326" t="s">
        <v>126</v>
      </c>
      <c r="I9" s="326" t="s">
        <v>971</v>
      </c>
      <c r="J9" s="326"/>
      <c r="K9" s="323" t="s">
        <v>903</v>
      </c>
      <c r="L9" s="323" t="s">
        <v>1158</v>
      </c>
      <c r="M9" s="321">
        <v>84.409090909090892</v>
      </c>
      <c r="N9" s="321">
        <v>20.109090909090909</v>
      </c>
      <c r="O9" s="323"/>
      <c r="P9" s="323"/>
      <c r="Q9" s="151"/>
      <c r="R9" s="151"/>
      <c r="S9" s="151"/>
      <c r="T9" s="151"/>
      <c r="U9" s="151"/>
      <c r="V9" s="151"/>
      <c r="W9" s="151"/>
      <c r="X9" s="151"/>
      <c r="Y9" s="151"/>
      <c r="Z9" s="151"/>
      <c r="AA9" s="151"/>
      <c r="AB9" s="151"/>
      <c r="AC9" s="151"/>
      <c r="AD9" s="151"/>
      <c r="AE9" s="151"/>
      <c r="AF9" s="151"/>
      <c r="AG9" s="151"/>
      <c r="AH9" s="151"/>
      <c r="AI9" s="151"/>
      <c r="AJ9" s="151"/>
      <c r="AK9" s="151"/>
      <c r="AL9" s="151"/>
      <c r="AM9" s="151"/>
      <c r="AN9" s="151"/>
      <c r="AO9" s="323" t="s">
        <v>1379</v>
      </c>
      <c r="AP9" s="326" t="s">
        <v>971</v>
      </c>
      <c r="AQ9" s="326"/>
      <c r="AR9" s="326"/>
      <c r="AS9" s="327"/>
      <c r="AT9" s="326">
        <v>11.6</v>
      </c>
      <c r="AU9" s="326"/>
      <c r="AV9" s="326"/>
      <c r="AW9" s="326"/>
      <c r="AX9" s="326" t="s">
        <v>997</v>
      </c>
      <c r="AY9" s="323"/>
      <c r="AZ9" s="326">
        <v>0</v>
      </c>
      <c r="BA9" s="326">
        <v>0</v>
      </c>
      <c r="BB9" s="326">
        <v>0</v>
      </c>
      <c r="BC9" s="326">
        <v>0</v>
      </c>
      <c r="BD9" s="326">
        <v>0</v>
      </c>
      <c r="BE9" s="326">
        <v>0</v>
      </c>
      <c r="BF9" s="326">
        <v>0</v>
      </c>
      <c r="BG9" s="326">
        <v>0</v>
      </c>
      <c r="BH9" s="326">
        <v>0</v>
      </c>
      <c r="BI9" s="326">
        <v>0</v>
      </c>
      <c r="BJ9" s="326">
        <v>0</v>
      </c>
      <c r="BK9" s="326">
        <v>0</v>
      </c>
      <c r="BL9" s="326"/>
      <c r="BM9" s="326" t="s">
        <v>971</v>
      </c>
      <c r="BN9" s="326"/>
      <c r="BO9" s="326" t="s">
        <v>971</v>
      </c>
      <c r="BP9" s="356"/>
      <c r="BQ9" s="326"/>
      <c r="BR9" s="326"/>
      <c r="BS9" s="326"/>
      <c r="BT9" s="329"/>
      <c r="BU9" s="329"/>
      <c r="BV9" s="326"/>
      <c r="BW9" s="326" t="s">
        <v>1380</v>
      </c>
      <c r="BX9" s="326"/>
      <c r="BY9" s="323"/>
      <c r="BZ9" s="342" t="s">
        <v>1594</v>
      </c>
      <c r="CA9" s="329" t="s">
        <v>89</v>
      </c>
    </row>
    <row r="10" spans="1:79" ht="13" customHeight="1" x14ac:dyDescent="0.15">
      <c r="A10" s="323">
        <v>10270</v>
      </c>
      <c r="B10" s="324">
        <v>42566</v>
      </c>
      <c r="C10" s="325" t="s">
        <v>1186</v>
      </c>
      <c r="D10" s="323" t="s">
        <v>1255</v>
      </c>
      <c r="E10" s="323"/>
      <c r="F10" s="323" t="s">
        <v>1212</v>
      </c>
      <c r="G10" s="324">
        <v>42551</v>
      </c>
      <c r="H10" s="326" t="s">
        <v>126</v>
      </c>
      <c r="I10" s="326" t="s">
        <v>971</v>
      </c>
      <c r="J10" s="326"/>
      <c r="K10" s="323" t="s">
        <v>904</v>
      </c>
      <c r="L10" s="323" t="s">
        <v>1123</v>
      </c>
      <c r="M10" s="321">
        <v>75</v>
      </c>
      <c r="N10" s="321">
        <v>26.154545454545453</v>
      </c>
      <c r="O10" s="323"/>
      <c r="P10" s="323"/>
      <c r="Q10" s="151"/>
      <c r="R10" s="151"/>
      <c r="S10" s="151"/>
      <c r="T10" s="151"/>
      <c r="U10" s="151"/>
      <c r="V10" s="151"/>
      <c r="W10" s="151"/>
      <c r="X10" s="151"/>
      <c r="Y10" s="151"/>
      <c r="Z10" s="151"/>
      <c r="AA10" s="151"/>
      <c r="AB10" s="151"/>
      <c r="AC10" s="151"/>
      <c r="AD10" s="151"/>
      <c r="AE10" s="151"/>
      <c r="AF10" s="151"/>
      <c r="AG10" s="151"/>
      <c r="AH10" s="151"/>
      <c r="AI10" s="151"/>
      <c r="AJ10" s="151"/>
      <c r="AK10" s="151"/>
      <c r="AL10" s="151"/>
      <c r="AM10" s="151"/>
      <c r="AN10" s="151"/>
      <c r="AO10" s="323" t="s">
        <v>1379</v>
      </c>
      <c r="AP10" s="326" t="s">
        <v>971</v>
      </c>
      <c r="AQ10" s="326"/>
      <c r="AR10" s="326"/>
      <c r="AS10" s="327"/>
      <c r="AT10" s="326">
        <v>10.5</v>
      </c>
      <c r="AU10" s="326"/>
      <c r="AV10" s="326"/>
      <c r="AW10" s="326"/>
      <c r="AX10" s="326" t="s">
        <v>997</v>
      </c>
      <c r="AY10" s="323"/>
      <c r="AZ10" s="326">
        <v>16</v>
      </c>
      <c r="BA10" s="326">
        <v>0</v>
      </c>
      <c r="BB10" s="326">
        <v>0</v>
      </c>
      <c r="BC10" s="326">
        <v>0</v>
      </c>
      <c r="BD10" s="326">
        <v>0</v>
      </c>
      <c r="BE10" s="326">
        <v>0</v>
      </c>
      <c r="BF10" s="326">
        <v>0</v>
      </c>
      <c r="BG10" s="326">
        <v>0</v>
      </c>
      <c r="BH10" s="326">
        <v>0</v>
      </c>
      <c r="BI10" s="326">
        <v>0</v>
      </c>
      <c r="BJ10" s="326">
        <v>0</v>
      </c>
      <c r="BK10" s="326">
        <v>0</v>
      </c>
      <c r="BL10" s="326"/>
      <c r="BM10" s="326" t="s">
        <v>971</v>
      </c>
      <c r="BN10" s="326">
        <v>12</v>
      </c>
      <c r="BO10" s="326" t="s">
        <v>971</v>
      </c>
      <c r="BP10" s="356"/>
      <c r="BQ10" s="326"/>
      <c r="BR10" s="326">
        <v>12</v>
      </c>
      <c r="BS10" s="326"/>
      <c r="BT10" s="329"/>
      <c r="BU10" s="329"/>
      <c r="BV10" s="326"/>
      <c r="BW10" s="326" t="s">
        <v>1380</v>
      </c>
      <c r="BX10" s="326"/>
      <c r="BY10" s="323"/>
      <c r="BZ10" s="331" t="s">
        <v>1595</v>
      </c>
      <c r="CA10" s="329" t="s">
        <v>89</v>
      </c>
    </row>
    <row r="11" spans="1:79" ht="13" customHeight="1" x14ac:dyDescent="0.15">
      <c r="A11" s="323">
        <v>12760</v>
      </c>
      <c r="B11" s="324">
        <v>42566</v>
      </c>
      <c r="C11" s="325" t="s">
        <v>1186</v>
      </c>
      <c r="D11" s="323" t="s">
        <v>1255</v>
      </c>
      <c r="E11" s="323"/>
      <c r="F11" s="323" t="s">
        <v>1212</v>
      </c>
      <c r="G11" s="324">
        <v>42521</v>
      </c>
      <c r="H11" s="326" t="s">
        <v>126</v>
      </c>
      <c r="I11" s="326" t="s">
        <v>971</v>
      </c>
      <c r="J11" s="326"/>
      <c r="K11" s="323" t="s">
        <v>905</v>
      </c>
      <c r="L11" s="323" t="s">
        <v>1396</v>
      </c>
      <c r="M11" s="321">
        <v>70.963636363636354</v>
      </c>
      <c r="N11" s="321">
        <v>19.054545454545455</v>
      </c>
      <c r="O11" s="323"/>
      <c r="P11" s="323"/>
      <c r="Q11" s="151"/>
      <c r="R11" s="151"/>
      <c r="S11" s="151"/>
      <c r="T11" s="151"/>
      <c r="U11" s="151"/>
      <c r="V11" s="151"/>
      <c r="W11" s="151"/>
      <c r="X11" s="151"/>
      <c r="Y11" s="151"/>
      <c r="Z11" s="151"/>
      <c r="AA11" s="151"/>
      <c r="AB11" s="151"/>
      <c r="AC11" s="151"/>
      <c r="AD11" s="151"/>
      <c r="AE11" s="151"/>
      <c r="AF11" s="151"/>
      <c r="AG11" s="151"/>
      <c r="AH11" s="151"/>
      <c r="AI11" s="151"/>
      <c r="AJ11" s="151"/>
      <c r="AK11" s="151"/>
      <c r="AL11" s="151"/>
      <c r="AM11" s="151"/>
      <c r="AN11" s="151"/>
      <c r="AO11" s="323" t="s">
        <v>1379</v>
      </c>
      <c r="AP11" s="326" t="s">
        <v>971</v>
      </c>
      <c r="AQ11" s="326"/>
      <c r="AR11" s="326"/>
      <c r="AS11" s="327"/>
      <c r="AT11" s="326">
        <v>7.5</v>
      </c>
      <c r="AU11" s="326"/>
      <c r="AV11" s="326"/>
      <c r="AW11" s="326"/>
      <c r="AX11" s="326" t="s">
        <v>971</v>
      </c>
      <c r="AY11" s="323"/>
      <c r="AZ11" s="326">
        <v>0</v>
      </c>
      <c r="BA11" s="326">
        <v>0</v>
      </c>
      <c r="BB11" s="326">
        <v>0</v>
      </c>
      <c r="BC11" s="326">
        <v>0</v>
      </c>
      <c r="BD11" s="326">
        <v>0</v>
      </c>
      <c r="BE11" s="326">
        <v>0</v>
      </c>
      <c r="BF11" s="326">
        <v>0</v>
      </c>
      <c r="BG11" s="326">
        <v>0</v>
      </c>
      <c r="BH11" s="326">
        <v>0</v>
      </c>
      <c r="BI11" s="326">
        <v>0</v>
      </c>
      <c r="BJ11" s="326">
        <v>0</v>
      </c>
      <c r="BK11" s="326">
        <v>0</v>
      </c>
      <c r="BL11" s="326"/>
      <c r="BM11" s="326" t="s">
        <v>971</v>
      </c>
      <c r="BN11" s="326"/>
      <c r="BO11" s="326" t="s">
        <v>971</v>
      </c>
      <c r="BP11" s="356"/>
      <c r="BQ11" s="326"/>
      <c r="BR11" s="326"/>
      <c r="BS11" s="326"/>
      <c r="BT11" s="323"/>
      <c r="BU11" s="323"/>
      <c r="BV11" s="326"/>
      <c r="BW11" s="326" t="s">
        <v>1380</v>
      </c>
      <c r="BX11" s="326"/>
      <c r="BY11" s="323"/>
      <c r="BZ11" s="331" t="s">
        <v>1596</v>
      </c>
      <c r="CA11" s="323" t="s">
        <v>89</v>
      </c>
    </row>
    <row r="12" spans="1:79" ht="13" customHeight="1" x14ac:dyDescent="0.15">
      <c r="A12" s="323">
        <v>4375</v>
      </c>
      <c r="B12" s="324">
        <v>42566</v>
      </c>
      <c r="C12" s="325" t="s">
        <v>1186</v>
      </c>
      <c r="D12" s="323" t="s">
        <v>1255</v>
      </c>
      <c r="E12" s="323"/>
      <c r="F12" s="323" t="s">
        <v>1212</v>
      </c>
      <c r="G12" s="324">
        <v>42551</v>
      </c>
      <c r="H12" s="326" t="s">
        <v>126</v>
      </c>
      <c r="I12" s="326" t="s">
        <v>971</v>
      </c>
      <c r="J12" s="326"/>
      <c r="K12" s="323" t="s">
        <v>933</v>
      </c>
      <c r="L12" s="323" t="s">
        <v>1126</v>
      </c>
      <c r="M12" s="321">
        <v>92.98181818181817</v>
      </c>
      <c r="N12" s="321">
        <v>24.18181818181818</v>
      </c>
      <c r="O12" s="323"/>
      <c r="P12" s="323"/>
      <c r="Q12" s="151"/>
      <c r="R12" s="151"/>
      <c r="S12" s="151"/>
      <c r="T12" s="151"/>
      <c r="U12" s="151"/>
      <c r="V12" s="151"/>
      <c r="W12" s="151"/>
      <c r="X12" s="151"/>
      <c r="Y12" s="151"/>
      <c r="Z12" s="151"/>
      <c r="AA12" s="151"/>
      <c r="AB12" s="151"/>
      <c r="AC12" s="151"/>
      <c r="AD12" s="151"/>
      <c r="AE12" s="151"/>
      <c r="AF12" s="151"/>
      <c r="AG12" s="151"/>
      <c r="AH12" s="151"/>
      <c r="AI12" s="151"/>
      <c r="AJ12" s="151"/>
      <c r="AK12" s="151"/>
      <c r="AL12" s="151"/>
      <c r="AM12" s="151"/>
      <c r="AN12" s="151"/>
      <c r="AO12" s="323" t="s">
        <v>1379</v>
      </c>
      <c r="AP12" s="326" t="s">
        <v>971</v>
      </c>
      <c r="AQ12" s="326"/>
      <c r="AR12" s="326"/>
      <c r="AS12" s="327"/>
      <c r="AT12" s="326">
        <v>7</v>
      </c>
      <c r="AU12" s="326"/>
      <c r="AV12" s="326"/>
      <c r="AW12" s="326"/>
      <c r="AX12" s="326" t="s">
        <v>971</v>
      </c>
      <c r="AY12" s="323"/>
      <c r="AZ12" s="326">
        <v>0</v>
      </c>
      <c r="BA12" s="326">
        <v>0</v>
      </c>
      <c r="BB12" s="326">
        <v>0</v>
      </c>
      <c r="BC12" s="326">
        <v>0</v>
      </c>
      <c r="BD12" s="326">
        <v>0</v>
      </c>
      <c r="BE12" s="326">
        <v>0</v>
      </c>
      <c r="BF12" s="326">
        <v>0</v>
      </c>
      <c r="BG12" s="326">
        <v>0</v>
      </c>
      <c r="BH12" s="326">
        <v>0</v>
      </c>
      <c r="BI12" s="326">
        <v>0</v>
      </c>
      <c r="BJ12" s="326">
        <v>0</v>
      </c>
      <c r="BK12" s="326">
        <v>0</v>
      </c>
      <c r="BL12" s="326"/>
      <c r="BM12" s="326" t="s">
        <v>971</v>
      </c>
      <c r="BN12" s="326"/>
      <c r="BO12" s="326" t="s">
        <v>971</v>
      </c>
      <c r="BP12" s="356"/>
      <c r="BQ12" s="326"/>
      <c r="BR12" s="326"/>
      <c r="BS12" s="326"/>
      <c r="BT12" s="329"/>
      <c r="BU12" s="329"/>
      <c r="BV12" s="326"/>
      <c r="BW12" s="326" t="s">
        <v>1380</v>
      </c>
      <c r="BX12" s="326"/>
      <c r="BY12" s="329"/>
      <c r="BZ12" s="331" t="s">
        <v>1597</v>
      </c>
      <c r="CA12" s="323" t="s">
        <v>89</v>
      </c>
    </row>
    <row r="13" spans="1:79" ht="13" customHeight="1" x14ac:dyDescent="0.15">
      <c r="A13" s="323">
        <v>10525</v>
      </c>
      <c r="B13" s="324">
        <v>42566</v>
      </c>
      <c r="C13" s="325" t="s">
        <v>1186</v>
      </c>
      <c r="D13" s="323" t="s">
        <v>1255</v>
      </c>
      <c r="E13" s="323"/>
      <c r="F13" s="323" t="s">
        <v>1212</v>
      </c>
      <c r="G13" s="333">
        <v>42551</v>
      </c>
      <c r="H13" s="326" t="s">
        <v>126</v>
      </c>
      <c r="I13" s="326" t="s">
        <v>971</v>
      </c>
      <c r="J13" s="326"/>
      <c r="K13" s="323" t="s">
        <v>934</v>
      </c>
      <c r="L13" s="323" t="s">
        <v>1128</v>
      </c>
      <c r="M13" s="321">
        <v>79.109090909090895</v>
      </c>
      <c r="N13" s="321">
        <v>25.854545454545455</v>
      </c>
      <c r="O13" s="323"/>
      <c r="P13" s="323"/>
      <c r="Q13" s="151"/>
      <c r="R13" s="151"/>
      <c r="S13" s="151"/>
      <c r="T13" s="151"/>
      <c r="U13" s="151"/>
      <c r="V13" s="151"/>
      <c r="W13" s="151"/>
      <c r="X13" s="151"/>
      <c r="Y13" s="151"/>
      <c r="Z13" s="151"/>
      <c r="AA13" s="151"/>
      <c r="AB13" s="151"/>
      <c r="AC13" s="151"/>
      <c r="AD13" s="151"/>
      <c r="AE13" s="151"/>
      <c r="AF13" s="151"/>
      <c r="AG13" s="151"/>
      <c r="AH13" s="151"/>
      <c r="AI13" s="151"/>
      <c r="AJ13" s="151"/>
      <c r="AK13" s="151"/>
      <c r="AL13" s="151"/>
      <c r="AM13" s="151"/>
      <c r="AN13" s="151"/>
      <c r="AO13" s="323" t="s">
        <v>1379</v>
      </c>
      <c r="AP13" s="326" t="s">
        <v>971</v>
      </c>
      <c r="AQ13" s="326"/>
      <c r="AR13" s="326"/>
      <c r="AS13" s="327"/>
      <c r="AT13" s="326">
        <v>7</v>
      </c>
      <c r="AU13" s="326"/>
      <c r="AV13" s="326"/>
      <c r="AW13" s="326"/>
      <c r="AX13" s="326" t="s">
        <v>997</v>
      </c>
      <c r="AY13" s="323"/>
      <c r="AZ13" s="326">
        <v>14</v>
      </c>
      <c r="BA13" s="326">
        <v>0</v>
      </c>
      <c r="BB13" s="326">
        <v>0</v>
      </c>
      <c r="BC13" s="326">
        <v>0</v>
      </c>
      <c r="BD13" s="326">
        <v>0</v>
      </c>
      <c r="BE13" s="326">
        <v>0</v>
      </c>
      <c r="BF13" s="326">
        <v>0</v>
      </c>
      <c r="BG13" s="326">
        <v>0</v>
      </c>
      <c r="BH13" s="326">
        <v>0</v>
      </c>
      <c r="BI13" s="326">
        <v>0</v>
      </c>
      <c r="BJ13" s="326">
        <v>0</v>
      </c>
      <c r="BK13" s="326">
        <v>0</v>
      </c>
      <c r="BL13" s="326"/>
      <c r="BM13" s="326" t="s">
        <v>971</v>
      </c>
      <c r="BN13" s="326">
        <v>12</v>
      </c>
      <c r="BO13" s="326" t="s">
        <v>971</v>
      </c>
      <c r="BP13" s="356"/>
      <c r="BQ13" s="326"/>
      <c r="BR13" s="326"/>
      <c r="BS13" s="326"/>
      <c r="BT13" s="329"/>
      <c r="BU13" s="329"/>
      <c r="BV13" s="326"/>
      <c r="BW13" s="326" t="s">
        <v>1380</v>
      </c>
      <c r="BX13" s="326"/>
      <c r="BY13" s="323"/>
      <c r="BZ13" s="331" t="s">
        <v>1598</v>
      </c>
      <c r="CA13" s="323" t="s">
        <v>89</v>
      </c>
    </row>
    <row r="14" spans="1:79" ht="13" customHeight="1" x14ac:dyDescent="0.15">
      <c r="A14" s="323">
        <v>13090</v>
      </c>
      <c r="B14" s="324">
        <v>42566</v>
      </c>
      <c r="C14" s="344" t="s">
        <v>1186</v>
      </c>
      <c r="D14" s="345" t="s">
        <v>1255</v>
      </c>
      <c r="E14" s="345"/>
      <c r="F14" s="345" t="s">
        <v>1212</v>
      </c>
      <c r="G14" s="333">
        <v>42551</v>
      </c>
      <c r="H14" s="346" t="s">
        <v>126</v>
      </c>
      <c r="I14" s="346" t="s">
        <v>971</v>
      </c>
      <c r="J14" s="346"/>
      <c r="K14" s="345" t="s">
        <v>738</v>
      </c>
      <c r="L14" s="323" t="s">
        <v>1400</v>
      </c>
      <c r="M14" s="321">
        <v>72.281818181818181</v>
      </c>
      <c r="N14" s="321">
        <v>21.90909090909091</v>
      </c>
      <c r="O14" s="345"/>
      <c r="P14" s="345"/>
      <c r="Q14" s="151"/>
      <c r="R14" s="151"/>
      <c r="S14" s="151"/>
      <c r="T14" s="151"/>
      <c r="U14" s="151"/>
      <c r="V14" s="151"/>
      <c r="W14" s="151"/>
      <c r="X14" s="151"/>
      <c r="Y14" s="151"/>
      <c r="Z14" s="151"/>
      <c r="AA14" s="151"/>
      <c r="AB14" s="151"/>
      <c r="AC14" s="151"/>
      <c r="AD14" s="151"/>
      <c r="AE14" s="151"/>
      <c r="AF14" s="151"/>
      <c r="AG14" s="151"/>
      <c r="AH14" s="151"/>
      <c r="AI14" s="151"/>
      <c r="AJ14" s="151"/>
      <c r="AK14" s="151"/>
      <c r="AL14" s="151"/>
      <c r="AM14" s="151"/>
      <c r="AN14" s="151"/>
      <c r="AO14" s="345" t="s">
        <v>1379</v>
      </c>
      <c r="AP14" s="346" t="s">
        <v>971</v>
      </c>
      <c r="AQ14" s="346"/>
      <c r="AR14" s="346"/>
      <c r="AS14" s="347"/>
      <c r="AT14" s="326">
        <v>9.5</v>
      </c>
      <c r="AU14" s="346"/>
      <c r="AV14" s="346"/>
      <c r="AW14" s="346"/>
      <c r="AX14" s="346" t="s">
        <v>997</v>
      </c>
      <c r="AY14" s="345"/>
      <c r="AZ14" s="346">
        <v>0</v>
      </c>
      <c r="BA14" s="346">
        <v>0</v>
      </c>
      <c r="BB14" s="346">
        <v>0</v>
      </c>
      <c r="BC14" s="346">
        <v>0</v>
      </c>
      <c r="BD14" s="346">
        <v>0</v>
      </c>
      <c r="BE14" s="346">
        <v>0</v>
      </c>
      <c r="BF14" s="346">
        <v>0</v>
      </c>
      <c r="BG14" s="346">
        <v>0</v>
      </c>
      <c r="BH14" s="346">
        <v>0</v>
      </c>
      <c r="BI14" s="346">
        <v>0</v>
      </c>
      <c r="BJ14" s="346">
        <v>0</v>
      </c>
      <c r="BK14" s="346">
        <v>0</v>
      </c>
      <c r="BL14" s="346"/>
      <c r="BM14" s="346" t="s">
        <v>971</v>
      </c>
      <c r="BN14" s="326">
        <v>12</v>
      </c>
      <c r="BO14" s="346" t="s">
        <v>971</v>
      </c>
      <c r="BP14" s="361"/>
      <c r="BQ14" s="346"/>
      <c r="BR14" s="346"/>
      <c r="BS14" s="346"/>
      <c r="BT14" s="349"/>
      <c r="BU14" s="349"/>
      <c r="BV14" s="346"/>
      <c r="BW14" s="346" t="s">
        <v>1380</v>
      </c>
      <c r="BX14" s="346"/>
      <c r="BY14" s="345"/>
      <c r="BZ14" s="331" t="s">
        <v>1599</v>
      </c>
      <c r="CA14" s="329" t="s">
        <v>89</v>
      </c>
    </row>
    <row r="15" spans="1:79" ht="13" customHeight="1" x14ac:dyDescent="0.15">
      <c r="A15" s="323">
        <v>10679</v>
      </c>
      <c r="B15" s="324">
        <v>42566</v>
      </c>
      <c r="C15" s="325" t="s">
        <v>1186</v>
      </c>
      <c r="D15" s="323" t="s">
        <v>1255</v>
      </c>
      <c r="E15" s="323"/>
      <c r="F15" s="323" t="s">
        <v>1212</v>
      </c>
      <c r="G15" s="324">
        <v>42551</v>
      </c>
      <c r="H15" s="326" t="s">
        <v>126</v>
      </c>
      <c r="I15" s="326" t="s">
        <v>971</v>
      </c>
      <c r="J15" s="326"/>
      <c r="K15" s="323" t="s">
        <v>614</v>
      </c>
      <c r="L15" s="323" t="s">
        <v>1137</v>
      </c>
      <c r="M15" s="321">
        <v>95.690909090909088</v>
      </c>
      <c r="N15" s="321">
        <v>19.827272727272724</v>
      </c>
      <c r="O15" s="323"/>
      <c r="P15" s="323"/>
      <c r="Q15" s="151"/>
      <c r="R15" s="151"/>
      <c r="S15" s="151"/>
      <c r="T15" s="151"/>
      <c r="U15" s="151"/>
      <c r="V15" s="151"/>
      <c r="W15" s="151"/>
      <c r="X15" s="151"/>
      <c r="Y15" s="151"/>
      <c r="Z15" s="151"/>
      <c r="AA15" s="151"/>
      <c r="AB15" s="151"/>
      <c r="AC15" s="151"/>
      <c r="AD15" s="151"/>
      <c r="AE15" s="151"/>
      <c r="AF15" s="151"/>
      <c r="AG15" s="151"/>
      <c r="AH15" s="151"/>
      <c r="AI15" s="151"/>
      <c r="AJ15" s="151"/>
      <c r="AK15" s="151"/>
      <c r="AL15" s="151"/>
      <c r="AM15" s="151"/>
      <c r="AN15" s="151"/>
      <c r="AO15" s="323" t="s">
        <v>1379</v>
      </c>
      <c r="AP15" s="326" t="s">
        <v>971</v>
      </c>
      <c r="AQ15" s="326"/>
      <c r="AR15" s="326"/>
      <c r="AS15" s="327"/>
      <c r="AT15" s="326">
        <v>7</v>
      </c>
      <c r="AU15" s="326"/>
      <c r="AV15" s="326"/>
      <c r="AW15" s="326"/>
      <c r="AX15" s="326" t="s">
        <v>997</v>
      </c>
      <c r="AY15" s="323"/>
      <c r="AZ15" s="326">
        <v>0</v>
      </c>
      <c r="BA15" s="326">
        <v>0</v>
      </c>
      <c r="BB15" s="326">
        <v>6</v>
      </c>
      <c r="BC15" s="326">
        <v>0</v>
      </c>
      <c r="BD15" s="326">
        <v>0</v>
      </c>
      <c r="BE15" s="326">
        <v>0</v>
      </c>
      <c r="BF15" s="326">
        <v>0</v>
      </c>
      <c r="BG15" s="326">
        <v>0</v>
      </c>
      <c r="BH15" s="326">
        <v>0</v>
      </c>
      <c r="BI15" s="326">
        <v>0</v>
      </c>
      <c r="BJ15" s="326">
        <v>0</v>
      </c>
      <c r="BK15" s="326">
        <v>0</v>
      </c>
      <c r="BL15" s="326"/>
      <c r="BM15" s="326" t="s">
        <v>971</v>
      </c>
      <c r="BN15" s="326"/>
      <c r="BO15" s="326" t="s">
        <v>971</v>
      </c>
      <c r="BP15" s="356"/>
      <c r="BQ15" s="326"/>
      <c r="BR15" s="326"/>
      <c r="BS15" s="326"/>
      <c r="BT15" s="329"/>
      <c r="BU15" s="329"/>
      <c r="BV15" s="326"/>
      <c r="BW15" s="326" t="s">
        <v>1380</v>
      </c>
      <c r="BX15" s="326">
        <v>1</v>
      </c>
      <c r="BY15" s="323" t="s">
        <v>1141</v>
      </c>
      <c r="BZ15" s="342" t="s">
        <v>1600</v>
      </c>
      <c r="CA15" s="323" t="s">
        <v>89</v>
      </c>
    </row>
    <row r="16" spans="1:79" ht="13" customHeight="1" x14ac:dyDescent="0.15">
      <c r="A16" s="323">
        <v>1397</v>
      </c>
      <c r="B16" s="324">
        <v>42566</v>
      </c>
      <c r="C16" s="325" t="s">
        <v>1186</v>
      </c>
      <c r="D16" s="323" t="s">
        <v>1255</v>
      </c>
      <c r="E16" s="323"/>
      <c r="F16" s="323" t="s">
        <v>1212</v>
      </c>
      <c r="G16" s="333">
        <v>42551</v>
      </c>
      <c r="H16" s="326" t="s">
        <v>126</v>
      </c>
      <c r="I16" s="326" t="s">
        <v>971</v>
      </c>
      <c r="J16" s="326"/>
      <c r="K16" s="323" t="s">
        <v>291</v>
      </c>
      <c r="L16" s="323" t="s">
        <v>1403</v>
      </c>
      <c r="M16" s="321">
        <v>76.5</v>
      </c>
      <c r="N16" s="321">
        <v>23.009090909090904</v>
      </c>
      <c r="O16" s="323" t="s">
        <v>992</v>
      </c>
      <c r="P16" s="323">
        <v>1300</v>
      </c>
      <c r="Q16" s="321">
        <v>21.499999999999996</v>
      </c>
      <c r="R16" s="151"/>
      <c r="S16" s="151"/>
      <c r="T16" s="151"/>
      <c r="U16" s="151"/>
      <c r="V16" s="151"/>
      <c r="W16" s="151"/>
      <c r="X16" s="151"/>
      <c r="Y16" s="151"/>
      <c r="Z16" s="151"/>
      <c r="AA16" s="151"/>
      <c r="AB16" s="151"/>
      <c r="AC16" s="151"/>
      <c r="AD16" s="151"/>
      <c r="AE16" s="151"/>
      <c r="AF16" s="151"/>
      <c r="AG16" s="151"/>
      <c r="AH16" s="151"/>
      <c r="AI16" s="151"/>
      <c r="AJ16" s="151"/>
      <c r="AK16" s="151"/>
      <c r="AL16" s="151"/>
      <c r="AM16" s="151"/>
      <c r="AN16" s="151"/>
      <c r="AO16" s="323" t="s">
        <v>1379</v>
      </c>
      <c r="AP16" s="326" t="s">
        <v>971</v>
      </c>
      <c r="AQ16" s="326"/>
      <c r="AR16" s="326"/>
      <c r="AS16" s="327"/>
      <c r="AT16" s="326">
        <v>10.199999999999999</v>
      </c>
      <c r="AU16" s="326"/>
      <c r="AV16" s="326"/>
      <c r="AW16" s="326"/>
      <c r="AX16" s="326" t="s">
        <v>997</v>
      </c>
      <c r="AY16" s="323"/>
      <c r="AZ16" s="326">
        <v>0</v>
      </c>
      <c r="BA16" s="326">
        <v>0</v>
      </c>
      <c r="BB16" s="326">
        <v>0</v>
      </c>
      <c r="BC16" s="326">
        <v>0</v>
      </c>
      <c r="BD16" s="326">
        <v>0</v>
      </c>
      <c r="BE16" s="326">
        <v>0</v>
      </c>
      <c r="BF16" s="326">
        <v>0</v>
      </c>
      <c r="BG16" s="326">
        <v>0</v>
      </c>
      <c r="BH16" s="326">
        <v>0</v>
      </c>
      <c r="BI16" s="326">
        <v>0</v>
      </c>
      <c r="BJ16" s="326">
        <v>0</v>
      </c>
      <c r="BK16" s="326">
        <v>0</v>
      </c>
      <c r="BL16" s="326"/>
      <c r="BM16" s="326" t="s">
        <v>971</v>
      </c>
      <c r="BN16" s="326"/>
      <c r="BO16" s="326" t="s">
        <v>971</v>
      </c>
      <c r="BP16" s="356"/>
      <c r="BQ16" s="326"/>
      <c r="BR16" s="326"/>
      <c r="BS16" s="326"/>
      <c r="BT16" s="329"/>
      <c r="BU16" s="329"/>
      <c r="BV16" s="326"/>
      <c r="BW16" s="326" t="s">
        <v>1380</v>
      </c>
      <c r="BX16" s="326"/>
      <c r="BY16" s="323" t="s">
        <v>1404</v>
      </c>
      <c r="BZ16" s="331" t="s">
        <v>1601</v>
      </c>
      <c r="CA16" s="323" t="s">
        <v>89</v>
      </c>
    </row>
    <row r="17" spans="1:79" ht="13" customHeight="1" x14ac:dyDescent="0.15">
      <c r="A17" s="323">
        <v>13128</v>
      </c>
      <c r="B17" s="324">
        <v>42568</v>
      </c>
      <c r="C17" s="325" t="s">
        <v>1186</v>
      </c>
      <c r="D17" s="323" t="s">
        <v>1255</v>
      </c>
      <c r="E17" s="323"/>
      <c r="F17" s="323" t="s">
        <v>1212</v>
      </c>
      <c r="G17" s="324">
        <v>42551</v>
      </c>
      <c r="H17" s="326" t="s">
        <v>126</v>
      </c>
      <c r="I17" s="326" t="s">
        <v>971</v>
      </c>
      <c r="J17" s="326"/>
      <c r="K17" s="323" t="s">
        <v>935</v>
      </c>
      <c r="L17" s="323" t="s">
        <v>1406</v>
      </c>
      <c r="M17" s="321">
        <v>80.063636363636348</v>
      </c>
      <c r="N17" s="321">
        <v>25.781818181818178</v>
      </c>
      <c r="O17" s="323"/>
      <c r="P17" s="323"/>
      <c r="Q17" s="151"/>
      <c r="R17" s="151"/>
      <c r="S17" s="151"/>
      <c r="T17" s="151"/>
      <c r="U17" s="151"/>
      <c r="V17" s="151"/>
      <c r="W17" s="151"/>
      <c r="X17" s="151"/>
      <c r="Y17" s="151"/>
      <c r="Z17" s="151"/>
      <c r="AA17" s="151"/>
      <c r="AB17" s="151"/>
      <c r="AC17" s="151"/>
      <c r="AD17" s="151"/>
      <c r="AE17" s="151"/>
      <c r="AF17" s="151"/>
      <c r="AG17" s="151"/>
      <c r="AH17" s="151"/>
      <c r="AI17" s="151"/>
      <c r="AJ17" s="151"/>
      <c r="AK17" s="151"/>
      <c r="AL17" s="151"/>
      <c r="AM17" s="151"/>
      <c r="AN17" s="151"/>
      <c r="AO17" s="323" t="s">
        <v>1379</v>
      </c>
      <c r="AP17" s="326" t="s">
        <v>971</v>
      </c>
      <c r="AQ17" s="326"/>
      <c r="AR17" s="326"/>
      <c r="AS17" s="327"/>
      <c r="AT17" s="326">
        <v>8</v>
      </c>
      <c r="AU17" s="326"/>
      <c r="AV17" s="326"/>
      <c r="AW17" s="326"/>
      <c r="AX17" s="326" t="s">
        <v>971</v>
      </c>
      <c r="AY17" s="323"/>
      <c r="AZ17" s="326">
        <v>0</v>
      </c>
      <c r="BA17" s="326">
        <v>20</v>
      </c>
      <c r="BB17" s="326">
        <v>0</v>
      </c>
      <c r="BC17" s="326">
        <v>0</v>
      </c>
      <c r="BD17" s="326">
        <v>0</v>
      </c>
      <c r="BE17" s="326">
        <v>0</v>
      </c>
      <c r="BF17" s="326">
        <v>0</v>
      </c>
      <c r="BG17" s="326">
        <v>0</v>
      </c>
      <c r="BH17" s="326">
        <v>0</v>
      </c>
      <c r="BI17" s="326">
        <v>0</v>
      </c>
      <c r="BJ17" s="326">
        <v>0</v>
      </c>
      <c r="BK17" s="326">
        <v>0</v>
      </c>
      <c r="BL17" s="326"/>
      <c r="BM17" s="326" t="s">
        <v>971</v>
      </c>
      <c r="BN17" s="326"/>
      <c r="BO17" s="326" t="s">
        <v>971</v>
      </c>
      <c r="BP17" s="356"/>
      <c r="BQ17" s="326"/>
      <c r="BR17" s="326"/>
      <c r="BS17" s="326"/>
      <c r="BT17" s="323"/>
      <c r="BU17" s="323"/>
      <c r="BV17" s="326"/>
      <c r="BW17" s="326" t="s">
        <v>1380</v>
      </c>
      <c r="BX17" s="326">
        <v>1</v>
      </c>
      <c r="BY17" s="323"/>
      <c r="BZ17" s="331" t="s">
        <v>1602</v>
      </c>
      <c r="CA17" s="323" t="s">
        <v>89</v>
      </c>
    </row>
    <row r="18" spans="1:79" ht="13" customHeight="1" x14ac:dyDescent="0.15">
      <c r="A18" s="323">
        <v>10374</v>
      </c>
      <c r="B18" s="324">
        <v>42566</v>
      </c>
      <c r="C18" s="325" t="s">
        <v>1186</v>
      </c>
      <c r="D18" s="323" t="s">
        <v>1255</v>
      </c>
      <c r="E18" s="323"/>
      <c r="F18" s="323" t="s">
        <v>1212</v>
      </c>
      <c r="G18" s="324">
        <v>42551</v>
      </c>
      <c r="H18" s="326" t="s">
        <v>126</v>
      </c>
      <c r="I18" s="326" t="s">
        <v>971</v>
      </c>
      <c r="J18" s="326"/>
      <c r="K18" s="323" t="s">
        <v>168</v>
      </c>
      <c r="L18" s="323" t="s">
        <v>1152</v>
      </c>
      <c r="M18" s="321">
        <v>99</v>
      </c>
      <c r="N18" s="321">
        <v>24.209090909090907</v>
      </c>
      <c r="O18" s="323" t="s">
        <v>992</v>
      </c>
      <c r="P18" s="323">
        <v>1350</v>
      </c>
      <c r="Q18" s="321">
        <v>27.881818181818183</v>
      </c>
      <c r="R18" s="151"/>
      <c r="S18" s="151"/>
      <c r="T18" s="151"/>
      <c r="U18" s="151"/>
      <c r="V18" s="151"/>
      <c r="W18" s="151"/>
      <c r="X18" s="151"/>
      <c r="Y18" s="151"/>
      <c r="Z18" s="151"/>
      <c r="AA18" s="151"/>
      <c r="AB18" s="151"/>
      <c r="AC18" s="151"/>
      <c r="AD18" s="151"/>
      <c r="AE18" s="151"/>
      <c r="AF18" s="151"/>
      <c r="AG18" s="151"/>
      <c r="AH18" s="151"/>
      <c r="AI18" s="151"/>
      <c r="AJ18" s="151"/>
      <c r="AK18" s="151"/>
      <c r="AL18" s="151"/>
      <c r="AM18" s="151"/>
      <c r="AN18" s="151"/>
      <c r="AO18" s="323" t="s">
        <v>1379</v>
      </c>
      <c r="AP18" s="326" t="s">
        <v>971</v>
      </c>
      <c r="AQ18" s="326"/>
      <c r="AR18" s="326"/>
      <c r="AS18" s="327"/>
      <c r="AT18" s="326">
        <v>6</v>
      </c>
      <c r="AU18" s="326"/>
      <c r="AV18" s="326"/>
      <c r="AW18" s="326"/>
      <c r="AX18" s="326" t="s">
        <v>971</v>
      </c>
      <c r="AY18" s="323"/>
      <c r="AZ18" s="326">
        <v>13</v>
      </c>
      <c r="BA18" s="326">
        <v>0</v>
      </c>
      <c r="BB18" s="326">
        <v>0</v>
      </c>
      <c r="BC18" s="326">
        <v>0</v>
      </c>
      <c r="BD18" s="326">
        <v>0</v>
      </c>
      <c r="BE18" s="326">
        <v>0</v>
      </c>
      <c r="BF18" s="326">
        <v>0</v>
      </c>
      <c r="BG18" s="326">
        <v>0</v>
      </c>
      <c r="BH18" s="326">
        <v>0</v>
      </c>
      <c r="BI18" s="326">
        <v>0</v>
      </c>
      <c r="BJ18" s="326">
        <v>0</v>
      </c>
      <c r="BK18" s="326">
        <v>0</v>
      </c>
      <c r="BL18" s="326"/>
      <c r="BM18" s="326" t="s">
        <v>971</v>
      </c>
      <c r="BN18" s="326"/>
      <c r="BO18" s="326" t="s">
        <v>971</v>
      </c>
      <c r="BP18" s="356"/>
      <c r="BQ18" s="326"/>
      <c r="BR18" s="326"/>
      <c r="BS18" s="326"/>
      <c r="BT18" s="323"/>
      <c r="BU18" s="323"/>
      <c r="BV18" s="326"/>
      <c r="BW18" s="326" t="s">
        <v>1380</v>
      </c>
      <c r="BX18" s="326">
        <v>1</v>
      </c>
      <c r="BY18" s="323"/>
      <c r="BZ18" s="331" t="s">
        <v>1603</v>
      </c>
      <c r="CA18" s="323" t="s">
        <v>89</v>
      </c>
    </row>
    <row r="19" spans="1:79" ht="13" customHeight="1" x14ac:dyDescent="0.15">
      <c r="A19" s="323">
        <v>12978</v>
      </c>
      <c r="B19" s="332">
        <v>42566</v>
      </c>
      <c r="C19" s="325" t="s">
        <v>1186</v>
      </c>
      <c r="D19" s="323" t="s">
        <v>1255</v>
      </c>
      <c r="E19" s="323"/>
      <c r="F19" s="323" t="s">
        <v>1212</v>
      </c>
      <c r="G19" s="324">
        <v>42551</v>
      </c>
      <c r="H19" s="326" t="s">
        <v>126</v>
      </c>
      <c r="I19" s="326" t="s">
        <v>971</v>
      </c>
      <c r="J19" s="326"/>
      <c r="K19" s="323" t="s">
        <v>994</v>
      </c>
      <c r="L19" s="323" t="s">
        <v>1409</v>
      </c>
      <c r="M19" s="321">
        <v>79.636363636363626</v>
      </c>
      <c r="N19" s="321">
        <v>21.999999999999996</v>
      </c>
      <c r="O19" s="323"/>
      <c r="P19" s="323"/>
      <c r="Q19" s="151"/>
      <c r="R19" s="151"/>
      <c r="S19" s="151"/>
      <c r="T19" s="151"/>
      <c r="U19" s="151"/>
      <c r="V19" s="151"/>
      <c r="W19" s="151"/>
      <c r="X19" s="151"/>
      <c r="Y19" s="151"/>
      <c r="Z19" s="151"/>
      <c r="AA19" s="151"/>
      <c r="AB19" s="151"/>
      <c r="AC19" s="151"/>
      <c r="AD19" s="151"/>
      <c r="AE19" s="151"/>
      <c r="AF19" s="151"/>
      <c r="AG19" s="151"/>
      <c r="AH19" s="151"/>
      <c r="AI19" s="151"/>
      <c r="AJ19" s="151"/>
      <c r="AK19" s="151"/>
      <c r="AL19" s="151"/>
      <c r="AM19" s="151"/>
      <c r="AN19" s="151"/>
      <c r="AO19" s="323" t="s">
        <v>1379</v>
      </c>
      <c r="AP19" s="326" t="s">
        <v>971</v>
      </c>
      <c r="AQ19" s="326"/>
      <c r="AR19" s="326"/>
      <c r="AS19" s="327"/>
      <c r="AT19" s="326">
        <v>11</v>
      </c>
      <c r="AU19" s="326"/>
      <c r="AV19" s="326"/>
      <c r="AW19" s="326"/>
      <c r="AX19" s="326" t="s">
        <v>971</v>
      </c>
      <c r="AY19" s="323"/>
      <c r="AZ19" s="326">
        <v>0</v>
      </c>
      <c r="BA19" s="326">
        <v>0</v>
      </c>
      <c r="BB19" s="326">
        <v>0</v>
      </c>
      <c r="BC19" s="326">
        <v>0</v>
      </c>
      <c r="BD19" s="326">
        <v>0</v>
      </c>
      <c r="BE19" s="326">
        <v>0</v>
      </c>
      <c r="BF19" s="326">
        <v>0</v>
      </c>
      <c r="BG19" s="326">
        <v>0</v>
      </c>
      <c r="BH19" s="326">
        <v>0</v>
      </c>
      <c r="BI19" s="326">
        <v>0</v>
      </c>
      <c r="BJ19" s="326">
        <v>0</v>
      </c>
      <c r="BK19" s="326">
        <v>0</v>
      </c>
      <c r="BL19" s="326"/>
      <c r="BM19" s="326" t="s">
        <v>971</v>
      </c>
      <c r="BN19" s="326"/>
      <c r="BO19" s="326" t="s">
        <v>971</v>
      </c>
      <c r="BP19" s="356"/>
      <c r="BQ19" s="326"/>
      <c r="BR19" s="326"/>
      <c r="BS19" s="326"/>
      <c r="BT19" s="323"/>
      <c r="BU19" s="323"/>
      <c r="BV19" s="326"/>
      <c r="BW19" s="326" t="s">
        <v>1380</v>
      </c>
      <c r="BX19" s="326">
        <v>1</v>
      </c>
      <c r="BY19" s="323"/>
      <c r="BZ19" s="331" t="s">
        <v>1604</v>
      </c>
      <c r="CA19" s="329" t="s">
        <v>89</v>
      </c>
    </row>
    <row r="20" spans="1:79" ht="13" customHeight="1" x14ac:dyDescent="0.15">
      <c r="A20" s="323">
        <v>9904</v>
      </c>
      <c r="B20" s="324">
        <v>42566</v>
      </c>
      <c r="C20" s="325" t="s">
        <v>1186</v>
      </c>
      <c r="D20" s="323" t="s">
        <v>1255</v>
      </c>
      <c r="E20" s="323"/>
      <c r="F20" s="323" t="s">
        <v>1212</v>
      </c>
      <c r="G20" s="324">
        <v>42525</v>
      </c>
      <c r="H20" s="326" t="s">
        <v>126</v>
      </c>
      <c r="I20" s="326" t="s">
        <v>971</v>
      </c>
      <c r="J20" s="326"/>
      <c r="K20" s="323" t="s">
        <v>1175</v>
      </c>
      <c r="L20" s="323" t="s">
        <v>1158</v>
      </c>
      <c r="M20" s="321">
        <v>83.654545454545442</v>
      </c>
      <c r="N20" s="321">
        <v>20.672727272727268</v>
      </c>
      <c r="O20" s="323"/>
      <c r="P20" s="323"/>
      <c r="Q20" s="151"/>
      <c r="R20" s="151"/>
      <c r="S20" s="151"/>
      <c r="T20" s="151"/>
      <c r="U20" s="151"/>
      <c r="V20" s="151"/>
      <c r="W20" s="151"/>
      <c r="X20" s="151"/>
      <c r="Y20" s="151"/>
      <c r="Z20" s="151"/>
      <c r="AA20" s="151"/>
      <c r="AB20" s="151"/>
      <c r="AC20" s="151"/>
      <c r="AD20" s="151"/>
      <c r="AE20" s="151"/>
      <c r="AF20" s="151"/>
      <c r="AG20" s="151"/>
      <c r="AH20" s="151"/>
      <c r="AI20" s="151"/>
      <c r="AJ20" s="151"/>
      <c r="AK20" s="151"/>
      <c r="AL20" s="151"/>
      <c r="AM20" s="151"/>
      <c r="AN20" s="151"/>
      <c r="AO20" s="323" t="s">
        <v>1379</v>
      </c>
      <c r="AP20" s="326" t="s">
        <v>971</v>
      </c>
      <c r="AQ20" s="326"/>
      <c r="AR20" s="326"/>
      <c r="AS20" s="327"/>
      <c r="AT20" s="326">
        <v>8</v>
      </c>
      <c r="AU20" s="326"/>
      <c r="AV20" s="326"/>
      <c r="AW20" s="326"/>
      <c r="AX20" s="326" t="s">
        <v>971</v>
      </c>
      <c r="AY20" s="323"/>
      <c r="AZ20" s="326">
        <v>0</v>
      </c>
      <c r="BA20" s="326">
        <v>0</v>
      </c>
      <c r="BB20" s="326">
        <v>0</v>
      </c>
      <c r="BC20" s="326">
        <v>0</v>
      </c>
      <c r="BD20" s="326">
        <v>0</v>
      </c>
      <c r="BE20" s="326">
        <v>0</v>
      </c>
      <c r="BF20" s="326">
        <v>0</v>
      </c>
      <c r="BG20" s="326">
        <v>0</v>
      </c>
      <c r="BH20" s="326">
        <v>0</v>
      </c>
      <c r="BI20" s="326">
        <v>0</v>
      </c>
      <c r="BJ20" s="326">
        <v>0</v>
      </c>
      <c r="BK20" s="326">
        <v>0</v>
      </c>
      <c r="BL20" s="326"/>
      <c r="BM20" s="326" t="s">
        <v>971</v>
      </c>
      <c r="BN20" s="326"/>
      <c r="BO20" s="326" t="s">
        <v>971</v>
      </c>
      <c r="BP20" s="356"/>
      <c r="BQ20" s="326"/>
      <c r="BR20" s="326"/>
      <c r="BS20" s="326"/>
      <c r="BT20" s="329"/>
      <c r="BU20" s="329"/>
      <c r="BV20" s="326"/>
      <c r="BW20" s="326" t="s">
        <v>1380</v>
      </c>
      <c r="BX20" s="326">
        <v>1</v>
      </c>
      <c r="BY20" s="323"/>
      <c r="BZ20" s="331" t="s">
        <v>1605</v>
      </c>
      <c r="CA20" s="323" t="s">
        <v>89</v>
      </c>
    </row>
    <row r="21" spans="1:79" ht="13" customHeight="1" x14ac:dyDescent="0.15">
      <c r="A21" s="323">
        <v>10040</v>
      </c>
      <c r="B21" s="324">
        <v>42570</v>
      </c>
      <c r="C21" s="325" t="s">
        <v>1186</v>
      </c>
      <c r="D21" s="323" t="s">
        <v>1255</v>
      </c>
      <c r="E21" s="323"/>
      <c r="F21" s="323" t="s">
        <v>1212</v>
      </c>
      <c r="G21" s="324">
        <v>42565</v>
      </c>
      <c r="H21" s="326" t="s">
        <v>971</v>
      </c>
      <c r="I21" s="326" t="s">
        <v>1167</v>
      </c>
      <c r="J21" s="326"/>
      <c r="K21" s="323" t="s">
        <v>1290</v>
      </c>
      <c r="L21" s="323" t="s">
        <v>1169</v>
      </c>
      <c r="M21" s="321">
        <v>70.354545454545445</v>
      </c>
      <c r="N21" s="321">
        <v>18.527272727272724</v>
      </c>
      <c r="O21" s="323"/>
      <c r="P21" s="323"/>
      <c r="Q21" s="151"/>
      <c r="R21" s="151"/>
      <c r="S21" s="151"/>
      <c r="T21" s="151"/>
      <c r="U21" s="151"/>
      <c r="V21" s="151"/>
      <c r="W21" s="151"/>
      <c r="X21" s="151"/>
      <c r="Y21" s="151"/>
      <c r="Z21" s="151"/>
      <c r="AA21" s="151"/>
      <c r="AB21" s="151"/>
      <c r="AC21" s="151"/>
      <c r="AD21" s="151"/>
      <c r="AE21" s="151"/>
      <c r="AF21" s="151"/>
      <c r="AG21" s="151"/>
      <c r="AH21" s="151"/>
      <c r="AI21" s="151"/>
      <c r="AJ21" s="151"/>
      <c r="AK21" s="151"/>
      <c r="AL21" s="151"/>
      <c r="AM21" s="151"/>
      <c r="AN21" s="151"/>
      <c r="AO21" s="323" t="s">
        <v>1379</v>
      </c>
      <c r="AP21" s="326" t="s">
        <v>971</v>
      </c>
      <c r="AQ21" s="326"/>
      <c r="AR21" s="326"/>
      <c r="AS21" s="327"/>
      <c r="AT21" s="327"/>
      <c r="AU21" s="326"/>
      <c r="AV21" s="326"/>
      <c r="AW21" s="326"/>
      <c r="AX21" s="326" t="s">
        <v>971</v>
      </c>
      <c r="AY21" s="323"/>
      <c r="AZ21" s="326">
        <v>0</v>
      </c>
      <c r="BA21" s="326">
        <v>0</v>
      </c>
      <c r="BB21" s="326">
        <v>0</v>
      </c>
      <c r="BC21" s="326">
        <v>0</v>
      </c>
      <c r="BD21" s="326">
        <v>0</v>
      </c>
      <c r="BE21" s="326">
        <v>0</v>
      </c>
      <c r="BF21" s="326">
        <v>0</v>
      </c>
      <c r="BG21" s="326">
        <v>0</v>
      </c>
      <c r="BH21" s="326">
        <v>0</v>
      </c>
      <c r="BI21" s="326">
        <v>0</v>
      </c>
      <c r="BJ21" s="326">
        <v>0</v>
      </c>
      <c r="BK21" s="326">
        <v>0</v>
      </c>
      <c r="BL21" s="326"/>
      <c r="BM21" s="326" t="s">
        <v>971</v>
      </c>
      <c r="BN21" s="326"/>
      <c r="BO21" s="326" t="s">
        <v>971</v>
      </c>
      <c r="BP21" s="355">
        <v>35.454545454545453</v>
      </c>
      <c r="BQ21" s="326"/>
      <c r="BR21" s="326"/>
      <c r="BS21" s="326"/>
      <c r="BT21" s="323"/>
      <c r="BU21" s="323"/>
      <c r="BV21" s="326"/>
      <c r="BW21" s="326" t="s">
        <v>1380</v>
      </c>
      <c r="BX21" s="326">
        <v>1</v>
      </c>
      <c r="BY21" s="323" t="s">
        <v>1412</v>
      </c>
      <c r="BZ21" s="351" t="s">
        <v>1606</v>
      </c>
      <c r="CA21" s="329" t="s">
        <v>184</v>
      </c>
    </row>
    <row r="22" spans="1:79" ht="13" customHeight="1" x14ac:dyDescent="0.15">
      <c r="A22" s="323">
        <v>9920</v>
      </c>
      <c r="B22" s="324">
        <v>42566</v>
      </c>
      <c r="C22" s="325" t="s">
        <v>1186</v>
      </c>
      <c r="D22" s="323" t="s">
        <v>1255</v>
      </c>
      <c r="E22" s="323"/>
      <c r="F22" s="323" t="s">
        <v>1212</v>
      </c>
      <c r="G22" s="324">
        <v>42185</v>
      </c>
      <c r="H22" s="326" t="s">
        <v>126</v>
      </c>
      <c r="I22" s="326" t="s">
        <v>971</v>
      </c>
      <c r="J22" s="326"/>
      <c r="K22" s="323" t="s">
        <v>1161</v>
      </c>
      <c r="L22" s="323" t="s">
        <v>1158</v>
      </c>
      <c r="M22" s="321">
        <v>71.472727272727269</v>
      </c>
      <c r="N22" s="321">
        <v>26.863636363636363</v>
      </c>
      <c r="O22" s="323"/>
      <c r="P22" s="323"/>
      <c r="Q22" s="151"/>
      <c r="R22" s="151"/>
      <c r="S22" s="151"/>
      <c r="T22" s="151"/>
      <c r="U22" s="151"/>
      <c r="V22" s="151"/>
      <c r="W22" s="151"/>
      <c r="X22" s="151"/>
      <c r="Y22" s="151"/>
      <c r="Z22" s="151"/>
      <c r="AA22" s="151"/>
      <c r="AB22" s="151"/>
      <c r="AC22" s="151"/>
      <c r="AD22" s="151"/>
      <c r="AE22" s="151"/>
      <c r="AF22" s="151"/>
      <c r="AG22" s="151"/>
      <c r="AH22" s="151"/>
      <c r="AI22" s="151"/>
      <c r="AJ22" s="151"/>
      <c r="AK22" s="151"/>
      <c r="AL22" s="151"/>
      <c r="AM22" s="151"/>
      <c r="AN22" s="151"/>
      <c r="AO22" s="323" t="s">
        <v>1379</v>
      </c>
      <c r="AP22" s="326" t="s">
        <v>971</v>
      </c>
      <c r="AQ22" s="326"/>
      <c r="AR22" s="326"/>
      <c r="AS22" s="327"/>
      <c r="AT22" s="326">
        <v>15</v>
      </c>
      <c r="AU22" s="326"/>
      <c r="AV22" s="326"/>
      <c r="AW22" s="326"/>
      <c r="AX22" s="326" t="s">
        <v>971</v>
      </c>
      <c r="AY22" s="323"/>
      <c r="AZ22" s="326">
        <v>0</v>
      </c>
      <c r="BA22" s="326">
        <v>0</v>
      </c>
      <c r="BB22" s="326">
        <v>0</v>
      </c>
      <c r="BC22" s="326">
        <v>0</v>
      </c>
      <c r="BD22" s="326">
        <v>0</v>
      </c>
      <c r="BE22" s="326">
        <v>0</v>
      </c>
      <c r="BF22" s="326">
        <v>0</v>
      </c>
      <c r="BG22" s="326">
        <v>0</v>
      </c>
      <c r="BH22" s="326">
        <v>0</v>
      </c>
      <c r="BI22" s="326">
        <v>0</v>
      </c>
      <c r="BJ22" s="326">
        <v>0</v>
      </c>
      <c r="BK22" s="326">
        <v>0</v>
      </c>
      <c r="BL22" s="326"/>
      <c r="BM22" s="326" t="s">
        <v>971</v>
      </c>
      <c r="BN22" s="326"/>
      <c r="BO22" s="326" t="s">
        <v>971</v>
      </c>
      <c r="BP22" s="355">
        <v>119.99999999999999</v>
      </c>
      <c r="BQ22" s="326"/>
      <c r="BR22" s="326"/>
      <c r="BS22" s="326"/>
      <c r="BT22" s="329"/>
      <c r="BU22" s="329"/>
      <c r="BV22" s="326"/>
      <c r="BW22" s="326" t="s">
        <v>1380</v>
      </c>
      <c r="BX22" s="326">
        <v>1</v>
      </c>
      <c r="BY22" s="323"/>
      <c r="BZ22" s="330" t="s">
        <v>1266</v>
      </c>
      <c r="CA22" s="323" t="s">
        <v>89</v>
      </c>
    </row>
    <row r="23" spans="1:79" x14ac:dyDescent="0.15">
      <c r="A23" s="323">
        <v>11538</v>
      </c>
      <c r="B23" s="324">
        <v>42566</v>
      </c>
      <c r="C23" s="325" t="s">
        <v>1186</v>
      </c>
      <c r="D23" s="323" t="s">
        <v>1255</v>
      </c>
      <c r="E23" s="323"/>
      <c r="F23" s="323" t="s">
        <v>1212</v>
      </c>
      <c r="G23" s="324">
        <v>42551</v>
      </c>
      <c r="H23" s="326" t="s">
        <v>126</v>
      </c>
      <c r="I23" s="326" t="s">
        <v>971</v>
      </c>
      <c r="J23" s="326"/>
      <c r="K23" s="323" t="s">
        <v>1291</v>
      </c>
      <c r="L23" s="323" t="s">
        <v>1226</v>
      </c>
      <c r="M23" s="321">
        <v>80.909090909090907</v>
      </c>
      <c r="N23" s="321">
        <v>23.636363636363633</v>
      </c>
      <c r="O23" s="323"/>
      <c r="P23" s="323"/>
      <c r="Q23" s="151"/>
      <c r="R23" s="151"/>
      <c r="S23" s="151"/>
      <c r="T23" s="151"/>
      <c r="U23" s="151"/>
      <c r="V23" s="151"/>
      <c r="W23" s="151"/>
      <c r="X23" s="151"/>
      <c r="Y23" s="151"/>
      <c r="Z23" s="151"/>
      <c r="AA23" s="151"/>
      <c r="AB23" s="151"/>
      <c r="AC23" s="151"/>
      <c r="AD23" s="151"/>
      <c r="AE23" s="151"/>
      <c r="AF23" s="151"/>
      <c r="AG23" s="151"/>
      <c r="AH23" s="151"/>
      <c r="AI23" s="151"/>
      <c r="AJ23" s="151"/>
      <c r="AK23" s="151"/>
      <c r="AL23" s="151"/>
      <c r="AM23" s="151"/>
      <c r="AN23" s="151"/>
      <c r="AO23" s="323" t="s">
        <v>1379</v>
      </c>
      <c r="AP23" s="326" t="s">
        <v>971</v>
      </c>
      <c r="AQ23" s="326"/>
      <c r="AR23" s="326"/>
      <c r="AS23" s="327"/>
      <c r="AT23" s="326">
        <v>9</v>
      </c>
      <c r="AU23" s="326"/>
      <c r="AV23" s="326"/>
      <c r="AW23" s="326"/>
      <c r="AX23" s="326" t="s">
        <v>997</v>
      </c>
      <c r="AY23" s="323"/>
      <c r="AZ23" s="326">
        <v>0</v>
      </c>
      <c r="BA23" s="326">
        <v>0</v>
      </c>
      <c r="BB23" s="326">
        <v>0</v>
      </c>
      <c r="BC23" s="326">
        <v>3</v>
      </c>
      <c r="BD23" s="326">
        <v>0</v>
      </c>
      <c r="BE23" s="326">
        <v>0</v>
      </c>
      <c r="BF23" s="326">
        <v>0</v>
      </c>
      <c r="BG23" s="326">
        <v>0</v>
      </c>
      <c r="BH23" s="326">
        <v>0</v>
      </c>
      <c r="BI23" s="326">
        <v>0</v>
      </c>
      <c r="BJ23" s="326">
        <v>0</v>
      </c>
      <c r="BK23" s="326">
        <v>0</v>
      </c>
      <c r="BL23" s="326"/>
      <c r="BM23" s="326" t="s">
        <v>971</v>
      </c>
      <c r="BN23" s="326"/>
      <c r="BO23" s="326" t="s">
        <v>971</v>
      </c>
      <c r="BP23" s="356"/>
      <c r="BQ23" s="326"/>
      <c r="BR23" s="326"/>
      <c r="BS23" s="326"/>
      <c r="BT23" s="329"/>
      <c r="BU23" s="329"/>
      <c r="BV23" s="326"/>
      <c r="BW23" s="326" t="s">
        <v>1380</v>
      </c>
      <c r="BX23" s="326"/>
      <c r="BY23" s="323"/>
      <c r="BZ23" s="331" t="s">
        <v>1607</v>
      </c>
      <c r="CA23" s="329" t="s">
        <v>89</v>
      </c>
    </row>
    <row r="24" spans="1:79" x14ac:dyDescent="0.15">
      <c r="A24" s="323">
        <v>11748</v>
      </c>
      <c r="B24" s="324">
        <v>42566</v>
      </c>
      <c r="C24" s="325" t="s">
        <v>1186</v>
      </c>
      <c r="D24" s="323" t="s">
        <v>1255</v>
      </c>
      <c r="E24" s="323"/>
      <c r="F24" s="323" t="s">
        <v>1212</v>
      </c>
      <c r="G24" s="324">
        <v>42468</v>
      </c>
      <c r="H24" s="326" t="s">
        <v>126</v>
      </c>
      <c r="I24" s="326" t="s">
        <v>971</v>
      </c>
      <c r="J24" s="326"/>
      <c r="K24" s="323" t="s">
        <v>1415</v>
      </c>
      <c r="L24" s="323" t="s">
        <v>1416</v>
      </c>
      <c r="M24" s="321">
        <v>80</v>
      </c>
      <c r="N24" s="321">
        <v>23.2</v>
      </c>
      <c r="O24" s="323" t="s">
        <v>992</v>
      </c>
      <c r="P24" s="323">
        <v>1300</v>
      </c>
      <c r="Q24" s="321">
        <v>21.7</v>
      </c>
      <c r="R24" s="151"/>
      <c r="S24" s="151"/>
      <c r="T24" s="151"/>
      <c r="U24" s="151"/>
      <c r="V24" s="151"/>
      <c r="W24" s="151"/>
      <c r="X24" s="151"/>
      <c r="Y24" s="151"/>
      <c r="Z24" s="151"/>
      <c r="AA24" s="151"/>
      <c r="AB24" s="151"/>
      <c r="AC24" s="151"/>
      <c r="AD24" s="151"/>
      <c r="AE24" s="151"/>
      <c r="AF24" s="151"/>
      <c r="AG24" s="151"/>
      <c r="AH24" s="151"/>
      <c r="AI24" s="151"/>
      <c r="AJ24" s="151"/>
      <c r="AK24" s="151"/>
      <c r="AL24" s="151"/>
      <c r="AM24" s="151"/>
      <c r="AN24" s="151"/>
      <c r="AO24" s="323" t="s">
        <v>1379</v>
      </c>
      <c r="AP24" s="326" t="s">
        <v>971</v>
      </c>
      <c r="AQ24" s="326"/>
      <c r="AR24" s="326"/>
      <c r="AS24" s="327"/>
      <c r="AT24" s="326">
        <v>11.1</v>
      </c>
      <c r="AU24" s="326"/>
      <c r="AV24" s="326"/>
      <c r="AW24" s="326"/>
      <c r="AX24" s="326" t="s">
        <v>971</v>
      </c>
      <c r="AY24" s="323"/>
      <c r="AZ24" s="326">
        <v>0</v>
      </c>
      <c r="BA24" s="326">
        <v>0</v>
      </c>
      <c r="BB24" s="326">
        <v>0</v>
      </c>
      <c r="BC24" s="326">
        <v>0</v>
      </c>
      <c r="BD24" s="326">
        <v>0</v>
      </c>
      <c r="BE24" s="326">
        <v>0</v>
      </c>
      <c r="BF24" s="326">
        <v>0</v>
      </c>
      <c r="BG24" s="326">
        <v>0</v>
      </c>
      <c r="BH24" s="326">
        <v>0</v>
      </c>
      <c r="BI24" s="326">
        <v>0</v>
      </c>
      <c r="BJ24" s="326">
        <v>0</v>
      </c>
      <c r="BK24" s="326">
        <v>0</v>
      </c>
      <c r="BL24" s="326"/>
      <c r="BM24" s="326" t="s">
        <v>971</v>
      </c>
      <c r="BN24" s="326">
        <v>12</v>
      </c>
      <c r="BO24" s="326" t="s">
        <v>971</v>
      </c>
      <c r="BP24" s="356"/>
      <c r="BQ24" s="326"/>
      <c r="BR24" s="326"/>
      <c r="BS24" s="326"/>
      <c r="BT24" s="329"/>
      <c r="BU24" s="329"/>
      <c r="BV24" s="326"/>
      <c r="BW24" s="326" t="s">
        <v>1380</v>
      </c>
      <c r="BX24" s="326">
        <v>1</v>
      </c>
      <c r="BY24" s="323"/>
      <c r="BZ24" s="331" t="s">
        <v>1608</v>
      </c>
      <c r="CA24" s="323" t="s">
        <v>89</v>
      </c>
    </row>
    <row r="25" spans="1:79" x14ac:dyDescent="0.15">
      <c r="A25" s="323">
        <v>12724</v>
      </c>
      <c r="B25" s="324">
        <v>42566</v>
      </c>
      <c r="C25" s="325" t="s">
        <v>1186</v>
      </c>
      <c r="D25" s="323" t="s">
        <v>1255</v>
      </c>
      <c r="E25" s="323"/>
      <c r="F25" s="323" t="s">
        <v>1212</v>
      </c>
      <c r="G25" s="324">
        <v>42474</v>
      </c>
      <c r="H25" s="326" t="s">
        <v>126</v>
      </c>
      <c r="I25" s="326" t="s">
        <v>971</v>
      </c>
      <c r="J25" s="326"/>
      <c r="K25" s="323" t="s">
        <v>1520</v>
      </c>
      <c r="L25" s="323" t="s">
        <v>1521</v>
      </c>
      <c r="M25" s="321">
        <v>79.399999999999991</v>
      </c>
      <c r="N25" s="321">
        <v>20.5</v>
      </c>
      <c r="O25" s="323"/>
      <c r="P25" s="323"/>
      <c r="Q25" s="151"/>
      <c r="R25" s="151"/>
      <c r="S25" s="151"/>
      <c r="T25" s="151"/>
      <c r="U25" s="151"/>
      <c r="V25" s="151"/>
      <c r="W25" s="151"/>
      <c r="X25" s="151"/>
      <c r="Y25" s="151"/>
      <c r="Z25" s="151"/>
      <c r="AA25" s="151"/>
      <c r="AB25" s="151"/>
      <c r="AC25" s="151"/>
      <c r="AD25" s="151"/>
      <c r="AE25" s="151"/>
      <c r="AF25" s="151"/>
      <c r="AG25" s="151"/>
      <c r="AH25" s="151"/>
      <c r="AI25" s="151"/>
      <c r="AJ25" s="151"/>
      <c r="AK25" s="151"/>
      <c r="AL25" s="151"/>
      <c r="AM25" s="151"/>
      <c r="AN25" s="151"/>
      <c r="AO25" s="323" t="s">
        <v>1379</v>
      </c>
      <c r="AP25" s="326" t="s">
        <v>971</v>
      </c>
      <c r="AQ25" s="326"/>
      <c r="AR25" s="326"/>
      <c r="AS25" s="327"/>
      <c r="AT25" s="326">
        <v>7</v>
      </c>
      <c r="AU25" s="326"/>
      <c r="AV25" s="326"/>
      <c r="AW25" s="326"/>
      <c r="AX25" s="326" t="s">
        <v>971</v>
      </c>
      <c r="AY25" s="323"/>
      <c r="AZ25" s="326">
        <v>0</v>
      </c>
      <c r="BA25" s="326">
        <v>0</v>
      </c>
      <c r="BB25" s="326">
        <v>0</v>
      </c>
      <c r="BC25" s="326">
        <v>0</v>
      </c>
      <c r="BD25" s="326">
        <v>0</v>
      </c>
      <c r="BE25" s="326">
        <v>0</v>
      </c>
      <c r="BF25" s="326">
        <v>0</v>
      </c>
      <c r="BG25" s="326">
        <v>0</v>
      </c>
      <c r="BH25" s="326">
        <v>0</v>
      </c>
      <c r="BI25" s="326">
        <v>0</v>
      </c>
      <c r="BJ25" s="326">
        <v>0</v>
      </c>
      <c r="BK25" s="326">
        <v>0</v>
      </c>
      <c r="BL25" s="326"/>
      <c r="BM25" s="326" t="s">
        <v>971</v>
      </c>
      <c r="BN25" s="326">
        <v>12</v>
      </c>
      <c r="BO25" s="326" t="s">
        <v>971</v>
      </c>
      <c r="BP25" s="356"/>
      <c r="BQ25" s="326"/>
      <c r="BR25" s="326">
        <v>12</v>
      </c>
      <c r="BS25" s="326"/>
      <c r="BT25" s="329"/>
      <c r="BU25" s="329"/>
      <c r="BV25" s="326"/>
      <c r="BW25" s="326" t="s">
        <v>1380</v>
      </c>
      <c r="BX25" s="326"/>
      <c r="BY25" s="323"/>
      <c r="BZ25" s="331" t="s">
        <v>1609</v>
      </c>
      <c r="CA25" s="329" t="s">
        <v>89</v>
      </c>
    </row>
    <row r="26" spans="1:79" x14ac:dyDescent="0.15">
      <c r="A26" s="323">
        <v>11625</v>
      </c>
      <c r="B26" s="332">
        <v>42568</v>
      </c>
      <c r="C26" s="325" t="s">
        <v>1186</v>
      </c>
      <c r="D26" s="323" t="s">
        <v>1255</v>
      </c>
      <c r="E26" s="323"/>
      <c r="F26" s="323" t="s">
        <v>1212</v>
      </c>
      <c r="G26" s="324">
        <v>42476</v>
      </c>
      <c r="H26" s="326" t="s">
        <v>126</v>
      </c>
      <c r="I26" s="326" t="s">
        <v>971</v>
      </c>
      <c r="J26" s="326"/>
      <c r="K26" s="323" t="s">
        <v>1157</v>
      </c>
      <c r="L26" s="323" t="s">
        <v>1158</v>
      </c>
      <c r="M26" s="321">
        <v>94.636363636363626</v>
      </c>
      <c r="N26" s="321">
        <v>24.863636363636363</v>
      </c>
      <c r="O26" s="323"/>
      <c r="P26" s="323"/>
      <c r="Q26" s="151"/>
      <c r="R26" s="151"/>
      <c r="S26" s="151"/>
      <c r="T26" s="151"/>
      <c r="U26" s="151"/>
      <c r="V26" s="151"/>
      <c r="W26" s="151"/>
      <c r="X26" s="151"/>
      <c r="Y26" s="151"/>
      <c r="Z26" s="151"/>
      <c r="AA26" s="151"/>
      <c r="AB26" s="151"/>
      <c r="AC26" s="151"/>
      <c r="AD26" s="151"/>
      <c r="AE26" s="151"/>
      <c r="AF26" s="151"/>
      <c r="AG26" s="151"/>
      <c r="AH26" s="151"/>
      <c r="AI26" s="151"/>
      <c r="AJ26" s="151"/>
      <c r="AK26" s="151"/>
      <c r="AL26" s="151"/>
      <c r="AM26" s="151"/>
      <c r="AN26" s="151"/>
      <c r="AO26" s="323" t="s">
        <v>1379</v>
      </c>
      <c r="AP26" s="326" t="s">
        <v>971</v>
      </c>
      <c r="AQ26" s="326"/>
      <c r="AR26" s="326"/>
      <c r="AS26" s="327"/>
      <c r="AT26" s="326">
        <v>8</v>
      </c>
      <c r="AU26" s="326"/>
      <c r="AV26" s="326"/>
      <c r="AW26" s="326"/>
      <c r="AX26" s="326" t="s">
        <v>997</v>
      </c>
      <c r="AY26" s="323"/>
      <c r="AZ26" s="326">
        <v>0</v>
      </c>
      <c r="BA26" s="326">
        <v>0</v>
      </c>
      <c r="BB26" s="326">
        <v>0</v>
      </c>
      <c r="BC26" s="326">
        <v>0</v>
      </c>
      <c r="BD26" s="326">
        <v>0</v>
      </c>
      <c r="BE26" s="326">
        <v>0</v>
      </c>
      <c r="BF26" s="326">
        <v>0</v>
      </c>
      <c r="BG26" s="326">
        <v>0</v>
      </c>
      <c r="BH26" s="326">
        <v>0</v>
      </c>
      <c r="BI26" s="326">
        <v>0</v>
      </c>
      <c r="BJ26" s="326">
        <v>0</v>
      </c>
      <c r="BK26" s="326">
        <v>0</v>
      </c>
      <c r="BL26" s="326"/>
      <c r="BM26" s="326" t="s">
        <v>971</v>
      </c>
      <c r="BN26" s="326"/>
      <c r="BO26" s="326" t="s">
        <v>971</v>
      </c>
      <c r="BP26" s="356"/>
      <c r="BQ26" s="326"/>
      <c r="BR26" s="326"/>
      <c r="BS26" s="326"/>
      <c r="BT26" s="329"/>
      <c r="BU26" s="329"/>
      <c r="BV26" s="326"/>
      <c r="BW26" s="326" t="s">
        <v>1380</v>
      </c>
      <c r="BX26" s="326">
        <v>1</v>
      </c>
      <c r="BY26" s="329" t="s">
        <v>1420</v>
      </c>
      <c r="BZ26" s="331" t="s">
        <v>1610</v>
      </c>
      <c r="CA26" s="323" t="s">
        <v>89</v>
      </c>
    </row>
    <row r="27" spans="1:79" x14ac:dyDescent="0.15">
      <c r="A27" s="323">
        <v>12787</v>
      </c>
      <c r="B27" s="324">
        <v>42566</v>
      </c>
      <c r="C27" s="325" t="s">
        <v>1186</v>
      </c>
      <c r="D27" s="323" t="s">
        <v>1255</v>
      </c>
      <c r="E27" s="323"/>
      <c r="F27" s="323" t="s">
        <v>1212</v>
      </c>
      <c r="G27" s="324">
        <v>42496</v>
      </c>
      <c r="H27" s="326" t="s">
        <v>126</v>
      </c>
      <c r="I27" s="326" t="s">
        <v>971</v>
      </c>
      <c r="J27" s="326"/>
      <c r="K27" s="323" t="s">
        <v>1422</v>
      </c>
      <c r="L27" s="323" t="s">
        <v>1423</v>
      </c>
      <c r="M27" s="321">
        <v>69.7</v>
      </c>
      <c r="N27" s="321">
        <v>21</v>
      </c>
      <c r="O27" s="323"/>
      <c r="P27" s="323"/>
      <c r="Q27" s="151"/>
      <c r="R27" s="151"/>
      <c r="S27" s="151"/>
      <c r="T27" s="151"/>
      <c r="U27" s="151"/>
      <c r="V27" s="151"/>
      <c r="W27" s="151"/>
      <c r="X27" s="151"/>
      <c r="Y27" s="151"/>
      <c r="Z27" s="151"/>
      <c r="AA27" s="151"/>
      <c r="AB27" s="151"/>
      <c r="AC27" s="151"/>
      <c r="AD27" s="151"/>
      <c r="AE27" s="151"/>
      <c r="AF27" s="151"/>
      <c r="AG27" s="151"/>
      <c r="AH27" s="151"/>
      <c r="AI27" s="151"/>
      <c r="AJ27" s="151"/>
      <c r="AK27" s="151"/>
      <c r="AL27" s="151"/>
      <c r="AM27" s="151"/>
      <c r="AN27" s="151"/>
      <c r="AO27" s="323" t="s">
        <v>1379</v>
      </c>
      <c r="AP27" s="326" t="s">
        <v>971</v>
      </c>
      <c r="AQ27" s="326"/>
      <c r="AR27" s="326"/>
      <c r="AS27" s="327"/>
      <c r="AT27" s="326">
        <v>9</v>
      </c>
      <c r="AU27" s="326"/>
      <c r="AV27" s="326"/>
      <c r="AW27" s="326"/>
      <c r="AX27" s="326" t="s">
        <v>971</v>
      </c>
      <c r="AY27" s="323"/>
      <c r="AZ27" s="326">
        <v>0</v>
      </c>
      <c r="BA27" s="326">
        <v>0</v>
      </c>
      <c r="BB27" s="326">
        <v>0</v>
      </c>
      <c r="BC27" s="326">
        <v>0</v>
      </c>
      <c r="BD27" s="326">
        <v>0</v>
      </c>
      <c r="BE27" s="326">
        <v>0</v>
      </c>
      <c r="BF27" s="326">
        <v>0</v>
      </c>
      <c r="BG27" s="326">
        <v>0</v>
      </c>
      <c r="BH27" s="326">
        <v>0</v>
      </c>
      <c r="BI27" s="326">
        <v>0</v>
      </c>
      <c r="BJ27" s="326">
        <v>0</v>
      </c>
      <c r="BK27" s="326">
        <v>0</v>
      </c>
      <c r="BL27" s="326"/>
      <c r="BM27" s="326" t="s">
        <v>971</v>
      </c>
      <c r="BN27" s="326"/>
      <c r="BO27" s="326" t="s">
        <v>971</v>
      </c>
      <c r="BP27" s="356"/>
      <c r="BQ27" s="326"/>
      <c r="BR27" s="326"/>
      <c r="BS27" s="326"/>
      <c r="BT27" s="323"/>
      <c r="BU27" s="329"/>
      <c r="BV27" s="326"/>
      <c r="BW27" s="326" t="s">
        <v>1380</v>
      </c>
      <c r="BX27" s="326">
        <v>1</v>
      </c>
      <c r="BY27" s="323" t="s">
        <v>1424</v>
      </c>
      <c r="BZ27" s="331" t="s">
        <v>1611</v>
      </c>
      <c r="CA27" s="323" t="s">
        <v>89</v>
      </c>
    </row>
    <row r="28" spans="1:79" x14ac:dyDescent="0.15">
      <c r="A28" s="323">
        <v>11215</v>
      </c>
      <c r="B28" s="324">
        <v>42566</v>
      </c>
      <c r="C28" s="325" t="s">
        <v>1186</v>
      </c>
      <c r="D28" s="323" t="s">
        <v>1255</v>
      </c>
      <c r="E28" s="323"/>
      <c r="F28" s="323" t="s">
        <v>1212</v>
      </c>
      <c r="G28" s="324">
        <v>42551</v>
      </c>
      <c r="H28" s="326" t="s">
        <v>126</v>
      </c>
      <c r="I28" s="326" t="s">
        <v>971</v>
      </c>
      <c r="J28" s="326"/>
      <c r="K28" s="323" t="s">
        <v>1426</v>
      </c>
      <c r="L28" s="323" t="s">
        <v>1427</v>
      </c>
      <c r="M28" s="321">
        <v>78.499999999999986</v>
      </c>
      <c r="N28" s="321">
        <v>25.890909090909091</v>
      </c>
      <c r="O28" s="323"/>
      <c r="P28" s="323"/>
      <c r="Q28" s="151"/>
      <c r="R28" s="151"/>
      <c r="S28" s="151"/>
      <c r="T28" s="151"/>
      <c r="U28" s="151"/>
      <c r="V28" s="151"/>
      <c r="W28" s="151"/>
      <c r="X28" s="151"/>
      <c r="Y28" s="151"/>
      <c r="Z28" s="151"/>
      <c r="AA28" s="151"/>
      <c r="AB28" s="151"/>
      <c r="AC28" s="151"/>
      <c r="AD28" s="151"/>
      <c r="AE28" s="151"/>
      <c r="AF28" s="151"/>
      <c r="AG28" s="151"/>
      <c r="AH28" s="151"/>
      <c r="AI28" s="151"/>
      <c r="AJ28" s="151"/>
      <c r="AK28" s="151"/>
      <c r="AL28" s="151"/>
      <c r="AM28" s="151"/>
      <c r="AN28" s="151"/>
      <c r="AO28" s="323" t="s">
        <v>1379</v>
      </c>
      <c r="AP28" s="326" t="s">
        <v>971</v>
      </c>
      <c r="AQ28" s="326"/>
      <c r="AR28" s="326"/>
      <c r="AS28" s="327"/>
      <c r="AT28" s="326">
        <v>6</v>
      </c>
      <c r="AU28" s="326"/>
      <c r="AV28" s="326"/>
      <c r="AW28" s="326"/>
      <c r="AX28" s="326" t="s">
        <v>997</v>
      </c>
      <c r="AY28" s="323"/>
      <c r="AZ28" s="326">
        <v>0</v>
      </c>
      <c r="BA28" s="326">
        <v>15</v>
      </c>
      <c r="BB28" s="326">
        <v>0</v>
      </c>
      <c r="BC28" s="326">
        <v>0</v>
      </c>
      <c r="BD28" s="326">
        <v>0</v>
      </c>
      <c r="BE28" s="326">
        <v>0</v>
      </c>
      <c r="BF28" s="326">
        <v>0</v>
      </c>
      <c r="BG28" s="326">
        <v>0</v>
      </c>
      <c r="BH28" s="326">
        <v>0</v>
      </c>
      <c r="BI28" s="326">
        <v>0</v>
      </c>
      <c r="BJ28" s="326">
        <v>0</v>
      </c>
      <c r="BK28" s="326">
        <v>0</v>
      </c>
      <c r="BL28" s="326"/>
      <c r="BM28" s="326" t="s">
        <v>971</v>
      </c>
      <c r="BN28" s="326"/>
      <c r="BO28" s="326" t="s">
        <v>971</v>
      </c>
      <c r="BP28" s="356"/>
      <c r="BQ28" s="326"/>
      <c r="BR28" s="326"/>
      <c r="BS28" s="326"/>
      <c r="BT28" s="329"/>
      <c r="BU28" s="329"/>
      <c r="BV28" s="326"/>
      <c r="BW28" s="326" t="s">
        <v>1380</v>
      </c>
      <c r="BX28" s="326"/>
      <c r="BY28" s="323" t="s">
        <v>1428</v>
      </c>
      <c r="BZ28" s="331" t="s">
        <v>1612</v>
      </c>
      <c r="CA28" s="329" t="s">
        <v>89</v>
      </c>
    </row>
    <row r="29" spans="1:79" x14ac:dyDescent="0.15">
      <c r="A29" s="323">
        <v>11226</v>
      </c>
      <c r="B29" s="324">
        <v>42566</v>
      </c>
      <c r="C29" s="325" t="s">
        <v>1186</v>
      </c>
      <c r="D29" s="323" t="s">
        <v>1255</v>
      </c>
      <c r="E29" s="323"/>
      <c r="F29" s="323" t="s">
        <v>1212</v>
      </c>
      <c r="G29" s="324">
        <v>42494</v>
      </c>
      <c r="H29" s="326" t="s">
        <v>126</v>
      </c>
      <c r="I29" s="326" t="s">
        <v>971</v>
      </c>
      <c r="J29" s="326"/>
      <c r="K29" s="323" t="s">
        <v>1418</v>
      </c>
      <c r="L29" s="323" t="s">
        <v>333</v>
      </c>
      <c r="M29" s="321">
        <v>83.199999999999989</v>
      </c>
      <c r="N29" s="321">
        <v>25.709090909090907</v>
      </c>
      <c r="O29" s="323"/>
      <c r="P29" s="323"/>
      <c r="Q29" s="151"/>
      <c r="R29" s="151"/>
      <c r="S29" s="151"/>
      <c r="T29" s="151"/>
      <c r="U29" s="151"/>
      <c r="V29" s="151"/>
      <c r="W29" s="151"/>
      <c r="X29" s="151"/>
      <c r="Y29" s="151"/>
      <c r="Z29" s="151"/>
      <c r="AA29" s="151"/>
      <c r="AB29" s="151"/>
      <c r="AC29" s="151"/>
      <c r="AD29" s="151"/>
      <c r="AE29" s="151"/>
      <c r="AF29" s="151"/>
      <c r="AG29" s="151"/>
      <c r="AH29" s="151"/>
      <c r="AI29" s="151"/>
      <c r="AJ29" s="151"/>
      <c r="AK29" s="151"/>
      <c r="AL29" s="151"/>
      <c r="AM29" s="151"/>
      <c r="AN29" s="151"/>
      <c r="AO29" s="323" t="s">
        <v>1379</v>
      </c>
      <c r="AP29" s="326" t="s">
        <v>971</v>
      </c>
      <c r="AQ29" s="326"/>
      <c r="AR29" s="326"/>
      <c r="AS29" s="327"/>
      <c r="AT29" s="326">
        <v>7</v>
      </c>
      <c r="AU29" s="326"/>
      <c r="AV29" s="326"/>
      <c r="AW29" s="326"/>
      <c r="AX29" s="326" t="s">
        <v>971</v>
      </c>
      <c r="AY29" s="323"/>
      <c r="AZ29" s="326">
        <v>0</v>
      </c>
      <c r="BA29" s="326">
        <v>0</v>
      </c>
      <c r="BB29" s="326">
        <v>0</v>
      </c>
      <c r="BC29" s="326">
        <v>21</v>
      </c>
      <c r="BD29" s="326">
        <v>0</v>
      </c>
      <c r="BE29" s="326">
        <v>0</v>
      </c>
      <c r="BF29" s="326">
        <v>0</v>
      </c>
      <c r="BG29" s="326">
        <v>0</v>
      </c>
      <c r="BH29" s="326">
        <v>0</v>
      </c>
      <c r="BI29" s="326">
        <v>0</v>
      </c>
      <c r="BJ29" s="326">
        <v>0</v>
      </c>
      <c r="BK29" s="326">
        <v>0</v>
      </c>
      <c r="BL29" s="326"/>
      <c r="BM29" s="326" t="s">
        <v>971</v>
      </c>
      <c r="BN29" s="326"/>
      <c r="BO29" s="326" t="s">
        <v>971</v>
      </c>
      <c r="BP29" s="356"/>
      <c r="BQ29" s="326"/>
      <c r="BR29" s="326"/>
      <c r="BS29" s="326"/>
      <c r="BT29" s="329"/>
      <c r="BU29" s="329"/>
      <c r="BV29" s="326"/>
      <c r="BW29" s="326" t="s">
        <v>1380</v>
      </c>
      <c r="BX29" s="326">
        <v>1</v>
      </c>
      <c r="BY29" s="323"/>
      <c r="BZ29" s="331" t="s">
        <v>1613</v>
      </c>
      <c r="CA29" s="329" t="s">
        <v>89</v>
      </c>
    </row>
    <row r="30" spans="1:79" x14ac:dyDescent="0.15">
      <c r="A30" s="323">
        <v>11850</v>
      </c>
      <c r="B30" s="324">
        <v>42566</v>
      </c>
      <c r="C30" s="325" t="s">
        <v>1186</v>
      </c>
      <c r="D30" s="323" t="s">
        <v>1255</v>
      </c>
      <c r="E30" s="323"/>
      <c r="F30" s="323" t="s">
        <v>1212</v>
      </c>
      <c r="G30" s="324">
        <v>42510</v>
      </c>
      <c r="H30" s="326" t="s">
        <v>126</v>
      </c>
      <c r="I30" s="326" t="s">
        <v>971</v>
      </c>
      <c r="J30" s="326"/>
      <c r="K30" s="352" t="s">
        <v>1430</v>
      </c>
      <c r="L30" s="323" t="s">
        <v>1431</v>
      </c>
      <c r="M30" s="321">
        <v>92</v>
      </c>
      <c r="N30" s="321">
        <v>19.7</v>
      </c>
      <c r="O30" s="323" t="s">
        <v>992</v>
      </c>
      <c r="P30" s="323">
        <v>2700</v>
      </c>
      <c r="Q30" s="321">
        <v>23.999999999999996</v>
      </c>
      <c r="R30" s="151"/>
      <c r="S30" s="151"/>
      <c r="T30" s="151"/>
      <c r="U30" s="151"/>
      <c r="V30" s="151"/>
      <c r="W30" s="151"/>
      <c r="X30" s="151"/>
      <c r="Y30" s="151"/>
      <c r="Z30" s="151"/>
      <c r="AA30" s="151"/>
      <c r="AB30" s="151"/>
      <c r="AC30" s="151"/>
      <c r="AD30" s="151"/>
      <c r="AE30" s="151"/>
      <c r="AF30" s="151"/>
      <c r="AG30" s="151"/>
      <c r="AH30" s="151"/>
      <c r="AI30" s="151"/>
      <c r="AJ30" s="151"/>
      <c r="AK30" s="151"/>
      <c r="AL30" s="151"/>
      <c r="AM30" s="151"/>
      <c r="AN30" s="151"/>
      <c r="AO30" s="323" t="s">
        <v>1379</v>
      </c>
      <c r="AP30" s="326" t="s">
        <v>971</v>
      </c>
      <c r="AQ30" s="326"/>
      <c r="AR30" s="326"/>
      <c r="AS30" s="327"/>
      <c r="AT30" s="326">
        <v>3</v>
      </c>
      <c r="AU30" s="326"/>
      <c r="AV30" s="326"/>
      <c r="AW30" s="326"/>
      <c r="AX30" s="326" t="s">
        <v>971</v>
      </c>
      <c r="AY30" s="323"/>
      <c r="AZ30" s="326">
        <v>0</v>
      </c>
      <c r="BA30" s="326">
        <v>0</v>
      </c>
      <c r="BB30" s="326">
        <v>7</v>
      </c>
      <c r="BC30" s="326">
        <v>0</v>
      </c>
      <c r="BD30" s="326">
        <v>0</v>
      </c>
      <c r="BE30" s="326">
        <v>0</v>
      </c>
      <c r="BF30" s="326">
        <v>0</v>
      </c>
      <c r="BG30" s="326">
        <v>0</v>
      </c>
      <c r="BH30" s="326">
        <v>0</v>
      </c>
      <c r="BI30" s="326">
        <v>0</v>
      </c>
      <c r="BJ30" s="326">
        <v>0</v>
      </c>
      <c r="BK30" s="326">
        <v>0</v>
      </c>
      <c r="BL30" s="326"/>
      <c r="BM30" s="326" t="s">
        <v>971</v>
      </c>
      <c r="BN30" s="326"/>
      <c r="BO30" s="326" t="s">
        <v>971</v>
      </c>
      <c r="BP30" s="356"/>
      <c r="BQ30" s="326"/>
      <c r="BR30" s="326"/>
      <c r="BS30" s="326"/>
      <c r="BT30" s="329"/>
      <c r="BU30" s="329"/>
      <c r="BV30" s="326"/>
      <c r="BW30" s="326" t="s">
        <v>1380</v>
      </c>
      <c r="BX30" s="326"/>
      <c r="BY30" s="323"/>
      <c r="BZ30" s="331" t="s">
        <v>1614</v>
      </c>
      <c r="CA30" s="329" t="s">
        <v>89</v>
      </c>
    </row>
    <row r="31" spans="1:79" x14ac:dyDescent="0.15">
      <c r="A31" s="323">
        <v>11166</v>
      </c>
      <c r="B31" s="324">
        <v>42566</v>
      </c>
      <c r="C31" s="325" t="s">
        <v>1186</v>
      </c>
      <c r="D31" s="323" t="s">
        <v>1255</v>
      </c>
      <c r="E31" s="323"/>
      <c r="F31" s="323" t="s">
        <v>1212</v>
      </c>
      <c r="G31" s="324">
        <v>42551</v>
      </c>
      <c r="H31" s="326" t="s">
        <v>126</v>
      </c>
      <c r="I31" s="326" t="s">
        <v>971</v>
      </c>
      <c r="J31" s="326"/>
      <c r="K31" s="323" t="s">
        <v>1433</v>
      </c>
      <c r="L31" s="323" t="s">
        <v>1158</v>
      </c>
      <c r="M31" s="321">
        <v>83.390909090909091</v>
      </c>
      <c r="N31" s="321">
        <v>17.536363636363635</v>
      </c>
      <c r="O31" s="323"/>
      <c r="P31" s="323"/>
      <c r="Q31" s="151"/>
      <c r="R31" s="151"/>
      <c r="S31" s="151"/>
      <c r="T31" s="151"/>
      <c r="U31" s="151"/>
      <c r="V31" s="151"/>
      <c r="W31" s="151"/>
      <c r="X31" s="151"/>
      <c r="Y31" s="151"/>
      <c r="Z31" s="151"/>
      <c r="AA31" s="151"/>
      <c r="AB31" s="151"/>
      <c r="AC31" s="151"/>
      <c r="AD31" s="151"/>
      <c r="AE31" s="151"/>
      <c r="AF31" s="151"/>
      <c r="AG31" s="151"/>
      <c r="AH31" s="151"/>
      <c r="AI31" s="151"/>
      <c r="AJ31" s="151"/>
      <c r="AK31" s="151"/>
      <c r="AL31" s="151"/>
      <c r="AM31" s="151"/>
      <c r="AN31" s="151"/>
      <c r="AO31" s="323" t="s">
        <v>1379</v>
      </c>
      <c r="AP31" s="326" t="s">
        <v>971</v>
      </c>
      <c r="AQ31" s="326"/>
      <c r="AR31" s="326"/>
      <c r="AS31" s="327"/>
      <c r="AT31" s="326">
        <v>5.53</v>
      </c>
      <c r="AU31" s="326"/>
      <c r="AV31" s="326"/>
      <c r="AW31" s="326"/>
      <c r="AX31" s="326" t="s">
        <v>971</v>
      </c>
      <c r="AY31" s="323"/>
      <c r="AZ31" s="326">
        <v>0</v>
      </c>
      <c r="BA31" s="326">
        <v>0</v>
      </c>
      <c r="BB31" s="326">
        <v>0</v>
      </c>
      <c r="BC31" s="326">
        <v>0</v>
      </c>
      <c r="BD31" s="326">
        <v>0</v>
      </c>
      <c r="BE31" s="326">
        <v>0</v>
      </c>
      <c r="BF31" s="326">
        <v>0</v>
      </c>
      <c r="BG31" s="326">
        <v>0</v>
      </c>
      <c r="BH31" s="326">
        <v>0</v>
      </c>
      <c r="BI31" s="326">
        <v>0</v>
      </c>
      <c r="BJ31" s="326">
        <v>0</v>
      </c>
      <c r="BK31" s="326">
        <v>0</v>
      </c>
      <c r="BL31" s="326"/>
      <c r="BM31" s="326" t="s">
        <v>971</v>
      </c>
      <c r="BN31" s="326"/>
      <c r="BO31" s="326" t="s">
        <v>971</v>
      </c>
      <c r="BP31" s="356"/>
      <c r="BQ31" s="326"/>
      <c r="BR31" s="326"/>
      <c r="BS31" s="326"/>
      <c r="BT31" s="329"/>
      <c r="BU31" s="329"/>
      <c r="BV31" s="326"/>
      <c r="BW31" s="326" t="s">
        <v>1380</v>
      </c>
      <c r="BX31" s="326">
        <v>1</v>
      </c>
      <c r="BY31" s="323"/>
      <c r="BZ31" s="331" t="s">
        <v>1615</v>
      </c>
      <c r="CA31" s="329" t="s">
        <v>89</v>
      </c>
    </row>
    <row r="32" spans="1:79" x14ac:dyDescent="0.15">
      <c r="A32" s="323">
        <v>12881</v>
      </c>
      <c r="B32" s="324">
        <v>42566</v>
      </c>
      <c r="C32" s="325" t="s">
        <v>1186</v>
      </c>
      <c r="D32" s="323" t="s">
        <v>1255</v>
      </c>
      <c r="E32" s="323"/>
      <c r="F32" s="323" t="s">
        <v>1212</v>
      </c>
      <c r="G32" s="333">
        <v>42551</v>
      </c>
      <c r="H32" s="326" t="s">
        <v>971</v>
      </c>
      <c r="I32" s="326" t="s">
        <v>1167</v>
      </c>
      <c r="J32" s="326"/>
      <c r="K32" s="323" t="s">
        <v>1435</v>
      </c>
      <c r="L32" s="323" t="s">
        <v>1436</v>
      </c>
      <c r="M32" s="321">
        <v>72.899999999999991</v>
      </c>
      <c r="N32" s="321">
        <v>20.199999999999996</v>
      </c>
      <c r="O32" s="323"/>
      <c r="P32" s="323"/>
      <c r="Q32" s="151"/>
      <c r="R32" s="151"/>
      <c r="S32" s="151"/>
      <c r="T32" s="151"/>
      <c r="U32" s="151"/>
      <c r="V32" s="151"/>
      <c r="W32" s="151"/>
      <c r="X32" s="151"/>
      <c r="Y32" s="151"/>
      <c r="Z32" s="151"/>
      <c r="AA32" s="151"/>
      <c r="AB32" s="151"/>
      <c r="AC32" s="151"/>
      <c r="AD32" s="151"/>
      <c r="AE32" s="151"/>
      <c r="AF32" s="151"/>
      <c r="AG32" s="151"/>
      <c r="AH32" s="151"/>
      <c r="AI32" s="151"/>
      <c r="AJ32" s="151"/>
      <c r="AK32" s="151"/>
      <c r="AL32" s="151"/>
      <c r="AM32" s="151"/>
      <c r="AN32" s="151"/>
      <c r="AO32" s="323" t="s">
        <v>1379</v>
      </c>
      <c r="AP32" s="326" t="s">
        <v>971</v>
      </c>
      <c r="AQ32" s="326"/>
      <c r="AR32" s="326"/>
      <c r="AS32" s="327"/>
      <c r="AT32" s="326"/>
      <c r="AU32" s="326"/>
      <c r="AV32" s="326"/>
      <c r="AW32" s="326"/>
      <c r="AX32" s="326" t="s">
        <v>971</v>
      </c>
      <c r="AY32" s="323"/>
      <c r="AZ32" s="326">
        <v>0</v>
      </c>
      <c r="BA32" s="326">
        <v>0</v>
      </c>
      <c r="BB32" s="326">
        <v>0</v>
      </c>
      <c r="BC32" s="326">
        <v>0</v>
      </c>
      <c r="BD32" s="326">
        <v>0</v>
      </c>
      <c r="BE32" s="326">
        <v>0</v>
      </c>
      <c r="BF32" s="326">
        <v>0</v>
      </c>
      <c r="BG32" s="326">
        <v>0</v>
      </c>
      <c r="BH32" s="326">
        <v>0</v>
      </c>
      <c r="BI32" s="326">
        <v>0</v>
      </c>
      <c r="BJ32" s="326">
        <v>0</v>
      </c>
      <c r="BK32" s="326">
        <v>0</v>
      </c>
      <c r="BL32" s="326"/>
      <c r="BM32" s="326" t="s">
        <v>971</v>
      </c>
      <c r="BN32" s="326">
        <v>12</v>
      </c>
      <c r="BO32" s="326" t="s">
        <v>971</v>
      </c>
      <c r="BP32" s="356"/>
      <c r="BQ32" s="326"/>
      <c r="BR32" s="326"/>
      <c r="BS32" s="326"/>
      <c r="BT32" s="329" t="s">
        <v>1437</v>
      </c>
      <c r="BU32" s="329" t="s">
        <v>656</v>
      </c>
      <c r="BV32" s="326">
        <v>100</v>
      </c>
      <c r="BW32" s="326" t="s">
        <v>1380</v>
      </c>
      <c r="BX32" s="326">
        <v>1</v>
      </c>
      <c r="BY32" s="323"/>
      <c r="BZ32" s="331" t="s">
        <v>1616</v>
      </c>
      <c r="CA32" s="323" t="s">
        <v>89</v>
      </c>
    </row>
    <row r="33" spans="1:109" ht="13" customHeight="1" x14ac:dyDescent="0.15">
      <c r="A33" s="323">
        <v>11897</v>
      </c>
      <c r="B33" s="324">
        <v>42566</v>
      </c>
      <c r="C33" s="325" t="s">
        <v>1186</v>
      </c>
      <c r="D33" s="323" t="s">
        <v>1255</v>
      </c>
      <c r="E33" s="323"/>
      <c r="F33" s="323" t="s">
        <v>1212</v>
      </c>
      <c r="G33" s="333">
        <v>42551</v>
      </c>
      <c r="H33" s="326" t="s">
        <v>971</v>
      </c>
      <c r="I33" s="326" t="s">
        <v>1167</v>
      </c>
      <c r="J33" s="326"/>
      <c r="K33" s="323" t="s">
        <v>1439</v>
      </c>
      <c r="L33" s="323" t="s">
        <v>1440</v>
      </c>
      <c r="M33" s="321">
        <v>68.199999999999989</v>
      </c>
      <c r="N33" s="321">
        <v>20.654545454545453</v>
      </c>
      <c r="O33" s="323"/>
      <c r="P33" s="323"/>
      <c r="Q33" s="151"/>
      <c r="R33" s="151"/>
      <c r="S33" s="151"/>
      <c r="T33" s="151"/>
      <c r="U33" s="151"/>
      <c r="V33" s="151"/>
      <c r="W33" s="151"/>
      <c r="X33" s="151"/>
      <c r="Y33" s="151"/>
      <c r="Z33" s="151"/>
      <c r="AA33" s="151"/>
      <c r="AB33" s="151"/>
      <c r="AC33" s="151"/>
      <c r="AD33" s="151"/>
      <c r="AE33" s="151"/>
      <c r="AF33" s="151"/>
      <c r="AG33" s="151"/>
      <c r="AH33" s="151"/>
      <c r="AI33" s="151"/>
      <c r="AJ33" s="151"/>
      <c r="AK33" s="151"/>
      <c r="AL33" s="151"/>
      <c r="AM33" s="151"/>
      <c r="AN33" s="151"/>
      <c r="AO33" s="323" t="s">
        <v>1379</v>
      </c>
      <c r="AP33" s="326" t="s">
        <v>971</v>
      </c>
      <c r="AQ33" s="326"/>
      <c r="AR33" s="326"/>
      <c r="AS33" s="327"/>
      <c r="AT33" s="326"/>
      <c r="AU33" s="326"/>
      <c r="AV33" s="326"/>
      <c r="AW33" s="326"/>
      <c r="AX33" s="326" t="s">
        <v>126</v>
      </c>
      <c r="AY33" s="323" t="s">
        <v>1441</v>
      </c>
      <c r="AZ33" s="326">
        <v>0</v>
      </c>
      <c r="BA33" s="326">
        <v>0</v>
      </c>
      <c r="BB33" s="326">
        <v>0</v>
      </c>
      <c r="BC33" s="326">
        <v>0</v>
      </c>
      <c r="BD33" s="326">
        <v>0</v>
      </c>
      <c r="BE33" s="326">
        <v>0</v>
      </c>
      <c r="BF33" s="326">
        <v>0</v>
      </c>
      <c r="BG33" s="326">
        <v>0</v>
      </c>
      <c r="BH33" s="326">
        <v>0</v>
      </c>
      <c r="BI33" s="326">
        <v>0</v>
      </c>
      <c r="BJ33" s="326">
        <v>0</v>
      </c>
      <c r="BK33" s="326">
        <v>0</v>
      </c>
      <c r="BL33" s="326"/>
      <c r="BM33" s="326" t="s">
        <v>971</v>
      </c>
      <c r="BN33" s="326"/>
      <c r="BO33" s="326" t="s">
        <v>971</v>
      </c>
      <c r="BP33" s="356"/>
      <c r="BQ33" s="326"/>
      <c r="BR33" s="326"/>
      <c r="BS33" s="326"/>
      <c r="BT33" s="323"/>
      <c r="BU33" s="329"/>
      <c r="BV33" s="326"/>
      <c r="BW33" s="326" t="s">
        <v>1380</v>
      </c>
      <c r="BX33" s="326">
        <v>1</v>
      </c>
      <c r="BY33" s="329" t="s">
        <v>1442</v>
      </c>
      <c r="BZ33" s="331" t="s">
        <v>1617</v>
      </c>
      <c r="CA33" s="323" t="s">
        <v>89</v>
      </c>
    </row>
    <row r="34" spans="1:109" ht="13" customHeight="1" x14ac:dyDescent="0.15">
      <c r="A34" s="323">
        <v>10909</v>
      </c>
      <c r="B34" s="324">
        <v>42566</v>
      </c>
      <c r="C34" s="325" t="s">
        <v>1186</v>
      </c>
      <c r="D34" s="323" t="s">
        <v>1255</v>
      </c>
      <c r="E34" s="323"/>
      <c r="F34" s="323" t="s">
        <v>1444</v>
      </c>
      <c r="G34" s="324">
        <v>42475</v>
      </c>
      <c r="H34" s="326" t="s">
        <v>126</v>
      </c>
      <c r="I34" s="326" t="s">
        <v>971</v>
      </c>
      <c r="J34" s="326"/>
      <c r="K34" s="323" t="s">
        <v>940</v>
      </c>
      <c r="L34" s="323" t="s">
        <v>1668</v>
      </c>
      <c r="M34" s="321">
        <v>64.090909090909079</v>
      </c>
      <c r="N34" s="321">
        <v>22.727272727272727</v>
      </c>
      <c r="O34" s="323"/>
      <c r="P34" s="323"/>
      <c r="Q34" s="151"/>
      <c r="R34" s="151"/>
      <c r="S34" s="151"/>
      <c r="T34" s="151"/>
      <c r="U34" s="151"/>
      <c r="V34" s="151"/>
      <c r="W34" s="151"/>
      <c r="X34" s="151"/>
      <c r="Y34" s="151"/>
      <c r="Z34" s="151"/>
      <c r="AA34" s="151"/>
      <c r="AB34" s="151"/>
      <c r="AC34" s="151"/>
      <c r="AD34" s="151"/>
      <c r="AE34" s="321">
        <v>15.454545454545453</v>
      </c>
      <c r="AF34" s="151"/>
      <c r="AG34" s="151"/>
      <c r="AH34" s="151"/>
      <c r="AI34" s="151"/>
      <c r="AJ34" s="151"/>
      <c r="AK34" s="151"/>
      <c r="AL34" s="151"/>
      <c r="AM34" s="151"/>
      <c r="AN34" s="151"/>
      <c r="AO34" s="323" t="s">
        <v>1445</v>
      </c>
      <c r="AP34" s="326" t="s">
        <v>971</v>
      </c>
      <c r="AQ34" s="326"/>
      <c r="AR34" s="326"/>
      <c r="AS34" s="327"/>
      <c r="AT34" s="326">
        <v>16</v>
      </c>
      <c r="AU34" s="326"/>
      <c r="AV34" s="326"/>
      <c r="AW34" s="326"/>
      <c r="AX34" s="326" t="s">
        <v>997</v>
      </c>
      <c r="AY34" s="323"/>
      <c r="AZ34" s="326">
        <v>0</v>
      </c>
      <c r="BA34" s="326">
        <v>0</v>
      </c>
      <c r="BB34" s="326">
        <v>0</v>
      </c>
      <c r="BC34" s="326">
        <v>0</v>
      </c>
      <c r="BD34" s="326">
        <v>0</v>
      </c>
      <c r="BE34" s="326">
        <v>0</v>
      </c>
      <c r="BF34" s="326">
        <v>0</v>
      </c>
      <c r="BG34" s="326">
        <v>0</v>
      </c>
      <c r="BH34" s="326">
        <v>0</v>
      </c>
      <c r="BI34" s="326">
        <v>0</v>
      </c>
      <c r="BJ34" s="326">
        <v>0</v>
      </c>
      <c r="BK34" s="326">
        <v>0</v>
      </c>
      <c r="BL34" s="326"/>
      <c r="BM34" s="326" t="s">
        <v>971</v>
      </c>
      <c r="BN34" s="326"/>
      <c r="BO34" s="326" t="s">
        <v>971</v>
      </c>
      <c r="BP34" s="355">
        <v>174.43636363636361</v>
      </c>
      <c r="BQ34" s="326"/>
      <c r="BR34" s="326"/>
      <c r="BS34" s="328">
        <v>42551</v>
      </c>
      <c r="BT34" s="323"/>
      <c r="BU34" s="329"/>
      <c r="BV34" s="326"/>
      <c r="BW34" s="326" t="s">
        <v>1380</v>
      </c>
      <c r="BX34" s="326"/>
      <c r="BY34" s="329" t="s">
        <v>1669</v>
      </c>
      <c r="BZ34" s="330" t="s">
        <v>1677</v>
      </c>
      <c r="CA34" s="323" t="s">
        <v>89</v>
      </c>
    </row>
    <row r="35" spans="1:109" ht="13" customHeight="1" x14ac:dyDescent="0.15">
      <c r="A35" s="323">
        <v>11451</v>
      </c>
      <c r="B35" s="324">
        <v>42566</v>
      </c>
      <c r="C35" s="325" t="s">
        <v>1186</v>
      </c>
      <c r="D35" s="323" t="s">
        <v>1255</v>
      </c>
      <c r="E35" s="323"/>
      <c r="F35" s="323" t="s">
        <v>1444</v>
      </c>
      <c r="G35" s="324">
        <v>42551</v>
      </c>
      <c r="H35" s="326" t="s">
        <v>126</v>
      </c>
      <c r="I35" s="326" t="s">
        <v>971</v>
      </c>
      <c r="J35" s="326"/>
      <c r="K35" s="323" t="s">
        <v>386</v>
      </c>
      <c r="L35" s="323" t="s">
        <v>1381</v>
      </c>
      <c r="M35" s="321">
        <v>76.536363636363632</v>
      </c>
      <c r="N35" s="321">
        <v>21.654545454545453</v>
      </c>
      <c r="O35" s="323"/>
      <c r="P35" s="323"/>
      <c r="Q35" s="151"/>
      <c r="R35" s="151"/>
      <c r="S35" s="151"/>
      <c r="T35" s="151"/>
      <c r="U35" s="151"/>
      <c r="V35" s="151"/>
      <c r="W35" s="151"/>
      <c r="X35" s="151"/>
      <c r="Y35" s="151"/>
      <c r="Z35" s="151"/>
      <c r="AA35" s="151"/>
      <c r="AB35" s="151"/>
      <c r="AC35" s="151"/>
      <c r="AD35" s="151"/>
      <c r="AE35" s="321">
        <v>9.6909090909090896</v>
      </c>
      <c r="AF35" s="151"/>
      <c r="AG35" s="151"/>
      <c r="AH35" s="151"/>
      <c r="AI35" s="151"/>
      <c r="AJ35" s="151"/>
      <c r="AK35" s="151"/>
      <c r="AL35" s="151"/>
      <c r="AM35" s="151"/>
      <c r="AN35" s="151"/>
      <c r="AO35" s="323" t="s">
        <v>1445</v>
      </c>
      <c r="AP35" s="326" t="s">
        <v>971</v>
      </c>
      <c r="AQ35" s="326"/>
      <c r="AR35" s="326"/>
      <c r="AS35" s="327"/>
      <c r="AT35" s="326">
        <v>9.5</v>
      </c>
      <c r="AU35" s="326"/>
      <c r="AV35" s="326"/>
      <c r="AW35" s="326"/>
      <c r="AX35" s="326" t="s">
        <v>997</v>
      </c>
      <c r="AY35" s="323"/>
      <c r="AZ35" s="326">
        <v>0</v>
      </c>
      <c r="BA35" s="326">
        <v>0</v>
      </c>
      <c r="BB35" s="326">
        <v>0</v>
      </c>
      <c r="BC35" s="326">
        <v>0</v>
      </c>
      <c r="BD35" s="326">
        <v>0</v>
      </c>
      <c r="BE35" s="326">
        <v>0</v>
      </c>
      <c r="BF35" s="326">
        <v>0</v>
      </c>
      <c r="BG35" s="326">
        <v>0</v>
      </c>
      <c r="BH35" s="326">
        <v>0</v>
      </c>
      <c r="BI35" s="326">
        <v>0</v>
      </c>
      <c r="BJ35" s="326">
        <v>0</v>
      </c>
      <c r="BK35" s="326">
        <v>0</v>
      </c>
      <c r="BL35" s="326"/>
      <c r="BM35" s="326" t="s">
        <v>971</v>
      </c>
      <c r="BN35" s="326">
        <v>12</v>
      </c>
      <c r="BO35" s="326" t="s">
        <v>971</v>
      </c>
      <c r="BP35" s="356"/>
      <c r="BQ35" s="326"/>
      <c r="BR35" s="326"/>
      <c r="BS35" s="326"/>
      <c r="BT35" s="329"/>
      <c r="BU35" s="329"/>
      <c r="BV35" s="326"/>
      <c r="BW35" s="326" t="s">
        <v>1380</v>
      </c>
      <c r="BX35" s="326"/>
      <c r="BY35" s="323"/>
      <c r="BZ35" s="331" t="s">
        <v>1618</v>
      </c>
      <c r="CA35" s="329" t="s">
        <v>89</v>
      </c>
    </row>
    <row r="36" spans="1:109" ht="13" customHeight="1" x14ac:dyDescent="0.15">
      <c r="A36" s="323">
        <v>11799</v>
      </c>
      <c r="B36" s="332">
        <v>42567</v>
      </c>
      <c r="C36" s="325" t="s">
        <v>1186</v>
      </c>
      <c r="D36" s="323" t="s">
        <v>1255</v>
      </c>
      <c r="E36" s="323"/>
      <c r="F36" s="323" t="s">
        <v>1444</v>
      </c>
      <c r="G36" s="333">
        <v>42567</v>
      </c>
      <c r="H36" s="326" t="s">
        <v>126</v>
      </c>
      <c r="I36" s="326" t="s">
        <v>971</v>
      </c>
      <c r="J36" s="326"/>
      <c r="K36" s="323" t="s">
        <v>899</v>
      </c>
      <c r="L36" s="323" t="s">
        <v>1383</v>
      </c>
      <c r="M36" s="321">
        <v>82.409090909090907</v>
      </c>
      <c r="N36" s="321">
        <v>21.109090909090906</v>
      </c>
      <c r="O36" s="323"/>
      <c r="P36" s="323"/>
      <c r="Q36" s="151"/>
      <c r="R36" s="151"/>
      <c r="S36" s="151"/>
      <c r="T36" s="151"/>
      <c r="U36" s="151"/>
      <c r="V36" s="151"/>
      <c r="W36" s="151"/>
      <c r="X36" s="151"/>
      <c r="Y36" s="151"/>
      <c r="Z36" s="151"/>
      <c r="AA36" s="151"/>
      <c r="AB36" s="151"/>
      <c r="AC36" s="151"/>
      <c r="AD36" s="151"/>
      <c r="AE36" s="321">
        <v>8.2363636363636363</v>
      </c>
      <c r="AF36" s="151"/>
      <c r="AG36" s="151"/>
      <c r="AH36" s="151"/>
      <c r="AI36" s="151"/>
      <c r="AJ36" s="151"/>
      <c r="AK36" s="151"/>
      <c r="AL36" s="151"/>
      <c r="AM36" s="151"/>
      <c r="AN36" s="151"/>
      <c r="AO36" s="323" t="s">
        <v>1445</v>
      </c>
      <c r="AP36" s="326" t="s">
        <v>971</v>
      </c>
      <c r="AQ36" s="326"/>
      <c r="AR36" s="326"/>
      <c r="AS36" s="327"/>
      <c r="AT36" s="326">
        <v>7.5</v>
      </c>
      <c r="AU36" s="326"/>
      <c r="AV36" s="326"/>
      <c r="AW36" s="326"/>
      <c r="AX36" s="326" t="s">
        <v>971</v>
      </c>
      <c r="AY36" s="323"/>
      <c r="AZ36" s="326">
        <v>0</v>
      </c>
      <c r="BA36" s="326">
        <v>0</v>
      </c>
      <c r="BB36" s="326">
        <v>0</v>
      </c>
      <c r="BC36" s="326">
        <v>0</v>
      </c>
      <c r="BD36" s="326">
        <v>0</v>
      </c>
      <c r="BE36" s="326">
        <v>0</v>
      </c>
      <c r="BF36" s="326">
        <v>0</v>
      </c>
      <c r="BG36" s="326">
        <v>0</v>
      </c>
      <c r="BH36" s="326">
        <v>0</v>
      </c>
      <c r="BI36" s="326">
        <v>0</v>
      </c>
      <c r="BJ36" s="326">
        <v>0</v>
      </c>
      <c r="BK36" s="326">
        <v>0</v>
      </c>
      <c r="BL36" s="326"/>
      <c r="BM36" s="326" t="s">
        <v>971</v>
      </c>
      <c r="BN36" s="326"/>
      <c r="BO36" s="326" t="s">
        <v>971</v>
      </c>
      <c r="BP36" s="356"/>
      <c r="BQ36" s="326"/>
      <c r="BR36" s="326"/>
      <c r="BS36" s="326"/>
      <c r="BT36" s="323"/>
      <c r="BU36" s="329"/>
      <c r="BV36" s="326"/>
      <c r="BW36" s="326" t="s">
        <v>1380</v>
      </c>
      <c r="BX36" s="326">
        <v>1</v>
      </c>
      <c r="BY36" s="323"/>
      <c r="BZ36" s="331" t="s">
        <v>1619</v>
      </c>
      <c r="CA36" s="329" t="s">
        <v>184</v>
      </c>
    </row>
    <row r="37" spans="1:109" ht="13" customHeight="1" x14ac:dyDescent="0.15">
      <c r="A37" s="323">
        <v>13019</v>
      </c>
      <c r="B37" s="324">
        <v>42566</v>
      </c>
      <c r="C37" s="325" t="s">
        <v>1186</v>
      </c>
      <c r="D37" s="323" t="s">
        <v>1255</v>
      </c>
      <c r="E37" s="323"/>
      <c r="F37" s="323" t="s">
        <v>1444</v>
      </c>
      <c r="G37" s="324">
        <v>42551</v>
      </c>
      <c r="H37" s="326" t="s">
        <v>126</v>
      </c>
      <c r="I37" s="326" t="s">
        <v>971</v>
      </c>
      <c r="J37" s="326"/>
      <c r="K37" s="323" t="s">
        <v>900</v>
      </c>
      <c r="L37" s="323" t="s">
        <v>1386</v>
      </c>
      <c r="M37" s="321">
        <v>70.590909090909093</v>
      </c>
      <c r="N37" s="321">
        <v>19.499999999999996</v>
      </c>
      <c r="O37" s="323"/>
      <c r="P37" s="323"/>
      <c r="Q37" s="151"/>
      <c r="R37" s="151"/>
      <c r="S37" s="151"/>
      <c r="T37" s="151"/>
      <c r="U37" s="151"/>
      <c r="V37" s="151"/>
      <c r="W37" s="151"/>
      <c r="X37" s="151"/>
      <c r="Y37" s="151"/>
      <c r="Z37" s="151"/>
      <c r="AA37" s="151"/>
      <c r="AB37" s="151"/>
      <c r="AC37" s="151"/>
      <c r="AD37" s="151"/>
      <c r="AE37" s="321">
        <v>11.972727272727271</v>
      </c>
      <c r="AF37" s="151"/>
      <c r="AG37" s="151"/>
      <c r="AH37" s="151"/>
      <c r="AI37" s="151"/>
      <c r="AJ37" s="151"/>
      <c r="AK37" s="151"/>
      <c r="AL37" s="151"/>
      <c r="AM37" s="151"/>
      <c r="AN37" s="151"/>
      <c r="AO37" s="323" t="s">
        <v>1445</v>
      </c>
      <c r="AP37" s="326" t="s">
        <v>971</v>
      </c>
      <c r="AQ37" s="326"/>
      <c r="AR37" s="326"/>
      <c r="AS37" s="327"/>
      <c r="AT37" s="326">
        <v>11</v>
      </c>
      <c r="AU37" s="326"/>
      <c r="AV37" s="326"/>
      <c r="AW37" s="326"/>
      <c r="AX37" s="326" t="s">
        <v>971</v>
      </c>
      <c r="AY37" s="323"/>
      <c r="AZ37" s="326">
        <v>0</v>
      </c>
      <c r="BA37" s="326">
        <v>0</v>
      </c>
      <c r="BB37" s="326">
        <v>0</v>
      </c>
      <c r="BC37" s="326">
        <v>0</v>
      </c>
      <c r="BD37" s="326">
        <v>0</v>
      </c>
      <c r="BE37" s="326">
        <v>0</v>
      </c>
      <c r="BF37" s="326">
        <v>0</v>
      </c>
      <c r="BG37" s="326">
        <v>0</v>
      </c>
      <c r="BH37" s="326">
        <v>0</v>
      </c>
      <c r="BI37" s="326">
        <v>0</v>
      </c>
      <c r="BJ37" s="326">
        <v>0</v>
      </c>
      <c r="BK37" s="326">
        <v>0</v>
      </c>
      <c r="BL37" s="326"/>
      <c r="BM37" s="326" t="s">
        <v>971</v>
      </c>
      <c r="BN37" s="326"/>
      <c r="BO37" s="326" t="s">
        <v>971</v>
      </c>
      <c r="BP37" s="356"/>
      <c r="BQ37" s="326"/>
      <c r="BR37" s="326"/>
      <c r="BS37" s="326"/>
      <c r="BT37" s="349"/>
      <c r="BU37" s="329"/>
      <c r="BV37" s="326"/>
      <c r="BW37" s="326" t="s">
        <v>1380</v>
      </c>
      <c r="BX37" s="326">
        <v>1</v>
      </c>
      <c r="BY37" s="323" t="s">
        <v>1589</v>
      </c>
      <c r="BZ37" s="331" t="s">
        <v>1620</v>
      </c>
      <c r="CA37" s="329" t="s">
        <v>89</v>
      </c>
    </row>
    <row r="38" spans="1:109" ht="13" customHeight="1" x14ac:dyDescent="0.15">
      <c r="A38" s="323">
        <v>1474</v>
      </c>
      <c r="B38" s="324">
        <v>42567</v>
      </c>
      <c r="C38" s="325" t="s">
        <v>1186</v>
      </c>
      <c r="D38" s="323" t="s">
        <v>1255</v>
      </c>
      <c r="E38" s="323"/>
      <c r="F38" s="323" t="s">
        <v>1444</v>
      </c>
      <c r="G38" s="324">
        <v>42551</v>
      </c>
      <c r="H38" s="326" t="s">
        <v>126</v>
      </c>
      <c r="I38" s="326" t="s">
        <v>971</v>
      </c>
      <c r="J38" s="326"/>
      <c r="K38" s="323" t="s">
        <v>498</v>
      </c>
      <c r="L38" s="323" t="s">
        <v>1158</v>
      </c>
      <c r="M38" s="321">
        <v>94.418181818181807</v>
      </c>
      <c r="N38" s="321">
        <v>20.109090909090909</v>
      </c>
      <c r="O38" s="323"/>
      <c r="P38" s="323"/>
      <c r="Q38" s="151"/>
      <c r="R38" s="151"/>
      <c r="S38" s="151"/>
      <c r="T38" s="151"/>
      <c r="U38" s="151"/>
      <c r="V38" s="151"/>
      <c r="W38" s="151"/>
      <c r="X38" s="151"/>
      <c r="Y38" s="151"/>
      <c r="Z38" s="151"/>
      <c r="AA38" s="151"/>
      <c r="AB38" s="151"/>
      <c r="AC38" s="151"/>
      <c r="AD38" s="151"/>
      <c r="AE38" s="321">
        <v>12.881818181818181</v>
      </c>
      <c r="AF38" s="151"/>
      <c r="AG38" s="151"/>
      <c r="AH38" s="151"/>
      <c r="AI38" s="151"/>
      <c r="AJ38" s="151"/>
      <c r="AK38" s="151"/>
      <c r="AL38" s="151"/>
      <c r="AM38" s="151"/>
      <c r="AN38" s="151"/>
      <c r="AO38" s="323" t="s">
        <v>1445</v>
      </c>
      <c r="AP38" s="326" t="s">
        <v>971</v>
      </c>
      <c r="AQ38" s="326"/>
      <c r="AR38" s="326"/>
      <c r="AS38" s="327"/>
      <c r="AT38" s="326">
        <v>11.6</v>
      </c>
      <c r="AU38" s="326"/>
      <c r="AV38" s="326"/>
      <c r="AW38" s="326"/>
      <c r="AX38" s="326" t="s">
        <v>971</v>
      </c>
      <c r="AY38" s="323"/>
      <c r="AZ38" s="326">
        <v>0</v>
      </c>
      <c r="BA38" s="326">
        <v>0</v>
      </c>
      <c r="BB38" s="326">
        <v>0</v>
      </c>
      <c r="BC38" s="326">
        <v>0</v>
      </c>
      <c r="BD38" s="326">
        <v>0</v>
      </c>
      <c r="BE38" s="326">
        <v>0</v>
      </c>
      <c r="BF38" s="326">
        <v>0</v>
      </c>
      <c r="BG38" s="326">
        <v>0</v>
      </c>
      <c r="BH38" s="326">
        <v>0</v>
      </c>
      <c r="BI38" s="326">
        <v>0</v>
      </c>
      <c r="BJ38" s="326">
        <v>0</v>
      </c>
      <c r="BK38" s="326">
        <v>0</v>
      </c>
      <c r="BL38" s="326"/>
      <c r="BM38" s="326" t="s">
        <v>971</v>
      </c>
      <c r="BN38" s="326"/>
      <c r="BO38" s="326" t="s">
        <v>971</v>
      </c>
      <c r="BP38" s="356"/>
      <c r="BQ38" s="326"/>
      <c r="BR38" s="326"/>
      <c r="BS38" s="326"/>
      <c r="BT38" s="329"/>
      <c r="BU38" s="329"/>
      <c r="BV38" s="326"/>
      <c r="BW38" s="326" t="s">
        <v>1380</v>
      </c>
      <c r="BX38" s="326"/>
      <c r="BY38" s="323"/>
      <c r="BZ38" s="331" t="s">
        <v>1621</v>
      </c>
      <c r="CA38" s="323" t="s">
        <v>184</v>
      </c>
    </row>
    <row r="39" spans="1:109" ht="13" customHeight="1" x14ac:dyDescent="0.15">
      <c r="A39" s="323">
        <v>13061</v>
      </c>
      <c r="B39" s="324">
        <v>42566</v>
      </c>
      <c r="C39" s="325" t="s">
        <v>1186</v>
      </c>
      <c r="D39" s="323" t="s">
        <v>1255</v>
      </c>
      <c r="E39" s="323"/>
      <c r="F39" s="323" t="s">
        <v>1444</v>
      </c>
      <c r="G39" s="324">
        <v>42551</v>
      </c>
      <c r="H39" s="326" t="s">
        <v>971</v>
      </c>
      <c r="I39" s="326" t="s">
        <v>1167</v>
      </c>
      <c r="J39" s="326"/>
      <c r="K39" s="323" t="s">
        <v>901</v>
      </c>
      <c r="L39" s="323" t="s">
        <v>1389</v>
      </c>
      <c r="M39" s="321">
        <v>113.93600000000001</v>
      </c>
      <c r="N39" s="321">
        <v>28</v>
      </c>
      <c r="O39" s="323"/>
      <c r="P39" s="323"/>
      <c r="Q39" s="151"/>
      <c r="R39" s="151"/>
      <c r="S39" s="151"/>
      <c r="T39" s="151"/>
      <c r="U39" s="151"/>
      <c r="V39" s="151"/>
      <c r="W39" s="151"/>
      <c r="X39" s="151"/>
      <c r="Y39" s="151"/>
      <c r="Z39" s="151"/>
      <c r="AA39" s="151"/>
      <c r="AB39" s="151"/>
      <c r="AC39" s="151"/>
      <c r="AD39" s="151"/>
      <c r="AE39" s="321">
        <v>18</v>
      </c>
      <c r="AF39" s="151"/>
      <c r="AG39" s="151"/>
      <c r="AH39" s="151"/>
      <c r="AI39" s="151"/>
      <c r="AJ39" s="151"/>
      <c r="AK39" s="151"/>
      <c r="AL39" s="151"/>
      <c r="AM39" s="151"/>
      <c r="AN39" s="151"/>
      <c r="AO39" s="323" t="s">
        <v>1445</v>
      </c>
      <c r="AP39" s="326" t="s">
        <v>971</v>
      </c>
      <c r="AQ39" s="326"/>
      <c r="AR39" s="326"/>
      <c r="AS39" s="327"/>
      <c r="AT39" s="326"/>
      <c r="AU39" s="326"/>
      <c r="AV39" s="326"/>
      <c r="AW39" s="326"/>
      <c r="AX39" s="326" t="s">
        <v>971</v>
      </c>
      <c r="AY39" s="323"/>
      <c r="AZ39" s="326">
        <v>20</v>
      </c>
      <c r="BA39" s="326">
        <v>0</v>
      </c>
      <c r="BB39" s="326">
        <v>0</v>
      </c>
      <c r="BC39" s="326">
        <v>0</v>
      </c>
      <c r="BD39" s="326">
        <v>0</v>
      </c>
      <c r="BE39" s="326">
        <v>0</v>
      </c>
      <c r="BF39" s="326">
        <v>0</v>
      </c>
      <c r="BG39" s="326">
        <v>0</v>
      </c>
      <c r="BH39" s="326">
        <v>0</v>
      </c>
      <c r="BI39" s="326">
        <v>0</v>
      </c>
      <c r="BJ39" s="326">
        <v>0</v>
      </c>
      <c r="BK39" s="326">
        <v>0</v>
      </c>
      <c r="BL39" s="326"/>
      <c r="BM39" s="326" t="s">
        <v>971</v>
      </c>
      <c r="BN39" s="326"/>
      <c r="BO39" s="326" t="s">
        <v>971</v>
      </c>
      <c r="BP39" s="356"/>
      <c r="BQ39" s="326"/>
      <c r="BR39" s="326"/>
      <c r="BS39" s="326"/>
      <c r="BT39" s="329"/>
      <c r="BU39" s="329"/>
      <c r="BV39" s="326"/>
      <c r="BW39" s="326" t="s">
        <v>1380</v>
      </c>
      <c r="BX39" s="326"/>
      <c r="BY39" s="323"/>
      <c r="BZ39" s="330" t="s">
        <v>1622</v>
      </c>
      <c r="CA39" s="329" t="s">
        <v>89</v>
      </c>
    </row>
    <row r="40" spans="1:109" ht="13" customHeight="1" x14ac:dyDescent="0.15">
      <c r="A40" s="323">
        <v>11109</v>
      </c>
      <c r="B40" s="324">
        <v>42567</v>
      </c>
      <c r="C40" s="344" t="s">
        <v>1186</v>
      </c>
      <c r="D40" s="345" t="s">
        <v>1255</v>
      </c>
      <c r="E40" s="345"/>
      <c r="F40" s="345" t="s">
        <v>1444</v>
      </c>
      <c r="G40" s="333">
        <v>42494</v>
      </c>
      <c r="H40" s="346" t="s">
        <v>126</v>
      </c>
      <c r="I40" s="346" t="s">
        <v>971</v>
      </c>
      <c r="J40" s="346"/>
      <c r="K40" s="345" t="s">
        <v>902</v>
      </c>
      <c r="L40" s="323" t="s">
        <v>1391</v>
      </c>
      <c r="M40" s="321">
        <v>88.899999999999991</v>
      </c>
      <c r="N40" s="321">
        <v>24.954545454545453</v>
      </c>
      <c r="O40" s="345" t="s">
        <v>992</v>
      </c>
      <c r="P40" s="345">
        <v>300</v>
      </c>
      <c r="Q40" s="321">
        <v>26.95454545454545</v>
      </c>
      <c r="R40" s="151"/>
      <c r="S40" s="151"/>
      <c r="T40" s="151"/>
      <c r="U40" s="151"/>
      <c r="V40" s="151"/>
      <c r="W40" s="151"/>
      <c r="X40" s="151"/>
      <c r="Y40" s="151"/>
      <c r="Z40" s="151"/>
      <c r="AA40" s="151"/>
      <c r="AB40" s="151"/>
      <c r="AC40" s="151"/>
      <c r="AD40" s="151"/>
      <c r="AE40" s="321">
        <v>13.399999999999999</v>
      </c>
      <c r="AF40" s="151"/>
      <c r="AG40" s="151"/>
      <c r="AH40" s="151"/>
      <c r="AI40" s="151"/>
      <c r="AJ40" s="151"/>
      <c r="AK40" s="151"/>
      <c r="AL40" s="151"/>
      <c r="AM40" s="151"/>
      <c r="AN40" s="151"/>
      <c r="AO40" s="345" t="s">
        <v>1445</v>
      </c>
      <c r="AP40" s="346" t="s">
        <v>971</v>
      </c>
      <c r="AQ40" s="346"/>
      <c r="AR40" s="346"/>
      <c r="AS40" s="347">
        <v>10</v>
      </c>
      <c r="AT40" s="346">
        <v>12</v>
      </c>
      <c r="AU40" s="346"/>
      <c r="AV40" s="346"/>
      <c r="AW40" s="346"/>
      <c r="AX40" s="346" t="s">
        <v>997</v>
      </c>
      <c r="AY40" s="345"/>
      <c r="AZ40" s="346">
        <v>0</v>
      </c>
      <c r="BA40" s="346">
        <v>0</v>
      </c>
      <c r="BB40" s="346">
        <v>7</v>
      </c>
      <c r="BC40" s="346">
        <v>0</v>
      </c>
      <c r="BD40" s="346">
        <v>0</v>
      </c>
      <c r="BE40" s="346">
        <v>0</v>
      </c>
      <c r="BF40" s="346">
        <v>0</v>
      </c>
      <c r="BG40" s="346">
        <v>0</v>
      </c>
      <c r="BH40" s="346">
        <v>0</v>
      </c>
      <c r="BI40" s="346">
        <v>0</v>
      </c>
      <c r="BJ40" s="346">
        <v>0</v>
      </c>
      <c r="BK40" s="346">
        <v>0</v>
      </c>
      <c r="BL40" s="346"/>
      <c r="BM40" s="346" t="s">
        <v>971</v>
      </c>
      <c r="BN40" s="346"/>
      <c r="BO40" s="346" t="s">
        <v>971</v>
      </c>
      <c r="BP40" s="361"/>
      <c r="BQ40" s="346"/>
      <c r="BR40" s="346"/>
      <c r="BS40" s="346"/>
      <c r="BT40" s="349"/>
      <c r="BU40" s="349"/>
      <c r="BV40" s="346"/>
      <c r="BW40" s="346" t="s">
        <v>1380</v>
      </c>
      <c r="BX40" s="346"/>
      <c r="BY40" s="345"/>
      <c r="BZ40" s="342" t="s">
        <v>1623</v>
      </c>
      <c r="CA40" s="329" t="s">
        <v>184</v>
      </c>
    </row>
    <row r="41" spans="1:109" ht="13" customHeight="1" x14ac:dyDescent="0.15">
      <c r="A41" s="323">
        <v>1486</v>
      </c>
      <c r="B41" s="324">
        <v>42566</v>
      </c>
      <c r="C41" s="325" t="s">
        <v>1186</v>
      </c>
      <c r="D41" s="323" t="s">
        <v>1255</v>
      </c>
      <c r="E41" s="323"/>
      <c r="F41" s="323" t="s">
        <v>1444</v>
      </c>
      <c r="G41" s="324">
        <v>42551</v>
      </c>
      <c r="H41" s="326" t="s">
        <v>126</v>
      </c>
      <c r="I41" s="326" t="s">
        <v>971</v>
      </c>
      <c r="J41" s="326"/>
      <c r="K41" s="323" t="s">
        <v>903</v>
      </c>
      <c r="L41" s="323" t="s">
        <v>1158</v>
      </c>
      <c r="M41" s="321">
        <v>94.418181818181807</v>
      </c>
      <c r="N41" s="321">
        <v>20.109090909090909</v>
      </c>
      <c r="O41" s="323"/>
      <c r="P41" s="323"/>
      <c r="Q41" s="151"/>
      <c r="R41" s="151"/>
      <c r="S41" s="151"/>
      <c r="T41" s="151"/>
      <c r="U41" s="151"/>
      <c r="V41" s="151"/>
      <c r="W41" s="151"/>
      <c r="X41" s="151"/>
      <c r="Y41" s="151"/>
      <c r="Z41" s="151"/>
      <c r="AA41" s="151"/>
      <c r="AB41" s="151"/>
      <c r="AC41" s="151"/>
      <c r="AD41" s="151"/>
      <c r="AE41" s="321">
        <v>12.881818181818181</v>
      </c>
      <c r="AF41" s="151"/>
      <c r="AG41" s="151"/>
      <c r="AH41" s="151"/>
      <c r="AI41" s="151"/>
      <c r="AJ41" s="151"/>
      <c r="AK41" s="151"/>
      <c r="AL41" s="151"/>
      <c r="AM41" s="151"/>
      <c r="AN41" s="151"/>
      <c r="AO41" s="323" t="s">
        <v>1445</v>
      </c>
      <c r="AP41" s="326" t="s">
        <v>971</v>
      </c>
      <c r="AQ41" s="326"/>
      <c r="AR41" s="326"/>
      <c r="AS41" s="327"/>
      <c r="AT41" s="326">
        <v>11.6</v>
      </c>
      <c r="AU41" s="326"/>
      <c r="AV41" s="326"/>
      <c r="AW41" s="326"/>
      <c r="AX41" s="326" t="s">
        <v>997</v>
      </c>
      <c r="AY41" s="323"/>
      <c r="AZ41" s="326">
        <v>0</v>
      </c>
      <c r="BA41" s="326">
        <v>0</v>
      </c>
      <c r="BB41" s="326">
        <v>0</v>
      </c>
      <c r="BC41" s="326">
        <v>0</v>
      </c>
      <c r="BD41" s="326">
        <v>0</v>
      </c>
      <c r="BE41" s="326">
        <v>0</v>
      </c>
      <c r="BF41" s="326">
        <v>0</v>
      </c>
      <c r="BG41" s="326">
        <v>0</v>
      </c>
      <c r="BH41" s="326">
        <v>0</v>
      </c>
      <c r="BI41" s="326">
        <v>0</v>
      </c>
      <c r="BJ41" s="326">
        <v>0</v>
      </c>
      <c r="BK41" s="326">
        <v>0</v>
      </c>
      <c r="BL41" s="326"/>
      <c r="BM41" s="326" t="s">
        <v>971</v>
      </c>
      <c r="BN41" s="326"/>
      <c r="BO41" s="326" t="s">
        <v>971</v>
      </c>
      <c r="BP41" s="356"/>
      <c r="BQ41" s="326"/>
      <c r="BR41" s="326"/>
      <c r="BS41" s="326"/>
      <c r="BT41" s="329"/>
      <c r="BU41" s="329"/>
      <c r="BV41" s="326"/>
      <c r="BW41" s="326" t="s">
        <v>1380</v>
      </c>
      <c r="BX41" s="326"/>
      <c r="BY41" s="323"/>
      <c r="BZ41" s="342" t="s">
        <v>1624</v>
      </c>
      <c r="CA41" s="329" t="s">
        <v>89</v>
      </c>
    </row>
    <row r="42" spans="1:109" ht="13" customHeight="1" x14ac:dyDescent="0.15">
      <c r="A42" s="323">
        <v>10271</v>
      </c>
      <c r="B42" s="324">
        <v>42566</v>
      </c>
      <c r="C42" s="325" t="s">
        <v>1186</v>
      </c>
      <c r="D42" s="323" t="s">
        <v>1255</v>
      </c>
      <c r="E42" s="323"/>
      <c r="F42" s="323" t="s">
        <v>1444</v>
      </c>
      <c r="G42" s="324">
        <v>42551</v>
      </c>
      <c r="H42" s="326" t="s">
        <v>126</v>
      </c>
      <c r="I42" s="326" t="s">
        <v>971</v>
      </c>
      <c r="J42" s="326"/>
      <c r="K42" s="323" t="s">
        <v>904</v>
      </c>
      <c r="L42" s="323" t="s">
        <v>1123</v>
      </c>
      <c r="M42" s="321">
        <v>77</v>
      </c>
      <c r="N42" s="321">
        <v>26.154545454545453</v>
      </c>
      <c r="O42" s="323"/>
      <c r="P42" s="323"/>
      <c r="Q42" s="151"/>
      <c r="R42" s="151"/>
      <c r="S42" s="151"/>
      <c r="T42" s="151"/>
      <c r="U42" s="151"/>
      <c r="V42" s="151"/>
      <c r="W42" s="151"/>
      <c r="X42" s="151"/>
      <c r="Y42" s="151"/>
      <c r="Z42" s="151"/>
      <c r="AA42" s="151"/>
      <c r="AB42" s="151"/>
      <c r="AC42" s="151"/>
      <c r="AD42" s="151"/>
      <c r="AE42" s="321">
        <v>13.363636363636362</v>
      </c>
      <c r="AF42" s="151"/>
      <c r="AG42" s="151"/>
      <c r="AH42" s="151"/>
      <c r="AI42" s="151"/>
      <c r="AJ42" s="151"/>
      <c r="AK42" s="151"/>
      <c r="AL42" s="151"/>
      <c r="AM42" s="151"/>
      <c r="AN42" s="151"/>
      <c r="AO42" s="323" t="s">
        <v>1445</v>
      </c>
      <c r="AP42" s="326" t="s">
        <v>971</v>
      </c>
      <c r="AQ42" s="326"/>
      <c r="AR42" s="326"/>
      <c r="AS42" s="327"/>
      <c r="AT42" s="326">
        <v>10.5</v>
      </c>
      <c r="AU42" s="326"/>
      <c r="AV42" s="326"/>
      <c r="AW42" s="326"/>
      <c r="AX42" s="326" t="s">
        <v>997</v>
      </c>
      <c r="AY42" s="323"/>
      <c r="AZ42" s="326">
        <v>16</v>
      </c>
      <c r="BA42" s="326">
        <v>0</v>
      </c>
      <c r="BB42" s="326">
        <v>0</v>
      </c>
      <c r="BC42" s="326">
        <v>0</v>
      </c>
      <c r="BD42" s="326">
        <v>0</v>
      </c>
      <c r="BE42" s="326">
        <v>0</v>
      </c>
      <c r="BF42" s="326">
        <v>0</v>
      </c>
      <c r="BG42" s="326">
        <v>0</v>
      </c>
      <c r="BH42" s="326">
        <v>0</v>
      </c>
      <c r="BI42" s="326">
        <v>0</v>
      </c>
      <c r="BJ42" s="326">
        <v>0</v>
      </c>
      <c r="BK42" s="326">
        <v>0</v>
      </c>
      <c r="BL42" s="326"/>
      <c r="BM42" s="326" t="s">
        <v>971</v>
      </c>
      <c r="BN42" s="326">
        <v>12</v>
      </c>
      <c r="BO42" s="326" t="s">
        <v>971</v>
      </c>
      <c r="BP42" s="356"/>
      <c r="BQ42" s="326"/>
      <c r="BR42" s="326">
        <v>12</v>
      </c>
      <c r="BS42" s="326"/>
      <c r="BT42" s="329"/>
      <c r="BU42" s="329"/>
      <c r="BV42" s="326"/>
      <c r="BW42" s="326" t="s">
        <v>1380</v>
      </c>
      <c r="BX42" s="326"/>
      <c r="BY42" s="323"/>
      <c r="BZ42" s="331" t="s">
        <v>1625</v>
      </c>
      <c r="CA42" s="329" t="s">
        <v>89</v>
      </c>
    </row>
    <row r="43" spans="1:109" ht="13" customHeight="1" x14ac:dyDescent="0.15">
      <c r="A43" s="323">
        <v>12761</v>
      </c>
      <c r="B43" s="324">
        <v>42566</v>
      </c>
      <c r="C43" s="325" t="s">
        <v>1186</v>
      </c>
      <c r="D43" s="323" t="s">
        <v>1255</v>
      </c>
      <c r="E43" s="323"/>
      <c r="F43" s="323" t="s">
        <v>1444</v>
      </c>
      <c r="G43" s="324">
        <v>42521</v>
      </c>
      <c r="H43" s="326" t="s">
        <v>126</v>
      </c>
      <c r="I43" s="326" t="s">
        <v>971</v>
      </c>
      <c r="J43" s="326"/>
      <c r="K43" s="323" t="s">
        <v>905</v>
      </c>
      <c r="L43" s="323" t="s">
        <v>1396</v>
      </c>
      <c r="M43" s="321">
        <v>74.690909090909088</v>
      </c>
      <c r="N43" s="321">
        <v>19.054545454545455</v>
      </c>
      <c r="O43" s="323"/>
      <c r="P43" s="323"/>
      <c r="Q43" s="151"/>
      <c r="R43" s="151"/>
      <c r="S43" s="151"/>
      <c r="T43" s="151"/>
      <c r="U43" s="151"/>
      <c r="V43" s="151"/>
      <c r="W43" s="151"/>
      <c r="X43" s="151"/>
      <c r="Y43" s="151"/>
      <c r="Z43" s="151"/>
      <c r="AA43" s="151"/>
      <c r="AB43" s="151"/>
      <c r="AC43" s="151"/>
      <c r="AD43" s="151"/>
      <c r="AE43" s="321">
        <v>11.99090909090909</v>
      </c>
      <c r="AF43" s="151"/>
      <c r="AG43" s="151"/>
      <c r="AH43" s="151"/>
      <c r="AI43" s="151"/>
      <c r="AJ43" s="151"/>
      <c r="AK43" s="151"/>
      <c r="AL43" s="151"/>
      <c r="AM43" s="151"/>
      <c r="AN43" s="151"/>
      <c r="AO43" s="323" t="s">
        <v>1445</v>
      </c>
      <c r="AP43" s="326" t="s">
        <v>971</v>
      </c>
      <c r="AQ43" s="326"/>
      <c r="AR43" s="326"/>
      <c r="AS43" s="327"/>
      <c r="AT43" s="326">
        <v>7.5</v>
      </c>
      <c r="AU43" s="326"/>
      <c r="AV43" s="326"/>
      <c r="AW43" s="326"/>
      <c r="AX43" s="326" t="s">
        <v>971</v>
      </c>
      <c r="AY43" s="323"/>
      <c r="AZ43" s="326">
        <v>0</v>
      </c>
      <c r="BA43" s="326">
        <v>0</v>
      </c>
      <c r="BB43" s="326">
        <v>0</v>
      </c>
      <c r="BC43" s="326">
        <v>0</v>
      </c>
      <c r="BD43" s="326">
        <v>0</v>
      </c>
      <c r="BE43" s="326">
        <v>0</v>
      </c>
      <c r="BF43" s="326">
        <v>0</v>
      </c>
      <c r="BG43" s="326">
        <v>0</v>
      </c>
      <c r="BH43" s="326">
        <v>0</v>
      </c>
      <c r="BI43" s="326">
        <v>0</v>
      </c>
      <c r="BJ43" s="326">
        <v>0</v>
      </c>
      <c r="BK43" s="326">
        <v>0</v>
      </c>
      <c r="BL43" s="326"/>
      <c r="BM43" s="326" t="s">
        <v>971</v>
      </c>
      <c r="BN43" s="326"/>
      <c r="BO43" s="326" t="s">
        <v>971</v>
      </c>
      <c r="BP43" s="356"/>
      <c r="BQ43" s="326"/>
      <c r="BR43" s="326"/>
      <c r="BS43" s="326"/>
      <c r="BT43" s="323"/>
      <c r="BU43" s="323"/>
      <c r="BV43" s="326"/>
      <c r="BW43" s="326" t="s">
        <v>1380</v>
      </c>
      <c r="BX43" s="326"/>
      <c r="BY43" s="323"/>
      <c r="BZ43" s="331" t="s">
        <v>1626</v>
      </c>
      <c r="CA43" s="323" t="s">
        <v>89</v>
      </c>
    </row>
    <row r="44" spans="1:109" ht="13" customHeight="1" x14ac:dyDescent="0.15">
      <c r="A44" s="323">
        <v>4376</v>
      </c>
      <c r="B44" s="324">
        <v>42566</v>
      </c>
      <c r="C44" s="325" t="s">
        <v>1186</v>
      </c>
      <c r="D44" s="323" t="s">
        <v>1255</v>
      </c>
      <c r="E44" s="323"/>
      <c r="F44" s="323" t="s">
        <v>1444</v>
      </c>
      <c r="G44" s="324">
        <v>42551</v>
      </c>
      <c r="H44" s="326" t="s">
        <v>126</v>
      </c>
      <c r="I44" s="326" t="s">
        <v>971</v>
      </c>
      <c r="J44" s="326"/>
      <c r="K44" s="323" t="s">
        <v>933</v>
      </c>
      <c r="L44" s="323" t="s">
        <v>1126</v>
      </c>
      <c r="M44" s="321">
        <v>96.463636363636354</v>
      </c>
      <c r="N44" s="321">
        <v>24.563636363636363</v>
      </c>
      <c r="O44" s="323"/>
      <c r="P44" s="323"/>
      <c r="Q44" s="151"/>
      <c r="R44" s="151"/>
      <c r="S44" s="151"/>
      <c r="T44" s="151"/>
      <c r="U44" s="151"/>
      <c r="V44" s="151"/>
      <c r="W44" s="151"/>
      <c r="X44" s="151"/>
      <c r="Y44" s="151"/>
      <c r="Z44" s="151"/>
      <c r="AA44" s="151"/>
      <c r="AB44" s="151"/>
      <c r="AC44" s="151"/>
      <c r="AD44" s="151"/>
      <c r="AE44" s="321">
        <v>13.618181818181817</v>
      </c>
      <c r="AF44" s="151"/>
      <c r="AG44" s="151"/>
      <c r="AH44" s="151"/>
      <c r="AI44" s="151"/>
      <c r="AJ44" s="151"/>
      <c r="AK44" s="151"/>
      <c r="AL44" s="151"/>
      <c r="AM44" s="151"/>
      <c r="AN44" s="151"/>
      <c r="AO44" s="323" t="s">
        <v>1445</v>
      </c>
      <c r="AP44" s="326" t="s">
        <v>971</v>
      </c>
      <c r="AQ44" s="326"/>
      <c r="AR44" s="326"/>
      <c r="AS44" s="327"/>
      <c r="AT44" s="326">
        <v>7</v>
      </c>
      <c r="AU44" s="326"/>
      <c r="AV44" s="326"/>
      <c r="AW44" s="326"/>
      <c r="AX44" s="326" t="s">
        <v>971</v>
      </c>
      <c r="AY44" s="323"/>
      <c r="AZ44" s="326">
        <v>0</v>
      </c>
      <c r="BA44" s="326">
        <v>0</v>
      </c>
      <c r="BB44" s="326">
        <v>0</v>
      </c>
      <c r="BC44" s="326">
        <v>0</v>
      </c>
      <c r="BD44" s="326">
        <v>0</v>
      </c>
      <c r="BE44" s="326">
        <v>0</v>
      </c>
      <c r="BF44" s="326">
        <v>0</v>
      </c>
      <c r="BG44" s="326">
        <v>0</v>
      </c>
      <c r="BH44" s="326">
        <v>0</v>
      </c>
      <c r="BI44" s="326">
        <v>0</v>
      </c>
      <c r="BJ44" s="326">
        <v>0</v>
      </c>
      <c r="BK44" s="326">
        <v>0</v>
      </c>
      <c r="BL44" s="326"/>
      <c r="BM44" s="326" t="s">
        <v>971</v>
      </c>
      <c r="BN44" s="326"/>
      <c r="BO44" s="326" t="s">
        <v>971</v>
      </c>
      <c r="BP44" s="356"/>
      <c r="BQ44" s="326"/>
      <c r="BR44" s="326"/>
      <c r="BS44" s="326"/>
      <c r="BT44" s="329"/>
      <c r="BU44" s="329"/>
      <c r="BV44" s="326"/>
      <c r="BW44" s="326" t="s">
        <v>1380</v>
      </c>
      <c r="BX44" s="326"/>
      <c r="BY44" s="329"/>
      <c r="BZ44" s="331" t="s">
        <v>1627</v>
      </c>
      <c r="CA44" s="323" t="s">
        <v>89</v>
      </c>
    </row>
    <row r="45" spans="1:109" ht="13" customHeight="1" x14ac:dyDescent="0.15">
      <c r="A45" s="323">
        <v>10526</v>
      </c>
      <c r="B45" s="324">
        <v>42566</v>
      </c>
      <c r="C45" s="325" t="s">
        <v>1186</v>
      </c>
      <c r="D45" s="323" t="s">
        <v>1255</v>
      </c>
      <c r="E45" s="323"/>
      <c r="F45" s="323" t="s">
        <v>1444</v>
      </c>
      <c r="G45" s="333">
        <v>42551</v>
      </c>
      <c r="H45" s="326" t="s">
        <v>126</v>
      </c>
      <c r="I45" s="326" t="s">
        <v>971</v>
      </c>
      <c r="J45" s="326"/>
      <c r="K45" s="323" t="s">
        <v>934</v>
      </c>
      <c r="L45" s="323" t="s">
        <v>1128</v>
      </c>
      <c r="M45" s="321">
        <v>85.336363636363629</v>
      </c>
      <c r="N45" s="321">
        <v>25.854545454545455</v>
      </c>
      <c r="O45" s="323"/>
      <c r="P45" s="323"/>
      <c r="Q45" s="151"/>
      <c r="R45" s="151"/>
      <c r="S45" s="151"/>
      <c r="T45" s="151"/>
      <c r="U45" s="151"/>
      <c r="V45" s="151"/>
      <c r="W45" s="151"/>
      <c r="X45" s="151"/>
      <c r="Y45" s="151"/>
      <c r="Z45" s="151"/>
      <c r="AA45" s="151"/>
      <c r="AB45" s="151"/>
      <c r="AC45" s="151"/>
      <c r="AD45" s="151"/>
      <c r="AE45" s="321">
        <v>14.199999999999998</v>
      </c>
      <c r="AF45" s="151"/>
      <c r="AG45" s="151"/>
      <c r="AH45" s="151"/>
      <c r="AI45" s="151"/>
      <c r="AJ45" s="151"/>
      <c r="AK45" s="151"/>
      <c r="AL45" s="151"/>
      <c r="AM45" s="151"/>
      <c r="AN45" s="151"/>
      <c r="AO45" s="323" t="s">
        <v>1445</v>
      </c>
      <c r="AP45" s="326" t="s">
        <v>971</v>
      </c>
      <c r="AQ45" s="326"/>
      <c r="AR45" s="326"/>
      <c r="AS45" s="327"/>
      <c r="AT45" s="326">
        <v>7</v>
      </c>
      <c r="AU45" s="326"/>
      <c r="AV45" s="326"/>
      <c r="AW45" s="326"/>
      <c r="AX45" s="326" t="s">
        <v>997</v>
      </c>
      <c r="AY45" s="323"/>
      <c r="AZ45" s="326">
        <v>14</v>
      </c>
      <c r="BA45" s="326">
        <v>0</v>
      </c>
      <c r="BB45" s="326">
        <v>0</v>
      </c>
      <c r="BC45" s="326">
        <v>0</v>
      </c>
      <c r="BD45" s="326">
        <v>0</v>
      </c>
      <c r="BE45" s="326">
        <v>0</v>
      </c>
      <c r="BF45" s="326">
        <v>0</v>
      </c>
      <c r="BG45" s="326">
        <v>0</v>
      </c>
      <c r="BH45" s="326">
        <v>0</v>
      </c>
      <c r="BI45" s="326">
        <v>0</v>
      </c>
      <c r="BJ45" s="326">
        <v>0</v>
      </c>
      <c r="BK45" s="326">
        <v>0</v>
      </c>
      <c r="BL45" s="326"/>
      <c r="BM45" s="326" t="s">
        <v>971</v>
      </c>
      <c r="BN45" s="326">
        <v>12</v>
      </c>
      <c r="BO45" s="326" t="s">
        <v>971</v>
      </c>
      <c r="BP45" s="356"/>
      <c r="BQ45" s="326"/>
      <c r="BR45" s="326"/>
      <c r="BS45" s="326"/>
      <c r="BT45" s="329"/>
      <c r="BU45" s="329"/>
      <c r="BV45" s="326"/>
      <c r="BW45" s="326" t="s">
        <v>1380</v>
      </c>
      <c r="BX45" s="326"/>
      <c r="BY45" s="323"/>
      <c r="BZ45" s="331" t="s">
        <v>1628</v>
      </c>
      <c r="CA45" s="323" t="s">
        <v>89</v>
      </c>
    </row>
    <row r="46" spans="1:109" ht="13" customHeight="1" x14ac:dyDescent="0.15">
      <c r="A46" s="323">
        <v>13091</v>
      </c>
      <c r="B46" s="324">
        <v>42566</v>
      </c>
      <c r="C46" s="344" t="s">
        <v>1186</v>
      </c>
      <c r="D46" s="345" t="s">
        <v>1255</v>
      </c>
      <c r="E46" s="345"/>
      <c r="F46" s="345" t="s">
        <v>1444</v>
      </c>
      <c r="G46" s="333">
        <v>42551</v>
      </c>
      <c r="H46" s="346" t="s">
        <v>126</v>
      </c>
      <c r="I46" s="346" t="s">
        <v>971</v>
      </c>
      <c r="J46" s="346"/>
      <c r="K46" s="345" t="s">
        <v>738</v>
      </c>
      <c r="L46" s="323" t="s">
        <v>1400</v>
      </c>
      <c r="M46" s="321">
        <v>77.445454545454538</v>
      </c>
      <c r="N46" s="321">
        <v>21.90909090909091</v>
      </c>
      <c r="O46" s="345"/>
      <c r="P46" s="345"/>
      <c r="Q46" s="151"/>
      <c r="R46" s="151"/>
      <c r="S46" s="151"/>
      <c r="T46" s="151"/>
      <c r="U46" s="151"/>
      <c r="V46" s="151"/>
      <c r="W46" s="151"/>
      <c r="X46" s="151"/>
      <c r="Y46" s="151"/>
      <c r="Z46" s="151"/>
      <c r="AA46" s="151"/>
      <c r="AB46" s="151"/>
      <c r="AC46" s="151"/>
      <c r="AD46" s="151"/>
      <c r="AE46" s="321">
        <v>9.7999999999999989</v>
      </c>
      <c r="AF46" s="151"/>
      <c r="AG46" s="151"/>
      <c r="AH46" s="151"/>
      <c r="AI46" s="151"/>
      <c r="AJ46" s="151"/>
      <c r="AK46" s="151"/>
      <c r="AL46" s="151"/>
      <c r="AM46" s="151"/>
      <c r="AN46" s="151"/>
      <c r="AO46" s="345" t="s">
        <v>1445</v>
      </c>
      <c r="AP46" s="346" t="s">
        <v>971</v>
      </c>
      <c r="AQ46" s="346"/>
      <c r="AR46" s="346"/>
      <c r="AS46" s="347"/>
      <c r="AT46" s="326">
        <v>9.5</v>
      </c>
      <c r="AU46" s="346"/>
      <c r="AV46" s="346"/>
      <c r="AW46" s="346"/>
      <c r="AX46" s="346" t="s">
        <v>997</v>
      </c>
      <c r="AY46" s="345"/>
      <c r="AZ46" s="346">
        <v>0</v>
      </c>
      <c r="BA46" s="346">
        <v>0</v>
      </c>
      <c r="BB46" s="346">
        <v>0</v>
      </c>
      <c r="BC46" s="346">
        <v>0</v>
      </c>
      <c r="BD46" s="346">
        <v>0</v>
      </c>
      <c r="BE46" s="346">
        <v>0</v>
      </c>
      <c r="BF46" s="346">
        <v>0</v>
      </c>
      <c r="BG46" s="346">
        <v>0</v>
      </c>
      <c r="BH46" s="346">
        <v>0</v>
      </c>
      <c r="BI46" s="346">
        <v>0</v>
      </c>
      <c r="BJ46" s="346">
        <v>0</v>
      </c>
      <c r="BK46" s="346">
        <v>0</v>
      </c>
      <c r="BL46" s="346"/>
      <c r="BM46" s="346" t="s">
        <v>971</v>
      </c>
      <c r="BN46" s="326">
        <v>12</v>
      </c>
      <c r="BO46" s="346" t="s">
        <v>971</v>
      </c>
      <c r="BP46" s="361"/>
      <c r="BQ46" s="346"/>
      <c r="BR46" s="346"/>
      <c r="BS46" s="346"/>
      <c r="BT46" s="349"/>
      <c r="BU46" s="349"/>
      <c r="BV46" s="346"/>
      <c r="BW46" s="346" t="s">
        <v>1380</v>
      </c>
      <c r="BX46" s="346"/>
      <c r="BY46" s="345"/>
      <c r="BZ46" s="331" t="s">
        <v>1629</v>
      </c>
      <c r="CA46" s="329" t="s">
        <v>89</v>
      </c>
    </row>
    <row r="47" spans="1:109" ht="13" customHeight="1" x14ac:dyDescent="0.15">
      <c r="A47" s="323">
        <v>10680</v>
      </c>
      <c r="B47" s="324">
        <v>42566</v>
      </c>
      <c r="C47" s="325" t="s">
        <v>1186</v>
      </c>
      <c r="D47" s="323" t="s">
        <v>1255</v>
      </c>
      <c r="E47" s="323"/>
      <c r="F47" s="323" t="s">
        <v>1444</v>
      </c>
      <c r="G47" s="324">
        <v>42551</v>
      </c>
      <c r="H47" s="326" t="s">
        <v>126</v>
      </c>
      <c r="I47" s="326" t="s">
        <v>971</v>
      </c>
      <c r="J47" s="326"/>
      <c r="K47" s="323" t="s">
        <v>614</v>
      </c>
      <c r="L47" s="323" t="s">
        <v>1137</v>
      </c>
      <c r="M47" s="321">
        <v>101.5</v>
      </c>
      <c r="N47" s="321">
        <v>19.827272727272724</v>
      </c>
      <c r="O47" s="323"/>
      <c r="P47" s="323"/>
      <c r="Q47" s="151"/>
      <c r="R47" s="151"/>
      <c r="S47" s="151"/>
      <c r="T47" s="151"/>
      <c r="U47" s="151"/>
      <c r="V47" s="151"/>
      <c r="W47" s="151"/>
      <c r="X47" s="151"/>
      <c r="Y47" s="151"/>
      <c r="Z47" s="151"/>
      <c r="AA47" s="151"/>
      <c r="AB47" s="151"/>
      <c r="AC47" s="151"/>
      <c r="AD47" s="151"/>
      <c r="AE47" s="321">
        <v>11.154545454545453</v>
      </c>
      <c r="AF47" s="151"/>
      <c r="AG47" s="151"/>
      <c r="AH47" s="151"/>
      <c r="AI47" s="151"/>
      <c r="AJ47" s="151"/>
      <c r="AK47" s="151"/>
      <c r="AL47" s="151"/>
      <c r="AM47" s="151"/>
      <c r="AN47" s="151"/>
      <c r="AO47" s="323" t="s">
        <v>1445</v>
      </c>
      <c r="AP47" s="326" t="s">
        <v>971</v>
      </c>
      <c r="AQ47" s="326"/>
      <c r="AR47" s="326"/>
      <c r="AS47" s="327"/>
      <c r="AT47" s="326">
        <v>7</v>
      </c>
      <c r="AU47" s="326"/>
      <c r="AV47" s="326"/>
      <c r="AW47" s="326"/>
      <c r="AX47" s="326" t="s">
        <v>997</v>
      </c>
      <c r="AY47" s="323"/>
      <c r="AZ47" s="326">
        <v>0</v>
      </c>
      <c r="BA47" s="326">
        <v>0</v>
      </c>
      <c r="BB47" s="326">
        <v>6</v>
      </c>
      <c r="BC47" s="326">
        <v>0</v>
      </c>
      <c r="BD47" s="326">
        <v>0</v>
      </c>
      <c r="BE47" s="326">
        <v>0</v>
      </c>
      <c r="BF47" s="326">
        <v>0</v>
      </c>
      <c r="BG47" s="326">
        <v>0</v>
      </c>
      <c r="BH47" s="326">
        <v>0</v>
      </c>
      <c r="BI47" s="326">
        <v>0</v>
      </c>
      <c r="BJ47" s="326">
        <v>0</v>
      </c>
      <c r="BK47" s="326">
        <v>0</v>
      </c>
      <c r="BL47" s="326"/>
      <c r="BM47" s="326" t="s">
        <v>971</v>
      </c>
      <c r="BN47" s="326"/>
      <c r="BO47" s="326" t="s">
        <v>971</v>
      </c>
      <c r="BP47" s="356"/>
      <c r="BQ47" s="326"/>
      <c r="BR47" s="326"/>
      <c r="BS47" s="326"/>
      <c r="BT47" s="329"/>
      <c r="BU47" s="329"/>
      <c r="BV47" s="326"/>
      <c r="BW47" s="326" t="s">
        <v>1380</v>
      </c>
      <c r="BX47" s="326">
        <v>1</v>
      </c>
      <c r="BY47" s="323" t="s">
        <v>1141</v>
      </c>
      <c r="BZ47" s="331" t="s">
        <v>1600</v>
      </c>
      <c r="CA47" s="323" t="s">
        <v>89</v>
      </c>
    </row>
    <row r="48" spans="1:109" ht="13" customHeight="1" x14ac:dyDescent="0.15">
      <c r="A48" s="323">
        <v>1398</v>
      </c>
      <c r="B48" s="324">
        <v>42566</v>
      </c>
      <c r="C48" s="325" t="s">
        <v>1186</v>
      </c>
      <c r="D48" s="323" t="s">
        <v>1255</v>
      </c>
      <c r="E48" s="323"/>
      <c r="F48" s="323" t="s">
        <v>1444</v>
      </c>
      <c r="G48" s="333">
        <v>42551</v>
      </c>
      <c r="H48" s="326" t="s">
        <v>126</v>
      </c>
      <c r="I48" s="326" t="s">
        <v>971</v>
      </c>
      <c r="J48" s="326"/>
      <c r="K48" s="323" t="s">
        <v>291</v>
      </c>
      <c r="L48" s="323" t="s">
        <v>1403</v>
      </c>
      <c r="M48" s="321">
        <v>76.5</v>
      </c>
      <c r="N48" s="321">
        <v>23.009090909090904</v>
      </c>
      <c r="O48" s="323" t="s">
        <v>992</v>
      </c>
      <c r="P48" s="323">
        <v>1300</v>
      </c>
      <c r="Q48" s="321">
        <v>21.499999999999996</v>
      </c>
      <c r="R48" s="151"/>
      <c r="S48" s="151"/>
      <c r="T48" s="151"/>
      <c r="U48" s="151"/>
      <c r="V48" s="151"/>
      <c r="W48" s="151"/>
      <c r="X48" s="151"/>
      <c r="Y48" s="151"/>
      <c r="Z48" s="151"/>
      <c r="AA48" s="151"/>
      <c r="AB48" s="151"/>
      <c r="AC48" s="151"/>
      <c r="AD48" s="151"/>
      <c r="AE48" s="321">
        <v>13.436363636363634</v>
      </c>
      <c r="AF48" s="151"/>
      <c r="AG48" s="151"/>
      <c r="AH48" s="151"/>
      <c r="AI48" s="151"/>
      <c r="AJ48" s="151"/>
      <c r="AK48" s="151"/>
      <c r="AL48" s="151"/>
      <c r="AM48" s="151"/>
      <c r="AN48" s="151"/>
      <c r="AO48" s="323" t="s">
        <v>1445</v>
      </c>
      <c r="AP48" s="326" t="s">
        <v>971</v>
      </c>
      <c r="AQ48" s="326"/>
      <c r="AR48" s="326"/>
      <c r="AS48" s="327"/>
      <c r="AT48" s="326">
        <v>10.199999999999999</v>
      </c>
      <c r="AU48" s="326"/>
      <c r="AV48" s="326"/>
      <c r="AW48" s="326"/>
      <c r="AX48" s="326" t="s">
        <v>997</v>
      </c>
      <c r="AY48" s="323"/>
      <c r="AZ48" s="326">
        <v>0</v>
      </c>
      <c r="BA48" s="326">
        <v>0</v>
      </c>
      <c r="BB48" s="326">
        <v>0</v>
      </c>
      <c r="BC48" s="326">
        <v>0</v>
      </c>
      <c r="BD48" s="326">
        <v>0</v>
      </c>
      <c r="BE48" s="326">
        <v>0</v>
      </c>
      <c r="BF48" s="326">
        <v>0</v>
      </c>
      <c r="BG48" s="326">
        <v>0</v>
      </c>
      <c r="BH48" s="326">
        <v>0</v>
      </c>
      <c r="BI48" s="326">
        <v>0</v>
      </c>
      <c r="BJ48" s="326">
        <v>0</v>
      </c>
      <c r="BK48" s="326">
        <v>0</v>
      </c>
      <c r="BL48" s="326"/>
      <c r="BM48" s="326" t="s">
        <v>971</v>
      </c>
      <c r="BN48" s="326"/>
      <c r="BO48" s="326" t="s">
        <v>971</v>
      </c>
      <c r="BP48" s="356"/>
      <c r="BQ48" s="326"/>
      <c r="BR48" s="326"/>
      <c r="BS48" s="326"/>
      <c r="BT48" s="329"/>
      <c r="BU48" s="329"/>
      <c r="BV48" s="326"/>
      <c r="BW48" s="326" t="s">
        <v>1380</v>
      </c>
      <c r="BX48" s="326"/>
      <c r="BY48" s="323" t="s">
        <v>1404</v>
      </c>
      <c r="BZ48" s="342" t="s">
        <v>1630</v>
      </c>
      <c r="CA48" s="323" t="s">
        <v>89</v>
      </c>
      <c r="CB48" s="161"/>
      <c r="CC48" s="161"/>
      <c r="CD48" s="161"/>
      <c r="CE48" s="161"/>
      <c r="CF48" s="161"/>
      <c r="CG48" s="161"/>
      <c r="CH48" s="161"/>
      <c r="CI48" s="161"/>
      <c r="CJ48" s="161"/>
      <c r="CK48" s="161"/>
      <c r="CL48" s="161"/>
      <c r="CM48" s="161"/>
      <c r="CN48" s="161"/>
      <c r="CO48" s="161"/>
      <c r="CP48" s="161"/>
      <c r="CQ48" s="161"/>
      <c r="CR48" s="161"/>
      <c r="CS48" s="161"/>
      <c r="CT48" s="161"/>
      <c r="CU48" s="161"/>
      <c r="CV48" s="161"/>
      <c r="CW48" s="161"/>
      <c r="CX48" s="161"/>
      <c r="CY48" s="161"/>
      <c r="CZ48" s="161"/>
      <c r="DA48" s="161"/>
      <c r="DB48" s="161"/>
      <c r="DC48" s="161"/>
      <c r="DD48" s="161"/>
      <c r="DE48" s="161"/>
    </row>
    <row r="49" spans="1:79" ht="13" customHeight="1" x14ac:dyDescent="0.15">
      <c r="A49" s="323">
        <v>13129</v>
      </c>
      <c r="B49" s="324">
        <v>42568</v>
      </c>
      <c r="C49" s="325" t="s">
        <v>1186</v>
      </c>
      <c r="D49" s="323" t="s">
        <v>1255</v>
      </c>
      <c r="E49" s="323"/>
      <c r="F49" s="323" t="s">
        <v>1444</v>
      </c>
      <c r="G49" s="324">
        <v>42551</v>
      </c>
      <c r="H49" s="326" t="s">
        <v>126</v>
      </c>
      <c r="I49" s="326" t="s">
        <v>971</v>
      </c>
      <c r="J49" s="326"/>
      <c r="K49" s="323" t="s">
        <v>935</v>
      </c>
      <c r="L49" s="323" t="s">
        <v>1406</v>
      </c>
      <c r="M49" s="321">
        <v>83.281818181818181</v>
      </c>
      <c r="N49" s="321">
        <v>25.781818181818178</v>
      </c>
      <c r="O49" s="323"/>
      <c r="P49" s="323"/>
      <c r="Q49" s="151"/>
      <c r="R49" s="151"/>
      <c r="S49" s="151"/>
      <c r="T49" s="151"/>
      <c r="U49" s="151"/>
      <c r="V49" s="151"/>
      <c r="W49" s="151"/>
      <c r="X49" s="151"/>
      <c r="Y49" s="151"/>
      <c r="Z49" s="151"/>
      <c r="AA49" s="151"/>
      <c r="AB49" s="151"/>
      <c r="AC49" s="151"/>
      <c r="AD49" s="151"/>
      <c r="AE49" s="321">
        <v>14.709090909090907</v>
      </c>
      <c r="AF49" s="151"/>
      <c r="AG49" s="151"/>
      <c r="AH49" s="151"/>
      <c r="AI49" s="151"/>
      <c r="AJ49" s="151"/>
      <c r="AK49" s="151"/>
      <c r="AL49" s="151"/>
      <c r="AM49" s="151"/>
      <c r="AN49" s="151"/>
      <c r="AO49" s="323" t="s">
        <v>1445</v>
      </c>
      <c r="AP49" s="326" t="s">
        <v>971</v>
      </c>
      <c r="AQ49" s="326"/>
      <c r="AR49" s="326"/>
      <c r="AS49" s="327"/>
      <c r="AT49" s="326">
        <v>8</v>
      </c>
      <c r="AU49" s="326"/>
      <c r="AV49" s="326"/>
      <c r="AW49" s="326"/>
      <c r="AX49" s="326" t="s">
        <v>971</v>
      </c>
      <c r="AY49" s="323"/>
      <c r="AZ49" s="326">
        <v>0</v>
      </c>
      <c r="BA49" s="326">
        <v>20</v>
      </c>
      <c r="BB49" s="326">
        <v>0</v>
      </c>
      <c r="BC49" s="326">
        <v>0</v>
      </c>
      <c r="BD49" s="326">
        <v>0</v>
      </c>
      <c r="BE49" s="326">
        <v>0</v>
      </c>
      <c r="BF49" s="326">
        <v>0</v>
      </c>
      <c r="BG49" s="326">
        <v>0</v>
      </c>
      <c r="BH49" s="326">
        <v>0</v>
      </c>
      <c r="BI49" s="326">
        <v>0</v>
      </c>
      <c r="BJ49" s="326">
        <v>0</v>
      </c>
      <c r="BK49" s="326">
        <v>0</v>
      </c>
      <c r="BL49" s="326"/>
      <c r="BM49" s="326" t="s">
        <v>971</v>
      </c>
      <c r="BN49" s="326"/>
      <c r="BO49" s="326" t="s">
        <v>971</v>
      </c>
      <c r="BP49" s="356"/>
      <c r="BQ49" s="326"/>
      <c r="BR49" s="326"/>
      <c r="BS49" s="326"/>
      <c r="BT49" s="323"/>
      <c r="BU49" s="323"/>
      <c r="BV49" s="326"/>
      <c r="BW49" s="326" t="s">
        <v>1380</v>
      </c>
      <c r="BX49" s="326">
        <v>1</v>
      </c>
      <c r="BY49" s="323"/>
      <c r="BZ49" s="331" t="s">
        <v>1631</v>
      </c>
      <c r="CA49" s="323" t="s">
        <v>89</v>
      </c>
    </row>
    <row r="50" spans="1:79" ht="13" customHeight="1" x14ac:dyDescent="0.15">
      <c r="A50" s="323">
        <v>10375</v>
      </c>
      <c r="B50" s="324">
        <v>42566</v>
      </c>
      <c r="C50" s="325" t="s">
        <v>1186</v>
      </c>
      <c r="D50" s="323" t="s">
        <v>1255</v>
      </c>
      <c r="E50" s="323"/>
      <c r="F50" s="323" t="s">
        <v>1444</v>
      </c>
      <c r="G50" s="324">
        <v>42551</v>
      </c>
      <c r="H50" s="326" t="s">
        <v>126</v>
      </c>
      <c r="I50" s="326" t="s">
        <v>971</v>
      </c>
      <c r="J50" s="326"/>
      <c r="K50" s="323" t="s">
        <v>168</v>
      </c>
      <c r="L50" s="323" t="s">
        <v>1152</v>
      </c>
      <c r="M50" s="321">
        <v>104</v>
      </c>
      <c r="N50" s="321">
        <v>24.209090909090907</v>
      </c>
      <c r="O50" s="323" t="s">
        <v>992</v>
      </c>
      <c r="P50" s="323">
        <v>1350</v>
      </c>
      <c r="Q50" s="321">
        <v>27.881818181818183</v>
      </c>
      <c r="R50" s="151"/>
      <c r="S50" s="151"/>
      <c r="T50" s="151"/>
      <c r="U50" s="151"/>
      <c r="V50" s="151"/>
      <c r="W50" s="151"/>
      <c r="X50" s="151"/>
      <c r="Y50" s="151"/>
      <c r="Z50" s="151"/>
      <c r="AA50" s="151"/>
      <c r="AB50" s="151"/>
      <c r="AC50" s="151"/>
      <c r="AD50" s="151"/>
      <c r="AE50" s="321">
        <v>12.572727272727272</v>
      </c>
      <c r="AF50" s="151"/>
      <c r="AG50" s="151"/>
      <c r="AH50" s="151"/>
      <c r="AI50" s="151"/>
      <c r="AJ50" s="151"/>
      <c r="AK50" s="151"/>
      <c r="AL50" s="151"/>
      <c r="AM50" s="151"/>
      <c r="AN50" s="151"/>
      <c r="AO50" s="323" t="s">
        <v>1445</v>
      </c>
      <c r="AP50" s="326" t="s">
        <v>971</v>
      </c>
      <c r="AQ50" s="326"/>
      <c r="AR50" s="326"/>
      <c r="AS50" s="327"/>
      <c r="AT50" s="326">
        <v>6</v>
      </c>
      <c r="AU50" s="326"/>
      <c r="AV50" s="326"/>
      <c r="AW50" s="326"/>
      <c r="AX50" s="326" t="s">
        <v>971</v>
      </c>
      <c r="AY50" s="323"/>
      <c r="AZ50" s="326">
        <v>13</v>
      </c>
      <c r="BA50" s="326">
        <v>0</v>
      </c>
      <c r="BB50" s="326">
        <v>0</v>
      </c>
      <c r="BC50" s="326">
        <v>0</v>
      </c>
      <c r="BD50" s="326">
        <v>0</v>
      </c>
      <c r="BE50" s="326">
        <v>0</v>
      </c>
      <c r="BF50" s="326">
        <v>0</v>
      </c>
      <c r="BG50" s="326">
        <v>0</v>
      </c>
      <c r="BH50" s="326">
        <v>0</v>
      </c>
      <c r="BI50" s="326">
        <v>0</v>
      </c>
      <c r="BJ50" s="326">
        <v>0</v>
      </c>
      <c r="BK50" s="326">
        <v>0</v>
      </c>
      <c r="BL50" s="326"/>
      <c r="BM50" s="326" t="s">
        <v>971</v>
      </c>
      <c r="BN50" s="326"/>
      <c r="BO50" s="326" t="s">
        <v>971</v>
      </c>
      <c r="BP50" s="356"/>
      <c r="BQ50" s="326"/>
      <c r="BR50" s="326"/>
      <c r="BS50" s="326"/>
      <c r="BT50" s="323"/>
      <c r="BU50" s="323"/>
      <c r="BV50" s="326"/>
      <c r="BW50" s="326" t="s">
        <v>1380</v>
      </c>
      <c r="BX50" s="326">
        <v>1</v>
      </c>
      <c r="BY50" s="323"/>
      <c r="BZ50" s="331" t="s">
        <v>1632</v>
      </c>
      <c r="CA50" s="323" t="s">
        <v>89</v>
      </c>
    </row>
    <row r="51" spans="1:79" ht="13" customHeight="1" x14ac:dyDescent="0.15">
      <c r="A51" s="323">
        <v>12979</v>
      </c>
      <c r="B51" s="332">
        <v>42566</v>
      </c>
      <c r="C51" s="325" t="s">
        <v>1186</v>
      </c>
      <c r="D51" s="323" t="s">
        <v>1255</v>
      </c>
      <c r="E51" s="323"/>
      <c r="F51" s="323" t="s">
        <v>1444</v>
      </c>
      <c r="G51" s="324">
        <v>42551</v>
      </c>
      <c r="H51" s="326" t="s">
        <v>126</v>
      </c>
      <c r="I51" s="326" t="s">
        <v>971</v>
      </c>
      <c r="J51" s="326"/>
      <c r="K51" s="323" t="s">
        <v>994</v>
      </c>
      <c r="L51" s="323" t="s">
        <v>1409</v>
      </c>
      <c r="M51" s="321">
        <v>79.636363636363626</v>
      </c>
      <c r="N51" s="321">
        <v>21.999999999999996</v>
      </c>
      <c r="O51" s="323"/>
      <c r="P51" s="323"/>
      <c r="Q51" s="151"/>
      <c r="R51" s="151"/>
      <c r="S51" s="151"/>
      <c r="T51" s="151"/>
      <c r="U51" s="151"/>
      <c r="V51" s="151"/>
      <c r="W51" s="151"/>
      <c r="X51" s="151"/>
      <c r="Y51" s="151"/>
      <c r="Z51" s="151"/>
      <c r="AA51" s="151"/>
      <c r="AB51" s="151"/>
      <c r="AC51" s="151"/>
      <c r="AD51" s="151"/>
      <c r="AE51" s="321">
        <v>13.509090909090908</v>
      </c>
      <c r="AF51" s="151"/>
      <c r="AG51" s="151"/>
      <c r="AH51" s="151"/>
      <c r="AI51" s="151"/>
      <c r="AJ51" s="151"/>
      <c r="AK51" s="151"/>
      <c r="AL51" s="151"/>
      <c r="AM51" s="151"/>
      <c r="AN51" s="151"/>
      <c r="AO51" s="323" t="s">
        <v>1445</v>
      </c>
      <c r="AP51" s="326" t="s">
        <v>971</v>
      </c>
      <c r="AQ51" s="326"/>
      <c r="AR51" s="326"/>
      <c r="AS51" s="327"/>
      <c r="AT51" s="326">
        <v>11</v>
      </c>
      <c r="AU51" s="326"/>
      <c r="AV51" s="326"/>
      <c r="AW51" s="326"/>
      <c r="AX51" s="326" t="s">
        <v>971</v>
      </c>
      <c r="AY51" s="323"/>
      <c r="AZ51" s="326">
        <v>0</v>
      </c>
      <c r="BA51" s="326">
        <v>0</v>
      </c>
      <c r="BB51" s="326">
        <v>0</v>
      </c>
      <c r="BC51" s="326">
        <v>0</v>
      </c>
      <c r="BD51" s="326">
        <v>0</v>
      </c>
      <c r="BE51" s="326">
        <v>0</v>
      </c>
      <c r="BF51" s="326">
        <v>0</v>
      </c>
      <c r="BG51" s="326">
        <v>0</v>
      </c>
      <c r="BH51" s="326">
        <v>0</v>
      </c>
      <c r="BI51" s="326">
        <v>0</v>
      </c>
      <c r="BJ51" s="326">
        <v>0</v>
      </c>
      <c r="BK51" s="326">
        <v>0</v>
      </c>
      <c r="BL51" s="326"/>
      <c r="BM51" s="326" t="s">
        <v>971</v>
      </c>
      <c r="BN51" s="326"/>
      <c r="BO51" s="326" t="s">
        <v>971</v>
      </c>
      <c r="BP51" s="356"/>
      <c r="BQ51" s="326"/>
      <c r="BR51" s="326"/>
      <c r="BS51" s="326"/>
      <c r="BT51" s="323"/>
      <c r="BU51" s="323"/>
      <c r="BV51" s="326"/>
      <c r="BW51" s="326" t="s">
        <v>1380</v>
      </c>
      <c r="BX51" s="326">
        <v>1</v>
      </c>
      <c r="BY51" s="323"/>
      <c r="BZ51" s="331" t="s">
        <v>1633</v>
      </c>
      <c r="CA51" s="329" t="s">
        <v>89</v>
      </c>
    </row>
    <row r="52" spans="1:79" ht="13" customHeight="1" x14ac:dyDescent="0.15">
      <c r="A52" s="323">
        <v>9921</v>
      </c>
      <c r="B52" s="324">
        <v>42566</v>
      </c>
      <c r="C52" s="325" t="s">
        <v>1186</v>
      </c>
      <c r="D52" s="323" t="s">
        <v>1255</v>
      </c>
      <c r="E52" s="323"/>
      <c r="F52" s="323" t="s">
        <v>1444</v>
      </c>
      <c r="G52" s="324">
        <v>42185</v>
      </c>
      <c r="H52" s="326" t="s">
        <v>126</v>
      </c>
      <c r="I52" s="326" t="s">
        <v>971</v>
      </c>
      <c r="J52" s="326"/>
      <c r="K52" s="323" t="s">
        <v>1161</v>
      </c>
      <c r="L52" s="323" t="s">
        <v>1158</v>
      </c>
      <c r="M52" s="321">
        <v>76.472727272727269</v>
      </c>
      <c r="N52" s="321">
        <v>26.863636363636363</v>
      </c>
      <c r="O52" s="323"/>
      <c r="P52" s="323"/>
      <c r="Q52" s="151"/>
      <c r="R52" s="151"/>
      <c r="S52" s="151"/>
      <c r="T52" s="151"/>
      <c r="U52" s="151"/>
      <c r="V52" s="151"/>
      <c r="W52" s="151"/>
      <c r="X52" s="151"/>
      <c r="Y52" s="151"/>
      <c r="Z52" s="151"/>
      <c r="AA52" s="151"/>
      <c r="AB52" s="151"/>
      <c r="AC52" s="151"/>
      <c r="AD52" s="151"/>
      <c r="AE52" s="321">
        <v>19.754545454545454</v>
      </c>
      <c r="AF52" s="151"/>
      <c r="AG52" s="151"/>
      <c r="AH52" s="151"/>
      <c r="AI52" s="151"/>
      <c r="AJ52" s="151"/>
      <c r="AK52" s="151"/>
      <c r="AL52" s="151"/>
      <c r="AM52" s="151"/>
      <c r="AN52" s="151"/>
      <c r="AO52" s="323" t="s">
        <v>1445</v>
      </c>
      <c r="AP52" s="326" t="s">
        <v>971</v>
      </c>
      <c r="AQ52" s="326"/>
      <c r="AR52" s="326"/>
      <c r="AS52" s="327"/>
      <c r="AT52" s="326">
        <v>15</v>
      </c>
      <c r="AU52" s="326"/>
      <c r="AV52" s="326"/>
      <c r="AW52" s="326"/>
      <c r="AX52" s="326" t="s">
        <v>971</v>
      </c>
      <c r="AY52" s="323"/>
      <c r="AZ52" s="326">
        <v>0</v>
      </c>
      <c r="BA52" s="326">
        <v>0</v>
      </c>
      <c r="BB52" s="326">
        <v>0</v>
      </c>
      <c r="BC52" s="326">
        <v>0</v>
      </c>
      <c r="BD52" s="326">
        <v>0</v>
      </c>
      <c r="BE52" s="326">
        <v>0</v>
      </c>
      <c r="BF52" s="326">
        <v>0</v>
      </c>
      <c r="BG52" s="326">
        <v>0</v>
      </c>
      <c r="BH52" s="326">
        <v>0</v>
      </c>
      <c r="BI52" s="326">
        <v>0</v>
      </c>
      <c r="BJ52" s="326">
        <v>0</v>
      </c>
      <c r="BK52" s="326">
        <v>0</v>
      </c>
      <c r="BL52" s="326"/>
      <c r="BM52" s="326" t="s">
        <v>971</v>
      </c>
      <c r="BN52" s="326"/>
      <c r="BO52" s="326" t="s">
        <v>971</v>
      </c>
      <c r="BP52" s="355">
        <v>119.99999999999999</v>
      </c>
      <c r="BQ52" s="326"/>
      <c r="BR52" s="326"/>
      <c r="BS52" s="326"/>
      <c r="BT52" s="329"/>
      <c r="BU52" s="329"/>
      <c r="BV52" s="326"/>
      <c r="BW52" s="326" t="s">
        <v>1380</v>
      </c>
      <c r="BX52" s="326">
        <v>1</v>
      </c>
      <c r="BY52" s="323"/>
      <c r="BZ52" s="330" t="s">
        <v>1266</v>
      </c>
      <c r="CA52" s="323" t="s">
        <v>89</v>
      </c>
    </row>
    <row r="53" spans="1:79" ht="13" customHeight="1" x14ac:dyDescent="0.15">
      <c r="A53" s="323">
        <v>9905</v>
      </c>
      <c r="B53" s="324">
        <v>42566</v>
      </c>
      <c r="C53" s="325" t="s">
        <v>1186</v>
      </c>
      <c r="D53" s="323" t="s">
        <v>1255</v>
      </c>
      <c r="E53" s="323"/>
      <c r="F53" s="323" t="s">
        <v>1444</v>
      </c>
      <c r="G53" s="324">
        <v>42525</v>
      </c>
      <c r="H53" s="326" t="s">
        <v>126</v>
      </c>
      <c r="I53" s="326" t="s">
        <v>971</v>
      </c>
      <c r="J53" s="326"/>
      <c r="K53" s="323" t="s">
        <v>1175</v>
      </c>
      <c r="L53" s="323" t="s">
        <v>1158</v>
      </c>
      <c r="M53" s="321">
        <v>87.681818181818173</v>
      </c>
      <c r="N53" s="321">
        <v>20.672727272727268</v>
      </c>
      <c r="O53" s="323"/>
      <c r="P53" s="323"/>
      <c r="Q53" s="151"/>
      <c r="R53" s="151"/>
      <c r="S53" s="151"/>
      <c r="T53" s="151"/>
      <c r="U53" s="151"/>
      <c r="V53" s="151"/>
      <c r="W53" s="151"/>
      <c r="X53" s="151"/>
      <c r="Y53" s="151"/>
      <c r="Z53" s="151"/>
      <c r="AA53" s="151"/>
      <c r="AB53" s="151"/>
      <c r="AC53" s="151"/>
      <c r="AD53" s="151"/>
      <c r="AE53" s="321">
        <v>10.154545454545454</v>
      </c>
      <c r="AF53" s="151"/>
      <c r="AG53" s="151"/>
      <c r="AH53" s="151"/>
      <c r="AI53" s="151"/>
      <c r="AJ53" s="151"/>
      <c r="AK53" s="151"/>
      <c r="AL53" s="151"/>
      <c r="AM53" s="151"/>
      <c r="AN53" s="151"/>
      <c r="AO53" s="323" t="s">
        <v>1445</v>
      </c>
      <c r="AP53" s="326" t="s">
        <v>971</v>
      </c>
      <c r="AQ53" s="326"/>
      <c r="AR53" s="326"/>
      <c r="AS53" s="327"/>
      <c r="AT53" s="326">
        <v>8</v>
      </c>
      <c r="AU53" s="326"/>
      <c r="AV53" s="326"/>
      <c r="AW53" s="326"/>
      <c r="AX53" s="326" t="s">
        <v>971</v>
      </c>
      <c r="AY53" s="323"/>
      <c r="AZ53" s="326">
        <v>0</v>
      </c>
      <c r="BA53" s="326">
        <v>0</v>
      </c>
      <c r="BB53" s="326">
        <v>0</v>
      </c>
      <c r="BC53" s="326">
        <v>0</v>
      </c>
      <c r="BD53" s="326">
        <v>0</v>
      </c>
      <c r="BE53" s="326">
        <v>0</v>
      </c>
      <c r="BF53" s="326">
        <v>0</v>
      </c>
      <c r="BG53" s="326">
        <v>0</v>
      </c>
      <c r="BH53" s="326">
        <v>0</v>
      </c>
      <c r="BI53" s="326">
        <v>0</v>
      </c>
      <c r="BJ53" s="326">
        <v>0</v>
      </c>
      <c r="BK53" s="326">
        <v>0</v>
      </c>
      <c r="BL53" s="326"/>
      <c r="BM53" s="326" t="s">
        <v>971</v>
      </c>
      <c r="BN53" s="326"/>
      <c r="BO53" s="326" t="s">
        <v>971</v>
      </c>
      <c r="BP53" s="356"/>
      <c r="BQ53" s="326"/>
      <c r="BR53" s="326"/>
      <c r="BS53" s="326"/>
      <c r="BT53" s="329"/>
      <c r="BU53" s="329"/>
      <c r="BV53" s="326"/>
      <c r="BW53" s="326" t="s">
        <v>1380</v>
      </c>
      <c r="BX53" s="326">
        <v>1</v>
      </c>
      <c r="BY53" s="323"/>
      <c r="BZ53" s="331" t="s">
        <v>1634</v>
      </c>
      <c r="CA53" s="323" t="s">
        <v>89</v>
      </c>
    </row>
    <row r="54" spans="1:79" x14ac:dyDescent="0.15">
      <c r="A54" s="323">
        <v>11539</v>
      </c>
      <c r="B54" s="324">
        <v>42566</v>
      </c>
      <c r="C54" s="325" t="s">
        <v>1186</v>
      </c>
      <c r="D54" s="323" t="s">
        <v>1255</v>
      </c>
      <c r="E54" s="323"/>
      <c r="F54" s="323" t="s">
        <v>1444</v>
      </c>
      <c r="G54" s="324">
        <v>42551</v>
      </c>
      <c r="H54" s="326" t="s">
        <v>126</v>
      </c>
      <c r="I54" s="326" t="s">
        <v>971</v>
      </c>
      <c r="J54" s="326"/>
      <c r="K54" s="323" t="s">
        <v>1291</v>
      </c>
      <c r="L54" s="323" t="s">
        <v>1226</v>
      </c>
      <c r="M54" s="321">
        <v>87.272727272727266</v>
      </c>
      <c r="N54" s="321">
        <v>23.636363636363633</v>
      </c>
      <c r="O54" s="323"/>
      <c r="P54" s="323"/>
      <c r="Q54" s="151"/>
      <c r="R54" s="151"/>
      <c r="S54" s="151"/>
      <c r="T54" s="151"/>
      <c r="U54" s="151"/>
      <c r="V54" s="151"/>
      <c r="W54" s="151"/>
      <c r="X54" s="151"/>
      <c r="Y54" s="151"/>
      <c r="Z54" s="151"/>
      <c r="AA54" s="151"/>
      <c r="AB54" s="151"/>
      <c r="AC54" s="151"/>
      <c r="AD54" s="151"/>
      <c r="AE54" s="321">
        <v>12.727272727272727</v>
      </c>
      <c r="AF54" s="151"/>
      <c r="AG54" s="151"/>
      <c r="AH54" s="151"/>
      <c r="AI54" s="151"/>
      <c r="AJ54" s="151"/>
      <c r="AK54" s="151"/>
      <c r="AL54" s="151"/>
      <c r="AM54" s="151"/>
      <c r="AN54" s="151"/>
      <c r="AO54" s="323" t="s">
        <v>1445</v>
      </c>
      <c r="AP54" s="326" t="s">
        <v>971</v>
      </c>
      <c r="AQ54" s="326"/>
      <c r="AR54" s="326"/>
      <c r="AS54" s="327"/>
      <c r="AT54" s="326">
        <v>9</v>
      </c>
      <c r="AU54" s="326"/>
      <c r="AV54" s="326"/>
      <c r="AW54" s="326"/>
      <c r="AX54" s="326" t="s">
        <v>997</v>
      </c>
      <c r="AY54" s="323"/>
      <c r="AZ54" s="326">
        <v>0</v>
      </c>
      <c r="BA54" s="326">
        <v>0</v>
      </c>
      <c r="BB54" s="326">
        <v>0</v>
      </c>
      <c r="BC54" s="326">
        <v>3</v>
      </c>
      <c r="BD54" s="326">
        <v>0</v>
      </c>
      <c r="BE54" s="326">
        <v>0</v>
      </c>
      <c r="BF54" s="326">
        <v>0</v>
      </c>
      <c r="BG54" s="326">
        <v>0</v>
      </c>
      <c r="BH54" s="326">
        <v>0</v>
      </c>
      <c r="BI54" s="326">
        <v>0</v>
      </c>
      <c r="BJ54" s="326">
        <v>0</v>
      </c>
      <c r="BK54" s="326">
        <v>0</v>
      </c>
      <c r="BL54" s="326"/>
      <c r="BM54" s="326" t="s">
        <v>971</v>
      </c>
      <c r="BN54" s="326"/>
      <c r="BO54" s="326" t="s">
        <v>971</v>
      </c>
      <c r="BP54" s="356"/>
      <c r="BQ54" s="326"/>
      <c r="BR54" s="326"/>
      <c r="BS54" s="326"/>
      <c r="BT54" s="329"/>
      <c r="BU54" s="329"/>
      <c r="BV54" s="326"/>
      <c r="BW54" s="326" t="s">
        <v>1380</v>
      </c>
      <c r="BX54" s="326"/>
      <c r="BY54" s="323"/>
      <c r="BZ54" s="331" t="s">
        <v>1635</v>
      </c>
      <c r="CA54" s="329" t="s">
        <v>89</v>
      </c>
    </row>
    <row r="55" spans="1:79" x14ac:dyDescent="0.15">
      <c r="A55" s="323">
        <v>11749</v>
      </c>
      <c r="B55" s="324">
        <v>42566</v>
      </c>
      <c r="C55" s="325" t="s">
        <v>1186</v>
      </c>
      <c r="D55" s="323" t="s">
        <v>1255</v>
      </c>
      <c r="E55" s="323"/>
      <c r="F55" s="323" t="s">
        <v>1444</v>
      </c>
      <c r="G55" s="324">
        <v>42468</v>
      </c>
      <c r="H55" s="326" t="s">
        <v>126</v>
      </c>
      <c r="I55" s="326" t="s">
        <v>971</v>
      </c>
      <c r="J55" s="326"/>
      <c r="K55" s="323" t="s">
        <v>1415</v>
      </c>
      <c r="L55" s="323" t="s">
        <v>1416</v>
      </c>
      <c r="M55" s="321">
        <v>85</v>
      </c>
      <c r="N55" s="321">
        <v>23.2</v>
      </c>
      <c r="O55" s="323" t="s">
        <v>992</v>
      </c>
      <c r="P55" s="323">
        <v>1300</v>
      </c>
      <c r="Q55" s="321">
        <v>21.7</v>
      </c>
      <c r="R55" s="151"/>
      <c r="S55" s="151"/>
      <c r="T55" s="151"/>
      <c r="U55" s="151"/>
      <c r="V55" s="151"/>
      <c r="W55" s="151"/>
      <c r="X55" s="151"/>
      <c r="Y55" s="151"/>
      <c r="Z55" s="151"/>
      <c r="AA55" s="151"/>
      <c r="AB55" s="151"/>
      <c r="AC55" s="151"/>
      <c r="AD55" s="151"/>
      <c r="AE55" s="321">
        <v>14.499999999999998</v>
      </c>
      <c r="AF55" s="151"/>
      <c r="AG55" s="151"/>
      <c r="AH55" s="151"/>
      <c r="AI55" s="151"/>
      <c r="AJ55" s="151"/>
      <c r="AK55" s="151"/>
      <c r="AL55" s="151"/>
      <c r="AM55" s="151"/>
      <c r="AN55" s="151"/>
      <c r="AO55" s="323" t="s">
        <v>1445</v>
      </c>
      <c r="AP55" s="326" t="s">
        <v>971</v>
      </c>
      <c r="AQ55" s="326"/>
      <c r="AR55" s="326"/>
      <c r="AS55" s="327"/>
      <c r="AT55" s="326">
        <v>11.1</v>
      </c>
      <c r="AU55" s="326"/>
      <c r="AV55" s="326"/>
      <c r="AW55" s="326"/>
      <c r="AX55" s="326" t="s">
        <v>971</v>
      </c>
      <c r="AY55" s="323"/>
      <c r="AZ55" s="326">
        <v>0</v>
      </c>
      <c r="BA55" s="326">
        <v>0</v>
      </c>
      <c r="BB55" s="326">
        <v>0</v>
      </c>
      <c r="BC55" s="326">
        <v>0</v>
      </c>
      <c r="BD55" s="326">
        <v>0</v>
      </c>
      <c r="BE55" s="326">
        <v>0</v>
      </c>
      <c r="BF55" s="326">
        <v>0</v>
      </c>
      <c r="BG55" s="326">
        <v>0</v>
      </c>
      <c r="BH55" s="326">
        <v>0</v>
      </c>
      <c r="BI55" s="326">
        <v>0</v>
      </c>
      <c r="BJ55" s="326">
        <v>0</v>
      </c>
      <c r="BK55" s="326">
        <v>0</v>
      </c>
      <c r="BL55" s="326"/>
      <c r="BM55" s="326" t="s">
        <v>971</v>
      </c>
      <c r="BN55" s="326">
        <v>12</v>
      </c>
      <c r="BO55" s="326" t="s">
        <v>971</v>
      </c>
      <c r="BP55" s="356"/>
      <c r="BQ55" s="326"/>
      <c r="BR55" s="326"/>
      <c r="BS55" s="326"/>
      <c r="BT55" s="329"/>
      <c r="BU55" s="329"/>
      <c r="BV55" s="326"/>
      <c r="BW55" s="326" t="s">
        <v>1380</v>
      </c>
      <c r="BX55" s="326">
        <v>1</v>
      </c>
      <c r="BY55" s="323"/>
      <c r="BZ55" s="331" t="s">
        <v>1636</v>
      </c>
      <c r="CA55" s="323" t="s">
        <v>89</v>
      </c>
    </row>
    <row r="56" spans="1:79" x14ac:dyDescent="0.15">
      <c r="A56" s="323">
        <v>12725</v>
      </c>
      <c r="B56" s="324">
        <v>42566</v>
      </c>
      <c r="C56" s="325" t="s">
        <v>1186</v>
      </c>
      <c r="D56" s="323" t="s">
        <v>1255</v>
      </c>
      <c r="E56" s="323"/>
      <c r="F56" s="323" t="s">
        <v>1444</v>
      </c>
      <c r="G56" s="324">
        <v>42474</v>
      </c>
      <c r="H56" s="326" t="s">
        <v>126</v>
      </c>
      <c r="I56" s="326" t="s">
        <v>971</v>
      </c>
      <c r="J56" s="326"/>
      <c r="K56" s="323" t="s">
        <v>1520</v>
      </c>
      <c r="L56" s="323" t="s">
        <v>1521</v>
      </c>
      <c r="M56" s="321">
        <v>82.1</v>
      </c>
      <c r="N56" s="321">
        <v>20.799999999999997</v>
      </c>
      <c r="O56" s="323"/>
      <c r="P56" s="323"/>
      <c r="Q56" s="151"/>
      <c r="R56" s="151"/>
      <c r="S56" s="151"/>
      <c r="T56" s="151"/>
      <c r="U56" s="151"/>
      <c r="V56" s="151"/>
      <c r="W56" s="151"/>
      <c r="X56" s="151"/>
      <c r="Y56" s="151"/>
      <c r="Z56" s="151"/>
      <c r="AA56" s="151"/>
      <c r="AB56" s="151"/>
      <c r="AC56" s="151"/>
      <c r="AD56" s="151"/>
      <c r="AE56" s="321">
        <v>11.999999999999998</v>
      </c>
      <c r="AF56" s="151"/>
      <c r="AG56" s="151"/>
      <c r="AH56" s="151"/>
      <c r="AI56" s="151"/>
      <c r="AJ56" s="151"/>
      <c r="AK56" s="151"/>
      <c r="AL56" s="151"/>
      <c r="AM56" s="151"/>
      <c r="AN56" s="151"/>
      <c r="AO56" s="323" t="s">
        <v>1445</v>
      </c>
      <c r="AP56" s="326" t="s">
        <v>971</v>
      </c>
      <c r="AQ56" s="326"/>
      <c r="AR56" s="326"/>
      <c r="AS56" s="327"/>
      <c r="AT56" s="326">
        <v>7</v>
      </c>
      <c r="AU56" s="326"/>
      <c r="AV56" s="326"/>
      <c r="AW56" s="326"/>
      <c r="AX56" s="326" t="s">
        <v>971</v>
      </c>
      <c r="AY56" s="323"/>
      <c r="AZ56" s="326">
        <v>0</v>
      </c>
      <c r="BA56" s="326">
        <v>0</v>
      </c>
      <c r="BB56" s="326">
        <v>0</v>
      </c>
      <c r="BC56" s="326">
        <v>0</v>
      </c>
      <c r="BD56" s="326">
        <v>0</v>
      </c>
      <c r="BE56" s="326">
        <v>0</v>
      </c>
      <c r="BF56" s="326">
        <v>0</v>
      </c>
      <c r="BG56" s="326">
        <v>0</v>
      </c>
      <c r="BH56" s="326">
        <v>0</v>
      </c>
      <c r="BI56" s="326">
        <v>0</v>
      </c>
      <c r="BJ56" s="326">
        <v>0</v>
      </c>
      <c r="BK56" s="326">
        <v>0</v>
      </c>
      <c r="BL56" s="326"/>
      <c r="BM56" s="326" t="s">
        <v>971</v>
      </c>
      <c r="BN56" s="326">
        <v>12</v>
      </c>
      <c r="BO56" s="326" t="s">
        <v>971</v>
      </c>
      <c r="BP56" s="356"/>
      <c r="BQ56" s="326"/>
      <c r="BR56" s="326">
        <v>12</v>
      </c>
      <c r="BS56" s="326"/>
      <c r="BT56" s="329"/>
      <c r="BU56" s="329"/>
      <c r="BV56" s="326"/>
      <c r="BW56" s="326" t="s">
        <v>1380</v>
      </c>
      <c r="BX56" s="326"/>
      <c r="BY56" s="323"/>
      <c r="BZ56" s="331" t="s">
        <v>1637</v>
      </c>
      <c r="CA56" s="329" t="s">
        <v>89</v>
      </c>
    </row>
    <row r="57" spans="1:79" x14ac:dyDescent="0.15">
      <c r="A57" s="323">
        <v>11626</v>
      </c>
      <c r="B57" s="332">
        <v>42568</v>
      </c>
      <c r="C57" s="325" t="s">
        <v>1186</v>
      </c>
      <c r="D57" s="323" t="s">
        <v>1255</v>
      </c>
      <c r="E57" s="323"/>
      <c r="F57" s="323" t="s">
        <v>1444</v>
      </c>
      <c r="G57" s="324">
        <v>42476</v>
      </c>
      <c r="H57" s="326" t="s">
        <v>126</v>
      </c>
      <c r="I57" s="326" t="s">
        <v>971</v>
      </c>
      <c r="J57" s="326"/>
      <c r="K57" s="323" t="s">
        <v>1157</v>
      </c>
      <c r="L57" s="323" t="s">
        <v>1158</v>
      </c>
      <c r="M57" s="321">
        <v>94.636363636363626</v>
      </c>
      <c r="N57" s="321">
        <v>24.863636363636363</v>
      </c>
      <c r="O57" s="323"/>
      <c r="P57" s="323"/>
      <c r="Q57" s="151"/>
      <c r="R57" s="151"/>
      <c r="S57" s="151"/>
      <c r="T57" s="151"/>
      <c r="U57" s="151"/>
      <c r="V57" s="151"/>
      <c r="W57" s="151"/>
      <c r="X57" s="151"/>
      <c r="Y57" s="151"/>
      <c r="Z57" s="151"/>
      <c r="AA57" s="151"/>
      <c r="AB57" s="151"/>
      <c r="AC57" s="151"/>
      <c r="AD57" s="151"/>
      <c r="AE57" s="321">
        <v>15.036363636363633</v>
      </c>
      <c r="AF57" s="151"/>
      <c r="AG57" s="151"/>
      <c r="AH57" s="151"/>
      <c r="AI57" s="151"/>
      <c r="AJ57" s="151"/>
      <c r="AK57" s="151"/>
      <c r="AL57" s="151"/>
      <c r="AM57" s="151"/>
      <c r="AN57" s="151"/>
      <c r="AO57" s="323" t="s">
        <v>1445</v>
      </c>
      <c r="AP57" s="326" t="s">
        <v>971</v>
      </c>
      <c r="AQ57" s="326"/>
      <c r="AR57" s="326"/>
      <c r="AS57" s="327"/>
      <c r="AT57" s="326">
        <v>8</v>
      </c>
      <c r="AU57" s="326"/>
      <c r="AV57" s="326"/>
      <c r="AW57" s="326"/>
      <c r="AX57" s="326" t="s">
        <v>997</v>
      </c>
      <c r="AY57" s="323"/>
      <c r="AZ57" s="326">
        <v>0</v>
      </c>
      <c r="BA57" s="326">
        <v>0</v>
      </c>
      <c r="BB57" s="326">
        <v>0</v>
      </c>
      <c r="BC57" s="326">
        <v>0</v>
      </c>
      <c r="BD57" s="326">
        <v>0</v>
      </c>
      <c r="BE57" s="326">
        <v>0</v>
      </c>
      <c r="BF57" s="326">
        <v>0</v>
      </c>
      <c r="BG57" s="326">
        <v>0</v>
      </c>
      <c r="BH57" s="326">
        <v>0</v>
      </c>
      <c r="BI57" s="326">
        <v>0</v>
      </c>
      <c r="BJ57" s="326">
        <v>0</v>
      </c>
      <c r="BK57" s="326">
        <v>0</v>
      </c>
      <c r="BL57" s="326"/>
      <c r="BM57" s="326" t="s">
        <v>971</v>
      </c>
      <c r="BN57" s="326"/>
      <c r="BO57" s="326" t="s">
        <v>971</v>
      </c>
      <c r="BP57" s="356"/>
      <c r="BQ57" s="326"/>
      <c r="BR57" s="326"/>
      <c r="BS57" s="326"/>
      <c r="BT57" s="329"/>
      <c r="BU57" s="329"/>
      <c r="BV57" s="326"/>
      <c r="BW57" s="326" t="s">
        <v>1380</v>
      </c>
      <c r="BX57" s="326">
        <v>1</v>
      </c>
      <c r="BY57" s="329" t="s">
        <v>1420</v>
      </c>
      <c r="BZ57" s="331" t="s">
        <v>1638</v>
      </c>
      <c r="CA57" s="323" t="s">
        <v>89</v>
      </c>
    </row>
    <row r="58" spans="1:79" x14ac:dyDescent="0.15">
      <c r="A58" s="323">
        <v>12788</v>
      </c>
      <c r="B58" s="324">
        <v>42566</v>
      </c>
      <c r="C58" s="325" t="s">
        <v>1186</v>
      </c>
      <c r="D58" s="323" t="s">
        <v>1255</v>
      </c>
      <c r="E58" s="323"/>
      <c r="F58" s="323" t="s">
        <v>1444</v>
      </c>
      <c r="G58" s="324">
        <v>42496</v>
      </c>
      <c r="H58" s="326" t="s">
        <v>126</v>
      </c>
      <c r="I58" s="326" t="s">
        <v>971</v>
      </c>
      <c r="J58" s="326"/>
      <c r="K58" s="323" t="s">
        <v>1422</v>
      </c>
      <c r="L58" s="323" t="s">
        <v>1423</v>
      </c>
      <c r="M58" s="321">
        <v>69.7</v>
      </c>
      <c r="N58" s="321">
        <v>21</v>
      </c>
      <c r="O58" s="323"/>
      <c r="P58" s="323"/>
      <c r="Q58" s="151"/>
      <c r="R58" s="151"/>
      <c r="S58" s="151"/>
      <c r="T58" s="151"/>
      <c r="U58" s="151"/>
      <c r="V58" s="151"/>
      <c r="W58" s="151"/>
      <c r="X58" s="151"/>
      <c r="Y58" s="151"/>
      <c r="Z58" s="151"/>
      <c r="AA58" s="151"/>
      <c r="AB58" s="151"/>
      <c r="AC58" s="151"/>
      <c r="AD58" s="151"/>
      <c r="AE58" s="321">
        <v>9.7090909090909072</v>
      </c>
      <c r="AF58" s="151"/>
      <c r="AG58" s="151"/>
      <c r="AH58" s="151"/>
      <c r="AI58" s="151"/>
      <c r="AJ58" s="151"/>
      <c r="AK58" s="151"/>
      <c r="AL58" s="151"/>
      <c r="AM58" s="151"/>
      <c r="AN58" s="151"/>
      <c r="AO58" s="323" t="s">
        <v>1445</v>
      </c>
      <c r="AP58" s="326" t="s">
        <v>971</v>
      </c>
      <c r="AQ58" s="326"/>
      <c r="AR58" s="326"/>
      <c r="AS58" s="327"/>
      <c r="AT58" s="326">
        <v>9</v>
      </c>
      <c r="AU58" s="326"/>
      <c r="AV58" s="326"/>
      <c r="AW58" s="326"/>
      <c r="AX58" s="326" t="s">
        <v>971</v>
      </c>
      <c r="AY58" s="323"/>
      <c r="AZ58" s="326">
        <v>0</v>
      </c>
      <c r="BA58" s="326">
        <v>0</v>
      </c>
      <c r="BB58" s="326">
        <v>0</v>
      </c>
      <c r="BC58" s="326">
        <v>0</v>
      </c>
      <c r="BD58" s="326">
        <v>0</v>
      </c>
      <c r="BE58" s="326">
        <v>0</v>
      </c>
      <c r="BF58" s="326">
        <v>0</v>
      </c>
      <c r="BG58" s="326">
        <v>0</v>
      </c>
      <c r="BH58" s="326">
        <v>0</v>
      </c>
      <c r="BI58" s="326">
        <v>0</v>
      </c>
      <c r="BJ58" s="326">
        <v>0</v>
      </c>
      <c r="BK58" s="326">
        <v>0</v>
      </c>
      <c r="BL58" s="326"/>
      <c r="BM58" s="326" t="s">
        <v>971</v>
      </c>
      <c r="BN58" s="326"/>
      <c r="BO58" s="326" t="s">
        <v>971</v>
      </c>
      <c r="BP58" s="356"/>
      <c r="BQ58" s="326"/>
      <c r="BR58" s="326"/>
      <c r="BS58" s="326"/>
      <c r="BT58" s="323"/>
      <c r="BU58" s="329"/>
      <c r="BV58" s="326"/>
      <c r="BW58" s="326" t="s">
        <v>1380</v>
      </c>
      <c r="BX58" s="326">
        <v>1</v>
      </c>
      <c r="BY58" s="323" t="s">
        <v>1424</v>
      </c>
      <c r="BZ58" s="331" t="s">
        <v>1639</v>
      </c>
      <c r="CA58" s="323" t="s">
        <v>89</v>
      </c>
    </row>
    <row r="59" spans="1:79" x14ac:dyDescent="0.15">
      <c r="A59" s="323">
        <v>13229</v>
      </c>
      <c r="B59" s="324">
        <v>42566</v>
      </c>
      <c r="C59" s="325" t="s">
        <v>1186</v>
      </c>
      <c r="D59" s="323" t="s">
        <v>1255</v>
      </c>
      <c r="E59" s="323"/>
      <c r="F59" s="323" t="s">
        <v>1444</v>
      </c>
      <c r="G59" s="324">
        <v>42551</v>
      </c>
      <c r="H59" s="326" t="s">
        <v>126</v>
      </c>
      <c r="I59" s="326" t="s">
        <v>971</v>
      </c>
      <c r="J59" s="326"/>
      <c r="K59" s="323" t="s">
        <v>1426</v>
      </c>
      <c r="L59" s="323" t="s">
        <v>1427</v>
      </c>
      <c r="M59" s="321">
        <v>84.018181818181802</v>
      </c>
      <c r="N59" s="321">
        <v>25.890909090909091</v>
      </c>
      <c r="O59" s="323"/>
      <c r="P59" s="323"/>
      <c r="Q59" s="151"/>
      <c r="R59" s="151"/>
      <c r="S59" s="151"/>
      <c r="T59" s="151"/>
      <c r="U59" s="151"/>
      <c r="V59" s="151"/>
      <c r="W59" s="151"/>
      <c r="X59" s="151"/>
      <c r="Y59" s="151"/>
      <c r="Z59" s="151"/>
      <c r="AA59" s="151"/>
      <c r="AB59" s="151"/>
      <c r="AC59" s="151"/>
      <c r="AD59" s="151"/>
      <c r="AE59" s="321">
        <v>14.318181818181817</v>
      </c>
      <c r="AF59" s="151"/>
      <c r="AG59" s="151"/>
      <c r="AH59" s="151"/>
      <c r="AI59" s="151"/>
      <c r="AJ59" s="151"/>
      <c r="AK59" s="151"/>
      <c r="AL59" s="151"/>
      <c r="AM59" s="151"/>
      <c r="AN59" s="151"/>
      <c r="AO59" s="323" t="s">
        <v>1445</v>
      </c>
      <c r="AP59" s="326" t="s">
        <v>971</v>
      </c>
      <c r="AQ59" s="326"/>
      <c r="AR59" s="326"/>
      <c r="AS59" s="327"/>
      <c r="AT59" s="326">
        <v>6</v>
      </c>
      <c r="AU59" s="326"/>
      <c r="AV59" s="326"/>
      <c r="AW59" s="326"/>
      <c r="AX59" s="326" t="s">
        <v>997</v>
      </c>
      <c r="AY59" s="323"/>
      <c r="AZ59" s="326">
        <v>0</v>
      </c>
      <c r="BA59" s="326">
        <v>15</v>
      </c>
      <c r="BB59" s="326">
        <v>0</v>
      </c>
      <c r="BC59" s="326">
        <v>0</v>
      </c>
      <c r="BD59" s="326">
        <v>0</v>
      </c>
      <c r="BE59" s="326">
        <v>0</v>
      </c>
      <c r="BF59" s="326">
        <v>0</v>
      </c>
      <c r="BG59" s="326">
        <v>0</v>
      </c>
      <c r="BH59" s="326">
        <v>0</v>
      </c>
      <c r="BI59" s="326">
        <v>0</v>
      </c>
      <c r="BJ59" s="326">
        <v>0</v>
      </c>
      <c r="BK59" s="326">
        <v>0</v>
      </c>
      <c r="BL59" s="326"/>
      <c r="BM59" s="326" t="s">
        <v>971</v>
      </c>
      <c r="BN59" s="326"/>
      <c r="BO59" s="326" t="s">
        <v>971</v>
      </c>
      <c r="BP59" s="356"/>
      <c r="BQ59" s="326"/>
      <c r="BR59" s="326"/>
      <c r="BS59" s="326"/>
      <c r="BT59" s="329"/>
      <c r="BU59" s="329"/>
      <c r="BV59" s="326"/>
      <c r="BW59" s="326" t="s">
        <v>1380</v>
      </c>
      <c r="BX59" s="326"/>
      <c r="BY59" s="323" t="s">
        <v>1468</v>
      </c>
      <c r="BZ59" s="342" t="s">
        <v>1640</v>
      </c>
      <c r="CA59" s="329" t="s">
        <v>89</v>
      </c>
    </row>
    <row r="60" spans="1:79" x14ac:dyDescent="0.15">
      <c r="A60" s="323">
        <v>11227</v>
      </c>
      <c r="B60" s="324">
        <v>42566</v>
      </c>
      <c r="C60" s="325" t="s">
        <v>1186</v>
      </c>
      <c r="D60" s="323" t="s">
        <v>1255</v>
      </c>
      <c r="E60" s="323"/>
      <c r="F60" s="323" t="s">
        <v>1444</v>
      </c>
      <c r="G60" s="324">
        <v>42494</v>
      </c>
      <c r="H60" s="326" t="s">
        <v>126</v>
      </c>
      <c r="I60" s="326" t="s">
        <v>971</v>
      </c>
      <c r="J60" s="326"/>
      <c r="K60" s="323" t="s">
        <v>1418</v>
      </c>
      <c r="L60" s="323" t="s">
        <v>333</v>
      </c>
      <c r="M60" s="321">
        <v>89.536363636363618</v>
      </c>
      <c r="N60" s="321">
        <v>25.709090909090907</v>
      </c>
      <c r="O60" s="323"/>
      <c r="P60" s="323"/>
      <c r="Q60" s="151"/>
      <c r="R60" s="151"/>
      <c r="S60" s="151"/>
      <c r="T60" s="151"/>
      <c r="U60" s="151"/>
      <c r="V60" s="151"/>
      <c r="W60" s="151"/>
      <c r="X60" s="151"/>
      <c r="Y60" s="151"/>
      <c r="Z60" s="151"/>
      <c r="AA60" s="151"/>
      <c r="AB60" s="151"/>
      <c r="AC60" s="151"/>
      <c r="AD60" s="151"/>
      <c r="AE60" s="321">
        <v>13.872727272727271</v>
      </c>
      <c r="AF60" s="151"/>
      <c r="AG60" s="151"/>
      <c r="AH60" s="151"/>
      <c r="AI60" s="151"/>
      <c r="AJ60" s="151"/>
      <c r="AK60" s="151"/>
      <c r="AL60" s="151"/>
      <c r="AM60" s="151"/>
      <c r="AN60" s="151"/>
      <c r="AO60" s="323" t="s">
        <v>1445</v>
      </c>
      <c r="AP60" s="326" t="s">
        <v>971</v>
      </c>
      <c r="AQ60" s="326"/>
      <c r="AR60" s="326"/>
      <c r="AS60" s="327"/>
      <c r="AT60" s="326">
        <v>7</v>
      </c>
      <c r="AU60" s="326"/>
      <c r="AV60" s="326"/>
      <c r="AW60" s="326"/>
      <c r="AX60" s="326" t="s">
        <v>971</v>
      </c>
      <c r="AY60" s="323"/>
      <c r="AZ60" s="326">
        <v>0</v>
      </c>
      <c r="BA60" s="326">
        <v>0</v>
      </c>
      <c r="BB60" s="326">
        <v>0</v>
      </c>
      <c r="BC60" s="326">
        <v>21</v>
      </c>
      <c r="BD60" s="326">
        <v>0</v>
      </c>
      <c r="BE60" s="326">
        <v>0</v>
      </c>
      <c r="BF60" s="326">
        <v>0</v>
      </c>
      <c r="BG60" s="326">
        <v>0</v>
      </c>
      <c r="BH60" s="326">
        <v>0</v>
      </c>
      <c r="BI60" s="326">
        <v>0</v>
      </c>
      <c r="BJ60" s="326">
        <v>0</v>
      </c>
      <c r="BK60" s="326">
        <v>0</v>
      </c>
      <c r="BL60" s="326"/>
      <c r="BM60" s="326" t="s">
        <v>971</v>
      </c>
      <c r="BN60" s="326"/>
      <c r="BO60" s="326" t="s">
        <v>971</v>
      </c>
      <c r="BP60" s="356"/>
      <c r="BQ60" s="326"/>
      <c r="BR60" s="326"/>
      <c r="BS60" s="326"/>
      <c r="BT60" s="329"/>
      <c r="BU60" s="329"/>
      <c r="BV60" s="326"/>
      <c r="BW60" s="326" t="s">
        <v>1380</v>
      </c>
      <c r="BX60" s="326">
        <v>1</v>
      </c>
      <c r="BY60" s="323"/>
      <c r="BZ60" s="331" t="s">
        <v>1641</v>
      </c>
      <c r="CA60" s="329" t="s">
        <v>89</v>
      </c>
    </row>
    <row r="61" spans="1:79" x14ac:dyDescent="0.15">
      <c r="A61" s="323">
        <v>11851</v>
      </c>
      <c r="B61" s="324">
        <v>42566</v>
      </c>
      <c r="C61" s="325" t="s">
        <v>1186</v>
      </c>
      <c r="D61" s="323" t="s">
        <v>1255</v>
      </c>
      <c r="E61" s="323"/>
      <c r="F61" s="323" t="s">
        <v>1444</v>
      </c>
      <c r="G61" s="324">
        <v>42510</v>
      </c>
      <c r="H61" s="326" t="s">
        <v>126</v>
      </c>
      <c r="I61" s="326" t="s">
        <v>971</v>
      </c>
      <c r="J61" s="326"/>
      <c r="K61" s="352" t="s">
        <v>1430</v>
      </c>
      <c r="L61" s="323" t="s">
        <v>1431</v>
      </c>
      <c r="M61" s="321">
        <v>92</v>
      </c>
      <c r="N61" s="321">
        <v>19.7</v>
      </c>
      <c r="O61" s="323" t="s">
        <v>992</v>
      </c>
      <c r="P61" s="323">
        <v>2700</v>
      </c>
      <c r="Q61" s="321">
        <v>23.999999999999996</v>
      </c>
      <c r="R61" s="151"/>
      <c r="S61" s="151"/>
      <c r="T61" s="151"/>
      <c r="U61" s="151"/>
      <c r="V61" s="151"/>
      <c r="W61" s="151"/>
      <c r="X61" s="151"/>
      <c r="Y61" s="151"/>
      <c r="Z61" s="151"/>
      <c r="AA61" s="151"/>
      <c r="AB61" s="151"/>
      <c r="AC61" s="151"/>
      <c r="AD61" s="151"/>
      <c r="AE61" s="321">
        <v>14.999999999999998</v>
      </c>
      <c r="AF61" s="151"/>
      <c r="AG61" s="151"/>
      <c r="AH61" s="151"/>
      <c r="AI61" s="151"/>
      <c r="AJ61" s="151"/>
      <c r="AK61" s="151"/>
      <c r="AL61" s="151"/>
      <c r="AM61" s="151"/>
      <c r="AN61" s="151"/>
      <c r="AO61" s="323" t="s">
        <v>1445</v>
      </c>
      <c r="AP61" s="326" t="s">
        <v>971</v>
      </c>
      <c r="AQ61" s="326"/>
      <c r="AR61" s="326"/>
      <c r="AS61" s="327"/>
      <c r="AT61" s="326">
        <v>3</v>
      </c>
      <c r="AU61" s="326"/>
      <c r="AV61" s="326"/>
      <c r="AW61" s="326"/>
      <c r="AX61" s="326" t="s">
        <v>971</v>
      </c>
      <c r="AY61" s="323"/>
      <c r="AZ61" s="326">
        <v>0</v>
      </c>
      <c r="BA61" s="326">
        <v>0</v>
      </c>
      <c r="BB61" s="326">
        <v>7</v>
      </c>
      <c r="BC61" s="326">
        <v>0</v>
      </c>
      <c r="BD61" s="326">
        <v>0</v>
      </c>
      <c r="BE61" s="326">
        <v>0</v>
      </c>
      <c r="BF61" s="326">
        <v>0</v>
      </c>
      <c r="BG61" s="326">
        <v>0</v>
      </c>
      <c r="BH61" s="326">
        <v>0</v>
      </c>
      <c r="BI61" s="326">
        <v>0</v>
      </c>
      <c r="BJ61" s="326">
        <v>0</v>
      </c>
      <c r="BK61" s="326">
        <v>0</v>
      </c>
      <c r="BL61" s="326"/>
      <c r="BM61" s="326" t="s">
        <v>971</v>
      </c>
      <c r="BN61" s="326"/>
      <c r="BO61" s="326" t="s">
        <v>971</v>
      </c>
      <c r="BP61" s="356"/>
      <c r="BQ61" s="326"/>
      <c r="BR61" s="326"/>
      <c r="BS61" s="326"/>
      <c r="BT61" s="329"/>
      <c r="BU61" s="329"/>
      <c r="BV61" s="326"/>
      <c r="BW61" s="326" t="s">
        <v>1380</v>
      </c>
      <c r="BX61" s="326"/>
      <c r="BY61" s="323"/>
      <c r="BZ61" s="331" t="s">
        <v>1642</v>
      </c>
      <c r="CA61" s="329" t="s">
        <v>89</v>
      </c>
    </row>
    <row r="62" spans="1:79" x14ac:dyDescent="0.15">
      <c r="A62" s="323">
        <v>11167</v>
      </c>
      <c r="B62" s="324">
        <v>42566</v>
      </c>
      <c r="C62" s="325" t="s">
        <v>1186</v>
      </c>
      <c r="D62" s="323" t="s">
        <v>1255</v>
      </c>
      <c r="E62" s="323"/>
      <c r="F62" s="323" t="s">
        <v>1444</v>
      </c>
      <c r="G62" s="324">
        <v>42551</v>
      </c>
      <c r="H62" s="326" t="s">
        <v>126</v>
      </c>
      <c r="I62" s="326" t="s">
        <v>971</v>
      </c>
      <c r="J62" s="326"/>
      <c r="K62" s="323" t="s">
        <v>1433</v>
      </c>
      <c r="L62" s="323" t="s">
        <v>1158</v>
      </c>
      <c r="M62" s="321">
        <v>88.463636363636354</v>
      </c>
      <c r="N62" s="321">
        <v>17.536363636363635</v>
      </c>
      <c r="O62" s="323"/>
      <c r="P62" s="323"/>
      <c r="Q62" s="151"/>
      <c r="R62" s="151"/>
      <c r="S62" s="151"/>
      <c r="T62" s="151"/>
      <c r="U62" s="151"/>
      <c r="V62" s="151"/>
      <c r="W62" s="151"/>
      <c r="X62" s="151"/>
      <c r="Y62" s="151"/>
      <c r="Z62" s="151"/>
      <c r="AA62" s="151"/>
      <c r="AB62" s="151"/>
      <c r="AC62" s="151"/>
      <c r="AD62" s="151"/>
      <c r="AE62" s="321">
        <v>10.336363636363634</v>
      </c>
      <c r="AF62" s="151"/>
      <c r="AG62" s="151"/>
      <c r="AH62" s="151"/>
      <c r="AI62" s="151"/>
      <c r="AJ62" s="151"/>
      <c r="AK62" s="151"/>
      <c r="AL62" s="151"/>
      <c r="AM62" s="151"/>
      <c r="AN62" s="151"/>
      <c r="AO62" s="323" t="s">
        <v>1445</v>
      </c>
      <c r="AP62" s="326" t="s">
        <v>971</v>
      </c>
      <c r="AQ62" s="326"/>
      <c r="AR62" s="326"/>
      <c r="AS62" s="327"/>
      <c r="AT62" s="326">
        <v>5.53</v>
      </c>
      <c r="AU62" s="326"/>
      <c r="AV62" s="326"/>
      <c r="AW62" s="326"/>
      <c r="AX62" s="326" t="s">
        <v>971</v>
      </c>
      <c r="AY62" s="323"/>
      <c r="AZ62" s="326">
        <v>0</v>
      </c>
      <c r="BA62" s="326">
        <v>0</v>
      </c>
      <c r="BB62" s="326">
        <v>0</v>
      </c>
      <c r="BC62" s="326">
        <v>0</v>
      </c>
      <c r="BD62" s="326">
        <v>0</v>
      </c>
      <c r="BE62" s="326">
        <v>0</v>
      </c>
      <c r="BF62" s="326">
        <v>0</v>
      </c>
      <c r="BG62" s="326">
        <v>0</v>
      </c>
      <c r="BH62" s="326">
        <v>0</v>
      </c>
      <c r="BI62" s="326">
        <v>0</v>
      </c>
      <c r="BJ62" s="326">
        <v>0</v>
      </c>
      <c r="BK62" s="326">
        <v>0</v>
      </c>
      <c r="BL62" s="326"/>
      <c r="BM62" s="326" t="s">
        <v>971</v>
      </c>
      <c r="BN62" s="326"/>
      <c r="BO62" s="326" t="s">
        <v>971</v>
      </c>
      <c r="BP62" s="356"/>
      <c r="BQ62" s="326"/>
      <c r="BR62" s="326"/>
      <c r="BS62" s="326"/>
      <c r="BT62" s="329"/>
      <c r="BU62" s="329"/>
      <c r="BV62" s="326"/>
      <c r="BW62" s="326" t="s">
        <v>1380</v>
      </c>
      <c r="BX62" s="326">
        <v>1</v>
      </c>
      <c r="BY62" s="323"/>
      <c r="BZ62" s="342" t="s">
        <v>1643</v>
      </c>
      <c r="CA62" s="329" t="s">
        <v>89</v>
      </c>
    </row>
    <row r="63" spans="1:79" x14ac:dyDescent="0.15">
      <c r="A63" s="323">
        <v>12882</v>
      </c>
      <c r="B63" s="324">
        <v>42566</v>
      </c>
      <c r="C63" s="325" t="s">
        <v>1186</v>
      </c>
      <c r="D63" s="323" t="s">
        <v>1255</v>
      </c>
      <c r="E63" s="323"/>
      <c r="F63" s="323" t="s">
        <v>1444</v>
      </c>
      <c r="G63" s="333">
        <v>42551</v>
      </c>
      <c r="H63" s="326" t="s">
        <v>971</v>
      </c>
      <c r="I63" s="326" t="s">
        <v>1167</v>
      </c>
      <c r="J63" s="326"/>
      <c r="K63" s="323" t="s">
        <v>1435</v>
      </c>
      <c r="L63" s="323" t="s">
        <v>1436</v>
      </c>
      <c r="M63" s="321">
        <v>72.899999999999991</v>
      </c>
      <c r="N63" s="321">
        <v>20.199999999999996</v>
      </c>
      <c r="O63" s="323"/>
      <c r="P63" s="323"/>
      <c r="Q63" s="151"/>
      <c r="R63" s="151"/>
      <c r="S63" s="151"/>
      <c r="T63" s="151"/>
      <c r="U63" s="151"/>
      <c r="V63" s="151"/>
      <c r="W63" s="151"/>
      <c r="X63" s="151"/>
      <c r="Y63" s="151"/>
      <c r="Z63" s="151"/>
      <c r="AA63" s="151"/>
      <c r="AB63" s="151"/>
      <c r="AC63" s="151"/>
      <c r="AD63" s="151"/>
      <c r="AE63" s="321">
        <v>14.899999999999999</v>
      </c>
      <c r="AF63" s="151"/>
      <c r="AG63" s="151"/>
      <c r="AH63" s="151"/>
      <c r="AI63" s="151"/>
      <c r="AJ63" s="151"/>
      <c r="AK63" s="151"/>
      <c r="AL63" s="151"/>
      <c r="AM63" s="151"/>
      <c r="AN63" s="151"/>
      <c r="AO63" s="323" t="s">
        <v>1445</v>
      </c>
      <c r="AP63" s="326" t="s">
        <v>971</v>
      </c>
      <c r="AQ63" s="326"/>
      <c r="AR63" s="326"/>
      <c r="AS63" s="327"/>
      <c r="AT63" s="326"/>
      <c r="AU63" s="326"/>
      <c r="AV63" s="326"/>
      <c r="AW63" s="326"/>
      <c r="AX63" s="326" t="s">
        <v>971</v>
      </c>
      <c r="AY63" s="323"/>
      <c r="AZ63" s="326">
        <v>0</v>
      </c>
      <c r="BA63" s="326">
        <v>0</v>
      </c>
      <c r="BB63" s="326">
        <v>0</v>
      </c>
      <c r="BC63" s="326">
        <v>0</v>
      </c>
      <c r="BD63" s="326">
        <v>0</v>
      </c>
      <c r="BE63" s="326">
        <v>0</v>
      </c>
      <c r="BF63" s="326">
        <v>0</v>
      </c>
      <c r="BG63" s="326">
        <v>0</v>
      </c>
      <c r="BH63" s="326">
        <v>0</v>
      </c>
      <c r="BI63" s="326">
        <v>0</v>
      </c>
      <c r="BJ63" s="326">
        <v>0</v>
      </c>
      <c r="BK63" s="326">
        <v>0</v>
      </c>
      <c r="BL63" s="326"/>
      <c r="BM63" s="326" t="s">
        <v>971</v>
      </c>
      <c r="BN63" s="326">
        <v>12</v>
      </c>
      <c r="BO63" s="326" t="s">
        <v>971</v>
      </c>
      <c r="BP63" s="356"/>
      <c r="BQ63" s="326"/>
      <c r="BR63" s="326"/>
      <c r="BS63" s="326"/>
      <c r="BT63" s="329" t="s">
        <v>1437</v>
      </c>
      <c r="BU63" s="329" t="s">
        <v>656</v>
      </c>
      <c r="BV63" s="326">
        <v>100</v>
      </c>
      <c r="BW63" s="326" t="s">
        <v>1380</v>
      </c>
      <c r="BX63" s="326">
        <v>1</v>
      </c>
      <c r="BY63" s="323"/>
      <c r="BZ63" s="331" t="s">
        <v>1644</v>
      </c>
      <c r="CA63" s="323" t="s">
        <v>89</v>
      </c>
    </row>
    <row r="64" spans="1:79" x14ac:dyDescent="0.15">
      <c r="A64" s="323">
        <v>12456</v>
      </c>
      <c r="B64" s="324">
        <v>42566</v>
      </c>
      <c r="C64" s="325" t="s">
        <v>1186</v>
      </c>
      <c r="D64" s="323" t="s">
        <v>1255</v>
      </c>
      <c r="E64" s="323"/>
      <c r="F64" s="323" t="s">
        <v>1444</v>
      </c>
      <c r="G64" s="333">
        <v>42551</v>
      </c>
      <c r="H64" s="326" t="s">
        <v>971</v>
      </c>
      <c r="I64" s="326" t="s">
        <v>1167</v>
      </c>
      <c r="J64" s="326"/>
      <c r="K64" s="323" t="s">
        <v>1439</v>
      </c>
      <c r="L64" s="323" t="s">
        <v>1440</v>
      </c>
      <c r="M64" s="321">
        <v>79</v>
      </c>
      <c r="N64" s="321">
        <v>20.654545454545453</v>
      </c>
      <c r="O64" s="323"/>
      <c r="P64" s="323"/>
      <c r="Q64" s="151"/>
      <c r="R64" s="151"/>
      <c r="S64" s="151"/>
      <c r="T64" s="151"/>
      <c r="U64" s="151"/>
      <c r="V64" s="151"/>
      <c r="W64" s="151"/>
      <c r="X64" s="151"/>
      <c r="Y64" s="151"/>
      <c r="Z64" s="151"/>
      <c r="AA64" s="151"/>
      <c r="AB64" s="151"/>
      <c r="AC64" s="151"/>
      <c r="AD64" s="151"/>
      <c r="AE64" s="321">
        <v>13.254545454545454</v>
      </c>
      <c r="AF64" s="151"/>
      <c r="AG64" s="151"/>
      <c r="AH64" s="151"/>
      <c r="AI64" s="151"/>
      <c r="AJ64" s="151"/>
      <c r="AK64" s="151"/>
      <c r="AL64" s="151"/>
      <c r="AM64" s="151"/>
      <c r="AN64" s="151"/>
      <c r="AO64" s="323" t="s">
        <v>1445</v>
      </c>
      <c r="AP64" s="326" t="s">
        <v>971</v>
      </c>
      <c r="AQ64" s="326"/>
      <c r="AR64" s="326"/>
      <c r="AS64" s="327"/>
      <c r="AT64" s="326"/>
      <c r="AU64" s="326"/>
      <c r="AV64" s="326"/>
      <c r="AW64" s="326"/>
      <c r="AX64" s="326" t="s">
        <v>126</v>
      </c>
      <c r="AY64" s="323" t="s">
        <v>1441</v>
      </c>
      <c r="AZ64" s="326">
        <v>0</v>
      </c>
      <c r="BA64" s="326">
        <v>0</v>
      </c>
      <c r="BB64" s="326">
        <v>0</v>
      </c>
      <c r="BC64" s="326">
        <v>0</v>
      </c>
      <c r="BD64" s="326">
        <v>0</v>
      </c>
      <c r="BE64" s="326">
        <v>0</v>
      </c>
      <c r="BF64" s="326">
        <v>0</v>
      </c>
      <c r="BG64" s="326">
        <v>0</v>
      </c>
      <c r="BH64" s="326">
        <v>0</v>
      </c>
      <c r="BI64" s="326">
        <v>0</v>
      </c>
      <c r="BJ64" s="326">
        <v>0</v>
      </c>
      <c r="BK64" s="326">
        <v>0</v>
      </c>
      <c r="BL64" s="326"/>
      <c r="BM64" s="326" t="s">
        <v>971</v>
      </c>
      <c r="BN64" s="326"/>
      <c r="BO64" s="326" t="s">
        <v>971</v>
      </c>
      <c r="BP64" s="356"/>
      <c r="BQ64" s="326"/>
      <c r="BR64" s="326"/>
      <c r="BS64" s="326"/>
      <c r="BT64" s="323"/>
      <c r="BU64" s="329"/>
      <c r="BV64" s="326"/>
      <c r="BW64" s="326" t="s">
        <v>1380</v>
      </c>
      <c r="BX64" s="326">
        <v>1</v>
      </c>
      <c r="BY64" s="329" t="s">
        <v>1442</v>
      </c>
      <c r="BZ64" s="331" t="s">
        <v>1645</v>
      </c>
      <c r="CA64" s="323" t="s">
        <v>89</v>
      </c>
    </row>
    <row r="65" spans="1:109" ht="13" customHeight="1" x14ac:dyDescent="0.15">
      <c r="A65" s="323">
        <v>10911</v>
      </c>
      <c r="B65" s="324">
        <v>42566</v>
      </c>
      <c r="C65" s="325" t="s">
        <v>1186</v>
      </c>
      <c r="D65" s="323" t="s">
        <v>1255</v>
      </c>
      <c r="E65" s="323"/>
      <c r="F65" s="323" t="s">
        <v>644</v>
      </c>
      <c r="G65" s="324">
        <v>42475</v>
      </c>
      <c r="H65" s="326" t="s">
        <v>126</v>
      </c>
      <c r="I65" s="326" t="s">
        <v>971</v>
      </c>
      <c r="J65" s="326"/>
      <c r="K65" s="323" t="s">
        <v>940</v>
      </c>
      <c r="L65" s="323" t="s">
        <v>1668</v>
      </c>
      <c r="M65" s="321">
        <v>63.18181818181818</v>
      </c>
      <c r="N65" s="321">
        <v>26.36363636363636</v>
      </c>
      <c r="O65" s="323"/>
      <c r="P65" s="323"/>
      <c r="Q65" s="151"/>
      <c r="R65" s="151"/>
      <c r="S65" s="151"/>
      <c r="T65" s="151"/>
      <c r="U65" s="151"/>
      <c r="V65" s="151"/>
      <c r="W65" s="321">
        <v>21.818181818181817</v>
      </c>
      <c r="X65" s="151"/>
      <c r="Y65" s="151"/>
      <c r="Z65" s="151"/>
      <c r="AA65" s="151"/>
      <c r="AB65" s="151"/>
      <c r="AC65" s="151"/>
      <c r="AD65" s="151"/>
      <c r="AE65" s="321"/>
      <c r="AF65" s="151"/>
      <c r="AG65" s="151"/>
      <c r="AH65" s="321">
        <v>22.27272727272727</v>
      </c>
      <c r="AI65" s="151"/>
      <c r="AJ65" s="151"/>
      <c r="AK65" s="151"/>
      <c r="AL65" s="151"/>
      <c r="AM65" s="151"/>
      <c r="AN65" s="151"/>
      <c r="AO65" s="323" t="s">
        <v>1646</v>
      </c>
      <c r="AP65" s="326" t="s">
        <v>971</v>
      </c>
      <c r="AQ65" s="326"/>
      <c r="AR65" s="326"/>
      <c r="AS65" s="327"/>
      <c r="AT65" s="326">
        <v>16</v>
      </c>
      <c r="AU65" s="326"/>
      <c r="AV65" s="326"/>
      <c r="AW65" s="326"/>
      <c r="AX65" s="326" t="s">
        <v>997</v>
      </c>
      <c r="AY65" s="323"/>
      <c r="AZ65" s="326">
        <v>0</v>
      </c>
      <c r="BA65" s="326">
        <v>0</v>
      </c>
      <c r="BB65" s="326">
        <v>0</v>
      </c>
      <c r="BC65" s="326">
        <v>0</v>
      </c>
      <c r="BD65" s="326">
        <v>0</v>
      </c>
      <c r="BE65" s="326">
        <v>0</v>
      </c>
      <c r="BF65" s="326">
        <v>0</v>
      </c>
      <c r="BG65" s="326">
        <v>0</v>
      </c>
      <c r="BH65" s="326">
        <v>0</v>
      </c>
      <c r="BI65" s="326">
        <v>0</v>
      </c>
      <c r="BJ65" s="326">
        <v>0</v>
      </c>
      <c r="BK65" s="326">
        <v>0</v>
      </c>
      <c r="BL65" s="326"/>
      <c r="BM65" s="326" t="s">
        <v>971</v>
      </c>
      <c r="BN65" s="326"/>
      <c r="BO65" s="326" t="s">
        <v>971</v>
      </c>
      <c r="BP65" s="355">
        <v>174.43636363636361</v>
      </c>
      <c r="BQ65" s="326"/>
      <c r="BR65" s="326"/>
      <c r="BS65" s="328">
        <v>42551</v>
      </c>
      <c r="BT65" s="323"/>
      <c r="BU65" s="329"/>
      <c r="BV65" s="326"/>
      <c r="BW65" s="326" t="s">
        <v>1380</v>
      </c>
      <c r="BX65" s="326"/>
      <c r="BY65" s="329" t="s">
        <v>1669</v>
      </c>
      <c r="BZ65" s="330" t="s">
        <v>1678</v>
      </c>
      <c r="CA65" s="323" t="s">
        <v>89</v>
      </c>
    </row>
    <row r="66" spans="1:109" ht="13" customHeight="1" x14ac:dyDescent="0.15">
      <c r="A66" s="323">
        <v>11453</v>
      </c>
      <c r="B66" s="324">
        <v>42566</v>
      </c>
      <c r="C66" s="325" t="s">
        <v>1186</v>
      </c>
      <c r="D66" s="323" t="s">
        <v>1255</v>
      </c>
      <c r="E66" s="323"/>
      <c r="F66" s="323" t="s">
        <v>644</v>
      </c>
      <c r="G66" s="324">
        <v>42551</v>
      </c>
      <c r="H66" s="326" t="s">
        <v>126</v>
      </c>
      <c r="I66" s="326" t="s">
        <v>971</v>
      </c>
      <c r="J66" s="326"/>
      <c r="K66" s="323" t="s">
        <v>386</v>
      </c>
      <c r="L66" s="323" t="s">
        <v>1381</v>
      </c>
      <c r="M66" s="321">
        <v>73.954545454545439</v>
      </c>
      <c r="N66" s="321">
        <v>28.054545454545451</v>
      </c>
      <c r="O66" s="323"/>
      <c r="P66" s="323"/>
      <c r="Q66" s="151"/>
      <c r="R66" s="151"/>
      <c r="S66" s="151"/>
      <c r="T66" s="151"/>
      <c r="U66" s="151"/>
      <c r="V66" s="151"/>
      <c r="W66" s="321">
        <v>11.399999999999999</v>
      </c>
      <c r="X66" s="151"/>
      <c r="Y66" s="151"/>
      <c r="Z66" s="151"/>
      <c r="AA66" s="151"/>
      <c r="AB66" s="151"/>
      <c r="AC66" s="151"/>
      <c r="AD66" s="151"/>
      <c r="AE66" s="151"/>
      <c r="AF66" s="151"/>
      <c r="AG66" s="151"/>
      <c r="AH66" s="321">
        <v>23.509090909090908</v>
      </c>
      <c r="AI66" s="151"/>
      <c r="AJ66" s="151"/>
      <c r="AK66" s="151"/>
      <c r="AL66" s="151"/>
      <c r="AM66" s="151"/>
      <c r="AN66" s="151"/>
      <c r="AO66" s="323" t="s">
        <v>1646</v>
      </c>
      <c r="AP66" s="326" t="s">
        <v>971</v>
      </c>
      <c r="AQ66" s="326"/>
      <c r="AR66" s="326"/>
      <c r="AS66" s="327"/>
      <c r="AT66" s="326">
        <v>9.5</v>
      </c>
      <c r="AU66" s="326"/>
      <c r="AV66" s="326"/>
      <c r="AW66" s="326"/>
      <c r="AX66" s="326" t="s">
        <v>997</v>
      </c>
      <c r="AY66" s="323"/>
      <c r="AZ66" s="326">
        <v>0</v>
      </c>
      <c r="BA66" s="326">
        <v>0</v>
      </c>
      <c r="BB66" s="326">
        <v>0</v>
      </c>
      <c r="BC66" s="326">
        <v>0</v>
      </c>
      <c r="BD66" s="326">
        <v>0</v>
      </c>
      <c r="BE66" s="326">
        <v>0</v>
      </c>
      <c r="BF66" s="326">
        <v>0</v>
      </c>
      <c r="BG66" s="326">
        <v>0</v>
      </c>
      <c r="BH66" s="326">
        <v>0</v>
      </c>
      <c r="BI66" s="326">
        <v>0</v>
      </c>
      <c r="BJ66" s="326">
        <v>0</v>
      </c>
      <c r="BK66" s="326">
        <v>0</v>
      </c>
      <c r="BL66" s="326"/>
      <c r="BM66" s="326" t="s">
        <v>971</v>
      </c>
      <c r="BN66" s="326">
        <v>12</v>
      </c>
      <c r="BO66" s="326" t="s">
        <v>971</v>
      </c>
      <c r="BP66" s="356"/>
      <c r="BQ66" s="326"/>
      <c r="BR66" s="326"/>
      <c r="BS66" s="326"/>
      <c r="BT66" s="329"/>
      <c r="BU66" s="329"/>
      <c r="BV66" s="326"/>
      <c r="BW66" s="326" t="s">
        <v>1380</v>
      </c>
      <c r="BX66" s="326"/>
      <c r="BY66" s="323"/>
      <c r="BZ66" s="331" t="s">
        <v>1647</v>
      </c>
      <c r="CA66" s="329" t="s">
        <v>89</v>
      </c>
    </row>
    <row r="67" spans="1:109" ht="13" customHeight="1" x14ac:dyDescent="0.15">
      <c r="A67" s="323">
        <v>11801</v>
      </c>
      <c r="B67" s="332">
        <v>42567</v>
      </c>
      <c r="C67" s="325" t="s">
        <v>1186</v>
      </c>
      <c r="D67" s="323" t="s">
        <v>1255</v>
      </c>
      <c r="E67" s="323"/>
      <c r="F67" s="323" t="s">
        <v>644</v>
      </c>
      <c r="G67" s="333">
        <v>42567</v>
      </c>
      <c r="H67" s="326" t="s">
        <v>126</v>
      </c>
      <c r="I67" s="326" t="s">
        <v>971</v>
      </c>
      <c r="J67" s="326"/>
      <c r="K67" s="323" t="s">
        <v>899</v>
      </c>
      <c r="L67" s="323" t="s">
        <v>1383</v>
      </c>
      <c r="M67" s="321">
        <v>86.86363636363636</v>
      </c>
      <c r="N67" s="321">
        <v>31</v>
      </c>
      <c r="O67" s="323"/>
      <c r="P67" s="323"/>
      <c r="Q67" s="151"/>
      <c r="R67" s="151"/>
      <c r="S67" s="151"/>
      <c r="T67" s="151"/>
      <c r="U67" s="151"/>
      <c r="V67" s="151"/>
      <c r="W67" s="321">
        <v>17.5</v>
      </c>
      <c r="X67" s="151"/>
      <c r="Y67" s="151"/>
      <c r="Z67" s="151"/>
      <c r="AA67" s="151"/>
      <c r="AB67" s="151"/>
      <c r="AC67" s="151"/>
      <c r="AD67" s="151"/>
      <c r="AE67" s="151"/>
      <c r="AF67" s="151"/>
      <c r="AG67" s="151"/>
      <c r="AH67" s="321">
        <v>26.499999999999996</v>
      </c>
      <c r="AI67" s="151"/>
      <c r="AJ67" s="151"/>
      <c r="AK67" s="151"/>
      <c r="AL67" s="151"/>
      <c r="AM67" s="151"/>
      <c r="AN67" s="151"/>
      <c r="AO67" s="323" t="s">
        <v>1646</v>
      </c>
      <c r="AP67" s="326" t="s">
        <v>971</v>
      </c>
      <c r="AQ67" s="326"/>
      <c r="AR67" s="326"/>
      <c r="AS67" s="327"/>
      <c r="AT67" s="326">
        <v>7.5</v>
      </c>
      <c r="AU67" s="326"/>
      <c r="AV67" s="326"/>
      <c r="AW67" s="326"/>
      <c r="AX67" s="326" t="s">
        <v>971</v>
      </c>
      <c r="AY67" s="323"/>
      <c r="AZ67" s="326">
        <v>0</v>
      </c>
      <c r="BA67" s="326">
        <v>0</v>
      </c>
      <c r="BB67" s="326">
        <v>0</v>
      </c>
      <c r="BC67" s="326">
        <v>0</v>
      </c>
      <c r="BD67" s="326">
        <v>0</v>
      </c>
      <c r="BE67" s="326">
        <v>0</v>
      </c>
      <c r="BF67" s="326">
        <v>0</v>
      </c>
      <c r="BG67" s="326">
        <v>0</v>
      </c>
      <c r="BH67" s="326">
        <v>0</v>
      </c>
      <c r="BI67" s="326">
        <v>0</v>
      </c>
      <c r="BJ67" s="326">
        <v>0</v>
      </c>
      <c r="BK67" s="326">
        <v>0</v>
      </c>
      <c r="BL67" s="326"/>
      <c r="BM67" s="326" t="s">
        <v>971</v>
      </c>
      <c r="BN67" s="326"/>
      <c r="BO67" s="326" t="s">
        <v>971</v>
      </c>
      <c r="BP67" s="356"/>
      <c r="BQ67" s="326"/>
      <c r="BR67" s="326"/>
      <c r="BS67" s="326"/>
      <c r="BT67" s="323"/>
      <c r="BU67" s="329"/>
      <c r="BV67" s="326"/>
      <c r="BW67" s="326" t="s">
        <v>1380</v>
      </c>
      <c r="BX67" s="326">
        <v>1</v>
      </c>
      <c r="BY67" s="323"/>
      <c r="BZ67" s="342" t="s">
        <v>1648</v>
      </c>
      <c r="CA67" s="329" t="s">
        <v>184</v>
      </c>
    </row>
    <row r="68" spans="1:109" ht="13" customHeight="1" x14ac:dyDescent="0.15">
      <c r="A68" s="323">
        <v>13021</v>
      </c>
      <c r="B68" s="324">
        <v>42566</v>
      </c>
      <c r="C68" s="325" t="s">
        <v>1186</v>
      </c>
      <c r="D68" s="323" t="s">
        <v>1255</v>
      </c>
      <c r="E68" s="323"/>
      <c r="F68" s="323" t="s">
        <v>644</v>
      </c>
      <c r="G68" s="324">
        <v>42551</v>
      </c>
      <c r="H68" s="326" t="s">
        <v>126</v>
      </c>
      <c r="I68" s="326" t="s">
        <v>971</v>
      </c>
      <c r="J68" s="326"/>
      <c r="K68" s="323" t="s">
        <v>900</v>
      </c>
      <c r="L68" s="323" t="s">
        <v>1386</v>
      </c>
      <c r="M68" s="321">
        <v>70.590909090909093</v>
      </c>
      <c r="N68" s="321">
        <v>22.490909090909089</v>
      </c>
      <c r="O68" s="323"/>
      <c r="P68" s="323"/>
      <c r="Q68" s="151"/>
      <c r="R68" s="151"/>
      <c r="S68" s="151"/>
      <c r="T68" s="151"/>
      <c r="U68" s="151"/>
      <c r="V68" s="151"/>
      <c r="W68" s="321">
        <v>18.25454545454545</v>
      </c>
      <c r="X68" s="151"/>
      <c r="Y68" s="151"/>
      <c r="Z68" s="151"/>
      <c r="AA68" s="151"/>
      <c r="AB68" s="151"/>
      <c r="AC68" s="151"/>
      <c r="AD68" s="151"/>
      <c r="AE68" s="151"/>
      <c r="AF68" s="151"/>
      <c r="AG68" s="151"/>
      <c r="AH68" s="321">
        <v>18.645454545454545</v>
      </c>
      <c r="AI68" s="151"/>
      <c r="AJ68" s="151"/>
      <c r="AK68" s="151"/>
      <c r="AL68" s="151"/>
      <c r="AM68" s="151"/>
      <c r="AN68" s="151"/>
      <c r="AO68" s="323" t="s">
        <v>1646</v>
      </c>
      <c r="AP68" s="326" t="s">
        <v>971</v>
      </c>
      <c r="AQ68" s="326"/>
      <c r="AR68" s="326"/>
      <c r="AS68" s="327"/>
      <c r="AT68" s="326">
        <v>11</v>
      </c>
      <c r="AU68" s="326"/>
      <c r="AV68" s="326"/>
      <c r="AW68" s="326"/>
      <c r="AX68" s="326" t="s">
        <v>971</v>
      </c>
      <c r="AY68" s="323"/>
      <c r="AZ68" s="326">
        <v>0</v>
      </c>
      <c r="BA68" s="326">
        <v>0</v>
      </c>
      <c r="BB68" s="326">
        <v>0</v>
      </c>
      <c r="BC68" s="326">
        <v>0</v>
      </c>
      <c r="BD68" s="326">
        <v>0</v>
      </c>
      <c r="BE68" s="326">
        <v>0</v>
      </c>
      <c r="BF68" s="326">
        <v>0</v>
      </c>
      <c r="BG68" s="326">
        <v>0</v>
      </c>
      <c r="BH68" s="326">
        <v>0</v>
      </c>
      <c r="BI68" s="326">
        <v>0</v>
      </c>
      <c r="BJ68" s="326">
        <v>0</v>
      </c>
      <c r="BK68" s="326">
        <v>0</v>
      </c>
      <c r="BL68" s="326"/>
      <c r="BM68" s="326" t="s">
        <v>971</v>
      </c>
      <c r="BN68" s="326"/>
      <c r="BO68" s="326" t="s">
        <v>971</v>
      </c>
      <c r="BP68" s="356"/>
      <c r="BQ68" s="326"/>
      <c r="BR68" s="326"/>
      <c r="BS68" s="326"/>
      <c r="BT68" s="349"/>
      <c r="BU68" s="329"/>
      <c r="BV68" s="326"/>
      <c r="BW68" s="326" t="s">
        <v>1380</v>
      </c>
      <c r="BX68" s="326">
        <v>1</v>
      </c>
      <c r="BY68" s="323" t="s">
        <v>1589</v>
      </c>
      <c r="BZ68" s="331" t="s">
        <v>1649</v>
      </c>
      <c r="CA68" s="329" t="s">
        <v>89</v>
      </c>
    </row>
    <row r="69" spans="1:109" ht="13" customHeight="1" x14ac:dyDescent="0.15">
      <c r="A69" s="323">
        <v>1476</v>
      </c>
      <c r="B69" s="324">
        <v>42567</v>
      </c>
      <c r="C69" s="325" t="s">
        <v>1186</v>
      </c>
      <c r="D69" s="323" t="s">
        <v>1255</v>
      </c>
      <c r="E69" s="323"/>
      <c r="F69" s="323" t="s">
        <v>644</v>
      </c>
      <c r="G69" s="324">
        <v>42551</v>
      </c>
      <c r="H69" s="326" t="s">
        <v>126</v>
      </c>
      <c r="I69" s="326" t="s">
        <v>971</v>
      </c>
      <c r="J69" s="326"/>
      <c r="K69" s="323" t="s">
        <v>498</v>
      </c>
      <c r="L69" s="323" t="s">
        <v>1158</v>
      </c>
      <c r="M69" s="321">
        <v>101.03636363636363</v>
      </c>
      <c r="N69" s="321">
        <v>27.727272727272727</v>
      </c>
      <c r="O69" s="323"/>
      <c r="P69" s="323"/>
      <c r="Q69" s="151"/>
      <c r="R69" s="151"/>
      <c r="S69" s="151"/>
      <c r="T69" s="151"/>
      <c r="U69" s="151"/>
      <c r="V69" s="151"/>
      <c r="W69" s="321">
        <v>22.281818181818181</v>
      </c>
      <c r="X69" s="151"/>
      <c r="Y69" s="151"/>
      <c r="Z69" s="151"/>
      <c r="AA69" s="151"/>
      <c r="AB69" s="151"/>
      <c r="AC69" s="151"/>
      <c r="AD69" s="151"/>
      <c r="AE69" s="151"/>
      <c r="AF69" s="151"/>
      <c r="AG69" s="151"/>
      <c r="AH69" s="321">
        <v>22.809090909090909</v>
      </c>
      <c r="AI69" s="151"/>
      <c r="AJ69" s="151"/>
      <c r="AK69" s="151"/>
      <c r="AL69" s="151"/>
      <c r="AM69" s="151"/>
      <c r="AN69" s="151"/>
      <c r="AO69" s="323" t="s">
        <v>1646</v>
      </c>
      <c r="AP69" s="326" t="s">
        <v>971</v>
      </c>
      <c r="AQ69" s="326"/>
      <c r="AR69" s="326"/>
      <c r="AS69" s="327"/>
      <c r="AT69" s="326">
        <v>11.6</v>
      </c>
      <c r="AU69" s="326"/>
      <c r="AV69" s="326"/>
      <c r="AW69" s="326"/>
      <c r="AX69" s="326" t="s">
        <v>971</v>
      </c>
      <c r="AY69" s="323"/>
      <c r="AZ69" s="326">
        <v>0</v>
      </c>
      <c r="BA69" s="326">
        <v>0</v>
      </c>
      <c r="BB69" s="326">
        <v>0</v>
      </c>
      <c r="BC69" s="326">
        <v>0</v>
      </c>
      <c r="BD69" s="326">
        <v>0</v>
      </c>
      <c r="BE69" s="326">
        <v>0</v>
      </c>
      <c r="BF69" s="326">
        <v>0</v>
      </c>
      <c r="BG69" s="326">
        <v>0</v>
      </c>
      <c r="BH69" s="326">
        <v>0</v>
      </c>
      <c r="BI69" s="326">
        <v>0</v>
      </c>
      <c r="BJ69" s="326">
        <v>0</v>
      </c>
      <c r="BK69" s="326">
        <v>0</v>
      </c>
      <c r="BL69" s="326"/>
      <c r="BM69" s="326" t="s">
        <v>971</v>
      </c>
      <c r="BN69" s="326"/>
      <c r="BO69" s="326" t="s">
        <v>971</v>
      </c>
      <c r="BP69" s="356"/>
      <c r="BQ69" s="326"/>
      <c r="BR69" s="326"/>
      <c r="BS69" s="326"/>
      <c r="BT69" s="329"/>
      <c r="BU69" s="329"/>
      <c r="BV69" s="326"/>
      <c r="BW69" s="326" t="s">
        <v>1380</v>
      </c>
      <c r="BX69" s="326"/>
      <c r="BY69" s="323"/>
      <c r="BZ69" s="331" t="s">
        <v>1650</v>
      </c>
      <c r="CA69" s="323" t="s">
        <v>184</v>
      </c>
    </row>
    <row r="70" spans="1:109" ht="13" customHeight="1" x14ac:dyDescent="0.15">
      <c r="A70" s="323">
        <v>13063</v>
      </c>
      <c r="B70" s="324">
        <v>42566</v>
      </c>
      <c r="C70" s="325" t="s">
        <v>1186</v>
      </c>
      <c r="D70" s="323" t="s">
        <v>1255</v>
      </c>
      <c r="E70" s="323"/>
      <c r="F70" s="323" t="s">
        <v>644</v>
      </c>
      <c r="G70" s="324">
        <v>42551</v>
      </c>
      <c r="H70" s="326" t="s">
        <v>971</v>
      </c>
      <c r="I70" s="326" t="s">
        <v>1167</v>
      </c>
      <c r="J70" s="326"/>
      <c r="K70" s="323" t="s">
        <v>901</v>
      </c>
      <c r="L70" s="323" t="s">
        <v>1389</v>
      </c>
      <c r="M70" s="321">
        <v>124.99999999999999</v>
      </c>
      <c r="N70" s="321">
        <v>37</v>
      </c>
      <c r="O70" s="323"/>
      <c r="P70" s="323"/>
      <c r="Q70" s="151"/>
      <c r="R70" s="151"/>
      <c r="S70" s="151"/>
      <c r="T70" s="151"/>
      <c r="U70" s="151"/>
      <c r="V70" s="151"/>
      <c r="W70" s="321">
        <v>26.463636363636361</v>
      </c>
      <c r="X70" s="151"/>
      <c r="Y70" s="151"/>
      <c r="Z70" s="151"/>
      <c r="AA70" s="151"/>
      <c r="AB70" s="151"/>
      <c r="AC70" s="151"/>
      <c r="AD70" s="151"/>
      <c r="AE70" s="151"/>
      <c r="AF70" s="151"/>
      <c r="AG70" s="151"/>
      <c r="AH70" s="321">
        <v>29.999999999999996</v>
      </c>
      <c r="AI70" s="151"/>
      <c r="AJ70" s="151"/>
      <c r="AK70" s="151"/>
      <c r="AL70" s="151"/>
      <c r="AM70" s="151"/>
      <c r="AN70" s="151"/>
      <c r="AO70" s="323" t="s">
        <v>1646</v>
      </c>
      <c r="AP70" s="326" t="s">
        <v>971</v>
      </c>
      <c r="AQ70" s="326"/>
      <c r="AR70" s="326"/>
      <c r="AS70" s="327"/>
      <c r="AT70" s="326"/>
      <c r="AU70" s="326"/>
      <c r="AV70" s="326"/>
      <c r="AW70" s="326"/>
      <c r="AX70" s="326" t="s">
        <v>971</v>
      </c>
      <c r="AY70" s="323"/>
      <c r="AZ70" s="326">
        <v>20</v>
      </c>
      <c r="BA70" s="326">
        <v>0</v>
      </c>
      <c r="BB70" s="326">
        <v>0</v>
      </c>
      <c r="BC70" s="326">
        <v>0</v>
      </c>
      <c r="BD70" s="326">
        <v>0</v>
      </c>
      <c r="BE70" s="326">
        <v>0</v>
      </c>
      <c r="BF70" s="326">
        <v>0</v>
      </c>
      <c r="BG70" s="326">
        <v>0</v>
      </c>
      <c r="BH70" s="326">
        <v>0</v>
      </c>
      <c r="BI70" s="326">
        <v>0</v>
      </c>
      <c r="BJ70" s="326">
        <v>0</v>
      </c>
      <c r="BK70" s="326">
        <v>0</v>
      </c>
      <c r="BL70" s="326"/>
      <c r="BM70" s="326" t="s">
        <v>971</v>
      </c>
      <c r="BN70" s="326"/>
      <c r="BO70" s="326" t="s">
        <v>971</v>
      </c>
      <c r="BP70" s="356"/>
      <c r="BQ70" s="326"/>
      <c r="BR70" s="326"/>
      <c r="BS70" s="326"/>
      <c r="BT70" s="329"/>
      <c r="BU70" s="329"/>
      <c r="BV70" s="326"/>
      <c r="BW70" s="326" t="s">
        <v>1380</v>
      </c>
      <c r="BX70" s="326"/>
      <c r="BY70" s="323"/>
      <c r="BZ70" s="330" t="s">
        <v>1651</v>
      </c>
      <c r="CA70" s="329" t="s">
        <v>89</v>
      </c>
    </row>
    <row r="71" spans="1:109" ht="13" customHeight="1" x14ac:dyDescent="0.15">
      <c r="A71" s="323">
        <v>11111</v>
      </c>
      <c r="B71" s="324">
        <v>42567</v>
      </c>
      <c r="C71" s="344" t="s">
        <v>1186</v>
      </c>
      <c r="D71" s="345" t="s">
        <v>1255</v>
      </c>
      <c r="E71" s="345"/>
      <c r="F71" s="345" t="s">
        <v>644</v>
      </c>
      <c r="G71" s="333">
        <v>42495</v>
      </c>
      <c r="H71" s="346" t="s">
        <v>126</v>
      </c>
      <c r="I71" s="346" t="s">
        <v>971</v>
      </c>
      <c r="J71" s="346"/>
      <c r="K71" s="345" t="s">
        <v>902</v>
      </c>
      <c r="L71" s="323" t="s">
        <v>1391</v>
      </c>
      <c r="M71" s="321">
        <v>92.499999999999986</v>
      </c>
      <c r="N71" s="321">
        <v>35.554545454545455</v>
      </c>
      <c r="O71" s="345" t="s">
        <v>992</v>
      </c>
      <c r="P71" s="345">
        <v>1020</v>
      </c>
      <c r="Q71" s="321">
        <v>37.872727272727268</v>
      </c>
      <c r="R71" s="151"/>
      <c r="S71" s="151"/>
      <c r="T71" s="151"/>
      <c r="U71" s="151"/>
      <c r="V71" s="151"/>
      <c r="W71" s="321">
        <v>16.554545454545455</v>
      </c>
      <c r="X71" s="151"/>
      <c r="Y71" s="151"/>
      <c r="Z71" s="151"/>
      <c r="AA71" s="151"/>
      <c r="AB71" s="151"/>
      <c r="AC71" s="151"/>
      <c r="AD71" s="151"/>
      <c r="AE71" s="151"/>
      <c r="AF71" s="151"/>
      <c r="AG71" s="151"/>
      <c r="AH71" s="321">
        <v>25.199999999999996</v>
      </c>
      <c r="AI71" s="151"/>
      <c r="AJ71" s="151"/>
      <c r="AK71" s="151"/>
      <c r="AL71" s="151"/>
      <c r="AM71" s="151"/>
      <c r="AN71" s="151"/>
      <c r="AO71" s="345" t="s">
        <v>1646</v>
      </c>
      <c r="AP71" s="346" t="s">
        <v>971</v>
      </c>
      <c r="AQ71" s="346"/>
      <c r="AR71" s="346"/>
      <c r="AS71" s="347">
        <v>10</v>
      </c>
      <c r="AT71" s="346">
        <v>12</v>
      </c>
      <c r="AU71" s="346"/>
      <c r="AV71" s="346"/>
      <c r="AW71" s="346"/>
      <c r="AX71" s="346" t="s">
        <v>997</v>
      </c>
      <c r="AY71" s="345"/>
      <c r="AZ71" s="346">
        <v>0</v>
      </c>
      <c r="BA71" s="346">
        <v>0</v>
      </c>
      <c r="BB71" s="346">
        <v>7</v>
      </c>
      <c r="BC71" s="346">
        <v>0</v>
      </c>
      <c r="BD71" s="346">
        <v>0</v>
      </c>
      <c r="BE71" s="346">
        <v>0</v>
      </c>
      <c r="BF71" s="346">
        <v>0</v>
      </c>
      <c r="BG71" s="346">
        <v>0</v>
      </c>
      <c r="BH71" s="346">
        <v>0</v>
      </c>
      <c r="BI71" s="346">
        <v>0</v>
      </c>
      <c r="BJ71" s="346">
        <v>0</v>
      </c>
      <c r="BK71" s="346">
        <v>0</v>
      </c>
      <c r="BL71" s="346"/>
      <c r="BM71" s="346" t="s">
        <v>971</v>
      </c>
      <c r="BN71" s="346"/>
      <c r="BO71" s="346" t="s">
        <v>971</v>
      </c>
      <c r="BP71" s="361"/>
      <c r="BQ71" s="346"/>
      <c r="BR71" s="346"/>
      <c r="BS71" s="346"/>
      <c r="BT71" s="349"/>
      <c r="BU71" s="349"/>
      <c r="BV71" s="346"/>
      <c r="BW71" s="346" t="s">
        <v>1380</v>
      </c>
      <c r="BX71" s="346"/>
      <c r="BY71" s="345"/>
      <c r="BZ71" s="331" t="s">
        <v>1652</v>
      </c>
      <c r="CA71" s="329" t="s">
        <v>184</v>
      </c>
    </row>
    <row r="72" spans="1:109" ht="13" customHeight="1" x14ac:dyDescent="0.15">
      <c r="A72" s="323">
        <v>1488</v>
      </c>
      <c r="B72" s="324">
        <v>42566</v>
      </c>
      <c r="C72" s="325" t="s">
        <v>1186</v>
      </c>
      <c r="D72" s="323" t="s">
        <v>1255</v>
      </c>
      <c r="E72" s="323"/>
      <c r="F72" s="323" t="s">
        <v>644</v>
      </c>
      <c r="G72" s="324">
        <v>42551</v>
      </c>
      <c r="H72" s="326" t="s">
        <v>126</v>
      </c>
      <c r="I72" s="326" t="s">
        <v>971</v>
      </c>
      <c r="J72" s="326"/>
      <c r="K72" s="323" t="s">
        <v>903</v>
      </c>
      <c r="L72" s="323" t="s">
        <v>1158</v>
      </c>
      <c r="M72" s="321">
        <v>101.03636363636363</v>
      </c>
      <c r="N72" s="321">
        <v>27.727272727272727</v>
      </c>
      <c r="O72" s="323"/>
      <c r="P72" s="323"/>
      <c r="Q72" s="151"/>
      <c r="R72" s="151"/>
      <c r="S72" s="151"/>
      <c r="T72" s="151"/>
      <c r="U72" s="151"/>
      <c r="V72" s="151"/>
      <c r="W72" s="321">
        <v>22.281818181818181</v>
      </c>
      <c r="X72" s="151"/>
      <c r="Y72" s="151"/>
      <c r="Z72" s="151"/>
      <c r="AA72" s="151"/>
      <c r="AB72" s="151"/>
      <c r="AC72" s="151"/>
      <c r="AD72" s="151"/>
      <c r="AE72" s="151"/>
      <c r="AF72" s="151"/>
      <c r="AG72" s="151"/>
      <c r="AH72" s="321">
        <v>22.809090909090909</v>
      </c>
      <c r="AI72" s="151"/>
      <c r="AJ72" s="151"/>
      <c r="AK72" s="151"/>
      <c r="AL72" s="151"/>
      <c r="AM72" s="151"/>
      <c r="AN72" s="151"/>
      <c r="AO72" s="323" t="s">
        <v>1646</v>
      </c>
      <c r="AP72" s="326" t="s">
        <v>971</v>
      </c>
      <c r="AQ72" s="326"/>
      <c r="AR72" s="326"/>
      <c r="AS72" s="327"/>
      <c r="AT72" s="326">
        <v>11.6</v>
      </c>
      <c r="AU72" s="326"/>
      <c r="AV72" s="326"/>
      <c r="AW72" s="326"/>
      <c r="AX72" s="326" t="s">
        <v>997</v>
      </c>
      <c r="AY72" s="323"/>
      <c r="AZ72" s="326">
        <v>0</v>
      </c>
      <c r="BA72" s="326">
        <v>0</v>
      </c>
      <c r="BB72" s="326">
        <v>0</v>
      </c>
      <c r="BC72" s="326">
        <v>0</v>
      </c>
      <c r="BD72" s="326">
        <v>0</v>
      </c>
      <c r="BE72" s="326">
        <v>0</v>
      </c>
      <c r="BF72" s="326">
        <v>0</v>
      </c>
      <c r="BG72" s="326">
        <v>0</v>
      </c>
      <c r="BH72" s="326">
        <v>0</v>
      </c>
      <c r="BI72" s="326">
        <v>0</v>
      </c>
      <c r="BJ72" s="326">
        <v>0</v>
      </c>
      <c r="BK72" s="326">
        <v>0</v>
      </c>
      <c r="BL72" s="326"/>
      <c r="BM72" s="326" t="s">
        <v>971</v>
      </c>
      <c r="BN72" s="326"/>
      <c r="BO72" s="326" t="s">
        <v>971</v>
      </c>
      <c r="BP72" s="356"/>
      <c r="BQ72" s="326"/>
      <c r="BR72" s="326"/>
      <c r="BS72" s="326"/>
      <c r="BT72" s="329"/>
      <c r="BU72" s="329"/>
      <c r="BV72" s="326"/>
      <c r="BW72" s="326" t="s">
        <v>1380</v>
      </c>
      <c r="BX72" s="326"/>
      <c r="BY72" s="323"/>
      <c r="BZ72" s="331" t="s">
        <v>1653</v>
      </c>
      <c r="CA72" s="329" t="s">
        <v>89</v>
      </c>
    </row>
    <row r="73" spans="1:109" ht="13" customHeight="1" x14ac:dyDescent="0.15">
      <c r="A73" s="323">
        <v>10273</v>
      </c>
      <c r="B73" s="324">
        <v>42566</v>
      </c>
      <c r="C73" s="325" t="s">
        <v>1186</v>
      </c>
      <c r="D73" s="323" t="s">
        <v>1255</v>
      </c>
      <c r="E73" s="323"/>
      <c r="F73" s="323" t="s">
        <v>644</v>
      </c>
      <c r="G73" s="324">
        <v>42551</v>
      </c>
      <c r="H73" s="326" t="s">
        <v>126</v>
      </c>
      <c r="I73" s="326" t="s">
        <v>971</v>
      </c>
      <c r="J73" s="326"/>
      <c r="K73" s="323" t="s">
        <v>904</v>
      </c>
      <c r="L73" s="323" t="s">
        <v>1123</v>
      </c>
      <c r="M73" s="321">
        <v>90.499999999999986</v>
      </c>
      <c r="N73" s="321">
        <v>36.081818181818178</v>
      </c>
      <c r="O73" s="323"/>
      <c r="P73" s="323"/>
      <c r="Q73" s="151"/>
      <c r="R73" s="151"/>
      <c r="S73" s="151"/>
      <c r="T73" s="151"/>
      <c r="U73" s="151"/>
      <c r="V73" s="151"/>
      <c r="W73" s="321">
        <v>17.754545454545454</v>
      </c>
      <c r="X73" s="151"/>
      <c r="Y73" s="151"/>
      <c r="Z73" s="151"/>
      <c r="AA73" s="151"/>
      <c r="AB73" s="151"/>
      <c r="AC73" s="151"/>
      <c r="AD73" s="151"/>
      <c r="AE73" s="151"/>
      <c r="AF73" s="151"/>
      <c r="AG73" s="151"/>
      <c r="AH73" s="321">
        <v>27.945454545454542</v>
      </c>
      <c r="AI73" s="151"/>
      <c r="AJ73" s="151"/>
      <c r="AK73" s="151"/>
      <c r="AL73" s="151"/>
      <c r="AM73" s="151"/>
      <c r="AN73" s="151"/>
      <c r="AO73" s="323" t="s">
        <v>1646</v>
      </c>
      <c r="AP73" s="326" t="s">
        <v>971</v>
      </c>
      <c r="AQ73" s="326"/>
      <c r="AR73" s="326"/>
      <c r="AS73" s="327"/>
      <c r="AT73" s="326">
        <v>10.5</v>
      </c>
      <c r="AU73" s="326"/>
      <c r="AV73" s="326"/>
      <c r="AW73" s="326"/>
      <c r="AX73" s="326" t="s">
        <v>997</v>
      </c>
      <c r="AY73" s="323"/>
      <c r="AZ73" s="326">
        <v>16</v>
      </c>
      <c r="BA73" s="326">
        <v>0</v>
      </c>
      <c r="BB73" s="326">
        <v>0</v>
      </c>
      <c r="BC73" s="326">
        <v>0</v>
      </c>
      <c r="BD73" s="326">
        <v>0</v>
      </c>
      <c r="BE73" s="326">
        <v>0</v>
      </c>
      <c r="BF73" s="326">
        <v>0</v>
      </c>
      <c r="BG73" s="326">
        <v>0</v>
      </c>
      <c r="BH73" s="326">
        <v>0</v>
      </c>
      <c r="BI73" s="326">
        <v>0</v>
      </c>
      <c r="BJ73" s="326">
        <v>0</v>
      </c>
      <c r="BK73" s="326">
        <v>0</v>
      </c>
      <c r="BL73" s="326"/>
      <c r="BM73" s="326" t="s">
        <v>971</v>
      </c>
      <c r="BN73" s="326">
        <v>12</v>
      </c>
      <c r="BO73" s="326" t="s">
        <v>971</v>
      </c>
      <c r="BP73" s="356"/>
      <c r="BQ73" s="326"/>
      <c r="BR73" s="326">
        <v>12</v>
      </c>
      <c r="BS73" s="326"/>
      <c r="BT73" s="329"/>
      <c r="BU73" s="329"/>
      <c r="BV73" s="326"/>
      <c r="BW73" s="326" t="s">
        <v>1380</v>
      </c>
      <c r="BX73" s="326"/>
      <c r="BY73" s="323"/>
      <c r="BZ73" s="350" t="s">
        <v>1654</v>
      </c>
      <c r="CA73" s="329" t="s">
        <v>89</v>
      </c>
    </row>
    <row r="74" spans="1:109" ht="13" customHeight="1" x14ac:dyDescent="0.15">
      <c r="A74" s="323">
        <v>4378</v>
      </c>
      <c r="B74" s="324">
        <v>42566</v>
      </c>
      <c r="C74" s="325" t="s">
        <v>1186</v>
      </c>
      <c r="D74" s="323" t="s">
        <v>1255</v>
      </c>
      <c r="E74" s="323"/>
      <c r="F74" s="323" t="s">
        <v>644</v>
      </c>
      <c r="G74" s="324">
        <v>42551</v>
      </c>
      <c r="H74" s="326" t="s">
        <v>126</v>
      </c>
      <c r="I74" s="326" t="s">
        <v>971</v>
      </c>
      <c r="J74" s="326"/>
      <c r="K74" s="323" t="s">
        <v>933</v>
      </c>
      <c r="L74" s="323" t="s">
        <v>1126</v>
      </c>
      <c r="M74" s="321">
        <v>92.98181818181817</v>
      </c>
      <c r="N74" s="321">
        <v>32.43636363636363</v>
      </c>
      <c r="O74" s="323"/>
      <c r="P74" s="323"/>
      <c r="Q74" s="151"/>
      <c r="R74" s="151"/>
      <c r="S74" s="151"/>
      <c r="T74" s="151"/>
      <c r="U74" s="151"/>
      <c r="V74" s="151"/>
      <c r="W74" s="321">
        <v>15.936363636363636</v>
      </c>
      <c r="X74" s="151"/>
      <c r="Y74" s="151"/>
      <c r="Z74" s="151"/>
      <c r="AA74" s="151"/>
      <c r="AB74" s="151"/>
      <c r="AC74" s="151"/>
      <c r="AD74" s="151"/>
      <c r="AE74" s="151"/>
      <c r="AF74" s="151"/>
      <c r="AG74" s="151"/>
      <c r="AH74" s="321">
        <v>22.881818181818183</v>
      </c>
      <c r="AI74" s="151"/>
      <c r="AJ74" s="151"/>
      <c r="AK74" s="151"/>
      <c r="AL74" s="151"/>
      <c r="AM74" s="151"/>
      <c r="AN74" s="151"/>
      <c r="AO74" s="323" t="s">
        <v>1646</v>
      </c>
      <c r="AP74" s="326" t="s">
        <v>971</v>
      </c>
      <c r="AQ74" s="326"/>
      <c r="AR74" s="326"/>
      <c r="AS74" s="327"/>
      <c r="AT74" s="326">
        <v>7</v>
      </c>
      <c r="AU74" s="326"/>
      <c r="AV74" s="326"/>
      <c r="AW74" s="326"/>
      <c r="AX74" s="326" t="s">
        <v>971</v>
      </c>
      <c r="AY74" s="323"/>
      <c r="AZ74" s="326">
        <v>0</v>
      </c>
      <c r="BA74" s="326">
        <v>0</v>
      </c>
      <c r="BB74" s="326">
        <v>0</v>
      </c>
      <c r="BC74" s="326">
        <v>0</v>
      </c>
      <c r="BD74" s="326">
        <v>0</v>
      </c>
      <c r="BE74" s="326">
        <v>0</v>
      </c>
      <c r="BF74" s="326">
        <v>0</v>
      </c>
      <c r="BG74" s="326">
        <v>0</v>
      </c>
      <c r="BH74" s="326">
        <v>0</v>
      </c>
      <c r="BI74" s="326">
        <v>0</v>
      </c>
      <c r="BJ74" s="326">
        <v>0</v>
      </c>
      <c r="BK74" s="326">
        <v>0</v>
      </c>
      <c r="BL74" s="326"/>
      <c r="BM74" s="326" t="s">
        <v>971</v>
      </c>
      <c r="BN74" s="326"/>
      <c r="BO74" s="326" t="s">
        <v>971</v>
      </c>
      <c r="BP74" s="356"/>
      <c r="BQ74" s="326"/>
      <c r="BR74" s="326"/>
      <c r="BS74" s="326"/>
      <c r="BT74" s="329"/>
      <c r="BU74" s="329"/>
      <c r="BV74" s="326"/>
      <c r="BW74" s="326" t="s">
        <v>1380</v>
      </c>
      <c r="BX74" s="326"/>
      <c r="BY74" s="329"/>
      <c r="BZ74" s="331" t="s">
        <v>1655</v>
      </c>
      <c r="CA74" s="323" t="s">
        <v>89</v>
      </c>
    </row>
    <row r="75" spans="1:109" ht="13" customHeight="1" x14ac:dyDescent="0.15">
      <c r="A75" s="323">
        <v>10528</v>
      </c>
      <c r="B75" s="324">
        <v>42566</v>
      </c>
      <c r="C75" s="325" t="s">
        <v>1186</v>
      </c>
      <c r="D75" s="323" t="s">
        <v>1255</v>
      </c>
      <c r="E75" s="323"/>
      <c r="F75" s="323" t="s">
        <v>644</v>
      </c>
      <c r="G75" s="333">
        <v>42551</v>
      </c>
      <c r="H75" s="326" t="s">
        <v>126</v>
      </c>
      <c r="I75" s="326" t="s">
        <v>971</v>
      </c>
      <c r="J75" s="326"/>
      <c r="K75" s="323" t="s">
        <v>934</v>
      </c>
      <c r="L75" s="323" t="s">
        <v>1128</v>
      </c>
      <c r="M75" s="321">
        <v>95.672727272727258</v>
      </c>
      <c r="N75" s="321">
        <v>39.299999999999997</v>
      </c>
      <c r="O75" s="323"/>
      <c r="P75" s="323"/>
      <c r="Q75" s="151"/>
      <c r="R75" s="151"/>
      <c r="S75" s="151"/>
      <c r="T75" s="151"/>
      <c r="U75" s="151"/>
      <c r="V75" s="151"/>
      <c r="W75" s="321">
        <v>17.145454545454545</v>
      </c>
      <c r="X75" s="151"/>
      <c r="Y75" s="151"/>
      <c r="Z75" s="151"/>
      <c r="AA75" s="151"/>
      <c r="AB75" s="151"/>
      <c r="AC75" s="151"/>
      <c r="AD75" s="151"/>
      <c r="AE75" s="151"/>
      <c r="AF75" s="151"/>
      <c r="AG75" s="151"/>
      <c r="AH75" s="321">
        <v>32.118181818181817</v>
      </c>
      <c r="AI75" s="151"/>
      <c r="AJ75" s="151"/>
      <c r="AK75" s="151"/>
      <c r="AL75" s="151"/>
      <c r="AM75" s="151"/>
      <c r="AN75" s="151"/>
      <c r="AO75" s="323" t="s">
        <v>1646</v>
      </c>
      <c r="AP75" s="326" t="s">
        <v>971</v>
      </c>
      <c r="AQ75" s="326"/>
      <c r="AR75" s="326"/>
      <c r="AS75" s="327"/>
      <c r="AT75" s="326">
        <v>7</v>
      </c>
      <c r="AU75" s="326"/>
      <c r="AV75" s="326"/>
      <c r="AW75" s="326"/>
      <c r="AX75" s="326" t="s">
        <v>997</v>
      </c>
      <c r="AY75" s="323"/>
      <c r="AZ75" s="326">
        <v>14</v>
      </c>
      <c r="BA75" s="326">
        <v>0</v>
      </c>
      <c r="BB75" s="326">
        <v>0</v>
      </c>
      <c r="BC75" s="326">
        <v>0</v>
      </c>
      <c r="BD75" s="326">
        <v>0</v>
      </c>
      <c r="BE75" s="326">
        <v>0</v>
      </c>
      <c r="BF75" s="326">
        <v>0</v>
      </c>
      <c r="BG75" s="326">
        <v>0</v>
      </c>
      <c r="BH75" s="326">
        <v>0</v>
      </c>
      <c r="BI75" s="326">
        <v>0</v>
      </c>
      <c r="BJ75" s="326">
        <v>0</v>
      </c>
      <c r="BK75" s="326">
        <v>0</v>
      </c>
      <c r="BL75" s="326"/>
      <c r="BM75" s="326" t="s">
        <v>971</v>
      </c>
      <c r="BN75" s="326">
        <v>12</v>
      </c>
      <c r="BO75" s="326" t="s">
        <v>971</v>
      </c>
      <c r="BP75" s="356"/>
      <c r="BQ75" s="326"/>
      <c r="BR75" s="326"/>
      <c r="BS75" s="326"/>
      <c r="BT75" s="329"/>
      <c r="BU75" s="329"/>
      <c r="BV75" s="326"/>
      <c r="BW75" s="326" t="s">
        <v>1380</v>
      </c>
      <c r="BX75" s="326"/>
      <c r="BY75" s="323"/>
      <c r="BZ75" s="331" t="s">
        <v>1656</v>
      </c>
      <c r="CA75" s="323" t="s">
        <v>89</v>
      </c>
    </row>
    <row r="76" spans="1:109" ht="13" customHeight="1" x14ac:dyDescent="0.15">
      <c r="A76" s="323">
        <v>13093</v>
      </c>
      <c r="B76" s="324">
        <v>42566</v>
      </c>
      <c r="C76" s="344" t="s">
        <v>1186</v>
      </c>
      <c r="D76" s="345" t="s">
        <v>1255</v>
      </c>
      <c r="E76" s="345"/>
      <c r="F76" s="345" t="s">
        <v>644</v>
      </c>
      <c r="G76" s="333">
        <v>42551</v>
      </c>
      <c r="H76" s="346" t="s">
        <v>126</v>
      </c>
      <c r="I76" s="346" t="s">
        <v>971</v>
      </c>
      <c r="J76" s="346"/>
      <c r="K76" s="345" t="s">
        <v>738</v>
      </c>
      <c r="L76" s="323" t="s">
        <v>1400</v>
      </c>
      <c r="M76" s="321">
        <v>74.818181818181813</v>
      </c>
      <c r="N76" s="321">
        <v>28.381818181818179</v>
      </c>
      <c r="O76" s="345"/>
      <c r="P76" s="345"/>
      <c r="Q76" s="151"/>
      <c r="R76" s="151"/>
      <c r="S76" s="151"/>
      <c r="T76" s="151"/>
      <c r="U76" s="151"/>
      <c r="V76" s="151"/>
      <c r="W76" s="321">
        <v>11.536363636363635</v>
      </c>
      <c r="X76" s="151"/>
      <c r="Y76" s="151"/>
      <c r="Z76" s="151"/>
      <c r="AA76" s="151"/>
      <c r="AB76" s="151"/>
      <c r="AC76" s="151"/>
      <c r="AD76" s="151"/>
      <c r="AE76" s="151"/>
      <c r="AF76" s="151"/>
      <c r="AG76" s="151"/>
      <c r="AH76" s="321">
        <v>23.790909090909089</v>
      </c>
      <c r="AI76" s="151"/>
      <c r="AJ76" s="151"/>
      <c r="AK76" s="151"/>
      <c r="AL76" s="151"/>
      <c r="AM76" s="151"/>
      <c r="AN76" s="151"/>
      <c r="AO76" s="345" t="s">
        <v>1646</v>
      </c>
      <c r="AP76" s="346" t="s">
        <v>971</v>
      </c>
      <c r="AQ76" s="346"/>
      <c r="AR76" s="346"/>
      <c r="AS76" s="347"/>
      <c r="AT76" s="326">
        <v>9.5</v>
      </c>
      <c r="AU76" s="346"/>
      <c r="AV76" s="346"/>
      <c r="AW76" s="346"/>
      <c r="AX76" s="346" t="s">
        <v>997</v>
      </c>
      <c r="AY76" s="345"/>
      <c r="AZ76" s="346">
        <v>0</v>
      </c>
      <c r="BA76" s="346">
        <v>0</v>
      </c>
      <c r="BB76" s="346">
        <v>0</v>
      </c>
      <c r="BC76" s="346">
        <v>0</v>
      </c>
      <c r="BD76" s="346">
        <v>0</v>
      </c>
      <c r="BE76" s="346">
        <v>0</v>
      </c>
      <c r="BF76" s="346">
        <v>0</v>
      </c>
      <c r="BG76" s="346">
        <v>0</v>
      </c>
      <c r="BH76" s="346">
        <v>0</v>
      </c>
      <c r="BI76" s="346">
        <v>0</v>
      </c>
      <c r="BJ76" s="346">
        <v>0</v>
      </c>
      <c r="BK76" s="346">
        <v>0</v>
      </c>
      <c r="BL76" s="346"/>
      <c r="BM76" s="346" t="s">
        <v>971</v>
      </c>
      <c r="BN76" s="326">
        <v>12</v>
      </c>
      <c r="BO76" s="346" t="s">
        <v>971</v>
      </c>
      <c r="BP76" s="361"/>
      <c r="BQ76" s="346"/>
      <c r="BR76" s="346"/>
      <c r="BS76" s="346"/>
      <c r="BT76" s="349"/>
      <c r="BU76" s="349"/>
      <c r="BV76" s="346"/>
      <c r="BW76" s="346" t="s">
        <v>1380</v>
      </c>
      <c r="BX76" s="346"/>
      <c r="BY76" s="345"/>
      <c r="BZ76" s="331" t="s">
        <v>1657</v>
      </c>
      <c r="CA76" s="329" t="s">
        <v>89</v>
      </c>
    </row>
    <row r="77" spans="1:109" ht="13" customHeight="1" x14ac:dyDescent="0.15">
      <c r="A77" s="323">
        <v>10682</v>
      </c>
      <c r="B77" s="324">
        <v>42566</v>
      </c>
      <c r="C77" s="325" t="s">
        <v>1186</v>
      </c>
      <c r="D77" s="323" t="s">
        <v>1255</v>
      </c>
      <c r="E77" s="323"/>
      <c r="F77" s="323" t="s">
        <v>644</v>
      </c>
      <c r="G77" s="324">
        <v>42551</v>
      </c>
      <c r="H77" s="326" t="s">
        <v>126</v>
      </c>
      <c r="I77" s="326" t="s">
        <v>971</v>
      </c>
      <c r="J77" s="326"/>
      <c r="K77" s="323" t="s">
        <v>614</v>
      </c>
      <c r="L77" s="323" t="s">
        <v>1137</v>
      </c>
      <c r="M77" s="321">
        <v>111.16363636363636</v>
      </c>
      <c r="N77" s="321">
        <v>29.390909090909087</v>
      </c>
      <c r="O77" s="323"/>
      <c r="P77" s="323"/>
      <c r="Q77" s="151"/>
      <c r="R77" s="151"/>
      <c r="S77" s="151"/>
      <c r="T77" s="151"/>
      <c r="U77" s="151"/>
      <c r="V77" s="151"/>
      <c r="W77" s="321">
        <v>12.527272727272726</v>
      </c>
      <c r="X77" s="151"/>
      <c r="Y77" s="151"/>
      <c r="Z77" s="151"/>
      <c r="AA77" s="151"/>
      <c r="AB77" s="151"/>
      <c r="AC77" s="151"/>
      <c r="AD77" s="151"/>
      <c r="AE77" s="151"/>
      <c r="AF77" s="151"/>
      <c r="AG77" s="151"/>
      <c r="AH77" s="321">
        <v>21.018181818181816</v>
      </c>
      <c r="AI77" s="151"/>
      <c r="AJ77" s="151"/>
      <c r="AK77" s="151"/>
      <c r="AL77" s="151"/>
      <c r="AM77" s="151"/>
      <c r="AN77" s="151"/>
      <c r="AO77" s="323" t="s">
        <v>1646</v>
      </c>
      <c r="AP77" s="326" t="s">
        <v>971</v>
      </c>
      <c r="AQ77" s="326"/>
      <c r="AR77" s="326"/>
      <c r="AS77" s="327"/>
      <c r="AT77" s="326">
        <v>7</v>
      </c>
      <c r="AU77" s="326"/>
      <c r="AV77" s="326"/>
      <c r="AW77" s="326"/>
      <c r="AX77" s="326" t="s">
        <v>997</v>
      </c>
      <c r="AY77" s="323"/>
      <c r="AZ77" s="326">
        <v>0</v>
      </c>
      <c r="BA77" s="326">
        <v>0</v>
      </c>
      <c r="BB77" s="326">
        <v>6</v>
      </c>
      <c r="BC77" s="326">
        <v>0</v>
      </c>
      <c r="BD77" s="326">
        <v>0</v>
      </c>
      <c r="BE77" s="326">
        <v>0</v>
      </c>
      <c r="BF77" s="326">
        <v>0</v>
      </c>
      <c r="BG77" s="326">
        <v>0</v>
      </c>
      <c r="BH77" s="326">
        <v>0</v>
      </c>
      <c r="BI77" s="326">
        <v>0</v>
      </c>
      <c r="BJ77" s="326">
        <v>0</v>
      </c>
      <c r="BK77" s="326">
        <v>0</v>
      </c>
      <c r="BL77" s="326"/>
      <c r="BM77" s="326" t="s">
        <v>971</v>
      </c>
      <c r="BN77" s="326"/>
      <c r="BO77" s="326" t="s">
        <v>971</v>
      </c>
      <c r="BP77" s="356"/>
      <c r="BQ77" s="326"/>
      <c r="BR77" s="326"/>
      <c r="BS77" s="326"/>
      <c r="BT77" s="329"/>
      <c r="BU77" s="329"/>
      <c r="BV77" s="326"/>
      <c r="BW77" s="326" t="s">
        <v>1380</v>
      </c>
      <c r="BX77" s="326">
        <v>1</v>
      </c>
      <c r="BY77" s="323" t="s">
        <v>1141</v>
      </c>
      <c r="BZ77" s="331" t="s">
        <v>1600</v>
      </c>
      <c r="CA77" s="323" t="s">
        <v>89</v>
      </c>
    </row>
    <row r="78" spans="1:109" ht="13" customHeight="1" x14ac:dyDescent="0.15">
      <c r="A78" s="323">
        <v>1400</v>
      </c>
      <c r="B78" s="324">
        <v>42566</v>
      </c>
      <c r="C78" s="325" t="s">
        <v>1186</v>
      </c>
      <c r="D78" s="323" t="s">
        <v>1255</v>
      </c>
      <c r="E78" s="323"/>
      <c r="F78" s="323" t="s">
        <v>644</v>
      </c>
      <c r="G78" s="333">
        <v>42551</v>
      </c>
      <c r="H78" s="326" t="s">
        <v>126</v>
      </c>
      <c r="I78" s="326" t="s">
        <v>971</v>
      </c>
      <c r="J78" s="326"/>
      <c r="K78" s="323" t="s">
        <v>291</v>
      </c>
      <c r="L78" s="323" t="s">
        <v>1403</v>
      </c>
      <c r="M78" s="321">
        <v>92.072727272727263</v>
      </c>
      <c r="N78" s="321">
        <v>27.9</v>
      </c>
      <c r="O78" s="323" t="s">
        <v>992</v>
      </c>
      <c r="P78" s="323">
        <v>1300</v>
      </c>
      <c r="Q78" s="321">
        <v>26.999999999999996</v>
      </c>
      <c r="R78" s="151"/>
      <c r="S78" s="151"/>
      <c r="T78" s="151"/>
      <c r="U78" s="151"/>
      <c r="V78" s="151"/>
      <c r="W78" s="321">
        <v>18</v>
      </c>
      <c r="X78" s="151"/>
      <c r="Y78" s="151"/>
      <c r="Z78" s="151"/>
      <c r="AA78" s="151"/>
      <c r="AB78" s="151"/>
      <c r="AC78" s="151"/>
      <c r="AD78" s="151"/>
      <c r="AE78" s="151"/>
      <c r="AF78" s="151"/>
      <c r="AG78" s="151"/>
      <c r="AH78" s="321">
        <v>19.172727272727272</v>
      </c>
      <c r="AI78" s="151"/>
      <c r="AJ78" s="151"/>
      <c r="AK78" s="151"/>
      <c r="AL78" s="151"/>
      <c r="AM78" s="151"/>
      <c r="AN78" s="151"/>
      <c r="AO78" s="323" t="s">
        <v>1646</v>
      </c>
      <c r="AP78" s="326" t="s">
        <v>971</v>
      </c>
      <c r="AQ78" s="326"/>
      <c r="AR78" s="326"/>
      <c r="AS78" s="327"/>
      <c r="AT78" s="326">
        <v>10.199999999999999</v>
      </c>
      <c r="AU78" s="326"/>
      <c r="AV78" s="326"/>
      <c r="AW78" s="326"/>
      <c r="AX78" s="326" t="s">
        <v>997</v>
      </c>
      <c r="AY78" s="323"/>
      <c r="AZ78" s="326">
        <v>0</v>
      </c>
      <c r="BA78" s="326">
        <v>0</v>
      </c>
      <c r="BB78" s="326">
        <v>0</v>
      </c>
      <c r="BC78" s="326">
        <v>0</v>
      </c>
      <c r="BD78" s="326">
        <v>0</v>
      </c>
      <c r="BE78" s="326">
        <v>0</v>
      </c>
      <c r="BF78" s="326">
        <v>0</v>
      </c>
      <c r="BG78" s="326">
        <v>0</v>
      </c>
      <c r="BH78" s="326">
        <v>0</v>
      </c>
      <c r="BI78" s="326">
        <v>0</v>
      </c>
      <c r="BJ78" s="326">
        <v>0</v>
      </c>
      <c r="BK78" s="326">
        <v>0</v>
      </c>
      <c r="BL78" s="326"/>
      <c r="BM78" s="326" t="s">
        <v>971</v>
      </c>
      <c r="BN78" s="326"/>
      <c r="BO78" s="326" t="s">
        <v>971</v>
      </c>
      <c r="BP78" s="356"/>
      <c r="BQ78" s="326"/>
      <c r="BR78" s="326"/>
      <c r="BS78" s="326"/>
      <c r="BT78" s="329"/>
      <c r="BU78" s="329"/>
      <c r="BV78" s="326"/>
      <c r="BW78" s="326" t="s">
        <v>1380</v>
      </c>
      <c r="BX78" s="326"/>
      <c r="BY78" s="323" t="s">
        <v>1404</v>
      </c>
      <c r="BZ78" s="350" t="s">
        <v>1658</v>
      </c>
      <c r="CA78" s="323" t="s">
        <v>89</v>
      </c>
    </row>
    <row r="79" spans="1:109" ht="13" customHeight="1" x14ac:dyDescent="0.15">
      <c r="A79" s="323">
        <v>13131</v>
      </c>
      <c r="B79" s="324">
        <v>42568</v>
      </c>
      <c r="C79" s="325" t="s">
        <v>1186</v>
      </c>
      <c r="D79" s="323" t="s">
        <v>1255</v>
      </c>
      <c r="E79" s="323"/>
      <c r="F79" s="323" t="s">
        <v>644</v>
      </c>
      <c r="G79" s="324">
        <v>42551</v>
      </c>
      <c r="H79" s="326" t="s">
        <v>126</v>
      </c>
      <c r="I79" s="326" t="s">
        <v>971</v>
      </c>
      <c r="J79" s="326"/>
      <c r="K79" s="323" t="s">
        <v>935</v>
      </c>
      <c r="L79" s="323" t="s">
        <v>1406</v>
      </c>
      <c r="M79" s="321">
        <v>89.090909090909079</v>
      </c>
      <c r="N79" s="321">
        <v>34.799999999999997</v>
      </c>
      <c r="O79" s="323"/>
      <c r="P79" s="323"/>
      <c r="Q79" s="151"/>
      <c r="R79" s="151"/>
      <c r="S79" s="151"/>
      <c r="T79" s="151"/>
      <c r="U79" s="151"/>
      <c r="V79" s="151"/>
      <c r="W79" s="321">
        <v>16.999999999999996</v>
      </c>
      <c r="X79" s="151"/>
      <c r="Y79" s="151"/>
      <c r="Z79" s="151"/>
      <c r="AA79" s="151"/>
      <c r="AB79" s="151"/>
      <c r="AC79" s="151"/>
      <c r="AD79" s="151"/>
      <c r="AE79" s="151"/>
      <c r="AF79" s="151"/>
      <c r="AG79" s="151"/>
      <c r="AH79" s="321">
        <v>30.190909090909088</v>
      </c>
      <c r="AI79" s="151"/>
      <c r="AJ79" s="151"/>
      <c r="AK79" s="151"/>
      <c r="AL79" s="151"/>
      <c r="AM79" s="151"/>
      <c r="AN79" s="151"/>
      <c r="AO79" s="323" t="s">
        <v>1646</v>
      </c>
      <c r="AP79" s="326" t="s">
        <v>971</v>
      </c>
      <c r="AQ79" s="326"/>
      <c r="AR79" s="326"/>
      <c r="AS79" s="327"/>
      <c r="AT79" s="326">
        <v>8</v>
      </c>
      <c r="AU79" s="326"/>
      <c r="AV79" s="326"/>
      <c r="AW79" s="326"/>
      <c r="AX79" s="326" t="s">
        <v>971</v>
      </c>
      <c r="AY79" s="323"/>
      <c r="AZ79" s="326">
        <v>0</v>
      </c>
      <c r="BA79" s="326">
        <v>20</v>
      </c>
      <c r="BB79" s="326">
        <v>0</v>
      </c>
      <c r="BC79" s="326">
        <v>0</v>
      </c>
      <c r="BD79" s="326">
        <v>0</v>
      </c>
      <c r="BE79" s="326">
        <v>0</v>
      </c>
      <c r="BF79" s="326">
        <v>0</v>
      </c>
      <c r="BG79" s="326">
        <v>0</v>
      </c>
      <c r="BH79" s="326">
        <v>0</v>
      </c>
      <c r="BI79" s="326">
        <v>0</v>
      </c>
      <c r="BJ79" s="326">
        <v>0</v>
      </c>
      <c r="BK79" s="326">
        <v>0</v>
      </c>
      <c r="BL79" s="326"/>
      <c r="BM79" s="326" t="s">
        <v>971</v>
      </c>
      <c r="BN79" s="326"/>
      <c r="BO79" s="326" t="s">
        <v>971</v>
      </c>
      <c r="BP79" s="356"/>
      <c r="BQ79" s="326"/>
      <c r="BR79" s="326"/>
      <c r="BS79" s="326"/>
      <c r="BT79" s="323"/>
      <c r="BU79" s="323"/>
      <c r="BV79" s="326"/>
      <c r="BW79" s="326" t="s">
        <v>1380</v>
      </c>
      <c r="BX79" s="326">
        <v>1</v>
      </c>
      <c r="BY79" s="323"/>
      <c r="BZ79" s="350" t="s">
        <v>1659</v>
      </c>
      <c r="CA79" s="323" t="s">
        <v>89</v>
      </c>
      <c r="CB79" s="161"/>
      <c r="CC79" s="161"/>
      <c r="CD79" s="161"/>
      <c r="CE79" s="161"/>
      <c r="CF79" s="161"/>
      <c r="CG79" s="161"/>
      <c r="CH79" s="161"/>
      <c r="CI79" s="161"/>
      <c r="CJ79" s="161"/>
      <c r="CK79" s="161"/>
      <c r="CL79" s="161"/>
      <c r="CM79" s="161"/>
      <c r="CN79" s="161"/>
      <c r="CO79" s="161"/>
      <c r="CP79" s="161"/>
      <c r="CQ79" s="161"/>
      <c r="CR79" s="161"/>
      <c r="CS79" s="161"/>
      <c r="CT79" s="161"/>
      <c r="CU79" s="161"/>
      <c r="CV79" s="161"/>
      <c r="CW79" s="161"/>
      <c r="CX79" s="161"/>
      <c r="CY79" s="161"/>
      <c r="CZ79" s="161"/>
      <c r="DA79" s="161"/>
      <c r="DB79" s="161"/>
      <c r="DC79" s="161"/>
      <c r="DD79" s="161"/>
      <c r="DE79" s="161"/>
    </row>
    <row r="80" spans="1:109" ht="13" customHeight="1" x14ac:dyDescent="0.15">
      <c r="A80" s="323">
        <v>10377</v>
      </c>
      <c r="B80" s="324">
        <v>42566</v>
      </c>
      <c r="C80" s="325" t="s">
        <v>1186</v>
      </c>
      <c r="D80" s="323" t="s">
        <v>1255</v>
      </c>
      <c r="E80" s="323"/>
      <c r="F80" s="323" t="s">
        <v>644</v>
      </c>
      <c r="G80" s="324">
        <v>42551</v>
      </c>
      <c r="H80" s="326" t="s">
        <v>126</v>
      </c>
      <c r="I80" s="326" t="s">
        <v>971</v>
      </c>
      <c r="J80" s="326"/>
      <c r="K80" s="323" t="s">
        <v>168</v>
      </c>
      <c r="L80" s="323" t="s">
        <v>1152</v>
      </c>
      <c r="M80" s="321">
        <v>129</v>
      </c>
      <c r="N80" s="321">
        <v>24.45454545454545</v>
      </c>
      <c r="O80" s="323"/>
      <c r="P80" s="323"/>
      <c r="Q80" s="151"/>
      <c r="R80" s="151"/>
      <c r="S80" s="151"/>
      <c r="T80" s="151"/>
      <c r="U80" s="151"/>
      <c r="V80" s="151"/>
      <c r="W80" s="321">
        <v>18.963636363636361</v>
      </c>
      <c r="X80" s="151"/>
      <c r="Y80" s="151"/>
      <c r="Z80" s="151"/>
      <c r="AA80" s="151"/>
      <c r="AB80" s="151"/>
      <c r="AC80" s="151"/>
      <c r="AD80" s="151"/>
      <c r="AE80" s="151"/>
      <c r="AF80" s="151"/>
      <c r="AG80" s="151"/>
      <c r="AH80" s="321">
        <v>21.672727272727272</v>
      </c>
      <c r="AI80" s="151"/>
      <c r="AJ80" s="151"/>
      <c r="AK80" s="151"/>
      <c r="AL80" s="151"/>
      <c r="AM80" s="151"/>
      <c r="AN80" s="151"/>
      <c r="AO80" s="323" t="s">
        <v>1646</v>
      </c>
      <c r="AP80" s="326" t="s">
        <v>971</v>
      </c>
      <c r="AQ80" s="326"/>
      <c r="AR80" s="326"/>
      <c r="AS80" s="327"/>
      <c r="AT80" s="326">
        <v>6</v>
      </c>
      <c r="AU80" s="326"/>
      <c r="AV80" s="326"/>
      <c r="AW80" s="326"/>
      <c r="AX80" s="326" t="s">
        <v>971</v>
      </c>
      <c r="AY80" s="323"/>
      <c r="AZ80" s="326">
        <v>13</v>
      </c>
      <c r="BA80" s="326">
        <v>0</v>
      </c>
      <c r="BB80" s="326">
        <v>0</v>
      </c>
      <c r="BC80" s="326">
        <v>0</v>
      </c>
      <c r="BD80" s="326">
        <v>0</v>
      </c>
      <c r="BE80" s="326">
        <v>0</v>
      </c>
      <c r="BF80" s="326">
        <v>0</v>
      </c>
      <c r="BG80" s="326">
        <v>0</v>
      </c>
      <c r="BH80" s="326">
        <v>0</v>
      </c>
      <c r="BI80" s="326">
        <v>0</v>
      </c>
      <c r="BJ80" s="326">
        <v>0</v>
      </c>
      <c r="BK80" s="326">
        <v>0</v>
      </c>
      <c r="BL80" s="326"/>
      <c r="BM80" s="326" t="s">
        <v>971</v>
      </c>
      <c r="BN80" s="326"/>
      <c r="BO80" s="326" t="s">
        <v>971</v>
      </c>
      <c r="BP80" s="356"/>
      <c r="BQ80" s="326"/>
      <c r="BR80" s="326"/>
      <c r="BS80" s="326"/>
      <c r="BT80" s="323"/>
      <c r="BU80" s="323"/>
      <c r="BV80" s="326"/>
      <c r="BW80" s="326" t="s">
        <v>1380</v>
      </c>
      <c r="BX80" s="326">
        <v>1</v>
      </c>
      <c r="BY80" s="323"/>
      <c r="BZ80" s="331" t="s">
        <v>1660</v>
      </c>
      <c r="CA80" s="323" t="s">
        <v>89</v>
      </c>
    </row>
    <row r="81" spans="1:79" ht="13" customHeight="1" x14ac:dyDescent="0.15">
      <c r="A81" s="323">
        <v>12981</v>
      </c>
      <c r="B81" s="332">
        <v>42566</v>
      </c>
      <c r="C81" s="325" t="s">
        <v>1186</v>
      </c>
      <c r="D81" s="323" t="s">
        <v>1255</v>
      </c>
      <c r="E81" s="323"/>
      <c r="F81" s="323" t="s">
        <v>644</v>
      </c>
      <c r="G81" s="324">
        <v>42551</v>
      </c>
      <c r="H81" s="326" t="s">
        <v>126</v>
      </c>
      <c r="I81" s="326" t="s">
        <v>971</v>
      </c>
      <c r="J81" s="326"/>
      <c r="K81" s="323" t="s">
        <v>994</v>
      </c>
      <c r="L81" s="323" t="s">
        <v>1409</v>
      </c>
      <c r="M81" s="321">
        <v>79.636363636363626</v>
      </c>
      <c r="N81" s="321">
        <v>25.372727272727271</v>
      </c>
      <c r="O81" s="323"/>
      <c r="P81" s="323"/>
      <c r="Q81" s="151"/>
      <c r="R81" s="151"/>
      <c r="S81" s="151"/>
      <c r="T81" s="151"/>
      <c r="U81" s="151"/>
      <c r="V81" s="151"/>
      <c r="W81" s="321">
        <v>20.590909090909086</v>
      </c>
      <c r="X81" s="151"/>
      <c r="Y81" s="151"/>
      <c r="Z81" s="151"/>
      <c r="AA81" s="151"/>
      <c r="AB81" s="151"/>
      <c r="AC81" s="151"/>
      <c r="AD81" s="151"/>
      <c r="AE81" s="151"/>
      <c r="AF81" s="151"/>
      <c r="AG81" s="151"/>
      <c r="AH81" s="321">
        <v>21.036363636363635</v>
      </c>
      <c r="AI81" s="151"/>
      <c r="AJ81" s="151"/>
      <c r="AK81" s="151"/>
      <c r="AL81" s="151"/>
      <c r="AM81" s="151"/>
      <c r="AN81" s="151"/>
      <c r="AO81" s="323" t="s">
        <v>1646</v>
      </c>
      <c r="AP81" s="326" t="s">
        <v>971</v>
      </c>
      <c r="AQ81" s="326"/>
      <c r="AR81" s="326"/>
      <c r="AS81" s="327"/>
      <c r="AT81" s="326">
        <v>11</v>
      </c>
      <c r="AU81" s="326"/>
      <c r="AV81" s="326"/>
      <c r="AW81" s="326"/>
      <c r="AX81" s="326" t="s">
        <v>971</v>
      </c>
      <c r="AY81" s="323"/>
      <c r="AZ81" s="326">
        <v>0</v>
      </c>
      <c r="BA81" s="326">
        <v>0</v>
      </c>
      <c r="BB81" s="326">
        <v>0</v>
      </c>
      <c r="BC81" s="326">
        <v>0</v>
      </c>
      <c r="BD81" s="326">
        <v>0</v>
      </c>
      <c r="BE81" s="326">
        <v>0</v>
      </c>
      <c r="BF81" s="326">
        <v>0</v>
      </c>
      <c r="BG81" s="326">
        <v>0</v>
      </c>
      <c r="BH81" s="326">
        <v>0</v>
      </c>
      <c r="BI81" s="326">
        <v>0</v>
      </c>
      <c r="BJ81" s="326">
        <v>0</v>
      </c>
      <c r="BK81" s="326">
        <v>0</v>
      </c>
      <c r="BL81" s="326"/>
      <c r="BM81" s="326" t="s">
        <v>971</v>
      </c>
      <c r="BN81" s="326"/>
      <c r="BO81" s="326" t="s">
        <v>971</v>
      </c>
      <c r="BP81" s="356"/>
      <c r="BQ81" s="326"/>
      <c r="BR81" s="326"/>
      <c r="BS81" s="326"/>
      <c r="BT81" s="323"/>
      <c r="BU81" s="323"/>
      <c r="BV81" s="326"/>
      <c r="BW81" s="326" t="s">
        <v>1380</v>
      </c>
      <c r="BX81" s="326">
        <v>1</v>
      </c>
      <c r="BY81" s="323"/>
      <c r="BZ81" s="331" t="s">
        <v>1661</v>
      </c>
      <c r="CA81" s="329" t="s">
        <v>89</v>
      </c>
    </row>
    <row r="82" spans="1:79" ht="13" customHeight="1" x14ac:dyDescent="0.15">
      <c r="A82" s="323">
        <v>9923</v>
      </c>
      <c r="B82" s="324">
        <v>42566</v>
      </c>
      <c r="C82" s="325" t="s">
        <v>1186</v>
      </c>
      <c r="D82" s="323" t="s">
        <v>1255</v>
      </c>
      <c r="E82" s="323"/>
      <c r="F82" s="323" t="s">
        <v>644</v>
      </c>
      <c r="G82" s="324">
        <v>42185</v>
      </c>
      <c r="H82" s="326" t="s">
        <v>126</v>
      </c>
      <c r="I82" s="326" t="s">
        <v>971</v>
      </c>
      <c r="J82" s="326"/>
      <c r="K82" s="323" t="s">
        <v>1161</v>
      </c>
      <c r="L82" s="323" t="s">
        <v>1158</v>
      </c>
      <c r="M82" s="321">
        <v>78.290909090909082</v>
      </c>
      <c r="N82" s="321">
        <v>30.881818181818179</v>
      </c>
      <c r="O82" s="323"/>
      <c r="P82" s="323"/>
      <c r="Q82" s="151"/>
      <c r="R82" s="151"/>
      <c r="S82" s="151"/>
      <c r="T82" s="151"/>
      <c r="U82" s="151"/>
      <c r="V82" s="151"/>
      <c r="W82" s="321">
        <v>25.972727272727273</v>
      </c>
      <c r="X82" s="151"/>
      <c r="Y82" s="151"/>
      <c r="Z82" s="151"/>
      <c r="AA82" s="151"/>
      <c r="AB82" s="151"/>
      <c r="AC82" s="151"/>
      <c r="AD82" s="151"/>
      <c r="AE82" s="151"/>
      <c r="AF82" s="151"/>
      <c r="AG82" s="151"/>
      <c r="AH82" s="321">
        <v>27.281818181818181</v>
      </c>
      <c r="AI82" s="151"/>
      <c r="AJ82" s="151"/>
      <c r="AK82" s="151"/>
      <c r="AL82" s="151"/>
      <c r="AM82" s="151"/>
      <c r="AN82" s="151"/>
      <c r="AO82" s="323" t="s">
        <v>1646</v>
      </c>
      <c r="AP82" s="326" t="s">
        <v>971</v>
      </c>
      <c r="AQ82" s="326"/>
      <c r="AR82" s="326"/>
      <c r="AS82" s="327"/>
      <c r="AT82" s="326">
        <v>15</v>
      </c>
      <c r="AU82" s="326"/>
      <c r="AV82" s="326"/>
      <c r="AW82" s="326"/>
      <c r="AX82" s="326" t="s">
        <v>971</v>
      </c>
      <c r="AY82" s="323"/>
      <c r="AZ82" s="326">
        <v>0</v>
      </c>
      <c r="BA82" s="326">
        <v>0</v>
      </c>
      <c r="BB82" s="326">
        <v>0</v>
      </c>
      <c r="BC82" s="326">
        <v>0</v>
      </c>
      <c r="BD82" s="326">
        <v>0</v>
      </c>
      <c r="BE82" s="326">
        <v>0</v>
      </c>
      <c r="BF82" s="326">
        <v>0</v>
      </c>
      <c r="BG82" s="326">
        <v>0</v>
      </c>
      <c r="BH82" s="326">
        <v>0</v>
      </c>
      <c r="BI82" s="326">
        <v>0</v>
      </c>
      <c r="BJ82" s="326">
        <v>0</v>
      </c>
      <c r="BK82" s="326">
        <v>0</v>
      </c>
      <c r="BL82" s="326"/>
      <c r="BM82" s="326" t="s">
        <v>971</v>
      </c>
      <c r="BN82" s="326"/>
      <c r="BO82" s="326" t="s">
        <v>971</v>
      </c>
      <c r="BP82" s="355">
        <v>119.99999999999999</v>
      </c>
      <c r="BQ82" s="326"/>
      <c r="BR82" s="326"/>
      <c r="BS82" s="326"/>
      <c r="BT82" s="329"/>
      <c r="BU82" s="329"/>
      <c r="BV82" s="326"/>
      <c r="BW82" s="326" t="s">
        <v>1380</v>
      </c>
      <c r="BX82" s="326">
        <v>1</v>
      </c>
      <c r="BY82" s="323"/>
      <c r="BZ82" s="330" t="s">
        <v>1266</v>
      </c>
      <c r="CA82" s="323" t="s">
        <v>89</v>
      </c>
    </row>
    <row r="83" spans="1:79" ht="13" customHeight="1" x14ac:dyDescent="0.15">
      <c r="A83" s="323">
        <v>9907</v>
      </c>
      <c r="B83" s="324">
        <v>42566</v>
      </c>
      <c r="C83" s="325" t="s">
        <v>1186</v>
      </c>
      <c r="D83" s="323" t="s">
        <v>1255</v>
      </c>
      <c r="E83" s="323"/>
      <c r="F83" s="323" t="s">
        <v>644</v>
      </c>
      <c r="G83" s="324">
        <v>42528</v>
      </c>
      <c r="H83" s="326" t="s">
        <v>126</v>
      </c>
      <c r="I83" s="326" t="s">
        <v>971</v>
      </c>
      <c r="J83" s="326"/>
      <c r="K83" s="323" t="s">
        <v>1175</v>
      </c>
      <c r="L83" s="323" t="s">
        <v>1158</v>
      </c>
      <c r="M83" s="321">
        <v>74.399999999999991</v>
      </c>
      <c r="N83" s="321">
        <v>29.581818181818178</v>
      </c>
      <c r="O83" s="323"/>
      <c r="P83" s="323"/>
      <c r="Q83" s="151"/>
      <c r="R83" s="151"/>
      <c r="S83" s="151"/>
      <c r="T83" s="151"/>
      <c r="U83" s="151"/>
      <c r="V83" s="151"/>
      <c r="W83" s="321">
        <v>12.472727272727273</v>
      </c>
      <c r="X83" s="151"/>
      <c r="Y83" s="151"/>
      <c r="Z83" s="151"/>
      <c r="AA83" s="151"/>
      <c r="AB83" s="151"/>
      <c r="AC83" s="151"/>
      <c r="AD83" s="151"/>
      <c r="AE83" s="151"/>
      <c r="AF83" s="151"/>
      <c r="AG83" s="151"/>
      <c r="AH83" s="321">
        <v>23.218181818181815</v>
      </c>
      <c r="AI83" s="151"/>
      <c r="AJ83" s="151"/>
      <c r="AK83" s="151"/>
      <c r="AL83" s="151"/>
      <c r="AM83" s="151"/>
      <c r="AN83" s="151"/>
      <c r="AO83" s="323" t="s">
        <v>1646</v>
      </c>
      <c r="AP83" s="326" t="s">
        <v>971</v>
      </c>
      <c r="AQ83" s="326"/>
      <c r="AR83" s="326"/>
      <c r="AS83" s="327"/>
      <c r="AT83" s="326">
        <v>8</v>
      </c>
      <c r="AU83" s="326"/>
      <c r="AV83" s="326"/>
      <c r="AW83" s="326"/>
      <c r="AX83" s="326" t="s">
        <v>971</v>
      </c>
      <c r="AY83" s="323"/>
      <c r="AZ83" s="326">
        <v>0</v>
      </c>
      <c r="BA83" s="326">
        <v>0</v>
      </c>
      <c r="BB83" s="326">
        <v>0</v>
      </c>
      <c r="BC83" s="326">
        <v>0</v>
      </c>
      <c r="BD83" s="326">
        <v>0</v>
      </c>
      <c r="BE83" s="326">
        <v>0</v>
      </c>
      <c r="BF83" s="326">
        <v>0</v>
      </c>
      <c r="BG83" s="326">
        <v>0</v>
      </c>
      <c r="BH83" s="326">
        <v>0</v>
      </c>
      <c r="BI83" s="326">
        <v>0</v>
      </c>
      <c r="BJ83" s="326">
        <v>0</v>
      </c>
      <c r="BK83" s="326">
        <v>0</v>
      </c>
      <c r="BL83" s="326"/>
      <c r="BM83" s="326" t="s">
        <v>971</v>
      </c>
      <c r="BN83" s="326"/>
      <c r="BO83" s="326" t="s">
        <v>971</v>
      </c>
      <c r="BP83" s="356"/>
      <c r="BQ83" s="326"/>
      <c r="BR83" s="326"/>
      <c r="BS83" s="326"/>
      <c r="BT83" s="329"/>
      <c r="BU83" s="329"/>
      <c r="BV83" s="326"/>
      <c r="BW83" s="326" t="s">
        <v>1380</v>
      </c>
      <c r="BX83" s="326">
        <v>1</v>
      </c>
      <c r="BY83" s="323"/>
      <c r="BZ83" s="331" t="s">
        <v>1662</v>
      </c>
      <c r="CA83" s="323" t="s">
        <v>89</v>
      </c>
    </row>
    <row r="84" spans="1:79" ht="13" customHeight="1" x14ac:dyDescent="0.15">
      <c r="A84" s="323">
        <v>11541</v>
      </c>
      <c r="B84" s="324">
        <v>42566</v>
      </c>
      <c r="C84" s="325" t="s">
        <v>1186</v>
      </c>
      <c r="D84" s="323" t="s">
        <v>1255</v>
      </c>
      <c r="E84" s="323"/>
      <c r="F84" s="323" t="s">
        <v>644</v>
      </c>
      <c r="G84" s="324">
        <v>42551</v>
      </c>
      <c r="H84" s="326" t="s">
        <v>126</v>
      </c>
      <c r="I84" s="326" t="s">
        <v>971</v>
      </c>
      <c r="J84" s="326"/>
      <c r="K84" s="323" t="s">
        <v>1291</v>
      </c>
      <c r="L84" s="323" t="s">
        <v>1226</v>
      </c>
      <c r="M84" s="321">
        <v>89.999999999999986</v>
      </c>
      <c r="N84" s="321">
        <v>31.818181818181817</v>
      </c>
      <c r="O84" s="323"/>
      <c r="P84" s="323"/>
      <c r="Q84" s="151"/>
      <c r="R84" s="151"/>
      <c r="S84" s="151"/>
      <c r="T84" s="151"/>
      <c r="U84" s="151"/>
      <c r="V84" s="151"/>
      <c r="W84" s="321">
        <v>17.27272727272727</v>
      </c>
      <c r="X84" s="151"/>
      <c r="Y84" s="151"/>
      <c r="Z84" s="151"/>
      <c r="AA84" s="151"/>
      <c r="AB84" s="151"/>
      <c r="AC84" s="151"/>
      <c r="AD84" s="151"/>
      <c r="AE84" s="151"/>
      <c r="AF84" s="151"/>
      <c r="AG84" s="151"/>
      <c r="AH84" s="321">
        <v>21.818181818181817</v>
      </c>
      <c r="AI84" s="151"/>
      <c r="AJ84" s="151"/>
      <c r="AK84" s="151"/>
      <c r="AL84" s="151"/>
      <c r="AM84" s="151"/>
      <c r="AN84" s="151"/>
      <c r="AO84" s="323" t="s">
        <v>1646</v>
      </c>
      <c r="AP84" s="326" t="s">
        <v>971</v>
      </c>
      <c r="AQ84" s="326"/>
      <c r="AR84" s="326"/>
      <c r="AS84" s="327"/>
      <c r="AT84" s="326">
        <v>9</v>
      </c>
      <c r="AU84" s="326"/>
      <c r="AV84" s="326"/>
      <c r="AW84" s="326"/>
      <c r="AX84" s="326" t="s">
        <v>997</v>
      </c>
      <c r="AY84" s="323"/>
      <c r="AZ84" s="326">
        <v>0</v>
      </c>
      <c r="BA84" s="326">
        <v>0</v>
      </c>
      <c r="BB84" s="326">
        <v>0</v>
      </c>
      <c r="BC84" s="326">
        <v>3</v>
      </c>
      <c r="BD84" s="326">
        <v>0</v>
      </c>
      <c r="BE84" s="326">
        <v>0</v>
      </c>
      <c r="BF84" s="326">
        <v>0</v>
      </c>
      <c r="BG84" s="326">
        <v>0</v>
      </c>
      <c r="BH84" s="326">
        <v>0</v>
      </c>
      <c r="BI84" s="326">
        <v>0</v>
      </c>
      <c r="BJ84" s="326">
        <v>0</v>
      </c>
      <c r="BK84" s="326">
        <v>0</v>
      </c>
      <c r="BL84" s="326"/>
      <c r="BM84" s="326" t="s">
        <v>971</v>
      </c>
      <c r="BN84" s="326"/>
      <c r="BO84" s="326" t="s">
        <v>971</v>
      </c>
      <c r="BP84" s="356"/>
      <c r="BQ84" s="326"/>
      <c r="BR84" s="326"/>
      <c r="BS84" s="326"/>
      <c r="BT84" s="329"/>
      <c r="BU84" s="329"/>
      <c r="BV84" s="326"/>
      <c r="BW84" s="326" t="s">
        <v>1380</v>
      </c>
      <c r="BX84" s="326"/>
      <c r="BY84" s="323"/>
      <c r="BZ84" s="350" t="s">
        <v>1663</v>
      </c>
      <c r="CA84" s="329" t="s">
        <v>89</v>
      </c>
    </row>
    <row r="85" spans="1:79" ht="13" customHeight="1" x14ac:dyDescent="0.15">
      <c r="A85" s="323">
        <v>11751</v>
      </c>
      <c r="B85" s="324">
        <v>42566</v>
      </c>
      <c r="C85" s="325" t="s">
        <v>1186</v>
      </c>
      <c r="D85" s="323" t="s">
        <v>1255</v>
      </c>
      <c r="E85" s="323"/>
      <c r="F85" s="323" t="s">
        <v>644</v>
      </c>
      <c r="G85" s="324">
        <v>42468</v>
      </c>
      <c r="H85" s="326" t="s">
        <v>126</v>
      </c>
      <c r="I85" s="326" t="s">
        <v>971</v>
      </c>
      <c r="J85" s="326"/>
      <c r="K85" s="323" t="s">
        <v>1415</v>
      </c>
      <c r="L85" s="323" t="s">
        <v>1416</v>
      </c>
      <c r="M85" s="321">
        <v>85</v>
      </c>
      <c r="N85" s="321">
        <v>28.399999999999995</v>
      </c>
      <c r="O85" s="323"/>
      <c r="P85" s="323"/>
      <c r="Q85" s="151"/>
      <c r="R85" s="151"/>
      <c r="S85" s="151"/>
      <c r="T85" s="151"/>
      <c r="U85" s="151"/>
      <c r="V85" s="151"/>
      <c r="W85" s="321">
        <v>20.5</v>
      </c>
      <c r="X85" s="151"/>
      <c r="Y85" s="151"/>
      <c r="Z85" s="151"/>
      <c r="AA85" s="151"/>
      <c r="AB85" s="151"/>
      <c r="AC85" s="151"/>
      <c r="AD85" s="151"/>
      <c r="AE85" s="151"/>
      <c r="AF85" s="151"/>
      <c r="AG85" s="151"/>
      <c r="AH85" s="321">
        <v>23.399999999999995</v>
      </c>
      <c r="AI85" s="151"/>
      <c r="AJ85" s="151"/>
      <c r="AK85" s="151"/>
      <c r="AL85" s="151"/>
      <c r="AM85" s="151"/>
      <c r="AN85" s="151"/>
      <c r="AO85" s="323" t="s">
        <v>1646</v>
      </c>
      <c r="AP85" s="326" t="s">
        <v>971</v>
      </c>
      <c r="AQ85" s="326"/>
      <c r="AR85" s="326"/>
      <c r="AS85" s="327"/>
      <c r="AT85" s="326">
        <v>11.1</v>
      </c>
      <c r="AU85" s="326"/>
      <c r="AV85" s="326"/>
      <c r="AW85" s="326"/>
      <c r="AX85" s="326" t="s">
        <v>971</v>
      </c>
      <c r="AY85" s="323"/>
      <c r="AZ85" s="326">
        <v>0</v>
      </c>
      <c r="BA85" s="326">
        <v>0</v>
      </c>
      <c r="BB85" s="326">
        <v>0</v>
      </c>
      <c r="BC85" s="326">
        <v>0</v>
      </c>
      <c r="BD85" s="326">
        <v>0</v>
      </c>
      <c r="BE85" s="326">
        <v>0</v>
      </c>
      <c r="BF85" s="326">
        <v>0</v>
      </c>
      <c r="BG85" s="326">
        <v>0</v>
      </c>
      <c r="BH85" s="326">
        <v>0</v>
      </c>
      <c r="BI85" s="326">
        <v>0</v>
      </c>
      <c r="BJ85" s="326">
        <v>0</v>
      </c>
      <c r="BK85" s="326">
        <v>0</v>
      </c>
      <c r="BL85" s="326"/>
      <c r="BM85" s="326" t="s">
        <v>971</v>
      </c>
      <c r="BN85" s="326">
        <v>12</v>
      </c>
      <c r="BO85" s="326" t="s">
        <v>971</v>
      </c>
      <c r="BP85" s="356"/>
      <c r="BQ85" s="326"/>
      <c r="BR85" s="326"/>
      <c r="BS85" s="326"/>
      <c r="BT85" s="329"/>
      <c r="BU85" s="329"/>
      <c r="BV85" s="326"/>
      <c r="BW85" s="326" t="s">
        <v>1380</v>
      </c>
      <c r="BX85" s="326">
        <v>1</v>
      </c>
      <c r="BY85" s="323"/>
      <c r="BZ85" s="350" t="s">
        <v>1664</v>
      </c>
      <c r="CA85" s="323" t="s">
        <v>89</v>
      </c>
    </row>
    <row r="86" spans="1:79" x14ac:dyDescent="0.15">
      <c r="A86" s="323">
        <v>12727</v>
      </c>
      <c r="B86" s="324">
        <v>42566</v>
      </c>
      <c r="C86" s="325" t="s">
        <v>1186</v>
      </c>
      <c r="D86" s="323" t="s">
        <v>1255</v>
      </c>
      <c r="E86" s="323"/>
      <c r="F86" s="323" t="s">
        <v>644</v>
      </c>
      <c r="G86" s="324">
        <v>42474</v>
      </c>
      <c r="H86" s="326" t="s">
        <v>126</v>
      </c>
      <c r="I86" s="326" t="s">
        <v>971</v>
      </c>
      <c r="J86" s="326"/>
      <c r="K86" s="323" t="s">
        <v>1520</v>
      </c>
      <c r="L86" s="323" t="s">
        <v>1521</v>
      </c>
      <c r="M86" s="321">
        <v>94.999999999999986</v>
      </c>
      <c r="N86" s="321">
        <v>29.999999999999996</v>
      </c>
      <c r="O86" s="323"/>
      <c r="P86" s="323"/>
      <c r="Q86" s="151"/>
      <c r="R86" s="151"/>
      <c r="S86" s="151"/>
      <c r="T86" s="151"/>
      <c r="U86" s="151"/>
      <c r="V86" s="151"/>
      <c r="W86" s="321">
        <v>17.3</v>
      </c>
      <c r="X86" s="151"/>
      <c r="Y86" s="151"/>
      <c r="Z86" s="151"/>
      <c r="AA86" s="151"/>
      <c r="AB86" s="151"/>
      <c r="AC86" s="151"/>
      <c r="AD86" s="151"/>
      <c r="AE86" s="151"/>
      <c r="AF86" s="151"/>
      <c r="AG86" s="151"/>
      <c r="AH86" s="321">
        <v>23.599999999999998</v>
      </c>
      <c r="AI86" s="151"/>
      <c r="AJ86" s="151"/>
      <c r="AK86" s="151"/>
      <c r="AL86" s="151"/>
      <c r="AM86" s="151"/>
      <c r="AN86" s="151"/>
      <c r="AO86" s="323" t="s">
        <v>1646</v>
      </c>
      <c r="AP86" s="326" t="s">
        <v>971</v>
      </c>
      <c r="AQ86" s="326"/>
      <c r="AR86" s="326"/>
      <c r="AS86" s="327"/>
      <c r="AT86" s="326">
        <v>7</v>
      </c>
      <c r="AU86" s="326"/>
      <c r="AV86" s="326"/>
      <c r="AW86" s="326"/>
      <c r="AX86" s="326" t="s">
        <v>971</v>
      </c>
      <c r="AY86" s="323"/>
      <c r="AZ86" s="326">
        <v>0</v>
      </c>
      <c r="BA86" s="326">
        <v>0</v>
      </c>
      <c r="BB86" s="326">
        <v>0</v>
      </c>
      <c r="BC86" s="326">
        <v>0</v>
      </c>
      <c r="BD86" s="326">
        <v>0</v>
      </c>
      <c r="BE86" s="326">
        <v>0</v>
      </c>
      <c r="BF86" s="326">
        <v>0</v>
      </c>
      <c r="BG86" s="326">
        <v>0</v>
      </c>
      <c r="BH86" s="326">
        <v>0</v>
      </c>
      <c r="BI86" s="326">
        <v>0</v>
      </c>
      <c r="BJ86" s="326">
        <v>0</v>
      </c>
      <c r="BK86" s="326">
        <v>0</v>
      </c>
      <c r="BL86" s="326"/>
      <c r="BM86" s="326" t="s">
        <v>971</v>
      </c>
      <c r="BN86" s="326">
        <v>12</v>
      </c>
      <c r="BO86" s="326" t="s">
        <v>971</v>
      </c>
      <c r="BP86" s="356"/>
      <c r="BQ86" s="326"/>
      <c r="BR86" s="326">
        <v>12</v>
      </c>
      <c r="BS86" s="326"/>
      <c r="BT86" s="329"/>
      <c r="BU86" s="329"/>
      <c r="BV86" s="326"/>
      <c r="BW86" s="326" t="s">
        <v>1380</v>
      </c>
      <c r="BX86" s="326"/>
      <c r="BY86" s="323"/>
      <c r="BZ86" s="331" t="s">
        <v>1665</v>
      </c>
      <c r="CA86" s="329" t="s">
        <v>89</v>
      </c>
    </row>
    <row r="87" spans="1:79" x14ac:dyDescent="0.15">
      <c r="A87" s="323">
        <v>12843</v>
      </c>
      <c r="B87" s="324">
        <v>42566</v>
      </c>
      <c r="C87" s="325" t="s">
        <v>1186</v>
      </c>
      <c r="D87" s="323" t="s">
        <v>1255</v>
      </c>
      <c r="E87" s="323"/>
      <c r="F87" s="323" t="s">
        <v>644</v>
      </c>
      <c r="G87" s="324">
        <v>42494</v>
      </c>
      <c r="H87" s="326" t="s">
        <v>126</v>
      </c>
      <c r="I87" s="326" t="s">
        <v>971</v>
      </c>
      <c r="J87" s="326"/>
      <c r="K87" s="323" t="s">
        <v>1418</v>
      </c>
      <c r="L87" s="323" t="s">
        <v>333</v>
      </c>
      <c r="M87" s="321">
        <v>93.736363636363635</v>
      </c>
      <c r="N87" s="321">
        <v>29.945454545454542</v>
      </c>
      <c r="O87" s="323"/>
      <c r="P87" s="323"/>
      <c r="Q87" s="151"/>
      <c r="R87" s="151"/>
      <c r="S87" s="151"/>
      <c r="T87" s="151"/>
      <c r="U87" s="151"/>
      <c r="V87" s="151"/>
      <c r="W87" s="321">
        <v>21.245454545454546</v>
      </c>
      <c r="X87" s="151"/>
      <c r="Y87" s="151"/>
      <c r="Z87" s="151"/>
      <c r="AA87" s="151"/>
      <c r="AB87" s="151"/>
      <c r="AC87" s="151"/>
      <c r="AD87" s="151"/>
      <c r="AE87" s="151"/>
      <c r="AF87" s="151"/>
      <c r="AG87" s="151"/>
      <c r="AH87" s="321">
        <v>23.209090909090907</v>
      </c>
      <c r="AI87" s="151"/>
      <c r="AJ87" s="151"/>
      <c r="AK87" s="151"/>
      <c r="AL87" s="151"/>
      <c r="AM87" s="151"/>
      <c r="AN87" s="151"/>
      <c r="AO87" s="323" t="s">
        <v>1646</v>
      </c>
      <c r="AP87" s="326" t="s">
        <v>971</v>
      </c>
      <c r="AQ87" s="326"/>
      <c r="AR87" s="326"/>
      <c r="AS87" s="327"/>
      <c r="AT87" s="326">
        <v>7</v>
      </c>
      <c r="AU87" s="326"/>
      <c r="AV87" s="326"/>
      <c r="AW87" s="326"/>
      <c r="AX87" s="326" t="s">
        <v>971</v>
      </c>
      <c r="AY87" s="323"/>
      <c r="AZ87" s="326">
        <v>0</v>
      </c>
      <c r="BA87" s="326">
        <v>0</v>
      </c>
      <c r="BB87" s="326">
        <v>0</v>
      </c>
      <c r="BC87" s="326">
        <v>15</v>
      </c>
      <c r="BD87" s="326">
        <v>0</v>
      </c>
      <c r="BE87" s="326">
        <v>0</v>
      </c>
      <c r="BF87" s="326">
        <v>0</v>
      </c>
      <c r="BG87" s="326">
        <v>0</v>
      </c>
      <c r="BH87" s="326">
        <v>0</v>
      </c>
      <c r="BI87" s="326">
        <v>0</v>
      </c>
      <c r="BJ87" s="326">
        <v>0</v>
      </c>
      <c r="BK87" s="326">
        <v>0</v>
      </c>
      <c r="BL87" s="326"/>
      <c r="BM87" s="326" t="s">
        <v>971</v>
      </c>
      <c r="BN87" s="326"/>
      <c r="BO87" s="326" t="s">
        <v>971</v>
      </c>
      <c r="BP87" s="356"/>
      <c r="BQ87" s="326"/>
      <c r="BR87" s="326"/>
      <c r="BS87" s="326"/>
      <c r="BT87" s="329"/>
      <c r="BU87" s="329"/>
      <c r="BV87" s="326"/>
      <c r="BW87" s="326" t="s">
        <v>1380</v>
      </c>
      <c r="BX87" s="326">
        <v>1</v>
      </c>
      <c r="BY87" s="323"/>
      <c r="BZ87" s="350" t="s">
        <v>1666</v>
      </c>
      <c r="CA87" s="323" t="s">
        <v>89</v>
      </c>
    </row>
    <row r="88" spans="1:79" x14ac:dyDescent="0.15">
      <c r="A88" s="323">
        <v>11169</v>
      </c>
      <c r="B88" s="324">
        <v>42566</v>
      </c>
      <c r="C88" s="325" t="s">
        <v>1186</v>
      </c>
      <c r="D88" s="323" t="s">
        <v>1255</v>
      </c>
      <c r="E88" s="323"/>
      <c r="F88" s="323" t="s">
        <v>644</v>
      </c>
      <c r="G88" s="324">
        <v>42551</v>
      </c>
      <c r="H88" s="326" t="s">
        <v>126</v>
      </c>
      <c r="I88" s="326" t="s">
        <v>971</v>
      </c>
      <c r="J88" s="326"/>
      <c r="K88" s="323" t="s">
        <v>1433</v>
      </c>
      <c r="L88" s="323" t="s">
        <v>1158</v>
      </c>
      <c r="M88" s="321">
        <v>100.17272727272726</v>
      </c>
      <c r="N88" s="321">
        <v>22.054545454545455</v>
      </c>
      <c r="O88" s="323"/>
      <c r="P88" s="323"/>
      <c r="Q88" s="151"/>
      <c r="R88" s="151"/>
      <c r="S88" s="151"/>
      <c r="T88" s="151"/>
      <c r="U88" s="151"/>
      <c r="V88" s="151"/>
      <c r="W88" s="321">
        <v>17.254545454545454</v>
      </c>
      <c r="X88" s="151"/>
      <c r="Y88" s="151"/>
      <c r="Z88" s="151"/>
      <c r="AA88" s="151"/>
      <c r="AB88" s="151"/>
      <c r="AC88" s="151"/>
      <c r="AD88" s="151"/>
      <c r="AE88" s="151"/>
      <c r="AF88" s="151"/>
      <c r="AG88" s="151"/>
      <c r="AH88" s="321">
        <v>17.718181818181815</v>
      </c>
      <c r="AI88" s="151"/>
      <c r="AJ88" s="151"/>
      <c r="AK88" s="151"/>
      <c r="AL88" s="151"/>
      <c r="AM88" s="151"/>
      <c r="AN88" s="151"/>
      <c r="AO88" s="323" t="s">
        <v>1646</v>
      </c>
      <c r="AP88" s="326" t="s">
        <v>971</v>
      </c>
      <c r="AQ88" s="326"/>
      <c r="AR88" s="326"/>
      <c r="AS88" s="327"/>
      <c r="AT88" s="326">
        <v>5.53</v>
      </c>
      <c r="AU88" s="326"/>
      <c r="AV88" s="326"/>
      <c r="AW88" s="326"/>
      <c r="AX88" s="326" t="s">
        <v>971</v>
      </c>
      <c r="AY88" s="323"/>
      <c r="AZ88" s="326">
        <v>0</v>
      </c>
      <c r="BA88" s="326">
        <v>0</v>
      </c>
      <c r="BB88" s="326">
        <v>0</v>
      </c>
      <c r="BC88" s="326">
        <v>0</v>
      </c>
      <c r="BD88" s="326">
        <v>0</v>
      </c>
      <c r="BE88" s="326">
        <v>0</v>
      </c>
      <c r="BF88" s="326">
        <v>0</v>
      </c>
      <c r="BG88" s="326">
        <v>0</v>
      </c>
      <c r="BH88" s="326">
        <v>0</v>
      </c>
      <c r="BI88" s="326">
        <v>0</v>
      </c>
      <c r="BJ88" s="326">
        <v>0</v>
      </c>
      <c r="BK88" s="326">
        <v>0</v>
      </c>
      <c r="BL88" s="326"/>
      <c r="BM88" s="326" t="s">
        <v>971</v>
      </c>
      <c r="BN88" s="326"/>
      <c r="BO88" s="326" t="s">
        <v>971</v>
      </c>
      <c r="BP88" s="356"/>
      <c r="BQ88" s="326"/>
      <c r="BR88" s="326"/>
      <c r="BS88" s="326"/>
      <c r="BT88" s="329"/>
      <c r="BU88" s="329"/>
      <c r="BV88" s="326"/>
      <c r="BW88" s="326" t="s">
        <v>1380</v>
      </c>
      <c r="BX88" s="326">
        <v>1</v>
      </c>
      <c r="BY88" s="323"/>
      <c r="BZ88" s="350" t="s">
        <v>1667</v>
      </c>
      <c r="CA88" s="329" t="s">
        <v>89</v>
      </c>
    </row>
  </sheetData>
  <sheetProtection algorithmName="SHA-512" hashValue="StUr1PaZgpVVmEoItysJ4tHj1AY+Pb+xguFAdSQDKYkUV5w61mtsE8414ywXWvE5WRg9RGKiHQdKqfgK3fE0pQ==" saltValue="2kEoZizq34rRgC8XGPKsGQ==" spinCount="100000" sheet="1" objects="1" scenarios="1"/>
  <pageMargins left="0.75" right="0.75" top="1" bottom="1" header="0.5" footer="0.5"/>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A17F96-352B-6549-8D19-4B9E8978712D}">
  <sheetPr codeName="Sheet27"/>
  <dimension ref="A1:DE63"/>
  <sheetViews>
    <sheetView topLeftCell="AY1" zoomScaleNormal="100" zoomScalePageLayoutView="120" workbookViewId="0">
      <selection activeCell="BW23" sqref="BW23"/>
    </sheetView>
  </sheetViews>
  <sheetFormatPr baseColWidth="10" defaultRowHeight="13" x14ac:dyDescent="0.15"/>
  <cols>
    <col min="11" max="11" width="17" bestFit="1" customWidth="1"/>
    <col min="12" max="12" width="14.5" customWidth="1"/>
    <col min="41" max="41" width="16.33203125" bestFit="1" customWidth="1"/>
    <col min="64" max="64" width="8.83203125" customWidth="1"/>
    <col min="65" max="65" width="9.1640625" customWidth="1"/>
    <col min="69" max="69" width="9" customWidth="1"/>
    <col min="70" max="70" width="8.83203125" customWidth="1"/>
    <col min="71" max="71" width="8" customWidth="1"/>
  </cols>
  <sheetData>
    <row r="1" spans="1:79" ht="79" customHeight="1" x14ac:dyDescent="0.15">
      <c r="A1" s="126" t="s">
        <v>562</v>
      </c>
      <c r="B1" s="126" t="s">
        <v>552</v>
      </c>
      <c r="C1" s="127" t="s">
        <v>553</v>
      </c>
      <c r="D1" s="128" t="s">
        <v>633</v>
      </c>
      <c r="E1" s="128" t="s">
        <v>634</v>
      </c>
      <c r="F1" s="128" t="s">
        <v>635</v>
      </c>
      <c r="G1" s="126" t="s">
        <v>636</v>
      </c>
      <c r="H1" s="129" t="s">
        <v>763</v>
      </c>
      <c r="I1" s="129" t="s">
        <v>578</v>
      </c>
      <c r="J1" s="129" t="s">
        <v>579</v>
      </c>
      <c r="K1" s="128" t="s">
        <v>248</v>
      </c>
      <c r="L1" s="130" t="s">
        <v>580</v>
      </c>
      <c r="M1" s="131" t="s">
        <v>581</v>
      </c>
      <c r="N1" s="132" t="s">
        <v>467</v>
      </c>
      <c r="O1" s="132" t="s">
        <v>468</v>
      </c>
      <c r="P1" s="132" t="s">
        <v>469</v>
      </c>
      <c r="Q1" s="132" t="s">
        <v>642</v>
      </c>
      <c r="R1" s="132" t="s">
        <v>549</v>
      </c>
      <c r="S1" s="132" t="s">
        <v>550</v>
      </c>
      <c r="T1" s="132" t="s">
        <v>551</v>
      </c>
      <c r="U1" s="132" t="s">
        <v>645</v>
      </c>
      <c r="V1" s="133" t="s">
        <v>646</v>
      </c>
      <c r="W1" s="134" t="s">
        <v>647</v>
      </c>
      <c r="X1" s="134" t="s">
        <v>513</v>
      </c>
      <c r="Y1" s="134" t="s">
        <v>304</v>
      </c>
      <c r="Z1" s="134" t="s">
        <v>307</v>
      </c>
      <c r="AA1" s="134" t="s">
        <v>465</v>
      </c>
      <c r="AB1" s="134" t="s">
        <v>466</v>
      </c>
      <c r="AC1" s="134" t="s">
        <v>345</v>
      </c>
      <c r="AD1" s="134" t="s">
        <v>346</v>
      </c>
      <c r="AE1" s="135" t="s">
        <v>564</v>
      </c>
      <c r="AF1" s="136" t="s">
        <v>590</v>
      </c>
      <c r="AG1" s="136" t="s">
        <v>591</v>
      </c>
      <c r="AH1" s="137" t="s">
        <v>700</v>
      </c>
      <c r="AI1" s="137" t="s">
        <v>701</v>
      </c>
      <c r="AJ1" s="137" t="s">
        <v>702</v>
      </c>
      <c r="AK1" s="137" t="s">
        <v>703</v>
      </c>
      <c r="AL1" s="217" t="s">
        <v>185</v>
      </c>
      <c r="AM1" s="217" t="s">
        <v>186</v>
      </c>
      <c r="AN1" s="217" t="s">
        <v>187</v>
      </c>
      <c r="AO1" s="138" t="s">
        <v>605</v>
      </c>
      <c r="AP1" s="139" t="s">
        <v>499</v>
      </c>
      <c r="AQ1" s="139" t="s">
        <v>257</v>
      </c>
      <c r="AR1" s="140" t="s">
        <v>258</v>
      </c>
      <c r="AS1" s="141" t="s">
        <v>432</v>
      </c>
      <c r="AT1" s="142" t="s">
        <v>433</v>
      </c>
      <c r="AU1" s="310" t="s">
        <v>1334</v>
      </c>
      <c r="AV1" s="310" t="s">
        <v>1335</v>
      </c>
      <c r="AW1" s="310" t="s">
        <v>1336</v>
      </c>
      <c r="AX1" s="143" t="s">
        <v>606</v>
      </c>
      <c r="AY1" s="144" t="s">
        <v>607</v>
      </c>
      <c r="AZ1" s="145" t="s">
        <v>608</v>
      </c>
      <c r="BA1" s="146" t="s">
        <v>287</v>
      </c>
      <c r="BB1" s="145" t="s">
        <v>256</v>
      </c>
      <c r="BC1" s="146" t="s">
        <v>335</v>
      </c>
      <c r="BD1" s="145" t="s">
        <v>253</v>
      </c>
      <c r="BE1" s="146" t="s">
        <v>637</v>
      </c>
      <c r="BF1" s="145" t="s">
        <v>547</v>
      </c>
      <c r="BG1" s="147" t="s">
        <v>235</v>
      </c>
      <c r="BH1" s="243" t="s">
        <v>1017</v>
      </c>
      <c r="BI1" s="244" t="s">
        <v>1018</v>
      </c>
      <c r="BJ1" s="145" t="s">
        <v>1010</v>
      </c>
      <c r="BK1" s="147" t="s">
        <v>1011</v>
      </c>
      <c r="BL1" s="129" t="s">
        <v>1012</v>
      </c>
      <c r="BM1" s="129" t="s">
        <v>1013</v>
      </c>
      <c r="BN1" s="129" t="s">
        <v>237</v>
      </c>
      <c r="BO1" s="129" t="s">
        <v>463</v>
      </c>
      <c r="BP1" s="129" t="s">
        <v>801</v>
      </c>
      <c r="BQ1" s="129" t="s">
        <v>1014</v>
      </c>
      <c r="BR1" s="129" t="s">
        <v>1015</v>
      </c>
      <c r="BS1" s="129" t="s">
        <v>1016</v>
      </c>
      <c r="BT1" s="127" t="s">
        <v>327</v>
      </c>
      <c r="BU1" s="127" t="s">
        <v>234</v>
      </c>
      <c r="BV1" s="129" t="s">
        <v>438</v>
      </c>
      <c r="BW1" s="129" t="s">
        <v>238</v>
      </c>
      <c r="BX1" s="316" t="s">
        <v>1357</v>
      </c>
      <c r="BY1" s="127" t="s">
        <v>434</v>
      </c>
      <c r="BZ1" s="129" t="s">
        <v>435</v>
      </c>
      <c r="CA1" s="126" t="s">
        <v>582</v>
      </c>
    </row>
    <row r="2" spans="1:79" ht="13" customHeight="1" x14ac:dyDescent="0.15">
      <c r="A2" s="270">
        <v>10011</v>
      </c>
      <c r="B2" s="271">
        <v>42203</v>
      </c>
      <c r="C2" s="272" t="s">
        <v>1081</v>
      </c>
      <c r="D2" s="273" t="s">
        <v>1255</v>
      </c>
      <c r="E2" s="270"/>
      <c r="F2" s="270" t="s">
        <v>1083</v>
      </c>
      <c r="G2" s="271">
        <v>42187</v>
      </c>
      <c r="H2" s="274" t="s">
        <v>1084</v>
      </c>
      <c r="I2" s="274" t="s">
        <v>1085</v>
      </c>
      <c r="J2" s="274"/>
      <c r="K2" s="270" t="s">
        <v>1086</v>
      </c>
      <c r="L2" s="273" t="s">
        <v>1087</v>
      </c>
      <c r="M2" s="275">
        <v>128.63636363636363</v>
      </c>
      <c r="N2" s="275">
        <v>22.27272727272727</v>
      </c>
      <c r="O2" s="270"/>
      <c r="P2" s="270"/>
      <c r="Q2" s="275" t="s">
        <v>1088</v>
      </c>
      <c r="R2" s="270"/>
      <c r="S2" s="273" t="s">
        <v>1088</v>
      </c>
      <c r="T2" s="270"/>
      <c r="U2" s="275" t="s">
        <v>1088</v>
      </c>
      <c r="V2" s="275" t="s">
        <v>1088</v>
      </c>
      <c r="W2" s="275" t="s">
        <v>1088</v>
      </c>
      <c r="X2" s="270"/>
      <c r="Y2" s="270"/>
      <c r="Z2" s="270"/>
      <c r="AA2" s="270"/>
      <c r="AB2" s="270"/>
      <c r="AC2" s="270"/>
      <c r="AD2" s="275" t="s">
        <v>1088</v>
      </c>
      <c r="AE2" s="275" t="s">
        <v>1088</v>
      </c>
      <c r="AF2" s="270"/>
      <c r="AG2" s="270"/>
      <c r="AH2" s="275" t="s">
        <v>1088</v>
      </c>
      <c r="AI2" s="270"/>
      <c r="AJ2" s="270"/>
      <c r="AK2" s="275" t="s">
        <v>1088</v>
      </c>
      <c r="AL2" s="270"/>
      <c r="AM2" s="275" t="s">
        <v>1088</v>
      </c>
      <c r="AN2" s="275" t="s">
        <v>1088</v>
      </c>
      <c r="AO2" s="270" t="s">
        <v>1089</v>
      </c>
      <c r="AP2" s="274" t="s">
        <v>1085</v>
      </c>
      <c r="AQ2" s="274"/>
      <c r="AR2" s="274"/>
      <c r="AS2" s="276"/>
      <c r="AT2" s="274">
        <v>11</v>
      </c>
      <c r="AU2" s="274"/>
      <c r="AV2" s="274"/>
      <c r="AW2" s="274"/>
      <c r="AX2" s="274" t="s">
        <v>1090</v>
      </c>
      <c r="AY2" s="270"/>
      <c r="AZ2" s="274">
        <v>0</v>
      </c>
      <c r="BA2" s="274">
        <v>0</v>
      </c>
      <c r="BB2" s="274">
        <v>0</v>
      </c>
      <c r="BC2" s="274">
        <v>0</v>
      </c>
      <c r="BD2" s="274">
        <v>0</v>
      </c>
      <c r="BE2" s="274">
        <v>0</v>
      </c>
      <c r="BF2" s="274">
        <v>0</v>
      </c>
      <c r="BG2" s="274">
        <v>0</v>
      </c>
      <c r="BH2" s="274">
        <v>0</v>
      </c>
      <c r="BI2" s="274">
        <v>0</v>
      </c>
      <c r="BJ2" s="274">
        <v>0</v>
      </c>
      <c r="BK2" s="274">
        <v>0</v>
      </c>
      <c r="BL2" s="274"/>
      <c r="BM2" s="274" t="s">
        <v>1085</v>
      </c>
      <c r="BN2" s="274"/>
      <c r="BO2" s="274" t="s">
        <v>1085</v>
      </c>
      <c r="BP2" s="274"/>
      <c r="BQ2" s="274"/>
      <c r="BR2" s="274"/>
      <c r="BS2" s="274"/>
      <c r="BT2" s="273" t="s">
        <v>1091</v>
      </c>
      <c r="BU2" s="273" t="s">
        <v>656</v>
      </c>
      <c r="BV2" s="274">
        <v>165</v>
      </c>
      <c r="BW2" s="274" t="s">
        <v>1092</v>
      </c>
      <c r="BX2" s="274"/>
      <c r="BY2" s="277" t="s">
        <v>1093</v>
      </c>
      <c r="BZ2" s="270" t="s">
        <v>23</v>
      </c>
      <c r="CA2" s="278" t="s">
        <v>184</v>
      </c>
    </row>
    <row r="3" spans="1:79" ht="13" customHeight="1" x14ac:dyDescent="0.15">
      <c r="A3" s="270">
        <v>10416</v>
      </c>
      <c r="B3" s="271">
        <v>42202</v>
      </c>
      <c r="C3" s="272" t="s">
        <v>1037</v>
      </c>
      <c r="D3" s="273" t="s">
        <v>1255</v>
      </c>
      <c r="E3" s="270"/>
      <c r="F3" s="270" t="s">
        <v>1051</v>
      </c>
      <c r="G3" s="271">
        <v>42187</v>
      </c>
      <c r="H3" s="274" t="s">
        <v>1040</v>
      </c>
      <c r="I3" s="274" t="s">
        <v>1041</v>
      </c>
      <c r="J3" s="274"/>
      <c r="K3" s="270" t="s">
        <v>1042</v>
      </c>
      <c r="L3" s="270" t="s">
        <v>1095</v>
      </c>
      <c r="M3" s="275">
        <v>82</v>
      </c>
      <c r="N3" s="275">
        <v>25.790909090909089</v>
      </c>
      <c r="O3" s="270"/>
      <c r="P3" s="270"/>
      <c r="Q3" s="275" t="s">
        <v>1088</v>
      </c>
      <c r="R3" s="270"/>
      <c r="S3" s="273" t="s">
        <v>1088</v>
      </c>
      <c r="T3" s="270"/>
      <c r="U3" s="275" t="s">
        <v>1088</v>
      </c>
      <c r="V3" s="275" t="s">
        <v>1088</v>
      </c>
      <c r="W3" s="275" t="s">
        <v>1088</v>
      </c>
      <c r="X3" s="270"/>
      <c r="Y3" s="270"/>
      <c r="Z3" s="270"/>
      <c r="AA3" s="270"/>
      <c r="AB3" s="270"/>
      <c r="AC3" s="270"/>
      <c r="AD3" s="275" t="s">
        <v>1088</v>
      </c>
      <c r="AE3" s="275" t="s">
        <v>1088</v>
      </c>
      <c r="AF3" s="270"/>
      <c r="AG3" s="270"/>
      <c r="AH3" s="275" t="s">
        <v>1088</v>
      </c>
      <c r="AI3" s="270"/>
      <c r="AJ3" s="270"/>
      <c r="AK3" s="275" t="s">
        <v>1088</v>
      </c>
      <c r="AL3" s="270"/>
      <c r="AM3" s="275" t="s">
        <v>1088</v>
      </c>
      <c r="AN3" s="275" t="s">
        <v>1088</v>
      </c>
      <c r="AO3" s="270" t="s">
        <v>1054</v>
      </c>
      <c r="AP3" s="274" t="s">
        <v>1041</v>
      </c>
      <c r="AQ3" s="274"/>
      <c r="AR3" s="274"/>
      <c r="AS3" s="276"/>
      <c r="AT3" s="274">
        <v>10.199999999999999</v>
      </c>
      <c r="AU3" s="274"/>
      <c r="AV3" s="274"/>
      <c r="AW3" s="274"/>
      <c r="AX3" s="274" t="s">
        <v>1045</v>
      </c>
      <c r="AY3" s="270"/>
      <c r="AZ3" s="274">
        <v>7</v>
      </c>
      <c r="BA3" s="274">
        <v>0</v>
      </c>
      <c r="BB3" s="274">
        <v>0</v>
      </c>
      <c r="BC3" s="274">
        <v>0</v>
      </c>
      <c r="BD3" s="274">
        <v>0</v>
      </c>
      <c r="BE3" s="274">
        <v>0</v>
      </c>
      <c r="BF3" s="274">
        <v>0</v>
      </c>
      <c r="BG3" s="274">
        <v>0</v>
      </c>
      <c r="BH3" s="274">
        <v>0</v>
      </c>
      <c r="BI3" s="274">
        <v>0</v>
      </c>
      <c r="BJ3" s="274">
        <v>0</v>
      </c>
      <c r="BK3" s="274">
        <v>0</v>
      </c>
      <c r="BL3" s="274"/>
      <c r="BM3" s="274" t="s">
        <v>1041</v>
      </c>
      <c r="BN3" s="274">
        <v>12</v>
      </c>
      <c r="BO3" s="274" t="s">
        <v>1041</v>
      </c>
      <c r="BP3" s="274"/>
      <c r="BQ3" s="274"/>
      <c r="BR3" s="274"/>
      <c r="BS3" s="274"/>
      <c r="BT3" s="270"/>
      <c r="BU3" s="278"/>
      <c r="BV3" s="274"/>
      <c r="BW3" s="274" t="s">
        <v>1046</v>
      </c>
      <c r="BX3" s="274"/>
      <c r="BY3" s="270"/>
      <c r="BZ3" s="270" t="s">
        <v>1256</v>
      </c>
      <c r="CA3" s="277" t="s">
        <v>184</v>
      </c>
    </row>
    <row r="4" spans="1:79" ht="13" customHeight="1" x14ac:dyDescent="0.15">
      <c r="A4" s="270">
        <v>10501</v>
      </c>
      <c r="B4" s="271">
        <v>42202</v>
      </c>
      <c r="C4" s="272" t="s">
        <v>1037</v>
      </c>
      <c r="D4" s="273" t="s">
        <v>1255</v>
      </c>
      <c r="E4" s="270"/>
      <c r="F4" s="270" t="s">
        <v>1051</v>
      </c>
      <c r="G4" s="279">
        <v>42185</v>
      </c>
      <c r="H4" s="274" t="s">
        <v>1040</v>
      </c>
      <c r="I4" s="274" t="s">
        <v>1041</v>
      </c>
      <c r="J4" s="274"/>
      <c r="K4" s="270" t="s">
        <v>1097</v>
      </c>
      <c r="L4" s="273" t="s">
        <v>1098</v>
      </c>
      <c r="M4" s="275">
        <v>83</v>
      </c>
      <c r="N4" s="275">
        <v>21.7</v>
      </c>
      <c r="O4" s="270"/>
      <c r="P4" s="270"/>
      <c r="Q4" s="275" t="s">
        <v>1088</v>
      </c>
      <c r="R4" s="270"/>
      <c r="S4" s="273" t="s">
        <v>1088</v>
      </c>
      <c r="T4" s="270"/>
      <c r="U4" s="275" t="s">
        <v>1088</v>
      </c>
      <c r="V4" s="275" t="s">
        <v>1088</v>
      </c>
      <c r="W4" s="275" t="s">
        <v>1088</v>
      </c>
      <c r="X4" s="270"/>
      <c r="Y4" s="270"/>
      <c r="Z4" s="270"/>
      <c r="AA4" s="270"/>
      <c r="AB4" s="270"/>
      <c r="AC4" s="270"/>
      <c r="AD4" s="275" t="s">
        <v>1088</v>
      </c>
      <c r="AE4" s="275" t="s">
        <v>1088</v>
      </c>
      <c r="AF4" s="270"/>
      <c r="AG4" s="270"/>
      <c r="AH4" s="275" t="s">
        <v>1088</v>
      </c>
      <c r="AI4" s="270"/>
      <c r="AJ4" s="270"/>
      <c r="AK4" s="275" t="s">
        <v>1088</v>
      </c>
      <c r="AL4" s="270"/>
      <c r="AM4" s="275" t="s">
        <v>1088</v>
      </c>
      <c r="AN4" s="275" t="s">
        <v>1088</v>
      </c>
      <c r="AO4" s="270" t="s">
        <v>1054</v>
      </c>
      <c r="AP4" s="274" t="s">
        <v>1041</v>
      </c>
      <c r="AQ4" s="274"/>
      <c r="AR4" s="274"/>
      <c r="AS4" s="276"/>
      <c r="AT4" s="274">
        <v>7.5</v>
      </c>
      <c r="AU4" s="274"/>
      <c r="AV4" s="274"/>
      <c r="AW4" s="274"/>
      <c r="AX4" s="274" t="s">
        <v>1041</v>
      </c>
      <c r="AY4" s="270"/>
      <c r="AZ4" s="274">
        <v>0</v>
      </c>
      <c r="BA4" s="274">
        <v>0</v>
      </c>
      <c r="BB4" s="274">
        <v>0</v>
      </c>
      <c r="BC4" s="274">
        <v>0</v>
      </c>
      <c r="BD4" s="274">
        <v>0</v>
      </c>
      <c r="BE4" s="274">
        <v>0</v>
      </c>
      <c r="BF4" s="274">
        <v>0</v>
      </c>
      <c r="BG4" s="274">
        <v>0</v>
      </c>
      <c r="BH4" s="274">
        <v>0</v>
      </c>
      <c r="BI4" s="274">
        <v>0</v>
      </c>
      <c r="BJ4" s="274">
        <v>0</v>
      </c>
      <c r="BK4" s="274">
        <v>0</v>
      </c>
      <c r="BL4" s="274"/>
      <c r="BM4" s="274" t="s">
        <v>1041</v>
      </c>
      <c r="BN4" s="274"/>
      <c r="BO4" s="274" t="s">
        <v>1041</v>
      </c>
      <c r="BP4" s="274"/>
      <c r="BQ4" s="274"/>
      <c r="BR4" s="274"/>
      <c r="BS4" s="274"/>
      <c r="BT4" s="270"/>
      <c r="BU4" s="278"/>
      <c r="BV4" s="274"/>
      <c r="BW4" s="274" t="s">
        <v>1046</v>
      </c>
      <c r="BX4" s="274"/>
      <c r="BY4" s="273" t="s">
        <v>993</v>
      </c>
      <c r="BZ4" s="273" t="s">
        <v>23</v>
      </c>
      <c r="CA4" s="273" t="s">
        <v>130</v>
      </c>
    </row>
    <row r="5" spans="1:79" ht="13" customHeight="1" x14ac:dyDescent="0.2">
      <c r="A5" s="270">
        <v>10597</v>
      </c>
      <c r="B5" s="271">
        <v>42202</v>
      </c>
      <c r="C5" s="272" t="s">
        <v>1037</v>
      </c>
      <c r="D5" s="273" t="s">
        <v>1255</v>
      </c>
      <c r="E5" s="270"/>
      <c r="F5" s="270" t="s">
        <v>1051</v>
      </c>
      <c r="G5" s="280">
        <v>42188</v>
      </c>
      <c r="H5" s="274" t="s">
        <v>126</v>
      </c>
      <c r="I5" s="274" t="s">
        <v>971</v>
      </c>
      <c r="J5" s="274"/>
      <c r="K5" s="270" t="s">
        <v>1099</v>
      </c>
      <c r="L5" s="273" t="s">
        <v>1100</v>
      </c>
      <c r="M5" s="275">
        <v>78.118181818181824</v>
      </c>
      <c r="N5" s="275">
        <v>23.854545454545452</v>
      </c>
      <c r="O5" s="270"/>
      <c r="P5" s="270"/>
      <c r="Q5" s="275" t="s">
        <v>1088</v>
      </c>
      <c r="R5" s="270"/>
      <c r="S5" s="273" t="s">
        <v>1088</v>
      </c>
      <c r="T5" s="270"/>
      <c r="U5" s="275" t="s">
        <v>1088</v>
      </c>
      <c r="V5" s="275" t="s">
        <v>1088</v>
      </c>
      <c r="W5" s="275" t="s">
        <v>1088</v>
      </c>
      <c r="X5" s="270"/>
      <c r="Y5" s="270"/>
      <c r="Z5" s="270"/>
      <c r="AA5" s="270"/>
      <c r="AB5" s="270"/>
      <c r="AC5" s="270"/>
      <c r="AD5" s="275" t="s">
        <v>1088</v>
      </c>
      <c r="AE5" s="275" t="s">
        <v>1088</v>
      </c>
      <c r="AF5" s="270"/>
      <c r="AG5" s="270"/>
      <c r="AH5" s="275" t="s">
        <v>1088</v>
      </c>
      <c r="AI5" s="270"/>
      <c r="AJ5" s="270"/>
      <c r="AK5" s="275" t="s">
        <v>1088</v>
      </c>
      <c r="AL5" s="270"/>
      <c r="AM5" s="275" t="s">
        <v>1088</v>
      </c>
      <c r="AN5" s="275" t="s">
        <v>1088</v>
      </c>
      <c r="AO5" s="270" t="s">
        <v>1054</v>
      </c>
      <c r="AP5" s="274" t="s">
        <v>1041</v>
      </c>
      <c r="AQ5" s="274"/>
      <c r="AR5" s="274"/>
      <c r="AS5" s="276"/>
      <c r="AT5" s="274">
        <v>11</v>
      </c>
      <c r="AU5" s="274"/>
      <c r="AV5" s="274"/>
      <c r="AW5" s="274"/>
      <c r="AX5" s="274" t="s">
        <v>1041</v>
      </c>
      <c r="AY5" s="270"/>
      <c r="AZ5" s="274">
        <v>0</v>
      </c>
      <c r="BA5" s="274">
        <v>0</v>
      </c>
      <c r="BB5" s="274">
        <v>0</v>
      </c>
      <c r="BC5" s="274">
        <v>0</v>
      </c>
      <c r="BD5" s="274">
        <v>0</v>
      </c>
      <c r="BE5" s="274">
        <v>0</v>
      </c>
      <c r="BF5" s="274">
        <v>0</v>
      </c>
      <c r="BG5" s="274">
        <v>0</v>
      </c>
      <c r="BH5" s="274">
        <v>0</v>
      </c>
      <c r="BI5" s="274">
        <v>0</v>
      </c>
      <c r="BJ5" s="274">
        <v>0</v>
      </c>
      <c r="BK5" s="274">
        <v>0</v>
      </c>
      <c r="BL5" s="274"/>
      <c r="BM5" s="274" t="s">
        <v>1041</v>
      </c>
      <c r="BN5" s="274"/>
      <c r="BO5" s="274" t="s">
        <v>1041</v>
      </c>
      <c r="BP5" s="274"/>
      <c r="BQ5" s="274"/>
      <c r="BR5" s="274"/>
      <c r="BS5" s="274"/>
      <c r="BT5" s="284" t="s">
        <v>1101</v>
      </c>
      <c r="BU5" s="278" t="s">
        <v>1102</v>
      </c>
      <c r="BV5" s="274">
        <v>50</v>
      </c>
      <c r="BW5" s="274" t="s">
        <v>1046</v>
      </c>
      <c r="BX5" s="274"/>
      <c r="BY5" s="270" t="s">
        <v>993</v>
      </c>
      <c r="BZ5" s="270" t="s">
        <v>1257</v>
      </c>
      <c r="CA5" s="270" t="s">
        <v>184</v>
      </c>
    </row>
    <row r="6" spans="1:79" ht="13" customHeight="1" x14ac:dyDescent="0.15">
      <c r="A6" s="270">
        <v>1473</v>
      </c>
      <c r="B6" s="271">
        <v>42202</v>
      </c>
      <c r="C6" s="272" t="s">
        <v>1037</v>
      </c>
      <c r="D6" s="273" t="s">
        <v>1255</v>
      </c>
      <c r="E6" s="270"/>
      <c r="F6" s="270" t="s">
        <v>1051</v>
      </c>
      <c r="G6" s="280">
        <v>42185</v>
      </c>
      <c r="H6" s="274" t="s">
        <v>1040</v>
      </c>
      <c r="I6" s="274" t="s">
        <v>1041</v>
      </c>
      <c r="J6" s="274"/>
      <c r="K6" s="270" t="s">
        <v>1104</v>
      </c>
      <c r="L6" s="270" t="s">
        <v>1066</v>
      </c>
      <c r="M6" s="275">
        <v>84.409090909090892</v>
      </c>
      <c r="N6" s="275">
        <v>23.063636363636363</v>
      </c>
      <c r="O6" s="270"/>
      <c r="P6" s="270"/>
      <c r="Q6" s="275" t="s">
        <v>1088</v>
      </c>
      <c r="R6" s="270"/>
      <c r="S6" s="273" t="s">
        <v>1088</v>
      </c>
      <c r="T6" s="270"/>
      <c r="U6" s="275" t="s">
        <v>1088</v>
      </c>
      <c r="V6" s="275" t="s">
        <v>1088</v>
      </c>
      <c r="W6" s="275" t="s">
        <v>1088</v>
      </c>
      <c r="X6" s="270"/>
      <c r="Y6" s="270"/>
      <c r="Z6" s="270"/>
      <c r="AA6" s="270"/>
      <c r="AB6" s="270"/>
      <c r="AC6" s="270"/>
      <c r="AD6" s="275" t="s">
        <v>1088</v>
      </c>
      <c r="AE6" s="275" t="s">
        <v>1088</v>
      </c>
      <c r="AF6" s="270"/>
      <c r="AG6" s="270"/>
      <c r="AH6" s="275" t="s">
        <v>1088</v>
      </c>
      <c r="AI6" s="270"/>
      <c r="AJ6" s="270"/>
      <c r="AK6" s="275" t="s">
        <v>1088</v>
      </c>
      <c r="AL6" s="270"/>
      <c r="AM6" s="275" t="s">
        <v>1088</v>
      </c>
      <c r="AN6" s="275" t="s">
        <v>1088</v>
      </c>
      <c r="AO6" s="270" t="s">
        <v>1054</v>
      </c>
      <c r="AP6" s="274" t="s">
        <v>1041</v>
      </c>
      <c r="AQ6" s="274"/>
      <c r="AR6" s="274"/>
      <c r="AS6" s="276"/>
      <c r="AT6" s="274">
        <v>11.6</v>
      </c>
      <c r="AU6" s="274"/>
      <c r="AV6" s="274"/>
      <c r="AW6" s="274"/>
      <c r="AX6" s="274" t="s">
        <v>1041</v>
      </c>
      <c r="AY6" s="270"/>
      <c r="AZ6" s="274">
        <v>0</v>
      </c>
      <c r="BA6" s="274">
        <v>0</v>
      </c>
      <c r="BB6" s="274">
        <v>0</v>
      </c>
      <c r="BC6" s="274">
        <v>0</v>
      </c>
      <c r="BD6" s="274">
        <v>0</v>
      </c>
      <c r="BE6" s="274">
        <v>0</v>
      </c>
      <c r="BF6" s="274">
        <v>0</v>
      </c>
      <c r="BG6" s="274">
        <v>0</v>
      </c>
      <c r="BH6" s="274">
        <v>0</v>
      </c>
      <c r="BI6" s="274">
        <v>0</v>
      </c>
      <c r="BJ6" s="274">
        <v>0</v>
      </c>
      <c r="BK6" s="274">
        <v>0</v>
      </c>
      <c r="BL6" s="274"/>
      <c r="BM6" s="274" t="s">
        <v>1041</v>
      </c>
      <c r="BN6" s="274"/>
      <c r="BO6" s="274" t="s">
        <v>1041</v>
      </c>
      <c r="BP6" s="274"/>
      <c r="BQ6" s="274"/>
      <c r="BR6" s="274"/>
      <c r="BS6" s="274"/>
      <c r="BT6" s="278" t="s">
        <v>1105</v>
      </c>
      <c r="BU6" s="278"/>
      <c r="BV6" s="274"/>
      <c r="BW6" s="274" t="s">
        <v>1046</v>
      </c>
      <c r="BX6" s="274"/>
      <c r="BY6" s="270"/>
      <c r="BZ6" s="270" t="s">
        <v>1258</v>
      </c>
      <c r="CA6" s="278" t="s">
        <v>184</v>
      </c>
    </row>
    <row r="7" spans="1:79" ht="13" customHeight="1" x14ac:dyDescent="0.15">
      <c r="A7" s="270">
        <v>4654</v>
      </c>
      <c r="B7" s="271">
        <v>42202</v>
      </c>
      <c r="C7" s="272" t="s">
        <v>1037</v>
      </c>
      <c r="D7" s="273" t="s">
        <v>1255</v>
      </c>
      <c r="E7" s="270"/>
      <c r="F7" s="270" t="s">
        <v>1051</v>
      </c>
      <c r="G7" s="280">
        <v>42185</v>
      </c>
      <c r="H7" s="274" t="s">
        <v>1040</v>
      </c>
      <c r="I7" s="274" t="s">
        <v>1041</v>
      </c>
      <c r="J7" s="274"/>
      <c r="K7" s="270" t="s">
        <v>1047</v>
      </c>
      <c r="L7" s="270" t="s">
        <v>125</v>
      </c>
      <c r="M7" s="275">
        <v>108</v>
      </c>
      <c r="N7" s="275">
        <v>28</v>
      </c>
      <c r="O7" s="270"/>
      <c r="P7" s="270"/>
      <c r="Q7" s="275" t="s">
        <v>1088</v>
      </c>
      <c r="R7" s="270"/>
      <c r="S7" s="273" t="s">
        <v>1088</v>
      </c>
      <c r="T7" s="270"/>
      <c r="U7" s="275" t="s">
        <v>1088</v>
      </c>
      <c r="V7" s="275" t="s">
        <v>1088</v>
      </c>
      <c r="W7" s="275" t="s">
        <v>1088</v>
      </c>
      <c r="X7" s="270"/>
      <c r="Y7" s="270"/>
      <c r="Z7" s="270"/>
      <c r="AA7" s="270"/>
      <c r="AB7" s="270"/>
      <c r="AC7" s="270"/>
      <c r="AD7" s="275" t="s">
        <v>1088</v>
      </c>
      <c r="AE7" s="275" t="s">
        <v>1088</v>
      </c>
      <c r="AF7" s="270"/>
      <c r="AG7" s="270"/>
      <c r="AH7" s="275" t="s">
        <v>1088</v>
      </c>
      <c r="AI7" s="270"/>
      <c r="AJ7" s="270"/>
      <c r="AK7" s="275" t="s">
        <v>1088</v>
      </c>
      <c r="AL7" s="270"/>
      <c r="AM7" s="275" t="s">
        <v>1088</v>
      </c>
      <c r="AN7" s="275" t="s">
        <v>1088</v>
      </c>
      <c r="AO7" s="270" t="s">
        <v>1054</v>
      </c>
      <c r="AP7" s="274" t="s">
        <v>1041</v>
      </c>
      <c r="AQ7" s="274"/>
      <c r="AR7" s="274"/>
      <c r="AS7" s="276"/>
      <c r="AT7" s="274"/>
      <c r="AU7" s="274"/>
      <c r="AV7" s="274"/>
      <c r="AW7" s="274"/>
      <c r="AX7" s="274" t="s">
        <v>1041</v>
      </c>
      <c r="AY7" s="270"/>
      <c r="AZ7" s="274">
        <v>0</v>
      </c>
      <c r="BA7" s="274">
        <v>0</v>
      </c>
      <c r="BB7" s="274">
        <v>25</v>
      </c>
      <c r="BC7" s="274">
        <v>0</v>
      </c>
      <c r="BD7" s="274">
        <v>0</v>
      </c>
      <c r="BE7" s="274">
        <v>0</v>
      </c>
      <c r="BF7" s="274">
        <v>0</v>
      </c>
      <c r="BG7" s="274">
        <v>0</v>
      </c>
      <c r="BH7" s="274">
        <v>0</v>
      </c>
      <c r="BI7" s="274">
        <v>0</v>
      </c>
      <c r="BJ7" s="274">
        <v>0</v>
      </c>
      <c r="BK7" s="274">
        <v>0</v>
      </c>
      <c r="BL7" s="274"/>
      <c r="BM7" s="274" t="s">
        <v>1041</v>
      </c>
      <c r="BN7" s="274"/>
      <c r="BO7" s="274" t="s">
        <v>1041</v>
      </c>
      <c r="BP7" s="274"/>
      <c r="BQ7" s="274"/>
      <c r="BR7" s="274"/>
      <c r="BS7" s="274"/>
      <c r="BT7" s="278"/>
      <c r="BU7" s="278"/>
      <c r="BV7" s="274"/>
      <c r="BW7" s="274" t="s">
        <v>1046</v>
      </c>
      <c r="BX7" s="274"/>
      <c r="BY7" s="270"/>
      <c r="BZ7" s="270" t="s">
        <v>1259</v>
      </c>
      <c r="CA7" s="278" t="s">
        <v>184</v>
      </c>
    </row>
    <row r="8" spans="1:79" ht="13" customHeight="1" x14ac:dyDescent="0.15">
      <c r="A8" s="270">
        <v>1445</v>
      </c>
      <c r="B8" s="271">
        <v>42202</v>
      </c>
      <c r="C8" s="272" t="s">
        <v>1108</v>
      </c>
      <c r="D8" s="273" t="s">
        <v>1255</v>
      </c>
      <c r="E8" s="270"/>
      <c r="F8" s="270" t="s">
        <v>1109</v>
      </c>
      <c r="G8" s="279">
        <v>41820</v>
      </c>
      <c r="H8" s="274" t="s">
        <v>1110</v>
      </c>
      <c r="I8" s="274" t="s">
        <v>1111</v>
      </c>
      <c r="J8" s="274"/>
      <c r="K8" s="270" t="s">
        <v>1112</v>
      </c>
      <c r="L8" s="270" t="s">
        <v>1113</v>
      </c>
      <c r="M8" s="275">
        <v>89.5</v>
      </c>
      <c r="N8" s="275">
        <v>25.66</v>
      </c>
      <c r="O8" s="270" t="s">
        <v>1114</v>
      </c>
      <c r="P8" s="270">
        <v>300</v>
      </c>
      <c r="Q8" s="275">
        <v>26.98</v>
      </c>
      <c r="R8" s="270">
        <v>1020</v>
      </c>
      <c r="S8" s="273">
        <v>28.49</v>
      </c>
      <c r="T8" s="270"/>
      <c r="U8" s="275" t="s">
        <v>1088</v>
      </c>
      <c r="V8" s="275" t="s">
        <v>1088</v>
      </c>
      <c r="W8" s="275" t="s">
        <v>1088</v>
      </c>
      <c r="X8" s="270"/>
      <c r="Y8" s="270"/>
      <c r="Z8" s="270"/>
      <c r="AA8" s="270"/>
      <c r="AB8" s="270"/>
      <c r="AC8" s="270"/>
      <c r="AD8" s="275" t="s">
        <v>1088</v>
      </c>
      <c r="AE8" s="275" t="s">
        <v>1088</v>
      </c>
      <c r="AF8" s="270"/>
      <c r="AG8" s="270"/>
      <c r="AH8" s="275" t="s">
        <v>1088</v>
      </c>
      <c r="AI8" s="270"/>
      <c r="AJ8" s="270"/>
      <c r="AK8" s="275" t="s">
        <v>1088</v>
      </c>
      <c r="AL8" s="270"/>
      <c r="AM8" s="275" t="s">
        <v>1088</v>
      </c>
      <c r="AN8" s="275" t="s">
        <v>1088</v>
      </c>
      <c r="AO8" s="270" t="s">
        <v>1115</v>
      </c>
      <c r="AP8" s="274" t="s">
        <v>1111</v>
      </c>
      <c r="AQ8" s="274"/>
      <c r="AR8" s="274"/>
      <c r="AS8" s="276">
        <v>10</v>
      </c>
      <c r="AT8" s="274">
        <v>12</v>
      </c>
      <c r="AU8" s="274"/>
      <c r="AV8" s="274"/>
      <c r="AW8" s="274"/>
      <c r="AX8" s="274" t="s">
        <v>1116</v>
      </c>
      <c r="AY8" s="270"/>
      <c r="AZ8" s="274">
        <v>0</v>
      </c>
      <c r="BA8" s="274">
        <v>0</v>
      </c>
      <c r="BB8" s="274">
        <v>7</v>
      </c>
      <c r="BC8" s="274">
        <v>0</v>
      </c>
      <c r="BD8" s="274">
        <v>0</v>
      </c>
      <c r="BE8" s="274">
        <v>0</v>
      </c>
      <c r="BF8" s="274">
        <v>0</v>
      </c>
      <c r="BG8" s="274">
        <v>0</v>
      </c>
      <c r="BH8" s="274">
        <v>0</v>
      </c>
      <c r="BI8" s="274">
        <v>0</v>
      </c>
      <c r="BJ8" s="274">
        <v>0</v>
      </c>
      <c r="BK8" s="274">
        <v>0</v>
      </c>
      <c r="BL8" s="274"/>
      <c r="BM8" s="281" t="s">
        <v>971</v>
      </c>
      <c r="BN8" s="274"/>
      <c r="BO8" s="274" t="s">
        <v>1111</v>
      </c>
      <c r="BP8" s="274"/>
      <c r="BQ8" s="274"/>
      <c r="BR8" s="274"/>
      <c r="BS8" s="274"/>
      <c r="BT8" s="278"/>
      <c r="BU8" s="278"/>
      <c r="BV8" s="274"/>
      <c r="BW8" s="274" t="s">
        <v>1117</v>
      </c>
      <c r="BX8" s="274"/>
      <c r="BY8" s="270"/>
      <c r="BZ8" s="270" t="s">
        <v>23</v>
      </c>
      <c r="CA8" s="278" t="s">
        <v>89</v>
      </c>
    </row>
    <row r="9" spans="1:79" ht="13" customHeight="1" x14ac:dyDescent="0.15">
      <c r="A9" s="270">
        <v>1485</v>
      </c>
      <c r="B9" s="271">
        <v>42202</v>
      </c>
      <c r="C9" s="272" t="s">
        <v>1108</v>
      </c>
      <c r="D9" s="273" t="s">
        <v>1255</v>
      </c>
      <c r="E9" s="270"/>
      <c r="F9" s="270" t="s">
        <v>1109</v>
      </c>
      <c r="G9" s="280">
        <v>42185</v>
      </c>
      <c r="H9" s="274" t="s">
        <v>1110</v>
      </c>
      <c r="I9" s="274" t="s">
        <v>1111</v>
      </c>
      <c r="J9" s="274"/>
      <c r="K9" s="270" t="s">
        <v>1119</v>
      </c>
      <c r="L9" s="270" t="s">
        <v>1120</v>
      </c>
      <c r="M9" s="275">
        <v>84.409090909090892</v>
      </c>
      <c r="N9" s="275">
        <v>23.063636363636363</v>
      </c>
      <c r="O9" s="270"/>
      <c r="P9" s="270"/>
      <c r="Q9" s="275" t="s">
        <v>1088</v>
      </c>
      <c r="R9" s="270"/>
      <c r="S9" s="273" t="s">
        <v>1088</v>
      </c>
      <c r="T9" s="270"/>
      <c r="U9" s="275" t="s">
        <v>1088</v>
      </c>
      <c r="V9" s="275" t="s">
        <v>1088</v>
      </c>
      <c r="W9" s="275" t="s">
        <v>1088</v>
      </c>
      <c r="X9" s="270"/>
      <c r="Y9" s="270"/>
      <c r="Z9" s="270"/>
      <c r="AA9" s="270"/>
      <c r="AB9" s="270"/>
      <c r="AC9" s="270"/>
      <c r="AD9" s="275" t="s">
        <v>1088</v>
      </c>
      <c r="AE9" s="275" t="s">
        <v>1088</v>
      </c>
      <c r="AF9" s="270"/>
      <c r="AG9" s="270"/>
      <c r="AH9" s="275" t="s">
        <v>1088</v>
      </c>
      <c r="AI9" s="270"/>
      <c r="AJ9" s="270"/>
      <c r="AK9" s="275" t="s">
        <v>1088</v>
      </c>
      <c r="AL9" s="270"/>
      <c r="AM9" s="275" t="s">
        <v>1088</v>
      </c>
      <c r="AN9" s="275" t="s">
        <v>1088</v>
      </c>
      <c r="AO9" s="270" t="s">
        <v>1115</v>
      </c>
      <c r="AP9" s="274" t="s">
        <v>1111</v>
      </c>
      <c r="AQ9" s="274"/>
      <c r="AR9" s="274"/>
      <c r="AS9" s="276"/>
      <c r="AT9" s="274">
        <v>11.6</v>
      </c>
      <c r="AU9" s="274"/>
      <c r="AV9" s="274"/>
      <c r="AW9" s="274"/>
      <c r="AX9" s="274" t="s">
        <v>1116</v>
      </c>
      <c r="AY9" s="270"/>
      <c r="AZ9" s="274">
        <v>0</v>
      </c>
      <c r="BA9" s="274">
        <v>0</v>
      </c>
      <c r="BB9" s="274">
        <v>0</v>
      </c>
      <c r="BC9" s="274">
        <v>0</v>
      </c>
      <c r="BD9" s="274">
        <v>0</v>
      </c>
      <c r="BE9" s="274">
        <v>0</v>
      </c>
      <c r="BF9" s="274">
        <v>0</v>
      </c>
      <c r="BG9" s="274">
        <v>0</v>
      </c>
      <c r="BH9" s="274">
        <v>0</v>
      </c>
      <c r="BI9" s="274">
        <v>0</v>
      </c>
      <c r="BJ9" s="274">
        <v>0</v>
      </c>
      <c r="BK9" s="274">
        <v>0</v>
      </c>
      <c r="BL9" s="274"/>
      <c r="BM9" s="274" t="s">
        <v>1111</v>
      </c>
      <c r="BN9" s="274"/>
      <c r="BO9" s="274" t="s">
        <v>1111</v>
      </c>
      <c r="BP9" s="274"/>
      <c r="BQ9" s="274"/>
      <c r="BR9" s="274"/>
      <c r="BS9" s="274"/>
      <c r="BT9" s="278"/>
      <c r="BU9" s="278"/>
      <c r="BV9" s="274"/>
      <c r="BW9" s="274" t="s">
        <v>1117</v>
      </c>
      <c r="BX9" s="274"/>
      <c r="BY9" s="270"/>
      <c r="BZ9" s="273" t="s">
        <v>1260</v>
      </c>
      <c r="CA9" s="278" t="s">
        <v>184</v>
      </c>
    </row>
    <row r="10" spans="1:79" ht="13" customHeight="1" x14ac:dyDescent="0.15">
      <c r="A10" s="270">
        <v>10270</v>
      </c>
      <c r="B10" s="271">
        <v>42202</v>
      </c>
      <c r="C10" s="272" t="s">
        <v>1037</v>
      </c>
      <c r="D10" s="273" t="s">
        <v>1255</v>
      </c>
      <c r="E10" s="270"/>
      <c r="F10" s="270" t="s">
        <v>1051</v>
      </c>
      <c r="G10" s="280">
        <v>42195</v>
      </c>
      <c r="H10" s="274" t="s">
        <v>1040</v>
      </c>
      <c r="I10" s="274" t="s">
        <v>1041</v>
      </c>
      <c r="J10" s="274"/>
      <c r="K10" s="270" t="s">
        <v>1122</v>
      </c>
      <c r="L10" s="270" t="s">
        <v>1123</v>
      </c>
      <c r="M10" s="275">
        <v>75</v>
      </c>
      <c r="N10" s="275">
        <v>26.327272727272724</v>
      </c>
      <c r="O10" s="270"/>
      <c r="P10" s="270"/>
      <c r="Q10" s="275" t="s">
        <v>1088</v>
      </c>
      <c r="R10" s="270"/>
      <c r="S10" s="273" t="s">
        <v>1088</v>
      </c>
      <c r="T10" s="270"/>
      <c r="U10" s="275" t="s">
        <v>1088</v>
      </c>
      <c r="V10" s="275" t="s">
        <v>1088</v>
      </c>
      <c r="W10" s="275" t="s">
        <v>1088</v>
      </c>
      <c r="X10" s="270"/>
      <c r="Y10" s="270"/>
      <c r="Z10" s="270"/>
      <c r="AA10" s="270"/>
      <c r="AB10" s="270"/>
      <c r="AC10" s="270"/>
      <c r="AD10" s="275" t="s">
        <v>1088</v>
      </c>
      <c r="AE10" s="275" t="s">
        <v>1088</v>
      </c>
      <c r="AF10" s="270"/>
      <c r="AG10" s="270"/>
      <c r="AH10" s="275" t="s">
        <v>1088</v>
      </c>
      <c r="AI10" s="270"/>
      <c r="AJ10" s="270"/>
      <c r="AK10" s="275" t="s">
        <v>1088</v>
      </c>
      <c r="AL10" s="270"/>
      <c r="AM10" s="275" t="s">
        <v>1088</v>
      </c>
      <c r="AN10" s="275" t="s">
        <v>1088</v>
      </c>
      <c r="AO10" s="270" t="s">
        <v>1054</v>
      </c>
      <c r="AP10" s="274" t="s">
        <v>1041</v>
      </c>
      <c r="AQ10" s="274"/>
      <c r="AR10" s="274"/>
      <c r="AS10" s="276"/>
      <c r="AT10" s="274">
        <v>12.5</v>
      </c>
      <c r="AU10" s="274"/>
      <c r="AV10" s="274"/>
      <c r="AW10" s="274"/>
      <c r="AX10" s="274" t="s">
        <v>1045</v>
      </c>
      <c r="AY10" s="270"/>
      <c r="AZ10" s="274">
        <v>13</v>
      </c>
      <c r="BA10" s="274">
        <v>0</v>
      </c>
      <c r="BB10" s="274">
        <v>0</v>
      </c>
      <c r="BC10" s="274">
        <v>0</v>
      </c>
      <c r="BD10" s="274">
        <v>0</v>
      </c>
      <c r="BE10" s="274">
        <v>0</v>
      </c>
      <c r="BF10" s="274">
        <v>0</v>
      </c>
      <c r="BG10" s="274">
        <v>0</v>
      </c>
      <c r="BH10" s="274">
        <v>0</v>
      </c>
      <c r="BI10" s="274">
        <v>0</v>
      </c>
      <c r="BJ10" s="274">
        <v>0</v>
      </c>
      <c r="BK10" s="274">
        <v>0</v>
      </c>
      <c r="BL10" s="274"/>
      <c r="BM10" s="274" t="s">
        <v>1041</v>
      </c>
      <c r="BN10" s="274">
        <v>12</v>
      </c>
      <c r="BO10" s="274" t="s">
        <v>1041</v>
      </c>
      <c r="BP10" s="274"/>
      <c r="BQ10" s="274"/>
      <c r="BR10" s="274">
        <v>12</v>
      </c>
      <c r="BS10" s="274"/>
      <c r="BT10" s="278"/>
      <c r="BU10" s="278"/>
      <c r="BV10" s="274"/>
      <c r="BW10" s="274" t="s">
        <v>1046</v>
      </c>
      <c r="BX10" s="274"/>
      <c r="BY10" s="270"/>
      <c r="BZ10" s="270" t="s">
        <v>1261</v>
      </c>
      <c r="CA10" s="278" t="s">
        <v>130</v>
      </c>
    </row>
    <row r="11" spans="1:79" ht="13" customHeight="1" x14ac:dyDescent="0.15">
      <c r="A11" s="270">
        <v>5644</v>
      </c>
      <c r="B11" s="271">
        <v>42202</v>
      </c>
      <c r="C11" s="272" t="s">
        <v>1108</v>
      </c>
      <c r="D11" s="273" t="s">
        <v>1255</v>
      </c>
      <c r="E11" s="270"/>
      <c r="F11" s="270" t="s">
        <v>1109</v>
      </c>
      <c r="G11" s="280">
        <v>41901</v>
      </c>
      <c r="H11" s="274" t="s">
        <v>1110</v>
      </c>
      <c r="I11" s="274" t="s">
        <v>1111</v>
      </c>
      <c r="J11" s="274"/>
      <c r="K11" s="270" t="s">
        <v>1125</v>
      </c>
      <c r="L11" s="270" t="s">
        <v>975</v>
      </c>
      <c r="M11" s="275">
        <v>157.96</v>
      </c>
      <c r="N11" s="275">
        <v>24.24</v>
      </c>
      <c r="O11" s="270"/>
      <c r="P11" s="270"/>
      <c r="Q11" s="275" t="s">
        <v>1088</v>
      </c>
      <c r="R11" s="270"/>
      <c r="S11" s="273" t="s">
        <v>1088</v>
      </c>
      <c r="T11" s="270"/>
      <c r="U11" s="275" t="s">
        <v>1088</v>
      </c>
      <c r="V11" s="275" t="s">
        <v>1088</v>
      </c>
      <c r="W11" s="275" t="s">
        <v>1088</v>
      </c>
      <c r="X11" s="270"/>
      <c r="Y11" s="270"/>
      <c r="Z11" s="270"/>
      <c r="AA11" s="270"/>
      <c r="AB11" s="270"/>
      <c r="AC11" s="270"/>
      <c r="AD11" s="275" t="s">
        <v>1088</v>
      </c>
      <c r="AE11" s="275" t="s">
        <v>1088</v>
      </c>
      <c r="AF11" s="270"/>
      <c r="AG11" s="270"/>
      <c r="AH11" s="275" t="s">
        <v>1088</v>
      </c>
      <c r="AI11" s="270"/>
      <c r="AJ11" s="270"/>
      <c r="AK11" s="275" t="s">
        <v>1088</v>
      </c>
      <c r="AL11" s="270"/>
      <c r="AM11" s="275" t="s">
        <v>1088</v>
      </c>
      <c r="AN11" s="275" t="s">
        <v>1088</v>
      </c>
      <c r="AO11" s="270" t="s">
        <v>1115</v>
      </c>
      <c r="AP11" s="274" t="s">
        <v>1111</v>
      </c>
      <c r="AQ11" s="274"/>
      <c r="AR11" s="274"/>
      <c r="AS11" s="276"/>
      <c r="AT11" s="274">
        <v>20</v>
      </c>
      <c r="AU11" s="274"/>
      <c r="AV11" s="274"/>
      <c r="AW11" s="274"/>
      <c r="AX11" s="274" t="s">
        <v>1111</v>
      </c>
      <c r="AY11" s="270"/>
      <c r="AZ11" s="274">
        <v>0</v>
      </c>
      <c r="BA11" s="274">
        <v>0</v>
      </c>
      <c r="BB11" s="274">
        <v>0</v>
      </c>
      <c r="BC11" s="274">
        <v>0</v>
      </c>
      <c r="BD11" s="274">
        <v>0</v>
      </c>
      <c r="BE11" s="274">
        <v>0</v>
      </c>
      <c r="BF11" s="274">
        <v>0</v>
      </c>
      <c r="BG11" s="274">
        <v>0</v>
      </c>
      <c r="BH11" s="274">
        <v>0</v>
      </c>
      <c r="BI11" s="274">
        <v>0</v>
      </c>
      <c r="BJ11" s="274">
        <v>0</v>
      </c>
      <c r="BK11" s="274">
        <v>0</v>
      </c>
      <c r="BL11" s="274"/>
      <c r="BM11" s="274" t="s">
        <v>1111</v>
      </c>
      <c r="BN11" s="274"/>
      <c r="BO11" s="274" t="s">
        <v>1111</v>
      </c>
      <c r="BP11" s="289"/>
      <c r="BQ11" s="289"/>
      <c r="BR11" s="289"/>
      <c r="BS11" s="289"/>
      <c r="BT11" s="278"/>
      <c r="BU11" s="278"/>
      <c r="BV11" s="274"/>
      <c r="BW11" s="274" t="s">
        <v>1117</v>
      </c>
      <c r="BX11" s="274"/>
      <c r="BY11" s="270" t="s">
        <v>976</v>
      </c>
      <c r="BZ11" s="273" t="s">
        <v>23</v>
      </c>
      <c r="CA11" s="277" t="s">
        <v>89</v>
      </c>
    </row>
    <row r="12" spans="1:79" ht="13" customHeight="1" x14ac:dyDescent="0.15">
      <c r="A12" s="270">
        <v>4375</v>
      </c>
      <c r="B12" s="271">
        <v>42202</v>
      </c>
      <c r="C12" s="272" t="s">
        <v>78</v>
      </c>
      <c r="D12" s="273" t="s">
        <v>1255</v>
      </c>
      <c r="E12" s="270"/>
      <c r="F12" s="270" t="s">
        <v>172</v>
      </c>
      <c r="G12" s="280">
        <v>42200</v>
      </c>
      <c r="H12" s="274" t="s">
        <v>90</v>
      </c>
      <c r="I12" s="274" t="s">
        <v>6</v>
      </c>
      <c r="J12" s="274"/>
      <c r="K12" s="270" t="s">
        <v>74</v>
      </c>
      <c r="L12" s="270" t="s">
        <v>1126</v>
      </c>
      <c r="M12" s="275">
        <v>80.239999999999995</v>
      </c>
      <c r="N12" s="275">
        <v>21.654545454545453</v>
      </c>
      <c r="O12" s="270" t="s">
        <v>957</v>
      </c>
      <c r="P12" s="270">
        <v>600</v>
      </c>
      <c r="Q12" s="275">
        <v>21.209090909090907</v>
      </c>
      <c r="R12" s="270"/>
      <c r="S12" s="273" t="s">
        <v>1088</v>
      </c>
      <c r="T12" s="270"/>
      <c r="U12" s="275" t="s">
        <v>1088</v>
      </c>
      <c r="V12" s="275" t="s">
        <v>1088</v>
      </c>
      <c r="W12" s="275" t="s">
        <v>1088</v>
      </c>
      <c r="X12" s="270"/>
      <c r="Y12" s="270"/>
      <c r="Z12" s="270"/>
      <c r="AA12" s="270"/>
      <c r="AB12" s="270"/>
      <c r="AC12" s="270"/>
      <c r="AD12" s="275" t="s">
        <v>1088</v>
      </c>
      <c r="AE12" s="275" t="s">
        <v>1088</v>
      </c>
      <c r="AF12" s="270"/>
      <c r="AG12" s="270"/>
      <c r="AH12" s="275" t="s">
        <v>1088</v>
      </c>
      <c r="AI12" s="270"/>
      <c r="AJ12" s="270"/>
      <c r="AK12" s="275" t="s">
        <v>1088</v>
      </c>
      <c r="AL12" s="270"/>
      <c r="AM12" s="275" t="s">
        <v>1088</v>
      </c>
      <c r="AN12" s="275" t="s">
        <v>1088</v>
      </c>
      <c r="AO12" s="270" t="s">
        <v>10</v>
      </c>
      <c r="AP12" s="274" t="s">
        <v>6</v>
      </c>
      <c r="AQ12" s="274"/>
      <c r="AR12" s="274"/>
      <c r="AS12" s="276"/>
      <c r="AT12" s="274">
        <v>7</v>
      </c>
      <c r="AU12" s="274"/>
      <c r="AV12" s="274"/>
      <c r="AW12" s="274"/>
      <c r="AX12" s="274" t="s">
        <v>6</v>
      </c>
      <c r="AY12" s="270"/>
      <c r="AZ12" s="274">
        <v>0</v>
      </c>
      <c r="BA12" s="274">
        <v>0</v>
      </c>
      <c r="BB12" s="274">
        <v>0</v>
      </c>
      <c r="BC12" s="274">
        <v>0</v>
      </c>
      <c r="BD12" s="274">
        <v>0</v>
      </c>
      <c r="BE12" s="274">
        <v>0</v>
      </c>
      <c r="BF12" s="274">
        <v>0</v>
      </c>
      <c r="BG12" s="274">
        <v>0</v>
      </c>
      <c r="BH12" s="274">
        <v>0</v>
      </c>
      <c r="BI12" s="274">
        <v>0</v>
      </c>
      <c r="BJ12" s="274">
        <v>0</v>
      </c>
      <c r="BK12" s="274">
        <v>0</v>
      </c>
      <c r="BL12" s="274"/>
      <c r="BM12" s="274" t="s">
        <v>6</v>
      </c>
      <c r="BN12" s="274"/>
      <c r="BO12" s="274" t="s">
        <v>6</v>
      </c>
      <c r="BP12" s="274"/>
      <c r="BQ12" s="274"/>
      <c r="BR12" s="274"/>
      <c r="BS12" s="274"/>
      <c r="BT12" s="277" t="s">
        <v>1127</v>
      </c>
      <c r="BU12" s="278" t="s">
        <v>97</v>
      </c>
      <c r="BV12" s="274">
        <v>50</v>
      </c>
      <c r="BW12" s="274" t="s">
        <v>113</v>
      </c>
      <c r="BX12" s="274"/>
      <c r="BY12" s="278"/>
      <c r="BZ12" s="273" t="s">
        <v>23</v>
      </c>
      <c r="CA12" s="277" t="s">
        <v>184</v>
      </c>
    </row>
    <row r="13" spans="1:79" ht="13" customHeight="1" x14ac:dyDescent="0.15">
      <c r="A13" s="270">
        <v>10525</v>
      </c>
      <c r="B13" s="271">
        <v>42202</v>
      </c>
      <c r="C13" s="272" t="s">
        <v>1037</v>
      </c>
      <c r="D13" s="273" t="s">
        <v>1255</v>
      </c>
      <c r="E13" s="270"/>
      <c r="F13" s="270" t="s">
        <v>1051</v>
      </c>
      <c r="G13" s="279">
        <v>42201</v>
      </c>
      <c r="H13" s="274" t="s">
        <v>1040</v>
      </c>
      <c r="I13" s="274" t="s">
        <v>1041</v>
      </c>
      <c r="J13" s="274"/>
      <c r="K13" s="270" t="s">
        <v>1055</v>
      </c>
      <c r="L13" s="270" t="s">
        <v>1128</v>
      </c>
      <c r="M13" s="275">
        <v>79.5</v>
      </c>
      <c r="N13" s="275">
        <v>25.981818181818177</v>
      </c>
      <c r="O13" s="270"/>
      <c r="P13" s="270"/>
      <c r="Q13" s="275" t="s">
        <v>1088</v>
      </c>
      <c r="R13" s="270"/>
      <c r="S13" s="273" t="s">
        <v>1088</v>
      </c>
      <c r="T13" s="270"/>
      <c r="U13" s="275" t="s">
        <v>1088</v>
      </c>
      <c r="V13" s="275" t="s">
        <v>1088</v>
      </c>
      <c r="W13" s="275" t="s">
        <v>1088</v>
      </c>
      <c r="X13" s="270"/>
      <c r="Y13" s="270"/>
      <c r="Z13" s="270"/>
      <c r="AA13" s="270"/>
      <c r="AB13" s="270"/>
      <c r="AC13" s="270"/>
      <c r="AD13" s="275" t="s">
        <v>1088</v>
      </c>
      <c r="AE13" s="275" t="s">
        <v>1088</v>
      </c>
      <c r="AF13" s="270"/>
      <c r="AG13" s="270"/>
      <c r="AH13" s="275" t="s">
        <v>1088</v>
      </c>
      <c r="AI13" s="270"/>
      <c r="AJ13" s="270"/>
      <c r="AK13" s="275" t="s">
        <v>1088</v>
      </c>
      <c r="AL13" s="270"/>
      <c r="AM13" s="275" t="s">
        <v>1088</v>
      </c>
      <c r="AN13" s="275" t="s">
        <v>1088</v>
      </c>
      <c r="AO13" s="270" t="s">
        <v>1054</v>
      </c>
      <c r="AP13" s="274" t="s">
        <v>1041</v>
      </c>
      <c r="AQ13" s="274"/>
      <c r="AR13" s="274"/>
      <c r="AS13" s="276"/>
      <c r="AT13" s="274">
        <v>8</v>
      </c>
      <c r="AU13" s="274"/>
      <c r="AV13" s="274"/>
      <c r="AW13" s="274"/>
      <c r="AX13" s="274" t="s">
        <v>1045</v>
      </c>
      <c r="AY13" s="270"/>
      <c r="AZ13" s="274">
        <v>10</v>
      </c>
      <c r="BA13" s="274">
        <v>0</v>
      </c>
      <c r="BB13" s="274">
        <v>0</v>
      </c>
      <c r="BC13" s="274">
        <v>0</v>
      </c>
      <c r="BD13" s="274">
        <v>0</v>
      </c>
      <c r="BE13" s="274">
        <v>0</v>
      </c>
      <c r="BF13" s="274">
        <v>0</v>
      </c>
      <c r="BG13" s="274">
        <v>0</v>
      </c>
      <c r="BH13" s="274">
        <v>0</v>
      </c>
      <c r="BI13" s="274">
        <v>0</v>
      </c>
      <c r="BJ13" s="274">
        <v>0</v>
      </c>
      <c r="BK13" s="274">
        <v>0</v>
      </c>
      <c r="BL13" s="274"/>
      <c r="BM13" s="274" t="s">
        <v>1041</v>
      </c>
      <c r="BN13" s="274">
        <v>12</v>
      </c>
      <c r="BO13" s="274" t="s">
        <v>1041</v>
      </c>
      <c r="BP13" s="274"/>
      <c r="BQ13" s="274"/>
      <c r="BR13" s="274"/>
      <c r="BS13" s="274"/>
      <c r="BT13" s="278"/>
      <c r="BU13" s="278"/>
      <c r="BV13" s="274"/>
      <c r="BW13" s="274" t="s">
        <v>1046</v>
      </c>
      <c r="BX13" s="274"/>
      <c r="BY13" s="273"/>
      <c r="BZ13" s="273" t="s">
        <v>23</v>
      </c>
      <c r="CA13" s="273" t="s">
        <v>130</v>
      </c>
    </row>
    <row r="14" spans="1:79" ht="13" customHeight="1" x14ac:dyDescent="0.15">
      <c r="A14" s="270">
        <v>10324</v>
      </c>
      <c r="B14" s="271">
        <v>42202</v>
      </c>
      <c r="C14" s="272" t="s">
        <v>1108</v>
      </c>
      <c r="D14" s="273" t="s">
        <v>1255</v>
      </c>
      <c r="E14" s="270"/>
      <c r="F14" s="270" t="s">
        <v>1109</v>
      </c>
      <c r="G14" s="280">
        <v>42187</v>
      </c>
      <c r="H14" s="274" t="s">
        <v>1110</v>
      </c>
      <c r="I14" s="274" t="s">
        <v>1111</v>
      </c>
      <c r="J14" s="274"/>
      <c r="K14" s="270" t="s">
        <v>1129</v>
      </c>
      <c r="L14" s="270" t="s">
        <v>1130</v>
      </c>
      <c r="M14" s="275">
        <v>82</v>
      </c>
      <c r="N14" s="275">
        <v>25.790909090909089</v>
      </c>
      <c r="O14" s="270"/>
      <c r="P14" s="270"/>
      <c r="Q14" s="275" t="s">
        <v>1088</v>
      </c>
      <c r="R14" s="270"/>
      <c r="S14" s="273" t="s">
        <v>1088</v>
      </c>
      <c r="T14" s="270"/>
      <c r="U14" s="275" t="s">
        <v>1088</v>
      </c>
      <c r="V14" s="275" t="s">
        <v>1088</v>
      </c>
      <c r="W14" s="275" t="s">
        <v>1088</v>
      </c>
      <c r="X14" s="270"/>
      <c r="Y14" s="270"/>
      <c r="Z14" s="270"/>
      <c r="AA14" s="270"/>
      <c r="AB14" s="270"/>
      <c r="AC14" s="270"/>
      <c r="AD14" s="275" t="s">
        <v>1088</v>
      </c>
      <c r="AE14" s="275" t="s">
        <v>1088</v>
      </c>
      <c r="AF14" s="270"/>
      <c r="AG14" s="270"/>
      <c r="AH14" s="275" t="s">
        <v>1088</v>
      </c>
      <c r="AI14" s="270"/>
      <c r="AJ14" s="270"/>
      <c r="AK14" s="275" t="s">
        <v>1088</v>
      </c>
      <c r="AL14" s="270"/>
      <c r="AM14" s="275" t="s">
        <v>1088</v>
      </c>
      <c r="AN14" s="275" t="s">
        <v>1088</v>
      </c>
      <c r="AO14" s="270" t="s">
        <v>1115</v>
      </c>
      <c r="AP14" s="274" t="s">
        <v>1111</v>
      </c>
      <c r="AQ14" s="274"/>
      <c r="AR14" s="274"/>
      <c r="AS14" s="276"/>
      <c r="AT14" s="274">
        <v>10.199999999999999</v>
      </c>
      <c r="AU14" s="274"/>
      <c r="AV14" s="274"/>
      <c r="AW14" s="274"/>
      <c r="AX14" s="274" t="s">
        <v>1116</v>
      </c>
      <c r="AY14" s="270"/>
      <c r="AZ14" s="274">
        <v>12</v>
      </c>
      <c r="BA14" s="274">
        <v>0</v>
      </c>
      <c r="BB14" s="274">
        <v>0</v>
      </c>
      <c r="BC14" s="274">
        <v>0</v>
      </c>
      <c r="BD14" s="274">
        <v>0</v>
      </c>
      <c r="BE14" s="274">
        <v>0</v>
      </c>
      <c r="BF14" s="274">
        <v>0</v>
      </c>
      <c r="BG14" s="274">
        <v>0</v>
      </c>
      <c r="BH14" s="274">
        <v>0</v>
      </c>
      <c r="BI14" s="274">
        <v>0</v>
      </c>
      <c r="BJ14" s="274">
        <v>0</v>
      </c>
      <c r="BK14" s="274">
        <v>0</v>
      </c>
      <c r="BL14" s="274"/>
      <c r="BM14" s="274" t="s">
        <v>1111</v>
      </c>
      <c r="BN14" s="274">
        <v>24</v>
      </c>
      <c r="BO14" s="274" t="s">
        <v>1111</v>
      </c>
      <c r="BP14" s="274"/>
      <c r="BQ14" s="274"/>
      <c r="BR14" s="274"/>
      <c r="BS14" s="274"/>
      <c r="BT14" s="278"/>
      <c r="BU14" s="278"/>
      <c r="BV14" s="274"/>
      <c r="BW14" s="274" t="s">
        <v>1117</v>
      </c>
      <c r="BX14" s="274"/>
      <c r="BY14" s="273" t="s">
        <v>1163</v>
      </c>
      <c r="BZ14" s="282" t="s">
        <v>1262</v>
      </c>
      <c r="CA14" s="273" t="s">
        <v>130</v>
      </c>
    </row>
    <row r="15" spans="1:79" ht="13" customHeight="1" x14ac:dyDescent="0.15">
      <c r="A15" s="270">
        <v>10679</v>
      </c>
      <c r="B15" s="271">
        <v>42202</v>
      </c>
      <c r="C15" s="272" t="s">
        <v>1132</v>
      </c>
      <c r="D15" s="273" t="s">
        <v>1255</v>
      </c>
      <c r="E15" s="270"/>
      <c r="F15" s="270" t="s">
        <v>1133</v>
      </c>
      <c r="G15" s="280">
        <v>42185</v>
      </c>
      <c r="H15" s="274" t="s">
        <v>1134</v>
      </c>
      <c r="I15" s="274" t="s">
        <v>1135</v>
      </c>
      <c r="J15" s="274"/>
      <c r="K15" s="270" t="s">
        <v>1136</v>
      </c>
      <c r="L15" s="273" t="s">
        <v>1137</v>
      </c>
      <c r="M15" s="275">
        <v>95.690909090909088</v>
      </c>
      <c r="N15" s="275">
        <v>24.781818181818181</v>
      </c>
      <c r="O15" s="270"/>
      <c r="P15" s="270"/>
      <c r="Q15" s="275" t="s">
        <v>1088</v>
      </c>
      <c r="R15" s="270"/>
      <c r="S15" s="273" t="s">
        <v>1088</v>
      </c>
      <c r="T15" s="270"/>
      <c r="U15" s="275" t="s">
        <v>1088</v>
      </c>
      <c r="V15" s="275" t="s">
        <v>1088</v>
      </c>
      <c r="W15" s="275" t="s">
        <v>1088</v>
      </c>
      <c r="X15" s="270"/>
      <c r="Y15" s="270"/>
      <c r="Z15" s="270"/>
      <c r="AA15" s="270"/>
      <c r="AB15" s="270"/>
      <c r="AC15" s="270"/>
      <c r="AD15" s="275" t="s">
        <v>1088</v>
      </c>
      <c r="AE15" s="275" t="s">
        <v>1088</v>
      </c>
      <c r="AF15" s="270"/>
      <c r="AG15" s="270"/>
      <c r="AH15" s="275" t="s">
        <v>1088</v>
      </c>
      <c r="AI15" s="270"/>
      <c r="AJ15" s="270"/>
      <c r="AK15" s="275" t="s">
        <v>1088</v>
      </c>
      <c r="AL15" s="270"/>
      <c r="AM15" s="275" t="s">
        <v>1088</v>
      </c>
      <c r="AN15" s="275" t="s">
        <v>1088</v>
      </c>
      <c r="AO15" s="270" t="s">
        <v>1138</v>
      </c>
      <c r="AP15" s="274" t="s">
        <v>1135</v>
      </c>
      <c r="AQ15" s="274"/>
      <c r="AR15" s="274"/>
      <c r="AS15" s="276"/>
      <c r="AT15" s="274">
        <v>10.199999999999999</v>
      </c>
      <c r="AU15" s="274"/>
      <c r="AV15" s="274"/>
      <c r="AW15" s="274"/>
      <c r="AX15" s="274" t="s">
        <v>1139</v>
      </c>
      <c r="AY15" s="270"/>
      <c r="AZ15" s="274">
        <v>0</v>
      </c>
      <c r="BA15" s="274">
        <v>0</v>
      </c>
      <c r="BB15" s="274">
        <v>15</v>
      </c>
      <c r="BC15" s="274">
        <v>0</v>
      </c>
      <c r="BD15" s="274">
        <v>0</v>
      </c>
      <c r="BE15" s="274">
        <v>0</v>
      </c>
      <c r="BF15" s="274">
        <v>0</v>
      </c>
      <c r="BG15" s="274">
        <v>0</v>
      </c>
      <c r="BH15" s="274">
        <v>0</v>
      </c>
      <c r="BI15" s="274">
        <v>0</v>
      </c>
      <c r="BJ15" s="274">
        <v>0</v>
      </c>
      <c r="BK15" s="274">
        <v>0</v>
      </c>
      <c r="BL15" s="274"/>
      <c r="BM15" s="274" t="s">
        <v>1135</v>
      </c>
      <c r="BN15" s="274"/>
      <c r="BO15" s="274" t="s">
        <v>1135</v>
      </c>
      <c r="BP15" s="274"/>
      <c r="BQ15" s="274"/>
      <c r="BR15" s="274"/>
      <c r="BS15" s="274"/>
      <c r="BT15" s="278"/>
      <c r="BU15" s="278"/>
      <c r="BV15" s="274"/>
      <c r="BW15" s="274" t="s">
        <v>1140</v>
      </c>
      <c r="BX15" s="274"/>
      <c r="BY15" s="270" t="s">
        <v>1141</v>
      </c>
      <c r="BZ15" s="282" t="s">
        <v>1263</v>
      </c>
      <c r="CA15" s="270" t="s">
        <v>130</v>
      </c>
    </row>
    <row r="16" spans="1:79" ht="13" customHeight="1" x14ac:dyDescent="0.15">
      <c r="A16" s="270">
        <v>1397</v>
      </c>
      <c r="B16" s="271">
        <v>42202</v>
      </c>
      <c r="C16" s="272" t="s">
        <v>1108</v>
      </c>
      <c r="D16" s="273" t="s">
        <v>1255</v>
      </c>
      <c r="E16" s="270"/>
      <c r="F16" s="270" t="s">
        <v>1109</v>
      </c>
      <c r="G16" s="279">
        <v>42185</v>
      </c>
      <c r="H16" s="274" t="s">
        <v>1110</v>
      </c>
      <c r="I16" s="274" t="s">
        <v>1111</v>
      </c>
      <c r="J16" s="274"/>
      <c r="K16" s="270" t="s">
        <v>1143</v>
      </c>
      <c r="L16" s="270" t="s">
        <v>1144</v>
      </c>
      <c r="M16" s="275">
        <v>85</v>
      </c>
      <c r="N16" s="275">
        <v>25.572727272727271</v>
      </c>
      <c r="O16" s="273" t="s">
        <v>992</v>
      </c>
      <c r="P16" s="270">
        <v>1300</v>
      </c>
      <c r="Q16" s="275">
        <v>23</v>
      </c>
      <c r="R16" s="270"/>
      <c r="S16" s="273" t="s">
        <v>1088</v>
      </c>
      <c r="T16" s="270"/>
      <c r="U16" s="275" t="s">
        <v>1088</v>
      </c>
      <c r="V16" s="275" t="s">
        <v>1088</v>
      </c>
      <c r="W16" s="275" t="s">
        <v>1088</v>
      </c>
      <c r="X16" s="270"/>
      <c r="Y16" s="270"/>
      <c r="Z16" s="270"/>
      <c r="AA16" s="270"/>
      <c r="AB16" s="270"/>
      <c r="AC16" s="270"/>
      <c r="AD16" s="275" t="s">
        <v>1088</v>
      </c>
      <c r="AE16" s="275" t="s">
        <v>1088</v>
      </c>
      <c r="AF16" s="270"/>
      <c r="AG16" s="270"/>
      <c r="AH16" s="275" t="s">
        <v>1088</v>
      </c>
      <c r="AI16" s="270"/>
      <c r="AJ16" s="270"/>
      <c r="AK16" s="275" t="s">
        <v>1088</v>
      </c>
      <c r="AL16" s="270"/>
      <c r="AM16" s="275" t="s">
        <v>1088</v>
      </c>
      <c r="AN16" s="275" t="s">
        <v>1088</v>
      </c>
      <c r="AO16" s="270" t="s">
        <v>1115</v>
      </c>
      <c r="AP16" s="274" t="s">
        <v>1111</v>
      </c>
      <c r="AQ16" s="274"/>
      <c r="AR16" s="274"/>
      <c r="AS16" s="276"/>
      <c r="AT16" s="274">
        <v>11.1</v>
      </c>
      <c r="AU16" s="274"/>
      <c r="AV16" s="274"/>
      <c r="AW16" s="274"/>
      <c r="AX16" s="274" t="s">
        <v>1116</v>
      </c>
      <c r="AY16" s="270"/>
      <c r="AZ16" s="274">
        <v>0</v>
      </c>
      <c r="BA16" s="274">
        <v>0</v>
      </c>
      <c r="BB16" s="274">
        <v>10</v>
      </c>
      <c r="BC16" s="274">
        <v>0</v>
      </c>
      <c r="BD16" s="274">
        <v>0</v>
      </c>
      <c r="BE16" s="274">
        <v>0</v>
      </c>
      <c r="BF16" s="274">
        <v>0</v>
      </c>
      <c r="BG16" s="274">
        <v>0</v>
      </c>
      <c r="BH16" s="274">
        <v>0</v>
      </c>
      <c r="BI16" s="274">
        <v>0</v>
      </c>
      <c r="BJ16" s="274">
        <v>0</v>
      </c>
      <c r="BK16" s="274">
        <v>0</v>
      </c>
      <c r="BL16" s="274"/>
      <c r="BM16" s="274" t="s">
        <v>1111</v>
      </c>
      <c r="BN16" s="274"/>
      <c r="BO16" s="274" t="s">
        <v>1111</v>
      </c>
      <c r="BP16" s="274"/>
      <c r="BQ16" s="274"/>
      <c r="BR16" s="274"/>
      <c r="BS16" s="274"/>
      <c r="BT16" s="278"/>
      <c r="BU16" s="278"/>
      <c r="BV16" s="274"/>
      <c r="BW16" s="274" t="s">
        <v>1117</v>
      </c>
      <c r="BX16" s="274"/>
      <c r="BY16" s="273" t="s">
        <v>1163</v>
      </c>
      <c r="BZ16" s="282" t="s">
        <v>1264</v>
      </c>
      <c r="CA16" s="273" t="s">
        <v>184</v>
      </c>
    </row>
    <row r="17" spans="1:79" ht="13" customHeight="1" x14ac:dyDescent="0.15">
      <c r="A17" s="270">
        <v>3601</v>
      </c>
      <c r="B17" s="271">
        <v>42202</v>
      </c>
      <c r="C17" s="272" t="s">
        <v>1081</v>
      </c>
      <c r="D17" s="273" t="s">
        <v>1255</v>
      </c>
      <c r="E17" s="270"/>
      <c r="F17" s="270" t="s">
        <v>1083</v>
      </c>
      <c r="G17" s="280">
        <v>42185</v>
      </c>
      <c r="H17" s="274" t="s">
        <v>1084</v>
      </c>
      <c r="I17" s="274" t="s">
        <v>1085</v>
      </c>
      <c r="J17" s="274"/>
      <c r="K17" s="270" t="s">
        <v>1146</v>
      </c>
      <c r="L17" s="270" t="s">
        <v>1147</v>
      </c>
      <c r="M17" s="275">
        <v>84.681818181818187</v>
      </c>
      <c r="N17" s="275">
        <v>23.909090909090907</v>
      </c>
      <c r="O17" s="270"/>
      <c r="P17" s="270"/>
      <c r="Q17" s="275" t="s">
        <v>1088</v>
      </c>
      <c r="R17" s="270"/>
      <c r="S17" s="273" t="s">
        <v>1088</v>
      </c>
      <c r="T17" s="270"/>
      <c r="U17" s="275" t="s">
        <v>1088</v>
      </c>
      <c r="V17" s="275" t="s">
        <v>1088</v>
      </c>
      <c r="W17" s="275" t="s">
        <v>1088</v>
      </c>
      <c r="X17" s="270"/>
      <c r="Y17" s="270"/>
      <c r="Z17" s="270"/>
      <c r="AA17" s="270"/>
      <c r="AB17" s="270"/>
      <c r="AC17" s="270"/>
      <c r="AD17" s="275" t="s">
        <v>1088</v>
      </c>
      <c r="AE17" s="275" t="s">
        <v>1088</v>
      </c>
      <c r="AF17" s="270"/>
      <c r="AG17" s="270"/>
      <c r="AH17" s="275" t="s">
        <v>1088</v>
      </c>
      <c r="AI17" s="270"/>
      <c r="AJ17" s="270"/>
      <c r="AK17" s="275" t="s">
        <v>1088</v>
      </c>
      <c r="AL17" s="270"/>
      <c r="AM17" s="275" t="s">
        <v>1088</v>
      </c>
      <c r="AN17" s="275" t="s">
        <v>1088</v>
      </c>
      <c r="AO17" s="270" t="s">
        <v>1089</v>
      </c>
      <c r="AP17" s="274" t="s">
        <v>1085</v>
      </c>
      <c r="AQ17" s="274"/>
      <c r="AR17" s="274"/>
      <c r="AS17" s="276"/>
      <c r="AT17" s="274">
        <v>8</v>
      </c>
      <c r="AU17" s="274"/>
      <c r="AV17" s="274"/>
      <c r="AW17" s="274"/>
      <c r="AX17" s="274" t="s">
        <v>1085</v>
      </c>
      <c r="AY17" s="270"/>
      <c r="AZ17" s="274">
        <v>0</v>
      </c>
      <c r="BA17" s="274">
        <v>0</v>
      </c>
      <c r="BB17" s="274">
        <v>0</v>
      </c>
      <c r="BC17" s="274">
        <v>0</v>
      </c>
      <c r="BD17" s="274">
        <v>0</v>
      </c>
      <c r="BE17" s="274">
        <v>0</v>
      </c>
      <c r="BF17" s="274">
        <v>0</v>
      </c>
      <c r="BG17" s="274">
        <v>0</v>
      </c>
      <c r="BH17" s="274">
        <v>0</v>
      </c>
      <c r="BI17" s="274">
        <v>0</v>
      </c>
      <c r="BJ17" s="274">
        <v>0</v>
      </c>
      <c r="BK17" s="274">
        <v>0</v>
      </c>
      <c r="BL17" s="274"/>
      <c r="BM17" s="274" t="s">
        <v>1085</v>
      </c>
      <c r="BN17" s="274"/>
      <c r="BO17" s="274" t="s">
        <v>1085</v>
      </c>
      <c r="BP17" s="274"/>
      <c r="BQ17" s="274"/>
      <c r="BR17" s="274"/>
      <c r="BS17" s="274"/>
      <c r="BT17" s="270" t="s">
        <v>1148</v>
      </c>
      <c r="BU17" s="270" t="s">
        <v>1149</v>
      </c>
      <c r="BV17" s="274">
        <v>30</v>
      </c>
      <c r="BW17" s="274" t="s">
        <v>1092</v>
      </c>
      <c r="BX17" s="274"/>
      <c r="BY17" s="270"/>
      <c r="BZ17" s="270" t="s">
        <v>1150</v>
      </c>
      <c r="CA17" s="273" t="s">
        <v>184</v>
      </c>
    </row>
    <row r="18" spans="1:79" ht="13" customHeight="1" x14ac:dyDescent="0.15">
      <c r="A18" s="270">
        <v>10374</v>
      </c>
      <c r="B18" s="271">
        <v>42202</v>
      </c>
      <c r="C18" s="272" t="s">
        <v>1037</v>
      </c>
      <c r="D18" s="273" t="s">
        <v>1255</v>
      </c>
      <c r="E18" s="270"/>
      <c r="F18" s="270" t="s">
        <v>1051</v>
      </c>
      <c r="G18" s="280">
        <v>42171</v>
      </c>
      <c r="H18" s="274" t="s">
        <v>126</v>
      </c>
      <c r="I18" s="274" t="s">
        <v>971</v>
      </c>
      <c r="J18" s="274"/>
      <c r="K18" s="270" t="s">
        <v>168</v>
      </c>
      <c r="L18" s="270" t="s">
        <v>1152</v>
      </c>
      <c r="M18" s="275">
        <v>99</v>
      </c>
      <c r="N18" s="275">
        <v>24.363636363636363</v>
      </c>
      <c r="O18" s="270" t="s">
        <v>992</v>
      </c>
      <c r="P18" s="270">
        <v>1350</v>
      </c>
      <c r="Q18" s="275">
        <v>27.881818181818183</v>
      </c>
      <c r="R18" s="270"/>
      <c r="S18" s="273" t="s">
        <v>1088</v>
      </c>
      <c r="T18" s="270"/>
      <c r="U18" s="275" t="s">
        <v>1088</v>
      </c>
      <c r="V18" s="275" t="s">
        <v>1088</v>
      </c>
      <c r="W18" s="275" t="s">
        <v>1088</v>
      </c>
      <c r="X18" s="270"/>
      <c r="Y18" s="270"/>
      <c r="Z18" s="270"/>
      <c r="AA18" s="270"/>
      <c r="AB18" s="270"/>
      <c r="AC18" s="270"/>
      <c r="AD18" s="275" t="s">
        <v>1088</v>
      </c>
      <c r="AE18" s="275" t="s">
        <v>1088</v>
      </c>
      <c r="AF18" s="270"/>
      <c r="AG18" s="270"/>
      <c r="AH18" s="275" t="s">
        <v>1088</v>
      </c>
      <c r="AI18" s="270"/>
      <c r="AJ18" s="270"/>
      <c r="AK18" s="275" t="s">
        <v>1088</v>
      </c>
      <c r="AL18" s="270"/>
      <c r="AM18" s="275" t="s">
        <v>1088</v>
      </c>
      <c r="AN18" s="275" t="s">
        <v>1088</v>
      </c>
      <c r="AO18" s="270" t="s">
        <v>1054</v>
      </c>
      <c r="AP18" s="274" t="s">
        <v>1041</v>
      </c>
      <c r="AQ18" s="274"/>
      <c r="AR18" s="274"/>
      <c r="AS18" s="276"/>
      <c r="AT18" s="274">
        <v>6</v>
      </c>
      <c r="AU18" s="274"/>
      <c r="AV18" s="274"/>
      <c r="AW18" s="274"/>
      <c r="AX18" s="274" t="s">
        <v>1041</v>
      </c>
      <c r="AY18" s="270"/>
      <c r="AZ18" s="274">
        <v>0</v>
      </c>
      <c r="BA18" s="274">
        <v>0</v>
      </c>
      <c r="BB18" s="274">
        <v>7</v>
      </c>
      <c r="BC18" s="274">
        <v>0</v>
      </c>
      <c r="BD18" s="274">
        <v>0</v>
      </c>
      <c r="BE18" s="274">
        <v>0</v>
      </c>
      <c r="BF18" s="274">
        <v>0</v>
      </c>
      <c r="BG18" s="274">
        <v>0</v>
      </c>
      <c r="BH18" s="274">
        <v>0</v>
      </c>
      <c r="BI18" s="274">
        <v>0</v>
      </c>
      <c r="BJ18" s="274">
        <v>0</v>
      </c>
      <c r="BK18" s="274">
        <v>0</v>
      </c>
      <c r="BL18" s="274"/>
      <c r="BM18" s="274" t="s">
        <v>1041</v>
      </c>
      <c r="BN18" s="274"/>
      <c r="BO18" s="274" t="s">
        <v>1041</v>
      </c>
      <c r="BP18" s="274"/>
      <c r="BQ18" s="274"/>
      <c r="BR18" s="274"/>
      <c r="BS18" s="274"/>
      <c r="BT18" s="270"/>
      <c r="BU18" s="270"/>
      <c r="BV18" s="274"/>
      <c r="BW18" s="274" t="s">
        <v>1046</v>
      </c>
      <c r="BX18" s="274"/>
      <c r="BY18" s="273" t="s">
        <v>993</v>
      </c>
      <c r="BZ18" s="273" t="s">
        <v>23</v>
      </c>
      <c r="CA18" s="277" t="s">
        <v>130</v>
      </c>
    </row>
    <row r="19" spans="1:79" ht="13" customHeight="1" x14ac:dyDescent="0.15">
      <c r="A19" s="270">
        <v>9678</v>
      </c>
      <c r="B19" s="271">
        <v>42202</v>
      </c>
      <c r="C19" s="272" t="s">
        <v>1037</v>
      </c>
      <c r="D19" s="273" t="s">
        <v>1255</v>
      </c>
      <c r="E19" s="270"/>
      <c r="F19" s="270" t="s">
        <v>1051</v>
      </c>
      <c r="G19" s="280">
        <v>42188</v>
      </c>
      <c r="H19" s="274" t="s">
        <v>1041</v>
      </c>
      <c r="I19" s="274" t="s">
        <v>1154</v>
      </c>
      <c r="J19" s="274"/>
      <c r="K19" s="270" t="s">
        <v>994</v>
      </c>
      <c r="L19" s="273" t="s">
        <v>1155</v>
      </c>
      <c r="M19" s="275">
        <v>62.809090909090905</v>
      </c>
      <c r="N19" s="275">
        <v>27.518181818181816</v>
      </c>
      <c r="O19" s="270"/>
      <c r="P19" s="270"/>
      <c r="Q19" s="275" t="s">
        <v>1088</v>
      </c>
      <c r="R19" s="270"/>
      <c r="S19" s="273" t="s">
        <v>1088</v>
      </c>
      <c r="T19" s="270"/>
      <c r="U19" s="275" t="s">
        <v>1088</v>
      </c>
      <c r="V19" s="275" t="s">
        <v>1088</v>
      </c>
      <c r="W19" s="275" t="s">
        <v>1088</v>
      </c>
      <c r="X19" s="270"/>
      <c r="Y19" s="270"/>
      <c r="Z19" s="270"/>
      <c r="AA19" s="270"/>
      <c r="AB19" s="270"/>
      <c r="AC19" s="270"/>
      <c r="AD19" s="275" t="s">
        <v>1088</v>
      </c>
      <c r="AE19" s="275" t="s">
        <v>1088</v>
      </c>
      <c r="AF19" s="270"/>
      <c r="AG19" s="270"/>
      <c r="AH19" s="275" t="s">
        <v>1088</v>
      </c>
      <c r="AI19" s="270"/>
      <c r="AJ19" s="270"/>
      <c r="AK19" s="275" t="s">
        <v>1088</v>
      </c>
      <c r="AL19" s="270"/>
      <c r="AM19" s="275" t="s">
        <v>1088</v>
      </c>
      <c r="AN19" s="275" t="s">
        <v>1088</v>
      </c>
      <c r="AO19" s="270" t="s">
        <v>1054</v>
      </c>
      <c r="AP19" s="274" t="s">
        <v>1041</v>
      </c>
      <c r="AQ19" s="274"/>
      <c r="AR19" s="274"/>
      <c r="AS19" s="276"/>
      <c r="AT19" s="274"/>
      <c r="AU19" s="274"/>
      <c r="AV19" s="274"/>
      <c r="AW19" s="274"/>
      <c r="AX19" s="274" t="s">
        <v>1041</v>
      </c>
      <c r="AY19" s="270"/>
      <c r="AZ19" s="274">
        <v>0</v>
      </c>
      <c r="BA19" s="274">
        <v>0</v>
      </c>
      <c r="BB19" s="274">
        <v>0</v>
      </c>
      <c r="BC19" s="274">
        <v>0</v>
      </c>
      <c r="BD19" s="274">
        <v>0</v>
      </c>
      <c r="BE19" s="274">
        <v>0</v>
      </c>
      <c r="BF19" s="274">
        <v>0</v>
      </c>
      <c r="BG19" s="274">
        <v>0</v>
      </c>
      <c r="BH19" s="274">
        <v>0</v>
      </c>
      <c r="BI19" s="274">
        <v>0</v>
      </c>
      <c r="BJ19" s="274">
        <v>0</v>
      </c>
      <c r="BK19" s="274">
        <v>0</v>
      </c>
      <c r="BL19" s="274"/>
      <c r="BM19" s="274" t="s">
        <v>1041</v>
      </c>
      <c r="BN19" s="274"/>
      <c r="BO19" s="274" t="s">
        <v>1041</v>
      </c>
      <c r="BP19" s="274"/>
      <c r="BQ19" s="274"/>
      <c r="BR19" s="274"/>
      <c r="BS19" s="274"/>
      <c r="BT19" s="270"/>
      <c r="BU19" s="270"/>
      <c r="BV19" s="274"/>
      <c r="BW19" s="274" t="s">
        <v>1046</v>
      </c>
      <c r="BX19" s="274"/>
      <c r="BY19" s="270" t="s">
        <v>993</v>
      </c>
      <c r="BZ19" s="270" t="s">
        <v>1265</v>
      </c>
      <c r="CA19" s="273" t="s">
        <v>184</v>
      </c>
    </row>
    <row r="20" spans="1:79" ht="13" customHeight="1" x14ac:dyDescent="0.15">
      <c r="A20" s="270">
        <v>9920</v>
      </c>
      <c r="B20" s="271">
        <v>42202</v>
      </c>
      <c r="C20" s="272" t="s">
        <v>1108</v>
      </c>
      <c r="D20" s="273" t="s">
        <v>1255</v>
      </c>
      <c r="E20" s="270"/>
      <c r="F20" s="270" t="s">
        <v>1109</v>
      </c>
      <c r="G20" s="280">
        <v>42185</v>
      </c>
      <c r="H20" s="274" t="s">
        <v>1110</v>
      </c>
      <c r="I20" s="274" t="s">
        <v>1111</v>
      </c>
      <c r="J20" s="274"/>
      <c r="K20" s="273" t="s">
        <v>1161</v>
      </c>
      <c r="L20" s="270" t="s">
        <v>1120</v>
      </c>
      <c r="M20" s="275">
        <v>71.472727272727269</v>
      </c>
      <c r="N20" s="275">
        <v>26.863636363636363</v>
      </c>
      <c r="O20" s="270"/>
      <c r="P20" s="270"/>
      <c r="Q20" s="275" t="s">
        <v>1088</v>
      </c>
      <c r="R20" s="270"/>
      <c r="S20" s="273" t="s">
        <v>1088</v>
      </c>
      <c r="T20" s="270"/>
      <c r="U20" s="275" t="s">
        <v>1088</v>
      </c>
      <c r="V20" s="275" t="s">
        <v>1088</v>
      </c>
      <c r="W20" s="275" t="s">
        <v>1088</v>
      </c>
      <c r="X20" s="270"/>
      <c r="Y20" s="270"/>
      <c r="Z20" s="270"/>
      <c r="AA20" s="270"/>
      <c r="AB20" s="270"/>
      <c r="AC20" s="270"/>
      <c r="AD20" s="275" t="s">
        <v>1088</v>
      </c>
      <c r="AE20" s="275" t="s">
        <v>1088</v>
      </c>
      <c r="AF20" s="270"/>
      <c r="AG20" s="270"/>
      <c r="AH20" s="275" t="s">
        <v>1088</v>
      </c>
      <c r="AI20" s="270"/>
      <c r="AJ20" s="270"/>
      <c r="AK20" s="275" t="s">
        <v>1088</v>
      </c>
      <c r="AL20" s="270"/>
      <c r="AM20" s="275" t="s">
        <v>1088</v>
      </c>
      <c r="AN20" s="275" t="s">
        <v>1088</v>
      </c>
      <c r="AO20" s="270" t="s">
        <v>1115</v>
      </c>
      <c r="AP20" s="274" t="s">
        <v>1111</v>
      </c>
      <c r="AQ20" s="274"/>
      <c r="AR20" s="274"/>
      <c r="AS20" s="276"/>
      <c r="AT20" s="274">
        <v>15</v>
      </c>
      <c r="AU20" s="274"/>
      <c r="AV20" s="274"/>
      <c r="AW20" s="274"/>
      <c r="AX20" s="274" t="s">
        <v>1162</v>
      </c>
      <c r="AY20" s="270"/>
      <c r="AZ20" s="274">
        <v>0</v>
      </c>
      <c r="BA20" s="274">
        <v>0</v>
      </c>
      <c r="BB20" s="274">
        <v>0</v>
      </c>
      <c r="BC20" s="274">
        <v>0</v>
      </c>
      <c r="BD20" s="274">
        <v>0</v>
      </c>
      <c r="BE20" s="274">
        <v>0</v>
      </c>
      <c r="BF20" s="274">
        <v>0</v>
      </c>
      <c r="BG20" s="274">
        <v>0</v>
      </c>
      <c r="BH20" s="274">
        <v>0</v>
      </c>
      <c r="BI20" s="274">
        <v>0</v>
      </c>
      <c r="BJ20" s="274">
        <v>0</v>
      </c>
      <c r="BK20" s="274">
        <v>0</v>
      </c>
      <c r="BL20" s="274"/>
      <c r="BM20" s="274" t="s">
        <v>1111</v>
      </c>
      <c r="BN20" s="274"/>
      <c r="BO20" s="274" t="s">
        <v>1111</v>
      </c>
      <c r="BP20" s="274">
        <v>120</v>
      </c>
      <c r="BQ20" s="274"/>
      <c r="BR20" s="274"/>
      <c r="BS20" s="274"/>
      <c r="BT20" s="278"/>
      <c r="BU20" s="278"/>
      <c r="BV20" s="274"/>
      <c r="BW20" s="274" t="s">
        <v>1117</v>
      </c>
      <c r="BX20" s="274"/>
      <c r="BY20" s="273" t="s">
        <v>1163</v>
      </c>
      <c r="BZ20" s="273" t="s">
        <v>1266</v>
      </c>
      <c r="CA20" s="273" t="s">
        <v>184</v>
      </c>
    </row>
    <row r="21" spans="1:79" ht="13" customHeight="1" x14ac:dyDescent="0.15">
      <c r="A21" s="270">
        <v>9904</v>
      </c>
      <c r="B21" s="271">
        <v>42202</v>
      </c>
      <c r="C21" s="272" t="s">
        <v>1108</v>
      </c>
      <c r="D21" s="273" t="s">
        <v>1255</v>
      </c>
      <c r="E21" s="270"/>
      <c r="F21" s="270" t="s">
        <v>1109</v>
      </c>
      <c r="G21" s="280">
        <v>42066</v>
      </c>
      <c r="H21" s="274" t="s">
        <v>1110</v>
      </c>
      <c r="I21" s="274" t="s">
        <v>1111</v>
      </c>
      <c r="J21" s="274"/>
      <c r="K21" s="273" t="s">
        <v>1175</v>
      </c>
      <c r="L21" s="270" t="s">
        <v>1120</v>
      </c>
      <c r="M21" s="275">
        <v>78.499999999999986</v>
      </c>
      <c r="N21" s="275">
        <v>20.599999999999998</v>
      </c>
      <c r="O21" s="270"/>
      <c r="P21" s="270"/>
      <c r="Q21" s="275" t="s">
        <v>1088</v>
      </c>
      <c r="R21" s="270"/>
      <c r="S21" s="273" t="s">
        <v>1088</v>
      </c>
      <c r="T21" s="270"/>
      <c r="U21" s="275" t="s">
        <v>1088</v>
      </c>
      <c r="V21" s="275" t="s">
        <v>1088</v>
      </c>
      <c r="W21" s="275" t="s">
        <v>1088</v>
      </c>
      <c r="X21" s="270"/>
      <c r="Y21" s="270"/>
      <c r="Z21" s="270"/>
      <c r="AA21" s="270"/>
      <c r="AB21" s="270"/>
      <c r="AC21" s="270"/>
      <c r="AD21" s="275" t="s">
        <v>1088</v>
      </c>
      <c r="AE21" s="275" t="s">
        <v>1088</v>
      </c>
      <c r="AF21" s="270"/>
      <c r="AG21" s="270"/>
      <c r="AH21" s="275" t="s">
        <v>1088</v>
      </c>
      <c r="AI21" s="270"/>
      <c r="AJ21" s="270"/>
      <c r="AK21" s="275" t="s">
        <v>1088</v>
      </c>
      <c r="AL21" s="270"/>
      <c r="AM21" s="275" t="s">
        <v>1088</v>
      </c>
      <c r="AN21" s="275" t="s">
        <v>1088</v>
      </c>
      <c r="AO21" s="270" t="s">
        <v>1115</v>
      </c>
      <c r="AP21" s="274" t="s">
        <v>1111</v>
      </c>
      <c r="AQ21" s="274"/>
      <c r="AR21" s="274"/>
      <c r="AS21" s="276"/>
      <c r="AT21" s="274">
        <v>8</v>
      </c>
      <c r="AU21" s="274"/>
      <c r="AV21" s="274"/>
      <c r="AW21" s="274"/>
      <c r="AX21" s="274" t="s">
        <v>1162</v>
      </c>
      <c r="AY21" s="270"/>
      <c r="AZ21" s="274">
        <v>0</v>
      </c>
      <c r="BA21" s="274">
        <v>0</v>
      </c>
      <c r="BB21" s="274">
        <v>0</v>
      </c>
      <c r="BC21" s="274">
        <v>0</v>
      </c>
      <c r="BD21" s="274">
        <v>0</v>
      </c>
      <c r="BE21" s="274">
        <v>0</v>
      </c>
      <c r="BF21" s="274">
        <v>0</v>
      </c>
      <c r="BG21" s="274">
        <v>0</v>
      </c>
      <c r="BH21" s="274">
        <v>0</v>
      </c>
      <c r="BI21" s="274">
        <v>0</v>
      </c>
      <c r="BJ21" s="274">
        <v>0</v>
      </c>
      <c r="BK21" s="274">
        <v>0</v>
      </c>
      <c r="BL21" s="274"/>
      <c r="BM21" s="274" t="s">
        <v>1111</v>
      </c>
      <c r="BN21" s="274"/>
      <c r="BO21" s="274" t="s">
        <v>1111</v>
      </c>
      <c r="BP21" s="274"/>
      <c r="BQ21" s="274"/>
      <c r="BR21" s="274"/>
      <c r="BS21" s="274"/>
      <c r="BT21" s="278"/>
      <c r="BU21" s="278"/>
      <c r="BV21" s="274"/>
      <c r="BW21" s="274" t="s">
        <v>1117</v>
      </c>
      <c r="BX21" s="274"/>
      <c r="BY21" s="273" t="s">
        <v>1163</v>
      </c>
      <c r="BZ21" s="273" t="s">
        <v>23</v>
      </c>
      <c r="CA21" s="273" t="s">
        <v>89</v>
      </c>
    </row>
    <row r="22" spans="1:79" ht="13" customHeight="1" x14ac:dyDescent="0.15">
      <c r="A22" s="270">
        <v>10040</v>
      </c>
      <c r="B22" s="271">
        <v>42202</v>
      </c>
      <c r="C22" s="272" t="s">
        <v>1165</v>
      </c>
      <c r="D22" s="273" t="s">
        <v>1255</v>
      </c>
      <c r="E22" s="270"/>
      <c r="F22" s="270" t="s">
        <v>1166</v>
      </c>
      <c r="G22" s="280">
        <v>42184</v>
      </c>
      <c r="H22" s="281" t="s">
        <v>971</v>
      </c>
      <c r="I22" s="281" t="s">
        <v>1167</v>
      </c>
      <c r="J22" s="274"/>
      <c r="K22" s="273" t="s">
        <v>1168</v>
      </c>
      <c r="L22" s="273" t="s">
        <v>1169</v>
      </c>
      <c r="M22" s="275">
        <v>68.209090909090904</v>
      </c>
      <c r="N22" s="275">
        <v>20.718181818181815</v>
      </c>
      <c r="O22" s="270"/>
      <c r="P22" s="270"/>
      <c r="Q22" s="275" t="s">
        <v>1088</v>
      </c>
      <c r="R22" s="270"/>
      <c r="S22" s="273" t="s">
        <v>1088</v>
      </c>
      <c r="T22" s="270"/>
      <c r="U22" s="275" t="s">
        <v>1088</v>
      </c>
      <c r="V22" s="275" t="s">
        <v>1088</v>
      </c>
      <c r="W22" s="275" t="s">
        <v>1088</v>
      </c>
      <c r="X22" s="270"/>
      <c r="Y22" s="270"/>
      <c r="Z22" s="270"/>
      <c r="AA22" s="270"/>
      <c r="AB22" s="270"/>
      <c r="AC22" s="270"/>
      <c r="AD22" s="275" t="s">
        <v>1088</v>
      </c>
      <c r="AE22" s="275" t="s">
        <v>1088</v>
      </c>
      <c r="AF22" s="270"/>
      <c r="AG22" s="270"/>
      <c r="AH22" s="275" t="s">
        <v>1088</v>
      </c>
      <c r="AI22" s="270"/>
      <c r="AJ22" s="270"/>
      <c r="AK22" s="275" t="s">
        <v>1088</v>
      </c>
      <c r="AL22" s="270"/>
      <c r="AM22" s="275" t="s">
        <v>1088</v>
      </c>
      <c r="AN22" s="275" t="s">
        <v>1088</v>
      </c>
      <c r="AO22" s="270" t="s">
        <v>1170</v>
      </c>
      <c r="AP22" s="274" t="s">
        <v>1171</v>
      </c>
      <c r="AQ22" s="274"/>
      <c r="AR22" s="274"/>
      <c r="AS22" s="276"/>
      <c r="AT22" s="276"/>
      <c r="AU22" s="276"/>
      <c r="AV22" s="276"/>
      <c r="AW22" s="276"/>
      <c r="AX22" s="274" t="s">
        <v>1171</v>
      </c>
      <c r="AY22" s="270"/>
      <c r="AZ22" s="274">
        <v>0</v>
      </c>
      <c r="BA22" s="274">
        <v>0</v>
      </c>
      <c r="BB22" s="274">
        <v>0</v>
      </c>
      <c r="BC22" s="274">
        <v>0</v>
      </c>
      <c r="BD22" s="274">
        <v>0</v>
      </c>
      <c r="BE22" s="274">
        <v>0</v>
      </c>
      <c r="BF22" s="274">
        <v>0</v>
      </c>
      <c r="BG22" s="274">
        <v>0</v>
      </c>
      <c r="BH22" s="274">
        <v>0</v>
      </c>
      <c r="BI22" s="274">
        <v>0</v>
      </c>
      <c r="BJ22" s="274">
        <v>0</v>
      </c>
      <c r="BK22" s="274">
        <v>0</v>
      </c>
      <c r="BL22" s="274"/>
      <c r="BM22" s="274" t="s">
        <v>1171</v>
      </c>
      <c r="BN22" s="274"/>
      <c r="BO22" s="274" t="s">
        <v>1171</v>
      </c>
      <c r="BP22" s="274">
        <v>39</v>
      </c>
      <c r="BQ22" s="274"/>
      <c r="BR22" s="274"/>
      <c r="BS22" s="274"/>
      <c r="BT22" s="270"/>
      <c r="BU22" s="270"/>
      <c r="BV22" s="274"/>
      <c r="BW22" s="274" t="s">
        <v>1172</v>
      </c>
      <c r="BX22" s="274"/>
      <c r="BY22" s="273" t="s">
        <v>1173</v>
      </c>
      <c r="BZ22" s="273" t="s">
        <v>1267</v>
      </c>
      <c r="CA22" s="277" t="s">
        <v>184</v>
      </c>
    </row>
    <row r="23" spans="1:79" ht="13" customHeight="1" x14ac:dyDescent="0.15">
      <c r="A23" s="270">
        <v>10012</v>
      </c>
      <c r="B23" s="271">
        <v>42203</v>
      </c>
      <c r="C23" s="272" t="s">
        <v>1081</v>
      </c>
      <c r="D23" s="273" t="s">
        <v>1255</v>
      </c>
      <c r="E23" s="270"/>
      <c r="F23" s="270" t="s">
        <v>1176</v>
      </c>
      <c r="G23" s="271">
        <v>42187</v>
      </c>
      <c r="H23" s="274" t="s">
        <v>1084</v>
      </c>
      <c r="I23" s="274" t="s">
        <v>1085</v>
      </c>
      <c r="J23" s="274"/>
      <c r="K23" s="270" t="s">
        <v>1086</v>
      </c>
      <c r="L23" s="273" t="s">
        <v>1087</v>
      </c>
      <c r="M23" s="275">
        <v>130.90909090909091</v>
      </c>
      <c r="N23" s="275">
        <v>22.27272727272727</v>
      </c>
      <c r="O23" s="270"/>
      <c r="P23" s="270"/>
      <c r="Q23" s="275" t="s">
        <v>1088</v>
      </c>
      <c r="R23" s="270"/>
      <c r="S23" s="273" t="s">
        <v>1088</v>
      </c>
      <c r="T23" s="270"/>
      <c r="U23" s="275" t="s">
        <v>1088</v>
      </c>
      <c r="V23" s="275" t="s">
        <v>1088</v>
      </c>
      <c r="W23" s="275" t="s">
        <v>1088</v>
      </c>
      <c r="X23" s="270"/>
      <c r="Y23" s="270"/>
      <c r="Z23" s="270"/>
      <c r="AA23" s="270"/>
      <c r="AB23" s="270"/>
      <c r="AC23" s="270"/>
      <c r="AD23" s="275" t="s">
        <v>1088</v>
      </c>
      <c r="AE23" s="275">
        <v>14.999999999999998</v>
      </c>
      <c r="AF23" s="270"/>
      <c r="AG23" s="270"/>
      <c r="AH23" s="275" t="s">
        <v>1088</v>
      </c>
      <c r="AI23" s="270"/>
      <c r="AJ23" s="270"/>
      <c r="AK23" s="275" t="s">
        <v>1088</v>
      </c>
      <c r="AL23" s="270"/>
      <c r="AM23" s="275" t="s">
        <v>1088</v>
      </c>
      <c r="AN23" s="275" t="s">
        <v>1088</v>
      </c>
      <c r="AO23" s="270" t="s">
        <v>1177</v>
      </c>
      <c r="AP23" s="274" t="s">
        <v>1085</v>
      </c>
      <c r="AQ23" s="274"/>
      <c r="AR23" s="274"/>
      <c r="AS23" s="276"/>
      <c r="AT23" s="274">
        <v>11</v>
      </c>
      <c r="AU23" s="274"/>
      <c r="AV23" s="274"/>
      <c r="AW23" s="274"/>
      <c r="AX23" s="274" t="s">
        <v>1090</v>
      </c>
      <c r="AY23" s="270"/>
      <c r="AZ23" s="274">
        <v>0</v>
      </c>
      <c r="BA23" s="274">
        <v>0</v>
      </c>
      <c r="BB23" s="274">
        <v>0</v>
      </c>
      <c r="BC23" s="274">
        <v>0</v>
      </c>
      <c r="BD23" s="274">
        <v>0</v>
      </c>
      <c r="BE23" s="274">
        <v>0</v>
      </c>
      <c r="BF23" s="274">
        <v>0</v>
      </c>
      <c r="BG23" s="274">
        <v>0</v>
      </c>
      <c r="BH23" s="274">
        <v>0</v>
      </c>
      <c r="BI23" s="274">
        <v>0</v>
      </c>
      <c r="BJ23" s="274">
        <v>0</v>
      </c>
      <c r="BK23" s="274">
        <v>0</v>
      </c>
      <c r="BL23" s="274"/>
      <c r="BM23" s="274" t="s">
        <v>1085</v>
      </c>
      <c r="BN23" s="274"/>
      <c r="BO23" s="274" t="s">
        <v>1085</v>
      </c>
      <c r="BP23" s="274"/>
      <c r="BQ23" s="274"/>
      <c r="BR23" s="274"/>
      <c r="BS23" s="274"/>
      <c r="BT23" s="273" t="s">
        <v>1091</v>
      </c>
      <c r="BU23" s="273" t="s">
        <v>656</v>
      </c>
      <c r="BV23" s="274">
        <v>165</v>
      </c>
      <c r="BW23" s="274" t="s">
        <v>1092</v>
      </c>
      <c r="BX23" s="274"/>
      <c r="BY23" s="277" t="s">
        <v>1093</v>
      </c>
      <c r="BZ23" s="270" t="s">
        <v>23</v>
      </c>
      <c r="CA23" s="278" t="s">
        <v>184</v>
      </c>
    </row>
    <row r="24" spans="1:79" ht="13" customHeight="1" x14ac:dyDescent="0.15">
      <c r="A24" s="270">
        <v>10417</v>
      </c>
      <c r="B24" s="271">
        <v>42202</v>
      </c>
      <c r="C24" s="272" t="s">
        <v>1037</v>
      </c>
      <c r="D24" s="273" t="s">
        <v>1255</v>
      </c>
      <c r="E24" s="270"/>
      <c r="F24" s="270" t="s">
        <v>1039</v>
      </c>
      <c r="G24" s="271">
        <v>42187</v>
      </c>
      <c r="H24" s="274" t="s">
        <v>1040</v>
      </c>
      <c r="I24" s="274" t="s">
        <v>1041</v>
      </c>
      <c r="J24" s="274"/>
      <c r="K24" s="270" t="s">
        <v>1042</v>
      </c>
      <c r="L24" s="270" t="s">
        <v>1095</v>
      </c>
      <c r="M24" s="275">
        <v>87.999999999999986</v>
      </c>
      <c r="N24" s="275">
        <v>25.790909090909089</v>
      </c>
      <c r="O24" s="270"/>
      <c r="P24" s="270"/>
      <c r="Q24" s="275" t="s">
        <v>1088</v>
      </c>
      <c r="R24" s="270"/>
      <c r="S24" s="273" t="s">
        <v>1088</v>
      </c>
      <c r="T24" s="270"/>
      <c r="U24" s="275" t="s">
        <v>1088</v>
      </c>
      <c r="V24" s="275" t="s">
        <v>1088</v>
      </c>
      <c r="W24" s="275" t="s">
        <v>1088</v>
      </c>
      <c r="X24" s="270"/>
      <c r="Y24" s="270"/>
      <c r="Z24" s="270"/>
      <c r="AA24" s="270"/>
      <c r="AB24" s="270"/>
      <c r="AC24" s="270"/>
      <c r="AD24" s="275" t="s">
        <v>1088</v>
      </c>
      <c r="AE24" s="275">
        <v>11.972727272727271</v>
      </c>
      <c r="AF24" s="270"/>
      <c r="AG24" s="270"/>
      <c r="AH24" s="275" t="s">
        <v>1088</v>
      </c>
      <c r="AI24" s="270"/>
      <c r="AJ24" s="270"/>
      <c r="AK24" s="275" t="s">
        <v>1088</v>
      </c>
      <c r="AL24" s="270"/>
      <c r="AM24" s="275" t="s">
        <v>1088</v>
      </c>
      <c r="AN24" s="275" t="s">
        <v>1088</v>
      </c>
      <c r="AO24" s="270" t="s">
        <v>1044</v>
      </c>
      <c r="AP24" s="274" t="s">
        <v>1041</v>
      </c>
      <c r="AQ24" s="274"/>
      <c r="AR24" s="274"/>
      <c r="AS24" s="276"/>
      <c r="AT24" s="274">
        <v>10.199999999999999</v>
      </c>
      <c r="AU24" s="274"/>
      <c r="AV24" s="274"/>
      <c r="AW24" s="274"/>
      <c r="AX24" s="274" t="s">
        <v>1045</v>
      </c>
      <c r="AY24" s="270"/>
      <c r="AZ24" s="274">
        <v>7</v>
      </c>
      <c r="BA24" s="274">
        <v>0</v>
      </c>
      <c r="BB24" s="274">
        <v>0</v>
      </c>
      <c r="BC24" s="274">
        <v>0</v>
      </c>
      <c r="BD24" s="274">
        <v>0</v>
      </c>
      <c r="BE24" s="274">
        <v>0</v>
      </c>
      <c r="BF24" s="274">
        <v>0</v>
      </c>
      <c r="BG24" s="274">
        <v>0</v>
      </c>
      <c r="BH24" s="274">
        <v>0</v>
      </c>
      <c r="BI24" s="274">
        <v>0</v>
      </c>
      <c r="BJ24" s="274">
        <v>0</v>
      </c>
      <c r="BK24" s="274">
        <v>0</v>
      </c>
      <c r="BL24" s="274"/>
      <c r="BM24" s="274" t="s">
        <v>1041</v>
      </c>
      <c r="BN24" s="274">
        <v>12</v>
      </c>
      <c r="BO24" s="274" t="s">
        <v>1041</v>
      </c>
      <c r="BP24" s="274"/>
      <c r="BQ24" s="274"/>
      <c r="BR24" s="274"/>
      <c r="BS24" s="274"/>
      <c r="BT24" s="270"/>
      <c r="BU24" s="278"/>
      <c r="BV24" s="274"/>
      <c r="BW24" s="274" t="s">
        <v>1046</v>
      </c>
      <c r="BX24" s="274"/>
      <c r="BY24" s="270"/>
      <c r="BZ24" s="270" t="s">
        <v>1268</v>
      </c>
      <c r="CA24" s="277" t="s">
        <v>184</v>
      </c>
    </row>
    <row r="25" spans="1:79" ht="13" customHeight="1" x14ac:dyDescent="0.15">
      <c r="A25" s="270">
        <v>10502</v>
      </c>
      <c r="B25" s="271">
        <v>42202</v>
      </c>
      <c r="C25" s="272" t="s">
        <v>1037</v>
      </c>
      <c r="D25" s="273" t="s">
        <v>1255</v>
      </c>
      <c r="E25" s="270"/>
      <c r="F25" s="270" t="s">
        <v>1039</v>
      </c>
      <c r="G25" s="279">
        <v>42185</v>
      </c>
      <c r="H25" s="274" t="s">
        <v>1040</v>
      </c>
      <c r="I25" s="274" t="s">
        <v>1041</v>
      </c>
      <c r="J25" s="274"/>
      <c r="K25" s="270" t="s">
        <v>1097</v>
      </c>
      <c r="L25" s="273" t="s">
        <v>1098</v>
      </c>
      <c r="M25" s="275">
        <v>89.14</v>
      </c>
      <c r="N25" s="275">
        <v>21.7</v>
      </c>
      <c r="O25" s="270"/>
      <c r="P25" s="270"/>
      <c r="Q25" s="275" t="s">
        <v>1088</v>
      </c>
      <c r="R25" s="270"/>
      <c r="S25" s="273" t="s">
        <v>1088</v>
      </c>
      <c r="T25" s="270"/>
      <c r="U25" s="275" t="s">
        <v>1088</v>
      </c>
      <c r="V25" s="275" t="s">
        <v>1088</v>
      </c>
      <c r="W25" s="275" t="s">
        <v>1088</v>
      </c>
      <c r="X25" s="270"/>
      <c r="Y25" s="270"/>
      <c r="Z25" s="270"/>
      <c r="AA25" s="270"/>
      <c r="AB25" s="270"/>
      <c r="AC25" s="270"/>
      <c r="AD25" s="275" t="s">
        <v>1088</v>
      </c>
      <c r="AE25" s="275">
        <v>8.2363636363636363</v>
      </c>
      <c r="AF25" s="270"/>
      <c r="AG25" s="270"/>
      <c r="AH25" s="275" t="s">
        <v>1088</v>
      </c>
      <c r="AI25" s="270"/>
      <c r="AJ25" s="270"/>
      <c r="AK25" s="275" t="s">
        <v>1088</v>
      </c>
      <c r="AL25" s="270"/>
      <c r="AM25" s="275" t="s">
        <v>1088</v>
      </c>
      <c r="AN25" s="275" t="s">
        <v>1088</v>
      </c>
      <c r="AO25" s="270" t="s">
        <v>1044</v>
      </c>
      <c r="AP25" s="274" t="s">
        <v>1041</v>
      </c>
      <c r="AQ25" s="274"/>
      <c r="AR25" s="274"/>
      <c r="AS25" s="276"/>
      <c r="AT25" s="274">
        <v>7.5</v>
      </c>
      <c r="AU25" s="274"/>
      <c r="AV25" s="274"/>
      <c r="AW25" s="274"/>
      <c r="AX25" s="274" t="s">
        <v>1041</v>
      </c>
      <c r="AY25" s="270"/>
      <c r="AZ25" s="274">
        <v>0</v>
      </c>
      <c r="BA25" s="274">
        <v>0</v>
      </c>
      <c r="BB25" s="274">
        <v>0</v>
      </c>
      <c r="BC25" s="274">
        <v>0</v>
      </c>
      <c r="BD25" s="274">
        <v>0</v>
      </c>
      <c r="BE25" s="274">
        <v>0</v>
      </c>
      <c r="BF25" s="274">
        <v>0</v>
      </c>
      <c r="BG25" s="274">
        <v>0</v>
      </c>
      <c r="BH25" s="274">
        <v>0</v>
      </c>
      <c r="BI25" s="274">
        <v>0</v>
      </c>
      <c r="BJ25" s="274">
        <v>0</v>
      </c>
      <c r="BK25" s="274">
        <v>0</v>
      </c>
      <c r="BL25" s="274"/>
      <c r="BM25" s="274" t="s">
        <v>1041</v>
      </c>
      <c r="BN25" s="274"/>
      <c r="BO25" s="274" t="s">
        <v>1041</v>
      </c>
      <c r="BP25" s="274"/>
      <c r="BQ25" s="274"/>
      <c r="BR25" s="274"/>
      <c r="BS25" s="274"/>
      <c r="BT25" s="270"/>
      <c r="BU25" s="278"/>
      <c r="BV25" s="274"/>
      <c r="BW25" s="274" t="s">
        <v>1046</v>
      </c>
      <c r="BX25" s="274"/>
      <c r="BY25" s="273" t="s">
        <v>993</v>
      </c>
      <c r="BZ25" s="273" t="s">
        <v>23</v>
      </c>
      <c r="CA25" s="273" t="s">
        <v>130</v>
      </c>
    </row>
    <row r="26" spans="1:79" ht="13" customHeight="1" x14ac:dyDescent="0.2">
      <c r="A26" s="270">
        <v>10598</v>
      </c>
      <c r="B26" s="271">
        <v>42202</v>
      </c>
      <c r="C26" s="272" t="s">
        <v>1037</v>
      </c>
      <c r="D26" s="273" t="s">
        <v>1255</v>
      </c>
      <c r="E26" s="270"/>
      <c r="F26" s="270" t="s">
        <v>1039</v>
      </c>
      <c r="G26" s="280">
        <v>42188</v>
      </c>
      <c r="H26" s="274" t="s">
        <v>126</v>
      </c>
      <c r="I26" s="274" t="s">
        <v>971</v>
      </c>
      <c r="J26" s="274"/>
      <c r="K26" s="270" t="s">
        <v>1099</v>
      </c>
      <c r="L26" s="273" t="s">
        <v>1100</v>
      </c>
      <c r="M26" s="275">
        <v>78.118181818181824</v>
      </c>
      <c r="N26" s="275">
        <v>23.854545454545452</v>
      </c>
      <c r="O26" s="270"/>
      <c r="P26" s="270"/>
      <c r="Q26" s="275" t="s">
        <v>1088</v>
      </c>
      <c r="R26" s="270"/>
      <c r="S26" s="273" t="s">
        <v>1088</v>
      </c>
      <c r="T26" s="270"/>
      <c r="U26" s="275" t="s">
        <v>1088</v>
      </c>
      <c r="V26" s="275" t="s">
        <v>1088</v>
      </c>
      <c r="W26" s="275" t="s">
        <v>1088</v>
      </c>
      <c r="X26" s="270"/>
      <c r="Y26" s="270"/>
      <c r="Z26" s="270"/>
      <c r="AA26" s="270"/>
      <c r="AB26" s="270"/>
      <c r="AC26" s="270"/>
      <c r="AD26" s="275" t="s">
        <v>1088</v>
      </c>
      <c r="AE26" s="275">
        <v>13.881818181818181</v>
      </c>
      <c r="AF26" s="270"/>
      <c r="AG26" s="270"/>
      <c r="AH26" s="275" t="s">
        <v>1088</v>
      </c>
      <c r="AI26" s="270"/>
      <c r="AJ26" s="270"/>
      <c r="AK26" s="275" t="s">
        <v>1088</v>
      </c>
      <c r="AL26" s="270"/>
      <c r="AM26" s="275" t="s">
        <v>1088</v>
      </c>
      <c r="AN26" s="275" t="s">
        <v>1088</v>
      </c>
      <c r="AO26" s="270" t="s">
        <v>1044</v>
      </c>
      <c r="AP26" s="274" t="s">
        <v>1041</v>
      </c>
      <c r="AQ26" s="274"/>
      <c r="AR26" s="274"/>
      <c r="AS26" s="276"/>
      <c r="AT26" s="274">
        <v>11</v>
      </c>
      <c r="AU26" s="274"/>
      <c r="AV26" s="274"/>
      <c r="AW26" s="274"/>
      <c r="AX26" s="274" t="s">
        <v>1041</v>
      </c>
      <c r="AY26" s="270"/>
      <c r="AZ26" s="274">
        <v>0</v>
      </c>
      <c r="BA26" s="274">
        <v>0</v>
      </c>
      <c r="BB26" s="274">
        <v>0</v>
      </c>
      <c r="BC26" s="274">
        <v>0</v>
      </c>
      <c r="BD26" s="274">
        <v>0</v>
      </c>
      <c r="BE26" s="274">
        <v>0</v>
      </c>
      <c r="BF26" s="274">
        <v>0</v>
      </c>
      <c r="BG26" s="274">
        <v>0</v>
      </c>
      <c r="BH26" s="274">
        <v>0</v>
      </c>
      <c r="BI26" s="274">
        <v>0</v>
      </c>
      <c r="BJ26" s="274">
        <v>0</v>
      </c>
      <c r="BK26" s="274">
        <v>0</v>
      </c>
      <c r="BL26" s="274"/>
      <c r="BM26" s="274" t="s">
        <v>1041</v>
      </c>
      <c r="BN26" s="274"/>
      <c r="BO26" s="274" t="s">
        <v>1041</v>
      </c>
      <c r="BP26" s="274"/>
      <c r="BQ26" s="274"/>
      <c r="BR26" s="274"/>
      <c r="BS26" s="274"/>
      <c r="BT26" s="284" t="s">
        <v>1101</v>
      </c>
      <c r="BU26" s="278" t="s">
        <v>1102</v>
      </c>
      <c r="BV26" s="274">
        <v>50</v>
      </c>
      <c r="BW26" s="274" t="s">
        <v>1046</v>
      </c>
      <c r="BX26" s="274"/>
      <c r="BY26" s="270" t="s">
        <v>993</v>
      </c>
      <c r="BZ26" s="270" t="s">
        <v>1269</v>
      </c>
      <c r="CA26" s="270" t="s">
        <v>184</v>
      </c>
    </row>
    <row r="27" spans="1:79" ht="13" customHeight="1" x14ac:dyDescent="0.15">
      <c r="A27" s="270">
        <v>1474</v>
      </c>
      <c r="B27" s="271">
        <v>42202</v>
      </c>
      <c r="C27" s="272" t="s">
        <v>1037</v>
      </c>
      <c r="D27" s="273" t="s">
        <v>1255</v>
      </c>
      <c r="E27" s="270"/>
      <c r="F27" s="270" t="s">
        <v>1039</v>
      </c>
      <c r="G27" s="280">
        <v>42185</v>
      </c>
      <c r="H27" s="274" t="s">
        <v>1040</v>
      </c>
      <c r="I27" s="274" t="s">
        <v>1041</v>
      </c>
      <c r="J27" s="274"/>
      <c r="K27" s="270" t="s">
        <v>1104</v>
      </c>
      <c r="L27" s="270" t="s">
        <v>1066</v>
      </c>
      <c r="M27" s="275">
        <v>94.418181818181807</v>
      </c>
      <c r="N27" s="275">
        <v>23.063636363636363</v>
      </c>
      <c r="O27" s="270"/>
      <c r="P27" s="270"/>
      <c r="Q27" s="275" t="s">
        <v>1088</v>
      </c>
      <c r="R27" s="270"/>
      <c r="S27" s="273" t="s">
        <v>1088</v>
      </c>
      <c r="T27" s="270"/>
      <c r="U27" s="275" t="s">
        <v>1088</v>
      </c>
      <c r="V27" s="275" t="s">
        <v>1088</v>
      </c>
      <c r="W27" s="275" t="s">
        <v>1088</v>
      </c>
      <c r="X27" s="270"/>
      <c r="Y27" s="270"/>
      <c r="Z27" s="270"/>
      <c r="AA27" s="270"/>
      <c r="AB27" s="270"/>
      <c r="AC27" s="270"/>
      <c r="AD27" s="275" t="s">
        <v>1088</v>
      </c>
      <c r="AE27" s="275">
        <v>11.936363636363636</v>
      </c>
      <c r="AF27" s="270"/>
      <c r="AG27" s="270"/>
      <c r="AH27" s="275" t="s">
        <v>1088</v>
      </c>
      <c r="AI27" s="270"/>
      <c r="AJ27" s="270"/>
      <c r="AK27" s="275" t="s">
        <v>1088</v>
      </c>
      <c r="AL27" s="270"/>
      <c r="AM27" s="275" t="s">
        <v>1088</v>
      </c>
      <c r="AN27" s="275" t="s">
        <v>1088</v>
      </c>
      <c r="AO27" s="270" t="s">
        <v>1044</v>
      </c>
      <c r="AP27" s="274" t="s">
        <v>1041</v>
      </c>
      <c r="AQ27" s="274"/>
      <c r="AR27" s="274"/>
      <c r="AS27" s="276"/>
      <c r="AT27" s="274">
        <v>11.6</v>
      </c>
      <c r="AU27" s="274"/>
      <c r="AV27" s="274"/>
      <c r="AW27" s="274"/>
      <c r="AX27" s="274" t="s">
        <v>1041</v>
      </c>
      <c r="AY27" s="270"/>
      <c r="AZ27" s="274">
        <v>0</v>
      </c>
      <c r="BA27" s="274">
        <v>0</v>
      </c>
      <c r="BB27" s="274">
        <v>0</v>
      </c>
      <c r="BC27" s="274">
        <v>0</v>
      </c>
      <c r="BD27" s="274">
        <v>0</v>
      </c>
      <c r="BE27" s="274">
        <v>0</v>
      </c>
      <c r="BF27" s="274">
        <v>0</v>
      </c>
      <c r="BG27" s="274">
        <v>0</v>
      </c>
      <c r="BH27" s="274">
        <v>0</v>
      </c>
      <c r="BI27" s="274">
        <v>0</v>
      </c>
      <c r="BJ27" s="274">
        <v>0</v>
      </c>
      <c r="BK27" s="274">
        <v>0</v>
      </c>
      <c r="BL27" s="274"/>
      <c r="BM27" s="274" t="s">
        <v>1041</v>
      </c>
      <c r="BN27" s="274"/>
      <c r="BO27" s="274" t="s">
        <v>1041</v>
      </c>
      <c r="BP27" s="274"/>
      <c r="BQ27" s="274"/>
      <c r="BR27" s="274"/>
      <c r="BS27" s="274"/>
      <c r="BT27" s="278" t="s">
        <v>1105</v>
      </c>
      <c r="BU27" s="278"/>
      <c r="BV27" s="274"/>
      <c r="BW27" s="274" t="s">
        <v>1046</v>
      </c>
      <c r="BX27" s="274"/>
      <c r="BY27" s="270"/>
      <c r="BZ27" s="270" t="s">
        <v>1270</v>
      </c>
      <c r="CA27" s="278" t="s">
        <v>184</v>
      </c>
    </row>
    <row r="28" spans="1:79" ht="13" customHeight="1" x14ac:dyDescent="0.15">
      <c r="A28" s="270">
        <v>4655</v>
      </c>
      <c r="B28" s="271">
        <v>42202</v>
      </c>
      <c r="C28" s="272" t="s">
        <v>1037</v>
      </c>
      <c r="D28" s="273" t="s">
        <v>1255</v>
      </c>
      <c r="E28" s="270"/>
      <c r="F28" s="270" t="s">
        <v>1039</v>
      </c>
      <c r="G28" s="280">
        <v>42185</v>
      </c>
      <c r="H28" s="274" t="s">
        <v>1040</v>
      </c>
      <c r="I28" s="274" t="s">
        <v>1041</v>
      </c>
      <c r="J28" s="274"/>
      <c r="K28" s="270" t="s">
        <v>1047</v>
      </c>
      <c r="L28" s="270" t="s">
        <v>125</v>
      </c>
      <c r="M28" s="275">
        <v>113.93600000000001</v>
      </c>
      <c r="N28" s="275">
        <v>28</v>
      </c>
      <c r="O28" s="270"/>
      <c r="P28" s="270"/>
      <c r="Q28" s="275" t="s">
        <v>1088</v>
      </c>
      <c r="R28" s="270"/>
      <c r="S28" s="273" t="s">
        <v>1088</v>
      </c>
      <c r="T28" s="270"/>
      <c r="U28" s="275" t="s">
        <v>1088</v>
      </c>
      <c r="V28" s="275" t="s">
        <v>1088</v>
      </c>
      <c r="W28" s="275" t="s">
        <v>1088</v>
      </c>
      <c r="X28" s="270"/>
      <c r="Y28" s="270"/>
      <c r="Z28" s="270"/>
      <c r="AA28" s="270"/>
      <c r="AB28" s="270"/>
      <c r="AC28" s="270"/>
      <c r="AD28" s="275" t="s">
        <v>1088</v>
      </c>
      <c r="AE28" s="275">
        <v>18.79</v>
      </c>
      <c r="AF28" s="270"/>
      <c r="AG28" s="270"/>
      <c r="AH28" s="275" t="s">
        <v>1088</v>
      </c>
      <c r="AI28" s="270"/>
      <c r="AJ28" s="270"/>
      <c r="AK28" s="275" t="s">
        <v>1088</v>
      </c>
      <c r="AL28" s="270"/>
      <c r="AM28" s="275" t="s">
        <v>1088</v>
      </c>
      <c r="AN28" s="275" t="s">
        <v>1088</v>
      </c>
      <c r="AO28" s="270" t="s">
        <v>1044</v>
      </c>
      <c r="AP28" s="274" t="s">
        <v>1041</v>
      </c>
      <c r="AQ28" s="274"/>
      <c r="AR28" s="274"/>
      <c r="AS28" s="276"/>
      <c r="AT28" s="274"/>
      <c r="AU28" s="274"/>
      <c r="AV28" s="274"/>
      <c r="AW28" s="274"/>
      <c r="AX28" s="274" t="s">
        <v>1041</v>
      </c>
      <c r="AY28" s="270"/>
      <c r="AZ28" s="274">
        <v>0</v>
      </c>
      <c r="BA28" s="274">
        <v>0</v>
      </c>
      <c r="BB28" s="274">
        <v>25</v>
      </c>
      <c r="BC28" s="274">
        <v>0</v>
      </c>
      <c r="BD28" s="274">
        <v>0</v>
      </c>
      <c r="BE28" s="274">
        <v>0</v>
      </c>
      <c r="BF28" s="274">
        <v>0</v>
      </c>
      <c r="BG28" s="274">
        <v>0</v>
      </c>
      <c r="BH28" s="274">
        <v>0</v>
      </c>
      <c r="BI28" s="274">
        <v>0</v>
      </c>
      <c r="BJ28" s="274">
        <v>0</v>
      </c>
      <c r="BK28" s="274">
        <v>0</v>
      </c>
      <c r="BL28" s="274"/>
      <c r="BM28" s="274" t="s">
        <v>1041</v>
      </c>
      <c r="BN28" s="274"/>
      <c r="BO28" s="274" t="s">
        <v>1041</v>
      </c>
      <c r="BP28" s="274"/>
      <c r="BQ28" s="274"/>
      <c r="BR28" s="274"/>
      <c r="BS28" s="274"/>
      <c r="BT28" s="278"/>
      <c r="BU28" s="278"/>
      <c r="BV28" s="274"/>
      <c r="BW28" s="274" t="s">
        <v>1046</v>
      </c>
      <c r="BX28" s="274"/>
      <c r="BY28" s="270"/>
      <c r="BZ28" s="270" t="s">
        <v>1271</v>
      </c>
      <c r="CA28" s="278" t="s">
        <v>184</v>
      </c>
    </row>
    <row r="29" spans="1:79" ht="13" customHeight="1" x14ac:dyDescent="0.15">
      <c r="A29" s="270">
        <v>1446</v>
      </c>
      <c r="B29" s="271">
        <v>42202</v>
      </c>
      <c r="C29" s="272" t="s">
        <v>1108</v>
      </c>
      <c r="D29" s="273" t="s">
        <v>1255</v>
      </c>
      <c r="E29" s="270"/>
      <c r="F29" s="270" t="s">
        <v>1182</v>
      </c>
      <c r="G29" s="279">
        <v>41820</v>
      </c>
      <c r="H29" s="274" t="s">
        <v>1110</v>
      </c>
      <c r="I29" s="274" t="s">
        <v>1111</v>
      </c>
      <c r="J29" s="274"/>
      <c r="K29" s="270" t="s">
        <v>1112</v>
      </c>
      <c r="L29" s="270" t="s">
        <v>1113</v>
      </c>
      <c r="M29" s="275">
        <v>98.5</v>
      </c>
      <c r="N29" s="275">
        <v>25.66</v>
      </c>
      <c r="O29" s="270" t="s">
        <v>1114</v>
      </c>
      <c r="P29" s="270">
        <v>300</v>
      </c>
      <c r="Q29" s="275">
        <v>26.98</v>
      </c>
      <c r="R29" s="270">
        <v>1020</v>
      </c>
      <c r="S29" s="273">
        <v>28.49</v>
      </c>
      <c r="T29" s="270"/>
      <c r="U29" s="275" t="s">
        <v>1088</v>
      </c>
      <c r="V29" s="275" t="s">
        <v>1088</v>
      </c>
      <c r="W29" s="275" t="s">
        <v>1088</v>
      </c>
      <c r="X29" s="270"/>
      <c r="Y29" s="270"/>
      <c r="Z29" s="270"/>
      <c r="AA29" s="270"/>
      <c r="AB29" s="270"/>
      <c r="AC29" s="270"/>
      <c r="AD29" s="275" t="s">
        <v>1088</v>
      </c>
      <c r="AE29" s="275">
        <v>12.75</v>
      </c>
      <c r="AF29" s="270"/>
      <c r="AG29" s="270"/>
      <c r="AH29" s="275" t="s">
        <v>1088</v>
      </c>
      <c r="AI29" s="270"/>
      <c r="AJ29" s="270"/>
      <c r="AK29" s="275" t="s">
        <v>1088</v>
      </c>
      <c r="AL29" s="270"/>
      <c r="AM29" s="275" t="s">
        <v>1088</v>
      </c>
      <c r="AN29" s="275" t="s">
        <v>1088</v>
      </c>
      <c r="AO29" s="270" t="s">
        <v>1183</v>
      </c>
      <c r="AP29" s="274" t="s">
        <v>1111</v>
      </c>
      <c r="AQ29" s="274"/>
      <c r="AR29" s="274"/>
      <c r="AS29" s="276">
        <v>10</v>
      </c>
      <c r="AT29" s="274">
        <v>12</v>
      </c>
      <c r="AU29" s="274"/>
      <c r="AV29" s="274"/>
      <c r="AW29" s="274"/>
      <c r="AX29" s="274" t="s">
        <v>1116</v>
      </c>
      <c r="AY29" s="270"/>
      <c r="AZ29" s="274">
        <v>0</v>
      </c>
      <c r="BA29" s="274">
        <v>0</v>
      </c>
      <c r="BB29" s="274">
        <v>7</v>
      </c>
      <c r="BC29" s="274">
        <v>0</v>
      </c>
      <c r="BD29" s="274">
        <v>0</v>
      </c>
      <c r="BE29" s="274">
        <v>0</v>
      </c>
      <c r="BF29" s="274">
        <v>0</v>
      </c>
      <c r="BG29" s="274">
        <v>0</v>
      </c>
      <c r="BH29" s="274">
        <v>0</v>
      </c>
      <c r="BI29" s="274">
        <v>0</v>
      </c>
      <c r="BJ29" s="274">
        <v>0</v>
      </c>
      <c r="BK29" s="274">
        <v>0</v>
      </c>
      <c r="BL29" s="274"/>
      <c r="BM29" s="281" t="s">
        <v>971</v>
      </c>
      <c r="BN29" s="274"/>
      <c r="BO29" s="274" t="s">
        <v>1111</v>
      </c>
      <c r="BP29" s="274"/>
      <c r="BQ29" s="274"/>
      <c r="BR29" s="274"/>
      <c r="BS29" s="274"/>
      <c r="BT29" s="278"/>
      <c r="BU29" s="278"/>
      <c r="BV29" s="274"/>
      <c r="BW29" s="274" t="s">
        <v>1117</v>
      </c>
      <c r="BX29" s="274"/>
      <c r="BY29" s="270"/>
      <c r="BZ29" s="270" t="s">
        <v>23</v>
      </c>
      <c r="CA29" s="278" t="s">
        <v>89</v>
      </c>
    </row>
    <row r="30" spans="1:79" ht="13" customHeight="1" x14ac:dyDescent="0.15">
      <c r="A30" s="270">
        <v>1486</v>
      </c>
      <c r="B30" s="271">
        <v>42202</v>
      </c>
      <c r="C30" s="272" t="s">
        <v>1108</v>
      </c>
      <c r="D30" s="273" t="s">
        <v>1255</v>
      </c>
      <c r="E30" s="270"/>
      <c r="F30" s="270" t="s">
        <v>1182</v>
      </c>
      <c r="G30" s="280">
        <v>42185</v>
      </c>
      <c r="H30" s="274" t="s">
        <v>1110</v>
      </c>
      <c r="I30" s="274" t="s">
        <v>1111</v>
      </c>
      <c r="J30" s="274"/>
      <c r="K30" s="270" t="s">
        <v>1119</v>
      </c>
      <c r="L30" s="270" t="s">
        <v>1120</v>
      </c>
      <c r="M30" s="275">
        <v>94.418181818181807</v>
      </c>
      <c r="N30" s="275">
        <v>23.063636363636363</v>
      </c>
      <c r="O30" s="270"/>
      <c r="P30" s="270"/>
      <c r="Q30" s="275" t="s">
        <v>1088</v>
      </c>
      <c r="R30" s="270"/>
      <c r="S30" s="273" t="s">
        <v>1088</v>
      </c>
      <c r="T30" s="270"/>
      <c r="U30" s="275" t="s">
        <v>1088</v>
      </c>
      <c r="V30" s="275" t="s">
        <v>1088</v>
      </c>
      <c r="W30" s="275" t="s">
        <v>1088</v>
      </c>
      <c r="X30" s="270"/>
      <c r="Y30" s="270"/>
      <c r="Z30" s="270"/>
      <c r="AA30" s="270"/>
      <c r="AB30" s="270"/>
      <c r="AC30" s="270"/>
      <c r="AD30" s="275" t="s">
        <v>1088</v>
      </c>
      <c r="AE30" s="275">
        <v>11.936363636363636</v>
      </c>
      <c r="AF30" s="270"/>
      <c r="AG30" s="270"/>
      <c r="AH30" s="275" t="s">
        <v>1088</v>
      </c>
      <c r="AI30" s="270"/>
      <c r="AJ30" s="270"/>
      <c r="AK30" s="275" t="s">
        <v>1088</v>
      </c>
      <c r="AL30" s="270"/>
      <c r="AM30" s="275" t="s">
        <v>1088</v>
      </c>
      <c r="AN30" s="275" t="s">
        <v>1088</v>
      </c>
      <c r="AO30" s="270" t="s">
        <v>1183</v>
      </c>
      <c r="AP30" s="274" t="s">
        <v>1111</v>
      </c>
      <c r="AQ30" s="274"/>
      <c r="AR30" s="274"/>
      <c r="AS30" s="276"/>
      <c r="AT30" s="274">
        <v>11.6</v>
      </c>
      <c r="AU30" s="274"/>
      <c r="AV30" s="274"/>
      <c r="AW30" s="274"/>
      <c r="AX30" s="274" t="s">
        <v>1116</v>
      </c>
      <c r="AY30" s="270"/>
      <c r="AZ30" s="274">
        <v>0</v>
      </c>
      <c r="BA30" s="274">
        <v>0</v>
      </c>
      <c r="BB30" s="274">
        <v>0</v>
      </c>
      <c r="BC30" s="274">
        <v>0</v>
      </c>
      <c r="BD30" s="274">
        <v>0</v>
      </c>
      <c r="BE30" s="274">
        <v>0</v>
      </c>
      <c r="BF30" s="274">
        <v>0</v>
      </c>
      <c r="BG30" s="274">
        <v>0</v>
      </c>
      <c r="BH30" s="274">
        <v>0</v>
      </c>
      <c r="BI30" s="274">
        <v>0</v>
      </c>
      <c r="BJ30" s="274">
        <v>0</v>
      </c>
      <c r="BK30" s="274">
        <v>0</v>
      </c>
      <c r="BL30" s="274"/>
      <c r="BM30" s="274" t="s">
        <v>1111</v>
      </c>
      <c r="BN30" s="274"/>
      <c r="BO30" s="274" t="s">
        <v>1111</v>
      </c>
      <c r="BP30" s="274"/>
      <c r="BQ30" s="274"/>
      <c r="BR30" s="274"/>
      <c r="BS30" s="274"/>
      <c r="BT30" s="278"/>
      <c r="BU30" s="278"/>
      <c r="BV30" s="274"/>
      <c r="BW30" s="274" t="s">
        <v>1117</v>
      </c>
      <c r="BX30" s="274"/>
      <c r="BY30" s="270"/>
      <c r="BZ30" s="273" t="s">
        <v>1272</v>
      </c>
      <c r="CA30" s="278" t="s">
        <v>184</v>
      </c>
    </row>
    <row r="31" spans="1:79" ht="13" customHeight="1" x14ac:dyDescent="0.15">
      <c r="A31" s="270">
        <v>10271</v>
      </c>
      <c r="B31" s="271">
        <v>42202</v>
      </c>
      <c r="C31" s="272" t="s">
        <v>1037</v>
      </c>
      <c r="D31" s="273" t="s">
        <v>1255</v>
      </c>
      <c r="E31" s="270"/>
      <c r="F31" s="270" t="s">
        <v>1039</v>
      </c>
      <c r="G31" s="280">
        <v>42195</v>
      </c>
      <c r="H31" s="274" t="s">
        <v>1040</v>
      </c>
      <c r="I31" s="274" t="s">
        <v>1041</v>
      </c>
      <c r="J31" s="274"/>
      <c r="K31" s="270" t="s">
        <v>1122</v>
      </c>
      <c r="L31" s="270" t="s">
        <v>1123</v>
      </c>
      <c r="M31" s="275">
        <v>77</v>
      </c>
      <c r="N31" s="275">
        <v>26.327272727272724</v>
      </c>
      <c r="O31" s="270"/>
      <c r="P31" s="270"/>
      <c r="Q31" s="275" t="s">
        <v>1088</v>
      </c>
      <c r="R31" s="270"/>
      <c r="S31" s="273" t="s">
        <v>1088</v>
      </c>
      <c r="T31" s="270"/>
      <c r="U31" s="275" t="s">
        <v>1088</v>
      </c>
      <c r="V31" s="275" t="s">
        <v>1088</v>
      </c>
      <c r="W31" s="275" t="s">
        <v>1088</v>
      </c>
      <c r="X31" s="270"/>
      <c r="Y31" s="270"/>
      <c r="Z31" s="270"/>
      <c r="AA31" s="270"/>
      <c r="AB31" s="270"/>
      <c r="AC31" s="270"/>
      <c r="AD31" s="275" t="s">
        <v>1088</v>
      </c>
      <c r="AE31" s="275">
        <v>11.263636363636364</v>
      </c>
      <c r="AF31" s="270"/>
      <c r="AG31" s="270"/>
      <c r="AH31" s="275" t="s">
        <v>1088</v>
      </c>
      <c r="AI31" s="270"/>
      <c r="AJ31" s="270"/>
      <c r="AK31" s="275" t="s">
        <v>1088</v>
      </c>
      <c r="AL31" s="270"/>
      <c r="AM31" s="275" t="s">
        <v>1088</v>
      </c>
      <c r="AN31" s="275" t="s">
        <v>1088</v>
      </c>
      <c r="AO31" s="270" t="s">
        <v>1044</v>
      </c>
      <c r="AP31" s="274" t="s">
        <v>1041</v>
      </c>
      <c r="AQ31" s="274"/>
      <c r="AR31" s="274"/>
      <c r="AS31" s="276"/>
      <c r="AT31" s="274">
        <v>12.5</v>
      </c>
      <c r="AU31" s="274"/>
      <c r="AV31" s="274"/>
      <c r="AW31" s="274"/>
      <c r="AX31" s="274" t="s">
        <v>1045</v>
      </c>
      <c r="AY31" s="270"/>
      <c r="AZ31" s="274">
        <v>13</v>
      </c>
      <c r="BA31" s="274">
        <v>0</v>
      </c>
      <c r="BB31" s="274">
        <v>0</v>
      </c>
      <c r="BC31" s="274">
        <v>0</v>
      </c>
      <c r="BD31" s="274">
        <v>0</v>
      </c>
      <c r="BE31" s="274">
        <v>0</v>
      </c>
      <c r="BF31" s="274">
        <v>0</v>
      </c>
      <c r="BG31" s="274">
        <v>0</v>
      </c>
      <c r="BH31" s="274">
        <v>0</v>
      </c>
      <c r="BI31" s="274">
        <v>0</v>
      </c>
      <c r="BJ31" s="274">
        <v>0</v>
      </c>
      <c r="BK31" s="274">
        <v>0</v>
      </c>
      <c r="BL31" s="274"/>
      <c r="BM31" s="274" t="s">
        <v>1041</v>
      </c>
      <c r="BN31" s="274">
        <v>12</v>
      </c>
      <c r="BO31" s="274" t="s">
        <v>1041</v>
      </c>
      <c r="BP31" s="274"/>
      <c r="BQ31" s="274"/>
      <c r="BR31" s="274">
        <v>12</v>
      </c>
      <c r="BS31" s="274"/>
      <c r="BT31" s="278"/>
      <c r="BU31" s="278"/>
      <c r="BV31" s="274"/>
      <c r="BW31" s="274" t="s">
        <v>1046</v>
      </c>
      <c r="BX31" s="274"/>
      <c r="BY31" s="270"/>
      <c r="BZ31" s="270" t="s">
        <v>1273</v>
      </c>
      <c r="CA31" s="278" t="s">
        <v>130</v>
      </c>
    </row>
    <row r="32" spans="1:79" ht="13" customHeight="1" x14ac:dyDescent="0.15">
      <c r="A32" s="270">
        <v>5645</v>
      </c>
      <c r="B32" s="271">
        <v>42202</v>
      </c>
      <c r="C32" s="272" t="s">
        <v>1108</v>
      </c>
      <c r="D32" s="273" t="s">
        <v>1255</v>
      </c>
      <c r="E32" s="270"/>
      <c r="F32" s="270" t="s">
        <v>1182</v>
      </c>
      <c r="G32" s="280">
        <v>41901</v>
      </c>
      <c r="H32" s="274" t="s">
        <v>1110</v>
      </c>
      <c r="I32" s="274" t="s">
        <v>1111</v>
      </c>
      <c r="J32" s="274"/>
      <c r="K32" s="270" t="s">
        <v>1125</v>
      </c>
      <c r="L32" s="270" t="s">
        <v>975</v>
      </c>
      <c r="M32" s="275">
        <v>162.16</v>
      </c>
      <c r="N32" s="275">
        <v>24.24</v>
      </c>
      <c r="O32" s="270"/>
      <c r="P32" s="270"/>
      <c r="Q32" s="275" t="s">
        <v>1088</v>
      </c>
      <c r="R32" s="270"/>
      <c r="S32" s="273" t="s">
        <v>1088</v>
      </c>
      <c r="T32" s="270"/>
      <c r="U32" s="275" t="s">
        <v>1088</v>
      </c>
      <c r="V32" s="275" t="s">
        <v>1088</v>
      </c>
      <c r="W32" s="275" t="s">
        <v>1088</v>
      </c>
      <c r="X32" s="270"/>
      <c r="Y32" s="270"/>
      <c r="Z32" s="270"/>
      <c r="AA32" s="270"/>
      <c r="AB32" s="270"/>
      <c r="AC32" s="270"/>
      <c r="AD32" s="275" t="s">
        <v>1088</v>
      </c>
      <c r="AE32" s="275">
        <v>11.6</v>
      </c>
      <c r="AF32" s="270"/>
      <c r="AG32" s="270"/>
      <c r="AH32" s="275" t="s">
        <v>1088</v>
      </c>
      <c r="AI32" s="270"/>
      <c r="AJ32" s="270"/>
      <c r="AK32" s="275" t="s">
        <v>1088</v>
      </c>
      <c r="AL32" s="270"/>
      <c r="AM32" s="275" t="s">
        <v>1088</v>
      </c>
      <c r="AN32" s="275" t="s">
        <v>1088</v>
      </c>
      <c r="AO32" s="270" t="s">
        <v>1183</v>
      </c>
      <c r="AP32" s="274" t="s">
        <v>1111</v>
      </c>
      <c r="AQ32" s="274"/>
      <c r="AR32" s="274"/>
      <c r="AS32" s="276"/>
      <c r="AT32" s="274">
        <v>20</v>
      </c>
      <c r="AU32" s="274"/>
      <c r="AV32" s="274"/>
      <c r="AW32" s="274"/>
      <c r="AX32" s="274" t="s">
        <v>1111</v>
      </c>
      <c r="AY32" s="270"/>
      <c r="AZ32" s="274">
        <v>0</v>
      </c>
      <c r="BA32" s="274">
        <v>0</v>
      </c>
      <c r="BB32" s="274">
        <v>0</v>
      </c>
      <c r="BC32" s="274">
        <v>0</v>
      </c>
      <c r="BD32" s="274">
        <v>0</v>
      </c>
      <c r="BE32" s="274">
        <v>0</v>
      </c>
      <c r="BF32" s="274">
        <v>0</v>
      </c>
      <c r="BG32" s="274">
        <v>0</v>
      </c>
      <c r="BH32" s="274">
        <v>0</v>
      </c>
      <c r="BI32" s="274">
        <v>0</v>
      </c>
      <c r="BJ32" s="274">
        <v>0</v>
      </c>
      <c r="BK32" s="274">
        <v>0</v>
      </c>
      <c r="BL32" s="274"/>
      <c r="BM32" s="274" t="s">
        <v>1111</v>
      </c>
      <c r="BN32" s="274"/>
      <c r="BO32" s="274" t="s">
        <v>1111</v>
      </c>
      <c r="BP32" s="289"/>
      <c r="BQ32" s="289"/>
      <c r="BR32" s="289"/>
      <c r="BS32" s="289"/>
      <c r="BT32" s="278"/>
      <c r="BU32" s="278"/>
      <c r="BV32" s="274"/>
      <c r="BW32" s="274" t="s">
        <v>1117</v>
      </c>
      <c r="BX32" s="274"/>
      <c r="BY32" s="270" t="s">
        <v>976</v>
      </c>
      <c r="BZ32" s="273" t="s">
        <v>23</v>
      </c>
      <c r="CA32" s="277" t="s">
        <v>89</v>
      </c>
    </row>
    <row r="33" spans="1:109" ht="13" customHeight="1" x14ac:dyDescent="0.15">
      <c r="A33" s="270">
        <v>4376</v>
      </c>
      <c r="B33" s="271">
        <v>42202</v>
      </c>
      <c r="C33" s="272" t="s">
        <v>78</v>
      </c>
      <c r="D33" s="273" t="s">
        <v>1255</v>
      </c>
      <c r="E33" s="270"/>
      <c r="F33" s="270" t="s">
        <v>58</v>
      </c>
      <c r="G33" s="280">
        <v>42200</v>
      </c>
      <c r="H33" s="274" t="s">
        <v>90</v>
      </c>
      <c r="I33" s="274" t="s">
        <v>6</v>
      </c>
      <c r="J33" s="274"/>
      <c r="K33" s="270" t="s">
        <v>74</v>
      </c>
      <c r="L33" s="270" t="s">
        <v>1126</v>
      </c>
      <c r="M33" s="275">
        <v>85.97</v>
      </c>
      <c r="N33" s="275">
        <v>21.727272727272723</v>
      </c>
      <c r="O33" s="270" t="s">
        <v>957</v>
      </c>
      <c r="P33" s="270">
        <v>600</v>
      </c>
      <c r="Q33" s="275">
        <v>21.290909090909089</v>
      </c>
      <c r="R33" s="270"/>
      <c r="S33" s="273" t="s">
        <v>1088</v>
      </c>
      <c r="T33" s="270"/>
      <c r="U33" s="275" t="s">
        <v>1088</v>
      </c>
      <c r="V33" s="275" t="s">
        <v>1088</v>
      </c>
      <c r="W33" s="275" t="s">
        <v>1088</v>
      </c>
      <c r="X33" s="270"/>
      <c r="Y33" s="270"/>
      <c r="Z33" s="270"/>
      <c r="AA33" s="270"/>
      <c r="AB33" s="270"/>
      <c r="AC33" s="270"/>
      <c r="AD33" s="275" t="s">
        <v>1088</v>
      </c>
      <c r="AE33" s="275">
        <v>8.963636363636363</v>
      </c>
      <c r="AF33" s="270"/>
      <c r="AG33" s="270"/>
      <c r="AH33" s="275" t="s">
        <v>1088</v>
      </c>
      <c r="AI33" s="270"/>
      <c r="AJ33" s="270"/>
      <c r="AK33" s="275" t="s">
        <v>1088</v>
      </c>
      <c r="AL33" s="270"/>
      <c r="AM33" s="275" t="s">
        <v>1088</v>
      </c>
      <c r="AN33" s="275" t="s">
        <v>1088</v>
      </c>
      <c r="AO33" s="270" t="s">
        <v>100</v>
      </c>
      <c r="AP33" s="274" t="s">
        <v>6</v>
      </c>
      <c r="AQ33" s="274"/>
      <c r="AR33" s="274"/>
      <c r="AS33" s="276"/>
      <c r="AT33" s="274">
        <v>7</v>
      </c>
      <c r="AU33" s="274"/>
      <c r="AV33" s="274"/>
      <c r="AW33" s="274"/>
      <c r="AX33" s="274" t="s">
        <v>6</v>
      </c>
      <c r="AY33" s="270"/>
      <c r="AZ33" s="274">
        <v>0</v>
      </c>
      <c r="BA33" s="274">
        <v>0</v>
      </c>
      <c r="BB33" s="274">
        <v>0</v>
      </c>
      <c r="BC33" s="274">
        <v>0</v>
      </c>
      <c r="BD33" s="274">
        <v>0</v>
      </c>
      <c r="BE33" s="274">
        <v>0</v>
      </c>
      <c r="BF33" s="274">
        <v>0</v>
      </c>
      <c r="BG33" s="274">
        <v>0</v>
      </c>
      <c r="BH33" s="274">
        <v>0</v>
      </c>
      <c r="BI33" s="274">
        <v>0</v>
      </c>
      <c r="BJ33" s="274">
        <v>0</v>
      </c>
      <c r="BK33" s="274">
        <v>0</v>
      </c>
      <c r="BL33" s="274"/>
      <c r="BM33" s="274" t="s">
        <v>6</v>
      </c>
      <c r="BN33" s="274"/>
      <c r="BO33" s="274" t="s">
        <v>6</v>
      </c>
      <c r="BP33" s="274"/>
      <c r="BQ33" s="274"/>
      <c r="BR33" s="274"/>
      <c r="BS33" s="274"/>
      <c r="BT33" s="277" t="s">
        <v>1127</v>
      </c>
      <c r="BU33" s="278" t="s">
        <v>97</v>
      </c>
      <c r="BV33" s="274">
        <v>50</v>
      </c>
      <c r="BW33" s="274" t="s">
        <v>113</v>
      </c>
      <c r="BX33" s="274"/>
      <c r="BY33" s="278"/>
      <c r="BZ33" s="273" t="s">
        <v>23</v>
      </c>
      <c r="CA33" s="277" t="s">
        <v>184</v>
      </c>
    </row>
    <row r="34" spans="1:109" ht="13" customHeight="1" x14ac:dyDescent="0.15">
      <c r="A34" s="270">
        <v>10526</v>
      </c>
      <c r="B34" s="271">
        <v>42202</v>
      </c>
      <c r="C34" s="272" t="s">
        <v>1037</v>
      </c>
      <c r="D34" s="273" t="s">
        <v>1255</v>
      </c>
      <c r="E34" s="270"/>
      <c r="F34" s="270" t="s">
        <v>1039</v>
      </c>
      <c r="G34" s="279">
        <v>42201</v>
      </c>
      <c r="H34" s="274" t="s">
        <v>1040</v>
      </c>
      <c r="I34" s="274" t="s">
        <v>1041</v>
      </c>
      <c r="J34" s="274"/>
      <c r="K34" s="270" t="s">
        <v>1055</v>
      </c>
      <c r="L34" s="270" t="s">
        <v>1128</v>
      </c>
      <c r="M34" s="275">
        <v>85.72727272727272</v>
      </c>
      <c r="N34" s="275">
        <v>25.981818181818177</v>
      </c>
      <c r="O34" s="270"/>
      <c r="P34" s="270"/>
      <c r="Q34" s="275" t="s">
        <v>1088</v>
      </c>
      <c r="R34" s="270"/>
      <c r="S34" s="273" t="s">
        <v>1088</v>
      </c>
      <c r="T34" s="270"/>
      <c r="U34" s="275" t="s">
        <v>1088</v>
      </c>
      <c r="V34" s="275" t="s">
        <v>1088</v>
      </c>
      <c r="W34" s="275" t="s">
        <v>1088</v>
      </c>
      <c r="X34" s="270"/>
      <c r="Y34" s="270"/>
      <c r="Z34" s="270"/>
      <c r="AA34" s="270"/>
      <c r="AB34" s="270"/>
      <c r="AC34" s="270"/>
      <c r="AD34" s="275" t="s">
        <v>1088</v>
      </c>
      <c r="AE34" s="275">
        <v>13.872727272727271</v>
      </c>
      <c r="AF34" s="270"/>
      <c r="AG34" s="270"/>
      <c r="AH34" s="275" t="s">
        <v>1088</v>
      </c>
      <c r="AI34" s="270"/>
      <c r="AJ34" s="270"/>
      <c r="AK34" s="275" t="s">
        <v>1088</v>
      </c>
      <c r="AL34" s="270"/>
      <c r="AM34" s="275" t="s">
        <v>1088</v>
      </c>
      <c r="AN34" s="275" t="s">
        <v>1088</v>
      </c>
      <c r="AO34" s="270" t="s">
        <v>1044</v>
      </c>
      <c r="AP34" s="274" t="s">
        <v>1041</v>
      </c>
      <c r="AQ34" s="274"/>
      <c r="AR34" s="274"/>
      <c r="AS34" s="276"/>
      <c r="AT34" s="274">
        <v>8</v>
      </c>
      <c r="AU34" s="274"/>
      <c r="AV34" s="274"/>
      <c r="AW34" s="274"/>
      <c r="AX34" s="274" t="s">
        <v>1045</v>
      </c>
      <c r="AY34" s="270"/>
      <c r="AZ34" s="274">
        <v>10</v>
      </c>
      <c r="BA34" s="274">
        <v>0</v>
      </c>
      <c r="BB34" s="274">
        <v>0</v>
      </c>
      <c r="BC34" s="274">
        <v>0</v>
      </c>
      <c r="BD34" s="274">
        <v>0</v>
      </c>
      <c r="BE34" s="274">
        <v>0</v>
      </c>
      <c r="BF34" s="274">
        <v>0</v>
      </c>
      <c r="BG34" s="274">
        <v>0</v>
      </c>
      <c r="BH34" s="274">
        <v>0</v>
      </c>
      <c r="BI34" s="274">
        <v>0</v>
      </c>
      <c r="BJ34" s="274">
        <v>0</v>
      </c>
      <c r="BK34" s="274">
        <v>0</v>
      </c>
      <c r="BL34" s="274"/>
      <c r="BM34" s="274" t="s">
        <v>1041</v>
      </c>
      <c r="BN34" s="274">
        <v>12</v>
      </c>
      <c r="BO34" s="274" t="s">
        <v>1041</v>
      </c>
      <c r="BP34" s="274"/>
      <c r="BQ34" s="274"/>
      <c r="BR34" s="274"/>
      <c r="BS34" s="274"/>
      <c r="BT34" s="278"/>
      <c r="BU34" s="278"/>
      <c r="BV34" s="274"/>
      <c r="BW34" s="274" t="s">
        <v>1046</v>
      </c>
      <c r="BX34" s="274"/>
      <c r="BY34" s="273"/>
      <c r="BZ34" s="273" t="s">
        <v>23</v>
      </c>
      <c r="CA34" s="273" t="s">
        <v>130</v>
      </c>
    </row>
    <row r="35" spans="1:109" ht="13" customHeight="1" x14ac:dyDescent="0.15">
      <c r="A35" s="270">
        <v>10325</v>
      </c>
      <c r="B35" s="271">
        <v>42202</v>
      </c>
      <c r="C35" s="272" t="s">
        <v>1108</v>
      </c>
      <c r="D35" s="273" t="s">
        <v>1255</v>
      </c>
      <c r="E35" s="270"/>
      <c r="F35" s="270" t="s">
        <v>1182</v>
      </c>
      <c r="G35" s="280">
        <v>42187</v>
      </c>
      <c r="H35" s="274" t="s">
        <v>1110</v>
      </c>
      <c r="I35" s="274" t="s">
        <v>1111</v>
      </c>
      <c r="J35" s="274"/>
      <c r="K35" s="270" t="s">
        <v>1129</v>
      </c>
      <c r="L35" s="270" t="s">
        <v>1130</v>
      </c>
      <c r="M35" s="275">
        <v>87.999999999999986</v>
      </c>
      <c r="N35" s="275">
        <v>25.790909090909089</v>
      </c>
      <c r="O35" s="270"/>
      <c r="P35" s="270"/>
      <c r="Q35" s="275" t="s">
        <v>1088</v>
      </c>
      <c r="R35" s="270"/>
      <c r="S35" s="273" t="s">
        <v>1088</v>
      </c>
      <c r="T35" s="270"/>
      <c r="U35" s="275" t="s">
        <v>1088</v>
      </c>
      <c r="V35" s="275" t="s">
        <v>1088</v>
      </c>
      <c r="W35" s="275" t="s">
        <v>1088</v>
      </c>
      <c r="X35" s="270"/>
      <c r="Y35" s="270"/>
      <c r="Z35" s="270"/>
      <c r="AA35" s="270"/>
      <c r="AB35" s="270"/>
      <c r="AC35" s="270"/>
      <c r="AD35" s="275" t="s">
        <v>1088</v>
      </c>
      <c r="AE35" s="275">
        <v>11.972727272727271</v>
      </c>
      <c r="AF35" s="270"/>
      <c r="AG35" s="270"/>
      <c r="AH35" s="275" t="s">
        <v>1088</v>
      </c>
      <c r="AI35" s="270"/>
      <c r="AJ35" s="270"/>
      <c r="AK35" s="275" t="s">
        <v>1088</v>
      </c>
      <c r="AL35" s="270"/>
      <c r="AM35" s="275" t="s">
        <v>1088</v>
      </c>
      <c r="AN35" s="275" t="s">
        <v>1088</v>
      </c>
      <c r="AO35" s="270" t="s">
        <v>1183</v>
      </c>
      <c r="AP35" s="274" t="s">
        <v>1111</v>
      </c>
      <c r="AQ35" s="274"/>
      <c r="AR35" s="274"/>
      <c r="AS35" s="276"/>
      <c r="AT35" s="274">
        <v>10.199999999999999</v>
      </c>
      <c r="AU35" s="274"/>
      <c r="AV35" s="274"/>
      <c r="AW35" s="274"/>
      <c r="AX35" s="274" t="s">
        <v>1116</v>
      </c>
      <c r="AY35" s="270"/>
      <c r="AZ35" s="274">
        <v>12</v>
      </c>
      <c r="BA35" s="274">
        <v>0</v>
      </c>
      <c r="BB35" s="274">
        <v>0</v>
      </c>
      <c r="BC35" s="274">
        <v>0</v>
      </c>
      <c r="BD35" s="274">
        <v>0</v>
      </c>
      <c r="BE35" s="274">
        <v>0</v>
      </c>
      <c r="BF35" s="274">
        <v>0</v>
      </c>
      <c r="BG35" s="274">
        <v>0</v>
      </c>
      <c r="BH35" s="274">
        <v>0</v>
      </c>
      <c r="BI35" s="274">
        <v>0</v>
      </c>
      <c r="BJ35" s="274">
        <v>0</v>
      </c>
      <c r="BK35" s="274">
        <v>0</v>
      </c>
      <c r="BL35" s="274"/>
      <c r="BM35" s="274" t="s">
        <v>1111</v>
      </c>
      <c r="BN35" s="274">
        <v>24</v>
      </c>
      <c r="BO35" s="274" t="s">
        <v>1111</v>
      </c>
      <c r="BP35" s="274"/>
      <c r="BQ35" s="274"/>
      <c r="BR35" s="274"/>
      <c r="BS35" s="274"/>
      <c r="BT35" s="278"/>
      <c r="BU35" s="278"/>
      <c r="BV35" s="274"/>
      <c r="BW35" s="274" t="s">
        <v>1117</v>
      </c>
      <c r="BX35" s="274"/>
      <c r="BY35" s="273" t="s">
        <v>1163</v>
      </c>
      <c r="BZ35" s="282" t="s">
        <v>1274</v>
      </c>
      <c r="CA35" s="273" t="s">
        <v>130</v>
      </c>
    </row>
    <row r="36" spans="1:109" ht="13" customHeight="1" x14ac:dyDescent="0.15">
      <c r="A36" s="270">
        <v>10680</v>
      </c>
      <c r="B36" s="271">
        <v>42202</v>
      </c>
      <c r="C36" s="272" t="s">
        <v>1132</v>
      </c>
      <c r="D36" s="273" t="s">
        <v>1255</v>
      </c>
      <c r="E36" s="270"/>
      <c r="F36" s="270" t="s">
        <v>1188</v>
      </c>
      <c r="G36" s="280">
        <v>42185</v>
      </c>
      <c r="H36" s="274" t="s">
        <v>1134</v>
      </c>
      <c r="I36" s="274" t="s">
        <v>1135</v>
      </c>
      <c r="J36" s="274"/>
      <c r="K36" s="270" t="s">
        <v>1136</v>
      </c>
      <c r="L36" s="273" t="s">
        <v>1137</v>
      </c>
      <c r="M36" s="275">
        <v>101.5</v>
      </c>
      <c r="N36" s="275">
        <v>24.781818181818181</v>
      </c>
      <c r="O36" s="270"/>
      <c r="P36" s="270"/>
      <c r="Q36" s="275" t="s">
        <v>1088</v>
      </c>
      <c r="R36" s="270"/>
      <c r="S36" s="273" t="s">
        <v>1088</v>
      </c>
      <c r="T36" s="270"/>
      <c r="U36" s="275" t="s">
        <v>1088</v>
      </c>
      <c r="V36" s="275" t="s">
        <v>1088</v>
      </c>
      <c r="W36" s="275" t="s">
        <v>1088</v>
      </c>
      <c r="X36" s="270"/>
      <c r="Y36" s="270"/>
      <c r="Z36" s="270"/>
      <c r="AA36" s="270"/>
      <c r="AB36" s="270"/>
      <c r="AC36" s="270"/>
      <c r="AD36" s="275" t="s">
        <v>1088</v>
      </c>
      <c r="AE36" s="275">
        <v>13.954545454545453</v>
      </c>
      <c r="AF36" s="270"/>
      <c r="AG36" s="270"/>
      <c r="AH36" s="275" t="s">
        <v>1088</v>
      </c>
      <c r="AI36" s="270"/>
      <c r="AJ36" s="270"/>
      <c r="AK36" s="275" t="s">
        <v>1088</v>
      </c>
      <c r="AL36" s="270"/>
      <c r="AM36" s="275" t="s">
        <v>1088</v>
      </c>
      <c r="AN36" s="275" t="s">
        <v>1088</v>
      </c>
      <c r="AO36" s="270" t="s">
        <v>1189</v>
      </c>
      <c r="AP36" s="274" t="s">
        <v>1135</v>
      </c>
      <c r="AQ36" s="274"/>
      <c r="AR36" s="274"/>
      <c r="AS36" s="276"/>
      <c r="AT36" s="274">
        <v>10.199999999999999</v>
      </c>
      <c r="AU36" s="274"/>
      <c r="AV36" s="274"/>
      <c r="AW36" s="274"/>
      <c r="AX36" s="274" t="s">
        <v>1139</v>
      </c>
      <c r="AY36" s="270"/>
      <c r="AZ36" s="274">
        <v>0</v>
      </c>
      <c r="BA36" s="274">
        <v>0</v>
      </c>
      <c r="BB36" s="274">
        <v>15</v>
      </c>
      <c r="BC36" s="274">
        <v>0</v>
      </c>
      <c r="BD36" s="274">
        <v>0</v>
      </c>
      <c r="BE36" s="274">
        <v>0</v>
      </c>
      <c r="BF36" s="274">
        <v>0</v>
      </c>
      <c r="BG36" s="274">
        <v>0</v>
      </c>
      <c r="BH36" s="274">
        <v>0</v>
      </c>
      <c r="BI36" s="274">
        <v>0</v>
      </c>
      <c r="BJ36" s="274">
        <v>0</v>
      </c>
      <c r="BK36" s="274">
        <v>0</v>
      </c>
      <c r="BL36" s="274"/>
      <c r="BM36" s="274" t="s">
        <v>1135</v>
      </c>
      <c r="BN36" s="274"/>
      <c r="BO36" s="274" t="s">
        <v>1135</v>
      </c>
      <c r="BP36" s="274"/>
      <c r="BQ36" s="274"/>
      <c r="BR36" s="274"/>
      <c r="BS36" s="274"/>
      <c r="BT36" s="278"/>
      <c r="BU36" s="278"/>
      <c r="BV36" s="274"/>
      <c r="BW36" s="274" t="s">
        <v>1140</v>
      </c>
      <c r="BX36" s="274"/>
      <c r="BY36" s="270" t="s">
        <v>1141</v>
      </c>
      <c r="BZ36" s="282" t="s">
        <v>1263</v>
      </c>
      <c r="CA36" s="270" t="s">
        <v>130</v>
      </c>
    </row>
    <row r="37" spans="1:109" ht="13" customHeight="1" x14ac:dyDescent="0.15">
      <c r="A37" s="270">
        <v>1398</v>
      </c>
      <c r="B37" s="271">
        <v>42202</v>
      </c>
      <c r="C37" s="272" t="s">
        <v>1108</v>
      </c>
      <c r="D37" s="273" t="s">
        <v>1255</v>
      </c>
      <c r="E37" s="270"/>
      <c r="F37" s="270" t="s">
        <v>1182</v>
      </c>
      <c r="G37" s="279">
        <v>42185</v>
      </c>
      <c r="H37" s="274" t="s">
        <v>1110</v>
      </c>
      <c r="I37" s="274" t="s">
        <v>1111</v>
      </c>
      <c r="J37" s="274"/>
      <c r="K37" s="270" t="s">
        <v>1143</v>
      </c>
      <c r="L37" s="270" t="s">
        <v>1144</v>
      </c>
      <c r="M37" s="275">
        <v>85</v>
      </c>
      <c r="N37" s="275">
        <v>25.572727272727271</v>
      </c>
      <c r="O37" s="273" t="s">
        <v>992</v>
      </c>
      <c r="P37" s="270">
        <v>1300</v>
      </c>
      <c r="Q37" s="275">
        <v>23</v>
      </c>
      <c r="R37" s="270"/>
      <c r="S37" s="273" t="s">
        <v>1088</v>
      </c>
      <c r="T37" s="270"/>
      <c r="U37" s="275" t="s">
        <v>1088</v>
      </c>
      <c r="V37" s="275" t="s">
        <v>1088</v>
      </c>
      <c r="W37" s="275" t="s">
        <v>1088</v>
      </c>
      <c r="X37" s="270"/>
      <c r="Y37" s="270"/>
      <c r="Z37" s="270"/>
      <c r="AA37" s="270"/>
      <c r="AB37" s="270"/>
      <c r="AC37" s="270"/>
      <c r="AD37" s="275" t="s">
        <v>1088</v>
      </c>
      <c r="AE37" s="275">
        <v>14.927272727272728</v>
      </c>
      <c r="AF37" s="270"/>
      <c r="AG37" s="270"/>
      <c r="AH37" s="275" t="s">
        <v>1088</v>
      </c>
      <c r="AI37" s="270"/>
      <c r="AJ37" s="270"/>
      <c r="AK37" s="275" t="s">
        <v>1088</v>
      </c>
      <c r="AL37" s="270"/>
      <c r="AM37" s="275" t="s">
        <v>1088</v>
      </c>
      <c r="AN37" s="275" t="s">
        <v>1088</v>
      </c>
      <c r="AO37" s="270" t="s">
        <v>1183</v>
      </c>
      <c r="AP37" s="274" t="s">
        <v>1111</v>
      </c>
      <c r="AQ37" s="274"/>
      <c r="AR37" s="274"/>
      <c r="AS37" s="276"/>
      <c r="AT37" s="274">
        <v>11.1</v>
      </c>
      <c r="AU37" s="274"/>
      <c r="AV37" s="274"/>
      <c r="AW37" s="274"/>
      <c r="AX37" s="274" t="s">
        <v>1116</v>
      </c>
      <c r="AY37" s="270"/>
      <c r="AZ37" s="274">
        <v>0</v>
      </c>
      <c r="BA37" s="274">
        <v>0</v>
      </c>
      <c r="BB37" s="274">
        <v>10</v>
      </c>
      <c r="BC37" s="274">
        <v>0</v>
      </c>
      <c r="BD37" s="274">
        <v>0</v>
      </c>
      <c r="BE37" s="274">
        <v>0</v>
      </c>
      <c r="BF37" s="274">
        <v>0</v>
      </c>
      <c r="BG37" s="274">
        <v>0</v>
      </c>
      <c r="BH37" s="274">
        <v>0</v>
      </c>
      <c r="BI37" s="274">
        <v>0</v>
      </c>
      <c r="BJ37" s="274">
        <v>0</v>
      </c>
      <c r="BK37" s="274">
        <v>0</v>
      </c>
      <c r="BL37" s="274"/>
      <c r="BM37" s="274" t="s">
        <v>1111</v>
      </c>
      <c r="BN37" s="274"/>
      <c r="BO37" s="274" t="s">
        <v>1111</v>
      </c>
      <c r="BP37" s="274"/>
      <c r="BQ37" s="274"/>
      <c r="BR37" s="274"/>
      <c r="BS37" s="274"/>
      <c r="BT37" s="278"/>
      <c r="BU37" s="278"/>
      <c r="BV37" s="274"/>
      <c r="BW37" s="274" t="s">
        <v>1117</v>
      </c>
      <c r="BX37" s="274"/>
      <c r="BY37" s="273" t="s">
        <v>1163</v>
      </c>
      <c r="BZ37" s="282" t="s">
        <v>1275</v>
      </c>
      <c r="CA37" s="273" t="s">
        <v>184</v>
      </c>
      <c r="CB37" s="161"/>
      <c r="CC37" s="161"/>
      <c r="CD37" s="161"/>
      <c r="CE37" s="161"/>
      <c r="CF37" s="161"/>
      <c r="CG37" s="161"/>
      <c r="CH37" s="161"/>
      <c r="CI37" s="161"/>
      <c r="CJ37" s="161"/>
      <c r="CK37" s="161"/>
      <c r="CL37" s="161"/>
      <c r="CM37" s="161"/>
      <c r="CN37" s="161"/>
      <c r="CO37" s="161"/>
      <c r="CP37" s="161"/>
      <c r="CQ37" s="161"/>
      <c r="CR37" s="161"/>
      <c r="CS37" s="161"/>
      <c r="CT37" s="161"/>
      <c r="CU37" s="161"/>
      <c r="CV37" s="161"/>
      <c r="CW37" s="161"/>
      <c r="CX37" s="161"/>
      <c r="CY37" s="161"/>
      <c r="CZ37" s="161"/>
      <c r="DA37" s="161"/>
      <c r="DB37" s="161"/>
      <c r="DC37" s="161"/>
      <c r="DD37" s="161"/>
      <c r="DE37" s="161"/>
    </row>
    <row r="38" spans="1:109" ht="13" customHeight="1" x14ac:dyDescent="0.15">
      <c r="A38" s="270">
        <v>3602</v>
      </c>
      <c r="B38" s="271">
        <v>42202</v>
      </c>
      <c r="C38" s="272" t="s">
        <v>1081</v>
      </c>
      <c r="D38" s="273" t="s">
        <v>1255</v>
      </c>
      <c r="E38" s="270"/>
      <c r="F38" s="270" t="s">
        <v>1176</v>
      </c>
      <c r="G38" s="280">
        <v>42185</v>
      </c>
      <c r="H38" s="274" t="s">
        <v>1084</v>
      </c>
      <c r="I38" s="274" t="s">
        <v>1085</v>
      </c>
      <c r="J38" s="274"/>
      <c r="K38" s="270" t="s">
        <v>1146</v>
      </c>
      <c r="L38" s="270" t="s">
        <v>1147</v>
      </c>
      <c r="M38" s="275">
        <v>89.663636363636357</v>
      </c>
      <c r="N38" s="275">
        <v>23.909090909090907</v>
      </c>
      <c r="O38" s="270"/>
      <c r="P38" s="270"/>
      <c r="Q38" s="275" t="s">
        <v>1088</v>
      </c>
      <c r="R38" s="270"/>
      <c r="S38" s="273" t="s">
        <v>1088</v>
      </c>
      <c r="T38" s="270"/>
      <c r="U38" s="275" t="s">
        <v>1088</v>
      </c>
      <c r="V38" s="275" t="s">
        <v>1088</v>
      </c>
      <c r="W38" s="275" t="s">
        <v>1088</v>
      </c>
      <c r="X38" s="270"/>
      <c r="Y38" s="270"/>
      <c r="Z38" s="270"/>
      <c r="AA38" s="270"/>
      <c r="AB38" s="270"/>
      <c r="AC38" s="270"/>
      <c r="AD38" s="275" t="s">
        <v>1088</v>
      </c>
      <c r="AE38" s="275">
        <v>14.58181818181818</v>
      </c>
      <c r="AF38" s="270"/>
      <c r="AG38" s="270"/>
      <c r="AH38" s="275" t="s">
        <v>1088</v>
      </c>
      <c r="AI38" s="270"/>
      <c r="AJ38" s="270"/>
      <c r="AK38" s="275" t="s">
        <v>1088</v>
      </c>
      <c r="AL38" s="270"/>
      <c r="AM38" s="275" t="s">
        <v>1088</v>
      </c>
      <c r="AN38" s="275" t="s">
        <v>1088</v>
      </c>
      <c r="AO38" s="270" t="s">
        <v>1177</v>
      </c>
      <c r="AP38" s="274" t="s">
        <v>1085</v>
      </c>
      <c r="AQ38" s="274"/>
      <c r="AR38" s="274"/>
      <c r="AS38" s="276"/>
      <c r="AT38" s="274">
        <v>8</v>
      </c>
      <c r="AU38" s="274"/>
      <c r="AV38" s="274"/>
      <c r="AW38" s="274"/>
      <c r="AX38" s="274" t="s">
        <v>1085</v>
      </c>
      <c r="AY38" s="270"/>
      <c r="AZ38" s="274">
        <v>0</v>
      </c>
      <c r="BA38" s="274">
        <v>0</v>
      </c>
      <c r="BB38" s="274">
        <v>0</v>
      </c>
      <c r="BC38" s="274">
        <v>0</v>
      </c>
      <c r="BD38" s="274">
        <v>0</v>
      </c>
      <c r="BE38" s="274">
        <v>0</v>
      </c>
      <c r="BF38" s="274">
        <v>0</v>
      </c>
      <c r="BG38" s="274">
        <v>0</v>
      </c>
      <c r="BH38" s="274">
        <v>0</v>
      </c>
      <c r="BI38" s="274">
        <v>0</v>
      </c>
      <c r="BJ38" s="274">
        <v>0</v>
      </c>
      <c r="BK38" s="274">
        <v>0</v>
      </c>
      <c r="BL38" s="274"/>
      <c r="BM38" s="274" t="s">
        <v>1085</v>
      </c>
      <c r="BN38" s="274"/>
      <c r="BO38" s="274" t="s">
        <v>1085</v>
      </c>
      <c r="BP38" s="274"/>
      <c r="BQ38" s="274"/>
      <c r="BR38" s="274"/>
      <c r="BS38" s="274"/>
      <c r="BT38" s="270" t="s">
        <v>1148</v>
      </c>
      <c r="BU38" s="270" t="s">
        <v>1149</v>
      </c>
      <c r="BV38" s="274">
        <v>30</v>
      </c>
      <c r="BW38" s="274" t="s">
        <v>1092</v>
      </c>
      <c r="BX38" s="274"/>
      <c r="BY38" s="270"/>
      <c r="BZ38" s="270" t="s">
        <v>1150</v>
      </c>
      <c r="CA38" s="273" t="s">
        <v>184</v>
      </c>
    </row>
    <row r="39" spans="1:109" ht="13" customHeight="1" x14ac:dyDescent="0.15">
      <c r="A39" s="270">
        <v>10375</v>
      </c>
      <c r="B39" s="271">
        <v>42202</v>
      </c>
      <c r="C39" s="272" t="s">
        <v>1037</v>
      </c>
      <c r="D39" s="273" t="s">
        <v>1255</v>
      </c>
      <c r="E39" s="270"/>
      <c r="F39" s="270" t="s">
        <v>1039</v>
      </c>
      <c r="G39" s="280">
        <v>42171</v>
      </c>
      <c r="H39" s="274" t="s">
        <v>126</v>
      </c>
      <c r="I39" s="274" t="s">
        <v>971</v>
      </c>
      <c r="J39" s="274"/>
      <c r="K39" s="270" t="s">
        <v>168</v>
      </c>
      <c r="L39" s="270" t="s">
        <v>1152</v>
      </c>
      <c r="M39" s="275">
        <v>104</v>
      </c>
      <c r="N39" s="275">
        <v>24.363636363636363</v>
      </c>
      <c r="O39" s="270" t="s">
        <v>992</v>
      </c>
      <c r="P39" s="270">
        <v>1350</v>
      </c>
      <c r="Q39" s="275">
        <v>27.881818181818183</v>
      </c>
      <c r="R39" s="270"/>
      <c r="S39" s="273" t="s">
        <v>1088</v>
      </c>
      <c r="T39" s="270"/>
      <c r="U39" s="275" t="s">
        <v>1088</v>
      </c>
      <c r="V39" s="275" t="s">
        <v>1088</v>
      </c>
      <c r="W39" s="275" t="s">
        <v>1088</v>
      </c>
      <c r="X39" s="270"/>
      <c r="Y39" s="270"/>
      <c r="Z39" s="270"/>
      <c r="AA39" s="270"/>
      <c r="AB39" s="270"/>
      <c r="AC39" s="270"/>
      <c r="AD39" s="275" t="s">
        <v>1088</v>
      </c>
      <c r="AE39" s="275">
        <v>12.572727272727272</v>
      </c>
      <c r="AF39" s="270"/>
      <c r="AG39" s="270"/>
      <c r="AH39" s="275" t="s">
        <v>1088</v>
      </c>
      <c r="AI39" s="270"/>
      <c r="AJ39" s="270"/>
      <c r="AK39" s="275" t="s">
        <v>1088</v>
      </c>
      <c r="AL39" s="270"/>
      <c r="AM39" s="275" t="s">
        <v>1088</v>
      </c>
      <c r="AN39" s="275" t="s">
        <v>1088</v>
      </c>
      <c r="AO39" s="270" t="s">
        <v>1044</v>
      </c>
      <c r="AP39" s="274" t="s">
        <v>1041</v>
      </c>
      <c r="AQ39" s="274"/>
      <c r="AR39" s="274"/>
      <c r="AS39" s="276"/>
      <c r="AT39" s="274">
        <v>6</v>
      </c>
      <c r="AU39" s="274"/>
      <c r="AV39" s="274"/>
      <c r="AW39" s="274"/>
      <c r="AX39" s="274" t="s">
        <v>1041</v>
      </c>
      <c r="AY39" s="270"/>
      <c r="AZ39" s="274">
        <v>0</v>
      </c>
      <c r="BA39" s="274">
        <v>0</v>
      </c>
      <c r="BB39" s="274">
        <v>7</v>
      </c>
      <c r="BC39" s="274">
        <v>0</v>
      </c>
      <c r="BD39" s="274">
        <v>0</v>
      </c>
      <c r="BE39" s="274">
        <v>0</v>
      </c>
      <c r="BF39" s="274">
        <v>0</v>
      </c>
      <c r="BG39" s="274">
        <v>0</v>
      </c>
      <c r="BH39" s="274">
        <v>0</v>
      </c>
      <c r="BI39" s="274">
        <v>0</v>
      </c>
      <c r="BJ39" s="274">
        <v>0</v>
      </c>
      <c r="BK39" s="274">
        <v>0</v>
      </c>
      <c r="BL39" s="274"/>
      <c r="BM39" s="274" t="s">
        <v>1041</v>
      </c>
      <c r="BN39" s="274"/>
      <c r="BO39" s="274" t="s">
        <v>1041</v>
      </c>
      <c r="BP39" s="274"/>
      <c r="BQ39" s="274"/>
      <c r="BR39" s="274"/>
      <c r="BS39" s="274"/>
      <c r="BT39" s="270"/>
      <c r="BU39" s="270"/>
      <c r="BV39" s="274"/>
      <c r="BW39" s="274" t="s">
        <v>1046</v>
      </c>
      <c r="BX39" s="274"/>
      <c r="BY39" s="273" t="s">
        <v>993</v>
      </c>
      <c r="BZ39" s="273" t="s">
        <v>23</v>
      </c>
      <c r="CA39" s="277" t="s">
        <v>130</v>
      </c>
    </row>
    <row r="40" spans="1:109" ht="13" customHeight="1" x14ac:dyDescent="0.15">
      <c r="A40" s="270">
        <v>9679</v>
      </c>
      <c r="B40" s="271">
        <v>42202</v>
      </c>
      <c r="C40" s="272" t="s">
        <v>1037</v>
      </c>
      <c r="D40" s="273" t="s">
        <v>1255</v>
      </c>
      <c r="E40" s="270"/>
      <c r="F40" s="270" t="s">
        <v>1039</v>
      </c>
      <c r="G40" s="280">
        <v>42188</v>
      </c>
      <c r="H40" s="274" t="s">
        <v>1041</v>
      </c>
      <c r="I40" s="274" t="s">
        <v>1154</v>
      </c>
      <c r="J40" s="274"/>
      <c r="K40" s="270" t="s">
        <v>994</v>
      </c>
      <c r="L40" s="273" t="s">
        <v>1155</v>
      </c>
      <c r="M40" s="275">
        <v>67.163636363636357</v>
      </c>
      <c r="N40" s="275">
        <v>27.518181818181816</v>
      </c>
      <c r="O40" s="270"/>
      <c r="P40" s="270"/>
      <c r="Q40" s="275" t="s">
        <v>1088</v>
      </c>
      <c r="R40" s="270"/>
      <c r="S40" s="273" t="s">
        <v>1088</v>
      </c>
      <c r="T40" s="270"/>
      <c r="U40" s="275" t="s">
        <v>1088</v>
      </c>
      <c r="V40" s="275" t="s">
        <v>1088</v>
      </c>
      <c r="W40" s="275" t="s">
        <v>1088</v>
      </c>
      <c r="X40" s="270"/>
      <c r="Y40" s="270"/>
      <c r="Z40" s="270"/>
      <c r="AA40" s="270"/>
      <c r="AB40" s="270"/>
      <c r="AC40" s="270"/>
      <c r="AD40" s="275" t="s">
        <v>1088</v>
      </c>
      <c r="AE40" s="275">
        <v>17.227272727272727</v>
      </c>
      <c r="AF40" s="270"/>
      <c r="AG40" s="270"/>
      <c r="AH40" s="275" t="s">
        <v>1088</v>
      </c>
      <c r="AI40" s="270"/>
      <c r="AJ40" s="270"/>
      <c r="AK40" s="275" t="s">
        <v>1088</v>
      </c>
      <c r="AL40" s="270"/>
      <c r="AM40" s="275" t="s">
        <v>1088</v>
      </c>
      <c r="AN40" s="275" t="s">
        <v>1088</v>
      </c>
      <c r="AO40" s="270" t="s">
        <v>1044</v>
      </c>
      <c r="AP40" s="274" t="s">
        <v>1041</v>
      </c>
      <c r="AQ40" s="274"/>
      <c r="AR40" s="274"/>
      <c r="AS40" s="276"/>
      <c r="AT40" s="274"/>
      <c r="AU40" s="274"/>
      <c r="AV40" s="274"/>
      <c r="AW40" s="274"/>
      <c r="AX40" s="274" t="s">
        <v>1041</v>
      </c>
      <c r="AY40" s="270"/>
      <c r="AZ40" s="274">
        <v>0</v>
      </c>
      <c r="BA40" s="274">
        <v>0</v>
      </c>
      <c r="BB40" s="274">
        <v>0</v>
      </c>
      <c r="BC40" s="274">
        <v>0</v>
      </c>
      <c r="BD40" s="274">
        <v>0</v>
      </c>
      <c r="BE40" s="274">
        <v>0</v>
      </c>
      <c r="BF40" s="274">
        <v>0</v>
      </c>
      <c r="BG40" s="274">
        <v>0</v>
      </c>
      <c r="BH40" s="274">
        <v>0</v>
      </c>
      <c r="BI40" s="274">
        <v>0</v>
      </c>
      <c r="BJ40" s="274">
        <v>0</v>
      </c>
      <c r="BK40" s="274">
        <v>0</v>
      </c>
      <c r="BL40" s="274"/>
      <c r="BM40" s="274" t="s">
        <v>1041</v>
      </c>
      <c r="BN40" s="274"/>
      <c r="BO40" s="274" t="s">
        <v>1041</v>
      </c>
      <c r="BP40" s="274"/>
      <c r="BQ40" s="274"/>
      <c r="BR40" s="274"/>
      <c r="BS40" s="274"/>
      <c r="BT40" s="270"/>
      <c r="BU40" s="270"/>
      <c r="BV40" s="274"/>
      <c r="BW40" s="274" t="s">
        <v>1046</v>
      </c>
      <c r="BX40" s="274"/>
      <c r="BY40" s="270" t="s">
        <v>993</v>
      </c>
      <c r="BZ40" s="270" t="s">
        <v>1276</v>
      </c>
      <c r="CA40" s="273" t="s">
        <v>184</v>
      </c>
    </row>
    <row r="41" spans="1:109" ht="13" customHeight="1" x14ac:dyDescent="0.15">
      <c r="A41" s="270">
        <v>9921</v>
      </c>
      <c r="B41" s="271">
        <v>42202</v>
      </c>
      <c r="C41" s="272" t="s">
        <v>1108</v>
      </c>
      <c r="D41" s="273" t="s">
        <v>1255</v>
      </c>
      <c r="E41" s="270"/>
      <c r="F41" s="270" t="s">
        <v>1182</v>
      </c>
      <c r="G41" s="280">
        <v>42185</v>
      </c>
      <c r="H41" s="274" t="s">
        <v>1110</v>
      </c>
      <c r="I41" s="274" t="s">
        <v>1111</v>
      </c>
      <c r="J41" s="274"/>
      <c r="K41" s="273" t="s">
        <v>1161</v>
      </c>
      <c r="L41" s="270" t="s">
        <v>1120</v>
      </c>
      <c r="M41" s="275">
        <v>76.472727272727269</v>
      </c>
      <c r="N41" s="275">
        <v>26.863636363636363</v>
      </c>
      <c r="O41" s="270"/>
      <c r="P41" s="270"/>
      <c r="Q41" s="275" t="s">
        <v>1088</v>
      </c>
      <c r="R41" s="270"/>
      <c r="S41" s="273" t="s">
        <v>1088</v>
      </c>
      <c r="T41" s="270"/>
      <c r="U41" s="275" t="s">
        <v>1088</v>
      </c>
      <c r="V41" s="275" t="s">
        <v>1088</v>
      </c>
      <c r="W41" s="275" t="s">
        <v>1088</v>
      </c>
      <c r="X41" s="270"/>
      <c r="Y41" s="270"/>
      <c r="Z41" s="270"/>
      <c r="AA41" s="270"/>
      <c r="AB41" s="270"/>
      <c r="AC41" s="270"/>
      <c r="AD41" s="275" t="s">
        <v>1088</v>
      </c>
      <c r="AE41" s="275">
        <v>19.754545454545454</v>
      </c>
      <c r="AF41" s="270"/>
      <c r="AG41" s="270"/>
      <c r="AH41" s="275" t="s">
        <v>1088</v>
      </c>
      <c r="AI41" s="270"/>
      <c r="AJ41" s="270"/>
      <c r="AK41" s="275" t="s">
        <v>1088</v>
      </c>
      <c r="AL41" s="270"/>
      <c r="AM41" s="275" t="s">
        <v>1088</v>
      </c>
      <c r="AN41" s="275" t="s">
        <v>1088</v>
      </c>
      <c r="AO41" s="270" t="s">
        <v>1183</v>
      </c>
      <c r="AP41" s="274" t="s">
        <v>1111</v>
      </c>
      <c r="AQ41" s="274"/>
      <c r="AR41" s="274"/>
      <c r="AS41" s="276"/>
      <c r="AT41" s="274">
        <v>15</v>
      </c>
      <c r="AU41" s="274"/>
      <c r="AV41" s="274"/>
      <c r="AW41" s="274"/>
      <c r="AX41" s="274" t="s">
        <v>1162</v>
      </c>
      <c r="AY41" s="270"/>
      <c r="AZ41" s="274">
        <v>0</v>
      </c>
      <c r="BA41" s="274">
        <v>0</v>
      </c>
      <c r="BB41" s="274">
        <v>0</v>
      </c>
      <c r="BC41" s="274">
        <v>0</v>
      </c>
      <c r="BD41" s="274">
        <v>0</v>
      </c>
      <c r="BE41" s="274">
        <v>0</v>
      </c>
      <c r="BF41" s="274">
        <v>0</v>
      </c>
      <c r="BG41" s="274">
        <v>0</v>
      </c>
      <c r="BH41" s="274">
        <v>0</v>
      </c>
      <c r="BI41" s="274">
        <v>0</v>
      </c>
      <c r="BJ41" s="274">
        <v>0</v>
      </c>
      <c r="BK41" s="274">
        <v>0</v>
      </c>
      <c r="BL41" s="274"/>
      <c r="BM41" s="274" t="s">
        <v>1111</v>
      </c>
      <c r="BN41" s="274"/>
      <c r="BO41" s="274" t="s">
        <v>1111</v>
      </c>
      <c r="BP41" s="274">
        <v>120</v>
      </c>
      <c r="BQ41" s="274"/>
      <c r="BR41" s="274"/>
      <c r="BS41" s="274"/>
      <c r="BT41" s="278"/>
      <c r="BU41" s="278"/>
      <c r="BV41" s="274"/>
      <c r="BW41" s="274" t="s">
        <v>1117</v>
      </c>
      <c r="BX41" s="274"/>
      <c r="BY41" s="273" t="s">
        <v>1163</v>
      </c>
      <c r="BZ41" s="273" t="s">
        <v>1266</v>
      </c>
      <c r="CA41" s="273" t="s">
        <v>184</v>
      </c>
    </row>
    <row r="42" spans="1:109" ht="13" customHeight="1" x14ac:dyDescent="0.15">
      <c r="A42" s="270">
        <v>9905</v>
      </c>
      <c r="B42" s="271">
        <v>42202</v>
      </c>
      <c r="C42" s="272" t="s">
        <v>1108</v>
      </c>
      <c r="D42" s="273" t="s">
        <v>1255</v>
      </c>
      <c r="E42" s="270"/>
      <c r="F42" s="270" t="s">
        <v>1182</v>
      </c>
      <c r="G42" s="280">
        <v>42066</v>
      </c>
      <c r="H42" s="274" t="s">
        <v>1110</v>
      </c>
      <c r="I42" s="274" t="s">
        <v>1111</v>
      </c>
      <c r="J42" s="274"/>
      <c r="K42" s="273" t="s">
        <v>1175</v>
      </c>
      <c r="L42" s="270" t="s">
        <v>1120</v>
      </c>
      <c r="M42" s="275">
        <v>78.499999999999986</v>
      </c>
      <c r="N42" s="275">
        <v>20.599999999999998</v>
      </c>
      <c r="O42" s="270"/>
      <c r="P42" s="270"/>
      <c r="Q42" s="275" t="s">
        <v>1088</v>
      </c>
      <c r="R42" s="270"/>
      <c r="S42" s="273" t="s">
        <v>1088</v>
      </c>
      <c r="T42" s="270"/>
      <c r="U42" s="275" t="s">
        <v>1088</v>
      </c>
      <c r="V42" s="275" t="s">
        <v>1088</v>
      </c>
      <c r="W42" s="275" t="s">
        <v>1088</v>
      </c>
      <c r="X42" s="270"/>
      <c r="Y42" s="270"/>
      <c r="Z42" s="270"/>
      <c r="AA42" s="270"/>
      <c r="AB42" s="270"/>
      <c r="AC42" s="270"/>
      <c r="AD42" s="275" t="s">
        <v>1088</v>
      </c>
      <c r="AE42" s="275">
        <v>9.9499999999999993</v>
      </c>
      <c r="AF42" s="270"/>
      <c r="AG42" s="270"/>
      <c r="AH42" s="275" t="s">
        <v>1088</v>
      </c>
      <c r="AI42" s="270"/>
      <c r="AJ42" s="270"/>
      <c r="AK42" s="275" t="s">
        <v>1088</v>
      </c>
      <c r="AL42" s="270"/>
      <c r="AM42" s="275" t="s">
        <v>1088</v>
      </c>
      <c r="AN42" s="275" t="s">
        <v>1088</v>
      </c>
      <c r="AO42" s="270" t="s">
        <v>1183</v>
      </c>
      <c r="AP42" s="274" t="s">
        <v>1111</v>
      </c>
      <c r="AQ42" s="274"/>
      <c r="AR42" s="274"/>
      <c r="AS42" s="276"/>
      <c r="AT42" s="274">
        <v>8</v>
      </c>
      <c r="AU42" s="274"/>
      <c r="AV42" s="274"/>
      <c r="AW42" s="274"/>
      <c r="AX42" s="274" t="s">
        <v>1162</v>
      </c>
      <c r="AY42" s="270"/>
      <c r="AZ42" s="274">
        <v>0</v>
      </c>
      <c r="BA42" s="274">
        <v>0</v>
      </c>
      <c r="BB42" s="274">
        <v>0</v>
      </c>
      <c r="BC42" s="274">
        <v>0</v>
      </c>
      <c r="BD42" s="274">
        <v>0</v>
      </c>
      <c r="BE42" s="274">
        <v>0</v>
      </c>
      <c r="BF42" s="274">
        <v>0</v>
      </c>
      <c r="BG42" s="274">
        <v>0</v>
      </c>
      <c r="BH42" s="274">
        <v>0</v>
      </c>
      <c r="BI42" s="274">
        <v>0</v>
      </c>
      <c r="BJ42" s="274">
        <v>0</v>
      </c>
      <c r="BK42" s="274">
        <v>0</v>
      </c>
      <c r="BL42" s="274"/>
      <c r="BM42" s="274" t="s">
        <v>1111</v>
      </c>
      <c r="BN42" s="274"/>
      <c r="BO42" s="274" t="s">
        <v>1111</v>
      </c>
      <c r="BP42" s="274"/>
      <c r="BQ42" s="274"/>
      <c r="BR42" s="274"/>
      <c r="BS42" s="274"/>
      <c r="BT42" s="278"/>
      <c r="BU42" s="278"/>
      <c r="BV42" s="274"/>
      <c r="BW42" s="274" t="s">
        <v>1117</v>
      </c>
      <c r="BX42" s="274"/>
      <c r="BY42" s="273" t="s">
        <v>1163</v>
      </c>
      <c r="BZ42" s="273" t="s">
        <v>23</v>
      </c>
      <c r="CA42" s="273" t="s">
        <v>89</v>
      </c>
    </row>
    <row r="43" spans="1:109" ht="13" customHeight="1" x14ac:dyDescent="0.15">
      <c r="A43" s="270">
        <v>10013</v>
      </c>
      <c r="B43" s="271">
        <v>42203</v>
      </c>
      <c r="C43" s="272" t="s">
        <v>1081</v>
      </c>
      <c r="D43" s="273" t="s">
        <v>1255</v>
      </c>
      <c r="E43" s="270"/>
      <c r="F43" s="270" t="s">
        <v>1193</v>
      </c>
      <c r="G43" s="271">
        <v>42187</v>
      </c>
      <c r="H43" s="274" t="s">
        <v>1084</v>
      </c>
      <c r="I43" s="274" t="s">
        <v>1085</v>
      </c>
      <c r="J43" s="274"/>
      <c r="K43" s="270" t="s">
        <v>1086</v>
      </c>
      <c r="L43" s="273" t="s">
        <v>1087</v>
      </c>
      <c r="M43" s="275">
        <v>116.36363636363636</v>
      </c>
      <c r="N43" s="275">
        <v>26.36363636363636</v>
      </c>
      <c r="O43" s="270"/>
      <c r="P43" s="270"/>
      <c r="Q43" s="275" t="s">
        <v>1088</v>
      </c>
      <c r="R43" s="270"/>
      <c r="S43" s="273" t="s">
        <v>1088</v>
      </c>
      <c r="T43" s="270"/>
      <c r="U43" s="275" t="s">
        <v>1088</v>
      </c>
      <c r="V43" s="275" t="s">
        <v>1088</v>
      </c>
      <c r="W43" s="275">
        <v>21.363636363636363</v>
      </c>
      <c r="X43" s="270"/>
      <c r="Y43" s="270"/>
      <c r="Z43" s="270"/>
      <c r="AA43" s="270"/>
      <c r="AB43" s="270"/>
      <c r="AC43" s="270"/>
      <c r="AD43" s="275" t="s">
        <v>1088</v>
      </c>
      <c r="AE43" s="275" t="s">
        <v>1088</v>
      </c>
      <c r="AF43" s="270"/>
      <c r="AG43" s="270"/>
      <c r="AH43" s="275">
        <v>21.818181818181817</v>
      </c>
      <c r="AI43" s="270"/>
      <c r="AJ43" s="270"/>
      <c r="AK43" s="275" t="s">
        <v>1088</v>
      </c>
      <c r="AL43" s="270"/>
      <c r="AM43" s="275" t="s">
        <v>1088</v>
      </c>
      <c r="AN43" s="275" t="s">
        <v>1088</v>
      </c>
      <c r="AO43" s="270" t="s">
        <v>1277</v>
      </c>
      <c r="AP43" s="274" t="s">
        <v>1085</v>
      </c>
      <c r="AQ43" s="274"/>
      <c r="AR43" s="274"/>
      <c r="AS43" s="276"/>
      <c r="AT43" s="274">
        <v>11</v>
      </c>
      <c r="AU43" s="274"/>
      <c r="AV43" s="274"/>
      <c r="AW43" s="274"/>
      <c r="AX43" s="274" t="s">
        <v>1090</v>
      </c>
      <c r="AY43" s="270"/>
      <c r="AZ43" s="274">
        <v>0</v>
      </c>
      <c r="BA43" s="274">
        <v>0</v>
      </c>
      <c r="BB43" s="274">
        <v>0</v>
      </c>
      <c r="BC43" s="274">
        <v>0</v>
      </c>
      <c r="BD43" s="274">
        <v>0</v>
      </c>
      <c r="BE43" s="274">
        <v>0</v>
      </c>
      <c r="BF43" s="274">
        <v>0</v>
      </c>
      <c r="BG43" s="274">
        <v>0</v>
      </c>
      <c r="BH43" s="274">
        <v>0</v>
      </c>
      <c r="BI43" s="274">
        <v>0</v>
      </c>
      <c r="BJ43" s="274">
        <v>0</v>
      </c>
      <c r="BK43" s="274">
        <v>0</v>
      </c>
      <c r="BL43" s="274"/>
      <c r="BM43" s="274" t="s">
        <v>1085</v>
      </c>
      <c r="BN43" s="274"/>
      <c r="BO43" s="274" t="s">
        <v>1085</v>
      </c>
      <c r="BP43" s="274"/>
      <c r="BQ43" s="274"/>
      <c r="BR43" s="274"/>
      <c r="BS43" s="274"/>
      <c r="BT43" s="273" t="s">
        <v>1091</v>
      </c>
      <c r="BU43" s="273" t="s">
        <v>656</v>
      </c>
      <c r="BV43" s="274">
        <v>165</v>
      </c>
      <c r="BW43" s="274" t="s">
        <v>1092</v>
      </c>
      <c r="BX43" s="274"/>
      <c r="BY43" s="277" t="s">
        <v>1093</v>
      </c>
      <c r="BZ43" s="270" t="s">
        <v>23</v>
      </c>
      <c r="CA43" s="278" t="s">
        <v>184</v>
      </c>
    </row>
    <row r="44" spans="1:109" ht="13" customHeight="1" x14ac:dyDescent="0.15">
      <c r="A44" s="270">
        <v>10419</v>
      </c>
      <c r="B44" s="271">
        <v>42202</v>
      </c>
      <c r="C44" s="272" t="s">
        <v>1037</v>
      </c>
      <c r="D44" s="273" t="s">
        <v>1255</v>
      </c>
      <c r="E44" s="270"/>
      <c r="F44" s="270" t="s">
        <v>1057</v>
      </c>
      <c r="G44" s="271">
        <v>42187</v>
      </c>
      <c r="H44" s="274" t="s">
        <v>1040</v>
      </c>
      <c r="I44" s="274" t="s">
        <v>1041</v>
      </c>
      <c r="J44" s="274"/>
      <c r="K44" s="270" t="s">
        <v>1042</v>
      </c>
      <c r="L44" s="270" t="s">
        <v>1095</v>
      </c>
      <c r="M44" s="275">
        <v>87</v>
      </c>
      <c r="N44" s="275">
        <v>33.836363636363636</v>
      </c>
      <c r="O44" s="270"/>
      <c r="P44" s="270"/>
      <c r="Q44" s="275" t="s">
        <v>1088</v>
      </c>
      <c r="R44" s="270"/>
      <c r="S44" s="273" t="s">
        <v>1088</v>
      </c>
      <c r="T44" s="270"/>
      <c r="U44" s="275" t="s">
        <v>1088</v>
      </c>
      <c r="V44" s="275" t="s">
        <v>1088</v>
      </c>
      <c r="W44" s="275">
        <v>14.254545454545454</v>
      </c>
      <c r="X44" s="270"/>
      <c r="Y44" s="270"/>
      <c r="Z44" s="270"/>
      <c r="AA44" s="270"/>
      <c r="AB44" s="270"/>
      <c r="AC44" s="270"/>
      <c r="AD44" s="275" t="s">
        <v>1088</v>
      </c>
      <c r="AE44" s="275" t="s">
        <v>1088</v>
      </c>
      <c r="AF44" s="270"/>
      <c r="AG44" s="270"/>
      <c r="AH44" s="275">
        <v>28.5</v>
      </c>
      <c r="AI44" s="270"/>
      <c r="AJ44" s="270"/>
      <c r="AK44" s="275" t="s">
        <v>1088</v>
      </c>
      <c r="AL44" s="270"/>
      <c r="AM44" s="275" t="s">
        <v>1088</v>
      </c>
      <c r="AN44" s="275" t="s">
        <v>1088</v>
      </c>
      <c r="AO44" s="270" t="s">
        <v>1058</v>
      </c>
      <c r="AP44" s="274" t="s">
        <v>1041</v>
      </c>
      <c r="AQ44" s="274"/>
      <c r="AR44" s="274"/>
      <c r="AS44" s="276"/>
      <c r="AT44" s="274">
        <v>10.199999999999999</v>
      </c>
      <c r="AU44" s="274"/>
      <c r="AV44" s="274"/>
      <c r="AW44" s="274"/>
      <c r="AX44" s="274" t="s">
        <v>1045</v>
      </c>
      <c r="AY44" s="270"/>
      <c r="AZ44" s="274">
        <v>7</v>
      </c>
      <c r="BA44" s="274">
        <v>0</v>
      </c>
      <c r="BB44" s="274">
        <v>0</v>
      </c>
      <c r="BC44" s="274">
        <v>0</v>
      </c>
      <c r="BD44" s="274">
        <v>0</v>
      </c>
      <c r="BE44" s="274">
        <v>0</v>
      </c>
      <c r="BF44" s="274">
        <v>0</v>
      </c>
      <c r="BG44" s="274">
        <v>0</v>
      </c>
      <c r="BH44" s="274">
        <v>0</v>
      </c>
      <c r="BI44" s="274">
        <v>0</v>
      </c>
      <c r="BJ44" s="274">
        <v>0</v>
      </c>
      <c r="BK44" s="274">
        <v>0</v>
      </c>
      <c r="BL44" s="274"/>
      <c r="BM44" s="274" t="s">
        <v>1041</v>
      </c>
      <c r="BN44" s="274">
        <v>12</v>
      </c>
      <c r="BO44" s="274" t="s">
        <v>1041</v>
      </c>
      <c r="BP44" s="274"/>
      <c r="BQ44" s="274"/>
      <c r="BR44" s="274"/>
      <c r="BS44" s="274"/>
      <c r="BT44" s="270"/>
      <c r="BU44" s="278"/>
      <c r="BV44" s="274"/>
      <c r="BW44" s="274" t="s">
        <v>1046</v>
      </c>
      <c r="BX44" s="274"/>
      <c r="BY44" s="270"/>
      <c r="BZ44" s="270" t="s">
        <v>1278</v>
      </c>
      <c r="CA44" s="277" t="s">
        <v>184</v>
      </c>
    </row>
    <row r="45" spans="1:109" ht="13" customHeight="1" x14ac:dyDescent="0.15">
      <c r="A45" s="270">
        <v>10504</v>
      </c>
      <c r="B45" s="271">
        <v>42202</v>
      </c>
      <c r="C45" s="272" t="s">
        <v>1037</v>
      </c>
      <c r="D45" s="273" t="s">
        <v>1255</v>
      </c>
      <c r="E45" s="270"/>
      <c r="F45" s="270" t="s">
        <v>1057</v>
      </c>
      <c r="G45" s="279">
        <v>42185</v>
      </c>
      <c r="H45" s="274" t="s">
        <v>1040</v>
      </c>
      <c r="I45" s="274" t="s">
        <v>1041</v>
      </c>
      <c r="J45" s="274"/>
      <c r="K45" s="270" t="s">
        <v>1097</v>
      </c>
      <c r="L45" s="273" t="s">
        <v>1098</v>
      </c>
      <c r="M45" s="275">
        <v>96</v>
      </c>
      <c r="N45" s="275">
        <v>30.572727272727274</v>
      </c>
      <c r="O45" s="270"/>
      <c r="P45" s="270"/>
      <c r="Q45" s="275" t="s">
        <v>1088</v>
      </c>
      <c r="R45" s="270"/>
      <c r="S45" s="273" t="s">
        <v>1088</v>
      </c>
      <c r="T45" s="270"/>
      <c r="U45" s="275" t="s">
        <v>1088</v>
      </c>
      <c r="V45" s="275" t="s">
        <v>1088</v>
      </c>
      <c r="W45" s="275">
        <v>25.927272727272726</v>
      </c>
      <c r="X45" s="270"/>
      <c r="Y45" s="270"/>
      <c r="Z45" s="270"/>
      <c r="AA45" s="270"/>
      <c r="AB45" s="270"/>
      <c r="AC45" s="270"/>
      <c r="AD45" s="275" t="s">
        <v>1088</v>
      </c>
      <c r="AE45" s="275" t="s">
        <v>1088</v>
      </c>
      <c r="AF45" s="270"/>
      <c r="AG45" s="270"/>
      <c r="AH45" s="275">
        <v>13.781818181818181</v>
      </c>
      <c r="AI45" s="270"/>
      <c r="AJ45" s="270"/>
      <c r="AK45" s="275" t="s">
        <v>1088</v>
      </c>
      <c r="AL45" s="270"/>
      <c r="AM45" s="275" t="s">
        <v>1088</v>
      </c>
      <c r="AN45" s="275" t="s">
        <v>1088</v>
      </c>
      <c r="AO45" s="270" t="s">
        <v>1058</v>
      </c>
      <c r="AP45" s="274" t="s">
        <v>1041</v>
      </c>
      <c r="AQ45" s="274"/>
      <c r="AR45" s="274"/>
      <c r="AS45" s="276"/>
      <c r="AT45" s="274">
        <v>7.5</v>
      </c>
      <c r="AU45" s="274"/>
      <c r="AV45" s="274"/>
      <c r="AW45" s="274"/>
      <c r="AX45" s="274" t="s">
        <v>1041</v>
      </c>
      <c r="AY45" s="270"/>
      <c r="AZ45" s="274">
        <v>0</v>
      </c>
      <c r="BA45" s="274">
        <v>0</v>
      </c>
      <c r="BB45" s="274">
        <v>0</v>
      </c>
      <c r="BC45" s="274">
        <v>0</v>
      </c>
      <c r="BD45" s="274">
        <v>0</v>
      </c>
      <c r="BE45" s="274">
        <v>0</v>
      </c>
      <c r="BF45" s="274">
        <v>0</v>
      </c>
      <c r="BG45" s="274">
        <v>0</v>
      </c>
      <c r="BH45" s="274">
        <v>0</v>
      </c>
      <c r="BI45" s="274">
        <v>0</v>
      </c>
      <c r="BJ45" s="274">
        <v>0</v>
      </c>
      <c r="BK45" s="274">
        <v>0</v>
      </c>
      <c r="BL45" s="274"/>
      <c r="BM45" s="274" t="s">
        <v>1041</v>
      </c>
      <c r="BN45" s="274"/>
      <c r="BO45" s="274" t="s">
        <v>1041</v>
      </c>
      <c r="BP45" s="274"/>
      <c r="BQ45" s="274"/>
      <c r="BR45" s="274"/>
      <c r="BS45" s="274"/>
      <c r="BT45" s="270"/>
      <c r="BU45" s="278"/>
      <c r="BV45" s="274"/>
      <c r="BW45" s="274" t="s">
        <v>1046</v>
      </c>
      <c r="BX45" s="274"/>
      <c r="BY45" s="273" t="s">
        <v>993</v>
      </c>
      <c r="BZ45" s="273" t="s">
        <v>23</v>
      </c>
      <c r="CA45" s="273" t="s">
        <v>130</v>
      </c>
    </row>
    <row r="46" spans="1:109" ht="13" customHeight="1" x14ac:dyDescent="0.2">
      <c r="A46" s="270">
        <v>10600</v>
      </c>
      <c r="B46" s="271">
        <v>42202</v>
      </c>
      <c r="C46" s="272" t="s">
        <v>1037</v>
      </c>
      <c r="D46" s="273" t="s">
        <v>1255</v>
      </c>
      <c r="E46" s="270"/>
      <c r="F46" s="270" t="s">
        <v>1057</v>
      </c>
      <c r="G46" s="280">
        <v>42188</v>
      </c>
      <c r="H46" s="274" t="s">
        <v>126</v>
      </c>
      <c r="I46" s="274" t="s">
        <v>971</v>
      </c>
      <c r="J46" s="274"/>
      <c r="K46" s="270" t="s">
        <v>1099</v>
      </c>
      <c r="L46" s="273" t="s">
        <v>1100</v>
      </c>
      <c r="M46" s="275">
        <v>78.118181818181824</v>
      </c>
      <c r="N46" s="275">
        <v>26.781818181818181</v>
      </c>
      <c r="O46" s="270"/>
      <c r="P46" s="270"/>
      <c r="Q46" s="275" t="s">
        <v>1088</v>
      </c>
      <c r="R46" s="270"/>
      <c r="S46" s="273" t="s">
        <v>1088</v>
      </c>
      <c r="T46" s="270"/>
      <c r="U46" s="275" t="s">
        <v>1088</v>
      </c>
      <c r="V46" s="275" t="s">
        <v>1088</v>
      </c>
      <c r="W46" s="275">
        <v>22.045454545454543</v>
      </c>
      <c r="X46" s="270"/>
      <c r="Y46" s="270"/>
      <c r="Z46" s="270"/>
      <c r="AA46" s="270"/>
      <c r="AB46" s="270"/>
      <c r="AC46" s="270"/>
      <c r="AD46" s="275" t="s">
        <v>1088</v>
      </c>
      <c r="AE46" s="275" t="s">
        <v>1088</v>
      </c>
      <c r="AF46" s="270"/>
      <c r="AG46" s="270"/>
      <c r="AH46" s="275">
        <v>22.599999999999998</v>
      </c>
      <c r="AI46" s="270"/>
      <c r="AJ46" s="270"/>
      <c r="AK46" s="275" t="s">
        <v>1088</v>
      </c>
      <c r="AL46" s="270"/>
      <c r="AM46" s="275" t="s">
        <v>1088</v>
      </c>
      <c r="AN46" s="275" t="s">
        <v>1088</v>
      </c>
      <c r="AO46" s="270" t="s">
        <v>1058</v>
      </c>
      <c r="AP46" s="274" t="s">
        <v>1041</v>
      </c>
      <c r="AQ46" s="274"/>
      <c r="AR46" s="274"/>
      <c r="AS46" s="276"/>
      <c r="AT46" s="274">
        <v>11</v>
      </c>
      <c r="AU46" s="274"/>
      <c r="AV46" s="274"/>
      <c r="AW46" s="274"/>
      <c r="AX46" s="274" t="s">
        <v>1041</v>
      </c>
      <c r="AY46" s="270"/>
      <c r="AZ46" s="274">
        <v>0</v>
      </c>
      <c r="BA46" s="274">
        <v>0</v>
      </c>
      <c r="BB46" s="274">
        <v>0</v>
      </c>
      <c r="BC46" s="274">
        <v>0</v>
      </c>
      <c r="BD46" s="274">
        <v>0</v>
      </c>
      <c r="BE46" s="274">
        <v>0</v>
      </c>
      <c r="BF46" s="274">
        <v>0</v>
      </c>
      <c r="BG46" s="274">
        <v>0</v>
      </c>
      <c r="BH46" s="274">
        <v>0</v>
      </c>
      <c r="BI46" s="274">
        <v>0</v>
      </c>
      <c r="BJ46" s="274">
        <v>0</v>
      </c>
      <c r="BK46" s="274">
        <v>0</v>
      </c>
      <c r="BL46" s="274"/>
      <c r="BM46" s="274" t="s">
        <v>1041</v>
      </c>
      <c r="BN46" s="274"/>
      <c r="BO46" s="274" t="s">
        <v>1041</v>
      </c>
      <c r="BP46" s="274"/>
      <c r="BQ46" s="274"/>
      <c r="BR46" s="274"/>
      <c r="BS46" s="274"/>
      <c r="BT46" s="284" t="s">
        <v>1101</v>
      </c>
      <c r="BU46" s="278" t="s">
        <v>1102</v>
      </c>
      <c r="BV46" s="274">
        <v>50</v>
      </c>
      <c r="BW46" s="274" t="s">
        <v>1046</v>
      </c>
      <c r="BX46" s="274"/>
      <c r="BY46" s="270" t="s">
        <v>993</v>
      </c>
      <c r="BZ46" s="270" t="s">
        <v>1279</v>
      </c>
      <c r="CA46" s="270" t="s">
        <v>184</v>
      </c>
    </row>
    <row r="47" spans="1:109" ht="13" customHeight="1" x14ac:dyDescent="0.15">
      <c r="A47" s="270">
        <v>1476</v>
      </c>
      <c r="B47" s="271">
        <v>42202</v>
      </c>
      <c r="C47" s="272" t="s">
        <v>1037</v>
      </c>
      <c r="D47" s="273" t="s">
        <v>1255</v>
      </c>
      <c r="E47" s="270"/>
      <c r="F47" s="270" t="s">
        <v>1057</v>
      </c>
      <c r="G47" s="280">
        <v>42185</v>
      </c>
      <c r="H47" s="274" t="s">
        <v>1040</v>
      </c>
      <c r="I47" s="274" t="s">
        <v>1041</v>
      </c>
      <c r="J47" s="274"/>
      <c r="K47" s="270" t="s">
        <v>1104</v>
      </c>
      <c r="L47" s="270" t="s">
        <v>1066</v>
      </c>
      <c r="M47" s="275">
        <v>119.72727272727271</v>
      </c>
      <c r="N47" s="275">
        <v>36.136363636363633</v>
      </c>
      <c r="O47" s="270"/>
      <c r="P47" s="270"/>
      <c r="Q47" s="275" t="s">
        <v>1088</v>
      </c>
      <c r="R47" s="270"/>
      <c r="S47" s="273" t="s">
        <v>1088</v>
      </c>
      <c r="T47" s="270"/>
      <c r="U47" s="275" t="s">
        <v>1088</v>
      </c>
      <c r="V47" s="275" t="s">
        <v>1088</v>
      </c>
      <c r="W47" s="275">
        <v>20.990909090909089</v>
      </c>
      <c r="X47" s="270"/>
      <c r="Y47" s="270"/>
      <c r="Z47" s="270"/>
      <c r="AA47" s="270"/>
      <c r="AB47" s="270"/>
      <c r="AC47" s="270"/>
      <c r="AD47" s="275" t="s">
        <v>1088</v>
      </c>
      <c r="AE47" s="275" t="s">
        <v>1088</v>
      </c>
      <c r="AF47" s="270"/>
      <c r="AG47" s="270"/>
      <c r="AH47" s="275">
        <v>25.572727272727271</v>
      </c>
      <c r="AI47" s="270"/>
      <c r="AJ47" s="270"/>
      <c r="AK47" s="275" t="s">
        <v>1088</v>
      </c>
      <c r="AL47" s="270"/>
      <c r="AM47" s="275" t="s">
        <v>1088</v>
      </c>
      <c r="AN47" s="275" t="s">
        <v>1088</v>
      </c>
      <c r="AO47" s="270" t="s">
        <v>1058</v>
      </c>
      <c r="AP47" s="274" t="s">
        <v>1041</v>
      </c>
      <c r="AQ47" s="274"/>
      <c r="AR47" s="274"/>
      <c r="AS47" s="276"/>
      <c r="AT47" s="274">
        <v>11.6</v>
      </c>
      <c r="AU47" s="274"/>
      <c r="AV47" s="274"/>
      <c r="AW47" s="274"/>
      <c r="AX47" s="274" t="s">
        <v>1041</v>
      </c>
      <c r="AY47" s="270"/>
      <c r="AZ47" s="274">
        <v>0</v>
      </c>
      <c r="BA47" s="274">
        <v>0</v>
      </c>
      <c r="BB47" s="274">
        <v>0</v>
      </c>
      <c r="BC47" s="274">
        <v>0</v>
      </c>
      <c r="BD47" s="274">
        <v>0</v>
      </c>
      <c r="BE47" s="274">
        <v>0</v>
      </c>
      <c r="BF47" s="274">
        <v>0</v>
      </c>
      <c r="BG47" s="274">
        <v>0</v>
      </c>
      <c r="BH47" s="274">
        <v>0</v>
      </c>
      <c r="BI47" s="274">
        <v>0</v>
      </c>
      <c r="BJ47" s="274">
        <v>0</v>
      </c>
      <c r="BK47" s="274">
        <v>0</v>
      </c>
      <c r="BL47" s="274"/>
      <c r="BM47" s="274" t="s">
        <v>1041</v>
      </c>
      <c r="BN47" s="274"/>
      <c r="BO47" s="274" t="s">
        <v>1041</v>
      </c>
      <c r="BP47" s="274"/>
      <c r="BQ47" s="274"/>
      <c r="BR47" s="274"/>
      <c r="BS47" s="274"/>
      <c r="BT47" s="278" t="s">
        <v>1105</v>
      </c>
      <c r="BU47" s="278"/>
      <c r="BV47" s="274"/>
      <c r="BW47" s="274" t="s">
        <v>1046</v>
      </c>
      <c r="BX47" s="274"/>
      <c r="BY47" s="270"/>
      <c r="BZ47" s="270" t="s">
        <v>1280</v>
      </c>
      <c r="CA47" s="278" t="s">
        <v>184</v>
      </c>
    </row>
    <row r="48" spans="1:109" ht="13" customHeight="1" x14ac:dyDescent="0.15">
      <c r="A48" s="270">
        <v>4657</v>
      </c>
      <c r="B48" s="271">
        <v>42202</v>
      </c>
      <c r="C48" s="272" t="s">
        <v>1037</v>
      </c>
      <c r="D48" s="273" t="s">
        <v>1255</v>
      </c>
      <c r="E48" s="270"/>
      <c r="F48" s="270" t="s">
        <v>1057</v>
      </c>
      <c r="G48" s="280">
        <v>42185</v>
      </c>
      <c r="H48" s="274" t="s">
        <v>1040</v>
      </c>
      <c r="I48" s="274" t="s">
        <v>1041</v>
      </c>
      <c r="J48" s="274"/>
      <c r="K48" s="270" t="s">
        <v>1047</v>
      </c>
      <c r="L48" s="270" t="s">
        <v>125</v>
      </c>
      <c r="M48" s="275">
        <v>124.99999999999999</v>
      </c>
      <c r="N48" s="275">
        <v>38.881818181818183</v>
      </c>
      <c r="O48" s="270"/>
      <c r="P48" s="270"/>
      <c r="Q48" s="275" t="s">
        <v>1088</v>
      </c>
      <c r="R48" s="270"/>
      <c r="S48" s="273" t="s">
        <v>1088</v>
      </c>
      <c r="T48" s="270"/>
      <c r="U48" s="275" t="s">
        <v>1088</v>
      </c>
      <c r="V48" s="275" t="s">
        <v>1088</v>
      </c>
      <c r="W48" s="275">
        <v>26.463636363636361</v>
      </c>
      <c r="X48" s="270"/>
      <c r="Y48" s="270"/>
      <c r="Z48" s="270"/>
      <c r="AA48" s="270"/>
      <c r="AB48" s="270"/>
      <c r="AC48" s="270"/>
      <c r="AD48" s="275" t="s">
        <v>1088</v>
      </c>
      <c r="AE48" s="275" t="s">
        <v>1088</v>
      </c>
      <c r="AF48" s="270"/>
      <c r="AG48" s="270"/>
      <c r="AH48" s="275">
        <v>31.318181818181817</v>
      </c>
      <c r="AI48" s="270"/>
      <c r="AJ48" s="270"/>
      <c r="AK48" s="275" t="s">
        <v>1088</v>
      </c>
      <c r="AL48" s="270"/>
      <c r="AM48" s="275" t="s">
        <v>1088</v>
      </c>
      <c r="AN48" s="275" t="s">
        <v>1088</v>
      </c>
      <c r="AO48" s="270" t="s">
        <v>1058</v>
      </c>
      <c r="AP48" s="274" t="s">
        <v>1041</v>
      </c>
      <c r="AQ48" s="274"/>
      <c r="AR48" s="274"/>
      <c r="AS48" s="276"/>
      <c r="AT48" s="274"/>
      <c r="AU48" s="274"/>
      <c r="AV48" s="274"/>
      <c r="AW48" s="274"/>
      <c r="AX48" s="274" t="s">
        <v>1041</v>
      </c>
      <c r="AY48" s="270"/>
      <c r="AZ48" s="274">
        <v>0</v>
      </c>
      <c r="BA48" s="274">
        <v>0</v>
      </c>
      <c r="BB48" s="274">
        <v>25</v>
      </c>
      <c r="BC48" s="274">
        <v>0</v>
      </c>
      <c r="BD48" s="274">
        <v>0</v>
      </c>
      <c r="BE48" s="274">
        <v>0</v>
      </c>
      <c r="BF48" s="274">
        <v>0</v>
      </c>
      <c r="BG48" s="274">
        <v>0</v>
      </c>
      <c r="BH48" s="274">
        <v>0</v>
      </c>
      <c r="BI48" s="274">
        <v>0</v>
      </c>
      <c r="BJ48" s="274">
        <v>0</v>
      </c>
      <c r="BK48" s="274">
        <v>0</v>
      </c>
      <c r="BL48" s="274"/>
      <c r="BM48" s="274" t="s">
        <v>1041</v>
      </c>
      <c r="BN48" s="274"/>
      <c r="BO48" s="274" t="s">
        <v>1041</v>
      </c>
      <c r="BP48" s="274"/>
      <c r="BQ48" s="274"/>
      <c r="BR48" s="274"/>
      <c r="BS48" s="274"/>
      <c r="BT48" s="278"/>
      <c r="BU48" s="278"/>
      <c r="BV48" s="274"/>
      <c r="BW48" s="274" t="s">
        <v>1046</v>
      </c>
      <c r="BX48" s="274"/>
      <c r="BY48" s="270"/>
      <c r="BZ48" s="270" t="s">
        <v>1281</v>
      </c>
      <c r="CA48" s="278" t="s">
        <v>184</v>
      </c>
    </row>
    <row r="49" spans="1:109" ht="13" customHeight="1" x14ac:dyDescent="0.15">
      <c r="A49" s="270">
        <v>1448</v>
      </c>
      <c r="B49" s="271">
        <v>42202</v>
      </c>
      <c r="C49" s="272" t="s">
        <v>1108</v>
      </c>
      <c r="D49" s="273" t="s">
        <v>1255</v>
      </c>
      <c r="E49" s="270"/>
      <c r="F49" s="270" t="s">
        <v>1200</v>
      </c>
      <c r="G49" s="279">
        <v>41820</v>
      </c>
      <c r="H49" s="274" t="s">
        <v>1110</v>
      </c>
      <c r="I49" s="274" t="s">
        <v>1111</v>
      </c>
      <c r="J49" s="274"/>
      <c r="K49" s="270" t="s">
        <v>1112</v>
      </c>
      <c r="L49" s="270" t="s">
        <v>1113</v>
      </c>
      <c r="M49" s="275">
        <v>104.95</v>
      </c>
      <c r="N49" s="275">
        <v>34.9</v>
      </c>
      <c r="O49" s="270" t="s">
        <v>1114</v>
      </c>
      <c r="P49" s="270">
        <v>1020</v>
      </c>
      <c r="Q49" s="275">
        <v>37.869999999999997</v>
      </c>
      <c r="R49" s="270"/>
      <c r="S49" s="273" t="s">
        <v>1088</v>
      </c>
      <c r="T49" s="270"/>
      <c r="U49" s="275" t="s">
        <v>1088</v>
      </c>
      <c r="V49" s="275" t="s">
        <v>1088</v>
      </c>
      <c r="W49" s="275">
        <v>17.899999999999999</v>
      </c>
      <c r="X49" s="270"/>
      <c r="Y49" s="270"/>
      <c r="Z49" s="270"/>
      <c r="AA49" s="270"/>
      <c r="AB49" s="270"/>
      <c r="AC49" s="270"/>
      <c r="AD49" s="275" t="s">
        <v>1088</v>
      </c>
      <c r="AE49" s="275" t="s">
        <v>1088</v>
      </c>
      <c r="AF49" s="270"/>
      <c r="AG49" s="270"/>
      <c r="AH49" s="275">
        <v>27.97</v>
      </c>
      <c r="AI49" s="270"/>
      <c r="AJ49" s="270"/>
      <c r="AK49" s="275" t="s">
        <v>1088</v>
      </c>
      <c r="AL49" s="270"/>
      <c r="AM49" s="275" t="s">
        <v>1088</v>
      </c>
      <c r="AN49" s="275" t="s">
        <v>1088</v>
      </c>
      <c r="AO49" s="270" t="s">
        <v>1282</v>
      </c>
      <c r="AP49" s="274" t="s">
        <v>1111</v>
      </c>
      <c r="AQ49" s="274"/>
      <c r="AR49" s="274"/>
      <c r="AS49" s="276">
        <v>10</v>
      </c>
      <c r="AT49" s="274">
        <v>12</v>
      </c>
      <c r="AU49" s="274"/>
      <c r="AV49" s="274"/>
      <c r="AW49" s="274"/>
      <c r="AX49" s="274" t="s">
        <v>1116</v>
      </c>
      <c r="AY49" s="270"/>
      <c r="AZ49" s="274">
        <v>0</v>
      </c>
      <c r="BA49" s="274">
        <v>0</v>
      </c>
      <c r="BB49" s="274">
        <v>7</v>
      </c>
      <c r="BC49" s="274">
        <v>0</v>
      </c>
      <c r="BD49" s="274">
        <v>0</v>
      </c>
      <c r="BE49" s="274">
        <v>0</v>
      </c>
      <c r="BF49" s="274">
        <v>0</v>
      </c>
      <c r="BG49" s="274">
        <v>0</v>
      </c>
      <c r="BH49" s="274">
        <v>0</v>
      </c>
      <c r="BI49" s="274">
        <v>0</v>
      </c>
      <c r="BJ49" s="274">
        <v>0</v>
      </c>
      <c r="BK49" s="274">
        <v>0</v>
      </c>
      <c r="BL49" s="274"/>
      <c r="BM49" s="281" t="s">
        <v>971</v>
      </c>
      <c r="BN49" s="274"/>
      <c r="BO49" s="274" t="s">
        <v>1111</v>
      </c>
      <c r="BP49" s="274"/>
      <c r="BQ49" s="274"/>
      <c r="BR49" s="274"/>
      <c r="BS49" s="274"/>
      <c r="BT49" s="278"/>
      <c r="BU49" s="278"/>
      <c r="BV49" s="274"/>
      <c r="BW49" s="274" t="s">
        <v>1117</v>
      </c>
      <c r="BX49" s="274"/>
      <c r="BY49" s="270"/>
      <c r="BZ49" s="270" t="s">
        <v>23</v>
      </c>
      <c r="CA49" s="278" t="s">
        <v>89</v>
      </c>
    </row>
    <row r="50" spans="1:109" ht="13" customHeight="1" x14ac:dyDescent="0.15">
      <c r="A50" s="270">
        <v>1488</v>
      </c>
      <c r="B50" s="271">
        <v>42202</v>
      </c>
      <c r="C50" s="272" t="s">
        <v>1108</v>
      </c>
      <c r="D50" s="273" t="s">
        <v>1255</v>
      </c>
      <c r="E50" s="270"/>
      <c r="F50" s="270" t="s">
        <v>1200</v>
      </c>
      <c r="G50" s="280">
        <v>42185</v>
      </c>
      <c r="H50" s="274" t="s">
        <v>1110</v>
      </c>
      <c r="I50" s="274" t="s">
        <v>1111</v>
      </c>
      <c r="J50" s="274"/>
      <c r="K50" s="270" t="s">
        <v>1119</v>
      </c>
      <c r="L50" s="270" t="s">
        <v>1120</v>
      </c>
      <c r="M50" s="275">
        <v>119.72727272727271</v>
      </c>
      <c r="N50" s="275">
        <v>36.136363636363633</v>
      </c>
      <c r="O50" s="270"/>
      <c r="P50" s="270"/>
      <c r="Q50" s="275" t="s">
        <v>1088</v>
      </c>
      <c r="R50" s="270"/>
      <c r="S50" s="273" t="s">
        <v>1088</v>
      </c>
      <c r="T50" s="270"/>
      <c r="U50" s="275" t="s">
        <v>1088</v>
      </c>
      <c r="V50" s="275" t="s">
        <v>1088</v>
      </c>
      <c r="W50" s="275">
        <v>20.990909090909089</v>
      </c>
      <c r="X50" s="270"/>
      <c r="Y50" s="270"/>
      <c r="Z50" s="270"/>
      <c r="AA50" s="270"/>
      <c r="AB50" s="270"/>
      <c r="AC50" s="270"/>
      <c r="AD50" s="275" t="s">
        <v>1088</v>
      </c>
      <c r="AE50" s="275" t="s">
        <v>1088</v>
      </c>
      <c r="AF50" s="270"/>
      <c r="AG50" s="270"/>
      <c r="AH50" s="275">
        <v>25.572727272727271</v>
      </c>
      <c r="AI50" s="270"/>
      <c r="AJ50" s="270"/>
      <c r="AK50" s="275" t="s">
        <v>1088</v>
      </c>
      <c r="AL50" s="270"/>
      <c r="AM50" s="275" t="s">
        <v>1088</v>
      </c>
      <c r="AN50" s="275" t="s">
        <v>1088</v>
      </c>
      <c r="AO50" s="270" t="s">
        <v>1282</v>
      </c>
      <c r="AP50" s="274" t="s">
        <v>1111</v>
      </c>
      <c r="AQ50" s="274"/>
      <c r="AR50" s="274"/>
      <c r="AS50" s="276"/>
      <c r="AT50" s="274">
        <v>11.6</v>
      </c>
      <c r="AU50" s="274"/>
      <c r="AV50" s="274"/>
      <c r="AW50" s="274"/>
      <c r="AX50" s="274" t="s">
        <v>1116</v>
      </c>
      <c r="AY50" s="270"/>
      <c r="AZ50" s="274">
        <v>0</v>
      </c>
      <c r="BA50" s="274">
        <v>0</v>
      </c>
      <c r="BB50" s="274">
        <v>0</v>
      </c>
      <c r="BC50" s="274">
        <v>0</v>
      </c>
      <c r="BD50" s="274">
        <v>0</v>
      </c>
      <c r="BE50" s="274">
        <v>0</v>
      </c>
      <c r="BF50" s="274">
        <v>0</v>
      </c>
      <c r="BG50" s="274">
        <v>0</v>
      </c>
      <c r="BH50" s="274">
        <v>0</v>
      </c>
      <c r="BI50" s="274">
        <v>0</v>
      </c>
      <c r="BJ50" s="274">
        <v>0</v>
      </c>
      <c r="BK50" s="274">
        <v>0</v>
      </c>
      <c r="BL50" s="274"/>
      <c r="BM50" s="274" t="s">
        <v>1111</v>
      </c>
      <c r="BN50" s="274"/>
      <c r="BO50" s="274" t="s">
        <v>1111</v>
      </c>
      <c r="BP50" s="274"/>
      <c r="BQ50" s="274"/>
      <c r="BR50" s="274"/>
      <c r="BS50" s="274"/>
      <c r="BT50" s="278"/>
      <c r="BU50" s="278"/>
      <c r="BV50" s="274"/>
      <c r="BW50" s="274" t="s">
        <v>1117</v>
      </c>
      <c r="BX50" s="274"/>
      <c r="BY50" s="270"/>
      <c r="BZ50" s="273" t="s">
        <v>1283</v>
      </c>
      <c r="CA50" s="278" t="s">
        <v>184</v>
      </c>
    </row>
    <row r="51" spans="1:109" ht="13" customHeight="1" x14ac:dyDescent="0.15">
      <c r="A51" s="270">
        <v>10273</v>
      </c>
      <c r="B51" s="271">
        <v>42202</v>
      </c>
      <c r="C51" s="272" t="s">
        <v>1037</v>
      </c>
      <c r="D51" s="273" t="s">
        <v>1255</v>
      </c>
      <c r="E51" s="270"/>
      <c r="F51" s="270" t="s">
        <v>1057</v>
      </c>
      <c r="G51" s="280">
        <v>42195</v>
      </c>
      <c r="H51" s="274" t="s">
        <v>1040</v>
      </c>
      <c r="I51" s="274" t="s">
        <v>1041</v>
      </c>
      <c r="J51" s="274"/>
      <c r="K51" s="270" t="s">
        <v>1122</v>
      </c>
      <c r="L51" s="270" t="s">
        <v>1123</v>
      </c>
      <c r="M51" s="275">
        <v>83.499999999999986</v>
      </c>
      <c r="N51" s="275">
        <v>37.172727272727272</v>
      </c>
      <c r="O51" s="270"/>
      <c r="P51" s="270"/>
      <c r="Q51" s="275" t="s">
        <v>1088</v>
      </c>
      <c r="R51" s="270"/>
      <c r="S51" s="273" t="s">
        <v>1088</v>
      </c>
      <c r="T51" s="270"/>
      <c r="U51" s="275" t="s">
        <v>1088</v>
      </c>
      <c r="V51" s="275" t="s">
        <v>1088</v>
      </c>
      <c r="W51" s="275">
        <v>15.690909090909091</v>
      </c>
      <c r="X51" s="270"/>
      <c r="Y51" s="270"/>
      <c r="Z51" s="270"/>
      <c r="AA51" s="270"/>
      <c r="AB51" s="270"/>
      <c r="AC51" s="270"/>
      <c r="AD51" s="275" t="s">
        <v>1088</v>
      </c>
      <c r="AE51" s="275" t="s">
        <v>1088</v>
      </c>
      <c r="AF51" s="270"/>
      <c r="AG51" s="270"/>
      <c r="AH51" s="275">
        <v>26.118181818181817</v>
      </c>
      <c r="AI51" s="270"/>
      <c r="AJ51" s="270"/>
      <c r="AK51" s="275" t="s">
        <v>1088</v>
      </c>
      <c r="AL51" s="270"/>
      <c r="AM51" s="275" t="s">
        <v>1088</v>
      </c>
      <c r="AN51" s="275" t="s">
        <v>1088</v>
      </c>
      <c r="AO51" s="270" t="s">
        <v>1058</v>
      </c>
      <c r="AP51" s="274" t="s">
        <v>1041</v>
      </c>
      <c r="AQ51" s="274"/>
      <c r="AR51" s="274"/>
      <c r="AS51" s="276"/>
      <c r="AT51" s="274">
        <v>12.5</v>
      </c>
      <c r="AU51" s="274"/>
      <c r="AV51" s="274"/>
      <c r="AW51" s="274"/>
      <c r="AX51" s="274" t="s">
        <v>1045</v>
      </c>
      <c r="AY51" s="270"/>
      <c r="AZ51" s="274">
        <v>13</v>
      </c>
      <c r="BA51" s="274">
        <v>0</v>
      </c>
      <c r="BB51" s="274">
        <v>0</v>
      </c>
      <c r="BC51" s="274">
        <v>0</v>
      </c>
      <c r="BD51" s="274">
        <v>0</v>
      </c>
      <c r="BE51" s="274">
        <v>0</v>
      </c>
      <c r="BF51" s="274">
        <v>0</v>
      </c>
      <c r="BG51" s="274">
        <v>0</v>
      </c>
      <c r="BH51" s="274">
        <v>0</v>
      </c>
      <c r="BI51" s="274">
        <v>0</v>
      </c>
      <c r="BJ51" s="274">
        <v>0</v>
      </c>
      <c r="BK51" s="274">
        <v>0</v>
      </c>
      <c r="BL51" s="274"/>
      <c r="BM51" s="274" t="s">
        <v>1041</v>
      </c>
      <c r="BN51" s="274">
        <v>12</v>
      </c>
      <c r="BO51" s="274" t="s">
        <v>1041</v>
      </c>
      <c r="BP51" s="274"/>
      <c r="BQ51" s="274"/>
      <c r="BR51" s="274">
        <v>12</v>
      </c>
      <c r="BS51" s="274"/>
      <c r="BT51" s="278"/>
      <c r="BU51" s="278"/>
      <c r="BV51" s="274"/>
      <c r="BW51" s="274" t="s">
        <v>1046</v>
      </c>
      <c r="BX51" s="274"/>
      <c r="BY51" s="270"/>
      <c r="BZ51" s="270" t="s">
        <v>1284</v>
      </c>
      <c r="CA51" s="278" t="s">
        <v>130</v>
      </c>
    </row>
    <row r="52" spans="1:109" ht="13" customHeight="1" x14ac:dyDescent="0.15">
      <c r="A52" s="270">
        <v>5647</v>
      </c>
      <c r="B52" s="271">
        <v>42202</v>
      </c>
      <c r="C52" s="272" t="s">
        <v>1108</v>
      </c>
      <c r="D52" s="273" t="s">
        <v>1255</v>
      </c>
      <c r="E52" s="270"/>
      <c r="F52" s="270" t="s">
        <v>1200</v>
      </c>
      <c r="G52" s="280">
        <v>41901</v>
      </c>
      <c r="H52" s="274" t="s">
        <v>1110</v>
      </c>
      <c r="I52" s="274" t="s">
        <v>1111</v>
      </c>
      <c r="J52" s="274"/>
      <c r="K52" s="270" t="s">
        <v>1125</v>
      </c>
      <c r="L52" s="270" t="s">
        <v>975</v>
      </c>
      <c r="M52" s="275">
        <v>167.64</v>
      </c>
      <c r="N52" s="275">
        <v>34.08</v>
      </c>
      <c r="O52" s="270"/>
      <c r="P52" s="270"/>
      <c r="Q52" s="275" t="s">
        <v>1088</v>
      </c>
      <c r="R52" s="270"/>
      <c r="S52" s="273" t="s">
        <v>1088</v>
      </c>
      <c r="T52" s="270"/>
      <c r="U52" s="275" t="s">
        <v>1088</v>
      </c>
      <c r="V52" s="275" t="s">
        <v>1088</v>
      </c>
      <c r="W52" s="275">
        <v>16.63</v>
      </c>
      <c r="X52" s="270"/>
      <c r="Y52" s="270"/>
      <c r="Z52" s="270"/>
      <c r="AA52" s="270"/>
      <c r="AB52" s="270"/>
      <c r="AC52" s="270"/>
      <c r="AD52" s="275" t="s">
        <v>1088</v>
      </c>
      <c r="AE52" s="275" t="s">
        <v>1088</v>
      </c>
      <c r="AF52" s="270"/>
      <c r="AG52" s="270"/>
      <c r="AH52" s="275">
        <v>25.5</v>
      </c>
      <c r="AI52" s="270"/>
      <c r="AJ52" s="270"/>
      <c r="AK52" s="275" t="s">
        <v>1088</v>
      </c>
      <c r="AL52" s="270"/>
      <c r="AM52" s="275" t="s">
        <v>1088</v>
      </c>
      <c r="AN52" s="275" t="s">
        <v>1088</v>
      </c>
      <c r="AO52" s="270" t="s">
        <v>1282</v>
      </c>
      <c r="AP52" s="274" t="s">
        <v>1111</v>
      </c>
      <c r="AQ52" s="274"/>
      <c r="AR52" s="274"/>
      <c r="AS52" s="276"/>
      <c r="AT52" s="274">
        <v>20</v>
      </c>
      <c r="AU52" s="274"/>
      <c r="AV52" s="274"/>
      <c r="AW52" s="274"/>
      <c r="AX52" s="274" t="s">
        <v>1111</v>
      </c>
      <c r="AY52" s="270"/>
      <c r="AZ52" s="274">
        <v>0</v>
      </c>
      <c r="BA52" s="274">
        <v>0</v>
      </c>
      <c r="BB52" s="274">
        <v>0</v>
      </c>
      <c r="BC52" s="274">
        <v>0</v>
      </c>
      <c r="BD52" s="274">
        <v>0</v>
      </c>
      <c r="BE52" s="274">
        <v>0</v>
      </c>
      <c r="BF52" s="274">
        <v>0</v>
      </c>
      <c r="BG52" s="274">
        <v>0</v>
      </c>
      <c r="BH52" s="274">
        <v>0</v>
      </c>
      <c r="BI52" s="274">
        <v>0</v>
      </c>
      <c r="BJ52" s="274">
        <v>0</v>
      </c>
      <c r="BK52" s="274">
        <v>0</v>
      </c>
      <c r="BL52" s="274"/>
      <c r="BM52" s="274" t="s">
        <v>1111</v>
      </c>
      <c r="BN52" s="274"/>
      <c r="BO52" s="274" t="s">
        <v>1111</v>
      </c>
      <c r="BP52" s="289"/>
      <c r="BQ52" s="289"/>
      <c r="BR52" s="289"/>
      <c r="BS52" s="289"/>
      <c r="BT52" s="278"/>
      <c r="BU52" s="278"/>
      <c r="BV52" s="274"/>
      <c r="BW52" s="274" t="s">
        <v>1117</v>
      </c>
      <c r="BX52" s="274"/>
      <c r="BY52" s="270" t="s">
        <v>976</v>
      </c>
      <c r="BZ52" s="273" t="s">
        <v>23</v>
      </c>
      <c r="CA52" s="277" t="s">
        <v>89</v>
      </c>
    </row>
    <row r="53" spans="1:109" ht="13" customHeight="1" x14ac:dyDescent="0.15">
      <c r="A53" s="270">
        <v>4378</v>
      </c>
      <c r="B53" s="271">
        <v>42202</v>
      </c>
      <c r="C53" s="272" t="s">
        <v>78</v>
      </c>
      <c r="D53" s="273" t="s">
        <v>1255</v>
      </c>
      <c r="E53" s="270"/>
      <c r="F53" s="270" t="s">
        <v>145</v>
      </c>
      <c r="G53" s="280">
        <v>42200</v>
      </c>
      <c r="H53" s="274" t="s">
        <v>90</v>
      </c>
      <c r="I53" s="274" t="s">
        <v>6</v>
      </c>
      <c r="J53" s="274"/>
      <c r="K53" s="270" t="s">
        <v>74</v>
      </c>
      <c r="L53" s="270" t="s">
        <v>1126</v>
      </c>
      <c r="M53" s="275">
        <v>95.29</v>
      </c>
      <c r="N53" s="275">
        <v>31.481818181818181</v>
      </c>
      <c r="O53" s="270" t="s">
        <v>957</v>
      </c>
      <c r="P53" s="270">
        <v>600</v>
      </c>
      <c r="Q53" s="275">
        <v>30.854545454545448</v>
      </c>
      <c r="R53" s="270"/>
      <c r="S53" s="273" t="s">
        <v>1088</v>
      </c>
      <c r="T53" s="270"/>
      <c r="U53" s="275" t="s">
        <v>1088</v>
      </c>
      <c r="V53" s="275" t="s">
        <v>1088</v>
      </c>
      <c r="W53" s="275">
        <v>13.336363636363636</v>
      </c>
      <c r="X53" s="270"/>
      <c r="Y53" s="270"/>
      <c r="Z53" s="270"/>
      <c r="AA53" s="270"/>
      <c r="AB53" s="270"/>
      <c r="AC53" s="270"/>
      <c r="AD53" s="275" t="s">
        <v>1088</v>
      </c>
      <c r="AE53" s="275" t="s">
        <v>1088</v>
      </c>
      <c r="AF53" s="270"/>
      <c r="AG53" s="270"/>
      <c r="AH53" s="275">
        <v>24.990909090909089</v>
      </c>
      <c r="AI53" s="270"/>
      <c r="AJ53" s="270"/>
      <c r="AK53" s="275" t="s">
        <v>1088</v>
      </c>
      <c r="AL53" s="270"/>
      <c r="AM53" s="275" t="s">
        <v>1088</v>
      </c>
      <c r="AN53" s="275" t="s">
        <v>1088</v>
      </c>
      <c r="AO53" s="270" t="s">
        <v>50</v>
      </c>
      <c r="AP53" s="274" t="s">
        <v>6</v>
      </c>
      <c r="AQ53" s="274"/>
      <c r="AR53" s="274"/>
      <c r="AS53" s="276"/>
      <c r="AT53" s="274">
        <v>7</v>
      </c>
      <c r="AU53" s="274"/>
      <c r="AV53" s="274"/>
      <c r="AW53" s="274"/>
      <c r="AX53" s="274" t="s">
        <v>6</v>
      </c>
      <c r="AY53" s="270"/>
      <c r="AZ53" s="274">
        <v>0</v>
      </c>
      <c r="BA53" s="274">
        <v>0</v>
      </c>
      <c r="BB53" s="274">
        <v>0</v>
      </c>
      <c r="BC53" s="274">
        <v>0</v>
      </c>
      <c r="BD53" s="274">
        <v>0</v>
      </c>
      <c r="BE53" s="274">
        <v>0</v>
      </c>
      <c r="BF53" s="274">
        <v>0</v>
      </c>
      <c r="BG53" s="274">
        <v>0</v>
      </c>
      <c r="BH53" s="274">
        <v>0</v>
      </c>
      <c r="BI53" s="274">
        <v>0</v>
      </c>
      <c r="BJ53" s="274">
        <v>0</v>
      </c>
      <c r="BK53" s="274">
        <v>0</v>
      </c>
      <c r="BL53" s="274"/>
      <c r="BM53" s="274" t="s">
        <v>6</v>
      </c>
      <c r="BN53" s="274"/>
      <c r="BO53" s="274" t="s">
        <v>6</v>
      </c>
      <c r="BP53" s="274"/>
      <c r="BQ53" s="274"/>
      <c r="BR53" s="274"/>
      <c r="BS53" s="274"/>
      <c r="BT53" s="277" t="s">
        <v>1127</v>
      </c>
      <c r="BU53" s="278" t="s">
        <v>97</v>
      </c>
      <c r="BV53" s="274">
        <v>50</v>
      </c>
      <c r="BW53" s="274" t="s">
        <v>113</v>
      </c>
      <c r="BX53" s="274"/>
      <c r="BY53" s="278"/>
      <c r="BZ53" s="273" t="s">
        <v>23</v>
      </c>
      <c r="CA53" s="277" t="s">
        <v>184</v>
      </c>
    </row>
    <row r="54" spans="1:109" ht="13" customHeight="1" x14ac:dyDescent="0.15">
      <c r="A54" s="270">
        <v>10528</v>
      </c>
      <c r="B54" s="271">
        <v>42202</v>
      </c>
      <c r="C54" s="272" t="s">
        <v>1037</v>
      </c>
      <c r="D54" s="273" t="s">
        <v>1255</v>
      </c>
      <c r="E54" s="270"/>
      <c r="F54" s="270" t="s">
        <v>1057</v>
      </c>
      <c r="G54" s="279">
        <v>42201</v>
      </c>
      <c r="H54" s="274" t="s">
        <v>1040</v>
      </c>
      <c r="I54" s="274" t="s">
        <v>1041</v>
      </c>
      <c r="J54" s="274"/>
      <c r="K54" s="270" t="s">
        <v>1055</v>
      </c>
      <c r="L54" s="270" t="s">
        <v>1128</v>
      </c>
      <c r="M54" s="275">
        <v>95.672727272727258</v>
      </c>
      <c r="N54" s="275">
        <v>39.299999999999997</v>
      </c>
      <c r="O54" s="270"/>
      <c r="P54" s="270"/>
      <c r="Q54" s="275" t="s">
        <v>1088</v>
      </c>
      <c r="R54" s="270"/>
      <c r="S54" s="273" t="s">
        <v>1088</v>
      </c>
      <c r="T54" s="270"/>
      <c r="U54" s="275" t="s">
        <v>1088</v>
      </c>
      <c r="V54" s="275" t="s">
        <v>1088</v>
      </c>
      <c r="W54" s="275">
        <v>17.154545454545453</v>
      </c>
      <c r="X54" s="270"/>
      <c r="Y54" s="270"/>
      <c r="Z54" s="270"/>
      <c r="AA54" s="270"/>
      <c r="AB54" s="270"/>
      <c r="AC54" s="270"/>
      <c r="AD54" s="275" t="s">
        <v>1088</v>
      </c>
      <c r="AE54" s="275" t="s">
        <v>1088</v>
      </c>
      <c r="AF54" s="270"/>
      <c r="AG54" s="270"/>
      <c r="AH54" s="275">
        <v>32.118181818181817</v>
      </c>
      <c r="AI54" s="270"/>
      <c r="AJ54" s="270"/>
      <c r="AK54" s="275" t="s">
        <v>1088</v>
      </c>
      <c r="AL54" s="270"/>
      <c r="AM54" s="275" t="s">
        <v>1088</v>
      </c>
      <c r="AN54" s="275" t="s">
        <v>1088</v>
      </c>
      <c r="AO54" s="270" t="s">
        <v>1058</v>
      </c>
      <c r="AP54" s="274" t="s">
        <v>1041</v>
      </c>
      <c r="AQ54" s="274"/>
      <c r="AR54" s="274"/>
      <c r="AS54" s="276"/>
      <c r="AT54" s="274">
        <v>8</v>
      </c>
      <c r="AU54" s="274"/>
      <c r="AV54" s="274"/>
      <c r="AW54" s="274"/>
      <c r="AX54" s="274" t="s">
        <v>1045</v>
      </c>
      <c r="AY54" s="270"/>
      <c r="AZ54" s="274">
        <v>10</v>
      </c>
      <c r="BA54" s="274">
        <v>0</v>
      </c>
      <c r="BB54" s="274">
        <v>0</v>
      </c>
      <c r="BC54" s="274">
        <v>0</v>
      </c>
      <c r="BD54" s="274">
        <v>0</v>
      </c>
      <c r="BE54" s="274">
        <v>0</v>
      </c>
      <c r="BF54" s="274">
        <v>0</v>
      </c>
      <c r="BG54" s="274">
        <v>0</v>
      </c>
      <c r="BH54" s="274">
        <v>0</v>
      </c>
      <c r="BI54" s="274">
        <v>0</v>
      </c>
      <c r="BJ54" s="274">
        <v>0</v>
      </c>
      <c r="BK54" s="274">
        <v>0</v>
      </c>
      <c r="BL54" s="274"/>
      <c r="BM54" s="274" t="s">
        <v>1041</v>
      </c>
      <c r="BN54" s="274">
        <v>12</v>
      </c>
      <c r="BO54" s="274" t="s">
        <v>1041</v>
      </c>
      <c r="BP54" s="274"/>
      <c r="BQ54" s="274"/>
      <c r="BR54" s="274"/>
      <c r="BS54" s="274"/>
      <c r="BT54" s="278"/>
      <c r="BU54" s="278"/>
      <c r="BV54" s="274"/>
      <c r="BW54" s="274" t="s">
        <v>1046</v>
      </c>
      <c r="BX54" s="274"/>
      <c r="BY54" s="273"/>
      <c r="BZ54" s="273" t="s">
        <v>23</v>
      </c>
      <c r="CA54" s="273" t="s">
        <v>130</v>
      </c>
    </row>
    <row r="55" spans="1:109" ht="13" customHeight="1" x14ac:dyDescent="0.15">
      <c r="A55" s="270">
        <v>10327</v>
      </c>
      <c r="B55" s="271">
        <v>42202</v>
      </c>
      <c r="C55" s="272" t="s">
        <v>1108</v>
      </c>
      <c r="D55" s="273" t="s">
        <v>1255</v>
      </c>
      <c r="E55" s="270"/>
      <c r="F55" s="270" t="s">
        <v>1200</v>
      </c>
      <c r="G55" s="280">
        <v>42187</v>
      </c>
      <c r="H55" s="274" t="s">
        <v>1110</v>
      </c>
      <c r="I55" s="274" t="s">
        <v>1111</v>
      </c>
      <c r="J55" s="274"/>
      <c r="K55" s="270" t="s">
        <v>1129</v>
      </c>
      <c r="L55" s="270" t="s">
        <v>1130</v>
      </c>
      <c r="M55" s="275">
        <v>87</v>
      </c>
      <c r="N55" s="275">
        <v>33.836363636363636</v>
      </c>
      <c r="O55" s="270"/>
      <c r="P55" s="270"/>
      <c r="Q55" s="275" t="s">
        <v>1088</v>
      </c>
      <c r="R55" s="270"/>
      <c r="S55" s="273" t="s">
        <v>1088</v>
      </c>
      <c r="T55" s="270"/>
      <c r="U55" s="275" t="s">
        <v>1088</v>
      </c>
      <c r="V55" s="275" t="s">
        <v>1088</v>
      </c>
      <c r="W55" s="275">
        <v>14.254545454545454</v>
      </c>
      <c r="X55" s="270"/>
      <c r="Y55" s="270"/>
      <c r="Z55" s="270"/>
      <c r="AA55" s="270"/>
      <c r="AB55" s="270"/>
      <c r="AC55" s="270"/>
      <c r="AD55" s="275" t="s">
        <v>1088</v>
      </c>
      <c r="AE55" s="275" t="s">
        <v>1088</v>
      </c>
      <c r="AF55" s="270"/>
      <c r="AG55" s="270"/>
      <c r="AH55" s="275">
        <v>28.5</v>
      </c>
      <c r="AI55" s="270"/>
      <c r="AJ55" s="270"/>
      <c r="AK55" s="275" t="s">
        <v>1088</v>
      </c>
      <c r="AL55" s="270"/>
      <c r="AM55" s="275" t="s">
        <v>1088</v>
      </c>
      <c r="AN55" s="275" t="s">
        <v>1088</v>
      </c>
      <c r="AO55" s="270" t="s">
        <v>1282</v>
      </c>
      <c r="AP55" s="274" t="s">
        <v>1111</v>
      </c>
      <c r="AQ55" s="274"/>
      <c r="AR55" s="274"/>
      <c r="AS55" s="276"/>
      <c r="AT55" s="274">
        <v>10.199999999999999</v>
      </c>
      <c r="AU55" s="274"/>
      <c r="AV55" s="274"/>
      <c r="AW55" s="274"/>
      <c r="AX55" s="274" t="s">
        <v>1116</v>
      </c>
      <c r="AY55" s="270"/>
      <c r="AZ55" s="274">
        <v>12</v>
      </c>
      <c r="BA55" s="274">
        <v>0</v>
      </c>
      <c r="BB55" s="274">
        <v>0</v>
      </c>
      <c r="BC55" s="274">
        <v>0</v>
      </c>
      <c r="BD55" s="274">
        <v>0</v>
      </c>
      <c r="BE55" s="274">
        <v>0</v>
      </c>
      <c r="BF55" s="274">
        <v>0</v>
      </c>
      <c r="BG55" s="274">
        <v>0</v>
      </c>
      <c r="BH55" s="274">
        <v>0</v>
      </c>
      <c r="BI55" s="274">
        <v>0</v>
      </c>
      <c r="BJ55" s="274">
        <v>0</v>
      </c>
      <c r="BK55" s="274">
        <v>0</v>
      </c>
      <c r="BL55" s="274"/>
      <c r="BM55" s="274" t="s">
        <v>1111</v>
      </c>
      <c r="BN55" s="274">
        <v>24</v>
      </c>
      <c r="BO55" s="274" t="s">
        <v>1111</v>
      </c>
      <c r="BP55" s="274"/>
      <c r="BQ55" s="274"/>
      <c r="BR55" s="274"/>
      <c r="BS55" s="274"/>
      <c r="BT55" s="278"/>
      <c r="BU55" s="278"/>
      <c r="BV55" s="274"/>
      <c r="BW55" s="274" t="s">
        <v>1117</v>
      </c>
      <c r="BX55" s="274"/>
      <c r="BY55" s="273" t="s">
        <v>1163</v>
      </c>
      <c r="BZ55" s="282" t="s">
        <v>1285</v>
      </c>
      <c r="CA55" s="273" t="s">
        <v>130</v>
      </c>
    </row>
    <row r="56" spans="1:109" ht="13" customHeight="1" x14ac:dyDescent="0.15">
      <c r="A56" s="270">
        <v>10682</v>
      </c>
      <c r="B56" s="271">
        <v>42202</v>
      </c>
      <c r="C56" s="272" t="s">
        <v>1132</v>
      </c>
      <c r="D56" s="273" t="s">
        <v>1255</v>
      </c>
      <c r="E56" s="270"/>
      <c r="F56" s="270" t="s">
        <v>1205</v>
      </c>
      <c r="G56" s="280">
        <v>42185</v>
      </c>
      <c r="H56" s="274" t="s">
        <v>1134</v>
      </c>
      <c r="I56" s="274" t="s">
        <v>1135</v>
      </c>
      <c r="J56" s="274"/>
      <c r="K56" s="270" t="s">
        <v>1136</v>
      </c>
      <c r="L56" s="273" t="s">
        <v>1137</v>
      </c>
      <c r="M56" s="275">
        <v>109.16363636363636</v>
      </c>
      <c r="N56" s="275">
        <v>31.099999999999998</v>
      </c>
      <c r="O56" s="270"/>
      <c r="P56" s="270"/>
      <c r="Q56" s="275" t="s">
        <v>1088</v>
      </c>
      <c r="R56" s="270"/>
      <c r="S56" s="273" t="s">
        <v>1088</v>
      </c>
      <c r="T56" s="270"/>
      <c r="U56" s="275" t="s">
        <v>1088</v>
      </c>
      <c r="V56" s="275" t="s">
        <v>1088</v>
      </c>
      <c r="W56" s="275">
        <v>15.427272727272724</v>
      </c>
      <c r="X56" s="270"/>
      <c r="Y56" s="270"/>
      <c r="Z56" s="270"/>
      <c r="AA56" s="270"/>
      <c r="AB56" s="270"/>
      <c r="AC56" s="270"/>
      <c r="AD56" s="275" t="s">
        <v>1088</v>
      </c>
      <c r="AE56" s="275" t="s">
        <v>1088</v>
      </c>
      <c r="AF56" s="270"/>
      <c r="AG56" s="270"/>
      <c r="AH56" s="275">
        <v>31.099999999999998</v>
      </c>
      <c r="AI56" s="270"/>
      <c r="AJ56" s="270"/>
      <c r="AK56" s="275" t="s">
        <v>1088</v>
      </c>
      <c r="AL56" s="270"/>
      <c r="AM56" s="275" t="s">
        <v>1088</v>
      </c>
      <c r="AN56" s="275" t="s">
        <v>1088</v>
      </c>
      <c r="AO56" s="270" t="s">
        <v>1286</v>
      </c>
      <c r="AP56" s="274" t="s">
        <v>1135</v>
      </c>
      <c r="AQ56" s="274"/>
      <c r="AR56" s="274"/>
      <c r="AS56" s="276"/>
      <c r="AT56" s="274">
        <v>10.199999999999999</v>
      </c>
      <c r="AU56" s="274"/>
      <c r="AV56" s="274"/>
      <c r="AW56" s="274"/>
      <c r="AX56" s="274" t="s">
        <v>1139</v>
      </c>
      <c r="AY56" s="270"/>
      <c r="AZ56" s="274">
        <v>0</v>
      </c>
      <c r="BA56" s="274">
        <v>0</v>
      </c>
      <c r="BB56" s="274">
        <v>15</v>
      </c>
      <c r="BC56" s="274">
        <v>0</v>
      </c>
      <c r="BD56" s="274">
        <v>0</v>
      </c>
      <c r="BE56" s="274">
        <v>0</v>
      </c>
      <c r="BF56" s="274">
        <v>0</v>
      </c>
      <c r="BG56" s="274">
        <v>0</v>
      </c>
      <c r="BH56" s="274">
        <v>0</v>
      </c>
      <c r="BI56" s="274">
        <v>0</v>
      </c>
      <c r="BJ56" s="274">
        <v>0</v>
      </c>
      <c r="BK56" s="274">
        <v>0</v>
      </c>
      <c r="BL56" s="274"/>
      <c r="BM56" s="274" t="s">
        <v>1135</v>
      </c>
      <c r="BN56" s="274"/>
      <c r="BO56" s="274" t="s">
        <v>1135</v>
      </c>
      <c r="BP56" s="274"/>
      <c r="BQ56" s="274"/>
      <c r="BR56" s="274"/>
      <c r="BS56" s="274"/>
      <c r="BT56" s="278"/>
      <c r="BU56" s="278"/>
      <c r="BV56" s="274"/>
      <c r="BW56" s="274" t="s">
        <v>1140</v>
      </c>
      <c r="BX56" s="274"/>
      <c r="BY56" s="270" t="s">
        <v>1141</v>
      </c>
      <c r="BZ56" s="282" t="s">
        <v>1263</v>
      </c>
      <c r="CA56" s="270" t="s">
        <v>130</v>
      </c>
    </row>
    <row r="57" spans="1:109" ht="13" customHeight="1" x14ac:dyDescent="0.15">
      <c r="A57" s="270">
        <v>1400</v>
      </c>
      <c r="B57" s="271">
        <v>42202</v>
      </c>
      <c r="C57" s="272" t="s">
        <v>1108</v>
      </c>
      <c r="D57" s="273" t="s">
        <v>1255</v>
      </c>
      <c r="E57" s="270"/>
      <c r="F57" s="270" t="s">
        <v>1200</v>
      </c>
      <c r="G57" s="279">
        <v>42185</v>
      </c>
      <c r="H57" s="274" t="s">
        <v>1110</v>
      </c>
      <c r="I57" s="274" t="s">
        <v>1111</v>
      </c>
      <c r="J57" s="274"/>
      <c r="K57" s="270" t="s">
        <v>1143</v>
      </c>
      <c r="L57" s="270" t="s">
        <v>1144</v>
      </c>
      <c r="M57" s="275">
        <v>102.3</v>
      </c>
      <c r="N57" s="275">
        <v>31</v>
      </c>
      <c r="O57" s="273" t="s">
        <v>992</v>
      </c>
      <c r="P57" s="270">
        <v>1300</v>
      </c>
      <c r="Q57" s="275">
        <v>29.999999999999996</v>
      </c>
      <c r="R57" s="270"/>
      <c r="S57" s="273" t="s">
        <v>1088</v>
      </c>
      <c r="T57" s="270"/>
      <c r="U57" s="275" t="s">
        <v>1088</v>
      </c>
      <c r="V57" s="275" t="s">
        <v>1088</v>
      </c>
      <c r="W57" s="275">
        <v>20</v>
      </c>
      <c r="X57" s="270"/>
      <c r="Y57" s="270"/>
      <c r="Z57" s="270"/>
      <c r="AA57" s="270"/>
      <c r="AB57" s="270"/>
      <c r="AC57" s="270"/>
      <c r="AD57" s="275" t="s">
        <v>1088</v>
      </c>
      <c r="AE57" s="275" t="s">
        <v>1088</v>
      </c>
      <c r="AF57" s="270"/>
      <c r="AG57" s="270"/>
      <c r="AH57" s="275">
        <v>21.3</v>
      </c>
      <c r="AI57" s="270"/>
      <c r="AJ57" s="270"/>
      <c r="AK57" s="275" t="s">
        <v>1088</v>
      </c>
      <c r="AL57" s="270"/>
      <c r="AM57" s="275" t="s">
        <v>1088</v>
      </c>
      <c r="AN57" s="275" t="s">
        <v>1088</v>
      </c>
      <c r="AO57" s="270" t="s">
        <v>1282</v>
      </c>
      <c r="AP57" s="274" t="s">
        <v>1111</v>
      </c>
      <c r="AQ57" s="274"/>
      <c r="AR57" s="274"/>
      <c r="AS57" s="276"/>
      <c r="AT57" s="274">
        <v>11.1</v>
      </c>
      <c r="AU57" s="274"/>
      <c r="AV57" s="274"/>
      <c r="AW57" s="274"/>
      <c r="AX57" s="274" t="s">
        <v>1116</v>
      </c>
      <c r="AY57" s="270"/>
      <c r="AZ57" s="274">
        <v>0</v>
      </c>
      <c r="BA57" s="274">
        <v>0</v>
      </c>
      <c r="BB57" s="274">
        <v>10</v>
      </c>
      <c r="BC57" s="274">
        <v>0</v>
      </c>
      <c r="BD57" s="274">
        <v>0</v>
      </c>
      <c r="BE57" s="274">
        <v>0</v>
      </c>
      <c r="BF57" s="274">
        <v>0</v>
      </c>
      <c r="BG57" s="274">
        <v>0</v>
      </c>
      <c r="BH57" s="274">
        <v>0</v>
      </c>
      <c r="BI57" s="274">
        <v>0</v>
      </c>
      <c r="BJ57" s="274">
        <v>0</v>
      </c>
      <c r="BK57" s="274">
        <v>0</v>
      </c>
      <c r="BL57" s="274"/>
      <c r="BM57" s="274" t="s">
        <v>1111</v>
      </c>
      <c r="BN57" s="274"/>
      <c r="BO57" s="274" t="s">
        <v>1111</v>
      </c>
      <c r="BP57" s="274"/>
      <c r="BQ57" s="274"/>
      <c r="BR57" s="274"/>
      <c r="BS57" s="274"/>
      <c r="BT57" s="278"/>
      <c r="BU57" s="278"/>
      <c r="BV57" s="274"/>
      <c r="BW57" s="274" t="s">
        <v>1117</v>
      </c>
      <c r="BX57" s="274"/>
      <c r="BY57" s="273" t="s">
        <v>1163</v>
      </c>
      <c r="BZ57" s="282" t="s">
        <v>1287</v>
      </c>
      <c r="CA57" s="273" t="s">
        <v>184</v>
      </c>
      <c r="CB57" s="161"/>
      <c r="CC57" s="161"/>
      <c r="CD57" s="161"/>
      <c r="CE57" s="161"/>
      <c r="CF57" s="161"/>
      <c r="CG57" s="161"/>
      <c r="CH57" s="161"/>
      <c r="CI57" s="161"/>
      <c r="CJ57" s="161"/>
      <c r="CK57" s="161"/>
      <c r="CL57" s="161"/>
      <c r="CM57" s="161"/>
      <c r="CN57" s="161"/>
      <c r="CO57" s="161"/>
      <c r="CP57" s="161"/>
      <c r="CQ57" s="161"/>
      <c r="CR57" s="161"/>
      <c r="CS57" s="161"/>
      <c r="CT57" s="161"/>
      <c r="CU57" s="161"/>
      <c r="CV57" s="161"/>
      <c r="CW57" s="161"/>
      <c r="CX57" s="161"/>
      <c r="CY57" s="161"/>
      <c r="CZ57" s="161"/>
      <c r="DA57" s="161"/>
      <c r="DB57" s="161"/>
      <c r="DC57" s="161"/>
      <c r="DD57" s="161"/>
      <c r="DE57" s="161"/>
    </row>
    <row r="58" spans="1:109" ht="13" customHeight="1" x14ac:dyDescent="0.15">
      <c r="A58" s="270">
        <v>3604</v>
      </c>
      <c r="B58" s="271">
        <v>42202</v>
      </c>
      <c r="C58" s="272" t="s">
        <v>1081</v>
      </c>
      <c r="D58" s="273" t="s">
        <v>1255</v>
      </c>
      <c r="E58" s="270"/>
      <c r="F58" s="270" t="s">
        <v>1193</v>
      </c>
      <c r="G58" s="280">
        <v>42185</v>
      </c>
      <c r="H58" s="274" t="s">
        <v>1084</v>
      </c>
      <c r="I58" s="274" t="s">
        <v>1085</v>
      </c>
      <c r="J58" s="274"/>
      <c r="K58" s="270" t="s">
        <v>1146</v>
      </c>
      <c r="L58" s="270" t="s">
        <v>1147</v>
      </c>
      <c r="M58" s="275">
        <v>88.336363636363629</v>
      </c>
      <c r="N58" s="275">
        <v>28.790909090909089</v>
      </c>
      <c r="O58" s="270"/>
      <c r="P58" s="270"/>
      <c r="Q58" s="275" t="s">
        <v>1088</v>
      </c>
      <c r="R58" s="270"/>
      <c r="S58" s="273" t="s">
        <v>1088</v>
      </c>
      <c r="T58" s="270"/>
      <c r="U58" s="275" t="s">
        <v>1088</v>
      </c>
      <c r="V58" s="275" t="s">
        <v>1088</v>
      </c>
      <c r="W58" s="275">
        <v>20.75454545454545</v>
      </c>
      <c r="X58" s="270"/>
      <c r="Y58" s="270"/>
      <c r="Z58" s="270"/>
      <c r="AA58" s="270"/>
      <c r="AB58" s="270"/>
      <c r="AC58" s="270"/>
      <c r="AD58" s="275" t="s">
        <v>1088</v>
      </c>
      <c r="AE58" s="275" t="s">
        <v>1088</v>
      </c>
      <c r="AF58" s="270"/>
      <c r="AG58" s="270"/>
      <c r="AH58" s="275">
        <v>24.536363636363632</v>
      </c>
      <c r="AI58" s="270"/>
      <c r="AJ58" s="270"/>
      <c r="AK58" s="275" t="s">
        <v>1088</v>
      </c>
      <c r="AL58" s="270"/>
      <c r="AM58" s="275" t="s">
        <v>1088</v>
      </c>
      <c r="AN58" s="275" t="s">
        <v>1088</v>
      </c>
      <c r="AO58" s="270" t="s">
        <v>1277</v>
      </c>
      <c r="AP58" s="274" t="s">
        <v>1085</v>
      </c>
      <c r="AQ58" s="274"/>
      <c r="AR58" s="274"/>
      <c r="AS58" s="276"/>
      <c r="AT58" s="274">
        <v>8</v>
      </c>
      <c r="AU58" s="274"/>
      <c r="AV58" s="274"/>
      <c r="AW58" s="274"/>
      <c r="AX58" s="274" t="s">
        <v>1085</v>
      </c>
      <c r="AY58" s="270"/>
      <c r="AZ58" s="274">
        <v>0</v>
      </c>
      <c r="BA58" s="274">
        <v>0</v>
      </c>
      <c r="BB58" s="274">
        <v>0</v>
      </c>
      <c r="BC58" s="274">
        <v>0</v>
      </c>
      <c r="BD58" s="274">
        <v>0</v>
      </c>
      <c r="BE58" s="274">
        <v>0</v>
      </c>
      <c r="BF58" s="274">
        <v>0</v>
      </c>
      <c r="BG58" s="274">
        <v>0</v>
      </c>
      <c r="BH58" s="274">
        <v>0</v>
      </c>
      <c r="BI58" s="274">
        <v>0</v>
      </c>
      <c r="BJ58" s="274">
        <v>0</v>
      </c>
      <c r="BK58" s="274">
        <v>0</v>
      </c>
      <c r="BL58" s="274"/>
      <c r="BM58" s="274" t="s">
        <v>1085</v>
      </c>
      <c r="BN58" s="274"/>
      <c r="BO58" s="274" t="s">
        <v>1085</v>
      </c>
      <c r="BP58" s="274"/>
      <c r="BQ58" s="274"/>
      <c r="BR58" s="274"/>
      <c r="BS58" s="274"/>
      <c r="BT58" s="270" t="s">
        <v>1148</v>
      </c>
      <c r="BU58" s="270" t="s">
        <v>1149</v>
      </c>
      <c r="BV58" s="274">
        <v>30</v>
      </c>
      <c r="BW58" s="274" t="s">
        <v>1092</v>
      </c>
      <c r="BX58" s="274"/>
      <c r="BY58" s="270"/>
      <c r="BZ58" s="270" t="s">
        <v>1150</v>
      </c>
      <c r="CA58" s="273" t="s">
        <v>184</v>
      </c>
    </row>
    <row r="59" spans="1:109" ht="13" customHeight="1" x14ac:dyDescent="0.15">
      <c r="A59" s="270">
        <v>10377</v>
      </c>
      <c r="B59" s="271">
        <v>42202</v>
      </c>
      <c r="C59" s="272" t="s">
        <v>1037</v>
      </c>
      <c r="D59" s="273" t="s">
        <v>1255</v>
      </c>
      <c r="E59" s="270"/>
      <c r="F59" s="270" t="s">
        <v>1057</v>
      </c>
      <c r="G59" s="280">
        <v>42171</v>
      </c>
      <c r="H59" s="274" t="s">
        <v>126</v>
      </c>
      <c r="I59" s="274" t="s">
        <v>971</v>
      </c>
      <c r="J59" s="274"/>
      <c r="K59" s="270" t="s">
        <v>168</v>
      </c>
      <c r="L59" s="270" t="s">
        <v>1152</v>
      </c>
      <c r="M59" s="275">
        <v>129</v>
      </c>
      <c r="N59" s="275">
        <v>28.954545454545453</v>
      </c>
      <c r="O59" s="270"/>
      <c r="P59" s="270"/>
      <c r="Q59" s="275" t="s">
        <v>1088</v>
      </c>
      <c r="R59" s="270"/>
      <c r="S59" s="273" t="s">
        <v>1088</v>
      </c>
      <c r="T59" s="270"/>
      <c r="U59" s="275" t="s">
        <v>1088</v>
      </c>
      <c r="V59" s="275" t="s">
        <v>1088</v>
      </c>
      <c r="W59" s="275">
        <v>23.463636363636361</v>
      </c>
      <c r="X59" s="270"/>
      <c r="Y59" s="270"/>
      <c r="Z59" s="270"/>
      <c r="AA59" s="270"/>
      <c r="AB59" s="270"/>
      <c r="AC59" s="270"/>
      <c r="AD59" s="275" t="s">
        <v>1088</v>
      </c>
      <c r="AE59" s="275" t="s">
        <v>1088</v>
      </c>
      <c r="AF59" s="270"/>
      <c r="AG59" s="270"/>
      <c r="AH59" s="275">
        <v>26.27272727272727</v>
      </c>
      <c r="AI59" s="270"/>
      <c r="AJ59" s="270"/>
      <c r="AK59" s="275" t="s">
        <v>1088</v>
      </c>
      <c r="AL59" s="270"/>
      <c r="AM59" s="275" t="s">
        <v>1088</v>
      </c>
      <c r="AN59" s="275" t="s">
        <v>1088</v>
      </c>
      <c r="AO59" s="270" t="s">
        <v>1058</v>
      </c>
      <c r="AP59" s="274" t="s">
        <v>1041</v>
      </c>
      <c r="AQ59" s="274"/>
      <c r="AR59" s="274"/>
      <c r="AS59" s="276"/>
      <c r="AT59" s="274">
        <v>6</v>
      </c>
      <c r="AU59" s="274"/>
      <c r="AV59" s="274"/>
      <c r="AW59" s="274"/>
      <c r="AX59" s="274" t="s">
        <v>1041</v>
      </c>
      <c r="AY59" s="270"/>
      <c r="AZ59" s="274">
        <v>0</v>
      </c>
      <c r="BA59" s="274">
        <v>0</v>
      </c>
      <c r="BB59" s="274">
        <v>7</v>
      </c>
      <c r="BC59" s="274">
        <v>0</v>
      </c>
      <c r="BD59" s="274">
        <v>0</v>
      </c>
      <c r="BE59" s="274">
        <v>0</v>
      </c>
      <c r="BF59" s="274">
        <v>0</v>
      </c>
      <c r="BG59" s="274">
        <v>0</v>
      </c>
      <c r="BH59" s="274">
        <v>0</v>
      </c>
      <c r="BI59" s="274">
        <v>0</v>
      </c>
      <c r="BJ59" s="274">
        <v>0</v>
      </c>
      <c r="BK59" s="274">
        <v>0</v>
      </c>
      <c r="BL59" s="274"/>
      <c r="BM59" s="274" t="s">
        <v>1041</v>
      </c>
      <c r="BN59" s="274"/>
      <c r="BO59" s="274" t="s">
        <v>1041</v>
      </c>
      <c r="BP59" s="274"/>
      <c r="BQ59" s="274"/>
      <c r="BR59" s="274"/>
      <c r="BS59" s="274"/>
      <c r="BT59" s="270"/>
      <c r="BU59" s="270"/>
      <c r="BV59" s="274"/>
      <c r="BW59" s="274" t="s">
        <v>1046</v>
      </c>
      <c r="BX59" s="274"/>
      <c r="BY59" s="273" t="s">
        <v>993</v>
      </c>
      <c r="BZ59" s="273" t="s">
        <v>23</v>
      </c>
      <c r="CA59" s="277" t="s">
        <v>130</v>
      </c>
    </row>
    <row r="60" spans="1:109" ht="13" customHeight="1" x14ac:dyDescent="0.15">
      <c r="A60" s="270">
        <v>9681</v>
      </c>
      <c r="B60" s="271">
        <v>42202</v>
      </c>
      <c r="C60" s="272" t="s">
        <v>1037</v>
      </c>
      <c r="D60" s="273" t="s">
        <v>1255</v>
      </c>
      <c r="E60" s="270"/>
      <c r="F60" s="270" t="s">
        <v>1057</v>
      </c>
      <c r="G60" s="280">
        <v>42188</v>
      </c>
      <c r="H60" s="274" t="s">
        <v>1041</v>
      </c>
      <c r="I60" s="274" t="s">
        <v>1154</v>
      </c>
      <c r="J60" s="274"/>
      <c r="K60" s="270" t="s">
        <v>994</v>
      </c>
      <c r="L60" s="273" t="s">
        <v>1155</v>
      </c>
      <c r="M60" s="275">
        <v>73.72727272727272</v>
      </c>
      <c r="N60" s="275">
        <v>42.854545454545452</v>
      </c>
      <c r="O60" s="270"/>
      <c r="P60" s="270"/>
      <c r="Q60" s="275" t="s">
        <v>1088</v>
      </c>
      <c r="R60" s="270"/>
      <c r="S60" s="273" t="s">
        <v>1088</v>
      </c>
      <c r="T60" s="270"/>
      <c r="U60" s="275" t="s">
        <v>1088</v>
      </c>
      <c r="V60" s="275" t="s">
        <v>1088</v>
      </c>
      <c r="W60" s="275">
        <v>20.290909090909089</v>
      </c>
      <c r="X60" s="270"/>
      <c r="Y60" s="270"/>
      <c r="Z60" s="270"/>
      <c r="AA60" s="270"/>
      <c r="AB60" s="270"/>
      <c r="AC60" s="270"/>
      <c r="AD60" s="275" t="s">
        <v>1088</v>
      </c>
      <c r="AE60" s="275" t="s">
        <v>1088</v>
      </c>
      <c r="AF60" s="270"/>
      <c r="AG60" s="270"/>
      <c r="AH60" s="275">
        <v>22.845454545454544</v>
      </c>
      <c r="AI60" s="270"/>
      <c r="AJ60" s="270"/>
      <c r="AK60" s="275" t="s">
        <v>1088</v>
      </c>
      <c r="AL60" s="270"/>
      <c r="AM60" s="275" t="s">
        <v>1088</v>
      </c>
      <c r="AN60" s="275" t="s">
        <v>1088</v>
      </c>
      <c r="AO60" s="270" t="s">
        <v>1058</v>
      </c>
      <c r="AP60" s="274" t="s">
        <v>1041</v>
      </c>
      <c r="AQ60" s="274"/>
      <c r="AR60" s="274"/>
      <c r="AS60" s="276"/>
      <c r="AT60" s="274"/>
      <c r="AU60" s="274"/>
      <c r="AV60" s="274"/>
      <c r="AW60" s="274"/>
      <c r="AX60" s="274" t="s">
        <v>1041</v>
      </c>
      <c r="AY60" s="270"/>
      <c r="AZ60" s="274">
        <v>0</v>
      </c>
      <c r="BA60" s="274">
        <v>0</v>
      </c>
      <c r="BB60" s="274">
        <v>0</v>
      </c>
      <c r="BC60" s="274">
        <v>0</v>
      </c>
      <c r="BD60" s="274">
        <v>0</v>
      </c>
      <c r="BE60" s="274">
        <v>0</v>
      </c>
      <c r="BF60" s="274">
        <v>0</v>
      </c>
      <c r="BG60" s="274">
        <v>0</v>
      </c>
      <c r="BH60" s="274">
        <v>0</v>
      </c>
      <c r="BI60" s="274">
        <v>0</v>
      </c>
      <c r="BJ60" s="274">
        <v>0</v>
      </c>
      <c r="BK60" s="274">
        <v>0</v>
      </c>
      <c r="BL60" s="274"/>
      <c r="BM60" s="274" t="s">
        <v>1041</v>
      </c>
      <c r="BN60" s="274"/>
      <c r="BO60" s="274" t="s">
        <v>1041</v>
      </c>
      <c r="BP60" s="274"/>
      <c r="BQ60" s="274"/>
      <c r="BR60" s="274"/>
      <c r="BS60" s="274"/>
      <c r="BT60" s="270"/>
      <c r="BU60" s="270"/>
      <c r="BV60" s="274"/>
      <c r="BW60" s="274" t="s">
        <v>1046</v>
      </c>
      <c r="BX60" s="274"/>
      <c r="BY60" s="270" t="s">
        <v>993</v>
      </c>
      <c r="BZ60" s="270" t="s">
        <v>1209</v>
      </c>
      <c r="CA60" s="273" t="s">
        <v>184</v>
      </c>
    </row>
    <row r="61" spans="1:109" ht="13" customHeight="1" x14ac:dyDescent="0.15">
      <c r="A61" s="270">
        <v>9923</v>
      </c>
      <c r="B61" s="271">
        <v>42202</v>
      </c>
      <c r="C61" s="272" t="s">
        <v>1108</v>
      </c>
      <c r="D61" s="273" t="s">
        <v>1255</v>
      </c>
      <c r="E61" s="270"/>
      <c r="F61" s="270" t="s">
        <v>1200</v>
      </c>
      <c r="G61" s="280">
        <v>42185</v>
      </c>
      <c r="H61" s="274" t="s">
        <v>1110</v>
      </c>
      <c r="I61" s="274" t="s">
        <v>1111</v>
      </c>
      <c r="J61" s="274"/>
      <c r="K61" s="273" t="s">
        <v>1161</v>
      </c>
      <c r="L61" s="270" t="s">
        <v>1120</v>
      </c>
      <c r="M61" s="275">
        <v>78.290909090909082</v>
      </c>
      <c r="N61" s="275">
        <v>30.881818181818179</v>
      </c>
      <c r="O61" s="270"/>
      <c r="P61" s="270"/>
      <c r="Q61" s="275" t="s">
        <v>1088</v>
      </c>
      <c r="R61" s="270"/>
      <c r="S61" s="273" t="s">
        <v>1088</v>
      </c>
      <c r="T61" s="270"/>
      <c r="U61" s="275" t="s">
        <v>1088</v>
      </c>
      <c r="V61" s="275" t="s">
        <v>1088</v>
      </c>
      <c r="W61" s="275">
        <v>25.972727272727273</v>
      </c>
      <c r="X61" s="270"/>
      <c r="Y61" s="270"/>
      <c r="Z61" s="270"/>
      <c r="AA61" s="270"/>
      <c r="AB61" s="270"/>
      <c r="AC61" s="270"/>
      <c r="AD61" s="275" t="s">
        <v>1088</v>
      </c>
      <c r="AE61" s="275" t="s">
        <v>1088</v>
      </c>
      <c r="AF61" s="270"/>
      <c r="AG61" s="270"/>
      <c r="AH61" s="275">
        <v>27.281818181818181</v>
      </c>
      <c r="AI61" s="270"/>
      <c r="AJ61" s="270"/>
      <c r="AK61" s="275" t="s">
        <v>1088</v>
      </c>
      <c r="AL61" s="270"/>
      <c r="AM61" s="275" t="s">
        <v>1088</v>
      </c>
      <c r="AN61" s="275" t="s">
        <v>1088</v>
      </c>
      <c r="AO61" s="270" t="s">
        <v>1282</v>
      </c>
      <c r="AP61" s="274" t="s">
        <v>1111</v>
      </c>
      <c r="AQ61" s="274"/>
      <c r="AR61" s="274"/>
      <c r="AS61" s="276"/>
      <c r="AT61" s="274">
        <v>15</v>
      </c>
      <c r="AU61" s="274"/>
      <c r="AV61" s="274"/>
      <c r="AW61" s="274"/>
      <c r="AX61" s="274" t="s">
        <v>1162</v>
      </c>
      <c r="AY61" s="270"/>
      <c r="AZ61" s="274">
        <v>0</v>
      </c>
      <c r="BA61" s="274">
        <v>0</v>
      </c>
      <c r="BB61" s="274">
        <v>0</v>
      </c>
      <c r="BC61" s="274">
        <v>0</v>
      </c>
      <c r="BD61" s="274">
        <v>0</v>
      </c>
      <c r="BE61" s="274">
        <v>0</v>
      </c>
      <c r="BF61" s="274">
        <v>0</v>
      </c>
      <c r="BG61" s="274">
        <v>0</v>
      </c>
      <c r="BH61" s="274">
        <v>0</v>
      </c>
      <c r="BI61" s="274">
        <v>0</v>
      </c>
      <c r="BJ61" s="274">
        <v>0</v>
      </c>
      <c r="BK61" s="274">
        <v>0</v>
      </c>
      <c r="BL61" s="274"/>
      <c r="BM61" s="274" t="s">
        <v>1111</v>
      </c>
      <c r="BN61" s="274"/>
      <c r="BO61" s="274" t="s">
        <v>1111</v>
      </c>
      <c r="BP61" s="274">
        <v>120</v>
      </c>
      <c r="BQ61" s="274"/>
      <c r="BR61" s="274"/>
      <c r="BS61" s="274"/>
      <c r="BT61" s="278"/>
      <c r="BU61" s="278"/>
      <c r="BV61" s="274"/>
      <c r="BW61" s="274" t="s">
        <v>1117</v>
      </c>
      <c r="BX61" s="274"/>
      <c r="BY61" s="273" t="s">
        <v>1163</v>
      </c>
      <c r="BZ61" s="273" t="s">
        <v>1266</v>
      </c>
      <c r="CA61" s="273" t="s">
        <v>184</v>
      </c>
    </row>
    <row r="62" spans="1:109" ht="13" customHeight="1" x14ac:dyDescent="0.15">
      <c r="A62" s="270">
        <v>9907</v>
      </c>
      <c r="B62" s="271">
        <v>42202</v>
      </c>
      <c r="C62" s="272" t="s">
        <v>1108</v>
      </c>
      <c r="D62" s="273" t="s">
        <v>1255</v>
      </c>
      <c r="E62" s="270"/>
      <c r="F62" s="270" t="s">
        <v>1200</v>
      </c>
      <c r="G62" s="280">
        <v>42066</v>
      </c>
      <c r="H62" s="274" t="s">
        <v>1110</v>
      </c>
      <c r="I62" s="274" t="s">
        <v>1111</v>
      </c>
      <c r="J62" s="274"/>
      <c r="K62" s="273" t="s">
        <v>1175</v>
      </c>
      <c r="L62" s="270" t="s">
        <v>1120</v>
      </c>
      <c r="M62" s="275">
        <v>87.199999999999989</v>
      </c>
      <c r="N62" s="275">
        <v>26.499999999999996</v>
      </c>
      <c r="O62" s="270"/>
      <c r="P62" s="270"/>
      <c r="Q62" s="275" t="s">
        <v>1088</v>
      </c>
      <c r="R62" s="270"/>
      <c r="S62" s="273" t="s">
        <v>1088</v>
      </c>
      <c r="T62" s="270"/>
      <c r="U62" s="275" t="s">
        <v>1088</v>
      </c>
      <c r="V62" s="275" t="s">
        <v>1088</v>
      </c>
      <c r="W62" s="275">
        <v>15.4</v>
      </c>
      <c r="X62" s="270"/>
      <c r="Y62" s="270"/>
      <c r="Z62" s="270"/>
      <c r="AA62" s="270"/>
      <c r="AB62" s="270"/>
      <c r="AC62" s="270"/>
      <c r="AD62" s="275" t="s">
        <v>1088</v>
      </c>
      <c r="AE62" s="275" t="s">
        <v>1088</v>
      </c>
      <c r="AF62" s="270"/>
      <c r="AG62" s="270"/>
      <c r="AH62" s="275">
        <v>22.5</v>
      </c>
      <c r="AI62" s="270"/>
      <c r="AJ62" s="270"/>
      <c r="AK62" s="275" t="s">
        <v>1088</v>
      </c>
      <c r="AL62" s="270"/>
      <c r="AM62" s="275" t="s">
        <v>1088</v>
      </c>
      <c r="AN62" s="275" t="s">
        <v>1088</v>
      </c>
      <c r="AO62" s="270" t="s">
        <v>1282</v>
      </c>
      <c r="AP62" s="274" t="s">
        <v>1111</v>
      </c>
      <c r="AQ62" s="274"/>
      <c r="AR62" s="274"/>
      <c r="AS62" s="276"/>
      <c r="AT62" s="274">
        <v>8</v>
      </c>
      <c r="AU62" s="274"/>
      <c r="AV62" s="274"/>
      <c r="AW62" s="274"/>
      <c r="AX62" s="274" t="s">
        <v>1162</v>
      </c>
      <c r="AY62" s="270"/>
      <c r="AZ62" s="274">
        <v>0</v>
      </c>
      <c r="BA62" s="274">
        <v>0</v>
      </c>
      <c r="BB62" s="274">
        <v>0</v>
      </c>
      <c r="BC62" s="274">
        <v>0</v>
      </c>
      <c r="BD62" s="274">
        <v>0</v>
      </c>
      <c r="BE62" s="274">
        <v>0</v>
      </c>
      <c r="BF62" s="274">
        <v>0</v>
      </c>
      <c r="BG62" s="274">
        <v>0</v>
      </c>
      <c r="BH62" s="274">
        <v>0</v>
      </c>
      <c r="BI62" s="274">
        <v>0</v>
      </c>
      <c r="BJ62" s="274">
        <v>0</v>
      </c>
      <c r="BK62" s="274">
        <v>0</v>
      </c>
      <c r="BL62" s="274"/>
      <c r="BM62" s="274" t="s">
        <v>1111</v>
      </c>
      <c r="BN62" s="274"/>
      <c r="BO62" s="274" t="s">
        <v>1111</v>
      </c>
      <c r="BP62" s="274"/>
      <c r="BQ62" s="274"/>
      <c r="BR62" s="274"/>
      <c r="BS62" s="274"/>
      <c r="BT62" s="278"/>
      <c r="BU62" s="278"/>
      <c r="BV62" s="274"/>
      <c r="BW62" s="274" t="s">
        <v>1117</v>
      </c>
      <c r="BX62" s="274"/>
      <c r="BY62" s="273" t="s">
        <v>1163</v>
      </c>
      <c r="BZ62" s="273" t="s">
        <v>23</v>
      </c>
      <c r="CA62" s="273" t="s">
        <v>89</v>
      </c>
    </row>
    <row r="63" spans="1:109" ht="13" customHeight="1" x14ac:dyDescent="0.15">
      <c r="A63" s="270">
        <v>10042</v>
      </c>
      <c r="B63" s="271">
        <v>42202</v>
      </c>
      <c r="C63" s="272" t="s">
        <v>1165</v>
      </c>
      <c r="D63" s="273" t="s">
        <v>1255</v>
      </c>
      <c r="E63" s="270"/>
      <c r="F63" s="270" t="s">
        <v>1251</v>
      </c>
      <c r="G63" s="280">
        <v>42184</v>
      </c>
      <c r="H63" s="281" t="s">
        <v>971</v>
      </c>
      <c r="I63" s="281" t="s">
        <v>1167</v>
      </c>
      <c r="J63" s="274"/>
      <c r="K63" s="273" t="s">
        <v>1168</v>
      </c>
      <c r="L63" s="273" t="s">
        <v>1169</v>
      </c>
      <c r="M63" s="275">
        <v>77.61818181818181</v>
      </c>
      <c r="N63" s="275">
        <v>24.736363636363635</v>
      </c>
      <c r="O63" s="270"/>
      <c r="P63" s="270"/>
      <c r="Q63" s="275" t="s">
        <v>1088</v>
      </c>
      <c r="R63" s="270"/>
      <c r="S63" s="273" t="s">
        <v>1088</v>
      </c>
      <c r="T63" s="270"/>
      <c r="U63" s="275" t="s">
        <v>1088</v>
      </c>
      <c r="V63" s="275" t="s">
        <v>1088</v>
      </c>
      <c r="W63" s="275">
        <v>20.027272727272727</v>
      </c>
      <c r="X63" s="270"/>
      <c r="Y63" s="270"/>
      <c r="Z63" s="270"/>
      <c r="AA63" s="270"/>
      <c r="AB63" s="270"/>
      <c r="AC63" s="270"/>
      <c r="AD63" s="275" t="s">
        <v>1088</v>
      </c>
      <c r="AE63" s="275" t="s">
        <v>1088</v>
      </c>
      <c r="AF63" s="270"/>
      <c r="AG63" s="270"/>
      <c r="AH63" s="275">
        <v>20.481818181818181</v>
      </c>
      <c r="AI63" s="270"/>
      <c r="AJ63" s="270"/>
      <c r="AK63" s="275" t="s">
        <v>1088</v>
      </c>
      <c r="AL63" s="270"/>
      <c r="AM63" s="275" t="s">
        <v>1088</v>
      </c>
      <c r="AN63" s="275" t="s">
        <v>1088</v>
      </c>
      <c r="AO63" s="270" t="s">
        <v>1288</v>
      </c>
      <c r="AP63" s="274" t="s">
        <v>1171</v>
      </c>
      <c r="AQ63" s="274"/>
      <c r="AR63" s="274"/>
      <c r="AS63" s="276"/>
      <c r="AT63" s="276"/>
      <c r="AU63" s="276"/>
      <c r="AV63" s="276"/>
      <c r="AW63" s="276"/>
      <c r="AX63" s="274" t="s">
        <v>1171</v>
      </c>
      <c r="AY63" s="270"/>
      <c r="AZ63" s="274">
        <v>0</v>
      </c>
      <c r="BA63" s="274">
        <v>0</v>
      </c>
      <c r="BB63" s="274">
        <v>0</v>
      </c>
      <c r="BC63" s="274">
        <v>0</v>
      </c>
      <c r="BD63" s="274">
        <v>0</v>
      </c>
      <c r="BE63" s="274">
        <v>0</v>
      </c>
      <c r="BF63" s="274">
        <v>0</v>
      </c>
      <c r="BG63" s="274">
        <v>0</v>
      </c>
      <c r="BH63" s="274">
        <v>0</v>
      </c>
      <c r="BI63" s="274">
        <v>0</v>
      </c>
      <c r="BJ63" s="274">
        <v>0</v>
      </c>
      <c r="BK63" s="274">
        <v>0</v>
      </c>
      <c r="BL63" s="274"/>
      <c r="BM63" s="274" t="s">
        <v>1171</v>
      </c>
      <c r="BN63" s="274"/>
      <c r="BO63" s="274" t="s">
        <v>1171</v>
      </c>
      <c r="BP63" s="274">
        <v>39</v>
      </c>
      <c r="BQ63" s="274"/>
      <c r="BR63" s="274"/>
      <c r="BS63" s="274"/>
      <c r="BT63" s="270"/>
      <c r="BU63" s="270"/>
      <c r="BV63" s="274"/>
      <c r="BW63" s="274" t="s">
        <v>1172</v>
      </c>
      <c r="BX63" s="274"/>
      <c r="BY63" s="273" t="s">
        <v>1173</v>
      </c>
      <c r="BZ63" s="273" t="s">
        <v>1289</v>
      </c>
      <c r="CA63" s="277" t="s">
        <v>184</v>
      </c>
    </row>
  </sheetData>
  <sheetProtection algorithmName="SHA-512" hashValue="JoCicuDUV5Ab7RE0ZZcAn4eyE0T15XiatSsfXc0uGpHuPCLndst7KYA0U2L2ANVrd5WzDiDfUoow9IF/NJQLrA==" saltValue="WKCDwiL1sYJsAeqMjQR6Dg==" spinCount="100000" sheet="1" objects="1" scenarios="1"/>
  <hyperlinks>
    <hyperlink ref="BZ22" r:id="rId1" xr:uid="{24F443BC-59EB-3E42-A6A1-C361D0136378}"/>
    <hyperlink ref="BZ14" r:id="rId2" xr:uid="{CB5882AC-5047-1949-9B23-859F7F0654E8}"/>
    <hyperlink ref="BZ55" r:id="rId3" xr:uid="{8AE23F0A-0524-7B48-8EE6-4738DE1FE55A}"/>
    <hyperlink ref="BZ35" r:id="rId4" xr:uid="{CEC6CCC1-50AB-C043-94CB-F57B9656BB7B}"/>
    <hyperlink ref="BZ16" r:id="rId5" xr:uid="{00A4411C-F9F3-F946-84D2-692DF18CC87A}"/>
    <hyperlink ref="BZ37" r:id="rId6" xr:uid="{74C19A01-3A94-3A48-BE28-73A96E9F546B}"/>
    <hyperlink ref="BZ57" r:id="rId7" xr:uid="{2303AFF2-2366-9C44-81D1-08B1A671562E}"/>
    <hyperlink ref="BZ56" r:id="rId8" xr:uid="{167B4DCF-C669-C54C-B5BE-9CADDBBAF974}"/>
    <hyperlink ref="BZ36" r:id="rId9" xr:uid="{131A8B2E-78D7-B146-917F-63FCF107888F}"/>
    <hyperlink ref="BZ15" r:id="rId10" xr:uid="{10D45476-41ED-A14E-BB86-554252D888E3}"/>
    <hyperlink ref="BZ19" r:id="rId11" xr:uid="{4D9C4C68-8955-7D4A-B85F-2280498F4603}"/>
    <hyperlink ref="BZ40" r:id="rId12" xr:uid="{1BF94A46-F9D5-4448-A4B5-9D97FA4C498A}"/>
    <hyperlink ref="BZ60" r:id="rId13" xr:uid="{C89F6615-F615-7144-8734-13FA86B68A5F}"/>
    <hyperlink ref="BZ6" r:id="rId14" xr:uid="{EE66267C-33B8-2347-AD1B-13E0605DFC3B}"/>
    <hyperlink ref="BZ27" r:id="rId15" xr:uid="{3D684D42-A4F4-4E48-A123-7F4D5A1C85C0}"/>
    <hyperlink ref="BZ47" r:id="rId16" xr:uid="{889FEA4B-075E-EC41-BE56-9C7EE6E858F2}"/>
  </hyperlinks>
  <pageMargins left="0.75" right="0.75" top="1" bottom="1" header="0.5" footer="0.5"/>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355F0D-2117-294F-B7C0-2D55329E6AD0}">
  <sheetPr codeName="Sheet28"/>
  <dimension ref="A1:BW75"/>
  <sheetViews>
    <sheetView zoomScaleNormal="100" zoomScalePageLayoutView="120" workbookViewId="0">
      <selection activeCell="A25" sqref="A25:XFD25"/>
    </sheetView>
  </sheetViews>
  <sheetFormatPr baseColWidth="10" defaultRowHeight="13" x14ac:dyDescent="0.15"/>
  <cols>
    <col min="11" max="11" width="17" bestFit="1" customWidth="1"/>
    <col min="12" max="12" width="19" bestFit="1" customWidth="1"/>
    <col min="41" max="41" width="16.33203125" bestFit="1" customWidth="1"/>
  </cols>
  <sheetData>
    <row r="1" spans="1:75" ht="84" x14ac:dyDescent="0.15">
      <c r="A1" s="126" t="s">
        <v>562</v>
      </c>
      <c r="B1" s="126" t="s">
        <v>552</v>
      </c>
      <c r="C1" s="127" t="s">
        <v>553</v>
      </c>
      <c r="D1" s="128" t="s">
        <v>633</v>
      </c>
      <c r="E1" s="128" t="s">
        <v>634</v>
      </c>
      <c r="F1" s="128" t="s">
        <v>635</v>
      </c>
      <c r="G1" s="126" t="s">
        <v>636</v>
      </c>
      <c r="H1" s="129" t="s">
        <v>763</v>
      </c>
      <c r="I1" s="129" t="s">
        <v>578</v>
      </c>
      <c r="J1" s="129" t="s">
        <v>579</v>
      </c>
      <c r="K1" s="128" t="s">
        <v>248</v>
      </c>
      <c r="L1" s="130" t="s">
        <v>580</v>
      </c>
      <c r="M1" s="131" t="s">
        <v>581</v>
      </c>
      <c r="N1" s="132" t="s">
        <v>467</v>
      </c>
      <c r="O1" s="132" t="s">
        <v>468</v>
      </c>
      <c r="P1" s="132" t="s">
        <v>469</v>
      </c>
      <c r="Q1" s="132" t="s">
        <v>642</v>
      </c>
      <c r="R1" s="132" t="s">
        <v>549</v>
      </c>
      <c r="S1" s="132" t="s">
        <v>550</v>
      </c>
      <c r="T1" s="132" t="s">
        <v>551</v>
      </c>
      <c r="U1" s="132" t="s">
        <v>645</v>
      </c>
      <c r="V1" s="133" t="s">
        <v>646</v>
      </c>
      <c r="W1" s="134" t="s">
        <v>647</v>
      </c>
      <c r="X1" s="134" t="s">
        <v>513</v>
      </c>
      <c r="Y1" s="134" t="s">
        <v>304</v>
      </c>
      <c r="Z1" s="134" t="s">
        <v>307</v>
      </c>
      <c r="AA1" s="134" t="s">
        <v>465</v>
      </c>
      <c r="AB1" s="134" t="s">
        <v>466</v>
      </c>
      <c r="AC1" s="134" t="s">
        <v>345</v>
      </c>
      <c r="AD1" s="134" t="s">
        <v>346</v>
      </c>
      <c r="AE1" s="135" t="s">
        <v>564</v>
      </c>
      <c r="AF1" s="136" t="s">
        <v>590</v>
      </c>
      <c r="AG1" s="136" t="s">
        <v>591</v>
      </c>
      <c r="AH1" s="137" t="s">
        <v>700</v>
      </c>
      <c r="AI1" s="137" t="s">
        <v>701</v>
      </c>
      <c r="AJ1" s="137" t="s">
        <v>702</v>
      </c>
      <c r="AK1" s="137" t="s">
        <v>703</v>
      </c>
      <c r="AL1" s="217" t="s">
        <v>185</v>
      </c>
      <c r="AM1" s="217" t="s">
        <v>186</v>
      </c>
      <c r="AN1" s="217" t="s">
        <v>187</v>
      </c>
      <c r="AO1" s="138" t="s">
        <v>605</v>
      </c>
      <c r="AP1" s="139" t="s">
        <v>499</v>
      </c>
      <c r="AQ1" s="139" t="s">
        <v>257</v>
      </c>
      <c r="AR1" s="140" t="s">
        <v>258</v>
      </c>
      <c r="AS1" s="141" t="s">
        <v>432</v>
      </c>
      <c r="AT1" s="142" t="s">
        <v>433</v>
      </c>
      <c r="AU1" s="143" t="s">
        <v>606</v>
      </c>
      <c r="AV1" s="144" t="s">
        <v>607</v>
      </c>
      <c r="AW1" s="145" t="s">
        <v>608</v>
      </c>
      <c r="AX1" s="146" t="s">
        <v>287</v>
      </c>
      <c r="AY1" s="145" t="s">
        <v>256</v>
      </c>
      <c r="AZ1" s="146" t="s">
        <v>335</v>
      </c>
      <c r="BA1" s="145" t="s">
        <v>253</v>
      </c>
      <c r="BB1" s="146" t="s">
        <v>637</v>
      </c>
      <c r="BC1" s="145" t="s">
        <v>547</v>
      </c>
      <c r="BD1" s="147" t="s">
        <v>235</v>
      </c>
      <c r="BE1" s="243" t="s">
        <v>1017</v>
      </c>
      <c r="BF1" s="244" t="s">
        <v>1018</v>
      </c>
      <c r="BG1" s="145" t="s">
        <v>1010</v>
      </c>
      <c r="BH1" s="147" t="s">
        <v>1011</v>
      </c>
      <c r="BI1" s="129" t="s">
        <v>1012</v>
      </c>
      <c r="BJ1" s="129" t="s">
        <v>1013</v>
      </c>
      <c r="BK1" s="129" t="s">
        <v>237</v>
      </c>
      <c r="BL1" s="129" t="s">
        <v>463</v>
      </c>
      <c r="BM1" s="129" t="s">
        <v>801</v>
      </c>
      <c r="BN1" s="129" t="s">
        <v>1014</v>
      </c>
      <c r="BO1" s="129" t="s">
        <v>1015</v>
      </c>
      <c r="BP1" s="129" t="s">
        <v>1016</v>
      </c>
      <c r="BQ1" s="127" t="s">
        <v>327</v>
      </c>
      <c r="BR1" s="127" t="s">
        <v>234</v>
      </c>
      <c r="BS1" s="129" t="s">
        <v>438</v>
      </c>
      <c r="BT1" s="129" t="s">
        <v>238</v>
      </c>
      <c r="BU1" s="127" t="s">
        <v>434</v>
      </c>
      <c r="BV1" s="129" t="s">
        <v>435</v>
      </c>
      <c r="BW1" s="126" t="s">
        <v>582</v>
      </c>
    </row>
    <row r="2" spans="1:75" x14ac:dyDescent="0.15">
      <c r="A2" s="148">
        <v>8905</v>
      </c>
      <c r="B2" s="248">
        <v>41898</v>
      </c>
      <c r="C2" s="150" t="s">
        <v>944</v>
      </c>
      <c r="D2" s="151" t="s">
        <v>169</v>
      </c>
      <c r="E2" s="151"/>
      <c r="F2" s="151" t="s">
        <v>945</v>
      </c>
      <c r="G2" s="253">
        <v>41871</v>
      </c>
      <c r="H2" s="153" t="s">
        <v>946</v>
      </c>
      <c r="I2" s="153" t="s">
        <v>947</v>
      </c>
      <c r="J2" s="153"/>
      <c r="K2" s="151" t="s">
        <v>948</v>
      </c>
      <c r="L2" s="151" t="s">
        <v>1021</v>
      </c>
      <c r="M2" s="151">
        <v>127</v>
      </c>
      <c r="N2" s="151">
        <v>22.49</v>
      </c>
      <c r="O2" s="151"/>
      <c r="P2" s="151"/>
      <c r="Q2" s="151"/>
      <c r="R2" s="154"/>
      <c r="S2" s="151"/>
      <c r="T2" s="151"/>
      <c r="U2" s="151"/>
      <c r="V2" s="151"/>
      <c r="W2" s="151"/>
      <c r="X2" s="151"/>
      <c r="Y2" s="151"/>
      <c r="Z2" s="151"/>
      <c r="AA2" s="151"/>
      <c r="AB2" s="151"/>
      <c r="AC2" s="151"/>
      <c r="AD2" s="151"/>
      <c r="AE2" s="151"/>
      <c r="AF2" s="151"/>
      <c r="AG2" s="151"/>
      <c r="AH2" s="151"/>
      <c r="AI2" s="151"/>
      <c r="AJ2" s="151"/>
      <c r="AK2" s="151"/>
      <c r="AL2" s="151"/>
      <c r="AM2" s="151"/>
      <c r="AN2" s="151"/>
      <c r="AO2" s="151" t="s">
        <v>949</v>
      </c>
      <c r="AP2" s="153" t="s">
        <v>947</v>
      </c>
      <c r="AQ2" s="153"/>
      <c r="AR2" s="153"/>
      <c r="AS2" s="155"/>
      <c r="AT2" s="153">
        <v>9</v>
      </c>
      <c r="AU2" s="153" t="s">
        <v>950</v>
      </c>
      <c r="AV2" s="151"/>
      <c r="AW2" s="153">
        <v>0</v>
      </c>
      <c r="AX2" s="153">
        <v>0</v>
      </c>
      <c r="AY2" s="153">
        <v>0</v>
      </c>
      <c r="AZ2" s="153">
        <v>0</v>
      </c>
      <c r="BA2" s="153">
        <v>0</v>
      </c>
      <c r="BB2" s="153">
        <v>0</v>
      </c>
      <c r="BC2" s="153">
        <v>0</v>
      </c>
      <c r="BD2" s="153">
        <v>0</v>
      </c>
      <c r="BE2" s="153">
        <v>0</v>
      </c>
      <c r="BF2" s="153">
        <v>0</v>
      </c>
      <c r="BG2" s="153">
        <v>0</v>
      </c>
      <c r="BH2" s="153">
        <v>0</v>
      </c>
      <c r="BI2" s="153"/>
      <c r="BJ2" s="153" t="s">
        <v>947</v>
      </c>
      <c r="BK2" s="153"/>
      <c r="BL2" s="153" t="s">
        <v>947</v>
      </c>
      <c r="BM2" s="153"/>
      <c r="BN2" s="153"/>
      <c r="BO2" s="153"/>
      <c r="BP2" s="153"/>
      <c r="BQ2" s="151"/>
      <c r="BR2" s="151"/>
      <c r="BS2" s="153"/>
      <c r="BT2" s="153" t="s">
        <v>951</v>
      </c>
      <c r="BU2" s="252"/>
      <c r="BV2" t="s">
        <v>23</v>
      </c>
      <c r="BW2" s="251" t="s">
        <v>1022</v>
      </c>
    </row>
    <row r="3" spans="1:75" x14ac:dyDescent="0.15">
      <c r="A3" s="148">
        <v>2017</v>
      </c>
      <c r="B3" s="235">
        <v>41846</v>
      </c>
      <c r="C3" s="150" t="s">
        <v>944</v>
      </c>
      <c r="D3" s="236" t="s">
        <v>169</v>
      </c>
      <c r="E3" s="151"/>
      <c r="F3" s="151" t="s">
        <v>945</v>
      </c>
      <c r="G3" s="246">
        <v>41822</v>
      </c>
      <c r="H3" s="153" t="s">
        <v>946</v>
      </c>
      <c r="I3" s="153" t="s">
        <v>947</v>
      </c>
      <c r="J3" s="153"/>
      <c r="K3" s="151" t="s">
        <v>952</v>
      </c>
      <c r="L3" s="151" t="s">
        <v>953</v>
      </c>
      <c r="M3" s="151">
        <v>142</v>
      </c>
      <c r="N3" s="151">
        <v>28.9</v>
      </c>
      <c r="O3" s="151"/>
      <c r="P3" s="151"/>
      <c r="Q3" s="151"/>
      <c r="R3" s="154"/>
      <c r="S3" s="151"/>
      <c r="T3" s="151"/>
      <c r="U3" s="151"/>
      <c r="V3" s="151"/>
      <c r="W3" s="151"/>
      <c r="X3" s="151"/>
      <c r="Y3" s="151"/>
      <c r="Z3" s="151"/>
      <c r="AA3" s="151"/>
      <c r="AB3" s="151"/>
      <c r="AC3" s="151"/>
      <c r="AD3" s="151"/>
      <c r="AE3" s="151"/>
      <c r="AF3" s="151"/>
      <c r="AG3" s="151"/>
      <c r="AH3" s="151"/>
      <c r="AI3" s="151"/>
      <c r="AJ3" s="151"/>
      <c r="AK3" s="151"/>
      <c r="AL3" s="151"/>
      <c r="AM3" s="151"/>
      <c r="AN3" s="151"/>
      <c r="AO3" s="151" t="s">
        <v>949</v>
      </c>
      <c r="AP3" s="153" t="s">
        <v>947</v>
      </c>
      <c r="AQ3" s="153"/>
      <c r="AR3" s="153"/>
      <c r="AS3" s="155"/>
      <c r="AT3" s="153">
        <v>11.1</v>
      </c>
      <c r="AU3" s="153" t="s">
        <v>950</v>
      </c>
      <c r="AV3" s="151"/>
      <c r="AW3" s="153">
        <v>0</v>
      </c>
      <c r="AX3" s="153">
        <v>0</v>
      </c>
      <c r="AY3" s="153">
        <v>0</v>
      </c>
      <c r="AZ3" s="153">
        <v>20</v>
      </c>
      <c r="BA3" s="153">
        <v>0</v>
      </c>
      <c r="BB3" s="153">
        <v>0</v>
      </c>
      <c r="BC3" s="153">
        <v>0</v>
      </c>
      <c r="BD3" s="153">
        <v>0</v>
      </c>
      <c r="BE3" s="153">
        <v>0</v>
      </c>
      <c r="BF3" s="153">
        <v>0</v>
      </c>
      <c r="BG3" s="153">
        <v>0</v>
      </c>
      <c r="BH3" s="153">
        <v>0</v>
      </c>
      <c r="BI3" s="153"/>
      <c r="BJ3" s="153" t="s">
        <v>947</v>
      </c>
      <c r="BK3" s="153">
        <v>12</v>
      </c>
      <c r="BL3" s="153" t="s">
        <v>947</v>
      </c>
      <c r="BM3" s="153"/>
      <c r="BN3" s="153"/>
      <c r="BO3" s="153"/>
      <c r="BP3" s="153"/>
      <c r="BQ3" s="151" t="s">
        <v>954</v>
      </c>
      <c r="BR3" s="156" t="s">
        <v>656</v>
      </c>
      <c r="BS3" s="153">
        <v>25</v>
      </c>
      <c r="BT3" s="153" t="s">
        <v>951</v>
      </c>
      <c r="BU3" s="151"/>
      <c r="BV3" t="s">
        <v>23</v>
      </c>
      <c r="BW3" s="237" t="s">
        <v>184</v>
      </c>
    </row>
    <row r="4" spans="1:75" x14ac:dyDescent="0.15">
      <c r="A4" s="148">
        <v>2563</v>
      </c>
      <c r="B4" s="259">
        <v>41894</v>
      </c>
      <c r="C4" s="150" t="s">
        <v>944</v>
      </c>
      <c r="D4" s="151" t="s">
        <v>169</v>
      </c>
      <c r="E4" s="151"/>
      <c r="F4" s="151" t="s">
        <v>945</v>
      </c>
      <c r="G4" s="250">
        <v>41852</v>
      </c>
      <c r="H4" s="153" t="s">
        <v>946</v>
      </c>
      <c r="I4" s="153" t="s">
        <v>947</v>
      </c>
      <c r="J4" s="153"/>
      <c r="K4" s="151" t="s">
        <v>955</v>
      </c>
      <c r="L4" s="151" t="s">
        <v>956</v>
      </c>
      <c r="M4" s="151">
        <v>141.5</v>
      </c>
      <c r="N4" s="151">
        <v>29.56</v>
      </c>
      <c r="O4" s="151" t="s">
        <v>957</v>
      </c>
      <c r="P4" s="151">
        <v>1000</v>
      </c>
      <c r="Q4" s="151">
        <v>29.56</v>
      </c>
      <c r="R4" s="154">
        <v>1750</v>
      </c>
      <c r="S4" s="151">
        <v>29.56</v>
      </c>
      <c r="T4" s="151"/>
      <c r="U4" s="151"/>
      <c r="V4" s="151"/>
      <c r="W4" s="151"/>
      <c r="X4" s="151"/>
      <c r="Y4" s="151"/>
      <c r="Z4" s="151"/>
      <c r="AA4" s="151"/>
      <c r="AB4" s="151"/>
      <c r="AC4" s="151"/>
      <c r="AD4" s="151"/>
      <c r="AE4" s="151"/>
      <c r="AF4" s="151"/>
      <c r="AG4" s="151"/>
      <c r="AH4" s="151"/>
      <c r="AI4" s="151"/>
      <c r="AJ4" s="151"/>
      <c r="AK4" s="151"/>
      <c r="AL4" s="151"/>
      <c r="AM4" s="151"/>
      <c r="AN4" s="151"/>
      <c r="AO4" s="151" t="s">
        <v>949</v>
      </c>
      <c r="AP4" s="153" t="s">
        <v>947</v>
      </c>
      <c r="AQ4" s="153"/>
      <c r="AR4" s="153"/>
      <c r="AS4" s="155"/>
      <c r="AT4" s="153">
        <v>7.5</v>
      </c>
      <c r="AU4" s="153" t="s">
        <v>947</v>
      </c>
      <c r="AV4" s="151"/>
      <c r="AW4" s="153">
        <v>0</v>
      </c>
      <c r="AX4" s="153">
        <v>0</v>
      </c>
      <c r="AY4" s="153">
        <v>0</v>
      </c>
      <c r="AZ4" s="153">
        <v>27</v>
      </c>
      <c r="BA4" s="153">
        <v>0</v>
      </c>
      <c r="BB4" s="153">
        <v>0</v>
      </c>
      <c r="BC4" s="153">
        <v>0</v>
      </c>
      <c r="BD4" s="153">
        <v>0</v>
      </c>
      <c r="BE4" s="153">
        <v>0</v>
      </c>
      <c r="BF4" s="153">
        <v>0</v>
      </c>
      <c r="BG4" s="153">
        <v>0</v>
      </c>
      <c r="BH4" s="153">
        <v>0</v>
      </c>
      <c r="BI4" s="153"/>
      <c r="BJ4" s="153" t="s">
        <v>947</v>
      </c>
      <c r="BK4" s="153">
        <v>24</v>
      </c>
      <c r="BL4" s="153" t="s">
        <v>947</v>
      </c>
      <c r="BM4" s="153"/>
      <c r="BN4" s="153"/>
      <c r="BO4" s="153"/>
      <c r="BP4" s="153"/>
      <c r="BQ4" s="151"/>
      <c r="BR4" s="156"/>
      <c r="BS4" s="153"/>
      <c r="BT4" s="153" t="s">
        <v>951</v>
      </c>
      <c r="BU4" s="151"/>
      <c r="BV4" s="249" t="s">
        <v>23</v>
      </c>
      <c r="BW4" s="249" t="s">
        <v>89</v>
      </c>
    </row>
    <row r="5" spans="1:75" x14ac:dyDescent="0.15">
      <c r="A5" s="148">
        <v>6200</v>
      </c>
      <c r="B5" s="152">
        <v>41897</v>
      </c>
      <c r="C5" s="150" t="s">
        <v>944</v>
      </c>
      <c r="D5" s="151" t="s">
        <v>958</v>
      </c>
      <c r="E5" s="151"/>
      <c r="F5" s="151" t="s">
        <v>945</v>
      </c>
      <c r="G5" s="218">
        <v>41880</v>
      </c>
      <c r="H5" s="153" t="s">
        <v>947</v>
      </c>
      <c r="I5" s="153" t="s">
        <v>959</v>
      </c>
      <c r="J5" s="153"/>
      <c r="K5" s="151" t="s">
        <v>960</v>
      </c>
      <c r="L5" s="151" t="s">
        <v>961</v>
      </c>
      <c r="M5" s="151">
        <v>147</v>
      </c>
      <c r="N5" s="151">
        <v>39.700000000000003</v>
      </c>
      <c r="O5" s="151"/>
      <c r="P5" s="151"/>
      <c r="Q5" s="151"/>
      <c r="R5" s="154"/>
      <c r="S5" s="151"/>
      <c r="T5" s="151"/>
      <c r="U5" s="151"/>
      <c r="V5" s="151"/>
      <c r="W5" s="151"/>
      <c r="X5" s="151"/>
      <c r="Y5" s="151"/>
      <c r="Z5" s="151"/>
      <c r="AA5" s="151"/>
      <c r="AB5" s="151"/>
      <c r="AC5" s="151"/>
      <c r="AD5" s="151"/>
      <c r="AE5" s="151"/>
      <c r="AF5" s="151"/>
      <c r="AG5" s="151"/>
      <c r="AH5" s="151"/>
      <c r="AI5" s="151"/>
      <c r="AJ5" s="151"/>
      <c r="AK5" s="151"/>
      <c r="AL5" s="151"/>
      <c r="AM5" s="151"/>
      <c r="AN5" s="151"/>
      <c r="AO5" s="151" t="s">
        <v>949</v>
      </c>
      <c r="AP5" s="153" t="s">
        <v>947</v>
      </c>
      <c r="AQ5" s="153"/>
      <c r="AR5" s="153"/>
      <c r="AS5" s="155"/>
      <c r="AT5" s="153"/>
      <c r="AU5" s="153" t="s">
        <v>947</v>
      </c>
      <c r="AV5" s="151"/>
      <c r="AW5" s="153">
        <v>0</v>
      </c>
      <c r="AX5" s="153">
        <v>0</v>
      </c>
      <c r="AY5" s="153">
        <v>35</v>
      </c>
      <c r="AZ5" s="153">
        <v>0</v>
      </c>
      <c r="BA5" s="153">
        <v>0</v>
      </c>
      <c r="BB5" s="153">
        <v>0</v>
      </c>
      <c r="BC5" s="153">
        <v>0</v>
      </c>
      <c r="BD5" s="153">
        <v>0</v>
      </c>
      <c r="BE5" s="153">
        <v>0</v>
      </c>
      <c r="BF5" s="153">
        <v>0</v>
      </c>
      <c r="BG5" s="153">
        <v>0</v>
      </c>
      <c r="BH5" s="153">
        <v>0</v>
      </c>
      <c r="BI5" s="153"/>
      <c r="BJ5" s="153" t="s">
        <v>947</v>
      </c>
      <c r="BK5" s="153"/>
      <c r="BL5" s="153" t="s">
        <v>947</v>
      </c>
      <c r="BM5" s="153"/>
      <c r="BN5" s="153"/>
      <c r="BO5" s="153"/>
      <c r="BP5" s="153"/>
      <c r="BQ5" s="156"/>
      <c r="BR5" s="156"/>
      <c r="BS5" s="153"/>
      <c r="BT5" s="153" t="s">
        <v>951</v>
      </c>
      <c r="BU5" s="156" t="s">
        <v>962</v>
      </c>
      <c r="BV5" t="s">
        <v>963</v>
      </c>
      <c r="BW5" s="251" t="s">
        <v>1020</v>
      </c>
    </row>
    <row r="6" spans="1:75" x14ac:dyDescent="0.15">
      <c r="A6" s="148">
        <v>1477</v>
      </c>
      <c r="B6" s="248">
        <v>41894</v>
      </c>
      <c r="C6" s="150" t="s">
        <v>944</v>
      </c>
      <c r="D6" s="151" t="s">
        <v>169</v>
      </c>
      <c r="E6" s="151"/>
      <c r="F6" s="151" t="s">
        <v>945</v>
      </c>
      <c r="G6" s="218">
        <v>41846</v>
      </c>
      <c r="H6" s="153" t="s">
        <v>946</v>
      </c>
      <c r="I6" s="153" t="s">
        <v>947</v>
      </c>
      <c r="J6" s="153"/>
      <c r="K6" s="151" t="s">
        <v>964</v>
      </c>
      <c r="L6" s="151" t="s">
        <v>965</v>
      </c>
      <c r="M6" s="151">
        <v>160.68</v>
      </c>
      <c r="N6" s="151">
        <v>34.340000000000003</v>
      </c>
      <c r="O6" s="151" t="s">
        <v>957</v>
      </c>
      <c r="P6" s="151">
        <v>1750</v>
      </c>
      <c r="Q6" s="151">
        <v>34.340000000000003</v>
      </c>
      <c r="R6" s="257">
        <v>1750</v>
      </c>
      <c r="S6" s="257">
        <v>34.340000000000003</v>
      </c>
      <c r="T6" s="151"/>
      <c r="U6" s="151"/>
      <c r="V6" s="151"/>
      <c r="W6" s="151"/>
      <c r="X6" s="151"/>
      <c r="Y6" s="151"/>
      <c r="Z6" s="151"/>
      <c r="AA6" s="151"/>
      <c r="AB6" s="151"/>
      <c r="AC6" s="151"/>
      <c r="AD6" s="151"/>
      <c r="AE6" s="151"/>
      <c r="AF6" s="151"/>
      <c r="AG6" s="151"/>
      <c r="AH6" s="151"/>
      <c r="AI6" s="151"/>
      <c r="AJ6" s="151"/>
      <c r="AK6" s="151"/>
      <c r="AL6" s="151"/>
      <c r="AM6" s="151"/>
      <c r="AN6" s="151"/>
      <c r="AO6" s="151" t="s">
        <v>949</v>
      </c>
      <c r="AP6" s="153" t="s">
        <v>947</v>
      </c>
      <c r="AQ6" s="153"/>
      <c r="AR6" s="153"/>
      <c r="AS6" s="155"/>
      <c r="AT6" s="153">
        <v>11.6</v>
      </c>
      <c r="AU6" s="153" t="s">
        <v>947</v>
      </c>
      <c r="AV6" s="151"/>
      <c r="AW6" s="153">
        <v>0</v>
      </c>
      <c r="AX6" s="153">
        <v>0</v>
      </c>
      <c r="AY6" s="153">
        <v>0</v>
      </c>
      <c r="AZ6" s="153">
        <v>20</v>
      </c>
      <c r="BA6" s="153">
        <v>0</v>
      </c>
      <c r="BB6" s="153">
        <v>0</v>
      </c>
      <c r="BC6" s="153">
        <v>0</v>
      </c>
      <c r="BD6" s="153">
        <v>0</v>
      </c>
      <c r="BE6" s="153">
        <v>0</v>
      </c>
      <c r="BF6" s="153">
        <v>0</v>
      </c>
      <c r="BG6" s="153">
        <v>0</v>
      </c>
      <c r="BH6" s="153">
        <v>0</v>
      </c>
      <c r="BI6" s="153"/>
      <c r="BJ6" s="153" t="s">
        <v>947</v>
      </c>
      <c r="BK6" s="153"/>
      <c r="BL6" s="153" t="s">
        <v>947</v>
      </c>
      <c r="BM6" s="153"/>
      <c r="BN6" s="153"/>
      <c r="BO6" s="153"/>
      <c r="BP6" s="153"/>
      <c r="BQ6" s="156" t="s">
        <v>966</v>
      </c>
      <c r="BR6" s="156"/>
      <c r="BS6" s="153"/>
      <c r="BT6" s="153" t="s">
        <v>951</v>
      </c>
      <c r="BU6" s="151"/>
      <c r="BV6" t="s">
        <v>967</v>
      </c>
      <c r="BW6" s="11" t="s">
        <v>89</v>
      </c>
    </row>
    <row r="7" spans="1:75" x14ac:dyDescent="0.15">
      <c r="A7" s="148">
        <v>4658</v>
      </c>
      <c r="B7" s="235">
        <v>41846</v>
      </c>
      <c r="C7" s="150" t="s">
        <v>944</v>
      </c>
      <c r="D7" s="151" t="s">
        <v>958</v>
      </c>
      <c r="E7" s="151"/>
      <c r="F7" s="151" t="s">
        <v>945</v>
      </c>
      <c r="G7" s="247">
        <v>41820</v>
      </c>
      <c r="H7" s="153" t="s">
        <v>946</v>
      </c>
      <c r="I7" s="153" t="s">
        <v>947</v>
      </c>
      <c r="J7" s="153"/>
      <c r="K7" s="151" t="s">
        <v>968</v>
      </c>
      <c r="L7" s="151" t="s">
        <v>125</v>
      </c>
      <c r="M7" s="151">
        <v>170.01</v>
      </c>
      <c r="N7" s="151">
        <v>29</v>
      </c>
      <c r="O7" s="151"/>
      <c r="P7" s="151"/>
      <c r="Q7" s="151"/>
      <c r="R7" s="154"/>
      <c r="S7" s="151"/>
      <c r="T7" s="151"/>
      <c r="U7" s="151"/>
      <c r="V7" s="151"/>
      <c r="W7" s="151"/>
      <c r="X7" s="151"/>
      <c r="Y7" s="151"/>
      <c r="Z7" s="151"/>
      <c r="AA7" s="151"/>
      <c r="AB7" s="151"/>
      <c r="AC7" s="151"/>
      <c r="AD7" s="151"/>
      <c r="AE7" s="151"/>
      <c r="AF7" s="151"/>
      <c r="AG7" s="151"/>
      <c r="AH7" s="151"/>
      <c r="AI7" s="151"/>
      <c r="AJ7" s="151"/>
      <c r="AK7" s="151"/>
      <c r="AL7" s="151"/>
      <c r="AM7" s="151"/>
      <c r="AN7" s="151"/>
      <c r="AO7" s="151" t="s">
        <v>949</v>
      </c>
      <c r="AP7" s="153" t="s">
        <v>947</v>
      </c>
      <c r="AQ7" s="153"/>
      <c r="AR7" s="153"/>
      <c r="AS7" s="155"/>
      <c r="AT7" s="153"/>
      <c r="AU7" s="153" t="s">
        <v>947</v>
      </c>
      <c r="AV7" s="151"/>
      <c r="AW7" s="153">
        <v>0</v>
      </c>
      <c r="AX7" s="153">
        <v>0</v>
      </c>
      <c r="AY7" s="153">
        <v>25</v>
      </c>
      <c r="AZ7" s="153">
        <v>0</v>
      </c>
      <c r="BA7" s="153">
        <v>0</v>
      </c>
      <c r="BB7" s="153">
        <v>0</v>
      </c>
      <c r="BC7" s="153">
        <v>0</v>
      </c>
      <c r="BD7" s="153">
        <v>0</v>
      </c>
      <c r="BE7" s="153">
        <v>0</v>
      </c>
      <c r="BF7" s="153">
        <v>0</v>
      </c>
      <c r="BG7" s="153">
        <v>0</v>
      </c>
      <c r="BH7" s="153">
        <v>0</v>
      </c>
      <c r="BI7" s="153"/>
      <c r="BJ7" s="153" t="s">
        <v>947</v>
      </c>
      <c r="BK7" s="153"/>
      <c r="BL7" s="153" t="s">
        <v>947</v>
      </c>
      <c r="BM7" s="153"/>
      <c r="BN7" s="153"/>
      <c r="BO7" s="153"/>
      <c r="BP7" s="153"/>
      <c r="BQ7" s="156"/>
      <c r="BR7" s="156"/>
      <c r="BS7" s="153"/>
      <c r="BT7" s="153" t="s">
        <v>951</v>
      </c>
      <c r="BU7" s="151"/>
      <c r="BV7" t="s">
        <v>23</v>
      </c>
      <c r="BW7" s="237" t="s">
        <v>184</v>
      </c>
    </row>
    <row r="8" spans="1:75" x14ac:dyDescent="0.15">
      <c r="A8" s="148">
        <v>1451</v>
      </c>
      <c r="B8" s="235">
        <v>41846</v>
      </c>
      <c r="C8" s="150" t="s">
        <v>944</v>
      </c>
      <c r="D8" s="151" t="s">
        <v>169</v>
      </c>
      <c r="E8" s="151"/>
      <c r="F8" s="151" t="s">
        <v>945</v>
      </c>
      <c r="G8" s="247">
        <v>41820</v>
      </c>
      <c r="H8" s="153" t="s">
        <v>946</v>
      </c>
      <c r="I8" s="153" t="s">
        <v>947</v>
      </c>
      <c r="J8" s="153"/>
      <c r="K8" s="151" t="s">
        <v>969</v>
      </c>
      <c r="L8" s="151" t="s">
        <v>970</v>
      </c>
      <c r="M8" s="151">
        <v>149.5</v>
      </c>
      <c r="N8" s="151">
        <v>25.97</v>
      </c>
      <c r="O8" s="151" t="s">
        <v>957</v>
      </c>
      <c r="P8" s="151">
        <v>300</v>
      </c>
      <c r="Q8" s="151">
        <v>27.96</v>
      </c>
      <c r="R8" s="154">
        <v>1020</v>
      </c>
      <c r="S8" s="151">
        <v>30.89</v>
      </c>
      <c r="T8" s="151"/>
      <c r="U8" s="151"/>
      <c r="V8" s="151"/>
      <c r="W8" s="151"/>
      <c r="X8" s="151"/>
      <c r="Y8" s="151"/>
      <c r="Z8" s="151"/>
      <c r="AA8" s="151"/>
      <c r="AB8" s="151"/>
      <c r="AC8" s="151"/>
      <c r="AD8" s="151"/>
      <c r="AE8" s="151"/>
      <c r="AF8" s="151"/>
      <c r="AG8" s="151"/>
      <c r="AH8" s="151"/>
      <c r="AI8" s="151"/>
      <c r="AJ8" s="151"/>
      <c r="AK8" s="151"/>
      <c r="AL8" s="151"/>
      <c r="AM8" s="151"/>
      <c r="AN8" s="151"/>
      <c r="AO8" s="151" t="s">
        <v>949</v>
      </c>
      <c r="AP8" s="153" t="s">
        <v>947</v>
      </c>
      <c r="AQ8" s="153"/>
      <c r="AR8" s="153"/>
      <c r="AS8" s="155">
        <v>10</v>
      </c>
      <c r="AT8" s="153">
        <v>12</v>
      </c>
      <c r="AU8" s="153" t="s">
        <v>950</v>
      </c>
      <c r="AV8" s="151"/>
      <c r="AW8" s="153">
        <v>0</v>
      </c>
      <c r="AX8" s="153">
        <v>0</v>
      </c>
      <c r="AY8" s="153">
        <v>7</v>
      </c>
      <c r="AZ8" s="153">
        <v>0</v>
      </c>
      <c r="BA8" s="153">
        <v>0</v>
      </c>
      <c r="BB8" s="153">
        <v>0</v>
      </c>
      <c r="BC8" s="153">
        <v>0</v>
      </c>
      <c r="BD8" s="153">
        <v>0</v>
      </c>
      <c r="BE8" s="153">
        <v>0</v>
      </c>
      <c r="BF8" s="153">
        <v>0</v>
      </c>
      <c r="BG8" s="153">
        <v>0</v>
      </c>
      <c r="BH8" s="153">
        <v>0</v>
      </c>
      <c r="BI8" s="153"/>
      <c r="BJ8" s="238" t="s">
        <v>971</v>
      </c>
      <c r="BK8" s="153"/>
      <c r="BL8" s="153" t="s">
        <v>947</v>
      </c>
      <c r="BM8" s="153"/>
      <c r="BN8" s="153"/>
      <c r="BO8" s="153"/>
      <c r="BP8" s="153"/>
      <c r="BQ8" s="156"/>
      <c r="BR8" s="156"/>
      <c r="BS8" s="153"/>
      <c r="BT8" s="153" t="s">
        <v>951</v>
      </c>
      <c r="BU8" s="151"/>
      <c r="BV8" t="s">
        <v>23</v>
      </c>
      <c r="BW8" s="237" t="s">
        <v>184</v>
      </c>
    </row>
    <row r="9" spans="1:75" x14ac:dyDescent="0.15">
      <c r="A9" s="148">
        <v>1489</v>
      </c>
      <c r="B9" s="152">
        <v>41894</v>
      </c>
      <c r="C9" s="150" t="s">
        <v>944</v>
      </c>
      <c r="D9" s="151" t="s">
        <v>169</v>
      </c>
      <c r="E9" s="151"/>
      <c r="F9" s="151" t="s">
        <v>945</v>
      </c>
      <c r="G9" s="218">
        <v>41846</v>
      </c>
      <c r="H9" s="153" t="s">
        <v>946</v>
      </c>
      <c r="I9" s="153" t="s">
        <v>947</v>
      </c>
      <c r="J9" s="153"/>
      <c r="K9" s="151" t="s">
        <v>972</v>
      </c>
      <c r="L9" s="151" t="s">
        <v>965</v>
      </c>
      <c r="M9" s="151">
        <v>154.5</v>
      </c>
      <c r="N9" s="151">
        <v>33.020000000000003</v>
      </c>
      <c r="O9" s="151" t="s">
        <v>957</v>
      </c>
      <c r="P9" s="151">
        <v>1750</v>
      </c>
      <c r="Q9" s="151">
        <v>33.020000000000003</v>
      </c>
      <c r="R9" s="257">
        <v>1750</v>
      </c>
      <c r="S9" s="257">
        <v>33.020000000000003</v>
      </c>
      <c r="T9" s="151"/>
      <c r="U9" s="151"/>
      <c r="V9" s="151"/>
      <c r="W9" s="151"/>
      <c r="X9" s="151"/>
      <c r="Y9" s="151"/>
      <c r="Z9" s="151"/>
      <c r="AA9" s="151"/>
      <c r="AB9" s="151"/>
      <c r="AC9" s="151"/>
      <c r="AD9" s="151"/>
      <c r="AE9" s="151"/>
      <c r="AF9" s="151"/>
      <c r="AG9" s="151"/>
      <c r="AH9" s="151"/>
      <c r="AI9" s="151"/>
      <c r="AJ9" s="151"/>
      <c r="AK9" s="151"/>
      <c r="AL9" s="151"/>
      <c r="AM9" s="151"/>
      <c r="AN9" s="151"/>
      <c r="AO9" s="151" t="s">
        <v>949</v>
      </c>
      <c r="AP9" s="153" t="s">
        <v>947</v>
      </c>
      <c r="AQ9" s="153"/>
      <c r="AR9" s="153"/>
      <c r="AS9" s="155"/>
      <c r="AT9" s="153">
        <v>11.6</v>
      </c>
      <c r="AU9" s="153" t="s">
        <v>950</v>
      </c>
      <c r="AV9" s="151"/>
      <c r="AW9" s="153">
        <v>0</v>
      </c>
      <c r="AX9" s="153">
        <v>0</v>
      </c>
      <c r="AY9" s="153">
        <v>0</v>
      </c>
      <c r="AZ9" s="153">
        <v>0</v>
      </c>
      <c r="BA9" s="153">
        <v>0</v>
      </c>
      <c r="BB9" s="153">
        <v>30</v>
      </c>
      <c r="BC9" s="153">
        <v>0</v>
      </c>
      <c r="BD9" s="153">
        <v>0</v>
      </c>
      <c r="BE9" s="153">
        <v>0</v>
      </c>
      <c r="BF9" s="153">
        <v>0</v>
      </c>
      <c r="BG9" s="153">
        <v>0</v>
      </c>
      <c r="BH9" s="153">
        <v>0</v>
      </c>
      <c r="BI9" s="153"/>
      <c r="BJ9" s="153" t="s">
        <v>947</v>
      </c>
      <c r="BK9" s="153"/>
      <c r="BL9" s="153" t="s">
        <v>947</v>
      </c>
      <c r="BM9" s="153"/>
      <c r="BN9" s="153"/>
      <c r="BO9" s="153"/>
      <c r="BP9" s="153"/>
      <c r="BQ9" s="156"/>
      <c r="BR9" s="156"/>
      <c r="BS9" s="153"/>
      <c r="BT9" s="153" t="s">
        <v>951</v>
      </c>
      <c r="BU9" s="151"/>
      <c r="BV9" s="249" t="s">
        <v>23</v>
      </c>
      <c r="BW9" s="11" t="s">
        <v>89</v>
      </c>
    </row>
    <row r="10" spans="1:75" x14ac:dyDescent="0.15">
      <c r="A10" s="148">
        <v>3283</v>
      </c>
      <c r="B10" s="248">
        <v>41898</v>
      </c>
      <c r="C10" s="150" t="s">
        <v>944</v>
      </c>
      <c r="D10" s="151" t="s">
        <v>169</v>
      </c>
      <c r="E10" s="151"/>
      <c r="F10" s="151" t="s">
        <v>945</v>
      </c>
      <c r="G10" s="218">
        <v>41880</v>
      </c>
      <c r="H10" s="153" t="s">
        <v>946</v>
      </c>
      <c r="I10" s="153" t="s">
        <v>947</v>
      </c>
      <c r="J10" s="153"/>
      <c r="K10" s="151" t="s">
        <v>973</v>
      </c>
      <c r="L10" s="151" t="s">
        <v>1023</v>
      </c>
      <c r="M10" s="151">
        <v>144.30000000000001</v>
      </c>
      <c r="N10" s="151">
        <v>31.71</v>
      </c>
      <c r="O10" s="151"/>
      <c r="P10" s="151"/>
      <c r="Q10" s="151"/>
      <c r="R10" s="154"/>
      <c r="S10" s="151"/>
      <c r="T10" s="151"/>
      <c r="U10" s="151"/>
      <c r="V10" s="151"/>
      <c r="W10" s="151"/>
      <c r="X10" s="151"/>
      <c r="Y10" s="151"/>
      <c r="Z10" s="151"/>
      <c r="AA10" s="151"/>
      <c r="AB10" s="151"/>
      <c r="AC10" s="151"/>
      <c r="AD10" s="151"/>
      <c r="AE10" s="151"/>
      <c r="AF10" s="151"/>
      <c r="AG10" s="151"/>
      <c r="AH10" s="151"/>
      <c r="AI10" s="151"/>
      <c r="AJ10" s="151"/>
      <c r="AK10" s="151"/>
      <c r="AL10" s="151"/>
      <c r="AM10" s="151"/>
      <c r="AN10" s="151"/>
      <c r="AO10" s="151" t="s">
        <v>949</v>
      </c>
      <c r="AP10" s="153" t="s">
        <v>947</v>
      </c>
      <c r="AQ10" s="153"/>
      <c r="AR10" s="153"/>
      <c r="AS10" s="155"/>
      <c r="AT10" s="240">
        <v>12.5</v>
      </c>
      <c r="AU10" s="153" t="s">
        <v>950</v>
      </c>
      <c r="AV10" s="151"/>
      <c r="AW10" s="153">
        <v>0</v>
      </c>
      <c r="AX10" s="153">
        <v>32</v>
      </c>
      <c r="AY10" s="153">
        <v>0</v>
      </c>
      <c r="AZ10" s="153">
        <v>0</v>
      </c>
      <c r="BA10" s="153">
        <v>0</v>
      </c>
      <c r="BB10" s="153">
        <v>0</v>
      </c>
      <c r="BC10" s="153">
        <v>0</v>
      </c>
      <c r="BD10" s="153">
        <v>0</v>
      </c>
      <c r="BE10" s="153">
        <v>0</v>
      </c>
      <c r="BF10" s="153">
        <v>0</v>
      </c>
      <c r="BG10" s="153">
        <v>0</v>
      </c>
      <c r="BH10" s="153">
        <v>0</v>
      </c>
      <c r="BI10" s="153"/>
      <c r="BJ10" s="153" t="s">
        <v>947</v>
      </c>
      <c r="BK10" s="153">
        <v>12</v>
      </c>
      <c r="BL10" s="153" t="s">
        <v>947</v>
      </c>
      <c r="BM10" s="153"/>
      <c r="BN10" s="153"/>
      <c r="BO10" s="153"/>
      <c r="BP10" s="153"/>
      <c r="BQ10" s="156" t="s">
        <v>181</v>
      </c>
      <c r="BR10" s="156" t="s">
        <v>656</v>
      </c>
      <c r="BS10" s="153">
        <v>50</v>
      </c>
      <c r="BT10" s="153" t="s">
        <v>951</v>
      </c>
      <c r="BU10" s="151"/>
      <c r="BV10" t="s">
        <v>23</v>
      </c>
      <c r="BW10" s="11" t="s">
        <v>184</v>
      </c>
    </row>
    <row r="11" spans="1:75" x14ac:dyDescent="0.15">
      <c r="A11" s="148">
        <v>5660</v>
      </c>
      <c r="B11" s="248">
        <v>41894</v>
      </c>
      <c r="C11" s="150" t="s">
        <v>944</v>
      </c>
      <c r="D11" s="151" t="s">
        <v>958</v>
      </c>
      <c r="E11" s="151"/>
      <c r="F11" s="151" t="s">
        <v>945</v>
      </c>
      <c r="G11" s="218">
        <v>41863</v>
      </c>
      <c r="H11" s="153" t="s">
        <v>946</v>
      </c>
      <c r="I11" s="153" t="s">
        <v>947</v>
      </c>
      <c r="J11" s="153"/>
      <c r="K11" s="151" t="s">
        <v>974</v>
      </c>
      <c r="L11" s="151" t="s">
        <v>975</v>
      </c>
      <c r="M11" s="151">
        <v>207.05</v>
      </c>
      <c r="N11" s="151">
        <v>25.41</v>
      </c>
      <c r="O11" s="151"/>
      <c r="P11" s="151"/>
      <c r="Q11" s="151"/>
      <c r="R11" s="154"/>
      <c r="S11" s="151"/>
      <c r="T11" s="151"/>
      <c r="U11" s="151"/>
      <c r="V11" s="151"/>
      <c r="W11" s="151"/>
      <c r="X11" s="151"/>
      <c r="Y11" s="151"/>
      <c r="Z11" s="151"/>
      <c r="AA11" s="151"/>
      <c r="AB11" s="151"/>
      <c r="AC11" s="151"/>
      <c r="AD11" s="151"/>
      <c r="AE11" s="151"/>
      <c r="AF11" s="151"/>
      <c r="AG11" s="151"/>
      <c r="AH11" s="151"/>
      <c r="AI11" s="151"/>
      <c r="AJ11" s="151"/>
      <c r="AK11" s="151"/>
      <c r="AL11" s="151"/>
      <c r="AM11" s="151"/>
      <c r="AN11" s="151"/>
      <c r="AO11" s="151" t="s">
        <v>949</v>
      </c>
      <c r="AP11" s="153" t="s">
        <v>947</v>
      </c>
      <c r="AQ11" s="153"/>
      <c r="AR11" s="153"/>
      <c r="AS11" s="155"/>
      <c r="AT11" s="153">
        <v>20</v>
      </c>
      <c r="AU11" s="153" t="s">
        <v>947</v>
      </c>
      <c r="AV11" s="151"/>
      <c r="AW11" s="153">
        <v>0</v>
      </c>
      <c r="AX11" s="153">
        <v>0</v>
      </c>
      <c r="AY11" s="153">
        <v>0</v>
      </c>
      <c r="AZ11" s="153">
        <v>0</v>
      </c>
      <c r="BA11" s="153">
        <v>0</v>
      </c>
      <c r="BB11" s="153">
        <v>0</v>
      </c>
      <c r="BC11" s="153">
        <v>0</v>
      </c>
      <c r="BD11" s="153">
        <v>0</v>
      </c>
      <c r="BE11" s="153">
        <v>0</v>
      </c>
      <c r="BF11" s="153">
        <v>0</v>
      </c>
      <c r="BG11" s="153">
        <v>0</v>
      </c>
      <c r="BH11" s="153">
        <v>0</v>
      </c>
      <c r="BI11" s="153"/>
      <c r="BJ11" s="153" t="s">
        <v>947</v>
      </c>
      <c r="BK11" s="153"/>
      <c r="BL11" s="153" t="s">
        <v>947</v>
      </c>
      <c r="BM11" s="239"/>
      <c r="BN11" s="239"/>
      <c r="BO11" s="239"/>
      <c r="BP11" s="239"/>
      <c r="BQ11" s="156"/>
      <c r="BR11" s="156"/>
      <c r="BS11" s="153"/>
      <c r="BT11" s="153" t="s">
        <v>951</v>
      </c>
      <c r="BU11" s="151" t="s">
        <v>976</v>
      </c>
      <c r="BV11" s="249" t="s">
        <v>23</v>
      </c>
      <c r="BW11" s="251" t="s">
        <v>89</v>
      </c>
    </row>
    <row r="12" spans="1:75" x14ac:dyDescent="0.15">
      <c r="A12" s="148">
        <v>1431</v>
      </c>
      <c r="B12" s="235">
        <v>41846</v>
      </c>
      <c r="C12" s="150" t="s">
        <v>944</v>
      </c>
      <c r="D12" s="151" t="s">
        <v>169</v>
      </c>
      <c r="E12" s="151"/>
      <c r="F12" s="151" t="s">
        <v>945</v>
      </c>
      <c r="G12" s="245">
        <v>41820</v>
      </c>
      <c r="H12" s="153" t="s">
        <v>946</v>
      </c>
      <c r="I12" s="153" t="s">
        <v>947</v>
      </c>
      <c r="J12" s="153"/>
      <c r="K12" s="151" t="s">
        <v>977</v>
      </c>
      <c r="L12" s="151" t="s">
        <v>978</v>
      </c>
      <c r="M12" s="151">
        <v>138.47</v>
      </c>
      <c r="N12" s="151">
        <v>27.42</v>
      </c>
      <c r="O12" s="151" t="s">
        <v>957</v>
      </c>
      <c r="P12" s="151">
        <v>600</v>
      </c>
      <c r="Q12" s="151">
        <v>32.14</v>
      </c>
      <c r="R12" s="257">
        <v>600</v>
      </c>
      <c r="S12" s="257">
        <v>32.14</v>
      </c>
      <c r="T12" s="151"/>
      <c r="U12" s="151"/>
      <c r="V12" s="151"/>
      <c r="W12" s="151"/>
      <c r="X12" s="151"/>
      <c r="Y12" s="151"/>
      <c r="Z12" s="151"/>
      <c r="AA12" s="151"/>
      <c r="AB12" s="151"/>
      <c r="AC12" s="151"/>
      <c r="AD12" s="151"/>
      <c r="AE12" s="151"/>
      <c r="AF12" s="151"/>
      <c r="AG12" s="151"/>
      <c r="AH12" s="151"/>
      <c r="AI12" s="151"/>
      <c r="AJ12" s="151"/>
      <c r="AK12" s="151"/>
      <c r="AL12" s="151"/>
      <c r="AM12" s="151"/>
      <c r="AN12" s="151"/>
      <c r="AO12" s="151" t="s">
        <v>949</v>
      </c>
      <c r="AP12" s="153" t="s">
        <v>947</v>
      </c>
      <c r="AQ12" s="153"/>
      <c r="AR12" s="153"/>
      <c r="AS12" s="155"/>
      <c r="AT12" s="153">
        <v>7</v>
      </c>
      <c r="AU12" s="153" t="s">
        <v>947</v>
      </c>
      <c r="AV12" s="151"/>
      <c r="AW12" s="153">
        <v>0</v>
      </c>
      <c r="AX12" s="153">
        <v>0</v>
      </c>
      <c r="AY12" s="153">
        <v>0</v>
      </c>
      <c r="AZ12" s="153">
        <v>0</v>
      </c>
      <c r="BA12" s="153">
        <v>0</v>
      </c>
      <c r="BB12" s="153">
        <v>0</v>
      </c>
      <c r="BC12" s="153">
        <v>0</v>
      </c>
      <c r="BD12" s="153">
        <v>0</v>
      </c>
      <c r="BE12" s="153">
        <v>0</v>
      </c>
      <c r="BF12" s="153">
        <v>0</v>
      </c>
      <c r="BG12" s="153">
        <v>0</v>
      </c>
      <c r="BH12" s="153">
        <v>0</v>
      </c>
      <c r="BI12" s="153"/>
      <c r="BJ12" s="153" t="s">
        <v>947</v>
      </c>
      <c r="BK12" s="153">
        <v>12</v>
      </c>
      <c r="BL12" s="153" t="s">
        <v>947</v>
      </c>
      <c r="BM12" s="153"/>
      <c r="BN12" s="153"/>
      <c r="BO12" s="153"/>
      <c r="BP12" s="153"/>
      <c r="BQ12" s="156"/>
      <c r="BR12" s="156"/>
      <c r="BS12" s="153"/>
      <c r="BT12" s="153" t="s">
        <v>951</v>
      </c>
      <c r="BU12" s="156"/>
      <c r="BV12" s="161" t="s">
        <v>23</v>
      </c>
      <c r="BW12" s="237" t="s">
        <v>184</v>
      </c>
    </row>
    <row r="13" spans="1:75" x14ac:dyDescent="0.15">
      <c r="A13" s="148">
        <v>2275</v>
      </c>
      <c r="B13" s="235">
        <v>41846</v>
      </c>
      <c r="C13" s="150" t="s">
        <v>944</v>
      </c>
      <c r="D13" s="151" t="s">
        <v>958</v>
      </c>
      <c r="E13" s="151"/>
      <c r="F13" s="151" t="s">
        <v>945</v>
      </c>
      <c r="G13" s="247">
        <v>41820</v>
      </c>
      <c r="H13" s="153" t="s">
        <v>946</v>
      </c>
      <c r="I13" s="153" t="s">
        <v>947</v>
      </c>
      <c r="J13" s="153"/>
      <c r="K13" s="151" t="s">
        <v>979</v>
      </c>
      <c r="L13" s="151" t="s">
        <v>980</v>
      </c>
      <c r="M13" s="151">
        <v>141.01</v>
      </c>
      <c r="N13" s="151">
        <v>28.47</v>
      </c>
      <c r="O13" s="151"/>
      <c r="P13" s="151"/>
      <c r="Q13" s="151"/>
      <c r="R13" s="154"/>
      <c r="S13" s="151"/>
      <c r="T13" s="151"/>
      <c r="U13" s="151"/>
      <c r="V13" s="151"/>
      <c r="W13" s="151"/>
      <c r="X13" s="151"/>
      <c r="Y13" s="151"/>
      <c r="Z13" s="151"/>
      <c r="AA13" s="151"/>
      <c r="AB13" s="151"/>
      <c r="AC13" s="151"/>
      <c r="AD13" s="151"/>
      <c r="AE13" s="151"/>
      <c r="AF13" s="151"/>
      <c r="AG13" s="151"/>
      <c r="AH13" s="151"/>
      <c r="AI13" s="151"/>
      <c r="AJ13" s="151"/>
      <c r="AK13" s="151"/>
      <c r="AL13" s="151"/>
      <c r="AM13" s="151"/>
      <c r="AN13" s="151"/>
      <c r="AO13" s="151" t="s">
        <v>949</v>
      </c>
      <c r="AP13" s="153" t="s">
        <v>947</v>
      </c>
      <c r="AQ13" s="153"/>
      <c r="AR13" s="153"/>
      <c r="AS13" s="155"/>
      <c r="AT13" s="153">
        <v>8</v>
      </c>
      <c r="AU13" s="153" t="s">
        <v>950</v>
      </c>
      <c r="AV13" s="151"/>
      <c r="AW13" s="153">
        <v>0</v>
      </c>
      <c r="AX13" s="153">
        <v>0</v>
      </c>
      <c r="AY13" s="153">
        <v>0</v>
      </c>
      <c r="AZ13" s="153">
        <v>13</v>
      </c>
      <c r="BA13" s="153">
        <v>0</v>
      </c>
      <c r="BB13" s="153">
        <v>0</v>
      </c>
      <c r="BC13" s="153">
        <v>0</v>
      </c>
      <c r="BD13" s="153">
        <v>0</v>
      </c>
      <c r="BE13" s="153">
        <v>0</v>
      </c>
      <c r="BF13" s="153">
        <v>0</v>
      </c>
      <c r="BG13" s="153">
        <v>0</v>
      </c>
      <c r="BH13" s="153">
        <v>0</v>
      </c>
      <c r="BI13" s="153"/>
      <c r="BJ13" s="153" t="s">
        <v>947</v>
      </c>
      <c r="BK13" s="153">
        <v>12</v>
      </c>
      <c r="BL13" s="153" t="s">
        <v>947</v>
      </c>
      <c r="BM13" s="153"/>
      <c r="BN13" s="153"/>
      <c r="BO13" s="153"/>
      <c r="BP13" s="153"/>
      <c r="BQ13" s="156"/>
      <c r="BR13" s="156"/>
      <c r="BS13" s="153"/>
      <c r="BT13" s="153" t="s">
        <v>951</v>
      </c>
      <c r="BU13" s="156"/>
      <c r="BV13" s="161" t="s">
        <v>23</v>
      </c>
      <c r="BW13" s="161" t="s">
        <v>184</v>
      </c>
    </row>
    <row r="14" spans="1:75" x14ac:dyDescent="0.15">
      <c r="A14" s="148">
        <v>3756</v>
      </c>
      <c r="B14" s="248">
        <v>41898</v>
      </c>
      <c r="C14" s="150" t="s">
        <v>944</v>
      </c>
      <c r="D14" s="151" t="s">
        <v>169</v>
      </c>
      <c r="E14" s="151"/>
      <c r="F14" s="151" t="s">
        <v>945</v>
      </c>
      <c r="G14" s="218">
        <v>41867</v>
      </c>
      <c r="H14" s="153" t="s">
        <v>946</v>
      </c>
      <c r="I14" s="153" t="s">
        <v>947</v>
      </c>
      <c r="J14" s="153"/>
      <c r="K14" s="151" t="s">
        <v>981</v>
      </c>
      <c r="L14" s="151" t="s">
        <v>965</v>
      </c>
      <c r="M14" s="151">
        <v>142</v>
      </c>
      <c r="N14" s="151">
        <v>28.9</v>
      </c>
      <c r="O14" s="151"/>
      <c r="P14" s="151"/>
      <c r="Q14" s="151"/>
      <c r="R14" s="154"/>
      <c r="S14" s="151"/>
      <c r="T14" s="151"/>
      <c r="U14" s="151"/>
      <c r="V14" s="151"/>
      <c r="W14" s="151"/>
      <c r="X14" s="151"/>
      <c r="Y14" s="151"/>
      <c r="Z14" s="151"/>
      <c r="AA14" s="151"/>
      <c r="AB14" s="151"/>
      <c r="AC14" s="151"/>
      <c r="AD14" s="151"/>
      <c r="AE14" s="151"/>
      <c r="AF14" s="151"/>
      <c r="AG14" s="151"/>
      <c r="AH14" s="151"/>
      <c r="AI14" s="151"/>
      <c r="AJ14" s="151"/>
      <c r="AK14" s="151"/>
      <c r="AL14" s="151"/>
      <c r="AM14" s="151"/>
      <c r="AN14" s="151"/>
      <c r="AO14" s="151" t="s">
        <v>949</v>
      </c>
      <c r="AP14" s="153" t="s">
        <v>947</v>
      </c>
      <c r="AQ14" s="153"/>
      <c r="AR14" s="153"/>
      <c r="AS14" s="155"/>
      <c r="AT14" s="153">
        <v>11.1</v>
      </c>
      <c r="AU14" s="153" t="s">
        <v>950</v>
      </c>
      <c r="AV14" s="151"/>
      <c r="AW14" s="153">
        <v>0</v>
      </c>
      <c r="AX14" s="153">
        <v>0</v>
      </c>
      <c r="AY14" s="153">
        <v>0</v>
      </c>
      <c r="AZ14" s="153">
        <v>25</v>
      </c>
      <c r="BA14" s="153">
        <v>0</v>
      </c>
      <c r="BB14" s="153">
        <v>0</v>
      </c>
      <c r="BC14" s="153">
        <v>0</v>
      </c>
      <c r="BD14" s="153">
        <v>0</v>
      </c>
      <c r="BE14" s="153">
        <v>0</v>
      </c>
      <c r="BF14" s="153">
        <v>0</v>
      </c>
      <c r="BG14" s="153">
        <v>0</v>
      </c>
      <c r="BH14" s="153">
        <v>0</v>
      </c>
      <c r="BI14" s="153"/>
      <c r="BJ14" s="153" t="s">
        <v>947</v>
      </c>
      <c r="BK14" s="153">
        <v>12</v>
      </c>
      <c r="BL14" s="153" t="s">
        <v>947</v>
      </c>
      <c r="BM14" s="153"/>
      <c r="BN14" s="153"/>
      <c r="BO14" s="153"/>
      <c r="BP14" s="153"/>
      <c r="BQ14" s="156"/>
      <c r="BR14" s="156"/>
      <c r="BS14" s="153"/>
      <c r="BT14" s="153" t="s">
        <v>951</v>
      </c>
      <c r="BU14" s="151"/>
      <c r="BV14" t="s">
        <v>23</v>
      </c>
      <c r="BW14" t="s">
        <v>184</v>
      </c>
    </row>
    <row r="15" spans="1:75" x14ac:dyDescent="0.15">
      <c r="A15" s="148">
        <v>8634</v>
      </c>
      <c r="B15" s="235">
        <v>41846</v>
      </c>
      <c r="C15" s="150" t="s">
        <v>944</v>
      </c>
      <c r="D15" s="151" t="s">
        <v>169</v>
      </c>
      <c r="E15" s="151"/>
      <c r="F15" s="151" t="s">
        <v>945</v>
      </c>
      <c r="G15" s="246">
        <v>41820</v>
      </c>
      <c r="H15" s="153" t="s">
        <v>946</v>
      </c>
      <c r="I15" s="153" t="s">
        <v>947</v>
      </c>
      <c r="J15" s="153"/>
      <c r="K15" s="151" t="s">
        <v>982</v>
      </c>
      <c r="L15" s="236" t="s">
        <v>983</v>
      </c>
      <c r="M15" s="151">
        <v>148.35</v>
      </c>
      <c r="N15" s="151">
        <v>25.77</v>
      </c>
      <c r="O15" s="151"/>
      <c r="P15" s="151"/>
      <c r="Q15" s="151"/>
      <c r="R15" s="154"/>
      <c r="S15" s="151"/>
      <c r="T15" s="151"/>
      <c r="U15" s="151"/>
      <c r="V15" s="151"/>
      <c r="W15" s="151"/>
      <c r="X15" s="151"/>
      <c r="Y15" s="151"/>
      <c r="Z15" s="151"/>
      <c r="AA15" s="151"/>
      <c r="AB15" s="151"/>
      <c r="AC15" s="151"/>
      <c r="AD15" s="151"/>
      <c r="AE15" s="151"/>
      <c r="AF15" s="151"/>
      <c r="AG15" s="151"/>
      <c r="AH15" s="151"/>
      <c r="AI15" s="151"/>
      <c r="AJ15" s="151"/>
      <c r="AK15" s="151"/>
      <c r="AL15" s="151"/>
      <c r="AM15" s="151"/>
      <c r="AN15" s="151"/>
      <c r="AO15" s="151" t="s">
        <v>949</v>
      </c>
      <c r="AP15" s="153" t="s">
        <v>947</v>
      </c>
      <c r="AQ15" s="153"/>
      <c r="AR15" s="153"/>
      <c r="AS15" s="155"/>
      <c r="AT15" s="153">
        <v>10.199999999999999</v>
      </c>
      <c r="AU15" s="153" t="s">
        <v>950</v>
      </c>
      <c r="AV15" s="151"/>
      <c r="AW15" s="153">
        <v>0</v>
      </c>
      <c r="AX15" s="153">
        <v>0</v>
      </c>
      <c r="AY15" s="153">
        <v>12</v>
      </c>
      <c r="AZ15" s="153">
        <v>0</v>
      </c>
      <c r="BA15" s="153">
        <v>0</v>
      </c>
      <c r="BB15" s="153">
        <v>0</v>
      </c>
      <c r="BC15" s="153">
        <v>0</v>
      </c>
      <c r="BD15" s="153">
        <v>0</v>
      </c>
      <c r="BE15" s="153">
        <v>0</v>
      </c>
      <c r="BF15" s="153">
        <v>0</v>
      </c>
      <c r="BG15" s="153">
        <v>0</v>
      </c>
      <c r="BH15" s="153">
        <v>0</v>
      </c>
      <c r="BI15" s="153"/>
      <c r="BJ15" s="153" t="s">
        <v>947</v>
      </c>
      <c r="BK15" s="153"/>
      <c r="BL15" s="153" t="s">
        <v>947</v>
      </c>
      <c r="BM15" s="153"/>
      <c r="BN15" s="153"/>
      <c r="BO15" s="153"/>
      <c r="BP15" s="153"/>
      <c r="BQ15" s="156" t="s">
        <v>984</v>
      </c>
      <c r="BR15" s="156"/>
      <c r="BS15" s="153"/>
      <c r="BT15" s="153" t="s">
        <v>951</v>
      </c>
      <c r="BU15" s="151" t="s">
        <v>985</v>
      </c>
      <c r="BV15" t="s">
        <v>23</v>
      </c>
      <c r="BW15" s="161" t="s">
        <v>130</v>
      </c>
    </row>
    <row r="16" spans="1:75" x14ac:dyDescent="0.15">
      <c r="A16" s="148">
        <v>1409</v>
      </c>
      <c r="B16" s="235">
        <v>41846</v>
      </c>
      <c r="C16" s="150" t="s">
        <v>944</v>
      </c>
      <c r="D16" s="151" t="s">
        <v>169</v>
      </c>
      <c r="E16" s="151"/>
      <c r="F16" s="151" t="s">
        <v>945</v>
      </c>
      <c r="G16" s="247">
        <v>41473</v>
      </c>
      <c r="H16" s="153" t="s">
        <v>946</v>
      </c>
      <c r="I16" s="153" t="s">
        <v>947</v>
      </c>
      <c r="J16" s="153"/>
      <c r="K16" s="151" t="s">
        <v>986</v>
      </c>
      <c r="L16" s="151" t="s">
        <v>987</v>
      </c>
      <c r="M16" s="151">
        <v>140</v>
      </c>
      <c r="N16" s="151">
        <v>26</v>
      </c>
      <c r="O16" s="151" t="s">
        <v>957</v>
      </c>
      <c r="P16" s="151">
        <v>1000</v>
      </c>
      <c r="Q16" s="151">
        <v>25.75</v>
      </c>
      <c r="R16" s="154">
        <v>1750</v>
      </c>
      <c r="S16" s="151">
        <v>25.5</v>
      </c>
      <c r="T16" s="151"/>
      <c r="U16" s="151"/>
      <c r="V16" s="151"/>
      <c r="W16" s="151"/>
      <c r="X16" s="151"/>
      <c r="Y16" s="151"/>
      <c r="Z16" s="151"/>
      <c r="AA16" s="151"/>
      <c r="AB16" s="151"/>
      <c r="AC16" s="151"/>
      <c r="AD16" s="151"/>
      <c r="AE16" s="151"/>
      <c r="AF16" s="151"/>
      <c r="AG16" s="151"/>
      <c r="AH16" s="151"/>
      <c r="AI16" s="151"/>
      <c r="AJ16" s="151"/>
      <c r="AK16" s="151"/>
      <c r="AL16" s="151"/>
      <c r="AM16" s="151"/>
      <c r="AN16" s="151"/>
      <c r="AO16" s="151" t="s">
        <v>949</v>
      </c>
      <c r="AP16" s="153" t="s">
        <v>947</v>
      </c>
      <c r="AQ16" s="153"/>
      <c r="AR16" s="153"/>
      <c r="AS16" s="155"/>
      <c r="AT16" s="153">
        <v>11.1</v>
      </c>
      <c r="AU16" s="153" t="s">
        <v>950</v>
      </c>
      <c r="AV16" s="151"/>
      <c r="AW16" s="153">
        <v>0</v>
      </c>
      <c r="AX16" s="153">
        <v>0</v>
      </c>
      <c r="AY16" s="153">
        <v>10</v>
      </c>
      <c r="AZ16" s="153">
        <v>0</v>
      </c>
      <c r="BA16" s="153">
        <v>0</v>
      </c>
      <c r="BB16" s="153">
        <v>0</v>
      </c>
      <c r="BC16" s="153">
        <v>0</v>
      </c>
      <c r="BD16" s="153">
        <v>0</v>
      </c>
      <c r="BE16" s="153">
        <v>0</v>
      </c>
      <c r="BF16" s="153">
        <v>0</v>
      </c>
      <c r="BG16" s="153">
        <v>0</v>
      </c>
      <c r="BH16" s="153">
        <v>0</v>
      </c>
      <c r="BI16" s="153"/>
      <c r="BJ16" s="153" t="s">
        <v>947</v>
      </c>
      <c r="BK16" s="153"/>
      <c r="BL16" s="153" t="s">
        <v>947</v>
      </c>
      <c r="BM16" s="153"/>
      <c r="BN16" s="153"/>
      <c r="BO16" s="153"/>
      <c r="BP16" s="153"/>
      <c r="BQ16" s="156"/>
      <c r="BR16" s="156"/>
      <c r="BS16" s="153"/>
      <c r="BT16" s="153" t="s">
        <v>951</v>
      </c>
      <c r="BU16" s="151"/>
      <c r="BV16" t="s">
        <v>11</v>
      </c>
      <c r="BW16" s="161" t="s">
        <v>89</v>
      </c>
    </row>
    <row r="17" spans="1:75" x14ac:dyDescent="0.15">
      <c r="A17" s="148">
        <v>3609</v>
      </c>
      <c r="B17" s="235">
        <v>41846</v>
      </c>
      <c r="C17" s="150" t="s">
        <v>944</v>
      </c>
      <c r="D17" s="151" t="s">
        <v>169</v>
      </c>
      <c r="E17" s="151"/>
      <c r="F17" s="151" t="s">
        <v>945</v>
      </c>
      <c r="G17" s="245">
        <v>41772</v>
      </c>
      <c r="H17" s="153" t="s">
        <v>946</v>
      </c>
      <c r="I17" s="153" t="s">
        <v>947</v>
      </c>
      <c r="J17" s="153"/>
      <c r="K17" s="151" t="s">
        <v>988</v>
      </c>
      <c r="L17" s="151" t="s">
        <v>989</v>
      </c>
      <c r="M17" s="151">
        <v>132.6</v>
      </c>
      <c r="N17" s="151">
        <v>27.47</v>
      </c>
      <c r="O17" s="151" t="s">
        <v>957</v>
      </c>
      <c r="P17" s="151">
        <v>1000</v>
      </c>
      <c r="Q17" s="151">
        <v>26.92</v>
      </c>
      <c r="R17" s="154">
        <v>1750</v>
      </c>
      <c r="S17" s="151">
        <v>26.36</v>
      </c>
      <c r="T17" s="151"/>
      <c r="U17" s="151"/>
      <c r="V17" s="151"/>
      <c r="W17" s="151"/>
      <c r="X17" s="151"/>
      <c r="Y17" s="151"/>
      <c r="Z17" s="151"/>
      <c r="AA17" s="151"/>
      <c r="AB17" s="151"/>
      <c r="AC17" s="151"/>
      <c r="AD17" s="151"/>
      <c r="AE17" s="151"/>
      <c r="AF17" s="151"/>
      <c r="AG17" s="151"/>
      <c r="AH17" s="151"/>
      <c r="AI17" s="151"/>
      <c r="AJ17" s="151"/>
      <c r="AK17" s="151"/>
      <c r="AL17" s="151"/>
      <c r="AM17" s="151"/>
      <c r="AN17" s="151"/>
      <c r="AO17" s="151" t="s">
        <v>949</v>
      </c>
      <c r="AP17" s="153" t="s">
        <v>947</v>
      </c>
      <c r="AQ17" s="153"/>
      <c r="AR17" s="153"/>
      <c r="AS17" s="155"/>
      <c r="AT17" s="153">
        <v>11.3</v>
      </c>
      <c r="AU17" s="153" t="s">
        <v>950</v>
      </c>
      <c r="AV17" s="151"/>
      <c r="AW17" s="153">
        <v>0</v>
      </c>
      <c r="AX17" s="153">
        <v>0</v>
      </c>
      <c r="AY17" s="153">
        <v>0</v>
      </c>
      <c r="AZ17" s="153">
        <v>18</v>
      </c>
      <c r="BA17" s="153">
        <v>0</v>
      </c>
      <c r="BB17" s="153">
        <v>0</v>
      </c>
      <c r="BC17" s="153">
        <v>0</v>
      </c>
      <c r="BD17" s="153">
        <v>0</v>
      </c>
      <c r="BE17" s="153">
        <v>0</v>
      </c>
      <c r="BF17" s="153">
        <v>0</v>
      </c>
      <c r="BG17" s="153">
        <v>0</v>
      </c>
      <c r="BH17" s="153">
        <v>0</v>
      </c>
      <c r="BI17" s="153"/>
      <c r="BJ17" s="153" t="s">
        <v>947</v>
      </c>
      <c r="BK17" s="153">
        <v>24</v>
      </c>
      <c r="BL17" s="153" t="s">
        <v>947</v>
      </c>
      <c r="BM17" s="153"/>
      <c r="BN17" s="153"/>
      <c r="BO17" s="153"/>
      <c r="BP17" s="153"/>
      <c r="BQ17" s="151" t="s">
        <v>990</v>
      </c>
      <c r="BR17" s="151" t="s">
        <v>991</v>
      </c>
      <c r="BS17" s="153">
        <v>50</v>
      </c>
      <c r="BT17" s="153" t="s">
        <v>951</v>
      </c>
      <c r="BU17" s="151"/>
      <c r="BV17" t="s">
        <v>963</v>
      </c>
      <c r="BW17" s="237" t="s">
        <v>89</v>
      </c>
    </row>
    <row r="18" spans="1:75" x14ac:dyDescent="0.15">
      <c r="A18" s="148">
        <v>8853</v>
      </c>
      <c r="B18" s="152">
        <v>41898</v>
      </c>
      <c r="C18" s="150" t="s">
        <v>1024</v>
      </c>
      <c r="D18" s="151" t="s">
        <v>169</v>
      </c>
      <c r="E18" s="151"/>
      <c r="F18" s="151" t="s">
        <v>1026</v>
      </c>
      <c r="G18" s="255">
        <v>41884</v>
      </c>
      <c r="H18" s="153" t="s">
        <v>126</v>
      </c>
      <c r="I18" s="153" t="s">
        <v>971</v>
      </c>
      <c r="J18" s="153"/>
      <c r="K18" s="151" t="s">
        <v>1027</v>
      </c>
      <c r="L18" s="254" t="s">
        <v>1028</v>
      </c>
      <c r="M18" s="151">
        <v>167.363</v>
      </c>
      <c r="N18" s="151">
        <v>27.375</v>
      </c>
      <c r="O18" s="151"/>
      <c r="P18" s="151"/>
      <c r="Q18" s="151"/>
      <c r="R18" s="154"/>
      <c r="S18" s="151"/>
      <c r="T18" s="151"/>
      <c r="U18" s="151"/>
      <c r="V18" s="151"/>
      <c r="W18" s="151"/>
      <c r="X18" s="151"/>
      <c r="Y18" s="151"/>
      <c r="Z18" s="151"/>
      <c r="AA18" s="151"/>
      <c r="AB18" s="151"/>
      <c r="AC18" s="151"/>
      <c r="AD18" s="151"/>
      <c r="AE18" s="151"/>
      <c r="AF18" s="151"/>
      <c r="AG18" s="151"/>
      <c r="AH18" s="151"/>
      <c r="AI18" s="151"/>
      <c r="AJ18" s="151"/>
      <c r="AK18" s="151"/>
      <c r="AL18" s="151"/>
      <c r="AM18" s="151"/>
      <c r="AN18" s="151"/>
      <c r="AO18" s="151" t="s">
        <v>1029</v>
      </c>
      <c r="AP18" s="153" t="s">
        <v>1030</v>
      </c>
      <c r="AQ18" s="153"/>
      <c r="AR18" s="153"/>
      <c r="AS18" s="155"/>
      <c r="AT18" s="153">
        <v>11.1</v>
      </c>
      <c r="AU18" s="153" t="s">
        <v>1030</v>
      </c>
      <c r="AV18" s="151"/>
      <c r="AW18" s="153">
        <v>0</v>
      </c>
      <c r="AX18" s="153">
        <v>0</v>
      </c>
      <c r="AY18" s="153">
        <v>0</v>
      </c>
      <c r="AZ18" s="153">
        <v>27</v>
      </c>
      <c r="BA18" s="153">
        <v>0</v>
      </c>
      <c r="BB18" s="153">
        <v>0</v>
      </c>
      <c r="BC18" s="153">
        <v>0</v>
      </c>
      <c r="BD18" s="153">
        <v>0</v>
      </c>
      <c r="BE18" s="153">
        <v>0</v>
      </c>
      <c r="BF18" s="153">
        <v>0</v>
      </c>
      <c r="BG18" s="153">
        <v>0</v>
      </c>
      <c r="BH18" s="153">
        <v>0</v>
      </c>
      <c r="BI18" s="153"/>
      <c r="BJ18" s="153" t="s">
        <v>1030</v>
      </c>
      <c r="BK18" s="153"/>
      <c r="BL18" s="153" t="s">
        <v>1030</v>
      </c>
      <c r="BM18" s="153"/>
      <c r="BN18" s="153"/>
      <c r="BO18" s="153"/>
      <c r="BP18" s="153"/>
      <c r="BQ18" s="151"/>
      <c r="BR18" s="151"/>
      <c r="BS18" s="153"/>
      <c r="BT18" s="153" t="s">
        <v>1031</v>
      </c>
      <c r="BU18" s="254"/>
      <c r="BV18" s="249" t="s">
        <v>23</v>
      </c>
      <c r="BW18" s="251" t="s">
        <v>1032</v>
      </c>
    </row>
    <row r="19" spans="1:75" x14ac:dyDescent="0.15">
      <c r="A19" s="148">
        <v>4971</v>
      </c>
      <c r="B19" s="235">
        <v>41846</v>
      </c>
      <c r="C19" s="150" t="s">
        <v>944</v>
      </c>
      <c r="D19" s="151" t="s">
        <v>169</v>
      </c>
      <c r="E19" s="151"/>
      <c r="F19" s="151" t="s">
        <v>945</v>
      </c>
      <c r="G19" s="245">
        <v>41820</v>
      </c>
      <c r="H19" s="153" t="s">
        <v>126</v>
      </c>
      <c r="I19" s="153" t="s">
        <v>971</v>
      </c>
      <c r="J19" s="153"/>
      <c r="K19" s="151" t="s">
        <v>168</v>
      </c>
      <c r="L19" s="151" t="s">
        <v>965</v>
      </c>
      <c r="M19" s="151">
        <v>153.06</v>
      </c>
      <c r="N19" s="151">
        <v>33.880000000000003</v>
      </c>
      <c r="O19" s="151" t="s">
        <v>992</v>
      </c>
      <c r="P19" s="151">
        <v>1000</v>
      </c>
      <c r="Q19" s="151">
        <v>33.369999999999997</v>
      </c>
      <c r="R19" s="154">
        <v>1750</v>
      </c>
      <c r="S19" s="151">
        <v>32.869999999999997</v>
      </c>
      <c r="T19" s="151"/>
      <c r="U19" s="151"/>
      <c r="V19" s="151"/>
      <c r="W19" s="151"/>
      <c r="X19" s="151"/>
      <c r="Y19" s="151"/>
      <c r="Z19" s="151"/>
      <c r="AA19" s="151"/>
      <c r="AB19" s="151"/>
      <c r="AC19" s="151"/>
      <c r="AD19" s="151"/>
      <c r="AE19" s="151"/>
      <c r="AF19" s="151"/>
      <c r="AG19" s="151"/>
      <c r="AH19" s="151"/>
      <c r="AI19" s="151"/>
      <c r="AJ19" s="151"/>
      <c r="AK19" s="151"/>
      <c r="AL19" s="151"/>
      <c r="AM19" s="151"/>
      <c r="AN19" s="151"/>
      <c r="AO19" s="151" t="s">
        <v>949</v>
      </c>
      <c r="AP19" s="153" t="s">
        <v>947</v>
      </c>
      <c r="AQ19" s="153"/>
      <c r="AR19" s="153"/>
      <c r="AS19" s="155"/>
      <c r="AT19" s="153">
        <v>5.0999999999999996</v>
      </c>
      <c r="AU19" s="153" t="s">
        <v>947</v>
      </c>
      <c r="AV19" s="151"/>
      <c r="AW19" s="153">
        <v>0</v>
      </c>
      <c r="AX19" s="153">
        <v>0</v>
      </c>
      <c r="AY19" s="153">
        <v>0</v>
      </c>
      <c r="AZ19" s="153">
        <v>22</v>
      </c>
      <c r="BA19" s="153">
        <v>0</v>
      </c>
      <c r="BB19" s="153">
        <v>0</v>
      </c>
      <c r="BC19" s="153">
        <v>0</v>
      </c>
      <c r="BD19" s="153">
        <v>0</v>
      </c>
      <c r="BE19" s="153">
        <v>0</v>
      </c>
      <c r="BF19" s="153">
        <v>0</v>
      </c>
      <c r="BG19" s="153">
        <v>0</v>
      </c>
      <c r="BH19" s="153">
        <v>0</v>
      </c>
      <c r="BI19" s="153"/>
      <c r="BJ19" s="153" t="s">
        <v>947</v>
      </c>
      <c r="BK19" s="153">
        <v>24</v>
      </c>
      <c r="BL19" s="153" t="s">
        <v>947</v>
      </c>
      <c r="BM19" s="153"/>
      <c r="BN19" s="153"/>
      <c r="BO19" s="153"/>
      <c r="BP19" s="153"/>
      <c r="BQ19" s="151"/>
      <c r="BR19" s="151"/>
      <c r="BS19" s="153"/>
      <c r="BT19" s="153" t="s">
        <v>951</v>
      </c>
      <c r="BU19" s="236" t="s">
        <v>993</v>
      </c>
      <c r="BV19" s="161" t="s">
        <v>23</v>
      </c>
      <c r="BW19" s="237" t="s">
        <v>184</v>
      </c>
    </row>
    <row r="20" spans="1:75" x14ac:dyDescent="0.15">
      <c r="A20" s="148">
        <v>5315</v>
      </c>
      <c r="B20" s="259">
        <v>41897</v>
      </c>
      <c r="C20" s="150" t="s">
        <v>944</v>
      </c>
      <c r="D20" s="151" t="s">
        <v>169</v>
      </c>
      <c r="E20" s="151"/>
      <c r="F20" s="151" t="s">
        <v>945</v>
      </c>
      <c r="G20" s="218">
        <v>41880</v>
      </c>
      <c r="H20" s="153" t="s">
        <v>947</v>
      </c>
      <c r="I20" s="153" t="s">
        <v>959</v>
      </c>
      <c r="J20" s="153"/>
      <c r="K20" s="151" t="s">
        <v>994</v>
      </c>
      <c r="L20" s="151" t="s">
        <v>1019</v>
      </c>
      <c r="M20" s="151">
        <v>147</v>
      </c>
      <c r="N20" s="151">
        <v>39.700000000000003</v>
      </c>
      <c r="O20" s="151"/>
      <c r="P20" s="151"/>
      <c r="Q20" s="151"/>
      <c r="R20" s="154"/>
      <c r="S20" s="151"/>
      <c r="T20" s="151"/>
      <c r="U20" s="151"/>
      <c r="V20" s="151"/>
      <c r="W20" s="151"/>
      <c r="X20" s="151"/>
      <c r="Y20" s="151"/>
      <c r="Z20" s="151"/>
      <c r="AA20" s="151"/>
      <c r="AB20" s="151"/>
      <c r="AC20" s="151"/>
      <c r="AD20" s="151"/>
      <c r="AE20" s="151"/>
      <c r="AF20" s="151"/>
      <c r="AG20" s="151"/>
      <c r="AH20" s="151"/>
      <c r="AI20" s="151"/>
      <c r="AJ20" s="151"/>
      <c r="AK20" s="151"/>
      <c r="AL20" s="151"/>
      <c r="AM20" s="151"/>
      <c r="AN20" s="151"/>
      <c r="AO20" s="151" t="s">
        <v>949</v>
      </c>
      <c r="AP20" s="153" t="s">
        <v>947</v>
      </c>
      <c r="AQ20" s="153"/>
      <c r="AR20" s="153"/>
      <c r="AS20" s="155"/>
      <c r="AT20" s="153"/>
      <c r="AU20" s="153" t="s">
        <v>947</v>
      </c>
      <c r="AV20" s="151"/>
      <c r="AW20" s="153">
        <v>0</v>
      </c>
      <c r="AX20" s="153">
        <v>0</v>
      </c>
      <c r="AY20" s="153">
        <v>40</v>
      </c>
      <c r="AZ20" s="153">
        <v>0</v>
      </c>
      <c r="BA20" s="153">
        <v>0</v>
      </c>
      <c r="BB20" s="153">
        <v>0</v>
      </c>
      <c r="BC20" s="153">
        <v>0</v>
      </c>
      <c r="BD20" s="153">
        <v>0</v>
      </c>
      <c r="BE20" s="153">
        <v>0</v>
      </c>
      <c r="BF20" s="153">
        <v>0</v>
      </c>
      <c r="BG20" s="153">
        <v>0</v>
      </c>
      <c r="BH20" s="153">
        <v>0</v>
      </c>
      <c r="BI20" s="153"/>
      <c r="BJ20" s="153" t="s">
        <v>947</v>
      </c>
      <c r="BK20" s="153"/>
      <c r="BL20" s="153" t="s">
        <v>947</v>
      </c>
      <c r="BM20" s="153"/>
      <c r="BN20" s="153"/>
      <c r="BO20" s="153"/>
      <c r="BP20" s="153"/>
      <c r="BQ20" s="151"/>
      <c r="BR20" s="151"/>
      <c r="BS20" s="153"/>
      <c r="BT20" s="153" t="s">
        <v>951</v>
      </c>
      <c r="BU20" s="151" t="s">
        <v>993</v>
      </c>
      <c r="BV20" t="s">
        <v>963</v>
      </c>
      <c r="BW20" t="s">
        <v>1020</v>
      </c>
    </row>
    <row r="21" spans="1:75" x14ac:dyDescent="0.15">
      <c r="A21" s="148">
        <v>8474</v>
      </c>
      <c r="B21" s="235">
        <v>41846</v>
      </c>
      <c r="C21" s="150" t="s">
        <v>944</v>
      </c>
      <c r="D21" s="151" t="s">
        <v>958</v>
      </c>
      <c r="E21" s="151"/>
      <c r="F21" s="151" t="s">
        <v>945</v>
      </c>
      <c r="G21" s="245">
        <v>41797</v>
      </c>
      <c r="H21" s="153" t="s">
        <v>126</v>
      </c>
      <c r="I21" s="153" t="s">
        <v>971</v>
      </c>
      <c r="J21" s="153"/>
      <c r="K21" s="151" t="s">
        <v>995</v>
      </c>
      <c r="L21" s="151" t="s">
        <v>996</v>
      </c>
      <c r="M21" s="151">
        <v>141</v>
      </c>
      <c r="N21" s="151">
        <v>20.591999999999999</v>
      </c>
      <c r="O21" s="151"/>
      <c r="P21" s="151"/>
      <c r="Q21" s="151"/>
      <c r="R21" s="154"/>
      <c r="S21" s="151"/>
      <c r="T21" s="151"/>
      <c r="U21" s="151"/>
      <c r="V21" s="151"/>
      <c r="W21" s="151"/>
      <c r="X21" s="151"/>
      <c r="Y21" s="151"/>
      <c r="Z21" s="151"/>
      <c r="AA21" s="151"/>
      <c r="AB21" s="151"/>
      <c r="AC21" s="151"/>
      <c r="AD21" s="151"/>
      <c r="AE21" s="151"/>
      <c r="AF21" s="151"/>
      <c r="AG21" s="151"/>
      <c r="AH21" s="151"/>
      <c r="AI21" s="151"/>
      <c r="AJ21" s="151"/>
      <c r="AK21" s="151"/>
      <c r="AL21" s="151"/>
      <c r="AM21" s="151"/>
      <c r="AN21" s="151"/>
      <c r="AO21" s="151" t="s">
        <v>949</v>
      </c>
      <c r="AP21" s="153" t="s">
        <v>947</v>
      </c>
      <c r="AQ21" s="153"/>
      <c r="AR21" s="153"/>
      <c r="AS21" s="155"/>
      <c r="AT21" s="153">
        <v>8</v>
      </c>
      <c r="AU21" s="153" t="s">
        <v>997</v>
      </c>
      <c r="AV21" s="151"/>
      <c r="AW21" s="153">
        <v>0</v>
      </c>
      <c r="AX21" s="153">
        <v>0</v>
      </c>
      <c r="AY21" s="153">
        <v>0</v>
      </c>
      <c r="AZ21" s="153">
        <v>0</v>
      </c>
      <c r="BA21" s="153">
        <v>0</v>
      </c>
      <c r="BB21" s="153">
        <v>0</v>
      </c>
      <c r="BC21" s="153">
        <v>0</v>
      </c>
      <c r="BD21" s="153">
        <v>0</v>
      </c>
      <c r="BE21" s="153">
        <v>0</v>
      </c>
      <c r="BF21" s="153">
        <v>0</v>
      </c>
      <c r="BG21" s="153">
        <v>0</v>
      </c>
      <c r="BH21" s="153">
        <v>0</v>
      </c>
      <c r="BI21" s="153">
        <v>24</v>
      </c>
      <c r="BJ21" s="153" t="s">
        <v>947</v>
      </c>
      <c r="BK21" s="153"/>
      <c r="BL21" s="153" t="s">
        <v>947</v>
      </c>
      <c r="BM21" s="153"/>
      <c r="BN21" s="153"/>
      <c r="BO21" s="153"/>
      <c r="BP21" s="153"/>
      <c r="BQ21" s="156"/>
      <c r="BR21" s="156"/>
      <c r="BS21" s="153"/>
      <c r="BT21" s="153" t="s">
        <v>951</v>
      </c>
      <c r="BU21" s="156" t="s">
        <v>993</v>
      </c>
      <c r="BV21" s="161" t="s">
        <v>23</v>
      </c>
      <c r="BW21" t="s">
        <v>89</v>
      </c>
    </row>
    <row r="22" spans="1:75" x14ac:dyDescent="0.15">
      <c r="A22" s="148">
        <v>8906</v>
      </c>
      <c r="B22" s="248">
        <v>41898</v>
      </c>
      <c r="C22" s="150" t="s">
        <v>944</v>
      </c>
      <c r="D22" s="151" t="s">
        <v>169</v>
      </c>
      <c r="E22" s="151"/>
      <c r="F22" s="151" t="s">
        <v>998</v>
      </c>
      <c r="G22" s="253">
        <v>41871</v>
      </c>
      <c r="H22" s="153" t="s">
        <v>946</v>
      </c>
      <c r="I22" s="153" t="s">
        <v>947</v>
      </c>
      <c r="J22" s="153"/>
      <c r="K22" s="151" t="s">
        <v>948</v>
      </c>
      <c r="L22" s="151" t="s">
        <v>1021</v>
      </c>
      <c r="M22" s="151">
        <v>138</v>
      </c>
      <c r="N22" s="151">
        <v>22.49</v>
      </c>
      <c r="O22" s="151"/>
      <c r="P22" s="151"/>
      <c r="Q22" s="151"/>
      <c r="R22" s="154"/>
      <c r="S22" s="151"/>
      <c r="T22" s="151"/>
      <c r="U22" s="151"/>
      <c r="V22" s="151"/>
      <c r="W22" s="151"/>
      <c r="X22" s="151"/>
      <c r="Y22" s="151"/>
      <c r="Z22" s="151"/>
      <c r="AA22" s="151"/>
      <c r="AB22" s="151"/>
      <c r="AC22" s="151"/>
      <c r="AD22" s="151"/>
      <c r="AE22" s="151">
        <v>14.49</v>
      </c>
      <c r="AF22" s="151"/>
      <c r="AG22" s="151"/>
      <c r="AH22" s="151"/>
      <c r="AI22" s="151"/>
      <c r="AJ22" s="151"/>
      <c r="AK22" s="151"/>
      <c r="AL22" s="151"/>
      <c r="AM22" s="151"/>
      <c r="AN22" s="151"/>
      <c r="AO22" s="151" t="s">
        <v>999</v>
      </c>
      <c r="AP22" s="153" t="s">
        <v>947</v>
      </c>
      <c r="AQ22" s="153"/>
      <c r="AR22" s="153"/>
      <c r="AS22" s="155"/>
      <c r="AT22" s="153">
        <v>9</v>
      </c>
      <c r="AU22" s="153" t="s">
        <v>950</v>
      </c>
      <c r="AV22" s="151"/>
      <c r="AW22" s="153">
        <v>0</v>
      </c>
      <c r="AX22" s="153">
        <v>0</v>
      </c>
      <c r="AY22" s="153">
        <v>0</v>
      </c>
      <c r="AZ22" s="153">
        <v>0</v>
      </c>
      <c r="BA22" s="153">
        <v>0</v>
      </c>
      <c r="BB22" s="153">
        <v>0</v>
      </c>
      <c r="BC22" s="153">
        <v>0</v>
      </c>
      <c r="BD22" s="153">
        <v>0</v>
      </c>
      <c r="BE22" s="153">
        <v>0</v>
      </c>
      <c r="BF22" s="153">
        <v>0</v>
      </c>
      <c r="BG22" s="153">
        <v>0</v>
      </c>
      <c r="BH22" s="153">
        <v>0</v>
      </c>
      <c r="BI22" s="153"/>
      <c r="BJ22" s="153" t="s">
        <v>947</v>
      </c>
      <c r="BK22" s="153"/>
      <c r="BL22" s="153" t="s">
        <v>947</v>
      </c>
      <c r="BM22" s="153"/>
      <c r="BN22" s="153"/>
      <c r="BO22" s="153"/>
      <c r="BP22" s="153"/>
      <c r="BQ22" s="151"/>
      <c r="BR22" s="151"/>
      <c r="BS22" s="153"/>
      <c r="BT22" s="153" t="s">
        <v>951</v>
      </c>
      <c r="BU22" s="252"/>
      <c r="BV22" t="s">
        <v>23</v>
      </c>
      <c r="BW22" s="251" t="s">
        <v>1022</v>
      </c>
    </row>
    <row r="23" spans="1:75" x14ac:dyDescent="0.15">
      <c r="A23" s="148">
        <v>2018</v>
      </c>
      <c r="B23" s="235">
        <v>41846</v>
      </c>
      <c r="C23" s="150" t="s">
        <v>944</v>
      </c>
      <c r="D23" s="151" t="s">
        <v>169</v>
      </c>
      <c r="E23" s="151"/>
      <c r="F23" s="151" t="s">
        <v>998</v>
      </c>
      <c r="G23" s="246">
        <v>41822</v>
      </c>
      <c r="H23" s="153" t="s">
        <v>946</v>
      </c>
      <c r="I23" s="153" t="s">
        <v>947</v>
      </c>
      <c r="J23" s="153"/>
      <c r="K23" s="151" t="s">
        <v>952</v>
      </c>
      <c r="L23" s="151" t="s">
        <v>953</v>
      </c>
      <c r="M23" s="151">
        <v>155</v>
      </c>
      <c r="N23" s="151">
        <v>28.9</v>
      </c>
      <c r="O23" s="151"/>
      <c r="P23" s="151"/>
      <c r="Q23" s="151"/>
      <c r="R23" s="154"/>
      <c r="S23" s="151"/>
      <c r="T23" s="151"/>
      <c r="U23" s="151"/>
      <c r="V23" s="151"/>
      <c r="W23" s="151"/>
      <c r="X23" s="151"/>
      <c r="Y23" s="151"/>
      <c r="Z23" s="151"/>
      <c r="AA23" s="151"/>
      <c r="AB23" s="151"/>
      <c r="AC23" s="151"/>
      <c r="AD23" s="151"/>
      <c r="AE23" s="151">
        <v>15.97</v>
      </c>
      <c r="AF23" s="151"/>
      <c r="AG23" s="151"/>
      <c r="AH23" s="151"/>
      <c r="AI23" s="151"/>
      <c r="AJ23" s="151"/>
      <c r="AK23" s="151"/>
      <c r="AL23" s="151"/>
      <c r="AM23" s="151"/>
      <c r="AN23" s="151"/>
      <c r="AO23" s="151" t="s">
        <v>999</v>
      </c>
      <c r="AP23" s="153" t="s">
        <v>947</v>
      </c>
      <c r="AQ23" s="153"/>
      <c r="AR23" s="153"/>
      <c r="AS23" s="155"/>
      <c r="AT23" s="153">
        <v>11.1</v>
      </c>
      <c r="AU23" s="153" t="s">
        <v>950</v>
      </c>
      <c r="AV23" s="151"/>
      <c r="AW23" s="153">
        <v>0</v>
      </c>
      <c r="AX23" s="153">
        <v>0</v>
      </c>
      <c r="AY23" s="153">
        <v>0</v>
      </c>
      <c r="AZ23" s="153">
        <v>20</v>
      </c>
      <c r="BA23" s="153">
        <v>0</v>
      </c>
      <c r="BB23" s="153">
        <v>0</v>
      </c>
      <c r="BC23" s="153">
        <v>0</v>
      </c>
      <c r="BD23" s="153">
        <v>0</v>
      </c>
      <c r="BE23" s="153">
        <v>0</v>
      </c>
      <c r="BF23" s="153">
        <v>0</v>
      </c>
      <c r="BG23" s="153">
        <v>0</v>
      </c>
      <c r="BH23" s="153">
        <v>0</v>
      </c>
      <c r="BI23" s="153"/>
      <c r="BJ23" s="153" t="s">
        <v>947</v>
      </c>
      <c r="BK23" s="153">
        <v>12</v>
      </c>
      <c r="BL23" s="153" t="s">
        <v>947</v>
      </c>
      <c r="BM23" s="153"/>
      <c r="BN23" s="153"/>
      <c r="BO23" s="153"/>
      <c r="BP23" s="153"/>
      <c r="BQ23" s="151" t="s">
        <v>954</v>
      </c>
      <c r="BR23" s="156" t="s">
        <v>656</v>
      </c>
      <c r="BS23" s="153">
        <v>25</v>
      </c>
      <c r="BT23" s="153" t="s">
        <v>951</v>
      </c>
      <c r="BU23" s="151"/>
      <c r="BV23" t="s">
        <v>23</v>
      </c>
      <c r="BW23" s="237" t="s">
        <v>184</v>
      </c>
    </row>
    <row r="24" spans="1:75" x14ac:dyDescent="0.15">
      <c r="A24" s="148">
        <v>2564</v>
      </c>
      <c r="B24" s="259">
        <v>41894</v>
      </c>
      <c r="C24" s="150" t="s">
        <v>944</v>
      </c>
      <c r="D24" s="151" t="s">
        <v>169</v>
      </c>
      <c r="E24" s="151"/>
      <c r="F24" s="151" t="s">
        <v>998</v>
      </c>
      <c r="G24" s="250">
        <v>41852</v>
      </c>
      <c r="H24" s="153" t="s">
        <v>946</v>
      </c>
      <c r="I24" s="153" t="s">
        <v>947</v>
      </c>
      <c r="J24" s="153"/>
      <c r="K24" s="151" t="s">
        <v>955</v>
      </c>
      <c r="L24" s="151" t="s">
        <v>956</v>
      </c>
      <c r="M24" s="151">
        <v>155</v>
      </c>
      <c r="N24" s="151">
        <v>29.56</v>
      </c>
      <c r="O24" s="151" t="s">
        <v>957</v>
      </c>
      <c r="P24" s="151">
        <v>1000</v>
      </c>
      <c r="Q24" s="151">
        <v>29.56</v>
      </c>
      <c r="R24" s="154">
        <v>1750</v>
      </c>
      <c r="S24" s="151">
        <v>29.56</v>
      </c>
      <c r="T24" s="151"/>
      <c r="U24" s="151"/>
      <c r="V24" s="151"/>
      <c r="W24" s="151"/>
      <c r="X24" s="151"/>
      <c r="Y24" s="151"/>
      <c r="Z24" s="151"/>
      <c r="AA24" s="151"/>
      <c r="AB24" s="151"/>
      <c r="AC24" s="151"/>
      <c r="AD24" s="151"/>
      <c r="AE24" s="151">
        <v>15.96</v>
      </c>
      <c r="AF24" s="151"/>
      <c r="AG24" s="151"/>
      <c r="AH24" s="151"/>
      <c r="AI24" s="151"/>
      <c r="AJ24" s="151"/>
      <c r="AK24" s="151"/>
      <c r="AL24" s="151"/>
      <c r="AM24" s="151"/>
      <c r="AN24" s="151"/>
      <c r="AO24" s="151" t="s">
        <v>999</v>
      </c>
      <c r="AP24" s="153" t="s">
        <v>947</v>
      </c>
      <c r="AQ24" s="153"/>
      <c r="AR24" s="153"/>
      <c r="AS24" s="155"/>
      <c r="AT24" s="153">
        <v>7.5</v>
      </c>
      <c r="AU24" s="153" t="s">
        <v>947</v>
      </c>
      <c r="AV24" s="151"/>
      <c r="AW24" s="153">
        <v>0</v>
      </c>
      <c r="AX24" s="153">
        <v>0</v>
      </c>
      <c r="AY24" s="153">
        <v>0</v>
      </c>
      <c r="AZ24" s="153">
        <v>27</v>
      </c>
      <c r="BA24" s="153">
        <v>0</v>
      </c>
      <c r="BB24" s="153">
        <v>0</v>
      </c>
      <c r="BC24" s="153">
        <v>0</v>
      </c>
      <c r="BD24" s="153">
        <v>0</v>
      </c>
      <c r="BE24" s="153">
        <v>0</v>
      </c>
      <c r="BF24" s="153">
        <v>0</v>
      </c>
      <c r="BG24" s="153">
        <v>0</v>
      </c>
      <c r="BH24" s="153">
        <v>0</v>
      </c>
      <c r="BI24" s="153"/>
      <c r="BJ24" s="153" t="s">
        <v>947</v>
      </c>
      <c r="BK24" s="153">
        <v>24</v>
      </c>
      <c r="BL24" s="153" t="s">
        <v>947</v>
      </c>
      <c r="BM24" s="153"/>
      <c r="BN24" s="153"/>
      <c r="BO24" s="153"/>
      <c r="BP24" s="153"/>
      <c r="BQ24" s="151"/>
      <c r="BR24" s="156"/>
      <c r="BS24" s="153"/>
      <c r="BT24" s="153" t="s">
        <v>951</v>
      </c>
      <c r="BU24" s="151"/>
      <c r="BV24" s="249" t="s">
        <v>23</v>
      </c>
      <c r="BW24" s="249" t="s">
        <v>89</v>
      </c>
    </row>
    <row r="25" spans="1:75" x14ac:dyDescent="0.15">
      <c r="A25" s="148">
        <v>6201</v>
      </c>
      <c r="B25" s="152">
        <v>41897</v>
      </c>
      <c r="C25" s="150" t="s">
        <v>944</v>
      </c>
      <c r="D25" s="151" t="s">
        <v>958</v>
      </c>
      <c r="E25" s="151"/>
      <c r="F25" s="151" t="s">
        <v>998</v>
      </c>
      <c r="G25" s="218">
        <v>41880</v>
      </c>
      <c r="H25" s="153" t="s">
        <v>947</v>
      </c>
      <c r="I25" s="153" t="s">
        <v>959</v>
      </c>
      <c r="J25" s="153"/>
      <c r="K25" s="151" t="s">
        <v>960</v>
      </c>
      <c r="L25" s="151" t="s">
        <v>961</v>
      </c>
      <c r="M25" s="151">
        <v>162</v>
      </c>
      <c r="N25" s="151">
        <v>39.700000000000003</v>
      </c>
      <c r="O25" s="151"/>
      <c r="P25" s="151"/>
      <c r="Q25" s="151"/>
      <c r="R25" s="154"/>
      <c r="S25" s="151"/>
      <c r="T25" s="151"/>
      <c r="U25" s="151"/>
      <c r="V25" s="151"/>
      <c r="W25" s="151"/>
      <c r="X25" s="151"/>
      <c r="Y25" s="151"/>
      <c r="Z25" s="151"/>
      <c r="AA25" s="151"/>
      <c r="AB25" s="151"/>
      <c r="AC25" s="151"/>
      <c r="AD25" s="151"/>
      <c r="AE25" s="151">
        <v>26.3</v>
      </c>
      <c r="AF25" s="151"/>
      <c r="AG25" s="151"/>
      <c r="AH25" s="151"/>
      <c r="AI25" s="151"/>
      <c r="AJ25" s="151"/>
      <c r="AK25" s="151"/>
      <c r="AL25" s="151"/>
      <c r="AM25" s="151"/>
      <c r="AN25" s="151"/>
      <c r="AO25" s="151" t="s">
        <v>999</v>
      </c>
      <c r="AP25" s="153" t="s">
        <v>947</v>
      </c>
      <c r="AQ25" s="153"/>
      <c r="AR25" s="153"/>
      <c r="AS25" s="155"/>
      <c r="AT25" s="153"/>
      <c r="AU25" s="153" t="s">
        <v>947</v>
      </c>
      <c r="AV25" s="151"/>
      <c r="AW25" s="153">
        <v>0</v>
      </c>
      <c r="AX25" s="153">
        <v>0</v>
      </c>
      <c r="AY25" s="153">
        <v>35</v>
      </c>
      <c r="AZ25" s="153">
        <v>0</v>
      </c>
      <c r="BA25" s="153">
        <v>0</v>
      </c>
      <c r="BB25" s="153">
        <v>0</v>
      </c>
      <c r="BC25" s="153">
        <v>0</v>
      </c>
      <c r="BD25" s="153">
        <v>0</v>
      </c>
      <c r="BE25" s="153">
        <v>0</v>
      </c>
      <c r="BF25" s="153">
        <v>0</v>
      </c>
      <c r="BG25" s="153">
        <v>0</v>
      </c>
      <c r="BH25" s="153">
        <v>0</v>
      </c>
      <c r="BI25" s="153"/>
      <c r="BJ25" s="153" t="s">
        <v>947</v>
      </c>
      <c r="BK25" s="153"/>
      <c r="BL25" s="153" t="s">
        <v>947</v>
      </c>
      <c r="BM25" s="153"/>
      <c r="BN25" s="153"/>
      <c r="BO25" s="153"/>
      <c r="BP25" s="153"/>
      <c r="BQ25" s="156"/>
      <c r="BR25" s="156"/>
      <c r="BS25" s="153"/>
      <c r="BT25" s="153" t="s">
        <v>951</v>
      </c>
      <c r="BU25" s="156" t="s">
        <v>962</v>
      </c>
      <c r="BV25" t="s">
        <v>963</v>
      </c>
      <c r="BW25" s="251" t="s">
        <v>1020</v>
      </c>
    </row>
    <row r="26" spans="1:75" x14ac:dyDescent="0.15">
      <c r="A26" s="148">
        <v>1478</v>
      </c>
      <c r="B26" s="248">
        <v>41894</v>
      </c>
      <c r="C26" s="150" t="s">
        <v>944</v>
      </c>
      <c r="D26" s="151" t="s">
        <v>169</v>
      </c>
      <c r="E26" s="151"/>
      <c r="F26" s="151" t="s">
        <v>998</v>
      </c>
      <c r="G26" s="218">
        <v>41846</v>
      </c>
      <c r="H26" s="153" t="s">
        <v>946</v>
      </c>
      <c r="I26" s="153" t="s">
        <v>947</v>
      </c>
      <c r="J26" s="153"/>
      <c r="K26" s="151" t="s">
        <v>964</v>
      </c>
      <c r="L26" s="151" t="s">
        <v>965</v>
      </c>
      <c r="M26" s="151">
        <v>175.24</v>
      </c>
      <c r="N26" s="151">
        <v>34.340000000000003</v>
      </c>
      <c r="O26" s="151" t="s">
        <v>957</v>
      </c>
      <c r="P26" s="151">
        <v>1750</v>
      </c>
      <c r="Q26" s="151">
        <v>34.340000000000003</v>
      </c>
      <c r="R26" s="257">
        <v>1750</v>
      </c>
      <c r="S26" s="257">
        <v>34.340000000000003</v>
      </c>
      <c r="T26" s="151"/>
      <c r="U26" s="151"/>
      <c r="V26" s="151"/>
      <c r="W26" s="151"/>
      <c r="X26" s="151"/>
      <c r="Y26" s="151"/>
      <c r="Z26" s="151"/>
      <c r="AA26" s="151"/>
      <c r="AB26" s="151"/>
      <c r="AC26" s="151"/>
      <c r="AD26" s="151"/>
      <c r="AE26" s="151">
        <v>16.899999999999999</v>
      </c>
      <c r="AF26" s="151"/>
      <c r="AG26" s="151"/>
      <c r="AH26" s="151"/>
      <c r="AI26" s="151"/>
      <c r="AJ26" s="151"/>
      <c r="AK26" s="151"/>
      <c r="AL26" s="151"/>
      <c r="AM26" s="151"/>
      <c r="AN26" s="151"/>
      <c r="AO26" s="151" t="s">
        <v>999</v>
      </c>
      <c r="AP26" s="153" t="s">
        <v>947</v>
      </c>
      <c r="AQ26" s="153"/>
      <c r="AR26" s="153"/>
      <c r="AS26" s="155"/>
      <c r="AT26" s="153">
        <v>11.6</v>
      </c>
      <c r="AU26" s="153" t="s">
        <v>947</v>
      </c>
      <c r="AV26" s="151"/>
      <c r="AW26" s="153">
        <v>0</v>
      </c>
      <c r="AX26" s="153">
        <v>0</v>
      </c>
      <c r="AY26" s="153">
        <v>0</v>
      </c>
      <c r="AZ26" s="153">
        <v>20</v>
      </c>
      <c r="BA26" s="153">
        <v>0</v>
      </c>
      <c r="BB26" s="153">
        <v>0</v>
      </c>
      <c r="BC26" s="153">
        <v>0</v>
      </c>
      <c r="BD26" s="153">
        <v>0</v>
      </c>
      <c r="BE26" s="153">
        <v>0</v>
      </c>
      <c r="BF26" s="153">
        <v>0</v>
      </c>
      <c r="BG26" s="153">
        <v>0</v>
      </c>
      <c r="BH26" s="153">
        <v>0</v>
      </c>
      <c r="BI26" s="153"/>
      <c r="BJ26" s="153" t="s">
        <v>947</v>
      </c>
      <c r="BK26" s="153"/>
      <c r="BL26" s="153" t="s">
        <v>947</v>
      </c>
      <c r="BM26" s="153"/>
      <c r="BN26" s="153"/>
      <c r="BO26" s="153"/>
      <c r="BP26" s="153"/>
      <c r="BQ26" s="156" t="s">
        <v>966</v>
      </c>
      <c r="BR26" s="156"/>
      <c r="BS26" s="153"/>
      <c r="BT26" s="153" t="s">
        <v>951</v>
      </c>
      <c r="BU26" s="151"/>
      <c r="BV26" t="s">
        <v>967</v>
      </c>
      <c r="BW26" s="11" t="s">
        <v>89</v>
      </c>
    </row>
    <row r="27" spans="1:75" x14ac:dyDescent="0.15">
      <c r="A27" s="148">
        <v>4659</v>
      </c>
      <c r="B27" s="235">
        <v>41846</v>
      </c>
      <c r="C27" s="150" t="s">
        <v>944</v>
      </c>
      <c r="D27" s="151" t="s">
        <v>958</v>
      </c>
      <c r="E27" s="151"/>
      <c r="F27" s="151" t="s">
        <v>998</v>
      </c>
      <c r="G27" s="247">
        <v>41820</v>
      </c>
      <c r="H27" s="153" t="s">
        <v>946</v>
      </c>
      <c r="I27" s="153" t="s">
        <v>947</v>
      </c>
      <c r="J27" s="153"/>
      <c r="K27" s="151" t="s">
        <v>968</v>
      </c>
      <c r="L27" s="151" t="s">
        <v>125</v>
      </c>
      <c r="M27" s="151">
        <v>181.59</v>
      </c>
      <c r="N27" s="151">
        <v>29</v>
      </c>
      <c r="O27" s="151"/>
      <c r="P27" s="151"/>
      <c r="Q27" s="151"/>
      <c r="R27" s="154"/>
      <c r="S27" s="151"/>
      <c r="T27" s="151"/>
      <c r="U27" s="151"/>
      <c r="V27" s="151"/>
      <c r="W27" s="151"/>
      <c r="X27" s="151"/>
      <c r="Y27" s="151"/>
      <c r="Z27" s="151"/>
      <c r="AA27" s="151"/>
      <c r="AB27" s="151"/>
      <c r="AC27" s="151"/>
      <c r="AD27" s="151"/>
      <c r="AE27" s="151">
        <v>19.649999999999999</v>
      </c>
      <c r="AF27" s="151"/>
      <c r="AG27" s="151"/>
      <c r="AH27" s="151"/>
      <c r="AI27" s="151"/>
      <c r="AJ27" s="151"/>
      <c r="AK27" s="151"/>
      <c r="AL27" s="151"/>
      <c r="AM27" s="151"/>
      <c r="AN27" s="151"/>
      <c r="AO27" s="151" t="s">
        <v>999</v>
      </c>
      <c r="AP27" s="153" t="s">
        <v>947</v>
      </c>
      <c r="AQ27" s="153"/>
      <c r="AR27" s="153"/>
      <c r="AS27" s="155"/>
      <c r="AT27" s="153"/>
      <c r="AU27" s="153" t="s">
        <v>947</v>
      </c>
      <c r="AV27" s="151"/>
      <c r="AW27" s="153">
        <v>0</v>
      </c>
      <c r="AX27" s="153">
        <v>0</v>
      </c>
      <c r="AY27" s="153">
        <v>25</v>
      </c>
      <c r="AZ27" s="153">
        <v>0</v>
      </c>
      <c r="BA27" s="153">
        <v>0</v>
      </c>
      <c r="BB27" s="153">
        <v>0</v>
      </c>
      <c r="BC27" s="153">
        <v>0</v>
      </c>
      <c r="BD27" s="153">
        <v>0</v>
      </c>
      <c r="BE27" s="153">
        <v>0</v>
      </c>
      <c r="BF27" s="153">
        <v>0</v>
      </c>
      <c r="BG27" s="153">
        <v>0</v>
      </c>
      <c r="BH27" s="153">
        <v>0</v>
      </c>
      <c r="BI27" s="153"/>
      <c r="BJ27" s="153" t="s">
        <v>947</v>
      </c>
      <c r="BK27" s="153"/>
      <c r="BL27" s="153" t="s">
        <v>947</v>
      </c>
      <c r="BM27" s="153"/>
      <c r="BN27" s="153"/>
      <c r="BO27" s="153"/>
      <c r="BP27" s="153"/>
      <c r="BQ27" s="156"/>
      <c r="BR27" s="156"/>
      <c r="BS27" s="153"/>
      <c r="BT27" s="153" t="s">
        <v>951</v>
      </c>
      <c r="BU27" s="151"/>
      <c r="BV27" t="s">
        <v>23</v>
      </c>
      <c r="BW27" s="237" t="s">
        <v>184</v>
      </c>
    </row>
    <row r="28" spans="1:75" x14ac:dyDescent="0.15">
      <c r="A28" s="148">
        <v>1452</v>
      </c>
      <c r="B28" s="235">
        <v>41846</v>
      </c>
      <c r="C28" s="150" t="s">
        <v>944</v>
      </c>
      <c r="D28" s="151" t="s">
        <v>169</v>
      </c>
      <c r="E28" s="151"/>
      <c r="F28" s="151" t="s">
        <v>998</v>
      </c>
      <c r="G28" s="247">
        <v>41820</v>
      </c>
      <c r="H28" s="153" t="s">
        <v>946</v>
      </c>
      <c r="I28" s="153" t="s">
        <v>947</v>
      </c>
      <c r="J28" s="153"/>
      <c r="K28" s="151" t="s">
        <v>969</v>
      </c>
      <c r="L28" s="151" t="s">
        <v>970</v>
      </c>
      <c r="M28" s="151">
        <v>164.4</v>
      </c>
      <c r="N28" s="151">
        <v>25.97</v>
      </c>
      <c r="O28" s="151" t="s">
        <v>957</v>
      </c>
      <c r="P28" s="151">
        <v>300</v>
      </c>
      <c r="Q28" s="151">
        <v>27.96</v>
      </c>
      <c r="R28" s="154">
        <v>1020</v>
      </c>
      <c r="S28" s="151">
        <v>30.89</v>
      </c>
      <c r="T28" s="151"/>
      <c r="U28" s="151"/>
      <c r="V28" s="151"/>
      <c r="W28" s="151"/>
      <c r="X28" s="151"/>
      <c r="Y28" s="151"/>
      <c r="Z28" s="151"/>
      <c r="AA28" s="151"/>
      <c r="AB28" s="151"/>
      <c r="AC28" s="151"/>
      <c r="AD28" s="151"/>
      <c r="AE28" s="151">
        <v>15.6</v>
      </c>
      <c r="AF28" s="151"/>
      <c r="AG28" s="151"/>
      <c r="AH28" s="151"/>
      <c r="AI28" s="151"/>
      <c r="AJ28" s="151"/>
      <c r="AK28" s="151"/>
      <c r="AL28" s="151"/>
      <c r="AM28" s="151"/>
      <c r="AN28" s="151"/>
      <c r="AO28" s="151" t="s">
        <v>999</v>
      </c>
      <c r="AP28" s="153" t="s">
        <v>947</v>
      </c>
      <c r="AQ28" s="153"/>
      <c r="AR28" s="153"/>
      <c r="AS28" s="155">
        <v>10</v>
      </c>
      <c r="AT28" s="153">
        <v>12</v>
      </c>
      <c r="AU28" s="153" t="s">
        <v>950</v>
      </c>
      <c r="AV28" s="151"/>
      <c r="AW28" s="153">
        <v>0</v>
      </c>
      <c r="AX28" s="153">
        <v>0</v>
      </c>
      <c r="AY28" s="153">
        <v>7</v>
      </c>
      <c r="AZ28" s="153">
        <v>0</v>
      </c>
      <c r="BA28" s="153">
        <v>0</v>
      </c>
      <c r="BB28" s="153">
        <v>0</v>
      </c>
      <c r="BC28" s="153">
        <v>0</v>
      </c>
      <c r="BD28" s="153">
        <v>0</v>
      </c>
      <c r="BE28" s="153">
        <v>0</v>
      </c>
      <c r="BF28" s="153">
        <v>0</v>
      </c>
      <c r="BG28" s="153">
        <v>0</v>
      </c>
      <c r="BH28" s="153">
        <v>0</v>
      </c>
      <c r="BI28" s="153"/>
      <c r="BJ28" s="238" t="s">
        <v>971</v>
      </c>
      <c r="BK28" s="153"/>
      <c r="BL28" s="153" t="s">
        <v>947</v>
      </c>
      <c r="BM28" s="153"/>
      <c r="BN28" s="153"/>
      <c r="BO28" s="153"/>
      <c r="BP28" s="153"/>
      <c r="BQ28" s="156"/>
      <c r="BR28" s="156"/>
      <c r="BS28" s="153"/>
      <c r="BT28" s="153" t="s">
        <v>951</v>
      </c>
      <c r="BU28" s="151"/>
      <c r="BV28" t="s">
        <v>23</v>
      </c>
      <c r="BW28" s="237" t="s">
        <v>184</v>
      </c>
    </row>
    <row r="29" spans="1:75" x14ac:dyDescent="0.15">
      <c r="A29" s="148">
        <v>1490</v>
      </c>
      <c r="B29" s="152">
        <v>41894</v>
      </c>
      <c r="C29" s="150" t="s">
        <v>944</v>
      </c>
      <c r="D29" s="151" t="s">
        <v>169</v>
      </c>
      <c r="E29" s="151"/>
      <c r="F29" s="151" t="s">
        <v>998</v>
      </c>
      <c r="G29" s="218">
        <v>41846</v>
      </c>
      <c r="H29" s="153" t="s">
        <v>946</v>
      </c>
      <c r="I29" s="153" t="s">
        <v>947</v>
      </c>
      <c r="J29" s="153"/>
      <c r="K29" s="151" t="s">
        <v>972</v>
      </c>
      <c r="L29" s="151" t="s">
        <v>965</v>
      </c>
      <c r="M29" s="151">
        <v>168.5</v>
      </c>
      <c r="N29" s="151">
        <v>33.020000000000003</v>
      </c>
      <c r="O29" s="151" t="s">
        <v>957</v>
      </c>
      <c r="P29" s="151">
        <v>1750</v>
      </c>
      <c r="Q29" s="151">
        <v>33.020000000000003</v>
      </c>
      <c r="R29" s="257">
        <v>1750</v>
      </c>
      <c r="S29" s="257">
        <v>33.020000000000003</v>
      </c>
      <c r="T29" s="151"/>
      <c r="U29" s="151"/>
      <c r="V29" s="151"/>
      <c r="W29" s="151"/>
      <c r="X29" s="151"/>
      <c r="Y29" s="151"/>
      <c r="Z29" s="151"/>
      <c r="AA29" s="151"/>
      <c r="AB29" s="151"/>
      <c r="AC29" s="151"/>
      <c r="AD29" s="151"/>
      <c r="AE29" s="151">
        <v>16.25</v>
      </c>
      <c r="AF29" s="151"/>
      <c r="AG29" s="151"/>
      <c r="AH29" s="151"/>
      <c r="AI29" s="151"/>
      <c r="AJ29" s="151"/>
      <c r="AK29" s="151"/>
      <c r="AL29" s="151"/>
      <c r="AM29" s="151"/>
      <c r="AN29" s="151"/>
      <c r="AO29" s="151" t="s">
        <v>999</v>
      </c>
      <c r="AP29" s="153" t="s">
        <v>947</v>
      </c>
      <c r="AQ29" s="153"/>
      <c r="AR29" s="153"/>
      <c r="AS29" s="155"/>
      <c r="AT29" s="153">
        <v>11.6</v>
      </c>
      <c r="AU29" s="153" t="s">
        <v>950</v>
      </c>
      <c r="AV29" s="151"/>
      <c r="AW29" s="153">
        <v>0</v>
      </c>
      <c r="AX29" s="153">
        <v>0</v>
      </c>
      <c r="AY29" s="153">
        <v>0</v>
      </c>
      <c r="AZ29" s="153">
        <v>0</v>
      </c>
      <c r="BA29" s="153">
        <v>0</v>
      </c>
      <c r="BB29" s="153">
        <v>30</v>
      </c>
      <c r="BC29" s="153">
        <v>0</v>
      </c>
      <c r="BD29" s="153">
        <v>0</v>
      </c>
      <c r="BE29" s="153">
        <v>0</v>
      </c>
      <c r="BF29" s="153">
        <v>0</v>
      </c>
      <c r="BG29" s="153">
        <v>0</v>
      </c>
      <c r="BH29" s="153">
        <v>0</v>
      </c>
      <c r="BI29" s="153"/>
      <c r="BJ29" s="153" t="s">
        <v>947</v>
      </c>
      <c r="BK29" s="153"/>
      <c r="BL29" s="153" t="s">
        <v>947</v>
      </c>
      <c r="BM29" s="153"/>
      <c r="BN29" s="153"/>
      <c r="BO29" s="153"/>
      <c r="BP29" s="153"/>
      <c r="BQ29" s="156"/>
      <c r="BR29" s="156"/>
      <c r="BS29" s="153"/>
      <c r="BT29" s="153" t="s">
        <v>951</v>
      </c>
      <c r="BU29" s="151"/>
      <c r="BV29" s="249" t="s">
        <v>23</v>
      </c>
      <c r="BW29" s="11" t="s">
        <v>89</v>
      </c>
    </row>
    <row r="30" spans="1:75" x14ac:dyDescent="0.15">
      <c r="A30" s="148">
        <v>3284</v>
      </c>
      <c r="B30" s="248">
        <v>41898</v>
      </c>
      <c r="C30" s="150" t="s">
        <v>944</v>
      </c>
      <c r="D30" s="151" t="s">
        <v>169</v>
      </c>
      <c r="E30" s="151"/>
      <c r="F30" s="151" t="s">
        <v>998</v>
      </c>
      <c r="G30" s="218">
        <v>41880</v>
      </c>
      <c r="H30" s="153" t="s">
        <v>946</v>
      </c>
      <c r="I30" s="153" t="s">
        <v>947</v>
      </c>
      <c r="J30" s="153"/>
      <c r="K30" s="151" t="s">
        <v>973</v>
      </c>
      <c r="L30" s="151" t="s">
        <v>1023</v>
      </c>
      <c r="M30" s="151">
        <v>157</v>
      </c>
      <c r="N30" s="151">
        <v>31.71</v>
      </c>
      <c r="O30" s="151"/>
      <c r="P30" s="151"/>
      <c r="Q30" s="151"/>
      <c r="R30" s="154"/>
      <c r="S30" s="151"/>
      <c r="T30" s="151"/>
      <c r="U30" s="151"/>
      <c r="V30" s="151"/>
      <c r="W30" s="151"/>
      <c r="X30" s="151"/>
      <c r="Y30" s="151"/>
      <c r="Z30" s="151"/>
      <c r="AA30" s="151"/>
      <c r="AB30" s="151"/>
      <c r="AC30" s="151"/>
      <c r="AD30" s="151"/>
      <c r="AE30" s="151">
        <v>12.62</v>
      </c>
      <c r="AF30" s="151"/>
      <c r="AG30" s="151"/>
      <c r="AH30" s="151"/>
      <c r="AI30" s="151"/>
      <c r="AJ30" s="151"/>
      <c r="AK30" s="151"/>
      <c r="AL30" s="151"/>
      <c r="AM30" s="151"/>
      <c r="AN30" s="151"/>
      <c r="AO30" s="151" t="s">
        <v>999</v>
      </c>
      <c r="AP30" s="153" t="s">
        <v>947</v>
      </c>
      <c r="AQ30" s="153"/>
      <c r="AR30" s="153"/>
      <c r="AS30" s="155"/>
      <c r="AT30" s="240">
        <v>12.5</v>
      </c>
      <c r="AU30" s="153" t="s">
        <v>950</v>
      </c>
      <c r="AV30" s="151"/>
      <c r="AW30" s="153">
        <v>0</v>
      </c>
      <c r="AX30" s="153">
        <v>32</v>
      </c>
      <c r="AY30" s="153">
        <v>0</v>
      </c>
      <c r="AZ30" s="153">
        <v>0</v>
      </c>
      <c r="BA30" s="153">
        <v>0</v>
      </c>
      <c r="BB30" s="153">
        <v>0</v>
      </c>
      <c r="BC30" s="153">
        <v>0</v>
      </c>
      <c r="BD30" s="153">
        <v>0</v>
      </c>
      <c r="BE30" s="153">
        <v>0</v>
      </c>
      <c r="BF30" s="153">
        <v>0</v>
      </c>
      <c r="BG30" s="153">
        <v>0</v>
      </c>
      <c r="BH30" s="153">
        <v>0</v>
      </c>
      <c r="BI30" s="153"/>
      <c r="BJ30" s="153" t="s">
        <v>947</v>
      </c>
      <c r="BK30" s="153">
        <v>12</v>
      </c>
      <c r="BL30" s="153" t="s">
        <v>947</v>
      </c>
      <c r="BM30" s="153"/>
      <c r="BN30" s="153"/>
      <c r="BO30" s="153"/>
      <c r="BP30" s="153"/>
      <c r="BQ30" s="156" t="s">
        <v>181</v>
      </c>
      <c r="BR30" s="156" t="s">
        <v>656</v>
      </c>
      <c r="BS30" s="153">
        <v>50</v>
      </c>
      <c r="BT30" s="153" t="s">
        <v>951</v>
      </c>
      <c r="BU30" s="151"/>
      <c r="BV30" t="s">
        <v>23</v>
      </c>
      <c r="BW30" s="11" t="s">
        <v>184</v>
      </c>
    </row>
    <row r="31" spans="1:75" x14ac:dyDescent="0.15">
      <c r="A31" s="148">
        <v>5661</v>
      </c>
      <c r="B31" s="248">
        <v>41894</v>
      </c>
      <c r="C31" s="150" t="s">
        <v>944</v>
      </c>
      <c r="D31" s="151" t="s">
        <v>958</v>
      </c>
      <c r="E31" s="151"/>
      <c r="F31" s="151" t="s">
        <v>998</v>
      </c>
      <c r="G31" s="218">
        <v>41863</v>
      </c>
      <c r="H31" s="153" t="s">
        <v>946</v>
      </c>
      <c r="I31" s="153" t="s">
        <v>947</v>
      </c>
      <c r="J31" s="153"/>
      <c r="K31" s="151" t="s">
        <v>974</v>
      </c>
      <c r="L31" s="151" t="s">
        <v>975</v>
      </c>
      <c r="M31" s="151">
        <v>218.94</v>
      </c>
      <c r="N31" s="151">
        <v>25.41</v>
      </c>
      <c r="O31" s="151"/>
      <c r="P31" s="151"/>
      <c r="Q31" s="151"/>
      <c r="R31" s="154"/>
      <c r="S31" s="151"/>
      <c r="T31" s="151"/>
      <c r="U31" s="151"/>
      <c r="V31" s="151"/>
      <c r="W31" s="151"/>
      <c r="X31" s="151"/>
      <c r="Y31" s="151"/>
      <c r="Z31" s="151"/>
      <c r="AA31" s="151"/>
      <c r="AB31" s="151"/>
      <c r="AC31" s="151"/>
      <c r="AD31" s="151"/>
      <c r="AE31" s="151">
        <v>14.73</v>
      </c>
      <c r="AF31" s="151"/>
      <c r="AG31" s="151"/>
      <c r="AH31" s="151"/>
      <c r="AI31" s="151"/>
      <c r="AJ31" s="151"/>
      <c r="AK31" s="151"/>
      <c r="AL31" s="151"/>
      <c r="AM31" s="151"/>
      <c r="AN31" s="151"/>
      <c r="AO31" s="151" t="s">
        <v>999</v>
      </c>
      <c r="AP31" s="153" t="s">
        <v>947</v>
      </c>
      <c r="AQ31" s="153"/>
      <c r="AR31" s="153"/>
      <c r="AS31" s="155"/>
      <c r="AT31" s="153">
        <v>20</v>
      </c>
      <c r="AU31" s="153" t="s">
        <v>947</v>
      </c>
      <c r="AV31" s="151"/>
      <c r="AW31" s="153">
        <v>0</v>
      </c>
      <c r="AX31" s="153">
        <v>0</v>
      </c>
      <c r="AY31" s="153">
        <v>0</v>
      </c>
      <c r="AZ31" s="153">
        <v>0</v>
      </c>
      <c r="BA31" s="153">
        <v>0</v>
      </c>
      <c r="BB31" s="153">
        <v>0</v>
      </c>
      <c r="BC31" s="153">
        <v>0</v>
      </c>
      <c r="BD31" s="153">
        <v>0</v>
      </c>
      <c r="BE31" s="153">
        <v>0</v>
      </c>
      <c r="BF31" s="153">
        <v>0</v>
      </c>
      <c r="BG31" s="153">
        <v>0</v>
      </c>
      <c r="BH31" s="153">
        <v>0</v>
      </c>
      <c r="BI31" s="153"/>
      <c r="BJ31" s="153" t="s">
        <v>947</v>
      </c>
      <c r="BK31" s="153"/>
      <c r="BL31" s="153" t="s">
        <v>947</v>
      </c>
      <c r="BM31" s="239"/>
      <c r="BN31" s="239"/>
      <c r="BO31" s="239"/>
      <c r="BP31" s="239"/>
      <c r="BQ31" s="156"/>
      <c r="BR31" s="156"/>
      <c r="BS31" s="153"/>
      <c r="BT31" s="153" t="s">
        <v>951</v>
      </c>
      <c r="BU31" s="151" t="s">
        <v>976</v>
      </c>
      <c r="BV31" s="249" t="s">
        <v>23</v>
      </c>
      <c r="BW31" s="251" t="s">
        <v>89</v>
      </c>
    </row>
    <row r="32" spans="1:75" x14ac:dyDescent="0.15">
      <c r="A32" s="148">
        <v>1432</v>
      </c>
      <c r="B32" s="235">
        <v>41846</v>
      </c>
      <c r="C32" s="150" t="s">
        <v>944</v>
      </c>
      <c r="D32" s="151" t="s">
        <v>169</v>
      </c>
      <c r="E32" s="151"/>
      <c r="F32" s="151" t="s">
        <v>998</v>
      </c>
      <c r="G32" s="245">
        <v>41820</v>
      </c>
      <c r="H32" s="153" t="s">
        <v>946</v>
      </c>
      <c r="I32" s="153" t="s">
        <v>947</v>
      </c>
      <c r="J32" s="153"/>
      <c r="K32" s="151" t="s">
        <v>977</v>
      </c>
      <c r="L32" s="151" t="s">
        <v>978</v>
      </c>
      <c r="M32" s="151">
        <v>151.13999999999999</v>
      </c>
      <c r="N32" s="151">
        <v>27.42</v>
      </c>
      <c r="O32" s="151" t="s">
        <v>957</v>
      </c>
      <c r="P32" s="151">
        <v>600</v>
      </c>
      <c r="Q32" s="151">
        <v>32.14</v>
      </c>
      <c r="R32" s="257">
        <v>600</v>
      </c>
      <c r="S32" s="257">
        <v>32.14</v>
      </c>
      <c r="T32" s="151"/>
      <c r="U32" s="151"/>
      <c r="V32" s="151"/>
      <c r="W32" s="151"/>
      <c r="X32" s="151"/>
      <c r="Y32" s="151"/>
      <c r="Z32" s="151"/>
      <c r="AA32" s="151"/>
      <c r="AB32" s="151"/>
      <c r="AC32" s="151"/>
      <c r="AD32" s="151"/>
      <c r="AE32" s="151">
        <v>15.12</v>
      </c>
      <c r="AF32" s="151"/>
      <c r="AG32" s="151"/>
      <c r="AH32" s="151"/>
      <c r="AI32" s="151"/>
      <c r="AJ32" s="151"/>
      <c r="AK32" s="151"/>
      <c r="AL32" s="151"/>
      <c r="AM32" s="151"/>
      <c r="AN32" s="151"/>
      <c r="AO32" s="151" t="s">
        <v>999</v>
      </c>
      <c r="AP32" s="153" t="s">
        <v>947</v>
      </c>
      <c r="AQ32" s="153"/>
      <c r="AR32" s="153"/>
      <c r="AS32" s="155"/>
      <c r="AT32" s="153">
        <v>7</v>
      </c>
      <c r="AU32" s="153" t="s">
        <v>947</v>
      </c>
      <c r="AV32" s="151"/>
      <c r="AW32" s="153">
        <v>0</v>
      </c>
      <c r="AX32" s="153">
        <v>0</v>
      </c>
      <c r="AY32" s="153">
        <v>0</v>
      </c>
      <c r="AZ32" s="153">
        <v>0</v>
      </c>
      <c r="BA32" s="153">
        <v>0</v>
      </c>
      <c r="BB32" s="153">
        <v>0</v>
      </c>
      <c r="BC32" s="153">
        <v>0</v>
      </c>
      <c r="BD32" s="153">
        <v>0</v>
      </c>
      <c r="BE32" s="153">
        <v>0</v>
      </c>
      <c r="BF32" s="153">
        <v>0</v>
      </c>
      <c r="BG32" s="153">
        <v>0</v>
      </c>
      <c r="BH32" s="153">
        <v>0</v>
      </c>
      <c r="BI32" s="153"/>
      <c r="BJ32" s="153" t="s">
        <v>947</v>
      </c>
      <c r="BK32" s="153">
        <v>12</v>
      </c>
      <c r="BL32" s="153" t="s">
        <v>947</v>
      </c>
      <c r="BM32" s="153"/>
      <c r="BN32" s="153"/>
      <c r="BO32" s="153"/>
      <c r="BP32" s="153"/>
      <c r="BQ32" s="156"/>
      <c r="BR32" s="156"/>
      <c r="BS32" s="153"/>
      <c r="BT32" s="153" t="s">
        <v>951</v>
      </c>
      <c r="BU32" s="156"/>
      <c r="BV32" s="161" t="s">
        <v>23</v>
      </c>
      <c r="BW32" s="237" t="s">
        <v>184</v>
      </c>
    </row>
    <row r="33" spans="1:75" x14ac:dyDescent="0.15">
      <c r="A33" s="148">
        <v>2276</v>
      </c>
      <c r="B33" s="235">
        <v>41846</v>
      </c>
      <c r="C33" s="150" t="s">
        <v>944</v>
      </c>
      <c r="D33" s="151" t="s">
        <v>958</v>
      </c>
      <c r="E33" s="151"/>
      <c r="F33" s="151" t="s">
        <v>998</v>
      </c>
      <c r="G33" s="247">
        <v>41820</v>
      </c>
      <c r="H33" s="153" t="s">
        <v>946</v>
      </c>
      <c r="I33" s="153" t="s">
        <v>947</v>
      </c>
      <c r="J33" s="153"/>
      <c r="K33" s="151" t="s">
        <v>979</v>
      </c>
      <c r="L33" s="151" t="s">
        <v>980</v>
      </c>
      <c r="M33" s="151">
        <v>154.51</v>
      </c>
      <c r="N33" s="151">
        <v>28.47</v>
      </c>
      <c r="O33" s="151"/>
      <c r="P33" s="151"/>
      <c r="Q33" s="151"/>
      <c r="R33" s="154"/>
      <c r="S33" s="151"/>
      <c r="T33" s="151"/>
      <c r="U33" s="151"/>
      <c r="V33" s="151"/>
      <c r="W33" s="151"/>
      <c r="X33" s="151"/>
      <c r="Y33" s="151"/>
      <c r="Z33" s="151"/>
      <c r="AA33" s="151"/>
      <c r="AB33" s="151"/>
      <c r="AC33" s="151"/>
      <c r="AD33" s="151"/>
      <c r="AE33" s="151">
        <v>15.1</v>
      </c>
      <c r="AF33" s="151"/>
      <c r="AG33" s="151"/>
      <c r="AH33" s="151"/>
      <c r="AI33" s="151"/>
      <c r="AJ33" s="151"/>
      <c r="AK33" s="151"/>
      <c r="AL33" s="151"/>
      <c r="AM33" s="151"/>
      <c r="AN33" s="151"/>
      <c r="AO33" s="151" t="s">
        <v>999</v>
      </c>
      <c r="AP33" s="153" t="s">
        <v>947</v>
      </c>
      <c r="AQ33" s="153"/>
      <c r="AR33" s="153"/>
      <c r="AS33" s="155"/>
      <c r="AT33" s="153">
        <v>8</v>
      </c>
      <c r="AU33" s="153" t="s">
        <v>950</v>
      </c>
      <c r="AV33" s="151"/>
      <c r="AW33" s="153">
        <v>0</v>
      </c>
      <c r="AX33" s="153">
        <v>0</v>
      </c>
      <c r="AY33" s="153">
        <v>0</v>
      </c>
      <c r="AZ33" s="153">
        <v>13</v>
      </c>
      <c r="BA33" s="153">
        <v>0</v>
      </c>
      <c r="BB33" s="153">
        <v>0</v>
      </c>
      <c r="BC33" s="153">
        <v>0</v>
      </c>
      <c r="BD33" s="153">
        <v>0</v>
      </c>
      <c r="BE33" s="153">
        <v>0</v>
      </c>
      <c r="BF33" s="153">
        <v>0</v>
      </c>
      <c r="BG33" s="153">
        <v>0</v>
      </c>
      <c r="BH33" s="153">
        <v>0</v>
      </c>
      <c r="BI33" s="153"/>
      <c r="BJ33" s="153" t="s">
        <v>947</v>
      </c>
      <c r="BK33" s="153">
        <v>12</v>
      </c>
      <c r="BL33" s="153" t="s">
        <v>947</v>
      </c>
      <c r="BM33" s="153"/>
      <c r="BN33" s="153"/>
      <c r="BO33" s="153"/>
      <c r="BP33" s="153"/>
      <c r="BQ33" s="156"/>
      <c r="BR33" s="156"/>
      <c r="BS33" s="153"/>
      <c r="BT33" s="153" t="s">
        <v>951</v>
      </c>
      <c r="BU33" s="156"/>
      <c r="BV33" s="161" t="s">
        <v>23</v>
      </c>
      <c r="BW33" s="161" t="s">
        <v>184</v>
      </c>
    </row>
    <row r="34" spans="1:75" x14ac:dyDescent="0.15">
      <c r="A34" s="148">
        <v>3757</v>
      </c>
      <c r="B34" s="248">
        <v>41898</v>
      </c>
      <c r="C34" s="150" t="s">
        <v>944</v>
      </c>
      <c r="D34" s="151" t="s">
        <v>169</v>
      </c>
      <c r="E34" s="151"/>
      <c r="F34" s="151" t="s">
        <v>998</v>
      </c>
      <c r="G34" s="218">
        <v>41867</v>
      </c>
      <c r="H34" s="153" t="s">
        <v>946</v>
      </c>
      <c r="I34" s="153" t="s">
        <v>947</v>
      </c>
      <c r="J34" s="153"/>
      <c r="K34" s="151" t="s">
        <v>981</v>
      </c>
      <c r="L34" s="151" t="s">
        <v>965</v>
      </c>
      <c r="M34" s="151">
        <v>155</v>
      </c>
      <c r="N34" s="151">
        <v>28.9</v>
      </c>
      <c r="O34" s="151"/>
      <c r="P34" s="151"/>
      <c r="Q34" s="151"/>
      <c r="R34" s="154"/>
      <c r="S34" s="151"/>
      <c r="T34" s="151"/>
      <c r="U34" s="151"/>
      <c r="V34" s="151"/>
      <c r="W34" s="151"/>
      <c r="X34" s="151"/>
      <c r="Y34" s="151"/>
      <c r="Z34" s="151"/>
      <c r="AA34" s="151"/>
      <c r="AB34" s="151"/>
      <c r="AC34" s="151"/>
      <c r="AD34" s="151"/>
      <c r="AE34" s="151">
        <v>15.97</v>
      </c>
      <c r="AF34" s="151"/>
      <c r="AG34" s="151"/>
      <c r="AH34" s="151"/>
      <c r="AI34" s="151"/>
      <c r="AJ34" s="151"/>
      <c r="AK34" s="151"/>
      <c r="AL34" s="151"/>
      <c r="AM34" s="151"/>
      <c r="AN34" s="151"/>
      <c r="AO34" s="151" t="s">
        <v>999</v>
      </c>
      <c r="AP34" s="153" t="s">
        <v>947</v>
      </c>
      <c r="AQ34" s="153"/>
      <c r="AR34" s="153"/>
      <c r="AS34" s="155"/>
      <c r="AT34" s="153">
        <v>11.1</v>
      </c>
      <c r="AU34" s="153" t="s">
        <v>950</v>
      </c>
      <c r="AV34" s="151"/>
      <c r="AW34" s="153">
        <v>0</v>
      </c>
      <c r="AX34" s="153">
        <v>0</v>
      </c>
      <c r="AY34" s="153">
        <v>0</v>
      </c>
      <c r="AZ34" s="153">
        <v>25</v>
      </c>
      <c r="BA34" s="153">
        <v>0</v>
      </c>
      <c r="BB34" s="153">
        <v>0</v>
      </c>
      <c r="BC34" s="153">
        <v>0</v>
      </c>
      <c r="BD34" s="153">
        <v>0</v>
      </c>
      <c r="BE34" s="153">
        <v>0</v>
      </c>
      <c r="BF34" s="153">
        <v>0</v>
      </c>
      <c r="BG34" s="153">
        <v>0</v>
      </c>
      <c r="BH34" s="153">
        <v>0</v>
      </c>
      <c r="BI34" s="153"/>
      <c r="BJ34" s="153" t="s">
        <v>947</v>
      </c>
      <c r="BK34" s="153">
        <v>12</v>
      </c>
      <c r="BL34" s="153" t="s">
        <v>947</v>
      </c>
      <c r="BM34" s="153"/>
      <c r="BN34" s="153"/>
      <c r="BO34" s="153"/>
      <c r="BP34" s="153"/>
      <c r="BQ34" s="156"/>
      <c r="BR34" s="156"/>
      <c r="BS34" s="153"/>
      <c r="BT34" s="153" t="s">
        <v>951</v>
      </c>
      <c r="BU34" s="151"/>
      <c r="BV34" t="s">
        <v>23</v>
      </c>
      <c r="BW34" t="s">
        <v>184</v>
      </c>
    </row>
    <row r="35" spans="1:75" x14ac:dyDescent="0.15">
      <c r="A35" s="148">
        <v>8635</v>
      </c>
      <c r="B35" s="235">
        <v>41846</v>
      </c>
      <c r="C35" s="150" t="s">
        <v>944</v>
      </c>
      <c r="D35" s="151" t="s">
        <v>169</v>
      </c>
      <c r="E35" s="151"/>
      <c r="F35" s="151" t="s">
        <v>998</v>
      </c>
      <c r="G35" s="246">
        <v>41820</v>
      </c>
      <c r="H35" s="153" t="s">
        <v>946</v>
      </c>
      <c r="I35" s="153" t="s">
        <v>947</v>
      </c>
      <c r="J35" s="153"/>
      <c r="K35" s="151" t="s">
        <v>982</v>
      </c>
      <c r="L35" s="236" t="s">
        <v>983</v>
      </c>
      <c r="M35" s="151">
        <v>162.66999999999999</v>
      </c>
      <c r="N35" s="151">
        <v>25.77</v>
      </c>
      <c r="O35" s="151"/>
      <c r="P35" s="151"/>
      <c r="Q35" s="151"/>
      <c r="R35" s="151"/>
      <c r="S35" s="151"/>
      <c r="T35" s="151"/>
      <c r="U35" s="151"/>
      <c r="V35" s="151"/>
      <c r="W35" s="151"/>
      <c r="X35" s="151"/>
      <c r="Y35" s="151"/>
      <c r="Z35" s="151"/>
      <c r="AA35" s="151"/>
      <c r="AB35" s="151"/>
      <c r="AC35" s="151"/>
      <c r="AD35" s="151"/>
      <c r="AE35" s="151">
        <v>16.39</v>
      </c>
      <c r="AF35" s="151"/>
      <c r="AG35" s="151"/>
      <c r="AH35" s="151"/>
      <c r="AI35" s="151"/>
      <c r="AJ35" s="151"/>
      <c r="AK35" s="151"/>
      <c r="AL35" s="151"/>
      <c r="AM35" s="151"/>
      <c r="AN35" s="151"/>
      <c r="AO35" s="151" t="s">
        <v>999</v>
      </c>
      <c r="AP35" s="153" t="s">
        <v>947</v>
      </c>
      <c r="AQ35" s="153"/>
      <c r="AR35" s="153"/>
      <c r="AS35" s="155"/>
      <c r="AT35" s="153">
        <v>10.199999999999999</v>
      </c>
      <c r="AU35" s="153" t="s">
        <v>950</v>
      </c>
      <c r="AV35" s="151"/>
      <c r="AW35" s="153">
        <v>0</v>
      </c>
      <c r="AX35" s="153">
        <v>0</v>
      </c>
      <c r="AY35" s="153">
        <v>12</v>
      </c>
      <c r="AZ35" s="153">
        <v>0</v>
      </c>
      <c r="BA35" s="153">
        <v>0</v>
      </c>
      <c r="BB35" s="153">
        <v>0</v>
      </c>
      <c r="BC35" s="153">
        <v>0</v>
      </c>
      <c r="BD35" s="153">
        <v>0</v>
      </c>
      <c r="BE35" s="153">
        <v>0</v>
      </c>
      <c r="BF35" s="153">
        <v>0</v>
      </c>
      <c r="BG35" s="153">
        <v>0</v>
      </c>
      <c r="BH35" s="153">
        <v>0</v>
      </c>
      <c r="BI35" s="153"/>
      <c r="BJ35" s="153" t="s">
        <v>947</v>
      </c>
      <c r="BK35" s="153"/>
      <c r="BL35" s="153" t="s">
        <v>947</v>
      </c>
      <c r="BM35" s="153"/>
      <c r="BN35" s="153"/>
      <c r="BO35" s="153"/>
      <c r="BP35" s="153"/>
      <c r="BQ35" s="156" t="s">
        <v>984</v>
      </c>
      <c r="BR35" s="156"/>
      <c r="BS35" s="153"/>
      <c r="BT35" s="153" t="s">
        <v>951</v>
      </c>
      <c r="BU35" s="151" t="s">
        <v>985</v>
      </c>
      <c r="BV35" t="s">
        <v>23</v>
      </c>
      <c r="BW35" s="161" t="s">
        <v>130</v>
      </c>
    </row>
    <row r="36" spans="1:75" x14ac:dyDescent="0.15">
      <c r="A36" s="148">
        <v>1410</v>
      </c>
      <c r="B36" s="235">
        <v>41846</v>
      </c>
      <c r="C36" s="150" t="s">
        <v>944</v>
      </c>
      <c r="D36" s="151" t="s">
        <v>169</v>
      </c>
      <c r="E36" s="151"/>
      <c r="F36" s="151" t="s">
        <v>998</v>
      </c>
      <c r="G36" s="247">
        <v>41473</v>
      </c>
      <c r="H36" s="153" t="s">
        <v>946</v>
      </c>
      <c r="I36" s="153" t="s">
        <v>947</v>
      </c>
      <c r="J36" s="153"/>
      <c r="K36" s="151" t="s">
        <v>986</v>
      </c>
      <c r="L36" s="151" t="s">
        <v>987</v>
      </c>
      <c r="M36" s="151">
        <v>152.35</v>
      </c>
      <c r="N36" s="151">
        <v>26</v>
      </c>
      <c r="O36" s="151" t="s">
        <v>957</v>
      </c>
      <c r="P36" s="151">
        <v>1000</v>
      </c>
      <c r="Q36" s="151">
        <v>25.75</v>
      </c>
      <c r="R36" s="154">
        <v>1750</v>
      </c>
      <c r="S36" s="151">
        <v>25.5</v>
      </c>
      <c r="T36" s="151"/>
      <c r="U36" s="151"/>
      <c r="V36" s="151"/>
      <c r="W36" s="151"/>
      <c r="X36" s="151"/>
      <c r="Y36" s="151"/>
      <c r="Z36" s="151"/>
      <c r="AA36" s="151"/>
      <c r="AB36" s="151"/>
      <c r="AC36" s="151"/>
      <c r="AD36" s="151"/>
      <c r="AE36" s="151">
        <v>13.29</v>
      </c>
      <c r="AF36" s="151"/>
      <c r="AG36" s="151"/>
      <c r="AH36" s="151"/>
      <c r="AI36" s="151"/>
      <c r="AJ36" s="151"/>
      <c r="AK36" s="151"/>
      <c r="AL36" s="151"/>
      <c r="AM36" s="151"/>
      <c r="AN36" s="151"/>
      <c r="AO36" s="151" t="s">
        <v>999</v>
      </c>
      <c r="AP36" s="153" t="s">
        <v>947</v>
      </c>
      <c r="AQ36" s="153"/>
      <c r="AR36" s="153"/>
      <c r="AS36" s="155"/>
      <c r="AT36" s="240">
        <v>11.1</v>
      </c>
      <c r="AU36" s="153" t="s">
        <v>950</v>
      </c>
      <c r="AV36" s="151"/>
      <c r="AW36" s="153">
        <v>0</v>
      </c>
      <c r="AX36" s="153">
        <v>0</v>
      </c>
      <c r="AY36" s="153">
        <v>10</v>
      </c>
      <c r="AZ36" s="153">
        <v>0</v>
      </c>
      <c r="BA36" s="153">
        <v>0</v>
      </c>
      <c r="BB36" s="153">
        <v>0</v>
      </c>
      <c r="BC36" s="153">
        <v>0</v>
      </c>
      <c r="BD36" s="153">
        <v>0</v>
      </c>
      <c r="BE36" s="153">
        <v>0</v>
      </c>
      <c r="BF36" s="153">
        <v>0</v>
      </c>
      <c r="BG36" s="153">
        <v>0</v>
      </c>
      <c r="BH36" s="153">
        <v>0</v>
      </c>
      <c r="BI36" s="153"/>
      <c r="BJ36" s="153" t="s">
        <v>947</v>
      </c>
      <c r="BK36" s="153"/>
      <c r="BL36" s="153" t="s">
        <v>947</v>
      </c>
      <c r="BM36" s="153"/>
      <c r="BN36" s="153"/>
      <c r="BO36" s="153"/>
      <c r="BP36" s="153"/>
      <c r="BQ36" s="156"/>
      <c r="BR36" s="156"/>
      <c r="BS36" s="153"/>
      <c r="BT36" s="153" t="s">
        <v>951</v>
      </c>
      <c r="BU36" s="151"/>
      <c r="BV36" t="s">
        <v>11</v>
      </c>
      <c r="BW36" s="161" t="s">
        <v>89</v>
      </c>
    </row>
    <row r="37" spans="1:75" x14ac:dyDescent="0.15">
      <c r="A37" s="148">
        <v>3610</v>
      </c>
      <c r="B37" s="235">
        <v>41846</v>
      </c>
      <c r="C37" s="150" t="s">
        <v>944</v>
      </c>
      <c r="D37" s="151" t="s">
        <v>169</v>
      </c>
      <c r="E37" s="151"/>
      <c r="F37" s="151" t="s">
        <v>998</v>
      </c>
      <c r="G37" s="245">
        <v>41772</v>
      </c>
      <c r="H37" s="153" t="s">
        <v>946</v>
      </c>
      <c r="I37" s="153" t="s">
        <v>947</v>
      </c>
      <c r="J37" s="153"/>
      <c r="K37" s="151" t="s">
        <v>988</v>
      </c>
      <c r="L37" s="151" t="s">
        <v>989</v>
      </c>
      <c r="M37" s="151">
        <v>145.47999999999999</v>
      </c>
      <c r="N37" s="151">
        <v>27.47</v>
      </c>
      <c r="O37" s="151" t="s">
        <v>957</v>
      </c>
      <c r="P37" s="151">
        <v>1000</v>
      </c>
      <c r="Q37" s="151">
        <v>26.92</v>
      </c>
      <c r="R37" s="154">
        <v>1750</v>
      </c>
      <c r="S37" s="151">
        <v>26.36</v>
      </c>
      <c r="T37" s="151"/>
      <c r="U37" s="151"/>
      <c r="V37" s="151"/>
      <c r="W37" s="151"/>
      <c r="X37" s="151"/>
      <c r="Y37" s="151"/>
      <c r="Z37" s="151"/>
      <c r="AA37" s="151"/>
      <c r="AB37" s="151"/>
      <c r="AC37" s="151"/>
      <c r="AD37" s="151"/>
      <c r="AE37" s="151">
        <v>13.74</v>
      </c>
      <c r="AF37" s="151"/>
      <c r="AG37" s="151"/>
      <c r="AH37" s="151"/>
      <c r="AI37" s="151"/>
      <c r="AJ37" s="151"/>
      <c r="AK37" s="151"/>
      <c r="AL37" s="151"/>
      <c r="AM37" s="151"/>
      <c r="AN37" s="151"/>
      <c r="AO37" s="151" t="s">
        <v>999</v>
      </c>
      <c r="AP37" s="153" t="s">
        <v>947</v>
      </c>
      <c r="AQ37" s="153"/>
      <c r="AR37" s="153"/>
      <c r="AS37" s="155"/>
      <c r="AT37" s="240">
        <v>11.3</v>
      </c>
      <c r="AU37" s="153" t="s">
        <v>950</v>
      </c>
      <c r="AV37" s="151"/>
      <c r="AW37" s="153">
        <v>0</v>
      </c>
      <c r="AX37" s="153">
        <v>0</v>
      </c>
      <c r="AY37" s="153">
        <v>0</v>
      </c>
      <c r="AZ37" s="153">
        <v>18</v>
      </c>
      <c r="BA37" s="153">
        <v>0</v>
      </c>
      <c r="BB37" s="153">
        <v>0</v>
      </c>
      <c r="BC37" s="153">
        <v>0</v>
      </c>
      <c r="BD37" s="153">
        <v>0</v>
      </c>
      <c r="BE37" s="153">
        <v>0</v>
      </c>
      <c r="BF37" s="153">
        <v>0</v>
      </c>
      <c r="BG37" s="153">
        <v>0</v>
      </c>
      <c r="BH37" s="153">
        <v>0</v>
      </c>
      <c r="BI37" s="153"/>
      <c r="BJ37" s="153" t="s">
        <v>947</v>
      </c>
      <c r="BK37" s="153">
        <v>24</v>
      </c>
      <c r="BL37" s="153" t="s">
        <v>947</v>
      </c>
      <c r="BM37" s="153"/>
      <c r="BN37" s="153"/>
      <c r="BO37" s="153"/>
      <c r="BP37" s="153"/>
      <c r="BQ37" s="151" t="s">
        <v>990</v>
      </c>
      <c r="BR37" s="151" t="s">
        <v>991</v>
      </c>
      <c r="BS37" s="153">
        <v>50</v>
      </c>
      <c r="BT37" s="153" t="s">
        <v>951</v>
      </c>
      <c r="BU37" s="151"/>
      <c r="BV37" t="s">
        <v>963</v>
      </c>
      <c r="BW37" s="237" t="s">
        <v>89</v>
      </c>
    </row>
    <row r="38" spans="1:75" x14ac:dyDescent="0.15">
      <c r="A38" s="148">
        <v>8854</v>
      </c>
      <c r="B38" s="152">
        <v>41898</v>
      </c>
      <c r="C38" s="150" t="s">
        <v>1024</v>
      </c>
      <c r="D38" s="151" t="s">
        <v>169</v>
      </c>
      <c r="E38" s="151"/>
      <c r="F38" s="151" t="s">
        <v>1033</v>
      </c>
      <c r="G38" s="255">
        <v>41884</v>
      </c>
      <c r="H38" s="153" t="s">
        <v>126</v>
      </c>
      <c r="I38" s="153" t="s">
        <v>971</v>
      </c>
      <c r="J38" s="153"/>
      <c r="K38" s="151" t="s">
        <v>1027</v>
      </c>
      <c r="L38" s="254" t="s">
        <v>1028</v>
      </c>
      <c r="M38" s="151">
        <v>183.36</v>
      </c>
      <c r="N38" s="151">
        <v>27.375</v>
      </c>
      <c r="O38" s="151"/>
      <c r="P38" s="151"/>
      <c r="Q38" s="151"/>
      <c r="R38" s="154"/>
      <c r="S38" s="151"/>
      <c r="T38" s="151"/>
      <c r="U38" s="151"/>
      <c r="V38" s="151"/>
      <c r="W38" s="151"/>
      <c r="X38" s="151"/>
      <c r="Y38" s="151"/>
      <c r="Z38" s="151"/>
      <c r="AA38" s="151"/>
      <c r="AB38" s="151"/>
      <c r="AC38" s="151"/>
      <c r="AD38" s="151"/>
      <c r="AE38" s="151">
        <v>13.5</v>
      </c>
      <c r="AF38" s="151"/>
      <c r="AG38" s="151"/>
      <c r="AH38" s="151"/>
      <c r="AI38" s="151"/>
      <c r="AJ38" s="151"/>
      <c r="AK38" s="151"/>
      <c r="AL38" s="151"/>
      <c r="AM38" s="151"/>
      <c r="AN38" s="151"/>
      <c r="AO38" s="151" t="s">
        <v>1034</v>
      </c>
      <c r="AP38" s="153" t="s">
        <v>1030</v>
      </c>
      <c r="AQ38" s="153"/>
      <c r="AR38" s="153"/>
      <c r="AS38" s="155"/>
      <c r="AT38" s="153">
        <v>11.1</v>
      </c>
      <c r="AU38" s="153" t="s">
        <v>1030</v>
      </c>
      <c r="AV38" s="151"/>
      <c r="AW38" s="153">
        <v>0</v>
      </c>
      <c r="AX38" s="153">
        <v>0</v>
      </c>
      <c r="AY38" s="153">
        <v>0</v>
      </c>
      <c r="AZ38" s="153">
        <v>27</v>
      </c>
      <c r="BA38" s="153">
        <v>0</v>
      </c>
      <c r="BB38" s="153">
        <v>0</v>
      </c>
      <c r="BC38" s="153">
        <v>0</v>
      </c>
      <c r="BD38" s="153">
        <v>0</v>
      </c>
      <c r="BE38" s="153">
        <v>0</v>
      </c>
      <c r="BF38" s="153">
        <v>0</v>
      </c>
      <c r="BG38" s="153">
        <v>0</v>
      </c>
      <c r="BH38" s="153">
        <v>0</v>
      </c>
      <c r="BI38" s="153"/>
      <c r="BJ38" s="153" t="s">
        <v>1030</v>
      </c>
      <c r="BK38" s="153"/>
      <c r="BL38" s="153" t="s">
        <v>1030</v>
      </c>
      <c r="BM38" s="153"/>
      <c r="BN38" s="153"/>
      <c r="BO38" s="153"/>
      <c r="BP38" s="153"/>
      <c r="BQ38" s="151"/>
      <c r="BR38" s="151"/>
      <c r="BS38" s="153"/>
      <c r="BT38" s="153" t="s">
        <v>1031</v>
      </c>
      <c r="BU38" s="254"/>
      <c r="BV38" s="249" t="s">
        <v>23</v>
      </c>
      <c r="BW38" s="251" t="s">
        <v>1032</v>
      </c>
    </row>
    <row r="39" spans="1:75" x14ac:dyDescent="0.15">
      <c r="A39" s="148">
        <v>4972</v>
      </c>
      <c r="B39" s="235">
        <v>41846</v>
      </c>
      <c r="C39" s="150" t="s">
        <v>944</v>
      </c>
      <c r="D39" s="151" t="s">
        <v>169</v>
      </c>
      <c r="E39" s="151"/>
      <c r="F39" s="151" t="s">
        <v>998</v>
      </c>
      <c r="G39" s="245">
        <v>41820</v>
      </c>
      <c r="H39" s="153" t="s">
        <v>126</v>
      </c>
      <c r="I39" s="153" t="s">
        <v>971</v>
      </c>
      <c r="J39" s="153"/>
      <c r="K39" s="151" t="s">
        <v>168</v>
      </c>
      <c r="L39" s="151" t="s">
        <v>965</v>
      </c>
      <c r="M39" s="151">
        <v>167.83</v>
      </c>
      <c r="N39" s="151">
        <v>33.880000000000003</v>
      </c>
      <c r="O39" s="151" t="s">
        <v>992</v>
      </c>
      <c r="P39" s="151">
        <v>1000</v>
      </c>
      <c r="Q39" s="151">
        <v>33.369999999999997</v>
      </c>
      <c r="R39" s="154">
        <v>1750</v>
      </c>
      <c r="S39" s="151">
        <v>32.869999999999997</v>
      </c>
      <c r="T39" s="151"/>
      <c r="U39" s="151"/>
      <c r="V39" s="151"/>
      <c r="W39" s="151"/>
      <c r="X39" s="151"/>
      <c r="Y39" s="151"/>
      <c r="Z39" s="151"/>
      <c r="AA39" s="151"/>
      <c r="AB39" s="151"/>
      <c r="AC39" s="151"/>
      <c r="AD39" s="151"/>
      <c r="AE39" s="151">
        <v>14.51</v>
      </c>
      <c r="AF39" s="151"/>
      <c r="AG39" s="151"/>
      <c r="AH39" s="151"/>
      <c r="AI39" s="151"/>
      <c r="AJ39" s="151"/>
      <c r="AK39" s="151"/>
      <c r="AL39" s="151"/>
      <c r="AM39" s="151"/>
      <c r="AN39" s="151"/>
      <c r="AO39" s="151" t="s">
        <v>999</v>
      </c>
      <c r="AP39" s="153" t="s">
        <v>947</v>
      </c>
      <c r="AQ39" s="153"/>
      <c r="AR39" s="153"/>
      <c r="AS39" s="155"/>
      <c r="AT39" s="153">
        <v>5.0999999999999996</v>
      </c>
      <c r="AU39" s="153" t="s">
        <v>947</v>
      </c>
      <c r="AV39" s="151"/>
      <c r="AW39" s="153">
        <v>0</v>
      </c>
      <c r="AX39" s="153">
        <v>0</v>
      </c>
      <c r="AY39" s="153">
        <v>0</v>
      </c>
      <c r="AZ39" s="153">
        <v>22</v>
      </c>
      <c r="BA39" s="153">
        <v>0</v>
      </c>
      <c r="BB39" s="153">
        <v>0</v>
      </c>
      <c r="BC39" s="153">
        <v>0</v>
      </c>
      <c r="BD39" s="153">
        <v>0</v>
      </c>
      <c r="BE39" s="153">
        <v>0</v>
      </c>
      <c r="BF39" s="153">
        <v>0</v>
      </c>
      <c r="BG39" s="153">
        <v>0</v>
      </c>
      <c r="BH39" s="153">
        <v>0</v>
      </c>
      <c r="BI39" s="153"/>
      <c r="BJ39" s="153" t="s">
        <v>947</v>
      </c>
      <c r="BK39" s="153">
        <v>24</v>
      </c>
      <c r="BL39" s="153" t="s">
        <v>947</v>
      </c>
      <c r="BM39" s="153"/>
      <c r="BN39" s="153"/>
      <c r="BO39" s="153"/>
      <c r="BP39" s="153"/>
      <c r="BQ39" s="151"/>
      <c r="BR39" s="151"/>
      <c r="BS39" s="153"/>
      <c r="BT39" s="153" t="s">
        <v>951</v>
      </c>
      <c r="BU39" s="236" t="s">
        <v>993</v>
      </c>
      <c r="BV39" s="161" t="s">
        <v>23</v>
      </c>
      <c r="BW39" s="237" t="s">
        <v>184</v>
      </c>
    </row>
    <row r="40" spans="1:75" x14ac:dyDescent="0.15">
      <c r="A40" s="148">
        <v>5316</v>
      </c>
      <c r="B40" s="259">
        <v>41897</v>
      </c>
      <c r="C40" s="150" t="s">
        <v>944</v>
      </c>
      <c r="D40" s="151" t="s">
        <v>169</v>
      </c>
      <c r="E40" s="151"/>
      <c r="F40" s="151" t="s">
        <v>998</v>
      </c>
      <c r="G40" s="218">
        <v>41880</v>
      </c>
      <c r="H40" s="153" t="s">
        <v>947</v>
      </c>
      <c r="I40" s="153" t="s">
        <v>959</v>
      </c>
      <c r="J40" s="153"/>
      <c r="K40" s="151" t="s">
        <v>994</v>
      </c>
      <c r="L40" s="151" t="s">
        <v>1019</v>
      </c>
      <c r="M40" s="151">
        <v>162</v>
      </c>
      <c r="N40" s="151">
        <v>39.700000000000003</v>
      </c>
      <c r="O40" s="151"/>
      <c r="P40" s="151"/>
      <c r="Q40" s="151"/>
      <c r="R40" s="154"/>
      <c r="S40" s="151"/>
      <c r="T40" s="151"/>
      <c r="U40" s="151"/>
      <c r="V40" s="151"/>
      <c r="W40" s="151"/>
      <c r="X40" s="151"/>
      <c r="Y40" s="151"/>
      <c r="Z40" s="151"/>
      <c r="AA40" s="151"/>
      <c r="AB40" s="151"/>
      <c r="AC40" s="151"/>
      <c r="AD40" s="151"/>
      <c r="AE40" s="151">
        <v>26.3</v>
      </c>
      <c r="AF40" s="151"/>
      <c r="AG40" s="151"/>
      <c r="AH40" s="151"/>
      <c r="AI40" s="151"/>
      <c r="AJ40" s="151"/>
      <c r="AK40" s="151"/>
      <c r="AL40" s="151"/>
      <c r="AM40" s="151"/>
      <c r="AN40" s="151"/>
      <c r="AO40" s="151" t="s">
        <v>999</v>
      </c>
      <c r="AP40" s="153" t="s">
        <v>947</v>
      </c>
      <c r="AQ40" s="153"/>
      <c r="AR40" s="153"/>
      <c r="AS40" s="155"/>
      <c r="AT40" s="153"/>
      <c r="AU40" s="153" t="s">
        <v>947</v>
      </c>
      <c r="AV40" s="151"/>
      <c r="AW40" s="153">
        <v>0</v>
      </c>
      <c r="AX40" s="153">
        <v>0</v>
      </c>
      <c r="AY40" s="153">
        <v>40</v>
      </c>
      <c r="AZ40" s="153">
        <v>0</v>
      </c>
      <c r="BA40" s="153">
        <v>0</v>
      </c>
      <c r="BB40" s="153">
        <v>0</v>
      </c>
      <c r="BC40" s="153">
        <v>0</v>
      </c>
      <c r="BD40" s="153">
        <v>0</v>
      </c>
      <c r="BE40" s="153">
        <v>0</v>
      </c>
      <c r="BF40" s="153">
        <v>0</v>
      </c>
      <c r="BG40" s="153">
        <v>0</v>
      </c>
      <c r="BH40" s="153">
        <v>0</v>
      </c>
      <c r="BI40" s="153"/>
      <c r="BJ40" s="153" t="s">
        <v>947</v>
      </c>
      <c r="BK40" s="153"/>
      <c r="BL40" s="153" t="s">
        <v>947</v>
      </c>
      <c r="BM40" s="153"/>
      <c r="BN40" s="153"/>
      <c r="BO40" s="153"/>
      <c r="BP40" s="153"/>
      <c r="BQ40" s="151"/>
      <c r="BR40" s="151"/>
      <c r="BS40" s="153"/>
      <c r="BT40" s="153" t="s">
        <v>951</v>
      </c>
      <c r="BU40" s="151" t="s">
        <v>993</v>
      </c>
      <c r="BV40" t="s">
        <v>963</v>
      </c>
      <c r="BW40" t="s">
        <v>1020</v>
      </c>
    </row>
    <row r="41" spans="1:75" x14ac:dyDescent="0.15">
      <c r="A41" s="148">
        <v>8475</v>
      </c>
      <c r="B41" s="235">
        <v>41846</v>
      </c>
      <c r="C41" s="150" t="s">
        <v>944</v>
      </c>
      <c r="D41" s="151" t="s">
        <v>958</v>
      </c>
      <c r="E41" s="151"/>
      <c r="F41" s="151" t="s">
        <v>998</v>
      </c>
      <c r="G41" s="245">
        <v>41797</v>
      </c>
      <c r="H41" s="153" t="s">
        <v>126</v>
      </c>
      <c r="I41" s="153" t="s">
        <v>971</v>
      </c>
      <c r="J41" s="153"/>
      <c r="K41" s="151" t="s">
        <v>995</v>
      </c>
      <c r="L41" s="151" t="s">
        <v>996</v>
      </c>
      <c r="M41" s="151">
        <v>153.57300000000001</v>
      </c>
      <c r="N41" s="151">
        <v>20.591999999999999</v>
      </c>
      <c r="O41" s="151"/>
      <c r="P41" s="151"/>
      <c r="Q41" s="151"/>
      <c r="R41" s="154"/>
      <c r="S41" s="151"/>
      <c r="T41" s="151"/>
      <c r="U41" s="151"/>
      <c r="V41" s="151"/>
      <c r="W41" s="151"/>
      <c r="X41" s="151"/>
      <c r="Y41" s="151"/>
      <c r="Z41" s="151"/>
      <c r="AA41" s="151"/>
      <c r="AB41" s="151"/>
      <c r="AC41" s="151"/>
      <c r="AD41" s="151"/>
      <c r="AE41" s="151">
        <v>8.8610000000000007</v>
      </c>
      <c r="AF41" s="151"/>
      <c r="AG41" s="151"/>
      <c r="AH41" s="151"/>
      <c r="AI41" s="151"/>
      <c r="AJ41" s="151"/>
      <c r="AK41" s="151"/>
      <c r="AL41" s="151"/>
      <c r="AM41" s="151"/>
      <c r="AN41" s="151"/>
      <c r="AO41" s="151" t="s">
        <v>999</v>
      </c>
      <c r="AP41" s="153" t="s">
        <v>947</v>
      </c>
      <c r="AQ41" s="153"/>
      <c r="AR41" s="153"/>
      <c r="AS41" s="155"/>
      <c r="AT41" s="153">
        <v>8</v>
      </c>
      <c r="AU41" s="153" t="s">
        <v>997</v>
      </c>
      <c r="AV41" s="151"/>
      <c r="AW41" s="153">
        <v>0</v>
      </c>
      <c r="AX41" s="153">
        <v>0</v>
      </c>
      <c r="AY41" s="153">
        <v>0</v>
      </c>
      <c r="AZ41" s="153">
        <v>0</v>
      </c>
      <c r="BA41" s="153">
        <v>0</v>
      </c>
      <c r="BB41" s="153">
        <v>0</v>
      </c>
      <c r="BC41" s="153">
        <v>0</v>
      </c>
      <c r="BD41" s="153">
        <v>0</v>
      </c>
      <c r="BE41" s="153">
        <v>0</v>
      </c>
      <c r="BF41" s="153">
        <v>0</v>
      </c>
      <c r="BG41" s="153">
        <v>0</v>
      </c>
      <c r="BH41" s="153">
        <v>0</v>
      </c>
      <c r="BI41" s="153">
        <v>24</v>
      </c>
      <c r="BJ41" s="153" t="s">
        <v>947</v>
      </c>
      <c r="BK41" s="153"/>
      <c r="BL41" s="153" t="s">
        <v>947</v>
      </c>
      <c r="BM41" s="153"/>
      <c r="BN41" s="153"/>
      <c r="BO41" s="153"/>
      <c r="BP41" s="153"/>
      <c r="BQ41" s="151"/>
      <c r="BR41" s="151"/>
      <c r="BS41" s="153"/>
      <c r="BT41" s="153" t="s">
        <v>951</v>
      </c>
      <c r="BU41" s="156" t="s">
        <v>993</v>
      </c>
      <c r="BV41" s="161" t="s">
        <v>23</v>
      </c>
      <c r="BW41" t="s">
        <v>89</v>
      </c>
    </row>
    <row r="42" spans="1:75" x14ac:dyDescent="0.15">
      <c r="A42" s="148">
        <v>8908</v>
      </c>
      <c r="B42" s="248">
        <v>41898</v>
      </c>
      <c r="C42" s="150" t="s">
        <v>944</v>
      </c>
      <c r="D42" s="151" t="s">
        <v>169</v>
      </c>
      <c r="E42" s="151"/>
      <c r="F42" s="151" t="s">
        <v>1000</v>
      </c>
      <c r="G42" s="253">
        <v>41871</v>
      </c>
      <c r="H42" s="153" t="s">
        <v>946</v>
      </c>
      <c r="I42" s="153" t="s">
        <v>947</v>
      </c>
      <c r="J42" s="153"/>
      <c r="K42" s="151" t="s">
        <v>948</v>
      </c>
      <c r="L42" s="151" t="s">
        <v>1021</v>
      </c>
      <c r="M42" s="151">
        <v>132</v>
      </c>
      <c r="N42" s="151">
        <v>25.49</v>
      </c>
      <c r="O42" s="151"/>
      <c r="P42" s="151"/>
      <c r="Q42" s="151"/>
      <c r="R42" s="154"/>
      <c r="S42" s="151"/>
      <c r="T42" s="151"/>
      <c r="U42" s="151"/>
      <c r="V42" s="151"/>
      <c r="W42" s="151">
        <v>16.489999999999998</v>
      </c>
      <c r="X42" s="151"/>
      <c r="Y42" s="151"/>
      <c r="Z42" s="151"/>
      <c r="AA42" s="151"/>
      <c r="AB42" s="151"/>
      <c r="AC42" s="151"/>
      <c r="AD42" s="151"/>
      <c r="AE42" s="151"/>
      <c r="AF42" s="151"/>
      <c r="AG42" s="151"/>
      <c r="AH42" s="151">
        <v>23.49</v>
      </c>
      <c r="AI42" s="151"/>
      <c r="AJ42" s="151"/>
      <c r="AK42" s="151"/>
      <c r="AL42" s="151"/>
      <c r="AM42" s="151"/>
      <c r="AN42" s="151"/>
      <c r="AO42" s="151" t="s">
        <v>1001</v>
      </c>
      <c r="AP42" s="153" t="s">
        <v>947</v>
      </c>
      <c r="AQ42" s="153"/>
      <c r="AR42" s="153"/>
      <c r="AS42" s="155"/>
      <c r="AT42" s="153">
        <v>9</v>
      </c>
      <c r="AU42" s="153" t="s">
        <v>950</v>
      </c>
      <c r="AV42" s="151"/>
      <c r="AW42" s="153">
        <v>0</v>
      </c>
      <c r="AX42" s="153">
        <v>0</v>
      </c>
      <c r="AY42" s="153">
        <v>0</v>
      </c>
      <c r="AZ42" s="153">
        <v>0</v>
      </c>
      <c r="BA42" s="153">
        <v>0</v>
      </c>
      <c r="BB42" s="153">
        <v>0</v>
      </c>
      <c r="BC42" s="153">
        <v>0</v>
      </c>
      <c r="BD42" s="153">
        <v>0</v>
      </c>
      <c r="BE42" s="153">
        <v>0</v>
      </c>
      <c r="BF42" s="153">
        <v>0</v>
      </c>
      <c r="BG42" s="153">
        <v>0</v>
      </c>
      <c r="BH42" s="153">
        <v>0</v>
      </c>
      <c r="BI42" s="153"/>
      <c r="BJ42" s="153" t="s">
        <v>947</v>
      </c>
      <c r="BK42" s="153"/>
      <c r="BL42" s="153" t="s">
        <v>947</v>
      </c>
      <c r="BM42" s="153"/>
      <c r="BN42" s="153"/>
      <c r="BO42" s="153"/>
      <c r="BP42" s="153"/>
      <c r="BQ42" s="151"/>
      <c r="BR42" s="151"/>
      <c r="BS42" s="153"/>
      <c r="BT42" s="153" t="s">
        <v>951</v>
      </c>
      <c r="BU42" s="252"/>
      <c r="BV42" t="s">
        <v>23</v>
      </c>
      <c r="BW42" s="251" t="s">
        <v>1022</v>
      </c>
    </row>
    <row r="43" spans="1:75" x14ac:dyDescent="0.15">
      <c r="A43" s="148">
        <v>2020</v>
      </c>
      <c r="B43" s="235">
        <v>41846</v>
      </c>
      <c r="C43" s="150" t="s">
        <v>944</v>
      </c>
      <c r="D43" s="151" t="s">
        <v>169</v>
      </c>
      <c r="E43" s="151"/>
      <c r="F43" s="151" t="s">
        <v>1000</v>
      </c>
      <c r="G43" s="246">
        <v>41822</v>
      </c>
      <c r="H43" s="153" t="s">
        <v>946</v>
      </c>
      <c r="I43" s="153" t="s">
        <v>947</v>
      </c>
      <c r="J43" s="153"/>
      <c r="K43" s="151" t="s">
        <v>952</v>
      </c>
      <c r="L43" s="151" t="s">
        <v>953</v>
      </c>
      <c r="M43" s="151">
        <v>142</v>
      </c>
      <c r="N43" s="151">
        <v>35.93</v>
      </c>
      <c r="O43" s="151"/>
      <c r="P43" s="151"/>
      <c r="Q43" s="151"/>
      <c r="R43" s="154"/>
      <c r="S43" s="151"/>
      <c r="T43" s="151"/>
      <c r="U43" s="151"/>
      <c r="V43" s="151"/>
      <c r="W43" s="151">
        <v>18.96</v>
      </c>
      <c r="X43" s="151"/>
      <c r="Y43" s="151"/>
      <c r="Z43" s="151"/>
      <c r="AA43" s="151"/>
      <c r="AB43" s="151"/>
      <c r="AC43" s="151"/>
      <c r="AD43" s="151"/>
      <c r="AE43" s="151"/>
      <c r="AF43" s="151"/>
      <c r="AG43" s="151"/>
      <c r="AH43" s="151">
        <v>34.93</v>
      </c>
      <c r="AI43" s="151"/>
      <c r="AJ43" s="151"/>
      <c r="AK43" s="151"/>
      <c r="AL43" s="151"/>
      <c r="AM43" s="151"/>
      <c r="AN43" s="151"/>
      <c r="AO43" s="151" t="s">
        <v>1001</v>
      </c>
      <c r="AP43" s="153" t="s">
        <v>947</v>
      </c>
      <c r="AQ43" s="153"/>
      <c r="AR43" s="153"/>
      <c r="AS43" s="155"/>
      <c r="AT43" s="153">
        <v>11.1</v>
      </c>
      <c r="AU43" s="153" t="s">
        <v>950</v>
      </c>
      <c r="AV43" s="151"/>
      <c r="AW43" s="153">
        <v>0</v>
      </c>
      <c r="AX43" s="153">
        <v>0</v>
      </c>
      <c r="AY43" s="153">
        <v>0</v>
      </c>
      <c r="AZ43" s="153">
        <v>20</v>
      </c>
      <c r="BA43" s="153">
        <v>0</v>
      </c>
      <c r="BB43" s="153">
        <v>0</v>
      </c>
      <c r="BC43" s="153">
        <v>0</v>
      </c>
      <c r="BD43" s="153">
        <v>0</v>
      </c>
      <c r="BE43" s="153">
        <v>0</v>
      </c>
      <c r="BF43" s="153">
        <v>0</v>
      </c>
      <c r="BG43" s="153">
        <v>0</v>
      </c>
      <c r="BH43" s="153">
        <v>0</v>
      </c>
      <c r="BI43" s="153"/>
      <c r="BJ43" s="153" t="s">
        <v>947</v>
      </c>
      <c r="BK43" s="153">
        <v>12</v>
      </c>
      <c r="BL43" s="153" t="s">
        <v>947</v>
      </c>
      <c r="BM43" s="153"/>
      <c r="BN43" s="153"/>
      <c r="BO43" s="153"/>
      <c r="BP43" s="153"/>
      <c r="BQ43" s="151" t="s">
        <v>954</v>
      </c>
      <c r="BR43" s="156" t="s">
        <v>656</v>
      </c>
      <c r="BS43" s="153">
        <v>25</v>
      </c>
      <c r="BT43" s="153" t="s">
        <v>951</v>
      </c>
      <c r="BU43" s="151"/>
      <c r="BV43" t="s">
        <v>23</v>
      </c>
      <c r="BW43" s="237" t="s">
        <v>184</v>
      </c>
    </row>
    <row r="44" spans="1:75" x14ac:dyDescent="0.15">
      <c r="A44" s="148">
        <v>2566</v>
      </c>
      <c r="B44" s="248">
        <v>41894</v>
      </c>
      <c r="C44" s="150" t="s">
        <v>944</v>
      </c>
      <c r="D44" s="151" t="s">
        <v>169</v>
      </c>
      <c r="E44" s="151"/>
      <c r="F44" s="151" t="s">
        <v>1000</v>
      </c>
      <c r="G44" s="250">
        <v>41852</v>
      </c>
      <c r="H44" s="153" t="s">
        <v>946</v>
      </c>
      <c r="I44" s="153" t="s">
        <v>947</v>
      </c>
      <c r="J44" s="153"/>
      <c r="K44" s="151" t="s">
        <v>955</v>
      </c>
      <c r="L44" s="151" t="s">
        <v>956</v>
      </c>
      <c r="M44" s="151">
        <v>141.5</v>
      </c>
      <c r="N44" s="151">
        <v>36</v>
      </c>
      <c r="O44" s="151"/>
      <c r="P44" s="151"/>
      <c r="Q44" s="151"/>
      <c r="R44" s="154"/>
      <c r="S44" s="151"/>
      <c r="T44" s="151"/>
      <c r="U44" s="151"/>
      <c r="V44" s="151"/>
      <c r="W44" s="151">
        <v>19.98</v>
      </c>
      <c r="X44" s="151"/>
      <c r="Y44" s="151"/>
      <c r="Z44" s="151"/>
      <c r="AA44" s="151"/>
      <c r="AB44" s="151"/>
      <c r="AC44" s="151"/>
      <c r="AD44" s="151"/>
      <c r="AE44" s="151"/>
      <c r="AF44" s="151"/>
      <c r="AG44" s="151"/>
      <c r="AH44" s="151">
        <v>34</v>
      </c>
      <c r="AI44" s="151"/>
      <c r="AJ44" s="151"/>
      <c r="AK44" s="151"/>
      <c r="AL44" s="151"/>
      <c r="AM44" s="151"/>
      <c r="AN44" s="151"/>
      <c r="AO44" s="151" t="s">
        <v>1001</v>
      </c>
      <c r="AP44" s="153" t="s">
        <v>947</v>
      </c>
      <c r="AQ44" s="153"/>
      <c r="AR44" s="153"/>
      <c r="AS44" s="155"/>
      <c r="AT44" s="153">
        <v>7.5</v>
      </c>
      <c r="AU44" s="153" t="s">
        <v>947</v>
      </c>
      <c r="AV44" s="151"/>
      <c r="AW44" s="153">
        <v>0</v>
      </c>
      <c r="AX44" s="153">
        <v>0</v>
      </c>
      <c r="AY44" s="153">
        <v>0</v>
      </c>
      <c r="AZ44" s="153">
        <v>27</v>
      </c>
      <c r="BA44" s="153">
        <v>0</v>
      </c>
      <c r="BB44" s="153">
        <v>0</v>
      </c>
      <c r="BC44" s="153">
        <v>0</v>
      </c>
      <c r="BD44" s="153">
        <v>0</v>
      </c>
      <c r="BE44" s="153">
        <v>0</v>
      </c>
      <c r="BF44" s="153">
        <v>0</v>
      </c>
      <c r="BG44" s="153">
        <v>0</v>
      </c>
      <c r="BH44" s="153">
        <v>0</v>
      </c>
      <c r="BI44" s="153"/>
      <c r="BJ44" s="153" t="s">
        <v>947</v>
      </c>
      <c r="BK44" s="153">
        <v>24</v>
      </c>
      <c r="BL44" s="153" t="s">
        <v>947</v>
      </c>
      <c r="BM44" s="153"/>
      <c r="BN44" s="153"/>
      <c r="BO44" s="153"/>
      <c r="BP44" s="153"/>
      <c r="BQ44" s="151"/>
      <c r="BR44" s="156"/>
      <c r="BS44" s="153"/>
      <c r="BT44" s="153" t="s">
        <v>951</v>
      </c>
      <c r="BU44" s="151"/>
      <c r="BV44" s="249" t="s">
        <v>23</v>
      </c>
      <c r="BW44" s="249" t="s">
        <v>89</v>
      </c>
    </row>
    <row r="45" spans="1:75" x14ac:dyDescent="0.15">
      <c r="A45" s="148">
        <v>6203</v>
      </c>
      <c r="B45" s="260">
        <v>41897</v>
      </c>
      <c r="C45" s="150" t="s">
        <v>944</v>
      </c>
      <c r="D45" s="151" t="s">
        <v>958</v>
      </c>
      <c r="E45" s="151"/>
      <c r="F45" s="151" t="s">
        <v>1000</v>
      </c>
      <c r="G45" s="218">
        <v>41880</v>
      </c>
      <c r="H45" s="153" t="s">
        <v>947</v>
      </c>
      <c r="I45" s="153" t="s">
        <v>959</v>
      </c>
      <c r="J45" s="153"/>
      <c r="K45" s="151" t="s">
        <v>960</v>
      </c>
      <c r="L45" s="151" t="s">
        <v>961</v>
      </c>
      <c r="M45" s="151">
        <v>147</v>
      </c>
      <c r="N45" s="151">
        <v>43.1</v>
      </c>
      <c r="O45" s="151"/>
      <c r="P45" s="151"/>
      <c r="Q45" s="151"/>
      <c r="R45" s="154"/>
      <c r="S45" s="151"/>
      <c r="T45" s="151"/>
      <c r="U45" s="151"/>
      <c r="V45" s="151"/>
      <c r="W45" s="151">
        <v>30</v>
      </c>
      <c r="X45" s="151"/>
      <c r="Y45" s="151"/>
      <c r="Z45" s="151"/>
      <c r="AA45" s="151"/>
      <c r="AB45" s="151"/>
      <c r="AC45" s="151"/>
      <c r="AD45" s="151"/>
      <c r="AE45" s="151"/>
      <c r="AF45" s="151"/>
      <c r="AG45" s="151"/>
      <c r="AH45" s="151">
        <v>41.5</v>
      </c>
      <c r="AI45" s="151"/>
      <c r="AJ45" s="151"/>
      <c r="AK45" s="151"/>
      <c r="AL45" s="151"/>
      <c r="AM45" s="151"/>
      <c r="AN45" s="151"/>
      <c r="AO45" s="151" t="s">
        <v>1001</v>
      </c>
      <c r="AP45" s="153" t="s">
        <v>947</v>
      </c>
      <c r="AQ45" s="153"/>
      <c r="AR45" s="153"/>
      <c r="AS45" s="155"/>
      <c r="AT45" s="153"/>
      <c r="AU45" s="153" t="s">
        <v>947</v>
      </c>
      <c r="AV45" s="151"/>
      <c r="AW45" s="153">
        <v>0</v>
      </c>
      <c r="AX45" s="153">
        <v>0</v>
      </c>
      <c r="AY45" s="153">
        <v>35</v>
      </c>
      <c r="AZ45" s="153">
        <v>0</v>
      </c>
      <c r="BA45" s="153">
        <v>0</v>
      </c>
      <c r="BB45" s="153">
        <v>0</v>
      </c>
      <c r="BC45" s="153">
        <v>0</v>
      </c>
      <c r="BD45" s="153">
        <v>0</v>
      </c>
      <c r="BE45" s="153">
        <v>0</v>
      </c>
      <c r="BF45" s="153">
        <v>0</v>
      </c>
      <c r="BG45" s="153">
        <v>0</v>
      </c>
      <c r="BH45" s="153">
        <v>0</v>
      </c>
      <c r="BI45" s="153"/>
      <c r="BJ45" s="153" t="s">
        <v>947</v>
      </c>
      <c r="BK45" s="153"/>
      <c r="BL45" s="153" t="s">
        <v>947</v>
      </c>
      <c r="BM45" s="153"/>
      <c r="BN45" s="153"/>
      <c r="BO45" s="153"/>
      <c r="BP45" s="153"/>
      <c r="BQ45" s="156"/>
      <c r="BR45" s="156"/>
      <c r="BS45" s="153"/>
      <c r="BT45" s="153" t="s">
        <v>951</v>
      </c>
      <c r="BU45" s="156" t="s">
        <v>962</v>
      </c>
      <c r="BV45" t="s">
        <v>963</v>
      </c>
      <c r="BW45" s="251" t="s">
        <v>1020</v>
      </c>
    </row>
    <row r="46" spans="1:75" x14ac:dyDescent="0.15">
      <c r="A46" s="148">
        <v>1480</v>
      </c>
      <c r="B46" s="248">
        <v>41894</v>
      </c>
      <c r="C46" s="150" t="s">
        <v>944</v>
      </c>
      <c r="D46" s="151" t="s">
        <v>169</v>
      </c>
      <c r="E46" s="151"/>
      <c r="F46" s="151" t="s">
        <v>1000</v>
      </c>
      <c r="G46" s="218">
        <v>41846</v>
      </c>
      <c r="H46" s="153" t="s">
        <v>946</v>
      </c>
      <c r="I46" s="153" t="s">
        <v>947</v>
      </c>
      <c r="J46" s="153"/>
      <c r="K46" s="151" t="s">
        <v>964</v>
      </c>
      <c r="L46" s="151" t="s">
        <v>965</v>
      </c>
      <c r="M46" s="151">
        <v>160.68</v>
      </c>
      <c r="N46" s="151">
        <v>41.71</v>
      </c>
      <c r="O46" s="151"/>
      <c r="P46" s="151"/>
      <c r="Q46" s="151"/>
      <c r="R46" s="154"/>
      <c r="S46" s="151"/>
      <c r="T46" s="151"/>
      <c r="U46" s="151"/>
      <c r="V46" s="151"/>
      <c r="W46" s="151">
        <v>21.75</v>
      </c>
      <c r="X46" s="151"/>
      <c r="Y46" s="151"/>
      <c r="Z46" s="151"/>
      <c r="AA46" s="151"/>
      <c r="AB46" s="151"/>
      <c r="AC46" s="151"/>
      <c r="AD46" s="151"/>
      <c r="AE46" s="151"/>
      <c r="AF46" s="151"/>
      <c r="AG46" s="151"/>
      <c r="AH46" s="151">
        <v>40.04</v>
      </c>
      <c r="AI46" s="151"/>
      <c r="AJ46" s="151"/>
      <c r="AK46" s="151"/>
      <c r="AL46" s="151"/>
      <c r="AM46" s="151"/>
      <c r="AN46" s="151"/>
      <c r="AO46" s="151" t="s">
        <v>1001</v>
      </c>
      <c r="AP46" s="153" t="s">
        <v>947</v>
      </c>
      <c r="AQ46" s="153"/>
      <c r="AR46" s="153"/>
      <c r="AS46" s="155"/>
      <c r="AT46" s="153">
        <v>11.6</v>
      </c>
      <c r="AU46" s="153" t="s">
        <v>947</v>
      </c>
      <c r="AV46" s="151"/>
      <c r="AW46" s="153">
        <v>0</v>
      </c>
      <c r="AX46" s="153">
        <v>0</v>
      </c>
      <c r="AY46" s="153">
        <v>0</v>
      </c>
      <c r="AZ46" s="153">
        <v>20</v>
      </c>
      <c r="BA46" s="153">
        <v>0</v>
      </c>
      <c r="BB46" s="153">
        <v>0</v>
      </c>
      <c r="BC46" s="153">
        <v>0</v>
      </c>
      <c r="BD46" s="153">
        <v>0</v>
      </c>
      <c r="BE46" s="153">
        <v>0</v>
      </c>
      <c r="BF46" s="153">
        <v>0</v>
      </c>
      <c r="BG46" s="153">
        <v>0</v>
      </c>
      <c r="BH46" s="153">
        <v>0</v>
      </c>
      <c r="BI46" s="153"/>
      <c r="BJ46" s="153" t="s">
        <v>947</v>
      </c>
      <c r="BK46" s="153"/>
      <c r="BL46" s="153" t="s">
        <v>947</v>
      </c>
      <c r="BM46" s="153"/>
      <c r="BN46" s="153"/>
      <c r="BO46" s="153"/>
      <c r="BP46" s="153"/>
      <c r="BQ46" s="156" t="s">
        <v>966</v>
      </c>
      <c r="BR46" s="156"/>
      <c r="BS46" s="153"/>
      <c r="BT46" s="153" t="s">
        <v>951</v>
      </c>
      <c r="BU46" s="151"/>
      <c r="BV46" t="s">
        <v>967</v>
      </c>
      <c r="BW46" s="11" t="s">
        <v>89</v>
      </c>
    </row>
    <row r="47" spans="1:75" x14ac:dyDescent="0.15">
      <c r="A47" s="148">
        <v>4661</v>
      </c>
      <c r="B47" s="235">
        <v>41846</v>
      </c>
      <c r="C47" s="150" t="s">
        <v>944</v>
      </c>
      <c r="D47" s="151" t="s">
        <v>958</v>
      </c>
      <c r="E47" s="151"/>
      <c r="F47" s="151" t="s">
        <v>1000</v>
      </c>
      <c r="G47" s="247">
        <v>41820</v>
      </c>
      <c r="H47" s="153" t="s">
        <v>946</v>
      </c>
      <c r="I47" s="153" t="s">
        <v>947</v>
      </c>
      <c r="J47" s="153"/>
      <c r="K47" s="151" t="s">
        <v>968</v>
      </c>
      <c r="L47" s="151" t="s">
        <v>125</v>
      </c>
      <c r="M47" s="151">
        <v>170.01</v>
      </c>
      <c r="N47" s="151">
        <v>35</v>
      </c>
      <c r="O47" s="151"/>
      <c r="P47" s="151"/>
      <c r="Q47" s="151"/>
      <c r="R47" s="154"/>
      <c r="S47" s="151"/>
      <c r="T47" s="151"/>
      <c r="U47" s="151"/>
      <c r="V47" s="151"/>
      <c r="W47" s="151">
        <v>20</v>
      </c>
      <c r="X47" s="151"/>
      <c r="Y47" s="151"/>
      <c r="Z47" s="151"/>
      <c r="AA47" s="151"/>
      <c r="AB47" s="151"/>
      <c r="AC47" s="151"/>
      <c r="AD47" s="151"/>
      <c r="AE47" s="151"/>
      <c r="AF47" s="151"/>
      <c r="AG47" s="151"/>
      <c r="AH47" s="151">
        <v>33</v>
      </c>
      <c r="AI47" s="151"/>
      <c r="AJ47" s="151"/>
      <c r="AK47" s="151"/>
      <c r="AL47" s="151"/>
      <c r="AM47" s="151"/>
      <c r="AN47" s="151"/>
      <c r="AO47" s="151" t="s">
        <v>1001</v>
      </c>
      <c r="AP47" s="153" t="s">
        <v>947</v>
      </c>
      <c r="AQ47" s="153"/>
      <c r="AR47" s="153"/>
      <c r="AS47" s="155"/>
      <c r="AT47" s="153"/>
      <c r="AU47" s="153" t="s">
        <v>947</v>
      </c>
      <c r="AV47" s="151"/>
      <c r="AW47" s="153">
        <v>0</v>
      </c>
      <c r="AX47" s="153">
        <v>0</v>
      </c>
      <c r="AY47" s="153">
        <v>25</v>
      </c>
      <c r="AZ47" s="153">
        <v>0</v>
      </c>
      <c r="BA47" s="153">
        <v>0</v>
      </c>
      <c r="BB47" s="153">
        <v>0</v>
      </c>
      <c r="BC47" s="153">
        <v>0</v>
      </c>
      <c r="BD47" s="153">
        <v>0</v>
      </c>
      <c r="BE47" s="153">
        <v>0</v>
      </c>
      <c r="BF47" s="153">
        <v>0</v>
      </c>
      <c r="BG47" s="153">
        <v>0</v>
      </c>
      <c r="BH47" s="153">
        <v>0</v>
      </c>
      <c r="BI47" s="153"/>
      <c r="BJ47" s="153" t="s">
        <v>947</v>
      </c>
      <c r="BK47" s="153"/>
      <c r="BL47" s="153" t="s">
        <v>947</v>
      </c>
      <c r="BM47" s="153"/>
      <c r="BN47" s="153"/>
      <c r="BO47" s="153"/>
      <c r="BP47" s="153"/>
      <c r="BQ47" s="156"/>
      <c r="BR47" s="156"/>
      <c r="BS47" s="153"/>
      <c r="BT47" s="153" t="s">
        <v>951</v>
      </c>
      <c r="BU47" s="151"/>
      <c r="BV47" t="s">
        <v>23</v>
      </c>
      <c r="BW47" s="237" t="s">
        <v>184</v>
      </c>
    </row>
    <row r="48" spans="1:75" x14ac:dyDescent="0.15">
      <c r="A48" s="148">
        <v>1454</v>
      </c>
      <c r="B48" s="235">
        <v>41846</v>
      </c>
      <c r="C48" s="150" t="s">
        <v>944</v>
      </c>
      <c r="D48" s="151" t="s">
        <v>169</v>
      </c>
      <c r="E48" s="151"/>
      <c r="F48" s="151" t="s">
        <v>1000</v>
      </c>
      <c r="G48" s="247">
        <v>41820</v>
      </c>
      <c r="H48" s="153" t="s">
        <v>946</v>
      </c>
      <c r="I48" s="153" t="s">
        <v>947</v>
      </c>
      <c r="J48" s="153"/>
      <c r="K48" s="151" t="s">
        <v>969</v>
      </c>
      <c r="L48" s="151" t="s">
        <v>970</v>
      </c>
      <c r="M48" s="151">
        <v>149.9</v>
      </c>
      <c r="N48" s="151">
        <v>32.24</v>
      </c>
      <c r="O48" s="151" t="s">
        <v>957</v>
      </c>
      <c r="P48" s="151">
        <v>1020</v>
      </c>
      <c r="Q48" s="151">
        <v>34.950000000000003</v>
      </c>
      <c r="R48" s="257">
        <v>1020</v>
      </c>
      <c r="S48" s="257">
        <v>34.950000000000003</v>
      </c>
      <c r="T48" s="151"/>
      <c r="U48" s="151"/>
      <c r="V48" s="151"/>
      <c r="W48" s="151">
        <v>19.39</v>
      </c>
      <c r="X48" s="151"/>
      <c r="Y48" s="151"/>
      <c r="Z48" s="151"/>
      <c r="AA48" s="151"/>
      <c r="AB48" s="151"/>
      <c r="AC48" s="151"/>
      <c r="AD48" s="151"/>
      <c r="AE48" s="151"/>
      <c r="AF48" s="151"/>
      <c r="AG48" s="151"/>
      <c r="AH48" s="151">
        <v>31.72</v>
      </c>
      <c r="AI48" s="151"/>
      <c r="AJ48" s="151"/>
      <c r="AK48" s="151"/>
      <c r="AL48" s="151"/>
      <c r="AM48" s="151"/>
      <c r="AN48" s="151"/>
      <c r="AO48" s="151" t="s">
        <v>1001</v>
      </c>
      <c r="AP48" s="153" t="s">
        <v>947</v>
      </c>
      <c r="AQ48" s="153"/>
      <c r="AR48" s="153"/>
      <c r="AS48" s="155">
        <v>10</v>
      </c>
      <c r="AT48" s="153">
        <v>12</v>
      </c>
      <c r="AU48" s="153" t="s">
        <v>950</v>
      </c>
      <c r="AV48" s="151"/>
      <c r="AW48" s="153">
        <v>0</v>
      </c>
      <c r="AX48" s="153">
        <v>0</v>
      </c>
      <c r="AY48" s="153">
        <v>7</v>
      </c>
      <c r="AZ48" s="153">
        <v>0</v>
      </c>
      <c r="BA48" s="153">
        <v>0</v>
      </c>
      <c r="BB48" s="153">
        <v>0</v>
      </c>
      <c r="BC48" s="153">
        <v>0</v>
      </c>
      <c r="BD48" s="153">
        <v>0</v>
      </c>
      <c r="BE48" s="153">
        <v>0</v>
      </c>
      <c r="BF48" s="153">
        <v>0</v>
      </c>
      <c r="BG48" s="153">
        <v>0</v>
      </c>
      <c r="BH48" s="153">
        <v>0</v>
      </c>
      <c r="BI48" s="153"/>
      <c r="BJ48" s="238" t="s">
        <v>971</v>
      </c>
      <c r="BK48" s="153"/>
      <c r="BL48" s="153" t="s">
        <v>947</v>
      </c>
      <c r="BM48" s="153"/>
      <c r="BN48" s="153"/>
      <c r="BO48" s="153"/>
      <c r="BP48" s="153"/>
      <c r="BQ48" s="156"/>
      <c r="BR48" s="156"/>
      <c r="BS48" s="153"/>
      <c r="BT48" s="153" t="s">
        <v>951</v>
      </c>
      <c r="BU48" s="151"/>
      <c r="BV48" t="s">
        <v>23</v>
      </c>
      <c r="BW48" s="237" t="s">
        <v>184</v>
      </c>
    </row>
    <row r="49" spans="1:75" x14ac:dyDescent="0.15">
      <c r="A49" s="148">
        <v>1492</v>
      </c>
      <c r="B49" s="152">
        <v>41894</v>
      </c>
      <c r="C49" s="150" t="s">
        <v>944</v>
      </c>
      <c r="D49" s="151" t="s">
        <v>169</v>
      </c>
      <c r="E49" s="151"/>
      <c r="F49" s="151" t="s">
        <v>1000</v>
      </c>
      <c r="G49" s="218">
        <v>41846</v>
      </c>
      <c r="H49" s="153" t="s">
        <v>946</v>
      </c>
      <c r="I49" s="153" t="s">
        <v>947</v>
      </c>
      <c r="J49" s="153"/>
      <c r="K49" s="151" t="s">
        <v>972</v>
      </c>
      <c r="L49" s="151" t="s">
        <v>965</v>
      </c>
      <c r="M49" s="151">
        <v>154.5</v>
      </c>
      <c r="N49" s="151">
        <v>40.11</v>
      </c>
      <c r="O49" s="151"/>
      <c r="P49" s="151"/>
      <c r="Q49" s="151"/>
      <c r="R49" s="154"/>
      <c r="S49" s="151"/>
      <c r="T49" s="151"/>
      <c r="U49" s="151"/>
      <c r="V49" s="151"/>
      <c r="W49" s="151">
        <v>20.91</v>
      </c>
      <c r="X49" s="151"/>
      <c r="Y49" s="151"/>
      <c r="Z49" s="151"/>
      <c r="AA49" s="151"/>
      <c r="AB49" s="151"/>
      <c r="AC49" s="151"/>
      <c r="AD49" s="151"/>
      <c r="AE49" s="151"/>
      <c r="AF49" s="151"/>
      <c r="AG49" s="151"/>
      <c r="AH49" s="151">
        <v>38.5</v>
      </c>
      <c r="AI49" s="151"/>
      <c r="AJ49" s="151"/>
      <c r="AK49" s="151"/>
      <c r="AL49" s="151"/>
      <c r="AM49" s="151"/>
      <c r="AN49" s="151"/>
      <c r="AO49" s="151" t="s">
        <v>1001</v>
      </c>
      <c r="AP49" s="153" t="s">
        <v>947</v>
      </c>
      <c r="AQ49" s="153"/>
      <c r="AR49" s="153"/>
      <c r="AS49" s="155"/>
      <c r="AT49" s="153">
        <v>11.6</v>
      </c>
      <c r="AU49" s="153" t="s">
        <v>950</v>
      </c>
      <c r="AV49" s="151"/>
      <c r="AW49" s="153">
        <v>0</v>
      </c>
      <c r="AX49" s="153">
        <v>0</v>
      </c>
      <c r="AY49" s="153">
        <v>0</v>
      </c>
      <c r="AZ49" s="153">
        <v>0</v>
      </c>
      <c r="BA49" s="153">
        <v>0</v>
      </c>
      <c r="BB49" s="153">
        <v>30</v>
      </c>
      <c r="BC49" s="153">
        <v>0</v>
      </c>
      <c r="BD49" s="153">
        <v>0</v>
      </c>
      <c r="BE49" s="153">
        <v>0</v>
      </c>
      <c r="BF49" s="153">
        <v>0</v>
      </c>
      <c r="BG49" s="153">
        <v>0</v>
      </c>
      <c r="BH49" s="153">
        <v>0</v>
      </c>
      <c r="BI49" s="153"/>
      <c r="BJ49" s="153" t="s">
        <v>947</v>
      </c>
      <c r="BK49" s="153"/>
      <c r="BL49" s="153" t="s">
        <v>947</v>
      </c>
      <c r="BM49" s="153"/>
      <c r="BN49" s="153"/>
      <c r="BO49" s="153"/>
      <c r="BP49" s="153"/>
      <c r="BQ49" s="156"/>
      <c r="BR49" s="156"/>
      <c r="BS49" s="153"/>
      <c r="BT49" s="153" t="s">
        <v>951</v>
      </c>
      <c r="BU49" s="151"/>
      <c r="BV49" s="249" t="s">
        <v>23</v>
      </c>
      <c r="BW49" s="11" t="s">
        <v>89</v>
      </c>
    </row>
    <row r="50" spans="1:75" x14ac:dyDescent="0.15">
      <c r="A50" s="148">
        <v>3286</v>
      </c>
      <c r="B50" s="248">
        <v>41898</v>
      </c>
      <c r="C50" s="150" t="s">
        <v>944</v>
      </c>
      <c r="D50" s="151" t="s">
        <v>169</v>
      </c>
      <c r="E50" s="151"/>
      <c r="F50" s="151" t="s">
        <v>1000</v>
      </c>
      <c r="G50" s="218">
        <v>41880</v>
      </c>
      <c r="H50" s="153" t="s">
        <v>946</v>
      </c>
      <c r="I50" s="153" t="s">
        <v>947</v>
      </c>
      <c r="J50" s="153"/>
      <c r="K50" s="151" t="s">
        <v>973</v>
      </c>
      <c r="L50" s="151" t="s">
        <v>1023</v>
      </c>
      <c r="M50" s="151">
        <v>144.80000000000001</v>
      </c>
      <c r="N50" s="151">
        <v>36.07</v>
      </c>
      <c r="O50" s="151"/>
      <c r="P50" s="151"/>
      <c r="Q50" s="151"/>
      <c r="R50" s="154"/>
      <c r="S50" s="151"/>
      <c r="T50" s="151"/>
      <c r="U50" s="151"/>
      <c r="V50" s="151"/>
      <c r="W50" s="151">
        <v>18.62</v>
      </c>
      <c r="X50" s="151"/>
      <c r="Y50" s="151"/>
      <c r="Z50" s="151"/>
      <c r="AA50" s="151"/>
      <c r="AB50" s="151"/>
      <c r="AC50" s="151"/>
      <c r="AD50" s="151"/>
      <c r="AE50" s="151"/>
      <c r="AF50" s="151"/>
      <c r="AG50" s="151"/>
      <c r="AH50" s="151">
        <v>33.840000000000003</v>
      </c>
      <c r="AI50" s="151"/>
      <c r="AJ50" s="151"/>
      <c r="AK50" s="151"/>
      <c r="AL50" s="151"/>
      <c r="AM50" s="151"/>
      <c r="AN50" s="151"/>
      <c r="AO50" s="151" t="s">
        <v>1001</v>
      </c>
      <c r="AP50" s="153" t="s">
        <v>947</v>
      </c>
      <c r="AQ50" s="153"/>
      <c r="AR50" s="153"/>
      <c r="AS50" s="155"/>
      <c r="AT50" s="240">
        <v>12.5</v>
      </c>
      <c r="AU50" s="153" t="s">
        <v>950</v>
      </c>
      <c r="AV50" s="151"/>
      <c r="AW50" s="153">
        <v>0</v>
      </c>
      <c r="AX50" s="153">
        <v>32</v>
      </c>
      <c r="AY50" s="153">
        <v>0</v>
      </c>
      <c r="AZ50" s="153">
        <v>0</v>
      </c>
      <c r="BA50" s="153">
        <v>0</v>
      </c>
      <c r="BB50" s="153">
        <v>0</v>
      </c>
      <c r="BC50" s="153">
        <v>0</v>
      </c>
      <c r="BD50" s="153">
        <v>0</v>
      </c>
      <c r="BE50" s="153">
        <v>0</v>
      </c>
      <c r="BF50" s="153">
        <v>0</v>
      </c>
      <c r="BG50" s="153">
        <v>0</v>
      </c>
      <c r="BH50" s="153">
        <v>0</v>
      </c>
      <c r="BI50" s="153"/>
      <c r="BJ50" s="153" t="s">
        <v>947</v>
      </c>
      <c r="BK50" s="153">
        <v>12</v>
      </c>
      <c r="BL50" s="153" t="s">
        <v>947</v>
      </c>
      <c r="BM50" s="153"/>
      <c r="BN50" s="153"/>
      <c r="BO50" s="153"/>
      <c r="BP50" s="153"/>
      <c r="BQ50" s="156" t="s">
        <v>181</v>
      </c>
      <c r="BR50" s="156" t="s">
        <v>656</v>
      </c>
      <c r="BS50" s="153">
        <v>50</v>
      </c>
      <c r="BT50" s="153" t="s">
        <v>951</v>
      </c>
      <c r="BU50" s="151"/>
      <c r="BV50" t="s">
        <v>23</v>
      </c>
      <c r="BW50" s="11" t="s">
        <v>184</v>
      </c>
    </row>
    <row r="51" spans="1:75" x14ac:dyDescent="0.15">
      <c r="A51" s="148">
        <v>5663</v>
      </c>
      <c r="B51" s="248">
        <v>41894</v>
      </c>
      <c r="C51" s="150" t="s">
        <v>944</v>
      </c>
      <c r="D51" s="151" t="s">
        <v>958</v>
      </c>
      <c r="E51" s="151"/>
      <c r="F51" s="151" t="s">
        <v>1000</v>
      </c>
      <c r="G51" s="218">
        <v>41863</v>
      </c>
      <c r="H51" s="153" t="s">
        <v>946</v>
      </c>
      <c r="I51" s="153" t="s">
        <v>947</v>
      </c>
      <c r="J51" s="153"/>
      <c r="K51" s="151" t="s">
        <v>974</v>
      </c>
      <c r="L51" s="151" t="s">
        <v>975</v>
      </c>
      <c r="M51" s="151">
        <v>209.47</v>
      </c>
      <c r="N51" s="151">
        <v>31.92</v>
      </c>
      <c r="O51" s="151"/>
      <c r="P51" s="151"/>
      <c r="Q51" s="151"/>
      <c r="R51" s="154"/>
      <c r="S51" s="151"/>
      <c r="T51" s="151"/>
      <c r="U51" s="151"/>
      <c r="V51" s="151"/>
      <c r="W51" s="151">
        <v>16.88</v>
      </c>
      <c r="X51" s="151"/>
      <c r="Y51" s="151"/>
      <c r="Z51" s="151"/>
      <c r="AA51" s="151"/>
      <c r="AB51" s="151"/>
      <c r="AC51" s="151"/>
      <c r="AD51" s="151"/>
      <c r="AE51" s="151"/>
      <c r="AF51" s="151"/>
      <c r="AG51" s="151"/>
      <c r="AH51" s="151">
        <v>29.23</v>
      </c>
      <c r="AI51" s="151"/>
      <c r="AJ51" s="151"/>
      <c r="AK51" s="151"/>
      <c r="AL51" s="151"/>
      <c r="AM51" s="151"/>
      <c r="AN51" s="151"/>
      <c r="AO51" s="151" t="s">
        <v>1001</v>
      </c>
      <c r="AP51" s="153" t="s">
        <v>947</v>
      </c>
      <c r="AQ51" s="153"/>
      <c r="AR51" s="153"/>
      <c r="AS51" s="155"/>
      <c r="AT51" s="153">
        <v>20</v>
      </c>
      <c r="AU51" s="153" t="s">
        <v>947</v>
      </c>
      <c r="AV51" s="151"/>
      <c r="AW51" s="153">
        <v>0</v>
      </c>
      <c r="AX51" s="153">
        <v>0</v>
      </c>
      <c r="AY51" s="153">
        <v>0</v>
      </c>
      <c r="AZ51" s="153">
        <v>0</v>
      </c>
      <c r="BA51" s="153">
        <v>0</v>
      </c>
      <c r="BB51" s="153">
        <v>0</v>
      </c>
      <c r="BC51" s="153">
        <v>0</v>
      </c>
      <c r="BD51" s="153">
        <v>0</v>
      </c>
      <c r="BE51" s="153">
        <v>0</v>
      </c>
      <c r="BF51" s="153">
        <v>0</v>
      </c>
      <c r="BG51" s="153">
        <v>0</v>
      </c>
      <c r="BH51" s="153">
        <v>0</v>
      </c>
      <c r="BI51" s="153"/>
      <c r="BJ51" s="153" t="s">
        <v>947</v>
      </c>
      <c r="BK51" s="153"/>
      <c r="BL51" s="153" t="s">
        <v>947</v>
      </c>
      <c r="BM51" s="239"/>
      <c r="BN51" s="239"/>
      <c r="BO51" s="239"/>
      <c r="BP51" s="239"/>
      <c r="BQ51" s="156"/>
      <c r="BR51" s="156"/>
      <c r="BS51" s="153"/>
      <c r="BT51" s="153" t="s">
        <v>951</v>
      </c>
      <c r="BU51" s="151" t="s">
        <v>976</v>
      </c>
      <c r="BV51" s="249" t="s">
        <v>23</v>
      </c>
      <c r="BW51" s="251" t="s">
        <v>89</v>
      </c>
    </row>
    <row r="52" spans="1:75" x14ac:dyDescent="0.15">
      <c r="A52" s="148">
        <v>1434</v>
      </c>
      <c r="B52" s="235">
        <v>41846</v>
      </c>
      <c r="C52" s="150" t="s">
        <v>944</v>
      </c>
      <c r="D52" s="151" t="s">
        <v>169</v>
      </c>
      <c r="E52" s="151"/>
      <c r="F52" s="151" t="s">
        <v>1000</v>
      </c>
      <c r="G52" s="245">
        <v>41820</v>
      </c>
      <c r="H52" s="153" t="s">
        <v>946</v>
      </c>
      <c r="I52" s="153" t="s">
        <v>947</v>
      </c>
      <c r="J52" s="153"/>
      <c r="K52" s="151" t="s">
        <v>977</v>
      </c>
      <c r="L52" s="151" t="s">
        <v>978</v>
      </c>
      <c r="M52" s="151">
        <v>138.47</v>
      </c>
      <c r="N52" s="151">
        <v>34.03</v>
      </c>
      <c r="O52" s="151" t="s">
        <v>957</v>
      </c>
      <c r="P52" s="151">
        <v>600</v>
      </c>
      <c r="Q52" s="151">
        <v>39.69</v>
      </c>
      <c r="R52" s="257">
        <v>600</v>
      </c>
      <c r="S52" s="257">
        <v>39.69</v>
      </c>
      <c r="T52" s="151"/>
      <c r="U52" s="151"/>
      <c r="V52" s="151"/>
      <c r="W52" s="151">
        <v>18.34</v>
      </c>
      <c r="X52" s="151"/>
      <c r="Y52" s="151"/>
      <c r="Z52" s="151"/>
      <c r="AA52" s="151"/>
      <c r="AB52" s="151"/>
      <c r="AC52" s="151"/>
      <c r="AD52" s="151"/>
      <c r="AE52" s="151"/>
      <c r="AF52" s="151"/>
      <c r="AG52" s="151"/>
      <c r="AH52" s="151">
        <v>33.090000000000003</v>
      </c>
      <c r="AI52" s="151"/>
      <c r="AJ52" s="151"/>
      <c r="AK52" s="151"/>
      <c r="AL52" s="151"/>
      <c r="AM52" s="151"/>
      <c r="AN52" s="151"/>
      <c r="AO52" s="151" t="s">
        <v>1001</v>
      </c>
      <c r="AP52" s="153" t="s">
        <v>947</v>
      </c>
      <c r="AQ52" s="153"/>
      <c r="AR52" s="153"/>
      <c r="AS52" s="155"/>
      <c r="AT52" s="153">
        <v>7</v>
      </c>
      <c r="AU52" s="153" t="s">
        <v>947</v>
      </c>
      <c r="AV52" s="151"/>
      <c r="AW52" s="153">
        <v>0</v>
      </c>
      <c r="AX52" s="153">
        <v>0</v>
      </c>
      <c r="AY52" s="153">
        <v>0</v>
      </c>
      <c r="AZ52" s="153">
        <v>0</v>
      </c>
      <c r="BA52" s="153">
        <v>0</v>
      </c>
      <c r="BB52" s="153">
        <v>0</v>
      </c>
      <c r="BC52" s="153">
        <v>0</v>
      </c>
      <c r="BD52" s="153">
        <v>0</v>
      </c>
      <c r="BE52" s="153">
        <v>0</v>
      </c>
      <c r="BF52" s="153">
        <v>0</v>
      </c>
      <c r="BG52" s="153">
        <v>0</v>
      </c>
      <c r="BH52" s="153">
        <v>0</v>
      </c>
      <c r="BI52" s="153"/>
      <c r="BJ52" s="153" t="s">
        <v>947</v>
      </c>
      <c r="BK52" s="153">
        <v>12</v>
      </c>
      <c r="BL52" s="153" t="s">
        <v>947</v>
      </c>
      <c r="BM52" s="153"/>
      <c r="BN52" s="153"/>
      <c r="BO52" s="153"/>
      <c r="BP52" s="153"/>
      <c r="BQ52" s="156"/>
      <c r="BR52" s="156"/>
      <c r="BS52" s="153"/>
      <c r="BT52" s="153" t="s">
        <v>951</v>
      </c>
      <c r="BU52" s="156"/>
      <c r="BV52" s="161" t="s">
        <v>23</v>
      </c>
      <c r="BW52" s="237" t="s">
        <v>184</v>
      </c>
    </row>
    <row r="53" spans="1:75" x14ac:dyDescent="0.15">
      <c r="A53" s="148">
        <v>2278</v>
      </c>
      <c r="B53" s="235">
        <v>41846</v>
      </c>
      <c r="C53" s="150" t="s">
        <v>944</v>
      </c>
      <c r="D53" s="151" t="s">
        <v>958</v>
      </c>
      <c r="E53" s="151"/>
      <c r="F53" s="151" t="s">
        <v>1000</v>
      </c>
      <c r="G53" s="247">
        <v>41820</v>
      </c>
      <c r="H53" s="153" t="s">
        <v>946</v>
      </c>
      <c r="I53" s="153" t="s">
        <v>947</v>
      </c>
      <c r="J53" s="153"/>
      <c r="K53" s="151" t="s">
        <v>979</v>
      </c>
      <c r="L53" s="151" t="s">
        <v>980</v>
      </c>
      <c r="M53" s="151">
        <v>141.01</v>
      </c>
      <c r="N53" s="151">
        <v>35.08</v>
      </c>
      <c r="O53" s="151"/>
      <c r="P53" s="151"/>
      <c r="Q53" s="151"/>
      <c r="R53" s="154"/>
      <c r="S53" s="151"/>
      <c r="T53" s="151"/>
      <c r="U53" s="151"/>
      <c r="V53" s="151"/>
      <c r="W53" s="151">
        <v>19.399999999999999</v>
      </c>
      <c r="X53" s="151"/>
      <c r="Y53" s="151"/>
      <c r="Z53" s="151"/>
      <c r="AA53" s="151"/>
      <c r="AB53" s="151"/>
      <c r="AC53" s="151"/>
      <c r="AD53" s="151"/>
      <c r="AE53" s="151"/>
      <c r="AF53" s="151"/>
      <c r="AG53" s="151"/>
      <c r="AH53" s="151">
        <v>33.770000000000003</v>
      </c>
      <c r="AI53" s="151"/>
      <c r="AJ53" s="151"/>
      <c r="AK53" s="151"/>
      <c r="AL53" s="151"/>
      <c r="AM53" s="151"/>
      <c r="AN53" s="151"/>
      <c r="AO53" s="151" t="s">
        <v>1001</v>
      </c>
      <c r="AP53" s="153" t="s">
        <v>947</v>
      </c>
      <c r="AQ53" s="153"/>
      <c r="AR53" s="153"/>
      <c r="AS53" s="155"/>
      <c r="AT53" s="153">
        <v>8</v>
      </c>
      <c r="AU53" s="153" t="s">
        <v>950</v>
      </c>
      <c r="AV53" s="151"/>
      <c r="AW53" s="153">
        <v>0</v>
      </c>
      <c r="AX53" s="153">
        <v>0</v>
      </c>
      <c r="AY53" s="153">
        <v>0</v>
      </c>
      <c r="AZ53" s="153">
        <v>13</v>
      </c>
      <c r="BA53" s="153">
        <v>0</v>
      </c>
      <c r="BB53" s="153">
        <v>0</v>
      </c>
      <c r="BC53" s="153">
        <v>0</v>
      </c>
      <c r="BD53" s="153">
        <v>0</v>
      </c>
      <c r="BE53" s="153">
        <v>0</v>
      </c>
      <c r="BF53" s="153">
        <v>0</v>
      </c>
      <c r="BG53" s="153">
        <v>0</v>
      </c>
      <c r="BH53" s="153">
        <v>0</v>
      </c>
      <c r="BI53" s="153"/>
      <c r="BJ53" s="153" t="s">
        <v>947</v>
      </c>
      <c r="BK53" s="153">
        <v>12</v>
      </c>
      <c r="BL53" s="153" t="s">
        <v>947</v>
      </c>
      <c r="BM53" s="153"/>
      <c r="BN53" s="153"/>
      <c r="BO53" s="153"/>
      <c r="BP53" s="153"/>
      <c r="BQ53" s="156"/>
      <c r="BR53" s="156"/>
      <c r="BS53" s="153"/>
      <c r="BT53" s="153" t="s">
        <v>951</v>
      </c>
      <c r="BU53" s="156"/>
      <c r="BV53" s="161" t="s">
        <v>23</v>
      </c>
      <c r="BW53" s="161" t="s">
        <v>184</v>
      </c>
    </row>
    <row r="54" spans="1:75" x14ac:dyDescent="0.15">
      <c r="A54" s="148">
        <v>3759</v>
      </c>
      <c r="B54" s="248">
        <v>41898</v>
      </c>
      <c r="C54" s="150" t="s">
        <v>944</v>
      </c>
      <c r="D54" s="151" t="s">
        <v>169</v>
      </c>
      <c r="E54" s="151"/>
      <c r="F54" s="151" t="s">
        <v>1000</v>
      </c>
      <c r="G54" s="218">
        <v>41867</v>
      </c>
      <c r="H54" s="153" t="s">
        <v>946</v>
      </c>
      <c r="I54" s="153" t="s">
        <v>947</v>
      </c>
      <c r="J54" s="153"/>
      <c r="K54" s="151" t="s">
        <v>981</v>
      </c>
      <c r="L54" s="151" t="s">
        <v>965</v>
      </c>
      <c r="M54" s="151">
        <v>142</v>
      </c>
      <c r="N54" s="151">
        <v>35.93</v>
      </c>
      <c r="O54" s="151"/>
      <c r="P54" s="151"/>
      <c r="Q54" s="151"/>
      <c r="R54" s="154"/>
      <c r="S54" s="151"/>
      <c r="T54" s="151"/>
      <c r="U54" s="151"/>
      <c r="V54" s="151"/>
      <c r="W54" s="151">
        <v>18.96</v>
      </c>
      <c r="X54" s="151"/>
      <c r="Y54" s="151"/>
      <c r="Z54" s="151"/>
      <c r="AA54" s="151"/>
      <c r="AB54" s="151"/>
      <c r="AC54" s="151"/>
      <c r="AD54" s="151"/>
      <c r="AE54" s="151"/>
      <c r="AF54" s="151"/>
      <c r="AG54" s="151"/>
      <c r="AH54" s="151">
        <v>34.93</v>
      </c>
      <c r="AI54" s="151"/>
      <c r="AJ54" s="151"/>
      <c r="AK54" s="151"/>
      <c r="AL54" s="151"/>
      <c r="AM54" s="151"/>
      <c r="AN54" s="151"/>
      <c r="AO54" s="151" t="s">
        <v>1001</v>
      </c>
      <c r="AP54" s="153" t="s">
        <v>947</v>
      </c>
      <c r="AQ54" s="153"/>
      <c r="AR54" s="153"/>
      <c r="AS54" s="155"/>
      <c r="AT54" s="153">
        <v>11.1</v>
      </c>
      <c r="AU54" s="153" t="s">
        <v>950</v>
      </c>
      <c r="AV54" s="151"/>
      <c r="AW54" s="153">
        <v>0</v>
      </c>
      <c r="AX54" s="153">
        <v>0</v>
      </c>
      <c r="AY54" s="153">
        <v>0</v>
      </c>
      <c r="AZ54" s="153">
        <v>25</v>
      </c>
      <c r="BA54" s="153">
        <v>0</v>
      </c>
      <c r="BB54" s="153">
        <v>0</v>
      </c>
      <c r="BC54" s="153">
        <v>0</v>
      </c>
      <c r="BD54" s="153">
        <v>0</v>
      </c>
      <c r="BE54" s="153">
        <v>0</v>
      </c>
      <c r="BF54" s="153">
        <v>0</v>
      </c>
      <c r="BG54" s="153">
        <v>0</v>
      </c>
      <c r="BH54" s="153">
        <v>0</v>
      </c>
      <c r="BI54" s="153"/>
      <c r="BJ54" s="153" t="s">
        <v>947</v>
      </c>
      <c r="BK54" s="153">
        <v>12</v>
      </c>
      <c r="BL54" s="153" t="s">
        <v>947</v>
      </c>
      <c r="BM54" s="153"/>
      <c r="BN54" s="153"/>
      <c r="BO54" s="153"/>
      <c r="BP54" s="153"/>
      <c r="BQ54" s="156"/>
      <c r="BR54" s="156"/>
      <c r="BS54" s="153"/>
      <c r="BT54" s="153" t="s">
        <v>951</v>
      </c>
      <c r="BU54" s="151"/>
      <c r="BV54" t="s">
        <v>23</v>
      </c>
      <c r="BW54" t="s">
        <v>184</v>
      </c>
    </row>
    <row r="55" spans="1:75" x14ac:dyDescent="0.15">
      <c r="A55" s="148">
        <v>8637</v>
      </c>
      <c r="B55" s="235">
        <v>41846</v>
      </c>
      <c r="C55" s="150" t="s">
        <v>944</v>
      </c>
      <c r="D55" s="151" t="s">
        <v>169</v>
      </c>
      <c r="E55" s="151"/>
      <c r="F55" s="151" t="s">
        <v>1000</v>
      </c>
      <c r="G55" s="246">
        <v>41820</v>
      </c>
      <c r="H55" s="153" t="s">
        <v>946</v>
      </c>
      <c r="I55" s="153" t="s">
        <v>947</v>
      </c>
      <c r="J55" s="153"/>
      <c r="K55" s="151" t="s">
        <v>982</v>
      </c>
      <c r="L55" s="236" t="s">
        <v>983</v>
      </c>
      <c r="M55" s="151">
        <v>150.69999999999999</v>
      </c>
      <c r="N55" s="151">
        <v>30.22</v>
      </c>
      <c r="O55" s="151"/>
      <c r="P55" s="151"/>
      <c r="Q55" s="151"/>
      <c r="R55" s="151"/>
      <c r="S55" s="151"/>
      <c r="T55" s="151"/>
      <c r="U55" s="151"/>
      <c r="V55" s="151"/>
      <c r="W55" s="151">
        <v>20.25</v>
      </c>
      <c r="X55" s="151"/>
      <c r="Y55" s="151"/>
      <c r="Z55" s="151"/>
      <c r="AA55" s="151"/>
      <c r="AB55" s="151"/>
      <c r="AC55" s="151"/>
      <c r="AD55" s="151"/>
      <c r="AE55" s="151"/>
      <c r="AF55" s="151"/>
      <c r="AG55" s="151"/>
      <c r="AH55" s="151">
        <v>27.19</v>
      </c>
      <c r="AI55" s="151"/>
      <c r="AJ55" s="151"/>
      <c r="AK55" s="151"/>
      <c r="AL55" s="151"/>
      <c r="AM55" s="151"/>
      <c r="AN55" s="151"/>
      <c r="AO55" s="151" t="s">
        <v>1001</v>
      </c>
      <c r="AP55" s="153" t="s">
        <v>947</v>
      </c>
      <c r="AQ55" s="153"/>
      <c r="AR55" s="153"/>
      <c r="AS55" s="155"/>
      <c r="AT55" s="153">
        <v>10.199999999999999</v>
      </c>
      <c r="AU55" s="153" t="s">
        <v>950</v>
      </c>
      <c r="AV55" s="151"/>
      <c r="AW55" s="153">
        <v>0</v>
      </c>
      <c r="AX55" s="153">
        <v>0</v>
      </c>
      <c r="AY55" s="153">
        <v>12</v>
      </c>
      <c r="AZ55" s="153">
        <v>0</v>
      </c>
      <c r="BA55" s="153">
        <v>0</v>
      </c>
      <c r="BB55" s="153">
        <v>0</v>
      </c>
      <c r="BC55" s="153">
        <v>0</v>
      </c>
      <c r="BD55" s="153">
        <v>0</v>
      </c>
      <c r="BE55" s="153">
        <v>0</v>
      </c>
      <c r="BF55" s="153">
        <v>0</v>
      </c>
      <c r="BG55" s="153">
        <v>0</v>
      </c>
      <c r="BH55" s="153">
        <v>0</v>
      </c>
      <c r="BI55" s="153"/>
      <c r="BJ55" s="153" t="s">
        <v>947</v>
      </c>
      <c r="BK55" s="153"/>
      <c r="BL55" s="153" t="s">
        <v>947</v>
      </c>
      <c r="BM55" s="153"/>
      <c r="BN55" s="153"/>
      <c r="BO55" s="153"/>
      <c r="BP55" s="153"/>
      <c r="BQ55" s="156" t="s">
        <v>984</v>
      </c>
      <c r="BR55" s="156"/>
      <c r="BS55" s="153"/>
      <c r="BT55" s="153" t="s">
        <v>951</v>
      </c>
      <c r="BU55" s="151" t="s">
        <v>985</v>
      </c>
      <c r="BV55" t="s">
        <v>23</v>
      </c>
      <c r="BW55" s="161" t="s">
        <v>130</v>
      </c>
    </row>
    <row r="56" spans="1:75" x14ac:dyDescent="0.15">
      <c r="A56" s="148">
        <v>1412</v>
      </c>
      <c r="B56" s="235">
        <v>41846</v>
      </c>
      <c r="C56" s="150" t="s">
        <v>944</v>
      </c>
      <c r="D56" s="151" t="s">
        <v>169</v>
      </c>
      <c r="E56" s="151"/>
      <c r="F56" s="151" t="s">
        <v>1000</v>
      </c>
      <c r="G56" s="247">
        <v>41473</v>
      </c>
      <c r="H56" s="153" t="s">
        <v>946</v>
      </c>
      <c r="I56" s="153" t="s">
        <v>947</v>
      </c>
      <c r="J56" s="153"/>
      <c r="K56" s="151" t="s">
        <v>986</v>
      </c>
      <c r="L56" s="151" t="s">
        <v>987</v>
      </c>
      <c r="M56" s="151">
        <v>140</v>
      </c>
      <c r="N56" s="151">
        <v>31</v>
      </c>
      <c r="O56" s="151"/>
      <c r="P56" s="151"/>
      <c r="Q56" s="151"/>
      <c r="R56" s="154"/>
      <c r="S56" s="151"/>
      <c r="T56" s="151"/>
      <c r="U56" s="151"/>
      <c r="V56" s="151"/>
      <c r="W56" s="151">
        <v>17</v>
      </c>
      <c r="X56" s="151"/>
      <c r="Y56" s="151"/>
      <c r="Z56" s="151"/>
      <c r="AA56" s="151"/>
      <c r="AB56" s="151"/>
      <c r="AC56" s="151"/>
      <c r="AD56" s="151"/>
      <c r="AE56" s="151"/>
      <c r="AF56" s="151"/>
      <c r="AG56" s="151"/>
      <c r="AH56" s="151">
        <v>30.47</v>
      </c>
      <c r="AI56" s="151"/>
      <c r="AJ56" s="151"/>
      <c r="AK56" s="151"/>
      <c r="AL56" s="151"/>
      <c r="AM56" s="151"/>
      <c r="AN56" s="151"/>
      <c r="AO56" s="151" t="s">
        <v>1001</v>
      </c>
      <c r="AP56" s="153" t="s">
        <v>947</v>
      </c>
      <c r="AQ56" s="153"/>
      <c r="AR56" s="153"/>
      <c r="AS56" s="155"/>
      <c r="AT56" s="153">
        <v>11.1</v>
      </c>
      <c r="AU56" s="153" t="s">
        <v>950</v>
      </c>
      <c r="AV56" s="151"/>
      <c r="AW56" s="153">
        <v>0</v>
      </c>
      <c r="AX56" s="153">
        <v>0</v>
      </c>
      <c r="AY56" s="153">
        <v>10</v>
      </c>
      <c r="AZ56" s="153">
        <v>0</v>
      </c>
      <c r="BA56" s="153">
        <v>0</v>
      </c>
      <c r="BB56" s="153">
        <v>0</v>
      </c>
      <c r="BC56" s="153">
        <v>0</v>
      </c>
      <c r="BD56" s="153">
        <v>0</v>
      </c>
      <c r="BE56" s="153">
        <v>0</v>
      </c>
      <c r="BF56" s="153">
        <v>0</v>
      </c>
      <c r="BG56" s="153">
        <v>0</v>
      </c>
      <c r="BH56" s="153">
        <v>0</v>
      </c>
      <c r="BI56" s="153"/>
      <c r="BJ56" s="153" t="s">
        <v>947</v>
      </c>
      <c r="BK56" s="153"/>
      <c r="BL56" s="153" t="s">
        <v>947</v>
      </c>
      <c r="BM56" s="153"/>
      <c r="BN56" s="153"/>
      <c r="BO56" s="153"/>
      <c r="BP56" s="153"/>
      <c r="BQ56" s="156"/>
      <c r="BR56" s="156"/>
      <c r="BS56" s="153"/>
      <c r="BT56" s="153" t="s">
        <v>951</v>
      </c>
      <c r="BU56" s="151"/>
      <c r="BV56" t="s">
        <v>11</v>
      </c>
      <c r="BW56" s="161" t="s">
        <v>89</v>
      </c>
    </row>
    <row r="57" spans="1:75" x14ac:dyDescent="0.15">
      <c r="A57" s="148">
        <v>3612</v>
      </c>
      <c r="B57" s="235">
        <v>41846</v>
      </c>
      <c r="C57" s="150" t="s">
        <v>944</v>
      </c>
      <c r="D57" s="151" t="s">
        <v>169</v>
      </c>
      <c r="E57" s="151"/>
      <c r="F57" s="151" t="s">
        <v>1000</v>
      </c>
      <c r="G57" s="245">
        <v>41772</v>
      </c>
      <c r="H57" s="153" t="s">
        <v>946</v>
      </c>
      <c r="I57" s="153" t="s">
        <v>947</v>
      </c>
      <c r="J57" s="153"/>
      <c r="K57" s="151" t="s">
        <v>988</v>
      </c>
      <c r="L57" s="151" t="s">
        <v>989</v>
      </c>
      <c r="M57" s="151">
        <v>135.02000000000001</v>
      </c>
      <c r="N57" s="151">
        <v>33.700000000000003</v>
      </c>
      <c r="O57" s="151"/>
      <c r="P57" s="151"/>
      <c r="Q57" s="151"/>
      <c r="R57" s="154"/>
      <c r="S57" s="151"/>
      <c r="T57" s="151"/>
      <c r="U57" s="151"/>
      <c r="V57" s="151"/>
      <c r="W57" s="151">
        <v>18.04</v>
      </c>
      <c r="X57" s="151"/>
      <c r="Y57" s="151"/>
      <c r="Z57" s="151"/>
      <c r="AA57" s="151"/>
      <c r="AB57" s="151"/>
      <c r="AC57" s="151"/>
      <c r="AD57" s="151"/>
      <c r="AE57" s="151"/>
      <c r="AF57" s="151"/>
      <c r="AG57" s="151"/>
      <c r="AH57" s="151">
        <v>31.66</v>
      </c>
      <c r="AI57" s="151"/>
      <c r="AJ57" s="151"/>
      <c r="AK57" s="151"/>
      <c r="AL57" s="151"/>
      <c r="AM57" s="151"/>
      <c r="AN57" s="151"/>
      <c r="AO57" s="151" t="s">
        <v>1001</v>
      </c>
      <c r="AP57" s="153" t="s">
        <v>947</v>
      </c>
      <c r="AQ57" s="153"/>
      <c r="AR57" s="153"/>
      <c r="AS57" s="155"/>
      <c r="AT57" s="153">
        <v>11.3</v>
      </c>
      <c r="AU57" s="153" t="s">
        <v>950</v>
      </c>
      <c r="AV57" s="151"/>
      <c r="AW57" s="153">
        <v>0</v>
      </c>
      <c r="AX57" s="153">
        <v>0</v>
      </c>
      <c r="AY57" s="153">
        <v>0</v>
      </c>
      <c r="AZ57" s="153">
        <v>18</v>
      </c>
      <c r="BA57" s="153">
        <v>0</v>
      </c>
      <c r="BB57" s="153">
        <v>0</v>
      </c>
      <c r="BC57" s="153">
        <v>0</v>
      </c>
      <c r="BD57" s="153">
        <v>0</v>
      </c>
      <c r="BE57" s="153">
        <v>0</v>
      </c>
      <c r="BF57" s="153">
        <v>0</v>
      </c>
      <c r="BG57" s="153">
        <v>0</v>
      </c>
      <c r="BH57" s="153">
        <v>0</v>
      </c>
      <c r="BI57" s="153"/>
      <c r="BJ57" s="153" t="s">
        <v>947</v>
      </c>
      <c r="BK57" s="153">
        <v>24</v>
      </c>
      <c r="BL57" s="153" t="s">
        <v>947</v>
      </c>
      <c r="BM57" s="153"/>
      <c r="BN57" s="153"/>
      <c r="BO57" s="153"/>
      <c r="BP57" s="153"/>
      <c r="BQ57" s="151" t="s">
        <v>990</v>
      </c>
      <c r="BR57" s="151" t="s">
        <v>991</v>
      </c>
      <c r="BS57" s="153">
        <v>50</v>
      </c>
      <c r="BT57" s="153" t="s">
        <v>951</v>
      </c>
      <c r="BU57" s="151"/>
      <c r="BV57" t="s">
        <v>963</v>
      </c>
      <c r="BW57" s="237" t="s">
        <v>89</v>
      </c>
    </row>
    <row r="58" spans="1:75" x14ac:dyDescent="0.15">
      <c r="A58" s="148">
        <v>8856</v>
      </c>
      <c r="B58" s="152">
        <v>41898</v>
      </c>
      <c r="C58" s="150" t="s">
        <v>1024</v>
      </c>
      <c r="D58" s="151" t="s">
        <v>169</v>
      </c>
      <c r="E58" s="151"/>
      <c r="F58" s="151" t="s">
        <v>1035</v>
      </c>
      <c r="G58" s="255">
        <v>41884</v>
      </c>
      <c r="H58" s="153" t="s">
        <v>126</v>
      </c>
      <c r="I58" s="153" t="s">
        <v>971</v>
      </c>
      <c r="J58" s="153"/>
      <c r="K58" s="151" t="s">
        <v>1027</v>
      </c>
      <c r="L58" s="254" t="s">
        <v>1028</v>
      </c>
      <c r="M58" s="151">
        <v>162.56299999999999</v>
      </c>
      <c r="N58" s="151">
        <v>32.68</v>
      </c>
      <c r="O58" s="151"/>
      <c r="P58" s="151"/>
      <c r="Q58" s="151"/>
      <c r="R58" s="154"/>
      <c r="S58" s="151"/>
      <c r="T58" s="151"/>
      <c r="U58" s="151"/>
      <c r="V58" s="151"/>
      <c r="W58" s="151">
        <v>18.32</v>
      </c>
      <c r="X58" s="151"/>
      <c r="Y58" s="151"/>
      <c r="Z58" s="151"/>
      <c r="AA58" s="151"/>
      <c r="AB58" s="151"/>
      <c r="AC58" s="151"/>
      <c r="AD58" s="151"/>
      <c r="AE58" s="151"/>
      <c r="AF58" s="151"/>
      <c r="AG58" s="151"/>
      <c r="AH58" s="151">
        <v>32.68</v>
      </c>
      <c r="AI58" s="151"/>
      <c r="AJ58" s="151"/>
      <c r="AK58" s="151"/>
      <c r="AL58" s="151"/>
      <c r="AM58" s="151"/>
      <c r="AN58" s="151"/>
      <c r="AO58" s="151" t="s">
        <v>1069</v>
      </c>
      <c r="AP58" s="153" t="s">
        <v>1030</v>
      </c>
      <c r="AQ58" s="153"/>
      <c r="AR58" s="153"/>
      <c r="AS58" s="155"/>
      <c r="AT58" s="153">
        <v>11.1</v>
      </c>
      <c r="AU58" s="153" t="s">
        <v>1030</v>
      </c>
      <c r="AV58" s="151"/>
      <c r="AW58" s="153">
        <v>0</v>
      </c>
      <c r="AX58" s="153">
        <v>0</v>
      </c>
      <c r="AY58" s="153">
        <v>0</v>
      </c>
      <c r="AZ58" s="153">
        <v>27</v>
      </c>
      <c r="BA58" s="153">
        <v>0</v>
      </c>
      <c r="BB58" s="153">
        <v>0</v>
      </c>
      <c r="BC58" s="153">
        <v>0</v>
      </c>
      <c r="BD58" s="153">
        <v>0</v>
      </c>
      <c r="BE58" s="153">
        <v>0</v>
      </c>
      <c r="BF58" s="153">
        <v>0</v>
      </c>
      <c r="BG58" s="153">
        <v>0</v>
      </c>
      <c r="BH58" s="153">
        <v>0</v>
      </c>
      <c r="BI58" s="153"/>
      <c r="BJ58" s="153" t="s">
        <v>1030</v>
      </c>
      <c r="BK58" s="153"/>
      <c r="BL58" s="153" t="s">
        <v>1030</v>
      </c>
      <c r="BM58" s="153"/>
      <c r="BN58" s="153"/>
      <c r="BO58" s="153"/>
      <c r="BP58" s="153"/>
      <c r="BQ58" s="151"/>
      <c r="BR58" s="151"/>
      <c r="BS58" s="153"/>
      <c r="BT58" s="153" t="s">
        <v>1031</v>
      </c>
      <c r="BU58" s="254"/>
      <c r="BV58" s="249" t="s">
        <v>23</v>
      </c>
      <c r="BW58" s="251" t="s">
        <v>1032</v>
      </c>
    </row>
    <row r="59" spans="1:75" x14ac:dyDescent="0.15">
      <c r="A59" s="148">
        <v>4974</v>
      </c>
      <c r="B59" s="235">
        <v>41846</v>
      </c>
      <c r="C59" s="150" t="s">
        <v>944</v>
      </c>
      <c r="D59" s="151" t="s">
        <v>169</v>
      </c>
      <c r="E59" s="151"/>
      <c r="F59" s="151" t="s">
        <v>1000</v>
      </c>
      <c r="G59" s="245">
        <v>41820</v>
      </c>
      <c r="H59" s="153" t="s">
        <v>126</v>
      </c>
      <c r="I59" s="153" t="s">
        <v>971</v>
      </c>
      <c r="J59" s="153"/>
      <c r="K59" s="151" t="s">
        <v>168</v>
      </c>
      <c r="L59" s="151" t="s">
        <v>965</v>
      </c>
      <c r="M59" s="151">
        <v>152.02000000000001</v>
      </c>
      <c r="N59" s="151">
        <v>39.520000000000003</v>
      </c>
      <c r="O59" s="151"/>
      <c r="P59" s="151"/>
      <c r="Q59" s="151"/>
      <c r="R59" s="154"/>
      <c r="S59" s="151"/>
      <c r="T59" s="151"/>
      <c r="U59" s="151"/>
      <c r="V59" s="151"/>
      <c r="W59" s="151">
        <v>21.13</v>
      </c>
      <c r="X59" s="151"/>
      <c r="Y59" s="151"/>
      <c r="Z59" s="151"/>
      <c r="AA59" s="151"/>
      <c r="AB59" s="151"/>
      <c r="AC59" s="151"/>
      <c r="AD59" s="151"/>
      <c r="AE59" s="151"/>
      <c r="AF59" s="151"/>
      <c r="AG59" s="151"/>
      <c r="AH59" s="151">
        <v>39.520000000000003</v>
      </c>
      <c r="AI59" s="151"/>
      <c r="AJ59" s="151"/>
      <c r="AK59" s="151"/>
      <c r="AL59" s="151"/>
      <c r="AM59" s="151"/>
      <c r="AN59" s="151"/>
      <c r="AO59" s="151" t="s">
        <v>1001</v>
      </c>
      <c r="AP59" s="153" t="s">
        <v>947</v>
      </c>
      <c r="AQ59" s="153"/>
      <c r="AR59" s="153"/>
      <c r="AS59" s="155"/>
      <c r="AT59" s="153">
        <v>5.0999999999999996</v>
      </c>
      <c r="AU59" s="153" t="s">
        <v>947</v>
      </c>
      <c r="AV59" s="151"/>
      <c r="AW59" s="153">
        <v>0</v>
      </c>
      <c r="AX59" s="153">
        <v>0</v>
      </c>
      <c r="AY59" s="153">
        <v>0</v>
      </c>
      <c r="AZ59" s="153">
        <v>22</v>
      </c>
      <c r="BA59" s="153">
        <v>0</v>
      </c>
      <c r="BB59" s="153">
        <v>0</v>
      </c>
      <c r="BC59" s="153">
        <v>0</v>
      </c>
      <c r="BD59" s="153">
        <v>0</v>
      </c>
      <c r="BE59" s="153">
        <v>0</v>
      </c>
      <c r="BF59" s="153">
        <v>0</v>
      </c>
      <c r="BG59" s="153">
        <v>0</v>
      </c>
      <c r="BH59" s="153">
        <v>0</v>
      </c>
      <c r="BI59" s="153"/>
      <c r="BJ59" s="153" t="s">
        <v>947</v>
      </c>
      <c r="BK59" s="153">
        <v>24</v>
      </c>
      <c r="BL59" s="153" t="s">
        <v>947</v>
      </c>
      <c r="BM59" s="153"/>
      <c r="BN59" s="153"/>
      <c r="BO59" s="153"/>
      <c r="BP59" s="153"/>
      <c r="BQ59" s="151"/>
      <c r="BR59" s="151"/>
      <c r="BS59" s="153"/>
      <c r="BT59" s="153" t="s">
        <v>951</v>
      </c>
      <c r="BU59" s="236" t="s">
        <v>993</v>
      </c>
      <c r="BV59" s="161" t="s">
        <v>23</v>
      </c>
      <c r="BW59" s="237" t="s">
        <v>184</v>
      </c>
    </row>
    <row r="60" spans="1:75" x14ac:dyDescent="0.15">
      <c r="A60" s="148">
        <v>5318</v>
      </c>
      <c r="B60" s="248">
        <v>41897</v>
      </c>
      <c r="C60" s="150" t="s">
        <v>944</v>
      </c>
      <c r="D60" s="151" t="s">
        <v>169</v>
      </c>
      <c r="E60" s="151"/>
      <c r="F60" s="151" t="s">
        <v>1000</v>
      </c>
      <c r="G60" s="218">
        <v>41880</v>
      </c>
      <c r="H60" s="153" t="s">
        <v>947</v>
      </c>
      <c r="I60" s="153" t="s">
        <v>959</v>
      </c>
      <c r="J60" s="153"/>
      <c r="K60" s="151" t="s">
        <v>994</v>
      </c>
      <c r="L60" s="151" t="s">
        <v>1019</v>
      </c>
      <c r="M60" s="151">
        <v>147</v>
      </c>
      <c r="N60" s="151">
        <v>43.1</v>
      </c>
      <c r="O60" s="151"/>
      <c r="P60" s="151"/>
      <c r="Q60" s="151"/>
      <c r="R60" s="154"/>
      <c r="S60" s="151"/>
      <c r="T60" s="151"/>
      <c r="U60" s="151"/>
      <c r="V60" s="151"/>
      <c r="W60" s="151">
        <v>30</v>
      </c>
      <c r="X60" s="151"/>
      <c r="Y60" s="151"/>
      <c r="Z60" s="151"/>
      <c r="AA60" s="151"/>
      <c r="AB60" s="151"/>
      <c r="AC60" s="151"/>
      <c r="AD60" s="151"/>
      <c r="AE60" s="151"/>
      <c r="AF60" s="151"/>
      <c r="AG60" s="151"/>
      <c r="AH60" s="151">
        <v>41.5</v>
      </c>
      <c r="AI60" s="151"/>
      <c r="AJ60" s="151"/>
      <c r="AK60" s="151"/>
      <c r="AL60" s="151"/>
      <c r="AM60" s="151"/>
      <c r="AN60" s="151"/>
      <c r="AO60" s="151" t="s">
        <v>1001</v>
      </c>
      <c r="AP60" s="153" t="s">
        <v>947</v>
      </c>
      <c r="AQ60" s="153"/>
      <c r="AR60" s="153"/>
      <c r="AS60" s="155"/>
      <c r="AT60" s="153"/>
      <c r="AU60" s="153" t="s">
        <v>947</v>
      </c>
      <c r="AV60" s="151"/>
      <c r="AW60" s="153">
        <v>0</v>
      </c>
      <c r="AX60" s="153">
        <v>0</v>
      </c>
      <c r="AY60" s="153">
        <v>40</v>
      </c>
      <c r="AZ60" s="153">
        <v>0</v>
      </c>
      <c r="BA60" s="153">
        <v>0</v>
      </c>
      <c r="BB60" s="153">
        <v>0</v>
      </c>
      <c r="BC60" s="153">
        <v>0</v>
      </c>
      <c r="BD60" s="153">
        <v>0</v>
      </c>
      <c r="BE60" s="153">
        <v>0</v>
      </c>
      <c r="BF60" s="153">
        <v>0</v>
      </c>
      <c r="BG60" s="153">
        <v>0</v>
      </c>
      <c r="BH60" s="153">
        <v>0</v>
      </c>
      <c r="BI60" s="153"/>
      <c r="BJ60" s="153" t="s">
        <v>947</v>
      </c>
      <c r="BK60" s="153"/>
      <c r="BL60" s="153" t="s">
        <v>947</v>
      </c>
      <c r="BM60" s="153"/>
      <c r="BN60" s="153"/>
      <c r="BO60" s="153"/>
      <c r="BP60" s="153"/>
      <c r="BQ60" s="151"/>
      <c r="BR60" s="151"/>
      <c r="BS60" s="153"/>
      <c r="BT60" s="153" t="s">
        <v>951</v>
      </c>
      <c r="BU60" s="151" t="s">
        <v>993</v>
      </c>
      <c r="BV60" t="s">
        <v>963</v>
      </c>
      <c r="BW60" t="s">
        <v>1020</v>
      </c>
    </row>
    <row r="61" spans="1:75" x14ac:dyDescent="0.15">
      <c r="A61" s="148">
        <v>8477</v>
      </c>
      <c r="B61" s="235">
        <v>41846</v>
      </c>
      <c r="C61" s="150" t="s">
        <v>944</v>
      </c>
      <c r="D61" s="151" t="s">
        <v>958</v>
      </c>
      <c r="E61" s="151"/>
      <c r="F61" s="151" t="s">
        <v>1000</v>
      </c>
      <c r="G61" s="245">
        <v>41797</v>
      </c>
      <c r="H61" s="153" t="s">
        <v>126</v>
      </c>
      <c r="I61" s="153" t="s">
        <v>971</v>
      </c>
      <c r="J61" s="153"/>
      <c r="K61" s="151" t="s">
        <v>995</v>
      </c>
      <c r="L61" s="151" t="s">
        <v>996</v>
      </c>
      <c r="M61" s="151">
        <v>143</v>
      </c>
      <c r="N61" s="151">
        <v>24.75</v>
      </c>
      <c r="O61" s="151"/>
      <c r="P61" s="151"/>
      <c r="Q61" s="151"/>
      <c r="R61" s="154"/>
      <c r="S61" s="151"/>
      <c r="T61" s="151"/>
      <c r="U61" s="151"/>
      <c r="V61" s="151"/>
      <c r="W61" s="151">
        <v>12.87</v>
      </c>
      <c r="X61" s="151"/>
      <c r="Y61" s="151"/>
      <c r="Z61" s="151"/>
      <c r="AA61" s="151"/>
      <c r="AB61" s="151"/>
      <c r="AC61" s="151"/>
      <c r="AD61" s="151"/>
      <c r="AE61" s="151"/>
      <c r="AF61" s="151"/>
      <c r="AG61" s="151"/>
      <c r="AH61" s="151">
        <v>23.265000000000001</v>
      </c>
      <c r="AI61" s="151"/>
      <c r="AJ61" s="151"/>
      <c r="AK61" s="151"/>
      <c r="AL61" s="151"/>
      <c r="AM61" s="151"/>
      <c r="AN61" s="151"/>
      <c r="AO61" s="151" t="s">
        <v>1001</v>
      </c>
      <c r="AP61" s="153" t="s">
        <v>947</v>
      </c>
      <c r="AQ61" s="153"/>
      <c r="AR61" s="153"/>
      <c r="AS61" s="155"/>
      <c r="AT61" s="153">
        <v>8</v>
      </c>
      <c r="AU61" s="153" t="s">
        <v>997</v>
      </c>
      <c r="AV61" s="151"/>
      <c r="AW61" s="153">
        <v>0</v>
      </c>
      <c r="AX61" s="153">
        <v>0</v>
      </c>
      <c r="AY61" s="153">
        <v>0</v>
      </c>
      <c r="AZ61" s="153">
        <v>0</v>
      </c>
      <c r="BA61" s="153">
        <v>0</v>
      </c>
      <c r="BB61" s="153">
        <v>0</v>
      </c>
      <c r="BC61" s="153">
        <v>0</v>
      </c>
      <c r="BD61" s="153">
        <v>0</v>
      </c>
      <c r="BE61" s="153">
        <v>0</v>
      </c>
      <c r="BF61" s="153">
        <v>0</v>
      </c>
      <c r="BG61" s="153">
        <v>0</v>
      </c>
      <c r="BH61" s="153">
        <v>0</v>
      </c>
      <c r="BI61" s="153">
        <v>24</v>
      </c>
      <c r="BJ61" s="153" t="s">
        <v>947</v>
      </c>
      <c r="BK61" s="153"/>
      <c r="BL61" s="153" t="s">
        <v>947</v>
      </c>
      <c r="BM61" s="153"/>
      <c r="BN61" s="153"/>
      <c r="BO61" s="153"/>
      <c r="BP61" s="153"/>
      <c r="BQ61" s="156"/>
      <c r="BR61" s="156"/>
      <c r="BS61" s="153"/>
      <c r="BT61" s="153" t="s">
        <v>951</v>
      </c>
      <c r="BU61" s="156" t="s">
        <v>993</v>
      </c>
      <c r="BV61" s="161" t="s">
        <v>23</v>
      </c>
      <c r="BW61" t="s">
        <v>89</v>
      </c>
    </row>
    <row r="62" spans="1:75" x14ac:dyDescent="0.15">
      <c r="BV62" s="160"/>
    </row>
    <row r="63" spans="1:75" x14ac:dyDescent="0.15">
      <c r="BV63" s="160"/>
    </row>
    <row r="64" spans="1:75" x14ac:dyDescent="0.15">
      <c r="BV64" s="160"/>
    </row>
    <row r="65" spans="74:74" x14ac:dyDescent="0.15">
      <c r="BV65" s="160"/>
    </row>
    <row r="66" spans="74:74" x14ac:dyDescent="0.15">
      <c r="BV66" s="160"/>
    </row>
    <row r="67" spans="74:74" x14ac:dyDescent="0.15">
      <c r="BV67" s="160"/>
    </row>
    <row r="68" spans="74:74" x14ac:dyDescent="0.15">
      <c r="BV68" s="160"/>
    </row>
    <row r="69" spans="74:74" x14ac:dyDescent="0.15">
      <c r="BV69" s="160"/>
    </row>
    <row r="70" spans="74:74" x14ac:dyDescent="0.15">
      <c r="BV70" s="160"/>
    </row>
    <row r="71" spans="74:74" x14ac:dyDescent="0.15">
      <c r="BV71" s="160"/>
    </row>
    <row r="72" spans="74:74" x14ac:dyDescent="0.15">
      <c r="BV72" s="160"/>
    </row>
    <row r="73" spans="74:74" x14ac:dyDescent="0.15">
      <c r="BV73" s="160"/>
    </row>
    <row r="74" spans="74:74" x14ac:dyDescent="0.15">
      <c r="BV74" s="160"/>
    </row>
    <row r="75" spans="74:74" x14ac:dyDescent="0.15">
      <c r="BV75" s="160"/>
    </row>
  </sheetData>
  <sheetProtection algorithmName="SHA-512" hashValue="HkPVhld0+jkDRfq14z7VyDCQ2DE/9W/N8slVNhUE4+VVfGrDS5l+mT1r2Jx4Qm8q+GY6kK3WHGioljFTue/hAg==" saltValue="YKaH3BCvnMGIBeZYwypZKA==" spinCount="100000" sheet="1" objects="1" scenarios="1"/>
  <pageMargins left="0.75" right="0.75" top="1" bottom="1" header="0.5" footer="0.5"/>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201EAB-6BEE-9C4F-A270-4107AF740CF0}">
  <sheetPr codeName="Sheet29"/>
  <dimension ref="A1:BW61"/>
  <sheetViews>
    <sheetView topLeftCell="E7" zoomScale="90" zoomScaleNormal="90" zoomScalePageLayoutView="110" workbookViewId="0">
      <selection activeCell="A25" sqref="A25:XFD25"/>
    </sheetView>
  </sheetViews>
  <sheetFormatPr baseColWidth="10" defaultRowHeight="13" x14ac:dyDescent="0.15"/>
  <cols>
    <col min="11" max="11" width="17.5" bestFit="1" customWidth="1"/>
    <col min="12" max="12" width="19" bestFit="1" customWidth="1"/>
    <col min="41" max="41" width="19" customWidth="1"/>
  </cols>
  <sheetData>
    <row r="1" spans="1:75" ht="84" x14ac:dyDescent="0.15">
      <c r="A1" s="126" t="s">
        <v>562</v>
      </c>
      <c r="B1" s="126" t="s">
        <v>552</v>
      </c>
      <c r="C1" s="127" t="s">
        <v>553</v>
      </c>
      <c r="D1" s="128" t="s">
        <v>633</v>
      </c>
      <c r="E1" s="128" t="s">
        <v>634</v>
      </c>
      <c r="F1" s="128" t="s">
        <v>635</v>
      </c>
      <c r="G1" s="126" t="s">
        <v>636</v>
      </c>
      <c r="H1" s="129" t="s">
        <v>763</v>
      </c>
      <c r="I1" s="129" t="s">
        <v>578</v>
      </c>
      <c r="J1" s="129" t="s">
        <v>579</v>
      </c>
      <c r="K1" s="128" t="s">
        <v>248</v>
      </c>
      <c r="L1" s="130" t="s">
        <v>580</v>
      </c>
      <c r="M1" s="131" t="s">
        <v>581</v>
      </c>
      <c r="N1" s="132" t="s">
        <v>467</v>
      </c>
      <c r="O1" s="132" t="s">
        <v>468</v>
      </c>
      <c r="P1" s="132" t="s">
        <v>469</v>
      </c>
      <c r="Q1" s="132" t="s">
        <v>642</v>
      </c>
      <c r="R1" s="132" t="s">
        <v>549</v>
      </c>
      <c r="S1" s="132" t="s">
        <v>550</v>
      </c>
      <c r="T1" s="132" t="s">
        <v>551</v>
      </c>
      <c r="U1" s="132" t="s">
        <v>645</v>
      </c>
      <c r="V1" s="133" t="s">
        <v>646</v>
      </c>
      <c r="W1" s="134" t="s">
        <v>647</v>
      </c>
      <c r="X1" s="134" t="s">
        <v>513</v>
      </c>
      <c r="Y1" s="134" t="s">
        <v>304</v>
      </c>
      <c r="Z1" s="134" t="s">
        <v>307</v>
      </c>
      <c r="AA1" s="134" t="s">
        <v>465</v>
      </c>
      <c r="AB1" s="134" t="s">
        <v>466</v>
      </c>
      <c r="AC1" s="134" t="s">
        <v>345</v>
      </c>
      <c r="AD1" s="134" t="s">
        <v>346</v>
      </c>
      <c r="AE1" s="135" t="s">
        <v>564</v>
      </c>
      <c r="AF1" s="136" t="s">
        <v>590</v>
      </c>
      <c r="AG1" s="136" t="s">
        <v>591</v>
      </c>
      <c r="AH1" s="137" t="s">
        <v>700</v>
      </c>
      <c r="AI1" s="137" t="s">
        <v>701</v>
      </c>
      <c r="AJ1" s="137" t="s">
        <v>702</v>
      </c>
      <c r="AK1" s="137" t="s">
        <v>703</v>
      </c>
      <c r="AL1" s="217" t="s">
        <v>185</v>
      </c>
      <c r="AM1" s="217" t="s">
        <v>186</v>
      </c>
      <c r="AN1" s="217" t="s">
        <v>187</v>
      </c>
      <c r="AO1" s="138" t="s">
        <v>605</v>
      </c>
      <c r="AP1" s="139" t="s">
        <v>499</v>
      </c>
      <c r="AQ1" s="139" t="s">
        <v>257</v>
      </c>
      <c r="AR1" s="140" t="s">
        <v>258</v>
      </c>
      <c r="AS1" s="141" t="s">
        <v>432</v>
      </c>
      <c r="AT1" s="142" t="s">
        <v>433</v>
      </c>
      <c r="AU1" s="143" t="s">
        <v>606</v>
      </c>
      <c r="AV1" s="144" t="s">
        <v>607</v>
      </c>
      <c r="AW1" s="145" t="s">
        <v>608</v>
      </c>
      <c r="AX1" s="146" t="s">
        <v>287</v>
      </c>
      <c r="AY1" s="145" t="s">
        <v>256</v>
      </c>
      <c r="AZ1" s="146" t="s">
        <v>335</v>
      </c>
      <c r="BA1" s="145" t="s">
        <v>253</v>
      </c>
      <c r="BB1" s="146" t="s">
        <v>637</v>
      </c>
      <c r="BC1" s="145" t="s">
        <v>547</v>
      </c>
      <c r="BD1" s="147" t="s">
        <v>235</v>
      </c>
      <c r="BE1" s="243" t="s">
        <v>1017</v>
      </c>
      <c r="BF1" s="244" t="s">
        <v>1018</v>
      </c>
      <c r="BG1" s="145" t="s">
        <v>1010</v>
      </c>
      <c r="BH1" s="147" t="s">
        <v>1011</v>
      </c>
      <c r="BI1" s="129" t="s">
        <v>1012</v>
      </c>
      <c r="BJ1" s="129" t="s">
        <v>1013</v>
      </c>
      <c r="BK1" s="129" t="s">
        <v>237</v>
      </c>
      <c r="BL1" s="129" t="s">
        <v>463</v>
      </c>
      <c r="BM1" s="129" t="s">
        <v>801</v>
      </c>
      <c r="BN1" s="129" t="s">
        <v>1014</v>
      </c>
      <c r="BO1" s="129" t="s">
        <v>1015</v>
      </c>
      <c r="BP1" s="129" t="s">
        <v>1016</v>
      </c>
      <c r="BQ1" s="127" t="s">
        <v>327</v>
      </c>
      <c r="BR1" s="127" t="s">
        <v>234</v>
      </c>
      <c r="BS1" s="129" t="s">
        <v>438</v>
      </c>
      <c r="BT1" s="129" t="s">
        <v>238</v>
      </c>
      <c r="BU1" s="127" t="s">
        <v>434</v>
      </c>
      <c r="BV1" s="129" t="s">
        <v>435</v>
      </c>
      <c r="BW1" s="126" t="s">
        <v>582</v>
      </c>
    </row>
    <row r="2" spans="1:75" x14ac:dyDescent="0.15">
      <c r="A2" s="148">
        <v>8887</v>
      </c>
      <c r="B2" s="152">
        <v>41898</v>
      </c>
      <c r="C2" s="150" t="s">
        <v>944</v>
      </c>
      <c r="D2" s="151" t="s">
        <v>1002</v>
      </c>
      <c r="E2" s="151"/>
      <c r="F2" s="151" t="s">
        <v>945</v>
      </c>
      <c r="G2" s="253">
        <v>41871</v>
      </c>
      <c r="H2" s="153" t="s">
        <v>946</v>
      </c>
      <c r="I2" s="153" t="s">
        <v>947</v>
      </c>
      <c r="J2" s="153"/>
      <c r="K2" s="151" t="s">
        <v>948</v>
      </c>
      <c r="L2" s="151" t="s">
        <v>1021</v>
      </c>
      <c r="M2" s="151">
        <v>92</v>
      </c>
      <c r="N2" s="151">
        <v>21.49</v>
      </c>
      <c r="O2" s="151"/>
      <c r="P2" s="151"/>
      <c r="Q2" s="151"/>
      <c r="R2" s="154"/>
      <c r="S2" s="151"/>
      <c r="T2" s="151"/>
      <c r="U2" s="151"/>
      <c r="V2" s="151"/>
      <c r="W2" s="151"/>
      <c r="X2" s="151"/>
      <c r="Y2" s="151"/>
      <c r="Z2" s="151"/>
      <c r="AA2" s="151"/>
      <c r="AB2" s="151"/>
      <c r="AC2" s="151"/>
      <c r="AD2" s="151"/>
      <c r="AE2" s="151"/>
      <c r="AF2" s="151"/>
      <c r="AG2" s="151"/>
      <c r="AH2" s="151"/>
      <c r="AI2" s="151"/>
      <c r="AJ2" s="151"/>
      <c r="AK2" s="151"/>
      <c r="AL2" s="151"/>
      <c r="AM2" s="151"/>
      <c r="AN2" s="151"/>
      <c r="AO2" s="151" t="s">
        <v>949</v>
      </c>
      <c r="AP2" s="153" t="s">
        <v>947</v>
      </c>
      <c r="AQ2" s="153"/>
      <c r="AR2" s="153"/>
      <c r="AS2" s="155"/>
      <c r="AT2" s="153">
        <v>9</v>
      </c>
      <c r="AU2" s="153" t="s">
        <v>950</v>
      </c>
      <c r="AV2" s="151"/>
      <c r="AW2" s="153">
        <v>0</v>
      </c>
      <c r="AX2" s="153">
        <v>0</v>
      </c>
      <c r="AY2" s="153">
        <v>0</v>
      </c>
      <c r="AZ2" s="153">
        <v>0</v>
      </c>
      <c r="BA2" s="153">
        <v>0</v>
      </c>
      <c r="BB2" s="153">
        <v>0</v>
      </c>
      <c r="BC2" s="153">
        <v>0</v>
      </c>
      <c r="BD2" s="153">
        <v>0</v>
      </c>
      <c r="BE2" s="153">
        <v>0</v>
      </c>
      <c r="BF2" s="153">
        <v>0</v>
      </c>
      <c r="BG2" s="153">
        <v>0</v>
      </c>
      <c r="BH2" s="153">
        <v>0</v>
      </c>
      <c r="BI2" s="153"/>
      <c r="BJ2" s="153" t="s">
        <v>947</v>
      </c>
      <c r="BK2" s="153"/>
      <c r="BL2" s="153" t="s">
        <v>947</v>
      </c>
      <c r="BM2" s="153"/>
      <c r="BN2" s="153"/>
      <c r="BO2" s="153"/>
      <c r="BP2" s="153"/>
      <c r="BQ2" s="151"/>
      <c r="BR2" s="151"/>
      <c r="BS2" s="153"/>
      <c r="BT2" s="153" t="s">
        <v>951</v>
      </c>
      <c r="BU2" s="252"/>
      <c r="BV2" t="s">
        <v>23</v>
      </c>
      <c r="BW2" s="251" t="s">
        <v>1022</v>
      </c>
    </row>
    <row r="3" spans="1:75" x14ac:dyDescent="0.15">
      <c r="A3" s="148">
        <v>1993</v>
      </c>
      <c r="B3" s="235">
        <v>41846</v>
      </c>
      <c r="C3" s="150" t="s">
        <v>944</v>
      </c>
      <c r="D3" s="151" t="s">
        <v>1002</v>
      </c>
      <c r="E3" s="151"/>
      <c r="F3" s="151" t="s">
        <v>945</v>
      </c>
      <c r="G3" s="246">
        <v>41822</v>
      </c>
      <c r="H3" s="153" t="s">
        <v>946</v>
      </c>
      <c r="I3" s="153" t="s">
        <v>947</v>
      </c>
      <c r="J3" s="153"/>
      <c r="K3" s="151" t="s">
        <v>952</v>
      </c>
      <c r="L3" s="151" t="s">
        <v>953</v>
      </c>
      <c r="M3" s="151">
        <v>84</v>
      </c>
      <c r="N3" s="151">
        <v>28.9</v>
      </c>
      <c r="O3" s="151"/>
      <c r="P3" s="151"/>
      <c r="Q3" s="151"/>
      <c r="R3" s="154"/>
      <c r="S3" s="151"/>
      <c r="T3" s="151"/>
      <c r="U3" s="151"/>
      <c r="V3" s="151"/>
      <c r="W3" s="151"/>
      <c r="X3" s="151"/>
      <c r="Y3" s="151"/>
      <c r="Z3" s="151"/>
      <c r="AA3" s="151"/>
      <c r="AB3" s="151"/>
      <c r="AC3" s="151"/>
      <c r="AD3" s="151"/>
      <c r="AE3" s="151"/>
      <c r="AF3" s="151"/>
      <c r="AG3" s="151"/>
      <c r="AH3" s="151"/>
      <c r="AI3" s="151"/>
      <c r="AJ3" s="151"/>
      <c r="AK3" s="151"/>
      <c r="AL3" s="151"/>
      <c r="AM3" s="151"/>
      <c r="AN3" s="151"/>
      <c r="AO3" s="151" t="s">
        <v>949</v>
      </c>
      <c r="AP3" s="153" t="s">
        <v>947</v>
      </c>
      <c r="AQ3" s="153"/>
      <c r="AR3" s="153"/>
      <c r="AS3" s="155"/>
      <c r="AT3" s="153">
        <v>11.1</v>
      </c>
      <c r="AU3" s="153" t="s">
        <v>950</v>
      </c>
      <c r="AV3" s="151"/>
      <c r="AW3" s="153">
        <v>0</v>
      </c>
      <c r="AX3" s="153">
        <v>0</v>
      </c>
      <c r="AY3" s="153">
        <v>0</v>
      </c>
      <c r="AZ3" s="153">
        <v>20</v>
      </c>
      <c r="BA3" s="153">
        <v>0</v>
      </c>
      <c r="BB3" s="153">
        <v>0</v>
      </c>
      <c r="BC3" s="153">
        <v>0</v>
      </c>
      <c r="BD3" s="153">
        <v>0</v>
      </c>
      <c r="BE3" s="153">
        <v>0</v>
      </c>
      <c r="BF3" s="153">
        <v>0</v>
      </c>
      <c r="BG3" s="153">
        <v>0</v>
      </c>
      <c r="BH3" s="153">
        <v>0</v>
      </c>
      <c r="BI3" s="153"/>
      <c r="BJ3" s="153" t="s">
        <v>947</v>
      </c>
      <c r="BK3" s="153">
        <v>12</v>
      </c>
      <c r="BL3" s="153" t="s">
        <v>947</v>
      </c>
      <c r="BM3" s="153"/>
      <c r="BN3" s="153"/>
      <c r="BO3" s="153"/>
      <c r="BP3" s="153"/>
      <c r="BQ3" s="151" t="s">
        <v>954</v>
      </c>
      <c r="BR3" s="156" t="s">
        <v>656</v>
      </c>
      <c r="BS3" s="153">
        <v>25</v>
      </c>
      <c r="BT3" s="153" t="s">
        <v>951</v>
      </c>
      <c r="BU3" s="151"/>
      <c r="BV3" t="s">
        <v>23</v>
      </c>
      <c r="BW3" s="237" t="s">
        <v>184</v>
      </c>
    </row>
    <row r="4" spans="1:75" x14ac:dyDescent="0.15">
      <c r="A4" s="148">
        <v>2555</v>
      </c>
      <c r="B4" s="248">
        <v>41894</v>
      </c>
      <c r="C4" s="150" t="s">
        <v>944</v>
      </c>
      <c r="D4" s="151" t="s">
        <v>1002</v>
      </c>
      <c r="E4" s="151"/>
      <c r="F4" s="151" t="s">
        <v>945</v>
      </c>
      <c r="G4" s="250">
        <v>41852</v>
      </c>
      <c r="H4" s="153" t="s">
        <v>946</v>
      </c>
      <c r="I4" s="153" t="s">
        <v>947</v>
      </c>
      <c r="J4" s="153"/>
      <c r="K4" s="151" t="s">
        <v>955</v>
      </c>
      <c r="L4" s="151" t="s">
        <v>956</v>
      </c>
      <c r="M4" s="151">
        <v>84</v>
      </c>
      <c r="N4" s="151">
        <v>29.34</v>
      </c>
      <c r="O4" s="151" t="s">
        <v>957</v>
      </c>
      <c r="P4" s="151">
        <v>1000</v>
      </c>
      <c r="Q4" s="151">
        <v>29.34</v>
      </c>
      <c r="R4" s="256">
        <v>2000</v>
      </c>
      <c r="S4" s="151">
        <v>39.340000000000003</v>
      </c>
      <c r="T4" s="151"/>
      <c r="U4" s="151"/>
      <c r="V4" s="151"/>
      <c r="W4" s="151"/>
      <c r="X4" s="151"/>
      <c r="Y4" s="151"/>
      <c r="Z4" s="151"/>
      <c r="AA4" s="151"/>
      <c r="AB4" s="151"/>
      <c r="AC4" s="151"/>
      <c r="AD4" s="151"/>
      <c r="AE4" s="151"/>
      <c r="AF4" s="151"/>
      <c r="AG4" s="151"/>
      <c r="AH4" s="151"/>
      <c r="AI4" s="151"/>
      <c r="AJ4" s="151"/>
      <c r="AK4" s="151"/>
      <c r="AL4" s="151"/>
      <c r="AM4" s="151"/>
      <c r="AN4" s="151"/>
      <c r="AO4" s="151" t="s">
        <v>949</v>
      </c>
      <c r="AP4" s="153" t="s">
        <v>947</v>
      </c>
      <c r="AQ4" s="153"/>
      <c r="AR4" s="153"/>
      <c r="AS4" s="155"/>
      <c r="AT4" s="153">
        <v>7.5</v>
      </c>
      <c r="AU4" s="153" t="s">
        <v>947</v>
      </c>
      <c r="AV4" s="151"/>
      <c r="AW4" s="153">
        <v>0</v>
      </c>
      <c r="AX4" s="153">
        <v>0</v>
      </c>
      <c r="AY4" s="153">
        <v>0</v>
      </c>
      <c r="AZ4" s="153">
        <v>27</v>
      </c>
      <c r="BA4" s="153">
        <v>0</v>
      </c>
      <c r="BB4" s="153">
        <v>0</v>
      </c>
      <c r="BC4" s="153">
        <v>0</v>
      </c>
      <c r="BD4" s="153">
        <v>0</v>
      </c>
      <c r="BE4" s="153">
        <v>0</v>
      </c>
      <c r="BF4" s="153">
        <v>0</v>
      </c>
      <c r="BG4" s="153">
        <v>0</v>
      </c>
      <c r="BH4" s="153">
        <v>0</v>
      </c>
      <c r="BI4" s="153"/>
      <c r="BJ4" s="153" t="s">
        <v>947</v>
      </c>
      <c r="BK4" s="153">
        <v>24</v>
      </c>
      <c r="BL4" s="153" t="s">
        <v>947</v>
      </c>
      <c r="BM4" s="153"/>
      <c r="BN4" s="153"/>
      <c r="BO4" s="153"/>
      <c r="BP4" s="153"/>
      <c r="BQ4" s="151"/>
      <c r="BR4" s="156"/>
      <c r="BS4" s="153"/>
      <c r="BT4" s="153" t="s">
        <v>951</v>
      </c>
      <c r="BU4" s="151"/>
      <c r="BV4" s="249" t="s">
        <v>23</v>
      </c>
      <c r="BW4" s="249" t="s">
        <v>89</v>
      </c>
    </row>
    <row r="5" spans="1:75" x14ac:dyDescent="0.15">
      <c r="A5" s="148">
        <v>6192</v>
      </c>
      <c r="B5" s="152">
        <v>41897</v>
      </c>
      <c r="C5" s="150" t="s">
        <v>944</v>
      </c>
      <c r="D5" s="151" t="s">
        <v>1002</v>
      </c>
      <c r="E5" s="151"/>
      <c r="F5" s="151" t="s">
        <v>945</v>
      </c>
      <c r="G5" s="218">
        <v>41880</v>
      </c>
      <c r="H5" s="153" t="s">
        <v>947</v>
      </c>
      <c r="I5" s="153" t="s">
        <v>959</v>
      </c>
      <c r="J5" s="153"/>
      <c r="K5" s="151" t="s">
        <v>960</v>
      </c>
      <c r="L5" s="151" t="s">
        <v>961</v>
      </c>
      <c r="M5" s="151">
        <v>90</v>
      </c>
      <c r="N5" s="151">
        <v>38.299999999999997</v>
      </c>
      <c r="O5" s="151"/>
      <c r="P5" s="151"/>
      <c r="Q5" s="151"/>
      <c r="R5" s="154"/>
      <c r="S5" s="151"/>
      <c r="T5" s="151"/>
      <c r="U5" s="151"/>
      <c r="V5" s="151"/>
      <c r="W5" s="151"/>
      <c r="X5" s="151"/>
      <c r="Y5" s="151"/>
      <c r="Z5" s="151"/>
      <c r="AA5" s="151"/>
      <c r="AB5" s="151"/>
      <c r="AC5" s="151"/>
      <c r="AD5" s="151"/>
      <c r="AE5" s="151"/>
      <c r="AF5" s="151"/>
      <c r="AG5" s="151"/>
      <c r="AH5" s="151"/>
      <c r="AI5" s="151"/>
      <c r="AJ5" s="151"/>
      <c r="AK5" s="151"/>
      <c r="AL5" s="151"/>
      <c r="AM5" s="151"/>
      <c r="AN5" s="151"/>
      <c r="AO5" s="151" t="s">
        <v>949</v>
      </c>
      <c r="AP5" s="153" t="s">
        <v>947</v>
      </c>
      <c r="AQ5" s="153"/>
      <c r="AR5" s="153"/>
      <c r="AS5" s="155"/>
      <c r="AT5" s="153"/>
      <c r="AU5" s="153" t="s">
        <v>947</v>
      </c>
      <c r="AV5" s="151"/>
      <c r="AW5" s="153">
        <v>0</v>
      </c>
      <c r="AX5" s="153">
        <v>0</v>
      </c>
      <c r="AY5" s="153">
        <v>35</v>
      </c>
      <c r="AZ5" s="153">
        <v>0</v>
      </c>
      <c r="BA5" s="153">
        <v>0</v>
      </c>
      <c r="BB5" s="153">
        <v>0</v>
      </c>
      <c r="BC5" s="153">
        <v>0</v>
      </c>
      <c r="BD5" s="153">
        <v>0</v>
      </c>
      <c r="BE5" s="153">
        <v>0</v>
      </c>
      <c r="BF5" s="153">
        <v>0</v>
      </c>
      <c r="BG5" s="153">
        <v>0</v>
      </c>
      <c r="BH5" s="153">
        <v>0</v>
      </c>
      <c r="BI5" s="153"/>
      <c r="BJ5" s="153" t="s">
        <v>947</v>
      </c>
      <c r="BK5" s="153"/>
      <c r="BL5" s="153" t="s">
        <v>947</v>
      </c>
      <c r="BM5" s="153"/>
      <c r="BN5" s="153"/>
      <c r="BO5" s="153"/>
      <c r="BP5" s="153"/>
      <c r="BQ5" s="156"/>
      <c r="BR5" s="156"/>
      <c r="BS5" s="153"/>
      <c r="BT5" s="153" t="s">
        <v>951</v>
      </c>
      <c r="BU5" s="156" t="s">
        <v>962</v>
      </c>
      <c r="BV5" t="s">
        <v>963</v>
      </c>
      <c r="BW5" s="251" t="s">
        <v>1020</v>
      </c>
    </row>
    <row r="6" spans="1:75" x14ac:dyDescent="0.15">
      <c r="A6" s="148">
        <v>1469</v>
      </c>
      <c r="B6" s="248">
        <v>41894</v>
      </c>
      <c r="C6" s="150" t="s">
        <v>944</v>
      </c>
      <c r="D6" s="151" t="s">
        <v>1002</v>
      </c>
      <c r="E6" s="151"/>
      <c r="F6" s="151" t="s">
        <v>945</v>
      </c>
      <c r="G6" s="218">
        <v>41846</v>
      </c>
      <c r="H6" s="153" t="s">
        <v>946</v>
      </c>
      <c r="I6" s="153" t="s">
        <v>947</v>
      </c>
      <c r="J6" s="153"/>
      <c r="K6" s="151" t="s">
        <v>964</v>
      </c>
      <c r="L6" s="151" t="s">
        <v>965</v>
      </c>
      <c r="M6" s="151">
        <v>94.17</v>
      </c>
      <c r="N6" s="151">
        <v>32.44</v>
      </c>
      <c r="O6" s="151" t="s">
        <v>957</v>
      </c>
      <c r="P6" s="151">
        <v>1000</v>
      </c>
      <c r="Q6" s="151">
        <v>32.44</v>
      </c>
      <c r="R6" s="256">
        <v>2000</v>
      </c>
      <c r="S6" s="151">
        <v>32.44</v>
      </c>
      <c r="T6" s="151"/>
      <c r="U6" s="151"/>
      <c r="V6" s="151"/>
      <c r="W6" s="151"/>
      <c r="X6" s="151"/>
      <c r="Y6" s="151"/>
      <c r="Z6" s="151"/>
      <c r="AA6" s="151"/>
      <c r="AB6" s="151"/>
      <c r="AC6" s="151"/>
      <c r="AD6" s="151"/>
      <c r="AE6" s="151"/>
      <c r="AF6" s="151"/>
      <c r="AG6" s="151"/>
      <c r="AH6" s="151"/>
      <c r="AI6" s="151"/>
      <c r="AJ6" s="151"/>
      <c r="AK6" s="151"/>
      <c r="AL6" s="151"/>
      <c r="AM6" s="151"/>
      <c r="AN6" s="151"/>
      <c r="AO6" s="151" t="s">
        <v>949</v>
      </c>
      <c r="AP6" s="153" t="s">
        <v>947</v>
      </c>
      <c r="AQ6" s="153"/>
      <c r="AR6" s="153"/>
      <c r="AS6" s="155"/>
      <c r="AT6" s="153">
        <v>11.6</v>
      </c>
      <c r="AU6" s="153" t="s">
        <v>947</v>
      </c>
      <c r="AV6" s="151"/>
      <c r="AW6" s="153">
        <v>0</v>
      </c>
      <c r="AX6" s="153">
        <v>0</v>
      </c>
      <c r="AY6" s="153">
        <v>0</v>
      </c>
      <c r="AZ6" s="153">
        <v>20</v>
      </c>
      <c r="BA6" s="153">
        <v>0</v>
      </c>
      <c r="BB6" s="153">
        <v>0</v>
      </c>
      <c r="BC6" s="153">
        <v>0</v>
      </c>
      <c r="BD6" s="153">
        <v>0</v>
      </c>
      <c r="BE6" s="153">
        <v>0</v>
      </c>
      <c r="BF6" s="153">
        <v>0</v>
      </c>
      <c r="BG6" s="153">
        <v>0</v>
      </c>
      <c r="BH6" s="153">
        <v>0</v>
      </c>
      <c r="BI6" s="153"/>
      <c r="BJ6" s="153" t="s">
        <v>947</v>
      </c>
      <c r="BK6" s="153"/>
      <c r="BL6" s="153" t="s">
        <v>947</v>
      </c>
      <c r="BM6" s="153"/>
      <c r="BN6" s="153"/>
      <c r="BO6" s="153"/>
      <c r="BP6" s="153"/>
      <c r="BQ6" s="156" t="s">
        <v>966</v>
      </c>
      <c r="BR6" s="156"/>
      <c r="BS6" s="153"/>
      <c r="BT6" s="153" t="s">
        <v>951</v>
      </c>
      <c r="BU6" s="151"/>
      <c r="BV6" t="s">
        <v>1003</v>
      </c>
      <c r="BW6" s="11" t="s">
        <v>89</v>
      </c>
    </row>
    <row r="7" spans="1:75" x14ac:dyDescent="0.15">
      <c r="A7" s="148">
        <v>4650</v>
      </c>
      <c r="B7" s="235">
        <v>41846</v>
      </c>
      <c r="C7" s="150" t="s">
        <v>944</v>
      </c>
      <c r="D7" s="151" t="s">
        <v>1002</v>
      </c>
      <c r="E7" s="151"/>
      <c r="F7" s="151" t="s">
        <v>945</v>
      </c>
      <c r="G7" s="247">
        <v>41820</v>
      </c>
      <c r="H7" s="153" t="s">
        <v>946</v>
      </c>
      <c r="I7" s="153" t="s">
        <v>947</v>
      </c>
      <c r="J7" s="153"/>
      <c r="K7" s="151" t="s">
        <v>968</v>
      </c>
      <c r="L7" s="151" t="s">
        <v>125</v>
      </c>
      <c r="M7" s="151">
        <v>110</v>
      </c>
      <c r="N7" s="151">
        <v>29</v>
      </c>
      <c r="O7" s="151"/>
      <c r="P7" s="151"/>
      <c r="Q7" s="151"/>
      <c r="R7" s="154"/>
      <c r="S7" s="151"/>
      <c r="T7" s="151"/>
      <c r="U7" s="151"/>
      <c r="V7" s="151"/>
      <c r="W7" s="151"/>
      <c r="X7" s="151"/>
      <c r="Y7" s="151"/>
      <c r="Z7" s="151"/>
      <c r="AA7" s="151"/>
      <c r="AB7" s="151"/>
      <c r="AC7" s="151"/>
      <c r="AD7" s="151"/>
      <c r="AE7" s="151"/>
      <c r="AF7" s="151"/>
      <c r="AG7" s="151"/>
      <c r="AH7" s="151"/>
      <c r="AI7" s="151"/>
      <c r="AJ7" s="151"/>
      <c r="AK7" s="151"/>
      <c r="AL7" s="151"/>
      <c r="AM7" s="151"/>
      <c r="AN7" s="151"/>
      <c r="AO7" s="151" t="s">
        <v>949</v>
      </c>
      <c r="AP7" s="153" t="s">
        <v>947</v>
      </c>
      <c r="AQ7" s="153"/>
      <c r="AR7" s="153"/>
      <c r="AS7" s="155"/>
      <c r="AT7" s="153"/>
      <c r="AU7" s="153" t="s">
        <v>947</v>
      </c>
      <c r="AV7" s="151"/>
      <c r="AW7" s="153">
        <v>0</v>
      </c>
      <c r="AX7" s="153">
        <v>0</v>
      </c>
      <c r="AY7" s="153">
        <v>25</v>
      </c>
      <c r="AZ7" s="153">
        <v>0</v>
      </c>
      <c r="BA7" s="153">
        <v>0</v>
      </c>
      <c r="BB7" s="153">
        <v>0</v>
      </c>
      <c r="BC7" s="153">
        <v>0</v>
      </c>
      <c r="BD7" s="153">
        <v>0</v>
      </c>
      <c r="BE7" s="153">
        <v>0</v>
      </c>
      <c r="BF7" s="153">
        <v>0</v>
      </c>
      <c r="BG7" s="153">
        <v>0</v>
      </c>
      <c r="BH7" s="153">
        <v>0</v>
      </c>
      <c r="BI7" s="153"/>
      <c r="BJ7" s="153" t="s">
        <v>947</v>
      </c>
      <c r="BK7" s="153"/>
      <c r="BL7" s="153" t="s">
        <v>947</v>
      </c>
      <c r="BM7" s="153"/>
      <c r="BN7" s="153"/>
      <c r="BO7" s="153"/>
      <c r="BP7" s="153"/>
      <c r="BQ7" s="156"/>
      <c r="BR7" s="156"/>
      <c r="BS7" s="153"/>
      <c r="BT7" s="153" t="s">
        <v>951</v>
      </c>
      <c r="BU7" s="151"/>
      <c r="BV7" t="s">
        <v>23</v>
      </c>
      <c r="BW7" s="237" t="s">
        <v>184</v>
      </c>
    </row>
    <row r="8" spans="1:75" x14ac:dyDescent="0.15">
      <c r="A8" s="148">
        <v>1439</v>
      </c>
      <c r="B8" s="235">
        <v>41846</v>
      </c>
      <c r="C8" s="150" t="s">
        <v>944</v>
      </c>
      <c r="D8" s="151" t="s">
        <v>1002</v>
      </c>
      <c r="E8" s="151"/>
      <c r="F8" s="151" t="s">
        <v>945</v>
      </c>
      <c r="G8" s="247">
        <v>41820</v>
      </c>
      <c r="H8" s="153" t="s">
        <v>946</v>
      </c>
      <c r="I8" s="153" t="s">
        <v>947</v>
      </c>
      <c r="J8" s="153"/>
      <c r="K8" s="151" t="s">
        <v>969</v>
      </c>
      <c r="L8" s="151" t="s">
        <v>970</v>
      </c>
      <c r="M8" s="151">
        <v>87.5</v>
      </c>
      <c r="N8" s="151">
        <v>26.39</v>
      </c>
      <c r="O8" s="151" t="s">
        <v>957</v>
      </c>
      <c r="P8" s="151">
        <v>300</v>
      </c>
      <c r="Q8" s="151">
        <v>28.51</v>
      </c>
      <c r="R8" s="256">
        <v>1020</v>
      </c>
      <c r="S8" s="151">
        <v>31.95</v>
      </c>
      <c r="T8" s="151"/>
      <c r="U8" s="151"/>
      <c r="V8" s="151"/>
      <c r="W8" s="151"/>
      <c r="X8" s="151"/>
      <c r="Y8" s="151"/>
      <c r="Z8" s="151"/>
      <c r="AA8" s="151"/>
      <c r="AB8" s="151"/>
      <c r="AC8" s="151"/>
      <c r="AD8" s="151"/>
      <c r="AE8" s="151"/>
      <c r="AF8" s="151"/>
      <c r="AG8" s="151"/>
      <c r="AH8" s="151"/>
      <c r="AI8" s="151"/>
      <c r="AJ8" s="151"/>
      <c r="AK8" s="151"/>
      <c r="AL8" s="151"/>
      <c r="AM8" s="151"/>
      <c r="AN8" s="151"/>
      <c r="AO8" s="151" t="s">
        <v>949</v>
      </c>
      <c r="AP8" s="153" t="s">
        <v>947</v>
      </c>
      <c r="AQ8" s="153"/>
      <c r="AR8" s="153"/>
      <c r="AS8" s="155">
        <v>10</v>
      </c>
      <c r="AT8" s="153">
        <v>12</v>
      </c>
      <c r="AU8" s="153" t="s">
        <v>950</v>
      </c>
      <c r="AV8" s="151"/>
      <c r="AW8" s="153">
        <v>0</v>
      </c>
      <c r="AX8" s="153">
        <v>0</v>
      </c>
      <c r="AY8" s="153">
        <v>7</v>
      </c>
      <c r="AZ8" s="153">
        <v>0</v>
      </c>
      <c r="BA8" s="153">
        <v>0</v>
      </c>
      <c r="BB8" s="153">
        <v>0</v>
      </c>
      <c r="BC8" s="153">
        <v>0</v>
      </c>
      <c r="BD8" s="153">
        <v>0</v>
      </c>
      <c r="BE8" s="153">
        <v>0</v>
      </c>
      <c r="BF8" s="153">
        <v>0</v>
      </c>
      <c r="BG8" s="153">
        <v>0</v>
      </c>
      <c r="BH8" s="153">
        <v>0</v>
      </c>
      <c r="BI8" s="153"/>
      <c r="BJ8" s="238" t="s">
        <v>971</v>
      </c>
      <c r="BK8" s="153"/>
      <c r="BL8" s="153" t="s">
        <v>947</v>
      </c>
      <c r="BM8" s="153"/>
      <c r="BN8" s="153"/>
      <c r="BO8" s="153"/>
      <c r="BP8" s="153"/>
      <c r="BQ8" s="156"/>
      <c r="BR8" s="156"/>
      <c r="BS8" s="153"/>
      <c r="BT8" s="153" t="s">
        <v>951</v>
      </c>
      <c r="BU8" s="151"/>
      <c r="BV8" t="s">
        <v>23</v>
      </c>
      <c r="BW8" s="237" t="s">
        <v>184</v>
      </c>
    </row>
    <row r="9" spans="1:75" x14ac:dyDescent="0.15">
      <c r="A9" s="148">
        <v>1481</v>
      </c>
      <c r="B9" s="152">
        <v>41894</v>
      </c>
      <c r="C9" s="150" t="s">
        <v>944</v>
      </c>
      <c r="D9" s="151" t="s">
        <v>1002</v>
      </c>
      <c r="E9" s="151"/>
      <c r="F9" s="151" t="s">
        <v>945</v>
      </c>
      <c r="G9" s="218">
        <v>41846</v>
      </c>
      <c r="H9" s="153" t="s">
        <v>946</v>
      </c>
      <c r="I9" s="153" t="s">
        <v>947</v>
      </c>
      <c r="J9" s="153"/>
      <c r="K9" s="151" t="s">
        <v>972</v>
      </c>
      <c r="L9" s="151" t="s">
        <v>965</v>
      </c>
      <c r="M9" s="151">
        <v>90.55</v>
      </c>
      <c r="N9" s="151">
        <v>31.19</v>
      </c>
      <c r="O9" s="151" t="s">
        <v>957</v>
      </c>
      <c r="P9" s="151">
        <v>1000</v>
      </c>
      <c r="Q9" s="151">
        <v>31.19</v>
      </c>
      <c r="R9" s="256">
        <v>2000</v>
      </c>
      <c r="S9" s="151">
        <v>31.19</v>
      </c>
      <c r="T9" s="151"/>
      <c r="U9" s="151"/>
      <c r="V9" s="151"/>
      <c r="W9" s="151"/>
      <c r="X9" s="151"/>
      <c r="Y9" s="151"/>
      <c r="Z9" s="151"/>
      <c r="AA9" s="151"/>
      <c r="AB9" s="151"/>
      <c r="AC9" s="151"/>
      <c r="AD9" s="151"/>
      <c r="AE9" s="151"/>
      <c r="AF9" s="151"/>
      <c r="AG9" s="151"/>
      <c r="AH9" s="151"/>
      <c r="AI9" s="151"/>
      <c r="AJ9" s="151"/>
      <c r="AK9" s="151"/>
      <c r="AL9" s="151"/>
      <c r="AM9" s="151"/>
      <c r="AN9" s="151"/>
      <c r="AO9" s="151" t="s">
        <v>949</v>
      </c>
      <c r="AP9" s="153" t="s">
        <v>947</v>
      </c>
      <c r="AQ9" s="153"/>
      <c r="AR9" s="153"/>
      <c r="AS9" s="155"/>
      <c r="AT9" s="153">
        <v>11.6</v>
      </c>
      <c r="AU9" s="153" t="s">
        <v>950</v>
      </c>
      <c r="AV9" s="151"/>
      <c r="AW9" s="153">
        <v>0</v>
      </c>
      <c r="AX9" s="153">
        <v>0</v>
      </c>
      <c r="AY9" s="153">
        <v>0</v>
      </c>
      <c r="AZ9" s="153">
        <v>0</v>
      </c>
      <c r="BA9" s="153">
        <v>0</v>
      </c>
      <c r="BB9" s="153">
        <v>30</v>
      </c>
      <c r="BC9" s="153">
        <v>0</v>
      </c>
      <c r="BD9" s="153">
        <v>0</v>
      </c>
      <c r="BE9" s="153">
        <v>0</v>
      </c>
      <c r="BF9" s="153">
        <v>0</v>
      </c>
      <c r="BG9" s="153">
        <v>0</v>
      </c>
      <c r="BH9" s="153">
        <v>0</v>
      </c>
      <c r="BI9" s="153"/>
      <c r="BJ9" s="153" t="s">
        <v>947</v>
      </c>
      <c r="BK9" s="153"/>
      <c r="BL9" s="153" t="s">
        <v>947</v>
      </c>
      <c r="BM9" s="153"/>
      <c r="BN9" s="153"/>
      <c r="BO9" s="153"/>
      <c r="BP9" s="153"/>
      <c r="BQ9" s="156"/>
      <c r="BR9" s="156"/>
      <c r="BS9" s="153"/>
      <c r="BT9" s="153" t="s">
        <v>951</v>
      </c>
      <c r="BU9" s="151"/>
      <c r="BV9" s="249" t="s">
        <v>23</v>
      </c>
      <c r="BW9" s="11" t="s">
        <v>89</v>
      </c>
    </row>
    <row r="10" spans="1:75" x14ac:dyDescent="0.15">
      <c r="A10" s="148">
        <v>3270</v>
      </c>
      <c r="B10" s="248">
        <v>41898</v>
      </c>
      <c r="C10" s="150" t="s">
        <v>944</v>
      </c>
      <c r="D10" s="151" t="s">
        <v>1002</v>
      </c>
      <c r="E10" s="151"/>
      <c r="F10" s="151" t="s">
        <v>945</v>
      </c>
      <c r="G10" s="218">
        <v>41880</v>
      </c>
      <c r="H10" s="153" t="s">
        <v>946</v>
      </c>
      <c r="I10" s="153" t="s">
        <v>947</v>
      </c>
      <c r="J10" s="153"/>
      <c r="K10" s="151" t="s">
        <v>973</v>
      </c>
      <c r="L10" s="151" t="s">
        <v>1023</v>
      </c>
      <c r="M10" s="151">
        <v>84.1</v>
      </c>
      <c r="N10" s="151">
        <v>29.35</v>
      </c>
      <c r="O10" s="151"/>
      <c r="P10" s="151"/>
      <c r="Q10" s="151"/>
      <c r="R10" s="154"/>
      <c r="S10" s="151"/>
      <c r="T10" s="151"/>
      <c r="U10" s="151"/>
      <c r="V10" s="151"/>
      <c r="W10" s="151"/>
      <c r="X10" s="151"/>
      <c r="Y10" s="151"/>
      <c r="Z10" s="151"/>
      <c r="AA10" s="151"/>
      <c r="AB10" s="151"/>
      <c r="AC10" s="151"/>
      <c r="AD10" s="151"/>
      <c r="AE10" s="151"/>
      <c r="AF10" s="151"/>
      <c r="AG10" s="151"/>
      <c r="AH10" s="151"/>
      <c r="AI10" s="151"/>
      <c r="AJ10" s="151"/>
      <c r="AK10" s="151"/>
      <c r="AL10" s="151"/>
      <c r="AM10" s="151"/>
      <c r="AN10" s="151"/>
      <c r="AO10" s="151" t="s">
        <v>949</v>
      </c>
      <c r="AP10" s="153" t="s">
        <v>947</v>
      </c>
      <c r="AQ10" s="153"/>
      <c r="AR10" s="153"/>
      <c r="AS10" s="155"/>
      <c r="AT10" s="153">
        <v>12.5</v>
      </c>
      <c r="AU10" s="153" t="s">
        <v>950</v>
      </c>
      <c r="AV10" s="151"/>
      <c r="AW10" s="153">
        <v>0</v>
      </c>
      <c r="AX10" s="153">
        <v>28</v>
      </c>
      <c r="AY10" s="153">
        <v>0</v>
      </c>
      <c r="AZ10" s="153">
        <v>0</v>
      </c>
      <c r="BA10" s="153">
        <v>0</v>
      </c>
      <c r="BB10" s="153">
        <v>0</v>
      </c>
      <c r="BC10" s="153">
        <v>0</v>
      </c>
      <c r="BD10" s="153">
        <v>0</v>
      </c>
      <c r="BE10" s="153">
        <v>0</v>
      </c>
      <c r="BF10" s="153">
        <v>0</v>
      </c>
      <c r="BG10" s="153">
        <v>0</v>
      </c>
      <c r="BH10" s="153">
        <v>0</v>
      </c>
      <c r="BI10" s="153"/>
      <c r="BJ10" s="153" t="s">
        <v>947</v>
      </c>
      <c r="BK10" s="153">
        <v>12</v>
      </c>
      <c r="BL10" s="153" t="s">
        <v>947</v>
      </c>
      <c r="BM10" s="153"/>
      <c r="BN10" s="153"/>
      <c r="BO10" s="153"/>
      <c r="BP10" s="153"/>
      <c r="BQ10" s="156" t="s">
        <v>181</v>
      </c>
      <c r="BR10" s="156" t="s">
        <v>656</v>
      </c>
      <c r="BS10" s="153">
        <v>50</v>
      </c>
      <c r="BT10" s="153" t="s">
        <v>951</v>
      </c>
      <c r="BU10" s="151"/>
      <c r="BV10" t="s">
        <v>23</v>
      </c>
      <c r="BW10" s="251" t="s">
        <v>184</v>
      </c>
    </row>
    <row r="11" spans="1:75" x14ac:dyDescent="0.15">
      <c r="A11" s="148">
        <v>5636</v>
      </c>
      <c r="B11" s="248">
        <v>41894</v>
      </c>
      <c r="C11" s="150" t="s">
        <v>944</v>
      </c>
      <c r="D11" s="151" t="s">
        <v>1002</v>
      </c>
      <c r="E11" s="151"/>
      <c r="F11" s="151" t="s">
        <v>945</v>
      </c>
      <c r="G11" s="218">
        <v>41863</v>
      </c>
      <c r="H11" s="153" t="s">
        <v>946</v>
      </c>
      <c r="I11" s="153" t="s">
        <v>947</v>
      </c>
      <c r="J11" s="153"/>
      <c r="K11" s="151" t="s">
        <v>974</v>
      </c>
      <c r="L11" s="151" t="s">
        <v>975</v>
      </c>
      <c r="M11" s="151">
        <v>163.82</v>
      </c>
      <c r="N11" s="151">
        <v>25.35</v>
      </c>
      <c r="O11" s="151"/>
      <c r="P11" s="151"/>
      <c r="Q11" s="151"/>
      <c r="R11" s="154"/>
      <c r="S11" s="151"/>
      <c r="T11" s="151"/>
      <c r="U11" s="151"/>
      <c r="V11" s="151"/>
      <c r="W11" s="151"/>
      <c r="X11" s="151"/>
      <c r="Y11" s="151"/>
      <c r="Z11" s="151"/>
      <c r="AA11" s="151"/>
      <c r="AB11" s="151"/>
      <c r="AC11" s="151"/>
      <c r="AD11" s="151"/>
      <c r="AE11" s="151"/>
      <c r="AF11" s="151"/>
      <c r="AG11" s="151"/>
      <c r="AH11" s="151"/>
      <c r="AI11" s="151"/>
      <c r="AJ11" s="151"/>
      <c r="AK11" s="151"/>
      <c r="AL11" s="151"/>
      <c r="AM11" s="151"/>
      <c r="AN11" s="151"/>
      <c r="AO11" s="151" t="s">
        <v>949</v>
      </c>
      <c r="AP11" s="153" t="s">
        <v>947</v>
      </c>
      <c r="AQ11" s="153"/>
      <c r="AR11" s="153"/>
      <c r="AS11" s="155"/>
      <c r="AT11" s="153">
        <v>20</v>
      </c>
      <c r="AU11" s="153" t="s">
        <v>947</v>
      </c>
      <c r="AV11" s="151"/>
      <c r="AW11" s="153">
        <v>0</v>
      </c>
      <c r="AX11" s="153">
        <v>0</v>
      </c>
      <c r="AY11" s="153">
        <v>0</v>
      </c>
      <c r="AZ11" s="153">
        <v>0</v>
      </c>
      <c r="BA11" s="153">
        <v>0</v>
      </c>
      <c r="BB11" s="153">
        <v>0</v>
      </c>
      <c r="BC11" s="153">
        <v>0</v>
      </c>
      <c r="BD11" s="153">
        <v>0</v>
      </c>
      <c r="BE11" s="153">
        <v>0</v>
      </c>
      <c r="BF11" s="153">
        <v>0</v>
      </c>
      <c r="BG11" s="153">
        <v>0</v>
      </c>
      <c r="BH11" s="153">
        <v>0</v>
      </c>
      <c r="BI11" s="153"/>
      <c r="BJ11" s="153" t="s">
        <v>947</v>
      </c>
      <c r="BK11" s="153"/>
      <c r="BL11" s="153" t="s">
        <v>947</v>
      </c>
      <c r="BM11" s="153"/>
      <c r="BN11" s="153"/>
      <c r="BO11" s="153"/>
      <c r="BP11" s="153"/>
      <c r="BQ11" s="156"/>
      <c r="BR11" s="156"/>
      <c r="BS11" s="153"/>
      <c r="BT11" s="153" t="s">
        <v>951</v>
      </c>
      <c r="BU11" s="151" t="s">
        <v>976</v>
      </c>
      <c r="BV11" s="249" t="s">
        <v>23</v>
      </c>
      <c r="BW11" s="251" t="s">
        <v>89</v>
      </c>
    </row>
    <row r="12" spans="1:75" x14ac:dyDescent="0.15">
      <c r="A12" s="148">
        <v>1415</v>
      </c>
      <c r="B12" s="235">
        <v>41846</v>
      </c>
      <c r="C12" s="150" t="s">
        <v>944</v>
      </c>
      <c r="D12" s="151" t="s">
        <v>1002</v>
      </c>
      <c r="E12" s="151"/>
      <c r="F12" s="151" t="s">
        <v>945</v>
      </c>
      <c r="G12" s="245">
        <v>41820</v>
      </c>
      <c r="H12" s="153" t="s">
        <v>946</v>
      </c>
      <c r="I12" s="153" t="s">
        <v>947</v>
      </c>
      <c r="J12" s="153"/>
      <c r="K12" s="151" t="s">
        <v>977</v>
      </c>
      <c r="L12" s="151" t="s">
        <v>978</v>
      </c>
      <c r="M12" s="151">
        <v>81.91</v>
      </c>
      <c r="N12" s="151">
        <v>28.55</v>
      </c>
      <c r="O12" s="151" t="s">
        <v>957</v>
      </c>
      <c r="P12" s="151">
        <v>600</v>
      </c>
      <c r="Q12" s="151">
        <v>27.98</v>
      </c>
      <c r="R12" s="256">
        <v>2000</v>
      </c>
      <c r="S12" s="151">
        <v>27.68</v>
      </c>
      <c r="T12" s="151"/>
      <c r="U12" s="151"/>
      <c r="V12" s="151"/>
      <c r="W12" s="151"/>
      <c r="X12" s="151"/>
      <c r="Y12" s="151"/>
      <c r="Z12" s="151"/>
      <c r="AA12" s="151"/>
      <c r="AB12" s="151"/>
      <c r="AC12" s="151"/>
      <c r="AD12" s="151"/>
      <c r="AE12" s="151"/>
      <c r="AF12" s="151"/>
      <c r="AG12" s="151"/>
      <c r="AH12" s="151"/>
      <c r="AI12" s="151"/>
      <c r="AJ12" s="151"/>
      <c r="AK12" s="151"/>
      <c r="AL12" s="151"/>
      <c r="AM12" s="151"/>
      <c r="AN12" s="151"/>
      <c r="AO12" s="151" t="s">
        <v>949</v>
      </c>
      <c r="AP12" s="153" t="s">
        <v>947</v>
      </c>
      <c r="AQ12" s="153"/>
      <c r="AR12" s="153"/>
      <c r="AS12" s="155"/>
      <c r="AT12" s="153">
        <v>7</v>
      </c>
      <c r="AU12" s="153" t="s">
        <v>947</v>
      </c>
      <c r="AV12" s="151"/>
      <c r="AW12" s="153">
        <v>0</v>
      </c>
      <c r="AX12" s="153">
        <v>0</v>
      </c>
      <c r="AY12" s="153">
        <v>0</v>
      </c>
      <c r="AZ12" s="153">
        <v>0</v>
      </c>
      <c r="BA12" s="153">
        <v>0</v>
      </c>
      <c r="BB12" s="153">
        <v>0</v>
      </c>
      <c r="BC12" s="153">
        <v>0</v>
      </c>
      <c r="BD12" s="153">
        <v>0</v>
      </c>
      <c r="BE12" s="153">
        <v>0</v>
      </c>
      <c r="BF12" s="153">
        <v>0</v>
      </c>
      <c r="BG12" s="153">
        <v>0</v>
      </c>
      <c r="BH12" s="153">
        <v>0</v>
      </c>
      <c r="BI12" s="153"/>
      <c r="BJ12" s="153" t="s">
        <v>947</v>
      </c>
      <c r="BK12" s="153">
        <v>12</v>
      </c>
      <c r="BL12" s="153" t="s">
        <v>947</v>
      </c>
      <c r="BM12" s="153"/>
      <c r="BN12" s="153"/>
      <c r="BO12" s="153"/>
      <c r="BP12" s="153"/>
      <c r="BQ12" s="156"/>
      <c r="BR12" s="156"/>
      <c r="BS12" s="153"/>
      <c r="BT12" s="153" t="s">
        <v>951</v>
      </c>
      <c r="BU12" s="156"/>
      <c r="BV12" s="161" t="s">
        <v>23</v>
      </c>
      <c r="BW12" s="237" t="s">
        <v>184</v>
      </c>
    </row>
    <row r="13" spans="1:75" x14ac:dyDescent="0.15">
      <c r="A13" s="148">
        <v>2259</v>
      </c>
      <c r="B13" s="235">
        <v>41846</v>
      </c>
      <c r="C13" s="150" t="s">
        <v>944</v>
      </c>
      <c r="D13" s="151" t="s">
        <v>1002</v>
      </c>
      <c r="E13" s="151"/>
      <c r="F13" s="151" t="s">
        <v>945</v>
      </c>
      <c r="G13" s="247">
        <v>41820</v>
      </c>
      <c r="H13" s="153" t="s">
        <v>946</v>
      </c>
      <c r="I13" s="153" t="s">
        <v>947</v>
      </c>
      <c r="J13" s="153"/>
      <c r="K13" s="151" t="s">
        <v>979</v>
      </c>
      <c r="L13" s="151" t="s">
        <v>980</v>
      </c>
      <c r="M13" s="151">
        <v>83.39</v>
      </c>
      <c r="N13" s="151">
        <v>28.52</v>
      </c>
      <c r="O13" s="151"/>
      <c r="P13" s="151"/>
      <c r="Q13" s="151"/>
      <c r="R13" s="154"/>
      <c r="S13" s="151"/>
      <c r="T13" s="151"/>
      <c r="U13" s="151"/>
      <c r="V13" s="151"/>
      <c r="W13" s="151"/>
      <c r="X13" s="151"/>
      <c r="Y13" s="151"/>
      <c r="Z13" s="151"/>
      <c r="AA13" s="151"/>
      <c r="AB13" s="151"/>
      <c r="AC13" s="151"/>
      <c r="AD13" s="151"/>
      <c r="AE13" s="151"/>
      <c r="AF13" s="151"/>
      <c r="AG13" s="151"/>
      <c r="AH13" s="151"/>
      <c r="AI13" s="151"/>
      <c r="AJ13" s="151"/>
      <c r="AK13" s="151"/>
      <c r="AL13" s="151"/>
      <c r="AM13" s="151"/>
      <c r="AN13" s="151"/>
      <c r="AO13" s="151" t="s">
        <v>949</v>
      </c>
      <c r="AP13" s="153" t="s">
        <v>947</v>
      </c>
      <c r="AQ13" s="153"/>
      <c r="AR13" s="153"/>
      <c r="AS13" s="155"/>
      <c r="AT13" s="153">
        <v>8</v>
      </c>
      <c r="AU13" s="153" t="s">
        <v>950</v>
      </c>
      <c r="AV13" s="151"/>
      <c r="AW13" s="153">
        <v>0</v>
      </c>
      <c r="AX13" s="153">
        <v>0</v>
      </c>
      <c r="AY13" s="153">
        <v>0</v>
      </c>
      <c r="AZ13" s="153">
        <v>13</v>
      </c>
      <c r="BA13" s="153">
        <v>0</v>
      </c>
      <c r="BB13" s="153">
        <v>0</v>
      </c>
      <c r="BC13" s="153">
        <v>0</v>
      </c>
      <c r="BD13" s="153">
        <v>0</v>
      </c>
      <c r="BE13" s="153">
        <v>0</v>
      </c>
      <c r="BF13" s="153">
        <v>0</v>
      </c>
      <c r="BG13" s="153">
        <v>0</v>
      </c>
      <c r="BH13" s="153">
        <v>0</v>
      </c>
      <c r="BI13" s="153"/>
      <c r="BJ13" s="153" t="s">
        <v>947</v>
      </c>
      <c r="BK13" s="153">
        <v>12</v>
      </c>
      <c r="BL13" s="153" t="s">
        <v>947</v>
      </c>
      <c r="BM13" s="153"/>
      <c r="BN13" s="153"/>
      <c r="BO13" s="153"/>
      <c r="BP13" s="153"/>
      <c r="BQ13" s="156"/>
      <c r="BR13" s="156"/>
      <c r="BS13" s="153"/>
      <c r="BT13" s="153" t="s">
        <v>951</v>
      </c>
      <c r="BU13" s="156"/>
      <c r="BV13" s="161" t="s">
        <v>23</v>
      </c>
      <c r="BW13" s="161" t="s">
        <v>184</v>
      </c>
    </row>
    <row r="14" spans="1:75" x14ac:dyDescent="0.15">
      <c r="A14" s="148">
        <v>3744</v>
      </c>
      <c r="B14" s="248">
        <v>41898</v>
      </c>
      <c r="C14" s="150" t="s">
        <v>944</v>
      </c>
      <c r="D14" s="151" t="s">
        <v>1002</v>
      </c>
      <c r="E14" s="151"/>
      <c r="F14" s="151" t="s">
        <v>945</v>
      </c>
      <c r="G14" s="218">
        <v>41867</v>
      </c>
      <c r="H14" s="153" t="s">
        <v>946</v>
      </c>
      <c r="I14" s="153" t="s">
        <v>947</v>
      </c>
      <c r="J14" s="153"/>
      <c r="K14" s="151" t="s">
        <v>981</v>
      </c>
      <c r="L14" s="151" t="s">
        <v>965</v>
      </c>
      <c r="M14" s="151">
        <v>84</v>
      </c>
      <c r="N14" s="151">
        <v>28.9</v>
      </c>
      <c r="O14" s="151"/>
      <c r="P14" s="151"/>
      <c r="Q14" s="151"/>
      <c r="R14" s="154"/>
      <c r="S14" s="151"/>
      <c r="T14" s="151"/>
      <c r="U14" s="151"/>
      <c r="V14" s="151"/>
      <c r="W14" s="151"/>
      <c r="X14" s="151"/>
      <c r="Y14" s="151"/>
      <c r="Z14" s="151"/>
      <c r="AA14" s="151"/>
      <c r="AB14" s="151"/>
      <c r="AC14" s="151"/>
      <c r="AD14" s="151"/>
      <c r="AE14" s="151"/>
      <c r="AF14" s="151"/>
      <c r="AG14" s="151"/>
      <c r="AH14" s="151"/>
      <c r="AI14" s="151"/>
      <c r="AJ14" s="151"/>
      <c r="AK14" s="151"/>
      <c r="AL14" s="151"/>
      <c r="AM14" s="151"/>
      <c r="AN14" s="151"/>
      <c r="AO14" s="151" t="s">
        <v>949</v>
      </c>
      <c r="AP14" s="153" t="s">
        <v>947</v>
      </c>
      <c r="AQ14" s="153"/>
      <c r="AR14" s="153"/>
      <c r="AS14" s="155"/>
      <c r="AT14" s="153">
        <v>11.1</v>
      </c>
      <c r="AU14" s="153" t="s">
        <v>950</v>
      </c>
      <c r="AV14" s="151"/>
      <c r="AW14" s="153">
        <v>0</v>
      </c>
      <c r="AX14" s="153">
        <v>0</v>
      </c>
      <c r="AY14" s="153">
        <v>0</v>
      </c>
      <c r="AZ14" s="153">
        <v>25</v>
      </c>
      <c r="BA14" s="153">
        <v>0</v>
      </c>
      <c r="BB14" s="153">
        <v>0</v>
      </c>
      <c r="BC14" s="153">
        <v>0</v>
      </c>
      <c r="BD14" s="153">
        <v>0</v>
      </c>
      <c r="BE14" s="153">
        <v>0</v>
      </c>
      <c r="BF14" s="153">
        <v>0</v>
      </c>
      <c r="BG14" s="153">
        <v>0</v>
      </c>
      <c r="BH14" s="153">
        <v>0</v>
      </c>
      <c r="BI14" s="153"/>
      <c r="BJ14" s="153" t="s">
        <v>947</v>
      </c>
      <c r="BK14" s="153">
        <v>12</v>
      </c>
      <c r="BL14" s="153" t="s">
        <v>947</v>
      </c>
      <c r="BM14" s="153"/>
      <c r="BN14" s="153"/>
      <c r="BO14" s="153"/>
      <c r="BP14" s="153"/>
      <c r="BQ14" s="156"/>
      <c r="BR14" s="156"/>
      <c r="BS14" s="153"/>
      <c r="BT14" s="153" t="s">
        <v>951</v>
      </c>
      <c r="BU14" s="151"/>
      <c r="BV14" t="s">
        <v>23</v>
      </c>
      <c r="BW14" t="s">
        <v>184</v>
      </c>
    </row>
    <row r="15" spans="1:75" x14ac:dyDescent="0.15">
      <c r="A15" s="148">
        <v>8626</v>
      </c>
      <c r="B15" s="235">
        <v>41846</v>
      </c>
      <c r="C15" s="150" t="s">
        <v>944</v>
      </c>
      <c r="D15" s="151" t="s">
        <v>1002</v>
      </c>
      <c r="E15" s="151"/>
      <c r="F15" s="151" t="s">
        <v>945</v>
      </c>
      <c r="G15" s="246">
        <v>41820</v>
      </c>
      <c r="H15" s="153" t="s">
        <v>946</v>
      </c>
      <c r="I15" s="153" t="s">
        <v>947</v>
      </c>
      <c r="J15" s="153"/>
      <c r="K15" s="151" t="s">
        <v>982</v>
      </c>
      <c r="L15" s="236" t="s">
        <v>983</v>
      </c>
      <c r="M15" s="151">
        <v>90.87</v>
      </c>
      <c r="N15" s="151">
        <v>26.53</v>
      </c>
      <c r="O15" s="151"/>
      <c r="P15" s="151"/>
      <c r="Q15" s="151"/>
      <c r="R15" s="151"/>
      <c r="S15" s="151"/>
      <c r="T15" s="151"/>
      <c r="U15" s="151"/>
      <c r="V15" s="151"/>
      <c r="W15" s="151"/>
      <c r="X15" s="151"/>
      <c r="Y15" s="151"/>
      <c r="Z15" s="151"/>
      <c r="AA15" s="151"/>
      <c r="AB15" s="151"/>
      <c r="AC15" s="151"/>
      <c r="AD15" s="151"/>
      <c r="AE15" s="151"/>
      <c r="AF15" s="151"/>
      <c r="AG15" s="151"/>
      <c r="AH15" s="151"/>
      <c r="AI15" s="151"/>
      <c r="AJ15" s="151"/>
      <c r="AK15" s="151"/>
      <c r="AL15" s="151"/>
      <c r="AM15" s="151"/>
      <c r="AN15" s="151"/>
      <c r="AO15" s="151" t="s">
        <v>949</v>
      </c>
      <c r="AP15" s="153" t="s">
        <v>947</v>
      </c>
      <c r="AQ15" s="153"/>
      <c r="AR15" s="153"/>
      <c r="AS15" s="155"/>
      <c r="AT15" s="153">
        <v>10.199999999999999</v>
      </c>
      <c r="AU15" s="153" t="s">
        <v>950</v>
      </c>
      <c r="AV15" s="151"/>
      <c r="AW15" s="153">
        <v>0</v>
      </c>
      <c r="AX15" s="153">
        <v>0</v>
      </c>
      <c r="AY15" s="153">
        <v>12</v>
      </c>
      <c r="AZ15" s="153">
        <v>0</v>
      </c>
      <c r="BA15" s="153">
        <v>0</v>
      </c>
      <c r="BB15" s="153">
        <v>0</v>
      </c>
      <c r="BC15" s="153">
        <v>0</v>
      </c>
      <c r="BD15" s="153">
        <v>0</v>
      </c>
      <c r="BE15" s="153">
        <v>0</v>
      </c>
      <c r="BF15" s="153">
        <v>0</v>
      </c>
      <c r="BG15" s="153">
        <v>0</v>
      </c>
      <c r="BH15" s="153">
        <v>0</v>
      </c>
      <c r="BI15" s="153"/>
      <c r="BJ15" s="153" t="s">
        <v>947</v>
      </c>
      <c r="BK15" s="153"/>
      <c r="BL15" s="153" t="s">
        <v>947</v>
      </c>
      <c r="BM15" s="153"/>
      <c r="BN15" s="153"/>
      <c r="BO15" s="153"/>
      <c r="BP15" s="153"/>
      <c r="BQ15" s="156" t="s">
        <v>984</v>
      </c>
      <c r="BR15" s="156"/>
      <c r="BS15" s="153"/>
      <c r="BT15" s="153" t="s">
        <v>951</v>
      </c>
      <c r="BU15" s="151" t="s">
        <v>985</v>
      </c>
      <c r="BV15" t="s">
        <v>23</v>
      </c>
      <c r="BW15" s="161" t="s">
        <v>130</v>
      </c>
    </row>
    <row r="16" spans="1:75" x14ac:dyDescent="0.15">
      <c r="A16" s="148">
        <v>1387</v>
      </c>
      <c r="B16" s="235">
        <v>41846</v>
      </c>
      <c r="C16" s="150" t="s">
        <v>944</v>
      </c>
      <c r="D16" s="151" t="s">
        <v>1002</v>
      </c>
      <c r="E16" s="151"/>
      <c r="F16" s="151" t="s">
        <v>945</v>
      </c>
      <c r="G16" s="247">
        <v>41473</v>
      </c>
      <c r="H16" s="153" t="s">
        <v>946</v>
      </c>
      <c r="I16" s="153" t="s">
        <v>947</v>
      </c>
      <c r="J16" s="153"/>
      <c r="K16" s="151" t="s">
        <v>986</v>
      </c>
      <c r="L16" s="151" t="s">
        <v>987</v>
      </c>
      <c r="M16" s="151">
        <v>83</v>
      </c>
      <c r="N16" s="151">
        <v>26.2</v>
      </c>
      <c r="O16" s="151" t="s">
        <v>957</v>
      </c>
      <c r="P16" s="151">
        <v>1000</v>
      </c>
      <c r="Q16" s="151">
        <v>25.9</v>
      </c>
      <c r="R16" s="256">
        <v>2000</v>
      </c>
      <c r="S16" s="151">
        <v>25.7</v>
      </c>
      <c r="T16" s="151"/>
      <c r="U16" s="151"/>
      <c r="V16" s="151"/>
      <c r="W16" s="151"/>
      <c r="X16" s="151"/>
      <c r="Y16" s="151"/>
      <c r="Z16" s="151"/>
      <c r="AA16" s="151"/>
      <c r="AB16" s="151"/>
      <c r="AC16" s="151"/>
      <c r="AD16" s="151"/>
      <c r="AE16" s="151"/>
      <c r="AF16" s="151"/>
      <c r="AG16" s="151"/>
      <c r="AH16" s="151"/>
      <c r="AI16" s="151"/>
      <c r="AJ16" s="151"/>
      <c r="AK16" s="151"/>
      <c r="AL16" s="151"/>
      <c r="AM16" s="151"/>
      <c r="AN16" s="151"/>
      <c r="AO16" s="151" t="s">
        <v>949</v>
      </c>
      <c r="AP16" s="153" t="s">
        <v>947</v>
      </c>
      <c r="AQ16" s="153"/>
      <c r="AR16" s="153"/>
      <c r="AS16" s="155"/>
      <c r="AT16" s="153">
        <v>11.1</v>
      </c>
      <c r="AU16" s="153" t="s">
        <v>950</v>
      </c>
      <c r="AV16" s="151"/>
      <c r="AW16" s="153">
        <v>0</v>
      </c>
      <c r="AX16" s="153">
        <v>0</v>
      </c>
      <c r="AY16" s="153">
        <v>10</v>
      </c>
      <c r="AZ16" s="153">
        <v>0</v>
      </c>
      <c r="BA16" s="153">
        <v>0</v>
      </c>
      <c r="BB16" s="153">
        <v>0</v>
      </c>
      <c r="BC16" s="153">
        <v>0</v>
      </c>
      <c r="BD16" s="153">
        <v>0</v>
      </c>
      <c r="BE16" s="153">
        <v>0</v>
      </c>
      <c r="BF16" s="153">
        <v>0</v>
      </c>
      <c r="BG16" s="153">
        <v>0</v>
      </c>
      <c r="BH16" s="153">
        <v>0</v>
      </c>
      <c r="BI16" s="153"/>
      <c r="BJ16" s="153" t="s">
        <v>947</v>
      </c>
      <c r="BK16" s="153"/>
      <c r="BL16" s="153" t="s">
        <v>947</v>
      </c>
      <c r="BM16" s="153"/>
      <c r="BN16" s="153"/>
      <c r="BO16" s="153"/>
      <c r="BP16" s="153"/>
      <c r="BQ16" s="156"/>
      <c r="BR16" s="156"/>
      <c r="BS16" s="153"/>
      <c r="BT16" s="153" t="s">
        <v>951</v>
      </c>
      <c r="BU16" s="151"/>
      <c r="BV16" t="s">
        <v>88</v>
      </c>
      <c r="BW16" s="161" t="s">
        <v>89</v>
      </c>
    </row>
    <row r="17" spans="1:75" x14ac:dyDescent="0.15">
      <c r="A17" s="148">
        <v>3593</v>
      </c>
      <c r="B17" s="235">
        <v>41846</v>
      </c>
      <c r="C17" s="150" t="s">
        <v>944</v>
      </c>
      <c r="D17" s="151" t="s">
        <v>1002</v>
      </c>
      <c r="E17" s="151"/>
      <c r="F17" s="151" t="s">
        <v>945</v>
      </c>
      <c r="G17" s="245">
        <v>41772</v>
      </c>
      <c r="H17" s="153" t="s">
        <v>946</v>
      </c>
      <c r="I17" s="153" t="s">
        <v>947</v>
      </c>
      <c r="J17" s="153"/>
      <c r="K17" s="151" t="s">
        <v>988</v>
      </c>
      <c r="L17" s="151" t="s">
        <v>989</v>
      </c>
      <c r="M17" s="151">
        <v>79.150000000000006</v>
      </c>
      <c r="N17" s="151">
        <v>27.97</v>
      </c>
      <c r="O17" s="151" t="s">
        <v>957</v>
      </c>
      <c r="P17" s="151">
        <v>1000</v>
      </c>
      <c r="Q17" s="151">
        <v>27.56</v>
      </c>
      <c r="R17" s="256">
        <v>2000</v>
      </c>
      <c r="S17" s="151">
        <v>27.19</v>
      </c>
      <c r="T17" s="151"/>
      <c r="U17" s="151"/>
      <c r="V17" s="151"/>
      <c r="W17" s="151"/>
      <c r="X17" s="151"/>
      <c r="Y17" s="151"/>
      <c r="Z17" s="151"/>
      <c r="AA17" s="151"/>
      <c r="AB17" s="151"/>
      <c r="AC17" s="151"/>
      <c r="AD17" s="151"/>
      <c r="AE17" s="151"/>
      <c r="AF17" s="151"/>
      <c r="AG17" s="151"/>
      <c r="AH17" s="151"/>
      <c r="AI17" s="151"/>
      <c r="AJ17" s="151"/>
      <c r="AK17" s="151"/>
      <c r="AL17" s="151"/>
      <c r="AM17" s="151"/>
      <c r="AN17" s="151"/>
      <c r="AO17" s="151" t="s">
        <v>949</v>
      </c>
      <c r="AP17" s="153" t="s">
        <v>947</v>
      </c>
      <c r="AQ17" s="153"/>
      <c r="AR17" s="153"/>
      <c r="AS17" s="155"/>
      <c r="AT17" s="153">
        <v>11.3</v>
      </c>
      <c r="AU17" s="153" t="s">
        <v>947</v>
      </c>
      <c r="AV17" s="151"/>
      <c r="AW17" s="153">
        <v>0</v>
      </c>
      <c r="AX17" s="153">
        <v>0</v>
      </c>
      <c r="AY17" s="153">
        <v>0</v>
      </c>
      <c r="AZ17" s="153">
        <v>18</v>
      </c>
      <c r="BA17" s="153">
        <v>0</v>
      </c>
      <c r="BB17" s="153">
        <v>0</v>
      </c>
      <c r="BC17" s="153">
        <v>0</v>
      </c>
      <c r="BD17" s="153">
        <v>0</v>
      </c>
      <c r="BE17" s="153">
        <v>0</v>
      </c>
      <c r="BF17" s="153">
        <v>0</v>
      </c>
      <c r="BG17" s="153">
        <v>0</v>
      </c>
      <c r="BH17" s="153">
        <v>0</v>
      </c>
      <c r="BI17" s="153"/>
      <c r="BJ17" s="153" t="s">
        <v>947</v>
      </c>
      <c r="BK17" s="153">
        <v>24</v>
      </c>
      <c r="BL17" s="153" t="s">
        <v>947</v>
      </c>
      <c r="BM17" s="153"/>
      <c r="BN17" s="153"/>
      <c r="BO17" s="153"/>
      <c r="BP17" s="153"/>
      <c r="BQ17" s="151" t="s">
        <v>990</v>
      </c>
      <c r="BR17" s="151" t="s">
        <v>991</v>
      </c>
      <c r="BS17" s="153">
        <v>50</v>
      </c>
      <c r="BT17" s="153" t="s">
        <v>951</v>
      </c>
      <c r="BU17" s="151"/>
      <c r="BV17" t="s">
        <v>1004</v>
      </c>
      <c r="BW17" s="237" t="s">
        <v>89</v>
      </c>
    </row>
    <row r="18" spans="1:75" x14ac:dyDescent="0.15">
      <c r="A18" s="148">
        <v>8841</v>
      </c>
      <c r="B18" s="152">
        <v>41898</v>
      </c>
      <c r="C18" s="150" t="s">
        <v>1024</v>
      </c>
      <c r="D18" s="151" t="s">
        <v>1025</v>
      </c>
      <c r="E18" s="151"/>
      <c r="F18" s="151" t="s">
        <v>1026</v>
      </c>
      <c r="G18" s="255">
        <v>41884</v>
      </c>
      <c r="H18" s="153" t="s">
        <v>126</v>
      </c>
      <c r="I18" s="153" t="s">
        <v>971</v>
      </c>
      <c r="J18" s="153"/>
      <c r="K18" s="151" t="s">
        <v>1027</v>
      </c>
      <c r="L18" s="254" t="s">
        <v>1028</v>
      </c>
      <c r="M18" s="151">
        <v>88.6</v>
      </c>
      <c r="N18" s="151">
        <v>30.44</v>
      </c>
      <c r="O18" s="151"/>
      <c r="P18" s="151"/>
      <c r="Q18" s="151"/>
      <c r="R18" s="154"/>
      <c r="S18" s="151"/>
      <c r="T18" s="151"/>
      <c r="U18" s="151"/>
      <c r="V18" s="151"/>
      <c r="W18" s="151"/>
      <c r="X18" s="151"/>
      <c r="Y18" s="151"/>
      <c r="Z18" s="151"/>
      <c r="AA18" s="151"/>
      <c r="AB18" s="151"/>
      <c r="AC18" s="151"/>
      <c r="AD18" s="151"/>
      <c r="AE18" s="151"/>
      <c r="AF18" s="151"/>
      <c r="AG18" s="151"/>
      <c r="AH18" s="151"/>
      <c r="AI18" s="151"/>
      <c r="AJ18" s="151"/>
      <c r="AK18" s="151"/>
      <c r="AL18" s="151"/>
      <c r="AM18" s="151"/>
      <c r="AN18" s="151"/>
      <c r="AO18" s="151" t="s">
        <v>1029</v>
      </c>
      <c r="AP18" s="153" t="s">
        <v>1030</v>
      </c>
      <c r="AQ18" s="153"/>
      <c r="AR18" s="153"/>
      <c r="AS18" s="155"/>
      <c r="AT18" s="153">
        <v>11.1</v>
      </c>
      <c r="AU18" s="153" t="s">
        <v>1030</v>
      </c>
      <c r="AV18" s="151"/>
      <c r="AW18" s="153">
        <v>0</v>
      </c>
      <c r="AX18" s="153">
        <v>0</v>
      </c>
      <c r="AY18" s="153">
        <v>0</v>
      </c>
      <c r="AZ18" s="153">
        <v>27</v>
      </c>
      <c r="BA18" s="153">
        <v>0</v>
      </c>
      <c r="BB18" s="153">
        <v>0</v>
      </c>
      <c r="BC18" s="153">
        <v>0</v>
      </c>
      <c r="BD18" s="153">
        <v>0</v>
      </c>
      <c r="BE18" s="153">
        <v>0</v>
      </c>
      <c r="BF18" s="153">
        <v>0</v>
      </c>
      <c r="BG18" s="153">
        <v>0</v>
      </c>
      <c r="BH18" s="153">
        <v>0</v>
      </c>
      <c r="BI18" s="153"/>
      <c r="BJ18" s="153" t="s">
        <v>1030</v>
      </c>
      <c r="BK18" s="153"/>
      <c r="BL18" s="153" t="s">
        <v>1030</v>
      </c>
      <c r="BM18" s="153"/>
      <c r="BN18" s="153"/>
      <c r="BO18" s="153"/>
      <c r="BP18" s="153"/>
      <c r="BQ18" s="151"/>
      <c r="BR18" s="151"/>
      <c r="BS18" s="153"/>
      <c r="BT18" s="153" t="s">
        <v>1031</v>
      </c>
      <c r="BU18" s="254"/>
      <c r="BV18" s="249" t="s">
        <v>23</v>
      </c>
      <c r="BW18" s="251" t="s">
        <v>1032</v>
      </c>
    </row>
    <row r="19" spans="1:75" x14ac:dyDescent="0.15">
      <c r="A19" s="148">
        <v>4959</v>
      </c>
      <c r="B19" s="235">
        <v>41846</v>
      </c>
      <c r="C19" s="150" t="s">
        <v>944</v>
      </c>
      <c r="D19" s="151" t="s">
        <v>1002</v>
      </c>
      <c r="E19" s="151"/>
      <c r="F19" s="151" t="s">
        <v>945</v>
      </c>
      <c r="G19" s="245">
        <v>41820</v>
      </c>
      <c r="H19" s="153" t="s">
        <v>126</v>
      </c>
      <c r="I19" s="153" t="s">
        <v>971</v>
      </c>
      <c r="J19" s="153"/>
      <c r="K19" s="151" t="s">
        <v>1005</v>
      </c>
      <c r="L19" s="151" t="s">
        <v>965</v>
      </c>
      <c r="M19" s="151">
        <v>91.66</v>
      </c>
      <c r="N19" s="151">
        <v>31.29</v>
      </c>
      <c r="O19" s="151" t="s">
        <v>992</v>
      </c>
      <c r="P19" s="151">
        <v>1000</v>
      </c>
      <c r="Q19" s="151">
        <v>30.37</v>
      </c>
      <c r="R19" s="256">
        <v>2000</v>
      </c>
      <c r="S19" s="151">
        <v>28.56</v>
      </c>
      <c r="T19" s="151"/>
      <c r="U19" s="151"/>
      <c r="V19" s="151"/>
      <c r="W19" s="151"/>
      <c r="X19" s="151"/>
      <c r="Y19" s="151"/>
      <c r="Z19" s="151"/>
      <c r="AA19" s="151"/>
      <c r="AB19" s="151"/>
      <c r="AC19" s="151"/>
      <c r="AD19" s="151"/>
      <c r="AE19" s="151"/>
      <c r="AF19" s="151"/>
      <c r="AG19" s="151"/>
      <c r="AH19" s="151"/>
      <c r="AI19" s="151"/>
      <c r="AJ19" s="151"/>
      <c r="AK19" s="151"/>
      <c r="AL19" s="151"/>
      <c r="AM19" s="151"/>
      <c r="AN19" s="151"/>
      <c r="AO19" s="151" t="s">
        <v>949</v>
      </c>
      <c r="AP19" s="153" t="s">
        <v>947</v>
      </c>
      <c r="AQ19" s="153"/>
      <c r="AR19" s="153"/>
      <c r="AS19" s="155"/>
      <c r="AT19" s="153">
        <v>5.0999999999999996</v>
      </c>
      <c r="AU19" s="153" t="s">
        <v>947</v>
      </c>
      <c r="AV19" s="151"/>
      <c r="AW19" s="153">
        <v>0</v>
      </c>
      <c r="AX19" s="153">
        <v>0</v>
      </c>
      <c r="AY19" s="153">
        <v>0</v>
      </c>
      <c r="AZ19" s="153">
        <v>22</v>
      </c>
      <c r="BA19" s="153">
        <v>0</v>
      </c>
      <c r="BB19" s="153">
        <v>0</v>
      </c>
      <c r="BC19" s="153">
        <v>0</v>
      </c>
      <c r="BD19" s="153">
        <v>0</v>
      </c>
      <c r="BE19" s="153">
        <v>0</v>
      </c>
      <c r="BF19" s="153">
        <v>0</v>
      </c>
      <c r="BG19" s="153">
        <v>0</v>
      </c>
      <c r="BH19" s="153">
        <v>0</v>
      </c>
      <c r="BI19" s="153"/>
      <c r="BJ19" s="153" t="s">
        <v>947</v>
      </c>
      <c r="BK19" s="153">
        <v>24</v>
      </c>
      <c r="BL19" s="153" t="s">
        <v>947</v>
      </c>
      <c r="BM19" s="153"/>
      <c r="BN19" s="153"/>
      <c r="BO19" s="153"/>
      <c r="BP19" s="153"/>
      <c r="BQ19" s="151"/>
      <c r="BR19" s="151"/>
      <c r="BS19" s="153"/>
      <c r="BT19" s="153" t="s">
        <v>951</v>
      </c>
      <c r="BU19" s="236" t="s">
        <v>993</v>
      </c>
      <c r="BV19" s="161" t="s">
        <v>23</v>
      </c>
      <c r="BW19" s="237" t="s">
        <v>184</v>
      </c>
    </row>
    <row r="20" spans="1:75" x14ac:dyDescent="0.15">
      <c r="A20" s="148">
        <v>5307</v>
      </c>
      <c r="B20" s="248">
        <v>41897</v>
      </c>
      <c r="C20" s="150" t="s">
        <v>944</v>
      </c>
      <c r="D20" s="151" t="s">
        <v>1002</v>
      </c>
      <c r="E20" s="151"/>
      <c r="F20" s="151" t="s">
        <v>945</v>
      </c>
      <c r="G20" s="218">
        <v>41880</v>
      </c>
      <c r="H20" s="153" t="s">
        <v>947</v>
      </c>
      <c r="I20" s="153" t="s">
        <v>959</v>
      </c>
      <c r="J20" s="153"/>
      <c r="K20" s="151" t="s">
        <v>994</v>
      </c>
      <c r="L20" s="151" t="s">
        <v>1019</v>
      </c>
      <c r="M20" s="151">
        <v>90</v>
      </c>
      <c r="N20" s="151">
        <v>38.299999999999997</v>
      </c>
      <c r="O20" s="151"/>
      <c r="P20" s="151"/>
      <c r="Q20" s="151"/>
      <c r="R20" s="154"/>
      <c r="S20" s="151"/>
      <c r="T20" s="151"/>
      <c r="U20" s="151"/>
      <c r="V20" s="151"/>
      <c r="W20" s="151"/>
      <c r="X20" s="151"/>
      <c r="Y20" s="151"/>
      <c r="Z20" s="151"/>
      <c r="AA20" s="151"/>
      <c r="AB20" s="151"/>
      <c r="AC20" s="151"/>
      <c r="AD20" s="151"/>
      <c r="AE20" s="151"/>
      <c r="AF20" s="151"/>
      <c r="AG20" s="151"/>
      <c r="AH20" s="151"/>
      <c r="AI20" s="151"/>
      <c r="AJ20" s="151"/>
      <c r="AK20" s="151"/>
      <c r="AL20" s="151"/>
      <c r="AM20" s="151"/>
      <c r="AN20" s="151"/>
      <c r="AO20" s="151" t="s">
        <v>949</v>
      </c>
      <c r="AP20" s="153" t="s">
        <v>947</v>
      </c>
      <c r="AQ20" s="153"/>
      <c r="AR20" s="153"/>
      <c r="AS20" s="155"/>
      <c r="AT20" s="153"/>
      <c r="AU20" s="153" t="s">
        <v>947</v>
      </c>
      <c r="AV20" s="151"/>
      <c r="AW20" s="153">
        <v>0</v>
      </c>
      <c r="AX20" s="153">
        <v>0</v>
      </c>
      <c r="AY20" s="153">
        <v>40</v>
      </c>
      <c r="AZ20" s="153">
        <v>0</v>
      </c>
      <c r="BA20" s="153">
        <v>0</v>
      </c>
      <c r="BB20" s="153">
        <v>0</v>
      </c>
      <c r="BC20" s="153">
        <v>0</v>
      </c>
      <c r="BD20" s="153">
        <v>0</v>
      </c>
      <c r="BE20" s="153">
        <v>0</v>
      </c>
      <c r="BF20" s="153">
        <v>0</v>
      </c>
      <c r="BG20" s="153">
        <v>0</v>
      </c>
      <c r="BH20" s="153">
        <v>0</v>
      </c>
      <c r="BI20" s="153"/>
      <c r="BJ20" s="153" t="s">
        <v>947</v>
      </c>
      <c r="BK20" s="153"/>
      <c r="BL20" s="153" t="s">
        <v>947</v>
      </c>
      <c r="BM20" s="153"/>
      <c r="BN20" s="153"/>
      <c r="BO20" s="153"/>
      <c r="BP20" s="153"/>
      <c r="BQ20" s="151"/>
      <c r="BR20" s="151"/>
      <c r="BS20" s="153"/>
      <c r="BT20" s="153" t="s">
        <v>951</v>
      </c>
      <c r="BU20" s="151" t="s">
        <v>993</v>
      </c>
      <c r="BV20" t="s">
        <v>963</v>
      </c>
      <c r="BW20" t="s">
        <v>1020</v>
      </c>
    </row>
    <row r="21" spans="1:75" x14ac:dyDescent="0.15">
      <c r="A21" s="148">
        <v>8466</v>
      </c>
      <c r="B21" s="235">
        <v>41846</v>
      </c>
      <c r="C21" s="150" t="s">
        <v>944</v>
      </c>
      <c r="D21" s="151" t="s">
        <v>1002</v>
      </c>
      <c r="E21" s="151"/>
      <c r="F21" s="151" t="s">
        <v>945</v>
      </c>
      <c r="G21" s="245">
        <v>41797</v>
      </c>
      <c r="H21" s="153" t="s">
        <v>126</v>
      </c>
      <c r="I21" s="153" t="s">
        <v>971</v>
      </c>
      <c r="J21" s="153"/>
      <c r="K21" s="151" t="s">
        <v>995</v>
      </c>
      <c r="L21" s="151" t="s">
        <v>996</v>
      </c>
      <c r="M21" s="151">
        <v>77</v>
      </c>
      <c r="N21" s="151">
        <v>20.79</v>
      </c>
      <c r="O21" s="151"/>
      <c r="P21" s="151"/>
      <c r="Q21" s="151"/>
      <c r="R21" s="154"/>
      <c r="S21" s="151"/>
      <c r="T21" s="151"/>
      <c r="U21" s="151"/>
      <c r="V21" s="151"/>
      <c r="W21" s="151"/>
      <c r="X21" s="151"/>
      <c r="Y21" s="151"/>
      <c r="Z21" s="151"/>
      <c r="AA21" s="151"/>
      <c r="AB21" s="151"/>
      <c r="AC21" s="151"/>
      <c r="AD21" s="151"/>
      <c r="AE21" s="151"/>
      <c r="AF21" s="151"/>
      <c r="AG21" s="151"/>
      <c r="AH21" s="151"/>
      <c r="AI21" s="151"/>
      <c r="AJ21" s="151"/>
      <c r="AK21" s="151"/>
      <c r="AL21" s="151"/>
      <c r="AM21" s="151"/>
      <c r="AN21" s="151"/>
      <c r="AO21" s="151" t="s">
        <v>949</v>
      </c>
      <c r="AP21" s="153" t="s">
        <v>947</v>
      </c>
      <c r="AQ21" s="153"/>
      <c r="AR21" s="153"/>
      <c r="AS21" s="155"/>
      <c r="AT21" s="153">
        <v>8</v>
      </c>
      <c r="AU21" s="153" t="s">
        <v>997</v>
      </c>
      <c r="AV21" s="151"/>
      <c r="AW21" s="153">
        <v>0</v>
      </c>
      <c r="AX21" s="153">
        <v>0</v>
      </c>
      <c r="AY21" s="153">
        <v>0</v>
      </c>
      <c r="AZ21" s="153">
        <v>0</v>
      </c>
      <c r="BA21" s="153">
        <v>0</v>
      </c>
      <c r="BB21" s="153">
        <v>0</v>
      </c>
      <c r="BC21" s="153">
        <v>0</v>
      </c>
      <c r="BD21" s="153">
        <v>0</v>
      </c>
      <c r="BE21" s="153">
        <v>0</v>
      </c>
      <c r="BF21" s="153">
        <v>0</v>
      </c>
      <c r="BG21" s="153">
        <v>0</v>
      </c>
      <c r="BH21" s="153">
        <v>0</v>
      </c>
      <c r="BI21" s="153">
        <v>24</v>
      </c>
      <c r="BJ21" s="153" t="s">
        <v>947</v>
      </c>
      <c r="BK21" s="153"/>
      <c r="BL21" s="153" t="s">
        <v>947</v>
      </c>
      <c r="BM21" s="153"/>
      <c r="BN21" s="153"/>
      <c r="BO21" s="153"/>
      <c r="BP21" s="153"/>
      <c r="BQ21" s="156"/>
      <c r="BR21" s="156"/>
      <c r="BS21" s="153"/>
      <c r="BT21" s="153" t="s">
        <v>951</v>
      </c>
      <c r="BU21" s="156" t="s">
        <v>993</v>
      </c>
      <c r="BV21" s="161" t="s">
        <v>23</v>
      </c>
      <c r="BW21" t="s">
        <v>89</v>
      </c>
    </row>
    <row r="22" spans="1:75" x14ac:dyDescent="0.15">
      <c r="A22" s="148">
        <v>8888</v>
      </c>
      <c r="B22" s="152">
        <v>41898</v>
      </c>
      <c r="C22" s="150" t="s">
        <v>944</v>
      </c>
      <c r="D22" s="151" t="s">
        <v>1002</v>
      </c>
      <c r="E22" s="151"/>
      <c r="F22" s="151" t="s">
        <v>998</v>
      </c>
      <c r="G22" s="253">
        <v>41871</v>
      </c>
      <c r="H22" s="153" t="s">
        <v>946</v>
      </c>
      <c r="I22" s="153" t="s">
        <v>947</v>
      </c>
      <c r="J22" s="153"/>
      <c r="K22" s="151" t="s">
        <v>948</v>
      </c>
      <c r="L22" s="151" t="s">
        <v>1021</v>
      </c>
      <c r="M22" s="151">
        <v>93</v>
      </c>
      <c r="N22" s="151">
        <v>21.49</v>
      </c>
      <c r="O22" s="151"/>
      <c r="P22" s="151"/>
      <c r="Q22" s="151"/>
      <c r="R22" s="154"/>
      <c r="S22" s="151"/>
      <c r="T22" s="151"/>
      <c r="U22" s="151"/>
      <c r="V22" s="151"/>
      <c r="W22" s="151"/>
      <c r="X22" s="151"/>
      <c r="Y22" s="151"/>
      <c r="Z22" s="151"/>
      <c r="AA22" s="151"/>
      <c r="AB22" s="151"/>
      <c r="AC22" s="151"/>
      <c r="AD22" s="151"/>
      <c r="AE22" s="151">
        <v>13.99</v>
      </c>
      <c r="AF22" s="151"/>
      <c r="AG22" s="151"/>
      <c r="AH22" s="151"/>
      <c r="AI22" s="151"/>
      <c r="AJ22" s="151"/>
      <c r="AK22" s="151"/>
      <c r="AL22" s="151"/>
      <c r="AM22" s="151"/>
      <c r="AN22" s="151"/>
      <c r="AO22" s="151" t="s">
        <v>999</v>
      </c>
      <c r="AP22" s="153" t="s">
        <v>947</v>
      </c>
      <c r="AQ22" s="153"/>
      <c r="AR22" s="153"/>
      <c r="AS22" s="155"/>
      <c r="AT22" s="153">
        <v>9</v>
      </c>
      <c r="AU22" s="153" t="s">
        <v>950</v>
      </c>
      <c r="AV22" s="151"/>
      <c r="AW22" s="153">
        <v>0</v>
      </c>
      <c r="AX22" s="153">
        <v>0</v>
      </c>
      <c r="AY22" s="153">
        <v>0</v>
      </c>
      <c r="AZ22" s="153">
        <v>0</v>
      </c>
      <c r="BA22" s="153">
        <v>0</v>
      </c>
      <c r="BB22" s="153">
        <v>0</v>
      </c>
      <c r="BC22" s="153">
        <v>0</v>
      </c>
      <c r="BD22" s="153">
        <v>0</v>
      </c>
      <c r="BE22" s="153">
        <v>0</v>
      </c>
      <c r="BF22" s="153">
        <v>0</v>
      </c>
      <c r="BG22" s="153">
        <v>0</v>
      </c>
      <c r="BH22" s="153">
        <v>0</v>
      </c>
      <c r="BI22" s="153"/>
      <c r="BJ22" s="153" t="s">
        <v>947</v>
      </c>
      <c r="BK22" s="153"/>
      <c r="BL22" s="153" t="s">
        <v>947</v>
      </c>
      <c r="BM22" s="153"/>
      <c r="BN22" s="153"/>
      <c r="BO22" s="153"/>
      <c r="BP22" s="153"/>
      <c r="BQ22" s="151"/>
      <c r="BR22" s="151"/>
      <c r="BS22" s="153"/>
      <c r="BT22" s="153" t="s">
        <v>951</v>
      </c>
      <c r="BU22" s="252"/>
      <c r="BV22" t="s">
        <v>23</v>
      </c>
      <c r="BW22" s="251" t="s">
        <v>1022</v>
      </c>
    </row>
    <row r="23" spans="1:75" x14ac:dyDescent="0.15">
      <c r="A23" s="148">
        <v>1994</v>
      </c>
      <c r="B23" s="235">
        <v>41846</v>
      </c>
      <c r="C23" s="150" t="s">
        <v>944</v>
      </c>
      <c r="D23" s="151" t="s">
        <v>1002</v>
      </c>
      <c r="E23" s="151"/>
      <c r="F23" s="151" t="s">
        <v>998</v>
      </c>
      <c r="G23" s="235">
        <v>41822</v>
      </c>
      <c r="H23" s="153" t="s">
        <v>946</v>
      </c>
      <c r="I23" s="153" t="s">
        <v>947</v>
      </c>
      <c r="J23" s="153"/>
      <c r="K23" s="151" t="s">
        <v>952</v>
      </c>
      <c r="L23" s="151" t="s">
        <v>953</v>
      </c>
      <c r="M23" s="151">
        <v>84</v>
      </c>
      <c r="N23" s="151">
        <v>28.9</v>
      </c>
      <c r="O23" s="151"/>
      <c r="P23" s="151"/>
      <c r="Q23" s="151"/>
      <c r="R23" s="154"/>
      <c r="S23" s="151"/>
      <c r="T23" s="151"/>
      <c r="U23" s="151"/>
      <c r="V23" s="151"/>
      <c r="W23" s="151"/>
      <c r="X23" s="151"/>
      <c r="Y23" s="151"/>
      <c r="Z23" s="151"/>
      <c r="AA23" s="151"/>
      <c r="AB23" s="151"/>
      <c r="AC23" s="151"/>
      <c r="AD23" s="151"/>
      <c r="AE23" s="151">
        <v>13.97</v>
      </c>
      <c r="AF23" s="151"/>
      <c r="AG23" s="151"/>
      <c r="AH23" s="151"/>
      <c r="AI23" s="151"/>
      <c r="AJ23" s="151"/>
      <c r="AK23" s="151"/>
      <c r="AL23" s="151"/>
      <c r="AM23" s="151"/>
      <c r="AN23" s="151"/>
      <c r="AO23" s="151" t="s">
        <v>999</v>
      </c>
      <c r="AP23" s="153" t="s">
        <v>947</v>
      </c>
      <c r="AQ23" s="153"/>
      <c r="AR23" s="153"/>
      <c r="AS23" s="155"/>
      <c r="AT23" s="153">
        <v>11.1</v>
      </c>
      <c r="AU23" s="153" t="s">
        <v>950</v>
      </c>
      <c r="AV23" s="151"/>
      <c r="AW23" s="153">
        <v>0</v>
      </c>
      <c r="AX23" s="153">
        <v>0</v>
      </c>
      <c r="AY23" s="153">
        <v>0</v>
      </c>
      <c r="AZ23" s="153">
        <v>20</v>
      </c>
      <c r="BA23" s="153">
        <v>0</v>
      </c>
      <c r="BB23" s="153">
        <v>0</v>
      </c>
      <c r="BC23" s="153">
        <v>0</v>
      </c>
      <c r="BD23" s="153">
        <v>0</v>
      </c>
      <c r="BE23" s="153">
        <v>0</v>
      </c>
      <c r="BF23" s="153">
        <v>0</v>
      </c>
      <c r="BG23" s="153">
        <v>0</v>
      </c>
      <c r="BH23" s="153">
        <v>0</v>
      </c>
      <c r="BI23" s="153"/>
      <c r="BJ23" s="153" t="s">
        <v>947</v>
      </c>
      <c r="BK23" s="153">
        <v>12</v>
      </c>
      <c r="BL23" s="153" t="s">
        <v>947</v>
      </c>
      <c r="BM23" s="153"/>
      <c r="BN23" s="153"/>
      <c r="BO23" s="153"/>
      <c r="BP23" s="153"/>
      <c r="BQ23" s="151" t="s">
        <v>954</v>
      </c>
      <c r="BR23" s="156" t="s">
        <v>656</v>
      </c>
      <c r="BS23" s="153">
        <v>25</v>
      </c>
      <c r="BT23" s="153" t="s">
        <v>951</v>
      </c>
      <c r="BU23" s="151"/>
      <c r="BV23" t="s">
        <v>23</v>
      </c>
      <c r="BW23" s="237" t="s">
        <v>184</v>
      </c>
    </row>
    <row r="24" spans="1:75" x14ac:dyDescent="0.15">
      <c r="A24" s="148">
        <v>2556</v>
      </c>
      <c r="B24" s="248">
        <v>41894</v>
      </c>
      <c r="C24" s="150" t="s">
        <v>944</v>
      </c>
      <c r="D24" s="151" t="s">
        <v>1002</v>
      </c>
      <c r="E24" s="151"/>
      <c r="F24" s="151" t="s">
        <v>998</v>
      </c>
      <c r="G24" s="250">
        <v>41852</v>
      </c>
      <c r="H24" s="153" t="s">
        <v>946</v>
      </c>
      <c r="I24" s="153" t="s">
        <v>947</v>
      </c>
      <c r="J24" s="153"/>
      <c r="K24" s="151" t="s">
        <v>955</v>
      </c>
      <c r="L24" s="151" t="s">
        <v>956</v>
      </c>
      <c r="M24" s="151">
        <v>88</v>
      </c>
      <c r="N24" s="151">
        <v>29.34</v>
      </c>
      <c r="O24" s="151" t="s">
        <v>957</v>
      </c>
      <c r="P24" s="151">
        <v>1000</v>
      </c>
      <c r="Q24" s="151">
        <v>29.34</v>
      </c>
      <c r="R24" s="256">
        <v>2000</v>
      </c>
      <c r="S24" s="151">
        <v>39.340000000000003</v>
      </c>
      <c r="T24" s="151"/>
      <c r="U24" s="151"/>
      <c r="V24" s="151"/>
      <c r="W24" s="151"/>
      <c r="X24" s="151"/>
      <c r="Y24" s="151"/>
      <c r="Z24" s="151"/>
      <c r="AA24" s="151"/>
      <c r="AB24" s="151"/>
      <c r="AC24" s="151"/>
      <c r="AD24" s="151"/>
      <c r="AE24" s="151">
        <v>12</v>
      </c>
      <c r="AF24" s="151"/>
      <c r="AG24" s="151"/>
      <c r="AH24" s="151"/>
      <c r="AI24" s="151"/>
      <c r="AJ24" s="151"/>
      <c r="AK24" s="151"/>
      <c r="AL24" s="151"/>
      <c r="AM24" s="151"/>
      <c r="AN24" s="151"/>
      <c r="AO24" s="151" t="s">
        <v>999</v>
      </c>
      <c r="AP24" s="153" t="s">
        <v>947</v>
      </c>
      <c r="AQ24" s="153"/>
      <c r="AR24" s="153"/>
      <c r="AS24" s="155"/>
      <c r="AT24" s="153">
        <v>7.5</v>
      </c>
      <c r="AU24" s="153" t="s">
        <v>947</v>
      </c>
      <c r="AV24" s="151"/>
      <c r="AW24" s="153">
        <v>0</v>
      </c>
      <c r="AX24" s="153">
        <v>0</v>
      </c>
      <c r="AY24" s="153">
        <v>0</v>
      </c>
      <c r="AZ24" s="153">
        <v>27</v>
      </c>
      <c r="BA24" s="153">
        <v>0</v>
      </c>
      <c r="BB24" s="153">
        <v>0</v>
      </c>
      <c r="BC24" s="153">
        <v>0</v>
      </c>
      <c r="BD24" s="153">
        <v>0</v>
      </c>
      <c r="BE24" s="153">
        <v>0</v>
      </c>
      <c r="BF24" s="153">
        <v>0</v>
      </c>
      <c r="BG24" s="153">
        <v>0</v>
      </c>
      <c r="BH24" s="153">
        <v>0</v>
      </c>
      <c r="BI24" s="153"/>
      <c r="BJ24" s="153" t="s">
        <v>947</v>
      </c>
      <c r="BK24" s="153">
        <v>24</v>
      </c>
      <c r="BL24" s="153" t="s">
        <v>947</v>
      </c>
      <c r="BM24" s="153"/>
      <c r="BN24" s="153"/>
      <c r="BO24" s="153"/>
      <c r="BP24" s="153"/>
      <c r="BQ24" s="151"/>
      <c r="BR24" s="156"/>
      <c r="BS24" s="153"/>
      <c r="BT24" s="153" t="s">
        <v>951</v>
      </c>
      <c r="BU24" s="151"/>
      <c r="BV24" s="249" t="s">
        <v>23</v>
      </c>
      <c r="BW24" s="249" t="s">
        <v>89</v>
      </c>
    </row>
    <row r="25" spans="1:75" x14ac:dyDescent="0.15">
      <c r="A25" s="148">
        <v>6193</v>
      </c>
      <c r="B25" s="152">
        <v>41897</v>
      </c>
      <c r="C25" s="150" t="s">
        <v>944</v>
      </c>
      <c r="D25" s="151" t="s">
        <v>1002</v>
      </c>
      <c r="E25" s="151"/>
      <c r="F25" s="151" t="s">
        <v>998</v>
      </c>
      <c r="G25" s="218">
        <v>41880</v>
      </c>
      <c r="H25" s="153" t="s">
        <v>947</v>
      </c>
      <c r="I25" s="153" t="s">
        <v>959</v>
      </c>
      <c r="J25" s="153"/>
      <c r="K25" s="151" t="s">
        <v>960</v>
      </c>
      <c r="L25" s="151" t="s">
        <v>961</v>
      </c>
      <c r="M25" s="151">
        <v>94</v>
      </c>
      <c r="N25" s="151">
        <v>38.299999999999997</v>
      </c>
      <c r="O25" s="151"/>
      <c r="P25" s="151"/>
      <c r="Q25" s="151"/>
      <c r="R25" s="154"/>
      <c r="S25" s="151"/>
      <c r="T25" s="151"/>
      <c r="U25" s="151"/>
      <c r="V25" s="151"/>
      <c r="W25" s="151"/>
      <c r="X25" s="151"/>
      <c r="Y25" s="151"/>
      <c r="Z25" s="151"/>
      <c r="AA25" s="151"/>
      <c r="AB25" s="151"/>
      <c r="AC25" s="151"/>
      <c r="AD25" s="151"/>
      <c r="AE25" s="151">
        <v>25</v>
      </c>
      <c r="AF25" s="151"/>
      <c r="AG25" s="151"/>
      <c r="AH25" s="151"/>
      <c r="AI25" s="151"/>
      <c r="AJ25" s="151"/>
      <c r="AK25" s="151"/>
      <c r="AL25" s="151"/>
      <c r="AM25" s="151"/>
      <c r="AN25" s="151"/>
      <c r="AO25" s="151" t="s">
        <v>999</v>
      </c>
      <c r="AP25" s="153" t="s">
        <v>947</v>
      </c>
      <c r="AQ25" s="153"/>
      <c r="AR25" s="153"/>
      <c r="AS25" s="155"/>
      <c r="AT25" s="153"/>
      <c r="AU25" s="153" t="s">
        <v>947</v>
      </c>
      <c r="AV25" s="151"/>
      <c r="AW25" s="153">
        <v>0</v>
      </c>
      <c r="AX25" s="153">
        <v>0</v>
      </c>
      <c r="AY25" s="153">
        <v>35</v>
      </c>
      <c r="AZ25" s="153">
        <v>0</v>
      </c>
      <c r="BA25" s="153">
        <v>0</v>
      </c>
      <c r="BB25" s="153">
        <v>0</v>
      </c>
      <c r="BC25" s="153">
        <v>0</v>
      </c>
      <c r="BD25" s="153">
        <v>0</v>
      </c>
      <c r="BE25" s="153">
        <v>0</v>
      </c>
      <c r="BF25" s="153">
        <v>0</v>
      </c>
      <c r="BG25" s="153">
        <v>0</v>
      </c>
      <c r="BH25" s="153">
        <v>0</v>
      </c>
      <c r="BI25" s="153"/>
      <c r="BJ25" s="153" t="s">
        <v>947</v>
      </c>
      <c r="BK25" s="153"/>
      <c r="BL25" s="153" t="s">
        <v>947</v>
      </c>
      <c r="BM25" s="153"/>
      <c r="BN25" s="153"/>
      <c r="BO25" s="153"/>
      <c r="BP25" s="153"/>
      <c r="BQ25" s="156"/>
      <c r="BR25" s="156"/>
      <c r="BS25" s="153"/>
      <c r="BT25" s="153" t="s">
        <v>951</v>
      </c>
      <c r="BU25" s="156" t="s">
        <v>962</v>
      </c>
      <c r="BV25" t="s">
        <v>963</v>
      </c>
      <c r="BW25" s="251" t="s">
        <v>1020</v>
      </c>
    </row>
    <row r="26" spans="1:75" x14ac:dyDescent="0.15">
      <c r="A26" s="148">
        <v>1470</v>
      </c>
      <c r="B26" s="248">
        <v>41894</v>
      </c>
      <c r="C26" s="150" t="s">
        <v>944</v>
      </c>
      <c r="D26" s="151" t="s">
        <v>1002</v>
      </c>
      <c r="E26" s="151"/>
      <c r="F26" s="151" t="s">
        <v>998</v>
      </c>
      <c r="G26" s="218">
        <v>41846</v>
      </c>
      <c r="H26" s="153" t="s">
        <v>946</v>
      </c>
      <c r="I26" s="153" t="s">
        <v>947</v>
      </c>
      <c r="J26" s="153"/>
      <c r="K26" s="151" t="s">
        <v>964</v>
      </c>
      <c r="L26" s="151" t="s">
        <v>965</v>
      </c>
      <c r="M26" s="151">
        <v>100.41</v>
      </c>
      <c r="N26" s="151">
        <v>32.44</v>
      </c>
      <c r="O26" s="151" t="s">
        <v>957</v>
      </c>
      <c r="P26" s="151">
        <v>1000</v>
      </c>
      <c r="Q26" s="151">
        <v>32.44</v>
      </c>
      <c r="R26" s="256">
        <v>2000</v>
      </c>
      <c r="S26" s="151">
        <v>32.44</v>
      </c>
      <c r="T26" s="151"/>
      <c r="U26" s="151"/>
      <c r="V26" s="151"/>
      <c r="W26" s="151"/>
      <c r="X26" s="151"/>
      <c r="Y26" s="151"/>
      <c r="Z26" s="151"/>
      <c r="AA26" s="151"/>
      <c r="AB26" s="151"/>
      <c r="AC26" s="151"/>
      <c r="AD26" s="151"/>
      <c r="AE26" s="151">
        <v>15.2</v>
      </c>
      <c r="AF26" s="151"/>
      <c r="AG26" s="151"/>
      <c r="AH26" s="151"/>
      <c r="AI26" s="151"/>
      <c r="AJ26" s="151"/>
      <c r="AK26" s="151"/>
      <c r="AL26" s="151"/>
      <c r="AM26" s="151"/>
      <c r="AN26" s="151"/>
      <c r="AO26" s="151" t="s">
        <v>999</v>
      </c>
      <c r="AP26" s="153" t="s">
        <v>947</v>
      </c>
      <c r="AQ26" s="153"/>
      <c r="AR26" s="153"/>
      <c r="AS26" s="155"/>
      <c r="AT26" s="153">
        <v>11.6</v>
      </c>
      <c r="AU26" s="153" t="s">
        <v>947</v>
      </c>
      <c r="AV26" s="151"/>
      <c r="AW26" s="153">
        <v>0</v>
      </c>
      <c r="AX26" s="153">
        <v>0</v>
      </c>
      <c r="AY26" s="153">
        <v>0</v>
      </c>
      <c r="AZ26" s="153">
        <v>20</v>
      </c>
      <c r="BA26" s="153">
        <v>0</v>
      </c>
      <c r="BB26" s="153">
        <v>0</v>
      </c>
      <c r="BC26" s="153">
        <v>0</v>
      </c>
      <c r="BD26" s="153">
        <v>0</v>
      </c>
      <c r="BE26" s="153">
        <v>0</v>
      </c>
      <c r="BF26" s="153">
        <v>0</v>
      </c>
      <c r="BG26" s="153">
        <v>0</v>
      </c>
      <c r="BH26" s="153">
        <v>0</v>
      </c>
      <c r="BI26" s="153"/>
      <c r="BJ26" s="153" t="s">
        <v>947</v>
      </c>
      <c r="BK26" s="153"/>
      <c r="BL26" s="153" t="s">
        <v>947</v>
      </c>
      <c r="BM26" s="153"/>
      <c r="BN26" s="153"/>
      <c r="BO26" s="153"/>
      <c r="BP26" s="153"/>
      <c r="BQ26" s="156" t="s">
        <v>966</v>
      </c>
      <c r="BR26" s="156"/>
      <c r="BS26" s="153"/>
      <c r="BT26" s="153" t="s">
        <v>951</v>
      </c>
      <c r="BU26" s="151"/>
      <c r="BV26" t="s">
        <v>1003</v>
      </c>
      <c r="BW26" s="11" t="s">
        <v>89</v>
      </c>
    </row>
    <row r="27" spans="1:75" x14ac:dyDescent="0.15">
      <c r="A27" s="148">
        <v>4651</v>
      </c>
      <c r="B27" s="235">
        <v>41846</v>
      </c>
      <c r="C27" s="150" t="s">
        <v>944</v>
      </c>
      <c r="D27" s="151" t="s">
        <v>1002</v>
      </c>
      <c r="E27" s="151"/>
      <c r="F27" s="151" t="s">
        <v>998</v>
      </c>
      <c r="G27" s="157">
        <v>41820</v>
      </c>
      <c r="H27" s="153" t="s">
        <v>946</v>
      </c>
      <c r="I27" s="153" t="s">
        <v>947</v>
      </c>
      <c r="J27" s="153"/>
      <c r="K27" s="151" t="s">
        <v>968</v>
      </c>
      <c r="L27" s="151" t="s">
        <v>125</v>
      </c>
      <c r="M27" s="151">
        <v>110</v>
      </c>
      <c r="N27" s="151">
        <v>29</v>
      </c>
      <c r="O27" s="151"/>
      <c r="P27" s="151"/>
      <c r="Q27" s="151"/>
      <c r="R27" s="154"/>
      <c r="S27" s="151"/>
      <c r="T27" s="151"/>
      <c r="U27" s="151"/>
      <c r="V27" s="151"/>
      <c r="W27" s="151"/>
      <c r="X27" s="151"/>
      <c r="Y27" s="151"/>
      <c r="Z27" s="151"/>
      <c r="AA27" s="151"/>
      <c r="AB27" s="151"/>
      <c r="AC27" s="151"/>
      <c r="AD27" s="151"/>
      <c r="AE27" s="151">
        <v>19</v>
      </c>
      <c r="AF27" s="151"/>
      <c r="AG27" s="151"/>
      <c r="AH27" s="151"/>
      <c r="AI27" s="151"/>
      <c r="AJ27" s="151"/>
      <c r="AK27" s="151"/>
      <c r="AL27" s="151"/>
      <c r="AM27" s="151"/>
      <c r="AN27" s="151"/>
      <c r="AO27" s="151" t="s">
        <v>999</v>
      </c>
      <c r="AP27" s="153" t="s">
        <v>947</v>
      </c>
      <c r="AQ27" s="153"/>
      <c r="AR27" s="153"/>
      <c r="AS27" s="155"/>
      <c r="AT27" s="153"/>
      <c r="AU27" s="153" t="s">
        <v>947</v>
      </c>
      <c r="AV27" s="151"/>
      <c r="AW27" s="153">
        <v>0</v>
      </c>
      <c r="AX27" s="153">
        <v>0</v>
      </c>
      <c r="AY27" s="153">
        <v>25</v>
      </c>
      <c r="AZ27" s="153">
        <v>0</v>
      </c>
      <c r="BA27" s="153">
        <v>0</v>
      </c>
      <c r="BB27" s="153">
        <v>0</v>
      </c>
      <c r="BC27" s="153">
        <v>0</v>
      </c>
      <c r="BD27" s="153">
        <v>0</v>
      </c>
      <c r="BE27" s="153">
        <v>0</v>
      </c>
      <c r="BF27" s="153">
        <v>0</v>
      </c>
      <c r="BG27" s="153">
        <v>0</v>
      </c>
      <c r="BH27" s="153">
        <v>0</v>
      </c>
      <c r="BI27" s="153"/>
      <c r="BJ27" s="153" t="s">
        <v>947</v>
      </c>
      <c r="BK27" s="153"/>
      <c r="BL27" s="153" t="s">
        <v>947</v>
      </c>
      <c r="BM27" s="153"/>
      <c r="BN27" s="153"/>
      <c r="BO27" s="153"/>
      <c r="BP27" s="153"/>
      <c r="BQ27" s="156"/>
      <c r="BR27" s="156"/>
      <c r="BS27" s="153"/>
      <c r="BT27" s="153" t="s">
        <v>951</v>
      </c>
      <c r="BU27" s="151"/>
      <c r="BV27" t="s">
        <v>23</v>
      </c>
      <c r="BW27" s="237" t="s">
        <v>184</v>
      </c>
    </row>
    <row r="28" spans="1:75" x14ac:dyDescent="0.15">
      <c r="A28" s="148">
        <v>1440</v>
      </c>
      <c r="B28" s="235">
        <v>41846</v>
      </c>
      <c r="C28" s="150" t="s">
        <v>944</v>
      </c>
      <c r="D28" s="151" t="s">
        <v>1002</v>
      </c>
      <c r="E28" s="151"/>
      <c r="F28" s="151" t="s">
        <v>998</v>
      </c>
      <c r="G28" s="157">
        <v>41820</v>
      </c>
      <c r="H28" s="153" t="s">
        <v>946</v>
      </c>
      <c r="I28" s="153" t="s">
        <v>947</v>
      </c>
      <c r="J28" s="153"/>
      <c r="K28" s="151" t="s">
        <v>969</v>
      </c>
      <c r="L28" s="151" t="s">
        <v>970</v>
      </c>
      <c r="M28" s="151">
        <v>91.49</v>
      </c>
      <c r="N28" s="151">
        <v>26.39</v>
      </c>
      <c r="O28" s="151" t="s">
        <v>957</v>
      </c>
      <c r="P28" s="151">
        <v>300</v>
      </c>
      <c r="Q28" s="151">
        <v>28.51</v>
      </c>
      <c r="R28" s="256">
        <v>1020</v>
      </c>
      <c r="S28" s="151">
        <v>31.95</v>
      </c>
      <c r="T28" s="151"/>
      <c r="U28" s="151"/>
      <c r="V28" s="151"/>
      <c r="W28" s="151"/>
      <c r="X28" s="151"/>
      <c r="Y28" s="151"/>
      <c r="Z28" s="151"/>
      <c r="AA28" s="151"/>
      <c r="AB28" s="151"/>
      <c r="AC28" s="151"/>
      <c r="AD28" s="151"/>
      <c r="AE28" s="151">
        <v>13.95</v>
      </c>
      <c r="AF28" s="151"/>
      <c r="AG28" s="151"/>
      <c r="AH28" s="151"/>
      <c r="AI28" s="151"/>
      <c r="AJ28" s="151"/>
      <c r="AK28" s="151"/>
      <c r="AL28" s="151"/>
      <c r="AM28" s="151"/>
      <c r="AN28" s="151"/>
      <c r="AO28" s="151" t="s">
        <v>999</v>
      </c>
      <c r="AP28" s="153" t="s">
        <v>947</v>
      </c>
      <c r="AQ28" s="153"/>
      <c r="AR28" s="153"/>
      <c r="AS28" s="155">
        <v>10</v>
      </c>
      <c r="AT28" s="153">
        <v>12</v>
      </c>
      <c r="AU28" s="153" t="s">
        <v>950</v>
      </c>
      <c r="AV28" s="151"/>
      <c r="AW28" s="153">
        <v>0</v>
      </c>
      <c r="AX28" s="153">
        <v>0</v>
      </c>
      <c r="AY28" s="153">
        <v>7</v>
      </c>
      <c r="AZ28" s="153">
        <v>0</v>
      </c>
      <c r="BA28" s="153">
        <v>0</v>
      </c>
      <c r="BB28" s="153">
        <v>0</v>
      </c>
      <c r="BC28" s="153">
        <v>0</v>
      </c>
      <c r="BD28" s="153">
        <v>0</v>
      </c>
      <c r="BE28" s="153">
        <v>0</v>
      </c>
      <c r="BF28" s="153">
        <v>0</v>
      </c>
      <c r="BG28" s="153">
        <v>0</v>
      </c>
      <c r="BH28" s="153">
        <v>0</v>
      </c>
      <c r="BI28" s="153"/>
      <c r="BJ28" s="238" t="s">
        <v>971</v>
      </c>
      <c r="BK28" s="153"/>
      <c r="BL28" s="153" t="s">
        <v>947</v>
      </c>
      <c r="BM28" s="153"/>
      <c r="BN28" s="153"/>
      <c r="BO28" s="153"/>
      <c r="BP28" s="153"/>
      <c r="BQ28" s="156"/>
      <c r="BR28" s="156"/>
      <c r="BS28" s="153"/>
      <c r="BT28" s="153" t="s">
        <v>951</v>
      </c>
      <c r="BU28" s="151"/>
      <c r="BV28" t="s">
        <v>23</v>
      </c>
      <c r="BW28" s="237" t="s">
        <v>184</v>
      </c>
    </row>
    <row r="29" spans="1:75" x14ac:dyDescent="0.15">
      <c r="A29" s="148">
        <v>1482</v>
      </c>
      <c r="B29" s="152">
        <v>41894</v>
      </c>
      <c r="C29" s="150" t="s">
        <v>944</v>
      </c>
      <c r="D29" s="151" t="s">
        <v>1002</v>
      </c>
      <c r="E29" s="151"/>
      <c r="F29" s="151" t="s">
        <v>998</v>
      </c>
      <c r="G29" s="218">
        <v>41846</v>
      </c>
      <c r="H29" s="153" t="s">
        <v>946</v>
      </c>
      <c r="I29" s="153" t="s">
        <v>947</v>
      </c>
      <c r="J29" s="153"/>
      <c r="K29" s="151" t="s">
        <v>972</v>
      </c>
      <c r="L29" s="151" t="s">
        <v>965</v>
      </c>
      <c r="M29" s="151">
        <v>96.55</v>
      </c>
      <c r="N29" s="151">
        <v>31.19</v>
      </c>
      <c r="O29" s="151" t="s">
        <v>957</v>
      </c>
      <c r="P29" s="151">
        <v>1000</v>
      </c>
      <c r="Q29" s="151">
        <v>31.19</v>
      </c>
      <c r="R29" s="256">
        <v>2000</v>
      </c>
      <c r="S29" s="151">
        <v>31.19</v>
      </c>
      <c r="T29" s="151"/>
      <c r="U29" s="151"/>
      <c r="V29" s="151"/>
      <c r="W29" s="151"/>
      <c r="X29" s="151"/>
      <c r="Y29" s="151"/>
      <c r="Z29" s="151"/>
      <c r="AA29" s="151"/>
      <c r="AB29" s="151"/>
      <c r="AC29" s="151"/>
      <c r="AD29" s="151"/>
      <c r="AE29" s="151">
        <v>14.62</v>
      </c>
      <c r="AF29" s="151"/>
      <c r="AG29" s="151"/>
      <c r="AH29" s="151"/>
      <c r="AI29" s="151"/>
      <c r="AJ29" s="151"/>
      <c r="AK29" s="151"/>
      <c r="AL29" s="151"/>
      <c r="AM29" s="151"/>
      <c r="AN29" s="151"/>
      <c r="AO29" s="151" t="s">
        <v>999</v>
      </c>
      <c r="AP29" s="153" t="s">
        <v>947</v>
      </c>
      <c r="AQ29" s="153"/>
      <c r="AR29" s="153"/>
      <c r="AS29" s="155"/>
      <c r="AT29" s="153">
        <v>11.6</v>
      </c>
      <c r="AU29" s="153" t="s">
        <v>950</v>
      </c>
      <c r="AV29" s="151"/>
      <c r="AW29" s="153">
        <v>0</v>
      </c>
      <c r="AX29" s="153">
        <v>0</v>
      </c>
      <c r="AY29" s="153">
        <v>0</v>
      </c>
      <c r="AZ29" s="153">
        <v>0</v>
      </c>
      <c r="BA29" s="153">
        <v>0</v>
      </c>
      <c r="BB29" s="153">
        <v>30</v>
      </c>
      <c r="BC29" s="153">
        <v>0</v>
      </c>
      <c r="BD29" s="153">
        <v>0</v>
      </c>
      <c r="BE29" s="153">
        <v>0</v>
      </c>
      <c r="BF29" s="153">
        <v>0</v>
      </c>
      <c r="BG29" s="153">
        <v>0</v>
      </c>
      <c r="BH29" s="153">
        <v>0</v>
      </c>
      <c r="BI29" s="153"/>
      <c r="BJ29" s="153" t="s">
        <v>947</v>
      </c>
      <c r="BK29" s="153"/>
      <c r="BL29" s="153" t="s">
        <v>947</v>
      </c>
      <c r="BM29" s="153"/>
      <c r="BN29" s="153"/>
      <c r="BO29" s="153"/>
      <c r="BP29" s="153"/>
      <c r="BQ29" s="156"/>
      <c r="BR29" s="156"/>
      <c r="BS29" s="153"/>
      <c r="BT29" s="153" t="s">
        <v>951</v>
      </c>
      <c r="BU29" s="151"/>
      <c r="BV29" s="249" t="s">
        <v>23</v>
      </c>
      <c r="BW29" s="11" t="s">
        <v>89</v>
      </c>
    </row>
    <row r="30" spans="1:75" x14ac:dyDescent="0.15">
      <c r="A30" s="148">
        <v>3271</v>
      </c>
      <c r="B30" s="248">
        <v>41898</v>
      </c>
      <c r="C30" s="150" t="s">
        <v>944</v>
      </c>
      <c r="D30" s="151" t="s">
        <v>1002</v>
      </c>
      <c r="E30" s="151"/>
      <c r="F30" s="151" t="s">
        <v>998</v>
      </c>
      <c r="G30" s="218">
        <v>41880</v>
      </c>
      <c r="H30" s="153" t="s">
        <v>946</v>
      </c>
      <c r="I30" s="153" t="s">
        <v>947</v>
      </c>
      <c r="J30" s="153"/>
      <c r="K30" s="151" t="s">
        <v>973</v>
      </c>
      <c r="L30" s="151" t="s">
        <v>1023</v>
      </c>
      <c r="M30" s="151">
        <v>87.7</v>
      </c>
      <c r="N30" s="151">
        <v>29.35</v>
      </c>
      <c r="O30" s="151"/>
      <c r="P30" s="151"/>
      <c r="Q30" s="151"/>
      <c r="R30" s="154"/>
      <c r="S30" s="151"/>
      <c r="T30" s="151"/>
      <c r="U30" s="151"/>
      <c r="V30" s="151"/>
      <c r="W30" s="151"/>
      <c r="X30" s="151"/>
      <c r="Y30" s="151"/>
      <c r="Z30" s="151"/>
      <c r="AA30" s="151"/>
      <c r="AB30" s="151"/>
      <c r="AC30" s="151"/>
      <c r="AD30" s="151"/>
      <c r="AE30" s="151">
        <v>12.06</v>
      </c>
      <c r="AF30" s="151"/>
      <c r="AG30" s="151"/>
      <c r="AH30" s="151"/>
      <c r="AI30" s="151"/>
      <c r="AJ30" s="151"/>
      <c r="AK30" s="151"/>
      <c r="AL30" s="151"/>
      <c r="AM30" s="151"/>
      <c r="AN30" s="151"/>
      <c r="AO30" s="151" t="s">
        <v>999</v>
      </c>
      <c r="AP30" s="153" t="s">
        <v>947</v>
      </c>
      <c r="AQ30" s="153"/>
      <c r="AR30" s="153"/>
      <c r="AS30" s="155"/>
      <c r="AT30" s="153">
        <v>12.5</v>
      </c>
      <c r="AU30" s="153" t="s">
        <v>950</v>
      </c>
      <c r="AV30" s="151"/>
      <c r="AW30" s="153">
        <v>0</v>
      </c>
      <c r="AX30" s="153">
        <v>28</v>
      </c>
      <c r="AY30" s="153">
        <v>0</v>
      </c>
      <c r="AZ30" s="153">
        <v>0</v>
      </c>
      <c r="BA30" s="153">
        <v>0</v>
      </c>
      <c r="BB30" s="153">
        <v>0</v>
      </c>
      <c r="BC30" s="153">
        <v>0</v>
      </c>
      <c r="BD30" s="153">
        <v>0</v>
      </c>
      <c r="BE30" s="153">
        <v>0</v>
      </c>
      <c r="BF30" s="153">
        <v>0</v>
      </c>
      <c r="BG30" s="153">
        <v>0</v>
      </c>
      <c r="BH30" s="153">
        <v>0</v>
      </c>
      <c r="BI30" s="153"/>
      <c r="BJ30" s="153" t="s">
        <v>947</v>
      </c>
      <c r="BK30" s="153">
        <v>12</v>
      </c>
      <c r="BL30" s="153" t="s">
        <v>947</v>
      </c>
      <c r="BM30" s="153"/>
      <c r="BN30" s="153"/>
      <c r="BO30" s="153"/>
      <c r="BP30" s="153"/>
      <c r="BQ30" s="156" t="s">
        <v>181</v>
      </c>
      <c r="BR30" s="156" t="s">
        <v>656</v>
      </c>
      <c r="BS30" s="153">
        <v>50</v>
      </c>
      <c r="BT30" s="153" t="s">
        <v>951</v>
      </c>
      <c r="BU30" s="151"/>
      <c r="BV30" t="s">
        <v>23</v>
      </c>
      <c r="BW30" s="251" t="s">
        <v>184</v>
      </c>
    </row>
    <row r="31" spans="1:75" x14ac:dyDescent="0.15">
      <c r="A31" s="148">
        <v>5637</v>
      </c>
      <c r="B31" s="248">
        <v>41894</v>
      </c>
      <c r="C31" s="150" t="s">
        <v>944</v>
      </c>
      <c r="D31" s="151" t="s">
        <v>1002</v>
      </c>
      <c r="E31" s="151"/>
      <c r="F31" s="151" t="s">
        <v>998</v>
      </c>
      <c r="G31" s="218">
        <v>41863</v>
      </c>
      <c r="H31" s="153" t="s">
        <v>946</v>
      </c>
      <c r="I31" s="153" t="s">
        <v>947</v>
      </c>
      <c r="J31" s="153"/>
      <c r="K31" s="151" t="s">
        <v>974</v>
      </c>
      <c r="L31" s="151" t="s">
        <v>975</v>
      </c>
      <c r="M31" s="151">
        <v>167.21</v>
      </c>
      <c r="N31" s="151">
        <v>25.35</v>
      </c>
      <c r="O31" s="151"/>
      <c r="P31" s="151"/>
      <c r="Q31" s="151"/>
      <c r="R31" s="154"/>
      <c r="S31" s="151"/>
      <c r="T31" s="151"/>
      <c r="U31" s="151"/>
      <c r="V31" s="151"/>
      <c r="W31" s="151"/>
      <c r="X31" s="151"/>
      <c r="Y31" s="151"/>
      <c r="Z31" s="151"/>
      <c r="AA31" s="151"/>
      <c r="AB31" s="151"/>
      <c r="AC31" s="151"/>
      <c r="AD31" s="151"/>
      <c r="AE31" s="151">
        <v>13.13</v>
      </c>
      <c r="AF31" s="151"/>
      <c r="AG31" s="151"/>
      <c r="AH31" s="151"/>
      <c r="AI31" s="151"/>
      <c r="AJ31" s="151"/>
      <c r="AK31" s="151"/>
      <c r="AL31" s="151"/>
      <c r="AM31" s="151"/>
      <c r="AN31" s="151"/>
      <c r="AO31" s="151" t="s">
        <v>999</v>
      </c>
      <c r="AP31" s="153" t="s">
        <v>947</v>
      </c>
      <c r="AQ31" s="153"/>
      <c r="AR31" s="153"/>
      <c r="AS31" s="155"/>
      <c r="AT31" s="153">
        <v>20</v>
      </c>
      <c r="AU31" s="153" t="s">
        <v>947</v>
      </c>
      <c r="AV31" s="151"/>
      <c r="AW31" s="153">
        <v>0</v>
      </c>
      <c r="AX31" s="153">
        <v>0</v>
      </c>
      <c r="AY31" s="153">
        <v>0</v>
      </c>
      <c r="AZ31" s="153">
        <v>0</v>
      </c>
      <c r="BA31" s="153">
        <v>0</v>
      </c>
      <c r="BB31" s="153">
        <v>0</v>
      </c>
      <c r="BC31" s="153">
        <v>0</v>
      </c>
      <c r="BD31" s="153">
        <v>0</v>
      </c>
      <c r="BE31" s="153">
        <v>0</v>
      </c>
      <c r="BF31" s="153">
        <v>0</v>
      </c>
      <c r="BG31" s="153">
        <v>0</v>
      </c>
      <c r="BH31" s="153">
        <v>0</v>
      </c>
      <c r="BI31" s="153"/>
      <c r="BJ31" s="153" t="s">
        <v>947</v>
      </c>
      <c r="BK31" s="153"/>
      <c r="BL31" s="153" t="s">
        <v>947</v>
      </c>
      <c r="BM31" s="153"/>
      <c r="BN31" s="153"/>
      <c r="BO31" s="153"/>
      <c r="BP31" s="153"/>
      <c r="BQ31" s="156"/>
      <c r="BR31" s="156"/>
      <c r="BS31" s="153"/>
      <c r="BT31" s="153" t="s">
        <v>951</v>
      </c>
      <c r="BU31" s="151" t="s">
        <v>976</v>
      </c>
      <c r="BV31" s="249" t="s">
        <v>23</v>
      </c>
      <c r="BW31" s="251" t="s">
        <v>89</v>
      </c>
    </row>
    <row r="32" spans="1:75" x14ac:dyDescent="0.15">
      <c r="A32" s="148">
        <v>1416</v>
      </c>
      <c r="B32" s="235">
        <v>41846</v>
      </c>
      <c r="C32" s="150" t="s">
        <v>944</v>
      </c>
      <c r="D32" s="151" t="s">
        <v>1002</v>
      </c>
      <c r="E32" s="151"/>
      <c r="F32" s="151" t="s">
        <v>998</v>
      </c>
      <c r="G32" s="152">
        <v>41820</v>
      </c>
      <c r="H32" s="153" t="s">
        <v>946</v>
      </c>
      <c r="I32" s="153" t="s">
        <v>947</v>
      </c>
      <c r="J32" s="153"/>
      <c r="K32" s="151" t="s">
        <v>977</v>
      </c>
      <c r="L32" s="151" t="s">
        <v>978</v>
      </c>
      <c r="M32" s="151">
        <v>81.91</v>
      </c>
      <c r="N32" s="151">
        <v>29.07</v>
      </c>
      <c r="O32" s="151" t="s">
        <v>957</v>
      </c>
      <c r="P32" s="151">
        <v>600</v>
      </c>
      <c r="Q32" s="151">
        <v>28.49</v>
      </c>
      <c r="R32" s="256">
        <v>2000</v>
      </c>
      <c r="S32" s="151">
        <v>28.2</v>
      </c>
      <c r="T32" s="151"/>
      <c r="U32" s="151"/>
      <c r="V32" s="151"/>
      <c r="W32" s="151"/>
      <c r="X32" s="151"/>
      <c r="Y32" s="151"/>
      <c r="Z32" s="151"/>
      <c r="AA32" s="151"/>
      <c r="AB32" s="151"/>
      <c r="AC32" s="151"/>
      <c r="AD32" s="151"/>
      <c r="AE32" s="151">
        <v>13.23</v>
      </c>
      <c r="AF32" s="151"/>
      <c r="AG32" s="151"/>
      <c r="AH32" s="151"/>
      <c r="AI32" s="151"/>
      <c r="AJ32" s="151"/>
      <c r="AK32" s="151"/>
      <c r="AL32" s="151"/>
      <c r="AM32" s="151"/>
      <c r="AN32" s="151"/>
      <c r="AO32" s="151" t="s">
        <v>999</v>
      </c>
      <c r="AP32" s="153" t="s">
        <v>947</v>
      </c>
      <c r="AQ32" s="153"/>
      <c r="AR32" s="153"/>
      <c r="AS32" s="155"/>
      <c r="AT32" s="153">
        <v>7</v>
      </c>
      <c r="AU32" s="153" t="s">
        <v>947</v>
      </c>
      <c r="AV32" s="151"/>
      <c r="AW32" s="153">
        <v>0</v>
      </c>
      <c r="AX32" s="153">
        <v>0</v>
      </c>
      <c r="AY32" s="153">
        <v>0</v>
      </c>
      <c r="AZ32" s="153">
        <v>0</v>
      </c>
      <c r="BA32" s="153">
        <v>0</v>
      </c>
      <c r="BB32" s="153">
        <v>0</v>
      </c>
      <c r="BC32" s="153">
        <v>0</v>
      </c>
      <c r="BD32" s="153">
        <v>0</v>
      </c>
      <c r="BE32" s="153">
        <v>0</v>
      </c>
      <c r="BF32" s="153">
        <v>0</v>
      </c>
      <c r="BG32" s="153">
        <v>0</v>
      </c>
      <c r="BH32" s="153">
        <v>0</v>
      </c>
      <c r="BI32" s="153"/>
      <c r="BJ32" s="153" t="s">
        <v>947</v>
      </c>
      <c r="BK32" s="153">
        <v>12</v>
      </c>
      <c r="BL32" s="153" t="s">
        <v>947</v>
      </c>
      <c r="BM32" s="153"/>
      <c r="BN32" s="153"/>
      <c r="BO32" s="153"/>
      <c r="BP32" s="153"/>
      <c r="BQ32" s="156"/>
      <c r="BR32" s="156"/>
      <c r="BS32" s="153"/>
      <c r="BT32" s="153" t="s">
        <v>951</v>
      </c>
      <c r="BU32" s="156"/>
      <c r="BV32" s="161" t="s">
        <v>23</v>
      </c>
      <c r="BW32" s="237" t="s">
        <v>184</v>
      </c>
    </row>
    <row r="33" spans="1:75" x14ac:dyDescent="0.15">
      <c r="A33" s="148">
        <v>2260</v>
      </c>
      <c r="B33" s="235">
        <v>41846</v>
      </c>
      <c r="C33" s="150" t="s">
        <v>944</v>
      </c>
      <c r="D33" s="151" t="s">
        <v>1002</v>
      </c>
      <c r="E33" s="151"/>
      <c r="F33" s="151" t="s">
        <v>998</v>
      </c>
      <c r="G33" s="157">
        <v>41820</v>
      </c>
      <c r="H33" s="153" t="s">
        <v>946</v>
      </c>
      <c r="I33" s="153" t="s">
        <v>947</v>
      </c>
      <c r="J33" s="153"/>
      <c r="K33" s="151" t="s">
        <v>979</v>
      </c>
      <c r="L33" s="151" t="s">
        <v>980</v>
      </c>
      <c r="M33" s="151">
        <v>83.39</v>
      </c>
      <c r="N33" s="151">
        <v>28.52</v>
      </c>
      <c r="O33" s="151"/>
      <c r="P33" s="151"/>
      <c r="Q33" s="151"/>
      <c r="R33" s="154"/>
      <c r="S33" s="151"/>
      <c r="T33" s="151"/>
      <c r="U33" s="151"/>
      <c r="V33" s="151"/>
      <c r="W33" s="151"/>
      <c r="X33" s="151"/>
      <c r="Y33" s="151"/>
      <c r="Z33" s="151"/>
      <c r="AA33" s="151"/>
      <c r="AB33" s="151"/>
      <c r="AC33" s="151"/>
      <c r="AD33" s="151"/>
      <c r="AE33" s="151">
        <v>12.29</v>
      </c>
      <c r="AF33" s="151"/>
      <c r="AG33" s="151"/>
      <c r="AH33" s="151"/>
      <c r="AI33" s="151"/>
      <c r="AJ33" s="151"/>
      <c r="AK33" s="151"/>
      <c r="AL33" s="151"/>
      <c r="AM33" s="151"/>
      <c r="AN33" s="151"/>
      <c r="AO33" s="151" t="s">
        <v>999</v>
      </c>
      <c r="AP33" s="153" t="s">
        <v>947</v>
      </c>
      <c r="AQ33" s="153"/>
      <c r="AR33" s="153"/>
      <c r="AS33" s="155"/>
      <c r="AT33" s="153">
        <v>8</v>
      </c>
      <c r="AU33" s="153" t="s">
        <v>950</v>
      </c>
      <c r="AV33" s="151"/>
      <c r="AW33" s="153">
        <v>0</v>
      </c>
      <c r="AX33" s="153">
        <v>0</v>
      </c>
      <c r="AY33" s="153">
        <v>0</v>
      </c>
      <c r="AZ33" s="153">
        <v>13</v>
      </c>
      <c r="BA33" s="153">
        <v>0</v>
      </c>
      <c r="BB33" s="153">
        <v>0</v>
      </c>
      <c r="BC33" s="153">
        <v>0</v>
      </c>
      <c r="BD33" s="153">
        <v>0</v>
      </c>
      <c r="BE33" s="153">
        <v>0</v>
      </c>
      <c r="BF33" s="153">
        <v>0</v>
      </c>
      <c r="BG33" s="153">
        <v>0</v>
      </c>
      <c r="BH33" s="153">
        <v>0</v>
      </c>
      <c r="BI33" s="153"/>
      <c r="BJ33" s="153" t="s">
        <v>947</v>
      </c>
      <c r="BK33" s="153">
        <v>12</v>
      </c>
      <c r="BL33" s="153" t="s">
        <v>947</v>
      </c>
      <c r="BM33" s="153"/>
      <c r="BN33" s="153"/>
      <c r="BO33" s="153"/>
      <c r="BP33" s="153"/>
      <c r="BQ33" s="156"/>
      <c r="BR33" s="156"/>
      <c r="BS33" s="153"/>
      <c r="BT33" s="153" t="s">
        <v>951</v>
      </c>
      <c r="BU33" s="156"/>
      <c r="BV33" s="161" t="s">
        <v>23</v>
      </c>
      <c r="BW33" s="161" t="s">
        <v>184</v>
      </c>
    </row>
    <row r="34" spans="1:75" x14ac:dyDescent="0.15">
      <c r="A34" s="148">
        <v>3745</v>
      </c>
      <c r="B34" s="248">
        <v>41898</v>
      </c>
      <c r="C34" s="150" t="s">
        <v>944</v>
      </c>
      <c r="D34" s="151" t="s">
        <v>81</v>
      </c>
      <c r="E34" s="151"/>
      <c r="F34" s="151" t="s">
        <v>998</v>
      </c>
      <c r="G34" s="152">
        <v>41867</v>
      </c>
      <c r="H34" s="153" t="s">
        <v>946</v>
      </c>
      <c r="I34" s="153" t="s">
        <v>947</v>
      </c>
      <c r="J34" s="153"/>
      <c r="K34" s="151" t="s">
        <v>981</v>
      </c>
      <c r="L34" s="151" t="s">
        <v>965</v>
      </c>
      <c r="M34" s="151">
        <v>84</v>
      </c>
      <c r="N34" s="151">
        <v>28.9</v>
      </c>
      <c r="O34" s="151"/>
      <c r="P34" s="151"/>
      <c r="Q34" s="151"/>
      <c r="R34" s="154"/>
      <c r="S34" s="151"/>
      <c r="T34" s="151"/>
      <c r="U34" s="151"/>
      <c r="V34" s="151"/>
      <c r="W34" s="151"/>
      <c r="X34" s="151"/>
      <c r="Y34" s="151"/>
      <c r="Z34" s="151"/>
      <c r="AA34" s="151"/>
      <c r="AB34" s="151"/>
      <c r="AC34" s="151"/>
      <c r="AD34" s="151"/>
      <c r="AE34" s="151">
        <v>13.97</v>
      </c>
      <c r="AF34" s="151"/>
      <c r="AG34" s="151"/>
      <c r="AH34" s="151"/>
      <c r="AI34" s="151"/>
      <c r="AJ34" s="151"/>
      <c r="AK34" s="151"/>
      <c r="AL34" s="151"/>
      <c r="AM34" s="151"/>
      <c r="AN34" s="151"/>
      <c r="AO34" s="151" t="s">
        <v>999</v>
      </c>
      <c r="AP34" s="153" t="s">
        <v>947</v>
      </c>
      <c r="AQ34" s="153"/>
      <c r="AR34" s="153"/>
      <c r="AS34" s="155"/>
      <c r="AT34" s="153">
        <v>11.1</v>
      </c>
      <c r="AU34" s="153" t="s">
        <v>950</v>
      </c>
      <c r="AV34" s="151"/>
      <c r="AW34" s="153">
        <v>0</v>
      </c>
      <c r="AX34" s="153">
        <v>0</v>
      </c>
      <c r="AY34" s="153">
        <v>0</v>
      </c>
      <c r="AZ34" s="153">
        <v>25</v>
      </c>
      <c r="BA34" s="153">
        <v>0</v>
      </c>
      <c r="BB34" s="153">
        <v>0</v>
      </c>
      <c r="BC34" s="153">
        <v>0</v>
      </c>
      <c r="BD34" s="153">
        <v>0</v>
      </c>
      <c r="BE34" s="153">
        <v>0</v>
      </c>
      <c r="BF34" s="153">
        <v>0</v>
      </c>
      <c r="BG34" s="153">
        <v>0</v>
      </c>
      <c r="BH34" s="153">
        <v>0</v>
      </c>
      <c r="BI34" s="153"/>
      <c r="BJ34" s="153" t="s">
        <v>947</v>
      </c>
      <c r="BK34" s="153">
        <v>12</v>
      </c>
      <c r="BL34" s="153" t="s">
        <v>947</v>
      </c>
      <c r="BM34" s="153"/>
      <c r="BN34" s="153"/>
      <c r="BO34" s="153"/>
      <c r="BP34" s="153"/>
      <c r="BQ34" s="156"/>
      <c r="BR34" s="156"/>
      <c r="BS34" s="153"/>
      <c r="BT34" s="153" t="s">
        <v>951</v>
      </c>
      <c r="BU34" s="151"/>
      <c r="BV34" t="s">
        <v>23</v>
      </c>
      <c r="BW34" t="s">
        <v>184</v>
      </c>
    </row>
    <row r="35" spans="1:75" x14ac:dyDescent="0.15">
      <c r="A35" s="148">
        <v>8627</v>
      </c>
      <c r="B35" s="235">
        <v>41846</v>
      </c>
      <c r="C35" s="150" t="s">
        <v>944</v>
      </c>
      <c r="D35" s="151" t="s">
        <v>1002</v>
      </c>
      <c r="E35" s="151"/>
      <c r="F35" s="151" t="s">
        <v>998</v>
      </c>
      <c r="G35" s="235">
        <v>41820</v>
      </c>
      <c r="H35" s="153" t="s">
        <v>946</v>
      </c>
      <c r="I35" s="153" t="s">
        <v>947</v>
      </c>
      <c r="J35" s="153"/>
      <c r="K35" s="151" t="s">
        <v>982</v>
      </c>
      <c r="L35" s="236" t="s">
        <v>983</v>
      </c>
      <c r="M35" s="151">
        <v>95.58</v>
      </c>
      <c r="N35" s="151">
        <v>26.53</v>
      </c>
      <c r="O35" s="151"/>
      <c r="P35" s="151"/>
      <c r="Q35" s="151"/>
      <c r="R35" s="151"/>
      <c r="S35" s="151"/>
      <c r="T35" s="151"/>
      <c r="U35" s="151"/>
      <c r="V35" s="151"/>
      <c r="W35" s="151"/>
      <c r="X35" s="151"/>
      <c r="Y35" s="151"/>
      <c r="Z35" s="151"/>
      <c r="AA35" s="151"/>
      <c r="AB35" s="151"/>
      <c r="AC35" s="151"/>
      <c r="AD35" s="151"/>
      <c r="AE35" s="151">
        <v>16</v>
      </c>
      <c r="AF35" s="151"/>
      <c r="AG35" s="151"/>
      <c r="AH35" s="151"/>
      <c r="AI35" s="151"/>
      <c r="AJ35" s="151"/>
      <c r="AK35" s="151"/>
      <c r="AL35" s="151"/>
      <c r="AM35" s="151"/>
      <c r="AN35" s="151"/>
      <c r="AO35" s="151" t="s">
        <v>999</v>
      </c>
      <c r="AP35" s="153" t="s">
        <v>947</v>
      </c>
      <c r="AQ35" s="153"/>
      <c r="AR35" s="153"/>
      <c r="AS35" s="155"/>
      <c r="AT35" s="153">
        <v>10.199999999999999</v>
      </c>
      <c r="AU35" s="153" t="s">
        <v>950</v>
      </c>
      <c r="AV35" s="151"/>
      <c r="AW35" s="153">
        <v>0</v>
      </c>
      <c r="AX35" s="153">
        <v>0</v>
      </c>
      <c r="AY35" s="153">
        <v>12</v>
      </c>
      <c r="AZ35" s="153">
        <v>0</v>
      </c>
      <c r="BA35" s="153">
        <v>0</v>
      </c>
      <c r="BB35" s="153">
        <v>0</v>
      </c>
      <c r="BC35" s="153">
        <v>0</v>
      </c>
      <c r="BD35" s="153">
        <v>0</v>
      </c>
      <c r="BE35" s="153">
        <v>0</v>
      </c>
      <c r="BF35" s="153">
        <v>0</v>
      </c>
      <c r="BG35" s="153">
        <v>0</v>
      </c>
      <c r="BH35" s="153">
        <v>0</v>
      </c>
      <c r="BI35" s="153"/>
      <c r="BJ35" s="153" t="s">
        <v>947</v>
      </c>
      <c r="BK35" s="153"/>
      <c r="BL35" s="153" t="s">
        <v>947</v>
      </c>
      <c r="BM35" s="153"/>
      <c r="BN35" s="153"/>
      <c r="BO35" s="153"/>
      <c r="BP35" s="153"/>
      <c r="BQ35" s="156" t="s">
        <v>984</v>
      </c>
      <c r="BR35" s="156"/>
      <c r="BS35" s="153"/>
      <c r="BT35" s="153" t="s">
        <v>951</v>
      </c>
      <c r="BU35" s="151" t="s">
        <v>985</v>
      </c>
      <c r="BV35" t="s">
        <v>23</v>
      </c>
      <c r="BW35" s="161" t="s">
        <v>130</v>
      </c>
    </row>
    <row r="36" spans="1:75" x14ac:dyDescent="0.15">
      <c r="A36" s="148">
        <v>1388</v>
      </c>
      <c r="B36" s="235">
        <v>41846</v>
      </c>
      <c r="C36" s="150" t="s">
        <v>944</v>
      </c>
      <c r="D36" s="151" t="s">
        <v>1002</v>
      </c>
      <c r="E36" s="151"/>
      <c r="F36" s="151" t="s">
        <v>998</v>
      </c>
      <c r="G36" s="157">
        <v>41473</v>
      </c>
      <c r="H36" s="240" t="s">
        <v>946</v>
      </c>
      <c r="I36" s="241" t="s">
        <v>947</v>
      </c>
      <c r="J36" s="153"/>
      <c r="K36" s="151" t="s">
        <v>986</v>
      </c>
      <c r="L36" s="151" t="s">
        <v>987</v>
      </c>
      <c r="M36" s="151">
        <v>86.49</v>
      </c>
      <c r="N36" s="151">
        <v>26.2</v>
      </c>
      <c r="O36" s="151" t="s">
        <v>957</v>
      </c>
      <c r="P36" s="151">
        <v>1000</v>
      </c>
      <c r="Q36" s="151">
        <v>25.9</v>
      </c>
      <c r="R36" s="256">
        <v>2000</v>
      </c>
      <c r="S36" s="151">
        <v>25.7</v>
      </c>
      <c r="T36" s="151"/>
      <c r="U36" s="151"/>
      <c r="V36" s="151"/>
      <c r="W36" s="151"/>
      <c r="X36" s="151"/>
      <c r="Y36" s="151"/>
      <c r="Z36" s="151"/>
      <c r="AA36" s="151"/>
      <c r="AB36" s="151"/>
      <c r="AC36" s="151"/>
      <c r="AD36" s="151"/>
      <c r="AE36" s="151">
        <v>11.45</v>
      </c>
      <c r="AF36" s="151"/>
      <c r="AG36" s="151"/>
      <c r="AH36" s="151"/>
      <c r="AI36" s="151"/>
      <c r="AJ36" s="151"/>
      <c r="AK36" s="151"/>
      <c r="AL36" s="151"/>
      <c r="AM36" s="151"/>
      <c r="AN36" s="151"/>
      <c r="AO36" s="151" t="s">
        <v>999</v>
      </c>
      <c r="AP36" s="153" t="s">
        <v>947</v>
      </c>
      <c r="AQ36" s="153"/>
      <c r="AR36" s="153"/>
      <c r="AS36" s="155"/>
      <c r="AT36" s="153">
        <v>11.1</v>
      </c>
      <c r="AU36" s="153" t="s">
        <v>950</v>
      </c>
      <c r="AV36" s="151"/>
      <c r="AW36" s="153">
        <v>0</v>
      </c>
      <c r="AX36" s="153">
        <v>0</v>
      </c>
      <c r="AY36" s="153">
        <v>10</v>
      </c>
      <c r="AZ36" s="153">
        <v>0</v>
      </c>
      <c r="BA36" s="153">
        <v>0</v>
      </c>
      <c r="BB36" s="153">
        <v>0</v>
      </c>
      <c r="BC36" s="153">
        <v>0</v>
      </c>
      <c r="BD36" s="153">
        <v>0</v>
      </c>
      <c r="BE36" s="153">
        <v>0</v>
      </c>
      <c r="BF36" s="153">
        <v>0</v>
      </c>
      <c r="BG36" s="153">
        <v>0</v>
      </c>
      <c r="BH36" s="153">
        <v>0</v>
      </c>
      <c r="BI36" s="153"/>
      <c r="BJ36" s="153" t="s">
        <v>947</v>
      </c>
      <c r="BK36" s="153"/>
      <c r="BL36" s="153" t="s">
        <v>947</v>
      </c>
      <c r="BM36" s="153"/>
      <c r="BN36" s="153"/>
      <c r="BO36" s="153"/>
      <c r="BP36" s="153"/>
      <c r="BQ36" s="156"/>
      <c r="BR36" s="156"/>
      <c r="BS36" s="153"/>
      <c r="BT36" s="153" t="s">
        <v>951</v>
      </c>
      <c r="BU36" s="151"/>
      <c r="BV36" t="s">
        <v>88</v>
      </c>
      <c r="BW36" s="161" t="s">
        <v>89</v>
      </c>
    </row>
    <row r="37" spans="1:75" x14ac:dyDescent="0.15">
      <c r="A37" s="148">
        <v>3594</v>
      </c>
      <c r="B37" s="235">
        <v>41846</v>
      </c>
      <c r="C37" s="150" t="s">
        <v>944</v>
      </c>
      <c r="D37" s="151" t="s">
        <v>1002</v>
      </c>
      <c r="E37" s="151"/>
      <c r="F37" s="151" t="s">
        <v>998</v>
      </c>
      <c r="G37" s="152">
        <v>41772</v>
      </c>
      <c r="H37" s="153" t="s">
        <v>946</v>
      </c>
      <c r="I37" s="153" t="s">
        <v>947</v>
      </c>
      <c r="J37" s="153"/>
      <c r="K37" s="151" t="s">
        <v>988</v>
      </c>
      <c r="L37" s="151" t="s">
        <v>989</v>
      </c>
      <c r="M37" s="151">
        <v>82.83</v>
      </c>
      <c r="N37" s="151">
        <v>27.97</v>
      </c>
      <c r="O37" s="151" t="s">
        <v>957</v>
      </c>
      <c r="P37" s="151">
        <v>1000</v>
      </c>
      <c r="Q37" s="151">
        <v>27.56</v>
      </c>
      <c r="R37" s="256">
        <v>2000</v>
      </c>
      <c r="S37" s="151">
        <v>27.19</v>
      </c>
      <c r="T37" s="151"/>
      <c r="U37" s="151"/>
      <c r="V37" s="151"/>
      <c r="W37" s="151"/>
      <c r="X37" s="151"/>
      <c r="Y37" s="151"/>
      <c r="Z37" s="151"/>
      <c r="AA37" s="151"/>
      <c r="AB37" s="151"/>
      <c r="AC37" s="151"/>
      <c r="AD37" s="151"/>
      <c r="AE37" s="151">
        <v>13.78</v>
      </c>
      <c r="AF37" s="151"/>
      <c r="AG37" s="151"/>
      <c r="AH37" s="151"/>
      <c r="AI37" s="151"/>
      <c r="AJ37" s="151"/>
      <c r="AK37" s="151"/>
      <c r="AL37" s="151"/>
      <c r="AM37" s="151"/>
      <c r="AN37" s="151"/>
      <c r="AO37" s="151" t="s">
        <v>999</v>
      </c>
      <c r="AP37" s="153" t="s">
        <v>947</v>
      </c>
      <c r="AQ37" s="153"/>
      <c r="AR37" s="153"/>
      <c r="AS37" s="155"/>
      <c r="AT37" s="153">
        <v>11.3</v>
      </c>
      <c r="AU37" s="153" t="s">
        <v>947</v>
      </c>
      <c r="AV37" s="151"/>
      <c r="AW37" s="153">
        <v>0</v>
      </c>
      <c r="AX37" s="153">
        <v>0</v>
      </c>
      <c r="AY37" s="153">
        <v>0</v>
      </c>
      <c r="AZ37" s="153">
        <v>18</v>
      </c>
      <c r="BA37" s="153">
        <v>0</v>
      </c>
      <c r="BB37" s="153">
        <v>0</v>
      </c>
      <c r="BC37" s="153">
        <v>0</v>
      </c>
      <c r="BD37" s="153">
        <v>0</v>
      </c>
      <c r="BE37" s="153">
        <v>0</v>
      </c>
      <c r="BF37" s="153">
        <v>0</v>
      </c>
      <c r="BG37" s="153">
        <v>0</v>
      </c>
      <c r="BH37" s="153">
        <v>0</v>
      </c>
      <c r="BI37" s="153"/>
      <c r="BJ37" s="153" t="s">
        <v>947</v>
      </c>
      <c r="BK37" s="153">
        <v>24</v>
      </c>
      <c r="BL37" s="153" t="s">
        <v>947</v>
      </c>
      <c r="BM37" s="153"/>
      <c r="BN37" s="153"/>
      <c r="BO37" s="153"/>
      <c r="BP37" s="153"/>
      <c r="BQ37" s="151" t="s">
        <v>990</v>
      </c>
      <c r="BR37" s="151" t="s">
        <v>991</v>
      </c>
      <c r="BS37" s="153">
        <v>50</v>
      </c>
      <c r="BT37" s="153" t="s">
        <v>951</v>
      </c>
      <c r="BU37" s="151"/>
      <c r="BV37" t="s">
        <v>963</v>
      </c>
      <c r="BW37" s="237" t="s">
        <v>89</v>
      </c>
    </row>
    <row r="38" spans="1:75" x14ac:dyDescent="0.15">
      <c r="A38" s="148">
        <v>8842</v>
      </c>
      <c r="B38" s="152">
        <v>41898</v>
      </c>
      <c r="C38" s="150" t="s">
        <v>1024</v>
      </c>
      <c r="D38" s="151" t="s">
        <v>1025</v>
      </c>
      <c r="E38" s="151"/>
      <c r="F38" s="151" t="s">
        <v>1033</v>
      </c>
      <c r="G38" s="255">
        <v>41884</v>
      </c>
      <c r="H38" s="153" t="s">
        <v>126</v>
      </c>
      <c r="I38" s="153" t="s">
        <v>971</v>
      </c>
      <c r="J38" s="153"/>
      <c r="K38" s="151" t="s">
        <v>1027</v>
      </c>
      <c r="L38" s="254" t="s">
        <v>1028</v>
      </c>
      <c r="M38" s="151">
        <v>94.1</v>
      </c>
      <c r="N38" s="151">
        <v>30.44</v>
      </c>
      <c r="O38" s="151"/>
      <c r="P38" s="151"/>
      <c r="Q38" s="151"/>
      <c r="R38" s="154"/>
      <c r="S38" s="151"/>
      <c r="T38" s="151"/>
      <c r="U38" s="151"/>
      <c r="V38" s="151"/>
      <c r="W38" s="151"/>
      <c r="X38" s="151"/>
      <c r="Y38" s="151"/>
      <c r="Z38" s="151"/>
      <c r="AA38" s="151"/>
      <c r="AB38" s="151"/>
      <c r="AC38" s="151"/>
      <c r="AD38" s="151"/>
      <c r="AE38" s="151">
        <v>10.85</v>
      </c>
      <c r="AF38" s="151"/>
      <c r="AG38" s="151"/>
      <c r="AH38" s="151"/>
      <c r="AI38" s="151"/>
      <c r="AJ38" s="151"/>
      <c r="AK38" s="151"/>
      <c r="AL38" s="151"/>
      <c r="AM38" s="151"/>
      <c r="AN38" s="151"/>
      <c r="AO38" s="151" t="s">
        <v>1034</v>
      </c>
      <c r="AP38" s="153" t="s">
        <v>1030</v>
      </c>
      <c r="AQ38" s="153"/>
      <c r="AR38" s="153"/>
      <c r="AS38" s="155"/>
      <c r="AT38" s="153">
        <v>11.1</v>
      </c>
      <c r="AU38" s="153" t="s">
        <v>1030</v>
      </c>
      <c r="AV38" s="151"/>
      <c r="AW38" s="153">
        <v>0</v>
      </c>
      <c r="AX38" s="153">
        <v>0</v>
      </c>
      <c r="AY38" s="153">
        <v>0</v>
      </c>
      <c r="AZ38" s="153">
        <v>27</v>
      </c>
      <c r="BA38" s="153">
        <v>0</v>
      </c>
      <c r="BB38" s="153">
        <v>0</v>
      </c>
      <c r="BC38" s="153">
        <v>0</v>
      </c>
      <c r="BD38" s="153">
        <v>0</v>
      </c>
      <c r="BE38" s="153">
        <v>0</v>
      </c>
      <c r="BF38" s="153">
        <v>0</v>
      </c>
      <c r="BG38" s="153">
        <v>0</v>
      </c>
      <c r="BH38" s="153">
        <v>0</v>
      </c>
      <c r="BI38" s="153"/>
      <c r="BJ38" s="153" t="s">
        <v>1030</v>
      </c>
      <c r="BK38" s="153"/>
      <c r="BL38" s="153" t="s">
        <v>1030</v>
      </c>
      <c r="BM38" s="153"/>
      <c r="BN38" s="153"/>
      <c r="BO38" s="153"/>
      <c r="BP38" s="153"/>
      <c r="BQ38" s="151"/>
      <c r="BR38" s="151"/>
      <c r="BS38" s="153"/>
      <c r="BT38" s="153" t="s">
        <v>1031</v>
      </c>
      <c r="BU38" s="254"/>
      <c r="BV38" s="249" t="s">
        <v>23</v>
      </c>
      <c r="BW38" s="251" t="s">
        <v>1032</v>
      </c>
    </row>
    <row r="39" spans="1:75" x14ac:dyDescent="0.15">
      <c r="A39" s="148">
        <v>4960</v>
      </c>
      <c r="B39" s="235">
        <v>41846</v>
      </c>
      <c r="C39" s="150" t="s">
        <v>944</v>
      </c>
      <c r="D39" s="151" t="s">
        <v>1002</v>
      </c>
      <c r="E39" s="151"/>
      <c r="F39" s="151" t="s">
        <v>998</v>
      </c>
      <c r="G39" s="152">
        <v>41820</v>
      </c>
      <c r="H39" s="153" t="s">
        <v>126</v>
      </c>
      <c r="I39" s="153" t="s">
        <v>971</v>
      </c>
      <c r="J39" s="153"/>
      <c r="K39" s="151" t="s">
        <v>1005</v>
      </c>
      <c r="L39" s="151" t="s">
        <v>965</v>
      </c>
      <c r="M39" s="151">
        <v>91.66</v>
      </c>
      <c r="N39" s="151">
        <v>31.29</v>
      </c>
      <c r="O39" s="151" t="s">
        <v>992</v>
      </c>
      <c r="P39" s="151">
        <v>1000</v>
      </c>
      <c r="Q39" s="151">
        <v>30.37</v>
      </c>
      <c r="R39" s="256">
        <v>2000</v>
      </c>
      <c r="S39" s="151">
        <v>28.56</v>
      </c>
      <c r="T39" s="151"/>
      <c r="U39" s="151"/>
      <c r="V39" s="151"/>
      <c r="W39" s="151"/>
      <c r="X39" s="151"/>
      <c r="Y39" s="151"/>
      <c r="Z39" s="151"/>
      <c r="AA39" s="151"/>
      <c r="AB39" s="151"/>
      <c r="AC39" s="151"/>
      <c r="AD39" s="151"/>
      <c r="AE39" s="151">
        <v>12.68</v>
      </c>
      <c r="AF39" s="151"/>
      <c r="AG39" s="151"/>
      <c r="AH39" s="151"/>
      <c r="AI39" s="151"/>
      <c r="AJ39" s="151"/>
      <c r="AK39" s="151"/>
      <c r="AL39" s="151"/>
      <c r="AM39" s="151"/>
      <c r="AN39" s="151"/>
      <c r="AO39" s="151" t="s">
        <v>999</v>
      </c>
      <c r="AP39" s="153" t="s">
        <v>947</v>
      </c>
      <c r="AQ39" s="153"/>
      <c r="AR39" s="153"/>
      <c r="AS39" s="155"/>
      <c r="AT39" s="153">
        <v>5.0999999999999996</v>
      </c>
      <c r="AU39" s="153" t="s">
        <v>947</v>
      </c>
      <c r="AV39" s="151"/>
      <c r="AW39" s="153">
        <v>0</v>
      </c>
      <c r="AX39" s="153">
        <v>0</v>
      </c>
      <c r="AY39" s="153">
        <v>0</v>
      </c>
      <c r="AZ39" s="153">
        <v>22</v>
      </c>
      <c r="BA39" s="153">
        <v>0</v>
      </c>
      <c r="BB39" s="153">
        <v>0</v>
      </c>
      <c r="BC39" s="153">
        <v>0</v>
      </c>
      <c r="BD39" s="153">
        <v>0</v>
      </c>
      <c r="BE39" s="153">
        <v>0</v>
      </c>
      <c r="BF39" s="153">
        <v>0</v>
      </c>
      <c r="BG39" s="153">
        <v>0</v>
      </c>
      <c r="BH39" s="153">
        <v>0</v>
      </c>
      <c r="BI39" s="153"/>
      <c r="BJ39" s="153" t="s">
        <v>947</v>
      </c>
      <c r="BK39" s="153">
        <v>24</v>
      </c>
      <c r="BL39" s="153" t="s">
        <v>947</v>
      </c>
      <c r="BM39" s="153"/>
      <c r="BN39" s="153"/>
      <c r="BO39" s="153"/>
      <c r="BP39" s="153"/>
      <c r="BQ39" s="151"/>
      <c r="BR39" s="151"/>
      <c r="BS39" s="153"/>
      <c r="BT39" s="153" t="s">
        <v>951</v>
      </c>
      <c r="BU39" s="236" t="s">
        <v>993</v>
      </c>
      <c r="BV39" s="161" t="s">
        <v>23</v>
      </c>
      <c r="BW39" s="237" t="s">
        <v>184</v>
      </c>
    </row>
    <row r="40" spans="1:75" x14ac:dyDescent="0.15">
      <c r="A40" s="148">
        <v>5308</v>
      </c>
      <c r="B40" s="248">
        <v>41897</v>
      </c>
      <c r="C40" s="150" t="s">
        <v>944</v>
      </c>
      <c r="D40" s="151" t="s">
        <v>1002</v>
      </c>
      <c r="E40" s="151"/>
      <c r="F40" s="151" t="s">
        <v>998</v>
      </c>
      <c r="G40" s="218">
        <v>41880</v>
      </c>
      <c r="H40" s="153" t="s">
        <v>947</v>
      </c>
      <c r="I40" s="153" t="s">
        <v>959</v>
      </c>
      <c r="J40" s="153"/>
      <c r="K40" s="151" t="s">
        <v>994</v>
      </c>
      <c r="L40" s="151" t="s">
        <v>1019</v>
      </c>
      <c r="M40" s="151">
        <v>94</v>
      </c>
      <c r="N40" s="151">
        <v>38.299999999999997</v>
      </c>
      <c r="O40" s="151"/>
      <c r="P40" s="151"/>
      <c r="Q40" s="151"/>
      <c r="R40" s="154"/>
      <c r="S40" s="151"/>
      <c r="T40" s="151"/>
      <c r="U40" s="151"/>
      <c r="V40" s="151"/>
      <c r="W40" s="151"/>
      <c r="X40" s="151"/>
      <c r="Y40" s="151"/>
      <c r="Z40" s="151"/>
      <c r="AA40" s="151"/>
      <c r="AB40" s="151"/>
      <c r="AC40" s="151"/>
      <c r="AD40" s="151"/>
      <c r="AE40" s="151">
        <v>25</v>
      </c>
      <c r="AF40" s="151"/>
      <c r="AG40" s="151"/>
      <c r="AH40" s="151"/>
      <c r="AI40" s="151"/>
      <c r="AJ40" s="151"/>
      <c r="AK40" s="151"/>
      <c r="AL40" s="151"/>
      <c r="AM40" s="151"/>
      <c r="AN40" s="151"/>
      <c r="AO40" s="151" t="s">
        <v>999</v>
      </c>
      <c r="AP40" s="153" t="s">
        <v>947</v>
      </c>
      <c r="AQ40" s="153"/>
      <c r="AR40" s="153"/>
      <c r="AS40" s="155"/>
      <c r="AT40" s="153"/>
      <c r="AU40" s="153" t="s">
        <v>947</v>
      </c>
      <c r="AV40" s="151"/>
      <c r="AW40" s="153">
        <v>0</v>
      </c>
      <c r="AX40" s="153">
        <v>0</v>
      </c>
      <c r="AY40" s="153">
        <v>40</v>
      </c>
      <c r="AZ40" s="153">
        <v>0</v>
      </c>
      <c r="BA40" s="153">
        <v>0</v>
      </c>
      <c r="BB40" s="153">
        <v>0</v>
      </c>
      <c r="BC40" s="153">
        <v>0</v>
      </c>
      <c r="BD40" s="153">
        <v>0</v>
      </c>
      <c r="BE40" s="153">
        <v>0</v>
      </c>
      <c r="BF40" s="153">
        <v>0</v>
      </c>
      <c r="BG40" s="153">
        <v>0</v>
      </c>
      <c r="BH40" s="153">
        <v>0</v>
      </c>
      <c r="BI40" s="153"/>
      <c r="BJ40" s="153" t="s">
        <v>947</v>
      </c>
      <c r="BK40" s="153"/>
      <c r="BL40" s="153" t="s">
        <v>947</v>
      </c>
      <c r="BM40" s="153"/>
      <c r="BN40" s="153"/>
      <c r="BO40" s="153"/>
      <c r="BP40" s="153"/>
      <c r="BQ40" s="151"/>
      <c r="BR40" s="151"/>
      <c r="BS40" s="153"/>
      <c r="BT40" s="153" t="s">
        <v>951</v>
      </c>
      <c r="BU40" s="151" t="s">
        <v>993</v>
      </c>
      <c r="BV40" t="s">
        <v>963</v>
      </c>
      <c r="BW40" t="s">
        <v>1020</v>
      </c>
    </row>
    <row r="41" spans="1:75" x14ac:dyDescent="0.15">
      <c r="A41" s="148">
        <v>8467</v>
      </c>
      <c r="B41" s="235">
        <v>41846</v>
      </c>
      <c r="C41" s="150" t="s">
        <v>944</v>
      </c>
      <c r="D41" s="151" t="s">
        <v>1002</v>
      </c>
      <c r="E41" s="151"/>
      <c r="F41" s="151" t="s">
        <v>998</v>
      </c>
      <c r="G41" s="152">
        <v>41797</v>
      </c>
      <c r="H41" s="153" t="s">
        <v>126</v>
      </c>
      <c r="I41" s="242" t="s">
        <v>971</v>
      </c>
      <c r="J41" s="153"/>
      <c r="K41" s="151" t="s">
        <v>995</v>
      </c>
      <c r="L41" s="151" t="s">
        <v>996</v>
      </c>
      <c r="M41" s="151">
        <v>77</v>
      </c>
      <c r="N41" s="151">
        <v>20.79</v>
      </c>
      <c r="O41" s="151"/>
      <c r="P41" s="151"/>
      <c r="Q41" s="151"/>
      <c r="R41" s="154"/>
      <c r="S41" s="151"/>
      <c r="T41" s="151"/>
      <c r="U41" s="151"/>
      <c r="V41" s="151"/>
      <c r="W41" s="151"/>
      <c r="X41" s="151"/>
      <c r="Y41" s="151"/>
      <c r="Z41" s="151"/>
      <c r="AA41" s="151"/>
      <c r="AB41" s="151"/>
      <c r="AC41" s="151"/>
      <c r="AD41" s="151"/>
      <c r="AE41" s="151">
        <v>8.2759999999999998</v>
      </c>
      <c r="AF41" s="151"/>
      <c r="AG41" s="151"/>
      <c r="AH41" s="151"/>
      <c r="AI41" s="151"/>
      <c r="AJ41" s="151"/>
      <c r="AK41" s="151"/>
      <c r="AL41" s="151"/>
      <c r="AM41" s="151"/>
      <c r="AN41" s="151"/>
      <c r="AO41" s="151" t="s">
        <v>999</v>
      </c>
      <c r="AP41" s="153" t="s">
        <v>947</v>
      </c>
      <c r="AQ41" s="153"/>
      <c r="AR41" s="153"/>
      <c r="AS41" s="155"/>
      <c r="AT41" s="153">
        <v>8</v>
      </c>
      <c r="AU41" s="153" t="s">
        <v>997</v>
      </c>
      <c r="AV41" s="151"/>
      <c r="AW41" s="153">
        <v>0</v>
      </c>
      <c r="AX41" s="153">
        <v>0</v>
      </c>
      <c r="AY41" s="153">
        <v>0</v>
      </c>
      <c r="AZ41" s="153">
        <v>0</v>
      </c>
      <c r="BA41" s="153">
        <v>0</v>
      </c>
      <c r="BB41" s="153">
        <v>0</v>
      </c>
      <c r="BC41" s="153">
        <v>0</v>
      </c>
      <c r="BD41" s="153">
        <v>0</v>
      </c>
      <c r="BE41" s="153">
        <v>0</v>
      </c>
      <c r="BF41" s="153">
        <v>0</v>
      </c>
      <c r="BG41" s="153">
        <v>0</v>
      </c>
      <c r="BH41" s="153">
        <v>0</v>
      </c>
      <c r="BI41" s="153">
        <v>24</v>
      </c>
      <c r="BJ41" s="153" t="s">
        <v>947</v>
      </c>
      <c r="BK41" s="153"/>
      <c r="BL41" s="153" t="s">
        <v>947</v>
      </c>
      <c r="BM41" s="153"/>
      <c r="BN41" s="153"/>
      <c r="BO41" s="153"/>
      <c r="BP41" s="153"/>
      <c r="BQ41" s="151"/>
      <c r="BR41" s="151"/>
      <c r="BS41" s="153"/>
      <c r="BT41" s="153" t="s">
        <v>951</v>
      </c>
      <c r="BU41" s="156" t="s">
        <v>993</v>
      </c>
      <c r="BV41" s="161" t="s">
        <v>23</v>
      </c>
      <c r="BW41" t="s">
        <v>89</v>
      </c>
    </row>
    <row r="42" spans="1:75" x14ac:dyDescent="0.15">
      <c r="A42" s="148">
        <v>8890</v>
      </c>
      <c r="B42" s="152">
        <v>41898</v>
      </c>
      <c r="C42" s="150" t="s">
        <v>944</v>
      </c>
      <c r="D42" s="151" t="s">
        <v>1002</v>
      </c>
      <c r="E42" s="151"/>
      <c r="F42" s="151" t="s">
        <v>1000</v>
      </c>
      <c r="G42" s="248">
        <v>41871</v>
      </c>
      <c r="H42" s="153" t="s">
        <v>946</v>
      </c>
      <c r="I42" s="153" t="s">
        <v>947</v>
      </c>
      <c r="J42" s="153"/>
      <c r="K42" s="151" t="s">
        <v>948</v>
      </c>
      <c r="L42" s="151" t="s">
        <v>1021</v>
      </c>
      <c r="M42" s="151">
        <v>97</v>
      </c>
      <c r="N42" s="151">
        <v>36.49</v>
      </c>
      <c r="O42" s="151"/>
      <c r="P42" s="151"/>
      <c r="Q42" s="151"/>
      <c r="R42" s="154"/>
      <c r="S42" s="151"/>
      <c r="T42" s="151"/>
      <c r="U42" s="151"/>
      <c r="V42" s="151"/>
      <c r="W42" s="151">
        <v>14.49</v>
      </c>
      <c r="X42" s="151"/>
      <c r="Y42" s="151"/>
      <c r="Z42" s="151"/>
      <c r="AA42" s="151"/>
      <c r="AB42" s="151"/>
      <c r="AC42" s="151"/>
      <c r="AD42" s="151"/>
      <c r="AE42" s="151"/>
      <c r="AF42" s="151"/>
      <c r="AG42" s="151"/>
      <c r="AH42" s="151">
        <v>18.489999999999998</v>
      </c>
      <c r="AI42" s="151"/>
      <c r="AJ42" s="151"/>
      <c r="AK42" s="151"/>
      <c r="AL42" s="151"/>
      <c r="AM42" s="151"/>
      <c r="AN42" s="151"/>
      <c r="AO42" s="151" t="s">
        <v>1006</v>
      </c>
      <c r="AP42" s="153" t="s">
        <v>947</v>
      </c>
      <c r="AQ42" s="153"/>
      <c r="AR42" s="153"/>
      <c r="AS42" s="155"/>
      <c r="AT42" s="153">
        <v>9</v>
      </c>
      <c r="AU42" s="153" t="s">
        <v>950</v>
      </c>
      <c r="AV42" s="151"/>
      <c r="AW42" s="153">
        <v>0</v>
      </c>
      <c r="AX42" s="153">
        <v>0</v>
      </c>
      <c r="AY42" s="153">
        <v>0</v>
      </c>
      <c r="AZ42" s="153">
        <v>0</v>
      </c>
      <c r="BA42" s="153">
        <v>0</v>
      </c>
      <c r="BB42" s="153">
        <v>0</v>
      </c>
      <c r="BC42" s="153">
        <v>0</v>
      </c>
      <c r="BD42" s="153">
        <v>0</v>
      </c>
      <c r="BE42" s="153">
        <v>0</v>
      </c>
      <c r="BF42" s="153">
        <v>0</v>
      </c>
      <c r="BG42" s="153">
        <v>0</v>
      </c>
      <c r="BH42" s="153">
        <v>0</v>
      </c>
      <c r="BI42" s="153"/>
      <c r="BJ42" s="153" t="s">
        <v>947</v>
      </c>
      <c r="BK42" s="153"/>
      <c r="BL42" s="153" t="s">
        <v>947</v>
      </c>
      <c r="BM42" s="153"/>
      <c r="BN42" s="153"/>
      <c r="BO42" s="153"/>
      <c r="BP42" s="153"/>
      <c r="BQ42" s="151"/>
      <c r="BR42" s="151"/>
      <c r="BS42" s="153"/>
      <c r="BT42" s="153" t="s">
        <v>951</v>
      </c>
      <c r="BU42" s="252"/>
      <c r="BV42" t="s">
        <v>23</v>
      </c>
      <c r="BW42" s="251" t="s">
        <v>1022</v>
      </c>
    </row>
    <row r="43" spans="1:75" x14ac:dyDescent="0.15">
      <c r="A43" s="148">
        <v>1996</v>
      </c>
      <c r="B43" s="235">
        <v>41828</v>
      </c>
      <c r="C43" s="150" t="s">
        <v>944</v>
      </c>
      <c r="D43" s="151" t="s">
        <v>1002</v>
      </c>
      <c r="E43" s="151"/>
      <c r="F43" s="151" t="s">
        <v>1000</v>
      </c>
      <c r="G43" s="235">
        <v>41822</v>
      </c>
      <c r="H43" s="153" t="s">
        <v>946</v>
      </c>
      <c r="I43" s="153" t="s">
        <v>947</v>
      </c>
      <c r="J43" s="153"/>
      <c r="K43" s="151" t="s">
        <v>952</v>
      </c>
      <c r="L43" s="151" t="s">
        <v>953</v>
      </c>
      <c r="M43" s="151">
        <v>96</v>
      </c>
      <c r="N43" s="151">
        <v>53.9</v>
      </c>
      <c r="O43" s="151"/>
      <c r="P43" s="151"/>
      <c r="Q43" s="151"/>
      <c r="R43" s="154"/>
      <c r="S43" s="151"/>
      <c r="T43" s="151"/>
      <c r="U43" s="151"/>
      <c r="V43" s="151"/>
      <c r="W43" s="151">
        <v>14.95</v>
      </c>
      <c r="X43" s="151"/>
      <c r="Y43" s="151"/>
      <c r="Z43" s="151"/>
      <c r="AA43" s="151"/>
      <c r="AB43" s="151"/>
      <c r="AC43" s="151"/>
      <c r="AD43" s="151"/>
      <c r="AE43" s="151"/>
      <c r="AF43" s="151"/>
      <c r="AG43" s="151"/>
      <c r="AH43" s="151">
        <v>22.95</v>
      </c>
      <c r="AI43" s="151"/>
      <c r="AJ43" s="151"/>
      <c r="AK43" s="151"/>
      <c r="AL43" s="151"/>
      <c r="AM43" s="151"/>
      <c r="AN43" s="151"/>
      <c r="AO43" s="151" t="s">
        <v>1006</v>
      </c>
      <c r="AP43" s="153" t="s">
        <v>947</v>
      </c>
      <c r="AQ43" s="153"/>
      <c r="AR43" s="153"/>
      <c r="AS43" s="155"/>
      <c r="AT43" s="153">
        <v>11.1</v>
      </c>
      <c r="AU43" s="153" t="s">
        <v>950</v>
      </c>
      <c r="AV43" s="151"/>
      <c r="AW43" s="153">
        <v>0</v>
      </c>
      <c r="AX43" s="153">
        <v>0</v>
      </c>
      <c r="AY43" s="153">
        <v>0</v>
      </c>
      <c r="AZ43" s="153">
        <v>20</v>
      </c>
      <c r="BA43" s="153">
        <v>0</v>
      </c>
      <c r="BB43" s="153">
        <v>0</v>
      </c>
      <c r="BC43" s="153">
        <v>0</v>
      </c>
      <c r="BD43" s="153">
        <v>0</v>
      </c>
      <c r="BE43" s="153">
        <v>0</v>
      </c>
      <c r="BF43" s="153">
        <v>0</v>
      </c>
      <c r="BG43" s="153">
        <v>0</v>
      </c>
      <c r="BH43" s="153">
        <v>0</v>
      </c>
      <c r="BI43" s="153"/>
      <c r="BJ43" s="153" t="s">
        <v>947</v>
      </c>
      <c r="BK43" s="153">
        <v>12</v>
      </c>
      <c r="BL43" s="153" t="s">
        <v>947</v>
      </c>
      <c r="BM43" s="153"/>
      <c r="BN43" s="153"/>
      <c r="BO43" s="153"/>
      <c r="BP43" s="153"/>
      <c r="BQ43" s="151" t="s">
        <v>954</v>
      </c>
      <c r="BR43" s="156" t="s">
        <v>656</v>
      </c>
      <c r="BS43" s="153">
        <v>25</v>
      </c>
      <c r="BT43" s="153" t="s">
        <v>951</v>
      </c>
      <c r="BU43" s="151"/>
      <c r="BV43" t="s">
        <v>23</v>
      </c>
      <c r="BW43" s="237" t="s">
        <v>184</v>
      </c>
    </row>
    <row r="44" spans="1:75" x14ac:dyDescent="0.15">
      <c r="A44" s="148">
        <v>2558</v>
      </c>
      <c r="B44" s="248">
        <v>41894</v>
      </c>
      <c r="C44" s="150" t="s">
        <v>944</v>
      </c>
      <c r="D44" s="151" t="s">
        <v>1002</v>
      </c>
      <c r="E44" s="151"/>
      <c r="F44" s="151" t="s">
        <v>1000</v>
      </c>
      <c r="G44" s="250">
        <v>41852</v>
      </c>
      <c r="H44" s="153" t="s">
        <v>946</v>
      </c>
      <c r="I44" s="153" t="s">
        <v>947</v>
      </c>
      <c r="J44" s="153"/>
      <c r="K44" s="151" t="s">
        <v>955</v>
      </c>
      <c r="L44" s="151" t="s">
        <v>956</v>
      </c>
      <c r="M44" s="151">
        <v>96</v>
      </c>
      <c r="N44" s="151">
        <v>54.78</v>
      </c>
      <c r="O44" s="151"/>
      <c r="P44" s="151"/>
      <c r="Q44" s="151"/>
      <c r="R44" s="154"/>
      <c r="S44" s="151"/>
      <c r="T44" s="151"/>
      <c r="U44" s="151"/>
      <c r="V44" s="151"/>
      <c r="W44" s="151">
        <v>15</v>
      </c>
      <c r="X44" s="151"/>
      <c r="Y44" s="151"/>
      <c r="Z44" s="151"/>
      <c r="AA44" s="151"/>
      <c r="AB44" s="151"/>
      <c r="AC44" s="151"/>
      <c r="AD44" s="151"/>
      <c r="AE44" s="151"/>
      <c r="AF44" s="151"/>
      <c r="AG44" s="151"/>
      <c r="AH44" s="151">
        <v>23</v>
      </c>
      <c r="AI44" s="151"/>
      <c r="AJ44" s="151"/>
      <c r="AK44" s="151"/>
      <c r="AL44" s="151"/>
      <c r="AM44" s="151"/>
      <c r="AN44" s="151"/>
      <c r="AO44" s="151" t="s">
        <v>1006</v>
      </c>
      <c r="AP44" s="153" t="s">
        <v>947</v>
      </c>
      <c r="AQ44" s="153"/>
      <c r="AR44" s="153"/>
      <c r="AS44" s="155"/>
      <c r="AT44" s="153">
        <v>7.5</v>
      </c>
      <c r="AU44" s="153" t="s">
        <v>947</v>
      </c>
      <c r="AV44" s="151"/>
      <c r="AW44" s="153">
        <v>0</v>
      </c>
      <c r="AX44" s="153">
        <v>0</v>
      </c>
      <c r="AY44" s="153">
        <v>0</v>
      </c>
      <c r="AZ44" s="153">
        <v>27</v>
      </c>
      <c r="BA44" s="153">
        <v>0</v>
      </c>
      <c r="BB44" s="153">
        <v>0</v>
      </c>
      <c r="BC44" s="153">
        <v>0</v>
      </c>
      <c r="BD44" s="153">
        <v>0</v>
      </c>
      <c r="BE44" s="153">
        <v>0</v>
      </c>
      <c r="BF44" s="153">
        <v>0</v>
      </c>
      <c r="BG44" s="153">
        <v>0</v>
      </c>
      <c r="BH44" s="153">
        <v>0</v>
      </c>
      <c r="BI44" s="153"/>
      <c r="BJ44" s="153" t="s">
        <v>947</v>
      </c>
      <c r="BK44" s="153">
        <v>24</v>
      </c>
      <c r="BL44" s="153" t="s">
        <v>947</v>
      </c>
      <c r="BM44" s="153"/>
      <c r="BN44" s="153"/>
      <c r="BO44" s="153"/>
      <c r="BP44" s="153"/>
      <c r="BQ44" s="151"/>
      <c r="BR44" s="156"/>
      <c r="BS44" s="153"/>
      <c r="BT44" s="153" t="s">
        <v>951</v>
      </c>
      <c r="BU44" s="151"/>
      <c r="BV44" s="249" t="s">
        <v>23</v>
      </c>
      <c r="BW44" s="249" t="s">
        <v>89</v>
      </c>
    </row>
    <row r="45" spans="1:75" x14ac:dyDescent="0.15">
      <c r="A45" s="148">
        <v>6195</v>
      </c>
      <c r="B45" s="152">
        <v>41897</v>
      </c>
      <c r="C45" s="150" t="s">
        <v>944</v>
      </c>
      <c r="D45" s="151" t="s">
        <v>1002</v>
      </c>
      <c r="E45" s="151"/>
      <c r="F45" s="151" t="s">
        <v>1000</v>
      </c>
      <c r="G45" s="218">
        <v>41880</v>
      </c>
      <c r="H45" s="153" t="s">
        <v>947</v>
      </c>
      <c r="I45" s="153" t="s">
        <v>959</v>
      </c>
      <c r="J45" s="153"/>
      <c r="K45" s="151" t="s">
        <v>960</v>
      </c>
      <c r="L45" s="151" t="s">
        <v>961</v>
      </c>
      <c r="M45" s="151">
        <v>101</v>
      </c>
      <c r="N45" s="151">
        <v>58.7</v>
      </c>
      <c r="O45" s="151"/>
      <c r="P45" s="151"/>
      <c r="Q45" s="151"/>
      <c r="R45" s="154"/>
      <c r="S45" s="151"/>
      <c r="T45" s="151"/>
      <c r="U45" s="151"/>
      <c r="V45" s="151"/>
      <c r="W45" s="151">
        <v>27.8</v>
      </c>
      <c r="X45" s="151"/>
      <c r="Y45" s="151"/>
      <c r="Z45" s="151"/>
      <c r="AA45" s="151"/>
      <c r="AB45" s="151"/>
      <c r="AC45" s="151"/>
      <c r="AD45" s="151"/>
      <c r="AE45" s="151"/>
      <c r="AF45" s="151"/>
      <c r="AG45" s="151"/>
      <c r="AH45" s="151">
        <v>31.3</v>
      </c>
      <c r="AI45" s="151"/>
      <c r="AJ45" s="151"/>
      <c r="AK45" s="151"/>
      <c r="AL45" s="151"/>
      <c r="AM45" s="151"/>
      <c r="AN45" s="151"/>
      <c r="AO45" s="151" t="s">
        <v>1006</v>
      </c>
      <c r="AP45" s="153" t="s">
        <v>947</v>
      </c>
      <c r="AQ45" s="153"/>
      <c r="AR45" s="153"/>
      <c r="AS45" s="155"/>
      <c r="AT45" s="153"/>
      <c r="AU45" s="153" t="s">
        <v>947</v>
      </c>
      <c r="AV45" s="151"/>
      <c r="AW45" s="153">
        <v>0</v>
      </c>
      <c r="AX45" s="153">
        <v>0</v>
      </c>
      <c r="AY45" s="153">
        <v>35</v>
      </c>
      <c r="AZ45" s="153">
        <v>0</v>
      </c>
      <c r="BA45" s="153">
        <v>0</v>
      </c>
      <c r="BB45" s="153">
        <v>0</v>
      </c>
      <c r="BC45" s="153">
        <v>0</v>
      </c>
      <c r="BD45" s="153">
        <v>0</v>
      </c>
      <c r="BE45" s="153">
        <v>0</v>
      </c>
      <c r="BF45" s="153">
        <v>0</v>
      </c>
      <c r="BG45" s="153">
        <v>0</v>
      </c>
      <c r="BH45" s="153">
        <v>0</v>
      </c>
      <c r="BI45" s="153"/>
      <c r="BJ45" s="153" t="s">
        <v>947</v>
      </c>
      <c r="BK45" s="153"/>
      <c r="BL45" s="153" t="s">
        <v>947</v>
      </c>
      <c r="BM45" s="153"/>
      <c r="BN45" s="153"/>
      <c r="BO45" s="153"/>
      <c r="BP45" s="153"/>
      <c r="BQ45" s="156"/>
      <c r="BR45" s="156"/>
      <c r="BS45" s="153"/>
      <c r="BT45" s="153" t="s">
        <v>951</v>
      </c>
      <c r="BU45" s="156" t="s">
        <v>962</v>
      </c>
      <c r="BV45" t="s">
        <v>963</v>
      </c>
      <c r="BW45" s="251" t="s">
        <v>1020</v>
      </c>
    </row>
    <row r="46" spans="1:75" x14ac:dyDescent="0.15">
      <c r="A46" s="148">
        <v>1472</v>
      </c>
      <c r="B46" s="248">
        <v>41894</v>
      </c>
      <c r="C46" s="150" t="s">
        <v>944</v>
      </c>
      <c r="D46" s="151" t="s">
        <v>1002</v>
      </c>
      <c r="E46" s="151"/>
      <c r="F46" s="151" t="s">
        <v>1000</v>
      </c>
      <c r="G46" s="218">
        <v>41846</v>
      </c>
      <c r="H46" s="153" t="s">
        <v>946</v>
      </c>
      <c r="I46" s="153" t="s">
        <v>947</v>
      </c>
      <c r="J46" s="153"/>
      <c r="K46" s="151" t="s">
        <v>964</v>
      </c>
      <c r="L46" s="151" t="s">
        <v>965</v>
      </c>
      <c r="M46" s="151">
        <v>105.09</v>
      </c>
      <c r="N46" s="151">
        <v>63.36</v>
      </c>
      <c r="O46" s="151"/>
      <c r="P46" s="151"/>
      <c r="Q46" s="151"/>
      <c r="R46" s="154"/>
      <c r="S46" s="151"/>
      <c r="T46" s="151"/>
      <c r="U46" s="151"/>
      <c r="V46" s="151"/>
      <c r="W46" s="151">
        <v>16.54</v>
      </c>
      <c r="X46" s="151"/>
      <c r="Y46" s="151"/>
      <c r="Z46" s="151"/>
      <c r="AA46" s="151"/>
      <c r="AB46" s="151"/>
      <c r="AC46" s="151"/>
      <c r="AD46" s="151"/>
      <c r="AE46" s="151"/>
      <c r="AF46" s="151"/>
      <c r="AG46" s="151"/>
      <c r="AH46" s="151">
        <v>26.81</v>
      </c>
      <c r="AI46" s="151"/>
      <c r="AJ46" s="151"/>
      <c r="AK46" s="151"/>
      <c r="AL46" s="151"/>
      <c r="AM46" s="151"/>
      <c r="AN46" s="151"/>
      <c r="AO46" s="151" t="s">
        <v>1006</v>
      </c>
      <c r="AP46" s="153" t="s">
        <v>947</v>
      </c>
      <c r="AQ46" s="153"/>
      <c r="AR46" s="153"/>
      <c r="AS46" s="155"/>
      <c r="AT46" s="153">
        <v>11.6</v>
      </c>
      <c r="AU46" s="153" t="s">
        <v>947</v>
      </c>
      <c r="AV46" s="151"/>
      <c r="AW46" s="153">
        <v>0</v>
      </c>
      <c r="AX46" s="153">
        <v>0</v>
      </c>
      <c r="AY46" s="153">
        <v>0</v>
      </c>
      <c r="AZ46" s="153">
        <v>20</v>
      </c>
      <c r="BA46" s="153">
        <v>0</v>
      </c>
      <c r="BB46" s="153">
        <v>0</v>
      </c>
      <c r="BC46" s="153">
        <v>0</v>
      </c>
      <c r="BD46" s="153">
        <v>0</v>
      </c>
      <c r="BE46" s="153">
        <v>0</v>
      </c>
      <c r="BF46" s="153">
        <v>0</v>
      </c>
      <c r="BG46" s="153">
        <v>0</v>
      </c>
      <c r="BH46" s="153">
        <v>0</v>
      </c>
      <c r="BI46" s="153"/>
      <c r="BJ46" s="153" t="s">
        <v>947</v>
      </c>
      <c r="BK46" s="153"/>
      <c r="BL46" s="153" t="s">
        <v>947</v>
      </c>
      <c r="BM46" s="153"/>
      <c r="BN46" s="153"/>
      <c r="BO46" s="153"/>
      <c r="BP46" s="153"/>
      <c r="BQ46" s="156" t="s">
        <v>966</v>
      </c>
      <c r="BR46" s="156"/>
      <c r="BS46" s="153"/>
      <c r="BT46" s="153" t="s">
        <v>951</v>
      </c>
      <c r="BU46" s="151"/>
      <c r="BV46" t="s">
        <v>1003</v>
      </c>
      <c r="BW46" s="11" t="s">
        <v>89</v>
      </c>
    </row>
    <row r="47" spans="1:75" x14ac:dyDescent="0.15">
      <c r="A47" s="148">
        <v>4653</v>
      </c>
      <c r="B47" s="235">
        <v>41829</v>
      </c>
      <c r="C47" s="150" t="s">
        <v>944</v>
      </c>
      <c r="D47" s="151" t="s">
        <v>1002</v>
      </c>
      <c r="E47" s="151"/>
      <c r="F47" s="151" t="s">
        <v>1000</v>
      </c>
      <c r="G47" s="157">
        <v>41820</v>
      </c>
      <c r="H47" s="153" t="s">
        <v>946</v>
      </c>
      <c r="I47" s="153" t="s">
        <v>947</v>
      </c>
      <c r="J47" s="153"/>
      <c r="K47" s="151" t="s">
        <v>968</v>
      </c>
      <c r="L47" s="151" t="s">
        <v>125</v>
      </c>
      <c r="M47" s="151">
        <v>108.62</v>
      </c>
      <c r="N47" s="151">
        <v>52.5</v>
      </c>
      <c r="O47" s="151"/>
      <c r="P47" s="151"/>
      <c r="Q47" s="151"/>
      <c r="R47" s="154"/>
      <c r="S47" s="151"/>
      <c r="T47" s="151"/>
      <c r="U47" s="151"/>
      <c r="V47" s="151"/>
      <c r="W47" s="151">
        <v>18</v>
      </c>
      <c r="X47" s="151"/>
      <c r="Y47" s="151"/>
      <c r="Z47" s="151"/>
      <c r="AA47" s="151"/>
      <c r="AB47" s="151"/>
      <c r="AC47" s="151"/>
      <c r="AD47" s="151"/>
      <c r="AE47" s="151"/>
      <c r="AF47" s="151"/>
      <c r="AG47" s="151"/>
      <c r="AH47" s="151">
        <v>24</v>
      </c>
      <c r="AI47" s="151"/>
      <c r="AJ47" s="151"/>
      <c r="AK47" s="151"/>
      <c r="AL47" s="151"/>
      <c r="AM47" s="151"/>
      <c r="AN47" s="151"/>
      <c r="AO47" s="151" t="s">
        <v>1006</v>
      </c>
      <c r="AP47" s="153" t="s">
        <v>947</v>
      </c>
      <c r="AQ47" s="153"/>
      <c r="AR47" s="153"/>
      <c r="AS47" s="155"/>
      <c r="AT47" s="153"/>
      <c r="AU47" s="153" t="s">
        <v>947</v>
      </c>
      <c r="AV47" s="151"/>
      <c r="AW47" s="153">
        <v>0</v>
      </c>
      <c r="AX47" s="153">
        <v>0</v>
      </c>
      <c r="AY47" s="153">
        <v>25</v>
      </c>
      <c r="AZ47" s="153">
        <v>0</v>
      </c>
      <c r="BA47" s="153">
        <v>0</v>
      </c>
      <c r="BB47" s="153">
        <v>0</v>
      </c>
      <c r="BC47" s="153">
        <v>0</v>
      </c>
      <c r="BD47" s="153">
        <v>0</v>
      </c>
      <c r="BE47" s="153">
        <v>0</v>
      </c>
      <c r="BF47" s="153">
        <v>0</v>
      </c>
      <c r="BG47" s="153">
        <v>0</v>
      </c>
      <c r="BH47" s="153">
        <v>0</v>
      </c>
      <c r="BI47" s="153"/>
      <c r="BJ47" s="153" t="s">
        <v>947</v>
      </c>
      <c r="BK47" s="153"/>
      <c r="BL47" s="153" t="s">
        <v>947</v>
      </c>
      <c r="BM47" s="153"/>
      <c r="BN47" s="153"/>
      <c r="BO47" s="153"/>
      <c r="BP47" s="153"/>
      <c r="BQ47" s="156"/>
      <c r="BR47" s="156"/>
      <c r="BS47" s="153"/>
      <c r="BT47" s="153" t="s">
        <v>951</v>
      </c>
      <c r="BU47" s="151"/>
      <c r="BV47" t="s">
        <v>23</v>
      </c>
      <c r="BW47" s="237" t="s">
        <v>184</v>
      </c>
    </row>
    <row r="48" spans="1:75" x14ac:dyDescent="0.15">
      <c r="A48" s="148">
        <v>1442</v>
      </c>
      <c r="B48" s="235">
        <v>41829</v>
      </c>
      <c r="C48" s="150" t="s">
        <v>944</v>
      </c>
      <c r="D48" s="151" t="s">
        <v>1002</v>
      </c>
      <c r="E48" s="151"/>
      <c r="F48" s="151" t="s">
        <v>1000</v>
      </c>
      <c r="G48" s="157">
        <v>41820</v>
      </c>
      <c r="H48" s="153" t="s">
        <v>946</v>
      </c>
      <c r="I48" s="153" t="s">
        <v>947</v>
      </c>
      <c r="J48" s="153"/>
      <c r="K48" s="151" t="s">
        <v>969</v>
      </c>
      <c r="L48" s="151" t="s">
        <v>970</v>
      </c>
      <c r="M48" s="151">
        <v>99.5</v>
      </c>
      <c r="N48" s="151">
        <v>49.5</v>
      </c>
      <c r="O48" s="151" t="s">
        <v>957</v>
      </c>
      <c r="P48" s="151">
        <v>1020</v>
      </c>
      <c r="Q48" s="151">
        <v>54.9</v>
      </c>
      <c r="R48" s="154"/>
      <c r="S48" s="151"/>
      <c r="T48" s="151"/>
      <c r="U48" s="151"/>
      <c r="V48" s="151"/>
      <c r="W48" s="151">
        <v>17.95</v>
      </c>
      <c r="X48" s="151"/>
      <c r="Y48" s="151"/>
      <c r="Z48" s="151"/>
      <c r="AA48" s="151"/>
      <c r="AB48" s="151"/>
      <c r="AC48" s="151"/>
      <c r="AD48" s="151"/>
      <c r="AE48" s="151"/>
      <c r="AF48" s="151"/>
      <c r="AG48" s="151"/>
      <c r="AH48" s="151">
        <v>23.48</v>
      </c>
      <c r="AI48" s="151"/>
      <c r="AJ48" s="151"/>
      <c r="AK48" s="151"/>
      <c r="AL48" s="151"/>
      <c r="AM48" s="151"/>
      <c r="AN48" s="151"/>
      <c r="AO48" s="151" t="s">
        <v>1006</v>
      </c>
      <c r="AP48" s="153" t="s">
        <v>947</v>
      </c>
      <c r="AQ48" s="153"/>
      <c r="AR48" s="153"/>
      <c r="AS48" s="155">
        <v>10</v>
      </c>
      <c r="AT48" s="153">
        <v>12</v>
      </c>
      <c r="AU48" s="153" t="s">
        <v>950</v>
      </c>
      <c r="AV48" s="151"/>
      <c r="AW48" s="153">
        <v>0</v>
      </c>
      <c r="AX48" s="153">
        <v>0</v>
      </c>
      <c r="AY48" s="153">
        <v>7</v>
      </c>
      <c r="AZ48" s="153">
        <v>0</v>
      </c>
      <c r="BA48" s="153">
        <v>0</v>
      </c>
      <c r="BB48" s="153">
        <v>0</v>
      </c>
      <c r="BC48" s="153">
        <v>0</v>
      </c>
      <c r="BD48" s="153">
        <v>0</v>
      </c>
      <c r="BE48" s="153">
        <v>0</v>
      </c>
      <c r="BF48" s="153">
        <v>0</v>
      </c>
      <c r="BG48" s="153">
        <v>0</v>
      </c>
      <c r="BH48" s="153">
        <v>0</v>
      </c>
      <c r="BI48" s="153"/>
      <c r="BJ48" s="238" t="s">
        <v>971</v>
      </c>
      <c r="BK48" s="153"/>
      <c r="BL48" s="153" t="s">
        <v>947</v>
      </c>
      <c r="BM48" s="153"/>
      <c r="BN48" s="153"/>
      <c r="BO48" s="153"/>
      <c r="BP48" s="153"/>
      <c r="BQ48" s="156"/>
      <c r="BR48" s="156"/>
      <c r="BS48" s="153"/>
      <c r="BT48" s="153" t="s">
        <v>951</v>
      </c>
      <c r="BU48" s="151"/>
      <c r="BV48" t="s">
        <v>23</v>
      </c>
      <c r="BW48" s="237" t="s">
        <v>184</v>
      </c>
    </row>
    <row r="49" spans="1:75" x14ac:dyDescent="0.15">
      <c r="A49" s="148">
        <v>1484</v>
      </c>
      <c r="B49" s="152">
        <v>41894</v>
      </c>
      <c r="C49" s="150" t="s">
        <v>944</v>
      </c>
      <c r="D49" s="151" t="s">
        <v>1002</v>
      </c>
      <c r="E49" s="151"/>
      <c r="F49" s="151" t="s">
        <v>1000</v>
      </c>
      <c r="G49" s="218">
        <v>41846</v>
      </c>
      <c r="H49" s="153" t="s">
        <v>946</v>
      </c>
      <c r="I49" s="153" t="s">
        <v>947</v>
      </c>
      <c r="J49" s="153"/>
      <c r="K49" s="151" t="s">
        <v>972</v>
      </c>
      <c r="L49" s="151" t="s">
        <v>965</v>
      </c>
      <c r="M49" s="151">
        <v>101.05</v>
      </c>
      <c r="N49" s="151">
        <v>60.92</v>
      </c>
      <c r="O49" s="151"/>
      <c r="P49" s="151"/>
      <c r="Q49" s="151"/>
      <c r="R49" s="154"/>
      <c r="S49" s="151"/>
      <c r="T49" s="151"/>
      <c r="U49" s="151"/>
      <c r="V49" s="151"/>
      <c r="W49" s="151">
        <v>15.9</v>
      </c>
      <c r="X49" s="151"/>
      <c r="Y49" s="151"/>
      <c r="Z49" s="151"/>
      <c r="AA49" s="151"/>
      <c r="AB49" s="151"/>
      <c r="AC49" s="151"/>
      <c r="AD49" s="151"/>
      <c r="AE49" s="151"/>
      <c r="AF49" s="151"/>
      <c r="AG49" s="151"/>
      <c r="AH49" s="151">
        <v>25.78</v>
      </c>
      <c r="AI49" s="151"/>
      <c r="AJ49" s="151"/>
      <c r="AK49" s="151"/>
      <c r="AL49" s="151"/>
      <c r="AM49" s="151"/>
      <c r="AN49" s="151"/>
      <c r="AO49" s="151" t="s">
        <v>1006</v>
      </c>
      <c r="AP49" s="153" t="s">
        <v>947</v>
      </c>
      <c r="AQ49" s="153"/>
      <c r="AR49" s="153"/>
      <c r="AS49" s="155"/>
      <c r="AT49" s="153">
        <v>11.6</v>
      </c>
      <c r="AU49" s="153" t="s">
        <v>950</v>
      </c>
      <c r="AV49" s="151"/>
      <c r="AW49" s="153">
        <v>0</v>
      </c>
      <c r="AX49" s="153">
        <v>0</v>
      </c>
      <c r="AY49" s="153">
        <v>0</v>
      </c>
      <c r="AZ49" s="153">
        <v>0</v>
      </c>
      <c r="BA49" s="153">
        <v>0</v>
      </c>
      <c r="BB49" s="153">
        <v>30</v>
      </c>
      <c r="BC49" s="153">
        <v>0</v>
      </c>
      <c r="BD49" s="153">
        <v>0</v>
      </c>
      <c r="BE49" s="153">
        <v>0</v>
      </c>
      <c r="BF49" s="153">
        <v>0</v>
      </c>
      <c r="BG49" s="153">
        <v>0</v>
      </c>
      <c r="BH49" s="153">
        <v>0</v>
      </c>
      <c r="BI49" s="153"/>
      <c r="BJ49" s="153" t="s">
        <v>947</v>
      </c>
      <c r="BK49" s="153"/>
      <c r="BL49" s="153" t="s">
        <v>947</v>
      </c>
      <c r="BM49" s="153"/>
      <c r="BN49" s="153"/>
      <c r="BO49" s="153"/>
      <c r="BP49" s="153"/>
      <c r="BQ49" s="156"/>
      <c r="BR49" s="156"/>
      <c r="BS49" s="153"/>
      <c r="BT49" s="153" t="s">
        <v>951</v>
      </c>
      <c r="BU49" s="151"/>
      <c r="BV49" s="249" t="s">
        <v>23</v>
      </c>
      <c r="BW49" s="11" t="s">
        <v>89</v>
      </c>
    </row>
    <row r="50" spans="1:75" x14ac:dyDescent="0.15">
      <c r="A50" s="148">
        <v>3273</v>
      </c>
      <c r="B50" s="248">
        <v>41898</v>
      </c>
      <c r="C50" s="150" t="s">
        <v>944</v>
      </c>
      <c r="D50" s="151" t="s">
        <v>1002</v>
      </c>
      <c r="E50" s="151"/>
      <c r="F50" s="151" t="s">
        <v>1000</v>
      </c>
      <c r="G50" s="218">
        <v>41880</v>
      </c>
      <c r="H50" s="153" t="s">
        <v>946</v>
      </c>
      <c r="I50" s="153" t="s">
        <v>947</v>
      </c>
      <c r="J50" s="153"/>
      <c r="K50" s="151" t="s">
        <v>973</v>
      </c>
      <c r="L50" s="151" t="s">
        <v>1023</v>
      </c>
      <c r="M50" s="151">
        <v>96.4</v>
      </c>
      <c r="N50" s="151">
        <v>54.9</v>
      </c>
      <c r="O50" s="151"/>
      <c r="P50" s="151"/>
      <c r="Q50" s="151"/>
      <c r="R50" s="154"/>
      <c r="S50" s="151"/>
      <c r="T50" s="151"/>
      <c r="U50" s="151"/>
      <c r="V50" s="151"/>
      <c r="W50" s="151">
        <v>15.24</v>
      </c>
      <c r="X50" s="151"/>
      <c r="Y50" s="151"/>
      <c r="Z50" s="151"/>
      <c r="AA50" s="151"/>
      <c r="AB50" s="151"/>
      <c r="AC50" s="151"/>
      <c r="AD50" s="151"/>
      <c r="AE50" s="151"/>
      <c r="AF50" s="151"/>
      <c r="AG50" s="151"/>
      <c r="AH50" s="151">
        <v>24.96</v>
      </c>
      <c r="AI50" s="151"/>
      <c r="AJ50" s="151"/>
      <c r="AK50" s="151"/>
      <c r="AL50" s="151"/>
      <c r="AM50" s="151"/>
      <c r="AN50" s="151"/>
      <c r="AO50" s="151" t="s">
        <v>1006</v>
      </c>
      <c r="AP50" s="153" t="s">
        <v>947</v>
      </c>
      <c r="AQ50" s="153"/>
      <c r="AR50" s="153"/>
      <c r="AS50" s="155"/>
      <c r="AT50" s="153">
        <v>12.5</v>
      </c>
      <c r="AU50" s="153" t="s">
        <v>950</v>
      </c>
      <c r="AV50" s="151"/>
      <c r="AW50" s="153">
        <v>0</v>
      </c>
      <c r="AX50" s="153">
        <v>28</v>
      </c>
      <c r="AY50" s="153">
        <v>0</v>
      </c>
      <c r="AZ50" s="153">
        <v>0</v>
      </c>
      <c r="BA50" s="153">
        <v>0</v>
      </c>
      <c r="BB50" s="153">
        <v>0</v>
      </c>
      <c r="BC50" s="153">
        <v>0</v>
      </c>
      <c r="BD50" s="153">
        <v>0</v>
      </c>
      <c r="BE50" s="153">
        <v>0</v>
      </c>
      <c r="BF50" s="153">
        <v>0</v>
      </c>
      <c r="BG50" s="153">
        <v>0</v>
      </c>
      <c r="BH50" s="153">
        <v>0</v>
      </c>
      <c r="BI50" s="153"/>
      <c r="BJ50" s="153" t="s">
        <v>947</v>
      </c>
      <c r="BK50" s="153">
        <v>12</v>
      </c>
      <c r="BL50" s="153" t="s">
        <v>947</v>
      </c>
      <c r="BM50" s="153"/>
      <c r="BN50" s="153"/>
      <c r="BO50" s="153"/>
      <c r="BP50" s="153"/>
      <c r="BQ50" s="156" t="s">
        <v>181</v>
      </c>
      <c r="BR50" s="156" t="s">
        <v>656</v>
      </c>
      <c r="BS50" s="153">
        <v>50</v>
      </c>
      <c r="BT50" s="153" t="s">
        <v>951</v>
      </c>
      <c r="BU50" s="151"/>
      <c r="BV50" t="s">
        <v>23</v>
      </c>
      <c r="BW50" s="251" t="s">
        <v>184</v>
      </c>
    </row>
    <row r="51" spans="1:75" x14ac:dyDescent="0.15">
      <c r="A51" s="148">
        <v>5639</v>
      </c>
      <c r="B51" s="248">
        <v>41894</v>
      </c>
      <c r="C51" s="150" t="s">
        <v>944</v>
      </c>
      <c r="D51" s="151" t="s">
        <v>1002</v>
      </c>
      <c r="E51" s="151"/>
      <c r="F51" s="151" t="s">
        <v>1000</v>
      </c>
      <c r="G51" s="218">
        <v>41863</v>
      </c>
      <c r="H51" s="153" t="s">
        <v>946</v>
      </c>
      <c r="I51" s="153" t="s">
        <v>947</v>
      </c>
      <c r="J51" s="153"/>
      <c r="K51" s="151" t="s">
        <v>974</v>
      </c>
      <c r="L51" s="151" t="s">
        <v>975</v>
      </c>
      <c r="M51" s="151">
        <v>177.23</v>
      </c>
      <c r="N51" s="151">
        <v>44.84</v>
      </c>
      <c r="O51" s="151"/>
      <c r="P51" s="151"/>
      <c r="Q51" s="151"/>
      <c r="R51" s="154"/>
      <c r="S51" s="151"/>
      <c r="T51" s="151"/>
      <c r="U51" s="151"/>
      <c r="V51" s="151"/>
      <c r="W51" s="151">
        <v>13.77</v>
      </c>
      <c r="X51" s="151"/>
      <c r="Y51" s="151"/>
      <c r="Z51" s="151"/>
      <c r="AA51" s="151"/>
      <c r="AB51" s="151"/>
      <c r="AC51" s="151"/>
      <c r="AD51" s="151"/>
      <c r="AE51" s="151"/>
      <c r="AF51" s="151"/>
      <c r="AG51" s="151"/>
      <c r="AH51" s="151">
        <v>20.61</v>
      </c>
      <c r="AI51" s="151"/>
      <c r="AJ51" s="151"/>
      <c r="AK51" s="151"/>
      <c r="AL51" s="151"/>
      <c r="AM51" s="151"/>
      <c r="AN51" s="151"/>
      <c r="AO51" s="151" t="s">
        <v>1006</v>
      </c>
      <c r="AP51" s="153" t="s">
        <v>947</v>
      </c>
      <c r="AQ51" s="153"/>
      <c r="AR51" s="153"/>
      <c r="AS51" s="155"/>
      <c r="AT51" s="153">
        <v>20</v>
      </c>
      <c r="AU51" s="153" t="s">
        <v>947</v>
      </c>
      <c r="AV51" s="151"/>
      <c r="AW51" s="153">
        <v>0</v>
      </c>
      <c r="AX51" s="153">
        <v>0</v>
      </c>
      <c r="AY51" s="153">
        <v>0</v>
      </c>
      <c r="AZ51" s="153">
        <v>0</v>
      </c>
      <c r="BA51" s="153">
        <v>0</v>
      </c>
      <c r="BB51" s="153">
        <v>0</v>
      </c>
      <c r="BC51" s="153">
        <v>0</v>
      </c>
      <c r="BD51" s="153">
        <v>0</v>
      </c>
      <c r="BE51" s="153">
        <v>0</v>
      </c>
      <c r="BF51" s="153">
        <v>0</v>
      </c>
      <c r="BG51" s="153">
        <v>0</v>
      </c>
      <c r="BH51" s="153">
        <v>0</v>
      </c>
      <c r="BI51" s="153"/>
      <c r="BJ51" s="153" t="s">
        <v>947</v>
      </c>
      <c r="BK51" s="153"/>
      <c r="BL51" s="153" t="s">
        <v>947</v>
      </c>
      <c r="BM51" s="153"/>
      <c r="BN51" s="153"/>
      <c r="BO51" s="153"/>
      <c r="BP51" s="153"/>
      <c r="BQ51" s="156"/>
      <c r="BR51" s="156"/>
      <c r="BS51" s="153"/>
      <c r="BT51" s="153" t="s">
        <v>951</v>
      </c>
      <c r="BU51" s="151" t="s">
        <v>976</v>
      </c>
      <c r="BV51" s="249" t="s">
        <v>23</v>
      </c>
      <c r="BW51" s="251" t="s">
        <v>89</v>
      </c>
    </row>
    <row r="52" spans="1:75" x14ac:dyDescent="0.15">
      <c r="A52" s="148">
        <v>1418</v>
      </c>
      <c r="B52" s="235">
        <v>41829</v>
      </c>
      <c r="C52" s="150" t="s">
        <v>944</v>
      </c>
      <c r="D52" s="151" t="s">
        <v>1002</v>
      </c>
      <c r="E52" s="151"/>
      <c r="F52" s="151" t="s">
        <v>1000</v>
      </c>
      <c r="G52" s="152">
        <v>41820</v>
      </c>
      <c r="H52" s="153" t="s">
        <v>946</v>
      </c>
      <c r="I52" s="153" t="s">
        <v>947</v>
      </c>
      <c r="J52" s="153"/>
      <c r="K52" s="151" t="s">
        <v>977</v>
      </c>
      <c r="L52" s="151" t="s">
        <v>978</v>
      </c>
      <c r="M52" s="151">
        <v>96.87</v>
      </c>
      <c r="N52" s="151">
        <v>29.01</v>
      </c>
      <c r="O52" s="151" t="s">
        <v>957</v>
      </c>
      <c r="P52" s="151">
        <v>600</v>
      </c>
      <c r="Q52" s="151">
        <v>29.01</v>
      </c>
      <c r="R52" s="154"/>
      <c r="S52" s="151"/>
      <c r="T52" s="151"/>
      <c r="U52" s="151"/>
      <c r="V52" s="151"/>
      <c r="W52" s="151">
        <v>23.31</v>
      </c>
      <c r="X52" s="151"/>
      <c r="Y52" s="151"/>
      <c r="Z52" s="151"/>
      <c r="AA52" s="151"/>
      <c r="AB52" s="151"/>
      <c r="AC52" s="151"/>
      <c r="AD52" s="151"/>
      <c r="AE52" s="151"/>
      <c r="AF52" s="151"/>
      <c r="AG52" s="151"/>
      <c r="AH52" s="151">
        <v>29.01</v>
      </c>
      <c r="AI52" s="151"/>
      <c r="AJ52" s="151"/>
      <c r="AK52" s="151"/>
      <c r="AL52" s="151"/>
      <c r="AM52" s="151"/>
      <c r="AN52" s="151"/>
      <c r="AO52" s="151" t="s">
        <v>1006</v>
      </c>
      <c r="AP52" s="153" t="s">
        <v>947</v>
      </c>
      <c r="AQ52" s="153"/>
      <c r="AR52" s="153"/>
      <c r="AS52" s="155"/>
      <c r="AT52" s="153">
        <v>7</v>
      </c>
      <c r="AU52" s="153" t="s">
        <v>947</v>
      </c>
      <c r="AV52" s="151"/>
      <c r="AW52" s="153">
        <v>0</v>
      </c>
      <c r="AX52" s="153">
        <v>0</v>
      </c>
      <c r="AY52" s="153">
        <v>0</v>
      </c>
      <c r="AZ52" s="153">
        <v>0</v>
      </c>
      <c r="BA52" s="153">
        <v>0</v>
      </c>
      <c r="BB52" s="153">
        <v>0</v>
      </c>
      <c r="BC52" s="153">
        <v>0</v>
      </c>
      <c r="BD52" s="153">
        <v>0</v>
      </c>
      <c r="BE52" s="153">
        <v>0</v>
      </c>
      <c r="BF52" s="153">
        <v>0</v>
      </c>
      <c r="BG52" s="153">
        <v>0</v>
      </c>
      <c r="BH52" s="153">
        <v>0</v>
      </c>
      <c r="BI52" s="153"/>
      <c r="BJ52" s="153" t="s">
        <v>947</v>
      </c>
      <c r="BK52" s="153">
        <v>12</v>
      </c>
      <c r="BL52" s="153" t="s">
        <v>947</v>
      </c>
      <c r="BM52" s="153"/>
      <c r="BN52" s="153"/>
      <c r="BO52" s="153"/>
      <c r="BP52" s="153"/>
      <c r="BQ52" s="156"/>
      <c r="BR52" s="156"/>
      <c r="BS52" s="153"/>
      <c r="BT52" s="153" t="s">
        <v>951</v>
      </c>
      <c r="BU52" s="156"/>
      <c r="BV52" s="161" t="s">
        <v>23</v>
      </c>
      <c r="BW52" s="237" t="s">
        <v>184</v>
      </c>
    </row>
    <row r="53" spans="1:75" x14ac:dyDescent="0.15">
      <c r="A53" s="148">
        <v>2262</v>
      </c>
      <c r="B53" s="235">
        <v>41828</v>
      </c>
      <c r="C53" s="150" t="s">
        <v>944</v>
      </c>
      <c r="D53" s="151" t="s">
        <v>1002</v>
      </c>
      <c r="E53" s="151"/>
      <c r="F53" s="151" t="s">
        <v>1000</v>
      </c>
      <c r="G53" s="157">
        <v>41820</v>
      </c>
      <c r="H53" s="153" t="s">
        <v>946</v>
      </c>
      <c r="I53" s="153" t="s">
        <v>947</v>
      </c>
      <c r="J53" s="153"/>
      <c r="K53" s="151" t="s">
        <v>979</v>
      </c>
      <c r="L53" s="151" t="s">
        <v>980</v>
      </c>
      <c r="M53" s="151">
        <v>96.85</v>
      </c>
      <c r="N53" s="151">
        <v>53.01</v>
      </c>
      <c r="O53" s="151"/>
      <c r="P53" s="151"/>
      <c r="Q53" s="151"/>
      <c r="R53" s="154"/>
      <c r="S53" s="151"/>
      <c r="T53" s="151"/>
      <c r="U53" s="151"/>
      <c r="V53" s="151"/>
      <c r="W53" s="151">
        <v>14.42</v>
      </c>
      <c r="X53" s="151"/>
      <c r="Y53" s="151"/>
      <c r="Z53" s="151"/>
      <c r="AA53" s="151"/>
      <c r="AB53" s="151"/>
      <c r="AC53" s="151"/>
      <c r="AD53" s="151"/>
      <c r="AE53" s="151"/>
      <c r="AF53" s="151"/>
      <c r="AG53" s="151"/>
      <c r="AH53" s="151">
        <v>23.79</v>
      </c>
      <c r="AI53" s="151"/>
      <c r="AJ53" s="151"/>
      <c r="AK53" s="151"/>
      <c r="AL53" s="151"/>
      <c r="AM53" s="151"/>
      <c r="AN53" s="151"/>
      <c r="AO53" s="151" t="s">
        <v>1006</v>
      </c>
      <c r="AP53" s="153" t="s">
        <v>947</v>
      </c>
      <c r="AQ53" s="153"/>
      <c r="AR53" s="153"/>
      <c r="AS53" s="155"/>
      <c r="AT53" s="153">
        <v>8</v>
      </c>
      <c r="AU53" s="153" t="s">
        <v>950</v>
      </c>
      <c r="AV53" s="151"/>
      <c r="AW53" s="153">
        <v>0</v>
      </c>
      <c r="AX53" s="153">
        <v>0</v>
      </c>
      <c r="AY53" s="153">
        <v>0</v>
      </c>
      <c r="AZ53" s="153">
        <v>13</v>
      </c>
      <c r="BA53" s="153">
        <v>0</v>
      </c>
      <c r="BB53" s="153">
        <v>0</v>
      </c>
      <c r="BC53" s="153">
        <v>0</v>
      </c>
      <c r="BD53" s="153">
        <v>0</v>
      </c>
      <c r="BE53" s="153">
        <v>0</v>
      </c>
      <c r="BF53" s="153">
        <v>0</v>
      </c>
      <c r="BG53" s="153">
        <v>0</v>
      </c>
      <c r="BH53" s="153">
        <v>0</v>
      </c>
      <c r="BI53" s="153"/>
      <c r="BJ53" s="153" t="s">
        <v>947</v>
      </c>
      <c r="BK53" s="153">
        <v>12</v>
      </c>
      <c r="BL53" s="153" t="s">
        <v>947</v>
      </c>
      <c r="BM53" s="153"/>
      <c r="BN53" s="153"/>
      <c r="BO53" s="153"/>
      <c r="BP53" s="153"/>
      <c r="BQ53" s="156"/>
      <c r="BR53" s="156"/>
      <c r="BS53" s="153"/>
      <c r="BT53" s="153" t="s">
        <v>951</v>
      </c>
      <c r="BU53" s="156"/>
      <c r="BV53" s="161" t="s">
        <v>23</v>
      </c>
      <c r="BW53" s="161" t="s">
        <v>184</v>
      </c>
    </row>
    <row r="54" spans="1:75" x14ac:dyDescent="0.15">
      <c r="A54" s="148">
        <v>3747</v>
      </c>
      <c r="B54" s="248">
        <v>41898</v>
      </c>
      <c r="C54" s="150" t="s">
        <v>944</v>
      </c>
      <c r="D54" s="151" t="s">
        <v>1002</v>
      </c>
      <c r="E54" s="151"/>
      <c r="F54" s="151" t="s">
        <v>1000</v>
      </c>
      <c r="G54" s="218">
        <v>41867</v>
      </c>
      <c r="H54" s="153" t="s">
        <v>946</v>
      </c>
      <c r="I54" s="153" t="s">
        <v>947</v>
      </c>
      <c r="J54" s="153"/>
      <c r="K54" s="151" t="s">
        <v>981</v>
      </c>
      <c r="L54" s="151" t="s">
        <v>965</v>
      </c>
      <c r="M54" s="151">
        <v>96</v>
      </c>
      <c r="N54" s="151">
        <v>53.9</v>
      </c>
      <c r="O54" s="151"/>
      <c r="P54" s="151"/>
      <c r="Q54" s="151"/>
      <c r="R54" s="154"/>
      <c r="S54" s="151"/>
      <c r="T54" s="151"/>
      <c r="U54" s="151"/>
      <c r="V54" s="151"/>
      <c r="W54" s="151">
        <v>14.95</v>
      </c>
      <c r="X54" s="151"/>
      <c r="Y54" s="151"/>
      <c r="Z54" s="151"/>
      <c r="AA54" s="151"/>
      <c r="AB54" s="151"/>
      <c r="AC54" s="151"/>
      <c r="AD54" s="151"/>
      <c r="AE54" s="151"/>
      <c r="AF54" s="151"/>
      <c r="AG54" s="151"/>
      <c r="AH54" s="151">
        <v>22.95</v>
      </c>
      <c r="AI54" s="151"/>
      <c r="AJ54" s="151"/>
      <c r="AK54" s="151"/>
      <c r="AL54" s="151"/>
      <c r="AM54" s="151"/>
      <c r="AN54" s="151"/>
      <c r="AO54" s="151" t="s">
        <v>1006</v>
      </c>
      <c r="AP54" s="153" t="s">
        <v>947</v>
      </c>
      <c r="AQ54" s="153"/>
      <c r="AR54" s="153"/>
      <c r="AS54" s="155"/>
      <c r="AT54" s="153">
        <v>11.1</v>
      </c>
      <c r="AU54" s="153" t="s">
        <v>950</v>
      </c>
      <c r="AV54" s="151"/>
      <c r="AW54" s="153">
        <v>0</v>
      </c>
      <c r="AX54" s="153">
        <v>0</v>
      </c>
      <c r="AY54" s="153">
        <v>0</v>
      </c>
      <c r="AZ54" s="153">
        <v>25</v>
      </c>
      <c r="BA54" s="153">
        <v>0</v>
      </c>
      <c r="BB54" s="153">
        <v>0</v>
      </c>
      <c r="BC54" s="153">
        <v>0</v>
      </c>
      <c r="BD54" s="153">
        <v>0</v>
      </c>
      <c r="BE54" s="153">
        <v>0</v>
      </c>
      <c r="BF54" s="153">
        <v>0</v>
      </c>
      <c r="BG54" s="153">
        <v>0</v>
      </c>
      <c r="BH54" s="153">
        <v>0</v>
      </c>
      <c r="BI54" s="153"/>
      <c r="BJ54" s="153" t="s">
        <v>947</v>
      </c>
      <c r="BK54" s="153">
        <v>12</v>
      </c>
      <c r="BL54" s="153" t="s">
        <v>947</v>
      </c>
      <c r="BM54" s="153"/>
      <c r="BN54" s="153"/>
      <c r="BO54" s="153"/>
      <c r="BP54" s="153"/>
      <c r="BQ54" s="156"/>
      <c r="BR54" s="156"/>
      <c r="BS54" s="153"/>
      <c r="BT54" s="153" t="s">
        <v>951</v>
      </c>
      <c r="BU54" s="151"/>
      <c r="BV54" t="s">
        <v>23</v>
      </c>
      <c r="BW54" t="s">
        <v>184</v>
      </c>
    </row>
    <row r="55" spans="1:75" x14ac:dyDescent="0.15">
      <c r="A55" s="148">
        <v>8629</v>
      </c>
      <c r="B55" s="235">
        <v>41828</v>
      </c>
      <c r="C55" s="150" t="s">
        <v>944</v>
      </c>
      <c r="D55" s="151" t="s">
        <v>1002</v>
      </c>
      <c r="E55" s="151"/>
      <c r="F55" s="151" t="s">
        <v>1000</v>
      </c>
      <c r="G55" s="235">
        <v>41820</v>
      </c>
      <c r="H55" s="153" t="s">
        <v>946</v>
      </c>
      <c r="I55" s="153" t="s">
        <v>947</v>
      </c>
      <c r="J55" s="153"/>
      <c r="K55" s="151" t="s">
        <v>982</v>
      </c>
      <c r="L55" s="236" t="s">
        <v>983</v>
      </c>
      <c r="M55" s="151">
        <v>105.37</v>
      </c>
      <c r="N55" s="151">
        <v>42.39</v>
      </c>
      <c r="O55" s="151"/>
      <c r="P55" s="151"/>
      <c r="Q55" s="151"/>
      <c r="R55" s="151"/>
      <c r="S55" s="151"/>
      <c r="T55" s="151"/>
      <c r="U55" s="151"/>
      <c r="V55" s="151"/>
      <c r="W55" s="151">
        <v>17.45</v>
      </c>
      <c r="X55" s="151"/>
      <c r="Y55" s="151"/>
      <c r="Z55" s="151"/>
      <c r="AA55" s="151"/>
      <c r="AB55" s="151"/>
      <c r="AC55" s="151"/>
      <c r="AD55" s="151"/>
      <c r="AE55" s="151"/>
      <c r="AF55" s="151"/>
      <c r="AG55" s="151"/>
      <c r="AH55" s="151">
        <v>21.42</v>
      </c>
      <c r="AI55" s="151"/>
      <c r="AJ55" s="151"/>
      <c r="AK55" s="151"/>
      <c r="AL55" s="151"/>
      <c r="AM55" s="151"/>
      <c r="AN55" s="151"/>
      <c r="AO55" s="151" t="s">
        <v>1006</v>
      </c>
      <c r="AP55" s="153" t="s">
        <v>947</v>
      </c>
      <c r="AQ55" s="153"/>
      <c r="AR55" s="153"/>
      <c r="AS55" s="155"/>
      <c r="AT55" s="153">
        <v>10.199999999999999</v>
      </c>
      <c r="AU55" s="153" t="s">
        <v>950</v>
      </c>
      <c r="AV55" s="151"/>
      <c r="AW55" s="153">
        <v>0</v>
      </c>
      <c r="AX55" s="153">
        <v>0</v>
      </c>
      <c r="AY55" s="153">
        <v>12</v>
      </c>
      <c r="AZ55" s="153">
        <v>0</v>
      </c>
      <c r="BA55" s="153">
        <v>0</v>
      </c>
      <c r="BB55" s="153">
        <v>0</v>
      </c>
      <c r="BC55" s="153">
        <v>0</v>
      </c>
      <c r="BD55" s="153">
        <v>0</v>
      </c>
      <c r="BE55" s="153">
        <v>0</v>
      </c>
      <c r="BF55" s="153">
        <v>0</v>
      </c>
      <c r="BG55" s="153">
        <v>0</v>
      </c>
      <c r="BH55" s="153">
        <v>0</v>
      </c>
      <c r="BI55" s="153"/>
      <c r="BJ55" s="153" t="s">
        <v>947</v>
      </c>
      <c r="BK55" s="153"/>
      <c r="BL55" s="153" t="s">
        <v>947</v>
      </c>
      <c r="BM55" s="153"/>
      <c r="BN55" s="153"/>
      <c r="BO55" s="153"/>
      <c r="BP55" s="153"/>
      <c r="BQ55" s="156" t="s">
        <v>984</v>
      </c>
      <c r="BR55" s="156"/>
      <c r="BS55" s="153"/>
      <c r="BT55" s="153" t="s">
        <v>951</v>
      </c>
      <c r="BU55" s="151" t="s">
        <v>985</v>
      </c>
      <c r="BV55" t="s">
        <v>23</v>
      </c>
      <c r="BW55" s="161" t="s">
        <v>130</v>
      </c>
    </row>
    <row r="56" spans="1:75" x14ac:dyDescent="0.15">
      <c r="A56" s="148">
        <v>1389</v>
      </c>
      <c r="B56" s="248">
        <v>41898</v>
      </c>
      <c r="C56" s="150" t="s">
        <v>944</v>
      </c>
      <c r="D56" s="151" t="s">
        <v>1002</v>
      </c>
      <c r="E56" s="151"/>
      <c r="F56" s="151" t="s">
        <v>1000</v>
      </c>
      <c r="G56" s="247">
        <v>41473</v>
      </c>
      <c r="H56" s="153" t="s">
        <v>946</v>
      </c>
      <c r="I56" s="153" t="s">
        <v>947</v>
      </c>
      <c r="J56" s="153"/>
      <c r="K56" s="151" t="s">
        <v>986</v>
      </c>
      <c r="L56" s="151" t="s">
        <v>987</v>
      </c>
      <c r="M56" s="151">
        <v>90</v>
      </c>
      <c r="N56" s="151">
        <v>47.5</v>
      </c>
      <c r="O56" s="151"/>
      <c r="P56" s="151"/>
      <c r="Q56" s="151"/>
      <c r="R56" s="154"/>
      <c r="S56" s="151"/>
      <c r="T56" s="151"/>
      <c r="U56" s="151"/>
      <c r="V56" s="151"/>
      <c r="W56" s="151">
        <v>13</v>
      </c>
      <c r="X56" s="151"/>
      <c r="Y56" s="151"/>
      <c r="Z56" s="151"/>
      <c r="AA56" s="151"/>
      <c r="AB56" s="151"/>
      <c r="AC56" s="151"/>
      <c r="AD56" s="151"/>
      <c r="AE56" s="151"/>
      <c r="AF56" s="151"/>
      <c r="AG56" s="151"/>
      <c r="AH56" s="151">
        <v>22</v>
      </c>
      <c r="AI56" s="151"/>
      <c r="AJ56" s="151"/>
      <c r="AK56" s="151"/>
      <c r="AL56" s="151"/>
      <c r="AM56" s="151"/>
      <c r="AN56" s="151"/>
      <c r="AO56" s="151" t="s">
        <v>1006</v>
      </c>
      <c r="AP56" s="153" t="s">
        <v>947</v>
      </c>
      <c r="AQ56" s="153"/>
      <c r="AR56" s="153"/>
      <c r="AS56" s="155"/>
      <c r="AT56" s="153">
        <v>11.1</v>
      </c>
      <c r="AU56" s="153" t="s">
        <v>950</v>
      </c>
      <c r="AV56" s="151"/>
      <c r="AW56" s="153">
        <v>0</v>
      </c>
      <c r="AX56" s="153">
        <v>0</v>
      </c>
      <c r="AY56" s="153">
        <v>10</v>
      </c>
      <c r="AZ56" s="153">
        <v>0</v>
      </c>
      <c r="BA56" s="153">
        <v>0</v>
      </c>
      <c r="BB56" s="153">
        <v>0</v>
      </c>
      <c r="BC56" s="153">
        <v>0</v>
      </c>
      <c r="BD56" s="153">
        <v>0</v>
      </c>
      <c r="BE56" s="153">
        <v>0</v>
      </c>
      <c r="BF56" s="153">
        <v>0</v>
      </c>
      <c r="BG56" s="153">
        <v>0</v>
      </c>
      <c r="BH56" s="153">
        <v>0</v>
      </c>
      <c r="BI56" s="153"/>
      <c r="BJ56" s="153" t="s">
        <v>947</v>
      </c>
      <c r="BK56" s="153"/>
      <c r="BL56" s="153" t="s">
        <v>947</v>
      </c>
      <c r="BM56" s="153"/>
      <c r="BN56" s="153"/>
      <c r="BO56" s="153"/>
      <c r="BP56" s="153"/>
      <c r="BQ56" s="156"/>
      <c r="BR56" s="156"/>
      <c r="BS56" s="153"/>
      <c r="BT56" s="153" t="s">
        <v>951</v>
      </c>
      <c r="BU56" s="151"/>
      <c r="BV56" s="249" t="s">
        <v>23</v>
      </c>
      <c r="BW56" s="249" t="s">
        <v>184</v>
      </c>
    </row>
    <row r="57" spans="1:75" x14ac:dyDescent="0.15">
      <c r="A57" s="148">
        <v>3596</v>
      </c>
      <c r="B57" s="248">
        <v>41898</v>
      </c>
      <c r="C57" s="150" t="s">
        <v>944</v>
      </c>
      <c r="D57" s="151" t="s">
        <v>1002</v>
      </c>
      <c r="E57" s="151"/>
      <c r="F57" s="151" t="s">
        <v>1000</v>
      </c>
      <c r="G57" s="245">
        <v>41772</v>
      </c>
      <c r="H57" s="153" t="s">
        <v>946</v>
      </c>
      <c r="I57" s="153" t="s">
        <v>947</v>
      </c>
      <c r="J57" s="153"/>
      <c r="K57" s="151" t="s">
        <v>988</v>
      </c>
      <c r="L57" s="151" t="s">
        <v>989</v>
      </c>
      <c r="M57" s="151">
        <v>87.67</v>
      </c>
      <c r="N57" s="151">
        <v>53.12</v>
      </c>
      <c r="O57" s="151"/>
      <c r="P57" s="151"/>
      <c r="Q57" s="151"/>
      <c r="R57" s="154"/>
      <c r="S57" s="151"/>
      <c r="T57" s="151"/>
      <c r="U57" s="151"/>
      <c r="V57" s="151"/>
      <c r="W57" s="151">
        <v>13.64</v>
      </c>
      <c r="X57" s="151"/>
      <c r="Y57" s="151"/>
      <c r="Z57" s="151"/>
      <c r="AA57" s="151"/>
      <c r="AB57" s="151"/>
      <c r="AC57" s="151"/>
      <c r="AD57" s="151"/>
      <c r="AE57" s="151"/>
      <c r="AF57" s="151"/>
      <c r="AG57" s="151"/>
      <c r="AH57" s="151">
        <v>20.16</v>
      </c>
      <c r="AI57" s="151"/>
      <c r="AJ57" s="151"/>
      <c r="AK57" s="151"/>
      <c r="AL57" s="151"/>
      <c r="AM57" s="151"/>
      <c r="AN57" s="151"/>
      <c r="AO57" s="151" t="s">
        <v>1006</v>
      </c>
      <c r="AP57" s="153" t="s">
        <v>947</v>
      </c>
      <c r="AQ57" s="153"/>
      <c r="AR57" s="153"/>
      <c r="AS57" s="155"/>
      <c r="AT57" s="153">
        <v>8</v>
      </c>
      <c r="AU57" s="153" t="s">
        <v>947</v>
      </c>
      <c r="AV57" s="151"/>
      <c r="AW57" s="153">
        <v>0</v>
      </c>
      <c r="AX57" s="153">
        <v>0</v>
      </c>
      <c r="AY57" s="153">
        <v>0</v>
      </c>
      <c r="AZ57" s="153">
        <v>18</v>
      </c>
      <c r="BA57" s="153">
        <v>0</v>
      </c>
      <c r="BB57" s="153">
        <v>0</v>
      </c>
      <c r="BC57" s="153">
        <v>0</v>
      </c>
      <c r="BD57" s="153">
        <v>0</v>
      </c>
      <c r="BE57" s="153">
        <v>0</v>
      </c>
      <c r="BF57" s="153">
        <v>0</v>
      </c>
      <c r="BG57" s="153">
        <v>0</v>
      </c>
      <c r="BH57" s="153">
        <v>0</v>
      </c>
      <c r="BI57" s="153"/>
      <c r="BJ57" s="153" t="s">
        <v>947</v>
      </c>
      <c r="BK57" s="153">
        <v>24</v>
      </c>
      <c r="BL57" s="153" t="s">
        <v>947</v>
      </c>
      <c r="BM57" s="153"/>
      <c r="BN57" s="153"/>
      <c r="BO57" s="153"/>
      <c r="BP57" s="153"/>
      <c r="BQ57" s="151" t="s">
        <v>990</v>
      </c>
      <c r="BR57" s="151" t="s">
        <v>991</v>
      </c>
      <c r="BS57" s="153">
        <v>50</v>
      </c>
      <c r="BT57" s="153" t="s">
        <v>951</v>
      </c>
      <c r="BU57" s="151"/>
      <c r="BV57" t="s">
        <v>963</v>
      </c>
      <c r="BW57" s="251" t="s">
        <v>184</v>
      </c>
    </row>
    <row r="58" spans="1:75" x14ac:dyDescent="0.15">
      <c r="A58" s="148">
        <v>8844</v>
      </c>
      <c r="B58" s="152">
        <v>41898</v>
      </c>
      <c r="C58" s="150" t="s">
        <v>1024</v>
      </c>
      <c r="D58" s="151" t="s">
        <v>1025</v>
      </c>
      <c r="E58" s="151"/>
      <c r="F58" s="151" t="s">
        <v>1035</v>
      </c>
      <c r="G58" s="255">
        <v>41884</v>
      </c>
      <c r="H58" s="153" t="s">
        <v>126</v>
      </c>
      <c r="I58" s="153" t="s">
        <v>971</v>
      </c>
      <c r="J58" s="153"/>
      <c r="K58" s="151" t="s">
        <v>1027</v>
      </c>
      <c r="L58" s="254" t="s">
        <v>1028</v>
      </c>
      <c r="M58" s="151">
        <v>104.958</v>
      </c>
      <c r="N58" s="151">
        <v>54.12</v>
      </c>
      <c r="O58" s="151"/>
      <c r="P58" s="151"/>
      <c r="Q58" s="151"/>
      <c r="R58" s="154"/>
      <c r="S58" s="151"/>
      <c r="T58" s="151"/>
      <c r="U58" s="151"/>
      <c r="V58" s="151"/>
      <c r="W58" s="151">
        <v>13.8</v>
      </c>
      <c r="X58" s="151"/>
      <c r="Y58" s="151"/>
      <c r="Z58" s="151"/>
      <c r="AA58" s="151"/>
      <c r="AB58" s="151"/>
      <c r="AC58" s="151"/>
      <c r="AD58" s="151"/>
      <c r="AE58" s="151"/>
      <c r="AF58" s="151"/>
      <c r="AG58" s="151"/>
      <c r="AH58" s="151">
        <v>22.5</v>
      </c>
      <c r="AI58" s="151"/>
      <c r="AJ58" s="151"/>
      <c r="AK58" s="151"/>
      <c r="AL58" s="151"/>
      <c r="AM58" s="151"/>
      <c r="AN58" s="151"/>
      <c r="AO58" s="151" t="s">
        <v>1036</v>
      </c>
      <c r="AP58" s="153" t="s">
        <v>1030</v>
      </c>
      <c r="AQ58" s="153"/>
      <c r="AR58" s="153"/>
      <c r="AS58" s="155"/>
      <c r="AT58" s="153">
        <v>11.1</v>
      </c>
      <c r="AU58" s="153" t="s">
        <v>1030</v>
      </c>
      <c r="AV58" s="151"/>
      <c r="AW58" s="153">
        <v>0</v>
      </c>
      <c r="AX58" s="153">
        <v>0</v>
      </c>
      <c r="AY58" s="153">
        <v>0</v>
      </c>
      <c r="AZ58" s="153">
        <v>27</v>
      </c>
      <c r="BA58" s="153">
        <v>0</v>
      </c>
      <c r="BB58" s="153">
        <v>0</v>
      </c>
      <c r="BC58" s="153">
        <v>0</v>
      </c>
      <c r="BD58" s="153">
        <v>0</v>
      </c>
      <c r="BE58" s="153">
        <v>0</v>
      </c>
      <c r="BF58" s="153">
        <v>0</v>
      </c>
      <c r="BG58" s="153">
        <v>0</v>
      </c>
      <c r="BH58" s="153">
        <v>0</v>
      </c>
      <c r="BI58" s="153"/>
      <c r="BJ58" s="153" t="s">
        <v>1030</v>
      </c>
      <c r="BK58" s="153"/>
      <c r="BL58" s="153" t="s">
        <v>1030</v>
      </c>
      <c r="BM58" s="153"/>
      <c r="BN58" s="153"/>
      <c r="BO58" s="153"/>
      <c r="BP58" s="153"/>
      <c r="BQ58" s="151"/>
      <c r="BR58" s="151"/>
      <c r="BS58" s="153"/>
      <c r="BT58" s="153" t="s">
        <v>1031</v>
      </c>
      <c r="BU58" s="254"/>
      <c r="BV58" s="249" t="s">
        <v>23</v>
      </c>
      <c r="BW58" s="251" t="s">
        <v>1032</v>
      </c>
    </row>
    <row r="59" spans="1:75" x14ac:dyDescent="0.15">
      <c r="A59" s="148">
        <v>4962</v>
      </c>
      <c r="B59" s="248">
        <v>41898</v>
      </c>
      <c r="C59" s="150" t="s">
        <v>944</v>
      </c>
      <c r="D59" s="151" t="s">
        <v>1002</v>
      </c>
      <c r="E59" s="151"/>
      <c r="F59" s="151" t="s">
        <v>1000</v>
      </c>
      <c r="G59" s="152">
        <v>41820</v>
      </c>
      <c r="H59" s="153" t="s">
        <v>126</v>
      </c>
      <c r="I59" s="153" t="s">
        <v>971</v>
      </c>
      <c r="J59" s="153"/>
      <c r="K59" s="151" t="s">
        <v>1005</v>
      </c>
      <c r="L59" s="151" t="s">
        <v>965</v>
      </c>
      <c r="M59" s="151">
        <v>103.98</v>
      </c>
      <c r="N59" s="151">
        <v>63.96</v>
      </c>
      <c r="O59" s="151"/>
      <c r="P59" s="151"/>
      <c r="Q59" s="151"/>
      <c r="R59" s="154"/>
      <c r="S59" s="151"/>
      <c r="T59" s="151"/>
      <c r="U59" s="151"/>
      <c r="V59" s="151"/>
      <c r="W59" s="151">
        <v>14.88</v>
      </c>
      <c r="X59" s="151"/>
      <c r="Y59" s="151"/>
      <c r="Z59" s="151"/>
      <c r="AA59" s="151"/>
      <c r="AB59" s="151"/>
      <c r="AC59" s="151"/>
      <c r="AD59" s="151"/>
      <c r="AE59" s="151"/>
      <c r="AF59" s="151"/>
      <c r="AG59" s="151"/>
      <c r="AH59" s="151">
        <v>24.78</v>
      </c>
      <c r="AI59" s="151"/>
      <c r="AJ59" s="151"/>
      <c r="AK59" s="151"/>
      <c r="AL59" s="151"/>
      <c r="AM59" s="151"/>
      <c r="AN59" s="151"/>
      <c r="AO59" s="151" t="s">
        <v>1006</v>
      </c>
      <c r="AP59" s="153" t="s">
        <v>947</v>
      </c>
      <c r="AQ59" s="153"/>
      <c r="AR59" s="153"/>
      <c r="AS59" s="155"/>
      <c r="AT59" s="153">
        <v>5.0999999999999996</v>
      </c>
      <c r="AU59" s="153" t="s">
        <v>947</v>
      </c>
      <c r="AV59" s="151"/>
      <c r="AW59" s="153">
        <v>0</v>
      </c>
      <c r="AX59" s="153">
        <v>0</v>
      </c>
      <c r="AY59" s="153">
        <v>0</v>
      </c>
      <c r="AZ59" s="153">
        <v>22</v>
      </c>
      <c r="BA59" s="153">
        <v>0</v>
      </c>
      <c r="BB59" s="153">
        <v>0</v>
      </c>
      <c r="BC59" s="153">
        <v>0</v>
      </c>
      <c r="BD59" s="153">
        <v>3</v>
      </c>
      <c r="BE59" s="153">
        <v>0</v>
      </c>
      <c r="BF59" s="153">
        <v>0</v>
      </c>
      <c r="BG59" s="153">
        <v>0</v>
      </c>
      <c r="BH59" s="153">
        <v>0</v>
      </c>
      <c r="BI59" s="153"/>
      <c r="BJ59" s="153" t="s">
        <v>947</v>
      </c>
      <c r="BK59" s="153">
        <v>24</v>
      </c>
      <c r="BL59" s="153" t="s">
        <v>947</v>
      </c>
      <c r="BM59" s="153"/>
      <c r="BN59" s="153"/>
      <c r="BO59" s="153"/>
      <c r="BP59" s="153"/>
      <c r="BQ59" s="151"/>
      <c r="BR59" s="151"/>
      <c r="BS59" s="153"/>
      <c r="BT59" s="153" t="s">
        <v>951</v>
      </c>
      <c r="BU59" s="254" t="s">
        <v>993</v>
      </c>
      <c r="BV59" s="249" t="s">
        <v>23</v>
      </c>
      <c r="BW59" s="11" t="s">
        <v>184</v>
      </c>
    </row>
    <row r="60" spans="1:75" x14ac:dyDescent="0.15">
      <c r="A60" s="148">
        <v>5310</v>
      </c>
      <c r="B60" s="248">
        <v>41897</v>
      </c>
      <c r="C60" s="150" t="s">
        <v>944</v>
      </c>
      <c r="D60" s="151" t="s">
        <v>1002</v>
      </c>
      <c r="E60" s="151"/>
      <c r="F60" s="151" t="s">
        <v>1000</v>
      </c>
      <c r="G60" s="218">
        <v>41880</v>
      </c>
      <c r="H60" s="153" t="s">
        <v>947</v>
      </c>
      <c r="I60" s="153" t="s">
        <v>959</v>
      </c>
      <c r="J60" s="153"/>
      <c r="K60" s="151" t="s">
        <v>994</v>
      </c>
      <c r="L60" s="151" t="s">
        <v>1019</v>
      </c>
      <c r="M60" s="151">
        <v>101</v>
      </c>
      <c r="N60" s="151">
        <v>58.7</v>
      </c>
      <c r="O60" s="151"/>
      <c r="P60" s="151"/>
      <c r="Q60" s="151"/>
      <c r="R60" s="154"/>
      <c r="S60" s="151"/>
      <c r="T60" s="151"/>
      <c r="U60" s="151"/>
      <c r="V60" s="151"/>
      <c r="W60" s="151">
        <v>27.8</v>
      </c>
      <c r="X60" s="151"/>
      <c r="Y60" s="151"/>
      <c r="Z60" s="151"/>
      <c r="AA60" s="151"/>
      <c r="AB60" s="151"/>
      <c r="AC60" s="151"/>
      <c r="AD60" s="151"/>
      <c r="AE60" s="151"/>
      <c r="AF60" s="151"/>
      <c r="AG60" s="151"/>
      <c r="AH60" s="151">
        <v>31.3</v>
      </c>
      <c r="AI60" s="151"/>
      <c r="AJ60" s="151"/>
      <c r="AK60" s="151"/>
      <c r="AL60" s="151"/>
      <c r="AM60" s="151"/>
      <c r="AN60" s="151"/>
      <c r="AO60" t="s">
        <v>1006</v>
      </c>
      <c r="AP60" s="153" t="s">
        <v>947</v>
      </c>
      <c r="AQ60" s="153"/>
      <c r="AR60" s="153"/>
      <c r="AS60" s="155"/>
      <c r="AT60" s="153"/>
      <c r="AU60" s="153" t="s">
        <v>947</v>
      </c>
      <c r="AV60" s="151"/>
      <c r="AW60" s="153">
        <v>0</v>
      </c>
      <c r="AX60" s="153">
        <v>0</v>
      </c>
      <c r="AY60" s="153">
        <v>40</v>
      </c>
      <c r="AZ60" s="153">
        <v>0</v>
      </c>
      <c r="BA60" s="153">
        <v>0</v>
      </c>
      <c r="BB60" s="153">
        <v>0</v>
      </c>
      <c r="BC60" s="153">
        <v>0</v>
      </c>
      <c r="BD60" s="153">
        <v>0</v>
      </c>
      <c r="BE60" s="153">
        <v>0</v>
      </c>
      <c r="BF60" s="153">
        <v>0</v>
      </c>
      <c r="BG60" s="153">
        <v>0</v>
      </c>
      <c r="BH60" s="153">
        <v>0</v>
      </c>
      <c r="BI60" s="153"/>
      <c r="BJ60" s="153" t="s">
        <v>947</v>
      </c>
      <c r="BK60" s="153"/>
      <c r="BL60" s="153" t="s">
        <v>947</v>
      </c>
      <c r="BM60" s="153"/>
      <c r="BN60" s="153"/>
      <c r="BO60" s="153"/>
      <c r="BP60" s="153"/>
      <c r="BQ60" s="151"/>
      <c r="BR60" s="151"/>
      <c r="BS60" s="153"/>
      <c r="BT60" s="153" t="s">
        <v>951</v>
      </c>
      <c r="BU60" s="151" t="s">
        <v>993</v>
      </c>
      <c r="BV60" t="s">
        <v>963</v>
      </c>
      <c r="BW60" t="s">
        <v>1020</v>
      </c>
    </row>
    <row r="61" spans="1:75" x14ac:dyDescent="0.15">
      <c r="A61" s="148">
        <v>8469</v>
      </c>
      <c r="B61" s="248">
        <v>41895</v>
      </c>
      <c r="C61" s="150" t="s">
        <v>944</v>
      </c>
      <c r="D61" s="151" t="s">
        <v>1002</v>
      </c>
      <c r="E61" s="151"/>
      <c r="F61" s="151" t="s">
        <v>1000</v>
      </c>
      <c r="G61" s="152">
        <v>41797</v>
      </c>
      <c r="H61" s="153" t="s">
        <v>126</v>
      </c>
      <c r="I61" s="153" t="s">
        <v>971</v>
      </c>
      <c r="J61" s="153"/>
      <c r="K61" s="151" t="s">
        <v>995</v>
      </c>
      <c r="L61" s="151" t="s">
        <v>996</v>
      </c>
      <c r="M61" s="151">
        <v>88</v>
      </c>
      <c r="N61" s="151">
        <v>37.619999999999997</v>
      </c>
      <c r="O61" s="151"/>
      <c r="P61" s="151"/>
      <c r="Q61" s="151"/>
      <c r="R61" s="154"/>
      <c r="S61" s="151"/>
      <c r="T61" s="151"/>
      <c r="U61" s="151"/>
      <c r="V61" s="151"/>
      <c r="W61" s="151">
        <v>9.85</v>
      </c>
      <c r="X61" s="151"/>
      <c r="Y61" s="151"/>
      <c r="Z61" s="151"/>
      <c r="AA61" s="151"/>
      <c r="AB61" s="151"/>
      <c r="AC61" s="151"/>
      <c r="AD61" s="151"/>
      <c r="AE61" s="151"/>
      <c r="AF61" s="151"/>
      <c r="AG61" s="151"/>
      <c r="AH61" s="151">
        <v>17.324999999999999</v>
      </c>
      <c r="AI61" s="151"/>
      <c r="AJ61" s="151"/>
      <c r="AK61" s="151"/>
      <c r="AL61" s="151"/>
      <c r="AM61" s="151"/>
      <c r="AN61" s="151"/>
      <c r="AO61" s="151" t="s">
        <v>1006</v>
      </c>
      <c r="AP61" s="153" t="s">
        <v>947</v>
      </c>
      <c r="AQ61" s="153"/>
      <c r="AR61" s="153"/>
      <c r="AS61" s="155"/>
      <c r="AT61" s="153">
        <v>8</v>
      </c>
      <c r="AU61" s="153" t="s">
        <v>997</v>
      </c>
      <c r="AV61" s="151"/>
      <c r="AW61" s="153">
        <v>0</v>
      </c>
      <c r="AX61" s="153">
        <v>0</v>
      </c>
      <c r="AY61" s="153">
        <v>0</v>
      </c>
      <c r="AZ61" s="153">
        <v>0</v>
      </c>
      <c r="BA61" s="153">
        <v>0</v>
      </c>
      <c r="BB61" s="153">
        <v>0</v>
      </c>
      <c r="BC61" s="153">
        <v>0</v>
      </c>
      <c r="BD61" s="153">
        <v>0</v>
      </c>
      <c r="BE61" s="153">
        <v>0</v>
      </c>
      <c r="BF61" s="153">
        <v>0</v>
      </c>
      <c r="BG61" s="153">
        <v>0</v>
      </c>
      <c r="BH61" s="153">
        <v>0</v>
      </c>
      <c r="BI61" s="153">
        <v>24</v>
      </c>
      <c r="BJ61" s="153" t="s">
        <v>947</v>
      </c>
      <c r="BK61" s="153"/>
      <c r="BL61" s="153" t="s">
        <v>947</v>
      </c>
      <c r="BM61" s="153"/>
      <c r="BN61" s="153"/>
      <c r="BO61" s="153"/>
      <c r="BP61" s="153"/>
      <c r="BQ61" s="156"/>
      <c r="BR61" s="156"/>
      <c r="BS61" s="153"/>
      <c r="BT61" s="153" t="s">
        <v>951</v>
      </c>
      <c r="BU61" s="156" t="s">
        <v>993</v>
      </c>
      <c r="BV61" s="249" t="s">
        <v>23</v>
      </c>
      <c r="BW61" t="s">
        <v>89</v>
      </c>
    </row>
  </sheetData>
  <sheetProtection algorithmName="SHA-512" hashValue="EH1myKBNHCy+3BrKNBMJtRnvNgNB7K3gqYfceS7WOA7hvRdbAebS6n26BFiX280EE0aqJ0zN9hhpuXxWoiSrrw==" saltValue="0VZiWFdzMPhsDt/LJxoHlg==" spinCount="100000" sheet="1" objects="1" scenarios="1"/>
  <pageMargins left="0.75" right="0.75" top="1" bottom="1" header="0.5" footer="0.5"/>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E265FD-41B5-4249-9510-A7F7EC8BA937}">
  <sheetPr codeName="Sheet30"/>
  <dimension ref="A1:BW61"/>
  <sheetViews>
    <sheetView topLeftCell="G1" zoomScaleNormal="100" zoomScalePageLayoutView="120" workbookViewId="0">
      <selection activeCell="A25" sqref="A25:XFD25"/>
    </sheetView>
  </sheetViews>
  <sheetFormatPr baseColWidth="10" defaultRowHeight="13" x14ac:dyDescent="0.15"/>
  <cols>
    <col min="11" max="11" width="17" bestFit="1" customWidth="1"/>
    <col min="12" max="12" width="14.5" customWidth="1"/>
    <col min="41" max="41" width="16.33203125" bestFit="1" customWidth="1"/>
    <col min="61" max="61" width="8.83203125" customWidth="1"/>
    <col min="62" max="62" width="9.1640625" customWidth="1"/>
    <col min="66" max="66" width="9" customWidth="1"/>
    <col min="67" max="67" width="8.83203125" customWidth="1"/>
    <col min="68" max="68" width="8" customWidth="1"/>
  </cols>
  <sheetData>
    <row r="1" spans="1:75" ht="79" customHeight="1" x14ac:dyDescent="0.15">
      <c r="A1" s="126" t="s">
        <v>562</v>
      </c>
      <c r="B1" s="126" t="s">
        <v>552</v>
      </c>
      <c r="C1" s="127" t="s">
        <v>553</v>
      </c>
      <c r="D1" s="128" t="s">
        <v>633</v>
      </c>
      <c r="E1" s="128" t="s">
        <v>634</v>
      </c>
      <c r="F1" s="128" t="s">
        <v>635</v>
      </c>
      <c r="G1" s="126" t="s">
        <v>636</v>
      </c>
      <c r="H1" s="129" t="s">
        <v>763</v>
      </c>
      <c r="I1" s="129" t="s">
        <v>578</v>
      </c>
      <c r="J1" s="129" t="s">
        <v>579</v>
      </c>
      <c r="K1" s="128" t="s">
        <v>248</v>
      </c>
      <c r="L1" s="130" t="s">
        <v>580</v>
      </c>
      <c r="M1" s="131" t="s">
        <v>581</v>
      </c>
      <c r="N1" s="132" t="s">
        <v>467</v>
      </c>
      <c r="O1" s="132" t="s">
        <v>468</v>
      </c>
      <c r="P1" s="132" t="s">
        <v>469</v>
      </c>
      <c r="Q1" s="132" t="s">
        <v>642</v>
      </c>
      <c r="R1" s="132" t="s">
        <v>549</v>
      </c>
      <c r="S1" s="132" t="s">
        <v>550</v>
      </c>
      <c r="T1" s="132" t="s">
        <v>551</v>
      </c>
      <c r="U1" s="132" t="s">
        <v>645</v>
      </c>
      <c r="V1" s="133" t="s">
        <v>646</v>
      </c>
      <c r="W1" s="134" t="s">
        <v>647</v>
      </c>
      <c r="X1" s="134" t="s">
        <v>513</v>
      </c>
      <c r="Y1" s="134" t="s">
        <v>304</v>
      </c>
      <c r="Z1" s="134" t="s">
        <v>307</v>
      </c>
      <c r="AA1" s="134" t="s">
        <v>465</v>
      </c>
      <c r="AB1" s="134" t="s">
        <v>466</v>
      </c>
      <c r="AC1" s="134" t="s">
        <v>345</v>
      </c>
      <c r="AD1" s="134" t="s">
        <v>346</v>
      </c>
      <c r="AE1" s="135" t="s">
        <v>564</v>
      </c>
      <c r="AF1" s="136" t="s">
        <v>590</v>
      </c>
      <c r="AG1" s="136" t="s">
        <v>591</v>
      </c>
      <c r="AH1" s="137" t="s">
        <v>700</v>
      </c>
      <c r="AI1" s="137" t="s">
        <v>701</v>
      </c>
      <c r="AJ1" s="137" t="s">
        <v>702</v>
      </c>
      <c r="AK1" s="137" t="s">
        <v>703</v>
      </c>
      <c r="AL1" s="217" t="s">
        <v>185</v>
      </c>
      <c r="AM1" s="217" t="s">
        <v>186</v>
      </c>
      <c r="AN1" s="217" t="s">
        <v>187</v>
      </c>
      <c r="AO1" s="138" t="s">
        <v>605</v>
      </c>
      <c r="AP1" s="139" t="s">
        <v>499</v>
      </c>
      <c r="AQ1" s="139" t="s">
        <v>257</v>
      </c>
      <c r="AR1" s="140" t="s">
        <v>258</v>
      </c>
      <c r="AS1" s="141" t="s">
        <v>432</v>
      </c>
      <c r="AT1" s="142" t="s">
        <v>433</v>
      </c>
      <c r="AU1" s="143" t="s">
        <v>606</v>
      </c>
      <c r="AV1" s="144" t="s">
        <v>607</v>
      </c>
      <c r="AW1" s="145" t="s">
        <v>608</v>
      </c>
      <c r="AX1" s="146" t="s">
        <v>287</v>
      </c>
      <c r="AY1" s="145" t="s">
        <v>256</v>
      </c>
      <c r="AZ1" s="146" t="s">
        <v>335</v>
      </c>
      <c r="BA1" s="145" t="s">
        <v>253</v>
      </c>
      <c r="BB1" s="146" t="s">
        <v>637</v>
      </c>
      <c r="BC1" s="145" t="s">
        <v>547</v>
      </c>
      <c r="BD1" s="147" t="s">
        <v>235</v>
      </c>
      <c r="BE1" s="243" t="s">
        <v>1017</v>
      </c>
      <c r="BF1" s="244" t="s">
        <v>1018</v>
      </c>
      <c r="BG1" s="145" t="s">
        <v>1010</v>
      </c>
      <c r="BH1" s="147" t="s">
        <v>1011</v>
      </c>
      <c r="BI1" s="129" t="s">
        <v>1012</v>
      </c>
      <c r="BJ1" s="129" t="s">
        <v>1013</v>
      </c>
      <c r="BK1" s="129" t="s">
        <v>237</v>
      </c>
      <c r="BL1" s="129" t="s">
        <v>463</v>
      </c>
      <c r="BM1" s="129" t="s">
        <v>801</v>
      </c>
      <c r="BN1" s="129" t="s">
        <v>1014</v>
      </c>
      <c r="BO1" s="129" t="s">
        <v>1015</v>
      </c>
      <c r="BP1" s="129" t="s">
        <v>1016</v>
      </c>
      <c r="BQ1" s="127" t="s">
        <v>327</v>
      </c>
      <c r="BR1" s="127" t="s">
        <v>234</v>
      </c>
      <c r="BS1" s="129" t="s">
        <v>438</v>
      </c>
      <c r="BT1" s="129" t="s">
        <v>238</v>
      </c>
      <c r="BU1" s="127" t="s">
        <v>434</v>
      </c>
      <c r="BV1" s="129" t="s">
        <v>435</v>
      </c>
      <c r="BW1" s="126" t="s">
        <v>582</v>
      </c>
    </row>
    <row r="2" spans="1:75" x14ac:dyDescent="0.15">
      <c r="A2" s="148">
        <v>8893</v>
      </c>
      <c r="B2" s="152">
        <v>41898</v>
      </c>
      <c r="C2" s="150" t="s">
        <v>944</v>
      </c>
      <c r="D2" s="151" t="s">
        <v>1007</v>
      </c>
      <c r="E2" s="151"/>
      <c r="F2" s="151" t="s">
        <v>945</v>
      </c>
      <c r="G2" s="253">
        <v>41871</v>
      </c>
      <c r="H2" s="153" t="s">
        <v>946</v>
      </c>
      <c r="I2" s="153" t="s">
        <v>947</v>
      </c>
      <c r="J2" s="153"/>
      <c r="K2" s="151" t="s">
        <v>948</v>
      </c>
      <c r="L2" s="151" t="s">
        <v>1021</v>
      </c>
      <c r="M2" s="151">
        <v>87</v>
      </c>
      <c r="N2" s="151">
        <v>20.49</v>
      </c>
      <c r="O2" s="151"/>
      <c r="P2" s="151"/>
      <c r="Q2" s="151"/>
      <c r="R2" s="154"/>
      <c r="S2" s="151"/>
      <c r="T2" s="151"/>
      <c r="U2" s="151"/>
      <c r="V2" s="151"/>
      <c r="W2" s="151"/>
      <c r="X2" s="151"/>
      <c r="Y2" s="151"/>
      <c r="Z2" s="151"/>
      <c r="AA2" s="151"/>
      <c r="AB2" s="151"/>
      <c r="AC2" s="151"/>
      <c r="AD2" s="151"/>
      <c r="AF2" s="151"/>
      <c r="AG2" s="151"/>
      <c r="AH2" s="151"/>
      <c r="AI2" s="151"/>
      <c r="AJ2" s="151"/>
      <c r="AK2" s="151"/>
      <c r="AL2" s="151"/>
      <c r="AM2" s="151"/>
      <c r="AN2" s="151"/>
      <c r="AO2" s="151" t="s">
        <v>949</v>
      </c>
      <c r="AP2" s="153" t="s">
        <v>947</v>
      </c>
      <c r="AQ2" s="153"/>
      <c r="AR2" s="153"/>
      <c r="AS2" s="155"/>
      <c r="AT2" s="153">
        <v>9</v>
      </c>
      <c r="AU2" s="153" t="s">
        <v>950</v>
      </c>
      <c r="AV2" s="151"/>
      <c r="AW2" s="153">
        <v>0</v>
      </c>
      <c r="AX2" s="153">
        <v>0</v>
      </c>
      <c r="AY2" s="153">
        <v>0</v>
      </c>
      <c r="AZ2" s="153">
        <v>0</v>
      </c>
      <c r="BA2" s="153">
        <v>0</v>
      </c>
      <c r="BB2" s="153">
        <v>0</v>
      </c>
      <c r="BC2" s="153">
        <v>0</v>
      </c>
      <c r="BD2" s="153">
        <v>0</v>
      </c>
      <c r="BE2" s="153">
        <v>0</v>
      </c>
      <c r="BF2" s="153">
        <v>0</v>
      </c>
      <c r="BG2" s="153">
        <v>0</v>
      </c>
      <c r="BH2" s="153">
        <v>0</v>
      </c>
      <c r="BI2" s="153"/>
      <c r="BJ2" s="153" t="s">
        <v>947</v>
      </c>
      <c r="BK2" s="153"/>
      <c r="BL2" s="153" t="s">
        <v>947</v>
      </c>
      <c r="BM2" s="153"/>
      <c r="BN2" s="153"/>
      <c r="BO2" s="153"/>
      <c r="BP2" s="153"/>
      <c r="BQ2" s="151"/>
      <c r="BR2" s="151"/>
      <c r="BS2" s="153"/>
      <c r="BT2" s="153" t="s">
        <v>951</v>
      </c>
      <c r="BU2" s="252"/>
      <c r="BV2" t="s">
        <v>23</v>
      </c>
      <c r="BW2" s="251" t="s">
        <v>1022</v>
      </c>
    </row>
    <row r="3" spans="1:75" x14ac:dyDescent="0.15">
      <c r="A3" s="148">
        <v>2005</v>
      </c>
      <c r="B3" s="235">
        <v>41828</v>
      </c>
      <c r="C3" s="150" t="s">
        <v>944</v>
      </c>
      <c r="D3" s="151" t="s">
        <v>1007</v>
      </c>
      <c r="E3" s="151"/>
      <c r="F3" s="151" t="s">
        <v>945</v>
      </c>
      <c r="G3" s="246">
        <v>41822</v>
      </c>
      <c r="H3" s="153" t="s">
        <v>946</v>
      </c>
      <c r="I3" s="153" t="s">
        <v>947</v>
      </c>
      <c r="J3" s="153"/>
      <c r="K3" s="151" t="s">
        <v>952</v>
      </c>
      <c r="L3" s="151" t="s">
        <v>953</v>
      </c>
      <c r="M3" s="151">
        <v>84</v>
      </c>
      <c r="N3" s="151">
        <v>28.9</v>
      </c>
      <c r="O3" s="151"/>
      <c r="P3" s="151"/>
      <c r="Q3" s="151"/>
      <c r="R3" s="154"/>
      <c r="S3" s="151"/>
      <c r="T3" s="151"/>
      <c r="U3" s="151"/>
      <c r="V3" s="151"/>
      <c r="W3" s="151"/>
      <c r="X3" s="151"/>
      <c r="Y3" s="151"/>
      <c r="Z3" s="151"/>
      <c r="AA3" s="151"/>
      <c r="AB3" s="151"/>
      <c r="AC3" s="151"/>
      <c r="AD3" s="151"/>
      <c r="AE3" s="151"/>
      <c r="AF3" s="151"/>
      <c r="AG3" s="151"/>
      <c r="AH3" s="151"/>
      <c r="AI3" s="151"/>
      <c r="AJ3" s="151"/>
      <c r="AK3" s="151"/>
      <c r="AL3" s="151"/>
      <c r="AM3" s="151"/>
      <c r="AN3" s="151"/>
      <c r="AO3" s="151" t="s">
        <v>949</v>
      </c>
      <c r="AP3" s="153" t="s">
        <v>947</v>
      </c>
      <c r="AQ3" s="153"/>
      <c r="AR3" s="153"/>
      <c r="AS3" s="155"/>
      <c r="AT3" s="153">
        <v>11.1</v>
      </c>
      <c r="AU3" s="153" t="s">
        <v>950</v>
      </c>
      <c r="AV3" s="151"/>
      <c r="AW3" s="153">
        <v>0</v>
      </c>
      <c r="AX3" s="153">
        <v>0</v>
      </c>
      <c r="AY3" s="153">
        <v>0</v>
      </c>
      <c r="AZ3" s="153">
        <v>20</v>
      </c>
      <c r="BA3" s="153">
        <v>0</v>
      </c>
      <c r="BB3" s="153">
        <v>0</v>
      </c>
      <c r="BC3" s="153">
        <v>0</v>
      </c>
      <c r="BD3" s="153">
        <v>0</v>
      </c>
      <c r="BE3" s="153">
        <v>0</v>
      </c>
      <c r="BF3" s="153">
        <v>0</v>
      </c>
      <c r="BG3" s="153">
        <v>0</v>
      </c>
      <c r="BH3" s="153">
        <v>0</v>
      </c>
      <c r="BI3" s="153"/>
      <c r="BJ3" s="153" t="s">
        <v>947</v>
      </c>
      <c r="BK3" s="153"/>
      <c r="BL3" s="153" t="s">
        <v>947</v>
      </c>
      <c r="BM3" s="153">
        <v>12</v>
      </c>
      <c r="BN3" s="153"/>
      <c r="BO3" s="153"/>
      <c r="BP3" s="153"/>
      <c r="BQ3" s="151" t="s">
        <v>954</v>
      </c>
      <c r="BR3" s="156" t="s">
        <v>656</v>
      </c>
      <c r="BS3" s="153">
        <v>25</v>
      </c>
      <c r="BT3" s="153" t="s">
        <v>951</v>
      </c>
      <c r="BU3" s="151"/>
      <c r="BV3" t="s">
        <v>23</v>
      </c>
      <c r="BW3" s="237" t="s">
        <v>184</v>
      </c>
    </row>
    <row r="4" spans="1:75" x14ac:dyDescent="0.15">
      <c r="A4" s="148">
        <v>2559</v>
      </c>
      <c r="B4" s="248">
        <v>41894</v>
      </c>
      <c r="C4" s="150" t="s">
        <v>944</v>
      </c>
      <c r="D4" s="151" t="s">
        <v>1007</v>
      </c>
      <c r="E4" s="151"/>
      <c r="F4" s="151" t="s">
        <v>945</v>
      </c>
      <c r="G4" s="250">
        <v>41852</v>
      </c>
      <c r="H4" s="153" t="s">
        <v>946</v>
      </c>
      <c r="I4" s="153" t="s">
        <v>947</v>
      </c>
      <c r="J4" s="153"/>
      <c r="K4" s="151" t="s">
        <v>955</v>
      </c>
      <c r="L4" s="151" t="s">
        <v>956</v>
      </c>
      <c r="M4" s="151">
        <v>83</v>
      </c>
      <c r="N4" s="151">
        <v>28.04</v>
      </c>
      <c r="O4" s="151" t="s">
        <v>957</v>
      </c>
      <c r="P4" s="151">
        <v>1000</v>
      </c>
      <c r="Q4" s="151">
        <v>28.04</v>
      </c>
      <c r="R4" s="154">
        <v>1750</v>
      </c>
      <c r="S4" s="151">
        <v>28.04</v>
      </c>
      <c r="T4" s="151"/>
      <c r="U4" s="151"/>
      <c r="V4" s="151"/>
      <c r="W4" s="151"/>
      <c r="X4" s="151"/>
      <c r="Y4" s="151"/>
      <c r="Z4" s="151"/>
      <c r="AA4" s="151"/>
      <c r="AB4" s="151"/>
      <c r="AC4" s="151"/>
      <c r="AD4" s="151"/>
      <c r="AE4" s="151"/>
      <c r="AF4" s="151"/>
      <c r="AG4" s="151"/>
      <c r="AH4" s="151"/>
      <c r="AI4" s="151"/>
      <c r="AJ4" s="151"/>
      <c r="AK4" s="151"/>
      <c r="AL4" s="151"/>
      <c r="AM4" s="151"/>
      <c r="AN4" s="151"/>
      <c r="AO4" s="151" t="s">
        <v>949</v>
      </c>
      <c r="AP4" s="153" t="s">
        <v>947</v>
      </c>
      <c r="AQ4" s="153"/>
      <c r="AR4" s="153"/>
      <c r="AS4" s="155"/>
      <c r="AT4" s="153">
        <v>7.5</v>
      </c>
      <c r="AU4" s="153" t="s">
        <v>947</v>
      </c>
      <c r="AV4" s="151"/>
      <c r="AW4" s="153">
        <v>0</v>
      </c>
      <c r="AX4" s="153">
        <v>0</v>
      </c>
      <c r="AY4" s="153">
        <v>0</v>
      </c>
      <c r="AZ4" s="153">
        <v>27</v>
      </c>
      <c r="BA4" s="153">
        <v>0</v>
      </c>
      <c r="BB4" s="153">
        <v>0</v>
      </c>
      <c r="BC4" s="153">
        <v>0</v>
      </c>
      <c r="BD4" s="153">
        <v>0</v>
      </c>
      <c r="BE4" s="153">
        <v>0</v>
      </c>
      <c r="BF4" s="153">
        <v>0</v>
      </c>
      <c r="BG4" s="153">
        <v>0</v>
      </c>
      <c r="BH4" s="153">
        <v>0</v>
      </c>
      <c r="BI4" s="153"/>
      <c r="BJ4" s="153" t="s">
        <v>947</v>
      </c>
      <c r="BK4" s="153">
        <v>24</v>
      </c>
      <c r="BL4" s="153" t="s">
        <v>947</v>
      </c>
      <c r="BM4" s="153"/>
      <c r="BN4" s="153"/>
      <c r="BO4" s="153"/>
      <c r="BP4" s="153"/>
      <c r="BQ4" s="151"/>
      <c r="BR4" s="156"/>
      <c r="BS4" s="153"/>
      <c r="BT4" s="153" t="s">
        <v>951</v>
      </c>
      <c r="BU4" s="151"/>
      <c r="BV4" s="249" t="s">
        <v>23</v>
      </c>
      <c r="BW4" s="249" t="s">
        <v>89</v>
      </c>
    </row>
    <row r="5" spans="1:75" x14ac:dyDescent="0.15">
      <c r="A5" s="148">
        <v>6196</v>
      </c>
      <c r="B5" s="152">
        <v>41897</v>
      </c>
      <c r="C5" s="150" t="s">
        <v>944</v>
      </c>
      <c r="D5" s="151" t="s">
        <v>1007</v>
      </c>
      <c r="E5" s="151"/>
      <c r="F5" s="151" t="s">
        <v>945</v>
      </c>
      <c r="G5" s="218">
        <v>41880</v>
      </c>
      <c r="H5" s="153" t="s">
        <v>947</v>
      </c>
      <c r="I5" s="153" t="s">
        <v>959</v>
      </c>
      <c r="J5" s="153"/>
      <c r="K5" s="151" t="s">
        <v>960</v>
      </c>
      <c r="L5" s="151" t="s">
        <v>961</v>
      </c>
      <c r="M5" s="151">
        <v>86</v>
      </c>
      <c r="N5" s="151">
        <v>37.700000000000003</v>
      </c>
      <c r="O5" s="151"/>
      <c r="P5" s="151"/>
      <c r="Q5" s="151"/>
      <c r="R5" s="154"/>
      <c r="S5" s="151"/>
      <c r="T5" s="151"/>
      <c r="U5" s="151"/>
      <c r="V5" s="151"/>
      <c r="W5" s="151"/>
      <c r="X5" s="151"/>
      <c r="Y5" s="151"/>
      <c r="Z5" s="151"/>
      <c r="AA5" s="151"/>
      <c r="AB5" s="151"/>
      <c r="AC5" s="151"/>
      <c r="AD5" s="151"/>
      <c r="AE5" s="151"/>
      <c r="AF5" s="151"/>
      <c r="AG5" s="151"/>
      <c r="AH5" s="151"/>
      <c r="AI5" s="151"/>
      <c r="AJ5" s="151"/>
      <c r="AK5" s="151"/>
      <c r="AL5" s="151"/>
      <c r="AM5" s="151"/>
      <c r="AN5" s="151"/>
      <c r="AO5" s="151" t="s">
        <v>949</v>
      </c>
      <c r="AP5" s="153" t="s">
        <v>947</v>
      </c>
      <c r="AQ5" s="153"/>
      <c r="AR5" s="153"/>
      <c r="AS5" s="155"/>
      <c r="AT5" s="153"/>
      <c r="AU5" s="153" t="s">
        <v>947</v>
      </c>
      <c r="AV5" s="151"/>
      <c r="AW5" s="153">
        <v>0</v>
      </c>
      <c r="AX5" s="153">
        <v>0</v>
      </c>
      <c r="AY5" s="153">
        <v>35</v>
      </c>
      <c r="AZ5" s="153">
        <v>0</v>
      </c>
      <c r="BA5" s="153">
        <v>0</v>
      </c>
      <c r="BB5" s="153">
        <v>0</v>
      </c>
      <c r="BC5" s="153">
        <v>0</v>
      </c>
      <c r="BD5" s="153">
        <v>0</v>
      </c>
      <c r="BE5" s="153">
        <v>0</v>
      </c>
      <c r="BF5" s="153">
        <v>0</v>
      </c>
      <c r="BG5" s="153">
        <v>0</v>
      </c>
      <c r="BH5" s="153">
        <v>0</v>
      </c>
      <c r="BI5" s="153"/>
      <c r="BJ5" s="153" t="s">
        <v>947</v>
      </c>
      <c r="BK5" s="153"/>
      <c r="BL5" s="153" t="s">
        <v>947</v>
      </c>
      <c r="BM5" s="153"/>
      <c r="BN5" s="153"/>
      <c r="BO5" s="153"/>
      <c r="BP5" s="153"/>
      <c r="BQ5" s="156"/>
      <c r="BR5" s="156"/>
      <c r="BS5" s="153"/>
      <c r="BT5" s="153" t="s">
        <v>951</v>
      </c>
      <c r="BU5" s="156" t="s">
        <v>962</v>
      </c>
      <c r="BV5" t="s">
        <v>963</v>
      </c>
      <c r="BW5" s="251" t="s">
        <v>1020</v>
      </c>
    </row>
    <row r="6" spans="1:75" x14ac:dyDescent="0.15">
      <c r="A6" s="148">
        <v>1473</v>
      </c>
      <c r="B6" s="248">
        <v>41894</v>
      </c>
      <c r="C6" s="150" t="s">
        <v>944</v>
      </c>
      <c r="D6" s="151" t="s">
        <v>1007</v>
      </c>
      <c r="E6" s="151"/>
      <c r="F6" s="151" t="s">
        <v>945</v>
      </c>
      <c r="G6" s="218">
        <v>41846</v>
      </c>
      <c r="H6" s="153" t="s">
        <v>946</v>
      </c>
      <c r="I6" s="153" t="s">
        <v>947</v>
      </c>
      <c r="J6" s="153"/>
      <c r="K6" s="151" t="s">
        <v>964</v>
      </c>
      <c r="L6" s="151" t="s">
        <v>965</v>
      </c>
      <c r="M6" s="151">
        <v>94.07</v>
      </c>
      <c r="N6" s="151">
        <v>31.7</v>
      </c>
      <c r="O6" s="151" t="s">
        <v>957</v>
      </c>
      <c r="P6" s="151">
        <v>1750</v>
      </c>
      <c r="Q6">
        <v>31.7</v>
      </c>
      <c r="R6" s="256">
        <v>1750</v>
      </c>
      <c r="S6" s="258">
        <v>31.7</v>
      </c>
      <c r="T6" s="151"/>
      <c r="U6" s="151"/>
      <c r="V6" s="151"/>
      <c r="W6" s="151"/>
      <c r="X6" s="151"/>
      <c r="Y6" s="151"/>
      <c r="Z6" s="151"/>
      <c r="AA6" s="151"/>
      <c r="AB6" s="151"/>
      <c r="AC6" s="151"/>
      <c r="AD6" s="151"/>
      <c r="AE6" s="151"/>
      <c r="AF6" s="151"/>
      <c r="AG6" s="151"/>
      <c r="AH6" s="151"/>
      <c r="AI6" s="151"/>
      <c r="AJ6" s="151"/>
      <c r="AK6" s="151"/>
      <c r="AL6" s="151"/>
      <c r="AM6" s="151"/>
      <c r="AN6" s="151"/>
      <c r="AO6" s="151" t="s">
        <v>949</v>
      </c>
      <c r="AP6" s="153" t="s">
        <v>947</v>
      </c>
      <c r="AQ6" s="153"/>
      <c r="AR6" s="153"/>
      <c r="AS6" s="155"/>
      <c r="AT6" s="153">
        <v>11.6</v>
      </c>
      <c r="AU6" s="153" t="s">
        <v>947</v>
      </c>
      <c r="AV6" s="151"/>
      <c r="AW6" s="153">
        <v>0</v>
      </c>
      <c r="AX6" s="153">
        <v>0</v>
      </c>
      <c r="AY6" s="153">
        <v>0</v>
      </c>
      <c r="AZ6" s="153">
        <v>20</v>
      </c>
      <c r="BA6" s="153">
        <v>0</v>
      </c>
      <c r="BB6" s="153">
        <v>0</v>
      </c>
      <c r="BC6" s="153">
        <v>0</v>
      </c>
      <c r="BD6" s="153">
        <v>0</v>
      </c>
      <c r="BE6" s="153">
        <v>0</v>
      </c>
      <c r="BF6" s="153">
        <v>0</v>
      </c>
      <c r="BG6" s="153">
        <v>0</v>
      </c>
      <c r="BH6" s="153">
        <v>0</v>
      </c>
      <c r="BI6" s="153"/>
      <c r="BJ6" s="153" t="s">
        <v>947</v>
      </c>
      <c r="BK6" s="153"/>
      <c r="BL6" s="153" t="s">
        <v>947</v>
      </c>
      <c r="BM6" s="153"/>
      <c r="BN6" s="153"/>
      <c r="BO6" s="153"/>
      <c r="BP6" s="153"/>
      <c r="BQ6" s="156" t="s">
        <v>966</v>
      </c>
      <c r="BR6" s="156"/>
      <c r="BS6" s="153"/>
      <c r="BT6" s="153" t="s">
        <v>951</v>
      </c>
      <c r="BU6" s="151"/>
      <c r="BV6" t="s">
        <v>1008</v>
      </c>
      <c r="BW6" s="11" t="s">
        <v>89</v>
      </c>
    </row>
    <row r="7" spans="1:75" x14ac:dyDescent="0.15">
      <c r="A7" s="148">
        <v>4654</v>
      </c>
      <c r="B7" s="235">
        <v>41829</v>
      </c>
      <c r="C7" s="150" t="s">
        <v>944</v>
      </c>
      <c r="D7" s="151" t="s">
        <v>1007</v>
      </c>
      <c r="E7" s="151"/>
      <c r="F7" s="151" t="s">
        <v>945</v>
      </c>
      <c r="G7" s="247">
        <v>41820</v>
      </c>
      <c r="H7" s="153" t="s">
        <v>946</v>
      </c>
      <c r="I7" s="153" t="s">
        <v>947</v>
      </c>
      <c r="J7" s="153"/>
      <c r="K7" s="151" t="s">
        <v>968</v>
      </c>
      <c r="L7" s="151" t="s">
        <v>125</v>
      </c>
      <c r="M7" s="151">
        <v>100</v>
      </c>
      <c r="N7" s="151">
        <v>27.7</v>
      </c>
      <c r="O7" s="151"/>
      <c r="P7" s="151"/>
      <c r="Q7" s="151"/>
      <c r="R7" s="154"/>
      <c r="S7" s="151"/>
      <c r="T7" s="151"/>
      <c r="U7" s="151"/>
      <c r="V7" s="151"/>
      <c r="W7" s="151"/>
      <c r="X7" s="151"/>
      <c r="Y7" s="151"/>
      <c r="Z7" s="151"/>
      <c r="AA7" s="151"/>
      <c r="AB7" s="151"/>
      <c r="AC7" s="151"/>
      <c r="AD7" s="151"/>
      <c r="AE7" s="151"/>
      <c r="AF7" s="151"/>
      <c r="AG7" s="151"/>
      <c r="AH7" s="151"/>
      <c r="AI7" s="151"/>
      <c r="AJ7" s="151"/>
      <c r="AK7" s="151"/>
      <c r="AL7" s="151"/>
      <c r="AM7" s="151"/>
      <c r="AN7" s="151"/>
      <c r="AO7" s="151" t="s">
        <v>949</v>
      </c>
      <c r="AP7" s="153" t="s">
        <v>947</v>
      </c>
      <c r="AQ7" s="153"/>
      <c r="AR7" s="153"/>
      <c r="AS7" s="155"/>
      <c r="AT7" s="153"/>
      <c r="AU7" s="153" t="s">
        <v>947</v>
      </c>
      <c r="AV7" s="151"/>
      <c r="AW7" s="153">
        <v>0</v>
      </c>
      <c r="AX7" s="153">
        <v>0</v>
      </c>
      <c r="AY7" s="153">
        <v>25</v>
      </c>
      <c r="AZ7" s="153">
        <v>0</v>
      </c>
      <c r="BA7" s="153">
        <v>0</v>
      </c>
      <c r="BB7" s="153">
        <v>0</v>
      </c>
      <c r="BC7" s="153">
        <v>0</v>
      </c>
      <c r="BD7" s="153">
        <v>0</v>
      </c>
      <c r="BE7" s="153">
        <v>0</v>
      </c>
      <c r="BF7" s="153">
        <v>0</v>
      </c>
      <c r="BG7" s="153">
        <v>0</v>
      </c>
      <c r="BH7" s="153">
        <v>0</v>
      </c>
      <c r="BI7" s="153"/>
      <c r="BJ7" s="153" t="s">
        <v>947</v>
      </c>
      <c r="BK7" s="153"/>
      <c r="BL7" s="153" t="s">
        <v>947</v>
      </c>
      <c r="BM7" s="153"/>
      <c r="BN7" s="153"/>
      <c r="BO7" s="153"/>
      <c r="BP7" s="153"/>
      <c r="BQ7" s="156"/>
      <c r="BR7" s="156"/>
      <c r="BS7" s="153"/>
      <c r="BT7" s="153" t="s">
        <v>951</v>
      </c>
      <c r="BU7" s="151"/>
      <c r="BV7" t="s">
        <v>23</v>
      </c>
      <c r="BW7" s="237" t="s">
        <v>184</v>
      </c>
    </row>
    <row r="8" spans="1:75" x14ac:dyDescent="0.15">
      <c r="A8" s="148">
        <v>1445</v>
      </c>
      <c r="B8" s="235">
        <v>41829</v>
      </c>
      <c r="C8" s="150" t="s">
        <v>944</v>
      </c>
      <c r="D8" s="151" t="s">
        <v>1007</v>
      </c>
      <c r="E8" s="151"/>
      <c r="F8" s="151" t="s">
        <v>945</v>
      </c>
      <c r="G8" s="247">
        <v>41820</v>
      </c>
      <c r="H8" s="153" t="s">
        <v>946</v>
      </c>
      <c r="I8" s="153" t="s">
        <v>947</v>
      </c>
      <c r="J8" s="153"/>
      <c r="K8" s="151" t="s">
        <v>969</v>
      </c>
      <c r="L8" s="151" t="s">
        <v>970</v>
      </c>
      <c r="M8" s="151">
        <v>89.5</v>
      </c>
      <c r="N8" s="151">
        <v>25.66</v>
      </c>
      <c r="O8" s="151" t="s">
        <v>957</v>
      </c>
      <c r="P8" s="151">
        <v>300</v>
      </c>
      <c r="Q8" s="151">
        <v>26.98</v>
      </c>
      <c r="R8" s="154">
        <v>1020</v>
      </c>
      <c r="S8" s="151">
        <v>28.49</v>
      </c>
      <c r="T8" s="151"/>
      <c r="U8" s="151"/>
      <c r="V8" s="151"/>
      <c r="W8" s="151"/>
      <c r="X8" s="151"/>
      <c r="Y8" s="151"/>
      <c r="Z8" s="151"/>
      <c r="AA8" s="151"/>
      <c r="AB8" s="151"/>
      <c r="AC8" s="151"/>
      <c r="AD8" s="151"/>
      <c r="AE8" s="151"/>
      <c r="AF8" s="151"/>
      <c r="AG8" s="151"/>
      <c r="AH8" s="151"/>
      <c r="AI8" s="151"/>
      <c r="AJ8" s="151"/>
      <c r="AK8" s="151"/>
      <c r="AL8" s="151"/>
      <c r="AM8" s="151"/>
      <c r="AN8" s="151"/>
      <c r="AO8" s="151" t="s">
        <v>949</v>
      </c>
      <c r="AP8" s="153" t="s">
        <v>947</v>
      </c>
      <c r="AQ8" s="153"/>
      <c r="AR8" s="153"/>
      <c r="AS8" s="155">
        <v>10</v>
      </c>
      <c r="AT8" s="153">
        <v>12</v>
      </c>
      <c r="AU8" s="153" t="s">
        <v>950</v>
      </c>
      <c r="AV8" s="151"/>
      <c r="AW8" s="153">
        <v>0</v>
      </c>
      <c r="AX8" s="153">
        <v>0</v>
      </c>
      <c r="AY8" s="153">
        <v>7</v>
      </c>
      <c r="AZ8" s="153">
        <v>0</v>
      </c>
      <c r="BA8" s="153">
        <v>0</v>
      </c>
      <c r="BB8" s="153">
        <v>0</v>
      </c>
      <c r="BC8" s="153">
        <v>0</v>
      </c>
      <c r="BD8" s="153">
        <v>0</v>
      </c>
      <c r="BE8" s="153">
        <v>0</v>
      </c>
      <c r="BF8" s="153">
        <v>0</v>
      </c>
      <c r="BG8" s="153">
        <v>0</v>
      </c>
      <c r="BH8" s="153">
        <v>0</v>
      </c>
      <c r="BI8" s="153"/>
      <c r="BJ8" s="238" t="s">
        <v>971</v>
      </c>
      <c r="BK8" s="153"/>
      <c r="BL8" s="238" t="s">
        <v>971</v>
      </c>
      <c r="BM8" s="153"/>
      <c r="BN8" s="153"/>
      <c r="BO8" s="153"/>
      <c r="BP8" s="153"/>
      <c r="BQ8" s="156"/>
      <c r="BR8" s="156"/>
      <c r="BS8" s="153"/>
      <c r="BT8" s="153" t="s">
        <v>951</v>
      </c>
      <c r="BU8" s="151"/>
      <c r="BV8" t="s">
        <v>23</v>
      </c>
      <c r="BW8" s="237" t="s">
        <v>184</v>
      </c>
    </row>
    <row r="9" spans="1:75" x14ac:dyDescent="0.15">
      <c r="A9" s="148">
        <v>1485</v>
      </c>
      <c r="B9" s="152">
        <v>41894</v>
      </c>
      <c r="C9" s="150" t="s">
        <v>944</v>
      </c>
      <c r="D9" s="151" t="s">
        <v>1007</v>
      </c>
      <c r="E9" s="151"/>
      <c r="F9" s="151" t="s">
        <v>945</v>
      </c>
      <c r="G9" s="218">
        <v>41846</v>
      </c>
      <c r="H9" s="153" t="s">
        <v>946</v>
      </c>
      <c r="I9" s="153" t="s">
        <v>947</v>
      </c>
      <c r="J9" s="153"/>
      <c r="K9" s="151" t="s">
        <v>972</v>
      </c>
      <c r="L9" s="151" t="s">
        <v>965</v>
      </c>
      <c r="M9" s="151">
        <v>90.45</v>
      </c>
      <c r="N9" s="151">
        <v>30.48</v>
      </c>
      <c r="O9" s="151" t="s">
        <v>957</v>
      </c>
      <c r="P9" s="151">
        <v>1750</v>
      </c>
      <c r="Q9" s="151">
        <v>30.48</v>
      </c>
      <c r="R9" s="256">
        <v>1750</v>
      </c>
      <c r="S9" s="257">
        <v>30.48</v>
      </c>
      <c r="T9" s="151"/>
      <c r="U9" s="151"/>
      <c r="V9" s="151"/>
      <c r="W9" s="151"/>
      <c r="X9" s="151"/>
      <c r="Y9" s="151"/>
      <c r="Z9" s="151"/>
      <c r="AA9" s="151"/>
      <c r="AB9" s="151"/>
      <c r="AC9" s="151"/>
      <c r="AD9" s="151"/>
      <c r="AE9" s="151"/>
      <c r="AF9" s="151"/>
      <c r="AG9" s="151"/>
      <c r="AH9" s="151"/>
      <c r="AI9" s="151"/>
      <c r="AJ9" s="151"/>
      <c r="AK9" s="151"/>
      <c r="AL9" s="151"/>
      <c r="AM9" s="151"/>
      <c r="AN9" s="151"/>
      <c r="AO9" s="151" t="s">
        <v>949</v>
      </c>
      <c r="AP9" s="153" t="s">
        <v>947</v>
      </c>
      <c r="AQ9" s="153"/>
      <c r="AR9" s="153"/>
      <c r="AS9" s="155"/>
      <c r="AT9" s="153">
        <v>11.6</v>
      </c>
      <c r="AU9" s="153" t="s">
        <v>950</v>
      </c>
      <c r="AV9" s="151"/>
      <c r="AW9" s="153">
        <v>0</v>
      </c>
      <c r="AX9" s="153">
        <v>0</v>
      </c>
      <c r="AY9" s="153">
        <v>0</v>
      </c>
      <c r="AZ9" s="153">
        <v>0</v>
      </c>
      <c r="BA9" s="153">
        <v>0</v>
      </c>
      <c r="BB9" s="153">
        <v>30</v>
      </c>
      <c r="BC9" s="153">
        <v>0</v>
      </c>
      <c r="BD9" s="153">
        <v>0</v>
      </c>
      <c r="BE9" s="153">
        <v>0</v>
      </c>
      <c r="BF9" s="153">
        <v>0</v>
      </c>
      <c r="BG9" s="153">
        <v>0</v>
      </c>
      <c r="BH9" s="153">
        <v>0</v>
      </c>
      <c r="BI9" s="153"/>
      <c r="BJ9" s="153" t="s">
        <v>947</v>
      </c>
      <c r="BK9" s="153"/>
      <c r="BL9" s="153" t="s">
        <v>947</v>
      </c>
      <c r="BM9" s="153"/>
      <c r="BN9" s="153"/>
      <c r="BO9" s="153"/>
      <c r="BP9" s="153"/>
      <c r="BQ9" s="156"/>
      <c r="BR9" s="156"/>
      <c r="BS9" s="153"/>
      <c r="BT9" s="153" t="s">
        <v>951</v>
      </c>
      <c r="BU9" s="151"/>
      <c r="BV9" s="249" t="s">
        <v>23</v>
      </c>
      <c r="BW9" s="11" t="s">
        <v>89</v>
      </c>
    </row>
    <row r="10" spans="1:75" x14ac:dyDescent="0.15">
      <c r="A10" s="148">
        <v>3279</v>
      </c>
      <c r="B10" s="248">
        <v>41898</v>
      </c>
      <c r="C10" s="150" t="s">
        <v>944</v>
      </c>
      <c r="D10" s="151" t="s">
        <v>1007</v>
      </c>
      <c r="E10" s="151"/>
      <c r="F10" s="151" t="s">
        <v>945</v>
      </c>
      <c r="G10" s="218">
        <v>41880</v>
      </c>
      <c r="H10" s="153" t="s">
        <v>946</v>
      </c>
      <c r="I10" s="153" t="s">
        <v>947</v>
      </c>
      <c r="J10" s="153"/>
      <c r="K10" s="151" t="s">
        <v>973</v>
      </c>
      <c r="L10" s="151" t="s">
        <v>1023</v>
      </c>
      <c r="M10" s="151">
        <v>87.3</v>
      </c>
      <c r="N10" s="151">
        <v>29.78</v>
      </c>
      <c r="O10" s="151"/>
      <c r="P10" s="151"/>
      <c r="Q10" s="151"/>
      <c r="R10" s="154"/>
      <c r="S10" s="151"/>
      <c r="T10" s="151"/>
      <c r="U10" s="151"/>
      <c r="V10" s="151"/>
      <c r="W10" s="151"/>
      <c r="X10" s="151"/>
      <c r="Y10" s="151"/>
      <c r="Z10" s="151"/>
      <c r="AA10" s="151"/>
      <c r="AB10" s="151"/>
      <c r="AC10" s="151"/>
      <c r="AD10" s="151"/>
      <c r="AE10" s="151"/>
      <c r="AF10" s="151"/>
      <c r="AG10" s="151"/>
      <c r="AH10" s="151"/>
      <c r="AI10" s="151"/>
      <c r="AJ10" s="151"/>
      <c r="AK10" s="151"/>
      <c r="AL10" s="151"/>
      <c r="AM10" s="151"/>
      <c r="AN10" s="151"/>
      <c r="AO10" s="151" t="s">
        <v>949</v>
      </c>
      <c r="AP10" s="153" t="s">
        <v>947</v>
      </c>
      <c r="AQ10" s="153"/>
      <c r="AR10" s="153"/>
      <c r="AS10" s="155"/>
      <c r="AT10" s="153">
        <v>12.5</v>
      </c>
      <c r="AU10" s="153" t="s">
        <v>950</v>
      </c>
      <c r="AV10" s="151"/>
      <c r="AW10" s="153">
        <v>0</v>
      </c>
      <c r="AX10" s="153">
        <v>28</v>
      </c>
      <c r="AY10" s="153">
        <v>0</v>
      </c>
      <c r="AZ10" s="153">
        <v>0</v>
      </c>
      <c r="BA10" s="153">
        <v>0</v>
      </c>
      <c r="BB10" s="153">
        <v>0</v>
      </c>
      <c r="BC10" s="153">
        <v>0</v>
      </c>
      <c r="BD10" s="153">
        <v>0</v>
      </c>
      <c r="BE10" s="153">
        <v>0</v>
      </c>
      <c r="BF10" s="153">
        <v>0</v>
      </c>
      <c r="BG10" s="153">
        <v>0</v>
      </c>
      <c r="BH10" s="153">
        <v>0</v>
      </c>
      <c r="BI10" s="153"/>
      <c r="BJ10" s="153" t="s">
        <v>947</v>
      </c>
      <c r="BK10" s="153">
        <v>12</v>
      </c>
      <c r="BL10" s="153" t="s">
        <v>947</v>
      </c>
      <c r="BM10" s="153"/>
      <c r="BN10" s="153"/>
      <c r="BO10" s="153"/>
      <c r="BP10" s="153"/>
      <c r="BQ10" s="156" t="s">
        <v>181</v>
      </c>
      <c r="BR10" s="156" t="s">
        <v>656</v>
      </c>
      <c r="BS10" s="153">
        <v>50</v>
      </c>
      <c r="BT10" s="153" t="s">
        <v>951</v>
      </c>
      <c r="BU10" s="151"/>
      <c r="BV10" t="s">
        <v>23</v>
      </c>
      <c r="BW10" s="251" t="s">
        <v>184</v>
      </c>
    </row>
    <row r="11" spans="1:75" x14ac:dyDescent="0.15">
      <c r="A11" s="148">
        <v>5644</v>
      </c>
      <c r="B11" s="248">
        <v>41894</v>
      </c>
      <c r="C11" s="150" t="s">
        <v>944</v>
      </c>
      <c r="D11" s="151" t="s">
        <v>1007</v>
      </c>
      <c r="E11" s="151"/>
      <c r="F11" s="151" t="s">
        <v>945</v>
      </c>
      <c r="G11" s="218">
        <v>41863</v>
      </c>
      <c r="H11" s="153" t="s">
        <v>946</v>
      </c>
      <c r="I11" s="153" t="s">
        <v>947</v>
      </c>
      <c r="J11" s="153"/>
      <c r="K11" s="151" t="s">
        <v>974</v>
      </c>
      <c r="L11" s="151" t="s">
        <v>975</v>
      </c>
      <c r="M11" s="151">
        <v>157.96</v>
      </c>
      <c r="N11" s="151">
        <v>24.24</v>
      </c>
      <c r="O11" s="151"/>
      <c r="P11" s="151"/>
      <c r="Q11" s="151"/>
      <c r="R11" s="154"/>
      <c r="S11" s="151"/>
      <c r="T11" s="151"/>
      <c r="U11" s="151"/>
      <c r="V11" s="151"/>
      <c r="W11" s="151"/>
      <c r="X11" s="151"/>
      <c r="Y11" s="151"/>
      <c r="Z11" s="151"/>
      <c r="AA11" s="151"/>
      <c r="AB11" s="151"/>
      <c r="AC11" s="151"/>
      <c r="AD11" s="151"/>
      <c r="AE11" s="151"/>
      <c r="AF11" s="151"/>
      <c r="AG11" s="151"/>
      <c r="AH11" s="151"/>
      <c r="AI11" s="151"/>
      <c r="AJ11" s="151"/>
      <c r="AK11" s="151"/>
      <c r="AL11" s="151"/>
      <c r="AM11" s="151"/>
      <c r="AN11" s="151"/>
      <c r="AO11" s="151" t="s">
        <v>949</v>
      </c>
      <c r="AP11" s="153" t="s">
        <v>947</v>
      </c>
      <c r="AQ11" s="153"/>
      <c r="AR11" s="153"/>
      <c r="AS11" s="155"/>
      <c r="AT11" s="153">
        <v>20</v>
      </c>
      <c r="AU11" s="153" t="s">
        <v>947</v>
      </c>
      <c r="AV11" s="151"/>
      <c r="AW11" s="153">
        <v>0</v>
      </c>
      <c r="AX11" s="153">
        <v>0</v>
      </c>
      <c r="AY11" s="153">
        <v>0</v>
      </c>
      <c r="AZ11" s="153">
        <v>0</v>
      </c>
      <c r="BA11" s="153">
        <v>0</v>
      </c>
      <c r="BB11" s="153">
        <v>0</v>
      </c>
      <c r="BC11" s="153">
        <v>0</v>
      </c>
      <c r="BD11" s="153">
        <v>0</v>
      </c>
      <c r="BE11" s="153">
        <v>0</v>
      </c>
      <c r="BF11" s="153">
        <v>0</v>
      </c>
      <c r="BG11" s="153">
        <v>0</v>
      </c>
      <c r="BH11" s="153">
        <v>0</v>
      </c>
      <c r="BI11" s="153"/>
      <c r="BJ11" s="153" t="s">
        <v>947</v>
      </c>
      <c r="BK11" s="153"/>
      <c r="BL11" s="153" t="s">
        <v>947</v>
      </c>
      <c r="BM11" s="239"/>
      <c r="BN11" s="239"/>
      <c r="BO11" s="239"/>
      <c r="BP11" s="239"/>
      <c r="BQ11" s="156"/>
      <c r="BR11" s="156"/>
      <c r="BS11" s="153"/>
      <c r="BT11" s="153" t="s">
        <v>951</v>
      </c>
      <c r="BU11" s="151" t="s">
        <v>976</v>
      </c>
      <c r="BV11" s="249" t="s">
        <v>23</v>
      </c>
      <c r="BW11" s="251" t="s">
        <v>89</v>
      </c>
    </row>
    <row r="12" spans="1:75" x14ac:dyDescent="0.15">
      <c r="A12" s="148">
        <v>1423</v>
      </c>
      <c r="B12" s="235">
        <v>41829</v>
      </c>
      <c r="C12" s="150" t="s">
        <v>1037</v>
      </c>
      <c r="D12" s="151" t="s">
        <v>1038</v>
      </c>
      <c r="E12" s="151"/>
      <c r="F12" s="151" t="s">
        <v>1051</v>
      </c>
      <c r="G12" s="245">
        <v>41820</v>
      </c>
      <c r="H12" s="153" t="s">
        <v>1040</v>
      </c>
      <c r="I12" s="153" t="s">
        <v>1041</v>
      </c>
      <c r="J12" s="153"/>
      <c r="K12" s="151" t="s">
        <v>1052</v>
      </c>
      <c r="L12" s="151" t="s">
        <v>1053</v>
      </c>
      <c r="M12" s="151">
        <v>81.91</v>
      </c>
      <c r="N12" s="151">
        <v>27.42</v>
      </c>
      <c r="O12" s="151" t="s">
        <v>1050</v>
      </c>
      <c r="P12" s="151">
        <v>600</v>
      </c>
      <c r="Q12" s="151">
        <v>26.87</v>
      </c>
      <c r="R12" s="256">
        <v>600</v>
      </c>
      <c r="S12" s="257">
        <v>26.87</v>
      </c>
      <c r="T12" s="151"/>
      <c r="U12" s="151"/>
      <c r="V12" s="151"/>
      <c r="W12" s="151"/>
      <c r="X12" s="151"/>
      <c r="Y12" s="151"/>
      <c r="Z12" s="151"/>
      <c r="AA12" s="151"/>
      <c r="AB12" s="151"/>
      <c r="AC12" s="151"/>
      <c r="AD12" s="151"/>
      <c r="AE12" s="151"/>
      <c r="AF12" s="151"/>
      <c r="AG12" s="151"/>
      <c r="AH12" s="151"/>
      <c r="AI12" s="151"/>
      <c r="AJ12" s="151"/>
      <c r="AK12" s="151"/>
      <c r="AL12" s="151"/>
      <c r="AM12" s="151"/>
      <c r="AN12" s="151"/>
      <c r="AO12" s="151" t="s">
        <v>1054</v>
      </c>
      <c r="AP12" s="153" t="s">
        <v>1041</v>
      </c>
      <c r="AQ12" s="153"/>
      <c r="AR12" s="153"/>
      <c r="AS12" s="155"/>
      <c r="AT12" s="153">
        <v>7</v>
      </c>
      <c r="AU12" s="153" t="s">
        <v>1041</v>
      </c>
      <c r="AV12" s="151"/>
      <c r="AW12" s="153">
        <v>0</v>
      </c>
      <c r="AX12" s="153">
        <v>0</v>
      </c>
      <c r="AY12" s="153">
        <v>0</v>
      </c>
      <c r="AZ12" s="153">
        <v>0</v>
      </c>
      <c r="BA12" s="153">
        <v>0</v>
      </c>
      <c r="BB12" s="153">
        <v>0</v>
      </c>
      <c r="BC12" s="153">
        <v>0</v>
      </c>
      <c r="BD12" s="153">
        <v>0</v>
      </c>
      <c r="BE12" s="153">
        <v>0</v>
      </c>
      <c r="BF12" s="153">
        <v>0</v>
      </c>
      <c r="BG12" s="153">
        <v>0</v>
      </c>
      <c r="BH12" s="153">
        <v>0</v>
      </c>
      <c r="BI12" s="153"/>
      <c r="BJ12" s="153" t="s">
        <v>1041</v>
      </c>
      <c r="BK12" s="153">
        <v>12</v>
      </c>
      <c r="BL12" s="153" t="s">
        <v>1041</v>
      </c>
      <c r="BM12" s="153"/>
      <c r="BN12" s="153"/>
      <c r="BO12" s="153"/>
      <c r="BP12" s="153"/>
      <c r="BQ12" s="156"/>
      <c r="BR12" s="156"/>
      <c r="BS12" s="153"/>
      <c r="BT12" s="153" t="s">
        <v>1046</v>
      </c>
      <c r="BU12" s="156"/>
      <c r="BV12" s="161" t="s">
        <v>23</v>
      </c>
      <c r="BW12" s="237" t="s">
        <v>184</v>
      </c>
    </row>
    <row r="13" spans="1:75" x14ac:dyDescent="0.15">
      <c r="A13" s="148">
        <v>2267</v>
      </c>
      <c r="B13" s="235">
        <v>41828</v>
      </c>
      <c r="C13" s="150" t="s">
        <v>1037</v>
      </c>
      <c r="D13" s="151" t="s">
        <v>1038</v>
      </c>
      <c r="E13" s="151"/>
      <c r="F13" s="151" t="s">
        <v>1051</v>
      </c>
      <c r="G13" s="247">
        <v>41820</v>
      </c>
      <c r="H13" s="153" t="s">
        <v>1040</v>
      </c>
      <c r="I13" s="153" t="s">
        <v>1041</v>
      </c>
      <c r="J13" s="153"/>
      <c r="K13" s="151" t="s">
        <v>1055</v>
      </c>
      <c r="L13" s="151" t="s">
        <v>1056</v>
      </c>
      <c r="M13" s="151">
        <v>82.89</v>
      </c>
      <c r="N13" s="151">
        <v>27.09</v>
      </c>
      <c r="O13" s="151"/>
      <c r="P13" s="151"/>
      <c r="Q13" s="151"/>
      <c r="R13" s="154"/>
      <c r="S13" s="151"/>
      <c r="T13" s="151"/>
      <c r="U13" s="151"/>
      <c r="V13" s="151"/>
      <c r="W13" s="151"/>
      <c r="X13" s="151"/>
      <c r="Y13" s="151"/>
      <c r="Z13" s="151"/>
      <c r="AA13" s="151"/>
      <c r="AB13" s="151"/>
      <c r="AC13" s="151"/>
      <c r="AD13" s="151"/>
      <c r="AE13" s="151"/>
      <c r="AF13" s="151"/>
      <c r="AG13" s="151"/>
      <c r="AH13" s="151"/>
      <c r="AI13" s="151"/>
      <c r="AJ13" s="151"/>
      <c r="AK13" s="151"/>
      <c r="AL13" s="151"/>
      <c r="AM13" s="151"/>
      <c r="AN13" s="151"/>
      <c r="AO13" s="151" t="s">
        <v>1054</v>
      </c>
      <c r="AP13" s="153" t="s">
        <v>1041</v>
      </c>
      <c r="AQ13" s="153"/>
      <c r="AR13" s="153"/>
      <c r="AS13" s="155"/>
      <c r="AT13" s="153">
        <v>8</v>
      </c>
      <c r="AU13" s="153" t="s">
        <v>1045</v>
      </c>
      <c r="AV13" s="151"/>
      <c r="AW13" s="153">
        <v>0</v>
      </c>
      <c r="AX13" s="153">
        <v>0</v>
      </c>
      <c r="AY13" s="153">
        <v>0</v>
      </c>
      <c r="AZ13" s="153">
        <v>13</v>
      </c>
      <c r="BA13" s="153">
        <v>0</v>
      </c>
      <c r="BB13" s="153">
        <v>0</v>
      </c>
      <c r="BC13" s="153">
        <v>0</v>
      </c>
      <c r="BD13" s="153">
        <v>0</v>
      </c>
      <c r="BE13" s="153">
        <v>0</v>
      </c>
      <c r="BF13" s="153">
        <v>0</v>
      </c>
      <c r="BG13" s="153">
        <v>0</v>
      </c>
      <c r="BH13" s="153">
        <v>0</v>
      </c>
      <c r="BI13" s="153"/>
      <c r="BJ13" s="153" t="s">
        <v>1041</v>
      </c>
      <c r="BK13" s="153">
        <v>12</v>
      </c>
      <c r="BL13" s="153" t="s">
        <v>1041</v>
      </c>
      <c r="BM13" s="153"/>
      <c r="BN13" s="153"/>
      <c r="BO13" s="153"/>
      <c r="BP13" s="153"/>
      <c r="BQ13" s="156"/>
      <c r="BR13" s="156"/>
      <c r="BS13" s="153"/>
      <c r="BT13" s="153" t="s">
        <v>1046</v>
      </c>
      <c r="BU13" s="156"/>
      <c r="BV13" s="161" t="s">
        <v>23</v>
      </c>
      <c r="BW13" s="161" t="s">
        <v>184</v>
      </c>
    </row>
    <row r="14" spans="1:75" x14ac:dyDescent="0.15">
      <c r="A14" s="148">
        <v>3750</v>
      </c>
      <c r="B14" s="248">
        <v>41898</v>
      </c>
      <c r="C14" s="150" t="s">
        <v>944</v>
      </c>
      <c r="D14" s="151" t="s">
        <v>1007</v>
      </c>
      <c r="E14" s="151"/>
      <c r="F14" s="151" t="s">
        <v>945</v>
      </c>
      <c r="G14" s="218">
        <v>41867</v>
      </c>
      <c r="H14" s="153" t="s">
        <v>946</v>
      </c>
      <c r="I14" s="153" t="s">
        <v>947</v>
      </c>
      <c r="J14" s="153"/>
      <c r="K14" s="151" t="s">
        <v>981</v>
      </c>
      <c r="L14" s="151" t="s">
        <v>965</v>
      </c>
      <c r="M14" s="151">
        <v>84</v>
      </c>
      <c r="N14" s="151">
        <v>28.9</v>
      </c>
      <c r="O14" s="151"/>
      <c r="P14" s="151"/>
      <c r="Q14" s="151"/>
      <c r="R14" s="154"/>
      <c r="S14" s="151"/>
      <c r="T14" s="151"/>
      <c r="U14" s="151"/>
      <c r="V14" s="151"/>
      <c r="W14" s="151"/>
      <c r="X14" s="151"/>
      <c r="Y14" s="151"/>
      <c r="Z14" s="151"/>
      <c r="AA14" s="151"/>
      <c r="AB14" s="151"/>
      <c r="AC14" s="151"/>
      <c r="AD14" s="151"/>
      <c r="AE14" s="151"/>
      <c r="AF14" s="151"/>
      <c r="AG14" s="151"/>
      <c r="AH14" s="151"/>
      <c r="AI14" s="151"/>
      <c r="AJ14" s="151"/>
      <c r="AK14" s="151"/>
      <c r="AL14" s="151"/>
      <c r="AM14" s="151"/>
      <c r="AN14" s="151"/>
      <c r="AO14" s="151" t="s">
        <v>949</v>
      </c>
      <c r="AP14" s="153" t="s">
        <v>947</v>
      </c>
      <c r="AQ14" s="153"/>
      <c r="AR14" s="153"/>
      <c r="AS14" s="155"/>
      <c r="AT14" s="153">
        <v>11.1</v>
      </c>
      <c r="AU14" s="153" t="s">
        <v>950</v>
      </c>
      <c r="AV14" s="151"/>
      <c r="AW14" s="153">
        <v>0</v>
      </c>
      <c r="AX14" s="153">
        <v>0</v>
      </c>
      <c r="AY14" s="153">
        <v>0</v>
      </c>
      <c r="AZ14" s="153">
        <v>25</v>
      </c>
      <c r="BA14" s="153">
        <v>0</v>
      </c>
      <c r="BB14" s="153">
        <v>0</v>
      </c>
      <c r="BC14" s="153">
        <v>0</v>
      </c>
      <c r="BD14" s="153">
        <v>0</v>
      </c>
      <c r="BE14" s="153">
        <v>0</v>
      </c>
      <c r="BF14" s="153">
        <v>0</v>
      </c>
      <c r="BG14" s="153">
        <v>0</v>
      </c>
      <c r="BH14" s="153">
        <v>0</v>
      </c>
      <c r="BI14" s="153"/>
      <c r="BJ14" s="153" t="s">
        <v>947</v>
      </c>
      <c r="BK14" s="153">
        <v>12</v>
      </c>
      <c r="BL14" s="153" t="s">
        <v>947</v>
      </c>
      <c r="BM14" s="153"/>
      <c r="BN14" s="153"/>
      <c r="BO14" s="153"/>
      <c r="BP14" s="153"/>
      <c r="BQ14" s="156"/>
      <c r="BR14" s="156"/>
      <c r="BS14" s="153"/>
      <c r="BT14" s="153" t="s">
        <v>951</v>
      </c>
      <c r="BU14" s="151"/>
      <c r="BV14" t="s">
        <v>23</v>
      </c>
      <c r="BW14" t="s">
        <v>184</v>
      </c>
    </row>
    <row r="15" spans="1:75" x14ac:dyDescent="0.15">
      <c r="A15" s="148">
        <v>8630</v>
      </c>
      <c r="B15" s="235">
        <v>41828</v>
      </c>
      <c r="C15" s="150" t="s">
        <v>1037</v>
      </c>
      <c r="D15" s="151" t="s">
        <v>1038</v>
      </c>
      <c r="E15" s="151"/>
      <c r="F15" s="151" t="s">
        <v>1051</v>
      </c>
      <c r="G15" s="246">
        <v>41820</v>
      </c>
      <c r="H15" s="153" t="s">
        <v>1040</v>
      </c>
      <c r="I15" s="153" t="s">
        <v>1041</v>
      </c>
      <c r="J15" s="153"/>
      <c r="K15" s="151" t="s">
        <v>1059</v>
      </c>
      <c r="L15" s="236" t="s">
        <v>983</v>
      </c>
      <c r="M15" s="151">
        <v>93.31</v>
      </c>
      <c r="N15" s="151">
        <v>25.02</v>
      </c>
      <c r="O15" s="151"/>
      <c r="P15" s="151"/>
      <c r="Q15" s="151"/>
      <c r="R15" s="151"/>
      <c r="S15" s="151"/>
      <c r="T15" s="151"/>
      <c r="U15" s="151"/>
      <c r="V15" s="151"/>
      <c r="W15" s="151"/>
      <c r="X15" s="151"/>
      <c r="Y15" s="151"/>
      <c r="Z15" s="151"/>
      <c r="AA15" s="151"/>
      <c r="AB15" s="151"/>
      <c r="AC15" s="151"/>
      <c r="AD15" s="151"/>
      <c r="AE15" s="151"/>
      <c r="AF15" s="151"/>
      <c r="AG15" s="151"/>
      <c r="AH15" s="151"/>
      <c r="AI15" s="151"/>
      <c r="AJ15" s="151"/>
      <c r="AK15" s="151"/>
      <c r="AL15" s="151"/>
      <c r="AM15" s="151"/>
      <c r="AN15" s="151"/>
      <c r="AO15" s="151" t="s">
        <v>1054</v>
      </c>
      <c r="AP15" s="153" t="s">
        <v>1041</v>
      </c>
      <c r="AQ15" s="153"/>
      <c r="AR15" s="153"/>
      <c r="AS15" s="155"/>
      <c r="AT15" s="153">
        <v>10.199999999999999</v>
      </c>
      <c r="AU15" s="153" t="s">
        <v>1045</v>
      </c>
      <c r="AV15" s="151"/>
      <c r="AW15" s="153">
        <v>0</v>
      </c>
      <c r="AX15" s="153">
        <v>0</v>
      </c>
      <c r="AY15" s="153">
        <v>12</v>
      </c>
      <c r="AZ15" s="153">
        <v>0</v>
      </c>
      <c r="BA15" s="153">
        <v>0</v>
      </c>
      <c r="BB15" s="153">
        <v>0</v>
      </c>
      <c r="BC15" s="153">
        <v>0</v>
      </c>
      <c r="BD15" s="153">
        <v>0</v>
      </c>
      <c r="BE15" s="153">
        <v>0</v>
      </c>
      <c r="BF15" s="153">
        <v>0</v>
      </c>
      <c r="BG15" s="153">
        <v>0</v>
      </c>
      <c r="BH15" s="153">
        <v>0</v>
      </c>
      <c r="BI15" s="153"/>
      <c r="BJ15" s="153" t="s">
        <v>1041</v>
      </c>
      <c r="BK15" s="153"/>
      <c r="BL15" s="153" t="s">
        <v>1041</v>
      </c>
      <c r="BM15" s="153"/>
      <c r="BN15" s="153"/>
      <c r="BO15" s="153"/>
      <c r="BP15" s="153"/>
      <c r="BQ15" s="156" t="s">
        <v>984</v>
      </c>
      <c r="BR15" s="156"/>
      <c r="BS15" s="153"/>
      <c r="BT15" s="153" t="s">
        <v>1046</v>
      </c>
      <c r="BU15" s="151" t="s">
        <v>985</v>
      </c>
      <c r="BV15" t="s">
        <v>23</v>
      </c>
      <c r="BW15" s="161" t="s">
        <v>130</v>
      </c>
    </row>
    <row r="16" spans="1:75" x14ac:dyDescent="0.15">
      <c r="A16" s="148">
        <v>1397</v>
      </c>
      <c r="B16" s="235">
        <v>41830</v>
      </c>
      <c r="C16" s="150" t="s">
        <v>1037</v>
      </c>
      <c r="D16" s="151" t="s">
        <v>1038</v>
      </c>
      <c r="E16" s="151"/>
      <c r="F16" s="151" t="s">
        <v>1051</v>
      </c>
      <c r="G16" s="247">
        <v>41473</v>
      </c>
      <c r="H16" s="153" t="s">
        <v>1040</v>
      </c>
      <c r="I16" s="153" t="s">
        <v>1041</v>
      </c>
      <c r="J16" s="153"/>
      <c r="K16" s="151" t="s">
        <v>1060</v>
      </c>
      <c r="L16" s="151" t="s">
        <v>1061</v>
      </c>
      <c r="M16" s="151">
        <v>81</v>
      </c>
      <c r="N16" s="151">
        <v>25.5</v>
      </c>
      <c r="O16" s="151" t="s">
        <v>1050</v>
      </c>
      <c r="P16" s="151">
        <v>1000</v>
      </c>
      <c r="Q16" s="151">
        <v>25.25</v>
      </c>
      <c r="R16" s="154">
        <v>1750</v>
      </c>
      <c r="S16" s="151">
        <v>25</v>
      </c>
      <c r="T16" s="151"/>
      <c r="U16" s="151"/>
      <c r="V16" s="151"/>
      <c r="W16" s="151"/>
      <c r="X16" s="151"/>
      <c r="Y16" s="151"/>
      <c r="Z16" s="151"/>
      <c r="AA16" s="151"/>
      <c r="AB16" s="151"/>
      <c r="AC16" s="151"/>
      <c r="AD16" s="151"/>
      <c r="AE16" s="151"/>
      <c r="AF16" s="151"/>
      <c r="AG16" s="151"/>
      <c r="AH16" s="151"/>
      <c r="AI16" s="151"/>
      <c r="AJ16" s="151"/>
      <c r="AK16" s="151"/>
      <c r="AL16" s="151"/>
      <c r="AM16" s="151"/>
      <c r="AN16" s="151"/>
      <c r="AO16" s="151" t="s">
        <v>1054</v>
      </c>
      <c r="AP16" s="153" t="s">
        <v>1041</v>
      </c>
      <c r="AQ16" s="153"/>
      <c r="AR16" s="153"/>
      <c r="AS16" s="155"/>
      <c r="AT16" s="153">
        <v>11.1</v>
      </c>
      <c r="AU16" s="153" t="s">
        <v>1045</v>
      </c>
      <c r="AV16" s="151"/>
      <c r="AW16" s="153">
        <v>0</v>
      </c>
      <c r="AX16" s="153">
        <v>0</v>
      </c>
      <c r="AY16" s="153">
        <v>10</v>
      </c>
      <c r="AZ16" s="153">
        <v>0</v>
      </c>
      <c r="BA16" s="153">
        <v>0</v>
      </c>
      <c r="BB16" s="153">
        <v>0</v>
      </c>
      <c r="BC16" s="153">
        <v>0</v>
      </c>
      <c r="BD16" s="153">
        <v>0</v>
      </c>
      <c r="BE16" s="153">
        <v>0</v>
      </c>
      <c r="BF16" s="153">
        <v>0</v>
      </c>
      <c r="BG16" s="153">
        <v>0</v>
      </c>
      <c r="BH16" s="153">
        <v>0</v>
      </c>
      <c r="BI16" s="153"/>
      <c r="BJ16" s="153" t="s">
        <v>1041</v>
      </c>
      <c r="BK16" s="153"/>
      <c r="BL16" s="153" t="s">
        <v>1041</v>
      </c>
      <c r="BM16" s="153"/>
      <c r="BN16" s="153"/>
      <c r="BO16" s="153"/>
      <c r="BP16" s="153"/>
      <c r="BQ16" s="156"/>
      <c r="BR16" s="156"/>
      <c r="BS16" s="153"/>
      <c r="BT16" s="153" t="s">
        <v>1046</v>
      </c>
      <c r="BU16" s="151"/>
      <c r="BV16" t="s">
        <v>20</v>
      </c>
      <c r="BW16" s="161" t="s">
        <v>89</v>
      </c>
    </row>
    <row r="17" spans="1:75" x14ac:dyDescent="0.15">
      <c r="A17" s="148">
        <v>3601</v>
      </c>
      <c r="B17" s="235">
        <v>41830</v>
      </c>
      <c r="C17" s="150" t="s">
        <v>1037</v>
      </c>
      <c r="D17" s="151" t="s">
        <v>1038</v>
      </c>
      <c r="E17" s="151"/>
      <c r="F17" s="151" t="s">
        <v>1051</v>
      </c>
      <c r="G17" s="245">
        <v>41772</v>
      </c>
      <c r="H17" s="153" t="s">
        <v>1040</v>
      </c>
      <c r="I17" s="153" t="s">
        <v>1041</v>
      </c>
      <c r="J17" s="153"/>
      <c r="K17" s="151" t="s">
        <v>1062</v>
      </c>
      <c r="L17" s="151" t="s">
        <v>1063</v>
      </c>
      <c r="M17" s="151">
        <v>78.599999999999994</v>
      </c>
      <c r="N17" s="151">
        <v>27.96</v>
      </c>
      <c r="O17" s="151" t="s">
        <v>1050</v>
      </c>
      <c r="P17" s="151">
        <v>1000</v>
      </c>
      <c r="Q17" s="151">
        <v>27.05</v>
      </c>
      <c r="R17" s="154">
        <v>1750</v>
      </c>
      <c r="S17" s="151">
        <v>25.23</v>
      </c>
      <c r="T17" s="151"/>
      <c r="U17" s="151"/>
      <c r="V17" s="151"/>
      <c r="W17" s="151"/>
      <c r="X17" s="151"/>
      <c r="Y17" s="151"/>
      <c r="Z17" s="151"/>
      <c r="AA17" s="151"/>
      <c r="AB17" s="151"/>
      <c r="AC17" s="151"/>
      <c r="AD17" s="151"/>
      <c r="AE17" s="151"/>
      <c r="AF17" s="151"/>
      <c r="AG17" s="151"/>
      <c r="AH17" s="151"/>
      <c r="AI17" s="151"/>
      <c r="AJ17" s="151"/>
      <c r="AK17" s="151"/>
      <c r="AL17" s="151"/>
      <c r="AM17" s="151"/>
      <c r="AN17" s="151"/>
      <c r="AO17" s="151" t="s">
        <v>1054</v>
      </c>
      <c r="AP17" s="153" t="s">
        <v>1041</v>
      </c>
      <c r="AQ17" s="153"/>
      <c r="AR17" s="153"/>
      <c r="AS17" s="155"/>
      <c r="AT17" s="153">
        <v>11.3</v>
      </c>
      <c r="AU17" s="153" t="s">
        <v>1045</v>
      </c>
      <c r="AV17" s="151"/>
      <c r="AW17" s="153">
        <v>0</v>
      </c>
      <c r="AX17" s="153">
        <v>0</v>
      </c>
      <c r="AY17" s="153">
        <v>0</v>
      </c>
      <c r="AZ17" s="153">
        <v>18</v>
      </c>
      <c r="BA17" s="153">
        <v>0</v>
      </c>
      <c r="BB17" s="153">
        <v>0</v>
      </c>
      <c r="BC17" s="153">
        <v>0</v>
      </c>
      <c r="BD17" s="153">
        <v>0</v>
      </c>
      <c r="BE17" s="153">
        <v>0</v>
      </c>
      <c r="BF17" s="153">
        <v>0</v>
      </c>
      <c r="BG17" s="153">
        <v>0</v>
      </c>
      <c r="BH17" s="153">
        <v>0</v>
      </c>
      <c r="BI17" s="153"/>
      <c r="BJ17" s="153" t="s">
        <v>1041</v>
      </c>
      <c r="BK17" s="153">
        <v>24</v>
      </c>
      <c r="BL17" s="153" t="s">
        <v>1041</v>
      </c>
      <c r="BM17" s="153"/>
      <c r="BN17" s="153"/>
      <c r="BO17" s="153"/>
      <c r="BP17" s="153"/>
      <c r="BQ17" s="151" t="s">
        <v>990</v>
      </c>
      <c r="BR17" s="151" t="s">
        <v>1064</v>
      </c>
      <c r="BS17" s="153">
        <v>50</v>
      </c>
      <c r="BT17" s="153" t="s">
        <v>1046</v>
      </c>
      <c r="BU17" s="151"/>
      <c r="BV17" t="s">
        <v>1065</v>
      </c>
      <c r="BW17" s="237" t="s">
        <v>89</v>
      </c>
    </row>
    <row r="18" spans="1:75" x14ac:dyDescent="0.15">
      <c r="A18" s="148">
        <v>8847</v>
      </c>
      <c r="B18" s="152">
        <v>41898</v>
      </c>
      <c r="C18" s="150" t="s">
        <v>1024</v>
      </c>
      <c r="D18" s="151" t="s">
        <v>1067</v>
      </c>
      <c r="E18" s="151"/>
      <c r="F18" s="151" t="s">
        <v>1026</v>
      </c>
      <c r="G18" s="218">
        <v>41884</v>
      </c>
      <c r="H18" s="153" t="s">
        <v>126</v>
      </c>
      <c r="I18" s="153" t="s">
        <v>971</v>
      </c>
      <c r="J18" s="153"/>
      <c r="K18" s="151" t="s">
        <v>1027</v>
      </c>
      <c r="L18" s="254" t="s">
        <v>1028</v>
      </c>
      <c r="M18" s="151">
        <v>97.521000000000001</v>
      </c>
      <c r="N18" s="151">
        <v>28</v>
      </c>
      <c r="O18" s="151" t="s">
        <v>992</v>
      </c>
      <c r="P18" s="151">
        <v>1000</v>
      </c>
      <c r="Q18" s="151">
        <v>27</v>
      </c>
      <c r="R18" s="154">
        <v>1750</v>
      </c>
      <c r="S18" s="151">
        <v>26.5</v>
      </c>
      <c r="T18" s="151"/>
      <c r="U18" s="151"/>
      <c r="V18" s="151"/>
      <c r="W18" s="151"/>
      <c r="X18" s="151"/>
      <c r="Y18" s="151"/>
      <c r="Z18" s="151"/>
      <c r="AA18" s="151"/>
      <c r="AB18" s="151"/>
      <c r="AC18" s="151"/>
      <c r="AD18" s="151"/>
      <c r="AE18" s="151"/>
      <c r="AF18" s="151"/>
      <c r="AG18" s="151"/>
      <c r="AH18" s="151"/>
      <c r="AI18" s="151"/>
      <c r="AJ18" s="151"/>
      <c r="AK18" s="151"/>
      <c r="AL18" s="151"/>
      <c r="AM18" s="151"/>
      <c r="AN18" s="151"/>
      <c r="AO18" s="151" t="s">
        <v>1029</v>
      </c>
      <c r="AP18" s="153" t="s">
        <v>1030</v>
      </c>
      <c r="AQ18" s="153"/>
      <c r="AR18" s="153"/>
      <c r="AS18" s="155"/>
      <c r="AT18" s="153">
        <v>11.1</v>
      </c>
      <c r="AU18" s="153" t="s">
        <v>1030</v>
      </c>
      <c r="AV18" s="151"/>
      <c r="AW18" s="153">
        <v>0</v>
      </c>
      <c r="AX18" s="153">
        <v>0</v>
      </c>
      <c r="AY18" s="153">
        <v>0</v>
      </c>
      <c r="AZ18" s="153">
        <v>27</v>
      </c>
      <c r="BA18" s="153">
        <v>0</v>
      </c>
      <c r="BB18" s="153">
        <v>0</v>
      </c>
      <c r="BC18" s="153">
        <v>0</v>
      </c>
      <c r="BD18" s="153">
        <v>0</v>
      </c>
      <c r="BE18" s="153">
        <v>0</v>
      </c>
      <c r="BF18" s="153">
        <v>0</v>
      </c>
      <c r="BG18" s="153">
        <v>0</v>
      </c>
      <c r="BH18" s="153">
        <v>0</v>
      </c>
      <c r="BI18" s="153"/>
      <c r="BJ18" s="153" t="s">
        <v>1030</v>
      </c>
      <c r="BK18" s="153"/>
      <c r="BL18" s="153" t="s">
        <v>1030</v>
      </c>
      <c r="BM18" s="153"/>
      <c r="BN18" s="153"/>
      <c r="BO18" s="153"/>
      <c r="BP18" s="153"/>
      <c r="BQ18" s="151"/>
      <c r="BR18" s="151"/>
      <c r="BS18" s="153"/>
      <c r="BT18" s="153" t="s">
        <v>1031</v>
      </c>
      <c r="BU18" s="254"/>
      <c r="BV18" s="249" t="s">
        <v>23</v>
      </c>
      <c r="BW18" s="251" t="s">
        <v>1032</v>
      </c>
    </row>
    <row r="19" spans="1:75" x14ac:dyDescent="0.15">
      <c r="A19" s="148">
        <v>4965</v>
      </c>
      <c r="B19" s="235">
        <v>41830</v>
      </c>
      <c r="C19" s="150" t="s">
        <v>1037</v>
      </c>
      <c r="D19" s="151" t="s">
        <v>1038</v>
      </c>
      <c r="E19" s="151"/>
      <c r="F19" s="151" t="s">
        <v>1051</v>
      </c>
      <c r="G19" s="245">
        <v>41820</v>
      </c>
      <c r="H19" s="153" t="s">
        <v>126</v>
      </c>
      <c r="I19" s="153" t="s">
        <v>971</v>
      </c>
      <c r="J19" s="153"/>
      <c r="K19" s="151" t="s">
        <v>168</v>
      </c>
      <c r="L19" s="151" t="s">
        <v>1066</v>
      </c>
      <c r="M19" s="151">
        <v>87.02</v>
      </c>
      <c r="N19" s="151">
        <v>30.95</v>
      </c>
      <c r="O19" s="151" t="s">
        <v>992</v>
      </c>
      <c r="P19" s="151">
        <v>1000</v>
      </c>
      <c r="Q19" s="151">
        <v>30.49</v>
      </c>
      <c r="R19" s="154">
        <v>1750</v>
      </c>
      <c r="S19" s="151">
        <v>30.24</v>
      </c>
      <c r="T19" s="151"/>
      <c r="U19" s="151"/>
      <c r="V19" s="151"/>
      <c r="W19" s="151"/>
      <c r="X19" s="151"/>
      <c r="Y19" s="151"/>
      <c r="Z19" s="151"/>
      <c r="AA19" s="151"/>
      <c r="AB19" s="151"/>
      <c r="AC19" s="151"/>
      <c r="AD19" s="151"/>
      <c r="AE19" s="151"/>
      <c r="AF19" s="151"/>
      <c r="AG19" s="151"/>
      <c r="AH19" s="151"/>
      <c r="AI19" s="151"/>
      <c r="AJ19" s="151"/>
      <c r="AK19" s="151"/>
      <c r="AL19" s="151"/>
      <c r="AM19" s="151"/>
      <c r="AN19" s="151"/>
      <c r="AO19" s="151" t="s">
        <v>1054</v>
      </c>
      <c r="AP19" s="153" t="s">
        <v>1041</v>
      </c>
      <c r="AQ19" s="153"/>
      <c r="AR19" s="153"/>
      <c r="AS19" s="155"/>
      <c r="AT19" s="153">
        <v>5.0999999999999996</v>
      </c>
      <c r="AU19" s="153" t="s">
        <v>1041</v>
      </c>
      <c r="AV19" s="151"/>
      <c r="AW19" s="153">
        <v>0</v>
      </c>
      <c r="AX19" s="153">
        <v>0</v>
      </c>
      <c r="AY19" s="153">
        <v>0</v>
      </c>
      <c r="AZ19" s="153">
        <v>22</v>
      </c>
      <c r="BA19" s="153">
        <v>0</v>
      </c>
      <c r="BB19" s="153">
        <v>0</v>
      </c>
      <c r="BC19" s="153">
        <v>0</v>
      </c>
      <c r="BD19" s="153">
        <v>0</v>
      </c>
      <c r="BE19" s="153">
        <v>0</v>
      </c>
      <c r="BF19" s="153">
        <v>0</v>
      </c>
      <c r="BG19" s="153">
        <v>0</v>
      </c>
      <c r="BH19" s="153">
        <v>0</v>
      </c>
      <c r="BI19" s="153"/>
      <c r="BJ19" s="153" t="s">
        <v>1041</v>
      </c>
      <c r="BK19" s="153">
        <v>24</v>
      </c>
      <c r="BL19" s="153" t="s">
        <v>1041</v>
      </c>
      <c r="BM19" s="153"/>
      <c r="BN19" s="153"/>
      <c r="BO19" s="153"/>
      <c r="BP19" s="153"/>
      <c r="BQ19" s="151"/>
      <c r="BR19" s="151"/>
      <c r="BS19" s="153"/>
      <c r="BT19" s="153" t="s">
        <v>1046</v>
      </c>
      <c r="BU19" s="236" t="s">
        <v>993</v>
      </c>
      <c r="BV19" s="161" t="s">
        <v>23</v>
      </c>
      <c r="BW19" s="237" t="s">
        <v>184</v>
      </c>
    </row>
    <row r="20" spans="1:75" x14ac:dyDescent="0.15">
      <c r="A20" s="148">
        <v>5311</v>
      </c>
      <c r="B20" s="248">
        <v>41897</v>
      </c>
      <c r="C20" s="150" t="s">
        <v>944</v>
      </c>
      <c r="D20" s="151" t="s">
        <v>1007</v>
      </c>
      <c r="E20" s="151"/>
      <c r="F20" s="151" t="s">
        <v>945</v>
      </c>
      <c r="G20" s="218">
        <v>41880</v>
      </c>
      <c r="H20" s="153" t="s">
        <v>947</v>
      </c>
      <c r="I20" s="153" t="s">
        <v>959</v>
      </c>
      <c r="J20" s="153"/>
      <c r="K20" s="151" t="s">
        <v>994</v>
      </c>
      <c r="L20" s="151" t="s">
        <v>1019</v>
      </c>
      <c r="M20" s="151">
        <v>86</v>
      </c>
      <c r="N20" s="151">
        <v>37.700000000000003</v>
      </c>
      <c r="O20" s="151"/>
      <c r="P20" s="151"/>
      <c r="Q20" s="151"/>
      <c r="R20" s="154"/>
      <c r="S20" s="151"/>
      <c r="T20" s="151"/>
      <c r="U20" s="151"/>
      <c r="V20" s="151"/>
      <c r="W20" s="151"/>
      <c r="X20" s="151"/>
      <c r="Y20" s="151"/>
      <c r="Z20" s="151"/>
      <c r="AA20" s="151"/>
      <c r="AB20" s="151"/>
      <c r="AC20" s="151"/>
      <c r="AD20" s="151"/>
      <c r="AE20" s="151"/>
      <c r="AF20" s="151"/>
      <c r="AG20" s="151"/>
      <c r="AH20" s="151"/>
      <c r="AI20" s="151"/>
      <c r="AJ20" s="151"/>
      <c r="AK20" s="151"/>
      <c r="AL20" s="151"/>
      <c r="AM20" s="151"/>
      <c r="AN20" s="151"/>
      <c r="AO20" s="151" t="s">
        <v>949</v>
      </c>
      <c r="AP20" s="153" t="s">
        <v>947</v>
      </c>
      <c r="AQ20" s="153"/>
      <c r="AR20" s="153"/>
      <c r="AS20" s="155"/>
      <c r="AT20" s="153"/>
      <c r="AU20" s="153" t="s">
        <v>947</v>
      </c>
      <c r="AV20" s="151"/>
      <c r="AW20" s="153">
        <v>0</v>
      </c>
      <c r="AX20" s="153">
        <v>0</v>
      </c>
      <c r="AY20" s="153">
        <v>40</v>
      </c>
      <c r="AZ20" s="153">
        <v>0</v>
      </c>
      <c r="BA20" s="153">
        <v>0</v>
      </c>
      <c r="BB20" s="153">
        <v>0</v>
      </c>
      <c r="BC20" s="153">
        <v>0</v>
      </c>
      <c r="BD20" s="153">
        <v>0</v>
      </c>
      <c r="BE20" s="153">
        <v>0</v>
      </c>
      <c r="BF20" s="153">
        <v>0</v>
      </c>
      <c r="BG20" s="153">
        <v>0</v>
      </c>
      <c r="BH20" s="153">
        <v>0</v>
      </c>
      <c r="BI20" s="153"/>
      <c r="BJ20" s="153" t="s">
        <v>947</v>
      </c>
      <c r="BK20" s="153"/>
      <c r="BL20" s="153" t="s">
        <v>947</v>
      </c>
      <c r="BM20" s="153"/>
      <c r="BN20" s="153"/>
      <c r="BO20" s="153"/>
      <c r="BP20" s="153"/>
      <c r="BQ20" s="151"/>
      <c r="BR20" s="151"/>
      <c r="BS20" s="153"/>
      <c r="BT20" s="153" t="s">
        <v>951</v>
      </c>
      <c r="BU20" s="151" t="s">
        <v>993</v>
      </c>
      <c r="BV20" t="s">
        <v>963</v>
      </c>
      <c r="BW20" t="s">
        <v>1020</v>
      </c>
    </row>
    <row r="21" spans="1:75" x14ac:dyDescent="0.15">
      <c r="A21" s="148">
        <v>8470</v>
      </c>
      <c r="B21" s="235">
        <v>41830</v>
      </c>
      <c r="C21" s="150" t="s">
        <v>1037</v>
      </c>
      <c r="D21" s="151" t="s">
        <v>1038</v>
      </c>
      <c r="E21" s="151"/>
      <c r="F21" s="151" t="s">
        <v>1051</v>
      </c>
      <c r="G21" s="245">
        <v>41797</v>
      </c>
      <c r="H21" s="153" t="s">
        <v>126</v>
      </c>
      <c r="I21" s="153" t="s">
        <v>971</v>
      </c>
      <c r="J21" s="153"/>
      <c r="K21" s="151" t="s">
        <v>995</v>
      </c>
      <c r="L21" s="151" t="s">
        <v>996</v>
      </c>
      <c r="M21" s="151">
        <v>83</v>
      </c>
      <c r="N21" s="151">
        <v>20.097000000000001</v>
      </c>
      <c r="O21" s="151"/>
      <c r="P21" s="151"/>
      <c r="Q21" s="151"/>
      <c r="R21" s="154"/>
      <c r="S21" s="151"/>
      <c r="T21" s="151"/>
      <c r="U21" s="151"/>
      <c r="V21" s="151"/>
      <c r="W21" s="151"/>
      <c r="X21" s="151"/>
      <c r="Y21" s="151"/>
      <c r="Z21" s="151"/>
      <c r="AA21" s="151"/>
      <c r="AB21" s="151"/>
      <c r="AC21" s="151"/>
      <c r="AD21" s="151"/>
      <c r="AE21" s="151"/>
      <c r="AF21" s="151"/>
      <c r="AG21" s="151"/>
      <c r="AH21" s="151"/>
      <c r="AI21" s="151"/>
      <c r="AJ21" s="151"/>
      <c r="AK21" s="151"/>
      <c r="AL21" s="151"/>
      <c r="AM21" s="151"/>
      <c r="AN21" s="151"/>
      <c r="AO21" s="151" t="s">
        <v>1054</v>
      </c>
      <c r="AP21" s="153" t="s">
        <v>1041</v>
      </c>
      <c r="AQ21" s="153"/>
      <c r="AR21" s="153"/>
      <c r="AS21" s="155"/>
      <c r="AT21" s="153">
        <v>8</v>
      </c>
      <c r="AU21" s="153" t="s">
        <v>997</v>
      </c>
      <c r="AV21" s="151"/>
      <c r="AW21" s="153">
        <v>0</v>
      </c>
      <c r="AX21" s="153">
        <v>0</v>
      </c>
      <c r="AY21" s="153">
        <v>0</v>
      </c>
      <c r="AZ21" s="153">
        <v>0</v>
      </c>
      <c r="BA21" s="153">
        <v>0</v>
      </c>
      <c r="BB21" s="153">
        <v>0</v>
      </c>
      <c r="BC21" s="153">
        <v>0</v>
      </c>
      <c r="BD21" s="153">
        <v>0</v>
      </c>
      <c r="BE21" s="153">
        <v>0</v>
      </c>
      <c r="BF21" s="153">
        <v>0</v>
      </c>
      <c r="BG21" s="153">
        <v>0</v>
      </c>
      <c r="BH21" s="153">
        <v>0</v>
      </c>
      <c r="BI21" s="153">
        <v>24</v>
      </c>
      <c r="BJ21" s="153" t="s">
        <v>1041</v>
      </c>
      <c r="BK21" s="153"/>
      <c r="BL21" s="153" t="s">
        <v>1041</v>
      </c>
      <c r="BM21" s="153"/>
      <c r="BN21" s="153"/>
      <c r="BO21" s="153"/>
      <c r="BP21" s="153"/>
      <c r="BQ21" s="156"/>
      <c r="BR21" s="156"/>
      <c r="BS21" s="153"/>
      <c r="BT21" s="153" t="s">
        <v>1046</v>
      </c>
      <c r="BU21" s="156" t="s">
        <v>993</v>
      </c>
      <c r="BV21" s="161" t="s">
        <v>23</v>
      </c>
      <c r="BW21" t="s">
        <v>89</v>
      </c>
    </row>
    <row r="22" spans="1:75" x14ac:dyDescent="0.15">
      <c r="A22" s="148">
        <v>8894</v>
      </c>
      <c r="B22" s="152">
        <v>41898</v>
      </c>
      <c r="C22" s="150" t="s">
        <v>944</v>
      </c>
      <c r="D22" s="151" t="s">
        <v>1007</v>
      </c>
      <c r="E22" s="151"/>
      <c r="F22" s="151" t="s">
        <v>998</v>
      </c>
      <c r="G22" s="253">
        <v>41871</v>
      </c>
      <c r="H22" s="153" t="s">
        <v>946</v>
      </c>
      <c r="I22" s="153" t="s">
        <v>947</v>
      </c>
      <c r="J22" s="153"/>
      <c r="K22" s="151" t="s">
        <v>948</v>
      </c>
      <c r="L22" s="151" t="s">
        <v>1021</v>
      </c>
      <c r="M22" s="151">
        <v>90</v>
      </c>
      <c r="N22" s="151">
        <v>20.49</v>
      </c>
      <c r="O22" s="151"/>
      <c r="P22" s="151"/>
      <c r="Q22" s="151"/>
      <c r="R22" s="154"/>
      <c r="S22" s="151"/>
      <c r="T22" s="151"/>
      <c r="U22" s="151"/>
      <c r="V22" s="151"/>
      <c r="W22" s="151"/>
      <c r="X22" s="151"/>
      <c r="Y22" s="151"/>
      <c r="Z22" s="151"/>
      <c r="AA22" s="151"/>
      <c r="AB22" s="151"/>
      <c r="AC22" s="151"/>
      <c r="AD22" s="151"/>
      <c r="AE22">
        <v>12.49</v>
      </c>
      <c r="AF22" s="151"/>
      <c r="AG22" s="151"/>
      <c r="AH22" s="151"/>
      <c r="AI22" s="151"/>
      <c r="AJ22" s="151"/>
      <c r="AK22" s="151"/>
      <c r="AL22" s="151"/>
      <c r="AM22" s="151"/>
      <c r="AN22" s="151"/>
      <c r="AO22" s="151" t="s">
        <v>999</v>
      </c>
      <c r="AP22" s="153" t="s">
        <v>947</v>
      </c>
      <c r="AQ22" s="153"/>
      <c r="AR22" s="153"/>
      <c r="AS22" s="155"/>
      <c r="AT22" s="153">
        <v>9</v>
      </c>
      <c r="AU22" s="153" t="s">
        <v>950</v>
      </c>
      <c r="AV22" s="151"/>
      <c r="AW22" s="153">
        <v>0</v>
      </c>
      <c r="AX22" s="153">
        <v>0</v>
      </c>
      <c r="AY22" s="153">
        <v>0</v>
      </c>
      <c r="AZ22" s="153">
        <v>0</v>
      </c>
      <c r="BA22" s="153">
        <v>0</v>
      </c>
      <c r="BB22" s="153">
        <v>0</v>
      </c>
      <c r="BC22" s="153">
        <v>0</v>
      </c>
      <c r="BD22" s="153">
        <v>0</v>
      </c>
      <c r="BE22" s="153">
        <v>0</v>
      </c>
      <c r="BF22" s="153">
        <v>0</v>
      </c>
      <c r="BG22" s="153">
        <v>0</v>
      </c>
      <c r="BH22" s="153">
        <v>0</v>
      </c>
      <c r="BI22" s="153"/>
      <c r="BJ22" s="153" t="s">
        <v>947</v>
      </c>
      <c r="BK22" s="153"/>
      <c r="BL22" s="153" t="s">
        <v>947</v>
      </c>
      <c r="BM22" s="153"/>
      <c r="BN22" s="153"/>
      <c r="BO22" s="153"/>
      <c r="BP22" s="153"/>
      <c r="BQ22" s="151"/>
      <c r="BR22" s="151"/>
      <c r="BS22" s="153"/>
      <c r="BT22" s="153" t="s">
        <v>951</v>
      </c>
      <c r="BU22" s="252"/>
      <c r="BV22" t="s">
        <v>23</v>
      </c>
      <c r="BW22" s="251" t="s">
        <v>1022</v>
      </c>
    </row>
    <row r="23" spans="1:75" x14ac:dyDescent="0.15">
      <c r="A23" s="148">
        <v>2006</v>
      </c>
      <c r="B23" s="235">
        <v>41828</v>
      </c>
      <c r="C23" s="150" t="s">
        <v>1037</v>
      </c>
      <c r="D23" s="151" t="s">
        <v>1038</v>
      </c>
      <c r="E23" s="151"/>
      <c r="F23" s="151" t="s">
        <v>1039</v>
      </c>
      <c r="G23" s="246">
        <v>41822</v>
      </c>
      <c r="H23" s="153" t="s">
        <v>1040</v>
      </c>
      <c r="I23" s="153" t="s">
        <v>1041</v>
      </c>
      <c r="J23" s="153"/>
      <c r="K23" s="151" t="s">
        <v>1042</v>
      </c>
      <c r="L23" s="151" t="s">
        <v>1043</v>
      </c>
      <c r="M23" s="151">
        <v>90</v>
      </c>
      <c r="N23" s="151">
        <v>28.9</v>
      </c>
      <c r="O23" s="151"/>
      <c r="P23" s="151"/>
      <c r="Q23" s="151"/>
      <c r="R23" s="154"/>
      <c r="S23" s="151"/>
      <c r="T23" s="151"/>
      <c r="U23" s="151"/>
      <c r="V23" s="151"/>
      <c r="W23" s="151"/>
      <c r="X23" s="151"/>
      <c r="Y23" s="151"/>
      <c r="Z23" s="151"/>
      <c r="AA23" s="151"/>
      <c r="AB23" s="151"/>
      <c r="AC23" s="151"/>
      <c r="AD23" s="151"/>
      <c r="AE23" s="151">
        <v>11.67</v>
      </c>
      <c r="AF23" s="151"/>
      <c r="AG23" s="151"/>
      <c r="AH23" s="151"/>
      <c r="AI23" s="151"/>
      <c r="AJ23" s="151"/>
      <c r="AK23" s="151"/>
      <c r="AL23" s="151"/>
      <c r="AM23" s="151"/>
      <c r="AN23" s="151"/>
      <c r="AO23" s="151" t="s">
        <v>1044</v>
      </c>
      <c r="AP23" s="153" t="s">
        <v>1041</v>
      </c>
      <c r="AQ23" s="153"/>
      <c r="AR23" s="153"/>
      <c r="AS23" s="155"/>
      <c r="AT23" s="153">
        <v>11.1</v>
      </c>
      <c r="AU23" s="153" t="s">
        <v>1045</v>
      </c>
      <c r="AV23" s="151"/>
      <c r="AW23" s="153">
        <v>0</v>
      </c>
      <c r="AX23" s="153">
        <v>0</v>
      </c>
      <c r="AY23" s="153">
        <v>0</v>
      </c>
      <c r="AZ23" s="153">
        <v>20</v>
      </c>
      <c r="BA23" s="153">
        <v>0</v>
      </c>
      <c r="BB23" s="153">
        <v>0</v>
      </c>
      <c r="BC23" s="153">
        <v>0</v>
      </c>
      <c r="BD23" s="153">
        <v>0</v>
      </c>
      <c r="BE23" s="153">
        <v>0</v>
      </c>
      <c r="BF23" s="153">
        <v>0</v>
      </c>
      <c r="BG23" s="153">
        <v>0</v>
      </c>
      <c r="BH23" s="153">
        <v>0</v>
      </c>
      <c r="BI23" s="153"/>
      <c r="BJ23" s="153" t="s">
        <v>1041</v>
      </c>
      <c r="BK23" s="153">
        <v>12</v>
      </c>
      <c r="BL23" s="153" t="s">
        <v>1041</v>
      </c>
      <c r="BM23" s="153"/>
      <c r="BN23" s="153"/>
      <c r="BO23" s="153"/>
      <c r="BP23" s="153"/>
      <c r="BQ23" s="151" t="s">
        <v>954</v>
      </c>
      <c r="BR23" s="156" t="s">
        <v>656</v>
      </c>
      <c r="BS23" s="153">
        <v>25</v>
      </c>
      <c r="BT23" s="153" t="s">
        <v>1046</v>
      </c>
      <c r="BU23" s="151"/>
      <c r="BV23" t="s">
        <v>23</v>
      </c>
      <c r="BW23" s="237" t="s">
        <v>184</v>
      </c>
    </row>
    <row r="24" spans="1:75" x14ac:dyDescent="0.15">
      <c r="A24" s="148">
        <v>2560</v>
      </c>
      <c r="B24" s="248">
        <v>41894</v>
      </c>
      <c r="C24" s="150" t="s">
        <v>944</v>
      </c>
      <c r="D24" s="151" t="s">
        <v>1007</v>
      </c>
      <c r="E24" s="151"/>
      <c r="F24" s="151" t="s">
        <v>998</v>
      </c>
      <c r="G24" s="250">
        <v>41852</v>
      </c>
      <c r="H24" s="153" t="s">
        <v>946</v>
      </c>
      <c r="I24" s="153" t="s">
        <v>947</v>
      </c>
      <c r="J24" s="153"/>
      <c r="K24" s="151" t="s">
        <v>955</v>
      </c>
      <c r="L24" s="151" t="s">
        <v>956</v>
      </c>
      <c r="M24" s="151">
        <v>89.14</v>
      </c>
      <c r="N24" s="151">
        <v>28.04</v>
      </c>
      <c r="O24" s="151" t="s">
        <v>957</v>
      </c>
      <c r="P24" s="151">
        <v>1000</v>
      </c>
      <c r="Q24" s="151">
        <v>28.04</v>
      </c>
      <c r="R24" s="154">
        <v>1750</v>
      </c>
      <c r="S24" s="151">
        <v>28.04</v>
      </c>
      <c r="T24" s="151"/>
      <c r="U24" s="151"/>
      <c r="V24" s="151"/>
      <c r="W24" s="151"/>
      <c r="X24" s="151"/>
      <c r="Y24" s="151"/>
      <c r="Z24" s="151"/>
      <c r="AA24" s="151"/>
      <c r="AB24" s="151"/>
      <c r="AC24" s="151"/>
      <c r="AD24" s="151"/>
      <c r="AE24" s="151">
        <v>10.65</v>
      </c>
      <c r="AF24" s="151"/>
      <c r="AG24" s="151"/>
      <c r="AH24" s="151"/>
      <c r="AI24" s="151"/>
      <c r="AJ24" s="151"/>
      <c r="AK24" s="151"/>
      <c r="AL24" s="151"/>
      <c r="AM24" s="151"/>
      <c r="AN24" s="151"/>
      <c r="AO24" s="151" t="s">
        <v>999</v>
      </c>
      <c r="AP24" s="153" t="s">
        <v>947</v>
      </c>
      <c r="AQ24" s="153"/>
      <c r="AR24" s="153"/>
      <c r="AS24" s="155"/>
      <c r="AT24" s="153">
        <v>7.5</v>
      </c>
      <c r="AU24" s="153" t="s">
        <v>947</v>
      </c>
      <c r="AV24" s="151"/>
      <c r="AW24" s="153">
        <v>0</v>
      </c>
      <c r="AX24" s="153">
        <v>0</v>
      </c>
      <c r="AY24" s="153">
        <v>0</v>
      </c>
      <c r="AZ24" s="153">
        <v>27</v>
      </c>
      <c r="BA24" s="153">
        <v>0</v>
      </c>
      <c r="BB24" s="153">
        <v>0</v>
      </c>
      <c r="BC24" s="153">
        <v>0</v>
      </c>
      <c r="BD24" s="153">
        <v>0</v>
      </c>
      <c r="BE24" s="153">
        <v>0</v>
      </c>
      <c r="BF24" s="153">
        <v>0</v>
      </c>
      <c r="BG24" s="153">
        <v>0</v>
      </c>
      <c r="BH24" s="153">
        <v>0</v>
      </c>
      <c r="BI24" s="153"/>
      <c r="BJ24" s="153" t="s">
        <v>947</v>
      </c>
      <c r="BK24" s="153">
        <v>24</v>
      </c>
      <c r="BL24" s="153" t="s">
        <v>947</v>
      </c>
      <c r="BM24" s="153"/>
      <c r="BN24" s="153"/>
      <c r="BO24" s="153"/>
      <c r="BP24" s="153"/>
      <c r="BQ24" s="151"/>
      <c r="BR24" s="156"/>
      <c r="BS24" s="153"/>
      <c r="BT24" s="153" t="s">
        <v>951</v>
      </c>
      <c r="BU24" s="151"/>
      <c r="BV24" s="249" t="s">
        <v>23</v>
      </c>
      <c r="BW24" s="249" t="s">
        <v>89</v>
      </c>
    </row>
    <row r="25" spans="1:75" x14ac:dyDescent="0.15">
      <c r="A25" s="148">
        <v>6197</v>
      </c>
      <c r="B25" s="152">
        <v>41897</v>
      </c>
      <c r="C25" s="150" t="s">
        <v>944</v>
      </c>
      <c r="D25" s="151" t="s">
        <v>1007</v>
      </c>
      <c r="E25" s="151"/>
      <c r="F25" s="151" t="s">
        <v>998</v>
      </c>
      <c r="G25" s="218">
        <v>41880</v>
      </c>
      <c r="H25" s="153" t="s">
        <v>947</v>
      </c>
      <c r="I25" s="153" t="s">
        <v>959</v>
      </c>
      <c r="J25" s="153"/>
      <c r="K25" s="151" t="s">
        <v>960</v>
      </c>
      <c r="L25" s="151" t="s">
        <v>961</v>
      </c>
      <c r="M25" s="151">
        <v>92</v>
      </c>
      <c r="N25" s="151">
        <v>37.700000000000003</v>
      </c>
      <c r="O25" s="151"/>
      <c r="P25" s="151"/>
      <c r="Q25" s="151"/>
      <c r="R25" s="154"/>
      <c r="S25" s="151"/>
      <c r="T25" s="151"/>
      <c r="U25" s="151"/>
      <c r="V25" s="151"/>
      <c r="W25" s="151"/>
      <c r="X25" s="151"/>
      <c r="Y25" s="151"/>
      <c r="Z25" s="151"/>
      <c r="AA25" s="151"/>
      <c r="AB25" s="151"/>
      <c r="AC25" s="151"/>
      <c r="AD25" s="151"/>
      <c r="AE25" s="151">
        <v>23.6</v>
      </c>
      <c r="AF25" s="151"/>
      <c r="AG25" s="151"/>
      <c r="AH25" s="151"/>
      <c r="AI25" s="151"/>
      <c r="AJ25" s="151"/>
      <c r="AK25" s="151"/>
      <c r="AL25" s="151"/>
      <c r="AM25" s="151"/>
      <c r="AN25" s="151"/>
      <c r="AO25" s="151" t="s">
        <v>999</v>
      </c>
      <c r="AP25" s="153" t="s">
        <v>947</v>
      </c>
      <c r="AQ25" s="153"/>
      <c r="AR25" s="153"/>
      <c r="AS25" s="155"/>
      <c r="AT25" s="153"/>
      <c r="AU25" s="153" t="s">
        <v>947</v>
      </c>
      <c r="AV25" s="151"/>
      <c r="AW25" s="153">
        <v>0</v>
      </c>
      <c r="AX25" s="153">
        <v>0</v>
      </c>
      <c r="AY25" s="153">
        <v>35</v>
      </c>
      <c r="AZ25" s="153">
        <v>0</v>
      </c>
      <c r="BA25" s="153">
        <v>0</v>
      </c>
      <c r="BB25" s="153">
        <v>0</v>
      </c>
      <c r="BC25" s="153">
        <v>0</v>
      </c>
      <c r="BD25" s="153">
        <v>0</v>
      </c>
      <c r="BE25" s="153">
        <v>0</v>
      </c>
      <c r="BF25" s="153">
        <v>0</v>
      </c>
      <c r="BG25" s="153">
        <v>0</v>
      </c>
      <c r="BH25" s="153">
        <v>0</v>
      </c>
      <c r="BI25" s="153"/>
      <c r="BJ25" s="153" t="s">
        <v>947</v>
      </c>
      <c r="BK25" s="153"/>
      <c r="BL25" s="153" t="s">
        <v>947</v>
      </c>
      <c r="BM25" s="153"/>
      <c r="BN25" s="153"/>
      <c r="BO25" s="153"/>
      <c r="BP25" s="153"/>
      <c r="BQ25" s="156"/>
      <c r="BR25" s="156"/>
      <c r="BS25" s="153"/>
      <c r="BT25" s="153" t="s">
        <v>951</v>
      </c>
      <c r="BU25" s="156" t="s">
        <v>962</v>
      </c>
      <c r="BV25" t="s">
        <v>963</v>
      </c>
      <c r="BW25" s="251" t="s">
        <v>1020</v>
      </c>
    </row>
    <row r="26" spans="1:75" x14ac:dyDescent="0.15">
      <c r="A26" s="148">
        <v>1474</v>
      </c>
      <c r="B26" s="248">
        <v>41894</v>
      </c>
      <c r="C26" s="150" t="s">
        <v>944</v>
      </c>
      <c r="D26" s="151" t="s">
        <v>1007</v>
      </c>
      <c r="E26" s="151"/>
      <c r="F26" s="151" t="s">
        <v>998</v>
      </c>
      <c r="G26" s="218">
        <v>41846</v>
      </c>
      <c r="H26" s="153" t="s">
        <v>946</v>
      </c>
      <c r="I26" s="153" t="s">
        <v>947</v>
      </c>
      <c r="J26" s="153"/>
      <c r="K26" s="151" t="s">
        <v>964</v>
      </c>
      <c r="L26" s="151" t="s">
        <v>965</v>
      </c>
      <c r="M26" s="151">
        <v>99.27</v>
      </c>
      <c r="N26" s="151">
        <v>31.7</v>
      </c>
      <c r="O26" s="151" t="s">
        <v>957</v>
      </c>
      <c r="P26" s="151">
        <v>1750</v>
      </c>
      <c r="Q26">
        <v>31.7</v>
      </c>
      <c r="R26" s="257">
        <v>1750</v>
      </c>
      <c r="S26" s="258">
        <v>31.7</v>
      </c>
      <c r="T26" s="151"/>
      <c r="U26" s="151"/>
      <c r="V26" s="151"/>
      <c r="X26" s="151"/>
      <c r="Y26" s="151"/>
      <c r="Z26" s="151"/>
      <c r="AA26" s="151"/>
      <c r="AB26" s="151"/>
      <c r="AC26" s="151"/>
      <c r="AD26" s="151"/>
      <c r="AE26" s="151">
        <v>13.94</v>
      </c>
      <c r="AF26" s="151"/>
      <c r="AG26" s="151"/>
      <c r="AI26" s="151"/>
      <c r="AJ26" s="151"/>
      <c r="AK26" s="151"/>
      <c r="AL26" s="151"/>
      <c r="AM26" s="151"/>
      <c r="AN26" s="151"/>
      <c r="AO26" s="151" t="s">
        <v>999</v>
      </c>
      <c r="AP26" s="153" t="s">
        <v>947</v>
      </c>
      <c r="AQ26" s="153"/>
      <c r="AR26" s="153"/>
      <c r="AS26" s="155"/>
      <c r="AT26" s="153">
        <v>11.6</v>
      </c>
      <c r="AU26" s="153" t="s">
        <v>947</v>
      </c>
      <c r="AV26" s="151"/>
      <c r="AW26" s="153">
        <v>0</v>
      </c>
      <c r="AX26" s="153">
        <v>0</v>
      </c>
      <c r="AY26" s="153">
        <v>0</v>
      </c>
      <c r="AZ26" s="153">
        <v>20</v>
      </c>
      <c r="BA26" s="153">
        <v>0</v>
      </c>
      <c r="BB26" s="153">
        <v>0</v>
      </c>
      <c r="BC26" s="153">
        <v>0</v>
      </c>
      <c r="BD26" s="153">
        <v>0</v>
      </c>
      <c r="BE26" s="153">
        <v>0</v>
      </c>
      <c r="BF26" s="153">
        <v>0</v>
      </c>
      <c r="BG26" s="153">
        <v>0</v>
      </c>
      <c r="BH26" s="153">
        <v>0</v>
      </c>
      <c r="BI26" s="153"/>
      <c r="BJ26" s="153" t="s">
        <v>947</v>
      </c>
      <c r="BK26" s="153"/>
      <c r="BL26" s="153" t="s">
        <v>947</v>
      </c>
      <c r="BM26" s="153"/>
      <c r="BN26" s="153"/>
      <c r="BO26" s="153"/>
      <c r="BP26" s="153"/>
      <c r="BQ26" s="156" t="s">
        <v>966</v>
      </c>
      <c r="BR26" s="156"/>
      <c r="BS26" s="153"/>
      <c r="BT26" s="153" t="s">
        <v>951</v>
      </c>
      <c r="BU26" s="151"/>
      <c r="BV26" t="s">
        <v>1008</v>
      </c>
      <c r="BW26" s="11" t="s">
        <v>89</v>
      </c>
    </row>
    <row r="27" spans="1:75" x14ac:dyDescent="0.15">
      <c r="A27" s="148">
        <v>4655</v>
      </c>
      <c r="B27" s="235">
        <v>41829</v>
      </c>
      <c r="C27" s="150" t="s">
        <v>1037</v>
      </c>
      <c r="D27" s="151" t="s">
        <v>1038</v>
      </c>
      <c r="E27" s="151"/>
      <c r="F27" s="151" t="s">
        <v>1039</v>
      </c>
      <c r="G27" s="247">
        <v>41820</v>
      </c>
      <c r="H27" s="153" t="s">
        <v>1040</v>
      </c>
      <c r="I27" s="153" t="s">
        <v>1041</v>
      </c>
      <c r="J27" s="153"/>
      <c r="K27" s="151" t="s">
        <v>1047</v>
      </c>
      <c r="L27" s="151" t="s">
        <v>125</v>
      </c>
      <c r="M27" s="151">
        <v>105.5</v>
      </c>
      <c r="N27" s="151">
        <v>27.7</v>
      </c>
      <c r="O27" s="151"/>
      <c r="P27" s="151"/>
      <c r="Q27" s="151"/>
      <c r="R27" s="154"/>
      <c r="S27" s="151"/>
      <c r="T27" s="151"/>
      <c r="U27" s="151"/>
      <c r="V27" s="151"/>
      <c r="W27" s="151"/>
      <c r="X27" s="151"/>
      <c r="Y27" s="151"/>
      <c r="Z27" s="151"/>
      <c r="AA27" s="151"/>
      <c r="AB27" s="151"/>
      <c r="AC27" s="151"/>
      <c r="AD27" s="151"/>
      <c r="AE27" s="151">
        <v>17.399999999999999</v>
      </c>
      <c r="AF27" s="151"/>
      <c r="AG27" s="151"/>
      <c r="AH27" s="151"/>
      <c r="AI27" s="151"/>
      <c r="AJ27" s="151"/>
      <c r="AK27" s="151"/>
      <c r="AL27" s="151"/>
      <c r="AM27" s="151"/>
      <c r="AN27" s="151"/>
      <c r="AO27" s="151" t="s">
        <v>1044</v>
      </c>
      <c r="AP27" s="153" t="s">
        <v>1041</v>
      </c>
      <c r="AQ27" s="153"/>
      <c r="AR27" s="153"/>
      <c r="AS27" s="155"/>
      <c r="AT27" s="153"/>
      <c r="AU27" s="153" t="s">
        <v>1041</v>
      </c>
      <c r="AV27" s="151"/>
      <c r="AW27" s="153">
        <v>0</v>
      </c>
      <c r="AX27" s="153">
        <v>0</v>
      </c>
      <c r="AY27" s="153">
        <v>25</v>
      </c>
      <c r="AZ27" s="153">
        <v>0</v>
      </c>
      <c r="BA27" s="153">
        <v>0</v>
      </c>
      <c r="BB27" s="153">
        <v>0</v>
      </c>
      <c r="BC27" s="153">
        <v>0</v>
      </c>
      <c r="BD27" s="153">
        <v>0</v>
      </c>
      <c r="BE27" s="153">
        <v>0</v>
      </c>
      <c r="BF27" s="153">
        <v>0</v>
      </c>
      <c r="BG27" s="153">
        <v>0</v>
      </c>
      <c r="BH27" s="153">
        <v>0</v>
      </c>
      <c r="BI27" s="153"/>
      <c r="BJ27" s="153" t="s">
        <v>1041</v>
      </c>
      <c r="BK27" s="153"/>
      <c r="BL27" s="153" t="s">
        <v>1041</v>
      </c>
      <c r="BM27" s="153"/>
      <c r="BN27" s="153"/>
      <c r="BO27" s="153"/>
      <c r="BP27" s="153"/>
      <c r="BQ27" s="156"/>
      <c r="BR27" s="156"/>
      <c r="BS27" s="153"/>
      <c r="BT27" s="153" t="s">
        <v>1046</v>
      </c>
      <c r="BU27" s="151"/>
      <c r="BV27" t="s">
        <v>23</v>
      </c>
      <c r="BW27" s="237" t="s">
        <v>184</v>
      </c>
    </row>
    <row r="28" spans="1:75" x14ac:dyDescent="0.15">
      <c r="A28" s="148">
        <v>1446</v>
      </c>
      <c r="B28" s="235">
        <v>41829</v>
      </c>
      <c r="C28" s="150" t="s">
        <v>1037</v>
      </c>
      <c r="D28" s="151" t="s">
        <v>1038</v>
      </c>
      <c r="E28" s="151"/>
      <c r="F28" s="151" t="s">
        <v>1039</v>
      </c>
      <c r="G28" s="247">
        <v>41820</v>
      </c>
      <c r="H28" s="153" t="s">
        <v>1040</v>
      </c>
      <c r="I28" s="153" t="s">
        <v>1041</v>
      </c>
      <c r="J28" s="153"/>
      <c r="K28" s="151" t="s">
        <v>1048</v>
      </c>
      <c r="L28" s="151" t="s">
        <v>1049</v>
      </c>
      <c r="M28" s="151">
        <v>98.5</v>
      </c>
      <c r="N28" s="151">
        <v>25.66</v>
      </c>
      <c r="O28" s="151" t="s">
        <v>1050</v>
      </c>
      <c r="P28" s="151">
        <v>300</v>
      </c>
      <c r="Q28" s="151">
        <v>26.98</v>
      </c>
      <c r="R28" s="154">
        <v>1020</v>
      </c>
      <c r="S28" s="151">
        <v>28.49</v>
      </c>
      <c r="T28" s="151"/>
      <c r="U28" s="151"/>
      <c r="V28" s="151"/>
      <c r="W28" s="151"/>
      <c r="X28" s="151"/>
      <c r="Y28" s="151"/>
      <c r="Z28" s="151"/>
      <c r="AA28" s="151"/>
      <c r="AB28" s="151"/>
      <c r="AC28" s="151"/>
      <c r="AD28" s="151"/>
      <c r="AE28" s="151">
        <v>12.75</v>
      </c>
      <c r="AF28" s="151"/>
      <c r="AG28" s="151"/>
      <c r="AH28" s="151"/>
      <c r="AI28" s="151"/>
      <c r="AJ28" s="151"/>
      <c r="AK28" s="151"/>
      <c r="AL28" s="151"/>
      <c r="AM28" s="151"/>
      <c r="AN28" s="151"/>
      <c r="AO28" s="151" t="s">
        <v>1044</v>
      </c>
      <c r="AP28" s="153" t="s">
        <v>1041</v>
      </c>
      <c r="AQ28" s="153"/>
      <c r="AR28" s="153"/>
      <c r="AS28" s="155">
        <v>10</v>
      </c>
      <c r="AT28" s="153">
        <v>12</v>
      </c>
      <c r="AU28" s="153" t="s">
        <v>1045</v>
      </c>
      <c r="AV28" s="151"/>
      <c r="AW28" s="153">
        <v>0</v>
      </c>
      <c r="AX28" s="153">
        <v>0</v>
      </c>
      <c r="AY28" s="153">
        <v>7</v>
      </c>
      <c r="AZ28" s="153">
        <v>0</v>
      </c>
      <c r="BA28" s="153">
        <v>0</v>
      </c>
      <c r="BB28" s="153">
        <v>0</v>
      </c>
      <c r="BC28" s="153">
        <v>0</v>
      </c>
      <c r="BD28" s="153">
        <v>0</v>
      </c>
      <c r="BE28" s="153">
        <v>0</v>
      </c>
      <c r="BF28" s="153">
        <v>0</v>
      </c>
      <c r="BG28" s="153">
        <v>0</v>
      </c>
      <c r="BH28" s="153">
        <v>0</v>
      </c>
      <c r="BI28" s="153"/>
      <c r="BJ28" s="238" t="s">
        <v>971</v>
      </c>
      <c r="BK28" s="153"/>
      <c r="BL28" s="153" t="s">
        <v>1041</v>
      </c>
      <c r="BM28" s="153"/>
      <c r="BN28" s="153"/>
      <c r="BO28" s="153"/>
      <c r="BP28" s="153"/>
      <c r="BQ28" s="156"/>
      <c r="BR28" s="156"/>
      <c r="BS28" s="153"/>
      <c r="BT28" s="153" t="s">
        <v>1046</v>
      </c>
      <c r="BU28" s="151"/>
      <c r="BV28" t="s">
        <v>23</v>
      </c>
      <c r="BW28" s="237" t="s">
        <v>184</v>
      </c>
    </row>
    <row r="29" spans="1:75" x14ac:dyDescent="0.15">
      <c r="A29" s="148">
        <v>1486</v>
      </c>
      <c r="B29" s="152">
        <v>41894</v>
      </c>
      <c r="C29" s="150" t="s">
        <v>944</v>
      </c>
      <c r="D29" s="151" t="s">
        <v>1007</v>
      </c>
      <c r="E29" s="151"/>
      <c r="F29" s="151" t="s">
        <v>998</v>
      </c>
      <c r="G29" s="218">
        <v>41846</v>
      </c>
      <c r="H29" s="153" t="s">
        <v>946</v>
      </c>
      <c r="I29" s="153" t="s">
        <v>947</v>
      </c>
      <c r="J29" s="153"/>
      <c r="K29" s="151" t="s">
        <v>972</v>
      </c>
      <c r="L29" s="151" t="s">
        <v>965</v>
      </c>
      <c r="M29" s="151">
        <v>95.45</v>
      </c>
      <c r="N29" s="151">
        <v>30.48</v>
      </c>
      <c r="O29" s="151" t="s">
        <v>957</v>
      </c>
      <c r="P29" s="151">
        <v>1750</v>
      </c>
      <c r="Q29" s="151">
        <v>30.48</v>
      </c>
      <c r="R29" s="257">
        <v>1750</v>
      </c>
      <c r="S29" s="257">
        <v>30.48</v>
      </c>
      <c r="T29" s="151"/>
      <c r="U29" s="151"/>
      <c r="V29" s="151"/>
      <c r="W29" s="151"/>
      <c r="X29" s="151"/>
      <c r="Y29" s="151"/>
      <c r="Z29" s="151"/>
      <c r="AA29" s="151"/>
      <c r="AB29" s="151"/>
      <c r="AC29" s="151"/>
      <c r="AD29" s="151"/>
      <c r="AE29" s="151">
        <v>13.4</v>
      </c>
      <c r="AF29" s="151"/>
      <c r="AG29" s="151"/>
      <c r="AH29" s="151"/>
      <c r="AI29" s="151"/>
      <c r="AJ29" s="151"/>
      <c r="AK29" s="151"/>
      <c r="AL29" s="151"/>
      <c r="AM29" s="151"/>
      <c r="AN29" s="151"/>
      <c r="AO29" s="151" t="s">
        <v>999</v>
      </c>
      <c r="AP29" s="153" t="s">
        <v>947</v>
      </c>
      <c r="AQ29" s="153"/>
      <c r="AR29" s="153"/>
      <c r="AS29" s="155"/>
      <c r="AT29" s="153">
        <v>11.6</v>
      </c>
      <c r="AU29" s="153" t="s">
        <v>950</v>
      </c>
      <c r="AV29" s="151"/>
      <c r="AW29" s="153">
        <v>0</v>
      </c>
      <c r="AX29" s="153">
        <v>0</v>
      </c>
      <c r="AY29" s="153">
        <v>0</v>
      </c>
      <c r="AZ29" s="153">
        <v>0</v>
      </c>
      <c r="BA29" s="153">
        <v>0</v>
      </c>
      <c r="BB29" s="153">
        <v>30</v>
      </c>
      <c r="BC29" s="153">
        <v>0</v>
      </c>
      <c r="BD29" s="153">
        <v>0</v>
      </c>
      <c r="BE29" s="153">
        <v>0</v>
      </c>
      <c r="BF29" s="153">
        <v>0</v>
      </c>
      <c r="BG29" s="153">
        <v>0</v>
      </c>
      <c r="BH29" s="153">
        <v>0</v>
      </c>
      <c r="BI29" s="153"/>
      <c r="BJ29" s="153" t="s">
        <v>947</v>
      </c>
      <c r="BK29" s="153"/>
      <c r="BL29" s="153" t="s">
        <v>947</v>
      </c>
      <c r="BM29" s="153"/>
      <c r="BN29" s="153"/>
      <c r="BO29" s="153"/>
      <c r="BP29" s="153"/>
      <c r="BQ29" s="156"/>
      <c r="BR29" s="156"/>
      <c r="BS29" s="153"/>
      <c r="BT29" s="153" t="s">
        <v>951</v>
      </c>
      <c r="BU29" s="151"/>
      <c r="BV29" s="249" t="s">
        <v>23</v>
      </c>
      <c r="BW29" s="11" t="s">
        <v>89</v>
      </c>
    </row>
    <row r="30" spans="1:75" x14ac:dyDescent="0.15">
      <c r="A30" s="148">
        <v>3280</v>
      </c>
      <c r="B30" s="248">
        <v>41898</v>
      </c>
      <c r="C30" s="150" t="s">
        <v>944</v>
      </c>
      <c r="D30" s="151" t="s">
        <v>1007</v>
      </c>
      <c r="E30" s="151"/>
      <c r="F30" s="151" t="s">
        <v>998</v>
      </c>
      <c r="G30" s="218">
        <v>41880</v>
      </c>
      <c r="H30" s="153" t="s">
        <v>946</v>
      </c>
      <c r="I30" s="153" t="s">
        <v>947</v>
      </c>
      <c r="J30" s="153"/>
      <c r="K30" s="151" t="s">
        <v>973</v>
      </c>
      <c r="L30" s="151" t="s">
        <v>1023</v>
      </c>
      <c r="M30" s="151">
        <v>91.8</v>
      </c>
      <c r="N30" s="151">
        <v>29.78</v>
      </c>
      <c r="O30" s="151"/>
      <c r="P30" s="151"/>
      <c r="Q30" s="151"/>
      <c r="R30" s="154"/>
      <c r="S30" s="151"/>
      <c r="T30" s="151"/>
      <c r="U30" s="151"/>
      <c r="V30" s="151"/>
      <c r="W30" s="151"/>
      <c r="X30" s="151"/>
      <c r="Y30" s="151"/>
      <c r="Z30" s="151"/>
      <c r="AA30" s="151"/>
      <c r="AB30" s="151"/>
      <c r="AC30" s="151"/>
      <c r="AD30" s="151"/>
      <c r="AE30" s="151">
        <v>11.98</v>
      </c>
      <c r="AF30" s="151"/>
      <c r="AG30" s="151"/>
      <c r="AH30" s="151"/>
      <c r="AI30" s="151"/>
      <c r="AJ30" s="151"/>
      <c r="AK30" s="151"/>
      <c r="AL30" s="151"/>
      <c r="AM30" s="151"/>
      <c r="AN30" s="151"/>
      <c r="AO30" s="151" t="s">
        <v>999</v>
      </c>
      <c r="AP30" s="153" t="s">
        <v>947</v>
      </c>
      <c r="AQ30" s="153"/>
      <c r="AR30" s="153"/>
      <c r="AS30" s="155"/>
      <c r="AT30" s="153">
        <v>12.5</v>
      </c>
      <c r="AU30" s="153" t="s">
        <v>950</v>
      </c>
      <c r="AV30" s="151"/>
      <c r="AW30" s="153">
        <v>0</v>
      </c>
      <c r="AX30" s="153">
        <v>28</v>
      </c>
      <c r="AY30" s="153">
        <v>0</v>
      </c>
      <c r="AZ30" s="153">
        <v>0</v>
      </c>
      <c r="BA30" s="153">
        <v>0</v>
      </c>
      <c r="BB30" s="153">
        <v>0</v>
      </c>
      <c r="BC30" s="153">
        <v>0</v>
      </c>
      <c r="BD30" s="153">
        <v>0</v>
      </c>
      <c r="BE30" s="153">
        <v>0</v>
      </c>
      <c r="BF30" s="153">
        <v>0</v>
      </c>
      <c r="BG30" s="153">
        <v>0</v>
      </c>
      <c r="BH30" s="153">
        <v>0</v>
      </c>
      <c r="BI30" s="153"/>
      <c r="BJ30" s="153" t="s">
        <v>947</v>
      </c>
      <c r="BK30" s="153">
        <v>12</v>
      </c>
      <c r="BL30" s="153" t="s">
        <v>947</v>
      </c>
      <c r="BM30" s="153"/>
      <c r="BN30" s="153"/>
      <c r="BO30" s="153"/>
      <c r="BP30" s="153"/>
      <c r="BQ30" s="156" t="s">
        <v>181</v>
      </c>
      <c r="BR30" s="156" t="s">
        <v>656</v>
      </c>
      <c r="BS30" s="153">
        <v>50</v>
      </c>
      <c r="BT30" s="153" t="s">
        <v>951</v>
      </c>
      <c r="BU30" s="151"/>
      <c r="BV30" t="s">
        <v>23</v>
      </c>
      <c r="BW30" s="251" t="s">
        <v>184</v>
      </c>
    </row>
    <row r="31" spans="1:75" x14ac:dyDescent="0.15">
      <c r="A31" s="148">
        <v>5645</v>
      </c>
      <c r="B31" s="248">
        <v>41894</v>
      </c>
      <c r="C31" s="150" t="s">
        <v>944</v>
      </c>
      <c r="D31" s="151" t="s">
        <v>1007</v>
      </c>
      <c r="E31" s="151"/>
      <c r="F31" s="151" t="s">
        <v>998</v>
      </c>
      <c r="G31" s="218">
        <v>41863</v>
      </c>
      <c r="H31" s="153" t="s">
        <v>946</v>
      </c>
      <c r="I31" s="153" t="s">
        <v>947</v>
      </c>
      <c r="J31" s="153"/>
      <c r="K31" s="151" t="s">
        <v>974</v>
      </c>
      <c r="L31" s="151" t="s">
        <v>975</v>
      </c>
      <c r="M31" s="151">
        <v>162.16</v>
      </c>
      <c r="N31" s="151">
        <v>24.24</v>
      </c>
      <c r="O31" s="151"/>
      <c r="P31" s="151"/>
      <c r="Q31" s="151"/>
      <c r="R31" s="154"/>
      <c r="S31" s="151"/>
      <c r="T31" s="151"/>
      <c r="U31" s="151"/>
      <c r="V31" s="151"/>
      <c r="W31" s="151"/>
      <c r="X31" s="151"/>
      <c r="Y31" s="151"/>
      <c r="Z31" s="151"/>
      <c r="AA31" s="151"/>
      <c r="AB31" s="151"/>
      <c r="AC31" s="151"/>
      <c r="AD31" s="151"/>
      <c r="AE31" s="151">
        <v>11.6</v>
      </c>
      <c r="AF31" s="151"/>
      <c r="AG31" s="151"/>
      <c r="AH31" s="151"/>
      <c r="AI31" s="151"/>
      <c r="AJ31" s="151"/>
      <c r="AK31" s="151"/>
      <c r="AL31" s="151"/>
      <c r="AM31" s="151"/>
      <c r="AN31" s="151"/>
      <c r="AO31" s="151" t="s">
        <v>999</v>
      </c>
      <c r="AP31" s="153" t="s">
        <v>947</v>
      </c>
      <c r="AQ31" s="153"/>
      <c r="AR31" s="153"/>
      <c r="AS31" s="155"/>
      <c r="AT31" s="153">
        <v>20</v>
      </c>
      <c r="AU31" s="153" t="s">
        <v>947</v>
      </c>
      <c r="AV31" s="151"/>
      <c r="AW31" s="153">
        <v>0</v>
      </c>
      <c r="AX31" s="153">
        <v>0</v>
      </c>
      <c r="AY31" s="153">
        <v>0</v>
      </c>
      <c r="AZ31" s="153">
        <v>0</v>
      </c>
      <c r="BA31" s="153">
        <v>0</v>
      </c>
      <c r="BB31" s="153">
        <v>0</v>
      </c>
      <c r="BC31" s="153">
        <v>0</v>
      </c>
      <c r="BD31" s="153">
        <v>0</v>
      </c>
      <c r="BE31" s="153">
        <v>0</v>
      </c>
      <c r="BF31" s="153">
        <v>0</v>
      </c>
      <c r="BG31" s="153">
        <v>0</v>
      </c>
      <c r="BH31" s="153">
        <v>0</v>
      </c>
      <c r="BI31" s="153"/>
      <c r="BJ31" s="153" t="s">
        <v>947</v>
      </c>
      <c r="BK31" s="153"/>
      <c r="BL31" s="153" t="s">
        <v>947</v>
      </c>
      <c r="BM31" s="239"/>
      <c r="BN31" s="239"/>
      <c r="BO31" s="239"/>
      <c r="BP31" s="239"/>
      <c r="BQ31" s="156"/>
      <c r="BR31" s="156"/>
      <c r="BS31" s="153"/>
      <c r="BT31" s="153" t="s">
        <v>951</v>
      </c>
      <c r="BU31" s="151" t="s">
        <v>976</v>
      </c>
      <c r="BV31" s="249" t="s">
        <v>23</v>
      </c>
      <c r="BW31" s="251" t="s">
        <v>89</v>
      </c>
    </row>
    <row r="32" spans="1:75" x14ac:dyDescent="0.15">
      <c r="A32" s="148">
        <v>1424</v>
      </c>
      <c r="B32" s="235">
        <v>41829</v>
      </c>
      <c r="C32" s="150" t="s">
        <v>1037</v>
      </c>
      <c r="D32" s="151" t="s">
        <v>1038</v>
      </c>
      <c r="E32" s="151"/>
      <c r="F32" s="151" t="s">
        <v>1039</v>
      </c>
      <c r="G32" s="245">
        <v>41820</v>
      </c>
      <c r="H32" s="153" t="s">
        <v>1040</v>
      </c>
      <c r="I32" s="153" t="s">
        <v>1041</v>
      </c>
      <c r="J32" s="153"/>
      <c r="K32" s="151" t="s">
        <v>1052</v>
      </c>
      <c r="L32" s="151" t="s">
        <v>1053</v>
      </c>
      <c r="M32" s="151">
        <v>87.76</v>
      </c>
      <c r="N32" s="151">
        <v>27.52</v>
      </c>
      <c r="O32" s="151" t="s">
        <v>1050</v>
      </c>
      <c r="P32" s="151">
        <v>600</v>
      </c>
      <c r="Q32" s="151">
        <v>26.97</v>
      </c>
      <c r="R32" s="257">
        <v>600</v>
      </c>
      <c r="S32" s="257">
        <v>26.97</v>
      </c>
      <c r="T32" s="151"/>
      <c r="U32" s="151"/>
      <c r="V32" s="151"/>
      <c r="W32" s="151"/>
      <c r="X32" s="151"/>
      <c r="Y32" s="151"/>
      <c r="Z32" s="151"/>
      <c r="AA32" s="151"/>
      <c r="AB32" s="151"/>
      <c r="AC32" s="151"/>
      <c r="AD32" s="151"/>
      <c r="AE32" s="151">
        <v>11.34</v>
      </c>
      <c r="AF32" s="151"/>
      <c r="AG32" s="151"/>
      <c r="AH32" s="151"/>
      <c r="AI32" s="151"/>
      <c r="AJ32" s="151"/>
      <c r="AK32" s="151"/>
      <c r="AL32" s="151"/>
      <c r="AM32" s="151"/>
      <c r="AN32" s="151"/>
      <c r="AO32" s="151" t="s">
        <v>1044</v>
      </c>
      <c r="AP32" s="153" t="s">
        <v>1041</v>
      </c>
      <c r="AQ32" s="153"/>
      <c r="AR32" s="153"/>
      <c r="AS32" s="155"/>
      <c r="AT32" s="153">
        <v>7</v>
      </c>
      <c r="AU32" s="153" t="s">
        <v>1041</v>
      </c>
      <c r="AV32" s="151"/>
      <c r="AW32" s="153">
        <v>0</v>
      </c>
      <c r="AX32" s="153">
        <v>0</v>
      </c>
      <c r="AY32" s="153">
        <v>0</v>
      </c>
      <c r="AZ32" s="153">
        <v>0</v>
      </c>
      <c r="BA32" s="153">
        <v>0</v>
      </c>
      <c r="BB32" s="153">
        <v>0</v>
      </c>
      <c r="BC32" s="153">
        <v>0</v>
      </c>
      <c r="BD32" s="153">
        <v>0</v>
      </c>
      <c r="BE32" s="153">
        <v>0</v>
      </c>
      <c r="BF32" s="153">
        <v>0</v>
      </c>
      <c r="BG32" s="153">
        <v>0</v>
      </c>
      <c r="BH32" s="153">
        <v>0</v>
      </c>
      <c r="BI32" s="153"/>
      <c r="BJ32" s="153" t="s">
        <v>1041</v>
      </c>
      <c r="BK32" s="153">
        <v>12</v>
      </c>
      <c r="BL32" s="153" t="s">
        <v>1041</v>
      </c>
      <c r="BM32" s="153"/>
      <c r="BN32" s="153"/>
      <c r="BO32" s="153"/>
      <c r="BP32" s="153"/>
      <c r="BQ32" s="156"/>
      <c r="BR32" s="156"/>
      <c r="BS32" s="153"/>
      <c r="BT32" s="153" t="s">
        <v>1046</v>
      </c>
      <c r="BU32" s="156"/>
      <c r="BV32" s="161" t="s">
        <v>23</v>
      </c>
      <c r="BW32" s="237" t="s">
        <v>184</v>
      </c>
    </row>
    <row r="33" spans="1:75" x14ac:dyDescent="0.15">
      <c r="A33" s="148">
        <v>2268</v>
      </c>
      <c r="B33" s="235">
        <v>41828</v>
      </c>
      <c r="C33" s="150" t="s">
        <v>1037</v>
      </c>
      <c r="D33" s="151" t="s">
        <v>1038</v>
      </c>
      <c r="E33" s="151"/>
      <c r="F33" s="151" t="s">
        <v>1039</v>
      </c>
      <c r="G33" s="247">
        <v>41820</v>
      </c>
      <c r="H33" s="153" t="s">
        <v>1040</v>
      </c>
      <c r="I33" s="153" t="s">
        <v>1041</v>
      </c>
      <c r="J33" s="153"/>
      <c r="K33" s="151" t="s">
        <v>1055</v>
      </c>
      <c r="L33" s="151" t="s">
        <v>1056</v>
      </c>
      <c r="M33" s="151">
        <v>89.2</v>
      </c>
      <c r="N33" s="151">
        <v>27.09</v>
      </c>
      <c r="O33" s="151"/>
      <c r="P33" s="151"/>
      <c r="Q33" s="151"/>
      <c r="R33" s="154"/>
      <c r="S33" s="151"/>
      <c r="T33" s="151"/>
      <c r="U33" s="151"/>
      <c r="V33" s="151"/>
      <c r="W33" s="151"/>
      <c r="X33" s="151"/>
      <c r="Y33" s="151"/>
      <c r="Z33" s="151"/>
      <c r="AA33" s="151"/>
      <c r="AB33" s="151"/>
      <c r="AC33" s="151"/>
      <c r="AD33" s="151"/>
      <c r="AE33" s="151">
        <v>10.45</v>
      </c>
      <c r="AF33" s="151"/>
      <c r="AG33" s="151"/>
      <c r="AH33" s="151"/>
      <c r="AI33" s="151"/>
      <c r="AJ33" s="151"/>
      <c r="AK33" s="151"/>
      <c r="AL33" s="151"/>
      <c r="AM33" s="151"/>
      <c r="AN33" s="151"/>
      <c r="AO33" s="151" t="s">
        <v>1044</v>
      </c>
      <c r="AP33" s="153" t="s">
        <v>1041</v>
      </c>
      <c r="AQ33" s="153"/>
      <c r="AR33" s="153"/>
      <c r="AS33" s="155"/>
      <c r="AT33" s="153">
        <v>8</v>
      </c>
      <c r="AU33" s="153" t="s">
        <v>1045</v>
      </c>
      <c r="AV33" s="151"/>
      <c r="AW33" s="153">
        <v>0</v>
      </c>
      <c r="AX33" s="153">
        <v>0</v>
      </c>
      <c r="AY33" s="153">
        <v>0</v>
      </c>
      <c r="AZ33" s="153">
        <v>13</v>
      </c>
      <c r="BA33" s="153">
        <v>0</v>
      </c>
      <c r="BB33" s="153">
        <v>0</v>
      </c>
      <c r="BC33" s="153">
        <v>0</v>
      </c>
      <c r="BD33" s="153">
        <v>0</v>
      </c>
      <c r="BE33" s="153">
        <v>0</v>
      </c>
      <c r="BF33" s="153">
        <v>0</v>
      </c>
      <c r="BG33" s="153">
        <v>0</v>
      </c>
      <c r="BH33" s="153">
        <v>0</v>
      </c>
      <c r="BI33" s="153"/>
      <c r="BJ33" s="153" t="s">
        <v>1041</v>
      </c>
      <c r="BK33" s="153">
        <v>12</v>
      </c>
      <c r="BL33" s="153" t="s">
        <v>1041</v>
      </c>
      <c r="BM33" s="153"/>
      <c r="BN33" s="153"/>
      <c r="BO33" s="153"/>
      <c r="BP33" s="153"/>
      <c r="BQ33" s="156"/>
      <c r="BR33" s="156"/>
      <c r="BS33" s="153"/>
      <c r="BT33" s="153" t="s">
        <v>1046</v>
      </c>
      <c r="BU33" s="156"/>
      <c r="BV33" s="161" t="s">
        <v>23</v>
      </c>
      <c r="BW33" s="161" t="s">
        <v>184</v>
      </c>
    </row>
    <row r="34" spans="1:75" x14ac:dyDescent="0.15">
      <c r="A34" s="148">
        <v>3751</v>
      </c>
      <c r="B34" s="248">
        <v>41898</v>
      </c>
      <c r="C34" s="150" t="s">
        <v>944</v>
      </c>
      <c r="D34" s="151" t="s">
        <v>1007</v>
      </c>
      <c r="E34" s="151"/>
      <c r="F34" s="151" t="s">
        <v>998</v>
      </c>
      <c r="G34" s="218">
        <v>41867</v>
      </c>
      <c r="H34" s="153" t="s">
        <v>946</v>
      </c>
      <c r="I34" s="153" t="s">
        <v>947</v>
      </c>
      <c r="J34" s="153"/>
      <c r="K34" s="151" t="s">
        <v>981</v>
      </c>
      <c r="L34" s="151" t="s">
        <v>965</v>
      </c>
      <c r="M34" s="151">
        <v>90</v>
      </c>
      <c r="N34" s="151">
        <v>28.9</v>
      </c>
      <c r="O34" s="151"/>
      <c r="P34" s="151"/>
      <c r="Q34" s="151"/>
      <c r="R34" s="154"/>
      <c r="S34" s="151"/>
      <c r="T34" s="151"/>
      <c r="U34" s="151"/>
      <c r="V34" s="151"/>
      <c r="W34" s="151"/>
      <c r="X34" s="151"/>
      <c r="Y34" s="151"/>
      <c r="Z34" s="151"/>
      <c r="AA34" s="151"/>
      <c r="AB34" s="151"/>
      <c r="AC34" s="151"/>
      <c r="AD34" s="151"/>
      <c r="AE34" s="151">
        <v>11.97</v>
      </c>
      <c r="AF34" s="151"/>
      <c r="AG34" s="151"/>
      <c r="AH34" s="151"/>
      <c r="AI34" s="151"/>
      <c r="AJ34" s="151"/>
      <c r="AK34" s="151"/>
      <c r="AL34" s="151"/>
      <c r="AM34" s="151"/>
      <c r="AN34" s="151"/>
      <c r="AO34" s="151" t="s">
        <v>999</v>
      </c>
      <c r="AP34" s="153" t="s">
        <v>947</v>
      </c>
      <c r="AQ34" s="153"/>
      <c r="AR34" s="153"/>
      <c r="AS34" s="155"/>
      <c r="AT34" s="153">
        <v>11.1</v>
      </c>
      <c r="AU34" s="153" t="s">
        <v>950</v>
      </c>
      <c r="AV34" s="151"/>
      <c r="AW34" s="153">
        <v>0</v>
      </c>
      <c r="AX34" s="153">
        <v>0</v>
      </c>
      <c r="AY34" s="153">
        <v>0</v>
      </c>
      <c r="AZ34" s="153">
        <v>25</v>
      </c>
      <c r="BA34" s="153">
        <v>0</v>
      </c>
      <c r="BB34" s="153">
        <v>0</v>
      </c>
      <c r="BC34" s="153">
        <v>0</v>
      </c>
      <c r="BD34" s="153">
        <v>0</v>
      </c>
      <c r="BE34" s="153">
        <v>0</v>
      </c>
      <c r="BF34" s="153">
        <v>0</v>
      </c>
      <c r="BG34" s="153">
        <v>0</v>
      </c>
      <c r="BH34" s="153">
        <v>0</v>
      </c>
      <c r="BI34" s="153"/>
      <c r="BJ34" s="153" t="s">
        <v>947</v>
      </c>
      <c r="BK34" s="153">
        <v>12</v>
      </c>
      <c r="BL34" s="153" t="s">
        <v>947</v>
      </c>
      <c r="BM34" s="153"/>
      <c r="BN34" s="153"/>
      <c r="BO34" s="153"/>
      <c r="BP34" s="153"/>
      <c r="BQ34" s="156"/>
      <c r="BR34" s="156"/>
      <c r="BS34" s="153"/>
      <c r="BT34" s="153" t="s">
        <v>951</v>
      </c>
      <c r="BU34" s="151"/>
      <c r="BV34" t="s">
        <v>23</v>
      </c>
      <c r="BW34" t="s">
        <v>184</v>
      </c>
    </row>
    <row r="35" spans="1:75" x14ac:dyDescent="0.15">
      <c r="A35" s="148">
        <v>8631</v>
      </c>
      <c r="B35" s="235">
        <v>41828</v>
      </c>
      <c r="C35" s="150" t="s">
        <v>1037</v>
      </c>
      <c r="D35" s="151" t="s">
        <v>1038</v>
      </c>
      <c r="E35" s="151"/>
      <c r="F35" s="151" t="s">
        <v>1039</v>
      </c>
      <c r="G35" s="246">
        <v>41820</v>
      </c>
      <c r="H35" s="153" t="s">
        <v>1040</v>
      </c>
      <c r="I35" s="153" t="s">
        <v>1041</v>
      </c>
      <c r="J35" s="153"/>
      <c r="K35" s="151" t="s">
        <v>1059</v>
      </c>
      <c r="L35" s="236" t="s">
        <v>983</v>
      </c>
      <c r="M35" s="151">
        <v>98.4</v>
      </c>
      <c r="N35" s="151">
        <v>25.02</v>
      </c>
      <c r="O35" s="151"/>
      <c r="P35" s="151"/>
      <c r="Q35" s="151"/>
      <c r="R35" s="151"/>
      <c r="S35" s="151"/>
      <c r="T35" s="151"/>
      <c r="U35" s="151"/>
      <c r="V35" s="151"/>
      <c r="W35" s="151"/>
      <c r="X35" s="151"/>
      <c r="Y35" s="151"/>
      <c r="Z35" s="151"/>
      <c r="AA35" s="151"/>
      <c r="AB35" s="151"/>
      <c r="AC35" s="151"/>
      <c r="AD35" s="151"/>
      <c r="AE35" s="151">
        <v>14.64</v>
      </c>
      <c r="AF35" s="151"/>
      <c r="AG35" s="151"/>
      <c r="AH35" s="151"/>
      <c r="AI35" s="151"/>
      <c r="AJ35" s="151"/>
      <c r="AK35" s="151"/>
      <c r="AL35" s="151"/>
      <c r="AM35" s="151"/>
      <c r="AN35" s="151"/>
      <c r="AO35" s="151" t="s">
        <v>1044</v>
      </c>
      <c r="AP35" s="153" t="s">
        <v>1041</v>
      </c>
      <c r="AQ35" s="153"/>
      <c r="AR35" s="153"/>
      <c r="AS35" s="155"/>
      <c r="AT35" s="153">
        <v>10.199999999999999</v>
      </c>
      <c r="AU35" s="153" t="s">
        <v>1045</v>
      </c>
      <c r="AV35" s="151"/>
      <c r="AW35" s="153">
        <v>0</v>
      </c>
      <c r="AX35" s="153">
        <v>0</v>
      </c>
      <c r="AY35" s="153">
        <v>12</v>
      </c>
      <c r="AZ35" s="153">
        <v>0</v>
      </c>
      <c r="BA35" s="153">
        <v>0</v>
      </c>
      <c r="BB35" s="153">
        <v>0</v>
      </c>
      <c r="BC35" s="153">
        <v>0</v>
      </c>
      <c r="BD35" s="153">
        <v>0</v>
      </c>
      <c r="BE35" s="153">
        <v>0</v>
      </c>
      <c r="BF35" s="153">
        <v>0</v>
      </c>
      <c r="BG35" s="153">
        <v>0</v>
      </c>
      <c r="BH35" s="153">
        <v>0</v>
      </c>
      <c r="BI35" s="153"/>
      <c r="BJ35" s="153" t="s">
        <v>1041</v>
      </c>
      <c r="BK35" s="153"/>
      <c r="BL35" s="153" t="s">
        <v>1041</v>
      </c>
      <c r="BM35" s="153"/>
      <c r="BN35" s="153"/>
      <c r="BO35" s="153"/>
      <c r="BP35" s="153"/>
      <c r="BQ35" s="156" t="s">
        <v>984</v>
      </c>
      <c r="BR35" s="156"/>
      <c r="BS35" s="153"/>
      <c r="BT35" s="153" t="s">
        <v>1046</v>
      </c>
      <c r="BU35" s="151" t="s">
        <v>985</v>
      </c>
      <c r="BV35" t="s">
        <v>23</v>
      </c>
      <c r="BW35" s="161" t="s">
        <v>130</v>
      </c>
    </row>
    <row r="36" spans="1:75" x14ac:dyDescent="0.15">
      <c r="A36" s="148">
        <v>1398</v>
      </c>
      <c r="B36" s="235">
        <v>41830</v>
      </c>
      <c r="C36" s="150" t="s">
        <v>1037</v>
      </c>
      <c r="D36" s="151" t="s">
        <v>1038</v>
      </c>
      <c r="E36" s="151"/>
      <c r="F36" s="151" t="s">
        <v>1039</v>
      </c>
      <c r="G36" s="247">
        <v>41473</v>
      </c>
      <c r="H36" s="153" t="s">
        <v>1040</v>
      </c>
      <c r="I36" s="153" t="s">
        <v>1041</v>
      </c>
      <c r="J36" s="153"/>
      <c r="K36" s="151" t="s">
        <v>1060</v>
      </c>
      <c r="L36" s="151" t="s">
        <v>1061</v>
      </c>
      <c r="M36" s="151">
        <v>86.5</v>
      </c>
      <c r="N36" s="151">
        <v>25.5</v>
      </c>
      <c r="O36" s="151" t="s">
        <v>1050</v>
      </c>
      <c r="P36" s="151">
        <v>1000</v>
      </c>
      <c r="Q36" s="151">
        <v>25.25</v>
      </c>
      <c r="R36" s="154">
        <v>1750</v>
      </c>
      <c r="S36" s="151">
        <v>25</v>
      </c>
      <c r="T36" s="151"/>
      <c r="U36" s="151"/>
      <c r="V36" s="151"/>
      <c r="W36" s="151"/>
      <c r="X36" s="151"/>
      <c r="Y36" s="151"/>
      <c r="Z36" s="151"/>
      <c r="AA36" s="151"/>
      <c r="AB36" s="151"/>
      <c r="AC36" s="151"/>
      <c r="AD36" s="151"/>
      <c r="AE36" s="151">
        <v>10.39</v>
      </c>
      <c r="AF36" s="151"/>
      <c r="AG36" s="151"/>
      <c r="AH36" s="151"/>
      <c r="AI36" s="151"/>
      <c r="AJ36" s="151"/>
      <c r="AK36" s="151"/>
      <c r="AL36" s="151"/>
      <c r="AM36" s="151"/>
      <c r="AN36" s="151"/>
      <c r="AO36" s="151" t="s">
        <v>1044</v>
      </c>
      <c r="AP36" s="153" t="s">
        <v>1041</v>
      </c>
      <c r="AQ36" s="153"/>
      <c r="AR36" s="153"/>
      <c r="AS36" s="155"/>
      <c r="AT36" s="153">
        <v>11.1</v>
      </c>
      <c r="AU36" s="153" t="s">
        <v>1045</v>
      </c>
      <c r="AV36" s="151"/>
      <c r="AW36" s="153">
        <v>0</v>
      </c>
      <c r="AX36" s="153">
        <v>0</v>
      </c>
      <c r="AY36" s="153">
        <v>10</v>
      </c>
      <c r="AZ36" s="153">
        <v>0</v>
      </c>
      <c r="BA36" s="153">
        <v>0</v>
      </c>
      <c r="BB36" s="153">
        <v>0</v>
      </c>
      <c r="BC36" s="153">
        <v>0</v>
      </c>
      <c r="BD36" s="153">
        <v>0</v>
      </c>
      <c r="BE36" s="153">
        <v>0</v>
      </c>
      <c r="BF36" s="153">
        <v>0</v>
      </c>
      <c r="BG36" s="153">
        <v>0</v>
      </c>
      <c r="BH36" s="153">
        <v>0</v>
      </c>
      <c r="BI36" s="153"/>
      <c r="BJ36" s="153" t="s">
        <v>1041</v>
      </c>
      <c r="BK36" s="153"/>
      <c r="BL36" s="153" t="s">
        <v>1041</v>
      </c>
      <c r="BM36" s="153"/>
      <c r="BN36" s="153"/>
      <c r="BO36" s="153"/>
      <c r="BP36" s="153"/>
      <c r="BQ36" s="156"/>
      <c r="BR36" s="156"/>
      <c r="BS36" s="153"/>
      <c r="BT36" s="153" t="s">
        <v>1046</v>
      </c>
      <c r="BU36" s="151"/>
      <c r="BV36" t="s">
        <v>20</v>
      </c>
      <c r="BW36" s="161" t="s">
        <v>89</v>
      </c>
    </row>
    <row r="37" spans="1:75" x14ac:dyDescent="0.15">
      <c r="A37" s="148">
        <v>3602</v>
      </c>
      <c r="B37" s="235">
        <v>41830</v>
      </c>
      <c r="C37" s="150" t="s">
        <v>1037</v>
      </c>
      <c r="D37" s="151" t="s">
        <v>1038</v>
      </c>
      <c r="E37" s="151"/>
      <c r="F37" s="151" t="s">
        <v>1039</v>
      </c>
      <c r="G37" s="245">
        <v>41772</v>
      </c>
      <c r="H37" s="153" t="s">
        <v>1040</v>
      </c>
      <c r="I37" s="153" t="s">
        <v>1041</v>
      </c>
      <c r="J37" s="153"/>
      <c r="K37" s="151" t="s">
        <v>1062</v>
      </c>
      <c r="L37" s="151" t="s">
        <v>1063</v>
      </c>
      <c r="M37" s="151">
        <v>83.16</v>
      </c>
      <c r="N37" s="151">
        <v>27.96</v>
      </c>
      <c r="O37" s="151" t="s">
        <v>1050</v>
      </c>
      <c r="P37" s="151">
        <v>1000</v>
      </c>
      <c r="Q37" s="151">
        <v>27.05</v>
      </c>
      <c r="R37" s="154">
        <v>1750</v>
      </c>
      <c r="S37" s="151">
        <v>25.23</v>
      </c>
      <c r="T37" s="151"/>
      <c r="U37" s="151"/>
      <c r="V37" s="151"/>
      <c r="W37" s="151"/>
      <c r="X37" s="151"/>
      <c r="Y37" s="151"/>
      <c r="Z37" s="151"/>
      <c r="AA37" s="151"/>
      <c r="AB37" s="151"/>
      <c r="AC37" s="151"/>
      <c r="AD37" s="151"/>
      <c r="AE37" s="151">
        <v>13.02</v>
      </c>
      <c r="AF37" s="151"/>
      <c r="AG37" s="151"/>
      <c r="AH37" s="151"/>
      <c r="AI37" s="151"/>
      <c r="AJ37" s="151"/>
      <c r="AK37" s="151"/>
      <c r="AL37" s="151"/>
      <c r="AM37" s="151"/>
      <c r="AN37" s="151"/>
      <c r="AO37" s="151" t="s">
        <v>1044</v>
      </c>
      <c r="AP37" s="153" t="s">
        <v>1041</v>
      </c>
      <c r="AQ37" s="153"/>
      <c r="AR37" s="153"/>
      <c r="AS37" s="155"/>
      <c r="AT37" s="153">
        <v>11.3</v>
      </c>
      <c r="AU37" s="153" t="s">
        <v>1045</v>
      </c>
      <c r="AV37" s="151"/>
      <c r="AW37" s="153">
        <v>0</v>
      </c>
      <c r="AX37" s="153">
        <v>0</v>
      </c>
      <c r="AY37" s="153">
        <v>0</v>
      </c>
      <c r="AZ37" s="153">
        <v>18</v>
      </c>
      <c r="BA37" s="153">
        <v>0</v>
      </c>
      <c r="BB37" s="153">
        <v>0</v>
      </c>
      <c r="BC37" s="153">
        <v>0</v>
      </c>
      <c r="BD37" s="153">
        <v>0</v>
      </c>
      <c r="BE37" s="153">
        <v>0</v>
      </c>
      <c r="BF37" s="153">
        <v>0</v>
      </c>
      <c r="BG37" s="153">
        <v>0</v>
      </c>
      <c r="BH37" s="153">
        <v>0</v>
      </c>
      <c r="BI37" s="153"/>
      <c r="BJ37" s="153" t="s">
        <v>1041</v>
      </c>
      <c r="BK37" s="153">
        <v>24</v>
      </c>
      <c r="BL37" s="153" t="s">
        <v>1041</v>
      </c>
      <c r="BM37" s="153"/>
      <c r="BN37" s="153"/>
      <c r="BO37" s="153"/>
      <c r="BP37" s="153"/>
      <c r="BQ37" s="151" t="s">
        <v>990</v>
      </c>
      <c r="BR37" s="151" t="s">
        <v>1064</v>
      </c>
      <c r="BS37" s="153">
        <v>50</v>
      </c>
      <c r="BT37" s="153" t="s">
        <v>1046</v>
      </c>
      <c r="BU37" s="151"/>
      <c r="BV37" t="s">
        <v>1065</v>
      </c>
      <c r="BW37" s="237" t="s">
        <v>89</v>
      </c>
    </row>
    <row r="38" spans="1:75" x14ac:dyDescent="0.15">
      <c r="A38" s="148">
        <v>8848</v>
      </c>
      <c r="B38" s="152">
        <v>41898</v>
      </c>
      <c r="C38" s="150" t="s">
        <v>1024</v>
      </c>
      <c r="D38" s="151" t="s">
        <v>1067</v>
      </c>
      <c r="E38" s="151"/>
      <c r="F38" s="151" t="s">
        <v>1033</v>
      </c>
      <c r="G38" s="152">
        <v>41884</v>
      </c>
      <c r="H38" s="153" t="s">
        <v>126</v>
      </c>
      <c r="I38" s="153" t="s">
        <v>971</v>
      </c>
      <c r="J38" s="153"/>
      <c r="K38" s="151" t="s">
        <v>1027</v>
      </c>
      <c r="L38" s="254" t="s">
        <v>1028</v>
      </c>
      <c r="M38" s="151">
        <v>103.52</v>
      </c>
      <c r="N38" s="151">
        <v>28</v>
      </c>
      <c r="O38" s="151" t="s">
        <v>992</v>
      </c>
      <c r="P38" s="151">
        <v>1000</v>
      </c>
      <c r="Q38" s="151">
        <v>27</v>
      </c>
      <c r="R38" s="154">
        <v>1750</v>
      </c>
      <c r="S38" s="151">
        <v>26.5</v>
      </c>
      <c r="T38" s="151"/>
      <c r="U38" s="151"/>
      <c r="V38" s="151"/>
      <c r="W38" s="151"/>
      <c r="X38" s="151"/>
      <c r="Y38" s="151"/>
      <c r="Z38" s="151"/>
      <c r="AA38" s="151"/>
      <c r="AB38" s="151"/>
      <c r="AC38" s="151"/>
      <c r="AD38" s="151"/>
      <c r="AE38" s="151">
        <v>9.5</v>
      </c>
      <c r="AF38" s="151"/>
      <c r="AG38" s="151"/>
      <c r="AH38" s="151"/>
      <c r="AI38" s="151"/>
      <c r="AJ38" s="151"/>
      <c r="AK38" s="151"/>
      <c r="AL38" s="151"/>
      <c r="AM38" s="151"/>
      <c r="AN38" s="151"/>
      <c r="AO38" s="151" t="s">
        <v>1034</v>
      </c>
      <c r="AP38" s="153" t="s">
        <v>1030</v>
      </c>
      <c r="AQ38" s="153"/>
      <c r="AR38" s="153"/>
      <c r="AS38" s="155"/>
      <c r="AT38" s="153">
        <v>11.1</v>
      </c>
      <c r="AU38" s="153" t="s">
        <v>1030</v>
      </c>
      <c r="AV38" s="151"/>
      <c r="AW38" s="153">
        <v>0</v>
      </c>
      <c r="AX38" s="153">
        <v>0</v>
      </c>
      <c r="AY38" s="153">
        <v>0</v>
      </c>
      <c r="AZ38" s="153">
        <v>27</v>
      </c>
      <c r="BA38" s="153">
        <v>0</v>
      </c>
      <c r="BB38" s="153">
        <v>0</v>
      </c>
      <c r="BC38" s="153">
        <v>0</v>
      </c>
      <c r="BD38" s="153">
        <v>0</v>
      </c>
      <c r="BE38" s="153">
        <v>0</v>
      </c>
      <c r="BF38" s="153">
        <v>0</v>
      </c>
      <c r="BG38" s="153">
        <v>0</v>
      </c>
      <c r="BH38" s="153">
        <v>0</v>
      </c>
      <c r="BI38" s="153"/>
      <c r="BJ38" s="153" t="s">
        <v>1030</v>
      </c>
      <c r="BK38" s="153"/>
      <c r="BL38" s="153" t="s">
        <v>1030</v>
      </c>
      <c r="BM38" s="153"/>
      <c r="BN38" s="153"/>
      <c r="BO38" s="153"/>
      <c r="BP38" s="153"/>
      <c r="BQ38" s="151"/>
      <c r="BR38" s="151"/>
      <c r="BS38" s="153"/>
      <c r="BT38" s="153" t="s">
        <v>1031</v>
      </c>
      <c r="BU38" s="254"/>
      <c r="BV38" s="249" t="s">
        <v>23</v>
      </c>
      <c r="BW38" s="251" t="s">
        <v>1032</v>
      </c>
    </row>
    <row r="39" spans="1:75" x14ac:dyDescent="0.15">
      <c r="A39" s="148">
        <v>4966</v>
      </c>
      <c r="B39" s="235">
        <v>41830</v>
      </c>
      <c r="C39" s="150" t="s">
        <v>1037</v>
      </c>
      <c r="D39" s="151" t="s">
        <v>1038</v>
      </c>
      <c r="E39" s="151"/>
      <c r="F39" s="151" t="s">
        <v>1039</v>
      </c>
      <c r="G39" s="245">
        <v>41820</v>
      </c>
      <c r="H39" s="153" t="s">
        <v>126</v>
      </c>
      <c r="I39" s="153" t="s">
        <v>971</v>
      </c>
      <c r="J39" s="153"/>
      <c r="K39" s="151" t="s">
        <v>168</v>
      </c>
      <c r="L39" s="151" t="s">
        <v>1066</v>
      </c>
      <c r="M39" s="151">
        <v>93.88</v>
      </c>
      <c r="N39" s="151">
        <v>30.95</v>
      </c>
      <c r="O39" s="151" t="s">
        <v>992</v>
      </c>
      <c r="P39" s="151">
        <v>1000</v>
      </c>
      <c r="Q39" s="151">
        <v>30.49</v>
      </c>
      <c r="R39" s="154">
        <v>1750</v>
      </c>
      <c r="S39" s="151">
        <v>30.24</v>
      </c>
      <c r="T39" s="151"/>
      <c r="U39" s="151"/>
      <c r="V39" s="151"/>
      <c r="W39" s="151"/>
      <c r="X39" s="151"/>
      <c r="Y39" s="151"/>
      <c r="Z39" s="151"/>
      <c r="AA39" s="151"/>
      <c r="AB39" s="151"/>
      <c r="AC39" s="151"/>
      <c r="AD39" s="151"/>
      <c r="AE39" s="151">
        <v>11.14</v>
      </c>
      <c r="AF39" s="151"/>
      <c r="AG39" s="151"/>
      <c r="AH39" s="151"/>
      <c r="AI39" s="151"/>
      <c r="AJ39" s="151"/>
      <c r="AK39" s="151"/>
      <c r="AL39" s="151"/>
      <c r="AM39" s="151"/>
      <c r="AN39" s="151"/>
      <c r="AO39" s="151" t="s">
        <v>1044</v>
      </c>
      <c r="AP39" s="153" t="s">
        <v>1041</v>
      </c>
      <c r="AQ39" s="153"/>
      <c r="AR39" s="153"/>
      <c r="AS39" s="155"/>
      <c r="AT39" s="153">
        <v>5.0999999999999996</v>
      </c>
      <c r="AU39" s="153" t="s">
        <v>1041</v>
      </c>
      <c r="AV39" s="151"/>
      <c r="AW39" s="153">
        <v>0</v>
      </c>
      <c r="AX39" s="153">
        <v>0</v>
      </c>
      <c r="AY39" s="153">
        <v>0</v>
      </c>
      <c r="AZ39" s="153">
        <v>22</v>
      </c>
      <c r="BA39" s="153">
        <v>0</v>
      </c>
      <c r="BB39" s="153">
        <v>0</v>
      </c>
      <c r="BC39" s="153">
        <v>0</v>
      </c>
      <c r="BD39" s="153">
        <v>0</v>
      </c>
      <c r="BE39" s="153">
        <v>0</v>
      </c>
      <c r="BF39" s="153">
        <v>0</v>
      </c>
      <c r="BG39" s="153">
        <v>0</v>
      </c>
      <c r="BH39" s="153">
        <v>0</v>
      </c>
      <c r="BI39" s="153"/>
      <c r="BJ39" s="153" t="s">
        <v>1041</v>
      </c>
      <c r="BK39" s="153">
        <v>24</v>
      </c>
      <c r="BL39" s="153" t="s">
        <v>1041</v>
      </c>
      <c r="BM39" s="153"/>
      <c r="BN39" s="153"/>
      <c r="BO39" s="153"/>
      <c r="BP39" s="153"/>
      <c r="BQ39" s="151"/>
      <c r="BR39" s="151"/>
      <c r="BS39" s="153"/>
      <c r="BT39" s="153" t="s">
        <v>1046</v>
      </c>
      <c r="BU39" s="236" t="s">
        <v>993</v>
      </c>
      <c r="BV39" s="161" t="s">
        <v>23</v>
      </c>
      <c r="BW39" s="237" t="s">
        <v>184</v>
      </c>
    </row>
    <row r="40" spans="1:75" x14ac:dyDescent="0.15">
      <c r="A40" s="148">
        <v>5312</v>
      </c>
      <c r="B40" s="248">
        <v>41897</v>
      </c>
      <c r="C40" s="150" t="s">
        <v>944</v>
      </c>
      <c r="D40" s="151" t="s">
        <v>1007</v>
      </c>
      <c r="E40" s="151"/>
      <c r="F40" s="151" t="s">
        <v>998</v>
      </c>
      <c r="G40" s="218">
        <v>41880</v>
      </c>
      <c r="H40" s="153" t="s">
        <v>947</v>
      </c>
      <c r="I40" s="153" t="s">
        <v>959</v>
      </c>
      <c r="J40" s="153"/>
      <c r="K40" s="151" t="s">
        <v>994</v>
      </c>
      <c r="L40" s="151" t="s">
        <v>1019</v>
      </c>
      <c r="M40" s="151">
        <v>92</v>
      </c>
      <c r="N40" s="151">
        <v>37.700000000000003</v>
      </c>
      <c r="O40" s="151"/>
      <c r="P40" s="151"/>
      <c r="Q40" s="151"/>
      <c r="R40" s="154"/>
      <c r="S40" s="151"/>
      <c r="T40" s="151"/>
      <c r="U40" s="151"/>
      <c r="V40" s="151"/>
      <c r="W40" s="151"/>
      <c r="X40" s="151"/>
      <c r="Y40" s="151"/>
      <c r="Z40" s="151"/>
      <c r="AA40" s="151"/>
      <c r="AB40" s="151"/>
      <c r="AC40" s="151"/>
      <c r="AD40" s="151"/>
      <c r="AE40" s="151">
        <v>23.6</v>
      </c>
      <c r="AF40" s="151"/>
      <c r="AG40" s="151"/>
      <c r="AH40" s="151"/>
      <c r="AI40" s="151"/>
      <c r="AJ40" s="151"/>
      <c r="AK40" s="151"/>
      <c r="AL40" s="151"/>
      <c r="AM40" s="151"/>
      <c r="AN40" s="151"/>
      <c r="AO40" s="151" t="s">
        <v>999</v>
      </c>
      <c r="AP40" s="153" t="s">
        <v>947</v>
      </c>
      <c r="AQ40" s="153"/>
      <c r="AR40" s="153"/>
      <c r="AS40" s="155"/>
      <c r="AT40" s="153"/>
      <c r="AU40" s="153" t="s">
        <v>947</v>
      </c>
      <c r="AV40" s="151"/>
      <c r="AW40" s="153">
        <v>0</v>
      </c>
      <c r="AX40" s="153">
        <v>0</v>
      </c>
      <c r="AY40" s="153">
        <v>40</v>
      </c>
      <c r="AZ40" s="153">
        <v>0</v>
      </c>
      <c r="BA40" s="153">
        <v>0</v>
      </c>
      <c r="BB40" s="153">
        <v>0</v>
      </c>
      <c r="BC40" s="153">
        <v>0</v>
      </c>
      <c r="BD40" s="153">
        <v>0</v>
      </c>
      <c r="BE40" s="153">
        <v>0</v>
      </c>
      <c r="BF40" s="153">
        <v>0</v>
      </c>
      <c r="BG40" s="153">
        <v>0</v>
      </c>
      <c r="BH40" s="153">
        <v>0</v>
      </c>
      <c r="BI40" s="153"/>
      <c r="BJ40" s="153" t="s">
        <v>947</v>
      </c>
      <c r="BK40" s="153"/>
      <c r="BL40" s="153" t="s">
        <v>947</v>
      </c>
      <c r="BM40" s="153"/>
      <c r="BN40" s="153"/>
      <c r="BO40" s="153"/>
      <c r="BP40" s="153"/>
      <c r="BQ40" s="151"/>
      <c r="BR40" s="151"/>
      <c r="BS40" s="153"/>
      <c r="BT40" s="153" t="s">
        <v>951</v>
      </c>
      <c r="BU40" s="151" t="s">
        <v>993</v>
      </c>
      <c r="BV40" t="s">
        <v>963</v>
      </c>
      <c r="BW40" t="s">
        <v>1020</v>
      </c>
    </row>
    <row r="41" spans="1:75" x14ac:dyDescent="0.15">
      <c r="A41" s="148">
        <v>8471</v>
      </c>
      <c r="B41" s="235">
        <v>41830</v>
      </c>
      <c r="C41" s="150" t="s">
        <v>1037</v>
      </c>
      <c r="D41" s="151" t="s">
        <v>1038</v>
      </c>
      <c r="E41" s="151"/>
      <c r="F41" s="151" t="s">
        <v>1039</v>
      </c>
      <c r="G41" s="245">
        <v>41797</v>
      </c>
      <c r="H41" s="153" t="s">
        <v>126</v>
      </c>
      <c r="I41" s="153" t="s">
        <v>971</v>
      </c>
      <c r="J41" s="153"/>
      <c r="K41" s="151" t="s">
        <v>995</v>
      </c>
      <c r="L41" s="151" t="s">
        <v>996</v>
      </c>
      <c r="M41" s="151">
        <v>83</v>
      </c>
      <c r="N41" s="151">
        <v>20.097000000000001</v>
      </c>
      <c r="O41" s="151"/>
      <c r="P41" s="151"/>
      <c r="Q41" s="151"/>
      <c r="R41" s="154"/>
      <c r="S41" s="151"/>
      <c r="T41" s="151"/>
      <c r="U41" s="151"/>
      <c r="V41" s="151"/>
      <c r="W41" s="151"/>
      <c r="X41" s="151"/>
      <c r="Y41" s="151"/>
      <c r="Z41" s="151"/>
      <c r="AA41" s="151"/>
      <c r="AB41" s="151"/>
      <c r="AC41" s="151"/>
      <c r="AD41" s="151"/>
      <c r="AE41" s="151">
        <v>6.9889999999999999</v>
      </c>
      <c r="AF41" s="151"/>
      <c r="AG41" s="151"/>
      <c r="AH41" s="151"/>
      <c r="AI41" s="151"/>
      <c r="AJ41" s="151"/>
      <c r="AK41" s="151"/>
      <c r="AL41" s="151"/>
      <c r="AM41" s="151"/>
      <c r="AN41" s="151"/>
      <c r="AO41" s="151" t="s">
        <v>1044</v>
      </c>
      <c r="AP41" s="153" t="s">
        <v>1041</v>
      </c>
      <c r="AQ41" s="153"/>
      <c r="AR41" s="153"/>
      <c r="AS41" s="155"/>
      <c r="AT41" s="153">
        <v>8</v>
      </c>
      <c r="AU41" s="153" t="s">
        <v>997</v>
      </c>
      <c r="AV41" s="151"/>
      <c r="AW41" s="153">
        <v>0</v>
      </c>
      <c r="AX41" s="153">
        <v>0</v>
      </c>
      <c r="AY41" s="153">
        <v>0</v>
      </c>
      <c r="AZ41" s="153">
        <v>0</v>
      </c>
      <c r="BA41" s="153">
        <v>0</v>
      </c>
      <c r="BB41" s="153">
        <v>0</v>
      </c>
      <c r="BC41" s="153">
        <v>0</v>
      </c>
      <c r="BD41" s="153">
        <v>0</v>
      </c>
      <c r="BE41" s="153">
        <v>0</v>
      </c>
      <c r="BF41" s="153">
        <v>0</v>
      </c>
      <c r="BG41" s="153">
        <v>0</v>
      </c>
      <c r="BH41" s="153">
        <v>0</v>
      </c>
      <c r="BI41" s="153">
        <v>24</v>
      </c>
      <c r="BJ41" s="153" t="s">
        <v>1041</v>
      </c>
      <c r="BK41" s="153"/>
      <c r="BL41" s="153" t="s">
        <v>1041</v>
      </c>
      <c r="BM41" s="153"/>
      <c r="BN41" s="153"/>
      <c r="BO41" s="153"/>
      <c r="BP41" s="153"/>
      <c r="BQ41" s="151"/>
      <c r="BR41" s="151"/>
      <c r="BS41" s="153"/>
      <c r="BT41" s="153" t="s">
        <v>1046</v>
      </c>
      <c r="BU41" s="156" t="s">
        <v>993</v>
      </c>
      <c r="BV41" s="161" t="s">
        <v>23</v>
      </c>
      <c r="BW41" t="s">
        <v>89</v>
      </c>
    </row>
    <row r="42" spans="1:75" x14ac:dyDescent="0.15">
      <c r="A42" s="148">
        <v>8896</v>
      </c>
      <c r="B42" s="152">
        <v>41898</v>
      </c>
      <c r="C42" s="150" t="s">
        <v>944</v>
      </c>
      <c r="D42" s="151" t="s">
        <v>1007</v>
      </c>
      <c r="E42" s="151"/>
      <c r="F42" s="151" t="s">
        <v>1000</v>
      </c>
      <c r="G42" s="253">
        <v>41871</v>
      </c>
      <c r="H42" s="153" t="s">
        <v>946</v>
      </c>
      <c r="I42" s="153" t="s">
        <v>947</v>
      </c>
      <c r="J42" s="153"/>
      <c r="K42" s="151" t="s">
        <v>948</v>
      </c>
      <c r="L42" s="151" t="s">
        <v>1021</v>
      </c>
      <c r="M42" s="151">
        <v>120</v>
      </c>
      <c r="N42" s="151">
        <v>21.49</v>
      </c>
      <c r="O42" s="151"/>
      <c r="P42" s="151"/>
      <c r="Q42" s="151"/>
      <c r="R42" s="154"/>
      <c r="S42" s="151"/>
      <c r="T42" s="151"/>
      <c r="U42" s="151"/>
      <c r="V42" s="151"/>
      <c r="W42" s="151">
        <v>19.489999999999998</v>
      </c>
      <c r="X42" s="151"/>
      <c r="Y42" s="151"/>
      <c r="Z42" s="151"/>
      <c r="AA42" s="151"/>
      <c r="AB42" s="151"/>
      <c r="AC42" s="151"/>
      <c r="AD42" s="151"/>
      <c r="AE42" s="151"/>
      <c r="AF42" s="151"/>
      <c r="AG42" s="151"/>
      <c r="AH42" s="151">
        <v>20.49</v>
      </c>
      <c r="AI42" s="151"/>
      <c r="AJ42" s="151"/>
      <c r="AK42" s="151"/>
      <c r="AL42" s="151"/>
      <c r="AM42" s="151"/>
      <c r="AN42" s="151"/>
      <c r="AO42" s="151" t="s">
        <v>1009</v>
      </c>
      <c r="AP42" s="153" t="s">
        <v>947</v>
      </c>
      <c r="AQ42" s="153"/>
      <c r="AR42" s="153"/>
      <c r="AS42" s="155"/>
      <c r="AT42" s="153">
        <v>9</v>
      </c>
      <c r="AU42" s="153" t="s">
        <v>950</v>
      </c>
      <c r="AV42" s="151"/>
      <c r="AW42" s="153">
        <v>0</v>
      </c>
      <c r="AX42" s="153">
        <v>0</v>
      </c>
      <c r="AY42" s="153">
        <v>0</v>
      </c>
      <c r="AZ42" s="153">
        <v>0</v>
      </c>
      <c r="BA42" s="153">
        <v>0</v>
      </c>
      <c r="BB42" s="153">
        <v>0</v>
      </c>
      <c r="BC42" s="153">
        <v>0</v>
      </c>
      <c r="BD42" s="153">
        <v>0</v>
      </c>
      <c r="BE42" s="153">
        <v>0</v>
      </c>
      <c r="BF42" s="153">
        <v>0</v>
      </c>
      <c r="BG42" s="153">
        <v>0</v>
      </c>
      <c r="BH42" s="153">
        <v>0</v>
      </c>
      <c r="BI42" s="153"/>
      <c r="BJ42" s="153" t="s">
        <v>947</v>
      </c>
      <c r="BK42" s="153"/>
      <c r="BL42" s="153" t="s">
        <v>947</v>
      </c>
      <c r="BM42" s="153"/>
      <c r="BN42" s="153"/>
      <c r="BO42" s="153"/>
      <c r="BP42" s="153"/>
      <c r="BQ42" s="151"/>
      <c r="BR42" s="151"/>
      <c r="BS42" s="153"/>
      <c r="BT42" s="153" t="s">
        <v>951</v>
      </c>
      <c r="BU42" s="252"/>
      <c r="BV42" t="s">
        <v>23</v>
      </c>
      <c r="BW42" s="251" t="s">
        <v>1022</v>
      </c>
    </row>
    <row r="43" spans="1:75" x14ac:dyDescent="0.15">
      <c r="A43" s="148">
        <v>2008</v>
      </c>
      <c r="B43" s="235">
        <v>41828</v>
      </c>
      <c r="C43" s="150" t="s">
        <v>944</v>
      </c>
      <c r="D43" s="151" t="s">
        <v>1007</v>
      </c>
      <c r="E43" s="151"/>
      <c r="F43" s="151" t="s">
        <v>1000</v>
      </c>
      <c r="G43" s="246">
        <v>41822</v>
      </c>
      <c r="H43" s="153" t="s">
        <v>946</v>
      </c>
      <c r="I43" s="153" t="s">
        <v>947</v>
      </c>
      <c r="J43" s="153"/>
      <c r="K43" s="151" t="s">
        <v>952</v>
      </c>
      <c r="L43" s="151" t="s">
        <v>953</v>
      </c>
      <c r="M43" s="151">
        <v>89</v>
      </c>
      <c r="N43" s="151">
        <v>37.92</v>
      </c>
      <c r="O43" s="151"/>
      <c r="P43" s="151"/>
      <c r="Q43" s="151"/>
      <c r="R43" s="154"/>
      <c r="S43" s="151"/>
      <c r="T43" s="151"/>
      <c r="U43" s="151"/>
      <c r="V43" s="151"/>
      <c r="W43" s="151">
        <v>15.97</v>
      </c>
      <c r="X43" s="151"/>
      <c r="Y43" s="151"/>
      <c r="Z43" s="151"/>
      <c r="AA43" s="151"/>
      <c r="AB43" s="151"/>
      <c r="AC43" s="151"/>
      <c r="AD43" s="151"/>
      <c r="AE43" s="151"/>
      <c r="AF43" s="151"/>
      <c r="AG43" s="151"/>
      <c r="AH43" s="151">
        <v>31.94</v>
      </c>
      <c r="AI43" s="151"/>
      <c r="AJ43" s="151"/>
      <c r="AK43" s="151"/>
      <c r="AL43" s="151"/>
      <c r="AM43" s="151"/>
      <c r="AN43" s="151"/>
      <c r="AO43" s="151" t="s">
        <v>1009</v>
      </c>
      <c r="AP43" s="153" t="s">
        <v>947</v>
      </c>
      <c r="AQ43" s="153"/>
      <c r="AR43" s="153"/>
      <c r="AS43" s="155"/>
      <c r="AT43" s="153">
        <v>11.1</v>
      </c>
      <c r="AU43" s="153" t="s">
        <v>950</v>
      </c>
      <c r="AV43" s="151"/>
      <c r="AW43" s="153">
        <v>0</v>
      </c>
      <c r="AX43" s="153">
        <v>0</v>
      </c>
      <c r="AY43" s="153">
        <v>0</v>
      </c>
      <c r="AZ43" s="153">
        <v>20</v>
      </c>
      <c r="BA43" s="153">
        <v>0</v>
      </c>
      <c r="BB43" s="153">
        <v>0</v>
      </c>
      <c r="BC43" s="153">
        <v>0</v>
      </c>
      <c r="BD43" s="153">
        <v>0</v>
      </c>
      <c r="BE43" s="153">
        <v>0</v>
      </c>
      <c r="BF43" s="153">
        <v>0</v>
      </c>
      <c r="BG43" s="153">
        <v>0</v>
      </c>
      <c r="BH43" s="153">
        <v>0</v>
      </c>
      <c r="BI43" s="153"/>
      <c r="BJ43" s="153" t="s">
        <v>947</v>
      </c>
      <c r="BK43" s="153"/>
      <c r="BL43" s="153" t="s">
        <v>947</v>
      </c>
      <c r="BM43" s="153">
        <v>12</v>
      </c>
      <c r="BN43" s="153"/>
      <c r="BO43" s="153"/>
      <c r="BP43" s="153"/>
      <c r="BQ43" s="151" t="s">
        <v>954</v>
      </c>
      <c r="BR43" s="156" t="s">
        <v>656</v>
      </c>
      <c r="BS43" s="153">
        <v>25</v>
      </c>
      <c r="BT43" s="153" t="s">
        <v>951</v>
      </c>
      <c r="BU43" s="151"/>
      <c r="BV43" t="s">
        <v>23</v>
      </c>
      <c r="BW43" s="237" t="s">
        <v>184</v>
      </c>
    </row>
    <row r="44" spans="1:75" x14ac:dyDescent="0.15">
      <c r="A44" s="148">
        <v>2562</v>
      </c>
      <c r="B44" s="248">
        <v>41894</v>
      </c>
      <c r="C44" s="150" t="s">
        <v>944</v>
      </c>
      <c r="D44" s="151" t="s">
        <v>1007</v>
      </c>
      <c r="E44" s="151"/>
      <c r="F44" s="151" t="s">
        <v>1000</v>
      </c>
      <c r="G44" s="250">
        <v>41852</v>
      </c>
      <c r="H44" s="153" t="s">
        <v>946</v>
      </c>
      <c r="I44" s="153" t="s">
        <v>947</v>
      </c>
      <c r="J44" s="153"/>
      <c r="K44" s="151" t="s">
        <v>955</v>
      </c>
      <c r="L44" s="151" t="s">
        <v>956</v>
      </c>
      <c r="M44" s="151">
        <v>96</v>
      </c>
      <c r="N44" s="151">
        <v>39.5</v>
      </c>
      <c r="O44" s="151"/>
      <c r="P44" s="151"/>
      <c r="Q44" s="151"/>
      <c r="R44" s="154"/>
      <c r="S44" s="151"/>
      <c r="T44" s="151"/>
      <c r="U44" s="151"/>
      <c r="V44" s="151"/>
      <c r="W44" s="151">
        <v>17.8</v>
      </c>
      <c r="X44" s="151"/>
      <c r="Y44" s="151"/>
      <c r="Z44" s="151"/>
      <c r="AA44" s="151"/>
      <c r="AB44" s="151"/>
      <c r="AC44" s="151"/>
      <c r="AD44" s="151"/>
      <c r="AE44" s="151"/>
      <c r="AF44" s="151"/>
      <c r="AG44" s="151"/>
      <c r="AH44" s="151">
        <v>33.5</v>
      </c>
      <c r="AI44" s="151"/>
      <c r="AJ44" s="151"/>
      <c r="AK44" s="151"/>
      <c r="AL44" s="151"/>
      <c r="AM44" s="151"/>
      <c r="AN44" s="151"/>
      <c r="AO44" s="151" t="s">
        <v>1009</v>
      </c>
      <c r="AP44" s="153" t="s">
        <v>947</v>
      </c>
      <c r="AQ44" s="153"/>
      <c r="AR44" s="153"/>
      <c r="AS44" s="155"/>
      <c r="AT44" s="153">
        <v>7.5</v>
      </c>
      <c r="AU44" s="153" t="s">
        <v>947</v>
      </c>
      <c r="AV44" s="151"/>
      <c r="AW44" s="153">
        <v>0</v>
      </c>
      <c r="AX44" s="153">
        <v>0</v>
      </c>
      <c r="AY44" s="153">
        <v>0</v>
      </c>
      <c r="AZ44" s="153">
        <v>27</v>
      </c>
      <c r="BA44" s="153">
        <v>0</v>
      </c>
      <c r="BB44" s="153">
        <v>0</v>
      </c>
      <c r="BC44" s="153">
        <v>0</v>
      </c>
      <c r="BD44" s="153">
        <v>0</v>
      </c>
      <c r="BE44" s="153">
        <v>0</v>
      </c>
      <c r="BF44" s="153">
        <v>0</v>
      </c>
      <c r="BG44" s="153">
        <v>0</v>
      </c>
      <c r="BH44" s="153">
        <v>0</v>
      </c>
      <c r="BI44" s="153"/>
      <c r="BJ44" s="153" t="s">
        <v>947</v>
      </c>
      <c r="BK44" s="153">
        <v>24</v>
      </c>
      <c r="BL44" s="153" t="s">
        <v>947</v>
      </c>
      <c r="BM44" s="153"/>
      <c r="BN44" s="153"/>
      <c r="BO44" s="153"/>
      <c r="BP44" s="153"/>
      <c r="BQ44" s="151"/>
      <c r="BR44" s="156"/>
      <c r="BS44" s="153"/>
      <c r="BT44" s="153" t="s">
        <v>951</v>
      </c>
      <c r="BU44" s="151"/>
      <c r="BV44" s="249" t="s">
        <v>23</v>
      </c>
      <c r="BW44" s="249" t="s">
        <v>89</v>
      </c>
    </row>
    <row r="45" spans="1:75" x14ac:dyDescent="0.15">
      <c r="A45" s="148">
        <v>6199</v>
      </c>
      <c r="B45" s="152">
        <v>41897</v>
      </c>
      <c r="C45" s="150" t="s">
        <v>944</v>
      </c>
      <c r="D45" s="151" t="s">
        <v>1007</v>
      </c>
      <c r="E45" s="151"/>
      <c r="F45" s="151" t="s">
        <v>1000</v>
      </c>
      <c r="G45" s="218">
        <v>41880</v>
      </c>
      <c r="H45" s="153" t="s">
        <v>947</v>
      </c>
      <c r="I45" s="153" t="s">
        <v>959</v>
      </c>
      <c r="J45" s="153"/>
      <c r="K45" s="151" t="s">
        <v>960</v>
      </c>
      <c r="L45" s="151" t="s">
        <v>961</v>
      </c>
      <c r="M45" s="151">
        <v>94</v>
      </c>
      <c r="N45" s="151">
        <v>46.5</v>
      </c>
      <c r="O45" s="151"/>
      <c r="P45" s="151"/>
      <c r="Q45" s="151"/>
      <c r="R45" s="154"/>
      <c r="S45" s="151"/>
      <c r="T45" s="151"/>
      <c r="U45" s="151"/>
      <c r="V45" s="151"/>
      <c r="W45" s="151">
        <v>32</v>
      </c>
      <c r="X45" s="151"/>
      <c r="Y45" s="151"/>
      <c r="Z45" s="151"/>
      <c r="AA45" s="151"/>
      <c r="AB45" s="151"/>
      <c r="AC45" s="151"/>
      <c r="AD45" s="151"/>
      <c r="AE45" s="151"/>
      <c r="AF45" s="151"/>
      <c r="AG45" s="151"/>
      <c r="AH45" s="151">
        <v>40.1</v>
      </c>
      <c r="AI45" s="151"/>
      <c r="AJ45" s="151"/>
      <c r="AK45" s="151"/>
      <c r="AL45" s="151"/>
      <c r="AM45" s="151"/>
      <c r="AN45" s="151"/>
      <c r="AO45" s="151" t="s">
        <v>1009</v>
      </c>
      <c r="AP45" s="153" t="s">
        <v>947</v>
      </c>
      <c r="AQ45" s="153"/>
      <c r="AR45" s="153"/>
      <c r="AS45" s="155"/>
      <c r="AT45" s="153"/>
      <c r="AU45" s="153" t="s">
        <v>947</v>
      </c>
      <c r="AV45" s="151"/>
      <c r="AW45" s="153">
        <v>0</v>
      </c>
      <c r="AX45" s="153">
        <v>0</v>
      </c>
      <c r="AY45" s="153">
        <v>35</v>
      </c>
      <c r="AZ45" s="153">
        <v>0</v>
      </c>
      <c r="BA45" s="153">
        <v>0</v>
      </c>
      <c r="BB45" s="153">
        <v>0</v>
      </c>
      <c r="BC45" s="153">
        <v>0</v>
      </c>
      <c r="BD45" s="153">
        <v>0</v>
      </c>
      <c r="BE45" s="153">
        <v>0</v>
      </c>
      <c r="BF45" s="153">
        <v>0</v>
      </c>
      <c r="BG45" s="153">
        <v>0</v>
      </c>
      <c r="BH45" s="153">
        <v>0</v>
      </c>
      <c r="BI45" s="153"/>
      <c r="BJ45" s="153" t="s">
        <v>947</v>
      </c>
      <c r="BK45" s="153"/>
      <c r="BL45" s="153" t="s">
        <v>947</v>
      </c>
      <c r="BM45" s="153"/>
      <c r="BN45" s="153"/>
      <c r="BO45" s="153"/>
      <c r="BP45" s="153"/>
      <c r="BQ45" s="156"/>
      <c r="BR45" s="156"/>
      <c r="BS45" s="153"/>
      <c r="BT45" s="153" t="s">
        <v>951</v>
      </c>
      <c r="BU45" s="156" t="s">
        <v>962</v>
      </c>
      <c r="BV45" t="s">
        <v>963</v>
      </c>
      <c r="BW45" s="251" t="s">
        <v>1020</v>
      </c>
    </row>
    <row r="46" spans="1:75" x14ac:dyDescent="0.15">
      <c r="A46" s="148">
        <v>1476</v>
      </c>
      <c r="B46" s="248">
        <v>41894</v>
      </c>
      <c r="C46" s="150" t="s">
        <v>944</v>
      </c>
      <c r="D46" s="151" t="s">
        <v>1007</v>
      </c>
      <c r="E46" s="151"/>
      <c r="F46" s="151" t="s">
        <v>1000</v>
      </c>
      <c r="G46" s="218">
        <v>41846</v>
      </c>
      <c r="H46" s="153" t="s">
        <v>946</v>
      </c>
      <c r="I46" s="153" t="s">
        <v>947</v>
      </c>
      <c r="J46" s="153"/>
      <c r="K46" s="151" t="s">
        <v>964</v>
      </c>
      <c r="L46" s="151" t="s">
        <v>965</v>
      </c>
      <c r="M46" s="151">
        <v>116.38</v>
      </c>
      <c r="N46" s="151">
        <v>44.46</v>
      </c>
      <c r="O46" s="151"/>
      <c r="P46" s="151"/>
      <c r="Q46" s="151"/>
      <c r="R46" s="154"/>
      <c r="S46" s="151"/>
      <c r="T46" s="151"/>
      <c r="U46" s="151"/>
      <c r="V46" s="151"/>
      <c r="W46" s="151">
        <v>19.45</v>
      </c>
      <c r="X46" s="151"/>
      <c r="Y46" s="151"/>
      <c r="Z46" s="151"/>
      <c r="AA46" s="151"/>
      <c r="AB46" s="151"/>
      <c r="AC46" s="151"/>
      <c r="AD46" s="151"/>
      <c r="AE46" s="151"/>
      <c r="AF46" s="151"/>
      <c r="AG46" s="151"/>
      <c r="AH46" s="151">
        <v>32.450000000000003</v>
      </c>
      <c r="AI46" s="151"/>
      <c r="AJ46" s="151"/>
      <c r="AK46" s="151"/>
      <c r="AL46" s="151"/>
      <c r="AM46" s="151"/>
      <c r="AN46" s="151"/>
      <c r="AO46" s="151" t="s">
        <v>1009</v>
      </c>
      <c r="AP46" s="153" t="s">
        <v>947</v>
      </c>
      <c r="AQ46" s="153"/>
      <c r="AR46" s="153"/>
      <c r="AS46" s="155"/>
      <c r="AT46" s="153">
        <v>11.6</v>
      </c>
      <c r="AU46" s="153" t="s">
        <v>947</v>
      </c>
      <c r="AV46" s="151"/>
      <c r="AW46" s="153">
        <v>0</v>
      </c>
      <c r="AX46" s="153">
        <v>0</v>
      </c>
      <c r="AY46" s="153">
        <v>0</v>
      </c>
      <c r="AZ46" s="153">
        <v>20</v>
      </c>
      <c r="BA46" s="153">
        <v>0</v>
      </c>
      <c r="BB46" s="153">
        <v>0</v>
      </c>
      <c r="BC46" s="153">
        <v>0</v>
      </c>
      <c r="BD46" s="153">
        <v>0</v>
      </c>
      <c r="BE46" s="153">
        <v>0</v>
      </c>
      <c r="BF46" s="153">
        <v>0</v>
      </c>
      <c r="BG46" s="153">
        <v>0</v>
      </c>
      <c r="BH46" s="153">
        <v>0</v>
      </c>
      <c r="BI46" s="153"/>
      <c r="BJ46" s="153" t="s">
        <v>947</v>
      </c>
      <c r="BK46" s="153"/>
      <c r="BL46" s="153" t="s">
        <v>947</v>
      </c>
      <c r="BM46" s="153"/>
      <c r="BN46" s="153"/>
      <c r="BO46" s="153"/>
      <c r="BP46" s="153"/>
      <c r="BQ46" s="156" t="s">
        <v>966</v>
      </c>
      <c r="BR46" s="156"/>
      <c r="BS46" s="153"/>
      <c r="BT46" s="153" t="s">
        <v>951</v>
      </c>
      <c r="BU46" s="151"/>
      <c r="BV46" t="s">
        <v>1008</v>
      </c>
      <c r="BW46" s="11" t="s">
        <v>89</v>
      </c>
    </row>
    <row r="47" spans="1:75" x14ac:dyDescent="0.15">
      <c r="A47" s="148">
        <v>4657</v>
      </c>
      <c r="B47" s="235">
        <v>41829</v>
      </c>
      <c r="C47" s="150" t="s">
        <v>944</v>
      </c>
      <c r="D47" s="151" t="s">
        <v>1007</v>
      </c>
      <c r="E47" s="151"/>
      <c r="F47" s="151" t="s">
        <v>1000</v>
      </c>
      <c r="G47" s="247">
        <v>41820</v>
      </c>
      <c r="H47" s="153" t="s">
        <v>946</v>
      </c>
      <c r="I47" s="153" t="s">
        <v>947</v>
      </c>
      <c r="J47" s="153"/>
      <c r="K47" s="151" t="s">
        <v>968</v>
      </c>
      <c r="L47" s="151" t="s">
        <v>125</v>
      </c>
      <c r="M47" s="151">
        <v>125</v>
      </c>
      <c r="N47" s="151">
        <v>36</v>
      </c>
      <c r="O47" s="151"/>
      <c r="P47" s="151"/>
      <c r="Q47" s="151"/>
      <c r="R47" s="154"/>
      <c r="S47" s="151"/>
      <c r="T47" s="151"/>
      <c r="U47" s="151"/>
      <c r="V47" s="151"/>
      <c r="W47" s="151">
        <v>24.5</v>
      </c>
      <c r="X47" s="151"/>
      <c r="Y47" s="151"/>
      <c r="Z47" s="151"/>
      <c r="AA47" s="151"/>
      <c r="AB47" s="151"/>
      <c r="AC47" s="151"/>
      <c r="AD47" s="151"/>
      <c r="AE47" s="151"/>
      <c r="AF47" s="151"/>
      <c r="AG47" s="151"/>
      <c r="AH47" s="151">
        <v>29</v>
      </c>
      <c r="AI47" s="151"/>
      <c r="AJ47" s="151"/>
      <c r="AK47" s="151"/>
      <c r="AL47" s="151"/>
      <c r="AM47" s="151"/>
      <c r="AN47" s="151"/>
      <c r="AO47" s="151" t="s">
        <v>1009</v>
      </c>
      <c r="AP47" s="153" t="s">
        <v>947</v>
      </c>
      <c r="AQ47" s="153"/>
      <c r="AR47" s="153"/>
      <c r="AS47" s="155"/>
      <c r="AT47" s="153"/>
      <c r="AU47" s="153" t="s">
        <v>947</v>
      </c>
      <c r="AV47" s="151"/>
      <c r="AW47" s="153">
        <v>0</v>
      </c>
      <c r="AX47" s="153">
        <v>0</v>
      </c>
      <c r="AY47" s="153">
        <v>25</v>
      </c>
      <c r="AZ47" s="153">
        <v>0</v>
      </c>
      <c r="BA47" s="153">
        <v>0</v>
      </c>
      <c r="BB47" s="153">
        <v>0</v>
      </c>
      <c r="BC47" s="153">
        <v>0</v>
      </c>
      <c r="BD47" s="153">
        <v>0</v>
      </c>
      <c r="BE47" s="153">
        <v>0</v>
      </c>
      <c r="BF47" s="153">
        <v>0</v>
      </c>
      <c r="BG47" s="153">
        <v>0</v>
      </c>
      <c r="BH47" s="153">
        <v>0</v>
      </c>
      <c r="BI47" s="153"/>
      <c r="BJ47" s="153" t="s">
        <v>947</v>
      </c>
      <c r="BK47" s="153"/>
      <c r="BL47" s="153" t="s">
        <v>947</v>
      </c>
      <c r="BM47" s="153"/>
      <c r="BN47" s="153"/>
      <c r="BO47" s="153"/>
      <c r="BP47" s="153"/>
      <c r="BQ47" s="156"/>
      <c r="BR47" s="156"/>
      <c r="BS47" s="153"/>
      <c r="BT47" s="153" t="s">
        <v>951</v>
      </c>
      <c r="BU47" s="151"/>
      <c r="BV47" t="s">
        <v>23</v>
      </c>
      <c r="BW47" s="237" t="s">
        <v>184</v>
      </c>
    </row>
    <row r="48" spans="1:75" x14ac:dyDescent="0.15">
      <c r="A48" s="148">
        <v>1448</v>
      </c>
      <c r="B48" s="235">
        <v>41829</v>
      </c>
      <c r="C48" s="150" t="s">
        <v>944</v>
      </c>
      <c r="D48" s="151" t="s">
        <v>1007</v>
      </c>
      <c r="E48" s="151"/>
      <c r="F48" s="151" t="s">
        <v>1000</v>
      </c>
      <c r="G48" s="247">
        <v>41820</v>
      </c>
      <c r="H48" s="153" t="s">
        <v>946</v>
      </c>
      <c r="I48" s="153" t="s">
        <v>947</v>
      </c>
      <c r="J48" s="153"/>
      <c r="K48" s="151" t="s">
        <v>969</v>
      </c>
      <c r="L48" s="151" t="s">
        <v>970</v>
      </c>
      <c r="M48" s="151">
        <v>104.95</v>
      </c>
      <c r="N48" s="151">
        <v>34.9</v>
      </c>
      <c r="O48" s="151" t="s">
        <v>957</v>
      </c>
      <c r="P48" s="151">
        <v>1020</v>
      </c>
      <c r="Q48" s="151">
        <v>37.869999999999997</v>
      </c>
      <c r="R48" s="257">
        <v>1020</v>
      </c>
      <c r="S48" s="257">
        <v>37.869999999999997</v>
      </c>
      <c r="T48" s="151"/>
      <c r="U48" s="151"/>
      <c r="V48" s="151"/>
      <c r="W48" s="151">
        <v>17.899999999999999</v>
      </c>
      <c r="X48" s="151"/>
      <c r="Y48" s="151"/>
      <c r="Z48" s="151"/>
      <c r="AA48" s="151"/>
      <c r="AB48" s="151"/>
      <c r="AC48" s="151"/>
      <c r="AD48" s="151"/>
      <c r="AE48" s="151"/>
      <c r="AF48" s="151"/>
      <c r="AG48" s="151"/>
      <c r="AH48" s="151">
        <v>27.97</v>
      </c>
      <c r="AI48" s="151"/>
      <c r="AJ48" s="151"/>
      <c r="AK48" s="151"/>
      <c r="AL48" s="151"/>
      <c r="AM48" s="151"/>
      <c r="AN48" s="151"/>
      <c r="AO48" s="151" t="s">
        <v>1009</v>
      </c>
      <c r="AP48" s="153" t="s">
        <v>947</v>
      </c>
      <c r="AQ48" s="153"/>
      <c r="AR48" s="153"/>
      <c r="AS48" s="155">
        <v>10</v>
      </c>
      <c r="AT48" s="153">
        <v>12</v>
      </c>
      <c r="AU48" s="153" t="s">
        <v>950</v>
      </c>
      <c r="AV48" s="151"/>
      <c r="AW48" s="153">
        <v>0</v>
      </c>
      <c r="AX48" s="153">
        <v>0</v>
      </c>
      <c r="AY48" s="153">
        <v>7</v>
      </c>
      <c r="AZ48" s="153">
        <v>0</v>
      </c>
      <c r="BA48" s="153">
        <v>0</v>
      </c>
      <c r="BB48" s="153">
        <v>0</v>
      </c>
      <c r="BC48" s="153">
        <v>0</v>
      </c>
      <c r="BD48" s="153">
        <v>0</v>
      </c>
      <c r="BE48" s="153">
        <v>0</v>
      </c>
      <c r="BF48" s="153">
        <v>0</v>
      </c>
      <c r="BG48" s="153">
        <v>0</v>
      </c>
      <c r="BH48" s="153">
        <v>0</v>
      </c>
      <c r="BI48" s="153"/>
      <c r="BJ48" s="238" t="s">
        <v>971</v>
      </c>
      <c r="BK48" s="153"/>
      <c r="BL48" s="238" t="s">
        <v>971</v>
      </c>
      <c r="BM48" s="153"/>
      <c r="BN48" s="153"/>
      <c r="BO48" s="153"/>
      <c r="BP48" s="153"/>
      <c r="BQ48" s="156"/>
      <c r="BR48" s="156"/>
      <c r="BS48" s="153"/>
      <c r="BT48" s="153" t="s">
        <v>951</v>
      </c>
      <c r="BU48" s="151"/>
      <c r="BV48" t="s">
        <v>23</v>
      </c>
      <c r="BW48" s="237" t="s">
        <v>184</v>
      </c>
    </row>
    <row r="49" spans="1:75" x14ac:dyDescent="0.15">
      <c r="A49" s="148">
        <v>1488</v>
      </c>
      <c r="B49" s="152">
        <v>41894</v>
      </c>
      <c r="C49" s="150" t="s">
        <v>944</v>
      </c>
      <c r="D49" s="151" t="s">
        <v>1007</v>
      </c>
      <c r="E49" s="151"/>
      <c r="F49" s="151" t="s">
        <v>1000</v>
      </c>
      <c r="G49" s="218">
        <v>41846</v>
      </c>
      <c r="H49" s="153" t="s">
        <v>946</v>
      </c>
      <c r="I49" s="153" t="s">
        <v>947</v>
      </c>
      <c r="J49" s="153"/>
      <c r="K49" s="151" t="s">
        <v>972</v>
      </c>
      <c r="L49" s="151" t="s">
        <v>965</v>
      </c>
      <c r="M49" s="151">
        <v>111.9</v>
      </c>
      <c r="N49" s="151">
        <v>42.75</v>
      </c>
      <c r="O49" s="151"/>
      <c r="P49" s="151"/>
      <c r="Q49" s="151"/>
      <c r="R49" s="154"/>
      <c r="S49" s="151"/>
      <c r="T49" s="151"/>
      <c r="U49" s="151"/>
      <c r="V49" s="151"/>
      <c r="W49" s="151">
        <v>18.7</v>
      </c>
      <c r="X49" s="151"/>
      <c r="Y49" s="151"/>
      <c r="Z49" s="151"/>
      <c r="AA49" s="151"/>
      <c r="AB49" s="151"/>
      <c r="AC49" s="151"/>
      <c r="AD49" s="151"/>
      <c r="AE49" s="151"/>
      <c r="AF49" s="151"/>
      <c r="AG49" s="151"/>
      <c r="AH49" s="151">
        <v>31.2</v>
      </c>
      <c r="AI49" s="151"/>
      <c r="AJ49" s="151"/>
      <c r="AK49" s="151"/>
      <c r="AL49" s="151"/>
      <c r="AM49" s="151"/>
      <c r="AN49" s="151"/>
      <c r="AO49" s="151" t="s">
        <v>1009</v>
      </c>
      <c r="AP49" s="153" t="s">
        <v>947</v>
      </c>
      <c r="AQ49" s="153"/>
      <c r="AR49" s="153"/>
      <c r="AS49" s="155"/>
      <c r="AT49" s="153">
        <v>11.6</v>
      </c>
      <c r="AU49" s="153" t="s">
        <v>950</v>
      </c>
      <c r="AV49" s="151"/>
      <c r="AW49" s="153">
        <v>0</v>
      </c>
      <c r="AX49" s="153">
        <v>0</v>
      </c>
      <c r="AY49" s="153">
        <v>0</v>
      </c>
      <c r="AZ49" s="153">
        <v>0</v>
      </c>
      <c r="BA49" s="153">
        <v>0</v>
      </c>
      <c r="BB49" s="153">
        <v>30</v>
      </c>
      <c r="BC49" s="153">
        <v>0</v>
      </c>
      <c r="BD49" s="153">
        <v>0</v>
      </c>
      <c r="BE49" s="153">
        <v>0</v>
      </c>
      <c r="BF49" s="153">
        <v>0</v>
      </c>
      <c r="BG49" s="153">
        <v>0</v>
      </c>
      <c r="BH49" s="153">
        <v>0</v>
      </c>
      <c r="BI49" s="153"/>
      <c r="BJ49" s="153" t="s">
        <v>947</v>
      </c>
      <c r="BK49" s="153"/>
      <c r="BL49" s="153" t="s">
        <v>947</v>
      </c>
      <c r="BM49" s="153"/>
      <c r="BN49" s="153"/>
      <c r="BO49" s="153"/>
      <c r="BP49" s="153"/>
      <c r="BQ49" s="156"/>
      <c r="BR49" s="156"/>
      <c r="BS49" s="153"/>
      <c r="BT49" s="153" t="s">
        <v>951</v>
      </c>
      <c r="BU49" s="151"/>
      <c r="BV49" s="249" t="s">
        <v>23</v>
      </c>
      <c r="BW49" s="11" t="s">
        <v>89</v>
      </c>
    </row>
    <row r="50" spans="1:75" x14ac:dyDescent="0.15">
      <c r="A50" s="148">
        <v>3282</v>
      </c>
      <c r="B50" s="248">
        <v>41898</v>
      </c>
      <c r="C50" s="150" t="s">
        <v>944</v>
      </c>
      <c r="D50" s="151" t="s">
        <v>1007</v>
      </c>
      <c r="E50" s="151"/>
      <c r="F50" s="151" t="s">
        <v>1000</v>
      </c>
      <c r="G50" s="218">
        <v>41880</v>
      </c>
      <c r="H50" s="153" t="s">
        <v>946</v>
      </c>
      <c r="I50" s="153" t="s">
        <v>947</v>
      </c>
      <c r="J50" s="153"/>
      <c r="K50" s="151" t="s">
        <v>973</v>
      </c>
      <c r="L50" s="151" t="s">
        <v>1023</v>
      </c>
      <c r="M50" s="151">
        <v>97.2</v>
      </c>
      <c r="N50" s="151">
        <v>42.05</v>
      </c>
      <c r="O50" s="151"/>
      <c r="P50" s="151"/>
      <c r="Q50" s="151"/>
      <c r="R50" s="154"/>
      <c r="S50" s="151"/>
      <c r="T50" s="151"/>
      <c r="U50" s="151"/>
      <c r="V50" s="151"/>
      <c r="W50" s="151">
        <v>17.75</v>
      </c>
      <c r="X50" s="151"/>
      <c r="Y50" s="151"/>
      <c r="Z50" s="151"/>
      <c r="AA50" s="151"/>
      <c r="AB50" s="151"/>
      <c r="AC50" s="151"/>
      <c r="AD50" s="151"/>
      <c r="AE50" s="151"/>
      <c r="AF50" s="151"/>
      <c r="AG50" s="151"/>
      <c r="AH50" s="151">
        <v>32.28</v>
      </c>
      <c r="AI50" s="151"/>
      <c r="AJ50" s="151"/>
      <c r="AK50" s="151"/>
      <c r="AL50" s="151"/>
      <c r="AM50" s="151"/>
      <c r="AN50" s="151"/>
      <c r="AO50" s="151" t="s">
        <v>1009</v>
      </c>
      <c r="AP50" s="153" t="s">
        <v>947</v>
      </c>
      <c r="AQ50" s="153"/>
      <c r="AR50" s="153"/>
      <c r="AS50" s="155"/>
      <c r="AT50" s="153">
        <v>12.5</v>
      </c>
      <c r="AU50" s="153" t="s">
        <v>950</v>
      </c>
      <c r="AV50" s="151"/>
      <c r="AW50" s="153">
        <v>0</v>
      </c>
      <c r="AX50" s="153">
        <v>28</v>
      </c>
      <c r="AY50" s="153">
        <v>0</v>
      </c>
      <c r="AZ50" s="153">
        <v>0</v>
      </c>
      <c r="BA50" s="153">
        <v>0</v>
      </c>
      <c r="BB50" s="153">
        <v>0</v>
      </c>
      <c r="BC50" s="153">
        <v>0</v>
      </c>
      <c r="BD50" s="153">
        <v>0</v>
      </c>
      <c r="BE50" s="153">
        <v>0</v>
      </c>
      <c r="BF50" s="153">
        <v>0</v>
      </c>
      <c r="BG50" s="153">
        <v>0</v>
      </c>
      <c r="BH50" s="153">
        <v>0</v>
      </c>
      <c r="BI50" s="153"/>
      <c r="BJ50" s="153" t="s">
        <v>947</v>
      </c>
      <c r="BK50" s="153">
        <v>12</v>
      </c>
      <c r="BL50" s="153" t="s">
        <v>947</v>
      </c>
      <c r="BM50" s="153"/>
      <c r="BN50" s="153"/>
      <c r="BO50" s="153"/>
      <c r="BP50" s="153"/>
      <c r="BQ50" s="156" t="s">
        <v>181</v>
      </c>
      <c r="BR50" s="156" t="s">
        <v>656</v>
      </c>
      <c r="BS50" s="153">
        <v>50</v>
      </c>
      <c r="BT50" s="153" t="s">
        <v>951</v>
      </c>
      <c r="BU50" s="151"/>
      <c r="BV50" t="s">
        <v>23</v>
      </c>
      <c r="BW50" s="251" t="s">
        <v>184</v>
      </c>
    </row>
    <row r="51" spans="1:75" x14ac:dyDescent="0.15">
      <c r="A51" s="148">
        <v>5647</v>
      </c>
      <c r="B51" s="248">
        <v>41894</v>
      </c>
      <c r="C51" s="150" t="s">
        <v>944</v>
      </c>
      <c r="D51" s="151" t="s">
        <v>1007</v>
      </c>
      <c r="E51" s="151"/>
      <c r="F51" s="151" t="s">
        <v>1000</v>
      </c>
      <c r="G51" s="218">
        <v>41863</v>
      </c>
      <c r="H51" s="153" t="s">
        <v>946</v>
      </c>
      <c r="I51" s="153" t="s">
        <v>947</v>
      </c>
      <c r="J51" s="153"/>
      <c r="K51" s="151" t="s">
        <v>974</v>
      </c>
      <c r="L51" s="151" t="s">
        <v>975</v>
      </c>
      <c r="M51" s="151">
        <v>167.64</v>
      </c>
      <c r="N51" s="151">
        <v>34.08</v>
      </c>
      <c r="O51" s="151"/>
      <c r="P51" s="151"/>
      <c r="Q51" s="151"/>
      <c r="R51" s="154"/>
      <c r="S51" s="151"/>
      <c r="T51" s="151"/>
      <c r="U51" s="151"/>
      <c r="V51" s="151"/>
      <c r="W51" s="151">
        <v>16.63</v>
      </c>
      <c r="X51" s="151"/>
      <c r="Y51" s="151"/>
      <c r="Z51" s="151"/>
      <c r="AA51" s="151"/>
      <c r="AB51" s="151"/>
      <c r="AC51" s="151"/>
      <c r="AD51" s="151"/>
      <c r="AE51" s="151"/>
      <c r="AF51" s="151"/>
      <c r="AG51" s="151"/>
      <c r="AH51" s="151">
        <v>25.5</v>
      </c>
      <c r="AI51" s="151"/>
      <c r="AJ51" s="151"/>
      <c r="AK51" s="151"/>
      <c r="AL51" s="151"/>
      <c r="AM51" s="151"/>
      <c r="AN51" s="151"/>
      <c r="AO51" s="151" t="s">
        <v>1009</v>
      </c>
      <c r="AP51" s="153" t="s">
        <v>947</v>
      </c>
      <c r="AQ51" s="153"/>
      <c r="AR51" s="153"/>
      <c r="AS51" s="155"/>
      <c r="AT51" s="153">
        <v>20</v>
      </c>
      <c r="AU51" s="153" t="s">
        <v>947</v>
      </c>
      <c r="AV51" s="151"/>
      <c r="AW51" s="153">
        <v>0</v>
      </c>
      <c r="AX51" s="153">
        <v>0</v>
      </c>
      <c r="AY51" s="153">
        <v>0</v>
      </c>
      <c r="AZ51" s="153">
        <v>0</v>
      </c>
      <c r="BA51" s="153">
        <v>0</v>
      </c>
      <c r="BB51" s="153">
        <v>0</v>
      </c>
      <c r="BC51" s="153">
        <v>0</v>
      </c>
      <c r="BD51" s="153">
        <v>0</v>
      </c>
      <c r="BE51" s="153">
        <v>0</v>
      </c>
      <c r="BF51" s="153">
        <v>0</v>
      </c>
      <c r="BG51" s="153">
        <v>0</v>
      </c>
      <c r="BH51" s="153">
        <v>0</v>
      </c>
      <c r="BI51" s="153"/>
      <c r="BJ51" s="153" t="s">
        <v>947</v>
      </c>
      <c r="BK51" s="153"/>
      <c r="BL51" s="153" t="s">
        <v>947</v>
      </c>
      <c r="BM51" s="239"/>
      <c r="BN51" s="239"/>
      <c r="BO51" s="239"/>
      <c r="BP51" s="239"/>
      <c r="BQ51" s="156"/>
      <c r="BR51" s="156"/>
      <c r="BS51" s="153"/>
      <c r="BT51" s="153" t="s">
        <v>951</v>
      </c>
      <c r="BU51" s="151" t="s">
        <v>976</v>
      </c>
      <c r="BV51" s="249" t="s">
        <v>23</v>
      </c>
      <c r="BW51" s="251" t="s">
        <v>89</v>
      </c>
    </row>
    <row r="52" spans="1:75" x14ac:dyDescent="0.15">
      <c r="A52" s="148">
        <v>1426</v>
      </c>
      <c r="B52" s="235">
        <v>41829</v>
      </c>
      <c r="C52" s="150" t="s">
        <v>1037</v>
      </c>
      <c r="D52" s="151" t="s">
        <v>1038</v>
      </c>
      <c r="E52" s="151"/>
      <c r="F52" s="151" t="s">
        <v>1057</v>
      </c>
      <c r="G52" s="245">
        <v>41820</v>
      </c>
      <c r="H52" s="153" t="s">
        <v>1040</v>
      </c>
      <c r="I52" s="153" t="s">
        <v>1041</v>
      </c>
      <c r="J52" s="153"/>
      <c r="K52" s="151" t="s">
        <v>1052</v>
      </c>
      <c r="L52" s="151" t="s">
        <v>1053</v>
      </c>
      <c r="M52" s="151">
        <v>97.27</v>
      </c>
      <c r="N52" s="151">
        <v>39.869999999999997</v>
      </c>
      <c r="O52" s="151" t="s">
        <v>1050</v>
      </c>
      <c r="P52" s="151">
        <v>600</v>
      </c>
      <c r="Q52" s="151">
        <v>39.07</v>
      </c>
      <c r="R52" s="257">
        <v>600</v>
      </c>
      <c r="S52" s="257">
        <v>39.07</v>
      </c>
      <c r="T52" s="151"/>
      <c r="U52" s="151"/>
      <c r="V52" s="151"/>
      <c r="W52" s="151">
        <v>16.899999999999999</v>
      </c>
      <c r="X52" s="151"/>
      <c r="Y52" s="151"/>
      <c r="Z52" s="151"/>
      <c r="AA52" s="151"/>
      <c r="AB52" s="151"/>
      <c r="AC52" s="151"/>
      <c r="AD52" s="151"/>
      <c r="AE52" s="151"/>
      <c r="AF52" s="151"/>
      <c r="AG52" s="151"/>
      <c r="AH52" s="151">
        <v>31.65</v>
      </c>
      <c r="AI52" s="151"/>
      <c r="AJ52" s="151"/>
      <c r="AK52" s="151"/>
      <c r="AL52" s="151"/>
      <c r="AM52" s="151"/>
      <c r="AN52" s="151"/>
      <c r="AO52" s="151" t="s">
        <v>1058</v>
      </c>
      <c r="AP52" s="153" t="s">
        <v>1041</v>
      </c>
      <c r="AQ52" s="153"/>
      <c r="AR52" s="153"/>
      <c r="AS52" s="155"/>
      <c r="AT52" s="153">
        <v>7</v>
      </c>
      <c r="AU52" s="153" t="s">
        <v>1041</v>
      </c>
      <c r="AV52" s="151"/>
      <c r="AW52" s="153">
        <v>0</v>
      </c>
      <c r="AX52" s="153">
        <v>0</v>
      </c>
      <c r="AY52" s="153">
        <v>0</v>
      </c>
      <c r="AZ52" s="153">
        <v>0</v>
      </c>
      <c r="BA52" s="153">
        <v>0</v>
      </c>
      <c r="BB52" s="153">
        <v>0</v>
      </c>
      <c r="BC52" s="153">
        <v>0</v>
      </c>
      <c r="BD52" s="153">
        <v>0</v>
      </c>
      <c r="BE52" s="153">
        <v>0</v>
      </c>
      <c r="BF52" s="153">
        <v>0</v>
      </c>
      <c r="BG52" s="153">
        <v>0</v>
      </c>
      <c r="BH52" s="153">
        <v>0</v>
      </c>
      <c r="BI52" s="153"/>
      <c r="BJ52" s="153" t="s">
        <v>1041</v>
      </c>
      <c r="BK52" s="153">
        <v>12</v>
      </c>
      <c r="BL52" s="153" t="s">
        <v>1041</v>
      </c>
      <c r="BM52" s="153"/>
      <c r="BN52" s="153"/>
      <c r="BO52" s="153"/>
      <c r="BP52" s="153"/>
      <c r="BQ52" s="156"/>
      <c r="BR52" s="156"/>
      <c r="BS52" s="153"/>
      <c r="BT52" s="153" t="s">
        <v>1046</v>
      </c>
      <c r="BU52" s="156"/>
      <c r="BV52" s="161" t="s">
        <v>23</v>
      </c>
      <c r="BW52" s="237" t="s">
        <v>184</v>
      </c>
    </row>
    <row r="53" spans="1:75" x14ac:dyDescent="0.15">
      <c r="A53" s="148">
        <v>2270</v>
      </c>
      <c r="B53" s="235">
        <v>41828</v>
      </c>
      <c r="C53" s="150" t="s">
        <v>1037</v>
      </c>
      <c r="D53" s="151" t="s">
        <v>1038</v>
      </c>
      <c r="E53" s="151"/>
      <c r="F53" s="151" t="s">
        <v>1057</v>
      </c>
      <c r="G53" s="247">
        <v>41820</v>
      </c>
      <c r="H53" s="153" t="s">
        <v>1040</v>
      </c>
      <c r="I53" s="153" t="s">
        <v>1041</v>
      </c>
      <c r="J53" s="153"/>
      <c r="K53" s="151" t="s">
        <v>1055</v>
      </c>
      <c r="L53" s="151" t="s">
        <v>1056</v>
      </c>
      <c r="M53" s="151">
        <v>99.75</v>
      </c>
      <c r="N53" s="151">
        <v>40.98</v>
      </c>
      <c r="O53" s="151"/>
      <c r="P53" s="151"/>
      <c r="Q53" s="151"/>
      <c r="R53" s="154"/>
      <c r="S53" s="151"/>
      <c r="T53" s="151"/>
      <c r="U53" s="151"/>
      <c r="V53" s="151"/>
      <c r="W53" s="151">
        <v>17.88</v>
      </c>
      <c r="X53" s="151"/>
      <c r="Y53" s="151"/>
      <c r="Z53" s="151"/>
      <c r="AA53" s="151"/>
      <c r="AB53" s="151"/>
      <c r="AC53" s="151"/>
      <c r="AD53" s="151"/>
      <c r="AE53" s="151"/>
      <c r="AF53" s="151"/>
      <c r="AG53" s="151"/>
      <c r="AH53" s="151">
        <v>33.49</v>
      </c>
      <c r="AI53" s="151"/>
      <c r="AJ53" s="151"/>
      <c r="AK53" s="151"/>
      <c r="AL53" s="151"/>
      <c r="AM53" s="151"/>
      <c r="AN53" s="151"/>
      <c r="AO53" s="151" t="s">
        <v>1058</v>
      </c>
      <c r="AP53" s="153" t="s">
        <v>1041</v>
      </c>
      <c r="AQ53" s="153"/>
      <c r="AR53" s="153"/>
      <c r="AS53" s="155"/>
      <c r="AT53" s="153">
        <v>8</v>
      </c>
      <c r="AU53" s="153" t="s">
        <v>1045</v>
      </c>
      <c r="AV53" s="151"/>
      <c r="AW53" s="153">
        <v>0</v>
      </c>
      <c r="AX53" s="153">
        <v>0</v>
      </c>
      <c r="AY53" s="153">
        <v>0</v>
      </c>
      <c r="AZ53" s="153">
        <v>13</v>
      </c>
      <c r="BA53" s="153">
        <v>0</v>
      </c>
      <c r="BB53" s="153">
        <v>0</v>
      </c>
      <c r="BC53" s="153">
        <v>0</v>
      </c>
      <c r="BD53" s="153">
        <v>0</v>
      </c>
      <c r="BE53" s="153">
        <v>0</v>
      </c>
      <c r="BF53" s="153">
        <v>0</v>
      </c>
      <c r="BG53" s="153">
        <v>0</v>
      </c>
      <c r="BH53" s="153">
        <v>0</v>
      </c>
      <c r="BI53" s="153"/>
      <c r="BJ53" s="153" t="s">
        <v>1041</v>
      </c>
      <c r="BK53" s="153">
        <v>12</v>
      </c>
      <c r="BL53" s="153" t="s">
        <v>1041</v>
      </c>
      <c r="BM53" s="153"/>
      <c r="BN53" s="153"/>
      <c r="BO53" s="153"/>
      <c r="BP53" s="153"/>
      <c r="BQ53" s="156"/>
      <c r="BR53" s="156"/>
      <c r="BS53" s="153"/>
      <c r="BT53" s="153" t="s">
        <v>1046</v>
      </c>
      <c r="BU53" s="156"/>
      <c r="BV53" s="161" t="s">
        <v>23</v>
      </c>
      <c r="BW53" s="161" t="s">
        <v>184</v>
      </c>
    </row>
    <row r="54" spans="1:75" x14ac:dyDescent="0.15">
      <c r="A54" s="148">
        <v>3753</v>
      </c>
      <c r="B54" s="248">
        <v>41898</v>
      </c>
      <c r="C54" s="150" t="s">
        <v>944</v>
      </c>
      <c r="D54" s="151" t="s">
        <v>1007</v>
      </c>
      <c r="E54" s="151"/>
      <c r="F54" s="151" t="s">
        <v>1000</v>
      </c>
      <c r="G54" s="218">
        <v>41867</v>
      </c>
      <c r="H54" s="153" t="s">
        <v>946</v>
      </c>
      <c r="I54" s="153" t="s">
        <v>947</v>
      </c>
      <c r="J54" s="153"/>
      <c r="K54" s="151" t="s">
        <v>981</v>
      </c>
      <c r="L54" s="151" t="s">
        <v>965</v>
      </c>
      <c r="M54" s="151">
        <v>89</v>
      </c>
      <c r="N54" s="151">
        <v>37.92</v>
      </c>
      <c r="O54" s="151"/>
      <c r="P54" s="151"/>
      <c r="Q54" s="151"/>
      <c r="R54" s="154"/>
      <c r="S54" s="151"/>
      <c r="T54" s="151"/>
      <c r="U54" s="151"/>
      <c r="V54" s="151"/>
      <c r="W54" s="151">
        <v>15.97</v>
      </c>
      <c r="X54" s="151"/>
      <c r="Y54" s="151"/>
      <c r="Z54" s="151"/>
      <c r="AA54" s="151"/>
      <c r="AB54" s="151"/>
      <c r="AC54" s="151"/>
      <c r="AD54" s="151"/>
      <c r="AE54" s="151"/>
      <c r="AF54" s="151"/>
      <c r="AG54" s="151"/>
      <c r="AH54" s="151">
        <v>31.94</v>
      </c>
      <c r="AI54" s="151"/>
      <c r="AJ54" s="151"/>
      <c r="AK54" s="151"/>
      <c r="AL54" s="151"/>
      <c r="AM54" s="151"/>
      <c r="AN54" s="151"/>
      <c r="AO54" s="151" t="s">
        <v>1009</v>
      </c>
      <c r="AP54" s="153" t="s">
        <v>947</v>
      </c>
      <c r="AQ54" s="153"/>
      <c r="AR54" s="153"/>
      <c r="AS54" s="155"/>
      <c r="AT54" s="153">
        <v>11.1</v>
      </c>
      <c r="AU54" s="153" t="s">
        <v>950</v>
      </c>
      <c r="AV54" s="151"/>
      <c r="AW54" s="153">
        <v>0</v>
      </c>
      <c r="AX54" s="153">
        <v>0</v>
      </c>
      <c r="AY54" s="153">
        <v>0</v>
      </c>
      <c r="AZ54" s="153">
        <v>25</v>
      </c>
      <c r="BA54" s="153">
        <v>0</v>
      </c>
      <c r="BB54" s="153">
        <v>0</v>
      </c>
      <c r="BC54" s="153">
        <v>0</v>
      </c>
      <c r="BD54" s="153">
        <v>0</v>
      </c>
      <c r="BE54" s="153">
        <v>0</v>
      </c>
      <c r="BF54" s="153">
        <v>0</v>
      </c>
      <c r="BG54" s="153">
        <v>0</v>
      </c>
      <c r="BH54" s="153">
        <v>0</v>
      </c>
      <c r="BI54" s="153"/>
      <c r="BJ54" s="153" t="s">
        <v>947</v>
      </c>
      <c r="BK54" s="153">
        <v>12</v>
      </c>
      <c r="BL54" s="153" t="s">
        <v>947</v>
      </c>
      <c r="BM54" s="153"/>
      <c r="BN54" s="153"/>
      <c r="BO54" s="153"/>
      <c r="BP54" s="153"/>
      <c r="BQ54" s="156"/>
      <c r="BR54" s="156"/>
      <c r="BS54" s="153"/>
      <c r="BT54" s="153" t="s">
        <v>951</v>
      </c>
      <c r="BU54" s="151"/>
      <c r="BV54" t="s">
        <v>23</v>
      </c>
      <c r="BW54" t="s">
        <v>184</v>
      </c>
    </row>
    <row r="55" spans="1:75" x14ac:dyDescent="0.15">
      <c r="A55" s="148">
        <v>8633</v>
      </c>
      <c r="B55" s="235">
        <v>41828</v>
      </c>
      <c r="C55" s="150" t="s">
        <v>1037</v>
      </c>
      <c r="D55" s="151" t="s">
        <v>1038</v>
      </c>
      <c r="E55" s="151"/>
      <c r="F55" s="151" t="s">
        <v>1057</v>
      </c>
      <c r="G55" s="246">
        <v>41820</v>
      </c>
      <c r="H55" s="153" t="s">
        <v>1040</v>
      </c>
      <c r="I55" s="153" t="s">
        <v>1041</v>
      </c>
      <c r="J55" s="153"/>
      <c r="K55" s="151" t="s">
        <v>1059</v>
      </c>
      <c r="L55" s="236" t="s">
        <v>983</v>
      </c>
      <c r="M55" s="151">
        <v>105.14</v>
      </c>
      <c r="N55" s="151">
        <v>29.86</v>
      </c>
      <c r="O55" s="151"/>
      <c r="P55" s="151"/>
      <c r="Q55" s="151"/>
      <c r="R55" s="151"/>
      <c r="S55" s="151"/>
      <c r="T55" s="151"/>
      <c r="U55" s="151"/>
      <c r="V55" s="151"/>
      <c r="W55" s="151">
        <v>22.4</v>
      </c>
      <c r="X55" s="151"/>
      <c r="Y55" s="151"/>
      <c r="Z55" s="151"/>
      <c r="AA55" s="151"/>
      <c r="AB55" s="151"/>
      <c r="AC55" s="151"/>
      <c r="AD55" s="151"/>
      <c r="AE55" s="151"/>
      <c r="AF55" s="151"/>
      <c r="AG55" s="151"/>
      <c r="AH55" s="151">
        <v>25.61</v>
      </c>
      <c r="AI55" s="151"/>
      <c r="AJ55" s="151"/>
      <c r="AK55" s="151"/>
      <c r="AL55" s="151"/>
      <c r="AM55" s="151"/>
      <c r="AN55" s="151"/>
      <c r="AO55" s="151" t="s">
        <v>1058</v>
      </c>
      <c r="AP55" s="153" t="s">
        <v>1041</v>
      </c>
      <c r="AQ55" s="153"/>
      <c r="AR55" s="153"/>
      <c r="AS55" s="155"/>
      <c r="AT55" s="153">
        <v>10.199999999999999</v>
      </c>
      <c r="AU55" s="153" t="s">
        <v>1045</v>
      </c>
      <c r="AV55" s="151"/>
      <c r="AW55" s="153">
        <v>0</v>
      </c>
      <c r="AX55" s="153">
        <v>0</v>
      </c>
      <c r="AY55" s="153">
        <v>12</v>
      </c>
      <c r="AZ55" s="153">
        <v>0</v>
      </c>
      <c r="BA55" s="153">
        <v>0</v>
      </c>
      <c r="BB55" s="153">
        <v>0</v>
      </c>
      <c r="BC55" s="153">
        <v>0</v>
      </c>
      <c r="BD55" s="153">
        <v>0</v>
      </c>
      <c r="BE55" s="153">
        <v>0</v>
      </c>
      <c r="BF55" s="153">
        <v>0</v>
      </c>
      <c r="BG55" s="153">
        <v>0</v>
      </c>
      <c r="BH55" s="153">
        <v>0</v>
      </c>
      <c r="BI55" s="153"/>
      <c r="BJ55" s="153" t="s">
        <v>1041</v>
      </c>
      <c r="BK55" s="153"/>
      <c r="BL55" s="153" t="s">
        <v>1041</v>
      </c>
      <c r="BM55" s="153"/>
      <c r="BN55" s="153"/>
      <c r="BO55" s="153"/>
      <c r="BP55" s="153"/>
      <c r="BQ55" s="156" t="s">
        <v>984</v>
      </c>
      <c r="BR55" s="156"/>
      <c r="BS55" s="153"/>
      <c r="BT55" s="153" t="s">
        <v>1046</v>
      </c>
      <c r="BU55" s="151" t="s">
        <v>985</v>
      </c>
      <c r="BV55" t="s">
        <v>23</v>
      </c>
      <c r="BW55" s="161" t="s">
        <v>130</v>
      </c>
    </row>
    <row r="56" spans="1:75" x14ac:dyDescent="0.15">
      <c r="A56" s="148">
        <v>1400</v>
      </c>
      <c r="B56" s="235">
        <v>41830</v>
      </c>
      <c r="C56" s="150" t="s">
        <v>1037</v>
      </c>
      <c r="D56" s="151" t="s">
        <v>1038</v>
      </c>
      <c r="E56" s="151"/>
      <c r="F56" s="151" t="s">
        <v>1057</v>
      </c>
      <c r="G56" s="247">
        <v>41473</v>
      </c>
      <c r="H56" s="153" t="s">
        <v>1040</v>
      </c>
      <c r="I56" s="153" t="s">
        <v>1041</v>
      </c>
      <c r="J56" s="153"/>
      <c r="K56" s="151" t="s">
        <v>1060</v>
      </c>
      <c r="L56" s="151" t="s">
        <v>1061</v>
      </c>
      <c r="M56" s="151">
        <v>95</v>
      </c>
      <c r="N56" s="151">
        <v>36</v>
      </c>
      <c r="O56" s="151"/>
      <c r="P56" s="151"/>
      <c r="Q56" s="151"/>
      <c r="R56" s="154"/>
      <c r="S56" s="151"/>
      <c r="T56" s="151"/>
      <c r="U56" s="151"/>
      <c r="V56" s="151"/>
      <c r="W56" s="151">
        <v>16</v>
      </c>
      <c r="X56" s="151"/>
      <c r="Y56" s="151"/>
      <c r="Z56" s="151"/>
      <c r="AA56" s="151"/>
      <c r="AB56" s="151"/>
      <c r="AC56" s="151"/>
      <c r="AD56" s="151"/>
      <c r="AE56" s="151"/>
      <c r="AF56" s="151"/>
      <c r="AG56" s="151"/>
      <c r="AH56" s="151">
        <v>29.5</v>
      </c>
      <c r="AI56" s="151"/>
      <c r="AJ56" s="151"/>
      <c r="AK56" s="151"/>
      <c r="AL56" s="151"/>
      <c r="AM56" s="151"/>
      <c r="AN56" s="151"/>
      <c r="AO56" s="151" t="s">
        <v>1058</v>
      </c>
      <c r="AP56" s="153" t="s">
        <v>1041</v>
      </c>
      <c r="AQ56" s="153"/>
      <c r="AR56" s="153"/>
      <c r="AS56" s="155"/>
      <c r="AT56" s="153">
        <v>11.1</v>
      </c>
      <c r="AU56" s="153" t="s">
        <v>1045</v>
      </c>
      <c r="AV56" s="151"/>
      <c r="AW56" s="153">
        <v>0</v>
      </c>
      <c r="AX56" s="153">
        <v>0</v>
      </c>
      <c r="AY56" s="153">
        <v>10</v>
      </c>
      <c r="AZ56" s="153">
        <v>0</v>
      </c>
      <c r="BA56" s="153">
        <v>0</v>
      </c>
      <c r="BB56" s="153">
        <v>0</v>
      </c>
      <c r="BC56" s="153">
        <v>0</v>
      </c>
      <c r="BD56" s="153">
        <v>0</v>
      </c>
      <c r="BE56" s="153">
        <v>0</v>
      </c>
      <c r="BF56" s="153">
        <v>0</v>
      </c>
      <c r="BG56" s="153">
        <v>0</v>
      </c>
      <c r="BH56" s="153">
        <v>0</v>
      </c>
      <c r="BI56" s="153"/>
      <c r="BJ56" s="153" t="s">
        <v>1041</v>
      </c>
      <c r="BK56" s="153"/>
      <c r="BL56" s="153" t="s">
        <v>1041</v>
      </c>
      <c r="BM56" s="153"/>
      <c r="BN56" s="153"/>
      <c r="BO56" s="153"/>
      <c r="BP56" s="153"/>
      <c r="BQ56" s="156"/>
      <c r="BR56" s="156"/>
      <c r="BS56" s="153"/>
      <c r="BT56" s="153" t="s">
        <v>1046</v>
      </c>
      <c r="BU56" s="151"/>
      <c r="BV56" t="s">
        <v>20</v>
      </c>
      <c r="BW56" s="161" t="s">
        <v>89</v>
      </c>
    </row>
    <row r="57" spans="1:75" x14ac:dyDescent="0.15">
      <c r="A57" s="148">
        <v>3604</v>
      </c>
      <c r="B57" s="235">
        <v>41830</v>
      </c>
      <c r="C57" s="150" t="s">
        <v>1037</v>
      </c>
      <c r="D57" s="151" t="s">
        <v>1038</v>
      </c>
      <c r="E57" s="151"/>
      <c r="F57" s="151" t="s">
        <v>1057</v>
      </c>
      <c r="G57" s="245">
        <v>41772</v>
      </c>
      <c r="H57" s="153" t="s">
        <v>1040</v>
      </c>
      <c r="I57" s="153" t="s">
        <v>1041</v>
      </c>
      <c r="J57" s="153"/>
      <c r="K57" s="151" t="s">
        <v>1062</v>
      </c>
      <c r="L57" s="151" t="s">
        <v>1063</v>
      </c>
      <c r="M57" s="151">
        <v>89.26</v>
      </c>
      <c r="N57" s="151">
        <v>38.880000000000003</v>
      </c>
      <c r="O57" s="151"/>
      <c r="P57" s="151"/>
      <c r="Q57" s="151"/>
      <c r="R57" s="154"/>
      <c r="S57" s="151"/>
      <c r="T57" s="151"/>
      <c r="U57" s="151"/>
      <c r="V57" s="151"/>
      <c r="W57" s="151">
        <v>18.32</v>
      </c>
      <c r="X57" s="151"/>
      <c r="Y57" s="151"/>
      <c r="Z57" s="151"/>
      <c r="AA57" s="151"/>
      <c r="AB57" s="151"/>
      <c r="AC57" s="151"/>
      <c r="AD57" s="151"/>
      <c r="AE57" s="151"/>
      <c r="AF57" s="151"/>
      <c r="AG57" s="151"/>
      <c r="AH57" s="151">
        <v>28.4</v>
      </c>
      <c r="AI57" s="151"/>
      <c r="AJ57" s="151"/>
      <c r="AK57" s="151"/>
      <c r="AL57" s="151"/>
      <c r="AM57" s="151"/>
      <c r="AN57" s="151"/>
      <c r="AO57" s="151" t="s">
        <v>1058</v>
      </c>
      <c r="AP57" s="153" t="s">
        <v>1041</v>
      </c>
      <c r="AQ57" s="153"/>
      <c r="AR57" s="153"/>
      <c r="AS57" s="155"/>
      <c r="AT57" s="153">
        <v>11.3</v>
      </c>
      <c r="AU57" s="153" t="s">
        <v>1045</v>
      </c>
      <c r="AV57" s="151"/>
      <c r="AW57" s="153">
        <v>0</v>
      </c>
      <c r="AX57" s="153">
        <v>0</v>
      </c>
      <c r="AY57" s="153">
        <v>0</v>
      </c>
      <c r="AZ57" s="153">
        <v>18</v>
      </c>
      <c r="BA57" s="153">
        <v>0</v>
      </c>
      <c r="BB57" s="153">
        <v>0</v>
      </c>
      <c r="BC57" s="153">
        <v>0</v>
      </c>
      <c r="BD57" s="153">
        <v>0</v>
      </c>
      <c r="BE57" s="153">
        <v>0</v>
      </c>
      <c r="BF57" s="153">
        <v>0</v>
      </c>
      <c r="BG57" s="153">
        <v>0</v>
      </c>
      <c r="BH57" s="153">
        <v>0</v>
      </c>
      <c r="BI57" s="153"/>
      <c r="BJ57" s="153" t="s">
        <v>1041</v>
      </c>
      <c r="BK57" s="153">
        <v>24</v>
      </c>
      <c r="BL57" s="153" t="s">
        <v>1041</v>
      </c>
      <c r="BM57" s="153"/>
      <c r="BN57" s="153"/>
      <c r="BO57" s="153"/>
      <c r="BP57" s="153"/>
      <c r="BQ57" s="151" t="s">
        <v>990</v>
      </c>
      <c r="BR57" s="151" t="s">
        <v>1064</v>
      </c>
      <c r="BS57" s="153">
        <v>50</v>
      </c>
      <c r="BT57" s="153" t="s">
        <v>1046</v>
      </c>
      <c r="BU57" s="151"/>
      <c r="BV57" t="s">
        <v>1065</v>
      </c>
      <c r="BW57" s="237" t="s">
        <v>89</v>
      </c>
    </row>
    <row r="58" spans="1:75" x14ac:dyDescent="0.15">
      <c r="A58" s="148">
        <v>8850</v>
      </c>
      <c r="B58" s="152">
        <v>41898</v>
      </c>
      <c r="C58" s="150" t="s">
        <v>1024</v>
      </c>
      <c r="D58" s="151" t="s">
        <v>1067</v>
      </c>
      <c r="E58" s="151"/>
      <c r="F58" s="151" t="s">
        <v>1035</v>
      </c>
      <c r="G58" s="152">
        <v>41884</v>
      </c>
      <c r="H58" s="153" t="s">
        <v>126</v>
      </c>
      <c r="I58" s="153" t="s">
        <v>971</v>
      </c>
      <c r="J58" s="153"/>
      <c r="K58" s="151" t="s">
        <v>1027</v>
      </c>
      <c r="L58" s="254" t="s">
        <v>1028</v>
      </c>
      <c r="M58" s="151">
        <v>126.952</v>
      </c>
      <c r="N58" s="151">
        <v>37.1</v>
      </c>
      <c r="O58" s="151"/>
      <c r="P58" s="151"/>
      <c r="Q58" s="151"/>
      <c r="R58" s="154"/>
      <c r="S58" s="151"/>
      <c r="T58" s="151"/>
      <c r="U58" s="151"/>
      <c r="V58" s="151"/>
      <c r="W58" s="151">
        <v>15.25</v>
      </c>
      <c r="X58" s="151"/>
      <c r="Y58" s="151"/>
      <c r="Z58" s="151"/>
      <c r="AA58" s="151"/>
      <c r="AB58" s="151"/>
      <c r="AC58" s="151"/>
      <c r="AD58" s="151"/>
      <c r="AE58" s="151"/>
      <c r="AF58" s="151"/>
      <c r="AG58" s="151"/>
      <c r="AH58" s="151">
        <v>30.2</v>
      </c>
      <c r="AI58" s="151"/>
      <c r="AJ58" s="151"/>
      <c r="AK58" s="151"/>
      <c r="AL58" s="151"/>
      <c r="AM58" s="151"/>
      <c r="AN58" s="151"/>
      <c r="AO58" s="151" t="s">
        <v>1068</v>
      </c>
      <c r="AP58" s="153" t="s">
        <v>1030</v>
      </c>
      <c r="AQ58" s="153"/>
      <c r="AR58" s="153"/>
      <c r="AS58" s="155"/>
      <c r="AT58" s="153">
        <v>11.1</v>
      </c>
      <c r="AU58" s="153" t="s">
        <v>1030</v>
      </c>
      <c r="AV58" s="151"/>
      <c r="AW58" s="153">
        <v>0</v>
      </c>
      <c r="AX58" s="153">
        <v>0</v>
      </c>
      <c r="AY58" s="153">
        <v>0</v>
      </c>
      <c r="AZ58" s="153">
        <v>27</v>
      </c>
      <c r="BA58" s="153">
        <v>0</v>
      </c>
      <c r="BB58" s="153">
        <v>0</v>
      </c>
      <c r="BC58" s="153">
        <v>0</v>
      </c>
      <c r="BD58" s="153">
        <v>0</v>
      </c>
      <c r="BE58" s="153">
        <v>0</v>
      </c>
      <c r="BF58" s="153">
        <v>0</v>
      </c>
      <c r="BG58" s="153">
        <v>0</v>
      </c>
      <c r="BH58" s="153">
        <v>0</v>
      </c>
      <c r="BI58" s="153"/>
      <c r="BJ58" s="153" t="s">
        <v>1030</v>
      </c>
      <c r="BK58" s="153"/>
      <c r="BL58" s="153" t="s">
        <v>1030</v>
      </c>
      <c r="BM58" s="153"/>
      <c r="BN58" s="153"/>
      <c r="BO58" s="153"/>
      <c r="BP58" s="153"/>
      <c r="BQ58" s="151"/>
      <c r="BR58" s="151"/>
      <c r="BS58" s="153"/>
      <c r="BT58" s="153" t="s">
        <v>1031</v>
      </c>
      <c r="BU58" s="254"/>
      <c r="BV58" s="249" t="s">
        <v>23</v>
      </c>
      <c r="BW58" s="251" t="s">
        <v>1032</v>
      </c>
    </row>
    <row r="59" spans="1:75" x14ac:dyDescent="0.15">
      <c r="A59" s="148">
        <v>4968</v>
      </c>
      <c r="B59" s="235">
        <v>41830</v>
      </c>
      <c r="C59" s="150" t="s">
        <v>1037</v>
      </c>
      <c r="D59" s="151" t="s">
        <v>1038</v>
      </c>
      <c r="E59" s="151"/>
      <c r="F59" s="151" t="s">
        <v>1057</v>
      </c>
      <c r="G59" s="245">
        <v>41820</v>
      </c>
      <c r="H59" s="153" t="s">
        <v>126</v>
      </c>
      <c r="I59" s="153" t="s">
        <v>971</v>
      </c>
      <c r="J59" s="153"/>
      <c r="K59" s="151" t="s">
        <v>168</v>
      </c>
      <c r="L59" s="151" t="s">
        <v>1066</v>
      </c>
      <c r="M59" s="151">
        <v>111.75</v>
      </c>
      <c r="N59" s="151">
        <v>41.06</v>
      </c>
      <c r="O59" s="151"/>
      <c r="P59" s="151"/>
      <c r="R59" s="154"/>
      <c r="S59" s="151"/>
      <c r="T59" s="151"/>
      <c r="U59" s="151"/>
      <c r="V59" s="151"/>
      <c r="W59" s="151">
        <v>16.38</v>
      </c>
      <c r="X59" s="151"/>
      <c r="Y59" s="151"/>
      <c r="Z59" s="151"/>
      <c r="AA59" s="151"/>
      <c r="AB59" s="151"/>
      <c r="AC59" s="151"/>
      <c r="AD59" s="151"/>
      <c r="AF59" s="151"/>
      <c r="AG59" s="151"/>
      <c r="AH59" s="151">
        <v>33.65</v>
      </c>
      <c r="AI59" s="151"/>
      <c r="AJ59" s="151"/>
      <c r="AK59" s="151"/>
      <c r="AL59" s="151"/>
      <c r="AM59" s="151"/>
      <c r="AN59" s="151"/>
      <c r="AO59" s="151" t="s">
        <v>1058</v>
      </c>
      <c r="AP59" s="153" t="s">
        <v>1041</v>
      </c>
      <c r="AQ59" s="153"/>
      <c r="AR59" s="153"/>
      <c r="AS59" s="155"/>
      <c r="AT59" s="153">
        <v>5.0999999999999996</v>
      </c>
      <c r="AU59" s="153" t="s">
        <v>1041</v>
      </c>
      <c r="AV59" s="151"/>
      <c r="AW59" s="153">
        <v>0</v>
      </c>
      <c r="AX59" s="153">
        <v>0</v>
      </c>
      <c r="AY59" s="153">
        <v>0</v>
      </c>
      <c r="AZ59" s="153">
        <v>22</v>
      </c>
      <c r="BA59" s="153">
        <v>0</v>
      </c>
      <c r="BB59" s="153">
        <v>0</v>
      </c>
      <c r="BC59" s="153">
        <v>0</v>
      </c>
      <c r="BD59" s="153">
        <v>0</v>
      </c>
      <c r="BE59" s="153">
        <v>0</v>
      </c>
      <c r="BF59" s="153">
        <v>0</v>
      </c>
      <c r="BG59" s="153">
        <v>0</v>
      </c>
      <c r="BH59" s="153">
        <v>0</v>
      </c>
      <c r="BI59" s="153"/>
      <c r="BJ59" s="153" t="s">
        <v>1041</v>
      </c>
      <c r="BK59" s="153">
        <v>24</v>
      </c>
      <c r="BL59" s="153" t="s">
        <v>1041</v>
      </c>
      <c r="BM59" s="153"/>
      <c r="BN59" s="153"/>
      <c r="BO59" s="153"/>
      <c r="BP59" s="153"/>
      <c r="BQ59" s="151"/>
      <c r="BR59" s="151"/>
      <c r="BS59" s="153"/>
      <c r="BT59" s="153" t="s">
        <v>1046</v>
      </c>
      <c r="BU59" s="236" t="s">
        <v>993</v>
      </c>
      <c r="BV59" s="161" t="s">
        <v>23</v>
      </c>
      <c r="BW59" s="237" t="s">
        <v>184</v>
      </c>
    </row>
    <row r="60" spans="1:75" x14ac:dyDescent="0.15">
      <c r="A60" s="148">
        <v>5314</v>
      </c>
      <c r="B60" s="248">
        <v>41897</v>
      </c>
      <c r="C60" s="150" t="s">
        <v>944</v>
      </c>
      <c r="D60" s="151" t="s">
        <v>1007</v>
      </c>
      <c r="E60" s="151"/>
      <c r="F60" s="151" t="s">
        <v>1000</v>
      </c>
      <c r="G60" s="218">
        <v>41880</v>
      </c>
      <c r="H60" s="153" t="s">
        <v>947</v>
      </c>
      <c r="I60" s="153" t="s">
        <v>959</v>
      </c>
      <c r="J60" s="153"/>
      <c r="K60" s="151" t="s">
        <v>994</v>
      </c>
      <c r="L60" s="151" t="s">
        <v>1019</v>
      </c>
      <c r="M60" s="151">
        <v>94</v>
      </c>
      <c r="N60" s="151">
        <v>46.5</v>
      </c>
      <c r="O60" s="151"/>
      <c r="P60" s="151"/>
      <c r="Q60" s="151"/>
      <c r="R60" s="154"/>
      <c r="S60" s="151"/>
      <c r="T60" s="151"/>
      <c r="U60" s="151"/>
      <c r="V60" s="151"/>
      <c r="W60" s="151">
        <v>32</v>
      </c>
      <c r="X60" s="151"/>
      <c r="Y60" s="151"/>
      <c r="Z60" s="151"/>
      <c r="AA60" s="151"/>
      <c r="AB60" s="151"/>
      <c r="AC60" s="151"/>
      <c r="AD60" s="151"/>
      <c r="AE60" s="151"/>
      <c r="AF60" s="151"/>
      <c r="AG60" s="151"/>
      <c r="AH60" s="151">
        <v>40.1</v>
      </c>
      <c r="AI60" s="151"/>
      <c r="AJ60" s="151"/>
      <c r="AK60" s="151"/>
      <c r="AL60" s="151"/>
      <c r="AM60" s="151"/>
      <c r="AN60" s="151"/>
      <c r="AO60" s="151" t="s">
        <v>1009</v>
      </c>
      <c r="AP60" s="153" t="s">
        <v>947</v>
      </c>
      <c r="AQ60" s="153"/>
      <c r="AR60" s="153"/>
      <c r="AS60" s="155"/>
      <c r="AT60" s="153"/>
      <c r="AU60" s="153" t="s">
        <v>947</v>
      </c>
      <c r="AV60" s="151"/>
      <c r="AW60" s="153">
        <v>0</v>
      </c>
      <c r="AX60" s="153">
        <v>0</v>
      </c>
      <c r="AY60" s="153">
        <v>40</v>
      </c>
      <c r="AZ60" s="153">
        <v>0</v>
      </c>
      <c r="BA60" s="153">
        <v>0</v>
      </c>
      <c r="BB60" s="153">
        <v>0</v>
      </c>
      <c r="BC60" s="153">
        <v>0</v>
      </c>
      <c r="BD60" s="153">
        <v>0</v>
      </c>
      <c r="BE60" s="153">
        <v>0</v>
      </c>
      <c r="BF60" s="153">
        <v>0</v>
      </c>
      <c r="BG60" s="153">
        <v>0</v>
      </c>
      <c r="BH60" s="153">
        <v>0</v>
      </c>
      <c r="BI60" s="153"/>
      <c r="BJ60" s="153" t="s">
        <v>947</v>
      </c>
      <c r="BK60" s="153"/>
      <c r="BL60" s="153" t="s">
        <v>947</v>
      </c>
      <c r="BM60" s="153"/>
      <c r="BN60" s="153"/>
      <c r="BO60" s="153"/>
      <c r="BP60" s="153"/>
      <c r="BQ60" s="151"/>
      <c r="BR60" s="151"/>
      <c r="BS60" s="153"/>
      <c r="BT60" s="153" t="s">
        <v>951</v>
      </c>
      <c r="BU60" s="151" t="s">
        <v>993</v>
      </c>
      <c r="BV60" t="s">
        <v>963</v>
      </c>
      <c r="BW60" t="s">
        <v>1020</v>
      </c>
    </row>
    <row r="61" spans="1:75" x14ac:dyDescent="0.15">
      <c r="A61" s="148">
        <v>8473</v>
      </c>
      <c r="B61" s="235">
        <v>41830</v>
      </c>
      <c r="C61" s="150" t="s">
        <v>1037</v>
      </c>
      <c r="D61" s="151" t="s">
        <v>1038</v>
      </c>
      <c r="E61" s="151"/>
      <c r="F61" s="151" t="s">
        <v>1057</v>
      </c>
      <c r="G61" s="245">
        <v>41797</v>
      </c>
      <c r="H61" s="153" t="s">
        <v>126</v>
      </c>
      <c r="I61" s="153" t="s">
        <v>971</v>
      </c>
      <c r="J61" s="153"/>
      <c r="K61" s="151" t="s">
        <v>995</v>
      </c>
      <c r="L61" s="151" t="s">
        <v>996</v>
      </c>
      <c r="M61" s="151">
        <v>88.5</v>
      </c>
      <c r="N61" s="151">
        <v>29.344000000000001</v>
      </c>
      <c r="O61" s="151"/>
      <c r="P61" s="151"/>
      <c r="Q61" s="151"/>
      <c r="R61" s="154"/>
      <c r="S61" s="151"/>
      <c r="T61" s="151"/>
      <c r="U61" s="151"/>
      <c r="V61" s="151"/>
      <c r="W61" s="151">
        <v>12.355</v>
      </c>
      <c r="X61" s="151"/>
      <c r="Y61" s="151"/>
      <c r="Z61" s="151"/>
      <c r="AA61" s="151"/>
      <c r="AB61" s="151"/>
      <c r="AC61" s="151"/>
      <c r="AD61" s="151"/>
      <c r="AE61" s="151"/>
      <c r="AF61" s="151"/>
      <c r="AG61" s="151"/>
      <c r="AH61" s="151">
        <v>24.71</v>
      </c>
      <c r="AI61" s="151"/>
      <c r="AJ61" s="151"/>
      <c r="AK61" s="151"/>
      <c r="AL61" s="151"/>
      <c r="AM61" s="151"/>
      <c r="AN61" s="151"/>
      <c r="AO61" s="151" t="s">
        <v>1058</v>
      </c>
      <c r="AP61" s="153" t="s">
        <v>1041</v>
      </c>
      <c r="AQ61" s="153"/>
      <c r="AR61" s="153"/>
      <c r="AS61" s="155"/>
      <c r="AT61" s="153">
        <v>8</v>
      </c>
      <c r="AU61" s="153" t="s">
        <v>997</v>
      </c>
      <c r="AV61" s="151"/>
      <c r="AW61" s="153">
        <v>0</v>
      </c>
      <c r="AX61" s="153">
        <v>0</v>
      </c>
      <c r="AY61" s="153">
        <v>0</v>
      </c>
      <c r="AZ61" s="153">
        <v>0</v>
      </c>
      <c r="BA61" s="153">
        <v>0</v>
      </c>
      <c r="BB61" s="153">
        <v>0</v>
      </c>
      <c r="BC61" s="153">
        <v>0</v>
      </c>
      <c r="BD61" s="153">
        <v>0</v>
      </c>
      <c r="BE61" s="153">
        <v>0</v>
      </c>
      <c r="BF61" s="153">
        <v>0</v>
      </c>
      <c r="BG61" s="153">
        <v>0</v>
      </c>
      <c r="BH61" s="153">
        <v>0</v>
      </c>
      <c r="BI61" s="153">
        <v>24</v>
      </c>
      <c r="BJ61" s="153" t="s">
        <v>1041</v>
      </c>
      <c r="BK61" s="153"/>
      <c r="BL61" s="153" t="s">
        <v>1041</v>
      </c>
      <c r="BM61" s="153"/>
      <c r="BN61" s="153"/>
      <c r="BO61" s="153"/>
      <c r="BP61" s="153"/>
      <c r="BQ61" s="156"/>
      <c r="BR61" s="156"/>
      <c r="BS61" s="153"/>
      <c r="BT61" s="153" t="s">
        <v>1046</v>
      </c>
      <c r="BU61" s="156" t="s">
        <v>993</v>
      </c>
      <c r="BV61" s="161" t="s">
        <v>23</v>
      </c>
      <c r="BW61" t="s">
        <v>89</v>
      </c>
    </row>
  </sheetData>
  <sheetProtection algorithmName="SHA-512" hashValue="b9rKW+4m/RBtKAXrWVqwVK1pHPYN6DAasojyz9mNbotBNh6yhL2o/xgEK03VCHBIPZ9oehFY14tlRECydnRiBw==" saltValue="R4teHL224nwBHPU0fxifSQ==" spinCount="100000" sheet="1" objects="1" scenarios="1"/>
  <pageMargins left="0.75" right="0.75" top="1" bottom="1" header="0.5" footer="0.5"/>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1"/>
  <dimension ref="A1:BO70"/>
  <sheetViews>
    <sheetView zoomScale="120" zoomScaleNormal="120" zoomScalePageLayoutView="120" workbookViewId="0">
      <selection activeCell="A31" sqref="A31:XFD33"/>
    </sheetView>
  </sheetViews>
  <sheetFormatPr baseColWidth="10" defaultRowHeight="13" x14ac:dyDescent="0.15"/>
  <cols>
    <col min="38" max="38" width="13.6640625" customWidth="1"/>
  </cols>
  <sheetData>
    <row r="1" spans="1:67" ht="70" x14ac:dyDescent="0.15">
      <c r="A1" s="126" t="s">
        <v>562</v>
      </c>
      <c r="B1" s="126" t="s">
        <v>552</v>
      </c>
      <c r="C1" s="127" t="s">
        <v>553</v>
      </c>
      <c r="D1" s="128" t="s">
        <v>633</v>
      </c>
      <c r="E1" s="128" t="s">
        <v>634</v>
      </c>
      <c r="F1" s="128" t="s">
        <v>635</v>
      </c>
      <c r="G1" s="126" t="s">
        <v>636</v>
      </c>
      <c r="H1" s="129" t="s">
        <v>763</v>
      </c>
      <c r="I1" s="129" t="s">
        <v>578</v>
      </c>
      <c r="J1" s="129" t="s">
        <v>579</v>
      </c>
      <c r="K1" s="128" t="s">
        <v>248</v>
      </c>
      <c r="L1" s="130" t="s">
        <v>580</v>
      </c>
      <c r="M1" s="131" t="s">
        <v>581</v>
      </c>
      <c r="N1" s="132" t="s">
        <v>467</v>
      </c>
      <c r="O1" s="132" t="s">
        <v>468</v>
      </c>
      <c r="P1" s="132" t="s">
        <v>469</v>
      </c>
      <c r="Q1" s="132" t="s">
        <v>642</v>
      </c>
      <c r="R1" s="132" t="s">
        <v>549</v>
      </c>
      <c r="S1" s="132" t="s">
        <v>550</v>
      </c>
      <c r="T1" s="132" t="s">
        <v>551</v>
      </c>
      <c r="U1" s="132" t="s">
        <v>645</v>
      </c>
      <c r="V1" s="133" t="s">
        <v>646</v>
      </c>
      <c r="W1" s="134" t="s">
        <v>647</v>
      </c>
      <c r="X1" s="134" t="s">
        <v>513</v>
      </c>
      <c r="Y1" s="134" t="s">
        <v>304</v>
      </c>
      <c r="Z1" s="134" t="s">
        <v>307</v>
      </c>
      <c r="AA1" s="134" t="s">
        <v>465</v>
      </c>
      <c r="AB1" s="134" t="s">
        <v>466</v>
      </c>
      <c r="AC1" s="134" t="s">
        <v>345</v>
      </c>
      <c r="AD1" s="134" t="s">
        <v>346</v>
      </c>
      <c r="AE1" s="135" t="s">
        <v>564</v>
      </c>
      <c r="AF1" s="136" t="s">
        <v>590</v>
      </c>
      <c r="AG1" s="136" t="s">
        <v>591</v>
      </c>
      <c r="AH1" s="137" t="s">
        <v>700</v>
      </c>
      <c r="AI1" s="137" t="s">
        <v>701</v>
      </c>
      <c r="AJ1" s="137" t="s">
        <v>702</v>
      </c>
      <c r="AK1" s="137" t="s">
        <v>703</v>
      </c>
      <c r="AL1" s="138" t="s">
        <v>605</v>
      </c>
      <c r="AM1" s="139" t="s">
        <v>499</v>
      </c>
      <c r="AN1" s="139" t="s">
        <v>257</v>
      </c>
      <c r="AO1" s="140" t="s">
        <v>258</v>
      </c>
      <c r="AP1" s="141" t="s">
        <v>432</v>
      </c>
      <c r="AQ1" s="142" t="s">
        <v>433</v>
      </c>
      <c r="AR1" s="143" t="s">
        <v>606</v>
      </c>
      <c r="AS1" s="144" t="s">
        <v>607</v>
      </c>
      <c r="AT1" s="145" t="s">
        <v>608</v>
      </c>
      <c r="AU1" s="146" t="s">
        <v>695</v>
      </c>
      <c r="AV1" s="145" t="s">
        <v>256</v>
      </c>
      <c r="AW1" s="146" t="s">
        <v>335</v>
      </c>
      <c r="AX1" s="145" t="s">
        <v>253</v>
      </c>
      <c r="AY1" s="146" t="s">
        <v>637</v>
      </c>
      <c r="AZ1" s="145" t="s">
        <v>547</v>
      </c>
      <c r="BA1" s="147" t="s">
        <v>235</v>
      </c>
      <c r="BB1" s="145" t="s">
        <v>355</v>
      </c>
      <c r="BC1" s="147" t="s">
        <v>244</v>
      </c>
      <c r="BD1" s="129" t="s">
        <v>565</v>
      </c>
      <c r="BE1" s="129" t="s">
        <v>236</v>
      </c>
      <c r="BF1" s="129" t="s">
        <v>237</v>
      </c>
      <c r="BG1" s="129" t="s">
        <v>463</v>
      </c>
      <c r="BH1" s="129" t="s">
        <v>801</v>
      </c>
      <c r="BI1" s="127" t="s">
        <v>327</v>
      </c>
      <c r="BJ1" s="127" t="s">
        <v>234</v>
      </c>
      <c r="BK1" s="129" t="s">
        <v>438</v>
      </c>
      <c r="BL1" s="129" t="s">
        <v>238</v>
      </c>
      <c r="BM1" s="127" t="s">
        <v>653</v>
      </c>
      <c r="BN1" s="129" t="s">
        <v>654</v>
      </c>
      <c r="BO1" s="126" t="s">
        <v>609</v>
      </c>
    </row>
    <row r="2" spans="1:67" x14ac:dyDescent="0.15">
      <c r="A2" s="148">
        <v>4142</v>
      </c>
      <c r="B2" s="218">
        <v>41467</v>
      </c>
      <c r="C2" s="150" t="s">
        <v>170</v>
      </c>
      <c r="D2" s="151" t="s">
        <v>169</v>
      </c>
      <c r="E2" s="151"/>
      <c r="F2" s="151" t="s">
        <v>198</v>
      </c>
      <c r="G2" s="157">
        <v>41475</v>
      </c>
      <c r="H2" s="153" t="s">
        <v>189</v>
      </c>
      <c r="I2" s="153" t="s">
        <v>190</v>
      </c>
      <c r="J2" s="153"/>
      <c r="K2" s="151" t="s">
        <v>141</v>
      </c>
      <c r="L2" s="151" t="s">
        <v>120</v>
      </c>
      <c r="M2" s="151">
        <v>137</v>
      </c>
      <c r="N2" s="151">
        <v>23</v>
      </c>
      <c r="O2" s="151"/>
      <c r="P2" s="151"/>
      <c r="Q2" s="151"/>
      <c r="R2" s="154"/>
      <c r="S2" s="151"/>
      <c r="T2" s="151"/>
      <c r="U2" s="151"/>
      <c r="V2" s="151"/>
      <c r="W2" s="151"/>
      <c r="X2" s="151"/>
      <c r="Y2" s="151"/>
      <c r="Z2" s="151"/>
      <c r="AA2" s="151"/>
      <c r="AB2" s="151"/>
      <c r="AC2" s="151"/>
      <c r="AD2" s="151"/>
      <c r="AE2" s="151"/>
      <c r="AF2" s="151"/>
      <c r="AG2" s="151"/>
      <c r="AH2" s="151"/>
      <c r="AI2" s="151"/>
      <c r="AJ2" s="151"/>
      <c r="AK2" s="151"/>
      <c r="AL2" s="151" t="s">
        <v>203</v>
      </c>
      <c r="AM2" s="153" t="s">
        <v>190</v>
      </c>
      <c r="AN2" s="153"/>
      <c r="AO2" s="153"/>
      <c r="AP2" s="155" t="s">
        <v>224</v>
      </c>
      <c r="AQ2" s="153">
        <v>11.7</v>
      </c>
      <c r="AR2" s="153" t="s">
        <v>192</v>
      </c>
      <c r="AS2" s="151"/>
      <c r="AT2" s="153">
        <v>0</v>
      </c>
      <c r="AU2" s="153">
        <v>0</v>
      </c>
      <c r="AV2" s="153">
        <v>0</v>
      </c>
      <c r="AW2" s="153">
        <v>0</v>
      </c>
      <c r="AX2" s="153">
        <v>0</v>
      </c>
      <c r="AY2" s="153">
        <v>0</v>
      </c>
      <c r="AZ2" s="153">
        <v>0</v>
      </c>
      <c r="BA2" s="153">
        <v>0</v>
      </c>
      <c r="BB2" s="153">
        <v>0</v>
      </c>
      <c r="BC2" s="153">
        <v>0</v>
      </c>
      <c r="BD2" s="153"/>
      <c r="BE2" s="153" t="s">
        <v>190</v>
      </c>
      <c r="BF2" s="153"/>
      <c r="BG2" s="153" t="s">
        <v>190</v>
      </c>
      <c r="BH2" s="153"/>
      <c r="BI2" s="151"/>
      <c r="BJ2" s="151"/>
      <c r="BK2" s="153"/>
      <c r="BL2" s="153" t="s">
        <v>193</v>
      </c>
      <c r="BM2" s="156" t="s">
        <v>142</v>
      </c>
      <c r="BN2" t="s">
        <v>41</v>
      </c>
      <c r="BO2" s="11" t="s">
        <v>184</v>
      </c>
    </row>
    <row r="3" spans="1:67" x14ac:dyDescent="0.15">
      <c r="A3" s="148">
        <v>2017</v>
      </c>
      <c r="B3" s="218">
        <v>41467</v>
      </c>
      <c r="C3" s="150" t="s">
        <v>149</v>
      </c>
      <c r="D3" s="151" t="s">
        <v>169</v>
      </c>
      <c r="E3" s="151"/>
      <c r="F3" s="151" t="s">
        <v>211</v>
      </c>
      <c r="G3" s="152">
        <v>41457</v>
      </c>
      <c r="H3" s="153" t="s">
        <v>189</v>
      </c>
      <c r="I3" s="153" t="s">
        <v>190</v>
      </c>
      <c r="J3" s="153"/>
      <c r="K3" s="151" t="s">
        <v>175</v>
      </c>
      <c r="L3" s="151" t="s">
        <v>176</v>
      </c>
      <c r="M3" s="151">
        <v>142</v>
      </c>
      <c r="N3" s="151">
        <v>29</v>
      </c>
      <c r="O3" s="151"/>
      <c r="P3" s="151"/>
      <c r="Q3" s="151"/>
      <c r="R3" s="154"/>
      <c r="S3" s="151"/>
      <c r="T3" s="151"/>
      <c r="U3" s="151"/>
      <c r="V3" s="151"/>
      <c r="W3" s="151"/>
      <c r="X3" s="151"/>
      <c r="Y3" s="151"/>
      <c r="Z3" s="151"/>
      <c r="AA3" s="151"/>
      <c r="AB3" s="151"/>
      <c r="AC3" s="151"/>
      <c r="AD3" s="151"/>
      <c r="AE3" s="151"/>
      <c r="AF3" s="151"/>
      <c r="AG3" s="151"/>
      <c r="AH3" s="151"/>
      <c r="AI3" s="151"/>
      <c r="AJ3" s="151"/>
      <c r="AK3" s="151"/>
      <c r="AL3" s="151" t="s">
        <v>177</v>
      </c>
      <c r="AM3" s="153" t="s">
        <v>190</v>
      </c>
      <c r="AN3" s="153"/>
      <c r="AO3" s="153"/>
      <c r="AP3" s="155" t="s">
        <v>111</v>
      </c>
      <c r="AQ3" s="153">
        <v>11.1</v>
      </c>
      <c r="AR3" s="153" t="s">
        <v>192</v>
      </c>
      <c r="AS3" s="151"/>
      <c r="AT3" s="153">
        <v>0</v>
      </c>
      <c r="AU3" s="153">
        <v>0</v>
      </c>
      <c r="AV3" s="153">
        <v>0</v>
      </c>
      <c r="AW3" s="153">
        <v>22</v>
      </c>
      <c r="AX3" s="153">
        <v>0</v>
      </c>
      <c r="AY3" s="153">
        <v>0</v>
      </c>
      <c r="AZ3" s="153">
        <v>0</v>
      </c>
      <c r="BA3" s="153">
        <v>0</v>
      </c>
      <c r="BB3" s="153">
        <v>0</v>
      </c>
      <c r="BC3" s="153">
        <v>0</v>
      </c>
      <c r="BD3" s="153"/>
      <c r="BE3" s="153" t="s">
        <v>190</v>
      </c>
      <c r="BF3" s="153">
        <v>12</v>
      </c>
      <c r="BG3" s="153" t="s">
        <v>190</v>
      </c>
      <c r="BH3" s="153"/>
      <c r="BI3" s="151" t="s">
        <v>28</v>
      </c>
      <c r="BJ3" s="156" t="s">
        <v>29</v>
      </c>
      <c r="BK3" s="153">
        <v>50</v>
      </c>
      <c r="BL3" s="153" t="s">
        <v>193</v>
      </c>
      <c r="BM3" s="151"/>
      <c r="BN3" t="s">
        <v>23</v>
      </c>
      <c r="BO3" t="s">
        <v>184</v>
      </c>
    </row>
    <row r="4" spans="1:67" x14ac:dyDescent="0.15">
      <c r="A4" s="148">
        <v>2563</v>
      </c>
      <c r="B4" s="218">
        <v>41467</v>
      </c>
      <c r="C4" s="150" t="s">
        <v>170</v>
      </c>
      <c r="D4" s="151" t="s">
        <v>169</v>
      </c>
      <c r="E4" s="151"/>
      <c r="F4" s="151" t="s">
        <v>198</v>
      </c>
      <c r="G4" s="157">
        <v>41477</v>
      </c>
      <c r="H4" s="153" t="s">
        <v>190</v>
      </c>
      <c r="I4" s="153" t="s">
        <v>199</v>
      </c>
      <c r="J4" s="153"/>
      <c r="K4" s="151" t="s">
        <v>200</v>
      </c>
      <c r="L4" s="151" t="s">
        <v>201</v>
      </c>
      <c r="M4" s="151">
        <v>165.36</v>
      </c>
      <c r="N4" s="151">
        <v>27.92</v>
      </c>
      <c r="O4" s="151" t="s">
        <v>202</v>
      </c>
      <c r="P4" s="151">
        <v>1000</v>
      </c>
      <c r="Q4" s="151">
        <v>27.52</v>
      </c>
      <c r="R4" s="154">
        <v>1750</v>
      </c>
      <c r="S4" s="151">
        <v>27.12</v>
      </c>
      <c r="T4" s="151"/>
      <c r="U4" s="151"/>
      <c r="V4" s="151"/>
      <c r="W4" s="151"/>
      <c r="X4" s="151"/>
      <c r="Y4" s="151"/>
      <c r="Z4" s="151"/>
      <c r="AA4" s="151"/>
      <c r="AB4" s="151"/>
      <c r="AC4" s="151"/>
      <c r="AD4" s="151"/>
      <c r="AE4" s="151"/>
      <c r="AF4" s="151"/>
      <c r="AG4" s="151"/>
      <c r="AH4" s="151"/>
      <c r="AI4" s="151"/>
      <c r="AJ4" s="151"/>
      <c r="AK4" s="151"/>
      <c r="AL4" s="151" t="s">
        <v>203</v>
      </c>
      <c r="AM4" s="153" t="s">
        <v>190</v>
      </c>
      <c r="AN4" s="153"/>
      <c r="AO4" s="153"/>
      <c r="AP4" s="155"/>
      <c r="AQ4" s="153"/>
      <c r="AR4" s="153" t="s">
        <v>190</v>
      </c>
      <c r="AS4" s="151"/>
      <c r="AT4" s="153">
        <v>0</v>
      </c>
      <c r="AU4" s="153">
        <v>0</v>
      </c>
      <c r="AV4" s="153">
        <v>0</v>
      </c>
      <c r="AW4" s="153">
        <v>23</v>
      </c>
      <c r="AX4" s="153">
        <v>0</v>
      </c>
      <c r="AY4" s="153">
        <v>0</v>
      </c>
      <c r="AZ4" s="153">
        <v>0</v>
      </c>
      <c r="BA4" s="153">
        <v>0</v>
      </c>
      <c r="BB4" s="153">
        <v>0</v>
      </c>
      <c r="BC4" s="153">
        <v>0</v>
      </c>
      <c r="BD4" s="153"/>
      <c r="BE4" s="153" t="s">
        <v>190</v>
      </c>
      <c r="BF4" s="153">
        <v>24</v>
      </c>
      <c r="BG4" s="153" t="s">
        <v>190</v>
      </c>
      <c r="BH4" s="153"/>
      <c r="BI4" s="151"/>
      <c r="BJ4" s="156"/>
      <c r="BK4" s="153"/>
      <c r="BL4" s="153" t="s">
        <v>193</v>
      </c>
      <c r="BM4" s="151"/>
      <c r="BN4" t="s">
        <v>204</v>
      </c>
      <c r="BO4" t="s">
        <v>184</v>
      </c>
    </row>
    <row r="5" spans="1:67" x14ac:dyDescent="0.15">
      <c r="A5" s="148">
        <v>3230</v>
      </c>
      <c r="B5" s="218">
        <v>41467</v>
      </c>
      <c r="C5" s="150" t="s">
        <v>170</v>
      </c>
      <c r="D5" s="151" t="s">
        <v>32</v>
      </c>
      <c r="E5" s="151"/>
      <c r="F5" s="151" t="s">
        <v>198</v>
      </c>
      <c r="G5" s="152">
        <v>41455</v>
      </c>
      <c r="H5" s="153" t="s">
        <v>190</v>
      </c>
      <c r="I5" s="153" t="s">
        <v>199</v>
      </c>
      <c r="J5" s="153"/>
      <c r="K5" s="151" t="s">
        <v>220</v>
      </c>
      <c r="L5" s="151" t="s">
        <v>215</v>
      </c>
      <c r="M5" s="151">
        <v>141.12</v>
      </c>
      <c r="N5" s="151">
        <v>38.112000000000002</v>
      </c>
      <c r="O5" s="151"/>
      <c r="P5" s="151"/>
      <c r="Q5" s="151"/>
      <c r="R5" s="154"/>
      <c r="S5" s="151"/>
      <c r="T5" s="151"/>
      <c r="U5" s="151"/>
      <c r="V5" s="151"/>
      <c r="W5" s="151"/>
      <c r="X5" s="151"/>
      <c r="Y5" s="151"/>
      <c r="Z5" s="151"/>
      <c r="AA5" s="151"/>
      <c r="AB5" s="151"/>
      <c r="AC5" s="151"/>
      <c r="AD5" s="151"/>
      <c r="AE5" s="151"/>
      <c r="AF5" s="151"/>
      <c r="AG5" s="151"/>
      <c r="AH5" s="151"/>
      <c r="AI5" s="151"/>
      <c r="AJ5" s="151"/>
      <c r="AK5" s="151"/>
      <c r="AL5" s="151" t="s">
        <v>203</v>
      </c>
      <c r="AM5" s="153" t="s">
        <v>190</v>
      </c>
      <c r="AN5" s="153"/>
      <c r="AO5" s="153"/>
      <c r="AP5" s="155"/>
      <c r="AQ5" s="153"/>
      <c r="AR5" s="153" t="s">
        <v>190</v>
      </c>
      <c r="AS5" s="151"/>
      <c r="AT5" s="153">
        <v>0</v>
      </c>
      <c r="AU5" s="153">
        <v>0</v>
      </c>
      <c r="AV5" s="153">
        <v>15</v>
      </c>
      <c r="AW5" s="153">
        <v>0</v>
      </c>
      <c r="AX5" s="153">
        <v>0</v>
      </c>
      <c r="AY5" s="153">
        <v>0</v>
      </c>
      <c r="AZ5" s="153">
        <v>0</v>
      </c>
      <c r="BA5" s="153">
        <v>0</v>
      </c>
      <c r="BB5" s="153">
        <v>0</v>
      </c>
      <c r="BC5" s="153">
        <v>0</v>
      </c>
      <c r="BD5" s="153"/>
      <c r="BE5" s="153" t="s">
        <v>190</v>
      </c>
      <c r="BF5" s="153"/>
      <c r="BG5" s="153" t="s">
        <v>190</v>
      </c>
      <c r="BH5" s="153"/>
      <c r="BI5" s="156"/>
      <c r="BJ5" s="156"/>
      <c r="BK5" s="153"/>
      <c r="BL5" s="153" t="s">
        <v>193</v>
      </c>
      <c r="BM5" s="156" t="s">
        <v>217</v>
      </c>
      <c r="BN5" t="s">
        <v>33</v>
      </c>
      <c r="BO5" s="11" t="s">
        <v>184</v>
      </c>
    </row>
    <row r="6" spans="1:67" x14ac:dyDescent="0.15">
      <c r="A6" s="148">
        <v>1477</v>
      </c>
      <c r="B6" s="218">
        <v>41464</v>
      </c>
      <c r="C6" s="150" t="s">
        <v>170</v>
      </c>
      <c r="D6" s="151" t="s">
        <v>169</v>
      </c>
      <c r="E6" s="151"/>
      <c r="F6" s="151" t="s">
        <v>198</v>
      </c>
      <c r="G6" s="152">
        <v>41419</v>
      </c>
      <c r="H6" s="153" t="s">
        <v>189</v>
      </c>
      <c r="I6" s="153" t="s">
        <v>190</v>
      </c>
      <c r="J6" s="153"/>
      <c r="K6" s="151" t="s">
        <v>121</v>
      </c>
      <c r="L6" s="151" t="s">
        <v>120</v>
      </c>
      <c r="M6" s="151">
        <v>142.74</v>
      </c>
      <c r="N6" s="151">
        <v>30.31</v>
      </c>
      <c r="O6" s="151" t="s">
        <v>202</v>
      </c>
      <c r="P6" s="151">
        <v>1750</v>
      </c>
      <c r="Q6" s="151">
        <v>29.68</v>
      </c>
      <c r="R6" s="220">
        <v>1750</v>
      </c>
      <c r="S6" s="220">
        <v>29.68</v>
      </c>
      <c r="T6" s="151"/>
      <c r="U6" s="151"/>
      <c r="V6" s="151"/>
      <c r="W6" s="151"/>
      <c r="X6" s="151"/>
      <c r="Y6" s="151"/>
      <c r="Z6" s="151"/>
      <c r="AA6" s="151"/>
      <c r="AB6" s="151"/>
      <c r="AC6" s="151"/>
      <c r="AD6" s="151"/>
      <c r="AE6" s="151"/>
      <c r="AF6" s="151"/>
      <c r="AG6" s="151"/>
      <c r="AH6" s="151"/>
      <c r="AI6" s="151"/>
      <c r="AJ6" s="151"/>
      <c r="AK6" s="151"/>
      <c r="AL6" s="151" t="s">
        <v>203</v>
      </c>
      <c r="AM6" s="153" t="s">
        <v>157</v>
      </c>
      <c r="AN6" s="153"/>
      <c r="AO6" s="153"/>
      <c r="AP6" s="155" t="s">
        <v>224</v>
      </c>
      <c r="AQ6" s="153">
        <v>11.6</v>
      </c>
      <c r="AR6" s="153" t="s">
        <v>190</v>
      </c>
      <c r="AS6" s="151"/>
      <c r="AT6" s="153">
        <v>0</v>
      </c>
      <c r="AU6" s="153">
        <v>0</v>
      </c>
      <c r="AV6" s="153">
        <v>0</v>
      </c>
      <c r="AW6" s="153">
        <v>20</v>
      </c>
      <c r="AX6" s="153">
        <v>0</v>
      </c>
      <c r="AY6" s="153">
        <v>0</v>
      </c>
      <c r="AZ6" s="153">
        <v>0</v>
      </c>
      <c r="BA6" s="153">
        <v>0</v>
      </c>
      <c r="BB6" s="153">
        <v>0</v>
      </c>
      <c r="BC6" s="153">
        <v>0</v>
      </c>
      <c r="BD6" s="153"/>
      <c r="BE6" s="153" t="s">
        <v>190</v>
      </c>
      <c r="BF6" s="153"/>
      <c r="BG6" s="153" t="s">
        <v>190</v>
      </c>
      <c r="BH6" s="153"/>
      <c r="BI6" s="156" t="s">
        <v>225</v>
      </c>
      <c r="BJ6" s="156"/>
      <c r="BK6" s="153"/>
      <c r="BL6" s="153" t="s">
        <v>193</v>
      </c>
      <c r="BM6" s="151"/>
      <c r="BN6" t="s">
        <v>34</v>
      </c>
      <c r="BO6" s="11" t="s">
        <v>119</v>
      </c>
    </row>
    <row r="7" spans="1:67" x14ac:dyDescent="0.15">
      <c r="A7" s="148">
        <v>4658</v>
      </c>
      <c r="B7" s="218">
        <v>41467</v>
      </c>
      <c r="C7" s="150" t="s">
        <v>209</v>
      </c>
      <c r="D7" s="151" t="s">
        <v>36</v>
      </c>
      <c r="E7" s="151"/>
      <c r="F7" s="151" t="s">
        <v>211</v>
      </c>
      <c r="G7" s="152">
        <v>41455</v>
      </c>
      <c r="H7" s="153" t="s">
        <v>123</v>
      </c>
      <c r="I7" s="153" t="s">
        <v>178</v>
      </c>
      <c r="J7" s="153"/>
      <c r="K7" s="151" t="s">
        <v>124</v>
      </c>
      <c r="L7" s="151" t="s">
        <v>125</v>
      </c>
      <c r="M7" s="151">
        <v>170.01</v>
      </c>
      <c r="N7" s="151">
        <v>29</v>
      </c>
      <c r="O7" s="151"/>
      <c r="P7" s="151"/>
      <c r="Q7" s="151"/>
      <c r="R7" s="154"/>
      <c r="S7" s="151"/>
      <c r="T7" s="151"/>
      <c r="U7" s="151"/>
      <c r="V7" s="151"/>
      <c r="W7" s="151"/>
      <c r="X7" s="151"/>
      <c r="Y7" s="151"/>
      <c r="Z7" s="151"/>
      <c r="AA7" s="151"/>
      <c r="AB7" s="151"/>
      <c r="AC7" s="151"/>
      <c r="AD7" s="151"/>
      <c r="AE7" s="151"/>
      <c r="AF7" s="151"/>
      <c r="AG7" s="151"/>
      <c r="AH7" s="151"/>
      <c r="AI7" s="151"/>
      <c r="AJ7" s="151"/>
      <c r="AK7" s="151"/>
      <c r="AL7" s="151" t="s">
        <v>177</v>
      </c>
      <c r="AM7" s="153" t="s">
        <v>178</v>
      </c>
      <c r="AN7" s="153"/>
      <c r="AO7" s="153"/>
      <c r="AP7" s="155"/>
      <c r="AQ7" s="153"/>
      <c r="AR7" s="153" t="s">
        <v>178</v>
      </c>
      <c r="AS7" s="151"/>
      <c r="AT7" s="153">
        <v>0</v>
      </c>
      <c r="AU7" s="153">
        <v>0</v>
      </c>
      <c r="AV7" s="153">
        <v>20</v>
      </c>
      <c r="AW7" s="153">
        <v>0</v>
      </c>
      <c r="AX7" s="153">
        <v>0</v>
      </c>
      <c r="AY7" s="153">
        <v>0</v>
      </c>
      <c r="AZ7" s="153">
        <v>0</v>
      </c>
      <c r="BA7" s="153">
        <v>0</v>
      </c>
      <c r="BB7" s="153">
        <v>0</v>
      </c>
      <c r="BC7" s="153">
        <v>0</v>
      </c>
      <c r="BD7" s="153">
        <v>12</v>
      </c>
      <c r="BE7" s="153" t="s">
        <v>126</v>
      </c>
      <c r="BF7" s="153"/>
      <c r="BG7" s="153" t="s">
        <v>178</v>
      </c>
      <c r="BH7" s="153"/>
      <c r="BI7" s="156"/>
      <c r="BJ7" s="156"/>
      <c r="BK7" s="153"/>
      <c r="BL7" s="153" t="s">
        <v>127</v>
      </c>
      <c r="BM7" s="151" t="s">
        <v>128</v>
      </c>
      <c r="BN7" t="s">
        <v>37</v>
      </c>
      <c r="BO7" s="11" t="s">
        <v>130</v>
      </c>
    </row>
    <row r="8" spans="1:67" x14ac:dyDescent="0.15">
      <c r="A8" s="148">
        <v>1451</v>
      </c>
      <c r="B8" s="218">
        <v>41464</v>
      </c>
      <c r="C8" s="150" t="s">
        <v>170</v>
      </c>
      <c r="D8" s="151" t="s">
        <v>169</v>
      </c>
      <c r="E8" s="151"/>
      <c r="F8" s="151" t="s">
        <v>198</v>
      </c>
      <c r="G8" s="157">
        <v>41455</v>
      </c>
      <c r="H8" s="153" t="s">
        <v>189</v>
      </c>
      <c r="I8" s="153" t="s">
        <v>190</v>
      </c>
      <c r="J8" s="153"/>
      <c r="K8" s="151" t="s">
        <v>131</v>
      </c>
      <c r="L8" s="151" t="s">
        <v>132</v>
      </c>
      <c r="M8" s="151">
        <v>149.5</v>
      </c>
      <c r="N8" s="151">
        <v>25.97</v>
      </c>
      <c r="O8" s="151" t="s">
        <v>206</v>
      </c>
      <c r="P8" s="151">
        <v>300</v>
      </c>
      <c r="Q8" s="151">
        <v>27.96</v>
      </c>
      <c r="R8" s="154">
        <v>1020</v>
      </c>
      <c r="S8" s="151">
        <v>30.89</v>
      </c>
      <c r="T8" s="151"/>
      <c r="U8" s="151"/>
      <c r="V8" s="151"/>
      <c r="W8" s="151"/>
      <c r="X8" s="151"/>
      <c r="Y8" s="151"/>
      <c r="Z8" s="151"/>
      <c r="AA8" s="151"/>
      <c r="AB8" s="151"/>
      <c r="AC8" s="151"/>
      <c r="AD8" s="151"/>
      <c r="AE8" s="151"/>
      <c r="AF8" s="151"/>
      <c r="AG8" s="151"/>
      <c r="AH8" s="151"/>
      <c r="AI8" s="151"/>
      <c r="AJ8" s="151"/>
      <c r="AK8" s="151"/>
      <c r="AL8" s="151" t="s">
        <v>203</v>
      </c>
      <c r="AM8" s="153" t="s">
        <v>190</v>
      </c>
      <c r="AN8" s="153"/>
      <c r="AO8" s="153"/>
      <c r="AP8" s="155" t="s">
        <v>224</v>
      </c>
      <c r="AQ8" s="153">
        <v>12</v>
      </c>
      <c r="AR8" s="153" t="s">
        <v>38</v>
      </c>
      <c r="AS8" s="151"/>
      <c r="AT8" s="153">
        <v>0</v>
      </c>
      <c r="AU8" s="153">
        <v>0</v>
      </c>
      <c r="AV8" s="153">
        <v>7</v>
      </c>
      <c r="AW8" s="153">
        <v>0</v>
      </c>
      <c r="AX8" s="153">
        <v>0</v>
      </c>
      <c r="AY8" s="153">
        <v>0</v>
      </c>
      <c r="AZ8" s="153">
        <v>0</v>
      </c>
      <c r="BA8" s="153">
        <v>0</v>
      </c>
      <c r="BB8" s="153">
        <v>0</v>
      </c>
      <c r="BC8" s="153">
        <v>0</v>
      </c>
      <c r="BD8" s="153">
        <v>24</v>
      </c>
      <c r="BE8" s="153" t="s">
        <v>189</v>
      </c>
      <c r="BF8" s="153"/>
      <c r="BG8" s="153" t="s">
        <v>190</v>
      </c>
      <c r="BH8" s="153"/>
      <c r="BI8" s="156"/>
      <c r="BJ8" s="156"/>
      <c r="BK8" s="153"/>
      <c r="BL8" s="153" t="s">
        <v>193</v>
      </c>
      <c r="BM8" s="151" t="s">
        <v>134</v>
      </c>
      <c r="BN8" t="s">
        <v>39</v>
      </c>
      <c r="BO8" s="11" t="s">
        <v>184</v>
      </c>
    </row>
    <row r="9" spans="1:67" x14ac:dyDescent="0.15">
      <c r="A9" s="148">
        <v>1489</v>
      </c>
      <c r="B9" s="218">
        <v>41464</v>
      </c>
      <c r="C9" s="150" t="s">
        <v>170</v>
      </c>
      <c r="D9" s="151" t="s">
        <v>169</v>
      </c>
      <c r="E9" s="151"/>
      <c r="F9" s="151" t="s">
        <v>198</v>
      </c>
      <c r="G9" s="152">
        <v>41419</v>
      </c>
      <c r="H9" s="153" t="s">
        <v>189</v>
      </c>
      <c r="I9" s="153" t="s">
        <v>190</v>
      </c>
      <c r="J9" s="153"/>
      <c r="K9" s="151" t="s">
        <v>138</v>
      </c>
      <c r="L9" s="151" t="s">
        <v>120</v>
      </c>
      <c r="M9" s="151">
        <v>140.44999999999999</v>
      </c>
      <c r="N9" s="151">
        <v>28.34</v>
      </c>
      <c r="O9" s="151" t="s">
        <v>202</v>
      </c>
      <c r="P9" s="151">
        <v>1750</v>
      </c>
      <c r="Q9" s="151">
        <v>27.6</v>
      </c>
      <c r="R9" s="220">
        <v>1750</v>
      </c>
      <c r="S9" s="220">
        <v>27.6</v>
      </c>
      <c r="T9" s="151"/>
      <c r="U9" s="151"/>
      <c r="V9" s="151"/>
      <c r="W9" s="151"/>
      <c r="X9" s="151"/>
      <c r="Y9" s="151"/>
      <c r="Z9" s="151"/>
      <c r="AA9" s="151"/>
      <c r="AB9" s="151"/>
      <c r="AC9" s="151"/>
      <c r="AD9" s="151"/>
      <c r="AE9" s="151"/>
      <c r="AF9" s="151"/>
      <c r="AG9" s="151"/>
      <c r="AH9" s="151"/>
      <c r="AI9" s="151"/>
      <c r="AJ9" s="151"/>
      <c r="AK9" s="151"/>
      <c r="AL9" s="151" t="s">
        <v>203</v>
      </c>
      <c r="AM9" s="153" t="s">
        <v>157</v>
      </c>
      <c r="AN9" s="153"/>
      <c r="AO9" s="153"/>
      <c r="AP9" s="155" t="s">
        <v>224</v>
      </c>
      <c r="AQ9" s="153">
        <v>11.6</v>
      </c>
      <c r="AR9" s="153" t="s">
        <v>192</v>
      </c>
      <c r="AS9" s="151"/>
      <c r="AT9" s="153">
        <v>0</v>
      </c>
      <c r="AU9" s="153">
        <v>0</v>
      </c>
      <c r="AV9" s="153">
        <v>0</v>
      </c>
      <c r="AW9" s="153">
        <v>0</v>
      </c>
      <c r="AX9" s="153">
        <v>0</v>
      </c>
      <c r="AY9" s="153">
        <v>20</v>
      </c>
      <c r="AZ9" s="153">
        <v>0</v>
      </c>
      <c r="BA9" s="153">
        <v>0</v>
      </c>
      <c r="BB9" s="153">
        <v>0</v>
      </c>
      <c r="BC9" s="153">
        <v>0</v>
      </c>
      <c r="BD9" s="153"/>
      <c r="BE9" s="153" t="s">
        <v>190</v>
      </c>
      <c r="BF9" s="153"/>
      <c r="BG9" s="153" t="s">
        <v>190</v>
      </c>
      <c r="BH9" s="153"/>
      <c r="BI9" s="156"/>
      <c r="BJ9" s="156"/>
      <c r="BK9" s="153"/>
      <c r="BL9" s="153" t="s">
        <v>193</v>
      </c>
      <c r="BM9" s="151"/>
      <c r="BN9" t="s">
        <v>40</v>
      </c>
      <c r="BO9" s="11" t="s">
        <v>89</v>
      </c>
    </row>
    <row r="10" spans="1:67" x14ac:dyDescent="0.15">
      <c r="A10" s="148">
        <v>1267</v>
      </c>
      <c r="B10" s="218">
        <v>41467</v>
      </c>
      <c r="C10" s="150" t="s">
        <v>92</v>
      </c>
      <c r="D10" s="151" t="s">
        <v>169</v>
      </c>
      <c r="E10" s="151"/>
      <c r="F10" s="151" t="s">
        <v>198</v>
      </c>
      <c r="G10" s="152">
        <v>41467</v>
      </c>
      <c r="H10" s="153" t="s">
        <v>123</v>
      </c>
      <c r="I10" s="153" t="s">
        <v>178</v>
      </c>
      <c r="J10" s="153"/>
      <c r="K10" s="151" t="s">
        <v>60</v>
      </c>
      <c r="L10" s="151" t="s">
        <v>43</v>
      </c>
      <c r="M10" s="151">
        <v>144.30000000000001</v>
      </c>
      <c r="N10" s="151">
        <v>31.71</v>
      </c>
      <c r="O10" s="151"/>
      <c r="P10" s="151"/>
      <c r="Q10" s="151"/>
      <c r="R10" s="154"/>
      <c r="S10" s="151"/>
      <c r="T10" s="151"/>
      <c r="U10" s="151"/>
      <c r="V10" s="151"/>
      <c r="W10" s="151"/>
      <c r="X10" s="151"/>
      <c r="Y10" s="151"/>
      <c r="Z10" s="151"/>
      <c r="AA10" s="151"/>
      <c r="AB10" s="151"/>
      <c r="AC10" s="151"/>
      <c r="AD10" s="151"/>
      <c r="AE10" s="151"/>
      <c r="AF10" s="151"/>
      <c r="AG10" s="151"/>
      <c r="AH10" s="151"/>
      <c r="AI10" s="151"/>
      <c r="AJ10" s="151"/>
      <c r="AK10" s="151"/>
      <c r="AL10" s="151" t="s">
        <v>203</v>
      </c>
      <c r="AM10" s="153" t="s">
        <v>190</v>
      </c>
      <c r="AN10" s="153"/>
      <c r="AO10" s="153"/>
      <c r="AP10" s="155" t="s">
        <v>179</v>
      </c>
      <c r="AQ10" s="153">
        <v>12.5</v>
      </c>
      <c r="AR10" s="153" t="s">
        <v>192</v>
      </c>
      <c r="AS10" s="151"/>
      <c r="AT10" s="153">
        <v>0</v>
      </c>
      <c r="AU10" s="153">
        <v>0</v>
      </c>
      <c r="AV10" s="153">
        <v>0</v>
      </c>
      <c r="AW10" s="153">
        <v>22</v>
      </c>
      <c r="AX10" s="153">
        <v>0</v>
      </c>
      <c r="AY10" s="153">
        <v>0</v>
      </c>
      <c r="AZ10" s="153">
        <v>0</v>
      </c>
      <c r="BA10" s="153">
        <v>0</v>
      </c>
      <c r="BB10" s="153">
        <v>0</v>
      </c>
      <c r="BC10" s="153">
        <v>0</v>
      </c>
      <c r="BD10" s="153"/>
      <c r="BE10" s="153" t="s">
        <v>190</v>
      </c>
      <c r="BF10" s="153">
        <v>12</v>
      </c>
      <c r="BG10" s="153" t="s">
        <v>190</v>
      </c>
      <c r="BH10" s="153"/>
      <c r="BI10" s="156" t="s">
        <v>181</v>
      </c>
      <c r="BJ10" s="156" t="s">
        <v>656</v>
      </c>
      <c r="BK10" s="153">
        <v>50</v>
      </c>
      <c r="BL10" s="153" t="s">
        <v>193</v>
      </c>
      <c r="BM10" s="151"/>
      <c r="BN10" t="s">
        <v>44</v>
      </c>
      <c r="BO10" s="11" t="s">
        <v>184</v>
      </c>
    </row>
    <row r="11" spans="1:67" x14ac:dyDescent="0.15">
      <c r="A11" s="148">
        <v>3120</v>
      </c>
      <c r="B11" s="218">
        <v>41465</v>
      </c>
      <c r="C11" s="150" t="s">
        <v>170</v>
      </c>
      <c r="D11" s="151" t="s">
        <v>47</v>
      </c>
      <c r="E11" s="151"/>
      <c r="F11" s="151" t="s">
        <v>198</v>
      </c>
      <c r="G11" s="152">
        <v>41468</v>
      </c>
      <c r="H11" s="153" t="s">
        <v>189</v>
      </c>
      <c r="I11" s="153" t="s">
        <v>190</v>
      </c>
      <c r="J11" s="153"/>
      <c r="K11" s="151" t="s">
        <v>155</v>
      </c>
      <c r="L11" s="151" t="s">
        <v>156</v>
      </c>
      <c r="M11" s="151">
        <v>87.08</v>
      </c>
      <c r="N11" s="151">
        <v>25.41</v>
      </c>
      <c r="O11" s="151"/>
      <c r="P11" s="151"/>
      <c r="Q11" s="151"/>
      <c r="R11" s="154"/>
      <c r="S11" s="151"/>
      <c r="T11" s="151"/>
      <c r="U11" s="151"/>
      <c r="V11" s="151"/>
      <c r="W11" s="151"/>
      <c r="X11" s="151"/>
      <c r="Y11" s="151"/>
      <c r="Z11" s="151"/>
      <c r="AA11" s="151"/>
      <c r="AB11" s="151"/>
      <c r="AC11" s="151"/>
      <c r="AD11" s="151"/>
      <c r="AE11" s="151"/>
      <c r="AF11" s="151"/>
      <c r="AG11" s="151"/>
      <c r="AH11" s="151"/>
      <c r="AI11" s="151"/>
      <c r="AJ11" s="151"/>
      <c r="AK11" s="151"/>
      <c r="AL11" s="151" t="s">
        <v>203</v>
      </c>
      <c r="AM11" s="153" t="s">
        <v>190</v>
      </c>
      <c r="AN11" s="153"/>
      <c r="AO11" s="153"/>
      <c r="AP11" s="155" t="s">
        <v>224</v>
      </c>
      <c r="AQ11" s="153">
        <v>10</v>
      </c>
      <c r="AR11" s="153" t="s">
        <v>190</v>
      </c>
      <c r="AS11" s="151"/>
      <c r="AT11" s="153">
        <v>0</v>
      </c>
      <c r="AU11" s="153">
        <v>0</v>
      </c>
      <c r="AV11" s="153">
        <v>0</v>
      </c>
      <c r="AW11" s="153">
        <v>0</v>
      </c>
      <c r="AX11" s="153">
        <v>0</v>
      </c>
      <c r="AY11" s="153">
        <v>0</v>
      </c>
      <c r="AZ11" s="153">
        <v>0</v>
      </c>
      <c r="BA11" s="153">
        <v>0</v>
      </c>
      <c r="BB11" s="153">
        <v>0</v>
      </c>
      <c r="BC11" s="153">
        <v>0</v>
      </c>
      <c r="BD11" s="153"/>
      <c r="BE11" s="153" t="s">
        <v>190</v>
      </c>
      <c r="BF11" s="153"/>
      <c r="BG11" s="153" t="s">
        <v>190</v>
      </c>
      <c r="BH11" s="153">
        <v>35</v>
      </c>
      <c r="BI11" s="156" t="s">
        <v>158</v>
      </c>
      <c r="BJ11" s="156"/>
      <c r="BK11" s="153"/>
      <c r="BL11" s="153" t="s">
        <v>193</v>
      </c>
      <c r="BM11" s="151" t="s">
        <v>159</v>
      </c>
      <c r="BN11" t="s">
        <v>0</v>
      </c>
      <c r="BO11" t="s">
        <v>184</v>
      </c>
    </row>
    <row r="12" spans="1:67" x14ac:dyDescent="0.15">
      <c r="A12" s="148">
        <v>1431</v>
      </c>
      <c r="B12" s="218">
        <v>41464</v>
      </c>
      <c r="C12" s="150" t="s">
        <v>170</v>
      </c>
      <c r="D12" s="151" t="s">
        <v>169</v>
      </c>
      <c r="E12" s="151"/>
      <c r="F12" s="151" t="s">
        <v>198</v>
      </c>
      <c r="G12" s="152">
        <v>41455</v>
      </c>
      <c r="H12" s="153" t="s">
        <v>189</v>
      </c>
      <c r="I12" s="153" t="s">
        <v>190</v>
      </c>
      <c r="J12" s="153"/>
      <c r="K12" s="151" t="s">
        <v>74</v>
      </c>
      <c r="L12" s="151" t="s">
        <v>75</v>
      </c>
      <c r="M12" s="151">
        <v>140.28</v>
      </c>
      <c r="N12" s="151">
        <v>23.55</v>
      </c>
      <c r="O12" s="151" t="s">
        <v>206</v>
      </c>
      <c r="P12" s="151">
        <v>600</v>
      </c>
      <c r="Q12" s="151">
        <v>27.61</v>
      </c>
      <c r="R12" s="220">
        <v>600</v>
      </c>
      <c r="S12" s="220">
        <v>27.61</v>
      </c>
      <c r="T12" s="151"/>
      <c r="U12" s="151"/>
      <c r="V12" s="151"/>
      <c r="W12" s="151"/>
      <c r="X12" s="151"/>
      <c r="Y12" s="151"/>
      <c r="Z12" s="151"/>
      <c r="AA12" s="151"/>
      <c r="AB12" s="151"/>
      <c r="AC12" s="151"/>
      <c r="AD12" s="151"/>
      <c r="AE12" s="151"/>
      <c r="AF12" s="151"/>
      <c r="AG12" s="151"/>
      <c r="AH12" s="151"/>
      <c r="AI12" s="151"/>
      <c r="AJ12" s="151"/>
      <c r="AK12" s="151"/>
      <c r="AL12" s="151" t="s">
        <v>203</v>
      </c>
      <c r="AM12" s="153" t="s">
        <v>190</v>
      </c>
      <c r="AN12" s="153"/>
      <c r="AO12" s="153"/>
      <c r="AP12" s="155" t="s">
        <v>224</v>
      </c>
      <c r="AQ12" s="153">
        <v>7</v>
      </c>
      <c r="AR12" s="153" t="s">
        <v>190</v>
      </c>
      <c r="AS12" s="151"/>
      <c r="AT12" s="153">
        <v>0</v>
      </c>
      <c r="AU12" s="153">
        <v>0</v>
      </c>
      <c r="AV12" s="153">
        <v>0</v>
      </c>
      <c r="AW12" s="153">
        <v>0</v>
      </c>
      <c r="AX12" s="153">
        <v>0</v>
      </c>
      <c r="AY12" s="153">
        <v>0</v>
      </c>
      <c r="AZ12" s="153">
        <v>0</v>
      </c>
      <c r="BA12" s="153">
        <v>0</v>
      </c>
      <c r="BB12" s="153">
        <v>0</v>
      </c>
      <c r="BC12" s="153">
        <v>0</v>
      </c>
      <c r="BD12" s="153">
        <v>12</v>
      </c>
      <c r="BE12" s="153" t="s">
        <v>189</v>
      </c>
      <c r="BF12" s="153"/>
      <c r="BG12" s="153" t="s">
        <v>190</v>
      </c>
      <c r="BH12" s="153"/>
      <c r="BI12" s="156"/>
      <c r="BJ12" s="156"/>
      <c r="BK12" s="153"/>
      <c r="BL12" s="153" t="s">
        <v>193</v>
      </c>
      <c r="BM12" s="156" t="s">
        <v>68</v>
      </c>
      <c r="BN12" t="s">
        <v>2</v>
      </c>
      <c r="BO12" s="11" t="s">
        <v>184</v>
      </c>
    </row>
    <row r="13" spans="1:67" x14ac:dyDescent="0.15">
      <c r="A13" s="148">
        <v>2275</v>
      </c>
      <c r="B13" s="218">
        <v>41465</v>
      </c>
      <c r="C13" s="150" t="s">
        <v>92</v>
      </c>
      <c r="D13" s="151" t="s">
        <v>36</v>
      </c>
      <c r="E13" s="151"/>
      <c r="F13" s="151" t="s">
        <v>211</v>
      </c>
      <c r="G13" s="152">
        <v>41455</v>
      </c>
      <c r="H13" s="153" t="s">
        <v>173</v>
      </c>
      <c r="I13" s="153" t="s">
        <v>178</v>
      </c>
      <c r="J13" s="153"/>
      <c r="K13" s="151" t="s">
        <v>4</v>
      </c>
      <c r="L13" s="151" t="s">
        <v>5</v>
      </c>
      <c r="M13" s="151">
        <v>141.01</v>
      </c>
      <c r="N13" s="151">
        <v>28.47</v>
      </c>
      <c r="O13" s="151"/>
      <c r="P13" s="151"/>
      <c r="Q13" s="151"/>
      <c r="R13" s="154"/>
      <c r="S13" s="151"/>
      <c r="T13" s="151"/>
      <c r="U13" s="151"/>
      <c r="V13" s="151"/>
      <c r="W13" s="151"/>
      <c r="X13" s="151"/>
      <c r="Y13" s="151"/>
      <c r="Z13" s="151"/>
      <c r="AA13" s="151"/>
      <c r="AB13" s="151"/>
      <c r="AC13" s="151"/>
      <c r="AD13" s="151"/>
      <c r="AE13" s="151"/>
      <c r="AF13" s="151"/>
      <c r="AG13" s="151"/>
      <c r="AH13" s="151"/>
      <c r="AI13" s="151"/>
      <c r="AJ13" s="151"/>
      <c r="AK13" s="151"/>
      <c r="AL13" s="151" t="s">
        <v>203</v>
      </c>
      <c r="AM13" s="153" t="s">
        <v>178</v>
      </c>
      <c r="AN13" s="153"/>
      <c r="AO13" s="153"/>
      <c r="AP13" s="155" t="s">
        <v>224</v>
      </c>
      <c r="AQ13" s="153">
        <v>9</v>
      </c>
      <c r="AR13" s="153" t="s">
        <v>180</v>
      </c>
      <c r="AS13" s="151"/>
      <c r="AT13" s="153">
        <v>0</v>
      </c>
      <c r="AU13" s="153">
        <v>0</v>
      </c>
      <c r="AV13" s="153">
        <v>0</v>
      </c>
      <c r="AW13" s="153">
        <v>13</v>
      </c>
      <c r="AX13" s="153">
        <v>0</v>
      </c>
      <c r="AY13" s="153">
        <v>0</v>
      </c>
      <c r="AZ13" s="153">
        <v>0</v>
      </c>
      <c r="BA13" s="153">
        <v>0</v>
      </c>
      <c r="BB13" s="153">
        <v>0</v>
      </c>
      <c r="BC13" s="153">
        <v>0</v>
      </c>
      <c r="BD13" s="153"/>
      <c r="BE13" s="153" t="s">
        <v>6</v>
      </c>
      <c r="BF13" s="153">
        <v>12</v>
      </c>
      <c r="BG13" s="153" t="s">
        <v>6</v>
      </c>
      <c r="BH13" s="153"/>
      <c r="BI13" s="156"/>
      <c r="BJ13" s="156"/>
      <c r="BK13" s="153"/>
      <c r="BL13" s="153" t="s">
        <v>127</v>
      </c>
      <c r="BM13" s="156"/>
      <c r="BN13" s="161" t="s">
        <v>7</v>
      </c>
      <c r="BO13" t="s">
        <v>184</v>
      </c>
    </row>
    <row r="14" spans="1:67" x14ac:dyDescent="0.15">
      <c r="A14" s="148">
        <v>3756</v>
      </c>
      <c r="B14" s="218">
        <v>41464</v>
      </c>
      <c r="C14" s="150" t="s">
        <v>78</v>
      </c>
      <c r="D14" s="151" t="s">
        <v>169</v>
      </c>
      <c r="E14" s="151"/>
      <c r="F14" s="151" t="s">
        <v>198</v>
      </c>
      <c r="G14" s="152">
        <v>41455</v>
      </c>
      <c r="H14" s="153" t="s">
        <v>173</v>
      </c>
      <c r="I14" s="153" t="s">
        <v>190</v>
      </c>
      <c r="J14" s="153"/>
      <c r="K14" s="151" t="s">
        <v>79</v>
      </c>
      <c r="L14" s="151" t="s">
        <v>120</v>
      </c>
      <c r="M14" s="151">
        <v>142</v>
      </c>
      <c r="N14" s="151">
        <v>29</v>
      </c>
      <c r="O14" s="151"/>
      <c r="P14" s="151"/>
      <c r="Q14" s="151"/>
      <c r="R14" s="154"/>
      <c r="S14" s="151"/>
      <c r="T14" s="151"/>
      <c r="U14" s="151"/>
      <c r="V14" s="151"/>
      <c r="W14" s="151"/>
      <c r="X14" s="151"/>
      <c r="Y14" s="151"/>
      <c r="Z14" s="151"/>
      <c r="AA14" s="151"/>
      <c r="AB14" s="151"/>
      <c r="AC14" s="151"/>
      <c r="AD14" s="151"/>
      <c r="AE14" s="151"/>
      <c r="AF14" s="151"/>
      <c r="AG14" s="151"/>
      <c r="AH14" s="151"/>
      <c r="AI14" s="151"/>
      <c r="AJ14" s="151"/>
      <c r="AK14" s="151"/>
      <c r="AL14" s="151" t="s">
        <v>203</v>
      </c>
      <c r="AM14" s="153" t="s">
        <v>178</v>
      </c>
      <c r="AN14" s="153"/>
      <c r="AO14" s="153"/>
      <c r="AP14" s="155" t="s">
        <v>224</v>
      </c>
      <c r="AQ14" s="153">
        <v>11.1</v>
      </c>
      <c r="AR14" s="153" t="s">
        <v>192</v>
      </c>
      <c r="AS14" s="151"/>
      <c r="AT14" s="153">
        <v>0</v>
      </c>
      <c r="AU14" s="153">
        <v>0</v>
      </c>
      <c r="AV14" s="153">
        <v>0</v>
      </c>
      <c r="AW14" s="153">
        <v>22</v>
      </c>
      <c r="AX14" s="153">
        <v>0</v>
      </c>
      <c r="AY14" s="153">
        <v>0</v>
      </c>
      <c r="AZ14" s="153">
        <v>0</v>
      </c>
      <c r="BA14" s="153">
        <v>0</v>
      </c>
      <c r="BB14" s="153">
        <v>0</v>
      </c>
      <c r="BC14" s="153">
        <v>0</v>
      </c>
      <c r="BD14" s="153"/>
      <c r="BE14" s="153" t="s">
        <v>190</v>
      </c>
      <c r="BF14" s="153">
        <v>24</v>
      </c>
      <c r="BG14" s="153" t="s">
        <v>178</v>
      </c>
      <c r="BH14" s="153"/>
      <c r="BI14" s="156"/>
      <c r="BJ14" s="156"/>
      <c r="BK14" s="153"/>
      <c r="BL14" s="153" t="s">
        <v>193</v>
      </c>
      <c r="BM14" s="151"/>
      <c r="BN14" t="s">
        <v>80</v>
      </c>
      <c r="BO14" t="s">
        <v>184</v>
      </c>
    </row>
    <row r="15" spans="1:67" x14ac:dyDescent="0.15">
      <c r="A15" s="148">
        <v>1465</v>
      </c>
      <c r="B15" s="218">
        <v>41468</v>
      </c>
      <c r="C15" s="150" t="s">
        <v>170</v>
      </c>
      <c r="D15" s="151" t="s">
        <v>169</v>
      </c>
      <c r="E15" s="151"/>
      <c r="F15" s="151" t="s">
        <v>198</v>
      </c>
      <c r="G15" s="152">
        <v>41455</v>
      </c>
      <c r="H15" s="153" t="s">
        <v>189</v>
      </c>
      <c r="I15" s="153" t="s">
        <v>190</v>
      </c>
      <c r="J15" s="153"/>
      <c r="K15" s="151" t="s">
        <v>8</v>
      </c>
      <c r="L15" s="151" t="s">
        <v>83</v>
      </c>
      <c r="M15" s="151">
        <v>155.19999999999999</v>
      </c>
      <c r="N15" s="151">
        <v>29.06</v>
      </c>
      <c r="O15" s="151"/>
      <c r="P15" s="151"/>
      <c r="Q15" s="151"/>
      <c r="R15" s="154"/>
      <c r="S15" s="151"/>
      <c r="T15" s="151"/>
      <c r="U15" s="151"/>
      <c r="V15" s="151"/>
      <c r="W15" s="151"/>
      <c r="X15" s="151"/>
      <c r="Y15" s="151"/>
      <c r="Z15" s="151"/>
      <c r="AA15" s="151"/>
      <c r="AB15" s="151"/>
      <c r="AC15" s="151"/>
      <c r="AD15" s="151"/>
      <c r="AE15" s="151"/>
      <c r="AF15" s="151"/>
      <c r="AG15" s="151"/>
      <c r="AH15" s="151"/>
      <c r="AI15" s="151"/>
      <c r="AJ15" s="151"/>
      <c r="AK15" s="151"/>
      <c r="AL15" s="151" t="s">
        <v>203</v>
      </c>
      <c r="AM15" s="153" t="s">
        <v>190</v>
      </c>
      <c r="AN15" s="153"/>
      <c r="AO15" s="153"/>
      <c r="AP15" s="155" t="s">
        <v>224</v>
      </c>
      <c r="AQ15" s="153">
        <v>12.8</v>
      </c>
      <c r="AR15" s="153" t="s">
        <v>38</v>
      </c>
      <c r="AS15" s="151"/>
      <c r="AT15" s="153">
        <v>4</v>
      </c>
      <c r="AU15" s="153">
        <v>0</v>
      </c>
      <c r="AV15" s="153">
        <v>14</v>
      </c>
      <c r="AW15" s="153">
        <v>0</v>
      </c>
      <c r="AX15" s="153">
        <v>0</v>
      </c>
      <c r="AY15" s="153">
        <v>0</v>
      </c>
      <c r="AZ15" s="153">
        <v>0</v>
      </c>
      <c r="BA15" s="153">
        <v>0</v>
      </c>
      <c r="BB15" s="153">
        <v>0</v>
      </c>
      <c r="BC15" s="153">
        <v>0</v>
      </c>
      <c r="BD15" s="153"/>
      <c r="BE15" s="153" t="s">
        <v>190</v>
      </c>
      <c r="BF15" s="153"/>
      <c r="BG15" s="153" t="s">
        <v>190</v>
      </c>
      <c r="BH15" s="153"/>
      <c r="BI15" s="156"/>
      <c r="BJ15" s="156"/>
      <c r="BK15" s="153"/>
      <c r="BL15" s="153" t="s">
        <v>193</v>
      </c>
      <c r="BM15" s="156" t="s">
        <v>84</v>
      </c>
      <c r="BN15" t="s">
        <v>9</v>
      </c>
      <c r="BO15" t="s">
        <v>184</v>
      </c>
    </row>
    <row r="16" spans="1:67" x14ac:dyDescent="0.15">
      <c r="A16" s="148">
        <v>1409</v>
      </c>
      <c r="B16" s="219">
        <v>41464</v>
      </c>
      <c r="C16" s="150" t="s">
        <v>170</v>
      </c>
      <c r="D16" s="151" t="s">
        <v>169</v>
      </c>
      <c r="E16" s="151"/>
      <c r="F16" s="151" t="s">
        <v>198</v>
      </c>
      <c r="G16" s="157">
        <v>41473</v>
      </c>
      <c r="H16" s="153" t="s">
        <v>189</v>
      </c>
      <c r="I16" s="153" t="s">
        <v>190</v>
      </c>
      <c r="J16" s="153"/>
      <c r="K16" s="151" t="s">
        <v>86</v>
      </c>
      <c r="L16" s="151" t="s">
        <v>87</v>
      </c>
      <c r="M16" s="151">
        <v>140</v>
      </c>
      <c r="N16" s="151">
        <v>26</v>
      </c>
      <c r="O16" s="151" t="s">
        <v>95</v>
      </c>
      <c r="P16" s="151">
        <v>1000</v>
      </c>
      <c r="Q16" s="151">
        <v>25.75</v>
      </c>
      <c r="R16" s="154">
        <v>1750</v>
      </c>
      <c r="S16" s="151">
        <v>25.5</v>
      </c>
      <c r="T16" s="151"/>
      <c r="U16" s="151"/>
      <c r="V16" s="151"/>
      <c r="W16" s="151"/>
      <c r="X16" s="151"/>
      <c r="Y16" s="151"/>
      <c r="Z16" s="151"/>
      <c r="AA16" s="151"/>
      <c r="AB16" s="151"/>
      <c r="AC16" s="151"/>
      <c r="AD16" s="151"/>
      <c r="AE16" s="151"/>
      <c r="AF16" s="151"/>
      <c r="AG16" s="151"/>
      <c r="AH16" s="151"/>
      <c r="AI16" s="151"/>
      <c r="AJ16" s="151"/>
      <c r="AK16" s="151"/>
      <c r="AL16" s="151" t="s">
        <v>10</v>
      </c>
      <c r="AM16" s="153" t="s">
        <v>190</v>
      </c>
      <c r="AN16" s="153"/>
      <c r="AO16" s="153"/>
      <c r="AP16" s="155" t="s">
        <v>71</v>
      </c>
      <c r="AQ16" s="153">
        <v>11.1</v>
      </c>
      <c r="AR16" s="153" t="s">
        <v>192</v>
      </c>
      <c r="AS16" s="151"/>
      <c r="AT16" s="153">
        <v>0</v>
      </c>
      <c r="AU16" s="153">
        <v>0</v>
      </c>
      <c r="AV16" s="153">
        <v>10</v>
      </c>
      <c r="AW16" s="153">
        <v>0</v>
      </c>
      <c r="AX16" s="153">
        <v>0</v>
      </c>
      <c r="AY16" s="153">
        <v>0</v>
      </c>
      <c r="AZ16" s="153">
        <v>0</v>
      </c>
      <c r="BA16" s="153">
        <v>0</v>
      </c>
      <c r="BB16" s="153">
        <v>0</v>
      </c>
      <c r="BC16" s="153">
        <v>0</v>
      </c>
      <c r="BD16" s="153"/>
      <c r="BE16" s="153" t="s">
        <v>190</v>
      </c>
      <c r="BF16" s="153"/>
      <c r="BG16" s="153" t="s">
        <v>190</v>
      </c>
      <c r="BH16" s="153"/>
      <c r="BI16" s="156"/>
      <c r="BJ16" s="156"/>
      <c r="BK16" s="153"/>
      <c r="BL16" s="153" t="s">
        <v>193</v>
      </c>
      <c r="BM16" s="151"/>
      <c r="BN16" t="s">
        <v>11</v>
      </c>
      <c r="BO16" t="s">
        <v>21</v>
      </c>
    </row>
    <row r="17" spans="1:67" x14ac:dyDescent="0.15">
      <c r="A17" s="148">
        <v>3609</v>
      </c>
      <c r="B17" s="218">
        <v>41464</v>
      </c>
      <c r="C17" s="150" t="s">
        <v>209</v>
      </c>
      <c r="D17" s="151" t="s">
        <v>169</v>
      </c>
      <c r="E17" s="151"/>
      <c r="F17" s="151" t="s">
        <v>198</v>
      </c>
      <c r="G17" s="152">
        <v>41459</v>
      </c>
      <c r="H17" s="153" t="s">
        <v>173</v>
      </c>
      <c r="I17" s="153" t="s">
        <v>174</v>
      </c>
      <c r="J17" s="153"/>
      <c r="K17" s="151" t="s">
        <v>93</v>
      </c>
      <c r="L17" s="151" t="s">
        <v>94</v>
      </c>
      <c r="M17" s="151">
        <v>115.3</v>
      </c>
      <c r="N17" s="151">
        <v>25.7</v>
      </c>
      <c r="O17" s="151" t="s">
        <v>95</v>
      </c>
      <c r="P17" s="151">
        <v>1000</v>
      </c>
      <c r="Q17" s="151">
        <v>25.18</v>
      </c>
      <c r="R17" s="154">
        <v>1700</v>
      </c>
      <c r="S17" s="151">
        <v>24.66</v>
      </c>
      <c r="T17" s="151"/>
      <c r="U17" s="151"/>
      <c r="V17" s="151"/>
      <c r="W17" s="151"/>
      <c r="X17" s="151"/>
      <c r="Y17" s="151"/>
      <c r="Z17" s="151"/>
      <c r="AA17" s="151"/>
      <c r="AB17" s="151"/>
      <c r="AC17" s="151"/>
      <c r="AD17" s="151"/>
      <c r="AE17" s="151"/>
      <c r="AF17" s="151"/>
      <c r="AG17" s="151"/>
      <c r="AH17" s="151"/>
      <c r="AI17" s="151"/>
      <c r="AJ17" s="151"/>
      <c r="AK17" s="151"/>
      <c r="AL17" s="151" t="s">
        <v>147</v>
      </c>
      <c r="AM17" s="153" t="s">
        <v>190</v>
      </c>
      <c r="AN17" s="153"/>
      <c r="AO17" s="153"/>
      <c r="AP17" s="155" t="s">
        <v>224</v>
      </c>
      <c r="AQ17" s="153">
        <v>6.5</v>
      </c>
      <c r="AR17" s="153" t="s">
        <v>192</v>
      </c>
      <c r="AS17" s="151"/>
      <c r="AT17" s="153">
        <v>0</v>
      </c>
      <c r="AU17" s="153">
        <v>0</v>
      </c>
      <c r="AV17" s="153">
        <v>0</v>
      </c>
      <c r="AW17" s="153">
        <v>15</v>
      </c>
      <c r="AX17" s="153">
        <v>0</v>
      </c>
      <c r="AY17" s="153">
        <v>0</v>
      </c>
      <c r="AZ17" s="153">
        <v>0</v>
      </c>
      <c r="BA17" s="153">
        <v>0</v>
      </c>
      <c r="BB17" s="153">
        <v>0</v>
      </c>
      <c r="BC17" s="153">
        <v>0</v>
      </c>
      <c r="BD17" s="153">
        <v>24</v>
      </c>
      <c r="BE17" s="153" t="s">
        <v>173</v>
      </c>
      <c r="BF17" s="153"/>
      <c r="BG17" s="153" t="s">
        <v>157</v>
      </c>
      <c r="BH17" s="153"/>
      <c r="BI17" s="151" t="s">
        <v>96</v>
      </c>
      <c r="BJ17" s="151" t="s">
        <v>97</v>
      </c>
      <c r="BK17" s="153">
        <v>25</v>
      </c>
      <c r="BL17" s="153" t="s">
        <v>193</v>
      </c>
      <c r="BM17" s="151"/>
      <c r="BN17" t="s">
        <v>23</v>
      </c>
      <c r="BO17" s="11" t="s">
        <v>184</v>
      </c>
    </row>
    <row r="18" spans="1:67" x14ac:dyDescent="0.15">
      <c r="A18" s="148">
        <v>1505</v>
      </c>
      <c r="B18" s="218">
        <v>41464</v>
      </c>
      <c r="C18" s="150" t="s">
        <v>170</v>
      </c>
      <c r="D18" s="151" t="s">
        <v>169</v>
      </c>
      <c r="E18" s="151"/>
      <c r="F18" s="151" t="s">
        <v>198</v>
      </c>
      <c r="G18" s="152">
        <v>41455</v>
      </c>
      <c r="H18" s="153" t="s">
        <v>189</v>
      </c>
      <c r="I18" s="153" t="s">
        <v>190</v>
      </c>
      <c r="J18" s="153"/>
      <c r="K18" s="151" t="s">
        <v>102</v>
      </c>
      <c r="L18" s="151" t="s">
        <v>103</v>
      </c>
      <c r="M18" s="151">
        <v>143.5085</v>
      </c>
      <c r="N18" s="151">
        <v>35.765000000000001</v>
      </c>
      <c r="O18" s="151"/>
      <c r="P18" s="151"/>
      <c r="Q18" s="151"/>
      <c r="R18" s="154"/>
      <c r="S18" s="151"/>
      <c r="T18" s="151"/>
      <c r="U18" s="151"/>
      <c r="V18" s="151"/>
      <c r="W18" s="151"/>
      <c r="X18" s="151"/>
      <c r="Y18" s="151"/>
      <c r="Z18" s="151"/>
      <c r="AA18" s="151"/>
      <c r="AB18" s="151"/>
      <c r="AC18" s="151"/>
      <c r="AD18" s="151"/>
      <c r="AE18" s="151"/>
      <c r="AF18" s="151"/>
      <c r="AG18" s="151"/>
      <c r="AH18" s="151"/>
      <c r="AI18" s="151"/>
      <c r="AJ18" s="151"/>
      <c r="AK18" s="151"/>
      <c r="AL18" s="151" t="s">
        <v>203</v>
      </c>
      <c r="AM18" s="153" t="s">
        <v>190</v>
      </c>
      <c r="AN18" s="153"/>
      <c r="AO18" s="153"/>
      <c r="AP18" s="155"/>
      <c r="AQ18" s="153"/>
      <c r="AR18" s="153" t="s">
        <v>12</v>
      </c>
      <c r="AS18" s="151"/>
      <c r="AT18" s="153">
        <v>0</v>
      </c>
      <c r="AU18" s="153">
        <v>0</v>
      </c>
      <c r="AV18" s="153">
        <v>0</v>
      </c>
      <c r="AW18" s="153">
        <v>0</v>
      </c>
      <c r="AX18" s="153">
        <v>0</v>
      </c>
      <c r="AY18" s="153">
        <v>0</v>
      </c>
      <c r="AZ18" s="153">
        <v>0</v>
      </c>
      <c r="BA18" s="153">
        <v>0</v>
      </c>
      <c r="BB18" s="153">
        <v>0</v>
      </c>
      <c r="BC18" s="153">
        <v>0</v>
      </c>
      <c r="BD18" s="153">
        <v>36</v>
      </c>
      <c r="BE18" s="153" t="s">
        <v>190</v>
      </c>
      <c r="BF18" s="153"/>
      <c r="BG18" s="153" t="s">
        <v>190</v>
      </c>
      <c r="BH18" s="153"/>
      <c r="BI18" s="156"/>
      <c r="BJ18" s="156"/>
      <c r="BK18" s="153"/>
      <c r="BL18" s="153" t="s">
        <v>193</v>
      </c>
      <c r="BM18" s="151" t="s">
        <v>104</v>
      </c>
      <c r="BN18" t="s">
        <v>13</v>
      </c>
      <c r="BO18" t="s">
        <v>184</v>
      </c>
    </row>
    <row r="19" spans="1:67" x14ac:dyDescent="0.15">
      <c r="A19" s="148">
        <v>4143</v>
      </c>
      <c r="B19" s="218">
        <v>41467</v>
      </c>
      <c r="C19" s="150" t="s">
        <v>170</v>
      </c>
      <c r="D19" s="151" t="s">
        <v>169</v>
      </c>
      <c r="E19" s="151"/>
      <c r="F19" s="151" t="s">
        <v>58</v>
      </c>
      <c r="G19" s="157">
        <v>41475</v>
      </c>
      <c r="H19" s="153" t="s">
        <v>189</v>
      </c>
      <c r="I19" s="153" t="s">
        <v>190</v>
      </c>
      <c r="J19" s="153"/>
      <c r="K19" s="151" t="s">
        <v>141</v>
      </c>
      <c r="L19" s="151" t="s">
        <v>120</v>
      </c>
      <c r="M19" s="151">
        <v>148</v>
      </c>
      <c r="N19" s="151">
        <v>23</v>
      </c>
      <c r="O19" s="151"/>
      <c r="P19" s="151"/>
      <c r="Q19" s="151"/>
      <c r="R19" s="154"/>
      <c r="S19" s="151"/>
      <c r="T19" s="151"/>
      <c r="U19" s="151"/>
      <c r="V19" s="151"/>
      <c r="W19" s="151"/>
      <c r="X19" s="151"/>
      <c r="Y19" s="151"/>
      <c r="Z19" s="151"/>
      <c r="AA19" s="151"/>
      <c r="AB19" s="151"/>
      <c r="AC19" s="151"/>
      <c r="AD19" s="151"/>
      <c r="AE19" s="151">
        <v>15</v>
      </c>
      <c r="AF19" s="151"/>
      <c r="AG19" s="151"/>
      <c r="AH19" s="151"/>
      <c r="AI19" s="151"/>
      <c r="AJ19" s="151"/>
      <c r="AK19" s="151"/>
      <c r="AL19" s="151" t="s">
        <v>207</v>
      </c>
      <c r="AM19" s="153" t="s">
        <v>190</v>
      </c>
      <c r="AN19" s="153"/>
      <c r="AO19" s="153"/>
      <c r="AP19" s="155" t="s">
        <v>224</v>
      </c>
      <c r="AQ19" s="153">
        <v>11.7</v>
      </c>
      <c r="AR19" s="153" t="s">
        <v>192</v>
      </c>
      <c r="AS19" s="151"/>
      <c r="AT19" s="153">
        <v>0</v>
      </c>
      <c r="AU19" s="153">
        <v>0</v>
      </c>
      <c r="AV19" s="153">
        <v>0</v>
      </c>
      <c r="AW19" s="153">
        <v>0</v>
      </c>
      <c r="AX19" s="153">
        <v>0</v>
      </c>
      <c r="AY19" s="153">
        <v>0</v>
      </c>
      <c r="AZ19" s="153">
        <v>0</v>
      </c>
      <c r="BA19" s="153">
        <v>0</v>
      </c>
      <c r="BB19" s="153">
        <v>0</v>
      </c>
      <c r="BC19" s="153">
        <v>0</v>
      </c>
      <c r="BD19" s="153"/>
      <c r="BE19" s="153" t="s">
        <v>190</v>
      </c>
      <c r="BF19" s="153"/>
      <c r="BG19" s="153" t="s">
        <v>190</v>
      </c>
      <c r="BH19" s="153"/>
      <c r="BI19" s="151"/>
      <c r="BJ19" s="151"/>
      <c r="BK19" s="153"/>
      <c r="BL19" s="153" t="s">
        <v>193</v>
      </c>
      <c r="BM19" s="156" t="s">
        <v>142</v>
      </c>
      <c r="BN19" t="s">
        <v>42</v>
      </c>
      <c r="BO19" s="11" t="s">
        <v>184</v>
      </c>
    </row>
    <row r="20" spans="1:67" x14ac:dyDescent="0.15">
      <c r="A20" s="148">
        <v>2018</v>
      </c>
      <c r="B20" s="218">
        <v>41467</v>
      </c>
      <c r="C20" s="150" t="s">
        <v>170</v>
      </c>
      <c r="D20" s="151" t="s">
        <v>169</v>
      </c>
      <c r="E20" s="151"/>
      <c r="F20" s="151" t="s">
        <v>205</v>
      </c>
      <c r="G20" s="152">
        <v>41457</v>
      </c>
      <c r="H20" s="153" t="s">
        <v>189</v>
      </c>
      <c r="I20" s="153" t="s">
        <v>190</v>
      </c>
      <c r="J20" s="153"/>
      <c r="K20" s="151" t="s">
        <v>175</v>
      </c>
      <c r="L20" s="151" t="s">
        <v>176</v>
      </c>
      <c r="M20" s="151">
        <v>155</v>
      </c>
      <c r="N20" s="151">
        <v>29</v>
      </c>
      <c r="O20" s="151"/>
      <c r="P20" s="151"/>
      <c r="Q20" s="151"/>
      <c r="R20" s="154"/>
      <c r="S20" s="151"/>
      <c r="T20" s="151"/>
      <c r="U20" s="151"/>
      <c r="V20" s="151"/>
      <c r="W20" s="151"/>
      <c r="X20" s="151"/>
      <c r="Y20" s="151"/>
      <c r="Z20" s="151"/>
      <c r="AA20" s="151"/>
      <c r="AB20" s="151"/>
      <c r="AC20" s="151"/>
      <c r="AD20" s="151"/>
      <c r="AE20" s="151">
        <v>16</v>
      </c>
      <c r="AF20" s="151"/>
      <c r="AG20" s="151"/>
      <c r="AH20" s="151"/>
      <c r="AI20" s="151"/>
      <c r="AJ20" s="151"/>
      <c r="AK20" s="151"/>
      <c r="AL20" s="151" t="s">
        <v>115</v>
      </c>
      <c r="AM20" s="153" t="s">
        <v>190</v>
      </c>
      <c r="AN20" s="153"/>
      <c r="AO20" s="153"/>
      <c r="AP20" s="155" t="s">
        <v>111</v>
      </c>
      <c r="AQ20" s="153">
        <v>11.1</v>
      </c>
      <c r="AR20" s="153" t="s">
        <v>192</v>
      </c>
      <c r="AS20" s="151"/>
      <c r="AT20" s="153">
        <v>0</v>
      </c>
      <c r="AU20" s="153">
        <v>0</v>
      </c>
      <c r="AV20" s="153">
        <v>0</v>
      </c>
      <c r="AW20" s="153">
        <v>22</v>
      </c>
      <c r="AX20" s="153">
        <v>0</v>
      </c>
      <c r="AY20" s="153">
        <v>0</v>
      </c>
      <c r="AZ20" s="153">
        <v>0</v>
      </c>
      <c r="BA20" s="153">
        <v>0</v>
      </c>
      <c r="BB20" s="153">
        <v>0</v>
      </c>
      <c r="BC20" s="153">
        <v>0</v>
      </c>
      <c r="BD20" s="153"/>
      <c r="BE20" s="153" t="s">
        <v>190</v>
      </c>
      <c r="BF20" s="153">
        <v>12</v>
      </c>
      <c r="BG20" s="153" t="s">
        <v>190</v>
      </c>
      <c r="BH20" s="153"/>
      <c r="BI20" s="151" t="s">
        <v>28</v>
      </c>
      <c r="BJ20" s="156" t="s">
        <v>29</v>
      </c>
      <c r="BK20" s="153">
        <v>50</v>
      </c>
      <c r="BL20" s="153" t="s">
        <v>193</v>
      </c>
      <c r="BM20" s="151"/>
      <c r="BN20" t="s">
        <v>23</v>
      </c>
      <c r="BO20" t="s">
        <v>184</v>
      </c>
    </row>
    <row r="21" spans="1:67" x14ac:dyDescent="0.15">
      <c r="A21" s="148">
        <v>2564</v>
      </c>
      <c r="B21" s="218">
        <v>41467</v>
      </c>
      <c r="C21" s="150" t="s">
        <v>170</v>
      </c>
      <c r="D21" s="151" t="s">
        <v>169</v>
      </c>
      <c r="E21" s="151"/>
      <c r="F21" s="151" t="s">
        <v>205</v>
      </c>
      <c r="G21" s="157">
        <v>41477</v>
      </c>
      <c r="H21" s="153" t="s">
        <v>190</v>
      </c>
      <c r="I21" s="153" t="s">
        <v>199</v>
      </c>
      <c r="J21" s="153"/>
      <c r="K21" s="151" t="s">
        <v>200</v>
      </c>
      <c r="L21" s="151" t="s">
        <v>201</v>
      </c>
      <c r="M21" s="151">
        <v>181.32</v>
      </c>
      <c r="N21" s="151">
        <v>27.92</v>
      </c>
      <c r="O21" s="151" t="s">
        <v>202</v>
      </c>
      <c r="P21" s="151">
        <v>1000</v>
      </c>
      <c r="Q21" s="151">
        <v>27.52</v>
      </c>
      <c r="R21" s="154">
        <v>1750</v>
      </c>
      <c r="S21" s="151">
        <v>27.12</v>
      </c>
      <c r="T21" s="151"/>
      <c r="U21" s="151"/>
      <c r="V21" s="151"/>
      <c r="W21" s="151"/>
      <c r="X21" s="151"/>
      <c r="Y21" s="151"/>
      <c r="Z21" s="151"/>
      <c r="AA21" s="151"/>
      <c r="AB21" s="151"/>
      <c r="AC21" s="151"/>
      <c r="AD21" s="151"/>
      <c r="AE21" s="151">
        <v>13.48</v>
      </c>
      <c r="AF21" s="151"/>
      <c r="AG21" s="151"/>
      <c r="AH21" s="151"/>
      <c r="AI21" s="151"/>
      <c r="AJ21" s="151"/>
      <c r="AK21" s="151"/>
      <c r="AL21" s="151" t="s">
        <v>207</v>
      </c>
      <c r="AM21" s="153" t="s">
        <v>190</v>
      </c>
      <c r="AN21" s="153"/>
      <c r="AO21" s="153"/>
      <c r="AP21" s="155"/>
      <c r="AQ21" s="153"/>
      <c r="AR21" s="153" t="s">
        <v>190</v>
      </c>
      <c r="AS21" s="151"/>
      <c r="AT21" s="153">
        <v>0</v>
      </c>
      <c r="AU21" s="153">
        <v>0</v>
      </c>
      <c r="AV21" s="153">
        <v>0</v>
      </c>
      <c r="AW21" s="153">
        <v>23</v>
      </c>
      <c r="AX21" s="153">
        <v>0</v>
      </c>
      <c r="AY21" s="153">
        <v>0</v>
      </c>
      <c r="AZ21" s="153">
        <v>0</v>
      </c>
      <c r="BA21" s="153">
        <v>0</v>
      </c>
      <c r="BB21" s="153">
        <v>0</v>
      </c>
      <c r="BC21" s="153">
        <v>0</v>
      </c>
      <c r="BD21" s="153"/>
      <c r="BE21" s="153" t="s">
        <v>190</v>
      </c>
      <c r="BF21" s="153">
        <v>24</v>
      </c>
      <c r="BG21" s="153" t="s">
        <v>190</v>
      </c>
      <c r="BH21" s="153"/>
      <c r="BI21" s="151"/>
      <c r="BJ21" s="156"/>
      <c r="BK21" s="153"/>
      <c r="BL21" s="153" t="s">
        <v>193</v>
      </c>
      <c r="BM21" s="151"/>
      <c r="BN21" t="s">
        <v>204</v>
      </c>
      <c r="BO21" t="s">
        <v>184</v>
      </c>
    </row>
    <row r="22" spans="1:67" x14ac:dyDescent="0.15">
      <c r="A22" s="148">
        <v>3231</v>
      </c>
      <c r="B22" s="218">
        <v>41467</v>
      </c>
      <c r="C22" s="150" t="s">
        <v>170</v>
      </c>
      <c r="D22" s="151" t="s">
        <v>32</v>
      </c>
      <c r="E22" s="151"/>
      <c r="F22" s="151" t="s">
        <v>205</v>
      </c>
      <c r="G22" s="152">
        <v>41455</v>
      </c>
      <c r="H22" s="153" t="s">
        <v>190</v>
      </c>
      <c r="I22" s="153" t="s">
        <v>199</v>
      </c>
      <c r="J22" s="153"/>
      <c r="K22" s="151" t="s">
        <v>220</v>
      </c>
      <c r="L22" s="151" t="s">
        <v>215</v>
      </c>
      <c r="M22" s="151">
        <v>155.52000000000001</v>
      </c>
      <c r="N22" s="151">
        <v>38.112000000000002</v>
      </c>
      <c r="O22" s="151"/>
      <c r="P22" s="151"/>
      <c r="Q22" s="151"/>
      <c r="R22" s="154"/>
      <c r="S22" s="151"/>
      <c r="T22" s="151"/>
      <c r="U22" s="151"/>
      <c r="V22" s="151"/>
      <c r="W22" s="151"/>
      <c r="X22" s="151"/>
      <c r="Y22" s="151"/>
      <c r="Z22" s="151"/>
      <c r="AA22" s="151"/>
      <c r="AB22" s="151"/>
      <c r="AC22" s="151"/>
      <c r="AD22" s="151"/>
      <c r="AE22" s="151">
        <v>25.248000000000001</v>
      </c>
      <c r="AF22" s="151"/>
      <c r="AG22" s="151"/>
      <c r="AH22" s="151"/>
      <c r="AI22" s="151"/>
      <c r="AJ22" s="151"/>
      <c r="AK22" s="151"/>
      <c r="AL22" s="151" t="s">
        <v>207</v>
      </c>
      <c r="AM22" s="153" t="s">
        <v>190</v>
      </c>
      <c r="AN22" s="153"/>
      <c r="AO22" s="153"/>
      <c r="AP22" s="155"/>
      <c r="AQ22" s="153"/>
      <c r="AR22" s="153" t="s">
        <v>190</v>
      </c>
      <c r="AS22" s="151"/>
      <c r="AT22" s="153">
        <v>0</v>
      </c>
      <c r="AU22" s="153">
        <v>0</v>
      </c>
      <c r="AV22" s="153">
        <v>15</v>
      </c>
      <c r="AW22" s="153">
        <v>0</v>
      </c>
      <c r="AX22" s="153">
        <v>0</v>
      </c>
      <c r="AY22" s="153">
        <v>0</v>
      </c>
      <c r="AZ22" s="153">
        <v>0</v>
      </c>
      <c r="BA22" s="153">
        <v>0</v>
      </c>
      <c r="BB22" s="153">
        <v>0</v>
      </c>
      <c r="BC22" s="153">
        <v>0</v>
      </c>
      <c r="BD22" s="153"/>
      <c r="BE22" s="153" t="s">
        <v>190</v>
      </c>
      <c r="BF22" s="153"/>
      <c r="BG22" s="153" t="s">
        <v>190</v>
      </c>
      <c r="BH22" s="153"/>
      <c r="BI22" s="156"/>
      <c r="BJ22" s="156"/>
      <c r="BK22" s="153"/>
      <c r="BL22" s="153" t="s">
        <v>193</v>
      </c>
      <c r="BM22" s="156" t="s">
        <v>217</v>
      </c>
      <c r="BN22" t="s">
        <v>33</v>
      </c>
      <c r="BO22" s="11" t="s">
        <v>184</v>
      </c>
    </row>
    <row r="23" spans="1:67" x14ac:dyDescent="0.15">
      <c r="A23" s="148">
        <v>1478</v>
      </c>
      <c r="B23" s="218">
        <v>41464</v>
      </c>
      <c r="C23" s="150" t="s">
        <v>170</v>
      </c>
      <c r="D23" s="151" t="s">
        <v>169</v>
      </c>
      <c r="E23" s="151"/>
      <c r="F23" s="151" t="s">
        <v>205</v>
      </c>
      <c r="G23" s="152">
        <v>41419</v>
      </c>
      <c r="H23" s="153" t="s">
        <v>110</v>
      </c>
      <c r="I23" s="153" t="s">
        <v>190</v>
      </c>
      <c r="J23" s="153"/>
      <c r="K23" s="151" t="s">
        <v>121</v>
      </c>
      <c r="L23" s="151" t="s">
        <v>120</v>
      </c>
      <c r="M23" s="151">
        <v>156.74</v>
      </c>
      <c r="N23" s="151">
        <v>30.31</v>
      </c>
      <c r="O23" s="151" t="s">
        <v>206</v>
      </c>
      <c r="P23" s="151">
        <v>1750</v>
      </c>
      <c r="Q23" s="151">
        <v>29.68</v>
      </c>
      <c r="R23" s="220">
        <v>1750</v>
      </c>
      <c r="S23" s="220">
        <v>29.68</v>
      </c>
      <c r="T23" s="151"/>
      <c r="U23" s="151"/>
      <c r="V23" s="151"/>
      <c r="W23" s="151"/>
      <c r="X23" s="151"/>
      <c r="Y23" s="151"/>
      <c r="Z23" s="151"/>
      <c r="AA23" s="151"/>
      <c r="AB23" s="151"/>
      <c r="AC23" s="151"/>
      <c r="AD23" s="151"/>
      <c r="AE23" s="151">
        <v>14.25</v>
      </c>
      <c r="AF23" s="151"/>
      <c r="AG23" s="151"/>
      <c r="AH23" s="151"/>
      <c r="AI23" s="151"/>
      <c r="AJ23" s="151"/>
      <c r="AK23" s="151"/>
      <c r="AL23" s="151" t="s">
        <v>207</v>
      </c>
      <c r="AM23" s="153" t="s">
        <v>157</v>
      </c>
      <c r="AN23" s="153"/>
      <c r="AO23" s="153"/>
      <c r="AP23" s="155" t="s">
        <v>224</v>
      </c>
      <c r="AQ23" s="153">
        <v>11.6</v>
      </c>
      <c r="AR23" s="153" t="s">
        <v>190</v>
      </c>
      <c r="AS23" s="151"/>
      <c r="AT23" s="153">
        <v>0</v>
      </c>
      <c r="AU23" s="153">
        <v>0</v>
      </c>
      <c r="AV23" s="153">
        <v>0</v>
      </c>
      <c r="AW23" s="153">
        <v>20</v>
      </c>
      <c r="AX23" s="153">
        <v>0</v>
      </c>
      <c r="AY23" s="153">
        <v>0</v>
      </c>
      <c r="AZ23" s="153">
        <v>0</v>
      </c>
      <c r="BA23" s="153">
        <v>0</v>
      </c>
      <c r="BB23" s="153">
        <v>0</v>
      </c>
      <c r="BC23" s="153">
        <v>0</v>
      </c>
      <c r="BD23" s="153"/>
      <c r="BE23" s="153" t="s">
        <v>190</v>
      </c>
      <c r="BF23" s="153"/>
      <c r="BG23" s="153" t="s">
        <v>190</v>
      </c>
      <c r="BH23" s="153"/>
      <c r="BI23" s="156" t="s">
        <v>225</v>
      </c>
      <c r="BJ23" s="156"/>
      <c r="BK23" s="153"/>
      <c r="BL23" s="153" t="s">
        <v>193</v>
      </c>
      <c r="BM23" s="151"/>
      <c r="BN23" t="s">
        <v>34</v>
      </c>
      <c r="BO23" s="11" t="s">
        <v>119</v>
      </c>
    </row>
    <row r="24" spans="1:67" x14ac:dyDescent="0.15">
      <c r="A24" s="148">
        <v>4659</v>
      </c>
      <c r="B24" s="218">
        <v>41467</v>
      </c>
      <c r="C24" s="150" t="s">
        <v>209</v>
      </c>
      <c r="D24" s="151" t="s">
        <v>36</v>
      </c>
      <c r="E24" s="151"/>
      <c r="F24" s="151" t="s">
        <v>219</v>
      </c>
      <c r="G24" s="152">
        <v>41455</v>
      </c>
      <c r="H24" s="153" t="s">
        <v>123</v>
      </c>
      <c r="I24" s="153" t="s">
        <v>178</v>
      </c>
      <c r="J24" s="153"/>
      <c r="K24" s="151" t="s">
        <v>124</v>
      </c>
      <c r="L24" s="151" t="s">
        <v>125</v>
      </c>
      <c r="M24" s="151">
        <v>181.59</v>
      </c>
      <c r="N24" s="151">
        <v>29</v>
      </c>
      <c r="O24" s="151"/>
      <c r="P24" s="151"/>
      <c r="Q24" s="151"/>
      <c r="R24" s="154"/>
      <c r="S24" s="151"/>
      <c r="T24" s="151"/>
      <c r="U24" s="151"/>
      <c r="V24" s="151"/>
      <c r="W24" s="151"/>
      <c r="X24" s="151"/>
      <c r="Y24" s="151"/>
      <c r="Z24" s="151"/>
      <c r="AA24" s="151"/>
      <c r="AB24" s="151"/>
      <c r="AC24" s="151"/>
      <c r="AD24" s="151"/>
      <c r="AE24" s="151">
        <v>19.350000000000001</v>
      </c>
      <c r="AF24" s="151"/>
      <c r="AG24" s="151"/>
      <c r="AH24" s="151"/>
      <c r="AI24" s="151"/>
      <c r="AJ24" s="151"/>
      <c r="AK24" s="151"/>
      <c r="AL24" s="151" t="s">
        <v>191</v>
      </c>
      <c r="AM24" s="153" t="s">
        <v>178</v>
      </c>
      <c r="AN24" s="153"/>
      <c r="AO24" s="153"/>
      <c r="AP24" s="155"/>
      <c r="AQ24" s="153"/>
      <c r="AR24" s="153" t="s">
        <v>178</v>
      </c>
      <c r="AS24" s="151"/>
      <c r="AT24" s="153">
        <v>0</v>
      </c>
      <c r="AU24" s="153">
        <v>0</v>
      </c>
      <c r="AV24" s="153">
        <v>20</v>
      </c>
      <c r="AW24" s="153">
        <v>0</v>
      </c>
      <c r="AX24" s="153">
        <v>0</v>
      </c>
      <c r="AY24" s="153">
        <v>0</v>
      </c>
      <c r="AZ24" s="153">
        <v>0</v>
      </c>
      <c r="BA24" s="153">
        <v>0</v>
      </c>
      <c r="BB24" s="153">
        <v>0</v>
      </c>
      <c r="BC24" s="153">
        <v>0</v>
      </c>
      <c r="BD24" s="153">
        <v>12</v>
      </c>
      <c r="BE24" s="153" t="s">
        <v>126</v>
      </c>
      <c r="BF24" s="153"/>
      <c r="BG24" s="153" t="s">
        <v>178</v>
      </c>
      <c r="BH24" s="153"/>
      <c r="BI24" s="156"/>
      <c r="BJ24" s="156"/>
      <c r="BK24" s="153"/>
      <c r="BL24" s="153" t="s">
        <v>127</v>
      </c>
      <c r="BM24" s="151" t="s">
        <v>128</v>
      </c>
      <c r="BN24" t="s">
        <v>37</v>
      </c>
      <c r="BO24" s="11" t="s">
        <v>130</v>
      </c>
    </row>
    <row r="25" spans="1:67" x14ac:dyDescent="0.15">
      <c r="A25" s="148">
        <v>1452</v>
      </c>
      <c r="B25" s="218">
        <v>41464</v>
      </c>
      <c r="C25" s="150" t="s">
        <v>170</v>
      </c>
      <c r="D25" s="151" t="s">
        <v>169</v>
      </c>
      <c r="E25" s="151"/>
      <c r="F25" s="151" t="s">
        <v>205</v>
      </c>
      <c r="G25" s="157">
        <v>41455</v>
      </c>
      <c r="H25" s="153" t="s">
        <v>189</v>
      </c>
      <c r="I25" s="153" t="s">
        <v>190</v>
      </c>
      <c r="J25" s="153"/>
      <c r="K25" s="151" t="s">
        <v>131</v>
      </c>
      <c r="L25" s="151" t="s">
        <v>132</v>
      </c>
      <c r="M25" s="151">
        <v>164.4</v>
      </c>
      <c r="N25" s="151">
        <v>25.97</v>
      </c>
      <c r="O25" s="151" t="s">
        <v>206</v>
      </c>
      <c r="P25" s="151">
        <v>300</v>
      </c>
      <c r="Q25" s="151">
        <v>27.96</v>
      </c>
      <c r="R25" s="154">
        <v>1020</v>
      </c>
      <c r="S25" s="151">
        <v>30.89</v>
      </c>
      <c r="T25" s="151"/>
      <c r="U25" s="151"/>
      <c r="V25" s="151"/>
      <c r="W25" s="151"/>
      <c r="X25" s="151"/>
      <c r="Y25" s="151"/>
      <c r="Z25" s="151"/>
      <c r="AA25" s="151"/>
      <c r="AB25" s="151"/>
      <c r="AC25" s="151"/>
      <c r="AD25" s="151"/>
      <c r="AE25" s="151">
        <v>15.6</v>
      </c>
      <c r="AF25" s="151"/>
      <c r="AG25" s="151"/>
      <c r="AH25" s="151"/>
      <c r="AI25" s="151"/>
      <c r="AJ25" s="151"/>
      <c r="AK25" s="151"/>
      <c r="AL25" s="151" t="s">
        <v>207</v>
      </c>
      <c r="AM25" s="153" t="s">
        <v>190</v>
      </c>
      <c r="AN25" s="153"/>
      <c r="AO25" s="153"/>
      <c r="AP25" s="155" t="s">
        <v>224</v>
      </c>
      <c r="AQ25" s="153">
        <v>12</v>
      </c>
      <c r="AR25" s="153" t="s">
        <v>38</v>
      </c>
      <c r="AS25" s="151"/>
      <c r="AT25" s="153">
        <v>0</v>
      </c>
      <c r="AU25" s="153">
        <v>0</v>
      </c>
      <c r="AV25" s="153">
        <v>7</v>
      </c>
      <c r="AW25" s="153">
        <v>0</v>
      </c>
      <c r="AX25" s="153">
        <v>0</v>
      </c>
      <c r="AY25" s="153">
        <v>0</v>
      </c>
      <c r="AZ25" s="153">
        <v>0</v>
      </c>
      <c r="BA25" s="153">
        <v>0</v>
      </c>
      <c r="BB25" s="153">
        <v>0</v>
      </c>
      <c r="BC25" s="153">
        <v>0</v>
      </c>
      <c r="BD25" s="153">
        <v>24</v>
      </c>
      <c r="BE25" s="153" t="s">
        <v>189</v>
      </c>
      <c r="BF25" s="153"/>
      <c r="BG25" s="153" t="s">
        <v>190</v>
      </c>
      <c r="BH25" s="153"/>
      <c r="BI25" s="156"/>
      <c r="BJ25" s="156"/>
      <c r="BK25" s="153"/>
      <c r="BL25" s="153" t="s">
        <v>193</v>
      </c>
      <c r="BM25" s="151" t="s">
        <v>134</v>
      </c>
      <c r="BN25" t="s">
        <v>39</v>
      </c>
      <c r="BO25" s="11" t="s">
        <v>184</v>
      </c>
    </row>
    <row r="26" spans="1:67" x14ac:dyDescent="0.15">
      <c r="A26" s="148">
        <v>1490</v>
      </c>
      <c r="B26" s="218">
        <v>41464</v>
      </c>
      <c r="C26" s="150" t="s">
        <v>170</v>
      </c>
      <c r="D26" s="151" t="s">
        <v>169</v>
      </c>
      <c r="E26" s="151"/>
      <c r="F26" s="151" t="s">
        <v>205</v>
      </c>
      <c r="G26" s="152">
        <v>41419</v>
      </c>
      <c r="H26" s="153" t="s">
        <v>189</v>
      </c>
      <c r="I26" s="153" t="s">
        <v>190</v>
      </c>
      <c r="J26" s="153"/>
      <c r="K26" s="151" t="s">
        <v>138</v>
      </c>
      <c r="L26" s="151" t="s">
        <v>120</v>
      </c>
      <c r="M26" s="151">
        <v>154.44999999999999</v>
      </c>
      <c r="N26" s="151">
        <v>28.34</v>
      </c>
      <c r="O26" s="151" t="s">
        <v>206</v>
      </c>
      <c r="P26" s="151">
        <v>1750</v>
      </c>
      <c r="Q26" s="151">
        <v>27.6</v>
      </c>
      <c r="R26" s="220">
        <v>1750</v>
      </c>
      <c r="S26" s="220">
        <v>27.6</v>
      </c>
      <c r="T26" s="151"/>
      <c r="U26" s="151"/>
      <c r="V26" s="151"/>
      <c r="W26" s="151"/>
      <c r="X26" s="151"/>
      <c r="Y26" s="151"/>
      <c r="Z26" s="151"/>
      <c r="AA26" s="151"/>
      <c r="AB26" s="151"/>
      <c r="AC26" s="151"/>
      <c r="AD26" s="151"/>
      <c r="AE26" s="151">
        <v>13.95</v>
      </c>
      <c r="AF26" s="151"/>
      <c r="AG26" s="151"/>
      <c r="AH26" s="151"/>
      <c r="AI26" s="151"/>
      <c r="AJ26" s="151"/>
      <c r="AK26" s="151"/>
      <c r="AL26" s="151" t="s">
        <v>207</v>
      </c>
      <c r="AM26" s="153" t="s">
        <v>190</v>
      </c>
      <c r="AN26" s="153"/>
      <c r="AO26" s="153"/>
      <c r="AP26" s="155" t="s">
        <v>224</v>
      </c>
      <c r="AQ26" s="153">
        <v>11.6</v>
      </c>
      <c r="AR26" s="153" t="s">
        <v>192</v>
      </c>
      <c r="AS26" s="151"/>
      <c r="AT26" s="153">
        <v>0</v>
      </c>
      <c r="AU26" s="153">
        <v>0</v>
      </c>
      <c r="AV26" s="153">
        <v>0</v>
      </c>
      <c r="AW26" s="153">
        <v>0</v>
      </c>
      <c r="AX26" s="153">
        <v>0</v>
      </c>
      <c r="AY26" s="153">
        <v>20</v>
      </c>
      <c r="AZ26" s="153">
        <v>0</v>
      </c>
      <c r="BA26" s="153">
        <v>0</v>
      </c>
      <c r="BB26" s="153">
        <v>0</v>
      </c>
      <c r="BC26" s="153">
        <v>0</v>
      </c>
      <c r="BD26" s="153"/>
      <c r="BE26" s="153" t="s">
        <v>190</v>
      </c>
      <c r="BF26" s="153"/>
      <c r="BG26" s="153" t="s">
        <v>190</v>
      </c>
      <c r="BH26" s="153"/>
      <c r="BI26" s="156"/>
      <c r="BJ26" s="156"/>
      <c r="BK26" s="153"/>
      <c r="BL26" s="153" t="s">
        <v>193</v>
      </c>
      <c r="BM26" s="151"/>
      <c r="BN26" t="s">
        <v>40</v>
      </c>
      <c r="BO26" s="11" t="s">
        <v>89</v>
      </c>
    </row>
    <row r="27" spans="1:67" x14ac:dyDescent="0.15">
      <c r="A27" s="148">
        <v>1268</v>
      </c>
      <c r="B27" s="218">
        <v>41467</v>
      </c>
      <c r="C27" s="150" t="s">
        <v>92</v>
      </c>
      <c r="D27" s="151" t="s">
        <v>169</v>
      </c>
      <c r="E27" s="151"/>
      <c r="F27" s="151" t="s">
        <v>205</v>
      </c>
      <c r="G27" s="152">
        <v>41467</v>
      </c>
      <c r="H27" s="153" t="s">
        <v>123</v>
      </c>
      <c r="I27" s="153" t="s">
        <v>190</v>
      </c>
      <c r="J27" s="153"/>
      <c r="K27" s="151" t="s">
        <v>60</v>
      </c>
      <c r="L27" s="151" t="s">
        <v>43</v>
      </c>
      <c r="M27" s="151">
        <v>157</v>
      </c>
      <c r="N27" s="151">
        <v>31.71</v>
      </c>
      <c r="O27" s="151"/>
      <c r="P27" s="151"/>
      <c r="Q27" s="151"/>
      <c r="R27" s="154"/>
      <c r="S27" s="151"/>
      <c r="T27" s="151"/>
      <c r="U27" s="151"/>
      <c r="V27" s="151"/>
      <c r="W27" s="151"/>
      <c r="X27" s="151"/>
      <c r="Y27" s="151"/>
      <c r="Z27" s="151"/>
      <c r="AA27" s="151"/>
      <c r="AB27" s="151"/>
      <c r="AC27" s="151"/>
      <c r="AD27" s="151"/>
      <c r="AE27" s="151">
        <v>12.62</v>
      </c>
      <c r="AF27" s="151"/>
      <c r="AG27" s="151"/>
      <c r="AH27" s="151"/>
      <c r="AI27" s="151"/>
      <c r="AJ27" s="151"/>
      <c r="AK27" s="151"/>
      <c r="AL27" s="151" t="s">
        <v>207</v>
      </c>
      <c r="AM27" s="153" t="s">
        <v>178</v>
      </c>
      <c r="AN27" s="153"/>
      <c r="AO27" s="153"/>
      <c r="AP27" s="155" t="s">
        <v>224</v>
      </c>
      <c r="AQ27" s="153">
        <v>12.5</v>
      </c>
      <c r="AR27" s="153" t="s">
        <v>192</v>
      </c>
      <c r="AS27" s="151"/>
      <c r="AT27" s="153">
        <v>0</v>
      </c>
      <c r="AU27" s="153">
        <v>0</v>
      </c>
      <c r="AV27" s="153">
        <v>0</v>
      </c>
      <c r="AW27" s="153">
        <v>22</v>
      </c>
      <c r="AX27" s="153">
        <v>0</v>
      </c>
      <c r="AY27" s="153">
        <v>0</v>
      </c>
      <c r="AZ27" s="153">
        <v>0</v>
      </c>
      <c r="BA27" s="153">
        <v>0</v>
      </c>
      <c r="BB27" s="153">
        <v>0</v>
      </c>
      <c r="BC27" s="153">
        <v>0</v>
      </c>
      <c r="BD27" s="153"/>
      <c r="BE27" s="153" t="s">
        <v>190</v>
      </c>
      <c r="BF27" s="153">
        <v>12</v>
      </c>
      <c r="BG27" s="153" t="s">
        <v>190</v>
      </c>
      <c r="BH27" s="153"/>
      <c r="BI27" s="156" t="s">
        <v>181</v>
      </c>
      <c r="BJ27" s="156" t="s">
        <v>656</v>
      </c>
      <c r="BK27" s="153">
        <v>50</v>
      </c>
      <c r="BL27" s="153" t="s">
        <v>193</v>
      </c>
      <c r="BM27" s="151"/>
      <c r="BN27" t="s">
        <v>45</v>
      </c>
      <c r="BO27" s="11" t="s">
        <v>184</v>
      </c>
    </row>
    <row r="28" spans="1:67" x14ac:dyDescent="0.15">
      <c r="A28" s="148">
        <v>3121</v>
      </c>
      <c r="B28" s="218">
        <v>41465</v>
      </c>
      <c r="C28" s="150" t="s">
        <v>170</v>
      </c>
      <c r="D28" s="151" t="s">
        <v>47</v>
      </c>
      <c r="E28" s="151"/>
      <c r="F28" s="151" t="s">
        <v>205</v>
      </c>
      <c r="G28" s="152">
        <v>41468</v>
      </c>
      <c r="H28" s="153" t="s">
        <v>189</v>
      </c>
      <c r="I28" s="153" t="s">
        <v>190</v>
      </c>
      <c r="J28" s="153"/>
      <c r="K28" s="151" t="s">
        <v>155</v>
      </c>
      <c r="L28" s="151" t="s">
        <v>156</v>
      </c>
      <c r="M28" s="151">
        <v>98.97</v>
      </c>
      <c r="N28" s="151">
        <v>25.41</v>
      </c>
      <c r="O28" s="151"/>
      <c r="P28" s="151"/>
      <c r="Q28" s="151"/>
      <c r="R28" s="154"/>
      <c r="S28" s="151"/>
      <c r="T28" s="151"/>
      <c r="U28" s="151"/>
      <c r="V28" s="151"/>
      <c r="W28" s="151"/>
      <c r="X28" s="151"/>
      <c r="Y28" s="151"/>
      <c r="Z28" s="151"/>
      <c r="AA28" s="151"/>
      <c r="AB28" s="151"/>
      <c r="AC28" s="151"/>
      <c r="AD28" s="151"/>
      <c r="AE28" s="151">
        <v>14.73</v>
      </c>
      <c r="AF28" s="151"/>
      <c r="AG28" s="151"/>
      <c r="AH28" s="151"/>
      <c r="AI28" s="151"/>
      <c r="AJ28" s="151"/>
      <c r="AK28" s="151"/>
      <c r="AL28" s="151" t="s">
        <v>207</v>
      </c>
      <c r="AM28" s="153" t="s">
        <v>190</v>
      </c>
      <c r="AN28" s="153"/>
      <c r="AO28" s="153"/>
      <c r="AP28" s="155" t="s">
        <v>224</v>
      </c>
      <c r="AQ28" s="153">
        <v>10</v>
      </c>
      <c r="AR28" s="153" t="s">
        <v>190</v>
      </c>
      <c r="AS28" s="151"/>
      <c r="AT28" s="153">
        <v>0</v>
      </c>
      <c r="AU28" s="153">
        <v>0</v>
      </c>
      <c r="AV28" s="153">
        <v>0</v>
      </c>
      <c r="AW28" s="153">
        <v>0</v>
      </c>
      <c r="AX28" s="153">
        <v>0</v>
      </c>
      <c r="AY28" s="153">
        <v>0</v>
      </c>
      <c r="AZ28" s="153">
        <v>0</v>
      </c>
      <c r="BA28" s="153">
        <v>0</v>
      </c>
      <c r="BB28" s="153">
        <v>0</v>
      </c>
      <c r="BC28" s="153">
        <v>0</v>
      </c>
      <c r="BD28" s="153"/>
      <c r="BE28" s="153" t="s">
        <v>190</v>
      </c>
      <c r="BF28" s="153"/>
      <c r="BG28" s="153" t="s">
        <v>190</v>
      </c>
      <c r="BH28" s="153">
        <v>35</v>
      </c>
      <c r="BI28" s="156" t="s">
        <v>158</v>
      </c>
      <c r="BJ28" s="156"/>
      <c r="BK28" s="153"/>
      <c r="BL28" s="153" t="s">
        <v>193</v>
      </c>
      <c r="BM28" s="151" t="s">
        <v>159</v>
      </c>
      <c r="BN28" t="s">
        <v>0</v>
      </c>
      <c r="BO28" t="s">
        <v>184</v>
      </c>
    </row>
    <row r="29" spans="1:67" x14ac:dyDescent="0.15">
      <c r="A29" s="148">
        <v>1432</v>
      </c>
      <c r="B29" s="218">
        <v>41464</v>
      </c>
      <c r="C29" s="150" t="s">
        <v>170</v>
      </c>
      <c r="D29" s="151" t="s">
        <v>169</v>
      </c>
      <c r="E29" s="151"/>
      <c r="F29" s="151" t="s">
        <v>58</v>
      </c>
      <c r="G29" s="152">
        <v>41455</v>
      </c>
      <c r="H29" s="153" t="s">
        <v>189</v>
      </c>
      <c r="I29" s="153" t="s">
        <v>190</v>
      </c>
      <c r="J29" s="153"/>
      <c r="K29" s="151" t="s">
        <v>74</v>
      </c>
      <c r="L29" s="151" t="s">
        <v>75</v>
      </c>
      <c r="M29" s="151">
        <v>140.28</v>
      </c>
      <c r="N29" s="151">
        <v>23.55</v>
      </c>
      <c r="O29" s="151" t="s">
        <v>206</v>
      </c>
      <c r="P29" s="151">
        <v>600</v>
      </c>
      <c r="Q29" s="151">
        <v>27.61</v>
      </c>
      <c r="R29" s="220">
        <v>600</v>
      </c>
      <c r="S29" s="220">
        <v>27.61</v>
      </c>
      <c r="T29" s="151"/>
      <c r="U29" s="151"/>
      <c r="V29" s="151"/>
      <c r="W29" s="151"/>
      <c r="X29" s="151"/>
      <c r="Y29" s="151"/>
      <c r="Z29" s="151"/>
      <c r="AA29" s="151"/>
      <c r="AB29" s="151"/>
      <c r="AC29" s="151"/>
      <c r="AD29" s="151"/>
      <c r="AE29" s="151">
        <v>14.33</v>
      </c>
      <c r="AF29" s="151"/>
      <c r="AG29" s="151"/>
      <c r="AH29" s="151"/>
      <c r="AI29" s="151"/>
      <c r="AJ29" s="151"/>
      <c r="AK29" s="151"/>
      <c r="AL29" s="151" t="s">
        <v>207</v>
      </c>
      <c r="AM29" s="153" t="s">
        <v>190</v>
      </c>
      <c r="AN29" s="153"/>
      <c r="AO29" s="153"/>
      <c r="AP29" s="155" t="s">
        <v>224</v>
      </c>
      <c r="AQ29" s="153">
        <v>7</v>
      </c>
      <c r="AR29" s="153" t="s">
        <v>190</v>
      </c>
      <c r="AS29" s="151"/>
      <c r="AT29" s="153">
        <v>0</v>
      </c>
      <c r="AU29" s="153">
        <v>0</v>
      </c>
      <c r="AV29" s="153">
        <v>0</v>
      </c>
      <c r="AW29" s="153">
        <v>0</v>
      </c>
      <c r="AX29" s="153">
        <v>0</v>
      </c>
      <c r="AY29" s="153">
        <v>0</v>
      </c>
      <c r="AZ29" s="153">
        <v>0</v>
      </c>
      <c r="BA29" s="153">
        <v>0</v>
      </c>
      <c r="BB29" s="153">
        <v>0</v>
      </c>
      <c r="BC29" s="153">
        <v>0</v>
      </c>
      <c r="BD29" s="153">
        <v>12</v>
      </c>
      <c r="BE29" s="153" t="s">
        <v>189</v>
      </c>
      <c r="BF29" s="153"/>
      <c r="BG29" s="153" t="s">
        <v>190</v>
      </c>
      <c r="BH29" s="153"/>
      <c r="BI29" s="156"/>
      <c r="BJ29" s="156"/>
      <c r="BK29" s="153"/>
      <c r="BL29" s="153" t="s">
        <v>193</v>
      </c>
      <c r="BM29" s="156" t="s">
        <v>68</v>
      </c>
      <c r="BN29" t="s">
        <v>2</v>
      </c>
      <c r="BO29" s="11" t="s">
        <v>184</v>
      </c>
    </row>
    <row r="30" spans="1:67" x14ac:dyDescent="0.15">
      <c r="A30" s="148">
        <v>2276</v>
      </c>
      <c r="B30" s="218">
        <v>41465</v>
      </c>
      <c r="C30" s="150" t="s">
        <v>92</v>
      </c>
      <c r="D30" s="151" t="s">
        <v>36</v>
      </c>
      <c r="E30" s="151"/>
      <c r="F30" s="151" t="s">
        <v>188</v>
      </c>
      <c r="G30" s="152">
        <v>41455</v>
      </c>
      <c r="H30" s="153" t="s">
        <v>173</v>
      </c>
      <c r="I30" s="153" t="s">
        <v>178</v>
      </c>
      <c r="J30" s="153"/>
      <c r="K30" s="151" t="s">
        <v>4</v>
      </c>
      <c r="L30" s="151" t="s">
        <v>5</v>
      </c>
      <c r="M30" s="151">
        <v>154.51</v>
      </c>
      <c r="N30" s="151">
        <v>28.47</v>
      </c>
      <c r="O30" s="151"/>
      <c r="P30" s="151"/>
      <c r="Q30" s="151"/>
      <c r="R30" s="154"/>
      <c r="S30" s="151"/>
      <c r="T30" s="151"/>
      <c r="U30" s="151"/>
      <c r="V30" s="151"/>
      <c r="W30" s="151"/>
      <c r="X30" s="151"/>
      <c r="Y30" s="151"/>
      <c r="Z30" s="151"/>
      <c r="AA30" s="151"/>
      <c r="AB30" s="151"/>
      <c r="AC30" s="151"/>
      <c r="AD30" s="151"/>
      <c r="AE30" s="151">
        <v>15.1</v>
      </c>
      <c r="AF30" s="151"/>
      <c r="AG30" s="151"/>
      <c r="AH30" s="151"/>
      <c r="AI30" s="151"/>
      <c r="AJ30" s="151"/>
      <c r="AK30" s="151"/>
      <c r="AL30" s="151" t="s">
        <v>207</v>
      </c>
      <c r="AM30" s="153" t="s">
        <v>178</v>
      </c>
      <c r="AN30" s="153"/>
      <c r="AO30" s="153"/>
      <c r="AP30" s="155" t="s">
        <v>224</v>
      </c>
      <c r="AQ30" s="153">
        <v>9</v>
      </c>
      <c r="AR30" s="153" t="s">
        <v>180</v>
      </c>
      <c r="AS30" s="151"/>
      <c r="AT30" s="153">
        <v>0</v>
      </c>
      <c r="AU30" s="153">
        <v>0</v>
      </c>
      <c r="AV30" s="153">
        <v>0</v>
      </c>
      <c r="AW30" s="153">
        <v>13</v>
      </c>
      <c r="AX30" s="153">
        <v>0</v>
      </c>
      <c r="AY30" s="153">
        <v>0</v>
      </c>
      <c r="AZ30" s="153">
        <v>0</v>
      </c>
      <c r="BA30" s="153">
        <v>0</v>
      </c>
      <c r="BB30" s="153">
        <v>0</v>
      </c>
      <c r="BC30" s="153">
        <v>0</v>
      </c>
      <c r="BD30" s="153"/>
      <c r="BE30" s="153" t="s">
        <v>6</v>
      </c>
      <c r="BF30" s="153">
        <v>12</v>
      </c>
      <c r="BG30" s="153" t="s">
        <v>6</v>
      </c>
      <c r="BH30" s="153"/>
      <c r="BI30" s="156"/>
      <c r="BJ30" s="156"/>
      <c r="BK30" s="153"/>
      <c r="BL30" s="153" t="s">
        <v>127</v>
      </c>
      <c r="BM30" s="156"/>
      <c r="BN30" s="161" t="s">
        <v>7</v>
      </c>
      <c r="BO30" t="s">
        <v>184</v>
      </c>
    </row>
    <row r="31" spans="1:67" x14ac:dyDescent="0.15">
      <c r="A31" s="148">
        <v>3757</v>
      </c>
      <c r="B31" s="218">
        <v>41464</v>
      </c>
      <c r="C31" s="150" t="s">
        <v>78</v>
      </c>
      <c r="D31" s="151" t="s">
        <v>169</v>
      </c>
      <c r="E31" s="151"/>
      <c r="F31" s="151" t="s">
        <v>219</v>
      </c>
      <c r="G31" s="152">
        <v>41455</v>
      </c>
      <c r="H31" s="153" t="s">
        <v>173</v>
      </c>
      <c r="I31" s="153" t="s">
        <v>190</v>
      </c>
      <c r="J31" s="153"/>
      <c r="K31" s="151" t="s">
        <v>79</v>
      </c>
      <c r="L31" s="151" t="s">
        <v>120</v>
      </c>
      <c r="M31" s="151">
        <v>155</v>
      </c>
      <c r="N31" s="151">
        <v>29</v>
      </c>
      <c r="O31" s="151"/>
      <c r="P31" s="151"/>
      <c r="Q31" s="151"/>
      <c r="R31" s="154"/>
      <c r="S31" s="151"/>
      <c r="T31" s="151"/>
      <c r="U31" s="151"/>
      <c r="V31" s="151"/>
      <c r="W31" s="151"/>
      <c r="X31" s="151"/>
      <c r="Y31" s="151"/>
      <c r="Z31" s="151"/>
      <c r="AA31" s="151"/>
      <c r="AB31" s="151"/>
      <c r="AC31" s="151"/>
      <c r="AD31" s="151"/>
      <c r="AE31" s="151">
        <v>16</v>
      </c>
      <c r="AF31" s="151"/>
      <c r="AG31" s="151"/>
      <c r="AH31" s="151"/>
      <c r="AI31" s="151"/>
      <c r="AJ31" s="151"/>
      <c r="AK31" s="151"/>
      <c r="AL31" s="151" t="s">
        <v>207</v>
      </c>
      <c r="AM31" s="153" t="s">
        <v>178</v>
      </c>
      <c r="AN31" s="153"/>
      <c r="AO31" s="153"/>
      <c r="AP31" s="155" t="s">
        <v>224</v>
      </c>
      <c r="AQ31" s="153">
        <v>11.1</v>
      </c>
      <c r="AR31" s="153" t="s">
        <v>192</v>
      </c>
      <c r="AS31" s="151"/>
      <c r="AT31" s="153">
        <v>0</v>
      </c>
      <c r="AU31" s="153">
        <v>0</v>
      </c>
      <c r="AV31" s="153">
        <v>0</v>
      </c>
      <c r="AW31" s="153">
        <v>22</v>
      </c>
      <c r="AX31" s="153">
        <v>0</v>
      </c>
      <c r="AY31" s="153">
        <v>0</v>
      </c>
      <c r="AZ31" s="153">
        <v>0</v>
      </c>
      <c r="BA31" s="153">
        <v>0</v>
      </c>
      <c r="BB31" s="153">
        <v>0</v>
      </c>
      <c r="BC31" s="153">
        <v>0</v>
      </c>
      <c r="BD31" s="153"/>
      <c r="BE31" s="153" t="s">
        <v>178</v>
      </c>
      <c r="BF31" s="153">
        <v>24</v>
      </c>
      <c r="BG31" s="153" t="s">
        <v>178</v>
      </c>
      <c r="BH31" s="153"/>
      <c r="BI31" s="156"/>
      <c r="BJ31" s="156"/>
      <c r="BK31" s="153"/>
      <c r="BL31" s="153" t="s">
        <v>193</v>
      </c>
      <c r="BM31" s="151"/>
      <c r="BN31" t="s">
        <v>80</v>
      </c>
      <c r="BO31" t="s">
        <v>184</v>
      </c>
    </row>
    <row r="32" spans="1:67" x14ac:dyDescent="0.15">
      <c r="A32" s="148">
        <v>1466</v>
      </c>
      <c r="B32" s="219">
        <v>41468</v>
      </c>
      <c r="C32" s="150" t="s">
        <v>170</v>
      </c>
      <c r="D32" s="151" t="s">
        <v>169</v>
      </c>
      <c r="E32" s="151"/>
      <c r="F32" s="151" t="s">
        <v>205</v>
      </c>
      <c r="G32" s="152">
        <v>41455</v>
      </c>
      <c r="H32" s="153" t="s">
        <v>189</v>
      </c>
      <c r="I32" s="153" t="s">
        <v>190</v>
      </c>
      <c r="J32" s="153"/>
      <c r="K32" s="151" t="s">
        <v>82</v>
      </c>
      <c r="L32" s="151" t="s">
        <v>83</v>
      </c>
      <c r="M32" s="151">
        <v>169.5</v>
      </c>
      <c r="N32" s="151">
        <v>29.06</v>
      </c>
      <c r="O32" s="151"/>
      <c r="P32" s="151"/>
      <c r="Q32" s="151"/>
      <c r="R32" s="154"/>
      <c r="S32" s="151"/>
      <c r="T32" s="151"/>
      <c r="U32" s="151"/>
      <c r="V32" s="151"/>
      <c r="W32" s="151"/>
      <c r="X32" s="151"/>
      <c r="Y32" s="151"/>
      <c r="Z32" s="151"/>
      <c r="AA32" s="151"/>
      <c r="AB32" s="151"/>
      <c r="AC32" s="151"/>
      <c r="AD32" s="151"/>
      <c r="AE32" s="151">
        <v>18.13</v>
      </c>
      <c r="AF32" s="151"/>
      <c r="AG32" s="151"/>
      <c r="AH32" s="151"/>
      <c r="AI32" s="151"/>
      <c r="AJ32" s="151"/>
      <c r="AK32" s="151"/>
      <c r="AL32" s="151" t="s">
        <v>207</v>
      </c>
      <c r="AM32" s="153" t="s">
        <v>190</v>
      </c>
      <c r="AN32" s="153"/>
      <c r="AO32" s="153"/>
      <c r="AP32" s="155" t="s">
        <v>224</v>
      </c>
      <c r="AQ32" s="153">
        <v>12.8</v>
      </c>
      <c r="AR32" s="153" t="s">
        <v>38</v>
      </c>
      <c r="AS32" s="151"/>
      <c r="AT32" s="153">
        <v>4</v>
      </c>
      <c r="AU32" s="153">
        <v>0</v>
      </c>
      <c r="AV32" s="153">
        <v>14</v>
      </c>
      <c r="AW32" s="153">
        <v>0</v>
      </c>
      <c r="AX32" s="153">
        <v>0</v>
      </c>
      <c r="AY32" s="153">
        <v>0</v>
      </c>
      <c r="AZ32" s="153">
        <v>0</v>
      </c>
      <c r="BA32" s="153">
        <v>0</v>
      </c>
      <c r="BB32" s="153">
        <v>0</v>
      </c>
      <c r="BC32" s="153">
        <v>0</v>
      </c>
      <c r="BD32" s="153"/>
      <c r="BE32" s="153" t="s">
        <v>190</v>
      </c>
      <c r="BF32" s="153"/>
      <c r="BG32" s="153" t="s">
        <v>190</v>
      </c>
      <c r="BH32" s="153"/>
      <c r="BI32" s="156"/>
      <c r="BJ32" s="156"/>
      <c r="BK32" s="153"/>
      <c r="BL32" s="153" t="s">
        <v>193</v>
      </c>
      <c r="BM32" s="156" t="s">
        <v>84</v>
      </c>
      <c r="BN32" t="s">
        <v>9</v>
      </c>
      <c r="BO32" t="s">
        <v>184</v>
      </c>
    </row>
    <row r="33" spans="1:67" x14ac:dyDescent="0.15">
      <c r="A33" s="148">
        <v>1410</v>
      </c>
      <c r="B33" s="218">
        <v>41464</v>
      </c>
      <c r="C33" s="150" t="s">
        <v>170</v>
      </c>
      <c r="D33" s="151" t="s">
        <v>169</v>
      </c>
      <c r="E33" s="151"/>
      <c r="F33" s="151" t="s">
        <v>205</v>
      </c>
      <c r="G33" s="157">
        <v>41473</v>
      </c>
      <c r="H33" s="153" t="s">
        <v>189</v>
      </c>
      <c r="I33" s="153" t="s">
        <v>190</v>
      </c>
      <c r="J33" s="153"/>
      <c r="K33" s="151" t="s">
        <v>86</v>
      </c>
      <c r="L33" s="151" t="s">
        <v>87</v>
      </c>
      <c r="M33" s="151">
        <v>152.35</v>
      </c>
      <c r="N33" s="151">
        <v>26</v>
      </c>
      <c r="O33" s="151" t="s">
        <v>202</v>
      </c>
      <c r="P33" s="151">
        <v>1000</v>
      </c>
      <c r="Q33" s="151">
        <v>25.75</v>
      </c>
      <c r="R33" s="154">
        <v>1750</v>
      </c>
      <c r="S33" s="151">
        <v>25.5</v>
      </c>
      <c r="T33" s="151"/>
      <c r="U33" s="151"/>
      <c r="V33" s="151"/>
      <c r="W33" s="151"/>
      <c r="X33" s="151"/>
      <c r="Y33" s="151"/>
      <c r="Z33" s="151"/>
      <c r="AA33" s="151"/>
      <c r="AB33" s="151"/>
      <c r="AC33" s="151"/>
      <c r="AD33" s="151"/>
      <c r="AE33" s="151">
        <v>13.29</v>
      </c>
      <c r="AF33" s="151"/>
      <c r="AG33" s="151"/>
      <c r="AH33" s="151"/>
      <c r="AI33" s="151"/>
      <c r="AJ33" s="151"/>
      <c r="AK33" s="151"/>
      <c r="AL33" s="151" t="s">
        <v>207</v>
      </c>
      <c r="AM33" s="153" t="s">
        <v>190</v>
      </c>
      <c r="AN33" s="153"/>
      <c r="AO33" s="153"/>
      <c r="AP33" s="155" t="s">
        <v>224</v>
      </c>
      <c r="AQ33" s="153">
        <v>11.1</v>
      </c>
      <c r="AR33" s="153" t="s">
        <v>192</v>
      </c>
      <c r="AS33" s="151"/>
      <c r="AT33" s="153">
        <v>0</v>
      </c>
      <c r="AU33" s="153">
        <v>0</v>
      </c>
      <c r="AV33" s="153">
        <v>10</v>
      </c>
      <c r="AW33" s="153">
        <v>0</v>
      </c>
      <c r="AX33" s="153">
        <v>0</v>
      </c>
      <c r="AY33" s="153">
        <v>0</v>
      </c>
      <c r="AZ33" s="153">
        <v>0</v>
      </c>
      <c r="BA33" s="153">
        <v>0</v>
      </c>
      <c r="BB33" s="153">
        <v>0</v>
      </c>
      <c r="BC33" s="153">
        <v>0</v>
      </c>
      <c r="BD33" s="153"/>
      <c r="BE33" s="153" t="s">
        <v>190</v>
      </c>
      <c r="BF33" s="153"/>
      <c r="BG33" s="153" t="s">
        <v>190</v>
      </c>
      <c r="BH33" s="153"/>
      <c r="BI33" s="156"/>
      <c r="BJ33" s="156"/>
      <c r="BK33" s="153"/>
      <c r="BL33" s="153" t="s">
        <v>193</v>
      </c>
      <c r="BM33" s="151"/>
      <c r="BN33" t="s">
        <v>11</v>
      </c>
      <c r="BO33" t="s">
        <v>21</v>
      </c>
    </row>
    <row r="34" spans="1:67" x14ac:dyDescent="0.15">
      <c r="A34" s="148">
        <v>3610</v>
      </c>
      <c r="B34" s="218">
        <v>41464</v>
      </c>
      <c r="C34" s="150" t="s">
        <v>209</v>
      </c>
      <c r="D34" s="151" t="s">
        <v>169</v>
      </c>
      <c r="E34" s="151"/>
      <c r="F34" s="151" t="s">
        <v>219</v>
      </c>
      <c r="G34" s="152">
        <v>41459</v>
      </c>
      <c r="H34" s="153" t="s">
        <v>189</v>
      </c>
      <c r="I34" s="153" t="s">
        <v>174</v>
      </c>
      <c r="J34" s="153"/>
      <c r="K34" s="151" t="s">
        <v>93</v>
      </c>
      <c r="L34" s="151" t="s">
        <v>94</v>
      </c>
      <c r="M34" s="151">
        <v>127.88</v>
      </c>
      <c r="N34" s="151">
        <v>25.7</v>
      </c>
      <c r="O34" s="151" t="s">
        <v>95</v>
      </c>
      <c r="P34" s="151">
        <v>1000</v>
      </c>
      <c r="Q34" s="151">
        <v>25.18</v>
      </c>
      <c r="R34" s="154">
        <v>1700</v>
      </c>
      <c r="S34" s="151">
        <v>24.66</v>
      </c>
      <c r="T34" s="151"/>
      <c r="U34" s="151"/>
      <c r="V34" s="151"/>
      <c r="W34" s="151"/>
      <c r="X34" s="151"/>
      <c r="Y34" s="151"/>
      <c r="Z34" s="151"/>
      <c r="AA34" s="151"/>
      <c r="AB34" s="151"/>
      <c r="AC34" s="151"/>
      <c r="AD34" s="151"/>
      <c r="AE34" s="151">
        <v>10.6</v>
      </c>
      <c r="AF34" s="151"/>
      <c r="AG34" s="151"/>
      <c r="AH34" s="151"/>
      <c r="AI34" s="151"/>
      <c r="AJ34" s="151"/>
      <c r="AK34" s="151"/>
      <c r="AL34" s="151" t="s">
        <v>191</v>
      </c>
      <c r="AM34" s="153" t="s">
        <v>190</v>
      </c>
      <c r="AN34" s="153"/>
      <c r="AO34" s="153"/>
      <c r="AP34" s="155" t="s">
        <v>224</v>
      </c>
      <c r="AQ34" s="153">
        <v>6.5</v>
      </c>
      <c r="AR34" s="153" t="s">
        <v>192</v>
      </c>
      <c r="AS34" s="151"/>
      <c r="AT34" s="153">
        <v>0</v>
      </c>
      <c r="AU34" s="153">
        <v>0</v>
      </c>
      <c r="AV34" s="153">
        <v>0</v>
      </c>
      <c r="AW34" s="153">
        <v>15</v>
      </c>
      <c r="AX34" s="153">
        <v>0</v>
      </c>
      <c r="AY34" s="153">
        <v>0</v>
      </c>
      <c r="AZ34" s="153">
        <v>0</v>
      </c>
      <c r="BA34" s="153">
        <v>0</v>
      </c>
      <c r="BB34" s="153">
        <v>0</v>
      </c>
      <c r="BC34" s="153">
        <v>0</v>
      </c>
      <c r="BD34" s="153">
        <v>24</v>
      </c>
      <c r="BE34" s="153" t="s">
        <v>173</v>
      </c>
      <c r="BF34" s="153"/>
      <c r="BG34" s="153" t="s">
        <v>190</v>
      </c>
      <c r="BH34" s="153"/>
      <c r="BI34" s="151" t="s">
        <v>96</v>
      </c>
      <c r="BJ34" s="151" t="s">
        <v>97</v>
      </c>
      <c r="BK34" s="153">
        <v>25</v>
      </c>
      <c r="BL34" s="153" t="s">
        <v>193</v>
      </c>
      <c r="BM34" s="151"/>
      <c r="BN34" t="s">
        <v>101</v>
      </c>
      <c r="BO34" s="11" t="s">
        <v>184</v>
      </c>
    </row>
    <row r="35" spans="1:67" x14ac:dyDescent="0.15">
      <c r="A35" s="148">
        <v>1506</v>
      </c>
      <c r="B35" s="218">
        <v>41464</v>
      </c>
      <c r="C35" s="150" t="s">
        <v>170</v>
      </c>
      <c r="D35" s="151" t="s">
        <v>169</v>
      </c>
      <c r="E35" s="151"/>
      <c r="F35" s="151" t="s">
        <v>205</v>
      </c>
      <c r="G35" s="152">
        <v>41455</v>
      </c>
      <c r="H35" s="153" t="s">
        <v>189</v>
      </c>
      <c r="I35" s="153" t="s">
        <v>190</v>
      </c>
      <c r="J35" s="153"/>
      <c r="K35" s="151" t="s">
        <v>106</v>
      </c>
      <c r="L35" s="151" t="s">
        <v>103</v>
      </c>
      <c r="M35" s="151">
        <v>156.55000000000001</v>
      </c>
      <c r="N35" s="151">
        <v>35.765000000000001</v>
      </c>
      <c r="O35" s="151"/>
      <c r="P35" s="151"/>
      <c r="Q35" s="151"/>
      <c r="R35" s="154"/>
      <c r="S35" s="151"/>
      <c r="T35" s="151"/>
      <c r="U35" s="151"/>
      <c r="V35" s="151"/>
      <c r="W35" s="151"/>
      <c r="X35" s="151"/>
      <c r="Y35" s="151"/>
      <c r="Z35" s="151"/>
      <c r="AA35" s="151"/>
      <c r="AB35" s="151"/>
      <c r="AC35" s="151"/>
      <c r="AD35" s="151"/>
      <c r="AE35" s="151">
        <v>14.053000000000001</v>
      </c>
      <c r="AF35" s="151"/>
      <c r="AG35" s="151"/>
      <c r="AH35" s="151"/>
      <c r="AI35" s="151"/>
      <c r="AJ35" s="151"/>
      <c r="AK35" s="151"/>
      <c r="AL35" s="151" t="s">
        <v>207</v>
      </c>
      <c r="AM35" s="153" t="s">
        <v>190</v>
      </c>
      <c r="AN35" s="153"/>
      <c r="AO35" s="153"/>
      <c r="AP35" s="155"/>
      <c r="AQ35" s="153"/>
      <c r="AR35" s="153" t="s">
        <v>190</v>
      </c>
      <c r="AS35" s="151"/>
      <c r="AT35" s="153">
        <v>0</v>
      </c>
      <c r="AU35" s="153">
        <v>0</v>
      </c>
      <c r="AV35" s="153">
        <v>0</v>
      </c>
      <c r="AW35" s="153">
        <v>0</v>
      </c>
      <c r="AX35" s="153">
        <v>0</v>
      </c>
      <c r="AY35" s="153">
        <v>0</v>
      </c>
      <c r="AZ35" s="153">
        <v>0</v>
      </c>
      <c r="BA35" s="153">
        <v>0</v>
      </c>
      <c r="BB35" s="153">
        <v>0</v>
      </c>
      <c r="BC35" s="153">
        <v>0</v>
      </c>
      <c r="BD35" s="153">
        <v>36</v>
      </c>
      <c r="BE35" s="153" t="s">
        <v>190</v>
      </c>
      <c r="BF35" s="153"/>
      <c r="BG35" s="153" t="s">
        <v>190</v>
      </c>
      <c r="BH35" s="153"/>
      <c r="BI35" s="156"/>
      <c r="BJ35" s="156"/>
      <c r="BK35" s="153"/>
      <c r="BL35" s="153" t="s">
        <v>193</v>
      </c>
      <c r="BM35" s="151" t="s">
        <v>104</v>
      </c>
      <c r="BN35" t="s">
        <v>13</v>
      </c>
      <c r="BO35" t="s">
        <v>184</v>
      </c>
    </row>
    <row r="36" spans="1:67" x14ac:dyDescent="0.15">
      <c r="A36" s="148">
        <v>4145</v>
      </c>
      <c r="B36" s="218">
        <v>41467</v>
      </c>
      <c r="C36" s="150" t="s">
        <v>170</v>
      </c>
      <c r="D36" s="151" t="s">
        <v>169</v>
      </c>
      <c r="E36" s="151"/>
      <c r="F36" s="151" t="s">
        <v>145</v>
      </c>
      <c r="G36" s="157">
        <v>41475</v>
      </c>
      <c r="H36" s="153" t="s">
        <v>189</v>
      </c>
      <c r="I36" s="153" t="s">
        <v>190</v>
      </c>
      <c r="J36" s="153"/>
      <c r="K36" s="151" t="s">
        <v>141</v>
      </c>
      <c r="L36" s="151" t="s">
        <v>120</v>
      </c>
      <c r="M36" s="151">
        <v>135</v>
      </c>
      <c r="N36" s="151">
        <v>26</v>
      </c>
      <c r="O36" s="151"/>
      <c r="P36" s="151"/>
      <c r="Q36" s="151"/>
      <c r="R36" s="154"/>
      <c r="S36" s="151"/>
      <c r="T36" s="151"/>
      <c r="U36" s="151"/>
      <c r="V36" s="151"/>
      <c r="W36" s="151">
        <v>17</v>
      </c>
      <c r="X36" s="151"/>
      <c r="Y36" s="151"/>
      <c r="Z36" s="151"/>
      <c r="AA36" s="151"/>
      <c r="AB36" s="151"/>
      <c r="AC36" s="151"/>
      <c r="AD36" s="151"/>
      <c r="AE36" s="151"/>
      <c r="AF36" s="151"/>
      <c r="AG36" s="151"/>
      <c r="AH36" s="151">
        <v>25</v>
      </c>
      <c r="AI36" s="151"/>
      <c r="AJ36" s="151"/>
      <c r="AK36" s="151"/>
      <c r="AL36" s="151" t="s">
        <v>31</v>
      </c>
      <c r="AM36" s="153" t="s">
        <v>190</v>
      </c>
      <c r="AN36" s="153"/>
      <c r="AO36" s="153"/>
      <c r="AP36" s="155" t="s">
        <v>224</v>
      </c>
      <c r="AQ36" s="153">
        <v>11.7</v>
      </c>
      <c r="AR36" s="153" t="s">
        <v>192</v>
      </c>
      <c r="AS36" s="151"/>
      <c r="AT36" s="153">
        <v>0</v>
      </c>
      <c r="AU36" s="153">
        <v>0</v>
      </c>
      <c r="AV36" s="153">
        <v>0</v>
      </c>
      <c r="AW36" s="153">
        <v>0</v>
      </c>
      <c r="AX36" s="153">
        <v>0</v>
      </c>
      <c r="AY36" s="153">
        <v>0</v>
      </c>
      <c r="AZ36" s="153">
        <v>0</v>
      </c>
      <c r="BA36" s="153">
        <v>0</v>
      </c>
      <c r="BB36" s="153">
        <v>0</v>
      </c>
      <c r="BC36" s="153">
        <v>0</v>
      </c>
      <c r="BD36" s="153"/>
      <c r="BE36" s="153" t="s">
        <v>190</v>
      </c>
      <c r="BF36" s="153"/>
      <c r="BG36" s="153" t="s">
        <v>190</v>
      </c>
      <c r="BH36" s="153"/>
      <c r="BI36" s="151"/>
      <c r="BJ36" s="151"/>
      <c r="BK36" s="153"/>
      <c r="BL36" s="153" t="s">
        <v>193</v>
      </c>
      <c r="BM36" s="156" t="s">
        <v>142</v>
      </c>
      <c r="BN36" t="s">
        <v>42</v>
      </c>
      <c r="BO36" s="11" t="s">
        <v>184</v>
      </c>
    </row>
    <row r="37" spans="1:67" x14ac:dyDescent="0.15">
      <c r="A37" s="148">
        <v>2020</v>
      </c>
      <c r="B37" s="218">
        <v>41467</v>
      </c>
      <c r="C37" s="150" t="s">
        <v>78</v>
      </c>
      <c r="D37" s="151" t="s">
        <v>169</v>
      </c>
      <c r="E37" s="151"/>
      <c r="F37" s="151" t="s">
        <v>221</v>
      </c>
      <c r="G37" s="152">
        <v>41457</v>
      </c>
      <c r="H37" s="153" t="s">
        <v>189</v>
      </c>
      <c r="I37" s="153" t="s">
        <v>190</v>
      </c>
      <c r="J37" s="153"/>
      <c r="K37" s="151" t="s">
        <v>175</v>
      </c>
      <c r="L37" s="151" t="s">
        <v>176</v>
      </c>
      <c r="M37" s="151">
        <v>142</v>
      </c>
      <c r="N37" s="151">
        <v>36</v>
      </c>
      <c r="O37" s="151"/>
      <c r="P37" s="151"/>
      <c r="Q37" s="151"/>
      <c r="R37" s="154"/>
      <c r="S37" s="151"/>
      <c r="T37" s="151"/>
      <c r="U37" s="151"/>
      <c r="V37" s="151"/>
      <c r="W37" s="151">
        <v>19</v>
      </c>
      <c r="X37" s="151"/>
      <c r="Y37" s="151"/>
      <c r="Z37" s="151"/>
      <c r="AA37" s="151"/>
      <c r="AB37" s="151"/>
      <c r="AC37" s="151"/>
      <c r="AD37" s="151"/>
      <c r="AE37" s="151"/>
      <c r="AF37" s="151"/>
      <c r="AG37" s="151"/>
      <c r="AH37" s="151">
        <v>35</v>
      </c>
      <c r="AI37" s="151"/>
      <c r="AJ37" s="151"/>
      <c r="AK37" s="151"/>
      <c r="AL37" s="151" t="s">
        <v>30</v>
      </c>
      <c r="AM37" s="153" t="s">
        <v>190</v>
      </c>
      <c r="AN37" s="153"/>
      <c r="AO37" s="153"/>
      <c r="AP37" s="155" t="s">
        <v>111</v>
      </c>
      <c r="AQ37" s="153">
        <v>11.1</v>
      </c>
      <c r="AR37" s="153" t="s">
        <v>192</v>
      </c>
      <c r="AS37" s="151"/>
      <c r="AT37" s="153">
        <v>0</v>
      </c>
      <c r="AU37" s="153">
        <v>0</v>
      </c>
      <c r="AV37" s="153">
        <v>0</v>
      </c>
      <c r="AW37" s="153">
        <v>22</v>
      </c>
      <c r="AX37" s="153">
        <v>0</v>
      </c>
      <c r="AY37" s="153">
        <v>0</v>
      </c>
      <c r="AZ37" s="153">
        <v>0</v>
      </c>
      <c r="BA37" s="153">
        <v>0</v>
      </c>
      <c r="BB37" s="153">
        <v>0</v>
      </c>
      <c r="BC37" s="153">
        <v>0</v>
      </c>
      <c r="BD37" s="153"/>
      <c r="BE37" s="153" t="s">
        <v>190</v>
      </c>
      <c r="BF37" s="153">
        <v>12</v>
      </c>
      <c r="BG37" s="153" t="s">
        <v>190</v>
      </c>
      <c r="BH37" s="153"/>
      <c r="BI37" s="151" t="s">
        <v>28</v>
      </c>
      <c r="BJ37" s="156" t="s">
        <v>29</v>
      </c>
      <c r="BK37" s="153">
        <v>50</v>
      </c>
      <c r="BL37" s="153" t="s">
        <v>193</v>
      </c>
      <c r="BM37" s="151"/>
      <c r="BN37" t="s">
        <v>23</v>
      </c>
      <c r="BO37" t="s">
        <v>184</v>
      </c>
    </row>
    <row r="38" spans="1:67" x14ac:dyDescent="0.15">
      <c r="A38" s="148">
        <v>2566</v>
      </c>
      <c r="B38" s="218">
        <v>41467</v>
      </c>
      <c r="C38" s="150" t="s">
        <v>170</v>
      </c>
      <c r="D38" s="151" t="s">
        <v>169</v>
      </c>
      <c r="E38" s="151"/>
      <c r="F38" s="151" t="s">
        <v>195</v>
      </c>
      <c r="G38" s="157">
        <v>41477</v>
      </c>
      <c r="H38" s="153" t="s">
        <v>190</v>
      </c>
      <c r="I38" s="153" t="s">
        <v>199</v>
      </c>
      <c r="J38" s="153"/>
      <c r="K38" s="151" t="s">
        <v>200</v>
      </c>
      <c r="L38" s="151" t="s">
        <v>201</v>
      </c>
      <c r="M38" s="151">
        <v>163.13999999999999</v>
      </c>
      <c r="N38" s="151">
        <v>33.47</v>
      </c>
      <c r="O38" s="151"/>
      <c r="P38" s="151"/>
      <c r="Q38" s="151"/>
      <c r="R38" s="154"/>
      <c r="S38" s="151"/>
      <c r="T38" s="151"/>
      <c r="U38" s="151"/>
      <c r="V38" s="151"/>
      <c r="W38" s="151">
        <v>18.09</v>
      </c>
      <c r="X38" s="151"/>
      <c r="Y38" s="151"/>
      <c r="Z38" s="151"/>
      <c r="AA38" s="151"/>
      <c r="AB38" s="151"/>
      <c r="AC38" s="151"/>
      <c r="AD38" s="151"/>
      <c r="AE38" s="151"/>
      <c r="AF38" s="151"/>
      <c r="AG38" s="151"/>
      <c r="AH38" s="151">
        <v>33.47</v>
      </c>
      <c r="AI38" s="151"/>
      <c r="AJ38" s="151"/>
      <c r="AK38" s="151"/>
      <c r="AL38" s="151" t="s">
        <v>31</v>
      </c>
      <c r="AM38" s="153" t="s">
        <v>190</v>
      </c>
      <c r="AN38" s="153"/>
      <c r="AO38" s="153"/>
      <c r="AP38" s="155"/>
      <c r="AQ38" s="153"/>
      <c r="AR38" s="153" t="s">
        <v>190</v>
      </c>
      <c r="AS38" s="151"/>
      <c r="AT38" s="153">
        <v>0</v>
      </c>
      <c r="AU38" s="153">
        <v>0</v>
      </c>
      <c r="AV38" s="153">
        <v>0</v>
      </c>
      <c r="AW38" s="153">
        <v>23</v>
      </c>
      <c r="AX38" s="153">
        <v>0</v>
      </c>
      <c r="AY38" s="153">
        <v>0</v>
      </c>
      <c r="AZ38" s="153">
        <v>0</v>
      </c>
      <c r="BA38" s="153">
        <v>0</v>
      </c>
      <c r="BB38" s="153">
        <v>0</v>
      </c>
      <c r="BC38" s="153">
        <v>0</v>
      </c>
      <c r="BD38" s="153"/>
      <c r="BE38" s="153" t="s">
        <v>190</v>
      </c>
      <c r="BF38" s="153">
        <v>24</v>
      </c>
      <c r="BG38" s="153" t="s">
        <v>190</v>
      </c>
      <c r="BH38" s="153"/>
      <c r="BI38" s="151"/>
      <c r="BJ38" s="156"/>
      <c r="BK38" s="153"/>
      <c r="BL38" s="153" t="s">
        <v>193</v>
      </c>
      <c r="BM38" s="151"/>
      <c r="BN38" t="s">
        <v>204</v>
      </c>
      <c r="BO38" t="s">
        <v>184</v>
      </c>
    </row>
    <row r="39" spans="1:67" x14ac:dyDescent="0.15">
      <c r="A39" s="148">
        <v>3233</v>
      </c>
      <c r="B39" s="218">
        <v>41467</v>
      </c>
      <c r="C39" s="150" t="s">
        <v>170</v>
      </c>
      <c r="D39" s="151" t="s">
        <v>32</v>
      </c>
      <c r="E39" s="151"/>
      <c r="F39" s="151" t="s">
        <v>195</v>
      </c>
      <c r="G39" s="152">
        <v>41455</v>
      </c>
      <c r="H39" s="153" t="s">
        <v>190</v>
      </c>
      <c r="I39" s="153" t="s">
        <v>199</v>
      </c>
      <c r="J39" s="153"/>
      <c r="K39" s="151" t="s">
        <v>220</v>
      </c>
      <c r="L39" s="151" t="s">
        <v>215</v>
      </c>
      <c r="M39" s="151">
        <v>141.12</v>
      </c>
      <c r="N39" s="151">
        <v>41.375999999999998</v>
      </c>
      <c r="O39" s="151"/>
      <c r="P39" s="151"/>
      <c r="Q39" s="151"/>
      <c r="R39" s="154"/>
      <c r="S39" s="151"/>
      <c r="T39" s="151"/>
      <c r="U39" s="151"/>
      <c r="V39" s="151"/>
      <c r="W39" s="151">
        <v>28.8</v>
      </c>
      <c r="X39" s="151"/>
      <c r="Y39" s="151"/>
      <c r="Z39" s="151"/>
      <c r="AA39" s="151"/>
      <c r="AB39" s="151"/>
      <c r="AC39" s="151"/>
      <c r="AD39" s="151"/>
      <c r="AE39" s="151"/>
      <c r="AF39" s="151"/>
      <c r="AG39" s="151"/>
      <c r="AH39" s="151">
        <v>39.840000000000003</v>
      </c>
      <c r="AI39" s="151"/>
      <c r="AJ39" s="151"/>
      <c r="AK39" s="151"/>
      <c r="AL39" s="151" t="s">
        <v>31</v>
      </c>
      <c r="AM39" s="153" t="s">
        <v>190</v>
      </c>
      <c r="AN39" s="153"/>
      <c r="AO39" s="153"/>
      <c r="AP39" s="155"/>
      <c r="AQ39" s="153"/>
      <c r="AR39" s="153" t="s">
        <v>190</v>
      </c>
      <c r="AS39" s="151"/>
      <c r="AT39" s="153">
        <v>0</v>
      </c>
      <c r="AU39" s="153">
        <v>0</v>
      </c>
      <c r="AV39" s="153">
        <v>15</v>
      </c>
      <c r="AW39" s="153">
        <v>0</v>
      </c>
      <c r="AX39" s="153">
        <v>0</v>
      </c>
      <c r="AY39" s="153">
        <v>0</v>
      </c>
      <c r="AZ39" s="153">
        <v>0</v>
      </c>
      <c r="BA39" s="153">
        <v>0</v>
      </c>
      <c r="BB39" s="153">
        <v>0</v>
      </c>
      <c r="BC39" s="153">
        <v>0</v>
      </c>
      <c r="BD39" s="153"/>
      <c r="BE39" s="153" t="s">
        <v>190</v>
      </c>
      <c r="BF39" s="153"/>
      <c r="BG39" s="153" t="s">
        <v>190</v>
      </c>
      <c r="BH39" s="153"/>
      <c r="BI39" s="156"/>
      <c r="BJ39" s="156"/>
      <c r="BK39" s="153"/>
      <c r="BL39" s="153" t="s">
        <v>193</v>
      </c>
      <c r="BM39" s="156" t="s">
        <v>217</v>
      </c>
      <c r="BN39" t="s">
        <v>33</v>
      </c>
      <c r="BO39" s="11" t="s">
        <v>184</v>
      </c>
    </row>
    <row r="40" spans="1:67" x14ac:dyDescent="0.15">
      <c r="A40" s="148">
        <v>1480</v>
      </c>
      <c r="B40" s="218">
        <v>41464</v>
      </c>
      <c r="C40" s="150" t="s">
        <v>170</v>
      </c>
      <c r="D40" s="151" t="s">
        <v>169</v>
      </c>
      <c r="E40" s="151"/>
      <c r="F40" s="151" t="s">
        <v>195</v>
      </c>
      <c r="G40" s="152">
        <v>41419</v>
      </c>
      <c r="H40" s="153" t="s">
        <v>189</v>
      </c>
      <c r="I40" s="153" t="s">
        <v>190</v>
      </c>
      <c r="J40" s="153"/>
      <c r="K40" s="151" t="s">
        <v>121</v>
      </c>
      <c r="L40" s="151" t="s">
        <v>120</v>
      </c>
      <c r="M40" s="151">
        <v>142.74</v>
      </c>
      <c r="N40" s="151">
        <v>36.340000000000003</v>
      </c>
      <c r="O40" s="151"/>
      <c r="P40" s="151"/>
      <c r="Q40" s="151"/>
      <c r="R40" s="154"/>
      <c r="S40" s="151"/>
      <c r="T40" s="151"/>
      <c r="U40" s="151"/>
      <c r="V40" s="151"/>
      <c r="W40" s="151">
        <v>19.5</v>
      </c>
      <c r="X40" s="151"/>
      <c r="Y40" s="151"/>
      <c r="Z40" s="151"/>
      <c r="AA40" s="151"/>
      <c r="AB40" s="151"/>
      <c r="AC40" s="151"/>
      <c r="AD40" s="151"/>
      <c r="AE40" s="151"/>
      <c r="AF40" s="151"/>
      <c r="AG40" s="151"/>
      <c r="AH40" s="151">
        <v>36.340000000000003</v>
      </c>
      <c r="AI40" s="151"/>
      <c r="AJ40" s="151"/>
      <c r="AK40" s="151"/>
      <c r="AL40" s="151" t="s">
        <v>35</v>
      </c>
      <c r="AM40" s="153" t="s">
        <v>157</v>
      </c>
      <c r="AN40" s="153"/>
      <c r="AO40" s="153"/>
      <c r="AP40" s="155" t="s">
        <v>224</v>
      </c>
      <c r="AQ40" s="153">
        <v>11.6</v>
      </c>
      <c r="AR40" s="153" t="s">
        <v>190</v>
      </c>
      <c r="AS40" s="151"/>
      <c r="AT40" s="153">
        <v>0</v>
      </c>
      <c r="AU40" s="153">
        <v>0</v>
      </c>
      <c r="AV40" s="153">
        <v>0</v>
      </c>
      <c r="AW40" s="153">
        <v>20</v>
      </c>
      <c r="AX40" s="153">
        <v>0</v>
      </c>
      <c r="AY40" s="153">
        <v>0</v>
      </c>
      <c r="AZ40" s="153">
        <v>0</v>
      </c>
      <c r="BA40" s="153">
        <v>0</v>
      </c>
      <c r="BB40" s="153">
        <v>0</v>
      </c>
      <c r="BC40" s="153">
        <v>0</v>
      </c>
      <c r="BD40" s="153"/>
      <c r="BE40" s="153" t="s">
        <v>190</v>
      </c>
      <c r="BF40" s="153"/>
      <c r="BG40" s="153" t="s">
        <v>190</v>
      </c>
      <c r="BH40" s="153"/>
      <c r="BI40" s="156" t="s">
        <v>225</v>
      </c>
      <c r="BJ40" s="156"/>
      <c r="BK40" s="153"/>
      <c r="BL40" s="153" t="s">
        <v>193</v>
      </c>
      <c r="BM40" s="151"/>
      <c r="BN40" t="s">
        <v>34</v>
      </c>
      <c r="BO40" s="11" t="s">
        <v>119</v>
      </c>
    </row>
    <row r="41" spans="1:67" x14ac:dyDescent="0.15">
      <c r="A41" s="148">
        <v>4661</v>
      </c>
      <c r="B41" s="218">
        <v>41467</v>
      </c>
      <c r="C41" s="150" t="s">
        <v>209</v>
      </c>
      <c r="D41" s="151" t="s">
        <v>36</v>
      </c>
      <c r="E41" s="151"/>
      <c r="F41" s="151" t="s">
        <v>221</v>
      </c>
      <c r="G41" s="152">
        <v>41455</v>
      </c>
      <c r="H41" s="153" t="s">
        <v>123</v>
      </c>
      <c r="I41" s="153" t="s">
        <v>178</v>
      </c>
      <c r="J41" s="153"/>
      <c r="K41" s="151" t="s">
        <v>124</v>
      </c>
      <c r="L41" s="151" t="s">
        <v>125</v>
      </c>
      <c r="M41" s="151">
        <v>170.01</v>
      </c>
      <c r="N41" s="151">
        <v>35.1</v>
      </c>
      <c r="O41" s="151"/>
      <c r="P41" s="151"/>
      <c r="Q41" s="151"/>
      <c r="R41" s="154"/>
      <c r="S41" s="151"/>
      <c r="T41" s="151"/>
      <c r="U41" s="151"/>
      <c r="V41" s="151"/>
      <c r="W41" s="151">
        <v>19.7</v>
      </c>
      <c r="X41" s="151"/>
      <c r="Y41" s="151"/>
      <c r="Z41" s="151"/>
      <c r="AA41" s="151"/>
      <c r="AB41" s="151"/>
      <c r="AC41" s="151"/>
      <c r="AD41" s="151"/>
      <c r="AE41" s="151"/>
      <c r="AF41" s="151"/>
      <c r="AG41" s="151"/>
      <c r="AH41" s="151">
        <v>34.200000000000003</v>
      </c>
      <c r="AI41" s="151"/>
      <c r="AJ41" s="151"/>
      <c r="AK41" s="151"/>
      <c r="AL41" s="151" t="s">
        <v>30</v>
      </c>
      <c r="AM41" s="153" t="s">
        <v>178</v>
      </c>
      <c r="AN41" s="153"/>
      <c r="AO41" s="153"/>
      <c r="AP41" s="155"/>
      <c r="AQ41" s="153"/>
      <c r="AR41" s="153" t="s">
        <v>178</v>
      </c>
      <c r="AS41" s="151"/>
      <c r="AT41" s="153">
        <v>0</v>
      </c>
      <c r="AU41" s="153">
        <v>0</v>
      </c>
      <c r="AV41" s="153">
        <v>20</v>
      </c>
      <c r="AW41" s="153">
        <v>0</v>
      </c>
      <c r="AX41" s="153">
        <v>0</v>
      </c>
      <c r="AY41" s="153">
        <v>0</v>
      </c>
      <c r="AZ41" s="153">
        <v>0</v>
      </c>
      <c r="BA41" s="153">
        <v>0</v>
      </c>
      <c r="BB41" s="153">
        <v>0</v>
      </c>
      <c r="BC41" s="153">
        <v>0</v>
      </c>
      <c r="BD41" s="153">
        <v>12</v>
      </c>
      <c r="BE41" s="153" t="s">
        <v>126</v>
      </c>
      <c r="BF41" s="153"/>
      <c r="BG41" s="153" t="s">
        <v>178</v>
      </c>
      <c r="BH41" s="153"/>
      <c r="BI41" s="156"/>
      <c r="BJ41" s="156"/>
      <c r="BK41" s="153"/>
      <c r="BL41" s="153" t="s">
        <v>127</v>
      </c>
      <c r="BM41" s="151" t="s">
        <v>128</v>
      </c>
      <c r="BN41" t="s">
        <v>37</v>
      </c>
      <c r="BO41" s="11" t="s">
        <v>130</v>
      </c>
    </row>
    <row r="42" spans="1:67" x14ac:dyDescent="0.15">
      <c r="A42" s="148">
        <v>1454</v>
      </c>
      <c r="B42" s="218">
        <v>41464</v>
      </c>
      <c r="C42" s="150" t="s">
        <v>170</v>
      </c>
      <c r="D42" s="151" t="s">
        <v>169</v>
      </c>
      <c r="E42" s="151"/>
      <c r="F42" s="151" t="s">
        <v>195</v>
      </c>
      <c r="G42" s="157">
        <v>41455</v>
      </c>
      <c r="H42" s="153" t="s">
        <v>189</v>
      </c>
      <c r="I42" s="153" t="s">
        <v>190</v>
      </c>
      <c r="J42" s="153"/>
      <c r="K42" s="151" t="s">
        <v>131</v>
      </c>
      <c r="L42" s="151" t="s">
        <v>132</v>
      </c>
      <c r="M42" s="151">
        <v>149.9</v>
      </c>
      <c r="N42" s="151">
        <v>32.24</v>
      </c>
      <c r="O42" s="151" t="s">
        <v>206</v>
      </c>
      <c r="P42" s="151">
        <v>1020</v>
      </c>
      <c r="Q42" s="151">
        <v>34.950000000000003</v>
      </c>
      <c r="R42" s="154"/>
      <c r="S42" s="151"/>
      <c r="T42" s="151"/>
      <c r="U42" s="151"/>
      <c r="V42" s="151"/>
      <c r="W42" s="151">
        <v>19.39</v>
      </c>
      <c r="X42" s="151"/>
      <c r="Y42" s="151"/>
      <c r="Z42" s="151"/>
      <c r="AA42" s="151"/>
      <c r="AB42" s="151"/>
      <c r="AC42" s="151"/>
      <c r="AD42" s="151"/>
      <c r="AE42" s="151"/>
      <c r="AF42" s="151"/>
      <c r="AG42" s="151"/>
      <c r="AH42" s="151">
        <v>31.72</v>
      </c>
      <c r="AI42" s="151"/>
      <c r="AJ42" s="151"/>
      <c r="AK42" s="151"/>
      <c r="AL42" s="151" t="s">
        <v>31</v>
      </c>
      <c r="AM42" s="153" t="s">
        <v>190</v>
      </c>
      <c r="AN42" s="153"/>
      <c r="AO42" s="153"/>
      <c r="AP42" s="155" t="s">
        <v>224</v>
      </c>
      <c r="AQ42" s="153">
        <v>12</v>
      </c>
      <c r="AR42" s="153" t="s">
        <v>38</v>
      </c>
      <c r="AS42" s="151"/>
      <c r="AT42" s="153">
        <v>0</v>
      </c>
      <c r="AU42" s="153">
        <v>0</v>
      </c>
      <c r="AV42" s="153">
        <v>7</v>
      </c>
      <c r="AW42" s="153">
        <v>0</v>
      </c>
      <c r="AX42" s="153">
        <v>0</v>
      </c>
      <c r="AY42" s="153">
        <v>0</v>
      </c>
      <c r="AZ42" s="153">
        <v>0</v>
      </c>
      <c r="BA42" s="153">
        <v>0</v>
      </c>
      <c r="BB42" s="153">
        <v>0</v>
      </c>
      <c r="BC42" s="153">
        <v>0</v>
      </c>
      <c r="BD42" s="153">
        <v>24</v>
      </c>
      <c r="BE42" s="153" t="s">
        <v>189</v>
      </c>
      <c r="BF42" s="153"/>
      <c r="BG42" s="153" t="s">
        <v>190</v>
      </c>
      <c r="BH42" s="153"/>
      <c r="BI42" s="156"/>
      <c r="BJ42" s="156"/>
      <c r="BK42" s="153"/>
      <c r="BL42" s="153" t="s">
        <v>193</v>
      </c>
      <c r="BM42" s="151" t="s">
        <v>55</v>
      </c>
      <c r="BN42" t="s">
        <v>39</v>
      </c>
      <c r="BO42" s="11" t="s">
        <v>184</v>
      </c>
    </row>
    <row r="43" spans="1:67" x14ac:dyDescent="0.15">
      <c r="A43" s="148">
        <v>1492</v>
      </c>
      <c r="B43" s="218">
        <v>41464</v>
      </c>
      <c r="C43" s="150" t="s">
        <v>170</v>
      </c>
      <c r="D43" s="151" t="s">
        <v>169</v>
      </c>
      <c r="E43" s="151"/>
      <c r="F43" s="151" t="s">
        <v>195</v>
      </c>
      <c r="G43" s="152">
        <v>41419</v>
      </c>
      <c r="H43" s="153" t="s">
        <v>189</v>
      </c>
      <c r="I43" s="153" t="s">
        <v>190</v>
      </c>
      <c r="J43" s="153"/>
      <c r="K43" s="151" t="s">
        <v>138</v>
      </c>
      <c r="L43" s="151" t="s">
        <v>120</v>
      </c>
      <c r="M43" s="151">
        <v>140.44999999999999</v>
      </c>
      <c r="N43" s="151">
        <v>34.43</v>
      </c>
      <c r="O43" s="151"/>
      <c r="P43" s="151"/>
      <c r="Q43" s="151"/>
      <c r="R43" s="154"/>
      <c r="S43" s="151"/>
      <c r="T43" s="151"/>
      <c r="U43" s="151"/>
      <c r="V43" s="151"/>
      <c r="W43" s="151">
        <v>17.95</v>
      </c>
      <c r="X43" s="151"/>
      <c r="Y43" s="151"/>
      <c r="Z43" s="151"/>
      <c r="AA43" s="151"/>
      <c r="AB43" s="151"/>
      <c r="AC43" s="151"/>
      <c r="AD43" s="151"/>
      <c r="AE43" s="151"/>
      <c r="AF43" s="151"/>
      <c r="AG43" s="151"/>
      <c r="AH43" s="151">
        <v>34.43</v>
      </c>
      <c r="AI43" s="151"/>
      <c r="AJ43" s="151"/>
      <c r="AK43" s="151"/>
      <c r="AL43" s="151" t="s">
        <v>31</v>
      </c>
      <c r="AM43" s="153" t="s">
        <v>190</v>
      </c>
      <c r="AN43" s="153"/>
      <c r="AO43" s="153"/>
      <c r="AP43" s="155" t="s">
        <v>224</v>
      </c>
      <c r="AQ43" s="153">
        <v>11.6</v>
      </c>
      <c r="AR43" s="153" t="s">
        <v>192</v>
      </c>
      <c r="AS43" s="151"/>
      <c r="AT43" s="153">
        <v>0</v>
      </c>
      <c r="AU43" s="153">
        <v>0</v>
      </c>
      <c r="AV43" s="153">
        <v>0</v>
      </c>
      <c r="AW43" s="153">
        <v>0</v>
      </c>
      <c r="AX43" s="153">
        <v>0</v>
      </c>
      <c r="AY43" s="153">
        <v>20</v>
      </c>
      <c r="AZ43" s="153">
        <v>0</v>
      </c>
      <c r="BA43" s="153">
        <v>0</v>
      </c>
      <c r="BB43" s="153">
        <v>0</v>
      </c>
      <c r="BC43" s="153">
        <v>0</v>
      </c>
      <c r="BD43" s="153"/>
      <c r="BE43" s="153" t="s">
        <v>190</v>
      </c>
      <c r="BF43" s="153"/>
      <c r="BG43" s="153" t="s">
        <v>190</v>
      </c>
      <c r="BH43" s="153"/>
      <c r="BI43" s="156"/>
      <c r="BJ43" s="156"/>
      <c r="BK43" s="153"/>
      <c r="BL43" s="153" t="s">
        <v>193</v>
      </c>
      <c r="BM43" s="151"/>
      <c r="BN43" t="s">
        <v>40</v>
      </c>
      <c r="BO43" s="11" t="s">
        <v>89</v>
      </c>
    </row>
    <row r="44" spans="1:67" x14ac:dyDescent="0.15">
      <c r="A44" s="148">
        <v>1270</v>
      </c>
      <c r="B44" s="218">
        <v>41467</v>
      </c>
      <c r="C44" s="150" t="s">
        <v>92</v>
      </c>
      <c r="D44" s="151" t="s">
        <v>169</v>
      </c>
      <c r="E44" s="151"/>
      <c r="F44" s="151" t="s">
        <v>195</v>
      </c>
      <c r="G44" s="152">
        <v>41467</v>
      </c>
      <c r="H44" s="153" t="s">
        <v>123</v>
      </c>
      <c r="I44" s="153" t="s">
        <v>190</v>
      </c>
      <c r="J44" s="153"/>
      <c r="K44" s="151" t="s">
        <v>60</v>
      </c>
      <c r="L44" s="151" t="s">
        <v>43</v>
      </c>
      <c r="M44" s="151">
        <v>144.80000000000001</v>
      </c>
      <c r="N44" s="151">
        <v>36.07</v>
      </c>
      <c r="O44" s="151"/>
      <c r="P44" s="151"/>
      <c r="Q44" s="151"/>
      <c r="R44" s="154"/>
      <c r="S44" s="151"/>
      <c r="T44" s="151"/>
      <c r="U44" s="151"/>
      <c r="V44" s="151"/>
      <c r="W44" s="151">
        <v>18.62</v>
      </c>
      <c r="X44" s="151"/>
      <c r="Y44" s="151"/>
      <c r="Z44" s="151"/>
      <c r="AA44" s="151"/>
      <c r="AB44" s="151"/>
      <c r="AC44" s="151"/>
      <c r="AD44" s="151"/>
      <c r="AE44" s="151"/>
      <c r="AF44" s="151"/>
      <c r="AG44" s="151"/>
      <c r="AH44" s="151">
        <v>33.840000000000003</v>
      </c>
      <c r="AI44" s="151"/>
      <c r="AJ44" s="151"/>
      <c r="AK44" s="151"/>
      <c r="AL44" s="151" t="s">
        <v>31</v>
      </c>
      <c r="AM44" s="153" t="s">
        <v>178</v>
      </c>
      <c r="AN44" s="153"/>
      <c r="AO44" s="153"/>
      <c r="AP44" s="155" t="s">
        <v>224</v>
      </c>
      <c r="AQ44" s="153">
        <v>12.5</v>
      </c>
      <c r="AR44" s="153" t="s">
        <v>192</v>
      </c>
      <c r="AS44" s="151"/>
      <c r="AT44" s="153">
        <v>0</v>
      </c>
      <c r="AU44" s="153">
        <v>0</v>
      </c>
      <c r="AV44" s="153">
        <v>0</v>
      </c>
      <c r="AW44" s="153">
        <v>22</v>
      </c>
      <c r="AX44" s="153">
        <v>0</v>
      </c>
      <c r="AY44" s="153">
        <v>0</v>
      </c>
      <c r="AZ44" s="153">
        <v>0</v>
      </c>
      <c r="BA44" s="153">
        <v>0</v>
      </c>
      <c r="BB44" s="153">
        <v>0</v>
      </c>
      <c r="BC44" s="153">
        <v>0</v>
      </c>
      <c r="BD44" s="153"/>
      <c r="BE44" s="153" t="s">
        <v>190</v>
      </c>
      <c r="BF44" s="153">
        <v>12</v>
      </c>
      <c r="BG44" s="153" t="s">
        <v>190</v>
      </c>
      <c r="BH44" s="153"/>
      <c r="BI44" s="156" t="s">
        <v>181</v>
      </c>
      <c r="BJ44" s="156" t="s">
        <v>656</v>
      </c>
      <c r="BK44" s="153">
        <v>50</v>
      </c>
      <c r="BL44" s="153" t="s">
        <v>193</v>
      </c>
      <c r="BM44" s="151"/>
      <c r="BN44" t="s">
        <v>46</v>
      </c>
      <c r="BO44" s="11" t="s">
        <v>184</v>
      </c>
    </row>
    <row r="45" spans="1:67" x14ac:dyDescent="0.15">
      <c r="A45" s="148">
        <v>3123</v>
      </c>
      <c r="B45" s="218">
        <v>41465</v>
      </c>
      <c r="C45" s="150" t="s">
        <v>170</v>
      </c>
      <c r="D45" s="151" t="s">
        <v>47</v>
      </c>
      <c r="E45" s="151"/>
      <c r="F45" s="151" t="s">
        <v>195</v>
      </c>
      <c r="G45" s="152">
        <v>41468</v>
      </c>
      <c r="H45" s="153" t="s">
        <v>189</v>
      </c>
      <c r="I45" s="153" t="s">
        <v>190</v>
      </c>
      <c r="J45" s="153"/>
      <c r="K45" s="151" t="s">
        <v>155</v>
      </c>
      <c r="L45" s="151" t="s">
        <v>156</v>
      </c>
      <c r="M45" s="151">
        <v>89.47</v>
      </c>
      <c r="N45" s="151">
        <v>31.92</v>
      </c>
      <c r="O45" s="151"/>
      <c r="P45" s="151"/>
      <c r="R45" s="154"/>
      <c r="S45" s="151"/>
      <c r="T45" s="151"/>
      <c r="U45" s="151"/>
      <c r="V45" s="151"/>
      <c r="W45" s="151">
        <v>16.88</v>
      </c>
      <c r="X45" s="151"/>
      <c r="Y45" s="151"/>
      <c r="Z45" s="151"/>
      <c r="AA45" s="151"/>
      <c r="AB45" s="151"/>
      <c r="AC45" s="151"/>
      <c r="AD45" s="151"/>
      <c r="AF45" s="151"/>
      <c r="AG45" s="151"/>
      <c r="AH45" s="151">
        <v>29.23</v>
      </c>
      <c r="AI45" s="151"/>
      <c r="AJ45" s="151"/>
      <c r="AK45" s="151"/>
      <c r="AL45" s="151" t="s">
        <v>1</v>
      </c>
      <c r="AM45" s="153" t="s">
        <v>190</v>
      </c>
      <c r="AN45" s="153"/>
      <c r="AO45" s="153"/>
      <c r="AP45" s="155" t="s">
        <v>224</v>
      </c>
      <c r="AQ45" s="153">
        <v>10</v>
      </c>
      <c r="AR45" s="153" t="s">
        <v>190</v>
      </c>
      <c r="AS45" s="151"/>
      <c r="AT45" s="153">
        <v>0</v>
      </c>
      <c r="AU45" s="153">
        <v>0</v>
      </c>
      <c r="AV45" s="153">
        <v>0</v>
      </c>
      <c r="AW45" s="153">
        <v>0</v>
      </c>
      <c r="AX45" s="153">
        <v>0</v>
      </c>
      <c r="AY45" s="153">
        <v>0</v>
      </c>
      <c r="AZ45" s="153">
        <v>0</v>
      </c>
      <c r="BA45" s="153">
        <v>0</v>
      </c>
      <c r="BB45" s="153">
        <v>0</v>
      </c>
      <c r="BC45" s="153">
        <v>0</v>
      </c>
      <c r="BD45" s="153"/>
      <c r="BE45" s="153" t="s">
        <v>190</v>
      </c>
      <c r="BF45" s="153"/>
      <c r="BG45" s="153" t="s">
        <v>190</v>
      </c>
      <c r="BH45" s="153">
        <v>35</v>
      </c>
      <c r="BI45" s="156" t="s">
        <v>158</v>
      </c>
      <c r="BJ45" s="156"/>
      <c r="BK45" s="153"/>
      <c r="BL45" s="153" t="s">
        <v>193</v>
      </c>
      <c r="BM45" s="151" t="s">
        <v>159</v>
      </c>
      <c r="BN45" t="s">
        <v>0</v>
      </c>
      <c r="BO45" t="s">
        <v>184</v>
      </c>
    </row>
    <row r="46" spans="1:67" x14ac:dyDescent="0.15">
      <c r="A46" s="148">
        <v>1434</v>
      </c>
      <c r="B46" s="218">
        <v>41464</v>
      </c>
      <c r="C46" s="150" t="s">
        <v>170</v>
      </c>
      <c r="D46" s="151" t="s">
        <v>169</v>
      </c>
      <c r="E46" s="151"/>
      <c r="F46" s="151" t="s">
        <v>195</v>
      </c>
      <c r="G46" s="152">
        <v>41455</v>
      </c>
      <c r="H46" s="153" t="s">
        <v>189</v>
      </c>
      <c r="I46" s="153" t="s">
        <v>190</v>
      </c>
      <c r="J46" s="153"/>
      <c r="K46" s="151" t="s">
        <v>74</v>
      </c>
      <c r="L46" s="151" t="s">
        <v>75</v>
      </c>
      <c r="M46" s="151">
        <v>132.88</v>
      </c>
      <c r="N46" s="151">
        <v>27.53</v>
      </c>
      <c r="O46" s="151" t="s">
        <v>206</v>
      </c>
      <c r="P46" s="151">
        <v>600</v>
      </c>
      <c r="Q46" s="151">
        <v>32.11</v>
      </c>
      <c r="R46" s="154"/>
      <c r="S46" s="151"/>
      <c r="T46" s="151"/>
      <c r="U46" s="151"/>
      <c r="V46" s="151"/>
      <c r="W46" s="151">
        <v>15.99</v>
      </c>
      <c r="X46" s="151"/>
      <c r="Y46" s="151"/>
      <c r="Z46" s="151"/>
      <c r="AA46" s="151"/>
      <c r="AB46" s="151"/>
      <c r="AC46" s="151"/>
      <c r="AD46" s="151"/>
      <c r="AE46" s="151"/>
      <c r="AF46" s="151"/>
      <c r="AG46" s="151"/>
      <c r="AH46" s="151">
        <v>32.11</v>
      </c>
      <c r="AI46" s="151"/>
      <c r="AJ46" s="151"/>
      <c r="AK46" s="151"/>
      <c r="AL46" s="151" t="s">
        <v>31</v>
      </c>
      <c r="AM46" s="153" t="s">
        <v>190</v>
      </c>
      <c r="AN46" s="153"/>
      <c r="AO46" s="153"/>
      <c r="AP46" s="155" t="s">
        <v>224</v>
      </c>
      <c r="AQ46" s="153">
        <v>7</v>
      </c>
      <c r="AR46" s="153" t="s">
        <v>190</v>
      </c>
      <c r="AS46" s="151"/>
      <c r="AT46" s="153">
        <v>0</v>
      </c>
      <c r="AU46" s="153">
        <v>0</v>
      </c>
      <c r="AV46" s="153">
        <v>0</v>
      </c>
      <c r="AW46" s="153">
        <v>0</v>
      </c>
      <c r="AX46" s="153">
        <v>0</v>
      </c>
      <c r="AY46" s="153">
        <v>0</v>
      </c>
      <c r="AZ46" s="153">
        <v>0</v>
      </c>
      <c r="BA46" s="153">
        <v>0</v>
      </c>
      <c r="BB46" s="153">
        <v>0</v>
      </c>
      <c r="BC46" s="153">
        <v>0</v>
      </c>
      <c r="BD46" s="153">
        <v>12</v>
      </c>
      <c r="BE46" s="153" t="s">
        <v>189</v>
      </c>
      <c r="BF46" s="153"/>
      <c r="BG46" s="153" t="s">
        <v>190</v>
      </c>
      <c r="BH46" s="153"/>
      <c r="BI46" s="156"/>
      <c r="BJ46" s="156"/>
      <c r="BK46" s="153"/>
      <c r="BL46" s="153" t="s">
        <v>193</v>
      </c>
      <c r="BM46" s="156" t="s">
        <v>68</v>
      </c>
      <c r="BN46" t="s">
        <v>2</v>
      </c>
      <c r="BO46" s="11" t="s">
        <v>184</v>
      </c>
    </row>
    <row r="47" spans="1:67" x14ac:dyDescent="0.15">
      <c r="A47" s="148">
        <v>2278</v>
      </c>
      <c r="B47" s="218">
        <v>41465</v>
      </c>
      <c r="C47" s="150" t="s">
        <v>92</v>
      </c>
      <c r="D47" s="151" t="s">
        <v>36</v>
      </c>
      <c r="E47" s="151"/>
      <c r="F47" s="151" t="s">
        <v>195</v>
      </c>
      <c r="G47" s="152">
        <v>41455</v>
      </c>
      <c r="H47" s="153" t="s">
        <v>173</v>
      </c>
      <c r="I47" s="153" t="s">
        <v>178</v>
      </c>
      <c r="J47" s="153"/>
      <c r="K47" s="151" t="s">
        <v>4</v>
      </c>
      <c r="L47" s="151" t="s">
        <v>5</v>
      </c>
      <c r="M47" s="151">
        <v>141.01</v>
      </c>
      <c r="N47" s="151">
        <v>35.08</v>
      </c>
      <c r="O47" s="151"/>
      <c r="P47" s="151"/>
      <c r="Q47" s="151"/>
      <c r="R47" s="154"/>
      <c r="S47" s="151"/>
      <c r="T47" s="151"/>
      <c r="U47" s="151"/>
      <c r="V47" s="151"/>
      <c r="W47" s="151">
        <v>19.399999999999999</v>
      </c>
      <c r="X47" s="151"/>
      <c r="Y47" s="151"/>
      <c r="Z47" s="151"/>
      <c r="AA47" s="151"/>
      <c r="AB47" s="151"/>
      <c r="AC47" s="151"/>
      <c r="AD47" s="151"/>
      <c r="AE47" s="151"/>
      <c r="AF47" s="151"/>
      <c r="AG47" s="151"/>
      <c r="AH47" s="151">
        <v>33.770000000000003</v>
      </c>
      <c r="AI47" s="151"/>
      <c r="AJ47" s="151"/>
      <c r="AK47" s="151"/>
      <c r="AL47" s="151" t="s">
        <v>30</v>
      </c>
      <c r="AM47" s="153" t="s">
        <v>178</v>
      </c>
      <c r="AN47" s="153"/>
      <c r="AO47" s="153"/>
      <c r="AP47" s="155" t="s">
        <v>224</v>
      </c>
      <c r="AQ47" s="153">
        <v>9</v>
      </c>
      <c r="AR47" s="153" t="s">
        <v>180</v>
      </c>
      <c r="AS47" s="151"/>
      <c r="AT47" s="153">
        <v>0</v>
      </c>
      <c r="AU47" s="153">
        <v>0</v>
      </c>
      <c r="AV47" s="153">
        <v>0</v>
      </c>
      <c r="AW47" s="153">
        <v>13</v>
      </c>
      <c r="AX47" s="153">
        <v>0</v>
      </c>
      <c r="AY47" s="153">
        <v>0</v>
      </c>
      <c r="AZ47" s="153">
        <v>0</v>
      </c>
      <c r="BA47" s="153">
        <v>0</v>
      </c>
      <c r="BB47" s="153">
        <v>0</v>
      </c>
      <c r="BC47" s="153">
        <v>0</v>
      </c>
      <c r="BD47" s="153"/>
      <c r="BE47" s="153" t="s">
        <v>6</v>
      </c>
      <c r="BF47" s="153">
        <v>12</v>
      </c>
      <c r="BG47" s="153" t="s">
        <v>6</v>
      </c>
      <c r="BH47" s="153"/>
      <c r="BI47" s="156"/>
      <c r="BJ47" s="156"/>
      <c r="BK47" s="153"/>
      <c r="BL47" s="153" t="s">
        <v>127</v>
      </c>
      <c r="BM47" s="156"/>
      <c r="BN47" s="161" t="s">
        <v>7</v>
      </c>
      <c r="BO47" t="s">
        <v>184</v>
      </c>
    </row>
    <row r="48" spans="1:67" x14ac:dyDescent="0.15">
      <c r="A48" s="148">
        <v>3759</v>
      </c>
      <c r="B48" s="218">
        <v>41464</v>
      </c>
      <c r="C48" s="150" t="s">
        <v>78</v>
      </c>
      <c r="D48" s="151" t="s">
        <v>169</v>
      </c>
      <c r="E48" s="151"/>
      <c r="F48" s="151" t="s">
        <v>195</v>
      </c>
      <c r="G48" s="152">
        <v>41455</v>
      </c>
      <c r="H48" s="153" t="s">
        <v>173</v>
      </c>
      <c r="I48" s="153" t="s">
        <v>190</v>
      </c>
      <c r="J48" s="153"/>
      <c r="K48" s="151" t="s">
        <v>79</v>
      </c>
      <c r="L48" s="151" t="s">
        <v>120</v>
      </c>
      <c r="M48" s="151">
        <v>142</v>
      </c>
      <c r="N48" s="151">
        <v>36</v>
      </c>
      <c r="O48" s="151"/>
      <c r="P48" s="151"/>
      <c r="Q48" s="151"/>
      <c r="R48" s="154"/>
      <c r="S48" s="151"/>
      <c r="T48" s="151"/>
      <c r="U48" s="151"/>
      <c r="V48" s="151"/>
      <c r="W48" s="151">
        <v>19</v>
      </c>
      <c r="X48" s="151"/>
      <c r="Y48" s="151"/>
      <c r="Z48" s="151"/>
      <c r="AA48" s="151"/>
      <c r="AB48" s="151"/>
      <c r="AC48" s="151"/>
      <c r="AD48" s="151"/>
      <c r="AE48" s="151"/>
      <c r="AF48" s="151"/>
      <c r="AG48" s="151"/>
      <c r="AH48" s="151">
        <v>35</v>
      </c>
      <c r="AI48" s="151"/>
      <c r="AJ48" s="151"/>
      <c r="AK48" s="151"/>
      <c r="AL48" s="151" t="s">
        <v>3</v>
      </c>
      <c r="AM48" s="153" t="s">
        <v>178</v>
      </c>
      <c r="AN48" s="153"/>
      <c r="AO48" s="153"/>
      <c r="AP48" s="155" t="s">
        <v>224</v>
      </c>
      <c r="AQ48" s="153">
        <v>11.1</v>
      </c>
      <c r="AR48" s="153" t="s">
        <v>192</v>
      </c>
      <c r="AS48" s="151"/>
      <c r="AT48" s="153">
        <v>0</v>
      </c>
      <c r="AU48" s="153">
        <v>0</v>
      </c>
      <c r="AV48" s="153">
        <v>0</v>
      </c>
      <c r="AW48" s="153">
        <v>22</v>
      </c>
      <c r="AX48" s="153">
        <v>0</v>
      </c>
      <c r="AY48" s="153">
        <v>0</v>
      </c>
      <c r="AZ48" s="153">
        <v>0</v>
      </c>
      <c r="BA48" s="153">
        <v>0</v>
      </c>
      <c r="BB48" s="153">
        <v>0</v>
      </c>
      <c r="BC48" s="153">
        <v>0</v>
      </c>
      <c r="BD48" s="153"/>
      <c r="BE48" s="153" t="s">
        <v>190</v>
      </c>
      <c r="BF48" s="153">
        <v>24</v>
      </c>
      <c r="BG48" s="153" t="s">
        <v>178</v>
      </c>
      <c r="BH48" s="153"/>
      <c r="BI48" s="156"/>
      <c r="BJ48" s="156"/>
      <c r="BK48" s="153"/>
      <c r="BL48" s="153" t="s">
        <v>193</v>
      </c>
      <c r="BM48" s="151"/>
      <c r="BN48" t="s">
        <v>80</v>
      </c>
      <c r="BO48" t="s">
        <v>184</v>
      </c>
    </row>
    <row r="49" spans="1:67" x14ac:dyDescent="0.15">
      <c r="A49" s="148">
        <v>1468</v>
      </c>
      <c r="B49" s="218">
        <v>41468</v>
      </c>
      <c r="C49" s="150" t="s">
        <v>170</v>
      </c>
      <c r="D49" s="151" t="s">
        <v>169</v>
      </c>
      <c r="E49" s="151"/>
      <c r="F49" s="151" t="s">
        <v>195</v>
      </c>
      <c r="G49" s="152">
        <v>41455</v>
      </c>
      <c r="H49" s="153" t="s">
        <v>189</v>
      </c>
      <c r="I49" s="153" t="s">
        <v>190</v>
      </c>
      <c r="J49" s="153"/>
      <c r="K49" s="151" t="s">
        <v>82</v>
      </c>
      <c r="L49" s="151" t="s">
        <v>83</v>
      </c>
      <c r="M49" s="151">
        <v>157.75</v>
      </c>
      <c r="N49" s="151">
        <v>32.35</v>
      </c>
      <c r="O49" s="151"/>
      <c r="P49" s="151"/>
      <c r="Q49" s="151"/>
      <c r="R49" s="154"/>
      <c r="S49" s="151"/>
      <c r="T49" s="151"/>
      <c r="U49" s="151"/>
      <c r="V49" s="151"/>
      <c r="W49" s="151">
        <v>23.15</v>
      </c>
      <c r="X49" s="151"/>
      <c r="Y49" s="151"/>
      <c r="Z49" s="151"/>
      <c r="AA49" s="151"/>
      <c r="AB49" s="151"/>
      <c r="AC49" s="151"/>
      <c r="AD49" s="151"/>
      <c r="AE49" s="151"/>
      <c r="AF49" s="151"/>
      <c r="AG49" s="151"/>
      <c r="AH49" s="151">
        <v>31.01</v>
      </c>
      <c r="AI49" s="151"/>
      <c r="AJ49" s="151"/>
      <c r="AK49" s="151"/>
      <c r="AL49" s="151" t="s">
        <v>31</v>
      </c>
      <c r="AM49" s="153" t="s">
        <v>190</v>
      </c>
      <c r="AN49" s="153"/>
      <c r="AO49" s="153"/>
      <c r="AP49" s="155" t="s">
        <v>224</v>
      </c>
      <c r="AQ49" s="153">
        <v>12.8</v>
      </c>
      <c r="AR49" s="153" t="s">
        <v>38</v>
      </c>
      <c r="AS49" s="151"/>
      <c r="AT49" s="153">
        <v>4</v>
      </c>
      <c r="AU49" s="153">
        <v>0</v>
      </c>
      <c r="AV49" s="153">
        <v>14</v>
      </c>
      <c r="AW49" s="153">
        <v>0</v>
      </c>
      <c r="AX49" s="153">
        <v>0</v>
      </c>
      <c r="AY49" s="153">
        <v>0</v>
      </c>
      <c r="AZ49" s="153">
        <v>0</v>
      </c>
      <c r="BA49" s="153">
        <v>0</v>
      </c>
      <c r="BB49" s="153">
        <v>0</v>
      </c>
      <c r="BC49" s="153">
        <v>0</v>
      </c>
      <c r="BD49" s="153"/>
      <c r="BE49" s="153" t="s">
        <v>190</v>
      </c>
      <c r="BF49" s="153"/>
      <c r="BG49" s="153" t="s">
        <v>190</v>
      </c>
      <c r="BH49" s="153"/>
      <c r="BI49" s="156"/>
      <c r="BJ49" s="156"/>
      <c r="BK49" s="153"/>
      <c r="BL49" s="153" t="s">
        <v>193</v>
      </c>
      <c r="BM49" s="156" t="s">
        <v>84</v>
      </c>
      <c r="BN49" t="s">
        <v>9</v>
      </c>
      <c r="BO49" t="s">
        <v>184</v>
      </c>
    </row>
    <row r="50" spans="1:67" x14ac:dyDescent="0.15">
      <c r="A50" s="148">
        <v>1412</v>
      </c>
      <c r="B50" s="219">
        <v>41464</v>
      </c>
      <c r="C50" s="150" t="s">
        <v>170</v>
      </c>
      <c r="D50" s="151" t="s">
        <v>169</v>
      </c>
      <c r="E50" s="151"/>
      <c r="F50" s="151" t="s">
        <v>195</v>
      </c>
      <c r="G50" s="157">
        <v>41473</v>
      </c>
      <c r="H50" s="153" t="s">
        <v>189</v>
      </c>
      <c r="I50" s="153" t="s">
        <v>190</v>
      </c>
      <c r="J50" s="153"/>
      <c r="K50" s="151" t="s">
        <v>86</v>
      </c>
      <c r="L50" s="151" t="s">
        <v>87</v>
      </c>
      <c r="M50" s="151">
        <v>140</v>
      </c>
      <c r="N50" s="151">
        <v>31</v>
      </c>
      <c r="O50" s="151"/>
      <c r="P50" s="151"/>
      <c r="Q50" s="151"/>
      <c r="R50" s="154"/>
      <c r="S50" s="151"/>
      <c r="T50" s="151"/>
      <c r="U50" s="151"/>
      <c r="V50" s="151"/>
      <c r="W50" s="151">
        <v>17</v>
      </c>
      <c r="X50" s="151"/>
      <c r="Y50" s="151"/>
      <c r="Z50" s="151"/>
      <c r="AA50" s="151"/>
      <c r="AB50" s="151"/>
      <c r="AC50" s="151"/>
      <c r="AD50" s="151"/>
      <c r="AE50" s="151"/>
      <c r="AF50" s="151"/>
      <c r="AG50" s="151"/>
      <c r="AH50" s="151">
        <v>30.47</v>
      </c>
      <c r="AI50" s="151"/>
      <c r="AJ50" s="151"/>
      <c r="AK50" s="151"/>
      <c r="AL50" s="151" t="s">
        <v>31</v>
      </c>
      <c r="AM50" s="153" t="s">
        <v>91</v>
      </c>
      <c r="AN50" s="153"/>
      <c r="AO50" s="153"/>
      <c r="AP50" s="155" t="s">
        <v>224</v>
      </c>
      <c r="AQ50" s="153">
        <v>11.1</v>
      </c>
      <c r="AR50" s="153" t="s">
        <v>192</v>
      </c>
      <c r="AS50" s="151"/>
      <c r="AT50" s="153">
        <v>0</v>
      </c>
      <c r="AU50" s="153">
        <v>0</v>
      </c>
      <c r="AV50" s="153">
        <v>10</v>
      </c>
      <c r="AW50" s="153">
        <v>0</v>
      </c>
      <c r="AX50" s="153">
        <v>0</v>
      </c>
      <c r="AY50" s="153">
        <v>0</v>
      </c>
      <c r="AZ50" s="153">
        <v>0</v>
      </c>
      <c r="BA50" s="153">
        <v>0</v>
      </c>
      <c r="BB50" s="153">
        <v>0</v>
      </c>
      <c r="BC50" s="153">
        <v>0</v>
      </c>
      <c r="BD50" s="153"/>
      <c r="BE50" s="153" t="s">
        <v>190</v>
      </c>
      <c r="BF50" s="153"/>
      <c r="BG50" s="153" t="s">
        <v>190</v>
      </c>
      <c r="BH50" s="153"/>
      <c r="BI50" s="156"/>
      <c r="BJ50" s="156"/>
      <c r="BK50" s="153"/>
      <c r="BL50" s="153" t="s">
        <v>193</v>
      </c>
      <c r="BM50" s="151"/>
      <c r="BN50" t="s">
        <v>11</v>
      </c>
      <c r="BO50" t="s">
        <v>21</v>
      </c>
    </row>
    <row r="51" spans="1:67" x14ac:dyDescent="0.15">
      <c r="A51" s="148">
        <v>3612</v>
      </c>
      <c r="B51" s="218">
        <v>41464</v>
      </c>
      <c r="C51" s="150" t="s">
        <v>209</v>
      </c>
      <c r="D51" s="151" t="s">
        <v>169</v>
      </c>
      <c r="E51" s="151"/>
      <c r="F51" s="151" t="s">
        <v>221</v>
      </c>
      <c r="G51" s="152">
        <v>41459</v>
      </c>
      <c r="H51" s="153" t="s">
        <v>173</v>
      </c>
      <c r="I51" s="153" t="s">
        <v>174</v>
      </c>
      <c r="J51" s="153"/>
      <c r="K51" s="151" t="s">
        <v>93</v>
      </c>
      <c r="L51" s="151" t="s">
        <v>94</v>
      </c>
      <c r="M51" s="151">
        <v>115.36</v>
      </c>
      <c r="N51" s="151">
        <v>30.84</v>
      </c>
      <c r="O51" s="151"/>
      <c r="P51" s="151"/>
      <c r="Q51" s="151"/>
      <c r="R51" s="154"/>
      <c r="S51" s="151"/>
      <c r="T51" s="151"/>
      <c r="U51" s="151"/>
      <c r="V51" s="151"/>
      <c r="W51" s="151">
        <v>16.510000000000002</v>
      </c>
      <c r="X51" s="151"/>
      <c r="Y51" s="151"/>
      <c r="Z51" s="151"/>
      <c r="AA51" s="151"/>
      <c r="AB51" s="151"/>
      <c r="AC51" s="151"/>
      <c r="AD51" s="151"/>
      <c r="AE51" s="151"/>
      <c r="AF51" s="151"/>
      <c r="AG51" s="151"/>
      <c r="AH51" s="151">
        <v>28.97</v>
      </c>
      <c r="AI51" s="151"/>
      <c r="AJ51" s="151"/>
      <c r="AK51" s="151"/>
      <c r="AL51" s="151" t="s">
        <v>31</v>
      </c>
      <c r="AM51" s="153" t="s">
        <v>190</v>
      </c>
      <c r="AN51" s="153"/>
      <c r="AO51" s="153"/>
      <c r="AP51" s="155" t="s">
        <v>224</v>
      </c>
      <c r="AQ51" s="153">
        <v>6.5</v>
      </c>
      <c r="AR51" s="153" t="s">
        <v>192</v>
      </c>
      <c r="AS51" s="151"/>
      <c r="AT51" s="153">
        <v>0</v>
      </c>
      <c r="AU51" s="153">
        <v>0</v>
      </c>
      <c r="AV51" s="153">
        <v>0</v>
      </c>
      <c r="AW51" s="153">
        <v>15</v>
      </c>
      <c r="AX51" s="153">
        <v>0</v>
      </c>
      <c r="AY51" s="153">
        <v>0</v>
      </c>
      <c r="AZ51" s="153">
        <v>0</v>
      </c>
      <c r="BA51" s="153">
        <v>0</v>
      </c>
      <c r="BB51" s="153">
        <v>0</v>
      </c>
      <c r="BC51" s="153">
        <v>0</v>
      </c>
      <c r="BD51" s="153">
        <v>24</v>
      </c>
      <c r="BE51" s="153" t="s">
        <v>173</v>
      </c>
      <c r="BF51" s="153"/>
      <c r="BG51" s="153" t="s">
        <v>157</v>
      </c>
      <c r="BH51" s="153"/>
      <c r="BI51" s="151" t="s">
        <v>96</v>
      </c>
      <c r="BJ51" s="151" t="s">
        <v>97</v>
      </c>
      <c r="BK51" s="153">
        <v>25</v>
      </c>
      <c r="BL51" s="153" t="s">
        <v>193</v>
      </c>
      <c r="BM51" s="151"/>
      <c r="BN51" t="s">
        <v>101</v>
      </c>
      <c r="BO51" s="11" t="s">
        <v>184</v>
      </c>
    </row>
    <row r="52" spans="1:67" x14ac:dyDescent="0.15">
      <c r="A52" s="148">
        <v>1508</v>
      </c>
      <c r="B52" s="218">
        <v>41464</v>
      </c>
      <c r="C52" s="150" t="s">
        <v>170</v>
      </c>
      <c r="D52" s="151" t="s">
        <v>169</v>
      </c>
      <c r="E52" s="151"/>
      <c r="F52" s="151" t="s">
        <v>195</v>
      </c>
      <c r="G52" s="152">
        <v>41455</v>
      </c>
      <c r="H52" s="153" t="s">
        <v>189</v>
      </c>
      <c r="I52" s="153" t="s">
        <v>190</v>
      </c>
      <c r="J52" s="153"/>
      <c r="K52" s="151" t="s">
        <v>102</v>
      </c>
      <c r="L52" s="151" t="s">
        <v>103</v>
      </c>
      <c r="M52" s="151">
        <v>143.5085</v>
      </c>
      <c r="N52" s="151">
        <v>39.893500000000003</v>
      </c>
      <c r="O52" s="151"/>
      <c r="P52" s="151"/>
      <c r="Q52" s="151"/>
      <c r="R52" s="154"/>
      <c r="S52" s="151"/>
      <c r="T52" s="151"/>
      <c r="U52" s="151"/>
      <c r="V52" s="151"/>
      <c r="W52" s="151">
        <v>19.860499999999998</v>
      </c>
      <c r="X52" s="151"/>
      <c r="Y52" s="151"/>
      <c r="Z52" s="151"/>
      <c r="AA52" s="151"/>
      <c r="AB52" s="151"/>
      <c r="AC52" s="151"/>
      <c r="AD52" s="151"/>
      <c r="AE52" s="151"/>
      <c r="AF52" s="151"/>
      <c r="AG52" s="151"/>
      <c r="AH52" s="151">
        <v>39.893500000000003</v>
      </c>
      <c r="AI52" s="151"/>
      <c r="AJ52" s="151"/>
      <c r="AK52" s="151"/>
      <c r="AL52" s="151" t="s">
        <v>31</v>
      </c>
      <c r="AM52" s="153" t="s">
        <v>190</v>
      </c>
      <c r="AN52" s="153"/>
      <c r="AO52" s="153"/>
      <c r="AP52" s="155"/>
      <c r="AQ52" s="153"/>
      <c r="AR52" s="153" t="s">
        <v>190</v>
      </c>
      <c r="AS52" s="151"/>
      <c r="AT52" s="153">
        <v>0</v>
      </c>
      <c r="AU52" s="153">
        <v>0</v>
      </c>
      <c r="AV52" s="153">
        <v>0</v>
      </c>
      <c r="AW52" s="153">
        <v>0</v>
      </c>
      <c r="AX52" s="153">
        <v>0</v>
      </c>
      <c r="AY52" s="153">
        <v>0</v>
      </c>
      <c r="AZ52" s="153">
        <v>0</v>
      </c>
      <c r="BA52" s="153">
        <v>0</v>
      </c>
      <c r="BB52" s="153">
        <v>0</v>
      </c>
      <c r="BC52" s="153">
        <v>0</v>
      </c>
      <c r="BD52" s="153">
        <v>36</v>
      </c>
      <c r="BE52" s="153" t="s">
        <v>190</v>
      </c>
      <c r="BF52" s="153"/>
      <c r="BG52" s="153" t="s">
        <v>190</v>
      </c>
      <c r="BH52" s="153"/>
      <c r="BI52" s="156"/>
      <c r="BJ52" s="156"/>
      <c r="BK52" s="153"/>
      <c r="BL52" s="153" t="s">
        <v>193</v>
      </c>
      <c r="BM52" s="151" t="s">
        <v>104</v>
      </c>
      <c r="BN52" t="s">
        <v>14</v>
      </c>
      <c r="BO52" t="s">
        <v>184</v>
      </c>
    </row>
    <row r="53" spans="1:67" x14ac:dyDescent="0.15">
      <c r="BN53" s="160"/>
    </row>
    <row r="54" spans="1:67" x14ac:dyDescent="0.15">
      <c r="BN54" s="160"/>
    </row>
    <row r="55" spans="1:67" x14ac:dyDescent="0.15">
      <c r="BN55" s="160"/>
    </row>
    <row r="56" spans="1:67" x14ac:dyDescent="0.15">
      <c r="BN56" s="160"/>
    </row>
    <row r="57" spans="1:67" x14ac:dyDescent="0.15">
      <c r="BN57" s="160"/>
    </row>
    <row r="58" spans="1:67" x14ac:dyDescent="0.15">
      <c r="BN58" s="160"/>
    </row>
    <row r="59" spans="1:67" x14ac:dyDescent="0.15">
      <c r="BN59" s="160"/>
    </row>
    <row r="60" spans="1:67" x14ac:dyDescent="0.15">
      <c r="BN60" s="160"/>
    </row>
    <row r="61" spans="1:67" x14ac:dyDescent="0.15">
      <c r="BN61" s="160"/>
    </row>
    <row r="62" spans="1:67" x14ac:dyDescent="0.15">
      <c r="BN62" s="160"/>
    </row>
    <row r="63" spans="1:67" x14ac:dyDescent="0.15">
      <c r="BN63" s="160"/>
    </row>
    <row r="64" spans="1:67" x14ac:dyDescent="0.15">
      <c r="BN64" s="160"/>
    </row>
    <row r="65" spans="66:66" x14ac:dyDescent="0.15">
      <c r="BN65" s="160"/>
    </row>
    <row r="66" spans="66:66" x14ac:dyDescent="0.15">
      <c r="BN66" s="160"/>
    </row>
    <row r="67" spans="66:66" x14ac:dyDescent="0.15">
      <c r="BN67" s="160"/>
    </row>
    <row r="68" spans="66:66" x14ac:dyDescent="0.15">
      <c r="BN68" s="160"/>
    </row>
    <row r="69" spans="66:66" x14ac:dyDescent="0.15">
      <c r="BN69" s="160"/>
    </row>
    <row r="70" spans="66:66" x14ac:dyDescent="0.15">
      <c r="BN70" s="160"/>
    </row>
  </sheetData>
  <sheetProtection algorithmName="SHA-512" hashValue="fokjv3pgW7EZXzeuZVBxn0z2hARRoDLCr6zpanHqduu9Rdhvo8mTXzC1US0QMWMn/39kfRjMlOqTtlljCr/Pxg==" saltValue="1Yy0btr66jtWtUaIiDB83w==" spinCount="100000" sheet="1" objects="1" scenarios="1"/>
  <phoneticPr fontId="12" type="noConversion"/>
  <pageMargins left="0.75" right="0.75" top="1" bottom="1" header="0.5" footer="0.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FF23D5-F3B2-A445-9311-AFD46B7AC472}">
  <sheetPr codeName="Sheet61"/>
  <dimension ref="A1:ADQ7691"/>
  <sheetViews>
    <sheetView workbookViewId="0">
      <selection activeCell="C5" sqref="C5"/>
    </sheetView>
  </sheetViews>
  <sheetFormatPr baseColWidth="10" defaultRowHeight="14" x14ac:dyDescent="0.15"/>
  <cols>
    <col min="1" max="2" width="20.33203125" style="318" customWidth="1"/>
    <col min="3" max="9" width="12.1640625" style="318" customWidth="1"/>
    <col min="10" max="10" width="12.6640625" style="318" hidden="1" customWidth="1"/>
    <col min="11" max="11" width="12.1640625" style="318" hidden="1" customWidth="1"/>
    <col min="12" max="16" width="12.1640625" style="318" customWidth="1"/>
    <col min="17" max="17" width="19.1640625" style="318" hidden="1" customWidth="1"/>
    <col min="18" max="20" width="12.1640625" style="318" hidden="1" customWidth="1"/>
    <col min="21" max="24" width="12.1640625" style="318" customWidth="1"/>
    <col min="798" max="16384" width="10.83203125" style="318"/>
  </cols>
  <sheetData>
    <row r="1" spans="1:43" customFormat="1" ht="13" x14ac:dyDescent="0.15">
      <c r="A1" s="424" t="s">
        <v>1361</v>
      </c>
      <c r="B1" s="424"/>
      <c r="C1" s="424"/>
      <c r="D1" s="424"/>
      <c r="E1" s="424"/>
      <c r="F1" s="424"/>
      <c r="G1" s="424"/>
      <c r="H1" s="424"/>
      <c r="I1" s="424"/>
      <c r="J1" s="424"/>
      <c r="K1" s="424"/>
      <c r="L1" s="424"/>
      <c r="M1" s="424"/>
      <c r="N1" s="424"/>
      <c r="O1" s="424"/>
      <c r="P1" s="424"/>
      <c r="Q1" s="424"/>
      <c r="R1" s="424"/>
      <c r="S1" s="424"/>
      <c r="T1" s="424"/>
      <c r="U1" s="424"/>
      <c r="V1" s="424"/>
      <c r="W1" s="424"/>
      <c r="X1" s="424"/>
      <c r="Y1" s="424"/>
      <c r="Z1" s="424"/>
      <c r="AA1" s="424"/>
      <c r="AB1" s="424"/>
      <c r="AC1" s="424"/>
      <c r="AD1" s="424"/>
      <c r="AE1" s="424"/>
      <c r="AF1" s="424"/>
      <c r="AG1" s="424"/>
      <c r="AH1" s="424"/>
      <c r="AI1" s="424"/>
      <c r="AJ1" s="424"/>
      <c r="AK1" s="424"/>
      <c r="AL1" s="424"/>
      <c r="AM1" s="424"/>
      <c r="AN1" s="424"/>
      <c r="AO1" s="424"/>
      <c r="AP1" s="424"/>
      <c r="AQ1" s="424"/>
    </row>
    <row r="2" spans="1:43" customFormat="1" ht="13" x14ac:dyDescent="0.15">
      <c r="A2" s="425" t="s">
        <v>1362</v>
      </c>
      <c r="B2" s="424"/>
      <c r="C2" s="424"/>
      <c r="D2" s="424"/>
      <c r="E2" s="424"/>
      <c r="F2" s="424"/>
      <c r="G2" s="424"/>
      <c r="H2" s="424"/>
      <c r="I2" s="424"/>
      <c r="J2" s="424"/>
      <c r="K2" s="424"/>
      <c r="L2" s="424"/>
      <c r="M2" s="424"/>
      <c r="N2" s="424"/>
      <c r="O2" s="424"/>
      <c r="P2" s="424"/>
      <c r="Q2" s="424"/>
      <c r="R2" s="424"/>
      <c r="S2" s="424"/>
      <c r="T2" s="424"/>
      <c r="U2" s="424"/>
      <c r="V2" s="424"/>
      <c r="W2" s="424"/>
      <c r="X2" s="424"/>
      <c r="Y2" s="424"/>
      <c r="Z2" s="424"/>
      <c r="AA2" s="424"/>
      <c r="AB2" s="424"/>
      <c r="AC2" s="424"/>
      <c r="AD2" s="424"/>
      <c r="AE2" s="424"/>
      <c r="AF2" s="424"/>
      <c r="AG2" s="424"/>
      <c r="AH2" s="424"/>
      <c r="AI2" s="424"/>
      <c r="AJ2" s="424"/>
      <c r="AK2" s="424"/>
      <c r="AL2" s="424"/>
      <c r="AM2" s="424"/>
      <c r="AN2" s="424"/>
      <c r="AO2" s="424"/>
      <c r="AP2" s="424"/>
      <c r="AQ2" s="424"/>
    </row>
    <row r="3" spans="1:43" customFormat="1" thickBot="1" x14ac:dyDescent="0.2">
      <c r="A3" s="424"/>
      <c r="B3" s="424"/>
      <c r="C3" s="424"/>
      <c r="D3" s="424"/>
      <c r="E3" s="424"/>
      <c r="F3" s="424"/>
      <c r="G3" s="424"/>
      <c r="H3" s="424"/>
      <c r="I3" s="424"/>
      <c r="J3" s="424"/>
      <c r="K3" s="424"/>
      <c r="L3" s="424"/>
      <c r="M3" s="424"/>
      <c r="N3" s="424"/>
      <c r="O3" s="424"/>
      <c r="P3" s="424"/>
      <c r="Q3" s="424"/>
      <c r="R3" s="424"/>
      <c r="S3" s="424"/>
      <c r="T3" s="424"/>
      <c r="U3" s="424"/>
      <c r="V3" s="424"/>
      <c r="W3" s="424"/>
      <c r="X3" s="424"/>
      <c r="Y3" s="424"/>
      <c r="Z3" s="424"/>
      <c r="AA3" s="424"/>
      <c r="AB3" s="424"/>
      <c r="AC3" s="424"/>
      <c r="AD3" s="424"/>
      <c r="AE3" s="424"/>
      <c r="AF3" s="424"/>
      <c r="AG3" s="424"/>
      <c r="AH3" s="424"/>
      <c r="AI3" s="424"/>
      <c r="AJ3" s="424"/>
      <c r="AK3" s="424"/>
      <c r="AL3" s="424"/>
      <c r="AM3" s="424"/>
      <c r="AN3" s="424"/>
      <c r="AO3" s="424"/>
      <c r="AP3" s="424"/>
      <c r="AQ3" s="424"/>
    </row>
    <row r="4" spans="1:43" x14ac:dyDescent="0.15">
      <c r="A4" s="166" t="s">
        <v>639</v>
      </c>
      <c r="B4" s="167"/>
      <c r="C4" s="167"/>
      <c r="D4" s="167"/>
      <c r="E4" s="167"/>
      <c r="F4" s="167"/>
      <c r="G4" s="167"/>
      <c r="H4" s="167"/>
      <c r="I4" s="167"/>
      <c r="J4" s="167"/>
      <c r="K4" s="167"/>
      <c r="L4" s="167"/>
      <c r="M4" s="167"/>
      <c r="N4" s="167"/>
      <c r="O4" s="167"/>
      <c r="P4" s="167"/>
      <c r="Q4" s="167"/>
      <c r="R4" s="167"/>
      <c r="S4" s="167"/>
      <c r="T4" s="167"/>
      <c r="U4" s="167"/>
      <c r="V4" s="167"/>
      <c r="W4" s="167"/>
      <c r="X4" s="173"/>
      <c r="Y4" s="423"/>
      <c r="Z4" s="423"/>
      <c r="AA4" s="423"/>
      <c r="AB4" s="423"/>
      <c r="AC4" s="423"/>
      <c r="AD4" s="423"/>
      <c r="AE4" s="423"/>
      <c r="AF4" s="423"/>
      <c r="AG4" s="423"/>
      <c r="AH4" s="423"/>
      <c r="AI4" s="423"/>
      <c r="AJ4" s="423"/>
      <c r="AK4" s="423"/>
      <c r="AL4" s="423"/>
      <c r="AM4" s="423"/>
      <c r="AN4" s="423"/>
      <c r="AO4" s="423"/>
      <c r="AP4" s="423"/>
      <c r="AQ4" s="423"/>
    </row>
    <row r="5" spans="1:43" x14ac:dyDescent="0.15">
      <c r="A5" s="168" t="s">
        <v>247</v>
      </c>
      <c r="B5" s="78"/>
      <c r="C5" s="164">
        <v>1800</v>
      </c>
      <c r="D5" s="78"/>
      <c r="E5" s="78"/>
      <c r="F5" s="78"/>
      <c r="G5" s="78"/>
      <c r="H5" s="78"/>
      <c r="I5" s="78"/>
      <c r="J5" s="78"/>
      <c r="K5" s="78"/>
      <c r="L5" s="78"/>
      <c r="M5" s="78"/>
      <c r="N5" s="78"/>
      <c r="O5" s="78"/>
      <c r="P5" s="78"/>
      <c r="Q5" s="78"/>
      <c r="R5" s="78"/>
      <c r="S5" s="78"/>
      <c r="T5" s="78"/>
      <c r="U5" s="78"/>
      <c r="V5" s="78"/>
      <c r="W5" s="78"/>
      <c r="X5" s="174"/>
      <c r="Y5" s="423"/>
      <c r="Z5" s="423"/>
      <c r="AA5" s="423"/>
      <c r="AB5" s="423"/>
      <c r="AC5" s="423"/>
      <c r="AD5" s="423"/>
      <c r="AE5" s="423"/>
      <c r="AF5" s="423"/>
      <c r="AG5" s="423"/>
      <c r="AH5" s="423"/>
      <c r="AI5" s="423"/>
      <c r="AJ5" s="423"/>
      <c r="AK5" s="423"/>
      <c r="AL5" s="423"/>
      <c r="AM5" s="423"/>
      <c r="AN5" s="423"/>
      <c r="AO5" s="423"/>
      <c r="AP5" s="423"/>
      <c r="AQ5" s="423"/>
    </row>
    <row r="6" spans="1:43" x14ac:dyDescent="0.15">
      <c r="A6" s="168"/>
      <c r="B6" s="78"/>
      <c r="C6" s="78"/>
      <c r="D6" s="78"/>
      <c r="E6" s="78"/>
      <c r="F6" s="78"/>
      <c r="G6" s="78"/>
      <c r="H6" s="78"/>
      <c r="I6" s="78"/>
      <c r="J6" s="78"/>
      <c r="K6" s="78"/>
      <c r="L6" s="78"/>
      <c r="M6" s="78"/>
      <c r="N6" s="78"/>
      <c r="O6" s="78"/>
      <c r="P6" s="78"/>
      <c r="Q6" s="78"/>
      <c r="R6" s="78"/>
      <c r="S6" s="78"/>
      <c r="T6" s="78"/>
      <c r="U6" s="78"/>
      <c r="V6" s="78"/>
      <c r="W6" s="78"/>
      <c r="X6" s="174"/>
      <c r="Y6" s="423"/>
      <c r="Z6" s="423"/>
      <c r="AA6" s="423"/>
      <c r="AB6" s="423"/>
      <c r="AC6" s="423"/>
      <c r="AD6" s="423"/>
      <c r="AE6" s="423"/>
      <c r="AF6" s="423"/>
      <c r="AG6" s="423"/>
      <c r="AH6" s="423"/>
      <c r="AI6" s="423"/>
      <c r="AJ6" s="423"/>
      <c r="AK6" s="423"/>
      <c r="AL6" s="423"/>
      <c r="AM6" s="423"/>
      <c r="AN6" s="423"/>
      <c r="AO6" s="423"/>
      <c r="AP6" s="423"/>
      <c r="AQ6" s="423"/>
    </row>
    <row r="7" spans="1:43" ht="75" x14ac:dyDescent="0.15">
      <c r="A7" s="363" t="s">
        <v>248</v>
      </c>
      <c r="B7" s="364" t="s">
        <v>249</v>
      </c>
      <c r="C7" s="365" t="s">
        <v>250</v>
      </c>
      <c r="D7" s="365" t="s">
        <v>251</v>
      </c>
      <c r="E7" s="365" t="s">
        <v>597</v>
      </c>
      <c r="F7" s="365" t="s">
        <v>598</v>
      </c>
      <c r="G7" s="365" t="s">
        <v>599</v>
      </c>
      <c r="H7" s="365" t="s">
        <v>398</v>
      </c>
      <c r="I7" s="365" t="s">
        <v>746</v>
      </c>
      <c r="J7" s="373" t="s">
        <v>1363</v>
      </c>
      <c r="K7" s="374" t="s">
        <v>600</v>
      </c>
      <c r="L7" s="367" t="s">
        <v>1070</v>
      </c>
      <c r="M7" s="368" t="s">
        <v>361</v>
      </c>
      <c r="N7" s="368" t="s">
        <v>1340</v>
      </c>
      <c r="O7" s="368" t="s">
        <v>275</v>
      </c>
      <c r="P7" s="368" t="s">
        <v>1342</v>
      </c>
      <c r="Q7" s="375" t="s">
        <v>1364</v>
      </c>
      <c r="R7" s="375" t="s">
        <v>1365</v>
      </c>
      <c r="S7" s="376" t="s">
        <v>1366</v>
      </c>
      <c r="T7" s="376" t="s">
        <v>1367</v>
      </c>
      <c r="U7" s="369" t="s">
        <v>1368</v>
      </c>
      <c r="V7" s="369" t="s">
        <v>1369</v>
      </c>
      <c r="W7" s="368" t="s">
        <v>276</v>
      </c>
      <c r="X7" s="370" t="s">
        <v>509</v>
      </c>
      <c r="Y7" s="423"/>
      <c r="Z7" s="423"/>
      <c r="AA7" s="423"/>
      <c r="AB7" s="423"/>
      <c r="AC7" s="423"/>
      <c r="AD7" s="423"/>
      <c r="AE7" s="423"/>
      <c r="AF7" s="423"/>
      <c r="AG7" s="423"/>
      <c r="AH7" s="423"/>
      <c r="AI7" s="423"/>
      <c r="AJ7" s="423"/>
      <c r="AK7" s="423"/>
      <c r="AL7" s="423"/>
      <c r="AM7" s="423"/>
      <c r="AN7" s="423"/>
      <c r="AO7" s="423"/>
      <c r="AP7" s="423"/>
      <c r="AQ7" s="423"/>
    </row>
    <row r="8" spans="1:43" x14ac:dyDescent="0.15">
      <c r="A8" s="163" t="str">
        <f>'ESS Jul 2022'!K2</f>
        <v>Energy Locals</v>
      </c>
      <c r="B8" s="158" t="str">
        <f>'ESS Jul 2022'!L2</f>
        <v>Online Member</v>
      </c>
      <c r="C8" s="215">
        <f>IF('ESS Jul 2022'!BP2=0,91*'ESS Jul 2022'!M2/100,(91*'ESS Jul 2022'!M2/100)+'ESS Jul 2022'!BP2/4)</f>
        <v>142.80727272727273</v>
      </c>
      <c r="D8" s="215">
        <f>IF('ESS Jul 2022'!O2="",$C$5*'ESS Jul 2022'!N2/100,IF($C$5&gt;='ESS Jul 2022'!P2,('ESS Jul 2022'!P2*'ESS Jul 2022'!N2/100),($C$5*'ESS Jul 2022'!N2/100)))</f>
        <v>468</v>
      </c>
      <c r="E8" s="215">
        <f>IF(AND('ESS Jul 2022'!P2&gt;0,'ESS Jul 2022'!R2&gt;0),IF($C$5&lt;'ESS Jul 2022'!P2,0,IF($C$5&lt;=('ESS Jul 2022'!R2+'ESS Jul 2022'!P2),(($C$5-'ESS Jul 2022'!P2)*'ESS Jul 2022'!Q2/100),(('ESS Jul 2022'!R2)*'ESS Jul 2022'!Q2/100))),0)</f>
        <v>0</v>
      </c>
      <c r="F8" s="215">
        <f>IF(AND('ESS Jul 2022'!Q2&gt;0,'ESS Jul 2022'!S2&gt;0),IF($C$5&lt;('ESS Jul 2022'!R2+'ESS Jul 2022'!P2),0,IF($C$5&lt;=('ESS Jul 2022'!T2+'ESS Jul 2022'!R2+'ESS Jul 2022'!P2),(($C$5-('ESS Jul 2022'!R2+'ESS Jul 2022'!P2))*'ESS Jul 2022'!S2/100),('ESS Jul 2022'!T2*'ESS Jul 2022'!S2/100))),0)</f>
        <v>0</v>
      </c>
      <c r="G8" s="215">
        <v>0</v>
      </c>
      <c r="H8" s="215">
        <f>IF(AND('ESS Jul 2022'!R2&gt;0,'ESS Jul 2022'!T2&gt;0),IF(($C$5&lt;'ESS Jul 2022'!T2),(0),($C$5-'ESS Jul 2022'!T2)*'ESS Jul 2022'!U2/100),IF(AND('ESS Jul 2022'!R2&gt;0,'ESS Jul 2022'!T2=""),IF(($C$5&lt;'ESS Jul 2022'!R2+'ESS Jul 2022'!P2),(0),(($C$5-('ESS Jul 2022'!R2+'ESS Jul 2022'!P2))*'ESS Jul 2022'!S2/100)),IF(AND('ESS Jul 2022'!P2&gt;0,'ESS Jul 2022'!R2=""&gt;0),IF(($C$5&lt;'ESS Jul 2022'!P2),(0),($C$5-'ESS Jul 2022'!P2)*'ESS Jul 2022'!Q2/100),0)))</f>
        <v>0</v>
      </c>
      <c r="I8" s="215">
        <f t="shared" ref="I8:I21" si="0">SUM(C8:H8)</f>
        <v>610.80727272727268</v>
      </c>
      <c r="J8" s="377">
        <f t="shared" ref="J8:J21" si="1">(I8-C8)*4</f>
        <v>1871.9999999999998</v>
      </c>
      <c r="K8" s="209">
        <f t="shared" ref="K8:K21" si="2">I8*4</f>
        <v>2443.2290909090907</v>
      </c>
      <c r="L8" s="181">
        <f>K8*1.1</f>
        <v>2687.5520000000001</v>
      </c>
      <c r="M8" s="209">
        <f>'ESS Jul 2022'!AZ2</f>
        <v>0</v>
      </c>
      <c r="N8" s="209">
        <f>'ESS Jul 2022'!BA2</f>
        <v>0</v>
      </c>
      <c r="O8" s="209">
        <f>'ESS Jul 2022'!BB2</f>
        <v>0</v>
      </c>
      <c r="P8" s="209">
        <f>'ESS Jul 2022'!BC2</f>
        <v>0</v>
      </c>
      <c r="Q8" s="378" t="str">
        <f t="shared" ref="Q8:Q21" si="3">IF(SUM(M8:P8)=0,"No discount",IF(M8&gt;0,"Guaranteed off bill",IF(N8&gt;0,"Guaranteed off usage",IF(O8&gt;0,"Pay-on-time off bill","Pay-on-time off usage"))))</f>
        <v>No discount</v>
      </c>
      <c r="R8" s="378" t="str">
        <f t="shared" ref="R8:R21" si="4">IF(OR(A8="Origin Energy",A8="Red Energy",A8="Powershop"),"Inclusive","Exclusive")</f>
        <v>Exclusive</v>
      </c>
      <c r="S8" s="209">
        <f>IF(AND(Q8="Guaranteed off bill",R8="Inclusive"),((K8*1.1)-((K8*1.1)*M8/100))/1.1,IF(AND(Q8="Guaranteed off usage",R8="Inclusive"),((K8*1.1)-((J8*1.1)*N8/100))/1.1,IF(AND(Q8="Guaranteed off bill",R8="Exclusive"),K8-(K8*M8/100),IF(AND(Q8="Guaranteed off usage",R8="Exclusive"),K8-(J8*N8/100),IF(R8="Inclusive",((K8*1.1))/1.1,K8)))))</f>
        <v>2443.2290909090907</v>
      </c>
      <c r="T8" s="209">
        <f>IF(AND(Q8="Pay-on-time off bill",R8="Inclusive"),((S8*1.1)-((S8*1.1)*O8/100))/1.1,IF(AND(Q8="Pay-on-time off usage",R8="Inclusive"),((S8*1.1)-((J8*1.1)*P8/100))/1.1,IF(AND(Q8="Pay-on-time off bill",R8="Exclusive"),S8-(S8*O8/100),IF(AND(Q8="Pay-on-time off usage",R8="Exclusive"),S8-(J8*P8/100),IF(R8="Inclusive",((S8*1.1))/1.1,S8)))))</f>
        <v>2443.2290909090907</v>
      </c>
      <c r="U8" s="383">
        <f>S8*1.1</f>
        <v>2687.5520000000001</v>
      </c>
      <c r="V8" s="383">
        <f>T8*1.1</f>
        <v>2687.5520000000001</v>
      </c>
      <c r="W8" s="210">
        <f>'ESS Jul 2022'!BL2</f>
        <v>0</v>
      </c>
      <c r="X8" s="211" t="str">
        <f>'ESS Jul 2022'!BM2</f>
        <v>n</v>
      </c>
      <c r="Y8" s="423"/>
      <c r="Z8" s="423"/>
      <c r="AA8" s="423"/>
      <c r="AB8" s="423"/>
      <c r="AC8" s="423"/>
      <c r="AD8" s="423"/>
      <c r="AE8" s="423"/>
      <c r="AF8" s="423"/>
      <c r="AG8" s="423"/>
      <c r="AH8" s="423"/>
      <c r="AI8" s="423"/>
      <c r="AJ8" s="423"/>
      <c r="AK8" s="423"/>
      <c r="AL8" s="423"/>
      <c r="AM8" s="423"/>
      <c r="AN8" s="423"/>
      <c r="AO8" s="423"/>
      <c r="AP8" s="423"/>
      <c r="AQ8" s="423"/>
    </row>
    <row r="9" spans="1:43" x14ac:dyDescent="0.15">
      <c r="A9" s="163" t="str">
        <f>'ESS Jul 2022'!K3</f>
        <v>AGL</v>
      </c>
      <c r="B9" s="158" t="str">
        <f>'ESS Jul 2022'!L3</f>
        <v>Value Saver</v>
      </c>
      <c r="C9" s="215">
        <f>IF('ESS Jul 2022'!BP3=0,91*'ESS Jul 2022'!M3/100,(91*'ESS Jul 2022'!M3/100)+'ESS Jul 2022'!BP3/4)</f>
        <v>134.00990909090908</v>
      </c>
      <c r="D9" s="215">
        <f>IF('ESS Jul 2022'!O3="",$C$5*'ESS Jul 2022'!N3/100,IF($C$5&gt;='ESS Jul 2022'!P3,('ESS Jul 2022'!P3*'ESS Jul 2022'!N3/100),($C$5*'ESS Jul 2022'!N3/100)))</f>
        <v>474.05454545454535</v>
      </c>
      <c r="E9" s="215">
        <f>IF(AND('ESS Jul 2022'!P3&gt;0,'ESS Jul 2022'!R3&gt;0),IF($C$5&lt;'ESS Jul 2022'!P3,0,IF($C$5&lt;=('ESS Jul 2022'!R3+'ESS Jul 2022'!P3),(($C$5-'ESS Jul 2022'!P3)*'ESS Jul 2022'!Q3/100),(('ESS Jul 2022'!R3)*'ESS Jul 2022'!Q3/100))),0)</f>
        <v>0</v>
      </c>
      <c r="F9" s="215">
        <f>IF(AND('ESS Jul 2022'!Q3&gt;0,'ESS Jul 2022'!S3&gt;0),IF($C$5&lt;('ESS Jul 2022'!R3+'ESS Jul 2022'!P3),0,IF($C$5&lt;=('ESS Jul 2022'!T3+'ESS Jul 2022'!R3+'ESS Jul 2022'!P3),(($C$5-('ESS Jul 2022'!R3+'ESS Jul 2022'!P3))*'ESS Jul 2022'!S3/100),('ESS Jul 2022'!T3*'ESS Jul 2022'!S3/100))),0)</f>
        <v>0</v>
      </c>
      <c r="G9" s="215">
        <v>0</v>
      </c>
      <c r="H9" s="215">
        <f>IF(AND('ESS Jul 2022'!R3&gt;0,'ESS Jul 2022'!T3&gt;0),IF(($C$5&lt;'ESS Jul 2022'!T3),(0),($C$5-'ESS Jul 2022'!T3)*'ESS Jul 2022'!U3/100),IF(AND('ESS Jul 2022'!R3&gt;0,'ESS Jul 2022'!T3=""),IF(($C$5&lt;'ESS Jul 2022'!R3+'ESS Jul 2022'!P3),(0),(($C$5-('ESS Jul 2022'!R3+'ESS Jul 2022'!P3))*'ESS Jul 2022'!S3/100)),IF(AND('ESS Jul 2022'!P3&gt;0,'ESS Jul 2022'!R3=""&gt;0),IF(($C$5&lt;'ESS Jul 2022'!P3),(0),($C$5-'ESS Jul 2022'!P3)*'ESS Jul 2022'!Q3/100),0)))</f>
        <v>0</v>
      </c>
      <c r="I9" s="215">
        <f t="shared" ref="I9:I11" si="5">SUM(C9:H9)</f>
        <v>608.0644545454544</v>
      </c>
      <c r="J9" s="377">
        <f t="shared" si="1"/>
        <v>1896.2181818181812</v>
      </c>
      <c r="K9" s="209">
        <f t="shared" si="2"/>
        <v>2432.2578181818176</v>
      </c>
      <c r="L9" s="181">
        <f t="shared" ref="L9:L21" si="6">K9*1.1</f>
        <v>2675.4835999999996</v>
      </c>
      <c r="M9" s="209">
        <f>'ESS Jul 2022'!AZ3</f>
        <v>0</v>
      </c>
      <c r="N9" s="209">
        <f>'ESS Jul 2022'!BA3</f>
        <v>0</v>
      </c>
      <c r="O9" s="209">
        <f>'ESS Jul 2022'!BB3</f>
        <v>0</v>
      </c>
      <c r="P9" s="209">
        <f>'ESS Jul 2022'!BC3</f>
        <v>0</v>
      </c>
      <c r="Q9" s="378" t="str">
        <f t="shared" si="3"/>
        <v>No discount</v>
      </c>
      <c r="R9" s="378" t="str">
        <f t="shared" si="4"/>
        <v>Exclusive</v>
      </c>
      <c r="S9" s="379">
        <f t="shared" ref="S9:S21" si="7">IF(AND(Q9="Guaranteed off bill",R9="Inclusive"),((K9*1.1)-((K9*1.1)*M9/100))/1.1,IF(AND(Q9="Guaranteed off usage",R9="Inclusive"),((K9*1.1)-((J9*1.1)*N9/100))/1.1,IF(AND(Q9="Guaranteed off bill",R9="Exclusive"),K9-(K9*M9/100),IF(AND(Q9="Guaranteed off usage",R9="Exclusive"),K9-(J9*N9/100),IF(R9="Inclusive",((K9*1.1))/1.1,K9)))))</f>
        <v>2432.2578181818176</v>
      </c>
      <c r="T9" s="209">
        <f t="shared" ref="T9:T21" si="8">IF(AND(Q9="Pay-on-time off bill",R9="Inclusive"),((S9*1.1)-((S9*1.1)*O9/100))/1.1,IF(AND(Q9="Pay-on-time off usage",R9="Inclusive"),((S9*1.1)-((J9*1.1)*P9/100))/1.1,IF(AND(Q9="Pay-on-time off bill",R9="Exclusive"),S9-(S9*O9/100),IF(AND(Q9="Pay-on-time off usage",R9="Exclusive"),S9-(J9*P9/100),IF(R9="Inclusive",((S9*1.1))/1.1,S9)))))</f>
        <v>2432.2578181818176</v>
      </c>
      <c r="U9" s="381">
        <f t="shared" ref="U9:V21" si="9">S9*1.1</f>
        <v>2675.4835999999996</v>
      </c>
      <c r="V9" s="381">
        <f t="shared" si="9"/>
        <v>2675.4835999999996</v>
      </c>
      <c r="W9" s="210">
        <f>'ESS Jul 2022'!BL3</f>
        <v>0</v>
      </c>
      <c r="X9" s="211" t="str">
        <f>'ESS Jul 2022'!BM3</f>
        <v>n</v>
      </c>
      <c r="Y9" s="423"/>
      <c r="Z9" s="423"/>
      <c r="AA9" s="423"/>
      <c r="AB9" s="423"/>
      <c r="AC9" s="423"/>
      <c r="AD9" s="423"/>
      <c r="AE9" s="423"/>
      <c r="AF9" s="423"/>
      <c r="AG9" s="423"/>
      <c r="AH9" s="423"/>
      <c r="AI9" s="423"/>
      <c r="AJ9" s="423"/>
      <c r="AK9" s="423"/>
      <c r="AL9" s="423"/>
      <c r="AM9" s="423"/>
      <c r="AN9" s="423"/>
      <c r="AO9" s="423"/>
      <c r="AP9" s="423"/>
      <c r="AQ9" s="423"/>
    </row>
    <row r="10" spans="1:43" x14ac:dyDescent="0.15">
      <c r="A10" s="163" t="str">
        <f>'ESS Jul 2022'!K4</f>
        <v>Alinta Energy</v>
      </c>
      <c r="B10" s="158" t="str">
        <f>'ESS Jul 2022'!L4</f>
        <v>Home Deal</v>
      </c>
      <c r="C10" s="215">
        <f>IF('ESS Jul 2022'!BP4=0,91*'ESS Jul 2022'!M4/100,(91*'ESS Jul 2022'!M4/100)+'ESS Jul 2022'!BP4/4)</f>
        <v>133.19918181818178</v>
      </c>
      <c r="D10" s="215">
        <f>IF('ESS Jul 2022'!O4="",$C$5*'ESS Jul 2022'!N4/100,IF($C$5&gt;='ESS Jul 2022'!P4,('ESS Jul 2022'!P4*'ESS Jul 2022'!N4/100),($C$5*'ESS Jul 2022'!N4/100)))</f>
        <v>519.5454545454545</v>
      </c>
      <c r="E10" s="215">
        <f>IF(AND('ESS Jul 2022'!P4&gt;0,'ESS Jul 2022'!R4&gt;0),IF($C$5&lt;'ESS Jul 2022'!P4,0,IF($C$5&lt;=('ESS Jul 2022'!R4+'ESS Jul 2022'!P4),(($C$5-'ESS Jul 2022'!P4)*'ESS Jul 2022'!Q4/100),(('ESS Jul 2022'!R4)*'ESS Jul 2022'!Q4/100))),0)</f>
        <v>0</v>
      </c>
      <c r="F10" s="215">
        <f>IF(AND('ESS Jul 2022'!Q4&gt;0,'ESS Jul 2022'!S4&gt;0),IF($C$5&lt;('ESS Jul 2022'!R4+'ESS Jul 2022'!P4),0,IF($C$5&lt;=('ESS Jul 2022'!T4+'ESS Jul 2022'!R4+'ESS Jul 2022'!P4),(($C$5-('ESS Jul 2022'!R4+'ESS Jul 2022'!P4))*'ESS Jul 2022'!S4/100),('ESS Jul 2022'!T4*'ESS Jul 2022'!S4/100))),0)</f>
        <v>0</v>
      </c>
      <c r="G10" s="215">
        <v>0</v>
      </c>
      <c r="H10" s="215">
        <f>IF(AND('ESS Jul 2022'!R4&gt;0,'ESS Jul 2022'!T4&gt;0),IF(($C$5&lt;'ESS Jul 2022'!T4),(0),($C$5-'ESS Jul 2022'!T4)*'ESS Jul 2022'!U4/100),IF(AND('ESS Jul 2022'!R4&gt;0,'ESS Jul 2022'!T4=""),IF(($C$5&lt;'ESS Jul 2022'!R4+'ESS Jul 2022'!P4),(0),(($C$5-('ESS Jul 2022'!R4+'ESS Jul 2022'!P4))*'ESS Jul 2022'!S4/100)),IF(AND('ESS Jul 2022'!P4&gt;0,'ESS Jul 2022'!R4=""&gt;0),IF(($C$5&lt;'ESS Jul 2022'!P4),(0),($C$5-'ESS Jul 2022'!P4)*'ESS Jul 2022'!Q4/100),0)))</f>
        <v>0</v>
      </c>
      <c r="I10" s="215">
        <f t="shared" si="5"/>
        <v>652.74463636363635</v>
      </c>
      <c r="J10" s="377">
        <f t="shared" si="1"/>
        <v>2078.181818181818</v>
      </c>
      <c r="K10" s="209">
        <f t="shared" si="2"/>
        <v>2610.9785454545454</v>
      </c>
      <c r="L10" s="181">
        <f t="shared" si="6"/>
        <v>2872.0764000000004</v>
      </c>
      <c r="M10" s="209">
        <f>'ESS Jul 2022'!AZ4</f>
        <v>0</v>
      </c>
      <c r="N10" s="209">
        <f>'ESS Jul 2022'!BA4</f>
        <v>0</v>
      </c>
      <c r="O10" s="209">
        <f>'ESS Jul 2022'!BB4</f>
        <v>0</v>
      </c>
      <c r="P10" s="209">
        <f>'ESS Jul 2022'!BC4</f>
        <v>0</v>
      </c>
      <c r="Q10" s="378" t="str">
        <f t="shared" si="3"/>
        <v>No discount</v>
      </c>
      <c r="R10" s="378" t="str">
        <f t="shared" si="4"/>
        <v>Exclusive</v>
      </c>
      <c r="S10" s="379">
        <f t="shared" si="7"/>
        <v>2610.9785454545454</v>
      </c>
      <c r="T10" s="209">
        <f t="shared" si="8"/>
        <v>2610.9785454545454</v>
      </c>
      <c r="U10" s="381">
        <f t="shared" si="9"/>
        <v>2872.0764000000004</v>
      </c>
      <c r="V10" s="381">
        <f t="shared" si="9"/>
        <v>2872.0764000000004</v>
      </c>
      <c r="W10" s="210">
        <f>'ESS Jul 2022'!BL4</f>
        <v>0</v>
      </c>
      <c r="X10" s="211" t="str">
        <f>'ESS Jul 2022'!BM4</f>
        <v>n</v>
      </c>
      <c r="Y10" s="423"/>
      <c r="Z10" s="423"/>
      <c r="AA10" s="423"/>
      <c r="AB10" s="423"/>
      <c r="AC10" s="423"/>
      <c r="AD10" s="423"/>
      <c r="AE10" s="423"/>
      <c r="AF10" s="423"/>
      <c r="AG10" s="423"/>
      <c r="AH10" s="423"/>
      <c r="AI10" s="423"/>
      <c r="AJ10" s="423"/>
      <c r="AK10" s="423"/>
      <c r="AL10" s="423"/>
      <c r="AM10" s="423"/>
      <c r="AN10" s="423"/>
      <c r="AO10" s="423"/>
      <c r="AP10" s="423"/>
      <c r="AQ10" s="423"/>
    </row>
    <row r="11" spans="1:43" x14ac:dyDescent="0.15">
      <c r="A11" s="163" t="str">
        <f>'ESS Jul 2022'!K5</f>
        <v>Diamond Energy</v>
      </c>
      <c r="B11" s="158" t="str">
        <f>'ESS Jul 2022'!L5</f>
        <v xml:space="preserve">Renewable Saver </v>
      </c>
      <c r="C11" s="215">
        <f>IF('ESS Jul 2022'!BP5=0,91*'ESS Jul 2022'!M5/100,(91*'ESS Jul 2022'!M5/100)+'ESS Jul 2022'!BP5/4)</f>
        <v>122.85</v>
      </c>
      <c r="D11" s="215">
        <f>IF('ESS Jul 2022'!O5="",$C$5*'ESS Jul 2022'!N5/100,IF($C$5&gt;='ESS Jul 2022'!P5,('ESS Jul 2022'!P5*'ESS Jul 2022'!N5/100),($C$5*'ESS Jul 2022'!N5/100)))</f>
        <v>73.499999999999986</v>
      </c>
      <c r="E11" s="215">
        <f>IF(AND('ESS Jul 2022'!P5&gt;0,'ESS Jul 2022'!R5&gt;0),IF($C$5&lt;'ESS Jul 2022'!P5,0,IF($C$5&lt;=('ESS Jul 2022'!R5+'ESS Jul 2022'!P5),(($C$5-'ESS Jul 2022'!P5)*'ESS Jul 2022'!Q5/100),(('ESS Jul 2022'!R5)*'ESS Jul 2022'!Q5/100))),0)</f>
        <v>0</v>
      </c>
      <c r="F11" s="215">
        <f>IF(AND('ESS Jul 2022'!Q5&gt;0,'ESS Jul 2022'!S5&gt;0),IF($C$5&lt;('ESS Jul 2022'!R5+'ESS Jul 2022'!P5),0,IF($C$5&lt;=('ESS Jul 2022'!T5+'ESS Jul 2022'!R5+'ESS Jul 2022'!P5),(($C$5-('ESS Jul 2022'!R5+'ESS Jul 2022'!P5))*'ESS Jul 2022'!S5/100),('ESS Jul 2022'!T5*'ESS Jul 2022'!S5/100))),0)</f>
        <v>0</v>
      </c>
      <c r="G11" s="215">
        <v>0</v>
      </c>
      <c r="H11" s="215">
        <f>IF(AND('ESS Jul 2022'!R5&gt;0,'ESS Jul 2022'!T5&gt;0),IF(($C$5&lt;'ESS Jul 2022'!T5),(0),($C$5-'ESS Jul 2022'!T5)*'ESS Jul 2022'!U5/100),IF(AND('ESS Jul 2022'!R5&gt;0,'ESS Jul 2022'!T5=""),IF(($C$5&lt;'ESS Jul 2022'!R5+'ESS Jul 2022'!P5),(0),(($C$5-('ESS Jul 2022'!R5+'ESS Jul 2022'!P5))*'ESS Jul 2022'!S5/100)),IF(AND('ESS Jul 2022'!P5&gt;0,'ESS Jul 2022'!R5=""&gt;0),IF(($C$5&lt;'ESS Jul 2022'!P5),(0),($C$5-'ESS Jul 2022'!P5)*'ESS Jul 2022'!Q5/100),0)))</f>
        <v>491.72727272727275</v>
      </c>
      <c r="I11" s="215">
        <f t="shared" si="5"/>
        <v>688.07727272727266</v>
      </c>
      <c r="J11" s="377">
        <f t="shared" si="1"/>
        <v>2260.9090909090905</v>
      </c>
      <c r="K11" s="209">
        <f t="shared" si="2"/>
        <v>2752.3090909090906</v>
      </c>
      <c r="L11" s="181">
        <f t="shared" si="6"/>
        <v>3027.54</v>
      </c>
      <c r="M11" s="209">
        <f>'ESS Jul 2022'!AZ5</f>
        <v>0</v>
      </c>
      <c r="N11" s="209">
        <f>'ESS Jul 2022'!BA5</f>
        <v>0</v>
      </c>
      <c r="O11" s="209">
        <f>'ESS Jul 2022'!BB5</f>
        <v>2</v>
      </c>
      <c r="P11" s="209">
        <f>'ESS Jul 2022'!BC5</f>
        <v>0</v>
      </c>
      <c r="Q11" s="378" t="str">
        <f t="shared" si="3"/>
        <v>Pay-on-time off bill</v>
      </c>
      <c r="R11" s="378" t="str">
        <f t="shared" si="4"/>
        <v>Exclusive</v>
      </c>
      <c r="S11" s="379">
        <f t="shared" si="7"/>
        <v>2752.3090909090906</v>
      </c>
      <c r="T11" s="209">
        <f t="shared" si="8"/>
        <v>2697.262909090909</v>
      </c>
      <c r="U11" s="381">
        <f t="shared" si="9"/>
        <v>3027.54</v>
      </c>
      <c r="V11" s="381">
        <f t="shared" si="9"/>
        <v>2966.9892</v>
      </c>
      <c r="W11" s="210">
        <f>'ESS Jul 2022'!BL5</f>
        <v>0</v>
      </c>
      <c r="X11" s="211" t="str">
        <f>'ESS Jul 2022'!BM5</f>
        <v>n</v>
      </c>
      <c r="Y11" s="423"/>
      <c r="Z11" s="423"/>
      <c r="AA11" s="423"/>
      <c r="AB11" s="423"/>
      <c r="AC11" s="423"/>
      <c r="AD11" s="423"/>
      <c r="AE11" s="423"/>
      <c r="AF11" s="423"/>
      <c r="AG11" s="423"/>
      <c r="AH11" s="423"/>
      <c r="AI11" s="423"/>
      <c r="AJ11" s="423"/>
      <c r="AK11" s="423"/>
      <c r="AL11" s="423"/>
      <c r="AM11" s="423"/>
      <c r="AN11" s="423"/>
      <c r="AO11" s="423"/>
      <c r="AP11" s="423"/>
      <c r="AQ11" s="423"/>
    </row>
    <row r="12" spans="1:43" x14ac:dyDescent="0.15">
      <c r="A12" s="163" t="str">
        <f>'ESS Jul 2022'!K6</f>
        <v>Dodo Power &amp; Gas</v>
      </c>
      <c r="B12" s="158" t="str">
        <f>'ESS Jul 2022'!L6</f>
        <v>Market offer</v>
      </c>
      <c r="C12" s="215">
        <f>IF('ESS Jul 2022'!BP6=0,91*'ESS Jul 2022'!M6/100,(91*'ESS Jul 2022'!M6/100)+'ESS Jul 2022'!BP6/4)</f>
        <v>138.36136363636362</v>
      </c>
      <c r="D12" s="215">
        <f>IF('ESS Jul 2022'!O6="",$C$5*'ESS Jul 2022'!N6/100,IF($C$5&gt;='ESS Jul 2022'!P6,('ESS Jul 2022'!P6*'ESS Jul 2022'!N6/100),($C$5*'ESS Jul 2022'!N6/100)))</f>
        <v>469.4727272727273</v>
      </c>
      <c r="E12" s="215">
        <f>IF(AND('ESS Jul 2022'!P6&gt;0,'ESS Jul 2022'!R6&gt;0),IF($C$5&lt;'ESS Jul 2022'!P6,0,IF($C$5&lt;=('ESS Jul 2022'!R6+'ESS Jul 2022'!P6),(($C$5-'ESS Jul 2022'!P6)*'ESS Jul 2022'!Q6/100),(('ESS Jul 2022'!R6)*'ESS Jul 2022'!Q6/100))),0)</f>
        <v>0</v>
      </c>
      <c r="F12" s="215">
        <f>IF(AND('ESS Jul 2022'!Q6&gt;0,'ESS Jul 2022'!S6&gt;0),IF($C$5&lt;('ESS Jul 2022'!R6+'ESS Jul 2022'!P6),0,IF($C$5&lt;=('ESS Jul 2022'!T6+'ESS Jul 2022'!R6+'ESS Jul 2022'!P6),(($C$5-('ESS Jul 2022'!R6+'ESS Jul 2022'!P6))*'ESS Jul 2022'!S6/100),('ESS Jul 2022'!T6*'ESS Jul 2022'!S6/100))),0)</f>
        <v>0</v>
      </c>
      <c r="G12" s="215">
        <v>0</v>
      </c>
      <c r="H12" s="215">
        <f>IF(AND('ESS Jul 2022'!R6&gt;0,'ESS Jul 2022'!T6&gt;0),IF(($C$5&lt;'ESS Jul 2022'!T6),(0),($C$5-'ESS Jul 2022'!T6)*'ESS Jul 2022'!U6/100),IF(AND('ESS Jul 2022'!R6&gt;0,'ESS Jul 2022'!T6=""),IF(($C$5&lt;'ESS Jul 2022'!R6+'ESS Jul 2022'!P6),(0),(($C$5-('ESS Jul 2022'!R6+'ESS Jul 2022'!P6))*'ESS Jul 2022'!S6/100)),IF(AND('ESS Jul 2022'!P6&gt;0,'ESS Jul 2022'!R6=""&gt;0),IF(($C$5&lt;'ESS Jul 2022'!P6),(0),($C$5-'ESS Jul 2022'!P6)*'ESS Jul 2022'!Q6/100),0)))</f>
        <v>0</v>
      </c>
      <c r="I12" s="215">
        <f t="shared" si="0"/>
        <v>607.83409090909095</v>
      </c>
      <c r="J12" s="377">
        <f t="shared" si="1"/>
        <v>1877.8909090909092</v>
      </c>
      <c r="K12" s="209">
        <f t="shared" si="2"/>
        <v>2431.3363636363638</v>
      </c>
      <c r="L12" s="181">
        <f t="shared" si="6"/>
        <v>2674.4700000000003</v>
      </c>
      <c r="M12" s="209">
        <f>'ESS Jul 2022'!AZ6</f>
        <v>0</v>
      </c>
      <c r="N12" s="209">
        <f>'ESS Jul 2022'!BA6</f>
        <v>0</v>
      </c>
      <c r="O12" s="209">
        <f>'ESS Jul 2022'!BB6</f>
        <v>0</v>
      </c>
      <c r="P12" s="209">
        <f>'ESS Jul 2022'!BC6</f>
        <v>0</v>
      </c>
      <c r="Q12" s="378" t="str">
        <f t="shared" si="3"/>
        <v>No discount</v>
      </c>
      <c r="R12" s="378" t="str">
        <f t="shared" si="4"/>
        <v>Exclusive</v>
      </c>
      <c r="S12" s="379">
        <f t="shared" si="7"/>
        <v>2431.3363636363638</v>
      </c>
      <c r="T12" s="209">
        <f t="shared" si="8"/>
        <v>2431.3363636363638</v>
      </c>
      <c r="U12" s="381">
        <f t="shared" si="9"/>
        <v>2674.4700000000003</v>
      </c>
      <c r="V12" s="381">
        <f t="shared" si="9"/>
        <v>2674.4700000000003</v>
      </c>
      <c r="W12" s="210">
        <f>'ESS Jul 2022'!BL6</f>
        <v>0</v>
      </c>
      <c r="X12" s="211" t="str">
        <f>'ESS Jul 2022'!BM6</f>
        <v>n</v>
      </c>
      <c r="Y12" s="423"/>
      <c r="Z12" s="423"/>
      <c r="AA12" s="423"/>
      <c r="AB12" s="423"/>
      <c r="AC12" s="423"/>
      <c r="AD12" s="423"/>
      <c r="AE12" s="423"/>
      <c r="AF12" s="423"/>
      <c r="AG12" s="423"/>
      <c r="AH12" s="423"/>
      <c r="AI12" s="423"/>
      <c r="AJ12" s="423"/>
      <c r="AK12" s="423"/>
      <c r="AL12" s="423"/>
      <c r="AM12" s="423"/>
      <c r="AN12" s="423"/>
      <c r="AO12" s="423"/>
      <c r="AP12" s="423"/>
      <c r="AQ12" s="423"/>
    </row>
    <row r="13" spans="1:43" x14ac:dyDescent="0.15">
      <c r="A13" s="163" t="str">
        <f>'ESS Jul 2022'!K7</f>
        <v>EnergyAustralia</v>
      </c>
      <c r="B13" s="158" t="str">
        <f>'ESS Jul 2022'!L7</f>
        <v>Flexi Plan</v>
      </c>
      <c r="C13" s="215">
        <f>IF('ESS Jul 2022'!BP7=0,91*'ESS Jul 2022'!M7/100,(91*'ESS Jul 2022'!M7/100)+'ESS Jul 2022'!BP7/4)</f>
        <v>129.67500000000001</v>
      </c>
      <c r="D13" s="215">
        <f>IF('ESS Jul 2022'!O7="",$C$5*'ESS Jul 2022'!N7/100,IF($C$5&gt;='ESS Jul 2022'!P7,('ESS Jul 2022'!P7*'ESS Jul 2022'!N7/100),($C$5*'ESS Jul 2022'!N7/100)))</f>
        <v>540.65454545454531</v>
      </c>
      <c r="E13" s="215">
        <f>IF(AND('ESS Jul 2022'!P7&gt;0,'ESS Jul 2022'!R7&gt;0),IF($C$5&lt;'ESS Jul 2022'!P7,0,IF($C$5&lt;=('ESS Jul 2022'!R7+'ESS Jul 2022'!P7),(($C$5-'ESS Jul 2022'!P7)*'ESS Jul 2022'!Q7/100),(('ESS Jul 2022'!R7)*'ESS Jul 2022'!Q7/100))),0)</f>
        <v>0</v>
      </c>
      <c r="F13" s="215">
        <f>IF(AND('ESS Jul 2022'!Q7&gt;0,'ESS Jul 2022'!S7&gt;0),IF($C$5&lt;('ESS Jul 2022'!R7+'ESS Jul 2022'!P7),0,IF($C$5&lt;=('ESS Jul 2022'!T7+'ESS Jul 2022'!R7+'ESS Jul 2022'!P7),(($C$5-('ESS Jul 2022'!R7+'ESS Jul 2022'!P7))*'ESS Jul 2022'!S7/100),('ESS Jul 2022'!T7*'ESS Jul 2022'!S7/100))),0)</f>
        <v>0</v>
      </c>
      <c r="G13" s="215">
        <v>0</v>
      </c>
      <c r="H13" s="215">
        <f>IF(AND('ESS Jul 2022'!R7&gt;0,'ESS Jul 2022'!T7&gt;0),IF(($C$5&lt;'ESS Jul 2022'!T7),(0),($C$5-'ESS Jul 2022'!T7)*'ESS Jul 2022'!U7/100),IF(AND('ESS Jul 2022'!R7&gt;0,'ESS Jul 2022'!T7=""),IF(($C$5&lt;'ESS Jul 2022'!R7+'ESS Jul 2022'!P7),(0),(($C$5-('ESS Jul 2022'!R7+'ESS Jul 2022'!P7))*'ESS Jul 2022'!S7/100)),IF(AND('ESS Jul 2022'!P7&gt;0,'ESS Jul 2022'!R7=""&gt;0),IF(($C$5&lt;'ESS Jul 2022'!P7),(0),($C$5-'ESS Jul 2022'!P7)*'ESS Jul 2022'!Q7/100),0)))</f>
        <v>0</v>
      </c>
      <c r="I13" s="215">
        <f t="shared" ref="I13" si="10">SUM(C13:H13)</f>
        <v>670.32954545454527</v>
      </c>
      <c r="J13" s="377">
        <f t="shared" si="1"/>
        <v>2162.6181818181813</v>
      </c>
      <c r="K13" s="209">
        <f t="shared" si="2"/>
        <v>2681.3181818181811</v>
      </c>
      <c r="L13" s="181">
        <f t="shared" si="6"/>
        <v>2949.4499999999994</v>
      </c>
      <c r="M13" s="209">
        <f>'ESS Jul 2022'!AZ7</f>
        <v>8</v>
      </c>
      <c r="N13" s="209">
        <f>'ESS Jul 2022'!BA7</f>
        <v>0</v>
      </c>
      <c r="O13" s="209">
        <f>'ESS Jul 2022'!BB7</f>
        <v>0</v>
      </c>
      <c r="P13" s="209">
        <f>'ESS Jul 2022'!BC7</f>
        <v>0</v>
      </c>
      <c r="Q13" s="378" t="str">
        <f t="shared" si="3"/>
        <v>Guaranteed off bill</v>
      </c>
      <c r="R13" s="378" t="str">
        <f t="shared" si="4"/>
        <v>Exclusive</v>
      </c>
      <c r="S13" s="379">
        <f t="shared" si="7"/>
        <v>2466.8127272727265</v>
      </c>
      <c r="T13" s="209">
        <f t="shared" si="8"/>
        <v>2466.8127272727265</v>
      </c>
      <c r="U13" s="381">
        <f t="shared" si="9"/>
        <v>2713.4939999999992</v>
      </c>
      <c r="V13" s="381">
        <f t="shared" si="9"/>
        <v>2713.4939999999992</v>
      </c>
      <c r="W13" s="210">
        <f>'ESS Jul 2022'!BL7</f>
        <v>0</v>
      </c>
      <c r="X13" s="211" t="str">
        <f>'ESS Jul 2022'!BM7</f>
        <v>n</v>
      </c>
      <c r="Y13" s="423"/>
      <c r="Z13" s="423"/>
      <c r="AA13" s="423"/>
      <c r="AB13" s="423"/>
      <c r="AC13" s="423"/>
      <c r="AD13" s="423"/>
      <c r="AE13" s="423"/>
      <c r="AF13" s="423"/>
      <c r="AG13" s="423"/>
      <c r="AH13" s="423"/>
      <c r="AI13" s="423"/>
      <c r="AJ13" s="423"/>
      <c r="AK13" s="423"/>
      <c r="AL13" s="423"/>
      <c r="AM13" s="423"/>
      <c r="AN13" s="423"/>
      <c r="AO13" s="423"/>
      <c r="AP13" s="423"/>
      <c r="AQ13" s="423"/>
    </row>
    <row r="14" spans="1:43" x14ac:dyDescent="0.15">
      <c r="A14" s="163" t="str">
        <f>'ESS Jul 2022'!K8</f>
        <v>Origin Energy</v>
      </c>
      <c r="B14" s="158" t="str">
        <f>'ESS Jul 2022'!L8</f>
        <v>Go Variable</v>
      </c>
      <c r="C14" s="215">
        <f>IF('ESS Jul 2022'!BP8=0,91*'ESS Jul 2022'!M8/100,(91*'ESS Jul 2022'!M8/100)+'ESS Jul 2022'!BP8/4)</f>
        <v>124.76100000000001</v>
      </c>
      <c r="D14" s="215">
        <f>IF('ESS Jul 2022'!O8="",$C$5*'ESS Jul 2022'!N8/100,IF($C$5&gt;='ESS Jul 2022'!P8,('ESS Jul 2022'!P8*'ESS Jul 2022'!N8/100),($C$5*'ESS Jul 2022'!N8/100)))</f>
        <v>488.61818181818177</v>
      </c>
      <c r="E14" s="215">
        <f>IF(AND('ESS Jul 2022'!P8&gt;0,'ESS Jul 2022'!R8&gt;0),IF($C$5&lt;'ESS Jul 2022'!P8,0,IF($C$5&lt;=('ESS Jul 2022'!R8+'ESS Jul 2022'!P8),(($C$5-'ESS Jul 2022'!P8)*'ESS Jul 2022'!Q8/100),(('ESS Jul 2022'!R8)*'ESS Jul 2022'!Q8/100))),0)</f>
        <v>0</v>
      </c>
      <c r="F14" s="215">
        <f>IF(AND('ESS Jul 2022'!Q8&gt;0,'ESS Jul 2022'!S8&gt;0),IF($C$5&lt;('ESS Jul 2022'!R8+'ESS Jul 2022'!P8),0,IF($C$5&lt;=('ESS Jul 2022'!T8+'ESS Jul 2022'!R8+'ESS Jul 2022'!P8),(($C$5-('ESS Jul 2022'!R8+'ESS Jul 2022'!P8))*'ESS Jul 2022'!S8/100),('ESS Jul 2022'!T8*'ESS Jul 2022'!S8/100))),0)</f>
        <v>0</v>
      </c>
      <c r="G14" s="215">
        <v>0</v>
      </c>
      <c r="H14" s="215">
        <f>IF(AND('ESS Jul 2022'!R8&gt;0,'ESS Jul 2022'!T8&gt;0),IF(($C$5&lt;'ESS Jul 2022'!T8),(0),($C$5-'ESS Jul 2022'!T8)*'ESS Jul 2022'!U8/100),IF(AND('ESS Jul 2022'!R8&gt;0,'ESS Jul 2022'!T8=""),IF(($C$5&lt;'ESS Jul 2022'!R8+'ESS Jul 2022'!P8),(0),(($C$5-('ESS Jul 2022'!R8+'ESS Jul 2022'!P8))*'ESS Jul 2022'!S8/100)),IF(AND('ESS Jul 2022'!P8&gt;0,'ESS Jul 2022'!R8=""&gt;0),IF(($C$5&lt;'ESS Jul 2022'!P8),(0),($C$5-'ESS Jul 2022'!P8)*'ESS Jul 2022'!Q8/100),0)))</f>
        <v>0</v>
      </c>
      <c r="I14" s="215">
        <f t="shared" ref="I14:I15" si="11">SUM(C14:H14)</f>
        <v>613.37918181818179</v>
      </c>
      <c r="J14" s="377">
        <f t="shared" si="1"/>
        <v>1954.4727272727271</v>
      </c>
      <c r="K14" s="209">
        <f t="shared" si="2"/>
        <v>2453.5167272727272</v>
      </c>
      <c r="L14" s="181">
        <f t="shared" si="6"/>
        <v>2698.8684000000003</v>
      </c>
      <c r="M14" s="209">
        <f>'ESS Jul 2022'!AZ8</f>
        <v>0</v>
      </c>
      <c r="N14" s="209">
        <f>'ESS Jul 2022'!BA8</f>
        <v>0</v>
      </c>
      <c r="O14" s="209">
        <f>'ESS Jul 2022'!BB8</f>
        <v>0</v>
      </c>
      <c r="P14" s="209">
        <f>'ESS Jul 2022'!BC8</f>
        <v>0</v>
      </c>
      <c r="Q14" s="378" t="str">
        <f t="shared" si="3"/>
        <v>No discount</v>
      </c>
      <c r="R14" s="378" t="str">
        <f t="shared" si="4"/>
        <v>Inclusive</v>
      </c>
      <c r="S14" s="379">
        <f t="shared" si="7"/>
        <v>2453.5167272727272</v>
      </c>
      <c r="T14" s="209">
        <f t="shared" si="8"/>
        <v>2453.5167272727272</v>
      </c>
      <c r="U14" s="381">
        <f t="shared" si="9"/>
        <v>2698.8684000000003</v>
      </c>
      <c r="V14" s="381">
        <f t="shared" si="9"/>
        <v>2698.8684000000003</v>
      </c>
      <c r="W14" s="210">
        <f>'ESS Jul 2022'!BL8</f>
        <v>0</v>
      </c>
      <c r="X14" s="211" t="str">
        <f>'ESS Jul 2022'!BM8</f>
        <v>n</v>
      </c>
      <c r="Y14" s="423"/>
      <c r="Z14" s="423"/>
      <c r="AA14" s="423"/>
      <c r="AB14" s="423"/>
      <c r="AC14" s="423"/>
      <c r="AD14" s="423"/>
      <c r="AE14" s="423"/>
      <c r="AF14" s="423"/>
      <c r="AG14" s="423"/>
      <c r="AH14" s="423"/>
      <c r="AI14" s="423"/>
      <c r="AJ14" s="423"/>
      <c r="AK14" s="423"/>
      <c r="AL14" s="423"/>
      <c r="AM14" s="423"/>
      <c r="AN14" s="423"/>
      <c r="AO14" s="423"/>
      <c r="AP14" s="423"/>
      <c r="AQ14" s="423"/>
    </row>
    <row r="15" spans="1:43" x14ac:dyDescent="0.15">
      <c r="A15" s="163" t="str">
        <f>'ESS Jul 2022'!K9</f>
        <v>Powershop</v>
      </c>
      <c r="B15" s="158" t="str">
        <f>'ESS Jul 2022'!L9</f>
        <v>Carbon neutral</v>
      </c>
      <c r="C15" s="215">
        <f>IF('ESS Jul 2022'!BP9=0,91*'ESS Jul 2022'!M9/100,(91*'ESS Jul 2022'!M9/100)+'ESS Jul 2022'!BP9/4)</f>
        <v>156.8012727272727</v>
      </c>
      <c r="D15" s="215">
        <f>IF('ESS Jul 2022'!O9="",$C$5*'ESS Jul 2022'!N9/100,IF($C$5&gt;='ESS Jul 2022'!P9,('ESS Jul 2022'!P9*'ESS Jul 2022'!N9/100),($C$5*'ESS Jul 2022'!N9/100)))</f>
        <v>447.54545454545456</v>
      </c>
      <c r="E15" s="215">
        <f>IF(AND('ESS Jul 2022'!P9&gt;0,'ESS Jul 2022'!R9&gt;0),IF($C$5&lt;'ESS Jul 2022'!P9,0,IF($C$5&lt;=('ESS Jul 2022'!R9+'ESS Jul 2022'!P9),(($C$5-'ESS Jul 2022'!P9)*'ESS Jul 2022'!Q9/100),(('ESS Jul 2022'!R9)*'ESS Jul 2022'!Q9/100))),0)</f>
        <v>0</v>
      </c>
      <c r="F15" s="215">
        <f>IF(AND('ESS Jul 2022'!Q9&gt;0,'ESS Jul 2022'!S9&gt;0),IF($C$5&lt;('ESS Jul 2022'!R9+'ESS Jul 2022'!P9),0,IF($C$5&lt;=('ESS Jul 2022'!T9+'ESS Jul 2022'!R9+'ESS Jul 2022'!P9),(($C$5-('ESS Jul 2022'!R9+'ESS Jul 2022'!P9))*'ESS Jul 2022'!S9/100),('ESS Jul 2022'!T9*'ESS Jul 2022'!S9/100))),0)</f>
        <v>0</v>
      </c>
      <c r="G15" s="215">
        <v>0</v>
      </c>
      <c r="H15" s="215">
        <f>IF(AND('ESS Jul 2022'!R9&gt;0,'ESS Jul 2022'!T9&gt;0),IF(($C$5&lt;'ESS Jul 2022'!T9),(0),($C$5-'ESS Jul 2022'!T9)*'ESS Jul 2022'!U9/100),IF(AND('ESS Jul 2022'!R9&gt;0,'ESS Jul 2022'!T9=""),IF(($C$5&lt;'ESS Jul 2022'!R9+'ESS Jul 2022'!P9),(0),(($C$5-('ESS Jul 2022'!R9+'ESS Jul 2022'!P9))*'ESS Jul 2022'!S9/100)),IF(AND('ESS Jul 2022'!P9&gt;0,'ESS Jul 2022'!R9=""&gt;0),IF(($C$5&lt;'ESS Jul 2022'!P9),(0),($C$5-'ESS Jul 2022'!P9)*'ESS Jul 2022'!Q9/100),0)))</f>
        <v>0</v>
      </c>
      <c r="I15" s="215">
        <f t="shared" si="11"/>
        <v>604.34672727272732</v>
      </c>
      <c r="J15" s="377">
        <f t="shared" si="1"/>
        <v>1790.1818181818185</v>
      </c>
      <c r="K15" s="209">
        <f t="shared" si="2"/>
        <v>2417.3869090909093</v>
      </c>
      <c r="L15" s="181">
        <f t="shared" si="6"/>
        <v>2659.1256000000003</v>
      </c>
      <c r="M15" s="209">
        <f>'ESS Jul 2022'!AZ9</f>
        <v>0</v>
      </c>
      <c r="N15" s="209">
        <f>'ESS Jul 2022'!BA9</f>
        <v>0</v>
      </c>
      <c r="O15" s="209">
        <f>'ESS Jul 2022'!BB9</f>
        <v>0</v>
      </c>
      <c r="P15" s="209">
        <f>'ESS Jul 2022'!BC9</f>
        <v>0</v>
      </c>
      <c r="Q15" s="378" t="str">
        <f t="shared" si="3"/>
        <v>No discount</v>
      </c>
      <c r="R15" s="378" t="str">
        <f t="shared" si="4"/>
        <v>Inclusive</v>
      </c>
      <c r="S15" s="379">
        <f t="shared" si="7"/>
        <v>2417.3869090909093</v>
      </c>
      <c r="T15" s="209">
        <f t="shared" si="8"/>
        <v>2417.3869090909093</v>
      </c>
      <c r="U15" s="381">
        <f t="shared" si="9"/>
        <v>2659.1256000000003</v>
      </c>
      <c r="V15" s="381">
        <f t="shared" si="9"/>
        <v>2659.1256000000003</v>
      </c>
      <c r="W15" s="210">
        <f>'ESS Jul 2022'!BL9</f>
        <v>0</v>
      </c>
      <c r="X15" s="211" t="str">
        <f>'ESS Jul 2022'!BM9</f>
        <v>n</v>
      </c>
      <c r="Y15" s="423"/>
      <c r="Z15" s="423"/>
      <c r="AA15" s="423"/>
      <c r="AB15" s="423"/>
      <c r="AC15" s="423"/>
      <c r="AD15" s="423"/>
      <c r="AE15" s="423"/>
      <c r="AF15" s="423"/>
      <c r="AG15" s="423"/>
      <c r="AH15" s="423"/>
      <c r="AI15" s="423"/>
      <c r="AJ15" s="423"/>
      <c r="AK15" s="423"/>
      <c r="AL15" s="423"/>
      <c r="AM15" s="423"/>
      <c r="AN15" s="423"/>
      <c r="AO15" s="423"/>
      <c r="AP15" s="423"/>
      <c r="AQ15" s="423"/>
    </row>
    <row r="16" spans="1:43" x14ac:dyDescent="0.15">
      <c r="A16" s="163" t="str">
        <f>'ESS Jul 2022'!K10</f>
        <v>Red Energy</v>
      </c>
      <c r="B16" s="158" t="str">
        <f>'ESS Jul 2022'!L10</f>
        <v>Living Energy Saver</v>
      </c>
      <c r="C16" s="215">
        <f>IF('ESS Jul 2022'!BP10=0,91*'ESS Jul 2022'!M10/100,(91*'ESS Jul 2022'!M10/100)+'ESS Jul 2022'!BP10/4)</f>
        <v>134.86199999999999</v>
      </c>
      <c r="D16" s="215">
        <f>IF('ESS Jul 2022'!O10="",$C$5*'ESS Jul 2022'!N10/100,IF($C$5&gt;='ESS Jul 2022'!P10,('ESS Jul 2022'!P10*'ESS Jul 2022'!N10/100),($C$5*'ESS Jul 2022'!N10/100)))</f>
        <v>362.58181818181816</v>
      </c>
      <c r="E16" s="215">
        <f>IF(AND('ESS Jul 2022'!P10&gt;0,'ESS Jul 2022'!R10&gt;0),IF($C$5&lt;'ESS Jul 2022'!P10,0,IF($C$5&lt;=('ESS Jul 2022'!R10+'ESS Jul 2022'!P10),(($C$5-'ESS Jul 2022'!P10)*'ESS Jul 2022'!Q10/100),(('ESS Jul 2022'!R10)*'ESS Jul 2022'!Q10/100))),0)</f>
        <v>0</v>
      </c>
      <c r="F16" s="215">
        <f>IF(AND('ESS Jul 2022'!Q10&gt;0,'ESS Jul 2022'!S10&gt;0),IF($C$5&lt;('ESS Jul 2022'!R10+'ESS Jul 2022'!P10),0,IF($C$5&lt;=('ESS Jul 2022'!T10+'ESS Jul 2022'!R10+'ESS Jul 2022'!P10),(($C$5-('ESS Jul 2022'!R10+'ESS Jul 2022'!P10))*'ESS Jul 2022'!S10/100),('ESS Jul 2022'!T10*'ESS Jul 2022'!S10/100))),0)</f>
        <v>0</v>
      </c>
      <c r="G16" s="215">
        <v>0</v>
      </c>
      <c r="H16" s="215">
        <f>IF(AND('ESS Jul 2022'!R10&gt;0,'ESS Jul 2022'!T10&gt;0),IF(($C$5&lt;'ESS Jul 2022'!T10),(0),($C$5-'ESS Jul 2022'!T10)*'ESS Jul 2022'!U10/100),IF(AND('ESS Jul 2022'!R10&gt;0,'ESS Jul 2022'!T10=""),IF(($C$5&lt;'ESS Jul 2022'!R10+'ESS Jul 2022'!P10),(0),(($C$5-('ESS Jul 2022'!R10+'ESS Jul 2022'!P10))*'ESS Jul 2022'!S10/100)),IF(AND('ESS Jul 2022'!P10&gt;0,'ESS Jul 2022'!R10=""&gt;0),IF(($C$5&lt;'ESS Jul 2022'!P10),(0),($C$5-'ESS Jul 2022'!P10)*'ESS Jul 2022'!Q10/100),0)))</f>
        <v>139.45454545454544</v>
      </c>
      <c r="I16" s="215">
        <f t="shared" si="0"/>
        <v>636.89836363636368</v>
      </c>
      <c r="J16" s="377">
        <f t="shared" si="1"/>
        <v>2008.1454545454549</v>
      </c>
      <c r="K16" s="209">
        <f t="shared" si="2"/>
        <v>2547.5934545454547</v>
      </c>
      <c r="L16" s="181">
        <f t="shared" si="6"/>
        <v>2802.3528000000006</v>
      </c>
      <c r="M16" s="209">
        <f>'ESS Jul 2022'!AZ10</f>
        <v>0</v>
      </c>
      <c r="N16" s="209">
        <f>'ESS Jul 2022'!BA10</f>
        <v>0</v>
      </c>
      <c r="O16" s="209">
        <f>'ESS Jul 2022'!BB10</f>
        <v>0</v>
      </c>
      <c r="P16" s="209">
        <f>'ESS Jul 2022'!BC10</f>
        <v>0</v>
      </c>
      <c r="Q16" s="378" t="str">
        <f t="shared" si="3"/>
        <v>No discount</v>
      </c>
      <c r="R16" s="378" t="str">
        <f t="shared" si="4"/>
        <v>Inclusive</v>
      </c>
      <c r="S16" s="379">
        <f t="shared" si="7"/>
        <v>2547.5934545454547</v>
      </c>
      <c r="T16" s="209">
        <f t="shared" si="8"/>
        <v>2547.5934545454547</v>
      </c>
      <c r="U16" s="381">
        <f t="shared" si="9"/>
        <v>2802.3528000000006</v>
      </c>
      <c r="V16" s="381">
        <f t="shared" si="9"/>
        <v>2802.3528000000006</v>
      </c>
      <c r="W16" s="210">
        <f>'ESS Jul 2022'!BL10</f>
        <v>0</v>
      </c>
      <c r="X16" s="211" t="str">
        <f>'ESS Jul 2022'!BM10</f>
        <v>n</v>
      </c>
      <c r="Y16" s="423"/>
      <c r="Z16" s="423"/>
      <c r="AA16" s="423"/>
      <c r="AB16" s="423"/>
      <c r="AC16" s="423"/>
      <c r="AD16" s="423"/>
      <c r="AE16" s="423"/>
      <c r="AF16" s="423"/>
      <c r="AG16" s="423"/>
      <c r="AH16" s="423"/>
      <c r="AI16" s="423"/>
      <c r="AJ16" s="423"/>
      <c r="AK16" s="423"/>
      <c r="AL16" s="423"/>
      <c r="AM16" s="423"/>
      <c r="AN16" s="423"/>
      <c r="AO16" s="423"/>
      <c r="AP16" s="423"/>
      <c r="AQ16" s="423"/>
    </row>
    <row r="17" spans="1:43" x14ac:dyDescent="0.15">
      <c r="A17" s="163" t="str">
        <f>'ESS Jul 2022'!K11</f>
        <v>Simply Energy</v>
      </c>
      <c r="B17" s="158" t="str">
        <f>'ESS Jul 2022'!L11</f>
        <v>NRMA 1% discount</v>
      </c>
      <c r="C17" s="215">
        <f>IF('ESS Jul 2022'!BP11=0,91*'ESS Jul 2022'!M11/100,(91*'ESS Jul 2022'!M11/100)+'ESS Jul 2022'!BP11/4)</f>
        <v>127.79709090909087</v>
      </c>
      <c r="D17" s="215">
        <f>IF('ESS Jul 2022'!O11="",$C$5*'ESS Jul 2022'!N11/100,IF($C$5&gt;='ESS Jul 2022'!P11,('ESS Jul 2022'!P11*'ESS Jul 2022'!N11/100),($C$5*'ESS Jul 2022'!N11/100)))</f>
        <v>357.26599999999996</v>
      </c>
      <c r="E17" s="215">
        <f>IF(AND('ESS Jul 2022'!P11&gt;0,'ESS Jul 2022'!R11&gt;0),IF($C$5&lt;'ESS Jul 2022'!P11,0,IF($C$5&lt;=('ESS Jul 2022'!R11+'ESS Jul 2022'!P11),(($C$5-'ESS Jul 2022'!P11)*'ESS Jul 2022'!Q11/100),(('ESS Jul 2022'!R11)*'ESS Jul 2022'!Q11/100))),0)</f>
        <v>0</v>
      </c>
      <c r="F17" s="215">
        <f>IF(AND('ESS Jul 2022'!Q11&gt;0,'ESS Jul 2022'!S11&gt;0),IF($C$5&lt;('ESS Jul 2022'!R11+'ESS Jul 2022'!P11),0,IF($C$5&lt;=('ESS Jul 2022'!T11+'ESS Jul 2022'!R11+'ESS Jul 2022'!P11),(($C$5-('ESS Jul 2022'!R11+'ESS Jul 2022'!P11))*'ESS Jul 2022'!S11/100),('ESS Jul 2022'!T11*'ESS Jul 2022'!S11/100))),0)</f>
        <v>0</v>
      </c>
      <c r="G17" s="215">
        <v>0</v>
      </c>
      <c r="H17" s="215">
        <f>IF(AND('ESS Jul 2022'!R11&gt;0,'ESS Jul 2022'!T11&gt;0),IF(($C$5&lt;'ESS Jul 2022'!T11),(0),($C$5-'ESS Jul 2022'!T11)*'ESS Jul 2022'!U11/100),IF(AND('ESS Jul 2022'!R11&gt;0,'ESS Jul 2022'!T11=""),IF(($C$5&lt;'ESS Jul 2022'!R11+'ESS Jul 2022'!P11),(0),(($C$5-('ESS Jul 2022'!R11+'ESS Jul 2022'!P11))*'ESS Jul 2022'!S11/100)),IF(AND('ESS Jul 2022'!P11&gt;0,'ESS Jul 2022'!R11=""&gt;0),IF(($C$5&lt;'ESS Jul 2022'!P11),(0),($C$5-'ESS Jul 2022'!P11)*'ESS Jul 2022'!Q11/100),0)))</f>
        <v>195.58899999999997</v>
      </c>
      <c r="I17" s="215">
        <f t="shared" si="0"/>
        <v>680.65209090909082</v>
      </c>
      <c r="J17" s="377">
        <f t="shared" si="1"/>
        <v>2211.4199999999996</v>
      </c>
      <c r="K17" s="209">
        <f t="shared" si="2"/>
        <v>2722.6083636363633</v>
      </c>
      <c r="L17" s="181">
        <f t="shared" si="6"/>
        <v>2994.8691999999996</v>
      </c>
      <c r="M17" s="209">
        <f>'ESS Jul 2022'!AZ11</f>
        <v>1</v>
      </c>
      <c r="N17" s="209">
        <f>'ESS Jul 2022'!BA11</f>
        <v>0</v>
      </c>
      <c r="O17" s="209">
        <f>'ESS Jul 2022'!BB11</f>
        <v>0</v>
      </c>
      <c r="P17" s="209">
        <f>'ESS Jul 2022'!BC11</f>
        <v>0</v>
      </c>
      <c r="Q17" s="378" t="str">
        <f t="shared" si="3"/>
        <v>Guaranteed off bill</v>
      </c>
      <c r="R17" s="378" t="str">
        <f t="shared" si="4"/>
        <v>Exclusive</v>
      </c>
      <c r="S17" s="379">
        <f t="shared" si="7"/>
        <v>2695.3822799999998</v>
      </c>
      <c r="T17" s="209">
        <f t="shared" si="8"/>
        <v>2695.3822799999998</v>
      </c>
      <c r="U17" s="381">
        <f t="shared" si="9"/>
        <v>2964.9205080000002</v>
      </c>
      <c r="V17" s="381">
        <f t="shared" si="9"/>
        <v>2964.9205080000002</v>
      </c>
      <c r="W17" s="210">
        <f>'ESS Jul 2022'!BL11</f>
        <v>0</v>
      </c>
      <c r="X17" s="211" t="str">
        <f>'ESS Jul 2022'!BM11</f>
        <v>n</v>
      </c>
      <c r="Y17" s="423"/>
      <c r="Z17" s="423"/>
      <c r="AA17" s="423"/>
      <c r="AB17" s="423"/>
      <c r="AC17" s="423"/>
      <c r="AD17" s="423"/>
      <c r="AE17" s="423"/>
      <c r="AF17" s="423"/>
      <c r="AG17" s="423"/>
      <c r="AH17" s="423"/>
      <c r="AI17" s="423"/>
      <c r="AJ17" s="423"/>
      <c r="AK17" s="423"/>
      <c r="AL17" s="423"/>
      <c r="AM17" s="423"/>
      <c r="AN17" s="423"/>
      <c r="AO17" s="423"/>
      <c r="AP17" s="423"/>
      <c r="AQ17" s="423"/>
    </row>
    <row r="18" spans="1:43" x14ac:dyDescent="0.15">
      <c r="A18" s="163" t="str">
        <f>'ESS Jul 2022'!K12</f>
        <v>ReAmped Energy</v>
      </c>
      <c r="B18" s="158" t="str">
        <f>'ESS Jul 2022'!L12</f>
        <v>Advance</v>
      </c>
      <c r="C18" s="215">
        <f>IF('ESS Jul 2022'!BP12=0,91*'ESS Jul 2022'!M12/100,(91*'ESS Jul 2022'!M12/100)+'ESS Jul 2022'!BP12/4)</f>
        <v>149.67018181818179</v>
      </c>
      <c r="D18" s="215">
        <f>IF('ESS Jul 2022'!O12="",$C$5*'ESS Jul 2022'!N12/100,IF($C$5&gt;='ESS Jul 2022'!P12,('ESS Jul 2022'!P12*'ESS Jul 2022'!N12/100),($C$5*'ESS Jul 2022'!N12/100)))</f>
        <v>760.90909090909076</v>
      </c>
      <c r="E18" s="215">
        <f>IF(AND('ESS Jul 2022'!P12&gt;0,'ESS Jul 2022'!R12&gt;0),IF($C$5&lt;'ESS Jul 2022'!P12,0,IF($C$5&lt;=('ESS Jul 2022'!R12+'ESS Jul 2022'!P12),(($C$5-'ESS Jul 2022'!P12)*'ESS Jul 2022'!Q12/100),(('ESS Jul 2022'!R12)*'ESS Jul 2022'!Q12/100))),0)</f>
        <v>0</v>
      </c>
      <c r="F18" s="215">
        <f>IF(AND('ESS Jul 2022'!Q12&gt;0,'ESS Jul 2022'!S12&gt;0),IF($C$5&lt;('ESS Jul 2022'!R12+'ESS Jul 2022'!P12),0,IF($C$5&lt;=('ESS Jul 2022'!T12+'ESS Jul 2022'!R12+'ESS Jul 2022'!P12),(($C$5-('ESS Jul 2022'!R12+'ESS Jul 2022'!P12))*'ESS Jul 2022'!S12/100),('ESS Jul 2022'!T12*'ESS Jul 2022'!S12/100))),0)</f>
        <v>0</v>
      </c>
      <c r="G18" s="215">
        <v>0</v>
      </c>
      <c r="H18" s="215">
        <f>IF(AND('ESS Jul 2022'!R12&gt;0,'ESS Jul 2022'!T12&gt;0),IF(($C$5&lt;'ESS Jul 2022'!T12),(0),($C$5-'ESS Jul 2022'!T12)*'ESS Jul 2022'!U12/100),IF(AND('ESS Jul 2022'!R12&gt;0,'ESS Jul 2022'!T12=""),IF(($C$5&lt;'ESS Jul 2022'!R12+'ESS Jul 2022'!P12),(0),(($C$5-('ESS Jul 2022'!R12+'ESS Jul 2022'!P12))*'ESS Jul 2022'!S12/100)),IF(AND('ESS Jul 2022'!P12&gt;0,'ESS Jul 2022'!R12=""&gt;0),IF(($C$5&lt;'ESS Jul 2022'!P12),(0),($C$5-'ESS Jul 2022'!P12)*'ESS Jul 2022'!Q12/100),0)))</f>
        <v>0</v>
      </c>
      <c r="I18" s="215">
        <f t="shared" ref="I18:I19" si="12">SUM(C18:H18)</f>
        <v>910.57927272727261</v>
      </c>
      <c r="J18" s="377">
        <f t="shared" si="1"/>
        <v>3043.6363636363631</v>
      </c>
      <c r="K18" s="209">
        <f t="shared" si="2"/>
        <v>3642.3170909090904</v>
      </c>
      <c r="L18" s="181">
        <f t="shared" si="6"/>
        <v>4006.5488</v>
      </c>
      <c r="M18" s="209">
        <f>'ESS Jul 2022'!AZ12</f>
        <v>0</v>
      </c>
      <c r="N18" s="209">
        <f>'ESS Jul 2022'!BA12</f>
        <v>0</v>
      </c>
      <c r="O18" s="209">
        <f>'ESS Jul 2022'!BB12</f>
        <v>0</v>
      </c>
      <c r="P18" s="209">
        <f>'ESS Jul 2022'!BC12</f>
        <v>0</v>
      </c>
      <c r="Q18" s="378" t="str">
        <f t="shared" si="3"/>
        <v>No discount</v>
      </c>
      <c r="R18" s="378" t="str">
        <f t="shared" si="4"/>
        <v>Exclusive</v>
      </c>
      <c r="S18" s="379">
        <f t="shared" si="7"/>
        <v>3642.3170909090904</v>
      </c>
      <c r="T18" s="209">
        <f t="shared" si="8"/>
        <v>3642.3170909090904</v>
      </c>
      <c r="U18" s="381">
        <f t="shared" si="9"/>
        <v>4006.5488</v>
      </c>
      <c r="V18" s="381">
        <f t="shared" si="9"/>
        <v>4006.5488</v>
      </c>
      <c r="W18" s="210">
        <f>'ESS Jul 2022'!BL12</f>
        <v>0</v>
      </c>
      <c r="X18" s="211" t="str">
        <f>'ESS Jul 2022'!BM12</f>
        <v>n</v>
      </c>
      <c r="Y18" s="423"/>
      <c r="Z18" s="423"/>
      <c r="AA18" s="423"/>
      <c r="AB18" s="423"/>
      <c r="AC18" s="423"/>
      <c r="AD18" s="423"/>
      <c r="AE18" s="423"/>
      <c r="AF18" s="423"/>
      <c r="AG18" s="423"/>
      <c r="AH18" s="423"/>
      <c r="AI18" s="423"/>
      <c r="AJ18" s="423"/>
      <c r="AK18" s="423"/>
      <c r="AL18" s="423"/>
      <c r="AM18" s="423"/>
      <c r="AN18" s="423"/>
      <c r="AO18" s="423"/>
      <c r="AP18" s="423"/>
      <c r="AQ18" s="423"/>
    </row>
    <row r="19" spans="1:43" x14ac:dyDescent="0.15">
      <c r="A19" s="163" t="str">
        <f>'ESS Jul 2022'!K13</f>
        <v>Amber Electric</v>
      </c>
      <c r="B19" s="158" t="str">
        <f>'ESS Jul 2022'!L13</f>
        <v>Amber Plan</v>
      </c>
      <c r="C19" s="215">
        <f>IF('ESS Jul 2022'!BP13=0,91*'ESS Jul 2022'!M13/100,(91*'ESS Jul 2022'!M13/100)+'ESS Jul 2022'!BP13/4)</f>
        <v>171.29554545454545</v>
      </c>
      <c r="D19" s="215">
        <f>IF('ESS Jul 2022'!O13="",$C$5*'ESS Jul 2022'!N13/100,IF($C$5&gt;='ESS Jul 2022'!P13,('ESS Jul 2022'!P13*'ESS Jul 2022'!N13/100),($C$5*'ESS Jul 2022'!N13/100)))</f>
        <v>620.83636363636356</v>
      </c>
      <c r="E19" s="215">
        <f>IF(AND('ESS Jul 2022'!P13&gt;0,'ESS Jul 2022'!R13&gt;0),IF($C$5&lt;'ESS Jul 2022'!P13,0,IF($C$5&lt;=('ESS Jul 2022'!R13+'ESS Jul 2022'!P13),(($C$5-'ESS Jul 2022'!P13)*'ESS Jul 2022'!Q13/100),(('ESS Jul 2022'!R13)*'ESS Jul 2022'!Q13/100))),0)</f>
        <v>0</v>
      </c>
      <c r="F19" s="215">
        <f>IF(AND('ESS Jul 2022'!Q13&gt;0,'ESS Jul 2022'!S13&gt;0),IF($C$5&lt;('ESS Jul 2022'!R13+'ESS Jul 2022'!P13),0,IF($C$5&lt;=('ESS Jul 2022'!T13+'ESS Jul 2022'!R13+'ESS Jul 2022'!P13),(($C$5-('ESS Jul 2022'!R13+'ESS Jul 2022'!P13))*'ESS Jul 2022'!S13/100),('ESS Jul 2022'!T13*'ESS Jul 2022'!S13/100))),0)</f>
        <v>0</v>
      </c>
      <c r="G19" s="215">
        <v>0</v>
      </c>
      <c r="H19" s="215">
        <f>IF(AND('ESS Jul 2022'!R13&gt;0,'ESS Jul 2022'!T13&gt;0),IF(($C$5&lt;'ESS Jul 2022'!T13),(0),($C$5-'ESS Jul 2022'!T13)*'ESS Jul 2022'!U13/100),IF(AND('ESS Jul 2022'!R13&gt;0,'ESS Jul 2022'!T13=""),IF(($C$5&lt;'ESS Jul 2022'!R13+'ESS Jul 2022'!P13),(0),(($C$5-('ESS Jul 2022'!R13+'ESS Jul 2022'!P13))*'ESS Jul 2022'!S13/100)),IF(AND('ESS Jul 2022'!P13&gt;0,'ESS Jul 2022'!R13=""&gt;0),IF(($C$5&lt;'ESS Jul 2022'!P13),(0),($C$5-'ESS Jul 2022'!P13)*'ESS Jul 2022'!Q13/100),0)))</f>
        <v>0</v>
      </c>
      <c r="I19" s="215">
        <f t="shared" si="12"/>
        <v>792.13190909090895</v>
      </c>
      <c r="J19" s="377">
        <f t="shared" si="1"/>
        <v>2483.3454545454542</v>
      </c>
      <c r="K19" s="209">
        <f t="shared" si="2"/>
        <v>3168.5276363636358</v>
      </c>
      <c r="L19" s="181">
        <f t="shared" si="6"/>
        <v>3485.3803999999996</v>
      </c>
      <c r="M19" s="209">
        <f>'ESS Jul 2022'!AZ13</f>
        <v>0</v>
      </c>
      <c r="N19" s="209">
        <f>'ESS Jul 2022'!BA13</f>
        <v>0</v>
      </c>
      <c r="O19" s="209">
        <f>'ESS Jul 2022'!BB13</f>
        <v>0</v>
      </c>
      <c r="P19" s="209">
        <f>'ESS Jul 2022'!BC13</f>
        <v>0</v>
      </c>
      <c r="Q19" s="378" t="str">
        <f t="shared" si="3"/>
        <v>No discount</v>
      </c>
      <c r="R19" s="378" t="str">
        <f t="shared" si="4"/>
        <v>Exclusive</v>
      </c>
      <c r="S19" s="379">
        <f t="shared" si="7"/>
        <v>3168.5276363636358</v>
      </c>
      <c r="T19" s="209">
        <f t="shared" si="8"/>
        <v>3168.5276363636358</v>
      </c>
      <c r="U19" s="381">
        <f t="shared" si="9"/>
        <v>3485.3803999999996</v>
      </c>
      <c r="V19" s="381">
        <f t="shared" si="9"/>
        <v>3485.3803999999996</v>
      </c>
      <c r="W19" s="210">
        <f>'ESS Jul 2022'!BL13</f>
        <v>0</v>
      </c>
      <c r="X19" s="211" t="str">
        <f>'ESS Jul 2022'!BM13</f>
        <v>n</v>
      </c>
      <c r="Y19" s="423"/>
      <c r="Z19" s="423"/>
      <c r="AA19" s="423"/>
      <c r="AB19" s="423"/>
      <c r="AC19" s="423"/>
      <c r="AD19" s="423"/>
      <c r="AE19" s="423"/>
      <c r="AF19" s="423"/>
      <c r="AG19" s="423"/>
      <c r="AH19" s="423"/>
      <c r="AI19" s="423"/>
      <c r="AJ19" s="423"/>
      <c r="AK19" s="423"/>
      <c r="AL19" s="423"/>
      <c r="AM19" s="423"/>
      <c r="AN19" s="423"/>
      <c r="AO19" s="423"/>
      <c r="AP19" s="423"/>
      <c r="AQ19" s="423"/>
    </row>
    <row r="20" spans="1:43" x14ac:dyDescent="0.15">
      <c r="A20" s="163" t="str">
        <f>'ESS Jul 2022'!K14</f>
        <v>GloBird Energy</v>
      </c>
      <c r="B20" s="158" t="str">
        <f>'ESS Jul 2022'!L14</f>
        <v>GloSave</v>
      </c>
      <c r="C20" s="215">
        <f>IF('ESS Jul 2022'!BP14=0,91*'ESS Jul 2022'!M14/100,(91*'ESS Jul 2022'!M14/100)+'ESS Jul 2022'!BP14/4)</f>
        <v>118.3</v>
      </c>
      <c r="D20" s="215">
        <f>IF('ESS Jul 2022'!O14="",$C$5*'ESS Jul 2022'!N14/100,IF($C$5&gt;='ESS Jul 2022'!P14,('ESS Jul 2022'!P14*'ESS Jul 2022'!N14/100),($C$5*'ESS Jul 2022'!N14/100)))</f>
        <v>918</v>
      </c>
      <c r="E20" s="215">
        <f>IF(AND('ESS Jul 2022'!P14&gt;0,'ESS Jul 2022'!R14&gt;0),IF($C$5&lt;'ESS Jul 2022'!P14,0,IF($C$5&lt;=('ESS Jul 2022'!R14+'ESS Jul 2022'!P14),(($C$5-'ESS Jul 2022'!P14)*'ESS Jul 2022'!Q14/100),(('ESS Jul 2022'!R14)*'ESS Jul 2022'!Q14/100))),0)</f>
        <v>0</v>
      </c>
      <c r="F20" s="215">
        <f>IF(AND('ESS Jul 2022'!Q14&gt;0,'ESS Jul 2022'!S14&gt;0),IF($C$5&lt;('ESS Jul 2022'!R14+'ESS Jul 2022'!P14),0,IF($C$5&lt;=('ESS Jul 2022'!T14+'ESS Jul 2022'!R14+'ESS Jul 2022'!P14),(($C$5-('ESS Jul 2022'!R14+'ESS Jul 2022'!P14))*'ESS Jul 2022'!S14/100),('ESS Jul 2022'!T14*'ESS Jul 2022'!S14/100))),0)</f>
        <v>0</v>
      </c>
      <c r="G20" s="215">
        <v>0</v>
      </c>
      <c r="H20" s="215">
        <f>IF(AND('ESS Jul 2022'!R14&gt;0,'ESS Jul 2022'!T14&gt;0),IF(($C$5&lt;'ESS Jul 2022'!T14),(0),($C$5-'ESS Jul 2022'!T14)*'ESS Jul 2022'!U14/100),IF(AND('ESS Jul 2022'!R14&gt;0,'ESS Jul 2022'!T14=""),IF(($C$5&lt;'ESS Jul 2022'!R14+'ESS Jul 2022'!P14),(0),(($C$5-('ESS Jul 2022'!R14+'ESS Jul 2022'!P14))*'ESS Jul 2022'!S14/100)),IF(AND('ESS Jul 2022'!P14&gt;0,'ESS Jul 2022'!R14=""&gt;0),IF(($C$5&lt;'ESS Jul 2022'!P14),(0),($C$5-'ESS Jul 2022'!P14)*'ESS Jul 2022'!Q14/100),0)))</f>
        <v>0</v>
      </c>
      <c r="I20" s="215">
        <f t="shared" si="0"/>
        <v>1036.3</v>
      </c>
      <c r="J20" s="377">
        <f t="shared" si="1"/>
        <v>3672</v>
      </c>
      <c r="K20" s="209">
        <f t="shared" si="2"/>
        <v>4145.2</v>
      </c>
      <c r="L20" s="181">
        <f t="shared" si="6"/>
        <v>4559.72</v>
      </c>
      <c r="M20" s="209">
        <f>'ESS Jul 2022'!AZ14</f>
        <v>0</v>
      </c>
      <c r="N20" s="209">
        <f>'ESS Jul 2022'!BA14</f>
        <v>0</v>
      </c>
      <c r="O20" s="209">
        <f>'ESS Jul 2022'!BB14</f>
        <v>0</v>
      </c>
      <c r="P20" s="209">
        <f>'ESS Jul 2022'!BC14</f>
        <v>0</v>
      </c>
      <c r="Q20" s="378" t="str">
        <f t="shared" si="3"/>
        <v>No discount</v>
      </c>
      <c r="R20" s="378" t="str">
        <f t="shared" si="4"/>
        <v>Exclusive</v>
      </c>
      <c r="S20" s="379">
        <f t="shared" si="7"/>
        <v>4145.2</v>
      </c>
      <c r="T20" s="209">
        <f t="shared" si="8"/>
        <v>4145.2</v>
      </c>
      <c r="U20" s="381">
        <f t="shared" si="9"/>
        <v>4559.72</v>
      </c>
      <c r="V20" s="381">
        <f t="shared" si="9"/>
        <v>4559.72</v>
      </c>
      <c r="W20" s="210">
        <f>'ESS Jul 2022'!BL14</f>
        <v>0</v>
      </c>
      <c r="X20" s="211" t="str">
        <f>'ESS Jul 2022'!BM14</f>
        <v>n</v>
      </c>
      <c r="Y20" s="423"/>
      <c r="Z20" s="423"/>
      <c r="AA20" s="423"/>
      <c r="AB20" s="423"/>
      <c r="AC20" s="423"/>
      <c r="AD20" s="423"/>
      <c r="AE20" s="423"/>
      <c r="AF20" s="423"/>
      <c r="AG20" s="423"/>
      <c r="AH20" s="423"/>
      <c r="AI20" s="423"/>
      <c r="AJ20" s="423"/>
      <c r="AK20" s="423"/>
      <c r="AL20" s="423"/>
      <c r="AM20" s="423"/>
      <c r="AN20" s="423"/>
      <c r="AO20" s="423"/>
      <c r="AP20" s="423"/>
      <c r="AQ20" s="423"/>
    </row>
    <row r="21" spans="1:43" x14ac:dyDescent="0.15">
      <c r="A21" s="163" t="str">
        <f>'ESS Jul 2022'!K15</f>
        <v>Kogan Energy</v>
      </c>
      <c r="B21" s="158" t="str">
        <f>'ESS Jul 2022'!L15</f>
        <v>Free Kogan First Membership</v>
      </c>
      <c r="C21" s="215">
        <f>IF('ESS Jul 2022'!BP15=0,91*'ESS Jul 2022'!M15/100,(91*'ESS Jul 2022'!M15/100)+'ESS Jul 2022'!BP15/4)</f>
        <v>137.501</v>
      </c>
      <c r="D21" s="215">
        <f>IF('ESS Jul 2022'!O15="",$C$5*'ESS Jul 2022'!N15/100,IF($C$5&gt;='ESS Jul 2022'!P15,('ESS Jul 2022'!P15*'ESS Jul 2022'!N15/100),($C$5*'ESS Jul 2022'!N15/100)))</f>
        <v>487.63636363636363</v>
      </c>
      <c r="E21" s="215">
        <f>IF(AND('ESS Jul 2022'!P15&gt;0,'ESS Jul 2022'!R15&gt;0),IF($C$5&lt;'ESS Jul 2022'!P15,0,IF($C$5&lt;=('ESS Jul 2022'!R15+'ESS Jul 2022'!P15),(($C$5-'ESS Jul 2022'!P15)*'ESS Jul 2022'!Q15/100),(('ESS Jul 2022'!R15)*'ESS Jul 2022'!Q15/100))),0)</f>
        <v>0</v>
      </c>
      <c r="F21" s="215">
        <f>IF(AND('ESS Jul 2022'!Q15&gt;0,'ESS Jul 2022'!S15&gt;0),IF($C$5&lt;('ESS Jul 2022'!R15+'ESS Jul 2022'!P15),0,IF($C$5&lt;=('ESS Jul 2022'!T15+'ESS Jul 2022'!R15+'ESS Jul 2022'!P15),(($C$5-('ESS Jul 2022'!R15+'ESS Jul 2022'!P15))*'ESS Jul 2022'!S15/100),('ESS Jul 2022'!T15*'ESS Jul 2022'!S15/100))),0)</f>
        <v>0</v>
      </c>
      <c r="G21" s="215">
        <v>0</v>
      </c>
      <c r="H21" s="215">
        <f>IF(AND('ESS Jul 2022'!R15&gt;0,'ESS Jul 2022'!T15&gt;0),IF(($C$5&lt;'ESS Jul 2022'!T15),(0),($C$5-'ESS Jul 2022'!T15)*'ESS Jul 2022'!U15/100),IF(AND('ESS Jul 2022'!R15&gt;0,'ESS Jul 2022'!T15=""),IF(($C$5&lt;'ESS Jul 2022'!R15+'ESS Jul 2022'!P15),(0),(($C$5-('ESS Jul 2022'!R15+'ESS Jul 2022'!P15))*'ESS Jul 2022'!S15/100)),IF(AND('ESS Jul 2022'!P15&gt;0,'ESS Jul 2022'!R15=""&gt;0),IF(($C$5&lt;'ESS Jul 2022'!P15),(0),($C$5-'ESS Jul 2022'!P15)*'ESS Jul 2022'!Q15/100),0)))</f>
        <v>0</v>
      </c>
      <c r="I21" s="215">
        <f t="shared" si="0"/>
        <v>625.1373636363636</v>
      </c>
      <c r="J21" s="377">
        <f t="shared" si="1"/>
        <v>1950.5454545454545</v>
      </c>
      <c r="K21" s="209">
        <f t="shared" si="2"/>
        <v>2500.5494545454544</v>
      </c>
      <c r="L21" s="181">
        <f t="shared" si="6"/>
        <v>2750.6044000000002</v>
      </c>
      <c r="M21" s="209">
        <f>'ESS Jul 2022'!AZ15</f>
        <v>0</v>
      </c>
      <c r="N21" s="209">
        <f>'ESS Jul 2022'!BA15</f>
        <v>0</v>
      </c>
      <c r="O21" s="209">
        <f>'ESS Jul 2022'!BB15</f>
        <v>0</v>
      </c>
      <c r="P21" s="209">
        <f>'ESS Jul 2022'!BC15</f>
        <v>0</v>
      </c>
      <c r="Q21" s="378" t="str">
        <f t="shared" si="3"/>
        <v>No discount</v>
      </c>
      <c r="R21" s="378" t="str">
        <f t="shared" si="4"/>
        <v>Exclusive</v>
      </c>
      <c r="S21" s="379">
        <f t="shared" si="7"/>
        <v>2500.5494545454544</v>
      </c>
      <c r="T21" s="209">
        <f t="shared" si="8"/>
        <v>2500.5494545454544</v>
      </c>
      <c r="U21" s="381">
        <f t="shared" si="9"/>
        <v>2750.6044000000002</v>
      </c>
      <c r="V21" s="381">
        <f t="shared" si="9"/>
        <v>2750.6044000000002</v>
      </c>
      <c r="W21" s="210">
        <f>'ESS Jul 2022'!BL15</f>
        <v>0</v>
      </c>
      <c r="X21" s="211" t="str">
        <f>'ESS Jul 2022'!BM15</f>
        <v>n</v>
      </c>
      <c r="Y21" s="423"/>
      <c r="Z21" s="423"/>
      <c r="AA21" s="423"/>
      <c r="AB21" s="423"/>
      <c r="AC21" s="423"/>
      <c r="AD21" s="423"/>
      <c r="AE21" s="423"/>
      <c r="AF21" s="423"/>
      <c r="AG21" s="423"/>
      <c r="AH21" s="423"/>
      <c r="AI21" s="423"/>
      <c r="AJ21" s="423"/>
      <c r="AK21" s="423"/>
      <c r="AL21" s="423"/>
      <c r="AM21" s="423"/>
      <c r="AN21" s="423"/>
      <c r="AO21" s="423"/>
      <c r="AP21" s="423"/>
      <c r="AQ21" s="423"/>
    </row>
    <row r="22" spans="1:43" x14ac:dyDescent="0.15">
      <c r="A22" s="426"/>
      <c r="B22" s="426"/>
      <c r="C22" s="426"/>
      <c r="D22" s="426"/>
      <c r="E22" s="426"/>
      <c r="F22" s="426"/>
      <c r="G22" s="426"/>
      <c r="H22" s="426"/>
      <c r="I22" s="426"/>
      <c r="J22" s="426"/>
      <c r="K22" s="426"/>
      <c r="L22" s="426"/>
      <c r="M22" s="426"/>
      <c r="N22" s="426"/>
      <c r="O22" s="426"/>
      <c r="P22" s="426"/>
      <c r="Q22" s="426"/>
      <c r="R22" s="426"/>
      <c r="S22" s="426"/>
      <c r="T22" s="426"/>
      <c r="U22" s="426"/>
      <c r="V22" s="426"/>
      <c r="W22" s="426"/>
      <c r="X22" s="426"/>
      <c r="Y22" s="423"/>
      <c r="Z22" s="423"/>
      <c r="AA22" s="423"/>
      <c r="AB22" s="423"/>
      <c r="AC22" s="423"/>
      <c r="AD22" s="423"/>
      <c r="AE22" s="423"/>
      <c r="AF22" s="423"/>
      <c r="AG22" s="423"/>
      <c r="AH22" s="423"/>
      <c r="AI22" s="423"/>
      <c r="AJ22" s="423"/>
      <c r="AK22" s="423"/>
      <c r="AL22" s="423"/>
      <c r="AM22" s="423"/>
      <c r="AN22" s="423"/>
      <c r="AO22" s="423"/>
      <c r="AP22" s="423"/>
      <c r="AQ22" s="423"/>
    </row>
    <row r="23" spans="1:43" ht="15" thickBot="1" x14ac:dyDescent="0.2">
      <c r="A23" s="426"/>
      <c r="B23" s="426"/>
      <c r="C23" s="426"/>
      <c r="D23" s="426"/>
      <c r="E23" s="426"/>
      <c r="F23" s="426"/>
      <c r="G23" s="426"/>
      <c r="H23" s="426"/>
      <c r="I23" s="426"/>
      <c r="J23" s="426"/>
      <c r="K23" s="426"/>
      <c r="L23" s="426"/>
      <c r="M23" s="426"/>
      <c r="N23" s="426"/>
      <c r="O23" s="426"/>
      <c r="P23" s="426"/>
      <c r="Q23" s="426"/>
      <c r="R23" s="426"/>
      <c r="S23" s="426"/>
      <c r="T23" s="426"/>
      <c r="U23" s="426"/>
      <c r="V23" s="426"/>
      <c r="W23" s="426"/>
      <c r="X23" s="426"/>
      <c r="Y23" s="423"/>
      <c r="Z23" s="423"/>
      <c r="AA23" s="423"/>
      <c r="AB23" s="423"/>
      <c r="AC23" s="423"/>
      <c r="AD23" s="423"/>
      <c r="AE23" s="423"/>
      <c r="AF23" s="423"/>
      <c r="AG23" s="423"/>
      <c r="AH23" s="423"/>
      <c r="AI23" s="423"/>
      <c r="AJ23" s="423"/>
      <c r="AK23" s="423"/>
      <c r="AL23" s="423"/>
      <c r="AM23" s="423"/>
      <c r="AN23" s="423"/>
      <c r="AO23" s="423"/>
      <c r="AP23" s="423"/>
      <c r="AQ23" s="423"/>
    </row>
    <row r="24" spans="1:43" x14ac:dyDescent="0.15">
      <c r="A24" s="166" t="s">
        <v>1370</v>
      </c>
      <c r="B24" s="167"/>
      <c r="C24" s="167"/>
      <c r="D24" s="167"/>
      <c r="E24" s="167"/>
      <c r="F24" s="167"/>
      <c r="G24" s="167"/>
      <c r="H24" s="167"/>
      <c r="I24" s="167"/>
      <c r="J24" s="167"/>
      <c r="K24" s="167"/>
      <c r="L24" s="167"/>
      <c r="M24" s="167"/>
      <c r="N24" s="167"/>
      <c r="O24" s="167"/>
      <c r="P24" s="167"/>
      <c r="Q24" s="167"/>
      <c r="R24" s="167"/>
      <c r="S24" s="167"/>
      <c r="T24" s="167"/>
      <c r="U24" s="167"/>
      <c r="V24" s="167"/>
      <c r="W24" s="167"/>
      <c r="X24" s="173"/>
      <c r="Y24" s="423"/>
      <c r="Z24" s="423"/>
      <c r="AA24" s="423"/>
      <c r="AB24" s="423"/>
      <c r="AC24" s="423"/>
      <c r="AD24" s="423"/>
      <c r="AE24" s="423"/>
      <c r="AF24" s="423"/>
      <c r="AG24" s="423"/>
      <c r="AH24" s="423"/>
      <c r="AI24" s="423"/>
      <c r="AJ24" s="423"/>
      <c r="AK24" s="423"/>
      <c r="AL24" s="423"/>
      <c r="AM24" s="423"/>
      <c r="AN24" s="423"/>
      <c r="AO24" s="423"/>
      <c r="AP24" s="423"/>
      <c r="AQ24" s="423"/>
    </row>
    <row r="25" spans="1:43" x14ac:dyDescent="0.15">
      <c r="A25" s="168" t="s">
        <v>692</v>
      </c>
      <c r="B25" s="78"/>
      <c r="C25" s="164">
        <v>2000</v>
      </c>
      <c r="D25" s="78"/>
      <c r="E25" s="78"/>
      <c r="F25" s="78"/>
      <c r="G25" s="78"/>
      <c r="H25" s="78"/>
      <c r="I25" s="78"/>
      <c r="J25" s="78"/>
      <c r="K25" s="78"/>
      <c r="L25" s="78"/>
      <c r="M25" s="78"/>
      <c r="N25" s="78"/>
      <c r="O25" s="78"/>
      <c r="P25" s="78"/>
      <c r="Q25" s="78"/>
      <c r="R25" s="78"/>
      <c r="S25" s="78"/>
      <c r="T25" s="78"/>
      <c r="U25" s="78"/>
      <c r="V25" s="78"/>
      <c r="W25" s="78"/>
      <c r="X25" s="174"/>
      <c r="Y25" s="423"/>
      <c r="Z25" s="423"/>
      <c r="AA25" s="423"/>
      <c r="AB25" s="423"/>
      <c r="AC25" s="423"/>
      <c r="AD25" s="423"/>
      <c r="AE25" s="423"/>
      <c r="AF25" s="423"/>
      <c r="AG25" s="423"/>
      <c r="AH25" s="423"/>
      <c r="AI25" s="423"/>
      <c r="AJ25" s="423"/>
      <c r="AK25" s="423"/>
      <c r="AL25" s="423"/>
      <c r="AM25" s="423"/>
      <c r="AN25" s="423"/>
      <c r="AO25" s="423"/>
      <c r="AP25" s="423"/>
      <c r="AQ25" s="423"/>
    </row>
    <row r="26" spans="1:43" x14ac:dyDescent="0.15">
      <c r="A26" s="168" t="s">
        <v>652</v>
      </c>
      <c r="B26" s="78"/>
      <c r="C26" s="165">
        <v>0.7</v>
      </c>
      <c r="D26" s="78"/>
      <c r="E26" s="78"/>
      <c r="F26" s="78"/>
      <c r="G26" s="78"/>
      <c r="H26" s="78"/>
      <c r="I26" s="78"/>
      <c r="J26" s="78"/>
      <c r="K26" s="78"/>
      <c r="L26" s="78"/>
      <c r="M26" s="78"/>
      <c r="N26" s="78"/>
      <c r="O26" s="78"/>
      <c r="P26" s="78"/>
      <c r="Q26" s="78"/>
      <c r="R26" s="78"/>
      <c r="S26" s="78"/>
      <c r="T26" s="78"/>
      <c r="U26" s="78"/>
      <c r="V26" s="78"/>
      <c r="W26" s="78"/>
      <c r="X26" s="174"/>
      <c r="Y26" s="423"/>
      <c r="Z26" s="423"/>
      <c r="AA26" s="423"/>
      <c r="AB26" s="423"/>
      <c r="AC26" s="423"/>
      <c r="AD26" s="423"/>
      <c r="AE26" s="423"/>
      <c r="AF26" s="423"/>
      <c r="AG26" s="423"/>
      <c r="AH26" s="423"/>
      <c r="AI26" s="423"/>
      <c r="AJ26" s="423"/>
      <c r="AK26" s="423"/>
      <c r="AL26" s="423"/>
      <c r="AM26" s="423"/>
      <c r="AN26" s="423"/>
      <c r="AO26" s="423"/>
      <c r="AP26" s="423"/>
      <c r="AQ26" s="423"/>
    </row>
    <row r="27" spans="1:43" x14ac:dyDescent="0.15">
      <c r="A27" s="168" t="s">
        <v>344</v>
      </c>
      <c r="B27" s="78"/>
      <c r="C27" s="165">
        <v>0.3</v>
      </c>
      <c r="D27" s="78"/>
      <c r="E27" s="78"/>
      <c r="F27" s="78"/>
      <c r="G27" s="78"/>
      <c r="H27" s="78"/>
      <c r="I27" s="78"/>
      <c r="J27" s="78"/>
      <c r="K27" s="78"/>
      <c r="L27" s="78"/>
      <c r="M27" s="78"/>
      <c r="N27" s="78"/>
      <c r="O27" s="78"/>
      <c r="P27" s="78"/>
      <c r="Q27" s="78"/>
      <c r="R27" s="78"/>
      <c r="S27" s="78"/>
      <c r="T27" s="78"/>
      <c r="U27" s="78"/>
      <c r="V27" s="78"/>
      <c r="W27" s="78"/>
      <c r="X27" s="174"/>
      <c r="Y27" s="423"/>
      <c r="Z27" s="423"/>
      <c r="AA27" s="423"/>
      <c r="AB27" s="423"/>
      <c r="AC27" s="423"/>
      <c r="AD27" s="423"/>
      <c r="AE27" s="423"/>
      <c r="AF27" s="423"/>
      <c r="AG27" s="423"/>
      <c r="AH27" s="423"/>
      <c r="AI27" s="423"/>
      <c r="AJ27" s="423"/>
      <c r="AK27" s="423"/>
      <c r="AL27" s="423"/>
      <c r="AM27" s="423"/>
      <c r="AN27" s="423"/>
      <c r="AO27" s="423"/>
      <c r="AP27" s="423"/>
      <c r="AQ27" s="423"/>
    </row>
    <row r="28" spans="1:43" x14ac:dyDescent="0.15">
      <c r="A28" s="371"/>
      <c r="B28" s="222"/>
      <c r="C28" s="222"/>
      <c r="D28" s="222"/>
      <c r="E28" s="222"/>
      <c r="F28" s="222"/>
      <c r="G28" s="222"/>
      <c r="H28" s="222"/>
      <c r="I28" s="222"/>
      <c r="J28" s="222"/>
      <c r="K28" s="222"/>
      <c r="L28" s="222"/>
      <c r="M28" s="222"/>
      <c r="N28" s="222"/>
      <c r="O28" s="222"/>
      <c r="P28" s="222"/>
      <c r="Q28" s="222"/>
      <c r="R28" s="222"/>
      <c r="S28" s="222"/>
      <c r="T28" s="222"/>
      <c r="U28" s="222"/>
      <c r="V28" s="222"/>
      <c r="W28" s="222"/>
      <c r="X28" s="372"/>
      <c r="Y28" s="423"/>
      <c r="Z28" s="423"/>
      <c r="AA28" s="423"/>
      <c r="AB28" s="423"/>
      <c r="AC28" s="423"/>
      <c r="AD28" s="423"/>
      <c r="AE28" s="423"/>
      <c r="AF28" s="423"/>
      <c r="AG28" s="423"/>
      <c r="AH28" s="423"/>
      <c r="AI28" s="423"/>
      <c r="AJ28" s="423"/>
      <c r="AK28" s="423"/>
      <c r="AL28" s="423"/>
      <c r="AM28" s="423"/>
      <c r="AN28" s="423"/>
      <c r="AO28" s="423"/>
      <c r="AP28" s="423"/>
      <c r="AQ28" s="423"/>
    </row>
    <row r="29" spans="1:43" ht="75" x14ac:dyDescent="0.15">
      <c r="A29" s="363" t="s">
        <v>248</v>
      </c>
      <c r="B29" s="364" t="s">
        <v>249</v>
      </c>
      <c r="C29" s="365" t="s">
        <v>250</v>
      </c>
      <c r="D29" s="365" t="s">
        <v>251</v>
      </c>
      <c r="E29" s="365" t="s">
        <v>597</v>
      </c>
      <c r="F29" s="365" t="s">
        <v>598</v>
      </c>
      <c r="G29" s="365" t="s">
        <v>398</v>
      </c>
      <c r="H29" s="365" t="s">
        <v>1371</v>
      </c>
      <c r="I29" s="365" t="s">
        <v>746</v>
      </c>
      <c r="J29" s="373" t="s">
        <v>1363</v>
      </c>
      <c r="K29" s="374" t="s">
        <v>600</v>
      </c>
      <c r="L29" s="367" t="s">
        <v>1070</v>
      </c>
      <c r="M29" s="368" t="s">
        <v>361</v>
      </c>
      <c r="N29" s="368" t="s">
        <v>1340</v>
      </c>
      <c r="O29" s="368" t="s">
        <v>275</v>
      </c>
      <c r="P29" s="368" t="s">
        <v>1342</v>
      </c>
      <c r="Q29" s="375" t="s">
        <v>1364</v>
      </c>
      <c r="R29" s="375" t="s">
        <v>1365</v>
      </c>
      <c r="S29" s="376" t="s">
        <v>1366</v>
      </c>
      <c r="T29" s="376" t="s">
        <v>1367</v>
      </c>
      <c r="U29" s="369" t="s">
        <v>1368</v>
      </c>
      <c r="V29" s="369" t="s">
        <v>1369</v>
      </c>
      <c r="W29" s="368" t="s">
        <v>276</v>
      </c>
      <c r="X29" s="370" t="s">
        <v>509</v>
      </c>
      <c r="Y29" s="423"/>
      <c r="Z29" s="423"/>
      <c r="AA29" s="423"/>
      <c r="AB29" s="423"/>
      <c r="AC29" s="423"/>
      <c r="AD29" s="423"/>
      <c r="AE29" s="423"/>
      <c r="AF29" s="423"/>
      <c r="AG29" s="423"/>
      <c r="AH29" s="423"/>
      <c r="AI29" s="423"/>
      <c r="AJ29" s="423"/>
      <c r="AK29" s="423"/>
      <c r="AL29" s="423"/>
      <c r="AM29" s="423"/>
      <c r="AN29" s="423"/>
      <c r="AO29" s="423"/>
      <c r="AP29" s="423"/>
      <c r="AQ29" s="423"/>
    </row>
    <row r="30" spans="1:43" x14ac:dyDescent="0.15">
      <c r="A30" s="163" t="str">
        <f>'ESS Jul 2022'!K16</f>
        <v>Energy Locals</v>
      </c>
      <c r="B30" s="158" t="str">
        <f>'ESS Jul 2022'!L16</f>
        <v>Online Member</v>
      </c>
      <c r="C30" s="215">
        <f>IF('ESS Jul 2022'!BP16=0,91*'ESS Jul 2022'!M16/100,(91*'ESS Jul 2022'!M16/100)+'ESS Jul 2022'!BP16/4)</f>
        <v>162.82727272727271</v>
      </c>
      <c r="D30" s="215">
        <f>IF('ESS Jul 2022'!O16="",$C$25*$C$26*'ESS Jul 2022'!N16/100,IF($C$25*$C$26&gt;='ESS Jul 2022'!P16,('ESS Jul 2022'!P16*'ESS Jul 2022'!N16/100),($C$25*$C$26*'ESS Jul 2022'!N16/100)))</f>
        <v>364</v>
      </c>
      <c r="E30" s="215">
        <f>IF(AND('ESS Jul 2022'!P16&gt;0,'ESS Jul 2022'!R16&gt;0),IF($C$25*$C$26&lt;'ESS Jul 2022'!P16,0,IF($C$25*$C$26&lt;=('ESS Jul 2022'!R16+'ESS Jul 2022'!P16),(($C$25*$C$26-'ESS Jul 2022'!P16)*'ESS Jul 2022'!Q16/100),(('ESS Jul 2022'!R16)*'ESS Jul 2022'!Q16/100))),0)</f>
        <v>0</v>
      </c>
      <c r="F30" s="215">
        <f>IF(AND('ESS Jul 2022'!Q16&gt;0,'ESS Jul 2022'!S16&gt;0),IF($C$25*$C$26&lt;('ESS Jul 2022'!R16+'ESS Jul 2022'!P16),0,IF($C$25*$C$26&lt;=('ESS Jul 2022'!T16+'ESS Jul 2022'!R16+'ESS Jul 2022'!P16),(($C$25*$C$26-('ESS Jul 2022'!R16+'ESS Jul 2022'!P16))*'ESS Jul 2022'!S16/100),('ESS Jul 2022'!T16*'ESS Jul 2022'!S16/100))),0)</f>
        <v>0</v>
      </c>
      <c r="G30" s="215">
        <f>IF(AND('ESS Jul 2022'!R16&gt;0,'ESS Jul 2022'!T16&gt;0),IF(($C$25*$C$26&lt;'ESS Jul 2022'!T16),(0),($C$25*$C$26*'ESS Jul 2022'!T16)*'ESS Jul 2022'!U16/100),IF(AND('ESS Jul 2022'!R16&gt;0,'ESS Jul 2022'!T16=""),IF(($C$25*$C$26&lt;'ESS Jul 2022'!R16+'ESS Jul 2022'!P16),(0),(($C$25*$C$26-('ESS Jul 2022'!R16+'ESS Jul 2022'!P16))*'ESS Jul 2022'!S16/100)),IF(AND('ESS Jul 2022'!P16&gt;0,'ESS Jul 2022'!R16=""&gt;0),IF(($C$25*$C$26&lt;'ESS Jul 2022'!P16),(0),($C$25*$C$26-'ESS Jul 2022'!P16)*'ESS Jul 2022'!Q16/100),0)))</f>
        <v>0</v>
      </c>
      <c r="H30" s="215">
        <f>($C$25*$C$27)*'ESS Jul 2022'!AE16/100</f>
        <v>101.99999999999999</v>
      </c>
      <c r="I30" s="215">
        <f>SUM(C30:H30)</f>
        <v>628.82727272727266</v>
      </c>
      <c r="J30" s="377">
        <f>(I30-C30)*4</f>
        <v>1863.9999999999998</v>
      </c>
      <c r="K30" s="209">
        <f>I30*4</f>
        <v>2515.3090909090906</v>
      </c>
      <c r="L30" s="181">
        <f t="shared" ref="L30:L43" si="13">K30*1.1</f>
        <v>2766.8399999999997</v>
      </c>
      <c r="M30" s="209">
        <f>'ESS Jul 2022'!AZ16</f>
        <v>0</v>
      </c>
      <c r="N30" s="209">
        <f>'ESS Jul 2022'!BA16</f>
        <v>0</v>
      </c>
      <c r="O30" s="209">
        <f>'ESS Jul 2022'!BB16</f>
        <v>0</v>
      </c>
      <c r="P30" s="209">
        <f>'ESS Jul 2022'!BC16</f>
        <v>0</v>
      </c>
      <c r="Q30" s="378" t="str">
        <f t="shared" ref="Q30:Q43" si="14">IF(SUM(M30:P30)=0,"No discount",IF(M30&gt;0,"Guaranteed off bill",IF(N30&gt;0,"Guaranteed off usage",IF(O30&gt;0,"Pay-on-time off bill","Pay-on-time off usage"))))</f>
        <v>No discount</v>
      </c>
      <c r="R30" s="378" t="str">
        <f t="shared" ref="R30:R43" si="15">IF(OR(A30="Origin Energy",A30="Red Energy",A30="Powershop"),"Inclusive","Exclusive")</f>
        <v>Exclusive</v>
      </c>
      <c r="S30" s="379">
        <f>IF(AND(Q30="Guaranteed off bill",R30="Inclusive"),((K30*1.1)-((K30*1.1)*M30/100))/1.1,IF(AND(Q30="Guaranteed off usage",R30="Inclusive"),((K30*1.1)-((J30*1.1)*N30/100))/1.1,IF(AND(Q30="Guaranteed off bill",R30="Exclusive"),K30-(K30*M30/100),IF(AND(Q30="Guaranteed off usage",R30="Exclusive"),K30-(J30*N30/100),IF(R30="Inclusive",((K30*1.1))/1.1,K30)))))</f>
        <v>2515.3090909090906</v>
      </c>
      <c r="T30" s="209">
        <f>IF(AND(Q30="Pay-on-time off bill",R30="Inclusive"),((S30*1.1)-((S30*1.1)*O30/100))/1.1,IF(AND(Q30="Pay-on-time off usage",R30="Inclusive"),((S30*1.1)-((J30*1.1)*P30/100))/1.1,IF(AND(Q30="Pay-on-time off bill",R30="Exclusive"),S30-(S30*O30/100),IF(AND(Q30="Pay-on-time off usage",R30="Exclusive"),S30-(J30*P30/100),IF(R30="Inclusive",((S30*1.1))/1.1,S30)))))</f>
        <v>2515.3090909090906</v>
      </c>
      <c r="U30" s="383">
        <f>S30*1.1</f>
        <v>2766.8399999999997</v>
      </c>
      <c r="V30" s="383">
        <f>T30*1.1</f>
        <v>2766.8399999999997</v>
      </c>
      <c r="W30" s="210">
        <f>'ESS Jul 2022'!BL16</f>
        <v>0</v>
      </c>
      <c r="X30" s="211" t="str">
        <f>'ESS Jul 2022'!BM16</f>
        <v>n</v>
      </c>
      <c r="Y30" s="423"/>
      <c r="Z30" s="423"/>
      <c r="AA30" s="423"/>
      <c r="AB30" s="423"/>
      <c r="AC30" s="423"/>
      <c r="AD30" s="423"/>
      <c r="AE30" s="423"/>
      <c r="AF30" s="423"/>
      <c r="AG30" s="423"/>
      <c r="AH30" s="423"/>
      <c r="AI30" s="423"/>
      <c r="AJ30" s="423"/>
      <c r="AK30" s="423"/>
      <c r="AL30" s="423"/>
      <c r="AM30" s="423"/>
      <c r="AN30" s="423"/>
      <c r="AO30" s="423"/>
      <c r="AP30" s="423"/>
      <c r="AQ30" s="423"/>
    </row>
    <row r="31" spans="1:43" x14ac:dyDescent="0.15">
      <c r="A31" s="163" t="str">
        <f>'ESS Jul 2022'!K17</f>
        <v>AGL</v>
      </c>
      <c r="B31" s="158" t="str">
        <f>'ESS Jul 2022'!L17</f>
        <v>Value Saver</v>
      </c>
      <c r="C31" s="215">
        <f>IF('ESS Jul 2022'!BP17=0,91*'ESS Jul 2022'!M17/100,(91*'ESS Jul 2022'!M17/100)+'ESS Jul 2022'!BP17/4)</f>
        <v>144.26809090909089</v>
      </c>
      <c r="D31" s="215">
        <f>IF('ESS Jul 2022'!O17="",$C$25*$C$26*'ESS Jul 2022'!N17/100,IF($C$25*$C$26&gt;='ESS Jul 2022'!P17,('ESS Jul 2022'!P17*'ESS Jul 2022'!N17/100),($C$25*$C$26*'ESS Jul 2022'!N17/100)))</f>
        <v>368.70909090909089</v>
      </c>
      <c r="E31" s="215">
        <f>IF(AND('ESS Jul 2022'!P17&gt;0,'ESS Jul 2022'!R17&gt;0),IF($C$25*$C$26&lt;'ESS Jul 2022'!P17,0,IF($C$25*$C$26&lt;=('ESS Jul 2022'!R17+'ESS Jul 2022'!P17),(($C$25*$C$26-'ESS Jul 2022'!P17)*'ESS Jul 2022'!Q17/100),(('ESS Jul 2022'!R17)*'ESS Jul 2022'!Q17/100))),0)</f>
        <v>0</v>
      </c>
      <c r="F31" s="215">
        <f>IF(AND('ESS Jul 2022'!Q17&gt;0,'ESS Jul 2022'!S17&gt;0),IF($C$25*$C$26&lt;('ESS Jul 2022'!R17+'ESS Jul 2022'!P17),0,IF($C$25*$C$26&lt;=('ESS Jul 2022'!T17+'ESS Jul 2022'!R17+'ESS Jul 2022'!P17),(($C$25*$C$26-('ESS Jul 2022'!R17+'ESS Jul 2022'!P17))*'ESS Jul 2022'!S17/100),('ESS Jul 2022'!T17*'ESS Jul 2022'!S17/100))),0)</f>
        <v>0</v>
      </c>
      <c r="G31" s="215">
        <f>IF(AND('ESS Jul 2022'!R17&gt;0,'ESS Jul 2022'!T17&gt;0),IF(($C$25*$C$26&lt;'ESS Jul 2022'!T17),(0),($C$25*$C$26*'ESS Jul 2022'!T17)*'ESS Jul 2022'!U17/100),IF(AND('ESS Jul 2022'!R17&gt;0,'ESS Jul 2022'!T17=""),IF(($C$25*$C$26&lt;'ESS Jul 2022'!R17+'ESS Jul 2022'!P17),(0),(($C$25*$C$26-('ESS Jul 2022'!R17+'ESS Jul 2022'!P17))*'ESS Jul 2022'!S17/100)),IF(AND('ESS Jul 2022'!P17&gt;0,'ESS Jul 2022'!R17=""&gt;0),IF(($C$25*$C$26&lt;'ESS Jul 2022'!P17),(0),($C$25*$C$26-'ESS Jul 2022'!P17)*'ESS Jul 2022'!Q17/100),0)))</f>
        <v>0</v>
      </c>
      <c r="H31" s="215">
        <f>($C$25*$C$27)*'ESS Jul 2022'!AE17/100</f>
        <v>87.490909090909085</v>
      </c>
      <c r="I31" s="215">
        <f t="shared" ref="I31:I43" si="16">SUM(C31:H31)</f>
        <v>600.46809090909085</v>
      </c>
      <c r="J31" s="377">
        <f t="shared" ref="J31:J43" si="17">(I31-C31)*4</f>
        <v>1824.7999999999997</v>
      </c>
      <c r="K31" s="209">
        <f t="shared" ref="K31:K43" si="18">I31*4</f>
        <v>2401.8723636363634</v>
      </c>
      <c r="L31" s="181">
        <f t="shared" si="13"/>
        <v>2642.0596</v>
      </c>
      <c r="M31" s="209">
        <f>'ESS Jul 2022'!AZ17</f>
        <v>0</v>
      </c>
      <c r="N31" s="209">
        <f>'ESS Jul 2022'!BA17</f>
        <v>0</v>
      </c>
      <c r="O31" s="209">
        <f>'ESS Jul 2022'!BB17</f>
        <v>0</v>
      </c>
      <c r="P31" s="209">
        <f>'ESS Jul 2022'!BC17</f>
        <v>0</v>
      </c>
      <c r="Q31" s="378" t="str">
        <f t="shared" si="14"/>
        <v>No discount</v>
      </c>
      <c r="R31" s="378" t="str">
        <f t="shared" si="15"/>
        <v>Exclusive</v>
      </c>
      <c r="S31" s="379">
        <f t="shared" ref="S31:S43" si="19">IF(AND(Q31="Guaranteed off bill",R31="Inclusive"),((K31*1.1)-((K31*1.1)*M31/100))/1.1,IF(AND(Q31="Guaranteed off usage",R31="Inclusive"),((K31*1.1)-((J31*1.1)*N31/100))/1.1,IF(AND(Q31="Guaranteed off bill",R31="Exclusive"),K31-(K31*M31/100),IF(AND(Q31="Guaranteed off usage",R31="Exclusive"),K31-(J31*N31/100),IF(R31="Inclusive",((K31*1.1))/1.1,K31)))))</f>
        <v>2401.8723636363634</v>
      </c>
      <c r="T31" s="209">
        <f t="shared" ref="T31:T43" si="20">IF(AND(Q31="Pay-on-time off bill",R31="Inclusive"),((S31*1.1)-((S31*1.1)*O31/100))/1.1,IF(AND(Q31="Pay-on-time off usage",R31="Inclusive"),((S31*1.1)-((J31*1.1)*P31/100))/1.1,IF(AND(Q31="Pay-on-time off bill",R31="Exclusive"),S31-(S31*O31/100),IF(AND(Q31="Pay-on-time off usage",R31="Exclusive"),S31-(J31*P31/100),IF(R31="Inclusive",((S31*1.1))/1.1,S31)))))</f>
        <v>2401.8723636363634</v>
      </c>
      <c r="U31" s="381">
        <f t="shared" ref="U31:V43" si="21">S31*1.1</f>
        <v>2642.0596</v>
      </c>
      <c r="V31" s="381">
        <f t="shared" si="21"/>
        <v>2642.0596</v>
      </c>
      <c r="W31" s="210">
        <f>'ESS Jul 2022'!BL17</f>
        <v>0</v>
      </c>
      <c r="X31" s="211" t="str">
        <f>'ESS Jul 2022'!BM17</f>
        <v>n</v>
      </c>
      <c r="Y31" s="423"/>
      <c r="Z31" s="423"/>
      <c r="AA31" s="423"/>
      <c r="AB31" s="423"/>
      <c r="AC31" s="423"/>
      <c r="AD31" s="423"/>
      <c r="AE31" s="423"/>
      <c r="AF31" s="423"/>
      <c r="AG31" s="423"/>
      <c r="AH31" s="423"/>
      <c r="AI31" s="423"/>
      <c r="AJ31" s="423"/>
      <c r="AK31" s="423"/>
      <c r="AL31" s="423"/>
      <c r="AM31" s="423"/>
      <c r="AN31" s="423"/>
      <c r="AO31" s="423"/>
      <c r="AP31" s="423"/>
      <c r="AQ31" s="423"/>
    </row>
    <row r="32" spans="1:43" x14ac:dyDescent="0.15">
      <c r="A32" s="163" t="str">
        <f>'ESS Jul 2022'!K18</f>
        <v>Alinta Energy</v>
      </c>
      <c r="B32" s="158" t="str">
        <f>'ESS Jul 2022'!L18</f>
        <v>Home Deal</v>
      </c>
      <c r="C32" s="215">
        <f>IF('ESS Jul 2022'!BP18=0,91*'ESS Jul 2022'!M18/100,(91*'ESS Jul 2022'!M18/100)+'ESS Jul 2022'!BP18/4)</f>
        <v>143.90409090909091</v>
      </c>
      <c r="D32" s="215">
        <f>IF('ESS Jul 2022'!O18="",$C$25*$C$26*'ESS Jul 2022'!N18/100,IF($C$25*$C$26&gt;='ESS Jul 2022'!P18,('ESS Jul 2022'!P18*'ESS Jul 2022'!N18/100),($C$25*$C$26*'ESS Jul 2022'!N18/100)))</f>
        <v>404.09090909090907</v>
      </c>
      <c r="E32" s="215">
        <f>IF(AND('ESS Jul 2022'!P18&gt;0,'ESS Jul 2022'!R18&gt;0),IF($C$25*$C$26&lt;'ESS Jul 2022'!P18,0,IF($C$25*$C$26&lt;=('ESS Jul 2022'!R18+'ESS Jul 2022'!P18),(($C$25*$C$26-'ESS Jul 2022'!P18)*'ESS Jul 2022'!Q18/100),(('ESS Jul 2022'!R18)*'ESS Jul 2022'!Q18/100))),0)</f>
        <v>0</v>
      </c>
      <c r="F32" s="215">
        <f>IF(AND('ESS Jul 2022'!Q18&gt;0,'ESS Jul 2022'!S18&gt;0),IF($C$25*$C$26&lt;('ESS Jul 2022'!R18+'ESS Jul 2022'!P18),0,IF($C$25*$C$26&lt;=('ESS Jul 2022'!T18+'ESS Jul 2022'!R18+'ESS Jul 2022'!P18),(($C$25*$C$26-('ESS Jul 2022'!R18+'ESS Jul 2022'!P18))*'ESS Jul 2022'!S18/100),('ESS Jul 2022'!T18*'ESS Jul 2022'!S18/100))),0)</f>
        <v>0</v>
      </c>
      <c r="G32" s="215">
        <f>IF(AND('ESS Jul 2022'!R18&gt;0,'ESS Jul 2022'!T18&gt;0),IF(($C$25*$C$26&lt;'ESS Jul 2022'!T18),(0),($C$25*$C$26*'ESS Jul 2022'!T18)*'ESS Jul 2022'!U18/100),IF(AND('ESS Jul 2022'!R18&gt;0,'ESS Jul 2022'!T18=""),IF(($C$25*$C$26&lt;'ESS Jul 2022'!R18+'ESS Jul 2022'!P18),(0),(($C$25*$C$26-('ESS Jul 2022'!R18+'ESS Jul 2022'!P18))*'ESS Jul 2022'!S18/100)),IF(AND('ESS Jul 2022'!P18&gt;0,'ESS Jul 2022'!R18=""&gt;0),IF(($C$25*$C$26&lt;'ESS Jul 2022'!P18),(0),($C$25*$C$26-'ESS Jul 2022'!P18)*'ESS Jul 2022'!Q18/100),0)))</f>
        <v>0</v>
      </c>
      <c r="H32" s="215">
        <f>($C$25*$C$27)*'ESS Jul 2022'!AE18/100</f>
        <v>80.836363636363643</v>
      </c>
      <c r="I32" s="215">
        <f t="shared" si="16"/>
        <v>628.83136363636368</v>
      </c>
      <c r="J32" s="377">
        <f t="shared" si="17"/>
        <v>1939.7090909090912</v>
      </c>
      <c r="K32" s="209">
        <f t="shared" si="18"/>
        <v>2515.3254545454547</v>
      </c>
      <c r="L32" s="181">
        <f t="shared" si="13"/>
        <v>2766.8580000000002</v>
      </c>
      <c r="M32" s="209">
        <f>'ESS Jul 2022'!AZ18</f>
        <v>0</v>
      </c>
      <c r="N32" s="209">
        <f>'ESS Jul 2022'!BA18</f>
        <v>0</v>
      </c>
      <c r="O32" s="209">
        <f>'ESS Jul 2022'!BB18</f>
        <v>0</v>
      </c>
      <c r="P32" s="209">
        <f>'ESS Jul 2022'!BC18</f>
        <v>0</v>
      </c>
      <c r="Q32" s="378" t="str">
        <f t="shared" si="14"/>
        <v>No discount</v>
      </c>
      <c r="R32" s="378" t="str">
        <f t="shared" si="15"/>
        <v>Exclusive</v>
      </c>
      <c r="S32" s="379">
        <f t="shared" si="19"/>
        <v>2515.3254545454547</v>
      </c>
      <c r="T32" s="209">
        <f t="shared" si="20"/>
        <v>2515.3254545454547</v>
      </c>
      <c r="U32" s="381">
        <f t="shared" si="21"/>
        <v>2766.8580000000002</v>
      </c>
      <c r="V32" s="381">
        <f t="shared" si="21"/>
        <v>2766.8580000000002</v>
      </c>
      <c r="W32" s="210">
        <f>'ESS Jul 2022'!BL18</f>
        <v>0</v>
      </c>
      <c r="X32" s="211" t="str">
        <f>'ESS Jul 2022'!BM18</f>
        <v>n</v>
      </c>
      <c r="Y32" s="423"/>
      <c r="Z32" s="423"/>
      <c r="AA32" s="423"/>
      <c r="AB32" s="423"/>
      <c r="AC32" s="423"/>
      <c r="AD32" s="423"/>
      <c r="AE32" s="423"/>
      <c r="AF32" s="423"/>
      <c r="AG32" s="423"/>
      <c r="AH32" s="423"/>
      <c r="AI32" s="423"/>
      <c r="AJ32" s="423"/>
      <c r="AK32" s="423"/>
      <c r="AL32" s="423"/>
      <c r="AM32" s="423"/>
      <c r="AN32" s="423"/>
      <c r="AO32" s="423"/>
      <c r="AP32" s="423"/>
      <c r="AQ32" s="423"/>
    </row>
    <row r="33" spans="1:43" x14ac:dyDescent="0.15">
      <c r="A33" s="163" t="str">
        <f>'ESS Jul 2022'!K19</f>
        <v>Diamond Energy</v>
      </c>
      <c r="B33" s="158" t="str">
        <f>'ESS Jul 2022'!L19</f>
        <v xml:space="preserve">Renewable Saver </v>
      </c>
      <c r="C33" s="215">
        <f>IF('ESS Jul 2022'!BP19=0,91*'ESS Jul 2022'!M19/100,(91*'ESS Jul 2022'!M19/100)+'ESS Jul 2022'!BP19/4)</f>
        <v>128.30999999999997</v>
      </c>
      <c r="D33" s="215">
        <f>IF('ESS Jul 2022'!O19="",$C$25*$C$26*'ESS Jul 2022'!N19/100,IF($C$25*$C$26&gt;='ESS Jul 2022'!P19,('ESS Jul 2022'!P19*'ESS Jul 2022'!N19/100),($C$25*$C$26*'ESS Jul 2022'!N19/100)))</f>
        <v>73.499999999999986</v>
      </c>
      <c r="E33" s="215">
        <f>IF(AND('ESS Jul 2022'!P19&gt;0,'ESS Jul 2022'!R19&gt;0),IF($C$25*$C$26&lt;'ESS Jul 2022'!P19,0,IF($C$25*$C$26&lt;=('ESS Jul 2022'!R19+'ESS Jul 2022'!P19),(($C$25*$C$26-'ESS Jul 2022'!P19)*'ESS Jul 2022'!Q19/100),(('ESS Jul 2022'!R19)*'ESS Jul 2022'!Q19/100))),0)</f>
        <v>0</v>
      </c>
      <c r="F33" s="215">
        <f>IF(AND('ESS Jul 2022'!Q19&gt;0,'ESS Jul 2022'!S19&gt;0),IF($C$25*$C$26&lt;('ESS Jul 2022'!R19+'ESS Jul 2022'!P19),0,IF($C$25*$C$26&lt;=('ESS Jul 2022'!T19+'ESS Jul 2022'!R19+'ESS Jul 2022'!P19),(($C$25*$C$26-('ESS Jul 2022'!R19+'ESS Jul 2022'!P19))*'ESS Jul 2022'!S19/100),('ESS Jul 2022'!T19*'ESS Jul 2022'!S19/100))),0)</f>
        <v>0</v>
      </c>
      <c r="G33" s="215">
        <f>IF(AND('ESS Jul 2022'!R19&gt;0,'ESS Jul 2022'!T19&gt;0),IF(($C$25*$C$26&lt;'ESS Jul 2022'!T19),(0),($C$25*$C$26*'ESS Jul 2022'!T19)*'ESS Jul 2022'!U19/100),IF(AND('ESS Jul 2022'!R19&gt;0,'ESS Jul 2022'!T19=""),IF(($C$25*$C$26&lt;'ESS Jul 2022'!R19+'ESS Jul 2022'!P19),(0),(($C$25*$C$26-('ESS Jul 2022'!R19+'ESS Jul 2022'!P19))*'ESS Jul 2022'!S19/100)),IF(AND('ESS Jul 2022'!P19&gt;0,'ESS Jul 2022'!R19=""&gt;0),IF(($C$25*$C$26&lt;'ESS Jul 2022'!P19),(0),($C$25*$C$26-'ESS Jul 2022'!P19)*'ESS Jul 2022'!Q19/100),0)))</f>
        <v>360.6</v>
      </c>
      <c r="H33" s="215">
        <f>($C$25*$C$27)*'ESS Jul 2022'!AE19/100</f>
        <v>94.799999999999983</v>
      </c>
      <c r="I33" s="215">
        <f t="shared" si="16"/>
        <v>657.20999999999992</v>
      </c>
      <c r="J33" s="377">
        <f t="shared" si="17"/>
        <v>2115.6</v>
      </c>
      <c r="K33" s="209">
        <f t="shared" si="18"/>
        <v>2628.8399999999997</v>
      </c>
      <c r="L33" s="181">
        <f t="shared" si="13"/>
        <v>2891.7239999999997</v>
      </c>
      <c r="M33" s="209">
        <f>'ESS Jul 2022'!AZ19</f>
        <v>0</v>
      </c>
      <c r="N33" s="209">
        <f>'ESS Jul 2022'!BA19</f>
        <v>0</v>
      </c>
      <c r="O33" s="209">
        <f>'ESS Jul 2022'!BB19</f>
        <v>2</v>
      </c>
      <c r="P33" s="209">
        <f>'ESS Jul 2022'!BC19</f>
        <v>0</v>
      </c>
      <c r="Q33" s="378" t="str">
        <f t="shared" si="14"/>
        <v>Pay-on-time off bill</v>
      </c>
      <c r="R33" s="378" t="str">
        <f t="shared" si="15"/>
        <v>Exclusive</v>
      </c>
      <c r="S33" s="379">
        <f t="shared" si="19"/>
        <v>2628.8399999999997</v>
      </c>
      <c r="T33" s="209">
        <f t="shared" si="20"/>
        <v>2576.2631999999999</v>
      </c>
      <c r="U33" s="381">
        <f t="shared" si="21"/>
        <v>2891.7239999999997</v>
      </c>
      <c r="V33" s="381">
        <f t="shared" si="21"/>
        <v>2833.8895200000002</v>
      </c>
      <c r="W33" s="210">
        <f>'ESS Jul 2022'!BL19</f>
        <v>0</v>
      </c>
      <c r="X33" s="211" t="str">
        <f>'ESS Jul 2022'!BM19</f>
        <v>n</v>
      </c>
      <c r="Y33" s="423"/>
      <c r="Z33" s="423"/>
      <c r="AA33" s="423"/>
      <c r="AB33" s="423"/>
      <c r="AC33" s="423"/>
      <c r="AD33" s="423"/>
      <c r="AE33" s="423"/>
      <c r="AF33" s="423"/>
      <c r="AG33" s="423"/>
      <c r="AH33" s="423"/>
      <c r="AI33" s="423"/>
      <c r="AJ33" s="423"/>
      <c r="AK33" s="423"/>
      <c r="AL33" s="423"/>
      <c r="AM33" s="423"/>
      <c r="AN33" s="423"/>
      <c r="AO33" s="423"/>
      <c r="AP33" s="423"/>
      <c r="AQ33" s="423"/>
    </row>
    <row r="34" spans="1:43" x14ac:dyDescent="0.15">
      <c r="A34" s="163" t="str">
        <f>'ESS Jul 2022'!K20</f>
        <v>Dodo Power &amp; Gas</v>
      </c>
      <c r="B34" s="158" t="str">
        <f>'ESS Jul 2022'!L20</f>
        <v>Market offer</v>
      </c>
      <c r="C34" s="215">
        <f>IF('ESS Jul 2022'!BP20=0,91*'ESS Jul 2022'!M20/100,(91*'ESS Jul 2022'!M20/100)+'ESS Jul 2022'!BP20/4)</f>
        <v>138.36136363636362</v>
      </c>
      <c r="D34" s="215">
        <f>IF('ESS Jul 2022'!O20="",$C$25*$C$26*'ESS Jul 2022'!N20/100,IF($C$25*$C$26&gt;='ESS Jul 2022'!P20,('ESS Jul 2022'!P20*'ESS Jul 2022'!N20/100),($C$25*$C$26*'ESS Jul 2022'!N20/100)))</f>
        <v>365.14545454545458</v>
      </c>
      <c r="E34" s="215">
        <f>IF(AND('ESS Jul 2022'!P20&gt;0,'ESS Jul 2022'!R20&gt;0),IF($C$25*$C$26&lt;'ESS Jul 2022'!P20,0,IF($C$25*$C$26&lt;=('ESS Jul 2022'!R20+'ESS Jul 2022'!P20),(($C$25*$C$26-'ESS Jul 2022'!P20)*'ESS Jul 2022'!Q20/100),(('ESS Jul 2022'!R20)*'ESS Jul 2022'!Q20/100))),0)</f>
        <v>0</v>
      </c>
      <c r="F34" s="215">
        <f>IF(AND('ESS Jul 2022'!Q20&gt;0,'ESS Jul 2022'!S20&gt;0),IF($C$25*$C$26&lt;('ESS Jul 2022'!R20+'ESS Jul 2022'!P20),0,IF($C$25*$C$26&lt;=('ESS Jul 2022'!T20+'ESS Jul 2022'!R20+'ESS Jul 2022'!P20),(($C$25*$C$26-('ESS Jul 2022'!R20+'ESS Jul 2022'!P20))*'ESS Jul 2022'!S20/100),('ESS Jul 2022'!T20*'ESS Jul 2022'!S20/100))),0)</f>
        <v>0</v>
      </c>
      <c r="G34" s="215">
        <f>IF(AND('ESS Jul 2022'!R20&gt;0,'ESS Jul 2022'!T20&gt;0),IF(($C$25*$C$26&lt;'ESS Jul 2022'!T20),(0),($C$25*$C$26*'ESS Jul 2022'!T20)*'ESS Jul 2022'!U20/100),IF(AND('ESS Jul 2022'!R20&gt;0,'ESS Jul 2022'!T20=""),IF(($C$25*$C$26&lt;'ESS Jul 2022'!R20+'ESS Jul 2022'!P20),(0),(($C$25*$C$26-('ESS Jul 2022'!R20+'ESS Jul 2022'!P20))*'ESS Jul 2022'!S20/100)),IF(AND('ESS Jul 2022'!P20&gt;0,'ESS Jul 2022'!R20=""&gt;0),IF(($C$25*$C$26&lt;'ESS Jul 2022'!P20),(0),($C$25*$C$26-'ESS Jul 2022'!P20)*'ESS Jul 2022'!Q20/100),0)))</f>
        <v>0</v>
      </c>
      <c r="H34" s="215">
        <f>($C$25*$C$27)*'ESS Jul 2022'!AE20/100</f>
        <v>112.36363636363636</v>
      </c>
      <c r="I34" s="215">
        <f t="shared" si="16"/>
        <v>615.87045454545455</v>
      </c>
      <c r="J34" s="377">
        <f t="shared" si="17"/>
        <v>1910.0363636363636</v>
      </c>
      <c r="K34" s="209">
        <f t="shared" si="18"/>
        <v>2463.4818181818182</v>
      </c>
      <c r="L34" s="181">
        <f t="shared" si="13"/>
        <v>2709.8300000000004</v>
      </c>
      <c r="M34" s="209">
        <f>'ESS Jul 2022'!AZ20</f>
        <v>0</v>
      </c>
      <c r="N34" s="209">
        <f>'ESS Jul 2022'!BA20</f>
        <v>0</v>
      </c>
      <c r="O34" s="209">
        <f>'ESS Jul 2022'!BB20</f>
        <v>0</v>
      </c>
      <c r="P34" s="209">
        <f>'ESS Jul 2022'!BC20</f>
        <v>0</v>
      </c>
      <c r="Q34" s="378" t="str">
        <f t="shared" si="14"/>
        <v>No discount</v>
      </c>
      <c r="R34" s="378" t="str">
        <f t="shared" si="15"/>
        <v>Exclusive</v>
      </c>
      <c r="S34" s="379">
        <f t="shared" si="19"/>
        <v>2463.4818181818182</v>
      </c>
      <c r="T34" s="209">
        <f t="shared" si="20"/>
        <v>2463.4818181818182</v>
      </c>
      <c r="U34" s="381">
        <f t="shared" si="21"/>
        <v>2709.8300000000004</v>
      </c>
      <c r="V34" s="381">
        <f t="shared" si="21"/>
        <v>2709.8300000000004</v>
      </c>
      <c r="W34" s="210">
        <f>'ESS Jul 2022'!BL20</f>
        <v>0</v>
      </c>
      <c r="X34" s="211" t="str">
        <f>'ESS Jul 2022'!BM20</f>
        <v>n</v>
      </c>
      <c r="Y34" s="423"/>
      <c r="Z34" s="423"/>
      <c r="AA34" s="423"/>
      <c r="AB34" s="423"/>
      <c r="AC34" s="423"/>
      <c r="AD34" s="423"/>
      <c r="AE34" s="423"/>
      <c r="AF34" s="423"/>
      <c r="AG34" s="423"/>
      <c r="AH34" s="423"/>
      <c r="AI34" s="423"/>
      <c r="AJ34" s="423"/>
      <c r="AK34" s="423"/>
      <c r="AL34" s="423"/>
      <c r="AM34" s="423"/>
      <c r="AN34" s="423"/>
      <c r="AO34" s="423"/>
      <c r="AP34" s="423"/>
      <c r="AQ34" s="423"/>
    </row>
    <row r="35" spans="1:43" x14ac:dyDescent="0.15">
      <c r="A35" s="163" t="str">
        <f>'ESS Jul 2022'!K21</f>
        <v>EnergyAustralia</v>
      </c>
      <c r="B35" s="158" t="str">
        <f>'ESS Jul 2022'!L21</f>
        <v>Flexi Plan</v>
      </c>
      <c r="C35" s="215">
        <f>IF('ESS Jul 2022'!BP21=0,91*'ESS Jul 2022'!M21/100,(91*'ESS Jul 2022'!M21/100)+'ESS Jul 2022'!BP21/4)</f>
        <v>136.04499999999999</v>
      </c>
      <c r="D35" s="215">
        <f>IF('ESS Jul 2022'!O21="",$C$25*$C$26*'ESS Jul 2022'!N21/100,IF($C$25*$C$26&gt;='ESS Jul 2022'!P21,('ESS Jul 2022'!P21*'ESS Jul 2022'!N21/100),($C$25*$C$26*'ESS Jul 2022'!N21/100)))</f>
        <v>420.50909090909079</v>
      </c>
      <c r="E35" s="215">
        <f>IF(AND('ESS Jul 2022'!P21&gt;0,'ESS Jul 2022'!R21&gt;0),IF($C$25*$C$26&lt;'ESS Jul 2022'!P21,0,IF($C$25*$C$26&lt;=('ESS Jul 2022'!R21+'ESS Jul 2022'!P21),(($C$25*$C$26-'ESS Jul 2022'!P21)*'ESS Jul 2022'!Q21/100),(('ESS Jul 2022'!R21)*'ESS Jul 2022'!Q21/100))),0)</f>
        <v>0</v>
      </c>
      <c r="F35" s="215">
        <f>IF(AND('ESS Jul 2022'!Q21&gt;0,'ESS Jul 2022'!S21&gt;0),IF($C$25*$C$26&lt;('ESS Jul 2022'!R21+'ESS Jul 2022'!P21),0,IF($C$25*$C$26&lt;=('ESS Jul 2022'!T21+'ESS Jul 2022'!R21+'ESS Jul 2022'!P21),(($C$25*$C$26-('ESS Jul 2022'!R21+'ESS Jul 2022'!P21))*'ESS Jul 2022'!S21/100),('ESS Jul 2022'!T21*'ESS Jul 2022'!S21/100))),0)</f>
        <v>0</v>
      </c>
      <c r="G35" s="215">
        <f>IF(AND('ESS Jul 2022'!R21&gt;0,'ESS Jul 2022'!T21&gt;0),IF(($C$25*$C$26&lt;'ESS Jul 2022'!T21),(0),($C$25*$C$26*'ESS Jul 2022'!T21)*'ESS Jul 2022'!U21/100),IF(AND('ESS Jul 2022'!R21&gt;0,'ESS Jul 2022'!T21=""),IF(($C$25*$C$26&lt;'ESS Jul 2022'!R21+'ESS Jul 2022'!P21),(0),(($C$25*$C$26-('ESS Jul 2022'!R21+'ESS Jul 2022'!P21))*'ESS Jul 2022'!S21/100)),IF(AND('ESS Jul 2022'!P21&gt;0,'ESS Jul 2022'!R21=""&gt;0),IF(($C$25*$C$26&lt;'ESS Jul 2022'!P21),(0),($C$25*$C$26-'ESS Jul 2022'!P21)*'ESS Jul 2022'!Q21/100),0)))</f>
        <v>0</v>
      </c>
      <c r="H35" s="215">
        <f>($C$25*$C$27)*'ESS Jul 2022'!AE21/100</f>
        <v>92.509090909090901</v>
      </c>
      <c r="I35" s="215">
        <f t="shared" si="16"/>
        <v>649.06318181818165</v>
      </c>
      <c r="J35" s="377">
        <f t="shared" si="17"/>
        <v>2052.0727272727268</v>
      </c>
      <c r="K35" s="209">
        <f t="shared" si="18"/>
        <v>2596.2527272727266</v>
      </c>
      <c r="L35" s="181">
        <f t="shared" si="13"/>
        <v>2855.8779999999997</v>
      </c>
      <c r="M35" s="209">
        <f>'ESS Jul 2022'!AZ21</f>
        <v>8</v>
      </c>
      <c r="N35" s="209">
        <f>'ESS Jul 2022'!BA21</f>
        <v>0</v>
      </c>
      <c r="O35" s="209">
        <f>'ESS Jul 2022'!BB21</f>
        <v>0</v>
      </c>
      <c r="P35" s="209">
        <f>'ESS Jul 2022'!BC21</f>
        <v>0</v>
      </c>
      <c r="Q35" s="378" t="str">
        <f t="shared" si="14"/>
        <v>Guaranteed off bill</v>
      </c>
      <c r="R35" s="378" t="str">
        <f t="shared" si="15"/>
        <v>Exclusive</v>
      </c>
      <c r="S35" s="379">
        <f t="shared" si="19"/>
        <v>2388.5525090909086</v>
      </c>
      <c r="T35" s="209">
        <f t="shared" si="20"/>
        <v>2388.5525090909086</v>
      </c>
      <c r="U35" s="381">
        <f t="shared" si="21"/>
        <v>2627.4077599999996</v>
      </c>
      <c r="V35" s="381">
        <f t="shared" si="21"/>
        <v>2627.4077599999996</v>
      </c>
      <c r="W35" s="210">
        <f>'ESS Jul 2022'!BL21</f>
        <v>0</v>
      </c>
      <c r="X35" s="211" t="str">
        <f>'ESS Jul 2022'!BM21</f>
        <v>n</v>
      </c>
      <c r="Y35" s="423"/>
      <c r="Z35" s="423"/>
      <c r="AA35" s="423"/>
      <c r="AB35" s="423"/>
      <c r="AC35" s="423"/>
      <c r="AD35" s="423"/>
      <c r="AE35" s="423"/>
      <c r="AF35" s="423"/>
      <c r="AG35" s="423"/>
      <c r="AH35" s="423"/>
      <c r="AI35" s="423"/>
      <c r="AJ35" s="423"/>
      <c r="AK35" s="423"/>
      <c r="AL35" s="423"/>
      <c r="AM35" s="423"/>
      <c r="AN35" s="423"/>
      <c r="AO35" s="423"/>
      <c r="AP35" s="423"/>
      <c r="AQ35" s="423"/>
    </row>
    <row r="36" spans="1:43" x14ac:dyDescent="0.15">
      <c r="A36" s="163" t="str">
        <f>'ESS Jul 2022'!K22</f>
        <v>Origin Energy</v>
      </c>
      <c r="B36" s="158" t="str">
        <f>'ESS Jul 2022'!L22</f>
        <v>Go Variable</v>
      </c>
      <c r="C36" s="215">
        <f>IF('ESS Jul 2022'!BP22=0,91*'ESS Jul 2022'!M22/100,(91*'ESS Jul 2022'!M22/100)+'ESS Jul 2022'!BP22/4)</f>
        <v>136.73990909090907</v>
      </c>
      <c r="D36" s="215">
        <f>IF('ESS Jul 2022'!O22="",$C$25*$C$26*'ESS Jul 2022'!N22/100,IF($C$25*$C$26&gt;='ESS Jul 2022'!P22,('ESS Jul 2022'!P22*'ESS Jul 2022'!N22/100),($C$25*$C$26*'ESS Jul 2022'!N22/100)))</f>
        <v>380.0363636363636</v>
      </c>
      <c r="E36" s="215">
        <f>IF(AND('ESS Jul 2022'!P22&gt;0,'ESS Jul 2022'!R22&gt;0),IF($C$25*$C$26&lt;'ESS Jul 2022'!P22,0,IF($C$25*$C$26&lt;=('ESS Jul 2022'!R22+'ESS Jul 2022'!P22),(($C$25*$C$26-'ESS Jul 2022'!P22)*'ESS Jul 2022'!Q22/100),(('ESS Jul 2022'!R22)*'ESS Jul 2022'!Q22/100))),0)</f>
        <v>0</v>
      </c>
      <c r="F36" s="215">
        <f>IF(AND('ESS Jul 2022'!Q22&gt;0,'ESS Jul 2022'!S22&gt;0),IF($C$25*$C$26&lt;('ESS Jul 2022'!R22+'ESS Jul 2022'!P22),0,IF($C$25*$C$26&lt;=('ESS Jul 2022'!T22+'ESS Jul 2022'!R22+'ESS Jul 2022'!P22),(($C$25*$C$26-('ESS Jul 2022'!R22+'ESS Jul 2022'!P22))*'ESS Jul 2022'!S22/100),('ESS Jul 2022'!T22*'ESS Jul 2022'!S22/100))),0)</f>
        <v>0</v>
      </c>
      <c r="G36" s="215">
        <f>IF(AND('ESS Jul 2022'!R22&gt;0,'ESS Jul 2022'!T22&gt;0),IF(($C$25*$C$26&lt;'ESS Jul 2022'!T22),(0),($C$25*$C$26*'ESS Jul 2022'!T22)*'ESS Jul 2022'!U22/100),IF(AND('ESS Jul 2022'!R22&gt;0,'ESS Jul 2022'!T22=""),IF(($C$25*$C$26&lt;'ESS Jul 2022'!R22+'ESS Jul 2022'!P22),(0),(($C$25*$C$26-('ESS Jul 2022'!R22+'ESS Jul 2022'!P22))*'ESS Jul 2022'!S22/100)),IF(AND('ESS Jul 2022'!P22&gt;0,'ESS Jul 2022'!R22=""&gt;0),IF(($C$25*$C$26&lt;'ESS Jul 2022'!P22),(0),($C$25*$C$26-'ESS Jul 2022'!P22)*'ESS Jul 2022'!Q22/100),0)))</f>
        <v>0</v>
      </c>
      <c r="H36" s="215">
        <f>($C$25*$C$27)*'ESS Jul 2022'!AE22/100</f>
        <v>85.527272727272717</v>
      </c>
      <c r="I36" s="215">
        <f t="shared" si="16"/>
        <v>602.30354545454543</v>
      </c>
      <c r="J36" s="377">
        <f t="shared" si="17"/>
        <v>1862.2545454545455</v>
      </c>
      <c r="K36" s="209">
        <f t="shared" si="18"/>
        <v>2409.2141818181817</v>
      </c>
      <c r="L36" s="181">
        <f t="shared" si="13"/>
        <v>2650.1356000000001</v>
      </c>
      <c r="M36" s="209">
        <f>'ESS Jul 2022'!AZ22</f>
        <v>0</v>
      </c>
      <c r="N36" s="209">
        <f>'ESS Jul 2022'!BA22</f>
        <v>0</v>
      </c>
      <c r="O36" s="209">
        <f>'ESS Jul 2022'!BB22</f>
        <v>0</v>
      </c>
      <c r="P36" s="209">
        <f>'ESS Jul 2022'!BC22</f>
        <v>0</v>
      </c>
      <c r="Q36" s="378" t="str">
        <f t="shared" si="14"/>
        <v>No discount</v>
      </c>
      <c r="R36" s="378" t="str">
        <f t="shared" si="15"/>
        <v>Inclusive</v>
      </c>
      <c r="S36" s="379">
        <f t="shared" si="19"/>
        <v>2409.2141818181817</v>
      </c>
      <c r="T36" s="209">
        <f t="shared" si="20"/>
        <v>2409.2141818181817</v>
      </c>
      <c r="U36" s="381">
        <f t="shared" si="21"/>
        <v>2650.1356000000001</v>
      </c>
      <c r="V36" s="381">
        <f t="shared" si="21"/>
        <v>2650.1356000000001</v>
      </c>
      <c r="W36" s="210">
        <f>'ESS Jul 2022'!BL22</f>
        <v>0</v>
      </c>
      <c r="X36" s="211" t="str">
        <f>'ESS Jul 2022'!BM22</f>
        <v>n</v>
      </c>
      <c r="Y36" s="423"/>
      <c r="Z36" s="423"/>
      <c r="AA36" s="423"/>
      <c r="AB36" s="423"/>
      <c r="AC36" s="423"/>
      <c r="AD36" s="423"/>
      <c r="AE36" s="423"/>
      <c r="AF36" s="423"/>
      <c r="AG36" s="423"/>
      <c r="AH36" s="423"/>
      <c r="AI36" s="423"/>
      <c r="AJ36" s="423"/>
      <c r="AK36" s="423"/>
      <c r="AL36" s="423"/>
      <c r="AM36" s="423"/>
      <c r="AN36" s="423"/>
      <c r="AO36" s="423"/>
      <c r="AP36" s="423"/>
      <c r="AQ36" s="423"/>
    </row>
    <row r="37" spans="1:43" x14ac:dyDescent="0.15">
      <c r="A37" s="163" t="str">
        <f>'ESS Jul 2022'!K23</f>
        <v>Powershop</v>
      </c>
      <c r="B37" s="158" t="str">
        <f>'ESS Jul 2022'!L23</f>
        <v>Carbon neutral</v>
      </c>
      <c r="C37" s="215">
        <f>IF('ESS Jul 2022'!BP23=0,91*'ESS Jul 2022'!M23/100,(91*'ESS Jul 2022'!M23/100)+'ESS Jul 2022'!BP23/4)</f>
        <v>172.27954545454543</v>
      </c>
      <c r="D37" s="215">
        <f>IF('ESS Jul 2022'!O23="",$C$25*$C$26*'ESS Jul 2022'!N23/100,IF($C$25*$C$26&gt;='ESS Jul 2022'!P23,('ESS Jul 2022'!P23*'ESS Jul 2022'!N23/100),($C$25*$C$26*'ESS Jul 2022'!N23/100)))</f>
        <v>348.09090909090912</v>
      </c>
      <c r="E37" s="215">
        <f>IF(AND('ESS Jul 2022'!P23&gt;0,'ESS Jul 2022'!R23&gt;0),IF($C$25*$C$26&lt;'ESS Jul 2022'!P23,0,IF($C$25*$C$26&lt;=('ESS Jul 2022'!R23+'ESS Jul 2022'!P23),(($C$25*$C$26-'ESS Jul 2022'!P23)*'ESS Jul 2022'!Q23/100),(('ESS Jul 2022'!R23)*'ESS Jul 2022'!Q23/100))),0)</f>
        <v>0</v>
      </c>
      <c r="F37" s="215">
        <f>IF(AND('ESS Jul 2022'!Q23&gt;0,'ESS Jul 2022'!S23&gt;0),IF($C$25*$C$26&lt;('ESS Jul 2022'!R23+'ESS Jul 2022'!P23),0,IF($C$25*$C$26&lt;=('ESS Jul 2022'!T23+'ESS Jul 2022'!R23+'ESS Jul 2022'!P23),(($C$25*$C$26-('ESS Jul 2022'!R23+'ESS Jul 2022'!P23))*'ESS Jul 2022'!S23/100),('ESS Jul 2022'!T23*'ESS Jul 2022'!S23/100))),0)</f>
        <v>0</v>
      </c>
      <c r="G37" s="215">
        <f>IF(AND('ESS Jul 2022'!R23&gt;0,'ESS Jul 2022'!T23&gt;0),IF(($C$25*$C$26&lt;'ESS Jul 2022'!T23),(0),($C$25*$C$26*'ESS Jul 2022'!T23)*'ESS Jul 2022'!U23/100),IF(AND('ESS Jul 2022'!R23&gt;0,'ESS Jul 2022'!T23=""),IF(($C$25*$C$26&lt;'ESS Jul 2022'!R23+'ESS Jul 2022'!P23),(0),(($C$25*$C$26-('ESS Jul 2022'!R23+'ESS Jul 2022'!P23))*'ESS Jul 2022'!S23/100)),IF(AND('ESS Jul 2022'!P23&gt;0,'ESS Jul 2022'!R23=""&gt;0),IF(($C$25*$C$26&lt;'ESS Jul 2022'!P23),(0),($C$25*$C$26-'ESS Jul 2022'!P23)*'ESS Jul 2022'!Q23/100),0)))</f>
        <v>0</v>
      </c>
      <c r="H37" s="215">
        <f>($C$25*$C$27)*'ESS Jul 2022'!AE23/100</f>
        <v>86.72727272727272</v>
      </c>
      <c r="I37" s="215">
        <f t="shared" si="16"/>
        <v>607.0977272727273</v>
      </c>
      <c r="J37" s="377">
        <f t="shared" si="17"/>
        <v>1739.2727272727275</v>
      </c>
      <c r="K37" s="209">
        <f t="shared" si="18"/>
        <v>2428.3909090909092</v>
      </c>
      <c r="L37" s="181">
        <f t="shared" si="13"/>
        <v>2671.2300000000005</v>
      </c>
      <c r="M37" s="209">
        <f>'ESS Jul 2022'!AZ23</f>
        <v>0</v>
      </c>
      <c r="N37" s="209">
        <f>'ESS Jul 2022'!BA23</f>
        <v>0</v>
      </c>
      <c r="O37" s="209">
        <f>'ESS Jul 2022'!BB23</f>
        <v>0</v>
      </c>
      <c r="P37" s="209">
        <f>'ESS Jul 2022'!BC23</f>
        <v>0</v>
      </c>
      <c r="Q37" s="378" t="str">
        <f t="shared" si="14"/>
        <v>No discount</v>
      </c>
      <c r="R37" s="378" t="str">
        <f t="shared" si="15"/>
        <v>Inclusive</v>
      </c>
      <c r="S37" s="379">
        <f t="shared" si="19"/>
        <v>2428.3909090909092</v>
      </c>
      <c r="T37" s="209">
        <f t="shared" si="20"/>
        <v>2428.3909090909092</v>
      </c>
      <c r="U37" s="381">
        <f t="shared" si="21"/>
        <v>2671.2300000000005</v>
      </c>
      <c r="V37" s="381">
        <f t="shared" si="21"/>
        <v>2671.2300000000005</v>
      </c>
      <c r="W37" s="210">
        <f>'ESS Jul 2022'!BL23</f>
        <v>0</v>
      </c>
      <c r="X37" s="211" t="str">
        <f>'ESS Jul 2022'!BM23</f>
        <v>n</v>
      </c>
      <c r="Y37" s="423"/>
      <c r="Z37" s="423"/>
      <c r="AA37" s="423"/>
      <c r="AB37" s="423"/>
      <c r="AC37" s="423"/>
      <c r="AD37" s="423"/>
      <c r="AE37" s="423"/>
      <c r="AF37" s="423"/>
      <c r="AG37" s="423"/>
      <c r="AH37" s="423"/>
      <c r="AI37" s="423"/>
      <c r="AJ37" s="423"/>
      <c r="AK37" s="423"/>
      <c r="AL37" s="423"/>
      <c r="AM37" s="423"/>
      <c r="AN37" s="423"/>
      <c r="AO37" s="423"/>
      <c r="AP37" s="423"/>
      <c r="AQ37" s="423"/>
    </row>
    <row r="38" spans="1:43" x14ac:dyDescent="0.15">
      <c r="A38" s="163" t="str">
        <f>'ESS Jul 2022'!K24</f>
        <v>Red Energy</v>
      </c>
      <c r="B38" s="158" t="str">
        <f>'ESS Jul 2022'!L24</f>
        <v>Living Energy Saver</v>
      </c>
      <c r="C38" s="215">
        <f>IF('ESS Jul 2022'!BP24=0,91*'ESS Jul 2022'!M24/100,(91*'ESS Jul 2022'!M24/100)+'ESS Jul 2022'!BP24/4)</f>
        <v>134.86199999999999</v>
      </c>
      <c r="D38" s="215">
        <f>IF('ESS Jul 2022'!O24="",$C$25*$C$26*'ESS Jul 2022'!N24/100,IF($C$25*$C$26&gt;='ESS Jul 2022'!P24,('ESS Jul 2022'!P24*'ESS Jul 2022'!N24/100),($C$25*$C$26*'ESS Jul 2022'!N24/100)))</f>
        <v>362.58181818181816</v>
      </c>
      <c r="E38" s="215">
        <f>IF(AND('ESS Jul 2022'!P24&gt;0,'ESS Jul 2022'!R24&gt;0),IF($C$25*$C$26&lt;'ESS Jul 2022'!P24,0,IF($C$25*$C$26&lt;=('ESS Jul 2022'!R24+'ESS Jul 2022'!P24),(($C$25*$C$26-'ESS Jul 2022'!P24)*'ESS Jul 2022'!Q24/100),(('ESS Jul 2022'!R24)*'ESS Jul 2022'!Q24/100))),0)</f>
        <v>0</v>
      </c>
      <c r="F38" s="215">
        <f>IF(AND('ESS Jul 2022'!Q24&gt;0,'ESS Jul 2022'!S24&gt;0),IF($C$25*$C$26&lt;('ESS Jul 2022'!R24+'ESS Jul 2022'!P24),0,IF($C$25*$C$26&lt;=('ESS Jul 2022'!T24+'ESS Jul 2022'!R24+'ESS Jul 2022'!P24),(($C$25*$C$26-('ESS Jul 2022'!R24+'ESS Jul 2022'!P24))*'ESS Jul 2022'!S24/100),('ESS Jul 2022'!T24*'ESS Jul 2022'!S24/100))),0)</f>
        <v>0</v>
      </c>
      <c r="G38" s="215">
        <f>IF(AND('ESS Jul 2022'!R24&gt;0,'ESS Jul 2022'!T24&gt;0),IF(($C$25*$C$26&lt;'ESS Jul 2022'!T24),(0),($C$25*$C$26*'ESS Jul 2022'!T24)*'ESS Jul 2022'!U24/100),IF(AND('ESS Jul 2022'!R24&gt;0,'ESS Jul 2022'!T24=""),IF(($C$25*$C$26&lt;'ESS Jul 2022'!R24+'ESS Jul 2022'!P24),(0),(($C$25*$C$26-('ESS Jul 2022'!R24+'ESS Jul 2022'!P24))*'ESS Jul 2022'!S24/100)),IF(AND('ESS Jul 2022'!P24&gt;0,'ESS Jul 2022'!R24=""&gt;0),IF(($C$25*$C$26&lt;'ESS Jul 2022'!P24),(0),($C$25*$C$26-'ESS Jul 2022'!P24)*'ESS Jul 2022'!Q24/100),0)))</f>
        <v>27.890909090909087</v>
      </c>
      <c r="H38" s="215">
        <f>($C$25*$C$27)*'ESS Jul 2022'!AE24/100</f>
        <v>103.2</v>
      </c>
      <c r="I38" s="215">
        <f t="shared" si="16"/>
        <v>628.53472727272731</v>
      </c>
      <c r="J38" s="377">
        <f t="shared" si="17"/>
        <v>1974.6909090909094</v>
      </c>
      <c r="K38" s="209">
        <f t="shared" si="18"/>
        <v>2514.1389090909092</v>
      </c>
      <c r="L38" s="181">
        <f t="shared" si="13"/>
        <v>2765.5528000000004</v>
      </c>
      <c r="M38" s="209">
        <f>'ESS Jul 2022'!AZ24</f>
        <v>0</v>
      </c>
      <c r="N38" s="209">
        <f>'ESS Jul 2022'!BA24</f>
        <v>0</v>
      </c>
      <c r="O38" s="209">
        <f>'ESS Jul 2022'!BB24</f>
        <v>0</v>
      </c>
      <c r="P38" s="209">
        <f>'ESS Jul 2022'!BC24</f>
        <v>0</v>
      </c>
      <c r="Q38" s="378" t="str">
        <f t="shared" si="14"/>
        <v>No discount</v>
      </c>
      <c r="R38" s="378" t="str">
        <f t="shared" si="15"/>
        <v>Inclusive</v>
      </c>
      <c r="S38" s="379">
        <f t="shared" si="19"/>
        <v>2514.1389090909092</v>
      </c>
      <c r="T38" s="209">
        <f t="shared" si="20"/>
        <v>2514.1389090909092</v>
      </c>
      <c r="U38" s="381">
        <f t="shared" si="21"/>
        <v>2765.5528000000004</v>
      </c>
      <c r="V38" s="381">
        <f t="shared" si="21"/>
        <v>2765.5528000000004</v>
      </c>
      <c r="W38" s="210">
        <f>'ESS Jul 2022'!BL24</f>
        <v>0</v>
      </c>
      <c r="X38" s="211" t="str">
        <f>'ESS Jul 2022'!BM24</f>
        <v>n</v>
      </c>
      <c r="Y38" s="423"/>
      <c r="Z38" s="423"/>
      <c r="AA38" s="423"/>
      <c r="AB38" s="423"/>
      <c r="AC38" s="423"/>
      <c r="AD38" s="423"/>
      <c r="AE38" s="423"/>
      <c r="AF38" s="423"/>
      <c r="AG38" s="423"/>
      <c r="AH38" s="423"/>
      <c r="AI38" s="423"/>
      <c r="AJ38" s="423"/>
      <c r="AK38" s="423"/>
      <c r="AL38" s="423"/>
      <c r="AM38" s="423"/>
      <c r="AN38" s="423"/>
      <c r="AO38" s="423"/>
      <c r="AP38" s="423"/>
      <c r="AQ38" s="423"/>
    </row>
    <row r="39" spans="1:43" x14ac:dyDescent="0.15">
      <c r="A39" s="163" t="str">
        <f>'ESS Jul 2022'!K25</f>
        <v>Simply Energy</v>
      </c>
      <c r="B39" s="158" t="str">
        <f>'ESS Jul 2022'!L25</f>
        <v>NRMA 1% discount</v>
      </c>
      <c r="C39" s="215">
        <f>IF('ESS Jul 2022'!BP25=0,91*'ESS Jul 2022'!M25/100,(91*'ESS Jul 2022'!M25/100)+'ESS Jul 2022'!BP25/4)</f>
        <v>137.12872727272725</v>
      </c>
      <c r="D39" s="215">
        <f>IF('ESS Jul 2022'!O25="",$C$25*$C$26*'ESS Jul 2022'!N25/100,IF($C$25*$C$26&gt;='ESS Jul 2022'!P25,('ESS Jul 2022'!P25*'ESS Jul 2022'!N25/100),($C$25*$C$26*'ESS Jul 2022'!N25/100)))</f>
        <v>357.26599999999996</v>
      </c>
      <c r="E39" s="215">
        <f>IF(AND('ESS Jul 2022'!P25&gt;0,'ESS Jul 2022'!R25&gt;0),IF($C$25*$C$26&lt;'ESS Jul 2022'!P25,0,IF($C$25*$C$26&lt;=('ESS Jul 2022'!R25+'ESS Jul 2022'!P25),(($C$25*$C$26-'ESS Jul 2022'!P25)*'ESS Jul 2022'!Q25/100),(('ESS Jul 2022'!R25)*'ESS Jul 2022'!Q25/100))),0)</f>
        <v>0</v>
      </c>
      <c r="F39" s="215">
        <f>IF(AND('ESS Jul 2022'!Q25&gt;0,'ESS Jul 2022'!S25&gt;0),IF($C$25*$C$26&lt;('ESS Jul 2022'!R25+'ESS Jul 2022'!P25),0,IF($C$25*$C$26&lt;=('ESS Jul 2022'!T25+'ESS Jul 2022'!R25+'ESS Jul 2022'!P25),(($C$25*$C$26-('ESS Jul 2022'!R25+'ESS Jul 2022'!P25))*'ESS Jul 2022'!S25/100),('ESS Jul 2022'!T25*'ESS Jul 2022'!S25/100))),0)</f>
        <v>0</v>
      </c>
      <c r="G39" s="215">
        <f>IF(AND('ESS Jul 2022'!R25&gt;0,'ESS Jul 2022'!T25&gt;0),IF(($C$25*$C$26&lt;'ESS Jul 2022'!T25),(0),($C$25*$C$26*'ESS Jul 2022'!T25)*'ESS Jul 2022'!U25/100),IF(AND('ESS Jul 2022'!R25&gt;0,'ESS Jul 2022'!T25=""),IF(($C$25*$C$26&lt;'ESS Jul 2022'!R25+'ESS Jul 2022'!P25),(0),(($C$25*$C$26-('ESS Jul 2022'!R25+'ESS Jul 2022'!P25))*'ESS Jul 2022'!S25/100)),IF(AND('ESS Jul 2022'!P25&gt;0,'ESS Jul 2022'!R25=""&gt;0),IF(($C$25*$C$26&lt;'ESS Jul 2022'!P25),(0),($C$25*$C$26-'ESS Jul 2022'!P25)*'ESS Jul 2022'!Q25/100),0)))</f>
        <v>68.788999999999987</v>
      </c>
      <c r="H39" s="215">
        <f>($C$25*$C$27)*'ESS Jul 2022'!AE25/100</f>
        <v>97.309090909090884</v>
      </c>
      <c r="I39" s="215">
        <f t="shared" si="16"/>
        <v>660.49281818181805</v>
      </c>
      <c r="J39" s="377">
        <f t="shared" si="17"/>
        <v>2093.4563636363632</v>
      </c>
      <c r="K39" s="209">
        <f t="shared" si="18"/>
        <v>2641.9712727272722</v>
      </c>
      <c r="L39" s="181">
        <f t="shared" si="13"/>
        <v>2906.1683999999996</v>
      </c>
      <c r="M39" s="209">
        <f>'ESS Jul 2022'!AZ25</f>
        <v>1</v>
      </c>
      <c r="N39" s="209">
        <f>'ESS Jul 2022'!BA25</f>
        <v>0</v>
      </c>
      <c r="O39" s="209">
        <f>'ESS Jul 2022'!BB25</f>
        <v>0</v>
      </c>
      <c r="P39" s="209">
        <f>'ESS Jul 2022'!BC25</f>
        <v>0</v>
      </c>
      <c r="Q39" s="378" t="str">
        <f t="shared" si="14"/>
        <v>Guaranteed off bill</v>
      </c>
      <c r="R39" s="378" t="str">
        <f t="shared" si="15"/>
        <v>Exclusive</v>
      </c>
      <c r="S39" s="379">
        <f t="shared" si="19"/>
        <v>2615.5515599999994</v>
      </c>
      <c r="T39" s="209">
        <f t="shared" si="20"/>
        <v>2615.5515599999994</v>
      </c>
      <c r="U39" s="381">
        <f t="shared" si="21"/>
        <v>2877.1067159999998</v>
      </c>
      <c r="V39" s="381">
        <f t="shared" si="21"/>
        <v>2877.1067159999998</v>
      </c>
      <c r="W39" s="210">
        <f>'ESS Jul 2022'!BL25</f>
        <v>0</v>
      </c>
      <c r="X39" s="211" t="str">
        <f>'ESS Jul 2022'!BM25</f>
        <v>n</v>
      </c>
      <c r="Y39" s="423"/>
      <c r="Z39" s="423"/>
      <c r="AA39" s="423"/>
      <c r="AB39" s="423"/>
      <c r="AC39" s="423"/>
      <c r="AD39" s="423"/>
      <c r="AE39" s="423"/>
      <c r="AF39" s="423"/>
      <c r="AG39" s="423"/>
      <c r="AH39" s="423"/>
      <c r="AI39" s="423"/>
      <c r="AJ39" s="423"/>
      <c r="AK39" s="423"/>
      <c r="AL39" s="423"/>
      <c r="AM39" s="423"/>
      <c r="AN39" s="423"/>
      <c r="AO39" s="423"/>
      <c r="AP39" s="423"/>
      <c r="AQ39" s="423"/>
    </row>
    <row r="40" spans="1:43" x14ac:dyDescent="0.15">
      <c r="A40" s="163" t="str">
        <f>'ESS Jul 2022'!K26</f>
        <v>ReAmped Energy</v>
      </c>
      <c r="B40" s="158" t="str">
        <f>'ESS Jul 2022'!L26</f>
        <v>Advance</v>
      </c>
      <c r="C40" s="215">
        <f>IF('ESS Jul 2022'!BP26=0,91*'ESS Jul 2022'!M26/100,(91*'ESS Jul 2022'!M26/100)+'ESS Jul 2022'!BP26/4)</f>
        <v>163.0389090909091</v>
      </c>
      <c r="D40" s="215">
        <f>IF('ESS Jul 2022'!O26="",$C$25*$C$26*'ESS Jul 2022'!N26/100,IF($C$25*$C$26&gt;='ESS Jul 2022'!P26,('ESS Jul 2022'!P26*'ESS Jul 2022'!N26/100),($C$25*$C$26*'ESS Jul 2022'!N26/100)))</f>
        <v>591.81818181818164</v>
      </c>
      <c r="E40" s="215">
        <f>IF(AND('ESS Jul 2022'!P26&gt;0,'ESS Jul 2022'!R26&gt;0),IF($C$25*$C$26&lt;'ESS Jul 2022'!P26,0,IF($C$25*$C$26&lt;=('ESS Jul 2022'!R26+'ESS Jul 2022'!P26),(($C$25*$C$26-'ESS Jul 2022'!P26)*'ESS Jul 2022'!Q26/100),(('ESS Jul 2022'!R26)*'ESS Jul 2022'!Q26/100))),0)</f>
        <v>0</v>
      </c>
      <c r="F40" s="215">
        <f>IF(AND('ESS Jul 2022'!Q26&gt;0,'ESS Jul 2022'!S26&gt;0),IF($C$25*$C$26&lt;('ESS Jul 2022'!R26+'ESS Jul 2022'!P26),0,IF($C$25*$C$26&lt;=('ESS Jul 2022'!T26+'ESS Jul 2022'!R26+'ESS Jul 2022'!P26),(($C$25*$C$26-('ESS Jul 2022'!R26+'ESS Jul 2022'!P26))*'ESS Jul 2022'!S26/100),('ESS Jul 2022'!T26*'ESS Jul 2022'!S26/100))),0)</f>
        <v>0</v>
      </c>
      <c r="G40" s="215">
        <f>IF(AND('ESS Jul 2022'!R26&gt;0,'ESS Jul 2022'!T26&gt;0),IF(($C$25*$C$26&lt;'ESS Jul 2022'!T26),(0),($C$25*$C$26*'ESS Jul 2022'!T26)*'ESS Jul 2022'!U26/100),IF(AND('ESS Jul 2022'!R26&gt;0,'ESS Jul 2022'!T26=""),IF(($C$25*$C$26&lt;'ESS Jul 2022'!R26+'ESS Jul 2022'!P26),(0),(($C$25*$C$26-('ESS Jul 2022'!R26+'ESS Jul 2022'!P26))*'ESS Jul 2022'!S26/100)),IF(AND('ESS Jul 2022'!P26&gt;0,'ESS Jul 2022'!R26=""&gt;0),IF(($C$25*$C$26&lt;'ESS Jul 2022'!P26),(0),($C$25*$C$26-'ESS Jul 2022'!P26)*'ESS Jul 2022'!Q26/100),0)))</f>
        <v>0</v>
      </c>
      <c r="H40" s="215">
        <f>($C$25*$C$27)*'ESS Jul 2022'!AE26/100</f>
        <v>197.89090909090905</v>
      </c>
      <c r="I40" s="215">
        <f t="shared" si="16"/>
        <v>952.74799999999982</v>
      </c>
      <c r="J40" s="377">
        <f t="shared" si="17"/>
        <v>3158.8363636363629</v>
      </c>
      <c r="K40" s="209">
        <f t="shared" si="18"/>
        <v>3810.9919999999993</v>
      </c>
      <c r="L40" s="181">
        <f t="shared" si="13"/>
        <v>4192.0911999999998</v>
      </c>
      <c r="M40" s="209">
        <f>'ESS Jul 2022'!AZ26</f>
        <v>0</v>
      </c>
      <c r="N40" s="209">
        <f>'ESS Jul 2022'!BA26</f>
        <v>0</v>
      </c>
      <c r="O40" s="209">
        <f>'ESS Jul 2022'!BB26</f>
        <v>0</v>
      </c>
      <c r="P40" s="209">
        <f>'ESS Jul 2022'!BC26</f>
        <v>0</v>
      </c>
      <c r="Q40" s="378" t="str">
        <f t="shared" si="14"/>
        <v>No discount</v>
      </c>
      <c r="R40" s="378" t="str">
        <f t="shared" si="15"/>
        <v>Exclusive</v>
      </c>
      <c r="S40" s="379">
        <f t="shared" si="19"/>
        <v>3810.9919999999993</v>
      </c>
      <c r="T40" s="209">
        <f t="shared" si="20"/>
        <v>3810.9919999999993</v>
      </c>
      <c r="U40" s="381">
        <f t="shared" si="21"/>
        <v>4192.0911999999998</v>
      </c>
      <c r="V40" s="381">
        <f t="shared" si="21"/>
        <v>4192.0911999999998</v>
      </c>
      <c r="W40" s="210">
        <f>'ESS Jul 2022'!BL26</f>
        <v>0</v>
      </c>
      <c r="X40" s="211" t="str">
        <f>'ESS Jul 2022'!BM26</f>
        <v>n</v>
      </c>
      <c r="Y40" s="423"/>
      <c r="Z40" s="423"/>
      <c r="AA40" s="423"/>
      <c r="AB40" s="423"/>
      <c r="AC40" s="423"/>
      <c r="AD40" s="423"/>
      <c r="AE40" s="423"/>
      <c r="AF40" s="423"/>
      <c r="AG40" s="423"/>
      <c r="AH40" s="423"/>
      <c r="AI40" s="423"/>
      <c r="AJ40" s="423"/>
      <c r="AK40" s="423"/>
      <c r="AL40" s="423"/>
      <c r="AM40" s="423"/>
      <c r="AN40" s="423"/>
      <c r="AO40" s="423"/>
      <c r="AP40" s="423"/>
      <c r="AQ40" s="423"/>
    </row>
    <row r="41" spans="1:43" x14ac:dyDescent="0.15">
      <c r="A41" s="163" t="str">
        <f>'ESS Jul 2022'!K27</f>
        <v>Amber Electric</v>
      </c>
      <c r="B41" s="158" t="str">
        <f>'ESS Jul 2022'!L27</f>
        <v>Amber Plan</v>
      </c>
      <c r="C41" s="215">
        <f>IF('ESS Jul 2022'!BP27=0,91*'ESS Jul 2022'!M27/100,(91*'ESS Jul 2022'!M27/100)+'ESS Jul 2022'!BP27/4)</f>
        <v>171.29554545454545</v>
      </c>
      <c r="D41" s="215">
        <f>IF('ESS Jul 2022'!O27="",$C$25*$C$26*'ESS Jul 2022'!N27/100,IF($C$25*$C$26&gt;='ESS Jul 2022'!P27,('ESS Jul 2022'!P27*'ESS Jul 2022'!N27/100),($C$25*$C$26*'ESS Jul 2022'!N27/100)))</f>
        <v>482.87272727272722</v>
      </c>
      <c r="E41" s="215">
        <f>IF(AND('ESS Jul 2022'!P27&gt;0,'ESS Jul 2022'!R27&gt;0),IF($C$25*$C$26&lt;'ESS Jul 2022'!P27,0,IF($C$25*$C$26&lt;=('ESS Jul 2022'!R27+'ESS Jul 2022'!P27),(($C$25*$C$26-'ESS Jul 2022'!P27)*'ESS Jul 2022'!Q27/100),(('ESS Jul 2022'!R27)*'ESS Jul 2022'!Q27/100))),0)</f>
        <v>0</v>
      </c>
      <c r="F41" s="215">
        <f>IF(AND('ESS Jul 2022'!Q27&gt;0,'ESS Jul 2022'!S27&gt;0),IF($C$25*$C$26&lt;('ESS Jul 2022'!R27+'ESS Jul 2022'!P27),0,IF($C$25*$C$26&lt;=('ESS Jul 2022'!T27+'ESS Jul 2022'!R27+'ESS Jul 2022'!P27),(($C$25*$C$26-('ESS Jul 2022'!R27+'ESS Jul 2022'!P27))*'ESS Jul 2022'!S27/100),('ESS Jul 2022'!T27*'ESS Jul 2022'!S27/100))),0)</f>
        <v>0</v>
      </c>
      <c r="G41" s="215">
        <f>IF(AND('ESS Jul 2022'!R27&gt;0,'ESS Jul 2022'!T27&gt;0),IF(($C$25*$C$26&lt;'ESS Jul 2022'!T27),(0),($C$25*$C$26*'ESS Jul 2022'!T27)*'ESS Jul 2022'!U27/100),IF(AND('ESS Jul 2022'!R27&gt;0,'ESS Jul 2022'!T27=""),IF(($C$25*$C$26&lt;'ESS Jul 2022'!R27+'ESS Jul 2022'!P27),(0),(($C$25*$C$26-('ESS Jul 2022'!R27+'ESS Jul 2022'!P27))*'ESS Jul 2022'!S27/100)),IF(AND('ESS Jul 2022'!P27&gt;0,'ESS Jul 2022'!R27=""&gt;0),IF(($C$25*$C$26&lt;'ESS Jul 2022'!P27),(0),($C$25*$C$26-'ESS Jul 2022'!P27)*'ESS Jul 2022'!Q27/100),0)))</f>
        <v>0</v>
      </c>
      <c r="H41" s="215">
        <f>($C$25*$C$27)*'ESS Jul 2022'!AE27/100</f>
        <v>131.94545454545457</v>
      </c>
      <c r="I41" s="215">
        <f t="shared" si="16"/>
        <v>786.11372727272726</v>
      </c>
      <c r="J41" s="377">
        <f t="shared" si="17"/>
        <v>2459.272727272727</v>
      </c>
      <c r="K41" s="209">
        <f t="shared" si="18"/>
        <v>3144.454909090909</v>
      </c>
      <c r="L41" s="181">
        <f t="shared" si="13"/>
        <v>3458.9004000000004</v>
      </c>
      <c r="M41" s="209">
        <f>'ESS Jul 2022'!AZ27</f>
        <v>0</v>
      </c>
      <c r="N41" s="209">
        <f>'ESS Jul 2022'!BA27</f>
        <v>0</v>
      </c>
      <c r="O41" s="209">
        <f>'ESS Jul 2022'!BB27</f>
        <v>0</v>
      </c>
      <c r="P41" s="209">
        <f>'ESS Jul 2022'!BC27</f>
        <v>0</v>
      </c>
      <c r="Q41" s="378" t="str">
        <f t="shared" si="14"/>
        <v>No discount</v>
      </c>
      <c r="R41" s="378" t="str">
        <f t="shared" si="15"/>
        <v>Exclusive</v>
      </c>
      <c r="S41" s="379">
        <f t="shared" si="19"/>
        <v>3144.454909090909</v>
      </c>
      <c r="T41" s="209">
        <f t="shared" si="20"/>
        <v>3144.454909090909</v>
      </c>
      <c r="U41" s="381">
        <f t="shared" si="21"/>
        <v>3458.9004000000004</v>
      </c>
      <c r="V41" s="381">
        <f t="shared" si="21"/>
        <v>3458.9004000000004</v>
      </c>
      <c r="W41" s="210">
        <f>'ESS Jul 2022'!BL27</f>
        <v>0</v>
      </c>
      <c r="X41" s="211" t="str">
        <f>'ESS Jul 2022'!BM27</f>
        <v>n</v>
      </c>
      <c r="Y41" s="423"/>
      <c r="Z41" s="423"/>
      <c r="AA41" s="423"/>
      <c r="AB41" s="423"/>
      <c r="AC41" s="423"/>
      <c r="AD41" s="423"/>
      <c r="AE41" s="423"/>
      <c r="AF41" s="423"/>
      <c r="AG41" s="423"/>
      <c r="AH41" s="423"/>
      <c r="AI41" s="423"/>
      <c r="AJ41" s="423"/>
      <c r="AK41" s="423"/>
      <c r="AL41" s="423"/>
      <c r="AM41" s="423"/>
      <c r="AN41" s="423"/>
      <c r="AO41" s="423"/>
      <c r="AP41" s="423"/>
      <c r="AQ41" s="423"/>
    </row>
    <row r="42" spans="1:43" x14ac:dyDescent="0.15">
      <c r="A42" s="163" t="str">
        <f>'ESS Jul 2022'!K28</f>
        <v>GloBird Energy</v>
      </c>
      <c r="B42" s="158" t="str">
        <f>'ESS Jul 2022'!L28</f>
        <v>GloSave</v>
      </c>
      <c r="C42" s="215">
        <f>IF('ESS Jul 2022'!BP28=0,91*'ESS Jul 2022'!M28/100,(91*'ESS Jul 2022'!M28/100)+'ESS Jul 2022'!BP28/4)</f>
        <v>118.3</v>
      </c>
      <c r="D42" s="215">
        <f>IF('ESS Jul 2022'!O28="",$C$25*$C$26*'ESS Jul 2022'!N28/100,IF($C$25*$C$26&gt;='ESS Jul 2022'!P28,('ESS Jul 2022'!P28*'ESS Jul 2022'!N28/100),($C$25*$C$26*'ESS Jul 2022'!N28/100)))</f>
        <v>714</v>
      </c>
      <c r="E42" s="215">
        <f>IF(AND('ESS Jul 2022'!P28&gt;0,'ESS Jul 2022'!R28&gt;0),IF($C$25*$C$26&lt;'ESS Jul 2022'!P28,0,IF($C$25*$C$26&lt;=('ESS Jul 2022'!R28+'ESS Jul 2022'!P28),(($C$25*$C$26-'ESS Jul 2022'!P28)*'ESS Jul 2022'!Q28/100),(('ESS Jul 2022'!R28)*'ESS Jul 2022'!Q28/100))),0)</f>
        <v>0</v>
      </c>
      <c r="F42" s="215">
        <f>IF(AND('ESS Jul 2022'!Q28&gt;0,'ESS Jul 2022'!S28&gt;0),IF($C$25*$C$26&lt;('ESS Jul 2022'!R28+'ESS Jul 2022'!P28),0,IF($C$25*$C$26&lt;=('ESS Jul 2022'!T28+'ESS Jul 2022'!R28+'ESS Jul 2022'!P28),(($C$25*$C$26-('ESS Jul 2022'!R28+'ESS Jul 2022'!P28))*'ESS Jul 2022'!S28/100),('ESS Jul 2022'!T28*'ESS Jul 2022'!S28/100))),0)</f>
        <v>0</v>
      </c>
      <c r="G42" s="215">
        <f>IF(AND('ESS Jul 2022'!R28&gt;0,'ESS Jul 2022'!T28&gt;0),IF(($C$25*$C$26&lt;'ESS Jul 2022'!T28),(0),($C$25*$C$26*'ESS Jul 2022'!T28)*'ESS Jul 2022'!U28/100),IF(AND('ESS Jul 2022'!R28&gt;0,'ESS Jul 2022'!T28=""),IF(($C$25*$C$26&lt;'ESS Jul 2022'!R28+'ESS Jul 2022'!P28),(0),(($C$25*$C$26-('ESS Jul 2022'!R28+'ESS Jul 2022'!P28))*'ESS Jul 2022'!S28/100)),IF(AND('ESS Jul 2022'!P28&gt;0,'ESS Jul 2022'!R28=""&gt;0),IF(($C$25*$C$26&lt;'ESS Jul 2022'!P28),(0),($C$25*$C$26-'ESS Jul 2022'!P28)*'ESS Jul 2022'!Q28/100),0)))</f>
        <v>0</v>
      </c>
      <c r="H42" s="215">
        <f>($C$25*$C$27)*'ESS Jul 2022'!AE28/100</f>
        <v>263.99999999999994</v>
      </c>
      <c r="I42" s="215">
        <f t="shared" si="16"/>
        <v>1096.3</v>
      </c>
      <c r="J42" s="377">
        <f t="shared" si="17"/>
        <v>3912</v>
      </c>
      <c r="K42" s="209">
        <f t="shared" si="18"/>
        <v>4385.2</v>
      </c>
      <c r="L42" s="181">
        <f t="shared" si="13"/>
        <v>4823.72</v>
      </c>
      <c r="M42" s="209">
        <f>'ESS Jul 2022'!AZ28</f>
        <v>0</v>
      </c>
      <c r="N42" s="209">
        <f>'ESS Jul 2022'!BA28</f>
        <v>0</v>
      </c>
      <c r="O42" s="209">
        <f>'ESS Jul 2022'!BB28</f>
        <v>0</v>
      </c>
      <c r="P42" s="209">
        <f>'ESS Jul 2022'!BC28</f>
        <v>0</v>
      </c>
      <c r="Q42" s="378" t="str">
        <f t="shared" si="14"/>
        <v>No discount</v>
      </c>
      <c r="R42" s="378" t="str">
        <f t="shared" si="15"/>
        <v>Exclusive</v>
      </c>
      <c r="S42" s="379">
        <f t="shared" si="19"/>
        <v>4385.2</v>
      </c>
      <c r="T42" s="209">
        <f t="shared" si="20"/>
        <v>4385.2</v>
      </c>
      <c r="U42" s="381">
        <f t="shared" si="21"/>
        <v>4823.72</v>
      </c>
      <c r="V42" s="381">
        <f t="shared" si="21"/>
        <v>4823.72</v>
      </c>
      <c r="W42" s="210">
        <f>'ESS Jul 2022'!BL28</f>
        <v>0</v>
      </c>
      <c r="X42" s="211" t="str">
        <f>'ESS Jul 2022'!BM28</f>
        <v>n</v>
      </c>
      <c r="Y42" s="423"/>
      <c r="Z42" s="423"/>
      <c r="AA42" s="423"/>
      <c r="AB42" s="423"/>
      <c r="AC42" s="423"/>
      <c r="AD42" s="423"/>
      <c r="AE42" s="423"/>
      <c r="AF42" s="423"/>
      <c r="AG42" s="423"/>
      <c r="AH42" s="423"/>
      <c r="AI42" s="423"/>
      <c r="AJ42" s="423"/>
      <c r="AK42" s="423"/>
      <c r="AL42" s="423"/>
      <c r="AM42" s="423"/>
      <c r="AN42" s="423"/>
      <c r="AO42" s="423"/>
      <c r="AP42" s="423"/>
      <c r="AQ42" s="423"/>
    </row>
    <row r="43" spans="1:43" x14ac:dyDescent="0.15">
      <c r="A43" s="163" t="str">
        <f>'ESS Jul 2022'!K29</f>
        <v>Kogan Energy</v>
      </c>
      <c r="B43" s="158" t="str">
        <f>'ESS Jul 2022'!L29</f>
        <v>Free Kogan First Membership</v>
      </c>
      <c r="C43" s="215">
        <f>IF('ESS Jul 2022'!BP29=0,91*'ESS Jul 2022'!M29/100,(91*'ESS Jul 2022'!M29/100)+'ESS Jul 2022'!BP29/4)</f>
        <v>147.98254545454543</v>
      </c>
      <c r="D43" s="215">
        <f>IF('ESS Jul 2022'!O29="",$C$25*$C$26*'ESS Jul 2022'!N29/100,IF($C$25*$C$26&gt;='ESS Jul 2022'!P29,('ESS Jul 2022'!P29*'ESS Jul 2022'!N29/100),($C$25*$C$26*'ESS Jul 2022'!N29/100)))</f>
        <v>379.27272727272725</v>
      </c>
      <c r="E43" s="215">
        <f>IF(AND('ESS Jul 2022'!P29&gt;0,'ESS Jul 2022'!R29&gt;0),IF($C$25*$C$26&lt;'ESS Jul 2022'!P29,0,IF($C$25*$C$26&lt;=('ESS Jul 2022'!R29+'ESS Jul 2022'!P29),(($C$25*$C$26-'ESS Jul 2022'!P29)*'ESS Jul 2022'!Q29/100),(('ESS Jul 2022'!R29)*'ESS Jul 2022'!Q29/100))),0)</f>
        <v>0</v>
      </c>
      <c r="F43" s="215">
        <f>IF(AND('ESS Jul 2022'!Q29&gt;0,'ESS Jul 2022'!S29&gt;0),IF($C$25*$C$26&lt;('ESS Jul 2022'!R29+'ESS Jul 2022'!P29),0,IF($C$25*$C$26&lt;=('ESS Jul 2022'!T29+'ESS Jul 2022'!R29+'ESS Jul 2022'!P29),(($C$25*$C$26-('ESS Jul 2022'!R29+'ESS Jul 2022'!P29))*'ESS Jul 2022'!S29/100),('ESS Jul 2022'!T29*'ESS Jul 2022'!S29/100))),0)</f>
        <v>0</v>
      </c>
      <c r="G43" s="215">
        <f>IF(AND('ESS Jul 2022'!R29&gt;0,'ESS Jul 2022'!T29&gt;0),IF(($C$25*$C$26&lt;'ESS Jul 2022'!T29),(0),($C$25*$C$26*'ESS Jul 2022'!T29)*'ESS Jul 2022'!U29/100),IF(AND('ESS Jul 2022'!R29&gt;0,'ESS Jul 2022'!T29=""),IF(($C$25*$C$26&lt;'ESS Jul 2022'!R29+'ESS Jul 2022'!P29),(0),(($C$25*$C$26-('ESS Jul 2022'!R29+'ESS Jul 2022'!P29))*'ESS Jul 2022'!S29/100)),IF(AND('ESS Jul 2022'!P29&gt;0,'ESS Jul 2022'!R29=""&gt;0),IF(($C$25*$C$26&lt;'ESS Jul 2022'!P29),(0),($C$25*$C$26-'ESS Jul 2022'!P29)*'ESS Jul 2022'!Q29/100),0)))</f>
        <v>0</v>
      </c>
      <c r="H43" s="215">
        <f>($C$25*$C$27)*'ESS Jul 2022'!AE29/100</f>
        <v>109.74545454545454</v>
      </c>
      <c r="I43" s="215">
        <f t="shared" si="16"/>
        <v>637.0007272727272</v>
      </c>
      <c r="J43" s="377">
        <f t="shared" si="17"/>
        <v>1956.0727272727272</v>
      </c>
      <c r="K43" s="209">
        <f t="shared" si="18"/>
        <v>2548.0029090909088</v>
      </c>
      <c r="L43" s="181">
        <f t="shared" si="13"/>
        <v>2802.8031999999998</v>
      </c>
      <c r="M43" s="209">
        <f>'ESS Jul 2022'!AZ29</f>
        <v>0</v>
      </c>
      <c r="N43" s="209">
        <f>'ESS Jul 2022'!BA29</f>
        <v>0</v>
      </c>
      <c r="O43" s="209">
        <f>'ESS Jul 2022'!BB29</f>
        <v>0</v>
      </c>
      <c r="P43" s="209">
        <f>'ESS Jul 2022'!BC29</f>
        <v>0</v>
      </c>
      <c r="Q43" s="378" t="str">
        <f t="shared" si="14"/>
        <v>No discount</v>
      </c>
      <c r="R43" s="378" t="str">
        <f t="shared" si="15"/>
        <v>Exclusive</v>
      </c>
      <c r="S43" s="379">
        <f t="shared" si="19"/>
        <v>2548.0029090909088</v>
      </c>
      <c r="T43" s="209">
        <f t="shared" si="20"/>
        <v>2548.0029090909088</v>
      </c>
      <c r="U43" s="381">
        <f t="shared" si="21"/>
        <v>2802.8031999999998</v>
      </c>
      <c r="V43" s="381">
        <f t="shared" si="21"/>
        <v>2802.8031999999998</v>
      </c>
      <c r="W43" s="210">
        <f>'ESS Jul 2022'!BL29</f>
        <v>0</v>
      </c>
      <c r="X43" s="211" t="str">
        <f>'ESS Jul 2022'!BM29</f>
        <v>n</v>
      </c>
      <c r="Y43" s="423"/>
      <c r="Z43" s="423"/>
      <c r="AA43" s="423"/>
      <c r="AB43" s="423"/>
      <c r="AC43" s="423"/>
      <c r="AD43" s="423"/>
      <c r="AE43" s="423"/>
      <c r="AF43" s="423"/>
      <c r="AG43" s="423"/>
      <c r="AH43" s="423"/>
      <c r="AI43" s="423"/>
      <c r="AJ43" s="423"/>
      <c r="AK43" s="423"/>
      <c r="AL43" s="423"/>
      <c r="AM43" s="423"/>
      <c r="AN43" s="423"/>
      <c r="AO43" s="423"/>
      <c r="AP43" s="423"/>
      <c r="AQ43" s="423"/>
    </row>
    <row r="44" spans="1:43" x14ac:dyDescent="0.15">
      <c r="A44" s="426"/>
      <c r="B44" s="426"/>
      <c r="C44" s="426"/>
      <c r="D44" s="426"/>
      <c r="E44" s="426"/>
      <c r="F44" s="426"/>
      <c r="G44" s="426"/>
      <c r="H44" s="426"/>
      <c r="I44" s="426"/>
      <c r="J44" s="426"/>
      <c r="K44" s="426"/>
      <c r="L44" s="426"/>
      <c r="M44" s="426"/>
      <c r="N44" s="426"/>
      <c r="O44" s="426"/>
      <c r="P44" s="426"/>
      <c r="Q44" s="426"/>
      <c r="R44" s="426"/>
      <c r="S44" s="426"/>
      <c r="T44" s="426"/>
      <c r="U44" s="426"/>
      <c r="V44" s="426"/>
      <c r="W44" s="426"/>
      <c r="X44" s="426"/>
      <c r="Y44" s="423"/>
      <c r="Z44" s="423"/>
      <c r="AA44" s="423"/>
      <c r="AB44" s="423"/>
      <c r="AC44" s="423"/>
      <c r="AD44" s="423"/>
      <c r="AE44" s="423"/>
      <c r="AF44" s="423"/>
      <c r="AG44" s="423"/>
      <c r="AH44" s="423"/>
      <c r="AI44" s="423"/>
      <c r="AJ44" s="423"/>
      <c r="AK44" s="423"/>
      <c r="AL44" s="423"/>
      <c r="AM44" s="423"/>
      <c r="AN44" s="423"/>
      <c r="AO44" s="423"/>
      <c r="AP44" s="423"/>
      <c r="AQ44" s="423"/>
    </row>
    <row r="45" spans="1:43" ht="15" thickBot="1" x14ac:dyDescent="0.2">
      <c r="A45" s="426"/>
      <c r="B45" s="426"/>
      <c r="C45" s="426"/>
      <c r="D45" s="426"/>
      <c r="E45" s="426"/>
      <c r="F45" s="426"/>
      <c r="G45" s="426"/>
      <c r="H45" s="426"/>
      <c r="I45" s="426"/>
      <c r="J45" s="426"/>
      <c r="K45" s="426"/>
      <c r="L45" s="426"/>
      <c r="M45" s="426"/>
      <c r="N45" s="426"/>
      <c r="O45" s="426"/>
      <c r="P45" s="426"/>
      <c r="Q45" s="426"/>
      <c r="R45" s="426"/>
      <c r="S45" s="426"/>
      <c r="T45" s="426"/>
      <c r="U45" s="426"/>
      <c r="V45" s="426"/>
      <c r="W45" s="426"/>
      <c r="X45" s="426"/>
      <c r="Y45" s="423"/>
      <c r="Z45" s="423"/>
      <c r="AA45" s="423"/>
      <c r="AB45" s="423"/>
      <c r="AC45" s="423"/>
      <c r="AD45" s="423"/>
      <c r="AE45" s="423"/>
      <c r="AF45" s="423"/>
      <c r="AG45" s="423"/>
      <c r="AH45" s="423"/>
      <c r="AI45" s="423"/>
      <c r="AJ45" s="423"/>
      <c r="AK45" s="423"/>
      <c r="AL45" s="423"/>
      <c r="AM45" s="423"/>
      <c r="AN45" s="423"/>
      <c r="AO45" s="423"/>
      <c r="AP45" s="423"/>
      <c r="AQ45" s="423"/>
    </row>
    <row r="46" spans="1:43" x14ac:dyDescent="0.15">
      <c r="A46" s="166" t="s">
        <v>644</v>
      </c>
      <c r="B46" s="167"/>
      <c r="C46" s="167"/>
      <c r="D46" s="167"/>
      <c r="E46" s="167"/>
      <c r="F46" s="167"/>
      <c r="G46" s="167"/>
      <c r="H46" s="167"/>
      <c r="I46" s="167"/>
      <c r="J46" s="167"/>
      <c r="K46" s="167"/>
      <c r="L46" s="167"/>
      <c r="M46" s="167"/>
      <c r="N46" s="167"/>
      <c r="O46" s="167"/>
      <c r="P46" s="167"/>
      <c r="Q46" s="167"/>
      <c r="R46" s="167"/>
      <c r="S46" s="167"/>
      <c r="T46" s="167"/>
      <c r="U46" s="167"/>
      <c r="V46" s="167"/>
      <c r="W46" s="167"/>
      <c r="X46" s="173"/>
      <c r="Y46" s="423"/>
      <c r="Z46" s="423"/>
      <c r="AA46" s="423"/>
      <c r="AB46" s="423"/>
      <c r="AC46" s="423"/>
      <c r="AD46" s="423"/>
      <c r="AE46" s="423"/>
      <c r="AF46" s="423"/>
      <c r="AG46" s="423"/>
      <c r="AH46" s="423"/>
      <c r="AI46" s="423"/>
      <c r="AJ46" s="423"/>
      <c r="AK46" s="423"/>
      <c r="AL46" s="423"/>
      <c r="AM46" s="423"/>
      <c r="AN46" s="423"/>
      <c r="AO46" s="423"/>
      <c r="AP46" s="423"/>
      <c r="AQ46" s="423"/>
    </row>
    <row r="47" spans="1:43" x14ac:dyDescent="0.15">
      <c r="A47" s="168" t="s">
        <v>247</v>
      </c>
      <c r="B47" s="78"/>
      <c r="C47" s="199">
        <v>1800</v>
      </c>
      <c r="D47" s="78"/>
      <c r="E47" s="78"/>
      <c r="F47" s="78"/>
      <c r="G47" s="78"/>
      <c r="H47" s="78"/>
      <c r="I47" s="78"/>
      <c r="J47" s="78"/>
      <c r="K47" s="78"/>
      <c r="L47" s="78"/>
      <c r="M47" s="78"/>
      <c r="N47" s="78"/>
      <c r="O47" s="78"/>
      <c r="P47" s="78"/>
      <c r="Q47" s="78"/>
      <c r="R47" s="78"/>
      <c r="S47" s="78"/>
      <c r="T47" s="78"/>
      <c r="U47" s="78"/>
      <c r="V47" s="78"/>
      <c r="W47" s="78"/>
      <c r="X47" s="174"/>
      <c r="Y47" s="423"/>
      <c r="Z47" s="423"/>
      <c r="AA47" s="423"/>
      <c r="AB47" s="423"/>
      <c r="AC47" s="423"/>
      <c r="AD47" s="423"/>
      <c r="AE47" s="423"/>
      <c r="AF47" s="423"/>
      <c r="AG47" s="423"/>
      <c r="AH47" s="423"/>
      <c r="AI47" s="423"/>
      <c r="AJ47" s="423"/>
      <c r="AK47" s="423"/>
      <c r="AL47" s="423"/>
      <c r="AM47" s="423"/>
      <c r="AN47" s="423"/>
      <c r="AO47" s="423"/>
      <c r="AP47" s="423"/>
      <c r="AQ47" s="423"/>
    </row>
    <row r="48" spans="1:43" x14ac:dyDescent="0.15">
      <c r="A48" s="168" t="s">
        <v>652</v>
      </c>
      <c r="B48" s="78"/>
      <c r="C48" s="200">
        <v>0.5</v>
      </c>
      <c r="D48" s="78"/>
      <c r="E48" s="78"/>
      <c r="F48" s="78"/>
      <c r="G48" s="78"/>
      <c r="H48" s="78"/>
      <c r="I48" s="78"/>
      <c r="J48" s="78"/>
      <c r="K48" s="78"/>
      <c r="L48" s="78"/>
      <c r="M48" s="78"/>
      <c r="N48" s="78"/>
      <c r="O48" s="78"/>
      <c r="P48" s="78"/>
      <c r="Q48" s="78"/>
      <c r="R48" s="78"/>
      <c r="S48" s="78"/>
      <c r="T48" s="78"/>
      <c r="U48" s="78"/>
      <c r="V48" s="78"/>
      <c r="W48" s="78"/>
      <c r="X48" s="174"/>
      <c r="Y48" s="423"/>
      <c r="Z48" s="423"/>
      <c r="AA48" s="423"/>
      <c r="AB48" s="423"/>
      <c r="AC48" s="423"/>
      <c r="AD48" s="423"/>
      <c r="AE48" s="423"/>
      <c r="AF48" s="423"/>
      <c r="AG48" s="423"/>
      <c r="AH48" s="423"/>
      <c r="AI48" s="423"/>
      <c r="AJ48" s="423"/>
      <c r="AK48" s="423"/>
      <c r="AL48" s="423"/>
      <c r="AM48" s="423"/>
      <c r="AN48" s="423"/>
      <c r="AO48" s="423"/>
      <c r="AP48" s="423"/>
      <c r="AQ48" s="423"/>
    </row>
    <row r="49" spans="1:43" x14ac:dyDescent="0.15">
      <c r="A49" s="168" t="s">
        <v>512</v>
      </c>
      <c r="B49" s="78"/>
      <c r="C49" s="200">
        <v>0.3</v>
      </c>
      <c r="D49" s="78"/>
      <c r="E49" s="78"/>
      <c r="F49" s="78"/>
      <c r="G49" s="78"/>
      <c r="H49" s="78"/>
      <c r="I49" s="78"/>
      <c r="J49" s="78"/>
      <c r="K49" s="78"/>
      <c r="L49" s="78"/>
      <c r="M49" s="78"/>
      <c r="N49" s="78"/>
      <c r="O49" s="78"/>
      <c r="P49" s="78"/>
      <c r="Q49" s="78"/>
      <c r="R49" s="78"/>
      <c r="S49" s="78"/>
      <c r="T49" s="78"/>
      <c r="U49" s="78"/>
      <c r="V49" s="78"/>
      <c r="W49" s="78"/>
      <c r="X49" s="174"/>
      <c r="Y49" s="423"/>
      <c r="Z49" s="423"/>
      <c r="AA49" s="423"/>
      <c r="AB49" s="423"/>
      <c r="AC49" s="423"/>
      <c r="AD49" s="423"/>
      <c r="AE49" s="423"/>
      <c r="AF49" s="423"/>
      <c r="AG49" s="423"/>
      <c r="AH49" s="423"/>
      <c r="AI49" s="423"/>
      <c r="AJ49" s="423"/>
      <c r="AK49" s="423"/>
      <c r="AL49" s="423"/>
      <c r="AM49" s="423"/>
      <c r="AN49" s="423"/>
      <c r="AO49" s="423"/>
      <c r="AP49" s="423"/>
      <c r="AQ49" s="423"/>
    </row>
    <row r="50" spans="1:43" x14ac:dyDescent="0.15">
      <c r="A50" s="168" t="s">
        <v>344</v>
      </c>
      <c r="B50" s="78"/>
      <c r="C50" s="200">
        <v>0.2</v>
      </c>
      <c r="D50" s="78"/>
      <c r="E50" s="78"/>
      <c r="F50" s="78"/>
      <c r="G50" s="78"/>
      <c r="H50" s="78"/>
      <c r="I50" s="78"/>
      <c r="J50" s="78"/>
      <c r="K50" s="78"/>
      <c r="L50" s="78"/>
      <c r="M50" s="78"/>
      <c r="N50" s="78"/>
      <c r="O50" s="78"/>
      <c r="P50" s="78"/>
      <c r="Q50" s="78"/>
      <c r="R50" s="78"/>
      <c r="S50" s="78"/>
      <c r="T50" s="78"/>
      <c r="U50" s="78"/>
      <c r="V50" s="78"/>
      <c r="W50" s="78"/>
      <c r="X50" s="174"/>
      <c r="Y50" s="423"/>
      <c r="Z50" s="423"/>
      <c r="AA50" s="423"/>
      <c r="AB50" s="423"/>
      <c r="AC50" s="423"/>
      <c r="AD50" s="423"/>
      <c r="AE50" s="423"/>
      <c r="AF50" s="423"/>
      <c r="AG50" s="423"/>
      <c r="AH50" s="423"/>
      <c r="AI50" s="423"/>
      <c r="AJ50" s="423"/>
      <c r="AK50" s="423"/>
      <c r="AL50" s="423"/>
      <c r="AM50" s="423"/>
      <c r="AN50" s="423"/>
      <c r="AO50" s="423"/>
      <c r="AP50" s="423"/>
      <c r="AQ50" s="423"/>
    </row>
    <row r="51" spans="1:43" x14ac:dyDescent="0.15">
      <c r="A51" s="371"/>
      <c r="B51" s="222"/>
      <c r="C51" s="222"/>
      <c r="D51" s="222"/>
      <c r="E51" s="222"/>
      <c r="F51" s="222"/>
      <c r="G51" s="222"/>
      <c r="H51" s="222"/>
      <c r="I51" s="222"/>
      <c r="J51" s="222"/>
      <c r="K51" s="222"/>
      <c r="L51" s="222"/>
      <c r="M51" s="222"/>
      <c r="N51" s="222"/>
      <c r="O51" s="222"/>
      <c r="P51" s="222"/>
      <c r="Q51" s="222"/>
      <c r="R51" s="222"/>
      <c r="S51" s="222"/>
      <c r="T51" s="222"/>
      <c r="U51" s="222"/>
      <c r="V51" s="222"/>
      <c r="W51" s="222"/>
      <c r="X51" s="372"/>
      <c r="Y51" s="423"/>
      <c r="Z51" s="423"/>
      <c r="AA51" s="423"/>
      <c r="AB51" s="423"/>
      <c r="AC51" s="423"/>
      <c r="AD51" s="423"/>
      <c r="AE51" s="423"/>
      <c r="AF51" s="423"/>
      <c r="AG51" s="423"/>
      <c r="AH51" s="423"/>
      <c r="AI51" s="423"/>
      <c r="AJ51" s="423"/>
      <c r="AK51" s="423"/>
      <c r="AL51" s="423"/>
      <c r="AM51" s="423"/>
      <c r="AN51" s="423"/>
      <c r="AO51" s="423"/>
      <c r="AP51" s="423"/>
      <c r="AQ51" s="423"/>
    </row>
    <row r="52" spans="1:43" ht="75" x14ac:dyDescent="0.15">
      <c r="A52" s="363" t="s">
        <v>248</v>
      </c>
      <c r="B52" s="364" t="s">
        <v>249</v>
      </c>
      <c r="C52" s="365" t="s">
        <v>250</v>
      </c>
      <c r="D52" s="365" t="s">
        <v>1372</v>
      </c>
      <c r="E52" s="365" t="s">
        <v>597</v>
      </c>
      <c r="F52" s="365" t="s">
        <v>398</v>
      </c>
      <c r="G52" s="365" t="s">
        <v>1373</v>
      </c>
      <c r="H52" s="365" t="s">
        <v>1374</v>
      </c>
      <c r="I52" s="365" t="s">
        <v>746</v>
      </c>
      <c r="J52" s="373" t="s">
        <v>1363</v>
      </c>
      <c r="K52" s="374" t="s">
        <v>600</v>
      </c>
      <c r="L52" s="367" t="s">
        <v>1070</v>
      </c>
      <c r="M52" s="368" t="s">
        <v>361</v>
      </c>
      <c r="N52" s="368" t="s">
        <v>1340</v>
      </c>
      <c r="O52" s="368" t="s">
        <v>275</v>
      </c>
      <c r="P52" s="368" t="s">
        <v>1342</v>
      </c>
      <c r="Q52" s="375" t="s">
        <v>1364</v>
      </c>
      <c r="R52" s="375" t="s">
        <v>1365</v>
      </c>
      <c r="S52" s="376" t="s">
        <v>1366</v>
      </c>
      <c r="T52" s="376" t="s">
        <v>1367</v>
      </c>
      <c r="U52" s="369" t="s">
        <v>1368</v>
      </c>
      <c r="V52" s="369" t="s">
        <v>1369</v>
      </c>
      <c r="W52" s="368" t="s">
        <v>276</v>
      </c>
      <c r="X52" s="370" t="s">
        <v>509</v>
      </c>
      <c r="Y52" s="423"/>
      <c r="Z52" s="423"/>
      <c r="AA52" s="423"/>
      <c r="AB52" s="423"/>
      <c r="AC52" s="423"/>
      <c r="AD52" s="423"/>
      <c r="AE52" s="423"/>
      <c r="AF52" s="423"/>
      <c r="AG52" s="423"/>
      <c r="AH52" s="423"/>
      <c r="AI52" s="423"/>
      <c r="AJ52" s="423"/>
      <c r="AK52" s="423"/>
      <c r="AL52" s="423"/>
      <c r="AM52" s="423"/>
      <c r="AN52" s="423"/>
      <c r="AO52" s="423"/>
      <c r="AP52" s="423"/>
      <c r="AQ52" s="423"/>
    </row>
    <row r="53" spans="1:43" x14ac:dyDescent="0.15">
      <c r="A53" s="163" t="str">
        <f>'ESS Jul 2022'!K30</f>
        <v>AGL</v>
      </c>
      <c r="B53" s="158" t="str">
        <f>'ESS Jul 2022'!L30</f>
        <v>Value Saver</v>
      </c>
      <c r="C53" s="215">
        <f>IF('ESS Jul 2022'!BP30=0,91*'ESS Jul 2022'!M30/100,(91*'ESS Jul 2022'!M30/100)+'ESS Jul 2022'!BP30/4)</f>
        <v>134.37390909090908</v>
      </c>
      <c r="D53" s="215">
        <f>IF('ESS Jul 2022'!O30="",$C$47*$C$48*'ESS Jul 2022'!N30/100,IF($C$47*$C$48&gt;='ESS Jul 2022'!P30,('ESS Jul 2022'!P30*'ESS Jul 2022'!N30/100),($C$47*$C$48*'ESS Jul 2022'!N30/100)))</f>
        <v>311.31818181818176</v>
      </c>
      <c r="E53" s="215">
        <f>IF(AND('ESS Jul 2022'!P30&gt;0,'ESS Jul 2022'!R30&gt;0),IF($C$47*$C$48&lt;'ESS Jul 2022'!P30,0,IF($C$47*$C$48&lt;=('ESS Jul 2022'!R30+'ESS Jul 2022'!P30),(($C$47*$C$48-'ESS Jul 2022'!P30)*'ESS Jul 2022'!Q30/100),(('ESS Jul 2022'!R30)*'ESS Jul 2022'!Q30/100))),0)</f>
        <v>0</v>
      </c>
      <c r="F53" s="215">
        <f>IF(AND('ESS Jul 2022'!R30&gt;0,'ESS Jul 2022'!T30&gt;0),IF(($C$47*$C$48&lt;'ESS Jul 2022'!T30),(0),($C$47*$C$48*'ESS Jul 2022'!T30)*'ESS Jul 2022'!U30/100),IF(AND('ESS Jul 2022'!R30&gt;0,'ESS Jul 2022'!T30=""),IF(($C$47*$C$48&lt;'ESS Jul 2022'!R30+'ESS Jul 2022'!P30),(0),(($C$47*$C$48-('ESS Jul 2022'!R30+'ESS Jul 2022'!P30))*'ESS Jul 2022'!S30/100)),IF(AND('ESS Jul 2022'!P30&gt;0,'ESS Jul 2022'!R30=""&gt;0),IF(($C$47*$C$48&lt;'ESS Jul 2022'!P30),(0),($C$47*$C$48-'ESS Jul 2022'!P30)*'ESS Jul 2022'!Q30/100),0)))</f>
        <v>0</v>
      </c>
      <c r="G53" s="215">
        <f>($C$47*$C$49)*'ESS Jul 2022'!AH30/100</f>
        <v>182.02909090909088</v>
      </c>
      <c r="H53" s="215">
        <f>($C$47*$C$50)*'ESS Jul 2022'!W30/100</f>
        <v>70.92</v>
      </c>
      <c r="I53" s="215">
        <f>SUM(C53:H53)</f>
        <v>698.64118181818174</v>
      </c>
      <c r="J53" s="377">
        <f>(I53-C53)*4</f>
        <v>2257.0690909090908</v>
      </c>
      <c r="K53" s="209">
        <f>I53*4</f>
        <v>2794.5647272727269</v>
      </c>
      <c r="L53" s="181">
        <f t="shared" ref="L53:L63" si="22">K53*1.1</f>
        <v>3074.0211999999997</v>
      </c>
      <c r="M53" s="209">
        <f>'ESS Jul 2022'!AZ30</f>
        <v>0</v>
      </c>
      <c r="N53" s="209">
        <f>'ESS Jul 2022'!BA30</f>
        <v>0</v>
      </c>
      <c r="O53" s="209">
        <f>'ESS Jul 2022'!BB30</f>
        <v>0</v>
      </c>
      <c r="P53" s="209">
        <f>'ESS Jul 2022'!BC30</f>
        <v>0</v>
      </c>
      <c r="Q53" s="378" t="str">
        <f t="shared" ref="Q53:Q63" si="23">IF(SUM(M53:P53)=0,"No discount",IF(M53&gt;0,"Guaranteed off bill",IF(N53&gt;0,"Guaranteed off usage",IF(O53&gt;0,"Pay-on-time off bill","Pay-on-time off usage"))))</f>
        <v>No discount</v>
      </c>
      <c r="R53" s="378" t="str">
        <f t="shared" ref="R53:R63" si="24">IF(OR(A53="Origin Energy",A53="Red Energy",A53="Powershop"),"Inclusive","Exclusive")</f>
        <v>Exclusive</v>
      </c>
      <c r="S53" s="379">
        <f>IF(AND(Q53="Guaranteed off bill",R53="Inclusive"),((K53*1.1)-((K53*1.1)*M53/100))/1.1,IF(AND(Q53="Guaranteed off usage",R53="Inclusive"),((K53*1.1)-((J53*1.1)*N53/100))/1.1,IF(AND(Q53="Guaranteed off bill",R53="Exclusive"),K53-(K53*M53/100),IF(AND(Q53="Guaranteed off usage",R53="Exclusive"),K53-(J53*N53/100),IF(R53="Inclusive",((K53*1.1))/1.1,K53)))))</f>
        <v>2794.5647272727269</v>
      </c>
      <c r="T53" s="209">
        <f>IF(AND(Q53="Pay-on-time off bill",R53="Inclusive"),((S53*1.1)-((S53*1.1)*O53/100))/1.1,IF(AND(Q53="Pay-on-time off usage",R53="Inclusive"),((S53*1.1)-((J53*1.1)*P53/100))/1.1,IF(AND(Q53="Pay-on-time off bill",R53="Exclusive"),S53-(S53*O53/100),IF(AND(Q53="Pay-on-time off usage",R53="Exclusive"),S53-(J53*P53/100),IF(R53="Inclusive",((S53*1.1))/1.1,S53)))))</f>
        <v>2794.5647272727269</v>
      </c>
      <c r="U53" s="383">
        <f>S53*1.1</f>
        <v>3074.0211999999997</v>
      </c>
      <c r="V53" s="383">
        <f>T53*1.1</f>
        <v>3074.0211999999997</v>
      </c>
      <c r="W53" s="210">
        <f>'ESS Jul 2022'!BL30</f>
        <v>0</v>
      </c>
      <c r="X53" s="211" t="str">
        <f>'ESS Jul 2022'!BM30</f>
        <v>n</v>
      </c>
      <c r="Y53" s="423"/>
      <c r="Z53" s="423"/>
      <c r="AA53" s="423"/>
      <c r="AB53" s="423"/>
      <c r="AC53" s="423"/>
      <c r="AD53" s="423"/>
      <c r="AE53" s="423"/>
      <c r="AF53" s="423"/>
      <c r="AG53" s="423"/>
      <c r="AH53" s="423"/>
      <c r="AI53" s="423"/>
      <c r="AJ53" s="423"/>
      <c r="AK53" s="423"/>
      <c r="AL53" s="423"/>
      <c r="AM53" s="423"/>
      <c r="AN53" s="423"/>
      <c r="AO53" s="423"/>
      <c r="AP53" s="423"/>
      <c r="AQ53" s="423"/>
    </row>
    <row r="54" spans="1:43" x14ac:dyDescent="0.15">
      <c r="A54" s="163" t="str">
        <f>'ESS Jul 2022'!K31</f>
        <v>Alinta Energy</v>
      </c>
      <c r="B54" s="158" t="str">
        <f>'ESS Jul 2022'!L31</f>
        <v>Home Deal</v>
      </c>
      <c r="C54" s="215">
        <f>IF('ESS Jul 2022'!BP31=0,91*'ESS Jul 2022'!M31/100,(91*'ESS Jul 2022'!M31/100)+'ESS Jul 2022'!BP31/4)</f>
        <v>131.04</v>
      </c>
      <c r="D54" s="215">
        <f>IF('ESS Jul 2022'!O31="",$C$47*$C$48*'ESS Jul 2022'!N31/100,IF($C$47*$C$48&gt;='ESS Jul 2022'!P31,('ESS Jul 2022'!P31*'ESS Jul 2022'!N31/100),($C$47*$C$48*'ESS Jul 2022'!N31/100)))</f>
        <v>347.9727272727273</v>
      </c>
      <c r="E54" s="215">
        <f>IF(AND('ESS Jul 2022'!P31&gt;0,'ESS Jul 2022'!R31&gt;0),IF($C$47*$C$48&lt;'ESS Jul 2022'!P31,0,IF($C$47*$C$48&lt;=('ESS Jul 2022'!R31+'ESS Jul 2022'!P31),(($C$47*$C$48-'ESS Jul 2022'!P31)*'ESS Jul 2022'!Q31/100),(('ESS Jul 2022'!R31)*'ESS Jul 2022'!Q31/100))),0)</f>
        <v>0</v>
      </c>
      <c r="F54" s="215">
        <f>IF(AND('ESS Jul 2022'!R31&gt;0,'ESS Jul 2022'!T31&gt;0),IF(($C$47*$C$48&lt;'ESS Jul 2022'!T31),(0),($C$47*$C$48*'ESS Jul 2022'!T31)*'ESS Jul 2022'!U31/100),IF(AND('ESS Jul 2022'!R31&gt;0,'ESS Jul 2022'!T31=""),IF(($C$47*$C$48&lt;'ESS Jul 2022'!R31+'ESS Jul 2022'!P31),(0),(($C$47*$C$48-('ESS Jul 2022'!R31+'ESS Jul 2022'!P31))*'ESS Jul 2022'!S31/100)),IF(AND('ESS Jul 2022'!P31&gt;0,'ESS Jul 2022'!R31=""&gt;0),IF(($C$47*$C$48&lt;'ESS Jul 2022'!P31),(0),($C$47*$C$48-'ESS Jul 2022'!P31)*'ESS Jul 2022'!Q31/100),0)))</f>
        <v>0</v>
      </c>
      <c r="G54" s="215">
        <f>($C$47*$C$49)*'ESS Jul 2022'!AH31/100</f>
        <v>197.14909090909089</v>
      </c>
      <c r="H54" s="215">
        <f>($C$47*$C$50)*'ESS Jul 2022'!W31/100</f>
        <v>77.236363636363635</v>
      </c>
      <c r="I54" s="215">
        <f t="shared" ref="I54:I63" si="25">SUM(C54:H54)</f>
        <v>753.3981818181818</v>
      </c>
      <c r="J54" s="377">
        <f t="shared" ref="J54:J63" si="26">(I54-C54)*4</f>
        <v>2489.4327272727273</v>
      </c>
      <c r="K54" s="209">
        <f t="shared" ref="K54:K63" si="27">I54*4</f>
        <v>3013.5927272727272</v>
      </c>
      <c r="L54" s="181">
        <f t="shared" si="22"/>
        <v>3314.9520000000002</v>
      </c>
      <c r="M54" s="209">
        <f>'ESS Jul 2022'!AZ31</f>
        <v>0</v>
      </c>
      <c r="N54" s="209">
        <f>'ESS Jul 2022'!BA31</f>
        <v>0</v>
      </c>
      <c r="O54" s="209">
        <f>'ESS Jul 2022'!BB31</f>
        <v>0</v>
      </c>
      <c r="P54" s="209">
        <f>'ESS Jul 2022'!BC31</f>
        <v>0</v>
      </c>
      <c r="Q54" s="378" t="str">
        <f t="shared" si="23"/>
        <v>No discount</v>
      </c>
      <c r="R54" s="378" t="str">
        <f t="shared" si="24"/>
        <v>Exclusive</v>
      </c>
      <c r="S54" s="379">
        <f t="shared" ref="S54:S63" si="28">IF(AND(Q54="Guaranteed off bill",R54="Inclusive"),((K54*1.1)-((K54*1.1)*M54/100))/1.1,IF(AND(Q54="Guaranteed off usage",R54="Inclusive"),((K54*1.1)-((J54*1.1)*N54/100))/1.1,IF(AND(Q54="Guaranteed off bill",R54="Exclusive"),K54-(K54*M54/100),IF(AND(Q54="Guaranteed off usage",R54="Exclusive"),K54-(J54*N54/100),IF(R54="Inclusive",((K54*1.1))/1.1,K54)))))</f>
        <v>3013.5927272727272</v>
      </c>
      <c r="T54" s="209">
        <f t="shared" ref="T54:T63" si="29">IF(AND(Q54="Pay-on-time off bill",R54="Inclusive"),((S54*1.1)-((S54*1.1)*O54/100))/1.1,IF(AND(Q54="Pay-on-time off usage",R54="Inclusive"),((S54*1.1)-((J54*1.1)*P54/100))/1.1,IF(AND(Q54="Pay-on-time off bill",R54="Exclusive"),S54-(S54*O54/100),IF(AND(Q54="Pay-on-time off usage",R54="Exclusive"),S54-(J54*P54/100),IF(R54="Inclusive",((S54*1.1))/1.1,S54)))))</f>
        <v>3013.5927272727272</v>
      </c>
      <c r="U54" s="381">
        <f t="shared" ref="U54:V63" si="30">S54*1.1</f>
        <v>3314.9520000000002</v>
      </c>
      <c r="V54" s="381">
        <f t="shared" si="30"/>
        <v>3314.9520000000002</v>
      </c>
      <c r="W54" s="210">
        <f>'ESS Jul 2022'!BL31</f>
        <v>0</v>
      </c>
      <c r="X54" s="211" t="str">
        <f>'ESS Jul 2022'!BM31</f>
        <v>n</v>
      </c>
      <c r="Y54" s="423"/>
      <c r="Z54" s="423"/>
      <c r="AA54" s="423"/>
      <c r="AB54" s="423"/>
      <c r="AC54" s="423"/>
      <c r="AD54" s="423"/>
      <c r="AE54" s="423"/>
      <c r="AF54" s="423"/>
      <c r="AG54" s="423"/>
      <c r="AH54" s="423"/>
      <c r="AI54" s="423"/>
      <c r="AJ54" s="423"/>
      <c r="AK54" s="423"/>
      <c r="AL54" s="423"/>
      <c r="AM54" s="423"/>
      <c r="AN54" s="423"/>
      <c r="AO54" s="423"/>
      <c r="AP54" s="423"/>
      <c r="AQ54" s="423"/>
    </row>
    <row r="55" spans="1:43" x14ac:dyDescent="0.15">
      <c r="A55" s="163" t="str">
        <f>'ESS Jul 2022'!K32</f>
        <v>Diamond Energy</v>
      </c>
      <c r="B55" s="158" t="str">
        <f>'ESS Jul 2022'!L32</f>
        <v xml:space="preserve">Renewable Saver </v>
      </c>
      <c r="C55" s="215">
        <f>IF('ESS Jul 2022'!BP32=0,91*'ESS Jul 2022'!M32/100,(91*'ESS Jul 2022'!M32/100)+'ESS Jul 2022'!BP32/4)</f>
        <v>150.15</v>
      </c>
      <c r="D55" s="215">
        <f>IF('ESS Jul 2022'!O32="",$C$47*$C$48*'ESS Jul 2022'!N32/100,IF($C$47*$C$48&gt;='ESS Jul 2022'!P32,('ESS Jul 2022'!P32*'ESS Jul 2022'!N32/100),($C$47*$C$48*'ESS Jul 2022'!N32/100)))</f>
        <v>348.29999999999995</v>
      </c>
      <c r="E55" s="215">
        <f>IF(AND('ESS Jul 2022'!P32&gt;0,'ESS Jul 2022'!R32&gt;0),IF($C$47*$C$48&lt;'ESS Jul 2022'!P32,0,IF($C$47*$C$48&lt;=('ESS Jul 2022'!R32+'ESS Jul 2022'!P32),(($C$47*$C$48-'ESS Jul 2022'!P32)*'ESS Jul 2022'!Q32/100),(('ESS Jul 2022'!R32)*'ESS Jul 2022'!Q32/100))),0)</f>
        <v>0</v>
      </c>
      <c r="F55" s="215">
        <f>IF(AND('ESS Jul 2022'!R32&gt;0,'ESS Jul 2022'!T32&gt;0),IF(($C$47*$C$48&lt;'ESS Jul 2022'!T32),(0),($C$47*$C$48*'ESS Jul 2022'!T32)*'ESS Jul 2022'!U32/100),IF(AND('ESS Jul 2022'!R32&gt;0,'ESS Jul 2022'!T32=""),IF(($C$47*$C$48&lt;'ESS Jul 2022'!R32+'ESS Jul 2022'!P32),(0),(($C$47*$C$48-('ESS Jul 2022'!R32+'ESS Jul 2022'!P32))*'ESS Jul 2022'!S32/100)),IF(AND('ESS Jul 2022'!P32&gt;0,'ESS Jul 2022'!R32=""&gt;0),IF(($C$47*$C$48&lt;'ESS Jul 2022'!P32),(0),($C$47*$C$48-'ESS Jul 2022'!P32)*'ESS Jul 2022'!Q32/100),0)))</f>
        <v>0</v>
      </c>
      <c r="G55" s="215">
        <f>($C$47*$C$49)*'ESS Jul 2022'!AH32/100</f>
        <v>170.09999999999997</v>
      </c>
      <c r="H55" s="215">
        <f>($C$47*$C$50)*'ESS Jul 2022'!W32/100</f>
        <v>80.999999999999986</v>
      </c>
      <c r="I55" s="215">
        <f t="shared" si="25"/>
        <v>749.55</v>
      </c>
      <c r="J55" s="377">
        <f t="shared" si="26"/>
        <v>2397.6</v>
      </c>
      <c r="K55" s="209">
        <f t="shared" si="27"/>
        <v>2998.2</v>
      </c>
      <c r="L55" s="181">
        <f t="shared" si="22"/>
        <v>3298.02</v>
      </c>
      <c r="M55" s="209">
        <f>'ESS Jul 2022'!AZ32</f>
        <v>0</v>
      </c>
      <c r="N55" s="209">
        <f>'ESS Jul 2022'!BA32</f>
        <v>0</v>
      </c>
      <c r="O55" s="209">
        <f>'ESS Jul 2022'!BB32</f>
        <v>2</v>
      </c>
      <c r="P55" s="209">
        <f>'ESS Jul 2022'!BC32</f>
        <v>0</v>
      </c>
      <c r="Q55" s="378" t="str">
        <f t="shared" si="23"/>
        <v>Pay-on-time off bill</v>
      </c>
      <c r="R55" s="378" t="str">
        <f t="shared" si="24"/>
        <v>Exclusive</v>
      </c>
      <c r="S55" s="379">
        <f t="shared" si="28"/>
        <v>2998.2</v>
      </c>
      <c r="T55" s="209">
        <f t="shared" si="29"/>
        <v>2938.2359999999999</v>
      </c>
      <c r="U55" s="381">
        <f t="shared" si="30"/>
        <v>3298.02</v>
      </c>
      <c r="V55" s="381">
        <f t="shared" si="30"/>
        <v>3232.0596</v>
      </c>
      <c r="W55" s="210">
        <f>'ESS Jul 2022'!BL32</f>
        <v>0</v>
      </c>
      <c r="X55" s="211" t="str">
        <f>'ESS Jul 2022'!BM32</f>
        <v>n</v>
      </c>
      <c r="Y55" s="423"/>
      <c r="Z55" s="423"/>
      <c r="AA55" s="423"/>
      <c r="AB55" s="423"/>
      <c r="AC55" s="423"/>
      <c r="AD55" s="423"/>
      <c r="AE55" s="423"/>
      <c r="AF55" s="423"/>
      <c r="AG55" s="423"/>
      <c r="AH55" s="423"/>
      <c r="AI55" s="423"/>
      <c r="AJ55" s="423"/>
      <c r="AK55" s="423"/>
      <c r="AL55" s="423"/>
      <c r="AM55" s="423"/>
      <c r="AN55" s="423"/>
      <c r="AO55" s="423"/>
      <c r="AP55" s="423"/>
      <c r="AQ55" s="423"/>
    </row>
    <row r="56" spans="1:43" x14ac:dyDescent="0.15">
      <c r="A56" s="163" t="str">
        <f>'ESS Jul 2022'!K33</f>
        <v>Dodo Power &amp; Gas</v>
      </c>
      <c r="B56" s="158" t="str">
        <f>'ESS Jul 2022'!L33</f>
        <v>Market offer</v>
      </c>
      <c r="C56" s="215">
        <f>IF('ESS Jul 2022'!BP33=0,91*'ESS Jul 2022'!M33/100,(91*'ESS Jul 2022'!M33/100)+'ESS Jul 2022'!BP33/4)</f>
        <v>174.19054545454543</v>
      </c>
      <c r="D56" s="215">
        <f>IF('ESS Jul 2022'!O33="",$C$47*$C$48*'ESS Jul 2022'!N33/100,IF($C$47*$C$48&gt;='ESS Jul 2022'!P33,('ESS Jul 2022'!P33*'ESS Jul 2022'!N33/100),($C$47*$C$48*'ESS Jul 2022'!N33/100)))</f>
        <v>273.10909090909087</v>
      </c>
      <c r="E56" s="215">
        <f>IF(AND('ESS Jul 2022'!P33&gt;0,'ESS Jul 2022'!R33&gt;0),IF($C$47*$C$48&lt;'ESS Jul 2022'!P33,0,IF($C$47*$C$48&lt;=('ESS Jul 2022'!R33+'ESS Jul 2022'!P33),(($C$47*$C$48-'ESS Jul 2022'!P33)*'ESS Jul 2022'!Q33/100),(('ESS Jul 2022'!R33)*'ESS Jul 2022'!Q33/100))),0)</f>
        <v>0</v>
      </c>
      <c r="F56" s="215">
        <f>IF(AND('ESS Jul 2022'!R33&gt;0,'ESS Jul 2022'!T33&gt;0),IF(($C$47*$C$48&lt;'ESS Jul 2022'!T33),(0),($C$47*$C$48*'ESS Jul 2022'!T33)*'ESS Jul 2022'!U33/100),IF(AND('ESS Jul 2022'!R33&gt;0,'ESS Jul 2022'!T33=""),IF(($C$47*$C$48&lt;'ESS Jul 2022'!R33+'ESS Jul 2022'!P33),(0),(($C$47*$C$48-('ESS Jul 2022'!R33+'ESS Jul 2022'!P33))*'ESS Jul 2022'!S33/100)),IF(AND('ESS Jul 2022'!P33&gt;0,'ESS Jul 2022'!R33=""&gt;0),IF(($C$47*$C$48&lt;'ESS Jul 2022'!P33),(0),($C$47*$C$48-'ESS Jul 2022'!P33)*'ESS Jul 2022'!Q33/100),0)))</f>
        <v>0</v>
      </c>
      <c r="G56" s="215">
        <f>($C$47*$C$49)*'ESS Jul 2022'!AH33/100</f>
        <v>147.41999999999999</v>
      </c>
      <c r="H56" s="215">
        <f>($C$47*$C$50)*'ESS Jul 2022'!W33/100</f>
        <v>69.938181818181818</v>
      </c>
      <c r="I56" s="215">
        <f t="shared" si="25"/>
        <v>664.65781818181813</v>
      </c>
      <c r="J56" s="377">
        <f t="shared" si="26"/>
        <v>1961.8690909090908</v>
      </c>
      <c r="K56" s="209">
        <f t="shared" si="27"/>
        <v>2658.6312727272725</v>
      </c>
      <c r="L56" s="181">
        <f t="shared" si="22"/>
        <v>2924.4944</v>
      </c>
      <c r="M56" s="209">
        <f>'ESS Jul 2022'!AZ33</f>
        <v>0</v>
      </c>
      <c r="N56" s="209">
        <f>'ESS Jul 2022'!BA33</f>
        <v>0</v>
      </c>
      <c r="O56" s="209">
        <f>'ESS Jul 2022'!BB33</f>
        <v>0</v>
      </c>
      <c r="P56" s="209">
        <f>'ESS Jul 2022'!BC33</f>
        <v>0</v>
      </c>
      <c r="Q56" s="378" t="str">
        <f t="shared" si="23"/>
        <v>No discount</v>
      </c>
      <c r="R56" s="378" t="str">
        <f t="shared" si="24"/>
        <v>Exclusive</v>
      </c>
      <c r="S56" s="379">
        <f t="shared" si="28"/>
        <v>2658.6312727272725</v>
      </c>
      <c r="T56" s="209">
        <f t="shared" si="29"/>
        <v>2658.6312727272725</v>
      </c>
      <c r="U56" s="381">
        <f t="shared" si="30"/>
        <v>2924.4944</v>
      </c>
      <c r="V56" s="381">
        <f t="shared" si="30"/>
        <v>2924.4944</v>
      </c>
      <c r="W56" s="210">
        <f>'ESS Jul 2022'!BL33</f>
        <v>0</v>
      </c>
      <c r="X56" s="211" t="str">
        <f>'ESS Jul 2022'!BM33</f>
        <v>n</v>
      </c>
      <c r="Y56" s="423"/>
      <c r="Z56" s="423"/>
      <c r="AA56" s="423"/>
      <c r="AB56" s="423"/>
      <c r="AC56" s="423"/>
      <c r="AD56" s="423"/>
      <c r="AE56" s="423"/>
      <c r="AF56" s="423"/>
      <c r="AG56" s="423"/>
      <c r="AH56" s="423"/>
      <c r="AI56" s="423"/>
      <c r="AJ56" s="423"/>
      <c r="AK56" s="423"/>
      <c r="AL56" s="423"/>
      <c r="AM56" s="423"/>
      <c r="AN56" s="423"/>
      <c r="AO56" s="423"/>
      <c r="AP56" s="423"/>
      <c r="AQ56" s="423"/>
    </row>
    <row r="57" spans="1:43" x14ac:dyDescent="0.15">
      <c r="A57" s="163" t="str">
        <f>'ESS Jul 2022'!K34</f>
        <v>EnergyAustralia</v>
      </c>
      <c r="B57" s="158" t="str">
        <f>'ESS Jul 2022'!L34</f>
        <v>Flexi Plan</v>
      </c>
      <c r="C57" s="215">
        <f>IF('ESS Jul 2022'!BP34=0,91*'ESS Jul 2022'!M34/100,(91*'ESS Jul 2022'!M34/100)+'ESS Jul 2022'!BP34/4)</f>
        <v>138.77500000000001</v>
      </c>
      <c r="D57" s="215">
        <f>IF('ESS Jul 2022'!O34="",$C$47*$C$48*'ESS Jul 2022'!N34/100,IF($C$47*$C$48&gt;='ESS Jul 2022'!P34,('ESS Jul 2022'!P34*'ESS Jul 2022'!N34/100),($C$47*$C$48*'ESS Jul 2022'!N34/100)))</f>
        <v>365.23636363636359</v>
      </c>
      <c r="E57" s="215">
        <f>IF(AND('ESS Jul 2022'!P34&gt;0,'ESS Jul 2022'!R34&gt;0),IF($C$47*$C$48&lt;'ESS Jul 2022'!P34,0,IF($C$47*$C$48&lt;=('ESS Jul 2022'!R34+'ESS Jul 2022'!P34),(($C$47*$C$48-'ESS Jul 2022'!P34)*'ESS Jul 2022'!Q34/100),(('ESS Jul 2022'!R34)*'ESS Jul 2022'!Q34/100))),0)</f>
        <v>0</v>
      </c>
      <c r="F57" s="215">
        <f>IF(AND('ESS Jul 2022'!R34&gt;0,'ESS Jul 2022'!T34&gt;0),IF(($C$47*$C$48&lt;'ESS Jul 2022'!T34),(0),($C$47*$C$48*'ESS Jul 2022'!T34)*'ESS Jul 2022'!U34/100),IF(AND('ESS Jul 2022'!R34&gt;0,'ESS Jul 2022'!T34=""),IF(($C$47*$C$48&lt;'ESS Jul 2022'!R34+'ESS Jul 2022'!P34),(0),(($C$47*$C$48-('ESS Jul 2022'!R34+'ESS Jul 2022'!P34))*'ESS Jul 2022'!S34/100)),IF(AND('ESS Jul 2022'!P34&gt;0,'ESS Jul 2022'!R34=""&gt;0),IF(($C$47*$C$48&lt;'ESS Jul 2022'!P34),(0),($C$47*$C$48-'ESS Jul 2022'!P34)*'ESS Jul 2022'!Q34/100),0)))</f>
        <v>0</v>
      </c>
      <c r="G57" s="215">
        <f>($C$47*$C$49)*'ESS Jul 2022'!AH34/100</f>
        <v>180.75272727272724</v>
      </c>
      <c r="H57" s="215">
        <f>($C$47*$C$50)*'ESS Jul 2022'!W34/100</f>
        <v>82.407272727272726</v>
      </c>
      <c r="I57" s="215">
        <f t="shared" si="25"/>
        <v>767.17136363636359</v>
      </c>
      <c r="J57" s="377">
        <f t="shared" si="26"/>
        <v>2513.5854545454545</v>
      </c>
      <c r="K57" s="209">
        <f t="shared" si="27"/>
        <v>3068.6854545454544</v>
      </c>
      <c r="L57" s="181">
        <f t="shared" si="22"/>
        <v>3375.5540000000001</v>
      </c>
      <c r="M57" s="209">
        <f>'ESS Jul 2022'!AZ34</f>
        <v>8</v>
      </c>
      <c r="N57" s="209">
        <f>'ESS Jul 2022'!BA34</f>
        <v>0</v>
      </c>
      <c r="O57" s="209">
        <f>'ESS Jul 2022'!BB34</f>
        <v>0</v>
      </c>
      <c r="P57" s="209">
        <f>'ESS Jul 2022'!BC34</f>
        <v>0</v>
      </c>
      <c r="Q57" s="378" t="str">
        <f t="shared" si="23"/>
        <v>Guaranteed off bill</v>
      </c>
      <c r="R57" s="378" t="str">
        <f t="shared" si="24"/>
        <v>Exclusive</v>
      </c>
      <c r="S57" s="379">
        <f t="shared" si="28"/>
        <v>2823.1906181818181</v>
      </c>
      <c r="T57" s="209">
        <f t="shared" si="29"/>
        <v>2823.1906181818181</v>
      </c>
      <c r="U57" s="381">
        <f t="shared" si="30"/>
        <v>3105.5096800000001</v>
      </c>
      <c r="V57" s="381">
        <f t="shared" si="30"/>
        <v>3105.5096800000001</v>
      </c>
      <c r="W57" s="210">
        <f>'ESS Jul 2022'!BL34</f>
        <v>0</v>
      </c>
      <c r="X57" s="211" t="str">
        <f>'ESS Jul 2022'!BM34</f>
        <v>n</v>
      </c>
      <c r="Y57" s="423"/>
      <c r="Z57" s="423"/>
      <c r="AA57" s="423"/>
      <c r="AB57" s="423"/>
      <c r="AC57" s="423"/>
      <c r="AD57" s="423"/>
      <c r="AE57" s="423"/>
      <c r="AF57" s="423"/>
      <c r="AG57" s="423"/>
      <c r="AH57" s="423"/>
      <c r="AI57" s="423"/>
      <c r="AJ57" s="423"/>
      <c r="AK57" s="423"/>
      <c r="AL57" s="423"/>
      <c r="AM57" s="423"/>
      <c r="AN57" s="423"/>
      <c r="AO57" s="423"/>
      <c r="AP57" s="423"/>
      <c r="AQ57" s="423"/>
    </row>
    <row r="58" spans="1:43" x14ac:dyDescent="0.15">
      <c r="A58" s="163" t="str">
        <f>'ESS Jul 2022'!K35</f>
        <v>Origin Energy</v>
      </c>
      <c r="B58" s="158" t="str">
        <f>'ESS Jul 2022'!L35</f>
        <v>Go Variable</v>
      </c>
      <c r="C58" s="215">
        <f>IF('ESS Jul 2022'!BP35=0,91*'ESS Jul 2022'!M35/100,(91*'ESS Jul 2022'!M35/100)+'ESS Jul 2022'!BP35/4)</f>
        <v>121.55118181818182</v>
      </c>
      <c r="D58" s="215">
        <f>IF('ESS Jul 2022'!O35="",$C$47*$C$48*'ESS Jul 2022'!N35/100,IF($C$47*$C$48&gt;='ESS Jul 2022'!P35,('ESS Jul 2022'!P35*'ESS Jul 2022'!N35/100),($C$47*$C$48*'ESS Jul 2022'!N35/100)))</f>
        <v>320.4818181818182</v>
      </c>
      <c r="E58" s="215">
        <f>IF(AND('ESS Jul 2022'!P35&gt;0,'ESS Jul 2022'!R35&gt;0),IF($C$47*$C$48&lt;'ESS Jul 2022'!P35,0,IF($C$47*$C$48&lt;=('ESS Jul 2022'!R35+'ESS Jul 2022'!P35),(($C$47*$C$48-'ESS Jul 2022'!P35)*'ESS Jul 2022'!Q35/100),(('ESS Jul 2022'!R35)*'ESS Jul 2022'!Q35/100))),0)</f>
        <v>0</v>
      </c>
      <c r="F58" s="215">
        <f>IF(AND('ESS Jul 2022'!R35&gt;0,'ESS Jul 2022'!T35&gt;0),IF(($C$47*$C$48&lt;'ESS Jul 2022'!T35),(0),($C$47*$C$48*'ESS Jul 2022'!T35)*'ESS Jul 2022'!U35/100),IF(AND('ESS Jul 2022'!R35&gt;0,'ESS Jul 2022'!T35=""),IF(($C$47*$C$48&lt;'ESS Jul 2022'!R35+'ESS Jul 2022'!P35),(0),(($C$47*$C$48-('ESS Jul 2022'!R35+'ESS Jul 2022'!P35))*'ESS Jul 2022'!S35/100)),IF(AND('ESS Jul 2022'!P35&gt;0,'ESS Jul 2022'!R35=""&gt;0),IF(($C$47*$C$48&lt;'ESS Jul 2022'!P35),(0),($C$47*$C$48-'ESS Jul 2022'!P35)*'ESS Jul 2022'!Q35/100),0)))</f>
        <v>0</v>
      </c>
      <c r="G58" s="215">
        <f>($C$47*$C$49)*'ESS Jul 2022'!AH35/100</f>
        <v>184.04181818181817</v>
      </c>
      <c r="H58" s="215">
        <f>($C$47*$C$50)*'ESS Jul 2022'!W35/100</f>
        <v>74.88</v>
      </c>
      <c r="I58" s="215">
        <f t="shared" si="25"/>
        <v>700.95481818181815</v>
      </c>
      <c r="J58" s="377">
        <f t="shared" si="26"/>
        <v>2317.6145454545454</v>
      </c>
      <c r="K58" s="209">
        <f t="shared" si="27"/>
        <v>2803.8192727272726</v>
      </c>
      <c r="L58" s="181">
        <f t="shared" si="22"/>
        <v>3084.2012</v>
      </c>
      <c r="M58" s="209">
        <f>'ESS Jul 2022'!AZ35</f>
        <v>0</v>
      </c>
      <c r="N58" s="209">
        <f>'ESS Jul 2022'!BA35</f>
        <v>0</v>
      </c>
      <c r="O58" s="209">
        <f>'ESS Jul 2022'!BB35</f>
        <v>0</v>
      </c>
      <c r="P58" s="209">
        <f>'ESS Jul 2022'!BC35</f>
        <v>0</v>
      </c>
      <c r="Q58" s="378" t="str">
        <f t="shared" si="23"/>
        <v>No discount</v>
      </c>
      <c r="R58" s="378" t="str">
        <f t="shared" si="24"/>
        <v>Inclusive</v>
      </c>
      <c r="S58" s="379">
        <f t="shared" si="28"/>
        <v>2803.8192727272726</v>
      </c>
      <c r="T58" s="209">
        <f t="shared" si="29"/>
        <v>2803.8192727272726</v>
      </c>
      <c r="U58" s="381">
        <f t="shared" si="30"/>
        <v>3084.2012</v>
      </c>
      <c r="V58" s="381">
        <f t="shared" si="30"/>
        <v>3084.2012</v>
      </c>
      <c r="W58" s="210">
        <f>'ESS Jul 2022'!BL35</f>
        <v>0</v>
      </c>
      <c r="X58" s="211" t="str">
        <f>'ESS Jul 2022'!BM35</f>
        <v>n</v>
      </c>
      <c r="Y58" s="423"/>
      <c r="Z58" s="423"/>
      <c r="AA58" s="423"/>
      <c r="AB58" s="423"/>
      <c r="AC58" s="423"/>
      <c r="AD58" s="423"/>
      <c r="AE58" s="423"/>
      <c r="AF58" s="423"/>
      <c r="AG58" s="423"/>
      <c r="AH58" s="423"/>
      <c r="AI58" s="423"/>
      <c r="AJ58" s="423"/>
      <c r="AK58" s="423"/>
      <c r="AL58" s="423"/>
      <c r="AM58" s="423"/>
      <c r="AN58" s="423"/>
      <c r="AO58" s="423"/>
      <c r="AP58" s="423"/>
      <c r="AQ58" s="423"/>
    </row>
    <row r="59" spans="1:43" x14ac:dyDescent="0.15">
      <c r="A59" s="163" t="str">
        <f>'ESS Jul 2022'!K36</f>
        <v>Powershop</v>
      </c>
      <c r="B59" s="158" t="str">
        <f>'ESS Jul 2022'!L36</f>
        <v>Carbon neutral</v>
      </c>
      <c r="C59" s="215">
        <f>IF('ESS Jul 2022'!BP36=0,91*'ESS Jul 2022'!M36/100,(91*'ESS Jul 2022'!M36/100)+'ESS Jul 2022'!BP36/4)</f>
        <v>160.49090909090907</v>
      </c>
      <c r="D59" s="215">
        <f>IF('ESS Jul 2022'!O36="",$C$47*$C$48*'ESS Jul 2022'!N36/100,IF($C$47*$C$48&gt;='ESS Jul 2022'!P36,('ESS Jul 2022'!P36*'ESS Jul 2022'!N36/100),($C$47*$C$48*'ESS Jul 2022'!N36/100)))</f>
        <v>280.14545454545453</v>
      </c>
      <c r="E59" s="215">
        <f>IF(AND('ESS Jul 2022'!P36&gt;0,'ESS Jul 2022'!R36&gt;0),IF($C$47*$C$48&lt;'ESS Jul 2022'!P36,0,IF($C$47*$C$48&lt;=('ESS Jul 2022'!R36+'ESS Jul 2022'!P36),(($C$47*$C$48-'ESS Jul 2022'!P36)*'ESS Jul 2022'!Q36/100),(('ESS Jul 2022'!R36)*'ESS Jul 2022'!Q36/100))),0)</f>
        <v>0</v>
      </c>
      <c r="F59" s="215">
        <f>IF(AND('ESS Jul 2022'!R36&gt;0,'ESS Jul 2022'!T36&gt;0),IF(($C$47*$C$48&lt;'ESS Jul 2022'!T36),(0),($C$47*$C$48*'ESS Jul 2022'!T36)*'ESS Jul 2022'!U36/100),IF(AND('ESS Jul 2022'!R36&gt;0,'ESS Jul 2022'!T36=""),IF(($C$47*$C$48&lt;'ESS Jul 2022'!R36+'ESS Jul 2022'!P36),(0),(($C$47*$C$48-('ESS Jul 2022'!R36+'ESS Jul 2022'!P36))*'ESS Jul 2022'!S36/100)),IF(AND('ESS Jul 2022'!P36&gt;0,'ESS Jul 2022'!R36=""&gt;0),IF(($C$47*$C$48&lt;'ESS Jul 2022'!P36),(0),($C$47*$C$48-'ESS Jul 2022'!P36)*'ESS Jul 2022'!Q36/100),0)))</f>
        <v>0</v>
      </c>
      <c r="G59" s="215">
        <f>($C$47*$C$49)*'ESS Jul 2022'!AH36/100</f>
        <v>142.85454545454544</v>
      </c>
      <c r="H59" s="215">
        <f>($C$47*$C$50)*'ESS Jul 2022'!W36/100</f>
        <v>69.12</v>
      </c>
      <c r="I59" s="215">
        <f t="shared" si="25"/>
        <v>652.6109090909091</v>
      </c>
      <c r="J59" s="377">
        <f t="shared" si="26"/>
        <v>1968.48</v>
      </c>
      <c r="K59" s="209">
        <f t="shared" si="27"/>
        <v>2610.4436363636364</v>
      </c>
      <c r="L59" s="181">
        <f t="shared" si="22"/>
        <v>2871.4880000000003</v>
      </c>
      <c r="M59" s="209">
        <f>'ESS Jul 2022'!AZ36</f>
        <v>0</v>
      </c>
      <c r="N59" s="209">
        <f>'ESS Jul 2022'!BA36</f>
        <v>0</v>
      </c>
      <c r="O59" s="209">
        <f>'ESS Jul 2022'!BB36</f>
        <v>0</v>
      </c>
      <c r="P59" s="209">
        <f>'ESS Jul 2022'!BC36</f>
        <v>0</v>
      </c>
      <c r="Q59" s="378" t="str">
        <f t="shared" si="23"/>
        <v>No discount</v>
      </c>
      <c r="R59" s="378" t="str">
        <f t="shared" si="24"/>
        <v>Inclusive</v>
      </c>
      <c r="S59" s="379">
        <f t="shared" si="28"/>
        <v>2610.4436363636364</v>
      </c>
      <c r="T59" s="209">
        <f t="shared" si="29"/>
        <v>2610.4436363636364</v>
      </c>
      <c r="U59" s="381">
        <f t="shared" si="30"/>
        <v>2871.4880000000003</v>
      </c>
      <c r="V59" s="381">
        <f t="shared" si="30"/>
        <v>2871.4880000000003</v>
      </c>
      <c r="W59" s="210">
        <f>'ESS Jul 2022'!BL36</f>
        <v>0</v>
      </c>
      <c r="X59" s="211" t="str">
        <f>'ESS Jul 2022'!BM36</f>
        <v>n</v>
      </c>
      <c r="Y59" s="423"/>
      <c r="Z59" s="423"/>
      <c r="AA59" s="423"/>
      <c r="AB59" s="423"/>
      <c r="AC59" s="423"/>
      <c r="AD59" s="423"/>
      <c r="AE59" s="423"/>
      <c r="AF59" s="423"/>
      <c r="AG59" s="423"/>
      <c r="AH59" s="423"/>
      <c r="AI59" s="423"/>
      <c r="AJ59" s="423"/>
      <c r="AK59" s="423"/>
      <c r="AL59" s="423"/>
      <c r="AM59" s="423"/>
      <c r="AN59" s="423"/>
      <c r="AO59" s="423"/>
      <c r="AP59" s="423"/>
      <c r="AQ59" s="423"/>
    </row>
    <row r="60" spans="1:43" x14ac:dyDescent="0.15">
      <c r="A60" s="163" t="str">
        <f>'ESS Jul 2022'!K37</f>
        <v>Red Energy</v>
      </c>
      <c r="B60" s="158" t="str">
        <f>'ESS Jul 2022'!L37</f>
        <v>Living Energy Saver</v>
      </c>
      <c r="C60" s="215">
        <f>IF('ESS Jul 2022'!BP37=0,91*'ESS Jul 2022'!M37/100,(91*'ESS Jul 2022'!M37/100)+'ESS Jul 2022'!BP37/4)</f>
        <v>134.86199999999999</v>
      </c>
      <c r="D60" s="215">
        <f>IF('ESS Jul 2022'!O37="",$C$47*$C$48*'ESS Jul 2022'!N37/100,IF($C$47*$C$48&gt;='ESS Jul 2022'!P37,('ESS Jul 2022'!P37*'ESS Jul 2022'!N37/100),($C$47*$C$48*'ESS Jul 2022'!N37/100)))</f>
        <v>278.83636363636361</v>
      </c>
      <c r="E60" s="215">
        <f>IF(AND('ESS Jul 2022'!P37&gt;0,'ESS Jul 2022'!R37&gt;0),IF($C$47*$C$48&lt;'ESS Jul 2022'!P37,0,IF($C$47*$C$48&lt;=('ESS Jul 2022'!R37+'ESS Jul 2022'!P37),(($C$47*$C$48-'ESS Jul 2022'!P37)*'ESS Jul 2022'!Q37/100),(('ESS Jul 2022'!R37)*'ESS Jul 2022'!Q37/100))),0)</f>
        <v>0</v>
      </c>
      <c r="F60" s="215">
        <f>IF(AND('ESS Jul 2022'!R37&gt;0,'ESS Jul 2022'!T37&gt;0),IF(($C$47*$C$48&lt;'ESS Jul 2022'!T37),(0),($C$47*$C$48*'ESS Jul 2022'!T37)*'ESS Jul 2022'!U37/100),IF(AND('ESS Jul 2022'!R37&gt;0,'ESS Jul 2022'!T37=""),IF(($C$47*$C$48&lt;'ESS Jul 2022'!R37+'ESS Jul 2022'!P37),(0),(($C$47*$C$48-('ESS Jul 2022'!R37+'ESS Jul 2022'!P37))*'ESS Jul 2022'!S37/100)),IF(AND('ESS Jul 2022'!P37&gt;0,'ESS Jul 2022'!R37=""&gt;0),IF(($C$47*$C$48&lt;'ESS Jul 2022'!P37),(0),($C$47*$C$48-'ESS Jul 2022'!P37)*'ESS Jul 2022'!Q37/100),0)))</f>
        <v>0</v>
      </c>
      <c r="G60" s="215">
        <f>($C$47*$C$49)*'ESS Jul 2022'!AH37/100</f>
        <v>150.61090909090908</v>
      </c>
      <c r="H60" s="215">
        <f>($C$47*$C$50)*'ESS Jul 2022'!W37/100</f>
        <v>71.934545454545457</v>
      </c>
      <c r="I60" s="215">
        <f t="shared" si="25"/>
        <v>636.24381818181814</v>
      </c>
      <c r="J60" s="377">
        <f t="shared" si="26"/>
        <v>2005.5272727272727</v>
      </c>
      <c r="K60" s="209">
        <f t="shared" si="27"/>
        <v>2544.9752727272726</v>
      </c>
      <c r="L60" s="181">
        <f t="shared" si="22"/>
        <v>2799.4728</v>
      </c>
      <c r="M60" s="209">
        <f>'ESS Jul 2022'!AZ37</f>
        <v>0</v>
      </c>
      <c r="N60" s="209">
        <f>'ESS Jul 2022'!BA37</f>
        <v>0</v>
      </c>
      <c r="O60" s="209">
        <f>'ESS Jul 2022'!BB37</f>
        <v>0</v>
      </c>
      <c r="P60" s="209">
        <f>'ESS Jul 2022'!BC37</f>
        <v>0</v>
      </c>
      <c r="Q60" s="378" t="str">
        <f t="shared" si="23"/>
        <v>No discount</v>
      </c>
      <c r="R60" s="378" t="str">
        <f t="shared" si="24"/>
        <v>Inclusive</v>
      </c>
      <c r="S60" s="379">
        <f t="shared" si="28"/>
        <v>2544.9752727272726</v>
      </c>
      <c r="T60" s="209">
        <f t="shared" si="29"/>
        <v>2544.9752727272726</v>
      </c>
      <c r="U60" s="381">
        <f t="shared" si="30"/>
        <v>2799.4728</v>
      </c>
      <c r="V60" s="381">
        <f t="shared" si="30"/>
        <v>2799.4728</v>
      </c>
      <c r="W60" s="210">
        <f>'ESS Jul 2022'!BL37</f>
        <v>0</v>
      </c>
      <c r="X60" s="211" t="str">
        <f>'ESS Jul 2022'!BM37</f>
        <v>n</v>
      </c>
      <c r="Y60" s="423"/>
      <c r="Z60" s="423"/>
      <c r="AA60" s="423"/>
      <c r="AB60" s="423"/>
      <c r="AC60" s="423"/>
      <c r="AD60" s="423"/>
      <c r="AE60" s="423"/>
      <c r="AF60" s="423"/>
      <c r="AG60" s="423"/>
      <c r="AH60" s="423"/>
      <c r="AI60" s="423"/>
      <c r="AJ60" s="423"/>
      <c r="AK60" s="423"/>
      <c r="AL60" s="423"/>
      <c r="AM60" s="423"/>
      <c r="AN60" s="423"/>
      <c r="AO60" s="423"/>
      <c r="AP60" s="423"/>
      <c r="AQ60" s="423"/>
    </row>
    <row r="61" spans="1:43" x14ac:dyDescent="0.15">
      <c r="A61" s="163" t="str">
        <f>'ESS Jul 2022'!K38</f>
        <v>Simply Energy</v>
      </c>
      <c r="B61" s="158" t="str">
        <f>'ESS Jul 2022'!L38</f>
        <v>NRMA 1% discount</v>
      </c>
      <c r="C61" s="215">
        <f>IF('ESS Jul 2022'!BP38=0,91*'ESS Jul 2022'!M38/100,(91*'ESS Jul 2022'!M38/100)+'ESS Jul 2022'!BP38/4)</f>
        <v>130.767</v>
      </c>
      <c r="D61" s="215">
        <f>IF('ESS Jul 2022'!O38="",$C$47*$C$48*'ESS Jul 2022'!N38/100,IF($C$47*$C$48&gt;='ESS Jul 2022'!P38,('ESS Jul 2022'!P38*'ESS Jul 2022'!N38/100),($C$47*$C$48*'ESS Jul 2022'!N38/100)))</f>
        <v>404.99999999999994</v>
      </c>
      <c r="E61" s="215">
        <f>IF(AND('ESS Jul 2022'!P38&gt;0,'ESS Jul 2022'!R38&gt;0),IF($C$47*$C$48&lt;'ESS Jul 2022'!P38,0,IF($C$47*$C$48&lt;=('ESS Jul 2022'!R38+'ESS Jul 2022'!P38),(($C$47*$C$48-'ESS Jul 2022'!P38)*'ESS Jul 2022'!Q38/100),(('ESS Jul 2022'!R38)*'ESS Jul 2022'!Q38/100))),0)</f>
        <v>0</v>
      </c>
      <c r="F61" s="215">
        <f>IF(AND('ESS Jul 2022'!R38&gt;0,'ESS Jul 2022'!T38&gt;0),IF(($C$47*$C$48&lt;'ESS Jul 2022'!T38),(0),($C$47*$C$48*'ESS Jul 2022'!T38)*'ESS Jul 2022'!U38/100),IF(AND('ESS Jul 2022'!R38&gt;0,'ESS Jul 2022'!T38=""),IF(($C$47*$C$48&lt;'ESS Jul 2022'!R38+'ESS Jul 2022'!P38),(0),(($C$47*$C$48-('ESS Jul 2022'!R38+'ESS Jul 2022'!P38))*'ESS Jul 2022'!S38/100)),IF(AND('ESS Jul 2022'!P38&gt;0,'ESS Jul 2022'!R38=""&gt;0),IF(($C$47*$C$48&lt;'ESS Jul 2022'!P38),(0),($C$47*$C$48-'ESS Jul 2022'!P38)*'ESS Jul 2022'!Q38/100),0)))</f>
        <v>0</v>
      </c>
      <c r="G61" s="215">
        <f>($C$47*$C$49)*'ESS Jul 2022'!AH38/100</f>
        <v>166.12363636363636</v>
      </c>
      <c r="H61" s="215">
        <f>($C$47*$C$50)*'ESS Jul 2022'!W38/100</f>
        <v>87.381818181818176</v>
      </c>
      <c r="I61" s="215">
        <f t="shared" si="25"/>
        <v>789.27245454545448</v>
      </c>
      <c r="J61" s="377">
        <f t="shared" si="26"/>
        <v>2634.0218181818182</v>
      </c>
      <c r="K61" s="209">
        <f t="shared" si="27"/>
        <v>3157.0898181818179</v>
      </c>
      <c r="L61" s="181">
        <f t="shared" si="22"/>
        <v>3472.7988</v>
      </c>
      <c r="M61" s="209">
        <f>'ESS Jul 2022'!AZ38</f>
        <v>1</v>
      </c>
      <c r="N61" s="209">
        <f>'ESS Jul 2022'!BA38</f>
        <v>0</v>
      </c>
      <c r="O61" s="209">
        <f>'ESS Jul 2022'!BB38</f>
        <v>0</v>
      </c>
      <c r="P61" s="209">
        <f>'ESS Jul 2022'!BC38</f>
        <v>0</v>
      </c>
      <c r="Q61" s="378" t="str">
        <f t="shared" si="23"/>
        <v>Guaranteed off bill</v>
      </c>
      <c r="R61" s="378" t="str">
        <f t="shared" si="24"/>
        <v>Exclusive</v>
      </c>
      <c r="S61" s="379">
        <f t="shared" si="28"/>
        <v>3125.5189199999995</v>
      </c>
      <c r="T61" s="209">
        <f t="shared" si="29"/>
        <v>3125.5189199999995</v>
      </c>
      <c r="U61" s="381">
        <f t="shared" si="30"/>
        <v>3438.0708119999999</v>
      </c>
      <c r="V61" s="381">
        <f t="shared" si="30"/>
        <v>3438.0708119999999</v>
      </c>
      <c r="W61" s="210">
        <f>'ESS Jul 2022'!BL38</f>
        <v>0</v>
      </c>
      <c r="X61" s="211" t="str">
        <f>'ESS Jul 2022'!BM38</f>
        <v>n</v>
      </c>
      <c r="Y61" s="423"/>
      <c r="Z61" s="423"/>
      <c r="AA61" s="423"/>
      <c r="AB61" s="423"/>
      <c r="AC61" s="423"/>
      <c r="AD61" s="423"/>
      <c r="AE61" s="423"/>
      <c r="AF61" s="423"/>
      <c r="AG61" s="423"/>
      <c r="AH61" s="423"/>
      <c r="AI61" s="423"/>
      <c r="AJ61" s="423"/>
      <c r="AK61" s="423"/>
      <c r="AL61" s="423"/>
      <c r="AM61" s="423"/>
      <c r="AN61" s="423"/>
      <c r="AO61" s="423"/>
      <c r="AP61" s="423"/>
      <c r="AQ61" s="423"/>
    </row>
    <row r="62" spans="1:43" x14ac:dyDescent="0.15">
      <c r="A62" s="163" t="str">
        <f>'ESS Jul 2022'!K39</f>
        <v>GloBird Energy</v>
      </c>
      <c r="B62" s="158" t="str">
        <f>'ESS Jul 2022'!L39</f>
        <v>GloSave</v>
      </c>
      <c r="C62" s="215">
        <f>IF('ESS Jul 2022'!BP39=0,91*'ESS Jul 2022'!M39/100,(91*'ESS Jul 2022'!M39/100)+'ESS Jul 2022'!BP39/4)</f>
        <v>118.3</v>
      </c>
      <c r="D62" s="215">
        <f>IF('ESS Jul 2022'!O39="",$C$47*$C$48*'ESS Jul 2022'!N39/100,IF($C$47*$C$48&gt;='ESS Jul 2022'!P39,('ESS Jul 2022'!P39*'ESS Jul 2022'!N39/100),($C$47*$C$48*'ESS Jul 2022'!N39/100)))</f>
        <v>494.99999999999994</v>
      </c>
      <c r="E62" s="215">
        <f>IF(AND('ESS Jul 2022'!P39&gt;0,'ESS Jul 2022'!R39&gt;0),IF($C$47*$C$48&lt;'ESS Jul 2022'!P39,0,IF($C$47*$C$48&lt;=('ESS Jul 2022'!R39+'ESS Jul 2022'!P39),(($C$47*$C$48-'ESS Jul 2022'!P39)*'ESS Jul 2022'!Q39/100),(('ESS Jul 2022'!R39)*'ESS Jul 2022'!Q39/100))),0)</f>
        <v>0</v>
      </c>
      <c r="F62" s="215">
        <f>IF(AND('ESS Jul 2022'!R39&gt;0,'ESS Jul 2022'!T39&gt;0),IF(($C$47*$C$48&lt;'ESS Jul 2022'!T39),(0),($C$47*$C$48*'ESS Jul 2022'!T39)*'ESS Jul 2022'!U39/100),IF(AND('ESS Jul 2022'!R39&gt;0,'ESS Jul 2022'!T39=""),IF(($C$47*$C$48&lt;'ESS Jul 2022'!R39+'ESS Jul 2022'!P39),(0),(($C$47*$C$48-('ESS Jul 2022'!R39+'ESS Jul 2022'!P39))*'ESS Jul 2022'!S39/100)),IF(AND('ESS Jul 2022'!P39&gt;0,'ESS Jul 2022'!R39=""&gt;0),IF(($C$47*$C$48&lt;'ESS Jul 2022'!P39),(0),($C$47*$C$48-'ESS Jul 2022'!P39)*'ESS Jul 2022'!Q39/100),0)))</f>
        <v>0</v>
      </c>
      <c r="G62" s="215">
        <f>($C$47*$C$49)*'ESS Jul 2022'!AH39/100</f>
        <v>267.3</v>
      </c>
      <c r="H62" s="215">
        <f>($C$47*$C$50)*'ESS Jul 2022'!W39/100</f>
        <v>178.2</v>
      </c>
      <c r="I62" s="215">
        <f t="shared" si="25"/>
        <v>1058.8</v>
      </c>
      <c r="J62" s="377">
        <f t="shared" si="26"/>
        <v>3762</v>
      </c>
      <c r="K62" s="209">
        <f t="shared" si="27"/>
        <v>4235.2</v>
      </c>
      <c r="L62" s="181">
        <f t="shared" si="22"/>
        <v>4658.72</v>
      </c>
      <c r="M62" s="209">
        <f>'ESS Jul 2022'!AZ39</f>
        <v>0</v>
      </c>
      <c r="N62" s="209">
        <f>'ESS Jul 2022'!BA39</f>
        <v>0</v>
      </c>
      <c r="O62" s="209">
        <f>'ESS Jul 2022'!BB39</f>
        <v>0</v>
      </c>
      <c r="P62" s="209">
        <f>'ESS Jul 2022'!BC39</f>
        <v>0</v>
      </c>
      <c r="Q62" s="378" t="str">
        <f t="shared" si="23"/>
        <v>No discount</v>
      </c>
      <c r="R62" s="378" t="str">
        <f t="shared" si="24"/>
        <v>Exclusive</v>
      </c>
      <c r="S62" s="379">
        <f t="shared" si="28"/>
        <v>4235.2</v>
      </c>
      <c r="T62" s="209">
        <f t="shared" si="29"/>
        <v>4235.2</v>
      </c>
      <c r="U62" s="381">
        <f t="shared" si="30"/>
        <v>4658.72</v>
      </c>
      <c r="V62" s="381">
        <f t="shared" si="30"/>
        <v>4658.72</v>
      </c>
      <c r="W62" s="210">
        <f>'ESS Jul 2022'!BL39</f>
        <v>0</v>
      </c>
      <c r="X62" s="211" t="str">
        <f>'ESS Jul 2022'!BM39</f>
        <v>n</v>
      </c>
      <c r="Y62" s="423"/>
      <c r="Z62" s="423"/>
      <c r="AA62" s="423"/>
      <c r="AB62" s="423"/>
      <c r="AC62" s="423"/>
      <c r="AD62" s="423"/>
      <c r="AE62" s="423"/>
      <c r="AF62" s="423"/>
      <c r="AG62" s="423"/>
      <c r="AH62" s="423"/>
      <c r="AI62" s="423"/>
      <c r="AJ62" s="423"/>
      <c r="AK62" s="423"/>
      <c r="AL62" s="423"/>
      <c r="AM62" s="423"/>
      <c r="AN62" s="423"/>
      <c r="AO62" s="423"/>
      <c r="AP62" s="423"/>
      <c r="AQ62" s="423"/>
    </row>
    <row r="63" spans="1:43" x14ac:dyDescent="0.15">
      <c r="A63" s="163" t="str">
        <f>'ESS Jul 2022'!K40</f>
        <v>Kogan Energy</v>
      </c>
      <c r="B63" s="158" t="str">
        <f>'ESS Jul 2022'!L40</f>
        <v>Free Kogan First Membership</v>
      </c>
      <c r="C63" s="215">
        <f>IF('ESS Jul 2022'!BP40=0,91*'ESS Jul 2022'!M40/100,(91*'ESS Jul 2022'!M40/100)+'ESS Jul 2022'!BP40/4)</f>
        <v>146.69199999999998</v>
      </c>
      <c r="D63" s="215">
        <f>IF('ESS Jul 2022'!O40="",$C$47*$C$48*'ESS Jul 2022'!N40/100,IF($C$47*$C$48&gt;='ESS Jul 2022'!P40,('ESS Jul 2022'!P40*'ESS Jul 2022'!N40/100),($C$47*$C$48*'ESS Jul 2022'!N40/100)))</f>
        <v>282.35454545454542</v>
      </c>
      <c r="E63" s="215">
        <f>IF(AND('ESS Jul 2022'!P40&gt;0,'ESS Jul 2022'!R40&gt;0),IF($C$47*$C$48&lt;'ESS Jul 2022'!P40,0,IF($C$47*$C$48&lt;=('ESS Jul 2022'!R40+'ESS Jul 2022'!P40),(($C$47*$C$48-'ESS Jul 2022'!P40)*'ESS Jul 2022'!Q40/100),(('ESS Jul 2022'!R40)*'ESS Jul 2022'!Q40/100))),0)</f>
        <v>0</v>
      </c>
      <c r="F63" s="215">
        <f>IF(AND('ESS Jul 2022'!R40&gt;0,'ESS Jul 2022'!T40&gt;0),IF(($C$47*$C$48&lt;'ESS Jul 2022'!T40),(0),($C$47*$C$48*'ESS Jul 2022'!T40)*'ESS Jul 2022'!U40/100),IF(AND('ESS Jul 2022'!R40&gt;0,'ESS Jul 2022'!T40=""),IF(($C$47*$C$48&lt;'ESS Jul 2022'!R40+'ESS Jul 2022'!P40),(0),(($C$47*$C$48-('ESS Jul 2022'!R40+'ESS Jul 2022'!P40))*'ESS Jul 2022'!S40/100)),IF(AND('ESS Jul 2022'!P40&gt;0,'ESS Jul 2022'!R40=""&gt;0),IF(($C$47*$C$48&lt;'ESS Jul 2022'!P40),(0),($C$47*$C$48-'ESS Jul 2022'!P40)*'ESS Jul 2022'!Q40/100),0)))</f>
        <v>0</v>
      </c>
      <c r="G63" s="215">
        <f>($C$47*$C$49)*'ESS Jul 2022'!AH40/100</f>
        <v>153.16363636363633</v>
      </c>
      <c r="H63" s="215">
        <f>($C$47*$C$50)*'ESS Jul 2022'!W40/100</f>
        <v>74.585454545454525</v>
      </c>
      <c r="I63" s="215">
        <f t="shared" si="25"/>
        <v>656.79563636363628</v>
      </c>
      <c r="J63" s="377">
        <f t="shared" si="26"/>
        <v>2040.4145454545451</v>
      </c>
      <c r="K63" s="209">
        <f t="shared" si="27"/>
        <v>2627.1825454545451</v>
      </c>
      <c r="L63" s="181">
        <f t="shared" si="22"/>
        <v>2889.9007999999999</v>
      </c>
      <c r="M63" s="209">
        <f>'ESS Jul 2022'!AZ40</f>
        <v>0</v>
      </c>
      <c r="N63" s="209">
        <f>'ESS Jul 2022'!BA40</f>
        <v>0</v>
      </c>
      <c r="O63" s="209">
        <f>'ESS Jul 2022'!BB40</f>
        <v>0</v>
      </c>
      <c r="P63" s="209">
        <f>'ESS Jul 2022'!BC40</f>
        <v>0</v>
      </c>
      <c r="Q63" s="378" t="str">
        <f t="shared" si="23"/>
        <v>No discount</v>
      </c>
      <c r="R63" s="378" t="str">
        <f t="shared" si="24"/>
        <v>Exclusive</v>
      </c>
      <c r="S63" s="379">
        <f t="shared" si="28"/>
        <v>2627.1825454545451</v>
      </c>
      <c r="T63" s="209">
        <f t="shared" si="29"/>
        <v>2627.1825454545451</v>
      </c>
      <c r="U63" s="381">
        <f t="shared" si="30"/>
        <v>2889.9007999999999</v>
      </c>
      <c r="V63" s="381">
        <f t="shared" si="30"/>
        <v>2889.9007999999999</v>
      </c>
      <c r="W63" s="210">
        <f>'ESS Jul 2022'!BL40</f>
        <v>0</v>
      </c>
      <c r="X63" s="211" t="str">
        <f>'ESS Jul 2022'!BM40</f>
        <v>n</v>
      </c>
      <c r="Y63" s="423"/>
      <c r="Z63" s="423"/>
      <c r="AA63" s="423"/>
      <c r="AB63" s="423"/>
      <c r="AC63" s="423"/>
      <c r="AD63" s="423"/>
      <c r="AE63" s="423"/>
      <c r="AF63" s="423"/>
      <c r="AG63" s="423"/>
      <c r="AH63" s="423"/>
      <c r="AI63" s="423"/>
      <c r="AJ63" s="423"/>
      <c r="AK63" s="423"/>
      <c r="AL63" s="423"/>
      <c r="AM63" s="423"/>
      <c r="AN63" s="423"/>
      <c r="AO63" s="423"/>
      <c r="AP63" s="423"/>
      <c r="AQ63" s="423"/>
    </row>
    <row r="64" spans="1:43" customFormat="1" ht="13" x14ac:dyDescent="0.15">
      <c r="A64" s="423"/>
      <c r="B64" s="423"/>
      <c r="C64" s="423"/>
      <c r="D64" s="423"/>
      <c r="E64" s="423"/>
      <c r="F64" s="423"/>
      <c r="G64" s="423"/>
      <c r="H64" s="423"/>
      <c r="I64" s="423"/>
      <c r="J64" s="423"/>
      <c r="K64" s="423"/>
      <c r="L64" s="423"/>
      <c r="M64" s="423"/>
      <c r="N64" s="423"/>
      <c r="O64" s="423"/>
      <c r="P64" s="423"/>
      <c r="Q64" s="423"/>
      <c r="R64" s="423"/>
      <c r="S64" s="423"/>
      <c r="T64" s="423"/>
      <c r="U64" s="423"/>
      <c r="V64" s="423"/>
      <c r="W64" s="423"/>
      <c r="X64" s="423"/>
      <c r="Y64" s="423"/>
      <c r="Z64" s="423"/>
      <c r="AA64" s="423"/>
      <c r="AB64" s="423"/>
      <c r="AC64" s="423"/>
      <c r="AD64" s="423"/>
      <c r="AE64" s="423"/>
      <c r="AF64" s="423"/>
      <c r="AG64" s="423"/>
      <c r="AH64" s="423"/>
      <c r="AI64" s="423"/>
      <c r="AJ64" s="423"/>
      <c r="AK64" s="423"/>
      <c r="AL64" s="423"/>
      <c r="AM64" s="423"/>
      <c r="AN64" s="423"/>
      <c r="AO64" s="423"/>
      <c r="AP64" s="423"/>
      <c r="AQ64" s="423"/>
    </row>
    <row r="65" spans="1:43" customFormat="1" ht="13" x14ac:dyDescent="0.15">
      <c r="A65" s="423"/>
      <c r="B65" s="423"/>
      <c r="C65" s="423"/>
      <c r="D65" s="423"/>
      <c r="E65" s="423"/>
      <c r="F65" s="423"/>
      <c r="G65" s="423"/>
      <c r="H65" s="423"/>
      <c r="I65" s="423"/>
      <c r="J65" s="423"/>
      <c r="K65" s="423"/>
      <c r="L65" s="423"/>
      <c r="M65" s="423"/>
      <c r="N65" s="423"/>
      <c r="O65" s="423"/>
      <c r="P65" s="423"/>
      <c r="Q65" s="423"/>
      <c r="R65" s="423"/>
      <c r="S65" s="423"/>
      <c r="T65" s="423"/>
      <c r="U65" s="423"/>
      <c r="V65" s="423"/>
      <c r="W65" s="423"/>
      <c r="X65" s="423"/>
      <c r="Y65" s="423"/>
      <c r="Z65" s="423"/>
      <c r="AA65" s="423"/>
      <c r="AB65" s="423"/>
      <c r="AC65" s="423"/>
      <c r="AD65" s="423"/>
      <c r="AE65" s="423"/>
      <c r="AF65" s="423"/>
      <c r="AG65" s="423"/>
      <c r="AH65" s="423"/>
      <c r="AI65" s="423"/>
      <c r="AJ65" s="423"/>
      <c r="AK65" s="423"/>
      <c r="AL65" s="423"/>
      <c r="AM65" s="423"/>
      <c r="AN65" s="423"/>
      <c r="AO65" s="423"/>
      <c r="AP65" s="423"/>
      <c r="AQ65" s="423"/>
    </row>
    <row r="66" spans="1:43" customFormat="1" ht="13" x14ac:dyDescent="0.15">
      <c r="A66" s="423"/>
      <c r="B66" s="423"/>
      <c r="C66" s="423"/>
      <c r="D66" s="423"/>
      <c r="E66" s="423"/>
      <c r="F66" s="423"/>
      <c r="G66" s="423"/>
      <c r="H66" s="423"/>
      <c r="I66" s="423"/>
      <c r="J66" s="423"/>
      <c r="K66" s="423"/>
      <c r="L66" s="423"/>
      <c r="M66" s="423"/>
      <c r="N66" s="423"/>
      <c r="O66" s="423"/>
      <c r="P66" s="423"/>
      <c r="Q66" s="423"/>
      <c r="R66" s="423"/>
      <c r="S66" s="423"/>
      <c r="T66" s="423"/>
      <c r="U66" s="423"/>
      <c r="V66" s="423"/>
      <c r="W66" s="423"/>
      <c r="X66" s="423"/>
      <c r="Y66" s="423"/>
      <c r="Z66" s="423"/>
      <c r="AA66" s="423"/>
      <c r="AB66" s="423"/>
      <c r="AC66" s="423"/>
      <c r="AD66" s="423"/>
      <c r="AE66" s="423"/>
      <c r="AF66" s="423"/>
      <c r="AG66" s="423"/>
      <c r="AH66" s="423"/>
      <c r="AI66" s="423"/>
      <c r="AJ66" s="423"/>
      <c r="AK66" s="423"/>
      <c r="AL66" s="423"/>
      <c r="AM66" s="423"/>
      <c r="AN66" s="423"/>
      <c r="AO66" s="423"/>
      <c r="AP66" s="423"/>
      <c r="AQ66" s="423"/>
    </row>
    <row r="67" spans="1:43" customFormat="1" ht="13" x14ac:dyDescent="0.15">
      <c r="A67" s="423"/>
      <c r="B67" s="423"/>
      <c r="C67" s="423"/>
      <c r="D67" s="423"/>
      <c r="E67" s="423"/>
      <c r="F67" s="423"/>
      <c r="G67" s="423"/>
      <c r="H67" s="423"/>
      <c r="I67" s="423"/>
      <c r="J67" s="423"/>
      <c r="K67" s="423"/>
      <c r="L67" s="423"/>
      <c r="M67" s="423"/>
      <c r="N67" s="423"/>
      <c r="O67" s="423"/>
      <c r="P67" s="423"/>
      <c r="Q67" s="423"/>
      <c r="R67" s="423"/>
      <c r="S67" s="423"/>
      <c r="T67" s="423"/>
      <c r="U67" s="423"/>
      <c r="V67" s="423"/>
      <c r="W67" s="423"/>
      <c r="X67" s="423"/>
      <c r="Y67" s="423"/>
      <c r="Z67" s="423"/>
      <c r="AA67" s="423"/>
      <c r="AB67" s="423"/>
      <c r="AC67" s="423"/>
      <c r="AD67" s="423"/>
      <c r="AE67" s="423"/>
      <c r="AF67" s="423"/>
      <c r="AG67" s="423"/>
      <c r="AH67" s="423"/>
      <c r="AI67" s="423"/>
      <c r="AJ67" s="423"/>
      <c r="AK67" s="423"/>
      <c r="AL67" s="423"/>
      <c r="AM67" s="423"/>
      <c r="AN67" s="423"/>
      <c r="AO67" s="423"/>
      <c r="AP67" s="423"/>
      <c r="AQ67" s="423"/>
    </row>
    <row r="68" spans="1:43" customFormat="1" ht="13" x14ac:dyDescent="0.15">
      <c r="A68" s="423"/>
      <c r="B68" s="423"/>
      <c r="C68" s="423"/>
      <c r="D68" s="423"/>
      <c r="E68" s="423"/>
      <c r="F68" s="423"/>
      <c r="G68" s="423"/>
      <c r="H68" s="423"/>
      <c r="I68" s="423"/>
      <c r="J68" s="423"/>
      <c r="K68" s="423"/>
      <c r="L68" s="423"/>
      <c r="M68" s="423"/>
      <c r="N68" s="423"/>
      <c r="O68" s="423"/>
      <c r="P68" s="423"/>
      <c r="Q68" s="423"/>
      <c r="R68" s="423"/>
      <c r="S68" s="423"/>
      <c r="T68" s="423"/>
      <c r="U68" s="423"/>
      <c r="V68" s="423"/>
      <c r="W68" s="423"/>
      <c r="X68" s="423"/>
      <c r="Y68" s="423"/>
      <c r="Z68" s="423"/>
      <c r="AA68" s="423"/>
      <c r="AB68" s="423"/>
      <c r="AC68" s="423"/>
      <c r="AD68" s="423"/>
      <c r="AE68" s="423"/>
      <c r="AF68" s="423"/>
      <c r="AG68" s="423"/>
      <c r="AH68" s="423"/>
      <c r="AI68" s="423"/>
      <c r="AJ68" s="423"/>
      <c r="AK68" s="423"/>
      <c r="AL68" s="423"/>
      <c r="AM68" s="423"/>
      <c r="AN68" s="423"/>
      <c r="AO68" s="423"/>
      <c r="AP68" s="423"/>
      <c r="AQ68" s="423"/>
    </row>
    <row r="69" spans="1:43" customFormat="1" ht="13" x14ac:dyDescent="0.15">
      <c r="A69" s="423"/>
      <c r="B69" s="423"/>
      <c r="C69" s="423"/>
      <c r="D69" s="423"/>
      <c r="E69" s="423"/>
      <c r="F69" s="423"/>
      <c r="G69" s="423"/>
      <c r="H69" s="423"/>
      <c r="I69" s="423"/>
      <c r="J69" s="423"/>
      <c r="K69" s="423"/>
      <c r="L69" s="423"/>
      <c r="M69" s="423"/>
      <c r="N69" s="423"/>
      <c r="O69" s="423"/>
      <c r="P69" s="423"/>
      <c r="Q69" s="423"/>
      <c r="R69" s="423"/>
      <c r="S69" s="423"/>
      <c r="T69" s="423"/>
      <c r="U69" s="423"/>
      <c r="V69" s="423"/>
      <c r="W69" s="423"/>
      <c r="X69" s="423"/>
      <c r="Y69" s="423"/>
      <c r="Z69" s="423"/>
      <c r="AA69" s="423"/>
      <c r="AB69" s="423"/>
      <c r="AC69" s="423"/>
      <c r="AD69" s="423"/>
      <c r="AE69" s="423"/>
      <c r="AF69" s="423"/>
      <c r="AG69" s="423"/>
      <c r="AH69" s="423"/>
      <c r="AI69" s="423"/>
      <c r="AJ69" s="423"/>
      <c r="AK69" s="423"/>
      <c r="AL69" s="423"/>
      <c r="AM69" s="423"/>
      <c r="AN69" s="423"/>
      <c r="AO69" s="423"/>
      <c r="AP69" s="423"/>
      <c r="AQ69" s="423"/>
    </row>
    <row r="70" spans="1:43" customFormat="1" ht="13" x14ac:dyDescent="0.15">
      <c r="A70" s="423"/>
      <c r="B70" s="423"/>
      <c r="C70" s="423"/>
      <c r="D70" s="423"/>
      <c r="E70" s="423"/>
      <c r="F70" s="423"/>
      <c r="G70" s="423"/>
      <c r="H70" s="423"/>
      <c r="I70" s="423"/>
      <c r="J70" s="423"/>
      <c r="K70" s="423"/>
      <c r="L70" s="423"/>
      <c r="M70" s="423"/>
      <c r="N70" s="423"/>
      <c r="O70" s="423"/>
      <c r="P70" s="423"/>
      <c r="Q70" s="423"/>
      <c r="R70" s="423"/>
      <c r="S70" s="423"/>
      <c r="T70" s="423"/>
      <c r="U70" s="423"/>
      <c r="V70" s="423"/>
      <c r="W70" s="423"/>
      <c r="X70" s="423"/>
      <c r="Y70" s="423"/>
      <c r="Z70" s="423"/>
      <c r="AA70" s="423"/>
      <c r="AB70" s="423"/>
      <c r="AC70" s="423"/>
      <c r="AD70" s="423"/>
      <c r="AE70" s="423"/>
      <c r="AF70" s="423"/>
      <c r="AG70" s="423"/>
      <c r="AH70" s="423"/>
      <c r="AI70" s="423"/>
      <c r="AJ70" s="423"/>
      <c r="AK70" s="423"/>
      <c r="AL70" s="423"/>
      <c r="AM70" s="423"/>
      <c r="AN70" s="423"/>
      <c r="AO70" s="423"/>
      <c r="AP70" s="423"/>
      <c r="AQ70" s="423"/>
    </row>
    <row r="71" spans="1:43" customFormat="1" ht="13" x14ac:dyDescent="0.15">
      <c r="A71" s="423"/>
      <c r="B71" s="423"/>
      <c r="C71" s="423"/>
      <c r="D71" s="423"/>
      <c r="E71" s="423"/>
      <c r="F71" s="423"/>
      <c r="G71" s="423"/>
      <c r="H71" s="423"/>
      <c r="I71" s="423"/>
      <c r="J71" s="423"/>
      <c r="K71" s="423"/>
      <c r="L71" s="423"/>
      <c r="M71" s="423"/>
      <c r="N71" s="423"/>
      <c r="O71" s="423"/>
      <c r="P71" s="423"/>
      <c r="Q71" s="423"/>
      <c r="R71" s="423"/>
      <c r="S71" s="423"/>
      <c r="T71" s="423"/>
      <c r="U71" s="423"/>
      <c r="V71" s="423"/>
      <c r="W71" s="423"/>
      <c r="X71" s="423"/>
      <c r="Y71" s="423"/>
      <c r="Z71" s="423"/>
      <c r="AA71" s="423"/>
      <c r="AB71" s="423"/>
      <c r="AC71" s="423"/>
      <c r="AD71" s="423"/>
      <c r="AE71" s="423"/>
      <c r="AF71" s="423"/>
      <c r="AG71" s="423"/>
      <c r="AH71" s="423"/>
      <c r="AI71" s="423"/>
      <c r="AJ71" s="423"/>
      <c r="AK71" s="423"/>
      <c r="AL71" s="423"/>
      <c r="AM71" s="423"/>
      <c r="AN71" s="423"/>
      <c r="AO71" s="423"/>
      <c r="AP71" s="423"/>
      <c r="AQ71" s="423"/>
    </row>
    <row r="72" spans="1:43" customFormat="1" ht="13" x14ac:dyDescent="0.15">
      <c r="A72" s="423"/>
      <c r="B72" s="423"/>
      <c r="C72" s="423"/>
      <c r="D72" s="423"/>
      <c r="E72" s="423"/>
      <c r="F72" s="423"/>
      <c r="G72" s="423"/>
      <c r="H72" s="423"/>
      <c r="I72" s="423"/>
      <c r="J72" s="423"/>
      <c r="K72" s="423"/>
      <c r="L72" s="423"/>
      <c r="M72" s="423"/>
      <c r="N72" s="423"/>
      <c r="O72" s="423"/>
      <c r="P72" s="423"/>
      <c r="Q72" s="423"/>
      <c r="R72" s="423"/>
      <c r="S72" s="423"/>
      <c r="T72" s="423"/>
      <c r="U72" s="423"/>
      <c r="V72" s="423"/>
      <c r="W72" s="423"/>
      <c r="X72" s="423"/>
      <c r="Y72" s="423"/>
      <c r="Z72" s="423"/>
      <c r="AA72" s="423"/>
      <c r="AB72" s="423"/>
      <c r="AC72" s="423"/>
      <c r="AD72" s="423"/>
      <c r="AE72" s="423"/>
      <c r="AF72" s="423"/>
      <c r="AG72" s="423"/>
      <c r="AH72" s="423"/>
      <c r="AI72" s="423"/>
      <c r="AJ72" s="423"/>
      <c r="AK72" s="423"/>
      <c r="AL72" s="423"/>
      <c r="AM72" s="423"/>
      <c r="AN72" s="423"/>
      <c r="AO72" s="423"/>
      <c r="AP72" s="423"/>
      <c r="AQ72" s="423"/>
    </row>
    <row r="73" spans="1:43" customFormat="1" ht="13" x14ac:dyDescent="0.15">
      <c r="A73" s="423"/>
      <c r="B73" s="423"/>
      <c r="C73" s="423"/>
      <c r="D73" s="423"/>
      <c r="E73" s="423"/>
      <c r="F73" s="423"/>
      <c r="G73" s="423"/>
      <c r="H73" s="423"/>
      <c r="I73" s="423"/>
      <c r="J73" s="423"/>
      <c r="K73" s="423"/>
      <c r="L73" s="423"/>
      <c r="M73" s="423"/>
      <c r="N73" s="423"/>
      <c r="O73" s="423"/>
      <c r="P73" s="423"/>
      <c r="Q73" s="423"/>
      <c r="R73" s="423"/>
      <c r="S73" s="423"/>
      <c r="T73" s="423"/>
      <c r="U73" s="423"/>
      <c r="V73" s="423"/>
      <c r="W73" s="423"/>
      <c r="X73" s="423"/>
      <c r="Y73" s="423"/>
      <c r="Z73" s="423"/>
      <c r="AA73" s="423"/>
      <c r="AB73" s="423"/>
      <c r="AC73" s="423"/>
      <c r="AD73" s="423"/>
      <c r="AE73" s="423"/>
      <c r="AF73" s="423"/>
      <c r="AG73" s="423"/>
      <c r="AH73" s="423"/>
      <c r="AI73" s="423"/>
      <c r="AJ73" s="423"/>
      <c r="AK73" s="423"/>
      <c r="AL73" s="423"/>
      <c r="AM73" s="423"/>
      <c r="AN73" s="423"/>
      <c r="AO73" s="423"/>
      <c r="AP73" s="423"/>
      <c r="AQ73" s="423"/>
    </row>
    <row r="74" spans="1:43" customFormat="1" ht="13" x14ac:dyDescent="0.15">
      <c r="A74" s="423"/>
      <c r="B74" s="423"/>
      <c r="C74" s="423"/>
      <c r="D74" s="423"/>
      <c r="E74" s="423"/>
      <c r="F74" s="423"/>
      <c r="G74" s="423"/>
      <c r="H74" s="423"/>
      <c r="I74" s="423"/>
      <c r="J74" s="423"/>
      <c r="K74" s="423"/>
      <c r="L74" s="423"/>
      <c r="M74" s="423"/>
      <c r="N74" s="423"/>
      <c r="O74" s="423"/>
      <c r="P74" s="423"/>
      <c r="Q74" s="423"/>
      <c r="R74" s="423"/>
      <c r="S74" s="423"/>
      <c r="T74" s="423"/>
      <c r="U74" s="423"/>
      <c r="V74" s="423"/>
      <c r="W74" s="423"/>
      <c r="X74" s="423"/>
      <c r="Y74" s="423"/>
      <c r="Z74" s="423"/>
      <c r="AA74" s="423"/>
      <c r="AB74" s="423"/>
      <c r="AC74" s="423"/>
      <c r="AD74" s="423"/>
      <c r="AE74" s="423"/>
      <c r="AF74" s="423"/>
      <c r="AG74" s="423"/>
      <c r="AH74" s="423"/>
      <c r="AI74" s="423"/>
      <c r="AJ74" s="423"/>
      <c r="AK74" s="423"/>
      <c r="AL74" s="423"/>
      <c r="AM74" s="423"/>
      <c r="AN74" s="423"/>
      <c r="AO74" s="423"/>
      <c r="AP74" s="423"/>
      <c r="AQ74" s="423"/>
    </row>
    <row r="75" spans="1:43" customFormat="1" ht="13" x14ac:dyDescent="0.15">
      <c r="A75" s="423"/>
      <c r="B75" s="423"/>
      <c r="C75" s="423"/>
      <c r="D75" s="423"/>
      <c r="E75" s="423"/>
      <c r="F75" s="423"/>
      <c r="G75" s="423"/>
      <c r="H75" s="423"/>
      <c r="I75" s="423"/>
      <c r="J75" s="423"/>
      <c r="K75" s="423"/>
      <c r="L75" s="423"/>
      <c r="M75" s="423"/>
      <c r="N75" s="423"/>
      <c r="O75" s="423"/>
      <c r="P75" s="423"/>
      <c r="Q75" s="423"/>
      <c r="R75" s="423"/>
      <c r="S75" s="423"/>
      <c r="T75" s="423"/>
      <c r="U75" s="423"/>
      <c r="V75" s="423"/>
      <c r="W75" s="423"/>
      <c r="X75" s="423"/>
      <c r="Y75" s="423"/>
      <c r="Z75" s="423"/>
      <c r="AA75" s="423"/>
      <c r="AB75" s="423"/>
      <c r="AC75" s="423"/>
      <c r="AD75" s="423"/>
      <c r="AE75" s="423"/>
      <c r="AF75" s="423"/>
      <c r="AG75" s="423"/>
      <c r="AH75" s="423"/>
      <c r="AI75" s="423"/>
      <c r="AJ75" s="423"/>
      <c r="AK75" s="423"/>
      <c r="AL75" s="423"/>
      <c r="AM75" s="423"/>
      <c r="AN75" s="423"/>
      <c r="AO75" s="423"/>
      <c r="AP75" s="423"/>
      <c r="AQ75" s="423"/>
    </row>
    <row r="76" spans="1:43" customFormat="1" ht="13" x14ac:dyDescent="0.15">
      <c r="A76" s="423"/>
      <c r="B76" s="423"/>
      <c r="C76" s="423"/>
      <c r="D76" s="423"/>
      <c r="E76" s="423"/>
      <c r="F76" s="423"/>
      <c r="G76" s="423"/>
      <c r="H76" s="423"/>
      <c r="I76" s="423"/>
      <c r="J76" s="423"/>
      <c r="K76" s="423"/>
      <c r="L76" s="423"/>
      <c r="M76" s="423"/>
      <c r="N76" s="423"/>
      <c r="O76" s="423"/>
      <c r="P76" s="423"/>
      <c r="Q76" s="423"/>
      <c r="R76" s="423"/>
      <c r="S76" s="423"/>
      <c r="T76" s="423"/>
      <c r="U76" s="423"/>
      <c r="V76" s="423"/>
      <c r="W76" s="423"/>
      <c r="X76" s="423"/>
      <c r="Y76" s="423"/>
      <c r="Z76" s="423"/>
      <c r="AA76" s="423"/>
      <c r="AB76" s="423"/>
      <c r="AC76" s="423"/>
      <c r="AD76" s="423"/>
      <c r="AE76" s="423"/>
      <c r="AF76" s="423"/>
      <c r="AG76" s="423"/>
      <c r="AH76" s="423"/>
      <c r="AI76" s="423"/>
      <c r="AJ76" s="423"/>
      <c r="AK76" s="423"/>
      <c r="AL76" s="423"/>
      <c r="AM76" s="423"/>
      <c r="AN76" s="423"/>
      <c r="AO76" s="423"/>
      <c r="AP76" s="423"/>
      <c r="AQ76" s="423"/>
    </row>
    <row r="77" spans="1:43" customFormat="1" ht="13" x14ac:dyDescent="0.15">
      <c r="A77" s="423"/>
      <c r="B77" s="423"/>
      <c r="C77" s="423"/>
      <c r="D77" s="423"/>
      <c r="E77" s="423"/>
      <c r="F77" s="423"/>
      <c r="G77" s="423"/>
      <c r="H77" s="423"/>
      <c r="I77" s="423"/>
      <c r="J77" s="423"/>
      <c r="K77" s="423"/>
      <c r="L77" s="423"/>
      <c r="M77" s="423"/>
      <c r="N77" s="423"/>
      <c r="O77" s="423"/>
      <c r="P77" s="423"/>
      <c r="Q77" s="423"/>
      <c r="R77" s="423"/>
      <c r="S77" s="423"/>
      <c r="T77" s="423"/>
      <c r="U77" s="423"/>
      <c r="V77" s="423"/>
      <c r="W77" s="423"/>
      <c r="X77" s="423"/>
      <c r="Y77" s="423"/>
      <c r="Z77" s="423"/>
      <c r="AA77" s="423"/>
      <c r="AB77" s="423"/>
      <c r="AC77" s="423"/>
      <c r="AD77" s="423"/>
      <c r="AE77" s="423"/>
      <c r="AF77" s="423"/>
      <c r="AG77" s="423"/>
      <c r="AH77" s="423"/>
      <c r="AI77" s="423"/>
      <c r="AJ77" s="423"/>
      <c r="AK77" s="423"/>
      <c r="AL77" s="423"/>
      <c r="AM77" s="423"/>
      <c r="AN77" s="423"/>
      <c r="AO77" s="423"/>
      <c r="AP77" s="423"/>
      <c r="AQ77" s="423"/>
    </row>
    <row r="78" spans="1:43" customFormat="1" ht="13" x14ac:dyDescent="0.15">
      <c r="A78" s="423"/>
      <c r="B78" s="423"/>
      <c r="C78" s="423"/>
      <c r="D78" s="423"/>
      <c r="E78" s="423"/>
      <c r="F78" s="423"/>
      <c r="G78" s="423"/>
      <c r="H78" s="423"/>
      <c r="I78" s="423"/>
      <c r="J78" s="423"/>
      <c r="K78" s="423"/>
      <c r="L78" s="423"/>
      <c r="M78" s="423"/>
      <c r="N78" s="423"/>
      <c r="O78" s="423"/>
      <c r="P78" s="423"/>
      <c r="Q78" s="423"/>
      <c r="R78" s="423"/>
      <c r="S78" s="423"/>
      <c r="T78" s="423"/>
      <c r="U78" s="423"/>
      <c r="V78" s="423"/>
      <c r="W78" s="423"/>
      <c r="X78" s="423"/>
      <c r="Y78" s="423"/>
      <c r="Z78" s="423"/>
      <c r="AA78" s="423"/>
      <c r="AB78" s="423"/>
      <c r="AC78" s="423"/>
      <c r="AD78" s="423"/>
      <c r="AE78" s="423"/>
      <c r="AF78" s="423"/>
      <c r="AG78" s="423"/>
      <c r="AH78" s="423"/>
      <c r="AI78" s="423"/>
      <c r="AJ78" s="423"/>
      <c r="AK78" s="423"/>
      <c r="AL78" s="423"/>
      <c r="AM78" s="423"/>
      <c r="AN78" s="423"/>
      <c r="AO78" s="423"/>
      <c r="AP78" s="423"/>
      <c r="AQ78" s="423"/>
    </row>
    <row r="79" spans="1:43" customFormat="1" ht="13" x14ac:dyDescent="0.15">
      <c r="A79" s="423"/>
      <c r="B79" s="423"/>
      <c r="C79" s="423"/>
      <c r="D79" s="423"/>
      <c r="E79" s="423"/>
      <c r="F79" s="423"/>
      <c r="G79" s="423"/>
      <c r="H79" s="423"/>
      <c r="I79" s="423"/>
      <c r="J79" s="423"/>
      <c r="K79" s="423"/>
      <c r="L79" s="423"/>
      <c r="M79" s="423"/>
      <c r="N79" s="423"/>
      <c r="O79" s="423"/>
      <c r="P79" s="423"/>
      <c r="Q79" s="423"/>
      <c r="R79" s="423"/>
      <c r="S79" s="423"/>
      <c r="T79" s="423"/>
      <c r="U79" s="423"/>
      <c r="V79" s="423"/>
      <c r="W79" s="423"/>
      <c r="X79" s="423"/>
      <c r="Y79" s="423"/>
      <c r="Z79" s="423"/>
      <c r="AA79" s="423"/>
      <c r="AB79" s="423"/>
      <c r="AC79" s="423"/>
      <c r="AD79" s="423"/>
      <c r="AE79" s="423"/>
      <c r="AF79" s="423"/>
      <c r="AG79" s="423"/>
      <c r="AH79" s="423"/>
      <c r="AI79" s="423"/>
      <c r="AJ79" s="423"/>
      <c r="AK79" s="423"/>
      <c r="AL79" s="423"/>
      <c r="AM79" s="423"/>
      <c r="AN79" s="423"/>
      <c r="AO79" s="423"/>
      <c r="AP79" s="423"/>
      <c r="AQ79" s="423"/>
    </row>
    <row r="80" spans="1:43" customFormat="1" ht="13" x14ac:dyDescent="0.15">
      <c r="A80" s="423"/>
      <c r="B80" s="423"/>
      <c r="C80" s="423"/>
      <c r="D80" s="423"/>
      <c r="E80" s="423"/>
      <c r="F80" s="423"/>
      <c r="G80" s="423"/>
      <c r="H80" s="423"/>
      <c r="I80" s="423"/>
      <c r="J80" s="423"/>
      <c r="K80" s="423"/>
      <c r="L80" s="423"/>
      <c r="M80" s="423"/>
      <c r="N80" s="423"/>
      <c r="O80" s="423"/>
      <c r="P80" s="423"/>
      <c r="Q80" s="423"/>
      <c r="R80" s="423"/>
      <c r="S80" s="423"/>
      <c r="T80" s="423"/>
      <c r="U80" s="423"/>
      <c r="V80" s="423"/>
      <c r="W80" s="423"/>
      <c r="X80" s="423"/>
      <c r="Y80" s="423"/>
      <c r="Z80" s="423"/>
      <c r="AA80" s="423"/>
      <c r="AB80" s="423"/>
      <c r="AC80" s="423"/>
      <c r="AD80" s="423"/>
      <c r="AE80" s="423"/>
      <c r="AF80" s="423"/>
      <c r="AG80" s="423"/>
      <c r="AH80" s="423"/>
      <c r="AI80" s="423"/>
      <c r="AJ80" s="423"/>
      <c r="AK80" s="423"/>
      <c r="AL80" s="423"/>
      <c r="AM80" s="423"/>
      <c r="AN80" s="423"/>
      <c r="AO80" s="423"/>
      <c r="AP80" s="423"/>
      <c r="AQ80" s="423"/>
    </row>
    <row r="81" spans="1:43" customFormat="1" ht="13" x14ac:dyDescent="0.15">
      <c r="A81" s="423"/>
      <c r="B81" s="423"/>
      <c r="C81" s="423"/>
      <c r="D81" s="423"/>
      <c r="E81" s="423"/>
      <c r="F81" s="423"/>
      <c r="G81" s="423"/>
      <c r="H81" s="423"/>
      <c r="I81" s="423"/>
      <c r="J81" s="423"/>
      <c r="K81" s="423"/>
      <c r="L81" s="423"/>
      <c r="M81" s="423"/>
      <c r="N81" s="423"/>
      <c r="O81" s="423"/>
      <c r="P81" s="423"/>
      <c r="Q81" s="423"/>
      <c r="R81" s="423"/>
      <c r="S81" s="423"/>
      <c r="T81" s="423"/>
      <c r="U81" s="423"/>
      <c r="V81" s="423"/>
      <c r="W81" s="423"/>
      <c r="X81" s="423"/>
      <c r="Y81" s="423"/>
      <c r="Z81" s="423"/>
      <c r="AA81" s="423"/>
      <c r="AB81" s="423"/>
      <c r="AC81" s="423"/>
      <c r="AD81" s="423"/>
      <c r="AE81" s="423"/>
      <c r="AF81" s="423"/>
      <c r="AG81" s="423"/>
      <c r="AH81" s="423"/>
      <c r="AI81" s="423"/>
      <c r="AJ81" s="423"/>
      <c r="AK81" s="423"/>
      <c r="AL81" s="423"/>
      <c r="AM81" s="423"/>
      <c r="AN81" s="423"/>
      <c r="AO81" s="423"/>
      <c r="AP81" s="423"/>
      <c r="AQ81" s="423"/>
    </row>
    <row r="82" spans="1:43" customFormat="1" ht="13" x14ac:dyDescent="0.15">
      <c r="A82" s="423"/>
      <c r="B82" s="423"/>
      <c r="C82" s="423"/>
      <c r="D82" s="423"/>
      <c r="E82" s="423"/>
      <c r="F82" s="423"/>
      <c r="G82" s="423"/>
      <c r="H82" s="423"/>
      <c r="I82" s="423"/>
      <c r="J82" s="423"/>
      <c r="K82" s="423"/>
      <c r="L82" s="423"/>
      <c r="M82" s="423"/>
      <c r="N82" s="423"/>
      <c r="O82" s="423"/>
      <c r="P82" s="423"/>
      <c r="Q82" s="423"/>
      <c r="R82" s="423"/>
      <c r="S82" s="423"/>
      <c r="T82" s="423"/>
      <c r="U82" s="423"/>
      <c r="V82" s="423"/>
      <c r="W82" s="423"/>
      <c r="X82" s="423"/>
      <c r="Y82" s="423"/>
      <c r="Z82" s="423"/>
      <c r="AA82" s="423"/>
      <c r="AB82" s="423"/>
      <c r="AC82" s="423"/>
      <c r="AD82" s="423"/>
      <c r="AE82" s="423"/>
      <c r="AF82" s="423"/>
      <c r="AG82" s="423"/>
      <c r="AH82" s="423"/>
      <c r="AI82" s="423"/>
      <c r="AJ82" s="423"/>
      <c r="AK82" s="423"/>
      <c r="AL82" s="423"/>
      <c r="AM82" s="423"/>
      <c r="AN82" s="423"/>
      <c r="AO82" s="423"/>
      <c r="AP82" s="423"/>
      <c r="AQ82" s="423"/>
    </row>
    <row r="83" spans="1:43" customFormat="1" ht="13" x14ac:dyDescent="0.15">
      <c r="A83" s="423"/>
      <c r="B83" s="423"/>
      <c r="C83" s="423"/>
      <c r="D83" s="423"/>
      <c r="E83" s="423"/>
      <c r="F83" s="423"/>
      <c r="G83" s="423"/>
      <c r="H83" s="423"/>
      <c r="I83" s="423"/>
      <c r="J83" s="423"/>
      <c r="K83" s="423"/>
      <c r="L83" s="423"/>
      <c r="M83" s="423"/>
      <c r="N83" s="423"/>
      <c r="O83" s="423"/>
      <c r="P83" s="423"/>
      <c r="Q83" s="423"/>
      <c r="R83" s="423"/>
      <c r="S83" s="423"/>
      <c r="T83" s="423"/>
      <c r="U83" s="423"/>
      <c r="V83" s="423"/>
      <c r="W83" s="423"/>
      <c r="X83" s="423"/>
      <c r="Y83" s="423"/>
      <c r="Z83" s="423"/>
      <c r="AA83" s="423"/>
      <c r="AB83" s="423"/>
      <c r="AC83" s="423"/>
      <c r="AD83" s="423"/>
      <c r="AE83" s="423"/>
      <c r="AF83" s="423"/>
      <c r="AG83" s="423"/>
      <c r="AH83" s="423"/>
      <c r="AI83" s="423"/>
      <c r="AJ83" s="423"/>
      <c r="AK83" s="423"/>
      <c r="AL83" s="423"/>
      <c r="AM83" s="423"/>
      <c r="AN83" s="423"/>
      <c r="AO83" s="423"/>
      <c r="AP83" s="423"/>
      <c r="AQ83" s="423"/>
    </row>
    <row r="84" spans="1:43" customFormat="1" ht="13" x14ac:dyDescent="0.15">
      <c r="A84" s="423"/>
      <c r="B84" s="423"/>
      <c r="C84" s="423"/>
      <c r="D84" s="423"/>
      <c r="E84" s="423"/>
      <c r="F84" s="423"/>
      <c r="G84" s="423"/>
      <c r="H84" s="423"/>
      <c r="I84" s="423"/>
      <c r="J84" s="423"/>
      <c r="K84" s="423"/>
      <c r="L84" s="423"/>
      <c r="M84" s="423"/>
      <c r="N84" s="423"/>
      <c r="O84" s="423"/>
      <c r="P84" s="423"/>
      <c r="Q84" s="423"/>
      <c r="R84" s="423"/>
      <c r="S84" s="423"/>
      <c r="T84" s="423"/>
      <c r="U84" s="423"/>
      <c r="V84" s="423"/>
      <c r="W84" s="423"/>
      <c r="X84" s="423"/>
      <c r="Y84" s="423"/>
      <c r="Z84" s="423"/>
      <c r="AA84" s="423"/>
      <c r="AB84" s="423"/>
      <c r="AC84" s="423"/>
      <c r="AD84" s="423"/>
      <c r="AE84" s="423"/>
      <c r="AF84" s="423"/>
      <c r="AG84" s="423"/>
      <c r="AH84" s="423"/>
      <c r="AI84" s="423"/>
      <c r="AJ84" s="423"/>
      <c r="AK84" s="423"/>
      <c r="AL84" s="423"/>
      <c r="AM84" s="423"/>
      <c r="AN84" s="423"/>
      <c r="AO84" s="423"/>
      <c r="AP84" s="423"/>
      <c r="AQ84" s="423"/>
    </row>
    <row r="85" spans="1:43" customFormat="1" ht="13" x14ac:dyDescent="0.15">
      <c r="A85" s="423"/>
      <c r="B85" s="423"/>
      <c r="C85" s="423"/>
      <c r="D85" s="423"/>
      <c r="E85" s="423"/>
      <c r="F85" s="423"/>
      <c r="G85" s="423"/>
      <c r="H85" s="423"/>
      <c r="I85" s="423"/>
      <c r="J85" s="423"/>
      <c r="K85" s="423"/>
      <c r="L85" s="423"/>
      <c r="M85" s="423"/>
      <c r="N85" s="423"/>
      <c r="O85" s="423"/>
      <c r="P85" s="423"/>
      <c r="Q85" s="423"/>
      <c r="R85" s="423"/>
      <c r="S85" s="423"/>
      <c r="T85" s="423"/>
      <c r="U85" s="423"/>
      <c r="V85" s="423"/>
      <c r="W85" s="423"/>
      <c r="X85" s="423"/>
      <c r="Y85" s="423"/>
      <c r="Z85" s="423"/>
      <c r="AA85" s="423"/>
      <c r="AB85" s="423"/>
      <c r="AC85" s="423"/>
      <c r="AD85" s="423"/>
      <c r="AE85" s="423"/>
      <c r="AF85" s="423"/>
      <c r="AG85" s="423"/>
      <c r="AH85" s="423"/>
      <c r="AI85" s="423"/>
      <c r="AJ85" s="423"/>
      <c r="AK85" s="423"/>
      <c r="AL85" s="423"/>
      <c r="AM85" s="423"/>
      <c r="AN85" s="423"/>
      <c r="AO85" s="423"/>
      <c r="AP85" s="423"/>
      <c r="AQ85" s="423"/>
    </row>
    <row r="86" spans="1:43" customFormat="1" ht="13" x14ac:dyDescent="0.15">
      <c r="A86" s="423"/>
      <c r="B86" s="423"/>
      <c r="C86" s="423"/>
      <c r="D86" s="423"/>
      <c r="E86" s="423"/>
      <c r="F86" s="423"/>
      <c r="G86" s="423"/>
      <c r="H86" s="423"/>
      <c r="I86" s="423"/>
      <c r="J86" s="423"/>
      <c r="K86" s="423"/>
      <c r="L86" s="423"/>
      <c r="M86" s="423"/>
      <c r="N86" s="423"/>
      <c r="O86" s="423"/>
      <c r="P86" s="423"/>
      <c r="Q86" s="423"/>
      <c r="R86" s="423"/>
      <c r="S86" s="423"/>
      <c r="T86" s="423"/>
      <c r="U86" s="423"/>
      <c r="V86" s="423"/>
      <c r="W86" s="423"/>
      <c r="X86" s="423"/>
      <c r="Y86" s="423"/>
      <c r="Z86" s="423"/>
      <c r="AA86" s="423"/>
      <c r="AB86" s="423"/>
      <c r="AC86" s="423"/>
      <c r="AD86" s="423"/>
      <c r="AE86" s="423"/>
      <c r="AF86" s="423"/>
      <c r="AG86" s="423"/>
      <c r="AH86" s="423"/>
      <c r="AI86" s="423"/>
      <c r="AJ86" s="423"/>
      <c r="AK86" s="423"/>
      <c r="AL86" s="423"/>
      <c r="AM86" s="423"/>
      <c r="AN86" s="423"/>
      <c r="AO86" s="423"/>
      <c r="AP86" s="423"/>
      <c r="AQ86" s="423"/>
    </row>
    <row r="87" spans="1:43" customFormat="1" ht="13" x14ac:dyDescent="0.15">
      <c r="A87" s="423"/>
      <c r="B87" s="423"/>
      <c r="C87" s="423"/>
      <c r="D87" s="423"/>
      <c r="E87" s="423"/>
      <c r="F87" s="423"/>
      <c r="G87" s="423"/>
      <c r="H87" s="423"/>
      <c r="I87" s="423"/>
      <c r="J87" s="423"/>
      <c r="K87" s="423"/>
      <c r="L87" s="423"/>
      <c r="M87" s="423"/>
      <c r="N87" s="423"/>
      <c r="O87" s="423"/>
      <c r="P87" s="423"/>
      <c r="Q87" s="423"/>
      <c r="R87" s="423"/>
      <c r="S87" s="423"/>
      <c r="T87" s="423"/>
      <c r="U87" s="423"/>
      <c r="V87" s="423"/>
      <c r="W87" s="423"/>
      <c r="X87" s="423"/>
      <c r="Y87" s="423"/>
      <c r="Z87" s="423"/>
      <c r="AA87" s="423"/>
      <c r="AB87" s="423"/>
      <c r="AC87" s="423"/>
      <c r="AD87" s="423"/>
      <c r="AE87" s="423"/>
      <c r="AF87" s="423"/>
      <c r="AG87" s="423"/>
      <c r="AH87" s="423"/>
      <c r="AI87" s="423"/>
      <c r="AJ87" s="423"/>
      <c r="AK87" s="423"/>
      <c r="AL87" s="423"/>
      <c r="AM87" s="423"/>
      <c r="AN87" s="423"/>
      <c r="AO87" s="423"/>
      <c r="AP87" s="423"/>
      <c r="AQ87" s="423"/>
    </row>
    <row r="88" spans="1:43" customFormat="1" ht="13" x14ac:dyDescent="0.15">
      <c r="A88" s="423"/>
      <c r="B88" s="423"/>
      <c r="C88" s="423"/>
      <c r="D88" s="423"/>
      <c r="E88" s="423"/>
      <c r="F88" s="423"/>
      <c r="G88" s="423"/>
      <c r="H88" s="423"/>
      <c r="I88" s="423"/>
      <c r="J88" s="423"/>
      <c r="K88" s="423"/>
      <c r="L88" s="423"/>
      <c r="M88" s="423"/>
      <c r="N88" s="423"/>
      <c r="O88" s="423"/>
      <c r="P88" s="423"/>
      <c r="Q88" s="423"/>
      <c r="R88" s="423"/>
      <c r="S88" s="423"/>
      <c r="T88" s="423"/>
      <c r="U88" s="423"/>
      <c r="V88" s="423"/>
      <c r="W88" s="423"/>
      <c r="X88" s="423"/>
      <c r="Y88" s="423"/>
      <c r="Z88" s="423"/>
      <c r="AA88" s="423"/>
      <c r="AB88" s="423"/>
      <c r="AC88" s="423"/>
      <c r="AD88" s="423"/>
      <c r="AE88" s="423"/>
      <c r="AF88" s="423"/>
      <c r="AG88" s="423"/>
      <c r="AH88" s="423"/>
      <c r="AI88" s="423"/>
      <c r="AJ88" s="423"/>
      <c r="AK88" s="423"/>
      <c r="AL88" s="423"/>
      <c r="AM88" s="423"/>
      <c r="AN88" s="423"/>
      <c r="AO88" s="423"/>
      <c r="AP88" s="423"/>
      <c r="AQ88" s="423"/>
    </row>
    <row r="89" spans="1:43" customFormat="1" ht="13" x14ac:dyDescent="0.15">
      <c r="A89" s="423"/>
      <c r="B89" s="423"/>
      <c r="C89" s="423"/>
      <c r="D89" s="423"/>
      <c r="E89" s="423"/>
      <c r="F89" s="423"/>
      <c r="G89" s="423"/>
      <c r="H89" s="423"/>
      <c r="I89" s="423"/>
      <c r="J89" s="423"/>
      <c r="K89" s="423"/>
      <c r="L89" s="423"/>
      <c r="M89" s="423"/>
      <c r="N89" s="423"/>
      <c r="O89" s="423"/>
      <c r="P89" s="423"/>
      <c r="Q89" s="423"/>
      <c r="R89" s="423"/>
      <c r="S89" s="423"/>
      <c r="T89" s="423"/>
      <c r="U89" s="423"/>
      <c r="V89" s="423"/>
      <c r="W89" s="423"/>
      <c r="X89" s="423"/>
      <c r="Y89" s="423"/>
      <c r="Z89" s="423"/>
      <c r="AA89" s="423"/>
      <c r="AB89" s="423"/>
      <c r="AC89" s="423"/>
      <c r="AD89" s="423"/>
      <c r="AE89" s="423"/>
      <c r="AF89" s="423"/>
      <c r="AG89" s="423"/>
      <c r="AH89" s="423"/>
      <c r="AI89" s="423"/>
      <c r="AJ89" s="423"/>
      <c r="AK89" s="423"/>
      <c r="AL89" s="423"/>
      <c r="AM89" s="423"/>
      <c r="AN89" s="423"/>
      <c r="AO89" s="423"/>
      <c r="AP89" s="423"/>
      <c r="AQ89" s="423"/>
    </row>
    <row r="90" spans="1:43" customFormat="1" ht="13" x14ac:dyDescent="0.15">
      <c r="A90" s="423"/>
      <c r="B90" s="423"/>
      <c r="C90" s="423"/>
      <c r="D90" s="423"/>
      <c r="E90" s="423"/>
      <c r="F90" s="423"/>
      <c r="G90" s="423"/>
      <c r="H90" s="423"/>
      <c r="I90" s="423"/>
      <c r="J90" s="423"/>
      <c r="K90" s="423"/>
      <c r="L90" s="423"/>
      <c r="M90" s="423"/>
      <c r="N90" s="423"/>
      <c r="O90" s="423"/>
      <c r="P90" s="423"/>
      <c r="Q90" s="423"/>
      <c r="R90" s="423"/>
      <c r="S90" s="423"/>
      <c r="T90" s="423"/>
      <c r="U90" s="423"/>
      <c r="V90" s="423"/>
      <c r="W90" s="423"/>
      <c r="X90" s="423"/>
      <c r="Y90" s="423"/>
      <c r="Z90" s="423"/>
      <c r="AA90" s="423"/>
      <c r="AB90" s="423"/>
      <c r="AC90" s="423"/>
      <c r="AD90" s="423"/>
      <c r="AE90" s="423"/>
      <c r="AF90" s="423"/>
      <c r="AG90" s="423"/>
      <c r="AH90" s="423"/>
      <c r="AI90" s="423"/>
      <c r="AJ90" s="423"/>
      <c r="AK90" s="423"/>
      <c r="AL90" s="423"/>
      <c r="AM90" s="423"/>
      <c r="AN90" s="423"/>
      <c r="AO90" s="423"/>
      <c r="AP90" s="423"/>
      <c r="AQ90" s="423"/>
    </row>
    <row r="91" spans="1:43" customFormat="1" ht="13" x14ac:dyDescent="0.15">
      <c r="A91" s="423"/>
      <c r="B91" s="423"/>
      <c r="C91" s="423"/>
      <c r="D91" s="423"/>
      <c r="E91" s="423"/>
      <c r="F91" s="423"/>
      <c r="G91" s="423"/>
      <c r="H91" s="423"/>
      <c r="I91" s="423"/>
      <c r="J91" s="423"/>
      <c r="K91" s="423"/>
      <c r="L91" s="423"/>
      <c r="M91" s="423"/>
      <c r="N91" s="423"/>
      <c r="O91" s="423"/>
      <c r="P91" s="423"/>
      <c r="Q91" s="423"/>
      <c r="R91" s="423"/>
      <c r="S91" s="423"/>
      <c r="T91" s="423"/>
      <c r="U91" s="423"/>
      <c r="V91" s="423"/>
      <c r="W91" s="423"/>
      <c r="X91" s="423"/>
      <c r="Y91" s="423"/>
      <c r="Z91" s="423"/>
      <c r="AA91" s="423"/>
      <c r="AB91" s="423"/>
      <c r="AC91" s="423"/>
      <c r="AD91" s="423"/>
      <c r="AE91" s="423"/>
      <c r="AF91" s="423"/>
      <c r="AG91" s="423"/>
      <c r="AH91" s="423"/>
      <c r="AI91" s="423"/>
      <c r="AJ91" s="423"/>
      <c r="AK91" s="423"/>
      <c r="AL91" s="423"/>
      <c r="AM91" s="423"/>
      <c r="AN91" s="423"/>
      <c r="AO91" s="423"/>
      <c r="AP91" s="423"/>
      <c r="AQ91" s="423"/>
    </row>
    <row r="92" spans="1:43" customFormat="1" ht="13" x14ac:dyDescent="0.15"/>
    <row r="93" spans="1:43" customFormat="1" ht="13" x14ac:dyDescent="0.15"/>
    <row r="94" spans="1:43" customFormat="1" ht="13" x14ac:dyDescent="0.15"/>
    <row r="95" spans="1:43" customFormat="1" ht="13" x14ac:dyDescent="0.15"/>
    <row r="96" spans="1:43" customFormat="1" ht="13" x14ac:dyDescent="0.15"/>
    <row r="97" customFormat="1" ht="13" x14ac:dyDescent="0.15"/>
    <row r="98" customFormat="1" ht="13" x14ac:dyDescent="0.15"/>
    <row r="99" customFormat="1" ht="13" x14ac:dyDescent="0.15"/>
    <row r="100" customFormat="1" ht="13" x14ac:dyDescent="0.15"/>
    <row r="101" customFormat="1" ht="13" x14ac:dyDescent="0.15"/>
    <row r="102" customFormat="1" ht="13" x14ac:dyDescent="0.15"/>
    <row r="103" customFormat="1" ht="13" x14ac:dyDescent="0.15"/>
    <row r="104" customFormat="1" ht="13" x14ac:dyDescent="0.15"/>
    <row r="105" customFormat="1" ht="13" x14ac:dyDescent="0.15"/>
    <row r="106" customFormat="1" ht="13" x14ac:dyDescent="0.15"/>
    <row r="107" customFormat="1" ht="13" x14ac:dyDescent="0.15"/>
    <row r="108" customFormat="1" ht="13" x14ac:dyDescent="0.15"/>
    <row r="109" customFormat="1" ht="13" x14ac:dyDescent="0.15"/>
    <row r="110" customFormat="1" ht="13" x14ac:dyDescent="0.15"/>
    <row r="111" customFormat="1" ht="13" x14ac:dyDescent="0.15"/>
    <row r="112" customFormat="1" ht="13" x14ac:dyDescent="0.15"/>
    <row r="113" customFormat="1" ht="13" x14ac:dyDescent="0.15"/>
    <row r="114" customFormat="1" ht="13" x14ac:dyDescent="0.15"/>
    <row r="115" customFormat="1" ht="13" x14ac:dyDescent="0.15"/>
    <row r="116" customFormat="1" ht="13" x14ac:dyDescent="0.15"/>
    <row r="117" customFormat="1" ht="13" x14ac:dyDescent="0.15"/>
    <row r="118" customFormat="1" ht="13" x14ac:dyDescent="0.15"/>
    <row r="119" customFormat="1" ht="13" x14ac:dyDescent="0.15"/>
    <row r="120" customFormat="1" ht="13" x14ac:dyDescent="0.15"/>
    <row r="121" customFormat="1" ht="13" x14ac:dyDescent="0.15"/>
    <row r="122" customFormat="1" ht="13" x14ac:dyDescent="0.15"/>
    <row r="123" customFormat="1" ht="13" x14ac:dyDescent="0.15"/>
    <row r="124" customFormat="1" ht="13" x14ac:dyDescent="0.15"/>
    <row r="125" customFormat="1" ht="13" x14ac:dyDescent="0.15"/>
    <row r="126" customFormat="1" ht="13" x14ac:dyDescent="0.15"/>
    <row r="127" customFormat="1" ht="13" x14ac:dyDescent="0.15"/>
    <row r="128" customFormat="1" ht="13" x14ac:dyDescent="0.15"/>
    <row r="129" customFormat="1" ht="13" x14ac:dyDescent="0.15"/>
    <row r="130" customFormat="1" ht="13" x14ac:dyDescent="0.15"/>
    <row r="131" customFormat="1" ht="13" x14ac:dyDescent="0.15"/>
    <row r="132" customFormat="1" ht="13" x14ac:dyDescent="0.15"/>
    <row r="133" customFormat="1" ht="13" x14ac:dyDescent="0.15"/>
    <row r="134" customFormat="1" ht="13" x14ac:dyDescent="0.15"/>
    <row r="135" customFormat="1" ht="13" x14ac:dyDescent="0.15"/>
    <row r="136" customFormat="1" ht="13" x14ac:dyDescent="0.15"/>
    <row r="137" customFormat="1" ht="13" x14ac:dyDescent="0.15"/>
    <row r="138" customFormat="1" ht="13" x14ac:dyDescent="0.15"/>
    <row r="139" customFormat="1" ht="13" x14ac:dyDescent="0.15"/>
    <row r="140" customFormat="1" ht="13" x14ac:dyDescent="0.15"/>
    <row r="141" customFormat="1" ht="13" x14ac:dyDescent="0.15"/>
    <row r="142" customFormat="1" ht="13" x14ac:dyDescent="0.15"/>
    <row r="143" customFormat="1" ht="13" x14ac:dyDescent="0.15"/>
    <row r="144" customFormat="1" ht="13" x14ac:dyDescent="0.15"/>
    <row r="145" customFormat="1" ht="13" x14ac:dyDescent="0.15"/>
    <row r="146" customFormat="1" ht="13" x14ac:dyDescent="0.15"/>
    <row r="147" customFormat="1" ht="13" x14ac:dyDescent="0.15"/>
    <row r="148" customFormat="1" ht="13" x14ac:dyDescent="0.15"/>
    <row r="149" customFormat="1" ht="13" x14ac:dyDescent="0.15"/>
    <row r="150" customFormat="1" ht="13" x14ac:dyDescent="0.15"/>
    <row r="151" customFormat="1" ht="13" x14ac:dyDescent="0.15"/>
    <row r="152" customFormat="1" ht="13" x14ac:dyDescent="0.15"/>
    <row r="153" customFormat="1" ht="13" x14ac:dyDescent="0.15"/>
    <row r="154" customFormat="1" ht="13" x14ac:dyDescent="0.15"/>
    <row r="155" customFormat="1" ht="13" x14ac:dyDescent="0.15"/>
    <row r="156" customFormat="1" ht="13" x14ac:dyDescent="0.15"/>
    <row r="157" customFormat="1" ht="13" x14ac:dyDescent="0.15"/>
    <row r="158" customFormat="1" ht="13" x14ac:dyDescent="0.15"/>
    <row r="159" customFormat="1" ht="13" x14ac:dyDescent="0.15"/>
    <row r="160" customFormat="1" ht="13" x14ac:dyDescent="0.15"/>
    <row r="161" customFormat="1" ht="13" x14ac:dyDescent="0.15"/>
    <row r="162" customFormat="1" ht="13" x14ac:dyDescent="0.15"/>
    <row r="163" customFormat="1" ht="13" x14ac:dyDescent="0.15"/>
    <row r="164" customFormat="1" ht="13" x14ac:dyDescent="0.15"/>
    <row r="165" customFormat="1" ht="13" x14ac:dyDescent="0.15"/>
    <row r="166" customFormat="1" ht="13" x14ac:dyDescent="0.15"/>
    <row r="167" customFormat="1" ht="13" x14ac:dyDescent="0.15"/>
    <row r="168" customFormat="1" ht="13" x14ac:dyDescent="0.15"/>
    <row r="169" customFormat="1" ht="13" x14ac:dyDescent="0.15"/>
    <row r="170" customFormat="1" ht="13" x14ac:dyDescent="0.15"/>
    <row r="171" customFormat="1" ht="13" x14ac:dyDescent="0.15"/>
    <row r="172" customFormat="1" ht="13" x14ac:dyDescent="0.15"/>
    <row r="173" customFormat="1" ht="13" x14ac:dyDescent="0.15"/>
    <row r="174" customFormat="1" ht="13" x14ac:dyDescent="0.15"/>
    <row r="175" customFormat="1" ht="13" x14ac:dyDescent="0.15"/>
    <row r="176" customFormat="1" ht="13" x14ac:dyDescent="0.15"/>
    <row r="177" customFormat="1" ht="13" x14ac:dyDescent="0.15"/>
    <row r="178" customFormat="1" ht="13" x14ac:dyDescent="0.15"/>
    <row r="179" customFormat="1" ht="13" x14ac:dyDescent="0.15"/>
    <row r="180" customFormat="1" ht="13" x14ac:dyDescent="0.15"/>
    <row r="181" customFormat="1" ht="13" x14ac:dyDescent="0.15"/>
    <row r="182" customFormat="1" ht="13" x14ac:dyDescent="0.15"/>
    <row r="183" customFormat="1" ht="13" x14ac:dyDescent="0.15"/>
    <row r="184" customFormat="1" ht="13" x14ac:dyDescent="0.15"/>
    <row r="185" customFormat="1" ht="13" x14ac:dyDescent="0.15"/>
    <row r="186" customFormat="1" ht="13" x14ac:dyDescent="0.15"/>
    <row r="187" customFormat="1" ht="13" x14ac:dyDescent="0.15"/>
    <row r="188" customFormat="1" ht="13" x14ac:dyDescent="0.15"/>
    <row r="189" customFormat="1" ht="13" x14ac:dyDescent="0.15"/>
    <row r="190" customFormat="1" ht="13" x14ac:dyDescent="0.15"/>
    <row r="191" customFormat="1" ht="13" x14ac:dyDescent="0.15"/>
    <row r="192" customFormat="1" ht="13" x14ac:dyDescent="0.15"/>
    <row r="193" customFormat="1" ht="13" x14ac:dyDescent="0.15"/>
    <row r="194" customFormat="1" ht="13" x14ac:dyDescent="0.15"/>
    <row r="195" customFormat="1" ht="13" x14ac:dyDescent="0.15"/>
    <row r="196" customFormat="1" ht="13" x14ac:dyDescent="0.15"/>
    <row r="197" customFormat="1" ht="13" x14ac:dyDescent="0.15"/>
    <row r="198" customFormat="1" ht="13" x14ac:dyDescent="0.15"/>
    <row r="199" customFormat="1" ht="13" x14ac:dyDescent="0.15"/>
    <row r="200" customFormat="1" ht="13" x14ac:dyDescent="0.15"/>
    <row r="201" customFormat="1" ht="13" x14ac:dyDescent="0.15"/>
    <row r="202" customFormat="1" ht="13" x14ac:dyDescent="0.15"/>
    <row r="203" customFormat="1" ht="13" x14ac:dyDescent="0.15"/>
    <row r="204" customFormat="1" ht="13" x14ac:dyDescent="0.15"/>
    <row r="205" customFormat="1" ht="13" x14ac:dyDescent="0.15"/>
    <row r="206" customFormat="1" ht="13" x14ac:dyDescent="0.15"/>
    <row r="207" customFormat="1" ht="13" x14ac:dyDescent="0.15"/>
    <row r="208" customFormat="1" ht="13" x14ac:dyDescent="0.15"/>
    <row r="209" customFormat="1" ht="13" x14ac:dyDescent="0.15"/>
    <row r="210" customFormat="1" ht="13" x14ac:dyDescent="0.15"/>
    <row r="211" customFormat="1" ht="13" x14ac:dyDescent="0.15"/>
    <row r="212" customFormat="1" ht="13" x14ac:dyDescent="0.15"/>
    <row r="213" customFormat="1" ht="13" x14ac:dyDescent="0.15"/>
    <row r="214" customFormat="1" ht="13" x14ac:dyDescent="0.15"/>
    <row r="215" customFormat="1" ht="13" x14ac:dyDescent="0.15"/>
    <row r="216" customFormat="1" ht="13" x14ac:dyDescent="0.15"/>
    <row r="217" customFormat="1" ht="13" x14ac:dyDescent="0.15"/>
    <row r="218" customFormat="1" ht="13" x14ac:dyDescent="0.15"/>
    <row r="219" customFormat="1" ht="13" x14ac:dyDescent="0.15"/>
    <row r="220" customFormat="1" ht="13" x14ac:dyDescent="0.15"/>
    <row r="221" customFormat="1" ht="13" x14ac:dyDescent="0.15"/>
    <row r="222" customFormat="1" ht="13" x14ac:dyDescent="0.15"/>
    <row r="223" customFormat="1" ht="13" x14ac:dyDescent="0.15"/>
    <row r="224" customFormat="1" ht="13" x14ac:dyDescent="0.15"/>
    <row r="225" customFormat="1" ht="13" x14ac:dyDescent="0.15"/>
    <row r="226" customFormat="1" ht="13" x14ac:dyDescent="0.15"/>
    <row r="227" customFormat="1" ht="13" x14ac:dyDescent="0.15"/>
    <row r="228" customFormat="1" ht="13" x14ac:dyDescent="0.15"/>
    <row r="229" customFormat="1" ht="13" x14ac:dyDescent="0.15"/>
    <row r="230" customFormat="1" ht="13" x14ac:dyDescent="0.15"/>
    <row r="231" customFormat="1" ht="13" x14ac:dyDescent="0.15"/>
    <row r="232" customFormat="1" ht="13" x14ac:dyDescent="0.15"/>
    <row r="233" customFormat="1" ht="13" x14ac:dyDescent="0.15"/>
    <row r="234" customFormat="1" ht="13" x14ac:dyDescent="0.15"/>
    <row r="235" customFormat="1" ht="13" x14ac:dyDescent="0.15"/>
    <row r="236" customFormat="1" ht="13" x14ac:dyDescent="0.15"/>
    <row r="237" customFormat="1" ht="13" x14ac:dyDescent="0.15"/>
    <row r="238" customFormat="1" ht="13" x14ac:dyDescent="0.15"/>
    <row r="239" customFormat="1" ht="13" x14ac:dyDescent="0.15"/>
    <row r="240" customFormat="1" ht="13" x14ac:dyDescent="0.15"/>
    <row r="241" customFormat="1" ht="13" x14ac:dyDescent="0.15"/>
    <row r="242" customFormat="1" ht="13" x14ac:dyDescent="0.15"/>
    <row r="243" customFormat="1" ht="13" x14ac:dyDescent="0.15"/>
    <row r="244" customFormat="1" ht="13" x14ac:dyDescent="0.15"/>
    <row r="245" customFormat="1" ht="13" x14ac:dyDescent="0.15"/>
    <row r="246" customFormat="1" ht="13" x14ac:dyDescent="0.15"/>
    <row r="247" customFormat="1" ht="13" x14ac:dyDescent="0.15"/>
    <row r="248" customFormat="1" ht="13" x14ac:dyDescent="0.15"/>
    <row r="249" customFormat="1" ht="13" x14ac:dyDescent="0.15"/>
    <row r="250" customFormat="1" ht="13" x14ac:dyDescent="0.15"/>
    <row r="251" customFormat="1" ht="13" x14ac:dyDescent="0.15"/>
    <row r="252" customFormat="1" ht="13" x14ac:dyDescent="0.15"/>
    <row r="253" customFormat="1" ht="13" x14ac:dyDescent="0.15"/>
    <row r="254" customFormat="1" ht="13" x14ac:dyDescent="0.15"/>
    <row r="255" customFormat="1" ht="13" x14ac:dyDescent="0.15"/>
    <row r="256" customFormat="1" ht="13" x14ac:dyDescent="0.15"/>
    <row r="257" customFormat="1" ht="13" x14ac:dyDescent="0.15"/>
    <row r="258" customFormat="1" ht="13" x14ac:dyDescent="0.15"/>
    <row r="259" customFormat="1" ht="13" x14ac:dyDescent="0.15"/>
    <row r="260" customFormat="1" ht="13" x14ac:dyDescent="0.15"/>
    <row r="261" customFormat="1" ht="13" x14ac:dyDescent="0.15"/>
    <row r="262" customFormat="1" ht="13" x14ac:dyDescent="0.15"/>
    <row r="263" customFormat="1" ht="13" x14ac:dyDescent="0.15"/>
    <row r="264" customFormat="1" ht="13" x14ac:dyDescent="0.15"/>
    <row r="265" customFormat="1" ht="13" x14ac:dyDescent="0.15"/>
    <row r="266" customFormat="1" ht="13" x14ac:dyDescent="0.15"/>
    <row r="267" customFormat="1" ht="13" x14ac:dyDescent="0.15"/>
    <row r="268" customFormat="1" ht="13" x14ac:dyDescent="0.15"/>
    <row r="269" customFormat="1" ht="13" x14ac:dyDescent="0.15"/>
    <row r="270" customFormat="1" ht="13" x14ac:dyDescent="0.15"/>
    <row r="271" customFormat="1" ht="13" x14ac:dyDescent="0.15"/>
    <row r="272" customFormat="1" ht="13" x14ac:dyDescent="0.15"/>
    <row r="273" customFormat="1" ht="13" x14ac:dyDescent="0.15"/>
    <row r="274" customFormat="1" ht="13" x14ac:dyDescent="0.15"/>
    <row r="275" customFormat="1" ht="13" x14ac:dyDescent="0.15"/>
    <row r="276" customFormat="1" ht="13" x14ac:dyDescent="0.15"/>
    <row r="277" customFormat="1" ht="13" x14ac:dyDescent="0.15"/>
    <row r="278" customFormat="1" ht="13" x14ac:dyDescent="0.15"/>
    <row r="279" customFormat="1" ht="13" x14ac:dyDescent="0.15"/>
    <row r="280" customFormat="1" ht="13" x14ac:dyDescent="0.15"/>
    <row r="281" customFormat="1" ht="13" x14ac:dyDescent="0.15"/>
    <row r="282" customFormat="1" ht="13" x14ac:dyDescent="0.15"/>
    <row r="283" customFormat="1" ht="13" x14ac:dyDescent="0.15"/>
    <row r="284" customFormat="1" ht="13" x14ac:dyDescent="0.15"/>
    <row r="285" customFormat="1" ht="13" x14ac:dyDescent="0.15"/>
    <row r="286" customFormat="1" ht="13" x14ac:dyDescent="0.15"/>
    <row r="287" customFormat="1" ht="13" x14ac:dyDescent="0.15"/>
    <row r="288" customFormat="1" ht="13" x14ac:dyDescent="0.15"/>
    <row r="289" customFormat="1" ht="13" x14ac:dyDescent="0.15"/>
    <row r="290" customFormat="1" ht="13" x14ac:dyDescent="0.15"/>
    <row r="291" customFormat="1" ht="13" x14ac:dyDescent="0.15"/>
    <row r="292" customFormat="1" ht="13" x14ac:dyDescent="0.15"/>
    <row r="293" customFormat="1" ht="13" x14ac:dyDescent="0.15"/>
    <row r="294" customFormat="1" ht="13" x14ac:dyDescent="0.15"/>
    <row r="295" customFormat="1" ht="13" x14ac:dyDescent="0.15"/>
    <row r="296" customFormat="1" ht="13" x14ac:dyDescent="0.15"/>
    <row r="297" customFormat="1" ht="13" x14ac:dyDescent="0.15"/>
    <row r="298" customFormat="1" ht="13" x14ac:dyDescent="0.15"/>
    <row r="299" customFormat="1" ht="13" x14ac:dyDescent="0.15"/>
    <row r="300" customFormat="1" ht="13" x14ac:dyDescent="0.15"/>
    <row r="301" customFormat="1" ht="13" x14ac:dyDescent="0.15"/>
    <row r="302" customFormat="1" ht="13" x14ac:dyDescent="0.15"/>
    <row r="303" customFormat="1" ht="13" x14ac:dyDescent="0.15"/>
    <row r="304" customFormat="1" ht="13" x14ac:dyDescent="0.15"/>
    <row r="305" customFormat="1" ht="13" x14ac:dyDescent="0.15"/>
    <row r="306" customFormat="1" ht="13" x14ac:dyDescent="0.15"/>
    <row r="307" customFormat="1" ht="13" x14ac:dyDescent="0.15"/>
    <row r="308" customFormat="1" ht="13" x14ac:dyDescent="0.15"/>
    <row r="309" customFormat="1" ht="13" x14ac:dyDescent="0.15"/>
    <row r="310" customFormat="1" ht="13" x14ac:dyDescent="0.15"/>
    <row r="311" customFormat="1" ht="13" x14ac:dyDescent="0.15"/>
    <row r="312" customFormat="1" ht="13" x14ac:dyDescent="0.15"/>
    <row r="313" customFormat="1" ht="13" x14ac:dyDescent="0.15"/>
    <row r="314" customFormat="1" ht="13" x14ac:dyDescent="0.15"/>
    <row r="315" customFormat="1" ht="13" x14ac:dyDescent="0.15"/>
    <row r="316" customFormat="1" ht="13" x14ac:dyDescent="0.15"/>
    <row r="317" customFormat="1" ht="13" x14ac:dyDescent="0.15"/>
    <row r="318" customFormat="1" ht="13" x14ac:dyDescent="0.15"/>
    <row r="319" customFormat="1" ht="13" x14ac:dyDescent="0.15"/>
    <row r="320" customFormat="1" ht="13" x14ac:dyDescent="0.15"/>
    <row r="321" customFormat="1" ht="13" x14ac:dyDescent="0.15"/>
    <row r="322" customFormat="1" ht="13" x14ac:dyDescent="0.15"/>
    <row r="323" customFormat="1" ht="13" x14ac:dyDescent="0.15"/>
    <row r="324" customFormat="1" ht="13" x14ac:dyDescent="0.15"/>
    <row r="325" customFormat="1" ht="13" x14ac:dyDescent="0.15"/>
    <row r="326" customFormat="1" ht="13" x14ac:dyDescent="0.15"/>
    <row r="327" customFormat="1" ht="13" x14ac:dyDescent="0.15"/>
    <row r="328" customFormat="1" ht="13" x14ac:dyDescent="0.15"/>
    <row r="329" customFormat="1" ht="13" x14ac:dyDescent="0.15"/>
    <row r="330" customFormat="1" ht="13" x14ac:dyDescent="0.15"/>
    <row r="331" customFormat="1" ht="13" x14ac:dyDescent="0.15"/>
    <row r="332" customFormat="1" ht="13" x14ac:dyDescent="0.15"/>
    <row r="333" customFormat="1" ht="13" x14ac:dyDescent="0.15"/>
    <row r="334" customFormat="1" ht="13" x14ac:dyDescent="0.15"/>
    <row r="335" customFormat="1" ht="13" x14ac:dyDescent="0.15"/>
    <row r="336" customFormat="1" ht="13" x14ac:dyDescent="0.15"/>
    <row r="337" customFormat="1" ht="13" x14ac:dyDescent="0.15"/>
    <row r="338" customFormat="1" ht="13" x14ac:dyDescent="0.15"/>
    <row r="339" customFormat="1" ht="13" x14ac:dyDescent="0.15"/>
    <row r="340" customFormat="1" ht="13" x14ac:dyDescent="0.15"/>
    <row r="341" customFormat="1" ht="13" x14ac:dyDescent="0.15"/>
    <row r="342" customFormat="1" ht="13" x14ac:dyDescent="0.15"/>
    <row r="343" customFormat="1" ht="13" x14ac:dyDescent="0.15"/>
    <row r="344" customFormat="1" ht="13" x14ac:dyDescent="0.15"/>
    <row r="345" customFormat="1" ht="13" x14ac:dyDescent="0.15"/>
    <row r="346" customFormat="1" ht="13" x14ac:dyDescent="0.15"/>
    <row r="347" customFormat="1" ht="13" x14ac:dyDescent="0.15"/>
    <row r="348" customFormat="1" ht="13" x14ac:dyDescent="0.15"/>
    <row r="349" customFormat="1" ht="13" x14ac:dyDescent="0.15"/>
    <row r="350" customFormat="1" ht="13" x14ac:dyDescent="0.15"/>
    <row r="351" customFormat="1" ht="13" x14ac:dyDescent="0.15"/>
    <row r="352" customFormat="1" ht="13" x14ac:dyDescent="0.15"/>
    <row r="353" customFormat="1" ht="13" x14ac:dyDescent="0.15"/>
    <row r="354" customFormat="1" ht="13" x14ac:dyDescent="0.15"/>
    <row r="355" customFormat="1" ht="13" x14ac:dyDescent="0.15"/>
    <row r="356" customFormat="1" ht="13" x14ac:dyDescent="0.15"/>
    <row r="357" customFormat="1" ht="13" x14ac:dyDescent="0.15"/>
    <row r="358" customFormat="1" ht="13" x14ac:dyDescent="0.15"/>
    <row r="359" customFormat="1" ht="13" x14ac:dyDescent="0.15"/>
    <row r="360" customFormat="1" ht="13" x14ac:dyDescent="0.15"/>
    <row r="361" customFormat="1" ht="13" x14ac:dyDescent="0.15"/>
    <row r="362" customFormat="1" ht="13" x14ac:dyDescent="0.15"/>
    <row r="363" customFormat="1" ht="13" x14ac:dyDescent="0.15"/>
    <row r="364" customFormat="1" ht="13" x14ac:dyDescent="0.15"/>
    <row r="365" customFormat="1" ht="13" x14ac:dyDescent="0.15"/>
    <row r="366" customFormat="1" ht="13" x14ac:dyDescent="0.15"/>
    <row r="367" customFormat="1" ht="13" x14ac:dyDescent="0.15"/>
    <row r="368" customFormat="1" ht="13" x14ac:dyDescent="0.15"/>
    <row r="369" customFormat="1" ht="13" x14ac:dyDescent="0.15"/>
    <row r="370" customFormat="1" ht="13" x14ac:dyDescent="0.15"/>
    <row r="371" customFormat="1" ht="13" x14ac:dyDescent="0.15"/>
    <row r="372" customFormat="1" ht="13" x14ac:dyDescent="0.15"/>
    <row r="373" customFormat="1" ht="13" x14ac:dyDescent="0.15"/>
    <row r="374" customFormat="1" ht="13" x14ac:dyDescent="0.15"/>
    <row r="375" customFormat="1" ht="13" x14ac:dyDescent="0.15"/>
    <row r="376" customFormat="1" ht="13" x14ac:dyDescent="0.15"/>
    <row r="377" customFormat="1" ht="13" x14ac:dyDescent="0.15"/>
    <row r="378" customFormat="1" ht="13" x14ac:dyDescent="0.15"/>
    <row r="379" customFormat="1" ht="13" x14ac:dyDescent="0.15"/>
    <row r="380" customFormat="1" ht="13" x14ac:dyDescent="0.15"/>
    <row r="381" customFormat="1" ht="13" x14ac:dyDescent="0.15"/>
    <row r="382" customFormat="1" ht="13" x14ac:dyDescent="0.15"/>
    <row r="383" customFormat="1" ht="13" x14ac:dyDescent="0.15"/>
    <row r="384" customFormat="1" ht="13" x14ac:dyDescent="0.15"/>
    <row r="385" customFormat="1" ht="13" x14ac:dyDescent="0.15"/>
    <row r="386" customFormat="1" ht="13" x14ac:dyDescent="0.15"/>
    <row r="387" customFormat="1" ht="13" x14ac:dyDescent="0.15"/>
    <row r="388" customFormat="1" ht="13" x14ac:dyDescent="0.15"/>
    <row r="389" customFormat="1" ht="13" x14ac:dyDescent="0.15"/>
    <row r="390" customFormat="1" ht="13" x14ac:dyDescent="0.15"/>
    <row r="391" customFormat="1" ht="13" x14ac:dyDescent="0.15"/>
    <row r="392" customFormat="1" ht="13" x14ac:dyDescent="0.15"/>
    <row r="393" customFormat="1" ht="13" x14ac:dyDescent="0.15"/>
    <row r="394" customFormat="1" ht="13" x14ac:dyDescent="0.15"/>
    <row r="395" customFormat="1" ht="13" x14ac:dyDescent="0.15"/>
    <row r="396" customFormat="1" ht="13" x14ac:dyDescent="0.15"/>
    <row r="397" customFormat="1" ht="13" x14ac:dyDescent="0.15"/>
    <row r="398" customFormat="1" ht="13" x14ac:dyDescent="0.15"/>
    <row r="399" customFormat="1" ht="13" x14ac:dyDescent="0.15"/>
    <row r="400" customFormat="1" ht="13" x14ac:dyDescent="0.15"/>
    <row r="401" customFormat="1" ht="13" x14ac:dyDescent="0.15"/>
    <row r="402" customFormat="1" ht="13" x14ac:dyDescent="0.15"/>
    <row r="403" customFormat="1" ht="13" x14ac:dyDescent="0.15"/>
    <row r="404" customFormat="1" ht="13" x14ac:dyDescent="0.15"/>
    <row r="405" customFormat="1" ht="13" x14ac:dyDescent="0.15"/>
    <row r="406" customFormat="1" ht="13" x14ac:dyDescent="0.15"/>
    <row r="407" customFormat="1" ht="13" x14ac:dyDescent="0.15"/>
    <row r="408" customFormat="1" ht="13" x14ac:dyDescent="0.15"/>
    <row r="409" customFormat="1" ht="13" x14ac:dyDescent="0.15"/>
    <row r="410" customFormat="1" ht="13" x14ac:dyDescent="0.15"/>
    <row r="411" customFormat="1" ht="13" x14ac:dyDescent="0.15"/>
    <row r="412" customFormat="1" ht="13" x14ac:dyDescent="0.15"/>
    <row r="413" customFormat="1" ht="13" x14ac:dyDescent="0.15"/>
    <row r="414" customFormat="1" ht="13" x14ac:dyDescent="0.15"/>
    <row r="415" customFormat="1" ht="13" x14ac:dyDescent="0.15"/>
    <row r="416" customFormat="1" ht="13" x14ac:dyDescent="0.15"/>
    <row r="417" customFormat="1" ht="13" x14ac:dyDescent="0.15"/>
    <row r="418" customFormat="1" ht="13" x14ac:dyDescent="0.15"/>
    <row r="419" customFormat="1" ht="13" x14ac:dyDescent="0.15"/>
    <row r="420" customFormat="1" ht="13" x14ac:dyDescent="0.15"/>
    <row r="421" customFormat="1" ht="13" x14ac:dyDescent="0.15"/>
    <row r="422" customFormat="1" ht="13" x14ac:dyDescent="0.15"/>
    <row r="423" customFormat="1" ht="13" x14ac:dyDescent="0.15"/>
    <row r="424" customFormat="1" ht="13" x14ac:dyDescent="0.15"/>
    <row r="425" customFormat="1" ht="13" x14ac:dyDescent="0.15"/>
    <row r="426" customFormat="1" ht="13" x14ac:dyDescent="0.15"/>
    <row r="427" customFormat="1" ht="13" x14ac:dyDescent="0.15"/>
    <row r="428" customFormat="1" ht="13" x14ac:dyDescent="0.15"/>
    <row r="429" customFormat="1" ht="13" x14ac:dyDescent="0.15"/>
    <row r="430" customFormat="1" ht="13" x14ac:dyDescent="0.15"/>
    <row r="431" customFormat="1" ht="13" x14ac:dyDescent="0.15"/>
    <row r="432" customFormat="1" ht="13" x14ac:dyDescent="0.15"/>
    <row r="433" customFormat="1" ht="13" x14ac:dyDescent="0.15"/>
    <row r="434" customFormat="1" ht="13" x14ac:dyDescent="0.15"/>
    <row r="435" customFormat="1" ht="13" x14ac:dyDescent="0.15"/>
    <row r="436" customFormat="1" ht="13" x14ac:dyDescent="0.15"/>
    <row r="437" customFormat="1" ht="13" x14ac:dyDescent="0.15"/>
    <row r="438" customFormat="1" ht="13" x14ac:dyDescent="0.15"/>
    <row r="439" customFormat="1" ht="13" x14ac:dyDescent="0.15"/>
    <row r="440" customFormat="1" ht="13" x14ac:dyDescent="0.15"/>
    <row r="441" customFormat="1" ht="13" x14ac:dyDescent="0.15"/>
    <row r="442" customFormat="1" ht="13" x14ac:dyDescent="0.15"/>
    <row r="443" customFormat="1" ht="13" x14ac:dyDescent="0.15"/>
    <row r="444" customFormat="1" ht="13" x14ac:dyDescent="0.15"/>
    <row r="445" customFormat="1" ht="13" x14ac:dyDescent="0.15"/>
    <row r="446" customFormat="1" ht="13" x14ac:dyDescent="0.15"/>
    <row r="447" customFormat="1" ht="13" x14ac:dyDescent="0.15"/>
    <row r="448" customFormat="1" ht="13" x14ac:dyDescent="0.15"/>
    <row r="449" customFormat="1" ht="13" x14ac:dyDescent="0.15"/>
    <row r="450" customFormat="1" ht="13" x14ac:dyDescent="0.15"/>
    <row r="451" customFormat="1" ht="13" x14ac:dyDescent="0.15"/>
    <row r="452" customFormat="1" ht="13" x14ac:dyDescent="0.15"/>
    <row r="453" customFormat="1" ht="13" x14ac:dyDescent="0.15"/>
    <row r="454" customFormat="1" ht="13" x14ac:dyDescent="0.15"/>
    <row r="455" customFormat="1" ht="13" x14ac:dyDescent="0.15"/>
    <row r="456" customFormat="1" ht="13" x14ac:dyDescent="0.15"/>
    <row r="457" customFormat="1" ht="13" x14ac:dyDescent="0.15"/>
    <row r="458" customFormat="1" ht="13" x14ac:dyDescent="0.15"/>
    <row r="459" customFormat="1" ht="13" x14ac:dyDescent="0.15"/>
    <row r="460" customFormat="1" ht="13" x14ac:dyDescent="0.15"/>
    <row r="461" customFormat="1" ht="13" x14ac:dyDescent="0.15"/>
    <row r="462" customFormat="1" ht="13" x14ac:dyDescent="0.15"/>
    <row r="463" customFormat="1" ht="13" x14ac:dyDescent="0.15"/>
    <row r="464" customFormat="1" ht="13" x14ac:dyDescent="0.15"/>
    <row r="465" customFormat="1" ht="13" x14ac:dyDescent="0.15"/>
    <row r="466" customFormat="1" ht="13" x14ac:dyDescent="0.15"/>
    <row r="467" customFormat="1" ht="13" x14ac:dyDescent="0.15"/>
    <row r="468" customFormat="1" ht="13" x14ac:dyDescent="0.15"/>
    <row r="469" customFormat="1" ht="13" x14ac:dyDescent="0.15"/>
    <row r="470" customFormat="1" ht="13" x14ac:dyDescent="0.15"/>
    <row r="471" customFormat="1" ht="13" x14ac:dyDescent="0.15"/>
    <row r="472" customFormat="1" ht="13" x14ac:dyDescent="0.15"/>
    <row r="473" customFormat="1" ht="13" x14ac:dyDescent="0.15"/>
    <row r="474" customFormat="1" ht="13" x14ac:dyDescent="0.15"/>
    <row r="475" customFormat="1" ht="13" x14ac:dyDescent="0.15"/>
    <row r="476" customFormat="1" ht="13" x14ac:dyDescent="0.15"/>
    <row r="477" customFormat="1" ht="13" x14ac:dyDescent="0.15"/>
    <row r="478" customFormat="1" ht="13" x14ac:dyDescent="0.15"/>
    <row r="479" customFormat="1" ht="13" x14ac:dyDescent="0.15"/>
    <row r="480" customFormat="1" ht="13" x14ac:dyDescent="0.15"/>
    <row r="481" customFormat="1" ht="13" x14ac:dyDescent="0.15"/>
    <row r="482" customFormat="1" ht="13" x14ac:dyDescent="0.15"/>
    <row r="483" customFormat="1" ht="13" x14ac:dyDescent="0.15"/>
    <row r="484" customFormat="1" ht="13" x14ac:dyDescent="0.15"/>
    <row r="485" customFormat="1" ht="13" x14ac:dyDescent="0.15"/>
    <row r="486" customFormat="1" ht="13" x14ac:dyDescent="0.15"/>
    <row r="487" customFormat="1" ht="13" x14ac:dyDescent="0.15"/>
    <row r="488" customFormat="1" ht="13" x14ac:dyDescent="0.15"/>
    <row r="489" customFormat="1" ht="13" x14ac:dyDescent="0.15"/>
    <row r="490" customFormat="1" ht="13" x14ac:dyDescent="0.15"/>
    <row r="491" customFormat="1" ht="13" x14ac:dyDescent="0.15"/>
    <row r="492" customFormat="1" ht="13" x14ac:dyDescent="0.15"/>
    <row r="493" customFormat="1" ht="13" x14ac:dyDescent="0.15"/>
    <row r="494" customFormat="1" ht="13" x14ac:dyDescent="0.15"/>
    <row r="495" customFormat="1" ht="13" x14ac:dyDescent="0.15"/>
    <row r="496" customFormat="1" ht="13" x14ac:dyDescent="0.15"/>
    <row r="497" customFormat="1" ht="13" x14ac:dyDescent="0.15"/>
    <row r="498" customFormat="1" ht="13" x14ac:dyDescent="0.15"/>
    <row r="499" customFormat="1" ht="13" x14ac:dyDescent="0.15"/>
    <row r="500" customFormat="1" ht="13" x14ac:dyDescent="0.15"/>
    <row r="501" customFormat="1" ht="13" x14ac:dyDescent="0.15"/>
    <row r="502" customFormat="1" ht="13" x14ac:dyDescent="0.15"/>
    <row r="503" customFormat="1" ht="13" x14ac:dyDescent="0.15"/>
    <row r="504" customFormat="1" ht="13" x14ac:dyDescent="0.15"/>
    <row r="505" customFormat="1" ht="13" x14ac:dyDescent="0.15"/>
    <row r="506" customFormat="1" ht="13" x14ac:dyDescent="0.15"/>
    <row r="507" customFormat="1" ht="13" x14ac:dyDescent="0.15"/>
    <row r="508" customFormat="1" ht="13" x14ac:dyDescent="0.15"/>
    <row r="509" customFormat="1" ht="13" x14ac:dyDescent="0.15"/>
    <row r="510" customFormat="1" ht="13" x14ac:dyDescent="0.15"/>
    <row r="511" customFormat="1" ht="13" x14ac:dyDescent="0.15"/>
    <row r="512" customFormat="1" ht="13" x14ac:dyDescent="0.15"/>
    <row r="513" customFormat="1" ht="13" x14ac:dyDescent="0.15"/>
    <row r="514" customFormat="1" ht="13" x14ac:dyDescent="0.15"/>
    <row r="515" customFormat="1" ht="13" x14ac:dyDescent="0.15"/>
    <row r="516" customFormat="1" ht="13" x14ac:dyDescent="0.15"/>
    <row r="517" customFormat="1" ht="13" x14ac:dyDescent="0.15"/>
    <row r="518" customFormat="1" ht="13" x14ac:dyDescent="0.15"/>
    <row r="519" customFormat="1" ht="13" x14ac:dyDescent="0.15"/>
    <row r="520" customFormat="1" ht="13" x14ac:dyDescent="0.15"/>
    <row r="521" customFormat="1" ht="13" x14ac:dyDescent="0.15"/>
    <row r="522" customFormat="1" ht="13" x14ac:dyDescent="0.15"/>
    <row r="523" customFormat="1" ht="13" x14ac:dyDescent="0.15"/>
    <row r="524" customFormat="1" ht="13" x14ac:dyDescent="0.15"/>
    <row r="525" customFormat="1" ht="13" x14ac:dyDescent="0.15"/>
    <row r="526" customFormat="1" ht="13" x14ac:dyDescent="0.15"/>
    <row r="527" customFormat="1" ht="13" x14ac:dyDescent="0.15"/>
    <row r="528" customFormat="1" ht="13" x14ac:dyDescent="0.15"/>
    <row r="529" customFormat="1" ht="13" x14ac:dyDescent="0.15"/>
    <row r="530" customFormat="1" ht="13" x14ac:dyDescent="0.15"/>
    <row r="531" customFormat="1" ht="13" x14ac:dyDescent="0.15"/>
    <row r="532" customFormat="1" ht="13" x14ac:dyDescent="0.15"/>
    <row r="533" customFormat="1" ht="13" x14ac:dyDescent="0.15"/>
    <row r="534" customFormat="1" ht="13" x14ac:dyDescent="0.15"/>
    <row r="535" customFormat="1" ht="13" x14ac:dyDescent="0.15"/>
    <row r="536" customFormat="1" ht="13" x14ac:dyDescent="0.15"/>
    <row r="537" customFormat="1" ht="13" x14ac:dyDescent="0.15"/>
    <row r="538" customFormat="1" ht="13" x14ac:dyDescent="0.15"/>
    <row r="539" customFormat="1" ht="13" x14ac:dyDescent="0.15"/>
    <row r="540" customFormat="1" ht="13" x14ac:dyDescent="0.15"/>
    <row r="541" customFormat="1" ht="13" x14ac:dyDescent="0.15"/>
    <row r="542" customFormat="1" ht="13" x14ac:dyDescent="0.15"/>
    <row r="543" customFormat="1" ht="13" x14ac:dyDescent="0.15"/>
    <row r="544" customFormat="1" ht="13" x14ac:dyDescent="0.15"/>
    <row r="545" customFormat="1" ht="13" x14ac:dyDescent="0.15"/>
    <row r="546" customFormat="1" ht="13" x14ac:dyDescent="0.15"/>
    <row r="547" customFormat="1" ht="13" x14ac:dyDescent="0.15"/>
    <row r="548" customFormat="1" ht="13" x14ac:dyDescent="0.15"/>
    <row r="549" customFormat="1" ht="13" x14ac:dyDescent="0.15"/>
    <row r="550" customFormat="1" ht="13" x14ac:dyDescent="0.15"/>
    <row r="551" customFormat="1" ht="13" x14ac:dyDescent="0.15"/>
    <row r="552" customFormat="1" ht="13" x14ac:dyDescent="0.15"/>
    <row r="553" customFormat="1" ht="13" x14ac:dyDescent="0.15"/>
    <row r="554" customFormat="1" ht="13" x14ac:dyDescent="0.15"/>
    <row r="555" customFormat="1" ht="13" x14ac:dyDescent="0.15"/>
    <row r="556" customFormat="1" ht="13" x14ac:dyDescent="0.15"/>
    <row r="557" customFormat="1" ht="13" x14ac:dyDescent="0.15"/>
    <row r="558" customFormat="1" ht="13" x14ac:dyDescent="0.15"/>
    <row r="559" customFormat="1" ht="13" x14ac:dyDescent="0.15"/>
    <row r="560" customFormat="1" ht="13" x14ac:dyDescent="0.15"/>
    <row r="561" customFormat="1" ht="13" x14ac:dyDescent="0.15"/>
    <row r="562" customFormat="1" ht="13" x14ac:dyDescent="0.15"/>
    <row r="563" customFormat="1" ht="13" x14ac:dyDescent="0.15"/>
    <row r="564" customFormat="1" ht="13" x14ac:dyDescent="0.15"/>
    <row r="565" customFormat="1" ht="13" x14ac:dyDescent="0.15"/>
    <row r="566" customFormat="1" ht="13" x14ac:dyDescent="0.15"/>
    <row r="567" customFormat="1" ht="13" x14ac:dyDescent="0.15"/>
    <row r="568" customFormat="1" ht="13" x14ac:dyDescent="0.15"/>
    <row r="569" customFormat="1" ht="13" x14ac:dyDescent="0.15"/>
    <row r="570" customFormat="1" ht="13" x14ac:dyDescent="0.15"/>
    <row r="571" customFormat="1" ht="13" x14ac:dyDescent="0.15"/>
    <row r="572" customFormat="1" ht="13" x14ac:dyDescent="0.15"/>
    <row r="573" customFormat="1" ht="13" x14ac:dyDescent="0.15"/>
    <row r="574" customFormat="1" ht="13" x14ac:dyDescent="0.15"/>
    <row r="575" customFormat="1" ht="13" x14ac:dyDescent="0.15"/>
    <row r="576" customFormat="1" ht="13" x14ac:dyDescent="0.15"/>
    <row r="577" customFormat="1" ht="13" x14ac:dyDescent="0.15"/>
    <row r="578" customFormat="1" ht="13" x14ac:dyDescent="0.15"/>
    <row r="579" customFormat="1" ht="13" x14ac:dyDescent="0.15"/>
    <row r="580" customFormat="1" ht="13" x14ac:dyDescent="0.15"/>
    <row r="581" customFormat="1" ht="13" x14ac:dyDescent="0.15"/>
    <row r="582" customFormat="1" ht="13" x14ac:dyDescent="0.15"/>
    <row r="583" customFormat="1" ht="13" x14ac:dyDescent="0.15"/>
    <row r="584" customFormat="1" ht="13" x14ac:dyDescent="0.15"/>
    <row r="585" customFormat="1" ht="13" x14ac:dyDescent="0.15"/>
    <row r="586" customFormat="1" ht="13" x14ac:dyDescent="0.15"/>
    <row r="587" customFormat="1" ht="13" x14ac:dyDescent="0.15"/>
    <row r="588" customFormat="1" ht="13" x14ac:dyDescent="0.15"/>
    <row r="589" customFormat="1" ht="13" x14ac:dyDescent="0.15"/>
    <row r="590" customFormat="1" ht="13" x14ac:dyDescent="0.15"/>
    <row r="591" customFormat="1" ht="13" x14ac:dyDescent="0.15"/>
    <row r="592" customFormat="1" ht="13" x14ac:dyDescent="0.15"/>
    <row r="593" customFormat="1" ht="13" x14ac:dyDescent="0.15"/>
    <row r="594" customFormat="1" ht="13" x14ac:dyDescent="0.15"/>
    <row r="595" customFormat="1" ht="13" x14ac:dyDescent="0.15"/>
    <row r="596" customFormat="1" ht="13" x14ac:dyDescent="0.15"/>
    <row r="597" customFormat="1" ht="13" x14ac:dyDescent="0.15"/>
    <row r="598" customFormat="1" ht="13" x14ac:dyDescent="0.15"/>
    <row r="599" customFormat="1" ht="13" x14ac:dyDescent="0.15"/>
    <row r="600" customFormat="1" ht="13" x14ac:dyDescent="0.15"/>
    <row r="601" customFormat="1" ht="13" x14ac:dyDescent="0.15"/>
    <row r="602" customFormat="1" ht="13" x14ac:dyDescent="0.15"/>
    <row r="603" customFormat="1" ht="13" x14ac:dyDescent="0.15"/>
    <row r="604" customFormat="1" ht="13" x14ac:dyDescent="0.15"/>
    <row r="605" customFormat="1" ht="13" x14ac:dyDescent="0.15"/>
    <row r="606" customFormat="1" ht="13" x14ac:dyDescent="0.15"/>
    <row r="607" customFormat="1" ht="13" x14ac:dyDescent="0.15"/>
    <row r="608" customFormat="1" ht="13" x14ac:dyDescent="0.15"/>
    <row r="609" customFormat="1" ht="13" x14ac:dyDescent="0.15"/>
    <row r="610" customFormat="1" ht="13" x14ac:dyDescent="0.15"/>
    <row r="611" customFormat="1" ht="13" x14ac:dyDescent="0.15"/>
    <row r="612" customFormat="1" ht="13" x14ac:dyDescent="0.15"/>
    <row r="613" customFormat="1" ht="13" x14ac:dyDescent="0.15"/>
    <row r="614" customFormat="1" ht="13" x14ac:dyDescent="0.15"/>
    <row r="615" customFormat="1" ht="13" x14ac:dyDescent="0.15"/>
    <row r="616" customFormat="1" ht="13" x14ac:dyDescent="0.15"/>
    <row r="617" customFormat="1" ht="13" x14ac:dyDescent="0.15"/>
    <row r="618" customFormat="1" ht="13" x14ac:dyDescent="0.15"/>
    <row r="619" customFormat="1" ht="13" x14ac:dyDescent="0.15"/>
    <row r="620" customFormat="1" ht="13" x14ac:dyDescent="0.15"/>
    <row r="621" customFormat="1" ht="13" x14ac:dyDescent="0.15"/>
    <row r="622" customFormat="1" ht="13" x14ac:dyDescent="0.15"/>
    <row r="623" customFormat="1" ht="13" x14ac:dyDescent="0.15"/>
    <row r="624" customFormat="1" ht="13" x14ac:dyDescent="0.15"/>
    <row r="625" customFormat="1" ht="13" x14ac:dyDescent="0.15"/>
    <row r="626" customFormat="1" ht="13" x14ac:dyDescent="0.15"/>
    <row r="627" customFormat="1" ht="13" x14ac:dyDescent="0.15"/>
    <row r="628" customFormat="1" ht="13" x14ac:dyDescent="0.15"/>
    <row r="629" customFormat="1" ht="13" x14ac:dyDescent="0.15"/>
    <row r="630" customFormat="1" ht="13" x14ac:dyDescent="0.15"/>
    <row r="631" customFormat="1" ht="13" x14ac:dyDescent="0.15"/>
    <row r="632" customFormat="1" ht="13" x14ac:dyDescent="0.15"/>
    <row r="633" customFormat="1" ht="13" x14ac:dyDescent="0.15"/>
    <row r="634" customFormat="1" ht="13" x14ac:dyDescent="0.15"/>
    <row r="635" customFormat="1" ht="13" x14ac:dyDescent="0.15"/>
    <row r="636" customFormat="1" ht="13" x14ac:dyDescent="0.15"/>
    <row r="637" customFormat="1" ht="13" x14ac:dyDescent="0.15"/>
    <row r="638" customFormat="1" ht="13" x14ac:dyDescent="0.15"/>
    <row r="639" customFormat="1" ht="13" x14ac:dyDescent="0.15"/>
    <row r="640" customFormat="1" ht="13" x14ac:dyDescent="0.15"/>
    <row r="641" customFormat="1" ht="13" x14ac:dyDescent="0.15"/>
    <row r="642" customFormat="1" ht="13" x14ac:dyDescent="0.15"/>
    <row r="643" customFormat="1" ht="13" x14ac:dyDescent="0.15"/>
    <row r="644" customFormat="1" ht="13" x14ac:dyDescent="0.15"/>
    <row r="645" customFormat="1" ht="13" x14ac:dyDescent="0.15"/>
    <row r="646" customFormat="1" ht="13" x14ac:dyDescent="0.15"/>
    <row r="647" customFormat="1" ht="13" x14ac:dyDescent="0.15"/>
    <row r="648" customFormat="1" ht="13" x14ac:dyDescent="0.15"/>
    <row r="649" customFormat="1" ht="13" x14ac:dyDescent="0.15"/>
    <row r="650" customFormat="1" ht="13" x14ac:dyDescent="0.15"/>
    <row r="651" customFormat="1" ht="13" x14ac:dyDescent="0.15"/>
    <row r="652" customFormat="1" ht="13" x14ac:dyDescent="0.15"/>
    <row r="653" customFormat="1" ht="13" x14ac:dyDescent="0.15"/>
    <row r="654" customFormat="1" ht="13" x14ac:dyDescent="0.15"/>
    <row r="655" customFormat="1" ht="13" x14ac:dyDescent="0.15"/>
    <row r="656" customFormat="1" ht="13" x14ac:dyDescent="0.15"/>
    <row r="657" customFormat="1" ht="13" x14ac:dyDescent="0.15"/>
    <row r="658" customFormat="1" ht="13" x14ac:dyDescent="0.15"/>
    <row r="659" customFormat="1" ht="13" x14ac:dyDescent="0.15"/>
    <row r="660" customFormat="1" ht="13" x14ac:dyDescent="0.15"/>
    <row r="661" customFormat="1" ht="13" x14ac:dyDescent="0.15"/>
    <row r="662" customFormat="1" ht="13" x14ac:dyDescent="0.15"/>
    <row r="663" customFormat="1" ht="13" x14ac:dyDescent="0.15"/>
    <row r="664" customFormat="1" ht="13" x14ac:dyDescent="0.15"/>
    <row r="665" customFormat="1" ht="13" x14ac:dyDescent="0.15"/>
    <row r="666" customFormat="1" ht="13" x14ac:dyDescent="0.15"/>
    <row r="667" customFormat="1" ht="13" x14ac:dyDescent="0.15"/>
    <row r="668" customFormat="1" ht="13" x14ac:dyDescent="0.15"/>
    <row r="669" customFormat="1" ht="13" x14ac:dyDescent="0.15"/>
    <row r="670" customFormat="1" ht="13" x14ac:dyDescent="0.15"/>
    <row r="671" customFormat="1" ht="13" x14ac:dyDescent="0.15"/>
    <row r="672" customFormat="1" ht="13" x14ac:dyDescent="0.15"/>
    <row r="673" customFormat="1" ht="13" x14ac:dyDescent="0.15"/>
    <row r="674" customFormat="1" ht="13" x14ac:dyDescent="0.15"/>
    <row r="675" customFormat="1" ht="13" x14ac:dyDescent="0.15"/>
    <row r="676" customFormat="1" ht="13" x14ac:dyDescent="0.15"/>
    <row r="677" customFormat="1" ht="13" x14ac:dyDescent="0.15"/>
    <row r="678" customFormat="1" ht="13" x14ac:dyDescent="0.15"/>
    <row r="679" customFormat="1" ht="13" x14ac:dyDescent="0.15"/>
    <row r="680" customFormat="1" ht="13" x14ac:dyDescent="0.15"/>
    <row r="681" customFormat="1" ht="13" x14ac:dyDescent="0.15"/>
    <row r="682" customFormat="1" ht="13" x14ac:dyDescent="0.15"/>
    <row r="683" customFormat="1" ht="13" x14ac:dyDescent="0.15"/>
    <row r="684" customFormat="1" ht="13" x14ac:dyDescent="0.15"/>
    <row r="685" customFormat="1" ht="13" x14ac:dyDescent="0.15"/>
    <row r="686" customFormat="1" ht="13" x14ac:dyDescent="0.15"/>
    <row r="687" customFormat="1" ht="13" x14ac:dyDescent="0.15"/>
    <row r="688" customFormat="1" ht="13" x14ac:dyDescent="0.15"/>
    <row r="689" customFormat="1" ht="13" x14ac:dyDescent="0.15"/>
    <row r="690" customFormat="1" ht="13" x14ac:dyDescent="0.15"/>
    <row r="691" customFormat="1" ht="13" x14ac:dyDescent="0.15"/>
    <row r="692" customFormat="1" ht="13" x14ac:dyDescent="0.15"/>
    <row r="693" customFormat="1" ht="13" x14ac:dyDescent="0.15"/>
    <row r="694" customFormat="1" ht="13" x14ac:dyDescent="0.15"/>
    <row r="695" customFormat="1" ht="13" x14ac:dyDescent="0.15"/>
    <row r="696" customFormat="1" ht="13" x14ac:dyDescent="0.15"/>
    <row r="697" customFormat="1" ht="13" x14ac:dyDescent="0.15"/>
    <row r="698" customFormat="1" ht="13" x14ac:dyDescent="0.15"/>
    <row r="699" customFormat="1" ht="13" x14ac:dyDescent="0.15"/>
    <row r="700" customFormat="1" ht="13" x14ac:dyDescent="0.15"/>
    <row r="701" customFormat="1" ht="13" x14ac:dyDescent="0.15"/>
    <row r="702" customFormat="1" ht="13" x14ac:dyDescent="0.15"/>
    <row r="703" customFormat="1" ht="13" x14ac:dyDescent="0.15"/>
    <row r="704" customFormat="1" ht="13" x14ac:dyDescent="0.15"/>
    <row r="705" customFormat="1" ht="13" x14ac:dyDescent="0.15"/>
    <row r="706" customFormat="1" ht="13" x14ac:dyDescent="0.15"/>
    <row r="707" customFormat="1" ht="13" x14ac:dyDescent="0.15"/>
    <row r="708" customFormat="1" ht="13" x14ac:dyDescent="0.15"/>
    <row r="709" customFormat="1" ht="13" x14ac:dyDescent="0.15"/>
    <row r="710" customFormat="1" ht="13" x14ac:dyDescent="0.15"/>
    <row r="711" customFormat="1" ht="13" x14ac:dyDescent="0.15"/>
    <row r="712" customFormat="1" ht="13" x14ac:dyDescent="0.15"/>
    <row r="713" customFormat="1" ht="13" x14ac:dyDescent="0.15"/>
    <row r="714" customFormat="1" ht="13" x14ac:dyDescent="0.15"/>
    <row r="715" customFormat="1" ht="13" x14ac:dyDescent="0.15"/>
    <row r="716" customFormat="1" ht="13" x14ac:dyDescent="0.15"/>
    <row r="717" customFormat="1" ht="13" x14ac:dyDescent="0.15"/>
    <row r="718" customFormat="1" ht="13" x14ac:dyDescent="0.15"/>
    <row r="719" customFormat="1" ht="13" x14ac:dyDescent="0.15"/>
    <row r="720" customFormat="1" ht="13" x14ac:dyDescent="0.15"/>
    <row r="721" customFormat="1" ht="13" x14ac:dyDescent="0.15"/>
    <row r="722" customFormat="1" ht="13" x14ac:dyDescent="0.15"/>
    <row r="723" customFormat="1" ht="13" x14ac:dyDescent="0.15"/>
    <row r="724" customFormat="1" ht="13" x14ac:dyDescent="0.15"/>
    <row r="725" customFormat="1" ht="13" x14ac:dyDescent="0.15"/>
    <row r="726" customFormat="1" ht="13" x14ac:dyDescent="0.15"/>
    <row r="727" customFormat="1" ht="13" x14ac:dyDescent="0.15"/>
    <row r="728" customFormat="1" ht="13" x14ac:dyDescent="0.15"/>
    <row r="729" customFormat="1" ht="13" x14ac:dyDescent="0.15"/>
    <row r="730" customFormat="1" ht="13" x14ac:dyDescent="0.15"/>
    <row r="731" customFormat="1" ht="13" x14ac:dyDescent="0.15"/>
    <row r="732" customFormat="1" ht="13" x14ac:dyDescent="0.15"/>
    <row r="733" customFormat="1" ht="13" x14ac:dyDescent="0.15"/>
    <row r="734" customFormat="1" ht="13" x14ac:dyDescent="0.15"/>
    <row r="735" customFormat="1" ht="13" x14ac:dyDescent="0.15"/>
    <row r="736" customFormat="1" ht="13" x14ac:dyDescent="0.15"/>
    <row r="737" customFormat="1" ht="13" x14ac:dyDescent="0.15"/>
    <row r="738" customFormat="1" ht="13" x14ac:dyDescent="0.15"/>
    <row r="739" customFormat="1" ht="13" x14ac:dyDescent="0.15"/>
    <row r="740" customFormat="1" ht="13" x14ac:dyDescent="0.15"/>
    <row r="741" customFormat="1" ht="13" x14ac:dyDescent="0.15"/>
    <row r="742" customFormat="1" ht="13" x14ac:dyDescent="0.15"/>
    <row r="743" customFormat="1" ht="13" x14ac:dyDescent="0.15"/>
    <row r="744" customFormat="1" ht="13" x14ac:dyDescent="0.15"/>
    <row r="745" customFormat="1" ht="13" x14ac:dyDescent="0.15"/>
    <row r="746" customFormat="1" ht="13" x14ac:dyDescent="0.15"/>
    <row r="747" customFormat="1" ht="13" x14ac:dyDescent="0.15"/>
    <row r="748" customFormat="1" ht="13" x14ac:dyDescent="0.15"/>
    <row r="749" customFormat="1" ht="13" x14ac:dyDescent="0.15"/>
    <row r="750" customFormat="1" ht="13" x14ac:dyDescent="0.15"/>
    <row r="751" customFormat="1" ht="13" x14ac:dyDescent="0.15"/>
    <row r="752" customFormat="1" ht="13" x14ac:dyDescent="0.15"/>
    <row r="753" customFormat="1" ht="13" x14ac:dyDescent="0.15"/>
    <row r="754" customFormat="1" ht="13" x14ac:dyDescent="0.15"/>
    <row r="755" customFormat="1" ht="13" x14ac:dyDescent="0.15"/>
    <row r="756" customFormat="1" ht="13" x14ac:dyDescent="0.15"/>
    <row r="757" customFormat="1" ht="13" x14ac:dyDescent="0.15"/>
    <row r="758" customFormat="1" ht="13" x14ac:dyDescent="0.15"/>
    <row r="759" customFormat="1" ht="13" x14ac:dyDescent="0.15"/>
    <row r="760" customFormat="1" ht="13" x14ac:dyDescent="0.15"/>
    <row r="761" customFormat="1" ht="13" x14ac:dyDescent="0.15"/>
    <row r="762" customFormat="1" ht="13" x14ac:dyDescent="0.15"/>
    <row r="763" customFormat="1" ht="13" x14ac:dyDescent="0.15"/>
    <row r="764" customFormat="1" ht="13" x14ac:dyDescent="0.15"/>
    <row r="765" customFormat="1" ht="13" x14ac:dyDescent="0.15"/>
    <row r="766" customFormat="1" ht="13" x14ac:dyDescent="0.15"/>
    <row r="767" customFormat="1" ht="13" x14ac:dyDescent="0.15"/>
    <row r="768" customFormat="1" ht="13" x14ac:dyDescent="0.15"/>
    <row r="769" customFormat="1" ht="13" x14ac:dyDescent="0.15"/>
    <row r="770" customFormat="1" ht="13" x14ac:dyDescent="0.15"/>
    <row r="771" customFormat="1" ht="13" x14ac:dyDescent="0.15"/>
    <row r="772" customFormat="1" ht="13" x14ac:dyDescent="0.15"/>
    <row r="773" customFormat="1" ht="13" x14ac:dyDescent="0.15"/>
    <row r="774" customFormat="1" ht="13" x14ac:dyDescent="0.15"/>
    <row r="775" customFormat="1" ht="13" x14ac:dyDescent="0.15"/>
    <row r="776" customFormat="1" ht="13" x14ac:dyDescent="0.15"/>
    <row r="777" customFormat="1" ht="13" x14ac:dyDescent="0.15"/>
    <row r="778" customFormat="1" ht="13" x14ac:dyDescent="0.15"/>
    <row r="779" customFormat="1" ht="13" x14ac:dyDescent="0.15"/>
    <row r="780" customFormat="1" ht="13" x14ac:dyDescent="0.15"/>
    <row r="781" customFormat="1" ht="13" x14ac:dyDescent="0.15"/>
    <row r="782" customFormat="1" ht="13" x14ac:dyDescent="0.15"/>
    <row r="783" customFormat="1" ht="13" x14ac:dyDescent="0.15"/>
    <row r="784" customFormat="1" ht="13" x14ac:dyDescent="0.15"/>
    <row r="785" customFormat="1" ht="13" x14ac:dyDescent="0.15"/>
    <row r="786" customFormat="1" ht="13" x14ac:dyDescent="0.15"/>
    <row r="787" customFormat="1" ht="13" x14ac:dyDescent="0.15"/>
    <row r="788" customFormat="1" ht="13" x14ac:dyDescent="0.15"/>
    <row r="789" customFormat="1" ht="13" x14ac:dyDescent="0.15"/>
    <row r="790" customFormat="1" ht="13" x14ac:dyDescent="0.15"/>
    <row r="791" customFormat="1" ht="13" x14ac:dyDescent="0.15"/>
    <row r="792" customFormat="1" ht="13" x14ac:dyDescent="0.15"/>
    <row r="793" customFormat="1" ht="13" x14ac:dyDescent="0.15"/>
    <row r="794" customFormat="1" ht="13" x14ac:dyDescent="0.15"/>
    <row r="795" customFormat="1" ht="13" x14ac:dyDescent="0.15"/>
    <row r="796" customFormat="1" ht="13" x14ac:dyDescent="0.15"/>
    <row r="797" customFormat="1" ht="13" x14ac:dyDescent="0.15"/>
    <row r="798" customFormat="1" ht="13" x14ac:dyDescent="0.15"/>
    <row r="799" customFormat="1" ht="13" x14ac:dyDescent="0.15"/>
    <row r="800" customFormat="1" ht="13" x14ac:dyDescent="0.15"/>
    <row r="801" customFormat="1" ht="13" x14ac:dyDescent="0.15"/>
    <row r="802" customFormat="1" ht="13" x14ac:dyDescent="0.15"/>
    <row r="803" customFormat="1" ht="13" x14ac:dyDescent="0.15"/>
    <row r="804" customFormat="1" ht="13" x14ac:dyDescent="0.15"/>
    <row r="805" customFormat="1" ht="13" x14ac:dyDescent="0.15"/>
    <row r="806" customFormat="1" ht="13" x14ac:dyDescent="0.15"/>
    <row r="807" customFormat="1" ht="13" x14ac:dyDescent="0.15"/>
    <row r="808" customFormat="1" ht="13" x14ac:dyDescent="0.15"/>
    <row r="809" customFormat="1" ht="13" x14ac:dyDescent="0.15"/>
    <row r="810" customFormat="1" ht="13" x14ac:dyDescent="0.15"/>
    <row r="811" customFormat="1" ht="13" x14ac:dyDescent="0.15"/>
    <row r="812" customFormat="1" ht="13" x14ac:dyDescent="0.15"/>
    <row r="813" customFormat="1" ht="13" x14ac:dyDescent="0.15"/>
    <row r="814" customFormat="1" ht="13" x14ac:dyDescent="0.15"/>
    <row r="815" customFormat="1" ht="13" x14ac:dyDescent="0.15"/>
    <row r="816" customFormat="1" ht="13" x14ac:dyDescent="0.15"/>
    <row r="817" customFormat="1" ht="13" x14ac:dyDescent="0.15"/>
    <row r="818" customFormat="1" ht="13" x14ac:dyDescent="0.15"/>
    <row r="819" customFormat="1" ht="13" x14ac:dyDescent="0.15"/>
    <row r="820" customFormat="1" ht="13" x14ac:dyDescent="0.15"/>
    <row r="821" customFormat="1" ht="13" x14ac:dyDescent="0.15"/>
    <row r="822" customFormat="1" ht="13" x14ac:dyDescent="0.15"/>
    <row r="823" customFormat="1" ht="13" x14ac:dyDescent="0.15"/>
    <row r="824" customFormat="1" ht="13" x14ac:dyDescent="0.15"/>
    <row r="825" customFormat="1" ht="13" x14ac:dyDescent="0.15"/>
    <row r="826" customFormat="1" ht="13" x14ac:dyDescent="0.15"/>
    <row r="827" customFormat="1" ht="13" x14ac:dyDescent="0.15"/>
    <row r="828" customFormat="1" ht="13" x14ac:dyDescent="0.15"/>
    <row r="829" customFormat="1" ht="13" x14ac:dyDescent="0.15"/>
    <row r="830" customFormat="1" ht="13" x14ac:dyDescent="0.15"/>
    <row r="831" customFormat="1" ht="13" x14ac:dyDescent="0.15"/>
    <row r="832" customFormat="1" ht="13" x14ac:dyDescent="0.15"/>
    <row r="833" customFormat="1" ht="13" x14ac:dyDescent="0.15"/>
    <row r="834" customFormat="1" ht="13" x14ac:dyDescent="0.15"/>
    <row r="835" customFormat="1" ht="13" x14ac:dyDescent="0.15"/>
    <row r="836" customFormat="1" ht="13" x14ac:dyDescent="0.15"/>
    <row r="837" customFormat="1" ht="13" x14ac:dyDescent="0.15"/>
    <row r="838" customFormat="1" ht="13" x14ac:dyDescent="0.15"/>
    <row r="839" customFormat="1" ht="13" x14ac:dyDescent="0.15"/>
    <row r="840" customFormat="1" ht="13" x14ac:dyDescent="0.15"/>
    <row r="841" customFormat="1" ht="13" x14ac:dyDescent="0.15"/>
    <row r="842" customFormat="1" ht="13" x14ac:dyDescent="0.15"/>
    <row r="843" customFormat="1" ht="13" x14ac:dyDescent="0.15"/>
    <row r="844" customFormat="1" ht="13" x14ac:dyDescent="0.15"/>
    <row r="845" customFormat="1" ht="13" x14ac:dyDescent="0.15"/>
    <row r="846" customFormat="1" ht="13" x14ac:dyDescent="0.15"/>
    <row r="847" customFormat="1" ht="13" x14ac:dyDescent="0.15"/>
    <row r="848" customFormat="1" ht="13" x14ac:dyDescent="0.15"/>
    <row r="849" customFormat="1" ht="13" x14ac:dyDescent="0.15"/>
    <row r="850" customFormat="1" ht="13" x14ac:dyDescent="0.15"/>
    <row r="851" customFormat="1" ht="13" x14ac:dyDescent="0.15"/>
    <row r="852" customFormat="1" ht="13" x14ac:dyDescent="0.15"/>
    <row r="853" customFormat="1" ht="13" x14ac:dyDescent="0.15"/>
    <row r="854" customFormat="1" ht="13" x14ac:dyDescent="0.15"/>
    <row r="855" customFormat="1" ht="13" x14ac:dyDescent="0.15"/>
    <row r="856" customFormat="1" ht="13" x14ac:dyDescent="0.15"/>
    <row r="857" customFormat="1" ht="13" x14ac:dyDescent="0.15"/>
    <row r="858" customFormat="1" ht="13" x14ac:dyDescent="0.15"/>
    <row r="859" customFormat="1" ht="13" x14ac:dyDescent="0.15"/>
    <row r="860" customFormat="1" ht="13" x14ac:dyDescent="0.15"/>
    <row r="861" customFormat="1" ht="13" x14ac:dyDescent="0.15"/>
    <row r="862" customFormat="1" ht="13" x14ac:dyDescent="0.15"/>
    <row r="863" customFormat="1" ht="13" x14ac:dyDescent="0.15"/>
    <row r="864" customFormat="1" ht="13" x14ac:dyDescent="0.15"/>
    <row r="865" customFormat="1" ht="13" x14ac:dyDescent="0.15"/>
    <row r="866" customFormat="1" ht="13" x14ac:dyDescent="0.15"/>
    <row r="867" customFormat="1" ht="13" x14ac:dyDescent="0.15"/>
    <row r="868" customFormat="1" ht="13" x14ac:dyDescent="0.15"/>
    <row r="869" customFormat="1" ht="13" x14ac:dyDescent="0.15"/>
    <row r="870" customFormat="1" ht="13" x14ac:dyDescent="0.15"/>
    <row r="871" customFormat="1" ht="13" x14ac:dyDescent="0.15"/>
    <row r="872" customFormat="1" ht="13" x14ac:dyDescent="0.15"/>
    <row r="873" customFormat="1" ht="13" x14ac:dyDescent="0.15"/>
    <row r="874" customFormat="1" ht="13" x14ac:dyDescent="0.15"/>
    <row r="875" customFormat="1" ht="13" x14ac:dyDescent="0.15"/>
    <row r="876" customFormat="1" ht="13" x14ac:dyDescent="0.15"/>
    <row r="877" customFormat="1" ht="13" x14ac:dyDescent="0.15"/>
    <row r="878" customFormat="1" ht="13" x14ac:dyDescent="0.15"/>
    <row r="879" customFormat="1" ht="13" x14ac:dyDescent="0.15"/>
    <row r="880" customFormat="1" ht="13" x14ac:dyDescent="0.15"/>
    <row r="881" customFormat="1" ht="13" x14ac:dyDescent="0.15"/>
    <row r="882" customFormat="1" ht="13" x14ac:dyDescent="0.15"/>
    <row r="883" customFormat="1" ht="13" x14ac:dyDescent="0.15"/>
    <row r="884" customFormat="1" ht="13" x14ac:dyDescent="0.15"/>
    <row r="885" customFormat="1" ht="13" x14ac:dyDescent="0.15"/>
    <row r="886" customFormat="1" ht="13" x14ac:dyDescent="0.15"/>
    <row r="887" customFormat="1" ht="13" x14ac:dyDescent="0.15"/>
    <row r="888" customFormat="1" ht="13" x14ac:dyDescent="0.15"/>
    <row r="889" customFormat="1" ht="13" x14ac:dyDescent="0.15"/>
    <row r="890" customFormat="1" ht="13" x14ac:dyDescent="0.15"/>
    <row r="891" customFormat="1" ht="13" x14ac:dyDescent="0.15"/>
    <row r="892" customFormat="1" ht="13" x14ac:dyDescent="0.15"/>
    <row r="893" customFormat="1" ht="13" x14ac:dyDescent="0.15"/>
    <row r="894" customFormat="1" ht="13" x14ac:dyDescent="0.15"/>
    <row r="895" customFormat="1" ht="13" x14ac:dyDescent="0.15"/>
    <row r="896" customFormat="1" ht="13" x14ac:dyDescent="0.15"/>
    <row r="897" customFormat="1" ht="13" x14ac:dyDescent="0.15"/>
    <row r="898" customFormat="1" ht="13" x14ac:dyDescent="0.15"/>
    <row r="899" customFormat="1" ht="13" x14ac:dyDescent="0.15"/>
    <row r="900" customFormat="1" ht="13" x14ac:dyDescent="0.15"/>
    <row r="901" customFormat="1" ht="13" x14ac:dyDescent="0.15"/>
    <row r="902" customFormat="1" ht="13" x14ac:dyDescent="0.15"/>
    <row r="903" customFormat="1" ht="13" x14ac:dyDescent="0.15"/>
    <row r="904" customFormat="1" ht="13" x14ac:dyDescent="0.15"/>
    <row r="905" customFormat="1" ht="13" x14ac:dyDescent="0.15"/>
    <row r="906" customFormat="1" ht="13" x14ac:dyDescent="0.15"/>
    <row r="907" customFormat="1" ht="13" x14ac:dyDescent="0.15"/>
    <row r="908" customFormat="1" ht="13" x14ac:dyDescent="0.15"/>
    <row r="909" customFormat="1" ht="13" x14ac:dyDescent="0.15"/>
    <row r="910" customFormat="1" ht="13" x14ac:dyDescent="0.15"/>
    <row r="911" customFormat="1" ht="13" x14ac:dyDescent="0.15"/>
    <row r="912" customFormat="1" ht="13" x14ac:dyDescent="0.15"/>
    <row r="913" customFormat="1" ht="13" x14ac:dyDescent="0.15"/>
    <row r="914" customFormat="1" ht="13" x14ac:dyDescent="0.15"/>
    <row r="915" customFormat="1" ht="13" x14ac:dyDescent="0.15"/>
    <row r="916" customFormat="1" ht="13" x14ac:dyDescent="0.15"/>
    <row r="917" customFormat="1" ht="13" x14ac:dyDescent="0.15"/>
    <row r="918" customFormat="1" ht="13" x14ac:dyDescent="0.15"/>
    <row r="919" customFormat="1" ht="13" x14ac:dyDescent="0.15"/>
    <row r="920" customFormat="1" ht="13" x14ac:dyDescent="0.15"/>
    <row r="921" customFormat="1" ht="13" x14ac:dyDescent="0.15"/>
    <row r="922" customFormat="1" ht="13" x14ac:dyDescent="0.15"/>
    <row r="923" customFormat="1" ht="13" x14ac:dyDescent="0.15"/>
    <row r="924" customFormat="1" ht="13" x14ac:dyDescent="0.15"/>
    <row r="925" customFormat="1" ht="13" x14ac:dyDescent="0.15"/>
    <row r="926" customFormat="1" ht="13" x14ac:dyDescent="0.15"/>
    <row r="927" customFormat="1" ht="13" x14ac:dyDescent="0.15"/>
    <row r="928" customFormat="1" ht="13" x14ac:dyDescent="0.15"/>
    <row r="929" customFormat="1" ht="13" x14ac:dyDescent="0.15"/>
    <row r="930" customFormat="1" ht="13" x14ac:dyDescent="0.15"/>
    <row r="931" customFormat="1" ht="13" x14ac:dyDescent="0.15"/>
    <row r="932" customFormat="1" ht="13" x14ac:dyDescent="0.15"/>
    <row r="933" customFormat="1" ht="13" x14ac:dyDescent="0.15"/>
    <row r="934" customFormat="1" ht="13" x14ac:dyDescent="0.15"/>
    <row r="935" customFormat="1" ht="13" x14ac:dyDescent="0.15"/>
    <row r="936" customFormat="1" ht="13" x14ac:dyDescent="0.15"/>
    <row r="937" customFormat="1" ht="13" x14ac:dyDescent="0.15"/>
    <row r="938" customFormat="1" ht="13" x14ac:dyDescent="0.15"/>
    <row r="939" customFormat="1" ht="13" x14ac:dyDescent="0.15"/>
    <row r="940" customFormat="1" ht="13" x14ac:dyDescent="0.15"/>
    <row r="941" customFormat="1" ht="13" x14ac:dyDescent="0.15"/>
    <row r="942" customFormat="1" ht="13" x14ac:dyDescent="0.15"/>
    <row r="943" customFormat="1" ht="13" x14ac:dyDescent="0.15"/>
    <row r="944" customFormat="1" ht="13" x14ac:dyDescent="0.15"/>
    <row r="945" customFormat="1" ht="13" x14ac:dyDescent="0.15"/>
    <row r="946" customFormat="1" ht="13" x14ac:dyDescent="0.15"/>
    <row r="947" customFormat="1" ht="13" x14ac:dyDescent="0.15"/>
    <row r="948" customFormat="1" ht="13" x14ac:dyDescent="0.15"/>
    <row r="949" customFormat="1" ht="13" x14ac:dyDescent="0.15"/>
    <row r="950" customFormat="1" ht="13" x14ac:dyDescent="0.15"/>
    <row r="951" customFormat="1" ht="13" x14ac:dyDescent="0.15"/>
    <row r="952" customFormat="1" ht="13" x14ac:dyDescent="0.15"/>
    <row r="953" customFormat="1" ht="13" x14ac:dyDescent="0.15"/>
    <row r="954" customFormat="1" ht="13" x14ac:dyDescent="0.15"/>
    <row r="955" customFormat="1" ht="13" x14ac:dyDescent="0.15"/>
    <row r="956" customFormat="1" ht="13" x14ac:dyDescent="0.15"/>
    <row r="957" customFormat="1" ht="13" x14ac:dyDescent="0.15"/>
    <row r="958" customFormat="1" ht="13" x14ac:dyDescent="0.15"/>
    <row r="959" customFormat="1" ht="13" x14ac:dyDescent="0.15"/>
    <row r="960" customFormat="1" ht="13" x14ac:dyDescent="0.15"/>
    <row r="961" customFormat="1" ht="13" x14ac:dyDescent="0.15"/>
    <row r="962" customFormat="1" ht="13" x14ac:dyDescent="0.15"/>
    <row r="963" customFormat="1" ht="13" x14ac:dyDescent="0.15"/>
    <row r="964" customFormat="1" ht="13" x14ac:dyDescent="0.15"/>
    <row r="965" customFormat="1" ht="13" x14ac:dyDescent="0.15"/>
    <row r="966" customFormat="1" ht="13" x14ac:dyDescent="0.15"/>
    <row r="967" customFormat="1" ht="13" x14ac:dyDescent="0.15"/>
    <row r="968" customFormat="1" ht="13" x14ac:dyDescent="0.15"/>
    <row r="969" customFormat="1" ht="13" x14ac:dyDescent="0.15"/>
    <row r="970" customFormat="1" ht="13" x14ac:dyDescent="0.15"/>
    <row r="971" customFormat="1" ht="13" x14ac:dyDescent="0.15"/>
    <row r="972" customFormat="1" ht="13" x14ac:dyDescent="0.15"/>
    <row r="973" customFormat="1" ht="13" x14ac:dyDescent="0.15"/>
    <row r="974" customFormat="1" ht="13" x14ac:dyDescent="0.15"/>
    <row r="975" customFormat="1" ht="13" x14ac:dyDescent="0.15"/>
    <row r="976" customFormat="1" ht="13" x14ac:dyDescent="0.15"/>
    <row r="977" customFormat="1" ht="13" x14ac:dyDescent="0.15"/>
    <row r="978" customFormat="1" ht="13" x14ac:dyDescent="0.15"/>
    <row r="979" customFormat="1" ht="13" x14ac:dyDescent="0.15"/>
    <row r="980" customFormat="1" ht="13" x14ac:dyDescent="0.15"/>
    <row r="981" customFormat="1" ht="13" x14ac:dyDescent="0.15"/>
    <row r="982" customFormat="1" ht="13" x14ac:dyDescent="0.15"/>
    <row r="983" customFormat="1" ht="13" x14ac:dyDescent="0.15"/>
    <row r="984" customFormat="1" ht="13" x14ac:dyDescent="0.15"/>
    <row r="985" customFormat="1" ht="13" x14ac:dyDescent="0.15"/>
    <row r="986" customFormat="1" ht="13" x14ac:dyDescent="0.15"/>
    <row r="987" customFormat="1" ht="13" x14ac:dyDescent="0.15"/>
    <row r="988" customFormat="1" ht="13" x14ac:dyDescent="0.15"/>
    <row r="989" customFormat="1" ht="13" x14ac:dyDescent="0.15"/>
    <row r="990" customFormat="1" ht="13" x14ac:dyDescent="0.15"/>
    <row r="991" customFormat="1" ht="13" x14ac:dyDescent="0.15"/>
    <row r="992" customFormat="1" ht="13" x14ac:dyDescent="0.15"/>
    <row r="993" customFormat="1" ht="13" x14ac:dyDescent="0.15"/>
    <row r="994" customFormat="1" ht="13" x14ac:dyDescent="0.15"/>
    <row r="995" customFormat="1" ht="13" x14ac:dyDescent="0.15"/>
    <row r="996" customFormat="1" ht="13" x14ac:dyDescent="0.15"/>
    <row r="997" customFormat="1" ht="13" x14ac:dyDescent="0.15"/>
    <row r="998" customFormat="1" ht="13" x14ac:dyDescent="0.15"/>
    <row r="999" customFormat="1" ht="13" x14ac:dyDescent="0.15"/>
    <row r="1000" customFormat="1" ht="13" x14ac:dyDescent="0.15"/>
    <row r="1001" customFormat="1" ht="13" x14ac:dyDescent="0.15"/>
    <row r="1002" customFormat="1" ht="13" x14ac:dyDescent="0.15"/>
    <row r="1003" customFormat="1" ht="13" x14ac:dyDescent="0.15"/>
    <row r="1004" customFormat="1" ht="13" x14ac:dyDescent="0.15"/>
    <row r="1005" customFormat="1" ht="13" x14ac:dyDescent="0.15"/>
    <row r="1006" customFormat="1" ht="13" x14ac:dyDescent="0.15"/>
    <row r="1007" customFormat="1" ht="13" x14ac:dyDescent="0.15"/>
    <row r="1008" customFormat="1" ht="13" x14ac:dyDescent="0.15"/>
    <row r="1009" customFormat="1" ht="13" x14ac:dyDescent="0.15"/>
    <row r="1010" customFormat="1" ht="13" x14ac:dyDescent="0.15"/>
    <row r="1011" customFormat="1" ht="13" x14ac:dyDescent="0.15"/>
    <row r="1012" customFormat="1" ht="13" x14ac:dyDescent="0.15"/>
    <row r="1013" customFormat="1" ht="13" x14ac:dyDescent="0.15"/>
    <row r="1014" customFormat="1" ht="13" x14ac:dyDescent="0.15"/>
    <row r="1015" customFormat="1" ht="13" x14ac:dyDescent="0.15"/>
    <row r="1016" customFormat="1" ht="13" x14ac:dyDescent="0.15"/>
    <row r="1017" customFormat="1" ht="13" x14ac:dyDescent="0.15"/>
    <row r="1018" customFormat="1" ht="13" x14ac:dyDescent="0.15"/>
    <row r="1019" customFormat="1" ht="13" x14ac:dyDescent="0.15"/>
    <row r="1020" customFormat="1" ht="13" x14ac:dyDescent="0.15"/>
    <row r="1021" customFormat="1" ht="13" x14ac:dyDescent="0.15"/>
    <row r="1022" customFormat="1" ht="13" x14ac:dyDescent="0.15"/>
    <row r="1023" customFormat="1" ht="13" x14ac:dyDescent="0.15"/>
    <row r="1024" customFormat="1" ht="13" x14ac:dyDescent="0.15"/>
    <row r="1025" customFormat="1" ht="13" x14ac:dyDescent="0.15"/>
    <row r="1026" customFormat="1" ht="13" x14ac:dyDescent="0.15"/>
    <row r="1027" customFormat="1" ht="13" x14ac:dyDescent="0.15"/>
    <row r="1028" customFormat="1" ht="13" x14ac:dyDescent="0.15"/>
    <row r="1029" customFormat="1" ht="13" x14ac:dyDescent="0.15"/>
    <row r="1030" customFormat="1" ht="13" x14ac:dyDescent="0.15"/>
    <row r="1031" customFormat="1" ht="13" x14ac:dyDescent="0.15"/>
    <row r="1032" customFormat="1" ht="13" x14ac:dyDescent="0.15"/>
    <row r="1033" customFormat="1" ht="13" x14ac:dyDescent="0.15"/>
    <row r="1034" customFormat="1" ht="13" x14ac:dyDescent="0.15"/>
    <row r="1035" customFormat="1" ht="13" x14ac:dyDescent="0.15"/>
    <row r="1036" customFormat="1" ht="13" x14ac:dyDescent="0.15"/>
    <row r="1037" customFormat="1" ht="13" x14ac:dyDescent="0.15"/>
    <row r="1038" customFormat="1" ht="13" x14ac:dyDescent="0.15"/>
    <row r="1039" customFormat="1" ht="13" x14ac:dyDescent="0.15"/>
    <row r="1040" customFormat="1" ht="13" x14ac:dyDescent="0.15"/>
    <row r="1041" customFormat="1" ht="13" x14ac:dyDescent="0.15"/>
    <row r="1042" customFormat="1" ht="13" x14ac:dyDescent="0.15"/>
    <row r="1043" customFormat="1" ht="13" x14ac:dyDescent="0.15"/>
    <row r="1044" customFormat="1" ht="13" x14ac:dyDescent="0.15"/>
    <row r="1045" customFormat="1" ht="13" x14ac:dyDescent="0.15"/>
    <row r="1046" customFormat="1" ht="13" x14ac:dyDescent="0.15"/>
    <row r="1047" customFormat="1" ht="13" x14ac:dyDescent="0.15"/>
    <row r="1048" customFormat="1" ht="13" x14ac:dyDescent="0.15"/>
    <row r="1049" customFormat="1" ht="13" x14ac:dyDescent="0.15"/>
    <row r="1050" customFormat="1" ht="13" x14ac:dyDescent="0.15"/>
    <row r="1051" customFormat="1" ht="13" x14ac:dyDescent="0.15"/>
    <row r="1052" customFormat="1" ht="13" x14ac:dyDescent="0.15"/>
    <row r="1053" customFormat="1" ht="13" x14ac:dyDescent="0.15"/>
    <row r="1054" customFormat="1" ht="13" x14ac:dyDescent="0.15"/>
    <row r="1055" customFormat="1" ht="13" x14ac:dyDescent="0.15"/>
    <row r="1056" customFormat="1" ht="13" x14ac:dyDescent="0.15"/>
    <row r="1057" customFormat="1" ht="13" x14ac:dyDescent="0.15"/>
    <row r="1058" customFormat="1" ht="13" x14ac:dyDescent="0.15"/>
    <row r="1059" customFormat="1" ht="13" x14ac:dyDescent="0.15"/>
    <row r="1060" customFormat="1" ht="13" x14ac:dyDescent="0.15"/>
    <row r="1061" customFormat="1" ht="13" x14ac:dyDescent="0.15"/>
    <row r="1062" customFormat="1" ht="13" x14ac:dyDescent="0.15"/>
    <row r="1063" customFormat="1" ht="13" x14ac:dyDescent="0.15"/>
    <row r="1064" customFormat="1" ht="13" x14ac:dyDescent="0.15"/>
    <row r="1065" customFormat="1" ht="13" x14ac:dyDescent="0.15"/>
    <row r="1066" customFormat="1" ht="13" x14ac:dyDescent="0.15"/>
    <row r="1067" customFormat="1" ht="13" x14ac:dyDescent="0.15"/>
    <row r="1068" customFormat="1" ht="13" x14ac:dyDescent="0.15"/>
    <row r="1069" customFormat="1" ht="13" x14ac:dyDescent="0.15"/>
    <row r="1070" customFormat="1" ht="13" x14ac:dyDescent="0.15"/>
    <row r="1071" customFormat="1" ht="13" x14ac:dyDescent="0.15"/>
    <row r="1072" customFormat="1" ht="13" x14ac:dyDescent="0.15"/>
    <row r="1073" customFormat="1" ht="13" x14ac:dyDescent="0.15"/>
    <row r="1074" customFormat="1" ht="13" x14ac:dyDescent="0.15"/>
    <row r="1075" customFormat="1" ht="13" x14ac:dyDescent="0.15"/>
    <row r="1076" customFormat="1" ht="13" x14ac:dyDescent="0.15"/>
    <row r="1077" customFormat="1" ht="13" x14ac:dyDescent="0.15"/>
    <row r="1078" customFormat="1" ht="13" x14ac:dyDescent="0.15"/>
    <row r="1079" customFormat="1" ht="13" x14ac:dyDescent="0.15"/>
    <row r="1080" customFormat="1" ht="13" x14ac:dyDescent="0.15"/>
    <row r="1081" customFormat="1" ht="13" x14ac:dyDescent="0.15"/>
    <row r="1082" customFormat="1" ht="13" x14ac:dyDescent="0.15"/>
    <row r="1083" customFormat="1" ht="13" x14ac:dyDescent="0.15"/>
    <row r="1084" customFormat="1" ht="13" x14ac:dyDescent="0.15"/>
    <row r="1085" customFormat="1" ht="13" x14ac:dyDescent="0.15"/>
    <row r="1086" customFormat="1" ht="13" x14ac:dyDescent="0.15"/>
    <row r="1087" customFormat="1" ht="13" x14ac:dyDescent="0.15"/>
    <row r="1088" customFormat="1" ht="13" x14ac:dyDescent="0.15"/>
    <row r="1089" customFormat="1" ht="13" x14ac:dyDescent="0.15"/>
    <row r="1090" customFormat="1" ht="13" x14ac:dyDescent="0.15"/>
    <row r="1091" customFormat="1" ht="13" x14ac:dyDescent="0.15"/>
    <row r="1092" customFormat="1" ht="13" x14ac:dyDescent="0.15"/>
    <row r="1093" customFormat="1" ht="13" x14ac:dyDescent="0.15"/>
    <row r="1094" customFormat="1" ht="13" x14ac:dyDescent="0.15"/>
    <row r="1095" customFormat="1" ht="13" x14ac:dyDescent="0.15"/>
    <row r="1096" customFormat="1" ht="13" x14ac:dyDescent="0.15"/>
    <row r="1097" customFormat="1" ht="13" x14ac:dyDescent="0.15"/>
    <row r="1098" customFormat="1" ht="13" x14ac:dyDescent="0.15"/>
    <row r="1099" customFormat="1" ht="13" x14ac:dyDescent="0.15"/>
    <row r="1100" customFormat="1" ht="13" x14ac:dyDescent="0.15"/>
    <row r="1101" customFormat="1" ht="13" x14ac:dyDescent="0.15"/>
    <row r="1102" customFormat="1" ht="13" x14ac:dyDescent="0.15"/>
    <row r="1103" customFormat="1" ht="13" x14ac:dyDescent="0.15"/>
    <row r="1104" customFormat="1" ht="13" x14ac:dyDescent="0.15"/>
    <row r="1105" customFormat="1" ht="13" x14ac:dyDescent="0.15"/>
    <row r="1106" customFormat="1" ht="13" x14ac:dyDescent="0.15"/>
    <row r="1107" customFormat="1" ht="13" x14ac:dyDescent="0.15"/>
    <row r="1108" customFormat="1" ht="13" x14ac:dyDescent="0.15"/>
    <row r="1109" customFormat="1" ht="13" x14ac:dyDescent="0.15"/>
    <row r="1110" customFormat="1" ht="13" x14ac:dyDescent="0.15"/>
    <row r="1111" customFormat="1" ht="13" x14ac:dyDescent="0.15"/>
    <row r="1112" customFormat="1" ht="13" x14ac:dyDescent="0.15"/>
    <row r="1113" customFormat="1" ht="13" x14ac:dyDescent="0.15"/>
    <row r="1114" customFormat="1" ht="13" x14ac:dyDescent="0.15"/>
    <row r="1115" customFormat="1" ht="13" x14ac:dyDescent="0.15"/>
    <row r="1116" customFormat="1" ht="13" x14ac:dyDescent="0.15"/>
    <row r="1117" customFormat="1" ht="13" x14ac:dyDescent="0.15"/>
    <row r="1118" customFormat="1" ht="13" x14ac:dyDescent="0.15"/>
    <row r="1119" customFormat="1" ht="13" x14ac:dyDescent="0.15"/>
    <row r="1120" customFormat="1" ht="13" x14ac:dyDescent="0.15"/>
    <row r="1121" customFormat="1" ht="13" x14ac:dyDescent="0.15"/>
    <row r="1122" customFormat="1" ht="13" x14ac:dyDescent="0.15"/>
    <row r="1123" customFormat="1" ht="13" x14ac:dyDescent="0.15"/>
    <row r="1124" customFormat="1" ht="13" x14ac:dyDescent="0.15"/>
    <row r="1125" customFormat="1" ht="13" x14ac:dyDescent="0.15"/>
    <row r="1126" customFormat="1" ht="13" x14ac:dyDescent="0.15"/>
    <row r="1127" customFormat="1" ht="13" x14ac:dyDescent="0.15"/>
    <row r="1128" customFormat="1" ht="13" x14ac:dyDescent="0.15"/>
    <row r="1129" customFormat="1" ht="13" x14ac:dyDescent="0.15"/>
    <row r="1130" customFormat="1" ht="13" x14ac:dyDescent="0.15"/>
    <row r="1131" customFormat="1" ht="13" x14ac:dyDescent="0.15"/>
    <row r="1132" customFormat="1" ht="13" x14ac:dyDescent="0.15"/>
    <row r="1133" customFormat="1" ht="13" x14ac:dyDescent="0.15"/>
    <row r="1134" customFormat="1" ht="13" x14ac:dyDescent="0.15"/>
    <row r="1135" customFormat="1" ht="13" x14ac:dyDescent="0.15"/>
    <row r="1136" customFormat="1" ht="13" x14ac:dyDescent="0.15"/>
    <row r="1137" customFormat="1" ht="13" x14ac:dyDescent="0.15"/>
    <row r="1138" customFormat="1" ht="13" x14ac:dyDescent="0.15"/>
    <row r="1139" customFormat="1" ht="13" x14ac:dyDescent="0.15"/>
    <row r="1140" customFormat="1" ht="13" x14ac:dyDescent="0.15"/>
    <row r="1141" customFormat="1" ht="13" x14ac:dyDescent="0.15"/>
    <row r="1142" customFormat="1" ht="13" x14ac:dyDescent="0.15"/>
    <row r="1143" customFormat="1" ht="13" x14ac:dyDescent="0.15"/>
    <row r="1144" customFormat="1" ht="13" x14ac:dyDescent="0.15"/>
    <row r="1145" customFormat="1" ht="13" x14ac:dyDescent="0.15"/>
    <row r="1146" customFormat="1" ht="13" x14ac:dyDescent="0.15"/>
    <row r="1147" customFormat="1" ht="13" x14ac:dyDescent="0.15"/>
    <row r="1148" customFormat="1" ht="13" x14ac:dyDescent="0.15"/>
    <row r="1149" customFormat="1" ht="13" x14ac:dyDescent="0.15"/>
    <row r="1150" customFormat="1" ht="13" x14ac:dyDescent="0.15"/>
    <row r="1151" customFormat="1" ht="13" x14ac:dyDescent="0.15"/>
    <row r="1152" customFormat="1" ht="13" x14ac:dyDescent="0.15"/>
    <row r="1153" customFormat="1" ht="13" x14ac:dyDescent="0.15"/>
    <row r="1154" customFormat="1" ht="13" x14ac:dyDescent="0.15"/>
    <row r="1155" customFormat="1" ht="13" x14ac:dyDescent="0.15"/>
    <row r="1156" customFormat="1" ht="13" x14ac:dyDescent="0.15"/>
    <row r="1157" customFormat="1" ht="13" x14ac:dyDescent="0.15"/>
    <row r="1158" customFormat="1" ht="13" x14ac:dyDescent="0.15"/>
    <row r="1159" customFormat="1" ht="13" x14ac:dyDescent="0.15"/>
    <row r="1160" customFormat="1" ht="13" x14ac:dyDescent="0.15"/>
    <row r="1161" customFormat="1" ht="13" x14ac:dyDescent="0.15"/>
    <row r="1162" customFormat="1" ht="13" x14ac:dyDescent="0.15"/>
    <row r="1163" customFormat="1" ht="13" x14ac:dyDescent="0.15"/>
    <row r="1164" customFormat="1" ht="13" x14ac:dyDescent="0.15"/>
    <row r="1165" customFormat="1" ht="13" x14ac:dyDescent="0.15"/>
    <row r="1166" customFormat="1" ht="13" x14ac:dyDescent="0.15"/>
    <row r="1167" customFormat="1" ht="13" x14ac:dyDescent="0.15"/>
    <row r="1168" customFormat="1" ht="13" x14ac:dyDescent="0.15"/>
    <row r="1169" customFormat="1" ht="13" x14ac:dyDescent="0.15"/>
    <row r="1170" customFormat="1" ht="13" x14ac:dyDescent="0.15"/>
    <row r="1171" customFormat="1" ht="13" x14ac:dyDescent="0.15"/>
    <row r="1172" customFormat="1" ht="13" x14ac:dyDescent="0.15"/>
    <row r="1173" customFormat="1" ht="13" x14ac:dyDescent="0.15"/>
    <row r="1174" customFormat="1" ht="13" x14ac:dyDescent="0.15"/>
    <row r="1175" customFormat="1" ht="13" x14ac:dyDescent="0.15"/>
    <row r="1176" customFormat="1" ht="13" x14ac:dyDescent="0.15"/>
    <row r="1177" customFormat="1" ht="13" x14ac:dyDescent="0.15"/>
    <row r="1178" customFormat="1" ht="13" x14ac:dyDescent="0.15"/>
    <row r="1179" customFormat="1" ht="13" x14ac:dyDescent="0.15"/>
    <row r="1180" customFormat="1" ht="13" x14ac:dyDescent="0.15"/>
    <row r="1181" customFormat="1" ht="13" x14ac:dyDescent="0.15"/>
    <row r="1182" customFormat="1" ht="13" x14ac:dyDescent="0.15"/>
    <row r="1183" customFormat="1" ht="13" x14ac:dyDescent="0.15"/>
    <row r="1184" customFormat="1" ht="13" x14ac:dyDescent="0.15"/>
    <row r="1185" customFormat="1" ht="13" x14ac:dyDescent="0.15"/>
    <row r="1186" customFormat="1" ht="13" x14ac:dyDescent="0.15"/>
    <row r="1187" customFormat="1" ht="13" x14ac:dyDescent="0.15"/>
    <row r="1188" customFormat="1" ht="13" x14ac:dyDescent="0.15"/>
    <row r="1189" customFormat="1" ht="13" x14ac:dyDescent="0.15"/>
    <row r="1190" customFormat="1" ht="13" x14ac:dyDescent="0.15"/>
    <row r="1191" customFormat="1" ht="13" x14ac:dyDescent="0.15"/>
    <row r="1192" customFormat="1" ht="13" x14ac:dyDescent="0.15"/>
    <row r="1193" customFormat="1" ht="13" x14ac:dyDescent="0.15"/>
    <row r="1194" customFormat="1" ht="13" x14ac:dyDescent="0.15"/>
    <row r="1195" customFormat="1" ht="13" x14ac:dyDescent="0.15"/>
    <row r="1196" customFormat="1" ht="13" x14ac:dyDescent="0.15"/>
    <row r="1197" customFormat="1" ht="13" x14ac:dyDescent="0.15"/>
    <row r="1198" customFormat="1" ht="13" x14ac:dyDescent="0.15"/>
    <row r="1199" customFormat="1" ht="13" x14ac:dyDescent="0.15"/>
    <row r="1200" customFormat="1" ht="13" x14ac:dyDescent="0.15"/>
    <row r="1201" customFormat="1" ht="13" x14ac:dyDescent="0.15"/>
    <row r="1202" customFormat="1" ht="13" x14ac:dyDescent="0.15"/>
    <row r="1203" customFormat="1" ht="13" x14ac:dyDescent="0.15"/>
    <row r="1204" customFormat="1" ht="13" x14ac:dyDescent="0.15"/>
    <row r="1205" customFormat="1" ht="13" x14ac:dyDescent="0.15"/>
    <row r="1206" customFormat="1" ht="13" x14ac:dyDescent="0.15"/>
    <row r="1207" customFormat="1" ht="13" x14ac:dyDescent="0.15"/>
    <row r="1208" customFormat="1" ht="13" x14ac:dyDescent="0.15"/>
    <row r="1209" customFormat="1" ht="13" x14ac:dyDescent="0.15"/>
    <row r="1210" customFormat="1" ht="13" x14ac:dyDescent="0.15"/>
    <row r="1211" customFormat="1" ht="13" x14ac:dyDescent="0.15"/>
    <row r="1212" customFormat="1" ht="13" x14ac:dyDescent="0.15"/>
    <row r="1213" customFormat="1" ht="13" x14ac:dyDescent="0.15"/>
    <row r="1214" customFormat="1" ht="13" x14ac:dyDescent="0.15"/>
    <row r="1215" customFormat="1" ht="13" x14ac:dyDescent="0.15"/>
    <row r="1216" customFormat="1" ht="13" x14ac:dyDescent="0.15"/>
    <row r="1217" customFormat="1" ht="13" x14ac:dyDescent="0.15"/>
    <row r="1218" customFormat="1" ht="13" x14ac:dyDescent="0.15"/>
    <row r="1219" customFormat="1" ht="13" x14ac:dyDescent="0.15"/>
    <row r="1220" customFormat="1" ht="13" x14ac:dyDescent="0.15"/>
    <row r="1221" customFormat="1" ht="13" x14ac:dyDescent="0.15"/>
    <row r="1222" customFormat="1" ht="13" x14ac:dyDescent="0.15"/>
    <row r="1223" customFormat="1" ht="13" x14ac:dyDescent="0.15"/>
    <row r="1224" customFormat="1" ht="13" x14ac:dyDescent="0.15"/>
    <row r="1225" customFormat="1" ht="13" x14ac:dyDescent="0.15"/>
    <row r="1226" customFormat="1" ht="13" x14ac:dyDescent="0.15"/>
    <row r="1227" customFormat="1" ht="13" x14ac:dyDescent="0.15"/>
    <row r="1228" customFormat="1" ht="13" x14ac:dyDescent="0.15"/>
    <row r="1229" customFormat="1" ht="13" x14ac:dyDescent="0.15"/>
    <row r="1230" customFormat="1" ht="13" x14ac:dyDescent="0.15"/>
    <row r="1231" customFormat="1" ht="13" x14ac:dyDescent="0.15"/>
    <row r="1232" customFormat="1" ht="13" x14ac:dyDescent="0.15"/>
    <row r="1233" customFormat="1" ht="13" x14ac:dyDescent="0.15"/>
    <row r="1234" customFormat="1" ht="13" x14ac:dyDescent="0.15"/>
    <row r="1235" customFormat="1" ht="13" x14ac:dyDescent="0.15"/>
    <row r="1236" customFormat="1" ht="13" x14ac:dyDescent="0.15"/>
    <row r="1237" customFormat="1" ht="13" x14ac:dyDescent="0.15"/>
    <row r="1238" customFormat="1" ht="13" x14ac:dyDescent="0.15"/>
    <row r="1239" customFormat="1" ht="13" x14ac:dyDescent="0.15"/>
    <row r="1240" customFormat="1" ht="13" x14ac:dyDescent="0.15"/>
    <row r="1241" customFormat="1" ht="13" x14ac:dyDescent="0.15"/>
    <row r="1242" customFormat="1" ht="13" x14ac:dyDescent="0.15"/>
    <row r="1243" customFormat="1" ht="13" x14ac:dyDescent="0.15"/>
    <row r="1244" customFormat="1" ht="13" x14ac:dyDescent="0.15"/>
    <row r="1245" customFormat="1" ht="13" x14ac:dyDescent="0.15"/>
    <row r="1246" customFormat="1" ht="13" x14ac:dyDescent="0.15"/>
    <row r="1247" customFormat="1" ht="13" x14ac:dyDescent="0.15"/>
    <row r="1248" customFormat="1" ht="13" x14ac:dyDescent="0.15"/>
    <row r="1249" customFormat="1" ht="13" x14ac:dyDescent="0.15"/>
    <row r="1250" customFormat="1" ht="13" x14ac:dyDescent="0.15"/>
    <row r="1251" customFormat="1" ht="13" x14ac:dyDescent="0.15"/>
    <row r="1252" customFormat="1" ht="13" x14ac:dyDescent="0.15"/>
    <row r="1253" customFormat="1" ht="13" x14ac:dyDescent="0.15"/>
    <row r="1254" customFormat="1" ht="13" x14ac:dyDescent="0.15"/>
    <row r="1255" customFormat="1" ht="13" x14ac:dyDescent="0.15"/>
    <row r="1256" customFormat="1" ht="13" x14ac:dyDescent="0.15"/>
    <row r="1257" customFormat="1" ht="13" x14ac:dyDescent="0.15"/>
    <row r="1258" customFormat="1" ht="13" x14ac:dyDescent="0.15"/>
    <row r="1259" customFormat="1" ht="13" x14ac:dyDescent="0.15"/>
    <row r="1260" customFormat="1" ht="13" x14ac:dyDescent="0.15"/>
    <row r="1261" customFormat="1" ht="13" x14ac:dyDescent="0.15"/>
    <row r="1262" customFormat="1" ht="13" x14ac:dyDescent="0.15"/>
    <row r="1263" customFormat="1" ht="13" x14ac:dyDescent="0.15"/>
    <row r="1264" customFormat="1" ht="13" x14ac:dyDescent="0.15"/>
    <row r="1265" customFormat="1" ht="13" x14ac:dyDescent="0.15"/>
    <row r="1266" customFormat="1" ht="13" x14ac:dyDescent="0.15"/>
    <row r="1267" customFormat="1" ht="13" x14ac:dyDescent="0.15"/>
    <row r="1268" customFormat="1" ht="13" x14ac:dyDescent="0.15"/>
    <row r="1269" customFormat="1" ht="13" x14ac:dyDescent="0.15"/>
    <row r="1270" customFormat="1" ht="13" x14ac:dyDescent="0.15"/>
    <row r="1271" customFormat="1" ht="13" x14ac:dyDescent="0.15"/>
    <row r="1272" customFormat="1" ht="13" x14ac:dyDescent="0.15"/>
    <row r="1273" customFormat="1" ht="13" x14ac:dyDescent="0.15"/>
    <row r="1274" customFormat="1" ht="13" x14ac:dyDescent="0.15"/>
    <row r="1275" customFormat="1" ht="13" x14ac:dyDescent="0.15"/>
    <row r="1276" customFormat="1" ht="13" x14ac:dyDescent="0.15"/>
    <row r="1277" customFormat="1" ht="13" x14ac:dyDescent="0.15"/>
    <row r="1278" customFormat="1" ht="13" x14ac:dyDescent="0.15"/>
    <row r="1279" customFormat="1" ht="13" x14ac:dyDescent="0.15"/>
    <row r="1280" customFormat="1" ht="13" x14ac:dyDescent="0.15"/>
    <row r="1281" customFormat="1" ht="13" x14ac:dyDescent="0.15"/>
    <row r="1282" customFormat="1" ht="13" x14ac:dyDescent="0.15"/>
    <row r="1283" customFormat="1" ht="13" x14ac:dyDescent="0.15"/>
    <row r="1284" customFormat="1" ht="13" x14ac:dyDescent="0.15"/>
    <row r="1285" customFormat="1" ht="13" x14ac:dyDescent="0.15"/>
    <row r="1286" customFormat="1" ht="13" x14ac:dyDescent="0.15"/>
    <row r="1287" customFormat="1" ht="13" x14ac:dyDescent="0.15"/>
    <row r="1288" customFormat="1" ht="13" x14ac:dyDescent="0.15"/>
    <row r="1289" customFormat="1" ht="13" x14ac:dyDescent="0.15"/>
    <row r="1290" customFormat="1" ht="13" x14ac:dyDescent="0.15"/>
    <row r="1291" customFormat="1" ht="13" x14ac:dyDescent="0.15"/>
    <row r="1292" customFormat="1" ht="13" x14ac:dyDescent="0.15"/>
    <row r="1293" customFormat="1" ht="13" x14ac:dyDescent="0.15"/>
    <row r="1294" customFormat="1" ht="13" x14ac:dyDescent="0.15"/>
    <row r="1295" customFormat="1" ht="13" x14ac:dyDescent="0.15"/>
    <row r="1296" customFormat="1" ht="13" x14ac:dyDescent="0.15"/>
    <row r="1297" customFormat="1" ht="13" x14ac:dyDescent="0.15"/>
    <row r="1298" customFormat="1" ht="13" x14ac:dyDescent="0.15"/>
    <row r="1299" customFormat="1" ht="13" x14ac:dyDescent="0.15"/>
    <row r="1300" customFormat="1" ht="13" x14ac:dyDescent="0.15"/>
    <row r="1301" customFormat="1" ht="13" x14ac:dyDescent="0.15"/>
    <row r="1302" customFormat="1" ht="13" x14ac:dyDescent="0.15"/>
    <row r="1303" customFormat="1" ht="13" x14ac:dyDescent="0.15"/>
    <row r="1304" customFormat="1" ht="13" x14ac:dyDescent="0.15"/>
    <row r="1305" customFormat="1" ht="13" x14ac:dyDescent="0.15"/>
    <row r="1306" customFormat="1" ht="13" x14ac:dyDescent="0.15"/>
    <row r="1307" customFormat="1" ht="13" x14ac:dyDescent="0.15"/>
    <row r="1308" customFormat="1" ht="13" x14ac:dyDescent="0.15"/>
    <row r="1309" customFormat="1" ht="13" x14ac:dyDescent="0.15"/>
    <row r="1310" customFormat="1" ht="13" x14ac:dyDescent="0.15"/>
    <row r="1311" customFormat="1" ht="13" x14ac:dyDescent="0.15"/>
    <row r="1312" customFormat="1" ht="13" x14ac:dyDescent="0.15"/>
    <row r="1313" customFormat="1" ht="13" x14ac:dyDescent="0.15"/>
    <row r="1314" customFormat="1" ht="13" x14ac:dyDescent="0.15"/>
    <row r="1315" customFormat="1" ht="13" x14ac:dyDescent="0.15"/>
    <row r="1316" customFormat="1" ht="13" x14ac:dyDescent="0.15"/>
    <row r="1317" customFormat="1" ht="13" x14ac:dyDescent="0.15"/>
    <row r="1318" customFormat="1" ht="13" x14ac:dyDescent="0.15"/>
    <row r="1319" customFormat="1" ht="13" x14ac:dyDescent="0.15"/>
    <row r="1320" customFormat="1" ht="13" x14ac:dyDescent="0.15"/>
    <row r="1321" customFormat="1" ht="13" x14ac:dyDescent="0.15"/>
    <row r="1322" customFormat="1" ht="13" x14ac:dyDescent="0.15"/>
    <row r="1323" customFormat="1" ht="13" x14ac:dyDescent="0.15"/>
    <row r="1324" customFormat="1" ht="13" x14ac:dyDescent="0.15"/>
    <row r="1325" customFormat="1" ht="13" x14ac:dyDescent="0.15"/>
    <row r="1326" customFormat="1" ht="13" x14ac:dyDescent="0.15"/>
    <row r="1327" customFormat="1" ht="13" x14ac:dyDescent="0.15"/>
    <row r="1328" customFormat="1" ht="13" x14ac:dyDescent="0.15"/>
    <row r="1329" customFormat="1" ht="13" x14ac:dyDescent="0.15"/>
    <row r="1330" customFormat="1" ht="13" x14ac:dyDescent="0.15"/>
    <row r="1331" customFormat="1" ht="13" x14ac:dyDescent="0.15"/>
    <row r="1332" customFormat="1" ht="13" x14ac:dyDescent="0.15"/>
    <row r="1333" customFormat="1" ht="13" x14ac:dyDescent="0.15"/>
    <row r="1334" customFormat="1" ht="13" x14ac:dyDescent="0.15"/>
    <row r="1335" customFormat="1" ht="13" x14ac:dyDescent="0.15"/>
    <row r="1336" customFormat="1" ht="13" x14ac:dyDescent="0.15"/>
    <row r="1337" customFormat="1" ht="13" x14ac:dyDescent="0.15"/>
    <row r="1338" customFormat="1" ht="13" x14ac:dyDescent="0.15"/>
    <row r="1339" customFormat="1" ht="13" x14ac:dyDescent="0.15"/>
    <row r="1340" customFormat="1" ht="13" x14ac:dyDescent="0.15"/>
    <row r="1341" customFormat="1" ht="13" x14ac:dyDescent="0.15"/>
    <row r="1342" customFormat="1" ht="13" x14ac:dyDescent="0.15"/>
    <row r="1343" customFormat="1" ht="13" x14ac:dyDescent="0.15"/>
    <row r="1344" customFormat="1" ht="13" x14ac:dyDescent="0.15"/>
    <row r="1345" customFormat="1" ht="13" x14ac:dyDescent="0.15"/>
    <row r="1346" customFormat="1" ht="13" x14ac:dyDescent="0.15"/>
    <row r="1347" customFormat="1" ht="13" x14ac:dyDescent="0.15"/>
    <row r="1348" customFormat="1" ht="13" x14ac:dyDescent="0.15"/>
    <row r="1349" customFormat="1" ht="13" x14ac:dyDescent="0.15"/>
    <row r="1350" customFormat="1" ht="13" x14ac:dyDescent="0.15"/>
    <row r="1351" customFormat="1" ht="13" x14ac:dyDescent="0.15"/>
    <row r="1352" customFormat="1" ht="13" x14ac:dyDescent="0.15"/>
    <row r="1353" customFormat="1" ht="13" x14ac:dyDescent="0.15"/>
    <row r="1354" customFormat="1" ht="13" x14ac:dyDescent="0.15"/>
    <row r="1355" customFormat="1" ht="13" x14ac:dyDescent="0.15"/>
    <row r="1356" customFormat="1" ht="13" x14ac:dyDescent="0.15"/>
    <row r="1357" customFormat="1" ht="13" x14ac:dyDescent="0.15"/>
    <row r="1358" customFormat="1" ht="13" x14ac:dyDescent="0.15"/>
    <row r="1359" customFormat="1" ht="13" x14ac:dyDescent="0.15"/>
    <row r="1360" customFormat="1" ht="13" x14ac:dyDescent="0.15"/>
    <row r="1361" customFormat="1" ht="13" x14ac:dyDescent="0.15"/>
    <row r="1362" customFormat="1" ht="13" x14ac:dyDescent="0.15"/>
    <row r="1363" customFormat="1" ht="13" x14ac:dyDescent="0.15"/>
    <row r="1364" customFormat="1" ht="13" x14ac:dyDescent="0.15"/>
    <row r="1365" customFormat="1" ht="13" x14ac:dyDescent="0.15"/>
    <row r="1366" customFormat="1" ht="13" x14ac:dyDescent="0.15"/>
    <row r="1367" customFormat="1" ht="13" x14ac:dyDescent="0.15"/>
    <row r="1368" customFormat="1" ht="13" x14ac:dyDescent="0.15"/>
    <row r="1369" customFormat="1" ht="13" x14ac:dyDescent="0.15"/>
    <row r="1370" customFormat="1" ht="13" x14ac:dyDescent="0.15"/>
    <row r="1371" customFormat="1" ht="13" x14ac:dyDescent="0.15"/>
    <row r="1372" customFormat="1" ht="13" x14ac:dyDescent="0.15"/>
    <row r="1373" customFormat="1" ht="13" x14ac:dyDescent="0.15"/>
    <row r="1374" customFormat="1" ht="13" x14ac:dyDescent="0.15"/>
    <row r="1375" customFormat="1" ht="13" x14ac:dyDescent="0.15"/>
    <row r="1376" customFormat="1" ht="13" x14ac:dyDescent="0.15"/>
    <row r="1377" customFormat="1" ht="13" x14ac:dyDescent="0.15"/>
    <row r="1378" customFormat="1" ht="13" x14ac:dyDescent="0.15"/>
    <row r="1379" customFormat="1" ht="13" x14ac:dyDescent="0.15"/>
    <row r="1380" customFormat="1" ht="13" x14ac:dyDescent="0.15"/>
    <row r="1381" customFormat="1" ht="13" x14ac:dyDescent="0.15"/>
    <row r="1382" customFormat="1" ht="13" x14ac:dyDescent="0.15"/>
    <row r="1383" customFormat="1" ht="13" x14ac:dyDescent="0.15"/>
    <row r="1384" customFormat="1" ht="13" x14ac:dyDescent="0.15"/>
    <row r="1385" customFormat="1" ht="13" x14ac:dyDescent="0.15"/>
    <row r="1386" customFormat="1" ht="13" x14ac:dyDescent="0.15"/>
    <row r="1387" customFormat="1" ht="13" x14ac:dyDescent="0.15"/>
    <row r="1388" customFormat="1" ht="13" x14ac:dyDescent="0.15"/>
    <row r="1389" customFormat="1" ht="13" x14ac:dyDescent="0.15"/>
    <row r="1390" customFormat="1" ht="13" x14ac:dyDescent="0.15"/>
    <row r="1391" customFormat="1" ht="13" x14ac:dyDescent="0.15"/>
    <row r="1392" customFormat="1" ht="13" x14ac:dyDescent="0.15"/>
    <row r="1393" customFormat="1" ht="13" x14ac:dyDescent="0.15"/>
    <row r="1394" customFormat="1" ht="13" x14ac:dyDescent="0.15"/>
    <row r="1395" customFormat="1" ht="13" x14ac:dyDescent="0.15"/>
    <row r="1396" customFormat="1" ht="13" x14ac:dyDescent="0.15"/>
    <row r="1397" customFormat="1" ht="13" x14ac:dyDescent="0.15"/>
    <row r="1398" customFormat="1" ht="13" x14ac:dyDescent="0.15"/>
    <row r="1399" customFormat="1" ht="13" x14ac:dyDescent="0.15"/>
    <row r="1400" customFormat="1" ht="13" x14ac:dyDescent="0.15"/>
    <row r="1401" customFormat="1" ht="13" x14ac:dyDescent="0.15"/>
    <row r="1402" customFormat="1" ht="13" x14ac:dyDescent="0.15"/>
    <row r="1403" customFormat="1" ht="13" x14ac:dyDescent="0.15"/>
    <row r="1404" customFormat="1" ht="13" x14ac:dyDescent="0.15"/>
    <row r="1405" customFormat="1" ht="13" x14ac:dyDescent="0.15"/>
    <row r="1406" customFormat="1" ht="13" x14ac:dyDescent="0.15"/>
    <row r="1407" customFormat="1" ht="13" x14ac:dyDescent="0.15"/>
    <row r="1408" customFormat="1" ht="13" x14ac:dyDescent="0.15"/>
    <row r="1409" customFormat="1" ht="13" x14ac:dyDescent="0.15"/>
    <row r="1410" customFormat="1" ht="13" x14ac:dyDescent="0.15"/>
    <row r="1411" customFormat="1" ht="13" x14ac:dyDescent="0.15"/>
    <row r="1412" customFormat="1" ht="13" x14ac:dyDescent="0.15"/>
    <row r="1413" customFormat="1" ht="13" x14ac:dyDescent="0.15"/>
    <row r="1414" customFormat="1" ht="13" x14ac:dyDescent="0.15"/>
    <row r="1415" customFormat="1" ht="13" x14ac:dyDescent="0.15"/>
    <row r="1416" customFormat="1" ht="13" x14ac:dyDescent="0.15"/>
    <row r="1417" customFormat="1" ht="13" x14ac:dyDescent="0.15"/>
    <row r="1418" customFormat="1" ht="13" x14ac:dyDescent="0.15"/>
    <row r="1419" customFormat="1" ht="13" x14ac:dyDescent="0.15"/>
    <row r="1420" customFormat="1" ht="13" x14ac:dyDescent="0.15"/>
    <row r="1421" customFormat="1" ht="13" x14ac:dyDescent="0.15"/>
    <row r="1422" customFormat="1" ht="13" x14ac:dyDescent="0.15"/>
    <row r="1423" customFormat="1" ht="13" x14ac:dyDescent="0.15"/>
    <row r="1424" customFormat="1" ht="13" x14ac:dyDescent="0.15"/>
    <row r="1425" customFormat="1" ht="13" x14ac:dyDescent="0.15"/>
    <row r="1426" customFormat="1" ht="13" x14ac:dyDescent="0.15"/>
    <row r="1427" customFormat="1" ht="13" x14ac:dyDescent="0.15"/>
    <row r="1428" customFormat="1" ht="13" x14ac:dyDescent="0.15"/>
    <row r="1429" customFormat="1" ht="13" x14ac:dyDescent="0.15"/>
    <row r="1430" customFormat="1" ht="13" x14ac:dyDescent="0.15"/>
    <row r="1431" customFormat="1" ht="13" x14ac:dyDescent="0.15"/>
    <row r="1432" customFormat="1" ht="13" x14ac:dyDescent="0.15"/>
    <row r="1433" customFormat="1" ht="13" x14ac:dyDescent="0.15"/>
    <row r="1434" customFormat="1" ht="13" x14ac:dyDescent="0.15"/>
    <row r="1435" customFormat="1" ht="13" x14ac:dyDescent="0.15"/>
    <row r="1436" customFormat="1" ht="13" x14ac:dyDescent="0.15"/>
    <row r="1437" customFormat="1" ht="13" x14ac:dyDescent="0.15"/>
    <row r="1438" customFormat="1" ht="13" x14ac:dyDescent="0.15"/>
    <row r="1439" customFormat="1" ht="13" x14ac:dyDescent="0.15"/>
    <row r="1440" customFormat="1" ht="13" x14ac:dyDescent="0.15"/>
    <row r="1441" customFormat="1" ht="13" x14ac:dyDescent="0.15"/>
    <row r="1442" customFormat="1" ht="13" x14ac:dyDescent="0.15"/>
    <row r="1443" customFormat="1" ht="13" x14ac:dyDescent="0.15"/>
    <row r="1444" customFormat="1" ht="13" x14ac:dyDescent="0.15"/>
    <row r="1445" customFormat="1" ht="13" x14ac:dyDescent="0.15"/>
    <row r="1446" customFormat="1" ht="13" x14ac:dyDescent="0.15"/>
    <row r="1447" customFormat="1" ht="13" x14ac:dyDescent="0.15"/>
    <row r="1448" customFormat="1" ht="13" x14ac:dyDescent="0.15"/>
    <row r="1449" customFormat="1" ht="13" x14ac:dyDescent="0.15"/>
    <row r="1450" customFormat="1" ht="13" x14ac:dyDescent="0.15"/>
    <row r="1451" customFormat="1" ht="13" x14ac:dyDescent="0.15"/>
    <row r="1452" customFormat="1" ht="13" x14ac:dyDescent="0.15"/>
    <row r="1453" customFormat="1" ht="13" x14ac:dyDescent="0.15"/>
    <row r="1454" customFormat="1" ht="13" x14ac:dyDescent="0.15"/>
    <row r="1455" customFormat="1" ht="13" x14ac:dyDescent="0.15"/>
    <row r="1456" customFormat="1" ht="13" x14ac:dyDescent="0.15"/>
    <row r="1457" customFormat="1" ht="13" x14ac:dyDescent="0.15"/>
    <row r="1458" customFormat="1" ht="13" x14ac:dyDescent="0.15"/>
    <row r="1459" customFormat="1" ht="13" x14ac:dyDescent="0.15"/>
    <row r="1460" customFormat="1" ht="13" x14ac:dyDescent="0.15"/>
    <row r="1461" customFormat="1" ht="13" x14ac:dyDescent="0.15"/>
    <row r="1462" customFormat="1" ht="13" x14ac:dyDescent="0.15"/>
    <row r="1463" customFormat="1" ht="13" x14ac:dyDescent="0.15"/>
    <row r="1464" customFormat="1" ht="13" x14ac:dyDescent="0.15"/>
    <row r="1465" customFormat="1" ht="13" x14ac:dyDescent="0.15"/>
    <row r="1466" customFormat="1" ht="13" x14ac:dyDescent="0.15"/>
    <row r="1467" customFormat="1" ht="13" x14ac:dyDescent="0.15"/>
    <row r="1468" customFormat="1" ht="13" x14ac:dyDescent="0.15"/>
    <row r="1469" customFormat="1" ht="13" x14ac:dyDescent="0.15"/>
    <row r="1470" customFormat="1" ht="13" x14ac:dyDescent="0.15"/>
    <row r="1471" customFormat="1" ht="13" x14ac:dyDescent="0.15"/>
    <row r="1472" customFormat="1" ht="13" x14ac:dyDescent="0.15"/>
    <row r="1473" customFormat="1" ht="13" x14ac:dyDescent="0.15"/>
    <row r="1474" customFormat="1" ht="13" x14ac:dyDescent="0.15"/>
    <row r="1475" customFormat="1" ht="13" x14ac:dyDescent="0.15"/>
    <row r="1476" customFormat="1" ht="13" x14ac:dyDescent="0.15"/>
    <row r="1477" customFormat="1" ht="13" x14ac:dyDescent="0.15"/>
    <row r="1478" customFormat="1" ht="13" x14ac:dyDescent="0.15"/>
    <row r="1479" customFormat="1" ht="13" x14ac:dyDescent="0.15"/>
    <row r="1480" customFormat="1" ht="13" x14ac:dyDescent="0.15"/>
    <row r="1481" customFormat="1" ht="13" x14ac:dyDescent="0.15"/>
    <row r="1482" customFormat="1" ht="13" x14ac:dyDescent="0.15"/>
    <row r="1483" customFormat="1" ht="13" x14ac:dyDescent="0.15"/>
    <row r="1484" customFormat="1" ht="13" x14ac:dyDescent="0.15"/>
    <row r="1485" customFormat="1" ht="13" x14ac:dyDescent="0.15"/>
    <row r="1486" customFormat="1" ht="13" x14ac:dyDescent="0.15"/>
    <row r="1487" customFormat="1" ht="13" x14ac:dyDescent="0.15"/>
    <row r="1488" customFormat="1" ht="13" x14ac:dyDescent="0.15"/>
    <row r="1489" customFormat="1" ht="13" x14ac:dyDescent="0.15"/>
    <row r="1490" customFormat="1" ht="13" x14ac:dyDescent="0.15"/>
    <row r="1491" customFormat="1" ht="13" x14ac:dyDescent="0.15"/>
    <row r="1492" customFormat="1" ht="13" x14ac:dyDescent="0.15"/>
    <row r="1493" customFormat="1" ht="13" x14ac:dyDescent="0.15"/>
    <row r="1494" customFormat="1" ht="13" x14ac:dyDescent="0.15"/>
    <row r="1495" customFormat="1" ht="13" x14ac:dyDescent="0.15"/>
    <row r="1496" customFormat="1" ht="13" x14ac:dyDescent="0.15"/>
    <row r="1497" customFormat="1" ht="13" x14ac:dyDescent="0.15"/>
    <row r="1498" customFormat="1" ht="13" x14ac:dyDescent="0.15"/>
    <row r="1499" customFormat="1" ht="13" x14ac:dyDescent="0.15"/>
    <row r="1500" customFormat="1" ht="13" x14ac:dyDescent="0.15"/>
    <row r="1501" customFormat="1" ht="13" x14ac:dyDescent="0.15"/>
    <row r="1502" customFormat="1" ht="13" x14ac:dyDescent="0.15"/>
    <row r="1503" customFormat="1" ht="13" x14ac:dyDescent="0.15"/>
    <row r="1504" customFormat="1" ht="13" x14ac:dyDescent="0.15"/>
    <row r="1505" customFormat="1" ht="13" x14ac:dyDescent="0.15"/>
    <row r="1506" customFormat="1" ht="13" x14ac:dyDescent="0.15"/>
    <row r="1507" customFormat="1" ht="13" x14ac:dyDescent="0.15"/>
    <row r="1508" customFormat="1" ht="13" x14ac:dyDescent="0.15"/>
    <row r="1509" customFormat="1" ht="13" x14ac:dyDescent="0.15"/>
    <row r="1510" customFormat="1" ht="13" x14ac:dyDescent="0.15"/>
    <row r="1511" customFormat="1" ht="13" x14ac:dyDescent="0.15"/>
    <row r="1512" customFormat="1" ht="13" x14ac:dyDescent="0.15"/>
    <row r="1513" customFormat="1" ht="13" x14ac:dyDescent="0.15"/>
    <row r="1514" customFormat="1" ht="13" x14ac:dyDescent="0.15"/>
    <row r="1515" customFormat="1" ht="13" x14ac:dyDescent="0.15"/>
    <row r="1516" customFormat="1" ht="13" x14ac:dyDescent="0.15"/>
    <row r="1517" customFormat="1" ht="13" x14ac:dyDescent="0.15"/>
    <row r="1518" customFormat="1" ht="13" x14ac:dyDescent="0.15"/>
    <row r="1519" customFormat="1" ht="13" x14ac:dyDescent="0.15"/>
    <row r="1520" customFormat="1" ht="13" x14ac:dyDescent="0.15"/>
    <row r="1521" customFormat="1" ht="13" x14ac:dyDescent="0.15"/>
    <row r="1522" customFormat="1" ht="13" x14ac:dyDescent="0.15"/>
    <row r="1523" customFormat="1" ht="13" x14ac:dyDescent="0.15"/>
    <row r="1524" customFormat="1" ht="13" x14ac:dyDescent="0.15"/>
    <row r="1525" customFormat="1" ht="13" x14ac:dyDescent="0.15"/>
    <row r="1526" customFormat="1" ht="13" x14ac:dyDescent="0.15"/>
    <row r="1527" customFormat="1" ht="13" x14ac:dyDescent="0.15"/>
    <row r="1528" customFormat="1" ht="13" x14ac:dyDescent="0.15"/>
    <row r="1529" customFormat="1" ht="13" x14ac:dyDescent="0.15"/>
    <row r="1530" customFormat="1" ht="13" x14ac:dyDescent="0.15"/>
    <row r="1531" customFormat="1" ht="13" x14ac:dyDescent="0.15"/>
    <row r="1532" customFormat="1" ht="13" x14ac:dyDescent="0.15"/>
    <row r="1533" customFormat="1" ht="13" x14ac:dyDescent="0.15"/>
    <row r="1534" customFormat="1" ht="13" x14ac:dyDescent="0.15"/>
    <row r="1535" customFormat="1" ht="13" x14ac:dyDescent="0.15"/>
    <row r="1536" customFormat="1" ht="13" x14ac:dyDescent="0.15"/>
    <row r="1537" customFormat="1" ht="13" x14ac:dyDescent="0.15"/>
    <row r="1538" customFormat="1" ht="13" x14ac:dyDescent="0.15"/>
    <row r="1539" customFormat="1" ht="13" x14ac:dyDescent="0.15"/>
    <row r="1540" customFormat="1" ht="13" x14ac:dyDescent="0.15"/>
    <row r="1541" customFormat="1" ht="13" x14ac:dyDescent="0.15"/>
    <row r="1542" customFormat="1" ht="13" x14ac:dyDescent="0.15"/>
    <row r="1543" customFormat="1" ht="13" x14ac:dyDescent="0.15"/>
    <row r="1544" customFormat="1" ht="13" x14ac:dyDescent="0.15"/>
    <row r="1545" customFormat="1" ht="13" x14ac:dyDescent="0.15"/>
    <row r="1546" customFormat="1" ht="13" x14ac:dyDescent="0.15"/>
    <row r="1547" customFormat="1" ht="13" x14ac:dyDescent="0.15"/>
    <row r="1548" customFormat="1" ht="13" x14ac:dyDescent="0.15"/>
    <row r="1549" customFormat="1" ht="13" x14ac:dyDescent="0.15"/>
    <row r="1550" customFormat="1" ht="13" x14ac:dyDescent="0.15"/>
    <row r="1551" customFormat="1" ht="13" x14ac:dyDescent="0.15"/>
    <row r="1552" customFormat="1" ht="13" x14ac:dyDescent="0.15"/>
    <row r="1553" customFormat="1" ht="13" x14ac:dyDescent="0.15"/>
    <row r="1554" customFormat="1" ht="13" x14ac:dyDescent="0.15"/>
    <row r="1555" customFormat="1" ht="13" x14ac:dyDescent="0.15"/>
    <row r="1556" customFormat="1" ht="13" x14ac:dyDescent="0.15"/>
    <row r="1557" customFormat="1" ht="13" x14ac:dyDescent="0.15"/>
    <row r="1558" customFormat="1" ht="13" x14ac:dyDescent="0.15"/>
    <row r="1559" customFormat="1" ht="13" x14ac:dyDescent="0.15"/>
    <row r="1560" customFormat="1" ht="13" x14ac:dyDescent="0.15"/>
    <row r="1561" customFormat="1" ht="13" x14ac:dyDescent="0.15"/>
    <row r="1562" customFormat="1" ht="13" x14ac:dyDescent="0.15"/>
    <row r="1563" customFormat="1" ht="13" x14ac:dyDescent="0.15"/>
    <row r="1564" customFormat="1" ht="13" x14ac:dyDescent="0.15"/>
    <row r="1565" customFormat="1" ht="13" x14ac:dyDescent="0.15"/>
    <row r="1566" customFormat="1" ht="13" x14ac:dyDescent="0.15"/>
    <row r="1567" customFormat="1" ht="13" x14ac:dyDescent="0.15"/>
    <row r="1568" customFormat="1" ht="13" x14ac:dyDescent="0.15"/>
    <row r="1569" customFormat="1" ht="13" x14ac:dyDescent="0.15"/>
    <row r="1570" customFormat="1" ht="13" x14ac:dyDescent="0.15"/>
    <row r="1571" customFormat="1" ht="13" x14ac:dyDescent="0.15"/>
    <row r="1572" customFormat="1" ht="13" x14ac:dyDescent="0.15"/>
    <row r="1573" customFormat="1" ht="13" x14ac:dyDescent="0.15"/>
    <row r="1574" customFormat="1" ht="13" x14ac:dyDescent="0.15"/>
    <row r="1575" customFormat="1" ht="13" x14ac:dyDescent="0.15"/>
    <row r="1576" customFormat="1" ht="13" x14ac:dyDescent="0.15"/>
    <row r="1577" customFormat="1" ht="13" x14ac:dyDescent="0.15"/>
    <row r="1578" customFormat="1" ht="13" x14ac:dyDescent="0.15"/>
    <row r="1579" customFormat="1" ht="13" x14ac:dyDescent="0.15"/>
    <row r="1580" customFormat="1" ht="13" x14ac:dyDescent="0.15"/>
    <row r="1581" customFormat="1" ht="13" x14ac:dyDescent="0.15"/>
    <row r="1582" customFormat="1" ht="13" x14ac:dyDescent="0.15"/>
    <row r="1583" customFormat="1" ht="13" x14ac:dyDescent="0.15"/>
    <row r="1584" customFormat="1" ht="13" x14ac:dyDescent="0.15"/>
    <row r="1585" customFormat="1" ht="13" x14ac:dyDescent="0.15"/>
    <row r="1586" customFormat="1" ht="13" x14ac:dyDescent="0.15"/>
    <row r="1587" customFormat="1" ht="13" x14ac:dyDescent="0.15"/>
    <row r="1588" customFormat="1" ht="13" x14ac:dyDescent="0.15"/>
    <row r="1589" customFormat="1" ht="13" x14ac:dyDescent="0.15"/>
    <row r="1590" customFormat="1" ht="13" x14ac:dyDescent="0.15"/>
    <row r="1591" customFormat="1" ht="13" x14ac:dyDescent="0.15"/>
    <row r="1592" customFormat="1" ht="13" x14ac:dyDescent="0.15"/>
    <row r="1593" customFormat="1" ht="13" x14ac:dyDescent="0.15"/>
    <row r="1594" customFormat="1" ht="13" x14ac:dyDescent="0.15"/>
    <row r="1595" customFormat="1" ht="13" x14ac:dyDescent="0.15"/>
    <row r="1596" customFormat="1" ht="13" x14ac:dyDescent="0.15"/>
    <row r="1597" customFormat="1" ht="13" x14ac:dyDescent="0.15"/>
    <row r="1598" customFormat="1" ht="13" x14ac:dyDescent="0.15"/>
    <row r="1599" customFormat="1" ht="13" x14ac:dyDescent="0.15"/>
    <row r="1600" customFormat="1" ht="13" x14ac:dyDescent="0.15"/>
    <row r="1601" customFormat="1" ht="13" x14ac:dyDescent="0.15"/>
    <row r="1602" customFormat="1" ht="13" x14ac:dyDescent="0.15"/>
    <row r="1603" customFormat="1" ht="13" x14ac:dyDescent="0.15"/>
    <row r="1604" customFormat="1" ht="13" x14ac:dyDescent="0.15"/>
    <row r="1605" customFormat="1" ht="13" x14ac:dyDescent="0.15"/>
    <row r="1606" customFormat="1" ht="13" x14ac:dyDescent="0.15"/>
    <row r="1607" customFormat="1" ht="13" x14ac:dyDescent="0.15"/>
    <row r="1608" customFormat="1" ht="13" x14ac:dyDescent="0.15"/>
    <row r="1609" customFormat="1" ht="13" x14ac:dyDescent="0.15"/>
    <row r="1610" customFormat="1" ht="13" x14ac:dyDescent="0.15"/>
    <row r="1611" customFormat="1" ht="13" x14ac:dyDescent="0.15"/>
    <row r="1612" customFormat="1" ht="13" x14ac:dyDescent="0.15"/>
    <row r="1613" customFormat="1" ht="13" x14ac:dyDescent="0.15"/>
    <row r="1614" customFormat="1" ht="13" x14ac:dyDescent="0.15"/>
    <row r="1615" customFormat="1" ht="13" x14ac:dyDescent="0.15"/>
    <row r="1616" customFormat="1" ht="13" x14ac:dyDescent="0.15"/>
    <row r="1617" customFormat="1" ht="13" x14ac:dyDescent="0.15"/>
    <row r="1618" customFormat="1" ht="13" x14ac:dyDescent="0.15"/>
    <row r="1619" customFormat="1" ht="13" x14ac:dyDescent="0.15"/>
    <row r="1620" customFormat="1" ht="13" x14ac:dyDescent="0.15"/>
    <row r="1621" customFormat="1" ht="13" x14ac:dyDescent="0.15"/>
    <row r="1622" customFormat="1" ht="13" x14ac:dyDescent="0.15"/>
    <row r="1623" customFormat="1" ht="13" x14ac:dyDescent="0.15"/>
    <row r="1624" customFormat="1" ht="13" x14ac:dyDescent="0.15"/>
    <row r="1625" customFormat="1" ht="13" x14ac:dyDescent="0.15"/>
    <row r="1626" customFormat="1" ht="13" x14ac:dyDescent="0.15"/>
    <row r="1627" customFormat="1" ht="13" x14ac:dyDescent="0.15"/>
    <row r="1628" customFormat="1" ht="13" x14ac:dyDescent="0.15"/>
    <row r="1629" customFormat="1" ht="13" x14ac:dyDescent="0.15"/>
    <row r="1630" customFormat="1" ht="13" x14ac:dyDescent="0.15"/>
    <row r="1631" customFormat="1" ht="13" x14ac:dyDescent="0.15"/>
    <row r="1632" customFormat="1" ht="13" x14ac:dyDescent="0.15"/>
    <row r="1633" customFormat="1" ht="13" x14ac:dyDescent="0.15"/>
    <row r="1634" customFormat="1" ht="13" x14ac:dyDescent="0.15"/>
    <row r="1635" customFormat="1" ht="13" x14ac:dyDescent="0.15"/>
    <row r="1636" customFormat="1" ht="13" x14ac:dyDescent="0.15"/>
    <row r="1637" customFormat="1" ht="13" x14ac:dyDescent="0.15"/>
    <row r="1638" customFormat="1" ht="13" x14ac:dyDescent="0.15"/>
    <row r="1639" customFormat="1" ht="13" x14ac:dyDescent="0.15"/>
    <row r="1640" customFormat="1" ht="13" x14ac:dyDescent="0.15"/>
    <row r="1641" customFormat="1" ht="13" x14ac:dyDescent="0.15"/>
    <row r="1642" customFormat="1" ht="13" x14ac:dyDescent="0.15"/>
    <row r="1643" customFormat="1" ht="13" x14ac:dyDescent="0.15"/>
    <row r="1644" customFormat="1" ht="13" x14ac:dyDescent="0.15"/>
    <row r="1645" customFormat="1" ht="13" x14ac:dyDescent="0.15"/>
    <row r="1646" customFormat="1" ht="13" x14ac:dyDescent="0.15"/>
    <row r="1647" customFormat="1" ht="13" x14ac:dyDescent="0.15"/>
    <row r="1648" customFormat="1" ht="13" x14ac:dyDescent="0.15"/>
    <row r="1649" customFormat="1" ht="13" x14ac:dyDescent="0.15"/>
    <row r="1650" customFormat="1" ht="13" x14ac:dyDescent="0.15"/>
    <row r="1651" customFormat="1" ht="13" x14ac:dyDescent="0.15"/>
    <row r="1652" customFormat="1" ht="13" x14ac:dyDescent="0.15"/>
    <row r="1653" customFormat="1" ht="13" x14ac:dyDescent="0.15"/>
    <row r="1654" customFormat="1" ht="13" x14ac:dyDescent="0.15"/>
    <row r="1655" customFormat="1" ht="13" x14ac:dyDescent="0.15"/>
    <row r="1656" customFormat="1" ht="13" x14ac:dyDescent="0.15"/>
    <row r="1657" customFormat="1" ht="13" x14ac:dyDescent="0.15"/>
    <row r="1658" customFormat="1" ht="13" x14ac:dyDescent="0.15"/>
    <row r="1659" customFormat="1" ht="13" x14ac:dyDescent="0.15"/>
    <row r="1660" customFormat="1" ht="13" x14ac:dyDescent="0.15"/>
    <row r="1661" customFormat="1" ht="13" x14ac:dyDescent="0.15"/>
    <row r="1662" customFormat="1" ht="13" x14ac:dyDescent="0.15"/>
    <row r="1663" customFormat="1" ht="13" x14ac:dyDescent="0.15"/>
    <row r="1664" customFormat="1" ht="13" x14ac:dyDescent="0.15"/>
    <row r="1665" customFormat="1" ht="13" x14ac:dyDescent="0.15"/>
    <row r="1666" customFormat="1" ht="13" x14ac:dyDescent="0.15"/>
    <row r="1667" customFormat="1" ht="13" x14ac:dyDescent="0.15"/>
    <row r="1668" customFormat="1" ht="13" x14ac:dyDescent="0.15"/>
    <row r="1669" customFormat="1" ht="13" x14ac:dyDescent="0.15"/>
    <row r="1670" customFormat="1" ht="13" x14ac:dyDescent="0.15"/>
    <row r="1671" customFormat="1" ht="13" x14ac:dyDescent="0.15"/>
    <row r="1672" customFormat="1" ht="13" x14ac:dyDescent="0.15"/>
    <row r="1673" customFormat="1" ht="13" x14ac:dyDescent="0.15"/>
    <row r="1674" customFormat="1" ht="13" x14ac:dyDescent="0.15"/>
    <row r="1675" customFormat="1" ht="13" x14ac:dyDescent="0.15"/>
    <row r="1676" customFormat="1" ht="13" x14ac:dyDescent="0.15"/>
    <row r="1677" customFormat="1" ht="13" x14ac:dyDescent="0.15"/>
    <row r="1678" customFormat="1" ht="13" x14ac:dyDescent="0.15"/>
    <row r="1679" customFormat="1" ht="13" x14ac:dyDescent="0.15"/>
    <row r="1680" customFormat="1" ht="13" x14ac:dyDescent="0.15"/>
    <row r="1681" customFormat="1" ht="13" x14ac:dyDescent="0.15"/>
    <row r="1682" customFormat="1" ht="13" x14ac:dyDescent="0.15"/>
    <row r="1683" customFormat="1" ht="13" x14ac:dyDescent="0.15"/>
    <row r="1684" customFormat="1" ht="13" x14ac:dyDescent="0.15"/>
    <row r="1685" customFormat="1" ht="13" x14ac:dyDescent="0.15"/>
    <row r="1686" customFormat="1" ht="13" x14ac:dyDescent="0.15"/>
    <row r="1687" customFormat="1" ht="13" x14ac:dyDescent="0.15"/>
    <row r="1688" customFormat="1" ht="13" x14ac:dyDescent="0.15"/>
    <row r="1689" customFormat="1" ht="13" x14ac:dyDescent="0.15"/>
    <row r="1690" customFormat="1" ht="13" x14ac:dyDescent="0.15"/>
    <row r="1691" customFormat="1" ht="13" x14ac:dyDescent="0.15"/>
    <row r="1692" customFormat="1" ht="13" x14ac:dyDescent="0.15"/>
    <row r="1693" customFormat="1" ht="13" x14ac:dyDescent="0.15"/>
    <row r="1694" customFormat="1" ht="13" x14ac:dyDescent="0.15"/>
    <row r="1695" customFormat="1" ht="13" x14ac:dyDescent="0.15"/>
    <row r="1696" customFormat="1" ht="13" x14ac:dyDescent="0.15"/>
    <row r="1697" customFormat="1" ht="13" x14ac:dyDescent="0.15"/>
    <row r="1698" customFormat="1" ht="13" x14ac:dyDescent="0.15"/>
    <row r="1699" customFormat="1" ht="13" x14ac:dyDescent="0.15"/>
    <row r="1700" customFormat="1" ht="13" x14ac:dyDescent="0.15"/>
    <row r="1701" customFormat="1" ht="13" x14ac:dyDescent="0.15"/>
    <row r="1702" customFormat="1" ht="13" x14ac:dyDescent="0.15"/>
    <row r="1703" customFormat="1" ht="13" x14ac:dyDescent="0.15"/>
    <row r="1704" customFormat="1" ht="13" x14ac:dyDescent="0.15"/>
    <row r="1705" customFormat="1" ht="13" x14ac:dyDescent="0.15"/>
    <row r="1706" customFormat="1" ht="13" x14ac:dyDescent="0.15"/>
    <row r="1707" customFormat="1" ht="13" x14ac:dyDescent="0.15"/>
    <row r="1708" customFormat="1" ht="13" x14ac:dyDescent="0.15"/>
    <row r="1709" customFormat="1" ht="13" x14ac:dyDescent="0.15"/>
    <row r="1710" customFormat="1" ht="13" x14ac:dyDescent="0.15"/>
    <row r="1711" customFormat="1" ht="13" x14ac:dyDescent="0.15"/>
    <row r="1712" customFormat="1" ht="13" x14ac:dyDescent="0.15"/>
    <row r="1713" customFormat="1" ht="13" x14ac:dyDescent="0.15"/>
    <row r="1714" customFormat="1" ht="13" x14ac:dyDescent="0.15"/>
    <row r="1715" customFormat="1" ht="13" x14ac:dyDescent="0.15"/>
    <row r="1716" customFormat="1" ht="13" x14ac:dyDescent="0.15"/>
    <row r="1717" customFormat="1" ht="13" x14ac:dyDescent="0.15"/>
    <row r="1718" customFormat="1" ht="13" x14ac:dyDescent="0.15"/>
    <row r="1719" customFormat="1" ht="13" x14ac:dyDescent="0.15"/>
    <row r="1720" customFormat="1" ht="13" x14ac:dyDescent="0.15"/>
    <row r="1721" customFormat="1" ht="13" x14ac:dyDescent="0.15"/>
    <row r="1722" customFormat="1" ht="13" x14ac:dyDescent="0.15"/>
    <row r="1723" customFormat="1" ht="13" x14ac:dyDescent="0.15"/>
    <row r="1724" customFormat="1" ht="13" x14ac:dyDescent="0.15"/>
    <row r="1725" customFormat="1" ht="13" x14ac:dyDescent="0.15"/>
    <row r="1726" customFormat="1" ht="13" x14ac:dyDescent="0.15"/>
    <row r="1727" customFormat="1" ht="13" x14ac:dyDescent="0.15"/>
    <row r="1728" customFormat="1" ht="13" x14ac:dyDescent="0.15"/>
    <row r="1729" customFormat="1" ht="13" x14ac:dyDescent="0.15"/>
    <row r="1730" customFormat="1" ht="13" x14ac:dyDescent="0.15"/>
    <row r="1731" customFormat="1" ht="13" x14ac:dyDescent="0.15"/>
    <row r="1732" customFormat="1" ht="13" x14ac:dyDescent="0.15"/>
    <row r="1733" customFormat="1" ht="13" x14ac:dyDescent="0.15"/>
    <row r="1734" customFormat="1" ht="13" x14ac:dyDescent="0.15"/>
    <row r="1735" customFormat="1" ht="13" x14ac:dyDescent="0.15"/>
    <row r="1736" customFormat="1" ht="13" x14ac:dyDescent="0.15"/>
    <row r="1737" customFormat="1" ht="13" x14ac:dyDescent="0.15"/>
    <row r="1738" customFormat="1" ht="13" x14ac:dyDescent="0.15"/>
    <row r="1739" customFormat="1" ht="13" x14ac:dyDescent="0.15"/>
    <row r="1740" customFormat="1" ht="13" x14ac:dyDescent="0.15"/>
    <row r="1741" customFormat="1" ht="13" x14ac:dyDescent="0.15"/>
    <row r="1742" customFormat="1" ht="13" x14ac:dyDescent="0.15"/>
    <row r="1743" customFormat="1" ht="13" x14ac:dyDescent="0.15"/>
    <row r="1744" customFormat="1" ht="13" x14ac:dyDescent="0.15"/>
    <row r="1745" customFormat="1" ht="13" x14ac:dyDescent="0.15"/>
    <row r="1746" customFormat="1" ht="13" x14ac:dyDescent="0.15"/>
    <row r="1747" customFormat="1" ht="13" x14ac:dyDescent="0.15"/>
    <row r="1748" customFormat="1" ht="13" x14ac:dyDescent="0.15"/>
    <row r="1749" customFormat="1" ht="13" x14ac:dyDescent="0.15"/>
    <row r="1750" customFormat="1" ht="13" x14ac:dyDescent="0.15"/>
    <row r="1751" customFormat="1" ht="13" x14ac:dyDescent="0.15"/>
    <row r="1752" customFormat="1" ht="13" x14ac:dyDescent="0.15"/>
    <row r="1753" customFormat="1" ht="13" x14ac:dyDescent="0.15"/>
    <row r="1754" customFormat="1" ht="13" x14ac:dyDescent="0.15"/>
    <row r="1755" customFormat="1" ht="13" x14ac:dyDescent="0.15"/>
    <row r="1756" customFormat="1" ht="13" x14ac:dyDescent="0.15"/>
    <row r="1757" customFormat="1" ht="13" x14ac:dyDescent="0.15"/>
    <row r="1758" customFormat="1" ht="13" x14ac:dyDescent="0.15"/>
    <row r="1759" customFormat="1" ht="13" x14ac:dyDescent="0.15"/>
    <row r="1760" customFormat="1" ht="13" x14ac:dyDescent="0.15"/>
    <row r="1761" customFormat="1" ht="13" x14ac:dyDescent="0.15"/>
    <row r="1762" customFormat="1" ht="13" x14ac:dyDescent="0.15"/>
    <row r="1763" customFormat="1" ht="13" x14ac:dyDescent="0.15"/>
    <row r="1764" customFormat="1" ht="13" x14ac:dyDescent="0.15"/>
    <row r="1765" customFormat="1" ht="13" x14ac:dyDescent="0.15"/>
    <row r="1766" customFormat="1" ht="13" x14ac:dyDescent="0.15"/>
    <row r="1767" customFormat="1" ht="13" x14ac:dyDescent="0.15"/>
    <row r="1768" customFormat="1" ht="13" x14ac:dyDescent="0.15"/>
    <row r="1769" customFormat="1" ht="13" x14ac:dyDescent="0.15"/>
    <row r="1770" customFormat="1" ht="13" x14ac:dyDescent="0.15"/>
    <row r="1771" customFormat="1" ht="13" x14ac:dyDescent="0.15"/>
    <row r="1772" customFormat="1" ht="13" x14ac:dyDescent="0.15"/>
    <row r="1773" customFormat="1" ht="13" x14ac:dyDescent="0.15"/>
    <row r="1774" customFormat="1" ht="13" x14ac:dyDescent="0.15"/>
    <row r="1775" customFormat="1" ht="13" x14ac:dyDescent="0.15"/>
    <row r="1776" customFormat="1" ht="13" x14ac:dyDescent="0.15"/>
    <row r="1777" customFormat="1" ht="13" x14ac:dyDescent="0.15"/>
    <row r="1778" customFormat="1" ht="13" x14ac:dyDescent="0.15"/>
    <row r="1779" customFormat="1" ht="13" x14ac:dyDescent="0.15"/>
    <row r="1780" customFormat="1" ht="13" x14ac:dyDescent="0.15"/>
    <row r="1781" customFormat="1" ht="13" x14ac:dyDescent="0.15"/>
    <row r="1782" customFormat="1" ht="13" x14ac:dyDescent="0.15"/>
    <row r="1783" customFormat="1" ht="13" x14ac:dyDescent="0.15"/>
    <row r="1784" customFormat="1" ht="13" x14ac:dyDescent="0.15"/>
    <row r="1785" customFormat="1" ht="13" x14ac:dyDescent="0.15"/>
    <row r="1786" customFormat="1" ht="13" x14ac:dyDescent="0.15"/>
    <row r="1787" customFormat="1" ht="13" x14ac:dyDescent="0.15"/>
    <row r="1788" customFormat="1" ht="13" x14ac:dyDescent="0.15"/>
    <row r="1789" customFormat="1" ht="13" x14ac:dyDescent="0.15"/>
    <row r="1790" customFormat="1" ht="13" x14ac:dyDescent="0.15"/>
    <row r="1791" customFormat="1" ht="13" x14ac:dyDescent="0.15"/>
    <row r="1792" customFormat="1" ht="13" x14ac:dyDescent="0.15"/>
    <row r="1793" customFormat="1" ht="13" x14ac:dyDescent="0.15"/>
    <row r="1794" customFormat="1" ht="13" x14ac:dyDescent="0.15"/>
    <row r="1795" customFormat="1" ht="13" x14ac:dyDescent="0.15"/>
    <row r="1796" customFormat="1" ht="13" x14ac:dyDescent="0.15"/>
    <row r="1797" customFormat="1" ht="13" x14ac:dyDescent="0.15"/>
    <row r="1798" customFormat="1" ht="13" x14ac:dyDescent="0.15"/>
    <row r="1799" customFormat="1" ht="13" x14ac:dyDescent="0.15"/>
    <row r="1800" customFormat="1" ht="13" x14ac:dyDescent="0.15"/>
    <row r="1801" customFormat="1" ht="13" x14ac:dyDescent="0.15"/>
    <row r="1802" customFormat="1" ht="13" x14ac:dyDescent="0.15"/>
    <row r="1803" customFormat="1" ht="13" x14ac:dyDescent="0.15"/>
    <row r="1804" customFormat="1" ht="13" x14ac:dyDescent="0.15"/>
    <row r="1805" customFormat="1" ht="13" x14ac:dyDescent="0.15"/>
    <row r="1806" customFormat="1" ht="13" x14ac:dyDescent="0.15"/>
    <row r="1807" customFormat="1" ht="13" x14ac:dyDescent="0.15"/>
    <row r="1808" customFormat="1" ht="13" x14ac:dyDescent="0.15"/>
    <row r="1809" customFormat="1" ht="13" x14ac:dyDescent="0.15"/>
    <row r="1810" customFormat="1" ht="13" x14ac:dyDescent="0.15"/>
    <row r="1811" customFormat="1" ht="13" x14ac:dyDescent="0.15"/>
    <row r="1812" customFormat="1" ht="13" x14ac:dyDescent="0.15"/>
    <row r="1813" customFormat="1" ht="13" x14ac:dyDescent="0.15"/>
    <row r="1814" customFormat="1" ht="13" x14ac:dyDescent="0.15"/>
    <row r="1815" customFormat="1" ht="13" x14ac:dyDescent="0.15"/>
    <row r="1816" customFormat="1" ht="13" x14ac:dyDescent="0.15"/>
    <row r="1817" customFormat="1" ht="13" x14ac:dyDescent="0.15"/>
    <row r="1818" customFormat="1" ht="13" x14ac:dyDescent="0.15"/>
    <row r="1819" customFormat="1" ht="13" x14ac:dyDescent="0.15"/>
    <row r="1820" customFormat="1" ht="13" x14ac:dyDescent="0.15"/>
    <row r="1821" customFormat="1" ht="13" x14ac:dyDescent="0.15"/>
    <row r="1822" customFormat="1" ht="13" x14ac:dyDescent="0.15"/>
    <row r="1823" customFormat="1" ht="13" x14ac:dyDescent="0.15"/>
    <row r="1824" customFormat="1" ht="13" x14ac:dyDescent="0.15"/>
    <row r="1825" customFormat="1" ht="13" x14ac:dyDescent="0.15"/>
    <row r="1826" customFormat="1" ht="13" x14ac:dyDescent="0.15"/>
    <row r="1827" customFormat="1" ht="13" x14ac:dyDescent="0.15"/>
    <row r="1828" customFormat="1" ht="13" x14ac:dyDescent="0.15"/>
    <row r="1829" customFormat="1" ht="13" x14ac:dyDescent="0.15"/>
    <row r="1830" customFormat="1" ht="13" x14ac:dyDescent="0.15"/>
    <row r="1831" customFormat="1" ht="13" x14ac:dyDescent="0.15"/>
    <row r="1832" customFormat="1" ht="13" x14ac:dyDescent="0.15"/>
    <row r="1833" customFormat="1" ht="13" x14ac:dyDescent="0.15"/>
    <row r="1834" customFormat="1" ht="13" x14ac:dyDescent="0.15"/>
    <row r="1835" customFormat="1" ht="13" x14ac:dyDescent="0.15"/>
    <row r="1836" customFormat="1" ht="13" x14ac:dyDescent="0.15"/>
    <row r="1837" customFormat="1" ht="13" x14ac:dyDescent="0.15"/>
    <row r="1838" customFormat="1" ht="13" x14ac:dyDescent="0.15"/>
    <row r="1839" customFormat="1" ht="13" x14ac:dyDescent="0.15"/>
    <row r="1840" customFormat="1" ht="13" x14ac:dyDescent="0.15"/>
    <row r="1841" customFormat="1" ht="13" x14ac:dyDescent="0.15"/>
    <row r="1842" customFormat="1" ht="13" x14ac:dyDescent="0.15"/>
    <row r="1843" customFormat="1" ht="13" x14ac:dyDescent="0.15"/>
    <row r="1844" customFormat="1" ht="13" x14ac:dyDescent="0.15"/>
    <row r="1845" customFormat="1" ht="13" x14ac:dyDescent="0.15"/>
    <row r="1846" customFormat="1" ht="13" x14ac:dyDescent="0.15"/>
    <row r="1847" customFormat="1" ht="13" x14ac:dyDescent="0.15"/>
    <row r="1848" customFormat="1" ht="13" x14ac:dyDescent="0.15"/>
    <row r="1849" customFormat="1" ht="13" x14ac:dyDescent="0.15"/>
    <row r="1850" customFormat="1" ht="13" x14ac:dyDescent="0.15"/>
    <row r="1851" customFormat="1" ht="13" x14ac:dyDescent="0.15"/>
    <row r="1852" customFormat="1" ht="13" x14ac:dyDescent="0.15"/>
    <row r="1853" customFormat="1" ht="13" x14ac:dyDescent="0.15"/>
    <row r="1854" customFormat="1" ht="13" x14ac:dyDescent="0.15"/>
    <row r="1855" customFormat="1" ht="13" x14ac:dyDescent="0.15"/>
    <row r="1856" customFormat="1" ht="13" x14ac:dyDescent="0.15"/>
    <row r="1857" customFormat="1" ht="13" x14ac:dyDescent="0.15"/>
    <row r="1858" customFormat="1" ht="13" x14ac:dyDescent="0.15"/>
    <row r="1859" customFormat="1" ht="13" x14ac:dyDescent="0.15"/>
    <row r="1860" customFormat="1" ht="13" x14ac:dyDescent="0.15"/>
    <row r="1861" customFormat="1" ht="13" x14ac:dyDescent="0.15"/>
    <row r="1862" customFormat="1" ht="13" x14ac:dyDescent="0.15"/>
    <row r="1863" customFormat="1" ht="13" x14ac:dyDescent="0.15"/>
    <row r="1864" customFormat="1" ht="13" x14ac:dyDescent="0.15"/>
    <row r="1865" customFormat="1" ht="13" x14ac:dyDescent="0.15"/>
    <row r="1866" customFormat="1" ht="13" x14ac:dyDescent="0.15"/>
    <row r="1867" customFormat="1" ht="13" x14ac:dyDescent="0.15"/>
    <row r="1868" customFormat="1" ht="13" x14ac:dyDescent="0.15"/>
    <row r="1869" customFormat="1" ht="13" x14ac:dyDescent="0.15"/>
    <row r="1870" customFormat="1" ht="13" x14ac:dyDescent="0.15"/>
    <row r="1871" customFormat="1" ht="13" x14ac:dyDescent="0.15"/>
    <row r="1872" customFormat="1" ht="13" x14ac:dyDescent="0.15"/>
    <row r="1873" customFormat="1" ht="13" x14ac:dyDescent="0.15"/>
    <row r="1874" customFormat="1" ht="13" x14ac:dyDescent="0.15"/>
    <row r="1875" customFormat="1" ht="13" x14ac:dyDescent="0.15"/>
    <row r="1876" customFormat="1" ht="13" x14ac:dyDescent="0.15"/>
    <row r="1877" customFormat="1" ht="13" x14ac:dyDescent="0.15"/>
    <row r="1878" customFormat="1" ht="13" x14ac:dyDescent="0.15"/>
    <row r="1879" customFormat="1" ht="13" x14ac:dyDescent="0.15"/>
    <row r="1880" customFormat="1" ht="13" x14ac:dyDescent="0.15"/>
    <row r="1881" customFormat="1" ht="13" x14ac:dyDescent="0.15"/>
    <row r="1882" customFormat="1" ht="13" x14ac:dyDescent="0.15"/>
    <row r="1883" customFormat="1" ht="13" x14ac:dyDescent="0.15"/>
    <row r="1884" customFormat="1" ht="13" x14ac:dyDescent="0.15"/>
    <row r="1885" customFormat="1" ht="13" x14ac:dyDescent="0.15"/>
    <row r="1886" customFormat="1" ht="13" x14ac:dyDescent="0.15"/>
    <row r="1887" customFormat="1" ht="13" x14ac:dyDescent="0.15"/>
    <row r="1888" customFormat="1" ht="13" x14ac:dyDescent="0.15"/>
    <row r="1889" customFormat="1" ht="13" x14ac:dyDescent="0.15"/>
    <row r="1890" customFormat="1" ht="13" x14ac:dyDescent="0.15"/>
    <row r="1891" customFormat="1" ht="13" x14ac:dyDescent="0.15"/>
    <row r="1892" customFormat="1" ht="13" x14ac:dyDescent="0.15"/>
    <row r="1893" customFormat="1" ht="13" x14ac:dyDescent="0.15"/>
    <row r="1894" customFormat="1" ht="13" x14ac:dyDescent="0.15"/>
    <row r="1895" customFormat="1" ht="13" x14ac:dyDescent="0.15"/>
    <row r="1896" customFormat="1" ht="13" x14ac:dyDescent="0.15"/>
    <row r="1897" customFormat="1" ht="13" x14ac:dyDescent="0.15"/>
    <row r="1898" customFormat="1" ht="13" x14ac:dyDescent="0.15"/>
    <row r="1899" customFormat="1" ht="13" x14ac:dyDescent="0.15"/>
    <row r="1900" customFormat="1" ht="13" x14ac:dyDescent="0.15"/>
    <row r="1901" customFormat="1" ht="13" x14ac:dyDescent="0.15"/>
    <row r="1902" customFormat="1" ht="13" x14ac:dyDescent="0.15"/>
    <row r="1903" customFormat="1" ht="13" x14ac:dyDescent="0.15"/>
    <row r="1904" customFormat="1" ht="13" x14ac:dyDescent="0.15"/>
    <row r="1905" customFormat="1" ht="13" x14ac:dyDescent="0.15"/>
    <row r="1906" customFormat="1" ht="13" x14ac:dyDescent="0.15"/>
    <row r="1907" customFormat="1" ht="13" x14ac:dyDescent="0.15"/>
    <row r="1908" customFormat="1" ht="13" x14ac:dyDescent="0.15"/>
    <row r="1909" customFormat="1" ht="13" x14ac:dyDescent="0.15"/>
    <row r="1910" customFormat="1" ht="13" x14ac:dyDescent="0.15"/>
    <row r="1911" customFormat="1" ht="13" x14ac:dyDescent="0.15"/>
    <row r="1912" customFormat="1" ht="13" x14ac:dyDescent="0.15"/>
    <row r="1913" customFormat="1" ht="13" x14ac:dyDescent="0.15"/>
    <row r="1914" customFormat="1" ht="13" x14ac:dyDescent="0.15"/>
    <row r="1915" customFormat="1" ht="13" x14ac:dyDescent="0.15"/>
    <row r="1916" customFormat="1" ht="13" x14ac:dyDescent="0.15"/>
    <row r="1917" customFormat="1" ht="13" x14ac:dyDescent="0.15"/>
    <row r="1918" customFormat="1" ht="13" x14ac:dyDescent="0.15"/>
    <row r="1919" customFormat="1" ht="13" x14ac:dyDescent="0.15"/>
    <row r="1920" customFormat="1" ht="13" x14ac:dyDescent="0.15"/>
    <row r="1921" customFormat="1" ht="13" x14ac:dyDescent="0.15"/>
    <row r="1922" customFormat="1" ht="13" x14ac:dyDescent="0.15"/>
    <row r="1923" customFormat="1" ht="13" x14ac:dyDescent="0.15"/>
    <row r="1924" customFormat="1" ht="13" x14ac:dyDescent="0.15"/>
    <row r="1925" customFormat="1" ht="13" x14ac:dyDescent="0.15"/>
    <row r="1926" customFormat="1" ht="13" x14ac:dyDescent="0.15"/>
    <row r="1927" customFormat="1" ht="13" x14ac:dyDescent="0.15"/>
    <row r="1928" customFormat="1" ht="13" x14ac:dyDescent="0.15"/>
    <row r="1929" customFormat="1" ht="13" x14ac:dyDescent="0.15"/>
    <row r="1930" customFormat="1" ht="13" x14ac:dyDescent="0.15"/>
    <row r="1931" customFormat="1" ht="13" x14ac:dyDescent="0.15"/>
    <row r="1932" customFormat="1" ht="13" x14ac:dyDescent="0.15"/>
    <row r="1933" customFormat="1" ht="13" x14ac:dyDescent="0.15"/>
    <row r="1934" customFormat="1" ht="13" x14ac:dyDescent="0.15"/>
    <row r="1935" customFormat="1" ht="13" x14ac:dyDescent="0.15"/>
    <row r="1936" customFormat="1" ht="13" x14ac:dyDescent="0.15"/>
    <row r="1937" customFormat="1" ht="13" x14ac:dyDescent="0.15"/>
    <row r="1938" customFormat="1" ht="13" x14ac:dyDescent="0.15"/>
    <row r="1939" customFormat="1" ht="13" x14ac:dyDescent="0.15"/>
    <row r="1940" customFormat="1" ht="13" x14ac:dyDescent="0.15"/>
    <row r="1941" customFormat="1" ht="13" x14ac:dyDescent="0.15"/>
    <row r="1942" customFormat="1" ht="13" x14ac:dyDescent="0.15"/>
    <row r="1943" customFormat="1" ht="13" x14ac:dyDescent="0.15"/>
    <row r="1944" customFormat="1" ht="13" x14ac:dyDescent="0.15"/>
    <row r="1945" customFormat="1" ht="13" x14ac:dyDescent="0.15"/>
    <row r="1946" customFormat="1" ht="13" x14ac:dyDescent="0.15"/>
    <row r="1947" customFormat="1" ht="13" x14ac:dyDescent="0.15"/>
    <row r="1948" customFormat="1" ht="13" x14ac:dyDescent="0.15"/>
    <row r="1949" customFormat="1" ht="13" x14ac:dyDescent="0.15"/>
    <row r="1950" customFormat="1" ht="13" x14ac:dyDescent="0.15"/>
    <row r="1951" customFormat="1" ht="13" x14ac:dyDescent="0.15"/>
    <row r="1952" customFormat="1" ht="13" x14ac:dyDescent="0.15"/>
    <row r="1953" customFormat="1" ht="13" x14ac:dyDescent="0.15"/>
    <row r="1954" customFormat="1" ht="13" x14ac:dyDescent="0.15"/>
    <row r="1955" customFormat="1" ht="13" x14ac:dyDescent="0.15"/>
    <row r="1956" customFormat="1" ht="13" x14ac:dyDescent="0.15"/>
    <row r="1957" customFormat="1" ht="13" x14ac:dyDescent="0.15"/>
    <row r="1958" customFormat="1" ht="13" x14ac:dyDescent="0.15"/>
    <row r="1959" customFormat="1" ht="13" x14ac:dyDescent="0.15"/>
    <row r="1960" customFormat="1" ht="13" x14ac:dyDescent="0.15"/>
    <row r="1961" customFormat="1" ht="13" x14ac:dyDescent="0.15"/>
    <row r="1962" customFormat="1" ht="13" x14ac:dyDescent="0.15"/>
    <row r="1963" customFormat="1" ht="13" x14ac:dyDescent="0.15"/>
    <row r="1964" customFormat="1" ht="13" x14ac:dyDescent="0.15"/>
    <row r="1965" customFormat="1" ht="13" x14ac:dyDescent="0.15"/>
    <row r="1966" customFormat="1" ht="13" x14ac:dyDescent="0.15"/>
    <row r="1967" customFormat="1" ht="13" x14ac:dyDescent="0.15"/>
    <row r="1968" customFormat="1" ht="13" x14ac:dyDescent="0.15"/>
    <row r="1969" customFormat="1" ht="13" x14ac:dyDescent="0.15"/>
    <row r="1970" customFormat="1" ht="13" x14ac:dyDescent="0.15"/>
    <row r="1971" customFormat="1" ht="13" x14ac:dyDescent="0.15"/>
    <row r="1972" customFormat="1" ht="13" x14ac:dyDescent="0.15"/>
    <row r="1973" customFormat="1" ht="13" x14ac:dyDescent="0.15"/>
    <row r="1974" customFormat="1" ht="13" x14ac:dyDescent="0.15"/>
    <row r="1975" customFormat="1" ht="13" x14ac:dyDescent="0.15"/>
    <row r="1976" customFormat="1" ht="13" x14ac:dyDescent="0.15"/>
    <row r="1977" customFormat="1" ht="13" x14ac:dyDescent="0.15"/>
    <row r="1978" customFormat="1" ht="13" x14ac:dyDescent="0.15"/>
    <row r="1979" customFormat="1" ht="13" x14ac:dyDescent="0.15"/>
    <row r="1980" customFormat="1" ht="13" x14ac:dyDescent="0.15"/>
    <row r="1981" customFormat="1" ht="13" x14ac:dyDescent="0.15"/>
    <row r="1982" customFormat="1" ht="13" x14ac:dyDescent="0.15"/>
    <row r="1983" customFormat="1" ht="13" x14ac:dyDescent="0.15"/>
    <row r="1984" customFormat="1" ht="13" x14ac:dyDescent="0.15"/>
    <row r="1985" customFormat="1" ht="13" x14ac:dyDescent="0.15"/>
    <row r="1986" customFormat="1" ht="13" x14ac:dyDescent="0.15"/>
    <row r="1987" customFormat="1" ht="13" x14ac:dyDescent="0.15"/>
    <row r="1988" customFormat="1" ht="13" x14ac:dyDescent="0.15"/>
    <row r="1989" customFormat="1" ht="13" x14ac:dyDescent="0.15"/>
    <row r="1990" customFormat="1" ht="13" x14ac:dyDescent="0.15"/>
    <row r="1991" customFormat="1" ht="13" x14ac:dyDescent="0.15"/>
    <row r="1992" customFormat="1" ht="13" x14ac:dyDescent="0.15"/>
    <row r="1993" customFormat="1" ht="13" x14ac:dyDescent="0.15"/>
    <row r="1994" customFormat="1" ht="13" x14ac:dyDescent="0.15"/>
    <row r="1995" customFormat="1" ht="13" x14ac:dyDescent="0.15"/>
    <row r="1996" customFormat="1" ht="13" x14ac:dyDescent="0.15"/>
    <row r="1997" customFormat="1" ht="13" x14ac:dyDescent="0.15"/>
    <row r="1998" customFormat="1" ht="13" x14ac:dyDescent="0.15"/>
    <row r="1999" customFormat="1" ht="13" x14ac:dyDescent="0.15"/>
    <row r="2000" customFormat="1" ht="13" x14ac:dyDescent="0.15"/>
    <row r="2001" customFormat="1" ht="13" x14ac:dyDescent="0.15"/>
    <row r="2002" customFormat="1" ht="13" x14ac:dyDescent="0.15"/>
    <row r="2003" customFormat="1" ht="13" x14ac:dyDescent="0.15"/>
    <row r="2004" customFormat="1" ht="13" x14ac:dyDescent="0.15"/>
    <row r="2005" customFormat="1" ht="13" x14ac:dyDescent="0.15"/>
    <row r="2006" customFormat="1" ht="13" x14ac:dyDescent="0.15"/>
    <row r="2007" customFormat="1" ht="13" x14ac:dyDescent="0.15"/>
    <row r="2008" customFormat="1" ht="13" x14ac:dyDescent="0.15"/>
    <row r="2009" customFormat="1" ht="13" x14ac:dyDescent="0.15"/>
    <row r="2010" customFormat="1" ht="13" x14ac:dyDescent="0.15"/>
    <row r="2011" customFormat="1" ht="13" x14ac:dyDescent="0.15"/>
    <row r="2012" customFormat="1" ht="13" x14ac:dyDescent="0.15"/>
    <row r="2013" customFormat="1" ht="13" x14ac:dyDescent="0.15"/>
    <row r="2014" customFormat="1" ht="13" x14ac:dyDescent="0.15"/>
    <row r="2015" customFormat="1" ht="13" x14ac:dyDescent="0.15"/>
    <row r="2016" customFormat="1" ht="13" x14ac:dyDescent="0.15"/>
    <row r="2017" customFormat="1" ht="13" x14ac:dyDescent="0.15"/>
    <row r="2018" customFormat="1" ht="13" x14ac:dyDescent="0.15"/>
    <row r="2019" customFormat="1" ht="13" x14ac:dyDescent="0.15"/>
    <row r="2020" customFormat="1" ht="13" x14ac:dyDescent="0.15"/>
    <row r="2021" customFormat="1" ht="13" x14ac:dyDescent="0.15"/>
    <row r="2022" customFormat="1" ht="13" x14ac:dyDescent="0.15"/>
    <row r="2023" customFormat="1" ht="13" x14ac:dyDescent="0.15"/>
    <row r="2024" customFormat="1" ht="13" x14ac:dyDescent="0.15"/>
    <row r="2025" customFormat="1" ht="13" x14ac:dyDescent="0.15"/>
    <row r="2026" customFormat="1" ht="13" x14ac:dyDescent="0.15"/>
    <row r="2027" customFormat="1" ht="13" x14ac:dyDescent="0.15"/>
    <row r="2028" customFormat="1" ht="13" x14ac:dyDescent="0.15"/>
    <row r="2029" customFormat="1" ht="13" x14ac:dyDescent="0.15"/>
    <row r="2030" customFormat="1" ht="13" x14ac:dyDescent="0.15"/>
    <row r="2031" customFormat="1" ht="13" x14ac:dyDescent="0.15"/>
    <row r="2032" customFormat="1" ht="13" x14ac:dyDescent="0.15"/>
    <row r="2033" customFormat="1" ht="13" x14ac:dyDescent="0.15"/>
    <row r="2034" customFormat="1" ht="13" x14ac:dyDescent="0.15"/>
    <row r="2035" customFormat="1" ht="13" x14ac:dyDescent="0.15"/>
    <row r="2036" customFormat="1" ht="13" x14ac:dyDescent="0.15"/>
    <row r="2037" customFormat="1" ht="13" x14ac:dyDescent="0.15"/>
    <row r="2038" customFormat="1" ht="13" x14ac:dyDescent="0.15"/>
    <row r="2039" customFormat="1" ht="13" x14ac:dyDescent="0.15"/>
    <row r="2040" customFormat="1" ht="13" x14ac:dyDescent="0.15"/>
    <row r="2041" customFormat="1" ht="13" x14ac:dyDescent="0.15"/>
    <row r="2042" customFormat="1" ht="13" x14ac:dyDescent="0.15"/>
    <row r="2043" customFormat="1" ht="13" x14ac:dyDescent="0.15"/>
    <row r="2044" customFormat="1" ht="13" x14ac:dyDescent="0.15"/>
    <row r="2045" customFormat="1" ht="13" x14ac:dyDescent="0.15"/>
    <row r="2046" customFormat="1" ht="13" x14ac:dyDescent="0.15"/>
    <row r="2047" customFormat="1" ht="13" x14ac:dyDescent="0.15"/>
    <row r="2048" customFormat="1" ht="13" x14ac:dyDescent="0.15"/>
    <row r="2049" customFormat="1" ht="13" x14ac:dyDescent="0.15"/>
    <row r="2050" customFormat="1" ht="13" x14ac:dyDescent="0.15"/>
    <row r="2051" customFormat="1" ht="13" x14ac:dyDescent="0.15"/>
    <row r="2052" customFormat="1" ht="13" x14ac:dyDescent="0.15"/>
    <row r="2053" customFormat="1" ht="13" x14ac:dyDescent="0.15"/>
    <row r="2054" customFormat="1" ht="13" x14ac:dyDescent="0.15"/>
    <row r="2055" customFormat="1" ht="13" x14ac:dyDescent="0.15"/>
    <row r="2056" customFormat="1" ht="13" x14ac:dyDescent="0.15"/>
    <row r="2057" customFormat="1" ht="13" x14ac:dyDescent="0.15"/>
    <row r="2058" customFormat="1" ht="13" x14ac:dyDescent="0.15"/>
    <row r="2059" customFormat="1" ht="13" x14ac:dyDescent="0.15"/>
    <row r="2060" customFormat="1" ht="13" x14ac:dyDescent="0.15"/>
    <row r="2061" customFormat="1" ht="13" x14ac:dyDescent="0.15"/>
    <row r="2062" customFormat="1" ht="13" x14ac:dyDescent="0.15"/>
    <row r="2063" customFormat="1" ht="13" x14ac:dyDescent="0.15"/>
    <row r="2064" customFormat="1" ht="13" x14ac:dyDescent="0.15"/>
    <row r="2065" customFormat="1" ht="13" x14ac:dyDescent="0.15"/>
    <row r="2066" customFormat="1" ht="13" x14ac:dyDescent="0.15"/>
    <row r="2067" customFormat="1" ht="13" x14ac:dyDescent="0.15"/>
    <row r="2068" customFormat="1" ht="13" x14ac:dyDescent="0.15"/>
    <row r="2069" customFormat="1" ht="13" x14ac:dyDescent="0.15"/>
    <row r="2070" customFormat="1" ht="13" x14ac:dyDescent="0.15"/>
    <row r="2071" customFormat="1" ht="13" x14ac:dyDescent="0.15"/>
    <row r="2072" customFormat="1" ht="13" x14ac:dyDescent="0.15"/>
    <row r="2073" customFormat="1" ht="13" x14ac:dyDescent="0.15"/>
    <row r="2074" customFormat="1" ht="13" x14ac:dyDescent="0.15"/>
    <row r="2075" customFormat="1" ht="13" x14ac:dyDescent="0.15"/>
    <row r="2076" customFormat="1" ht="13" x14ac:dyDescent="0.15"/>
    <row r="2077" customFormat="1" ht="13" x14ac:dyDescent="0.15"/>
    <row r="2078" customFormat="1" ht="13" x14ac:dyDescent="0.15"/>
    <row r="2079" customFormat="1" ht="13" x14ac:dyDescent="0.15"/>
    <row r="2080" customFormat="1" ht="13" x14ac:dyDescent="0.15"/>
    <row r="2081" customFormat="1" ht="13" x14ac:dyDescent="0.15"/>
    <row r="2082" customFormat="1" ht="13" x14ac:dyDescent="0.15"/>
    <row r="2083" customFormat="1" ht="13" x14ac:dyDescent="0.15"/>
    <row r="2084" customFormat="1" ht="13" x14ac:dyDescent="0.15"/>
    <row r="2085" customFormat="1" ht="13" x14ac:dyDescent="0.15"/>
    <row r="2086" customFormat="1" ht="13" x14ac:dyDescent="0.15"/>
    <row r="2087" customFormat="1" ht="13" x14ac:dyDescent="0.15"/>
    <row r="2088" customFormat="1" ht="13" x14ac:dyDescent="0.15"/>
    <row r="2089" customFormat="1" ht="13" x14ac:dyDescent="0.15"/>
    <row r="2090" customFormat="1" ht="13" x14ac:dyDescent="0.15"/>
    <row r="2091" customFormat="1" ht="13" x14ac:dyDescent="0.15"/>
    <row r="2092" customFormat="1" ht="13" x14ac:dyDescent="0.15"/>
    <row r="2093" customFormat="1" ht="13" x14ac:dyDescent="0.15"/>
    <row r="2094" customFormat="1" ht="13" x14ac:dyDescent="0.15"/>
    <row r="2095" customFormat="1" ht="13" x14ac:dyDescent="0.15"/>
    <row r="2096" customFormat="1" ht="13" x14ac:dyDescent="0.15"/>
    <row r="2097" customFormat="1" ht="13" x14ac:dyDescent="0.15"/>
    <row r="2098" customFormat="1" ht="13" x14ac:dyDescent="0.15"/>
    <row r="2099" customFormat="1" ht="13" x14ac:dyDescent="0.15"/>
    <row r="2100" customFormat="1" ht="13" x14ac:dyDescent="0.15"/>
    <row r="2101" customFormat="1" ht="13" x14ac:dyDescent="0.15"/>
    <row r="2102" customFormat="1" ht="13" x14ac:dyDescent="0.15"/>
    <row r="2103" customFormat="1" ht="13" x14ac:dyDescent="0.15"/>
    <row r="2104" customFormat="1" ht="13" x14ac:dyDescent="0.15"/>
    <row r="2105" customFormat="1" ht="13" x14ac:dyDescent="0.15"/>
    <row r="2106" customFormat="1" ht="13" x14ac:dyDescent="0.15"/>
    <row r="2107" customFormat="1" ht="13" x14ac:dyDescent="0.15"/>
    <row r="2108" customFormat="1" ht="13" x14ac:dyDescent="0.15"/>
    <row r="2109" customFormat="1" ht="13" x14ac:dyDescent="0.15"/>
    <row r="2110" customFormat="1" ht="13" x14ac:dyDescent="0.15"/>
    <row r="2111" customFormat="1" ht="13" x14ac:dyDescent="0.15"/>
    <row r="2112" customFormat="1" ht="13" x14ac:dyDescent="0.15"/>
    <row r="2113" customFormat="1" ht="13" x14ac:dyDescent="0.15"/>
    <row r="2114" customFormat="1" ht="13" x14ac:dyDescent="0.15"/>
    <row r="2115" customFormat="1" ht="13" x14ac:dyDescent="0.15"/>
    <row r="2116" customFormat="1" ht="13" x14ac:dyDescent="0.15"/>
    <row r="2117" customFormat="1" ht="13" x14ac:dyDescent="0.15"/>
    <row r="2118" customFormat="1" ht="13" x14ac:dyDescent="0.15"/>
    <row r="2119" customFormat="1" ht="13" x14ac:dyDescent="0.15"/>
    <row r="2120" customFormat="1" ht="13" x14ac:dyDescent="0.15"/>
    <row r="2121" customFormat="1" ht="13" x14ac:dyDescent="0.15"/>
    <row r="2122" customFormat="1" ht="13" x14ac:dyDescent="0.15"/>
    <row r="2123" customFormat="1" ht="13" x14ac:dyDescent="0.15"/>
    <row r="2124" customFormat="1" ht="13" x14ac:dyDescent="0.15"/>
    <row r="2125" customFormat="1" ht="13" x14ac:dyDescent="0.15"/>
    <row r="2126" customFormat="1" ht="13" x14ac:dyDescent="0.15"/>
    <row r="2127" customFormat="1" ht="13" x14ac:dyDescent="0.15"/>
    <row r="2128" customFormat="1" ht="13" x14ac:dyDescent="0.15"/>
    <row r="2129" customFormat="1" ht="13" x14ac:dyDescent="0.15"/>
    <row r="2130" customFormat="1" ht="13" x14ac:dyDescent="0.15"/>
    <row r="2131" customFormat="1" ht="13" x14ac:dyDescent="0.15"/>
    <row r="2132" customFormat="1" ht="13" x14ac:dyDescent="0.15"/>
    <row r="2133" customFormat="1" ht="13" x14ac:dyDescent="0.15"/>
    <row r="2134" customFormat="1" ht="13" x14ac:dyDescent="0.15"/>
    <row r="2135" customFormat="1" ht="13" x14ac:dyDescent="0.15"/>
    <row r="2136" customFormat="1" ht="13" x14ac:dyDescent="0.15"/>
    <row r="2137" customFormat="1" ht="13" x14ac:dyDescent="0.15"/>
    <row r="2138" customFormat="1" ht="13" x14ac:dyDescent="0.15"/>
    <row r="2139" customFormat="1" ht="13" x14ac:dyDescent="0.15"/>
    <row r="2140" customFormat="1" ht="13" x14ac:dyDescent="0.15"/>
    <row r="2141" customFormat="1" ht="13" x14ac:dyDescent="0.15"/>
    <row r="2142" customFormat="1" ht="13" x14ac:dyDescent="0.15"/>
    <row r="2143" customFormat="1" ht="13" x14ac:dyDescent="0.15"/>
    <row r="2144" customFormat="1" ht="13" x14ac:dyDescent="0.15"/>
    <row r="2145" customFormat="1" ht="13" x14ac:dyDescent="0.15"/>
    <row r="2146" customFormat="1" ht="13" x14ac:dyDescent="0.15"/>
    <row r="2147" customFormat="1" ht="13" x14ac:dyDescent="0.15"/>
    <row r="2148" customFormat="1" ht="13" x14ac:dyDescent="0.15"/>
    <row r="2149" customFormat="1" ht="13" x14ac:dyDescent="0.15"/>
    <row r="2150" customFormat="1" ht="13" x14ac:dyDescent="0.15"/>
    <row r="2151" customFormat="1" ht="13" x14ac:dyDescent="0.15"/>
    <row r="2152" customFormat="1" ht="13" x14ac:dyDescent="0.15"/>
    <row r="2153" customFormat="1" ht="13" x14ac:dyDescent="0.15"/>
    <row r="2154" customFormat="1" ht="13" x14ac:dyDescent="0.15"/>
    <row r="2155" customFormat="1" ht="13" x14ac:dyDescent="0.15"/>
    <row r="2156" customFormat="1" ht="13" x14ac:dyDescent="0.15"/>
    <row r="2157" customFormat="1" ht="13" x14ac:dyDescent="0.15"/>
    <row r="2158" customFormat="1" ht="13" x14ac:dyDescent="0.15"/>
    <row r="2159" customFormat="1" ht="13" x14ac:dyDescent="0.15"/>
    <row r="2160" customFormat="1" ht="13" x14ac:dyDescent="0.15"/>
    <row r="2161" customFormat="1" ht="13" x14ac:dyDescent="0.15"/>
    <row r="2162" customFormat="1" ht="13" x14ac:dyDescent="0.15"/>
    <row r="2163" customFormat="1" ht="13" x14ac:dyDescent="0.15"/>
    <row r="2164" customFormat="1" ht="13" x14ac:dyDescent="0.15"/>
    <row r="2165" customFormat="1" ht="13" x14ac:dyDescent="0.15"/>
    <row r="2166" customFormat="1" ht="13" x14ac:dyDescent="0.15"/>
    <row r="2167" customFormat="1" ht="13" x14ac:dyDescent="0.15"/>
    <row r="2168" customFormat="1" ht="13" x14ac:dyDescent="0.15"/>
    <row r="2169" customFormat="1" ht="13" x14ac:dyDescent="0.15"/>
    <row r="2170" customFormat="1" ht="13" x14ac:dyDescent="0.15"/>
    <row r="2171" customFormat="1" ht="13" x14ac:dyDescent="0.15"/>
    <row r="2172" customFormat="1" ht="13" x14ac:dyDescent="0.15"/>
    <row r="2173" customFormat="1" ht="13" x14ac:dyDescent="0.15"/>
    <row r="2174" customFormat="1" ht="13" x14ac:dyDescent="0.15"/>
    <row r="2175" customFormat="1" ht="13" x14ac:dyDescent="0.15"/>
    <row r="2176" customFormat="1" ht="13" x14ac:dyDescent="0.15"/>
    <row r="2177" customFormat="1" ht="13" x14ac:dyDescent="0.15"/>
    <row r="2178" customFormat="1" ht="13" x14ac:dyDescent="0.15"/>
    <row r="2179" customFormat="1" ht="13" x14ac:dyDescent="0.15"/>
    <row r="2180" customFormat="1" ht="13" x14ac:dyDescent="0.15"/>
    <row r="2181" customFormat="1" ht="13" x14ac:dyDescent="0.15"/>
    <row r="2182" customFormat="1" ht="13" x14ac:dyDescent="0.15"/>
    <row r="2183" customFormat="1" ht="13" x14ac:dyDescent="0.15"/>
    <row r="2184" customFormat="1" ht="13" x14ac:dyDescent="0.15"/>
    <row r="2185" customFormat="1" ht="13" x14ac:dyDescent="0.15"/>
    <row r="2186" customFormat="1" ht="13" x14ac:dyDescent="0.15"/>
    <row r="2187" customFormat="1" ht="13" x14ac:dyDescent="0.15"/>
    <row r="2188" customFormat="1" ht="13" x14ac:dyDescent="0.15"/>
    <row r="2189" customFormat="1" ht="13" x14ac:dyDescent="0.15"/>
    <row r="2190" customFormat="1" ht="13" x14ac:dyDescent="0.15"/>
    <row r="2191" customFormat="1" ht="13" x14ac:dyDescent="0.15"/>
    <row r="2192" customFormat="1" ht="13" x14ac:dyDescent="0.15"/>
    <row r="2193" customFormat="1" ht="13" x14ac:dyDescent="0.15"/>
    <row r="2194" customFormat="1" ht="13" x14ac:dyDescent="0.15"/>
    <row r="2195" customFormat="1" ht="13" x14ac:dyDescent="0.15"/>
    <row r="2196" customFormat="1" ht="13" x14ac:dyDescent="0.15"/>
    <row r="2197" customFormat="1" ht="13" x14ac:dyDescent="0.15"/>
    <row r="2198" customFormat="1" ht="13" x14ac:dyDescent="0.15"/>
    <row r="2199" customFormat="1" ht="13" x14ac:dyDescent="0.15"/>
    <row r="2200" customFormat="1" ht="13" x14ac:dyDescent="0.15"/>
    <row r="2201" customFormat="1" ht="13" x14ac:dyDescent="0.15"/>
    <row r="2202" customFormat="1" ht="13" x14ac:dyDescent="0.15"/>
    <row r="2203" customFormat="1" ht="13" x14ac:dyDescent="0.15"/>
    <row r="2204" customFormat="1" ht="13" x14ac:dyDescent="0.15"/>
    <row r="2205" customFormat="1" ht="13" x14ac:dyDescent="0.15"/>
    <row r="2206" customFormat="1" ht="13" x14ac:dyDescent="0.15"/>
    <row r="2207" customFormat="1" ht="13" x14ac:dyDescent="0.15"/>
    <row r="2208" customFormat="1" ht="13" x14ac:dyDescent="0.15"/>
    <row r="2209" customFormat="1" ht="13" x14ac:dyDescent="0.15"/>
    <row r="2210" customFormat="1" ht="13" x14ac:dyDescent="0.15"/>
    <row r="2211" customFormat="1" ht="13" x14ac:dyDescent="0.15"/>
    <row r="2212" customFormat="1" ht="13" x14ac:dyDescent="0.15"/>
    <row r="2213" customFormat="1" ht="13" x14ac:dyDescent="0.15"/>
    <row r="2214" customFormat="1" ht="13" x14ac:dyDescent="0.15"/>
    <row r="2215" customFormat="1" ht="13" x14ac:dyDescent="0.15"/>
    <row r="2216" customFormat="1" ht="13" x14ac:dyDescent="0.15"/>
    <row r="2217" customFormat="1" ht="13" x14ac:dyDescent="0.15"/>
    <row r="2218" customFormat="1" ht="13" x14ac:dyDescent="0.15"/>
    <row r="2219" customFormat="1" ht="13" x14ac:dyDescent="0.15"/>
    <row r="2220" customFormat="1" ht="13" x14ac:dyDescent="0.15"/>
    <row r="2221" customFormat="1" ht="13" x14ac:dyDescent="0.15"/>
    <row r="2222" customFormat="1" ht="13" x14ac:dyDescent="0.15"/>
    <row r="2223" customFormat="1" ht="13" x14ac:dyDescent="0.15"/>
    <row r="2224" customFormat="1" ht="13" x14ac:dyDescent="0.15"/>
    <row r="2225" customFormat="1" ht="13" x14ac:dyDescent="0.15"/>
    <row r="2226" customFormat="1" ht="13" x14ac:dyDescent="0.15"/>
    <row r="2227" customFormat="1" ht="13" x14ac:dyDescent="0.15"/>
    <row r="2228" customFormat="1" ht="13" x14ac:dyDescent="0.15"/>
    <row r="2229" customFormat="1" ht="13" x14ac:dyDescent="0.15"/>
    <row r="2230" customFormat="1" ht="13" x14ac:dyDescent="0.15"/>
    <row r="2231" customFormat="1" ht="13" x14ac:dyDescent="0.15"/>
    <row r="2232" customFormat="1" ht="13" x14ac:dyDescent="0.15"/>
    <row r="2233" customFormat="1" ht="13" x14ac:dyDescent="0.15"/>
    <row r="2234" customFormat="1" ht="13" x14ac:dyDescent="0.15"/>
    <row r="2235" customFormat="1" ht="13" x14ac:dyDescent="0.15"/>
    <row r="2236" customFormat="1" ht="13" x14ac:dyDescent="0.15"/>
    <row r="2237" customFormat="1" ht="13" x14ac:dyDescent="0.15"/>
    <row r="2238" customFormat="1" ht="13" x14ac:dyDescent="0.15"/>
    <row r="2239" customFormat="1" ht="13" x14ac:dyDescent="0.15"/>
    <row r="2240" customFormat="1" ht="13" x14ac:dyDescent="0.15"/>
    <row r="2241" customFormat="1" ht="13" x14ac:dyDescent="0.15"/>
    <row r="2242" customFormat="1" ht="13" x14ac:dyDescent="0.15"/>
    <row r="2243" customFormat="1" ht="13" x14ac:dyDescent="0.15"/>
    <row r="2244" customFormat="1" ht="13" x14ac:dyDescent="0.15"/>
    <row r="2245" customFormat="1" ht="13" x14ac:dyDescent="0.15"/>
    <row r="2246" customFormat="1" ht="13" x14ac:dyDescent="0.15"/>
    <row r="2247" customFormat="1" ht="13" x14ac:dyDescent="0.15"/>
    <row r="2248" customFormat="1" ht="13" x14ac:dyDescent="0.15"/>
    <row r="2249" customFormat="1" ht="13" x14ac:dyDescent="0.15"/>
    <row r="2250" customFormat="1" ht="13" x14ac:dyDescent="0.15"/>
    <row r="2251" customFormat="1" ht="13" x14ac:dyDescent="0.15"/>
    <row r="2252" customFormat="1" ht="13" x14ac:dyDescent="0.15"/>
    <row r="2253" customFormat="1" ht="13" x14ac:dyDescent="0.15"/>
    <row r="2254" customFormat="1" ht="13" x14ac:dyDescent="0.15"/>
    <row r="2255" customFormat="1" ht="13" x14ac:dyDescent="0.15"/>
    <row r="2256" customFormat="1" ht="13" x14ac:dyDescent="0.15"/>
    <row r="2257" customFormat="1" ht="13" x14ac:dyDescent="0.15"/>
    <row r="2258" customFormat="1" ht="13" x14ac:dyDescent="0.15"/>
    <row r="2259" customFormat="1" ht="13" x14ac:dyDescent="0.15"/>
    <row r="2260" customFormat="1" ht="13" x14ac:dyDescent="0.15"/>
    <row r="2261" customFormat="1" ht="13" x14ac:dyDescent="0.15"/>
    <row r="2262" customFormat="1" ht="13" x14ac:dyDescent="0.15"/>
    <row r="2263" customFormat="1" ht="13" x14ac:dyDescent="0.15"/>
    <row r="2264" customFormat="1" ht="13" x14ac:dyDescent="0.15"/>
    <row r="2265" customFormat="1" ht="13" x14ac:dyDescent="0.15"/>
    <row r="2266" customFormat="1" ht="13" x14ac:dyDescent="0.15"/>
    <row r="2267" customFormat="1" ht="13" x14ac:dyDescent="0.15"/>
    <row r="2268" customFormat="1" ht="13" x14ac:dyDescent="0.15"/>
    <row r="2269" customFormat="1" ht="13" x14ac:dyDescent="0.15"/>
    <row r="2270" customFormat="1" ht="13" x14ac:dyDescent="0.15"/>
    <row r="2271" customFormat="1" ht="13" x14ac:dyDescent="0.15"/>
    <row r="2272" customFormat="1" ht="13" x14ac:dyDescent="0.15"/>
    <row r="2273" customFormat="1" ht="13" x14ac:dyDescent="0.15"/>
    <row r="2274" customFormat="1" ht="13" x14ac:dyDescent="0.15"/>
    <row r="2275" customFormat="1" ht="13" x14ac:dyDescent="0.15"/>
    <row r="2276" customFormat="1" ht="13" x14ac:dyDescent="0.15"/>
    <row r="2277" customFormat="1" ht="13" x14ac:dyDescent="0.15"/>
    <row r="2278" customFormat="1" ht="13" x14ac:dyDescent="0.15"/>
    <row r="2279" customFormat="1" ht="13" x14ac:dyDescent="0.15"/>
    <row r="2280" customFormat="1" ht="13" x14ac:dyDescent="0.15"/>
    <row r="2281" customFormat="1" ht="13" x14ac:dyDescent="0.15"/>
    <row r="2282" customFormat="1" ht="13" x14ac:dyDescent="0.15"/>
    <row r="2283" customFormat="1" ht="13" x14ac:dyDescent="0.15"/>
    <row r="2284" customFormat="1" ht="13" x14ac:dyDescent="0.15"/>
    <row r="2285" customFormat="1" ht="13" x14ac:dyDescent="0.15"/>
    <row r="2286" customFormat="1" ht="13" x14ac:dyDescent="0.15"/>
    <row r="2287" customFormat="1" ht="13" x14ac:dyDescent="0.15"/>
    <row r="2288" customFormat="1" ht="13" x14ac:dyDescent="0.15"/>
    <row r="2289" customFormat="1" ht="13" x14ac:dyDescent="0.15"/>
    <row r="2290" customFormat="1" ht="13" x14ac:dyDescent="0.15"/>
    <row r="2291" customFormat="1" ht="13" x14ac:dyDescent="0.15"/>
    <row r="2292" customFormat="1" ht="13" x14ac:dyDescent="0.15"/>
    <row r="2293" customFormat="1" ht="13" x14ac:dyDescent="0.15"/>
    <row r="2294" customFormat="1" ht="13" x14ac:dyDescent="0.15"/>
    <row r="2295" customFormat="1" ht="13" x14ac:dyDescent="0.15"/>
    <row r="2296" customFormat="1" ht="13" x14ac:dyDescent="0.15"/>
    <row r="2297" customFormat="1" ht="13" x14ac:dyDescent="0.15"/>
    <row r="2298" customFormat="1" ht="13" x14ac:dyDescent="0.15"/>
    <row r="2299" customFormat="1" ht="13" x14ac:dyDescent="0.15"/>
    <row r="2300" customFormat="1" ht="13" x14ac:dyDescent="0.15"/>
    <row r="2301" customFormat="1" ht="13" x14ac:dyDescent="0.15"/>
    <row r="2302" customFormat="1" ht="13" x14ac:dyDescent="0.15"/>
    <row r="2303" customFormat="1" ht="13" x14ac:dyDescent="0.15"/>
    <row r="2304" customFormat="1" ht="13" x14ac:dyDescent="0.15"/>
    <row r="2305" customFormat="1" ht="13" x14ac:dyDescent="0.15"/>
    <row r="2306" customFormat="1" ht="13" x14ac:dyDescent="0.15"/>
    <row r="2307" customFormat="1" ht="13" x14ac:dyDescent="0.15"/>
    <row r="2308" customFormat="1" ht="13" x14ac:dyDescent="0.15"/>
    <row r="2309" customFormat="1" ht="13" x14ac:dyDescent="0.15"/>
    <row r="2310" customFormat="1" ht="13" x14ac:dyDescent="0.15"/>
    <row r="2311" customFormat="1" ht="13" x14ac:dyDescent="0.15"/>
    <row r="2312" customFormat="1" ht="13" x14ac:dyDescent="0.15"/>
    <row r="2313" customFormat="1" ht="13" x14ac:dyDescent="0.15"/>
    <row r="2314" customFormat="1" ht="13" x14ac:dyDescent="0.15"/>
    <row r="2315" customFormat="1" ht="13" x14ac:dyDescent="0.15"/>
    <row r="2316" customFormat="1" ht="13" x14ac:dyDescent="0.15"/>
    <row r="2317" customFormat="1" ht="13" x14ac:dyDescent="0.15"/>
    <row r="2318" customFormat="1" ht="13" x14ac:dyDescent="0.15"/>
    <row r="2319" customFormat="1" ht="13" x14ac:dyDescent="0.15"/>
    <row r="2320" customFormat="1" ht="13" x14ac:dyDescent="0.15"/>
    <row r="2321" customFormat="1" ht="13" x14ac:dyDescent="0.15"/>
    <row r="2322" customFormat="1" ht="13" x14ac:dyDescent="0.15"/>
    <row r="2323" customFormat="1" ht="13" x14ac:dyDescent="0.15"/>
    <row r="2324" customFormat="1" ht="13" x14ac:dyDescent="0.15"/>
    <row r="2325" customFormat="1" ht="13" x14ac:dyDescent="0.15"/>
    <row r="2326" customFormat="1" ht="13" x14ac:dyDescent="0.15"/>
    <row r="2327" customFormat="1" ht="13" x14ac:dyDescent="0.15"/>
    <row r="2328" customFormat="1" ht="13" x14ac:dyDescent="0.15"/>
    <row r="2329" customFormat="1" ht="13" x14ac:dyDescent="0.15"/>
    <row r="2330" customFormat="1" ht="13" x14ac:dyDescent="0.15"/>
    <row r="2331" customFormat="1" ht="13" x14ac:dyDescent="0.15"/>
    <row r="2332" customFormat="1" ht="13" x14ac:dyDescent="0.15"/>
    <row r="2333" customFormat="1" ht="13" x14ac:dyDescent="0.15"/>
    <row r="2334" customFormat="1" ht="13" x14ac:dyDescent="0.15"/>
    <row r="2335" customFormat="1" ht="13" x14ac:dyDescent="0.15"/>
    <row r="2336" customFormat="1" ht="13" x14ac:dyDescent="0.15"/>
    <row r="2337" customFormat="1" ht="13" x14ac:dyDescent="0.15"/>
    <row r="2338" customFormat="1" ht="13" x14ac:dyDescent="0.15"/>
    <row r="2339" customFormat="1" ht="13" x14ac:dyDescent="0.15"/>
    <row r="2340" customFormat="1" ht="13" x14ac:dyDescent="0.15"/>
    <row r="2341" customFormat="1" ht="13" x14ac:dyDescent="0.15"/>
    <row r="2342" customFormat="1" ht="13" x14ac:dyDescent="0.15"/>
    <row r="2343" customFormat="1" ht="13" x14ac:dyDescent="0.15"/>
    <row r="2344" customFormat="1" ht="13" x14ac:dyDescent="0.15"/>
    <row r="2345" customFormat="1" ht="13" x14ac:dyDescent="0.15"/>
    <row r="2346" customFormat="1" ht="13" x14ac:dyDescent="0.15"/>
    <row r="2347" customFormat="1" ht="13" x14ac:dyDescent="0.15"/>
    <row r="2348" customFormat="1" ht="13" x14ac:dyDescent="0.15"/>
    <row r="2349" customFormat="1" ht="13" x14ac:dyDescent="0.15"/>
    <row r="2350" customFormat="1" ht="13" x14ac:dyDescent="0.15"/>
    <row r="2351" customFormat="1" ht="13" x14ac:dyDescent="0.15"/>
    <row r="2352" customFormat="1" ht="13" x14ac:dyDescent="0.15"/>
    <row r="2353" customFormat="1" ht="13" x14ac:dyDescent="0.15"/>
    <row r="2354" customFormat="1" ht="13" x14ac:dyDescent="0.15"/>
    <row r="2355" customFormat="1" ht="13" x14ac:dyDescent="0.15"/>
    <row r="2356" customFormat="1" ht="13" x14ac:dyDescent="0.15"/>
    <row r="2357" customFormat="1" ht="13" x14ac:dyDescent="0.15"/>
    <row r="2358" customFormat="1" ht="13" x14ac:dyDescent="0.15"/>
    <row r="2359" customFormat="1" ht="13" x14ac:dyDescent="0.15"/>
    <row r="2360" customFormat="1" ht="13" x14ac:dyDescent="0.15"/>
    <row r="2361" customFormat="1" ht="13" x14ac:dyDescent="0.15"/>
    <row r="2362" customFormat="1" ht="13" x14ac:dyDescent="0.15"/>
    <row r="2363" customFormat="1" ht="13" x14ac:dyDescent="0.15"/>
    <row r="2364" customFormat="1" ht="13" x14ac:dyDescent="0.15"/>
    <row r="2365" customFormat="1" ht="13" x14ac:dyDescent="0.15"/>
    <row r="2366" customFormat="1" ht="13" x14ac:dyDescent="0.15"/>
    <row r="2367" customFormat="1" ht="13" x14ac:dyDescent="0.15"/>
    <row r="2368" customFormat="1" ht="13" x14ac:dyDescent="0.15"/>
    <row r="2369" customFormat="1" ht="13" x14ac:dyDescent="0.15"/>
    <row r="2370" customFormat="1" ht="13" x14ac:dyDescent="0.15"/>
    <row r="2371" customFormat="1" ht="13" x14ac:dyDescent="0.15"/>
    <row r="2372" customFormat="1" ht="13" x14ac:dyDescent="0.15"/>
    <row r="2373" customFormat="1" ht="13" x14ac:dyDescent="0.15"/>
    <row r="2374" customFormat="1" ht="13" x14ac:dyDescent="0.15"/>
    <row r="2375" customFormat="1" ht="13" x14ac:dyDescent="0.15"/>
    <row r="2376" customFormat="1" ht="13" x14ac:dyDescent="0.15"/>
    <row r="2377" customFormat="1" ht="13" x14ac:dyDescent="0.15"/>
    <row r="2378" customFormat="1" ht="13" x14ac:dyDescent="0.15"/>
    <row r="2379" customFormat="1" ht="13" x14ac:dyDescent="0.15"/>
    <row r="2380" customFormat="1" ht="13" x14ac:dyDescent="0.15"/>
    <row r="2381" customFormat="1" ht="13" x14ac:dyDescent="0.15"/>
    <row r="2382" customFormat="1" ht="13" x14ac:dyDescent="0.15"/>
    <row r="2383" customFormat="1" ht="13" x14ac:dyDescent="0.15"/>
    <row r="2384" customFormat="1" ht="13" x14ac:dyDescent="0.15"/>
    <row r="2385" customFormat="1" ht="13" x14ac:dyDescent="0.15"/>
    <row r="2386" customFormat="1" ht="13" x14ac:dyDescent="0.15"/>
    <row r="2387" customFormat="1" ht="13" x14ac:dyDescent="0.15"/>
    <row r="2388" customFormat="1" ht="13" x14ac:dyDescent="0.15"/>
    <row r="2389" customFormat="1" ht="13" x14ac:dyDescent="0.15"/>
    <row r="2390" customFormat="1" ht="13" x14ac:dyDescent="0.15"/>
    <row r="2391" customFormat="1" ht="13" x14ac:dyDescent="0.15"/>
    <row r="2392" customFormat="1" ht="13" x14ac:dyDescent="0.15"/>
    <row r="2393" customFormat="1" ht="13" x14ac:dyDescent="0.15"/>
    <row r="2394" customFormat="1" ht="13" x14ac:dyDescent="0.15"/>
    <row r="2395" customFormat="1" ht="13" x14ac:dyDescent="0.15"/>
    <row r="2396" customFormat="1" ht="13" x14ac:dyDescent="0.15"/>
    <row r="2397" customFormat="1" ht="13" x14ac:dyDescent="0.15"/>
    <row r="2398" customFormat="1" ht="13" x14ac:dyDescent="0.15"/>
    <row r="2399" customFormat="1" ht="13" x14ac:dyDescent="0.15"/>
    <row r="2400" customFormat="1" ht="13" x14ac:dyDescent="0.15"/>
    <row r="2401" customFormat="1" ht="13" x14ac:dyDescent="0.15"/>
    <row r="2402" customFormat="1" ht="13" x14ac:dyDescent="0.15"/>
    <row r="2403" customFormat="1" ht="13" x14ac:dyDescent="0.15"/>
    <row r="2404" customFormat="1" ht="13" x14ac:dyDescent="0.15"/>
    <row r="2405" customFormat="1" ht="13" x14ac:dyDescent="0.15"/>
    <row r="2406" customFormat="1" ht="13" x14ac:dyDescent="0.15"/>
    <row r="2407" customFormat="1" ht="13" x14ac:dyDescent="0.15"/>
    <row r="2408" customFormat="1" ht="13" x14ac:dyDescent="0.15"/>
    <row r="2409" customFormat="1" ht="13" x14ac:dyDescent="0.15"/>
    <row r="2410" customFormat="1" ht="13" x14ac:dyDescent="0.15"/>
    <row r="2411" customFormat="1" ht="13" x14ac:dyDescent="0.15"/>
    <row r="2412" customFormat="1" ht="13" x14ac:dyDescent="0.15"/>
    <row r="2413" customFormat="1" ht="13" x14ac:dyDescent="0.15"/>
    <row r="2414" customFormat="1" ht="13" x14ac:dyDescent="0.15"/>
    <row r="2415" customFormat="1" ht="13" x14ac:dyDescent="0.15"/>
    <row r="2416" customFormat="1" ht="13" x14ac:dyDescent="0.15"/>
    <row r="2417" customFormat="1" ht="13" x14ac:dyDescent="0.15"/>
    <row r="2418" customFormat="1" ht="13" x14ac:dyDescent="0.15"/>
    <row r="2419" customFormat="1" ht="13" x14ac:dyDescent="0.15"/>
    <row r="2420" customFormat="1" ht="13" x14ac:dyDescent="0.15"/>
    <row r="2421" customFormat="1" ht="13" x14ac:dyDescent="0.15"/>
    <row r="2422" customFormat="1" ht="13" x14ac:dyDescent="0.15"/>
    <row r="2423" customFormat="1" ht="13" x14ac:dyDescent="0.15"/>
    <row r="2424" customFormat="1" ht="13" x14ac:dyDescent="0.15"/>
    <row r="2425" customFormat="1" ht="13" x14ac:dyDescent="0.15"/>
    <row r="2426" customFormat="1" ht="13" x14ac:dyDescent="0.15"/>
    <row r="2427" customFormat="1" ht="13" x14ac:dyDescent="0.15"/>
    <row r="2428" customFormat="1" ht="13" x14ac:dyDescent="0.15"/>
    <row r="2429" customFormat="1" ht="13" x14ac:dyDescent="0.15"/>
    <row r="2430" customFormat="1" ht="13" x14ac:dyDescent="0.15"/>
    <row r="2431" customFormat="1" ht="13" x14ac:dyDescent="0.15"/>
    <row r="2432" customFormat="1" ht="13" x14ac:dyDescent="0.15"/>
    <row r="2433" customFormat="1" ht="13" x14ac:dyDescent="0.15"/>
    <row r="2434" customFormat="1" ht="13" x14ac:dyDescent="0.15"/>
    <row r="2435" customFormat="1" ht="13" x14ac:dyDescent="0.15"/>
    <row r="2436" customFormat="1" ht="13" x14ac:dyDescent="0.15"/>
    <row r="2437" customFormat="1" ht="13" x14ac:dyDescent="0.15"/>
    <row r="2438" customFormat="1" ht="13" x14ac:dyDescent="0.15"/>
    <row r="2439" customFormat="1" ht="13" x14ac:dyDescent="0.15"/>
    <row r="2440" customFormat="1" ht="13" x14ac:dyDescent="0.15"/>
    <row r="2441" customFormat="1" ht="13" x14ac:dyDescent="0.15"/>
    <row r="2442" customFormat="1" ht="13" x14ac:dyDescent="0.15"/>
    <row r="2443" customFormat="1" ht="13" x14ac:dyDescent="0.15"/>
    <row r="2444" customFormat="1" ht="13" x14ac:dyDescent="0.15"/>
    <row r="2445" customFormat="1" ht="13" x14ac:dyDescent="0.15"/>
    <row r="2446" customFormat="1" ht="13" x14ac:dyDescent="0.15"/>
    <row r="2447" customFormat="1" ht="13" x14ac:dyDescent="0.15"/>
    <row r="2448" customFormat="1" ht="13" x14ac:dyDescent="0.15"/>
    <row r="2449" customFormat="1" ht="13" x14ac:dyDescent="0.15"/>
    <row r="2450" customFormat="1" ht="13" x14ac:dyDescent="0.15"/>
    <row r="2451" customFormat="1" ht="13" x14ac:dyDescent="0.15"/>
    <row r="2452" customFormat="1" ht="13" x14ac:dyDescent="0.15"/>
    <row r="2453" customFormat="1" ht="13" x14ac:dyDescent="0.15"/>
    <row r="2454" customFormat="1" ht="13" x14ac:dyDescent="0.15"/>
    <row r="2455" customFormat="1" ht="13" x14ac:dyDescent="0.15"/>
    <row r="2456" customFormat="1" ht="13" x14ac:dyDescent="0.15"/>
    <row r="2457" customFormat="1" ht="13" x14ac:dyDescent="0.15"/>
    <row r="2458" customFormat="1" ht="13" x14ac:dyDescent="0.15"/>
    <row r="2459" customFormat="1" ht="13" x14ac:dyDescent="0.15"/>
    <row r="2460" customFormat="1" ht="13" x14ac:dyDescent="0.15"/>
    <row r="2461" customFormat="1" ht="13" x14ac:dyDescent="0.15"/>
    <row r="2462" customFormat="1" ht="13" x14ac:dyDescent="0.15"/>
    <row r="2463" customFormat="1" ht="13" x14ac:dyDescent="0.15"/>
    <row r="2464" customFormat="1" ht="13" x14ac:dyDescent="0.15"/>
    <row r="2465" customFormat="1" ht="13" x14ac:dyDescent="0.15"/>
    <row r="2466" customFormat="1" ht="13" x14ac:dyDescent="0.15"/>
    <row r="2467" customFormat="1" ht="13" x14ac:dyDescent="0.15"/>
    <row r="2468" customFormat="1" ht="13" x14ac:dyDescent="0.15"/>
    <row r="2469" customFormat="1" ht="13" x14ac:dyDescent="0.15"/>
    <row r="2470" customFormat="1" ht="13" x14ac:dyDescent="0.15"/>
    <row r="2471" customFormat="1" ht="13" x14ac:dyDescent="0.15"/>
    <row r="2472" customFormat="1" ht="13" x14ac:dyDescent="0.15"/>
    <row r="2473" customFormat="1" ht="13" x14ac:dyDescent="0.15"/>
    <row r="2474" customFormat="1" ht="13" x14ac:dyDescent="0.15"/>
    <row r="2475" customFormat="1" ht="13" x14ac:dyDescent="0.15"/>
    <row r="2476" customFormat="1" ht="13" x14ac:dyDescent="0.15"/>
    <row r="2477" customFormat="1" ht="13" x14ac:dyDescent="0.15"/>
    <row r="2478" customFormat="1" ht="13" x14ac:dyDescent="0.15"/>
    <row r="2479" customFormat="1" ht="13" x14ac:dyDescent="0.15"/>
    <row r="2480" customFormat="1" ht="13" x14ac:dyDescent="0.15"/>
    <row r="2481" customFormat="1" ht="13" x14ac:dyDescent="0.15"/>
    <row r="2482" customFormat="1" ht="13" x14ac:dyDescent="0.15"/>
    <row r="2483" customFormat="1" ht="13" x14ac:dyDescent="0.15"/>
    <row r="2484" customFormat="1" ht="13" x14ac:dyDescent="0.15"/>
    <row r="2485" customFormat="1" ht="13" x14ac:dyDescent="0.15"/>
    <row r="2486" customFormat="1" ht="13" x14ac:dyDescent="0.15"/>
    <row r="2487" customFormat="1" ht="13" x14ac:dyDescent="0.15"/>
    <row r="2488" customFormat="1" ht="13" x14ac:dyDescent="0.15"/>
    <row r="2489" customFormat="1" ht="13" x14ac:dyDescent="0.15"/>
    <row r="2490" customFormat="1" ht="13" x14ac:dyDescent="0.15"/>
    <row r="2491" customFormat="1" ht="13" x14ac:dyDescent="0.15"/>
    <row r="2492" customFormat="1" ht="13" x14ac:dyDescent="0.15"/>
    <row r="2493" customFormat="1" ht="13" x14ac:dyDescent="0.15"/>
    <row r="2494" customFormat="1" ht="13" x14ac:dyDescent="0.15"/>
    <row r="2495" customFormat="1" ht="13" x14ac:dyDescent="0.15"/>
    <row r="2496" customFormat="1" ht="13" x14ac:dyDescent="0.15"/>
    <row r="2497" customFormat="1" ht="13" x14ac:dyDescent="0.15"/>
    <row r="2498" customFormat="1" ht="13" x14ac:dyDescent="0.15"/>
    <row r="2499" customFormat="1" ht="13" x14ac:dyDescent="0.15"/>
    <row r="2500" customFormat="1" ht="13" x14ac:dyDescent="0.15"/>
    <row r="2501" customFormat="1" ht="13" x14ac:dyDescent="0.15"/>
    <row r="2502" customFormat="1" ht="13" x14ac:dyDescent="0.15"/>
    <row r="2503" customFormat="1" ht="13" x14ac:dyDescent="0.15"/>
    <row r="2504" customFormat="1" ht="13" x14ac:dyDescent="0.15"/>
    <row r="2505" customFormat="1" ht="13" x14ac:dyDescent="0.15"/>
    <row r="2506" customFormat="1" ht="13" x14ac:dyDescent="0.15"/>
    <row r="2507" customFormat="1" ht="13" x14ac:dyDescent="0.15"/>
    <row r="2508" customFormat="1" ht="13" x14ac:dyDescent="0.15"/>
    <row r="2509" customFormat="1" ht="13" x14ac:dyDescent="0.15"/>
    <row r="2510" customFormat="1" ht="13" x14ac:dyDescent="0.15"/>
    <row r="2511" customFormat="1" ht="13" x14ac:dyDescent="0.15"/>
    <row r="2512" customFormat="1" ht="13" x14ac:dyDescent="0.15"/>
    <row r="2513" customFormat="1" ht="13" x14ac:dyDescent="0.15"/>
    <row r="2514" customFormat="1" ht="13" x14ac:dyDescent="0.15"/>
    <row r="2515" customFormat="1" ht="13" x14ac:dyDescent="0.15"/>
    <row r="2516" customFormat="1" ht="13" x14ac:dyDescent="0.15"/>
    <row r="2517" customFormat="1" ht="13" x14ac:dyDescent="0.15"/>
    <row r="2518" customFormat="1" ht="13" x14ac:dyDescent="0.15"/>
    <row r="2519" customFormat="1" ht="13" x14ac:dyDescent="0.15"/>
    <row r="2520" customFormat="1" ht="13" x14ac:dyDescent="0.15"/>
    <row r="2521" customFormat="1" ht="13" x14ac:dyDescent="0.15"/>
    <row r="2522" customFormat="1" ht="13" x14ac:dyDescent="0.15"/>
    <row r="2523" customFormat="1" ht="13" x14ac:dyDescent="0.15"/>
    <row r="2524" customFormat="1" ht="13" x14ac:dyDescent="0.15"/>
    <row r="2525" customFormat="1" ht="13" x14ac:dyDescent="0.15"/>
    <row r="2526" customFormat="1" ht="13" x14ac:dyDescent="0.15"/>
    <row r="2527" customFormat="1" ht="13" x14ac:dyDescent="0.15"/>
    <row r="2528" customFormat="1" ht="13" x14ac:dyDescent="0.15"/>
    <row r="2529" customFormat="1" ht="13" x14ac:dyDescent="0.15"/>
    <row r="2530" customFormat="1" ht="13" x14ac:dyDescent="0.15"/>
    <row r="2531" customFormat="1" ht="13" x14ac:dyDescent="0.15"/>
    <row r="2532" customFormat="1" ht="13" x14ac:dyDescent="0.15"/>
    <row r="2533" customFormat="1" ht="13" x14ac:dyDescent="0.15"/>
    <row r="2534" customFormat="1" ht="13" x14ac:dyDescent="0.15"/>
    <row r="2535" customFormat="1" ht="13" x14ac:dyDescent="0.15"/>
    <row r="2536" customFormat="1" ht="13" x14ac:dyDescent="0.15"/>
    <row r="2537" customFormat="1" ht="13" x14ac:dyDescent="0.15"/>
    <row r="2538" customFormat="1" ht="13" x14ac:dyDescent="0.15"/>
    <row r="2539" customFormat="1" ht="13" x14ac:dyDescent="0.15"/>
    <row r="2540" customFormat="1" ht="13" x14ac:dyDescent="0.15"/>
    <row r="2541" customFormat="1" ht="13" x14ac:dyDescent="0.15"/>
    <row r="2542" customFormat="1" ht="13" x14ac:dyDescent="0.15"/>
    <row r="2543" customFormat="1" ht="13" x14ac:dyDescent="0.15"/>
    <row r="2544" customFormat="1" ht="13" x14ac:dyDescent="0.15"/>
    <row r="2545" customFormat="1" ht="13" x14ac:dyDescent="0.15"/>
    <row r="2546" customFormat="1" ht="13" x14ac:dyDescent="0.15"/>
    <row r="2547" customFormat="1" ht="13" x14ac:dyDescent="0.15"/>
    <row r="2548" customFormat="1" ht="13" x14ac:dyDescent="0.15"/>
    <row r="2549" customFormat="1" ht="13" x14ac:dyDescent="0.15"/>
    <row r="2550" customFormat="1" ht="13" x14ac:dyDescent="0.15"/>
    <row r="2551" customFormat="1" ht="13" x14ac:dyDescent="0.15"/>
    <row r="2552" customFormat="1" ht="13" x14ac:dyDescent="0.15"/>
    <row r="2553" customFormat="1" ht="13" x14ac:dyDescent="0.15"/>
    <row r="2554" customFormat="1" ht="13" x14ac:dyDescent="0.15"/>
    <row r="2555" customFormat="1" ht="13" x14ac:dyDescent="0.15"/>
    <row r="2556" customFormat="1" ht="13" x14ac:dyDescent="0.15"/>
    <row r="2557" customFormat="1" ht="13" x14ac:dyDescent="0.15"/>
    <row r="2558" customFormat="1" ht="13" x14ac:dyDescent="0.15"/>
    <row r="2559" customFormat="1" ht="13" x14ac:dyDescent="0.15"/>
    <row r="2560" customFormat="1" ht="13" x14ac:dyDescent="0.15"/>
    <row r="2561" customFormat="1" ht="13" x14ac:dyDescent="0.15"/>
    <row r="2562" customFormat="1" ht="13" x14ac:dyDescent="0.15"/>
    <row r="2563" customFormat="1" ht="13" x14ac:dyDescent="0.15"/>
    <row r="2564" customFormat="1" ht="13" x14ac:dyDescent="0.15"/>
    <row r="2565" customFormat="1" ht="13" x14ac:dyDescent="0.15"/>
    <row r="2566" customFormat="1" ht="13" x14ac:dyDescent="0.15"/>
    <row r="2567" customFormat="1" ht="13" x14ac:dyDescent="0.15"/>
    <row r="2568" customFormat="1" ht="13" x14ac:dyDescent="0.15"/>
    <row r="2569" customFormat="1" ht="13" x14ac:dyDescent="0.15"/>
    <row r="2570" customFormat="1" ht="13" x14ac:dyDescent="0.15"/>
    <row r="2571" customFormat="1" ht="13" x14ac:dyDescent="0.15"/>
    <row r="2572" customFormat="1" ht="13" x14ac:dyDescent="0.15"/>
    <row r="2573" customFormat="1" ht="13" x14ac:dyDescent="0.15"/>
    <row r="2574" customFormat="1" ht="13" x14ac:dyDescent="0.15"/>
    <row r="2575" customFormat="1" ht="13" x14ac:dyDescent="0.15"/>
    <row r="2576" customFormat="1" ht="13" x14ac:dyDescent="0.15"/>
    <row r="2577" customFormat="1" ht="13" x14ac:dyDescent="0.15"/>
    <row r="2578" customFormat="1" ht="13" x14ac:dyDescent="0.15"/>
    <row r="2579" customFormat="1" ht="13" x14ac:dyDescent="0.15"/>
    <row r="2580" customFormat="1" ht="13" x14ac:dyDescent="0.15"/>
    <row r="2581" customFormat="1" ht="13" x14ac:dyDescent="0.15"/>
    <row r="2582" customFormat="1" ht="13" x14ac:dyDescent="0.15"/>
    <row r="2583" customFormat="1" ht="13" x14ac:dyDescent="0.15"/>
    <row r="2584" customFormat="1" ht="13" x14ac:dyDescent="0.15"/>
    <row r="2585" customFormat="1" ht="13" x14ac:dyDescent="0.15"/>
    <row r="2586" customFormat="1" ht="13" x14ac:dyDescent="0.15"/>
    <row r="2587" customFormat="1" ht="13" x14ac:dyDescent="0.15"/>
    <row r="2588" customFormat="1" ht="13" x14ac:dyDescent="0.15"/>
    <row r="2589" customFormat="1" ht="13" x14ac:dyDescent="0.15"/>
    <row r="2590" customFormat="1" ht="13" x14ac:dyDescent="0.15"/>
    <row r="2591" customFormat="1" ht="13" x14ac:dyDescent="0.15"/>
    <row r="2592" customFormat="1" ht="13" x14ac:dyDescent="0.15"/>
    <row r="2593" customFormat="1" ht="13" x14ac:dyDescent="0.15"/>
    <row r="2594" customFormat="1" ht="13" x14ac:dyDescent="0.15"/>
    <row r="2595" customFormat="1" ht="13" x14ac:dyDescent="0.15"/>
    <row r="2596" customFormat="1" ht="13" x14ac:dyDescent="0.15"/>
    <row r="2597" customFormat="1" ht="13" x14ac:dyDescent="0.15"/>
    <row r="2598" customFormat="1" ht="13" x14ac:dyDescent="0.15"/>
    <row r="2599" customFormat="1" ht="13" x14ac:dyDescent="0.15"/>
    <row r="2600" customFormat="1" ht="13" x14ac:dyDescent="0.15"/>
    <row r="2601" customFormat="1" ht="13" x14ac:dyDescent="0.15"/>
    <row r="2602" customFormat="1" ht="13" x14ac:dyDescent="0.15"/>
    <row r="2603" customFormat="1" ht="13" x14ac:dyDescent="0.15"/>
    <row r="2604" customFormat="1" ht="13" x14ac:dyDescent="0.15"/>
    <row r="2605" customFormat="1" ht="13" x14ac:dyDescent="0.15"/>
    <row r="2606" customFormat="1" ht="13" x14ac:dyDescent="0.15"/>
    <row r="2607" customFormat="1" ht="13" x14ac:dyDescent="0.15"/>
    <row r="2608" customFormat="1" ht="13" x14ac:dyDescent="0.15"/>
    <row r="2609" customFormat="1" ht="13" x14ac:dyDescent="0.15"/>
    <row r="2610" customFormat="1" ht="13" x14ac:dyDescent="0.15"/>
    <row r="2611" customFormat="1" ht="13" x14ac:dyDescent="0.15"/>
    <row r="2612" customFormat="1" ht="13" x14ac:dyDescent="0.15"/>
    <row r="2613" customFormat="1" ht="13" x14ac:dyDescent="0.15"/>
    <row r="2614" customFormat="1" ht="13" x14ac:dyDescent="0.15"/>
    <row r="2615" customFormat="1" ht="13" x14ac:dyDescent="0.15"/>
    <row r="2616" customFormat="1" ht="13" x14ac:dyDescent="0.15"/>
    <row r="2617" customFormat="1" ht="13" x14ac:dyDescent="0.15"/>
    <row r="2618" customFormat="1" ht="13" x14ac:dyDescent="0.15"/>
    <row r="2619" customFormat="1" ht="13" x14ac:dyDescent="0.15"/>
    <row r="2620" customFormat="1" ht="13" x14ac:dyDescent="0.15"/>
    <row r="2621" customFormat="1" ht="13" x14ac:dyDescent="0.15"/>
    <row r="2622" customFormat="1" ht="13" x14ac:dyDescent="0.15"/>
    <row r="2623" customFormat="1" ht="13" x14ac:dyDescent="0.15"/>
    <row r="2624" customFormat="1" ht="13" x14ac:dyDescent="0.15"/>
    <row r="2625" customFormat="1" ht="13" x14ac:dyDescent="0.15"/>
    <row r="2626" customFormat="1" ht="13" x14ac:dyDescent="0.15"/>
    <row r="2627" customFormat="1" ht="13" x14ac:dyDescent="0.15"/>
    <row r="2628" customFormat="1" ht="13" x14ac:dyDescent="0.15"/>
    <row r="2629" customFormat="1" ht="13" x14ac:dyDescent="0.15"/>
    <row r="2630" customFormat="1" ht="13" x14ac:dyDescent="0.15"/>
    <row r="2631" customFormat="1" ht="13" x14ac:dyDescent="0.15"/>
    <row r="2632" customFormat="1" ht="13" x14ac:dyDescent="0.15"/>
    <row r="2633" customFormat="1" ht="13" x14ac:dyDescent="0.15"/>
    <row r="2634" customFormat="1" ht="13" x14ac:dyDescent="0.15"/>
    <row r="2635" customFormat="1" ht="13" x14ac:dyDescent="0.15"/>
    <row r="2636" customFormat="1" ht="13" x14ac:dyDescent="0.15"/>
    <row r="2637" customFormat="1" ht="13" x14ac:dyDescent="0.15"/>
    <row r="2638" customFormat="1" ht="13" x14ac:dyDescent="0.15"/>
    <row r="2639" customFormat="1" ht="13" x14ac:dyDescent="0.15"/>
    <row r="2640" customFormat="1" ht="13" x14ac:dyDescent="0.15"/>
    <row r="2641" customFormat="1" ht="13" x14ac:dyDescent="0.15"/>
    <row r="2642" customFormat="1" ht="13" x14ac:dyDescent="0.15"/>
    <row r="2643" customFormat="1" ht="13" x14ac:dyDescent="0.15"/>
    <row r="2644" customFormat="1" ht="13" x14ac:dyDescent="0.15"/>
    <row r="2645" customFormat="1" ht="13" x14ac:dyDescent="0.15"/>
    <row r="2646" customFormat="1" ht="13" x14ac:dyDescent="0.15"/>
    <row r="2647" customFormat="1" ht="13" x14ac:dyDescent="0.15"/>
    <row r="2648" customFormat="1" ht="13" x14ac:dyDescent="0.15"/>
    <row r="2649" customFormat="1" ht="13" x14ac:dyDescent="0.15"/>
    <row r="2650" customFormat="1" ht="13" x14ac:dyDescent="0.15"/>
    <row r="2651" customFormat="1" ht="13" x14ac:dyDescent="0.15"/>
    <row r="2652" customFormat="1" ht="13" x14ac:dyDescent="0.15"/>
    <row r="2653" customFormat="1" ht="13" x14ac:dyDescent="0.15"/>
    <row r="2654" customFormat="1" ht="13" x14ac:dyDescent="0.15"/>
    <row r="2655" customFormat="1" ht="13" x14ac:dyDescent="0.15"/>
    <row r="2656" customFormat="1" ht="13" x14ac:dyDescent="0.15"/>
    <row r="2657" customFormat="1" ht="13" x14ac:dyDescent="0.15"/>
    <row r="2658" customFormat="1" ht="13" x14ac:dyDescent="0.15"/>
    <row r="2659" customFormat="1" ht="13" x14ac:dyDescent="0.15"/>
    <row r="2660" customFormat="1" ht="13" x14ac:dyDescent="0.15"/>
    <row r="2661" customFormat="1" ht="13" x14ac:dyDescent="0.15"/>
    <row r="2662" customFormat="1" ht="13" x14ac:dyDescent="0.15"/>
    <row r="2663" customFormat="1" ht="13" x14ac:dyDescent="0.15"/>
    <row r="2664" customFormat="1" ht="13" x14ac:dyDescent="0.15"/>
    <row r="2665" customFormat="1" ht="13" x14ac:dyDescent="0.15"/>
    <row r="2666" customFormat="1" ht="13" x14ac:dyDescent="0.15"/>
    <row r="2667" customFormat="1" ht="13" x14ac:dyDescent="0.15"/>
    <row r="2668" customFormat="1" ht="13" x14ac:dyDescent="0.15"/>
    <row r="2669" customFormat="1" ht="13" x14ac:dyDescent="0.15"/>
    <row r="2670" customFormat="1" ht="13" x14ac:dyDescent="0.15"/>
    <row r="2671" customFormat="1" ht="13" x14ac:dyDescent="0.15"/>
    <row r="2672" customFormat="1" ht="13" x14ac:dyDescent="0.15"/>
    <row r="2673" customFormat="1" ht="13" x14ac:dyDescent="0.15"/>
    <row r="2674" customFormat="1" ht="13" x14ac:dyDescent="0.15"/>
    <row r="2675" customFormat="1" ht="13" x14ac:dyDescent="0.15"/>
    <row r="2676" customFormat="1" ht="13" x14ac:dyDescent="0.15"/>
    <row r="2677" customFormat="1" ht="13" x14ac:dyDescent="0.15"/>
    <row r="2678" customFormat="1" ht="13" x14ac:dyDescent="0.15"/>
    <row r="2679" customFormat="1" ht="13" x14ac:dyDescent="0.15"/>
    <row r="2680" customFormat="1" ht="13" x14ac:dyDescent="0.15"/>
    <row r="2681" customFormat="1" ht="13" x14ac:dyDescent="0.15"/>
    <row r="2682" customFormat="1" ht="13" x14ac:dyDescent="0.15"/>
    <row r="2683" customFormat="1" ht="13" x14ac:dyDescent="0.15"/>
    <row r="2684" customFormat="1" ht="13" x14ac:dyDescent="0.15"/>
    <row r="2685" customFormat="1" ht="13" x14ac:dyDescent="0.15"/>
    <row r="2686" customFormat="1" ht="13" x14ac:dyDescent="0.15"/>
    <row r="2687" customFormat="1" ht="13" x14ac:dyDescent="0.15"/>
    <row r="2688" customFormat="1" ht="13" x14ac:dyDescent="0.15"/>
    <row r="2689" customFormat="1" ht="13" x14ac:dyDescent="0.15"/>
    <row r="2690" customFormat="1" ht="13" x14ac:dyDescent="0.15"/>
    <row r="2691" customFormat="1" ht="13" x14ac:dyDescent="0.15"/>
    <row r="2692" customFormat="1" ht="13" x14ac:dyDescent="0.15"/>
    <row r="2693" customFormat="1" ht="13" x14ac:dyDescent="0.15"/>
    <row r="2694" customFormat="1" ht="13" x14ac:dyDescent="0.15"/>
    <row r="2695" customFormat="1" ht="13" x14ac:dyDescent="0.15"/>
    <row r="2696" customFormat="1" ht="13" x14ac:dyDescent="0.15"/>
    <row r="2697" customFormat="1" ht="13" x14ac:dyDescent="0.15"/>
    <row r="2698" customFormat="1" ht="13" x14ac:dyDescent="0.15"/>
    <row r="2699" customFormat="1" ht="13" x14ac:dyDescent="0.15"/>
    <row r="2700" customFormat="1" ht="13" x14ac:dyDescent="0.15"/>
    <row r="2701" customFormat="1" ht="13" x14ac:dyDescent="0.15"/>
    <row r="2702" customFormat="1" ht="13" x14ac:dyDescent="0.15"/>
    <row r="2703" customFormat="1" ht="13" x14ac:dyDescent="0.15"/>
    <row r="2704" customFormat="1" ht="13" x14ac:dyDescent="0.15"/>
    <row r="2705" customFormat="1" ht="13" x14ac:dyDescent="0.15"/>
    <row r="2706" customFormat="1" ht="13" x14ac:dyDescent="0.15"/>
    <row r="2707" customFormat="1" ht="13" x14ac:dyDescent="0.15"/>
    <row r="2708" customFormat="1" ht="13" x14ac:dyDescent="0.15"/>
    <row r="2709" customFormat="1" ht="13" x14ac:dyDescent="0.15"/>
    <row r="2710" customFormat="1" ht="13" x14ac:dyDescent="0.15"/>
    <row r="2711" customFormat="1" ht="13" x14ac:dyDescent="0.15"/>
    <row r="2712" customFormat="1" ht="13" x14ac:dyDescent="0.15"/>
    <row r="2713" customFormat="1" ht="13" x14ac:dyDescent="0.15"/>
    <row r="2714" customFormat="1" ht="13" x14ac:dyDescent="0.15"/>
    <row r="2715" customFormat="1" ht="13" x14ac:dyDescent="0.15"/>
    <row r="2716" customFormat="1" ht="13" x14ac:dyDescent="0.15"/>
    <row r="2717" customFormat="1" ht="13" x14ac:dyDescent="0.15"/>
    <row r="2718" customFormat="1" ht="13" x14ac:dyDescent="0.15"/>
    <row r="2719" customFormat="1" ht="13" x14ac:dyDescent="0.15"/>
    <row r="2720" customFormat="1" ht="13" x14ac:dyDescent="0.15"/>
    <row r="2721" customFormat="1" ht="13" x14ac:dyDescent="0.15"/>
    <row r="2722" customFormat="1" ht="13" x14ac:dyDescent="0.15"/>
    <row r="2723" customFormat="1" ht="13" x14ac:dyDescent="0.15"/>
    <row r="2724" customFormat="1" ht="13" x14ac:dyDescent="0.15"/>
    <row r="2725" customFormat="1" ht="13" x14ac:dyDescent="0.15"/>
    <row r="2726" customFormat="1" ht="13" x14ac:dyDescent="0.15"/>
    <row r="2727" customFormat="1" ht="13" x14ac:dyDescent="0.15"/>
    <row r="2728" customFormat="1" ht="13" x14ac:dyDescent="0.15"/>
    <row r="2729" customFormat="1" ht="13" x14ac:dyDescent="0.15"/>
    <row r="2730" customFormat="1" ht="13" x14ac:dyDescent="0.15"/>
    <row r="2731" customFormat="1" ht="13" x14ac:dyDescent="0.15"/>
    <row r="2732" customFormat="1" ht="13" x14ac:dyDescent="0.15"/>
    <row r="2733" customFormat="1" ht="13" x14ac:dyDescent="0.15"/>
    <row r="2734" customFormat="1" ht="13" x14ac:dyDescent="0.15"/>
    <row r="2735" customFormat="1" ht="13" x14ac:dyDescent="0.15"/>
    <row r="2736" customFormat="1" ht="13" x14ac:dyDescent="0.15"/>
    <row r="2737" customFormat="1" ht="13" x14ac:dyDescent="0.15"/>
    <row r="2738" customFormat="1" ht="13" x14ac:dyDescent="0.15"/>
    <row r="2739" customFormat="1" ht="13" x14ac:dyDescent="0.15"/>
    <row r="2740" customFormat="1" ht="13" x14ac:dyDescent="0.15"/>
    <row r="2741" customFormat="1" ht="13" x14ac:dyDescent="0.15"/>
    <row r="2742" customFormat="1" ht="13" x14ac:dyDescent="0.15"/>
    <row r="2743" customFormat="1" ht="13" x14ac:dyDescent="0.15"/>
    <row r="2744" customFormat="1" ht="13" x14ac:dyDescent="0.15"/>
    <row r="2745" customFormat="1" ht="13" x14ac:dyDescent="0.15"/>
    <row r="2746" customFormat="1" ht="13" x14ac:dyDescent="0.15"/>
    <row r="2747" customFormat="1" ht="13" x14ac:dyDescent="0.15"/>
    <row r="2748" customFormat="1" ht="13" x14ac:dyDescent="0.15"/>
    <row r="2749" customFormat="1" ht="13" x14ac:dyDescent="0.15"/>
    <row r="2750" customFormat="1" ht="13" x14ac:dyDescent="0.15"/>
    <row r="2751" customFormat="1" ht="13" x14ac:dyDescent="0.15"/>
    <row r="2752" customFormat="1" ht="13" x14ac:dyDescent="0.15"/>
    <row r="2753" customFormat="1" ht="13" x14ac:dyDescent="0.15"/>
    <row r="2754" customFormat="1" ht="13" x14ac:dyDescent="0.15"/>
    <row r="2755" customFormat="1" ht="13" x14ac:dyDescent="0.15"/>
    <row r="2756" customFormat="1" ht="13" x14ac:dyDescent="0.15"/>
    <row r="2757" customFormat="1" ht="13" x14ac:dyDescent="0.15"/>
    <row r="2758" customFormat="1" ht="13" x14ac:dyDescent="0.15"/>
    <row r="2759" customFormat="1" ht="13" x14ac:dyDescent="0.15"/>
    <row r="2760" customFormat="1" ht="13" x14ac:dyDescent="0.15"/>
    <row r="2761" customFormat="1" ht="13" x14ac:dyDescent="0.15"/>
    <row r="2762" customFormat="1" ht="13" x14ac:dyDescent="0.15"/>
    <row r="2763" customFormat="1" ht="13" x14ac:dyDescent="0.15"/>
    <row r="2764" customFormat="1" ht="13" x14ac:dyDescent="0.15"/>
    <row r="2765" customFormat="1" ht="13" x14ac:dyDescent="0.15"/>
    <row r="2766" customFormat="1" ht="13" x14ac:dyDescent="0.15"/>
    <row r="2767" customFormat="1" ht="13" x14ac:dyDescent="0.15"/>
    <row r="2768" customFormat="1" ht="13" x14ac:dyDescent="0.15"/>
    <row r="2769" customFormat="1" ht="13" x14ac:dyDescent="0.15"/>
    <row r="2770" customFormat="1" ht="13" x14ac:dyDescent="0.15"/>
    <row r="2771" customFormat="1" ht="13" x14ac:dyDescent="0.15"/>
    <row r="2772" customFormat="1" ht="13" x14ac:dyDescent="0.15"/>
    <row r="2773" customFormat="1" ht="13" x14ac:dyDescent="0.15"/>
    <row r="2774" customFormat="1" ht="13" x14ac:dyDescent="0.15"/>
    <row r="2775" customFormat="1" ht="13" x14ac:dyDescent="0.15"/>
    <row r="2776" customFormat="1" ht="13" x14ac:dyDescent="0.15"/>
    <row r="2777" customFormat="1" ht="13" x14ac:dyDescent="0.15"/>
    <row r="2778" customFormat="1" ht="13" x14ac:dyDescent="0.15"/>
    <row r="2779" customFormat="1" ht="13" x14ac:dyDescent="0.15"/>
    <row r="2780" customFormat="1" ht="13" x14ac:dyDescent="0.15"/>
    <row r="2781" customFormat="1" ht="13" x14ac:dyDescent="0.15"/>
    <row r="2782" customFormat="1" ht="13" x14ac:dyDescent="0.15"/>
    <row r="2783" customFormat="1" ht="13" x14ac:dyDescent="0.15"/>
    <row r="2784" customFormat="1" ht="13" x14ac:dyDescent="0.15"/>
    <row r="2785" customFormat="1" ht="13" x14ac:dyDescent="0.15"/>
    <row r="2786" customFormat="1" ht="13" x14ac:dyDescent="0.15"/>
    <row r="2787" customFormat="1" ht="13" x14ac:dyDescent="0.15"/>
    <row r="2788" customFormat="1" ht="13" x14ac:dyDescent="0.15"/>
    <row r="2789" customFormat="1" ht="13" x14ac:dyDescent="0.15"/>
    <row r="2790" customFormat="1" ht="13" x14ac:dyDescent="0.15"/>
    <row r="2791" customFormat="1" ht="13" x14ac:dyDescent="0.15"/>
    <row r="2792" customFormat="1" ht="13" x14ac:dyDescent="0.15"/>
    <row r="2793" customFormat="1" ht="13" x14ac:dyDescent="0.15"/>
    <row r="2794" customFormat="1" ht="13" x14ac:dyDescent="0.15"/>
    <row r="2795" customFormat="1" ht="13" x14ac:dyDescent="0.15"/>
    <row r="2796" customFormat="1" ht="13" x14ac:dyDescent="0.15"/>
    <row r="2797" customFormat="1" ht="13" x14ac:dyDescent="0.15"/>
    <row r="2798" customFormat="1" ht="13" x14ac:dyDescent="0.15"/>
    <row r="2799" customFormat="1" ht="13" x14ac:dyDescent="0.15"/>
    <row r="2800" customFormat="1" ht="13" x14ac:dyDescent="0.15"/>
    <row r="2801" customFormat="1" ht="13" x14ac:dyDescent="0.15"/>
    <row r="2802" customFormat="1" ht="13" x14ac:dyDescent="0.15"/>
    <row r="2803" customFormat="1" ht="13" x14ac:dyDescent="0.15"/>
    <row r="2804" customFormat="1" ht="13" x14ac:dyDescent="0.15"/>
    <row r="2805" customFormat="1" ht="13" x14ac:dyDescent="0.15"/>
    <row r="2806" customFormat="1" ht="13" x14ac:dyDescent="0.15"/>
    <row r="2807" customFormat="1" ht="13" x14ac:dyDescent="0.15"/>
    <row r="2808" customFormat="1" ht="13" x14ac:dyDescent="0.15"/>
    <row r="2809" customFormat="1" ht="13" x14ac:dyDescent="0.15"/>
    <row r="2810" customFormat="1" ht="13" x14ac:dyDescent="0.15"/>
    <row r="2811" customFormat="1" ht="13" x14ac:dyDescent="0.15"/>
    <row r="2812" customFormat="1" ht="13" x14ac:dyDescent="0.15"/>
    <row r="2813" customFormat="1" ht="13" x14ac:dyDescent="0.15"/>
    <row r="2814" customFormat="1" ht="13" x14ac:dyDescent="0.15"/>
    <row r="2815" customFormat="1" ht="13" x14ac:dyDescent="0.15"/>
    <row r="2816" customFormat="1" ht="13" x14ac:dyDescent="0.15"/>
    <row r="2817" customFormat="1" ht="13" x14ac:dyDescent="0.15"/>
    <row r="2818" customFormat="1" ht="13" x14ac:dyDescent="0.15"/>
    <row r="2819" customFormat="1" ht="13" x14ac:dyDescent="0.15"/>
    <row r="2820" customFormat="1" ht="13" x14ac:dyDescent="0.15"/>
    <row r="2821" customFormat="1" ht="13" x14ac:dyDescent="0.15"/>
    <row r="2822" customFormat="1" ht="13" x14ac:dyDescent="0.15"/>
    <row r="2823" customFormat="1" ht="13" x14ac:dyDescent="0.15"/>
    <row r="2824" customFormat="1" ht="13" x14ac:dyDescent="0.15"/>
    <row r="2825" customFormat="1" ht="13" x14ac:dyDescent="0.15"/>
    <row r="2826" customFormat="1" ht="13" x14ac:dyDescent="0.15"/>
    <row r="2827" customFormat="1" ht="13" x14ac:dyDescent="0.15"/>
    <row r="2828" customFormat="1" ht="13" x14ac:dyDescent="0.15"/>
    <row r="2829" customFormat="1" ht="13" x14ac:dyDescent="0.15"/>
    <row r="2830" customFormat="1" ht="13" x14ac:dyDescent="0.15"/>
    <row r="2831" customFormat="1" ht="13" x14ac:dyDescent="0.15"/>
    <row r="2832" customFormat="1" ht="13" x14ac:dyDescent="0.15"/>
    <row r="2833" customFormat="1" ht="13" x14ac:dyDescent="0.15"/>
    <row r="2834" customFormat="1" ht="13" x14ac:dyDescent="0.15"/>
    <row r="2835" customFormat="1" ht="13" x14ac:dyDescent="0.15"/>
    <row r="2836" customFormat="1" ht="13" x14ac:dyDescent="0.15"/>
    <row r="2837" customFormat="1" ht="13" x14ac:dyDescent="0.15"/>
    <row r="2838" customFormat="1" ht="13" x14ac:dyDescent="0.15"/>
    <row r="2839" customFormat="1" ht="13" x14ac:dyDescent="0.15"/>
    <row r="2840" customFormat="1" ht="13" x14ac:dyDescent="0.15"/>
    <row r="2841" customFormat="1" ht="13" x14ac:dyDescent="0.15"/>
    <row r="2842" customFormat="1" ht="13" x14ac:dyDescent="0.15"/>
    <row r="2843" customFormat="1" ht="13" x14ac:dyDescent="0.15"/>
    <row r="2844" customFormat="1" ht="13" x14ac:dyDescent="0.15"/>
    <row r="2845" customFormat="1" ht="13" x14ac:dyDescent="0.15"/>
    <row r="2846" customFormat="1" ht="13" x14ac:dyDescent="0.15"/>
    <row r="2847" customFormat="1" ht="13" x14ac:dyDescent="0.15"/>
    <row r="2848" customFormat="1" ht="13" x14ac:dyDescent="0.15"/>
    <row r="2849" customFormat="1" ht="13" x14ac:dyDescent="0.15"/>
    <row r="2850" customFormat="1" ht="13" x14ac:dyDescent="0.15"/>
    <row r="2851" customFormat="1" ht="13" x14ac:dyDescent="0.15"/>
    <row r="2852" customFormat="1" ht="13" x14ac:dyDescent="0.15"/>
    <row r="2853" customFormat="1" ht="13" x14ac:dyDescent="0.15"/>
    <row r="2854" customFormat="1" ht="13" x14ac:dyDescent="0.15"/>
    <row r="2855" customFormat="1" ht="13" x14ac:dyDescent="0.15"/>
    <row r="2856" customFormat="1" ht="13" x14ac:dyDescent="0.15"/>
    <row r="2857" customFormat="1" ht="13" x14ac:dyDescent="0.15"/>
    <row r="2858" customFormat="1" ht="13" x14ac:dyDescent="0.15"/>
    <row r="2859" customFormat="1" ht="13" x14ac:dyDescent="0.15"/>
    <row r="2860" customFormat="1" ht="13" x14ac:dyDescent="0.15"/>
    <row r="2861" customFormat="1" ht="13" x14ac:dyDescent="0.15"/>
    <row r="2862" customFormat="1" ht="13" x14ac:dyDescent="0.15"/>
    <row r="2863" customFormat="1" ht="13" x14ac:dyDescent="0.15"/>
    <row r="2864" customFormat="1" ht="13" x14ac:dyDescent="0.15"/>
    <row r="2865" customFormat="1" ht="13" x14ac:dyDescent="0.15"/>
    <row r="2866" customFormat="1" ht="13" x14ac:dyDescent="0.15"/>
    <row r="2867" customFormat="1" ht="13" x14ac:dyDescent="0.15"/>
    <row r="2868" customFormat="1" ht="13" x14ac:dyDescent="0.15"/>
    <row r="2869" customFormat="1" ht="13" x14ac:dyDescent="0.15"/>
    <row r="2870" customFormat="1" ht="13" x14ac:dyDescent="0.15"/>
    <row r="2871" customFormat="1" ht="13" x14ac:dyDescent="0.15"/>
    <row r="2872" customFormat="1" ht="13" x14ac:dyDescent="0.15"/>
    <row r="2873" customFormat="1" ht="13" x14ac:dyDescent="0.15"/>
    <row r="2874" customFormat="1" ht="13" x14ac:dyDescent="0.15"/>
    <row r="2875" customFormat="1" ht="13" x14ac:dyDescent="0.15"/>
    <row r="2876" customFormat="1" ht="13" x14ac:dyDescent="0.15"/>
    <row r="2877" customFormat="1" ht="13" x14ac:dyDescent="0.15"/>
    <row r="2878" customFormat="1" ht="13" x14ac:dyDescent="0.15"/>
    <row r="2879" customFormat="1" ht="13" x14ac:dyDescent="0.15"/>
    <row r="2880" customFormat="1" ht="13" x14ac:dyDescent="0.15"/>
    <row r="2881" customFormat="1" ht="13" x14ac:dyDescent="0.15"/>
    <row r="2882" customFormat="1" ht="13" x14ac:dyDescent="0.15"/>
    <row r="2883" customFormat="1" ht="13" x14ac:dyDescent="0.15"/>
    <row r="2884" customFormat="1" ht="13" x14ac:dyDescent="0.15"/>
    <row r="2885" customFormat="1" ht="13" x14ac:dyDescent="0.15"/>
    <row r="2886" customFormat="1" ht="13" x14ac:dyDescent="0.15"/>
    <row r="2887" customFormat="1" ht="13" x14ac:dyDescent="0.15"/>
    <row r="2888" customFormat="1" ht="13" x14ac:dyDescent="0.15"/>
    <row r="2889" customFormat="1" ht="13" x14ac:dyDescent="0.15"/>
    <row r="2890" customFormat="1" ht="13" x14ac:dyDescent="0.15"/>
    <row r="2891" customFormat="1" ht="13" x14ac:dyDescent="0.15"/>
    <row r="2892" customFormat="1" ht="13" x14ac:dyDescent="0.15"/>
    <row r="2893" customFormat="1" ht="13" x14ac:dyDescent="0.15"/>
    <row r="2894" customFormat="1" ht="13" x14ac:dyDescent="0.15"/>
    <row r="2895" customFormat="1" ht="13" x14ac:dyDescent="0.15"/>
    <row r="2896" customFormat="1" ht="13" x14ac:dyDescent="0.15"/>
    <row r="2897" customFormat="1" ht="13" x14ac:dyDescent="0.15"/>
    <row r="2898" customFormat="1" ht="13" x14ac:dyDescent="0.15"/>
    <row r="2899" customFormat="1" ht="13" x14ac:dyDescent="0.15"/>
    <row r="2900" customFormat="1" ht="13" x14ac:dyDescent="0.15"/>
    <row r="2901" customFormat="1" ht="13" x14ac:dyDescent="0.15"/>
    <row r="2902" customFormat="1" ht="13" x14ac:dyDescent="0.15"/>
    <row r="2903" customFormat="1" ht="13" x14ac:dyDescent="0.15"/>
    <row r="2904" customFormat="1" ht="13" x14ac:dyDescent="0.15"/>
    <row r="2905" customFormat="1" ht="13" x14ac:dyDescent="0.15"/>
    <row r="2906" customFormat="1" ht="13" x14ac:dyDescent="0.15"/>
    <row r="2907" customFormat="1" ht="13" x14ac:dyDescent="0.15"/>
    <row r="2908" customFormat="1" ht="13" x14ac:dyDescent="0.15"/>
    <row r="2909" customFormat="1" ht="13" x14ac:dyDescent="0.15"/>
    <row r="2910" customFormat="1" ht="13" x14ac:dyDescent="0.15"/>
    <row r="2911" customFormat="1" ht="13" x14ac:dyDescent="0.15"/>
    <row r="2912" customFormat="1" ht="13" x14ac:dyDescent="0.15"/>
    <row r="2913" customFormat="1" ht="13" x14ac:dyDescent="0.15"/>
    <row r="2914" customFormat="1" ht="13" x14ac:dyDescent="0.15"/>
    <row r="2915" customFormat="1" ht="13" x14ac:dyDescent="0.15"/>
    <row r="2916" customFormat="1" ht="13" x14ac:dyDescent="0.15"/>
    <row r="2917" customFormat="1" ht="13" x14ac:dyDescent="0.15"/>
    <row r="2918" customFormat="1" ht="13" x14ac:dyDescent="0.15"/>
    <row r="2919" customFormat="1" ht="13" x14ac:dyDescent="0.15"/>
    <row r="2920" customFormat="1" ht="13" x14ac:dyDescent="0.15"/>
    <row r="2921" customFormat="1" ht="13" x14ac:dyDescent="0.15"/>
    <row r="2922" customFormat="1" ht="13" x14ac:dyDescent="0.15"/>
    <row r="2923" customFormat="1" ht="13" x14ac:dyDescent="0.15"/>
    <row r="2924" customFormat="1" ht="13" x14ac:dyDescent="0.15"/>
    <row r="2925" customFormat="1" ht="13" x14ac:dyDescent="0.15"/>
    <row r="2926" customFormat="1" ht="13" x14ac:dyDescent="0.15"/>
    <row r="2927" customFormat="1" ht="13" x14ac:dyDescent="0.15"/>
    <row r="2928" customFormat="1" ht="13" x14ac:dyDescent="0.15"/>
    <row r="2929" customFormat="1" ht="13" x14ac:dyDescent="0.15"/>
    <row r="2930" customFormat="1" ht="13" x14ac:dyDescent="0.15"/>
    <row r="2931" customFormat="1" ht="13" x14ac:dyDescent="0.15"/>
    <row r="2932" customFormat="1" ht="13" x14ac:dyDescent="0.15"/>
    <row r="2933" customFormat="1" ht="13" x14ac:dyDescent="0.15"/>
    <row r="2934" customFormat="1" ht="13" x14ac:dyDescent="0.15"/>
    <row r="2935" customFormat="1" ht="13" x14ac:dyDescent="0.15"/>
    <row r="2936" customFormat="1" ht="13" x14ac:dyDescent="0.15"/>
    <row r="2937" customFormat="1" ht="13" x14ac:dyDescent="0.15"/>
    <row r="2938" customFormat="1" ht="13" x14ac:dyDescent="0.15"/>
    <row r="2939" customFormat="1" ht="13" x14ac:dyDescent="0.15"/>
    <row r="2940" customFormat="1" ht="13" x14ac:dyDescent="0.15"/>
    <row r="2941" customFormat="1" ht="13" x14ac:dyDescent="0.15"/>
    <row r="2942" customFormat="1" ht="13" x14ac:dyDescent="0.15"/>
    <row r="2943" customFormat="1" ht="13" x14ac:dyDescent="0.15"/>
    <row r="2944" customFormat="1" ht="13" x14ac:dyDescent="0.15"/>
    <row r="2945" customFormat="1" ht="13" x14ac:dyDescent="0.15"/>
    <row r="2946" customFormat="1" ht="13" x14ac:dyDescent="0.15"/>
    <row r="2947" customFormat="1" ht="13" x14ac:dyDescent="0.15"/>
    <row r="2948" customFormat="1" ht="13" x14ac:dyDescent="0.15"/>
    <row r="2949" customFormat="1" ht="13" x14ac:dyDescent="0.15"/>
    <row r="2950" customFormat="1" ht="13" x14ac:dyDescent="0.15"/>
    <row r="2951" customFormat="1" ht="13" x14ac:dyDescent="0.15"/>
    <row r="2952" customFormat="1" ht="13" x14ac:dyDescent="0.15"/>
    <row r="2953" customFormat="1" ht="13" x14ac:dyDescent="0.15"/>
    <row r="2954" customFormat="1" ht="13" x14ac:dyDescent="0.15"/>
    <row r="2955" customFormat="1" ht="13" x14ac:dyDescent="0.15"/>
    <row r="2956" customFormat="1" ht="13" x14ac:dyDescent="0.15"/>
    <row r="2957" customFormat="1" ht="13" x14ac:dyDescent="0.15"/>
    <row r="2958" customFormat="1" ht="13" x14ac:dyDescent="0.15"/>
    <row r="2959" customFormat="1" ht="13" x14ac:dyDescent="0.15"/>
    <row r="2960" customFormat="1" ht="13" x14ac:dyDescent="0.15"/>
    <row r="2961" customFormat="1" ht="13" x14ac:dyDescent="0.15"/>
    <row r="2962" customFormat="1" ht="13" x14ac:dyDescent="0.15"/>
    <row r="2963" customFormat="1" ht="13" x14ac:dyDescent="0.15"/>
    <row r="2964" customFormat="1" ht="13" x14ac:dyDescent="0.15"/>
    <row r="2965" customFormat="1" ht="13" x14ac:dyDescent="0.15"/>
    <row r="2966" customFormat="1" ht="13" x14ac:dyDescent="0.15"/>
    <row r="2967" customFormat="1" ht="13" x14ac:dyDescent="0.15"/>
    <row r="2968" customFormat="1" ht="13" x14ac:dyDescent="0.15"/>
    <row r="2969" customFormat="1" ht="13" x14ac:dyDescent="0.15"/>
    <row r="2970" customFormat="1" ht="13" x14ac:dyDescent="0.15"/>
    <row r="2971" customFormat="1" ht="13" x14ac:dyDescent="0.15"/>
    <row r="2972" customFormat="1" ht="13" x14ac:dyDescent="0.15"/>
    <row r="2973" customFormat="1" ht="13" x14ac:dyDescent="0.15"/>
    <row r="2974" customFormat="1" ht="13" x14ac:dyDescent="0.15"/>
    <row r="2975" customFormat="1" ht="13" x14ac:dyDescent="0.15"/>
    <row r="2976" customFormat="1" ht="13" x14ac:dyDescent="0.15"/>
    <row r="2977" customFormat="1" ht="13" x14ac:dyDescent="0.15"/>
    <row r="2978" customFormat="1" ht="13" x14ac:dyDescent="0.15"/>
    <row r="2979" customFormat="1" ht="13" x14ac:dyDescent="0.15"/>
    <row r="2980" customFormat="1" ht="13" x14ac:dyDescent="0.15"/>
    <row r="2981" customFormat="1" ht="13" x14ac:dyDescent="0.15"/>
    <row r="2982" customFormat="1" ht="13" x14ac:dyDescent="0.15"/>
    <row r="2983" customFormat="1" ht="13" x14ac:dyDescent="0.15"/>
    <row r="2984" customFormat="1" ht="13" x14ac:dyDescent="0.15"/>
    <row r="2985" customFormat="1" ht="13" x14ac:dyDescent="0.15"/>
    <row r="2986" customFormat="1" ht="13" x14ac:dyDescent="0.15"/>
    <row r="2987" customFormat="1" ht="13" x14ac:dyDescent="0.15"/>
    <row r="2988" customFormat="1" ht="13" x14ac:dyDescent="0.15"/>
    <row r="2989" customFormat="1" ht="13" x14ac:dyDescent="0.15"/>
    <row r="2990" customFormat="1" ht="13" x14ac:dyDescent="0.15"/>
    <row r="2991" customFormat="1" ht="13" x14ac:dyDescent="0.15"/>
    <row r="2992" customFormat="1" ht="13" x14ac:dyDescent="0.15"/>
    <row r="2993" customFormat="1" ht="13" x14ac:dyDescent="0.15"/>
    <row r="2994" customFormat="1" ht="13" x14ac:dyDescent="0.15"/>
    <row r="2995" customFormat="1" ht="13" x14ac:dyDescent="0.15"/>
    <row r="2996" customFormat="1" ht="13" x14ac:dyDescent="0.15"/>
    <row r="2997" customFormat="1" ht="13" x14ac:dyDescent="0.15"/>
    <row r="2998" customFormat="1" ht="13" x14ac:dyDescent="0.15"/>
    <row r="2999" customFormat="1" ht="13" x14ac:dyDescent="0.15"/>
    <row r="3000" customFormat="1" ht="13" x14ac:dyDescent="0.15"/>
    <row r="3001" customFormat="1" ht="13" x14ac:dyDescent="0.15"/>
    <row r="3002" customFormat="1" ht="13" x14ac:dyDescent="0.15"/>
    <row r="3003" customFormat="1" ht="13" x14ac:dyDescent="0.15"/>
    <row r="3004" customFormat="1" ht="13" x14ac:dyDescent="0.15"/>
    <row r="3005" customFormat="1" ht="13" x14ac:dyDescent="0.15"/>
    <row r="3006" customFormat="1" ht="13" x14ac:dyDescent="0.15"/>
    <row r="3007" customFormat="1" ht="13" x14ac:dyDescent="0.15"/>
    <row r="3008" customFormat="1" ht="13" x14ac:dyDescent="0.15"/>
    <row r="3009" customFormat="1" ht="13" x14ac:dyDescent="0.15"/>
    <row r="3010" customFormat="1" ht="13" x14ac:dyDescent="0.15"/>
    <row r="3011" customFormat="1" ht="13" x14ac:dyDescent="0.15"/>
    <row r="3012" customFormat="1" ht="13" x14ac:dyDescent="0.15"/>
    <row r="3013" customFormat="1" ht="13" x14ac:dyDescent="0.15"/>
    <row r="3014" customFormat="1" ht="13" x14ac:dyDescent="0.15"/>
    <row r="3015" customFormat="1" ht="13" x14ac:dyDescent="0.15"/>
    <row r="3016" customFormat="1" ht="13" x14ac:dyDescent="0.15"/>
    <row r="3017" customFormat="1" ht="13" x14ac:dyDescent="0.15"/>
    <row r="3018" customFormat="1" ht="13" x14ac:dyDescent="0.15"/>
    <row r="3019" customFormat="1" ht="13" x14ac:dyDescent="0.15"/>
    <row r="3020" customFormat="1" ht="13" x14ac:dyDescent="0.15"/>
    <row r="3021" customFormat="1" ht="13" x14ac:dyDescent="0.15"/>
    <row r="3022" customFormat="1" ht="13" x14ac:dyDescent="0.15"/>
    <row r="3023" customFormat="1" ht="13" x14ac:dyDescent="0.15"/>
    <row r="3024" customFormat="1" ht="13" x14ac:dyDescent="0.15"/>
    <row r="3025" customFormat="1" ht="13" x14ac:dyDescent="0.15"/>
    <row r="3026" customFormat="1" ht="13" x14ac:dyDescent="0.15"/>
    <row r="3027" customFormat="1" ht="13" x14ac:dyDescent="0.15"/>
    <row r="3028" customFormat="1" ht="13" x14ac:dyDescent="0.15"/>
    <row r="3029" customFormat="1" ht="13" x14ac:dyDescent="0.15"/>
    <row r="3030" customFormat="1" ht="13" x14ac:dyDescent="0.15"/>
    <row r="3031" customFormat="1" ht="13" x14ac:dyDescent="0.15"/>
    <row r="3032" customFormat="1" ht="13" x14ac:dyDescent="0.15"/>
    <row r="3033" customFormat="1" ht="13" x14ac:dyDescent="0.15"/>
    <row r="3034" customFormat="1" ht="13" x14ac:dyDescent="0.15"/>
    <row r="3035" customFormat="1" ht="13" x14ac:dyDescent="0.15"/>
    <row r="3036" customFormat="1" ht="13" x14ac:dyDescent="0.15"/>
    <row r="3037" customFormat="1" ht="13" x14ac:dyDescent="0.15"/>
    <row r="3038" customFormat="1" ht="13" x14ac:dyDescent="0.15"/>
    <row r="3039" customFormat="1" ht="13" x14ac:dyDescent="0.15"/>
    <row r="3040" customFormat="1" ht="13" x14ac:dyDescent="0.15"/>
    <row r="3041" customFormat="1" ht="13" x14ac:dyDescent="0.15"/>
    <row r="3042" customFormat="1" ht="13" x14ac:dyDescent="0.15"/>
    <row r="3043" customFormat="1" ht="13" x14ac:dyDescent="0.15"/>
    <row r="3044" customFormat="1" ht="13" x14ac:dyDescent="0.15"/>
    <row r="3045" customFormat="1" ht="13" x14ac:dyDescent="0.15"/>
    <row r="3046" customFormat="1" ht="13" x14ac:dyDescent="0.15"/>
    <row r="3047" customFormat="1" ht="13" x14ac:dyDescent="0.15"/>
    <row r="3048" customFormat="1" ht="13" x14ac:dyDescent="0.15"/>
    <row r="3049" customFormat="1" ht="13" x14ac:dyDescent="0.15"/>
    <row r="3050" customFormat="1" ht="13" x14ac:dyDescent="0.15"/>
    <row r="3051" customFormat="1" ht="13" x14ac:dyDescent="0.15"/>
    <row r="3052" customFormat="1" ht="13" x14ac:dyDescent="0.15"/>
    <row r="3053" customFormat="1" ht="13" x14ac:dyDescent="0.15"/>
    <row r="3054" customFormat="1" ht="13" x14ac:dyDescent="0.15"/>
    <row r="3055" customFormat="1" ht="13" x14ac:dyDescent="0.15"/>
    <row r="3056" customFormat="1" ht="13" x14ac:dyDescent="0.15"/>
    <row r="3057" customFormat="1" ht="13" x14ac:dyDescent="0.15"/>
    <row r="3058" customFormat="1" ht="13" x14ac:dyDescent="0.15"/>
    <row r="3059" customFormat="1" ht="13" x14ac:dyDescent="0.15"/>
    <row r="3060" customFormat="1" ht="13" x14ac:dyDescent="0.15"/>
    <row r="3061" customFormat="1" ht="13" x14ac:dyDescent="0.15"/>
    <row r="3062" customFormat="1" ht="13" x14ac:dyDescent="0.15"/>
    <row r="3063" customFormat="1" ht="13" x14ac:dyDescent="0.15"/>
    <row r="3064" customFormat="1" ht="13" x14ac:dyDescent="0.15"/>
    <row r="3065" customFormat="1" ht="13" x14ac:dyDescent="0.15"/>
    <row r="3066" customFormat="1" ht="13" x14ac:dyDescent="0.15"/>
    <row r="3067" customFormat="1" ht="13" x14ac:dyDescent="0.15"/>
    <row r="3068" customFormat="1" ht="13" x14ac:dyDescent="0.15"/>
    <row r="3069" customFormat="1" ht="13" x14ac:dyDescent="0.15"/>
    <row r="3070" customFormat="1" ht="13" x14ac:dyDescent="0.15"/>
    <row r="3071" customFormat="1" ht="13" x14ac:dyDescent="0.15"/>
    <row r="3072" customFormat="1" ht="13" x14ac:dyDescent="0.15"/>
    <row r="3073" customFormat="1" ht="13" x14ac:dyDescent="0.15"/>
    <row r="3074" customFormat="1" ht="13" x14ac:dyDescent="0.15"/>
    <row r="3075" customFormat="1" ht="13" x14ac:dyDescent="0.15"/>
    <row r="3076" customFormat="1" ht="13" x14ac:dyDescent="0.15"/>
    <row r="3077" customFormat="1" ht="13" x14ac:dyDescent="0.15"/>
    <row r="3078" customFormat="1" ht="13" x14ac:dyDescent="0.15"/>
    <row r="3079" customFormat="1" ht="13" x14ac:dyDescent="0.15"/>
    <row r="3080" customFormat="1" ht="13" x14ac:dyDescent="0.15"/>
    <row r="3081" customFormat="1" ht="13" x14ac:dyDescent="0.15"/>
    <row r="3082" customFormat="1" ht="13" x14ac:dyDescent="0.15"/>
    <row r="3083" customFormat="1" ht="13" x14ac:dyDescent="0.15"/>
    <row r="3084" customFormat="1" ht="13" x14ac:dyDescent="0.15"/>
    <row r="3085" customFormat="1" ht="13" x14ac:dyDescent="0.15"/>
    <row r="3086" customFormat="1" ht="13" x14ac:dyDescent="0.15"/>
    <row r="3087" customFormat="1" ht="13" x14ac:dyDescent="0.15"/>
    <row r="3088" customFormat="1" ht="13" x14ac:dyDescent="0.15"/>
    <row r="3089" customFormat="1" ht="13" x14ac:dyDescent="0.15"/>
    <row r="3090" customFormat="1" ht="13" x14ac:dyDescent="0.15"/>
    <row r="3091" customFormat="1" ht="13" x14ac:dyDescent="0.15"/>
    <row r="3092" customFormat="1" ht="13" x14ac:dyDescent="0.15"/>
    <row r="3093" customFormat="1" ht="13" x14ac:dyDescent="0.15"/>
    <row r="3094" customFormat="1" ht="13" x14ac:dyDescent="0.15"/>
    <row r="3095" customFormat="1" ht="13" x14ac:dyDescent="0.15"/>
    <row r="3096" customFormat="1" ht="13" x14ac:dyDescent="0.15"/>
    <row r="3097" customFormat="1" ht="13" x14ac:dyDescent="0.15"/>
    <row r="3098" customFormat="1" ht="13" x14ac:dyDescent="0.15"/>
    <row r="3099" customFormat="1" ht="13" x14ac:dyDescent="0.15"/>
    <row r="3100" customFormat="1" ht="13" x14ac:dyDescent="0.15"/>
    <row r="3101" customFormat="1" ht="13" x14ac:dyDescent="0.15"/>
    <row r="3102" customFormat="1" ht="13" x14ac:dyDescent="0.15"/>
    <row r="3103" customFormat="1" ht="13" x14ac:dyDescent="0.15"/>
    <row r="3104" customFormat="1" ht="13" x14ac:dyDescent="0.15"/>
    <row r="3105" customFormat="1" ht="13" x14ac:dyDescent="0.15"/>
    <row r="3106" customFormat="1" ht="13" x14ac:dyDescent="0.15"/>
    <row r="3107" customFormat="1" ht="13" x14ac:dyDescent="0.15"/>
    <row r="3108" customFormat="1" ht="13" x14ac:dyDescent="0.15"/>
    <row r="3109" customFormat="1" ht="13" x14ac:dyDescent="0.15"/>
    <row r="3110" customFormat="1" ht="13" x14ac:dyDescent="0.15"/>
    <row r="3111" customFormat="1" ht="13" x14ac:dyDescent="0.15"/>
    <row r="3112" customFormat="1" ht="13" x14ac:dyDescent="0.15"/>
    <row r="3113" customFormat="1" ht="13" x14ac:dyDescent="0.15"/>
    <row r="3114" customFormat="1" ht="13" x14ac:dyDescent="0.15"/>
    <row r="3115" customFormat="1" ht="13" x14ac:dyDescent="0.15"/>
    <row r="3116" customFormat="1" ht="13" x14ac:dyDescent="0.15"/>
    <row r="3117" customFormat="1" ht="13" x14ac:dyDescent="0.15"/>
    <row r="3118" customFormat="1" ht="13" x14ac:dyDescent="0.15"/>
    <row r="3119" customFormat="1" ht="13" x14ac:dyDescent="0.15"/>
    <row r="3120" customFormat="1" ht="13" x14ac:dyDescent="0.15"/>
    <row r="3121" customFormat="1" ht="13" x14ac:dyDescent="0.15"/>
    <row r="3122" customFormat="1" ht="13" x14ac:dyDescent="0.15"/>
    <row r="3123" customFormat="1" ht="13" x14ac:dyDescent="0.15"/>
    <row r="3124" customFormat="1" ht="13" x14ac:dyDescent="0.15"/>
    <row r="3125" customFormat="1" ht="13" x14ac:dyDescent="0.15"/>
    <row r="3126" customFormat="1" ht="13" x14ac:dyDescent="0.15"/>
    <row r="3127" customFormat="1" ht="13" x14ac:dyDescent="0.15"/>
    <row r="3128" customFormat="1" ht="13" x14ac:dyDescent="0.15"/>
    <row r="3129" customFormat="1" ht="13" x14ac:dyDescent="0.15"/>
    <row r="3130" customFormat="1" ht="13" x14ac:dyDescent="0.15"/>
    <row r="3131" customFormat="1" ht="13" x14ac:dyDescent="0.15"/>
    <row r="3132" customFormat="1" ht="13" x14ac:dyDescent="0.15"/>
    <row r="3133" customFormat="1" ht="13" x14ac:dyDescent="0.15"/>
    <row r="3134" customFormat="1" ht="13" x14ac:dyDescent="0.15"/>
    <row r="3135" customFormat="1" ht="13" x14ac:dyDescent="0.15"/>
    <row r="3136" customFormat="1" ht="13" x14ac:dyDescent="0.15"/>
    <row r="3137" customFormat="1" ht="13" x14ac:dyDescent="0.15"/>
    <row r="3138" customFormat="1" ht="13" x14ac:dyDescent="0.15"/>
    <row r="3139" customFormat="1" ht="13" x14ac:dyDescent="0.15"/>
    <row r="3140" customFormat="1" ht="13" x14ac:dyDescent="0.15"/>
    <row r="3141" customFormat="1" ht="13" x14ac:dyDescent="0.15"/>
    <row r="3142" customFormat="1" ht="13" x14ac:dyDescent="0.15"/>
    <row r="3143" customFormat="1" ht="13" x14ac:dyDescent="0.15"/>
    <row r="3144" customFormat="1" ht="13" x14ac:dyDescent="0.15"/>
    <row r="3145" customFormat="1" ht="13" x14ac:dyDescent="0.15"/>
    <row r="3146" customFormat="1" ht="13" x14ac:dyDescent="0.15"/>
    <row r="3147" customFormat="1" ht="13" x14ac:dyDescent="0.15"/>
    <row r="3148" customFormat="1" ht="13" x14ac:dyDescent="0.15"/>
    <row r="3149" customFormat="1" ht="13" x14ac:dyDescent="0.15"/>
    <row r="3150" customFormat="1" ht="13" x14ac:dyDescent="0.15"/>
    <row r="3151" customFormat="1" ht="13" x14ac:dyDescent="0.15"/>
    <row r="3152" customFormat="1" ht="13" x14ac:dyDescent="0.15"/>
    <row r="3153" customFormat="1" ht="13" x14ac:dyDescent="0.15"/>
    <row r="3154" customFormat="1" ht="13" x14ac:dyDescent="0.15"/>
    <row r="3155" customFormat="1" ht="13" x14ac:dyDescent="0.15"/>
    <row r="3156" customFormat="1" ht="13" x14ac:dyDescent="0.15"/>
    <row r="3157" customFormat="1" ht="13" x14ac:dyDescent="0.15"/>
    <row r="3158" customFormat="1" ht="13" x14ac:dyDescent="0.15"/>
    <row r="3159" customFormat="1" ht="13" x14ac:dyDescent="0.15"/>
    <row r="3160" customFormat="1" ht="13" x14ac:dyDescent="0.15"/>
    <row r="3161" customFormat="1" ht="13" x14ac:dyDescent="0.15"/>
    <row r="3162" customFormat="1" ht="13" x14ac:dyDescent="0.15"/>
    <row r="3163" customFormat="1" ht="13" x14ac:dyDescent="0.15"/>
    <row r="3164" customFormat="1" ht="13" x14ac:dyDescent="0.15"/>
    <row r="3165" customFormat="1" ht="13" x14ac:dyDescent="0.15"/>
    <row r="3166" customFormat="1" ht="13" x14ac:dyDescent="0.15"/>
    <row r="3167" customFormat="1" ht="13" x14ac:dyDescent="0.15"/>
    <row r="3168" customFormat="1" ht="13" x14ac:dyDescent="0.15"/>
    <row r="3169" customFormat="1" ht="13" x14ac:dyDescent="0.15"/>
    <row r="3170" customFormat="1" ht="13" x14ac:dyDescent="0.15"/>
    <row r="3171" customFormat="1" ht="13" x14ac:dyDescent="0.15"/>
    <row r="3172" customFormat="1" ht="13" x14ac:dyDescent="0.15"/>
    <row r="3173" customFormat="1" ht="13" x14ac:dyDescent="0.15"/>
    <row r="3174" customFormat="1" ht="13" x14ac:dyDescent="0.15"/>
    <row r="3175" customFormat="1" ht="13" x14ac:dyDescent="0.15"/>
    <row r="3176" customFormat="1" ht="13" x14ac:dyDescent="0.15"/>
    <row r="3177" customFormat="1" ht="13" x14ac:dyDescent="0.15"/>
    <row r="3178" customFormat="1" ht="13" x14ac:dyDescent="0.15"/>
    <row r="3179" customFormat="1" ht="13" x14ac:dyDescent="0.15"/>
    <row r="3180" customFormat="1" ht="13" x14ac:dyDescent="0.15"/>
    <row r="3181" customFormat="1" ht="13" x14ac:dyDescent="0.15"/>
    <row r="3182" customFormat="1" ht="13" x14ac:dyDescent="0.15"/>
    <row r="3183" customFormat="1" ht="13" x14ac:dyDescent="0.15"/>
    <row r="3184" customFormat="1" ht="13" x14ac:dyDescent="0.15"/>
    <row r="3185" customFormat="1" ht="13" x14ac:dyDescent="0.15"/>
    <row r="3186" customFormat="1" ht="13" x14ac:dyDescent="0.15"/>
    <row r="3187" customFormat="1" ht="13" x14ac:dyDescent="0.15"/>
    <row r="3188" customFormat="1" ht="13" x14ac:dyDescent="0.15"/>
    <row r="3189" customFormat="1" ht="13" x14ac:dyDescent="0.15"/>
    <row r="3190" customFormat="1" ht="13" x14ac:dyDescent="0.15"/>
    <row r="3191" customFormat="1" ht="13" x14ac:dyDescent="0.15"/>
    <row r="3192" customFormat="1" ht="13" x14ac:dyDescent="0.15"/>
    <row r="3193" customFormat="1" ht="13" x14ac:dyDescent="0.15"/>
    <row r="3194" customFormat="1" ht="13" x14ac:dyDescent="0.15"/>
    <row r="3195" customFormat="1" ht="13" x14ac:dyDescent="0.15"/>
    <row r="3196" customFormat="1" ht="13" x14ac:dyDescent="0.15"/>
    <row r="3197" customFormat="1" ht="13" x14ac:dyDescent="0.15"/>
    <row r="3198" customFormat="1" ht="13" x14ac:dyDescent="0.15"/>
    <row r="3199" customFormat="1" ht="13" x14ac:dyDescent="0.15"/>
    <row r="3200" customFormat="1" ht="13" x14ac:dyDescent="0.15"/>
    <row r="3201" customFormat="1" ht="13" x14ac:dyDescent="0.15"/>
    <row r="3202" customFormat="1" ht="13" x14ac:dyDescent="0.15"/>
    <row r="3203" customFormat="1" ht="13" x14ac:dyDescent="0.15"/>
    <row r="3204" customFormat="1" ht="13" x14ac:dyDescent="0.15"/>
    <row r="3205" customFormat="1" ht="13" x14ac:dyDescent="0.15"/>
    <row r="3206" customFormat="1" ht="13" x14ac:dyDescent="0.15"/>
    <row r="3207" customFormat="1" ht="13" x14ac:dyDescent="0.15"/>
    <row r="3208" customFormat="1" ht="13" x14ac:dyDescent="0.15"/>
    <row r="3209" customFormat="1" ht="13" x14ac:dyDescent="0.15"/>
    <row r="3210" customFormat="1" ht="13" x14ac:dyDescent="0.15"/>
    <row r="3211" customFormat="1" ht="13" x14ac:dyDescent="0.15"/>
    <row r="3212" customFormat="1" ht="13" x14ac:dyDescent="0.15"/>
    <row r="3213" customFormat="1" ht="13" x14ac:dyDescent="0.15"/>
    <row r="3214" customFormat="1" ht="13" x14ac:dyDescent="0.15"/>
    <row r="3215" customFormat="1" ht="13" x14ac:dyDescent="0.15"/>
    <row r="3216" customFormat="1" ht="13" x14ac:dyDescent="0.15"/>
    <row r="3217" customFormat="1" ht="13" x14ac:dyDescent="0.15"/>
    <row r="3218" customFormat="1" ht="13" x14ac:dyDescent="0.15"/>
    <row r="3219" customFormat="1" ht="13" x14ac:dyDescent="0.15"/>
    <row r="3220" customFormat="1" ht="13" x14ac:dyDescent="0.15"/>
    <row r="3221" customFormat="1" ht="13" x14ac:dyDescent="0.15"/>
    <row r="3222" customFormat="1" ht="13" x14ac:dyDescent="0.15"/>
    <row r="3223" customFormat="1" ht="13" x14ac:dyDescent="0.15"/>
    <row r="3224" customFormat="1" ht="13" x14ac:dyDescent="0.15"/>
    <row r="3225" customFormat="1" ht="13" x14ac:dyDescent="0.15"/>
    <row r="3226" customFormat="1" ht="13" x14ac:dyDescent="0.15"/>
    <row r="3227" customFormat="1" ht="13" x14ac:dyDescent="0.15"/>
    <row r="3228" customFormat="1" ht="13" x14ac:dyDescent="0.15"/>
    <row r="3229" customFormat="1" ht="13" x14ac:dyDescent="0.15"/>
    <row r="3230" customFormat="1" ht="13" x14ac:dyDescent="0.15"/>
    <row r="3231" customFormat="1" ht="13" x14ac:dyDescent="0.15"/>
    <row r="3232" customFormat="1" ht="13" x14ac:dyDescent="0.15"/>
    <row r="3233" customFormat="1" ht="13" x14ac:dyDescent="0.15"/>
    <row r="3234" customFormat="1" ht="13" x14ac:dyDescent="0.15"/>
    <row r="3235" customFormat="1" ht="13" x14ac:dyDescent="0.15"/>
    <row r="3236" customFormat="1" ht="13" x14ac:dyDescent="0.15"/>
    <row r="3237" customFormat="1" ht="13" x14ac:dyDescent="0.15"/>
    <row r="3238" customFormat="1" ht="13" x14ac:dyDescent="0.15"/>
    <row r="3239" customFormat="1" ht="13" x14ac:dyDescent="0.15"/>
    <row r="3240" customFormat="1" ht="13" x14ac:dyDescent="0.15"/>
    <row r="3241" customFormat="1" ht="13" x14ac:dyDescent="0.15"/>
    <row r="3242" customFormat="1" ht="13" x14ac:dyDescent="0.15"/>
    <row r="3243" customFormat="1" ht="13" x14ac:dyDescent="0.15"/>
    <row r="3244" customFormat="1" ht="13" x14ac:dyDescent="0.15"/>
    <row r="3245" customFormat="1" ht="13" x14ac:dyDescent="0.15"/>
    <row r="3246" customFormat="1" ht="13" x14ac:dyDescent="0.15"/>
    <row r="3247" customFormat="1" ht="13" x14ac:dyDescent="0.15"/>
    <row r="3248" customFormat="1" ht="13" x14ac:dyDescent="0.15"/>
    <row r="3249" customFormat="1" ht="13" x14ac:dyDescent="0.15"/>
    <row r="3250" customFormat="1" ht="13" x14ac:dyDescent="0.15"/>
    <row r="3251" customFormat="1" ht="13" x14ac:dyDescent="0.15"/>
    <row r="3252" customFormat="1" ht="13" x14ac:dyDescent="0.15"/>
    <row r="3253" customFormat="1" ht="13" x14ac:dyDescent="0.15"/>
    <row r="3254" customFormat="1" ht="13" x14ac:dyDescent="0.15"/>
    <row r="3255" customFormat="1" ht="13" x14ac:dyDescent="0.15"/>
    <row r="3256" customFormat="1" ht="13" x14ac:dyDescent="0.15"/>
    <row r="3257" customFormat="1" ht="13" x14ac:dyDescent="0.15"/>
    <row r="3258" customFormat="1" ht="13" x14ac:dyDescent="0.15"/>
    <row r="3259" customFormat="1" ht="13" x14ac:dyDescent="0.15"/>
    <row r="3260" customFormat="1" ht="13" x14ac:dyDescent="0.15"/>
    <row r="3261" customFormat="1" ht="13" x14ac:dyDescent="0.15"/>
    <row r="3262" customFormat="1" ht="13" x14ac:dyDescent="0.15"/>
    <row r="3263" customFormat="1" ht="13" x14ac:dyDescent="0.15"/>
    <row r="3264" customFormat="1" ht="13" x14ac:dyDescent="0.15"/>
    <row r="3265" customFormat="1" ht="13" x14ac:dyDescent="0.15"/>
    <row r="3266" customFormat="1" ht="13" x14ac:dyDescent="0.15"/>
    <row r="3267" customFormat="1" ht="13" x14ac:dyDescent="0.15"/>
    <row r="3268" customFormat="1" ht="13" x14ac:dyDescent="0.15"/>
    <row r="3269" customFormat="1" ht="13" x14ac:dyDescent="0.15"/>
    <row r="3270" customFormat="1" ht="13" x14ac:dyDescent="0.15"/>
    <row r="3271" customFormat="1" ht="13" x14ac:dyDescent="0.15"/>
    <row r="3272" customFormat="1" ht="13" x14ac:dyDescent="0.15"/>
    <row r="3273" customFormat="1" ht="13" x14ac:dyDescent="0.15"/>
    <row r="3274" customFormat="1" ht="13" x14ac:dyDescent="0.15"/>
    <row r="3275" customFormat="1" ht="13" x14ac:dyDescent="0.15"/>
    <row r="3276" customFormat="1" ht="13" x14ac:dyDescent="0.15"/>
    <row r="3277" customFormat="1" ht="13" x14ac:dyDescent="0.15"/>
    <row r="3278" customFormat="1" ht="13" x14ac:dyDescent="0.15"/>
    <row r="3279" customFormat="1" ht="13" x14ac:dyDescent="0.15"/>
    <row r="3280" customFormat="1" ht="13" x14ac:dyDescent="0.15"/>
    <row r="3281" customFormat="1" ht="13" x14ac:dyDescent="0.15"/>
    <row r="3282" customFormat="1" ht="13" x14ac:dyDescent="0.15"/>
    <row r="3283" customFormat="1" ht="13" x14ac:dyDescent="0.15"/>
    <row r="3284" customFormat="1" ht="13" x14ac:dyDescent="0.15"/>
    <row r="3285" customFormat="1" ht="13" x14ac:dyDescent="0.15"/>
    <row r="3286" customFormat="1" ht="13" x14ac:dyDescent="0.15"/>
    <row r="3287" customFormat="1" ht="13" x14ac:dyDescent="0.15"/>
    <row r="3288" customFormat="1" ht="13" x14ac:dyDescent="0.15"/>
    <row r="3289" customFormat="1" ht="13" x14ac:dyDescent="0.15"/>
    <row r="3290" customFormat="1" ht="13" x14ac:dyDescent="0.15"/>
    <row r="3291" customFormat="1" ht="13" x14ac:dyDescent="0.15"/>
    <row r="3292" customFormat="1" ht="13" x14ac:dyDescent="0.15"/>
    <row r="3293" customFormat="1" ht="13" x14ac:dyDescent="0.15"/>
    <row r="3294" customFormat="1" ht="13" x14ac:dyDescent="0.15"/>
    <row r="3295" customFormat="1" ht="13" x14ac:dyDescent="0.15"/>
    <row r="3296" customFormat="1" ht="13" x14ac:dyDescent="0.15"/>
    <row r="3297" customFormat="1" ht="13" x14ac:dyDescent="0.15"/>
    <row r="3298" customFormat="1" ht="13" x14ac:dyDescent="0.15"/>
    <row r="3299" customFormat="1" ht="13" x14ac:dyDescent="0.15"/>
    <row r="3300" customFormat="1" ht="13" x14ac:dyDescent="0.15"/>
    <row r="3301" customFormat="1" ht="13" x14ac:dyDescent="0.15"/>
    <row r="3302" customFormat="1" ht="13" x14ac:dyDescent="0.15"/>
    <row r="3303" customFormat="1" ht="13" x14ac:dyDescent="0.15"/>
    <row r="3304" customFormat="1" ht="13" x14ac:dyDescent="0.15"/>
    <row r="3305" customFormat="1" ht="13" x14ac:dyDescent="0.15"/>
    <row r="3306" customFormat="1" ht="13" x14ac:dyDescent="0.15"/>
    <row r="3307" customFormat="1" ht="13" x14ac:dyDescent="0.15"/>
    <row r="3308" customFormat="1" ht="13" x14ac:dyDescent="0.15"/>
    <row r="3309" customFormat="1" ht="13" x14ac:dyDescent="0.15"/>
    <row r="3310" customFormat="1" ht="13" x14ac:dyDescent="0.15"/>
    <row r="3311" customFormat="1" ht="13" x14ac:dyDescent="0.15"/>
    <row r="3312" customFormat="1" ht="13" x14ac:dyDescent="0.15"/>
    <row r="3313" customFormat="1" ht="13" x14ac:dyDescent="0.15"/>
    <row r="3314" customFormat="1" ht="13" x14ac:dyDescent="0.15"/>
    <row r="3315" customFormat="1" ht="13" x14ac:dyDescent="0.15"/>
    <row r="3316" customFormat="1" ht="13" x14ac:dyDescent="0.15"/>
    <row r="3317" customFormat="1" ht="13" x14ac:dyDescent="0.15"/>
    <row r="3318" customFormat="1" ht="13" x14ac:dyDescent="0.15"/>
    <row r="3319" customFormat="1" ht="13" x14ac:dyDescent="0.15"/>
    <row r="3320" customFormat="1" ht="13" x14ac:dyDescent="0.15"/>
    <row r="3321" customFormat="1" ht="13" x14ac:dyDescent="0.15"/>
    <row r="3322" customFormat="1" ht="13" x14ac:dyDescent="0.15"/>
    <row r="3323" customFormat="1" ht="13" x14ac:dyDescent="0.15"/>
    <row r="3324" customFormat="1" ht="13" x14ac:dyDescent="0.15"/>
    <row r="3325" customFormat="1" ht="13" x14ac:dyDescent="0.15"/>
    <row r="3326" customFormat="1" ht="13" x14ac:dyDescent="0.15"/>
    <row r="3327" customFormat="1" ht="13" x14ac:dyDescent="0.15"/>
    <row r="3328" customFormat="1" ht="13" x14ac:dyDescent="0.15"/>
    <row r="3329" customFormat="1" ht="13" x14ac:dyDescent="0.15"/>
    <row r="3330" customFormat="1" ht="13" x14ac:dyDescent="0.15"/>
    <row r="3331" customFormat="1" ht="13" x14ac:dyDescent="0.15"/>
    <row r="3332" customFormat="1" ht="13" x14ac:dyDescent="0.15"/>
    <row r="3333" customFormat="1" ht="13" x14ac:dyDescent="0.15"/>
    <row r="3334" customFormat="1" ht="13" x14ac:dyDescent="0.15"/>
    <row r="3335" customFormat="1" ht="13" x14ac:dyDescent="0.15"/>
    <row r="3336" customFormat="1" ht="13" x14ac:dyDescent="0.15"/>
    <row r="3337" customFormat="1" ht="13" x14ac:dyDescent="0.15"/>
    <row r="3338" customFormat="1" ht="13" x14ac:dyDescent="0.15"/>
    <row r="3339" customFormat="1" ht="13" x14ac:dyDescent="0.15"/>
    <row r="3340" customFormat="1" ht="13" x14ac:dyDescent="0.15"/>
    <row r="3341" customFormat="1" ht="13" x14ac:dyDescent="0.15"/>
    <row r="3342" customFormat="1" ht="13" x14ac:dyDescent="0.15"/>
    <row r="3343" customFormat="1" ht="13" x14ac:dyDescent="0.15"/>
    <row r="3344" customFormat="1" ht="13" x14ac:dyDescent="0.15"/>
    <row r="3345" customFormat="1" ht="13" x14ac:dyDescent="0.15"/>
    <row r="3346" customFormat="1" ht="13" x14ac:dyDescent="0.15"/>
    <row r="3347" customFormat="1" ht="13" x14ac:dyDescent="0.15"/>
    <row r="3348" customFormat="1" ht="13" x14ac:dyDescent="0.15"/>
    <row r="3349" customFormat="1" ht="13" x14ac:dyDescent="0.15"/>
    <row r="3350" customFormat="1" ht="13" x14ac:dyDescent="0.15"/>
    <row r="3351" customFormat="1" ht="13" x14ac:dyDescent="0.15"/>
    <row r="3352" customFormat="1" ht="13" x14ac:dyDescent="0.15"/>
    <row r="3353" customFormat="1" ht="13" x14ac:dyDescent="0.15"/>
    <row r="3354" customFormat="1" ht="13" x14ac:dyDescent="0.15"/>
    <row r="3355" customFormat="1" ht="13" x14ac:dyDescent="0.15"/>
    <row r="3356" customFormat="1" ht="13" x14ac:dyDescent="0.15"/>
    <row r="3357" customFormat="1" ht="13" x14ac:dyDescent="0.15"/>
    <row r="3358" customFormat="1" ht="13" x14ac:dyDescent="0.15"/>
    <row r="3359" customFormat="1" ht="13" x14ac:dyDescent="0.15"/>
    <row r="3360" customFormat="1" ht="13" x14ac:dyDescent="0.15"/>
    <row r="3361" customFormat="1" ht="13" x14ac:dyDescent="0.15"/>
    <row r="3362" customFormat="1" ht="13" x14ac:dyDescent="0.15"/>
    <row r="3363" customFormat="1" ht="13" x14ac:dyDescent="0.15"/>
    <row r="3364" customFormat="1" ht="13" x14ac:dyDescent="0.15"/>
    <row r="3365" customFormat="1" ht="13" x14ac:dyDescent="0.15"/>
    <row r="3366" customFormat="1" ht="13" x14ac:dyDescent="0.15"/>
    <row r="3367" customFormat="1" ht="13" x14ac:dyDescent="0.15"/>
    <row r="3368" customFormat="1" ht="13" x14ac:dyDescent="0.15"/>
    <row r="3369" customFormat="1" ht="13" x14ac:dyDescent="0.15"/>
    <row r="3370" customFormat="1" ht="13" x14ac:dyDescent="0.15"/>
    <row r="3371" customFormat="1" ht="13" x14ac:dyDescent="0.15"/>
    <row r="3372" customFormat="1" ht="13" x14ac:dyDescent="0.15"/>
    <row r="3373" customFormat="1" ht="13" x14ac:dyDescent="0.15"/>
    <row r="3374" customFormat="1" ht="13" x14ac:dyDescent="0.15"/>
    <row r="3375" customFormat="1" ht="13" x14ac:dyDescent="0.15"/>
    <row r="3376" customFormat="1" ht="13" x14ac:dyDescent="0.15"/>
    <row r="3377" customFormat="1" ht="13" x14ac:dyDescent="0.15"/>
    <row r="3378" customFormat="1" ht="13" x14ac:dyDescent="0.15"/>
    <row r="3379" customFormat="1" ht="13" x14ac:dyDescent="0.15"/>
    <row r="3380" customFormat="1" ht="13" x14ac:dyDescent="0.15"/>
    <row r="3381" customFormat="1" ht="13" x14ac:dyDescent="0.15"/>
    <row r="3382" customFormat="1" ht="13" x14ac:dyDescent="0.15"/>
    <row r="3383" customFormat="1" ht="13" x14ac:dyDescent="0.15"/>
    <row r="3384" customFormat="1" ht="13" x14ac:dyDescent="0.15"/>
    <row r="3385" customFormat="1" ht="13" x14ac:dyDescent="0.15"/>
    <row r="3386" customFormat="1" ht="13" x14ac:dyDescent="0.15"/>
    <row r="3387" customFormat="1" ht="13" x14ac:dyDescent="0.15"/>
    <row r="3388" customFormat="1" ht="13" x14ac:dyDescent="0.15"/>
    <row r="3389" customFormat="1" ht="13" x14ac:dyDescent="0.15"/>
    <row r="3390" customFormat="1" ht="13" x14ac:dyDescent="0.15"/>
    <row r="3391" customFormat="1" ht="13" x14ac:dyDescent="0.15"/>
    <row r="3392" customFormat="1" ht="13" x14ac:dyDescent="0.15"/>
    <row r="3393" customFormat="1" ht="13" x14ac:dyDescent="0.15"/>
    <row r="3394" customFormat="1" ht="13" x14ac:dyDescent="0.15"/>
    <row r="3395" customFormat="1" ht="13" x14ac:dyDescent="0.15"/>
    <row r="3396" customFormat="1" ht="13" x14ac:dyDescent="0.15"/>
    <row r="3397" customFormat="1" ht="13" x14ac:dyDescent="0.15"/>
    <row r="3398" customFormat="1" ht="13" x14ac:dyDescent="0.15"/>
    <row r="3399" customFormat="1" ht="13" x14ac:dyDescent="0.15"/>
    <row r="3400" customFormat="1" ht="13" x14ac:dyDescent="0.15"/>
    <row r="3401" customFormat="1" ht="13" x14ac:dyDescent="0.15"/>
    <row r="3402" customFormat="1" ht="13" x14ac:dyDescent="0.15"/>
    <row r="3403" customFormat="1" ht="13" x14ac:dyDescent="0.15"/>
    <row r="3404" customFormat="1" ht="13" x14ac:dyDescent="0.15"/>
    <row r="3405" customFormat="1" ht="13" x14ac:dyDescent="0.15"/>
    <row r="3406" customFormat="1" ht="13" x14ac:dyDescent="0.15"/>
    <row r="3407" customFormat="1" ht="13" x14ac:dyDescent="0.15"/>
    <row r="3408" customFormat="1" ht="13" x14ac:dyDescent="0.15"/>
    <row r="3409" customFormat="1" ht="13" x14ac:dyDescent="0.15"/>
    <row r="3410" customFormat="1" ht="13" x14ac:dyDescent="0.15"/>
    <row r="3411" customFormat="1" ht="13" x14ac:dyDescent="0.15"/>
    <row r="3412" customFormat="1" ht="13" x14ac:dyDescent="0.15"/>
    <row r="3413" customFormat="1" ht="13" x14ac:dyDescent="0.15"/>
    <row r="3414" customFormat="1" ht="13" x14ac:dyDescent="0.15"/>
    <row r="3415" customFormat="1" ht="13" x14ac:dyDescent="0.15"/>
    <row r="3416" customFormat="1" ht="13" x14ac:dyDescent="0.15"/>
    <row r="3417" customFormat="1" ht="13" x14ac:dyDescent="0.15"/>
    <row r="3418" customFormat="1" ht="13" x14ac:dyDescent="0.15"/>
    <row r="3419" customFormat="1" ht="13" x14ac:dyDescent="0.15"/>
    <row r="3420" customFormat="1" ht="13" x14ac:dyDescent="0.15"/>
    <row r="3421" customFormat="1" ht="13" x14ac:dyDescent="0.15"/>
    <row r="3422" customFormat="1" ht="13" x14ac:dyDescent="0.15"/>
    <row r="3423" customFormat="1" ht="13" x14ac:dyDescent="0.15"/>
    <row r="3424" customFormat="1" ht="13" x14ac:dyDescent="0.15"/>
    <row r="3425" customFormat="1" ht="13" x14ac:dyDescent="0.15"/>
    <row r="3426" customFormat="1" ht="13" x14ac:dyDescent="0.15"/>
    <row r="3427" customFormat="1" ht="13" x14ac:dyDescent="0.15"/>
    <row r="3428" customFormat="1" ht="13" x14ac:dyDescent="0.15"/>
    <row r="3429" customFormat="1" ht="13" x14ac:dyDescent="0.15"/>
    <row r="3430" customFormat="1" ht="13" x14ac:dyDescent="0.15"/>
    <row r="3431" customFormat="1" ht="13" x14ac:dyDescent="0.15"/>
    <row r="3432" customFormat="1" ht="13" x14ac:dyDescent="0.15"/>
    <row r="3433" customFormat="1" ht="13" x14ac:dyDescent="0.15"/>
    <row r="3434" customFormat="1" ht="13" x14ac:dyDescent="0.15"/>
    <row r="3435" customFormat="1" ht="13" x14ac:dyDescent="0.15"/>
    <row r="3436" customFormat="1" ht="13" x14ac:dyDescent="0.15"/>
    <row r="3437" customFormat="1" ht="13" x14ac:dyDescent="0.15"/>
    <row r="3438" customFormat="1" ht="13" x14ac:dyDescent="0.15"/>
    <row r="3439" customFormat="1" ht="13" x14ac:dyDescent="0.15"/>
    <row r="3440" customFormat="1" ht="13" x14ac:dyDescent="0.15"/>
    <row r="3441" customFormat="1" ht="13" x14ac:dyDescent="0.15"/>
    <row r="3442" customFormat="1" ht="13" x14ac:dyDescent="0.15"/>
    <row r="3443" customFormat="1" ht="13" x14ac:dyDescent="0.15"/>
    <row r="3444" customFormat="1" ht="13" x14ac:dyDescent="0.15"/>
    <row r="3445" customFormat="1" ht="13" x14ac:dyDescent="0.15"/>
    <row r="3446" customFormat="1" ht="13" x14ac:dyDescent="0.15"/>
    <row r="3447" customFormat="1" ht="13" x14ac:dyDescent="0.15"/>
    <row r="3448" customFormat="1" ht="13" x14ac:dyDescent="0.15"/>
    <row r="3449" customFormat="1" ht="13" x14ac:dyDescent="0.15"/>
    <row r="3450" customFormat="1" ht="13" x14ac:dyDescent="0.15"/>
    <row r="3451" customFormat="1" ht="13" x14ac:dyDescent="0.15"/>
    <row r="3452" customFormat="1" ht="13" x14ac:dyDescent="0.15"/>
    <row r="3453" customFormat="1" ht="13" x14ac:dyDescent="0.15"/>
    <row r="3454" customFormat="1" ht="13" x14ac:dyDescent="0.15"/>
    <row r="3455" customFormat="1" ht="13" x14ac:dyDescent="0.15"/>
    <row r="3456" customFormat="1" ht="13" x14ac:dyDescent="0.15"/>
    <row r="3457" customFormat="1" ht="13" x14ac:dyDescent="0.15"/>
    <row r="3458" customFormat="1" ht="13" x14ac:dyDescent="0.15"/>
    <row r="3459" customFormat="1" ht="13" x14ac:dyDescent="0.15"/>
    <row r="3460" customFormat="1" ht="13" x14ac:dyDescent="0.15"/>
    <row r="3461" customFormat="1" ht="13" x14ac:dyDescent="0.15"/>
    <row r="3462" customFormat="1" ht="13" x14ac:dyDescent="0.15"/>
    <row r="3463" customFormat="1" ht="13" x14ac:dyDescent="0.15"/>
    <row r="3464" customFormat="1" ht="13" x14ac:dyDescent="0.15"/>
    <row r="3465" customFormat="1" ht="13" x14ac:dyDescent="0.15"/>
    <row r="3466" customFormat="1" ht="13" x14ac:dyDescent="0.15"/>
    <row r="3467" customFormat="1" ht="13" x14ac:dyDescent="0.15"/>
    <row r="3468" customFormat="1" ht="13" x14ac:dyDescent="0.15"/>
    <row r="3469" customFormat="1" ht="13" x14ac:dyDescent="0.15"/>
    <row r="3470" customFormat="1" ht="13" x14ac:dyDescent="0.15"/>
    <row r="3471" customFormat="1" ht="13" x14ac:dyDescent="0.15"/>
    <row r="3472" customFormat="1" ht="13" x14ac:dyDescent="0.15"/>
    <row r="3473" customFormat="1" ht="13" x14ac:dyDescent="0.15"/>
    <row r="3474" customFormat="1" ht="13" x14ac:dyDescent="0.15"/>
    <row r="3475" customFormat="1" ht="13" x14ac:dyDescent="0.15"/>
    <row r="3476" customFormat="1" ht="13" x14ac:dyDescent="0.15"/>
    <row r="3477" customFormat="1" ht="13" x14ac:dyDescent="0.15"/>
    <row r="3478" customFormat="1" ht="13" x14ac:dyDescent="0.15"/>
    <row r="3479" customFormat="1" ht="13" x14ac:dyDescent="0.15"/>
    <row r="3480" customFormat="1" ht="13" x14ac:dyDescent="0.15"/>
    <row r="3481" customFormat="1" ht="13" x14ac:dyDescent="0.15"/>
    <row r="3482" customFormat="1" ht="13" x14ac:dyDescent="0.15"/>
    <row r="3483" customFormat="1" ht="13" x14ac:dyDescent="0.15"/>
    <row r="3484" customFormat="1" ht="13" x14ac:dyDescent="0.15"/>
    <row r="3485" customFormat="1" ht="13" x14ac:dyDescent="0.15"/>
    <row r="3486" customFormat="1" ht="13" x14ac:dyDescent="0.15"/>
    <row r="3487" customFormat="1" ht="13" x14ac:dyDescent="0.15"/>
    <row r="3488" customFormat="1" ht="13" x14ac:dyDescent="0.15"/>
    <row r="3489" customFormat="1" ht="13" x14ac:dyDescent="0.15"/>
    <row r="3490" customFormat="1" ht="13" x14ac:dyDescent="0.15"/>
    <row r="3491" customFormat="1" ht="13" x14ac:dyDescent="0.15"/>
    <row r="3492" customFormat="1" ht="13" x14ac:dyDescent="0.15"/>
    <row r="3493" customFormat="1" ht="13" x14ac:dyDescent="0.15"/>
    <row r="3494" customFormat="1" ht="13" x14ac:dyDescent="0.15"/>
    <row r="3495" customFormat="1" ht="13" x14ac:dyDescent="0.15"/>
    <row r="3496" customFormat="1" ht="13" x14ac:dyDescent="0.15"/>
    <row r="3497" customFormat="1" ht="13" x14ac:dyDescent="0.15"/>
    <row r="3498" customFormat="1" ht="13" x14ac:dyDescent="0.15"/>
    <row r="3499" customFormat="1" ht="13" x14ac:dyDescent="0.15"/>
    <row r="3500" customFormat="1" ht="13" x14ac:dyDescent="0.15"/>
    <row r="3501" customFormat="1" ht="13" x14ac:dyDescent="0.15"/>
    <row r="3502" customFormat="1" ht="13" x14ac:dyDescent="0.15"/>
    <row r="3503" customFormat="1" ht="13" x14ac:dyDescent="0.15"/>
    <row r="3504" customFormat="1" ht="13" x14ac:dyDescent="0.15"/>
    <row r="3505" customFormat="1" ht="13" x14ac:dyDescent="0.15"/>
    <row r="3506" customFormat="1" ht="13" x14ac:dyDescent="0.15"/>
    <row r="3507" customFormat="1" ht="13" x14ac:dyDescent="0.15"/>
    <row r="3508" customFormat="1" ht="13" x14ac:dyDescent="0.15"/>
    <row r="3509" customFormat="1" ht="13" x14ac:dyDescent="0.15"/>
    <row r="3510" customFormat="1" ht="13" x14ac:dyDescent="0.15"/>
    <row r="3511" customFormat="1" ht="13" x14ac:dyDescent="0.15"/>
    <row r="3512" customFormat="1" ht="13" x14ac:dyDescent="0.15"/>
    <row r="3513" customFormat="1" ht="13" x14ac:dyDescent="0.15"/>
    <row r="3514" customFormat="1" ht="13" x14ac:dyDescent="0.15"/>
    <row r="3515" customFormat="1" ht="13" x14ac:dyDescent="0.15"/>
    <row r="3516" customFormat="1" ht="13" x14ac:dyDescent="0.15"/>
    <row r="3517" customFormat="1" ht="13" x14ac:dyDescent="0.15"/>
    <row r="3518" customFormat="1" ht="13" x14ac:dyDescent="0.15"/>
    <row r="3519" customFormat="1" ht="13" x14ac:dyDescent="0.15"/>
    <row r="3520" customFormat="1" ht="13" x14ac:dyDescent="0.15"/>
    <row r="3521" customFormat="1" ht="13" x14ac:dyDescent="0.15"/>
    <row r="3522" customFormat="1" ht="13" x14ac:dyDescent="0.15"/>
    <row r="3523" customFormat="1" ht="13" x14ac:dyDescent="0.15"/>
    <row r="3524" customFormat="1" ht="13" x14ac:dyDescent="0.15"/>
    <row r="3525" customFormat="1" ht="13" x14ac:dyDescent="0.15"/>
    <row r="3526" customFormat="1" ht="13" x14ac:dyDescent="0.15"/>
    <row r="3527" customFormat="1" ht="13" x14ac:dyDescent="0.15"/>
    <row r="3528" customFormat="1" ht="13" x14ac:dyDescent="0.15"/>
    <row r="3529" customFormat="1" ht="13" x14ac:dyDescent="0.15"/>
    <row r="3530" customFormat="1" ht="13" x14ac:dyDescent="0.15"/>
    <row r="3531" customFormat="1" ht="13" x14ac:dyDescent="0.15"/>
    <row r="3532" customFormat="1" ht="13" x14ac:dyDescent="0.15"/>
    <row r="3533" customFormat="1" ht="13" x14ac:dyDescent="0.15"/>
    <row r="3534" customFormat="1" ht="13" x14ac:dyDescent="0.15"/>
    <row r="3535" customFormat="1" ht="13" x14ac:dyDescent="0.15"/>
    <row r="3536" customFormat="1" ht="13" x14ac:dyDescent="0.15"/>
    <row r="3537" customFormat="1" ht="13" x14ac:dyDescent="0.15"/>
    <row r="3538" customFormat="1" ht="13" x14ac:dyDescent="0.15"/>
    <row r="3539" customFormat="1" ht="13" x14ac:dyDescent="0.15"/>
    <row r="3540" customFormat="1" ht="13" x14ac:dyDescent="0.15"/>
    <row r="3541" customFormat="1" ht="13" x14ac:dyDescent="0.15"/>
    <row r="3542" customFormat="1" ht="13" x14ac:dyDescent="0.15"/>
    <row r="3543" customFormat="1" ht="13" x14ac:dyDescent="0.15"/>
    <row r="3544" customFormat="1" ht="13" x14ac:dyDescent="0.15"/>
    <row r="3545" customFormat="1" ht="13" x14ac:dyDescent="0.15"/>
    <row r="3546" customFormat="1" ht="13" x14ac:dyDescent="0.15"/>
    <row r="3547" customFormat="1" ht="13" x14ac:dyDescent="0.15"/>
    <row r="3548" customFormat="1" ht="13" x14ac:dyDescent="0.15"/>
    <row r="3549" customFormat="1" ht="13" x14ac:dyDescent="0.15"/>
    <row r="3550" customFormat="1" ht="13" x14ac:dyDescent="0.15"/>
    <row r="3551" customFormat="1" ht="13" x14ac:dyDescent="0.15"/>
    <row r="3552" customFormat="1" ht="13" x14ac:dyDescent="0.15"/>
    <row r="3553" customFormat="1" ht="13" x14ac:dyDescent="0.15"/>
    <row r="3554" customFormat="1" ht="13" x14ac:dyDescent="0.15"/>
    <row r="3555" customFormat="1" ht="13" x14ac:dyDescent="0.15"/>
    <row r="3556" customFormat="1" ht="13" x14ac:dyDescent="0.15"/>
    <row r="3557" customFormat="1" ht="13" x14ac:dyDescent="0.15"/>
    <row r="3558" customFormat="1" ht="13" x14ac:dyDescent="0.15"/>
    <row r="3559" customFormat="1" ht="13" x14ac:dyDescent="0.15"/>
    <row r="3560" customFormat="1" ht="13" x14ac:dyDescent="0.15"/>
    <row r="3561" customFormat="1" ht="13" x14ac:dyDescent="0.15"/>
    <row r="3562" customFormat="1" ht="13" x14ac:dyDescent="0.15"/>
    <row r="3563" customFormat="1" ht="13" x14ac:dyDescent="0.15"/>
    <row r="3564" customFormat="1" ht="13" x14ac:dyDescent="0.15"/>
    <row r="3565" customFormat="1" ht="13" x14ac:dyDescent="0.15"/>
    <row r="3566" customFormat="1" ht="13" x14ac:dyDescent="0.15"/>
    <row r="3567" customFormat="1" ht="13" x14ac:dyDescent="0.15"/>
    <row r="3568" customFormat="1" ht="13" x14ac:dyDescent="0.15"/>
    <row r="3569" customFormat="1" ht="13" x14ac:dyDescent="0.15"/>
    <row r="3570" customFormat="1" ht="13" x14ac:dyDescent="0.15"/>
    <row r="3571" customFormat="1" ht="13" x14ac:dyDescent="0.15"/>
    <row r="3572" customFormat="1" ht="13" x14ac:dyDescent="0.15"/>
    <row r="3573" customFormat="1" ht="13" x14ac:dyDescent="0.15"/>
    <row r="3574" customFormat="1" ht="13" x14ac:dyDescent="0.15"/>
    <row r="3575" customFormat="1" ht="13" x14ac:dyDescent="0.15"/>
    <row r="3576" customFormat="1" ht="13" x14ac:dyDescent="0.15"/>
    <row r="3577" customFormat="1" ht="13" x14ac:dyDescent="0.15"/>
    <row r="3578" customFormat="1" ht="13" x14ac:dyDescent="0.15"/>
    <row r="3579" customFormat="1" ht="13" x14ac:dyDescent="0.15"/>
    <row r="3580" customFormat="1" ht="13" x14ac:dyDescent="0.15"/>
    <row r="3581" customFormat="1" ht="13" x14ac:dyDescent="0.15"/>
    <row r="3582" customFormat="1" ht="13" x14ac:dyDescent="0.15"/>
    <row r="3583" customFormat="1" ht="13" x14ac:dyDescent="0.15"/>
    <row r="3584" customFormat="1" ht="13" x14ac:dyDescent="0.15"/>
    <row r="3585" customFormat="1" ht="13" x14ac:dyDescent="0.15"/>
    <row r="3586" customFormat="1" ht="13" x14ac:dyDescent="0.15"/>
    <row r="3587" customFormat="1" ht="13" x14ac:dyDescent="0.15"/>
    <row r="3588" customFormat="1" ht="13" x14ac:dyDescent="0.15"/>
    <row r="3589" customFormat="1" ht="13" x14ac:dyDescent="0.15"/>
    <row r="3590" customFormat="1" ht="13" x14ac:dyDescent="0.15"/>
    <row r="3591" customFormat="1" ht="13" x14ac:dyDescent="0.15"/>
    <row r="3592" customFormat="1" ht="13" x14ac:dyDescent="0.15"/>
    <row r="3593" customFormat="1" ht="13" x14ac:dyDescent="0.15"/>
    <row r="3594" customFormat="1" ht="13" x14ac:dyDescent="0.15"/>
    <row r="3595" customFormat="1" ht="13" x14ac:dyDescent="0.15"/>
    <row r="3596" customFormat="1" ht="13" x14ac:dyDescent="0.15"/>
    <row r="3597" customFormat="1" ht="13" x14ac:dyDescent="0.15"/>
    <row r="3598" customFormat="1" ht="13" x14ac:dyDescent="0.15"/>
    <row r="3599" customFormat="1" ht="13" x14ac:dyDescent="0.15"/>
    <row r="3600" customFormat="1" ht="13" x14ac:dyDescent="0.15"/>
    <row r="3601" customFormat="1" ht="13" x14ac:dyDescent="0.15"/>
    <row r="3602" customFormat="1" ht="13" x14ac:dyDescent="0.15"/>
    <row r="3603" customFormat="1" ht="13" x14ac:dyDescent="0.15"/>
    <row r="3604" customFormat="1" ht="13" x14ac:dyDescent="0.15"/>
    <row r="3605" customFormat="1" ht="13" x14ac:dyDescent="0.15"/>
    <row r="3606" customFormat="1" ht="13" x14ac:dyDescent="0.15"/>
    <row r="3607" customFormat="1" ht="13" x14ac:dyDescent="0.15"/>
    <row r="3608" customFormat="1" ht="13" x14ac:dyDescent="0.15"/>
    <row r="3609" customFormat="1" ht="13" x14ac:dyDescent="0.15"/>
    <row r="3610" customFormat="1" ht="13" x14ac:dyDescent="0.15"/>
    <row r="3611" customFormat="1" ht="13" x14ac:dyDescent="0.15"/>
    <row r="3612" customFormat="1" ht="13" x14ac:dyDescent="0.15"/>
    <row r="3613" customFormat="1" ht="13" x14ac:dyDescent="0.15"/>
    <row r="3614" customFormat="1" ht="13" x14ac:dyDescent="0.15"/>
    <row r="3615" customFormat="1" ht="13" x14ac:dyDescent="0.15"/>
    <row r="3616" customFormat="1" ht="13" x14ac:dyDescent="0.15"/>
    <row r="3617" customFormat="1" ht="13" x14ac:dyDescent="0.15"/>
    <row r="3618" customFormat="1" ht="13" x14ac:dyDescent="0.15"/>
    <row r="3619" customFormat="1" ht="13" x14ac:dyDescent="0.15"/>
    <row r="3620" customFormat="1" ht="13" x14ac:dyDescent="0.15"/>
    <row r="3621" customFormat="1" ht="13" x14ac:dyDescent="0.15"/>
    <row r="3622" customFormat="1" ht="13" x14ac:dyDescent="0.15"/>
    <row r="3623" customFormat="1" ht="13" x14ac:dyDescent="0.15"/>
    <row r="3624" customFormat="1" ht="13" x14ac:dyDescent="0.15"/>
    <row r="3625" customFormat="1" ht="13" x14ac:dyDescent="0.15"/>
    <row r="3626" customFormat="1" ht="13" x14ac:dyDescent="0.15"/>
    <row r="3627" customFormat="1" ht="13" x14ac:dyDescent="0.15"/>
    <row r="3628" customFormat="1" ht="13" x14ac:dyDescent="0.15"/>
    <row r="3629" customFormat="1" ht="13" x14ac:dyDescent="0.15"/>
    <row r="3630" customFormat="1" ht="13" x14ac:dyDescent="0.15"/>
    <row r="3631" customFormat="1" ht="13" x14ac:dyDescent="0.15"/>
    <row r="3632" customFormat="1" ht="13" x14ac:dyDescent="0.15"/>
    <row r="3633" customFormat="1" ht="13" x14ac:dyDescent="0.15"/>
    <row r="3634" customFormat="1" ht="13" x14ac:dyDescent="0.15"/>
    <row r="3635" customFormat="1" ht="13" x14ac:dyDescent="0.15"/>
    <row r="3636" customFormat="1" ht="13" x14ac:dyDescent="0.15"/>
    <row r="3637" customFormat="1" ht="13" x14ac:dyDescent="0.15"/>
    <row r="3638" customFormat="1" ht="13" x14ac:dyDescent="0.15"/>
    <row r="3639" customFormat="1" ht="13" x14ac:dyDescent="0.15"/>
    <row r="3640" customFormat="1" ht="13" x14ac:dyDescent="0.15"/>
    <row r="3641" customFormat="1" ht="13" x14ac:dyDescent="0.15"/>
    <row r="3642" customFormat="1" ht="13" x14ac:dyDescent="0.15"/>
    <row r="3643" customFormat="1" ht="13" x14ac:dyDescent="0.15"/>
    <row r="3644" customFormat="1" ht="13" x14ac:dyDescent="0.15"/>
    <row r="3645" customFormat="1" ht="13" x14ac:dyDescent="0.15"/>
    <row r="3646" customFormat="1" ht="13" x14ac:dyDescent="0.15"/>
    <row r="3647" customFormat="1" ht="13" x14ac:dyDescent="0.15"/>
    <row r="3648" customFormat="1" ht="13" x14ac:dyDescent="0.15"/>
    <row r="3649" customFormat="1" ht="13" x14ac:dyDescent="0.15"/>
    <row r="3650" customFormat="1" ht="13" x14ac:dyDescent="0.15"/>
    <row r="3651" customFormat="1" ht="13" x14ac:dyDescent="0.15"/>
    <row r="3652" customFormat="1" ht="13" x14ac:dyDescent="0.15"/>
    <row r="3653" customFormat="1" ht="13" x14ac:dyDescent="0.15"/>
    <row r="3654" customFormat="1" ht="13" x14ac:dyDescent="0.15"/>
    <row r="3655" customFormat="1" ht="13" x14ac:dyDescent="0.15"/>
    <row r="3656" customFormat="1" ht="13" x14ac:dyDescent="0.15"/>
    <row r="3657" customFormat="1" ht="13" x14ac:dyDescent="0.15"/>
    <row r="3658" customFormat="1" ht="13" x14ac:dyDescent="0.15"/>
    <row r="3659" customFormat="1" ht="13" x14ac:dyDescent="0.15"/>
    <row r="3660" customFormat="1" ht="13" x14ac:dyDescent="0.15"/>
    <row r="3661" customFormat="1" ht="13" x14ac:dyDescent="0.15"/>
    <row r="3662" customFormat="1" ht="13" x14ac:dyDescent="0.15"/>
    <row r="3663" customFormat="1" ht="13" x14ac:dyDescent="0.15"/>
    <row r="3664" customFormat="1" ht="13" x14ac:dyDescent="0.15"/>
    <row r="3665" customFormat="1" ht="13" x14ac:dyDescent="0.15"/>
    <row r="3666" customFormat="1" ht="13" x14ac:dyDescent="0.15"/>
    <row r="3667" customFormat="1" ht="13" x14ac:dyDescent="0.15"/>
    <row r="3668" customFormat="1" ht="13" x14ac:dyDescent="0.15"/>
    <row r="3669" customFormat="1" ht="13" x14ac:dyDescent="0.15"/>
    <row r="3670" customFormat="1" ht="13" x14ac:dyDescent="0.15"/>
    <row r="3671" customFormat="1" ht="13" x14ac:dyDescent="0.15"/>
    <row r="3672" customFormat="1" ht="13" x14ac:dyDescent="0.15"/>
    <row r="3673" customFormat="1" ht="13" x14ac:dyDescent="0.15"/>
    <row r="3674" customFormat="1" ht="13" x14ac:dyDescent="0.15"/>
    <row r="3675" customFormat="1" ht="13" x14ac:dyDescent="0.15"/>
    <row r="3676" customFormat="1" ht="13" x14ac:dyDescent="0.15"/>
    <row r="3677" customFormat="1" ht="13" x14ac:dyDescent="0.15"/>
    <row r="3678" customFormat="1" ht="13" x14ac:dyDescent="0.15"/>
    <row r="3679" customFormat="1" ht="13" x14ac:dyDescent="0.15"/>
    <row r="3680" customFormat="1" ht="13" x14ac:dyDescent="0.15"/>
    <row r="3681" customFormat="1" ht="13" x14ac:dyDescent="0.15"/>
    <row r="3682" customFormat="1" ht="13" x14ac:dyDescent="0.15"/>
    <row r="3683" customFormat="1" ht="13" x14ac:dyDescent="0.15"/>
    <row r="3684" customFormat="1" ht="13" x14ac:dyDescent="0.15"/>
    <row r="3685" customFormat="1" ht="13" x14ac:dyDescent="0.15"/>
    <row r="3686" customFormat="1" ht="13" x14ac:dyDescent="0.15"/>
    <row r="3687" customFormat="1" ht="13" x14ac:dyDescent="0.15"/>
    <row r="3688" customFormat="1" ht="13" x14ac:dyDescent="0.15"/>
    <row r="3689" customFormat="1" ht="13" x14ac:dyDescent="0.15"/>
    <row r="3690" customFormat="1" ht="13" x14ac:dyDescent="0.15"/>
    <row r="3691" customFormat="1" ht="13" x14ac:dyDescent="0.15"/>
    <row r="3692" customFormat="1" ht="13" x14ac:dyDescent="0.15"/>
    <row r="3693" customFormat="1" ht="13" x14ac:dyDescent="0.15"/>
    <row r="3694" customFormat="1" ht="13" x14ac:dyDescent="0.15"/>
    <row r="3695" customFormat="1" ht="13" x14ac:dyDescent="0.15"/>
    <row r="3696" customFormat="1" ht="13" x14ac:dyDescent="0.15"/>
    <row r="3697" customFormat="1" ht="13" x14ac:dyDescent="0.15"/>
    <row r="3698" customFormat="1" ht="13" x14ac:dyDescent="0.15"/>
    <row r="3699" customFormat="1" ht="13" x14ac:dyDescent="0.15"/>
    <row r="3700" customFormat="1" ht="13" x14ac:dyDescent="0.15"/>
    <row r="3701" customFormat="1" ht="13" x14ac:dyDescent="0.15"/>
    <row r="3702" customFormat="1" ht="13" x14ac:dyDescent="0.15"/>
    <row r="3703" customFormat="1" ht="13" x14ac:dyDescent="0.15"/>
    <row r="3704" customFormat="1" ht="13" x14ac:dyDescent="0.15"/>
    <row r="3705" customFormat="1" ht="13" x14ac:dyDescent="0.15"/>
    <row r="3706" customFormat="1" ht="13" x14ac:dyDescent="0.15"/>
    <row r="3707" customFormat="1" ht="13" x14ac:dyDescent="0.15"/>
    <row r="3708" customFormat="1" ht="13" x14ac:dyDescent="0.15"/>
    <row r="3709" customFormat="1" ht="13" x14ac:dyDescent="0.15"/>
    <row r="3710" customFormat="1" ht="13" x14ac:dyDescent="0.15"/>
    <row r="3711" customFormat="1" ht="13" x14ac:dyDescent="0.15"/>
    <row r="3712" customFormat="1" ht="13" x14ac:dyDescent="0.15"/>
    <row r="3713" customFormat="1" ht="13" x14ac:dyDescent="0.15"/>
    <row r="3714" customFormat="1" ht="13" x14ac:dyDescent="0.15"/>
    <row r="3715" customFormat="1" ht="13" x14ac:dyDescent="0.15"/>
    <row r="3716" customFormat="1" ht="13" x14ac:dyDescent="0.15"/>
    <row r="3717" customFormat="1" ht="13" x14ac:dyDescent="0.15"/>
    <row r="3718" customFormat="1" ht="13" x14ac:dyDescent="0.15"/>
    <row r="3719" customFormat="1" ht="13" x14ac:dyDescent="0.15"/>
    <row r="3720" customFormat="1" ht="13" x14ac:dyDescent="0.15"/>
    <row r="3721" customFormat="1" ht="13" x14ac:dyDescent="0.15"/>
    <row r="3722" customFormat="1" ht="13" x14ac:dyDescent="0.15"/>
    <row r="3723" customFormat="1" ht="13" x14ac:dyDescent="0.15"/>
    <row r="3724" customFormat="1" ht="13" x14ac:dyDescent="0.15"/>
    <row r="3725" customFormat="1" ht="13" x14ac:dyDescent="0.15"/>
    <row r="3726" customFormat="1" ht="13" x14ac:dyDescent="0.15"/>
    <row r="3727" customFormat="1" ht="13" x14ac:dyDescent="0.15"/>
    <row r="3728" customFormat="1" ht="13" x14ac:dyDescent="0.15"/>
    <row r="3729" customFormat="1" ht="13" x14ac:dyDescent="0.15"/>
    <row r="3730" customFormat="1" ht="13" x14ac:dyDescent="0.15"/>
    <row r="3731" customFormat="1" ht="13" x14ac:dyDescent="0.15"/>
    <row r="3732" customFormat="1" ht="13" x14ac:dyDescent="0.15"/>
    <row r="3733" customFormat="1" ht="13" x14ac:dyDescent="0.15"/>
    <row r="3734" customFormat="1" ht="13" x14ac:dyDescent="0.15"/>
    <row r="3735" customFormat="1" ht="13" x14ac:dyDescent="0.15"/>
    <row r="3736" customFormat="1" ht="13" x14ac:dyDescent="0.15"/>
    <row r="3737" customFormat="1" ht="13" x14ac:dyDescent="0.15"/>
    <row r="3738" customFormat="1" ht="13" x14ac:dyDescent="0.15"/>
    <row r="3739" customFormat="1" ht="13" x14ac:dyDescent="0.15"/>
    <row r="3740" customFormat="1" ht="13" x14ac:dyDescent="0.15"/>
    <row r="3741" customFormat="1" ht="13" x14ac:dyDescent="0.15"/>
    <row r="3742" customFormat="1" ht="13" x14ac:dyDescent="0.15"/>
    <row r="3743" customFormat="1" ht="13" x14ac:dyDescent="0.15"/>
    <row r="3744" customFormat="1" ht="13" x14ac:dyDescent="0.15"/>
    <row r="3745" customFormat="1" ht="13" x14ac:dyDescent="0.15"/>
    <row r="3746" customFormat="1" ht="13" x14ac:dyDescent="0.15"/>
    <row r="3747" customFormat="1" ht="13" x14ac:dyDescent="0.15"/>
    <row r="3748" customFormat="1" ht="13" x14ac:dyDescent="0.15"/>
    <row r="3749" customFormat="1" ht="13" x14ac:dyDescent="0.15"/>
    <row r="3750" customFormat="1" ht="13" x14ac:dyDescent="0.15"/>
    <row r="3751" customFormat="1" ht="13" x14ac:dyDescent="0.15"/>
    <row r="3752" customFormat="1" ht="13" x14ac:dyDescent="0.15"/>
    <row r="3753" customFormat="1" ht="13" x14ac:dyDescent="0.15"/>
    <row r="3754" customFormat="1" ht="13" x14ac:dyDescent="0.15"/>
    <row r="3755" customFormat="1" ht="13" x14ac:dyDescent="0.15"/>
    <row r="3756" customFormat="1" ht="13" x14ac:dyDescent="0.15"/>
    <row r="3757" customFormat="1" ht="13" x14ac:dyDescent="0.15"/>
    <row r="3758" customFormat="1" ht="13" x14ac:dyDescent="0.15"/>
    <row r="3759" customFormat="1" ht="13" x14ac:dyDescent="0.15"/>
    <row r="3760" customFormat="1" ht="13" x14ac:dyDescent="0.15"/>
    <row r="3761" customFormat="1" ht="13" x14ac:dyDescent="0.15"/>
    <row r="3762" customFormat="1" ht="13" x14ac:dyDescent="0.15"/>
    <row r="3763" customFormat="1" ht="13" x14ac:dyDescent="0.15"/>
    <row r="3764" customFormat="1" ht="13" x14ac:dyDescent="0.15"/>
    <row r="3765" customFormat="1" ht="13" x14ac:dyDescent="0.15"/>
    <row r="3766" customFormat="1" ht="13" x14ac:dyDescent="0.15"/>
    <row r="3767" customFormat="1" ht="13" x14ac:dyDescent="0.15"/>
    <row r="3768" customFormat="1" ht="13" x14ac:dyDescent="0.15"/>
    <row r="3769" customFormat="1" ht="13" x14ac:dyDescent="0.15"/>
    <row r="3770" customFormat="1" ht="13" x14ac:dyDescent="0.15"/>
    <row r="3771" customFormat="1" ht="13" x14ac:dyDescent="0.15"/>
    <row r="3772" customFormat="1" ht="13" x14ac:dyDescent="0.15"/>
    <row r="3773" customFormat="1" ht="13" x14ac:dyDescent="0.15"/>
    <row r="3774" customFormat="1" ht="13" x14ac:dyDescent="0.15"/>
    <row r="3775" customFormat="1" ht="13" x14ac:dyDescent="0.15"/>
    <row r="3776" customFormat="1" ht="13" x14ac:dyDescent="0.15"/>
    <row r="3777" customFormat="1" ht="13" x14ac:dyDescent="0.15"/>
    <row r="3778" customFormat="1" ht="13" x14ac:dyDescent="0.15"/>
    <row r="3779" customFormat="1" ht="13" x14ac:dyDescent="0.15"/>
    <row r="3780" customFormat="1" ht="13" x14ac:dyDescent="0.15"/>
    <row r="3781" customFormat="1" ht="13" x14ac:dyDescent="0.15"/>
    <row r="3782" customFormat="1" ht="13" x14ac:dyDescent="0.15"/>
    <row r="3783" customFormat="1" ht="13" x14ac:dyDescent="0.15"/>
    <row r="3784" customFormat="1" ht="13" x14ac:dyDescent="0.15"/>
    <row r="3785" customFormat="1" ht="13" x14ac:dyDescent="0.15"/>
    <row r="3786" customFormat="1" ht="13" x14ac:dyDescent="0.15"/>
    <row r="3787" customFormat="1" ht="13" x14ac:dyDescent="0.15"/>
    <row r="3788" customFormat="1" ht="13" x14ac:dyDescent="0.15"/>
    <row r="3789" customFormat="1" ht="13" x14ac:dyDescent="0.15"/>
    <row r="3790" customFormat="1" ht="13" x14ac:dyDescent="0.15"/>
    <row r="3791" customFormat="1" ht="13" x14ac:dyDescent="0.15"/>
    <row r="3792" customFormat="1" ht="13" x14ac:dyDescent="0.15"/>
    <row r="3793" customFormat="1" ht="13" x14ac:dyDescent="0.15"/>
    <row r="3794" customFormat="1" ht="13" x14ac:dyDescent="0.15"/>
    <row r="3795" customFormat="1" ht="13" x14ac:dyDescent="0.15"/>
    <row r="3796" customFormat="1" ht="13" x14ac:dyDescent="0.15"/>
    <row r="3797" customFormat="1" ht="13" x14ac:dyDescent="0.15"/>
    <row r="3798" customFormat="1" ht="13" x14ac:dyDescent="0.15"/>
    <row r="3799" customFormat="1" ht="13" x14ac:dyDescent="0.15"/>
    <row r="3800" customFormat="1" ht="13" x14ac:dyDescent="0.15"/>
    <row r="3801" customFormat="1" ht="13" x14ac:dyDescent="0.15"/>
    <row r="3802" customFormat="1" ht="13" x14ac:dyDescent="0.15"/>
    <row r="3803" customFormat="1" ht="13" x14ac:dyDescent="0.15"/>
    <row r="3804" customFormat="1" ht="13" x14ac:dyDescent="0.15"/>
    <row r="3805" customFormat="1" ht="13" x14ac:dyDescent="0.15"/>
    <row r="3806" customFormat="1" ht="13" x14ac:dyDescent="0.15"/>
    <row r="3807" customFormat="1" ht="13" x14ac:dyDescent="0.15"/>
    <row r="3808" customFormat="1" ht="13" x14ac:dyDescent="0.15"/>
    <row r="3809" customFormat="1" ht="13" x14ac:dyDescent="0.15"/>
    <row r="3810" customFormat="1" ht="13" x14ac:dyDescent="0.15"/>
    <row r="3811" customFormat="1" ht="13" x14ac:dyDescent="0.15"/>
    <row r="3812" customFormat="1" ht="13" x14ac:dyDescent="0.15"/>
    <row r="3813" customFormat="1" ht="13" x14ac:dyDescent="0.15"/>
    <row r="3814" customFormat="1" ht="13" x14ac:dyDescent="0.15"/>
    <row r="3815" customFormat="1" ht="13" x14ac:dyDescent="0.15"/>
    <row r="3816" customFormat="1" ht="13" x14ac:dyDescent="0.15"/>
    <row r="3817" customFormat="1" ht="13" x14ac:dyDescent="0.15"/>
    <row r="3818" customFormat="1" ht="13" x14ac:dyDescent="0.15"/>
    <row r="3819" customFormat="1" ht="13" x14ac:dyDescent="0.15"/>
    <row r="3820" customFormat="1" ht="13" x14ac:dyDescent="0.15"/>
    <row r="3821" customFormat="1" ht="13" x14ac:dyDescent="0.15"/>
    <row r="3822" customFormat="1" ht="13" x14ac:dyDescent="0.15"/>
    <row r="3823" customFormat="1" ht="13" x14ac:dyDescent="0.15"/>
    <row r="3824" customFormat="1" ht="13" x14ac:dyDescent="0.15"/>
    <row r="3825" customFormat="1" ht="13" x14ac:dyDescent="0.15"/>
    <row r="3826" customFormat="1" ht="13" x14ac:dyDescent="0.15"/>
    <row r="3827" customFormat="1" ht="13" x14ac:dyDescent="0.15"/>
    <row r="3828" customFormat="1" ht="13" x14ac:dyDescent="0.15"/>
    <row r="3829" customFormat="1" ht="13" x14ac:dyDescent="0.15"/>
    <row r="3830" customFormat="1" ht="13" x14ac:dyDescent="0.15"/>
    <row r="3831" customFormat="1" ht="13" x14ac:dyDescent="0.15"/>
    <row r="3832" customFormat="1" ht="13" x14ac:dyDescent="0.15"/>
    <row r="3833" customFormat="1" ht="13" x14ac:dyDescent="0.15"/>
    <row r="3834" customFormat="1" ht="13" x14ac:dyDescent="0.15"/>
    <row r="3835" customFormat="1" ht="13" x14ac:dyDescent="0.15"/>
    <row r="3836" customFormat="1" ht="13" x14ac:dyDescent="0.15"/>
    <row r="3837" customFormat="1" ht="13" x14ac:dyDescent="0.15"/>
    <row r="3838" customFormat="1" ht="13" x14ac:dyDescent="0.15"/>
    <row r="3839" customFormat="1" ht="13" x14ac:dyDescent="0.15"/>
    <row r="3840" customFormat="1" ht="13" x14ac:dyDescent="0.15"/>
    <row r="3841" customFormat="1" ht="13" x14ac:dyDescent="0.15"/>
    <row r="3842" customFormat="1" ht="13" x14ac:dyDescent="0.15"/>
    <row r="3843" customFormat="1" ht="13" x14ac:dyDescent="0.15"/>
    <row r="3844" customFormat="1" ht="13" x14ac:dyDescent="0.15"/>
    <row r="3845" customFormat="1" ht="13" x14ac:dyDescent="0.15"/>
    <row r="3846" customFormat="1" ht="13" x14ac:dyDescent="0.15"/>
    <row r="3847" customFormat="1" ht="13" x14ac:dyDescent="0.15"/>
    <row r="3848" customFormat="1" ht="13" x14ac:dyDescent="0.15"/>
    <row r="3849" customFormat="1" ht="13" x14ac:dyDescent="0.15"/>
    <row r="3850" customFormat="1" ht="13" x14ac:dyDescent="0.15"/>
    <row r="3851" customFormat="1" ht="13" x14ac:dyDescent="0.15"/>
    <row r="3852" customFormat="1" ht="13" x14ac:dyDescent="0.15"/>
    <row r="3853" customFormat="1" ht="13" x14ac:dyDescent="0.15"/>
    <row r="3854" customFormat="1" ht="13" x14ac:dyDescent="0.15"/>
    <row r="3855" customFormat="1" ht="13" x14ac:dyDescent="0.15"/>
    <row r="3856" customFormat="1" ht="13" x14ac:dyDescent="0.15"/>
    <row r="3857" customFormat="1" ht="13" x14ac:dyDescent="0.15"/>
    <row r="3858" customFormat="1" ht="13" x14ac:dyDescent="0.15"/>
    <row r="3859" customFormat="1" ht="13" x14ac:dyDescent="0.15"/>
    <row r="3860" customFormat="1" ht="13" x14ac:dyDescent="0.15"/>
    <row r="3861" customFormat="1" ht="13" x14ac:dyDescent="0.15"/>
    <row r="3862" customFormat="1" ht="13" x14ac:dyDescent="0.15"/>
    <row r="3863" customFormat="1" ht="13" x14ac:dyDescent="0.15"/>
    <row r="3864" customFormat="1" ht="13" x14ac:dyDescent="0.15"/>
    <row r="3865" customFormat="1" ht="13" x14ac:dyDescent="0.15"/>
    <row r="3866" customFormat="1" ht="13" x14ac:dyDescent="0.15"/>
    <row r="3867" customFormat="1" ht="13" x14ac:dyDescent="0.15"/>
    <row r="3868" customFormat="1" ht="13" x14ac:dyDescent="0.15"/>
    <row r="3869" customFormat="1" ht="13" x14ac:dyDescent="0.15"/>
    <row r="3870" customFormat="1" ht="13" x14ac:dyDescent="0.15"/>
    <row r="3871" customFormat="1" ht="13" x14ac:dyDescent="0.15"/>
    <row r="3872" customFormat="1" ht="13" x14ac:dyDescent="0.15"/>
    <row r="3873" customFormat="1" ht="13" x14ac:dyDescent="0.15"/>
    <row r="3874" customFormat="1" ht="13" x14ac:dyDescent="0.15"/>
    <row r="3875" customFormat="1" ht="13" x14ac:dyDescent="0.15"/>
    <row r="3876" customFormat="1" ht="13" x14ac:dyDescent="0.15"/>
    <row r="3877" customFormat="1" ht="13" x14ac:dyDescent="0.15"/>
    <row r="3878" customFormat="1" ht="13" x14ac:dyDescent="0.15"/>
    <row r="3879" customFormat="1" ht="13" x14ac:dyDescent="0.15"/>
    <row r="3880" customFormat="1" ht="13" x14ac:dyDescent="0.15"/>
    <row r="3881" customFormat="1" ht="13" x14ac:dyDescent="0.15"/>
    <row r="3882" customFormat="1" ht="13" x14ac:dyDescent="0.15"/>
    <row r="3883" customFormat="1" ht="13" x14ac:dyDescent="0.15"/>
    <row r="3884" customFormat="1" ht="13" x14ac:dyDescent="0.15"/>
    <row r="3885" customFormat="1" ht="13" x14ac:dyDescent="0.15"/>
    <row r="3886" customFormat="1" ht="13" x14ac:dyDescent="0.15"/>
    <row r="3887" customFormat="1" ht="13" x14ac:dyDescent="0.15"/>
    <row r="3888" customFormat="1" ht="13" x14ac:dyDescent="0.15"/>
    <row r="3889" customFormat="1" ht="13" x14ac:dyDescent="0.15"/>
    <row r="3890" customFormat="1" ht="13" x14ac:dyDescent="0.15"/>
    <row r="3891" customFormat="1" ht="13" x14ac:dyDescent="0.15"/>
    <row r="3892" customFormat="1" ht="13" x14ac:dyDescent="0.15"/>
    <row r="3893" customFormat="1" ht="13" x14ac:dyDescent="0.15"/>
    <row r="3894" customFormat="1" ht="13" x14ac:dyDescent="0.15"/>
    <row r="3895" customFormat="1" ht="13" x14ac:dyDescent="0.15"/>
    <row r="3896" customFormat="1" ht="13" x14ac:dyDescent="0.15"/>
    <row r="3897" customFormat="1" ht="13" x14ac:dyDescent="0.15"/>
    <row r="3898" customFormat="1" ht="13" x14ac:dyDescent="0.15"/>
    <row r="3899" customFormat="1" ht="13" x14ac:dyDescent="0.15"/>
    <row r="3900" customFormat="1" ht="13" x14ac:dyDescent="0.15"/>
    <row r="3901" customFormat="1" ht="13" x14ac:dyDescent="0.15"/>
    <row r="3902" customFormat="1" ht="13" x14ac:dyDescent="0.15"/>
    <row r="3903" customFormat="1" ht="13" x14ac:dyDescent="0.15"/>
    <row r="3904" customFormat="1" ht="13" x14ac:dyDescent="0.15"/>
    <row r="3905" customFormat="1" ht="13" x14ac:dyDescent="0.15"/>
    <row r="3906" customFormat="1" ht="13" x14ac:dyDescent="0.15"/>
    <row r="3907" customFormat="1" ht="13" x14ac:dyDescent="0.15"/>
    <row r="3908" customFormat="1" ht="13" x14ac:dyDescent="0.15"/>
    <row r="3909" customFormat="1" ht="13" x14ac:dyDescent="0.15"/>
    <row r="3910" customFormat="1" ht="13" x14ac:dyDescent="0.15"/>
    <row r="3911" customFormat="1" ht="13" x14ac:dyDescent="0.15"/>
    <row r="3912" customFormat="1" ht="13" x14ac:dyDescent="0.15"/>
    <row r="3913" customFormat="1" ht="13" x14ac:dyDescent="0.15"/>
    <row r="3914" customFormat="1" ht="13" x14ac:dyDescent="0.15"/>
    <row r="3915" customFormat="1" ht="13" x14ac:dyDescent="0.15"/>
    <row r="3916" customFormat="1" ht="13" x14ac:dyDescent="0.15"/>
    <row r="3917" customFormat="1" ht="13" x14ac:dyDescent="0.15"/>
    <row r="3918" customFormat="1" ht="13" x14ac:dyDescent="0.15"/>
    <row r="3919" customFormat="1" ht="13" x14ac:dyDescent="0.15"/>
    <row r="3920" customFormat="1" ht="13" x14ac:dyDescent="0.15"/>
    <row r="3921" customFormat="1" ht="13" x14ac:dyDescent="0.15"/>
    <row r="3922" customFormat="1" ht="13" x14ac:dyDescent="0.15"/>
    <row r="3923" customFormat="1" ht="13" x14ac:dyDescent="0.15"/>
    <row r="3924" customFormat="1" ht="13" x14ac:dyDescent="0.15"/>
    <row r="3925" customFormat="1" ht="13" x14ac:dyDescent="0.15"/>
    <row r="3926" customFormat="1" ht="13" x14ac:dyDescent="0.15"/>
    <row r="3927" customFormat="1" ht="13" x14ac:dyDescent="0.15"/>
    <row r="3928" customFormat="1" ht="13" x14ac:dyDescent="0.15"/>
    <row r="3929" customFormat="1" ht="13" x14ac:dyDescent="0.15"/>
    <row r="3930" customFormat="1" ht="13" x14ac:dyDescent="0.15"/>
    <row r="3931" customFormat="1" ht="13" x14ac:dyDescent="0.15"/>
    <row r="3932" customFormat="1" ht="13" x14ac:dyDescent="0.15"/>
    <row r="3933" customFormat="1" ht="13" x14ac:dyDescent="0.15"/>
    <row r="3934" customFormat="1" ht="13" x14ac:dyDescent="0.15"/>
    <row r="3935" customFormat="1" ht="13" x14ac:dyDescent="0.15"/>
    <row r="3936" customFormat="1" ht="13" x14ac:dyDescent="0.15"/>
    <row r="3937" customFormat="1" ht="13" x14ac:dyDescent="0.15"/>
    <row r="3938" customFormat="1" ht="13" x14ac:dyDescent="0.15"/>
    <row r="3939" customFormat="1" ht="13" x14ac:dyDescent="0.15"/>
    <row r="3940" customFormat="1" ht="13" x14ac:dyDescent="0.15"/>
    <row r="3941" customFormat="1" ht="13" x14ac:dyDescent="0.15"/>
    <row r="3942" customFormat="1" ht="13" x14ac:dyDescent="0.15"/>
    <row r="3943" customFormat="1" ht="13" x14ac:dyDescent="0.15"/>
    <row r="3944" customFormat="1" ht="13" x14ac:dyDescent="0.15"/>
    <row r="3945" customFormat="1" ht="13" x14ac:dyDescent="0.15"/>
    <row r="3946" customFormat="1" ht="13" x14ac:dyDescent="0.15"/>
    <row r="3947" customFormat="1" ht="13" x14ac:dyDescent="0.15"/>
    <row r="3948" customFormat="1" ht="13" x14ac:dyDescent="0.15"/>
    <row r="3949" customFormat="1" ht="13" x14ac:dyDescent="0.15"/>
    <row r="3950" customFormat="1" ht="13" x14ac:dyDescent="0.15"/>
    <row r="3951" customFormat="1" ht="13" x14ac:dyDescent="0.15"/>
    <row r="3952" customFormat="1" ht="13" x14ac:dyDescent="0.15"/>
    <row r="3953" customFormat="1" ht="13" x14ac:dyDescent="0.15"/>
    <row r="3954" customFormat="1" ht="13" x14ac:dyDescent="0.15"/>
    <row r="3955" customFormat="1" ht="13" x14ac:dyDescent="0.15"/>
    <row r="3956" customFormat="1" ht="13" x14ac:dyDescent="0.15"/>
    <row r="3957" customFormat="1" ht="13" x14ac:dyDescent="0.15"/>
    <row r="3958" customFormat="1" ht="13" x14ac:dyDescent="0.15"/>
    <row r="3959" customFormat="1" ht="13" x14ac:dyDescent="0.15"/>
    <row r="3960" customFormat="1" ht="13" x14ac:dyDescent="0.15"/>
    <row r="3961" customFormat="1" ht="13" x14ac:dyDescent="0.15"/>
    <row r="3962" customFormat="1" ht="13" x14ac:dyDescent="0.15"/>
    <row r="3963" customFormat="1" ht="13" x14ac:dyDescent="0.15"/>
    <row r="3964" customFormat="1" ht="13" x14ac:dyDescent="0.15"/>
    <row r="3965" customFormat="1" ht="13" x14ac:dyDescent="0.15"/>
    <row r="3966" customFormat="1" ht="13" x14ac:dyDescent="0.15"/>
    <row r="3967" customFormat="1" ht="13" x14ac:dyDescent="0.15"/>
    <row r="3968" customFormat="1" ht="13" x14ac:dyDescent="0.15"/>
    <row r="3969" customFormat="1" ht="13" x14ac:dyDescent="0.15"/>
    <row r="3970" customFormat="1" ht="13" x14ac:dyDescent="0.15"/>
    <row r="3971" customFormat="1" ht="13" x14ac:dyDescent="0.15"/>
    <row r="3972" customFormat="1" ht="13" x14ac:dyDescent="0.15"/>
    <row r="3973" customFormat="1" ht="13" x14ac:dyDescent="0.15"/>
    <row r="3974" customFormat="1" ht="13" x14ac:dyDescent="0.15"/>
    <row r="3975" customFormat="1" ht="13" x14ac:dyDescent="0.15"/>
    <row r="3976" customFormat="1" ht="13" x14ac:dyDescent="0.15"/>
    <row r="3977" customFormat="1" ht="13" x14ac:dyDescent="0.15"/>
    <row r="3978" customFormat="1" ht="13" x14ac:dyDescent="0.15"/>
    <row r="3979" customFormat="1" ht="13" x14ac:dyDescent="0.15"/>
    <row r="3980" customFormat="1" ht="13" x14ac:dyDescent="0.15"/>
    <row r="3981" customFormat="1" ht="13" x14ac:dyDescent="0.15"/>
    <row r="3982" customFormat="1" ht="13" x14ac:dyDescent="0.15"/>
    <row r="3983" customFormat="1" ht="13" x14ac:dyDescent="0.15"/>
    <row r="3984" customFormat="1" ht="13" x14ac:dyDescent="0.15"/>
    <row r="3985" customFormat="1" ht="13" x14ac:dyDescent="0.15"/>
    <row r="3986" customFormat="1" ht="13" x14ac:dyDescent="0.15"/>
    <row r="3987" customFormat="1" ht="13" x14ac:dyDescent="0.15"/>
    <row r="3988" customFormat="1" ht="13" x14ac:dyDescent="0.15"/>
    <row r="3989" customFormat="1" ht="13" x14ac:dyDescent="0.15"/>
    <row r="3990" customFormat="1" ht="13" x14ac:dyDescent="0.15"/>
    <row r="3991" customFormat="1" ht="13" x14ac:dyDescent="0.15"/>
    <row r="3992" customFormat="1" ht="13" x14ac:dyDescent="0.15"/>
    <row r="3993" customFormat="1" ht="13" x14ac:dyDescent="0.15"/>
    <row r="3994" customFormat="1" ht="13" x14ac:dyDescent="0.15"/>
    <row r="3995" customFormat="1" ht="13" x14ac:dyDescent="0.15"/>
    <row r="3996" customFormat="1" ht="13" x14ac:dyDescent="0.15"/>
    <row r="3997" customFormat="1" ht="13" x14ac:dyDescent="0.15"/>
    <row r="3998" customFormat="1" ht="13" x14ac:dyDescent="0.15"/>
    <row r="3999" customFormat="1" ht="13" x14ac:dyDescent="0.15"/>
    <row r="4000" customFormat="1" ht="13" x14ac:dyDescent="0.15"/>
    <row r="4001" customFormat="1" ht="13" x14ac:dyDescent="0.15"/>
    <row r="4002" customFormat="1" ht="13" x14ac:dyDescent="0.15"/>
    <row r="4003" customFormat="1" ht="13" x14ac:dyDescent="0.15"/>
    <row r="4004" customFormat="1" ht="13" x14ac:dyDescent="0.15"/>
    <row r="4005" customFormat="1" ht="13" x14ac:dyDescent="0.15"/>
    <row r="4006" customFormat="1" ht="13" x14ac:dyDescent="0.15"/>
    <row r="4007" customFormat="1" ht="13" x14ac:dyDescent="0.15"/>
    <row r="4008" customFormat="1" ht="13" x14ac:dyDescent="0.15"/>
    <row r="4009" customFormat="1" ht="13" x14ac:dyDescent="0.15"/>
    <row r="4010" customFormat="1" ht="13" x14ac:dyDescent="0.15"/>
    <row r="4011" customFormat="1" ht="13" x14ac:dyDescent="0.15"/>
    <row r="4012" customFormat="1" ht="13" x14ac:dyDescent="0.15"/>
    <row r="4013" customFormat="1" ht="13" x14ac:dyDescent="0.15"/>
    <row r="4014" customFormat="1" ht="13" x14ac:dyDescent="0.15"/>
    <row r="4015" customFormat="1" ht="13" x14ac:dyDescent="0.15"/>
    <row r="4016" customFormat="1" ht="13" x14ac:dyDescent="0.15"/>
    <row r="4017" customFormat="1" ht="13" x14ac:dyDescent="0.15"/>
    <row r="4018" customFormat="1" ht="13" x14ac:dyDescent="0.15"/>
    <row r="4019" customFormat="1" ht="13" x14ac:dyDescent="0.15"/>
    <row r="4020" customFormat="1" ht="13" x14ac:dyDescent="0.15"/>
    <row r="4021" customFormat="1" ht="13" x14ac:dyDescent="0.15"/>
    <row r="4022" customFormat="1" ht="13" x14ac:dyDescent="0.15"/>
    <row r="4023" customFormat="1" ht="13" x14ac:dyDescent="0.15"/>
    <row r="4024" customFormat="1" ht="13" x14ac:dyDescent="0.15"/>
    <row r="4025" customFormat="1" ht="13" x14ac:dyDescent="0.15"/>
    <row r="4026" customFormat="1" ht="13" x14ac:dyDescent="0.15"/>
    <row r="4027" customFormat="1" ht="13" x14ac:dyDescent="0.15"/>
    <row r="4028" customFormat="1" ht="13" x14ac:dyDescent="0.15"/>
    <row r="4029" customFormat="1" ht="13" x14ac:dyDescent="0.15"/>
    <row r="4030" customFormat="1" ht="13" x14ac:dyDescent="0.15"/>
    <row r="4031" customFormat="1" ht="13" x14ac:dyDescent="0.15"/>
    <row r="4032" customFormat="1" ht="13" x14ac:dyDescent="0.15"/>
    <row r="4033" customFormat="1" ht="13" x14ac:dyDescent="0.15"/>
    <row r="4034" customFormat="1" ht="13" x14ac:dyDescent="0.15"/>
    <row r="4035" customFormat="1" ht="13" x14ac:dyDescent="0.15"/>
    <row r="4036" customFormat="1" ht="13" x14ac:dyDescent="0.15"/>
    <row r="4037" customFormat="1" ht="13" x14ac:dyDescent="0.15"/>
    <row r="4038" customFormat="1" ht="13" x14ac:dyDescent="0.15"/>
    <row r="4039" customFormat="1" ht="13" x14ac:dyDescent="0.15"/>
    <row r="4040" customFormat="1" ht="13" x14ac:dyDescent="0.15"/>
    <row r="4041" customFormat="1" ht="13" x14ac:dyDescent="0.15"/>
    <row r="4042" customFormat="1" ht="13" x14ac:dyDescent="0.15"/>
    <row r="4043" customFormat="1" ht="13" x14ac:dyDescent="0.15"/>
    <row r="4044" customFormat="1" ht="13" x14ac:dyDescent="0.15"/>
    <row r="4045" customFormat="1" ht="13" x14ac:dyDescent="0.15"/>
    <row r="4046" customFormat="1" ht="13" x14ac:dyDescent="0.15"/>
    <row r="4047" customFormat="1" ht="13" x14ac:dyDescent="0.15"/>
    <row r="4048" customFormat="1" ht="13" x14ac:dyDescent="0.15"/>
    <row r="4049" customFormat="1" ht="13" x14ac:dyDescent="0.15"/>
    <row r="4050" customFormat="1" ht="13" x14ac:dyDescent="0.15"/>
    <row r="4051" customFormat="1" ht="13" x14ac:dyDescent="0.15"/>
    <row r="4052" customFormat="1" ht="13" x14ac:dyDescent="0.15"/>
    <row r="4053" customFormat="1" ht="13" x14ac:dyDescent="0.15"/>
    <row r="4054" customFormat="1" ht="13" x14ac:dyDescent="0.15"/>
    <row r="4055" customFormat="1" ht="13" x14ac:dyDescent="0.15"/>
    <row r="4056" customFormat="1" ht="13" x14ac:dyDescent="0.15"/>
    <row r="4057" customFormat="1" ht="13" x14ac:dyDescent="0.15"/>
    <row r="4058" customFormat="1" ht="13" x14ac:dyDescent="0.15"/>
    <row r="4059" customFormat="1" ht="13" x14ac:dyDescent="0.15"/>
    <row r="4060" customFormat="1" ht="13" x14ac:dyDescent="0.15"/>
    <row r="4061" customFormat="1" ht="13" x14ac:dyDescent="0.15"/>
    <row r="4062" customFormat="1" ht="13" x14ac:dyDescent="0.15"/>
    <row r="4063" customFormat="1" ht="13" x14ac:dyDescent="0.15"/>
    <row r="4064" customFormat="1" ht="13" x14ac:dyDescent="0.15"/>
    <row r="4065" customFormat="1" ht="13" x14ac:dyDescent="0.15"/>
    <row r="4066" customFormat="1" ht="13" x14ac:dyDescent="0.15"/>
    <row r="4067" customFormat="1" ht="13" x14ac:dyDescent="0.15"/>
    <row r="4068" customFormat="1" ht="13" x14ac:dyDescent="0.15"/>
    <row r="4069" customFormat="1" ht="13" x14ac:dyDescent="0.15"/>
    <row r="4070" customFormat="1" ht="13" x14ac:dyDescent="0.15"/>
    <row r="4071" customFormat="1" ht="13" x14ac:dyDescent="0.15"/>
    <row r="4072" customFormat="1" ht="13" x14ac:dyDescent="0.15"/>
    <row r="4073" customFormat="1" ht="13" x14ac:dyDescent="0.15"/>
    <row r="4074" customFormat="1" ht="13" x14ac:dyDescent="0.15"/>
    <row r="4075" customFormat="1" ht="13" x14ac:dyDescent="0.15"/>
    <row r="4076" customFormat="1" ht="13" x14ac:dyDescent="0.15"/>
    <row r="4077" customFormat="1" ht="13" x14ac:dyDescent="0.15"/>
    <row r="4078" customFormat="1" ht="13" x14ac:dyDescent="0.15"/>
    <row r="4079" customFormat="1" ht="13" x14ac:dyDescent="0.15"/>
    <row r="4080" customFormat="1" ht="13" x14ac:dyDescent="0.15"/>
    <row r="4081" customFormat="1" ht="13" x14ac:dyDescent="0.15"/>
    <row r="4082" customFormat="1" ht="13" x14ac:dyDescent="0.15"/>
    <row r="4083" customFormat="1" ht="13" x14ac:dyDescent="0.15"/>
    <row r="4084" customFormat="1" ht="13" x14ac:dyDescent="0.15"/>
    <row r="4085" customFormat="1" ht="13" x14ac:dyDescent="0.15"/>
    <row r="4086" customFormat="1" ht="13" x14ac:dyDescent="0.15"/>
    <row r="4087" customFormat="1" ht="13" x14ac:dyDescent="0.15"/>
    <row r="4088" customFormat="1" ht="13" x14ac:dyDescent="0.15"/>
    <row r="4089" customFormat="1" ht="13" x14ac:dyDescent="0.15"/>
    <row r="4090" customFormat="1" ht="13" x14ac:dyDescent="0.15"/>
    <row r="4091" customFormat="1" ht="13" x14ac:dyDescent="0.15"/>
    <row r="4092" customFormat="1" ht="13" x14ac:dyDescent="0.15"/>
    <row r="4093" customFormat="1" ht="13" x14ac:dyDescent="0.15"/>
    <row r="4094" customFormat="1" ht="13" x14ac:dyDescent="0.15"/>
    <row r="4095" customFormat="1" ht="13" x14ac:dyDescent="0.15"/>
    <row r="4096" customFormat="1" ht="13" x14ac:dyDescent="0.15"/>
    <row r="4097" customFormat="1" ht="13" x14ac:dyDescent="0.15"/>
    <row r="4098" customFormat="1" ht="13" x14ac:dyDescent="0.15"/>
    <row r="4099" customFormat="1" ht="13" x14ac:dyDescent="0.15"/>
    <row r="4100" customFormat="1" ht="13" x14ac:dyDescent="0.15"/>
    <row r="4101" customFormat="1" ht="13" x14ac:dyDescent="0.15"/>
    <row r="4102" customFormat="1" ht="13" x14ac:dyDescent="0.15"/>
    <row r="4103" customFormat="1" ht="13" x14ac:dyDescent="0.15"/>
    <row r="4104" customFormat="1" ht="13" x14ac:dyDescent="0.15"/>
    <row r="4105" customFormat="1" ht="13" x14ac:dyDescent="0.15"/>
    <row r="4106" customFormat="1" ht="13" x14ac:dyDescent="0.15"/>
    <row r="4107" customFormat="1" ht="13" x14ac:dyDescent="0.15"/>
    <row r="4108" customFormat="1" ht="13" x14ac:dyDescent="0.15"/>
    <row r="4109" customFormat="1" ht="13" x14ac:dyDescent="0.15"/>
    <row r="4110" customFormat="1" ht="13" x14ac:dyDescent="0.15"/>
    <row r="4111" customFormat="1" ht="13" x14ac:dyDescent="0.15"/>
    <row r="4112" customFormat="1" ht="13" x14ac:dyDescent="0.15"/>
    <row r="4113" customFormat="1" ht="13" x14ac:dyDescent="0.15"/>
    <row r="4114" customFormat="1" ht="13" x14ac:dyDescent="0.15"/>
    <row r="4115" customFormat="1" ht="13" x14ac:dyDescent="0.15"/>
    <row r="4116" customFormat="1" ht="13" x14ac:dyDescent="0.15"/>
    <row r="4117" customFormat="1" ht="13" x14ac:dyDescent="0.15"/>
    <row r="4118" customFormat="1" ht="13" x14ac:dyDescent="0.15"/>
    <row r="4119" customFormat="1" ht="13" x14ac:dyDescent="0.15"/>
    <row r="4120" customFormat="1" ht="13" x14ac:dyDescent="0.15"/>
    <row r="4121" customFormat="1" ht="13" x14ac:dyDescent="0.15"/>
    <row r="4122" customFormat="1" ht="13" x14ac:dyDescent="0.15"/>
    <row r="4123" customFormat="1" ht="13" x14ac:dyDescent="0.15"/>
    <row r="4124" customFormat="1" ht="13" x14ac:dyDescent="0.15"/>
    <row r="4125" customFormat="1" ht="13" x14ac:dyDescent="0.15"/>
    <row r="4126" customFormat="1" ht="13" x14ac:dyDescent="0.15"/>
    <row r="4127" customFormat="1" ht="13" x14ac:dyDescent="0.15"/>
    <row r="4128" customFormat="1" ht="13" x14ac:dyDescent="0.15"/>
    <row r="4129" customFormat="1" ht="13" x14ac:dyDescent="0.15"/>
    <row r="4130" customFormat="1" ht="13" x14ac:dyDescent="0.15"/>
    <row r="4131" customFormat="1" ht="13" x14ac:dyDescent="0.15"/>
    <row r="4132" customFormat="1" ht="13" x14ac:dyDescent="0.15"/>
    <row r="4133" customFormat="1" ht="13" x14ac:dyDescent="0.15"/>
    <row r="4134" customFormat="1" ht="13" x14ac:dyDescent="0.15"/>
    <row r="4135" customFormat="1" ht="13" x14ac:dyDescent="0.15"/>
    <row r="4136" customFormat="1" ht="13" x14ac:dyDescent="0.15"/>
    <row r="4137" customFormat="1" ht="13" x14ac:dyDescent="0.15"/>
    <row r="4138" customFormat="1" ht="13" x14ac:dyDescent="0.15"/>
    <row r="4139" customFormat="1" ht="13" x14ac:dyDescent="0.15"/>
    <row r="4140" customFormat="1" ht="13" x14ac:dyDescent="0.15"/>
    <row r="4141" customFormat="1" ht="13" x14ac:dyDescent="0.15"/>
    <row r="4142" customFormat="1" ht="13" x14ac:dyDescent="0.15"/>
    <row r="4143" customFormat="1" ht="13" x14ac:dyDescent="0.15"/>
    <row r="4144" customFormat="1" ht="13" x14ac:dyDescent="0.15"/>
    <row r="4145" customFormat="1" ht="13" x14ac:dyDescent="0.15"/>
    <row r="4146" customFormat="1" ht="13" x14ac:dyDescent="0.15"/>
    <row r="4147" customFormat="1" ht="13" x14ac:dyDescent="0.15"/>
    <row r="4148" customFormat="1" ht="13" x14ac:dyDescent="0.15"/>
    <row r="4149" customFormat="1" ht="13" x14ac:dyDescent="0.15"/>
    <row r="4150" customFormat="1" ht="13" x14ac:dyDescent="0.15"/>
    <row r="4151" customFormat="1" ht="13" x14ac:dyDescent="0.15"/>
    <row r="4152" customFormat="1" ht="13" x14ac:dyDescent="0.15"/>
    <row r="4153" customFormat="1" ht="13" x14ac:dyDescent="0.15"/>
    <row r="4154" customFormat="1" ht="13" x14ac:dyDescent="0.15"/>
    <row r="4155" customFormat="1" ht="13" x14ac:dyDescent="0.15"/>
    <row r="4156" customFormat="1" ht="13" x14ac:dyDescent="0.15"/>
    <row r="4157" customFormat="1" ht="13" x14ac:dyDescent="0.15"/>
    <row r="4158" customFormat="1" ht="13" x14ac:dyDescent="0.15"/>
    <row r="4159" customFormat="1" ht="13" x14ac:dyDescent="0.15"/>
    <row r="4160" customFormat="1" ht="13" x14ac:dyDescent="0.15"/>
    <row r="4161" customFormat="1" ht="13" x14ac:dyDescent="0.15"/>
    <row r="4162" customFormat="1" ht="13" x14ac:dyDescent="0.15"/>
    <row r="4163" customFormat="1" ht="13" x14ac:dyDescent="0.15"/>
    <row r="4164" customFormat="1" ht="13" x14ac:dyDescent="0.15"/>
    <row r="4165" customFormat="1" ht="13" x14ac:dyDescent="0.15"/>
    <row r="4166" customFormat="1" ht="13" x14ac:dyDescent="0.15"/>
    <row r="4167" customFormat="1" ht="13" x14ac:dyDescent="0.15"/>
    <row r="4168" customFormat="1" ht="13" x14ac:dyDescent="0.15"/>
    <row r="4169" customFormat="1" ht="13" x14ac:dyDescent="0.15"/>
    <row r="4170" customFormat="1" ht="13" x14ac:dyDescent="0.15"/>
    <row r="4171" customFormat="1" ht="13" x14ac:dyDescent="0.15"/>
    <row r="4172" customFormat="1" ht="13" x14ac:dyDescent="0.15"/>
    <row r="4173" customFormat="1" ht="13" x14ac:dyDescent="0.15"/>
    <row r="4174" customFormat="1" ht="13" x14ac:dyDescent="0.15"/>
    <row r="4175" customFormat="1" ht="13" x14ac:dyDescent="0.15"/>
    <row r="4176" customFormat="1" ht="13" x14ac:dyDescent="0.15"/>
    <row r="4177" customFormat="1" ht="13" x14ac:dyDescent="0.15"/>
    <row r="4178" customFormat="1" ht="13" x14ac:dyDescent="0.15"/>
    <row r="4179" customFormat="1" ht="13" x14ac:dyDescent="0.15"/>
    <row r="4180" customFormat="1" ht="13" x14ac:dyDescent="0.15"/>
    <row r="4181" customFormat="1" ht="13" x14ac:dyDescent="0.15"/>
    <row r="4182" customFormat="1" ht="13" x14ac:dyDescent="0.15"/>
    <row r="4183" customFormat="1" ht="13" x14ac:dyDescent="0.15"/>
    <row r="4184" customFormat="1" ht="13" x14ac:dyDescent="0.15"/>
    <row r="4185" customFormat="1" ht="13" x14ac:dyDescent="0.15"/>
    <row r="4186" customFormat="1" ht="13" x14ac:dyDescent="0.15"/>
    <row r="4187" customFormat="1" ht="13" x14ac:dyDescent="0.15"/>
    <row r="4188" customFormat="1" ht="13" x14ac:dyDescent="0.15"/>
    <row r="4189" customFormat="1" ht="13" x14ac:dyDescent="0.15"/>
    <row r="4190" customFormat="1" ht="13" x14ac:dyDescent="0.15"/>
    <row r="4191" customFormat="1" ht="13" x14ac:dyDescent="0.15"/>
    <row r="4192" customFormat="1" ht="13" x14ac:dyDescent="0.15"/>
    <row r="4193" customFormat="1" ht="13" x14ac:dyDescent="0.15"/>
    <row r="4194" customFormat="1" ht="13" x14ac:dyDescent="0.15"/>
    <row r="4195" customFormat="1" ht="13" x14ac:dyDescent="0.15"/>
    <row r="4196" customFormat="1" ht="13" x14ac:dyDescent="0.15"/>
    <row r="4197" customFormat="1" ht="13" x14ac:dyDescent="0.15"/>
    <row r="4198" customFormat="1" ht="13" x14ac:dyDescent="0.15"/>
    <row r="4199" customFormat="1" ht="13" x14ac:dyDescent="0.15"/>
    <row r="4200" customFormat="1" ht="13" x14ac:dyDescent="0.15"/>
    <row r="4201" customFormat="1" ht="13" x14ac:dyDescent="0.15"/>
    <row r="4202" customFormat="1" ht="13" x14ac:dyDescent="0.15"/>
    <row r="4203" customFormat="1" ht="13" x14ac:dyDescent="0.15"/>
    <row r="4204" customFormat="1" ht="13" x14ac:dyDescent="0.15"/>
    <row r="4205" customFormat="1" ht="13" x14ac:dyDescent="0.15"/>
    <row r="4206" customFormat="1" ht="13" x14ac:dyDescent="0.15"/>
    <row r="4207" customFormat="1" ht="13" x14ac:dyDescent="0.15"/>
    <row r="4208" customFormat="1" ht="13" x14ac:dyDescent="0.15"/>
    <row r="4209" customFormat="1" ht="13" x14ac:dyDescent="0.15"/>
    <row r="4210" customFormat="1" ht="13" x14ac:dyDescent="0.15"/>
    <row r="4211" customFormat="1" ht="13" x14ac:dyDescent="0.15"/>
    <row r="4212" customFormat="1" ht="13" x14ac:dyDescent="0.15"/>
    <row r="4213" customFormat="1" ht="13" x14ac:dyDescent="0.15"/>
    <row r="4214" customFormat="1" ht="13" x14ac:dyDescent="0.15"/>
    <row r="4215" customFormat="1" ht="13" x14ac:dyDescent="0.15"/>
    <row r="4216" customFormat="1" ht="13" x14ac:dyDescent="0.15"/>
    <row r="4217" customFormat="1" ht="13" x14ac:dyDescent="0.15"/>
    <row r="4218" customFormat="1" ht="13" x14ac:dyDescent="0.15"/>
    <row r="4219" customFormat="1" ht="13" x14ac:dyDescent="0.15"/>
    <row r="4220" customFormat="1" ht="13" x14ac:dyDescent="0.15"/>
    <row r="4221" customFormat="1" ht="13" x14ac:dyDescent="0.15"/>
    <row r="4222" customFormat="1" ht="13" x14ac:dyDescent="0.15"/>
    <row r="4223" customFormat="1" ht="13" x14ac:dyDescent="0.15"/>
    <row r="4224" customFormat="1" ht="13" x14ac:dyDescent="0.15"/>
    <row r="4225" customFormat="1" ht="13" x14ac:dyDescent="0.15"/>
    <row r="4226" customFormat="1" ht="13" x14ac:dyDescent="0.15"/>
    <row r="4227" customFormat="1" ht="13" x14ac:dyDescent="0.15"/>
    <row r="4228" customFormat="1" ht="13" x14ac:dyDescent="0.15"/>
    <row r="4229" customFormat="1" ht="13" x14ac:dyDescent="0.15"/>
    <row r="4230" customFormat="1" ht="13" x14ac:dyDescent="0.15"/>
    <row r="4231" customFormat="1" ht="13" x14ac:dyDescent="0.15"/>
    <row r="4232" customFormat="1" ht="13" x14ac:dyDescent="0.15"/>
    <row r="4233" customFormat="1" ht="13" x14ac:dyDescent="0.15"/>
    <row r="4234" customFormat="1" ht="13" x14ac:dyDescent="0.15"/>
    <row r="4235" customFormat="1" ht="13" x14ac:dyDescent="0.15"/>
    <row r="4236" customFormat="1" ht="13" x14ac:dyDescent="0.15"/>
    <row r="4237" customFormat="1" ht="13" x14ac:dyDescent="0.15"/>
    <row r="4238" customFormat="1" ht="13" x14ac:dyDescent="0.15"/>
    <row r="4239" customFormat="1" ht="13" x14ac:dyDescent="0.15"/>
    <row r="4240" customFormat="1" ht="13" x14ac:dyDescent="0.15"/>
    <row r="4241" customFormat="1" ht="13" x14ac:dyDescent="0.15"/>
    <row r="4242" customFormat="1" ht="13" x14ac:dyDescent="0.15"/>
    <row r="4243" customFormat="1" ht="13" x14ac:dyDescent="0.15"/>
    <row r="4244" customFormat="1" ht="13" x14ac:dyDescent="0.15"/>
    <row r="4245" customFormat="1" ht="13" x14ac:dyDescent="0.15"/>
    <row r="4246" customFormat="1" ht="13" x14ac:dyDescent="0.15"/>
    <row r="4247" customFormat="1" ht="13" x14ac:dyDescent="0.15"/>
    <row r="4248" customFormat="1" ht="13" x14ac:dyDescent="0.15"/>
    <row r="4249" customFormat="1" ht="13" x14ac:dyDescent="0.15"/>
    <row r="4250" customFormat="1" ht="13" x14ac:dyDescent="0.15"/>
    <row r="4251" customFormat="1" ht="13" x14ac:dyDescent="0.15"/>
    <row r="4252" customFormat="1" ht="13" x14ac:dyDescent="0.15"/>
    <row r="4253" customFormat="1" ht="13" x14ac:dyDescent="0.15"/>
    <row r="4254" customFormat="1" ht="13" x14ac:dyDescent="0.15"/>
    <row r="4255" customFormat="1" ht="13" x14ac:dyDescent="0.15"/>
    <row r="4256" customFormat="1" ht="13" x14ac:dyDescent="0.15"/>
    <row r="4257" customFormat="1" ht="13" x14ac:dyDescent="0.15"/>
    <row r="4258" customFormat="1" ht="13" x14ac:dyDescent="0.15"/>
    <row r="4259" customFormat="1" ht="13" x14ac:dyDescent="0.15"/>
    <row r="4260" customFormat="1" ht="13" x14ac:dyDescent="0.15"/>
    <row r="4261" customFormat="1" ht="13" x14ac:dyDescent="0.15"/>
    <row r="4262" customFormat="1" ht="13" x14ac:dyDescent="0.15"/>
    <row r="4263" customFormat="1" ht="13" x14ac:dyDescent="0.15"/>
    <row r="4264" customFormat="1" ht="13" x14ac:dyDescent="0.15"/>
    <row r="4265" customFormat="1" ht="13" x14ac:dyDescent="0.15"/>
    <row r="4266" customFormat="1" ht="13" x14ac:dyDescent="0.15"/>
    <row r="4267" customFormat="1" ht="13" x14ac:dyDescent="0.15"/>
    <row r="4268" customFormat="1" ht="13" x14ac:dyDescent="0.15"/>
    <row r="4269" customFormat="1" ht="13" x14ac:dyDescent="0.15"/>
    <row r="4270" customFormat="1" ht="13" x14ac:dyDescent="0.15"/>
    <row r="4271" customFormat="1" ht="13" x14ac:dyDescent="0.15"/>
    <row r="4272" customFormat="1" ht="13" x14ac:dyDescent="0.15"/>
    <row r="4273" customFormat="1" ht="13" x14ac:dyDescent="0.15"/>
    <row r="4274" customFormat="1" ht="13" x14ac:dyDescent="0.15"/>
    <row r="4275" customFormat="1" ht="13" x14ac:dyDescent="0.15"/>
    <row r="4276" customFormat="1" ht="13" x14ac:dyDescent="0.15"/>
    <row r="4277" customFormat="1" ht="13" x14ac:dyDescent="0.15"/>
    <row r="4278" customFormat="1" ht="13" x14ac:dyDescent="0.15"/>
    <row r="4279" customFormat="1" ht="13" x14ac:dyDescent="0.15"/>
    <row r="4280" customFormat="1" ht="13" x14ac:dyDescent="0.15"/>
    <row r="4281" customFormat="1" ht="13" x14ac:dyDescent="0.15"/>
    <row r="4282" customFormat="1" ht="13" x14ac:dyDescent="0.15"/>
    <row r="4283" customFormat="1" ht="13" x14ac:dyDescent="0.15"/>
    <row r="4284" customFormat="1" ht="13" x14ac:dyDescent="0.15"/>
    <row r="4285" customFormat="1" ht="13" x14ac:dyDescent="0.15"/>
    <row r="4286" customFormat="1" ht="13" x14ac:dyDescent="0.15"/>
    <row r="4287" customFormat="1" ht="13" x14ac:dyDescent="0.15"/>
    <row r="4288" customFormat="1" ht="13" x14ac:dyDescent="0.15"/>
    <row r="4289" customFormat="1" ht="13" x14ac:dyDescent="0.15"/>
    <row r="4290" customFormat="1" ht="13" x14ac:dyDescent="0.15"/>
    <row r="4291" customFormat="1" ht="13" x14ac:dyDescent="0.15"/>
    <row r="4292" customFormat="1" ht="13" x14ac:dyDescent="0.15"/>
    <row r="4293" customFormat="1" ht="13" x14ac:dyDescent="0.15"/>
    <row r="4294" customFormat="1" ht="13" x14ac:dyDescent="0.15"/>
    <row r="4295" customFormat="1" ht="13" x14ac:dyDescent="0.15"/>
    <row r="4296" customFormat="1" ht="13" x14ac:dyDescent="0.15"/>
    <row r="4297" customFormat="1" ht="13" x14ac:dyDescent="0.15"/>
    <row r="4298" customFormat="1" ht="13" x14ac:dyDescent="0.15"/>
    <row r="4299" customFormat="1" ht="13" x14ac:dyDescent="0.15"/>
    <row r="4300" customFormat="1" ht="13" x14ac:dyDescent="0.15"/>
    <row r="4301" customFormat="1" ht="13" x14ac:dyDescent="0.15"/>
    <row r="4302" customFormat="1" ht="13" x14ac:dyDescent="0.15"/>
    <row r="4303" customFormat="1" ht="13" x14ac:dyDescent="0.15"/>
    <row r="4304" customFormat="1" ht="13" x14ac:dyDescent="0.15"/>
    <row r="4305" customFormat="1" ht="13" x14ac:dyDescent="0.15"/>
    <row r="4306" customFormat="1" ht="13" x14ac:dyDescent="0.15"/>
    <row r="4307" customFormat="1" ht="13" x14ac:dyDescent="0.15"/>
    <row r="4308" customFormat="1" ht="13" x14ac:dyDescent="0.15"/>
    <row r="4309" customFormat="1" ht="13" x14ac:dyDescent="0.15"/>
    <row r="4310" customFormat="1" ht="13" x14ac:dyDescent="0.15"/>
    <row r="4311" customFormat="1" ht="13" x14ac:dyDescent="0.15"/>
    <row r="4312" customFormat="1" ht="13" x14ac:dyDescent="0.15"/>
    <row r="4313" customFormat="1" ht="13" x14ac:dyDescent="0.15"/>
    <row r="4314" customFormat="1" ht="13" x14ac:dyDescent="0.15"/>
    <row r="4315" customFormat="1" ht="13" x14ac:dyDescent="0.15"/>
    <row r="4316" customFormat="1" ht="13" x14ac:dyDescent="0.15"/>
    <row r="4317" customFormat="1" ht="13" x14ac:dyDescent="0.15"/>
    <row r="4318" customFormat="1" ht="13" x14ac:dyDescent="0.15"/>
    <row r="4319" customFormat="1" ht="13" x14ac:dyDescent="0.15"/>
    <row r="4320" customFormat="1" ht="13" x14ac:dyDescent="0.15"/>
    <row r="4321" customFormat="1" ht="13" x14ac:dyDescent="0.15"/>
    <row r="4322" customFormat="1" ht="13" x14ac:dyDescent="0.15"/>
    <row r="4323" customFormat="1" ht="13" x14ac:dyDescent="0.15"/>
    <row r="4324" customFormat="1" ht="13" x14ac:dyDescent="0.15"/>
    <row r="4325" customFormat="1" ht="13" x14ac:dyDescent="0.15"/>
    <row r="4326" customFormat="1" ht="13" x14ac:dyDescent="0.15"/>
    <row r="4327" customFormat="1" ht="13" x14ac:dyDescent="0.15"/>
    <row r="4328" customFormat="1" ht="13" x14ac:dyDescent="0.15"/>
    <row r="4329" customFormat="1" ht="13" x14ac:dyDescent="0.15"/>
    <row r="4330" customFormat="1" ht="13" x14ac:dyDescent="0.15"/>
    <row r="4331" customFormat="1" ht="13" x14ac:dyDescent="0.15"/>
    <row r="4332" customFormat="1" ht="13" x14ac:dyDescent="0.15"/>
    <row r="4333" customFormat="1" ht="13" x14ac:dyDescent="0.15"/>
    <row r="4334" customFormat="1" ht="13" x14ac:dyDescent="0.15"/>
    <row r="4335" customFormat="1" ht="13" x14ac:dyDescent="0.15"/>
    <row r="4336" customFormat="1" ht="13" x14ac:dyDescent="0.15"/>
    <row r="4337" customFormat="1" ht="13" x14ac:dyDescent="0.15"/>
    <row r="4338" customFormat="1" ht="13" x14ac:dyDescent="0.15"/>
    <row r="4339" customFormat="1" ht="13" x14ac:dyDescent="0.15"/>
    <row r="4340" customFormat="1" ht="13" x14ac:dyDescent="0.15"/>
    <row r="4341" customFormat="1" ht="13" x14ac:dyDescent="0.15"/>
    <row r="4342" customFormat="1" ht="13" x14ac:dyDescent="0.15"/>
    <row r="4343" customFormat="1" ht="13" x14ac:dyDescent="0.15"/>
    <row r="4344" customFormat="1" ht="13" x14ac:dyDescent="0.15"/>
    <row r="4345" customFormat="1" ht="13" x14ac:dyDescent="0.15"/>
    <row r="4346" customFormat="1" ht="13" x14ac:dyDescent="0.15"/>
    <row r="4347" customFormat="1" ht="13" x14ac:dyDescent="0.15"/>
    <row r="4348" customFormat="1" ht="13" x14ac:dyDescent="0.15"/>
    <row r="4349" customFormat="1" ht="13" x14ac:dyDescent="0.15"/>
    <row r="4350" customFormat="1" ht="13" x14ac:dyDescent="0.15"/>
    <row r="4351" customFormat="1" ht="13" x14ac:dyDescent="0.15"/>
    <row r="4352" customFormat="1" ht="13" x14ac:dyDescent="0.15"/>
    <row r="4353" customFormat="1" ht="13" x14ac:dyDescent="0.15"/>
    <row r="4354" customFormat="1" ht="13" x14ac:dyDescent="0.15"/>
    <row r="4355" customFormat="1" ht="13" x14ac:dyDescent="0.15"/>
    <row r="4356" customFormat="1" ht="13" x14ac:dyDescent="0.15"/>
    <row r="4357" customFormat="1" ht="13" x14ac:dyDescent="0.15"/>
    <row r="4358" customFormat="1" ht="13" x14ac:dyDescent="0.15"/>
    <row r="4359" customFormat="1" ht="13" x14ac:dyDescent="0.15"/>
    <row r="4360" customFormat="1" ht="13" x14ac:dyDescent="0.15"/>
    <row r="4361" customFormat="1" ht="13" x14ac:dyDescent="0.15"/>
    <row r="4362" customFormat="1" ht="13" x14ac:dyDescent="0.15"/>
    <row r="4363" customFormat="1" ht="13" x14ac:dyDescent="0.15"/>
    <row r="4364" customFormat="1" ht="13" x14ac:dyDescent="0.15"/>
    <row r="4365" customFormat="1" ht="13" x14ac:dyDescent="0.15"/>
    <row r="4366" customFormat="1" ht="13" x14ac:dyDescent="0.15"/>
    <row r="4367" customFormat="1" ht="13" x14ac:dyDescent="0.15"/>
    <row r="4368" customFormat="1" ht="13" x14ac:dyDescent="0.15"/>
    <row r="4369" customFormat="1" ht="13" x14ac:dyDescent="0.15"/>
    <row r="4370" customFormat="1" ht="13" x14ac:dyDescent="0.15"/>
    <row r="4371" customFormat="1" ht="13" x14ac:dyDescent="0.15"/>
    <row r="4372" customFormat="1" ht="13" x14ac:dyDescent="0.15"/>
    <row r="4373" customFormat="1" ht="13" x14ac:dyDescent="0.15"/>
    <row r="4374" customFormat="1" ht="13" x14ac:dyDescent="0.15"/>
    <row r="4375" customFormat="1" ht="13" x14ac:dyDescent="0.15"/>
    <row r="4376" customFormat="1" ht="13" x14ac:dyDescent="0.15"/>
    <row r="4377" customFormat="1" ht="13" x14ac:dyDescent="0.15"/>
    <row r="4378" customFormat="1" ht="13" x14ac:dyDescent="0.15"/>
    <row r="4379" customFormat="1" ht="13" x14ac:dyDescent="0.15"/>
    <row r="4380" customFormat="1" ht="13" x14ac:dyDescent="0.15"/>
    <row r="4381" customFormat="1" ht="13" x14ac:dyDescent="0.15"/>
    <row r="4382" customFormat="1" ht="13" x14ac:dyDescent="0.15"/>
    <row r="4383" customFormat="1" ht="13" x14ac:dyDescent="0.15"/>
    <row r="4384" customFormat="1" ht="13" x14ac:dyDescent="0.15"/>
    <row r="4385" customFormat="1" ht="13" x14ac:dyDescent="0.15"/>
    <row r="4386" customFormat="1" ht="13" x14ac:dyDescent="0.15"/>
    <row r="4387" customFormat="1" ht="13" x14ac:dyDescent="0.15"/>
    <row r="4388" customFormat="1" ht="13" x14ac:dyDescent="0.15"/>
    <row r="4389" customFormat="1" ht="13" x14ac:dyDescent="0.15"/>
    <row r="4390" customFormat="1" ht="13" x14ac:dyDescent="0.15"/>
    <row r="4391" customFormat="1" ht="13" x14ac:dyDescent="0.15"/>
    <row r="4392" customFormat="1" ht="13" x14ac:dyDescent="0.15"/>
    <row r="4393" customFormat="1" ht="13" x14ac:dyDescent="0.15"/>
    <row r="4394" customFormat="1" ht="13" x14ac:dyDescent="0.15"/>
    <row r="4395" customFormat="1" ht="13" x14ac:dyDescent="0.15"/>
    <row r="4396" customFormat="1" ht="13" x14ac:dyDescent="0.15"/>
    <row r="4397" customFormat="1" ht="13" x14ac:dyDescent="0.15"/>
    <row r="4398" customFormat="1" ht="13" x14ac:dyDescent="0.15"/>
    <row r="4399" customFormat="1" ht="13" x14ac:dyDescent="0.15"/>
    <row r="4400" customFormat="1" ht="13" x14ac:dyDescent="0.15"/>
    <row r="4401" customFormat="1" ht="13" x14ac:dyDescent="0.15"/>
    <row r="4402" customFormat="1" ht="13" x14ac:dyDescent="0.15"/>
    <row r="4403" customFormat="1" ht="13" x14ac:dyDescent="0.15"/>
    <row r="4404" customFormat="1" ht="13" x14ac:dyDescent="0.15"/>
    <row r="4405" customFormat="1" ht="13" x14ac:dyDescent="0.15"/>
    <row r="4406" customFormat="1" ht="13" x14ac:dyDescent="0.15"/>
    <row r="4407" customFormat="1" ht="13" x14ac:dyDescent="0.15"/>
    <row r="4408" customFormat="1" ht="13" x14ac:dyDescent="0.15"/>
    <row r="4409" customFormat="1" ht="13" x14ac:dyDescent="0.15"/>
    <row r="4410" customFormat="1" ht="13" x14ac:dyDescent="0.15"/>
    <row r="4411" customFormat="1" ht="13" x14ac:dyDescent="0.15"/>
    <row r="4412" customFormat="1" ht="13" x14ac:dyDescent="0.15"/>
    <row r="4413" customFormat="1" ht="13" x14ac:dyDescent="0.15"/>
    <row r="4414" customFormat="1" ht="13" x14ac:dyDescent="0.15"/>
    <row r="4415" customFormat="1" ht="13" x14ac:dyDescent="0.15"/>
    <row r="4416" customFormat="1" ht="13" x14ac:dyDescent="0.15"/>
    <row r="4417" customFormat="1" ht="13" x14ac:dyDescent="0.15"/>
    <row r="4418" customFormat="1" ht="13" x14ac:dyDescent="0.15"/>
    <row r="4419" customFormat="1" ht="13" x14ac:dyDescent="0.15"/>
    <row r="4420" customFormat="1" ht="13" x14ac:dyDescent="0.15"/>
    <row r="4421" customFormat="1" ht="13" x14ac:dyDescent="0.15"/>
    <row r="4422" customFormat="1" ht="13" x14ac:dyDescent="0.15"/>
    <row r="4423" customFormat="1" ht="13" x14ac:dyDescent="0.15"/>
    <row r="4424" customFormat="1" ht="13" x14ac:dyDescent="0.15"/>
    <row r="4425" customFormat="1" ht="13" x14ac:dyDescent="0.15"/>
    <row r="4426" customFormat="1" ht="13" x14ac:dyDescent="0.15"/>
    <row r="4427" customFormat="1" ht="13" x14ac:dyDescent="0.15"/>
    <row r="4428" customFormat="1" ht="13" x14ac:dyDescent="0.15"/>
    <row r="4429" customFormat="1" ht="13" x14ac:dyDescent="0.15"/>
    <row r="4430" customFormat="1" ht="13" x14ac:dyDescent="0.15"/>
    <row r="4431" customFormat="1" ht="13" x14ac:dyDescent="0.15"/>
    <row r="4432" customFormat="1" ht="13" x14ac:dyDescent="0.15"/>
    <row r="4433" customFormat="1" ht="13" x14ac:dyDescent="0.15"/>
    <row r="4434" customFormat="1" ht="13" x14ac:dyDescent="0.15"/>
    <row r="4435" customFormat="1" ht="13" x14ac:dyDescent="0.15"/>
    <row r="4436" customFormat="1" ht="13" x14ac:dyDescent="0.15"/>
    <row r="4437" customFormat="1" ht="13" x14ac:dyDescent="0.15"/>
    <row r="4438" customFormat="1" ht="13" x14ac:dyDescent="0.15"/>
    <row r="4439" customFormat="1" ht="13" x14ac:dyDescent="0.15"/>
    <row r="4440" customFormat="1" ht="13" x14ac:dyDescent="0.15"/>
    <row r="4441" customFormat="1" ht="13" x14ac:dyDescent="0.15"/>
    <row r="4442" customFormat="1" ht="13" x14ac:dyDescent="0.15"/>
    <row r="4443" customFormat="1" ht="13" x14ac:dyDescent="0.15"/>
    <row r="4444" customFormat="1" ht="13" x14ac:dyDescent="0.15"/>
    <row r="4445" customFormat="1" ht="13" x14ac:dyDescent="0.15"/>
    <row r="4446" customFormat="1" ht="13" x14ac:dyDescent="0.15"/>
    <row r="4447" customFormat="1" ht="13" x14ac:dyDescent="0.15"/>
    <row r="4448" customFormat="1" ht="13" x14ac:dyDescent="0.15"/>
    <row r="4449" customFormat="1" ht="13" x14ac:dyDescent="0.15"/>
    <row r="4450" customFormat="1" ht="13" x14ac:dyDescent="0.15"/>
    <row r="4451" customFormat="1" ht="13" x14ac:dyDescent="0.15"/>
    <row r="4452" customFormat="1" ht="13" x14ac:dyDescent="0.15"/>
    <row r="4453" customFormat="1" ht="13" x14ac:dyDescent="0.15"/>
    <row r="4454" customFormat="1" ht="13" x14ac:dyDescent="0.15"/>
    <row r="4455" customFormat="1" ht="13" x14ac:dyDescent="0.15"/>
    <row r="4456" customFormat="1" ht="13" x14ac:dyDescent="0.15"/>
    <row r="4457" customFormat="1" ht="13" x14ac:dyDescent="0.15"/>
    <row r="4458" customFormat="1" ht="13" x14ac:dyDescent="0.15"/>
    <row r="4459" customFormat="1" ht="13" x14ac:dyDescent="0.15"/>
    <row r="4460" customFormat="1" ht="13" x14ac:dyDescent="0.15"/>
    <row r="4461" customFormat="1" ht="13" x14ac:dyDescent="0.15"/>
    <row r="4462" customFormat="1" ht="13" x14ac:dyDescent="0.15"/>
    <row r="4463" customFormat="1" ht="13" x14ac:dyDescent="0.15"/>
    <row r="4464" customFormat="1" ht="13" x14ac:dyDescent="0.15"/>
    <row r="4465" customFormat="1" ht="13" x14ac:dyDescent="0.15"/>
    <row r="4466" customFormat="1" ht="13" x14ac:dyDescent="0.15"/>
    <row r="4467" customFormat="1" ht="13" x14ac:dyDescent="0.15"/>
    <row r="4468" customFormat="1" ht="13" x14ac:dyDescent="0.15"/>
    <row r="4469" customFormat="1" ht="13" x14ac:dyDescent="0.15"/>
    <row r="4470" customFormat="1" ht="13" x14ac:dyDescent="0.15"/>
    <row r="4471" customFormat="1" ht="13" x14ac:dyDescent="0.15"/>
    <row r="4472" customFormat="1" ht="13" x14ac:dyDescent="0.15"/>
    <row r="4473" customFormat="1" ht="13" x14ac:dyDescent="0.15"/>
    <row r="4474" customFormat="1" ht="13" x14ac:dyDescent="0.15"/>
    <row r="4475" customFormat="1" ht="13" x14ac:dyDescent="0.15"/>
    <row r="4476" customFormat="1" ht="13" x14ac:dyDescent="0.15"/>
    <row r="4477" customFormat="1" ht="13" x14ac:dyDescent="0.15"/>
    <row r="4478" customFormat="1" ht="13" x14ac:dyDescent="0.15"/>
    <row r="4479" customFormat="1" ht="13" x14ac:dyDescent="0.15"/>
    <row r="4480" customFormat="1" ht="13" x14ac:dyDescent="0.15"/>
    <row r="4481" customFormat="1" ht="13" x14ac:dyDescent="0.15"/>
    <row r="4482" customFormat="1" ht="13" x14ac:dyDescent="0.15"/>
    <row r="4483" customFormat="1" ht="13" x14ac:dyDescent="0.15"/>
    <row r="4484" customFormat="1" ht="13" x14ac:dyDescent="0.15"/>
    <row r="4485" customFormat="1" ht="13" x14ac:dyDescent="0.15"/>
    <row r="4486" customFormat="1" ht="13" x14ac:dyDescent="0.15"/>
    <row r="4487" customFormat="1" ht="13" x14ac:dyDescent="0.15"/>
    <row r="4488" customFormat="1" ht="13" x14ac:dyDescent="0.15"/>
    <row r="4489" customFormat="1" ht="13" x14ac:dyDescent="0.15"/>
    <row r="4490" customFormat="1" ht="13" x14ac:dyDescent="0.15"/>
    <row r="4491" customFormat="1" ht="13" x14ac:dyDescent="0.15"/>
    <row r="4492" customFormat="1" ht="13" x14ac:dyDescent="0.15"/>
    <row r="4493" customFormat="1" ht="13" x14ac:dyDescent="0.15"/>
    <row r="4494" customFormat="1" ht="13" x14ac:dyDescent="0.15"/>
    <row r="4495" customFormat="1" ht="13" x14ac:dyDescent="0.15"/>
    <row r="4496" customFormat="1" ht="13" x14ac:dyDescent="0.15"/>
    <row r="4497" customFormat="1" ht="13" x14ac:dyDescent="0.15"/>
    <row r="4498" customFormat="1" ht="13" x14ac:dyDescent="0.15"/>
    <row r="4499" customFormat="1" ht="13" x14ac:dyDescent="0.15"/>
    <row r="4500" customFormat="1" ht="13" x14ac:dyDescent="0.15"/>
    <row r="4501" customFormat="1" ht="13" x14ac:dyDescent="0.15"/>
    <row r="4502" customFormat="1" ht="13" x14ac:dyDescent="0.15"/>
    <row r="4503" customFormat="1" ht="13" x14ac:dyDescent="0.15"/>
    <row r="4504" customFormat="1" ht="13" x14ac:dyDescent="0.15"/>
    <row r="4505" customFormat="1" ht="13" x14ac:dyDescent="0.15"/>
    <row r="4506" customFormat="1" ht="13" x14ac:dyDescent="0.15"/>
    <row r="4507" customFormat="1" ht="13" x14ac:dyDescent="0.15"/>
    <row r="4508" customFormat="1" ht="13" x14ac:dyDescent="0.15"/>
    <row r="4509" customFormat="1" ht="13" x14ac:dyDescent="0.15"/>
    <row r="4510" customFormat="1" ht="13" x14ac:dyDescent="0.15"/>
    <row r="4511" customFormat="1" ht="13" x14ac:dyDescent="0.15"/>
    <row r="4512" customFormat="1" ht="13" x14ac:dyDescent="0.15"/>
    <row r="4513" customFormat="1" ht="13" x14ac:dyDescent="0.15"/>
    <row r="4514" customFormat="1" ht="13" x14ac:dyDescent="0.15"/>
    <row r="4515" customFormat="1" ht="13" x14ac:dyDescent="0.15"/>
    <row r="4516" customFormat="1" ht="13" x14ac:dyDescent="0.15"/>
    <row r="4517" customFormat="1" ht="13" x14ac:dyDescent="0.15"/>
    <row r="4518" customFormat="1" ht="13" x14ac:dyDescent="0.15"/>
    <row r="4519" customFormat="1" ht="13" x14ac:dyDescent="0.15"/>
    <row r="4520" customFormat="1" ht="13" x14ac:dyDescent="0.15"/>
    <row r="4521" customFormat="1" ht="13" x14ac:dyDescent="0.15"/>
    <row r="4522" customFormat="1" ht="13" x14ac:dyDescent="0.15"/>
    <row r="4523" customFormat="1" ht="13" x14ac:dyDescent="0.15"/>
    <row r="4524" customFormat="1" ht="13" x14ac:dyDescent="0.15"/>
    <row r="4525" customFormat="1" ht="13" x14ac:dyDescent="0.15"/>
    <row r="4526" customFormat="1" ht="13" x14ac:dyDescent="0.15"/>
    <row r="4527" customFormat="1" ht="13" x14ac:dyDescent="0.15"/>
    <row r="4528" customFormat="1" ht="13" x14ac:dyDescent="0.15"/>
    <row r="4529" customFormat="1" ht="13" x14ac:dyDescent="0.15"/>
    <row r="4530" customFormat="1" ht="13" x14ac:dyDescent="0.15"/>
    <row r="4531" customFormat="1" ht="13" x14ac:dyDescent="0.15"/>
    <row r="4532" customFormat="1" ht="13" x14ac:dyDescent="0.15"/>
    <row r="4533" customFormat="1" ht="13" x14ac:dyDescent="0.15"/>
    <row r="4534" customFormat="1" ht="13" x14ac:dyDescent="0.15"/>
    <row r="4535" customFormat="1" ht="13" x14ac:dyDescent="0.15"/>
    <row r="4536" customFormat="1" ht="13" x14ac:dyDescent="0.15"/>
    <row r="4537" customFormat="1" ht="13" x14ac:dyDescent="0.15"/>
    <row r="4538" customFormat="1" ht="13" x14ac:dyDescent="0.15"/>
    <row r="4539" customFormat="1" ht="13" x14ac:dyDescent="0.15"/>
    <row r="4540" customFormat="1" ht="13" x14ac:dyDescent="0.15"/>
    <row r="4541" customFormat="1" ht="13" x14ac:dyDescent="0.15"/>
    <row r="4542" customFormat="1" ht="13" x14ac:dyDescent="0.15"/>
    <row r="4543" customFormat="1" ht="13" x14ac:dyDescent="0.15"/>
    <row r="4544" customFormat="1" ht="13" x14ac:dyDescent="0.15"/>
    <row r="4545" customFormat="1" ht="13" x14ac:dyDescent="0.15"/>
    <row r="4546" customFormat="1" ht="13" x14ac:dyDescent="0.15"/>
    <row r="4547" customFormat="1" ht="13" x14ac:dyDescent="0.15"/>
    <row r="4548" customFormat="1" ht="13" x14ac:dyDescent="0.15"/>
    <row r="4549" customFormat="1" ht="13" x14ac:dyDescent="0.15"/>
    <row r="4550" customFormat="1" ht="13" x14ac:dyDescent="0.15"/>
    <row r="4551" customFormat="1" ht="13" x14ac:dyDescent="0.15"/>
    <row r="4552" customFormat="1" ht="13" x14ac:dyDescent="0.15"/>
    <row r="4553" customFormat="1" ht="13" x14ac:dyDescent="0.15"/>
    <row r="4554" customFormat="1" ht="13" x14ac:dyDescent="0.15"/>
    <row r="4555" customFormat="1" ht="13" x14ac:dyDescent="0.15"/>
    <row r="4556" customFormat="1" ht="13" x14ac:dyDescent="0.15"/>
    <row r="4557" customFormat="1" ht="13" x14ac:dyDescent="0.15"/>
    <row r="4558" customFormat="1" ht="13" x14ac:dyDescent="0.15"/>
    <row r="4559" customFormat="1" ht="13" x14ac:dyDescent="0.15"/>
    <row r="4560" customFormat="1" ht="13" x14ac:dyDescent="0.15"/>
    <row r="4561" customFormat="1" ht="13" x14ac:dyDescent="0.15"/>
    <row r="4562" customFormat="1" ht="13" x14ac:dyDescent="0.15"/>
    <row r="4563" customFormat="1" ht="13" x14ac:dyDescent="0.15"/>
    <row r="4564" customFormat="1" ht="13" x14ac:dyDescent="0.15"/>
    <row r="4565" customFormat="1" ht="13" x14ac:dyDescent="0.15"/>
    <row r="4566" customFormat="1" ht="13" x14ac:dyDescent="0.15"/>
    <row r="4567" customFormat="1" ht="13" x14ac:dyDescent="0.15"/>
    <row r="4568" customFormat="1" ht="13" x14ac:dyDescent="0.15"/>
    <row r="4569" customFormat="1" ht="13" x14ac:dyDescent="0.15"/>
    <row r="4570" customFormat="1" ht="13" x14ac:dyDescent="0.15"/>
    <row r="4571" customFormat="1" ht="13" x14ac:dyDescent="0.15"/>
    <row r="4572" customFormat="1" ht="13" x14ac:dyDescent="0.15"/>
    <row r="4573" customFormat="1" ht="13" x14ac:dyDescent="0.15"/>
    <row r="4574" customFormat="1" ht="13" x14ac:dyDescent="0.15"/>
    <row r="4575" customFormat="1" ht="13" x14ac:dyDescent="0.15"/>
    <row r="4576" customFormat="1" ht="13" x14ac:dyDescent="0.15"/>
    <row r="4577" customFormat="1" ht="13" x14ac:dyDescent="0.15"/>
    <row r="4578" customFormat="1" ht="13" x14ac:dyDescent="0.15"/>
    <row r="4579" customFormat="1" ht="13" x14ac:dyDescent="0.15"/>
    <row r="4580" customFormat="1" ht="13" x14ac:dyDescent="0.15"/>
    <row r="4581" customFormat="1" ht="13" x14ac:dyDescent="0.15"/>
    <row r="4582" customFormat="1" ht="13" x14ac:dyDescent="0.15"/>
    <row r="4583" customFormat="1" ht="13" x14ac:dyDescent="0.15"/>
    <row r="4584" customFormat="1" ht="13" x14ac:dyDescent="0.15"/>
    <row r="4585" customFormat="1" ht="13" x14ac:dyDescent="0.15"/>
    <row r="4586" customFormat="1" ht="13" x14ac:dyDescent="0.15"/>
    <row r="4587" customFormat="1" ht="13" x14ac:dyDescent="0.15"/>
    <row r="4588" customFormat="1" ht="13" x14ac:dyDescent="0.15"/>
    <row r="4589" customFormat="1" ht="13" x14ac:dyDescent="0.15"/>
    <row r="4590" customFormat="1" ht="13" x14ac:dyDescent="0.15"/>
    <row r="4591" customFormat="1" ht="13" x14ac:dyDescent="0.15"/>
    <row r="4592" customFormat="1" ht="13" x14ac:dyDescent="0.15"/>
    <row r="4593" customFormat="1" ht="13" x14ac:dyDescent="0.15"/>
    <row r="4594" customFormat="1" ht="13" x14ac:dyDescent="0.15"/>
    <row r="4595" customFormat="1" ht="13" x14ac:dyDescent="0.15"/>
    <row r="4596" customFormat="1" ht="13" x14ac:dyDescent="0.15"/>
    <row r="4597" customFormat="1" ht="13" x14ac:dyDescent="0.15"/>
    <row r="4598" customFormat="1" ht="13" x14ac:dyDescent="0.15"/>
    <row r="4599" customFormat="1" ht="13" x14ac:dyDescent="0.15"/>
    <row r="4600" customFormat="1" ht="13" x14ac:dyDescent="0.15"/>
    <row r="4601" customFormat="1" ht="13" x14ac:dyDescent="0.15"/>
    <row r="4602" customFormat="1" ht="13" x14ac:dyDescent="0.15"/>
    <row r="4603" customFormat="1" ht="13" x14ac:dyDescent="0.15"/>
    <row r="4604" customFormat="1" ht="13" x14ac:dyDescent="0.15"/>
    <row r="4605" customFormat="1" ht="13" x14ac:dyDescent="0.15"/>
    <row r="4606" customFormat="1" ht="13" x14ac:dyDescent="0.15"/>
    <row r="4607" customFormat="1" ht="13" x14ac:dyDescent="0.15"/>
    <row r="4608" customFormat="1" ht="13" x14ac:dyDescent="0.15"/>
    <row r="4609" customFormat="1" ht="13" x14ac:dyDescent="0.15"/>
    <row r="4610" customFormat="1" ht="13" x14ac:dyDescent="0.15"/>
    <row r="4611" customFormat="1" ht="13" x14ac:dyDescent="0.15"/>
    <row r="4612" customFormat="1" ht="13" x14ac:dyDescent="0.15"/>
    <row r="4613" customFormat="1" ht="13" x14ac:dyDescent="0.15"/>
    <row r="4614" customFormat="1" ht="13" x14ac:dyDescent="0.15"/>
    <row r="4615" customFormat="1" ht="13" x14ac:dyDescent="0.15"/>
    <row r="4616" customFormat="1" ht="13" x14ac:dyDescent="0.15"/>
    <row r="4617" customFormat="1" ht="13" x14ac:dyDescent="0.15"/>
    <row r="4618" customFormat="1" ht="13" x14ac:dyDescent="0.15"/>
    <row r="4619" customFormat="1" ht="13" x14ac:dyDescent="0.15"/>
    <row r="4620" customFormat="1" ht="13" x14ac:dyDescent="0.15"/>
    <row r="4621" customFormat="1" ht="13" x14ac:dyDescent="0.15"/>
    <row r="4622" customFormat="1" ht="13" x14ac:dyDescent="0.15"/>
    <row r="4623" customFormat="1" ht="13" x14ac:dyDescent="0.15"/>
    <row r="4624" customFormat="1" ht="13" x14ac:dyDescent="0.15"/>
    <row r="4625" customFormat="1" ht="13" x14ac:dyDescent="0.15"/>
    <row r="4626" customFormat="1" ht="13" x14ac:dyDescent="0.15"/>
    <row r="4627" customFormat="1" ht="13" x14ac:dyDescent="0.15"/>
    <row r="4628" customFormat="1" ht="13" x14ac:dyDescent="0.15"/>
    <row r="4629" customFormat="1" ht="13" x14ac:dyDescent="0.15"/>
    <row r="4630" customFormat="1" ht="13" x14ac:dyDescent="0.15"/>
    <row r="4631" customFormat="1" ht="13" x14ac:dyDescent="0.15"/>
    <row r="4632" customFormat="1" ht="13" x14ac:dyDescent="0.15"/>
    <row r="4633" customFormat="1" ht="13" x14ac:dyDescent="0.15"/>
    <row r="4634" customFormat="1" ht="13" x14ac:dyDescent="0.15"/>
    <row r="4635" customFormat="1" ht="13" x14ac:dyDescent="0.15"/>
    <row r="4636" customFormat="1" ht="13" x14ac:dyDescent="0.15"/>
    <row r="4637" customFormat="1" ht="13" x14ac:dyDescent="0.15"/>
    <row r="4638" customFormat="1" ht="13" x14ac:dyDescent="0.15"/>
    <row r="4639" customFormat="1" ht="13" x14ac:dyDescent="0.15"/>
    <row r="4640" customFormat="1" ht="13" x14ac:dyDescent="0.15"/>
    <row r="4641" customFormat="1" ht="13" x14ac:dyDescent="0.15"/>
    <row r="4642" customFormat="1" ht="13" x14ac:dyDescent="0.15"/>
    <row r="4643" customFormat="1" ht="13" x14ac:dyDescent="0.15"/>
    <row r="4644" customFormat="1" ht="13" x14ac:dyDescent="0.15"/>
    <row r="4645" customFormat="1" ht="13" x14ac:dyDescent="0.15"/>
    <row r="4646" customFormat="1" ht="13" x14ac:dyDescent="0.15"/>
    <row r="4647" customFormat="1" ht="13" x14ac:dyDescent="0.15"/>
    <row r="4648" customFormat="1" ht="13" x14ac:dyDescent="0.15"/>
    <row r="4649" customFormat="1" ht="13" x14ac:dyDescent="0.15"/>
    <row r="4650" customFormat="1" ht="13" x14ac:dyDescent="0.15"/>
    <row r="4651" customFormat="1" ht="13" x14ac:dyDescent="0.15"/>
    <row r="4652" customFormat="1" ht="13" x14ac:dyDescent="0.15"/>
    <row r="4653" customFormat="1" ht="13" x14ac:dyDescent="0.15"/>
    <row r="4654" customFormat="1" ht="13" x14ac:dyDescent="0.15"/>
    <row r="4655" customFormat="1" ht="13" x14ac:dyDescent="0.15"/>
    <row r="4656" customFormat="1" ht="13" x14ac:dyDescent="0.15"/>
    <row r="4657" customFormat="1" ht="13" x14ac:dyDescent="0.15"/>
    <row r="4658" customFormat="1" ht="13" x14ac:dyDescent="0.15"/>
    <row r="4659" customFormat="1" ht="13" x14ac:dyDescent="0.15"/>
    <row r="4660" customFormat="1" ht="13" x14ac:dyDescent="0.15"/>
    <row r="4661" customFormat="1" ht="13" x14ac:dyDescent="0.15"/>
    <row r="4662" customFormat="1" ht="13" x14ac:dyDescent="0.15"/>
    <row r="4663" customFormat="1" ht="13" x14ac:dyDescent="0.15"/>
    <row r="4664" customFormat="1" ht="13" x14ac:dyDescent="0.15"/>
    <row r="4665" customFormat="1" ht="13" x14ac:dyDescent="0.15"/>
    <row r="4666" customFormat="1" ht="13" x14ac:dyDescent="0.15"/>
    <row r="4667" customFormat="1" ht="13" x14ac:dyDescent="0.15"/>
    <row r="4668" customFormat="1" ht="13" x14ac:dyDescent="0.15"/>
    <row r="4669" customFormat="1" ht="13" x14ac:dyDescent="0.15"/>
    <row r="4670" customFormat="1" ht="13" x14ac:dyDescent="0.15"/>
    <row r="4671" customFormat="1" ht="13" x14ac:dyDescent="0.15"/>
    <row r="4672" customFormat="1" ht="13" x14ac:dyDescent="0.15"/>
    <row r="4673" customFormat="1" ht="13" x14ac:dyDescent="0.15"/>
    <row r="4674" customFormat="1" ht="13" x14ac:dyDescent="0.15"/>
    <row r="4675" customFormat="1" ht="13" x14ac:dyDescent="0.15"/>
    <row r="4676" customFormat="1" ht="13" x14ac:dyDescent="0.15"/>
    <row r="4677" customFormat="1" ht="13" x14ac:dyDescent="0.15"/>
    <row r="4678" customFormat="1" ht="13" x14ac:dyDescent="0.15"/>
    <row r="4679" customFormat="1" ht="13" x14ac:dyDescent="0.15"/>
    <row r="4680" customFormat="1" ht="13" x14ac:dyDescent="0.15"/>
    <row r="4681" customFormat="1" ht="13" x14ac:dyDescent="0.15"/>
    <row r="4682" customFormat="1" ht="13" x14ac:dyDescent="0.15"/>
    <row r="4683" customFormat="1" ht="13" x14ac:dyDescent="0.15"/>
    <row r="4684" customFormat="1" ht="13" x14ac:dyDescent="0.15"/>
    <row r="4685" customFormat="1" ht="13" x14ac:dyDescent="0.15"/>
    <row r="4686" customFormat="1" ht="13" x14ac:dyDescent="0.15"/>
    <row r="4687" customFormat="1" ht="13" x14ac:dyDescent="0.15"/>
    <row r="4688" customFormat="1" ht="13" x14ac:dyDescent="0.15"/>
    <row r="4689" customFormat="1" ht="13" x14ac:dyDescent="0.15"/>
    <row r="4690" customFormat="1" ht="13" x14ac:dyDescent="0.15"/>
    <row r="4691" customFormat="1" ht="13" x14ac:dyDescent="0.15"/>
    <row r="4692" customFormat="1" ht="13" x14ac:dyDescent="0.15"/>
    <row r="4693" customFormat="1" ht="13" x14ac:dyDescent="0.15"/>
    <row r="4694" customFormat="1" ht="13" x14ac:dyDescent="0.15"/>
    <row r="4695" customFormat="1" ht="13" x14ac:dyDescent="0.15"/>
    <row r="4696" customFormat="1" ht="13" x14ac:dyDescent="0.15"/>
    <row r="4697" customFormat="1" ht="13" x14ac:dyDescent="0.15"/>
    <row r="4698" customFormat="1" ht="13" x14ac:dyDescent="0.15"/>
    <row r="4699" customFormat="1" ht="13" x14ac:dyDescent="0.15"/>
    <row r="4700" customFormat="1" ht="13" x14ac:dyDescent="0.15"/>
    <row r="4701" customFormat="1" ht="13" x14ac:dyDescent="0.15"/>
    <row r="4702" customFormat="1" ht="13" x14ac:dyDescent="0.15"/>
    <row r="4703" customFormat="1" ht="13" x14ac:dyDescent="0.15"/>
    <row r="4704" customFormat="1" ht="13" x14ac:dyDescent="0.15"/>
    <row r="4705" customFormat="1" ht="13" x14ac:dyDescent="0.15"/>
    <row r="4706" customFormat="1" ht="13" x14ac:dyDescent="0.15"/>
    <row r="4707" customFormat="1" ht="13" x14ac:dyDescent="0.15"/>
    <row r="4708" customFormat="1" ht="13" x14ac:dyDescent="0.15"/>
    <row r="4709" customFormat="1" ht="13" x14ac:dyDescent="0.15"/>
    <row r="4710" customFormat="1" ht="13" x14ac:dyDescent="0.15"/>
    <row r="4711" customFormat="1" ht="13" x14ac:dyDescent="0.15"/>
    <row r="4712" customFormat="1" ht="13" x14ac:dyDescent="0.15"/>
    <row r="4713" customFormat="1" ht="13" x14ac:dyDescent="0.15"/>
    <row r="4714" customFormat="1" ht="13" x14ac:dyDescent="0.15"/>
    <row r="4715" customFormat="1" ht="13" x14ac:dyDescent="0.15"/>
    <row r="4716" customFormat="1" ht="13" x14ac:dyDescent="0.15"/>
    <row r="4717" customFormat="1" ht="13" x14ac:dyDescent="0.15"/>
    <row r="4718" customFormat="1" ht="13" x14ac:dyDescent="0.15"/>
    <row r="4719" customFormat="1" ht="13" x14ac:dyDescent="0.15"/>
    <row r="4720" customFormat="1" ht="13" x14ac:dyDescent="0.15"/>
    <row r="4721" customFormat="1" ht="13" x14ac:dyDescent="0.15"/>
    <row r="4722" customFormat="1" ht="13" x14ac:dyDescent="0.15"/>
    <row r="4723" customFormat="1" ht="13" x14ac:dyDescent="0.15"/>
    <row r="4724" customFormat="1" ht="13" x14ac:dyDescent="0.15"/>
    <row r="4725" customFormat="1" ht="13" x14ac:dyDescent="0.15"/>
    <row r="4726" customFormat="1" ht="13" x14ac:dyDescent="0.15"/>
    <row r="4727" customFormat="1" ht="13" x14ac:dyDescent="0.15"/>
    <row r="4728" customFormat="1" ht="13" x14ac:dyDescent="0.15"/>
    <row r="4729" customFormat="1" ht="13" x14ac:dyDescent="0.15"/>
    <row r="4730" customFormat="1" ht="13" x14ac:dyDescent="0.15"/>
    <row r="4731" customFormat="1" ht="13" x14ac:dyDescent="0.15"/>
    <row r="4732" customFormat="1" ht="13" x14ac:dyDescent="0.15"/>
    <row r="4733" customFormat="1" ht="13" x14ac:dyDescent="0.15"/>
    <row r="4734" customFormat="1" ht="13" x14ac:dyDescent="0.15"/>
    <row r="4735" customFormat="1" ht="13" x14ac:dyDescent="0.15"/>
    <row r="4736" customFormat="1" ht="13" x14ac:dyDescent="0.15"/>
    <row r="4737" customFormat="1" ht="13" x14ac:dyDescent="0.15"/>
    <row r="4738" customFormat="1" ht="13" x14ac:dyDescent="0.15"/>
    <row r="4739" customFormat="1" ht="13" x14ac:dyDescent="0.15"/>
    <row r="4740" customFormat="1" ht="13" x14ac:dyDescent="0.15"/>
    <row r="4741" customFormat="1" ht="13" x14ac:dyDescent="0.15"/>
    <row r="4742" customFormat="1" ht="13" x14ac:dyDescent="0.15"/>
    <row r="4743" customFormat="1" ht="13" x14ac:dyDescent="0.15"/>
    <row r="4744" customFormat="1" ht="13" x14ac:dyDescent="0.15"/>
    <row r="4745" customFormat="1" ht="13" x14ac:dyDescent="0.15"/>
    <row r="4746" customFormat="1" ht="13" x14ac:dyDescent="0.15"/>
    <row r="4747" customFormat="1" ht="13" x14ac:dyDescent="0.15"/>
    <row r="4748" customFormat="1" ht="13" x14ac:dyDescent="0.15"/>
    <row r="4749" customFormat="1" ht="13" x14ac:dyDescent="0.15"/>
    <row r="4750" customFormat="1" ht="13" x14ac:dyDescent="0.15"/>
    <row r="4751" customFormat="1" ht="13" x14ac:dyDescent="0.15"/>
    <row r="4752" customFormat="1" ht="13" x14ac:dyDescent="0.15"/>
    <row r="4753" customFormat="1" ht="13" x14ac:dyDescent="0.15"/>
    <row r="4754" customFormat="1" ht="13" x14ac:dyDescent="0.15"/>
    <row r="4755" customFormat="1" ht="13" x14ac:dyDescent="0.15"/>
    <row r="4756" customFormat="1" ht="13" x14ac:dyDescent="0.15"/>
    <row r="4757" customFormat="1" ht="13" x14ac:dyDescent="0.15"/>
    <row r="4758" customFormat="1" ht="13" x14ac:dyDescent="0.15"/>
    <row r="4759" customFormat="1" ht="13" x14ac:dyDescent="0.15"/>
    <row r="4760" customFormat="1" ht="13" x14ac:dyDescent="0.15"/>
    <row r="4761" customFormat="1" ht="13" x14ac:dyDescent="0.15"/>
    <row r="4762" customFormat="1" ht="13" x14ac:dyDescent="0.15"/>
    <row r="4763" customFormat="1" ht="13" x14ac:dyDescent="0.15"/>
    <row r="4764" customFormat="1" ht="13" x14ac:dyDescent="0.15"/>
    <row r="4765" customFormat="1" ht="13" x14ac:dyDescent="0.15"/>
    <row r="4766" customFormat="1" ht="13" x14ac:dyDescent="0.15"/>
    <row r="4767" customFormat="1" ht="13" x14ac:dyDescent="0.15"/>
    <row r="4768" customFormat="1" ht="13" x14ac:dyDescent="0.15"/>
    <row r="4769" customFormat="1" ht="13" x14ac:dyDescent="0.15"/>
    <row r="4770" customFormat="1" ht="13" x14ac:dyDescent="0.15"/>
    <row r="4771" customFormat="1" ht="13" x14ac:dyDescent="0.15"/>
    <row r="4772" customFormat="1" ht="13" x14ac:dyDescent="0.15"/>
    <row r="4773" customFormat="1" ht="13" x14ac:dyDescent="0.15"/>
    <row r="4774" customFormat="1" ht="13" x14ac:dyDescent="0.15"/>
    <row r="4775" customFormat="1" ht="13" x14ac:dyDescent="0.15"/>
    <row r="4776" customFormat="1" ht="13" x14ac:dyDescent="0.15"/>
    <row r="4777" customFormat="1" ht="13" x14ac:dyDescent="0.15"/>
    <row r="4778" customFormat="1" ht="13" x14ac:dyDescent="0.15"/>
    <row r="4779" customFormat="1" ht="13" x14ac:dyDescent="0.15"/>
    <row r="4780" customFormat="1" ht="13" x14ac:dyDescent="0.15"/>
    <row r="4781" customFormat="1" ht="13" x14ac:dyDescent="0.15"/>
    <row r="4782" customFormat="1" ht="13" x14ac:dyDescent="0.15"/>
    <row r="4783" customFormat="1" ht="13" x14ac:dyDescent="0.15"/>
    <row r="4784" customFormat="1" ht="13" x14ac:dyDescent="0.15"/>
    <row r="4785" customFormat="1" ht="13" x14ac:dyDescent="0.15"/>
    <row r="4786" customFormat="1" ht="13" x14ac:dyDescent="0.15"/>
    <row r="4787" customFormat="1" ht="13" x14ac:dyDescent="0.15"/>
    <row r="4788" customFormat="1" ht="13" x14ac:dyDescent="0.15"/>
    <row r="4789" customFormat="1" ht="13" x14ac:dyDescent="0.15"/>
    <row r="4790" customFormat="1" ht="13" x14ac:dyDescent="0.15"/>
    <row r="4791" customFormat="1" ht="13" x14ac:dyDescent="0.15"/>
    <row r="4792" customFormat="1" ht="13" x14ac:dyDescent="0.15"/>
    <row r="4793" customFormat="1" ht="13" x14ac:dyDescent="0.15"/>
    <row r="4794" customFormat="1" ht="13" x14ac:dyDescent="0.15"/>
    <row r="4795" customFormat="1" ht="13" x14ac:dyDescent="0.15"/>
    <row r="4796" customFormat="1" ht="13" x14ac:dyDescent="0.15"/>
    <row r="4797" customFormat="1" ht="13" x14ac:dyDescent="0.15"/>
    <row r="4798" customFormat="1" ht="13" x14ac:dyDescent="0.15"/>
    <row r="4799" customFormat="1" ht="13" x14ac:dyDescent="0.15"/>
    <row r="4800" customFormat="1" ht="13" x14ac:dyDescent="0.15"/>
    <row r="4801" customFormat="1" ht="13" x14ac:dyDescent="0.15"/>
    <row r="4802" customFormat="1" ht="13" x14ac:dyDescent="0.15"/>
    <row r="4803" customFormat="1" ht="13" x14ac:dyDescent="0.15"/>
    <row r="4804" customFormat="1" ht="13" x14ac:dyDescent="0.15"/>
    <row r="4805" customFormat="1" ht="13" x14ac:dyDescent="0.15"/>
    <row r="4806" customFormat="1" ht="13" x14ac:dyDescent="0.15"/>
    <row r="4807" customFormat="1" ht="13" x14ac:dyDescent="0.15"/>
    <row r="4808" customFormat="1" ht="13" x14ac:dyDescent="0.15"/>
    <row r="4809" customFormat="1" ht="13" x14ac:dyDescent="0.15"/>
    <row r="4810" customFormat="1" ht="13" x14ac:dyDescent="0.15"/>
    <row r="4811" customFormat="1" ht="13" x14ac:dyDescent="0.15"/>
    <row r="4812" customFormat="1" ht="13" x14ac:dyDescent="0.15"/>
    <row r="4813" customFormat="1" ht="13" x14ac:dyDescent="0.15"/>
    <row r="4814" customFormat="1" ht="13" x14ac:dyDescent="0.15"/>
    <row r="4815" customFormat="1" ht="13" x14ac:dyDescent="0.15"/>
    <row r="4816" customFormat="1" ht="13" x14ac:dyDescent="0.15"/>
    <row r="4817" customFormat="1" ht="13" x14ac:dyDescent="0.15"/>
    <row r="4818" customFormat="1" ht="13" x14ac:dyDescent="0.15"/>
    <row r="4819" customFormat="1" ht="13" x14ac:dyDescent="0.15"/>
    <row r="4820" customFormat="1" ht="13" x14ac:dyDescent="0.15"/>
    <row r="4821" customFormat="1" ht="13" x14ac:dyDescent="0.15"/>
    <row r="4822" customFormat="1" ht="13" x14ac:dyDescent="0.15"/>
    <row r="4823" customFormat="1" ht="13" x14ac:dyDescent="0.15"/>
    <row r="4824" customFormat="1" ht="13" x14ac:dyDescent="0.15"/>
    <row r="4825" customFormat="1" ht="13" x14ac:dyDescent="0.15"/>
    <row r="4826" customFormat="1" ht="13" x14ac:dyDescent="0.15"/>
    <row r="4827" customFormat="1" ht="13" x14ac:dyDescent="0.15"/>
    <row r="4828" customFormat="1" ht="13" x14ac:dyDescent="0.15"/>
    <row r="4829" customFormat="1" ht="13" x14ac:dyDescent="0.15"/>
    <row r="4830" customFormat="1" ht="13" x14ac:dyDescent="0.15"/>
    <row r="4831" customFormat="1" ht="13" x14ac:dyDescent="0.15"/>
    <row r="4832" customFormat="1" ht="13" x14ac:dyDescent="0.15"/>
    <row r="4833" customFormat="1" ht="13" x14ac:dyDescent="0.15"/>
    <row r="4834" customFormat="1" ht="13" x14ac:dyDescent="0.15"/>
    <row r="4835" customFormat="1" ht="13" x14ac:dyDescent="0.15"/>
    <row r="4836" customFormat="1" ht="13" x14ac:dyDescent="0.15"/>
    <row r="4837" customFormat="1" ht="13" x14ac:dyDescent="0.15"/>
    <row r="4838" customFormat="1" ht="13" x14ac:dyDescent="0.15"/>
    <row r="4839" customFormat="1" ht="13" x14ac:dyDescent="0.15"/>
    <row r="4840" customFormat="1" ht="13" x14ac:dyDescent="0.15"/>
    <row r="4841" customFormat="1" ht="13" x14ac:dyDescent="0.15"/>
    <row r="4842" customFormat="1" ht="13" x14ac:dyDescent="0.15"/>
    <row r="4843" customFormat="1" ht="13" x14ac:dyDescent="0.15"/>
    <row r="4844" customFormat="1" ht="13" x14ac:dyDescent="0.15"/>
    <row r="4845" customFormat="1" ht="13" x14ac:dyDescent="0.15"/>
    <row r="4846" customFormat="1" ht="13" x14ac:dyDescent="0.15"/>
    <row r="4847" customFormat="1" ht="13" x14ac:dyDescent="0.15"/>
    <row r="4848" customFormat="1" ht="13" x14ac:dyDescent="0.15"/>
    <row r="4849" customFormat="1" ht="13" x14ac:dyDescent="0.15"/>
    <row r="4850" customFormat="1" ht="13" x14ac:dyDescent="0.15"/>
    <row r="4851" customFormat="1" ht="13" x14ac:dyDescent="0.15"/>
    <row r="4852" customFormat="1" ht="13" x14ac:dyDescent="0.15"/>
    <row r="4853" customFormat="1" ht="13" x14ac:dyDescent="0.15"/>
    <row r="4854" customFormat="1" ht="13" x14ac:dyDescent="0.15"/>
    <row r="4855" customFormat="1" ht="13" x14ac:dyDescent="0.15"/>
    <row r="4856" customFormat="1" ht="13" x14ac:dyDescent="0.15"/>
    <row r="4857" customFormat="1" ht="13" x14ac:dyDescent="0.15"/>
    <row r="4858" customFormat="1" ht="13" x14ac:dyDescent="0.15"/>
    <row r="4859" customFormat="1" ht="13" x14ac:dyDescent="0.15"/>
    <row r="4860" customFormat="1" ht="13" x14ac:dyDescent="0.15"/>
    <row r="4861" customFormat="1" ht="13" x14ac:dyDescent="0.15"/>
    <row r="4862" customFormat="1" ht="13" x14ac:dyDescent="0.15"/>
    <row r="4863" customFormat="1" ht="13" x14ac:dyDescent="0.15"/>
    <row r="4864" customFormat="1" ht="13" x14ac:dyDescent="0.15"/>
    <row r="4865" customFormat="1" ht="13" x14ac:dyDescent="0.15"/>
    <row r="4866" customFormat="1" ht="13" x14ac:dyDescent="0.15"/>
    <row r="4867" customFormat="1" ht="13" x14ac:dyDescent="0.15"/>
    <row r="4868" customFormat="1" ht="13" x14ac:dyDescent="0.15"/>
    <row r="4869" customFormat="1" ht="13" x14ac:dyDescent="0.15"/>
    <row r="4870" customFormat="1" ht="13" x14ac:dyDescent="0.15"/>
    <row r="4871" customFormat="1" ht="13" x14ac:dyDescent="0.15"/>
    <row r="4872" customFormat="1" ht="13" x14ac:dyDescent="0.15"/>
    <row r="4873" customFormat="1" ht="13" x14ac:dyDescent="0.15"/>
    <row r="4874" customFormat="1" ht="13" x14ac:dyDescent="0.15"/>
    <row r="4875" customFormat="1" ht="13" x14ac:dyDescent="0.15"/>
    <row r="4876" customFormat="1" ht="13" x14ac:dyDescent="0.15"/>
    <row r="4877" customFormat="1" ht="13" x14ac:dyDescent="0.15"/>
    <row r="4878" customFormat="1" ht="13" x14ac:dyDescent="0.15"/>
    <row r="4879" customFormat="1" ht="13" x14ac:dyDescent="0.15"/>
    <row r="4880" customFormat="1" ht="13" x14ac:dyDescent="0.15"/>
    <row r="4881" customFormat="1" ht="13" x14ac:dyDescent="0.15"/>
    <row r="4882" customFormat="1" ht="13" x14ac:dyDescent="0.15"/>
    <row r="4883" customFormat="1" ht="13" x14ac:dyDescent="0.15"/>
    <row r="4884" customFormat="1" ht="13" x14ac:dyDescent="0.15"/>
    <row r="4885" customFormat="1" ht="13" x14ac:dyDescent="0.15"/>
    <row r="4886" customFormat="1" ht="13" x14ac:dyDescent="0.15"/>
    <row r="4887" customFormat="1" ht="13" x14ac:dyDescent="0.15"/>
    <row r="4888" customFormat="1" ht="13" x14ac:dyDescent="0.15"/>
    <row r="4889" customFormat="1" ht="13" x14ac:dyDescent="0.15"/>
    <row r="4890" customFormat="1" ht="13" x14ac:dyDescent="0.15"/>
    <row r="4891" customFormat="1" ht="13" x14ac:dyDescent="0.15"/>
    <row r="4892" customFormat="1" ht="13" x14ac:dyDescent="0.15"/>
    <row r="4893" customFormat="1" ht="13" x14ac:dyDescent="0.15"/>
    <row r="4894" customFormat="1" ht="13" x14ac:dyDescent="0.15"/>
    <row r="4895" customFormat="1" ht="13" x14ac:dyDescent="0.15"/>
    <row r="4896" customFormat="1" ht="13" x14ac:dyDescent="0.15"/>
    <row r="4897" customFormat="1" ht="13" x14ac:dyDescent="0.15"/>
    <row r="4898" customFormat="1" ht="13" x14ac:dyDescent="0.15"/>
    <row r="4899" customFormat="1" ht="13" x14ac:dyDescent="0.15"/>
    <row r="4900" customFormat="1" ht="13" x14ac:dyDescent="0.15"/>
    <row r="4901" customFormat="1" ht="13" x14ac:dyDescent="0.15"/>
    <row r="4902" customFormat="1" ht="13" x14ac:dyDescent="0.15"/>
    <row r="4903" customFormat="1" ht="13" x14ac:dyDescent="0.15"/>
    <row r="4904" customFormat="1" ht="13" x14ac:dyDescent="0.15"/>
    <row r="4905" customFormat="1" ht="13" x14ac:dyDescent="0.15"/>
    <row r="4906" customFormat="1" ht="13" x14ac:dyDescent="0.15"/>
    <row r="4907" customFormat="1" ht="13" x14ac:dyDescent="0.15"/>
    <row r="4908" customFormat="1" ht="13" x14ac:dyDescent="0.15"/>
    <row r="4909" customFormat="1" ht="13" x14ac:dyDescent="0.15"/>
    <row r="4910" customFormat="1" ht="13" x14ac:dyDescent="0.15"/>
    <row r="4911" customFormat="1" ht="13" x14ac:dyDescent="0.15"/>
    <row r="4912" customFormat="1" ht="13" x14ac:dyDescent="0.15"/>
    <row r="4913" customFormat="1" ht="13" x14ac:dyDescent="0.15"/>
    <row r="4914" customFormat="1" ht="13" x14ac:dyDescent="0.15"/>
    <row r="4915" customFormat="1" ht="13" x14ac:dyDescent="0.15"/>
    <row r="4916" customFormat="1" ht="13" x14ac:dyDescent="0.15"/>
    <row r="4917" customFormat="1" ht="13" x14ac:dyDescent="0.15"/>
    <row r="4918" customFormat="1" ht="13" x14ac:dyDescent="0.15"/>
    <row r="4919" customFormat="1" ht="13" x14ac:dyDescent="0.15"/>
    <row r="4920" customFormat="1" ht="13" x14ac:dyDescent="0.15"/>
    <row r="4921" customFormat="1" ht="13" x14ac:dyDescent="0.15"/>
    <row r="4922" customFormat="1" ht="13" x14ac:dyDescent="0.15"/>
    <row r="4923" customFormat="1" ht="13" x14ac:dyDescent="0.15"/>
    <row r="4924" customFormat="1" ht="13" x14ac:dyDescent="0.15"/>
    <row r="4925" customFormat="1" ht="13" x14ac:dyDescent="0.15"/>
    <row r="4926" customFormat="1" ht="13" x14ac:dyDescent="0.15"/>
    <row r="4927" customFormat="1" ht="13" x14ac:dyDescent="0.15"/>
    <row r="4928" customFormat="1" ht="13" x14ac:dyDescent="0.15"/>
    <row r="4929" customFormat="1" ht="13" x14ac:dyDescent="0.15"/>
    <row r="4930" customFormat="1" ht="13" x14ac:dyDescent="0.15"/>
    <row r="4931" customFormat="1" ht="13" x14ac:dyDescent="0.15"/>
    <row r="4932" customFormat="1" ht="13" x14ac:dyDescent="0.15"/>
    <row r="4933" customFormat="1" ht="13" x14ac:dyDescent="0.15"/>
    <row r="4934" customFormat="1" ht="13" x14ac:dyDescent="0.15"/>
    <row r="4935" customFormat="1" ht="13" x14ac:dyDescent="0.15"/>
    <row r="4936" customFormat="1" ht="13" x14ac:dyDescent="0.15"/>
    <row r="4937" customFormat="1" ht="13" x14ac:dyDescent="0.15"/>
    <row r="4938" customFormat="1" ht="13" x14ac:dyDescent="0.15"/>
    <row r="4939" customFormat="1" ht="13" x14ac:dyDescent="0.15"/>
    <row r="4940" customFormat="1" ht="13" x14ac:dyDescent="0.15"/>
    <row r="4941" customFormat="1" ht="13" x14ac:dyDescent="0.15"/>
    <row r="4942" customFormat="1" ht="13" x14ac:dyDescent="0.15"/>
    <row r="4943" customFormat="1" ht="13" x14ac:dyDescent="0.15"/>
    <row r="4944" customFormat="1" ht="13" x14ac:dyDescent="0.15"/>
    <row r="4945" customFormat="1" ht="13" x14ac:dyDescent="0.15"/>
    <row r="4946" customFormat="1" ht="13" x14ac:dyDescent="0.15"/>
    <row r="4947" customFormat="1" ht="13" x14ac:dyDescent="0.15"/>
    <row r="4948" customFormat="1" ht="13" x14ac:dyDescent="0.15"/>
    <row r="4949" customFormat="1" ht="13" x14ac:dyDescent="0.15"/>
    <row r="4950" customFormat="1" ht="13" x14ac:dyDescent="0.15"/>
    <row r="4951" customFormat="1" ht="13" x14ac:dyDescent="0.15"/>
    <row r="4952" customFormat="1" ht="13" x14ac:dyDescent="0.15"/>
    <row r="4953" customFormat="1" ht="13" x14ac:dyDescent="0.15"/>
    <row r="4954" customFormat="1" ht="13" x14ac:dyDescent="0.15"/>
    <row r="4955" customFormat="1" ht="13" x14ac:dyDescent="0.15"/>
    <row r="4956" customFormat="1" ht="13" x14ac:dyDescent="0.15"/>
    <row r="4957" customFormat="1" ht="13" x14ac:dyDescent="0.15"/>
    <row r="4958" customFormat="1" ht="13" x14ac:dyDescent="0.15"/>
    <row r="4959" customFormat="1" ht="13" x14ac:dyDescent="0.15"/>
    <row r="4960" customFormat="1" ht="13" x14ac:dyDescent="0.15"/>
    <row r="4961" customFormat="1" ht="13" x14ac:dyDescent="0.15"/>
    <row r="4962" customFormat="1" ht="13" x14ac:dyDescent="0.15"/>
    <row r="4963" customFormat="1" ht="13" x14ac:dyDescent="0.15"/>
    <row r="4964" customFormat="1" ht="13" x14ac:dyDescent="0.15"/>
    <row r="4965" customFormat="1" ht="13" x14ac:dyDescent="0.15"/>
    <row r="4966" customFormat="1" ht="13" x14ac:dyDescent="0.15"/>
    <row r="4967" customFormat="1" ht="13" x14ac:dyDescent="0.15"/>
    <row r="4968" customFormat="1" ht="13" x14ac:dyDescent="0.15"/>
    <row r="4969" customFormat="1" ht="13" x14ac:dyDescent="0.15"/>
    <row r="4970" customFormat="1" ht="13" x14ac:dyDescent="0.15"/>
    <row r="4971" customFormat="1" ht="13" x14ac:dyDescent="0.15"/>
    <row r="4972" customFormat="1" ht="13" x14ac:dyDescent="0.15"/>
    <row r="4973" customFormat="1" ht="13" x14ac:dyDescent="0.15"/>
    <row r="4974" customFormat="1" ht="13" x14ac:dyDescent="0.15"/>
    <row r="4975" customFormat="1" ht="13" x14ac:dyDescent="0.15"/>
    <row r="4976" customFormat="1" ht="13" x14ac:dyDescent="0.15"/>
    <row r="4977" customFormat="1" ht="13" x14ac:dyDescent="0.15"/>
    <row r="4978" customFormat="1" ht="13" x14ac:dyDescent="0.15"/>
    <row r="4979" customFormat="1" ht="13" x14ac:dyDescent="0.15"/>
    <row r="4980" customFormat="1" ht="13" x14ac:dyDescent="0.15"/>
    <row r="4981" customFormat="1" ht="13" x14ac:dyDescent="0.15"/>
    <row r="4982" customFormat="1" ht="13" x14ac:dyDescent="0.15"/>
    <row r="4983" customFormat="1" ht="13" x14ac:dyDescent="0.15"/>
    <row r="4984" customFormat="1" ht="13" x14ac:dyDescent="0.15"/>
    <row r="4985" customFormat="1" ht="13" x14ac:dyDescent="0.15"/>
    <row r="4986" customFormat="1" ht="13" x14ac:dyDescent="0.15"/>
    <row r="4987" customFormat="1" ht="13" x14ac:dyDescent="0.15"/>
    <row r="4988" customFormat="1" ht="13" x14ac:dyDescent="0.15"/>
    <row r="4989" customFormat="1" ht="13" x14ac:dyDescent="0.15"/>
    <row r="4990" customFormat="1" ht="13" x14ac:dyDescent="0.15"/>
    <row r="4991" customFormat="1" ht="13" x14ac:dyDescent="0.15"/>
    <row r="4992" customFormat="1" ht="13" x14ac:dyDescent="0.15"/>
    <row r="4993" customFormat="1" ht="13" x14ac:dyDescent="0.15"/>
    <row r="4994" customFormat="1" ht="13" x14ac:dyDescent="0.15"/>
    <row r="4995" customFormat="1" ht="13" x14ac:dyDescent="0.15"/>
    <row r="4996" customFormat="1" ht="13" x14ac:dyDescent="0.15"/>
    <row r="4997" customFormat="1" ht="13" x14ac:dyDescent="0.15"/>
    <row r="4998" customFormat="1" ht="13" x14ac:dyDescent="0.15"/>
    <row r="4999" customFormat="1" ht="13" x14ac:dyDescent="0.15"/>
    <row r="5000" customFormat="1" ht="13" x14ac:dyDescent="0.15"/>
    <row r="5001" customFormat="1" ht="13" x14ac:dyDescent="0.15"/>
    <row r="5002" customFormat="1" ht="13" x14ac:dyDescent="0.15"/>
    <row r="5003" customFormat="1" ht="13" x14ac:dyDescent="0.15"/>
    <row r="5004" customFormat="1" ht="13" x14ac:dyDescent="0.15"/>
    <row r="5005" customFormat="1" ht="13" x14ac:dyDescent="0.15"/>
    <row r="5006" customFormat="1" ht="13" x14ac:dyDescent="0.15"/>
    <row r="5007" customFormat="1" ht="13" x14ac:dyDescent="0.15"/>
    <row r="5008" customFormat="1" ht="13" x14ac:dyDescent="0.15"/>
    <row r="5009" customFormat="1" ht="13" x14ac:dyDescent="0.15"/>
    <row r="5010" customFormat="1" ht="13" x14ac:dyDescent="0.15"/>
    <row r="5011" customFormat="1" ht="13" x14ac:dyDescent="0.15"/>
    <row r="5012" customFormat="1" ht="13" x14ac:dyDescent="0.15"/>
    <row r="5013" customFormat="1" ht="13" x14ac:dyDescent="0.15"/>
    <row r="5014" customFormat="1" ht="13" x14ac:dyDescent="0.15"/>
    <row r="5015" customFormat="1" ht="13" x14ac:dyDescent="0.15"/>
    <row r="5016" customFormat="1" ht="13" x14ac:dyDescent="0.15"/>
    <row r="5017" customFormat="1" ht="13" x14ac:dyDescent="0.15"/>
    <row r="5018" customFormat="1" ht="13" x14ac:dyDescent="0.15"/>
    <row r="5019" customFormat="1" ht="13" x14ac:dyDescent="0.15"/>
    <row r="5020" customFormat="1" ht="13" x14ac:dyDescent="0.15"/>
    <row r="5021" customFormat="1" ht="13" x14ac:dyDescent="0.15"/>
    <row r="5022" customFormat="1" ht="13" x14ac:dyDescent="0.15"/>
    <row r="5023" customFormat="1" ht="13" x14ac:dyDescent="0.15"/>
    <row r="5024" customFormat="1" ht="13" x14ac:dyDescent="0.15"/>
    <row r="5025" customFormat="1" ht="13" x14ac:dyDescent="0.15"/>
    <row r="5026" customFormat="1" ht="13" x14ac:dyDescent="0.15"/>
    <row r="5027" customFormat="1" ht="13" x14ac:dyDescent="0.15"/>
    <row r="5028" customFormat="1" ht="13" x14ac:dyDescent="0.15"/>
    <row r="5029" customFormat="1" ht="13" x14ac:dyDescent="0.15"/>
    <row r="5030" customFormat="1" ht="13" x14ac:dyDescent="0.15"/>
    <row r="5031" customFormat="1" ht="13" x14ac:dyDescent="0.15"/>
    <row r="5032" customFormat="1" ht="13" x14ac:dyDescent="0.15"/>
    <row r="5033" customFormat="1" ht="13" x14ac:dyDescent="0.15"/>
    <row r="5034" customFormat="1" ht="13" x14ac:dyDescent="0.15"/>
    <row r="5035" customFormat="1" ht="13" x14ac:dyDescent="0.15"/>
    <row r="5036" customFormat="1" ht="13" x14ac:dyDescent="0.15"/>
    <row r="5037" customFormat="1" ht="13" x14ac:dyDescent="0.15"/>
    <row r="5038" customFormat="1" ht="13" x14ac:dyDescent="0.15"/>
    <row r="5039" customFormat="1" ht="13" x14ac:dyDescent="0.15"/>
    <row r="5040" customFormat="1" ht="13" x14ac:dyDescent="0.15"/>
    <row r="5041" customFormat="1" ht="13" x14ac:dyDescent="0.15"/>
    <row r="5042" customFormat="1" ht="13" x14ac:dyDescent="0.15"/>
    <row r="5043" customFormat="1" ht="13" x14ac:dyDescent="0.15"/>
    <row r="5044" customFormat="1" ht="13" x14ac:dyDescent="0.15"/>
    <row r="5045" customFormat="1" ht="13" x14ac:dyDescent="0.15"/>
    <row r="5046" customFormat="1" ht="13" x14ac:dyDescent="0.15"/>
    <row r="5047" customFormat="1" ht="13" x14ac:dyDescent="0.15"/>
    <row r="5048" customFormat="1" ht="13" x14ac:dyDescent="0.15"/>
    <row r="5049" customFormat="1" ht="13" x14ac:dyDescent="0.15"/>
    <row r="5050" customFormat="1" ht="13" x14ac:dyDescent="0.15"/>
    <row r="5051" customFormat="1" ht="13" x14ac:dyDescent="0.15"/>
    <row r="5052" customFormat="1" ht="13" x14ac:dyDescent="0.15"/>
    <row r="5053" customFormat="1" ht="13" x14ac:dyDescent="0.15"/>
    <row r="5054" customFormat="1" ht="13" x14ac:dyDescent="0.15"/>
    <row r="5055" customFormat="1" ht="13" x14ac:dyDescent="0.15"/>
    <row r="5056" customFormat="1" ht="13" x14ac:dyDescent="0.15"/>
    <row r="5057" customFormat="1" ht="13" x14ac:dyDescent="0.15"/>
    <row r="5058" customFormat="1" ht="13" x14ac:dyDescent="0.15"/>
    <row r="5059" customFormat="1" ht="13" x14ac:dyDescent="0.15"/>
    <row r="5060" customFormat="1" ht="13" x14ac:dyDescent="0.15"/>
    <row r="5061" customFormat="1" ht="13" x14ac:dyDescent="0.15"/>
    <row r="5062" customFormat="1" ht="13" x14ac:dyDescent="0.15"/>
    <row r="5063" customFormat="1" ht="13" x14ac:dyDescent="0.15"/>
    <row r="5064" customFormat="1" ht="13" x14ac:dyDescent="0.15"/>
    <row r="5065" customFormat="1" ht="13" x14ac:dyDescent="0.15"/>
    <row r="5066" customFormat="1" ht="13" x14ac:dyDescent="0.15"/>
    <row r="5067" customFormat="1" ht="13" x14ac:dyDescent="0.15"/>
    <row r="5068" customFormat="1" ht="13" x14ac:dyDescent="0.15"/>
    <row r="5069" customFormat="1" ht="13" x14ac:dyDescent="0.15"/>
    <row r="5070" customFormat="1" ht="13" x14ac:dyDescent="0.15"/>
    <row r="5071" customFormat="1" ht="13" x14ac:dyDescent="0.15"/>
    <row r="5072" customFormat="1" ht="13" x14ac:dyDescent="0.15"/>
    <row r="5073" customFormat="1" ht="13" x14ac:dyDescent="0.15"/>
    <row r="5074" customFormat="1" ht="13" x14ac:dyDescent="0.15"/>
    <row r="5075" customFormat="1" ht="13" x14ac:dyDescent="0.15"/>
    <row r="5076" customFormat="1" ht="13" x14ac:dyDescent="0.15"/>
    <row r="5077" customFormat="1" ht="13" x14ac:dyDescent="0.15"/>
    <row r="5078" customFormat="1" ht="13" x14ac:dyDescent="0.15"/>
    <row r="5079" customFormat="1" ht="13" x14ac:dyDescent="0.15"/>
    <row r="5080" customFormat="1" ht="13" x14ac:dyDescent="0.15"/>
    <row r="5081" customFormat="1" ht="13" x14ac:dyDescent="0.15"/>
    <row r="5082" customFormat="1" ht="13" x14ac:dyDescent="0.15"/>
    <row r="5083" customFormat="1" ht="13" x14ac:dyDescent="0.15"/>
    <row r="5084" customFormat="1" ht="13" x14ac:dyDescent="0.15"/>
    <row r="5085" customFormat="1" ht="13" x14ac:dyDescent="0.15"/>
    <row r="5086" customFormat="1" ht="13" x14ac:dyDescent="0.15"/>
    <row r="5087" customFormat="1" ht="13" x14ac:dyDescent="0.15"/>
    <row r="5088" customFormat="1" ht="13" x14ac:dyDescent="0.15"/>
    <row r="5089" customFormat="1" ht="13" x14ac:dyDescent="0.15"/>
    <row r="5090" customFormat="1" ht="13" x14ac:dyDescent="0.15"/>
    <row r="5091" customFormat="1" ht="13" x14ac:dyDescent="0.15"/>
    <row r="5092" customFormat="1" ht="13" x14ac:dyDescent="0.15"/>
    <row r="5093" customFormat="1" ht="13" x14ac:dyDescent="0.15"/>
    <row r="5094" customFormat="1" ht="13" x14ac:dyDescent="0.15"/>
    <row r="5095" customFormat="1" ht="13" x14ac:dyDescent="0.15"/>
    <row r="5096" customFormat="1" ht="13" x14ac:dyDescent="0.15"/>
    <row r="5097" customFormat="1" ht="13" x14ac:dyDescent="0.15"/>
    <row r="5098" customFormat="1" ht="13" x14ac:dyDescent="0.15"/>
    <row r="5099" customFormat="1" ht="13" x14ac:dyDescent="0.15"/>
    <row r="5100" customFormat="1" ht="13" x14ac:dyDescent="0.15"/>
    <row r="5101" customFormat="1" ht="13" x14ac:dyDescent="0.15"/>
    <row r="5102" customFormat="1" ht="13" x14ac:dyDescent="0.15"/>
    <row r="5103" customFormat="1" ht="13" x14ac:dyDescent="0.15"/>
    <row r="5104" customFormat="1" ht="13" x14ac:dyDescent="0.15"/>
    <row r="5105" customFormat="1" ht="13" x14ac:dyDescent="0.15"/>
    <row r="5106" customFormat="1" ht="13" x14ac:dyDescent="0.15"/>
    <row r="5107" customFormat="1" ht="13" x14ac:dyDescent="0.15"/>
    <row r="5108" customFormat="1" ht="13" x14ac:dyDescent="0.15"/>
    <row r="5109" customFormat="1" ht="13" x14ac:dyDescent="0.15"/>
    <row r="5110" customFormat="1" ht="13" x14ac:dyDescent="0.15"/>
    <row r="5111" customFormat="1" ht="13" x14ac:dyDescent="0.15"/>
    <row r="5112" customFormat="1" ht="13" x14ac:dyDescent="0.15"/>
    <row r="5113" customFormat="1" ht="13" x14ac:dyDescent="0.15"/>
    <row r="5114" customFormat="1" ht="13" x14ac:dyDescent="0.15"/>
    <row r="5115" customFormat="1" ht="13" x14ac:dyDescent="0.15"/>
    <row r="5116" customFormat="1" ht="13" x14ac:dyDescent="0.15"/>
    <row r="5117" customFormat="1" ht="13" x14ac:dyDescent="0.15"/>
    <row r="5118" customFormat="1" ht="13" x14ac:dyDescent="0.15"/>
    <row r="5119" customFormat="1" ht="13" x14ac:dyDescent="0.15"/>
    <row r="5120" customFormat="1" ht="13" x14ac:dyDescent="0.15"/>
    <row r="5121" customFormat="1" ht="13" x14ac:dyDescent="0.15"/>
    <row r="5122" customFormat="1" ht="13" x14ac:dyDescent="0.15"/>
    <row r="5123" customFormat="1" ht="13" x14ac:dyDescent="0.15"/>
    <row r="5124" customFormat="1" ht="13" x14ac:dyDescent="0.15"/>
    <row r="5125" customFormat="1" ht="13" x14ac:dyDescent="0.15"/>
    <row r="5126" customFormat="1" ht="13" x14ac:dyDescent="0.15"/>
    <row r="5127" customFormat="1" ht="13" x14ac:dyDescent="0.15"/>
    <row r="5128" customFormat="1" ht="13" x14ac:dyDescent="0.15"/>
    <row r="5129" customFormat="1" ht="13" x14ac:dyDescent="0.15"/>
    <row r="5130" customFormat="1" ht="13" x14ac:dyDescent="0.15"/>
    <row r="5131" customFormat="1" ht="13" x14ac:dyDescent="0.15"/>
    <row r="5132" customFormat="1" ht="13" x14ac:dyDescent="0.15"/>
    <row r="5133" customFormat="1" ht="13" x14ac:dyDescent="0.15"/>
    <row r="5134" customFormat="1" ht="13" x14ac:dyDescent="0.15"/>
    <row r="5135" customFormat="1" ht="13" x14ac:dyDescent="0.15"/>
    <row r="5136" customFormat="1" ht="13" x14ac:dyDescent="0.15"/>
    <row r="5137" customFormat="1" ht="13" x14ac:dyDescent="0.15"/>
    <row r="5138" customFormat="1" ht="13" x14ac:dyDescent="0.15"/>
    <row r="5139" customFormat="1" ht="13" x14ac:dyDescent="0.15"/>
    <row r="5140" customFormat="1" ht="13" x14ac:dyDescent="0.15"/>
    <row r="5141" customFormat="1" ht="13" x14ac:dyDescent="0.15"/>
    <row r="5142" customFormat="1" ht="13" x14ac:dyDescent="0.15"/>
    <row r="5143" customFormat="1" ht="13" x14ac:dyDescent="0.15"/>
    <row r="5144" customFormat="1" ht="13" x14ac:dyDescent="0.15"/>
    <row r="5145" customFormat="1" ht="13" x14ac:dyDescent="0.15"/>
    <row r="5146" customFormat="1" ht="13" x14ac:dyDescent="0.15"/>
    <row r="5147" customFormat="1" ht="13" x14ac:dyDescent="0.15"/>
    <row r="5148" customFormat="1" ht="13" x14ac:dyDescent="0.15"/>
    <row r="5149" customFormat="1" ht="13" x14ac:dyDescent="0.15"/>
    <row r="5150" customFormat="1" ht="13" x14ac:dyDescent="0.15"/>
    <row r="5151" customFormat="1" ht="13" x14ac:dyDescent="0.15"/>
    <row r="5152" customFormat="1" ht="13" x14ac:dyDescent="0.15"/>
    <row r="5153" customFormat="1" ht="13" x14ac:dyDescent="0.15"/>
    <row r="5154" customFormat="1" ht="13" x14ac:dyDescent="0.15"/>
    <row r="5155" customFormat="1" ht="13" x14ac:dyDescent="0.15"/>
    <row r="5156" customFormat="1" ht="13" x14ac:dyDescent="0.15"/>
    <row r="5157" customFormat="1" ht="13" x14ac:dyDescent="0.15"/>
    <row r="5158" customFormat="1" ht="13" x14ac:dyDescent="0.15"/>
    <row r="5159" customFormat="1" ht="13" x14ac:dyDescent="0.15"/>
    <row r="5160" customFormat="1" ht="13" x14ac:dyDescent="0.15"/>
    <row r="5161" customFormat="1" ht="13" x14ac:dyDescent="0.15"/>
    <row r="5162" customFormat="1" ht="13" x14ac:dyDescent="0.15"/>
    <row r="5163" customFormat="1" ht="13" x14ac:dyDescent="0.15"/>
    <row r="5164" customFormat="1" ht="13" x14ac:dyDescent="0.15"/>
    <row r="5165" customFormat="1" ht="13" x14ac:dyDescent="0.15"/>
    <row r="5166" customFormat="1" ht="13" x14ac:dyDescent="0.15"/>
    <row r="5167" customFormat="1" ht="13" x14ac:dyDescent="0.15"/>
    <row r="5168" customFormat="1" ht="13" x14ac:dyDescent="0.15"/>
    <row r="5169" customFormat="1" ht="13" x14ac:dyDescent="0.15"/>
    <row r="5170" customFormat="1" ht="13" x14ac:dyDescent="0.15"/>
    <row r="5171" customFormat="1" ht="13" x14ac:dyDescent="0.15"/>
    <row r="5172" customFormat="1" ht="13" x14ac:dyDescent="0.15"/>
    <row r="5173" customFormat="1" ht="13" x14ac:dyDescent="0.15"/>
    <row r="5174" customFormat="1" ht="13" x14ac:dyDescent="0.15"/>
    <row r="5175" customFormat="1" ht="13" x14ac:dyDescent="0.15"/>
    <row r="5176" customFormat="1" ht="13" x14ac:dyDescent="0.15"/>
    <row r="5177" customFormat="1" ht="13" x14ac:dyDescent="0.15"/>
    <row r="5178" customFormat="1" ht="13" x14ac:dyDescent="0.15"/>
    <row r="5179" customFormat="1" ht="13" x14ac:dyDescent="0.15"/>
    <row r="5180" customFormat="1" ht="13" x14ac:dyDescent="0.15"/>
    <row r="5181" customFormat="1" ht="13" x14ac:dyDescent="0.15"/>
    <row r="5182" customFormat="1" ht="13" x14ac:dyDescent="0.15"/>
    <row r="5183" customFormat="1" ht="13" x14ac:dyDescent="0.15"/>
    <row r="5184" customFormat="1" ht="13" x14ac:dyDescent="0.15"/>
    <row r="5185" customFormat="1" ht="13" x14ac:dyDescent="0.15"/>
    <row r="5186" customFormat="1" ht="13" x14ac:dyDescent="0.15"/>
    <row r="5187" customFormat="1" ht="13" x14ac:dyDescent="0.15"/>
    <row r="5188" customFormat="1" ht="13" x14ac:dyDescent="0.15"/>
    <row r="5189" customFormat="1" ht="13" x14ac:dyDescent="0.15"/>
    <row r="5190" customFormat="1" ht="13" x14ac:dyDescent="0.15"/>
    <row r="5191" customFormat="1" ht="13" x14ac:dyDescent="0.15"/>
    <row r="5192" customFormat="1" ht="13" x14ac:dyDescent="0.15"/>
    <row r="5193" customFormat="1" ht="13" x14ac:dyDescent="0.15"/>
    <row r="5194" customFormat="1" ht="13" x14ac:dyDescent="0.15"/>
    <row r="5195" customFormat="1" ht="13" x14ac:dyDescent="0.15"/>
    <row r="5196" customFormat="1" ht="13" x14ac:dyDescent="0.15"/>
    <row r="5197" customFormat="1" ht="13" x14ac:dyDescent="0.15"/>
    <row r="5198" customFormat="1" ht="13" x14ac:dyDescent="0.15"/>
    <row r="5199" customFormat="1" ht="13" x14ac:dyDescent="0.15"/>
    <row r="5200" customFormat="1" ht="13" x14ac:dyDescent="0.15"/>
    <row r="5201" customFormat="1" ht="13" x14ac:dyDescent="0.15"/>
    <row r="5202" customFormat="1" ht="13" x14ac:dyDescent="0.15"/>
    <row r="5203" customFormat="1" ht="13" x14ac:dyDescent="0.15"/>
    <row r="5204" customFormat="1" ht="13" x14ac:dyDescent="0.15"/>
    <row r="5205" customFormat="1" ht="13" x14ac:dyDescent="0.15"/>
    <row r="5206" customFormat="1" ht="13" x14ac:dyDescent="0.15"/>
    <row r="5207" customFormat="1" ht="13" x14ac:dyDescent="0.15"/>
    <row r="5208" customFormat="1" ht="13" x14ac:dyDescent="0.15"/>
    <row r="5209" customFormat="1" ht="13" x14ac:dyDescent="0.15"/>
    <row r="5210" customFormat="1" ht="13" x14ac:dyDescent="0.15"/>
    <row r="5211" customFormat="1" ht="13" x14ac:dyDescent="0.15"/>
    <row r="5212" customFormat="1" ht="13" x14ac:dyDescent="0.15"/>
    <row r="5213" customFormat="1" ht="13" x14ac:dyDescent="0.15"/>
    <row r="5214" customFormat="1" ht="13" x14ac:dyDescent="0.15"/>
    <row r="5215" customFormat="1" ht="13" x14ac:dyDescent="0.15"/>
    <row r="5216" customFormat="1" ht="13" x14ac:dyDescent="0.15"/>
    <row r="5217" customFormat="1" ht="13" x14ac:dyDescent="0.15"/>
    <row r="5218" customFormat="1" ht="13" x14ac:dyDescent="0.15"/>
    <row r="5219" customFormat="1" ht="13" x14ac:dyDescent="0.15"/>
    <row r="5220" customFormat="1" ht="13" x14ac:dyDescent="0.15"/>
    <row r="5221" customFormat="1" ht="13" x14ac:dyDescent="0.15"/>
    <row r="5222" customFormat="1" ht="13" x14ac:dyDescent="0.15"/>
    <row r="5223" customFormat="1" ht="13" x14ac:dyDescent="0.15"/>
    <row r="5224" customFormat="1" ht="13" x14ac:dyDescent="0.15"/>
    <row r="5225" customFormat="1" ht="13" x14ac:dyDescent="0.15"/>
    <row r="5226" customFormat="1" ht="13" x14ac:dyDescent="0.15"/>
    <row r="5227" customFormat="1" ht="13" x14ac:dyDescent="0.15"/>
    <row r="5228" customFormat="1" ht="13" x14ac:dyDescent="0.15"/>
    <row r="5229" customFormat="1" ht="13" x14ac:dyDescent="0.15"/>
    <row r="5230" customFormat="1" ht="13" x14ac:dyDescent="0.15"/>
    <row r="5231" customFormat="1" ht="13" x14ac:dyDescent="0.15"/>
    <row r="5232" customFormat="1" ht="13" x14ac:dyDescent="0.15"/>
    <row r="5233" customFormat="1" ht="13" x14ac:dyDescent="0.15"/>
    <row r="5234" customFormat="1" ht="13" x14ac:dyDescent="0.15"/>
    <row r="5235" customFormat="1" ht="13" x14ac:dyDescent="0.15"/>
    <row r="5236" customFormat="1" ht="13" x14ac:dyDescent="0.15"/>
    <row r="5237" customFormat="1" ht="13" x14ac:dyDescent="0.15"/>
    <row r="5238" customFormat="1" ht="13" x14ac:dyDescent="0.15"/>
    <row r="5239" customFormat="1" ht="13" x14ac:dyDescent="0.15"/>
    <row r="5240" customFormat="1" ht="13" x14ac:dyDescent="0.15"/>
    <row r="5241" customFormat="1" ht="13" x14ac:dyDescent="0.15"/>
    <row r="5242" customFormat="1" ht="13" x14ac:dyDescent="0.15"/>
    <row r="5243" customFormat="1" ht="13" x14ac:dyDescent="0.15"/>
    <row r="5244" customFormat="1" ht="13" x14ac:dyDescent="0.15"/>
    <row r="5245" customFormat="1" ht="13" x14ac:dyDescent="0.15"/>
    <row r="5246" customFormat="1" ht="13" x14ac:dyDescent="0.15"/>
    <row r="5247" customFormat="1" ht="13" x14ac:dyDescent="0.15"/>
    <row r="5248" customFormat="1" ht="13" x14ac:dyDescent="0.15"/>
    <row r="5249" customFormat="1" ht="13" x14ac:dyDescent="0.15"/>
    <row r="5250" customFormat="1" ht="13" x14ac:dyDescent="0.15"/>
    <row r="5251" customFormat="1" ht="13" x14ac:dyDescent="0.15"/>
    <row r="5252" customFormat="1" ht="13" x14ac:dyDescent="0.15"/>
    <row r="5253" customFormat="1" ht="13" x14ac:dyDescent="0.15"/>
    <row r="5254" customFormat="1" ht="13" x14ac:dyDescent="0.15"/>
    <row r="5255" customFormat="1" ht="13" x14ac:dyDescent="0.15"/>
    <row r="5256" customFormat="1" ht="13" x14ac:dyDescent="0.15"/>
    <row r="5257" customFormat="1" ht="13" x14ac:dyDescent="0.15"/>
    <row r="5258" customFormat="1" ht="13" x14ac:dyDescent="0.15"/>
    <row r="5259" customFormat="1" ht="13" x14ac:dyDescent="0.15"/>
    <row r="5260" customFormat="1" ht="13" x14ac:dyDescent="0.15"/>
    <row r="5261" customFormat="1" ht="13" x14ac:dyDescent="0.15"/>
    <row r="5262" customFormat="1" ht="13" x14ac:dyDescent="0.15"/>
    <row r="5263" customFormat="1" ht="13" x14ac:dyDescent="0.15"/>
    <row r="5264" customFormat="1" ht="13" x14ac:dyDescent="0.15"/>
    <row r="5265" customFormat="1" ht="13" x14ac:dyDescent="0.15"/>
    <row r="5266" customFormat="1" ht="13" x14ac:dyDescent="0.15"/>
    <row r="5267" customFormat="1" ht="13" x14ac:dyDescent="0.15"/>
    <row r="5268" customFormat="1" ht="13" x14ac:dyDescent="0.15"/>
    <row r="5269" customFormat="1" ht="13" x14ac:dyDescent="0.15"/>
    <row r="5270" customFormat="1" ht="13" x14ac:dyDescent="0.15"/>
    <row r="5271" customFormat="1" ht="13" x14ac:dyDescent="0.15"/>
    <row r="5272" customFormat="1" ht="13" x14ac:dyDescent="0.15"/>
    <row r="5273" customFormat="1" ht="13" x14ac:dyDescent="0.15"/>
    <row r="5274" customFormat="1" ht="13" x14ac:dyDescent="0.15"/>
    <row r="5275" customFormat="1" ht="13" x14ac:dyDescent="0.15"/>
    <row r="5276" customFormat="1" ht="13" x14ac:dyDescent="0.15"/>
    <row r="5277" customFormat="1" ht="13" x14ac:dyDescent="0.15"/>
    <row r="5278" customFormat="1" ht="13" x14ac:dyDescent="0.15"/>
    <row r="5279" customFormat="1" ht="13" x14ac:dyDescent="0.15"/>
    <row r="5280" customFormat="1" ht="13" x14ac:dyDescent="0.15"/>
    <row r="5281" customFormat="1" ht="13" x14ac:dyDescent="0.15"/>
    <row r="5282" customFormat="1" ht="13" x14ac:dyDescent="0.15"/>
    <row r="5283" customFormat="1" ht="13" x14ac:dyDescent="0.15"/>
    <row r="5284" customFormat="1" ht="13" x14ac:dyDescent="0.15"/>
    <row r="5285" customFormat="1" ht="13" x14ac:dyDescent="0.15"/>
    <row r="5286" customFormat="1" ht="13" x14ac:dyDescent="0.15"/>
    <row r="5287" customFormat="1" ht="13" x14ac:dyDescent="0.15"/>
    <row r="5288" customFormat="1" ht="13" x14ac:dyDescent="0.15"/>
    <row r="5289" customFormat="1" ht="13" x14ac:dyDescent="0.15"/>
    <row r="5290" customFormat="1" ht="13" x14ac:dyDescent="0.15"/>
    <row r="5291" customFormat="1" ht="13" x14ac:dyDescent="0.15"/>
    <row r="5292" customFormat="1" ht="13" x14ac:dyDescent="0.15"/>
    <row r="5293" customFormat="1" ht="13" x14ac:dyDescent="0.15"/>
    <row r="5294" customFormat="1" ht="13" x14ac:dyDescent="0.15"/>
    <row r="5295" customFormat="1" ht="13" x14ac:dyDescent="0.15"/>
    <row r="5296" customFormat="1" ht="13" x14ac:dyDescent="0.15"/>
    <row r="5297" customFormat="1" ht="13" x14ac:dyDescent="0.15"/>
    <row r="5298" customFormat="1" ht="13" x14ac:dyDescent="0.15"/>
    <row r="5299" customFormat="1" ht="13" x14ac:dyDescent="0.15"/>
    <row r="5300" customFormat="1" ht="13" x14ac:dyDescent="0.15"/>
    <row r="5301" customFormat="1" ht="13" x14ac:dyDescent="0.15"/>
    <row r="5302" customFormat="1" ht="13" x14ac:dyDescent="0.15"/>
    <row r="5303" customFormat="1" ht="13" x14ac:dyDescent="0.15"/>
    <row r="5304" customFormat="1" ht="13" x14ac:dyDescent="0.15"/>
    <row r="5305" customFormat="1" ht="13" x14ac:dyDescent="0.15"/>
    <row r="5306" customFormat="1" ht="13" x14ac:dyDescent="0.15"/>
    <row r="5307" customFormat="1" ht="13" x14ac:dyDescent="0.15"/>
    <row r="5308" customFormat="1" ht="13" x14ac:dyDescent="0.15"/>
    <row r="5309" customFormat="1" ht="13" x14ac:dyDescent="0.15"/>
    <row r="5310" customFormat="1" ht="13" x14ac:dyDescent="0.15"/>
    <row r="5311" customFormat="1" ht="13" x14ac:dyDescent="0.15"/>
    <row r="5312" customFormat="1" ht="13" x14ac:dyDescent="0.15"/>
    <row r="5313" customFormat="1" ht="13" x14ac:dyDescent="0.15"/>
    <row r="5314" customFormat="1" ht="13" x14ac:dyDescent="0.15"/>
    <row r="5315" customFormat="1" ht="13" x14ac:dyDescent="0.15"/>
    <row r="5316" customFormat="1" ht="13" x14ac:dyDescent="0.15"/>
    <row r="5317" customFormat="1" ht="13" x14ac:dyDescent="0.15"/>
    <row r="5318" customFormat="1" ht="13" x14ac:dyDescent="0.15"/>
    <row r="5319" customFormat="1" ht="13" x14ac:dyDescent="0.15"/>
    <row r="5320" customFormat="1" ht="13" x14ac:dyDescent="0.15"/>
    <row r="5321" customFormat="1" ht="13" x14ac:dyDescent="0.15"/>
    <row r="5322" customFormat="1" ht="13" x14ac:dyDescent="0.15"/>
    <row r="5323" customFormat="1" ht="13" x14ac:dyDescent="0.15"/>
    <row r="5324" customFormat="1" ht="13" x14ac:dyDescent="0.15"/>
    <row r="5325" customFormat="1" ht="13" x14ac:dyDescent="0.15"/>
    <row r="5326" customFormat="1" ht="13" x14ac:dyDescent="0.15"/>
    <row r="5327" customFormat="1" ht="13" x14ac:dyDescent="0.15"/>
    <row r="5328" customFormat="1" ht="13" x14ac:dyDescent="0.15"/>
    <row r="5329" customFormat="1" ht="13" x14ac:dyDescent="0.15"/>
    <row r="5330" customFormat="1" ht="13" x14ac:dyDescent="0.15"/>
    <row r="5331" customFormat="1" ht="13" x14ac:dyDescent="0.15"/>
    <row r="5332" customFormat="1" ht="13" x14ac:dyDescent="0.15"/>
    <row r="5333" customFormat="1" ht="13" x14ac:dyDescent="0.15"/>
    <row r="5334" customFormat="1" ht="13" x14ac:dyDescent="0.15"/>
    <row r="5335" customFormat="1" ht="13" x14ac:dyDescent="0.15"/>
    <row r="5336" customFormat="1" ht="13" x14ac:dyDescent="0.15"/>
    <row r="5337" customFormat="1" ht="13" x14ac:dyDescent="0.15"/>
    <row r="5338" customFormat="1" ht="13" x14ac:dyDescent="0.15"/>
    <row r="5339" customFormat="1" ht="13" x14ac:dyDescent="0.15"/>
    <row r="5340" customFormat="1" ht="13" x14ac:dyDescent="0.15"/>
    <row r="5341" customFormat="1" ht="13" x14ac:dyDescent="0.15"/>
    <row r="5342" customFormat="1" ht="13" x14ac:dyDescent="0.15"/>
    <row r="5343" customFormat="1" ht="13" x14ac:dyDescent="0.15"/>
    <row r="5344" customFormat="1" ht="13" x14ac:dyDescent="0.15"/>
    <row r="5345" customFormat="1" ht="13" x14ac:dyDescent="0.15"/>
    <row r="5346" customFormat="1" ht="13" x14ac:dyDescent="0.15"/>
    <row r="5347" customFormat="1" ht="13" x14ac:dyDescent="0.15"/>
    <row r="5348" customFormat="1" ht="13" x14ac:dyDescent="0.15"/>
    <row r="5349" customFormat="1" ht="13" x14ac:dyDescent="0.15"/>
    <row r="5350" customFormat="1" ht="13" x14ac:dyDescent="0.15"/>
    <row r="5351" customFormat="1" ht="13" x14ac:dyDescent="0.15"/>
    <row r="5352" customFormat="1" ht="13" x14ac:dyDescent="0.15"/>
    <row r="5353" customFormat="1" ht="13" x14ac:dyDescent="0.15"/>
    <row r="5354" customFormat="1" ht="13" x14ac:dyDescent="0.15"/>
    <row r="5355" customFormat="1" ht="13" x14ac:dyDescent="0.15"/>
    <row r="5356" customFormat="1" ht="13" x14ac:dyDescent="0.15"/>
    <row r="5357" customFormat="1" ht="13" x14ac:dyDescent="0.15"/>
    <row r="5358" customFormat="1" ht="13" x14ac:dyDescent="0.15"/>
    <row r="5359" customFormat="1" ht="13" x14ac:dyDescent="0.15"/>
    <row r="5360" customFormat="1" ht="13" x14ac:dyDescent="0.15"/>
    <row r="5361" customFormat="1" ht="13" x14ac:dyDescent="0.15"/>
    <row r="5362" customFormat="1" ht="13" x14ac:dyDescent="0.15"/>
    <row r="5363" customFormat="1" ht="13" x14ac:dyDescent="0.15"/>
    <row r="5364" customFormat="1" ht="13" x14ac:dyDescent="0.15"/>
    <row r="5365" customFormat="1" ht="13" x14ac:dyDescent="0.15"/>
    <row r="5366" customFormat="1" ht="13" x14ac:dyDescent="0.15"/>
    <row r="5367" customFormat="1" ht="13" x14ac:dyDescent="0.15"/>
    <row r="5368" customFormat="1" ht="13" x14ac:dyDescent="0.15"/>
    <row r="5369" customFormat="1" ht="13" x14ac:dyDescent="0.15"/>
    <row r="5370" customFormat="1" ht="13" x14ac:dyDescent="0.15"/>
    <row r="5371" customFormat="1" ht="13" x14ac:dyDescent="0.15"/>
    <row r="5372" customFormat="1" ht="13" x14ac:dyDescent="0.15"/>
    <row r="5373" customFormat="1" ht="13" x14ac:dyDescent="0.15"/>
    <row r="5374" customFormat="1" ht="13" x14ac:dyDescent="0.15"/>
    <row r="5375" customFormat="1" ht="13" x14ac:dyDescent="0.15"/>
    <row r="5376" customFormat="1" ht="13" x14ac:dyDescent="0.15"/>
    <row r="5377" customFormat="1" ht="13" x14ac:dyDescent="0.15"/>
    <row r="5378" customFormat="1" ht="13" x14ac:dyDescent="0.15"/>
    <row r="5379" customFormat="1" ht="13" x14ac:dyDescent="0.15"/>
    <row r="5380" customFormat="1" ht="13" x14ac:dyDescent="0.15"/>
    <row r="5381" customFormat="1" ht="13" x14ac:dyDescent="0.15"/>
    <row r="5382" customFormat="1" ht="13" x14ac:dyDescent="0.15"/>
    <row r="5383" customFormat="1" ht="13" x14ac:dyDescent="0.15"/>
    <row r="5384" customFormat="1" ht="13" x14ac:dyDescent="0.15"/>
    <row r="5385" customFormat="1" ht="13" x14ac:dyDescent="0.15"/>
    <row r="5386" customFormat="1" ht="13" x14ac:dyDescent="0.15"/>
    <row r="5387" customFormat="1" ht="13" x14ac:dyDescent="0.15"/>
    <row r="5388" customFormat="1" ht="13" x14ac:dyDescent="0.15"/>
    <row r="5389" customFormat="1" ht="13" x14ac:dyDescent="0.15"/>
    <row r="5390" customFormat="1" ht="13" x14ac:dyDescent="0.15"/>
    <row r="5391" customFormat="1" ht="13" x14ac:dyDescent="0.15"/>
    <row r="5392" customFormat="1" ht="13" x14ac:dyDescent="0.15"/>
    <row r="5393" customFormat="1" ht="13" x14ac:dyDescent="0.15"/>
    <row r="5394" customFormat="1" ht="13" x14ac:dyDescent="0.15"/>
    <row r="5395" customFormat="1" ht="13" x14ac:dyDescent="0.15"/>
    <row r="5396" customFormat="1" ht="13" x14ac:dyDescent="0.15"/>
    <row r="5397" customFormat="1" ht="13" x14ac:dyDescent="0.15"/>
    <row r="5398" customFormat="1" ht="13" x14ac:dyDescent="0.15"/>
    <row r="5399" customFormat="1" ht="13" x14ac:dyDescent="0.15"/>
    <row r="5400" customFormat="1" ht="13" x14ac:dyDescent="0.15"/>
    <row r="5401" customFormat="1" ht="13" x14ac:dyDescent="0.15"/>
    <row r="5402" customFormat="1" ht="13" x14ac:dyDescent="0.15"/>
    <row r="5403" customFormat="1" ht="13" x14ac:dyDescent="0.15"/>
    <row r="5404" customFormat="1" ht="13" x14ac:dyDescent="0.15"/>
    <row r="5405" customFormat="1" ht="13" x14ac:dyDescent="0.15"/>
    <row r="5406" customFormat="1" ht="13" x14ac:dyDescent="0.15"/>
    <row r="5407" customFormat="1" ht="13" x14ac:dyDescent="0.15"/>
    <row r="5408" customFormat="1" ht="13" x14ac:dyDescent="0.15"/>
    <row r="5409" customFormat="1" ht="13" x14ac:dyDescent="0.15"/>
    <row r="5410" customFormat="1" ht="13" x14ac:dyDescent="0.15"/>
    <row r="5411" customFormat="1" ht="13" x14ac:dyDescent="0.15"/>
    <row r="5412" customFormat="1" ht="13" x14ac:dyDescent="0.15"/>
    <row r="5413" customFormat="1" ht="13" x14ac:dyDescent="0.15"/>
    <row r="5414" customFormat="1" ht="13" x14ac:dyDescent="0.15"/>
    <row r="5415" customFormat="1" ht="13" x14ac:dyDescent="0.15"/>
    <row r="5416" customFormat="1" ht="13" x14ac:dyDescent="0.15"/>
    <row r="5417" customFormat="1" ht="13" x14ac:dyDescent="0.15"/>
    <row r="5418" customFormat="1" ht="13" x14ac:dyDescent="0.15"/>
    <row r="5419" customFormat="1" ht="13" x14ac:dyDescent="0.15"/>
    <row r="5420" customFormat="1" ht="13" x14ac:dyDescent="0.15"/>
    <row r="5421" customFormat="1" ht="13" x14ac:dyDescent="0.15"/>
    <row r="5422" customFormat="1" ht="13" x14ac:dyDescent="0.15"/>
    <row r="5423" customFormat="1" ht="13" x14ac:dyDescent="0.15"/>
    <row r="5424" customFormat="1" ht="13" x14ac:dyDescent="0.15"/>
    <row r="5425" customFormat="1" ht="13" x14ac:dyDescent="0.15"/>
    <row r="5426" customFormat="1" ht="13" x14ac:dyDescent="0.15"/>
    <row r="5427" customFormat="1" ht="13" x14ac:dyDescent="0.15"/>
    <row r="5428" customFormat="1" ht="13" x14ac:dyDescent="0.15"/>
    <row r="5429" customFormat="1" ht="13" x14ac:dyDescent="0.15"/>
    <row r="5430" customFormat="1" ht="13" x14ac:dyDescent="0.15"/>
    <row r="5431" customFormat="1" ht="13" x14ac:dyDescent="0.15"/>
    <row r="5432" customFormat="1" ht="13" x14ac:dyDescent="0.15"/>
    <row r="5433" customFormat="1" ht="13" x14ac:dyDescent="0.15"/>
    <row r="5434" customFormat="1" ht="13" x14ac:dyDescent="0.15"/>
    <row r="5435" customFormat="1" ht="13" x14ac:dyDescent="0.15"/>
    <row r="5436" customFormat="1" ht="13" x14ac:dyDescent="0.15"/>
    <row r="5437" customFormat="1" ht="13" x14ac:dyDescent="0.15"/>
    <row r="5438" customFormat="1" ht="13" x14ac:dyDescent="0.15"/>
    <row r="5439" customFormat="1" ht="13" x14ac:dyDescent="0.15"/>
    <row r="5440" customFormat="1" ht="13" x14ac:dyDescent="0.15"/>
    <row r="5441" customFormat="1" ht="13" x14ac:dyDescent="0.15"/>
    <row r="5442" customFormat="1" ht="13" x14ac:dyDescent="0.15"/>
    <row r="5443" customFormat="1" ht="13" x14ac:dyDescent="0.15"/>
    <row r="5444" customFormat="1" ht="13" x14ac:dyDescent="0.15"/>
    <row r="5445" customFormat="1" ht="13" x14ac:dyDescent="0.15"/>
    <row r="5446" customFormat="1" ht="13" x14ac:dyDescent="0.15"/>
    <row r="5447" customFormat="1" ht="13" x14ac:dyDescent="0.15"/>
    <row r="5448" customFormat="1" ht="13" x14ac:dyDescent="0.15"/>
    <row r="5449" customFormat="1" ht="13" x14ac:dyDescent="0.15"/>
    <row r="5450" customFormat="1" ht="13" x14ac:dyDescent="0.15"/>
    <row r="5451" customFormat="1" ht="13" x14ac:dyDescent="0.15"/>
    <row r="5452" customFormat="1" ht="13" x14ac:dyDescent="0.15"/>
    <row r="5453" customFormat="1" ht="13" x14ac:dyDescent="0.15"/>
    <row r="5454" customFormat="1" ht="13" x14ac:dyDescent="0.15"/>
    <row r="5455" customFormat="1" ht="13" x14ac:dyDescent="0.15"/>
    <row r="5456" customFormat="1" ht="13" x14ac:dyDescent="0.15"/>
    <row r="5457" customFormat="1" ht="13" x14ac:dyDescent="0.15"/>
    <row r="5458" customFormat="1" ht="13" x14ac:dyDescent="0.15"/>
    <row r="5459" customFormat="1" ht="13" x14ac:dyDescent="0.15"/>
    <row r="5460" customFormat="1" ht="13" x14ac:dyDescent="0.15"/>
    <row r="5461" customFormat="1" ht="13" x14ac:dyDescent="0.15"/>
    <row r="5462" customFormat="1" ht="13" x14ac:dyDescent="0.15"/>
    <row r="5463" customFormat="1" ht="13" x14ac:dyDescent="0.15"/>
    <row r="5464" customFormat="1" ht="13" x14ac:dyDescent="0.15"/>
    <row r="5465" customFormat="1" ht="13" x14ac:dyDescent="0.15"/>
    <row r="5466" customFormat="1" ht="13" x14ac:dyDescent="0.15"/>
    <row r="5467" customFormat="1" ht="13" x14ac:dyDescent="0.15"/>
    <row r="5468" customFormat="1" ht="13" x14ac:dyDescent="0.15"/>
    <row r="5469" customFormat="1" ht="13" x14ac:dyDescent="0.15"/>
    <row r="5470" customFormat="1" ht="13" x14ac:dyDescent="0.15"/>
    <row r="5471" customFormat="1" ht="13" x14ac:dyDescent="0.15"/>
    <row r="5472" customFormat="1" ht="13" x14ac:dyDescent="0.15"/>
    <row r="5473" customFormat="1" ht="13" x14ac:dyDescent="0.15"/>
    <row r="5474" customFormat="1" ht="13" x14ac:dyDescent="0.15"/>
    <row r="5475" customFormat="1" ht="13" x14ac:dyDescent="0.15"/>
    <row r="5476" customFormat="1" ht="13" x14ac:dyDescent="0.15"/>
    <row r="5477" customFormat="1" ht="13" x14ac:dyDescent="0.15"/>
    <row r="5478" customFormat="1" ht="13" x14ac:dyDescent="0.15"/>
    <row r="5479" customFormat="1" ht="13" x14ac:dyDescent="0.15"/>
    <row r="5480" customFormat="1" ht="13" x14ac:dyDescent="0.15"/>
    <row r="5481" customFormat="1" ht="13" x14ac:dyDescent="0.15"/>
    <row r="5482" customFormat="1" ht="13" x14ac:dyDescent="0.15"/>
    <row r="5483" customFormat="1" ht="13" x14ac:dyDescent="0.15"/>
    <row r="5484" customFormat="1" ht="13" x14ac:dyDescent="0.15"/>
    <row r="5485" customFormat="1" ht="13" x14ac:dyDescent="0.15"/>
    <row r="5486" customFormat="1" ht="13" x14ac:dyDescent="0.15"/>
    <row r="5487" customFormat="1" ht="13" x14ac:dyDescent="0.15"/>
    <row r="5488" customFormat="1" ht="13" x14ac:dyDescent="0.15"/>
    <row r="5489" customFormat="1" ht="13" x14ac:dyDescent="0.15"/>
    <row r="5490" customFormat="1" ht="13" x14ac:dyDescent="0.15"/>
    <row r="5491" customFormat="1" ht="13" x14ac:dyDescent="0.15"/>
    <row r="5492" customFormat="1" ht="13" x14ac:dyDescent="0.15"/>
    <row r="5493" customFormat="1" ht="13" x14ac:dyDescent="0.15"/>
    <row r="5494" customFormat="1" ht="13" x14ac:dyDescent="0.15"/>
    <row r="5495" customFormat="1" ht="13" x14ac:dyDescent="0.15"/>
    <row r="5496" customFormat="1" ht="13" x14ac:dyDescent="0.15"/>
    <row r="5497" customFormat="1" ht="13" x14ac:dyDescent="0.15"/>
    <row r="5498" customFormat="1" ht="13" x14ac:dyDescent="0.15"/>
    <row r="5499" customFormat="1" ht="13" x14ac:dyDescent="0.15"/>
    <row r="5500" customFormat="1" ht="13" x14ac:dyDescent="0.15"/>
    <row r="5501" customFormat="1" ht="13" x14ac:dyDescent="0.15"/>
    <row r="5502" customFormat="1" ht="13" x14ac:dyDescent="0.15"/>
    <row r="5503" customFormat="1" ht="13" x14ac:dyDescent="0.15"/>
    <row r="5504" customFormat="1" ht="13" x14ac:dyDescent="0.15"/>
    <row r="5505" customFormat="1" ht="13" x14ac:dyDescent="0.15"/>
    <row r="5506" customFormat="1" ht="13" x14ac:dyDescent="0.15"/>
    <row r="5507" customFormat="1" ht="13" x14ac:dyDescent="0.15"/>
    <row r="5508" customFormat="1" ht="13" x14ac:dyDescent="0.15"/>
    <row r="5509" customFormat="1" ht="13" x14ac:dyDescent="0.15"/>
    <row r="5510" customFormat="1" ht="13" x14ac:dyDescent="0.15"/>
    <row r="5511" customFormat="1" ht="13" x14ac:dyDescent="0.15"/>
    <row r="5512" customFormat="1" ht="13" x14ac:dyDescent="0.15"/>
    <row r="5513" customFormat="1" ht="13" x14ac:dyDescent="0.15"/>
    <row r="5514" customFormat="1" ht="13" x14ac:dyDescent="0.15"/>
    <row r="5515" customFormat="1" ht="13" x14ac:dyDescent="0.15"/>
    <row r="5516" customFormat="1" ht="13" x14ac:dyDescent="0.15"/>
    <row r="5517" customFormat="1" ht="13" x14ac:dyDescent="0.15"/>
    <row r="5518" customFormat="1" ht="13" x14ac:dyDescent="0.15"/>
    <row r="5519" customFormat="1" ht="13" x14ac:dyDescent="0.15"/>
    <row r="5520" customFormat="1" ht="13" x14ac:dyDescent="0.15"/>
    <row r="5521" customFormat="1" ht="13" x14ac:dyDescent="0.15"/>
    <row r="5522" customFormat="1" ht="13" x14ac:dyDescent="0.15"/>
    <row r="5523" customFormat="1" ht="13" x14ac:dyDescent="0.15"/>
    <row r="5524" customFormat="1" ht="13" x14ac:dyDescent="0.15"/>
    <row r="5525" customFormat="1" ht="13" x14ac:dyDescent="0.15"/>
    <row r="5526" customFormat="1" ht="13" x14ac:dyDescent="0.15"/>
    <row r="5527" customFormat="1" ht="13" x14ac:dyDescent="0.15"/>
    <row r="5528" customFormat="1" ht="13" x14ac:dyDescent="0.15"/>
    <row r="5529" customFormat="1" ht="13" x14ac:dyDescent="0.15"/>
    <row r="5530" customFormat="1" ht="13" x14ac:dyDescent="0.15"/>
    <row r="5531" customFormat="1" ht="13" x14ac:dyDescent="0.15"/>
    <row r="5532" customFormat="1" ht="13" x14ac:dyDescent="0.15"/>
    <row r="5533" customFormat="1" ht="13" x14ac:dyDescent="0.15"/>
    <row r="5534" customFormat="1" ht="13" x14ac:dyDescent="0.15"/>
    <row r="5535" customFormat="1" ht="13" x14ac:dyDescent="0.15"/>
    <row r="5536" customFormat="1" ht="13" x14ac:dyDescent="0.15"/>
    <row r="5537" customFormat="1" ht="13" x14ac:dyDescent="0.15"/>
    <row r="5538" customFormat="1" ht="13" x14ac:dyDescent="0.15"/>
    <row r="5539" customFormat="1" ht="13" x14ac:dyDescent="0.15"/>
    <row r="5540" customFormat="1" ht="13" x14ac:dyDescent="0.15"/>
    <row r="5541" customFormat="1" ht="13" x14ac:dyDescent="0.15"/>
    <row r="5542" customFormat="1" ht="13" x14ac:dyDescent="0.15"/>
    <row r="5543" customFormat="1" ht="13" x14ac:dyDescent="0.15"/>
    <row r="5544" customFormat="1" ht="13" x14ac:dyDescent="0.15"/>
    <row r="5545" customFormat="1" ht="13" x14ac:dyDescent="0.15"/>
    <row r="5546" customFormat="1" ht="13" x14ac:dyDescent="0.15"/>
    <row r="5547" customFormat="1" ht="13" x14ac:dyDescent="0.15"/>
    <row r="5548" customFormat="1" ht="13" x14ac:dyDescent="0.15"/>
    <row r="5549" customFormat="1" ht="13" x14ac:dyDescent="0.15"/>
    <row r="5550" customFormat="1" ht="13" x14ac:dyDescent="0.15"/>
    <row r="5551" customFormat="1" ht="13" x14ac:dyDescent="0.15"/>
    <row r="5552" customFormat="1" ht="13" x14ac:dyDescent="0.15"/>
    <row r="5553" customFormat="1" ht="13" x14ac:dyDescent="0.15"/>
    <row r="5554" customFormat="1" ht="13" x14ac:dyDescent="0.15"/>
    <row r="5555" customFormat="1" ht="13" x14ac:dyDescent="0.15"/>
    <row r="5556" customFormat="1" ht="13" x14ac:dyDescent="0.15"/>
    <row r="5557" customFormat="1" ht="13" x14ac:dyDescent="0.15"/>
    <row r="5558" customFormat="1" ht="13" x14ac:dyDescent="0.15"/>
    <row r="5559" customFormat="1" ht="13" x14ac:dyDescent="0.15"/>
    <row r="5560" customFormat="1" ht="13" x14ac:dyDescent="0.15"/>
    <row r="5561" customFormat="1" ht="13" x14ac:dyDescent="0.15"/>
    <row r="5562" customFormat="1" ht="13" x14ac:dyDescent="0.15"/>
    <row r="5563" customFormat="1" ht="13" x14ac:dyDescent="0.15"/>
    <row r="5564" customFormat="1" ht="13" x14ac:dyDescent="0.15"/>
    <row r="5565" customFormat="1" ht="13" x14ac:dyDescent="0.15"/>
    <row r="5566" customFormat="1" ht="13" x14ac:dyDescent="0.15"/>
    <row r="5567" customFormat="1" ht="13" x14ac:dyDescent="0.15"/>
    <row r="5568" customFormat="1" ht="13" x14ac:dyDescent="0.15"/>
    <row r="5569" customFormat="1" ht="13" x14ac:dyDescent="0.15"/>
    <row r="5570" customFormat="1" ht="13" x14ac:dyDescent="0.15"/>
    <row r="5571" customFormat="1" ht="13" x14ac:dyDescent="0.15"/>
    <row r="5572" customFormat="1" ht="13" x14ac:dyDescent="0.15"/>
    <row r="5573" customFormat="1" ht="13" x14ac:dyDescent="0.15"/>
    <row r="5574" customFormat="1" ht="13" x14ac:dyDescent="0.15"/>
    <row r="5575" customFormat="1" ht="13" x14ac:dyDescent="0.15"/>
    <row r="5576" customFormat="1" ht="13" x14ac:dyDescent="0.15"/>
    <row r="5577" customFormat="1" ht="13" x14ac:dyDescent="0.15"/>
    <row r="5578" customFormat="1" ht="13" x14ac:dyDescent="0.15"/>
    <row r="5579" customFormat="1" ht="13" x14ac:dyDescent="0.15"/>
    <row r="5580" customFormat="1" ht="13" x14ac:dyDescent="0.15"/>
    <row r="5581" customFormat="1" ht="13" x14ac:dyDescent="0.15"/>
    <row r="5582" customFormat="1" ht="13" x14ac:dyDescent="0.15"/>
    <row r="5583" customFormat="1" ht="13" x14ac:dyDescent="0.15"/>
    <row r="5584" customFormat="1" ht="13" x14ac:dyDescent="0.15"/>
    <row r="5585" customFormat="1" ht="13" x14ac:dyDescent="0.15"/>
    <row r="5586" customFormat="1" ht="13" x14ac:dyDescent="0.15"/>
    <row r="5587" customFormat="1" ht="13" x14ac:dyDescent="0.15"/>
    <row r="5588" customFormat="1" ht="13" x14ac:dyDescent="0.15"/>
    <row r="5589" customFormat="1" ht="13" x14ac:dyDescent="0.15"/>
    <row r="5590" customFormat="1" ht="13" x14ac:dyDescent="0.15"/>
    <row r="5591" customFormat="1" ht="13" x14ac:dyDescent="0.15"/>
    <row r="5592" customFormat="1" ht="13" x14ac:dyDescent="0.15"/>
    <row r="5593" customFormat="1" ht="13" x14ac:dyDescent="0.15"/>
    <row r="5594" customFormat="1" ht="13" x14ac:dyDescent="0.15"/>
    <row r="5595" customFormat="1" ht="13" x14ac:dyDescent="0.15"/>
    <row r="5596" customFormat="1" ht="13" x14ac:dyDescent="0.15"/>
    <row r="5597" customFormat="1" ht="13" x14ac:dyDescent="0.15"/>
    <row r="5598" customFormat="1" ht="13" x14ac:dyDescent="0.15"/>
    <row r="5599" customFormat="1" ht="13" x14ac:dyDescent="0.15"/>
    <row r="5600" customFormat="1" ht="13" x14ac:dyDescent="0.15"/>
    <row r="5601" customFormat="1" ht="13" x14ac:dyDescent="0.15"/>
    <row r="5602" customFormat="1" ht="13" x14ac:dyDescent="0.15"/>
    <row r="5603" customFormat="1" ht="13" x14ac:dyDescent="0.15"/>
    <row r="5604" customFormat="1" ht="13" x14ac:dyDescent="0.15"/>
    <row r="5605" customFormat="1" ht="13" x14ac:dyDescent="0.15"/>
    <row r="5606" customFormat="1" ht="13" x14ac:dyDescent="0.15"/>
    <row r="5607" customFormat="1" ht="13" x14ac:dyDescent="0.15"/>
    <row r="5608" customFormat="1" ht="13" x14ac:dyDescent="0.15"/>
    <row r="5609" customFormat="1" ht="13" x14ac:dyDescent="0.15"/>
    <row r="5610" customFormat="1" ht="13" x14ac:dyDescent="0.15"/>
    <row r="5611" customFormat="1" ht="13" x14ac:dyDescent="0.15"/>
    <row r="5612" customFormat="1" ht="13" x14ac:dyDescent="0.15"/>
    <row r="5613" customFormat="1" ht="13" x14ac:dyDescent="0.15"/>
    <row r="5614" customFormat="1" ht="13" x14ac:dyDescent="0.15"/>
    <row r="5615" customFormat="1" ht="13" x14ac:dyDescent="0.15"/>
    <row r="5616" customFormat="1" ht="13" x14ac:dyDescent="0.15"/>
    <row r="5617" customFormat="1" ht="13" x14ac:dyDescent="0.15"/>
    <row r="5618" customFormat="1" ht="13" x14ac:dyDescent="0.15"/>
    <row r="5619" customFormat="1" ht="13" x14ac:dyDescent="0.15"/>
    <row r="5620" customFormat="1" ht="13" x14ac:dyDescent="0.15"/>
    <row r="5621" customFormat="1" ht="13" x14ac:dyDescent="0.15"/>
    <row r="5622" customFormat="1" ht="13" x14ac:dyDescent="0.15"/>
    <row r="5623" customFormat="1" ht="13" x14ac:dyDescent="0.15"/>
    <row r="5624" customFormat="1" ht="13" x14ac:dyDescent="0.15"/>
    <row r="5625" customFormat="1" ht="13" x14ac:dyDescent="0.15"/>
    <row r="5626" customFormat="1" ht="13" x14ac:dyDescent="0.15"/>
    <row r="5627" customFormat="1" ht="13" x14ac:dyDescent="0.15"/>
    <row r="5628" customFormat="1" ht="13" x14ac:dyDescent="0.15"/>
    <row r="5629" customFormat="1" ht="13" x14ac:dyDescent="0.15"/>
    <row r="5630" customFormat="1" ht="13" x14ac:dyDescent="0.15"/>
    <row r="5631" customFormat="1" ht="13" x14ac:dyDescent="0.15"/>
    <row r="5632" customFormat="1" ht="13" x14ac:dyDescent="0.15"/>
    <row r="5633" customFormat="1" ht="13" x14ac:dyDescent="0.15"/>
    <row r="5634" customFormat="1" ht="13" x14ac:dyDescent="0.15"/>
    <row r="5635" customFormat="1" ht="13" x14ac:dyDescent="0.15"/>
    <row r="5636" customFormat="1" ht="13" x14ac:dyDescent="0.15"/>
    <row r="5637" customFormat="1" ht="13" x14ac:dyDescent="0.15"/>
    <row r="5638" customFormat="1" ht="13" x14ac:dyDescent="0.15"/>
    <row r="5639" customFormat="1" ht="13" x14ac:dyDescent="0.15"/>
    <row r="5640" customFormat="1" ht="13" x14ac:dyDescent="0.15"/>
    <row r="5641" customFormat="1" ht="13" x14ac:dyDescent="0.15"/>
    <row r="5642" customFormat="1" ht="13" x14ac:dyDescent="0.15"/>
    <row r="5643" customFormat="1" ht="13" x14ac:dyDescent="0.15"/>
    <row r="5644" customFormat="1" ht="13" x14ac:dyDescent="0.15"/>
    <row r="5645" customFormat="1" ht="13" x14ac:dyDescent="0.15"/>
    <row r="5646" customFormat="1" ht="13" x14ac:dyDescent="0.15"/>
    <row r="5647" customFormat="1" ht="13" x14ac:dyDescent="0.15"/>
    <row r="5648" customFormat="1" ht="13" x14ac:dyDescent="0.15"/>
    <row r="5649" customFormat="1" ht="13" x14ac:dyDescent="0.15"/>
    <row r="5650" customFormat="1" ht="13" x14ac:dyDescent="0.15"/>
    <row r="5651" customFormat="1" ht="13" x14ac:dyDescent="0.15"/>
    <row r="5652" customFormat="1" ht="13" x14ac:dyDescent="0.15"/>
    <row r="5653" customFormat="1" ht="13" x14ac:dyDescent="0.15"/>
    <row r="5654" customFormat="1" ht="13" x14ac:dyDescent="0.15"/>
    <row r="5655" customFormat="1" ht="13" x14ac:dyDescent="0.15"/>
    <row r="5656" customFormat="1" ht="13" x14ac:dyDescent="0.15"/>
    <row r="5657" customFormat="1" ht="13" x14ac:dyDescent="0.15"/>
    <row r="5658" customFormat="1" ht="13" x14ac:dyDescent="0.15"/>
    <row r="5659" customFormat="1" ht="13" x14ac:dyDescent="0.15"/>
    <row r="5660" customFormat="1" ht="13" x14ac:dyDescent="0.15"/>
    <row r="5661" customFormat="1" ht="13" x14ac:dyDescent="0.15"/>
    <row r="5662" customFormat="1" ht="13" x14ac:dyDescent="0.15"/>
    <row r="5663" customFormat="1" ht="13" x14ac:dyDescent="0.15"/>
    <row r="5664" customFormat="1" ht="13" x14ac:dyDescent="0.15"/>
    <row r="5665" customFormat="1" ht="13" x14ac:dyDescent="0.15"/>
    <row r="5666" customFormat="1" ht="13" x14ac:dyDescent="0.15"/>
    <row r="5667" customFormat="1" ht="13" x14ac:dyDescent="0.15"/>
    <row r="5668" customFormat="1" ht="13" x14ac:dyDescent="0.15"/>
    <row r="5669" customFormat="1" ht="13" x14ac:dyDescent="0.15"/>
    <row r="5670" customFormat="1" ht="13" x14ac:dyDescent="0.15"/>
    <row r="5671" customFormat="1" ht="13" x14ac:dyDescent="0.15"/>
    <row r="5672" customFormat="1" ht="13" x14ac:dyDescent="0.15"/>
    <row r="5673" customFormat="1" ht="13" x14ac:dyDescent="0.15"/>
    <row r="5674" customFormat="1" ht="13" x14ac:dyDescent="0.15"/>
    <row r="5675" customFormat="1" ht="13" x14ac:dyDescent="0.15"/>
    <row r="5676" customFormat="1" ht="13" x14ac:dyDescent="0.15"/>
    <row r="5677" customFormat="1" ht="13" x14ac:dyDescent="0.15"/>
    <row r="5678" customFormat="1" ht="13" x14ac:dyDescent="0.15"/>
    <row r="5679" customFormat="1" ht="13" x14ac:dyDescent="0.15"/>
    <row r="5680" customFormat="1" ht="13" x14ac:dyDescent="0.15"/>
    <row r="5681" customFormat="1" ht="13" x14ac:dyDescent="0.15"/>
    <row r="5682" customFormat="1" ht="13" x14ac:dyDescent="0.15"/>
    <row r="5683" customFormat="1" ht="13" x14ac:dyDescent="0.15"/>
    <row r="5684" customFormat="1" ht="13" x14ac:dyDescent="0.15"/>
    <row r="5685" customFormat="1" ht="13" x14ac:dyDescent="0.15"/>
    <row r="5686" customFormat="1" ht="13" x14ac:dyDescent="0.15"/>
    <row r="5687" customFormat="1" ht="13" x14ac:dyDescent="0.15"/>
    <row r="5688" customFormat="1" ht="13" x14ac:dyDescent="0.15"/>
    <row r="5689" customFormat="1" ht="13" x14ac:dyDescent="0.15"/>
    <row r="5690" customFormat="1" ht="13" x14ac:dyDescent="0.15"/>
    <row r="5691" customFormat="1" ht="13" x14ac:dyDescent="0.15"/>
    <row r="5692" customFormat="1" ht="13" x14ac:dyDescent="0.15"/>
    <row r="5693" customFormat="1" ht="13" x14ac:dyDescent="0.15"/>
    <row r="5694" customFormat="1" ht="13" x14ac:dyDescent="0.15"/>
    <row r="5695" customFormat="1" ht="13" x14ac:dyDescent="0.15"/>
    <row r="5696" customFormat="1" ht="13" x14ac:dyDescent="0.15"/>
    <row r="5697" customFormat="1" ht="13" x14ac:dyDescent="0.15"/>
    <row r="5698" customFormat="1" ht="13" x14ac:dyDescent="0.15"/>
    <row r="5699" customFormat="1" ht="13" x14ac:dyDescent="0.15"/>
    <row r="5700" customFormat="1" ht="13" x14ac:dyDescent="0.15"/>
    <row r="5701" customFormat="1" ht="13" x14ac:dyDescent="0.15"/>
    <row r="5702" customFormat="1" ht="13" x14ac:dyDescent="0.15"/>
    <row r="5703" customFormat="1" ht="13" x14ac:dyDescent="0.15"/>
    <row r="5704" customFormat="1" ht="13" x14ac:dyDescent="0.15"/>
    <row r="5705" customFormat="1" ht="13" x14ac:dyDescent="0.15"/>
    <row r="5706" customFormat="1" ht="13" x14ac:dyDescent="0.15"/>
    <row r="5707" customFormat="1" ht="13" x14ac:dyDescent="0.15"/>
    <row r="5708" customFormat="1" ht="13" x14ac:dyDescent="0.15"/>
    <row r="5709" customFormat="1" ht="13" x14ac:dyDescent="0.15"/>
    <row r="5710" customFormat="1" ht="13" x14ac:dyDescent="0.15"/>
    <row r="5711" customFormat="1" ht="13" x14ac:dyDescent="0.15"/>
    <row r="5712" customFormat="1" ht="13" x14ac:dyDescent="0.15"/>
    <row r="5713" customFormat="1" ht="13" x14ac:dyDescent="0.15"/>
    <row r="5714" customFormat="1" ht="13" x14ac:dyDescent="0.15"/>
    <row r="5715" customFormat="1" ht="13" x14ac:dyDescent="0.15"/>
    <row r="5716" customFormat="1" ht="13" x14ac:dyDescent="0.15"/>
    <row r="5717" customFormat="1" ht="13" x14ac:dyDescent="0.15"/>
    <row r="5718" customFormat="1" ht="13" x14ac:dyDescent="0.15"/>
    <row r="5719" customFormat="1" ht="13" x14ac:dyDescent="0.15"/>
    <row r="5720" customFormat="1" ht="13" x14ac:dyDescent="0.15"/>
    <row r="5721" customFormat="1" ht="13" x14ac:dyDescent="0.15"/>
    <row r="5722" customFormat="1" ht="13" x14ac:dyDescent="0.15"/>
    <row r="5723" customFormat="1" ht="13" x14ac:dyDescent="0.15"/>
    <row r="5724" customFormat="1" ht="13" x14ac:dyDescent="0.15"/>
    <row r="5725" customFormat="1" ht="13" x14ac:dyDescent="0.15"/>
    <row r="5726" customFormat="1" ht="13" x14ac:dyDescent="0.15"/>
    <row r="5727" customFormat="1" ht="13" x14ac:dyDescent="0.15"/>
    <row r="5728" customFormat="1" ht="13" x14ac:dyDescent="0.15"/>
    <row r="5729" customFormat="1" ht="13" x14ac:dyDescent="0.15"/>
    <row r="5730" customFormat="1" ht="13" x14ac:dyDescent="0.15"/>
    <row r="5731" customFormat="1" ht="13" x14ac:dyDescent="0.15"/>
    <row r="5732" customFormat="1" ht="13" x14ac:dyDescent="0.15"/>
    <row r="5733" customFormat="1" ht="13" x14ac:dyDescent="0.15"/>
    <row r="5734" customFormat="1" ht="13" x14ac:dyDescent="0.15"/>
    <row r="5735" customFormat="1" ht="13" x14ac:dyDescent="0.15"/>
    <row r="5736" customFormat="1" ht="13" x14ac:dyDescent="0.15"/>
    <row r="5737" customFormat="1" ht="13" x14ac:dyDescent="0.15"/>
    <row r="5738" customFormat="1" ht="13" x14ac:dyDescent="0.15"/>
    <row r="5739" customFormat="1" ht="13" x14ac:dyDescent="0.15"/>
    <row r="5740" customFormat="1" ht="13" x14ac:dyDescent="0.15"/>
    <row r="5741" customFormat="1" ht="13" x14ac:dyDescent="0.15"/>
    <row r="5742" customFormat="1" ht="13" x14ac:dyDescent="0.15"/>
    <row r="5743" customFormat="1" ht="13" x14ac:dyDescent="0.15"/>
    <row r="5744" customFormat="1" ht="13" x14ac:dyDescent="0.15"/>
    <row r="5745" customFormat="1" ht="13" x14ac:dyDescent="0.15"/>
    <row r="5746" customFormat="1" ht="13" x14ac:dyDescent="0.15"/>
    <row r="5747" customFormat="1" ht="13" x14ac:dyDescent="0.15"/>
    <row r="5748" customFormat="1" ht="13" x14ac:dyDescent="0.15"/>
    <row r="5749" customFormat="1" ht="13" x14ac:dyDescent="0.15"/>
    <row r="5750" customFormat="1" ht="13" x14ac:dyDescent="0.15"/>
    <row r="5751" customFormat="1" ht="13" x14ac:dyDescent="0.15"/>
    <row r="5752" customFormat="1" ht="13" x14ac:dyDescent="0.15"/>
    <row r="5753" customFormat="1" ht="13" x14ac:dyDescent="0.15"/>
    <row r="5754" customFormat="1" ht="13" x14ac:dyDescent="0.15"/>
    <row r="5755" customFormat="1" ht="13" x14ac:dyDescent="0.15"/>
    <row r="5756" customFormat="1" ht="13" x14ac:dyDescent="0.15"/>
    <row r="5757" customFormat="1" ht="13" x14ac:dyDescent="0.15"/>
    <row r="5758" customFormat="1" ht="13" x14ac:dyDescent="0.15"/>
    <row r="5759" customFormat="1" ht="13" x14ac:dyDescent="0.15"/>
    <row r="5760" customFormat="1" ht="13" x14ac:dyDescent="0.15"/>
    <row r="5761" customFormat="1" ht="13" x14ac:dyDescent="0.15"/>
    <row r="5762" customFormat="1" ht="13" x14ac:dyDescent="0.15"/>
    <row r="5763" customFormat="1" ht="13" x14ac:dyDescent="0.15"/>
    <row r="5764" customFormat="1" ht="13" x14ac:dyDescent="0.15"/>
    <row r="5765" customFormat="1" ht="13" x14ac:dyDescent="0.15"/>
    <row r="5766" customFormat="1" ht="13" x14ac:dyDescent="0.15"/>
    <row r="5767" customFormat="1" ht="13" x14ac:dyDescent="0.15"/>
    <row r="5768" customFormat="1" ht="13" x14ac:dyDescent="0.15"/>
    <row r="5769" customFormat="1" ht="13" x14ac:dyDescent="0.15"/>
    <row r="5770" customFormat="1" ht="13" x14ac:dyDescent="0.15"/>
    <row r="5771" customFormat="1" ht="13" x14ac:dyDescent="0.15"/>
    <row r="5772" customFormat="1" ht="13" x14ac:dyDescent="0.15"/>
    <row r="5773" customFormat="1" ht="13" x14ac:dyDescent="0.15"/>
    <row r="5774" customFormat="1" ht="13" x14ac:dyDescent="0.15"/>
    <row r="5775" customFormat="1" ht="13" x14ac:dyDescent="0.15"/>
    <row r="5776" customFormat="1" ht="13" x14ac:dyDescent="0.15"/>
    <row r="5777" customFormat="1" ht="13" x14ac:dyDescent="0.15"/>
    <row r="5778" customFormat="1" ht="13" x14ac:dyDescent="0.15"/>
    <row r="5779" customFormat="1" ht="13" x14ac:dyDescent="0.15"/>
    <row r="5780" customFormat="1" ht="13" x14ac:dyDescent="0.15"/>
    <row r="5781" customFormat="1" ht="13" x14ac:dyDescent="0.15"/>
    <row r="5782" customFormat="1" ht="13" x14ac:dyDescent="0.15"/>
    <row r="5783" customFormat="1" ht="13" x14ac:dyDescent="0.15"/>
    <row r="5784" customFormat="1" ht="13" x14ac:dyDescent="0.15"/>
    <row r="5785" customFormat="1" ht="13" x14ac:dyDescent="0.15"/>
    <row r="5786" customFormat="1" ht="13" x14ac:dyDescent="0.15"/>
    <row r="5787" customFormat="1" ht="13" x14ac:dyDescent="0.15"/>
    <row r="5788" customFormat="1" ht="13" x14ac:dyDescent="0.15"/>
    <row r="5789" customFormat="1" ht="13" x14ac:dyDescent="0.15"/>
    <row r="5790" customFormat="1" ht="13" x14ac:dyDescent="0.15"/>
    <row r="5791" customFormat="1" ht="13" x14ac:dyDescent="0.15"/>
    <row r="5792" customFormat="1" ht="13" x14ac:dyDescent="0.15"/>
    <row r="5793" customFormat="1" ht="13" x14ac:dyDescent="0.15"/>
    <row r="5794" customFormat="1" ht="13" x14ac:dyDescent="0.15"/>
    <row r="5795" customFormat="1" ht="13" x14ac:dyDescent="0.15"/>
    <row r="5796" customFormat="1" ht="13" x14ac:dyDescent="0.15"/>
    <row r="5797" customFormat="1" ht="13" x14ac:dyDescent="0.15"/>
    <row r="5798" customFormat="1" ht="13" x14ac:dyDescent="0.15"/>
    <row r="5799" customFormat="1" ht="13" x14ac:dyDescent="0.15"/>
    <row r="5800" customFormat="1" ht="13" x14ac:dyDescent="0.15"/>
    <row r="5801" customFormat="1" ht="13" x14ac:dyDescent="0.15"/>
    <row r="5802" customFormat="1" ht="13" x14ac:dyDescent="0.15"/>
    <row r="5803" customFormat="1" ht="13" x14ac:dyDescent="0.15"/>
    <row r="5804" customFormat="1" ht="13" x14ac:dyDescent="0.15"/>
    <row r="5805" customFormat="1" ht="13" x14ac:dyDescent="0.15"/>
    <row r="5806" customFormat="1" ht="13" x14ac:dyDescent="0.15"/>
    <row r="5807" customFormat="1" ht="13" x14ac:dyDescent="0.15"/>
    <row r="5808" customFormat="1" ht="13" x14ac:dyDescent="0.15"/>
    <row r="5809" customFormat="1" ht="13" x14ac:dyDescent="0.15"/>
    <row r="5810" customFormat="1" ht="13" x14ac:dyDescent="0.15"/>
    <row r="5811" customFormat="1" ht="13" x14ac:dyDescent="0.15"/>
    <row r="5812" customFormat="1" ht="13" x14ac:dyDescent="0.15"/>
    <row r="5813" customFormat="1" ht="13" x14ac:dyDescent="0.15"/>
    <row r="5814" customFormat="1" ht="13" x14ac:dyDescent="0.15"/>
    <row r="5815" customFormat="1" ht="13" x14ac:dyDescent="0.15"/>
    <row r="5816" customFormat="1" ht="13" x14ac:dyDescent="0.15"/>
    <row r="5817" customFormat="1" ht="13" x14ac:dyDescent="0.15"/>
    <row r="5818" customFormat="1" ht="13" x14ac:dyDescent="0.15"/>
    <row r="5819" customFormat="1" ht="13" x14ac:dyDescent="0.15"/>
    <row r="5820" customFormat="1" ht="13" x14ac:dyDescent="0.15"/>
    <row r="5821" customFormat="1" ht="13" x14ac:dyDescent="0.15"/>
    <row r="5822" customFormat="1" ht="13" x14ac:dyDescent="0.15"/>
    <row r="5823" customFormat="1" ht="13" x14ac:dyDescent="0.15"/>
    <row r="5824" customFormat="1" ht="13" x14ac:dyDescent="0.15"/>
    <row r="5825" customFormat="1" ht="13" x14ac:dyDescent="0.15"/>
    <row r="5826" customFormat="1" ht="13" x14ac:dyDescent="0.15"/>
    <row r="5827" customFormat="1" ht="13" x14ac:dyDescent="0.15"/>
    <row r="5828" customFormat="1" ht="13" x14ac:dyDescent="0.15"/>
    <row r="5829" customFormat="1" ht="13" x14ac:dyDescent="0.15"/>
    <row r="5830" customFormat="1" ht="13" x14ac:dyDescent="0.15"/>
    <row r="5831" customFormat="1" ht="13" x14ac:dyDescent="0.15"/>
    <row r="5832" customFormat="1" ht="13" x14ac:dyDescent="0.15"/>
    <row r="5833" customFormat="1" ht="13" x14ac:dyDescent="0.15"/>
    <row r="5834" customFormat="1" ht="13" x14ac:dyDescent="0.15"/>
    <row r="5835" customFormat="1" ht="13" x14ac:dyDescent="0.15"/>
    <row r="5836" customFormat="1" ht="13" x14ac:dyDescent="0.15"/>
    <row r="5837" customFormat="1" ht="13" x14ac:dyDescent="0.15"/>
    <row r="5838" customFormat="1" ht="13" x14ac:dyDescent="0.15"/>
    <row r="5839" customFormat="1" ht="13" x14ac:dyDescent="0.15"/>
    <row r="5840" customFormat="1" ht="13" x14ac:dyDescent="0.15"/>
    <row r="5841" customFormat="1" ht="13" x14ac:dyDescent="0.15"/>
    <row r="5842" customFormat="1" ht="13" x14ac:dyDescent="0.15"/>
    <row r="5843" customFormat="1" ht="13" x14ac:dyDescent="0.15"/>
    <row r="5844" customFormat="1" ht="13" x14ac:dyDescent="0.15"/>
    <row r="5845" customFormat="1" ht="13" x14ac:dyDescent="0.15"/>
    <row r="5846" customFormat="1" ht="13" x14ac:dyDescent="0.15"/>
    <row r="5847" customFormat="1" ht="13" x14ac:dyDescent="0.15"/>
    <row r="5848" customFormat="1" ht="13" x14ac:dyDescent="0.15"/>
    <row r="5849" customFormat="1" ht="13" x14ac:dyDescent="0.15"/>
    <row r="5850" customFormat="1" ht="13" x14ac:dyDescent="0.15"/>
    <row r="5851" customFormat="1" ht="13" x14ac:dyDescent="0.15"/>
    <row r="5852" customFormat="1" ht="13" x14ac:dyDescent="0.15"/>
    <row r="5853" customFormat="1" ht="13" x14ac:dyDescent="0.15"/>
    <row r="5854" customFormat="1" ht="13" x14ac:dyDescent="0.15"/>
    <row r="5855" customFormat="1" ht="13" x14ac:dyDescent="0.15"/>
    <row r="5856" customFormat="1" ht="13" x14ac:dyDescent="0.15"/>
    <row r="5857" customFormat="1" ht="13" x14ac:dyDescent="0.15"/>
    <row r="5858" customFormat="1" ht="13" x14ac:dyDescent="0.15"/>
    <row r="5859" customFormat="1" ht="13" x14ac:dyDescent="0.15"/>
    <row r="5860" customFormat="1" ht="13" x14ac:dyDescent="0.15"/>
    <row r="5861" customFormat="1" ht="13" x14ac:dyDescent="0.15"/>
    <row r="5862" customFormat="1" ht="13" x14ac:dyDescent="0.15"/>
    <row r="5863" customFormat="1" ht="13" x14ac:dyDescent="0.15"/>
    <row r="5864" customFormat="1" ht="13" x14ac:dyDescent="0.15"/>
    <row r="5865" customFormat="1" ht="13" x14ac:dyDescent="0.15"/>
    <row r="5866" customFormat="1" ht="13" x14ac:dyDescent="0.15"/>
    <row r="5867" customFormat="1" ht="13" x14ac:dyDescent="0.15"/>
    <row r="5868" customFormat="1" ht="13" x14ac:dyDescent="0.15"/>
    <row r="5869" customFormat="1" ht="13" x14ac:dyDescent="0.15"/>
    <row r="5870" customFormat="1" ht="13" x14ac:dyDescent="0.15"/>
    <row r="5871" customFormat="1" ht="13" x14ac:dyDescent="0.15"/>
    <row r="5872" customFormat="1" ht="13" x14ac:dyDescent="0.15"/>
    <row r="5873" customFormat="1" ht="13" x14ac:dyDescent="0.15"/>
    <row r="5874" customFormat="1" ht="13" x14ac:dyDescent="0.15"/>
    <row r="5875" customFormat="1" ht="13" x14ac:dyDescent="0.15"/>
    <row r="5876" customFormat="1" ht="13" x14ac:dyDescent="0.15"/>
    <row r="5877" customFormat="1" ht="13" x14ac:dyDescent="0.15"/>
    <row r="5878" customFormat="1" ht="13" x14ac:dyDescent="0.15"/>
    <row r="5879" customFormat="1" ht="13" x14ac:dyDescent="0.15"/>
    <row r="5880" customFormat="1" ht="13" x14ac:dyDescent="0.15"/>
    <row r="5881" customFormat="1" ht="13" x14ac:dyDescent="0.15"/>
    <row r="5882" customFormat="1" ht="13" x14ac:dyDescent="0.15"/>
    <row r="5883" customFormat="1" ht="13" x14ac:dyDescent="0.15"/>
    <row r="5884" customFormat="1" ht="13" x14ac:dyDescent="0.15"/>
    <row r="5885" customFormat="1" ht="13" x14ac:dyDescent="0.15"/>
    <row r="5886" customFormat="1" ht="13" x14ac:dyDescent="0.15"/>
    <row r="5887" customFormat="1" ht="13" x14ac:dyDescent="0.15"/>
    <row r="5888" customFormat="1" ht="13" x14ac:dyDescent="0.15"/>
    <row r="5889" customFormat="1" ht="13" x14ac:dyDescent="0.15"/>
    <row r="5890" customFormat="1" ht="13" x14ac:dyDescent="0.15"/>
    <row r="5891" customFormat="1" ht="13" x14ac:dyDescent="0.15"/>
    <row r="5892" customFormat="1" ht="13" x14ac:dyDescent="0.15"/>
    <row r="5893" customFormat="1" ht="13" x14ac:dyDescent="0.15"/>
    <row r="5894" customFormat="1" ht="13" x14ac:dyDescent="0.15"/>
    <row r="5895" customFormat="1" ht="13" x14ac:dyDescent="0.15"/>
    <row r="5896" customFormat="1" ht="13" x14ac:dyDescent="0.15"/>
    <row r="5897" customFormat="1" ht="13" x14ac:dyDescent="0.15"/>
    <row r="5898" customFormat="1" ht="13" x14ac:dyDescent="0.15"/>
    <row r="5899" customFormat="1" ht="13" x14ac:dyDescent="0.15"/>
    <row r="5900" customFormat="1" ht="13" x14ac:dyDescent="0.15"/>
    <row r="5901" customFormat="1" ht="13" x14ac:dyDescent="0.15"/>
    <row r="5902" customFormat="1" ht="13" x14ac:dyDescent="0.15"/>
    <row r="5903" customFormat="1" ht="13" x14ac:dyDescent="0.15"/>
    <row r="5904" customFormat="1" ht="13" x14ac:dyDescent="0.15"/>
    <row r="5905" customFormat="1" ht="13" x14ac:dyDescent="0.15"/>
    <row r="5906" customFormat="1" ht="13" x14ac:dyDescent="0.15"/>
    <row r="5907" customFormat="1" ht="13" x14ac:dyDescent="0.15"/>
    <row r="5908" customFormat="1" ht="13" x14ac:dyDescent="0.15"/>
    <row r="5909" customFormat="1" ht="13" x14ac:dyDescent="0.15"/>
    <row r="5910" customFormat="1" ht="13" x14ac:dyDescent="0.15"/>
    <row r="5911" customFormat="1" ht="13" x14ac:dyDescent="0.15"/>
    <row r="5912" customFormat="1" ht="13" x14ac:dyDescent="0.15"/>
    <row r="5913" customFormat="1" ht="13" x14ac:dyDescent="0.15"/>
    <row r="5914" customFormat="1" ht="13" x14ac:dyDescent="0.15"/>
    <row r="5915" customFormat="1" ht="13" x14ac:dyDescent="0.15"/>
    <row r="5916" customFormat="1" ht="13" x14ac:dyDescent="0.15"/>
    <row r="5917" customFormat="1" ht="13" x14ac:dyDescent="0.15"/>
    <row r="5918" customFormat="1" ht="13" x14ac:dyDescent="0.15"/>
    <row r="5919" customFormat="1" ht="13" x14ac:dyDescent="0.15"/>
    <row r="5920" customFormat="1" ht="13" x14ac:dyDescent="0.15"/>
    <row r="5921" customFormat="1" ht="13" x14ac:dyDescent="0.15"/>
    <row r="5922" customFormat="1" ht="13" x14ac:dyDescent="0.15"/>
    <row r="5923" customFormat="1" ht="13" x14ac:dyDescent="0.15"/>
    <row r="5924" customFormat="1" ht="13" x14ac:dyDescent="0.15"/>
    <row r="5925" customFormat="1" ht="13" x14ac:dyDescent="0.15"/>
    <row r="5926" customFormat="1" ht="13" x14ac:dyDescent="0.15"/>
    <row r="5927" customFormat="1" ht="13" x14ac:dyDescent="0.15"/>
    <row r="5928" customFormat="1" ht="13" x14ac:dyDescent="0.15"/>
    <row r="5929" customFormat="1" ht="13" x14ac:dyDescent="0.15"/>
    <row r="5930" customFormat="1" ht="13" x14ac:dyDescent="0.15"/>
    <row r="5931" customFormat="1" ht="13" x14ac:dyDescent="0.15"/>
    <row r="5932" customFormat="1" ht="13" x14ac:dyDescent="0.15"/>
    <row r="5933" customFormat="1" ht="13" x14ac:dyDescent="0.15"/>
    <row r="5934" customFormat="1" ht="13" x14ac:dyDescent="0.15"/>
    <row r="5935" customFormat="1" ht="13" x14ac:dyDescent="0.15"/>
    <row r="5936" customFormat="1" ht="13" x14ac:dyDescent="0.15"/>
    <row r="5937" customFormat="1" ht="13" x14ac:dyDescent="0.15"/>
    <row r="5938" customFormat="1" ht="13" x14ac:dyDescent="0.15"/>
    <row r="5939" customFormat="1" ht="13" x14ac:dyDescent="0.15"/>
    <row r="5940" customFormat="1" ht="13" x14ac:dyDescent="0.15"/>
    <row r="5941" customFormat="1" ht="13" x14ac:dyDescent="0.15"/>
    <row r="5942" customFormat="1" ht="13" x14ac:dyDescent="0.15"/>
    <row r="5943" customFormat="1" ht="13" x14ac:dyDescent="0.15"/>
    <row r="5944" customFormat="1" ht="13" x14ac:dyDescent="0.15"/>
    <row r="5945" customFormat="1" ht="13" x14ac:dyDescent="0.15"/>
    <row r="5946" customFormat="1" ht="13" x14ac:dyDescent="0.15"/>
    <row r="5947" customFormat="1" ht="13" x14ac:dyDescent="0.15"/>
    <row r="5948" customFormat="1" ht="13" x14ac:dyDescent="0.15"/>
    <row r="5949" customFormat="1" ht="13" x14ac:dyDescent="0.15"/>
    <row r="5950" customFormat="1" ht="13" x14ac:dyDescent="0.15"/>
    <row r="5951" customFormat="1" ht="13" x14ac:dyDescent="0.15"/>
    <row r="5952" customFormat="1" ht="13" x14ac:dyDescent="0.15"/>
    <row r="5953" customFormat="1" ht="13" x14ac:dyDescent="0.15"/>
    <row r="5954" customFormat="1" ht="13" x14ac:dyDescent="0.15"/>
    <row r="5955" customFormat="1" ht="13" x14ac:dyDescent="0.15"/>
    <row r="5956" customFormat="1" ht="13" x14ac:dyDescent="0.15"/>
    <row r="5957" customFormat="1" ht="13" x14ac:dyDescent="0.15"/>
    <row r="5958" customFormat="1" ht="13" x14ac:dyDescent="0.15"/>
    <row r="5959" customFormat="1" ht="13" x14ac:dyDescent="0.15"/>
    <row r="5960" customFormat="1" ht="13" x14ac:dyDescent="0.15"/>
    <row r="5961" customFormat="1" ht="13" x14ac:dyDescent="0.15"/>
    <row r="5962" customFormat="1" ht="13" x14ac:dyDescent="0.15"/>
    <row r="5963" customFormat="1" ht="13" x14ac:dyDescent="0.15"/>
    <row r="5964" customFormat="1" ht="13" x14ac:dyDescent="0.15"/>
    <row r="5965" customFormat="1" ht="13" x14ac:dyDescent="0.15"/>
    <row r="5966" customFormat="1" ht="13" x14ac:dyDescent="0.15"/>
    <row r="5967" customFormat="1" ht="13" x14ac:dyDescent="0.15"/>
    <row r="5968" customFormat="1" ht="13" x14ac:dyDescent="0.15"/>
    <row r="5969" customFormat="1" ht="13" x14ac:dyDescent="0.15"/>
    <row r="5970" customFormat="1" ht="13" x14ac:dyDescent="0.15"/>
    <row r="5971" customFormat="1" ht="13" x14ac:dyDescent="0.15"/>
    <row r="5972" customFormat="1" ht="13" x14ac:dyDescent="0.15"/>
    <row r="5973" customFormat="1" ht="13" x14ac:dyDescent="0.15"/>
    <row r="5974" customFormat="1" ht="13" x14ac:dyDescent="0.15"/>
    <row r="5975" customFormat="1" ht="13" x14ac:dyDescent="0.15"/>
    <row r="5976" customFormat="1" ht="13" x14ac:dyDescent="0.15"/>
    <row r="5977" customFormat="1" ht="13" x14ac:dyDescent="0.15"/>
    <row r="5978" customFormat="1" ht="13" x14ac:dyDescent="0.15"/>
    <row r="5979" customFormat="1" ht="13" x14ac:dyDescent="0.15"/>
    <row r="5980" customFormat="1" ht="13" x14ac:dyDescent="0.15"/>
    <row r="5981" customFormat="1" ht="13" x14ac:dyDescent="0.15"/>
    <row r="5982" customFormat="1" ht="13" x14ac:dyDescent="0.15"/>
    <row r="5983" customFormat="1" ht="13" x14ac:dyDescent="0.15"/>
    <row r="5984" customFormat="1" ht="13" x14ac:dyDescent="0.15"/>
    <row r="5985" customFormat="1" ht="13" x14ac:dyDescent="0.15"/>
    <row r="5986" customFormat="1" ht="13" x14ac:dyDescent="0.15"/>
    <row r="5987" customFormat="1" ht="13" x14ac:dyDescent="0.15"/>
    <row r="5988" customFormat="1" ht="13" x14ac:dyDescent="0.15"/>
    <row r="5989" customFormat="1" ht="13" x14ac:dyDescent="0.15"/>
    <row r="5990" customFormat="1" ht="13" x14ac:dyDescent="0.15"/>
    <row r="5991" customFormat="1" ht="13" x14ac:dyDescent="0.15"/>
    <row r="5992" customFormat="1" ht="13" x14ac:dyDescent="0.15"/>
    <row r="5993" customFormat="1" ht="13" x14ac:dyDescent="0.15"/>
    <row r="5994" customFormat="1" ht="13" x14ac:dyDescent="0.15"/>
    <row r="5995" customFormat="1" ht="13" x14ac:dyDescent="0.15"/>
    <row r="5996" customFormat="1" ht="13" x14ac:dyDescent="0.15"/>
    <row r="5997" customFormat="1" ht="13" x14ac:dyDescent="0.15"/>
    <row r="5998" customFormat="1" ht="13" x14ac:dyDescent="0.15"/>
    <row r="5999" customFormat="1" ht="13" x14ac:dyDescent="0.15"/>
    <row r="6000" customFormat="1" ht="13" x14ac:dyDescent="0.15"/>
    <row r="6001" customFormat="1" ht="13" x14ac:dyDescent="0.15"/>
    <row r="6002" customFormat="1" ht="13" x14ac:dyDescent="0.15"/>
    <row r="6003" customFormat="1" ht="13" x14ac:dyDescent="0.15"/>
    <row r="6004" customFormat="1" ht="13" x14ac:dyDescent="0.15"/>
    <row r="6005" customFormat="1" ht="13" x14ac:dyDescent="0.15"/>
    <row r="6006" customFormat="1" ht="13" x14ac:dyDescent="0.15"/>
    <row r="6007" customFormat="1" ht="13" x14ac:dyDescent="0.15"/>
    <row r="6008" customFormat="1" ht="13" x14ac:dyDescent="0.15"/>
    <row r="6009" customFormat="1" ht="13" x14ac:dyDescent="0.15"/>
    <row r="6010" customFormat="1" ht="13" x14ac:dyDescent="0.15"/>
    <row r="6011" customFormat="1" ht="13" x14ac:dyDescent="0.15"/>
    <row r="6012" customFormat="1" ht="13" x14ac:dyDescent="0.15"/>
    <row r="6013" customFormat="1" ht="13" x14ac:dyDescent="0.15"/>
    <row r="6014" customFormat="1" ht="13" x14ac:dyDescent="0.15"/>
    <row r="6015" customFormat="1" ht="13" x14ac:dyDescent="0.15"/>
    <row r="6016" customFormat="1" ht="13" x14ac:dyDescent="0.15"/>
    <row r="6017" customFormat="1" ht="13" x14ac:dyDescent="0.15"/>
    <row r="6018" customFormat="1" ht="13" x14ac:dyDescent="0.15"/>
    <row r="6019" customFormat="1" ht="13" x14ac:dyDescent="0.15"/>
    <row r="6020" customFormat="1" ht="13" x14ac:dyDescent="0.15"/>
    <row r="6021" customFormat="1" ht="13" x14ac:dyDescent="0.15"/>
    <row r="6022" customFormat="1" ht="13" x14ac:dyDescent="0.15"/>
    <row r="6023" customFormat="1" ht="13" x14ac:dyDescent="0.15"/>
    <row r="6024" customFormat="1" ht="13" x14ac:dyDescent="0.15"/>
    <row r="6025" customFormat="1" ht="13" x14ac:dyDescent="0.15"/>
    <row r="6026" customFormat="1" ht="13" x14ac:dyDescent="0.15"/>
    <row r="6027" customFormat="1" ht="13" x14ac:dyDescent="0.15"/>
    <row r="6028" customFormat="1" ht="13" x14ac:dyDescent="0.15"/>
    <row r="6029" customFormat="1" ht="13" x14ac:dyDescent="0.15"/>
    <row r="6030" customFormat="1" ht="13" x14ac:dyDescent="0.15"/>
    <row r="6031" customFormat="1" ht="13" x14ac:dyDescent="0.15"/>
    <row r="6032" customFormat="1" ht="13" x14ac:dyDescent="0.15"/>
    <row r="6033" customFormat="1" ht="13" x14ac:dyDescent="0.15"/>
    <row r="6034" customFormat="1" ht="13" x14ac:dyDescent="0.15"/>
    <row r="6035" customFormat="1" ht="13" x14ac:dyDescent="0.15"/>
    <row r="6036" customFormat="1" ht="13" x14ac:dyDescent="0.15"/>
    <row r="6037" customFormat="1" ht="13" x14ac:dyDescent="0.15"/>
    <row r="6038" customFormat="1" ht="13" x14ac:dyDescent="0.15"/>
    <row r="6039" customFormat="1" ht="13" x14ac:dyDescent="0.15"/>
    <row r="6040" customFormat="1" ht="13" x14ac:dyDescent="0.15"/>
    <row r="6041" customFormat="1" ht="13" x14ac:dyDescent="0.15"/>
    <row r="6042" customFormat="1" ht="13" x14ac:dyDescent="0.15"/>
    <row r="6043" customFormat="1" ht="13" x14ac:dyDescent="0.15"/>
    <row r="6044" customFormat="1" ht="13" x14ac:dyDescent="0.15"/>
    <row r="6045" customFormat="1" ht="13" x14ac:dyDescent="0.15"/>
    <row r="6046" customFormat="1" ht="13" x14ac:dyDescent="0.15"/>
    <row r="6047" customFormat="1" ht="13" x14ac:dyDescent="0.15"/>
    <row r="6048" customFormat="1" ht="13" x14ac:dyDescent="0.15"/>
    <row r="6049" customFormat="1" ht="13" x14ac:dyDescent="0.15"/>
    <row r="6050" customFormat="1" ht="13" x14ac:dyDescent="0.15"/>
    <row r="6051" customFormat="1" ht="13" x14ac:dyDescent="0.15"/>
    <row r="6052" customFormat="1" ht="13" x14ac:dyDescent="0.15"/>
    <row r="6053" customFormat="1" ht="13" x14ac:dyDescent="0.15"/>
    <row r="6054" customFormat="1" ht="13" x14ac:dyDescent="0.15"/>
    <row r="6055" customFormat="1" ht="13" x14ac:dyDescent="0.15"/>
    <row r="6056" customFormat="1" ht="13" x14ac:dyDescent="0.15"/>
    <row r="6057" customFormat="1" ht="13" x14ac:dyDescent="0.15"/>
    <row r="6058" customFormat="1" ht="13" x14ac:dyDescent="0.15"/>
    <row r="6059" customFormat="1" ht="13" x14ac:dyDescent="0.15"/>
    <row r="6060" customFormat="1" ht="13" x14ac:dyDescent="0.15"/>
    <row r="6061" customFormat="1" ht="13" x14ac:dyDescent="0.15"/>
    <row r="6062" customFormat="1" ht="13" x14ac:dyDescent="0.15"/>
    <row r="6063" customFormat="1" ht="13" x14ac:dyDescent="0.15"/>
    <row r="6064" customFormat="1" ht="13" x14ac:dyDescent="0.15"/>
    <row r="6065" customFormat="1" ht="13" x14ac:dyDescent="0.15"/>
    <row r="6066" customFormat="1" ht="13" x14ac:dyDescent="0.15"/>
    <row r="6067" customFormat="1" ht="13" x14ac:dyDescent="0.15"/>
    <row r="6068" customFormat="1" ht="13" x14ac:dyDescent="0.15"/>
    <row r="6069" customFormat="1" ht="13" x14ac:dyDescent="0.15"/>
    <row r="6070" customFormat="1" ht="13" x14ac:dyDescent="0.15"/>
    <row r="6071" customFormat="1" ht="13" x14ac:dyDescent="0.15"/>
    <row r="6072" customFormat="1" ht="13" x14ac:dyDescent="0.15"/>
    <row r="6073" customFormat="1" ht="13" x14ac:dyDescent="0.15"/>
    <row r="6074" customFormat="1" ht="13" x14ac:dyDescent="0.15"/>
    <row r="6075" customFormat="1" ht="13" x14ac:dyDescent="0.15"/>
    <row r="6076" customFormat="1" ht="13" x14ac:dyDescent="0.15"/>
    <row r="6077" customFormat="1" ht="13" x14ac:dyDescent="0.15"/>
    <row r="6078" customFormat="1" ht="13" x14ac:dyDescent="0.15"/>
    <row r="6079" customFormat="1" ht="13" x14ac:dyDescent="0.15"/>
    <row r="6080" customFormat="1" ht="13" x14ac:dyDescent="0.15"/>
    <row r="6081" customFormat="1" ht="13" x14ac:dyDescent="0.15"/>
    <row r="6082" customFormat="1" ht="13" x14ac:dyDescent="0.15"/>
    <row r="6083" customFormat="1" ht="13" x14ac:dyDescent="0.15"/>
    <row r="6084" customFormat="1" ht="13" x14ac:dyDescent="0.15"/>
    <row r="6085" customFormat="1" ht="13" x14ac:dyDescent="0.15"/>
    <row r="6086" customFormat="1" ht="13" x14ac:dyDescent="0.15"/>
    <row r="6087" customFormat="1" ht="13" x14ac:dyDescent="0.15"/>
    <row r="6088" customFormat="1" ht="13" x14ac:dyDescent="0.15"/>
    <row r="6089" customFormat="1" ht="13" x14ac:dyDescent="0.15"/>
    <row r="6090" customFormat="1" ht="13" x14ac:dyDescent="0.15"/>
    <row r="6091" customFormat="1" ht="13" x14ac:dyDescent="0.15"/>
    <row r="6092" customFormat="1" ht="13" x14ac:dyDescent="0.15"/>
    <row r="6093" customFormat="1" ht="13" x14ac:dyDescent="0.15"/>
    <row r="6094" customFormat="1" ht="13" x14ac:dyDescent="0.15"/>
    <row r="6095" customFormat="1" ht="13" x14ac:dyDescent="0.15"/>
    <row r="6096" customFormat="1" ht="13" x14ac:dyDescent="0.15"/>
    <row r="6097" customFormat="1" ht="13" x14ac:dyDescent="0.15"/>
    <row r="6098" customFormat="1" ht="13" x14ac:dyDescent="0.15"/>
    <row r="6099" customFormat="1" ht="13" x14ac:dyDescent="0.15"/>
    <row r="6100" customFormat="1" ht="13" x14ac:dyDescent="0.15"/>
    <row r="6101" customFormat="1" ht="13" x14ac:dyDescent="0.15"/>
    <row r="6102" customFormat="1" ht="13" x14ac:dyDescent="0.15"/>
    <row r="6103" customFormat="1" ht="13" x14ac:dyDescent="0.15"/>
    <row r="6104" customFormat="1" ht="13" x14ac:dyDescent="0.15"/>
    <row r="6105" customFormat="1" ht="13" x14ac:dyDescent="0.15"/>
    <row r="6106" customFormat="1" ht="13" x14ac:dyDescent="0.15"/>
    <row r="6107" customFormat="1" ht="13" x14ac:dyDescent="0.15"/>
    <row r="6108" customFormat="1" ht="13" x14ac:dyDescent="0.15"/>
    <row r="6109" customFormat="1" ht="13" x14ac:dyDescent="0.15"/>
    <row r="6110" customFormat="1" ht="13" x14ac:dyDescent="0.15"/>
    <row r="6111" customFormat="1" ht="13" x14ac:dyDescent="0.15"/>
    <row r="6112" customFormat="1" ht="13" x14ac:dyDescent="0.15"/>
    <row r="6113" customFormat="1" ht="13" x14ac:dyDescent="0.15"/>
    <row r="6114" customFormat="1" ht="13" x14ac:dyDescent="0.15"/>
    <row r="6115" customFormat="1" ht="13" x14ac:dyDescent="0.15"/>
    <row r="6116" customFormat="1" ht="13" x14ac:dyDescent="0.15"/>
    <row r="6117" customFormat="1" ht="13" x14ac:dyDescent="0.15"/>
    <row r="6118" customFormat="1" ht="13" x14ac:dyDescent="0.15"/>
    <row r="6119" customFormat="1" ht="13" x14ac:dyDescent="0.15"/>
    <row r="6120" customFormat="1" ht="13" x14ac:dyDescent="0.15"/>
    <row r="6121" customFormat="1" ht="13" x14ac:dyDescent="0.15"/>
    <row r="6122" customFormat="1" ht="13" x14ac:dyDescent="0.15"/>
    <row r="6123" customFormat="1" ht="13" x14ac:dyDescent="0.15"/>
    <row r="6124" customFormat="1" ht="13" x14ac:dyDescent="0.15"/>
    <row r="6125" customFormat="1" ht="13" x14ac:dyDescent="0.15"/>
    <row r="6126" customFormat="1" ht="13" x14ac:dyDescent="0.15"/>
    <row r="6127" customFormat="1" ht="13" x14ac:dyDescent="0.15"/>
    <row r="6128" customFormat="1" ht="13" x14ac:dyDescent="0.15"/>
    <row r="6129" customFormat="1" ht="13" x14ac:dyDescent="0.15"/>
    <row r="6130" customFormat="1" ht="13" x14ac:dyDescent="0.15"/>
    <row r="6131" customFormat="1" ht="13" x14ac:dyDescent="0.15"/>
    <row r="6132" customFormat="1" ht="13" x14ac:dyDescent="0.15"/>
    <row r="6133" customFormat="1" ht="13" x14ac:dyDescent="0.15"/>
    <row r="6134" customFormat="1" ht="13" x14ac:dyDescent="0.15"/>
    <row r="6135" customFormat="1" ht="13" x14ac:dyDescent="0.15"/>
    <row r="6136" customFormat="1" ht="13" x14ac:dyDescent="0.15"/>
    <row r="6137" customFormat="1" ht="13" x14ac:dyDescent="0.15"/>
    <row r="6138" customFormat="1" ht="13" x14ac:dyDescent="0.15"/>
    <row r="6139" customFormat="1" ht="13" x14ac:dyDescent="0.15"/>
    <row r="6140" customFormat="1" ht="13" x14ac:dyDescent="0.15"/>
    <row r="6141" customFormat="1" ht="13" x14ac:dyDescent="0.15"/>
    <row r="6142" customFormat="1" ht="13" x14ac:dyDescent="0.15"/>
    <row r="6143" customFormat="1" ht="13" x14ac:dyDescent="0.15"/>
    <row r="6144" customFormat="1" ht="13" x14ac:dyDescent="0.15"/>
    <row r="6145" customFormat="1" ht="13" x14ac:dyDescent="0.15"/>
    <row r="6146" customFormat="1" ht="13" x14ac:dyDescent="0.15"/>
    <row r="6147" customFormat="1" ht="13" x14ac:dyDescent="0.15"/>
    <row r="6148" customFormat="1" ht="13" x14ac:dyDescent="0.15"/>
    <row r="6149" customFormat="1" ht="13" x14ac:dyDescent="0.15"/>
    <row r="6150" customFormat="1" ht="13" x14ac:dyDescent="0.15"/>
    <row r="6151" customFormat="1" ht="13" x14ac:dyDescent="0.15"/>
    <row r="6152" customFormat="1" ht="13" x14ac:dyDescent="0.15"/>
    <row r="6153" customFormat="1" ht="13" x14ac:dyDescent="0.15"/>
    <row r="6154" customFormat="1" ht="13" x14ac:dyDescent="0.15"/>
    <row r="6155" customFormat="1" ht="13" x14ac:dyDescent="0.15"/>
    <row r="6156" customFormat="1" ht="13" x14ac:dyDescent="0.15"/>
    <row r="6157" customFormat="1" ht="13" x14ac:dyDescent="0.15"/>
    <row r="6158" customFormat="1" ht="13" x14ac:dyDescent="0.15"/>
    <row r="6159" customFormat="1" ht="13" x14ac:dyDescent="0.15"/>
    <row r="6160" customFormat="1" ht="13" x14ac:dyDescent="0.15"/>
    <row r="6161" customFormat="1" ht="13" x14ac:dyDescent="0.15"/>
    <row r="6162" customFormat="1" ht="13" x14ac:dyDescent="0.15"/>
    <row r="6163" customFormat="1" ht="13" x14ac:dyDescent="0.15"/>
    <row r="6164" customFormat="1" ht="13" x14ac:dyDescent="0.15"/>
    <row r="6165" customFormat="1" ht="13" x14ac:dyDescent="0.15"/>
    <row r="6166" customFormat="1" ht="13" x14ac:dyDescent="0.15"/>
    <row r="6167" customFormat="1" ht="13" x14ac:dyDescent="0.15"/>
    <row r="6168" customFormat="1" ht="13" x14ac:dyDescent="0.15"/>
    <row r="6169" customFormat="1" ht="13" x14ac:dyDescent="0.15"/>
    <row r="6170" customFormat="1" ht="13" x14ac:dyDescent="0.15"/>
    <row r="6171" customFormat="1" ht="13" x14ac:dyDescent="0.15"/>
    <row r="6172" customFormat="1" ht="13" x14ac:dyDescent="0.15"/>
    <row r="6173" customFormat="1" ht="13" x14ac:dyDescent="0.15"/>
    <row r="6174" customFormat="1" ht="13" x14ac:dyDescent="0.15"/>
    <row r="6175" customFormat="1" ht="13" x14ac:dyDescent="0.15"/>
    <row r="6176" customFormat="1" ht="13" x14ac:dyDescent="0.15"/>
    <row r="6177" customFormat="1" ht="13" x14ac:dyDescent="0.15"/>
    <row r="6178" customFormat="1" ht="13" x14ac:dyDescent="0.15"/>
    <row r="6179" customFormat="1" ht="13" x14ac:dyDescent="0.15"/>
    <row r="6180" customFormat="1" ht="13" x14ac:dyDescent="0.15"/>
    <row r="6181" customFormat="1" ht="13" x14ac:dyDescent="0.15"/>
    <row r="6182" customFormat="1" ht="13" x14ac:dyDescent="0.15"/>
    <row r="6183" customFormat="1" ht="13" x14ac:dyDescent="0.15"/>
    <row r="6184" customFormat="1" ht="13" x14ac:dyDescent="0.15"/>
    <row r="6185" customFormat="1" ht="13" x14ac:dyDescent="0.15"/>
    <row r="6186" customFormat="1" ht="13" x14ac:dyDescent="0.15"/>
    <row r="6187" customFormat="1" ht="13" x14ac:dyDescent="0.15"/>
    <row r="6188" customFormat="1" ht="13" x14ac:dyDescent="0.15"/>
    <row r="6189" customFormat="1" ht="13" x14ac:dyDescent="0.15"/>
    <row r="6190" customFormat="1" ht="13" x14ac:dyDescent="0.15"/>
    <row r="6191" customFormat="1" ht="13" x14ac:dyDescent="0.15"/>
    <row r="6192" customFormat="1" ht="13" x14ac:dyDescent="0.15"/>
    <row r="6193" customFormat="1" ht="13" x14ac:dyDescent="0.15"/>
    <row r="6194" customFormat="1" ht="13" x14ac:dyDescent="0.15"/>
    <row r="6195" customFormat="1" ht="13" x14ac:dyDescent="0.15"/>
    <row r="6196" customFormat="1" ht="13" x14ac:dyDescent="0.15"/>
    <row r="6197" customFormat="1" ht="13" x14ac:dyDescent="0.15"/>
    <row r="6198" customFormat="1" ht="13" x14ac:dyDescent="0.15"/>
    <row r="6199" customFormat="1" ht="13" x14ac:dyDescent="0.15"/>
    <row r="6200" customFormat="1" ht="13" x14ac:dyDescent="0.15"/>
    <row r="6201" customFormat="1" ht="13" x14ac:dyDescent="0.15"/>
    <row r="6202" customFormat="1" ht="13" x14ac:dyDescent="0.15"/>
    <row r="6203" customFormat="1" ht="13" x14ac:dyDescent="0.15"/>
    <row r="6204" customFormat="1" ht="13" x14ac:dyDescent="0.15"/>
    <row r="6205" customFormat="1" ht="13" x14ac:dyDescent="0.15"/>
    <row r="6206" customFormat="1" ht="13" x14ac:dyDescent="0.15"/>
    <row r="6207" customFormat="1" ht="13" x14ac:dyDescent="0.15"/>
    <row r="6208" customFormat="1" ht="13" x14ac:dyDescent="0.15"/>
    <row r="6209" customFormat="1" ht="13" x14ac:dyDescent="0.15"/>
    <row r="6210" customFormat="1" ht="13" x14ac:dyDescent="0.15"/>
    <row r="6211" customFormat="1" ht="13" x14ac:dyDescent="0.15"/>
    <row r="6212" customFormat="1" ht="13" x14ac:dyDescent="0.15"/>
    <row r="6213" customFormat="1" ht="13" x14ac:dyDescent="0.15"/>
    <row r="6214" customFormat="1" ht="13" x14ac:dyDescent="0.15"/>
    <row r="6215" customFormat="1" ht="13" x14ac:dyDescent="0.15"/>
    <row r="6216" customFormat="1" ht="13" x14ac:dyDescent="0.15"/>
    <row r="6217" customFormat="1" ht="13" x14ac:dyDescent="0.15"/>
    <row r="6218" customFormat="1" ht="13" x14ac:dyDescent="0.15"/>
    <row r="6219" customFormat="1" ht="13" x14ac:dyDescent="0.15"/>
    <row r="6220" customFormat="1" ht="13" x14ac:dyDescent="0.15"/>
    <row r="6221" customFormat="1" ht="13" x14ac:dyDescent="0.15"/>
    <row r="6222" customFormat="1" ht="13" x14ac:dyDescent="0.15"/>
    <row r="6223" customFormat="1" ht="13" x14ac:dyDescent="0.15"/>
    <row r="6224" customFormat="1" ht="13" x14ac:dyDescent="0.15"/>
    <row r="6225" customFormat="1" ht="13" x14ac:dyDescent="0.15"/>
    <row r="6226" customFormat="1" ht="13" x14ac:dyDescent="0.15"/>
    <row r="6227" customFormat="1" ht="13" x14ac:dyDescent="0.15"/>
    <row r="6228" customFormat="1" ht="13" x14ac:dyDescent="0.15"/>
    <row r="6229" customFormat="1" ht="13" x14ac:dyDescent="0.15"/>
    <row r="6230" customFormat="1" ht="13" x14ac:dyDescent="0.15"/>
    <row r="6231" customFormat="1" ht="13" x14ac:dyDescent="0.15"/>
    <row r="6232" customFormat="1" ht="13" x14ac:dyDescent="0.15"/>
    <row r="6233" customFormat="1" ht="13" x14ac:dyDescent="0.15"/>
    <row r="6234" customFormat="1" ht="13" x14ac:dyDescent="0.15"/>
    <row r="6235" customFormat="1" ht="13" x14ac:dyDescent="0.15"/>
    <row r="6236" customFormat="1" ht="13" x14ac:dyDescent="0.15"/>
    <row r="6237" customFormat="1" ht="13" x14ac:dyDescent="0.15"/>
    <row r="6238" customFormat="1" ht="13" x14ac:dyDescent="0.15"/>
    <row r="6239" customFormat="1" ht="13" x14ac:dyDescent="0.15"/>
    <row r="6240" customFormat="1" ht="13" x14ac:dyDescent="0.15"/>
    <row r="6241" customFormat="1" ht="13" x14ac:dyDescent="0.15"/>
    <row r="6242" customFormat="1" ht="13" x14ac:dyDescent="0.15"/>
    <row r="6243" customFormat="1" ht="13" x14ac:dyDescent="0.15"/>
    <row r="6244" customFormat="1" ht="13" x14ac:dyDescent="0.15"/>
    <row r="6245" customFormat="1" ht="13" x14ac:dyDescent="0.15"/>
    <row r="6246" customFormat="1" ht="13" x14ac:dyDescent="0.15"/>
    <row r="6247" customFormat="1" ht="13" x14ac:dyDescent="0.15"/>
    <row r="6248" customFormat="1" ht="13" x14ac:dyDescent="0.15"/>
    <row r="6249" customFormat="1" ht="13" x14ac:dyDescent="0.15"/>
    <row r="6250" customFormat="1" ht="13" x14ac:dyDescent="0.15"/>
    <row r="6251" customFormat="1" ht="13" x14ac:dyDescent="0.15"/>
    <row r="6252" customFormat="1" ht="13" x14ac:dyDescent="0.15"/>
    <row r="6253" customFormat="1" ht="13" x14ac:dyDescent="0.15"/>
    <row r="6254" customFormat="1" ht="13" x14ac:dyDescent="0.15"/>
    <row r="6255" customFormat="1" ht="13" x14ac:dyDescent="0.15"/>
    <row r="6256" customFormat="1" ht="13" x14ac:dyDescent="0.15"/>
    <row r="6257" customFormat="1" ht="13" x14ac:dyDescent="0.15"/>
    <row r="6258" customFormat="1" ht="13" x14ac:dyDescent="0.15"/>
    <row r="6259" customFormat="1" ht="13" x14ac:dyDescent="0.15"/>
    <row r="6260" customFormat="1" ht="13" x14ac:dyDescent="0.15"/>
    <row r="6261" customFormat="1" ht="13" x14ac:dyDescent="0.15"/>
    <row r="6262" customFormat="1" ht="13" x14ac:dyDescent="0.15"/>
    <row r="6263" customFormat="1" ht="13" x14ac:dyDescent="0.15"/>
    <row r="6264" customFormat="1" ht="13" x14ac:dyDescent="0.15"/>
    <row r="6265" customFormat="1" ht="13" x14ac:dyDescent="0.15"/>
    <row r="6266" customFormat="1" ht="13" x14ac:dyDescent="0.15"/>
    <row r="6267" customFormat="1" ht="13" x14ac:dyDescent="0.15"/>
    <row r="6268" customFormat="1" ht="13" x14ac:dyDescent="0.15"/>
    <row r="6269" customFormat="1" ht="13" x14ac:dyDescent="0.15"/>
    <row r="6270" customFormat="1" ht="13" x14ac:dyDescent="0.15"/>
    <row r="6271" customFormat="1" ht="13" x14ac:dyDescent="0.15"/>
    <row r="6272" customFormat="1" ht="13" x14ac:dyDescent="0.15"/>
    <row r="6273" customFormat="1" ht="13" x14ac:dyDescent="0.15"/>
    <row r="6274" customFormat="1" ht="13" x14ac:dyDescent="0.15"/>
    <row r="6275" customFormat="1" ht="13" x14ac:dyDescent="0.15"/>
    <row r="6276" customFormat="1" ht="13" x14ac:dyDescent="0.15"/>
    <row r="6277" customFormat="1" ht="13" x14ac:dyDescent="0.15"/>
    <row r="6278" customFormat="1" ht="13" x14ac:dyDescent="0.15"/>
    <row r="6279" customFormat="1" ht="13" x14ac:dyDescent="0.15"/>
    <row r="6280" customFormat="1" ht="13" x14ac:dyDescent="0.15"/>
    <row r="6281" customFormat="1" ht="13" x14ac:dyDescent="0.15"/>
    <row r="6282" customFormat="1" ht="13" x14ac:dyDescent="0.15"/>
    <row r="6283" customFormat="1" ht="13" x14ac:dyDescent="0.15"/>
    <row r="6284" customFormat="1" ht="13" x14ac:dyDescent="0.15"/>
    <row r="6285" customFormat="1" ht="13" x14ac:dyDescent="0.15"/>
    <row r="6286" customFormat="1" ht="13" x14ac:dyDescent="0.15"/>
    <row r="6287" customFormat="1" ht="13" x14ac:dyDescent="0.15"/>
    <row r="6288" customFormat="1" ht="13" x14ac:dyDescent="0.15"/>
    <row r="6289" customFormat="1" ht="13" x14ac:dyDescent="0.15"/>
    <row r="6290" customFormat="1" ht="13" x14ac:dyDescent="0.15"/>
    <row r="6291" customFormat="1" ht="13" x14ac:dyDescent="0.15"/>
    <row r="6292" customFormat="1" ht="13" x14ac:dyDescent="0.15"/>
    <row r="6293" customFormat="1" ht="13" x14ac:dyDescent="0.15"/>
    <row r="6294" customFormat="1" ht="13" x14ac:dyDescent="0.15"/>
    <row r="6295" customFormat="1" ht="13" x14ac:dyDescent="0.15"/>
    <row r="6296" customFormat="1" ht="13" x14ac:dyDescent="0.15"/>
    <row r="6297" customFormat="1" ht="13" x14ac:dyDescent="0.15"/>
    <row r="6298" customFormat="1" ht="13" x14ac:dyDescent="0.15"/>
    <row r="6299" customFormat="1" ht="13" x14ac:dyDescent="0.15"/>
    <row r="6300" customFormat="1" ht="13" x14ac:dyDescent="0.15"/>
    <row r="6301" customFormat="1" ht="13" x14ac:dyDescent="0.15"/>
    <row r="6302" customFormat="1" ht="13" x14ac:dyDescent="0.15"/>
    <row r="6303" customFormat="1" ht="13" x14ac:dyDescent="0.15"/>
    <row r="6304" customFormat="1" ht="13" x14ac:dyDescent="0.15"/>
    <row r="6305" customFormat="1" ht="13" x14ac:dyDescent="0.15"/>
    <row r="6306" customFormat="1" ht="13" x14ac:dyDescent="0.15"/>
    <row r="6307" customFormat="1" ht="13" x14ac:dyDescent="0.15"/>
    <row r="6308" customFormat="1" ht="13" x14ac:dyDescent="0.15"/>
    <row r="6309" customFormat="1" ht="13" x14ac:dyDescent="0.15"/>
    <row r="6310" customFormat="1" ht="13" x14ac:dyDescent="0.15"/>
    <row r="6311" customFormat="1" ht="13" x14ac:dyDescent="0.15"/>
    <row r="6312" customFormat="1" ht="13" x14ac:dyDescent="0.15"/>
    <row r="6313" customFormat="1" ht="13" x14ac:dyDescent="0.15"/>
    <row r="6314" customFormat="1" ht="13" x14ac:dyDescent="0.15"/>
    <row r="6315" customFormat="1" ht="13" x14ac:dyDescent="0.15"/>
    <row r="6316" customFormat="1" ht="13" x14ac:dyDescent="0.15"/>
    <row r="6317" customFormat="1" ht="13" x14ac:dyDescent="0.15"/>
    <row r="6318" customFormat="1" ht="13" x14ac:dyDescent="0.15"/>
    <row r="6319" customFormat="1" ht="13" x14ac:dyDescent="0.15"/>
    <row r="6320" customFormat="1" ht="13" x14ac:dyDescent="0.15"/>
    <row r="6321" customFormat="1" ht="13" x14ac:dyDescent="0.15"/>
    <row r="6322" customFormat="1" ht="13" x14ac:dyDescent="0.15"/>
    <row r="6323" customFormat="1" ht="13" x14ac:dyDescent="0.15"/>
    <row r="6324" customFormat="1" ht="13" x14ac:dyDescent="0.15"/>
    <row r="6325" customFormat="1" ht="13" x14ac:dyDescent="0.15"/>
    <row r="6326" customFormat="1" ht="13" x14ac:dyDescent="0.15"/>
    <row r="6327" customFormat="1" ht="13" x14ac:dyDescent="0.15"/>
    <row r="6328" customFormat="1" ht="13" x14ac:dyDescent="0.15"/>
    <row r="6329" customFormat="1" ht="13" x14ac:dyDescent="0.15"/>
    <row r="6330" customFormat="1" ht="13" x14ac:dyDescent="0.15"/>
    <row r="6331" customFormat="1" ht="13" x14ac:dyDescent="0.15"/>
    <row r="6332" customFormat="1" ht="13" x14ac:dyDescent="0.15"/>
    <row r="6333" customFormat="1" ht="13" x14ac:dyDescent="0.15"/>
    <row r="6334" customFormat="1" ht="13" x14ac:dyDescent="0.15"/>
    <row r="6335" customFormat="1" ht="13" x14ac:dyDescent="0.15"/>
    <row r="6336" customFormat="1" ht="13" x14ac:dyDescent="0.15"/>
    <row r="6337" customFormat="1" ht="13" x14ac:dyDescent="0.15"/>
    <row r="6338" customFormat="1" ht="13" x14ac:dyDescent="0.15"/>
    <row r="6339" customFormat="1" ht="13" x14ac:dyDescent="0.15"/>
    <row r="6340" customFormat="1" ht="13" x14ac:dyDescent="0.15"/>
    <row r="6341" customFormat="1" ht="13" x14ac:dyDescent="0.15"/>
    <row r="6342" customFormat="1" ht="13" x14ac:dyDescent="0.15"/>
    <row r="6343" customFormat="1" ht="13" x14ac:dyDescent="0.15"/>
    <row r="6344" customFormat="1" ht="13" x14ac:dyDescent="0.15"/>
    <row r="6345" customFormat="1" ht="13" x14ac:dyDescent="0.15"/>
    <row r="6346" customFormat="1" ht="13" x14ac:dyDescent="0.15"/>
    <row r="6347" customFormat="1" ht="13" x14ac:dyDescent="0.15"/>
    <row r="6348" customFormat="1" ht="13" x14ac:dyDescent="0.15"/>
    <row r="6349" customFormat="1" ht="13" x14ac:dyDescent="0.15"/>
    <row r="6350" customFormat="1" ht="13" x14ac:dyDescent="0.15"/>
    <row r="6351" customFormat="1" ht="13" x14ac:dyDescent="0.15"/>
    <row r="6352" customFormat="1" ht="13" x14ac:dyDescent="0.15"/>
    <row r="6353" customFormat="1" ht="13" x14ac:dyDescent="0.15"/>
    <row r="6354" customFormat="1" ht="13" x14ac:dyDescent="0.15"/>
    <row r="6355" customFormat="1" ht="13" x14ac:dyDescent="0.15"/>
    <row r="6356" customFormat="1" ht="13" x14ac:dyDescent="0.15"/>
    <row r="6357" customFormat="1" ht="13" x14ac:dyDescent="0.15"/>
    <row r="6358" customFormat="1" ht="13" x14ac:dyDescent="0.15"/>
    <row r="6359" customFormat="1" ht="13" x14ac:dyDescent="0.15"/>
    <row r="6360" customFormat="1" ht="13" x14ac:dyDescent="0.15"/>
    <row r="6361" customFormat="1" ht="13" x14ac:dyDescent="0.15"/>
    <row r="6362" customFormat="1" ht="13" x14ac:dyDescent="0.15"/>
    <row r="6363" customFormat="1" ht="13" x14ac:dyDescent="0.15"/>
    <row r="6364" customFormat="1" ht="13" x14ac:dyDescent="0.15"/>
    <row r="6365" customFormat="1" ht="13" x14ac:dyDescent="0.15"/>
    <row r="6366" customFormat="1" ht="13" x14ac:dyDescent="0.15"/>
    <row r="6367" customFormat="1" ht="13" x14ac:dyDescent="0.15"/>
    <row r="6368" customFormat="1" ht="13" x14ac:dyDescent="0.15"/>
    <row r="6369" customFormat="1" ht="13" x14ac:dyDescent="0.15"/>
    <row r="6370" customFormat="1" ht="13" x14ac:dyDescent="0.15"/>
    <row r="6371" customFormat="1" ht="13" x14ac:dyDescent="0.15"/>
    <row r="6372" customFormat="1" ht="13" x14ac:dyDescent="0.15"/>
    <row r="6373" customFormat="1" ht="13" x14ac:dyDescent="0.15"/>
    <row r="6374" customFormat="1" ht="13" x14ac:dyDescent="0.15"/>
    <row r="6375" customFormat="1" ht="13" x14ac:dyDescent="0.15"/>
    <row r="6376" customFormat="1" ht="13" x14ac:dyDescent="0.15"/>
    <row r="6377" customFormat="1" ht="13" x14ac:dyDescent="0.15"/>
    <row r="6378" customFormat="1" ht="13" x14ac:dyDescent="0.15"/>
    <row r="6379" customFormat="1" ht="13" x14ac:dyDescent="0.15"/>
    <row r="6380" customFormat="1" ht="13" x14ac:dyDescent="0.15"/>
    <row r="6381" customFormat="1" ht="13" x14ac:dyDescent="0.15"/>
    <row r="6382" customFormat="1" ht="13" x14ac:dyDescent="0.15"/>
    <row r="6383" customFormat="1" ht="13" x14ac:dyDescent="0.15"/>
    <row r="6384" customFormat="1" ht="13" x14ac:dyDescent="0.15"/>
    <row r="6385" customFormat="1" ht="13" x14ac:dyDescent="0.15"/>
    <row r="6386" customFormat="1" ht="13" x14ac:dyDescent="0.15"/>
    <row r="6387" customFormat="1" ht="13" x14ac:dyDescent="0.15"/>
    <row r="6388" customFormat="1" ht="13" x14ac:dyDescent="0.15"/>
    <row r="6389" customFormat="1" ht="13" x14ac:dyDescent="0.15"/>
    <row r="6390" customFormat="1" ht="13" x14ac:dyDescent="0.15"/>
    <row r="6391" customFormat="1" ht="13" x14ac:dyDescent="0.15"/>
    <row r="6392" customFormat="1" ht="13" x14ac:dyDescent="0.15"/>
    <row r="6393" customFormat="1" ht="13" x14ac:dyDescent="0.15"/>
    <row r="6394" customFormat="1" ht="13" x14ac:dyDescent="0.15"/>
    <row r="6395" customFormat="1" ht="13" x14ac:dyDescent="0.15"/>
    <row r="6396" customFormat="1" ht="13" x14ac:dyDescent="0.15"/>
    <row r="6397" customFormat="1" ht="13" x14ac:dyDescent="0.15"/>
    <row r="6398" customFormat="1" ht="13" x14ac:dyDescent="0.15"/>
    <row r="6399" customFormat="1" ht="13" x14ac:dyDescent="0.15"/>
    <row r="6400" customFormat="1" ht="13" x14ac:dyDescent="0.15"/>
    <row r="6401" customFormat="1" ht="13" x14ac:dyDescent="0.15"/>
    <row r="6402" customFormat="1" ht="13" x14ac:dyDescent="0.15"/>
    <row r="6403" customFormat="1" ht="13" x14ac:dyDescent="0.15"/>
    <row r="6404" customFormat="1" ht="13" x14ac:dyDescent="0.15"/>
    <row r="6405" customFormat="1" ht="13" x14ac:dyDescent="0.15"/>
    <row r="6406" customFormat="1" ht="13" x14ac:dyDescent="0.15"/>
    <row r="6407" customFormat="1" ht="13" x14ac:dyDescent="0.15"/>
    <row r="6408" customFormat="1" ht="13" x14ac:dyDescent="0.15"/>
    <row r="6409" customFormat="1" ht="13" x14ac:dyDescent="0.15"/>
    <row r="6410" customFormat="1" ht="13" x14ac:dyDescent="0.15"/>
    <row r="6411" customFormat="1" ht="13" x14ac:dyDescent="0.15"/>
    <row r="6412" customFormat="1" ht="13" x14ac:dyDescent="0.15"/>
    <row r="6413" customFormat="1" ht="13" x14ac:dyDescent="0.15"/>
    <row r="6414" customFormat="1" ht="13" x14ac:dyDescent="0.15"/>
    <row r="6415" customFormat="1" ht="13" x14ac:dyDescent="0.15"/>
    <row r="6416" customFormat="1" ht="13" x14ac:dyDescent="0.15"/>
    <row r="6417" customFormat="1" ht="13" x14ac:dyDescent="0.15"/>
    <row r="6418" customFormat="1" ht="13" x14ac:dyDescent="0.15"/>
    <row r="6419" customFormat="1" ht="13" x14ac:dyDescent="0.15"/>
    <row r="6420" customFormat="1" ht="13" x14ac:dyDescent="0.15"/>
    <row r="6421" customFormat="1" ht="13" x14ac:dyDescent="0.15"/>
    <row r="6422" customFormat="1" ht="13" x14ac:dyDescent="0.15"/>
    <row r="6423" customFormat="1" ht="13" x14ac:dyDescent="0.15"/>
    <row r="6424" customFormat="1" ht="13" x14ac:dyDescent="0.15"/>
    <row r="6425" customFormat="1" ht="13" x14ac:dyDescent="0.15"/>
    <row r="6426" customFormat="1" ht="13" x14ac:dyDescent="0.15"/>
    <row r="6427" customFormat="1" ht="13" x14ac:dyDescent="0.15"/>
    <row r="6428" customFormat="1" ht="13" x14ac:dyDescent="0.15"/>
    <row r="6429" customFormat="1" ht="13" x14ac:dyDescent="0.15"/>
    <row r="6430" customFormat="1" ht="13" x14ac:dyDescent="0.15"/>
    <row r="6431" customFormat="1" ht="13" x14ac:dyDescent="0.15"/>
    <row r="6432" customFormat="1" ht="13" x14ac:dyDescent="0.15"/>
    <row r="6433" customFormat="1" ht="13" x14ac:dyDescent="0.15"/>
    <row r="6434" customFormat="1" ht="13" x14ac:dyDescent="0.15"/>
    <row r="6435" customFormat="1" ht="13" x14ac:dyDescent="0.15"/>
    <row r="6436" customFormat="1" ht="13" x14ac:dyDescent="0.15"/>
    <row r="6437" customFormat="1" ht="13" x14ac:dyDescent="0.15"/>
    <row r="6438" customFormat="1" ht="13" x14ac:dyDescent="0.15"/>
    <row r="6439" customFormat="1" ht="13" x14ac:dyDescent="0.15"/>
    <row r="6440" customFormat="1" ht="13" x14ac:dyDescent="0.15"/>
    <row r="6441" customFormat="1" ht="13" x14ac:dyDescent="0.15"/>
    <row r="6442" customFormat="1" ht="13" x14ac:dyDescent="0.15"/>
    <row r="6443" customFormat="1" ht="13" x14ac:dyDescent="0.15"/>
    <row r="6444" customFormat="1" ht="13" x14ac:dyDescent="0.15"/>
    <row r="6445" customFormat="1" ht="13" x14ac:dyDescent="0.15"/>
    <row r="6446" customFormat="1" ht="13" x14ac:dyDescent="0.15"/>
    <row r="6447" customFormat="1" ht="13" x14ac:dyDescent="0.15"/>
    <row r="6448" customFormat="1" ht="13" x14ac:dyDescent="0.15"/>
    <row r="6449" customFormat="1" ht="13" x14ac:dyDescent="0.15"/>
    <row r="6450" customFormat="1" ht="13" x14ac:dyDescent="0.15"/>
    <row r="6451" customFormat="1" ht="13" x14ac:dyDescent="0.15"/>
    <row r="6452" customFormat="1" ht="13" x14ac:dyDescent="0.15"/>
    <row r="6453" customFormat="1" ht="13" x14ac:dyDescent="0.15"/>
    <row r="6454" customFormat="1" ht="13" x14ac:dyDescent="0.15"/>
    <row r="6455" customFormat="1" ht="13" x14ac:dyDescent="0.15"/>
    <row r="6456" customFormat="1" ht="13" x14ac:dyDescent="0.15"/>
    <row r="6457" customFormat="1" ht="13" x14ac:dyDescent="0.15"/>
    <row r="6458" customFormat="1" ht="13" x14ac:dyDescent="0.15"/>
    <row r="6459" customFormat="1" ht="13" x14ac:dyDescent="0.15"/>
    <row r="6460" customFormat="1" ht="13" x14ac:dyDescent="0.15"/>
    <row r="6461" customFormat="1" ht="13" x14ac:dyDescent="0.15"/>
    <row r="6462" customFormat="1" ht="13" x14ac:dyDescent="0.15"/>
    <row r="6463" customFormat="1" ht="13" x14ac:dyDescent="0.15"/>
    <row r="6464" customFormat="1" ht="13" x14ac:dyDescent="0.15"/>
    <row r="6465" customFormat="1" ht="13" x14ac:dyDescent="0.15"/>
    <row r="6466" customFormat="1" ht="13" x14ac:dyDescent="0.15"/>
    <row r="6467" customFormat="1" ht="13" x14ac:dyDescent="0.15"/>
    <row r="6468" customFormat="1" ht="13" x14ac:dyDescent="0.15"/>
    <row r="6469" customFormat="1" ht="13" x14ac:dyDescent="0.15"/>
    <row r="6470" customFormat="1" ht="13" x14ac:dyDescent="0.15"/>
    <row r="6471" customFormat="1" ht="13" x14ac:dyDescent="0.15"/>
    <row r="6472" customFormat="1" ht="13" x14ac:dyDescent="0.15"/>
    <row r="6473" customFormat="1" ht="13" x14ac:dyDescent="0.15"/>
    <row r="6474" customFormat="1" ht="13" x14ac:dyDescent="0.15"/>
    <row r="6475" customFormat="1" ht="13" x14ac:dyDescent="0.15"/>
    <row r="6476" customFormat="1" ht="13" x14ac:dyDescent="0.15"/>
    <row r="6477" customFormat="1" ht="13" x14ac:dyDescent="0.15"/>
    <row r="6478" customFormat="1" ht="13" x14ac:dyDescent="0.15"/>
    <row r="6479" customFormat="1" ht="13" x14ac:dyDescent="0.15"/>
    <row r="6480" customFormat="1" ht="13" x14ac:dyDescent="0.15"/>
    <row r="6481" customFormat="1" ht="13" x14ac:dyDescent="0.15"/>
    <row r="6482" customFormat="1" ht="13" x14ac:dyDescent="0.15"/>
    <row r="6483" customFormat="1" ht="13" x14ac:dyDescent="0.15"/>
    <row r="6484" customFormat="1" ht="13" x14ac:dyDescent="0.15"/>
    <row r="6485" customFormat="1" ht="13" x14ac:dyDescent="0.15"/>
    <row r="6486" customFormat="1" ht="13" x14ac:dyDescent="0.15"/>
    <row r="6487" customFormat="1" ht="13" x14ac:dyDescent="0.15"/>
    <row r="6488" customFormat="1" ht="13" x14ac:dyDescent="0.15"/>
    <row r="6489" customFormat="1" ht="13" x14ac:dyDescent="0.15"/>
    <row r="6490" customFormat="1" ht="13" x14ac:dyDescent="0.15"/>
    <row r="6491" customFormat="1" ht="13" x14ac:dyDescent="0.15"/>
    <row r="6492" customFormat="1" ht="13" x14ac:dyDescent="0.15"/>
    <row r="6493" customFormat="1" ht="13" x14ac:dyDescent="0.15"/>
    <row r="6494" customFormat="1" ht="13" x14ac:dyDescent="0.15"/>
    <row r="6495" customFormat="1" ht="13" x14ac:dyDescent="0.15"/>
    <row r="6496" customFormat="1" ht="13" x14ac:dyDescent="0.15"/>
    <row r="6497" customFormat="1" ht="13" x14ac:dyDescent="0.15"/>
    <row r="6498" customFormat="1" ht="13" x14ac:dyDescent="0.15"/>
    <row r="6499" customFormat="1" ht="13" x14ac:dyDescent="0.15"/>
    <row r="6500" customFormat="1" ht="13" x14ac:dyDescent="0.15"/>
    <row r="6501" customFormat="1" ht="13" x14ac:dyDescent="0.15"/>
    <row r="6502" customFormat="1" ht="13" x14ac:dyDescent="0.15"/>
    <row r="6503" customFormat="1" ht="13" x14ac:dyDescent="0.15"/>
    <row r="6504" customFormat="1" ht="13" x14ac:dyDescent="0.15"/>
    <row r="6505" customFormat="1" ht="13" x14ac:dyDescent="0.15"/>
    <row r="6506" customFormat="1" ht="13" x14ac:dyDescent="0.15"/>
    <row r="6507" customFormat="1" ht="13" x14ac:dyDescent="0.15"/>
    <row r="6508" customFormat="1" ht="13" x14ac:dyDescent="0.15"/>
    <row r="6509" customFormat="1" ht="13" x14ac:dyDescent="0.15"/>
    <row r="6510" customFormat="1" ht="13" x14ac:dyDescent="0.15"/>
    <row r="6511" customFormat="1" ht="13" x14ac:dyDescent="0.15"/>
    <row r="6512" customFormat="1" ht="13" x14ac:dyDescent="0.15"/>
    <row r="6513" customFormat="1" ht="13" x14ac:dyDescent="0.15"/>
    <row r="6514" customFormat="1" ht="13" x14ac:dyDescent="0.15"/>
    <row r="6515" customFormat="1" ht="13" x14ac:dyDescent="0.15"/>
    <row r="6516" customFormat="1" ht="13" x14ac:dyDescent="0.15"/>
    <row r="6517" customFormat="1" ht="13" x14ac:dyDescent="0.15"/>
    <row r="6518" customFormat="1" ht="13" x14ac:dyDescent="0.15"/>
    <row r="6519" customFormat="1" ht="13" x14ac:dyDescent="0.15"/>
    <row r="6520" customFormat="1" ht="13" x14ac:dyDescent="0.15"/>
    <row r="6521" customFormat="1" ht="13" x14ac:dyDescent="0.15"/>
    <row r="6522" customFormat="1" ht="13" x14ac:dyDescent="0.15"/>
    <row r="6523" customFormat="1" ht="13" x14ac:dyDescent="0.15"/>
    <row r="6524" customFormat="1" ht="13" x14ac:dyDescent="0.15"/>
    <row r="6525" customFormat="1" ht="13" x14ac:dyDescent="0.15"/>
    <row r="6526" customFormat="1" ht="13" x14ac:dyDescent="0.15"/>
    <row r="6527" customFormat="1" ht="13" x14ac:dyDescent="0.15"/>
    <row r="6528" customFormat="1" ht="13" x14ac:dyDescent="0.15"/>
    <row r="6529" customFormat="1" ht="13" x14ac:dyDescent="0.15"/>
    <row r="6530" customFormat="1" ht="13" x14ac:dyDescent="0.15"/>
    <row r="6531" customFormat="1" ht="13" x14ac:dyDescent="0.15"/>
    <row r="6532" customFormat="1" ht="13" x14ac:dyDescent="0.15"/>
    <row r="6533" customFormat="1" ht="13" x14ac:dyDescent="0.15"/>
    <row r="6534" customFormat="1" ht="13" x14ac:dyDescent="0.15"/>
    <row r="6535" customFormat="1" ht="13" x14ac:dyDescent="0.15"/>
    <row r="6536" customFormat="1" ht="13" x14ac:dyDescent="0.15"/>
    <row r="6537" customFormat="1" ht="13" x14ac:dyDescent="0.15"/>
    <row r="6538" customFormat="1" ht="13" x14ac:dyDescent="0.15"/>
    <row r="6539" customFormat="1" ht="13" x14ac:dyDescent="0.15"/>
    <row r="6540" customFormat="1" ht="13" x14ac:dyDescent="0.15"/>
    <row r="6541" customFormat="1" ht="13" x14ac:dyDescent="0.15"/>
    <row r="6542" customFormat="1" ht="13" x14ac:dyDescent="0.15"/>
    <row r="6543" customFormat="1" ht="13" x14ac:dyDescent="0.15"/>
    <row r="6544" customFormat="1" ht="13" x14ac:dyDescent="0.15"/>
    <row r="6545" customFormat="1" ht="13" x14ac:dyDescent="0.15"/>
    <row r="6546" customFormat="1" ht="13" x14ac:dyDescent="0.15"/>
    <row r="6547" customFormat="1" ht="13" x14ac:dyDescent="0.15"/>
    <row r="6548" customFormat="1" ht="13" x14ac:dyDescent="0.15"/>
    <row r="6549" customFormat="1" ht="13" x14ac:dyDescent="0.15"/>
    <row r="6550" customFormat="1" ht="13" x14ac:dyDescent="0.15"/>
    <row r="6551" customFormat="1" ht="13" x14ac:dyDescent="0.15"/>
    <row r="6552" customFormat="1" ht="13" x14ac:dyDescent="0.15"/>
    <row r="6553" customFormat="1" ht="13" x14ac:dyDescent="0.15"/>
    <row r="6554" customFormat="1" ht="13" x14ac:dyDescent="0.15"/>
    <row r="6555" customFormat="1" ht="13" x14ac:dyDescent="0.15"/>
    <row r="6556" customFormat="1" ht="13" x14ac:dyDescent="0.15"/>
    <row r="6557" customFormat="1" ht="13" x14ac:dyDescent="0.15"/>
    <row r="6558" customFormat="1" ht="13" x14ac:dyDescent="0.15"/>
    <row r="6559" customFormat="1" ht="13" x14ac:dyDescent="0.15"/>
    <row r="6560" customFormat="1" ht="13" x14ac:dyDescent="0.15"/>
    <row r="6561" customFormat="1" ht="13" x14ac:dyDescent="0.15"/>
    <row r="6562" customFormat="1" ht="13" x14ac:dyDescent="0.15"/>
    <row r="6563" customFormat="1" ht="13" x14ac:dyDescent="0.15"/>
    <row r="6564" customFormat="1" ht="13" x14ac:dyDescent="0.15"/>
    <row r="6565" customFormat="1" ht="13" x14ac:dyDescent="0.15"/>
    <row r="6566" customFormat="1" ht="13" x14ac:dyDescent="0.15"/>
    <row r="6567" customFormat="1" ht="13" x14ac:dyDescent="0.15"/>
    <row r="6568" customFormat="1" ht="13" x14ac:dyDescent="0.15"/>
    <row r="6569" customFormat="1" ht="13" x14ac:dyDescent="0.15"/>
    <row r="6570" customFormat="1" ht="13" x14ac:dyDescent="0.15"/>
    <row r="6571" customFormat="1" ht="13" x14ac:dyDescent="0.15"/>
    <row r="6572" customFormat="1" ht="13" x14ac:dyDescent="0.15"/>
    <row r="6573" customFormat="1" ht="13" x14ac:dyDescent="0.15"/>
    <row r="6574" customFormat="1" ht="13" x14ac:dyDescent="0.15"/>
    <row r="6575" customFormat="1" ht="13" x14ac:dyDescent="0.15"/>
    <row r="6576" customFormat="1" ht="13" x14ac:dyDescent="0.15"/>
    <row r="6577" customFormat="1" ht="13" x14ac:dyDescent="0.15"/>
    <row r="6578" customFormat="1" ht="13" x14ac:dyDescent="0.15"/>
    <row r="6579" customFormat="1" ht="13" x14ac:dyDescent="0.15"/>
    <row r="6580" customFormat="1" ht="13" x14ac:dyDescent="0.15"/>
    <row r="6581" customFormat="1" ht="13" x14ac:dyDescent="0.15"/>
    <row r="6582" customFormat="1" ht="13" x14ac:dyDescent="0.15"/>
    <row r="6583" customFormat="1" ht="13" x14ac:dyDescent="0.15"/>
    <row r="6584" customFormat="1" ht="13" x14ac:dyDescent="0.15"/>
    <row r="6585" customFormat="1" ht="13" x14ac:dyDescent="0.15"/>
    <row r="6586" customFormat="1" ht="13" x14ac:dyDescent="0.15"/>
    <row r="6587" customFormat="1" ht="13" x14ac:dyDescent="0.15"/>
    <row r="6588" customFormat="1" ht="13" x14ac:dyDescent="0.15"/>
    <row r="6589" customFormat="1" ht="13" x14ac:dyDescent="0.15"/>
    <row r="6590" customFormat="1" ht="13" x14ac:dyDescent="0.15"/>
    <row r="6591" customFormat="1" ht="13" x14ac:dyDescent="0.15"/>
    <row r="6592" customFormat="1" ht="13" x14ac:dyDescent="0.15"/>
    <row r="6593" customFormat="1" ht="13" x14ac:dyDescent="0.15"/>
    <row r="6594" customFormat="1" ht="13" x14ac:dyDescent="0.15"/>
    <row r="6595" customFormat="1" ht="13" x14ac:dyDescent="0.15"/>
    <row r="6596" customFormat="1" ht="13" x14ac:dyDescent="0.15"/>
    <row r="6597" customFormat="1" ht="13" x14ac:dyDescent="0.15"/>
    <row r="6598" customFormat="1" ht="13" x14ac:dyDescent="0.15"/>
    <row r="6599" customFormat="1" ht="13" x14ac:dyDescent="0.15"/>
    <row r="6600" customFormat="1" ht="13" x14ac:dyDescent="0.15"/>
    <row r="6601" customFormat="1" ht="13" x14ac:dyDescent="0.15"/>
    <row r="6602" customFormat="1" ht="13" x14ac:dyDescent="0.15"/>
    <row r="6603" customFormat="1" ht="13" x14ac:dyDescent="0.15"/>
    <row r="6604" customFormat="1" ht="13" x14ac:dyDescent="0.15"/>
    <row r="6605" customFormat="1" ht="13" x14ac:dyDescent="0.15"/>
    <row r="6606" customFormat="1" ht="13" x14ac:dyDescent="0.15"/>
    <row r="6607" customFormat="1" ht="13" x14ac:dyDescent="0.15"/>
    <row r="6608" customFormat="1" ht="13" x14ac:dyDescent="0.15"/>
    <row r="6609" customFormat="1" ht="13" x14ac:dyDescent="0.15"/>
    <row r="6610" customFormat="1" ht="13" x14ac:dyDescent="0.15"/>
    <row r="6611" customFormat="1" ht="13" x14ac:dyDescent="0.15"/>
    <row r="6612" customFormat="1" ht="13" x14ac:dyDescent="0.15"/>
    <row r="6613" customFormat="1" ht="13" x14ac:dyDescent="0.15"/>
    <row r="6614" customFormat="1" ht="13" x14ac:dyDescent="0.15"/>
    <row r="6615" customFormat="1" ht="13" x14ac:dyDescent="0.15"/>
    <row r="6616" customFormat="1" ht="13" x14ac:dyDescent="0.15"/>
    <row r="6617" customFormat="1" ht="13" x14ac:dyDescent="0.15"/>
    <row r="6618" customFormat="1" ht="13" x14ac:dyDescent="0.15"/>
    <row r="6619" customFormat="1" ht="13" x14ac:dyDescent="0.15"/>
    <row r="6620" customFormat="1" ht="13" x14ac:dyDescent="0.15"/>
    <row r="6621" customFormat="1" ht="13" x14ac:dyDescent="0.15"/>
    <row r="6622" customFormat="1" ht="13" x14ac:dyDescent="0.15"/>
    <row r="6623" customFormat="1" ht="13" x14ac:dyDescent="0.15"/>
    <row r="6624" customFormat="1" ht="13" x14ac:dyDescent="0.15"/>
    <row r="6625" customFormat="1" ht="13" x14ac:dyDescent="0.15"/>
    <row r="6626" customFormat="1" ht="13" x14ac:dyDescent="0.15"/>
    <row r="6627" customFormat="1" ht="13" x14ac:dyDescent="0.15"/>
    <row r="6628" customFormat="1" ht="13" x14ac:dyDescent="0.15"/>
    <row r="6629" customFormat="1" ht="13" x14ac:dyDescent="0.15"/>
    <row r="6630" customFormat="1" ht="13" x14ac:dyDescent="0.15"/>
    <row r="6631" customFormat="1" ht="13" x14ac:dyDescent="0.15"/>
    <row r="6632" customFormat="1" ht="13" x14ac:dyDescent="0.15"/>
    <row r="6633" customFormat="1" ht="13" x14ac:dyDescent="0.15"/>
    <row r="6634" customFormat="1" ht="13" x14ac:dyDescent="0.15"/>
    <row r="6635" customFormat="1" ht="13" x14ac:dyDescent="0.15"/>
    <row r="6636" customFormat="1" ht="13" x14ac:dyDescent="0.15"/>
    <row r="6637" customFormat="1" ht="13" x14ac:dyDescent="0.15"/>
    <row r="6638" customFormat="1" ht="13" x14ac:dyDescent="0.15"/>
    <row r="6639" customFormat="1" ht="13" x14ac:dyDescent="0.15"/>
    <row r="6640" customFormat="1" ht="13" x14ac:dyDescent="0.15"/>
    <row r="6641" customFormat="1" ht="13" x14ac:dyDescent="0.15"/>
    <row r="6642" customFormat="1" ht="13" x14ac:dyDescent="0.15"/>
    <row r="6643" customFormat="1" ht="13" x14ac:dyDescent="0.15"/>
    <row r="6644" customFormat="1" ht="13" x14ac:dyDescent="0.15"/>
    <row r="6645" customFormat="1" ht="13" x14ac:dyDescent="0.15"/>
    <row r="6646" customFormat="1" ht="13" x14ac:dyDescent="0.15"/>
    <row r="6647" customFormat="1" ht="13" x14ac:dyDescent="0.15"/>
    <row r="6648" customFormat="1" ht="13" x14ac:dyDescent="0.15"/>
    <row r="6649" customFormat="1" ht="13" x14ac:dyDescent="0.15"/>
    <row r="6650" customFormat="1" ht="13" x14ac:dyDescent="0.15"/>
    <row r="6651" customFormat="1" ht="13" x14ac:dyDescent="0.15"/>
    <row r="6652" customFormat="1" ht="13" x14ac:dyDescent="0.15"/>
    <row r="6653" customFormat="1" ht="13" x14ac:dyDescent="0.15"/>
    <row r="6654" customFormat="1" ht="13" x14ac:dyDescent="0.15"/>
    <row r="6655" customFormat="1" ht="13" x14ac:dyDescent="0.15"/>
    <row r="6656" customFormat="1" ht="13" x14ac:dyDescent="0.15"/>
    <row r="6657" customFormat="1" ht="13" x14ac:dyDescent="0.15"/>
    <row r="6658" customFormat="1" ht="13" x14ac:dyDescent="0.15"/>
    <row r="6659" customFormat="1" ht="13" x14ac:dyDescent="0.15"/>
    <row r="6660" customFormat="1" ht="13" x14ac:dyDescent="0.15"/>
    <row r="6661" customFormat="1" ht="13" x14ac:dyDescent="0.15"/>
    <row r="6662" customFormat="1" ht="13" x14ac:dyDescent="0.15"/>
    <row r="6663" customFormat="1" ht="13" x14ac:dyDescent="0.15"/>
    <row r="6664" customFormat="1" ht="13" x14ac:dyDescent="0.15"/>
    <row r="6665" customFormat="1" ht="13" x14ac:dyDescent="0.15"/>
    <row r="6666" customFormat="1" ht="13" x14ac:dyDescent="0.15"/>
    <row r="6667" customFormat="1" ht="13" x14ac:dyDescent="0.15"/>
    <row r="6668" customFormat="1" ht="13" x14ac:dyDescent="0.15"/>
    <row r="6669" customFormat="1" ht="13" x14ac:dyDescent="0.15"/>
    <row r="6670" customFormat="1" ht="13" x14ac:dyDescent="0.15"/>
    <row r="6671" customFormat="1" ht="13" x14ac:dyDescent="0.15"/>
    <row r="6672" customFormat="1" ht="13" x14ac:dyDescent="0.15"/>
    <row r="6673" customFormat="1" ht="13" x14ac:dyDescent="0.15"/>
    <row r="6674" customFormat="1" ht="13" x14ac:dyDescent="0.15"/>
    <row r="6675" customFormat="1" ht="13" x14ac:dyDescent="0.15"/>
    <row r="6676" customFormat="1" ht="13" x14ac:dyDescent="0.15"/>
    <row r="6677" customFormat="1" ht="13" x14ac:dyDescent="0.15"/>
    <row r="6678" customFormat="1" ht="13" x14ac:dyDescent="0.15"/>
    <row r="6679" customFormat="1" ht="13" x14ac:dyDescent="0.15"/>
    <row r="6680" customFormat="1" ht="13" x14ac:dyDescent="0.15"/>
    <row r="6681" customFormat="1" ht="13" x14ac:dyDescent="0.15"/>
    <row r="6682" customFormat="1" ht="13" x14ac:dyDescent="0.15"/>
    <row r="6683" customFormat="1" ht="13" x14ac:dyDescent="0.15"/>
    <row r="6684" customFormat="1" ht="13" x14ac:dyDescent="0.15"/>
    <row r="6685" customFormat="1" ht="13" x14ac:dyDescent="0.15"/>
    <row r="6686" customFormat="1" ht="13" x14ac:dyDescent="0.15"/>
    <row r="6687" customFormat="1" ht="13" x14ac:dyDescent="0.15"/>
    <row r="6688" customFormat="1" ht="13" x14ac:dyDescent="0.15"/>
    <row r="6689" customFormat="1" ht="13" x14ac:dyDescent="0.15"/>
    <row r="6690" customFormat="1" ht="13" x14ac:dyDescent="0.15"/>
    <row r="6691" customFormat="1" ht="13" x14ac:dyDescent="0.15"/>
    <row r="6692" customFormat="1" ht="13" x14ac:dyDescent="0.15"/>
    <row r="6693" customFormat="1" ht="13" x14ac:dyDescent="0.15"/>
    <row r="6694" customFormat="1" ht="13" x14ac:dyDescent="0.15"/>
    <row r="6695" customFormat="1" ht="13" x14ac:dyDescent="0.15"/>
    <row r="6696" customFormat="1" ht="13" x14ac:dyDescent="0.15"/>
    <row r="6697" customFormat="1" ht="13" x14ac:dyDescent="0.15"/>
    <row r="6698" customFormat="1" ht="13" x14ac:dyDescent="0.15"/>
    <row r="6699" customFormat="1" ht="13" x14ac:dyDescent="0.15"/>
    <row r="6700" customFormat="1" ht="13" x14ac:dyDescent="0.15"/>
    <row r="6701" customFormat="1" ht="13" x14ac:dyDescent="0.15"/>
    <row r="6702" customFormat="1" ht="13" x14ac:dyDescent="0.15"/>
    <row r="6703" customFormat="1" ht="13" x14ac:dyDescent="0.15"/>
    <row r="6704" customFormat="1" ht="13" x14ac:dyDescent="0.15"/>
    <row r="6705" customFormat="1" ht="13" x14ac:dyDescent="0.15"/>
    <row r="6706" customFormat="1" ht="13" x14ac:dyDescent="0.15"/>
    <row r="6707" customFormat="1" ht="13" x14ac:dyDescent="0.15"/>
    <row r="6708" customFormat="1" ht="13" x14ac:dyDescent="0.15"/>
    <row r="6709" customFormat="1" ht="13" x14ac:dyDescent="0.15"/>
    <row r="6710" customFormat="1" ht="13" x14ac:dyDescent="0.15"/>
    <row r="6711" customFormat="1" ht="13" x14ac:dyDescent="0.15"/>
    <row r="6712" customFormat="1" ht="13" x14ac:dyDescent="0.15"/>
    <row r="6713" customFormat="1" ht="13" x14ac:dyDescent="0.15"/>
    <row r="6714" customFormat="1" ht="13" x14ac:dyDescent="0.15"/>
    <row r="6715" customFormat="1" ht="13" x14ac:dyDescent="0.15"/>
    <row r="6716" customFormat="1" ht="13" x14ac:dyDescent="0.15"/>
    <row r="6717" customFormat="1" ht="13" x14ac:dyDescent="0.15"/>
    <row r="6718" customFormat="1" ht="13" x14ac:dyDescent="0.15"/>
    <row r="6719" customFormat="1" ht="13" x14ac:dyDescent="0.15"/>
    <row r="6720" customFormat="1" ht="13" x14ac:dyDescent="0.15"/>
    <row r="6721" customFormat="1" ht="13" x14ac:dyDescent="0.15"/>
    <row r="6722" customFormat="1" ht="13" x14ac:dyDescent="0.15"/>
    <row r="6723" customFormat="1" ht="13" x14ac:dyDescent="0.15"/>
    <row r="6724" customFormat="1" ht="13" x14ac:dyDescent="0.15"/>
    <row r="6725" customFormat="1" ht="13" x14ac:dyDescent="0.15"/>
    <row r="6726" customFormat="1" ht="13" x14ac:dyDescent="0.15"/>
    <row r="6727" customFormat="1" ht="13" x14ac:dyDescent="0.15"/>
    <row r="6728" customFormat="1" ht="13" x14ac:dyDescent="0.15"/>
    <row r="6729" customFormat="1" ht="13" x14ac:dyDescent="0.15"/>
    <row r="6730" customFormat="1" ht="13" x14ac:dyDescent="0.15"/>
    <row r="6731" customFormat="1" ht="13" x14ac:dyDescent="0.15"/>
    <row r="6732" customFormat="1" ht="13" x14ac:dyDescent="0.15"/>
    <row r="6733" customFormat="1" ht="13" x14ac:dyDescent="0.15"/>
    <row r="6734" customFormat="1" ht="13" x14ac:dyDescent="0.15"/>
    <row r="6735" customFormat="1" ht="13" x14ac:dyDescent="0.15"/>
    <row r="6736" customFormat="1" ht="13" x14ac:dyDescent="0.15"/>
    <row r="6737" customFormat="1" ht="13" x14ac:dyDescent="0.15"/>
    <row r="6738" customFormat="1" ht="13" x14ac:dyDescent="0.15"/>
    <row r="6739" customFormat="1" ht="13" x14ac:dyDescent="0.15"/>
    <row r="6740" customFormat="1" ht="13" x14ac:dyDescent="0.15"/>
    <row r="6741" customFormat="1" ht="13" x14ac:dyDescent="0.15"/>
    <row r="6742" customFormat="1" ht="13" x14ac:dyDescent="0.15"/>
    <row r="6743" customFormat="1" ht="13" x14ac:dyDescent="0.15"/>
    <row r="6744" customFormat="1" ht="13" x14ac:dyDescent="0.15"/>
    <row r="6745" customFormat="1" ht="13" x14ac:dyDescent="0.15"/>
    <row r="6746" customFormat="1" ht="13" x14ac:dyDescent="0.15"/>
    <row r="6747" customFormat="1" ht="13" x14ac:dyDescent="0.15"/>
    <row r="6748" customFormat="1" ht="13" x14ac:dyDescent="0.15"/>
    <row r="6749" customFormat="1" ht="13" x14ac:dyDescent="0.15"/>
    <row r="6750" customFormat="1" ht="13" x14ac:dyDescent="0.15"/>
    <row r="6751" customFormat="1" ht="13" x14ac:dyDescent="0.15"/>
    <row r="6752" customFormat="1" ht="13" x14ac:dyDescent="0.15"/>
    <row r="6753" customFormat="1" ht="13" x14ac:dyDescent="0.15"/>
    <row r="6754" customFormat="1" ht="13" x14ac:dyDescent="0.15"/>
    <row r="6755" customFormat="1" ht="13" x14ac:dyDescent="0.15"/>
    <row r="6756" customFormat="1" ht="13" x14ac:dyDescent="0.15"/>
    <row r="6757" customFormat="1" ht="13" x14ac:dyDescent="0.15"/>
    <row r="6758" customFormat="1" ht="13" x14ac:dyDescent="0.15"/>
    <row r="6759" customFormat="1" ht="13" x14ac:dyDescent="0.15"/>
    <row r="6760" customFormat="1" ht="13" x14ac:dyDescent="0.15"/>
    <row r="6761" customFormat="1" ht="13" x14ac:dyDescent="0.15"/>
    <row r="6762" customFormat="1" ht="13" x14ac:dyDescent="0.15"/>
    <row r="6763" customFormat="1" ht="13" x14ac:dyDescent="0.15"/>
    <row r="6764" customFormat="1" ht="13" x14ac:dyDescent="0.15"/>
    <row r="6765" customFormat="1" ht="13" x14ac:dyDescent="0.15"/>
    <row r="6766" customFormat="1" ht="13" x14ac:dyDescent="0.15"/>
    <row r="6767" customFormat="1" ht="13" x14ac:dyDescent="0.15"/>
    <row r="6768" customFormat="1" ht="13" x14ac:dyDescent="0.15"/>
    <row r="6769" customFormat="1" ht="13" x14ac:dyDescent="0.15"/>
    <row r="6770" customFormat="1" ht="13" x14ac:dyDescent="0.15"/>
    <row r="6771" customFormat="1" ht="13" x14ac:dyDescent="0.15"/>
    <row r="6772" customFormat="1" ht="13" x14ac:dyDescent="0.15"/>
    <row r="6773" customFormat="1" ht="13" x14ac:dyDescent="0.15"/>
    <row r="6774" customFormat="1" ht="13" x14ac:dyDescent="0.15"/>
    <row r="6775" customFormat="1" ht="13" x14ac:dyDescent="0.15"/>
    <row r="6776" customFormat="1" ht="13" x14ac:dyDescent="0.15"/>
    <row r="6777" customFormat="1" ht="13" x14ac:dyDescent="0.15"/>
    <row r="6778" customFormat="1" ht="13" x14ac:dyDescent="0.15"/>
    <row r="6779" customFormat="1" ht="13" x14ac:dyDescent="0.15"/>
    <row r="6780" customFormat="1" ht="13" x14ac:dyDescent="0.15"/>
    <row r="6781" customFormat="1" ht="13" x14ac:dyDescent="0.15"/>
    <row r="6782" customFormat="1" ht="13" x14ac:dyDescent="0.15"/>
    <row r="6783" customFormat="1" ht="13" x14ac:dyDescent="0.15"/>
    <row r="6784" customFormat="1" ht="13" x14ac:dyDescent="0.15"/>
    <row r="6785" customFormat="1" ht="13" x14ac:dyDescent="0.15"/>
    <row r="6786" customFormat="1" ht="13" x14ac:dyDescent="0.15"/>
    <row r="6787" customFormat="1" ht="13" x14ac:dyDescent="0.15"/>
    <row r="6788" customFormat="1" ht="13" x14ac:dyDescent="0.15"/>
    <row r="6789" customFormat="1" ht="13" x14ac:dyDescent="0.15"/>
    <row r="6790" customFormat="1" ht="13" x14ac:dyDescent="0.15"/>
    <row r="6791" customFormat="1" ht="13" x14ac:dyDescent="0.15"/>
    <row r="6792" customFormat="1" ht="13" x14ac:dyDescent="0.15"/>
    <row r="6793" customFormat="1" ht="13" x14ac:dyDescent="0.15"/>
    <row r="6794" customFormat="1" ht="13" x14ac:dyDescent="0.15"/>
    <row r="6795" customFormat="1" ht="13" x14ac:dyDescent="0.15"/>
    <row r="6796" customFormat="1" ht="13" x14ac:dyDescent="0.15"/>
    <row r="6797" customFormat="1" ht="13" x14ac:dyDescent="0.15"/>
    <row r="6798" customFormat="1" ht="13" x14ac:dyDescent="0.15"/>
    <row r="6799" customFormat="1" ht="13" x14ac:dyDescent="0.15"/>
    <row r="6800" customFormat="1" ht="13" x14ac:dyDescent="0.15"/>
    <row r="6801" customFormat="1" ht="13" x14ac:dyDescent="0.15"/>
    <row r="6802" customFormat="1" ht="13" x14ac:dyDescent="0.15"/>
    <row r="6803" customFormat="1" ht="13" x14ac:dyDescent="0.15"/>
    <row r="6804" customFormat="1" ht="13" x14ac:dyDescent="0.15"/>
    <row r="6805" customFormat="1" ht="13" x14ac:dyDescent="0.15"/>
    <row r="6806" customFormat="1" ht="13" x14ac:dyDescent="0.15"/>
    <row r="6807" customFormat="1" ht="13" x14ac:dyDescent="0.15"/>
    <row r="6808" customFormat="1" ht="13" x14ac:dyDescent="0.15"/>
    <row r="6809" customFormat="1" ht="13" x14ac:dyDescent="0.15"/>
    <row r="6810" customFormat="1" ht="13" x14ac:dyDescent="0.15"/>
    <row r="6811" customFormat="1" ht="13" x14ac:dyDescent="0.15"/>
    <row r="6812" customFormat="1" ht="13" x14ac:dyDescent="0.15"/>
    <row r="6813" customFormat="1" ht="13" x14ac:dyDescent="0.15"/>
    <row r="6814" customFormat="1" ht="13" x14ac:dyDescent="0.15"/>
    <row r="6815" customFormat="1" ht="13" x14ac:dyDescent="0.15"/>
    <row r="6816" customFormat="1" ht="13" x14ac:dyDescent="0.15"/>
    <row r="6817" customFormat="1" ht="13" x14ac:dyDescent="0.15"/>
    <row r="6818" customFormat="1" ht="13" x14ac:dyDescent="0.15"/>
    <row r="6819" customFormat="1" ht="13" x14ac:dyDescent="0.15"/>
    <row r="6820" customFormat="1" ht="13" x14ac:dyDescent="0.15"/>
    <row r="6821" customFormat="1" ht="13" x14ac:dyDescent="0.15"/>
    <row r="6822" customFormat="1" ht="13" x14ac:dyDescent="0.15"/>
    <row r="6823" customFormat="1" ht="13" x14ac:dyDescent="0.15"/>
    <row r="6824" customFormat="1" ht="13" x14ac:dyDescent="0.15"/>
    <row r="6825" customFormat="1" ht="13" x14ac:dyDescent="0.15"/>
    <row r="6826" customFormat="1" ht="13" x14ac:dyDescent="0.15"/>
    <row r="6827" customFormat="1" ht="13" x14ac:dyDescent="0.15"/>
    <row r="6828" customFormat="1" ht="13" x14ac:dyDescent="0.15"/>
    <row r="6829" customFormat="1" ht="13" x14ac:dyDescent="0.15"/>
    <row r="6830" customFormat="1" ht="13" x14ac:dyDescent="0.15"/>
    <row r="6831" customFormat="1" ht="13" x14ac:dyDescent="0.15"/>
    <row r="6832" customFormat="1" ht="13" x14ac:dyDescent="0.15"/>
    <row r="6833" customFormat="1" ht="13" x14ac:dyDescent="0.15"/>
    <row r="6834" customFormat="1" ht="13" x14ac:dyDescent="0.15"/>
    <row r="6835" customFormat="1" ht="13" x14ac:dyDescent="0.15"/>
    <row r="6836" customFormat="1" ht="13" x14ac:dyDescent="0.15"/>
    <row r="6837" customFormat="1" ht="13" x14ac:dyDescent="0.15"/>
    <row r="6838" customFormat="1" ht="13" x14ac:dyDescent="0.15"/>
    <row r="6839" customFormat="1" ht="13" x14ac:dyDescent="0.15"/>
    <row r="6840" customFormat="1" ht="13" x14ac:dyDescent="0.15"/>
    <row r="6841" customFormat="1" ht="13" x14ac:dyDescent="0.15"/>
    <row r="6842" customFormat="1" ht="13" x14ac:dyDescent="0.15"/>
    <row r="6843" customFormat="1" ht="13" x14ac:dyDescent="0.15"/>
    <row r="6844" customFormat="1" ht="13" x14ac:dyDescent="0.15"/>
    <row r="6845" customFormat="1" ht="13" x14ac:dyDescent="0.15"/>
    <row r="6846" customFormat="1" ht="13" x14ac:dyDescent="0.15"/>
    <row r="6847" customFormat="1" ht="13" x14ac:dyDescent="0.15"/>
    <row r="6848" customFormat="1" ht="13" x14ac:dyDescent="0.15"/>
    <row r="6849" customFormat="1" ht="13" x14ac:dyDescent="0.15"/>
    <row r="6850" customFormat="1" ht="13" x14ac:dyDescent="0.15"/>
    <row r="6851" customFormat="1" ht="13" x14ac:dyDescent="0.15"/>
    <row r="6852" customFormat="1" ht="13" x14ac:dyDescent="0.15"/>
    <row r="6853" customFormat="1" ht="13" x14ac:dyDescent="0.15"/>
    <row r="6854" customFormat="1" ht="13" x14ac:dyDescent="0.15"/>
    <row r="6855" customFormat="1" ht="13" x14ac:dyDescent="0.15"/>
    <row r="6856" customFormat="1" ht="13" x14ac:dyDescent="0.15"/>
    <row r="6857" customFormat="1" ht="13" x14ac:dyDescent="0.15"/>
    <row r="6858" customFormat="1" ht="13" x14ac:dyDescent="0.15"/>
    <row r="6859" customFormat="1" ht="13" x14ac:dyDescent="0.15"/>
    <row r="6860" customFormat="1" ht="13" x14ac:dyDescent="0.15"/>
    <row r="6861" customFormat="1" ht="13" x14ac:dyDescent="0.15"/>
    <row r="6862" customFormat="1" ht="13" x14ac:dyDescent="0.15"/>
    <row r="6863" customFormat="1" ht="13" x14ac:dyDescent="0.15"/>
    <row r="6864" customFormat="1" ht="13" x14ac:dyDescent="0.15"/>
    <row r="6865" customFormat="1" ht="13" x14ac:dyDescent="0.15"/>
    <row r="6866" customFormat="1" ht="13" x14ac:dyDescent="0.15"/>
    <row r="6867" customFormat="1" ht="13" x14ac:dyDescent="0.15"/>
    <row r="6868" customFormat="1" ht="13" x14ac:dyDescent="0.15"/>
    <row r="6869" customFormat="1" ht="13" x14ac:dyDescent="0.15"/>
    <row r="6870" customFormat="1" ht="13" x14ac:dyDescent="0.15"/>
    <row r="6871" customFormat="1" ht="13" x14ac:dyDescent="0.15"/>
    <row r="6872" customFormat="1" ht="13" x14ac:dyDescent="0.15"/>
    <row r="6873" customFormat="1" ht="13" x14ac:dyDescent="0.15"/>
    <row r="6874" customFormat="1" ht="13" x14ac:dyDescent="0.15"/>
    <row r="6875" customFormat="1" ht="13" x14ac:dyDescent="0.15"/>
    <row r="6876" customFormat="1" ht="13" x14ac:dyDescent="0.15"/>
    <row r="6877" customFormat="1" ht="13" x14ac:dyDescent="0.15"/>
    <row r="6878" customFormat="1" ht="13" x14ac:dyDescent="0.15"/>
    <row r="6879" customFormat="1" ht="13" x14ac:dyDescent="0.15"/>
    <row r="6880" customFormat="1" ht="13" x14ac:dyDescent="0.15"/>
    <row r="6881" customFormat="1" ht="13" x14ac:dyDescent="0.15"/>
    <row r="6882" customFormat="1" ht="13" x14ac:dyDescent="0.15"/>
    <row r="6883" customFormat="1" ht="13" x14ac:dyDescent="0.15"/>
    <row r="6884" customFormat="1" ht="13" x14ac:dyDescent="0.15"/>
    <row r="6885" customFormat="1" ht="13" x14ac:dyDescent="0.15"/>
    <row r="6886" customFormat="1" ht="13" x14ac:dyDescent="0.15"/>
    <row r="6887" customFormat="1" ht="13" x14ac:dyDescent="0.15"/>
    <row r="6888" customFormat="1" ht="13" x14ac:dyDescent="0.15"/>
    <row r="6889" customFormat="1" ht="13" x14ac:dyDescent="0.15"/>
    <row r="6890" customFormat="1" ht="13" x14ac:dyDescent="0.15"/>
    <row r="6891" customFormat="1" ht="13" x14ac:dyDescent="0.15"/>
    <row r="6892" customFormat="1" ht="13" x14ac:dyDescent="0.15"/>
    <row r="6893" customFormat="1" ht="13" x14ac:dyDescent="0.15"/>
    <row r="6894" customFormat="1" ht="13" x14ac:dyDescent="0.15"/>
    <row r="6895" customFormat="1" ht="13" x14ac:dyDescent="0.15"/>
    <row r="6896" customFormat="1" ht="13" x14ac:dyDescent="0.15"/>
    <row r="6897" customFormat="1" ht="13" x14ac:dyDescent="0.15"/>
    <row r="6898" customFormat="1" ht="13" x14ac:dyDescent="0.15"/>
    <row r="6899" customFormat="1" ht="13" x14ac:dyDescent="0.15"/>
    <row r="6900" customFormat="1" ht="13" x14ac:dyDescent="0.15"/>
    <row r="6901" customFormat="1" ht="13" x14ac:dyDescent="0.15"/>
    <row r="6902" customFormat="1" ht="13" x14ac:dyDescent="0.15"/>
    <row r="6903" customFormat="1" ht="13" x14ac:dyDescent="0.15"/>
    <row r="6904" customFormat="1" ht="13" x14ac:dyDescent="0.15"/>
    <row r="6905" customFormat="1" ht="13" x14ac:dyDescent="0.15"/>
    <row r="6906" customFormat="1" ht="13" x14ac:dyDescent="0.15"/>
    <row r="6907" customFormat="1" ht="13" x14ac:dyDescent="0.15"/>
    <row r="6908" customFormat="1" ht="13" x14ac:dyDescent="0.15"/>
    <row r="6909" customFormat="1" ht="13" x14ac:dyDescent="0.15"/>
    <row r="6910" customFormat="1" ht="13" x14ac:dyDescent="0.15"/>
    <row r="6911" customFormat="1" ht="13" x14ac:dyDescent="0.15"/>
    <row r="6912" customFormat="1" ht="13" x14ac:dyDescent="0.15"/>
    <row r="6913" customFormat="1" ht="13" x14ac:dyDescent="0.15"/>
    <row r="6914" customFormat="1" ht="13" x14ac:dyDescent="0.15"/>
    <row r="6915" customFormat="1" ht="13" x14ac:dyDescent="0.15"/>
    <row r="6916" customFormat="1" ht="13" x14ac:dyDescent="0.15"/>
    <row r="6917" customFormat="1" ht="13" x14ac:dyDescent="0.15"/>
    <row r="6918" customFormat="1" ht="13" x14ac:dyDescent="0.15"/>
    <row r="6919" customFormat="1" ht="13" x14ac:dyDescent="0.15"/>
    <row r="6920" customFormat="1" ht="13" x14ac:dyDescent="0.15"/>
    <row r="6921" customFormat="1" ht="13" x14ac:dyDescent="0.15"/>
    <row r="6922" customFormat="1" ht="13" x14ac:dyDescent="0.15"/>
    <row r="6923" customFormat="1" ht="13" x14ac:dyDescent="0.15"/>
    <row r="6924" customFormat="1" ht="13" x14ac:dyDescent="0.15"/>
    <row r="6925" customFormat="1" ht="13" x14ac:dyDescent="0.15"/>
    <row r="6926" customFormat="1" ht="13" x14ac:dyDescent="0.15"/>
    <row r="6927" customFormat="1" ht="13" x14ac:dyDescent="0.15"/>
    <row r="6928" customFormat="1" ht="13" x14ac:dyDescent="0.15"/>
    <row r="6929" customFormat="1" ht="13" x14ac:dyDescent="0.15"/>
    <row r="6930" customFormat="1" ht="13" x14ac:dyDescent="0.15"/>
    <row r="6931" customFormat="1" ht="13" x14ac:dyDescent="0.15"/>
    <row r="6932" customFormat="1" ht="13" x14ac:dyDescent="0.15"/>
    <row r="6933" customFormat="1" ht="13" x14ac:dyDescent="0.15"/>
    <row r="6934" customFormat="1" ht="13" x14ac:dyDescent="0.15"/>
    <row r="6935" customFormat="1" ht="13" x14ac:dyDescent="0.15"/>
    <row r="6936" customFormat="1" ht="13" x14ac:dyDescent="0.15"/>
    <row r="6937" customFormat="1" ht="13" x14ac:dyDescent="0.15"/>
    <row r="6938" customFormat="1" ht="13" x14ac:dyDescent="0.15"/>
    <row r="6939" customFormat="1" ht="13" x14ac:dyDescent="0.15"/>
    <row r="6940" customFormat="1" ht="13" x14ac:dyDescent="0.15"/>
    <row r="6941" customFormat="1" ht="13" x14ac:dyDescent="0.15"/>
    <row r="6942" customFormat="1" ht="13" x14ac:dyDescent="0.15"/>
    <row r="6943" customFormat="1" ht="13" x14ac:dyDescent="0.15"/>
    <row r="6944" customFormat="1" ht="13" x14ac:dyDescent="0.15"/>
    <row r="6945" customFormat="1" ht="13" x14ac:dyDescent="0.15"/>
    <row r="6946" customFormat="1" ht="13" x14ac:dyDescent="0.15"/>
    <row r="6947" customFormat="1" ht="13" x14ac:dyDescent="0.15"/>
    <row r="6948" customFormat="1" ht="13" x14ac:dyDescent="0.15"/>
    <row r="6949" customFormat="1" ht="13" x14ac:dyDescent="0.15"/>
    <row r="6950" customFormat="1" ht="13" x14ac:dyDescent="0.15"/>
    <row r="6951" customFormat="1" ht="13" x14ac:dyDescent="0.15"/>
    <row r="6952" customFormat="1" ht="13" x14ac:dyDescent="0.15"/>
    <row r="6953" customFormat="1" ht="13" x14ac:dyDescent="0.15"/>
    <row r="6954" customFormat="1" ht="13" x14ac:dyDescent="0.15"/>
    <row r="6955" customFormat="1" ht="13" x14ac:dyDescent="0.15"/>
    <row r="6956" customFormat="1" ht="13" x14ac:dyDescent="0.15"/>
    <row r="6957" customFormat="1" ht="13" x14ac:dyDescent="0.15"/>
    <row r="6958" customFormat="1" ht="13" x14ac:dyDescent="0.15"/>
    <row r="6959" customFormat="1" ht="13" x14ac:dyDescent="0.15"/>
    <row r="6960" customFormat="1" ht="13" x14ac:dyDescent="0.15"/>
    <row r="6961" customFormat="1" ht="13" x14ac:dyDescent="0.15"/>
    <row r="6962" customFormat="1" ht="13" x14ac:dyDescent="0.15"/>
    <row r="6963" customFormat="1" ht="13" x14ac:dyDescent="0.15"/>
    <row r="6964" customFormat="1" ht="13" x14ac:dyDescent="0.15"/>
    <row r="6965" customFormat="1" ht="13" x14ac:dyDescent="0.15"/>
    <row r="6966" customFormat="1" ht="13" x14ac:dyDescent="0.15"/>
    <row r="6967" customFormat="1" ht="13" x14ac:dyDescent="0.15"/>
    <row r="6968" customFormat="1" ht="13" x14ac:dyDescent="0.15"/>
    <row r="6969" customFormat="1" ht="13" x14ac:dyDescent="0.15"/>
    <row r="6970" customFormat="1" ht="13" x14ac:dyDescent="0.15"/>
    <row r="6971" customFormat="1" ht="13" x14ac:dyDescent="0.15"/>
    <row r="6972" customFormat="1" ht="13" x14ac:dyDescent="0.15"/>
    <row r="6973" customFormat="1" ht="13" x14ac:dyDescent="0.15"/>
    <row r="6974" customFormat="1" ht="13" x14ac:dyDescent="0.15"/>
    <row r="6975" customFormat="1" ht="13" x14ac:dyDescent="0.15"/>
    <row r="6976" customFormat="1" ht="13" x14ac:dyDescent="0.15"/>
    <row r="6977" customFormat="1" ht="13" x14ac:dyDescent="0.15"/>
    <row r="6978" customFormat="1" ht="13" x14ac:dyDescent="0.15"/>
    <row r="6979" customFormat="1" ht="13" x14ac:dyDescent="0.15"/>
    <row r="6980" customFormat="1" ht="13" x14ac:dyDescent="0.15"/>
    <row r="6981" customFormat="1" ht="13" x14ac:dyDescent="0.15"/>
    <row r="6982" customFormat="1" ht="13" x14ac:dyDescent="0.15"/>
    <row r="6983" customFormat="1" ht="13" x14ac:dyDescent="0.15"/>
    <row r="6984" customFormat="1" ht="13" x14ac:dyDescent="0.15"/>
    <row r="6985" customFormat="1" ht="13" x14ac:dyDescent="0.15"/>
    <row r="6986" customFormat="1" ht="13" x14ac:dyDescent="0.15"/>
    <row r="6987" customFormat="1" ht="13" x14ac:dyDescent="0.15"/>
    <row r="6988" customFormat="1" ht="13" x14ac:dyDescent="0.15"/>
    <row r="6989" customFormat="1" ht="13" x14ac:dyDescent="0.15"/>
    <row r="6990" customFormat="1" ht="13" x14ac:dyDescent="0.15"/>
    <row r="6991" customFormat="1" ht="13" x14ac:dyDescent="0.15"/>
    <row r="6992" customFormat="1" ht="13" x14ac:dyDescent="0.15"/>
    <row r="6993" customFormat="1" ht="13" x14ac:dyDescent="0.15"/>
    <row r="6994" customFormat="1" ht="13" x14ac:dyDescent="0.15"/>
    <row r="6995" customFormat="1" ht="13" x14ac:dyDescent="0.15"/>
    <row r="6996" customFormat="1" ht="13" x14ac:dyDescent="0.15"/>
    <row r="6997" customFormat="1" ht="13" x14ac:dyDescent="0.15"/>
    <row r="6998" customFormat="1" ht="13" x14ac:dyDescent="0.15"/>
    <row r="6999" customFormat="1" ht="13" x14ac:dyDescent="0.15"/>
    <row r="7000" customFormat="1" ht="13" x14ac:dyDescent="0.15"/>
    <row r="7001" customFormat="1" ht="13" x14ac:dyDescent="0.15"/>
    <row r="7002" customFormat="1" ht="13" x14ac:dyDescent="0.15"/>
    <row r="7003" customFormat="1" ht="13" x14ac:dyDescent="0.15"/>
    <row r="7004" customFormat="1" ht="13" x14ac:dyDescent="0.15"/>
    <row r="7005" customFormat="1" ht="13" x14ac:dyDescent="0.15"/>
    <row r="7006" customFormat="1" ht="13" x14ac:dyDescent="0.15"/>
    <row r="7007" customFormat="1" ht="13" x14ac:dyDescent="0.15"/>
    <row r="7008" customFormat="1" ht="13" x14ac:dyDescent="0.15"/>
    <row r="7009" customFormat="1" ht="13" x14ac:dyDescent="0.15"/>
    <row r="7010" customFormat="1" ht="13" x14ac:dyDescent="0.15"/>
    <row r="7011" customFormat="1" ht="13" x14ac:dyDescent="0.15"/>
    <row r="7012" customFormat="1" ht="13" x14ac:dyDescent="0.15"/>
    <row r="7013" customFormat="1" ht="13" x14ac:dyDescent="0.15"/>
    <row r="7014" customFormat="1" ht="13" x14ac:dyDescent="0.15"/>
    <row r="7015" customFormat="1" ht="13" x14ac:dyDescent="0.15"/>
    <row r="7016" customFormat="1" ht="13" x14ac:dyDescent="0.15"/>
    <row r="7017" customFormat="1" ht="13" x14ac:dyDescent="0.15"/>
    <row r="7018" customFormat="1" ht="13" x14ac:dyDescent="0.15"/>
    <row r="7019" customFormat="1" ht="13" x14ac:dyDescent="0.15"/>
    <row r="7020" customFormat="1" ht="13" x14ac:dyDescent="0.15"/>
    <row r="7021" customFormat="1" ht="13" x14ac:dyDescent="0.15"/>
    <row r="7022" customFormat="1" ht="13" x14ac:dyDescent="0.15"/>
    <row r="7023" customFormat="1" ht="13" x14ac:dyDescent="0.15"/>
    <row r="7024" customFormat="1" ht="13" x14ac:dyDescent="0.15"/>
    <row r="7025" customFormat="1" ht="13" x14ac:dyDescent="0.15"/>
    <row r="7026" customFormat="1" ht="13" x14ac:dyDescent="0.15"/>
    <row r="7027" customFormat="1" ht="13" x14ac:dyDescent="0.15"/>
    <row r="7028" customFormat="1" ht="13" x14ac:dyDescent="0.15"/>
    <row r="7029" customFormat="1" ht="13" x14ac:dyDescent="0.15"/>
    <row r="7030" customFormat="1" ht="13" x14ac:dyDescent="0.15"/>
    <row r="7031" customFormat="1" ht="13" x14ac:dyDescent="0.15"/>
    <row r="7032" customFormat="1" ht="13" x14ac:dyDescent="0.15"/>
    <row r="7033" customFormat="1" ht="13" x14ac:dyDescent="0.15"/>
    <row r="7034" customFormat="1" ht="13" x14ac:dyDescent="0.15"/>
    <row r="7035" customFormat="1" ht="13" x14ac:dyDescent="0.15"/>
    <row r="7036" customFormat="1" ht="13" x14ac:dyDescent="0.15"/>
    <row r="7037" customFormat="1" ht="13" x14ac:dyDescent="0.15"/>
    <row r="7038" customFormat="1" ht="13" x14ac:dyDescent="0.15"/>
    <row r="7039" customFormat="1" ht="13" x14ac:dyDescent="0.15"/>
    <row r="7040" customFormat="1" ht="13" x14ac:dyDescent="0.15"/>
    <row r="7041" customFormat="1" ht="13" x14ac:dyDescent="0.15"/>
    <row r="7042" customFormat="1" ht="13" x14ac:dyDescent="0.15"/>
    <row r="7043" customFormat="1" ht="13" x14ac:dyDescent="0.15"/>
    <row r="7044" customFormat="1" ht="13" x14ac:dyDescent="0.15"/>
    <row r="7045" customFormat="1" ht="13" x14ac:dyDescent="0.15"/>
    <row r="7046" customFormat="1" ht="13" x14ac:dyDescent="0.15"/>
    <row r="7047" customFormat="1" ht="13" x14ac:dyDescent="0.15"/>
    <row r="7048" customFormat="1" ht="13" x14ac:dyDescent="0.15"/>
    <row r="7049" customFormat="1" ht="13" x14ac:dyDescent="0.15"/>
    <row r="7050" customFormat="1" ht="13" x14ac:dyDescent="0.15"/>
    <row r="7051" customFormat="1" ht="13" x14ac:dyDescent="0.15"/>
    <row r="7052" customFormat="1" ht="13" x14ac:dyDescent="0.15"/>
    <row r="7053" customFormat="1" ht="13" x14ac:dyDescent="0.15"/>
    <row r="7054" customFormat="1" ht="13" x14ac:dyDescent="0.15"/>
    <row r="7055" customFormat="1" ht="13" x14ac:dyDescent="0.15"/>
    <row r="7056" customFormat="1" ht="13" x14ac:dyDescent="0.15"/>
    <row r="7057" customFormat="1" ht="13" x14ac:dyDescent="0.15"/>
    <row r="7058" customFormat="1" ht="13" x14ac:dyDescent="0.15"/>
    <row r="7059" customFormat="1" ht="13" x14ac:dyDescent="0.15"/>
    <row r="7060" customFormat="1" ht="13" x14ac:dyDescent="0.15"/>
    <row r="7061" customFormat="1" ht="13" x14ac:dyDescent="0.15"/>
    <row r="7062" customFormat="1" ht="13" x14ac:dyDescent="0.15"/>
    <row r="7063" customFormat="1" ht="13" x14ac:dyDescent="0.15"/>
    <row r="7064" customFormat="1" ht="13" x14ac:dyDescent="0.15"/>
    <row r="7065" customFormat="1" ht="13" x14ac:dyDescent="0.15"/>
    <row r="7066" customFormat="1" ht="13" x14ac:dyDescent="0.15"/>
    <row r="7067" customFormat="1" ht="13" x14ac:dyDescent="0.15"/>
    <row r="7068" customFormat="1" ht="13" x14ac:dyDescent="0.15"/>
    <row r="7069" customFormat="1" ht="13" x14ac:dyDescent="0.15"/>
    <row r="7070" customFormat="1" ht="13" x14ac:dyDescent="0.15"/>
    <row r="7071" customFormat="1" ht="13" x14ac:dyDescent="0.15"/>
    <row r="7072" customFormat="1" ht="13" x14ac:dyDescent="0.15"/>
    <row r="7073" customFormat="1" ht="13" x14ac:dyDescent="0.15"/>
    <row r="7074" customFormat="1" ht="13" x14ac:dyDescent="0.15"/>
    <row r="7075" customFormat="1" ht="13" x14ac:dyDescent="0.15"/>
    <row r="7076" customFormat="1" ht="13" x14ac:dyDescent="0.15"/>
    <row r="7077" customFormat="1" ht="13" x14ac:dyDescent="0.15"/>
    <row r="7078" customFormat="1" ht="13" x14ac:dyDescent="0.15"/>
    <row r="7079" customFormat="1" ht="13" x14ac:dyDescent="0.15"/>
    <row r="7080" customFormat="1" ht="13" x14ac:dyDescent="0.15"/>
    <row r="7081" customFormat="1" ht="13" x14ac:dyDescent="0.15"/>
    <row r="7082" customFormat="1" ht="13" x14ac:dyDescent="0.15"/>
    <row r="7083" customFormat="1" ht="13" x14ac:dyDescent="0.15"/>
    <row r="7084" customFormat="1" ht="13" x14ac:dyDescent="0.15"/>
    <row r="7085" customFormat="1" ht="13" x14ac:dyDescent="0.15"/>
    <row r="7086" customFormat="1" ht="13" x14ac:dyDescent="0.15"/>
    <row r="7087" customFormat="1" ht="13" x14ac:dyDescent="0.15"/>
    <row r="7088" customFormat="1" ht="13" x14ac:dyDescent="0.15"/>
    <row r="7089" customFormat="1" ht="13" x14ac:dyDescent="0.15"/>
    <row r="7090" customFormat="1" ht="13" x14ac:dyDescent="0.15"/>
    <row r="7091" customFormat="1" ht="13" x14ac:dyDescent="0.15"/>
    <row r="7092" customFormat="1" ht="13" x14ac:dyDescent="0.15"/>
    <row r="7093" customFormat="1" ht="13" x14ac:dyDescent="0.15"/>
    <row r="7094" customFormat="1" ht="13" x14ac:dyDescent="0.15"/>
    <row r="7095" customFormat="1" ht="13" x14ac:dyDescent="0.15"/>
    <row r="7096" customFormat="1" ht="13" x14ac:dyDescent="0.15"/>
    <row r="7097" customFormat="1" ht="13" x14ac:dyDescent="0.15"/>
    <row r="7098" customFormat="1" ht="13" x14ac:dyDescent="0.15"/>
    <row r="7099" customFormat="1" ht="13" x14ac:dyDescent="0.15"/>
    <row r="7100" customFormat="1" ht="13" x14ac:dyDescent="0.15"/>
    <row r="7101" customFormat="1" ht="13" x14ac:dyDescent="0.15"/>
    <row r="7102" customFormat="1" ht="13" x14ac:dyDescent="0.15"/>
    <row r="7103" customFormat="1" ht="13" x14ac:dyDescent="0.15"/>
    <row r="7104" customFormat="1" ht="13" x14ac:dyDescent="0.15"/>
    <row r="7105" customFormat="1" ht="13" x14ac:dyDescent="0.15"/>
    <row r="7106" customFormat="1" ht="13" x14ac:dyDescent="0.15"/>
    <row r="7107" customFormat="1" ht="13" x14ac:dyDescent="0.15"/>
    <row r="7108" customFormat="1" ht="13" x14ac:dyDescent="0.15"/>
    <row r="7109" customFormat="1" ht="13" x14ac:dyDescent="0.15"/>
    <row r="7110" customFormat="1" ht="13" x14ac:dyDescent="0.15"/>
    <row r="7111" customFormat="1" ht="13" x14ac:dyDescent="0.15"/>
    <row r="7112" customFormat="1" ht="13" x14ac:dyDescent="0.15"/>
    <row r="7113" customFormat="1" ht="13" x14ac:dyDescent="0.15"/>
    <row r="7114" customFormat="1" ht="13" x14ac:dyDescent="0.15"/>
    <row r="7115" customFormat="1" ht="13" x14ac:dyDescent="0.15"/>
    <row r="7116" customFormat="1" ht="13" x14ac:dyDescent="0.15"/>
    <row r="7117" customFormat="1" ht="13" x14ac:dyDescent="0.15"/>
    <row r="7118" customFormat="1" ht="13" x14ac:dyDescent="0.15"/>
    <row r="7119" customFormat="1" ht="13" x14ac:dyDescent="0.15"/>
    <row r="7120" customFormat="1" ht="13" x14ac:dyDescent="0.15"/>
    <row r="7121" customFormat="1" ht="13" x14ac:dyDescent="0.15"/>
    <row r="7122" customFormat="1" ht="13" x14ac:dyDescent="0.15"/>
    <row r="7123" customFormat="1" ht="13" x14ac:dyDescent="0.15"/>
    <row r="7124" customFormat="1" ht="13" x14ac:dyDescent="0.15"/>
    <row r="7125" customFormat="1" ht="13" x14ac:dyDescent="0.15"/>
    <row r="7126" customFormat="1" ht="13" x14ac:dyDescent="0.15"/>
    <row r="7127" customFormat="1" ht="13" x14ac:dyDescent="0.15"/>
    <row r="7128" customFormat="1" ht="13" x14ac:dyDescent="0.15"/>
    <row r="7129" customFormat="1" ht="13" x14ac:dyDescent="0.15"/>
    <row r="7130" customFormat="1" ht="13" x14ac:dyDescent="0.15"/>
    <row r="7131" customFormat="1" ht="13" x14ac:dyDescent="0.15"/>
    <row r="7132" customFormat="1" ht="13" x14ac:dyDescent="0.15"/>
    <row r="7133" customFormat="1" ht="13" x14ac:dyDescent="0.15"/>
    <row r="7134" customFormat="1" ht="13" x14ac:dyDescent="0.15"/>
    <row r="7135" customFormat="1" ht="13" x14ac:dyDescent="0.15"/>
    <row r="7136" customFormat="1" ht="13" x14ac:dyDescent="0.15"/>
    <row r="7137" customFormat="1" ht="13" x14ac:dyDescent="0.15"/>
    <row r="7138" customFormat="1" ht="13" x14ac:dyDescent="0.15"/>
    <row r="7139" customFormat="1" ht="13" x14ac:dyDescent="0.15"/>
    <row r="7140" customFormat="1" ht="13" x14ac:dyDescent="0.15"/>
    <row r="7141" customFormat="1" ht="13" x14ac:dyDescent="0.15"/>
    <row r="7142" customFormat="1" ht="13" x14ac:dyDescent="0.15"/>
    <row r="7143" customFormat="1" ht="13" x14ac:dyDescent="0.15"/>
    <row r="7144" customFormat="1" ht="13" x14ac:dyDescent="0.15"/>
    <row r="7145" customFormat="1" ht="13" x14ac:dyDescent="0.15"/>
    <row r="7146" customFormat="1" ht="13" x14ac:dyDescent="0.15"/>
    <row r="7147" customFormat="1" ht="13" x14ac:dyDescent="0.15"/>
    <row r="7148" customFormat="1" ht="13" x14ac:dyDescent="0.15"/>
    <row r="7149" customFormat="1" ht="13" x14ac:dyDescent="0.15"/>
    <row r="7150" customFormat="1" ht="13" x14ac:dyDescent="0.15"/>
    <row r="7151" customFormat="1" ht="13" x14ac:dyDescent="0.15"/>
    <row r="7152" customFormat="1" ht="13" x14ac:dyDescent="0.15"/>
    <row r="7153" customFormat="1" ht="13" x14ac:dyDescent="0.15"/>
    <row r="7154" customFormat="1" ht="13" x14ac:dyDescent="0.15"/>
    <row r="7155" customFormat="1" ht="13" x14ac:dyDescent="0.15"/>
    <row r="7156" customFormat="1" ht="13" x14ac:dyDescent="0.15"/>
    <row r="7157" customFormat="1" ht="13" x14ac:dyDescent="0.15"/>
    <row r="7158" customFormat="1" ht="13" x14ac:dyDescent="0.15"/>
    <row r="7159" customFormat="1" ht="13" x14ac:dyDescent="0.15"/>
    <row r="7160" customFormat="1" ht="13" x14ac:dyDescent="0.15"/>
    <row r="7161" customFormat="1" ht="13" x14ac:dyDescent="0.15"/>
    <row r="7162" customFormat="1" ht="13" x14ac:dyDescent="0.15"/>
    <row r="7163" customFormat="1" ht="13" x14ac:dyDescent="0.15"/>
    <row r="7164" customFormat="1" ht="13" x14ac:dyDescent="0.15"/>
    <row r="7165" customFormat="1" ht="13" x14ac:dyDescent="0.15"/>
    <row r="7166" customFormat="1" ht="13" x14ac:dyDescent="0.15"/>
    <row r="7167" customFormat="1" ht="13" x14ac:dyDescent="0.15"/>
    <row r="7168" customFormat="1" ht="13" x14ac:dyDescent="0.15"/>
    <row r="7169" customFormat="1" ht="13" x14ac:dyDescent="0.15"/>
    <row r="7170" customFormat="1" ht="13" x14ac:dyDescent="0.15"/>
    <row r="7171" customFormat="1" ht="13" x14ac:dyDescent="0.15"/>
    <row r="7172" customFormat="1" ht="13" x14ac:dyDescent="0.15"/>
    <row r="7173" customFormat="1" ht="13" x14ac:dyDescent="0.15"/>
    <row r="7174" customFormat="1" ht="13" x14ac:dyDescent="0.15"/>
    <row r="7175" customFormat="1" ht="13" x14ac:dyDescent="0.15"/>
    <row r="7176" customFormat="1" ht="13" x14ac:dyDescent="0.15"/>
    <row r="7177" customFormat="1" ht="13" x14ac:dyDescent="0.15"/>
    <row r="7178" customFormat="1" ht="13" x14ac:dyDescent="0.15"/>
    <row r="7179" customFormat="1" ht="13" x14ac:dyDescent="0.15"/>
    <row r="7180" customFormat="1" ht="13" x14ac:dyDescent="0.15"/>
    <row r="7181" customFormat="1" ht="13" x14ac:dyDescent="0.15"/>
    <row r="7182" customFormat="1" ht="13" x14ac:dyDescent="0.15"/>
    <row r="7183" customFormat="1" ht="13" x14ac:dyDescent="0.15"/>
    <row r="7184" customFormat="1" ht="13" x14ac:dyDescent="0.15"/>
    <row r="7185" customFormat="1" ht="13" x14ac:dyDescent="0.15"/>
    <row r="7186" customFormat="1" ht="13" x14ac:dyDescent="0.15"/>
    <row r="7187" customFormat="1" ht="13" x14ac:dyDescent="0.15"/>
    <row r="7188" customFormat="1" ht="13" x14ac:dyDescent="0.15"/>
    <row r="7189" customFormat="1" ht="13" x14ac:dyDescent="0.15"/>
    <row r="7190" customFormat="1" ht="13" x14ac:dyDescent="0.15"/>
    <row r="7191" customFormat="1" ht="13" x14ac:dyDescent="0.15"/>
    <row r="7192" customFormat="1" ht="13" x14ac:dyDescent="0.15"/>
    <row r="7193" customFormat="1" ht="13" x14ac:dyDescent="0.15"/>
    <row r="7194" customFormat="1" ht="13" x14ac:dyDescent="0.15"/>
    <row r="7195" customFormat="1" ht="13" x14ac:dyDescent="0.15"/>
    <row r="7196" customFormat="1" ht="13" x14ac:dyDescent="0.15"/>
    <row r="7197" customFormat="1" ht="13" x14ac:dyDescent="0.15"/>
    <row r="7198" customFormat="1" ht="13" x14ac:dyDescent="0.15"/>
    <row r="7199" customFormat="1" ht="13" x14ac:dyDescent="0.15"/>
    <row r="7200" customFormat="1" ht="13" x14ac:dyDescent="0.15"/>
    <row r="7201" customFormat="1" ht="13" x14ac:dyDescent="0.15"/>
    <row r="7202" customFormat="1" ht="13" x14ac:dyDescent="0.15"/>
    <row r="7203" customFormat="1" ht="13" x14ac:dyDescent="0.15"/>
    <row r="7204" customFormat="1" ht="13" x14ac:dyDescent="0.15"/>
    <row r="7205" customFormat="1" ht="13" x14ac:dyDescent="0.15"/>
    <row r="7206" customFormat="1" ht="13" x14ac:dyDescent="0.15"/>
    <row r="7207" customFormat="1" ht="13" x14ac:dyDescent="0.15"/>
    <row r="7208" customFormat="1" ht="13" x14ac:dyDescent="0.15"/>
    <row r="7209" customFormat="1" ht="13" x14ac:dyDescent="0.15"/>
    <row r="7210" customFormat="1" ht="13" x14ac:dyDescent="0.15"/>
    <row r="7211" customFormat="1" ht="13" x14ac:dyDescent="0.15"/>
    <row r="7212" customFormat="1" ht="13" x14ac:dyDescent="0.15"/>
    <row r="7213" customFormat="1" ht="13" x14ac:dyDescent="0.15"/>
    <row r="7214" customFormat="1" ht="13" x14ac:dyDescent="0.15"/>
    <row r="7215" customFormat="1" ht="13" x14ac:dyDescent="0.15"/>
    <row r="7216" customFormat="1" ht="13" x14ac:dyDescent="0.15"/>
    <row r="7217" customFormat="1" ht="13" x14ac:dyDescent="0.15"/>
    <row r="7218" customFormat="1" ht="13" x14ac:dyDescent="0.15"/>
    <row r="7219" customFormat="1" ht="13" x14ac:dyDescent="0.15"/>
    <row r="7220" customFormat="1" ht="13" x14ac:dyDescent="0.15"/>
    <row r="7221" customFormat="1" ht="13" x14ac:dyDescent="0.15"/>
    <row r="7222" customFormat="1" ht="13" x14ac:dyDescent="0.15"/>
    <row r="7223" customFormat="1" ht="13" x14ac:dyDescent="0.15"/>
    <row r="7224" customFormat="1" ht="13" x14ac:dyDescent="0.15"/>
    <row r="7225" customFormat="1" ht="13" x14ac:dyDescent="0.15"/>
    <row r="7226" customFormat="1" ht="13" x14ac:dyDescent="0.15"/>
    <row r="7227" customFormat="1" ht="13" x14ac:dyDescent="0.15"/>
    <row r="7228" customFormat="1" ht="13" x14ac:dyDescent="0.15"/>
    <row r="7229" customFormat="1" ht="13" x14ac:dyDescent="0.15"/>
    <row r="7230" customFormat="1" ht="13" x14ac:dyDescent="0.15"/>
    <row r="7231" customFormat="1" ht="13" x14ac:dyDescent="0.15"/>
    <row r="7232" customFormat="1" ht="13" x14ac:dyDescent="0.15"/>
    <row r="7233" customFormat="1" ht="13" x14ac:dyDescent="0.15"/>
    <row r="7234" customFormat="1" ht="13" x14ac:dyDescent="0.15"/>
    <row r="7235" customFormat="1" ht="13" x14ac:dyDescent="0.15"/>
    <row r="7236" customFormat="1" ht="13" x14ac:dyDescent="0.15"/>
    <row r="7237" customFormat="1" ht="13" x14ac:dyDescent="0.15"/>
    <row r="7238" customFormat="1" ht="13" x14ac:dyDescent="0.15"/>
    <row r="7239" customFormat="1" ht="13" x14ac:dyDescent="0.15"/>
    <row r="7240" customFormat="1" ht="13" x14ac:dyDescent="0.15"/>
    <row r="7241" customFormat="1" ht="13" x14ac:dyDescent="0.15"/>
    <row r="7242" customFormat="1" ht="13" x14ac:dyDescent="0.15"/>
    <row r="7243" customFormat="1" ht="13" x14ac:dyDescent="0.15"/>
    <row r="7244" customFormat="1" ht="13" x14ac:dyDescent="0.15"/>
    <row r="7245" customFormat="1" ht="13" x14ac:dyDescent="0.15"/>
    <row r="7246" customFormat="1" ht="13" x14ac:dyDescent="0.15"/>
    <row r="7247" customFormat="1" ht="13" x14ac:dyDescent="0.15"/>
    <row r="7248" customFormat="1" ht="13" x14ac:dyDescent="0.15"/>
    <row r="7249" customFormat="1" ht="13" x14ac:dyDescent="0.15"/>
    <row r="7250" customFormat="1" ht="13" x14ac:dyDescent="0.15"/>
    <row r="7251" customFormat="1" ht="13" x14ac:dyDescent="0.15"/>
    <row r="7252" customFormat="1" ht="13" x14ac:dyDescent="0.15"/>
    <row r="7253" customFormat="1" ht="13" x14ac:dyDescent="0.15"/>
    <row r="7254" customFormat="1" ht="13" x14ac:dyDescent="0.15"/>
    <row r="7255" customFormat="1" ht="13" x14ac:dyDescent="0.15"/>
    <row r="7256" customFormat="1" ht="13" x14ac:dyDescent="0.15"/>
    <row r="7257" customFormat="1" ht="13" x14ac:dyDescent="0.15"/>
    <row r="7258" customFormat="1" ht="13" x14ac:dyDescent="0.15"/>
    <row r="7259" customFormat="1" ht="13" x14ac:dyDescent="0.15"/>
    <row r="7260" customFormat="1" ht="13" x14ac:dyDescent="0.15"/>
    <row r="7261" customFormat="1" ht="13" x14ac:dyDescent="0.15"/>
    <row r="7262" customFormat="1" ht="13" x14ac:dyDescent="0.15"/>
    <row r="7263" customFormat="1" ht="13" x14ac:dyDescent="0.15"/>
    <row r="7264" customFormat="1" ht="13" x14ac:dyDescent="0.15"/>
    <row r="7265" customFormat="1" ht="13" x14ac:dyDescent="0.15"/>
    <row r="7266" customFormat="1" ht="13" x14ac:dyDescent="0.15"/>
    <row r="7267" customFormat="1" ht="13" x14ac:dyDescent="0.15"/>
    <row r="7268" customFormat="1" ht="13" x14ac:dyDescent="0.15"/>
    <row r="7269" customFormat="1" ht="13" x14ac:dyDescent="0.15"/>
    <row r="7270" customFormat="1" ht="13" x14ac:dyDescent="0.15"/>
    <row r="7271" customFormat="1" ht="13" x14ac:dyDescent="0.15"/>
    <row r="7272" customFormat="1" ht="13" x14ac:dyDescent="0.15"/>
    <row r="7273" customFormat="1" ht="13" x14ac:dyDescent="0.15"/>
    <row r="7274" customFormat="1" ht="13" x14ac:dyDescent="0.15"/>
    <row r="7275" customFormat="1" ht="13" x14ac:dyDescent="0.15"/>
    <row r="7276" customFormat="1" ht="13" x14ac:dyDescent="0.15"/>
    <row r="7277" customFormat="1" ht="13" x14ac:dyDescent="0.15"/>
    <row r="7278" customFormat="1" ht="13" x14ac:dyDescent="0.15"/>
    <row r="7279" customFormat="1" ht="13" x14ac:dyDescent="0.15"/>
    <row r="7280" customFormat="1" ht="13" x14ac:dyDescent="0.15"/>
    <row r="7281" customFormat="1" ht="13" x14ac:dyDescent="0.15"/>
    <row r="7282" customFormat="1" ht="13" x14ac:dyDescent="0.15"/>
    <row r="7283" customFormat="1" ht="13" x14ac:dyDescent="0.15"/>
    <row r="7284" customFormat="1" ht="13" x14ac:dyDescent="0.15"/>
    <row r="7285" customFormat="1" ht="13" x14ac:dyDescent="0.15"/>
    <row r="7286" customFormat="1" ht="13" x14ac:dyDescent="0.15"/>
    <row r="7287" customFormat="1" ht="13" x14ac:dyDescent="0.15"/>
    <row r="7288" customFormat="1" ht="13" x14ac:dyDescent="0.15"/>
    <row r="7289" customFormat="1" ht="13" x14ac:dyDescent="0.15"/>
    <row r="7290" customFormat="1" ht="13" x14ac:dyDescent="0.15"/>
    <row r="7291" customFormat="1" ht="13" x14ac:dyDescent="0.15"/>
    <row r="7292" customFormat="1" ht="13" x14ac:dyDescent="0.15"/>
    <row r="7293" customFormat="1" ht="13" x14ac:dyDescent="0.15"/>
    <row r="7294" customFormat="1" ht="13" x14ac:dyDescent="0.15"/>
    <row r="7295" customFormat="1" ht="13" x14ac:dyDescent="0.15"/>
    <row r="7296" customFormat="1" ht="13" x14ac:dyDescent="0.15"/>
    <row r="7297" customFormat="1" ht="13" x14ac:dyDescent="0.15"/>
    <row r="7298" customFormat="1" ht="13" x14ac:dyDescent="0.15"/>
    <row r="7299" customFormat="1" ht="13" x14ac:dyDescent="0.15"/>
    <row r="7300" customFormat="1" ht="13" x14ac:dyDescent="0.15"/>
    <row r="7301" customFormat="1" ht="13" x14ac:dyDescent="0.15"/>
    <row r="7302" customFormat="1" ht="13" x14ac:dyDescent="0.15"/>
    <row r="7303" customFormat="1" ht="13" x14ac:dyDescent="0.15"/>
    <row r="7304" customFormat="1" ht="13" x14ac:dyDescent="0.15"/>
    <row r="7305" customFormat="1" ht="13" x14ac:dyDescent="0.15"/>
    <row r="7306" customFormat="1" ht="13" x14ac:dyDescent="0.15"/>
    <row r="7307" customFormat="1" ht="13" x14ac:dyDescent="0.15"/>
    <row r="7308" customFormat="1" ht="13" x14ac:dyDescent="0.15"/>
    <row r="7309" customFormat="1" ht="13" x14ac:dyDescent="0.15"/>
    <row r="7310" customFormat="1" ht="13" x14ac:dyDescent="0.15"/>
    <row r="7311" customFormat="1" ht="13" x14ac:dyDescent="0.15"/>
    <row r="7312" customFormat="1" ht="13" x14ac:dyDescent="0.15"/>
    <row r="7313" customFormat="1" ht="13" x14ac:dyDescent="0.15"/>
    <row r="7314" customFormat="1" ht="13" x14ac:dyDescent="0.15"/>
    <row r="7315" customFormat="1" ht="13" x14ac:dyDescent="0.15"/>
    <row r="7316" customFormat="1" ht="13" x14ac:dyDescent="0.15"/>
    <row r="7317" customFormat="1" ht="13" x14ac:dyDescent="0.15"/>
    <row r="7318" customFormat="1" ht="13" x14ac:dyDescent="0.15"/>
    <row r="7319" customFormat="1" ht="13" x14ac:dyDescent="0.15"/>
    <row r="7320" customFormat="1" ht="13" x14ac:dyDescent="0.15"/>
    <row r="7321" customFormat="1" ht="13" x14ac:dyDescent="0.15"/>
    <row r="7322" customFormat="1" ht="13" x14ac:dyDescent="0.15"/>
    <row r="7323" customFormat="1" ht="13" x14ac:dyDescent="0.15"/>
    <row r="7324" customFormat="1" ht="13" x14ac:dyDescent="0.15"/>
    <row r="7325" customFormat="1" ht="13" x14ac:dyDescent="0.15"/>
    <row r="7326" customFormat="1" ht="13" x14ac:dyDescent="0.15"/>
    <row r="7327" customFormat="1" ht="13" x14ac:dyDescent="0.15"/>
    <row r="7328" customFormat="1" ht="13" x14ac:dyDescent="0.15"/>
    <row r="7329" customFormat="1" ht="13" x14ac:dyDescent="0.15"/>
    <row r="7330" customFormat="1" ht="13" x14ac:dyDescent="0.15"/>
    <row r="7331" customFormat="1" ht="13" x14ac:dyDescent="0.15"/>
    <row r="7332" customFormat="1" ht="13" x14ac:dyDescent="0.15"/>
    <row r="7333" customFormat="1" ht="13" x14ac:dyDescent="0.15"/>
    <row r="7334" customFormat="1" ht="13" x14ac:dyDescent="0.15"/>
    <row r="7335" customFormat="1" ht="13" x14ac:dyDescent="0.15"/>
    <row r="7336" customFormat="1" ht="13" x14ac:dyDescent="0.15"/>
    <row r="7337" customFormat="1" ht="13" x14ac:dyDescent="0.15"/>
    <row r="7338" customFormat="1" ht="13" x14ac:dyDescent="0.15"/>
    <row r="7339" customFormat="1" ht="13" x14ac:dyDescent="0.15"/>
    <row r="7340" customFormat="1" ht="13" x14ac:dyDescent="0.15"/>
    <row r="7341" customFormat="1" ht="13" x14ac:dyDescent="0.15"/>
    <row r="7342" customFormat="1" ht="13" x14ac:dyDescent="0.15"/>
    <row r="7343" customFormat="1" ht="13" x14ac:dyDescent="0.15"/>
    <row r="7344" customFormat="1" ht="13" x14ac:dyDescent="0.15"/>
    <row r="7345" customFormat="1" ht="13" x14ac:dyDescent="0.15"/>
    <row r="7346" customFormat="1" ht="13" x14ac:dyDescent="0.15"/>
    <row r="7347" customFormat="1" ht="13" x14ac:dyDescent="0.15"/>
    <row r="7348" customFormat="1" ht="13" x14ac:dyDescent="0.15"/>
    <row r="7349" customFormat="1" ht="13" x14ac:dyDescent="0.15"/>
    <row r="7350" customFormat="1" ht="13" x14ac:dyDescent="0.15"/>
    <row r="7351" customFormat="1" ht="13" x14ac:dyDescent="0.15"/>
    <row r="7352" customFormat="1" ht="13" x14ac:dyDescent="0.15"/>
    <row r="7353" customFormat="1" ht="13" x14ac:dyDescent="0.15"/>
    <row r="7354" customFormat="1" ht="13" x14ac:dyDescent="0.15"/>
    <row r="7355" customFormat="1" ht="13" x14ac:dyDescent="0.15"/>
    <row r="7356" customFormat="1" ht="13" x14ac:dyDescent="0.15"/>
    <row r="7357" customFormat="1" ht="13" x14ac:dyDescent="0.15"/>
    <row r="7358" customFormat="1" ht="13" x14ac:dyDescent="0.15"/>
    <row r="7359" customFormat="1" ht="13" x14ac:dyDescent="0.15"/>
    <row r="7360" customFormat="1" ht="13" x14ac:dyDescent="0.15"/>
    <row r="7361" customFormat="1" ht="13" x14ac:dyDescent="0.15"/>
    <row r="7362" customFormat="1" ht="13" x14ac:dyDescent="0.15"/>
    <row r="7363" customFormat="1" ht="13" x14ac:dyDescent="0.15"/>
    <row r="7364" customFormat="1" ht="13" x14ac:dyDescent="0.15"/>
    <row r="7365" customFormat="1" ht="13" x14ac:dyDescent="0.15"/>
    <row r="7366" customFormat="1" ht="13" x14ac:dyDescent="0.15"/>
    <row r="7367" customFormat="1" ht="13" x14ac:dyDescent="0.15"/>
    <row r="7368" customFormat="1" ht="13" x14ac:dyDescent="0.15"/>
    <row r="7369" customFormat="1" ht="13" x14ac:dyDescent="0.15"/>
    <row r="7370" customFormat="1" ht="13" x14ac:dyDescent="0.15"/>
    <row r="7371" customFormat="1" ht="13" x14ac:dyDescent="0.15"/>
    <row r="7372" customFormat="1" ht="13" x14ac:dyDescent="0.15"/>
    <row r="7373" customFormat="1" ht="13" x14ac:dyDescent="0.15"/>
    <row r="7374" customFormat="1" ht="13" x14ac:dyDescent="0.15"/>
    <row r="7375" customFormat="1" ht="13" x14ac:dyDescent="0.15"/>
    <row r="7376" customFormat="1" ht="13" x14ac:dyDescent="0.15"/>
    <row r="7377" customFormat="1" ht="13" x14ac:dyDescent="0.15"/>
    <row r="7378" customFormat="1" ht="13" x14ac:dyDescent="0.15"/>
    <row r="7379" customFormat="1" ht="13" x14ac:dyDescent="0.15"/>
    <row r="7380" customFormat="1" ht="13" x14ac:dyDescent="0.15"/>
    <row r="7381" customFormat="1" ht="13" x14ac:dyDescent="0.15"/>
    <row r="7382" customFormat="1" ht="13" x14ac:dyDescent="0.15"/>
    <row r="7383" customFormat="1" ht="13" x14ac:dyDescent="0.15"/>
    <row r="7384" customFormat="1" ht="13" x14ac:dyDescent="0.15"/>
    <row r="7385" customFormat="1" ht="13" x14ac:dyDescent="0.15"/>
    <row r="7386" customFormat="1" ht="13" x14ac:dyDescent="0.15"/>
    <row r="7387" customFormat="1" ht="13" x14ac:dyDescent="0.15"/>
    <row r="7388" customFormat="1" ht="13" x14ac:dyDescent="0.15"/>
    <row r="7389" customFormat="1" ht="13" x14ac:dyDescent="0.15"/>
    <row r="7390" customFormat="1" ht="13" x14ac:dyDescent="0.15"/>
    <row r="7391" customFormat="1" ht="13" x14ac:dyDescent="0.15"/>
    <row r="7392" customFormat="1" ht="13" x14ac:dyDescent="0.15"/>
    <row r="7393" customFormat="1" ht="13" x14ac:dyDescent="0.15"/>
    <row r="7394" customFormat="1" ht="13" x14ac:dyDescent="0.15"/>
    <row r="7395" customFormat="1" ht="13" x14ac:dyDescent="0.15"/>
    <row r="7396" customFormat="1" ht="13" x14ac:dyDescent="0.15"/>
    <row r="7397" customFormat="1" ht="13" x14ac:dyDescent="0.15"/>
    <row r="7398" customFormat="1" ht="13" x14ac:dyDescent="0.15"/>
    <row r="7399" customFormat="1" ht="13" x14ac:dyDescent="0.15"/>
    <row r="7400" customFormat="1" ht="13" x14ac:dyDescent="0.15"/>
    <row r="7401" customFormat="1" ht="13" x14ac:dyDescent="0.15"/>
    <row r="7402" customFormat="1" ht="13" x14ac:dyDescent="0.15"/>
    <row r="7403" customFormat="1" ht="13" x14ac:dyDescent="0.15"/>
    <row r="7404" customFormat="1" ht="13" x14ac:dyDescent="0.15"/>
    <row r="7405" customFormat="1" ht="13" x14ac:dyDescent="0.15"/>
    <row r="7406" customFormat="1" ht="13" x14ac:dyDescent="0.15"/>
    <row r="7407" customFormat="1" ht="13" x14ac:dyDescent="0.15"/>
    <row r="7408" customFormat="1" ht="13" x14ac:dyDescent="0.15"/>
    <row r="7409" customFormat="1" ht="13" x14ac:dyDescent="0.15"/>
    <row r="7410" customFormat="1" ht="13" x14ac:dyDescent="0.15"/>
    <row r="7411" customFormat="1" ht="13" x14ac:dyDescent="0.15"/>
    <row r="7412" customFormat="1" ht="13" x14ac:dyDescent="0.15"/>
    <row r="7413" customFormat="1" ht="13" x14ac:dyDescent="0.15"/>
    <row r="7414" customFormat="1" ht="13" x14ac:dyDescent="0.15"/>
    <row r="7415" customFormat="1" ht="13" x14ac:dyDescent="0.15"/>
    <row r="7416" customFormat="1" ht="13" x14ac:dyDescent="0.15"/>
    <row r="7417" customFormat="1" ht="13" x14ac:dyDescent="0.15"/>
    <row r="7418" customFormat="1" ht="13" x14ac:dyDescent="0.15"/>
    <row r="7419" customFormat="1" ht="13" x14ac:dyDescent="0.15"/>
    <row r="7420" customFormat="1" ht="13" x14ac:dyDescent="0.15"/>
    <row r="7421" customFormat="1" ht="13" x14ac:dyDescent="0.15"/>
    <row r="7422" customFormat="1" ht="13" x14ac:dyDescent="0.15"/>
    <row r="7423" customFormat="1" ht="13" x14ac:dyDescent="0.15"/>
    <row r="7424" customFormat="1" ht="13" x14ac:dyDescent="0.15"/>
    <row r="7425" customFormat="1" ht="13" x14ac:dyDescent="0.15"/>
    <row r="7426" customFormat="1" ht="13" x14ac:dyDescent="0.15"/>
    <row r="7427" customFormat="1" ht="13" x14ac:dyDescent="0.15"/>
    <row r="7428" customFormat="1" ht="13" x14ac:dyDescent="0.15"/>
    <row r="7429" customFormat="1" ht="13" x14ac:dyDescent="0.15"/>
    <row r="7430" customFormat="1" ht="13" x14ac:dyDescent="0.15"/>
    <row r="7431" customFormat="1" ht="13" x14ac:dyDescent="0.15"/>
    <row r="7432" customFormat="1" ht="13" x14ac:dyDescent="0.15"/>
    <row r="7433" customFormat="1" ht="13" x14ac:dyDescent="0.15"/>
    <row r="7434" customFormat="1" ht="13" x14ac:dyDescent="0.15"/>
    <row r="7435" customFormat="1" ht="13" x14ac:dyDescent="0.15"/>
    <row r="7436" customFormat="1" ht="13" x14ac:dyDescent="0.15"/>
    <row r="7437" customFormat="1" ht="13" x14ac:dyDescent="0.15"/>
    <row r="7438" customFormat="1" ht="13" x14ac:dyDescent="0.15"/>
    <row r="7439" customFormat="1" ht="13" x14ac:dyDescent="0.15"/>
    <row r="7440" customFormat="1" ht="13" x14ac:dyDescent="0.15"/>
    <row r="7441" customFormat="1" ht="13" x14ac:dyDescent="0.15"/>
    <row r="7442" customFormat="1" ht="13" x14ac:dyDescent="0.15"/>
    <row r="7443" customFormat="1" ht="13" x14ac:dyDescent="0.15"/>
    <row r="7444" customFormat="1" ht="13" x14ac:dyDescent="0.15"/>
    <row r="7445" customFormat="1" ht="13" x14ac:dyDescent="0.15"/>
    <row r="7446" customFormat="1" ht="13" x14ac:dyDescent="0.15"/>
    <row r="7447" customFormat="1" ht="13" x14ac:dyDescent="0.15"/>
    <row r="7448" customFormat="1" ht="13" x14ac:dyDescent="0.15"/>
    <row r="7449" customFormat="1" ht="13" x14ac:dyDescent="0.15"/>
    <row r="7450" customFormat="1" ht="13" x14ac:dyDescent="0.15"/>
    <row r="7451" customFormat="1" ht="13" x14ac:dyDescent="0.15"/>
    <row r="7452" customFormat="1" ht="13" x14ac:dyDescent="0.15"/>
    <row r="7453" customFormat="1" ht="13" x14ac:dyDescent="0.15"/>
    <row r="7454" customFormat="1" ht="13" x14ac:dyDescent="0.15"/>
    <row r="7455" customFormat="1" ht="13" x14ac:dyDescent="0.15"/>
    <row r="7456" customFormat="1" ht="13" x14ac:dyDescent="0.15"/>
    <row r="7457" customFormat="1" ht="13" x14ac:dyDescent="0.15"/>
    <row r="7458" customFormat="1" ht="13" x14ac:dyDescent="0.15"/>
    <row r="7459" customFormat="1" ht="13" x14ac:dyDescent="0.15"/>
    <row r="7460" customFormat="1" ht="13" x14ac:dyDescent="0.15"/>
    <row r="7461" customFormat="1" ht="13" x14ac:dyDescent="0.15"/>
    <row r="7462" customFormat="1" ht="13" x14ac:dyDescent="0.15"/>
    <row r="7463" customFormat="1" ht="13" x14ac:dyDescent="0.15"/>
    <row r="7464" customFormat="1" ht="13" x14ac:dyDescent="0.15"/>
    <row r="7465" customFormat="1" ht="13" x14ac:dyDescent="0.15"/>
    <row r="7466" customFormat="1" ht="13" x14ac:dyDescent="0.15"/>
    <row r="7467" customFormat="1" ht="13" x14ac:dyDescent="0.15"/>
    <row r="7468" customFormat="1" ht="13" x14ac:dyDescent="0.15"/>
    <row r="7469" customFormat="1" ht="13" x14ac:dyDescent="0.15"/>
    <row r="7470" customFormat="1" ht="13" x14ac:dyDescent="0.15"/>
    <row r="7471" customFormat="1" ht="13" x14ac:dyDescent="0.15"/>
    <row r="7472" customFormat="1" ht="13" x14ac:dyDescent="0.15"/>
    <row r="7473" customFormat="1" ht="13" x14ac:dyDescent="0.15"/>
    <row r="7474" customFormat="1" ht="13" x14ac:dyDescent="0.15"/>
    <row r="7475" customFormat="1" ht="13" x14ac:dyDescent="0.15"/>
    <row r="7476" customFormat="1" ht="13" x14ac:dyDescent="0.15"/>
    <row r="7477" customFormat="1" ht="13" x14ac:dyDescent="0.15"/>
    <row r="7478" customFormat="1" ht="13" x14ac:dyDescent="0.15"/>
    <row r="7479" customFormat="1" ht="13" x14ac:dyDescent="0.15"/>
    <row r="7480" customFormat="1" ht="13" x14ac:dyDescent="0.15"/>
    <row r="7481" customFormat="1" ht="13" x14ac:dyDescent="0.15"/>
    <row r="7482" customFormat="1" ht="13" x14ac:dyDescent="0.15"/>
    <row r="7483" customFormat="1" ht="13" x14ac:dyDescent="0.15"/>
    <row r="7484" customFormat="1" ht="13" x14ac:dyDescent="0.15"/>
    <row r="7485" customFormat="1" ht="13" x14ac:dyDescent="0.15"/>
    <row r="7486" customFormat="1" ht="13" x14ac:dyDescent="0.15"/>
    <row r="7487" customFormat="1" ht="13" x14ac:dyDescent="0.15"/>
    <row r="7488" customFormat="1" ht="13" x14ac:dyDescent="0.15"/>
    <row r="7489" customFormat="1" ht="13" x14ac:dyDescent="0.15"/>
    <row r="7490" customFormat="1" ht="13" x14ac:dyDescent="0.15"/>
    <row r="7491" customFormat="1" ht="13" x14ac:dyDescent="0.15"/>
    <row r="7492" customFormat="1" ht="13" x14ac:dyDescent="0.15"/>
    <row r="7493" customFormat="1" ht="13" x14ac:dyDescent="0.15"/>
    <row r="7494" customFormat="1" ht="13" x14ac:dyDescent="0.15"/>
    <row r="7495" customFormat="1" ht="13" x14ac:dyDescent="0.15"/>
    <row r="7496" customFormat="1" ht="13" x14ac:dyDescent="0.15"/>
    <row r="7497" customFormat="1" ht="13" x14ac:dyDescent="0.15"/>
    <row r="7498" customFormat="1" ht="13" x14ac:dyDescent="0.15"/>
    <row r="7499" customFormat="1" ht="13" x14ac:dyDescent="0.15"/>
    <row r="7500" customFormat="1" ht="13" x14ac:dyDescent="0.15"/>
    <row r="7501" customFormat="1" ht="13" x14ac:dyDescent="0.15"/>
    <row r="7502" customFormat="1" ht="13" x14ac:dyDescent="0.15"/>
    <row r="7503" customFormat="1" ht="13" x14ac:dyDescent="0.15"/>
    <row r="7504" customFormat="1" ht="13" x14ac:dyDescent="0.15"/>
    <row r="7505" customFormat="1" ht="13" x14ac:dyDescent="0.15"/>
    <row r="7506" customFormat="1" ht="13" x14ac:dyDescent="0.15"/>
    <row r="7507" customFormat="1" ht="13" x14ac:dyDescent="0.15"/>
    <row r="7508" customFormat="1" ht="13" x14ac:dyDescent="0.15"/>
    <row r="7509" customFormat="1" ht="13" x14ac:dyDescent="0.15"/>
    <row r="7510" customFormat="1" ht="13" x14ac:dyDescent="0.15"/>
    <row r="7511" customFormat="1" ht="13" x14ac:dyDescent="0.15"/>
    <row r="7512" customFormat="1" ht="13" x14ac:dyDescent="0.15"/>
    <row r="7513" customFormat="1" ht="13" x14ac:dyDescent="0.15"/>
    <row r="7514" customFormat="1" ht="13" x14ac:dyDescent="0.15"/>
    <row r="7515" customFormat="1" ht="13" x14ac:dyDescent="0.15"/>
    <row r="7516" customFormat="1" ht="13" x14ac:dyDescent="0.15"/>
    <row r="7517" customFormat="1" ht="13" x14ac:dyDescent="0.15"/>
    <row r="7518" customFormat="1" ht="13" x14ac:dyDescent="0.15"/>
    <row r="7519" customFormat="1" ht="13" x14ac:dyDescent="0.15"/>
    <row r="7520" customFormat="1" ht="13" x14ac:dyDescent="0.15"/>
    <row r="7521" customFormat="1" ht="13" x14ac:dyDescent="0.15"/>
    <row r="7522" customFormat="1" ht="13" x14ac:dyDescent="0.15"/>
    <row r="7523" customFormat="1" ht="13" x14ac:dyDescent="0.15"/>
    <row r="7524" customFormat="1" ht="13" x14ac:dyDescent="0.15"/>
    <row r="7525" customFormat="1" ht="13" x14ac:dyDescent="0.15"/>
    <row r="7526" customFormat="1" ht="13" x14ac:dyDescent="0.15"/>
    <row r="7527" customFormat="1" ht="13" x14ac:dyDescent="0.15"/>
    <row r="7528" customFormat="1" ht="13" x14ac:dyDescent="0.15"/>
    <row r="7529" customFormat="1" ht="13" x14ac:dyDescent="0.15"/>
    <row r="7530" customFormat="1" ht="13" x14ac:dyDescent="0.15"/>
    <row r="7531" customFormat="1" ht="13" x14ac:dyDescent="0.15"/>
    <row r="7532" customFormat="1" ht="13" x14ac:dyDescent="0.15"/>
    <row r="7533" customFormat="1" ht="13" x14ac:dyDescent="0.15"/>
    <row r="7534" customFormat="1" ht="13" x14ac:dyDescent="0.15"/>
    <row r="7535" customFormat="1" ht="13" x14ac:dyDescent="0.15"/>
    <row r="7536" customFormat="1" ht="13" x14ac:dyDescent="0.15"/>
    <row r="7537" customFormat="1" ht="13" x14ac:dyDescent="0.15"/>
    <row r="7538" customFormat="1" ht="13" x14ac:dyDescent="0.15"/>
    <row r="7539" customFormat="1" ht="13" x14ac:dyDescent="0.15"/>
    <row r="7540" customFormat="1" ht="13" x14ac:dyDescent="0.15"/>
    <row r="7541" customFormat="1" ht="13" x14ac:dyDescent="0.15"/>
    <row r="7542" customFormat="1" ht="13" x14ac:dyDescent="0.15"/>
    <row r="7543" customFormat="1" ht="13" x14ac:dyDescent="0.15"/>
    <row r="7544" customFormat="1" ht="13" x14ac:dyDescent="0.15"/>
    <row r="7545" customFormat="1" ht="13" x14ac:dyDescent="0.15"/>
    <row r="7546" customFormat="1" ht="13" x14ac:dyDescent="0.15"/>
    <row r="7547" customFormat="1" ht="13" x14ac:dyDescent="0.15"/>
    <row r="7548" customFormat="1" ht="13" x14ac:dyDescent="0.15"/>
    <row r="7549" customFormat="1" ht="13" x14ac:dyDescent="0.15"/>
    <row r="7550" customFormat="1" ht="13" x14ac:dyDescent="0.15"/>
    <row r="7551" customFormat="1" ht="13" x14ac:dyDescent="0.15"/>
    <row r="7552" customFormat="1" ht="13" x14ac:dyDescent="0.15"/>
    <row r="7553" customFormat="1" ht="13" x14ac:dyDescent="0.15"/>
    <row r="7554" customFormat="1" ht="13" x14ac:dyDescent="0.15"/>
    <row r="7555" customFormat="1" ht="13" x14ac:dyDescent="0.15"/>
    <row r="7556" customFormat="1" ht="13" x14ac:dyDescent="0.15"/>
    <row r="7557" customFormat="1" ht="13" x14ac:dyDescent="0.15"/>
    <row r="7558" customFormat="1" ht="13" x14ac:dyDescent="0.15"/>
    <row r="7559" customFormat="1" ht="13" x14ac:dyDescent="0.15"/>
    <row r="7560" customFormat="1" ht="13" x14ac:dyDescent="0.15"/>
    <row r="7561" customFormat="1" ht="13" x14ac:dyDescent="0.15"/>
    <row r="7562" customFormat="1" ht="13" x14ac:dyDescent="0.15"/>
    <row r="7563" customFormat="1" ht="13" x14ac:dyDescent="0.15"/>
    <row r="7564" customFormat="1" ht="13" x14ac:dyDescent="0.15"/>
    <row r="7565" customFormat="1" ht="13" x14ac:dyDescent="0.15"/>
    <row r="7566" customFormat="1" ht="13" x14ac:dyDescent="0.15"/>
    <row r="7567" customFormat="1" ht="13" x14ac:dyDescent="0.15"/>
    <row r="7568" customFormat="1" ht="13" x14ac:dyDescent="0.15"/>
    <row r="7569" customFormat="1" ht="13" x14ac:dyDescent="0.15"/>
    <row r="7570" customFormat="1" ht="13" x14ac:dyDescent="0.15"/>
    <row r="7571" customFormat="1" ht="13" x14ac:dyDescent="0.15"/>
    <row r="7572" customFormat="1" ht="13" x14ac:dyDescent="0.15"/>
    <row r="7573" customFormat="1" ht="13" x14ac:dyDescent="0.15"/>
    <row r="7574" customFormat="1" ht="13" x14ac:dyDescent="0.15"/>
    <row r="7575" customFormat="1" ht="13" x14ac:dyDescent="0.15"/>
    <row r="7576" customFormat="1" ht="13" x14ac:dyDescent="0.15"/>
    <row r="7577" customFormat="1" ht="13" x14ac:dyDescent="0.15"/>
    <row r="7578" customFormat="1" ht="13" x14ac:dyDescent="0.15"/>
    <row r="7579" customFormat="1" ht="13" x14ac:dyDescent="0.15"/>
    <row r="7580" customFormat="1" ht="13" x14ac:dyDescent="0.15"/>
    <row r="7581" customFormat="1" ht="13" x14ac:dyDescent="0.15"/>
    <row r="7582" customFormat="1" ht="13" x14ac:dyDescent="0.15"/>
    <row r="7583" customFormat="1" ht="13" x14ac:dyDescent="0.15"/>
    <row r="7584" customFormat="1" ht="13" x14ac:dyDescent="0.15"/>
    <row r="7585" customFormat="1" ht="13" x14ac:dyDescent="0.15"/>
    <row r="7586" customFormat="1" ht="13" x14ac:dyDescent="0.15"/>
    <row r="7587" customFormat="1" ht="13" x14ac:dyDescent="0.15"/>
    <row r="7588" customFormat="1" ht="13" x14ac:dyDescent="0.15"/>
    <row r="7589" customFormat="1" ht="13" x14ac:dyDescent="0.15"/>
    <row r="7590" customFormat="1" ht="13" x14ac:dyDescent="0.15"/>
    <row r="7591" customFormat="1" ht="13" x14ac:dyDescent="0.15"/>
    <row r="7592" customFormat="1" ht="13" x14ac:dyDescent="0.15"/>
    <row r="7593" customFormat="1" ht="13" x14ac:dyDescent="0.15"/>
    <row r="7594" customFormat="1" ht="13" x14ac:dyDescent="0.15"/>
    <row r="7595" customFormat="1" ht="13" x14ac:dyDescent="0.15"/>
    <row r="7596" customFormat="1" ht="13" x14ac:dyDescent="0.15"/>
    <row r="7597" customFormat="1" ht="13" x14ac:dyDescent="0.15"/>
    <row r="7598" customFormat="1" ht="13" x14ac:dyDescent="0.15"/>
    <row r="7599" customFormat="1" ht="13" x14ac:dyDescent="0.15"/>
    <row r="7600" customFormat="1" ht="13" x14ac:dyDescent="0.15"/>
    <row r="7601" customFormat="1" ht="13" x14ac:dyDescent="0.15"/>
    <row r="7602" customFormat="1" ht="13" x14ac:dyDescent="0.15"/>
    <row r="7603" customFormat="1" ht="13" x14ac:dyDescent="0.15"/>
    <row r="7604" customFormat="1" ht="13" x14ac:dyDescent="0.15"/>
    <row r="7605" customFormat="1" ht="13" x14ac:dyDescent="0.15"/>
    <row r="7606" customFormat="1" ht="13" x14ac:dyDescent="0.15"/>
    <row r="7607" customFormat="1" ht="13" x14ac:dyDescent="0.15"/>
    <row r="7608" customFormat="1" ht="13" x14ac:dyDescent="0.15"/>
    <row r="7609" customFormat="1" ht="13" x14ac:dyDescent="0.15"/>
    <row r="7610" customFormat="1" ht="13" x14ac:dyDescent="0.15"/>
    <row r="7611" customFormat="1" ht="13" x14ac:dyDescent="0.15"/>
    <row r="7612" customFormat="1" ht="13" x14ac:dyDescent="0.15"/>
    <row r="7613" customFormat="1" ht="13" x14ac:dyDescent="0.15"/>
    <row r="7614" customFormat="1" ht="13" x14ac:dyDescent="0.15"/>
    <row r="7615" customFormat="1" ht="13" x14ac:dyDescent="0.15"/>
    <row r="7616" customFormat="1" ht="13" x14ac:dyDescent="0.15"/>
    <row r="7617" customFormat="1" ht="13" x14ac:dyDescent="0.15"/>
    <row r="7618" customFormat="1" ht="13" x14ac:dyDescent="0.15"/>
    <row r="7619" customFormat="1" ht="13" x14ac:dyDescent="0.15"/>
    <row r="7620" customFormat="1" ht="13" x14ac:dyDescent="0.15"/>
    <row r="7621" customFormat="1" ht="13" x14ac:dyDescent="0.15"/>
    <row r="7622" customFormat="1" ht="13" x14ac:dyDescent="0.15"/>
    <row r="7623" customFormat="1" ht="13" x14ac:dyDescent="0.15"/>
    <row r="7624" customFormat="1" ht="13" x14ac:dyDescent="0.15"/>
    <row r="7625" customFormat="1" ht="13" x14ac:dyDescent="0.15"/>
    <row r="7626" customFormat="1" ht="13" x14ac:dyDescent="0.15"/>
    <row r="7627" customFormat="1" ht="13" x14ac:dyDescent="0.15"/>
    <row r="7628" customFormat="1" ht="13" x14ac:dyDescent="0.15"/>
    <row r="7629" customFormat="1" ht="13" x14ac:dyDescent="0.15"/>
    <row r="7630" customFormat="1" ht="13" x14ac:dyDescent="0.15"/>
    <row r="7631" customFormat="1" ht="13" x14ac:dyDescent="0.15"/>
    <row r="7632" customFormat="1" ht="13" x14ac:dyDescent="0.15"/>
    <row r="7633" customFormat="1" ht="13" x14ac:dyDescent="0.15"/>
    <row r="7634" customFormat="1" ht="13" x14ac:dyDescent="0.15"/>
    <row r="7635" customFormat="1" ht="13" x14ac:dyDescent="0.15"/>
    <row r="7636" customFormat="1" ht="13" x14ac:dyDescent="0.15"/>
    <row r="7637" customFormat="1" ht="13" x14ac:dyDescent="0.15"/>
    <row r="7638" customFormat="1" ht="13" x14ac:dyDescent="0.15"/>
    <row r="7639" customFormat="1" ht="13" x14ac:dyDescent="0.15"/>
    <row r="7640" customFormat="1" ht="13" x14ac:dyDescent="0.15"/>
    <row r="7641" customFormat="1" ht="13" x14ac:dyDescent="0.15"/>
    <row r="7642" customFormat="1" ht="13" x14ac:dyDescent="0.15"/>
    <row r="7643" customFormat="1" ht="13" x14ac:dyDescent="0.15"/>
    <row r="7644" customFormat="1" ht="13" x14ac:dyDescent="0.15"/>
    <row r="7645" customFormat="1" ht="13" x14ac:dyDescent="0.15"/>
    <row r="7646" customFormat="1" ht="13" x14ac:dyDescent="0.15"/>
    <row r="7647" customFormat="1" ht="13" x14ac:dyDescent="0.15"/>
    <row r="7648" customFormat="1" ht="13" x14ac:dyDescent="0.15"/>
    <row r="7649" customFormat="1" ht="13" x14ac:dyDescent="0.15"/>
    <row r="7650" customFormat="1" ht="13" x14ac:dyDescent="0.15"/>
    <row r="7651" customFormat="1" ht="13" x14ac:dyDescent="0.15"/>
    <row r="7652" customFormat="1" ht="13" x14ac:dyDescent="0.15"/>
    <row r="7653" customFormat="1" ht="13" x14ac:dyDescent="0.15"/>
    <row r="7654" customFormat="1" ht="13" x14ac:dyDescent="0.15"/>
    <row r="7655" customFormat="1" ht="13" x14ac:dyDescent="0.15"/>
    <row r="7656" customFormat="1" ht="13" x14ac:dyDescent="0.15"/>
    <row r="7657" customFormat="1" ht="13" x14ac:dyDescent="0.15"/>
    <row r="7658" customFormat="1" ht="13" x14ac:dyDescent="0.15"/>
    <row r="7659" customFormat="1" ht="13" x14ac:dyDescent="0.15"/>
    <row r="7660" customFormat="1" ht="13" x14ac:dyDescent="0.15"/>
    <row r="7661" customFormat="1" ht="13" x14ac:dyDescent="0.15"/>
    <row r="7662" customFormat="1" ht="13" x14ac:dyDescent="0.15"/>
    <row r="7663" customFormat="1" ht="13" x14ac:dyDescent="0.15"/>
    <row r="7664" customFormat="1" ht="13" x14ac:dyDescent="0.15"/>
    <row r="7665" customFormat="1" ht="13" x14ac:dyDescent="0.15"/>
    <row r="7666" customFormat="1" ht="13" x14ac:dyDescent="0.15"/>
    <row r="7667" customFormat="1" ht="13" x14ac:dyDescent="0.15"/>
    <row r="7668" customFormat="1" ht="13" x14ac:dyDescent="0.15"/>
    <row r="7669" customFormat="1" ht="13" x14ac:dyDescent="0.15"/>
    <row r="7670" customFormat="1" ht="13" x14ac:dyDescent="0.15"/>
    <row r="7671" customFormat="1" ht="13" x14ac:dyDescent="0.15"/>
    <row r="7672" customFormat="1" ht="13" x14ac:dyDescent="0.15"/>
    <row r="7673" customFormat="1" ht="13" x14ac:dyDescent="0.15"/>
    <row r="7674" customFormat="1" ht="13" x14ac:dyDescent="0.15"/>
    <row r="7675" customFormat="1" ht="13" x14ac:dyDescent="0.15"/>
    <row r="7676" customFormat="1" ht="13" x14ac:dyDescent="0.15"/>
    <row r="7677" customFormat="1" ht="13" x14ac:dyDescent="0.15"/>
    <row r="7678" customFormat="1" ht="13" x14ac:dyDescent="0.15"/>
    <row r="7679" customFormat="1" ht="13" x14ac:dyDescent="0.15"/>
    <row r="7680" customFormat="1" ht="13" x14ac:dyDescent="0.15"/>
    <row r="7681" customFormat="1" ht="13" x14ac:dyDescent="0.15"/>
    <row r="7682" customFormat="1" ht="13" x14ac:dyDescent="0.15"/>
    <row r="7683" customFormat="1" ht="13" x14ac:dyDescent="0.15"/>
    <row r="7684" customFormat="1" ht="13" x14ac:dyDescent="0.15"/>
    <row r="7685" customFormat="1" ht="13" x14ac:dyDescent="0.15"/>
    <row r="7686" customFormat="1" ht="13" x14ac:dyDescent="0.15"/>
    <row r="7687" customFormat="1" ht="13" x14ac:dyDescent="0.15"/>
    <row r="7688" customFormat="1" ht="13" x14ac:dyDescent="0.15"/>
    <row r="7689" customFormat="1" ht="13" x14ac:dyDescent="0.15"/>
    <row r="7690" customFormat="1" ht="13" x14ac:dyDescent="0.15"/>
    <row r="7691" customFormat="1" ht="13" x14ac:dyDescent="0.15"/>
  </sheetData>
  <sheetProtection algorithmName="SHA-512" hashValue="ppI8saNVCU7/iZdUo+RBd31gtpabQX7dsEIXRjqdSIumQy26/jK6nzeS81FsrF5UIjsqGd+vkZBeo1TBY2980A==" saltValue="fS8+egVIwHtFnNZfTybaCQ==" spinCount="100000" sheet="1" objects="1" scenarios="1"/>
  <pageMargins left="0.75" right="0.75" top="1" bottom="1" header="0.5" footer="0.5"/>
  <legacy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2"/>
  <dimension ref="A1:BU52"/>
  <sheetViews>
    <sheetView zoomScale="110" zoomScaleNormal="110" zoomScalePageLayoutView="110" workbookViewId="0">
      <selection activeCell="A2" sqref="A2:XFD18"/>
    </sheetView>
  </sheetViews>
  <sheetFormatPr baseColWidth="10" defaultRowHeight="13" x14ac:dyDescent="0.15"/>
  <cols>
    <col min="12" max="12" width="15.1640625" customWidth="1"/>
    <col min="41" max="41" width="19" customWidth="1"/>
  </cols>
  <sheetData>
    <row r="1" spans="1:73" ht="84" x14ac:dyDescent="0.15">
      <c r="A1" s="126" t="s">
        <v>562</v>
      </c>
      <c r="B1" s="126" t="s">
        <v>552</v>
      </c>
      <c r="C1" s="127" t="s">
        <v>553</v>
      </c>
      <c r="D1" s="128" t="s">
        <v>633</v>
      </c>
      <c r="E1" s="128" t="s">
        <v>634</v>
      </c>
      <c r="F1" s="128" t="s">
        <v>635</v>
      </c>
      <c r="G1" s="126" t="s">
        <v>636</v>
      </c>
      <c r="H1" s="129" t="s">
        <v>763</v>
      </c>
      <c r="I1" s="129" t="s">
        <v>578</v>
      </c>
      <c r="J1" s="129" t="s">
        <v>579</v>
      </c>
      <c r="K1" s="128" t="s">
        <v>248</v>
      </c>
      <c r="L1" s="130" t="s">
        <v>580</v>
      </c>
      <c r="M1" s="131" t="s">
        <v>581</v>
      </c>
      <c r="N1" s="132" t="s">
        <v>467</v>
      </c>
      <c r="O1" s="132" t="s">
        <v>468</v>
      </c>
      <c r="P1" s="132" t="s">
        <v>469</v>
      </c>
      <c r="Q1" s="132" t="s">
        <v>642</v>
      </c>
      <c r="R1" s="132" t="s">
        <v>549</v>
      </c>
      <c r="S1" s="132" t="s">
        <v>550</v>
      </c>
      <c r="T1" s="132" t="s">
        <v>551</v>
      </c>
      <c r="U1" s="132" t="s">
        <v>645</v>
      </c>
      <c r="V1" s="133" t="s">
        <v>646</v>
      </c>
      <c r="W1" s="134" t="s">
        <v>647</v>
      </c>
      <c r="X1" s="134" t="s">
        <v>513</v>
      </c>
      <c r="Y1" s="134" t="s">
        <v>304</v>
      </c>
      <c r="Z1" s="134" t="s">
        <v>307</v>
      </c>
      <c r="AA1" s="134" t="s">
        <v>465</v>
      </c>
      <c r="AB1" s="134" t="s">
        <v>466</v>
      </c>
      <c r="AC1" s="134" t="s">
        <v>345</v>
      </c>
      <c r="AD1" s="134" t="s">
        <v>346</v>
      </c>
      <c r="AE1" s="135" t="s">
        <v>564</v>
      </c>
      <c r="AF1" s="136" t="s">
        <v>590</v>
      </c>
      <c r="AG1" s="136" t="s">
        <v>591</v>
      </c>
      <c r="AH1" s="137" t="s">
        <v>700</v>
      </c>
      <c r="AI1" s="137" t="s">
        <v>701</v>
      </c>
      <c r="AJ1" s="137" t="s">
        <v>702</v>
      </c>
      <c r="AK1" s="137" t="s">
        <v>703</v>
      </c>
      <c r="AL1" s="217" t="s">
        <v>185</v>
      </c>
      <c r="AM1" s="217" t="s">
        <v>186</v>
      </c>
      <c r="AN1" s="217" t="s">
        <v>187</v>
      </c>
      <c r="AO1" s="138" t="s">
        <v>605</v>
      </c>
      <c r="AP1" s="139" t="s">
        <v>499</v>
      </c>
      <c r="AQ1" s="139" t="s">
        <v>257</v>
      </c>
      <c r="AR1" s="140" t="s">
        <v>258</v>
      </c>
      <c r="AS1" s="141" t="s">
        <v>432</v>
      </c>
      <c r="AT1" s="142" t="s">
        <v>433</v>
      </c>
      <c r="AU1" s="143" t="s">
        <v>606</v>
      </c>
      <c r="AV1" s="144" t="s">
        <v>607</v>
      </c>
      <c r="AW1" s="145" t="s">
        <v>608</v>
      </c>
      <c r="AX1" s="146" t="s">
        <v>695</v>
      </c>
      <c r="AY1" s="145" t="s">
        <v>256</v>
      </c>
      <c r="AZ1" s="146" t="s">
        <v>335</v>
      </c>
      <c r="BA1" s="145" t="s">
        <v>253</v>
      </c>
      <c r="BB1" s="146" t="s">
        <v>637</v>
      </c>
      <c r="BC1" s="145" t="s">
        <v>547</v>
      </c>
      <c r="BD1" s="147" t="s">
        <v>235</v>
      </c>
      <c r="BE1" s="145" t="s">
        <v>355</v>
      </c>
      <c r="BF1" s="147" t="s">
        <v>244</v>
      </c>
      <c r="BG1" s="129" t="s">
        <v>565</v>
      </c>
      <c r="BH1" s="129" t="s">
        <v>236</v>
      </c>
      <c r="BI1" s="129" t="s">
        <v>237</v>
      </c>
      <c r="BJ1" s="129" t="s">
        <v>463</v>
      </c>
      <c r="BK1" s="129" t="s">
        <v>801</v>
      </c>
      <c r="BL1" s="127" t="s">
        <v>327</v>
      </c>
      <c r="BM1" s="127" t="s">
        <v>234</v>
      </c>
      <c r="BN1" s="129" t="s">
        <v>438</v>
      </c>
      <c r="BO1" s="129" t="s">
        <v>439</v>
      </c>
      <c r="BP1" s="127" t="s">
        <v>434</v>
      </c>
      <c r="BQ1" s="129" t="s">
        <v>435</v>
      </c>
      <c r="BR1" s="126" t="s">
        <v>609</v>
      </c>
    </row>
    <row r="2" spans="1:73" x14ac:dyDescent="0.15">
      <c r="A2" s="148">
        <v>4130</v>
      </c>
      <c r="B2" s="218">
        <v>41467</v>
      </c>
      <c r="C2" s="150" t="s">
        <v>170</v>
      </c>
      <c r="D2" s="151" t="s">
        <v>171</v>
      </c>
      <c r="E2" s="151"/>
      <c r="F2" s="151" t="s">
        <v>198</v>
      </c>
      <c r="G2" s="157">
        <v>41475</v>
      </c>
      <c r="H2" s="153" t="s">
        <v>189</v>
      </c>
      <c r="I2" s="153" t="s">
        <v>190</v>
      </c>
      <c r="J2" s="153"/>
      <c r="K2" s="151" t="s">
        <v>141</v>
      </c>
      <c r="L2" s="151" t="s">
        <v>120</v>
      </c>
      <c r="M2" s="151">
        <v>90</v>
      </c>
      <c r="N2" s="151">
        <v>23</v>
      </c>
      <c r="O2" s="151"/>
      <c r="P2" s="151"/>
      <c r="Q2" s="151"/>
      <c r="R2" s="154"/>
      <c r="S2" s="151"/>
      <c r="T2" s="151"/>
      <c r="U2" s="151"/>
      <c r="V2" s="151"/>
      <c r="W2" s="151"/>
      <c r="X2" s="151"/>
      <c r="Y2" s="151"/>
      <c r="Z2" s="151"/>
      <c r="AA2" s="151"/>
      <c r="AB2" s="151"/>
      <c r="AC2" s="151"/>
      <c r="AD2" s="151"/>
      <c r="AE2" s="151"/>
      <c r="AF2" s="151"/>
      <c r="AG2" s="151"/>
      <c r="AH2" s="151"/>
      <c r="AI2" s="151"/>
      <c r="AJ2" s="151"/>
      <c r="AK2" s="151"/>
      <c r="AL2" s="151"/>
      <c r="AM2" s="151"/>
      <c r="AN2" s="151"/>
      <c r="AO2" s="151" t="s">
        <v>203</v>
      </c>
      <c r="AP2" s="153" t="s">
        <v>190</v>
      </c>
      <c r="AQ2" s="153"/>
      <c r="AR2" s="153"/>
      <c r="AS2" s="155" t="s">
        <v>224</v>
      </c>
      <c r="AT2" s="153">
        <v>11.7</v>
      </c>
      <c r="AU2" s="153" t="s">
        <v>192</v>
      </c>
      <c r="AV2" s="151"/>
      <c r="AW2" s="153">
        <v>0</v>
      </c>
      <c r="AX2" s="153">
        <v>0</v>
      </c>
      <c r="AY2" s="153">
        <v>0</v>
      </c>
      <c r="AZ2" s="153">
        <v>0</v>
      </c>
      <c r="BA2" s="153">
        <v>0</v>
      </c>
      <c r="BB2" s="153">
        <v>0</v>
      </c>
      <c r="BC2" s="153">
        <v>0</v>
      </c>
      <c r="BD2" s="153">
        <v>0</v>
      </c>
      <c r="BE2" s="153">
        <v>0</v>
      </c>
      <c r="BF2" s="153">
        <v>0</v>
      </c>
      <c r="BG2" s="153"/>
      <c r="BH2" s="153" t="s">
        <v>190</v>
      </c>
      <c r="BI2" s="153"/>
      <c r="BJ2" s="153" t="s">
        <v>190</v>
      </c>
      <c r="BK2" s="153"/>
      <c r="BL2" s="151"/>
      <c r="BM2" s="151"/>
      <c r="BN2" s="153"/>
      <c r="BO2" s="153" t="s">
        <v>193</v>
      </c>
      <c r="BP2" s="156" t="s">
        <v>142</v>
      </c>
      <c r="BQ2" t="s">
        <v>143</v>
      </c>
      <c r="BR2" s="11" t="s">
        <v>184</v>
      </c>
    </row>
    <row r="3" spans="1:73" x14ac:dyDescent="0.15">
      <c r="A3" s="148">
        <v>1993</v>
      </c>
      <c r="B3" s="218">
        <v>41467</v>
      </c>
      <c r="C3" s="150" t="s">
        <v>170</v>
      </c>
      <c r="D3" s="151" t="s">
        <v>171</v>
      </c>
      <c r="E3" s="151"/>
      <c r="F3" s="151" t="s">
        <v>172</v>
      </c>
      <c r="G3" s="152">
        <v>41457</v>
      </c>
      <c r="H3" s="153" t="s">
        <v>173</v>
      </c>
      <c r="I3" s="153" t="s">
        <v>174</v>
      </c>
      <c r="J3" s="153"/>
      <c r="K3" s="151" t="s">
        <v>175</v>
      </c>
      <c r="L3" s="151" t="s">
        <v>176</v>
      </c>
      <c r="M3" s="151">
        <v>84</v>
      </c>
      <c r="N3" s="151">
        <v>29</v>
      </c>
      <c r="O3" s="151"/>
      <c r="P3" s="151"/>
      <c r="Q3" s="151"/>
      <c r="R3" s="154"/>
      <c r="S3" s="151"/>
      <c r="T3" s="151"/>
      <c r="U3" s="151"/>
      <c r="V3" s="151"/>
      <c r="W3" s="151"/>
      <c r="X3" s="151"/>
      <c r="Y3" s="151"/>
      <c r="Z3" s="151"/>
      <c r="AA3" s="151"/>
      <c r="AB3" s="151"/>
      <c r="AC3" s="151"/>
      <c r="AD3" s="151"/>
      <c r="AE3" s="151"/>
      <c r="AF3" s="151"/>
      <c r="AG3" s="151"/>
      <c r="AH3" s="151"/>
      <c r="AI3" s="151"/>
      <c r="AJ3" s="151"/>
      <c r="AK3" s="151"/>
      <c r="AL3" s="151"/>
      <c r="AM3" s="151"/>
      <c r="AN3" s="151"/>
      <c r="AO3" s="151" t="s">
        <v>177</v>
      </c>
      <c r="AP3" s="153" t="s">
        <v>178</v>
      </c>
      <c r="AQ3" s="153"/>
      <c r="AR3" s="153"/>
      <c r="AS3" s="155" t="s">
        <v>179</v>
      </c>
      <c r="AT3" s="153">
        <v>11.1</v>
      </c>
      <c r="AU3" s="153" t="s">
        <v>180</v>
      </c>
      <c r="AV3" s="151"/>
      <c r="AW3" s="153">
        <v>0</v>
      </c>
      <c r="AX3" s="153">
        <v>0</v>
      </c>
      <c r="AY3" s="153">
        <v>0</v>
      </c>
      <c r="AZ3" s="153">
        <v>22</v>
      </c>
      <c r="BA3" s="153">
        <v>0</v>
      </c>
      <c r="BB3" s="153">
        <v>0</v>
      </c>
      <c r="BC3" s="153">
        <v>0</v>
      </c>
      <c r="BD3" s="153">
        <v>0</v>
      </c>
      <c r="BE3" s="153">
        <v>0</v>
      </c>
      <c r="BF3" s="153">
        <v>0</v>
      </c>
      <c r="BG3" s="153"/>
      <c r="BH3" s="153" t="s">
        <v>174</v>
      </c>
      <c r="BI3" s="153">
        <v>12</v>
      </c>
      <c r="BJ3" s="153" t="s">
        <v>174</v>
      </c>
      <c r="BK3" s="153"/>
      <c r="BL3" s="151" t="s">
        <v>181</v>
      </c>
      <c r="BM3" s="156" t="s">
        <v>656</v>
      </c>
      <c r="BN3" s="153">
        <v>50</v>
      </c>
      <c r="BO3" s="153" t="s">
        <v>182</v>
      </c>
      <c r="BP3" s="151"/>
      <c r="BQ3" t="s">
        <v>183</v>
      </c>
      <c r="BR3" s="11" t="s">
        <v>184</v>
      </c>
      <c r="BS3" s="151"/>
      <c r="BT3" s="151"/>
      <c r="BU3" s="151"/>
    </row>
    <row r="4" spans="1:73" x14ac:dyDescent="0.15">
      <c r="A4" s="148">
        <v>2555</v>
      </c>
      <c r="B4" s="218">
        <v>41467</v>
      </c>
      <c r="C4" s="150" t="s">
        <v>170</v>
      </c>
      <c r="D4" s="151" t="s">
        <v>171</v>
      </c>
      <c r="E4" s="151"/>
      <c r="F4" s="151" t="s">
        <v>198</v>
      </c>
      <c r="G4" s="157">
        <v>41477</v>
      </c>
      <c r="H4" s="153" t="s">
        <v>190</v>
      </c>
      <c r="I4" s="153" t="s">
        <v>199</v>
      </c>
      <c r="J4" s="153"/>
      <c r="K4" s="151" t="s">
        <v>200</v>
      </c>
      <c r="L4" s="151" t="s">
        <v>201</v>
      </c>
      <c r="M4" s="151">
        <v>87.66</v>
      </c>
      <c r="N4" s="151">
        <v>29.19</v>
      </c>
      <c r="O4" s="151" t="s">
        <v>202</v>
      </c>
      <c r="P4" s="151">
        <v>1000</v>
      </c>
      <c r="Q4" s="151">
        <v>28.8</v>
      </c>
      <c r="R4" s="154">
        <v>2000</v>
      </c>
      <c r="S4" s="151">
        <v>28.42</v>
      </c>
      <c r="T4" s="151"/>
      <c r="U4" s="151"/>
      <c r="V4" s="151"/>
      <c r="W4" s="151"/>
      <c r="X4" s="151"/>
      <c r="Y4" s="151"/>
      <c r="Z4" s="151"/>
      <c r="AA4" s="151"/>
      <c r="AB4" s="151"/>
      <c r="AC4" s="151"/>
      <c r="AD4" s="151"/>
      <c r="AE4" s="151"/>
      <c r="AF4" s="151"/>
      <c r="AG4" s="151"/>
      <c r="AH4" s="151"/>
      <c r="AI4" s="151"/>
      <c r="AJ4" s="151"/>
      <c r="AK4" s="151"/>
      <c r="AL4" s="151"/>
      <c r="AM4" s="151"/>
      <c r="AN4" s="151"/>
      <c r="AO4" s="151" t="s">
        <v>203</v>
      </c>
      <c r="AP4" s="153" t="s">
        <v>190</v>
      </c>
      <c r="AQ4" s="153"/>
      <c r="AR4" s="153"/>
      <c r="AS4" s="155"/>
      <c r="AT4" s="153"/>
      <c r="AU4" s="153" t="s">
        <v>190</v>
      </c>
      <c r="AV4" s="151"/>
      <c r="AW4" s="153">
        <v>0</v>
      </c>
      <c r="AX4" s="153">
        <v>0</v>
      </c>
      <c r="AY4" s="153">
        <v>0</v>
      </c>
      <c r="AZ4" s="153">
        <v>23</v>
      </c>
      <c r="BA4" s="153">
        <v>0</v>
      </c>
      <c r="BB4" s="153">
        <v>0</v>
      </c>
      <c r="BC4" s="153">
        <v>0</v>
      </c>
      <c r="BD4" s="153">
        <v>0</v>
      </c>
      <c r="BE4" s="153">
        <v>0</v>
      </c>
      <c r="BF4" s="153">
        <v>0</v>
      </c>
      <c r="BG4" s="153"/>
      <c r="BH4" s="153" t="s">
        <v>190</v>
      </c>
      <c r="BI4" s="153">
        <v>24</v>
      </c>
      <c r="BJ4" s="153" t="s">
        <v>190</v>
      </c>
      <c r="BK4" s="153"/>
      <c r="BL4" s="151"/>
      <c r="BM4" s="156"/>
      <c r="BN4" s="153"/>
      <c r="BO4" s="153" t="s">
        <v>193</v>
      </c>
      <c r="BP4" s="151"/>
      <c r="BQ4" t="s">
        <v>204</v>
      </c>
      <c r="BR4" t="s">
        <v>184</v>
      </c>
    </row>
    <row r="5" spans="1:73" x14ac:dyDescent="0.15">
      <c r="A5" s="148">
        <v>3222</v>
      </c>
      <c r="B5" s="218">
        <v>41467</v>
      </c>
      <c r="C5" s="150" t="s">
        <v>209</v>
      </c>
      <c r="D5" s="151" t="s">
        <v>210</v>
      </c>
      <c r="E5" s="151"/>
      <c r="F5" s="151" t="s">
        <v>211</v>
      </c>
      <c r="G5" s="152">
        <v>41455</v>
      </c>
      <c r="H5" s="153" t="s">
        <v>212</v>
      </c>
      <c r="I5" s="153" t="s">
        <v>213</v>
      </c>
      <c r="J5" s="153"/>
      <c r="K5" s="151" t="s">
        <v>214</v>
      </c>
      <c r="L5" s="151" t="s">
        <v>215</v>
      </c>
      <c r="M5" s="151">
        <v>86.4</v>
      </c>
      <c r="N5" s="151">
        <v>36.768000000000001</v>
      </c>
      <c r="O5" s="151"/>
      <c r="P5" s="151"/>
      <c r="Q5" s="151"/>
      <c r="R5" s="154"/>
      <c r="S5" s="151"/>
      <c r="T5" s="151"/>
      <c r="U5" s="151"/>
      <c r="V5" s="151"/>
      <c r="W5" s="151"/>
      <c r="X5" s="151"/>
      <c r="Y5" s="151"/>
      <c r="Z5" s="151"/>
      <c r="AA5" s="151"/>
      <c r="AB5" s="151"/>
      <c r="AC5" s="151"/>
      <c r="AD5" s="151"/>
      <c r="AE5" s="151"/>
      <c r="AF5" s="151"/>
      <c r="AG5" s="151"/>
      <c r="AH5" s="151"/>
      <c r="AI5" s="151"/>
      <c r="AJ5" s="151"/>
      <c r="AK5" s="151"/>
      <c r="AL5" s="151"/>
      <c r="AM5" s="151"/>
      <c r="AN5" s="151"/>
      <c r="AO5" s="151" t="s">
        <v>203</v>
      </c>
      <c r="AP5" s="153" t="s">
        <v>212</v>
      </c>
      <c r="AQ5" s="153"/>
      <c r="AR5" s="153"/>
      <c r="AS5" s="155"/>
      <c r="AT5" s="153"/>
      <c r="AU5" s="153" t="s">
        <v>212</v>
      </c>
      <c r="AV5" s="151"/>
      <c r="AW5" s="153">
        <v>0</v>
      </c>
      <c r="AX5" s="153">
        <v>0</v>
      </c>
      <c r="AY5" s="153">
        <v>15</v>
      </c>
      <c r="AZ5" s="153">
        <v>0</v>
      </c>
      <c r="BA5" s="153">
        <v>0</v>
      </c>
      <c r="BB5" s="153">
        <v>0</v>
      </c>
      <c r="BC5" s="153">
        <v>0</v>
      </c>
      <c r="BD5" s="153">
        <v>0</v>
      </c>
      <c r="BE5" s="153">
        <v>0</v>
      </c>
      <c r="BF5" s="153">
        <v>0</v>
      </c>
      <c r="BG5" s="153"/>
      <c r="BH5" s="153" t="s">
        <v>212</v>
      </c>
      <c r="BI5" s="153"/>
      <c r="BJ5" s="153" t="s">
        <v>212</v>
      </c>
      <c r="BK5" s="153"/>
      <c r="BL5" s="156"/>
      <c r="BM5" s="156"/>
      <c r="BN5" s="153"/>
      <c r="BO5" s="153" t="s">
        <v>216</v>
      </c>
      <c r="BP5" s="156" t="s">
        <v>217</v>
      </c>
      <c r="BQ5" t="s">
        <v>218</v>
      </c>
      <c r="BR5" s="11" t="s">
        <v>184</v>
      </c>
    </row>
    <row r="6" spans="1:73" x14ac:dyDescent="0.15">
      <c r="A6" s="148">
        <v>1469</v>
      </c>
      <c r="B6" s="218">
        <v>41464</v>
      </c>
      <c r="C6" s="150" t="s">
        <v>170</v>
      </c>
      <c r="D6" s="151" t="s">
        <v>171</v>
      </c>
      <c r="E6" s="151"/>
      <c r="F6" s="151" t="s">
        <v>198</v>
      </c>
      <c r="G6" s="152">
        <v>41419</v>
      </c>
      <c r="H6" s="153" t="s">
        <v>189</v>
      </c>
      <c r="I6" s="153" t="s">
        <v>190</v>
      </c>
      <c r="J6" s="153"/>
      <c r="K6" s="151" t="s">
        <v>222</v>
      </c>
      <c r="L6" s="151" t="s">
        <v>223</v>
      </c>
      <c r="M6" s="151">
        <v>83.46</v>
      </c>
      <c r="N6" s="151">
        <v>27.65</v>
      </c>
      <c r="O6" s="151" t="s">
        <v>202</v>
      </c>
      <c r="P6" s="151">
        <v>1000</v>
      </c>
      <c r="Q6" s="151">
        <v>27.65</v>
      </c>
      <c r="R6" s="154">
        <v>2000</v>
      </c>
      <c r="S6" s="151">
        <v>27.65</v>
      </c>
      <c r="T6" s="151"/>
      <c r="U6" s="151"/>
      <c r="V6" s="151"/>
      <c r="W6" s="151"/>
      <c r="X6" s="151"/>
      <c r="Y6" s="151"/>
      <c r="Z6" s="151"/>
      <c r="AA6" s="151"/>
      <c r="AB6" s="151"/>
      <c r="AC6" s="151"/>
      <c r="AD6" s="151"/>
      <c r="AE6" s="151"/>
      <c r="AF6" s="151"/>
      <c r="AG6" s="151"/>
      <c r="AH6" s="151"/>
      <c r="AI6" s="151"/>
      <c r="AJ6" s="151"/>
      <c r="AK6" s="151"/>
      <c r="AL6" s="151"/>
      <c r="AM6" s="151"/>
      <c r="AN6" s="151"/>
      <c r="AO6" s="151" t="s">
        <v>203</v>
      </c>
      <c r="AP6" s="153" t="s">
        <v>190</v>
      </c>
      <c r="AQ6" s="153"/>
      <c r="AR6" s="153"/>
      <c r="AS6" s="155" t="s">
        <v>224</v>
      </c>
      <c r="AT6" s="153">
        <v>11.6</v>
      </c>
      <c r="AU6" s="153" t="s">
        <v>190</v>
      </c>
      <c r="AV6" s="151"/>
      <c r="AW6" s="153">
        <v>0</v>
      </c>
      <c r="AX6" s="153">
        <v>0</v>
      </c>
      <c r="AY6" s="153">
        <v>0</v>
      </c>
      <c r="AZ6" s="153">
        <v>20</v>
      </c>
      <c r="BA6" s="153">
        <v>0</v>
      </c>
      <c r="BB6" s="153">
        <v>0</v>
      </c>
      <c r="BC6" s="153">
        <v>0</v>
      </c>
      <c r="BD6" s="153">
        <v>0</v>
      </c>
      <c r="BE6" s="153">
        <v>0</v>
      </c>
      <c r="BF6" s="153">
        <v>0</v>
      </c>
      <c r="BG6" s="153"/>
      <c r="BH6" s="153" t="s">
        <v>190</v>
      </c>
      <c r="BI6" s="153"/>
      <c r="BJ6" s="153" t="s">
        <v>190</v>
      </c>
      <c r="BK6" s="153"/>
      <c r="BL6" s="156" t="s">
        <v>225</v>
      </c>
      <c r="BM6" s="156"/>
      <c r="BN6" s="153"/>
      <c r="BO6" s="153" t="s">
        <v>193</v>
      </c>
      <c r="BP6" s="151"/>
      <c r="BQ6" t="s">
        <v>118</v>
      </c>
      <c r="BR6" s="11" t="s">
        <v>119</v>
      </c>
    </row>
    <row r="7" spans="1:73" x14ac:dyDescent="0.15">
      <c r="A7" s="148">
        <v>4650</v>
      </c>
      <c r="B7" s="218">
        <v>41467</v>
      </c>
      <c r="C7" s="150" t="s">
        <v>209</v>
      </c>
      <c r="D7" s="151" t="s">
        <v>210</v>
      </c>
      <c r="E7" s="151"/>
      <c r="F7" s="151" t="s">
        <v>211</v>
      </c>
      <c r="G7" s="152">
        <v>41455</v>
      </c>
      <c r="H7" s="153" t="s">
        <v>123</v>
      </c>
      <c r="I7" s="153" t="s">
        <v>178</v>
      </c>
      <c r="J7" s="153"/>
      <c r="K7" s="151" t="s">
        <v>124</v>
      </c>
      <c r="L7" s="151" t="s">
        <v>125</v>
      </c>
      <c r="M7" s="151">
        <v>110</v>
      </c>
      <c r="N7" s="151">
        <v>29</v>
      </c>
      <c r="O7" s="151"/>
      <c r="P7" s="151"/>
      <c r="Q7" s="151"/>
      <c r="R7" s="154"/>
      <c r="S7" s="151"/>
      <c r="T7" s="151"/>
      <c r="U7" s="151"/>
      <c r="V7" s="151"/>
      <c r="W7" s="151"/>
      <c r="X7" s="151"/>
      <c r="Y7" s="151"/>
      <c r="Z7" s="151"/>
      <c r="AA7" s="151"/>
      <c r="AB7" s="151"/>
      <c r="AC7" s="151"/>
      <c r="AD7" s="151"/>
      <c r="AE7" s="151"/>
      <c r="AF7" s="151"/>
      <c r="AG7" s="151"/>
      <c r="AH7" s="151"/>
      <c r="AI7" s="151"/>
      <c r="AJ7" s="151"/>
      <c r="AK7" s="151"/>
      <c r="AL7" s="151"/>
      <c r="AM7" s="151"/>
      <c r="AN7" s="151"/>
      <c r="AO7" s="151" t="s">
        <v>177</v>
      </c>
      <c r="AP7" s="153" t="s">
        <v>178</v>
      </c>
      <c r="AQ7" s="153"/>
      <c r="AR7" s="153"/>
      <c r="AS7" s="155"/>
      <c r="AT7" s="153"/>
      <c r="AU7" s="153" t="s">
        <v>178</v>
      </c>
      <c r="AV7" s="151"/>
      <c r="AW7" s="153">
        <v>0</v>
      </c>
      <c r="AX7" s="153">
        <v>0</v>
      </c>
      <c r="AY7" s="153">
        <v>20</v>
      </c>
      <c r="AZ7" s="153">
        <v>0</v>
      </c>
      <c r="BA7" s="153">
        <v>0</v>
      </c>
      <c r="BB7" s="153">
        <v>0</v>
      </c>
      <c r="BC7" s="153">
        <v>0</v>
      </c>
      <c r="BD7" s="153">
        <v>0</v>
      </c>
      <c r="BE7" s="153">
        <v>0</v>
      </c>
      <c r="BF7" s="153">
        <v>0</v>
      </c>
      <c r="BG7" s="153">
        <v>12</v>
      </c>
      <c r="BH7" s="153" t="s">
        <v>126</v>
      </c>
      <c r="BI7" s="153"/>
      <c r="BJ7" s="153" t="s">
        <v>178</v>
      </c>
      <c r="BK7" s="153"/>
      <c r="BL7" s="156"/>
      <c r="BM7" s="156"/>
      <c r="BN7" s="153"/>
      <c r="BO7" s="153" t="s">
        <v>127</v>
      </c>
      <c r="BP7" s="151" t="s">
        <v>128</v>
      </c>
      <c r="BQ7" t="s">
        <v>129</v>
      </c>
      <c r="BR7" s="11" t="s">
        <v>130</v>
      </c>
    </row>
    <row r="8" spans="1:73" x14ac:dyDescent="0.15">
      <c r="A8" s="148">
        <v>1439</v>
      </c>
      <c r="B8" s="218">
        <v>41464</v>
      </c>
      <c r="C8" s="150" t="s">
        <v>170</v>
      </c>
      <c r="D8" s="151" t="s">
        <v>171</v>
      </c>
      <c r="E8" s="151"/>
      <c r="F8" s="151" t="s">
        <v>198</v>
      </c>
      <c r="G8" s="157">
        <v>41455</v>
      </c>
      <c r="H8" s="153" t="s">
        <v>189</v>
      </c>
      <c r="I8" s="153" t="s">
        <v>190</v>
      </c>
      <c r="J8" s="153"/>
      <c r="K8" s="151" t="s">
        <v>131</v>
      </c>
      <c r="L8" s="151" t="s">
        <v>132</v>
      </c>
      <c r="M8" s="151">
        <v>87.5</v>
      </c>
      <c r="N8" s="151">
        <v>26.39</v>
      </c>
      <c r="O8" s="151" t="s">
        <v>133</v>
      </c>
      <c r="P8" s="151">
        <v>300</v>
      </c>
      <c r="Q8" s="151">
        <v>28.51</v>
      </c>
      <c r="R8" s="154">
        <v>1020</v>
      </c>
      <c r="S8" s="151">
        <v>31.95</v>
      </c>
      <c r="T8" s="151"/>
      <c r="U8" s="151"/>
      <c r="V8" s="151"/>
      <c r="W8" s="151"/>
      <c r="X8" s="151"/>
      <c r="Y8" s="151"/>
      <c r="Z8" s="151"/>
      <c r="AA8" s="151"/>
      <c r="AB8" s="151"/>
      <c r="AC8" s="151"/>
      <c r="AD8" s="151"/>
      <c r="AE8" s="151"/>
      <c r="AF8" s="151"/>
      <c r="AG8" s="151"/>
      <c r="AH8" s="151"/>
      <c r="AI8" s="151"/>
      <c r="AJ8" s="151"/>
      <c r="AK8" s="151"/>
      <c r="AL8" s="151"/>
      <c r="AM8" s="151"/>
      <c r="AN8" s="151"/>
      <c r="AO8" s="151" t="s">
        <v>203</v>
      </c>
      <c r="AP8" s="153" t="s">
        <v>190</v>
      </c>
      <c r="AQ8" s="153"/>
      <c r="AR8" s="153"/>
      <c r="AS8" s="155" t="s">
        <v>224</v>
      </c>
      <c r="AT8" s="153">
        <v>12</v>
      </c>
      <c r="AU8" s="153" t="s">
        <v>192</v>
      </c>
      <c r="AV8" s="151"/>
      <c r="AW8" s="153">
        <v>0</v>
      </c>
      <c r="AX8" s="153">
        <v>0</v>
      </c>
      <c r="AY8" s="153">
        <v>7</v>
      </c>
      <c r="AZ8" s="153">
        <v>0</v>
      </c>
      <c r="BA8" s="153">
        <v>0</v>
      </c>
      <c r="BB8" s="153">
        <v>0</v>
      </c>
      <c r="BC8" s="153">
        <v>0</v>
      </c>
      <c r="BD8" s="153">
        <v>0</v>
      </c>
      <c r="BE8" s="153">
        <v>0</v>
      </c>
      <c r="BF8" s="153">
        <v>0</v>
      </c>
      <c r="BG8" s="153">
        <v>24</v>
      </c>
      <c r="BH8" s="153" t="s">
        <v>189</v>
      </c>
      <c r="BI8" s="153"/>
      <c r="BJ8" s="153" t="s">
        <v>190</v>
      </c>
      <c r="BK8" s="153"/>
      <c r="BL8" s="156"/>
      <c r="BM8" s="156"/>
      <c r="BN8" s="153"/>
      <c r="BO8" s="153" t="s">
        <v>193</v>
      </c>
      <c r="BP8" s="151" t="s">
        <v>134</v>
      </c>
      <c r="BQ8" t="s">
        <v>135</v>
      </c>
      <c r="BR8" s="11" t="s">
        <v>184</v>
      </c>
    </row>
    <row r="9" spans="1:73" x14ac:dyDescent="0.15">
      <c r="A9" s="148">
        <v>1481</v>
      </c>
      <c r="B9" s="218">
        <v>41464</v>
      </c>
      <c r="C9" s="150" t="s">
        <v>170</v>
      </c>
      <c r="D9" s="151" t="s">
        <v>171</v>
      </c>
      <c r="E9" s="151"/>
      <c r="F9" s="151" t="s">
        <v>198</v>
      </c>
      <c r="G9" s="152">
        <v>41419</v>
      </c>
      <c r="H9" s="153" t="s">
        <v>189</v>
      </c>
      <c r="I9" s="153" t="s">
        <v>190</v>
      </c>
      <c r="J9" s="153"/>
      <c r="K9" s="151" t="s">
        <v>138</v>
      </c>
      <c r="L9" s="151" t="s">
        <v>120</v>
      </c>
      <c r="M9" s="151">
        <v>82.05</v>
      </c>
      <c r="N9" s="151">
        <v>26.77</v>
      </c>
      <c r="O9" s="151" t="s">
        <v>202</v>
      </c>
      <c r="P9" s="151">
        <v>1000</v>
      </c>
      <c r="Q9" s="151">
        <v>26.77</v>
      </c>
      <c r="R9" s="154">
        <v>2000</v>
      </c>
      <c r="S9" s="151">
        <v>26.77</v>
      </c>
      <c r="T9" s="151"/>
      <c r="U9" s="151"/>
      <c r="V9" s="151"/>
      <c r="W9" s="151"/>
      <c r="X9" s="151"/>
      <c r="Y9" s="151"/>
      <c r="Z9" s="151"/>
      <c r="AA9" s="151"/>
      <c r="AB9" s="151"/>
      <c r="AC9" s="151"/>
      <c r="AD9" s="151"/>
      <c r="AE9" s="151"/>
      <c r="AF9" s="151"/>
      <c r="AG9" s="151"/>
      <c r="AH9" s="151"/>
      <c r="AI9" s="151"/>
      <c r="AJ9" s="151"/>
      <c r="AK9" s="151"/>
      <c r="AL9" s="151"/>
      <c r="AM9" s="151"/>
      <c r="AN9" s="151"/>
      <c r="AO9" s="151" t="s">
        <v>203</v>
      </c>
      <c r="AP9" s="153" t="s">
        <v>190</v>
      </c>
      <c r="AQ9" s="153"/>
      <c r="AR9" s="153"/>
      <c r="AS9" s="155" t="s">
        <v>224</v>
      </c>
      <c r="AT9" s="153">
        <v>11.6</v>
      </c>
      <c r="AU9" s="153" t="s">
        <v>192</v>
      </c>
      <c r="AV9" s="151"/>
      <c r="AW9" s="153">
        <v>0</v>
      </c>
      <c r="AX9" s="153">
        <v>0</v>
      </c>
      <c r="AY9" s="153">
        <v>0</v>
      </c>
      <c r="AZ9" s="153">
        <v>0</v>
      </c>
      <c r="BA9" s="153">
        <v>0</v>
      </c>
      <c r="BB9" s="153">
        <v>20</v>
      </c>
      <c r="BC9" s="153">
        <v>0</v>
      </c>
      <c r="BD9" s="153">
        <v>0</v>
      </c>
      <c r="BE9" s="153">
        <v>0</v>
      </c>
      <c r="BF9" s="153">
        <v>0</v>
      </c>
      <c r="BG9" s="153"/>
      <c r="BH9" s="153" t="s">
        <v>190</v>
      </c>
      <c r="BI9" s="153"/>
      <c r="BJ9" s="153" t="s">
        <v>190</v>
      </c>
      <c r="BK9" s="153"/>
      <c r="BL9" s="156"/>
      <c r="BM9" s="156"/>
      <c r="BN9" s="153"/>
      <c r="BO9" s="153" t="s">
        <v>193</v>
      </c>
      <c r="BP9" s="151"/>
      <c r="BQ9" t="s">
        <v>139</v>
      </c>
      <c r="BR9" s="11" t="s">
        <v>140</v>
      </c>
    </row>
    <row r="10" spans="1:73" x14ac:dyDescent="0.15">
      <c r="A10" s="148">
        <v>1239</v>
      </c>
      <c r="B10" s="218">
        <v>41467</v>
      </c>
      <c r="C10" s="150" t="s">
        <v>170</v>
      </c>
      <c r="D10" s="151" t="s">
        <v>171</v>
      </c>
      <c r="E10" s="151"/>
      <c r="F10" s="151" t="s">
        <v>198</v>
      </c>
      <c r="G10" s="152">
        <v>41467</v>
      </c>
      <c r="H10" s="153" t="s">
        <v>189</v>
      </c>
      <c r="I10" s="153" t="s">
        <v>190</v>
      </c>
      <c r="J10" s="153"/>
      <c r="K10" s="151" t="s">
        <v>146</v>
      </c>
      <c r="L10" s="151" t="s">
        <v>333</v>
      </c>
      <c r="M10" s="151">
        <v>84.1</v>
      </c>
      <c r="N10" s="151">
        <v>29.35</v>
      </c>
      <c r="O10" s="151"/>
      <c r="P10" s="151"/>
      <c r="Q10" s="151"/>
      <c r="R10" s="154"/>
      <c r="S10" s="151"/>
      <c r="T10" s="151"/>
      <c r="U10" s="151"/>
      <c r="V10" s="151"/>
      <c r="W10" s="151"/>
      <c r="X10" s="151"/>
      <c r="Y10" s="151"/>
      <c r="Z10" s="151"/>
      <c r="AA10" s="151"/>
      <c r="AB10" s="151"/>
      <c r="AC10" s="151"/>
      <c r="AD10" s="151"/>
      <c r="AE10" s="151"/>
      <c r="AF10" s="151"/>
      <c r="AG10" s="151"/>
      <c r="AH10" s="151"/>
      <c r="AI10" s="151"/>
      <c r="AJ10" s="151"/>
      <c r="AK10" s="151"/>
      <c r="AL10" s="151"/>
      <c r="AM10" s="151"/>
      <c r="AN10" s="151"/>
      <c r="AO10" s="151" t="s">
        <v>147</v>
      </c>
      <c r="AP10" s="153" t="s">
        <v>190</v>
      </c>
      <c r="AQ10" s="153"/>
      <c r="AR10" s="153"/>
      <c r="AS10" s="155" t="s">
        <v>179</v>
      </c>
      <c r="AT10" s="153">
        <v>12.5</v>
      </c>
      <c r="AU10" s="153" t="s">
        <v>192</v>
      </c>
      <c r="AV10" s="151"/>
      <c r="AW10" s="153">
        <v>0</v>
      </c>
      <c r="AX10" s="153">
        <v>0</v>
      </c>
      <c r="AY10" s="153">
        <v>0</v>
      </c>
      <c r="AZ10" s="153">
        <v>22</v>
      </c>
      <c r="BA10" s="153">
        <v>0</v>
      </c>
      <c r="BB10" s="153">
        <v>0</v>
      </c>
      <c r="BC10" s="153">
        <v>0</v>
      </c>
      <c r="BD10" s="153">
        <v>0</v>
      </c>
      <c r="BE10" s="153">
        <v>0</v>
      </c>
      <c r="BF10" s="153">
        <v>0</v>
      </c>
      <c r="BG10" s="153"/>
      <c r="BH10" s="153" t="s">
        <v>190</v>
      </c>
      <c r="BI10" s="153">
        <v>12</v>
      </c>
      <c r="BJ10" s="153" t="s">
        <v>190</v>
      </c>
      <c r="BK10" s="153"/>
      <c r="BL10" s="156" t="s">
        <v>181</v>
      </c>
      <c r="BM10" s="156" t="s">
        <v>656</v>
      </c>
      <c r="BN10" s="153">
        <v>50</v>
      </c>
      <c r="BO10" s="153" t="s">
        <v>193</v>
      </c>
      <c r="BP10" s="151"/>
      <c r="BQ10" t="s">
        <v>148</v>
      </c>
      <c r="BR10" s="11" t="s">
        <v>184</v>
      </c>
    </row>
    <row r="11" spans="1:73" x14ac:dyDescent="0.15">
      <c r="A11" s="148">
        <v>2515</v>
      </c>
      <c r="B11" s="218">
        <v>41465</v>
      </c>
      <c r="C11" s="150" t="s">
        <v>170</v>
      </c>
      <c r="D11" s="151" t="s">
        <v>171</v>
      </c>
      <c r="E11" s="151"/>
      <c r="F11" s="151" t="s">
        <v>198</v>
      </c>
      <c r="G11" s="152">
        <v>41468</v>
      </c>
      <c r="H11" s="153" t="s">
        <v>189</v>
      </c>
      <c r="I11" s="153" t="s">
        <v>190</v>
      </c>
      <c r="J11" s="153"/>
      <c r="K11" s="151" t="s">
        <v>155</v>
      </c>
      <c r="L11" s="151" t="s">
        <v>156</v>
      </c>
      <c r="M11" s="151">
        <v>43.82</v>
      </c>
      <c r="N11" s="151">
        <v>25.35</v>
      </c>
      <c r="O11" s="151"/>
      <c r="P11" s="151"/>
      <c r="Q11" s="151"/>
      <c r="R11" s="154"/>
      <c r="S11" s="151"/>
      <c r="T11" s="151"/>
      <c r="U11" s="151"/>
      <c r="V11" s="151"/>
      <c r="W11" s="151"/>
      <c r="X11" s="151"/>
      <c r="Y11" s="151"/>
      <c r="Z11" s="151"/>
      <c r="AA11" s="151"/>
      <c r="AB11" s="151"/>
      <c r="AC11" s="151"/>
      <c r="AD11" s="151"/>
      <c r="AE11" s="151"/>
      <c r="AF11" s="151"/>
      <c r="AG11" s="151"/>
      <c r="AH11" s="151"/>
      <c r="AI11" s="151"/>
      <c r="AJ11" s="151"/>
      <c r="AK11" s="151"/>
      <c r="AL11" s="151"/>
      <c r="AM11" s="151"/>
      <c r="AN11" s="151"/>
      <c r="AO11" s="151" t="s">
        <v>203</v>
      </c>
      <c r="AP11" s="153" t="s">
        <v>190</v>
      </c>
      <c r="AQ11" s="153"/>
      <c r="AR11" s="153"/>
      <c r="AS11" s="155" t="s">
        <v>224</v>
      </c>
      <c r="AT11" s="153">
        <v>10</v>
      </c>
      <c r="AU11" s="153" t="s">
        <v>190</v>
      </c>
      <c r="AV11" s="151"/>
      <c r="AW11" s="153">
        <v>0</v>
      </c>
      <c r="AX11" s="153">
        <v>0</v>
      </c>
      <c r="AY11" s="153">
        <v>0</v>
      </c>
      <c r="AZ11" s="153">
        <v>0</v>
      </c>
      <c r="BA11" s="153">
        <v>0</v>
      </c>
      <c r="BB11" s="153">
        <v>0</v>
      </c>
      <c r="BC11" s="153">
        <v>0</v>
      </c>
      <c r="BD11" s="153">
        <v>0</v>
      </c>
      <c r="BE11" s="153">
        <v>0</v>
      </c>
      <c r="BF11" s="153">
        <v>0</v>
      </c>
      <c r="BG11" s="153"/>
      <c r="BH11" s="153" t="s">
        <v>190</v>
      </c>
      <c r="BI11" s="153"/>
      <c r="BJ11" s="153" t="s">
        <v>157</v>
      </c>
      <c r="BK11" s="153">
        <v>35</v>
      </c>
      <c r="BL11" s="156" t="s">
        <v>158</v>
      </c>
      <c r="BM11" s="156"/>
      <c r="BN11" s="153"/>
      <c r="BO11" s="153" t="s">
        <v>193</v>
      </c>
      <c r="BP11" s="151" t="s">
        <v>159</v>
      </c>
      <c r="BQ11" t="s">
        <v>72</v>
      </c>
      <c r="BR11" t="s">
        <v>184</v>
      </c>
    </row>
    <row r="12" spans="1:73" x14ac:dyDescent="0.15">
      <c r="A12" s="148">
        <v>1415</v>
      </c>
      <c r="B12" s="218">
        <v>41464</v>
      </c>
      <c r="C12" s="150" t="s">
        <v>170</v>
      </c>
      <c r="D12" s="151" t="s">
        <v>171</v>
      </c>
      <c r="E12" s="151"/>
      <c r="F12" s="151" t="s">
        <v>198</v>
      </c>
      <c r="G12" s="152">
        <v>41455</v>
      </c>
      <c r="H12" s="153" t="s">
        <v>189</v>
      </c>
      <c r="I12" s="153" t="s">
        <v>190</v>
      </c>
      <c r="J12" s="153"/>
      <c r="K12" s="151" t="s">
        <v>74</v>
      </c>
      <c r="L12" s="151" t="s">
        <v>75</v>
      </c>
      <c r="M12" s="151">
        <v>79.73</v>
      </c>
      <c r="N12" s="151">
        <v>26.4</v>
      </c>
      <c r="O12" s="151" t="s">
        <v>206</v>
      </c>
      <c r="P12" s="151">
        <v>600</v>
      </c>
      <c r="Q12" s="151">
        <v>24.85</v>
      </c>
      <c r="R12" s="154">
        <v>2000</v>
      </c>
      <c r="S12" s="151">
        <v>24.59</v>
      </c>
      <c r="T12" s="151"/>
      <c r="U12" s="151"/>
      <c r="V12" s="151"/>
      <c r="W12" s="151"/>
      <c r="X12" s="151"/>
      <c r="Y12" s="151"/>
      <c r="Z12" s="151"/>
      <c r="AA12" s="151"/>
      <c r="AB12" s="151"/>
      <c r="AC12" s="151"/>
      <c r="AD12" s="151"/>
      <c r="AE12" s="151"/>
      <c r="AF12" s="151"/>
      <c r="AG12" s="151"/>
      <c r="AH12" s="151"/>
      <c r="AI12" s="151"/>
      <c r="AJ12" s="151"/>
      <c r="AK12" s="151"/>
      <c r="AL12" s="151"/>
      <c r="AM12" s="151"/>
      <c r="AN12" s="151"/>
      <c r="AO12" s="151" t="s">
        <v>203</v>
      </c>
      <c r="AP12" s="153" t="s">
        <v>190</v>
      </c>
      <c r="AQ12" s="153"/>
      <c r="AR12" s="153"/>
      <c r="AS12" s="155" t="s">
        <v>224</v>
      </c>
      <c r="AT12" s="153">
        <v>7</v>
      </c>
      <c r="AU12" s="153" t="s">
        <v>190</v>
      </c>
      <c r="AV12" s="151"/>
      <c r="AW12" s="153">
        <v>0</v>
      </c>
      <c r="AX12" s="153">
        <v>0</v>
      </c>
      <c r="AY12" s="153">
        <v>0</v>
      </c>
      <c r="AZ12" s="153">
        <v>0</v>
      </c>
      <c r="BA12" s="153">
        <v>0</v>
      </c>
      <c r="BB12" s="153">
        <v>0</v>
      </c>
      <c r="BC12" s="153">
        <v>0</v>
      </c>
      <c r="BD12" s="153">
        <v>0</v>
      </c>
      <c r="BE12" s="153">
        <v>0</v>
      </c>
      <c r="BF12" s="153">
        <v>0</v>
      </c>
      <c r="BG12" s="153">
        <v>12</v>
      </c>
      <c r="BH12" s="153" t="s">
        <v>189</v>
      </c>
      <c r="BI12" s="153"/>
      <c r="BJ12" s="153" t="s">
        <v>157</v>
      </c>
      <c r="BK12" s="153"/>
      <c r="BL12" s="156"/>
      <c r="BM12" s="156"/>
      <c r="BN12" s="153"/>
      <c r="BO12" s="153" t="s">
        <v>193</v>
      </c>
      <c r="BP12" s="156" t="s">
        <v>76</v>
      </c>
      <c r="BQ12" t="s">
        <v>77</v>
      </c>
      <c r="BR12" s="11" t="s">
        <v>184</v>
      </c>
    </row>
    <row r="13" spans="1:73" x14ac:dyDescent="0.15">
      <c r="A13" s="148">
        <v>2259</v>
      </c>
      <c r="B13" s="218">
        <v>41450</v>
      </c>
      <c r="C13" s="150" t="s">
        <v>923</v>
      </c>
      <c r="D13" s="151" t="s">
        <v>689</v>
      </c>
      <c r="E13" s="151"/>
      <c r="F13" s="151" t="s">
        <v>849</v>
      </c>
      <c r="G13" s="152">
        <v>41455</v>
      </c>
      <c r="H13" s="153" t="s">
        <v>858</v>
      </c>
      <c r="I13" s="153" t="s">
        <v>859</v>
      </c>
      <c r="J13" s="153"/>
      <c r="K13" s="151" t="s">
        <v>907</v>
      </c>
      <c r="L13" s="151" t="s">
        <v>908</v>
      </c>
      <c r="M13" s="151">
        <v>83.39</v>
      </c>
      <c r="N13" s="151">
        <v>28.52</v>
      </c>
      <c r="O13" s="151"/>
      <c r="P13" s="151"/>
      <c r="Q13" s="151"/>
      <c r="R13" s="154"/>
      <c r="S13" s="151"/>
      <c r="T13" s="151"/>
      <c r="U13" s="151"/>
      <c r="V13" s="151"/>
      <c r="W13" s="151"/>
      <c r="X13" s="151"/>
      <c r="Y13" s="151"/>
      <c r="Z13" s="151"/>
      <c r="AA13" s="151"/>
      <c r="AB13" s="151"/>
      <c r="AC13" s="151"/>
      <c r="AD13" s="151"/>
      <c r="AE13" s="151"/>
      <c r="AF13" s="151"/>
      <c r="AG13" s="151"/>
      <c r="AH13" s="151"/>
      <c r="AI13" s="151"/>
      <c r="AJ13" s="151"/>
      <c r="AK13" s="151"/>
      <c r="AL13" s="151"/>
      <c r="AM13" s="151"/>
      <c r="AN13" s="151"/>
      <c r="AO13" s="151" t="s">
        <v>850</v>
      </c>
      <c r="AP13" s="153" t="s">
        <v>859</v>
      </c>
      <c r="AQ13" s="153"/>
      <c r="AR13" s="153"/>
      <c r="AS13" s="155" t="s">
        <v>755</v>
      </c>
      <c r="AT13" s="153">
        <v>9</v>
      </c>
      <c r="AU13" s="153" t="s">
        <v>525</v>
      </c>
      <c r="AV13" s="151"/>
      <c r="AW13" s="153">
        <v>0</v>
      </c>
      <c r="AX13" s="153">
        <v>0</v>
      </c>
      <c r="AY13" s="153">
        <v>0</v>
      </c>
      <c r="AZ13" s="153">
        <v>13</v>
      </c>
      <c r="BA13" s="153">
        <v>0</v>
      </c>
      <c r="BB13" s="153">
        <v>0</v>
      </c>
      <c r="BC13" s="153">
        <v>0</v>
      </c>
      <c r="BD13" s="153">
        <v>0</v>
      </c>
      <c r="BE13" s="153">
        <v>0</v>
      </c>
      <c r="BF13" s="153">
        <v>0</v>
      </c>
      <c r="BG13" s="153">
        <v>0</v>
      </c>
      <c r="BH13" s="153" t="s">
        <v>859</v>
      </c>
      <c r="BI13" s="153">
        <v>12</v>
      </c>
      <c r="BJ13" s="153" t="s">
        <v>859</v>
      </c>
      <c r="BK13" s="153"/>
      <c r="BL13" s="156"/>
      <c r="BM13" s="156"/>
      <c r="BN13" s="153"/>
      <c r="BO13" s="153" t="s">
        <v>861</v>
      </c>
      <c r="BP13" s="156"/>
      <c r="BQ13" t="s">
        <v>584</v>
      </c>
      <c r="BR13" t="s">
        <v>486</v>
      </c>
    </row>
    <row r="14" spans="1:73" x14ac:dyDescent="0.15">
      <c r="A14" s="148">
        <v>3744</v>
      </c>
      <c r="B14" s="218">
        <v>41464</v>
      </c>
      <c r="C14" s="150" t="s">
        <v>78</v>
      </c>
      <c r="D14" s="151" t="s">
        <v>210</v>
      </c>
      <c r="E14" s="151"/>
      <c r="F14" s="151" t="s">
        <v>198</v>
      </c>
      <c r="G14" s="152">
        <v>41455</v>
      </c>
      <c r="H14" s="153" t="s">
        <v>173</v>
      </c>
      <c r="I14" s="153" t="s">
        <v>190</v>
      </c>
      <c r="J14" s="153"/>
      <c r="K14" s="151" t="s">
        <v>79</v>
      </c>
      <c r="L14" s="151" t="s">
        <v>120</v>
      </c>
      <c r="M14" s="151">
        <v>84</v>
      </c>
      <c r="N14" s="151">
        <v>29</v>
      </c>
      <c r="O14" s="151"/>
      <c r="P14" s="151"/>
      <c r="Q14" s="151"/>
      <c r="R14" s="154"/>
      <c r="S14" s="151"/>
      <c r="T14" s="151"/>
      <c r="U14" s="151"/>
      <c r="V14" s="151"/>
      <c r="W14" s="151"/>
      <c r="X14" s="151"/>
      <c r="Y14" s="151"/>
      <c r="Z14" s="151"/>
      <c r="AA14" s="151"/>
      <c r="AB14" s="151"/>
      <c r="AC14" s="151"/>
      <c r="AD14" s="151"/>
      <c r="AE14" s="151"/>
      <c r="AF14" s="151"/>
      <c r="AG14" s="151"/>
      <c r="AH14" s="151"/>
      <c r="AI14" s="151"/>
      <c r="AJ14" s="151"/>
      <c r="AK14" s="151"/>
      <c r="AL14" s="151"/>
      <c r="AM14" s="151"/>
      <c r="AN14" s="151"/>
      <c r="AO14" s="151" t="s">
        <v>203</v>
      </c>
      <c r="AP14" s="153" t="s">
        <v>178</v>
      </c>
      <c r="AQ14" s="153"/>
      <c r="AR14" s="153"/>
      <c r="AS14" s="155" t="s">
        <v>224</v>
      </c>
      <c r="AT14" s="153">
        <v>11.1</v>
      </c>
      <c r="AU14" s="153" t="s">
        <v>192</v>
      </c>
      <c r="AV14" s="151"/>
      <c r="AW14" s="153">
        <v>0</v>
      </c>
      <c r="AX14" s="153">
        <v>0</v>
      </c>
      <c r="AY14" s="153">
        <v>0</v>
      </c>
      <c r="AZ14" s="153">
        <v>22</v>
      </c>
      <c r="BA14" s="153">
        <v>0</v>
      </c>
      <c r="BB14" s="153">
        <v>0</v>
      </c>
      <c r="BC14" s="153">
        <v>0</v>
      </c>
      <c r="BD14" s="153">
        <v>0</v>
      </c>
      <c r="BE14" s="153">
        <v>0</v>
      </c>
      <c r="BF14" s="153">
        <v>0</v>
      </c>
      <c r="BG14" s="153"/>
      <c r="BH14" s="153" t="s">
        <v>178</v>
      </c>
      <c r="BI14" s="153">
        <v>24</v>
      </c>
      <c r="BJ14" s="153" t="s">
        <v>178</v>
      </c>
      <c r="BK14" s="153"/>
      <c r="BL14" s="156"/>
      <c r="BM14" s="156"/>
      <c r="BN14" s="153"/>
      <c r="BO14" s="153" t="s">
        <v>193</v>
      </c>
      <c r="BP14" s="151"/>
      <c r="BQ14" t="s">
        <v>80</v>
      </c>
      <c r="BR14" s="11" t="s">
        <v>184</v>
      </c>
    </row>
    <row r="15" spans="1:73" x14ac:dyDescent="0.15">
      <c r="A15" s="148">
        <v>1457</v>
      </c>
      <c r="B15" s="219">
        <v>41468</v>
      </c>
      <c r="C15" s="150" t="s">
        <v>170</v>
      </c>
      <c r="D15" s="151" t="s">
        <v>171</v>
      </c>
      <c r="E15" s="151"/>
      <c r="F15" s="151" t="s">
        <v>198</v>
      </c>
      <c r="G15" s="152">
        <v>41455</v>
      </c>
      <c r="H15" s="153" t="s">
        <v>189</v>
      </c>
      <c r="I15" s="153" t="s">
        <v>190</v>
      </c>
      <c r="J15" s="153"/>
      <c r="K15" s="151" t="s">
        <v>82</v>
      </c>
      <c r="L15" s="151" t="s">
        <v>83</v>
      </c>
      <c r="M15" s="151">
        <v>92.75</v>
      </c>
      <c r="N15" s="151">
        <v>29.87</v>
      </c>
      <c r="O15" s="151"/>
      <c r="P15" s="151"/>
      <c r="Q15" s="151"/>
      <c r="R15" s="154"/>
      <c r="S15" s="151"/>
      <c r="T15" s="151"/>
      <c r="U15" s="151"/>
      <c r="V15" s="151"/>
      <c r="W15" s="151"/>
      <c r="X15" s="151"/>
      <c r="Y15" s="151"/>
      <c r="Z15" s="151"/>
      <c r="AA15" s="151"/>
      <c r="AB15" s="151"/>
      <c r="AC15" s="151"/>
      <c r="AD15" s="151"/>
      <c r="AE15" s="151"/>
      <c r="AF15" s="151"/>
      <c r="AG15" s="151"/>
      <c r="AH15" s="151"/>
      <c r="AI15" s="151"/>
      <c r="AJ15" s="151"/>
      <c r="AK15" s="151"/>
      <c r="AL15" s="151"/>
      <c r="AM15" s="151"/>
      <c r="AN15" s="151"/>
      <c r="AO15" s="151" t="s">
        <v>203</v>
      </c>
      <c r="AP15" s="153" t="s">
        <v>190</v>
      </c>
      <c r="AQ15" s="153"/>
      <c r="AR15" s="153"/>
      <c r="AS15" s="155" t="s">
        <v>224</v>
      </c>
      <c r="AT15" s="153">
        <v>12.8</v>
      </c>
      <c r="AU15" s="153" t="s">
        <v>192</v>
      </c>
      <c r="AV15" s="151"/>
      <c r="AW15" s="153">
        <v>4</v>
      </c>
      <c r="AX15" s="153">
        <v>0</v>
      </c>
      <c r="AY15" s="153">
        <v>14</v>
      </c>
      <c r="AZ15" s="153">
        <v>0</v>
      </c>
      <c r="BA15" s="153">
        <v>0</v>
      </c>
      <c r="BB15" s="153">
        <v>0</v>
      </c>
      <c r="BC15" s="153">
        <v>0</v>
      </c>
      <c r="BD15" s="153">
        <v>0</v>
      </c>
      <c r="BE15" s="153">
        <v>0</v>
      </c>
      <c r="BF15" s="153">
        <v>0</v>
      </c>
      <c r="BG15" s="153"/>
      <c r="BH15" s="153" t="s">
        <v>190</v>
      </c>
      <c r="BI15" s="153"/>
      <c r="BJ15" s="153" t="s">
        <v>190</v>
      </c>
      <c r="BK15" s="153"/>
      <c r="BL15" s="156"/>
      <c r="BM15" s="156"/>
      <c r="BN15" s="153"/>
      <c r="BO15" s="153" t="s">
        <v>193</v>
      </c>
      <c r="BP15" s="156" t="s">
        <v>84</v>
      </c>
      <c r="BQ15" t="s">
        <v>85</v>
      </c>
      <c r="BR15" s="11" t="s">
        <v>184</v>
      </c>
    </row>
    <row r="16" spans="1:73" x14ac:dyDescent="0.15">
      <c r="A16" s="148">
        <v>1387</v>
      </c>
      <c r="B16" s="219">
        <v>41464</v>
      </c>
      <c r="C16" s="150" t="s">
        <v>170</v>
      </c>
      <c r="D16" s="151" t="s">
        <v>171</v>
      </c>
      <c r="E16" s="151"/>
      <c r="F16" s="151" t="s">
        <v>198</v>
      </c>
      <c r="G16" s="157">
        <v>41473</v>
      </c>
      <c r="H16" s="153" t="s">
        <v>189</v>
      </c>
      <c r="I16" s="153" t="s">
        <v>190</v>
      </c>
      <c r="J16" s="153"/>
      <c r="K16" s="151" t="s">
        <v>86</v>
      </c>
      <c r="L16" s="151" t="s">
        <v>87</v>
      </c>
      <c r="M16" s="151">
        <v>83</v>
      </c>
      <c r="N16" s="151">
        <v>26.2</v>
      </c>
      <c r="O16" s="151" t="s">
        <v>202</v>
      </c>
      <c r="P16" s="151">
        <v>1000</v>
      </c>
      <c r="Q16" s="151">
        <v>25.9</v>
      </c>
      <c r="R16" s="154">
        <v>2000</v>
      </c>
      <c r="S16" s="151">
        <v>25.7</v>
      </c>
      <c r="T16" s="151"/>
      <c r="U16" s="151"/>
      <c r="V16" s="151"/>
      <c r="W16" s="151"/>
      <c r="X16" s="151"/>
      <c r="Y16" s="151"/>
      <c r="Z16" s="151"/>
      <c r="AA16" s="151"/>
      <c r="AB16" s="151"/>
      <c r="AC16" s="151"/>
      <c r="AD16" s="151"/>
      <c r="AE16" s="151"/>
      <c r="AF16" s="151"/>
      <c r="AG16" s="151"/>
      <c r="AH16" s="151"/>
      <c r="AI16" s="151"/>
      <c r="AJ16" s="151"/>
      <c r="AK16" s="151"/>
      <c r="AL16" s="151"/>
      <c r="AM16" s="151"/>
      <c r="AN16" s="151"/>
      <c r="AO16" s="151" t="s">
        <v>147</v>
      </c>
      <c r="AP16" s="153" t="s">
        <v>190</v>
      </c>
      <c r="AQ16" s="153"/>
      <c r="AR16" s="153"/>
      <c r="AS16" s="155" t="s">
        <v>224</v>
      </c>
      <c r="AT16" s="153">
        <v>11.1</v>
      </c>
      <c r="AU16" s="153" t="s">
        <v>192</v>
      </c>
      <c r="AV16" s="151"/>
      <c r="AW16" s="153">
        <v>0</v>
      </c>
      <c r="AX16" s="153">
        <v>0</v>
      </c>
      <c r="AY16" s="153">
        <v>10</v>
      </c>
      <c r="AZ16" s="153">
        <v>0</v>
      </c>
      <c r="BA16" s="153">
        <v>0</v>
      </c>
      <c r="BB16" s="153">
        <v>0</v>
      </c>
      <c r="BC16" s="153">
        <v>0</v>
      </c>
      <c r="BD16" s="153">
        <v>0</v>
      </c>
      <c r="BE16" s="153">
        <v>0</v>
      </c>
      <c r="BF16" s="153">
        <v>0</v>
      </c>
      <c r="BG16" s="153"/>
      <c r="BH16" s="153" t="s">
        <v>190</v>
      </c>
      <c r="BI16" s="153"/>
      <c r="BJ16" s="153" t="s">
        <v>190</v>
      </c>
      <c r="BK16" s="153"/>
      <c r="BL16" s="156"/>
      <c r="BM16" s="156"/>
      <c r="BN16" s="153"/>
      <c r="BO16" s="153" t="s">
        <v>193</v>
      </c>
      <c r="BP16" s="151"/>
      <c r="BQ16" t="s">
        <v>88</v>
      </c>
      <c r="BR16" t="s">
        <v>89</v>
      </c>
    </row>
    <row r="17" spans="1:70" x14ac:dyDescent="0.15">
      <c r="A17" s="148">
        <v>3593</v>
      </c>
      <c r="B17" s="218">
        <v>41464</v>
      </c>
      <c r="C17" s="150" t="s">
        <v>92</v>
      </c>
      <c r="D17" s="151" t="s">
        <v>150</v>
      </c>
      <c r="E17" s="151"/>
      <c r="F17" s="151" t="s">
        <v>198</v>
      </c>
      <c r="G17" s="152">
        <v>41459</v>
      </c>
      <c r="H17" s="153" t="s">
        <v>173</v>
      </c>
      <c r="I17" s="153" t="s">
        <v>190</v>
      </c>
      <c r="J17" s="153"/>
      <c r="K17" s="151" t="s">
        <v>93</v>
      </c>
      <c r="L17" s="151" t="s">
        <v>94</v>
      </c>
      <c r="M17" s="151">
        <v>68.489999999999995</v>
      </c>
      <c r="N17" s="151">
        <v>24.78</v>
      </c>
      <c r="O17" s="151" t="s">
        <v>95</v>
      </c>
      <c r="P17" s="151">
        <v>1000</v>
      </c>
      <c r="Q17" s="151">
        <v>24.41</v>
      </c>
      <c r="R17" s="154">
        <v>2000</v>
      </c>
      <c r="S17" s="151">
        <v>24.09</v>
      </c>
      <c r="T17" s="151"/>
      <c r="U17" s="151"/>
      <c r="V17" s="151"/>
      <c r="W17" s="151"/>
      <c r="X17" s="151"/>
      <c r="Y17" s="151"/>
      <c r="Z17" s="151"/>
      <c r="AA17" s="151"/>
      <c r="AB17" s="151"/>
      <c r="AC17" s="151"/>
      <c r="AD17" s="151"/>
      <c r="AE17" s="151"/>
      <c r="AF17" s="151"/>
      <c r="AG17" s="151"/>
      <c r="AH17" s="151"/>
      <c r="AI17" s="151"/>
      <c r="AJ17" s="151"/>
      <c r="AK17" s="151"/>
      <c r="AL17" s="151"/>
      <c r="AM17" s="151"/>
      <c r="AN17" s="151"/>
      <c r="AO17" s="151" t="s">
        <v>147</v>
      </c>
      <c r="AP17" s="153" t="s">
        <v>174</v>
      </c>
      <c r="AQ17" s="153"/>
      <c r="AR17" s="153"/>
      <c r="AS17" s="155" t="s">
        <v>224</v>
      </c>
      <c r="AT17" s="153">
        <v>6.5</v>
      </c>
      <c r="AU17" s="153" t="s">
        <v>174</v>
      </c>
      <c r="AV17" s="151"/>
      <c r="AW17" s="153">
        <v>0</v>
      </c>
      <c r="AX17" s="153">
        <v>0</v>
      </c>
      <c r="AY17" s="153">
        <v>0</v>
      </c>
      <c r="AZ17" s="153">
        <v>15</v>
      </c>
      <c r="BA17" s="153">
        <v>0</v>
      </c>
      <c r="BB17" s="153">
        <v>0</v>
      </c>
      <c r="BC17" s="153">
        <v>0</v>
      </c>
      <c r="BD17" s="153">
        <v>0</v>
      </c>
      <c r="BE17" s="153">
        <v>0</v>
      </c>
      <c r="BF17" s="153">
        <v>0</v>
      </c>
      <c r="BG17" s="153">
        <v>24</v>
      </c>
      <c r="BH17" s="153" t="s">
        <v>173</v>
      </c>
      <c r="BI17" s="153"/>
      <c r="BJ17" s="153" t="s">
        <v>174</v>
      </c>
      <c r="BK17" s="153"/>
      <c r="BL17" s="151" t="s">
        <v>96</v>
      </c>
      <c r="BM17" s="151" t="s">
        <v>97</v>
      </c>
      <c r="BN17" s="153">
        <v>25</v>
      </c>
      <c r="BO17" s="153" t="s">
        <v>193</v>
      </c>
      <c r="BP17" s="151"/>
      <c r="BQ17" t="s">
        <v>98</v>
      </c>
      <c r="BR17" s="11" t="s">
        <v>184</v>
      </c>
    </row>
    <row r="18" spans="1:70" x14ac:dyDescent="0.15">
      <c r="A18" s="148">
        <v>1493</v>
      </c>
      <c r="B18" s="218">
        <v>41464</v>
      </c>
      <c r="C18" s="150" t="s">
        <v>170</v>
      </c>
      <c r="D18" s="151" t="s">
        <v>171</v>
      </c>
      <c r="E18" s="151"/>
      <c r="F18" s="151" t="s">
        <v>198</v>
      </c>
      <c r="G18" s="152">
        <v>41455</v>
      </c>
      <c r="H18" s="153" t="s">
        <v>189</v>
      </c>
      <c r="I18" s="153" t="s">
        <v>190</v>
      </c>
      <c r="J18" s="153"/>
      <c r="K18" s="151" t="s">
        <v>102</v>
      </c>
      <c r="L18" s="151" t="s">
        <v>103</v>
      </c>
      <c r="M18" s="151">
        <v>81.650000000000006</v>
      </c>
      <c r="N18" s="151">
        <v>28.635000000000002</v>
      </c>
      <c r="O18" s="151" t="s">
        <v>202</v>
      </c>
      <c r="P18" s="151">
        <v>1000</v>
      </c>
      <c r="Q18" s="151">
        <v>30.337</v>
      </c>
      <c r="R18" s="154">
        <v>2000</v>
      </c>
      <c r="S18" s="151">
        <v>32.752000000000002</v>
      </c>
      <c r="T18" s="151"/>
      <c r="U18" s="151"/>
      <c r="V18" s="151"/>
      <c r="W18" s="151"/>
      <c r="X18" s="151"/>
      <c r="Y18" s="151"/>
      <c r="Z18" s="151"/>
      <c r="AA18" s="151"/>
      <c r="AB18" s="151"/>
      <c r="AC18" s="151"/>
      <c r="AD18" s="151"/>
      <c r="AE18" s="151"/>
      <c r="AF18" s="151"/>
      <c r="AG18" s="151"/>
      <c r="AH18" s="151"/>
      <c r="AI18" s="151"/>
      <c r="AJ18" s="151"/>
      <c r="AK18" s="151"/>
      <c r="AL18" s="151"/>
      <c r="AM18" s="151"/>
      <c r="AN18" s="151"/>
      <c r="AO18" s="151" t="s">
        <v>203</v>
      </c>
      <c r="AP18" s="153" t="s">
        <v>190</v>
      </c>
      <c r="AQ18" s="153"/>
      <c r="AR18" s="153"/>
      <c r="AS18" s="155"/>
      <c r="AT18" s="153"/>
      <c r="AU18" s="153" t="s">
        <v>190</v>
      </c>
      <c r="AV18" s="151"/>
      <c r="AW18" s="153">
        <v>0</v>
      </c>
      <c r="AX18" s="153">
        <v>0</v>
      </c>
      <c r="AY18" s="153">
        <v>0</v>
      </c>
      <c r="AZ18" s="153">
        <v>0</v>
      </c>
      <c r="BA18" s="153">
        <v>0</v>
      </c>
      <c r="BB18" s="153">
        <v>0</v>
      </c>
      <c r="BC18" s="153">
        <v>0</v>
      </c>
      <c r="BD18" s="153">
        <v>0</v>
      </c>
      <c r="BE18" s="153">
        <v>0</v>
      </c>
      <c r="BF18" s="153">
        <v>0</v>
      </c>
      <c r="BG18" s="153">
        <v>36</v>
      </c>
      <c r="BH18" s="153" t="s">
        <v>190</v>
      </c>
      <c r="BI18" s="153"/>
      <c r="BJ18" s="153" t="s">
        <v>190</v>
      </c>
      <c r="BK18" s="153"/>
      <c r="BL18" s="156"/>
      <c r="BM18" s="156"/>
      <c r="BN18" s="153"/>
      <c r="BO18" s="153" t="s">
        <v>193</v>
      </c>
      <c r="BP18" s="151" t="s">
        <v>104</v>
      </c>
      <c r="BQ18" t="s">
        <v>105</v>
      </c>
      <c r="BR18" t="s">
        <v>184</v>
      </c>
    </row>
    <row r="19" spans="1:70" x14ac:dyDescent="0.15">
      <c r="A19" s="148">
        <v>4131</v>
      </c>
      <c r="B19" s="218">
        <v>41467</v>
      </c>
      <c r="C19" s="150" t="s">
        <v>170</v>
      </c>
      <c r="D19" s="151" t="s">
        <v>171</v>
      </c>
      <c r="E19" s="151"/>
      <c r="F19" s="151" t="s">
        <v>205</v>
      </c>
      <c r="G19" s="157">
        <v>41475</v>
      </c>
      <c r="H19" s="153" t="s">
        <v>189</v>
      </c>
      <c r="I19" s="153" t="s">
        <v>190</v>
      </c>
      <c r="J19" s="153"/>
      <c r="K19" s="151" t="s">
        <v>141</v>
      </c>
      <c r="L19" s="151" t="s">
        <v>120</v>
      </c>
      <c r="M19" s="151">
        <v>94</v>
      </c>
      <c r="N19" s="151">
        <v>23</v>
      </c>
      <c r="O19" s="151"/>
      <c r="P19" s="151"/>
      <c r="Q19" s="151"/>
      <c r="R19" s="154"/>
      <c r="S19" s="151"/>
      <c r="T19" s="151"/>
      <c r="U19" s="151"/>
      <c r="V19" s="151"/>
      <c r="W19" s="151"/>
      <c r="X19" s="151"/>
      <c r="Y19" s="151"/>
      <c r="Z19" s="151"/>
      <c r="AA19" s="151"/>
      <c r="AB19" s="151"/>
      <c r="AC19" s="151"/>
      <c r="AD19" s="151"/>
      <c r="AE19" s="151">
        <v>14</v>
      </c>
      <c r="AF19" s="151"/>
      <c r="AG19" s="151"/>
      <c r="AH19" s="151"/>
      <c r="AI19" s="151"/>
      <c r="AJ19" s="151"/>
      <c r="AK19" s="151"/>
      <c r="AL19" s="151"/>
      <c r="AM19" s="151"/>
      <c r="AN19" s="151"/>
      <c r="AO19" s="151" t="s">
        <v>207</v>
      </c>
      <c r="AP19" s="153" t="s">
        <v>190</v>
      </c>
      <c r="AQ19" s="153"/>
      <c r="AR19" s="153"/>
      <c r="AS19" s="155" t="s">
        <v>224</v>
      </c>
      <c r="AT19" s="153">
        <v>11.7</v>
      </c>
      <c r="AU19" s="153" t="s">
        <v>192</v>
      </c>
      <c r="AV19" s="151"/>
      <c r="AW19" s="153">
        <v>0</v>
      </c>
      <c r="AX19" s="153">
        <v>0</v>
      </c>
      <c r="AY19" s="153">
        <v>0</v>
      </c>
      <c r="AZ19" s="153">
        <v>0</v>
      </c>
      <c r="BA19" s="153">
        <v>0</v>
      </c>
      <c r="BB19" s="153">
        <v>0</v>
      </c>
      <c r="BC19" s="153">
        <v>0</v>
      </c>
      <c r="BD19" s="153">
        <v>0</v>
      </c>
      <c r="BE19" s="153">
        <v>0</v>
      </c>
      <c r="BF19" s="153">
        <v>0</v>
      </c>
      <c r="BG19" s="153"/>
      <c r="BH19" s="153" t="s">
        <v>190</v>
      </c>
      <c r="BI19" s="153"/>
      <c r="BJ19" s="153" t="s">
        <v>190</v>
      </c>
      <c r="BK19" s="153"/>
      <c r="BL19" s="151"/>
      <c r="BM19" s="151"/>
      <c r="BN19" s="153"/>
      <c r="BO19" s="153" t="s">
        <v>193</v>
      </c>
      <c r="BP19" s="156" t="s">
        <v>142</v>
      </c>
      <c r="BQ19" t="s">
        <v>144</v>
      </c>
      <c r="BR19" s="11" t="s">
        <v>184</v>
      </c>
    </row>
    <row r="20" spans="1:70" x14ac:dyDescent="0.15">
      <c r="A20" s="148">
        <v>1994</v>
      </c>
      <c r="B20" s="218">
        <v>41467</v>
      </c>
      <c r="C20" s="150" t="s">
        <v>170</v>
      </c>
      <c r="D20" s="151" t="s">
        <v>171</v>
      </c>
      <c r="E20" s="151"/>
      <c r="F20" s="151" t="s">
        <v>188</v>
      </c>
      <c r="G20" s="152">
        <v>41457</v>
      </c>
      <c r="H20" s="153" t="s">
        <v>189</v>
      </c>
      <c r="I20" s="153" t="s">
        <v>190</v>
      </c>
      <c r="J20" s="153"/>
      <c r="K20" s="151" t="s">
        <v>175</v>
      </c>
      <c r="L20" s="151" t="s">
        <v>176</v>
      </c>
      <c r="M20" s="151">
        <v>84</v>
      </c>
      <c r="N20" s="151">
        <v>29</v>
      </c>
      <c r="O20" s="151"/>
      <c r="P20" s="151"/>
      <c r="Q20" s="151"/>
      <c r="R20" s="154"/>
      <c r="S20" s="151"/>
      <c r="T20" s="151"/>
      <c r="U20" s="151"/>
      <c r="V20" s="151"/>
      <c r="W20" s="151"/>
      <c r="X20" s="151"/>
      <c r="Y20" s="151"/>
      <c r="Z20" s="151"/>
      <c r="AA20" s="151"/>
      <c r="AB20" s="151"/>
      <c r="AC20" s="151"/>
      <c r="AD20" s="151"/>
      <c r="AE20" s="151">
        <v>14</v>
      </c>
      <c r="AF20" s="151"/>
      <c r="AG20" s="151"/>
      <c r="AH20" s="151"/>
      <c r="AI20" s="151"/>
      <c r="AJ20" s="151"/>
      <c r="AK20" s="151"/>
      <c r="AL20" s="151"/>
      <c r="AM20" s="151"/>
      <c r="AN20" s="151"/>
      <c r="AO20" s="151" t="s">
        <v>191</v>
      </c>
      <c r="AP20" s="153" t="s">
        <v>178</v>
      </c>
      <c r="AQ20" s="153"/>
      <c r="AR20" s="153"/>
      <c r="AS20" s="155" t="s">
        <v>179</v>
      </c>
      <c r="AT20" s="153">
        <v>11.1</v>
      </c>
      <c r="AU20" s="153" t="s">
        <v>192</v>
      </c>
      <c r="AV20" s="151"/>
      <c r="AW20" s="153">
        <v>0</v>
      </c>
      <c r="AX20" s="153">
        <v>0</v>
      </c>
      <c r="AY20" s="153">
        <v>0</v>
      </c>
      <c r="AZ20" s="153">
        <v>22</v>
      </c>
      <c r="BA20" s="153">
        <v>0</v>
      </c>
      <c r="BB20" s="153">
        <v>0</v>
      </c>
      <c r="BC20" s="153">
        <v>0</v>
      </c>
      <c r="BD20" s="153">
        <v>0</v>
      </c>
      <c r="BE20" s="153">
        <v>0</v>
      </c>
      <c r="BF20" s="153">
        <v>0</v>
      </c>
      <c r="BG20" s="153"/>
      <c r="BH20" s="153" t="s">
        <v>190</v>
      </c>
      <c r="BI20" s="153">
        <v>12</v>
      </c>
      <c r="BJ20" s="153" t="s">
        <v>190</v>
      </c>
      <c r="BK20" s="153"/>
      <c r="BL20" s="151" t="s">
        <v>181</v>
      </c>
      <c r="BM20" s="156" t="s">
        <v>656</v>
      </c>
      <c r="BN20" s="153">
        <v>50</v>
      </c>
      <c r="BO20" s="153" t="s">
        <v>193</v>
      </c>
      <c r="BP20" s="151"/>
      <c r="BQ20" t="s">
        <v>194</v>
      </c>
      <c r="BR20" s="11" t="s">
        <v>184</v>
      </c>
    </row>
    <row r="21" spans="1:70" x14ac:dyDescent="0.15">
      <c r="A21" s="148">
        <v>2556</v>
      </c>
      <c r="B21" s="218">
        <v>41467</v>
      </c>
      <c r="C21" s="150" t="s">
        <v>170</v>
      </c>
      <c r="D21" s="151" t="s">
        <v>171</v>
      </c>
      <c r="E21" s="151"/>
      <c r="F21" s="151" t="s">
        <v>205</v>
      </c>
      <c r="G21" s="157">
        <v>41477</v>
      </c>
      <c r="H21" s="153" t="s">
        <v>190</v>
      </c>
      <c r="I21" s="153" t="s">
        <v>199</v>
      </c>
      <c r="J21" s="153"/>
      <c r="K21" s="151" t="s">
        <v>200</v>
      </c>
      <c r="L21" s="151" t="s">
        <v>201</v>
      </c>
      <c r="M21" s="151">
        <v>93.11</v>
      </c>
      <c r="N21" s="151">
        <v>29.19</v>
      </c>
      <c r="O21" s="151" t="s">
        <v>206</v>
      </c>
      <c r="P21" s="151">
        <v>1000</v>
      </c>
      <c r="Q21" s="151">
        <v>28.8</v>
      </c>
      <c r="R21" s="154">
        <v>2000</v>
      </c>
      <c r="S21" s="151">
        <v>28.42</v>
      </c>
      <c r="T21" s="151"/>
      <c r="U21" s="151"/>
      <c r="V21" s="151"/>
      <c r="W21" s="151"/>
      <c r="X21" s="151"/>
      <c r="Y21" s="151"/>
      <c r="Z21" s="151"/>
      <c r="AA21" s="151"/>
      <c r="AB21" s="151"/>
      <c r="AC21" s="151"/>
      <c r="AD21" s="151"/>
      <c r="AE21" s="151">
        <v>10.86</v>
      </c>
      <c r="AF21" s="151"/>
      <c r="AG21" s="151"/>
      <c r="AH21" s="151"/>
      <c r="AI21" s="151"/>
      <c r="AJ21" s="151"/>
      <c r="AK21" s="151"/>
      <c r="AL21" s="151"/>
      <c r="AM21" s="151"/>
      <c r="AN21" s="151"/>
      <c r="AO21" s="151" t="s">
        <v>207</v>
      </c>
      <c r="AP21" s="153" t="s">
        <v>190</v>
      </c>
      <c r="AQ21" s="153"/>
      <c r="AR21" s="153"/>
      <c r="AS21" s="155"/>
      <c r="AT21" s="153"/>
      <c r="AU21" s="153" t="s">
        <v>190</v>
      </c>
      <c r="AV21" s="151"/>
      <c r="AW21" s="153">
        <v>0</v>
      </c>
      <c r="AX21" s="153">
        <v>0</v>
      </c>
      <c r="AY21" s="153">
        <v>0</v>
      </c>
      <c r="AZ21" s="153">
        <v>23</v>
      </c>
      <c r="BA21" s="153">
        <v>0</v>
      </c>
      <c r="BB21" s="153">
        <v>0</v>
      </c>
      <c r="BC21" s="153">
        <v>0</v>
      </c>
      <c r="BD21" s="153">
        <v>0</v>
      </c>
      <c r="BE21" s="153">
        <v>0</v>
      </c>
      <c r="BF21" s="153">
        <v>0</v>
      </c>
      <c r="BG21" s="153"/>
      <c r="BH21" s="153" t="s">
        <v>190</v>
      </c>
      <c r="BI21" s="153">
        <v>24</v>
      </c>
      <c r="BJ21" s="153" t="s">
        <v>190</v>
      </c>
      <c r="BK21" s="153"/>
      <c r="BL21" s="151"/>
      <c r="BM21" s="156"/>
      <c r="BN21" s="153"/>
      <c r="BO21" s="153" t="s">
        <v>193</v>
      </c>
      <c r="BP21" s="151"/>
      <c r="BQ21" t="s">
        <v>204</v>
      </c>
      <c r="BR21" t="s">
        <v>184</v>
      </c>
    </row>
    <row r="22" spans="1:70" x14ac:dyDescent="0.15">
      <c r="A22" s="148">
        <v>3223</v>
      </c>
      <c r="B22" s="218">
        <v>41467</v>
      </c>
      <c r="C22" s="150" t="s">
        <v>209</v>
      </c>
      <c r="D22" s="151" t="s">
        <v>210</v>
      </c>
      <c r="E22" s="151"/>
      <c r="F22" s="151" t="s">
        <v>219</v>
      </c>
      <c r="G22" s="152">
        <v>41455</v>
      </c>
      <c r="H22" s="153" t="s">
        <v>212</v>
      </c>
      <c r="I22" s="153" t="s">
        <v>199</v>
      </c>
      <c r="J22" s="153"/>
      <c r="K22" s="151" t="s">
        <v>220</v>
      </c>
      <c r="L22" s="151" t="s">
        <v>215</v>
      </c>
      <c r="M22" s="151">
        <v>90.24</v>
      </c>
      <c r="N22" s="151">
        <v>36.768000000000001</v>
      </c>
      <c r="O22" s="151"/>
      <c r="P22" s="151"/>
      <c r="Q22" s="151"/>
      <c r="R22" s="154"/>
      <c r="S22" s="151"/>
      <c r="T22" s="151"/>
      <c r="U22" s="151"/>
      <c r="V22" s="151"/>
      <c r="W22" s="151"/>
      <c r="X22" s="151"/>
      <c r="Y22" s="151"/>
      <c r="Z22" s="151"/>
      <c r="AA22" s="151"/>
      <c r="AB22" s="151"/>
      <c r="AC22" s="151"/>
      <c r="AD22" s="151"/>
      <c r="AE22" s="151">
        <v>24</v>
      </c>
      <c r="AF22" s="151"/>
      <c r="AG22" s="151"/>
      <c r="AH22" s="151"/>
      <c r="AI22" s="151"/>
      <c r="AJ22" s="151"/>
      <c r="AK22" s="151"/>
      <c r="AL22" s="151"/>
      <c r="AM22" s="151"/>
      <c r="AN22" s="151"/>
      <c r="AO22" s="151" t="s">
        <v>207</v>
      </c>
      <c r="AP22" s="153" t="s">
        <v>212</v>
      </c>
      <c r="AQ22" s="153"/>
      <c r="AR22" s="153"/>
      <c r="AS22" s="155"/>
      <c r="AT22" s="153"/>
      <c r="AU22" s="153" t="s">
        <v>212</v>
      </c>
      <c r="AV22" s="151"/>
      <c r="AW22" s="153">
        <v>0</v>
      </c>
      <c r="AX22" s="153">
        <v>0</v>
      </c>
      <c r="AY22" s="153">
        <v>15</v>
      </c>
      <c r="AZ22" s="153">
        <v>0</v>
      </c>
      <c r="BA22" s="153">
        <v>0</v>
      </c>
      <c r="BB22" s="153">
        <v>0</v>
      </c>
      <c r="BC22" s="153">
        <v>0</v>
      </c>
      <c r="BD22" s="153">
        <v>0</v>
      </c>
      <c r="BE22" s="153">
        <v>0</v>
      </c>
      <c r="BF22" s="153">
        <v>0</v>
      </c>
      <c r="BG22" s="153"/>
      <c r="BH22" s="153" t="s">
        <v>212</v>
      </c>
      <c r="BI22" s="153"/>
      <c r="BJ22" s="153" t="s">
        <v>212</v>
      </c>
      <c r="BK22" s="153"/>
      <c r="BL22" s="156"/>
      <c r="BM22" s="156"/>
      <c r="BN22" s="153"/>
      <c r="BO22" s="153" t="s">
        <v>216</v>
      </c>
      <c r="BP22" s="156" t="s">
        <v>217</v>
      </c>
      <c r="BQ22" t="s">
        <v>218</v>
      </c>
      <c r="BR22" s="11" t="s">
        <v>184</v>
      </c>
    </row>
    <row r="23" spans="1:70" x14ac:dyDescent="0.15">
      <c r="A23" s="148">
        <v>1470</v>
      </c>
      <c r="B23" s="218">
        <v>41464</v>
      </c>
      <c r="C23" s="150" t="s">
        <v>170</v>
      </c>
      <c r="D23" s="151" t="s">
        <v>171</v>
      </c>
      <c r="E23" s="151"/>
      <c r="F23" s="151" t="s">
        <v>205</v>
      </c>
      <c r="G23" s="152">
        <v>41419</v>
      </c>
      <c r="H23" s="153" t="s">
        <v>189</v>
      </c>
      <c r="I23" s="153" t="s">
        <v>190</v>
      </c>
      <c r="J23" s="153"/>
      <c r="K23" s="151" t="s">
        <v>222</v>
      </c>
      <c r="L23" s="151" t="s">
        <v>120</v>
      </c>
      <c r="M23" s="151">
        <v>83.46</v>
      </c>
      <c r="N23" s="151">
        <v>27.65</v>
      </c>
      <c r="O23" s="151" t="s">
        <v>206</v>
      </c>
      <c r="P23" s="151">
        <v>1000</v>
      </c>
      <c r="Q23" s="151">
        <v>27.65</v>
      </c>
      <c r="R23" s="154">
        <v>2000</v>
      </c>
      <c r="S23" s="151">
        <v>27.65</v>
      </c>
      <c r="T23" s="151"/>
      <c r="U23" s="151"/>
      <c r="V23" s="151"/>
      <c r="W23" s="151"/>
      <c r="X23" s="151"/>
      <c r="Y23" s="151"/>
      <c r="Z23" s="151"/>
      <c r="AA23" s="151"/>
      <c r="AB23" s="151"/>
      <c r="AC23" s="151"/>
      <c r="AD23" s="151"/>
      <c r="AE23" s="151">
        <v>12.8</v>
      </c>
      <c r="AF23" s="151"/>
      <c r="AG23" s="151"/>
      <c r="AH23" s="151"/>
      <c r="AI23" s="151"/>
      <c r="AJ23" s="151"/>
      <c r="AK23" s="151"/>
      <c r="AL23" s="151"/>
      <c r="AM23" s="151"/>
      <c r="AN23" s="151"/>
      <c r="AO23" s="151" t="s">
        <v>207</v>
      </c>
      <c r="AP23" s="153" t="s">
        <v>190</v>
      </c>
      <c r="AQ23" s="153"/>
      <c r="AR23" s="153"/>
      <c r="AS23" s="155" t="s">
        <v>224</v>
      </c>
      <c r="AT23" s="153">
        <v>11.6</v>
      </c>
      <c r="AU23" s="153" t="s">
        <v>190</v>
      </c>
      <c r="AV23" s="151"/>
      <c r="AW23" s="153">
        <v>0</v>
      </c>
      <c r="AX23" s="153">
        <v>0</v>
      </c>
      <c r="AY23" s="153">
        <v>0</v>
      </c>
      <c r="AZ23" s="153">
        <v>20</v>
      </c>
      <c r="BA23" s="153">
        <v>0</v>
      </c>
      <c r="BB23" s="153">
        <v>0</v>
      </c>
      <c r="BC23" s="153">
        <v>0</v>
      </c>
      <c r="BD23" s="153">
        <v>0</v>
      </c>
      <c r="BE23" s="153">
        <v>0</v>
      </c>
      <c r="BF23" s="153">
        <v>0</v>
      </c>
      <c r="BG23" s="153"/>
      <c r="BH23" s="153" t="s">
        <v>190</v>
      </c>
      <c r="BI23" s="153"/>
      <c r="BJ23" s="153" t="s">
        <v>190</v>
      </c>
      <c r="BK23" s="153"/>
      <c r="BL23" s="156" t="s">
        <v>225</v>
      </c>
      <c r="BM23" s="156"/>
      <c r="BN23" s="153"/>
      <c r="BO23" s="153" t="s">
        <v>193</v>
      </c>
      <c r="BP23" s="151"/>
      <c r="BQ23" t="s">
        <v>118</v>
      </c>
      <c r="BR23" s="11" t="s">
        <v>119</v>
      </c>
    </row>
    <row r="24" spans="1:70" x14ac:dyDescent="0.15">
      <c r="A24" s="148">
        <v>4651</v>
      </c>
      <c r="B24" s="218">
        <v>41467</v>
      </c>
      <c r="C24" s="150" t="s">
        <v>209</v>
      </c>
      <c r="D24" s="151" t="s">
        <v>210</v>
      </c>
      <c r="E24" s="151"/>
      <c r="F24" s="151" t="s">
        <v>219</v>
      </c>
      <c r="G24" s="152">
        <v>41455</v>
      </c>
      <c r="H24" s="153" t="s">
        <v>123</v>
      </c>
      <c r="I24" s="153" t="s">
        <v>178</v>
      </c>
      <c r="J24" s="153"/>
      <c r="K24" s="151" t="s">
        <v>124</v>
      </c>
      <c r="L24" s="151" t="s">
        <v>125</v>
      </c>
      <c r="M24" s="151">
        <v>110</v>
      </c>
      <c r="N24" s="151">
        <v>29</v>
      </c>
      <c r="O24" s="151"/>
      <c r="P24" s="151"/>
      <c r="Q24" s="151"/>
      <c r="R24" s="154"/>
      <c r="S24" s="151"/>
      <c r="T24" s="151"/>
      <c r="U24" s="151"/>
      <c r="V24" s="151"/>
      <c r="W24" s="151"/>
      <c r="X24" s="151"/>
      <c r="Y24" s="151"/>
      <c r="Z24" s="151"/>
      <c r="AA24" s="151"/>
      <c r="AB24" s="151"/>
      <c r="AC24" s="151"/>
      <c r="AD24" s="151"/>
      <c r="AE24" s="151">
        <v>19</v>
      </c>
      <c r="AF24" s="151"/>
      <c r="AG24" s="151"/>
      <c r="AH24" s="151"/>
      <c r="AI24" s="151"/>
      <c r="AJ24" s="151"/>
      <c r="AK24" s="151"/>
      <c r="AL24" s="151"/>
      <c r="AM24" s="151"/>
      <c r="AN24" s="151"/>
      <c r="AO24" s="151" t="s">
        <v>191</v>
      </c>
      <c r="AP24" s="153" t="s">
        <v>178</v>
      </c>
      <c r="AQ24" s="153"/>
      <c r="AR24" s="153"/>
      <c r="AS24" s="155"/>
      <c r="AT24" s="153"/>
      <c r="AU24" s="153" t="s">
        <v>178</v>
      </c>
      <c r="AV24" s="151"/>
      <c r="AW24" s="153">
        <v>0</v>
      </c>
      <c r="AX24" s="153">
        <v>0</v>
      </c>
      <c r="AY24" s="153">
        <v>20</v>
      </c>
      <c r="AZ24" s="153">
        <v>0</v>
      </c>
      <c r="BA24" s="153">
        <v>0</v>
      </c>
      <c r="BB24" s="153">
        <v>0</v>
      </c>
      <c r="BC24" s="153">
        <v>0</v>
      </c>
      <c r="BD24" s="153">
        <v>0</v>
      </c>
      <c r="BE24" s="153">
        <v>0</v>
      </c>
      <c r="BF24" s="153">
        <v>0</v>
      </c>
      <c r="BG24" s="153">
        <v>12</v>
      </c>
      <c r="BH24" s="153" t="s">
        <v>126</v>
      </c>
      <c r="BI24" s="153"/>
      <c r="BJ24" s="153" t="s">
        <v>178</v>
      </c>
      <c r="BK24" s="153"/>
      <c r="BL24" s="156"/>
      <c r="BM24" s="156"/>
      <c r="BN24" s="153"/>
      <c r="BO24" s="153" t="s">
        <v>127</v>
      </c>
      <c r="BP24" s="151" t="s">
        <v>128</v>
      </c>
      <c r="BQ24" t="s">
        <v>129</v>
      </c>
      <c r="BR24" s="11" t="s">
        <v>130</v>
      </c>
    </row>
    <row r="25" spans="1:70" x14ac:dyDescent="0.15">
      <c r="A25" s="148">
        <v>1440</v>
      </c>
      <c r="B25" s="218">
        <v>41464</v>
      </c>
      <c r="C25" s="150" t="s">
        <v>170</v>
      </c>
      <c r="D25" s="151" t="s">
        <v>171</v>
      </c>
      <c r="E25" s="151"/>
      <c r="F25" s="151" t="s">
        <v>205</v>
      </c>
      <c r="G25" s="157">
        <v>41455</v>
      </c>
      <c r="H25" s="153" t="s">
        <v>189</v>
      </c>
      <c r="I25" s="153" t="s">
        <v>190</v>
      </c>
      <c r="J25" s="153"/>
      <c r="K25" s="151" t="s">
        <v>131</v>
      </c>
      <c r="L25" s="151" t="s">
        <v>132</v>
      </c>
      <c r="M25" s="151">
        <v>91.49</v>
      </c>
      <c r="N25" s="151">
        <v>26.39</v>
      </c>
      <c r="O25" s="151" t="s">
        <v>133</v>
      </c>
      <c r="P25" s="151">
        <v>300</v>
      </c>
      <c r="Q25" s="151">
        <v>28.51</v>
      </c>
      <c r="R25" s="154">
        <v>1020</v>
      </c>
      <c r="S25" s="151">
        <v>31.95</v>
      </c>
      <c r="T25" s="151"/>
      <c r="U25" s="151"/>
      <c r="V25" s="151"/>
      <c r="W25" s="151"/>
      <c r="X25" s="151"/>
      <c r="Y25" s="151"/>
      <c r="Z25" s="151"/>
      <c r="AA25" s="151"/>
      <c r="AB25" s="151"/>
      <c r="AC25" s="151"/>
      <c r="AD25" s="151"/>
      <c r="AE25" s="151">
        <v>13.95</v>
      </c>
      <c r="AF25" s="151"/>
      <c r="AG25" s="151"/>
      <c r="AH25" s="151"/>
      <c r="AI25" s="151"/>
      <c r="AJ25" s="151"/>
      <c r="AK25" s="151"/>
      <c r="AL25" s="151"/>
      <c r="AM25" s="151"/>
      <c r="AN25" s="151"/>
      <c r="AO25" s="151" t="s">
        <v>207</v>
      </c>
      <c r="AP25" s="153" t="s">
        <v>190</v>
      </c>
      <c r="AQ25" s="153"/>
      <c r="AR25" s="153"/>
      <c r="AS25" s="155" t="s">
        <v>224</v>
      </c>
      <c r="AT25" s="153">
        <v>12</v>
      </c>
      <c r="AU25" s="153" t="s">
        <v>192</v>
      </c>
      <c r="AV25" s="151"/>
      <c r="AW25" s="153">
        <v>0</v>
      </c>
      <c r="AX25" s="153">
        <v>0</v>
      </c>
      <c r="AY25" s="153">
        <v>7</v>
      </c>
      <c r="AZ25" s="153">
        <v>0</v>
      </c>
      <c r="BA25" s="153">
        <v>0</v>
      </c>
      <c r="BB25" s="153">
        <v>0</v>
      </c>
      <c r="BC25" s="153">
        <v>0</v>
      </c>
      <c r="BD25" s="153">
        <v>0</v>
      </c>
      <c r="BE25" s="153">
        <v>0</v>
      </c>
      <c r="BF25" s="153">
        <v>0</v>
      </c>
      <c r="BG25" s="153">
        <v>24</v>
      </c>
      <c r="BH25" s="153" t="s">
        <v>189</v>
      </c>
      <c r="BI25" s="153"/>
      <c r="BJ25" s="153" t="s">
        <v>190</v>
      </c>
      <c r="BK25" s="153"/>
      <c r="BL25" s="156"/>
      <c r="BM25" s="156"/>
      <c r="BN25" s="153"/>
      <c r="BO25" s="153" t="s">
        <v>193</v>
      </c>
      <c r="BP25" s="151" t="s">
        <v>136</v>
      </c>
      <c r="BQ25" t="s">
        <v>135</v>
      </c>
      <c r="BR25" s="11" t="s">
        <v>184</v>
      </c>
    </row>
    <row r="26" spans="1:70" x14ac:dyDescent="0.15">
      <c r="A26" s="148">
        <v>1482</v>
      </c>
      <c r="B26" s="218">
        <v>41464</v>
      </c>
      <c r="C26" s="150" t="s">
        <v>170</v>
      </c>
      <c r="D26" s="151" t="s">
        <v>171</v>
      </c>
      <c r="E26" s="151"/>
      <c r="F26" s="151" t="s">
        <v>205</v>
      </c>
      <c r="G26" s="152">
        <v>41419</v>
      </c>
      <c r="H26" s="153" t="s">
        <v>189</v>
      </c>
      <c r="I26" s="153" t="s">
        <v>190</v>
      </c>
      <c r="J26" s="153"/>
      <c r="K26" s="151" t="s">
        <v>138</v>
      </c>
      <c r="L26" s="151" t="s">
        <v>120</v>
      </c>
      <c r="M26" s="151">
        <v>82.05</v>
      </c>
      <c r="N26" s="151">
        <v>26.77</v>
      </c>
      <c r="O26" s="151" t="s">
        <v>206</v>
      </c>
      <c r="P26" s="151">
        <v>1000</v>
      </c>
      <c r="Q26" s="151">
        <v>26.77</v>
      </c>
      <c r="R26" s="154">
        <v>2000</v>
      </c>
      <c r="S26" s="151">
        <v>26.77</v>
      </c>
      <c r="T26" s="151"/>
      <c r="U26" s="151"/>
      <c r="V26" s="151"/>
      <c r="W26" s="151"/>
      <c r="X26" s="151"/>
      <c r="Y26" s="151"/>
      <c r="Z26" s="151"/>
      <c r="AA26" s="151"/>
      <c r="AB26" s="151"/>
      <c r="AC26" s="151"/>
      <c r="AD26" s="151"/>
      <c r="AE26" s="151">
        <v>12.55</v>
      </c>
      <c r="AF26" s="151"/>
      <c r="AG26" s="151"/>
      <c r="AH26" s="151"/>
      <c r="AI26" s="151"/>
      <c r="AJ26" s="151"/>
      <c r="AK26" s="151"/>
      <c r="AL26" s="151"/>
      <c r="AM26" s="151"/>
      <c r="AN26" s="151"/>
      <c r="AO26" s="151" t="s">
        <v>207</v>
      </c>
      <c r="AP26" s="153" t="s">
        <v>190</v>
      </c>
      <c r="AQ26" s="153"/>
      <c r="AR26" s="153"/>
      <c r="AS26" s="155" t="s">
        <v>224</v>
      </c>
      <c r="AT26" s="153">
        <v>11.6</v>
      </c>
      <c r="AU26" s="153" t="s">
        <v>192</v>
      </c>
      <c r="AV26" s="151"/>
      <c r="AW26" s="153">
        <v>0</v>
      </c>
      <c r="AX26" s="153">
        <v>0</v>
      </c>
      <c r="AY26" s="153">
        <v>0</v>
      </c>
      <c r="AZ26" s="153">
        <v>0</v>
      </c>
      <c r="BA26" s="153">
        <v>0</v>
      </c>
      <c r="BB26" s="153">
        <v>20</v>
      </c>
      <c r="BC26" s="153">
        <v>0</v>
      </c>
      <c r="BD26" s="153">
        <v>0</v>
      </c>
      <c r="BE26" s="153">
        <v>0</v>
      </c>
      <c r="BF26" s="153">
        <v>0</v>
      </c>
      <c r="BG26" s="153"/>
      <c r="BH26" s="153" t="s">
        <v>190</v>
      </c>
      <c r="BI26" s="153"/>
      <c r="BJ26" s="153" t="s">
        <v>190</v>
      </c>
      <c r="BK26" s="153"/>
      <c r="BL26" s="156"/>
      <c r="BM26" s="156"/>
      <c r="BN26" s="153"/>
      <c r="BO26" s="153" t="s">
        <v>193</v>
      </c>
      <c r="BP26" s="151"/>
      <c r="BQ26" t="s">
        <v>139</v>
      </c>
      <c r="BR26" s="11" t="s">
        <v>140</v>
      </c>
    </row>
    <row r="27" spans="1:70" x14ac:dyDescent="0.15">
      <c r="A27" s="148">
        <v>1240</v>
      </c>
      <c r="B27" s="218">
        <v>41467</v>
      </c>
      <c r="C27" s="150" t="s">
        <v>149</v>
      </c>
      <c r="D27" s="151" t="s">
        <v>150</v>
      </c>
      <c r="E27" s="151"/>
      <c r="F27" s="151" t="s">
        <v>219</v>
      </c>
      <c r="G27" s="152">
        <v>41467</v>
      </c>
      <c r="H27" s="153" t="s">
        <v>189</v>
      </c>
      <c r="I27" s="153" t="s">
        <v>190</v>
      </c>
      <c r="J27" s="153"/>
      <c r="K27" s="151" t="s">
        <v>146</v>
      </c>
      <c r="L27" s="151" t="s">
        <v>333</v>
      </c>
      <c r="M27" s="151">
        <v>87.7</v>
      </c>
      <c r="N27" s="151">
        <v>29.35</v>
      </c>
      <c r="O27" s="151"/>
      <c r="P27" s="151"/>
      <c r="Q27" s="151"/>
      <c r="R27" s="154"/>
      <c r="S27" s="151"/>
      <c r="T27" s="151"/>
      <c r="U27" s="151"/>
      <c r="V27" s="151"/>
      <c r="W27" s="151"/>
      <c r="X27" s="151"/>
      <c r="Y27" s="151"/>
      <c r="Z27" s="151"/>
      <c r="AA27" s="151"/>
      <c r="AB27" s="151"/>
      <c r="AC27" s="151"/>
      <c r="AD27" s="151"/>
      <c r="AE27" s="151">
        <v>12.06</v>
      </c>
      <c r="AF27" s="151"/>
      <c r="AG27" s="151"/>
      <c r="AH27" s="151"/>
      <c r="AI27" s="151"/>
      <c r="AJ27" s="151"/>
      <c r="AK27" s="151"/>
      <c r="AL27" s="151"/>
      <c r="AM27" s="151"/>
      <c r="AN27" s="151"/>
      <c r="AO27" s="151" t="s">
        <v>191</v>
      </c>
      <c r="AP27" s="153" t="s">
        <v>190</v>
      </c>
      <c r="AQ27" s="153"/>
      <c r="AR27" s="153"/>
      <c r="AS27" s="155" t="s">
        <v>179</v>
      </c>
      <c r="AT27" s="153">
        <v>12.5</v>
      </c>
      <c r="AU27" s="153" t="s">
        <v>192</v>
      </c>
      <c r="AV27" s="151"/>
      <c r="AW27" s="153">
        <v>0</v>
      </c>
      <c r="AX27" s="153">
        <v>0</v>
      </c>
      <c r="AY27" s="153">
        <v>0</v>
      </c>
      <c r="AZ27" s="153">
        <v>22</v>
      </c>
      <c r="BA27" s="153">
        <v>0</v>
      </c>
      <c r="BB27" s="153">
        <v>0</v>
      </c>
      <c r="BC27" s="153">
        <v>0</v>
      </c>
      <c r="BD27" s="153">
        <v>0</v>
      </c>
      <c r="BE27" s="153">
        <v>0</v>
      </c>
      <c r="BF27" s="153">
        <v>0</v>
      </c>
      <c r="BG27" s="153"/>
      <c r="BH27" s="153" t="s">
        <v>190</v>
      </c>
      <c r="BI27" s="153">
        <v>12</v>
      </c>
      <c r="BJ27" s="153" t="s">
        <v>190</v>
      </c>
      <c r="BK27" s="153"/>
      <c r="BL27" s="156" t="s">
        <v>181</v>
      </c>
      <c r="BM27" s="156" t="s">
        <v>656</v>
      </c>
      <c r="BN27" s="153">
        <v>50</v>
      </c>
      <c r="BO27" s="153" t="s">
        <v>193</v>
      </c>
      <c r="BP27" s="151"/>
      <c r="BQ27" t="s">
        <v>151</v>
      </c>
      <c r="BR27" s="11" t="s">
        <v>184</v>
      </c>
    </row>
    <row r="28" spans="1:70" x14ac:dyDescent="0.15">
      <c r="A28" s="148">
        <v>2516</v>
      </c>
      <c r="B28" s="218">
        <v>41465</v>
      </c>
      <c r="C28" s="150" t="s">
        <v>170</v>
      </c>
      <c r="D28" s="151" t="s">
        <v>73</v>
      </c>
      <c r="E28" s="151"/>
      <c r="F28" s="151" t="s">
        <v>205</v>
      </c>
      <c r="G28" s="152">
        <v>41468</v>
      </c>
      <c r="H28" s="153" t="s">
        <v>189</v>
      </c>
      <c r="I28" s="153" t="s">
        <v>190</v>
      </c>
      <c r="J28" s="153"/>
      <c r="K28" s="151" t="s">
        <v>155</v>
      </c>
      <c r="L28" s="151" t="s">
        <v>156</v>
      </c>
      <c r="M28" s="151">
        <v>47.21</v>
      </c>
      <c r="N28" s="151">
        <v>25.35</v>
      </c>
      <c r="O28" s="151"/>
      <c r="P28" s="151"/>
      <c r="Q28" s="151"/>
      <c r="R28" s="154"/>
      <c r="S28" s="151"/>
      <c r="T28" s="151"/>
      <c r="U28" s="151"/>
      <c r="V28" s="151"/>
      <c r="W28" s="151"/>
      <c r="X28" s="151"/>
      <c r="Y28" s="151"/>
      <c r="Z28" s="151"/>
      <c r="AA28" s="151"/>
      <c r="AB28" s="151"/>
      <c r="AC28" s="151"/>
      <c r="AD28" s="151"/>
      <c r="AE28" s="151">
        <v>13.13</v>
      </c>
      <c r="AF28" s="151"/>
      <c r="AG28" s="151"/>
      <c r="AH28" s="151"/>
      <c r="AI28" s="151"/>
      <c r="AJ28" s="151"/>
      <c r="AK28" s="151"/>
      <c r="AL28" s="151"/>
      <c r="AM28" s="151"/>
      <c r="AN28" s="151"/>
      <c r="AO28" s="151" t="s">
        <v>207</v>
      </c>
      <c r="AP28" s="153" t="s">
        <v>190</v>
      </c>
      <c r="AQ28" s="153"/>
      <c r="AR28" s="153"/>
      <c r="AS28" s="155" t="s">
        <v>224</v>
      </c>
      <c r="AT28" s="153">
        <v>10</v>
      </c>
      <c r="AU28" s="153" t="s">
        <v>190</v>
      </c>
      <c r="AV28" s="151"/>
      <c r="AW28" s="153">
        <v>0</v>
      </c>
      <c r="AX28" s="153">
        <v>0</v>
      </c>
      <c r="AY28" s="153">
        <v>0</v>
      </c>
      <c r="AZ28" s="153">
        <v>0</v>
      </c>
      <c r="BA28" s="153">
        <v>0</v>
      </c>
      <c r="BB28" s="153">
        <v>0</v>
      </c>
      <c r="BC28" s="153">
        <v>0</v>
      </c>
      <c r="BD28" s="153">
        <v>0</v>
      </c>
      <c r="BE28" s="153">
        <v>0</v>
      </c>
      <c r="BF28" s="153">
        <v>0</v>
      </c>
      <c r="BG28" s="153"/>
      <c r="BH28" s="153" t="s">
        <v>190</v>
      </c>
      <c r="BI28" s="153"/>
      <c r="BJ28" s="153" t="s">
        <v>190</v>
      </c>
      <c r="BK28" s="153">
        <v>35</v>
      </c>
      <c r="BL28" s="156" t="s">
        <v>158</v>
      </c>
      <c r="BM28" s="156"/>
      <c r="BN28" s="153"/>
      <c r="BO28" s="153" t="s">
        <v>193</v>
      </c>
      <c r="BP28" s="151" t="s">
        <v>159</v>
      </c>
      <c r="BQ28" t="s">
        <v>72</v>
      </c>
      <c r="BR28" t="s">
        <v>184</v>
      </c>
    </row>
    <row r="29" spans="1:70" x14ac:dyDescent="0.15">
      <c r="A29" s="148">
        <v>1416</v>
      </c>
      <c r="B29" s="218">
        <v>41464</v>
      </c>
      <c r="C29" s="150" t="s">
        <v>170</v>
      </c>
      <c r="D29" s="151" t="s">
        <v>73</v>
      </c>
      <c r="E29" s="151"/>
      <c r="F29" s="151" t="s">
        <v>205</v>
      </c>
      <c r="G29" s="152">
        <v>41455</v>
      </c>
      <c r="H29" s="153" t="s">
        <v>189</v>
      </c>
      <c r="I29" s="153" t="s">
        <v>190</v>
      </c>
      <c r="J29" s="153"/>
      <c r="K29" s="151" t="s">
        <v>74</v>
      </c>
      <c r="L29" s="151" t="s">
        <v>75</v>
      </c>
      <c r="M29" s="151">
        <v>79.73</v>
      </c>
      <c r="N29" s="151">
        <v>26.4</v>
      </c>
      <c r="O29" s="151" t="s">
        <v>206</v>
      </c>
      <c r="P29" s="151">
        <v>600</v>
      </c>
      <c r="Q29" s="151">
        <v>24.85</v>
      </c>
      <c r="R29" s="154">
        <v>2000</v>
      </c>
      <c r="S29" s="151">
        <v>24.59</v>
      </c>
      <c r="T29" s="151"/>
      <c r="U29" s="151"/>
      <c r="V29" s="151"/>
      <c r="W29" s="151"/>
      <c r="X29" s="151"/>
      <c r="Y29" s="151"/>
      <c r="Z29" s="151"/>
      <c r="AA29" s="151"/>
      <c r="AB29" s="151"/>
      <c r="AC29" s="151"/>
      <c r="AD29" s="151"/>
      <c r="AE29" s="151">
        <v>14.07</v>
      </c>
      <c r="AF29" s="151"/>
      <c r="AG29" s="151"/>
      <c r="AH29" s="151"/>
      <c r="AI29" s="151"/>
      <c r="AJ29" s="151"/>
      <c r="AK29" s="151"/>
      <c r="AL29" s="151"/>
      <c r="AM29" s="151"/>
      <c r="AN29" s="151"/>
      <c r="AO29" s="151" t="s">
        <v>207</v>
      </c>
      <c r="AP29" s="153" t="s">
        <v>190</v>
      </c>
      <c r="AQ29" s="153"/>
      <c r="AR29" s="153"/>
      <c r="AS29" s="155" t="s">
        <v>224</v>
      </c>
      <c r="AT29" s="153">
        <v>7</v>
      </c>
      <c r="AU29" s="153" t="s">
        <v>190</v>
      </c>
      <c r="AV29" s="151"/>
      <c r="AW29" s="153">
        <v>0</v>
      </c>
      <c r="AX29" s="153">
        <v>0</v>
      </c>
      <c r="AY29" s="153">
        <v>0</v>
      </c>
      <c r="AZ29" s="153">
        <v>0</v>
      </c>
      <c r="BA29" s="153">
        <v>0</v>
      </c>
      <c r="BB29" s="153">
        <v>0</v>
      </c>
      <c r="BC29" s="153">
        <v>0</v>
      </c>
      <c r="BD29" s="153">
        <v>0</v>
      </c>
      <c r="BE29" s="153">
        <v>0</v>
      </c>
      <c r="BF29" s="153">
        <v>0</v>
      </c>
      <c r="BG29" s="153">
        <v>12</v>
      </c>
      <c r="BH29" s="153" t="s">
        <v>189</v>
      </c>
      <c r="BI29" s="153"/>
      <c r="BJ29" s="153" t="s">
        <v>190</v>
      </c>
      <c r="BK29" s="153"/>
      <c r="BL29" s="156"/>
      <c r="BM29" s="156"/>
      <c r="BN29" s="153"/>
      <c r="BO29" s="153" t="s">
        <v>193</v>
      </c>
      <c r="BP29" s="156" t="s">
        <v>76</v>
      </c>
      <c r="BQ29" t="s">
        <v>77</v>
      </c>
      <c r="BR29" s="11" t="s">
        <v>184</v>
      </c>
    </row>
    <row r="30" spans="1:70" x14ac:dyDescent="0.15">
      <c r="A30" s="148">
        <v>2260</v>
      </c>
      <c r="B30" s="218">
        <v>41450</v>
      </c>
      <c r="C30" s="150" t="s">
        <v>923</v>
      </c>
      <c r="D30" s="151" t="s">
        <v>822</v>
      </c>
      <c r="E30" s="151"/>
      <c r="F30" s="151" t="s">
        <v>490</v>
      </c>
      <c r="G30" s="152">
        <v>41455</v>
      </c>
      <c r="H30" s="153" t="s">
        <v>917</v>
      </c>
      <c r="I30" s="153" t="s">
        <v>297</v>
      </c>
      <c r="J30" s="153"/>
      <c r="K30" s="151" t="s">
        <v>907</v>
      </c>
      <c r="L30" s="151" t="s">
        <v>908</v>
      </c>
      <c r="M30" s="151">
        <v>83.39</v>
      </c>
      <c r="N30" s="151">
        <v>28.52</v>
      </c>
      <c r="O30" s="151"/>
      <c r="P30" s="151"/>
      <c r="Q30" s="151"/>
      <c r="R30" s="154"/>
      <c r="S30" s="151"/>
      <c r="T30" s="151"/>
      <c r="U30" s="151"/>
      <c r="V30" s="151"/>
      <c r="W30" s="151"/>
      <c r="X30" s="151"/>
      <c r="Y30" s="151"/>
      <c r="Z30" s="151"/>
      <c r="AA30" s="151"/>
      <c r="AB30" s="151"/>
      <c r="AC30" s="151"/>
      <c r="AD30" s="151"/>
      <c r="AE30" s="151">
        <v>12.29</v>
      </c>
      <c r="AF30" s="151"/>
      <c r="AG30" s="151"/>
      <c r="AH30" s="151"/>
      <c r="AI30" s="151"/>
      <c r="AJ30" s="151"/>
      <c r="AK30" s="151"/>
      <c r="AL30" s="151"/>
      <c r="AM30" s="151"/>
      <c r="AN30" s="151"/>
      <c r="AO30" s="151" t="s">
        <v>922</v>
      </c>
      <c r="AP30" s="153" t="s">
        <v>297</v>
      </c>
      <c r="AQ30" s="153"/>
      <c r="AR30" s="153"/>
      <c r="AS30" s="155" t="s">
        <v>755</v>
      </c>
      <c r="AT30" s="153">
        <v>9</v>
      </c>
      <c r="AU30" s="153" t="s">
        <v>298</v>
      </c>
      <c r="AV30" s="151"/>
      <c r="AW30" s="153">
        <v>0</v>
      </c>
      <c r="AX30" s="153">
        <v>0</v>
      </c>
      <c r="AY30" s="153">
        <v>0</v>
      </c>
      <c r="AZ30" s="153">
        <v>13</v>
      </c>
      <c r="BA30" s="153">
        <v>0</v>
      </c>
      <c r="BB30" s="153">
        <v>0</v>
      </c>
      <c r="BC30" s="153">
        <v>0</v>
      </c>
      <c r="BD30" s="153">
        <v>0</v>
      </c>
      <c r="BE30" s="153">
        <v>0</v>
      </c>
      <c r="BF30" s="153">
        <v>0</v>
      </c>
      <c r="BG30" s="153">
        <v>0</v>
      </c>
      <c r="BH30" s="153" t="s">
        <v>297</v>
      </c>
      <c r="BI30" s="153">
        <v>12</v>
      </c>
      <c r="BJ30" s="153" t="s">
        <v>297</v>
      </c>
      <c r="BK30" s="153"/>
      <c r="BL30" s="156"/>
      <c r="BM30" s="156"/>
      <c r="BN30" s="153"/>
      <c r="BO30" s="153" t="s">
        <v>817</v>
      </c>
      <c r="BP30" s="156"/>
      <c r="BQ30" t="s">
        <v>584</v>
      </c>
      <c r="BR30" t="s">
        <v>486</v>
      </c>
    </row>
    <row r="31" spans="1:70" x14ac:dyDescent="0.15">
      <c r="A31" s="148">
        <v>3745</v>
      </c>
      <c r="B31" s="218">
        <v>41464</v>
      </c>
      <c r="C31" s="150" t="s">
        <v>78</v>
      </c>
      <c r="D31" s="151" t="s">
        <v>81</v>
      </c>
      <c r="E31" s="151"/>
      <c r="F31" s="151" t="s">
        <v>205</v>
      </c>
      <c r="G31" s="152">
        <v>41455</v>
      </c>
      <c r="H31" s="153" t="s">
        <v>173</v>
      </c>
      <c r="I31" s="153" t="s">
        <v>190</v>
      </c>
      <c r="J31" s="153"/>
      <c r="K31" s="151" t="s">
        <v>79</v>
      </c>
      <c r="L31" s="151" t="s">
        <v>120</v>
      </c>
      <c r="M31" s="151">
        <v>84</v>
      </c>
      <c r="N31" s="151">
        <v>29</v>
      </c>
      <c r="O31" s="151"/>
      <c r="P31" s="151"/>
      <c r="Q31" s="151"/>
      <c r="R31" s="154"/>
      <c r="S31" s="151"/>
      <c r="T31" s="151"/>
      <c r="U31" s="151"/>
      <c r="V31" s="151"/>
      <c r="W31" s="151"/>
      <c r="X31" s="151"/>
      <c r="Y31" s="151"/>
      <c r="Z31" s="151"/>
      <c r="AA31" s="151"/>
      <c r="AB31" s="151"/>
      <c r="AC31" s="151"/>
      <c r="AD31" s="151"/>
      <c r="AE31" s="151">
        <v>14</v>
      </c>
      <c r="AF31" s="151"/>
      <c r="AG31" s="151"/>
      <c r="AH31" s="151"/>
      <c r="AI31" s="151"/>
      <c r="AJ31" s="151"/>
      <c r="AK31" s="151"/>
      <c r="AL31" s="151"/>
      <c r="AM31" s="151"/>
      <c r="AN31" s="151"/>
      <c r="AO31" s="151" t="s">
        <v>191</v>
      </c>
      <c r="AP31" s="153" t="s">
        <v>190</v>
      </c>
      <c r="AQ31" s="153"/>
      <c r="AR31" s="153"/>
      <c r="AS31" s="155" t="s">
        <v>224</v>
      </c>
      <c r="AT31" s="153">
        <v>11.1</v>
      </c>
      <c r="AU31" s="153" t="s">
        <v>192</v>
      </c>
      <c r="AV31" s="151"/>
      <c r="AW31" s="153">
        <v>0</v>
      </c>
      <c r="AX31" s="153">
        <v>0</v>
      </c>
      <c r="AY31" s="153">
        <v>0</v>
      </c>
      <c r="AZ31" s="153">
        <v>22</v>
      </c>
      <c r="BA31" s="153">
        <v>0</v>
      </c>
      <c r="BB31" s="153">
        <v>0</v>
      </c>
      <c r="BC31" s="153">
        <v>0</v>
      </c>
      <c r="BD31" s="153">
        <v>0</v>
      </c>
      <c r="BE31" s="153">
        <v>0</v>
      </c>
      <c r="BF31" s="153">
        <v>0</v>
      </c>
      <c r="BG31" s="153"/>
      <c r="BH31" s="153" t="s">
        <v>178</v>
      </c>
      <c r="BI31" s="153">
        <v>24</v>
      </c>
      <c r="BJ31" s="153" t="s">
        <v>178</v>
      </c>
      <c r="BK31" s="153"/>
      <c r="BL31" s="156"/>
      <c r="BM31" s="156"/>
      <c r="BN31" s="153"/>
      <c r="BO31" s="153" t="s">
        <v>193</v>
      </c>
      <c r="BP31" s="151"/>
      <c r="BQ31" t="s">
        <v>80</v>
      </c>
      <c r="BR31" s="11" t="s">
        <v>184</v>
      </c>
    </row>
    <row r="32" spans="1:70" x14ac:dyDescent="0.15">
      <c r="A32" s="148">
        <v>1458</v>
      </c>
      <c r="B32" s="219">
        <v>41468</v>
      </c>
      <c r="C32" s="150" t="s">
        <v>170</v>
      </c>
      <c r="D32" s="151" t="s">
        <v>171</v>
      </c>
      <c r="E32" s="151"/>
      <c r="F32" s="151" t="s">
        <v>205</v>
      </c>
      <c r="G32" s="152">
        <v>41455</v>
      </c>
      <c r="H32" s="153" t="s">
        <v>189</v>
      </c>
      <c r="I32" s="153" t="s">
        <v>190</v>
      </c>
      <c r="J32" s="153"/>
      <c r="K32" s="151" t="s">
        <v>82</v>
      </c>
      <c r="L32" s="151" t="s">
        <v>83</v>
      </c>
      <c r="M32" s="151">
        <v>97.25</v>
      </c>
      <c r="N32" s="151">
        <v>29.87</v>
      </c>
      <c r="O32" s="151"/>
      <c r="P32" s="151"/>
      <c r="Q32" s="151"/>
      <c r="R32" s="154"/>
      <c r="S32" s="151"/>
      <c r="T32" s="151"/>
      <c r="U32" s="151"/>
      <c r="V32" s="151"/>
      <c r="W32" s="151"/>
      <c r="X32" s="151"/>
      <c r="Y32" s="151"/>
      <c r="Z32" s="151"/>
      <c r="AA32" s="151"/>
      <c r="AB32" s="151"/>
      <c r="AC32" s="151"/>
      <c r="AD32" s="151"/>
      <c r="AE32" s="151">
        <v>19.760000000000002</v>
      </c>
      <c r="AF32" s="151"/>
      <c r="AG32" s="151"/>
      <c r="AH32" s="151"/>
      <c r="AI32" s="151"/>
      <c r="AJ32" s="151"/>
      <c r="AK32" s="151"/>
      <c r="AL32" s="151"/>
      <c r="AM32" s="151"/>
      <c r="AN32" s="151"/>
      <c r="AO32" s="151" t="s">
        <v>207</v>
      </c>
      <c r="AP32" s="153" t="s">
        <v>190</v>
      </c>
      <c r="AQ32" s="153"/>
      <c r="AR32" s="153"/>
      <c r="AS32" s="155" t="s">
        <v>224</v>
      </c>
      <c r="AT32" s="153">
        <v>12.8</v>
      </c>
      <c r="AU32" s="153" t="s">
        <v>192</v>
      </c>
      <c r="AV32" s="151"/>
      <c r="AW32" s="153">
        <v>4</v>
      </c>
      <c r="AX32" s="153">
        <v>0</v>
      </c>
      <c r="AY32" s="153">
        <v>14</v>
      </c>
      <c r="AZ32" s="153">
        <v>0</v>
      </c>
      <c r="BA32" s="153">
        <v>0</v>
      </c>
      <c r="BB32" s="153">
        <v>0</v>
      </c>
      <c r="BC32" s="153">
        <v>0</v>
      </c>
      <c r="BD32" s="153">
        <v>0</v>
      </c>
      <c r="BE32" s="153">
        <v>0</v>
      </c>
      <c r="BF32" s="153">
        <v>0</v>
      </c>
      <c r="BG32" s="153"/>
      <c r="BH32" s="153" t="s">
        <v>190</v>
      </c>
      <c r="BI32" s="153"/>
      <c r="BJ32" s="153" t="s">
        <v>190</v>
      </c>
      <c r="BK32" s="153"/>
      <c r="BL32" s="156"/>
      <c r="BM32" s="156"/>
      <c r="BN32" s="153"/>
      <c r="BO32" s="153" t="s">
        <v>193</v>
      </c>
      <c r="BP32" s="156" t="s">
        <v>84</v>
      </c>
      <c r="BQ32" t="s">
        <v>85</v>
      </c>
      <c r="BR32" s="11" t="s">
        <v>184</v>
      </c>
    </row>
    <row r="33" spans="1:70" x14ac:dyDescent="0.15">
      <c r="A33" s="148">
        <v>1388</v>
      </c>
      <c r="B33" s="219">
        <v>41464</v>
      </c>
      <c r="C33" s="150" t="s">
        <v>170</v>
      </c>
      <c r="D33" s="151" t="s">
        <v>171</v>
      </c>
      <c r="E33" s="151"/>
      <c r="F33" s="151" t="s">
        <v>205</v>
      </c>
      <c r="G33" s="157">
        <v>41473</v>
      </c>
      <c r="H33" s="153" t="s">
        <v>90</v>
      </c>
      <c r="I33" s="153" t="s">
        <v>190</v>
      </c>
      <c r="J33" s="153"/>
      <c r="K33" s="151" t="s">
        <v>86</v>
      </c>
      <c r="L33" s="151" t="s">
        <v>87</v>
      </c>
      <c r="M33" s="151">
        <v>86.49</v>
      </c>
      <c r="N33" s="151">
        <v>26.2</v>
      </c>
      <c r="O33" s="151" t="s">
        <v>202</v>
      </c>
      <c r="P33" s="151">
        <v>1000</v>
      </c>
      <c r="Q33" s="151">
        <v>25.9</v>
      </c>
      <c r="R33" s="154">
        <v>2000</v>
      </c>
      <c r="S33" s="151">
        <v>25.7</v>
      </c>
      <c r="T33" s="151"/>
      <c r="U33" s="151"/>
      <c r="V33" s="151"/>
      <c r="W33" s="151"/>
      <c r="X33" s="151"/>
      <c r="Y33" s="151"/>
      <c r="Z33" s="151"/>
      <c r="AA33" s="151"/>
      <c r="AB33" s="151"/>
      <c r="AC33" s="151"/>
      <c r="AD33" s="151"/>
      <c r="AE33" s="151">
        <v>11.45</v>
      </c>
      <c r="AF33" s="151"/>
      <c r="AG33" s="151"/>
      <c r="AH33" s="151"/>
      <c r="AI33" s="151"/>
      <c r="AJ33" s="151"/>
      <c r="AK33" s="151"/>
      <c r="AL33" s="151"/>
      <c r="AM33" s="151"/>
      <c r="AN33" s="151"/>
      <c r="AO33" s="151" t="s">
        <v>207</v>
      </c>
      <c r="AP33" s="153" t="s">
        <v>91</v>
      </c>
      <c r="AQ33" s="153"/>
      <c r="AR33" s="153"/>
      <c r="AS33" s="155" t="s">
        <v>224</v>
      </c>
      <c r="AT33" s="153">
        <v>11.1</v>
      </c>
      <c r="AU33" s="153" t="s">
        <v>192</v>
      </c>
      <c r="AV33" s="151"/>
      <c r="AW33" s="153">
        <v>0</v>
      </c>
      <c r="AX33" s="153">
        <v>0</v>
      </c>
      <c r="AY33" s="153">
        <v>10</v>
      </c>
      <c r="AZ33" s="153">
        <v>0</v>
      </c>
      <c r="BA33" s="153">
        <v>0</v>
      </c>
      <c r="BB33" s="153">
        <v>0</v>
      </c>
      <c r="BC33" s="153">
        <v>0</v>
      </c>
      <c r="BD33" s="153">
        <v>0</v>
      </c>
      <c r="BE33" s="153">
        <v>0</v>
      </c>
      <c r="BF33" s="153">
        <v>0</v>
      </c>
      <c r="BG33" s="153"/>
      <c r="BH33" s="153" t="s">
        <v>190</v>
      </c>
      <c r="BI33" s="153"/>
      <c r="BJ33" s="153" t="s">
        <v>190</v>
      </c>
      <c r="BK33" s="153"/>
      <c r="BL33" s="156"/>
      <c r="BM33" s="156"/>
      <c r="BN33" s="153"/>
      <c r="BO33" s="153" t="s">
        <v>193</v>
      </c>
      <c r="BP33" s="151"/>
      <c r="BQ33" t="s">
        <v>88</v>
      </c>
      <c r="BR33" t="s">
        <v>89</v>
      </c>
    </row>
    <row r="34" spans="1:70" x14ac:dyDescent="0.15">
      <c r="A34" s="148">
        <v>3594</v>
      </c>
      <c r="B34" s="218">
        <v>41464</v>
      </c>
      <c r="C34" s="150" t="s">
        <v>99</v>
      </c>
      <c r="D34" s="151" t="s">
        <v>150</v>
      </c>
      <c r="E34" s="151"/>
      <c r="F34" s="151" t="s">
        <v>205</v>
      </c>
      <c r="G34" s="152">
        <v>41459</v>
      </c>
      <c r="H34" s="153" t="s">
        <v>173</v>
      </c>
      <c r="I34" s="153" t="s">
        <v>190</v>
      </c>
      <c r="J34" s="153"/>
      <c r="K34" s="151" t="s">
        <v>93</v>
      </c>
      <c r="L34" s="151" t="s">
        <v>94</v>
      </c>
      <c r="M34" s="151">
        <v>72.180000000000007</v>
      </c>
      <c r="N34" s="151">
        <v>24.78</v>
      </c>
      <c r="O34" s="151" t="s">
        <v>95</v>
      </c>
      <c r="P34" s="151">
        <v>1000</v>
      </c>
      <c r="Q34" s="151">
        <v>24.41</v>
      </c>
      <c r="R34" s="154">
        <v>2000</v>
      </c>
      <c r="S34" s="151">
        <v>24.09</v>
      </c>
      <c r="T34" s="151"/>
      <c r="U34" s="151"/>
      <c r="V34" s="151"/>
      <c r="W34" s="151"/>
      <c r="X34" s="151"/>
      <c r="Y34" s="151"/>
      <c r="Z34" s="151"/>
      <c r="AA34" s="151"/>
      <c r="AB34" s="151"/>
      <c r="AC34" s="151"/>
      <c r="AD34" s="151"/>
      <c r="AE34" s="151">
        <v>9.9</v>
      </c>
      <c r="AF34" s="151"/>
      <c r="AG34" s="151"/>
      <c r="AH34" s="151"/>
      <c r="AI34" s="151"/>
      <c r="AJ34" s="151"/>
      <c r="AK34" s="151"/>
      <c r="AL34" s="151"/>
      <c r="AM34" s="151"/>
      <c r="AN34" s="151"/>
      <c r="AO34" s="151" t="s">
        <v>100</v>
      </c>
      <c r="AP34" s="153" t="s">
        <v>174</v>
      </c>
      <c r="AQ34" s="153"/>
      <c r="AR34" s="153"/>
      <c r="AS34" s="155" t="s">
        <v>224</v>
      </c>
      <c r="AT34" s="153">
        <v>6.5</v>
      </c>
      <c r="AU34" s="153" t="s">
        <v>174</v>
      </c>
      <c r="AV34" s="151"/>
      <c r="AW34" s="153">
        <v>0</v>
      </c>
      <c r="AX34" s="153">
        <v>0</v>
      </c>
      <c r="AY34" s="153">
        <v>0</v>
      </c>
      <c r="AZ34" s="153">
        <v>15</v>
      </c>
      <c r="BA34" s="153">
        <v>0</v>
      </c>
      <c r="BB34" s="153">
        <v>0</v>
      </c>
      <c r="BC34" s="153">
        <v>0</v>
      </c>
      <c r="BD34" s="153">
        <v>0</v>
      </c>
      <c r="BE34" s="153">
        <v>0</v>
      </c>
      <c r="BF34" s="153">
        <v>0</v>
      </c>
      <c r="BG34" s="153">
        <v>24</v>
      </c>
      <c r="BH34" s="153" t="s">
        <v>173</v>
      </c>
      <c r="BI34" s="153"/>
      <c r="BJ34" s="153" t="s">
        <v>174</v>
      </c>
      <c r="BK34" s="153"/>
      <c r="BL34" s="151" t="s">
        <v>96</v>
      </c>
      <c r="BM34" s="151" t="s">
        <v>97</v>
      </c>
      <c r="BN34" s="153">
        <v>25</v>
      </c>
      <c r="BO34" s="153" t="s">
        <v>193</v>
      </c>
      <c r="BP34" s="151"/>
      <c r="BQ34" t="s">
        <v>101</v>
      </c>
      <c r="BR34" s="11" t="s">
        <v>184</v>
      </c>
    </row>
    <row r="35" spans="1:70" x14ac:dyDescent="0.15">
      <c r="A35" s="148">
        <v>1494</v>
      </c>
      <c r="B35" s="218">
        <v>41464</v>
      </c>
      <c r="C35" s="150" t="s">
        <v>170</v>
      </c>
      <c r="D35" s="151" t="s">
        <v>171</v>
      </c>
      <c r="E35" s="151"/>
      <c r="F35" s="151" t="s">
        <v>205</v>
      </c>
      <c r="G35" s="152">
        <v>41455</v>
      </c>
      <c r="H35" s="153" t="s">
        <v>189</v>
      </c>
      <c r="I35" s="153" t="s">
        <v>190</v>
      </c>
      <c r="J35" s="153"/>
      <c r="K35" s="151" t="s">
        <v>106</v>
      </c>
      <c r="L35" s="151" t="s">
        <v>103</v>
      </c>
      <c r="M35" s="151">
        <v>81.650000000000006</v>
      </c>
      <c r="N35" s="151">
        <v>28.635000000000002</v>
      </c>
      <c r="O35" s="151" t="s">
        <v>107</v>
      </c>
      <c r="P35" s="151">
        <v>1000</v>
      </c>
      <c r="Q35" s="151">
        <v>30.337</v>
      </c>
      <c r="R35" s="154">
        <v>2000</v>
      </c>
      <c r="S35" s="151">
        <v>32.752000000000002</v>
      </c>
      <c r="T35" s="151"/>
      <c r="U35" s="151"/>
      <c r="V35" s="151"/>
      <c r="W35" s="151"/>
      <c r="X35" s="151"/>
      <c r="Y35" s="151"/>
      <c r="Z35" s="151"/>
      <c r="AA35" s="151"/>
      <c r="AB35" s="151"/>
      <c r="AC35" s="151"/>
      <c r="AD35" s="151"/>
      <c r="AE35" s="151">
        <v>11.7875</v>
      </c>
      <c r="AF35" s="151"/>
      <c r="AG35" s="151"/>
      <c r="AH35" s="151"/>
      <c r="AI35" s="151"/>
      <c r="AJ35" s="151"/>
      <c r="AK35" s="151"/>
      <c r="AL35" s="151"/>
      <c r="AM35" s="151"/>
      <c r="AN35" s="151"/>
      <c r="AO35" s="151" t="s">
        <v>207</v>
      </c>
      <c r="AP35" s="153" t="s">
        <v>190</v>
      </c>
      <c r="AQ35" s="153"/>
      <c r="AR35" s="153"/>
      <c r="AS35" s="155"/>
      <c r="AT35" s="153"/>
      <c r="AU35" s="153" t="s">
        <v>190</v>
      </c>
      <c r="AV35" s="151"/>
      <c r="AW35" s="153">
        <v>0</v>
      </c>
      <c r="AX35" s="153">
        <v>0</v>
      </c>
      <c r="AY35" s="153">
        <v>0</v>
      </c>
      <c r="AZ35" s="153">
        <v>0</v>
      </c>
      <c r="BA35" s="153">
        <v>0</v>
      </c>
      <c r="BB35" s="153">
        <v>0</v>
      </c>
      <c r="BC35" s="153">
        <v>0</v>
      </c>
      <c r="BD35" s="153">
        <v>0</v>
      </c>
      <c r="BE35" s="153">
        <v>0</v>
      </c>
      <c r="BF35" s="153">
        <v>0</v>
      </c>
      <c r="BG35" s="153">
        <v>36</v>
      </c>
      <c r="BH35" s="153" t="s">
        <v>190</v>
      </c>
      <c r="BI35" s="153"/>
      <c r="BJ35" s="153" t="s">
        <v>190</v>
      </c>
      <c r="BK35" s="153"/>
      <c r="BL35" s="156"/>
      <c r="BM35" s="156"/>
      <c r="BN35" s="153"/>
      <c r="BO35" s="153" t="s">
        <v>193</v>
      </c>
      <c r="BP35" s="151" t="s">
        <v>104</v>
      </c>
      <c r="BQ35" t="s">
        <v>105</v>
      </c>
      <c r="BR35" t="s">
        <v>184</v>
      </c>
    </row>
    <row r="36" spans="1:70" x14ac:dyDescent="0.15">
      <c r="A36" s="148">
        <v>4133</v>
      </c>
      <c r="B36" s="218">
        <v>41467</v>
      </c>
      <c r="C36" s="150" t="s">
        <v>170</v>
      </c>
      <c r="D36" s="151" t="s">
        <v>171</v>
      </c>
      <c r="E36" s="151"/>
      <c r="F36" s="151" t="s">
        <v>145</v>
      </c>
      <c r="G36" s="157">
        <v>41475</v>
      </c>
      <c r="H36" s="153" t="s">
        <v>189</v>
      </c>
      <c r="I36" s="153" t="s">
        <v>190</v>
      </c>
      <c r="J36" s="153"/>
      <c r="K36" s="151" t="s">
        <v>141</v>
      </c>
      <c r="L36" s="151" t="s">
        <v>120</v>
      </c>
      <c r="M36" s="151">
        <v>100</v>
      </c>
      <c r="N36" s="151">
        <v>38</v>
      </c>
      <c r="O36" s="151"/>
      <c r="P36" s="151"/>
      <c r="Q36" s="151"/>
      <c r="R36" s="154"/>
      <c r="S36" s="151"/>
      <c r="T36" s="151"/>
      <c r="U36" s="151"/>
      <c r="V36" s="151"/>
      <c r="W36" s="151">
        <v>15</v>
      </c>
      <c r="X36" s="151"/>
      <c r="Y36" s="151"/>
      <c r="Z36" s="151"/>
      <c r="AA36" s="151"/>
      <c r="AB36" s="151"/>
      <c r="AC36" s="151"/>
      <c r="AD36" s="151"/>
      <c r="AE36" s="151"/>
      <c r="AF36" s="151"/>
      <c r="AG36" s="151"/>
      <c r="AH36" s="151">
        <v>18</v>
      </c>
      <c r="AI36" s="151"/>
      <c r="AJ36" s="151"/>
      <c r="AK36" s="151"/>
      <c r="AL36" s="151"/>
      <c r="AM36" s="151"/>
      <c r="AN36" s="151"/>
      <c r="AO36" s="151" t="s">
        <v>208</v>
      </c>
      <c r="AP36" s="153" t="s">
        <v>190</v>
      </c>
      <c r="AQ36" s="153"/>
      <c r="AR36" s="153"/>
      <c r="AS36" s="155" t="s">
        <v>224</v>
      </c>
      <c r="AT36" s="153">
        <v>11.7</v>
      </c>
      <c r="AU36" s="153" t="s">
        <v>192</v>
      </c>
      <c r="AV36" s="151"/>
      <c r="AW36" s="153">
        <v>0</v>
      </c>
      <c r="AX36" s="153">
        <v>0</v>
      </c>
      <c r="AY36" s="153">
        <v>0</v>
      </c>
      <c r="AZ36" s="153">
        <v>0</v>
      </c>
      <c r="BA36" s="153">
        <v>0</v>
      </c>
      <c r="BB36" s="153">
        <v>0</v>
      </c>
      <c r="BC36" s="153">
        <v>0</v>
      </c>
      <c r="BD36" s="153">
        <v>0</v>
      </c>
      <c r="BE36" s="153">
        <v>0</v>
      </c>
      <c r="BF36" s="153">
        <v>0</v>
      </c>
      <c r="BG36" s="153"/>
      <c r="BH36" s="153" t="s">
        <v>190</v>
      </c>
      <c r="BI36" s="153"/>
      <c r="BJ36" s="153" t="s">
        <v>190</v>
      </c>
      <c r="BK36" s="153"/>
      <c r="BL36" s="151"/>
      <c r="BM36" s="151"/>
      <c r="BN36" s="153"/>
      <c r="BO36" s="153" t="s">
        <v>193</v>
      </c>
      <c r="BP36" s="156" t="s">
        <v>142</v>
      </c>
      <c r="BQ36" t="s">
        <v>144</v>
      </c>
      <c r="BR36" s="11" t="s">
        <v>184</v>
      </c>
    </row>
    <row r="37" spans="1:70" x14ac:dyDescent="0.15">
      <c r="A37" s="148">
        <v>1996</v>
      </c>
      <c r="B37" s="218">
        <v>41467</v>
      </c>
      <c r="C37" s="150" t="s">
        <v>170</v>
      </c>
      <c r="D37" s="151" t="s">
        <v>171</v>
      </c>
      <c r="E37" s="151"/>
      <c r="F37" s="151" t="s">
        <v>195</v>
      </c>
      <c r="G37" s="152">
        <v>41457</v>
      </c>
      <c r="H37" s="153" t="s">
        <v>189</v>
      </c>
      <c r="I37" s="153" t="s">
        <v>190</v>
      </c>
      <c r="J37" s="153"/>
      <c r="K37" s="151" t="s">
        <v>175</v>
      </c>
      <c r="L37" s="151" t="s">
        <v>176</v>
      </c>
      <c r="M37" s="151">
        <v>96</v>
      </c>
      <c r="N37" s="151">
        <v>54</v>
      </c>
      <c r="O37" s="151"/>
      <c r="P37" s="151"/>
      <c r="Q37" s="151"/>
      <c r="R37" s="154"/>
      <c r="S37" s="151"/>
      <c r="T37" s="151"/>
      <c r="U37" s="151"/>
      <c r="V37" s="151"/>
      <c r="W37" s="151">
        <v>15</v>
      </c>
      <c r="X37" s="151"/>
      <c r="Y37" s="151"/>
      <c r="Z37" s="151"/>
      <c r="AA37" s="151"/>
      <c r="AB37" s="151"/>
      <c r="AC37" s="151"/>
      <c r="AD37" s="151"/>
      <c r="AE37" s="151"/>
      <c r="AF37" s="151"/>
      <c r="AG37" s="151"/>
      <c r="AH37" s="151">
        <v>23</v>
      </c>
      <c r="AI37" s="151"/>
      <c r="AJ37" s="151"/>
      <c r="AK37" s="151"/>
      <c r="AL37" s="151"/>
      <c r="AM37" s="151"/>
      <c r="AN37" s="151"/>
      <c r="AO37" s="151" t="s">
        <v>196</v>
      </c>
      <c r="AP37" s="153" t="s">
        <v>178</v>
      </c>
      <c r="AQ37" s="153"/>
      <c r="AR37" s="153"/>
      <c r="AS37" s="155" t="s">
        <v>179</v>
      </c>
      <c r="AT37" s="153">
        <v>11.1</v>
      </c>
      <c r="AU37" s="153" t="s">
        <v>192</v>
      </c>
      <c r="AV37" s="151"/>
      <c r="AW37" s="153">
        <v>0</v>
      </c>
      <c r="AX37" s="153">
        <v>0</v>
      </c>
      <c r="AY37" s="153">
        <v>0</v>
      </c>
      <c r="AZ37" s="153">
        <v>22</v>
      </c>
      <c r="BA37" s="153">
        <v>0</v>
      </c>
      <c r="BB37" s="153">
        <v>0</v>
      </c>
      <c r="BC37" s="153">
        <v>0</v>
      </c>
      <c r="BD37" s="153">
        <v>0</v>
      </c>
      <c r="BE37" s="153">
        <v>0</v>
      </c>
      <c r="BF37" s="153">
        <v>0</v>
      </c>
      <c r="BG37" s="153"/>
      <c r="BH37" s="153" t="s">
        <v>190</v>
      </c>
      <c r="BI37" s="153">
        <v>12</v>
      </c>
      <c r="BJ37" s="153" t="s">
        <v>190</v>
      </c>
      <c r="BK37" s="153"/>
      <c r="BL37" s="151" t="s">
        <v>181</v>
      </c>
      <c r="BM37" s="156" t="s">
        <v>656</v>
      </c>
      <c r="BN37" s="153">
        <v>50</v>
      </c>
      <c r="BO37" s="153" t="s">
        <v>193</v>
      </c>
      <c r="BP37" s="151"/>
      <c r="BQ37" t="s">
        <v>197</v>
      </c>
      <c r="BR37" s="11" t="s">
        <v>184</v>
      </c>
    </row>
    <row r="38" spans="1:70" x14ac:dyDescent="0.15">
      <c r="A38" s="148">
        <v>2558</v>
      </c>
      <c r="B38" s="218">
        <v>41467</v>
      </c>
      <c r="C38" s="150" t="s">
        <v>170</v>
      </c>
      <c r="D38" s="151" t="s">
        <v>171</v>
      </c>
      <c r="E38" s="151"/>
      <c r="F38" s="151" t="s">
        <v>195</v>
      </c>
      <c r="G38" s="157">
        <v>41477</v>
      </c>
      <c r="H38" s="153" t="s">
        <v>190</v>
      </c>
      <c r="I38" s="153" t="s">
        <v>199</v>
      </c>
      <c r="J38" s="153"/>
      <c r="K38" s="151" t="s">
        <v>200</v>
      </c>
      <c r="L38" s="151" t="s">
        <v>201</v>
      </c>
      <c r="M38" s="151">
        <v>102.54</v>
      </c>
      <c r="N38" s="151">
        <v>55.42</v>
      </c>
      <c r="O38" s="151"/>
      <c r="P38" s="151"/>
      <c r="Q38" s="151"/>
      <c r="R38" s="154"/>
      <c r="S38" s="151"/>
      <c r="T38" s="151"/>
      <c r="U38" s="151"/>
      <c r="V38" s="151"/>
      <c r="W38" s="151">
        <v>13.08</v>
      </c>
      <c r="X38" s="151"/>
      <c r="Y38" s="151"/>
      <c r="Z38" s="151"/>
      <c r="AA38" s="151"/>
      <c r="AB38" s="151"/>
      <c r="AC38" s="151"/>
      <c r="AD38" s="151"/>
      <c r="AE38" s="151"/>
      <c r="AF38" s="151"/>
      <c r="AG38" s="151"/>
      <c r="AH38" s="151">
        <v>23.21</v>
      </c>
      <c r="AI38" s="151"/>
      <c r="AJ38" s="151"/>
      <c r="AK38" s="151"/>
      <c r="AL38" s="151"/>
      <c r="AM38" s="151"/>
      <c r="AN38" s="151"/>
      <c r="AO38" t="s">
        <v>208</v>
      </c>
      <c r="AP38" s="153" t="s">
        <v>190</v>
      </c>
      <c r="AQ38" s="153"/>
      <c r="AR38" s="153"/>
      <c r="AS38" s="155"/>
      <c r="AT38" s="153"/>
      <c r="AU38" s="153" t="s">
        <v>190</v>
      </c>
      <c r="AV38" s="151"/>
      <c r="AW38" s="153">
        <v>0</v>
      </c>
      <c r="AX38" s="153">
        <v>0</v>
      </c>
      <c r="AY38" s="153">
        <v>0</v>
      </c>
      <c r="AZ38" s="153">
        <v>23</v>
      </c>
      <c r="BA38" s="153">
        <v>0</v>
      </c>
      <c r="BB38" s="153">
        <v>0</v>
      </c>
      <c r="BC38" s="153">
        <v>0</v>
      </c>
      <c r="BD38" s="153">
        <v>0</v>
      </c>
      <c r="BE38" s="153">
        <v>0</v>
      </c>
      <c r="BF38" s="153">
        <v>0</v>
      </c>
      <c r="BG38" s="153"/>
      <c r="BH38" s="153" t="s">
        <v>190</v>
      </c>
      <c r="BI38" s="153">
        <v>24</v>
      </c>
      <c r="BJ38" s="153" t="s">
        <v>190</v>
      </c>
      <c r="BK38" s="153"/>
      <c r="BL38" s="151"/>
      <c r="BM38" s="156"/>
      <c r="BN38" s="153"/>
      <c r="BO38" s="153" t="s">
        <v>193</v>
      </c>
      <c r="BP38" s="151"/>
      <c r="BQ38" t="s">
        <v>204</v>
      </c>
      <c r="BR38" t="s">
        <v>184</v>
      </c>
    </row>
    <row r="39" spans="1:70" x14ac:dyDescent="0.15">
      <c r="A39" s="148">
        <v>3225</v>
      </c>
      <c r="B39" s="218">
        <v>41467</v>
      </c>
      <c r="C39" s="150" t="s">
        <v>209</v>
      </c>
      <c r="D39" s="151" t="s">
        <v>210</v>
      </c>
      <c r="E39" s="151"/>
      <c r="F39" s="151" t="s">
        <v>221</v>
      </c>
      <c r="G39" s="152">
        <v>41455</v>
      </c>
      <c r="H39" s="153" t="s">
        <v>190</v>
      </c>
      <c r="I39" s="153" t="s">
        <v>199</v>
      </c>
      <c r="J39" s="153"/>
      <c r="K39" s="151" t="s">
        <v>220</v>
      </c>
      <c r="L39" s="151" t="s">
        <v>215</v>
      </c>
      <c r="M39" s="151">
        <v>96.96</v>
      </c>
      <c r="N39" s="151">
        <v>56.351999999999997</v>
      </c>
      <c r="O39" s="151"/>
      <c r="P39" s="151"/>
      <c r="Q39" s="151"/>
      <c r="R39" s="154"/>
      <c r="S39" s="151"/>
      <c r="T39" s="151"/>
      <c r="U39" s="151"/>
      <c r="V39" s="151"/>
      <c r="W39" s="151">
        <v>26.687999999999999</v>
      </c>
      <c r="X39" s="151"/>
      <c r="Y39" s="151"/>
      <c r="Z39" s="151"/>
      <c r="AA39" s="151"/>
      <c r="AB39" s="151"/>
      <c r="AC39" s="151"/>
      <c r="AD39" s="151"/>
      <c r="AE39" s="151"/>
      <c r="AF39" s="151"/>
      <c r="AG39" s="151"/>
      <c r="AH39" s="151">
        <v>30.047999999999998</v>
      </c>
      <c r="AI39" s="151"/>
      <c r="AJ39" s="151"/>
      <c r="AK39" s="151"/>
      <c r="AL39" s="151"/>
      <c r="AM39" s="151"/>
      <c r="AN39" s="151"/>
      <c r="AO39" s="151" t="s">
        <v>208</v>
      </c>
      <c r="AP39" s="153" t="s">
        <v>190</v>
      </c>
      <c r="AQ39" s="153"/>
      <c r="AR39" s="153"/>
      <c r="AS39" s="155"/>
      <c r="AT39" s="153"/>
      <c r="AU39" s="153" t="s">
        <v>190</v>
      </c>
      <c r="AV39" s="151"/>
      <c r="AW39" s="153">
        <v>0</v>
      </c>
      <c r="AX39" s="153">
        <v>0</v>
      </c>
      <c r="AY39" s="153">
        <v>15</v>
      </c>
      <c r="AZ39" s="153">
        <v>0</v>
      </c>
      <c r="BA39" s="153">
        <v>0</v>
      </c>
      <c r="BB39" s="153">
        <v>0</v>
      </c>
      <c r="BC39" s="153">
        <v>0</v>
      </c>
      <c r="BD39" s="153">
        <v>0</v>
      </c>
      <c r="BE39" s="153">
        <v>0</v>
      </c>
      <c r="BF39" s="153">
        <v>0</v>
      </c>
      <c r="BG39" s="153"/>
      <c r="BH39" s="153" t="s">
        <v>190</v>
      </c>
      <c r="BI39" s="153"/>
      <c r="BJ39" s="153" t="s">
        <v>190</v>
      </c>
      <c r="BK39" s="153"/>
      <c r="BL39" s="156"/>
      <c r="BM39" s="156"/>
      <c r="BN39" s="153"/>
      <c r="BO39" s="153" t="s">
        <v>193</v>
      </c>
      <c r="BP39" s="156" t="s">
        <v>217</v>
      </c>
      <c r="BQ39" t="s">
        <v>218</v>
      </c>
      <c r="BR39" s="11" t="s">
        <v>184</v>
      </c>
    </row>
    <row r="40" spans="1:70" x14ac:dyDescent="0.15">
      <c r="A40" s="148">
        <v>1472</v>
      </c>
      <c r="B40" s="218">
        <v>41464</v>
      </c>
      <c r="C40" s="150" t="s">
        <v>170</v>
      </c>
      <c r="D40" s="151" t="s">
        <v>171</v>
      </c>
      <c r="E40" s="151"/>
      <c r="F40" s="151" t="s">
        <v>195</v>
      </c>
      <c r="G40" s="152">
        <v>41419</v>
      </c>
      <c r="H40" s="153" t="s">
        <v>189</v>
      </c>
      <c r="I40" s="153" t="s">
        <v>190</v>
      </c>
      <c r="J40" s="153"/>
      <c r="K40" s="151" t="s">
        <v>121</v>
      </c>
      <c r="L40" s="151" t="s">
        <v>122</v>
      </c>
      <c r="M40" s="151">
        <v>92.98</v>
      </c>
      <c r="N40" s="151">
        <v>53.89</v>
      </c>
      <c r="O40" s="151"/>
      <c r="P40" s="151"/>
      <c r="Q40" s="151"/>
      <c r="R40" s="154"/>
      <c r="S40" s="151"/>
      <c r="T40" s="151"/>
      <c r="U40" s="151"/>
      <c r="V40" s="151"/>
      <c r="W40" s="151">
        <v>13.95</v>
      </c>
      <c r="X40" s="151"/>
      <c r="Y40" s="151"/>
      <c r="Z40" s="151"/>
      <c r="AA40" s="151"/>
      <c r="AB40" s="151"/>
      <c r="AC40" s="151"/>
      <c r="AD40" s="151"/>
      <c r="AE40" s="151"/>
      <c r="AF40" s="151"/>
      <c r="AG40" s="151"/>
      <c r="AH40" s="151">
        <v>23.02</v>
      </c>
      <c r="AI40" s="151"/>
      <c r="AJ40" s="151"/>
      <c r="AK40" s="151"/>
      <c r="AL40" s="151"/>
      <c r="AM40" s="151"/>
      <c r="AN40" s="151"/>
      <c r="AO40" s="151" t="s">
        <v>208</v>
      </c>
      <c r="AP40" s="153" t="s">
        <v>190</v>
      </c>
      <c r="AQ40" s="153"/>
      <c r="AR40" s="153"/>
      <c r="AS40" s="155" t="s">
        <v>224</v>
      </c>
      <c r="AT40" s="153">
        <v>11.6</v>
      </c>
      <c r="AU40" s="153" t="s">
        <v>190</v>
      </c>
      <c r="AV40" s="151"/>
      <c r="AW40" s="153">
        <v>0</v>
      </c>
      <c r="AX40" s="153">
        <v>0</v>
      </c>
      <c r="AY40" s="153">
        <v>0</v>
      </c>
      <c r="AZ40" s="153">
        <v>20</v>
      </c>
      <c r="BA40" s="153">
        <v>0</v>
      </c>
      <c r="BB40" s="153">
        <v>0</v>
      </c>
      <c r="BC40" s="153">
        <v>0</v>
      </c>
      <c r="BD40" s="153">
        <v>0</v>
      </c>
      <c r="BE40" s="153">
        <v>0</v>
      </c>
      <c r="BF40" s="153">
        <v>0</v>
      </c>
      <c r="BG40" s="153"/>
      <c r="BH40" s="153" t="s">
        <v>190</v>
      </c>
      <c r="BI40" s="153"/>
      <c r="BJ40" s="153" t="s">
        <v>190</v>
      </c>
      <c r="BK40" s="153"/>
      <c r="BL40" s="156" t="s">
        <v>225</v>
      </c>
      <c r="BM40" s="156"/>
      <c r="BN40" s="153"/>
      <c r="BO40" s="153" t="s">
        <v>193</v>
      </c>
      <c r="BP40" s="151"/>
      <c r="BQ40" t="s">
        <v>118</v>
      </c>
      <c r="BR40" s="11" t="s">
        <v>119</v>
      </c>
    </row>
    <row r="41" spans="1:70" x14ac:dyDescent="0.15">
      <c r="A41" s="148">
        <v>4653</v>
      </c>
      <c r="B41" s="218">
        <v>41467</v>
      </c>
      <c r="C41" s="150" t="s">
        <v>209</v>
      </c>
      <c r="D41" s="151" t="s">
        <v>210</v>
      </c>
      <c r="E41" s="151"/>
      <c r="F41" s="151" t="s">
        <v>221</v>
      </c>
      <c r="G41" s="152">
        <v>41455</v>
      </c>
      <c r="H41" s="153" t="s">
        <v>123</v>
      </c>
      <c r="I41" s="153" t="s">
        <v>178</v>
      </c>
      <c r="J41" s="153"/>
      <c r="K41" s="151" t="s">
        <v>124</v>
      </c>
      <c r="L41" s="151" t="s">
        <v>125</v>
      </c>
      <c r="M41" s="151">
        <v>108.62</v>
      </c>
      <c r="N41" s="151">
        <v>53</v>
      </c>
      <c r="O41" s="151"/>
      <c r="P41" s="151"/>
      <c r="Q41" s="151"/>
      <c r="R41" s="154"/>
      <c r="S41" s="151"/>
      <c r="T41" s="151"/>
      <c r="U41" s="151"/>
      <c r="V41" s="151"/>
      <c r="W41" s="151">
        <v>17.5</v>
      </c>
      <c r="X41" s="151"/>
      <c r="Y41" s="151"/>
      <c r="Z41" s="151"/>
      <c r="AA41" s="151"/>
      <c r="AB41" s="151"/>
      <c r="AC41" s="151"/>
      <c r="AD41" s="151"/>
      <c r="AE41" s="151"/>
      <c r="AF41" s="151"/>
      <c r="AG41" s="151"/>
      <c r="AH41" s="151">
        <v>22.8</v>
      </c>
      <c r="AI41" s="151"/>
      <c r="AJ41" s="151"/>
      <c r="AK41" s="151"/>
      <c r="AL41" s="151"/>
      <c r="AM41" s="151"/>
      <c r="AN41" s="151"/>
      <c r="AO41" s="151" t="s">
        <v>196</v>
      </c>
      <c r="AP41" s="153" t="s">
        <v>178</v>
      </c>
      <c r="AQ41" s="153"/>
      <c r="AR41" s="153"/>
      <c r="AS41" s="155"/>
      <c r="AT41" s="153"/>
      <c r="AU41" s="153" t="s">
        <v>178</v>
      </c>
      <c r="AV41" s="151"/>
      <c r="AW41" s="153">
        <v>0</v>
      </c>
      <c r="AX41" s="153">
        <v>0</v>
      </c>
      <c r="AY41" s="153">
        <v>20</v>
      </c>
      <c r="AZ41" s="153">
        <v>0</v>
      </c>
      <c r="BA41" s="153">
        <v>0</v>
      </c>
      <c r="BB41" s="153">
        <v>0</v>
      </c>
      <c r="BC41" s="153">
        <v>0</v>
      </c>
      <c r="BD41" s="153">
        <v>0</v>
      </c>
      <c r="BE41" s="153">
        <v>0</v>
      </c>
      <c r="BF41" s="153">
        <v>0</v>
      </c>
      <c r="BG41" s="153">
        <v>12</v>
      </c>
      <c r="BH41" s="153" t="s">
        <v>126</v>
      </c>
      <c r="BI41" s="153"/>
      <c r="BJ41" s="153" t="s">
        <v>178</v>
      </c>
      <c r="BK41" s="153"/>
      <c r="BL41" s="156"/>
      <c r="BM41" s="156"/>
      <c r="BN41" s="153"/>
      <c r="BO41" s="153" t="s">
        <v>127</v>
      </c>
      <c r="BP41" s="151" t="s">
        <v>128</v>
      </c>
      <c r="BQ41" s="161" t="s">
        <v>129</v>
      </c>
      <c r="BR41" s="11" t="s">
        <v>130</v>
      </c>
    </row>
    <row r="42" spans="1:70" x14ac:dyDescent="0.15">
      <c r="A42" s="148">
        <v>1442</v>
      </c>
      <c r="B42" s="218">
        <v>41464</v>
      </c>
      <c r="C42" s="150" t="s">
        <v>170</v>
      </c>
      <c r="D42" s="151" t="s">
        <v>171</v>
      </c>
      <c r="E42" s="151"/>
      <c r="F42" s="151" t="s">
        <v>195</v>
      </c>
      <c r="G42" s="157">
        <v>41455</v>
      </c>
      <c r="H42" s="153" t="s">
        <v>189</v>
      </c>
      <c r="I42" s="153" t="s">
        <v>190</v>
      </c>
      <c r="J42" s="153"/>
      <c r="K42" s="151" t="s">
        <v>137</v>
      </c>
      <c r="L42" s="151" t="s">
        <v>132</v>
      </c>
      <c r="M42" s="151">
        <v>99.5</v>
      </c>
      <c r="N42" s="151">
        <v>49.5</v>
      </c>
      <c r="O42" s="151" t="s">
        <v>206</v>
      </c>
      <c r="P42" s="151">
        <v>1020</v>
      </c>
      <c r="Q42" s="151">
        <v>54.9</v>
      </c>
      <c r="R42" s="154"/>
      <c r="S42" s="151"/>
      <c r="T42" s="151"/>
      <c r="U42" s="151"/>
      <c r="V42" s="151"/>
      <c r="W42" s="151">
        <v>17.95</v>
      </c>
      <c r="X42" s="151"/>
      <c r="Y42" s="151"/>
      <c r="Z42" s="151"/>
      <c r="AA42" s="151"/>
      <c r="AB42" s="151"/>
      <c r="AC42" s="151"/>
      <c r="AD42" s="151"/>
      <c r="AE42" s="151"/>
      <c r="AF42" s="151"/>
      <c r="AG42" s="151"/>
      <c r="AH42" s="151">
        <v>23.48</v>
      </c>
      <c r="AI42" s="151"/>
      <c r="AJ42" s="151"/>
      <c r="AK42" s="151"/>
      <c r="AL42" s="151"/>
      <c r="AM42" s="151"/>
      <c r="AN42" s="151"/>
      <c r="AO42" s="151" t="s">
        <v>208</v>
      </c>
      <c r="AP42" s="153" t="s">
        <v>190</v>
      </c>
      <c r="AQ42" s="153"/>
      <c r="AR42" s="153"/>
      <c r="AS42" s="155" t="s">
        <v>224</v>
      </c>
      <c r="AT42" s="153">
        <v>12</v>
      </c>
      <c r="AU42" s="153" t="s">
        <v>192</v>
      </c>
      <c r="AV42" s="151"/>
      <c r="AW42" s="153">
        <v>0</v>
      </c>
      <c r="AX42" s="153">
        <v>0</v>
      </c>
      <c r="AY42" s="153">
        <v>7</v>
      </c>
      <c r="AZ42" s="153">
        <v>0</v>
      </c>
      <c r="BA42" s="153">
        <v>0</v>
      </c>
      <c r="BB42" s="153">
        <v>0</v>
      </c>
      <c r="BC42" s="153">
        <v>0</v>
      </c>
      <c r="BD42" s="153">
        <v>0</v>
      </c>
      <c r="BE42" s="153">
        <v>0</v>
      </c>
      <c r="BF42" s="153">
        <v>0</v>
      </c>
      <c r="BG42" s="153">
        <v>24</v>
      </c>
      <c r="BH42" s="153" t="s">
        <v>189</v>
      </c>
      <c r="BI42" s="153"/>
      <c r="BJ42" s="153" t="s">
        <v>190</v>
      </c>
      <c r="BK42" s="153"/>
      <c r="BL42" s="156"/>
      <c r="BM42" s="156"/>
      <c r="BN42" s="153"/>
      <c r="BO42" s="153" t="s">
        <v>193</v>
      </c>
      <c r="BP42" s="151" t="s">
        <v>134</v>
      </c>
      <c r="BQ42" t="s">
        <v>135</v>
      </c>
      <c r="BR42" s="11" t="s">
        <v>184</v>
      </c>
    </row>
    <row r="43" spans="1:70" x14ac:dyDescent="0.15">
      <c r="A43" s="148">
        <v>1484</v>
      </c>
      <c r="B43" s="218">
        <v>41464</v>
      </c>
      <c r="C43" s="150" t="s">
        <v>170</v>
      </c>
      <c r="D43" s="151" t="s">
        <v>171</v>
      </c>
      <c r="E43" s="151"/>
      <c r="F43" s="151" t="s">
        <v>195</v>
      </c>
      <c r="G43" s="152">
        <v>41419</v>
      </c>
      <c r="H43" s="153" t="s">
        <v>189</v>
      </c>
      <c r="I43" s="153" t="s">
        <v>190</v>
      </c>
      <c r="J43" s="153"/>
      <c r="K43" s="151" t="s">
        <v>138</v>
      </c>
      <c r="L43" s="151" t="s">
        <v>120</v>
      </c>
      <c r="M43" s="151">
        <v>91.94</v>
      </c>
      <c r="N43" s="151">
        <v>52.29</v>
      </c>
      <c r="O43" s="151"/>
      <c r="P43" s="151"/>
      <c r="Q43" s="151"/>
      <c r="R43" s="154"/>
      <c r="S43" s="151"/>
      <c r="T43" s="151"/>
      <c r="U43" s="151"/>
      <c r="V43" s="151"/>
      <c r="W43" s="151">
        <v>13.65</v>
      </c>
      <c r="X43" s="151"/>
      <c r="Y43" s="151"/>
      <c r="Z43" s="151"/>
      <c r="AA43" s="151"/>
      <c r="AB43" s="151"/>
      <c r="AC43" s="151"/>
      <c r="AD43" s="151"/>
      <c r="AE43" s="151"/>
      <c r="AF43" s="151"/>
      <c r="AG43" s="151"/>
      <c r="AH43" s="151">
        <v>22.13</v>
      </c>
      <c r="AI43" s="151"/>
      <c r="AJ43" s="151"/>
      <c r="AK43" s="151"/>
      <c r="AL43" s="151"/>
      <c r="AM43" s="151"/>
      <c r="AN43" s="151"/>
      <c r="AO43" s="151" t="s">
        <v>208</v>
      </c>
      <c r="AP43" s="153" t="s">
        <v>190</v>
      </c>
      <c r="AQ43" s="153"/>
      <c r="AR43" s="153"/>
      <c r="AS43" s="155" t="s">
        <v>224</v>
      </c>
      <c r="AT43" s="153">
        <v>11.6</v>
      </c>
      <c r="AU43" s="153" t="s">
        <v>192</v>
      </c>
      <c r="AV43" s="151"/>
      <c r="AW43" s="153">
        <v>0</v>
      </c>
      <c r="AX43" s="153">
        <v>0</v>
      </c>
      <c r="AY43" s="153">
        <v>0</v>
      </c>
      <c r="AZ43" s="153">
        <v>0</v>
      </c>
      <c r="BA43" s="153">
        <v>0</v>
      </c>
      <c r="BB43" s="153">
        <v>20</v>
      </c>
      <c r="BC43" s="153">
        <v>0</v>
      </c>
      <c r="BD43" s="153">
        <v>0</v>
      </c>
      <c r="BE43" s="153">
        <v>0</v>
      </c>
      <c r="BF43" s="153">
        <v>0</v>
      </c>
      <c r="BG43" s="153"/>
      <c r="BH43" s="153" t="s">
        <v>190</v>
      </c>
      <c r="BI43" s="153"/>
      <c r="BJ43" s="153" t="s">
        <v>190</v>
      </c>
      <c r="BK43" s="153"/>
      <c r="BL43" s="156"/>
      <c r="BM43" s="156"/>
      <c r="BN43" s="153"/>
      <c r="BO43" s="153" t="s">
        <v>193</v>
      </c>
      <c r="BP43" s="151"/>
      <c r="BQ43" t="s">
        <v>139</v>
      </c>
      <c r="BR43" s="11" t="s">
        <v>140</v>
      </c>
    </row>
    <row r="44" spans="1:70" x14ac:dyDescent="0.15">
      <c r="A44" s="148">
        <v>1242</v>
      </c>
      <c r="B44" s="218">
        <v>41467</v>
      </c>
      <c r="C44" s="150" t="s">
        <v>209</v>
      </c>
      <c r="D44" s="151" t="s">
        <v>210</v>
      </c>
      <c r="E44" s="151"/>
      <c r="F44" s="151" t="s">
        <v>152</v>
      </c>
      <c r="G44" s="152">
        <v>41467</v>
      </c>
      <c r="H44" s="153" t="s">
        <v>189</v>
      </c>
      <c r="I44" s="153" t="s">
        <v>190</v>
      </c>
      <c r="J44" s="153"/>
      <c r="K44" s="151" t="s">
        <v>146</v>
      </c>
      <c r="L44" s="151" t="s">
        <v>333</v>
      </c>
      <c r="M44" s="151">
        <v>96.4</v>
      </c>
      <c r="N44" s="151">
        <v>54.9</v>
      </c>
      <c r="O44" s="151"/>
      <c r="P44" s="151"/>
      <c r="Q44" s="151"/>
      <c r="R44" s="154"/>
      <c r="S44" s="151"/>
      <c r="T44" s="151"/>
      <c r="U44" s="151"/>
      <c r="V44" s="151"/>
      <c r="W44" s="151">
        <v>15.24</v>
      </c>
      <c r="X44" s="151"/>
      <c r="Y44" s="151"/>
      <c r="Z44" s="151"/>
      <c r="AA44" s="151"/>
      <c r="AB44" s="151"/>
      <c r="AC44" s="151"/>
      <c r="AD44" s="151"/>
      <c r="AE44" s="151"/>
      <c r="AF44" s="151"/>
      <c r="AG44" s="151"/>
      <c r="AH44" s="151">
        <v>24.96</v>
      </c>
      <c r="AI44" s="151"/>
      <c r="AJ44" s="151"/>
      <c r="AK44" s="151"/>
      <c r="AL44" s="151"/>
      <c r="AM44" s="151"/>
      <c r="AN44" s="151"/>
      <c r="AO44" s="151" t="s">
        <v>153</v>
      </c>
      <c r="AP44" s="153" t="s">
        <v>190</v>
      </c>
      <c r="AQ44" s="153"/>
      <c r="AR44" s="153"/>
      <c r="AS44" s="155" t="s">
        <v>179</v>
      </c>
      <c r="AT44" s="153">
        <v>12.5</v>
      </c>
      <c r="AU44" s="153" t="s">
        <v>192</v>
      </c>
      <c r="AV44" s="151"/>
      <c r="AW44" s="153">
        <v>0</v>
      </c>
      <c r="AX44" s="153">
        <v>0</v>
      </c>
      <c r="AY44" s="153">
        <v>0</v>
      </c>
      <c r="AZ44" s="153">
        <v>22</v>
      </c>
      <c r="BA44" s="153">
        <v>0</v>
      </c>
      <c r="BB44" s="153">
        <v>0</v>
      </c>
      <c r="BC44" s="153">
        <v>0</v>
      </c>
      <c r="BD44" s="153">
        <v>0</v>
      </c>
      <c r="BE44" s="153">
        <v>0</v>
      </c>
      <c r="BF44" s="153">
        <v>0</v>
      </c>
      <c r="BG44" s="153"/>
      <c r="BH44" s="153" t="s">
        <v>190</v>
      </c>
      <c r="BI44" s="153">
        <v>12</v>
      </c>
      <c r="BJ44" s="153" t="s">
        <v>190</v>
      </c>
      <c r="BK44" s="153"/>
      <c r="BL44" s="156" t="s">
        <v>181</v>
      </c>
      <c r="BM44" s="156" t="s">
        <v>656</v>
      </c>
      <c r="BN44" s="153">
        <v>50</v>
      </c>
      <c r="BO44" s="153" t="s">
        <v>193</v>
      </c>
      <c r="BP44" s="151"/>
      <c r="BQ44" t="s">
        <v>154</v>
      </c>
      <c r="BR44" s="11" t="s">
        <v>184</v>
      </c>
    </row>
    <row r="45" spans="1:70" x14ac:dyDescent="0.15">
      <c r="A45" s="148">
        <v>2518</v>
      </c>
      <c r="B45" s="218">
        <v>41465</v>
      </c>
      <c r="C45" s="150" t="s">
        <v>170</v>
      </c>
      <c r="D45" s="151" t="s">
        <v>171</v>
      </c>
      <c r="E45" s="151"/>
      <c r="F45" s="151" t="s">
        <v>195</v>
      </c>
      <c r="G45" s="152">
        <v>41468</v>
      </c>
      <c r="H45" s="153" t="s">
        <v>189</v>
      </c>
      <c r="I45" s="153" t="s">
        <v>190</v>
      </c>
      <c r="J45" s="153"/>
      <c r="K45" s="151" t="s">
        <v>155</v>
      </c>
      <c r="L45" s="151" t="s">
        <v>156</v>
      </c>
      <c r="M45" s="151">
        <v>57.23</v>
      </c>
      <c r="N45" s="151">
        <v>44.84</v>
      </c>
      <c r="O45" s="151"/>
      <c r="P45" s="151"/>
      <c r="Q45" s="151"/>
      <c r="R45" s="154"/>
      <c r="S45" s="151"/>
      <c r="T45" s="151"/>
      <c r="U45" s="151"/>
      <c r="V45" s="151"/>
      <c r="W45" s="151">
        <v>13.77</v>
      </c>
      <c r="X45" s="151"/>
      <c r="Y45" s="151"/>
      <c r="Z45" s="151"/>
      <c r="AA45" s="151"/>
      <c r="AB45" s="151"/>
      <c r="AC45" s="151"/>
      <c r="AD45" s="151"/>
      <c r="AE45" s="151"/>
      <c r="AF45" s="151"/>
      <c r="AG45" s="151"/>
      <c r="AH45" s="151">
        <v>20.61</v>
      </c>
      <c r="AI45" s="151"/>
      <c r="AJ45" s="151"/>
      <c r="AK45" s="151"/>
      <c r="AL45" s="151"/>
      <c r="AM45" s="151"/>
      <c r="AN45" s="151"/>
      <c r="AO45" s="151" t="s">
        <v>208</v>
      </c>
      <c r="AP45" s="153" t="s">
        <v>190</v>
      </c>
      <c r="AQ45" s="153"/>
      <c r="AR45" s="153"/>
      <c r="AS45" s="155" t="s">
        <v>224</v>
      </c>
      <c r="AT45" s="153">
        <v>10</v>
      </c>
      <c r="AU45" s="153" t="s">
        <v>190</v>
      </c>
      <c r="AV45" s="151"/>
      <c r="AW45" s="153">
        <v>0</v>
      </c>
      <c r="AX45" s="153">
        <v>0</v>
      </c>
      <c r="AY45" s="153">
        <v>0</v>
      </c>
      <c r="AZ45" s="153">
        <v>0</v>
      </c>
      <c r="BA45" s="153">
        <v>0</v>
      </c>
      <c r="BB45" s="153">
        <v>0</v>
      </c>
      <c r="BC45" s="153">
        <v>0</v>
      </c>
      <c r="BD45" s="153">
        <v>0</v>
      </c>
      <c r="BE45" s="153">
        <v>0</v>
      </c>
      <c r="BF45" s="153">
        <v>0</v>
      </c>
      <c r="BG45" s="153"/>
      <c r="BH45" s="153" t="s">
        <v>190</v>
      </c>
      <c r="BI45" s="153"/>
      <c r="BJ45" s="153" t="s">
        <v>157</v>
      </c>
      <c r="BK45" s="153">
        <v>35</v>
      </c>
      <c r="BL45" s="156" t="s">
        <v>158</v>
      </c>
      <c r="BM45" s="156"/>
      <c r="BN45" s="153"/>
      <c r="BO45" s="153" t="s">
        <v>193</v>
      </c>
      <c r="BP45" s="151" t="s">
        <v>159</v>
      </c>
      <c r="BQ45" t="s">
        <v>72</v>
      </c>
      <c r="BR45" t="s">
        <v>184</v>
      </c>
    </row>
    <row r="46" spans="1:70" x14ac:dyDescent="0.15">
      <c r="A46" s="148">
        <v>1418</v>
      </c>
      <c r="B46" s="218">
        <v>41464</v>
      </c>
      <c r="C46" s="150" t="s">
        <v>170</v>
      </c>
      <c r="D46" s="151" t="s">
        <v>171</v>
      </c>
      <c r="E46" s="151"/>
      <c r="F46" s="151" t="s">
        <v>195</v>
      </c>
      <c r="G46" s="152">
        <v>41455</v>
      </c>
      <c r="H46" s="153" t="s">
        <v>189</v>
      </c>
      <c r="I46" s="153" t="s">
        <v>190</v>
      </c>
      <c r="J46" s="153"/>
      <c r="K46" s="151" t="s">
        <v>74</v>
      </c>
      <c r="L46" s="151" t="s">
        <v>75</v>
      </c>
      <c r="M46" s="151">
        <v>87.4</v>
      </c>
      <c r="N46" s="151">
        <v>43.82</v>
      </c>
      <c r="O46" s="151" t="s">
        <v>206</v>
      </c>
      <c r="P46" s="151">
        <v>600</v>
      </c>
      <c r="Q46" s="151">
        <v>41.93</v>
      </c>
      <c r="R46" s="154"/>
      <c r="S46" s="151"/>
      <c r="T46" s="151"/>
      <c r="U46" s="151"/>
      <c r="V46" s="151"/>
      <c r="W46" s="151">
        <v>14.54</v>
      </c>
      <c r="X46" s="151"/>
      <c r="Y46" s="151"/>
      <c r="Z46" s="151"/>
      <c r="AA46" s="151"/>
      <c r="AB46" s="151"/>
      <c r="AC46" s="151"/>
      <c r="AD46" s="151"/>
      <c r="AE46" s="151"/>
      <c r="AF46" s="151"/>
      <c r="AG46" s="151"/>
      <c r="AH46" s="151">
        <v>19.96</v>
      </c>
      <c r="AI46" s="151"/>
      <c r="AJ46" s="151"/>
      <c r="AK46" s="151"/>
      <c r="AL46" s="151"/>
      <c r="AM46" s="151"/>
      <c r="AN46" s="151"/>
      <c r="AO46" s="151" t="s">
        <v>208</v>
      </c>
      <c r="AP46" s="153" t="s">
        <v>190</v>
      </c>
      <c r="AQ46" s="153"/>
      <c r="AR46" s="153"/>
      <c r="AS46" s="155" t="s">
        <v>224</v>
      </c>
      <c r="AT46" s="153">
        <v>7</v>
      </c>
      <c r="AU46" s="153" t="s">
        <v>190</v>
      </c>
      <c r="AV46" s="151"/>
      <c r="AW46" s="153">
        <v>0</v>
      </c>
      <c r="AX46" s="153">
        <v>0</v>
      </c>
      <c r="AY46" s="153">
        <v>0</v>
      </c>
      <c r="AZ46" s="153">
        <v>0</v>
      </c>
      <c r="BA46" s="153">
        <v>0</v>
      </c>
      <c r="BB46" s="153">
        <v>0</v>
      </c>
      <c r="BC46" s="153">
        <v>0</v>
      </c>
      <c r="BD46" s="153">
        <v>0</v>
      </c>
      <c r="BE46" s="153">
        <v>0</v>
      </c>
      <c r="BF46" s="153">
        <v>0</v>
      </c>
      <c r="BG46" s="153">
        <v>12</v>
      </c>
      <c r="BH46" s="153" t="s">
        <v>189</v>
      </c>
      <c r="BI46" s="153"/>
      <c r="BJ46" s="153" t="s">
        <v>157</v>
      </c>
      <c r="BK46" s="153"/>
      <c r="BL46" s="156"/>
      <c r="BM46" s="156"/>
      <c r="BN46" s="153"/>
      <c r="BO46" s="153" t="s">
        <v>193</v>
      </c>
      <c r="BP46" s="156" t="s">
        <v>76</v>
      </c>
      <c r="BQ46" t="s">
        <v>77</v>
      </c>
      <c r="BR46" s="11" t="s">
        <v>184</v>
      </c>
    </row>
    <row r="47" spans="1:70" x14ac:dyDescent="0.15">
      <c r="A47" s="148">
        <v>2262</v>
      </c>
      <c r="B47" s="218">
        <v>41450</v>
      </c>
      <c r="C47" s="150" t="s">
        <v>923</v>
      </c>
      <c r="D47" s="151" t="s">
        <v>689</v>
      </c>
      <c r="E47" s="151"/>
      <c r="F47" s="151" t="s">
        <v>687</v>
      </c>
      <c r="G47" s="152">
        <v>41455</v>
      </c>
      <c r="H47" s="153" t="s">
        <v>917</v>
      </c>
      <c r="I47" s="153" t="s">
        <v>297</v>
      </c>
      <c r="J47" s="153"/>
      <c r="K47" s="151" t="s">
        <v>907</v>
      </c>
      <c r="L47" s="151" t="s">
        <v>908</v>
      </c>
      <c r="M47" s="151">
        <v>96.85</v>
      </c>
      <c r="N47" s="151">
        <v>53.01</v>
      </c>
      <c r="O47" s="151"/>
      <c r="P47" s="151"/>
      <c r="Q47" s="151"/>
      <c r="R47" s="154"/>
      <c r="S47" s="151"/>
      <c r="T47" s="151"/>
      <c r="U47" s="151"/>
      <c r="V47" s="151"/>
      <c r="W47" s="151">
        <v>14.42</v>
      </c>
      <c r="X47" s="151"/>
      <c r="Y47" s="151"/>
      <c r="Z47" s="151"/>
      <c r="AA47" s="151"/>
      <c r="AB47" s="151"/>
      <c r="AC47" s="151"/>
      <c r="AD47" s="151"/>
      <c r="AE47" s="151"/>
      <c r="AF47" s="151"/>
      <c r="AG47" s="151"/>
      <c r="AH47" s="151">
        <v>23.79</v>
      </c>
      <c r="AI47" s="151"/>
      <c r="AJ47" s="151"/>
      <c r="AK47" s="151"/>
      <c r="AL47" s="151"/>
      <c r="AM47" s="151"/>
      <c r="AN47" s="151"/>
      <c r="AO47" s="151" t="s">
        <v>844</v>
      </c>
      <c r="AP47" s="153" t="s">
        <v>297</v>
      </c>
      <c r="AQ47" s="153"/>
      <c r="AR47" s="153"/>
      <c r="AS47" s="155" t="s">
        <v>755</v>
      </c>
      <c r="AT47" s="153">
        <v>9</v>
      </c>
      <c r="AU47" s="153" t="s">
        <v>298</v>
      </c>
      <c r="AV47" s="151"/>
      <c r="AW47" s="153">
        <v>0</v>
      </c>
      <c r="AX47" s="153">
        <v>0</v>
      </c>
      <c r="AY47" s="153">
        <v>0</v>
      </c>
      <c r="AZ47" s="153">
        <v>13</v>
      </c>
      <c r="BA47" s="153">
        <v>0</v>
      </c>
      <c r="BB47" s="153">
        <v>0</v>
      </c>
      <c r="BC47" s="153">
        <v>0</v>
      </c>
      <c r="BD47" s="153">
        <v>0</v>
      </c>
      <c r="BE47" s="153">
        <v>0</v>
      </c>
      <c r="BF47" s="153">
        <v>0</v>
      </c>
      <c r="BG47" s="153">
        <v>0</v>
      </c>
      <c r="BH47" s="153" t="s">
        <v>297</v>
      </c>
      <c r="BI47" s="153">
        <v>12</v>
      </c>
      <c r="BJ47" s="153" t="s">
        <v>297</v>
      </c>
      <c r="BK47" s="153"/>
      <c r="BL47" s="156"/>
      <c r="BM47" s="156"/>
      <c r="BN47" s="153"/>
      <c r="BO47" s="153" t="s">
        <v>817</v>
      </c>
      <c r="BP47" s="156"/>
      <c r="BQ47" t="s">
        <v>584</v>
      </c>
      <c r="BR47" t="s">
        <v>486</v>
      </c>
    </row>
    <row r="48" spans="1:70" x14ac:dyDescent="0.15">
      <c r="A48" s="148">
        <v>3747</v>
      </c>
      <c r="B48" s="218">
        <v>41464</v>
      </c>
      <c r="C48" s="150" t="s">
        <v>78</v>
      </c>
      <c r="D48" s="151" t="s">
        <v>171</v>
      </c>
      <c r="E48" s="151"/>
      <c r="F48" s="151" t="s">
        <v>195</v>
      </c>
      <c r="G48" s="152">
        <v>41455</v>
      </c>
      <c r="H48" s="153" t="s">
        <v>173</v>
      </c>
      <c r="I48" s="153" t="s">
        <v>190</v>
      </c>
      <c r="J48" s="153"/>
      <c r="K48" s="151" t="s">
        <v>79</v>
      </c>
      <c r="L48" s="151" t="s">
        <v>120</v>
      </c>
      <c r="M48" s="151">
        <v>96</v>
      </c>
      <c r="N48" s="151">
        <v>54</v>
      </c>
      <c r="O48" s="151"/>
      <c r="P48" s="151"/>
      <c r="Q48" s="151"/>
      <c r="R48" s="154"/>
      <c r="S48" s="151"/>
      <c r="T48" s="151"/>
      <c r="U48" s="151"/>
      <c r="V48" s="151"/>
      <c r="W48" s="151">
        <v>15</v>
      </c>
      <c r="X48" s="151"/>
      <c r="Y48" s="151"/>
      <c r="Z48" s="151"/>
      <c r="AA48" s="151"/>
      <c r="AB48" s="151"/>
      <c r="AC48" s="151"/>
      <c r="AD48" s="151"/>
      <c r="AE48" s="151"/>
      <c r="AF48" s="151"/>
      <c r="AG48" s="151"/>
      <c r="AH48" s="151">
        <v>23</v>
      </c>
      <c r="AI48" s="151"/>
      <c r="AJ48" s="151"/>
      <c r="AK48" s="151"/>
      <c r="AL48" s="151"/>
      <c r="AM48" s="151"/>
      <c r="AN48" s="151"/>
      <c r="AO48" s="151" t="s">
        <v>208</v>
      </c>
      <c r="AP48" s="153" t="s">
        <v>178</v>
      </c>
      <c r="AQ48" s="153"/>
      <c r="AR48" s="153"/>
      <c r="AS48" s="155" t="s">
        <v>224</v>
      </c>
      <c r="AT48" s="153">
        <v>11.1</v>
      </c>
      <c r="AU48" s="153" t="s">
        <v>192</v>
      </c>
      <c r="AV48" s="151"/>
      <c r="AW48" s="153">
        <v>0</v>
      </c>
      <c r="AX48" s="153">
        <v>0</v>
      </c>
      <c r="AY48" s="153">
        <v>0</v>
      </c>
      <c r="AZ48" s="153">
        <v>22</v>
      </c>
      <c r="BA48" s="153">
        <v>0</v>
      </c>
      <c r="BB48" s="153">
        <v>0</v>
      </c>
      <c r="BC48" s="153">
        <v>0</v>
      </c>
      <c r="BD48" s="153">
        <v>0</v>
      </c>
      <c r="BE48" s="153">
        <v>0</v>
      </c>
      <c r="BF48" s="153">
        <v>0</v>
      </c>
      <c r="BG48" s="153"/>
      <c r="BH48" s="153" t="s">
        <v>178</v>
      </c>
      <c r="BI48" s="153">
        <v>24</v>
      </c>
      <c r="BJ48" s="153" t="s">
        <v>178</v>
      </c>
      <c r="BK48" s="153"/>
      <c r="BL48" s="156"/>
      <c r="BM48" s="156"/>
      <c r="BN48" s="153"/>
      <c r="BO48" s="153" t="s">
        <v>193</v>
      </c>
      <c r="BP48" s="151"/>
      <c r="BQ48" t="s">
        <v>80</v>
      </c>
      <c r="BR48" s="11" t="s">
        <v>184</v>
      </c>
    </row>
    <row r="49" spans="1:70" x14ac:dyDescent="0.15">
      <c r="A49" s="148">
        <v>1460</v>
      </c>
      <c r="B49" s="219">
        <v>41468</v>
      </c>
      <c r="C49" s="150" t="s">
        <v>170</v>
      </c>
      <c r="D49" s="151" t="s">
        <v>171</v>
      </c>
      <c r="E49" s="151"/>
      <c r="F49" s="151" t="s">
        <v>195</v>
      </c>
      <c r="G49" s="152">
        <v>41455</v>
      </c>
      <c r="H49" s="153" t="s">
        <v>189</v>
      </c>
      <c r="I49" s="153" t="s">
        <v>190</v>
      </c>
      <c r="J49" s="153"/>
      <c r="K49" s="151" t="s">
        <v>82</v>
      </c>
      <c r="L49" s="151" t="s">
        <v>83</v>
      </c>
      <c r="M49" s="151">
        <v>108.5</v>
      </c>
      <c r="N49" s="151">
        <v>46.45</v>
      </c>
      <c r="O49" s="151"/>
      <c r="P49" s="151"/>
      <c r="Q49" s="151"/>
      <c r="R49" s="154"/>
      <c r="S49" s="151"/>
      <c r="T49" s="151"/>
      <c r="U49" s="151"/>
      <c r="V49" s="151"/>
      <c r="W49" s="151">
        <v>20.62</v>
      </c>
      <c r="X49" s="151"/>
      <c r="Y49" s="151"/>
      <c r="Z49" s="151"/>
      <c r="AA49" s="151"/>
      <c r="AB49" s="151"/>
      <c r="AC49" s="151"/>
      <c r="AD49" s="151"/>
      <c r="AE49" s="151"/>
      <c r="AF49" s="151"/>
      <c r="AG49" s="151"/>
      <c r="AH49" s="151">
        <v>22.6</v>
      </c>
      <c r="AI49" s="151"/>
      <c r="AJ49" s="151"/>
      <c r="AK49" s="151"/>
      <c r="AL49" s="151"/>
      <c r="AM49" s="151"/>
      <c r="AN49" s="151"/>
      <c r="AO49" s="151" t="s">
        <v>208</v>
      </c>
      <c r="AP49" s="153" t="s">
        <v>190</v>
      </c>
      <c r="AQ49" s="153"/>
      <c r="AR49" s="153"/>
      <c r="AS49" s="155" t="s">
        <v>224</v>
      </c>
      <c r="AT49" s="153">
        <v>12.8</v>
      </c>
      <c r="AU49" s="153" t="s">
        <v>192</v>
      </c>
      <c r="AV49" s="151"/>
      <c r="AW49" s="153">
        <v>4</v>
      </c>
      <c r="AX49" s="153">
        <v>0</v>
      </c>
      <c r="AY49" s="153">
        <v>14</v>
      </c>
      <c r="AZ49" s="153">
        <v>0</v>
      </c>
      <c r="BA49" s="153">
        <v>0</v>
      </c>
      <c r="BB49" s="153">
        <v>0</v>
      </c>
      <c r="BC49" s="153">
        <v>0</v>
      </c>
      <c r="BD49" s="153">
        <v>0</v>
      </c>
      <c r="BE49" s="153">
        <v>0</v>
      </c>
      <c r="BF49" s="153">
        <v>0</v>
      </c>
      <c r="BG49" s="153"/>
      <c r="BH49" s="153" t="s">
        <v>190</v>
      </c>
      <c r="BI49" s="153"/>
      <c r="BJ49" s="153" t="s">
        <v>190</v>
      </c>
      <c r="BK49" s="153"/>
      <c r="BL49" s="156"/>
      <c r="BM49" s="156"/>
      <c r="BN49" s="153"/>
      <c r="BO49" s="153" t="s">
        <v>193</v>
      </c>
      <c r="BP49" s="156" t="s">
        <v>84</v>
      </c>
      <c r="BQ49" t="s">
        <v>85</v>
      </c>
      <c r="BR49" s="11" t="s">
        <v>184</v>
      </c>
    </row>
    <row r="50" spans="1:70" x14ac:dyDescent="0.15">
      <c r="A50" s="148">
        <v>1389</v>
      </c>
      <c r="B50" s="218">
        <v>41464</v>
      </c>
      <c r="C50" s="150" t="s">
        <v>170</v>
      </c>
      <c r="D50" s="151" t="s">
        <v>171</v>
      </c>
      <c r="E50" s="151"/>
      <c r="F50" s="151" t="s">
        <v>195</v>
      </c>
      <c r="G50" s="157">
        <v>41473</v>
      </c>
      <c r="H50" s="153" t="s">
        <v>189</v>
      </c>
      <c r="I50" s="153" t="s">
        <v>91</v>
      </c>
      <c r="J50" s="153"/>
      <c r="K50" s="151" t="s">
        <v>86</v>
      </c>
      <c r="L50" s="151" t="s">
        <v>87</v>
      </c>
      <c r="M50" s="151">
        <v>90</v>
      </c>
      <c r="N50" s="151">
        <v>47.5</v>
      </c>
      <c r="O50" s="151"/>
      <c r="P50" s="151"/>
      <c r="Q50" s="151"/>
      <c r="R50" s="154"/>
      <c r="S50" s="151"/>
      <c r="T50" s="151"/>
      <c r="U50" s="151"/>
      <c r="V50" s="151"/>
      <c r="W50" s="151">
        <v>13</v>
      </c>
      <c r="X50" s="151"/>
      <c r="Y50" s="151"/>
      <c r="Z50" s="151"/>
      <c r="AA50" s="151"/>
      <c r="AB50" s="151"/>
      <c r="AC50" s="151"/>
      <c r="AD50" s="151"/>
      <c r="AE50" s="151"/>
      <c r="AF50" s="151"/>
      <c r="AG50" s="151"/>
      <c r="AH50" s="151">
        <v>22</v>
      </c>
      <c r="AI50" s="151"/>
      <c r="AJ50" s="151"/>
      <c r="AK50" s="151"/>
      <c r="AL50" s="151"/>
      <c r="AM50" s="151"/>
      <c r="AN50" s="151"/>
      <c r="AO50" s="151" t="s">
        <v>208</v>
      </c>
      <c r="AP50" s="153" t="s">
        <v>91</v>
      </c>
      <c r="AQ50" s="153"/>
      <c r="AR50" s="153"/>
      <c r="AS50" s="155" t="s">
        <v>224</v>
      </c>
      <c r="AT50" s="153">
        <v>11.1</v>
      </c>
      <c r="AU50" s="153" t="s">
        <v>192</v>
      </c>
      <c r="AV50" s="151"/>
      <c r="AW50" s="153">
        <v>0</v>
      </c>
      <c r="AX50" s="153">
        <v>0</v>
      </c>
      <c r="AY50" s="153">
        <v>10</v>
      </c>
      <c r="AZ50" s="153">
        <v>0</v>
      </c>
      <c r="BA50" s="153">
        <v>0</v>
      </c>
      <c r="BB50" s="153">
        <v>0</v>
      </c>
      <c r="BC50" s="153">
        <v>0</v>
      </c>
      <c r="BD50" s="153">
        <v>0</v>
      </c>
      <c r="BE50" s="153">
        <v>0</v>
      </c>
      <c r="BF50" s="153">
        <v>0</v>
      </c>
      <c r="BG50" s="153"/>
      <c r="BH50" s="153" t="s">
        <v>190</v>
      </c>
      <c r="BI50" s="153"/>
      <c r="BJ50" s="153" t="s">
        <v>190</v>
      </c>
      <c r="BK50" s="153"/>
      <c r="BL50" s="156"/>
      <c r="BM50" s="156"/>
      <c r="BN50" s="153"/>
      <c r="BO50" s="153" t="s">
        <v>193</v>
      </c>
      <c r="BP50" s="151"/>
      <c r="BQ50" t="s">
        <v>88</v>
      </c>
      <c r="BR50" t="s">
        <v>89</v>
      </c>
    </row>
    <row r="51" spans="1:70" x14ac:dyDescent="0.15">
      <c r="A51" s="148">
        <v>3596</v>
      </c>
      <c r="B51" s="218">
        <v>41464</v>
      </c>
      <c r="C51" s="150" t="s">
        <v>99</v>
      </c>
      <c r="D51" s="151" t="s">
        <v>150</v>
      </c>
      <c r="E51" s="151"/>
      <c r="F51" s="151" t="s">
        <v>221</v>
      </c>
      <c r="G51" s="152">
        <v>41459</v>
      </c>
      <c r="H51" s="153" t="s">
        <v>173</v>
      </c>
      <c r="I51" s="153" t="s">
        <v>190</v>
      </c>
      <c r="J51" s="153"/>
      <c r="K51" s="151" t="s">
        <v>93</v>
      </c>
      <c r="L51" s="151" t="s">
        <v>94</v>
      </c>
      <c r="M51" s="151">
        <v>82.11</v>
      </c>
      <c r="N51" s="151">
        <v>46.98</v>
      </c>
      <c r="O51" s="151"/>
      <c r="P51" s="151"/>
      <c r="Q51" s="151"/>
      <c r="R51" s="154"/>
      <c r="S51" s="151"/>
      <c r="T51" s="151"/>
      <c r="U51" s="151"/>
      <c r="V51" s="151"/>
      <c r="W51" s="151">
        <v>12.06</v>
      </c>
      <c r="X51" s="151"/>
      <c r="Y51" s="151"/>
      <c r="Z51" s="151"/>
      <c r="AA51" s="151"/>
      <c r="AB51" s="151"/>
      <c r="AC51" s="151"/>
      <c r="AD51" s="151"/>
      <c r="AE51" s="151"/>
      <c r="AF51" s="151"/>
      <c r="AG51" s="151"/>
      <c r="AH51" s="151">
        <v>17.829999999999998</v>
      </c>
      <c r="AI51" s="151"/>
      <c r="AJ51" s="151"/>
      <c r="AK51" s="151"/>
      <c r="AL51" s="151"/>
      <c r="AM51" s="151"/>
      <c r="AN51" s="151"/>
      <c r="AO51" s="151" t="s">
        <v>153</v>
      </c>
      <c r="AP51" s="153" t="s">
        <v>174</v>
      </c>
      <c r="AQ51" s="153"/>
      <c r="AR51" s="153"/>
      <c r="AS51" s="155" t="s">
        <v>224</v>
      </c>
      <c r="AT51" s="153">
        <v>6.5</v>
      </c>
      <c r="AU51" s="153" t="s">
        <v>174</v>
      </c>
      <c r="AV51" s="151"/>
      <c r="AW51" s="153">
        <v>0</v>
      </c>
      <c r="AX51" s="153">
        <v>0</v>
      </c>
      <c r="AY51" s="153">
        <v>0</v>
      </c>
      <c r="AZ51" s="153">
        <v>15</v>
      </c>
      <c r="BA51" s="153">
        <v>0</v>
      </c>
      <c r="BB51" s="153">
        <v>0</v>
      </c>
      <c r="BC51" s="153">
        <v>0</v>
      </c>
      <c r="BD51" s="153">
        <v>0</v>
      </c>
      <c r="BE51" s="153">
        <v>0</v>
      </c>
      <c r="BF51" s="153">
        <v>0</v>
      </c>
      <c r="BG51" s="153">
        <v>24</v>
      </c>
      <c r="BH51" s="153" t="s">
        <v>173</v>
      </c>
      <c r="BI51" s="153"/>
      <c r="BJ51" s="153" t="s">
        <v>174</v>
      </c>
      <c r="BK51" s="153"/>
      <c r="BL51" s="151" t="s">
        <v>96</v>
      </c>
      <c r="BM51" s="151" t="s">
        <v>97</v>
      </c>
      <c r="BN51" s="153">
        <v>25</v>
      </c>
      <c r="BO51" s="153" t="s">
        <v>193</v>
      </c>
      <c r="BP51" s="151"/>
      <c r="BQ51" t="s">
        <v>101</v>
      </c>
      <c r="BR51" s="11" t="s">
        <v>184</v>
      </c>
    </row>
    <row r="52" spans="1:70" x14ac:dyDescent="0.15">
      <c r="A52" s="148">
        <v>1496</v>
      </c>
      <c r="B52" s="218">
        <v>41464</v>
      </c>
      <c r="C52" s="150" t="s">
        <v>170</v>
      </c>
      <c r="D52" s="151" t="s">
        <v>171</v>
      </c>
      <c r="E52" s="151"/>
      <c r="F52" s="151" t="s">
        <v>195</v>
      </c>
      <c r="G52" s="152">
        <v>41455</v>
      </c>
      <c r="H52" s="153" t="s">
        <v>189</v>
      </c>
      <c r="I52" s="153" t="s">
        <v>190</v>
      </c>
      <c r="J52" s="153"/>
      <c r="K52" s="151" t="s">
        <v>106</v>
      </c>
      <c r="L52" s="151" t="s">
        <v>103</v>
      </c>
      <c r="M52" s="151">
        <v>91.137500000000003</v>
      </c>
      <c r="N52" s="151">
        <v>54.935499999999998</v>
      </c>
      <c r="O52" s="151"/>
      <c r="P52" s="151"/>
      <c r="Q52" s="151"/>
      <c r="R52" s="154"/>
      <c r="S52" s="151"/>
      <c r="T52" s="151"/>
      <c r="U52" s="151"/>
      <c r="V52" s="151"/>
      <c r="W52" s="151">
        <v>13.765499999999999</v>
      </c>
      <c r="X52" s="151"/>
      <c r="Y52" s="151"/>
      <c r="Z52" s="151"/>
      <c r="AA52" s="151"/>
      <c r="AB52" s="151"/>
      <c r="AC52" s="151"/>
      <c r="AD52" s="151"/>
      <c r="AE52" s="151"/>
      <c r="AF52" s="151"/>
      <c r="AG52" s="151"/>
      <c r="AH52" s="151">
        <v>22.838999999999999</v>
      </c>
      <c r="AI52" s="151"/>
      <c r="AJ52" s="151"/>
      <c r="AK52" s="151"/>
      <c r="AL52" s="151"/>
      <c r="AM52" s="151"/>
      <c r="AN52" s="151"/>
      <c r="AO52" s="151" t="s">
        <v>208</v>
      </c>
      <c r="AP52" s="153" t="s">
        <v>190</v>
      </c>
      <c r="AQ52" s="153"/>
      <c r="AR52" s="153"/>
      <c r="AS52" s="155"/>
      <c r="AT52" s="153"/>
      <c r="AU52" s="153" t="s">
        <v>190</v>
      </c>
      <c r="AV52" s="151"/>
      <c r="AW52" s="153">
        <v>0</v>
      </c>
      <c r="AX52" s="153">
        <v>0</v>
      </c>
      <c r="AY52" s="153">
        <v>0</v>
      </c>
      <c r="AZ52" s="153">
        <v>0</v>
      </c>
      <c r="BA52" s="153">
        <v>0</v>
      </c>
      <c r="BB52" s="153">
        <v>0</v>
      </c>
      <c r="BC52" s="153">
        <v>0</v>
      </c>
      <c r="BD52" s="153">
        <v>0</v>
      </c>
      <c r="BE52" s="153">
        <v>0</v>
      </c>
      <c r="BF52" s="153">
        <v>0</v>
      </c>
      <c r="BG52" s="153">
        <v>36</v>
      </c>
      <c r="BH52" s="153" t="s">
        <v>190</v>
      </c>
      <c r="BI52" s="153"/>
      <c r="BJ52" s="153" t="s">
        <v>190</v>
      </c>
      <c r="BK52" s="153"/>
      <c r="BL52" s="156"/>
      <c r="BM52" s="156"/>
      <c r="BN52" s="153"/>
      <c r="BO52" s="153" t="s">
        <v>193</v>
      </c>
      <c r="BP52" s="151" t="s">
        <v>104</v>
      </c>
      <c r="BQ52" t="s">
        <v>108</v>
      </c>
      <c r="BR52" t="s">
        <v>184</v>
      </c>
    </row>
  </sheetData>
  <sheetProtection algorithmName="SHA-512" hashValue="fKgND84YGhNF0kfNjOwlVbR7pMdqL3edG/X0k6spTP8IrEs3nuqNIuiv1JFtYou1A4wtbJ9TqYhmG+EedV+x3w==" saltValue="F1gHnNK8kMMtyHW/7Zrnxg==" spinCount="100000" sheet="1" objects="1" scenarios="1"/>
  <phoneticPr fontId="12" type="noConversion"/>
  <pageMargins left="0.75" right="0.75" top="1" bottom="1" header="0.5" footer="0.5"/>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3"/>
  <dimension ref="A1:BR52"/>
  <sheetViews>
    <sheetView zoomScale="120" zoomScaleNormal="120" zoomScalePageLayoutView="120" workbookViewId="0">
      <selection activeCell="C6" sqref="C6"/>
    </sheetView>
  </sheetViews>
  <sheetFormatPr baseColWidth="10" defaultRowHeight="13" x14ac:dyDescent="0.15"/>
  <cols>
    <col min="12" max="12" width="14.5" customWidth="1"/>
    <col min="41" max="41" width="15.83203125" customWidth="1"/>
  </cols>
  <sheetData>
    <row r="1" spans="1:70" ht="84" x14ac:dyDescent="0.15">
      <c r="A1" s="126" t="s">
        <v>562</v>
      </c>
      <c r="B1" s="126" t="s">
        <v>552</v>
      </c>
      <c r="C1" s="127" t="s">
        <v>553</v>
      </c>
      <c r="D1" s="128" t="s">
        <v>633</v>
      </c>
      <c r="E1" s="128" t="s">
        <v>634</v>
      </c>
      <c r="F1" s="128" t="s">
        <v>635</v>
      </c>
      <c r="G1" s="126" t="s">
        <v>636</v>
      </c>
      <c r="H1" s="129" t="s">
        <v>763</v>
      </c>
      <c r="I1" s="129" t="s">
        <v>578</v>
      </c>
      <c r="J1" s="129" t="s">
        <v>579</v>
      </c>
      <c r="K1" s="128" t="s">
        <v>248</v>
      </c>
      <c r="L1" s="130" t="s">
        <v>580</v>
      </c>
      <c r="M1" s="131" t="s">
        <v>581</v>
      </c>
      <c r="N1" s="132" t="s">
        <v>467</v>
      </c>
      <c r="O1" s="132" t="s">
        <v>468</v>
      </c>
      <c r="P1" s="132" t="s">
        <v>469</v>
      </c>
      <c r="Q1" s="132" t="s">
        <v>642</v>
      </c>
      <c r="R1" s="132" t="s">
        <v>549</v>
      </c>
      <c r="S1" s="132" t="s">
        <v>550</v>
      </c>
      <c r="T1" s="132" t="s">
        <v>551</v>
      </c>
      <c r="U1" s="132" t="s">
        <v>645</v>
      </c>
      <c r="V1" s="133" t="s">
        <v>646</v>
      </c>
      <c r="W1" s="134" t="s">
        <v>647</v>
      </c>
      <c r="X1" s="134" t="s">
        <v>513</v>
      </c>
      <c r="Y1" s="134" t="s">
        <v>304</v>
      </c>
      <c r="Z1" s="134" t="s">
        <v>307</v>
      </c>
      <c r="AA1" s="134" t="s">
        <v>465</v>
      </c>
      <c r="AB1" s="134" t="s">
        <v>466</v>
      </c>
      <c r="AC1" s="134" t="s">
        <v>345</v>
      </c>
      <c r="AD1" s="134" t="s">
        <v>346</v>
      </c>
      <c r="AE1" s="135" t="s">
        <v>564</v>
      </c>
      <c r="AF1" s="136" t="s">
        <v>590</v>
      </c>
      <c r="AG1" s="136" t="s">
        <v>591</v>
      </c>
      <c r="AH1" s="137" t="s">
        <v>700</v>
      </c>
      <c r="AI1" s="137" t="s">
        <v>701</v>
      </c>
      <c r="AJ1" s="137" t="s">
        <v>702</v>
      </c>
      <c r="AK1" s="137" t="s">
        <v>703</v>
      </c>
      <c r="AL1" s="217" t="s">
        <v>185</v>
      </c>
      <c r="AM1" s="217" t="s">
        <v>186</v>
      </c>
      <c r="AN1" s="217" t="s">
        <v>187</v>
      </c>
      <c r="AO1" s="138" t="s">
        <v>605</v>
      </c>
      <c r="AP1" s="139" t="s">
        <v>499</v>
      </c>
      <c r="AQ1" s="139" t="s">
        <v>257</v>
      </c>
      <c r="AR1" s="140" t="s">
        <v>258</v>
      </c>
      <c r="AS1" s="141" t="s">
        <v>432</v>
      </c>
      <c r="AT1" s="142" t="s">
        <v>433</v>
      </c>
      <c r="AU1" s="143" t="s">
        <v>606</v>
      </c>
      <c r="AV1" s="144" t="s">
        <v>607</v>
      </c>
      <c r="AW1" s="145" t="s">
        <v>608</v>
      </c>
      <c r="AX1" s="146" t="s">
        <v>695</v>
      </c>
      <c r="AY1" s="145" t="s">
        <v>256</v>
      </c>
      <c r="AZ1" s="146" t="s">
        <v>335</v>
      </c>
      <c r="BA1" s="145" t="s">
        <v>253</v>
      </c>
      <c r="BB1" s="146" t="s">
        <v>637</v>
      </c>
      <c r="BC1" s="145" t="s">
        <v>547</v>
      </c>
      <c r="BD1" s="147" t="s">
        <v>235</v>
      </c>
      <c r="BE1" s="145" t="s">
        <v>355</v>
      </c>
      <c r="BF1" s="147" t="s">
        <v>244</v>
      </c>
      <c r="BG1" s="129" t="s">
        <v>565</v>
      </c>
      <c r="BH1" s="129" t="s">
        <v>236</v>
      </c>
      <c r="BI1" s="129" t="s">
        <v>237</v>
      </c>
      <c r="BJ1" s="129" t="s">
        <v>463</v>
      </c>
      <c r="BK1" s="129" t="s">
        <v>801</v>
      </c>
      <c r="BL1" s="127" t="s">
        <v>327</v>
      </c>
      <c r="BM1" s="127" t="s">
        <v>234</v>
      </c>
      <c r="BN1" s="129" t="s">
        <v>438</v>
      </c>
      <c r="BO1" s="129" t="s">
        <v>439</v>
      </c>
      <c r="BP1" s="127" t="s">
        <v>434</v>
      </c>
      <c r="BQ1" s="129" t="s">
        <v>435</v>
      </c>
      <c r="BR1" s="126" t="s">
        <v>609</v>
      </c>
    </row>
    <row r="2" spans="1:70" x14ac:dyDescent="0.15">
      <c r="A2" s="148">
        <v>4136</v>
      </c>
      <c r="B2" s="218">
        <v>41467</v>
      </c>
      <c r="C2" s="150" t="s">
        <v>170</v>
      </c>
      <c r="D2" s="151" t="s">
        <v>49</v>
      </c>
      <c r="E2" s="151"/>
      <c r="F2" s="151" t="s">
        <v>198</v>
      </c>
      <c r="G2" s="157">
        <v>41475</v>
      </c>
      <c r="H2" s="153" t="s">
        <v>189</v>
      </c>
      <c r="I2" s="153" t="s">
        <v>190</v>
      </c>
      <c r="J2" s="153"/>
      <c r="K2" s="151" t="s">
        <v>141</v>
      </c>
      <c r="L2" s="151" t="s">
        <v>120</v>
      </c>
      <c r="M2" s="151">
        <v>82</v>
      </c>
      <c r="N2" s="151">
        <v>22</v>
      </c>
      <c r="O2" s="151"/>
      <c r="P2" s="151"/>
      <c r="Q2" s="151"/>
      <c r="R2" s="154"/>
      <c r="S2" s="151"/>
      <c r="T2" s="151"/>
      <c r="U2" s="151"/>
      <c r="V2" s="151"/>
      <c r="W2" s="151"/>
      <c r="X2" s="151"/>
      <c r="Y2" s="151"/>
      <c r="Z2" s="151"/>
      <c r="AA2" s="151"/>
      <c r="AB2" s="151"/>
      <c r="AC2" s="151"/>
      <c r="AD2" s="151"/>
      <c r="AE2" s="151"/>
      <c r="AF2" s="151"/>
      <c r="AG2" s="151"/>
      <c r="AH2" s="151"/>
      <c r="AI2" s="151"/>
      <c r="AJ2" s="151"/>
      <c r="AK2" s="151"/>
      <c r="AL2" s="151"/>
      <c r="AM2" s="151"/>
      <c r="AN2" s="151"/>
      <c r="AO2" s="151" t="s">
        <v>203</v>
      </c>
      <c r="AP2" s="153" t="s">
        <v>190</v>
      </c>
      <c r="AQ2" s="153"/>
      <c r="AR2" s="153"/>
      <c r="AS2" s="155" t="s">
        <v>224</v>
      </c>
      <c r="AT2" s="153">
        <v>11.7</v>
      </c>
      <c r="AU2" s="153" t="s">
        <v>192</v>
      </c>
      <c r="AV2" s="151"/>
      <c r="AW2" s="153">
        <v>0</v>
      </c>
      <c r="AX2" s="153">
        <v>0</v>
      </c>
      <c r="AY2" s="153">
        <v>0</v>
      </c>
      <c r="AZ2" s="153">
        <v>0</v>
      </c>
      <c r="BA2" s="153">
        <v>0</v>
      </c>
      <c r="BB2" s="153">
        <v>0</v>
      </c>
      <c r="BC2" s="153">
        <v>0</v>
      </c>
      <c r="BD2" s="153">
        <v>0</v>
      </c>
      <c r="BE2" s="153">
        <v>0</v>
      </c>
      <c r="BF2" s="153">
        <v>0</v>
      </c>
      <c r="BG2" s="153"/>
      <c r="BH2" s="153" t="s">
        <v>190</v>
      </c>
      <c r="BI2" s="153"/>
      <c r="BJ2" s="153" t="s">
        <v>190</v>
      </c>
      <c r="BK2" s="153"/>
      <c r="BL2" s="151"/>
      <c r="BM2" s="151"/>
      <c r="BN2" s="153"/>
      <c r="BO2" s="153" t="s">
        <v>193</v>
      </c>
      <c r="BP2" s="156" t="s">
        <v>142</v>
      </c>
      <c r="BQ2" t="s">
        <v>57</v>
      </c>
      <c r="BR2" s="11" t="s">
        <v>184</v>
      </c>
    </row>
    <row r="3" spans="1:70" x14ac:dyDescent="0.15">
      <c r="A3" s="148">
        <v>2005</v>
      </c>
      <c r="B3" s="218">
        <v>41467</v>
      </c>
      <c r="C3" s="150" t="s">
        <v>170</v>
      </c>
      <c r="D3" s="151" t="s">
        <v>109</v>
      </c>
      <c r="E3" s="151"/>
      <c r="F3" s="151" t="s">
        <v>172</v>
      </c>
      <c r="G3" s="152">
        <v>41457</v>
      </c>
      <c r="H3" s="153" t="s">
        <v>110</v>
      </c>
      <c r="I3" s="153" t="s">
        <v>157</v>
      </c>
      <c r="J3" s="153"/>
      <c r="K3" s="151" t="s">
        <v>175</v>
      </c>
      <c r="L3" s="151" t="s">
        <v>176</v>
      </c>
      <c r="M3" s="151">
        <v>84</v>
      </c>
      <c r="N3" s="151">
        <v>29</v>
      </c>
      <c r="O3" s="151"/>
      <c r="P3" s="151"/>
      <c r="Q3" s="151"/>
      <c r="R3" s="154"/>
      <c r="S3" s="151"/>
      <c r="T3" s="151"/>
      <c r="U3" s="151"/>
      <c r="V3" s="151"/>
      <c r="W3" s="151"/>
      <c r="X3" s="151"/>
      <c r="Y3" s="151"/>
      <c r="Z3" s="151"/>
      <c r="AA3" s="151"/>
      <c r="AB3" s="151"/>
      <c r="AC3" s="151"/>
      <c r="AD3" s="151"/>
      <c r="AE3" s="151"/>
      <c r="AF3" s="151"/>
      <c r="AG3" s="151"/>
      <c r="AH3" s="151"/>
      <c r="AI3" s="151"/>
      <c r="AJ3" s="151"/>
      <c r="AK3" s="151"/>
      <c r="AL3" s="151"/>
      <c r="AM3" s="151"/>
      <c r="AN3" s="151"/>
      <c r="AO3" s="151" t="s">
        <v>177</v>
      </c>
      <c r="AP3" s="153" t="s">
        <v>157</v>
      </c>
      <c r="AQ3" s="153"/>
      <c r="AR3" s="153"/>
      <c r="AS3" s="155" t="s">
        <v>111</v>
      </c>
      <c r="AT3" s="153">
        <v>11.1</v>
      </c>
      <c r="AU3" s="153" t="s">
        <v>112</v>
      </c>
      <c r="AV3" s="151"/>
      <c r="AW3" s="153">
        <v>0</v>
      </c>
      <c r="AX3" s="153">
        <v>0</v>
      </c>
      <c r="AY3" s="153">
        <v>0</v>
      </c>
      <c r="AZ3" s="153">
        <v>22</v>
      </c>
      <c r="BA3" s="153">
        <v>0</v>
      </c>
      <c r="BB3" s="153">
        <v>0</v>
      </c>
      <c r="BC3" s="153">
        <v>0</v>
      </c>
      <c r="BD3" s="153">
        <v>0</v>
      </c>
      <c r="BE3" s="153">
        <v>0</v>
      </c>
      <c r="BF3" s="153">
        <v>0</v>
      </c>
      <c r="BG3" s="153"/>
      <c r="BH3" s="153" t="s">
        <v>157</v>
      </c>
      <c r="BI3" s="153">
        <v>12</v>
      </c>
      <c r="BJ3" s="153" t="s">
        <v>157</v>
      </c>
      <c r="BK3" s="153"/>
      <c r="BL3" s="151" t="s">
        <v>181</v>
      </c>
      <c r="BM3" s="156" t="s">
        <v>656</v>
      </c>
      <c r="BN3" s="153">
        <v>50</v>
      </c>
      <c r="BO3" s="153" t="s">
        <v>113</v>
      </c>
      <c r="BP3" s="151"/>
      <c r="BQ3" t="s">
        <v>114</v>
      </c>
      <c r="BR3" s="11" t="s">
        <v>184</v>
      </c>
    </row>
    <row r="4" spans="1:70" x14ac:dyDescent="0.15">
      <c r="A4" s="148">
        <v>2559</v>
      </c>
      <c r="B4" s="218">
        <v>41467</v>
      </c>
      <c r="C4" s="150" t="s">
        <v>170</v>
      </c>
      <c r="D4" s="151" t="s">
        <v>49</v>
      </c>
      <c r="E4" s="151"/>
      <c r="F4" s="151" t="s">
        <v>198</v>
      </c>
      <c r="G4" s="157">
        <v>41477</v>
      </c>
      <c r="H4" s="153" t="s">
        <v>190</v>
      </c>
      <c r="I4" s="153" t="s">
        <v>199</v>
      </c>
      <c r="J4" s="153"/>
      <c r="K4" s="151" t="s">
        <v>200</v>
      </c>
      <c r="L4" s="151" t="s">
        <v>201</v>
      </c>
      <c r="M4" s="151">
        <v>93.72</v>
      </c>
      <c r="N4" s="151">
        <v>27.5</v>
      </c>
      <c r="O4" s="151" t="s">
        <v>202</v>
      </c>
      <c r="P4" s="151">
        <v>1000</v>
      </c>
      <c r="Q4" s="151">
        <v>26.76</v>
      </c>
      <c r="R4" s="154">
        <v>1750</v>
      </c>
      <c r="S4" s="151">
        <v>25.79</v>
      </c>
      <c r="T4" s="151"/>
      <c r="U4" s="151"/>
      <c r="V4" s="151"/>
      <c r="W4" s="151"/>
      <c r="X4" s="151"/>
      <c r="Y4" s="151"/>
      <c r="Z4" s="151"/>
      <c r="AA4" s="151"/>
      <c r="AB4" s="151"/>
      <c r="AC4" s="151"/>
      <c r="AD4" s="151"/>
      <c r="AE4" s="151"/>
      <c r="AF4" s="151"/>
      <c r="AG4" s="151"/>
      <c r="AH4" s="151"/>
      <c r="AI4" s="151"/>
      <c r="AJ4" s="151"/>
      <c r="AK4" s="151"/>
      <c r="AL4" s="151"/>
      <c r="AM4" s="151"/>
      <c r="AN4" s="151"/>
      <c r="AO4" s="151" t="s">
        <v>203</v>
      </c>
      <c r="AP4" s="153" t="s">
        <v>190</v>
      </c>
      <c r="AQ4" s="153"/>
      <c r="AR4" s="153"/>
      <c r="AS4" s="155"/>
      <c r="AT4" s="153"/>
      <c r="AU4" s="153" t="s">
        <v>190</v>
      </c>
      <c r="AV4" s="151"/>
      <c r="AW4" s="153">
        <v>0</v>
      </c>
      <c r="AX4" s="153">
        <v>0</v>
      </c>
      <c r="AY4" s="153">
        <v>0</v>
      </c>
      <c r="AZ4" s="153">
        <v>23</v>
      </c>
      <c r="BA4" s="153">
        <v>0</v>
      </c>
      <c r="BB4" s="153">
        <v>0</v>
      </c>
      <c r="BC4" s="153">
        <v>0</v>
      </c>
      <c r="BD4" s="153">
        <v>0</v>
      </c>
      <c r="BE4" s="153">
        <v>0</v>
      </c>
      <c r="BF4" s="153">
        <v>0</v>
      </c>
      <c r="BG4" s="153"/>
      <c r="BH4" s="153" t="s">
        <v>190</v>
      </c>
      <c r="BI4" s="153">
        <v>24</v>
      </c>
      <c r="BJ4" s="153" t="s">
        <v>190</v>
      </c>
      <c r="BK4" s="153"/>
      <c r="BL4" s="151"/>
      <c r="BM4" s="156"/>
      <c r="BN4" s="153"/>
      <c r="BO4" s="153" t="s">
        <v>193</v>
      </c>
      <c r="BP4" s="151"/>
      <c r="BQ4" t="s">
        <v>204</v>
      </c>
      <c r="BR4" t="s">
        <v>184</v>
      </c>
    </row>
    <row r="5" spans="1:70" x14ac:dyDescent="0.15">
      <c r="A5" s="148">
        <v>3226</v>
      </c>
      <c r="B5" s="218">
        <v>41467</v>
      </c>
      <c r="C5" s="150" t="s">
        <v>170</v>
      </c>
      <c r="D5" s="151" t="s">
        <v>49</v>
      </c>
      <c r="E5" s="151"/>
      <c r="F5" s="151" t="s">
        <v>198</v>
      </c>
      <c r="G5" s="152">
        <v>41455</v>
      </c>
      <c r="H5" s="153" t="s">
        <v>190</v>
      </c>
      <c r="I5" s="153" t="s">
        <v>199</v>
      </c>
      <c r="J5" s="153"/>
      <c r="K5" s="151" t="s">
        <v>220</v>
      </c>
      <c r="L5" s="151" t="s">
        <v>215</v>
      </c>
      <c r="M5" s="151">
        <v>82.56</v>
      </c>
      <c r="N5" s="151">
        <v>36.192</v>
      </c>
      <c r="O5" s="151"/>
      <c r="P5" s="151"/>
      <c r="Q5" s="151"/>
      <c r="R5" s="154"/>
      <c r="S5" s="151"/>
      <c r="T5" s="151"/>
      <c r="U5" s="151"/>
      <c r="V5" s="151"/>
      <c r="W5" s="151"/>
      <c r="X5" s="151"/>
      <c r="Y5" s="151"/>
      <c r="Z5" s="151"/>
      <c r="AA5" s="151"/>
      <c r="AB5" s="151"/>
      <c r="AC5" s="151"/>
      <c r="AD5" s="151"/>
      <c r="AE5" s="151"/>
      <c r="AF5" s="151"/>
      <c r="AG5" s="151"/>
      <c r="AH5" s="151"/>
      <c r="AI5" s="151"/>
      <c r="AJ5" s="151"/>
      <c r="AK5" s="151"/>
      <c r="AL5" s="151"/>
      <c r="AM5" s="151"/>
      <c r="AN5" s="151"/>
      <c r="AO5" s="151" t="s">
        <v>203</v>
      </c>
      <c r="AP5" s="153" t="s">
        <v>190</v>
      </c>
      <c r="AQ5" s="153"/>
      <c r="AR5" s="153"/>
      <c r="AS5" s="155"/>
      <c r="AT5" s="153"/>
      <c r="AU5" s="153" t="s">
        <v>190</v>
      </c>
      <c r="AV5" s="151"/>
      <c r="AW5" s="153">
        <v>0</v>
      </c>
      <c r="AX5" s="153">
        <v>0</v>
      </c>
      <c r="AY5" s="153">
        <v>15</v>
      </c>
      <c r="AZ5" s="153">
        <v>0</v>
      </c>
      <c r="BA5" s="153">
        <v>0</v>
      </c>
      <c r="BB5" s="153">
        <v>0</v>
      </c>
      <c r="BC5" s="153">
        <v>0</v>
      </c>
      <c r="BD5" s="153">
        <v>0</v>
      </c>
      <c r="BE5" s="153">
        <v>0</v>
      </c>
      <c r="BF5" s="153">
        <v>0</v>
      </c>
      <c r="BG5" s="153"/>
      <c r="BH5" s="153" t="s">
        <v>190</v>
      </c>
      <c r="BI5" s="153"/>
      <c r="BJ5" s="153" t="s">
        <v>190</v>
      </c>
      <c r="BK5" s="153"/>
      <c r="BL5" s="156"/>
      <c r="BM5" s="156"/>
      <c r="BN5" s="153"/>
      <c r="BO5" s="153" t="s">
        <v>193</v>
      </c>
      <c r="BP5" s="156" t="s">
        <v>217</v>
      </c>
      <c r="BQ5" t="s">
        <v>51</v>
      </c>
      <c r="BR5" s="11" t="s">
        <v>184</v>
      </c>
    </row>
    <row r="6" spans="1:70" x14ac:dyDescent="0.15">
      <c r="A6" s="148">
        <v>1473</v>
      </c>
      <c r="B6" s="218">
        <v>41464</v>
      </c>
      <c r="C6" s="150" t="s">
        <v>170</v>
      </c>
      <c r="D6" s="151" t="s">
        <v>49</v>
      </c>
      <c r="E6" s="151"/>
      <c r="F6" s="151" t="s">
        <v>198</v>
      </c>
      <c r="G6" s="152">
        <v>41419</v>
      </c>
      <c r="H6" s="153" t="s">
        <v>189</v>
      </c>
      <c r="I6" s="153" t="s">
        <v>190</v>
      </c>
      <c r="J6" s="153"/>
      <c r="K6" s="151" t="s">
        <v>121</v>
      </c>
      <c r="L6" s="151" t="s">
        <v>120</v>
      </c>
      <c r="M6" s="151">
        <v>82.74</v>
      </c>
      <c r="N6" s="151">
        <v>27.15</v>
      </c>
      <c r="O6" s="151" t="s">
        <v>202</v>
      </c>
      <c r="P6" s="151">
        <v>1750</v>
      </c>
      <c r="Q6" s="151">
        <v>26.55</v>
      </c>
      <c r="R6" s="221">
        <v>1750</v>
      </c>
      <c r="S6" s="221">
        <v>26.55</v>
      </c>
      <c r="T6" s="151"/>
      <c r="U6" s="151"/>
      <c r="V6" s="151"/>
      <c r="W6" s="151"/>
      <c r="X6" s="151"/>
      <c r="Y6" s="151"/>
      <c r="Z6" s="151"/>
      <c r="AA6" s="151"/>
      <c r="AB6" s="151"/>
      <c r="AC6" s="151"/>
      <c r="AD6" s="151"/>
      <c r="AE6" s="151"/>
      <c r="AF6" s="151"/>
      <c r="AG6" s="151"/>
      <c r="AH6" s="151"/>
      <c r="AI6" s="151"/>
      <c r="AJ6" s="151"/>
      <c r="AK6" s="151"/>
      <c r="AL6" s="151"/>
      <c r="AM6" s="151"/>
      <c r="AN6" s="151"/>
      <c r="AO6" s="151" t="s">
        <v>203</v>
      </c>
      <c r="AP6" s="153" t="s">
        <v>190</v>
      </c>
      <c r="AQ6" s="153"/>
      <c r="AR6" s="153"/>
      <c r="AS6" s="155" t="s">
        <v>224</v>
      </c>
      <c r="AT6" s="153">
        <v>11.6</v>
      </c>
      <c r="AU6" s="153" t="s">
        <v>190</v>
      </c>
      <c r="AV6" s="151"/>
      <c r="AW6" s="153">
        <v>0</v>
      </c>
      <c r="AX6" s="153">
        <v>0</v>
      </c>
      <c r="AY6" s="153">
        <v>0</v>
      </c>
      <c r="AZ6" s="153">
        <v>20</v>
      </c>
      <c r="BA6" s="153">
        <v>0</v>
      </c>
      <c r="BB6" s="153">
        <v>0</v>
      </c>
      <c r="BC6" s="153">
        <v>0</v>
      </c>
      <c r="BD6" s="153">
        <v>0</v>
      </c>
      <c r="BE6" s="153">
        <v>0</v>
      </c>
      <c r="BF6" s="153">
        <v>0</v>
      </c>
      <c r="BG6" s="153"/>
      <c r="BH6" s="153" t="s">
        <v>190</v>
      </c>
      <c r="BI6" s="153"/>
      <c r="BJ6" s="153" t="s">
        <v>190</v>
      </c>
      <c r="BK6" s="153"/>
      <c r="BL6" s="156" t="s">
        <v>225</v>
      </c>
      <c r="BM6" s="156"/>
      <c r="BN6" s="153"/>
      <c r="BO6" s="153" t="s">
        <v>193</v>
      </c>
      <c r="BP6" s="151"/>
      <c r="BQ6" t="s">
        <v>53</v>
      </c>
      <c r="BR6" s="11" t="s">
        <v>119</v>
      </c>
    </row>
    <row r="7" spans="1:70" x14ac:dyDescent="0.15">
      <c r="A7" s="148">
        <v>4654</v>
      </c>
      <c r="B7" s="218">
        <v>41467</v>
      </c>
      <c r="C7" s="150" t="s">
        <v>209</v>
      </c>
      <c r="D7" s="151" t="s">
        <v>109</v>
      </c>
      <c r="E7" s="151"/>
      <c r="F7" s="151" t="s">
        <v>211</v>
      </c>
      <c r="G7" s="152">
        <v>41455</v>
      </c>
      <c r="H7" s="153" t="s">
        <v>123</v>
      </c>
      <c r="I7" s="153" t="s">
        <v>178</v>
      </c>
      <c r="J7" s="153"/>
      <c r="K7" s="151" t="s">
        <v>124</v>
      </c>
      <c r="L7" s="151" t="s">
        <v>125</v>
      </c>
      <c r="M7" s="151">
        <v>100</v>
      </c>
      <c r="N7" s="151">
        <v>28.78</v>
      </c>
      <c r="O7" s="151"/>
      <c r="P7" s="151"/>
      <c r="Q7" s="151"/>
      <c r="R7" s="154"/>
      <c r="S7" s="151"/>
      <c r="T7" s="151"/>
      <c r="U7" s="151"/>
      <c r="V7" s="151"/>
      <c r="W7" s="151"/>
      <c r="X7" s="151"/>
      <c r="Y7" s="151"/>
      <c r="Z7" s="151"/>
      <c r="AA7" s="151"/>
      <c r="AB7" s="151"/>
      <c r="AC7" s="151"/>
      <c r="AD7" s="151"/>
      <c r="AE7" s="151"/>
      <c r="AF7" s="151"/>
      <c r="AG7" s="151"/>
      <c r="AH7" s="151"/>
      <c r="AI7" s="151"/>
      <c r="AJ7" s="151"/>
      <c r="AK7" s="151"/>
      <c r="AL7" s="151"/>
      <c r="AM7" s="151"/>
      <c r="AN7" s="151"/>
      <c r="AO7" s="151" t="s">
        <v>177</v>
      </c>
      <c r="AP7" s="153" t="s">
        <v>178</v>
      </c>
      <c r="AQ7" s="153"/>
      <c r="AR7" s="153"/>
      <c r="AS7" s="155"/>
      <c r="AT7" s="153"/>
      <c r="AU7" s="153" t="s">
        <v>178</v>
      </c>
      <c r="AV7" s="151"/>
      <c r="AW7" s="153">
        <v>0</v>
      </c>
      <c r="AX7" s="153">
        <v>0</v>
      </c>
      <c r="AY7" s="153">
        <v>20</v>
      </c>
      <c r="AZ7" s="153">
        <v>0</v>
      </c>
      <c r="BA7" s="153">
        <v>0</v>
      </c>
      <c r="BB7" s="153">
        <v>0</v>
      </c>
      <c r="BC7" s="153">
        <v>0</v>
      </c>
      <c r="BD7" s="153">
        <v>0</v>
      </c>
      <c r="BE7" s="153">
        <v>0</v>
      </c>
      <c r="BF7" s="153">
        <v>0</v>
      </c>
      <c r="BG7" s="153">
        <v>12</v>
      </c>
      <c r="BH7" s="153" t="s">
        <v>126</v>
      </c>
      <c r="BI7" s="153"/>
      <c r="BJ7" s="153" t="s">
        <v>178</v>
      </c>
      <c r="BK7" s="153"/>
      <c r="BL7" s="156"/>
      <c r="BM7" s="156"/>
      <c r="BN7" s="153"/>
      <c r="BO7" s="153" t="s">
        <v>127</v>
      </c>
      <c r="BP7" s="151" t="s">
        <v>128</v>
      </c>
      <c r="BQ7" t="s">
        <v>52</v>
      </c>
      <c r="BR7" s="11" t="s">
        <v>130</v>
      </c>
    </row>
    <row r="8" spans="1:70" x14ac:dyDescent="0.15">
      <c r="A8" s="148">
        <v>1445</v>
      </c>
      <c r="B8" s="218">
        <v>41464</v>
      </c>
      <c r="C8" s="150" t="s">
        <v>170</v>
      </c>
      <c r="D8" s="151" t="s">
        <v>49</v>
      </c>
      <c r="E8" s="151"/>
      <c r="F8" s="151" t="s">
        <v>198</v>
      </c>
      <c r="G8" s="157">
        <v>41455</v>
      </c>
      <c r="H8" s="153" t="s">
        <v>189</v>
      </c>
      <c r="I8" s="153" t="s">
        <v>190</v>
      </c>
      <c r="J8" s="153"/>
      <c r="K8" s="151" t="s">
        <v>131</v>
      </c>
      <c r="L8" s="151" t="s">
        <v>132</v>
      </c>
      <c r="M8" s="151">
        <v>89.5</v>
      </c>
      <c r="N8" s="151">
        <v>25.66</v>
      </c>
      <c r="O8" s="151" t="s">
        <v>206</v>
      </c>
      <c r="P8" s="151">
        <v>300</v>
      </c>
      <c r="Q8" s="151">
        <v>26.98</v>
      </c>
      <c r="R8" s="154">
        <v>1020</v>
      </c>
      <c r="S8" s="151">
        <v>28.49</v>
      </c>
      <c r="T8" s="151"/>
      <c r="U8" s="151"/>
      <c r="V8" s="151"/>
      <c r="W8" s="151"/>
      <c r="X8" s="151"/>
      <c r="Y8" s="151"/>
      <c r="Z8" s="151"/>
      <c r="AA8" s="151"/>
      <c r="AB8" s="151"/>
      <c r="AC8" s="151"/>
      <c r="AD8" s="151"/>
      <c r="AE8" s="151"/>
      <c r="AF8" s="151"/>
      <c r="AG8" s="151"/>
      <c r="AH8" s="151"/>
      <c r="AI8" s="151"/>
      <c r="AJ8" s="151"/>
      <c r="AK8" s="151"/>
      <c r="AL8" s="151"/>
      <c r="AM8" s="151"/>
      <c r="AN8" s="151"/>
      <c r="AO8" s="151" t="s">
        <v>203</v>
      </c>
      <c r="AP8" s="153" t="s">
        <v>190</v>
      </c>
      <c r="AQ8" s="153"/>
      <c r="AR8" s="153"/>
      <c r="AS8" s="155" t="s">
        <v>224</v>
      </c>
      <c r="AT8" s="153">
        <v>12</v>
      </c>
      <c r="AU8" s="153" t="s">
        <v>192</v>
      </c>
      <c r="AV8" s="151"/>
      <c r="AW8" s="153">
        <v>0</v>
      </c>
      <c r="AX8" s="153">
        <v>0</v>
      </c>
      <c r="AY8" s="153">
        <v>7</v>
      </c>
      <c r="AZ8" s="153">
        <v>0</v>
      </c>
      <c r="BA8" s="153">
        <v>0</v>
      </c>
      <c r="BB8" s="153">
        <v>0</v>
      </c>
      <c r="BC8" s="153">
        <v>0</v>
      </c>
      <c r="BD8" s="153">
        <v>0</v>
      </c>
      <c r="BE8" s="153">
        <v>0</v>
      </c>
      <c r="BF8" s="153">
        <v>0</v>
      </c>
      <c r="BG8" s="153">
        <v>24</v>
      </c>
      <c r="BH8" s="153" t="s">
        <v>189</v>
      </c>
      <c r="BI8" s="153"/>
      <c r="BJ8" s="153" t="s">
        <v>190</v>
      </c>
      <c r="BK8" s="153"/>
      <c r="BL8" s="156"/>
      <c r="BM8" s="156"/>
      <c r="BN8" s="153"/>
      <c r="BO8" s="153" t="s">
        <v>193</v>
      </c>
      <c r="BP8" s="151" t="s">
        <v>134</v>
      </c>
      <c r="BQ8" t="s">
        <v>54</v>
      </c>
      <c r="BR8" s="11" t="s">
        <v>184</v>
      </c>
    </row>
    <row r="9" spans="1:70" x14ac:dyDescent="0.15">
      <c r="A9" s="148">
        <v>1485</v>
      </c>
      <c r="B9" s="218">
        <v>41464</v>
      </c>
      <c r="C9" s="150" t="s">
        <v>170</v>
      </c>
      <c r="D9" s="151" t="s">
        <v>49</v>
      </c>
      <c r="E9" s="151"/>
      <c r="F9" s="151" t="s">
        <v>198</v>
      </c>
      <c r="G9" s="152">
        <v>41419</v>
      </c>
      <c r="H9" s="153" t="s">
        <v>189</v>
      </c>
      <c r="I9" s="153" t="s">
        <v>190</v>
      </c>
      <c r="J9" s="153"/>
      <c r="K9" s="151" t="s">
        <v>138</v>
      </c>
      <c r="L9" s="151" t="s">
        <v>120</v>
      </c>
      <c r="M9" s="151">
        <v>82.21</v>
      </c>
      <c r="N9" s="151">
        <v>26.16</v>
      </c>
      <c r="O9" s="151" t="s">
        <v>202</v>
      </c>
      <c r="P9" s="151">
        <v>1750</v>
      </c>
      <c r="Q9" s="151">
        <v>25.31</v>
      </c>
      <c r="R9" s="221">
        <v>1750</v>
      </c>
      <c r="S9" s="221">
        <v>25.31</v>
      </c>
      <c r="T9" s="151"/>
      <c r="U9" s="151"/>
      <c r="V9" s="151"/>
      <c r="W9" s="151"/>
      <c r="X9" s="151"/>
      <c r="Y9" s="151"/>
      <c r="Z9" s="151"/>
      <c r="AA9" s="151"/>
      <c r="AB9" s="151"/>
      <c r="AC9" s="151"/>
      <c r="AD9" s="151"/>
      <c r="AE9" s="151"/>
      <c r="AF9" s="151"/>
      <c r="AG9" s="151"/>
      <c r="AH9" s="151"/>
      <c r="AI9" s="151"/>
      <c r="AJ9" s="151"/>
      <c r="AK9" s="151"/>
      <c r="AL9" s="151"/>
      <c r="AM9" s="151"/>
      <c r="AN9" s="151"/>
      <c r="AO9" s="151" t="s">
        <v>203</v>
      </c>
      <c r="AP9" s="153" t="s">
        <v>190</v>
      </c>
      <c r="AQ9" s="153"/>
      <c r="AR9" s="153"/>
      <c r="AS9" s="155" t="s">
        <v>224</v>
      </c>
      <c r="AT9" s="153">
        <v>11.6</v>
      </c>
      <c r="AU9" s="153" t="s">
        <v>192</v>
      </c>
      <c r="AV9" s="151"/>
      <c r="AW9" s="153">
        <v>0</v>
      </c>
      <c r="AX9" s="153">
        <v>0</v>
      </c>
      <c r="AY9" s="153">
        <v>0</v>
      </c>
      <c r="AZ9" s="153">
        <v>0</v>
      </c>
      <c r="BA9" s="153">
        <v>0</v>
      </c>
      <c r="BB9" s="153">
        <v>20</v>
      </c>
      <c r="BC9" s="153">
        <v>0</v>
      </c>
      <c r="BD9" s="153">
        <v>0</v>
      </c>
      <c r="BE9" s="153">
        <v>0</v>
      </c>
      <c r="BF9" s="153">
        <v>0</v>
      </c>
      <c r="BG9" s="153"/>
      <c r="BH9" s="153" t="s">
        <v>190</v>
      </c>
      <c r="BI9" s="153"/>
      <c r="BJ9" s="153" t="s">
        <v>190</v>
      </c>
      <c r="BK9" s="153"/>
      <c r="BL9" s="156"/>
      <c r="BM9" s="156"/>
      <c r="BN9" s="153"/>
      <c r="BO9" s="153" t="s">
        <v>193</v>
      </c>
      <c r="BP9" s="151"/>
      <c r="BQ9" t="s">
        <v>56</v>
      </c>
      <c r="BR9" s="11" t="s">
        <v>89</v>
      </c>
    </row>
    <row r="10" spans="1:70" x14ac:dyDescent="0.15">
      <c r="A10" s="148">
        <v>1255</v>
      </c>
      <c r="B10" s="218">
        <v>41467</v>
      </c>
      <c r="C10" s="150" t="s">
        <v>92</v>
      </c>
      <c r="D10" s="151" t="s">
        <v>49</v>
      </c>
      <c r="E10" s="151"/>
      <c r="F10" s="151" t="s">
        <v>198</v>
      </c>
      <c r="G10" s="152">
        <v>41467</v>
      </c>
      <c r="H10" s="153" t="s">
        <v>123</v>
      </c>
      <c r="I10" s="153" t="s">
        <v>178</v>
      </c>
      <c r="J10" s="153"/>
      <c r="K10" s="151" t="s">
        <v>60</v>
      </c>
      <c r="L10" s="151" t="s">
        <v>61</v>
      </c>
      <c r="M10" s="151">
        <v>87.3</v>
      </c>
      <c r="N10" s="151">
        <v>29.78</v>
      </c>
      <c r="O10" s="151"/>
      <c r="P10" s="151"/>
      <c r="Q10" s="151"/>
      <c r="R10" s="154"/>
      <c r="S10" s="151"/>
      <c r="T10" s="151"/>
      <c r="U10" s="151"/>
      <c r="V10" s="151"/>
      <c r="W10" s="151"/>
      <c r="X10" s="151"/>
      <c r="Y10" s="151"/>
      <c r="Z10" s="151"/>
      <c r="AA10" s="151"/>
      <c r="AB10" s="151"/>
      <c r="AC10" s="151"/>
      <c r="AD10" s="151"/>
      <c r="AE10" s="151"/>
      <c r="AF10" s="151"/>
      <c r="AG10" s="151"/>
      <c r="AH10" s="151"/>
      <c r="AI10" s="151"/>
      <c r="AJ10" s="151"/>
      <c r="AK10" s="151"/>
      <c r="AL10" s="151"/>
      <c r="AM10" s="151"/>
      <c r="AN10" s="151"/>
      <c r="AO10" s="151" t="s">
        <v>203</v>
      </c>
      <c r="AP10" s="153" t="s">
        <v>178</v>
      </c>
      <c r="AQ10" s="153"/>
      <c r="AR10" s="153"/>
      <c r="AS10" s="155" t="s">
        <v>224</v>
      </c>
      <c r="AT10" s="153">
        <v>12.5</v>
      </c>
      <c r="AU10" s="153" t="s">
        <v>192</v>
      </c>
      <c r="AV10" s="151"/>
      <c r="AW10" s="153">
        <v>0</v>
      </c>
      <c r="AX10" s="153">
        <v>0</v>
      </c>
      <c r="AY10" s="153">
        <v>0</v>
      </c>
      <c r="AZ10" s="153">
        <v>22</v>
      </c>
      <c r="BA10" s="153">
        <v>0</v>
      </c>
      <c r="BB10" s="153">
        <v>0</v>
      </c>
      <c r="BC10" s="153">
        <v>0</v>
      </c>
      <c r="BD10" s="153">
        <v>0</v>
      </c>
      <c r="BE10" s="153">
        <v>0</v>
      </c>
      <c r="BF10" s="153">
        <v>0</v>
      </c>
      <c r="BG10" s="153"/>
      <c r="BH10" s="153" t="s">
        <v>190</v>
      </c>
      <c r="BI10" s="153">
        <v>12</v>
      </c>
      <c r="BJ10" s="153" t="s">
        <v>190</v>
      </c>
      <c r="BK10" s="153"/>
      <c r="BL10" s="156" t="s">
        <v>181</v>
      </c>
      <c r="BM10" s="156" t="s">
        <v>656</v>
      </c>
      <c r="BN10" s="153">
        <v>50</v>
      </c>
      <c r="BO10" s="153" t="s">
        <v>193</v>
      </c>
      <c r="BP10" s="151"/>
      <c r="BQ10" t="s">
        <v>62</v>
      </c>
      <c r="BR10" s="11" t="s">
        <v>184</v>
      </c>
    </row>
    <row r="11" spans="1:70" x14ac:dyDescent="0.15">
      <c r="A11" s="148">
        <v>3103</v>
      </c>
      <c r="B11" s="218">
        <v>41465</v>
      </c>
      <c r="C11" s="150" t="s">
        <v>170</v>
      </c>
      <c r="D11" s="151" t="s">
        <v>65</v>
      </c>
      <c r="E11" s="151"/>
      <c r="F11" s="151" t="s">
        <v>198</v>
      </c>
      <c r="G11" s="152">
        <v>41468</v>
      </c>
      <c r="H11" s="153" t="s">
        <v>189</v>
      </c>
      <c r="I11" s="153" t="s">
        <v>190</v>
      </c>
      <c r="J11" s="153"/>
      <c r="K11" s="151" t="s">
        <v>155</v>
      </c>
      <c r="L11" s="151" t="s">
        <v>156</v>
      </c>
      <c r="M11" s="151">
        <v>37.96</v>
      </c>
      <c r="N11" s="151">
        <v>24.24</v>
      </c>
      <c r="O11" s="151"/>
      <c r="P11" s="151"/>
      <c r="Q11" s="151"/>
      <c r="R11" s="154"/>
      <c r="S11" s="151"/>
      <c r="T11" s="151"/>
      <c r="U11" s="151"/>
      <c r="V11" s="151"/>
      <c r="W11" s="151"/>
      <c r="X11" s="151"/>
      <c r="Y11" s="151"/>
      <c r="Z11" s="151"/>
      <c r="AA11" s="151"/>
      <c r="AB11" s="151"/>
      <c r="AC11" s="151"/>
      <c r="AD11" s="151"/>
      <c r="AE11" s="151"/>
      <c r="AF11" s="151"/>
      <c r="AG11" s="151"/>
      <c r="AH11" s="151"/>
      <c r="AI11" s="151"/>
      <c r="AJ11" s="151"/>
      <c r="AK11" s="151"/>
      <c r="AL11" s="151"/>
      <c r="AM11" s="151"/>
      <c r="AN11" s="151"/>
      <c r="AO11" s="151" t="s">
        <v>203</v>
      </c>
      <c r="AP11" s="153" t="s">
        <v>190</v>
      </c>
      <c r="AQ11" s="153"/>
      <c r="AR11" s="153"/>
      <c r="AS11" s="155" t="s">
        <v>224</v>
      </c>
      <c r="AT11" s="153">
        <v>10</v>
      </c>
      <c r="AU11" s="153" t="s">
        <v>190</v>
      </c>
      <c r="AV11" s="151"/>
      <c r="AW11" s="153">
        <v>0</v>
      </c>
      <c r="AX11" s="153">
        <v>0</v>
      </c>
      <c r="AY11" s="153">
        <v>0</v>
      </c>
      <c r="AZ11" s="153">
        <v>0</v>
      </c>
      <c r="BA11" s="153">
        <v>0</v>
      </c>
      <c r="BB11" s="153">
        <v>0</v>
      </c>
      <c r="BC11" s="153">
        <v>0</v>
      </c>
      <c r="BD11" s="153">
        <v>0</v>
      </c>
      <c r="BE11" s="153">
        <v>0</v>
      </c>
      <c r="BF11" s="153">
        <v>0</v>
      </c>
      <c r="BG11" s="153"/>
      <c r="BH11" s="153" t="s">
        <v>190</v>
      </c>
      <c r="BI11" s="153"/>
      <c r="BJ11" s="153" t="s">
        <v>190</v>
      </c>
      <c r="BK11" s="153">
        <v>35</v>
      </c>
      <c r="BL11" s="156" t="s">
        <v>158</v>
      </c>
      <c r="BM11" s="156"/>
      <c r="BN11" s="153"/>
      <c r="BO11" s="153" t="s">
        <v>193</v>
      </c>
      <c r="BP11" s="151" t="s">
        <v>159</v>
      </c>
      <c r="BQ11" t="s">
        <v>66</v>
      </c>
      <c r="BR11" t="s">
        <v>184</v>
      </c>
    </row>
    <row r="12" spans="1:70" x14ac:dyDescent="0.15">
      <c r="A12" s="148">
        <v>1423</v>
      </c>
      <c r="B12" s="218">
        <v>41464</v>
      </c>
      <c r="C12" s="150" t="s">
        <v>170</v>
      </c>
      <c r="D12" s="151" t="s">
        <v>49</v>
      </c>
      <c r="E12" s="151"/>
      <c r="F12" s="151" t="s">
        <v>198</v>
      </c>
      <c r="G12" s="152">
        <v>41455</v>
      </c>
      <c r="H12" s="153" t="s">
        <v>189</v>
      </c>
      <c r="I12" s="153" t="s">
        <v>190</v>
      </c>
      <c r="J12" s="153"/>
      <c r="K12" s="151" t="s">
        <v>74</v>
      </c>
      <c r="L12" s="151" t="s">
        <v>75</v>
      </c>
      <c r="M12" s="151">
        <v>79.180000000000007</v>
      </c>
      <c r="N12" s="151">
        <v>24.99</v>
      </c>
      <c r="O12" s="151" t="s">
        <v>206</v>
      </c>
      <c r="P12" s="151">
        <v>600</v>
      </c>
      <c r="Q12" s="151">
        <v>23.48</v>
      </c>
      <c r="R12" s="221">
        <v>600</v>
      </c>
      <c r="S12" s="221">
        <v>23.48</v>
      </c>
      <c r="T12" s="151"/>
      <c r="U12" s="151"/>
      <c r="V12" s="151"/>
      <c r="W12" s="151"/>
      <c r="X12" s="151"/>
      <c r="Y12" s="151"/>
      <c r="Z12" s="151"/>
      <c r="AA12" s="151"/>
      <c r="AB12" s="151"/>
      <c r="AC12" s="151"/>
      <c r="AD12" s="151"/>
      <c r="AE12" s="151"/>
      <c r="AF12" s="151"/>
      <c r="AG12" s="151"/>
      <c r="AH12" s="151"/>
      <c r="AI12" s="151"/>
      <c r="AJ12" s="151"/>
      <c r="AK12" s="151"/>
      <c r="AL12" s="151"/>
      <c r="AM12" s="151"/>
      <c r="AN12" s="151"/>
      <c r="AO12" s="151" t="s">
        <v>203</v>
      </c>
      <c r="AP12" s="153" t="s">
        <v>190</v>
      </c>
      <c r="AQ12" s="153"/>
      <c r="AR12" s="153"/>
      <c r="AS12" s="155" t="s">
        <v>224</v>
      </c>
      <c r="AT12" s="153">
        <v>7</v>
      </c>
      <c r="AU12" s="153" t="s">
        <v>190</v>
      </c>
      <c r="AV12" s="151"/>
      <c r="AW12" s="153">
        <v>0</v>
      </c>
      <c r="AX12" s="153">
        <v>0</v>
      </c>
      <c r="AY12" s="153">
        <v>0</v>
      </c>
      <c r="AZ12" s="153">
        <v>0</v>
      </c>
      <c r="BA12" s="153">
        <v>0</v>
      </c>
      <c r="BB12" s="153">
        <v>0</v>
      </c>
      <c r="BC12" s="153">
        <v>0</v>
      </c>
      <c r="BD12" s="153">
        <v>0</v>
      </c>
      <c r="BE12" s="153">
        <v>0</v>
      </c>
      <c r="BF12" s="153">
        <v>0</v>
      </c>
      <c r="BG12" s="153">
        <v>12</v>
      </c>
      <c r="BH12" s="153" t="s">
        <v>189</v>
      </c>
      <c r="BI12" s="153"/>
      <c r="BJ12" s="153" t="s">
        <v>190</v>
      </c>
      <c r="BK12" s="153"/>
      <c r="BL12" s="156"/>
      <c r="BM12" s="156"/>
      <c r="BN12" s="153"/>
      <c r="BO12" s="153" t="s">
        <v>193</v>
      </c>
      <c r="BP12" s="156" t="s">
        <v>68</v>
      </c>
      <c r="BQ12" t="s">
        <v>69</v>
      </c>
      <c r="BR12" s="11" t="s">
        <v>184</v>
      </c>
    </row>
    <row r="13" spans="1:70" x14ac:dyDescent="0.15">
      <c r="A13" s="148">
        <v>2267</v>
      </c>
      <c r="B13" s="218">
        <v>41450</v>
      </c>
      <c r="C13" s="150" t="s">
        <v>923</v>
      </c>
      <c r="D13" s="151" t="s">
        <v>924</v>
      </c>
      <c r="E13" s="151"/>
      <c r="F13" s="151" t="s">
        <v>849</v>
      </c>
      <c r="G13" s="152">
        <v>41455</v>
      </c>
      <c r="H13" s="153" t="s">
        <v>858</v>
      </c>
      <c r="I13" s="153" t="s">
        <v>859</v>
      </c>
      <c r="J13" s="153"/>
      <c r="K13" s="151" t="s">
        <v>907</v>
      </c>
      <c r="L13" s="151" t="s">
        <v>908</v>
      </c>
      <c r="M13" s="151">
        <v>82.89</v>
      </c>
      <c r="N13" s="151">
        <v>27.09</v>
      </c>
      <c r="O13" s="151"/>
      <c r="P13" s="151"/>
      <c r="Q13" s="151"/>
      <c r="R13" s="151"/>
      <c r="S13" s="151"/>
      <c r="T13" s="151"/>
      <c r="U13" s="151"/>
      <c r="V13" s="151"/>
      <c r="W13" s="151"/>
      <c r="X13" s="151"/>
      <c r="Y13" s="151"/>
      <c r="Z13" s="151"/>
      <c r="AA13" s="151"/>
      <c r="AB13" s="151"/>
      <c r="AC13" s="151"/>
      <c r="AD13" s="151"/>
      <c r="AE13" s="151"/>
      <c r="AF13" s="151"/>
      <c r="AG13" s="151"/>
      <c r="AH13" s="151"/>
      <c r="AI13" s="151"/>
      <c r="AJ13" s="151"/>
      <c r="AK13" s="151"/>
      <c r="AL13" s="151"/>
      <c r="AM13" s="151"/>
      <c r="AN13" s="151"/>
      <c r="AO13" s="151" t="s">
        <v>850</v>
      </c>
      <c r="AP13" s="153" t="s">
        <v>859</v>
      </c>
      <c r="AQ13" s="153"/>
      <c r="AR13" s="153"/>
      <c r="AS13" s="155" t="s">
        <v>755</v>
      </c>
      <c r="AT13" s="153">
        <v>9</v>
      </c>
      <c r="AU13" s="153" t="s">
        <v>525</v>
      </c>
      <c r="AV13" s="151"/>
      <c r="AW13" s="153">
        <v>0</v>
      </c>
      <c r="AX13" s="153">
        <v>0</v>
      </c>
      <c r="AY13" s="153">
        <v>0</v>
      </c>
      <c r="AZ13" s="153">
        <v>13</v>
      </c>
      <c r="BA13" s="153">
        <v>0</v>
      </c>
      <c r="BB13" s="153">
        <v>0</v>
      </c>
      <c r="BC13" s="153">
        <v>0</v>
      </c>
      <c r="BD13" s="153">
        <v>0</v>
      </c>
      <c r="BE13" s="153">
        <v>0</v>
      </c>
      <c r="BF13" s="153">
        <v>0</v>
      </c>
      <c r="BG13" s="153">
        <v>0</v>
      </c>
      <c r="BH13" s="153" t="s">
        <v>859</v>
      </c>
      <c r="BI13" s="153">
        <v>12</v>
      </c>
      <c r="BJ13" s="153" t="s">
        <v>859</v>
      </c>
      <c r="BK13" s="153"/>
      <c r="BL13" s="156"/>
      <c r="BM13" s="156"/>
      <c r="BN13" s="153"/>
      <c r="BO13" s="153" t="s">
        <v>861</v>
      </c>
      <c r="BP13" s="156"/>
      <c r="BQ13" t="s">
        <v>733</v>
      </c>
      <c r="BR13" t="s">
        <v>486</v>
      </c>
    </row>
    <row r="14" spans="1:70" x14ac:dyDescent="0.15">
      <c r="A14" s="148">
        <v>3750</v>
      </c>
      <c r="B14" s="218">
        <v>41464</v>
      </c>
      <c r="C14" s="150" t="s">
        <v>78</v>
      </c>
      <c r="D14" s="151" t="s">
        <v>65</v>
      </c>
      <c r="E14" s="151"/>
      <c r="F14" s="151" t="s">
        <v>198</v>
      </c>
      <c r="G14" s="152">
        <v>41455</v>
      </c>
      <c r="H14" s="153" t="s">
        <v>189</v>
      </c>
      <c r="I14" s="153" t="s">
        <v>190</v>
      </c>
      <c r="J14" s="153"/>
      <c r="K14" s="151" t="s">
        <v>79</v>
      </c>
      <c r="L14" s="151" t="s">
        <v>120</v>
      </c>
      <c r="M14" s="151">
        <v>84</v>
      </c>
      <c r="N14" s="151">
        <v>29</v>
      </c>
      <c r="O14" s="151"/>
      <c r="P14" s="151"/>
      <c r="Q14" s="151"/>
      <c r="R14" s="154"/>
      <c r="S14" s="151"/>
      <c r="T14" s="151"/>
      <c r="U14" s="151"/>
      <c r="V14" s="151"/>
      <c r="W14" s="151"/>
      <c r="X14" s="151"/>
      <c r="Y14" s="151"/>
      <c r="Z14" s="151"/>
      <c r="AA14" s="151"/>
      <c r="AB14" s="151"/>
      <c r="AC14" s="151"/>
      <c r="AD14" s="151"/>
      <c r="AE14" s="151"/>
      <c r="AF14" s="151"/>
      <c r="AG14" s="151"/>
      <c r="AH14" s="151"/>
      <c r="AI14" s="151"/>
      <c r="AJ14" s="151"/>
      <c r="AK14" s="151"/>
      <c r="AL14" s="151"/>
      <c r="AM14" s="151"/>
      <c r="AN14" s="151"/>
      <c r="AO14" s="151" t="s">
        <v>147</v>
      </c>
      <c r="AP14" s="153" t="s">
        <v>190</v>
      </c>
      <c r="AQ14" s="153"/>
      <c r="AR14" s="153"/>
      <c r="AS14" s="155" t="s">
        <v>224</v>
      </c>
      <c r="AT14" s="153">
        <v>11.1</v>
      </c>
      <c r="AU14" s="153" t="s">
        <v>192</v>
      </c>
      <c r="AV14" s="151"/>
      <c r="AW14" s="153">
        <v>0</v>
      </c>
      <c r="AX14" s="153">
        <v>0</v>
      </c>
      <c r="AY14" s="153">
        <v>0</v>
      </c>
      <c r="AZ14" s="153">
        <v>22</v>
      </c>
      <c r="BA14" s="153">
        <v>0</v>
      </c>
      <c r="BB14" s="153">
        <v>0</v>
      </c>
      <c r="BC14" s="153">
        <v>0</v>
      </c>
      <c r="BD14" s="153">
        <v>0</v>
      </c>
      <c r="BE14" s="153">
        <v>0</v>
      </c>
      <c r="BF14" s="153">
        <v>0</v>
      </c>
      <c r="BG14" s="153"/>
      <c r="BH14" s="153" t="s">
        <v>190</v>
      </c>
      <c r="BI14" s="153">
        <v>24</v>
      </c>
      <c r="BJ14" s="153" t="s">
        <v>178</v>
      </c>
      <c r="BK14" s="153"/>
      <c r="BL14" s="156"/>
      <c r="BM14" s="156"/>
      <c r="BN14" s="153"/>
      <c r="BO14" s="153" t="s">
        <v>193</v>
      </c>
      <c r="BP14" s="151"/>
      <c r="BQ14" t="s">
        <v>80</v>
      </c>
      <c r="BR14" t="s">
        <v>184</v>
      </c>
    </row>
    <row r="15" spans="1:70" x14ac:dyDescent="0.15">
      <c r="A15" s="148">
        <v>1461</v>
      </c>
      <c r="B15" s="219">
        <v>41468</v>
      </c>
      <c r="C15" s="150" t="s">
        <v>170</v>
      </c>
      <c r="D15" s="151" t="s">
        <v>49</v>
      </c>
      <c r="E15" s="151"/>
      <c r="F15" s="151" t="s">
        <v>198</v>
      </c>
      <c r="G15" s="152">
        <v>41455</v>
      </c>
      <c r="H15" s="153" t="s">
        <v>189</v>
      </c>
      <c r="I15" s="153" t="s">
        <v>190</v>
      </c>
      <c r="J15" s="153"/>
      <c r="K15" s="151" t="s">
        <v>82</v>
      </c>
      <c r="L15" s="151" t="s">
        <v>83</v>
      </c>
      <c r="M15" s="151">
        <v>95.4</v>
      </c>
      <c r="N15" s="151">
        <v>28.26</v>
      </c>
      <c r="O15" s="151"/>
      <c r="P15" s="151"/>
      <c r="Q15" s="151"/>
      <c r="R15" s="154"/>
      <c r="S15" s="151"/>
      <c r="T15" s="151"/>
      <c r="U15" s="151"/>
      <c r="V15" s="151"/>
      <c r="W15" s="151"/>
      <c r="X15" s="151"/>
      <c r="Y15" s="151"/>
      <c r="Z15" s="151"/>
      <c r="AA15" s="151"/>
      <c r="AB15" s="151"/>
      <c r="AC15" s="151"/>
      <c r="AD15" s="151"/>
      <c r="AE15" s="151"/>
      <c r="AF15" s="151"/>
      <c r="AG15" s="151"/>
      <c r="AH15" s="151"/>
      <c r="AI15" s="151"/>
      <c r="AJ15" s="151"/>
      <c r="AK15" s="151"/>
      <c r="AL15" s="151"/>
      <c r="AM15" s="151"/>
      <c r="AN15" s="151"/>
      <c r="AO15" s="151" t="s">
        <v>203</v>
      </c>
      <c r="AP15" s="153" t="s">
        <v>190</v>
      </c>
      <c r="AQ15" s="153"/>
      <c r="AR15" s="153"/>
      <c r="AS15" s="155" t="s">
        <v>224</v>
      </c>
      <c r="AT15" s="153">
        <v>12.8</v>
      </c>
      <c r="AU15" s="153" t="s">
        <v>192</v>
      </c>
      <c r="AV15" s="151"/>
      <c r="AW15" s="153">
        <v>4</v>
      </c>
      <c r="AX15" s="153">
        <v>0</v>
      </c>
      <c r="AY15" s="153">
        <v>14</v>
      </c>
      <c r="AZ15" s="153">
        <v>0</v>
      </c>
      <c r="BA15" s="153">
        <v>0</v>
      </c>
      <c r="BB15" s="153">
        <v>0</v>
      </c>
      <c r="BC15" s="153">
        <v>0</v>
      </c>
      <c r="BD15" s="153">
        <v>0</v>
      </c>
      <c r="BE15" s="153">
        <v>0</v>
      </c>
      <c r="BF15" s="153">
        <v>0</v>
      </c>
      <c r="BG15" s="153"/>
      <c r="BH15" s="153" t="s">
        <v>190</v>
      </c>
      <c r="BI15" s="153"/>
      <c r="BJ15" s="153" t="s">
        <v>190</v>
      </c>
      <c r="BK15" s="153"/>
      <c r="BL15" s="156"/>
      <c r="BM15" s="156"/>
      <c r="BN15" s="153"/>
      <c r="BO15" s="153" t="s">
        <v>193</v>
      </c>
      <c r="BP15" s="156" t="s">
        <v>84</v>
      </c>
      <c r="BQ15" t="s">
        <v>70</v>
      </c>
      <c r="BR15" s="11" t="s">
        <v>184</v>
      </c>
    </row>
    <row r="16" spans="1:70" x14ac:dyDescent="0.15">
      <c r="A16" s="148">
        <v>1397</v>
      </c>
      <c r="B16" s="219">
        <v>41464</v>
      </c>
      <c r="C16" s="150" t="s">
        <v>170</v>
      </c>
      <c r="D16" s="151" t="s">
        <v>49</v>
      </c>
      <c r="E16" s="151"/>
      <c r="F16" s="151" t="s">
        <v>198</v>
      </c>
      <c r="G16" s="157">
        <v>41473</v>
      </c>
      <c r="H16" s="153" t="s">
        <v>189</v>
      </c>
      <c r="I16" s="153" t="s">
        <v>190</v>
      </c>
      <c r="J16" s="153"/>
      <c r="K16" s="151" t="s">
        <v>86</v>
      </c>
      <c r="L16" s="151" t="s">
        <v>87</v>
      </c>
      <c r="M16" s="151">
        <v>81</v>
      </c>
      <c r="N16" s="151">
        <v>25.5</v>
      </c>
      <c r="O16" s="151" t="s">
        <v>202</v>
      </c>
      <c r="P16" s="151">
        <v>1000</v>
      </c>
      <c r="Q16" s="151">
        <v>25.5</v>
      </c>
      <c r="R16" s="154">
        <v>1750</v>
      </c>
      <c r="S16" s="151">
        <v>25</v>
      </c>
      <c r="T16" s="151"/>
      <c r="U16" s="151"/>
      <c r="V16" s="151"/>
      <c r="W16" s="151"/>
      <c r="X16" s="151"/>
      <c r="Y16" s="151"/>
      <c r="Z16" s="151"/>
      <c r="AA16" s="151"/>
      <c r="AB16" s="151"/>
      <c r="AC16" s="151"/>
      <c r="AD16" s="151"/>
      <c r="AE16" s="151"/>
      <c r="AF16" s="151"/>
      <c r="AG16" s="151"/>
      <c r="AH16" s="151"/>
      <c r="AI16" s="151"/>
      <c r="AJ16" s="151"/>
      <c r="AK16" s="151"/>
      <c r="AL16" s="151"/>
      <c r="AM16" s="151"/>
      <c r="AN16" s="151"/>
      <c r="AO16" s="151" t="s">
        <v>203</v>
      </c>
      <c r="AP16" s="153" t="s">
        <v>190</v>
      </c>
      <c r="AQ16" s="153"/>
      <c r="AR16" s="153"/>
      <c r="AS16" s="155" t="s">
        <v>71</v>
      </c>
      <c r="AT16" s="153">
        <v>11.1</v>
      </c>
      <c r="AU16" s="153" t="s">
        <v>192</v>
      </c>
      <c r="AV16" s="151"/>
      <c r="AW16" s="153">
        <v>0</v>
      </c>
      <c r="AX16" s="153">
        <v>0</v>
      </c>
      <c r="AY16" s="153">
        <v>10</v>
      </c>
      <c r="AZ16" s="153">
        <v>0</v>
      </c>
      <c r="BA16" s="153">
        <v>0</v>
      </c>
      <c r="BB16" s="153">
        <v>0</v>
      </c>
      <c r="BC16" s="153">
        <v>0</v>
      </c>
      <c r="BD16" s="153">
        <v>0</v>
      </c>
      <c r="BE16" s="153">
        <v>0</v>
      </c>
      <c r="BF16" s="153">
        <v>0</v>
      </c>
      <c r="BG16" s="153"/>
      <c r="BH16" s="153" t="s">
        <v>190</v>
      </c>
      <c r="BI16" s="153"/>
      <c r="BJ16" s="153" t="s">
        <v>190</v>
      </c>
      <c r="BK16" s="153"/>
      <c r="BL16" s="156"/>
      <c r="BM16" s="156"/>
      <c r="BN16" s="153"/>
      <c r="BO16" s="153" t="s">
        <v>193</v>
      </c>
      <c r="BP16" s="151"/>
      <c r="BQ16" t="s">
        <v>20</v>
      </c>
      <c r="BR16" t="s">
        <v>21</v>
      </c>
    </row>
    <row r="17" spans="1:70" x14ac:dyDescent="0.15">
      <c r="A17" s="148">
        <v>3601</v>
      </c>
      <c r="B17" s="218">
        <v>41464</v>
      </c>
      <c r="C17" s="150" t="s">
        <v>99</v>
      </c>
      <c r="D17" s="151" t="s">
        <v>22</v>
      </c>
      <c r="E17" s="151"/>
      <c r="F17" s="151" t="s">
        <v>211</v>
      </c>
      <c r="G17" s="152">
        <v>41459</v>
      </c>
      <c r="H17" s="153" t="s">
        <v>173</v>
      </c>
      <c r="I17" s="153" t="s">
        <v>174</v>
      </c>
      <c r="J17" s="153"/>
      <c r="K17" s="151" t="s">
        <v>93</v>
      </c>
      <c r="L17" s="151" t="s">
        <v>94</v>
      </c>
      <c r="M17" s="151">
        <v>64.33</v>
      </c>
      <c r="N17" s="151">
        <v>24.46</v>
      </c>
      <c r="O17" s="151" t="s">
        <v>95</v>
      </c>
      <c r="P17" s="151">
        <v>1000</v>
      </c>
      <c r="Q17" s="151">
        <v>23.66</v>
      </c>
      <c r="R17" s="154">
        <v>1700</v>
      </c>
      <c r="S17" s="151">
        <v>22.18</v>
      </c>
      <c r="T17" s="151"/>
      <c r="U17" s="151"/>
      <c r="V17" s="151"/>
      <c r="W17" s="151"/>
      <c r="X17" s="151"/>
      <c r="Y17" s="151"/>
      <c r="Z17" s="151"/>
      <c r="AA17" s="151"/>
      <c r="AB17" s="151"/>
      <c r="AC17" s="151"/>
      <c r="AD17" s="151"/>
      <c r="AE17" s="151"/>
      <c r="AF17" s="151"/>
      <c r="AG17" s="151"/>
      <c r="AH17" s="151"/>
      <c r="AI17" s="151"/>
      <c r="AJ17" s="151"/>
      <c r="AK17" s="151"/>
      <c r="AL17" s="151"/>
      <c r="AM17" s="151"/>
      <c r="AN17" s="151"/>
      <c r="AO17" s="151" t="s">
        <v>147</v>
      </c>
      <c r="AP17" s="153" t="s">
        <v>190</v>
      </c>
      <c r="AQ17" s="153"/>
      <c r="AR17" s="153"/>
      <c r="AS17" s="155" t="s">
        <v>224</v>
      </c>
      <c r="AT17" s="153">
        <v>6.5</v>
      </c>
      <c r="AU17" s="153" t="s">
        <v>192</v>
      </c>
      <c r="AV17" s="151"/>
      <c r="AW17" s="153">
        <v>0</v>
      </c>
      <c r="AX17" s="153">
        <v>0</v>
      </c>
      <c r="AY17" s="153">
        <v>0</v>
      </c>
      <c r="AZ17" s="153">
        <v>15</v>
      </c>
      <c r="BA17" s="153">
        <v>0</v>
      </c>
      <c r="BB17" s="153">
        <v>0</v>
      </c>
      <c r="BC17" s="153">
        <v>0</v>
      </c>
      <c r="BD17" s="153">
        <v>0</v>
      </c>
      <c r="BE17" s="153">
        <v>0</v>
      </c>
      <c r="BF17" s="153">
        <v>0</v>
      </c>
      <c r="BG17" s="153">
        <v>24</v>
      </c>
      <c r="BH17" s="153" t="s">
        <v>173</v>
      </c>
      <c r="BI17" s="153"/>
      <c r="BJ17" s="153" t="s">
        <v>157</v>
      </c>
      <c r="BK17" s="153"/>
      <c r="BL17" s="151" t="s">
        <v>96</v>
      </c>
      <c r="BM17" s="151" t="s">
        <v>97</v>
      </c>
      <c r="BN17" s="153">
        <v>25</v>
      </c>
      <c r="BO17" s="153" t="s">
        <v>193</v>
      </c>
      <c r="BP17" s="151"/>
      <c r="BQ17" t="s">
        <v>23</v>
      </c>
      <c r="BR17" s="11" t="s">
        <v>184</v>
      </c>
    </row>
    <row r="18" spans="1:70" x14ac:dyDescent="0.15">
      <c r="A18" s="148">
        <v>1499</v>
      </c>
      <c r="B18" s="218">
        <v>41464</v>
      </c>
      <c r="C18" s="150" t="s">
        <v>170</v>
      </c>
      <c r="D18" s="151" t="s">
        <v>49</v>
      </c>
      <c r="E18" s="151"/>
      <c r="F18" s="151" t="s">
        <v>198</v>
      </c>
      <c r="G18" s="152">
        <v>41455</v>
      </c>
      <c r="H18" s="153" t="s">
        <v>189</v>
      </c>
      <c r="I18" s="153" t="s">
        <v>190</v>
      </c>
      <c r="J18" s="153"/>
      <c r="K18" s="151" t="s">
        <v>24</v>
      </c>
      <c r="L18" s="151" t="s">
        <v>25</v>
      </c>
      <c r="M18" s="151">
        <v>80.361999999999995</v>
      </c>
      <c r="N18" s="151">
        <v>28.359000000000002</v>
      </c>
      <c r="O18" s="151" t="s">
        <v>202</v>
      </c>
      <c r="P18" s="151">
        <v>1750</v>
      </c>
      <c r="Q18" s="151">
        <v>31.5215</v>
      </c>
      <c r="R18" s="221">
        <v>1750</v>
      </c>
      <c r="S18" s="221">
        <v>31.5215</v>
      </c>
      <c r="T18" s="151"/>
      <c r="U18" s="151"/>
      <c r="V18" s="151"/>
      <c r="W18" s="151"/>
      <c r="X18" s="151"/>
      <c r="Y18" s="151"/>
      <c r="Z18" s="151"/>
      <c r="AA18" s="151"/>
      <c r="AB18" s="151"/>
      <c r="AC18" s="151"/>
      <c r="AD18" s="151"/>
      <c r="AE18" s="151"/>
      <c r="AF18" s="151"/>
      <c r="AG18" s="151"/>
      <c r="AH18" s="151"/>
      <c r="AI18" s="151"/>
      <c r="AJ18" s="151"/>
      <c r="AK18" s="151"/>
      <c r="AL18" s="151"/>
      <c r="AM18" s="151"/>
      <c r="AN18" s="151"/>
      <c r="AO18" s="151" t="s">
        <v>203</v>
      </c>
      <c r="AP18" s="153" t="s">
        <v>190</v>
      </c>
      <c r="AQ18" s="153"/>
      <c r="AR18" s="153"/>
      <c r="AS18" s="155"/>
      <c r="AT18" s="153"/>
      <c r="AU18" s="153" t="s">
        <v>190</v>
      </c>
      <c r="AV18" s="151"/>
      <c r="AW18" s="153">
        <v>0</v>
      </c>
      <c r="AX18" s="153">
        <v>0</v>
      </c>
      <c r="AY18" s="153">
        <v>0</v>
      </c>
      <c r="AZ18" s="153">
        <v>0</v>
      </c>
      <c r="BA18" s="153">
        <v>0</v>
      </c>
      <c r="BB18" s="153">
        <v>0</v>
      </c>
      <c r="BC18" s="153">
        <v>0</v>
      </c>
      <c r="BD18" s="153">
        <v>0</v>
      </c>
      <c r="BE18" s="153">
        <v>0</v>
      </c>
      <c r="BF18" s="153">
        <v>0</v>
      </c>
      <c r="BG18" s="153">
        <v>36</v>
      </c>
      <c r="BH18" s="153" t="s">
        <v>190</v>
      </c>
      <c r="BI18" s="153"/>
      <c r="BJ18" s="153" t="s">
        <v>190</v>
      </c>
      <c r="BK18" s="153"/>
      <c r="BL18" s="156"/>
      <c r="BM18" s="156"/>
      <c r="BN18" s="153"/>
      <c r="BO18" s="153" t="s">
        <v>193</v>
      </c>
      <c r="BP18" s="151" t="s">
        <v>104</v>
      </c>
      <c r="BQ18" t="s">
        <v>26</v>
      </c>
      <c r="BR18" t="s">
        <v>184</v>
      </c>
    </row>
    <row r="19" spans="1:70" x14ac:dyDescent="0.15">
      <c r="A19" s="148">
        <v>4137</v>
      </c>
      <c r="B19" s="218">
        <v>41467</v>
      </c>
      <c r="C19" s="150" t="s">
        <v>170</v>
      </c>
      <c r="D19" s="151" t="s">
        <v>49</v>
      </c>
      <c r="E19" s="151"/>
      <c r="F19" s="151" t="s">
        <v>58</v>
      </c>
      <c r="G19" s="157">
        <v>41475</v>
      </c>
      <c r="H19" s="153" t="s">
        <v>189</v>
      </c>
      <c r="I19" s="153" t="s">
        <v>190</v>
      </c>
      <c r="J19" s="153"/>
      <c r="K19" s="151" t="s">
        <v>141</v>
      </c>
      <c r="L19" s="151" t="s">
        <v>120</v>
      </c>
      <c r="M19" s="151">
        <v>88</v>
      </c>
      <c r="N19" s="151">
        <v>22</v>
      </c>
      <c r="O19" s="151"/>
      <c r="P19" s="151"/>
      <c r="Q19" s="151"/>
      <c r="R19" s="154"/>
      <c r="S19" s="151"/>
      <c r="T19" s="151"/>
      <c r="U19" s="151"/>
      <c r="V19" s="151"/>
      <c r="W19" s="151"/>
      <c r="X19" s="151"/>
      <c r="Y19" s="151"/>
      <c r="Z19" s="151"/>
      <c r="AA19" s="151"/>
      <c r="AB19" s="151"/>
      <c r="AC19" s="151"/>
      <c r="AD19" s="151"/>
      <c r="AE19" s="151">
        <v>13</v>
      </c>
      <c r="AF19" s="151"/>
      <c r="AG19" s="151"/>
      <c r="AH19" s="151"/>
      <c r="AI19" s="151"/>
      <c r="AJ19" s="151"/>
      <c r="AK19" s="151"/>
      <c r="AL19" s="151"/>
      <c r="AM19" s="151"/>
      <c r="AN19" s="151"/>
      <c r="AO19" s="151" t="s">
        <v>207</v>
      </c>
      <c r="AP19" s="153" t="s">
        <v>190</v>
      </c>
      <c r="AQ19" s="153"/>
      <c r="AR19" s="153"/>
      <c r="AS19" s="155" t="s">
        <v>224</v>
      </c>
      <c r="AT19" s="153">
        <v>11.7</v>
      </c>
      <c r="AU19" s="153" t="s">
        <v>192</v>
      </c>
      <c r="AV19" s="151"/>
      <c r="AW19" s="153">
        <v>0</v>
      </c>
      <c r="AX19" s="153">
        <v>0</v>
      </c>
      <c r="AY19" s="153">
        <v>0</v>
      </c>
      <c r="AZ19" s="153">
        <v>0</v>
      </c>
      <c r="BA19" s="153">
        <v>0</v>
      </c>
      <c r="BB19" s="153">
        <v>0</v>
      </c>
      <c r="BC19" s="153">
        <v>0</v>
      </c>
      <c r="BD19" s="153">
        <v>0</v>
      </c>
      <c r="BE19" s="153">
        <v>0</v>
      </c>
      <c r="BF19" s="153">
        <v>0</v>
      </c>
      <c r="BG19" s="153"/>
      <c r="BH19" s="153" t="s">
        <v>190</v>
      </c>
      <c r="BI19" s="153"/>
      <c r="BJ19" s="153" t="s">
        <v>190</v>
      </c>
      <c r="BK19" s="153"/>
      <c r="BL19" s="151"/>
      <c r="BM19" s="151"/>
      <c r="BN19" s="153"/>
      <c r="BO19" s="153" t="s">
        <v>193</v>
      </c>
      <c r="BP19" s="156" t="s">
        <v>142</v>
      </c>
      <c r="BQ19" t="s">
        <v>59</v>
      </c>
      <c r="BR19" s="11" t="s">
        <v>184</v>
      </c>
    </row>
    <row r="20" spans="1:70" x14ac:dyDescent="0.15">
      <c r="A20" s="148">
        <v>2006</v>
      </c>
      <c r="B20" s="218">
        <v>41467</v>
      </c>
      <c r="C20" s="150" t="s">
        <v>209</v>
      </c>
      <c r="D20" s="151" t="s">
        <v>109</v>
      </c>
      <c r="E20" s="151"/>
      <c r="F20" s="151" t="s">
        <v>188</v>
      </c>
      <c r="G20" s="152">
        <v>41457</v>
      </c>
      <c r="H20" s="153" t="s">
        <v>189</v>
      </c>
      <c r="I20" s="153" t="s">
        <v>190</v>
      </c>
      <c r="J20" s="153"/>
      <c r="K20" s="151" t="s">
        <v>175</v>
      </c>
      <c r="L20" s="151" t="s">
        <v>176</v>
      </c>
      <c r="M20" s="151">
        <v>90</v>
      </c>
      <c r="N20" s="151">
        <v>29</v>
      </c>
      <c r="O20" s="151"/>
      <c r="P20" s="151"/>
      <c r="Q20" s="151"/>
      <c r="R20" s="154"/>
      <c r="S20" s="151"/>
      <c r="T20" s="151"/>
      <c r="U20" s="151"/>
      <c r="V20" s="151"/>
      <c r="W20" s="151"/>
      <c r="X20" s="151"/>
      <c r="Y20" s="151"/>
      <c r="Z20" s="151"/>
      <c r="AA20" s="151"/>
      <c r="AB20" s="151"/>
      <c r="AC20" s="151"/>
      <c r="AD20" s="151"/>
      <c r="AE20" s="151">
        <v>12</v>
      </c>
      <c r="AF20" s="151"/>
      <c r="AG20" s="151"/>
      <c r="AH20" s="151"/>
      <c r="AI20" s="151"/>
      <c r="AJ20" s="151"/>
      <c r="AK20" s="151"/>
      <c r="AL20" s="151"/>
      <c r="AM20" s="151"/>
      <c r="AN20" s="151"/>
      <c r="AO20" s="151" t="s">
        <v>115</v>
      </c>
      <c r="AP20" s="153" t="s">
        <v>190</v>
      </c>
      <c r="AQ20" s="153"/>
      <c r="AR20" s="153"/>
      <c r="AS20" s="155" t="s">
        <v>111</v>
      </c>
      <c r="AT20" s="153">
        <v>11.1</v>
      </c>
      <c r="AU20" s="153" t="s">
        <v>192</v>
      </c>
      <c r="AV20" s="151"/>
      <c r="AW20" s="153">
        <v>0</v>
      </c>
      <c r="AX20" s="153">
        <v>0</v>
      </c>
      <c r="AY20" s="153">
        <v>0</v>
      </c>
      <c r="AZ20" s="153">
        <v>22</v>
      </c>
      <c r="BA20" s="153">
        <v>0</v>
      </c>
      <c r="BB20" s="153">
        <v>0</v>
      </c>
      <c r="BC20" s="153">
        <v>0</v>
      </c>
      <c r="BD20" s="153">
        <v>0</v>
      </c>
      <c r="BE20" s="153">
        <v>0</v>
      </c>
      <c r="BF20" s="153">
        <v>0</v>
      </c>
      <c r="BG20" s="153"/>
      <c r="BH20" s="153" t="s">
        <v>190</v>
      </c>
      <c r="BI20" s="153">
        <v>12</v>
      </c>
      <c r="BJ20" s="153" t="s">
        <v>190</v>
      </c>
      <c r="BK20" s="153"/>
      <c r="BL20" s="151" t="s">
        <v>181</v>
      </c>
      <c r="BM20" s="156" t="s">
        <v>656</v>
      </c>
      <c r="BN20" s="153">
        <v>50</v>
      </c>
      <c r="BO20" s="153" t="s">
        <v>193</v>
      </c>
      <c r="BP20" s="151"/>
      <c r="BQ20" t="s">
        <v>116</v>
      </c>
      <c r="BR20" s="11" t="s">
        <v>184</v>
      </c>
    </row>
    <row r="21" spans="1:70" x14ac:dyDescent="0.15">
      <c r="A21" s="148">
        <v>2560</v>
      </c>
      <c r="B21" s="218">
        <v>41467</v>
      </c>
      <c r="C21" s="150" t="s">
        <v>170</v>
      </c>
      <c r="D21" s="151" t="s">
        <v>49</v>
      </c>
      <c r="E21" s="151"/>
      <c r="F21" s="151" t="s">
        <v>205</v>
      </c>
      <c r="G21" s="157">
        <v>41477</v>
      </c>
      <c r="H21" s="153" t="s">
        <v>190</v>
      </c>
      <c r="I21" s="153" t="s">
        <v>199</v>
      </c>
      <c r="J21" s="153"/>
      <c r="K21" s="151" t="s">
        <v>200</v>
      </c>
      <c r="L21" s="151" t="s">
        <v>201</v>
      </c>
      <c r="M21" s="151">
        <v>99.86</v>
      </c>
      <c r="N21" s="151">
        <v>27.5</v>
      </c>
      <c r="O21" s="151" t="s">
        <v>202</v>
      </c>
      <c r="P21" s="151">
        <v>1000</v>
      </c>
      <c r="Q21" s="151">
        <v>26.76</v>
      </c>
      <c r="R21" s="154">
        <v>1750</v>
      </c>
      <c r="S21" s="151">
        <v>25.79</v>
      </c>
      <c r="T21" s="151"/>
      <c r="U21" s="151"/>
      <c r="V21" s="151"/>
      <c r="W21" s="151"/>
      <c r="X21" s="151"/>
      <c r="Y21" s="151"/>
      <c r="Z21" s="151"/>
      <c r="AA21" s="151"/>
      <c r="AB21" s="151"/>
      <c r="AC21" s="151"/>
      <c r="AD21" s="151"/>
      <c r="AE21" s="151">
        <v>9.61</v>
      </c>
      <c r="AF21" s="151"/>
      <c r="AG21" s="151"/>
      <c r="AH21" s="151"/>
      <c r="AI21" s="151"/>
      <c r="AJ21" s="151"/>
      <c r="AK21" s="151"/>
      <c r="AL21" s="151"/>
      <c r="AM21" s="151"/>
      <c r="AN21" s="151"/>
      <c r="AO21" s="151" t="s">
        <v>207</v>
      </c>
      <c r="AP21" s="153" t="s">
        <v>190</v>
      </c>
      <c r="AQ21" s="153"/>
      <c r="AR21" s="153"/>
      <c r="AS21" s="155"/>
      <c r="AT21" s="153"/>
      <c r="AU21" s="153" t="s">
        <v>190</v>
      </c>
      <c r="AV21" s="151"/>
      <c r="AW21" s="153">
        <v>0</v>
      </c>
      <c r="AX21" s="153">
        <v>0</v>
      </c>
      <c r="AY21" s="153">
        <v>0</v>
      </c>
      <c r="AZ21" s="153">
        <v>23</v>
      </c>
      <c r="BA21" s="153">
        <v>0</v>
      </c>
      <c r="BB21" s="153">
        <v>0</v>
      </c>
      <c r="BC21" s="153">
        <v>0</v>
      </c>
      <c r="BD21" s="153">
        <v>0</v>
      </c>
      <c r="BE21" s="153">
        <v>0</v>
      </c>
      <c r="BF21" s="153">
        <v>0</v>
      </c>
      <c r="BG21" s="153"/>
      <c r="BH21" s="153" t="s">
        <v>190</v>
      </c>
      <c r="BI21" s="153">
        <v>24</v>
      </c>
      <c r="BJ21" s="153" t="s">
        <v>190</v>
      </c>
      <c r="BK21" s="153"/>
      <c r="BL21" s="151"/>
      <c r="BM21" s="156"/>
      <c r="BN21" s="153"/>
      <c r="BO21" s="153" t="s">
        <v>193</v>
      </c>
      <c r="BP21" s="151"/>
      <c r="BQ21" t="s">
        <v>204</v>
      </c>
      <c r="BR21" t="s">
        <v>184</v>
      </c>
    </row>
    <row r="22" spans="1:70" x14ac:dyDescent="0.15">
      <c r="A22" s="148">
        <v>3227</v>
      </c>
      <c r="B22" s="218">
        <v>41467</v>
      </c>
      <c r="C22" s="150" t="s">
        <v>170</v>
      </c>
      <c r="D22" s="151" t="s">
        <v>49</v>
      </c>
      <c r="E22" s="151"/>
      <c r="F22" s="151" t="s">
        <v>205</v>
      </c>
      <c r="G22" s="152">
        <v>41455</v>
      </c>
      <c r="H22" s="153" t="s">
        <v>190</v>
      </c>
      <c r="I22" s="153" t="s">
        <v>199</v>
      </c>
      <c r="J22" s="153"/>
      <c r="K22" s="151" t="s">
        <v>220</v>
      </c>
      <c r="L22" s="151" t="s">
        <v>215</v>
      </c>
      <c r="M22" s="151">
        <v>88.32</v>
      </c>
      <c r="N22" s="151">
        <v>36.192</v>
      </c>
      <c r="O22" s="151"/>
      <c r="P22" s="151"/>
      <c r="Q22" s="151"/>
      <c r="R22" s="154"/>
      <c r="S22" s="151"/>
      <c r="T22" s="151"/>
      <c r="U22" s="151"/>
      <c r="V22" s="151"/>
      <c r="W22" s="151"/>
      <c r="X22" s="151"/>
      <c r="Y22" s="151"/>
      <c r="Z22" s="151"/>
      <c r="AA22" s="151"/>
      <c r="AB22" s="151"/>
      <c r="AC22" s="151"/>
      <c r="AD22" s="151"/>
      <c r="AE22" s="151">
        <v>22.655999999999999</v>
      </c>
      <c r="AF22" s="151"/>
      <c r="AG22" s="151"/>
      <c r="AH22" s="151"/>
      <c r="AI22" s="151"/>
      <c r="AJ22" s="151"/>
      <c r="AK22" s="151"/>
      <c r="AL22" s="151"/>
      <c r="AM22" s="151"/>
      <c r="AN22" s="151"/>
      <c r="AO22" s="151" t="s">
        <v>207</v>
      </c>
      <c r="AP22" s="153" t="s">
        <v>190</v>
      </c>
      <c r="AQ22" s="153"/>
      <c r="AR22" s="153"/>
      <c r="AS22" s="155"/>
      <c r="AT22" s="153"/>
      <c r="AU22" s="153" t="s">
        <v>190</v>
      </c>
      <c r="AV22" s="151"/>
      <c r="AW22" s="153">
        <v>0</v>
      </c>
      <c r="AX22" s="153">
        <v>0</v>
      </c>
      <c r="AY22" s="153">
        <v>15</v>
      </c>
      <c r="AZ22" s="153">
        <v>0</v>
      </c>
      <c r="BA22" s="153">
        <v>0</v>
      </c>
      <c r="BB22" s="153">
        <v>0</v>
      </c>
      <c r="BC22" s="153">
        <v>0</v>
      </c>
      <c r="BD22" s="153">
        <v>0</v>
      </c>
      <c r="BE22" s="153">
        <v>0</v>
      </c>
      <c r="BF22" s="153">
        <v>0</v>
      </c>
      <c r="BG22" s="153"/>
      <c r="BH22" s="153" t="s">
        <v>190</v>
      </c>
      <c r="BI22" s="153"/>
      <c r="BJ22" s="153" t="s">
        <v>190</v>
      </c>
      <c r="BK22" s="153"/>
      <c r="BL22" s="156"/>
      <c r="BM22" s="156"/>
      <c r="BN22" s="153"/>
      <c r="BO22" s="153" t="s">
        <v>193</v>
      </c>
      <c r="BP22" s="156" t="s">
        <v>217</v>
      </c>
      <c r="BQ22" t="s">
        <v>51</v>
      </c>
      <c r="BR22" s="11" t="s">
        <v>184</v>
      </c>
    </row>
    <row r="23" spans="1:70" x14ac:dyDescent="0.15">
      <c r="A23" s="148">
        <v>1474</v>
      </c>
      <c r="B23" s="218">
        <v>41464</v>
      </c>
      <c r="C23" s="150" t="s">
        <v>170</v>
      </c>
      <c r="D23" s="151" t="s">
        <v>49</v>
      </c>
      <c r="E23" s="151"/>
      <c r="F23" s="151" t="s">
        <v>205</v>
      </c>
      <c r="G23" s="152">
        <v>41419</v>
      </c>
      <c r="H23" s="153" t="s">
        <v>189</v>
      </c>
      <c r="I23" s="153" t="s">
        <v>190</v>
      </c>
      <c r="J23" s="153"/>
      <c r="K23" s="151" t="s">
        <v>121</v>
      </c>
      <c r="L23" s="151" t="s">
        <v>120</v>
      </c>
      <c r="M23" s="151">
        <v>87.74</v>
      </c>
      <c r="N23" s="151">
        <v>27.15</v>
      </c>
      <c r="O23" s="151" t="s">
        <v>206</v>
      </c>
      <c r="P23" s="151">
        <v>1750</v>
      </c>
      <c r="Q23" s="151">
        <v>26.55</v>
      </c>
      <c r="R23" s="221">
        <v>1750</v>
      </c>
      <c r="S23" s="221">
        <v>26.55</v>
      </c>
      <c r="T23" s="151"/>
      <c r="U23" s="151"/>
      <c r="V23" s="151"/>
      <c r="W23" s="151"/>
      <c r="X23" s="151"/>
      <c r="Y23" s="151"/>
      <c r="Z23" s="151"/>
      <c r="AA23" s="151"/>
      <c r="AB23" s="151"/>
      <c r="AC23" s="151"/>
      <c r="AD23" s="151"/>
      <c r="AE23" s="151">
        <v>11.7</v>
      </c>
      <c r="AF23" s="151"/>
      <c r="AG23" s="151"/>
      <c r="AH23" s="151"/>
      <c r="AI23" s="151"/>
      <c r="AJ23" s="151"/>
      <c r="AK23" s="151"/>
      <c r="AL23" s="151"/>
      <c r="AM23" s="151"/>
      <c r="AN23" s="151"/>
      <c r="AO23" s="151" t="s">
        <v>207</v>
      </c>
      <c r="AP23" s="153" t="s">
        <v>157</v>
      </c>
      <c r="AQ23" s="153"/>
      <c r="AR23" s="153"/>
      <c r="AS23" s="155" t="s">
        <v>224</v>
      </c>
      <c r="AT23" s="153">
        <v>11.6</v>
      </c>
      <c r="AU23" s="153" t="s">
        <v>190</v>
      </c>
      <c r="AV23" s="151"/>
      <c r="AW23" s="153">
        <v>0</v>
      </c>
      <c r="AX23" s="153">
        <v>0</v>
      </c>
      <c r="AY23" s="153">
        <v>0</v>
      </c>
      <c r="AZ23" s="153">
        <v>20</v>
      </c>
      <c r="BA23" s="153">
        <v>0</v>
      </c>
      <c r="BB23" s="153">
        <v>0</v>
      </c>
      <c r="BC23" s="153">
        <v>0</v>
      </c>
      <c r="BD23" s="153">
        <v>0</v>
      </c>
      <c r="BE23" s="153">
        <v>0</v>
      </c>
      <c r="BF23" s="153">
        <v>0</v>
      </c>
      <c r="BG23" s="153"/>
      <c r="BH23" s="153" t="s">
        <v>190</v>
      </c>
      <c r="BI23" s="153"/>
      <c r="BJ23" s="153" t="s">
        <v>190</v>
      </c>
      <c r="BK23" s="153"/>
      <c r="BL23" s="156" t="s">
        <v>225</v>
      </c>
      <c r="BM23" s="156"/>
      <c r="BN23" s="153"/>
      <c r="BO23" s="153" t="s">
        <v>193</v>
      </c>
      <c r="BP23" s="151"/>
      <c r="BQ23" t="s">
        <v>53</v>
      </c>
      <c r="BR23" s="11" t="s">
        <v>119</v>
      </c>
    </row>
    <row r="24" spans="1:70" x14ac:dyDescent="0.15">
      <c r="A24" s="148">
        <v>4655</v>
      </c>
      <c r="B24" s="218">
        <v>41467</v>
      </c>
      <c r="C24" s="150" t="s">
        <v>209</v>
      </c>
      <c r="D24" s="151" t="s">
        <v>109</v>
      </c>
      <c r="E24" s="151"/>
      <c r="F24" s="151" t="s">
        <v>219</v>
      </c>
      <c r="G24" s="152">
        <v>41455</v>
      </c>
      <c r="H24" s="153" t="s">
        <v>123</v>
      </c>
      <c r="I24" s="153" t="s">
        <v>178</v>
      </c>
      <c r="J24" s="153"/>
      <c r="K24" s="151" t="s">
        <v>124</v>
      </c>
      <c r="L24" s="151" t="s">
        <v>125</v>
      </c>
      <c r="M24" s="151">
        <v>105.5</v>
      </c>
      <c r="N24" s="151">
        <v>28.78</v>
      </c>
      <c r="O24" s="151"/>
      <c r="P24" s="151"/>
      <c r="Q24" s="151"/>
      <c r="R24" s="154"/>
      <c r="S24" s="151"/>
      <c r="T24" s="151"/>
      <c r="U24" s="151"/>
      <c r="V24" s="151"/>
      <c r="W24" s="151"/>
      <c r="X24" s="151"/>
      <c r="Y24" s="151"/>
      <c r="Z24" s="151"/>
      <c r="AA24" s="151"/>
      <c r="AB24" s="151"/>
      <c r="AC24" s="151"/>
      <c r="AD24" s="151"/>
      <c r="AE24" s="151">
        <v>17.399999999999999</v>
      </c>
      <c r="AF24" s="151"/>
      <c r="AG24" s="151"/>
      <c r="AH24" s="151"/>
      <c r="AI24" s="151"/>
      <c r="AJ24" s="151"/>
      <c r="AK24" s="151"/>
      <c r="AL24" s="151"/>
      <c r="AM24" s="151"/>
      <c r="AN24" s="151"/>
      <c r="AO24" s="151" t="s">
        <v>191</v>
      </c>
      <c r="AP24" s="153" t="s">
        <v>178</v>
      </c>
      <c r="AQ24" s="153"/>
      <c r="AR24" s="153"/>
      <c r="AS24" s="155"/>
      <c r="AT24" s="153"/>
      <c r="AU24" s="153" t="s">
        <v>178</v>
      </c>
      <c r="AV24" s="151"/>
      <c r="AW24" s="153">
        <v>0</v>
      </c>
      <c r="AX24" s="153">
        <v>0</v>
      </c>
      <c r="AY24" s="153">
        <v>20</v>
      </c>
      <c r="AZ24" s="153">
        <v>0</v>
      </c>
      <c r="BA24" s="153">
        <v>0</v>
      </c>
      <c r="BB24" s="153">
        <v>0</v>
      </c>
      <c r="BC24" s="153">
        <v>0</v>
      </c>
      <c r="BD24" s="153">
        <v>0</v>
      </c>
      <c r="BE24" s="153">
        <v>0</v>
      </c>
      <c r="BF24" s="153">
        <v>0</v>
      </c>
      <c r="BG24" s="153">
        <v>12</v>
      </c>
      <c r="BH24" s="153" t="s">
        <v>126</v>
      </c>
      <c r="BI24" s="153"/>
      <c r="BJ24" s="153" t="s">
        <v>178</v>
      </c>
      <c r="BK24" s="153"/>
      <c r="BL24" s="156"/>
      <c r="BM24" s="156"/>
      <c r="BN24" s="153"/>
      <c r="BO24" s="153" t="s">
        <v>127</v>
      </c>
      <c r="BP24" s="151" t="s">
        <v>128</v>
      </c>
      <c r="BQ24" t="s">
        <v>52</v>
      </c>
      <c r="BR24" s="11" t="s">
        <v>130</v>
      </c>
    </row>
    <row r="25" spans="1:70" x14ac:dyDescent="0.15">
      <c r="A25" s="148">
        <v>1446</v>
      </c>
      <c r="B25" s="218">
        <v>41464</v>
      </c>
      <c r="C25" s="150" t="s">
        <v>170</v>
      </c>
      <c r="D25" s="151" t="s">
        <v>49</v>
      </c>
      <c r="E25" s="151"/>
      <c r="F25" s="151" t="s">
        <v>205</v>
      </c>
      <c r="G25" s="157">
        <v>41455</v>
      </c>
      <c r="H25" s="153" t="s">
        <v>189</v>
      </c>
      <c r="I25" s="153" t="s">
        <v>190</v>
      </c>
      <c r="J25" s="153"/>
      <c r="K25" s="151" t="s">
        <v>131</v>
      </c>
      <c r="L25" s="151" t="s">
        <v>132</v>
      </c>
      <c r="M25" s="151">
        <v>98.5</v>
      </c>
      <c r="N25" s="151">
        <v>25.66</v>
      </c>
      <c r="O25" s="151" t="s">
        <v>206</v>
      </c>
      <c r="P25" s="151">
        <v>300</v>
      </c>
      <c r="Q25" s="151">
        <v>26.98</v>
      </c>
      <c r="R25" s="154">
        <v>1020</v>
      </c>
      <c r="S25" s="151">
        <v>28.49</v>
      </c>
      <c r="T25" s="151"/>
      <c r="U25" s="151"/>
      <c r="V25" s="151"/>
      <c r="W25" s="151"/>
      <c r="X25" s="151"/>
      <c r="Y25" s="151"/>
      <c r="Z25" s="151"/>
      <c r="AA25" s="151"/>
      <c r="AB25" s="151"/>
      <c r="AC25" s="151"/>
      <c r="AD25" s="151"/>
      <c r="AE25" s="151">
        <v>12.75</v>
      </c>
      <c r="AF25" s="151"/>
      <c r="AG25" s="151"/>
      <c r="AH25" s="151"/>
      <c r="AI25" s="151"/>
      <c r="AJ25" s="151"/>
      <c r="AK25" s="151"/>
      <c r="AL25" s="151"/>
      <c r="AM25" s="151"/>
      <c r="AN25" s="151"/>
      <c r="AO25" s="151" t="s">
        <v>207</v>
      </c>
      <c r="AP25" s="153" t="s">
        <v>190</v>
      </c>
      <c r="AQ25" s="153"/>
      <c r="AR25" s="153"/>
      <c r="AS25" s="155" t="s">
        <v>224</v>
      </c>
      <c r="AT25" s="153">
        <v>12</v>
      </c>
      <c r="AU25" s="153" t="s">
        <v>192</v>
      </c>
      <c r="AV25" s="151"/>
      <c r="AW25" s="153">
        <v>0</v>
      </c>
      <c r="AX25" s="153">
        <v>0</v>
      </c>
      <c r="AY25" s="153">
        <v>7</v>
      </c>
      <c r="AZ25" s="153">
        <v>0</v>
      </c>
      <c r="BA25" s="153">
        <v>0</v>
      </c>
      <c r="BB25" s="153">
        <v>0</v>
      </c>
      <c r="BC25" s="153">
        <v>0</v>
      </c>
      <c r="BD25" s="153">
        <v>0</v>
      </c>
      <c r="BE25" s="153">
        <v>0</v>
      </c>
      <c r="BF25" s="153">
        <v>0</v>
      </c>
      <c r="BG25" s="153">
        <v>24</v>
      </c>
      <c r="BH25" s="153" t="s">
        <v>189</v>
      </c>
      <c r="BI25" s="153"/>
      <c r="BJ25" s="153" t="s">
        <v>190</v>
      </c>
      <c r="BK25" s="153"/>
      <c r="BL25" s="156"/>
      <c r="BM25" s="156"/>
      <c r="BN25" s="153"/>
      <c r="BO25" s="153" t="s">
        <v>193</v>
      </c>
      <c r="BP25" s="151" t="s">
        <v>134</v>
      </c>
      <c r="BQ25" t="s">
        <v>54</v>
      </c>
      <c r="BR25" s="11" t="s">
        <v>184</v>
      </c>
    </row>
    <row r="26" spans="1:70" x14ac:dyDescent="0.15">
      <c r="A26" s="148">
        <v>1486</v>
      </c>
      <c r="B26" s="218">
        <v>41464</v>
      </c>
      <c r="C26" s="150" t="s">
        <v>170</v>
      </c>
      <c r="D26" s="151" t="s">
        <v>49</v>
      </c>
      <c r="E26" s="151"/>
      <c r="F26" s="151" t="s">
        <v>205</v>
      </c>
      <c r="G26" s="152">
        <v>41419</v>
      </c>
      <c r="H26" s="153" t="s">
        <v>189</v>
      </c>
      <c r="I26" s="153" t="s">
        <v>190</v>
      </c>
      <c r="J26" s="153"/>
      <c r="K26" s="151" t="s">
        <v>138</v>
      </c>
      <c r="L26" s="151" t="s">
        <v>120</v>
      </c>
      <c r="M26" s="151">
        <v>87.21</v>
      </c>
      <c r="N26" s="151">
        <v>26.16</v>
      </c>
      <c r="O26" s="151" t="s">
        <v>206</v>
      </c>
      <c r="P26" s="151">
        <v>1750</v>
      </c>
      <c r="Q26" s="151">
        <v>25.31</v>
      </c>
      <c r="R26" s="221">
        <v>1750</v>
      </c>
      <c r="S26" s="221">
        <v>25.31</v>
      </c>
      <c r="T26" s="151"/>
      <c r="U26" s="151"/>
      <c r="V26" s="151"/>
      <c r="W26" s="151"/>
      <c r="X26" s="151"/>
      <c r="Y26" s="151"/>
      <c r="Z26" s="151"/>
      <c r="AA26" s="151"/>
      <c r="AB26" s="151"/>
      <c r="AC26" s="151"/>
      <c r="AD26" s="151"/>
      <c r="AE26" s="151">
        <v>11.5</v>
      </c>
      <c r="AF26" s="151"/>
      <c r="AG26" s="151"/>
      <c r="AH26" s="151"/>
      <c r="AI26" s="151"/>
      <c r="AJ26" s="151"/>
      <c r="AK26" s="151"/>
      <c r="AL26" s="151"/>
      <c r="AM26" s="151"/>
      <c r="AN26" s="151"/>
      <c r="AO26" s="151" t="s">
        <v>207</v>
      </c>
      <c r="AP26" s="153" t="s">
        <v>157</v>
      </c>
      <c r="AQ26" s="153"/>
      <c r="AR26" s="153"/>
      <c r="AS26" s="155" t="s">
        <v>224</v>
      </c>
      <c r="AT26" s="153">
        <v>11.6</v>
      </c>
      <c r="AU26" s="153" t="s">
        <v>192</v>
      </c>
      <c r="AV26" s="151"/>
      <c r="AW26" s="153">
        <v>0</v>
      </c>
      <c r="AX26" s="153">
        <v>0</v>
      </c>
      <c r="AY26" s="153">
        <v>0</v>
      </c>
      <c r="AZ26" s="153">
        <v>0</v>
      </c>
      <c r="BA26" s="153">
        <v>0</v>
      </c>
      <c r="BB26" s="153">
        <v>20</v>
      </c>
      <c r="BC26" s="153">
        <v>0</v>
      </c>
      <c r="BD26" s="153">
        <v>0</v>
      </c>
      <c r="BE26" s="153">
        <v>0</v>
      </c>
      <c r="BF26" s="153">
        <v>0</v>
      </c>
      <c r="BG26" s="153"/>
      <c r="BH26" s="153" t="s">
        <v>190</v>
      </c>
      <c r="BI26" s="153"/>
      <c r="BJ26" s="153" t="s">
        <v>190</v>
      </c>
      <c r="BK26" s="153"/>
      <c r="BL26" s="156"/>
      <c r="BM26" s="156"/>
      <c r="BN26" s="153"/>
      <c r="BO26" s="153" t="s">
        <v>193</v>
      </c>
      <c r="BP26" s="151"/>
      <c r="BQ26" t="s">
        <v>56</v>
      </c>
      <c r="BR26" s="11" t="s">
        <v>89</v>
      </c>
    </row>
    <row r="27" spans="1:70" x14ac:dyDescent="0.15">
      <c r="A27" s="148">
        <v>1256</v>
      </c>
      <c r="B27" s="218">
        <v>41467</v>
      </c>
      <c r="C27" s="150" t="s">
        <v>92</v>
      </c>
      <c r="D27" s="151" t="s">
        <v>109</v>
      </c>
      <c r="E27" s="151"/>
      <c r="F27" s="151" t="s">
        <v>205</v>
      </c>
      <c r="G27" s="152">
        <v>41467</v>
      </c>
      <c r="H27" s="153" t="s">
        <v>123</v>
      </c>
      <c r="I27" s="153" t="s">
        <v>178</v>
      </c>
      <c r="J27" s="153"/>
      <c r="K27" s="151" t="s">
        <v>60</v>
      </c>
      <c r="L27" s="151" t="s">
        <v>61</v>
      </c>
      <c r="M27" s="151">
        <v>91.8</v>
      </c>
      <c r="N27" s="151">
        <v>29.78</v>
      </c>
      <c r="O27" s="151"/>
      <c r="P27" s="151"/>
      <c r="Q27" s="151"/>
      <c r="R27" s="151"/>
      <c r="S27" s="151"/>
      <c r="T27" s="151"/>
      <c r="U27" s="151"/>
      <c r="V27" s="151"/>
      <c r="W27" s="151"/>
      <c r="X27" s="151"/>
      <c r="Y27" s="151"/>
      <c r="Z27" s="151"/>
      <c r="AA27" s="151"/>
      <c r="AB27" s="151"/>
      <c r="AC27" s="151"/>
      <c r="AD27" s="151"/>
      <c r="AE27" s="151">
        <v>11.98</v>
      </c>
      <c r="AF27" s="151"/>
      <c r="AG27" s="151"/>
      <c r="AH27" s="151"/>
      <c r="AI27" s="151"/>
      <c r="AJ27" s="151"/>
      <c r="AK27" s="151"/>
      <c r="AL27" s="151"/>
      <c r="AM27" s="151"/>
      <c r="AN27" s="151"/>
      <c r="AO27" s="151" t="s">
        <v>115</v>
      </c>
      <c r="AP27" s="153" t="s">
        <v>178</v>
      </c>
      <c r="AQ27" s="153"/>
      <c r="AR27" s="153"/>
      <c r="AS27" s="155" t="s">
        <v>179</v>
      </c>
      <c r="AT27" s="153">
        <v>12.5</v>
      </c>
      <c r="AU27" s="153" t="s">
        <v>192</v>
      </c>
      <c r="AV27" s="151"/>
      <c r="AW27" s="153">
        <v>0</v>
      </c>
      <c r="AX27" s="153">
        <v>0</v>
      </c>
      <c r="AY27" s="153">
        <v>0</v>
      </c>
      <c r="AZ27" s="153">
        <v>22</v>
      </c>
      <c r="BA27" s="153">
        <v>0</v>
      </c>
      <c r="BB27" s="153">
        <v>0</v>
      </c>
      <c r="BC27" s="153">
        <v>0</v>
      </c>
      <c r="BD27" s="153">
        <v>0</v>
      </c>
      <c r="BE27" s="153">
        <v>0</v>
      </c>
      <c r="BF27" s="153">
        <v>0</v>
      </c>
      <c r="BG27" s="153"/>
      <c r="BH27" s="153" t="s">
        <v>190</v>
      </c>
      <c r="BI27" s="153">
        <v>12</v>
      </c>
      <c r="BJ27" s="153" t="s">
        <v>190</v>
      </c>
      <c r="BK27" s="153"/>
      <c r="BL27" s="156" t="s">
        <v>181</v>
      </c>
      <c r="BM27" s="156" t="s">
        <v>656</v>
      </c>
      <c r="BN27" s="153">
        <v>50</v>
      </c>
      <c r="BO27" s="153" t="s">
        <v>193</v>
      </c>
      <c r="BP27" s="151"/>
      <c r="BQ27" t="s">
        <v>63</v>
      </c>
      <c r="BR27" s="11" t="s">
        <v>184</v>
      </c>
    </row>
    <row r="28" spans="1:70" x14ac:dyDescent="0.15">
      <c r="A28" s="148">
        <v>3104</v>
      </c>
      <c r="B28" s="218">
        <v>41465</v>
      </c>
      <c r="C28" s="150" t="s">
        <v>170</v>
      </c>
      <c r="D28" s="151" t="s">
        <v>65</v>
      </c>
      <c r="E28" s="151"/>
      <c r="F28" s="151" t="s">
        <v>205</v>
      </c>
      <c r="G28" s="152">
        <v>41468</v>
      </c>
      <c r="H28" s="153" t="s">
        <v>189</v>
      </c>
      <c r="I28" s="153" t="s">
        <v>190</v>
      </c>
      <c r="J28" s="153"/>
      <c r="K28" s="151" t="s">
        <v>155</v>
      </c>
      <c r="L28" s="151" t="s">
        <v>156</v>
      </c>
      <c r="M28" s="151">
        <v>42.16</v>
      </c>
      <c r="N28" s="151">
        <v>24.24</v>
      </c>
      <c r="O28" s="151"/>
      <c r="P28" s="151"/>
      <c r="Q28" s="151"/>
      <c r="R28" s="151"/>
      <c r="S28" s="151"/>
      <c r="T28" s="151"/>
      <c r="U28" s="151"/>
      <c r="V28" s="151"/>
      <c r="W28" s="151"/>
      <c r="X28" s="151"/>
      <c r="Y28" s="151"/>
      <c r="Z28" s="151"/>
      <c r="AA28" s="151"/>
      <c r="AB28" s="151"/>
      <c r="AC28" s="151"/>
      <c r="AD28" s="151"/>
      <c r="AE28" s="151">
        <v>11.6</v>
      </c>
      <c r="AF28" s="151"/>
      <c r="AG28" s="151"/>
      <c r="AH28" s="151"/>
      <c r="AI28" s="151"/>
      <c r="AJ28" s="151"/>
      <c r="AK28" s="151"/>
      <c r="AL28" s="151"/>
      <c r="AM28" s="151"/>
      <c r="AN28" s="151"/>
      <c r="AO28" s="151" t="s">
        <v>207</v>
      </c>
      <c r="AP28" s="153" t="s">
        <v>190</v>
      </c>
      <c r="AQ28" s="153"/>
      <c r="AR28" s="153"/>
      <c r="AS28" s="155" t="s">
        <v>224</v>
      </c>
      <c r="AT28" s="153">
        <v>10</v>
      </c>
      <c r="AU28" s="153" t="s">
        <v>190</v>
      </c>
      <c r="AV28" s="151"/>
      <c r="AW28" s="153">
        <v>0</v>
      </c>
      <c r="AX28" s="153">
        <v>0</v>
      </c>
      <c r="AY28" s="153">
        <v>0</v>
      </c>
      <c r="AZ28" s="153">
        <v>0</v>
      </c>
      <c r="BA28" s="153">
        <v>0</v>
      </c>
      <c r="BB28" s="153">
        <v>0</v>
      </c>
      <c r="BC28" s="153">
        <v>0</v>
      </c>
      <c r="BD28" s="153">
        <v>0</v>
      </c>
      <c r="BE28" s="153">
        <v>0</v>
      </c>
      <c r="BF28" s="153">
        <v>0</v>
      </c>
      <c r="BG28" s="153"/>
      <c r="BH28" s="153" t="s">
        <v>190</v>
      </c>
      <c r="BI28" s="153"/>
      <c r="BJ28" s="153" t="s">
        <v>190</v>
      </c>
      <c r="BK28" s="153">
        <v>35</v>
      </c>
      <c r="BL28" s="156" t="s">
        <v>158</v>
      </c>
      <c r="BM28" s="156"/>
      <c r="BN28" s="153"/>
      <c r="BO28" s="153" t="s">
        <v>193</v>
      </c>
      <c r="BP28" s="151" t="s">
        <v>159</v>
      </c>
      <c r="BQ28" t="s">
        <v>66</v>
      </c>
      <c r="BR28" t="s">
        <v>184</v>
      </c>
    </row>
    <row r="29" spans="1:70" x14ac:dyDescent="0.15">
      <c r="A29" s="148">
        <v>1424</v>
      </c>
      <c r="B29" s="218">
        <v>41464</v>
      </c>
      <c r="C29" s="150" t="s">
        <v>170</v>
      </c>
      <c r="D29" s="151" t="s">
        <v>49</v>
      </c>
      <c r="E29" s="151"/>
      <c r="F29" s="151" t="s">
        <v>205</v>
      </c>
      <c r="G29" s="152">
        <v>41455</v>
      </c>
      <c r="H29" s="153" t="s">
        <v>189</v>
      </c>
      <c r="I29" s="153" t="s">
        <v>190</v>
      </c>
      <c r="J29" s="153"/>
      <c r="K29" s="151" t="s">
        <v>74</v>
      </c>
      <c r="L29" s="151" t="s">
        <v>75</v>
      </c>
      <c r="M29" s="151">
        <v>79.180000000000007</v>
      </c>
      <c r="N29" s="151">
        <v>24.99</v>
      </c>
      <c r="O29" s="151" t="s">
        <v>206</v>
      </c>
      <c r="P29" s="151">
        <v>600</v>
      </c>
      <c r="Q29" s="151">
        <v>23.48</v>
      </c>
      <c r="R29" s="221">
        <v>600</v>
      </c>
      <c r="S29" s="221">
        <v>23.48</v>
      </c>
      <c r="T29" s="151"/>
      <c r="U29" s="151"/>
      <c r="V29" s="151"/>
      <c r="W29" s="151"/>
      <c r="X29" s="151"/>
      <c r="Y29" s="151"/>
      <c r="Z29" s="151"/>
      <c r="AA29" s="151"/>
      <c r="AB29" s="151"/>
      <c r="AC29" s="151"/>
      <c r="AD29" s="151"/>
      <c r="AE29" s="151">
        <v>12.77</v>
      </c>
      <c r="AF29" s="151"/>
      <c r="AG29" s="151"/>
      <c r="AH29" s="151"/>
      <c r="AI29" s="151"/>
      <c r="AJ29" s="151"/>
      <c r="AK29" s="151"/>
      <c r="AL29" s="151"/>
      <c r="AM29" s="151"/>
      <c r="AN29" s="151"/>
      <c r="AO29" s="151" t="s">
        <v>207</v>
      </c>
      <c r="AP29" s="153" t="s">
        <v>190</v>
      </c>
      <c r="AQ29" s="153"/>
      <c r="AR29" s="153"/>
      <c r="AS29" s="155" t="s">
        <v>224</v>
      </c>
      <c r="AT29" s="153">
        <v>7</v>
      </c>
      <c r="AU29" s="153" t="s">
        <v>190</v>
      </c>
      <c r="AV29" s="151"/>
      <c r="AW29" s="153">
        <v>0</v>
      </c>
      <c r="AX29" s="153">
        <v>0</v>
      </c>
      <c r="AY29" s="153">
        <v>0</v>
      </c>
      <c r="AZ29" s="153">
        <v>0</v>
      </c>
      <c r="BA29" s="153">
        <v>0</v>
      </c>
      <c r="BB29" s="153">
        <v>0</v>
      </c>
      <c r="BC29" s="153">
        <v>0</v>
      </c>
      <c r="BD29" s="153">
        <v>0</v>
      </c>
      <c r="BE29" s="153">
        <v>0</v>
      </c>
      <c r="BF29" s="153">
        <v>0</v>
      </c>
      <c r="BG29" s="153">
        <v>12</v>
      </c>
      <c r="BH29" s="153" t="s">
        <v>189</v>
      </c>
      <c r="BI29" s="153"/>
      <c r="BJ29" s="153" t="s">
        <v>190</v>
      </c>
      <c r="BK29" s="153"/>
      <c r="BL29" s="156"/>
      <c r="BM29" s="156"/>
      <c r="BN29" s="153"/>
      <c r="BO29" s="153" t="s">
        <v>193</v>
      </c>
      <c r="BP29" s="156" t="s">
        <v>68</v>
      </c>
      <c r="BQ29" t="s">
        <v>69</v>
      </c>
      <c r="BR29" s="11" t="s">
        <v>184</v>
      </c>
    </row>
    <row r="30" spans="1:70" x14ac:dyDescent="0.15">
      <c r="A30" s="148">
        <v>2268</v>
      </c>
      <c r="B30" s="218">
        <v>41450</v>
      </c>
      <c r="C30" s="150" t="s">
        <v>923</v>
      </c>
      <c r="D30" s="151" t="s">
        <v>924</v>
      </c>
      <c r="E30" s="151"/>
      <c r="F30" s="151" t="s">
        <v>823</v>
      </c>
      <c r="G30" s="152">
        <v>41455</v>
      </c>
      <c r="H30" s="153" t="s">
        <v>917</v>
      </c>
      <c r="I30" s="153" t="s">
        <v>297</v>
      </c>
      <c r="J30" s="153"/>
      <c r="K30" s="151" t="s">
        <v>907</v>
      </c>
      <c r="L30" s="151" t="s">
        <v>734</v>
      </c>
      <c r="M30" s="151">
        <v>89.12</v>
      </c>
      <c r="N30" s="151">
        <v>27.09</v>
      </c>
      <c r="O30" s="151"/>
      <c r="P30" s="151"/>
      <c r="Q30" s="151"/>
      <c r="R30" s="154"/>
      <c r="S30" s="151"/>
      <c r="T30" s="151"/>
      <c r="U30" s="151"/>
      <c r="V30" s="151"/>
      <c r="W30" s="151"/>
      <c r="X30" s="151"/>
      <c r="Y30" s="151"/>
      <c r="Z30" s="151"/>
      <c r="AA30" s="151"/>
      <c r="AB30" s="151"/>
      <c r="AC30" s="151"/>
      <c r="AD30" s="151"/>
      <c r="AE30" s="151">
        <v>10.45</v>
      </c>
      <c r="AF30" s="151"/>
      <c r="AG30" s="151"/>
      <c r="AH30" s="151"/>
      <c r="AI30" s="151"/>
      <c r="AJ30" s="151"/>
      <c r="AK30" s="151"/>
      <c r="AL30" s="151"/>
      <c r="AM30" s="151"/>
      <c r="AN30" s="151"/>
      <c r="AO30" s="151" t="s">
        <v>922</v>
      </c>
      <c r="AP30" s="153" t="s">
        <v>297</v>
      </c>
      <c r="AQ30" s="153"/>
      <c r="AR30" s="153"/>
      <c r="AS30" s="155" t="s">
        <v>826</v>
      </c>
      <c r="AT30" s="153">
        <v>9</v>
      </c>
      <c r="AU30" s="153" t="s">
        <v>920</v>
      </c>
      <c r="AV30" s="151"/>
      <c r="AW30" s="153">
        <v>0</v>
      </c>
      <c r="AX30" s="153">
        <v>0</v>
      </c>
      <c r="AY30" s="153">
        <v>0</v>
      </c>
      <c r="AZ30" s="153">
        <v>13</v>
      </c>
      <c r="BA30" s="153">
        <v>0</v>
      </c>
      <c r="BB30" s="153">
        <v>0</v>
      </c>
      <c r="BC30" s="153">
        <v>0</v>
      </c>
      <c r="BD30" s="153">
        <v>0</v>
      </c>
      <c r="BE30" s="153">
        <v>0</v>
      </c>
      <c r="BF30" s="153">
        <v>0</v>
      </c>
      <c r="BG30" s="153">
        <v>0</v>
      </c>
      <c r="BH30" s="153" t="s">
        <v>918</v>
      </c>
      <c r="BI30" s="153">
        <v>12</v>
      </c>
      <c r="BJ30" s="153" t="s">
        <v>918</v>
      </c>
      <c r="BK30" s="153"/>
      <c r="BL30" s="156"/>
      <c r="BM30" s="156"/>
      <c r="BN30" s="153"/>
      <c r="BO30" s="153" t="s">
        <v>817</v>
      </c>
      <c r="BP30" s="156"/>
      <c r="BQ30" t="s">
        <v>733</v>
      </c>
      <c r="BR30" t="s">
        <v>486</v>
      </c>
    </row>
    <row r="31" spans="1:70" x14ac:dyDescent="0.15">
      <c r="A31" s="148">
        <v>3751</v>
      </c>
      <c r="B31" s="218">
        <v>41464</v>
      </c>
      <c r="C31" s="150" t="s">
        <v>78</v>
      </c>
      <c r="D31" s="151" t="s">
        <v>65</v>
      </c>
      <c r="E31" s="151"/>
      <c r="F31" s="151" t="s">
        <v>58</v>
      </c>
      <c r="G31" s="152">
        <v>41455</v>
      </c>
      <c r="H31" s="153" t="s">
        <v>189</v>
      </c>
      <c r="I31" s="153" t="s">
        <v>190</v>
      </c>
      <c r="J31" s="153"/>
      <c r="K31" s="151" t="s">
        <v>79</v>
      </c>
      <c r="L31" s="151" t="s">
        <v>120</v>
      </c>
      <c r="M31" s="151">
        <v>90</v>
      </c>
      <c r="N31" s="151">
        <v>29</v>
      </c>
      <c r="O31" s="151"/>
      <c r="P31" s="151"/>
      <c r="Q31" s="151"/>
      <c r="R31" s="154"/>
      <c r="S31" s="151"/>
      <c r="T31" s="151"/>
      <c r="U31" s="151"/>
      <c r="V31" s="151"/>
      <c r="W31" s="151"/>
      <c r="X31" s="151"/>
      <c r="Y31" s="151"/>
      <c r="Z31" s="151"/>
      <c r="AA31" s="151"/>
      <c r="AB31" s="151"/>
      <c r="AC31" s="151"/>
      <c r="AD31" s="151"/>
      <c r="AE31" s="151">
        <v>12</v>
      </c>
      <c r="AF31" s="151"/>
      <c r="AG31" s="151"/>
      <c r="AH31" s="151"/>
      <c r="AI31" s="151"/>
      <c r="AJ31" s="151"/>
      <c r="AK31" s="151"/>
      <c r="AL31" s="151"/>
      <c r="AM31" s="151"/>
      <c r="AN31" s="151"/>
      <c r="AO31" s="151" t="s">
        <v>207</v>
      </c>
      <c r="AP31" s="153" t="s">
        <v>190</v>
      </c>
      <c r="AQ31" s="153"/>
      <c r="AR31" s="153"/>
      <c r="AS31" s="155" t="s">
        <v>224</v>
      </c>
      <c r="AT31" s="153">
        <v>11.1</v>
      </c>
      <c r="AU31" s="153" t="s">
        <v>192</v>
      </c>
      <c r="AV31" s="151"/>
      <c r="AW31" s="153">
        <v>0</v>
      </c>
      <c r="AX31" s="153">
        <v>0</v>
      </c>
      <c r="AY31" s="153">
        <v>0</v>
      </c>
      <c r="AZ31" s="153">
        <v>22</v>
      </c>
      <c r="BA31" s="153">
        <v>0</v>
      </c>
      <c r="BB31" s="153">
        <v>0</v>
      </c>
      <c r="BC31" s="153">
        <v>0</v>
      </c>
      <c r="BD31" s="153">
        <v>0</v>
      </c>
      <c r="BE31" s="153">
        <v>0</v>
      </c>
      <c r="BF31" s="153">
        <v>0</v>
      </c>
      <c r="BG31" s="153"/>
      <c r="BH31" s="153" t="s">
        <v>178</v>
      </c>
      <c r="BI31" s="153">
        <v>24</v>
      </c>
      <c r="BJ31" s="153" t="s">
        <v>178</v>
      </c>
      <c r="BK31" s="153"/>
      <c r="BL31" s="156"/>
      <c r="BM31" s="156"/>
      <c r="BN31" s="153"/>
      <c r="BO31" s="153" t="s">
        <v>193</v>
      </c>
      <c r="BP31" s="151"/>
      <c r="BQ31" t="s">
        <v>80</v>
      </c>
      <c r="BR31" t="s">
        <v>184</v>
      </c>
    </row>
    <row r="32" spans="1:70" x14ac:dyDescent="0.15">
      <c r="A32" s="148">
        <v>1462</v>
      </c>
      <c r="B32" s="218">
        <v>41468</v>
      </c>
      <c r="C32" s="150" t="s">
        <v>170</v>
      </c>
      <c r="D32" s="151" t="s">
        <v>49</v>
      </c>
      <c r="E32" s="151"/>
      <c r="F32" s="151" t="s">
        <v>205</v>
      </c>
      <c r="G32" s="152">
        <v>41455</v>
      </c>
      <c r="H32" s="153" t="s">
        <v>189</v>
      </c>
      <c r="I32" s="153" t="s">
        <v>190</v>
      </c>
      <c r="J32" s="153"/>
      <c r="K32" s="151" t="s">
        <v>82</v>
      </c>
      <c r="L32" s="151" t="s">
        <v>83</v>
      </c>
      <c r="M32" s="151">
        <v>100.42</v>
      </c>
      <c r="N32" s="151">
        <v>28.26</v>
      </c>
      <c r="O32" s="151"/>
      <c r="P32" s="151"/>
      <c r="Q32" s="151"/>
      <c r="R32" s="154"/>
      <c r="S32" s="151"/>
      <c r="T32" s="151"/>
      <c r="U32" s="151"/>
      <c r="V32" s="151"/>
      <c r="W32" s="151"/>
      <c r="X32" s="151"/>
      <c r="Y32" s="151"/>
      <c r="Z32" s="151"/>
      <c r="AA32" s="151"/>
      <c r="AB32" s="151"/>
      <c r="AC32" s="151"/>
      <c r="AD32" s="151"/>
      <c r="AE32" s="151">
        <v>17.62</v>
      </c>
      <c r="AF32" s="151"/>
      <c r="AG32" s="151"/>
      <c r="AH32" s="151"/>
      <c r="AI32" s="151"/>
      <c r="AJ32" s="151"/>
      <c r="AK32" s="151"/>
      <c r="AL32" s="151"/>
      <c r="AM32" s="151"/>
      <c r="AN32" s="151"/>
      <c r="AO32" s="151" t="s">
        <v>207</v>
      </c>
      <c r="AP32" s="153" t="s">
        <v>190</v>
      </c>
      <c r="AQ32" s="153"/>
      <c r="AR32" s="153"/>
      <c r="AS32" s="155" t="s">
        <v>224</v>
      </c>
      <c r="AT32" s="153">
        <v>12.8</v>
      </c>
      <c r="AU32" s="153" t="s">
        <v>192</v>
      </c>
      <c r="AV32" s="151"/>
      <c r="AW32" s="153">
        <v>4</v>
      </c>
      <c r="AX32" s="153">
        <v>0</v>
      </c>
      <c r="AY32" s="153">
        <v>14</v>
      </c>
      <c r="AZ32" s="153">
        <v>0</v>
      </c>
      <c r="BA32" s="153">
        <v>0</v>
      </c>
      <c r="BB32" s="153">
        <v>0</v>
      </c>
      <c r="BC32" s="153">
        <v>0</v>
      </c>
      <c r="BD32" s="153">
        <v>0</v>
      </c>
      <c r="BE32" s="153">
        <v>0</v>
      </c>
      <c r="BF32" s="153">
        <v>0</v>
      </c>
      <c r="BG32" s="153"/>
      <c r="BH32" s="153" t="s">
        <v>190</v>
      </c>
      <c r="BI32" s="153"/>
      <c r="BJ32" s="153" t="s">
        <v>190</v>
      </c>
      <c r="BK32" s="153"/>
      <c r="BL32" s="156"/>
      <c r="BM32" s="156"/>
      <c r="BN32" s="153"/>
      <c r="BO32" s="153" t="s">
        <v>193</v>
      </c>
      <c r="BP32" s="156" t="s">
        <v>84</v>
      </c>
      <c r="BQ32" t="s">
        <v>70</v>
      </c>
      <c r="BR32" s="11" t="s">
        <v>184</v>
      </c>
    </row>
    <row r="33" spans="1:70" x14ac:dyDescent="0.15">
      <c r="A33" s="148">
        <v>1398</v>
      </c>
      <c r="B33" s="218">
        <v>41464</v>
      </c>
      <c r="C33" s="150" t="s">
        <v>170</v>
      </c>
      <c r="D33" s="151" t="s">
        <v>49</v>
      </c>
      <c r="E33" s="151"/>
      <c r="F33" s="151" t="s">
        <v>205</v>
      </c>
      <c r="G33" s="157">
        <v>41473</v>
      </c>
      <c r="H33" s="153" t="s">
        <v>189</v>
      </c>
      <c r="I33" s="153" t="s">
        <v>190</v>
      </c>
      <c r="J33" s="153"/>
      <c r="K33" s="151" t="s">
        <v>86</v>
      </c>
      <c r="L33" s="151" t="s">
        <v>87</v>
      </c>
      <c r="M33" s="151">
        <v>86.5</v>
      </c>
      <c r="N33" s="151">
        <v>25.5</v>
      </c>
      <c r="O33" s="151" t="s">
        <v>202</v>
      </c>
      <c r="P33" s="151">
        <v>1000</v>
      </c>
      <c r="Q33" s="151">
        <v>25.5</v>
      </c>
      <c r="R33" s="154">
        <v>1750</v>
      </c>
      <c r="S33" s="151">
        <v>25</v>
      </c>
      <c r="T33" s="151"/>
      <c r="U33" s="151"/>
      <c r="V33" s="151"/>
      <c r="W33" s="151"/>
      <c r="X33" s="151"/>
      <c r="Y33" s="151"/>
      <c r="Z33" s="151"/>
      <c r="AA33" s="151"/>
      <c r="AB33" s="151"/>
      <c r="AC33" s="151"/>
      <c r="AD33" s="151"/>
      <c r="AE33" s="151">
        <v>10.39</v>
      </c>
      <c r="AF33" s="151"/>
      <c r="AG33" s="151"/>
      <c r="AH33" s="151"/>
      <c r="AI33" s="151"/>
      <c r="AJ33" s="151"/>
      <c r="AK33" s="151"/>
      <c r="AL33" s="151"/>
      <c r="AM33" s="151"/>
      <c r="AN33" s="151"/>
      <c r="AO33" s="151" t="s">
        <v>207</v>
      </c>
      <c r="AP33" s="153" t="s">
        <v>190</v>
      </c>
      <c r="AQ33" s="153"/>
      <c r="AR33" s="153"/>
      <c r="AS33" s="155" t="s">
        <v>224</v>
      </c>
      <c r="AT33" s="153">
        <v>11.1</v>
      </c>
      <c r="AU33" s="153" t="s">
        <v>192</v>
      </c>
      <c r="AV33" s="151"/>
      <c r="AW33" s="153">
        <v>0</v>
      </c>
      <c r="AX33" s="153">
        <v>0</v>
      </c>
      <c r="AY33" s="153">
        <v>10</v>
      </c>
      <c r="AZ33" s="153">
        <v>0</v>
      </c>
      <c r="BA33" s="153">
        <v>0</v>
      </c>
      <c r="BB33" s="153">
        <v>0</v>
      </c>
      <c r="BC33" s="153">
        <v>0</v>
      </c>
      <c r="BD33" s="153">
        <v>0</v>
      </c>
      <c r="BE33" s="153">
        <v>0</v>
      </c>
      <c r="BF33" s="153">
        <v>0</v>
      </c>
      <c r="BG33" s="153"/>
      <c r="BH33" s="153" t="s">
        <v>190</v>
      </c>
      <c r="BI33" s="153"/>
      <c r="BJ33" s="153" t="s">
        <v>190</v>
      </c>
      <c r="BK33" s="153"/>
      <c r="BL33" s="156"/>
      <c r="BM33" s="156"/>
      <c r="BN33" s="153"/>
      <c r="BO33" s="153" t="s">
        <v>193</v>
      </c>
      <c r="BP33" s="151"/>
      <c r="BQ33" t="s">
        <v>20</v>
      </c>
      <c r="BR33" t="s">
        <v>21</v>
      </c>
    </row>
    <row r="34" spans="1:70" x14ac:dyDescent="0.15">
      <c r="A34" s="148">
        <v>3602</v>
      </c>
      <c r="B34" s="218">
        <v>41464</v>
      </c>
      <c r="C34" s="150" t="s">
        <v>99</v>
      </c>
      <c r="D34" s="151" t="s">
        <v>22</v>
      </c>
      <c r="E34" s="151"/>
      <c r="F34" s="151" t="s">
        <v>219</v>
      </c>
      <c r="G34" s="152">
        <v>41459</v>
      </c>
      <c r="H34" s="153" t="s">
        <v>189</v>
      </c>
      <c r="I34" s="153" t="s">
        <v>174</v>
      </c>
      <c r="J34" s="153"/>
      <c r="K34" s="151" t="s">
        <v>93</v>
      </c>
      <c r="L34" s="151" t="s">
        <v>94</v>
      </c>
      <c r="M34" s="151">
        <v>68.81</v>
      </c>
      <c r="N34" s="151">
        <v>24.46</v>
      </c>
      <c r="O34" s="151" t="s">
        <v>95</v>
      </c>
      <c r="P34" s="151">
        <v>1000</v>
      </c>
      <c r="Q34" s="151">
        <v>23.66</v>
      </c>
      <c r="R34" s="154">
        <v>1700</v>
      </c>
      <c r="S34" s="151">
        <v>22.18</v>
      </c>
      <c r="T34" s="151"/>
      <c r="U34" s="151"/>
      <c r="V34" s="151"/>
      <c r="W34" s="151"/>
      <c r="X34" s="151"/>
      <c r="Y34" s="151"/>
      <c r="Z34" s="151"/>
      <c r="AA34" s="151"/>
      <c r="AB34" s="151"/>
      <c r="AC34" s="151"/>
      <c r="AD34" s="151"/>
      <c r="AE34" s="151">
        <v>8.36</v>
      </c>
      <c r="AF34" s="151"/>
      <c r="AG34" s="151"/>
      <c r="AH34" s="151"/>
      <c r="AI34" s="151"/>
      <c r="AJ34" s="151"/>
      <c r="AK34" s="151"/>
      <c r="AL34" s="151"/>
      <c r="AM34" s="151"/>
      <c r="AN34" s="151"/>
      <c r="AO34" s="151" t="s">
        <v>191</v>
      </c>
      <c r="AP34" s="153" t="s">
        <v>190</v>
      </c>
      <c r="AQ34" s="153"/>
      <c r="AR34" s="153"/>
      <c r="AS34" s="155" t="s">
        <v>224</v>
      </c>
      <c r="AT34" s="153">
        <v>6.5</v>
      </c>
      <c r="AU34" s="153" t="s">
        <v>192</v>
      </c>
      <c r="AV34" s="151"/>
      <c r="AW34" s="153">
        <v>0</v>
      </c>
      <c r="AX34" s="153">
        <v>0</v>
      </c>
      <c r="AY34" s="153">
        <v>0</v>
      </c>
      <c r="AZ34" s="153">
        <v>15</v>
      </c>
      <c r="BA34" s="153">
        <v>0</v>
      </c>
      <c r="BB34" s="153">
        <v>0</v>
      </c>
      <c r="BC34" s="153">
        <v>0</v>
      </c>
      <c r="BD34" s="153">
        <v>0</v>
      </c>
      <c r="BE34" s="153">
        <v>0</v>
      </c>
      <c r="BF34" s="153">
        <v>0</v>
      </c>
      <c r="BG34" s="153">
        <v>24</v>
      </c>
      <c r="BH34" s="153" t="s">
        <v>173</v>
      </c>
      <c r="BI34" s="153"/>
      <c r="BJ34" s="153" t="s">
        <v>190</v>
      </c>
      <c r="BK34" s="153"/>
      <c r="BL34" s="151" t="s">
        <v>96</v>
      </c>
      <c r="BM34" s="151" t="s">
        <v>97</v>
      </c>
      <c r="BN34" s="153">
        <v>25</v>
      </c>
      <c r="BO34" s="153" t="s">
        <v>193</v>
      </c>
      <c r="BP34" s="151"/>
      <c r="BQ34" t="s">
        <v>101</v>
      </c>
      <c r="BR34" s="11" t="s">
        <v>184</v>
      </c>
    </row>
    <row r="35" spans="1:70" x14ac:dyDescent="0.15">
      <c r="A35" s="148">
        <v>1500</v>
      </c>
      <c r="B35" s="218">
        <v>41464</v>
      </c>
      <c r="C35" s="150" t="s">
        <v>170</v>
      </c>
      <c r="D35" s="151" t="s">
        <v>49</v>
      </c>
      <c r="E35" s="151"/>
      <c r="F35" s="151" t="s">
        <v>205</v>
      </c>
      <c r="G35" s="152">
        <v>41455</v>
      </c>
      <c r="H35" s="153" t="s">
        <v>189</v>
      </c>
      <c r="I35" s="153" t="s">
        <v>190</v>
      </c>
      <c r="J35" s="153"/>
      <c r="K35" s="151" t="s">
        <v>106</v>
      </c>
      <c r="L35" s="151" t="s">
        <v>103</v>
      </c>
      <c r="M35" s="151">
        <v>85.813000000000002</v>
      </c>
      <c r="N35" s="151">
        <v>28.359000000000002</v>
      </c>
      <c r="O35" s="151" t="s">
        <v>202</v>
      </c>
      <c r="P35" s="151">
        <v>1750</v>
      </c>
      <c r="Q35" s="151">
        <v>31.5215</v>
      </c>
      <c r="R35" s="221">
        <v>1750</v>
      </c>
      <c r="S35" s="221">
        <v>31.5215</v>
      </c>
      <c r="T35" s="151"/>
      <c r="U35" s="151"/>
      <c r="V35" s="151"/>
      <c r="W35" s="151"/>
      <c r="X35" s="151"/>
      <c r="Y35" s="151"/>
      <c r="Z35" s="151"/>
      <c r="AA35" s="151"/>
      <c r="AB35" s="151"/>
      <c r="AC35" s="151"/>
      <c r="AD35" s="151"/>
      <c r="AE35" s="151">
        <v>9.89</v>
      </c>
      <c r="AF35" s="151"/>
      <c r="AG35" s="151"/>
      <c r="AH35" s="151"/>
      <c r="AI35" s="151"/>
      <c r="AJ35" s="151"/>
      <c r="AK35" s="151"/>
      <c r="AL35" s="151"/>
      <c r="AM35" s="151"/>
      <c r="AN35" s="151"/>
      <c r="AO35" s="151" t="s">
        <v>207</v>
      </c>
      <c r="AP35" s="153" t="s">
        <v>190</v>
      </c>
      <c r="AQ35" s="153"/>
      <c r="AR35" s="153"/>
      <c r="AS35" s="155"/>
      <c r="AT35" s="153"/>
      <c r="AU35" s="153" t="s">
        <v>190</v>
      </c>
      <c r="AV35" s="151"/>
      <c r="AW35" s="153">
        <v>0</v>
      </c>
      <c r="AX35" s="153">
        <v>0</v>
      </c>
      <c r="AY35" s="153">
        <v>0</v>
      </c>
      <c r="AZ35" s="153">
        <v>0</v>
      </c>
      <c r="BA35" s="153">
        <v>0</v>
      </c>
      <c r="BB35" s="153">
        <v>0</v>
      </c>
      <c r="BC35" s="153">
        <v>0</v>
      </c>
      <c r="BD35" s="153">
        <v>0</v>
      </c>
      <c r="BE35" s="153">
        <v>0</v>
      </c>
      <c r="BF35" s="153">
        <v>0</v>
      </c>
      <c r="BG35" s="153">
        <v>36</v>
      </c>
      <c r="BH35" s="153" t="s">
        <v>190</v>
      </c>
      <c r="BI35" s="153"/>
      <c r="BJ35" s="153" t="s">
        <v>190</v>
      </c>
      <c r="BK35" s="153"/>
      <c r="BL35" s="156"/>
      <c r="BM35" s="156"/>
      <c r="BN35" s="153"/>
      <c r="BO35" s="153" t="s">
        <v>193</v>
      </c>
      <c r="BP35" s="151" t="s">
        <v>104</v>
      </c>
      <c r="BQ35" t="s">
        <v>26</v>
      </c>
      <c r="BR35" t="s">
        <v>184</v>
      </c>
    </row>
    <row r="36" spans="1:70" x14ac:dyDescent="0.15">
      <c r="A36" s="148">
        <v>4139</v>
      </c>
      <c r="B36" s="218">
        <v>41467</v>
      </c>
      <c r="C36" s="150" t="s">
        <v>170</v>
      </c>
      <c r="D36" s="151" t="s">
        <v>49</v>
      </c>
      <c r="E36" s="151"/>
      <c r="F36" s="151" t="s">
        <v>145</v>
      </c>
      <c r="G36" s="157">
        <v>41475</v>
      </c>
      <c r="H36" s="153" t="s">
        <v>189</v>
      </c>
      <c r="I36" s="153" t="s">
        <v>190</v>
      </c>
      <c r="J36" s="153"/>
      <c r="K36" s="151" t="s">
        <v>141</v>
      </c>
      <c r="L36" s="151" t="s">
        <v>120</v>
      </c>
      <c r="M36" s="151">
        <v>117</v>
      </c>
      <c r="N36" s="151">
        <v>27</v>
      </c>
      <c r="O36" s="151"/>
      <c r="P36" s="151"/>
      <c r="Q36" s="151"/>
      <c r="R36" s="154"/>
      <c r="S36" s="151"/>
      <c r="T36" s="151"/>
      <c r="U36" s="151"/>
      <c r="V36" s="151"/>
      <c r="W36" s="151">
        <v>18</v>
      </c>
      <c r="X36" s="151"/>
      <c r="Y36" s="151"/>
      <c r="Z36" s="151"/>
      <c r="AA36" s="151"/>
      <c r="AB36" s="151"/>
      <c r="AC36" s="151"/>
      <c r="AD36" s="151"/>
      <c r="AE36" s="151"/>
      <c r="AF36" s="151"/>
      <c r="AG36" s="151"/>
      <c r="AH36" s="151">
        <v>23</v>
      </c>
      <c r="AI36" s="151"/>
      <c r="AJ36" s="151"/>
      <c r="AK36" s="151"/>
      <c r="AL36" s="151"/>
      <c r="AM36" s="151"/>
      <c r="AN36" s="151"/>
      <c r="AO36" s="151" t="s">
        <v>50</v>
      </c>
      <c r="AP36" s="153" t="s">
        <v>190</v>
      </c>
      <c r="AQ36" s="153"/>
      <c r="AR36" s="153"/>
      <c r="AS36" s="155" t="s">
        <v>224</v>
      </c>
      <c r="AT36" s="153">
        <v>11.7</v>
      </c>
      <c r="AU36" s="153" t="s">
        <v>192</v>
      </c>
      <c r="AV36" s="151"/>
      <c r="AW36" s="153">
        <v>0</v>
      </c>
      <c r="AX36" s="153">
        <v>0</v>
      </c>
      <c r="AY36" s="153">
        <v>0</v>
      </c>
      <c r="AZ36" s="153">
        <v>0</v>
      </c>
      <c r="BA36" s="153">
        <v>0</v>
      </c>
      <c r="BB36" s="153">
        <v>0</v>
      </c>
      <c r="BC36" s="153">
        <v>0</v>
      </c>
      <c r="BD36" s="153">
        <v>0</v>
      </c>
      <c r="BE36" s="153">
        <v>0</v>
      </c>
      <c r="BF36" s="153">
        <v>0</v>
      </c>
      <c r="BG36" s="153"/>
      <c r="BH36" s="153" t="s">
        <v>190</v>
      </c>
      <c r="BI36" s="153"/>
      <c r="BJ36" s="153" t="s">
        <v>190</v>
      </c>
      <c r="BK36" s="153"/>
      <c r="BL36" s="151"/>
      <c r="BM36" s="151"/>
      <c r="BN36" s="153"/>
      <c r="BO36" s="153" t="s">
        <v>193</v>
      </c>
      <c r="BP36" s="156" t="s">
        <v>142</v>
      </c>
      <c r="BQ36" t="s">
        <v>59</v>
      </c>
      <c r="BR36" s="11" t="s">
        <v>184</v>
      </c>
    </row>
    <row r="37" spans="1:70" x14ac:dyDescent="0.15">
      <c r="A37" s="148">
        <v>2008</v>
      </c>
      <c r="B37" s="218">
        <v>41467</v>
      </c>
      <c r="C37" s="150" t="s">
        <v>170</v>
      </c>
      <c r="D37" s="151" t="s">
        <v>109</v>
      </c>
      <c r="E37" s="151"/>
      <c r="F37" s="151" t="s">
        <v>195</v>
      </c>
      <c r="G37" s="152">
        <v>41457</v>
      </c>
      <c r="H37" s="153" t="s">
        <v>189</v>
      </c>
      <c r="I37" s="153" t="s">
        <v>190</v>
      </c>
      <c r="J37" s="153"/>
      <c r="K37" s="151" t="s">
        <v>175</v>
      </c>
      <c r="L37" s="151" t="s">
        <v>176</v>
      </c>
      <c r="M37" s="151">
        <v>89</v>
      </c>
      <c r="N37" s="151">
        <v>38</v>
      </c>
      <c r="O37" s="151"/>
      <c r="P37" s="151"/>
      <c r="Q37" s="151"/>
      <c r="R37" s="154"/>
      <c r="S37" s="151"/>
      <c r="T37" s="151"/>
      <c r="U37" s="151"/>
      <c r="V37" s="151"/>
      <c r="W37" s="151">
        <v>16</v>
      </c>
      <c r="X37" s="151"/>
      <c r="Y37" s="151"/>
      <c r="Z37" s="151"/>
      <c r="AA37" s="151"/>
      <c r="AB37" s="151"/>
      <c r="AC37" s="151"/>
      <c r="AD37" s="151"/>
      <c r="AE37" s="151"/>
      <c r="AF37" s="151"/>
      <c r="AG37" s="151"/>
      <c r="AH37" s="151">
        <v>32</v>
      </c>
      <c r="AI37" s="151"/>
      <c r="AJ37" s="151"/>
      <c r="AK37" s="151"/>
      <c r="AL37" s="151"/>
      <c r="AM37" s="151"/>
      <c r="AN37" s="151"/>
      <c r="AO37" s="151" t="s">
        <v>117</v>
      </c>
      <c r="AP37" s="153" t="s">
        <v>190</v>
      </c>
      <c r="AQ37" s="153"/>
      <c r="AR37" s="153"/>
      <c r="AS37" s="155" t="s">
        <v>111</v>
      </c>
      <c r="AT37" s="153">
        <v>11.1</v>
      </c>
      <c r="AU37" s="153" t="s">
        <v>192</v>
      </c>
      <c r="AV37" s="151"/>
      <c r="AW37" s="153">
        <v>0</v>
      </c>
      <c r="AX37" s="153">
        <v>0</v>
      </c>
      <c r="AY37" s="153">
        <v>0</v>
      </c>
      <c r="AZ37" s="153">
        <v>22</v>
      </c>
      <c r="BA37" s="153">
        <v>0</v>
      </c>
      <c r="BB37" s="153">
        <v>0</v>
      </c>
      <c r="BC37" s="153">
        <v>0</v>
      </c>
      <c r="BD37" s="153">
        <v>0</v>
      </c>
      <c r="BE37" s="153">
        <v>0</v>
      </c>
      <c r="BF37" s="153">
        <v>0</v>
      </c>
      <c r="BG37" s="153"/>
      <c r="BH37" s="153" t="s">
        <v>190</v>
      </c>
      <c r="BI37" s="153">
        <v>12</v>
      </c>
      <c r="BJ37" s="153" t="s">
        <v>190</v>
      </c>
      <c r="BK37" s="153"/>
      <c r="BL37" s="151" t="s">
        <v>181</v>
      </c>
      <c r="BM37" s="156" t="s">
        <v>656</v>
      </c>
      <c r="BN37" s="153">
        <v>50</v>
      </c>
      <c r="BO37" s="153" t="s">
        <v>193</v>
      </c>
      <c r="BP37" s="151"/>
      <c r="BQ37" t="s">
        <v>48</v>
      </c>
      <c r="BR37" s="11" t="s">
        <v>184</v>
      </c>
    </row>
    <row r="38" spans="1:70" x14ac:dyDescent="0.15">
      <c r="A38" s="148">
        <v>2562</v>
      </c>
      <c r="B38" s="218">
        <v>41467</v>
      </c>
      <c r="C38" s="150" t="s">
        <v>170</v>
      </c>
      <c r="D38" s="151" t="s">
        <v>49</v>
      </c>
      <c r="E38" s="151"/>
      <c r="F38" s="151" t="s">
        <v>195</v>
      </c>
      <c r="G38" s="157">
        <v>41477</v>
      </c>
      <c r="H38" s="153" t="s">
        <v>190</v>
      </c>
      <c r="I38" s="153" t="s">
        <v>199</v>
      </c>
      <c r="J38" s="153"/>
      <c r="K38" s="151" t="s">
        <v>200</v>
      </c>
      <c r="L38" s="151" t="s">
        <v>201</v>
      </c>
      <c r="M38" s="151">
        <v>123.14</v>
      </c>
      <c r="N38" s="151">
        <v>37.700000000000003</v>
      </c>
      <c r="O38" s="151"/>
      <c r="P38" s="151"/>
      <c r="Q38" s="151"/>
      <c r="R38" s="154"/>
      <c r="S38" s="151"/>
      <c r="T38" s="151"/>
      <c r="U38" s="151"/>
      <c r="V38" s="151"/>
      <c r="W38" s="151">
        <v>15.7</v>
      </c>
      <c r="X38" s="151"/>
      <c r="Y38" s="151"/>
      <c r="Z38" s="151"/>
      <c r="AA38" s="151"/>
      <c r="AB38" s="151"/>
      <c r="AC38" s="151"/>
      <c r="AD38" s="151"/>
      <c r="AE38" s="151"/>
      <c r="AF38" s="151"/>
      <c r="AG38" s="151"/>
      <c r="AH38" s="151">
        <v>30.82</v>
      </c>
      <c r="AI38" s="151"/>
      <c r="AJ38" s="151"/>
      <c r="AK38" s="151"/>
      <c r="AL38" s="151"/>
      <c r="AM38" s="151"/>
      <c r="AN38" s="151"/>
      <c r="AO38" s="151" t="s">
        <v>50</v>
      </c>
      <c r="AP38" s="153" t="s">
        <v>190</v>
      </c>
      <c r="AQ38" s="153"/>
      <c r="AR38" s="153"/>
      <c r="AS38" s="155"/>
      <c r="AT38" s="153"/>
      <c r="AU38" s="153" t="s">
        <v>190</v>
      </c>
      <c r="AV38" s="151"/>
      <c r="AW38" s="153">
        <v>0</v>
      </c>
      <c r="AX38" s="153">
        <v>0</v>
      </c>
      <c r="AY38" s="153">
        <v>0</v>
      </c>
      <c r="AZ38" s="153">
        <v>23</v>
      </c>
      <c r="BA38" s="153">
        <v>0</v>
      </c>
      <c r="BB38" s="153">
        <v>0</v>
      </c>
      <c r="BC38" s="153">
        <v>0</v>
      </c>
      <c r="BD38" s="153">
        <v>0</v>
      </c>
      <c r="BE38" s="153">
        <v>0</v>
      </c>
      <c r="BF38" s="153">
        <v>0</v>
      </c>
      <c r="BG38" s="153"/>
      <c r="BH38" s="153" t="s">
        <v>190</v>
      </c>
      <c r="BI38" s="153">
        <v>24</v>
      </c>
      <c r="BJ38" s="153" t="s">
        <v>190</v>
      </c>
      <c r="BK38" s="153"/>
      <c r="BL38" s="151"/>
      <c r="BM38" s="156"/>
      <c r="BN38" s="153"/>
      <c r="BO38" s="153" t="s">
        <v>193</v>
      </c>
      <c r="BP38" s="151"/>
      <c r="BQ38" t="s">
        <v>204</v>
      </c>
      <c r="BR38" t="s">
        <v>184</v>
      </c>
    </row>
    <row r="39" spans="1:70" x14ac:dyDescent="0.15">
      <c r="A39" s="148">
        <v>3229</v>
      </c>
      <c r="B39" s="218">
        <v>41467</v>
      </c>
      <c r="C39" s="150" t="s">
        <v>170</v>
      </c>
      <c r="D39" s="151" t="s">
        <v>49</v>
      </c>
      <c r="E39" s="151"/>
      <c r="F39" s="151" t="s">
        <v>195</v>
      </c>
      <c r="G39" s="152">
        <v>41455</v>
      </c>
      <c r="H39" s="153" t="s">
        <v>190</v>
      </c>
      <c r="I39" s="153" t="s">
        <v>199</v>
      </c>
      <c r="J39" s="153"/>
      <c r="K39" s="151" t="s">
        <v>220</v>
      </c>
      <c r="L39" s="151" t="s">
        <v>215</v>
      </c>
      <c r="M39" s="151">
        <v>90.24</v>
      </c>
      <c r="N39" s="151">
        <v>44.64</v>
      </c>
      <c r="O39" s="151"/>
      <c r="P39" s="151"/>
      <c r="Q39" s="151"/>
      <c r="R39" s="154"/>
      <c r="S39" s="151"/>
      <c r="T39" s="151"/>
      <c r="U39" s="151"/>
      <c r="V39" s="151"/>
      <c r="W39" s="151">
        <v>30.72</v>
      </c>
      <c r="X39" s="151"/>
      <c r="Y39" s="151"/>
      <c r="Z39" s="151"/>
      <c r="AA39" s="151"/>
      <c r="AB39" s="151"/>
      <c r="AC39" s="151"/>
      <c r="AD39" s="151"/>
      <c r="AE39" s="151"/>
      <c r="AF39" s="151"/>
      <c r="AG39" s="151"/>
      <c r="AH39" s="151">
        <v>38.496000000000002</v>
      </c>
      <c r="AI39" s="151"/>
      <c r="AJ39" s="151"/>
      <c r="AK39" s="151"/>
      <c r="AL39" s="151"/>
      <c r="AM39" s="151"/>
      <c r="AN39" s="151"/>
      <c r="AO39" s="151" t="s">
        <v>50</v>
      </c>
      <c r="AP39" s="153" t="s">
        <v>190</v>
      </c>
      <c r="AQ39" s="153"/>
      <c r="AR39" s="153"/>
      <c r="AS39" s="155"/>
      <c r="AT39" s="153"/>
      <c r="AU39" s="153" t="s">
        <v>190</v>
      </c>
      <c r="AV39" s="151"/>
      <c r="AW39" s="153">
        <v>0</v>
      </c>
      <c r="AX39" s="153">
        <v>0</v>
      </c>
      <c r="AY39" s="153">
        <v>15</v>
      </c>
      <c r="AZ39" s="153">
        <v>0</v>
      </c>
      <c r="BA39" s="153">
        <v>0</v>
      </c>
      <c r="BB39" s="153">
        <v>0</v>
      </c>
      <c r="BC39" s="153">
        <v>0</v>
      </c>
      <c r="BD39" s="153">
        <v>0</v>
      </c>
      <c r="BE39" s="153">
        <v>0</v>
      </c>
      <c r="BF39" s="153">
        <v>0</v>
      </c>
      <c r="BG39" s="153"/>
      <c r="BH39" s="153" t="s">
        <v>190</v>
      </c>
      <c r="BI39" s="153"/>
      <c r="BJ39" s="153" t="s">
        <v>190</v>
      </c>
      <c r="BK39" s="153"/>
      <c r="BL39" s="156"/>
      <c r="BM39" s="156"/>
      <c r="BN39" s="153"/>
      <c r="BO39" s="153" t="s">
        <v>193</v>
      </c>
      <c r="BP39" s="156" t="s">
        <v>217</v>
      </c>
      <c r="BQ39" t="s">
        <v>51</v>
      </c>
      <c r="BR39" s="11" t="s">
        <v>184</v>
      </c>
    </row>
    <row r="40" spans="1:70" x14ac:dyDescent="0.15">
      <c r="A40" s="148">
        <v>1476</v>
      </c>
      <c r="B40" s="218">
        <v>41464</v>
      </c>
      <c r="C40" s="150" t="s">
        <v>170</v>
      </c>
      <c r="D40" s="151" t="s">
        <v>49</v>
      </c>
      <c r="E40" s="151"/>
      <c r="F40" s="151" t="s">
        <v>195</v>
      </c>
      <c r="G40" s="152">
        <v>41419</v>
      </c>
      <c r="H40" s="153" t="s">
        <v>189</v>
      </c>
      <c r="I40" s="153" t="s">
        <v>190</v>
      </c>
      <c r="J40" s="153"/>
      <c r="K40" s="151" t="s">
        <v>121</v>
      </c>
      <c r="L40" s="151" t="s">
        <v>120</v>
      </c>
      <c r="M40" s="151">
        <v>102.7</v>
      </c>
      <c r="N40" s="151">
        <v>38.53</v>
      </c>
      <c r="O40" s="151"/>
      <c r="P40" s="151"/>
      <c r="Q40" s="151"/>
      <c r="R40" s="154"/>
      <c r="S40" s="151"/>
      <c r="T40" s="151"/>
      <c r="U40" s="151"/>
      <c r="V40" s="151"/>
      <c r="W40" s="151">
        <v>14.61</v>
      </c>
      <c r="X40" s="151"/>
      <c r="Y40" s="151"/>
      <c r="Z40" s="151"/>
      <c r="AA40" s="151"/>
      <c r="AB40" s="151"/>
      <c r="AC40" s="151"/>
      <c r="AD40" s="151"/>
      <c r="AE40" s="151"/>
      <c r="AF40" s="151"/>
      <c r="AG40" s="151"/>
      <c r="AH40" s="151">
        <v>29.42</v>
      </c>
      <c r="AI40" s="151"/>
      <c r="AJ40" s="151"/>
      <c r="AK40" s="151"/>
      <c r="AL40" s="151"/>
      <c r="AM40" s="151"/>
      <c r="AN40" s="151"/>
      <c r="AO40" s="151" t="s">
        <v>50</v>
      </c>
      <c r="AP40" s="153" t="s">
        <v>157</v>
      </c>
      <c r="AQ40" s="153"/>
      <c r="AR40" s="153"/>
      <c r="AS40" s="155" t="s">
        <v>224</v>
      </c>
      <c r="AT40" s="153">
        <v>11.6</v>
      </c>
      <c r="AU40" s="153" t="s">
        <v>190</v>
      </c>
      <c r="AV40" s="151"/>
      <c r="AW40" s="153">
        <v>0</v>
      </c>
      <c r="AX40" s="153">
        <v>0</v>
      </c>
      <c r="AY40" s="153">
        <v>0</v>
      </c>
      <c r="AZ40" s="153">
        <v>20</v>
      </c>
      <c r="BA40" s="153">
        <v>0</v>
      </c>
      <c r="BB40" s="153">
        <v>0</v>
      </c>
      <c r="BC40" s="153">
        <v>0</v>
      </c>
      <c r="BD40" s="153">
        <v>0</v>
      </c>
      <c r="BE40" s="153">
        <v>0</v>
      </c>
      <c r="BF40" s="153">
        <v>0</v>
      </c>
      <c r="BG40" s="153"/>
      <c r="BH40" s="153" t="s">
        <v>190</v>
      </c>
      <c r="BI40" s="153"/>
      <c r="BJ40" s="153" t="s">
        <v>190</v>
      </c>
      <c r="BK40" s="153"/>
      <c r="BL40" s="156" t="s">
        <v>225</v>
      </c>
      <c r="BM40" s="156"/>
      <c r="BN40" s="153"/>
      <c r="BO40" s="153" t="s">
        <v>193</v>
      </c>
      <c r="BP40" s="151"/>
      <c r="BQ40" t="s">
        <v>53</v>
      </c>
      <c r="BR40" s="11" t="s">
        <v>119</v>
      </c>
    </row>
    <row r="41" spans="1:70" x14ac:dyDescent="0.15">
      <c r="A41" s="148">
        <v>4657</v>
      </c>
      <c r="B41" s="218">
        <v>41467</v>
      </c>
      <c r="C41" s="150" t="s">
        <v>209</v>
      </c>
      <c r="D41" s="151" t="s">
        <v>109</v>
      </c>
      <c r="E41" s="151"/>
      <c r="F41" s="151" t="s">
        <v>221</v>
      </c>
      <c r="G41" s="152">
        <v>41455</v>
      </c>
      <c r="H41" s="153" t="s">
        <v>123</v>
      </c>
      <c r="I41" s="153" t="s">
        <v>178</v>
      </c>
      <c r="J41" s="153"/>
      <c r="K41" s="151" t="s">
        <v>124</v>
      </c>
      <c r="L41" s="151" t="s">
        <v>125</v>
      </c>
      <c r="M41" s="151">
        <v>125</v>
      </c>
      <c r="N41" s="151">
        <v>37</v>
      </c>
      <c r="O41" s="151"/>
      <c r="P41" s="151"/>
      <c r="Q41" s="151"/>
      <c r="R41" s="154"/>
      <c r="S41" s="151"/>
      <c r="T41" s="151"/>
      <c r="U41" s="151"/>
      <c r="V41" s="151"/>
      <c r="W41" s="151">
        <v>21.3</v>
      </c>
      <c r="X41" s="151"/>
      <c r="Y41" s="151"/>
      <c r="Z41" s="151"/>
      <c r="AA41" s="151"/>
      <c r="AB41" s="151"/>
      <c r="AC41" s="151"/>
      <c r="AD41" s="151"/>
      <c r="AE41" s="151"/>
      <c r="AF41" s="151"/>
      <c r="AG41" s="151"/>
      <c r="AH41" s="151">
        <v>30</v>
      </c>
      <c r="AI41" s="151"/>
      <c r="AJ41" s="151"/>
      <c r="AK41" s="151"/>
      <c r="AL41" s="151"/>
      <c r="AM41" s="151"/>
      <c r="AN41" s="151"/>
      <c r="AO41" s="151" t="s">
        <v>117</v>
      </c>
      <c r="AP41" s="153" t="s">
        <v>178</v>
      </c>
      <c r="AQ41" s="153"/>
      <c r="AR41" s="153"/>
      <c r="AS41" s="155"/>
      <c r="AT41" s="153"/>
      <c r="AU41" s="153" t="s">
        <v>178</v>
      </c>
      <c r="AV41" s="151"/>
      <c r="AW41" s="153">
        <v>0</v>
      </c>
      <c r="AX41" s="153">
        <v>0</v>
      </c>
      <c r="AY41" s="153">
        <v>20</v>
      </c>
      <c r="AZ41" s="153">
        <v>0</v>
      </c>
      <c r="BA41" s="153">
        <v>0</v>
      </c>
      <c r="BB41" s="153">
        <v>0</v>
      </c>
      <c r="BC41" s="153">
        <v>0</v>
      </c>
      <c r="BD41" s="153">
        <v>0</v>
      </c>
      <c r="BE41" s="153">
        <v>0</v>
      </c>
      <c r="BF41" s="153">
        <v>0</v>
      </c>
      <c r="BG41" s="153">
        <v>12</v>
      </c>
      <c r="BH41" s="153" t="s">
        <v>126</v>
      </c>
      <c r="BI41" s="153"/>
      <c r="BJ41" s="153" t="s">
        <v>178</v>
      </c>
      <c r="BK41" s="153"/>
      <c r="BL41" s="156"/>
      <c r="BM41" s="156"/>
      <c r="BN41" s="153"/>
      <c r="BO41" s="153" t="s">
        <v>127</v>
      </c>
      <c r="BP41" s="151" t="s">
        <v>128</v>
      </c>
      <c r="BQ41" t="s">
        <v>52</v>
      </c>
      <c r="BR41" s="11" t="s">
        <v>130</v>
      </c>
    </row>
    <row r="42" spans="1:70" x14ac:dyDescent="0.15">
      <c r="A42" s="148">
        <v>1448</v>
      </c>
      <c r="B42" s="218">
        <v>41464</v>
      </c>
      <c r="C42" s="150" t="s">
        <v>170</v>
      </c>
      <c r="D42" s="151" t="s">
        <v>49</v>
      </c>
      <c r="E42" s="151"/>
      <c r="F42" s="151" t="s">
        <v>195</v>
      </c>
      <c r="G42" s="157">
        <v>41455</v>
      </c>
      <c r="H42" s="153" t="s">
        <v>189</v>
      </c>
      <c r="I42" s="153" t="s">
        <v>190</v>
      </c>
      <c r="J42" s="153"/>
      <c r="K42" s="151" t="s">
        <v>131</v>
      </c>
      <c r="L42" s="151" t="s">
        <v>132</v>
      </c>
      <c r="M42" s="151">
        <v>104.95</v>
      </c>
      <c r="N42" s="151">
        <v>34.9</v>
      </c>
      <c r="O42" s="151" t="s">
        <v>206</v>
      </c>
      <c r="P42" s="151">
        <v>1020</v>
      </c>
      <c r="Q42" s="151">
        <v>37.869999999999997</v>
      </c>
      <c r="R42" s="154"/>
      <c r="S42" s="151"/>
      <c r="T42" s="151"/>
      <c r="U42" s="151"/>
      <c r="V42" s="151"/>
      <c r="W42" s="151">
        <v>17.899999999999999</v>
      </c>
      <c r="X42" s="151"/>
      <c r="Y42" s="151"/>
      <c r="Z42" s="151"/>
      <c r="AA42" s="151"/>
      <c r="AB42" s="151"/>
      <c r="AC42" s="151"/>
      <c r="AD42" s="151"/>
      <c r="AE42" s="151"/>
      <c r="AF42" s="151"/>
      <c r="AG42" s="151"/>
      <c r="AH42" s="151">
        <v>27.97</v>
      </c>
      <c r="AI42" s="151"/>
      <c r="AJ42" s="151"/>
      <c r="AK42" s="151"/>
      <c r="AL42" s="151"/>
      <c r="AM42" s="151"/>
      <c r="AN42" s="151"/>
      <c r="AO42" s="151" t="s">
        <v>50</v>
      </c>
      <c r="AP42" s="153" t="s">
        <v>190</v>
      </c>
      <c r="AQ42" s="153"/>
      <c r="AR42" s="153"/>
      <c r="AS42" s="155" t="s">
        <v>224</v>
      </c>
      <c r="AT42" s="153">
        <v>12</v>
      </c>
      <c r="AU42" s="153" t="s">
        <v>192</v>
      </c>
      <c r="AV42" s="151"/>
      <c r="AW42" s="153">
        <v>0</v>
      </c>
      <c r="AX42" s="153">
        <v>0</v>
      </c>
      <c r="AY42" s="153">
        <v>7</v>
      </c>
      <c r="AZ42" s="153">
        <v>0</v>
      </c>
      <c r="BA42" s="153">
        <v>0</v>
      </c>
      <c r="BB42" s="153">
        <v>0</v>
      </c>
      <c r="BC42" s="153">
        <v>0</v>
      </c>
      <c r="BD42" s="153">
        <v>0</v>
      </c>
      <c r="BE42" s="153">
        <v>0</v>
      </c>
      <c r="BF42" s="153">
        <v>0</v>
      </c>
      <c r="BG42" s="153">
        <v>24</v>
      </c>
      <c r="BH42" s="153" t="s">
        <v>189</v>
      </c>
      <c r="BI42" s="153"/>
      <c r="BJ42" s="153" t="s">
        <v>190</v>
      </c>
      <c r="BK42" s="153"/>
      <c r="BL42" s="156"/>
      <c r="BM42" s="156"/>
      <c r="BN42" s="153"/>
      <c r="BO42" s="153" t="s">
        <v>193</v>
      </c>
      <c r="BP42" s="151" t="s">
        <v>55</v>
      </c>
      <c r="BQ42" t="s">
        <v>54</v>
      </c>
      <c r="BR42" s="11" t="s">
        <v>184</v>
      </c>
    </row>
    <row r="43" spans="1:70" x14ac:dyDescent="0.15">
      <c r="A43" s="148">
        <v>1488</v>
      </c>
      <c r="B43" s="218">
        <v>41464</v>
      </c>
      <c r="C43" s="150" t="s">
        <v>170</v>
      </c>
      <c r="D43" s="151" t="s">
        <v>49</v>
      </c>
      <c r="E43" s="151"/>
      <c r="F43" s="151" t="s">
        <v>195</v>
      </c>
      <c r="G43" s="152">
        <v>41419</v>
      </c>
      <c r="H43" s="153" t="s">
        <v>189</v>
      </c>
      <c r="I43" s="153" t="s">
        <v>190</v>
      </c>
      <c r="J43" s="153"/>
      <c r="K43" s="151" t="s">
        <v>138</v>
      </c>
      <c r="L43" s="151" t="s">
        <v>120</v>
      </c>
      <c r="M43" s="151">
        <v>101.7</v>
      </c>
      <c r="N43" s="151">
        <v>37.159999999999997</v>
      </c>
      <c r="O43" s="151"/>
      <c r="P43" s="151"/>
      <c r="Q43" s="151"/>
      <c r="R43" s="154"/>
      <c r="S43" s="151"/>
      <c r="T43" s="151"/>
      <c r="U43" s="151"/>
      <c r="V43" s="151"/>
      <c r="W43" s="151">
        <v>14.25</v>
      </c>
      <c r="X43" s="151"/>
      <c r="Y43" s="151"/>
      <c r="Z43" s="151"/>
      <c r="AA43" s="151"/>
      <c r="AB43" s="151"/>
      <c r="AC43" s="151"/>
      <c r="AD43" s="151"/>
      <c r="AE43" s="151"/>
      <c r="AF43" s="151"/>
      <c r="AG43" s="151"/>
      <c r="AH43" s="151">
        <v>26.79</v>
      </c>
      <c r="AI43" s="151"/>
      <c r="AJ43" s="151"/>
      <c r="AK43" s="151"/>
      <c r="AL43" s="151"/>
      <c r="AM43" s="151"/>
      <c r="AN43" s="151"/>
      <c r="AO43" s="151" t="s">
        <v>50</v>
      </c>
      <c r="AP43" s="153" t="s">
        <v>190</v>
      </c>
      <c r="AQ43" s="153"/>
      <c r="AR43" s="153"/>
      <c r="AS43" s="155" t="s">
        <v>224</v>
      </c>
      <c r="AT43" s="153">
        <v>11.6</v>
      </c>
      <c r="AU43" s="153" t="s">
        <v>192</v>
      </c>
      <c r="AV43" s="151"/>
      <c r="AW43" s="153">
        <v>0</v>
      </c>
      <c r="AX43" s="153">
        <v>0</v>
      </c>
      <c r="AY43" s="153">
        <v>0</v>
      </c>
      <c r="AZ43" s="153">
        <v>0</v>
      </c>
      <c r="BA43" s="153">
        <v>0</v>
      </c>
      <c r="BB43" s="153">
        <v>20</v>
      </c>
      <c r="BC43" s="153">
        <v>0</v>
      </c>
      <c r="BD43" s="153">
        <v>0</v>
      </c>
      <c r="BE43" s="153">
        <v>0</v>
      </c>
      <c r="BF43" s="153">
        <v>0</v>
      </c>
      <c r="BG43" s="153"/>
      <c r="BH43" s="153" t="s">
        <v>190</v>
      </c>
      <c r="BI43" s="153"/>
      <c r="BJ43" s="153" t="s">
        <v>190</v>
      </c>
      <c r="BK43" s="153"/>
      <c r="BL43" s="156"/>
      <c r="BM43" s="156"/>
      <c r="BN43" s="153"/>
      <c r="BO43" s="153" t="s">
        <v>193</v>
      </c>
      <c r="BP43" s="151"/>
      <c r="BQ43" t="s">
        <v>56</v>
      </c>
      <c r="BR43" s="11" t="s">
        <v>89</v>
      </c>
    </row>
    <row r="44" spans="1:70" x14ac:dyDescent="0.15">
      <c r="A44" s="148">
        <v>1258</v>
      </c>
      <c r="B44" s="218">
        <v>41467</v>
      </c>
      <c r="C44" s="150" t="s">
        <v>92</v>
      </c>
      <c r="D44" s="151" t="s">
        <v>109</v>
      </c>
      <c r="E44" s="151"/>
      <c r="F44" s="151" t="s">
        <v>195</v>
      </c>
      <c r="G44" s="152">
        <v>41467</v>
      </c>
      <c r="H44" s="153" t="s">
        <v>123</v>
      </c>
      <c r="I44" s="153" t="s">
        <v>178</v>
      </c>
      <c r="J44" s="153"/>
      <c r="K44" s="151" t="s">
        <v>60</v>
      </c>
      <c r="L44" s="151" t="s">
        <v>61</v>
      </c>
      <c r="M44" s="151">
        <v>97.2</v>
      </c>
      <c r="N44" s="151">
        <v>42.05</v>
      </c>
      <c r="O44" s="151"/>
      <c r="P44" s="151"/>
      <c r="Q44" s="151"/>
      <c r="R44" s="154"/>
      <c r="S44" s="151"/>
      <c r="T44" s="151"/>
      <c r="U44" s="151"/>
      <c r="V44" s="151"/>
      <c r="W44" s="151">
        <v>17.75</v>
      </c>
      <c r="X44" s="151"/>
      <c r="Y44" s="151"/>
      <c r="Z44" s="151"/>
      <c r="AA44" s="151"/>
      <c r="AB44" s="151"/>
      <c r="AC44" s="151"/>
      <c r="AD44" s="151"/>
      <c r="AE44" s="151"/>
      <c r="AF44" s="151"/>
      <c r="AG44" s="151"/>
      <c r="AH44" s="151">
        <v>32.28</v>
      </c>
      <c r="AI44" s="151"/>
      <c r="AJ44" s="151"/>
      <c r="AK44" s="151"/>
      <c r="AL44" s="151"/>
      <c r="AM44" s="151"/>
      <c r="AN44" s="151"/>
      <c r="AO44" s="151" t="s">
        <v>117</v>
      </c>
      <c r="AP44" s="153" t="s">
        <v>190</v>
      </c>
      <c r="AQ44" s="153"/>
      <c r="AR44" s="153"/>
      <c r="AS44" s="155" t="s">
        <v>224</v>
      </c>
      <c r="AT44" s="153">
        <v>12.5</v>
      </c>
      <c r="AU44" s="153" t="s">
        <v>192</v>
      </c>
      <c r="AV44" s="151"/>
      <c r="AW44" s="153">
        <v>0</v>
      </c>
      <c r="AX44" s="153">
        <v>0</v>
      </c>
      <c r="AY44" s="153">
        <v>0</v>
      </c>
      <c r="AZ44" s="153">
        <v>22</v>
      </c>
      <c r="BA44" s="153">
        <v>0</v>
      </c>
      <c r="BB44" s="153">
        <v>0</v>
      </c>
      <c r="BC44" s="153">
        <v>0</v>
      </c>
      <c r="BD44" s="153">
        <v>0</v>
      </c>
      <c r="BE44" s="153">
        <v>0</v>
      </c>
      <c r="BF44" s="153">
        <v>0</v>
      </c>
      <c r="BG44" s="153"/>
      <c r="BH44" s="153" t="s">
        <v>190</v>
      </c>
      <c r="BI44" s="153">
        <v>12</v>
      </c>
      <c r="BJ44" s="153" t="s">
        <v>190</v>
      </c>
      <c r="BK44" s="153"/>
      <c r="BL44" s="156" t="s">
        <v>181</v>
      </c>
      <c r="BM44" s="156" t="s">
        <v>656</v>
      </c>
      <c r="BN44" s="153">
        <v>50</v>
      </c>
      <c r="BO44" s="153" t="s">
        <v>193</v>
      </c>
      <c r="BP44" s="151"/>
      <c r="BQ44" t="s">
        <v>64</v>
      </c>
      <c r="BR44" s="11" t="s">
        <v>184</v>
      </c>
    </row>
    <row r="45" spans="1:70" x14ac:dyDescent="0.15">
      <c r="A45" s="148">
        <v>3106</v>
      </c>
      <c r="B45" s="218">
        <v>41465</v>
      </c>
      <c r="C45" s="150" t="s">
        <v>170</v>
      </c>
      <c r="D45" s="151" t="s">
        <v>65</v>
      </c>
      <c r="E45" s="151"/>
      <c r="F45" s="151" t="s">
        <v>195</v>
      </c>
      <c r="G45" s="152">
        <v>41468</v>
      </c>
      <c r="H45" s="153" t="s">
        <v>189</v>
      </c>
      <c r="I45" s="153" t="s">
        <v>190</v>
      </c>
      <c r="J45" s="153"/>
      <c r="K45" s="151" t="s">
        <v>155</v>
      </c>
      <c r="L45" s="151" t="s">
        <v>156</v>
      </c>
      <c r="M45" s="151">
        <v>47.64</v>
      </c>
      <c r="N45" s="151">
        <v>34.08</v>
      </c>
      <c r="O45" s="151"/>
      <c r="P45" s="151"/>
      <c r="Q45" s="151"/>
      <c r="R45" s="154"/>
      <c r="S45" s="151"/>
      <c r="T45" s="151"/>
      <c r="U45" s="151"/>
      <c r="V45" s="151"/>
      <c r="W45" s="151">
        <v>16.63</v>
      </c>
      <c r="X45" s="151"/>
      <c r="Y45" s="151"/>
      <c r="Z45" s="151"/>
      <c r="AA45" s="151"/>
      <c r="AB45" s="151"/>
      <c r="AC45" s="151"/>
      <c r="AD45" s="151"/>
      <c r="AE45" s="151"/>
      <c r="AF45" s="151"/>
      <c r="AG45" s="151"/>
      <c r="AH45" s="151">
        <v>25.5</v>
      </c>
      <c r="AI45" s="151"/>
      <c r="AJ45" s="151"/>
      <c r="AK45" s="151"/>
      <c r="AL45" s="151"/>
      <c r="AM45" s="151"/>
      <c r="AN45" s="151"/>
      <c r="AO45" s="151" t="s">
        <v>67</v>
      </c>
      <c r="AP45" s="153" t="s">
        <v>190</v>
      </c>
      <c r="AQ45" s="153"/>
      <c r="AR45" s="153"/>
      <c r="AS45" s="155" t="s">
        <v>224</v>
      </c>
      <c r="AT45" s="153">
        <v>10</v>
      </c>
      <c r="AU45" s="153" t="s">
        <v>190</v>
      </c>
      <c r="AV45" s="151"/>
      <c r="AW45" s="153">
        <v>0</v>
      </c>
      <c r="AX45" s="153">
        <v>0</v>
      </c>
      <c r="AY45" s="153">
        <v>0</v>
      </c>
      <c r="AZ45" s="153">
        <v>0</v>
      </c>
      <c r="BA45" s="153">
        <v>0</v>
      </c>
      <c r="BB45" s="153">
        <v>0</v>
      </c>
      <c r="BC45" s="153">
        <v>0</v>
      </c>
      <c r="BD45" s="153">
        <v>0</v>
      </c>
      <c r="BE45" s="153">
        <v>0</v>
      </c>
      <c r="BF45" s="153">
        <v>0</v>
      </c>
      <c r="BG45" s="153"/>
      <c r="BH45" s="153" t="s">
        <v>190</v>
      </c>
      <c r="BI45" s="153"/>
      <c r="BJ45" s="153" t="s">
        <v>190</v>
      </c>
      <c r="BK45" s="153">
        <v>35</v>
      </c>
      <c r="BL45" s="156" t="s">
        <v>158</v>
      </c>
      <c r="BM45" s="156"/>
      <c r="BN45" s="153"/>
      <c r="BO45" s="153" t="s">
        <v>193</v>
      </c>
      <c r="BP45" s="151" t="s">
        <v>159</v>
      </c>
      <c r="BQ45" t="s">
        <v>66</v>
      </c>
      <c r="BR45" t="s">
        <v>184</v>
      </c>
    </row>
    <row r="46" spans="1:70" x14ac:dyDescent="0.15">
      <c r="A46" s="148">
        <v>1426</v>
      </c>
      <c r="B46" s="218">
        <v>41464</v>
      </c>
      <c r="C46" s="150" t="s">
        <v>170</v>
      </c>
      <c r="D46" s="151" t="s">
        <v>49</v>
      </c>
      <c r="E46" s="151"/>
      <c r="F46" s="151" t="s">
        <v>195</v>
      </c>
      <c r="G46" s="152">
        <v>41455</v>
      </c>
      <c r="H46" s="153" t="s">
        <v>189</v>
      </c>
      <c r="I46" s="153" t="s">
        <v>190</v>
      </c>
      <c r="J46" s="153"/>
      <c r="K46" s="151" t="s">
        <v>74</v>
      </c>
      <c r="L46" s="151" t="s">
        <v>75</v>
      </c>
      <c r="M46" s="151">
        <v>96.17</v>
      </c>
      <c r="N46" s="151">
        <v>34.6</v>
      </c>
      <c r="O46" s="151" t="s">
        <v>206</v>
      </c>
      <c r="P46" s="151">
        <v>600</v>
      </c>
      <c r="Q46" s="151">
        <v>29.4</v>
      </c>
      <c r="R46" s="154"/>
      <c r="S46" s="151"/>
      <c r="T46" s="151"/>
      <c r="U46" s="151"/>
      <c r="V46" s="151"/>
      <c r="W46" s="151">
        <v>16.39</v>
      </c>
      <c r="X46" s="151"/>
      <c r="Y46" s="151"/>
      <c r="Z46" s="151"/>
      <c r="AA46" s="151"/>
      <c r="AB46" s="151"/>
      <c r="AC46" s="151"/>
      <c r="AD46" s="151"/>
      <c r="AE46" s="151"/>
      <c r="AF46" s="151"/>
      <c r="AG46" s="151"/>
      <c r="AH46" s="151">
        <v>23.74</v>
      </c>
      <c r="AI46" s="151"/>
      <c r="AJ46" s="151"/>
      <c r="AK46" s="151"/>
      <c r="AL46" s="151"/>
      <c r="AM46" s="151"/>
      <c r="AN46" s="151"/>
      <c r="AO46" s="151" t="s">
        <v>50</v>
      </c>
      <c r="AP46" s="153" t="s">
        <v>190</v>
      </c>
      <c r="AQ46" s="153"/>
      <c r="AR46" s="153"/>
      <c r="AS46" s="155" t="s">
        <v>224</v>
      </c>
      <c r="AT46" s="153">
        <v>7</v>
      </c>
      <c r="AU46" s="153" t="s">
        <v>190</v>
      </c>
      <c r="AV46" s="151"/>
      <c r="AW46" s="153">
        <v>0</v>
      </c>
      <c r="AX46" s="153">
        <v>0</v>
      </c>
      <c r="AY46" s="153">
        <v>0</v>
      </c>
      <c r="AZ46" s="153">
        <v>0</v>
      </c>
      <c r="BA46" s="153">
        <v>0</v>
      </c>
      <c r="BB46" s="153">
        <v>0</v>
      </c>
      <c r="BC46" s="153">
        <v>0</v>
      </c>
      <c r="BD46" s="153">
        <v>0</v>
      </c>
      <c r="BE46" s="153">
        <v>0</v>
      </c>
      <c r="BF46" s="153">
        <v>0</v>
      </c>
      <c r="BG46" s="153">
        <v>12</v>
      </c>
      <c r="BH46" s="153" t="s">
        <v>189</v>
      </c>
      <c r="BI46" s="153"/>
      <c r="BJ46" s="153" t="s">
        <v>190</v>
      </c>
      <c r="BK46" s="153"/>
      <c r="BL46" s="156"/>
      <c r="BM46" s="156"/>
      <c r="BN46" s="153"/>
      <c r="BO46" s="153" t="s">
        <v>193</v>
      </c>
      <c r="BP46" s="156" t="s">
        <v>68</v>
      </c>
      <c r="BQ46" t="s">
        <v>69</v>
      </c>
      <c r="BR46" s="11" t="s">
        <v>184</v>
      </c>
    </row>
    <row r="47" spans="1:70" x14ac:dyDescent="0.15">
      <c r="A47" s="148">
        <v>2270</v>
      </c>
      <c r="B47" s="218">
        <v>41450</v>
      </c>
      <c r="C47" s="150" t="s">
        <v>923</v>
      </c>
      <c r="D47" s="151" t="s">
        <v>924</v>
      </c>
      <c r="E47" s="151"/>
      <c r="F47" s="151" t="s">
        <v>925</v>
      </c>
      <c r="G47" s="152">
        <v>41455</v>
      </c>
      <c r="H47" s="153" t="s">
        <v>926</v>
      </c>
      <c r="I47" s="153" t="s">
        <v>918</v>
      </c>
      <c r="J47" s="153"/>
      <c r="K47" s="151" t="s">
        <v>907</v>
      </c>
      <c r="L47" s="151" t="s">
        <v>908</v>
      </c>
      <c r="M47" s="151">
        <v>99.75</v>
      </c>
      <c r="N47" s="151">
        <v>40.98</v>
      </c>
      <c r="O47" s="151"/>
      <c r="P47" s="151"/>
      <c r="Q47" s="151"/>
      <c r="R47" s="154"/>
      <c r="S47" s="151"/>
      <c r="T47" s="151"/>
      <c r="U47" s="151"/>
      <c r="V47" s="151"/>
      <c r="W47" s="151">
        <v>17.88</v>
      </c>
      <c r="X47" s="151"/>
      <c r="Y47" s="151"/>
      <c r="Z47" s="151"/>
      <c r="AA47" s="151"/>
      <c r="AB47" s="151"/>
      <c r="AC47" s="151"/>
      <c r="AD47" s="151"/>
      <c r="AF47" s="151"/>
      <c r="AG47" s="151"/>
      <c r="AH47" s="151">
        <v>33.49</v>
      </c>
      <c r="AI47" s="151"/>
      <c r="AJ47" s="151"/>
      <c r="AK47" s="151"/>
      <c r="AL47" s="151"/>
      <c r="AM47" s="151"/>
      <c r="AN47" s="151"/>
      <c r="AO47" s="151" t="s">
        <v>818</v>
      </c>
      <c r="AP47" s="153" t="s">
        <v>918</v>
      </c>
      <c r="AQ47" s="153"/>
      <c r="AR47" s="153"/>
      <c r="AS47" s="155" t="s">
        <v>755</v>
      </c>
      <c r="AT47" s="153">
        <v>9</v>
      </c>
      <c r="AU47" s="153" t="s">
        <v>920</v>
      </c>
      <c r="AV47" s="151"/>
      <c r="AW47" s="153">
        <v>0</v>
      </c>
      <c r="AX47" s="153">
        <v>0</v>
      </c>
      <c r="AY47" s="153">
        <v>0</v>
      </c>
      <c r="AZ47" s="153">
        <v>13</v>
      </c>
      <c r="BA47" s="153">
        <v>0</v>
      </c>
      <c r="BB47" s="153">
        <v>0</v>
      </c>
      <c r="BC47" s="153">
        <v>0</v>
      </c>
      <c r="BD47" s="153">
        <v>0</v>
      </c>
      <c r="BE47" s="153">
        <v>0</v>
      </c>
      <c r="BF47" s="153">
        <v>0</v>
      </c>
      <c r="BG47" s="153">
        <v>0</v>
      </c>
      <c r="BH47" s="153" t="s">
        <v>918</v>
      </c>
      <c r="BI47" s="153">
        <v>12</v>
      </c>
      <c r="BJ47" s="153" t="s">
        <v>918</v>
      </c>
      <c r="BK47" s="153"/>
      <c r="BL47" s="156"/>
      <c r="BM47" s="156"/>
      <c r="BN47" s="153"/>
      <c r="BO47" s="153" t="s">
        <v>929</v>
      </c>
      <c r="BP47" s="156"/>
      <c r="BQ47" t="s">
        <v>733</v>
      </c>
      <c r="BR47" t="s">
        <v>486</v>
      </c>
    </row>
    <row r="48" spans="1:70" x14ac:dyDescent="0.15">
      <c r="A48" s="148">
        <v>3753</v>
      </c>
      <c r="B48" s="218">
        <v>41464</v>
      </c>
      <c r="C48" s="150" t="s">
        <v>78</v>
      </c>
      <c r="D48" s="151" t="s">
        <v>65</v>
      </c>
      <c r="E48" s="151"/>
      <c r="F48" s="151" t="s">
        <v>195</v>
      </c>
      <c r="G48" s="152">
        <v>41455</v>
      </c>
      <c r="H48" s="153" t="s">
        <v>189</v>
      </c>
      <c r="I48" s="153" t="s">
        <v>190</v>
      </c>
      <c r="J48" s="153"/>
      <c r="K48" s="151" t="s">
        <v>79</v>
      </c>
      <c r="L48" s="151" t="s">
        <v>120</v>
      </c>
      <c r="M48" s="151">
        <v>89</v>
      </c>
      <c r="N48" s="151">
        <v>38</v>
      </c>
      <c r="O48" s="151"/>
      <c r="P48" s="151"/>
      <c r="Q48" s="151"/>
      <c r="R48" s="154"/>
      <c r="S48" s="151"/>
      <c r="T48" s="151"/>
      <c r="U48" s="151"/>
      <c r="V48" s="151"/>
      <c r="W48" s="151">
        <v>16</v>
      </c>
      <c r="X48" s="151"/>
      <c r="Y48" s="151"/>
      <c r="Z48" s="151"/>
      <c r="AA48" s="151"/>
      <c r="AB48" s="151"/>
      <c r="AC48" s="151"/>
      <c r="AD48" s="151"/>
      <c r="AE48" s="151"/>
      <c r="AF48" s="151"/>
      <c r="AG48" s="151"/>
      <c r="AH48" s="151">
        <v>32</v>
      </c>
      <c r="AI48" s="151"/>
      <c r="AJ48" s="151"/>
      <c r="AK48" s="151"/>
      <c r="AL48" s="151"/>
      <c r="AM48" s="151"/>
      <c r="AN48" s="151"/>
      <c r="AO48" s="151" t="s">
        <v>50</v>
      </c>
      <c r="AP48" s="153" t="s">
        <v>190</v>
      </c>
      <c r="AQ48" s="153"/>
      <c r="AR48" s="153"/>
      <c r="AS48" s="155" t="s">
        <v>224</v>
      </c>
      <c r="AT48" s="153">
        <v>11.1</v>
      </c>
      <c r="AU48" s="153" t="s">
        <v>192</v>
      </c>
      <c r="AV48" s="151"/>
      <c r="AW48" s="153">
        <v>0</v>
      </c>
      <c r="AX48" s="153">
        <v>0</v>
      </c>
      <c r="AY48" s="153">
        <v>0</v>
      </c>
      <c r="AZ48" s="153">
        <v>22</v>
      </c>
      <c r="BA48" s="153">
        <v>0</v>
      </c>
      <c r="BB48" s="153">
        <v>0</v>
      </c>
      <c r="BC48" s="153">
        <v>0</v>
      </c>
      <c r="BD48" s="153">
        <v>0</v>
      </c>
      <c r="BE48" s="153">
        <v>0</v>
      </c>
      <c r="BF48" s="153">
        <v>0</v>
      </c>
      <c r="BG48" s="153"/>
      <c r="BH48" s="153" t="s">
        <v>190</v>
      </c>
      <c r="BI48" s="153">
        <v>24</v>
      </c>
      <c r="BJ48" s="153" t="s">
        <v>178</v>
      </c>
      <c r="BK48" s="153"/>
      <c r="BL48" s="156"/>
      <c r="BM48" s="156"/>
      <c r="BN48" s="153"/>
      <c r="BO48" s="153" t="s">
        <v>193</v>
      </c>
      <c r="BP48" s="151"/>
      <c r="BQ48" t="s">
        <v>80</v>
      </c>
      <c r="BR48" t="s">
        <v>184</v>
      </c>
    </row>
    <row r="49" spans="1:70" x14ac:dyDescent="0.15">
      <c r="A49" s="148">
        <v>1464</v>
      </c>
      <c r="B49" s="219">
        <v>41468</v>
      </c>
      <c r="C49" s="150" t="s">
        <v>170</v>
      </c>
      <c r="D49" s="151" t="s">
        <v>49</v>
      </c>
      <c r="E49" s="151"/>
      <c r="F49" s="151" t="s">
        <v>195</v>
      </c>
      <c r="G49" s="152">
        <v>41455</v>
      </c>
      <c r="H49" s="153" t="s">
        <v>189</v>
      </c>
      <c r="I49" s="153" t="s">
        <v>190</v>
      </c>
      <c r="J49" s="153"/>
      <c r="K49" s="151" t="s">
        <v>82</v>
      </c>
      <c r="L49" s="151" t="s">
        <v>83</v>
      </c>
      <c r="M49" s="151">
        <v>108.25</v>
      </c>
      <c r="N49" s="151">
        <v>34.770000000000003</v>
      </c>
      <c r="O49" s="151"/>
      <c r="P49" s="151"/>
      <c r="Q49" s="151"/>
      <c r="R49" s="154"/>
      <c r="S49" s="151"/>
      <c r="T49" s="151"/>
      <c r="U49" s="151"/>
      <c r="V49" s="151"/>
      <c r="W49" s="151">
        <v>24.35</v>
      </c>
      <c r="X49" s="151"/>
      <c r="Y49" s="151"/>
      <c r="Z49" s="151"/>
      <c r="AA49" s="151"/>
      <c r="AB49" s="151"/>
      <c r="AC49" s="151"/>
      <c r="AD49" s="151"/>
      <c r="AE49" s="151"/>
      <c r="AF49" s="151"/>
      <c r="AG49" s="151"/>
      <c r="AH49" s="151">
        <v>29.55</v>
      </c>
      <c r="AI49" s="151"/>
      <c r="AJ49" s="151"/>
      <c r="AK49" s="151"/>
      <c r="AL49" s="151"/>
      <c r="AM49" s="151"/>
      <c r="AN49" s="151"/>
      <c r="AO49" s="151" t="s">
        <v>50</v>
      </c>
      <c r="AP49" s="153" t="s">
        <v>190</v>
      </c>
      <c r="AQ49" s="153"/>
      <c r="AR49" s="153"/>
      <c r="AS49" s="155" t="s">
        <v>224</v>
      </c>
      <c r="AT49" s="153">
        <v>12.8</v>
      </c>
      <c r="AU49" s="153" t="s">
        <v>192</v>
      </c>
      <c r="AV49" s="151"/>
      <c r="AW49" s="153">
        <v>4</v>
      </c>
      <c r="AX49" s="153">
        <v>0</v>
      </c>
      <c r="AY49" s="153">
        <v>14</v>
      </c>
      <c r="AZ49" s="153">
        <v>0</v>
      </c>
      <c r="BA49" s="153">
        <v>0</v>
      </c>
      <c r="BB49" s="153">
        <v>0</v>
      </c>
      <c r="BC49" s="153">
        <v>0</v>
      </c>
      <c r="BD49" s="153">
        <v>0</v>
      </c>
      <c r="BE49" s="153">
        <v>0</v>
      </c>
      <c r="BF49" s="153">
        <v>0</v>
      </c>
      <c r="BG49" s="153"/>
      <c r="BH49" s="153" t="s">
        <v>190</v>
      </c>
      <c r="BI49" s="153"/>
      <c r="BJ49" s="153" t="s">
        <v>190</v>
      </c>
      <c r="BK49" s="153"/>
      <c r="BL49" s="156"/>
      <c r="BM49" s="156"/>
      <c r="BN49" s="153"/>
      <c r="BO49" s="153" t="s">
        <v>193</v>
      </c>
      <c r="BP49" s="156" t="s">
        <v>84</v>
      </c>
      <c r="BQ49" t="s">
        <v>70</v>
      </c>
      <c r="BR49" s="11" t="s">
        <v>184</v>
      </c>
    </row>
    <row r="50" spans="1:70" x14ac:dyDescent="0.15">
      <c r="A50" s="148">
        <v>1400</v>
      </c>
      <c r="B50" s="219">
        <v>41464</v>
      </c>
      <c r="C50" s="150" t="s">
        <v>170</v>
      </c>
      <c r="D50" s="151" t="s">
        <v>49</v>
      </c>
      <c r="E50" s="151"/>
      <c r="F50" s="151" t="s">
        <v>195</v>
      </c>
      <c r="G50" s="157">
        <v>41473</v>
      </c>
      <c r="H50" s="153" t="s">
        <v>189</v>
      </c>
      <c r="I50" s="153" t="s">
        <v>190</v>
      </c>
      <c r="J50" s="153"/>
      <c r="K50" s="151" t="s">
        <v>86</v>
      </c>
      <c r="L50" s="151" t="s">
        <v>87</v>
      </c>
      <c r="M50" s="151">
        <v>95</v>
      </c>
      <c r="N50" s="151">
        <v>36</v>
      </c>
      <c r="O50" s="151"/>
      <c r="P50" s="151"/>
      <c r="Q50" s="151"/>
      <c r="R50" s="154"/>
      <c r="S50" s="151"/>
      <c r="T50" s="151"/>
      <c r="U50" s="151"/>
      <c r="V50" s="151"/>
      <c r="W50" s="151">
        <v>16</v>
      </c>
      <c r="X50" s="151"/>
      <c r="Y50" s="151"/>
      <c r="Z50" s="151"/>
      <c r="AA50" s="151"/>
      <c r="AB50" s="151"/>
      <c r="AC50" s="151"/>
      <c r="AD50" s="151"/>
      <c r="AE50" s="151"/>
      <c r="AF50" s="151"/>
      <c r="AG50" s="151"/>
      <c r="AH50" s="151">
        <v>29.5</v>
      </c>
      <c r="AI50" s="151"/>
      <c r="AJ50" s="151"/>
      <c r="AK50" s="151"/>
      <c r="AL50" s="151"/>
      <c r="AM50" s="151"/>
      <c r="AN50" s="151"/>
      <c r="AO50" s="151" t="s">
        <v>50</v>
      </c>
      <c r="AP50" s="153" t="s">
        <v>91</v>
      </c>
      <c r="AQ50" s="153"/>
      <c r="AR50" s="153"/>
      <c r="AS50" s="155" t="s">
        <v>224</v>
      </c>
      <c r="AT50" s="153">
        <v>11.1</v>
      </c>
      <c r="AU50" s="153" t="s">
        <v>192</v>
      </c>
      <c r="AV50" s="151"/>
      <c r="AW50" s="153">
        <v>0</v>
      </c>
      <c r="AX50" s="153">
        <v>0</v>
      </c>
      <c r="AY50" s="153">
        <v>10</v>
      </c>
      <c r="AZ50" s="153">
        <v>0</v>
      </c>
      <c r="BA50" s="153">
        <v>0</v>
      </c>
      <c r="BB50" s="153">
        <v>0</v>
      </c>
      <c r="BC50" s="153">
        <v>0</v>
      </c>
      <c r="BD50" s="153">
        <v>0</v>
      </c>
      <c r="BE50" s="153">
        <v>0</v>
      </c>
      <c r="BF50" s="153">
        <v>0</v>
      </c>
      <c r="BG50" s="153"/>
      <c r="BH50" s="153" t="s">
        <v>190</v>
      </c>
      <c r="BI50" s="153"/>
      <c r="BJ50" s="153" t="s">
        <v>190</v>
      </c>
      <c r="BK50" s="153"/>
      <c r="BL50" s="156"/>
      <c r="BM50" s="156"/>
      <c r="BN50" s="153"/>
      <c r="BO50" s="153" t="s">
        <v>193</v>
      </c>
      <c r="BP50" s="151"/>
      <c r="BQ50" t="s">
        <v>20</v>
      </c>
      <c r="BR50" t="s">
        <v>21</v>
      </c>
    </row>
    <row r="51" spans="1:70" x14ac:dyDescent="0.15">
      <c r="A51" s="148">
        <v>3604</v>
      </c>
      <c r="B51" s="218">
        <v>41464</v>
      </c>
      <c r="C51" s="150" t="s">
        <v>99</v>
      </c>
      <c r="D51" s="151" t="s">
        <v>22</v>
      </c>
      <c r="E51" s="151"/>
      <c r="F51" s="151" t="s">
        <v>221</v>
      </c>
      <c r="G51" s="152">
        <v>41459</v>
      </c>
      <c r="H51" s="153" t="s">
        <v>173</v>
      </c>
      <c r="I51" s="153" t="s">
        <v>174</v>
      </c>
      <c r="J51" s="153"/>
      <c r="K51" s="151" t="s">
        <v>93</v>
      </c>
      <c r="L51" s="151" t="s">
        <v>94</v>
      </c>
      <c r="M51" s="151">
        <v>87.08</v>
      </c>
      <c r="N51" s="151">
        <v>32.159999999999997</v>
      </c>
      <c r="O51" s="151"/>
      <c r="P51" s="151"/>
      <c r="Q51" s="151"/>
      <c r="R51" s="154"/>
      <c r="S51" s="151"/>
      <c r="T51" s="151"/>
      <c r="U51" s="151"/>
      <c r="V51" s="151"/>
      <c r="W51" s="151">
        <v>15.16</v>
      </c>
      <c r="X51" s="151"/>
      <c r="Y51" s="151"/>
      <c r="Z51" s="151"/>
      <c r="AA51" s="151"/>
      <c r="AB51" s="151"/>
      <c r="AC51" s="151"/>
      <c r="AD51" s="151"/>
      <c r="AE51" s="151"/>
      <c r="AF51" s="151"/>
      <c r="AG51" s="151"/>
      <c r="AH51" s="151">
        <v>23.49</v>
      </c>
      <c r="AI51" s="151"/>
      <c r="AJ51" s="151"/>
      <c r="AK51" s="151"/>
      <c r="AL51" s="151"/>
      <c r="AM51" s="151"/>
      <c r="AN51" s="151"/>
      <c r="AO51" s="151" t="s">
        <v>50</v>
      </c>
      <c r="AP51" s="153" t="s">
        <v>190</v>
      </c>
      <c r="AQ51" s="153"/>
      <c r="AR51" s="153"/>
      <c r="AS51" s="155" t="s">
        <v>224</v>
      </c>
      <c r="AT51" s="153">
        <v>6.5</v>
      </c>
      <c r="AU51" s="153" t="s">
        <v>192</v>
      </c>
      <c r="AV51" s="151"/>
      <c r="AW51" s="153">
        <v>0</v>
      </c>
      <c r="AX51" s="153">
        <v>0</v>
      </c>
      <c r="AY51" s="153">
        <v>0</v>
      </c>
      <c r="AZ51" s="153">
        <v>15</v>
      </c>
      <c r="BA51" s="153">
        <v>0</v>
      </c>
      <c r="BB51" s="153">
        <v>0</v>
      </c>
      <c r="BC51" s="153">
        <v>0</v>
      </c>
      <c r="BD51" s="153">
        <v>0</v>
      </c>
      <c r="BE51" s="153">
        <v>0</v>
      </c>
      <c r="BF51" s="153">
        <v>0</v>
      </c>
      <c r="BG51" s="153">
        <v>24</v>
      </c>
      <c r="BH51" s="153" t="s">
        <v>173</v>
      </c>
      <c r="BI51" s="153"/>
      <c r="BJ51" s="153" t="s">
        <v>157</v>
      </c>
      <c r="BK51" s="153"/>
      <c r="BL51" s="151" t="s">
        <v>96</v>
      </c>
      <c r="BM51" s="151" t="s">
        <v>97</v>
      </c>
      <c r="BN51" s="153">
        <v>25</v>
      </c>
      <c r="BO51" s="153" t="s">
        <v>193</v>
      </c>
      <c r="BP51" s="151"/>
      <c r="BQ51" t="s">
        <v>101</v>
      </c>
      <c r="BR51" s="11" t="s">
        <v>184</v>
      </c>
    </row>
    <row r="52" spans="1:70" x14ac:dyDescent="0.15">
      <c r="A52" s="148">
        <v>1502</v>
      </c>
      <c r="B52" s="218">
        <v>41464</v>
      </c>
      <c r="C52" s="150" t="s">
        <v>170</v>
      </c>
      <c r="D52" s="151" t="s">
        <v>49</v>
      </c>
      <c r="E52" s="151"/>
      <c r="F52" s="151" t="s">
        <v>195</v>
      </c>
      <c r="G52" s="152">
        <v>41455</v>
      </c>
      <c r="H52" s="153" t="s">
        <v>189</v>
      </c>
      <c r="I52" s="153" t="s">
        <v>190</v>
      </c>
      <c r="J52" s="153"/>
      <c r="K52" s="151" t="s">
        <v>106</v>
      </c>
      <c r="L52" s="151" t="s">
        <v>25</v>
      </c>
      <c r="M52" s="151">
        <v>80.361999999999995</v>
      </c>
      <c r="N52" s="151">
        <v>41.1355</v>
      </c>
      <c r="O52" s="151"/>
      <c r="P52" s="151"/>
      <c r="Q52" s="151"/>
      <c r="R52" s="154"/>
      <c r="S52" s="151"/>
      <c r="T52" s="151"/>
      <c r="U52" s="151"/>
      <c r="V52" s="151"/>
      <c r="W52" s="151">
        <v>15.962</v>
      </c>
      <c r="X52" s="151"/>
      <c r="Y52" s="151"/>
      <c r="Z52" s="151"/>
      <c r="AA52" s="151"/>
      <c r="AB52" s="151"/>
      <c r="AC52" s="151"/>
      <c r="AD52" s="151"/>
      <c r="AE52" s="151"/>
      <c r="AF52" s="151"/>
      <c r="AG52" s="151"/>
      <c r="AH52" s="151">
        <v>31.636500000000002</v>
      </c>
      <c r="AI52" s="151"/>
      <c r="AJ52" s="151"/>
      <c r="AK52" s="151"/>
      <c r="AL52" s="151"/>
      <c r="AM52" s="151"/>
      <c r="AN52" s="151"/>
      <c r="AO52" s="151" t="s">
        <v>50</v>
      </c>
      <c r="AP52" s="153" t="s">
        <v>190</v>
      </c>
      <c r="AQ52" s="153"/>
      <c r="AR52" s="153"/>
      <c r="AS52" s="155"/>
      <c r="AT52" s="153"/>
      <c r="AU52" s="153" t="s">
        <v>190</v>
      </c>
      <c r="AV52" s="151"/>
      <c r="AW52" s="153">
        <v>0</v>
      </c>
      <c r="AX52" s="153">
        <v>0</v>
      </c>
      <c r="AY52" s="153">
        <v>0</v>
      </c>
      <c r="AZ52" s="153">
        <v>0</v>
      </c>
      <c r="BA52" s="153">
        <v>0</v>
      </c>
      <c r="BB52" s="153">
        <v>0</v>
      </c>
      <c r="BC52" s="153">
        <v>0</v>
      </c>
      <c r="BD52" s="153">
        <v>0</v>
      </c>
      <c r="BE52" s="153">
        <v>0</v>
      </c>
      <c r="BF52" s="153">
        <v>0</v>
      </c>
      <c r="BG52" s="153">
        <v>36</v>
      </c>
      <c r="BH52" s="153" t="s">
        <v>190</v>
      </c>
      <c r="BI52" s="153"/>
      <c r="BJ52" s="153" t="s">
        <v>190</v>
      </c>
      <c r="BK52" s="153"/>
      <c r="BL52" s="156"/>
      <c r="BM52" s="156"/>
      <c r="BN52" s="153"/>
      <c r="BO52" s="153" t="s">
        <v>193</v>
      </c>
      <c r="BP52" s="151" t="s">
        <v>104</v>
      </c>
      <c r="BQ52" t="s">
        <v>27</v>
      </c>
      <c r="BR52" t="s">
        <v>184</v>
      </c>
    </row>
  </sheetData>
  <sheetProtection algorithmName="SHA-512" hashValue="8RiugN0OUh1IsOjqzOBM4Xgp4mt+Zthb4XIvNxMIeaxchVWN9FS5JKKeEf/FEYZiIjLBKj9BeAA8IMF+KPhYlw==" saltValue="hMEo4GNXYcG7ebn1ghvJUw==" spinCount="100000" sheet="1" objects="1" scenarios="1"/>
  <phoneticPr fontId="12" type="noConversion"/>
  <pageMargins left="0.75" right="0.75" top="1" bottom="1" header="0.5" footer="0.5"/>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34"/>
  <dimension ref="A1:BO70"/>
  <sheetViews>
    <sheetView zoomScale="110" zoomScaleNormal="110" zoomScalePageLayoutView="110" workbookViewId="0">
      <selection activeCell="A12" sqref="A12:XFD12"/>
    </sheetView>
  </sheetViews>
  <sheetFormatPr baseColWidth="10" defaultRowHeight="13" x14ac:dyDescent="0.15"/>
  <cols>
    <col min="38" max="38" width="13.6640625" customWidth="1"/>
  </cols>
  <sheetData>
    <row r="1" spans="1:67" ht="70" x14ac:dyDescent="0.15">
      <c r="A1" s="126" t="s">
        <v>562</v>
      </c>
      <c r="B1" s="126" t="s">
        <v>552</v>
      </c>
      <c r="C1" s="127" t="s">
        <v>553</v>
      </c>
      <c r="D1" s="128" t="s">
        <v>633</v>
      </c>
      <c r="E1" s="128" t="s">
        <v>634</v>
      </c>
      <c r="F1" s="128" t="s">
        <v>635</v>
      </c>
      <c r="G1" s="126" t="s">
        <v>636</v>
      </c>
      <c r="H1" s="129" t="s">
        <v>763</v>
      </c>
      <c r="I1" s="129" t="s">
        <v>578</v>
      </c>
      <c r="J1" s="129" t="s">
        <v>579</v>
      </c>
      <c r="K1" s="128" t="s">
        <v>248</v>
      </c>
      <c r="L1" s="130" t="s">
        <v>580</v>
      </c>
      <c r="M1" s="131" t="s">
        <v>581</v>
      </c>
      <c r="N1" s="132" t="s">
        <v>467</v>
      </c>
      <c r="O1" s="132" t="s">
        <v>468</v>
      </c>
      <c r="P1" s="132" t="s">
        <v>469</v>
      </c>
      <c r="Q1" s="132" t="s">
        <v>642</v>
      </c>
      <c r="R1" s="132" t="s">
        <v>549</v>
      </c>
      <c r="S1" s="132" t="s">
        <v>550</v>
      </c>
      <c r="T1" s="132" t="s">
        <v>551</v>
      </c>
      <c r="U1" s="132" t="s">
        <v>645</v>
      </c>
      <c r="V1" s="133" t="s">
        <v>646</v>
      </c>
      <c r="W1" s="134" t="s">
        <v>647</v>
      </c>
      <c r="X1" s="134" t="s">
        <v>513</v>
      </c>
      <c r="Y1" s="134" t="s">
        <v>304</v>
      </c>
      <c r="Z1" s="134" t="s">
        <v>307</v>
      </c>
      <c r="AA1" s="134" t="s">
        <v>465</v>
      </c>
      <c r="AB1" s="134" t="s">
        <v>466</v>
      </c>
      <c r="AC1" s="134" t="s">
        <v>345</v>
      </c>
      <c r="AD1" s="134" t="s">
        <v>346</v>
      </c>
      <c r="AE1" s="135" t="s">
        <v>564</v>
      </c>
      <c r="AF1" s="136" t="s">
        <v>590</v>
      </c>
      <c r="AG1" s="136" t="s">
        <v>591</v>
      </c>
      <c r="AH1" s="137" t="s">
        <v>700</v>
      </c>
      <c r="AI1" s="137" t="s">
        <v>701</v>
      </c>
      <c r="AJ1" s="137" t="s">
        <v>702</v>
      </c>
      <c r="AK1" s="137" t="s">
        <v>703</v>
      </c>
      <c r="AL1" s="138" t="s">
        <v>605</v>
      </c>
      <c r="AM1" s="139" t="s">
        <v>499</v>
      </c>
      <c r="AN1" s="139" t="s">
        <v>257</v>
      </c>
      <c r="AO1" s="140" t="s">
        <v>258</v>
      </c>
      <c r="AP1" s="141" t="s">
        <v>432</v>
      </c>
      <c r="AQ1" s="142" t="s">
        <v>433</v>
      </c>
      <c r="AR1" s="143" t="s">
        <v>606</v>
      </c>
      <c r="AS1" s="144" t="s">
        <v>607</v>
      </c>
      <c r="AT1" s="145" t="s">
        <v>608</v>
      </c>
      <c r="AU1" s="146" t="s">
        <v>287</v>
      </c>
      <c r="AV1" s="145" t="s">
        <v>256</v>
      </c>
      <c r="AW1" s="146" t="s">
        <v>335</v>
      </c>
      <c r="AX1" s="145" t="s">
        <v>253</v>
      </c>
      <c r="AY1" s="146" t="s">
        <v>637</v>
      </c>
      <c r="AZ1" s="145" t="s">
        <v>547</v>
      </c>
      <c r="BA1" s="147" t="s">
        <v>235</v>
      </c>
      <c r="BB1" s="145" t="s">
        <v>355</v>
      </c>
      <c r="BC1" s="147" t="s">
        <v>244</v>
      </c>
      <c r="BD1" s="129" t="s">
        <v>565</v>
      </c>
      <c r="BE1" s="129" t="s">
        <v>236</v>
      </c>
      <c r="BF1" s="129" t="s">
        <v>237</v>
      </c>
      <c r="BG1" s="129" t="s">
        <v>463</v>
      </c>
      <c r="BH1" s="129" t="s">
        <v>801</v>
      </c>
      <c r="BI1" s="127" t="s">
        <v>327</v>
      </c>
      <c r="BJ1" s="127" t="s">
        <v>234</v>
      </c>
      <c r="BK1" s="129" t="s">
        <v>438</v>
      </c>
      <c r="BL1" s="129" t="s">
        <v>238</v>
      </c>
      <c r="BM1" s="127" t="s">
        <v>653</v>
      </c>
      <c r="BN1" s="129" t="s">
        <v>654</v>
      </c>
      <c r="BO1" s="126" t="s">
        <v>582</v>
      </c>
    </row>
    <row r="2" spans="1:67" x14ac:dyDescent="0.15">
      <c r="A2" s="148">
        <v>2317</v>
      </c>
      <c r="B2" s="149">
        <v>41136</v>
      </c>
      <c r="C2" s="150" t="s">
        <v>923</v>
      </c>
      <c r="D2" s="151" t="s">
        <v>169</v>
      </c>
      <c r="E2" s="151"/>
      <c r="F2" s="151" t="s">
        <v>890</v>
      </c>
      <c r="G2" s="152">
        <v>41114</v>
      </c>
      <c r="H2" s="153" t="s">
        <v>918</v>
      </c>
      <c r="I2" s="153" t="s">
        <v>699</v>
      </c>
      <c r="J2" s="153"/>
      <c r="K2" s="151" t="s">
        <v>168</v>
      </c>
      <c r="L2" s="151" t="s">
        <v>852</v>
      </c>
      <c r="M2" s="151">
        <v>135.38</v>
      </c>
      <c r="N2" s="151">
        <v>27.19</v>
      </c>
      <c r="O2" s="151" t="s">
        <v>724</v>
      </c>
      <c r="P2" s="151">
        <v>1000</v>
      </c>
      <c r="Q2" s="151">
        <v>26.78</v>
      </c>
      <c r="R2" s="154">
        <v>1750</v>
      </c>
      <c r="S2" s="151">
        <v>26.38</v>
      </c>
      <c r="T2" s="151"/>
      <c r="U2" s="151"/>
      <c r="V2" s="151"/>
      <c r="W2" s="151"/>
      <c r="X2" s="151"/>
      <c r="Y2" s="151"/>
      <c r="Z2" s="151"/>
      <c r="AA2" s="151"/>
      <c r="AB2" s="151"/>
      <c r="AC2" s="151"/>
      <c r="AD2" s="151"/>
      <c r="AE2" s="151"/>
      <c r="AF2" s="151"/>
      <c r="AG2" s="151"/>
      <c r="AH2" s="151"/>
      <c r="AI2" s="151"/>
      <c r="AJ2" s="151"/>
      <c r="AK2" s="151"/>
      <c r="AL2" s="151" t="s">
        <v>850</v>
      </c>
      <c r="AM2" s="153" t="s">
        <v>918</v>
      </c>
      <c r="AN2" s="153"/>
      <c r="AO2" s="153"/>
      <c r="AP2" s="155"/>
      <c r="AQ2" s="153"/>
      <c r="AR2" s="153" t="s">
        <v>920</v>
      </c>
      <c r="AS2" s="151"/>
      <c r="AT2" s="153">
        <v>0</v>
      </c>
      <c r="AU2" s="153">
        <v>0</v>
      </c>
      <c r="AV2" s="153">
        <v>0</v>
      </c>
      <c r="AW2" s="153">
        <v>20</v>
      </c>
      <c r="AX2" s="153">
        <v>0</v>
      </c>
      <c r="AY2" s="153">
        <v>0</v>
      </c>
      <c r="AZ2" s="153">
        <v>0</v>
      </c>
      <c r="BA2" s="153">
        <v>0</v>
      </c>
      <c r="BB2" s="153">
        <v>0</v>
      </c>
      <c r="BC2" s="153">
        <v>0</v>
      </c>
      <c r="BD2" s="153">
        <v>24</v>
      </c>
      <c r="BE2" s="153" t="s">
        <v>917</v>
      </c>
      <c r="BF2" s="153"/>
      <c r="BG2" s="153" t="s">
        <v>918</v>
      </c>
      <c r="BH2" s="153"/>
      <c r="BI2" s="151"/>
      <c r="BJ2" s="156"/>
      <c r="BK2" s="153"/>
      <c r="BL2" s="153" t="s">
        <v>929</v>
      </c>
      <c r="BM2" s="151"/>
      <c r="BN2" s="161" t="s">
        <v>404</v>
      </c>
      <c r="BO2" t="s">
        <v>914</v>
      </c>
    </row>
    <row r="3" spans="1:67" x14ac:dyDescent="0.15">
      <c r="A3" s="148">
        <v>2017</v>
      </c>
      <c r="B3" s="149">
        <v>41163</v>
      </c>
      <c r="C3" s="150" t="s">
        <v>923</v>
      </c>
      <c r="D3" s="151" t="s">
        <v>169</v>
      </c>
      <c r="E3" s="151"/>
      <c r="F3" s="151" t="s">
        <v>890</v>
      </c>
      <c r="G3" s="152">
        <v>41152</v>
      </c>
      <c r="H3" s="153" t="s">
        <v>917</v>
      </c>
      <c r="I3" s="153" t="s">
        <v>918</v>
      </c>
      <c r="J3" s="153"/>
      <c r="K3" s="151" t="s">
        <v>891</v>
      </c>
      <c r="L3" s="151" t="s">
        <v>670</v>
      </c>
      <c r="M3" s="151">
        <v>135.38</v>
      </c>
      <c r="N3" s="151">
        <v>27.19</v>
      </c>
      <c r="O3" s="151" t="s">
        <v>724</v>
      </c>
      <c r="P3" s="151">
        <v>1000</v>
      </c>
      <c r="Q3" s="151">
        <v>26.78</v>
      </c>
      <c r="R3" s="154">
        <v>1750</v>
      </c>
      <c r="S3" s="151">
        <v>26.38</v>
      </c>
      <c r="T3" s="151"/>
      <c r="U3" s="151"/>
      <c r="V3" s="151"/>
      <c r="W3" s="151"/>
      <c r="X3" s="151"/>
      <c r="Y3" s="151"/>
      <c r="Z3" s="151"/>
      <c r="AA3" s="151"/>
      <c r="AB3" s="151"/>
      <c r="AC3" s="151"/>
      <c r="AD3" s="151"/>
      <c r="AE3" s="151"/>
      <c r="AF3" s="151"/>
      <c r="AG3" s="151"/>
      <c r="AH3" s="151"/>
      <c r="AI3" s="151"/>
      <c r="AJ3" s="151"/>
      <c r="AK3" s="151"/>
      <c r="AL3" s="151" t="s">
        <v>850</v>
      </c>
      <c r="AM3" s="153" t="s">
        <v>918</v>
      </c>
      <c r="AN3" s="153"/>
      <c r="AO3" s="153"/>
      <c r="AP3" s="155" t="s">
        <v>826</v>
      </c>
      <c r="AQ3" s="153">
        <v>6.1</v>
      </c>
      <c r="AR3" s="153" t="s">
        <v>920</v>
      </c>
      <c r="AS3" s="151"/>
      <c r="AT3" s="153">
        <v>0</v>
      </c>
      <c r="AU3" s="153">
        <v>0</v>
      </c>
      <c r="AV3" s="153">
        <v>0</v>
      </c>
      <c r="AW3" s="153">
        <v>17</v>
      </c>
      <c r="AX3" s="153">
        <v>0</v>
      </c>
      <c r="AY3" s="153">
        <v>0</v>
      </c>
      <c r="AZ3" s="153">
        <v>0</v>
      </c>
      <c r="BA3" s="153">
        <v>0</v>
      </c>
      <c r="BB3" s="153">
        <v>0</v>
      </c>
      <c r="BC3" s="153">
        <v>2</v>
      </c>
      <c r="BD3" s="153">
        <v>0</v>
      </c>
      <c r="BE3" s="153" t="s">
        <v>918</v>
      </c>
      <c r="BF3" s="153">
        <v>12</v>
      </c>
      <c r="BG3" s="153" t="s">
        <v>918</v>
      </c>
      <c r="BH3" s="153"/>
      <c r="BI3" s="151" t="s">
        <v>756</v>
      </c>
      <c r="BJ3" s="156" t="s">
        <v>656</v>
      </c>
      <c r="BK3" s="153">
        <v>50</v>
      </c>
      <c r="BL3" s="153" t="s">
        <v>929</v>
      </c>
      <c r="BM3" s="151"/>
      <c r="BN3" s="161" t="s">
        <v>857</v>
      </c>
      <c r="BO3" t="s">
        <v>914</v>
      </c>
    </row>
    <row r="4" spans="1:67" x14ac:dyDescent="0.15">
      <c r="A4" s="148">
        <v>2563</v>
      </c>
      <c r="B4" s="149">
        <v>41163</v>
      </c>
      <c r="C4" s="150" t="s">
        <v>923</v>
      </c>
      <c r="D4" s="151" t="s">
        <v>169</v>
      </c>
      <c r="E4" s="151"/>
      <c r="F4" s="151" t="s">
        <v>890</v>
      </c>
      <c r="G4" s="152">
        <v>41121</v>
      </c>
      <c r="H4" s="153" t="s">
        <v>918</v>
      </c>
      <c r="I4" s="153" t="s">
        <v>699</v>
      </c>
      <c r="J4" s="153"/>
      <c r="K4" s="151" t="s">
        <v>757</v>
      </c>
      <c r="L4" s="151" t="s">
        <v>487</v>
      </c>
      <c r="M4" s="151">
        <v>139.31</v>
      </c>
      <c r="N4" s="151">
        <v>23.53</v>
      </c>
      <c r="O4" s="151" t="s">
        <v>724</v>
      </c>
      <c r="P4" s="151">
        <v>1000</v>
      </c>
      <c r="Q4" s="151">
        <v>23.19</v>
      </c>
      <c r="R4" s="154">
        <v>1750</v>
      </c>
      <c r="S4" s="151">
        <v>22.85</v>
      </c>
      <c r="T4" s="151"/>
      <c r="U4" s="151"/>
      <c r="V4" s="151"/>
      <c r="W4" s="151"/>
      <c r="X4" s="151"/>
      <c r="Y4" s="151"/>
      <c r="Z4" s="151"/>
      <c r="AA4" s="151"/>
      <c r="AB4" s="151"/>
      <c r="AC4" s="151"/>
      <c r="AD4" s="151"/>
      <c r="AE4" s="151"/>
      <c r="AF4" s="151"/>
      <c r="AG4" s="151"/>
      <c r="AH4" s="151"/>
      <c r="AI4" s="151"/>
      <c r="AJ4" s="151"/>
      <c r="AK4" s="151"/>
      <c r="AL4" s="151" t="s">
        <v>850</v>
      </c>
      <c r="AM4" s="153" t="s">
        <v>918</v>
      </c>
      <c r="AN4" s="153"/>
      <c r="AO4" s="153"/>
      <c r="AP4" s="155"/>
      <c r="AQ4" s="153"/>
      <c r="AR4" s="153" t="s">
        <v>918</v>
      </c>
      <c r="AS4" s="151"/>
      <c r="AT4" s="153">
        <v>0</v>
      </c>
      <c r="AU4" s="153">
        <v>0</v>
      </c>
      <c r="AV4" s="153">
        <v>0</v>
      </c>
      <c r="AW4" s="153">
        <v>20</v>
      </c>
      <c r="AX4" s="153">
        <v>0</v>
      </c>
      <c r="AY4" s="153">
        <v>0</v>
      </c>
      <c r="AZ4" s="153">
        <v>0</v>
      </c>
      <c r="BA4" s="153">
        <v>0</v>
      </c>
      <c r="BB4" s="153">
        <v>0</v>
      </c>
      <c r="BC4" s="153">
        <v>0</v>
      </c>
      <c r="BD4" s="153">
        <v>0</v>
      </c>
      <c r="BE4" s="153" t="s">
        <v>918</v>
      </c>
      <c r="BF4" s="153">
        <v>24</v>
      </c>
      <c r="BG4" s="153" t="s">
        <v>918</v>
      </c>
      <c r="BH4" s="153"/>
      <c r="BI4" s="151"/>
      <c r="BJ4" s="156"/>
      <c r="BK4" s="153"/>
      <c r="BL4" s="153" t="s">
        <v>929</v>
      </c>
      <c r="BM4" s="151"/>
      <c r="BN4" t="s">
        <v>896</v>
      </c>
      <c r="BO4" s="11" t="s">
        <v>914</v>
      </c>
    </row>
    <row r="5" spans="1:67" x14ac:dyDescent="0.15">
      <c r="A5" s="148">
        <v>1133</v>
      </c>
      <c r="B5" s="149">
        <v>41095</v>
      </c>
      <c r="C5" s="150" t="s">
        <v>923</v>
      </c>
      <c r="D5" s="151" t="s">
        <v>932</v>
      </c>
      <c r="E5" s="151"/>
      <c r="F5" s="151" t="s">
        <v>890</v>
      </c>
      <c r="G5" s="152">
        <v>41090</v>
      </c>
      <c r="H5" s="153" t="s">
        <v>918</v>
      </c>
      <c r="I5" s="153" t="s">
        <v>699</v>
      </c>
      <c r="J5" s="153"/>
      <c r="K5" s="151" t="s">
        <v>15</v>
      </c>
      <c r="L5" s="151" t="s">
        <v>558</v>
      </c>
      <c r="M5" s="151">
        <v>140.16</v>
      </c>
      <c r="N5" s="151">
        <v>27.167999999999999</v>
      </c>
      <c r="O5" s="151" t="s">
        <v>724</v>
      </c>
      <c r="P5" s="151">
        <v>1000</v>
      </c>
      <c r="Q5" s="151">
        <v>26.687999999999999</v>
      </c>
      <c r="R5" s="154">
        <v>1750</v>
      </c>
      <c r="S5" s="151">
        <v>25.728000000000002</v>
      </c>
      <c r="T5" s="151"/>
      <c r="U5" s="151"/>
      <c r="V5" s="151"/>
      <c r="W5" s="151"/>
      <c r="X5" s="151"/>
      <c r="Y5" s="151"/>
      <c r="Z5" s="151"/>
      <c r="AA5" s="151"/>
      <c r="AB5" s="151"/>
      <c r="AC5" s="151"/>
      <c r="AD5" s="151"/>
      <c r="AE5" s="151"/>
      <c r="AF5" s="151"/>
      <c r="AG5" s="151"/>
      <c r="AH5" s="151"/>
      <c r="AI5" s="151"/>
      <c r="AJ5" s="151"/>
      <c r="AK5" s="151"/>
      <c r="AL5" s="151" t="s">
        <v>850</v>
      </c>
      <c r="AM5" s="153" t="s">
        <v>918</v>
      </c>
      <c r="AN5" s="153"/>
      <c r="AO5" s="153"/>
      <c r="AP5" s="155"/>
      <c r="AQ5" s="153"/>
      <c r="AR5" s="153" t="s">
        <v>918</v>
      </c>
      <c r="AS5" s="151"/>
      <c r="AT5" s="153">
        <v>0</v>
      </c>
      <c r="AU5" s="153">
        <v>0</v>
      </c>
      <c r="AV5" s="153">
        <v>15</v>
      </c>
      <c r="AW5" s="153">
        <v>0</v>
      </c>
      <c r="AX5" s="153">
        <v>0</v>
      </c>
      <c r="AY5" s="153">
        <v>0</v>
      </c>
      <c r="AZ5" s="153">
        <v>0</v>
      </c>
      <c r="BA5" s="153">
        <v>0</v>
      </c>
      <c r="BB5" s="153">
        <v>0</v>
      </c>
      <c r="BC5" s="153">
        <v>0</v>
      </c>
      <c r="BD5" s="153">
        <v>0</v>
      </c>
      <c r="BE5" s="153" t="s">
        <v>918</v>
      </c>
      <c r="BF5" s="153"/>
      <c r="BG5" s="153" t="s">
        <v>918</v>
      </c>
      <c r="BH5" s="153"/>
      <c r="BI5" s="156"/>
      <c r="BJ5" s="156"/>
      <c r="BK5" s="153"/>
      <c r="BL5" s="153" t="s">
        <v>929</v>
      </c>
      <c r="BM5" s="151" t="s">
        <v>16</v>
      </c>
      <c r="BN5" s="161"/>
    </row>
    <row r="6" spans="1:67" x14ac:dyDescent="0.15">
      <c r="A6" s="148">
        <v>1477</v>
      </c>
      <c r="B6" s="149">
        <v>41163</v>
      </c>
      <c r="C6" s="150" t="s">
        <v>923</v>
      </c>
      <c r="D6" s="151" t="s">
        <v>169</v>
      </c>
      <c r="E6" s="151"/>
      <c r="F6" s="151" t="s">
        <v>890</v>
      </c>
      <c r="G6" s="152">
        <v>41152</v>
      </c>
      <c r="H6" s="153" t="s">
        <v>917</v>
      </c>
      <c r="I6" s="153" t="s">
        <v>918</v>
      </c>
      <c r="J6" s="153"/>
      <c r="K6" s="151" t="s">
        <v>500</v>
      </c>
      <c r="L6" s="151" t="s">
        <v>852</v>
      </c>
      <c r="M6" s="151">
        <v>130.94999999999999</v>
      </c>
      <c r="N6" s="151">
        <v>26.85</v>
      </c>
      <c r="O6" s="151" t="s">
        <v>724</v>
      </c>
      <c r="P6" s="151">
        <v>1750</v>
      </c>
      <c r="Q6" s="151">
        <v>26.29</v>
      </c>
      <c r="R6" s="159">
        <v>1750</v>
      </c>
      <c r="S6" s="159">
        <v>26.29</v>
      </c>
      <c r="T6" s="151"/>
      <c r="U6" s="151"/>
      <c r="V6" s="151"/>
      <c r="W6" s="151"/>
      <c r="X6" s="151"/>
      <c r="Y6" s="151"/>
      <c r="Z6" s="151"/>
      <c r="AA6" s="151"/>
      <c r="AB6" s="151"/>
      <c r="AC6" s="151"/>
      <c r="AD6" s="151"/>
      <c r="AE6" s="151"/>
      <c r="AF6" s="151"/>
      <c r="AG6" s="151"/>
      <c r="AH6" s="151"/>
      <c r="AI6" s="151"/>
      <c r="AJ6" s="151"/>
      <c r="AK6" s="151"/>
      <c r="AL6" s="151" t="s">
        <v>850</v>
      </c>
      <c r="AM6" s="153" t="s">
        <v>918</v>
      </c>
      <c r="AN6" s="153"/>
      <c r="AO6" s="153"/>
      <c r="AP6" s="155" t="s">
        <v>826</v>
      </c>
      <c r="AQ6" s="153">
        <v>6.5</v>
      </c>
      <c r="AR6" s="153" t="s">
        <v>918</v>
      </c>
      <c r="AS6" s="151"/>
      <c r="AT6" s="153">
        <v>0</v>
      </c>
      <c r="AU6" s="153">
        <v>0</v>
      </c>
      <c r="AV6" s="153">
        <v>0</v>
      </c>
      <c r="AW6" s="153">
        <v>20</v>
      </c>
      <c r="AX6" s="153">
        <v>0</v>
      </c>
      <c r="AY6" s="153">
        <v>0</v>
      </c>
      <c r="AZ6" s="153">
        <v>0</v>
      </c>
      <c r="BA6" s="153">
        <v>0</v>
      </c>
      <c r="BB6" s="153">
        <v>0</v>
      </c>
      <c r="BC6" s="153">
        <v>0</v>
      </c>
      <c r="BD6" s="153">
        <v>0</v>
      </c>
      <c r="BE6" s="153" t="s">
        <v>918</v>
      </c>
      <c r="BF6" s="153"/>
      <c r="BG6" s="153" t="s">
        <v>918</v>
      </c>
      <c r="BH6" s="153"/>
      <c r="BI6" s="156" t="s">
        <v>478</v>
      </c>
      <c r="BJ6" s="156"/>
      <c r="BK6" s="153"/>
      <c r="BL6" s="153" t="s">
        <v>929</v>
      </c>
      <c r="BM6" s="151"/>
      <c r="BN6" t="s">
        <v>479</v>
      </c>
      <c r="BO6" t="s">
        <v>914</v>
      </c>
    </row>
    <row r="7" spans="1:67" x14ac:dyDescent="0.15">
      <c r="A7" s="148">
        <v>1535</v>
      </c>
      <c r="B7" s="149">
        <v>41095</v>
      </c>
      <c r="C7" s="150" t="s">
        <v>923</v>
      </c>
      <c r="D7" s="151" t="s">
        <v>932</v>
      </c>
      <c r="E7" s="151"/>
      <c r="F7" s="151" t="s">
        <v>890</v>
      </c>
      <c r="G7" s="152">
        <v>41090</v>
      </c>
      <c r="H7" s="153" t="s">
        <v>917</v>
      </c>
      <c r="I7" s="153" t="s">
        <v>918</v>
      </c>
      <c r="J7" s="153"/>
      <c r="K7" s="151" t="s">
        <v>563</v>
      </c>
      <c r="L7" s="151" t="s">
        <v>17</v>
      </c>
      <c r="M7" s="151">
        <v>167.33</v>
      </c>
      <c r="N7" s="151">
        <v>27.05</v>
      </c>
      <c r="O7" s="151" t="s">
        <v>724</v>
      </c>
      <c r="P7" s="151">
        <v>1000</v>
      </c>
      <c r="Q7" s="151">
        <v>26.99</v>
      </c>
      <c r="R7" s="154">
        <v>1750</v>
      </c>
      <c r="S7" s="151">
        <v>26.8</v>
      </c>
      <c r="T7" s="151"/>
      <c r="U7" s="151"/>
      <c r="V7" s="151"/>
      <c r="W7" s="151"/>
      <c r="X7" s="151"/>
      <c r="Y7" s="151"/>
      <c r="Z7" s="151"/>
      <c r="AA7" s="151"/>
      <c r="AB7" s="151"/>
      <c r="AC7" s="151"/>
      <c r="AD7" s="151"/>
      <c r="AE7" s="151"/>
      <c r="AF7" s="151"/>
      <c r="AG7" s="151"/>
      <c r="AH7" s="151"/>
      <c r="AI7" s="151"/>
      <c r="AJ7" s="151"/>
      <c r="AK7" s="151"/>
      <c r="AL7" s="151" t="s">
        <v>850</v>
      </c>
      <c r="AM7" s="153" t="s">
        <v>918</v>
      </c>
      <c r="AN7" s="153"/>
      <c r="AO7" s="153"/>
      <c r="AP7" s="155"/>
      <c r="AQ7" s="153"/>
      <c r="AR7" s="153" t="s">
        <v>918</v>
      </c>
      <c r="AS7" s="151"/>
      <c r="AT7" s="153">
        <v>0</v>
      </c>
      <c r="AU7" s="153">
        <v>0</v>
      </c>
      <c r="AV7" s="153">
        <v>18</v>
      </c>
      <c r="AW7" s="153">
        <v>0</v>
      </c>
      <c r="AX7" s="153">
        <v>0</v>
      </c>
      <c r="AY7" s="153">
        <v>0</v>
      </c>
      <c r="AZ7" s="153">
        <v>0</v>
      </c>
      <c r="BA7" s="153">
        <v>0</v>
      </c>
      <c r="BB7" s="153">
        <v>0</v>
      </c>
      <c r="BC7" s="153">
        <v>0</v>
      </c>
      <c r="BD7" s="153">
        <v>0</v>
      </c>
      <c r="BE7" s="153" t="s">
        <v>918</v>
      </c>
      <c r="BF7" s="153"/>
      <c r="BG7" s="153" t="s">
        <v>918</v>
      </c>
      <c r="BH7" s="153"/>
      <c r="BI7" s="156"/>
      <c r="BJ7" s="156"/>
      <c r="BK7" s="153"/>
      <c r="BL7" s="153" t="s">
        <v>929</v>
      </c>
      <c r="BM7" s="151" t="s">
        <v>557</v>
      </c>
      <c r="BN7" s="161"/>
    </row>
    <row r="8" spans="1:67" x14ac:dyDescent="0.15">
      <c r="A8" s="148">
        <v>1451</v>
      </c>
      <c r="B8" s="149">
        <v>41136</v>
      </c>
      <c r="C8" s="150" t="s">
        <v>923</v>
      </c>
      <c r="D8" s="151" t="s">
        <v>169</v>
      </c>
      <c r="E8" s="151"/>
      <c r="F8" s="151" t="s">
        <v>890</v>
      </c>
      <c r="G8" s="152">
        <v>41121</v>
      </c>
      <c r="H8" s="153" t="s">
        <v>917</v>
      </c>
      <c r="I8" s="153" t="s">
        <v>918</v>
      </c>
      <c r="J8" s="153"/>
      <c r="K8" s="151" t="s">
        <v>775</v>
      </c>
      <c r="L8" s="151" t="s">
        <v>776</v>
      </c>
      <c r="M8" s="151">
        <v>145</v>
      </c>
      <c r="N8" s="151">
        <v>23.56</v>
      </c>
      <c r="O8" s="151" t="s">
        <v>724</v>
      </c>
      <c r="P8" s="151">
        <v>300</v>
      </c>
      <c r="Q8" s="151">
        <v>24.98</v>
      </c>
      <c r="R8" s="154">
        <v>1020</v>
      </c>
      <c r="S8" s="151">
        <v>26.26</v>
      </c>
      <c r="T8" s="151"/>
      <c r="U8" s="151"/>
      <c r="V8" s="151"/>
      <c r="W8" s="151"/>
      <c r="X8" s="151"/>
      <c r="Y8" s="151"/>
      <c r="Z8" s="151"/>
      <c r="AA8" s="151"/>
      <c r="AB8" s="151"/>
      <c r="AC8" s="151"/>
      <c r="AD8" s="151"/>
      <c r="AE8" s="151"/>
      <c r="AF8" s="151"/>
      <c r="AG8" s="151"/>
      <c r="AH8" s="151"/>
      <c r="AI8" s="151"/>
      <c r="AJ8" s="151"/>
      <c r="AK8" s="151"/>
      <c r="AL8" s="151" t="s">
        <v>850</v>
      </c>
      <c r="AM8" s="153" t="s">
        <v>918</v>
      </c>
      <c r="AN8" s="153"/>
      <c r="AO8" s="153"/>
      <c r="AP8" s="155" t="s">
        <v>826</v>
      </c>
      <c r="AQ8" s="153">
        <v>8</v>
      </c>
      <c r="AR8" s="153" t="s">
        <v>920</v>
      </c>
      <c r="AS8" s="151"/>
      <c r="AT8" s="153">
        <v>0</v>
      </c>
      <c r="AU8" s="153">
        <v>0</v>
      </c>
      <c r="AV8" s="153">
        <v>7</v>
      </c>
      <c r="AW8" s="153">
        <v>0</v>
      </c>
      <c r="AX8" s="153">
        <v>0</v>
      </c>
      <c r="AY8" s="153">
        <v>0</v>
      </c>
      <c r="AZ8" s="153">
        <v>0</v>
      </c>
      <c r="BA8" s="153">
        <v>0</v>
      </c>
      <c r="BB8" s="153">
        <v>0</v>
      </c>
      <c r="BC8" s="153">
        <v>0</v>
      </c>
      <c r="BD8" s="153">
        <v>24</v>
      </c>
      <c r="BE8" s="153" t="s">
        <v>917</v>
      </c>
      <c r="BF8" s="153"/>
      <c r="BG8" s="153" t="s">
        <v>918</v>
      </c>
      <c r="BH8" s="153"/>
      <c r="BI8" s="156"/>
      <c r="BJ8" s="156"/>
      <c r="BK8" s="153"/>
      <c r="BL8" s="153" t="s">
        <v>929</v>
      </c>
      <c r="BM8" s="151" t="s">
        <v>18</v>
      </c>
      <c r="BN8" t="s">
        <v>160</v>
      </c>
      <c r="BO8" s="11" t="s">
        <v>914</v>
      </c>
    </row>
    <row r="9" spans="1:67" x14ac:dyDescent="0.15">
      <c r="A9" s="148">
        <v>1489</v>
      </c>
      <c r="B9" s="149">
        <v>41163</v>
      </c>
      <c r="C9" s="150" t="s">
        <v>923</v>
      </c>
      <c r="D9" s="151" t="s">
        <v>169</v>
      </c>
      <c r="E9" s="151"/>
      <c r="F9" s="151" t="s">
        <v>890</v>
      </c>
      <c r="G9" s="152">
        <v>41152</v>
      </c>
      <c r="H9" s="153" t="s">
        <v>917</v>
      </c>
      <c r="I9" s="153" t="s">
        <v>918</v>
      </c>
      <c r="J9" s="153"/>
      <c r="K9" s="151" t="s">
        <v>761</v>
      </c>
      <c r="L9" s="151" t="s">
        <v>852</v>
      </c>
      <c r="M9" s="151">
        <v>128.85</v>
      </c>
      <c r="N9" s="151">
        <v>25.1</v>
      </c>
      <c r="O9" s="151" t="s">
        <v>724</v>
      </c>
      <c r="P9" s="151">
        <v>1750</v>
      </c>
      <c r="Q9" s="151">
        <v>24.45</v>
      </c>
      <c r="R9" s="159">
        <v>1750</v>
      </c>
      <c r="S9" s="159">
        <v>24.45</v>
      </c>
      <c r="T9" s="151"/>
      <c r="U9" s="151"/>
      <c r="V9" s="151"/>
      <c r="W9" s="151"/>
      <c r="X9" s="151"/>
      <c r="Y9" s="151"/>
      <c r="Z9" s="151"/>
      <c r="AA9" s="151"/>
      <c r="AB9" s="151"/>
      <c r="AC9" s="151"/>
      <c r="AD9" s="151"/>
      <c r="AE9" s="151"/>
      <c r="AF9" s="151"/>
      <c r="AG9" s="151"/>
      <c r="AH9" s="151"/>
      <c r="AI9" s="151"/>
      <c r="AJ9" s="151"/>
      <c r="AK9" s="151"/>
      <c r="AL9" s="151" t="s">
        <v>850</v>
      </c>
      <c r="AM9" s="153" t="s">
        <v>918</v>
      </c>
      <c r="AN9" s="153"/>
      <c r="AO9" s="153"/>
      <c r="AP9" s="155" t="s">
        <v>826</v>
      </c>
      <c r="AQ9" s="153">
        <v>6.5</v>
      </c>
      <c r="AR9" s="153" t="s">
        <v>920</v>
      </c>
      <c r="AS9" s="151"/>
      <c r="AT9" s="153">
        <v>0</v>
      </c>
      <c r="AU9" s="153">
        <v>0</v>
      </c>
      <c r="AV9" s="153">
        <v>0</v>
      </c>
      <c r="AW9" s="153">
        <v>20</v>
      </c>
      <c r="AX9" s="153">
        <v>0</v>
      </c>
      <c r="AY9" s="153">
        <v>0</v>
      </c>
      <c r="AZ9" s="153">
        <v>0</v>
      </c>
      <c r="BA9" s="153">
        <v>0</v>
      </c>
      <c r="BB9" s="153">
        <v>0</v>
      </c>
      <c r="BC9" s="153">
        <v>0</v>
      </c>
      <c r="BD9" s="153">
        <v>0</v>
      </c>
      <c r="BE9" s="153" t="s">
        <v>918</v>
      </c>
      <c r="BF9" s="153"/>
      <c r="BG9" s="153" t="s">
        <v>918</v>
      </c>
      <c r="BH9" s="153"/>
      <c r="BI9" s="156"/>
      <c r="BJ9" s="156"/>
      <c r="BK9" s="153"/>
      <c r="BL9" s="153" t="s">
        <v>929</v>
      </c>
      <c r="BM9" s="151"/>
      <c r="BN9" t="s">
        <v>931</v>
      </c>
      <c r="BO9" t="s">
        <v>914</v>
      </c>
    </row>
    <row r="10" spans="1:67" x14ac:dyDescent="0.15">
      <c r="A10" s="148">
        <v>1267</v>
      </c>
      <c r="B10" s="149">
        <v>41135</v>
      </c>
      <c r="C10" s="150" t="s">
        <v>923</v>
      </c>
      <c r="D10" s="151" t="s">
        <v>169</v>
      </c>
      <c r="E10" s="151"/>
      <c r="F10" s="151" t="s">
        <v>890</v>
      </c>
      <c r="G10" s="152">
        <v>41117</v>
      </c>
      <c r="H10" s="153" t="s">
        <v>917</v>
      </c>
      <c r="I10" s="153" t="s">
        <v>918</v>
      </c>
      <c r="J10" s="153"/>
      <c r="K10" s="151" t="s">
        <v>722</v>
      </c>
      <c r="L10" s="151" t="s">
        <v>723</v>
      </c>
      <c r="M10" s="151">
        <v>132.82</v>
      </c>
      <c r="N10" s="151">
        <v>26.37</v>
      </c>
      <c r="O10" s="151" t="s">
        <v>724</v>
      </c>
      <c r="P10" s="151">
        <v>1000</v>
      </c>
      <c r="Q10" s="151">
        <v>25.88</v>
      </c>
      <c r="R10" s="151">
        <v>1750</v>
      </c>
      <c r="S10" s="151">
        <v>25.42</v>
      </c>
      <c r="T10" s="151"/>
      <c r="U10" s="151"/>
      <c r="V10" s="151"/>
      <c r="W10" s="151"/>
      <c r="X10" s="151"/>
      <c r="Y10" s="151"/>
      <c r="Z10" s="151"/>
      <c r="AA10" s="151"/>
      <c r="AB10" s="151"/>
      <c r="AC10" s="151"/>
      <c r="AD10" s="151"/>
      <c r="AE10" s="151"/>
      <c r="AF10" s="151"/>
      <c r="AG10" s="151"/>
      <c r="AH10" s="151"/>
      <c r="AI10" s="151"/>
      <c r="AJ10" s="151"/>
      <c r="AK10" s="151"/>
      <c r="AL10" s="151" t="s">
        <v>850</v>
      </c>
      <c r="AM10" s="153" t="s">
        <v>918</v>
      </c>
      <c r="AN10" s="153"/>
      <c r="AO10" s="153"/>
      <c r="AP10" s="155" t="s">
        <v>826</v>
      </c>
      <c r="AQ10" s="153">
        <v>5.0999999999999996</v>
      </c>
      <c r="AR10" s="153" t="s">
        <v>920</v>
      </c>
      <c r="AS10" s="151"/>
      <c r="AT10" s="153">
        <v>0</v>
      </c>
      <c r="AU10" s="153">
        <v>0</v>
      </c>
      <c r="AV10" s="153">
        <v>0</v>
      </c>
      <c r="AW10" s="153">
        <v>16</v>
      </c>
      <c r="AX10" s="153">
        <v>0</v>
      </c>
      <c r="AY10" s="153">
        <v>0</v>
      </c>
      <c r="AZ10" s="153">
        <v>0</v>
      </c>
      <c r="BA10" s="153">
        <v>2</v>
      </c>
      <c r="BB10" s="153">
        <v>0</v>
      </c>
      <c r="BC10" s="153">
        <v>0</v>
      </c>
      <c r="BD10" s="153">
        <v>0</v>
      </c>
      <c r="BE10" s="153" t="s">
        <v>918</v>
      </c>
      <c r="BF10" s="153">
        <v>12</v>
      </c>
      <c r="BG10" s="153" t="s">
        <v>918</v>
      </c>
      <c r="BH10" s="153"/>
      <c r="BI10" s="156"/>
      <c r="BJ10" s="156"/>
      <c r="BK10" s="153"/>
      <c r="BL10" s="153" t="s">
        <v>929</v>
      </c>
      <c r="BM10" s="151"/>
      <c r="BN10" t="s">
        <v>362</v>
      </c>
      <c r="BO10" t="s">
        <v>914</v>
      </c>
    </row>
    <row r="11" spans="1:67" x14ac:dyDescent="0.15">
      <c r="A11" s="148">
        <v>3120</v>
      </c>
      <c r="B11" s="149">
        <v>41163</v>
      </c>
      <c r="C11" s="150" t="s">
        <v>923</v>
      </c>
      <c r="D11" s="151" t="s">
        <v>932</v>
      </c>
      <c r="E11" s="151"/>
      <c r="F11" s="151" t="s">
        <v>890</v>
      </c>
      <c r="G11" s="152">
        <v>41152</v>
      </c>
      <c r="H11" s="153" t="s">
        <v>917</v>
      </c>
      <c r="I11" s="153" t="s">
        <v>918</v>
      </c>
      <c r="J11" s="153"/>
      <c r="K11" s="151" t="s">
        <v>621</v>
      </c>
      <c r="L11" s="151" t="s">
        <v>622</v>
      </c>
      <c r="M11" s="151">
        <v>86.18</v>
      </c>
      <c r="N11" s="151">
        <v>17.93</v>
      </c>
      <c r="O11" s="151" t="s">
        <v>724</v>
      </c>
      <c r="P11" s="151">
        <v>1000</v>
      </c>
      <c r="Q11" s="151">
        <v>17.54</v>
      </c>
      <c r="R11" s="151">
        <v>1750</v>
      </c>
      <c r="S11" s="151">
        <v>17.149999999999999</v>
      </c>
      <c r="T11" s="151"/>
      <c r="U11" s="151"/>
      <c r="V11" s="151"/>
      <c r="W11" s="151"/>
      <c r="X11" s="151"/>
      <c r="Y11" s="151"/>
      <c r="Z11" s="151"/>
      <c r="AA11" s="151"/>
      <c r="AB11" s="151"/>
      <c r="AC11" s="151"/>
      <c r="AD11" s="151"/>
      <c r="AE11" s="151"/>
      <c r="AF11" s="151"/>
      <c r="AG11" s="151"/>
      <c r="AH11" s="151"/>
      <c r="AI11" s="151"/>
      <c r="AJ11" s="151"/>
      <c r="AK11" s="151"/>
      <c r="AL11" s="151" t="s">
        <v>850</v>
      </c>
      <c r="AM11" s="153" t="s">
        <v>918</v>
      </c>
      <c r="AN11" s="153"/>
      <c r="AO11" s="153"/>
      <c r="AP11" s="155" t="s">
        <v>826</v>
      </c>
      <c r="AQ11" s="153">
        <v>7.3</v>
      </c>
      <c r="AR11" s="153" t="s">
        <v>918</v>
      </c>
      <c r="AS11" s="151"/>
      <c r="AT11" s="153">
        <v>0</v>
      </c>
      <c r="AU11" s="153">
        <v>0</v>
      </c>
      <c r="AV11" s="153">
        <v>0</v>
      </c>
      <c r="AW11" s="153">
        <v>0</v>
      </c>
      <c r="AX11" s="153">
        <v>0</v>
      </c>
      <c r="AY11" s="153">
        <v>0</v>
      </c>
      <c r="AZ11" s="153">
        <v>0</v>
      </c>
      <c r="BA11" s="153">
        <v>0</v>
      </c>
      <c r="BB11" s="153">
        <v>0</v>
      </c>
      <c r="BC11" s="153">
        <v>0</v>
      </c>
      <c r="BD11" s="153">
        <v>0</v>
      </c>
      <c r="BE11" s="153" t="s">
        <v>918</v>
      </c>
      <c r="BF11" s="153"/>
      <c r="BG11" s="153" t="s">
        <v>918</v>
      </c>
      <c r="BH11" s="153">
        <v>35</v>
      </c>
      <c r="BI11" s="156" t="s">
        <v>623</v>
      </c>
      <c r="BJ11" s="156"/>
      <c r="BK11" s="153"/>
      <c r="BL11" s="153" t="s">
        <v>929</v>
      </c>
      <c r="BM11" s="151" t="s">
        <v>793</v>
      </c>
      <c r="BN11" t="s">
        <v>824</v>
      </c>
      <c r="BO11" s="11" t="s">
        <v>914</v>
      </c>
    </row>
    <row r="12" spans="1:67" x14ac:dyDescent="0.15">
      <c r="A12" s="148">
        <v>1431</v>
      </c>
      <c r="B12" s="149">
        <v>41136</v>
      </c>
      <c r="C12" s="150" t="s">
        <v>923</v>
      </c>
      <c r="D12" s="151" t="s">
        <v>169</v>
      </c>
      <c r="E12" s="151"/>
      <c r="F12" s="151" t="s">
        <v>890</v>
      </c>
      <c r="G12" s="152">
        <v>41121</v>
      </c>
      <c r="H12" s="153" t="s">
        <v>917</v>
      </c>
      <c r="I12" s="153" t="s">
        <v>918</v>
      </c>
      <c r="J12" s="153"/>
      <c r="K12" s="151" t="s">
        <v>419</v>
      </c>
      <c r="L12" s="151" t="s">
        <v>420</v>
      </c>
      <c r="M12" s="151">
        <v>128.80000000000001</v>
      </c>
      <c r="N12" s="151">
        <v>23.39</v>
      </c>
      <c r="O12" s="151" t="s">
        <v>724</v>
      </c>
      <c r="P12" s="151">
        <v>600</v>
      </c>
      <c r="Q12" s="151">
        <v>19.71</v>
      </c>
      <c r="R12" s="159">
        <v>600</v>
      </c>
      <c r="S12" s="159">
        <v>19.71</v>
      </c>
      <c r="T12" s="151"/>
      <c r="U12" s="151"/>
      <c r="V12" s="151"/>
      <c r="W12" s="151"/>
      <c r="X12" s="151"/>
      <c r="Y12" s="151"/>
      <c r="Z12" s="151"/>
      <c r="AA12" s="151"/>
      <c r="AB12" s="151"/>
      <c r="AC12" s="151"/>
      <c r="AD12" s="151"/>
      <c r="AE12" s="151"/>
      <c r="AF12" s="151"/>
      <c r="AG12" s="151"/>
      <c r="AH12" s="151"/>
      <c r="AI12" s="151"/>
      <c r="AJ12" s="151"/>
      <c r="AK12" s="151"/>
      <c r="AL12" s="151" t="s">
        <v>850</v>
      </c>
      <c r="AM12" s="153" t="s">
        <v>918</v>
      </c>
      <c r="AN12" s="153"/>
      <c r="AO12" s="153"/>
      <c r="AP12" s="155"/>
      <c r="AQ12" s="153"/>
      <c r="AR12" s="153" t="s">
        <v>918</v>
      </c>
      <c r="AS12" s="151"/>
      <c r="AT12" s="153">
        <v>0</v>
      </c>
      <c r="AU12" s="153">
        <v>0</v>
      </c>
      <c r="AV12" s="153">
        <v>0</v>
      </c>
      <c r="AW12" s="153">
        <v>0</v>
      </c>
      <c r="AX12" s="153">
        <v>0</v>
      </c>
      <c r="AY12" s="153">
        <v>0</v>
      </c>
      <c r="AZ12" s="153">
        <v>0</v>
      </c>
      <c r="BA12" s="153">
        <v>0</v>
      </c>
      <c r="BB12" s="153">
        <v>0</v>
      </c>
      <c r="BC12" s="153">
        <v>0</v>
      </c>
      <c r="BD12" s="153">
        <v>12</v>
      </c>
      <c r="BE12" s="153" t="s">
        <v>917</v>
      </c>
      <c r="BF12" s="153"/>
      <c r="BG12" s="153" t="s">
        <v>918</v>
      </c>
      <c r="BH12" s="153"/>
      <c r="BI12" s="156"/>
      <c r="BJ12" s="156"/>
      <c r="BK12" s="153"/>
      <c r="BL12" s="153" t="s">
        <v>929</v>
      </c>
      <c r="BM12" s="151"/>
      <c r="BN12" t="s">
        <v>421</v>
      </c>
      <c r="BO12" t="s">
        <v>914</v>
      </c>
    </row>
    <row r="13" spans="1:67" x14ac:dyDescent="0.15">
      <c r="A13" s="148">
        <v>2275</v>
      </c>
      <c r="B13" s="149">
        <v>41160</v>
      </c>
      <c r="C13" s="150" t="s">
        <v>923</v>
      </c>
      <c r="D13" s="151" t="s">
        <v>932</v>
      </c>
      <c r="E13" s="151"/>
      <c r="F13" s="151" t="s">
        <v>890</v>
      </c>
      <c r="G13" s="152">
        <v>41152</v>
      </c>
      <c r="H13" s="153" t="s">
        <v>917</v>
      </c>
      <c r="I13" s="153" t="s">
        <v>918</v>
      </c>
      <c r="J13" s="153"/>
      <c r="K13" s="151" t="s">
        <v>19</v>
      </c>
      <c r="L13" s="151" t="s">
        <v>908</v>
      </c>
      <c r="M13" s="151">
        <v>136</v>
      </c>
      <c r="N13" s="151">
        <v>24.2</v>
      </c>
      <c r="O13" s="151" t="s">
        <v>724</v>
      </c>
      <c r="P13" s="151">
        <v>1000</v>
      </c>
      <c r="Q13" s="151">
        <v>23.81</v>
      </c>
      <c r="R13" s="151">
        <v>1750</v>
      </c>
      <c r="S13" s="151">
        <v>23.43</v>
      </c>
      <c r="T13" s="151"/>
      <c r="U13" s="151"/>
      <c r="V13" s="151"/>
      <c r="W13" s="151"/>
      <c r="X13" s="151"/>
      <c r="Y13" s="151"/>
      <c r="Z13" s="151"/>
      <c r="AA13" s="151"/>
      <c r="AB13" s="151"/>
      <c r="AC13" s="151"/>
      <c r="AD13" s="151"/>
      <c r="AE13" s="151"/>
      <c r="AF13" s="151"/>
      <c r="AG13" s="151"/>
      <c r="AH13" s="151"/>
      <c r="AI13" s="151"/>
      <c r="AJ13" s="151"/>
      <c r="AK13" s="151"/>
      <c r="AL13" s="151" t="s">
        <v>850</v>
      </c>
      <c r="AM13" s="153" t="s">
        <v>918</v>
      </c>
      <c r="AN13" s="153"/>
      <c r="AO13" s="153"/>
      <c r="AP13" s="155" t="s">
        <v>826</v>
      </c>
      <c r="AQ13" s="153">
        <v>6</v>
      </c>
      <c r="AR13" s="153" t="s">
        <v>920</v>
      </c>
      <c r="AS13" s="151"/>
      <c r="AT13" s="153">
        <v>0</v>
      </c>
      <c r="AU13" s="153">
        <v>0</v>
      </c>
      <c r="AV13" s="153">
        <v>0</v>
      </c>
      <c r="AW13" s="153">
        <v>13</v>
      </c>
      <c r="AX13" s="153">
        <v>0</v>
      </c>
      <c r="AY13" s="153">
        <v>0</v>
      </c>
      <c r="AZ13" s="153">
        <v>0</v>
      </c>
      <c r="BA13" s="153">
        <v>0</v>
      </c>
      <c r="BB13" s="153">
        <v>0</v>
      </c>
      <c r="BC13" s="153">
        <v>0</v>
      </c>
      <c r="BD13" s="153">
        <v>0</v>
      </c>
      <c r="BE13" s="153" t="s">
        <v>918</v>
      </c>
      <c r="BF13" s="153">
        <v>12</v>
      </c>
      <c r="BG13" s="153" t="s">
        <v>918</v>
      </c>
      <c r="BH13" s="153"/>
      <c r="BI13" s="156"/>
      <c r="BJ13" s="156"/>
      <c r="BK13" s="153"/>
      <c r="BL13" s="153" t="s">
        <v>929</v>
      </c>
      <c r="BM13" s="156"/>
      <c r="BN13" s="161" t="s">
        <v>906</v>
      </c>
      <c r="BO13" t="s">
        <v>914</v>
      </c>
    </row>
    <row r="14" spans="1:67" x14ac:dyDescent="0.15">
      <c r="A14" s="148">
        <v>1301</v>
      </c>
      <c r="B14" s="149">
        <v>41163</v>
      </c>
      <c r="C14" s="150" t="s">
        <v>923</v>
      </c>
      <c r="D14" s="151" t="s">
        <v>169</v>
      </c>
      <c r="E14" s="151"/>
      <c r="F14" s="151" t="s">
        <v>890</v>
      </c>
      <c r="G14" s="152">
        <v>41152</v>
      </c>
      <c r="H14" s="153" t="s">
        <v>917</v>
      </c>
      <c r="I14" s="153" t="s">
        <v>918</v>
      </c>
      <c r="J14" s="153"/>
      <c r="K14" s="151" t="s">
        <v>872</v>
      </c>
      <c r="L14" s="151" t="s">
        <v>873</v>
      </c>
      <c r="M14" s="151">
        <v>135.38</v>
      </c>
      <c r="N14" s="151">
        <v>27.06</v>
      </c>
      <c r="O14" s="151" t="s">
        <v>724</v>
      </c>
      <c r="P14" s="151">
        <v>1000</v>
      </c>
      <c r="Q14" s="151">
        <v>26.4</v>
      </c>
      <c r="R14" s="159">
        <v>1000</v>
      </c>
      <c r="S14" s="159">
        <v>26.4</v>
      </c>
      <c r="T14" s="151"/>
      <c r="U14" s="151"/>
      <c r="V14" s="151"/>
      <c r="W14" s="151"/>
      <c r="X14" s="151"/>
      <c r="Y14" s="151"/>
      <c r="Z14" s="151"/>
      <c r="AA14" s="151"/>
      <c r="AB14" s="151"/>
      <c r="AC14" s="151"/>
      <c r="AD14" s="151"/>
      <c r="AE14" s="151"/>
      <c r="AF14" s="151"/>
      <c r="AG14" s="151"/>
      <c r="AH14" s="151"/>
      <c r="AI14" s="151"/>
      <c r="AJ14" s="151"/>
      <c r="AK14" s="151"/>
      <c r="AL14" s="151" t="s">
        <v>850</v>
      </c>
      <c r="AM14" s="153" t="s">
        <v>918</v>
      </c>
      <c r="AN14" s="153"/>
      <c r="AO14" s="153"/>
      <c r="AP14" s="155" t="s">
        <v>826</v>
      </c>
      <c r="AQ14" s="153">
        <v>6.1</v>
      </c>
      <c r="AR14" s="153" t="s">
        <v>920</v>
      </c>
      <c r="AS14" s="151"/>
      <c r="AT14" s="153">
        <v>0</v>
      </c>
      <c r="AU14" s="153">
        <v>0</v>
      </c>
      <c r="AV14" s="153">
        <v>0</v>
      </c>
      <c r="AW14" s="153">
        <v>20</v>
      </c>
      <c r="AX14" s="153">
        <v>0</v>
      </c>
      <c r="AY14" s="153">
        <v>0</v>
      </c>
      <c r="AZ14" s="153">
        <v>0</v>
      </c>
      <c r="BA14" s="153">
        <v>0</v>
      </c>
      <c r="BB14" s="153">
        <v>0</v>
      </c>
      <c r="BC14" s="153">
        <v>0</v>
      </c>
      <c r="BD14" s="153">
        <v>0</v>
      </c>
      <c r="BE14" s="153" t="s">
        <v>918</v>
      </c>
      <c r="BF14" s="153">
        <v>24</v>
      </c>
      <c r="BG14" s="153" t="s">
        <v>918</v>
      </c>
      <c r="BH14" s="153"/>
      <c r="BI14" s="156"/>
      <c r="BJ14" s="156"/>
      <c r="BK14" s="153"/>
      <c r="BL14" s="153" t="s">
        <v>929</v>
      </c>
      <c r="BM14" s="151"/>
      <c r="BN14" t="s">
        <v>710</v>
      </c>
      <c r="BO14" t="s">
        <v>914</v>
      </c>
    </row>
    <row r="15" spans="1:67" x14ac:dyDescent="0.15">
      <c r="A15" s="148">
        <v>1465</v>
      </c>
      <c r="B15" s="149">
        <v>41135</v>
      </c>
      <c r="C15" s="150" t="s">
        <v>923</v>
      </c>
      <c r="D15" s="151" t="s">
        <v>169</v>
      </c>
      <c r="E15" s="151"/>
      <c r="F15" s="151" t="s">
        <v>890</v>
      </c>
      <c r="G15" s="152">
        <v>41090</v>
      </c>
      <c r="H15" s="153" t="s">
        <v>917</v>
      </c>
      <c r="I15" s="153" t="s">
        <v>918</v>
      </c>
      <c r="J15" s="153"/>
      <c r="K15" s="151" t="s">
        <v>422</v>
      </c>
      <c r="L15" s="151" t="s">
        <v>440</v>
      </c>
      <c r="M15" s="151">
        <v>156</v>
      </c>
      <c r="N15" s="151">
        <v>24.65</v>
      </c>
      <c r="O15" s="151"/>
      <c r="P15" s="151"/>
      <c r="Q15" s="151"/>
      <c r="R15" s="154"/>
      <c r="S15" s="151"/>
      <c r="T15" s="151"/>
      <c r="U15" s="151"/>
      <c r="V15" s="151"/>
      <c r="W15" s="151"/>
      <c r="X15" s="151"/>
      <c r="Y15" s="151"/>
      <c r="Z15" s="151"/>
      <c r="AA15" s="151"/>
      <c r="AB15" s="151"/>
      <c r="AC15" s="151"/>
      <c r="AD15" s="151"/>
      <c r="AE15" s="151"/>
      <c r="AF15" s="151"/>
      <c r="AG15" s="151"/>
      <c r="AH15" s="151"/>
      <c r="AI15" s="151"/>
      <c r="AJ15" s="151"/>
      <c r="AK15" s="151"/>
      <c r="AL15" s="151" t="s">
        <v>850</v>
      </c>
      <c r="AM15" s="153" t="s">
        <v>918</v>
      </c>
      <c r="AN15" s="153"/>
      <c r="AO15" s="153"/>
      <c r="AP15" s="155" t="s">
        <v>826</v>
      </c>
      <c r="AQ15" s="153">
        <v>7.2</v>
      </c>
      <c r="AR15" s="153" t="s">
        <v>920</v>
      </c>
      <c r="AS15" s="151"/>
      <c r="AT15" s="153">
        <v>4</v>
      </c>
      <c r="AU15" s="153">
        <v>0</v>
      </c>
      <c r="AV15" s="153">
        <v>14</v>
      </c>
      <c r="AW15" s="153">
        <v>0</v>
      </c>
      <c r="AX15" s="153">
        <v>0</v>
      </c>
      <c r="AY15" s="153">
        <v>0</v>
      </c>
      <c r="AZ15" s="153">
        <v>0</v>
      </c>
      <c r="BA15" s="153">
        <v>0</v>
      </c>
      <c r="BB15" s="153">
        <v>0</v>
      </c>
      <c r="BC15" s="153">
        <v>0</v>
      </c>
      <c r="BD15" s="153">
        <v>0</v>
      </c>
      <c r="BE15" s="153" t="s">
        <v>918</v>
      </c>
      <c r="BF15" s="153"/>
      <c r="BG15" s="153" t="s">
        <v>918</v>
      </c>
      <c r="BH15" s="153"/>
      <c r="BI15" s="156"/>
      <c r="BJ15" s="156"/>
      <c r="BK15" s="153"/>
      <c r="BL15" s="153" t="s">
        <v>929</v>
      </c>
      <c r="BM15" s="156" t="s">
        <v>895</v>
      </c>
      <c r="BN15" t="s">
        <v>774</v>
      </c>
      <c r="BO15" t="s">
        <v>488</v>
      </c>
    </row>
    <row r="16" spans="1:67" x14ac:dyDescent="0.15">
      <c r="A16" s="148">
        <v>1403</v>
      </c>
      <c r="B16" s="149">
        <v>41163</v>
      </c>
      <c r="C16" s="150" t="s">
        <v>923</v>
      </c>
      <c r="D16" s="151" t="s">
        <v>169</v>
      </c>
      <c r="E16" s="151"/>
      <c r="F16" s="151" t="s">
        <v>890</v>
      </c>
      <c r="G16" s="157">
        <v>41144</v>
      </c>
      <c r="H16" s="153" t="s">
        <v>917</v>
      </c>
      <c r="I16" s="153" t="s">
        <v>918</v>
      </c>
      <c r="J16" s="153"/>
      <c r="K16" s="151" t="s">
        <v>915</v>
      </c>
      <c r="L16" s="151" t="s">
        <v>916</v>
      </c>
      <c r="M16" s="151">
        <v>128.74</v>
      </c>
      <c r="N16" s="151">
        <v>24</v>
      </c>
      <c r="O16" s="151" t="s">
        <v>724</v>
      </c>
      <c r="P16" s="151">
        <v>1000</v>
      </c>
      <c r="Q16" s="151">
        <v>23.1</v>
      </c>
      <c r="R16" s="154">
        <v>1750</v>
      </c>
      <c r="S16" s="151">
        <v>22.1</v>
      </c>
      <c r="T16" s="151"/>
      <c r="U16" s="151"/>
      <c r="V16" s="151"/>
      <c r="W16" s="151"/>
      <c r="X16" s="151"/>
      <c r="Y16" s="151"/>
      <c r="Z16" s="151"/>
      <c r="AA16" s="151"/>
      <c r="AB16" s="151"/>
      <c r="AC16" s="151"/>
      <c r="AD16" s="151"/>
      <c r="AE16" s="151"/>
      <c r="AF16" s="151"/>
      <c r="AG16" s="151"/>
      <c r="AH16" s="151"/>
      <c r="AI16" s="151"/>
      <c r="AJ16" s="151"/>
      <c r="AK16" s="151"/>
      <c r="AL16" s="151" t="s">
        <v>850</v>
      </c>
      <c r="AM16" s="153" t="s">
        <v>918</v>
      </c>
      <c r="AN16" s="153"/>
      <c r="AO16" s="153"/>
      <c r="AP16" s="155" t="s">
        <v>826</v>
      </c>
      <c r="AQ16" s="153">
        <v>6</v>
      </c>
      <c r="AR16" s="153" t="s">
        <v>920</v>
      </c>
      <c r="AS16" s="151"/>
      <c r="AT16" s="153">
        <v>0</v>
      </c>
      <c r="AU16" s="153">
        <v>0</v>
      </c>
      <c r="AV16" s="153">
        <v>10</v>
      </c>
      <c r="AW16" s="153">
        <v>0</v>
      </c>
      <c r="AX16" s="153">
        <v>0</v>
      </c>
      <c r="AY16" s="153">
        <v>0</v>
      </c>
      <c r="AZ16" s="153">
        <v>0</v>
      </c>
      <c r="BA16" s="153">
        <v>0</v>
      </c>
      <c r="BB16" s="153">
        <v>0</v>
      </c>
      <c r="BC16" s="153">
        <v>0</v>
      </c>
      <c r="BD16" s="153">
        <v>0</v>
      </c>
      <c r="BE16" s="153" t="s">
        <v>918</v>
      </c>
      <c r="BF16" s="153"/>
      <c r="BG16" s="153" t="s">
        <v>918</v>
      </c>
      <c r="BH16" s="153"/>
      <c r="BI16" s="156"/>
      <c r="BJ16" s="156"/>
      <c r="BK16" s="153"/>
      <c r="BL16" s="153" t="s">
        <v>929</v>
      </c>
      <c r="BM16" s="151"/>
      <c r="BN16" t="s">
        <v>870</v>
      </c>
      <c r="BO16" s="11" t="s">
        <v>914</v>
      </c>
    </row>
    <row r="17" spans="1:67" x14ac:dyDescent="0.15">
      <c r="A17" s="148">
        <v>3095</v>
      </c>
      <c r="B17" s="149">
        <v>41137</v>
      </c>
      <c r="C17" s="150" t="s">
        <v>923</v>
      </c>
      <c r="D17" s="151" t="s">
        <v>169</v>
      </c>
      <c r="E17" s="151"/>
      <c r="F17" s="151" t="s">
        <v>890</v>
      </c>
      <c r="G17" s="157">
        <v>41165</v>
      </c>
      <c r="H17" s="153" t="s">
        <v>917</v>
      </c>
      <c r="I17" s="153" t="s">
        <v>918</v>
      </c>
      <c r="J17" s="153"/>
      <c r="K17" s="151" t="s">
        <v>450</v>
      </c>
      <c r="L17" s="151" t="s">
        <v>576</v>
      </c>
      <c r="M17" s="151">
        <v>115.3</v>
      </c>
      <c r="N17" s="151">
        <v>25.7</v>
      </c>
      <c r="O17" s="151" t="s">
        <v>724</v>
      </c>
      <c r="P17" s="151">
        <v>1000</v>
      </c>
      <c r="Q17" s="151">
        <v>25.18</v>
      </c>
      <c r="R17" s="154">
        <v>1750</v>
      </c>
      <c r="S17" s="151">
        <v>24.66</v>
      </c>
      <c r="T17" s="151"/>
      <c r="U17" s="151"/>
      <c r="V17" s="151"/>
      <c r="W17" s="151"/>
      <c r="X17" s="151"/>
      <c r="Y17" s="151"/>
      <c r="Z17" s="151"/>
      <c r="AA17" s="151"/>
      <c r="AB17" s="151"/>
      <c r="AC17" s="151"/>
      <c r="AD17" s="151"/>
      <c r="AE17" s="151"/>
      <c r="AF17" s="151"/>
      <c r="AG17" s="151"/>
      <c r="AH17" s="151"/>
      <c r="AI17" s="151"/>
      <c r="AJ17" s="151"/>
      <c r="AK17" s="151"/>
      <c r="AL17" s="151" t="s">
        <v>850</v>
      </c>
      <c r="AM17" s="153" t="s">
        <v>918</v>
      </c>
      <c r="AN17" s="153"/>
      <c r="AO17" s="153"/>
      <c r="AP17" s="155" t="s">
        <v>826</v>
      </c>
      <c r="AQ17" s="153">
        <v>6.5</v>
      </c>
      <c r="AR17" s="153" t="s">
        <v>918</v>
      </c>
      <c r="AS17" s="151"/>
      <c r="AT17" s="153">
        <v>0</v>
      </c>
      <c r="AU17" s="153">
        <v>0</v>
      </c>
      <c r="AV17" s="153">
        <v>0</v>
      </c>
      <c r="AW17" s="153">
        <v>15</v>
      </c>
      <c r="AX17" s="153">
        <v>0</v>
      </c>
      <c r="AY17" s="153">
        <v>0</v>
      </c>
      <c r="AZ17" s="153">
        <v>0</v>
      </c>
      <c r="BA17" s="153">
        <v>0</v>
      </c>
      <c r="BB17" s="153">
        <v>0</v>
      </c>
      <c r="BC17" s="153">
        <v>0</v>
      </c>
      <c r="BD17" s="153">
        <v>24</v>
      </c>
      <c r="BE17" s="153" t="s">
        <v>917</v>
      </c>
      <c r="BF17" s="153"/>
      <c r="BG17" s="153" t="s">
        <v>918</v>
      </c>
      <c r="BH17" s="153"/>
      <c r="BI17" s="156"/>
      <c r="BJ17" s="156"/>
      <c r="BK17" s="153"/>
      <c r="BL17" s="153" t="s">
        <v>929</v>
      </c>
      <c r="BM17" s="151"/>
      <c r="BN17" t="s">
        <v>679</v>
      </c>
      <c r="BO17" s="11" t="s">
        <v>914</v>
      </c>
    </row>
    <row r="18" spans="1:67" x14ac:dyDescent="0.15">
      <c r="A18" s="148">
        <v>2535</v>
      </c>
      <c r="B18" s="149">
        <v>41135</v>
      </c>
      <c r="C18" s="150" t="s">
        <v>923</v>
      </c>
      <c r="D18" s="151" t="s">
        <v>932</v>
      </c>
      <c r="E18" s="151"/>
      <c r="F18" s="151" t="s">
        <v>890</v>
      </c>
      <c r="G18" s="152">
        <v>41090</v>
      </c>
      <c r="H18" s="153" t="s">
        <v>917</v>
      </c>
      <c r="I18" s="153" t="s">
        <v>918</v>
      </c>
      <c r="J18" s="153"/>
      <c r="K18" s="151" t="s">
        <v>706</v>
      </c>
      <c r="L18" s="151" t="s">
        <v>852</v>
      </c>
      <c r="M18" s="151">
        <v>136</v>
      </c>
      <c r="N18" s="151">
        <v>24.4</v>
      </c>
      <c r="O18" s="151" t="s">
        <v>724</v>
      </c>
      <c r="P18" s="151">
        <v>1000</v>
      </c>
      <c r="Q18" s="151">
        <v>23.9</v>
      </c>
      <c r="R18" s="154">
        <v>1700</v>
      </c>
      <c r="S18" s="151">
        <v>23.4</v>
      </c>
      <c r="T18" s="151"/>
      <c r="U18" s="151"/>
      <c r="V18" s="151"/>
      <c r="W18" s="151"/>
      <c r="X18" s="151"/>
      <c r="Y18" s="151"/>
      <c r="Z18" s="151"/>
      <c r="AA18" s="151"/>
      <c r="AB18" s="151"/>
      <c r="AC18" s="151"/>
      <c r="AD18" s="151"/>
      <c r="AE18" s="151"/>
      <c r="AF18" s="151"/>
      <c r="AG18" s="151"/>
      <c r="AH18" s="151"/>
      <c r="AI18" s="151"/>
      <c r="AJ18" s="151"/>
      <c r="AK18" s="151"/>
      <c r="AL18" s="151" t="s">
        <v>850</v>
      </c>
      <c r="AM18" s="153" t="s">
        <v>918</v>
      </c>
      <c r="AN18" s="153"/>
      <c r="AO18" s="153"/>
      <c r="AP18" s="155" t="s">
        <v>826</v>
      </c>
      <c r="AQ18" s="153">
        <v>10</v>
      </c>
      <c r="AR18" s="153" t="s">
        <v>920</v>
      </c>
      <c r="AS18" s="151"/>
      <c r="AT18" s="153">
        <v>0</v>
      </c>
      <c r="AU18" s="153">
        <v>0</v>
      </c>
      <c r="AV18" s="153">
        <v>0</v>
      </c>
      <c r="AW18" s="153">
        <v>10</v>
      </c>
      <c r="AX18" s="153">
        <v>0</v>
      </c>
      <c r="AY18" s="153">
        <v>0</v>
      </c>
      <c r="AZ18" s="153">
        <v>0</v>
      </c>
      <c r="BA18" s="153">
        <v>0</v>
      </c>
      <c r="BB18" s="153">
        <v>0</v>
      </c>
      <c r="BC18" s="153">
        <v>0</v>
      </c>
      <c r="BD18" s="153">
        <v>0</v>
      </c>
      <c r="BE18" s="153" t="s">
        <v>918</v>
      </c>
      <c r="BF18" s="153">
        <v>36</v>
      </c>
      <c r="BG18" s="153" t="s">
        <v>918</v>
      </c>
      <c r="BH18" s="153"/>
      <c r="BI18" s="156"/>
      <c r="BJ18" s="156"/>
      <c r="BK18" s="153"/>
      <c r="BL18" s="153" t="s">
        <v>929</v>
      </c>
      <c r="BM18" s="151"/>
      <c r="BN18" t="s">
        <v>377</v>
      </c>
      <c r="BO18" t="s">
        <v>488</v>
      </c>
    </row>
    <row r="19" spans="1:67" x14ac:dyDescent="0.15">
      <c r="A19" s="148">
        <v>2318</v>
      </c>
      <c r="B19" s="149">
        <v>41136</v>
      </c>
      <c r="C19" s="150" t="s">
        <v>923</v>
      </c>
      <c r="D19" s="151" t="s">
        <v>169</v>
      </c>
      <c r="E19" s="151"/>
      <c r="F19" s="151" t="s">
        <v>823</v>
      </c>
      <c r="G19" s="152">
        <v>41114</v>
      </c>
      <c r="H19" s="153" t="s">
        <v>918</v>
      </c>
      <c r="I19" s="153" t="s">
        <v>699</v>
      </c>
      <c r="J19" s="153"/>
      <c r="K19" s="151" t="s">
        <v>168</v>
      </c>
      <c r="L19" s="151" t="s">
        <v>852</v>
      </c>
      <c r="M19" s="151">
        <v>148.53</v>
      </c>
      <c r="N19" s="151">
        <v>27.19</v>
      </c>
      <c r="O19" s="151" t="s">
        <v>724</v>
      </c>
      <c r="P19" s="151">
        <v>1000</v>
      </c>
      <c r="Q19" s="151">
        <v>26.78</v>
      </c>
      <c r="R19" s="154">
        <v>1750</v>
      </c>
      <c r="S19" s="151">
        <v>26.38</v>
      </c>
      <c r="T19" s="151"/>
      <c r="U19" s="151"/>
      <c r="V19" s="151"/>
      <c r="W19" s="151"/>
      <c r="X19" s="151"/>
      <c r="Y19" s="151"/>
      <c r="Z19" s="151"/>
      <c r="AA19" s="151"/>
      <c r="AB19" s="151"/>
      <c r="AC19" s="151"/>
      <c r="AD19" s="151"/>
      <c r="AE19" s="151">
        <v>11.64</v>
      </c>
      <c r="AF19" s="151"/>
      <c r="AG19" s="151"/>
      <c r="AH19" s="151"/>
      <c r="AI19" s="151"/>
      <c r="AJ19" s="151"/>
      <c r="AK19" s="151"/>
      <c r="AL19" s="151" t="s">
        <v>922</v>
      </c>
      <c r="AM19" s="153" t="s">
        <v>918</v>
      </c>
      <c r="AN19" s="153"/>
      <c r="AO19" s="153"/>
      <c r="AP19" s="155"/>
      <c r="AQ19" s="153"/>
      <c r="AR19" s="153" t="s">
        <v>920</v>
      </c>
      <c r="AS19" s="151"/>
      <c r="AT19" s="153">
        <v>0</v>
      </c>
      <c r="AU19" s="153">
        <v>0</v>
      </c>
      <c r="AV19" s="153">
        <v>0</v>
      </c>
      <c r="AW19" s="153">
        <v>20</v>
      </c>
      <c r="AX19" s="153">
        <v>0</v>
      </c>
      <c r="AY19" s="153">
        <v>0</v>
      </c>
      <c r="AZ19" s="153">
        <v>0</v>
      </c>
      <c r="BA19" s="153">
        <v>0</v>
      </c>
      <c r="BB19" s="153">
        <v>0</v>
      </c>
      <c r="BC19" s="153">
        <v>0</v>
      </c>
      <c r="BD19" s="153">
        <v>24</v>
      </c>
      <c r="BE19" s="153" t="s">
        <v>917</v>
      </c>
      <c r="BF19" s="153"/>
      <c r="BG19" s="153" t="s">
        <v>918</v>
      </c>
      <c r="BH19" s="153"/>
      <c r="BI19" s="151"/>
      <c r="BJ19" s="156"/>
      <c r="BK19" s="153"/>
      <c r="BL19" s="153" t="s">
        <v>929</v>
      </c>
      <c r="BM19" s="151"/>
      <c r="BN19" s="161" t="s">
        <v>404</v>
      </c>
      <c r="BO19" t="s">
        <v>914</v>
      </c>
    </row>
    <row r="20" spans="1:67" x14ac:dyDescent="0.15">
      <c r="A20" s="148">
        <v>2018</v>
      </c>
      <c r="B20" s="149">
        <v>41163</v>
      </c>
      <c r="C20" s="150" t="s">
        <v>923</v>
      </c>
      <c r="D20" s="151" t="s">
        <v>169</v>
      </c>
      <c r="E20" s="151"/>
      <c r="F20" s="151" t="s">
        <v>823</v>
      </c>
      <c r="G20" s="152">
        <v>41152</v>
      </c>
      <c r="H20" s="153" t="s">
        <v>917</v>
      </c>
      <c r="I20" s="153" t="s">
        <v>918</v>
      </c>
      <c r="J20" s="153"/>
      <c r="K20" s="151" t="s">
        <v>891</v>
      </c>
      <c r="L20" s="151" t="s">
        <v>670</v>
      </c>
      <c r="M20" s="151">
        <v>148.53</v>
      </c>
      <c r="N20" s="151">
        <v>27.19</v>
      </c>
      <c r="O20" s="151" t="s">
        <v>724</v>
      </c>
      <c r="P20" s="151">
        <v>1000</v>
      </c>
      <c r="Q20" s="151">
        <v>26.78</v>
      </c>
      <c r="R20" s="154">
        <v>1700</v>
      </c>
      <c r="S20" s="151">
        <v>26.38</v>
      </c>
      <c r="T20" s="151"/>
      <c r="U20" s="151"/>
      <c r="V20" s="151"/>
      <c r="W20" s="151"/>
      <c r="X20" s="151"/>
      <c r="Y20" s="151"/>
      <c r="Z20" s="151"/>
      <c r="AA20" s="151"/>
      <c r="AB20" s="151"/>
      <c r="AC20" s="151"/>
      <c r="AD20" s="151"/>
      <c r="AE20" s="151">
        <v>11.34</v>
      </c>
      <c r="AF20" s="151"/>
      <c r="AG20" s="151"/>
      <c r="AH20" s="151"/>
      <c r="AI20" s="151"/>
      <c r="AJ20" s="151"/>
      <c r="AK20" s="151"/>
      <c r="AL20" s="151" t="s">
        <v>922</v>
      </c>
      <c r="AM20" s="153" t="s">
        <v>918</v>
      </c>
      <c r="AN20" s="153"/>
      <c r="AO20" s="153"/>
      <c r="AP20" s="155" t="s">
        <v>826</v>
      </c>
      <c r="AQ20" s="153">
        <v>6.1</v>
      </c>
      <c r="AR20" s="153" t="s">
        <v>920</v>
      </c>
      <c r="AS20" s="151"/>
      <c r="AT20" s="153">
        <v>0</v>
      </c>
      <c r="AU20" s="153">
        <v>0</v>
      </c>
      <c r="AV20" s="153">
        <v>0</v>
      </c>
      <c r="AW20" s="153">
        <v>17</v>
      </c>
      <c r="AX20" s="153">
        <v>0</v>
      </c>
      <c r="AY20" s="153">
        <v>0</v>
      </c>
      <c r="AZ20" s="153">
        <v>0</v>
      </c>
      <c r="BA20" s="153">
        <v>0</v>
      </c>
      <c r="BB20" s="153">
        <v>0</v>
      </c>
      <c r="BC20" s="153">
        <v>2</v>
      </c>
      <c r="BD20" s="153">
        <v>0</v>
      </c>
      <c r="BE20" s="153" t="s">
        <v>918</v>
      </c>
      <c r="BF20" s="153">
        <v>12</v>
      </c>
      <c r="BG20" s="153" t="s">
        <v>918</v>
      </c>
      <c r="BH20" s="153"/>
      <c r="BI20" s="151" t="s">
        <v>756</v>
      </c>
      <c r="BJ20" s="156" t="s">
        <v>656</v>
      </c>
      <c r="BK20" s="153">
        <v>50</v>
      </c>
      <c r="BL20" s="153" t="s">
        <v>929</v>
      </c>
      <c r="BM20" s="151"/>
      <c r="BN20" s="161" t="s">
        <v>485</v>
      </c>
      <c r="BO20" t="s">
        <v>914</v>
      </c>
    </row>
    <row r="21" spans="1:67" x14ac:dyDescent="0.15">
      <c r="A21" s="148">
        <v>2564</v>
      </c>
      <c r="B21" s="149">
        <v>41163</v>
      </c>
      <c r="C21" s="150" t="s">
        <v>923</v>
      </c>
      <c r="D21" s="151" t="s">
        <v>169</v>
      </c>
      <c r="E21" s="151"/>
      <c r="F21" s="151" t="s">
        <v>823</v>
      </c>
      <c r="G21" s="152">
        <v>41121</v>
      </c>
      <c r="H21" s="153" t="s">
        <v>918</v>
      </c>
      <c r="I21" s="153" t="s">
        <v>699</v>
      </c>
      <c r="J21" s="153"/>
      <c r="K21" s="151" t="s">
        <v>757</v>
      </c>
      <c r="L21" s="151" t="s">
        <v>487</v>
      </c>
      <c r="M21" s="151">
        <v>152.76</v>
      </c>
      <c r="N21" s="151">
        <v>23.53</v>
      </c>
      <c r="O21" s="151" t="s">
        <v>724</v>
      </c>
      <c r="P21" s="151">
        <v>1000</v>
      </c>
      <c r="Q21" s="151">
        <v>23.19</v>
      </c>
      <c r="R21" s="154">
        <v>1750</v>
      </c>
      <c r="S21" s="151">
        <v>22.85</v>
      </c>
      <c r="T21" s="151"/>
      <c r="U21" s="151"/>
      <c r="V21" s="151"/>
      <c r="W21" s="151"/>
      <c r="X21" s="151"/>
      <c r="Y21" s="151"/>
      <c r="Z21" s="151"/>
      <c r="AA21" s="151"/>
      <c r="AB21" s="151"/>
      <c r="AC21" s="151"/>
      <c r="AD21" s="151"/>
      <c r="AE21" s="151">
        <v>11.36</v>
      </c>
      <c r="AF21" s="151"/>
      <c r="AG21" s="151"/>
      <c r="AH21" s="151"/>
      <c r="AI21" s="151"/>
      <c r="AJ21" s="151"/>
      <c r="AK21" s="151"/>
      <c r="AL21" s="151" t="s">
        <v>922</v>
      </c>
      <c r="AM21" s="153" t="s">
        <v>918</v>
      </c>
      <c r="AN21" s="153"/>
      <c r="AO21" s="153"/>
      <c r="AP21" s="155"/>
      <c r="AQ21" s="153"/>
      <c r="AR21" s="153" t="s">
        <v>918</v>
      </c>
      <c r="AS21" s="151"/>
      <c r="AT21" s="153">
        <v>0</v>
      </c>
      <c r="AU21" s="153">
        <v>0</v>
      </c>
      <c r="AV21" s="153">
        <v>0</v>
      </c>
      <c r="AW21" s="153">
        <v>20</v>
      </c>
      <c r="AX21" s="153">
        <v>0</v>
      </c>
      <c r="AY21" s="153">
        <v>0</v>
      </c>
      <c r="AZ21" s="153">
        <v>0</v>
      </c>
      <c r="BA21" s="153">
        <v>0</v>
      </c>
      <c r="BB21" s="153">
        <v>0</v>
      </c>
      <c r="BC21" s="153">
        <v>0</v>
      </c>
      <c r="BD21" s="153">
        <v>0</v>
      </c>
      <c r="BE21" s="153" t="s">
        <v>918</v>
      </c>
      <c r="BF21" s="153">
        <v>24</v>
      </c>
      <c r="BG21" s="153" t="s">
        <v>918</v>
      </c>
      <c r="BH21" s="153"/>
      <c r="BI21" s="151"/>
      <c r="BJ21" s="156"/>
      <c r="BK21" s="153"/>
      <c r="BL21" s="153" t="s">
        <v>929</v>
      </c>
      <c r="BM21" s="151"/>
      <c r="BN21" t="s">
        <v>896</v>
      </c>
      <c r="BO21" t="s">
        <v>488</v>
      </c>
    </row>
    <row r="22" spans="1:67" x14ac:dyDescent="0.15">
      <c r="A22" s="148">
        <v>1134</v>
      </c>
      <c r="B22" s="149">
        <v>41095</v>
      </c>
      <c r="C22" s="150" t="s">
        <v>923</v>
      </c>
      <c r="D22" s="151" t="s">
        <v>932</v>
      </c>
      <c r="E22" s="151"/>
      <c r="F22" s="151" t="s">
        <v>823</v>
      </c>
      <c r="G22" s="152">
        <v>41090</v>
      </c>
      <c r="H22" s="153" t="s">
        <v>918</v>
      </c>
      <c r="I22" s="153" t="s">
        <v>699</v>
      </c>
      <c r="J22" s="153"/>
      <c r="K22" s="151" t="s">
        <v>15</v>
      </c>
      <c r="L22" s="151" t="s">
        <v>558</v>
      </c>
      <c r="M22" s="151">
        <v>154.56</v>
      </c>
      <c r="N22" s="151">
        <v>27.167999999999999</v>
      </c>
      <c r="O22" s="151" t="s">
        <v>724</v>
      </c>
      <c r="P22" s="151">
        <v>1000</v>
      </c>
      <c r="Q22" s="151">
        <v>26.687999999999999</v>
      </c>
      <c r="R22" s="154">
        <v>1750</v>
      </c>
      <c r="S22" s="151">
        <v>25.728000000000002</v>
      </c>
      <c r="T22" s="151"/>
      <c r="U22" s="151"/>
      <c r="V22" s="151"/>
      <c r="W22" s="151"/>
      <c r="X22" s="151"/>
      <c r="Y22" s="151"/>
      <c r="Z22" s="151"/>
      <c r="AA22" s="151"/>
      <c r="AB22" s="151"/>
      <c r="AC22" s="151"/>
      <c r="AD22" s="151"/>
      <c r="AE22" s="151">
        <v>14.208</v>
      </c>
      <c r="AF22" s="151"/>
      <c r="AG22" s="151"/>
      <c r="AH22" s="151"/>
      <c r="AI22" s="151"/>
      <c r="AJ22" s="151"/>
      <c r="AK22" s="151"/>
      <c r="AL22" s="151" t="s">
        <v>922</v>
      </c>
      <c r="AM22" s="153" t="s">
        <v>918</v>
      </c>
      <c r="AN22" s="153"/>
      <c r="AO22" s="153"/>
      <c r="AP22" s="155"/>
      <c r="AQ22" s="153"/>
      <c r="AR22" s="153" t="s">
        <v>918</v>
      </c>
      <c r="AS22" s="151"/>
      <c r="AT22" s="153">
        <v>0</v>
      </c>
      <c r="AU22" s="153">
        <v>0</v>
      </c>
      <c r="AV22" s="153">
        <v>15</v>
      </c>
      <c r="AW22" s="153">
        <v>0</v>
      </c>
      <c r="AX22" s="153">
        <v>0</v>
      </c>
      <c r="AY22" s="153">
        <v>0</v>
      </c>
      <c r="AZ22" s="153">
        <v>0</v>
      </c>
      <c r="BA22" s="153">
        <v>0</v>
      </c>
      <c r="BB22" s="153">
        <v>0</v>
      </c>
      <c r="BC22" s="153">
        <v>0</v>
      </c>
      <c r="BD22" s="153">
        <v>0</v>
      </c>
      <c r="BE22" s="153" t="s">
        <v>918</v>
      </c>
      <c r="BF22" s="153"/>
      <c r="BG22" s="153" t="s">
        <v>918</v>
      </c>
      <c r="BH22" s="153"/>
      <c r="BI22" s="156"/>
      <c r="BJ22" s="156"/>
      <c r="BK22" s="153"/>
      <c r="BL22" s="153" t="s">
        <v>929</v>
      </c>
      <c r="BM22" s="151" t="s">
        <v>16</v>
      </c>
      <c r="BN22" s="161"/>
    </row>
    <row r="23" spans="1:67" x14ac:dyDescent="0.15">
      <c r="A23" s="148">
        <v>1478</v>
      </c>
      <c r="B23" s="149">
        <v>41163</v>
      </c>
      <c r="C23" s="150" t="s">
        <v>923</v>
      </c>
      <c r="D23" s="151" t="s">
        <v>169</v>
      </c>
      <c r="E23" s="151"/>
      <c r="F23" s="151" t="s">
        <v>823</v>
      </c>
      <c r="G23" s="152">
        <v>41152</v>
      </c>
      <c r="H23" s="153" t="s">
        <v>917</v>
      </c>
      <c r="I23" s="153" t="s">
        <v>918</v>
      </c>
      <c r="J23" s="153"/>
      <c r="K23" s="151" t="s">
        <v>500</v>
      </c>
      <c r="L23" s="151" t="s">
        <v>852</v>
      </c>
      <c r="M23" s="151">
        <v>143.4</v>
      </c>
      <c r="N23" s="151">
        <v>26.85</v>
      </c>
      <c r="O23" s="151" t="s">
        <v>724</v>
      </c>
      <c r="P23" s="151">
        <v>1750</v>
      </c>
      <c r="Q23" s="151">
        <v>26.29</v>
      </c>
      <c r="R23" s="159">
        <v>1750</v>
      </c>
      <c r="S23" s="159">
        <v>26.29</v>
      </c>
      <c r="T23" s="151"/>
      <c r="U23" s="151"/>
      <c r="V23" s="151"/>
      <c r="W23" s="151"/>
      <c r="X23" s="151"/>
      <c r="Y23" s="151"/>
      <c r="Z23" s="151"/>
      <c r="AA23" s="151"/>
      <c r="AB23" s="151"/>
      <c r="AC23" s="151"/>
      <c r="AD23" s="151"/>
      <c r="AE23" s="151">
        <v>11.2</v>
      </c>
      <c r="AF23" s="151"/>
      <c r="AG23" s="151"/>
      <c r="AH23" s="151"/>
      <c r="AI23" s="151"/>
      <c r="AJ23" s="151"/>
      <c r="AK23" s="151"/>
      <c r="AL23" s="151" t="s">
        <v>922</v>
      </c>
      <c r="AM23" s="153" t="s">
        <v>918</v>
      </c>
      <c r="AN23" s="153"/>
      <c r="AO23" s="153"/>
      <c r="AP23" s="155" t="s">
        <v>826</v>
      </c>
      <c r="AQ23" s="153">
        <v>6.5</v>
      </c>
      <c r="AR23" s="153" t="s">
        <v>918</v>
      </c>
      <c r="AS23" s="151"/>
      <c r="AT23" s="153">
        <v>0</v>
      </c>
      <c r="AU23" s="153">
        <v>0</v>
      </c>
      <c r="AV23" s="153">
        <v>0</v>
      </c>
      <c r="AW23" s="153">
        <v>20</v>
      </c>
      <c r="AX23" s="153">
        <v>0</v>
      </c>
      <c r="AY23" s="153">
        <v>0</v>
      </c>
      <c r="AZ23" s="153">
        <v>0</v>
      </c>
      <c r="BA23" s="153">
        <v>0</v>
      </c>
      <c r="BB23" s="153">
        <v>0</v>
      </c>
      <c r="BC23" s="153">
        <v>0</v>
      </c>
      <c r="BD23" s="153">
        <v>0</v>
      </c>
      <c r="BE23" s="153" t="s">
        <v>918</v>
      </c>
      <c r="BF23" s="153"/>
      <c r="BG23" s="153" t="s">
        <v>918</v>
      </c>
      <c r="BH23" s="153"/>
      <c r="BI23" s="156" t="s">
        <v>478</v>
      </c>
      <c r="BJ23" s="156"/>
      <c r="BK23" s="153"/>
      <c r="BL23" s="153" t="s">
        <v>929</v>
      </c>
      <c r="BM23" s="151"/>
      <c r="BN23" t="s">
        <v>479</v>
      </c>
      <c r="BO23" t="s">
        <v>914</v>
      </c>
    </row>
    <row r="24" spans="1:67" x14ac:dyDescent="0.15">
      <c r="A24" s="148">
        <v>1536</v>
      </c>
      <c r="B24" s="149">
        <v>41095</v>
      </c>
      <c r="C24" s="150" t="s">
        <v>923</v>
      </c>
      <c r="D24" s="151" t="s">
        <v>932</v>
      </c>
      <c r="E24" s="151"/>
      <c r="F24" s="151" t="s">
        <v>823</v>
      </c>
      <c r="G24" s="152">
        <v>41090</v>
      </c>
      <c r="H24" s="153" t="s">
        <v>917</v>
      </c>
      <c r="I24" s="153" t="s">
        <v>918</v>
      </c>
      <c r="J24" s="153"/>
      <c r="K24" s="151" t="s">
        <v>563</v>
      </c>
      <c r="L24" s="151" t="s">
        <v>17</v>
      </c>
      <c r="M24" s="151">
        <v>178.55</v>
      </c>
      <c r="N24" s="151">
        <v>27.05</v>
      </c>
      <c r="O24" s="151" t="s">
        <v>724</v>
      </c>
      <c r="P24" s="151">
        <v>1000</v>
      </c>
      <c r="Q24" s="151">
        <v>26.99</v>
      </c>
      <c r="R24" s="154">
        <v>1750</v>
      </c>
      <c r="S24" s="151">
        <v>26.8</v>
      </c>
      <c r="T24" s="151"/>
      <c r="U24" s="151"/>
      <c r="V24" s="151"/>
      <c r="W24" s="151"/>
      <c r="X24" s="151"/>
      <c r="Y24" s="151"/>
      <c r="Z24" s="151"/>
      <c r="AA24" s="151"/>
      <c r="AB24" s="151"/>
      <c r="AC24" s="151"/>
      <c r="AD24" s="151"/>
      <c r="AE24" s="151">
        <v>14.99</v>
      </c>
      <c r="AF24" s="151"/>
      <c r="AG24" s="151"/>
      <c r="AH24" s="151"/>
      <c r="AI24" s="151"/>
      <c r="AJ24" s="151"/>
      <c r="AK24" s="151"/>
      <c r="AL24" s="151" t="s">
        <v>922</v>
      </c>
      <c r="AM24" s="153" t="s">
        <v>918</v>
      </c>
      <c r="AN24" s="153"/>
      <c r="AO24" s="153"/>
      <c r="AP24" s="155"/>
      <c r="AQ24" s="153"/>
      <c r="AR24" s="153" t="s">
        <v>918</v>
      </c>
      <c r="AS24" s="151"/>
      <c r="AT24" s="153">
        <v>0</v>
      </c>
      <c r="AU24" s="153">
        <v>0</v>
      </c>
      <c r="AV24" s="153">
        <v>18</v>
      </c>
      <c r="AW24" s="153">
        <v>0</v>
      </c>
      <c r="AX24" s="153">
        <v>0</v>
      </c>
      <c r="AY24" s="153">
        <v>0</v>
      </c>
      <c r="AZ24" s="153">
        <v>0</v>
      </c>
      <c r="BA24" s="153">
        <v>0</v>
      </c>
      <c r="BB24" s="153">
        <v>0</v>
      </c>
      <c r="BC24" s="153">
        <v>0</v>
      </c>
      <c r="BD24" s="153">
        <v>0</v>
      </c>
      <c r="BE24" s="153" t="s">
        <v>918</v>
      </c>
      <c r="BF24" s="153"/>
      <c r="BG24" s="153" t="s">
        <v>918</v>
      </c>
      <c r="BH24" s="153"/>
      <c r="BI24" s="156"/>
      <c r="BJ24" s="156"/>
      <c r="BK24" s="153"/>
      <c r="BL24" s="153" t="s">
        <v>929</v>
      </c>
      <c r="BM24" s="151" t="s">
        <v>557</v>
      </c>
      <c r="BN24" s="161"/>
    </row>
    <row r="25" spans="1:67" x14ac:dyDescent="0.15">
      <c r="A25" s="148">
        <v>1452</v>
      </c>
      <c r="B25" s="149">
        <v>41136</v>
      </c>
      <c r="C25" s="150" t="s">
        <v>923</v>
      </c>
      <c r="D25" s="151" t="s">
        <v>169</v>
      </c>
      <c r="E25" s="151"/>
      <c r="F25" s="151" t="s">
        <v>823</v>
      </c>
      <c r="G25" s="152">
        <v>41121</v>
      </c>
      <c r="H25" s="153" t="s">
        <v>917</v>
      </c>
      <c r="I25" s="153" t="s">
        <v>918</v>
      </c>
      <c r="J25" s="153"/>
      <c r="K25" s="151" t="s">
        <v>775</v>
      </c>
      <c r="L25" s="151" t="s">
        <v>776</v>
      </c>
      <c r="M25" s="151">
        <v>158.9</v>
      </c>
      <c r="N25" s="151">
        <v>24.56</v>
      </c>
      <c r="O25" s="151" t="s">
        <v>724</v>
      </c>
      <c r="P25" s="151">
        <v>300</v>
      </c>
      <c r="Q25" s="151">
        <v>24.98</v>
      </c>
      <c r="R25" s="154">
        <v>1020</v>
      </c>
      <c r="S25" s="151">
        <v>26.26</v>
      </c>
      <c r="T25" s="151"/>
      <c r="U25" s="151"/>
      <c r="V25" s="151"/>
      <c r="W25" s="151"/>
      <c r="X25" s="151"/>
      <c r="Y25" s="151"/>
      <c r="Z25" s="151"/>
      <c r="AA25" s="151"/>
      <c r="AB25" s="151"/>
      <c r="AC25" s="151"/>
      <c r="AD25" s="151"/>
      <c r="AE25" s="151">
        <v>11.47</v>
      </c>
      <c r="AF25" s="151"/>
      <c r="AG25" s="151"/>
      <c r="AH25" s="151"/>
      <c r="AI25" s="151"/>
      <c r="AJ25" s="151"/>
      <c r="AK25" s="151"/>
      <c r="AL25" s="151" t="s">
        <v>922</v>
      </c>
      <c r="AM25" s="153" t="s">
        <v>918</v>
      </c>
      <c r="AN25" s="153"/>
      <c r="AO25" s="153"/>
      <c r="AP25" s="155" t="s">
        <v>826</v>
      </c>
      <c r="AQ25" s="153">
        <v>8</v>
      </c>
      <c r="AR25" s="153" t="s">
        <v>920</v>
      </c>
      <c r="AS25" s="151"/>
      <c r="AT25" s="153">
        <v>0</v>
      </c>
      <c r="AU25" s="153">
        <v>0</v>
      </c>
      <c r="AV25" s="153">
        <v>7</v>
      </c>
      <c r="AW25" s="153">
        <v>0</v>
      </c>
      <c r="AX25" s="153">
        <v>0</v>
      </c>
      <c r="AY25" s="153">
        <v>0</v>
      </c>
      <c r="AZ25" s="153">
        <v>0</v>
      </c>
      <c r="BA25" s="153">
        <v>0</v>
      </c>
      <c r="BB25" s="153">
        <v>0</v>
      </c>
      <c r="BC25" s="153">
        <v>0</v>
      </c>
      <c r="BD25" s="153">
        <v>24</v>
      </c>
      <c r="BE25" s="153" t="s">
        <v>917</v>
      </c>
      <c r="BF25" s="153"/>
      <c r="BG25" s="153" t="s">
        <v>918</v>
      </c>
      <c r="BH25" s="153"/>
      <c r="BI25" s="156"/>
      <c r="BJ25" s="156"/>
      <c r="BK25" s="153"/>
      <c r="BL25" s="153" t="s">
        <v>929</v>
      </c>
      <c r="BM25" s="151" t="s">
        <v>18</v>
      </c>
      <c r="BN25" t="s">
        <v>160</v>
      </c>
      <c r="BO25" s="11" t="s">
        <v>914</v>
      </c>
    </row>
    <row r="26" spans="1:67" x14ac:dyDescent="0.15">
      <c r="A26" s="148">
        <v>1490</v>
      </c>
      <c r="B26" s="149">
        <v>41163</v>
      </c>
      <c r="C26" s="150" t="s">
        <v>923</v>
      </c>
      <c r="D26" s="151" t="s">
        <v>169</v>
      </c>
      <c r="E26" s="151"/>
      <c r="F26" s="151" t="s">
        <v>823</v>
      </c>
      <c r="G26" s="152">
        <v>41152</v>
      </c>
      <c r="H26" s="153" t="s">
        <v>917</v>
      </c>
      <c r="I26" s="153" t="s">
        <v>918</v>
      </c>
      <c r="J26" s="153"/>
      <c r="K26" s="151" t="s">
        <v>761</v>
      </c>
      <c r="L26" s="151" t="s">
        <v>852</v>
      </c>
      <c r="M26" s="151">
        <v>141.35</v>
      </c>
      <c r="N26" s="151">
        <v>25.1</v>
      </c>
      <c r="O26" s="151" t="s">
        <v>724</v>
      </c>
      <c r="P26" s="151">
        <v>1750</v>
      </c>
      <c r="Q26" s="151">
        <v>24.45</v>
      </c>
      <c r="R26" s="159">
        <v>1750</v>
      </c>
      <c r="S26" s="159">
        <v>24.45</v>
      </c>
      <c r="T26" s="151"/>
      <c r="U26" s="151"/>
      <c r="V26" s="151"/>
      <c r="W26" s="151"/>
      <c r="X26" s="151"/>
      <c r="Y26" s="151"/>
      <c r="Z26" s="151"/>
      <c r="AA26" s="151"/>
      <c r="AB26" s="151"/>
      <c r="AC26" s="151"/>
      <c r="AD26" s="151"/>
      <c r="AE26" s="151">
        <v>10.9</v>
      </c>
      <c r="AF26" s="151"/>
      <c r="AG26" s="151"/>
      <c r="AH26" s="151"/>
      <c r="AI26" s="151"/>
      <c r="AJ26" s="151"/>
      <c r="AK26" s="151"/>
      <c r="AL26" s="151" t="s">
        <v>922</v>
      </c>
      <c r="AM26" s="153" t="s">
        <v>918</v>
      </c>
      <c r="AN26" s="153"/>
      <c r="AO26" s="153"/>
      <c r="AP26" s="155" t="s">
        <v>826</v>
      </c>
      <c r="AQ26" s="153">
        <v>6.5</v>
      </c>
      <c r="AR26" s="153" t="s">
        <v>920</v>
      </c>
      <c r="AS26" s="151"/>
      <c r="AT26" s="153">
        <v>0</v>
      </c>
      <c r="AU26" s="153">
        <v>0</v>
      </c>
      <c r="AV26" s="153">
        <v>0</v>
      </c>
      <c r="AW26" s="153">
        <v>20</v>
      </c>
      <c r="AX26" s="153">
        <v>0</v>
      </c>
      <c r="AY26" s="153">
        <v>0</v>
      </c>
      <c r="AZ26" s="153">
        <v>0</v>
      </c>
      <c r="BA26" s="153">
        <v>0</v>
      </c>
      <c r="BB26" s="153">
        <v>0</v>
      </c>
      <c r="BC26" s="153">
        <v>0</v>
      </c>
      <c r="BD26" s="153">
        <v>0</v>
      </c>
      <c r="BE26" s="153" t="s">
        <v>918</v>
      </c>
      <c r="BF26" s="153"/>
      <c r="BG26" s="153" t="s">
        <v>918</v>
      </c>
      <c r="BH26" s="153"/>
      <c r="BI26" s="156"/>
      <c r="BJ26" s="156"/>
      <c r="BK26" s="153"/>
      <c r="BL26" s="153" t="s">
        <v>929</v>
      </c>
      <c r="BM26" s="151"/>
      <c r="BN26" t="s">
        <v>931</v>
      </c>
      <c r="BO26" t="s">
        <v>914</v>
      </c>
    </row>
    <row r="27" spans="1:67" x14ac:dyDescent="0.15">
      <c r="A27" s="148">
        <v>1268</v>
      </c>
      <c r="B27" s="149">
        <v>41135</v>
      </c>
      <c r="C27" s="150" t="s">
        <v>923</v>
      </c>
      <c r="D27" s="151" t="s">
        <v>169</v>
      </c>
      <c r="E27" s="151"/>
      <c r="F27" s="151" t="s">
        <v>823</v>
      </c>
      <c r="G27" s="152">
        <v>41117</v>
      </c>
      <c r="H27" s="153" t="s">
        <v>917</v>
      </c>
      <c r="I27" s="153" t="s">
        <v>918</v>
      </c>
      <c r="J27" s="153"/>
      <c r="K27" s="151" t="s">
        <v>722</v>
      </c>
      <c r="L27" s="151" t="s">
        <v>723</v>
      </c>
      <c r="M27" s="151">
        <v>144.97999999999999</v>
      </c>
      <c r="N27" s="151">
        <v>26.37</v>
      </c>
      <c r="O27" s="151" t="s">
        <v>724</v>
      </c>
      <c r="P27" s="151">
        <v>1000</v>
      </c>
      <c r="Q27" s="151">
        <v>25.88</v>
      </c>
      <c r="R27" s="151">
        <v>1750</v>
      </c>
      <c r="S27" s="151">
        <v>25.42</v>
      </c>
      <c r="T27" s="151"/>
      <c r="U27" s="151"/>
      <c r="V27" s="151"/>
      <c r="W27" s="151"/>
      <c r="X27" s="151"/>
      <c r="Y27" s="151"/>
      <c r="Z27" s="151"/>
      <c r="AA27" s="151"/>
      <c r="AB27" s="151"/>
      <c r="AC27" s="151"/>
      <c r="AD27" s="151"/>
      <c r="AE27" s="151">
        <v>9.9499999999999993</v>
      </c>
      <c r="AF27" s="151"/>
      <c r="AG27" s="151"/>
      <c r="AH27" s="151"/>
      <c r="AI27" s="151"/>
      <c r="AJ27" s="151"/>
      <c r="AK27" s="151"/>
      <c r="AL27" s="151" t="s">
        <v>922</v>
      </c>
      <c r="AM27" s="153" t="s">
        <v>918</v>
      </c>
      <c r="AN27" s="153"/>
      <c r="AO27" s="153"/>
      <c r="AP27" s="155" t="s">
        <v>826</v>
      </c>
      <c r="AQ27" s="153">
        <v>5.0999999999999996</v>
      </c>
      <c r="AR27" s="153" t="s">
        <v>920</v>
      </c>
      <c r="AS27" s="151"/>
      <c r="AT27" s="153">
        <v>0</v>
      </c>
      <c r="AU27" s="153">
        <v>0</v>
      </c>
      <c r="AV27" s="153">
        <v>0</v>
      </c>
      <c r="AW27" s="153">
        <v>16</v>
      </c>
      <c r="AX27" s="153">
        <v>0</v>
      </c>
      <c r="AY27" s="153">
        <v>0</v>
      </c>
      <c r="AZ27" s="153">
        <v>0</v>
      </c>
      <c r="BA27" s="153">
        <v>2</v>
      </c>
      <c r="BB27" s="153">
        <v>0</v>
      </c>
      <c r="BC27" s="153">
        <v>0</v>
      </c>
      <c r="BD27" s="153">
        <v>0</v>
      </c>
      <c r="BE27" s="153" t="s">
        <v>918</v>
      </c>
      <c r="BF27" s="153">
        <v>12</v>
      </c>
      <c r="BG27" s="153" t="s">
        <v>918</v>
      </c>
      <c r="BH27" s="153"/>
      <c r="BI27" s="156"/>
      <c r="BJ27" s="156"/>
      <c r="BK27" s="153"/>
      <c r="BL27" s="153" t="s">
        <v>929</v>
      </c>
      <c r="BM27" s="151"/>
      <c r="BN27" t="s">
        <v>362</v>
      </c>
      <c r="BO27" t="s">
        <v>914</v>
      </c>
    </row>
    <row r="28" spans="1:67" x14ac:dyDescent="0.15">
      <c r="A28" s="148">
        <v>3121</v>
      </c>
      <c r="B28" s="149">
        <v>41163</v>
      </c>
      <c r="C28" s="150" t="s">
        <v>923</v>
      </c>
      <c r="D28" s="151" t="s">
        <v>932</v>
      </c>
      <c r="E28" s="151"/>
      <c r="F28" s="151" t="s">
        <v>823</v>
      </c>
      <c r="G28" s="152">
        <v>41152</v>
      </c>
      <c r="H28" s="153" t="s">
        <v>917</v>
      </c>
      <c r="I28" s="153" t="s">
        <v>918</v>
      </c>
      <c r="J28" s="153"/>
      <c r="K28" s="151" t="s">
        <v>621</v>
      </c>
      <c r="L28" s="151" t="s">
        <v>622</v>
      </c>
      <c r="M28" s="151">
        <v>97.76</v>
      </c>
      <c r="N28" s="151">
        <v>17.93</v>
      </c>
      <c r="O28" s="151" t="s">
        <v>724</v>
      </c>
      <c r="P28" s="151">
        <v>1000</v>
      </c>
      <c r="Q28" s="151">
        <v>17.54</v>
      </c>
      <c r="R28" s="151">
        <v>1750</v>
      </c>
      <c r="S28" s="151">
        <v>17.149999999999999</v>
      </c>
      <c r="T28" s="151"/>
      <c r="U28" s="151"/>
      <c r="V28" s="151"/>
      <c r="W28" s="151"/>
      <c r="X28" s="151"/>
      <c r="Y28" s="151"/>
      <c r="Z28" s="151"/>
      <c r="AA28" s="151"/>
      <c r="AB28" s="151"/>
      <c r="AC28" s="151"/>
      <c r="AD28" s="151"/>
      <c r="AE28" s="151">
        <v>8.66</v>
      </c>
      <c r="AF28" s="151"/>
      <c r="AG28" s="151"/>
      <c r="AH28" s="151"/>
      <c r="AI28" s="151"/>
      <c r="AJ28" s="151"/>
      <c r="AK28" s="151"/>
      <c r="AL28" s="151" t="s">
        <v>922</v>
      </c>
      <c r="AM28" s="153" t="s">
        <v>918</v>
      </c>
      <c r="AN28" s="153"/>
      <c r="AO28" s="153"/>
      <c r="AP28" s="155" t="s">
        <v>826</v>
      </c>
      <c r="AQ28" s="153">
        <v>7.3</v>
      </c>
      <c r="AR28" s="153" t="s">
        <v>918</v>
      </c>
      <c r="AS28" s="151"/>
      <c r="AT28" s="153">
        <v>0</v>
      </c>
      <c r="AU28" s="153">
        <v>0</v>
      </c>
      <c r="AV28" s="153">
        <v>0</v>
      </c>
      <c r="AW28" s="153">
        <v>0</v>
      </c>
      <c r="AX28" s="153">
        <v>0</v>
      </c>
      <c r="AY28" s="153">
        <v>0</v>
      </c>
      <c r="AZ28" s="153">
        <v>0</v>
      </c>
      <c r="BA28" s="153">
        <v>0</v>
      </c>
      <c r="BB28" s="153">
        <v>0</v>
      </c>
      <c r="BC28" s="153">
        <v>0</v>
      </c>
      <c r="BD28" s="153">
        <v>0</v>
      </c>
      <c r="BE28" s="153" t="s">
        <v>918</v>
      </c>
      <c r="BF28" s="153"/>
      <c r="BG28" s="153" t="s">
        <v>918</v>
      </c>
      <c r="BH28" s="153">
        <v>35</v>
      </c>
      <c r="BI28" s="156" t="s">
        <v>623</v>
      </c>
      <c r="BJ28" s="156"/>
      <c r="BK28" s="153"/>
      <c r="BL28" s="153" t="s">
        <v>929</v>
      </c>
      <c r="BM28" s="151" t="s">
        <v>793</v>
      </c>
      <c r="BN28" t="s">
        <v>824</v>
      </c>
      <c r="BO28" s="11" t="s">
        <v>914</v>
      </c>
    </row>
    <row r="29" spans="1:67" x14ac:dyDescent="0.15">
      <c r="A29" s="148">
        <v>1432</v>
      </c>
      <c r="B29" s="149">
        <v>41136</v>
      </c>
      <c r="C29" s="150" t="s">
        <v>923</v>
      </c>
      <c r="D29" s="151" t="s">
        <v>169</v>
      </c>
      <c r="E29" s="151"/>
      <c r="F29" s="151" t="s">
        <v>823</v>
      </c>
      <c r="G29" s="152">
        <v>41121</v>
      </c>
      <c r="H29" s="153" t="s">
        <v>917</v>
      </c>
      <c r="I29" s="153" t="s">
        <v>918</v>
      </c>
      <c r="J29" s="153"/>
      <c r="K29" s="151" t="s">
        <v>419</v>
      </c>
      <c r="L29" s="151" t="s">
        <v>420</v>
      </c>
      <c r="M29" s="151">
        <v>128.80000000000001</v>
      </c>
      <c r="N29" s="151">
        <v>23.39</v>
      </c>
      <c r="O29" s="151" t="s">
        <v>724</v>
      </c>
      <c r="P29" s="151">
        <v>600</v>
      </c>
      <c r="Q29" s="151">
        <v>19.71</v>
      </c>
      <c r="R29" s="159">
        <v>600</v>
      </c>
      <c r="S29" s="159">
        <v>19.71</v>
      </c>
      <c r="T29" s="151"/>
      <c r="U29" s="151"/>
      <c r="V29" s="151"/>
      <c r="W29" s="151"/>
      <c r="X29" s="151"/>
      <c r="Y29" s="151"/>
      <c r="Z29" s="151"/>
      <c r="AA29" s="151"/>
      <c r="AB29" s="151"/>
      <c r="AC29" s="151"/>
      <c r="AD29" s="151"/>
      <c r="AE29" s="151">
        <v>11.73</v>
      </c>
      <c r="AF29" s="151"/>
      <c r="AG29" s="151"/>
      <c r="AH29" s="151"/>
      <c r="AI29" s="151"/>
      <c r="AJ29" s="151"/>
      <c r="AK29" s="151"/>
      <c r="AL29" s="151" t="s">
        <v>922</v>
      </c>
      <c r="AM29" s="153" t="s">
        <v>918</v>
      </c>
      <c r="AN29" s="153"/>
      <c r="AO29" s="153"/>
      <c r="AP29" s="155"/>
      <c r="AQ29" s="153"/>
      <c r="AR29" s="153" t="s">
        <v>918</v>
      </c>
      <c r="AS29" s="151"/>
      <c r="AT29" s="153">
        <v>0</v>
      </c>
      <c r="AU29" s="153">
        <v>0</v>
      </c>
      <c r="AV29" s="153">
        <v>0</v>
      </c>
      <c r="AW29" s="153">
        <v>0</v>
      </c>
      <c r="AX29" s="153">
        <v>0</v>
      </c>
      <c r="AY29" s="153">
        <v>0</v>
      </c>
      <c r="AZ29" s="153">
        <v>0</v>
      </c>
      <c r="BA29" s="153">
        <v>0</v>
      </c>
      <c r="BB29" s="153">
        <v>0</v>
      </c>
      <c r="BC29" s="153">
        <v>0</v>
      </c>
      <c r="BD29" s="153">
        <v>12</v>
      </c>
      <c r="BE29" s="153" t="s">
        <v>917</v>
      </c>
      <c r="BF29" s="153"/>
      <c r="BG29" s="153" t="s">
        <v>918</v>
      </c>
      <c r="BH29" s="153"/>
      <c r="BI29" s="156"/>
      <c r="BJ29" s="156"/>
      <c r="BK29" s="153"/>
      <c r="BL29" s="153" t="s">
        <v>929</v>
      </c>
      <c r="BM29" s="151"/>
      <c r="BN29" t="s">
        <v>421</v>
      </c>
      <c r="BO29" t="s">
        <v>914</v>
      </c>
    </row>
    <row r="30" spans="1:67" x14ac:dyDescent="0.15">
      <c r="A30" s="148">
        <v>2276</v>
      </c>
      <c r="B30" s="149">
        <v>41160</v>
      </c>
      <c r="C30" s="150" t="s">
        <v>923</v>
      </c>
      <c r="D30" s="151" t="s">
        <v>932</v>
      </c>
      <c r="E30" s="151"/>
      <c r="F30" s="151" t="s">
        <v>823</v>
      </c>
      <c r="G30" s="152">
        <v>41152</v>
      </c>
      <c r="H30" s="153" t="s">
        <v>917</v>
      </c>
      <c r="I30" s="153" t="s">
        <v>918</v>
      </c>
      <c r="J30" s="153"/>
      <c r="K30" s="151" t="s">
        <v>19</v>
      </c>
      <c r="L30" s="151" t="s">
        <v>908</v>
      </c>
      <c r="M30" s="151">
        <v>148.5</v>
      </c>
      <c r="N30" s="151">
        <v>24.2</v>
      </c>
      <c r="O30" s="151" t="s">
        <v>724</v>
      </c>
      <c r="P30" s="151">
        <v>1000</v>
      </c>
      <c r="Q30" s="151">
        <v>23.81</v>
      </c>
      <c r="R30" s="151">
        <v>1750</v>
      </c>
      <c r="S30" s="151">
        <v>23.43</v>
      </c>
      <c r="T30" s="151"/>
      <c r="U30" s="151"/>
      <c r="V30" s="151"/>
      <c r="W30" s="151"/>
      <c r="X30" s="151"/>
      <c r="Y30" s="151"/>
      <c r="Z30" s="151"/>
      <c r="AA30" s="151"/>
      <c r="AB30" s="151"/>
      <c r="AC30" s="151"/>
      <c r="AD30" s="151"/>
      <c r="AE30" s="151">
        <v>11.7</v>
      </c>
      <c r="AF30" s="151"/>
      <c r="AG30" s="151"/>
      <c r="AH30" s="151"/>
      <c r="AI30" s="151"/>
      <c r="AJ30" s="151"/>
      <c r="AK30" s="151"/>
      <c r="AL30" s="151" t="s">
        <v>922</v>
      </c>
      <c r="AM30" s="153" t="s">
        <v>918</v>
      </c>
      <c r="AN30" s="153"/>
      <c r="AO30" s="153"/>
      <c r="AP30" s="155" t="s">
        <v>826</v>
      </c>
      <c r="AQ30" s="153">
        <v>6</v>
      </c>
      <c r="AR30" s="153" t="s">
        <v>920</v>
      </c>
      <c r="AS30" s="151"/>
      <c r="AT30" s="153">
        <v>0</v>
      </c>
      <c r="AU30" s="153">
        <v>0</v>
      </c>
      <c r="AV30" s="153">
        <v>0</v>
      </c>
      <c r="AW30" s="153">
        <v>13</v>
      </c>
      <c r="AX30" s="153">
        <v>0</v>
      </c>
      <c r="AY30" s="153">
        <v>0</v>
      </c>
      <c r="AZ30" s="153">
        <v>0</v>
      </c>
      <c r="BA30" s="153">
        <v>0</v>
      </c>
      <c r="BB30" s="153">
        <v>0</v>
      </c>
      <c r="BC30" s="153">
        <v>0</v>
      </c>
      <c r="BD30" s="153">
        <v>0</v>
      </c>
      <c r="BE30" s="153" t="s">
        <v>918</v>
      </c>
      <c r="BF30" s="153">
        <v>12</v>
      </c>
      <c r="BG30" s="153" t="s">
        <v>918</v>
      </c>
      <c r="BH30" s="153"/>
      <c r="BI30" s="156"/>
      <c r="BJ30" s="156"/>
      <c r="BK30" s="153"/>
      <c r="BL30" s="153" t="s">
        <v>929</v>
      </c>
      <c r="BM30" s="156"/>
      <c r="BN30" s="161" t="s">
        <v>906</v>
      </c>
      <c r="BO30" t="s">
        <v>914</v>
      </c>
    </row>
    <row r="31" spans="1:67" x14ac:dyDescent="0.15">
      <c r="A31" s="148">
        <v>1302</v>
      </c>
      <c r="B31" s="149">
        <v>41163</v>
      </c>
      <c r="C31" s="150" t="s">
        <v>923</v>
      </c>
      <c r="D31" s="151" t="s">
        <v>169</v>
      </c>
      <c r="E31" s="151"/>
      <c r="F31" s="151" t="s">
        <v>823</v>
      </c>
      <c r="G31" s="152">
        <v>41152</v>
      </c>
      <c r="H31" s="153" t="s">
        <v>917</v>
      </c>
      <c r="I31" s="153" t="s">
        <v>918</v>
      </c>
      <c r="J31" s="153"/>
      <c r="K31" s="151" t="s">
        <v>872</v>
      </c>
      <c r="L31" s="151" t="s">
        <v>873</v>
      </c>
      <c r="M31" s="151">
        <v>135.38</v>
      </c>
      <c r="N31" s="151">
        <v>27.06</v>
      </c>
      <c r="O31" s="151" t="s">
        <v>724</v>
      </c>
      <c r="P31" s="151">
        <v>1000</v>
      </c>
      <c r="Q31" s="151">
        <v>26.4</v>
      </c>
      <c r="R31" s="159">
        <v>1000</v>
      </c>
      <c r="S31" s="159">
        <v>26.4</v>
      </c>
      <c r="T31" s="151"/>
      <c r="U31" s="151"/>
      <c r="V31" s="151"/>
      <c r="W31" s="151"/>
      <c r="X31" s="151"/>
      <c r="Y31" s="151"/>
      <c r="Z31" s="151"/>
      <c r="AA31" s="151"/>
      <c r="AB31" s="151"/>
      <c r="AC31" s="151"/>
      <c r="AD31" s="151"/>
      <c r="AE31" s="151">
        <v>17.82</v>
      </c>
      <c r="AF31" s="151"/>
      <c r="AG31" s="151"/>
      <c r="AH31" s="151"/>
      <c r="AI31" s="151"/>
      <c r="AJ31" s="151"/>
      <c r="AK31" s="151"/>
      <c r="AL31" s="151" t="s">
        <v>922</v>
      </c>
      <c r="AM31" s="153" t="s">
        <v>918</v>
      </c>
      <c r="AN31" s="153"/>
      <c r="AO31" s="153"/>
      <c r="AP31" s="155" t="s">
        <v>826</v>
      </c>
      <c r="AQ31" s="153">
        <v>6.1</v>
      </c>
      <c r="AR31" s="153" t="s">
        <v>920</v>
      </c>
      <c r="AS31" s="151"/>
      <c r="AT31" s="153">
        <v>0</v>
      </c>
      <c r="AU31" s="153">
        <v>0</v>
      </c>
      <c r="AV31" s="153">
        <v>0</v>
      </c>
      <c r="AW31" s="153">
        <v>20</v>
      </c>
      <c r="AX31" s="153">
        <v>0</v>
      </c>
      <c r="AY31" s="153">
        <v>0</v>
      </c>
      <c r="AZ31" s="153">
        <v>0</v>
      </c>
      <c r="BA31" s="153">
        <v>0</v>
      </c>
      <c r="BB31" s="153">
        <v>0</v>
      </c>
      <c r="BC31" s="153">
        <v>0</v>
      </c>
      <c r="BD31" s="153">
        <v>0</v>
      </c>
      <c r="BE31" s="153" t="s">
        <v>918</v>
      </c>
      <c r="BF31" s="153">
        <v>24</v>
      </c>
      <c r="BG31" s="153" t="s">
        <v>918</v>
      </c>
      <c r="BH31" s="153"/>
      <c r="BI31" s="156"/>
      <c r="BJ31" s="156"/>
      <c r="BK31" s="153"/>
      <c r="BL31" s="153" t="s">
        <v>929</v>
      </c>
      <c r="BM31" s="151"/>
      <c r="BN31" t="s">
        <v>651</v>
      </c>
      <c r="BO31" t="s">
        <v>914</v>
      </c>
    </row>
    <row r="32" spans="1:67" x14ac:dyDescent="0.15">
      <c r="A32" s="148">
        <v>1466</v>
      </c>
      <c r="B32" s="149">
        <v>41135</v>
      </c>
      <c r="C32" s="150" t="s">
        <v>923</v>
      </c>
      <c r="D32" s="151" t="s">
        <v>169</v>
      </c>
      <c r="E32" s="151"/>
      <c r="F32" s="151" t="s">
        <v>823</v>
      </c>
      <c r="G32" s="152">
        <v>41090</v>
      </c>
      <c r="H32" s="153" t="s">
        <v>917</v>
      </c>
      <c r="I32" s="153" t="s">
        <v>918</v>
      </c>
      <c r="J32" s="153"/>
      <c r="K32" s="151" t="s">
        <v>422</v>
      </c>
      <c r="L32" s="151" t="s">
        <v>440</v>
      </c>
      <c r="M32" s="151">
        <v>170</v>
      </c>
      <c r="N32" s="151">
        <v>24.65</v>
      </c>
      <c r="O32" s="151"/>
      <c r="P32" s="151"/>
      <c r="Q32" s="151"/>
      <c r="R32" s="154"/>
      <c r="S32" s="151"/>
      <c r="T32" s="151"/>
      <c r="U32" s="151"/>
      <c r="V32" s="151"/>
      <c r="W32" s="151"/>
      <c r="X32" s="151"/>
      <c r="Y32" s="151"/>
      <c r="Z32" s="151"/>
      <c r="AA32" s="151"/>
      <c r="AB32" s="151"/>
      <c r="AC32" s="151"/>
      <c r="AD32" s="151"/>
      <c r="AE32" s="151">
        <v>14.77</v>
      </c>
      <c r="AF32" s="151"/>
      <c r="AG32" s="151"/>
      <c r="AH32" s="151"/>
      <c r="AI32" s="151"/>
      <c r="AJ32" s="151"/>
      <c r="AK32" s="151"/>
      <c r="AL32" s="151" t="s">
        <v>922</v>
      </c>
      <c r="AM32" s="153" t="s">
        <v>918</v>
      </c>
      <c r="AN32" s="153"/>
      <c r="AO32" s="153"/>
      <c r="AP32" s="155" t="s">
        <v>826</v>
      </c>
      <c r="AQ32" s="153">
        <v>7.2</v>
      </c>
      <c r="AR32" s="153" t="s">
        <v>920</v>
      </c>
      <c r="AS32" s="151"/>
      <c r="AT32" s="153">
        <v>4</v>
      </c>
      <c r="AU32" s="153">
        <v>0</v>
      </c>
      <c r="AV32" s="153">
        <v>14</v>
      </c>
      <c r="AW32" s="153">
        <v>0</v>
      </c>
      <c r="AX32" s="153">
        <v>0</v>
      </c>
      <c r="AY32" s="153">
        <v>0</v>
      </c>
      <c r="AZ32" s="153">
        <v>0</v>
      </c>
      <c r="BA32" s="153">
        <v>0</v>
      </c>
      <c r="BB32" s="153">
        <v>0</v>
      </c>
      <c r="BC32" s="153">
        <v>0</v>
      </c>
      <c r="BD32" s="153">
        <v>0</v>
      </c>
      <c r="BE32" s="153" t="s">
        <v>918</v>
      </c>
      <c r="BF32" s="153"/>
      <c r="BG32" s="153" t="s">
        <v>918</v>
      </c>
      <c r="BH32" s="153"/>
      <c r="BI32" s="156"/>
      <c r="BJ32" s="156"/>
      <c r="BK32" s="153"/>
      <c r="BL32" s="153" t="s">
        <v>929</v>
      </c>
      <c r="BM32" s="156" t="s">
        <v>895</v>
      </c>
      <c r="BN32" t="s">
        <v>774</v>
      </c>
      <c r="BO32" t="s">
        <v>488</v>
      </c>
    </row>
    <row r="33" spans="1:67" x14ac:dyDescent="0.15">
      <c r="A33" s="148">
        <v>1404</v>
      </c>
      <c r="B33" s="149">
        <v>41163</v>
      </c>
      <c r="C33" s="150" t="s">
        <v>923</v>
      </c>
      <c r="D33" s="151" t="s">
        <v>169</v>
      </c>
      <c r="E33" s="151"/>
      <c r="F33" s="151" t="s">
        <v>823</v>
      </c>
      <c r="G33" s="157">
        <v>41144</v>
      </c>
      <c r="H33" s="153" t="s">
        <v>917</v>
      </c>
      <c r="I33" s="153" t="s">
        <v>918</v>
      </c>
      <c r="J33" s="153"/>
      <c r="K33" s="151" t="s">
        <v>915</v>
      </c>
      <c r="L33" s="151" t="s">
        <v>916</v>
      </c>
      <c r="M33" s="151">
        <v>140.32</v>
      </c>
      <c r="N33" s="151">
        <v>24</v>
      </c>
      <c r="O33" s="151" t="s">
        <v>724</v>
      </c>
      <c r="P33" s="151">
        <v>1000</v>
      </c>
      <c r="Q33" s="151">
        <v>23.1</v>
      </c>
      <c r="R33" s="154">
        <v>1750</v>
      </c>
      <c r="S33" s="151">
        <v>22.1</v>
      </c>
      <c r="T33" s="151"/>
      <c r="U33" s="151"/>
      <c r="V33" s="151"/>
      <c r="W33" s="151"/>
      <c r="X33" s="151"/>
      <c r="Y33" s="151"/>
      <c r="Z33" s="151"/>
      <c r="AA33" s="151"/>
      <c r="AB33" s="151"/>
      <c r="AC33" s="151"/>
      <c r="AD33" s="151"/>
      <c r="AE33" s="151">
        <v>10.85</v>
      </c>
      <c r="AF33" s="151"/>
      <c r="AG33" s="151"/>
      <c r="AH33" s="151"/>
      <c r="AI33" s="151"/>
      <c r="AJ33" s="151"/>
      <c r="AK33" s="151"/>
      <c r="AL33" s="151" t="s">
        <v>922</v>
      </c>
      <c r="AM33" s="153" t="s">
        <v>918</v>
      </c>
      <c r="AN33" s="153"/>
      <c r="AO33" s="153"/>
      <c r="AP33" s="155" t="s">
        <v>826</v>
      </c>
      <c r="AQ33" s="153">
        <v>6</v>
      </c>
      <c r="AR33" s="153" t="s">
        <v>920</v>
      </c>
      <c r="AS33" s="151"/>
      <c r="AT33" s="153">
        <v>0</v>
      </c>
      <c r="AU33" s="153">
        <v>0</v>
      </c>
      <c r="AV33" s="153">
        <v>10</v>
      </c>
      <c r="AW33" s="153">
        <v>0</v>
      </c>
      <c r="AX33" s="153">
        <v>0</v>
      </c>
      <c r="AY33" s="153">
        <v>0</v>
      </c>
      <c r="AZ33" s="153">
        <v>0</v>
      </c>
      <c r="BA33" s="153">
        <v>0</v>
      </c>
      <c r="BB33" s="153">
        <v>0</v>
      </c>
      <c r="BC33" s="153">
        <v>0</v>
      </c>
      <c r="BD33" s="153">
        <v>0</v>
      </c>
      <c r="BE33" s="153" t="s">
        <v>918</v>
      </c>
      <c r="BF33" s="153"/>
      <c r="BG33" s="153" t="s">
        <v>918</v>
      </c>
      <c r="BH33" s="153"/>
      <c r="BI33" s="156"/>
      <c r="BJ33" s="156"/>
      <c r="BK33" s="153"/>
      <c r="BL33" s="153" t="s">
        <v>929</v>
      </c>
      <c r="BM33" s="151"/>
      <c r="BN33" t="s">
        <v>870</v>
      </c>
      <c r="BO33" s="11" t="s">
        <v>914</v>
      </c>
    </row>
    <row r="34" spans="1:67" x14ac:dyDescent="0.15">
      <c r="A34" s="148">
        <v>3096</v>
      </c>
      <c r="B34" s="149">
        <v>41137</v>
      </c>
      <c r="C34" s="150" t="s">
        <v>923</v>
      </c>
      <c r="D34" s="151" t="s">
        <v>169</v>
      </c>
      <c r="E34" s="151"/>
      <c r="F34" s="151" t="s">
        <v>823</v>
      </c>
      <c r="G34" s="157">
        <v>41165</v>
      </c>
      <c r="H34" s="153" t="s">
        <v>917</v>
      </c>
      <c r="I34" s="153" t="s">
        <v>918</v>
      </c>
      <c r="J34" s="153"/>
      <c r="K34" s="151" t="s">
        <v>450</v>
      </c>
      <c r="L34" s="151" t="s">
        <v>576</v>
      </c>
      <c r="M34" s="151">
        <v>127.88</v>
      </c>
      <c r="N34" s="151">
        <v>25.7</v>
      </c>
      <c r="O34" s="151" t="s">
        <v>724</v>
      </c>
      <c r="P34" s="151">
        <v>1000</v>
      </c>
      <c r="Q34" s="151">
        <v>25.18</v>
      </c>
      <c r="R34" s="154">
        <v>1750</v>
      </c>
      <c r="S34" s="151">
        <v>24.66</v>
      </c>
      <c r="T34" s="151"/>
      <c r="U34" s="151"/>
      <c r="V34" s="151"/>
      <c r="W34" s="151"/>
      <c r="X34" s="151"/>
      <c r="Y34" s="151"/>
      <c r="Z34" s="151"/>
      <c r="AA34" s="151"/>
      <c r="AB34" s="151"/>
      <c r="AC34" s="151"/>
      <c r="AD34" s="151"/>
      <c r="AE34" s="151">
        <v>10.6</v>
      </c>
      <c r="AF34" s="151"/>
      <c r="AG34" s="151"/>
      <c r="AH34" s="151"/>
      <c r="AI34" s="151"/>
      <c r="AJ34" s="151"/>
      <c r="AK34" s="151"/>
      <c r="AL34" s="151" t="s">
        <v>922</v>
      </c>
      <c r="AM34" s="153" t="s">
        <v>918</v>
      </c>
      <c r="AN34" s="153"/>
      <c r="AO34" s="153"/>
      <c r="AP34" s="155" t="s">
        <v>826</v>
      </c>
      <c r="AQ34" s="153">
        <v>6.5</v>
      </c>
      <c r="AR34" s="153" t="s">
        <v>918</v>
      </c>
      <c r="AS34" s="151"/>
      <c r="AT34" s="153">
        <v>0</v>
      </c>
      <c r="AU34" s="153">
        <v>0</v>
      </c>
      <c r="AV34" s="153">
        <v>0</v>
      </c>
      <c r="AW34" s="153">
        <v>15</v>
      </c>
      <c r="AX34" s="153">
        <v>0</v>
      </c>
      <c r="AY34" s="153">
        <v>0</v>
      </c>
      <c r="AZ34" s="153">
        <v>0</v>
      </c>
      <c r="BA34" s="153">
        <v>0</v>
      </c>
      <c r="BB34" s="153">
        <v>0</v>
      </c>
      <c r="BC34" s="153">
        <v>0</v>
      </c>
      <c r="BD34" s="153">
        <v>24</v>
      </c>
      <c r="BE34" s="153" t="s">
        <v>917</v>
      </c>
      <c r="BF34" s="153"/>
      <c r="BG34" s="153" t="s">
        <v>918</v>
      </c>
      <c r="BH34" s="153"/>
      <c r="BI34" s="156"/>
      <c r="BJ34" s="156"/>
      <c r="BK34" s="153"/>
      <c r="BL34" s="153" t="s">
        <v>929</v>
      </c>
      <c r="BM34" s="151"/>
      <c r="BN34" t="s">
        <v>856</v>
      </c>
      <c r="BO34" s="11" t="s">
        <v>914</v>
      </c>
    </row>
    <row r="35" spans="1:67" x14ac:dyDescent="0.15">
      <c r="A35" s="148">
        <v>2536</v>
      </c>
      <c r="B35" s="149">
        <v>41135</v>
      </c>
      <c r="C35" s="150" t="s">
        <v>923</v>
      </c>
      <c r="D35" s="151" t="s">
        <v>932</v>
      </c>
      <c r="E35" s="151"/>
      <c r="F35" s="151" t="s">
        <v>823</v>
      </c>
      <c r="G35" s="152">
        <v>41090</v>
      </c>
      <c r="H35" s="153" t="s">
        <v>917</v>
      </c>
      <c r="I35" s="153" t="s">
        <v>918</v>
      </c>
      <c r="J35" s="153"/>
      <c r="K35" s="151" t="s">
        <v>706</v>
      </c>
      <c r="L35" s="151" t="s">
        <v>852</v>
      </c>
      <c r="M35" s="151">
        <v>148.5</v>
      </c>
      <c r="N35" s="151">
        <v>24.4</v>
      </c>
      <c r="O35" s="151" t="s">
        <v>724</v>
      </c>
      <c r="P35" s="151">
        <v>1000</v>
      </c>
      <c r="Q35" s="151">
        <v>23.9</v>
      </c>
      <c r="R35" s="154">
        <v>1700</v>
      </c>
      <c r="S35" s="151">
        <v>23.4</v>
      </c>
      <c r="T35" s="151"/>
      <c r="U35" s="151"/>
      <c r="V35" s="151"/>
      <c r="W35" s="151"/>
      <c r="X35" s="151"/>
      <c r="Y35" s="151"/>
      <c r="Z35" s="151"/>
      <c r="AA35" s="151"/>
      <c r="AB35" s="151"/>
      <c r="AC35" s="151"/>
      <c r="AD35" s="151"/>
      <c r="AE35" s="151">
        <v>11.7</v>
      </c>
      <c r="AF35" s="151"/>
      <c r="AG35" s="151"/>
      <c r="AH35" s="151"/>
      <c r="AI35" s="151"/>
      <c r="AJ35" s="151"/>
      <c r="AK35" s="151"/>
      <c r="AL35" s="151" t="s">
        <v>922</v>
      </c>
      <c r="AM35" s="153" t="s">
        <v>918</v>
      </c>
      <c r="AN35" s="153"/>
      <c r="AO35" s="153"/>
      <c r="AP35" s="155" t="s">
        <v>826</v>
      </c>
      <c r="AQ35" s="153">
        <v>10</v>
      </c>
      <c r="AR35" s="153" t="s">
        <v>920</v>
      </c>
      <c r="AS35" s="151"/>
      <c r="AT35" s="153">
        <v>0</v>
      </c>
      <c r="AU35" s="153">
        <v>0</v>
      </c>
      <c r="AV35" s="153">
        <v>0</v>
      </c>
      <c r="AW35" s="153">
        <v>10</v>
      </c>
      <c r="AX35" s="153">
        <v>0</v>
      </c>
      <c r="AY35" s="153">
        <v>0</v>
      </c>
      <c r="AZ35" s="153">
        <v>0</v>
      </c>
      <c r="BA35" s="153">
        <v>0</v>
      </c>
      <c r="BB35" s="153">
        <v>0</v>
      </c>
      <c r="BC35" s="153">
        <v>0</v>
      </c>
      <c r="BD35" s="153">
        <v>0</v>
      </c>
      <c r="BE35" s="153" t="s">
        <v>918</v>
      </c>
      <c r="BF35" s="153">
        <v>36</v>
      </c>
      <c r="BG35" s="153" t="s">
        <v>918</v>
      </c>
      <c r="BH35" s="153"/>
      <c r="BI35" s="156"/>
      <c r="BJ35" s="156"/>
      <c r="BK35" s="153"/>
      <c r="BL35" s="153" t="s">
        <v>929</v>
      </c>
      <c r="BM35" s="151"/>
      <c r="BN35" t="s">
        <v>377</v>
      </c>
      <c r="BO35" t="s">
        <v>488</v>
      </c>
    </row>
    <row r="36" spans="1:67" x14ac:dyDescent="0.15">
      <c r="A36" s="148">
        <v>2320</v>
      </c>
      <c r="B36" s="149">
        <v>41136</v>
      </c>
      <c r="C36" s="150" t="s">
        <v>923</v>
      </c>
      <c r="D36" s="151" t="s">
        <v>169</v>
      </c>
      <c r="E36" s="151"/>
      <c r="F36" s="151" t="s">
        <v>925</v>
      </c>
      <c r="G36" s="152">
        <v>41114</v>
      </c>
      <c r="H36" s="153" t="s">
        <v>918</v>
      </c>
      <c r="I36" s="153" t="s">
        <v>699</v>
      </c>
      <c r="J36" s="153"/>
      <c r="K36" s="151" t="s">
        <v>168</v>
      </c>
      <c r="L36" s="151" t="s">
        <v>852</v>
      </c>
      <c r="M36" s="151">
        <v>135.35</v>
      </c>
      <c r="N36" s="151">
        <v>31.72</v>
      </c>
      <c r="O36" s="151"/>
      <c r="P36" s="151"/>
      <c r="Q36" s="151"/>
      <c r="R36" s="154"/>
      <c r="S36" s="151"/>
      <c r="T36" s="151"/>
      <c r="U36" s="151"/>
      <c r="V36" s="151"/>
      <c r="W36" s="151">
        <v>16.96</v>
      </c>
      <c r="X36" s="151"/>
      <c r="Y36" s="151"/>
      <c r="Z36" s="151"/>
      <c r="AA36" s="151"/>
      <c r="AB36" s="151"/>
      <c r="AC36" s="151"/>
      <c r="AD36" s="151"/>
      <c r="AE36" s="151"/>
      <c r="AF36" s="151"/>
      <c r="AG36" s="151"/>
      <c r="AH36" s="151">
        <v>31.72</v>
      </c>
      <c r="AI36" s="151"/>
      <c r="AJ36" s="151"/>
      <c r="AK36" s="151"/>
      <c r="AL36" s="151" t="s">
        <v>688</v>
      </c>
      <c r="AM36" s="153" t="s">
        <v>918</v>
      </c>
      <c r="AN36" s="153"/>
      <c r="AO36" s="153"/>
      <c r="AP36" s="155"/>
      <c r="AQ36" s="153"/>
      <c r="AR36" s="153" t="s">
        <v>920</v>
      </c>
      <c r="AS36" s="151"/>
      <c r="AT36" s="153">
        <v>0</v>
      </c>
      <c r="AU36" s="153">
        <v>0</v>
      </c>
      <c r="AV36" s="153">
        <v>0</v>
      </c>
      <c r="AW36" s="153">
        <v>20</v>
      </c>
      <c r="AX36" s="153">
        <v>0</v>
      </c>
      <c r="AY36" s="153">
        <v>0</v>
      </c>
      <c r="AZ36" s="153">
        <v>0</v>
      </c>
      <c r="BA36" s="153">
        <v>0</v>
      </c>
      <c r="BB36" s="153">
        <v>0</v>
      </c>
      <c r="BC36" s="153">
        <v>0</v>
      </c>
      <c r="BD36" s="153">
        <v>24</v>
      </c>
      <c r="BE36" s="153" t="s">
        <v>917</v>
      </c>
      <c r="BF36" s="153"/>
      <c r="BG36" s="153" t="s">
        <v>918</v>
      </c>
      <c r="BH36" s="153"/>
      <c r="BI36" s="151"/>
      <c r="BJ36" s="156"/>
      <c r="BK36" s="153"/>
      <c r="BL36" s="153" t="s">
        <v>929</v>
      </c>
      <c r="BM36" s="151"/>
      <c r="BN36" s="161" t="s">
        <v>404</v>
      </c>
      <c r="BO36" t="s">
        <v>914</v>
      </c>
    </row>
    <row r="37" spans="1:67" x14ac:dyDescent="0.15">
      <c r="A37" s="148">
        <v>2020</v>
      </c>
      <c r="B37" s="149">
        <v>41163</v>
      </c>
      <c r="C37" s="150" t="s">
        <v>923</v>
      </c>
      <c r="D37" s="151" t="s">
        <v>169</v>
      </c>
      <c r="E37" s="151"/>
      <c r="F37" s="151" t="s">
        <v>925</v>
      </c>
      <c r="G37" s="152">
        <v>41152</v>
      </c>
      <c r="H37" s="153" t="s">
        <v>917</v>
      </c>
      <c r="I37" s="153" t="s">
        <v>918</v>
      </c>
      <c r="J37" s="153"/>
      <c r="K37" s="151" t="s">
        <v>891</v>
      </c>
      <c r="L37" s="151" t="s">
        <v>670</v>
      </c>
      <c r="M37" s="151">
        <v>135.35</v>
      </c>
      <c r="N37" s="151">
        <v>31.72</v>
      </c>
      <c r="O37" s="151"/>
      <c r="P37" s="151"/>
      <c r="Q37" s="151"/>
      <c r="R37" s="154"/>
      <c r="S37" s="151"/>
      <c r="T37" s="151"/>
      <c r="U37" s="151"/>
      <c r="V37" s="151"/>
      <c r="W37" s="151">
        <v>16.96</v>
      </c>
      <c r="X37" s="151"/>
      <c r="Y37" s="151"/>
      <c r="Z37" s="151"/>
      <c r="AA37" s="151"/>
      <c r="AB37" s="151"/>
      <c r="AC37" s="151"/>
      <c r="AD37" s="151"/>
      <c r="AE37" s="151"/>
      <c r="AF37" s="151"/>
      <c r="AG37" s="151"/>
      <c r="AH37" s="151">
        <v>31.72</v>
      </c>
      <c r="AI37" s="151"/>
      <c r="AJ37" s="151"/>
      <c r="AK37" s="151"/>
      <c r="AL37" s="151" t="s">
        <v>688</v>
      </c>
      <c r="AM37" s="153" t="s">
        <v>918</v>
      </c>
      <c r="AN37" s="153"/>
      <c r="AO37" s="153"/>
      <c r="AP37" s="155" t="s">
        <v>826</v>
      </c>
      <c r="AQ37" s="153">
        <v>6.1</v>
      </c>
      <c r="AR37" s="153" t="s">
        <v>920</v>
      </c>
      <c r="AS37" s="151"/>
      <c r="AT37" s="153">
        <v>0</v>
      </c>
      <c r="AU37" s="153">
        <v>0</v>
      </c>
      <c r="AV37" s="153">
        <v>0</v>
      </c>
      <c r="AW37" s="153">
        <v>17</v>
      </c>
      <c r="AX37" s="153">
        <v>0</v>
      </c>
      <c r="AY37" s="153">
        <v>0</v>
      </c>
      <c r="AZ37" s="153">
        <v>0</v>
      </c>
      <c r="BA37" s="153">
        <v>0</v>
      </c>
      <c r="BB37" s="153">
        <v>0</v>
      </c>
      <c r="BC37" s="153">
        <v>2</v>
      </c>
      <c r="BD37" s="153">
        <v>0</v>
      </c>
      <c r="BE37" s="153" t="s">
        <v>918</v>
      </c>
      <c r="BF37" s="153">
        <v>12</v>
      </c>
      <c r="BG37" s="153" t="s">
        <v>918</v>
      </c>
      <c r="BH37" s="153"/>
      <c r="BI37" s="151" t="s">
        <v>756</v>
      </c>
      <c r="BJ37" s="156" t="s">
        <v>656</v>
      </c>
      <c r="BK37" s="153">
        <v>50</v>
      </c>
      <c r="BL37" s="153" t="s">
        <v>929</v>
      </c>
      <c r="BM37" s="151"/>
      <c r="BN37" s="161" t="s">
        <v>474</v>
      </c>
      <c r="BO37" t="s">
        <v>914</v>
      </c>
    </row>
    <row r="38" spans="1:67" x14ac:dyDescent="0.15">
      <c r="A38" s="148">
        <v>2566</v>
      </c>
      <c r="B38" s="149">
        <v>41163</v>
      </c>
      <c r="C38" s="150" t="s">
        <v>923</v>
      </c>
      <c r="D38" s="151" t="s">
        <v>169</v>
      </c>
      <c r="E38" s="151"/>
      <c r="F38" s="151" t="s">
        <v>925</v>
      </c>
      <c r="G38" s="152">
        <v>41121</v>
      </c>
      <c r="H38" s="153" t="s">
        <v>918</v>
      </c>
      <c r="I38" s="153" t="s">
        <v>699</v>
      </c>
      <c r="J38" s="153"/>
      <c r="K38" s="151" t="s">
        <v>757</v>
      </c>
      <c r="L38" s="151" t="s">
        <v>487</v>
      </c>
      <c r="M38" s="151">
        <v>137.44</v>
      </c>
      <c r="N38" s="151">
        <v>28.2</v>
      </c>
      <c r="O38" s="151"/>
      <c r="P38" s="151"/>
      <c r="Q38" s="151"/>
      <c r="R38" s="154"/>
      <c r="S38" s="151"/>
      <c r="T38" s="151"/>
      <c r="U38" s="151"/>
      <c r="V38" s="151"/>
      <c r="W38" s="151">
        <v>15.24</v>
      </c>
      <c r="X38" s="151"/>
      <c r="Y38" s="151"/>
      <c r="Z38" s="151"/>
      <c r="AA38" s="151"/>
      <c r="AB38" s="151"/>
      <c r="AC38" s="151"/>
      <c r="AD38" s="151"/>
      <c r="AE38" s="151"/>
      <c r="AF38" s="151"/>
      <c r="AG38" s="151"/>
      <c r="AH38" s="151">
        <v>28.2</v>
      </c>
      <c r="AI38" s="151"/>
      <c r="AJ38" s="151"/>
      <c r="AK38" s="151"/>
      <c r="AL38" s="151" t="s">
        <v>688</v>
      </c>
      <c r="AM38" s="153" t="s">
        <v>918</v>
      </c>
      <c r="AN38" s="153"/>
      <c r="AO38" s="153"/>
      <c r="AP38" s="155"/>
      <c r="AQ38" s="153"/>
      <c r="AR38" s="153" t="s">
        <v>918</v>
      </c>
      <c r="AS38" s="151"/>
      <c r="AT38" s="153">
        <v>0</v>
      </c>
      <c r="AU38" s="153">
        <v>0</v>
      </c>
      <c r="AV38" s="153">
        <v>0</v>
      </c>
      <c r="AW38" s="153">
        <v>20</v>
      </c>
      <c r="AX38" s="153">
        <v>0</v>
      </c>
      <c r="AY38" s="153">
        <v>0</v>
      </c>
      <c r="AZ38" s="153">
        <v>0</v>
      </c>
      <c r="BA38" s="153">
        <v>0</v>
      </c>
      <c r="BB38" s="153">
        <v>0</v>
      </c>
      <c r="BC38" s="153">
        <v>0</v>
      </c>
      <c r="BD38" s="153">
        <v>0</v>
      </c>
      <c r="BE38" s="153" t="s">
        <v>918</v>
      </c>
      <c r="BF38" s="153">
        <v>24</v>
      </c>
      <c r="BG38" s="153" t="s">
        <v>918</v>
      </c>
      <c r="BH38" s="153"/>
      <c r="BI38" s="151"/>
      <c r="BJ38" s="156"/>
      <c r="BK38" s="153"/>
      <c r="BL38" s="153" t="s">
        <v>929</v>
      </c>
      <c r="BM38" s="151"/>
      <c r="BN38" t="s">
        <v>896</v>
      </c>
      <c r="BO38" t="s">
        <v>488</v>
      </c>
    </row>
    <row r="39" spans="1:67" x14ac:dyDescent="0.15">
      <c r="A39" s="148">
        <v>1136</v>
      </c>
      <c r="B39" s="149">
        <v>41095</v>
      </c>
      <c r="C39" s="150" t="s">
        <v>923</v>
      </c>
      <c r="D39" s="151" t="s">
        <v>932</v>
      </c>
      <c r="E39" s="151"/>
      <c r="F39" s="151" t="s">
        <v>925</v>
      </c>
      <c r="G39" s="152">
        <v>41090</v>
      </c>
      <c r="H39" s="153" t="s">
        <v>918</v>
      </c>
      <c r="I39" s="153" t="s">
        <v>699</v>
      </c>
      <c r="J39" s="153"/>
      <c r="K39" s="151" t="s">
        <v>15</v>
      </c>
      <c r="L39" s="151" t="s">
        <v>558</v>
      </c>
      <c r="M39" s="151">
        <v>140.16</v>
      </c>
      <c r="N39" s="151">
        <v>29.76</v>
      </c>
      <c r="O39" s="151"/>
      <c r="P39" s="151"/>
      <c r="Q39" s="151"/>
      <c r="R39" s="154"/>
      <c r="S39" s="151"/>
      <c r="T39" s="151"/>
      <c r="U39" s="151"/>
      <c r="V39" s="151"/>
      <c r="W39" s="151">
        <v>17.28</v>
      </c>
      <c r="X39" s="151"/>
      <c r="Y39" s="151"/>
      <c r="Z39" s="151"/>
      <c r="AA39" s="151"/>
      <c r="AB39" s="151"/>
      <c r="AC39" s="151"/>
      <c r="AD39" s="151"/>
      <c r="AE39" s="151"/>
      <c r="AF39" s="151"/>
      <c r="AG39" s="151"/>
      <c r="AH39" s="151">
        <v>29.76</v>
      </c>
      <c r="AI39" s="151"/>
      <c r="AJ39" s="151"/>
      <c r="AK39" s="151"/>
      <c r="AL39" s="151" t="s">
        <v>688</v>
      </c>
      <c r="AM39" s="153" t="s">
        <v>918</v>
      </c>
      <c r="AN39" s="153"/>
      <c r="AO39" s="153"/>
      <c r="AP39" s="155"/>
      <c r="AQ39" s="153"/>
      <c r="AR39" s="153" t="s">
        <v>918</v>
      </c>
      <c r="AS39" s="151"/>
      <c r="AT39" s="153">
        <v>0</v>
      </c>
      <c r="AU39" s="153">
        <v>0</v>
      </c>
      <c r="AV39" s="153">
        <v>15</v>
      </c>
      <c r="AW39" s="153">
        <v>0</v>
      </c>
      <c r="AX39" s="153">
        <v>0</v>
      </c>
      <c r="AY39" s="153">
        <v>0</v>
      </c>
      <c r="AZ39" s="153">
        <v>0</v>
      </c>
      <c r="BA39" s="153">
        <v>0</v>
      </c>
      <c r="BB39" s="153">
        <v>0</v>
      </c>
      <c r="BC39" s="153">
        <v>0</v>
      </c>
      <c r="BD39" s="153">
        <v>0</v>
      </c>
      <c r="BE39" s="153" t="s">
        <v>918</v>
      </c>
      <c r="BF39" s="153"/>
      <c r="BG39" s="153" t="s">
        <v>918</v>
      </c>
      <c r="BH39" s="153"/>
      <c r="BI39" s="156"/>
      <c r="BJ39" s="156"/>
      <c r="BK39" s="153"/>
      <c r="BL39" s="153" t="s">
        <v>929</v>
      </c>
      <c r="BM39" s="151" t="s">
        <v>16</v>
      </c>
      <c r="BN39" s="161"/>
    </row>
    <row r="40" spans="1:67" x14ac:dyDescent="0.15">
      <c r="A40" s="148">
        <v>1480</v>
      </c>
      <c r="B40" s="149">
        <v>41163</v>
      </c>
      <c r="C40" s="150" t="s">
        <v>923</v>
      </c>
      <c r="D40" s="151" t="s">
        <v>169</v>
      </c>
      <c r="E40" s="151"/>
      <c r="F40" s="151" t="s">
        <v>925</v>
      </c>
      <c r="G40" s="152">
        <v>41152</v>
      </c>
      <c r="H40" s="153" t="s">
        <v>917</v>
      </c>
      <c r="I40" s="153" t="s">
        <v>918</v>
      </c>
      <c r="J40" s="153"/>
      <c r="K40" s="151" t="s">
        <v>500</v>
      </c>
      <c r="L40" s="151" t="s">
        <v>852</v>
      </c>
      <c r="M40" s="151">
        <v>129.85</v>
      </c>
      <c r="N40" s="151">
        <v>32.19</v>
      </c>
      <c r="O40" s="151"/>
      <c r="P40" s="151"/>
      <c r="Q40" s="151"/>
      <c r="R40" s="154"/>
      <c r="S40" s="151"/>
      <c r="T40" s="151"/>
      <c r="U40" s="151"/>
      <c r="V40" s="151"/>
      <c r="W40" s="151">
        <v>17.399999999999999</v>
      </c>
      <c r="X40" s="151"/>
      <c r="Y40" s="151"/>
      <c r="Z40" s="151"/>
      <c r="AA40" s="151"/>
      <c r="AB40" s="151"/>
      <c r="AC40" s="151"/>
      <c r="AD40" s="151"/>
      <c r="AE40" s="151"/>
      <c r="AF40" s="151"/>
      <c r="AG40" s="151"/>
      <c r="AH40" s="151">
        <v>32.19</v>
      </c>
      <c r="AI40" s="151"/>
      <c r="AJ40" s="151"/>
      <c r="AK40" s="151"/>
      <c r="AL40" s="151" t="s">
        <v>688</v>
      </c>
      <c r="AM40" s="153" t="s">
        <v>918</v>
      </c>
      <c r="AN40" s="153"/>
      <c r="AO40" s="153"/>
      <c r="AP40" s="155" t="s">
        <v>826</v>
      </c>
      <c r="AQ40" s="153">
        <v>6.5</v>
      </c>
      <c r="AR40" s="153" t="s">
        <v>918</v>
      </c>
      <c r="AS40" s="151"/>
      <c r="AT40" s="153">
        <v>0</v>
      </c>
      <c r="AU40" s="153">
        <v>0</v>
      </c>
      <c r="AV40" s="153">
        <v>0</v>
      </c>
      <c r="AW40" s="153">
        <v>20</v>
      </c>
      <c r="AX40" s="153">
        <v>0</v>
      </c>
      <c r="AY40" s="153">
        <v>0</v>
      </c>
      <c r="AZ40" s="153">
        <v>0</v>
      </c>
      <c r="BA40" s="153">
        <v>0</v>
      </c>
      <c r="BB40" s="153">
        <v>0</v>
      </c>
      <c r="BC40" s="153">
        <v>0</v>
      </c>
      <c r="BD40" s="153">
        <v>0</v>
      </c>
      <c r="BE40" s="153" t="s">
        <v>918</v>
      </c>
      <c r="BF40" s="153"/>
      <c r="BG40" s="153" t="s">
        <v>918</v>
      </c>
      <c r="BH40" s="153"/>
      <c r="BI40" s="156" t="s">
        <v>478</v>
      </c>
      <c r="BJ40" s="156"/>
      <c r="BK40" s="153"/>
      <c r="BL40" s="153" t="s">
        <v>929</v>
      </c>
      <c r="BM40" s="151"/>
      <c r="BN40" t="s">
        <v>479</v>
      </c>
      <c r="BO40" t="s">
        <v>914</v>
      </c>
    </row>
    <row r="41" spans="1:67" x14ac:dyDescent="0.15">
      <c r="A41" s="148">
        <v>1538</v>
      </c>
      <c r="B41" s="149">
        <v>41095</v>
      </c>
      <c r="C41" s="150" t="s">
        <v>923</v>
      </c>
      <c r="D41" s="151" t="s">
        <v>932</v>
      </c>
      <c r="E41" s="151"/>
      <c r="F41" s="151" t="s">
        <v>925</v>
      </c>
      <c r="G41" s="152">
        <v>41090</v>
      </c>
      <c r="H41" s="153" t="s">
        <v>917</v>
      </c>
      <c r="I41" s="153" t="s">
        <v>918</v>
      </c>
      <c r="J41" s="153"/>
      <c r="K41" s="151" t="s">
        <v>563</v>
      </c>
      <c r="L41" s="151" t="s">
        <v>17</v>
      </c>
      <c r="M41" s="151">
        <v>166.2</v>
      </c>
      <c r="N41" s="151">
        <v>32.200000000000003</v>
      </c>
      <c r="O41" s="151"/>
      <c r="P41" s="151"/>
      <c r="Q41" s="151"/>
      <c r="R41" s="154"/>
      <c r="S41" s="151"/>
      <c r="T41" s="151"/>
      <c r="U41" s="151"/>
      <c r="V41" s="151"/>
      <c r="W41" s="151">
        <v>17.850000000000001</v>
      </c>
      <c r="X41" s="151"/>
      <c r="Y41" s="151"/>
      <c r="Z41" s="151"/>
      <c r="AA41" s="151"/>
      <c r="AB41" s="151"/>
      <c r="AC41" s="151"/>
      <c r="AD41" s="151"/>
      <c r="AE41" s="151"/>
      <c r="AF41" s="151"/>
      <c r="AG41" s="151"/>
      <c r="AH41" s="151">
        <v>32.200000000000003</v>
      </c>
      <c r="AI41" s="151"/>
      <c r="AJ41" s="151"/>
      <c r="AK41" s="151"/>
      <c r="AL41" s="151" t="s">
        <v>688</v>
      </c>
      <c r="AM41" s="153" t="s">
        <v>918</v>
      </c>
      <c r="AN41" s="153"/>
      <c r="AO41" s="153"/>
      <c r="AP41" s="155"/>
      <c r="AQ41" s="153"/>
      <c r="AR41" s="153" t="s">
        <v>918</v>
      </c>
      <c r="AS41" s="151"/>
      <c r="AT41" s="153">
        <v>0</v>
      </c>
      <c r="AU41" s="153">
        <v>0</v>
      </c>
      <c r="AV41" s="153">
        <v>18</v>
      </c>
      <c r="AW41" s="153">
        <v>0</v>
      </c>
      <c r="AX41" s="153">
        <v>0</v>
      </c>
      <c r="AY41" s="153">
        <v>0</v>
      </c>
      <c r="AZ41" s="153">
        <v>0</v>
      </c>
      <c r="BA41" s="153">
        <v>0</v>
      </c>
      <c r="BB41" s="153">
        <v>0</v>
      </c>
      <c r="BC41" s="153">
        <v>0</v>
      </c>
      <c r="BD41" s="153">
        <v>0</v>
      </c>
      <c r="BE41" s="153" t="s">
        <v>918</v>
      </c>
      <c r="BF41" s="153"/>
      <c r="BG41" s="153" t="s">
        <v>918</v>
      </c>
      <c r="BH41" s="153"/>
      <c r="BI41" s="156"/>
      <c r="BJ41" s="156"/>
      <c r="BK41" s="153"/>
      <c r="BL41" s="153" t="s">
        <v>929</v>
      </c>
      <c r="BM41" s="151" t="s">
        <v>557</v>
      </c>
      <c r="BN41" s="161"/>
    </row>
    <row r="42" spans="1:67" x14ac:dyDescent="0.15">
      <c r="A42" s="148">
        <v>1454</v>
      </c>
      <c r="B42" s="149">
        <v>41136</v>
      </c>
      <c r="C42" s="150" t="s">
        <v>923</v>
      </c>
      <c r="D42" s="151" t="s">
        <v>169</v>
      </c>
      <c r="E42" s="151"/>
      <c r="F42" s="151" t="s">
        <v>925</v>
      </c>
      <c r="G42" s="152">
        <v>41121</v>
      </c>
      <c r="H42" s="153" t="s">
        <v>917</v>
      </c>
      <c r="I42" s="153" t="s">
        <v>918</v>
      </c>
      <c r="J42" s="153"/>
      <c r="K42" s="151" t="s">
        <v>775</v>
      </c>
      <c r="L42" s="151" t="s">
        <v>776</v>
      </c>
      <c r="M42" s="151">
        <v>146</v>
      </c>
      <c r="N42" s="151">
        <v>29.16</v>
      </c>
      <c r="O42" s="151" t="s">
        <v>724</v>
      </c>
      <c r="P42" s="151">
        <v>1020</v>
      </c>
      <c r="Q42" s="151">
        <v>29.88</v>
      </c>
      <c r="R42" s="154"/>
      <c r="S42" s="151"/>
      <c r="T42" s="151"/>
      <c r="U42" s="151"/>
      <c r="V42" s="151"/>
      <c r="W42" s="151">
        <v>16.809999999999999</v>
      </c>
      <c r="X42" s="151"/>
      <c r="Y42" s="151"/>
      <c r="Z42" s="151"/>
      <c r="AA42" s="151"/>
      <c r="AB42" s="151"/>
      <c r="AC42" s="151"/>
      <c r="AD42" s="151"/>
      <c r="AE42" s="151"/>
      <c r="AF42" s="151"/>
      <c r="AG42" s="151"/>
      <c r="AH42" s="151">
        <v>28.58</v>
      </c>
      <c r="AI42" s="151"/>
      <c r="AJ42" s="151"/>
      <c r="AK42" s="151"/>
      <c r="AL42" s="151" t="s">
        <v>688</v>
      </c>
      <c r="AM42" s="153" t="s">
        <v>918</v>
      </c>
      <c r="AN42" s="153"/>
      <c r="AO42" s="153"/>
      <c r="AP42" s="155" t="s">
        <v>826</v>
      </c>
      <c r="AQ42" s="153">
        <v>8</v>
      </c>
      <c r="AR42" s="153" t="s">
        <v>920</v>
      </c>
      <c r="AS42" s="151"/>
      <c r="AT42" s="153">
        <v>0</v>
      </c>
      <c r="AU42" s="153">
        <v>0</v>
      </c>
      <c r="AV42" s="153">
        <v>7</v>
      </c>
      <c r="AW42" s="153">
        <v>0</v>
      </c>
      <c r="AX42" s="153">
        <v>0</v>
      </c>
      <c r="AY42" s="153">
        <v>0</v>
      </c>
      <c r="AZ42" s="153">
        <v>0</v>
      </c>
      <c r="BA42" s="153">
        <v>0</v>
      </c>
      <c r="BB42" s="153">
        <v>0</v>
      </c>
      <c r="BC42" s="153">
        <v>0</v>
      </c>
      <c r="BD42" s="153">
        <v>24</v>
      </c>
      <c r="BE42" s="153" t="s">
        <v>917</v>
      </c>
      <c r="BF42" s="153"/>
      <c r="BG42" s="153" t="s">
        <v>918</v>
      </c>
      <c r="BH42" s="153"/>
      <c r="BI42" s="156"/>
      <c r="BJ42" s="156"/>
      <c r="BK42" s="153"/>
      <c r="BL42" s="153" t="s">
        <v>929</v>
      </c>
      <c r="BM42" s="151" t="s">
        <v>18</v>
      </c>
      <c r="BN42" t="s">
        <v>160</v>
      </c>
      <c r="BO42" s="11" t="s">
        <v>914</v>
      </c>
    </row>
    <row r="43" spans="1:67" x14ac:dyDescent="0.15">
      <c r="A43" s="148">
        <v>1492</v>
      </c>
      <c r="B43" s="149">
        <v>41163</v>
      </c>
      <c r="C43" s="150" t="s">
        <v>923</v>
      </c>
      <c r="D43" s="151" t="s">
        <v>169</v>
      </c>
      <c r="E43" s="151"/>
      <c r="F43" s="151" t="s">
        <v>925</v>
      </c>
      <c r="G43" s="152">
        <v>41152</v>
      </c>
      <c r="H43" s="153" t="s">
        <v>917</v>
      </c>
      <c r="I43" s="153" t="s">
        <v>918</v>
      </c>
      <c r="J43" s="153"/>
      <c r="K43" s="151" t="s">
        <v>761</v>
      </c>
      <c r="L43" s="151" t="s">
        <v>852</v>
      </c>
      <c r="M43" s="151">
        <v>128.25</v>
      </c>
      <c r="N43" s="151">
        <v>30.5</v>
      </c>
      <c r="O43" s="151"/>
      <c r="P43" s="151"/>
      <c r="Q43" s="151"/>
      <c r="R43" s="154"/>
      <c r="S43" s="151"/>
      <c r="T43" s="151"/>
      <c r="U43" s="151"/>
      <c r="V43" s="151"/>
      <c r="W43" s="151">
        <v>15.9</v>
      </c>
      <c r="X43" s="151"/>
      <c r="Y43" s="151"/>
      <c r="Z43" s="151"/>
      <c r="AA43" s="151"/>
      <c r="AB43" s="151"/>
      <c r="AC43" s="151"/>
      <c r="AD43" s="151"/>
      <c r="AE43" s="151"/>
      <c r="AF43" s="151"/>
      <c r="AG43" s="151"/>
      <c r="AH43" s="151">
        <v>30.5</v>
      </c>
      <c r="AI43" s="151"/>
      <c r="AJ43" s="151"/>
      <c r="AK43" s="151"/>
      <c r="AL43" s="151" t="s">
        <v>688</v>
      </c>
      <c r="AM43" s="153" t="s">
        <v>918</v>
      </c>
      <c r="AN43" s="153"/>
      <c r="AO43" s="153"/>
      <c r="AP43" s="155" t="s">
        <v>826</v>
      </c>
      <c r="AQ43" s="153">
        <v>6.5</v>
      </c>
      <c r="AR43" s="153" t="s">
        <v>920</v>
      </c>
      <c r="AS43" s="151"/>
      <c r="AT43" s="153">
        <v>0</v>
      </c>
      <c r="AU43" s="153">
        <v>0</v>
      </c>
      <c r="AV43" s="153">
        <v>0</v>
      </c>
      <c r="AW43" s="153">
        <v>20</v>
      </c>
      <c r="AX43" s="153">
        <v>0</v>
      </c>
      <c r="AY43" s="153">
        <v>0</v>
      </c>
      <c r="AZ43" s="153">
        <v>0</v>
      </c>
      <c r="BA43" s="153">
        <v>0</v>
      </c>
      <c r="BB43" s="153">
        <v>0</v>
      </c>
      <c r="BC43" s="153">
        <v>0</v>
      </c>
      <c r="BD43" s="153">
        <v>0</v>
      </c>
      <c r="BE43" s="153" t="s">
        <v>918</v>
      </c>
      <c r="BF43" s="153"/>
      <c r="BG43" s="153" t="s">
        <v>918</v>
      </c>
      <c r="BH43" s="153"/>
      <c r="BI43" s="156"/>
      <c r="BJ43" s="156"/>
      <c r="BK43" s="153"/>
      <c r="BL43" s="153" t="s">
        <v>929</v>
      </c>
      <c r="BM43" s="151"/>
      <c r="BN43" t="s">
        <v>931</v>
      </c>
      <c r="BO43" t="s">
        <v>914</v>
      </c>
    </row>
    <row r="44" spans="1:67" x14ac:dyDescent="0.15">
      <c r="A44" s="148">
        <v>1270</v>
      </c>
      <c r="B44" s="149">
        <v>41135</v>
      </c>
      <c r="C44" s="150" t="s">
        <v>923</v>
      </c>
      <c r="D44" s="151" t="s">
        <v>169</v>
      </c>
      <c r="E44" s="151"/>
      <c r="F44" s="151" t="s">
        <v>925</v>
      </c>
      <c r="G44" s="152">
        <v>41117</v>
      </c>
      <c r="H44" s="153" t="s">
        <v>917</v>
      </c>
      <c r="I44" s="153" t="s">
        <v>918</v>
      </c>
      <c r="J44" s="153"/>
      <c r="K44" s="151" t="s">
        <v>722</v>
      </c>
      <c r="L44" s="151" t="s">
        <v>723</v>
      </c>
      <c r="M44" s="151">
        <v>133.22</v>
      </c>
      <c r="N44" s="151">
        <v>29.25</v>
      </c>
      <c r="O44" s="151"/>
      <c r="P44" s="151"/>
      <c r="Q44" s="151"/>
      <c r="R44" s="154"/>
      <c r="S44" s="151"/>
      <c r="T44" s="151"/>
      <c r="U44" s="151"/>
      <c r="V44" s="151"/>
      <c r="W44" s="151">
        <v>14.79</v>
      </c>
      <c r="X44" s="151"/>
      <c r="Y44" s="151"/>
      <c r="Z44" s="151"/>
      <c r="AA44" s="151"/>
      <c r="AB44" s="151"/>
      <c r="AC44" s="151"/>
      <c r="AD44" s="151"/>
      <c r="AE44" s="151"/>
      <c r="AF44" s="151"/>
      <c r="AG44" s="151"/>
      <c r="AH44" s="151">
        <v>29.25</v>
      </c>
      <c r="AI44" s="151"/>
      <c r="AJ44" s="151"/>
      <c r="AK44" s="151"/>
      <c r="AL44" s="151" t="s">
        <v>688</v>
      </c>
      <c r="AM44" s="153" t="s">
        <v>918</v>
      </c>
      <c r="AN44" s="153"/>
      <c r="AO44" s="153"/>
      <c r="AP44" s="155" t="s">
        <v>826</v>
      </c>
      <c r="AQ44" s="153">
        <v>5.0999999999999996</v>
      </c>
      <c r="AR44" s="153" t="s">
        <v>920</v>
      </c>
      <c r="AS44" s="151"/>
      <c r="AT44" s="153">
        <v>0</v>
      </c>
      <c r="AU44" s="153">
        <v>0</v>
      </c>
      <c r="AV44" s="153">
        <v>0</v>
      </c>
      <c r="AW44" s="153">
        <v>16</v>
      </c>
      <c r="AX44" s="153">
        <v>0</v>
      </c>
      <c r="AY44" s="153">
        <v>0</v>
      </c>
      <c r="AZ44" s="153">
        <v>0</v>
      </c>
      <c r="BA44" s="153">
        <v>2</v>
      </c>
      <c r="BB44" s="153">
        <v>0</v>
      </c>
      <c r="BC44" s="153">
        <v>0</v>
      </c>
      <c r="BD44" s="153">
        <v>0</v>
      </c>
      <c r="BE44" s="153" t="s">
        <v>918</v>
      </c>
      <c r="BF44" s="153">
        <v>12</v>
      </c>
      <c r="BG44" s="153" t="s">
        <v>918</v>
      </c>
      <c r="BH44" s="153"/>
      <c r="BI44" s="156"/>
      <c r="BJ44" s="156"/>
      <c r="BK44" s="153"/>
      <c r="BL44" s="153" t="s">
        <v>929</v>
      </c>
      <c r="BM44" s="151"/>
      <c r="BN44" t="s">
        <v>362</v>
      </c>
      <c r="BO44" t="s">
        <v>914</v>
      </c>
    </row>
    <row r="45" spans="1:67" x14ac:dyDescent="0.15">
      <c r="A45" s="148">
        <v>3123</v>
      </c>
      <c r="B45" s="149">
        <v>41163</v>
      </c>
      <c r="C45" s="150" t="s">
        <v>923</v>
      </c>
      <c r="D45" s="151" t="s">
        <v>932</v>
      </c>
      <c r="E45" s="151"/>
      <c r="F45" s="151" t="s">
        <v>925</v>
      </c>
      <c r="G45" s="152">
        <v>41152</v>
      </c>
      <c r="H45" s="153" t="s">
        <v>917</v>
      </c>
      <c r="I45" s="153" t="s">
        <v>918</v>
      </c>
      <c r="J45" s="153"/>
      <c r="K45" s="151" t="s">
        <v>621</v>
      </c>
      <c r="L45" s="151" t="s">
        <v>622</v>
      </c>
      <c r="M45" s="151">
        <v>86.24</v>
      </c>
      <c r="N45" s="151">
        <v>21.74</v>
      </c>
      <c r="O45" s="151"/>
      <c r="P45" s="151"/>
      <c r="Q45" s="151"/>
      <c r="R45" s="154"/>
      <c r="S45" s="151"/>
      <c r="T45" s="151"/>
      <c r="U45" s="151"/>
      <c r="V45" s="151"/>
      <c r="W45" s="151">
        <v>10.82</v>
      </c>
      <c r="X45" s="151"/>
      <c r="Y45" s="151"/>
      <c r="Z45" s="151"/>
      <c r="AA45" s="151"/>
      <c r="AB45" s="151"/>
      <c r="AC45" s="151"/>
      <c r="AD45" s="151"/>
      <c r="AE45" s="151"/>
      <c r="AF45" s="151"/>
      <c r="AG45" s="151"/>
      <c r="AH45" s="151">
        <v>23.199000000000002</v>
      </c>
      <c r="AI45" s="151"/>
      <c r="AJ45" s="151"/>
      <c r="AK45" s="151"/>
      <c r="AL45" s="151" t="s">
        <v>688</v>
      </c>
      <c r="AM45" s="153" t="s">
        <v>918</v>
      </c>
      <c r="AN45" s="153"/>
      <c r="AO45" s="153"/>
      <c r="AP45" s="155" t="s">
        <v>826</v>
      </c>
      <c r="AQ45" s="153">
        <v>7.3</v>
      </c>
      <c r="AR45" s="153" t="s">
        <v>918</v>
      </c>
      <c r="AS45" s="151"/>
      <c r="AT45" s="153">
        <v>0</v>
      </c>
      <c r="AU45" s="153">
        <v>0</v>
      </c>
      <c r="AV45" s="153">
        <v>0</v>
      </c>
      <c r="AW45" s="153">
        <v>0</v>
      </c>
      <c r="AX45" s="153">
        <v>0</v>
      </c>
      <c r="AY45" s="153">
        <v>0</v>
      </c>
      <c r="AZ45" s="153">
        <v>0</v>
      </c>
      <c r="BA45" s="153">
        <v>0</v>
      </c>
      <c r="BB45" s="153">
        <v>0</v>
      </c>
      <c r="BC45" s="153">
        <v>0</v>
      </c>
      <c r="BD45" s="153">
        <v>0</v>
      </c>
      <c r="BE45" s="153" t="s">
        <v>918</v>
      </c>
      <c r="BF45" s="153"/>
      <c r="BG45" s="153" t="s">
        <v>918</v>
      </c>
      <c r="BH45" s="153">
        <v>35</v>
      </c>
      <c r="BI45" s="156" t="s">
        <v>623</v>
      </c>
      <c r="BJ45" s="156"/>
      <c r="BK45" s="153"/>
      <c r="BL45" s="153" t="s">
        <v>929</v>
      </c>
      <c r="BM45" s="151" t="s">
        <v>793</v>
      </c>
      <c r="BN45" t="s">
        <v>824</v>
      </c>
      <c r="BO45" s="11" t="s">
        <v>914</v>
      </c>
    </row>
    <row r="46" spans="1:67" x14ac:dyDescent="0.15">
      <c r="A46" s="148">
        <v>1434</v>
      </c>
      <c r="B46" s="149">
        <v>41136</v>
      </c>
      <c r="C46" s="150" t="s">
        <v>923</v>
      </c>
      <c r="D46" s="151" t="s">
        <v>169</v>
      </c>
      <c r="E46" s="151"/>
      <c r="F46" s="151" t="s">
        <v>925</v>
      </c>
      <c r="G46" s="152">
        <v>41121</v>
      </c>
      <c r="H46" s="153" t="s">
        <v>917</v>
      </c>
      <c r="I46" s="153" t="s">
        <v>918</v>
      </c>
      <c r="J46" s="153"/>
      <c r="K46" s="151" t="s">
        <v>419</v>
      </c>
      <c r="L46" s="151" t="s">
        <v>420</v>
      </c>
      <c r="M46" s="151">
        <v>128.79</v>
      </c>
      <c r="N46" s="151">
        <v>26.76</v>
      </c>
      <c r="O46" s="151" t="s">
        <v>724</v>
      </c>
      <c r="P46" s="151">
        <v>600</v>
      </c>
      <c r="Q46" s="151">
        <v>23.71</v>
      </c>
      <c r="R46" s="154"/>
      <c r="S46" s="151"/>
      <c r="T46" s="151"/>
      <c r="U46" s="151"/>
      <c r="V46" s="151"/>
      <c r="W46" s="151">
        <v>12.59</v>
      </c>
      <c r="X46" s="151"/>
      <c r="Y46" s="151"/>
      <c r="Z46" s="151"/>
      <c r="AA46" s="151"/>
      <c r="AB46" s="151"/>
      <c r="AC46" s="151"/>
      <c r="AD46" s="151"/>
      <c r="AE46" s="151"/>
      <c r="AF46" s="151"/>
      <c r="AG46" s="151"/>
      <c r="AH46" s="151">
        <v>23.71</v>
      </c>
      <c r="AI46" s="151"/>
      <c r="AJ46" s="151"/>
      <c r="AK46" s="151"/>
      <c r="AL46" s="151" t="s">
        <v>688</v>
      </c>
      <c r="AM46" s="153" t="s">
        <v>918</v>
      </c>
      <c r="AN46" s="153"/>
      <c r="AO46" s="153"/>
      <c r="AP46" s="155"/>
      <c r="AQ46" s="153"/>
      <c r="AR46" s="153" t="s">
        <v>918</v>
      </c>
      <c r="AS46" s="151"/>
      <c r="AT46" s="153">
        <v>0</v>
      </c>
      <c r="AU46" s="153">
        <v>0</v>
      </c>
      <c r="AV46" s="153">
        <v>0</v>
      </c>
      <c r="AW46" s="153">
        <v>0</v>
      </c>
      <c r="AX46" s="153">
        <v>0</v>
      </c>
      <c r="AY46" s="153">
        <v>0</v>
      </c>
      <c r="AZ46" s="153">
        <v>0</v>
      </c>
      <c r="BA46" s="153">
        <v>0</v>
      </c>
      <c r="BB46" s="153">
        <v>0</v>
      </c>
      <c r="BC46" s="153">
        <v>0</v>
      </c>
      <c r="BD46" s="153">
        <v>12</v>
      </c>
      <c r="BE46" s="153" t="s">
        <v>917</v>
      </c>
      <c r="BF46" s="153"/>
      <c r="BG46" s="153" t="s">
        <v>918</v>
      </c>
      <c r="BH46" s="153"/>
      <c r="BI46" s="156"/>
      <c r="BJ46" s="156"/>
      <c r="BK46" s="153"/>
      <c r="BL46" s="153" t="s">
        <v>929</v>
      </c>
      <c r="BM46" s="151"/>
      <c r="BN46" t="s">
        <v>421</v>
      </c>
      <c r="BO46" t="s">
        <v>914</v>
      </c>
    </row>
    <row r="47" spans="1:67" x14ac:dyDescent="0.15">
      <c r="A47" s="148">
        <v>2278</v>
      </c>
      <c r="B47" s="149">
        <v>41160</v>
      </c>
      <c r="C47" s="150" t="s">
        <v>923</v>
      </c>
      <c r="D47" s="151" t="s">
        <v>932</v>
      </c>
      <c r="E47" s="151"/>
      <c r="F47" s="151" t="s">
        <v>925</v>
      </c>
      <c r="G47" s="152">
        <v>41152</v>
      </c>
      <c r="H47" s="153" t="s">
        <v>917</v>
      </c>
      <c r="I47" s="153" t="s">
        <v>918</v>
      </c>
      <c r="J47" s="153"/>
      <c r="K47" s="151" t="s">
        <v>19</v>
      </c>
      <c r="L47" s="151" t="s">
        <v>908</v>
      </c>
      <c r="M47" s="151">
        <v>136</v>
      </c>
      <c r="N47" s="151">
        <v>28.5</v>
      </c>
      <c r="O47" s="151"/>
      <c r="P47" s="151"/>
      <c r="Q47" s="151"/>
      <c r="R47" s="154"/>
      <c r="S47" s="151"/>
      <c r="T47" s="151"/>
      <c r="U47" s="151"/>
      <c r="V47" s="151"/>
      <c r="W47" s="151">
        <v>16.5</v>
      </c>
      <c r="X47" s="151"/>
      <c r="Y47" s="151"/>
      <c r="Z47" s="151"/>
      <c r="AA47" s="151"/>
      <c r="AB47" s="151"/>
      <c r="AC47" s="151"/>
      <c r="AD47" s="151"/>
      <c r="AE47" s="151"/>
      <c r="AF47" s="151"/>
      <c r="AG47" s="151"/>
      <c r="AH47" s="151">
        <v>28.5</v>
      </c>
      <c r="AI47" s="151"/>
      <c r="AJ47" s="151"/>
      <c r="AK47" s="151"/>
      <c r="AL47" s="151" t="s">
        <v>688</v>
      </c>
      <c r="AM47" s="153" t="s">
        <v>918</v>
      </c>
      <c r="AN47" s="153"/>
      <c r="AO47" s="153"/>
      <c r="AP47" s="155" t="s">
        <v>826</v>
      </c>
      <c r="AQ47" s="153">
        <v>6</v>
      </c>
      <c r="AR47" s="153" t="s">
        <v>920</v>
      </c>
      <c r="AS47" s="151"/>
      <c r="AT47" s="153">
        <v>0</v>
      </c>
      <c r="AU47" s="153">
        <v>0</v>
      </c>
      <c r="AV47" s="153">
        <v>0</v>
      </c>
      <c r="AW47" s="153">
        <v>13</v>
      </c>
      <c r="AX47" s="153">
        <v>0</v>
      </c>
      <c r="AY47" s="153">
        <v>0</v>
      </c>
      <c r="AZ47" s="153">
        <v>0</v>
      </c>
      <c r="BA47" s="153">
        <v>0</v>
      </c>
      <c r="BB47" s="153">
        <v>0</v>
      </c>
      <c r="BC47" s="153">
        <v>0</v>
      </c>
      <c r="BD47" s="153">
        <v>0</v>
      </c>
      <c r="BE47" s="153" t="s">
        <v>918</v>
      </c>
      <c r="BF47" s="153">
        <v>12</v>
      </c>
      <c r="BG47" s="153" t="s">
        <v>918</v>
      </c>
      <c r="BH47" s="153"/>
      <c r="BI47" s="156"/>
      <c r="BJ47" s="156"/>
      <c r="BK47" s="153"/>
      <c r="BL47" s="153" t="s">
        <v>929</v>
      </c>
      <c r="BM47" s="156"/>
      <c r="BN47" s="161" t="s">
        <v>906</v>
      </c>
      <c r="BO47" t="s">
        <v>914</v>
      </c>
    </row>
    <row r="48" spans="1:67" x14ac:dyDescent="0.15">
      <c r="A48" s="148">
        <v>1304</v>
      </c>
      <c r="B48" s="149">
        <v>41163</v>
      </c>
      <c r="C48" s="150" t="s">
        <v>923</v>
      </c>
      <c r="D48" s="151" t="s">
        <v>169</v>
      </c>
      <c r="E48" s="151"/>
      <c r="F48" s="151" t="s">
        <v>925</v>
      </c>
      <c r="G48" s="152">
        <v>41152</v>
      </c>
      <c r="H48" s="153" t="s">
        <v>917</v>
      </c>
      <c r="I48" s="153" t="s">
        <v>918</v>
      </c>
      <c r="J48" s="153"/>
      <c r="K48" s="151" t="s">
        <v>872</v>
      </c>
      <c r="L48" s="151" t="s">
        <v>873</v>
      </c>
      <c r="M48" s="151">
        <v>135.35</v>
      </c>
      <c r="N48" s="151">
        <v>31.72</v>
      </c>
      <c r="O48" s="151"/>
      <c r="P48" s="151"/>
      <c r="Q48" s="151"/>
      <c r="R48" s="154"/>
      <c r="S48" s="151"/>
      <c r="T48" s="151"/>
      <c r="U48" s="151"/>
      <c r="V48" s="151"/>
      <c r="W48" s="151">
        <v>16.93</v>
      </c>
      <c r="X48" s="151"/>
      <c r="Y48" s="151"/>
      <c r="Z48" s="151"/>
      <c r="AA48" s="151"/>
      <c r="AB48" s="151"/>
      <c r="AC48" s="151"/>
      <c r="AD48" s="151"/>
      <c r="AE48" s="151"/>
      <c r="AF48" s="151"/>
      <c r="AG48" s="151"/>
      <c r="AH48" s="151">
        <v>31.72</v>
      </c>
      <c r="AI48" s="151"/>
      <c r="AJ48" s="151"/>
      <c r="AK48" s="151"/>
      <c r="AL48" s="151" t="s">
        <v>688</v>
      </c>
      <c r="AM48" s="153" t="s">
        <v>918</v>
      </c>
      <c r="AN48" s="153"/>
      <c r="AO48" s="153"/>
      <c r="AP48" s="155" t="s">
        <v>826</v>
      </c>
      <c r="AQ48" s="153">
        <v>6.1</v>
      </c>
      <c r="AR48" s="153" t="s">
        <v>920</v>
      </c>
      <c r="AS48" s="151"/>
      <c r="AT48" s="153">
        <v>0</v>
      </c>
      <c r="AU48" s="153">
        <v>0</v>
      </c>
      <c r="AV48" s="153">
        <v>0</v>
      </c>
      <c r="AW48" s="153">
        <v>20</v>
      </c>
      <c r="AX48" s="153">
        <v>0</v>
      </c>
      <c r="AY48" s="153">
        <v>0</v>
      </c>
      <c r="AZ48" s="153">
        <v>0</v>
      </c>
      <c r="BA48" s="153">
        <v>0</v>
      </c>
      <c r="BB48" s="153">
        <v>0</v>
      </c>
      <c r="BC48" s="153">
        <v>0</v>
      </c>
      <c r="BD48" s="153">
        <v>0</v>
      </c>
      <c r="BE48" s="153" t="s">
        <v>918</v>
      </c>
      <c r="BF48" s="153">
        <v>24</v>
      </c>
      <c r="BG48" s="153" t="s">
        <v>918</v>
      </c>
      <c r="BH48" s="153"/>
      <c r="BI48" s="156"/>
      <c r="BJ48" s="156"/>
      <c r="BK48" s="153"/>
      <c r="BL48" s="153" t="s">
        <v>929</v>
      </c>
      <c r="BM48" s="151"/>
      <c r="BN48" t="s">
        <v>358</v>
      </c>
      <c r="BO48" t="s">
        <v>914</v>
      </c>
    </row>
    <row r="49" spans="1:67" x14ac:dyDescent="0.15">
      <c r="A49" s="148">
        <v>1468</v>
      </c>
      <c r="B49" s="149">
        <v>41135</v>
      </c>
      <c r="C49" s="150" t="s">
        <v>923</v>
      </c>
      <c r="D49" s="151" t="s">
        <v>169</v>
      </c>
      <c r="E49" s="151"/>
      <c r="F49" s="151" t="s">
        <v>925</v>
      </c>
      <c r="G49" s="152">
        <v>41090</v>
      </c>
      <c r="H49" s="153" t="s">
        <v>917</v>
      </c>
      <c r="I49" s="153" t="s">
        <v>918</v>
      </c>
      <c r="J49" s="153"/>
      <c r="K49" s="151" t="s">
        <v>422</v>
      </c>
      <c r="L49" s="151" t="s">
        <v>440</v>
      </c>
      <c r="M49" s="151">
        <v>156</v>
      </c>
      <c r="N49" s="151">
        <v>27.52</v>
      </c>
      <c r="O49" s="151"/>
      <c r="P49" s="151"/>
      <c r="Q49" s="151"/>
      <c r="R49" s="154"/>
      <c r="S49" s="151"/>
      <c r="T49" s="151"/>
      <c r="U49" s="151"/>
      <c r="V49" s="151"/>
      <c r="W49" s="151">
        <v>17.7</v>
      </c>
      <c r="X49" s="151"/>
      <c r="Y49" s="151"/>
      <c r="Z49" s="151"/>
      <c r="AA49" s="151"/>
      <c r="AB49" s="151"/>
      <c r="AC49" s="151"/>
      <c r="AD49" s="151"/>
      <c r="AE49" s="151"/>
      <c r="AF49" s="151"/>
      <c r="AG49" s="151"/>
      <c r="AH49" s="151">
        <v>27.52</v>
      </c>
      <c r="AI49" s="151"/>
      <c r="AJ49" s="151"/>
      <c r="AK49" s="151"/>
      <c r="AL49" s="151" t="s">
        <v>688</v>
      </c>
      <c r="AM49" s="153" t="s">
        <v>918</v>
      </c>
      <c r="AN49" s="153"/>
      <c r="AO49" s="153"/>
      <c r="AP49" s="155" t="s">
        <v>826</v>
      </c>
      <c r="AQ49" s="153">
        <v>7.2</v>
      </c>
      <c r="AR49" s="153" t="s">
        <v>920</v>
      </c>
      <c r="AS49" s="151"/>
      <c r="AT49" s="153">
        <v>4</v>
      </c>
      <c r="AU49" s="153">
        <v>0</v>
      </c>
      <c r="AV49" s="153">
        <v>14</v>
      </c>
      <c r="AW49" s="153">
        <v>0</v>
      </c>
      <c r="AX49" s="153">
        <v>0</v>
      </c>
      <c r="AY49" s="153">
        <v>0</v>
      </c>
      <c r="AZ49" s="153">
        <v>0</v>
      </c>
      <c r="BA49" s="153">
        <v>0</v>
      </c>
      <c r="BB49" s="153">
        <v>0</v>
      </c>
      <c r="BC49" s="153">
        <v>0</v>
      </c>
      <c r="BD49" s="153">
        <v>0</v>
      </c>
      <c r="BE49" s="153" t="s">
        <v>918</v>
      </c>
      <c r="BF49" s="153"/>
      <c r="BG49" s="153" t="s">
        <v>918</v>
      </c>
      <c r="BH49" s="153"/>
      <c r="BI49" s="156"/>
      <c r="BJ49" s="156"/>
      <c r="BK49" s="153"/>
      <c r="BL49" s="153" t="s">
        <v>929</v>
      </c>
      <c r="BM49" s="156" t="s">
        <v>895</v>
      </c>
      <c r="BN49" t="s">
        <v>774</v>
      </c>
      <c r="BO49" t="s">
        <v>488</v>
      </c>
    </row>
    <row r="50" spans="1:67" x14ac:dyDescent="0.15">
      <c r="A50" s="148">
        <v>1406</v>
      </c>
      <c r="B50" s="149">
        <v>41163</v>
      </c>
      <c r="C50" s="150" t="s">
        <v>923</v>
      </c>
      <c r="D50" s="151" t="s">
        <v>169</v>
      </c>
      <c r="E50" s="151"/>
      <c r="F50" s="151" t="s">
        <v>925</v>
      </c>
      <c r="G50" s="157">
        <v>41144</v>
      </c>
      <c r="H50" s="153" t="s">
        <v>917</v>
      </c>
      <c r="I50" s="153" t="s">
        <v>918</v>
      </c>
      <c r="J50" s="153"/>
      <c r="K50" s="151" t="s">
        <v>915</v>
      </c>
      <c r="L50" s="151" t="s">
        <v>916</v>
      </c>
      <c r="M50" s="151">
        <v>124.75</v>
      </c>
      <c r="N50" s="151">
        <v>26.7</v>
      </c>
      <c r="O50" s="151"/>
      <c r="P50" s="151"/>
      <c r="Q50" s="151"/>
      <c r="R50" s="154"/>
      <c r="S50" s="151"/>
      <c r="T50" s="151"/>
      <c r="U50" s="151"/>
      <c r="V50" s="151"/>
      <c r="W50" s="151">
        <v>14.93</v>
      </c>
      <c r="X50" s="151"/>
      <c r="Y50" s="151"/>
      <c r="Z50" s="151"/>
      <c r="AA50" s="151"/>
      <c r="AB50" s="151"/>
      <c r="AC50" s="151"/>
      <c r="AD50" s="151"/>
      <c r="AE50" s="151"/>
      <c r="AF50" s="151"/>
      <c r="AG50" s="151"/>
      <c r="AH50" s="151">
        <v>26.7</v>
      </c>
      <c r="AI50" s="151"/>
      <c r="AJ50" s="151"/>
      <c r="AK50" s="151"/>
      <c r="AL50" s="151" t="s">
        <v>688</v>
      </c>
      <c r="AM50" s="153" t="s">
        <v>918</v>
      </c>
      <c r="AN50" s="153"/>
      <c r="AO50" s="153"/>
      <c r="AP50" s="155" t="s">
        <v>826</v>
      </c>
      <c r="AQ50" s="153">
        <v>6</v>
      </c>
      <c r="AR50" s="153" t="s">
        <v>920</v>
      </c>
      <c r="AS50" s="151"/>
      <c r="AT50" s="153">
        <v>0</v>
      </c>
      <c r="AU50" s="153">
        <v>0</v>
      </c>
      <c r="AV50" s="153">
        <v>10</v>
      </c>
      <c r="AW50" s="153">
        <v>0</v>
      </c>
      <c r="AX50" s="153">
        <v>0</v>
      </c>
      <c r="AY50" s="153">
        <v>0</v>
      </c>
      <c r="AZ50" s="153">
        <v>0</v>
      </c>
      <c r="BA50" s="153">
        <v>0</v>
      </c>
      <c r="BB50" s="153">
        <v>0</v>
      </c>
      <c r="BC50" s="153">
        <v>0</v>
      </c>
      <c r="BD50" s="153">
        <v>0</v>
      </c>
      <c r="BE50" s="153" t="s">
        <v>918</v>
      </c>
      <c r="BF50" s="153"/>
      <c r="BG50" s="153" t="s">
        <v>918</v>
      </c>
      <c r="BH50" s="153"/>
      <c r="BI50" s="156"/>
      <c r="BJ50" s="156"/>
      <c r="BK50" s="153"/>
      <c r="BL50" s="153" t="s">
        <v>929</v>
      </c>
      <c r="BM50" s="151"/>
      <c r="BN50" t="s">
        <v>870</v>
      </c>
      <c r="BO50" s="11" t="s">
        <v>914</v>
      </c>
    </row>
    <row r="51" spans="1:67" x14ac:dyDescent="0.15">
      <c r="A51" s="148">
        <v>3098</v>
      </c>
      <c r="B51" s="149">
        <v>41137</v>
      </c>
      <c r="C51" s="150" t="s">
        <v>923</v>
      </c>
      <c r="D51" s="151" t="s">
        <v>169</v>
      </c>
      <c r="E51" s="151"/>
      <c r="F51" s="151" t="s">
        <v>925</v>
      </c>
      <c r="G51" s="157">
        <v>41165</v>
      </c>
      <c r="H51" s="153" t="s">
        <v>917</v>
      </c>
      <c r="I51" s="153" t="s">
        <v>918</v>
      </c>
      <c r="J51" s="153"/>
      <c r="K51" s="151" t="s">
        <v>450</v>
      </c>
      <c r="L51" s="151" t="s">
        <v>576</v>
      </c>
      <c r="M51" s="151">
        <v>115.36</v>
      </c>
      <c r="N51" s="151">
        <v>30.84</v>
      </c>
      <c r="O51" s="151"/>
      <c r="P51" s="151"/>
      <c r="Q51" s="151"/>
      <c r="R51" s="154"/>
      <c r="S51" s="151"/>
      <c r="T51" s="151"/>
      <c r="U51" s="151"/>
      <c r="V51" s="151"/>
      <c r="W51" s="151">
        <v>16.510000000000002</v>
      </c>
      <c r="X51" s="151"/>
      <c r="Y51" s="151"/>
      <c r="Z51" s="151"/>
      <c r="AA51" s="151"/>
      <c r="AB51" s="151"/>
      <c r="AC51" s="151"/>
      <c r="AD51" s="151"/>
      <c r="AE51" s="151"/>
      <c r="AF51" s="151"/>
      <c r="AG51" s="151"/>
      <c r="AH51" s="151">
        <v>28.97</v>
      </c>
      <c r="AI51" s="151"/>
      <c r="AJ51" s="151"/>
      <c r="AK51" s="151"/>
      <c r="AL51" s="151" t="s">
        <v>688</v>
      </c>
      <c r="AM51" s="153" t="s">
        <v>918</v>
      </c>
      <c r="AN51" s="153"/>
      <c r="AO51" s="153"/>
      <c r="AP51" s="155" t="s">
        <v>826</v>
      </c>
      <c r="AQ51" s="153">
        <v>6.5</v>
      </c>
      <c r="AR51" s="153" t="s">
        <v>918</v>
      </c>
      <c r="AS51" s="151"/>
      <c r="AT51" s="153">
        <v>0</v>
      </c>
      <c r="AU51" s="153">
        <v>0</v>
      </c>
      <c r="AV51" s="153">
        <v>0</v>
      </c>
      <c r="AW51" s="153">
        <v>15</v>
      </c>
      <c r="AX51" s="153">
        <v>0</v>
      </c>
      <c r="AY51" s="153">
        <v>0</v>
      </c>
      <c r="AZ51" s="153">
        <v>0</v>
      </c>
      <c r="BA51" s="153">
        <v>0</v>
      </c>
      <c r="BB51" s="153">
        <v>0</v>
      </c>
      <c r="BC51" s="153">
        <v>0</v>
      </c>
      <c r="BD51" s="153">
        <v>24</v>
      </c>
      <c r="BE51" s="153" t="s">
        <v>917</v>
      </c>
      <c r="BF51" s="153"/>
      <c r="BG51" s="153" t="s">
        <v>918</v>
      </c>
      <c r="BH51" s="153"/>
      <c r="BI51" s="156"/>
      <c r="BJ51" s="156"/>
      <c r="BK51" s="153"/>
      <c r="BL51" s="153" t="s">
        <v>929</v>
      </c>
      <c r="BM51" s="151"/>
      <c r="BN51" t="s">
        <v>875</v>
      </c>
      <c r="BO51" s="11" t="s">
        <v>914</v>
      </c>
    </row>
    <row r="52" spans="1:67" x14ac:dyDescent="0.15">
      <c r="A52" s="148">
        <v>2538</v>
      </c>
      <c r="B52" s="149">
        <v>41135</v>
      </c>
      <c r="C52" s="150" t="s">
        <v>923</v>
      </c>
      <c r="D52" s="151" t="s">
        <v>932</v>
      </c>
      <c r="E52" s="151"/>
      <c r="F52" s="151" t="s">
        <v>925</v>
      </c>
      <c r="G52" s="152">
        <v>41090</v>
      </c>
      <c r="H52" s="153" t="s">
        <v>917</v>
      </c>
      <c r="I52" s="153" t="s">
        <v>918</v>
      </c>
      <c r="J52" s="153"/>
      <c r="K52" s="151" t="s">
        <v>706</v>
      </c>
      <c r="L52" s="151" t="s">
        <v>852</v>
      </c>
      <c r="M52" s="151">
        <v>136</v>
      </c>
      <c r="N52" s="151">
        <v>29.9</v>
      </c>
      <c r="O52" s="151"/>
      <c r="P52" s="151"/>
      <c r="Q52" s="151"/>
      <c r="R52" s="154"/>
      <c r="S52" s="151"/>
      <c r="T52" s="151"/>
      <c r="U52" s="151"/>
      <c r="V52" s="151"/>
      <c r="W52" s="151">
        <v>15.9</v>
      </c>
      <c r="X52" s="151"/>
      <c r="Y52" s="151"/>
      <c r="Z52" s="151"/>
      <c r="AA52" s="151"/>
      <c r="AB52" s="151"/>
      <c r="AC52" s="151"/>
      <c r="AD52" s="151"/>
      <c r="AE52" s="151"/>
      <c r="AF52" s="151"/>
      <c r="AG52" s="151"/>
      <c r="AH52" s="151">
        <v>29.9</v>
      </c>
      <c r="AI52" s="151"/>
      <c r="AJ52" s="151"/>
      <c r="AK52" s="151"/>
      <c r="AL52" s="151" t="s">
        <v>688</v>
      </c>
      <c r="AM52" s="153" t="s">
        <v>918</v>
      </c>
      <c r="AN52" s="153"/>
      <c r="AO52" s="153"/>
      <c r="AP52" s="155" t="s">
        <v>826</v>
      </c>
      <c r="AQ52" s="153">
        <v>10</v>
      </c>
      <c r="AR52" s="153" t="s">
        <v>920</v>
      </c>
      <c r="AS52" s="151"/>
      <c r="AT52" s="153">
        <v>0</v>
      </c>
      <c r="AU52" s="153">
        <v>0</v>
      </c>
      <c r="AV52" s="153">
        <v>0</v>
      </c>
      <c r="AW52" s="153">
        <v>10</v>
      </c>
      <c r="AX52" s="153">
        <v>0</v>
      </c>
      <c r="AY52" s="153">
        <v>0</v>
      </c>
      <c r="AZ52" s="153">
        <v>0</v>
      </c>
      <c r="BA52" s="153">
        <v>0</v>
      </c>
      <c r="BB52" s="153">
        <v>0</v>
      </c>
      <c r="BC52" s="153">
        <v>0</v>
      </c>
      <c r="BD52" s="153">
        <v>0</v>
      </c>
      <c r="BE52" s="153" t="s">
        <v>918</v>
      </c>
      <c r="BF52" s="153">
        <v>36</v>
      </c>
      <c r="BG52" s="153" t="s">
        <v>918</v>
      </c>
      <c r="BH52" s="153"/>
      <c r="BI52" s="156"/>
      <c r="BJ52" s="156"/>
      <c r="BK52" s="153"/>
      <c r="BL52" s="153" t="s">
        <v>929</v>
      </c>
      <c r="BM52" s="151"/>
      <c r="BN52" t="s">
        <v>377</v>
      </c>
      <c r="BO52" t="s">
        <v>488</v>
      </c>
    </row>
    <row r="53" spans="1:67" x14ac:dyDescent="0.15">
      <c r="BN53" s="160"/>
    </row>
    <row r="54" spans="1:67" x14ac:dyDescent="0.15">
      <c r="BN54" s="160"/>
    </row>
    <row r="55" spans="1:67" x14ac:dyDescent="0.15">
      <c r="BN55" s="160"/>
    </row>
    <row r="56" spans="1:67" x14ac:dyDescent="0.15">
      <c r="BN56" s="160"/>
    </row>
    <row r="57" spans="1:67" x14ac:dyDescent="0.15">
      <c r="BN57" s="160"/>
    </row>
    <row r="58" spans="1:67" x14ac:dyDescent="0.15">
      <c r="BN58" s="160"/>
    </row>
    <row r="59" spans="1:67" x14ac:dyDescent="0.15">
      <c r="BN59" s="160"/>
    </row>
    <row r="60" spans="1:67" x14ac:dyDescent="0.15">
      <c r="BN60" s="160"/>
    </row>
    <row r="61" spans="1:67" x14ac:dyDescent="0.15">
      <c r="BN61" s="160"/>
    </row>
    <row r="62" spans="1:67" x14ac:dyDescent="0.15">
      <c r="BN62" s="160"/>
    </row>
    <row r="63" spans="1:67" x14ac:dyDescent="0.15">
      <c r="BN63" s="160"/>
    </row>
    <row r="64" spans="1:67" x14ac:dyDescent="0.15">
      <c r="BN64" s="160"/>
    </row>
    <row r="65" spans="66:66" x14ac:dyDescent="0.15">
      <c r="BN65" s="160"/>
    </row>
    <row r="66" spans="66:66" x14ac:dyDescent="0.15">
      <c r="BN66" s="160"/>
    </row>
    <row r="67" spans="66:66" x14ac:dyDescent="0.15">
      <c r="BN67" s="160"/>
    </row>
    <row r="68" spans="66:66" x14ac:dyDescent="0.15">
      <c r="BN68" s="160"/>
    </row>
    <row r="69" spans="66:66" x14ac:dyDescent="0.15">
      <c r="BN69" s="160"/>
    </row>
    <row r="70" spans="66:66" x14ac:dyDescent="0.15">
      <c r="BN70" s="160"/>
    </row>
  </sheetData>
  <sheetProtection algorithmName="SHA-512" hashValue="xgVgzagcQSHuNbJQNk+7C1FJL4HMQf8qOfHc1U/y0vebiIBTrsyWQFvmvd7weNidco2hDCpPilspGGe+H9JI2Q==" saltValue="kbFNHoRs/fIJFQ9GvCq0HA==" spinCount="100000" sheet="1" objects="1" scenarios="1"/>
  <sortState xmlns:xlrd2="http://schemas.microsoft.com/office/spreadsheetml/2017/richdata2" ref="A1:XFD1048576">
    <sortCondition ref="F2:F1048576"/>
    <sortCondition ref="K2:K1048576"/>
  </sortState>
  <phoneticPr fontId="12" type="noConversion"/>
  <pageMargins left="0.75" right="0.75" top="1" bottom="1" header="0.5" footer="0.5"/>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5"/>
  <dimension ref="A1:BO52"/>
  <sheetViews>
    <sheetView workbookViewId="0">
      <selection activeCell="L55" sqref="L6:L55"/>
    </sheetView>
  </sheetViews>
  <sheetFormatPr baseColWidth="10" defaultRowHeight="13" x14ac:dyDescent="0.15"/>
  <cols>
    <col min="12" max="12" width="15.1640625" customWidth="1"/>
    <col min="38" max="38" width="14.6640625" customWidth="1"/>
  </cols>
  <sheetData>
    <row r="1" spans="1:67" ht="70" x14ac:dyDescent="0.15">
      <c r="A1" s="126" t="s">
        <v>562</v>
      </c>
      <c r="B1" s="126" t="s">
        <v>552</v>
      </c>
      <c r="C1" s="127" t="s">
        <v>553</v>
      </c>
      <c r="D1" s="128" t="s">
        <v>633</v>
      </c>
      <c r="E1" s="128" t="s">
        <v>634</v>
      </c>
      <c r="F1" s="128" t="s">
        <v>635</v>
      </c>
      <c r="G1" s="126" t="s">
        <v>636</v>
      </c>
      <c r="H1" s="129" t="s">
        <v>763</v>
      </c>
      <c r="I1" s="129" t="s">
        <v>578</v>
      </c>
      <c r="J1" s="129" t="s">
        <v>579</v>
      </c>
      <c r="K1" s="128" t="s">
        <v>248</v>
      </c>
      <c r="L1" s="130" t="s">
        <v>580</v>
      </c>
      <c r="M1" s="131" t="s">
        <v>581</v>
      </c>
      <c r="N1" s="132" t="s">
        <v>467</v>
      </c>
      <c r="O1" s="132" t="s">
        <v>468</v>
      </c>
      <c r="P1" s="132" t="s">
        <v>469</v>
      </c>
      <c r="Q1" s="132" t="s">
        <v>642</v>
      </c>
      <c r="R1" s="132" t="s">
        <v>549</v>
      </c>
      <c r="S1" s="132" t="s">
        <v>550</v>
      </c>
      <c r="T1" s="132" t="s">
        <v>551</v>
      </c>
      <c r="U1" s="132" t="s">
        <v>645</v>
      </c>
      <c r="V1" s="133" t="s">
        <v>646</v>
      </c>
      <c r="W1" s="134" t="s">
        <v>647</v>
      </c>
      <c r="X1" s="134" t="s">
        <v>513</v>
      </c>
      <c r="Y1" s="134" t="s">
        <v>304</v>
      </c>
      <c r="Z1" s="134" t="s">
        <v>307</v>
      </c>
      <c r="AA1" s="134" t="s">
        <v>465</v>
      </c>
      <c r="AB1" s="134" t="s">
        <v>466</v>
      </c>
      <c r="AC1" s="134" t="s">
        <v>345</v>
      </c>
      <c r="AD1" s="134" t="s">
        <v>346</v>
      </c>
      <c r="AE1" s="135" t="s">
        <v>564</v>
      </c>
      <c r="AF1" s="136" t="s">
        <v>590</v>
      </c>
      <c r="AG1" s="136" t="s">
        <v>591</v>
      </c>
      <c r="AH1" s="137" t="s">
        <v>700</v>
      </c>
      <c r="AI1" s="137" t="s">
        <v>701</v>
      </c>
      <c r="AJ1" s="137" t="s">
        <v>702</v>
      </c>
      <c r="AK1" s="137" t="s">
        <v>703</v>
      </c>
      <c r="AL1" s="138" t="s">
        <v>605</v>
      </c>
      <c r="AM1" s="139" t="s">
        <v>499</v>
      </c>
      <c r="AN1" s="139" t="s">
        <v>257</v>
      </c>
      <c r="AO1" s="140" t="s">
        <v>258</v>
      </c>
      <c r="AP1" s="141" t="s">
        <v>432</v>
      </c>
      <c r="AQ1" s="142" t="s">
        <v>433</v>
      </c>
      <c r="AR1" s="143" t="s">
        <v>606</v>
      </c>
      <c r="AS1" s="144" t="s">
        <v>607</v>
      </c>
      <c r="AT1" s="145" t="s">
        <v>608</v>
      </c>
      <c r="AU1" s="146" t="s">
        <v>287</v>
      </c>
      <c r="AV1" s="145" t="s">
        <v>256</v>
      </c>
      <c r="AW1" s="146" t="s">
        <v>335</v>
      </c>
      <c r="AX1" s="145" t="s">
        <v>253</v>
      </c>
      <c r="AY1" s="146" t="s">
        <v>637</v>
      </c>
      <c r="AZ1" s="145" t="s">
        <v>547</v>
      </c>
      <c r="BA1" s="147" t="s">
        <v>235</v>
      </c>
      <c r="BB1" s="145" t="s">
        <v>355</v>
      </c>
      <c r="BC1" s="147" t="s">
        <v>244</v>
      </c>
      <c r="BD1" s="129" t="s">
        <v>565</v>
      </c>
      <c r="BE1" s="129" t="s">
        <v>236</v>
      </c>
      <c r="BF1" s="129" t="s">
        <v>237</v>
      </c>
      <c r="BG1" s="129" t="s">
        <v>463</v>
      </c>
      <c r="BH1" s="129" t="s">
        <v>801</v>
      </c>
      <c r="BI1" s="127" t="s">
        <v>327</v>
      </c>
      <c r="BJ1" s="127" t="s">
        <v>234</v>
      </c>
      <c r="BK1" s="129" t="s">
        <v>438</v>
      </c>
      <c r="BL1" s="129" t="s">
        <v>439</v>
      </c>
      <c r="BM1" s="127" t="s">
        <v>434</v>
      </c>
      <c r="BN1" s="129" t="s">
        <v>435</v>
      </c>
      <c r="BO1" s="126" t="s">
        <v>609</v>
      </c>
    </row>
    <row r="2" spans="1:67" x14ac:dyDescent="0.15">
      <c r="A2" s="148">
        <v>2305</v>
      </c>
      <c r="B2" s="149">
        <v>41136</v>
      </c>
      <c r="C2" s="150" t="s">
        <v>390</v>
      </c>
      <c r="D2" s="151" t="s">
        <v>391</v>
      </c>
      <c r="E2" s="151"/>
      <c r="F2" s="151" t="s">
        <v>392</v>
      </c>
      <c r="G2" s="152">
        <v>41114</v>
      </c>
      <c r="H2" s="153" t="s">
        <v>595</v>
      </c>
      <c r="I2" s="153" t="s">
        <v>699</v>
      </c>
      <c r="J2" s="153"/>
      <c r="K2" s="151" t="s">
        <v>402</v>
      </c>
      <c r="L2" s="151" t="s">
        <v>242</v>
      </c>
      <c r="M2" s="151">
        <v>81.61</v>
      </c>
      <c r="N2" s="151">
        <v>25.11</v>
      </c>
      <c r="O2" s="151" t="s">
        <v>696</v>
      </c>
      <c r="P2" s="151">
        <v>1000</v>
      </c>
      <c r="Q2" s="151">
        <v>24.38</v>
      </c>
      <c r="R2" s="154">
        <v>2000</v>
      </c>
      <c r="S2" s="151">
        <v>22.92</v>
      </c>
      <c r="T2" s="151"/>
      <c r="U2" s="151"/>
      <c r="V2" s="151"/>
      <c r="W2" s="151"/>
      <c r="X2" s="151"/>
      <c r="Y2" s="151"/>
      <c r="Z2" s="151"/>
      <c r="AA2" s="151"/>
      <c r="AB2" s="151"/>
      <c r="AC2" s="151"/>
      <c r="AD2" s="151"/>
      <c r="AE2" s="151"/>
      <c r="AF2" s="151"/>
      <c r="AG2" s="151"/>
      <c r="AH2" s="151"/>
      <c r="AI2" s="151"/>
      <c r="AJ2" s="151"/>
      <c r="AK2" s="151"/>
      <c r="AL2" s="151" t="s">
        <v>697</v>
      </c>
      <c r="AM2" s="153" t="s">
        <v>595</v>
      </c>
      <c r="AN2" s="153"/>
      <c r="AO2" s="153"/>
      <c r="AP2" s="155"/>
      <c r="AQ2" s="153"/>
      <c r="AR2" s="153" t="s">
        <v>470</v>
      </c>
      <c r="AS2" s="151"/>
      <c r="AT2" s="153">
        <v>0</v>
      </c>
      <c r="AU2" s="153">
        <v>0</v>
      </c>
      <c r="AV2" s="153">
        <v>0</v>
      </c>
      <c r="AW2" s="153">
        <v>20</v>
      </c>
      <c r="AX2" s="153">
        <v>0</v>
      </c>
      <c r="AY2" s="153">
        <v>0</v>
      </c>
      <c r="AZ2" s="153">
        <v>0</v>
      </c>
      <c r="BA2" s="153">
        <v>0</v>
      </c>
      <c r="BB2" s="153">
        <v>0</v>
      </c>
      <c r="BC2" s="153">
        <v>0</v>
      </c>
      <c r="BD2" s="153">
        <v>24</v>
      </c>
      <c r="BE2" s="153" t="s">
        <v>471</v>
      </c>
      <c r="BF2" s="153"/>
      <c r="BG2" s="153" t="s">
        <v>595</v>
      </c>
      <c r="BH2" s="153"/>
      <c r="BI2" s="151"/>
      <c r="BJ2" s="156"/>
      <c r="BK2" s="153"/>
      <c r="BL2" s="153" t="s">
        <v>690</v>
      </c>
      <c r="BM2" s="151"/>
      <c r="BN2" t="s">
        <v>784</v>
      </c>
      <c r="BO2" t="s">
        <v>274</v>
      </c>
    </row>
    <row r="3" spans="1:67" x14ac:dyDescent="0.15">
      <c r="A3" s="148">
        <v>1993</v>
      </c>
      <c r="B3" s="149">
        <v>41163</v>
      </c>
      <c r="C3" s="150" t="s">
        <v>324</v>
      </c>
      <c r="D3" s="151" t="s">
        <v>708</v>
      </c>
      <c r="E3" s="151"/>
      <c r="F3" s="151" t="s">
        <v>533</v>
      </c>
      <c r="G3" s="152">
        <v>41152</v>
      </c>
      <c r="H3" s="153" t="s">
        <v>471</v>
      </c>
      <c r="I3" s="153" t="s">
        <v>297</v>
      </c>
      <c r="J3" s="153"/>
      <c r="K3" s="151" t="s">
        <v>891</v>
      </c>
      <c r="L3" s="151" t="s">
        <v>670</v>
      </c>
      <c r="M3" s="151">
        <v>78.569999999999993</v>
      </c>
      <c r="N3" s="151">
        <v>25.11</v>
      </c>
      <c r="O3" s="151" t="s">
        <v>671</v>
      </c>
      <c r="P3" s="151">
        <v>1000</v>
      </c>
      <c r="Q3" s="151">
        <v>24.38</v>
      </c>
      <c r="R3" s="154">
        <v>2000</v>
      </c>
      <c r="S3" s="151">
        <v>19.010000000000002</v>
      </c>
      <c r="T3" s="151"/>
      <c r="U3" s="151"/>
      <c r="V3" s="151"/>
      <c r="W3" s="151"/>
      <c r="X3" s="151"/>
      <c r="Y3" s="151"/>
      <c r="Z3" s="151"/>
      <c r="AA3" s="151"/>
      <c r="AB3" s="151"/>
      <c r="AC3" s="151"/>
      <c r="AD3" s="151"/>
      <c r="AE3" s="151"/>
      <c r="AF3" s="151"/>
      <c r="AG3" s="151"/>
      <c r="AH3" s="151"/>
      <c r="AI3" s="151"/>
      <c r="AJ3" s="151"/>
      <c r="AK3" s="151"/>
      <c r="AL3" s="151" t="s">
        <v>754</v>
      </c>
      <c r="AM3" s="153" t="s">
        <v>297</v>
      </c>
      <c r="AN3" s="153"/>
      <c r="AO3" s="153"/>
      <c r="AP3" s="155" t="s">
        <v>755</v>
      </c>
      <c r="AQ3" s="153">
        <v>6.1</v>
      </c>
      <c r="AR3" s="153" t="s">
        <v>298</v>
      </c>
      <c r="AS3" s="151"/>
      <c r="AT3" s="153">
        <v>0</v>
      </c>
      <c r="AU3" s="153">
        <v>0</v>
      </c>
      <c r="AV3" s="153">
        <v>0</v>
      </c>
      <c r="AW3" s="153">
        <v>17</v>
      </c>
      <c r="AX3" s="153">
        <v>0</v>
      </c>
      <c r="AY3" s="153">
        <v>0</v>
      </c>
      <c r="AZ3" s="153">
        <v>0</v>
      </c>
      <c r="BA3" s="153">
        <v>0</v>
      </c>
      <c r="BB3" s="153">
        <v>0</v>
      </c>
      <c r="BC3" s="153">
        <v>2</v>
      </c>
      <c r="BD3" s="153">
        <v>0</v>
      </c>
      <c r="BE3" s="153" t="s">
        <v>297</v>
      </c>
      <c r="BF3" s="153">
        <v>12</v>
      </c>
      <c r="BG3" s="153" t="s">
        <v>297</v>
      </c>
      <c r="BH3" s="153"/>
      <c r="BI3" s="151" t="s">
        <v>756</v>
      </c>
      <c r="BJ3" s="156" t="s">
        <v>656</v>
      </c>
      <c r="BK3" s="153">
        <v>50</v>
      </c>
      <c r="BL3" s="153" t="s">
        <v>403</v>
      </c>
      <c r="BM3" s="151"/>
      <c r="BN3" t="s">
        <v>792</v>
      </c>
      <c r="BO3" t="s">
        <v>486</v>
      </c>
    </row>
    <row r="4" spans="1:67" x14ac:dyDescent="0.15">
      <c r="A4" s="148">
        <v>2555</v>
      </c>
      <c r="B4" s="149">
        <v>41163</v>
      </c>
      <c r="C4" s="150" t="s">
        <v>324</v>
      </c>
      <c r="D4" s="151" t="s">
        <v>708</v>
      </c>
      <c r="E4" s="151"/>
      <c r="F4" s="151" t="s">
        <v>533</v>
      </c>
      <c r="G4" s="152">
        <v>41121</v>
      </c>
      <c r="H4" s="153" t="s">
        <v>297</v>
      </c>
      <c r="I4" s="153" t="s">
        <v>709</v>
      </c>
      <c r="J4" s="153"/>
      <c r="K4" s="151" t="s">
        <v>757</v>
      </c>
      <c r="L4" s="151" t="s">
        <v>308</v>
      </c>
      <c r="M4" s="151">
        <v>73.849999999999994</v>
      </c>
      <c r="N4" s="151">
        <v>24.59</v>
      </c>
      <c r="O4" s="151" t="s">
        <v>519</v>
      </c>
      <c r="P4" s="151">
        <v>1000</v>
      </c>
      <c r="Q4" s="151">
        <v>24.26</v>
      </c>
      <c r="R4" s="154">
        <v>2000</v>
      </c>
      <c r="S4" s="151">
        <v>23.94</v>
      </c>
      <c r="T4" s="151"/>
      <c r="U4" s="151"/>
      <c r="V4" s="151"/>
      <c r="W4" s="151"/>
      <c r="X4" s="151"/>
      <c r="Y4" s="151"/>
      <c r="Z4" s="151"/>
      <c r="AA4" s="151"/>
      <c r="AB4" s="151"/>
      <c r="AC4" s="151"/>
      <c r="AD4" s="151"/>
      <c r="AE4" s="151"/>
      <c r="AF4" s="151"/>
      <c r="AG4" s="151"/>
      <c r="AH4" s="151"/>
      <c r="AI4" s="151"/>
      <c r="AJ4" s="151"/>
      <c r="AK4" s="151"/>
      <c r="AL4" s="151" t="s">
        <v>330</v>
      </c>
      <c r="AM4" s="153" t="s">
        <v>297</v>
      </c>
      <c r="AN4" s="153"/>
      <c r="AO4" s="153"/>
      <c r="AP4" s="155"/>
      <c r="AQ4" s="153"/>
      <c r="AR4" s="153" t="s">
        <v>297</v>
      </c>
      <c r="AS4" s="151"/>
      <c r="AT4" s="153">
        <v>0</v>
      </c>
      <c r="AU4" s="153">
        <v>0</v>
      </c>
      <c r="AV4" s="153">
        <v>0</v>
      </c>
      <c r="AW4" s="153">
        <v>20</v>
      </c>
      <c r="AX4" s="153">
        <v>0</v>
      </c>
      <c r="AY4" s="153">
        <v>0</v>
      </c>
      <c r="AZ4" s="153">
        <v>0</v>
      </c>
      <c r="BA4" s="153">
        <v>0</v>
      </c>
      <c r="BB4" s="153">
        <v>0</v>
      </c>
      <c r="BC4" s="153">
        <v>0</v>
      </c>
      <c r="BD4" s="153">
        <v>0</v>
      </c>
      <c r="BE4" s="153" t="s">
        <v>297</v>
      </c>
      <c r="BF4" s="153">
        <v>24</v>
      </c>
      <c r="BG4" s="153" t="s">
        <v>297</v>
      </c>
      <c r="BH4" s="153"/>
      <c r="BI4" s="151"/>
      <c r="BJ4" s="156"/>
      <c r="BK4" s="153"/>
      <c r="BL4" s="153" t="s">
        <v>403</v>
      </c>
      <c r="BM4" s="151"/>
      <c r="BN4" t="s">
        <v>736</v>
      </c>
      <c r="BO4" s="11" t="s">
        <v>488</v>
      </c>
    </row>
    <row r="5" spans="1:67" x14ac:dyDescent="0.15">
      <c r="A5" s="148">
        <v>1093</v>
      </c>
      <c r="B5" s="149">
        <v>41095</v>
      </c>
      <c r="C5" s="150" t="s">
        <v>691</v>
      </c>
      <c r="D5" s="151" t="s">
        <v>689</v>
      </c>
      <c r="E5" s="151"/>
      <c r="F5" s="151" t="s">
        <v>713</v>
      </c>
      <c r="G5" s="152">
        <v>41090</v>
      </c>
      <c r="H5" s="153" t="s">
        <v>840</v>
      </c>
      <c r="I5" s="153" t="s">
        <v>699</v>
      </c>
      <c r="J5" s="153"/>
      <c r="K5" s="151" t="s">
        <v>243</v>
      </c>
      <c r="L5" s="151" t="s">
        <v>558</v>
      </c>
      <c r="M5" s="151">
        <v>83.52</v>
      </c>
      <c r="N5" s="151">
        <v>26.495999999999999</v>
      </c>
      <c r="O5" s="151" t="s">
        <v>696</v>
      </c>
      <c r="P5" s="151">
        <v>1000</v>
      </c>
      <c r="Q5" s="151">
        <v>25.248000000000001</v>
      </c>
      <c r="R5" s="154">
        <v>2000</v>
      </c>
      <c r="S5" s="151">
        <v>24.768000000000001</v>
      </c>
      <c r="T5" s="151"/>
      <c r="U5" s="151"/>
      <c r="V5" s="151"/>
      <c r="W5" s="151"/>
      <c r="X5" s="151"/>
      <c r="Y5" s="151"/>
      <c r="Z5" s="151"/>
      <c r="AA5" s="151"/>
      <c r="AB5" s="151"/>
      <c r="AC5" s="151"/>
      <c r="AD5" s="151"/>
      <c r="AE5" s="151"/>
      <c r="AF5" s="151"/>
      <c r="AG5" s="151"/>
      <c r="AH5" s="151"/>
      <c r="AI5" s="151"/>
      <c r="AJ5" s="151"/>
      <c r="AK5" s="151"/>
      <c r="AL5" s="151" t="s">
        <v>697</v>
      </c>
      <c r="AM5" s="153" t="s">
        <v>840</v>
      </c>
      <c r="AN5" s="153"/>
      <c r="AO5" s="153"/>
      <c r="AP5" s="155"/>
      <c r="AQ5" s="153"/>
      <c r="AR5" s="153" t="s">
        <v>840</v>
      </c>
      <c r="AS5" s="151"/>
      <c r="AT5" s="153">
        <v>0</v>
      </c>
      <c r="AU5" s="153">
        <v>0</v>
      </c>
      <c r="AV5" s="153">
        <v>15</v>
      </c>
      <c r="AW5" s="153">
        <v>0</v>
      </c>
      <c r="AX5" s="153">
        <v>0</v>
      </c>
      <c r="AY5" s="153">
        <v>0</v>
      </c>
      <c r="AZ5" s="153">
        <v>0</v>
      </c>
      <c r="BA5" s="153">
        <v>0</v>
      </c>
      <c r="BB5" s="153">
        <v>0</v>
      </c>
      <c r="BC5" s="153">
        <v>0</v>
      </c>
      <c r="BD5" s="153">
        <v>0</v>
      </c>
      <c r="BE5" s="153" t="s">
        <v>840</v>
      </c>
      <c r="BF5" s="153"/>
      <c r="BG5" s="153" t="s">
        <v>840</v>
      </c>
      <c r="BH5" s="153"/>
      <c r="BI5" s="156"/>
      <c r="BJ5" s="156"/>
      <c r="BK5" s="153"/>
      <c r="BL5" s="153" t="s">
        <v>681</v>
      </c>
      <c r="BM5" s="151" t="s">
        <v>241</v>
      </c>
    </row>
    <row r="6" spans="1:67" x14ac:dyDescent="0.15">
      <c r="A6" s="148">
        <v>1469</v>
      </c>
      <c r="B6" s="149">
        <v>41163</v>
      </c>
      <c r="C6" s="150" t="s">
        <v>324</v>
      </c>
      <c r="D6" s="151" t="s">
        <v>708</v>
      </c>
      <c r="E6" s="151"/>
      <c r="F6" s="151" t="s">
        <v>533</v>
      </c>
      <c r="G6" s="152">
        <v>41152</v>
      </c>
      <c r="H6" s="153" t="s">
        <v>471</v>
      </c>
      <c r="I6" s="153" t="s">
        <v>297</v>
      </c>
      <c r="J6" s="153"/>
      <c r="K6" s="151" t="s">
        <v>476</v>
      </c>
      <c r="L6" s="151" t="s">
        <v>477</v>
      </c>
      <c r="M6" s="151">
        <v>75.39</v>
      </c>
      <c r="N6" s="151">
        <v>23.99</v>
      </c>
      <c r="O6" s="151" t="s">
        <v>671</v>
      </c>
      <c r="P6" s="151">
        <v>1000</v>
      </c>
      <c r="Q6" s="151">
        <v>23.99</v>
      </c>
      <c r="R6" s="154">
        <v>2000</v>
      </c>
      <c r="S6" s="151">
        <v>23.99</v>
      </c>
      <c r="T6" s="151"/>
      <c r="U6" s="151"/>
      <c r="V6" s="151"/>
      <c r="W6" s="151"/>
      <c r="X6" s="151"/>
      <c r="Y6" s="151"/>
      <c r="Z6" s="151"/>
      <c r="AA6" s="151"/>
      <c r="AB6" s="151"/>
      <c r="AC6" s="151"/>
      <c r="AD6" s="151"/>
      <c r="AE6" s="151"/>
      <c r="AF6" s="151"/>
      <c r="AG6" s="151"/>
      <c r="AH6" s="151"/>
      <c r="AI6" s="151"/>
      <c r="AJ6" s="151"/>
      <c r="AK6" s="151"/>
      <c r="AL6" s="151" t="s">
        <v>754</v>
      </c>
      <c r="AM6" s="153" t="s">
        <v>297</v>
      </c>
      <c r="AN6" s="153"/>
      <c r="AO6" s="153"/>
      <c r="AP6" s="155" t="s">
        <v>755</v>
      </c>
      <c r="AQ6" s="153">
        <v>6.5</v>
      </c>
      <c r="AR6" s="153" t="s">
        <v>297</v>
      </c>
      <c r="AS6" s="151"/>
      <c r="AT6" s="153">
        <v>0</v>
      </c>
      <c r="AU6" s="153">
        <v>0</v>
      </c>
      <c r="AV6" s="153">
        <v>0</v>
      </c>
      <c r="AW6" s="153">
        <v>20</v>
      </c>
      <c r="AX6" s="153">
        <v>0</v>
      </c>
      <c r="AY6" s="153">
        <v>0</v>
      </c>
      <c r="AZ6" s="153">
        <v>0</v>
      </c>
      <c r="BA6" s="153">
        <v>0</v>
      </c>
      <c r="BB6" s="153">
        <v>0</v>
      </c>
      <c r="BC6" s="153">
        <v>0</v>
      </c>
      <c r="BD6" s="153">
        <v>0</v>
      </c>
      <c r="BE6" s="153" t="s">
        <v>297</v>
      </c>
      <c r="BF6" s="153"/>
      <c r="BG6" s="153" t="s">
        <v>297</v>
      </c>
      <c r="BH6" s="153"/>
      <c r="BI6" s="156" t="s">
        <v>478</v>
      </c>
      <c r="BJ6" s="156"/>
      <c r="BK6" s="153"/>
      <c r="BL6" s="153" t="s">
        <v>403</v>
      </c>
      <c r="BM6" s="151"/>
      <c r="BN6" t="s">
        <v>782</v>
      </c>
      <c r="BO6" t="s">
        <v>486</v>
      </c>
    </row>
    <row r="7" spans="1:67" x14ac:dyDescent="0.15">
      <c r="A7" s="148">
        <v>1511</v>
      </c>
      <c r="B7" s="149">
        <v>41095</v>
      </c>
      <c r="C7" s="150" t="s">
        <v>691</v>
      </c>
      <c r="D7" s="151" t="s">
        <v>689</v>
      </c>
      <c r="E7" s="151"/>
      <c r="F7" s="151" t="s">
        <v>713</v>
      </c>
      <c r="G7" s="152">
        <v>41090</v>
      </c>
      <c r="H7" s="153" t="s">
        <v>167</v>
      </c>
      <c r="I7" s="153" t="s">
        <v>840</v>
      </c>
      <c r="J7" s="153"/>
      <c r="K7" s="151" t="s">
        <v>563</v>
      </c>
      <c r="L7" s="151" t="s">
        <v>166</v>
      </c>
      <c r="M7" s="151">
        <v>95.8</v>
      </c>
      <c r="N7" s="151">
        <v>26.7</v>
      </c>
      <c r="O7" s="151" t="s">
        <v>696</v>
      </c>
      <c r="P7" s="151">
        <v>1000</v>
      </c>
      <c r="Q7" s="151">
        <v>26.31</v>
      </c>
      <c r="R7" s="154">
        <v>2000</v>
      </c>
      <c r="S7" s="151">
        <v>25.8</v>
      </c>
      <c r="T7" s="151"/>
      <c r="U7" s="151"/>
      <c r="V7" s="151"/>
      <c r="W7" s="151"/>
      <c r="X7" s="151"/>
      <c r="Y7" s="151"/>
      <c r="Z7" s="151"/>
      <c r="AA7" s="151"/>
      <c r="AB7" s="151"/>
      <c r="AC7" s="151"/>
      <c r="AD7" s="151"/>
      <c r="AE7" s="151"/>
      <c r="AF7" s="151"/>
      <c r="AG7" s="151"/>
      <c r="AH7" s="151"/>
      <c r="AI7" s="151"/>
      <c r="AJ7" s="151"/>
      <c r="AK7" s="151"/>
      <c r="AL7" s="151" t="s">
        <v>697</v>
      </c>
      <c r="AM7" s="153" t="s">
        <v>840</v>
      </c>
      <c r="AN7" s="153"/>
      <c r="AO7" s="153"/>
      <c r="AP7" s="155"/>
      <c r="AQ7" s="153"/>
      <c r="AR7" s="153" t="s">
        <v>840</v>
      </c>
      <c r="AS7" s="151"/>
      <c r="AT7" s="153">
        <v>0</v>
      </c>
      <c r="AU7" s="153">
        <v>0</v>
      </c>
      <c r="AV7" s="153">
        <v>18</v>
      </c>
      <c r="AW7" s="153">
        <v>0</v>
      </c>
      <c r="AX7" s="153">
        <v>0</v>
      </c>
      <c r="AY7" s="153">
        <v>0</v>
      </c>
      <c r="AZ7" s="153">
        <v>0</v>
      </c>
      <c r="BA7" s="153">
        <v>0</v>
      </c>
      <c r="BB7" s="153">
        <v>0</v>
      </c>
      <c r="BC7" s="153">
        <v>0</v>
      </c>
      <c r="BD7" s="153">
        <v>0</v>
      </c>
      <c r="BE7" s="153" t="s">
        <v>840</v>
      </c>
      <c r="BF7" s="153"/>
      <c r="BG7" s="153" t="s">
        <v>840</v>
      </c>
      <c r="BH7" s="153"/>
      <c r="BI7" s="156"/>
      <c r="BJ7" s="156"/>
      <c r="BK7" s="153"/>
      <c r="BL7" s="153" t="s">
        <v>681</v>
      </c>
      <c r="BM7" s="151" t="s">
        <v>557</v>
      </c>
    </row>
    <row r="8" spans="1:67" x14ac:dyDescent="0.15">
      <c r="A8" s="148">
        <v>1439</v>
      </c>
      <c r="B8" s="149">
        <v>41136</v>
      </c>
      <c r="C8" s="150" t="s">
        <v>781</v>
      </c>
      <c r="D8" s="151" t="s">
        <v>778</v>
      </c>
      <c r="E8" s="151"/>
      <c r="F8" s="151" t="s">
        <v>518</v>
      </c>
      <c r="G8" s="152">
        <v>41121</v>
      </c>
      <c r="H8" s="153" t="s">
        <v>471</v>
      </c>
      <c r="I8" s="153" t="s">
        <v>595</v>
      </c>
      <c r="J8" s="153"/>
      <c r="K8" s="151" t="s">
        <v>775</v>
      </c>
      <c r="L8" s="151" t="s">
        <v>776</v>
      </c>
      <c r="M8" s="151">
        <v>84.98</v>
      </c>
      <c r="N8" s="151">
        <v>22.21</v>
      </c>
      <c r="O8" s="151" t="s">
        <v>724</v>
      </c>
      <c r="P8" s="151">
        <v>300</v>
      </c>
      <c r="Q8" s="151">
        <v>23.98</v>
      </c>
      <c r="R8" s="154">
        <v>1020</v>
      </c>
      <c r="S8" s="151">
        <v>26.97</v>
      </c>
      <c r="T8" s="151"/>
      <c r="U8" s="151"/>
      <c r="V8" s="151"/>
      <c r="W8" s="151"/>
      <c r="X8" s="151"/>
      <c r="Y8" s="151"/>
      <c r="Z8" s="151"/>
      <c r="AA8" s="151"/>
      <c r="AB8" s="151"/>
      <c r="AC8" s="151"/>
      <c r="AD8" s="151"/>
      <c r="AE8" s="151"/>
      <c r="AF8" s="151"/>
      <c r="AG8" s="151"/>
      <c r="AH8" s="151"/>
      <c r="AI8" s="151"/>
      <c r="AJ8" s="151"/>
      <c r="AK8" s="151"/>
      <c r="AL8" s="151" t="s">
        <v>330</v>
      </c>
      <c r="AM8" s="153" t="s">
        <v>595</v>
      </c>
      <c r="AN8" s="153"/>
      <c r="AO8" s="153"/>
      <c r="AP8" s="155" t="s">
        <v>503</v>
      </c>
      <c r="AQ8" s="153">
        <v>8</v>
      </c>
      <c r="AR8" s="153" t="s">
        <v>470</v>
      </c>
      <c r="AS8" s="151"/>
      <c r="AT8" s="153">
        <v>0</v>
      </c>
      <c r="AU8" s="153">
        <v>0</v>
      </c>
      <c r="AV8" s="153">
        <v>7</v>
      </c>
      <c r="AW8" s="153">
        <v>0</v>
      </c>
      <c r="AX8" s="153">
        <v>0</v>
      </c>
      <c r="AY8" s="153">
        <v>0</v>
      </c>
      <c r="AZ8" s="153">
        <v>0</v>
      </c>
      <c r="BA8" s="153">
        <v>0</v>
      </c>
      <c r="BB8" s="153">
        <v>0</v>
      </c>
      <c r="BC8" s="153">
        <v>0</v>
      </c>
      <c r="BD8" s="153">
        <v>24</v>
      </c>
      <c r="BE8" s="153" t="s">
        <v>471</v>
      </c>
      <c r="BF8" s="153"/>
      <c r="BG8" s="153" t="s">
        <v>595</v>
      </c>
      <c r="BH8" s="153"/>
      <c r="BI8" s="156"/>
      <c r="BJ8" s="156"/>
      <c r="BK8" s="153"/>
      <c r="BL8" s="153" t="s">
        <v>690</v>
      </c>
      <c r="BM8" s="151" t="s">
        <v>363</v>
      </c>
      <c r="BN8" t="s">
        <v>408</v>
      </c>
      <c r="BO8" s="11" t="s">
        <v>274</v>
      </c>
    </row>
    <row r="9" spans="1:67" x14ac:dyDescent="0.15">
      <c r="A9" s="148">
        <v>1481</v>
      </c>
      <c r="B9" s="149">
        <v>41163</v>
      </c>
      <c r="C9" s="150" t="s">
        <v>324</v>
      </c>
      <c r="D9" s="151" t="s">
        <v>708</v>
      </c>
      <c r="E9" s="151"/>
      <c r="F9" s="151" t="s">
        <v>533</v>
      </c>
      <c r="G9" s="152">
        <v>41152</v>
      </c>
      <c r="H9" s="153" t="s">
        <v>471</v>
      </c>
      <c r="I9" s="153" t="s">
        <v>297</v>
      </c>
      <c r="J9" s="153"/>
      <c r="K9" s="151" t="s">
        <v>761</v>
      </c>
      <c r="L9" s="151" t="s">
        <v>242</v>
      </c>
      <c r="M9" s="151">
        <v>74.25</v>
      </c>
      <c r="N9" s="151">
        <v>23.35</v>
      </c>
      <c r="O9" s="151" t="s">
        <v>519</v>
      </c>
      <c r="P9" s="151">
        <v>1000</v>
      </c>
      <c r="Q9" s="151">
        <v>23.35</v>
      </c>
      <c r="R9" s="154">
        <v>2000</v>
      </c>
      <c r="S9" s="151">
        <v>23.35</v>
      </c>
      <c r="T9" s="151"/>
      <c r="U9" s="151"/>
      <c r="V9" s="151"/>
      <c r="W9" s="151"/>
      <c r="X9" s="151"/>
      <c r="Y9" s="151"/>
      <c r="Z9" s="151"/>
      <c r="AA9" s="151"/>
      <c r="AB9" s="151"/>
      <c r="AC9" s="151"/>
      <c r="AD9" s="151"/>
      <c r="AE9" s="151"/>
      <c r="AF9" s="151"/>
      <c r="AG9" s="151"/>
      <c r="AH9" s="151"/>
      <c r="AI9" s="151"/>
      <c r="AJ9" s="151"/>
      <c r="AK9" s="151"/>
      <c r="AL9" s="151" t="s">
        <v>330</v>
      </c>
      <c r="AM9" s="153" t="s">
        <v>297</v>
      </c>
      <c r="AN9" s="153"/>
      <c r="AO9" s="153"/>
      <c r="AP9" s="155" t="s">
        <v>520</v>
      </c>
      <c r="AQ9" s="153">
        <v>6.5</v>
      </c>
      <c r="AR9" s="153" t="s">
        <v>762</v>
      </c>
      <c r="AS9" s="151"/>
      <c r="AT9" s="153">
        <v>0</v>
      </c>
      <c r="AU9" s="153">
        <v>0</v>
      </c>
      <c r="AV9" s="153">
        <v>0</v>
      </c>
      <c r="AW9" s="153">
        <v>20</v>
      </c>
      <c r="AX9" s="153">
        <v>0</v>
      </c>
      <c r="AY9" s="153">
        <v>0</v>
      </c>
      <c r="AZ9" s="153">
        <v>0</v>
      </c>
      <c r="BA9" s="153">
        <v>0</v>
      </c>
      <c r="BB9" s="153">
        <v>0</v>
      </c>
      <c r="BC9" s="153">
        <v>0</v>
      </c>
      <c r="BD9" s="153">
        <v>0</v>
      </c>
      <c r="BE9" s="153" t="s">
        <v>825</v>
      </c>
      <c r="BF9" s="153"/>
      <c r="BG9" s="153" t="s">
        <v>297</v>
      </c>
      <c r="BH9" s="153"/>
      <c r="BI9" s="156"/>
      <c r="BJ9" s="156"/>
      <c r="BK9" s="153"/>
      <c r="BL9" s="153" t="s">
        <v>403</v>
      </c>
      <c r="BM9" s="151"/>
      <c r="BN9" t="s">
        <v>524</v>
      </c>
      <c r="BO9" t="s">
        <v>721</v>
      </c>
    </row>
    <row r="10" spans="1:67" x14ac:dyDescent="0.15">
      <c r="A10" s="148">
        <v>1239</v>
      </c>
      <c r="B10" s="149">
        <v>41135</v>
      </c>
      <c r="C10" s="150" t="s">
        <v>390</v>
      </c>
      <c r="D10" s="151" t="s">
        <v>391</v>
      </c>
      <c r="E10" s="151"/>
      <c r="F10" s="151" t="s">
        <v>392</v>
      </c>
      <c r="G10" s="152">
        <v>41117</v>
      </c>
      <c r="H10" s="153" t="s">
        <v>471</v>
      </c>
      <c r="I10" s="153" t="s">
        <v>595</v>
      </c>
      <c r="J10" s="153"/>
      <c r="K10" s="151" t="s">
        <v>722</v>
      </c>
      <c r="L10" s="151" t="s">
        <v>333</v>
      </c>
      <c r="M10" s="151">
        <v>75</v>
      </c>
      <c r="N10" s="151">
        <v>23.89</v>
      </c>
      <c r="O10" s="151" t="s">
        <v>724</v>
      </c>
      <c r="P10" s="151">
        <v>1000</v>
      </c>
      <c r="Q10" s="151">
        <v>23.35</v>
      </c>
      <c r="R10" s="154">
        <v>2000</v>
      </c>
      <c r="S10" s="151">
        <v>22.82</v>
      </c>
      <c r="T10" s="151"/>
      <c r="U10" s="151"/>
      <c r="V10" s="151"/>
      <c r="W10" s="151"/>
      <c r="X10" s="151"/>
      <c r="Y10" s="151"/>
      <c r="Z10" s="151"/>
      <c r="AA10" s="151"/>
      <c r="AB10" s="151"/>
      <c r="AC10" s="151"/>
      <c r="AD10" s="151"/>
      <c r="AE10" s="151"/>
      <c r="AF10" s="151"/>
      <c r="AG10" s="151"/>
      <c r="AH10" s="151"/>
      <c r="AI10" s="151"/>
      <c r="AJ10" s="151"/>
      <c r="AK10" s="151"/>
      <c r="AL10" s="151" t="s">
        <v>330</v>
      </c>
      <c r="AM10" s="153" t="s">
        <v>595</v>
      </c>
      <c r="AN10" s="153"/>
      <c r="AO10" s="153"/>
      <c r="AP10" s="155" t="s">
        <v>503</v>
      </c>
      <c r="AQ10" s="153">
        <v>5.0999999999999996</v>
      </c>
      <c r="AR10" s="153" t="s">
        <v>470</v>
      </c>
      <c r="AS10" s="151"/>
      <c r="AT10" s="153">
        <v>0</v>
      </c>
      <c r="AU10" s="153">
        <v>0</v>
      </c>
      <c r="AV10" s="153">
        <v>0</v>
      </c>
      <c r="AW10" s="153">
        <v>16</v>
      </c>
      <c r="AX10" s="153">
        <v>0</v>
      </c>
      <c r="AY10" s="153">
        <v>0</v>
      </c>
      <c r="AZ10" s="153">
        <v>0</v>
      </c>
      <c r="BA10" s="153">
        <v>2</v>
      </c>
      <c r="BB10" s="153">
        <v>0</v>
      </c>
      <c r="BC10" s="153">
        <v>0</v>
      </c>
      <c r="BD10" s="153">
        <v>0</v>
      </c>
      <c r="BE10" s="153" t="s">
        <v>595</v>
      </c>
      <c r="BF10" s="153">
        <v>12</v>
      </c>
      <c r="BG10" s="153" t="s">
        <v>595</v>
      </c>
      <c r="BH10" s="153"/>
      <c r="BI10" s="156"/>
      <c r="BJ10" s="156"/>
      <c r="BK10" s="153"/>
      <c r="BL10" s="153" t="s">
        <v>690</v>
      </c>
      <c r="BM10" s="151"/>
      <c r="BN10" t="s">
        <v>675</v>
      </c>
      <c r="BO10" t="s">
        <v>274</v>
      </c>
    </row>
    <row r="11" spans="1:67" x14ac:dyDescent="0.15">
      <c r="A11" s="148">
        <v>2515</v>
      </c>
      <c r="B11" s="149">
        <v>41163</v>
      </c>
      <c r="C11" s="150" t="s">
        <v>324</v>
      </c>
      <c r="D11" s="151" t="s">
        <v>708</v>
      </c>
      <c r="E11" s="151"/>
      <c r="F11" s="151" t="s">
        <v>533</v>
      </c>
      <c r="G11" s="152">
        <v>41152</v>
      </c>
      <c r="H11" s="153" t="s">
        <v>758</v>
      </c>
      <c r="I11" s="153" t="s">
        <v>759</v>
      </c>
      <c r="J11" s="153"/>
      <c r="K11" s="151" t="s">
        <v>621</v>
      </c>
      <c r="L11" s="151" t="s">
        <v>622</v>
      </c>
      <c r="M11" s="151">
        <v>41.37</v>
      </c>
      <c r="N11" s="151">
        <v>18.41</v>
      </c>
      <c r="O11" s="151" t="s">
        <v>671</v>
      </c>
      <c r="P11" s="151">
        <v>1000</v>
      </c>
      <c r="Q11" s="151">
        <v>18.12</v>
      </c>
      <c r="R11" s="154">
        <v>2000</v>
      </c>
      <c r="S11" s="151">
        <v>17.87</v>
      </c>
      <c r="T11" s="151"/>
      <c r="U11" s="151"/>
      <c r="V11" s="151"/>
      <c r="W11" s="151"/>
      <c r="X11" s="151"/>
      <c r="Y11" s="151"/>
      <c r="Z11" s="151"/>
      <c r="AA11" s="151"/>
      <c r="AB11" s="151"/>
      <c r="AC11" s="151"/>
      <c r="AD11" s="151"/>
      <c r="AE11" s="151"/>
      <c r="AF11" s="151"/>
      <c r="AG11" s="151"/>
      <c r="AH11" s="151"/>
      <c r="AI11" s="151"/>
      <c r="AJ11" s="151"/>
      <c r="AK11" s="151"/>
      <c r="AL11" s="151" t="s">
        <v>754</v>
      </c>
      <c r="AM11" s="153" t="s">
        <v>759</v>
      </c>
      <c r="AN11" s="153"/>
      <c r="AO11" s="153"/>
      <c r="AP11" s="155" t="s">
        <v>755</v>
      </c>
      <c r="AQ11" s="153">
        <v>7.3</v>
      </c>
      <c r="AR11" s="153" t="s">
        <v>759</v>
      </c>
      <c r="AS11" s="151"/>
      <c r="AT11" s="153">
        <v>0</v>
      </c>
      <c r="AU11" s="153">
        <v>0</v>
      </c>
      <c r="AV11" s="153">
        <v>0</v>
      </c>
      <c r="AW11" s="153">
        <v>0</v>
      </c>
      <c r="AX11" s="153">
        <v>0</v>
      </c>
      <c r="AY11" s="153">
        <v>0</v>
      </c>
      <c r="AZ11" s="153">
        <v>0</v>
      </c>
      <c r="BA11" s="153">
        <v>0</v>
      </c>
      <c r="BB11" s="153">
        <v>0</v>
      </c>
      <c r="BC11" s="153">
        <v>0</v>
      </c>
      <c r="BD11" s="153">
        <v>0</v>
      </c>
      <c r="BE11" s="153" t="s">
        <v>759</v>
      </c>
      <c r="BF11" s="153"/>
      <c r="BG11" s="153" t="s">
        <v>759</v>
      </c>
      <c r="BH11" s="153">
        <v>35</v>
      </c>
      <c r="BI11" s="156" t="s">
        <v>623</v>
      </c>
      <c r="BJ11" s="156"/>
      <c r="BK11" s="153"/>
      <c r="BL11" s="153" t="s">
        <v>760</v>
      </c>
      <c r="BM11" s="151" t="s">
        <v>793</v>
      </c>
      <c r="BN11" t="s">
        <v>489</v>
      </c>
      <c r="BO11" s="11" t="s">
        <v>486</v>
      </c>
    </row>
    <row r="12" spans="1:67" x14ac:dyDescent="0.15">
      <c r="A12" s="148">
        <v>1415</v>
      </c>
      <c r="B12" s="149">
        <v>41136</v>
      </c>
      <c r="C12" s="150" t="s">
        <v>324</v>
      </c>
      <c r="D12" s="151" t="s">
        <v>689</v>
      </c>
      <c r="E12" s="151"/>
      <c r="F12" s="151" t="s">
        <v>594</v>
      </c>
      <c r="G12" s="152">
        <v>41121</v>
      </c>
      <c r="H12" s="153" t="s">
        <v>161</v>
      </c>
      <c r="I12" s="153" t="s">
        <v>502</v>
      </c>
      <c r="J12" s="153"/>
      <c r="K12" s="151" t="s">
        <v>419</v>
      </c>
      <c r="L12" s="151" t="s">
        <v>420</v>
      </c>
      <c r="M12" s="151">
        <v>75.739999999999995</v>
      </c>
      <c r="N12" s="151">
        <v>25.21</v>
      </c>
      <c r="O12" s="151" t="s">
        <v>724</v>
      </c>
      <c r="P12" s="151">
        <v>600</v>
      </c>
      <c r="Q12" s="151">
        <v>20.399999999999999</v>
      </c>
      <c r="R12" s="154">
        <v>2000</v>
      </c>
      <c r="S12" s="151">
        <v>20.14</v>
      </c>
      <c r="T12" s="151"/>
      <c r="U12" s="151"/>
      <c r="V12" s="151"/>
      <c r="W12" s="151"/>
      <c r="X12" s="151"/>
      <c r="Y12" s="151"/>
      <c r="Z12" s="151"/>
      <c r="AA12" s="151"/>
      <c r="AB12" s="151"/>
      <c r="AC12" s="151"/>
      <c r="AD12" s="151"/>
      <c r="AE12" s="151"/>
      <c r="AF12" s="151"/>
      <c r="AG12" s="151"/>
      <c r="AH12" s="151"/>
      <c r="AI12" s="151"/>
      <c r="AJ12" s="151"/>
      <c r="AK12" s="151"/>
      <c r="AL12" s="151" t="s">
        <v>330</v>
      </c>
      <c r="AM12" s="153" t="s">
        <v>502</v>
      </c>
      <c r="AN12" s="153"/>
      <c r="AO12" s="153"/>
      <c r="AP12" s="155"/>
      <c r="AQ12" s="153"/>
      <c r="AR12" s="153" t="s">
        <v>502</v>
      </c>
      <c r="AS12" s="151"/>
      <c r="AT12" s="153">
        <v>0</v>
      </c>
      <c r="AU12" s="153">
        <v>0</v>
      </c>
      <c r="AV12" s="153">
        <v>0</v>
      </c>
      <c r="AW12" s="153">
        <v>0</v>
      </c>
      <c r="AX12" s="153">
        <v>0</v>
      </c>
      <c r="AY12" s="153">
        <v>0</v>
      </c>
      <c r="AZ12" s="153">
        <v>0</v>
      </c>
      <c r="BA12" s="153">
        <v>0</v>
      </c>
      <c r="BB12" s="153">
        <v>0</v>
      </c>
      <c r="BC12" s="153">
        <v>0</v>
      </c>
      <c r="BD12" s="153">
        <v>12</v>
      </c>
      <c r="BE12" s="153" t="s">
        <v>161</v>
      </c>
      <c r="BF12" s="153"/>
      <c r="BG12" s="153" t="s">
        <v>502</v>
      </c>
      <c r="BH12" s="153"/>
      <c r="BI12" s="156"/>
      <c r="BJ12" s="156"/>
      <c r="BK12" s="153"/>
      <c r="BL12" s="153" t="s">
        <v>389</v>
      </c>
      <c r="BM12" s="151"/>
      <c r="BN12" t="s">
        <v>409</v>
      </c>
      <c r="BO12" t="s">
        <v>274</v>
      </c>
    </row>
    <row r="13" spans="1:67" x14ac:dyDescent="0.15">
      <c r="A13" s="148">
        <v>2259</v>
      </c>
      <c r="B13" s="149">
        <v>41160</v>
      </c>
      <c r="C13" s="150" t="s">
        <v>324</v>
      </c>
      <c r="D13" s="151" t="s">
        <v>708</v>
      </c>
      <c r="E13" s="151"/>
      <c r="F13" s="151" t="s">
        <v>533</v>
      </c>
      <c r="G13" s="152">
        <v>41152</v>
      </c>
      <c r="H13" s="153" t="s">
        <v>758</v>
      </c>
      <c r="I13" s="153" t="s">
        <v>759</v>
      </c>
      <c r="J13" s="153"/>
      <c r="K13" s="151" t="s">
        <v>907</v>
      </c>
      <c r="L13" s="151" t="s">
        <v>908</v>
      </c>
      <c r="M13" s="151">
        <v>80.599999999999994</v>
      </c>
      <c r="N13" s="151">
        <v>24.55</v>
      </c>
      <c r="O13" s="151" t="s">
        <v>671</v>
      </c>
      <c r="P13" s="151">
        <v>1000</v>
      </c>
      <c r="Q13" s="151">
        <v>24.1</v>
      </c>
      <c r="R13" s="154">
        <v>2000</v>
      </c>
      <c r="S13" s="151">
        <v>22</v>
      </c>
      <c r="T13" s="151"/>
      <c r="U13" s="151"/>
      <c r="V13" s="151"/>
      <c r="W13" s="151"/>
      <c r="X13" s="151"/>
      <c r="Y13" s="151"/>
      <c r="Z13" s="151"/>
      <c r="AA13" s="151"/>
      <c r="AB13" s="151"/>
      <c r="AC13" s="151"/>
      <c r="AD13" s="151"/>
      <c r="AE13" s="151"/>
      <c r="AF13" s="151"/>
      <c r="AG13" s="151"/>
      <c r="AH13" s="151"/>
      <c r="AI13" s="151"/>
      <c r="AJ13" s="151"/>
      <c r="AK13" s="151"/>
      <c r="AL13" s="151" t="s">
        <v>754</v>
      </c>
      <c r="AM13" s="153" t="s">
        <v>759</v>
      </c>
      <c r="AN13" s="153"/>
      <c r="AO13" s="153"/>
      <c r="AP13" s="155" t="s">
        <v>755</v>
      </c>
      <c r="AQ13" s="153">
        <v>6</v>
      </c>
      <c r="AR13" s="153" t="s">
        <v>525</v>
      </c>
      <c r="AS13" s="151"/>
      <c r="AT13" s="153">
        <v>0</v>
      </c>
      <c r="AU13" s="153">
        <v>0</v>
      </c>
      <c r="AV13" s="153">
        <v>0</v>
      </c>
      <c r="AW13" s="153">
        <v>13</v>
      </c>
      <c r="AX13" s="153">
        <v>0</v>
      </c>
      <c r="AY13" s="153">
        <v>0</v>
      </c>
      <c r="AZ13" s="153">
        <v>0</v>
      </c>
      <c r="BA13" s="153">
        <v>0</v>
      </c>
      <c r="BB13" s="153">
        <v>0</v>
      </c>
      <c r="BC13" s="153">
        <v>0</v>
      </c>
      <c r="BD13" s="153">
        <v>0</v>
      </c>
      <c r="BE13" s="153" t="s">
        <v>759</v>
      </c>
      <c r="BF13" s="153">
        <v>12</v>
      </c>
      <c r="BG13" s="153" t="s">
        <v>759</v>
      </c>
      <c r="BH13" s="153"/>
      <c r="BI13" s="156"/>
      <c r="BJ13" s="156"/>
      <c r="BK13" s="153"/>
      <c r="BL13" s="153" t="s">
        <v>760</v>
      </c>
      <c r="BM13" s="156"/>
      <c r="BN13" t="s">
        <v>584</v>
      </c>
      <c r="BO13" t="s">
        <v>486</v>
      </c>
    </row>
    <row r="14" spans="1:67" x14ac:dyDescent="0.15">
      <c r="A14" s="148">
        <v>1277</v>
      </c>
      <c r="B14" s="149">
        <v>41163</v>
      </c>
      <c r="C14" s="150" t="s">
        <v>324</v>
      </c>
      <c r="D14" s="151" t="s">
        <v>708</v>
      </c>
      <c r="E14" s="151"/>
      <c r="F14" s="151" t="s">
        <v>533</v>
      </c>
      <c r="G14" s="152">
        <v>41152</v>
      </c>
      <c r="H14" s="153" t="s">
        <v>471</v>
      </c>
      <c r="I14" s="153" t="s">
        <v>297</v>
      </c>
      <c r="J14" s="153"/>
      <c r="K14" s="151" t="s">
        <v>872</v>
      </c>
      <c r="L14" s="151" t="s">
        <v>873</v>
      </c>
      <c r="M14" s="151">
        <v>78.569999999999993</v>
      </c>
      <c r="N14" s="151">
        <v>25.75</v>
      </c>
      <c r="O14" s="151" t="s">
        <v>671</v>
      </c>
      <c r="P14" s="151">
        <v>1750</v>
      </c>
      <c r="Q14" s="151">
        <v>20.87</v>
      </c>
      <c r="R14" s="159">
        <v>1750</v>
      </c>
      <c r="S14" s="159">
        <v>20.87</v>
      </c>
      <c r="T14" s="151"/>
      <c r="U14" s="151"/>
      <c r="V14" s="151"/>
      <c r="W14" s="151"/>
      <c r="X14" s="151"/>
      <c r="Y14" s="151"/>
      <c r="Z14" s="151"/>
      <c r="AA14" s="151"/>
      <c r="AB14" s="151"/>
      <c r="AC14" s="151"/>
      <c r="AD14" s="151"/>
      <c r="AE14" s="151"/>
      <c r="AF14" s="151"/>
      <c r="AG14" s="151"/>
      <c r="AH14" s="151"/>
      <c r="AI14" s="151"/>
      <c r="AJ14" s="151"/>
      <c r="AK14" s="151"/>
      <c r="AL14" s="151" t="s">
        <v>754</v>
      </c>
      <c r="AM14" s="153" t="s">
        <v>297</v>
      </c>
      <c r="AN14" s="153"/>
      <c r="AO14" s="153"/>
      <c r="AP14" s="155" t="s">
        <v>755</v>
      </c>
      <c r="AQ14" s="153">
        <v>6.1</v>
      </c>
      <c r="AR14" s="153" t="s">
        <v>298</v>
      </c>
      <c r="AS14" s="151"/>
      <c r="AT14" s="153">
        <v>0</v>
      </c>
      <c r="AU14" s="153">
        <v>0</v>
      </c>
      <c r="AV14" s="153">
        <v>0</v>
      </c>
      <c r="AW14" s="153">
        <v>20</v>
      </c>
      <c r="AX14" s="153">
        <v>0</v>
      </c>
      <c r="AY14" s="153">
        <v>0</v>
      </c>
      <c r="AZ14" s="153">
        <v>0</v>
      </c>
      <c r="BA14" s="153">
        <v>0</v>
      </c>
      <c r="BB14" s="153">
        <v>0</v>
      </c>
      <c r="BC14" s="153">
        <v>0</v>
      </c>
      <c r="BD14" s="153">
        <v>0</v>
      </c>
      <c r="BE14" s="153" t="s">
        <v>297</v>
      </c>
      <c r="BF14" s="153">
        <v>24</v>
      </c>
      <c r="BG14" s="153" t="s">
        <v>297</v>
      </c>
      <c r="BH14" s="153"/>
      <c r="BI14" s="156"/>
      <c r="BJ14" s="156"/>
      <c r="BK14" s="153"/>
      <c r="BL14" s="153" t="s">
        <v>403</v>
      </c>
      <c r="BM14" s="151"/>
      <c r="BN14" t="s">
        <v>620</v>
      </c>
      <c r="BO14" t="s">
        <v>486</v>
      </c>
    </row>
    <row r="15" spans="1:67" x14ac:dyDescent="0.15">
      <c r="A15" s="148">
        <v>1457</v>
      </c>
      <c r="B15" s="149">
        <v>41135</v>
      </c>
      <c r="C15" s="150" t="s">
        <v>847</v>
      </c>
      <c r="D15" s="151" t="s">
        <v>848</v>
      </c>
      <c r="E15" s="151"/>
      <c r="F15" s="151" t="s">
        <v>849</v>
      </c>
      <c r="G15" s="152">
        <v>41090</v>
      </c>
      <c r="H15" s="153" t="s">
        <v>227</v>
      </c>
      <c r="I15" s="153" t="s">
        <v>228</v>
      </c>
      <c r="J15" s="153"/>
      <c r="K15" s="151" t="s">
        <v>422</v>
      </c>
      <c r="L15" s="151" t="s">
        <v>440</v>
      </c>
      <c r="M15" s="151">
        <v>89.25</v>
      </c>
      <c r="N15" s="151">
        <v>24.46</v>
      </c>
      <c r="O15" s="151"/>
      <c r="P15" s="151"/>
      <c r="Q15" s="151"/>
      <c r="R15" s="154"/>
      <c r="S15" s="151"/>
      <c r="T15" s="151"/>
      <c r="U15" s="151"/>
      <c r="V15" s="151"/>
      <c r="W15" s="151"/>
      <c r="X15" s="151"/>
      <c r="Y15" s="151"/>
      <c r="Z15" s="151"/>
      <c r="AA15" s="151"/>
      <c r="AB15" s="151"/>
      <c r="AC15" s="151"/>
      <c r="AD15" s="151"/>
      <c r="AE15" s="151"/>
      <c r="AF15" s="151"/>
      <c r="AG15" s="151"/>
      <c r="AH15" s="151"/>
      <c r="AI15" s="151"/>
      <c r="AJ15" s="151"/>
      <c r="AK15" s="151"/>
      <c r="AL15" s="151" t="s">
        <v>850</v>
      </c>
      <c r="AM15" s="153" t="s">
        <v>595</v>
      </c>
      <c r="AN15" s="153"/>
      <c r="AO15" s="153"/>
      <c r="AP15" s="155" t="s">
        <v>698</v>
      </c>
      <c r="AQ15" s="153">
        <v>7.2</v>
      </c>
      <c r="AR15" s="153" t="s">
        <v>851</v>
      </c>
      <c r="AS15" s="151"/>
      <c r="AT15" s="153">
        <v>4</v>
      </c>
      <c r="AU15" s="153">
        <v>0</v>
      </c>
      <c r="AV15" s="153">
        <v>14</v>
      </c>
      <c r="AW15" s="153">
        <v>0</v>
      </c>
      <c r="AX15" s="153">
        <v>0</v>
      </c>
      <c r="AY15" s="153">
        <v>0</v>
      </c>
      <c r="AZ15" s="153">
        <v>0</v>
      </c>
      <c r="BA15" s="153">
        <v>0</v>
      </c>
      <c r="BB15" s="153">
        <v>0</v>
      </c>
      <c r="BC15" s="153">
        <v>0</v>
      </c>
      <c r="BD15" s="153">
        <v>0</v>
      </c>
      <c r="BE15" s="153" t="s">
        <v>480</v>
      </c>
      <c r="BF15" s="153"/>
      <c r="BG15" s="153" t="s">
        <v>595</v>
      </c>
      <c r="BH15" s="153"/>
      <c r="BI15" s="156"/>
      <c r="BJ15" s="156"/>
      <c r="BK15" s="153"/>
      <c r="BL15" s="153" t="s">
        <v>690</v>
      </c>
      <c r="BM15" s="156" t="s">
        <v>895</v>
      </c>
      <c r="BN15" t="s">
        <v>514</v>
      </c>
      <c r="BO15" t="s">
        <v>378</v>
      </c>
    </row>
    <row r="16" spans="1:67" x14ac:dyDescent="0.15">
      <c r="A16" s="148">
        <v>1383</v>
      </c>
      <c r="B16" s="149">
        <v>41163</v>
      </c>
      <c r="C16" s="150" t="s">
        <v>324</v>
      </c>
      <c r="D16" s="151" t="s">
        <v>708</v>
      </c>
      <c r="E16" s="151"/>
      <c r="F16" s="151" t="s">
        <v>533</v>
      </c>
      <c r="G16" s="157">
        <v>41144</v>
      </c>
      <c r="H16" s="153" t="s">
        <v>758</v>
      </c>
      <c r="I16" s="153" t="s">
        <v>759</v>
      </c>
      <c r="J16" s="153"/>
      <c r="K16" s="151" t="s">
        <v>915</v>
      </c>
      <c r="L16" s="151" t="s">
        <v>916</v>
      </c>
      <c r="M16" s="151">
        <v>75.41</v>
      </c>
      <c r="N16" s="151">
        <v>22.8</v>
      </c>
      <c r="O16" s="151" t="s">
        <v>671</v>
      </c>
      <c r="P16" s="151">
        <v>1000</v>
      </c>
      <c r="Q16" s="151">
        <v>22</v>
      </c>
      <c r="R16" s="154">
        <v>2000</v>
      </c>
      <c r="S16" s="151">
        <v>21.5</v>
      </c>
      <c r="T16" s="151"/>
      <c r="U16" s="151"/>
      <c r="V16" s="151"/>
      <c r="W16" s="151"/>
      <c r="X16" s="151"/>
      <c r="Y16" s="151"/>
      <c r="Z16" s="151"/>
      <c r="AA16" s="151"/>
      <c r="AB16" s="151"/>
      <c r="AC16" s="151"/>
      <c r="AD16" s="151"/>
      <c r="AE16" s="151"/>
      <c r="AF16" s="151"/>
      <c r="AG16" s="151"/>
      <c r="AH16" s="151"/>
      <c r="AI16" s="151"/>
      <c r="AJ16" s="151"/>
      <c r="AK16" s="151"/>
      <c r="AL16" s="151" t="s">
        <v>754</v>
      </c>
      <c r="AM16" s="153" t="s">
        <v>759</v>
      </c>
      <c r="AN16" s="153"/>
      <c r="AO16" s="153"/>
      <c r="AP16" s="155" t="s">
        <v>755</v>
      </c>
      <c r="AQ16" s="153">
        <v>6</v>
      </c>
      <c r="AR16" s="153" t="s">
        <v>525</v>
      </c>
      <c r="AS16" s="151"/>
      <c r="AT16" s="153">
        <v>0</v>
      </c>
      <c r="AU16" s="153">
        <v>0</v>
      </c>
      <c r="AV16" s="153">
        <v>10</v>
      </c>
      <c r="AW16" s="153">
        <v>0</v>
      </c>
      <c r="AX16" s="153">
        <v>0</v>
      </c>
      <c r="AY16" s="153">
        <v>0</v>
      </c>
      <c r="AZ16" s="153">
        <v>0</v>
      </c>
      <c r="BA16" s="153">
        <v>0</v>
      </c>
      <c r="BB16" s="153">
        <v>0</v>
      </c>
      <c r="BC16" s="153">
        <v>0</v>
      </c>
      <c r="BD16" s="153">
        <v>0</v>
      </c>
      <c r="BE16" s="153" t="s">
        <v>759</v>
      </c>
      <c r="BF16" s="153"/>
      <c r="BG16" s="153" t="s">
        <v>759</v>
      </c>
      <c r="BH16" s="153"/>
      <c r="BI16" s="156"/>
      <c r="BJ16" s="156"/>
      <c r="BK16" s="153"/>
      <c r="BL16" s="153" t="s">
        <v>760</v>
      </c>
      <c r="BM16" s="151"/>
      <c r="BN16" t="s">
        <v>536</v>
      </c>
      <c r="BO16" s="11" t="s">
        <v>486</v>
      </c>
    </row>
    <row r="17" spans="1:67" x14ac:dyDescent="0.15">
      <c r="A17" s="148">
        <v>3087</v>
      </c>
      <c r="B17" s="149">
        <v>41137</v>
      </c>
      <c r="C17" s="150" t="s">
        <v>341</v>
      </c>
      <c r="D17" s="151" t="s">
        <v>342</v>
      </c>
      <c r="E17" s="151"/>
      <c r="F17" s="151" t="s">
        <v>448</v>
      </c>
      <c r="G17" s="157">
        <v>41165</v>
      </c>
      <c r="H17" s="153" t="s">
        <v>758</v>
      </c>
      <c r="I17" s="153" t="s">
        <v>759</v>
      </c>
      <c r="J17" s="153"/>
      <c r="K17" s="151" t="s">
        <v>450</v>
      </c>
      <c r="L17" s="151" t="s">
        <v>576</v>
      </c>
      <c r="M17" s="151">
        <v>68.489999999999995</v>
      </c>
      <c r="N17" s="151">
        <v>24.78</v>
      </c>
      <c r="O17" s="151" t="s">
        <v>451</v>
      </c>
      <c r="P17" s="151">
        <v>1000</v>
      </c>
      <c r="Q17" s="151">
        <v>24.41</v>
      </c>
      <c r="R17" s="154">
        <v>2000</v>
      </c>
      <c r="S17" s="151">
        <v>24.09</v>
      </c>
      <c r="T17" s="151"/>
      <c r="U17" s="151"/>
      <c r="V17" s="151"/>
      <c r="W17" s="151"/>
      <c r="X17" s="151"/>
      <c r="Y17" s="151"/>
      <c r="Z17" s="151"/>
      <c r="AA17" s="151"/>
      <c r="AB17" s="151"/>
      <c r="AC17" s="151"/>
      <c r="AD17" s="151"/>
      <c r="AE17" s="151"/>
      <c r="AF17" s="151"/>
      <c r="AG17" s="151"/>
      <c r="AH17" s="151"/>
      <c r="AI17" s="151"/>
      <c r="AJ17" s="151"/>
      <c r="AK17" s="151"/>
      <c r="AL17" s="151" t="s">
        <v>452</v>
      </c>
      <c r="AM17" s="153" t="s">
        <v>595</v>
      </c>
      <c r="AN17" s="153"/>
      <c r="AO17" s="153"/>
      <c r="AP17" s="155" t="s">
        <v>577</v>
      </c>
      <c r="AQ17" s="153">
        <v>6.5</v>
      </c>
      <c r="AR17" s="153" t="s">
        <v>595</v>
      </c>
      <c r="AS17" s="151"/>
      <c r="AT17" s="153">
        <v>0</v>
      </c>
      <c r="AU17" s="153">
        <v>0</v>
      </c>
      <c r="AV17" s="153">
        <v>0</v>
      </c>
      <c r="AW17" s="153">
        <v>15</v>
      </c>
      <c r="AX17" s="153">
        <v>0</v>
      </c>
      <c r="AY17" s="153">
        <v>0</v>
      </c>
      <c r="AZ17" s="153">
        <v>0</v>
      </c>
      <c r="BA17" s="153">
        <v>0</v>
      </c>
      <c r="BB17" s="153">
        <v>0</v>
      </c>
      <c r="BC17" s="153">
        <v>0</v>
      </c>
      <c r="BD17" s="153">
        <v>24</v>
      </c>
      <c r="BE17" s="153" t="s">
        <v>453</v>
      </c>
      <c r="BF17" s="153"/>
      <c r="BG17" s="153" t="s">
        <v>449</v>
      </c>
      <c r="BH17" s="153"/>
      <c r="BI17" s="156"/>
      <c r="BJ17" s="156"/>
      <c r="BK17" s="153"/>
      <c r="BL17" s="153" t="s">
        <v>454</v>
      </c>
      <c r="BM17" s="151"/>
      <c r="BN17" t="s">
        <v>328</v>
      </c>
      <c r="BO17" s="11" t="s">
        <v>274</v>
      </c>
    </row>
    <row r="18" spans="1:67" x14ac:dyDescent="0.15">
      <c r="A18" s="148">
        <v>2527</v>
      </c>
      <c r="B18" s="149">
        <v>41135</v>
      </c>
      <c r="C18" s="150" t="s">
        <v>324</v>
      </c>
      <c r="D18" s="151" t="s">
        <v>689</v>
      </c>
      <c r="E18" s="151"/>
      <c r="F18" s="151" t="s">
        <v>594</v>
      </c>
      <c r="G18" s="152">
        <v>41090</v>
      </c>
      <c r="H18" s="153" t="s">
        <v>534</v>
      </c>
      <c r="I18" s="153" t="s">
        <v>319</v>
      </c>
      <c r="J18" s="153"/>
      <c r="K18" s="151" t="s">
        <v>706</v>
      </c>
      <c r="L18" s="151" t="s">
        <v>707</v>
      </c>
      <c r="M18" s="151">
        <v>80.599999999999994</v>
      </c>
      <c r="N18" s="151">
        <v>25.2</v>
      </c>
      <c r="O18" s="151" t="s">
        <v>724</v>
      </c>
      <c r="P18" s="151">
        <v>1000</v>
      </c>
      <c r="Q18" s="151">
        <v>24.8</v>
      </c>
      <c r="R18" s="154">
        <v>2000</v>
      </c>
      <c r="S18" s="151">
        <v>24.4</v>
      </c>
      <c r="T18" s="151"/>
      <c r="U18" s="151"/>
      <c r="V18" s="151"/>
      <c r="W18" s="151"/>
      <c r="X18" s="151"/>
      <c r="Y18" s="151"/>
      <c r="Z18" s="151"/>
      <c r="AA18" s="151"/>
      <c r="AB18" s="151"/>
      <c r="AC18" s="151"/>
      <c r="AD18" s="151"/>
      <c r="AE18" s="151"/>
      <c r="AF18" s="151"/>
      <c r="AG18" s="151"/>
      <c r="AH18" s="151"/>
      <c r="AI18" s="151"/>
      <c r="AJ18" s="151"/>
      <c r="AK18" s="151"/>
      <c r="AL18" s="151" t="s">
        <v>330</v>
      </c>
      <c r="AM18" s="153" t="s">
        <v>319</v>
      </c>
      <c r="AN18" s="153"/>
      <c r="AO18" s="153"/>
      <c r="AP18" s="155" t="s">
        <v>503</v>
      </c>
      <c r="AQ18" s="153">
        <v>10</v>
      </c>
      <c r="AR18" s="153" t="s">
        <v>320</v>
      </c>
      <c r="AS18" s="151"/>
      <c r="AT18" s="153">
        <v>0</v>
      </c>
      <c r="AU18" s="153">
        <v>0</v>
      </c>
      <c r="AV18" s="153">
        <v>0</v>
      </c>
      <c r="AW18" s="153">
        <v>10</v>
      </c>
      <c r="AX18" s="153">
        <v>0</v>
      </c>
      <c r="AY18" s="153">
        <v>0</v>
      </c>
      <c r="AZ18" s="153">
        <v>0</v>
      </c>
      <c r="BA18" s="153">
        <v>0</v>
      </c>
      <c r="BB18" s="153">
        <v>0</v>
      </c>
      <c r="BC18" s="153">
        <v>0</v>
      </c>
      <c r="BD18" s="153">
        <v>0</v>
      </c>
      <c r="BE18" s="153" t="s">
        <v>319</v>
      </c>
      <c r="BF18" s="153">
        <v>36</v>
      </c>
      <c r="BG18" s="153" t="s">
        <v>319</v>
      </c>
      <c r="BH18" s="153"/>
      <c r="BI18" s="156"/>
      <c r="BJ18" s="156"/>
      <c r="BK18" s="153"/>
      <c r="BL18" s="153" t="s">
        <v>321</v>
      </c>
      <c r="BM18" s="151"/>
      <c r="BN18" t="s">
        <v>678</v>
      </c>
      <c r="BO18" t="s">
        <v>378</v>
      </c>
    </row>
    <row r="19" spans="1:67" x14ac:dyDescent="0.15">
      <c r="A19" s="148">
        <v>2306</v>
      </c>
      <c r="B19" s="149">
        <v>41136</v>
      </c>
      <c r="C19" s="150" t="s">
        <v>390</v>
      </c>
      <c r="D19" s="151" t="s">
        <v>391</v>
      </c>
      <c r="E19" s="151"/>
      <c r="F19" s="151" t="s">
        <v>329</v>
      </c>
      <c r="G19" s="152">
        <v>41114</v>
      </c>
      <c r="H19" s="153" t="s">
        <v>595</v>
      </c>
      <c r="I19" s="153" t="s">
        <v>699</v>
      </c>
      <c r="J19" s="153"/>
      <c r="K19" s="151" t="s">
        <v>402</v>
      </c>
      <c r="L19" s="151" t="s">
        <v>242</v>
      </c>
      <c r="M19" s="151">
        <v>81.61</v>
      </c>
      <c r="N19" s="151">
        <v>25.11</v>
      </c>
      <c r="O19" s="151" t="s">
        <v>696</v>
      </c>
      <c r="P19" s="151">
        <v>1000</v>
      </c>
      <c r="Q19" s="151">
        <v>24.38</v>
      </c>
      <c r="R19" s="154">
        <v>2000</v>
      </c>
      <c r="S19" s="151">
        <v>22.92</v>
      </c>
      <c r="T19" s="151"/>
      <c r="U19" s="151"/>
      <c r="V19" s="151"/>
      <c r="W19" s="151"/>
      <c r="X19" s="151"/>
      <c r="Y19" s="151"/>
      <c r="Z19" s="151"/>
      <c r="AA19" s="151"/>
      <c r="AB19" s="151"/>
      <c r="AC19" s="151"/>
      <c r="AD19" s="151"/>
      <c r="AE19" s="151">
        <v>10.18</v>
      </c>
      <c r="AF19" s="151"/>
      <c r="AG19" s="151"/>
      <c r="AH19" s="151"/>
      <c r="AI19" s="151"/>
      <c r="AJ19" s="151"/>
      <c r="AK19" s="151"/>
      <c r="AL19" s="151" t="s">
        <v>323</v>
      </c>
      <c r="AM19" s="153" t="s">
        <v>595</v>
      </c>
      <c r="AN19" s="153"/>
      <c r="AO19" s="153"/>
      <c r="AP19" s="155"/>
      <c r="AQ19" s="153"/>
      <c r="AR19" s="153" t="s">
        <v>470</v>
      </c>
      <c r="AS19" s="151"/>
      <c r="AT19" s="153">
        <v>0</v>
      </c>
      <c r="AU19" s="153">
        <v>0</v>
      </c>
      <c r="AV19" s="153">
        <v>0</v>
      </c>
      <c r="AW19" s="153">
        <v>20</v>
      </c>
      <c r="AX19" s="153">
        <v>0</v>
      </c>
      <c r="AY19" s="153">
        <v>0</v>
      </c>
      <c r="AZ19" s="153">
        <v>0</v>
      </c>
      <c r="BA19" s="153">
        <v>0</v>
      </c>
      <c r="BB19" s="153">
        <v>0</v>
      </c>
      <c r="BC19" s="153">
        <v>0</v>
      </c>
      <c r="BD19" s="153">
        <v>24</v>
      </c>
      <c r="BE19" s="153" t="s">
        <v>471</v>
      </c>
      <c r="BF19" s="153"/>
      <c r="BG19" s="153" t="s">
        <v>595</v>
      </c>
      <c r="BH19" s="153"/>
      <c r="BI19" s="151"/>
      <c r="BJ19" s="156"/>
      <c r="BK19" s="153"/>
      <c r="BL19" s="153" t="s">
        <v>690</v>
      </c>
      <c r="BM19" s="151"/>
      <c r="BN19" t="s">
        <v>784</v>
      </c>
      <c r="BO19" t="s">
        <v>274</v>
      </c>
    </row>
    <row r="20" spans="1:67" x14ac:dyDescent="0.15">
      <c r="A20" s="148">
        <v>1994</v>
      </c>
      <c r="B20" s="149">
        <v>41163</v>
      </c>
      <c r="C20" s="150" t="s">
        <v>324</v>
      </c>
      <c r="D20" s="151" t="s">
        <v>708</v>
      </c>
      <c r="E20" s="151"/>
      <c r="F20" s="151" t="s">
        <v>278</v>
      </c>
      <c r="G20" s="152">
        <v>41152</v>
      </c>
      <c r="H20" s="153" t="s">
        <v>471</v>
      </c>
      <c r="I20" s="153" t="s">
        <v>297</v>
      </c>
      <c r="J20" s="153"/>
      <c r="K20" s="151" t="s">
        <v>891</v>
      </c>
      <c r="L20" s="151" t="s">
        <v>670</v>
      </c>
      <c r="M20" s="151">
        <v>78.569999999999993</v>
      </c>
      <c r="N20" s="151">
        <v>25.11</v>
      </c>
      <c r="O20" s="151" t="s">
        <v>671</v>
      </c>
      <c r="P20" s="151">
        <v>1000</v>
      </c>
      <c r="Q20" s="151">
        <v>24.38</v>
      </c>
      <c r="R20" s="154">
        <v>2000</v>
      </c>
      <c r="S20" s="151">
        <v>19.010000000000002</v>
      </c>
      <c r="T20" s="151"/>
      <c r="U20" s="151"/>
      <c r="V20" s="151"/>
      <c r="W20" s="151"/>
      <c r="X20" s="151"/>
      <c r="Y20" s="151"/>
      <c r="Z20" s="151"/>
      <c r="AA20" s="151"/>
      <c r="AB20" s="151"/>
      <c r="AC20" s="151"/>
      <c r="AD20" s="151"/>
      <c r="AE20" s="151">
        <v>9.19</v>
      </c>
      <c r="AF20" s="151"/>
      <c r="AG20" s="151"/>
      <c r="AH20" s="151"/>
      <c r="AI20" s="151"/>
      <c r="AJ20" s="151"/>
      <c r="AK20" s="151"/>
      <c r="AL20" s="151" t="s">
        <v>704</v>
      </c>
      <c r="AM20" s="153" t="s">
        <v>297</v>
      </c>
      <c r="AN20" s="153"/>
      <c r="AO20" s="153"/>
      <c r="AP20" s="155" t="s">
        <v>755</v>
      </c>
      <c r="AQ20" s="153">
        <v>6.1</v>
      </c>
      <c r="AR20" s="153" t="s">
        <v>298</v>
      </c>
      <c r="AS20" s="151"/>
      <c r="AT20" s="153">
        <v>0</v>
      </c>
      <c r="AU20" s="153">
        <v>0</v>
      </c>
      <c r="AV20" s="153">
        <v>0</v>
      </c>
      <c r="AW20" s="153">
        <v>17</v>
      </c>
      <c r="AX20" s="153">
        <v>0</v>
      </c>
      <c r="AY20" s="153">
        <v>0</v>
      </c>
      <c r="AZ20" s="153">
        <v>0</v>
      </c>
      <c r="BA20" s="153">
        <v>0</v>
      </c>
      <c r="BB20" s="153">
        <v>0</v>
      </c>
      <c r="BC20" s="153">
        <v>2</v>
      </c>
      <c r="BD20" s="153">
        <v>0</v>
      </c>
      <c r="BE20" s="153" t="s">
        <v>297</v>
      </c>
      <c r="BF20" s="153">
        <v>12</v>
      </c>
      <c r="BG20" s="153" t="s">
        <v>297</v>
      </c>
      <c r="BH20" s="153"/>
      <c r="BI20" s="151" t="s">
        <v>756</v>
      </c>
      <c r="BJ20" s="156" t="s">
        <v>656</v>
      </c>
      <c r="BK20" s="153">
        <v>50</v>
      </c>
      <c r="BL20" s="153" t="s">
        <v>403</v>
      </c>
      <c r="BM20" s="151"/>
      <c r="BN20" t="s">
        <v>789</v>
      </c>
      <c r="BO20" t="s">
        <v>486</v>
      </c>
    </row>
    <row r="21" spans="1:67" x14ac:dyDescent="0.15">
      <c r="A21" s="148">
        <v>2556</v>
      </c>
      <c r="B21" s="149">
        <v>41163</v>
      </c>
      <c r="C21" s="150" t="s">
        <v>324</v>
      </c>
      <c r="D21" s="151" t="s">
        <v>708</v>
      </c>
      <c r="E21" s="151"/>
      <c r="F21" s="151" t="s">
        <v>278</v>
      </c>
      <c r="G21" s="152">
        <v>41121</v>
      </c>
      <c r="H21" s="153" t="s">
        <v>297</v>
      </c>
      <c r="I21" s="153" t="s">
        <v>709</v>
      </c>
      <c r="J21" s="153"/>
      <c r="K21" s="151" t="s">
        <v>757</v>
      </c>
      <c r="L21" s="151" t="s">
        <v>308</v>
      </c>
      <c r="M21" s="151">
        <v>78.45</v>
      </c>
      <c r="N21" s="151">
        <v>24.59</v>
      </c>
      <c r="O21" s="151" t="s">
        <v>519</v>
      </c>
      <c r="P21" s="151">
        <v>1000</v>
      </c>
      <c r="Q21" s="151">
        <v>24.26</v>
      </c>
      <c r="R21" s="154">
        <v>2000</v>
      </c>
      <c r="S21" s="151">
        <v>23.94</v>
      </c>
      <c r="T21" s="151"/>
      <c r="U21" s="151"/>
      <c r="V21" s="151"/>
      <c r="W21" s="151"/>
      <c r="X21" s="151"/>
      <c r="Y21" s="151"/>
      <c r="Z21" s="151"/>
      <c r="AA21" s="151"/>
      <c r="AB21" s="151"/>
      <c r="AC21" s="151"/>
      <c r="AD21" s="151"/>
      <c r="AE21" s="151">
        <v>9.15</v>
      </c>
      <c r="AF21" s="151"/>
      <c r="AG21" s="151"/>
      <c r="AH21" s="151"/>
      <c r="AI21" s="151"/>
      <c r="AJ21" s="151"/>
      <c r="AK21" s="151"/>
      <c r="AL21" s="151" t="s">
        <v>323</v>
      </c>
      <c r="AM21" s="153" t="s">
        <v>297</v>
      </c>
      <c r="AN21" s="153"/>
      <c r="AO21" s="153"/>
      <c r="AP21" s="155"/>
      <c r="AQ21" s="153"/>
      <c r="AR21" s="153" t="s">
        <v>297</v>
      </c>
      <c r="AS21" s="151"/>
      <c r="AT21" s="153">
        <v>0</v>
      </c>
      <c r="AU21" s="153">
        <v>0</v>
      </c>
      <c r="AV21" s="153">
        <v>0</v>
      </c>
      <c r="AW21" s="153">
        <v>20</v>
      </c>
      <c r="AX21" s="153">
        <v>0</v>
      </c>
      <c r="AY21" s="153">
        <v>0</v>
      </c>
      <c r="AZ21" s="153">
        <v>0</v>
      </c>
      <c r="BA21" s="153">
        <v>0</v>
      </c>
      <c r="BB21" s="153">
        <v>0</v>
      </c>
      <c r="BC21" s="153">
        <v>0</v>
      </c>
      <c r="BD21" s="153">
        <v>0</v>
      </c>
      <c r="BE21" s="153" t="s">
        <v>297</v>
      </c>
      <c r="BF21" s="153">
        <v>24</v>
      </c>
      <c r="BG21" s="153" t="s">
        <v>297</v>
      </c>
      <c r="BH21" s="153"/>
      <c r="BI21" s="151"/>
      <c r="BJ21" s="156"/>
      <c r="BK21" s="153"/>
      <c r="BL21" s="153" t="s">
        <v>403</v>
      </c>
      <c r="BM21" s="151"/>
      <c r="BN21" t="s">
        <v>736</v>
      </c>
      <c r="BO21" s="11" t="s">
        <v>488</v>
      </c>
    </row>
    <row r="22" spans="1:67" x14ac:dyDescent="0.15">
      <c r="A22" s="148">
        <v>1094</v>
      </c>
      <c r="B22" s="149">
        <v>41095</v>
      </c>
      <c r="C22" s="150" t="s">
        <v>691</v>
      </c>
      <c r="D22" s="151" t="s">
        <v>689</v>
      </c>
      <c r="E22" s="151"/>
      <c r="F22" s="151" t="s">
        <v>278</v>
      </c>
      <c r="G22" s="152">
        <v>41090</v>
      </c>
      <c r="H22" s="153" t="s">
        <v>840</v>
      </c>
      <c r="I22" s="153" t="s">
        <v>699</v>
      </c>
      <c r="J22" s="153"/>
      <c r="K22" s="151" t="s">
        <v>243</v>
      </c>
      <c r="L22" s="151" t="s">
        <v>558</v>
      </c>
      <c r="M22" s="151">
        <v>87.36</v>
      </c>
      <c r="N22" s="151">
        <v>26.495999999999999</v>
      </c>
      <c r="O22" s="151" t="s">
        <v>696</v>
      </c>
      <c r="P22" s="151">
        <v>1000</v>
      </c>
      <c r="Q22" s="151">
        <v>25.248000000000001</v>
      </c>
      <c r="R22" s="154">
        <v>2000</v>
      </c>
      <c r="S22" s="151">
        <v>24.768000000000001</v>
      </c>
      <c r="T22" s="151"/>
      <c r="U22" s="151"/>
      <c r="V22" s="151"/>
      <c r="W22" s="151"/>
      <c r="X22" s="151"/>
      <c r="Y22" s="151"/>
      <c r="Z22" s="151"/>
      <c r="AA22" s="151"/>
      <c r="AB22" s="151"/>
      <c r="AC22" s="151"/>
      <c r="AD22" s="151"/>
      <c r="AE22" s="151">
        <v>12.96</v>
      </c>
      <c r="AF22" s="151"/>
      <c r="AG22" s="151"/>
      <c r="AH22" s="151"/>
      <c r="AI22" s="151"/>
      <c r="AJ22" s="151"/>
      <c r="AK22" s="151"/>
      <c r="AL22" s="151" t="s">
        <v>323</v>
      </c>
      <c r="AM22" s="153" t="s">
        <v>840</v>
      </c>
      <c r="AN22" s="153"/>
      <c r="AO22" s="153"/>
      <c r="AP22" s="155"/>
      <c r="AQ22" s="153"/>
      <c r="AR22" s="153" t="s">
        <v>840</v>
      </c>
      <c r="AS22" s="151"/>
      <c r="AT22" s="153">
        <v>0</v>
      </c>
      <c r="AU22" s="153">
        <v>0</v>
      </c>
      <c r="AV22" s="153">
        <v>15</v>
      </c>
      <c r="AW22" s="153">
        <v>0</v>
      </c>
      <c r="AX22" s="153">
        <v>0</v>
      </c>
      <c r="AY22" s="153">
        <v>0</v>
      </c>
      <c r="AZ22" s="153">
        <v>0</v>
      </c>
      <c r="BA22" s="153">
        <v>0</v>
      </c>
      <c r="BB22" s="153">
        <v>0</v>
      </c>
      <c r="BC22" s="153">
        <v>0</v>
      </c>
      <c r="BD22" s="153">
        <v>0</v>
      </c>
      <c r="BE22" s="153" t="s">
        <v>840</v>
      </c>
      <c r="BF22" s="153"/>
      <c r="BG22" s="153" t="s">
        <v>840</v>
      </c>
      <c r="BH22" s="153"/>
      <c r="BI22" s="156"/>
      <c r="BJ22" s="156"/>
      <c r="BK22" s="153"/>
      <c r="BL22" s="153" t="s">
        <v>681</v>
      </c>
      <c r="BM22" s="151" t="s">
        <v>241</v>
      </c>
    </row>
    <row r="23" spans="1:67" x14ac:dyDescent="0.15">
      <c r="A23" s="148">
        <v>1470</v>
      </c>
      <c r="B23" s="149">
        <v>41163</v>
      </c>
      <c r="C23" s="150" t="s">
        <v>324</v>
      </c>
      <c r="D23" s="151" t="s">
        <v>708</v>
      </c>
      <c r="E23" s="151"/>
      <c r="F23" s="151" t="s">
        <v>278</v>
      </c>
      <c r="G23" s="152">
        <v>41152</v>
      </c>
      <c r="H23" s="153" t="s">
        <v>892</v>
      </c>
      <c r="I23" s="153" t="s">
        <v>893</v>
      </c>
      <c r="J23" s="153"/>
      <c r="K23" s="151" t="s">
        <v>476</v>
      </c>
      <c r="L23" s="151" t="s">
        <v>477</v>
      </c>
      <c r="M23" s="151">
        <v>77.989999999999995</v>
      </c>
      <c r="N23" s="151">
        <v>23.99</v>
      </c>
      <c r="O23" s="151" t="s">
        <v>671</v>
      </c>
      <c r="P23" s="151">
        <v>1000</v>
      </c>
      <c r="Q23" s="151">
        <v>23.99</v>
      </c>
      <c r="R23" s="154">
        <v>2000</v>
      </c>
      <c r="S23" s="151">
        <v>23.99</v>
      </c>
      <c r="T23" s="151"/>
      <c r="U23" s="151"/>
      <c r="V23" s="151"/>
      <c r="W23" s="151"/>
      <c r="X23" s="151"/>
      <c r="Y23" s="151"/>
      <c r="Z23" s="151"/>
      <c r="AA23" s="151"/>
      <c r="AB23" s="151"/>
      <c r="AC23" s="151"/>
      <c r="AD23" s="151"/>
      <c r="AE23" s="151">
        <v>8.5500000000000007</v>
      </c>
      <c r="AF23" s="151"/>
      <c r="AG23" s="151"/>
      <c r="AH23" s="151"/>
      <c r="AI23" s="151"/>
      <c r="AJ23" s="151"/>
      <c r="AK23" s="151"/>
      <c r="AL23" s="151" t="s">
        <v>704</v>
      </c>
      <c r="AM23" s="153" t="s">
        <v>893</v>
      </c>
      <c r="AN23" s="153"/>
      <c r="AO23" s="153"/>
      <c r="AP23" s="155" t="s">
        <v>755</v>
      </c>
      <c r="AQ23" s="153">
        <v>6.5</v>
      </c>
      <c r="AR23" s="153" t="s">
        <v>893</v>
      </c>
      <c r="AS23" s="151"/>
      <c r="AT23" s="153">
        <v>0</v>
      </c>
      <c r="AU23" s="153">
        <v>0</v>
      </c>
      <c r="AV23" s="153">
        <v>0</v>
      </c>
      <c r="AW23" s="153">
        <v>20</v>
      </c>
      <c r="AX23" s="153">
        <v>0</v>
      </c>
      <c r="AY23" s="153">
        <v>0</v>
      </c>
      <c r="AZ23" s="153">
        <v>0</v>
      </c>
      <c r="BA23" s="153">
        <v>0</v>
      </c>
      <c r="BB23" s="153">
        <v>0</v>
      </c>
      <c r="BC23" s="153">
        <v>0</v>
      </c>
      <c r="BD23" s="153">
        <v>0</v>
      </c>
      <c r="BE23" s="153" t="s">
        <v>893</v>
      </c>
      <c r="BF23" s="153"/>
      <c r="BG23" s="153" t="s">
        <v>893</v>
      </c>
      <c r="BH23" s="153"/>
      <c r="BI23" s="156" t="s">
        <v>478</v>
      </c>
      <c r="BJ23" s="156"/>
      <c r="BK23" s="153"/>
      <c r="BL23" s="153" t="s">
        <v>894</v>
      </c>
      <c r="BM23" s="151"/>
      <c r="BN23" t="s">
        <v>782</v>
      </c>
      <c r="BO23" t="s">
        <v>721</v>
      </c>
    </row>
    <row r="24" spans="1:67" x14ac:dyDescent="0.15">
      <c r="A24" s="148">
        <v>1512</v>
      </c>
      <c r="B24" s="149">
        <v>41095</v>
      </c>
      <c r="C24" s="150" t="s">
        <v>691</v>
      </c>
      <c r="D24" s="151" t="s">
        <v>689</v>
      </c>
      <c r="E24" s="151"/>
      <c r="F24" s="151" t="s">
        <v>278</v>
      </c>
      <c r="G24" s="152">
        <v>41090</v>
      </c>
      <c r="H24" s="153" t="s">
        <v>167</v>
      </c>
      <c r="I24" s="153" t="s">
        <v>840</v>
      </c>
      <c r="J24" s="153"/>
      <c r="K24" s="151" t="s">
        <v>563</v>
      </c>
      <c r="L24" s="151" t="s">
        <v>166</v>
      </c>
      <c r="M24" s="151">
        <v>95.8</v>
      </c>
      <c r="N24" s="151">
        <v>26.7</v>
      </c>
      <c r="O24" s="151" t="s">
        <v>696</v>
      </c>
      <c r="P24" s="151">
        <v>1000</v>
      </c>
      <c r="Q24" s="151">
        <v>26.31</v>
      </c>
      <c r="R24" s="154">
        <v>2000</v>
      </c>
      <c r="S24" s="151">
        <v>25.8</v>
      </c>
      <c r="T24" s="151"/>
      <c r="U24" s="151"/>
      <c r="V24" s="151"/>
      <c r="W24" s="151"/>
      <c r="X24" s="151"/>
      <c r="Y24" s="151"/>
      <c r="Z24" s="151"/>
      <c r="AA24" s="151"/>
      <c r="AB24" s="151"/>
      <c r="AC24" s="151"/>
      <c r="AD24" s="151"/>
      <c r="AE24" s="151">
        <v>14.21</v>
      </c>
      <c r="AF24" s="151"/>
      <c r="AG24" s="151"/>
      <c r="AH24" s="151"/>
      <c r="AI24" s="151"/>
      <c r="AJ24" s="151"/>
      <c r="AK24" s="151"/>
      <c r="AL24" s="151" t="s">
        <v>323</v>
      </c>
      <c r="AM24" s="153" t="s">
        <v>840</v>
      </c>
      <c r="AN24" s="153"/>
      <c r="AO24" s="153"/>
      <c r="AP24" s="155"/>
      <c r="AQ24" s="153"/>
      <c r="AR24" s="153" t="s">
        <v>840</v>
      </c>
      <c r="AS24" s="151"/>
      <c r="AT24" s="153">
        <v>0</v>
      </c>
      <c r="AU24" s="153">
        <v>0</v>
      </c>
      <c r="AV24" s="153">
        <v>18</v>
      </c>
      <c r="AW24" s="153">
        <v>0</v>
      </c>
      <c r="AX24" s="153">
        <v>0</v>
      </c>
      <c r="AY24" s="153">
        <v>0</v>
      </c>
      <c r="AZ24" s="153">
        <v>0</v>
      </c>
      <c r="BA24" s="153">
        <v>0</v>
      </c>
      <c r="BB24" s="153">
        <v>0</v>
      </c>
      <c r="BC24" s="153">
        <v>0</v>
      </c>
      <c r="BD24" s="153">
        <v>0</v>
      </c>
      <c r="BE24" s="153" t="s">
        <v>840</v>
      </c>
      <c r="BF24" s="153"/>
      <c r="BG24" s="153" t="s">
        <v>840</v>
      </c>
      <c r="BH24" s="153"/>
      <c r="BI24" s="156"/>
      <c r="BJ24" s="156"/>
      <c r="BK24" s="153"/>
      <c r="BL24" s="153" t="s">
        <v>681</v>
      </c>
      <c r="BM24" s="151" t="s">
        <v>557</v>
      </c>
    </row>
    <row r="25" spans="1:67" x14ac:dyDescent="0.15">
      <c r="A25" s="148">
        <v>1440</v>
      </c>
      <c r="B25" s="149">
        <v>41136</v>
      </c>
      <c r="C25" s="150" t="s">
        <v>390</v>
      </c>
      <c r="D25" s="151" t="s">
        <v>391</v>
      </c>
      <c r="E25" s="151"/>
      <c r="F25" s="151" t="s">
        <v>329</v>
      </c>
      <c r="G25" s="152">
        <v>41121</v>
      </c>
      <c r="H25" s="153" t="s">
        <v>471</v>
      </c>
      <c r="I25" s="153" t="s">
        <v>595</v>
      </c>
      <c r="J25" s="153"/>
      <c r="K25" s="151" t="s">
        <v>775</v>
      </c>
      <c r="L25" s="151" t="s">
        <v>776</v>
      </c>
      <c r="M25" s="151">
        <v>88.88</v>
      </c>
      <c r="N25" s="151">
        <v>22.21</v>
      </c>
      <c r="O25" s="151" t="s">
        <v>724</v>
      </c>
      <c r="P25" s="151">
        <v>300</v>
      </c>
      <c r="Q25" s="151">
        <v>23.98</v>
      </c>
      <c r="R25" s="154">
        <v>1020</v>
      </c>
      <c r="S25" s="151">
        <v>26.97</v>
      </c>
      <c r="T25" s="151"/>
      <c r="U25" s="151"/>
      <c r="V25" s="151"/>
      <c r="W25" s="151"/>
      <c r="X25" s="151"/>
      <c r="Y25" s="151"/>
      <c r="Z25" s="151"/>
      <c r="AA25" s="151"/>
      <c r="AB25" s="151"/>
      <c r="AC25" s="151"/>
      <c r="AD25" s="151"/>
      <c r="AE25" s="151">
        <v>11.59</v>
      </c>
      <c r="AF25" s="151"/>
      <c r="AG25" s="151"/>
      <c r="AH25" s="151"/>
      <c r="AI25" s="151"/>
      <c r="AJ25" s="151"/>
      <c r="AK25" s="151"/>
      <c r="AL25" s="151" t="s">
        <v>619</v>
      </c>
      <c r="AM25" s="153" t="s">
        <v>595</v>
      </c>
      <c r="AN25" s="153"/>
      <c r="AO25" s="153"/>
      <c r="AP25" s="155" t="s">
        <v>503</v>
      </c>
      <c r="AQ25" s="153">
        <v>8</v>
      </c>
      <c r="AR25" s="153" t="s">
        <v>470</v>
      </c>
      <c r="AS25" s="151"/>
      <c r="AT25" s="153">
        <v>0</v>
      </c>
      <c r="AU25" s="153">
        <v>0</v>
      </c>
      <c r="AV25" s="153">
        <v>7</v>
      </c>
      <c r="AW25" s="153">
        <v>0</v>
      </c>
      <c r="AX25" s="153">
        <v>0</v>
      </c>
      <c r="AY25" s="153">
        <v>0</v>
      </c>
      <c r="AZ25" s="153">
        <v>0</v>
      </c>
      <c r="BA25" s="153">
        <v>0</v>
      </c>
      <c r="BB25" s="153">
        <v>0</v>
      </c>
      <c r="BC25" s="153">
        <v>0</v>
      </c>
      <c r="BD25" s="153">
        <v>24</v>
      </c>
      <c r="BE25" s="153" t="s">
        <v>471</v>
      </c>
      <c r="BF25" s="153"/>
      <c r="BG25" s="153" t="s">
        <v>595</v>
      </c>
      <c r="BH25" s="153"/>
      <c r="BI25" s="156"/>
      <c r="BJ25" s="156"/>
      <c r="BK25" s="153"/>
      <c r="BL25" s="153" t="s">
        <v>690</v>
      </c>
      <c r="BM25" s="151" t="s">
        <v>363</v>
      </c>
      <c r="BN25" t="s">
        <v>408</v>
      </c>
      <c r="BO25" s="11" t="s">
        <v>274</v>
      </c>
    </row>
    <row r="26" spans="1:67" x14ac:dyDescent="0.15">
      <c r="A26" s="148">
        <v>1482</v>
      </c>
      <c r="B26" s="149">
        <v>41163</v>
      </c>
      <c r="C26" s="150" t="s">
        <v>324</v>
      </c>
      <c r="D26" s="151" t="s">
        <v>708</v>
      </c>
      <c r="E26" s="151"/>
      <c r="F26" s="151" t="s">
        <v>278</v>
      </c>
      <c r="G26" s="152">
        <v>41152</v>
      </c>
      <c r="H26" s="153" t="s">
        <v>758</v>
      </c>
      <c r="I26" s="153" t="s">
        <v>759</v>
      </c>
      <c r="J26" s="153"/>
      <c r="K26" s="151" t="s">
        <v>626</v>
      </c>
      <c r="L26" s="151" t="s">
        <v>477</v>
      </c>
      <c r="M26" s="151">
        <v>76.95</v>
      </c>
      <c r="N26" s="151">
        <v>23.35</v>
      </c>
      <c r="O26" s="151" t="s">
        <v>671</v>
      </c>
      <c r="P26" s="151">
        <v>1000</v>
      </c>
      <c r="Q26" s="151">
        <v>23.35</v>
      </c>
      <c r="R26" s="154">
        <v>2000</v>
      </c>
      <c r="S26" s="151">
        <v>23.35</v>
      </c>
      <c r="T26" s="151"/>
      <c r="U26" s="151"/>
      <c r="V26" s="151"/>
      <c r="W26" s="151"/>
      <c r="X26" s="151"/>
      <c r="Y26" s="151"/>
      <c r="Z26" s="151"/>
      <c r="AA26" s="151"/>
      <c r="AB26" s="151"/>
      <c r="AC26" s="151"/>
      <c r="AD26" s="151"/>
      <c r="AE26" s="151">
        <v>8.5500000000000007</v>
      </c>
      <c r="AF26" s="151"/>
      <c r="AG26" s="151"/>
      <c r="AH26" s="151"/>
      <c r="AI26" s="151"/>
      <c r="AJ26" s="151"/>
      <c r="AK26" s="151"/>
      <c r="AL26" s="151" t="s">
        <v>704</v>
      </c>
      <c r="AM26" s="153" t="s">
        <v>759</v>
      </c>
      <c r="AN26" s="153"/>
      <c r="AO26" s="153"/>
      <c r="AP26" s="155" t="s">
        <v>755</v>
      </c>
      <c r="AQ26" s="153">
        <v>6.5</v>
      </c>
      <c r="AR26" s="153" t="s">
        <v>525</v>
      </c>
      <c r="AS26" s="151"/>
      <c r="AT26" s="153">
        <v>0</v>
      </c>
      <c r="AU26" s="153">
        <v>0</v>
      </c>
      <c r="AV26" s="153">
        <v>0</v>
      </c>
      <c r="AW26" s="153">
        <v>20</v>
      </c>
      <c r="AX26" s="153">
        <v>0</v>
      </c>
      <c r="AY26" s="153">
        <v>0</v>
      </c>
      <c r="AZ26" s="153">
        <v>0</v>
      </c>
      <c r="BA26" s="153">
        <v>0</v>
      </c>
      <c r="BB26" s="153">
        <v>0</v>
      </c>
      <c r="BC26" s="153">
        <v>0</v>
      </c>
      <c r="BD26" s="153">
        <v>0</v>
      </c>
      <c r="BE26" s="153" t="s">
        <v>759</v>
      </c>
      <c r="BF26" s="153"/>
      <c r="BG26" s="153" t="s">
        <v>759</v>
      </c>
      <c r="BH26" s="153"/>
      <c r="BI26" s="156"/>
      <c r="BJ26" s="156"/>
      <c r="BK26" s="153"/>
      <c r="BL26" s="153" t="s">
        <v>760</v>
      </c>
      <c r="BM26" s="151"/>
      <c r="BN26" t="s">
        <v>524</v>
      </c>
      <c r="BO26" t="s">
        <v>486</v>
      </c>
    </row>
    <row r="27" spans="1:67" x14ac:dyDescent="0.15">
      <c r="A27" s="148">
        <v>1240</v>
      </c>
      <c r="B27" s="149">
        <v>41135</v>
      </c>
      <c r="C27" s="150" t="s">
        <v>324</v>
      </c>
      <c r="D27" s="151" t="s">
        <v>689</v>
      </c>
      <c r="E27" s="151"/>
      <c r="F27" s="151" t="s">
        <v>278</v>
      </c>
      <c r="G27" s="152">
        <v>41117</v>
      </c>
      <c r="H27" s="153" t="s">
        <v>858</v>
      </c>
      <c r="I27" s="153" t="s">
        <v>859</v>
      </c>
      <c r="J27" s="153"/>
      <c r="K27" s="151" t="s">
        <v>722</v>
      </c>
      <c r="L27" s="151" t="s">
        <v>333</v>
      </c>
      <c r="M27" s="151">
        <v>78.569999999999993</v>
      </c>
      <c r="N27" s="151">
        <v>23.89</v>
      </c>
      <c r="O27" s="151" t="s">
        <v>724</v>
      </c>
      <c r="P27" s="151">
        <v>1000</v>
      </c>
      <c r="Q27" s="151">
        <v>23.35</v>
      </c>
      <c r="R27" s="154">
        <v>2000</v>
      </c>
      <c r="S27" s="151">
        <v>22.82</v>
      </c>
      <c r="T27" s="151"/>
      <c r="U27" s="151"/>
      <c r="V27" s="151"/>
      <c r="W27" s="151"/>
      <c r="X27" s="151"/>
      <c r="Y27" s="151"/>
      <c r="Z27" s="151"/>
      <c r="AA27" s="151"/>
      <c r="AB27" s="151"/>
      <c r="AC27" s="151"/>
      <c r="AD27" s="151"/>
      <c r="AE27" s="151">
        <v>8.52</v>
      </c>
      <c r="AF27" s="151"/>
      <c r="AG27" s="151"/>
      <c r="AH27" s="151"/>
      <c r="AI27" s="151"/>
      <c r="AJ27" s="151"/>
      <c r="AK27" s="151"/>
      <c r="AL27" s="151" t="s">
        <v>619</v>
      </c>
      <c r="AM27" s="153" t="s">
        <v>859</v>
      </c>
      <c r="AN27" s="153"/>
      <c r="AO27" s="153"/>
      <c r="AP27" s="155" t="s">
        <v>503</v>
      </c>
      <c r="AQ27" s="153">
        <v>5.0999999999999996</v>
      </c>
      <c r="AR27" s="153" t="s">
        <v>860</v>
      </c>
      <c r="AS27" s="151"/>
      <c r="AT27" s="153">
        <v>0</v>
      </c>
      <c r="AU27" s="153">
        <v>0</v>
      </c>
      <c r="AV27" s="153">
        <v>0</v>
      </c>
      <c r="AW27" s="153">
        <v>16</v>
      </c>
      <c r="AX27" s="153">
        <v>0</v>
      </c>
      <c r="AY27" s="153">
        <v>0</v>
      </c>
      <c r="AZ27" s="153">
        <v>0</v>
      </c>
      <c r="BA27" s="153">
        <v>2</v>
      </c>
      <c r="BB27" s="153">
        <v>0</v>
      </c>
      <c r="BC27" s="153">
        <v>0</v>
      </c>
      <c r="BD27" s="153">
        <v>0</v>
      </c>
      <c r="BE27" s="153" t="s">
        <v>859</v>
      </c>
      <c r="BF27" s="153">
        <v>12</v>
      </c>
      <c r="BG27" s="153" t="s">
        <v>859</v>
      </c>
      <c r="BH27" s="153"/>
      <c r="BI27" s="156"/>
      <c r="BJ27" s="156"/>
      <c r="BK27" s="153"/>
      <c r="BL27" s="153" t="s">
        <v>861</v>
      </c>
      <c r="BM27" s="151"/>
      <c r="BN27" t="s">
        <v>675</v>
      </c>
      <c r="BO27" t="s">
        <v>274</v>
      </c>
    </row>
    <row r="28" spans="1:67" x14ac:dyDescent="0.15">
      <c r="A28" s="148">
        <v>2516</v>
      </c>
      <c r="B28" s="149">
        <v>41163</v>
      </c>
      <c r="C28" s="150" t="s">
        <v>790</v>
      </c>
      <c r="D28" s="151" t="s">
        <v>791</v>
      </c>
      <c r="E28" s="151"/>
      <c r="F28" s="151" t="s">
        <v>490</v>
      </c>
      <c r="G28" s="152">
        <v>41152</v>
      </c>
      <c r="H28" s="153" t="s">
        <v>471</v>
      </c>
      <c r="I28" s="153" t="s">
        <v>297</v>
      </c>
      <c r="J28" s="153"/>
      <c r="K28" s="151" t="s">
        <v>621</v>
      </c>
      <c r="L28" s="151" t="s">
        <v>622</v>
      </c>
      <c r="M28" s="151">
        <v>44.77</v>
      </c>
      <c r="N28" s="151">
        <v>18.41</v>
      </c>
      <c r="O28" s="151" t="s">
        <v>671</v>
      </c>
      <c r="P28" s="151">
        <v>1000</v>
      </c>
      <c r="Q28" s="151">
        <v>18.12</v>
      </c>
      <c r="R28" s="154">
        <v>2000</v>
      </c>
      <c r="S28" s="151">
        <v>17.87</v>
      </c>
      <c r="T28" s="151"/>
      <c r="U28" s="151"/>
      <c r="V28" s="151"/>
      <c r="W28" s="151"/>
      <c r="X28" s="151"/>
      <c r="Y28" s="151"/>
      <c r="Z28" s="151"/>
      <c r="AA28" s="151"/>
      <c r="AB28" s="151"/>
      <c r="AC28" s="151"/>
      <c r="AD28" s="151"/>
      <c r="AE28" s="151">
        <v>7.58</v>
      </c>
      <c r="AF28" s="151"/>
      <c r="AG28" s="151"/>
      <c r="AH28" s="151"/>
      <c r="AI28" s="151"/>
      <c r="AJ28" s="151"/>
      <c r="AK28" s="151"/>
      <c r="AL28" s="151" t="s">
        <v>704</v>
      </c>
      <c r="AM28" s="153" t="s">
        <v>297</v>
      </c>
      <c r="AN28" s="153"/>
      <c r="AO28" s="153"/>
      <c r="AP28" s="155" t="s">
        <v>755</v>
      </c>
      <c r="AQ28" s="153">
        <v>7.3</v>
      </c>
      <c r="AR28" s="153" t="s">
        <v>297</v>
      </c>
      <c r="AS28" s="151"/>
      <c r="AT28" s="153">
        <v>0</v>
      </c>
      <c r="AU28" s="153">
        <v>0</v>
      </c>
      <c r="AV28" s="153">
        <v>0</v>
      </c>
      <c r="AW28" s="153">
        <v>0</v>
      </c>
      <c r="AX28" s="153">
        <v>0</v>
      </c>
      <c r="AY28" s="153">
        <v>0</v>
      </c>
      <c r="AZ28" s="153">
        <v>0</v>
      </c>
      <c r="BA28" s="153">
        <v>0</v>
      </c>
      <c r="BB28" s="153">
        <v>0</v>
      </c>
      <c r="BC28" s="153">
        <v>0</v>
      </c>
      <c r="BD28" s="153">
        <v>0</v>
      </c>
      <c r="BE28" s="153" t="s">
        <v>297</v>
      </c>
      <c r="BF28" s="153"/>
      <c r="BG28" s="153" t="s">
        <v>297</v>
      </c>
      <c r="BH28" s="153">
        <v>35</v>
      </c>
      <c r="BI28" s="156" t="s">
        <v>623</v>
      </c>
      <c r="BJ28" s="156"/>
      <c r="BK28" s="153"/>
      <c r="BL28" s="153" t="s">
        <v>403</v>
      </c>
      <c r="BM28" s="151" t="s">
        <v>793</v>
      </c>
      <c r="BN28" t="s">
        <v>489</v>
      </c>
      <c r="BO28" s="11" t="s">
        <v>486</v>
      </c>
    </row>
    <row r="29" spans="1:67" x14ac:dyDescent="0.15">
      <c r="A29" s="148">
        <v>1416</v>
      </c>
      <c r="B29" s="149">
        <v>41136</v>
      </c>
      <c r="C29" s="150" t="s">
        <v>318</v>
      </c>
      <c r="D29" s="151" t="s">
        <v>410</v>
      </c>
      <c r="E29" s="151"/>
      <c r="F29" s="151" t="s">
        <v>411</v>
      </c>
      <c r="G29" s="152">
        <v>41121</v>
      </c>
      <c r="H29" s="153" t="s">
        <v>471</v>
      </c>
      <c r="I29" s="153" t="s">
        <v>595</v>
      </c>
      <c r="J29" s="153"/>
      <c r="K29" s="151" t="s">
        <v>419</v>
      </c>
      <c r="L29" s="151" t="s">
        <v>420</v>
      </c>
      <c r="M29" s="151">
        <v>75.739999999999995</v>
      </c>
      <c r="N29" s="151">
        <v>25.21</v>
      </c>
      <c r="O29" s="151" t="s">
        <v>724</v>
      </c>
      <c r="P29" s="151">
        <v>600</v>
      </c>
      <c r="Q29" s="151">
        <v>20.399999999999999</v>
      </c>
      <c r="R29" s="154">
        <v>2000</v>
      </c>
      <c r="S29" s="151">
        <v>20.14</v>
      </c>
      <c r="T29" s="151"/>
      <c r="U29" s="151"/>
      <c r="V29" s="151"/>
      <c r="W29" s="151"/>
      <c r="X29" s="151"/>
      <c r="Y29" s="151"/>
      <c r="Z29" s="151"/>
      <c r="AA29" s="151"/>
      <c r="AB29" s="151"/>
      <c r="AC29" s="151"/>
      <c r="AD29" s="151"/>
      <c r="AE29" s="151">
        <v>10.77</v>
      </c>
      <c r="AF29" s="151"/>
      <c r="AG29" s="151"/>
      <c r="AH29" s="151"/>
      <c r="AI29" s="151"/>
      <c r="AJ29" s="151"/>
      <c r="AK29" s="151"/>
      <c r="AL29" s="151" t="s">
        <v>619</v>
      </c>
      <c r="AM29" s="153" t="s">
        <v>595</v>
      </c>
      <c r="AN29" s="153"/>
      <c r="AO29" s="153"/>
      <c r="AP29" s="155"/>
      <c r="AQ29" s="153"/>
      <c r="AR29" s="153" t="s">
        <v>595</v>
      </c>
      <c r="AS29" s="151"/>
      <c r="AT29" s="153">
        <v>0</v>
      </c>
      <c r="AU29" s="153">
        <v>0</v>
      </c>
      <c r="AV29" s="153">
        <v>0</v>
      </c>
      <c r="AW29" s="153">
        <v>0</v>
      </c>
      <c r="AX29" s="153">
        <v>0</v>
      </c>
      <c r="AY29" s="153">
        <v>0</v>
      </c>
      <c r="AZ29" s="153">
        <v>0</v>
      </c>
      <c r="BA29" s="153">
        <v>0</v>
      </c>
      <c r="BB29" s="153">
        <v>0</v>
      </c>
      <c r="BC29" s="153">
        <v>0</v>
      </c>
      <c r="BD29" s="153">
        <v>12</v>
      </c>
      <c r="BE29" s="153" t="s">
        <v>471</v>
      </c>
      <c r="BF29" s="153"/>
      <c r="BG29" s="153" t="s">
        <v>595</v>
      </c>
      <c r="BH29" s="153"/>
      <c r="BI29" s="156"/>
      <c r="BJ29" s="156"/>
      <c r="BK29" s="153"/>
      <c r="BL29" s="153" t="s">
        <v>690</v>
      </c>
      <c r="BM29" s="151"/>
      <c r="BN29" t="s">
        <v>409</v>
      </c>
      <c r="BO29" t="s">
        <v>274</v>
      </c>
    </row>
    <row r="30" spans="1:67" x14ac:dyDescent="0.15">
      <c r="A30" s="148">
        <v>2260</v>
      </c>
      <c r="B30" s="149">
        <v>41160</v>
      </c>
      <c r="C30" s="150" t="s">
        <v>790</v>
      </c>
      <c r="D30" s="151" t="s">
        <v>791</v>
      </c>
      <c r="E30" s="151"/>
      <c r="F30" s="151" t="s">
        <v>490</v>
      </c>
      <c r="G30" s="152">
        <v>41152</v>
      </c>
      <c r="H30" s="153" t="s">
        <v>471</v>
      </c>
      <c r="I30" s="153" t="s">
        <v>297</v>
      </c>
      <c r="J30" s="153"/>
      <c r="K30" s="151" t="s">
        <v>907</v>
      </c>
      <c r="L30" s="151" t="s">
        <v>908</v>
      </c>
      <c r="M30" s="151">
        <v>80.599999999999994</v>
      </c>
      <c r="N30" s="151">
        <v>24.55</v>
      </c>
      <c r="O30" s="151" t="s">
        <v>671</v>
      </c>
      <c r="P30" s="151">
        <v>1000</v>
      </c>
      <c r="Q30" s="151">
        <v>24.1</v>
      </c>
      <c r="R30" s="154">
        <v>2000</v>
      </c>
      <c r="S30" s="151">
        <v>22</v>
      </c>
      <c r="T30" s="151"/>
      <c r="U30" s="151"/>
      <c r="V30" s="151"/>
      <c r="W30" s="151"/>
      <c r="X30" s="151"/>
      <c r="Y30" s="151"/>
      <c r="Z30" s="151"/>
      <c r="AA30" s="151"/>
      <c r="AB30" s="151"/>
      <c r="AC30" s="151"/>
      <c r="AD30" s="151"/>
      <c r="AE30" s="151">
        <v>9.5</v>
      </c>
      <c r="AF30" s="151"/>
      <c r="AG30" s="151"/>
      <c r="AH30" s="151"/>
      <c r="AI30" s="151"/>
      <c r="AJ30" s="151"/>
      <c r="AK30" s="151"/>
      <c r="AL30" s="151" t="s">
        <v>704</v>
      </c>
      <c r="AM30" s="153" t="s">
        <v>297</v>
      </c>
      <c r="AN30" s="153"/>
      <c r="AO30" s="153"/>
      <c r="AP30" s="155" t="s">
        <v>755</v>
      </c>
      <c r="AQ30" s="153">
        <v>6</v>
      </c>
      <c r="AR30" s="153" t="s">
        <v>298</v>
      </c>
      <c r="AS30" s="151"/>
      <c r="AT30" s="153">
        <v>0</v>
      </c>
      <c r="AU30" s="153">
        <v>0</v>
      </c>
      <c r="AV30" s="153">
        <v>0</v>
      </c>
      <c r="AW30" s="153">
        <v>13</v>
      </c>
      <c r="AX30" s="153">
        <v>0</v>
      </c>
      <c r="AY30" s="153">
        <v>0</v>
      </c>
      <c r="AZ30" s="153">
        <v>0</v>
      </c>
      <c r="BA30" s="153">
        <v>0</v>
      </c>
      <c r="BB30" s="153">
        <v>0</v>
      </c>
      <c r="BC30" s="153">
        <v>0</v>
      </c>
      <c r="BD30" s="153">
        <v>0</v>
      </c>
      <c r="BE30" s="153" t="s">
        <v>297</v>
      </c>
      <c r="BF30" s="153">
        <v>12</v>
      </c>
      <c r="BG30" s="153" t="s">
        <v>297</v>
      </c>
      <c r="BH30" s="153"/>
      <c r="BI30" s="156"/>
      <c r="BJ30" s="156"/>
      <c r="BK30" s="153"/>
      <c r="BL30" s="153" t="s">
        <v>403</v>
      </c>
      <c r="BM30" s="156"/>
      <c r="BN30" t="s">
        <v>584</v>
      </c>
      <c r="BO30" t="s">
        <v>486</v>
      </c>
    </row>
    <row r="31" spans="1:67" x14ac:dyDescent="0.15">
      <c r="A31" s="148">
        <v>1278</v>
      </c>
      <c r="B31" s="149">
        <v>41163</v>
      </c>
      <c r="C31" s="150" t="s">
        <v>324</v>
      </c>
      <c r="D31" s="151" t="s">
        <v>708</v>
      </c>
      <c r="E31" s="151"/>
      <c r="F31" s="151" t="s">
        <v>278</v>
      </c>
      <c r="G31" s="152">
        <v>41152</v>
      </c>
      <c r="H31" s="153" t="s">
        <v>917</v>
      </c>
      <c r="I31" s="153" t="s">
        <v>918</v>
      </c>
      <c r="J31" s="153"/>
      <c r="K31" s="151" t="s">
        <v>872</v>
      </c>
      <c r="L31" s="151" t="s">
        <v>873</v>
      </c>
      <c r="M31" s="151">
        <v>78.569999999999993</v>
      </c>
      <c r="N31" s="151">
        <v>25.75</v>
      </c>
      <c r="O31" s="151" t="s">
        <v>671</v>
      </c>
      <c r="P31" s="151">
        <v>1750</v>
      </c>
      <c r="Q31" s="151">
        <v>20.87</v>
      </c>
      <c r="R31" s="159">
        <v>1750</v>
      </c>
      <c r="S31" s="159">
        <v>20.87</v>
      </c>
      <c r="T31" s="151"/>
      <c r="U31" s="151"/>
      <c r="V31" s="151"/>
      <c r="W31" s="151"/>
      <c r="X31" s="151"/>
      <c r="Y31" s="151"/>
      <c r="Z31" s="151"/>
      <c r="AA31" s="151"/>
      <c r="AB31" s="151"/>
      <c r="AC31" s="151"/>
      <c r="AD31" s="151"/>
      <c r="AE31" s="151">
        <v>12.72</v>
      </c>
      <c r="AF31" s="151"/>
      <c r="AG31" s="151"/>
      <c r="AH31" s="151"/>
      <c r="AI31" s="151"/>
      <c r="AJ31" s="151"/>
      <c r="AK31" s="151"/>
      <c r="AL31" s="151" t="s">
        <v>704</v>
      </c>
      <c r="AM31" s="153" t="s">
        <v>919</v>
      </c>
      <c r="AN31" s="153"/>
      <c r="AO31" s="153"/>
      <c r="AP31" s="155" t="s">
        <v>755</v>
      </c>
      <c r="AQ31" s="153">
        <v>6.1</v>
      </c>
      <c r="AR31" s="153" t="s">
        <v>920</v>
      </c>
      <c r="AS31" s="151"/>
      <c r="AT31" s="153">
        <v>0</v>
      </c>
      <c r="AU31" s="153">
        <v>0</v>
      </c>
      <c r="AV31" s="153">
        <v>0</v>
      </c>
      <c r="AW31" s="153">
        <v>20</v>
      </c>
      <c r="AX31" s="153">
        <v>0</v>
      </c>
      <c r="AY31" s="153">
        <v>0</v>
      </c>
      <c r="AZ31" s="153">
        <v>0</v>
      </c>
      <c r="BA31" s="153">
        <v>0</v>
      </c>
      <c r="BB31" s="153">
        <v>0</v>
      </c>
      <c r="BC31" s="153">
        <v>0</v>
      </c>
      <c r="BD31" s="153">
        <v>0</v>
      </c>
      <c r="BE31" s="153" t="s">
        <v>816</v>
      </c>
      <c r="BF31" s="153">
        <v>24</v>
      </c>
      <c r="BG31" s="153" t="s">
        <v>816</v>
      </c>
      <c r="BH31" s="153"/>
      <c r="BI31" s="156"/>
      <c r="BJ31" s="156"/>
      <c r="BK31" s="153"/>
      <c r="BL31" s="153" t="s">
        <v>817</v>
      </c>
      <c r="BM31" s="151"/>
      <c r="BN31" t="s">
        <v>588</v>
      </c>
      <c r="BO31" t="s">
        <v>486</v>
      </c>
    </row>
    <row r="32" spans="1:67" x14ac:dyDescent="0.15">
      <c r="A32" s="148">
        <v>1458</v>
      </c>
      <c r="B32" s="149">
        <v>41135</v>
      </c>
      <c r="C32" s="150" t="s">
        <v>324</v>
      </c>
      <c r="D32" s="151" t="s">
        <v>689</v>
      </c>
      <c r="E32" s="151"/>
      <c r="F32" s="151" t="s">
        <v>278</v>
      </c>
      <c r="G32" s="152">
        <v>41090</v>
      </c>
      <c r="H32" s="153" t="s">
        <v>359</v>
      </c>
      <c r="I32" s="153" t="s">
        <v>711</v>
      </c>
      <c r="J32" s="153"/>
      <c r="K32" s="151" t="s">
        <v>422</v>
      </c>
      <c r="L32" s="151" t="s">
        <v>440</v>
      </c>
      <c r="M32" s="151">
        <v>93.65</v>
      </c>
      <c r="N32" s="151">
        <v>24.46</v>
      </c>
      <c r="O32" s="151"/>
      <c r="P32" s="151"/>
      <c r="Q32" s="151"/>
      <c r="R32" s="154"/>
      <c r="S32" s="151"/>
      <c r="T32" s="151"/>
      <c r="U32" s="151"/>
      <c r="V32" s="151"/>
      <c r="W32" s="151"/>
      <c r="X32" s="151"/>
      <c r="Y32" s="151"/>
      <c r="Z32" s="151"/>
      <c r="AA32" s="151"/>
      <c r="AB32" s="151"/>
      <c r="AC32" s="151"/>
      <c r="AD32" s="151"/>
      <c r="AE32" s="151">
        <v>13.23</v>
      </c>
      <c r="AF32" s="151"/>
      <c r="AG32" s="151"/>
      <c r="AH32" s="151"/>
      <c r="AI32" s="151"/>
      <c r="AJ32" s="151"/>
      <c r="AK32" s="151"/>
      <c r="AL32" s="151" t="s">
        <v>619</v>
      </c>
      <c r="AM32" s="153" t="s">
        <v>711</v>
      </c>
      <c r="AN32" s="153"/>
      <c r="AO32" s="153"/>
      <c r="AP32" s="155" t="s">
        <v>503</v>
      </c>
      <c r="AQ32" s="153">
        <v>7.2</v>
      </c>
      <c r="AR32" s="153" t="s">
        <v>712</v>
      </c>
      <c r="AS32" s="151"/>
      <c r="AT32" s="153">
        <v>4</v>
      </c>
      <c r="AU32" s="153">
        <v>0</v>
      </c>
      <c r="AV32" s="153">
        <v>14</v>
      </c>
      <c r="AW32" s="153">
        <v>0</v>
      </c>
      <c r="AX32" s="153">
        <v>0</v>
      </c>
      <c r="AY32" s="153">
        <v>0</v>
      </c>
      <c r="AZ32" s="153">
        <v>0</v>
      </c>
      <c r="BA32" s="153">
        <v>0</v>
      </c>
      <c r="BB32" s="153">
        <v>0</v>
      </c>
      <c r="BC32" s="153">
        <v>0</v>
      </c>
      <c r="BD32" s="153">
        <v>0</v>
      </c>
      <c r="BE32" s="153" t="s">
        <v>711</v>
      </c>
      <c r="BF32" s="153"/>
      <c r="BG32" s="153" t="s">
        <v>711</v>
      </c>
      <c r="BH32" s="153"/>
      <c r="BI32" s="156"/>
      <c r="BJ32" s="156"/>
      <c r="BK32" s="153"/>
      <c r="BL32" s="153" t="s">
        <v>382</v>
      </c>
      <c r="BM32" s="156" t="s">
        <v>895</v>
      </c>
      <c r="BN32" t="s">
        <v>514</v>
      </c>
      <c r="BO32" t="s">
        <v>378</v>
      </c>
    </row>
    <row r="33" spans="1:67" x14ac:dyDescent="0.15">
      <c r="A33" s="148">
        <v>1384</v>
      </c>
      <c r="B33" s="149">
        <v>41163</v>
      </c>
      <c r="C33" s="150" t="s">
        <v>324</v>
      </c>
      <c r="D33" s="151" t="s">
        <v>708</v>
      </c>
      <c r="E33" s="151"/>
      <c r="F33" s="151" t="s">
        <v>278</v>
      </c>
      <c r="G33" s="157">
        <v>41144</v>
      </c>
      <c r="H33" s="153" t="s">
        <v>758</v>
      </c>
      <c r="I33" s="153" t="s">
        <v>759</v>
      </c>
      <c r="J33" s="153"/>
      <c r="K33" s="151" t="s">
        <v>915</v>
      </c>
      <c r="L33" s="151" t="s">
        <v>916</v>
      </c>
      <c r="M33" s="151">
        <v>78.81</v>
      </c>
      <c r="N33" s="151">
        <v>22.8</v>
      </c>
      <c r="O33" s="151" t="s">
        <v>671</v>
      </c>
      <c r="P33" s="151">
        <v>1000</v>
      </c>
      <c r="Q33" s="151">
        <v>22</v>
      </c>
      <c r="R33" s="154">
        <v>2000</v>
      </c>
      <c r="S33" s="151">
        <v>21.5</v>
      </c>
      <c r="T33" s="151"/>
      <c r="U33" s="151"/>
      <c r="V33" s="151"/>
      <c r="W33" s="151"/>
      <c r="X33" s="151"/>
      <c r="Y33" s="151"/>
      <c r="Z33" s="151"/>
      <c r="AA33" s="151"/>
      <c r="AB33" s="151"/>
      <c r="AC33" s="151"/>
      <c r="AD33" s="151"/>
      <c r="AE33" s="151">
        <v>8.8800000000000008</v>
      </c>
      <c r="AF33" s="151"/>
      <c r="AG33" s="151"/>
      <c r="AH33" s="151"/>
      <c r="AI33" s="151"/>
      <c r="AJ33" s="151"/>
      <c r="AK33" s="151"/>
      <c r="AL33" s="151" t="s">
        <v>704</v>
      </c>
      <c r="AM33" s="153" t="s">
        <v>759</v>
      </c>
      <c r="AN33" s="153"/>
      <c r="AO33" s="153"/>
      <c r="AP33" s="155" t="s">
        <v>755</v>
      </c>
      <c r="AQ33" s="153">
        <v>6</v>
      </c>
      <c r="AR33" s="153" t="s">
        <v>525</v>
      </c>
      <c r="AS33" s="151"/>
      <c r="AT33" s="153">
        <v>0</v>
      </c>
      <c r="AU33" s="153">
        <v>0</v>
      </c>
      <c r="AV33" s="153">
        <v>10</v>
      </c>
      <c r="AW33" s="153">
        <v>0</v>
      </c>
      <c r="AX33" s="153">
        <v>0</v>
      </c>
      <c r="AY33" s="153">
        <v>0</v>
      </c>
      <c r="AZ33" s="153">
        <v>0</v>
      </c>
      <c r="BA33" s="153">
        <v>0</v>
      </c>
      <c r="BB33" s="153">
        <v>0</v>
      </c>
      <c r="BC33" s="153">
        <v>0</v>
      </c>
      <c r="BD33" s="153">
        <v>0</v>
      </c>
      <c r="BE33" s="153" t="s">
        <v>759</v>
      </c>
      <c r="BF33" s="153"/>
      <c r="BG33" s="153" t="s">
        <v>759</v>
      </c>
      <c r="BH33" s="153"/>
      <c r="BI33" s="156"/>
      <c r="BJ33" s="156"/>
      <c r="BK33" s="153"/>
      <c r="BL33" s="153" t="s">
        <v>760</v>
      </c>
      <c r="BM33" s="151"/>
      <c r="BN33" t="s">
        <v>536</v>
      </c>
      <c r="BO33" s="11" t="s">
        <v>486</v>
      </c>
    </row>
    <row r="34" spans="1:67" x14ac:dyDescent="0.15">
      <c r="A34" s="148">
        <v>3088</v>
      </c>
      <c r="B34" s="149">
        <v>41137</v>
      </c>
      <c r="C34" s="150" t="s">
        <v>390</v>
      </c>
      <c r="D34" s="151" t="s">
        <v>391</v>
      </c>
      <c r="E34" s="151"/>
      <c r="F34" s="151" t="s">
        <v>329</v>
      </c>
      <c r="G34" s="157">
        <v>41165</v>
      </c>
      <c r="H34" s="153" t="s">
        <v>758</v>
      </c>
      <c r="I34" s="153" t="s">
        <v>759</v>
      </c>
      <c r="J34" s="153"/>
      <c r="K34" s="151" t="s">
        <v>277</v>
      </c>
      <c r="L34" s="151" t="s">
        <v>576</v>
      </c>
      <c r="M34" s="151">
        <v>72.180000000000007</v>
      </c>
      <c r="N34" s="151">
        <v>24.78</v>
      </c>
      <c r="O34" s="151" t="s">
        <v>921</v>
      </c>
      <c r="P34" s="151">
        <v>1000</v>
      </c>
      <c r="Q34" s="151">
        <v>24.41</v>
      </c>
      <c r="R34" s="154">
        <v>2000</v>
      </c>
      <c r="S34" s="151">
        <v>24.09</v>
      </c>
      <c r="T34" s="151"/>
      <c r="U34" s="151"/>
      <c r="V34" s="151"/>
      <c r="W34" s="151"/>
      <c r="X34" s="151"/>
      <c r="Y34" s="151"/>
      <c r="Z34" s="151"/>
      <c r="AA34" s="151"/>
      <c r="AB34" s="151"/>
      <c r="AC34" s="151"/>
      <c r="AD34" s="151"/>
      <c r="AE34" s="151">
        <v>9.9</v>
      </c>
      <c r="AF34" s="151"/>
      <c r="AG34" s="151"/>
      <c r="AH34" s="151"/>
      <c r="AI34" s="151"/>
      <c r="AJ34" s="151"/>
      <c r="AK34" s="151"/>
      <c r="AL34" s="151" t="s">
        <v>323</v>
      </c>
      <c r="AM34" s="153" t="s">
        <v>595</v>
      </c>
      <c r="AN34" s="153"/>
      <c r="AO34" s="153"/>
      <c r="AP34" s="155" t="s">
        <v>577</v>
      </c>
      <c r="AQ34" s="153">
        <v>6.5</v>
      </c>
      <c r="AR34" s="153" t="s">
        <v>595</v>
      </c>
      <c r="AS34" s="151"/>
      <c r="AT34" s="153">
        <v>0</v>
      </c>
      <c r="AU34" s="153">
        <v>0</v>
      </c>
      <c r="AV34" s="153">
        <v>0</v>
      </c>
      <c r="AW34" s="153">
        <v>15</v>
      </c>
      <c r="AX34" s="153">
        <v>0</v>
      </c>
      <c r="AY34" s="153">
        <v>0</v>
      </c>
      <c r="AZ34" s="153">
        <v>0</v>
      </c>
      <c r="BA34" s="153">
        <v>0</v>
      </c>
      <c r="BB34" s="153">
        <v>0</v>
      </c>
      <c r="BC34" s="153">
        <v>0</v>
      </c>
      <c r="BD34" s="153">
        <v>24</v>
      </c>
      <c r="BE34" s="153" t="s">
        <v>471</v>
      </c>
      <c r="BF34" s="153"/>
      <c r="BG34" s="153" t="s">
        <v>595</v>
      </c>
      <c r="BH34" s="153"/>
      <c r="BI34" s="156"/>
      <c r="BJ34" s="156"/>
      <c r="BK34" s="153"/>
      <c r="BL34" s="153" t="s">
        <v>690</v>
      </c>
      <c r="BM34" s="151"/>
      <c r="BN34" t="s">
        <v>501</v>
      </c>
      <c r="BO34" s="11" t="s">
        <v>274</v>
      </c>
    </row>
    <row r="35" spans="1:67" x14ac:dyDescent="0.15">
      <c r="A35" s="148">
        <v>2528</v>
      </c>
      <c r="B35" s="149">
        <v>41135</v>
      </c>
      <c r="C35" s="150" t="s">
        <v>531</v>
      </c>
      <c r="D35" s="151" t="s">
        <v>822</v>
      </c>
      <c r="E35" s="151"/>
      <c r="F35" s="151" t="s">
        <v>823</v>
      </c>
      <c r="G35" s="152">
        <v>41090</v>
      </c>
      <c r="H35" s="153" t="s">
        <v>522</v>
      </c>
      <c r="I35" s="153" t="s">
        <v>523</v>
      </c>
      <c r="J35" s="153"/>
      <c r="K35" s="151" t="s">
        <v>706</v>
      </c>
      <c r="L35" s="151" t="s">
        <v>707</v>
      </c>
      <c r="M35" s="151">
        <v>80.599999999999994</v>
      </c>
      <c r="N35" s="151">
        <v>25.2</v>
      </c>
      <c r="O35" s="151" t="s">
        <v>724</v>
      </c>
      <c r="P35" s="151">
        <v>1000</v>
      </c>
      <c r="Q35" s="151">
        <v>24.8</v>
      </c>
      <c r="R35" s="154">
        <v>2000</v>
      </c>
      <c r="S35" s="151">
        <v>24.4</v>
      </c>
      <c r="T35" s="151"/>
      <c r="U35" s="151"/>
      <c r="V35" s="151"/>
      <c r="W35" s="151"/>
      <c r="X35" s="151"/>
      <c r="Y35" s="151"/>
      <c r="Z35" s="151"/>
      <c r="AA35" s="151"/>
      <c r="AB35" s="151"/>
      <c r="AC35" s="151"/>
      <c r="AD35" s="151"/>
      <c r="AE35" s="151">
        <v>9.5</v>
      </c>
      <c r="AF35" s="151"/>
      <c r="AG35" s="151"/>
      <c r="AH35" s="151"/>
      <c r="AI35" s="151"/>
      <c r="AJ35" s="151"/>
      <c r="AK35" s="151"/>
      <c r="AL35" s="151" t="s">
        <v>619</v>
      </c>
      <c r="AM35" s="153" t="s">
        <v>523</v>
      </c>
      <c r="AN35" s="153"/>
      <c r="AO35" s="153"/>
      <c r="AP35" s="155" t="s">
        <v>503</v>
      </c>
      <c r="AQ35" s="153">
        <v>10</v>
      </c>
      <c r="AR35" s="153" t="s">
        <v>331</v>
      </c>
      <c r="AS35" s="151"/>
      <c r="AT35" s="153">
        <v>0</v>
      </c>
      <c r="AU35" s="153">
        <v>0</v>
      </c>
      <c r="AV35" s="153">
        <v>0</v>
      </c>
      <c r="AW35" s="153">
        <v>10</v>
      </c>
      <c r="AX35" s="153">
        <v>0</v>
      </c>
      <c r="AY35" s="153">
        <v>0</v>
      </c>
      <c r="AZ35" s="153">
        <v>0</v>
      </c>
      <c r="BA35" s="153">
        <v>0</v>
      </c>
      <c r="BB35" s="153">
        <v>0</v>
      </c>
      <c r="BC35" s="153">
        <v>0</v>
      </c>
      <c r="BD35" s="153">
        <v>0</v>
      </c>
      <c r="BE35" s="153" t="s">
        <v>523</v>
      </c>
      <c r="BF35" s="153">
        <v>36</v>
      </c>
      <c r="BG35" s="153" t="s">
        <v>523</v>
      </c>
      <c r="BH35" s="153"/>
      <c r="BI35" s="156"/>
      <c r="BJ35" s="156"/>
      <c r="BK35" s="153"/>
      <c r="BL35" s="153" t="s">
        <v>226</v>
      </c>
      <c r="BM35" s="151"/>
      <c r="BN35" t="s">
        <v>678</v>
      </c>
      <c r="BO35" t="s">
        <v>378</v>
      </c>
    </row>
    <row r="36" spans="1:67" x14ac:dyDescent="0.15">
      <c r="A36" s="148">
        <v>2308</v>
      </c>
      <c r="B36" s="149">
        <v>41136</v>
      </c>
      <c r="C36" s="150" t="s">
        <v>324</v>
      </c>
      <c r="D36" s="151" t="s">
        <v>689</v>
      </c>
      <c r="E36" s="151"/>
      <c r="F36" s="151" t="s">
        <v>687</v>
      </c>
      <c r="G36" s="152">
        <v>41114</v>
      </c>
      <c r="H36" s="153" t="s">
        <v>449</v>
      </c>
      <c r="I36" s="153" t="s">
        <v>699</v>
      </c>
      <c r="J36" s="153"/>
      <c r="K36" s="151" t="s">
        <v>402</v>
      </c>
      <c r="L36" s="151" t="s">
        <v>242</v>
      </c>
      <c r="M36" s="151">
        <v>92.58</v>
      </c>
      <c r="N36" s="151">
        <v>51.33</v>
      </c>
      <c r="O36" s="151"/>
      <c r="P36" s="151"/>
      <c r="Q36" s="151"/>
      <c r="R36" s="154"/>
      <c r="S36" s="151"/>
      <c r="T36" s="151"/>
      <c r="U36" s="151"/>
      <c r="V36" s="151"/>
      <c r="W36" s="151">
        <v>11.94</v>
      </c>
      <c r="X36" s="151"/>
      <c r="Y36" s="151"/>
      <c r="Z36" s="151"/>
      <c r="AA36" s="151"/>
      <c r="AB36" s="151"/>
      <c r="AC36" s="151"/>
      <c r="AD36" s="151"/>
      <c r="AE36" s="151"/>
      <c r="AF36" s="151"/>
      <c r="AG36" s="151"/>
      <c r="AH36" s="151">
        <v>19.89</v>
      </c>
      <c r="AI36" s="151"/>
      <c r="AJ36" s="151"/>
      <c r="AK36" s="151"/>
      <c r="AL36" s="151" t="s">
        <v>604</v>
      </c>
      <c r="AM36" s="153" t="s">
        <v>449</v>
      </c>
      <c r="AN36" s="153"/>
      <c r="AO36" s="153"/>
      <c r="AP36" s="155"/>
      <c r="AQ36" s="153"/>
      <c r="AR36" s="153" t="s">
        <v>677</v>
      </c>
      <c r="AS36" s="151"/>
      <c r="AT36" s="153">
        <v>0</v>
      </c>
      <c r="AU36" s="153">
        <v>0</v>
      </c>
      <c r="AV36" s="153">
        <v>0</v>
      </c>
      <c r="AW36" s="153">
        <v>20</v>
      </c>
      <c r="AX36" s="153">
        <v>0</v>
      </c>
      <c r="AY36" s="153">
        <v>0</v>
      </c>
      <c r="AZ36" s="153">
        <v>0</v>
      </c>
      <c r="BA36" s="153">
        <v>0</v>
      </c>
      <c r="BB36" s="153">
        <v>0</v>
      </c>
      <c r="BC36" s="153">
        <v>0</v>
      </c>
      <c r="BD36" s="153">
        <v>24</v>
      </c>
      <c r="BE36" s="153" t="s">
        <v>453</v>
      </c>
      <c r="BF36" s="153"/>
      <c r="BG36" s="153" t="s">
        <v>449</v>
      </c>
      <c r="BH36" s="153"/>
      <c r="BI36" s="151"/>
      <c r="BJ36" s="156"/>
      <c r="BK36" s="153"/>
      <c r="BL36" s="153" t="s">
        <v>454</v>
      </c>
      <c r="BM36" s="151"/>
      <c r="BN36" t="s">
        <v>784</v>
      </c>
      <c r="BO36" t="s">
        <v>274</v>
      </c>
    </row>
    <row r="37" spans="1:67" x14ac:dyDescent="0.15">
      <c r="A37" s="148">
        <v>1996</v>
      </c>
      <c r="B37" s="149">
        <v>41163</v>
      </c>
      <c r="C37" s="150" t="s">
        <v>790</v>
      </c>
      <c r="D37" s="151" t="s">
        <v>791</v>
      </c>
      <c r="E37" s="151"/>
      <c r="F37" s="151" t="s">
        <v>783</v>
      </c>
      <c r="G37" s="152">
        <v>41152</v>
      </c>
      <c r="H37" s="153" t="s">
        <v>471</v>
      </c>
      <c r="I37" s="153" t="s">
        <v>297</v>
      </c>
      <c r="J37" s="153"/>
      <c r="K37" s="151" t="s">
        <v>891</v>
      </c>
      <c r="L37" s="151" t="s">
        <v>670</v>
      </c>
      <c r="M37" s="151">
        <v>87.66</v>
      </c>
      <c r="N37" s="151">
        <v>50.33</v>
      </c>
      <c r="O37" s="151"/>
      <c r="P37" s="151"/>
      <c r="Q37" s="151"/>
      <c r="R37" s="154"/>
      <c r="S37" s="151"/>
      <c r="T37" s="151"/>
      <c r="U37" s="151"/>
      <c r="V37" s="151"/>
      <c r="W37" s="151">
        <v>11.07</v>
      </c>
      <c r="X37" s="151"/>
      <c r="Y37" s="151"/>
      <c r="Z37" s="151"/>
      <c r="AA37" s="151"/>
      <c r="AB37" s="151"/>
      <c r="AC37" s="151"/>
      <c r="AD37" s="151"/>
      <c r="AE37" s="151"/>
      <c r="AF37" s="151"/>
      <c r="AG37" s="151"/>
      <c r="AH37" s="151">
        <v>19.690000000000001</v>
      </c>
      <c r="AI37" s="151"/>
      <c r="AJ37" s="151"/>
      <c r="AK37" s="151"/>
      <c r="AL37" s="151" t="s">
        <v>844</v>
      </c>
      <c r="AM37" s="153" t="s">
        <v>297</v>
      </c>
      <c r="AN37" s="153"/>
      <c r="AO37" s="153"/>
      <c r="AP37" s="155" t="s">
        <v>755</v>
      </c>
      <c r="AQ37" s="153">
        <v>6.1</v>
      </c>
      <c r="AR37" s="153" t="s">
        <v>298</v>
      </c>
      <c r="AS37" s="151"/>
      <c r="AT37" s="153">
        <v>0</v>
      </c>
      <c r="AU37" s="153">
        <v>0</v>
      </c>
      <c r="AV37" s="153">
        <v>0</v>
      </c>
      <c r="AW37" s="153">
        <v>17</v>
      </c>
      <c r="AX37" s="153">
        <v>0</v>
      </c>
      <c r="AY37" s="153">
        <v>0</v>
      </c>
      <c r="AZ37" s="153">
        <v>0</v>
      </c>
      <c r="BA37" s="153">
        <v>0</v>
      </c>
      <c r="BB37" s="153">
        <v>0</v>
      </c>
      <c r="BC37" s="153">
        <v>2</v>
      </c>
      <c r="BD37" s="153">
        <v>0</v>
      </c>
      <c r="BE37" s="153" t="s">
        <v>297</v>
      </c>
      <c r="BF37" s="153">
        <v>12</v>
      </c>
      <c r="BG37" s="153" t="s">
        <v>297</v>
      </c>
      <c r="BH37" s="153"/>
      <c r="BI37" s="151" t="s">
        <v>756</v>
      </c>
      <c r="BJ37" s="156" t="s">
        <v>656</v>
      </c>
      <c r="BK37" s="153">
        <v>50</v>
      </c>
      <c r="BL37" s="153" t="s">
        <v>403</v>
      </c>
      <c r="BM37" s="151"/>
      <c r="BN37" t="s">
        <v>871</v>
      </c>
      <c r="BO37" t="s">
        <v>486</v>
      </c>
    </row>
    <row r="38" spans="1:67" x14ac:dyDescent="0.15">
      <c r="A38" s="148">
        <v>2558</v>
      </c>
      <c r="B38" s="149">
        <v>41163</v>
      </c>
      <c r="C38" s="150" t="s">
        <v>324</v>
      </c>
      <c r="D38" s="151" t="s">
        <v>708</v>
      </c>
      <c r="E38" s="151"/>
      <c r="F38" s="151" t="s">
        <v>687</v>
      </c>
      <c r="G38" s="152">
        <v>41121</v>
      </c>
      <c r="H38" s="153" t="s">
        <v>297</v>
      </c>
      <c r="I38" s="153" t="s">
        <v>709</v>
      </c>
      <c r="J38" s="153"/>
      <c r="K38" s="151" t="s">
        <v>757</v>
      </c>
      <c r="L38" s="151" t="s">
        <v>308</v>
      </c>
      <c r="M38" s="151">
        <v>86.39</v>
      </c>
      <c r="N38" s="151">
        <v>46.69</v>
      </c>
      <c r="O38" s="151"/>
      <c r="P38" s="151"/>
      <c r="Q38" s="151"/>
      <c r="R38" s="154"/>
      <c r="S38" s="151"/>
      <c r="T38" s="151"/>
      <c r="U38" s="151"/>
      <c r="V38" s="151"/>
      <c r="W38" s="151">
        <v>11.02</v>
      </c>
      <c r="X38" s="151"/>
      <c r="Y38" s="151"/>
      <c r="Z38" s="151"/>
      <c r="AA38" s="151"/>
      <c r="AB38" s="151"/>
      <c r="AC38" s="151"/>
      <c r="AD38" s="151"/>
      <c r="AE38" s="151"/>
      <c r="AF38" s="151"/>
      <c r="AG38" s="151"/>
      <c r="AH38" s="151">
        <v>19.55</v>
      </c>
      <c r="AI38" s="151"/>
      <c r="AJ38" s="151"/>
      <c r="AK38" s="151"/>
      <c r="AL38" s="151" t="s">
        <v>726</v>
      </c>
      <c r="AM38" s="153" t="s">
        <v>297</v>
      </c>
      <c r="AN38" s="153"/>
      <c r="AO38" s="153"/>
      <c r="AP38" s="155"/>
      <c r="AQ38" s="153"/>
      <c r="AR38" s="153" t="s">
        <v>297</v>
      </c>
      <c r="AS38" s="151"/>
      <c r="AT38" s="153">
        <v>0</v>
      </c>
      <c r="AU38" s="153">
        <v>0</v>
      </c>
      <c r="AV38" s="153">
        <v>0</v>
      </c>
      <c r="AW38" s="153">
        <v>20</v>
      </c>
      <c r="AX38" s="153">
        <v>0</v>
      </c>
      <c r="AY38" s="153">
        <v>0</v>
      </c>
      <c r="AZ38" s="153">
        <v>0</v>
      </c>
      <c r="BA38" s="153">
        <v>0</v>
      </c>
      <c r="BB38" s="153">
        <v>0</v>
      </c>
      <c r="BC38" s="153">
        <v>0</v>
      </c>
      <c r="BD38" s="153">
        <v>0</v>
      </c>
      <c r="BE38" s="153" t="s">
        <v>297</v>
      </c>
      <c r="BF38" s="153">
        <v>24</v>
      </c>
      <c r="BG38" s="153" t="s">
        <v>297</v>
      </c>
      <c r="BH38" s="153"/>
      <c r="BI38" s="151"/>
      <c r="BJ38" s="156"/>
      <c r="BK38" s="153"/>
      <c r="BL38" s="153" t="s">
        <v>403</v>
      </c>
      <c r="BM38" s="151"/>
      <c r="BN38" t="s">
        <v>736</v>
      </c>
      <c r="BO38" s="11" t="s">
        <v>488</v>
      </c>
    </row>
    <row r="39" spans="1:67" x14ac:dyDescent="0.15">
      <c r="A39" s="148">
        <v>1096</v>
      </c>
      <c r="B39" s="149">
        <v>41095</v>
      </c>
      <c r="C39" s="150" t="s">
        <v>691</v>
      </c>
      <c r="D39" s="151" t="s">
        <v>689</v>
      </c>
      <c r="E39" s="151"/>
      <c r="F39" s="151" t="s">
        <v>687</v>
      </c>
      <c r="G39" s="152">
        <v>41090</v>
      </c>
      <c r="H39" s="153" t="s">
        <v>840</v>
      </c>
      <c r="I39" s="153" t="s">
        <v>699</v>
      </c>
      <c r="J39" s="153"/>
      <c r="K39" s="151" t="s">
        <v>243</v>
      </c>
      <c r="L39" s="151" t="s">
        <v>558</v>
      </c>
      <c r="M39" s="151">
        <v>94.08</v>
      </c>
      <c r="N39" s="151">
        <v>46.176000000000002</v>
      </c>
      <c r="O39" s="151"/>
      <c r="P39" s="151"/>
      <c r="Q39" s="151"/>
      <c r="R39" s="154"/>
      <c r="S39" s="151"/>
      <c r="T39" s="151"/>
      <c r="U39" s="151"/>
      <c r="V39" s="151"/>
      <c r="W39" s="151">
        <v>15.84</v>
      </c>
      <c r="X39" s="151"/>
      <c r="Y39" s="151"/>
      <c r="Z39" s="151"/>
      <c r="AA39" s="151"/>
      <c r="AB39" s="151"/>
      <c r="AC39" s="151"/>
      <c r="AD39" s="151"/>
      <c r="AE39" s="151"/>
      <c r="AF39" s="151"/>
      <c r="AG39" s="151"/>
      <c r="AH39" s="151">
        <v>19.968</v>
      </c>
      <c r="AI39" s="151"/>
      <c r="AJ39" s="151"/>
      <c r="AK39" s="151"/>
      <c r="AL39" s="151" t="s">
        <v>604</v>
      </c>
      <c r="AM39" s="153" t="s">
        <v>840</v>
      </c>
      <c r="AN39" s="153"/>
      <c r="AO39" s="153"/>
      <c r="AP39" s="155"/>
      <c r="AQ39" s="153"/>
      <c r="AR39" s="153" t="s">
        <v>840</v>
      </c>
      <c r="AS39" s="151"/>
      <c r="AT39" s="153">
        <v>0</v>
      </c>
      <c r="AU39" s="153">
        <v>0</v>
      </c>
      <c r="AV39" s="153">
        <v>15</v>
      </c>
      <c r="AW39" s="153">
        <v>0</v>
      </c>
      <c r="AX39" s="153">
        <v>0</v>
      </c>
      <c r="AY39" s="153">
        <v>0</v>
      </c>
      <c r="AZ39" s="153">
        <v>0</v>
      </c>
      <c r="BA39" s="153">
        <v>0</v>
      </c>
      <c r="BB39" s="153">
        <v>0</v>
      </c>
      <c r="BC39" s="153">
        <v>0</v>
      </c>
      <c r="BD39" s="153">
        <v>0</v>
      </c>
      <c r="BE39" s="153" t="s">
        <v>840</v>
      </c>
      <c r="BF39" s="153"/>
      <c r="BG39" s="153" t="s">
        <v>840</v>
      </c>
      <c r="BH39" s="153"/>
      <c r="BI39" s="156"/>
      <c r="BJ39" s="156"/>
      <c r="BK39" s="153"/>
      <c r="BL39" s="153" t="s">
        <v>681</v>
      </c>
      <c r="BM39" s="151" t="s">
        <v>241</v>
      </c>
    </row>
    <row r="40" spans="1:67" x14ac:dyDescent="0.15">
      <c r="A40" s="148">
        <v>1472</v>
      </c>
      <c r="B40" s="149">
        <v>41163</v>
      </c>
      <c r="C40" s="150" t="s">
        <v>324</v>
      </c>
      <c r="D40" s="151" t="s">
        <v>708</v>
      </c>
      <c r="E40" s="151"/>
      <c r="F40" s="151" t="s">
        <v>687</v>
      </c>
      <c r="G40" s="152">
        <v>41152</v>
      </c>
      <c r="H40" s="153" t="s">
        <v>758</v>
      </c>
      <c r="I40" s="153" t="s">
        <v>759</v>
      </c>
      <c r="J40" s="153"/>
      <c r="K40" s="151" t="s">
        <v>476</v>
      </c>
      <c r="L40" s="151" t="s">
        <v>477</v>
      </c>
      <c r="M40" s="151">
        <v>83.99</v>
      </c>
      <c r="N40" s="151">
        <v>48.5</v>
      </c>
      <c r="O40" s="151"/>
      <c r="P40" s="151"/>
      <c r="Q40" s="151"/>
      <c r="R40" s="154"/>
      <c r="S40" s="151"/>
      <c r="T40" s="151"/>
      <c r="U40" s="151"/>
      <c r="V40" s="151"/>
      <c r="W40" s="151">
        <v>20.190000000000001</v>
      </c>
      <c r="X40" s="151"/>
      <c r="Y40" s="151"/>
      <c r="Z40" s="151"/>
      <c r="AA40" s="151"/>
      <c r="AB40" s="151"/>
      <c r="AC40" s="151"/>
      <c r="AD40" s="151"/>
      <c r="AE40" s="151"/>
      <c r="AF40" s="151"/>
      <c r="AG40" s="151"/>
      <c r="AH40" s="151">
        <v>11.55</v>
      </c>
      <c r="AI40" s="151"/>
      <c r="AJ40" s="151"/>
      <c r="AK40" s="151"/>
      <c r="AL40" s="151" t="s">
        <v>844</v>
      </c>
      <c r="AM40" s="153" t="s">
        <v>759</v>
      </c>
      <c r="AN40" s="153"/>
      <c r="AO40" s="153"/>
      <c r="AP40" s="155" t="s">
        <v>755</v>
      </c>
      <c r="AQ40" s="153">
        <v>6.5</v>
      </c>
      <c r="AR40" s="153" t="s">
        <v>759</v>
      </c>
      <c r="AS40" s="151"/>
      <c r="AT40" s="153">
        <v>0</v>
      </c>
      <c r="AU40" s="153">
        <v>0</v>
      </c>
      <c r="AV40" s="153">
        <v>0</v>
      </c>
      <c r="AW40" s="153">
        <v>20</v>
      </c>
      <c r="AX40" s="153">
        <v>0</v>
      </c>
      <c r="AY40" s="153">
        <v>0</v>
      </c>
      <c r="AZ40" s="153">
        <v>0</v>
      </c>
      <c r="BA40" s="153">
        <v>0</v>
      </c>
      <c r="BB40" s="153">
        <v>0</v>
      </c>
      <c r="BC40" s="153">
        <v>0</v>
      </c>
      <c r="BD40" s="153">
        <v>0</v>
      </c>
      <c r="BE40" s="153" t="s">
        <v>759</v>
      </c>
      <c r="BF40" s="153"/>
      <c r="BG40" s="153" t="s">
        <v>759</v>
      </c>
      <c r="BH40" s="153"/>
      <c r="BI40" s="156" t="s">
        <v>478</v>
      </c>
      <c r="BJ40" s="156"/>
      <c r="BK40" s="153"/>
      <c r="BL40" s="153" t="s">
        <v>760</v>
      </c>
      <c r="BM40" s="151"/>
      <c r="BN40" t="s">
        <v>782</v>
      </c>
      <c r="BO40" t="s">
        <v>486</v>
      </c>
    </row>
    <row r="41" spans="1:67" x14ac:dyDescent="0.15">
      <c r="A41" s="148">
        <v>1514</v>
      </c>
      <c r="B41" s="149">
        <v>41095</v>
      </c>
      <c r="C41" s="150" t="s">
        <v>691</v>
      </c>
      <c r="D41" s="151" t="s">
        <v>689</v>
      </c>
      <c r="E41" s="151"/>
      <c r="F41" s="151" t="s">
        <v>687</v>
      </c>
      <c r="G41" s="152">
        <v>41090</v>
      </c>
      <c r="H41" s="153" t="s">
        <v>167</v>
      </c>
      <c r="I41" s="153" t="s">
        <v>840</v>
      </c>
      <c r="J41" s="153"/>
      <c r="K41" s="151" t="s">
        <v>563</v>
      </c>
      <c r="L41" s="151" t="s">
        <v>166</v>
      </c>
      <c r="M41" s="151">
        <v>105.12</v>
      </c>
      <c r="N41" s="151">
        <v>50.1</v>
      </c>
      <c r="O41" s="151"/>
      <c r="P41" s="151"/>
      <c r="Q41" s="151"/>
      <c r="R41" s="154"/>
      <c r="S41" s="151"/>
      <c r="T41" s="151"/>
      <c r="U41" s="151"/>
      <c r="V41" s="151"/>
      <c r="W41" s="151">
        <v>14.6</v>
      </c>
      <c r="X41" s="151"/>
      <c r="Y41" s="151"/>
      <c r="Z41" s="151"/>
      <c r="AA41" s="151"/>
      <c r="AB41" s="151"/>
      <c r="AC41" s="151"/>
      <c r="AD41" s="151"/>
      <c r="AE41" s="151"/>
      <c r="AF41" s="151"/>
      <c r="AG41" s="151"/>
      <c r="AH41" s="151">
        <v>20.25</v>
      </c>
      <c r="AI41" s="151"/>
      <c r="AJ41" s="151"/>
      <c r="AK41" s="151"/>
      <c r="AL41" s="151" t="s">
        <v>604</v>
      </c>
      <c r="AM41" s="153" t="s">
        <v>840</v>
      </c>
      <c r="AN41" s="153"/>
      <c r="AO41" s="153"/>
      <c r="AP41" s="155"/>
      <c r="AQ41" s="153"/>
      <c r="AR41" s="153" t="s">
        <v>840</v>
      </c>
      <c r="AS41" s="151"/>
      <c r="AT41" s="153">
        <v>0</v>
      </c>
      <c r="AU41" s="153">
        <v>0</v>
      </c>
      <c r="AV41" s="153">
        <v>18</v>
      </c>
      <c r="AW41" s="153">
        <v>0</v>
      </c>
      <c r="AX41" s="153">
        <v>0</v>
      </c>
      <c r="AY41" s="153">
        <v>0</v>
      </c>
      <c r="AZ41" s="153">
        <v>0</v>
      </c>
      <c r="BA41" s="153">
        <v>0</v>
      </c>
      <c r="BB41" s="153">
        <v>0</v>
      </c>
      <c r="BC41" s="153">
        <v>0</v>
      </c>
      <c r="BD41" s="153">
        <v>0</v>
      </c>
      <c r="BE41" s="153" t="s">
        <v>840</v>
      </c>
      <c r="BF41" s="153"/>
      <c r="BG41" s="153" t="s">
        <v>840</v>
      </c>
      <c r="BH41" s="153"/>
      <c r="BI41" s="156"/>
      <c r="BJ41" s="156"/>
      <c r="BK41" s="153"/>
      <c r="BL41" s="153" t="s">
        <v>681</v>
      </c>
      <c r="BM41" s="151" t="s">
        <v>557</v>
      </c>
    </row>
    <row r="42" spans="1:67" x14ac:dyDescent="0.15">
      <c r="A42" s="148">
        <v>1442</v>
      </c>
      <c r="B42" s="149">
        <v>41136</v>
      </c>
      <c r="C42" s="150" t="s">
        <v>324</v>
      </c>
      <c r="D42" s="151" t="s">
        <v>689</v>
      </c>
      <c r="E42" s="151"/>
      <c r="F42" s="151" t="s">
        <v>687</v>
      </c>
      <c r="G42" s="152">
        <v>41121</v>
      </c>
      <c r="H42" s="153" t="s">
        <v>780</v>
      </c>
      <c r="I42" s="153" t="s">
        <v>162</v>
      </c>
      <c r="J42" s="153"/>
      <c r="K42" s="151" t="s">
        <v>775</v>
      </c>
      <c r="L42" s="151" t="s">
        <v>776</v>
      </c>
      <c r="M42" s="151">
        <v>94.98</v>
      </c>
      <c r="N42" s="151">
        <v>44.99</v>
      </c>
      <c r="O42" s="151" t="s">
        <v>724</v>
      </c>
      <c r="P42" s="151">
        <v>1020</v>
      </c>
      <c r="Q42" s="151">
        <v>48.97</v>
      </c>
      <c r="R42" s="154"/>
      <c r="S42" s="151"/>
      <c r="T42" s="151"/>
      <c r="U42" s="151"/>
      <c r="V42" s="151"/>
      <c r="W42" s="151">
        <v>13.79</v>
      </c>
      <c r="X42" s="151"/>
      <c r="Y42" s="151"/>
      <c r="Z42" s="151"/>
      <c r="AA42" s="151"/>
      <c r="AB42" s="151"/>
      <c r="AC42" s="151"/>
      <c r="AD42" s="151"/>
      <c r="AE42" s="151"/>
      <c r="AF42" s="151"/>
      <c r="AG42" s="151"/>
      <c r="AH42" s="151">
        <v>18.989999999999998</v>
      </c>
      <c r="AI42" s="151"/>
      <c r="AJ42" s="151"/>
      <c r="AK42" s="151"/>
      <c r="AL42" s="151" t="s">
        <v>676</v>
      </c>
      <c r="AM42" s="153" t="s">
        <v>162</v>
      </c>
      <c r="AN42" s="153"/>
      <c r="AO42" s="153"/>
      <c r="AP42" s="155" t="s">
        <v>503</v>
      </c>
      <c r="AQ42" s="153">
        <v>8</v>
      </c>
      <c r="AR42" s="153" t="s">
        <v>163</v>
      </c>
      <c r="AS42" s="151"/>
      <c r="AT42" s="153">
        <v>0</v>
      </c>
      <c r="AU42" s="153">
        <v>0</v>
      </c>
      <c r="AV42" s="153">
        <v>7</v>
      </c>
      <c r="AW42" s="153">
        <v>0</v>
      </c>
      <c r="AX42" s="153">
        <v>0</v>
      </c>
      <c r="AY42" s="153">
        <v>0</v>
      </c>
      <c r="AZ42" s="153">
        <v>0</v>
      </c>
      <c r="BA42" s="153">
        <v>0</v>
      </c>
      <c r="BB42" s="153">
        <v>0</v>
      </c>
      <c r="BC42" s="153">
        <v>0</v>
      </c>
      <c r="BD42" s="153">
        <v>24</v>
      </c>
      <c r="BE42" s="153" t="s">
        <v>780</v>
      </c>
      <c r="BF42" s="153"/>
      <c r="BG42" s="153" t="s">
        <v>162</v>
      </c>
      <c r="BH42" s="153"/>
      <c r="BI42" s="156"/>
      <c r="BJ42" s="156"/>
      <c r="BK42" s="153"/>
      <c r="BL42" s="153" t="s">
        <v>164</v>
      </c>
      <c r="BM42" s="151" t="s">
        <v>363</v>
      </c>
      <c r="BN42" t="s">
        <v>408</v>
      </c>
      <c r="BO42" s="11" t="s">
        <v>274</v>
      </c>
    </row>
    <row r="43" spans="1:67" x14ac:dyDescent="0.15">
      <c r="A43" s="148">
        <v>1484</v>
      </c>
      <c r="B43" s="149">
        <v>41163</v>
      </c>
      <c r="C43" s="150" t="s">
        <v>790</v>
      </c>
      <c r="D43" s="151" t="s">
        <v>791</v>
      </c>
      <c r="E43" s="151"/>
      <c r="F43" s="151" t="s">
        <v>783</v>
      </c>
      <c r="G43" s="152">
        <v>41152</v>
      </c>
      <c r="H43" s="153" t="s">
        <v>471</v>
      </c>
      <c r="I43" s="153" t="s">
        <v>297</v>
      </c>
      <c r="J43" s="153"/>
      <c r="K43" s="151" t="s">
        <v>626</v>
      </c>
      <c r="L43" s="151" t="s">
        <v>477</v>
      </c>
      <c r="M43" s="151">
        <v>83.2</v>
      </c>
      <c r="N43" s="151">
        <v>46.3</v>
      </c>
      <c r="O43" s="151"/>
      <c r="P43" s="151"/>
      <c r="Q43" s="151"/>
      <c r="R43" s="154"/>
      <c r="S43" s="151"/>
      <c r="T43" s="151"/>
      <c r="U43" s="151"/>
      <c r="V43" s="151"/>
      <c r="W43" s="151">
        <v>10.9</v>
      </c>
      <c r="X43" s="151"/>
      <c r="Y43" s="151"/>
      <c r="Z43" s="151"/>
      <c r="AA43" s="151"/>
      <c r="AB43" s="151"/>
      <c r="AC43" s="151"/>
      <c r="AD43" s="151"/>
      <c r="AE43" s="151"/>
      <c r="AF43" s="151"/>
      <c r="AG43" s="151"/>
      <c r="AH43" s="151">
        <v>19.45</v>
      </c>
      <c r="AI43" s="151"/>
      <c r="AJ43" s="151"/>
      <c r="AK43" s="151"/>
      <c r="AL43" s="151" t="s">
        <v>844</v>
      </c>
      <c r="AM43" s="153" t="s">
        <v>297</v>
      </c>
      <c r="AN43" s="153"/>
      <c r="AO43" s="153"/>
      <c r="AP43" s="155" t="s">
        <v>755</v>
      </c>
      <c r="AQ43" s="153">
        <v>6.5</v>
      </c>
      <c r="AR43" s="153" t="s">
        <v>298</v>
      </c>
      <c r="AS43" s="151"/>
      <c r="AT43" s="153">
        <v>0</v>
      </c>
      <c r="AU43" s="153">
        <v>0</v>
      </c>
      <c r="AV43" s="153">
        <v>0</v>
      </c>
      <c r="AW43" s="153">
        <v>20</v>
      </c>
      <c r="AX43" s="153">
        <v>0</v>
      </c>
      <c r="AY43" s="153">
        <v>0</v>
      </c>
      <c r="AZ43" s="153">
        <v>0</v>
      </c>
      <c r="BA43" s="153">
        <v>0</v>
      </c>
      <c r="BB43" s="153">
        <v>0</v>
      </c>
      <c r="BC43" s="153">
        <v>0</v>
      </c>
      <c r="BD43" s="153">
        <v>0</v>
      </c>
      <c r="BE43" s="153" t="s">
        <v>297</v>
      </c>
      <c r="BF43" s="153"/>
      <c r="BG43" s="153" t="s">
        <v>297</v>
      </c>
      <c r="BH43" s="153"/>
      <c r="BI43" s="156"/>
      <c r="BJ43" s="156"/>
      <c r="BK43" s="153"/>
      <c r="BL43" s="153" t="s">
        <v>403</v>
      </c>
      <c r="BM43" s="151"/>
      <c r="BN43" t="s">
        <v>524</v>
      </c>
      <c r="BO43" t="s">
        <v>486</v>
      </c>
    </row>
    <row r="44" spans="1:67" x14ac:dyDescent="0.15">
      <c r="A44" s="148">
        <v>1242</v>
      </c>
      <c r="B44" s="149">
        <v>41135</v>
      </c>
      <c r="C44" s="150" t="s">
        <v>324</v>
      </c>
      <c r="D44" s="151" t="s">
        <v>689</v>
      </c>
      <c r="E44" s="151"/>
      <c r="F44" s="151" t="s">
        <v>687</v>
      </c>
      <c r="G44" s="152">
        <v>41117</v>
      </c>
      <c r="H44" s="153" t="s">
        <v>453</v>
      </c>
      <c r="I44" s="153" t="s">
        <v>449</v>
      </c>
      <c r="J44" s="153"/>
      <c r="K44" s="151" t="s">
        <v>722</v>
      </c>
      <c r="L44" s="151" t="s">
        <v>333</v>
      </c>
      <c r="M44" s="151">
        <v>85.5</v>
      </c>
      <c r="N44" s="151">
        <v>48.26</v>
      </c>
      <c r="O44" s="151"/>
      <c r="P44" s="151"/>
      <c r="Q44" s="151"/>
      <c r="R44" s="154"/>
      <c r="S44" s="151"/>
      <c r="T44" s="151"/>
      <c r="U44" s="151"/>
      <c r="V44" s="151"/>
      <c r="W44" s="151">
        <v>10.76</v>
      </c>
      <c r="X44" s="151"/>
      <c r="Y44" s="151"/>
      <c r="Z44" s="151"/>
      <c r="AA44" s="151"/>
      <c r="AB44" s="151"/>
      <c r="AC44" s="151"/>
      <c r="AD44" s="151"/>
      <c r="AE44" s="151"/>
      <c r="AF44" s="151"/>
      <c r="AG44" s="151"/>
      <c r="AH44" s="151">
        <v>19.329999999999998</v>
      </c>
      <c r="AI44" s="151"/>
      <c r="AJ44" s="151"/>
      <c r="AK44" s="151"/>
      <c r="AL44" s="151" t="s">
        <v>676</v>
      </c>
      <c r="AM44" s="153" t="s">
        <v>449</v>
      </c>
      <c r="AN44" s="153"/>
      <c r="AO44" s="153"/>
      <c r="AP44" s="155" t="s">
        <v>503</v>
      </c>
      <c r="AQ44" s="153">
        <v>5.0999999999999996</v>
      </c>
      <c r="AR44" s="153" t="s">
        <v>677</v>
      </c>
      <c r="AS44" s="151"/>
      <c r="AT44" s="153">
        <v>0</v>
      </c>
      <c r="AU44" s="153">
        <v>0</v>
      </c>
      <c r="AV44" s="153">
        <v>0</v>
      </c>
      <c r="AW44" s="153">
        <v>16</v>
      </c>
      <c r="AX44" s="153">
        <v>0</v>
      </c>
      <c r="AY44" s="153">
        <v>0</v>
      </c>
      <c r="AZ44" s="153">
        <v>0</v>
      </c>
      <c r="BA44" s="153">
        <v>2</v>
      </c>
      <c r="BB44" s="153">
        <v>0</v>
      </c>
      <c r="BC44" s="153">
        <v>0</v>
      </c>
      <c r="BD44" s="153">
        <v>0</v>
      </c>
      <c r="BE44" s="153" t="s">
        <v>449</v>
      </c>
      <c r="BF44" s="153">
        <v>12</v>
      </c>
      <c r="BG44" s="153" t="s">
        <v>449</v>
      </c>
      <c r="BH44" s="153"/>
      <c r="BI44" s="156"/>
      <c r="BJ44" s="156"/>
      <c r="BK44" s="153"/>
      <c r="BL44" s="153" t="s">
        <v>454</v>
      </c>
      <c r="BM44" s="151"/>
      <c r="BN44" t="s">
        <v>675</v>
      </c>
      <c r="BO44" t="s">
        <v>274</v>
      </c>
    </row>
    <row r="45" spans="1:67" x14ac:dyDescent="0.15">
      <c r="A45" s="148">
        <v>2518</v>
      </c>
      <c r="B45" s="149">
        <v>41163</v>
      </c>
      <c r="C45" s="150" t="s">
        <v>324</v>
      </c>
      <c r="D45" s="151" t="s">
        <v>708</v>
      </c>
      <c r="E45" s="151"/>
      <c r="F45" s="151" t="s">
        <v>687</v>
      </c>
      <c r="G45" s="152">
        <v>41152</v>
      </c>
      <c r="H45" s="153" t="s">
        <v>471</v>
      </c>
      <c r="I45" s="153" t="s">
        <v>297</v>
      </c>
      <c r="J45" s="153"/>
      <c r="K45" s="151" t="s">
        <v>621</v>
      </c>
      <c r="L45" s="151" t="s">
        <v>622</v>
      </c>
      <c r="M45" s="151">
        <v>54.41</v>
      </c>
      <c r="N45" s="151">
        <v>35.71</v>
      </c>
      <c r="O45" s="151"/>
      <c r="P45" s="151"/>
      <c r="Q45" s="151"/>
      <c r="R45" s="154"/>
      <c r="S45" s="151"/>
      <c r="T45" s="151"/>
      <c r="U45" s="151"/>
      <c r="V45" s="151"/>
      <c r="W45" s="151">
        <v>8.56</v>
      </c>
      <c r="X45" s="151"/>
      <c r="Y45" s="151"/>
      <c r="Z45" s="151"/>
      <c r="AA45" s="151"/>
      <c r="AB45" s="151"/>
      <c r="AC45" s="151"/>
      <c r="AD45" s="151"/>
      <c r="AE45" s="151"/>
      <c r="AF45" s="151"/>
      <c r="AG45" s="151"/>
      <c r="AH45" s="151">
        <v>13.32</v>
      </c>
      <c r="AI45" s="151"/>
      <c r="AJ45" s="151"/>
      <c r="AK45" s="151"/>
      <c r="AL45" s="151" t="s">
        <v>844</v>
      </c>
      <c r="AM45" s="153" t="s">
        <v>297</v>
      </c>
      <c r="AN45" s="153"/>
      <c r="AO45" s="153"/>
      <c r="AP45" s="155" t="s">
        <v>755</v>
      </c>
      <c r="AQ45" s="153">
        <v>7.3</v>
      </c>
      <c r="AR45" s="153" t="s">
        <v>297</v>
      </c>
      <c r="AS45" s="151"/>
      <c r="AT45" s="153">
        <v>0</v>
      </c>
      <c r="AU45" s="153">
        <v>0</v>
      </c>
      <c r="AV45" s="153">
        <v>0</v>
      </c>
      <c r="AW45" s="153">
        <v>0</v>
      </c>
      <c r="AX45" s="153">
        <v>0</v>
      </c>
      <c r="AY45" s="153">
        <v>0</v>
      </c>
      <c r="AZ45" s="153">
        <v>0</v>
      </c>
      <c r="BA45" s="153">
        <v>0</v>
      </c>
      <c r="BB45" s="153">
        <v>0</v>
      </c>
      <c r="BC45" s="153">
        <v>0</v>
      </c>
      <c r="BD45" s="153">
        <v>0</v>
      </c>
      <c r="BE45" s="153" t="s">
        <v>297</v>
      </c>
      <c r="BF45" s="153"/>
      <c r="BG45" s="153" t="s">
        <v>297</v>
      </c>
      <c r="BH45" s="153">
        <v>35</v>
      </c>
      <c r="BI45" s="156" t="s">
        <v>623</v>
      </c>
      <c r="BJ45" s="156"/>
      <c r="BK45" s="153"/>
      <c r="BL45" s="153" t="s">
        <v>403</v>
      </c>
      <c r="BM45" s="151" t="s">
        <v>793</v>
      </c>
      <c r="BN45" t="s">
        <v>489</v>
      </c>
      <c r="BO45" s="11" t="s">
        <v>486</v>
      </c>
    </row>
    <row r="46" spans="1:67" x14ac:dyDescent="0.15">
      <c r="A46" s="148">
        <v>1418</v>
      </c>
      <c r="B46" s="149">
        <v>41136</v>
      </c>
      <c r="C46" s="150" t="s">
        <v>324</v>
      </c>
      <c r="D46" s="151" t="s">
        <v>689</v>
      </c>
      <c r="E46" s="151"/>
      <c r="F46" s="151" t="s">
        <v>687</v>
      </c>
      <c r="G46" s="152">
        <v>41121</v>
      </c>
      <c r="H46" s="153" t="s">
        <v>471</v>
      </c>
      <c r="I46" s="153" t="s">
        <v>595</v>
      </c>
      <c r="J46" s="153"/>
      <c r="K46" s="151" t="s">
        <v>419</v>
      </c>
      <c r="L46" s="151" t="s">
        <v>420</v>
      </c>
      <c r="M46" s="151">
        <v>83.19</v>
      </c>
      <c r="N46" s="151">
        <v>42.16</v>
      </c>
      <c r="O46" s="151" t="s">
        <v>521</v>
      </c>
      <c r="P46" s="151">
        <v>600</v>
      </c>
      <c r="Q46" s="151">
        <v>37.479999999999997</v>
      </c>
      <c r="R46" s="154"/>
      <c r="S46" s="151"/>
      <c r="T46" s="151"/>
      <c r="U46" s="151"/>
      <c r="V46" s="151"/>
      <c r="W46" s="151">
        <v>11.04</v>
      </c>
      <c r="X46" s="151"/>
      <c r="Y46" s="151"/>
      <c r="Z46" s="151"/>
      <c r="AA46" s="151"/>
      <c r="AB46" s="151"/>
      <c r="AC46" s="151"/>
      <c r="AD46" s="151"/>
      <c r="AE46" s="151"/>
      <c r="AF46" s="151"/>
      <c r="AG46" s="151"/>
      <c r="AH46" s="151">
        <v>16.46</v>
      </c>
      <c r="AI46" s="151"/>
      <c r="AJ46" s="151"/>
      <c r="AK46" s="151"/>
      <c r="AL46" s="151" t="s">
        <v>742</v>
      </c>
      <c r="AM46" s="153" t="s">
        <v>162</v>
      </c>
      <c r="AN46" s="153"/>
      <c r="AO46" s="153"/>
      <c r="AP46" s="155"/>
      <c r="AQ46" s="153"/>
      <c r="AR46" s="153" t="s">
        <v>162</v>
      </c>
      <c r="AS46" s="151"/>
      <c r="AT46" s="153">
        <v>0</v>
      </c>
      <c r="AU46" s="153">
        <v>0</v>
      </c>
      <c r="AV46" s="153">
        <v>0</v>
      </c>
      <c r="AW46" s="153">
        <v>0</v>
      </c>
      <c r="AX46" s="153">
        <v>0</v>
      </c>
      <c r="AY46" s="153">
        <v>0</v>
      </c>
      <c r="AZ46" s="153">
        <v>0</v>
      </c>
      <c r="BA46" s="153">
        <v>0</v>
      </c>
      <c r="BB46" s="153">
        <v>0</v>
      </c>
      <c r="BC46" s="153">
        <v>0</v>
      </c>
      <c r="BD46" s="153">
        <v>12</v>
      </c>
      <c r="BE46" s="153" t="s">
        <v>780</v>
      </c>
      <c r="BF46" s="153"/>
      <c r="BG46" s="153" t="s">
        <v>162</v>
      </c>
      <c r="BH46" s="153"/>
      <c r="BI46" s="156"/>
      <c r="BJ46" s="156"/>
      <c r="BK46" s="153"/>
      <c r="BL46" s="153" t="s">
        <v>164</v>
      </c>
      <c r="BM46" s="151"/>
      <c r="BN46" t="s">
        <v>409</v>
      </c>
      <c r="BO46" t="s">
        <v>274</v>
      </c>
    </row>
    <row r="47" spans="1:67" x14ac:dyDescent="0.15">
      <c r="A47" s="148">
        <v>2262</v>
      </c>
      <c r="B47" s="149">
        <v>41160</v>
      </c>
      <c r="C47" s="150" t="s">
        <v>324</v>
      </c>
      <c r="D47" s="151" t="s">
        <v>708</v>
      </c>
      <c r="E47" s="151"/>
      <c r="F47" s="151" t="s">
        <v>687</v>
      </c>
      <c r="G47" s="152">
        <v>41152</v>
      </c>
      <c r="H47" s="153" t="s">
        <v>471</v>
      </c>
      <c r="I47" s="153" t="s">
        <v>297</v>
      </c>
      <c r="J47" s="153"/>
      <c r="K47" s="151" t="s">
        <v>907</v>
      </c>
      <c r="L47" s="151" t="s">
        <v>908</v>
      </c>
      <c r="M47" s="151">
        <v>90</v>
      </c>
      <c r="N47" s="151">
        <v>48</v>
      </c>
      <c r="O47" s="151"/>
      <c r="P47" s="151"/>
      <c r="Q47" s="151"/>
      <c r="R47" s="154"/>
      <c r="S47" s="151"/>
      <c r="T47" s="151"/>
      <c r="U47" s="151"/>
      <c r="V47" s="151"/>
      <c r="W47" s="151">
        <v>12</v>
      </c>
      <c r="X47" s="151"/>
      <c r="Y47" s="151"/>
      <c r="Z47" s="151"/>
      <c r="AA47" s="151"/>
      <c r="AB47" s="151"/>
      <c r="AC47" s="151"/>
      <c r="AD47" s="151"/>
      <c r="AE47" s="151"/>
      <c r="AF47" s="151"/>
      <c r="AG47" s="151"/>
      <c r="AH47" s="151">
        <v>19.5</v>
      </c>
      <c r="AI47" s="151"/>
      <c r="AJ47" s="151"/>
      <c r="AK47" s="151"/>
      <c r="AL47" s="151" t="s">
        <v>844</v>
      </c>
      <c r="AM47" s="153" t="s">
        <v>297</v>
      </c>
      <c r="AN47" s="153"/>
      <c r="AO47" s="153"/>
      <c r="AP47" s="155" t="s">
        <v>755</v>
      </c>
      <c r="AQ47" s="153">
        <v>6</v>
      </c>
      <c r="AR47" s="153" t="s">
        <v>298</v>
      </c>
      <c r="AS47" s="151"/>
      <c r="AT47" s="153">
        <v>0</v>
      </c>
      <c r="AU47" s="153">
        <v>0</v>
      </c>
      <c r="AV47" s="153">
        <v>0</v>
      </c>
      <c r="AW47" s="153">
        <v>13</v>
      </c>
      <c r="AX47" s="153">
        <v>0</v>
      </c>
      <c r="AY47" s="153">
        <v>0</v>
      </c>
      <c r="AZ47" s="153">
        <v>0</v>
      </c>
      <c r="BA47" s="153">
        <v>0</v>
      </c>
      <c r="BB47" s="153">
        <v>0</v>
      </c>
      <c r="BC47" s="153">
        <v>0</v>
      </c>
      <c r="BD47" s="153">
        <v>0</v>
      </c>
      <c r="BE47" s="153" t="s">
        <v>297</v>
      </c>
      <c r="BF47" s="153">
        <v>12</v>
      </c>
      <c r="BG47" s="153" t="s">
        <v>297</v>
      </c>
      <c r="BH47" s="153"/>
      <c r="BI47" s="156"/>
      <c r="BJ47" s="156"/>
      <c r="BK47" s="153"/>
      <c r="BL47" s="153" t="s">
        <v>403</v>
      </c>
      <c r="BM47" s="156"/>
      <c r="BN47" t="s">
        <v>584</v>
      </c>
      <c r="BO47" t="s">
        <v>486</v>
      </c>
    </row>
    <row r="48" spans="1:67" x14ac:dyDescent="0.15">
      <c r="A48" s="148">
        <v>1280</v>
      </c>
      <c r="B48" s="149">
        <v>41163</v>
      </c>
      <c r="C48" s="150" t="s">
        <v>324</v>
      </c>
      <c r="D48" s="151" t="s">
        <v>708</v>
      </c>
      <c r="E48" s="151"/>
      <c r="F48" s="151" t="s">
        <v>687</v>
      </c>
      <c r="G48" s="152">
        <v>41152</v>
      </c>
      <c r="H48" s="153" t="s">
        <v>471</v>
      </c>
      <c r="I48" s="153" t="s">
        <v>297</v>
      </c>
      <c r="J48" s="153"/>
      <c r="K48" s="151" t="s">
        <v>872</v>
      </c>
      <c r="L48" s="151" t="s">
        <v>873</v>
      </c>
      <c r="M48" s="151">
        <v>87.66</v>
      </c>
      <c r="N48" s="151">
        <v>50.3</v>
      </c>
      <c r="O48" s="151"/>
      <c r="P48" s="151"/>
      <c r="Q48" s="151"/>
      <c r="R48" s="154"/>
      <c r="S48" s="151"/>
      <c r="T48" s="151"/>
      <c r="U48" s="151"/>
      <c r="V48" s="151"/>
      <c r="W48" s="151">
        <v>11.04</v>
      </c>
      <c r="X48" s="151"/>
      <c r="Y48" s="151"/>
      <c r="Z48" s="151"/>
      <c r="AA48" s="151"/>
      <c r="AB48" s="151"/>
      <c r="AC48" s="151"/>
      <c r="AD48" s="151"/>
      <c r="AE48" s="151"/>
      <c r="AF48" s="151"/>
      <c r="AG48" s="151"/>
      <c r="AH48" s="151">
        <v>19.66</v>
      </c>
      <c r="AI48" s="151"/>
      <c r="AJ48" s="151"/>
      <c r="AK48" s="151"/>
      <c r="AL48" s="151" t="s">
        <v>844</v>
      </c>
      <c r="AM48" s="153" t="s">
        <v>297</v>
      </c>
      <c r="AN48" s="153"/>
      <c r="AO48" s="153"/>
      <c r="AP48" s="155" t="s">
        <v>755</v>
      </c>
      <c r="AQ48" s="153">
        <v>6.1</v>
      </c>
      <c r="AR48" s="153" t="s">
        <v>298</v>
      </c>
      <c r="AS48" s="151"/>
      <c r="AT48" s="153">
        <v>0</v>
      </c>
      <c r="AU48" s="153">
        <v>0</v>
      </c>
      <c r="AV48" s="153">
        <v>0</v>
      </c>
      <c r="AW48" s="153">
        <v>20</v>
      </c>
      <c r="AX48" s="153">
        <v>0</v>
      </c>
      <c r="AY48" s="153">
        <v>0</v>
      </c>
      <c r="AZ48" s="153">
        <v>0</v>
      </c>
      <c r="BA48" s="153">
        <v>0</v>
      </c>
      <c r="BB48" s="153">
        <v>0</v>
      </c>
      <c r="BC48" s="153">
        <v>0</v>
      </c>
      <c r="BD48" s="153">
        <v>0</v>
      </c>
      <c r="BE48" s="153" t="s">
        <v>297</v>
      </c>
      <c r="BF48" s="153">
        <v>24</v>
      </c>
      <c r="BG48" s="153" t="s">
        <v>297</v>
      </c>
      <c r="BH48" s="153"/>
      <c r="BI48" s="156"/>
      <c r="BJ48" s="156"/>
      <c r="BK48" s="153"/>
      <c r="BL48" s="153" t="s">
        <v>403</v>
      </c>
      <c r="BM48" s="151"/>
      <c r="BN48" t="s">
        <v>535</v>
      </c>
      <c r="BO48" t="s">
        <v>486</v>
      </c>
    </row>
    <row r="49" spans="1:67" x14ac:dyDescent="0.15">
      <c r="A49" s="148">
        <v>1460</v>
      </c>
      <c r="B49" s="149">
        <v>41135</v>
      </c>
      <c r="C49" s="150" t="s">
        <v>531</v>
      </c>
      <c r="D49" s="151" t="s">
        <v>822</v>
      </c>
      <c r="E49" s="151"/>
      <c r="F49" s="151" t="s">
        <v>532</v>
      </c>
      <c r="G49" s="152">
        <v>41090</v>
      </c>
      <c r="H49" s="153" t="s">
        <v>471</v>
      </c>
      <c r="I49" s="153" t="s">
        <v>595</v>
      </c>
      <c r="J49" s="153"/>
      <c r="K49" s="151" t="s">
        <v>422</v>
      </c>
      <c r="L49" s="151" t="s">
        <v>440</v>
      </c>
      <c r="M49" s="151">
        <v>104.9</v>
      </c>
      <c r="N49" s="151">
        <v>44.24</v>
      </c>
      <c r="O49" s="151"/>
      <c r="P49" s="151"/>
      <c r="Q49" s="151"/>
      <c r="R49" s="154"/>
      <c r="S49" s="151"/>
      <c r="T49" s="151"/>
      <c r="U49" s="151"/>
      <c r="V49" s="151"/>
      <c r="W49" s="151">
        <v>14.44</v>
      </c>
      <c r="X49" s="151"/>
      <c r="Y49" s="151"/>
      <c r="Z49" s="151"/>
      <c r="AA49" s="151"/>
      <c r="AB49" s="151"/>
      <c r="AC49" s="151"/>
      <c r="AD49" s="151"/>
      <c r="AE49" s="151"/>
      <c r="AF49" s="151"/>
      <c r="AG49" s="151"/>
      <c r="AH49" s="151">
        <v>17.329999999999998</v>
      </c>
      <c r="AI49" s="151"/>
      <c r="AJ49" s="151"/>
      <c r="AK49" s="151"/>
      <c r="AL49" s="151" t="s">
        <v>676</v>
      </c>
      <c r="AM49" s="153" t="s">
        <v>595</v>
      </c>
      <c r="AN49" s="153"/>
      <c r="AO49" s="153"/>
      <c r="AP49" s="155" t="s">
        <v>503</v>
      </c>
      <c r="AQ49" s="153">
        <v>7.2</v>
      </c>
      <c r="AR49" s="153" t="s">
        <v>470</v>
      </c>
      <c r="AS49" s="151"/>
      <c r="AT49" s="153">
        <v>4</v>
      </c>
      <c r="AU49" s="153">
        <v>0</v>
      </c>
      <c r="AV49" s="153">
        <v>14</v>
      </c>
      <c r="AW49" s="153">
        <v>0</v>
      </c>
      <c r="AX49" s="153">
        <v>0</v>
      </c>
      <c r="AY49" s="153">
        <v>0</v>
      </c>
      <c r="AZ49" s="153">
        <v>0</v>
      </c>
      <c r="BA49" s="153">
        <v>0</v>
      </c>
      <c r="BB49" s="153">
        <v>0</v>
      </c>
      <c r="BC49" s="153">
        <v>0</v>
      </c>
      <c r="BD49" s="153">
        <v>0</v>
      </c>
      <c r="BE49" s="153" t="s">
        <v>595</v>
      </c>
      <c r="BF49" s="153"/>
      <c r="BG49" s="153" t="s">
        <v>595</v>
      </c>
      <c r="BH49" s="153"/>
      <c r="BI49" s="156"/>
      <c r="BJ49" s="156"/>
      <c r="BK49" s="153"/>
      <c r="BL49" s="153" t="s">
        <v>690</v>
      </c>
      <c r="BM49" s="156" t="s">
        <v>895</v>
      </c>
      <c r="BN49" t="s">
        <v>514</v>
      </c>
      <c r="BO49" t="s">
        <v>378</v>
      </c>
    </row>
    <row r="50" spans="1:67" x14ac:dyDescent="0.15">
      <c r="A50" s="148">
        <v>1385</v>
      </c>
      <c r="B50" s="149">
        <v>41163</v>
      </c>
      <c r="C50" s="150" t="s">
        <v>790</v>
      </c>
      <c r="D50" s="151" t="s">
        <v>791</v>
      </c>
      <c r="E50" s="151"/>
      <c r="F50" s="151" t="s">
        <v>783</v>
      </c>
      <c r="G50" s="157">
        <v>41144</v>
      </c>
      <c r="H50" s="153" t="s">
        <v>471</v>
      </c>
      <c r="I50" s="153" t="s">
        <v>297</v>
      </c>
      <c r="J50" s="153"/>
      <c r="K50" s="151" t="s">
        <v>915</v>
      </c>
      <c r="L50" s="151" t="s">
        <v>916</v>
      </c>
      <c r="M50" s="151">
        <v>85.64</v>
      </c>
      <c r="N50" s="151">
        <v>44.46</v>
      </c>
      <c r="O50" s="151"/>
      <c r="P50" s="151"/>
      <c r="Q50" s="151"/>
      <c r="R50" s="154"/>
      <c r="S50" s="151"/>
      <c r="T50" s="151"/>
      <c r="U50" s="151"/>
      <c r="V50" s="151"/>
      <c r="W50" s="151">
        <v>11.86</v>
      </c>
      <c r="X50" s="151"/>
      <c r="Y50" s="151"/>
      <c r="Z50" s="151"/>
      <c r="AA50" s="151"/>
      <c r="AB50" s="151"/>
      <c r="AC50" s="151"/>
      <c r="AD50" s="151"/>
      <c r="AE50" s="151"/>
      <c r="AF50" s="151"/>
      <c r="AG50" s="151"/>
      <c r="AH50" s="151">
        <v>18</v>
      </c>
      <c r="AI50" s="151"/>
      <c r="AJ50" s="151"/>
      <c r="AK50" s="151"/>
      <c r="AL50" s="151" t="s">
        <v>726</v>
      </c>
      <c r="AM50" s="153" t="s">
        <v>537</v>
      </c>
      <c r="AN50" s="153"/>
      <c r="AO50" s="153"/>
      <c r="AP50" s="155" t="s">
        <v>520</v>
      </c>
      <c r="AQ50" s="153">
        <v>6</v>
      </c>
      <c r="AR50" s="153" t="s">
        <v>538</v>
      </c>
      <c r="AS50" s="151"/>
      <c r="AT50" s="153">
        <v>0</v>
      </c>
      <c r="AU50" s="153">
        <v>0</v>
      </c>
      <c r="AV50" s="153">
        <v>10</v>
      </c>
      <c r="AW50" s="153">
        <v>0</v>
      </c>
      <c r="AX50" s="153">
        <v>0</v>
      </c>
      <c r="AY50" s="153">
        <v>0</v>
      </c>
      <c r="AZ50" s="153">
        <v>0</v>
      </c>
      <c r="BA50" s="153">
        <v>0</v>
      </c>
      <c r="BB50" s="153">
        <v>0</v>
      </c>
      <c r="BC50" s="153">
        <v>0</v>
      </c>
      <c r="BD50" s="153">
        <v>0</v>
      </c>
      <c r="BE50" s="153" t="s">
        <v>537</v>
      </c>
      <c r="BF50" s="153"/>
      <c r="BG50" s="153" t="s">
        <v>537</v>
      </c>
      <c r="BH50" s="153"/>
      <c r="BI50" s="156"/>
      <c r="BJ50" s="156"/>
      <c r="BK50" s="153"/>
      <c r="BL50" s="153" t="s">
        <v>539</v>
      </c>
      <c r="BM50" s="151"/>
      <c r="BN50" t="s">
        <v>536</v>
      </c>
      <c r="BO50" s="11" t="s">
        <v>486</v>
      </c>
    </row>
    <row r="51" spans="1:67" x14ac:dyDescent="0.15">
      <c r="A51" s="148">
        <v>3090</v>
      </c>
      <c r="B51" s="149">
        <v>41137</v>
      </c>
      <c r="C51" s="150" t="s">
        <v>324</v>
      </c>
      <c r="D51" s="151" t="s">
        <v>689</v>
      </c>
      <c r="E51" s="151"/>
      <c r="F51" s="151" t="s">
        <v>687</v>
      </c>
      <c r="G51" s="157">
        <v>41165</v>
      </c>
      <c r="H51" s="153" t="s">
        <v>758</v>
      </c>
      <c r="I51" s="153" t="s">
        <v>759</v>
      </c>
      <c r="J51" s="153"/>
      <c r="K51" s="151" t="s">
        <v>277</v>
      </c>
      <c r="L51" s="151" t="s">
        <v>576</v>
      </c>
      <c r="M51" s="151">
        <v>82.11</v>
      </c>
      <c r="N51" s="151">
        <v>46.98</v>
      </c>
      <c r="O51" s="151"/>
      <c r="P51" s="151"/>
      <c r="Q51" s="151"/>
      <c r="R51" s="154"/>
      <c r="S51" s="151"/>
      <c r="T51" s="151"/>
      <c r="U51" s="151"/>
      <c r="V51" s="151"/>
      <c r="W51" s="151">
        <v>12.06</v>
      </c>
      <c r="X51" s="151"/>
      <c r="Y51" s="151"/>
      <c r="Z51" s="151"/>
      <c r="AA51" s="151"/>
      <c r="AB51" s="151"/>
      <c r="AC51" s="151"/>
      <c r="AD51" s="151"/>
      <c r="AE51" s="151"/>
      <c r="AF51" s="151"/>
      <c r="AG51" s="151"/>
      <c r="AH51" s="151">
        <v>17.829999999999998</v>
      </c>
      <c r="AI51" s="151"/>
      <c r="AJ51" s="151"/>
      <c r="AK51" s="151"/>
      <c r="AL51" s="151" t="s">
        <v>604</v>
      </c>
      <c r="AM51" s="153" t="s">
        <v>595</v>
      </c>
      <c r="AN51" s="153"/>
      <c r="AO51" s="153"/>
      <c r="AP51" s="155" t="s">
        <v>577</v>
      </c>
      <c r="AQ51" s="153">
        <v>6.5</v>
      </c>
      <c r="AR51" s="153" t="s">
        <v>595</v>
      </c>
      <c r="AS51" s="151"/>
      <c r="AT51" s="153">
        <v>0</v>
      </c>
      <c r="AU51" s="153">
        <v>0</v>
      </c>
      <c r="AV51" s="153">
        <v>0</v>
      </c>
      <c r="AW51" s="153">
        <v>15</v>
      </c>
      <c r="AX51" s="153">
        <v>0</v>
      </c>
      <c r="AY51" s="153">
        <v>0</v>
      </c>
      <c r="AZ51" s="153">
        <v>0</v>
      </c>
      <c r="BA51" s="153">
        <v>0</v>
      </c>
      <c r="BB51" s="153">
        <v>0</v>
      </c>
      <c r="BC51" s="153">
        <v>0</v>
      </c>
      <c r="BD51" s="153">
        <v>24</v>
      </c>
      <c r="BE51" s="153" t="s">
        <v>471</v>
      </c>
      <c r="BF51" s="153"/>
      <c r="BG51" s="153" t="s">
        <v>595</v>
      </c>
      <c r="BH51" s="153"/>
      <c r="BI51" s="156"/>
      <c r="BJ51" s="156"/>
      <c r="BK51" s="153"/>
      <c r="BL51" s="153" t="s">
        <v>690</v>
      </c>
      <c r="BM51" s="151"/>
      <c r="BN51" t="s">
        <v>589</v>
      </c>
      <c r="BO51" s="11" t="s">
        <v>274</v>
      </c>
    </row>
    <row r="52" spans="1:67" x14ac:dyDescent="0.15">
      <c r="A52" s="148">
        <v>2530</v>
      </c>
      <c r="B52" s="149">
        <v>41135</v>
      </c>
      <c r="C52" s="150" t="s">
        <v>324</v>
      </c>
      <c r="D52" s="151" t="s">
        <v>689</v>
      </c>
      <c r="E52" s="151"/>
      <c r="F52" s="151" t="s">
        <v>687</v>
      </c>
      <c r="G52" s="152">
        <v>41090</v>
      </c>
      <c r="H52" s="153" t="s">
        <v>453</v>
      </c>
      <c r="I52" s="153" t="s">
        <v>449</v>
      </c>
      <c r="J52" s="153"/>
      <c r="K52" s="151" t="s">
        <v>706</v>
      </c>
      <c r="L52" s="151" t="s">
        <v>707</v>
      </c>
      <c r="M52" s="151">
        <v>90</v>
      </c>
      <c r="N52" s="151">
        <v>49.1</v>
      </c>
      <c r="O52" s="151"/>
      <c r="P52" s="151"/>
      <c r="Q52" s="151"/>
      <c r="R52" s="154"/>
      <c r="S52" s="151"/>
      <c r="T52" s="151"/>
      <c r="U52" s="151"/>
      <c r="V52" s="151"/>
      <c r="W52" s="151">
        <v>13.5</v>
      </c>
      <c r="X52" s="151"/>
      <c r="Y52" s="151"/>
      <c r="Z52" s="151"/>
      <c r="AA52" s="151"/>
      <c r="AB52" s="151"/>
      <c r="AC52" s="151"/>
      <c r="AD52" s="151"/>
      <c r="AE52" s="151"/>
      <c r="AF52" s="151"/>
      <c r="AG52" s="151"/>
      <c r="AH52" s="151">
        <v>19</v>
      </c>
      <c r="AI52" s="151"/>
      <c r="AJ52" s="151"/>
      <c r="AK52" s="151"/>
      <c r="AL52" s="151" t="s">
        <v>676</v>
      </c>
      <c r="AM52" s="153" t="s">
        <v>449</v>
      </c>
      <c r="AN52" s="153"/>
      <c r="AO52" s="153"/>
      <c r="AP52" s="155" t="s">
        <v>503</v>
      </c>
      <c r="AQ52" s="153">
        <v>10</v>
      </c>
      <c r="AR52" s="153" t="s">
        <v>677</v>
      </c>
      <c r="AS52" s="151"/>
      <c r="AT52" s="153">
        <v>0</v>
      </c>
      <c r="AU52" s="153">
        <v>0</v>
      </c>
      <c r="AV52" s="153">
        <v>0</v>
      </c>
      <c r="AW52" s="153">
        <v>10</v>
      </c>
      <c r="AX52" s="153">
        <v>0</v>
      </c>
      <c r="AY52" s="153">
        <v>0</v>
      </c>
      <c r="AZ52" s="153">
        <v>0</v>
      </c>
      <c r="BA52" s="153">
        <v>0</v>
      </c>
      <c r="BB52" s="153">
        <v>0</v>
      </c>
      <c r="BC52" s="153">
        <v>0</v>
      </c>
      <c r="BD52" s="153">
        <v>0</v>
      </c>
      <c r="BE52" s="153" t="s">
        <v>449</v>
      </c>
      <c r="BF52" s="153">
        <v>36</v>
      </c>
      <c r="BG52" s="153" t="s">
        <v>449</v>
      </c>
      <c r="BH52" s="153"/>
      <c r="BI52" s="156"/>
      <c r="BJ52" s="156"/>
      <c r="BK52" s="153"/>
      <c r="BL52" s="153" t="s">
        <v>454</v>
      </c>
      <c r="BM52" s="151"/>
      <c r="BN52" t="s">
        <v>678</v>
      </c>
      <c r="BO52" t="s">
        <v>378</v>
      </c>
    </row>
  </sheetData>
  <sheetProtection algorithmName="SHA-512" hashValue="gMq3ZuWEfKuNdTfPBaihuurL7DeKucGLhcDsiHOIXQgqKFkkbyF0+GXlEGbBn2zqmgD9UG0mV4ODN7S+XI48lA==" saltValue="bTcmZDQSCf9tdzLsS2xKJQ==" spinCount="100000" sheet="1" objects="1" scenarios="1"/>
  <sortState xmlns:xlrd2="http://schemas.microsoft.com/office/spreadsheetml/2017/richdata2" ref="A1:XFD1048576">
    <sortCondition ref="F2:F1048576"/>
    <sortCondition ref="K2:K1048576"/>
    <sortCondition ref="L2:L1048576"/>
  </sortState>
  <phoneticPr fontId="12" type="noConversion"/>
  <pageMargins left="0.75" right="0.75" top="1" bottom="1" header="0.5" footer="0.5"/>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6"/>
  <dimension ref="A1:BO52"/>
  <sheetViews>
    <sheetView workbookViewId="0">
      <selection activeCell="L15" sqref="L15:L52"/>
    </sheetView>
  </sheetViews>
  <sheetFormatPr baseColWidth="10" defaultRowHeight="13" x14ac:dyDescent="0.15"/>
  <cols>
    <col min="12" max="12" width="14.5" customWidth="1"/>
    <col min="38" max="38" width="15.83203125" customWidth="1"/>
  </cols>
  <sheetData>
    <row r="1" spans="1:67" ht="70" x14ac:dyDescent="0.15">
      <c r="A1" s="126" t="s">
        <v>562</v>
      </c>
      <c r="B1" s="126" t="s">
        <v>552</v>
      </c>
      <c r="C1" s="127" t="s">
        <v>553</v>
      </c>
      <c r="D1" s="128" t="s">
        <v>633</v>
      </c>
      <c r="E1" s="128" t="s">
        <v>634</v>
      </c>
      <c r="F1" s="128" t="s">
        <v>635</v>
      </c>
      <c r="G1" s="126" t="s">
        <v>636</v>
      </c>
      <c r="H1" s="129" t="s">
        <v>763</v>
      </c>
      <c r="I1" s="129" t="s">
        <v>578</v>
      </c>
      <c r="J1" s="129" t="s">
        <v>579</v>
      </c>
      <c r="K1" s="128" t="s">
        <v>248</v>
      </c>
      <c r="L1" s="130" t="s">
        <v>580</v>
      </c>
      <c r="M1" s="131" t="s">
        <v>581</v>
      </c>
      <c r="N1" s="132" t="s">
        <v>467</v>
      </c>
      <c r="O1" s="132" t="s">
        <v>468</v>
      </c>
      <c r="P1" s="132" t="s">
        <v>469</v>
      </c>
      <c r="Q1" s="132" t="s">
        <v>642</v>
      </c>
      <c r="R1" s="132" t="s">
        <v>549</v>
      </c>
      <c r="S1" s="132" t="s">
        <v>550</v>
      </c>
      <c r="T1" s="132" t="s">
        <v>551</v>
      </c>
      <c r="U1" s="132" t="s">
        <v>645</v>
      </c>
      <c r="V1" s="133" t="s">
        <v>646</v>
      </c>
      <c r="W1" s="134" t="s">
        <v>647</v>
      </c>
      <c r="X1" s="134" t="s">
        <v>513</v>
      </c>
      <c r="Y1" s="134" t="s">
        <v>304</v>
      </c>
      <c r="Z1" s="134" t="s">
        <v>307</v>
      </c>
      <c r="AA1" s="134" t="s">
        <v>465</v>
      </c>
      <c r="AB1" s="134" t="s">
        <v>466</v>
      </c>
      <c r="AC1" s="134" t="s">
        <v>345</v>
      </c>
      <c r="AD1" s="134" t="s">
        <v>346</v>
      </c>
      <c r="AE1" s="135" t="s">
        <v>564</v>
      </c>
      <c r="AF1" s="136" t="s">
        <v>590</v>
      </c>
      <c r="AG1" s="136" t="s">
        <v>591</v>
      </c>
      <c r="AH1" s="137" t="s">
        <v>700</v>
      </c>
      <c r="AI1" s="137" t="s">
        <v>701</v>
      </c>
      <c r="AJ1" s="137" t="s">
        <v>702</v>
      </c>
      <c r="AK1" s="137" t="s">
        <v>703</v>
      </c>
      <c r="AL1" s="138" t="s">
        <v>605</v>
      </c>
      <c r="AM1" s="139" t="s">
        <v>499</v>
      </c>
      <c r="AN1" s="139" t="s">
        <v>257</v>
      </c>
      <c r="AO1" s="140" t="s">
        <v>258</v>
      </c>
      <c r="AP1" s="141" t="s">
        <v>432</v>
      </c>
      <c r="AQ1" s="142" t="s">
        <v>433</v>
      </c>
      <c r="AR1" s="143" t="s">
        <v>606</v>
      </c>
      <c r="AS1" s="144" t="s">
        <v>607</v>
      </c>
      <c r="AT1" s="145" t="s">
        <v>608</v>
      </c>
      <c r="AU1" s="146" t="s">
        <v>287</v>
      </c>
      <c r="AV1" s="145" t="s">
        <v>256</v>
      </c>
      <c r="AW1" s="146" t="s">
        <v>335</v>
      </c>
      <c r="AX1" s="145" t="s">
        <v>253</v>
      </c>
      <c r="AY1" s="146" t="s">
        <v>637</v>
      </c>
      <c r="AZ1" s="145" t="s">
        <v>547</v>
      </c>
      <c r="BA1" s="147" t="s">
        <v>235</v>
      </c>
      <c r="BB1" s="145" t="s">
        <v>355</v>
      </c>
      <c r="BC1" s="147" t="s">
        <v>244</v>
      </c>
      <c r="BD1" s="129" t="s">
        <v>565</v>
      </c>
      <c r="BE1" s="129" t="s">
        <v>236</v>
      </c>
      <c r="BF1" s="129" t="s">
        <v>237</v>
      </c>
      <c r="BG1" s="129" t="s">
        <v>463</v>
      </c>
      <c r="BH1" s="129" t="s">
        <v>801</v>
      </c>
      <c r="BI1" s="127" t="s">
        <v>327</v>
      </c>
      <c r="BJ1" s="127" t="s">
        <v>234</v>
      </c>
      <c r="BK1" s="129" t="s">
        <v>438</v>
      </c>
      <c r="BL1" s="129" t="s">
        <v>439</v>
      </c>
      <c r="BM1" s="127" t="s">
        <v>434</v>
      </c>
      <c r="BN1" s="129" t="s">
        <v>435</v>
      </c>
      <c r="BO1" s="126" t="s">
        <v>609</v>
      </c>
    </row>
    <row r="2" spans="1:67" x14ac:dyDescent="0.15">
      <c r="A2" s="148">
        <v>2311</v>
      </c>
      <c r="B2" s="149">
        <v>41136</v>
      </c>
      <c r="C2" s="150" t="s">
        <v>324</v>
      </c>
      <c r="D2" s="151" t="s">
        <v>401</v>
      </c>
      <c r="E2" s="151"/>
      <c r="F2" s="151" t="s">
        <v>594</v>
      </c>
      <c r="G2" s="152">
        <v>41114</v>
      </c>
      <c r="H2" s="153" t="s">
        <v>595</v>
      </c>
      <c r="I2" s="153" t="s">
        <v>699</v>
      </c>
      <c r="J2" s="153"/>
      <c r="K2" s="151" t="s">
        <v>402</v>
      </c>
      <c r="L2" s="151" t="s">
        <v>242</v>
      </c>
      <c r="M2" s="151">
        <v>77.47</v>
      </c>
      <c r="N2" s="151">
        <v>24.84</v>
      </c>
      <c r="O2" s="151" t="s">
        <v>696</v>
      </c>
      <c r="P2" s="151">
        <v>1000</v>
      </c>
      <c r="Q2" s="151">
        <v>24.47</v>
      </c>
      <c r="R2" s="154">
        <v>1750</v>
      </c>
      <c r="S2" s="151">
        <v>24.27</v>
      </c>
      <c r="T2" s="151"/>
      <c r="U2" s="151"/>
      <c r="V2" s="151"/>
      <c r="W2" s="151"/>
      <c r="X2" s="151"/>
      <c r="Y2" s="151"/>
      <c r="Z2" s="151"/>
      <c r="AA2" s="151"/>
      <c r="AB2" s="151"/>
      <c r="AC2" s="151"/>
      <c r="AD2" s="151"/>
      <c r="AE2" s="151"/>
      <c r="AF2" s="151"/>
      <c r="AG2" s="151"/>
      <c r="AH2" s="151"/>
      <c r="AI2" s="151"/>
      <c r="AJ2" s="151"/>
      <c r="AK2" s="151"/>
      <c r="AL2" s="151" t="s">
        <v>697</v>
      </c>
      <c r="AM2" s="153" t="s">
        <v>595</v>
      </c>
      <c r="AN2" s="153"/>
      <c r="AO2" s="153"/>
      <c r="AP2" s="155"/>
      <c r="AQ2" s="153"/>
      <c r="AR2" s="153" t="s">
        <v>470</v>
      </c>
      <c r="AS2" s="151"/>
      <c r="AT2" s="153">
        <v>0</v>
      </c>
      <c r="AU2" s="153">
        <v>0</v>
      </c>
      <c r="AV2" s="153">
        <v>0</v>
      </c>
      <c r="AW2" s="153">
        <v>20</v>
      </c>
      <c r="AX2" s="153">
        <v>0</v>
      </c>
      <c r="AY2" s="153">
        <v>0</v>
      </c>
      <c r="AZ2" s="153">
        <v>0</v>
      </c>
      <c r="BA2" s="153">
        <v>0</v>
      </c>
      <c r="BB2" s="153">
        <v>0</v>
      </c>
      <c r="BC2" s="153">
        <v>0</v>
      </c>
      <c r="BD2" s="153">
        <v>24</v>
      </c>
      <c r="BE2" s="153" t="s">
        <v>471</v>
      </c>
      <c r="BF2" s="153"/>
      <c r="BG2" s="153" t="s">
        <v>595</v>
      </c>
      <c r="BH2" s="153"/>
      <c r="BI2" s="151"/>
      <c r="BJ2" s="156"/>
      <c r="BK2" s="153"/>
      <c r="BL2" s="153" t="s">
        <v>690</v>
      </c>
      <c r="BM2" s="151"/>
      <c r="BN2" t="s">
        <v>423</v>
      </c>
      <c r="BO2" t="s">
        <v>274</v>
      </c>
    </row>
    <row r="3" spans="1:67" x14ac:dyDescent="0.15">
      <c r="A3" s="148">
        <v>2005</v>
      </c>
      <c r="B3" s="149">
        <v>41163</v>
      </c>
      <c r="C3" s="150" t="s">
        <v>324</v>
      </c>
      <c r="D3" s="151" t="s">
        <v>401</v>
      </c>
      <c r="E3" s="151"/>
      <c r="F3" s="151" t="s">
        <v>533</v>
      </c>
      <c r="G3" s="152">
        <v>41152</v>
      </c>
      <c r="H3" s="153" t="s">
        <v>471</v>
      </c>
      <c r="I3" s="153" t="s">
        <v>297</v>
      </c>
      <c r="J3" s="153"/>
      <c r="K3" s="151" t="s">
        <v>891</v>
      </c>
      <c r="L3" s="151" t="s">
        <v>670</v>
      </c>
      <c r="M3" s="151">
        <v>77.47</v>
      </c>
      <c r="N3" s="151">
        <v>24.64</v>
      </c>
      <c r="O3" s="151" t="s">
        <v>671</v>
      </c>
      <c r="P3" s="151">
        <v>1000</v>
      </c>
      <c r="Q3" s="151">
        <v>24.17</v>
      </c>
      <c r="R3" s="154">
        <v>1750</v>
      </c>
      <c r="S3" s="151">
        <v>23.97</v>
      </c>
      <c r="T3" s="151"/>
      <c r="U3" s="151"/>
      <c r="V3" s="151"/>
      <c r="W3" s="151"/>
      <c r="X3" s="151"/>
      <c r="Y3" s="151"/>
      <c r="Z3" s="151"/>
      <c r="AA3" s="151"/>
      <c r="AB3" s="151"/>
      <c r="AC3" s="151"/>
      <c r="AD3" s="151"/>
      <c r="AE3" s="151"/>
      <c r="AF3" s="151"/>
      <c r="AG3" s="151"/>
      <c r="AH3" s="151"/>
      <c r="AI3" s="151"/>
      <c r="AJ3" s="151"/>
      <c r="AK3" s="151"/>
      <c r="AL3" s="151" t="s">
        <v>754</v>
      </c>
      <c r="AM3" s="153" t="s">
        <v>297</v>
      </c>
      <c r="AN3" s="153"/>
      <c r="AO3" s="153"/>
      <c r="AP3" s="155" t="s">
        <v>755</v>
      </c>
      <c r="AQ3" s="153">
        <v>6.1</v>
      </c>
      <c r="AR3" s="153" t="s">
        <v>298</v>
      </c>
      <c r="AS3" s="151"/>
      <c r="AT3" s="153">
        <v>0</v>
      </c>
      <c r="AU3" s="153">
        <v>0</v>
      </c>
      <c r="AV3" s="153">
        <v>0</v>
      </c>
      <c r="AW3" s="153">
        <v>17</v>
      </c>
      <c r="AX3" s="153">
        <v>0</v>
      </c>
      <c r="AY3" s="153">
        <v>0</v>
      </c>
      <c r="AZ3" s="153">
        <v>0</v>
      </c>
      <c r="BA3" s="153">
        <v>0</v>
      </c>
      <c r="BB3" s="153">
        <v>0</v>
      </c>
      <c r="BC3" s="153">
        <v>2</v>
      </c>
      <c r="BD3" s="153">
        <v>0</v>
      </c>
      <c r="BE3" s="153" t="s">
        <v>297</v>
      </c>
      <c r="BF3" s="153">
        <v>12</v>
      </c>
      <c r="BG3" s="153" t="s">
        <v>297</v>
      </c>
      <c r="BH3" s="153"/>
      <c r="BI3" s="151" t="s">
        <v>756</v>
      </c>
      <c r="BJ3" s="156" t="s">
        <v>656</v>
      </c>
      <c r="BK3" s="153">
        <v>50</v>
      </c>
      <c r="BL3" s="153" t="s">
        <v>403</v>
      </c>
      <c r="BM3" s="151"/>
      <c r="BN3" t="s">
        <v>540</v>
      </c>
      <c r="BO3" t="s">
        <v>486</v>
      </c>
    </row>
    <row r="4" spans="1:67" x14ac:dyDescent="0.15">
      <c r="A4" s="148">
        <v>2559</v>
      </c>
      <c r="B4" s="149">
        <v>41163</v>
      </c>
      <c r="C4" s="150" t="s">
        <v>324</v>
      </c>
      <c r="D4" s="151" t="s">
        <v>401</v>
      </c>
      <c r="E4" s="151"/>
      <c r="F4" s="151" t="s">
        <v>533</v>
      </c>
      <c r="G4" s="152">
        <v>41121</v>
      </c>
      <c r="H4" s="153" t="s">
        <v>759</v>
      </c>
      <c r="I4" s="153" t="s">
        <v>709</v>
      </c>
      <c r="J4" s="153"/>
      <c r="K4" s="151" t="s">
        <v>757</v>
      </c>
      <c r="L4" s="151" t="s">
        <v>308</v>
      </c>
      <c r="M4" s="151">
        <v>78.959999999999994</v>
      </c>
      <c r="N4" s="151">
        <v>23.17</v>
      </c>
      <c r="O4" s="151" t="s">
        <v>519</v>
      </c>
      <c r="P4" s="151">
        <v>1000</v>
      </c>
      <c r="Q4" s="151">
        <v>22.55</v>
      </c>
      <c r="R4" s="154">
        <v>1750</v>
      </c>
      <c r="S4" s="151">
        <v>21.73</v>
      </c>
      <c r="T4" s="151"/>
      <c r="U4" s="151"/>
      <c r="V4" s="151"/>
      <c r="W4" s="151"/>
      <c r="X4" s="151"/>
      <c r="Y4" s="151"/>
      <c r="Z4" s="151"/>
      <c r="AA4" s="151"/>
      <c r="AB4" s="151"/>
      <c r="AC4" s="151"/>
      <c r="AD4" s="151"/>
      <c r="AE4" s="151"/>
      <c r="AF4" s="151"/>
      <c r="AG4" s="151"/>
      <c r="AH4" s="151"/>
      <c r="AI4" s="151"/>
      <c r="AJ4" s="151"/>
      <c r="AK4" s="151"/>
      <c r="AL4" s="151" t="s">
        <v>330</v>
      </c>
      <c r="AM4" s="153" t="s">
        <v>759</v>
      </c>
      <c r="AN4" s="153"/>
      <c r="AO4" s="153"/>
      <c r="AP4" s="155"/>
      <c r="AQ4" s="153"/>
      <c r="AR4" s="153" t="s">
        <v>759</v>
      </c>
      <c r="AS4" s="151"/>
      <c r="AT4" s="153">
        <v>0</v>
      </c>
      <c r="AU4" s="153">
        <v>0</v>
      </c>
      <c r="AV4" s="153">
        <v>0</v>
      </c>
      <c r="AW4" s="153">
        <v>20</v>
      </c>
      <c r="AX4" s="153">
        <v>0</v>
      </c>
      <c r="AY4" s="153">
        <v>0</v>
      </c>
      <c r="AZ4" s="153">
        <v>0</v>
      </c>
      <c r="BA4" s="153">
        <v>0</v>
      </c>
      <c r="BB4" s="153">
        <v>0</v>
      </c>
      <c r="BC4" s="153">
        <v>0</v>
      </c>
      <c r="BD4" s="153">
        <v>0</v>
      </c>
      <c r="BE4" s="153" t="s">
        <v>759</v>
      </c>
      <c r="BF4" s="153">
        <v>24</v>
      </c>
      <c r="BG4" s="153" t="s">
        <v>759</v>
      </c>
      <c r="BH4" s="153"/>
      <c r="BI4" s="151"/>
      <c r="BJ4" s="156"/>
      <c r="BK4" s="153"/>
      <c r="BL4" s="153" t="s">
        <v>760</v>
      </c>
      <c r="BM4" s="151"/>
      <c r="BN4" t="s">
        <v>802</v>
      </c>
      <c r="BO4" t="s">
        <v>488</v>
      </c>
    </row>
    <row r="5" spans="1:67" x14ac:dyDescent="0.15">
      <c r="A5" s="148">
        <v>1113</v>
      </c>
      <c r="B5" s="149">
        <v>41095</v>
      </c>
      <c r="C5" s="150" t="s">
        <v>691</v>
      </c>
      <c r="D5" s="151" t="s">
        <v>401</v>
      </c>
      <c r="E5" s="151"/>
      <c r="F5" s="151" t="s">
        <v>713</v>
      </c>
      <c r="G5" s="152">
        <v>41090</v>
      </c>
      <c r="H5" s="153" t="s">
        <v>840</v>
      </c>
      <c r="I5" s="153" t="s">
        <v>699</v>
      </c>
      <c r="J5" s="153"/>
      <c r="K5" s="151" t="s">
        <v>243</v>
      </c>
      <c r="L5" s="151" t="s">
        <v>548</v>
      </c>
      <c r="M5" s="151">
        <v>82.56</v>
      </c>
      <c r="N5" s="151">
        <v>25.728000000000002</v>
      </c>
      <c r="O5" s="151" t="s">
        <v>696</v>
      </c>
      <c r="P5" s="151">
        <v>1000</v>
      </c>
      <c r="Q5" s="151">
        <v>24.768000000000001</v>
      </c>
      <c r="R5" s="154">
        <v>1750</v>
      </c>
      <c r="S5" s="151">
        <v>22.655999999999999</v>
      </c>
      <c r="T5" s="151"/>
      <c r="U5" s="151"/>
      <c r="V5" s="151"/>
      <c r="W5" s="151"/>
      <c r="X5" s="151"/>
      <c r="Y5" s="151"/>
      <c r="Z5" s="151"/>
      <c r="AA5" s="151"/>
      <c r="AB5" s="151"/>
      <c r="AC5" s="151"/>
      <c r="AD5" s="151"/>
      <c r="AE5" s="151"/>
      <c r="AF5" s="151"/>
      <c r="AG5" s="151"/>
      <c r="AH5" s="151"/>
      <c r="AI5" s="151"/>
      <c r="AJ5" s="151"/>
      <c r="AK5" s="151"/>
      <c r="AL5" s="151" t="s">
        <v>697</v>
      </c>
      <c r="AM5" s="153" t="s">
        <v>840</v>
      </c>
      <c r="AN5" s="153"/>
      <c r="AO5" s="153"/>
      <c r="AP5" s="155"/>
      <c r="AQ5" s="153"/>
      <c r="AR5" s="153" t="s">
        <v>840</v>
      </c>
      <c r="AS5" s="151"/>
      <c r="AT5" s="153">
        <v>0</v>
      </c>
      <c r="AU5" s="153">
        <v>0</v>
      </c>
      <c r="AV5" s="153">
        <v>15</v>
      </c>
      <c r="AW5" s="153">
        <v>0</v>
      </c>
      <c r="AX5" s="153">
        <v>0</v>
      </c>
      <c r="AY5" s="153">
        <v>0</v>
      </c>
      <c r="AZ5" s="153">
        <v>0</v>
      </c>
      <c r="BA5" s="153">
        <v>0</v>
      </c>
      <c r="BB5" s="153">
        <v>0</v>
      </c>
      <c r="BC5" s="153">
        <v>0</v>
      </c>
      <c r="BD5" s="153">
        <v>0</v>
      </c>
      <c r="BE5" s="153" t="s">
        <v>840</v>
      </c>
      <c r="BF5" s="153"/>
      <c r="BG5" s="153" t="s">
        <v>840</v>
      </c>
      <c r="BH5" s="153"/>
      <c r="BI5" s="156"/>
      <c r="BJ5" s="156"/>
      <c r="BK5" s="153"/>
      <c r="BL5" s="153" t="s">
        <v>681</v>
      </c>
      <c r="BM5" s="151" t="s">
        <v>241</v>
      </c>
    </row>
    <row r="6" spans="1:67" x14ac:dyDescent="0.15">
      <c r="A6" s="148">
        <v>1473</v>
      </c>
      <c r="B6" s="149">
        <v>41163</v>
      </c>
      <c r="C6" s="150" t="s">
        <v>324</v>
      </c>
      <c r="D6" s="151" t="s">
        <v>401</v>
      </c>
      <c r="E6" s="151"/>
      <c r="F6" s="151" t="s">
        <v>533</v>
      </c>
      <c r="G6" s="152">
        <v>41152</v>
      </c>
      <c r="H6" s="153" t="s">
        <v>758</v>
      </c>
      <c r="I6" s="153" t="s">
        <v>759</v>
      </c>
      <c r="J6" s="153"/>
      <c r="K6" s="151" t="s">
        <v>476</v>
      </c>
      <c r="L6" s="151" t="s">
        <v>477</v>
      </c>
      <c r="M6" s="151">
        <v>73.55</v>
      </c>
      <c r="N6" s="151">
        <v>23.99</v>
      </c>
      <c r="O6" s="151" t="s">
        <v>671</v>
      </c>
      <c r="P6" s="151">
        <v>1750</v>
      </c>
      <c r="Q6" s="151">
        <v>23.45</v>
      </c>
      <c r="R6" s="159">
        <v>1750</v>
      </c>
      <c r="S6" s="159">
        <v>23.45</v>
      </c>
      <c r="T6" s="151"/>
      <c r="U6" s="151"/>
      <c r="V6" s="151"/>
      <c r="W6" s="151"/>
      <c r="X6" s="151"/>
      <c r="Y6" s="151"/>
      <c r="Z6" s="151"/>
      <c r="AA6" s="151"/>
      <c r="AB6" s="151"/>
      <c r="AC6" s="151"/>
      <c r="AD6" s="151"/>
      <c r="AE6" s="151"/>
      <c r="AF6" s="151"/>
      <c r="AG6" s="151"/>
      <c r="AH6" s="151"/>
      <c r="AI6" s="151"/>
      <c r="AJ6" s="151"/>
      <c r="AK6" s="151"/>
      <c r="AL6" s="151" t="s">
        <v>754</v>
      </c>
      <c r="AM6" s="153" t="s">
        <v>759</v>
      </c>
      <c r="AN6" s="153"/>
      <c r="AO6" s="153"/>
      <c r="AP6" s="155" t="s">
        <v>755</v>
      </c>
      <c r="AQ6" s="153">
        <v>6.5</v>
      </c>
      <c r="AR6" s="153" t="s">
        <v>759</v>
      </c>
      <c r="AS6" s="151"/>
      <c r="AT6" s="153">
        <v>0</v>
      </c>
      <c r="AU6" s="153">
        <v>0</v>
      </c>
      <c r="AV6" s="153">
        <v>0</v>
      </c>
      <c r="AW6" s="153">
        <v>20</v>
      </c>
      <c r="AX6" s="153">
        <v>0</v>
      </c>
      <c r="AY6" s="153">
        <v>0</v>
      </c>
      <c r="AZ6" s="153">
        <v>0</v>
      </c>
      <c r="BA6" s="153">
        <v>0</v>
      </c>
      <c r="BB6" s="153">
        <v>0</v>
      </c>
      <c r="BC6" s="153">
        <v>0</v>
      </c>
      <c r="BD6" s="153">
        <v>0</v>
      </c>
      <c r="BE6" s="153" t="s">
        <v>759</v>
      </c>
      <c r="BF6" s="153"/>
      <c r="BG6" s="153" t="s">
        <v>759</v>
      </c>
      <c r="BH6" s="153"/>
      <c r="BI6" s="156" t="s">
        <v>478</v>
      </c>
      <c r="BJ6" s="156"/>
      <c r="BK6" s="153"/>
      <c r="BL6" s="153" t="s">
        <v>760</v>
      </c>
      <c r="BM6" s="151"/>
      <c r="BN6" t="s">
        <v>883</v>
      </c>
      <c r="BO6" t="s">
        <v>486</v>
      </c>
    </row>
    <row r="7" spans="1:67" x14ac:dyDescent="0.15">
      <c r="A7" s="148">
        <v>1523</v>
      </c>
      <c r="B7" s="149">
        <v>41095</v>
      </c>
      <c r="C7" s="150" t="s">
        <v>691</v>
      </c>
      <c r="D7" s="151" t="s">
        <v>401</v>
      </c>
      <c r="E7" s="151"/>
      <c r="F7" s="151" t="s">
        <v>713</v>
      </c>
      <c r="G7" s="152">
        <v>41090</v>
      </c>
      <c r="H7" s="153" t="s">
        <v>167</v>
      </c>
      <c r="I7" s="153" t="s">
        <v>840</v>
      </c>
      <c r="J7" s="153"/>
      <c r="K7" s="151" t="s">
        <v>563</v>
      </c>
      <c r="L7" s="151" t="s">
        <v>166</v>
      </c>
      <c r="M7" s="151">
        <v>93</v>
      </c>
      <c r="N7" s="151">
        <v>25.09</v>
      </c>
      <c r="O7" s="151" t="s">
        <v>696</v>
      </c>
      <c r="P7" s="151">
        <v>1000</v>
      </c>
      <c r="Q7" s="151">
        <v>24.79</v>
      </c>
      <c r="R7" s="154">
        <v>1750</v>
      </c>
      <c r="S7" s="151">
        <v>23.9</v>
      </c>
      <c r="T7" s="151"/>
      <c r="U7" s="151"/>
      <c r="V7" s="151"/>
      <c r="W7" s="151"/>
      <c r="X7" s="151"/>
      <c r="Y7" s="151"/>
      <c r="Z7" s="151"/>
      <c r="AA7" s="151"/>
      <c r="AB7" s="151"/>
      <c r="AC7" s="151"/>
      <c r="AD7" s="151"/>
      <c r="AE7" s="151"/>
      <c r="AF7" s="151"/>
      <c r="AG7" s="151"/>
      <c r="AH7" s="151"/>
      <c r="AI7" s="151"/>
      <c r="AJ7" s="151"/>
      <c r="AK7" s="151"/>
      <c r="AL7" s="151" t="s">
        <v>697</v>
      </c>
      <c r="AM7" s="153" t="s">
        <v>840</v>
      </c>
      <c r="AN7" s="153"/>
      <c r="AO7" s="153"/>
      <c r="AP7" s="155"/>
      <c r="AQ7" s="153"/>
      <c r="AR7" s="153" t="s">
        <v>840</v>
      </c>
      <c r="AS7" s="151"/>
      <c r="AT7" s="153">
        <v>0</v>
      </c>
      <c r="AU7" s="153">
        <v>0</v>
      </c>
      <c r="AV7" s="153">
        <v>18</v>
      </c>
      <c r="AW7" s="153">
        <v>0</v>
      </c>
      <c r="AX7" s="153">
        <v>0</v>
      </c>
      <c r="AY7" s="153">
        <v>0</v>
      </c>
      <c r="AZ7" s="153">
        <v>0</v>
      </c>
      <c r="BA7" s="153">
        <v>0</v>
      </c>
      <c r="BB7" s="153">
        <v>0</v>
      </c>
      <c r="BC7" s="153">
        <v>0</v>
      </c>
      <c r="BD7" s="153">
        <v>0</v>
      </c>
      <c r="BE7" s="153" t="s">
        <v>840</v>
      </c>
      <c r="BF7" s="153"/>
      <c r="BG7" s="153" t="s">
        <v>840</v>
      </c>
      <c r="BH7" s="153"/>
      <c r="BI7" s="156"/>
      <c r="BJ7" s="156"/>
      <c r="BK7" s="153"/>
      <c r="BL7" s="153" t="s">
        <v>681</v>
      </c>
      <c r="BM7" s="151" t="s">
        <v>557</v>
      </c>
    </row>
    <row r="8" spans="1:67" x14ac:dyDescent="0.15">
      <c r="A8" s="148">
        <v>1445</v>
      </c>
      <c r="B8" s="149">
        <v>41136</v>
      </c>
      <c r="C8" s="150" t="s">
        <v>324</v>
      </c>
      <c r="D8" s="151" t="s">
        <v>401</v>
      </c>
      <c r="E8" s="151"/>
      <c r="F8" s="151" t="s">
        <v>594</v>
      </c>
      <c r="G8" s="152">
        <v>41121</v>
      </c>
      <c r="H8" s="153" t="s">
        <v>471</v>
      </c>
      <c r="I8" s="153" t="s">
        <v>595</v>
      </c>
      <c r="J8" s="153"/>
      <c r="K8" s="151" t="s">
        <v>775</v>
      </c>
      <c r="L8" s="151" t="s">
        <v>776</v>
      </c>
      <c r="M8" s="151">
        <v>84.98</v>
      </c>
      <c r="N8" s="151">
        <v>21.95</v>
      </c>
      <c r="O8" s="151" t="s">
        <v>724</v>
      </c>
      <c r="P8" s="151">
        <v>300</v>
      </c>
      <c r="Q8" s="151">
        <v>22.13</v>
      </c>
      <c r="R8" s="154">
        <v>1020</v>
      </c>
      <c r="S8" s="151">
        <v>23.95</v>
      </c>
      <c r="T8" s="151"/>
      <c r="U8" s="151"/>
      <c r="V8" s="151"/>
      <c r="W8" s="151"/>
      <c r="X8" s="151"/>
      <c r="Y8" s="151"/>
      <c r="Z8" s="151"/>
      <c r="AA8" s="151"/>
      <c r="AB8" s="151"/>
      <c r="AC8" s="151"/>
      <c r="AD8" s="151"/>
      <c r="AE8" s="151"/>
      <c r="AF8" s="151"/>
      <c r="AG8" s="151"/>
      <c r="AH8" s="151"/>
      <c r="AI8" s="151"/>
      <c r="AJ8" s="151"/>
      <c r="AK8" s="151"/>
      <c r="AL8" s="151" t="s">
        <v>330</v>
      </c>
      <c r="AM8" s="153" t="s">
        <v>595</v>
      </c>
      <c r="AN8" s="153"/>
      <c r="AO8" s="153"/>
      <c r="AP8" s="155" t="s">
        <v>503</v>
      </c>
      <c r="AQ8" s="153">
        <v>8</v>
      </c>
      <c r="AR8" s="153" t="s">
        <v>470</v>
      </c>
      <c r="AS8" s="151"/>
      <c r="AT8" s="153">
        <v>0</v>
      </c>
      <c r="AU8" s="153">
        <v>0</v>
      </c>
      <c r="AV8" s="153">
        <v>7</v>
      </c>
      <c r="AW8" s="153">
        <v>0</v>
      </c>
      <c r="AX8" s="153">
        <v>0</v>
      </c>
      <c r="AY8" s="153">
        <v>0</v>
      </c>
      <c r="AZ8" s="153">
        <v>0</v>
      </c>
      <c r="BA8" s="153">
        <v>0</v>
      </c>
      <c r="BB8" s="153">
        <v>0</v>
      </c>
      <c r="BC8" s="153">
        <v>0</v>
      </c>
      <c r="BD8" s="153">
        <v>24</v>
      </c>
      <c r="BE8" s="153" t="s">
        <v>471</v>
      </c>
      <c r="BF8" s="153"/>
      <c r="BG8" s="153" t="s">
        <v>595</v>
      </c>
      <c r="BH8" s="153"/>
      <c r="BI8" s="156"/>
      <c r="BJ8" s="156"/>
      <c r="BK8" s="153"/>
      <c r="BL8" s="153" t="s">
        <v>690</v>
      </c>
      <c r="BM8" s="151" t="s">
        <v>363</v>
      </c>
      <c r="BN8" t="s">
        <v>846</v>
      </c>
      <c r="BO8" s="11" t="s">
        <v>274</v>
      </c>
    </row>
    <row r="9" spans="1:67" x14ac:dyDescent="0.15">
      <c r="A9" s="148">
        <v>1485</v>
      </c>
      <c r="B9" s="149">
        <v>41163</v>
      </c>
      <c r="C9" s="150" t="s">
        <v>889</v>
      </c>
      <c r="D9" s="151" t="s">
        <v>886</v>
      </c>
      <c r="E9" s="151"/>
      <c r="F9" s="151" t="s">
        <v>890</v>
      </c>
      <c r="G9" s="152">
        <v>41152</v>
      </c>
      <c r="H9" s="153" t="s">
        <v>471</v>
      </c>
      <c r="I9" s="153" t="s">
        <v>297</v>
      </c>
      <c r="J9" s="153"/>
      <c r="K9" s="151" t="s">
        <v>626</v>
      </c>
      <c r="L9" s="151" t="s">
        <v>477</v>
      </c>
      <c r="M9" s="151">
        <v>72.75</v>
      </c>
      <c r="N9" s="151">
        <v>22.95</v>
      </c>
      <c r="O9" s="151" t="s">
        <v>671</v>
      </c>
      <c r="P9" s="151">
        <v>1750</v>
      </c>
      <c r="Q9" s="151">
        <v>22.2</v>
      </c>
      <c r="R9" s="159">
        <v>1750</v>
      </c>
      <c r="S9" s="159">
        <v>22.2</v>
      </c>
      <c r="T9" s="151"/>
      <c r="U9" s="151"/>
      <c r="V9" s="151"/>
      <c r="W9" s="151"/>
      <c r="X9" s="151"/>
      <c r="Y9" s="151"/>
      <c r="Z9" s="151"/>
      <c r="AA9" s="151"/>
      <c r="AB9" s="151"/>
      <c r="AC9" s="151"/>
      <c r="AD9" s="151"/>
      <c r="AE9" s="151"/>
      <c r="AF9" s="151"/>
      <c r="AG9" s="151"/>
      <c r="AH9" s="151"/>
      <c r="AI9" s="151"/>
      <c r="AJ9" s="151"/>
      <c r="AK9" s="151"/>
      <c r="AL9" s="151" t="s">
        <v>754</v>
      </c>
      <c r="AM9" s="153" t="s">
        <v>297</v>
      </c>
      <c r="AN9" s="153"/>
      <c r="AO9" s="153"/>
      <c r="AP9" s="155" t="s">
        <v>755</v>
      </c>
      <c r="AQ9" s="153">
        <v>6.5</v>
      </c>
      <c r="AR9" s="153" t="s">
        <v>298</v>
      </c>
      <c r="AS9" s="151"/>
      <c r="AT9" s="153">
        <v>0</v>
      </c>
      <c r="AU9" s="153">
        <v>0</v>
      </c>
      <c r="AV9" s="153">
        <v>0</v>
      </c>
      <c r="AW9" s="153">
        <v>20</v>
      </c>
      <c r="AX9" s="153">
        <v>0</v>
      </c>
      <c r="AY9" s="153">
        <v>0</v>
      </c>
      <c r="AZ9" s="153">
        <v>0</v>
      </c>
      <c r="BA9" s="153">
        <v>0</v>
      </c>
      <c r="BB9" s="153">
        <v>0</v>
      </c>
      <c r="BC9" s="153">
        <v>0</v>
      </c>
      <c r="BD9" s="153">
        <v>0</v>
      </c>
      <c r="BE9" s="153" t="s">
        <v>297</v>
      </c>
      <c r="BF9" s="153"/>
      <c r="BG9" s="153" t="s">
        <v>297</v>
      </c>
      <c r="BH9" s="153"/>
      <c r="BI9" s="156"/>
      <c r="BJ9" s="156"/>
      <c r="BK9" s="153"/>
      <c r="BL9" s="153" t="s">
        <v>403</v>
      </c>
      <c r="BM9" s="151"/>
      <c r="BN9" t="s">
        <v>672</v>
      </c>
      <c r="BO9" t="s">
        <v>486</v>
      </c>
    </row>
    <row r="10" spans="1:67" x14ac:dyDescent="0.15">
      <c r="A10" s="148">
        <v>1255</v>
      </c>
      <c r="B10" s="149">
        <v>41135</v>
      </c>
      <c r="C10" s="150" t="s">
        <v>531</v>
      </c>
      <c r="D10" s="151" t="s">
        <v>855</v>
      </c>
      <c r="E10" s="151"/>
      <c r="F10" s="151" t="s">
        <v>624</v>
      </c>
      <c r="G10" s="152">
        <v>41117</v>
      </c>
      <c r="H10" s="153" t="s">
        <v>471</v>
      </c>
      <c r="I10" s="153" t="s">
        <v>595</v>
      </c>
      <c r="J10" s="153"/>
      <c r="K10" s="151" t="s">
        <v>722</v>
      </c>
      <c r="L10" s="151" t="s">
        <v>625</v>
      </c>
      <c r="M10" s="151">
        <v>78.09</v>
      </c>
      <c r="N10" s="151">
        <v>24.38</v>
      </c>
      <c r="O10" s="151" t="s">
        <v>724</v>
      </c>
      <c r="P10" s="151">
        <v>1000</v>
      </c>
      <c r="Q10" s="151">
        <v>23.54</v>
      </c>
      <c r="R10" s="151">
        <v>1750</v>
      </c>
      <c r="S10" s="151">
        <v>21.93</v>
      </c>
      <c r="T10" s="151"/>
      <c r="U10" s="151"/>
      <c r="V10" s="151"/>
      <c r="W10" s="151"/>
      <c r="X10" s="151"/>
      <c r="Y10" s="151"/>
      <c r="Z10" s="151"/>
      <c r="AA10" s="151"/>
      <c r="AB10" s="151"/>
      <c r="AC10" s="151"/>
      <c r="AD10" s="151"/>
      <c r="AE10" s="151"/>
      <c r="AF10" s="151"/>
      <c r="AG10" s="151"/>
      <c r="AH10" s="151"/>
      <c r="AI10" s="151"/>
      <c r="AJ10" s="151"/>
      <c r="AK10" s="151"/>
      <c r="AL10" s="151" t="s">
        <v>330</v>
      </c>
      <c r="AM10" s="153" t="s">
        <v>595</v>
      </c>
      <c r="AN10" s="153"/>
      <c r="AO10" s="153"/>
      <c r="AP10" s="155" t="s">
        <v>503</v>
      </c>
      <c r="AQ10" s="153">
        <v>5.0999999999999996</v>
      </c>
      <c r="AR10" s="153" t="s">
        <v>470</v>
      </c>
      <c r="AS10" s="151"/>
      <c r="AT10" s="153">
        <v>0</v>
      </c>
      <c r="AU10" s="153">
        <v>0</v>
      </c>
      <c r="AV10" s="153">
        <v>0</v>
      </c>
      <c r="AW10" s="153">
        <v>16</v>
      </c>
      <c r="AX10" s="153">
        <v>0</v>
      </c>
      <c r="AY10" s="153">
        <v>0</v>
      </c>
      <c r="AZ10" s="153">
        <v>0</v>
      </c>
      <c r="BA10" s="153">
        <v>2</v>
      </c>
      <c r="BB10" s="153">
        <v>0</v>
      </c>
      <c r="BC10" s="153">
        <v>0</v>
      </c>
      <c r="BD10" s="153">
        <v>0</v>
      </c>
      <c r="BE10" s="153" t="s">
        <v>595</v>
      </c>
      <c r="BF10" s="153">
        <v>12</v>
      </c>
      <c r="BG10" s="153" t="s">
        <v>595</v>
      </c>
      <c r="BH10" s="153"/>
      <c r="BI10" s="156"/>
      <c r="BJ10" s="156"/>
      <c r="BK10" s="153"/>
      <c r="BL10" s="153" t="s">
        <v>690</v>
      </c>
      <c r="BM10" s="151"/>
      <c r="BN10" t="s">
        <v>585</v>
      </c>
      <c r="BO10" t="s">
        <v>274</v>
      </c>
    </row>
    <row r="11" spans="1:67" x14ac:dyDescent="0.15">
      <c r="A11" s="148">
        <v>3103</v>
      </c>
      <c r="B11" s="149">
        <v>41163</v>
      </c>
      <c r="C11" s="150" t="s">
        <v>790</v>
      </c>
      <c r="D11" s="151" t="s">
        <v>673</v>
      </c>
      <c r="E11" s="151"/>
      <c r="F11" s="151" t="s">
        <v>674</v>
      </c>
      <c r="G11" s="152">
        <v>41152</v>
      </c>
      <c r="H11" s="153" t="s">
        <v>471</v>
      </c>
      <c r="I11" s="153" t="s">
        <v>297</v>
      </c>
      <c r="J11" s="153"/>
      <c r="K11" s="151" t="s">
        <v>621</v>
      </c>
      <c r="L11" s="151" t="s">
        <v>622</v>
      </c>
      <c r="M11" s="151">
        <v>37.39</v>
      </c>
      <c r="N11" s="151">
        <v>17.37</v>
      </c>
      <c r="O11" s="151" t="s">
        <v>671</v>
      </c>
      <c r="P11" s="151">
        <v>1000</v>
      </c>
      <c r="Q11" s="151">
        <v>16.77</v>
      </c>
      <c r="R11" s="151">
        <v>1750</v>
      </c>
      <c r="S11" s="151">
        <v>15.67</v>
      </c>
      <c r="T11" s="151"/>
      <c r="U11" s="151"/>
      <c r="V11" s="151"/>
      <c r="W11" s="151"/>
      <c r="X11" s="151"/>
      <c r="Y11" s="151"/>
      <c r="Z11" s="151"/>
      <c r="AA11" s="151"/>
      <c r="AB11" s="151"/>
      <c r="AC11" s="151"/>
      <c r="AD11" s="151"/>
      <c r="AE11" s="151"/>
      <c r="AF11" s="151"/>
      <c r="AG11" s="151"/>
      <c r="AH11" s="151"/>
      <c r="AI11" s="151"/>
      <c r="AJ11" s="151"/>
      <c r="AK11" s="151"/>
      <c r="AL11" s="151" t="s">
        <v>754</v>
      </c>
      <c r="AM11" s="153" t="s">
        <v>297</v>
      </c>
      <c r="AN11" s="153"/>
      <c r="AO11" s="153"/>
      <c r="AP11" s="155" t="s">
        <v>755</v>
      </c>
      <c r="AQ11" s="153">
        <v>7.3</v>
      </c>
      <c r="AR11" s="153" t="s">
        <v>297</v>
      </c>
      <c r="AS11" s="151"/>
      <c r="AT11" s="153">
        <v>0</v>
      </c>
      <c r="AU11" s="153">
        <v>0</v>
      </c>
      <c r="AV11" s="153">
        <v>0</v>
      </c>
      <c r="AW11" s="153">
        <v>0</v>
      </c>
      <c r="AX11" s="153">
        <v>0</v>
      </c>
      <c r="AY11" s="153">
        <v>0</v>
      </c>
      <c r="AZ11" s="153">
        <v>0</v>
      </c>
      <c r="BA11" s="153">
        <v>0</v>
      </c>
      <c r="BB11" s="153">
        <v>0</v>
      </c>
      <c r="BC11" s="153">
        <v>0</v>
      </c>
      <c r="BD11" s="153">
        <v>0</v>
      </c>
      <c r="BE11" s="153" t="s">
        <v>297</v>
      </c>
      <c r="BF11" s="153"/>
      <c r="BG11" s="153" t="s">
        <v>297</v>
      </c>
      <c r="BH11" s="153">
        <v>35</v>
      </c>
      <c r="BI11" s="156" t="s">
        <v>623</v>
      </c>
      <c r="BJ11" s="156"/>
      <c r="BK11" s="153"/>
      <c r="BL11" s="153" t="s">
        <v>403</v>
      </c>
      <c r="BM11" s="151" t="s">
        <v>793</v>
      </c>
      <c r="BN11" t="s">
        <v>583</v>
      </c>
      <c r="BO11" s="11" t="s">
        <v>486</v>
      </c>
    </row>
    <row r="12" spans="1:67" x14ac:dyDescent="0.15">
      <c r="A12" s="148">
        <v>1423</v>
      </c>
      <c r="B12" s="149">
        <v>41136</v>
      </c>
      <c r="C12" s="150" t="s">
        <v>324</v>
      </c>
      <c r="D12" s="151" t="s">
        <v>401</v>
      </c>
      <c r="E12" s="151"/>
      <c r="F12" s="151" t="s">
        <v>594</v>
      </c>
      <c r="G12" s="152">
        <v>41121</v>
      </c>
      <c r="H12" s="153" t="s">
        <v>785</v>
      </c>
      <c r="I12" s="153" t="s">
        <v>786</v>
      </c>
      <c r="J12" s="153"/>
      <c r="K12" s="151" t="s">
        <v>419</v>
      </c>
      <c r="L12" s="151" t="s">
        <v>420</v>
      </c>
      <c r="M12" s="151">
        <v>73.010000000000005</v>
      </c>
      <c r="N12" s="151">
        <v>23.93</v>
      </c>
      <c r="O12" s="151" t="s">
        <v>724</v>
      </c>
      <c r="P12" s="151">
        <v>600</v>
      </c>
      <c r="Q12" s="151">
        <v>19.079999999999998</v>
      </c>
      <c r="R12" s="159">
        <v>600</v>
      </c>
      <c r="S12" s="159">
        <v>19.079999999999998</v>
      </c>
      <c r="T12" s="151"/>
      <c r="U12" s="151"/>
      <c r="V12" s="151"/>
      <c r="W12" s="151"/>
      <c r="X12" s="151"/>
      <c r="Y12" s="151"/>
      <c r="Z12" s="151"/>
      <c r="AA12" s="151"/>
      <c r="AB12" s="151"/>
      <c r="AC12" s="151"/>
      <c r="AD12" s="151"/>
      <c r="AE12" s="151"/>
      <c r="AF12" s="151"/>
      <c r="AG12" s="151"/>
      <c r="AH12" s="151"/>
      <c r="AI12" s="151"/>
      <c r="AJ12" s="151"/>
      <c r="AK12" s="151"/>
      <c r="AL12" s="151" t="s">
        <v>330</v>
      </c>
      <c r="AM12" s="153" t="s">
        <v>786</v>
      </c>
      <c r="AN12" s="153"/>
      <c r="AO12" s="153"/>
      <c r="AP12" s="155"/>
      <c r="AQ12" s="153"/>
      <c r="AR12" s="153" t="s">
        <v>786</v>
      </c>
      <c r="AS12" s="151"/>
      <c r="AT12" s="153">
        <v>0</v>
      </c>
      <c r="AU12" s="153">
        <v>0</v>
      </c>
      <c r="AV12" s="153">
        <v>0</v>
      </c>
      <c r="AW12" s="153">
        <v>0</v>
      </c>
      <c r="AX12" s="153">
        <v>0</v>
      </c>
      <c r="AY12" s="153">
        <v>0</v>
      </c>
      <c r="AZ12" s="153">
        <v>0</v>
      </c>
      <c r="BA12" s="153">
        <v>0</v>
      </c>
      <c r="BB12" s="153">
        <v>0</v>
      </c>
      <c r="BC12" s="153">
        <v>0</v>
      </c>
      <c r="BD12" s="153">
        <v>12</v>
      </c>
      <c r="BE12" s="153" t="s">
        <v>785</v>
      </c>
      <c r="BF12" s="153"/>
      <c r="BG12" s="153" t="s">
        <v>786</v>
      </c>
      <c r="BH12" s="153"/>
      <c r="BI12" s="156"/>
      <c r="BJ12" s="156"/>
      <c r="BK12" s="153"/>
      <c r="BL12" s="153" t="s">
        <v>787</v>
      </c>
      <c r="BM12" s="151"/>
      <c r="BN12" t="s">
        <v>788</v>
      </c>
      <c r="BO12" t="s">
        <v>274</v>
      </c>
    </row>
    <row r="13" spans="1:67" x14ac:dyDescent="0.15">
      <c r="A13" s="148">
        <v>2267</v>
      </c>
      <c r="B13" s="149">
        <v>41160</v>
      </c>
      <c r="C13" s="150" t="s">
        <v>324</v>
      </c>
      <c r="D13" s="151" t="s">
        <v>401</v>
      </c>
      <c r="E13" s="151"/>
      <c r="F13" s="151" t="s">
        <v>533</v>
      </c>
      <c r="G13" s="152">
        <v>41152</v>
      </c>
      <c r="H13" s="153" t="s">
        <v>758</v>
      </c>
      <c r="I13" s="153" t="s">
        <v>759</v>
      </c>
      <c r="J13" s="153"/>
      <c r="K13" s="151" t="s">
        <v>907</v>
      </c>
      <c r="L13" s="151" t="s">
        <v>908</v>
      </c>
      <c r="M13" s="151">
        <v>78.5</v>
      </c>
      <c r="N13" s="151">
        <v>23.43</v>
      </c>
      <c r="O13" s="151" t="s">
        <v>671</v>
      </c>
      <c r="P13" s="151">
        <v>1000</v>
      </c>
      <c r="Q13" s="151">
        <v>22.83</v>
      </c>
      <c r="R13" s="151">
        <v>1750</v>
      </c>
      <c r="S13" s="151">
        <v>21.73</v>
      </c>
      <c r="T13" s="151"/>
      <c r="U13" s="151"/>
      <c r="V13" s="151"/>
      <c r="W13" s="151"/>
      <c r="X13" s="151"/>
      <c r="Y13" s="151"/>
      <c r="Z13" s="151"/>
      <c r="AA13" s="151"/>
      <c r="AB13" s="151"/>
      <c r="AC13" s="151"/>
      <c r="AD13" s="151"/>
      <c r="AE13" s="151"/>
      <c r="AF13" s="151"/>
      <c r="AG13" s="151"/>
      <c r="AH13" s="151"/>
      <c r="AI13" s="151"/>
      <c r="AJ13" s="151"/>
      <c r="AK13" s="151"/>
      <c r="AL13" s="151" t="s">
        <v>754</v>
      </c>
      <c r="AM13" s="153" t="s">
        <v>759</v>
      </c>
      <c r="AN13" s="153"/>
      <c r="AO13" s="153"/>
      <c r="AP13" s="155" t="s">
        <v>755</v>
      </c>
      <c r="AQ13" s="153">
        <v>6</v>
      </c>
      <c r="AR13" s="153" t="s">
        <v>525</v>
      </c>
      <c r="AS13" s="151"/>
      <c r="AT13" s="153">
        <v>0</v>
      </c>
      <c r="AU13" s="153">
        <v>0</v>
      </c>
      <c r="AV13" s="153">
        <v>0</v>
      </c>
      <c r="AW13" s="153">
        <v>13</v>
      </c>
      <c r="AX13" s="153">
        <v>0</v>
      </c>
      <c r="AY13" s="153">
        <v>0</v>
      </c>
      <c r="AZ13" s="153">
        <v>0</v>
      </c>
      <c r="BA13" s="153">
        <v>0</v>
      </c>
      <c r="BB13" s="153">
        <v>0</v>
      </c>
      <c r="BC13" s="153">
        <v>0</v>
      </c>
      <c r="BD13" s="153">
        <v>0</v>
      </c>
      <c r="BE13" s="153" t="s">
        <v>759</v>
      </c>
      <c r="BF13" s="153">
        <v>12</v>
      </c>
      <c r="BG13" s="153" t="s">
        <v>759</v>
      </c>
      <c r="BH13" s="153"/>
      <c r="BI13" s="156"/>
      <c r="BJ13" s="156"/>
      <c r="BK13" s="153"/>
      <c r="BL13" s="153" t="s">
        <v>760</v>
      </c>
      <c r="BM13" s="156"/>
      <c r="BN13" t="s">
        <v>733</v>
      </c>
      <c r="BO13" t="s">
        <v>486</v>
      </c>
    </row>
    <row r="14" spans="1:67" x14ac:dyDescent="0.15">
      <c r="A14" s="148">
        <v>1289</v>
      </c>
      <c r="B14" s="149">
        <v>41163</v>
      </c>
      <c r="C14" s="150" t="s">
        <v>324</v>
      </c>
      <c r="D14" s="151" t="s">
        <v>401</v>
      </c>
      <c r="E14" s="151"/>
      <c r="F14" s="151" t="s">
        <v>533</v>
      </c>
      <c r="G14" s="152">
        <v>41152</v>
      </c>
      <c r="H14" s="153" t="s">
        <v>471</v>
      </c>
      <c r="I14" s="153" t="s">
        <v>297</v>
      </c>
      <c r="J14" s="153"/>
      <c r="K14" s="151" t="s">
        <v>872</v>
      </c>
      <c r="L14" s="151" t="s">
        <v>873</v>
      </c>
      <c r="M14" s="151">
        <v>77.47</v>
      </c>
      <c r="N14" s="151">
        <v>24.5</v>
      </c>
      <c r="O14" s="151" t="s">
        <v>671</v>
      </c>
      <c r="P14" s="151">
        <v>1750</v>
      </c>
      <c r="Q14" s="151">
        <v>23.94</v>
      </c>
      <c r="R14" s="159">
        <v>1750</v>
      </c>
      <c r="S14" s="159">
        <v>23.94</v>
      </c>
      <c r="T14" s="151"/>
      <c r="U14" s="151"/>
      <c r="V14" s="151"/>
      <c r="W14" s="151"/>
      <c r="X14" s="151"/>
      <c r="Y14" s="151"/>
      <c r="Z14" s="151"/>
      <c r="AA14" s="151"/>
      <c r="AB14" s="151"/>
      <c r="AC14" s="151"/>
      <c r="AD14" s="151"/>
      <c r="AE14" s="151"/>
      <c r="AF14" s="151"/>
      <c r="AG14" s="151"/>
      <c r="AH14" s="151"/>
      <c r="AI14" s="151"/>
      <c r="AJ14" s="151"/>
      <c r="AK14" s="151"/>
      <c r="AL14" s="151" t="s">
        <v>754</v>
      </c>
      <c r="AM14" s="153" t="s">
        <v>297</v>
      </c>
      <c r="AN14" s="153"/>
      <c r="AO14" s="153"/>
      <c r="AP14" s="155" t="s">
        <v>755</v>
      </c>
      <c r="AQ14" s="153">
        <v>6.1</v>
      </c>
      <c r="AR14" s="153" t="s">
        <v>298</v>
      </c>
      <c r="AS14" s="151"/>
      <c r="AT14" s="153">
        <v>0</v>
      </c>
      <c r="AU14" s="153">
        <v>0</v>
      </c>
      <c r="AV14" s="153">
        <v>0</v>
      </c>
      <c r="AW14" s="153">
        <v>20</v>
      </c>
      <c r="AX14" s="153">
        <v>0</v>
      </c>
      <c r="AY14" s="153">
        <v>0</v>
      </c>
      <c r="AZ14" s="153">
        <v>0</v>
      </c>
      <c r="BA14" s="153">
        <v>0</v>
      </c>
      <c r="BB14" s="153">
        <v>0</v>
      </c>
      <c r="BC14" s="153">
        <v>0</v>
      </c>
      <c r="BD14" s="153">
        <v>0</v>
      </c>
      <c r="BE14" s="153" t="s">
        <v>297</v>
      </c>
      <c r="BF14" s="153">
        <v>24</v>
      </c>
      <c r="BG14" s="153" t="s">
        <v>297</v>
      </c>
      <c r="BH14" s="153"/>
      <c r="BI14" s="156"/>
      <c r="BJ14" s="156"/>
      <c r="BK14" s="153"/>
      <c r="BL14" s="153" t="s">
        <v>403</v>
      </c>
      <c r="BM14" s="151"/>
      <c r="BN14" t="s">
        <v>777</v>
      </c>
      <c r="BO14" t="s">
        <v>486</v>
      </c>
    </row>
    <row r="15" spans="1:67" x14ac:dyDescent="0.15">
      <c r="A15" s="148">
        <v>1461</v>
      </c>
      <c r="B15" s="149">
        <v>41135</v>
      </c>
      <c r="C15" s="150" t="s">
        <v>341</v>
      </c>
      <c r="D15" s="151" t="s">
        <v>481</v>
      </c>
      <c r="E15" s="151"/>
      <c r="F15" s="151" t="s">
        <v>448</v>
      </c>
      <c r="G15" s="152">
        <v>41090</v>
      </c>
      <c r="H15" s="153" t="s">
        <v>471</v>
      </c>
      <c r="I15" s="153" t="s">
        <v>595</v>
      </c>
      <c r="J15" s="153"/>
      <c r="K15" s="151" t="s">
        <v>422</v>
      </c>
      <c r="L15" s="151" t="s">
        <v>440</v>
      </c>
      <c r="M15" s="151">
        <v>88.703999999999994</v>
      </c>
      <c r="N15" s="151">
        <v>23.231999999999999</v>
      </c>
      <c r="O15" s="151"/>
      <c r="P15" s="151"/>
      <c r="Q15" s="151"/>
      <c r="R15" s="154"/>
      <c r="S15" s="151"/>
      <c r="T15" s="151"/>
      <c r="U15" s="151"/>
      <c r="V15" s="151"/>
      <c r="W15" s="151"/>
      <c r="X15" s="151"/>
      <c r="Y15" s="151"/>
      <c r="Z15" s="151"/>
      <c r="AA15" s="151"/>
      <c r="AB15" s="151"/>
      <c r="AC15" s="151"/>
      <c r="AD15" s="151"/>
      <c r="AE15" s="151"/>
      <c r="AF15" s="151"/>
      <c r="AG15" s="151"/>
      <c r="AH15" s="151"/>
      <c r="AI15" s="151"/>
      <c r="AJ15" s="151"/>
      <c r="AK15" s="151"/>
      <c r="AL15" s="151" t="s">
        <v>330</v>
      </c>
      <c r="AM15" s="153" t="s">
        <v>595</v>
      </c>
      <c r="AN15" s="153"/>
      <c r="AO15" s="153"/>
      <c r="AP15" s="155" t="s">
        <v>503</v>
      </c>
      <c r="AQ15" s="153">
        <v>7.2</v>
      </c>
      <c r="AR15" s="153" t="s">
        <v>470</v>
      </c>
      <c r="AS15" s="151"/>
      <c r="AT15" s="153">
        <v>4</v>
      </c>
      <c r="AU15" s="153">
        <v>0</v>
      </c>
      <c r="AV15" s="153">
        <v>14</v>
      </c>
      <c r="AW15" s="153">
        <v>0</v>
      </c>
      <c r="AX15" s="153">
        <v>0</v>
      </c>
      <c r="AY15" s="153">
        <v>0</v>
      </c>
      <c r="AZ15" s="153">
        <v>0</v>
      </c>
      <c r="BA15" s="153">
        <v>0</v>
      </c>
      <c r="BB15" s="153">
        <v>0</v>
      </c>
      <c r="BC15" s="153">
        <v>0</v>
      </c>
      <c r="BD15" s="153">
        <v>0</v>
      </c>
      <c r="BE15" s="153" t="s">
        <v>595</v>
      </c>
      <c r="BF15" s="153"/>
      <c r="BG15" s="153" t="s">
        <v>595</v>
      </c>
      <c r="BH15" s="153"/>
      <c r="BI15" s="156"/>
      <c r="BJ15" s="156"/>
      <c r="BK15" s="153"/>
      <c r="BL15" s="153" t="s">
        <v>690</v>
      </c>
      <c r="BM15" s="156" t="s">
        <v>895</v>
      </c>
      <c r="BN15" t="s">
        <v>482</v>
      </c>
      <c r="BO15" t="s">
        <v>378</v>
      </c>
    </row>
    <row r="16" spans="1:67" x14ac:dyDescent="0.15">
      <c r="A16" s="148">
        <v>1391</v>
      </c>
      <c r="B16" s="149">
        <v>41163</v>
      </c>
      <c r="C16" s="150" t="s">
        <v>324</v>
      </c>
      <c r="D16" s="151" t="s">
        <v>401</v>
      </c>
      <c r="E16" s="151"/>
      <c r="F16" s="151" t="s">
        <v>533</v>
      </c>
      <c r="G16" s="157">
        <v>41144</v>
      </c>
      <c r="H16" s="153" t="s">
        <v>471</v>
      </c>
      <c r="I16" s="153" t="s">
        <v>297</v>
      </c>
      <c r="J16" s="153"/>
      <c r="K16" s="151" t="s">
        <v>915</v>
      </c>
      <c r="L16" s="151" t="s">
        <v>916</v>
      </c>
      <c r="M16" s="151">
        <v>73.790000000000006</v>
      </c>
      <c r="N16" s="151">
        <v>22.3</v>
      </c>
      <c r="O16" s="151" t="s">
        <v>671</v>
      </c>
      <c r="P16" s="151">
        <v>1000</v>
      </c>
      <c r="Q16" s="151">
        <v>21.8</v>
      </c>
      <c r="R16" s="154">
        <v>1750</v>
      </c>
      <c r="S16" s="151">
        <v>20.6</v>
      </c>
      <c r="T16" s="151"/>
      <c r="U16" s="151"/>
      <c r="V16" s="151"/>
      <c r="W16" s="151"/>
      <c r="X16" s="151"/>
      <c r="Y16" s="151"/>
      <c r="Z16" s="151"/>
      <c r="AA16" s="151"/>
      <c r="AB16" s="151"/>
      <c r="AC16" s="151"/>
      <c r="AD16" s="151"/>
      <c r="AE16" s="151"/>
      <c r="AF16" s="151"/>
      <c r="AG16" s="151"/>
      <c r="AH16" s="151"/>
      <c r="AI16" s="151"/>
      <c r="AJ16" s="151"/>
      <c r="AK16" s="151"/>
      <c r="AL16" s="151" t="s">
        <v>754</v>
      </c>
      <c r="AM16" s="153" t="s">
        <v>297</v>
      </c>
      <c r="AN16" s="153"/>
      <c r="AO16" s="153"/>
      <c r="AP16" s="155" t="s">
        <v>755</v>
      </c>
      <c r="AQ16" s="153">
        <v>6</v>
      </c>
      <c r="AR16" s="153" t="s">
        <v>298</v>
      </c>
      <c r="AS16" s="151"/>
      <c r="AT16" s="153">
        <v>0</v>
      </c>
      <c r="AU16" s="153">
        <v>0</v>
      </c>
      <c r="AV16" s="153">
        <v>10</v>
      </c>
      <c r="AW16" s="153">
        <v>0</v>
      </c>
      <c r="AX16" s="153">
        <v>0</v>
      </c>
      <c r="AY16" s="153">
        <v>0</v>
      </c>
      <c r="AZ16" s="153">
        <v>0</v>
      </c>
      <c r="BA16" s="153">
        <v>0</v>
      </c>
      <c r="BB16" s="153">
        <v>0</v>
      </c>
      <c r="BC16" s="153">
        <v>0</v>
      </c>
      <c r="BD16" s="153">
        <v>0</v>
      </c>
      <c r="BE16" s="153" t="s">
        <v>297</v>
      </c>
      <c r="BF16" s="153"/>
      <c r="BG16" s="153" t="s">
        <v>297</v>
      </c>
      <c r="BH16" s="153"/>
      <c r="BI16" s="156"/>
      <c r="BJ16" s="156"/>
      <c r="BK16" s="153"/>
      <c r="BL16" s="153" t="s">
        <v>403</v>
      </c>
      <c r="BM16" s="151"/>
      <c r="BN16" t="s">
        <v>877</v>
      </c>
      <c r="BO16" s="11" t="s">
        <v>486</v>
      </c>
    </row>
    <row r="17" spans="1:67" x14ac:dyDescent="0.15">
      <c r="A17" s="148">
        <v>3091</v>
      </c>
      <c r="B17" s="149">
        <v>41137</v>
      </c>
      <c r="C17" s="150" t="s">
        <v>324</v>
      </c>
      <c r="D17" s="151" t="s">
        <v>401</v>
      </c>
      <c r="E17" s="151"/>
      <c r="F17" s="151" t="s">
        <v>594</v>
      </c>
      <c r="G17" s="157">
        <v>41165</v>
      </c>
      <c r="H17" s="153" t="s">
        <v>471</v>
      </c>
      <c r="I17" s="153" t="s">
        <v>475</v>
      </c>
      <c r="J17" s="153"/>
      <c r="K17" s="151" t="s">
        <v>393</v>
      </c>
      <c r="L17" s="151" t="s">
        <v>576</v>
      </c>
      <c r="M17" s="151">
        <v>64.33</v>
      </c>
      <c r="N17" s="151">
        <v>24.46</v>
      </c>
      <c r="O17" s="151" t="s">
        <v>394</v>
      </c>
      <c r="P17" s="151">
        <v>1000</v>
      </c>
      <c r="Q17" s="151">
        <v>23.66</v>
      </c>
      <c r="R17" s="154">
        <v>1750</v>
      </c>
      <c r="S17" s="151">
        <v>22.18</v>
      </c>
      <c r="T17" s="151"/>
      <c r="U17" s="151"/>
      <c r="V17" s="151"/>
      <c r="W17" s="151"/>
      <c r="X17" s="151"/>
      <c r="Y17" s="151"/>
      <c r="Z17" s="151"/>
      <c r="AA17" s="151"/>
      <c r="AB17" s="151"/>
      <c r="AC17" s="151"/>
      <c r="AD17" s="151"/>
      <c r="AE17" s="151"/>
      <c r="AF17" s="151"/>
      <c r="AG17" s="151"/>
      <c r="AH17" s="151"/>
      <c r="AI17" s="151"/>
      <c r="AJ17" s="151"/>
      <c r="AK17" s="151"/>
      <c r="AL17" s="151" t="s">
        <v>492</v>
      </c>
      <c r="AM17" s="153" t="s">
        <v>493</v>
      </c>
      <c r="AN17" s="153"/>
      <c r="AO17" s="153"/>
      <c r="AP17" s="155" t="s">
        <v>577</v>
      </c>
      <c r="AQ17" s="153">
        <v>6.5</v>
      </c>
      <c r="AR17" s="153" t="s">
        <v>493</v>
      </c>
      <c r="AS17" s="151"/>
      <c r="AT17" s="153">
        <v>0</v>
      </c>
      <c r="AU17" s="153">
        <v>0</v>
      </c>
      <c r="AV17" s="153">
        <v>0</v>
      </c>
      <c r="AW17" s="153">
        <v>15</v>
      </c>
      <c r="AX17" s="153">
        <v>0</v>
      </c>
      <c r="AY17" s="153">
        <v>0</v>
      </c>
      <c r="AZ17" s="153">
        <v>0</v>
      </c>
      <c r="BA17" s="153">
        <v>0</v>
      </c>
      <c r="BB17" s="153">
        <v>0</v>
      </c>
      <c r="BC17" s="153">
        <v>0</v>
      </c>
      <c r="BD17" s="153">
        <v>24</v>
      </c>
      <c r="BE17" s="153" t="s">
        <v>494</v>
      </c>
      <c r="BF17" s="153"/>
      <c r="BG17" s="153" t="s">
        <v>493</v>
      </c>
      <c r="BH17" s="153"/>
      <c r="BI17" s="156"/>
      <c r="BJ17" s="156"/>
      <c r="BK17" s="153"/>
      <c r="BL17" s="153" t="s">
        <v>495</v>
      </c>
      <c r="BM17" s="151"/>
      <c r="BN17" t="s">
        <v>794</v>
      </c>
      <c r="BO17" s="11" t="s">
        <v>795</v>
      </c>
    </row>
    <row r="18" spans="1:67" x14ac:dyDescent="0.15">
      <c r="A18" s="148">
        <v>2531</v>
      </c>
      <c r="B18" s="149">
        <v>41135</v>
      </c>
      <c r="C18" s="150" t="s">
        <v>324</v>
      </c>
      <c r="D18" s="151" t="s">
        <v>401</v>
      </c>
      <c r="E18" s="151"/>
      <c r="F18" s="151" t="s">
        <v>594</v>
      </c>
      <c r="G18" s="152">
        <v>41090</v>
      </c>
      <c r="H18" s="153" t="s">
        <v>471</v>
      </c>
      <c r="I18" s="153" t="s">
        <v>595</v>
      </c>
      <c r="J18" s="153"/>
      <c r="K18" s="151" t="s">
        <v>706</v>
      </c>
      <c r="L18" s="151" t="s">
        <v>707</v>
      </c>
      <c r="M18" s="151">
        <v>78.5</v>
      </c>
      <c r="N18" s="151">
        <v>23.7</v>
      </c>
      <c r="O18" s="151" t="s">
        <v>724</v>
      </c>
      <c r="P18" s="151">
        <v>1000</v>
      </c>
      <c r="Q18" s="151">
        <v>22.9</v>
      </c>
      <c r="R18" s="154">
        <v>1700</v>
      </c>
      <c r="S18" s="151">
        <v>21.3</v>
      </c>
      <c r="T18" s="151"/>
      <c r="U18" s="151"/>
      <c r="V18" s="151"/>
      <c r="W18" s="151"/>
      <c r="X18" s="151"/>
      <c r="Y18" s="151"/>
      <c r="Z18" s="151"/>
      <c r="AA18" s="151"/>
      <c r="AB18" s="151"/>
      <c r="AC18" s="151"/>
      <c r="AD18" s="151"/>
      <c r="AE18" s="151"/>
      <c r="AF18" s="151"/>
      <c r="AG18" s="151"/>
      <c r="AH18" s="151"/>
      <c r="AI18" s="151"/>
      <c r="AJ18" s="151"/>
      <c r="AK18" s="151"/>
      <c r="AL18" s="151" t="s">
        <v>330</v>
      </c>
      <c r="AM18" s="153" t="s">
        <v>595</v>
      </c>
      <c r="AN18" s="153"/>
      <c r="AO18" s="153"/>
      <c r="AP18" s="155" t="s">
        <v>503</v>
      </c>
      <c r="AQ18" s="153">
        <v>10</v>
      </c>
      <c r="AR18" s="153" t="s">
        <v>470</v>
      </c>
      <c r="AS18" s="151"/>
      <c r="AT18" s="153">
        <v>0</v>
      </c>
      <c r="AU18" s="153">
        <v>0</v>
      </c>
      <c r="AV18" s="153">
        <v>0</v>
      </c>
      <c r="AW18" s="153">
        <v>10</v>
      </c>
      <c r="AX18" s="153">
        <v>0</v>
      </c>
      <c r="AY18" s="153">
        <v>0</v>
      </c>
      <c r="AZ18" s="153">
        <v>0</v>
      </c>
      <c r="BA18" s="153">
        <v>0</v>
      </c>
      <c r="BB18" s="153">
        <v>0</v>
      </c>
      <c r="BC18" s="153">
        <v>0</v>
      </c>
      <c r="BD18" s="153">
        <v>0</v>
      </c>
      <c r="BE18" s="153" t="s">
        <v>595</v>
      </c>
      <c r="BF18" s="153">
        <v>36</v>
      </c>
      <c r="BG18" s="153" t="s">
        <v>595</v>
      </c>
      <c r="BH18" s="153"/>
      <c r="BI18" s="156"/>
      <c r="BJ18" s="156"/>
      <c r="BK18" s="153"/>
      <c r="BL18" s="153" t="s">
        <v>690</v>
      </c>
      <c r="BM18" s="151"/>
      <c r="BN18" t="s">
        <v>845</v>
      </c>
      <c r="BO18" t="s">
        <v>378</v>
      </c>
    </row>
    <row r="19" spans="1:67" x14ac:dyDescent="0.15">
      <c r="A19" s="148">
        <v>2312</v>
      </c>
      <c r="B19" s="149">
        <v>41136</v>
      </c>
      <c r="C19" s="150" t="s">
        <v>324</v>
      </c>
      <c r="D19" s="151" t="s">
        <v>401</v>
      </c>
      <c r="E19" s="151"/>
      <c r="F19" s="151" t="s">
        <v>278</v>
      </c>
      <c r="G19" s="152">
        <v>41114</v>
      </c>
      <c r="H19" s="153" t="s">
        <v>424</v>
      </c>
      <c r="I19" s="153" t="s">
        <v>699</v>
      </c>
      <c r="J19" s="153"/>
      <c r="K19" s="151" t="s">
        <v>402</v>
      </c>
      <c r="L19" s="151" t="s">
        <v>242</v>
      </c>
      <c r="M19" s="151">
        <v>83.59</v>
      </c>
      <c r="N19" s="151">
        <v>24.84</v>
      </c>
      <c r="O19" s="151" t="s">
        <v>696</v>
      </c>
      <c r="P19" s="151">
        <v>1000</v>
      </c>
      <c r="Q19" s="151">
        <v>24.47</v>
      </c>
      <c r="R19" s="154">
        <v>1750</v>
      </c>
      <c r="S19" s="151">
        <v>24.27</v>
      </c>
      <c r="T19" s="151"/>
      <c r="U19" s="151"/>
      <c r="V19" s="151"/>
      <c r="W19" s="151"/>
      <c r="X19" s="151"/>
      <c r="Y19" s="151"/>
      <c r="Z19" s="151"/>
      <c r="AA19" s="151"/>
      <c r="AB19" s="151"/>
      <c r="AC19" s="151"/>
      <c r="AD19" s="151"/>
      <c r="AE19" s="151">
        <v>8.94</v>
      </c>
      <c r="AF19" s="151"/>
      <c r="AG19" s="151"/>
      <c r="AH19" s="151"/>
      <c r="AI19" s="151"/>
      <c r="AJ19" s="151"/>
      <c r="AK19" s="151"/>
      <c r="AL19" s="151" t="s">
        <v>323</v>
      </c>
      <c r="AM19" s="153" t="s">
        <v>493</v>
      </c>
      <c r="AN19" s="153"/>
      <c r="AO19" s="153"/>
      <c r="AP19" s="155"/>
      <c r="AQ19" s="153"/>
      <c r="AR19" s="153" t="s">
        <v>425</v>
      </c>
      <c r="AS19" s="151"/>
      <c r="AT19" s="153">
        <v>0</v>
      </c>
      <c r="AU19" s="153">
        <v>0</v>
      </c>
      <c r="AV19" s="153">
        <v>0</v>
      </c>
      <c r="AW19" s="153">
        <v>20</v>
      </c>
      <c r="AX19" s="153">
        <v>0</v>
      </c>
      <c r="AY19" s="153">
        <v>0</v>
      </c>
      <c r="AZ19" s="153">
        <v>0</v>
      </c>
      <c r="BA19" s="153">
        <v>0</v>
      </c>
      <c r="BB19" s="153">
        <v>0</v>
      </c>
      <c r="BC19" s="153">
        <v>0</v>
      </c>
      <c r="BD19" s="153">
        <v>24</v>
      </c>
      <c r="BE19" s="153" t="s">
        <v>426</v>
      </c>
      <c r="BF19" s="153"/>
      <c r="BG19" s="153" t="s">
        <v>427</v>
      </c>
      <c r="BH19" s="153"/>
      <c r="BI19" s="151"/>
      <c r="BJ19" s="156"/>
      <c r="BK19" s="153"/>
      <c r="BL19" s="153" t="s">
        <v>332</v>
      </c>
      <c r="BM19" s="151"/>
      <c r="BN19" t="s">
        <v>423</v>
      </c>
      <c r="BO19" t="s">
        <v>274</v>
      </c>
    </row>
    <row r="20" spans="1:67" x14ac:dyDescent="0.15">
      <c r="A20" s="148">
        <v>2006</v>
      </c>
      <c r="B20" s="149">
        <v>41163</v>
      </c>
      <c r="C20" s="150" t="s">
        <v>324</v>
      </c>
      <c r="D20" s="151" t="s">
        <v>401</v>
      </c>
      <c r="E20" s="151"/>
      <c r="F20" s="151" t="s">
        <v>278</v>
      </c>
      <c r="G20" s="152">
        <v>41152</v>
      </c>
      <c r="H20" s="153" t="s">
        <v>471</v>
      </c>
      <c r="I20" s="153" t="s">
        <v>297</v>
      </c>
      <c r="J20" s="153"/>
      <c r="K20" s="151" t="s">
        <v>891</v>
      </c>
      <c r="L20" s="151" t="s">
        <v>670</v>
      </c>
      <c r="M20" s="151">
        <v>83.59</v>
      </c>
      <c r="N20" s="151">
        <v>24.64</v>
      </c>
      <c r="O20" s="151" t="s">
        <v>671</v>
      </c>
      <c r="P20" s="151">
        <v>1000</v>
      </c>
      <c r="Q20" s="151">
        <v>24.17</v>
      </c>
      <c r="R20" s="154">
        <v>1750</v>
      </c>
      <c r="S20" s="151">
        <v>23.97</v>
      </c>
      <c r="T20" s="151"/>
      <c r="U20" s="151"/>
      <c r="V20" s="151"/>
      <c r="W20" s="151"/>
      <c r="X20" s="151"/>
      <c r="Y20" s="151"/>
      <c r="Z20" s="151"/>
      <c r="AA20" s="151"/>
      <c r="AB20" s="151"/>
      <c r="AC20" s="151"/>
      <c r="AD20" s="151"/>
      <c r="AE20" s="151">
        <v>7.34</v>
      </c>
      <c r="AF20" s="151"/>
      <c r="AG20" s="151"/>
      <c r="AH20" s="151"/>
      <c r="AI20" s="151"/>
      <c r="AJ20" s="151"/>
      <c r="AK20" s="151"/>
      <c r="AL20" s="151" t="s">
        <v>704</v>
      </c>
      <c r="AM20" s="153" t="s">
        <v>297</v>
      </c>
      <c r="AN20" s="153"/>
      <c r="AO20" s="153"/>
      <c r="AP20" s="155" t="s">
        <v>755</v>
      </c>
      <c r="AQ20" s="153">
        <v>6.1</v>
      </c>
      <c r="AR20" s="153" t="s">
        <v>298</v>
      </c>
      <c r="AS20" s="151"/>
      <c r="AT20" s="153">
        <v>0</v>
      </c>
      <c r="AU20" s="153">
        <v>0</v>
      </c>
      <c r="AV20" s="153">
        <v>0</v>
      </c>
      <c r="AW20" s="153">
        <v>17</v>
      </c>
      <c r="AX20" s="153">
        <v>0</v>
      </c>
      <c r="AY20" s="153">
        <v>0</v>
      </c>
      <c r="AZ20" s="153">
        <v>0</v>
      </c>
      <c r="BA20" s="153">
        <v>0</v>
      </c>
      <c r="BB20" s="153">
        <v>0</v>
      </c>
      <c r="BC20" s="153">
        <v>2</v>
      </c>
      <c r="BD20" s="153">
        <v>0</v>
      </c>
      <c r="BE20" s="153" t="s">
        <v>297</v>
      </c>
      <c r="BF20" s="153">
        <v>12</v>
      </c>
      <c r="BG20" s="153" t="s">
        <v>297</v>
      </c>
      <c r="BH20" s="153"/>
      <c r="BI20" s="151" t="s">
        <v>756</v>
      </c>
      <c r="BJ20" s="156" t="s">
        <v>656</v>
      </c>
      <c r="BK20" s="153">
        <v>50</v>
      </c>
      <c r="BL20" s="153" t="s">
        <v>403</v>
      </c>
      <c r="BM20" s="151"/>
      <c r="BN20" t="s">
        <v>735</v>
      </c>
      <c r="BO20" t="s">
        <v>486</v>
      </c>
    </row>
    <row r="21" spans="1:67" x14ac:dyDescent="0.15">
      <c r="A21" s="148">
        <v>2560</v>
      </c>
      <c r="B21" s="149">
        <v>41163</v>
      </c>
      <c r="C21" s="150" t="s">
        <v>324</v>
      </c>
      <c r="D21" s="151" t="s">
        <v>401</v>
      </c>
      <c r="E21" s="151"/>
      <c r="F21" s="151" t="s">
        <v>278</v>
      </c>
      <c r="G21" s="152">
        <v>41121</v>
      </c>
      <c r="H21" s="153" t="s">
        <v>759</v>
      </c>
      <c r="I21" s="153" t="s">
        <v>709</v>
      </c>
      <c r="J21" s="153"/>
      <c r="K21" s="151" t="s">
        <v>757</v>
      </c>
      <c r="L21" s="151" t="s">
        <v>308</v>
      </c>
      <c r="M21" s="151">
        <v>84.14</v>
      </c>
      <c r="N21" s="151">
        <v>24.17</v>
      </c>
      <c r="O21" s="151" t="s">
        <v>519</v>
      </c>
      <c r="P21" s="151">
        <v>1000</v>
      </c>
      <c r="Q21" s="151">
        <v>22.55</v>
      </c>
      <c r="R21" s="154">
        <v>1750</v>
      </c>
      <c r="S21" s="151">
        <v>21.73</v>
      </c>
      <c r="T21" s="151"/>
      <c r="U21" s="151"/>
      <c r="V21" s="151"/>
      <c r="W21" s="151"/>
      <c r="X21" s="151"/>
      <c r="Y21" s="151"/>
      <c r="Z21" s="151"/>
      <c r="AA21" s="151"/>
      <c r="AB21" s="151"/>
      <c r="AC21" s="151"/>
      <c r="AD21" s="151"/>
      <c r="AE21" s="151">
        <v>8.1</v>
      </c>
      <c r="AF21" s="151"/>
      <c r="AG21" s="151"/>
      <c r="AH21" s="151"/>
      <c r="AI21" s="151"/>
      <c r="AJ21" s="151"/>
      <c r="AK21" s="151"/>
      <c r="AL21" s="151" t="s">
        <v>323</v>
      </c>
      <c r="AM21" s="153" t="s">
        <v>759</v>
      </c>
      <c r="AN21" s="153"/>
      <c r="AO21" s="153"/>
      <c r="AP21" s="155"/>
      <c r="AQ21" s="153"/>
      <c r="AR21" s="153" t="s">
        <v>759</v>
      </c>
      <c r="AS21" s="151"/>
      <c r="AT21" s="153">
        <v>0</v>
      </c>
      <c r="AU21" s="153">
        <v>0</v>
      </c>
      <c r="AV21" s="153">
        <v>0</v>
      </c>
      <c r="AW21" s="153">
        <v>20</v>
      </c>
      <c r="AX21" s="153">
        <v>0</v>
      </c>
      <c r="AY21" s="153">
        <v>0</v>
      </c>
      <c r="AZ21" s="153">
        <v>0</v>
      </c>
      <c r="BA21" s="153">
        <v>0</v>
      </c>
      <c r="BB21" s="153">
        <v>0</v>
      </c>
      <c r="BC21" s="153">
        <v>0</v>
      </c>
      <c r="BD21" s="153">
        <v>0</v>
      </c>
      <c r="BE21" s="153" t="s">
        <v>759</v>
      </c>
      <c r="BF21" s="153">
        <v>24</v>
      </c>
      <c r="BG21" s="153" t="s">
        <v>759</v>
      </c>
      <c r="BH21" s="153"/>
      <c r="BI21" s="151"/>
      <c r="BJ21" s="156"/>
      <c r="BK21" s="153"/>
      <c r="BL21" s="153" t="s">
        <v>760</v>
      </c>
      <c r="BM21" s="151"/>
      <c r="BN21" t="s">
        <v>802</v>
      </c>
      <c r="BO21" t="s">
        <v>488</v>
      </c>
    </row>
    <row r="22" spans="1:67" x14ac:dyDescent="0.15">
      <c r="A22" s="148">
        <v>1114</v>
      </c>
      <c r="B22" s="149">
        <v>41095</v>
      </c>
      <c r="C22" s="150" t="s">
        <v>691</v>
      </c>
      <c r="D22" s="151" t="s">
        <v>401</v>
      </c>
      <c r="E22" s="151"/>
      <c r="F22" s="151" t="s">
        <v>278</v>
      </c>
      <c r="G22" s="152">
        <v>41090</v>
      </c>
      <c r="H22" s="153" t="s">
        <v>840</v>
      </c>
      <c r="I22" s="153" t="s">
        <v>699</v>
      </c>
      <c r="J22" s="153"/>
      <c r="K22" s="151" t="s">
        <v>243</v>
      </c>
      <c r="L22" s="151" t="s">
        <v>548</v>
      </c>
      <c r="M22" s="151">
        <v>88.32</v>
      </c>
      <c r="N22" s="151">
        <v>25.728000000000002</v>
      </c>
      <c r="O22" s="151" t="s">
        <v>696</v>
      </c>
      <c r="P22" s="151">
        <v>1000</v>
      </c>
      <c r="Q22" s="151">
        <v>24.768000000000001</v>
      </c>
      <c r="R22" s="154">
        <v>1750</v>
      </c>
      <c r="S22" s="151">
        <v>22.655999999999999</v>
      </c>
      <c r="T22" s="151"/>
      <c r="U22" s="151"/>
      <c r="V22" s="151"/>
      <c r="W22" s="151"/>
      <c r="X22" s="151"/>
      <c r="Y22" s="151"/>
      <c r="Z22" s="151"/>
      <c r="AA22" s="151"/>
      <c r="AB22" s="151"/>
      <c r="AC22" s="151"/>
      <c r="AD22" s="151"/>
      <c r="AE22" s="151">
        <v>11.327999999999999</v>
      </c>
      <c r="AF22" s="151"/>
      <c r="AG22" s="151"/>
      <c r="AH22" s="151"/>
      <c r="AI22" s="151"/>
      <c r="AJ22" s="151"/>
      <c r="AK22" s="151"/>
      <c r="AL22" s="151" t="s">
        <v>323</v>
      </c>
      <c r="AM22" s="153" t="s">
        <v>840</v>
      </c>
      <c r="AN22" s="153"/>
      <c r="AO22" s="153"/>
      <c r="AP22" s="155"/>
      <c r="AQ22" s="153"/>
      <c r="AR22" s="153" t="s">
        <v>840</v>
      </c>
      <c r="AS22" s="151"/>
      <c r="AT22" s="153">
        <v>0</v>
      </c>
      <c r="AU22" s="153">
        <v>0</v>
      </c>
      <c r="AV22" s="153">
        <v>15</v>
      </c>
      <c r="AW22" s="153">
        <v>0</v>
      </c>
      <c r="AX22" s="153">
        <v>0</v>
      </c>
      <c r="AY22" s="153">
        <v>0</v>
      </c>
      <c r="AZ22" s="153">
        <v>0</v>
      </c>
      <c r="BA22" s="153">
        <v>0</v>
      </c>
      <c r="BB22" s="153">
        <v>0</v>
      </c>
      <c r="BC22" s="153">
        <v>0</v>
      </c>
      <c r="BD22" s="153">
        <v>0</v>
      </c>
      <c r="BE22" s="153" t="s">
        <v>840</v>
      </c>
      <c r="BF22" s="153"/>
      <c r="BG22" s="153" t="s">
        <v>840</v>
      </c>
      <c r="BH22" s="153"/>
      <c r="BI22" s="156"/>
      <c r="BJ22" s="156"/>
      <c r="BK22" s="153"/>
      <c r="BL22" s="153" t="s">
        <v>681</v>
      </c>
      <c r="BM22" s="151" t="s">
        <v>241</v>
      </c>
    </row>
    <row r="23" spans="1:67" x14ac:dyDescent="0.15">
      <c r="A23" s="148">
        <v>1474</v>
      </c>
      <c r="B23" s="149">
        <v>41163</v>
      </c>
      <c r="C23" s="150" t="s">
        <v>324</v>
      </c>
      <c r="D23" s="151" t="s">
        <v>401</v>
      </c>
      <c r="E23" s="151"/>
      <c r="F23" s="151" t="s">
        <v>278</v>
      </c>
      <c r="G23" s="152">
        <v>41152</v>
      </c>
      <c r="H23" s="153" t="s">
        <v>884</v>
      </c>
      <c r="I23" s="153" t="s">
        <v>885</v>
      </c>
      <c r="J23" s="153"/>
      <c r="K23" s="151" t="s">
        <v>476</v>
      </c>
      <c r="L23" s="151" t="s">
        <v>477</v>
      </c>
      <c r="M23" s="151">
        <v>78.400000000000006</v>
      </c>
      <c r="N23" s="151">
        <v>23.99</v>
      </c>
      <c r="O23" s="151" t="s">
        <v>671</v>
      </c>
      <c r="P23" s="151">
        <v>1750</v>
      </c>
      <c r="Q23" s="151">
        <v>23.45</v>
      </c>
      <c r="R23" s="159">
        <v>1750</v>
      </c>
      <c r="S23" s="159">
        <v>23.45</v>
      </c>
      <c r="T23" s="151"/>
      <c r="U23" s="151"/>
      <c r="V23" s="151"/>
      <c r="W23" s="151"/>
      <c r="X23" s="151"/>
      <c r="Y23" s="151"/>
      <c r="Z23" s="151"/>
      <c r="AA23" s="151"/>
      <c r="AB23" s="151"/>
      <c r="AC23" s="151"/>
      <c r="AD23" s="151"/>
      <c r="AE23" s="151">
        <v>7.39</v>
      </c>
      <c r="AF23" s="151"/>
      <c r="AG23" s="151"/>
      <c r="AH23" s="151"/>
      <c r="AI23" s="151"/>
      <c r="AJ23" s="151"/>
      <c r="AK23" s="151"/>
      <c r="AL23" s="151" t="s">
        <v>704</v>
      </c>
      <c r="AM23" s="153" t="s">
        <v>919</v>
      </c>
      <c r="AN23" s="153"/>
      <c r="AO23" s="153"/>
      <c r="AP23" s="155" t="s">
        <v>755</v>
      </c>
      <c r="AQ23" s="153">
        <v>6.5</v>
      </c>
      <c r="AR23" s="153" t="s">
        <v>297</v>
      </c>
      <c r="AS23" s="151"/>
      <c r="AT23" s="153">
        <v>0</v>
      </c>
      <c r="AU23" s="153">
        <v>0</v>
      </c>
      <c r="AV23" s="153">
        <v>0</v>
      </c>
      <c r="AW23" s="153">
        <v>20</v>
      </c>
      <c r="AX23" s="153">
        <v>0</v>
      </c>
      <c r="AY23" s="153">
        <v>0</v>
      </c>
      <c r="AZ23" s="153">
        <v>0</v>
      </c>
      <c r="BA23" s="153">
        <v>0</v>
      </c>
      <c r="BB23" s="153">
        <v>0</v>
      </c>
      <c r="BC23" s="153">
        <v>0</v>
      </c>
      <c r="BD23" s="153">
        <v>0</v>
      </c>
      <c r="BE23" s="153" t="s">
        <v>297</v>
      </c>
      <c r="BF23" s="153"/>
      <c r="BG23" s="153" t="s">
        <v>297</v>
      </c>
      <c r="BH23" s="153"/>
      <c r="BI23" s="156" t="s">
        <v>478</v>
      </c>
      <c r="BJ23" s="156"/>
      <c r="BK23" s="153"/>
      <c r="BL23" s="153" t="s">
        <v>403</v>
      </c>
      <c r="BM23" s="151"/>
      <c r="BN23" t="s">
        <v>883</v>
      </c>
      <c r="BO23" t="s">
        <v>486</v>
      </c>
    </row>
    <row r="24" spans="1:67" x14ac:dyDescent="0.15">
      <c r="A24" s="148">
        <v>1524</v>
      </c>
      <c r="B24" s="149">
        <v>41095</v>
      </c>
      <c r="C24" s="150" t="s">
        <v>691</v>
      </c>
      <c r="D24" s="151" t="s">
        <v>401</v>
      </c>
      <c r="E24" s="151"/>
      <c r="F24" s="151" t="s">
        <v>278</v>
      </c>
      <c r="G24" s="152">
        <v>41090</v>
      </c>
      <c r="H24" s="153" t="s">
        <v>167</v>
      </c>
      <c r="I24" s="153" t="s">
        <v>840</v>
      </c>
      <c r="J24" s="153"/>
      <c r="K24" s="151" t="s">
        <v>563</v>
      </c>
      <c r="L24" s="151" t="s">
        <v>166</v>
      </c>
      <c r="M24" s="151">
        <v>101.54</v>
      </c>
      <c r="N24" s="151">
        <v>25.09</v>
      </c>
      <c r="O24" s="151" t="s">
        <v>696</v>
      </c>
      <c r="P24" s="151">
        <v>1000</v>
      </c>
      <c r="Q24" s="151">
        <v>24.79</v>
      </c>
      <c r="R24" s="154">
        <v>1750</v>
      </c>
      <c r="S24" s="151">
        <v>23.9</v>
      </c>
      <c r="T24" s="151"/>
      <c r="U24" s="151"/>
      <c r="V24" s="151"/>
      <c r="W24" s="151"/>
      <c r="X24" s="151"/>
      <c r="Y24" s="151"/>
      <c r="Z24" s="151"/>
      <c r="AA24" s="151"/>
      <c r="AB24" s="151"/>
      <c r="AC24" s="151"/>
      <c r="AD24" s="151"/>
      <c r="AE24" s="151">
        <v>13</v>
      </c>
      <c r="AF24" s="151"/>
      <c r="AG24" s="151"/>
      <c r="AH24" s="151"/>
      <c r="AI24" s="151"/>
      <c r="AJ24" s="151"/>
      <c r="AK24" s="151"/>
      <c r="AL24" s="151" t="s">
        <v>323</v>
      </c>
      <c r="AM24" s="153" t="s">
        <v>840</v>
      </c>
      <c r="AN24" s="153"/>
      <c r="AO24" s="153"/>
      <c r="AP24" s="155"/>
      <c r="AQ24" s="153"/>
      <c r="AR24" s="153" t="s">
        <v>840</v>
      </c>
      <c r="AS24" s="151"/>
      <c r="AT24" s="153">
        <v>0</v>
      </c>
      <c r="AU24" s="153">
        <v>0</v>
      </c>
      <c r="AV24" s="153">
        <v>18</v>
      </c>
      <c r="AW24" s="153">
        <v>0</v>
      </c>
      <c r="AX24" s="153">
        <v>0</v>
      </c>
      <c r="AY24" s="153">
        <v>0</v>
      </c>
      <c r="AZ24" s="153">
        <v>0</v>
      </c>
      <c r="BA24" s="153">
        <v>0</v>
      </c>
      <c r="BB24" s="153">
        <v>0</v>
      </c>
      <c r="BC24" s="153">
        <v>0</v>
      </c>
      <c r="BD24" s="153">
        <v>0</v>
      </c>
      <c r="BE24" s="153" t="s">
        <v>840</v>
      </c>
      <c r="BF24" s="153"/>
      <c r="BG24" s="153" t="s">
        <v>840</v>
      </c>
      <c r="BH24" s="153"/>
      <c r="BI24" s="156"/>
      <c r="BJ24" s="156"/>
      <c r="BK24" s="153"/>
      <c r="BL24" s="153" t="s">
        <v>681</v>
      </c>
      <c r="BM24" s="151" t="s">
        <v>557</v>
      </c>
    </row>
    <row r="25" spans="1:67" x14ac:dyDescent="0.15">
      <c r="A25" s="148">
        <v>1446</v>
      </c>
      <c r="B25" s="149">
        <v>41136</v>
      </c>
      <c r="C25" s="150" t="s">
        <v>324</v>
      </c>
      <c r="D25" s="151" t="s">
        <v>401</v>
      </c>
      <c r="E25" s="151"/>
      <c r="F25" s="151" t="s">
        <v>278</v>
      </c>
      <c r="G25" s="152">
        <v>41121</v>
      </c>
      <c r="H25" s="153" t="s">
        <v>471</v>
      </c>
      <c r="I25" s="153" t="s">
        <v>595</v>
      </c>
      <c r="J25" s="153"/>
      <c r="K25" s="151" t="s">
        <v>775</v>
      </c>
      <c r="L25" s="151" t="s">
        <v>776</v>
      </c>
      <c r="M25" s="151">
        <v>89.98</v>
      </c>
      <c r="N25" s="151">
        <v>21.95</v>
      </c>
      <c r="O25" s="151" t="s">
        <v>724</v>
      </c>
      <c r="P25" s="151">
        <v>300</v>
      </c>
      <c r="Q25" s="151">
        <v>22.13</v>
      </c>
      <c r="R25" s="154">
        <v>1020</v>
      </c>
      <c r="S25" s="151">
        <v>23.95</v>
      </c>
      <c r="T25" s="151"/>
      <c r="U25" s="151"/>
      <c r="V25" s="151"/>
      <c r="W25" s="151"/>
      <c r="X25" s="151"/>
      <c r="Y25" s="151"/>
      <c r="Z25" s="151"/>
      <c r="AA25" s="151"/>
      <c r="AB25" s="151"/>
      <c r="AC25" s="151"/>
      <c r="AD25" s="151"/>
      <c r="AE25" s="151">
        <v>9.9499999999999993</v>
      </c>
      <c r="AF25" s="151"/>
      <c r="AG25" s="151"/>
      <c r="AH25" s="151"/>
      <c r="AI25" s="151"/>
      <c r="AJ25" s="151"/>
      <c r="AK25" s="151"/>
      <c r="AL25" s="151" t="s">
        <v>619</v>
      </c>
      <c r="AM25" s="153" t="s">
        <v>595</v>
      </c>
      <c r="AN25" s="153"/>
      <c r="AO25" s="153"/>
      <c r="AP25" s="155" t="s">
        <v>503</v>
      </c>
      <c r="AQ25" s="153">
        <v>8</v>
      </c>
      <c r="AR25" s="153" t="s">
        <v>470</v>
      </c>
      <c r="AS25" s="151"/>
      <c r="AT25" s="153">
        <v>0</v>
      </c>
      <c r="AU25" s="153">
        <v>0</v>
      </c>
      <c r="AV25" s="153">
        <v>7</v>
      </c>
      <c r="AW25" s="153">
        <v>0</v>
      </c>
      <c r="AX25" s="153">
        <v>0</v>
      </c>
      <c r="AY25" s="153">
        <v>0</v>
      </c>
      <c r="AZ25" s="153">
        <v>0</v>
      </c>
      <c r="BA25" s="153">
        <v>0</v>
      </c>
      <c r="BB25" s="153">
        <v>0</v>
      </c>
      <c r="BC25" s="153">
        <v>0</v>
      </c>
      <c r="BD25" s="153">
        <v>24</v>
      </c>
      <c r="BE25" s="153" t="s">
        <v>471</v>
      </c>
      <c r="BF25" s="153"/>
      <c r="BG25" s="153" t="s">
        <v>595</v>
      </c>
      <c r="BH25" s="153"/>
      <c r="BI25" s="156"/>
      <c r="BJ25" s="156"/>
      <c r="BK25" s="153"/>
      <c r="BL25" s="153" t="s">
        <v>690</v>
      </c>
      <c r="BM25" s="151" t="s">
        <v>363</v>
      </c>
      <c r="BN25" t="s">
        <v>846</v>
      </c>
      <c r="BO25" s="11" t="s">
        <v>274</v>
      </c>
    </row>
    <row r="26" spans="1:67" x14ac:dyDescent="0.15">
      <c r="A26" s="148">
        <v>1486</v>
      </c>
      <c r="B26" s="149">
        <v>41163</v>
      </c>
      <c r="C26" s="150" t="s">
        <v>324</v>
      </c>
      <c r="D26" s="151" t="s">
        <v>401</v>
      </c>
      <c r="E26" s="151"/>
      <c r="F26" s="151" t="s">
        <v>278</v>
      </c>
      <c r="G26" s="152">
        <v>41152</v>
      </c>
      <c r="H26" s="153" t="s">
        <v>471</v>
      </c>
      <c r="I26" s="153" t="s">
        <v>297</v>
      </c>
      <c r="J26" s="153"/>
      <c r="K26" s="151" t="s">
        <v>626</v>
      </c>
      <c r="L26" s="151" t="s">
        <v>477</v>
      </c>
      <c r="M26" s="151">
        <v>77.95</v>
      </c>
      <c r="N26" s="151">
        <v>22.95</v>
      </c>
      <c r="O26" s="151" t="s">
        <v>671</v>
      </c>
      <c r="P26" s="151">
        <v>1750</v>
      </c>
      <c r="Q26" s="151">
        <v>22.2</v>
      </c>
      <c r="R26" s="159">
        <v>1750</v>
      </c>
      <c r="S26" s="159">
        <v>22.2</v>
      </c>
      <c r="T26" s="151"/>
      <c r="U26" s="151"/>
      <c r="V26" s="151"/>
      <c r="W26" s="151"/>
      <c r="X26" s="151"/>
      <c r="Y26" s="151"/>
      <c r="Z26" s="151"/>
      <c r="AA26" s="151"/>
      <c r="AB26" s="151"/>
      <c r="AC26" s="151"/>
      <c r="AD26" s="151"/>
      <c r="AE26" s="151">
        <v>6.99</v>
      </c>
      <c r="AF26" s="151"/>
      <c r="AG26" s="151"/>
      <c r="AH26" s="151"/>
      <c r="AI26" s="151"/>
      <c r="AJ26" s="151"/>
      <c r="AK26" s="151"/>
      <c r="AL26" s="151" t="s">
        <v>704</v>
      </c>
      <c r="AM26" s="153" t="s">
        <v>297</v>
      </c>
      <c r="AN26" s="153"/>
      <c r="AO26" s="153"/>
      <c r="AP26" s="155" t="s">
        <v>755</v>
      </c>
      <c r="AQ26" s="153">
        <v>6.5</v>
      </c>
      <c r="AR26" s="153" t="s">
        <v>298</v>
      </c>
      <c r="AS26" s="151"/>
      <c r="AT26" s="153">
        <v>0</v>
      </c>
      <c r="AU26" s="153">
        <v>0</v>
      </c>
      <c r="AV26" s="153">
        <v>0</v>
      </c>
      <c r="AW26" s="153">
        <v>20</v>
      </c>
      <c r="AX26" s="153">
        <v>0</v>
      </c>
      <c r="AY26" s="153">
        <v>0</v>
      </c>
      <c r="AZ26" s="153">
        <v>0</v>
      </c>
      <c r="BA26" s="153">
        <v>0</v>
      </c>
      <c r="BB26" s="153">
        <v>0</v>
      </c>
      <c r="BC26" s="153">
        <v>0</v>
      </c>
      <c r="BD26" s="153">
        <v>0</v>
      </c>
      <c r="BE26" s="153" t="s">
        <v>297</v>
      </c>
      <c r="BF26" s="153"/>
      <c r="BG26" s="153" t="s">
        <v>297</v>
      </c>
      <c r="BH26" s="153"/>
      <c r="BI26" s="156"/>
      <c r="BJ26" s="156"/>
      <c r="BK26" s="153"/>
      <c r="BL26" s="153" t="s">
        <v>403</v>
      </c>
      <c r="BM26" s="151"/>
      <c r="BN26" t="s">
        <v>672</v>
      </c>
      <c r="BO26" t="s">
        <v>486</v>
      </c>
    </row>
    <row r="27" spans="1:67" x14ac:dyDescent="0.15">
      <c r="A27" s="148">
        <v>1256</v>
      </c>
      <c r="B27" s="149">
        <v>41135</v>
      </c>
      <c r="C27" s="150" t="s">
        <v>390</v>
      </c>
      <c r="D27" s="151" t="s">
        <v>515</v>
      </c>
      <c r="E27" s="151"/>
      <c r="F27" s="151" t="s">
        <v>329</v>
      </c>
      <c r="G27" s="152">
        <v>41117</v>
      </c>
      <c r="H27" s="153" t="s">
        <v>471</v>
      </c>
      <c r="I27" s="153" t="s">
        <v>595</v>
      </c>
      <c r="J27" s="153"/>
      <c r="K27" s="151" t="s">
        <v>722</v>
      </c>
      <c r="L27" s="151" t="s">
        <v>625</v>
      </c>
      <c r="M27" s="151">
        <v>82.42</v>
      </c>
      <c r="N27" s="151">
        <v>24.38</v>
      </c>
      <c r="O27" s="151" t="s">
        <v>724</v>
      </c>
      <c r="P27" s="151">
        <v>1000</v>
      </c>
      <c r="Q27" s="151">
        <v>23.54</v>
      </c>
      <c r="R27" s="154">
        <v>1750</v>
      </c>
      <c r="S27" s="151">
        <v>21.93</v>
      </c>
      <c r="T27" s="151"/>
      <c r="U27" s="151"/>
      <c r="V27" s="151"/>
      <c r="W27" s="151"/>
      <c r="X27" s="151"/>
      <c r="Y27" s="151"/>
      <c r="Z27" s="151"/>
      <c r="AA27" s="151"/>
      <c r="AB27" s="151"/>
      <c r="AC27" s="151"/>
      <c r="AD27" s="151"/>
      <c r="AE27" s="151">
        <v>7.59</v>
      </c>
      <c r="AF27" s="151"/>
      <c r="AG27" s="151"/>
      <c r="AH27" s="151"/>
      <c r="AI27" s="151"/>
      <c r="AJ27" s="151"/>
      <c r="AK27" s="151"/>
      <c r="AL27" s="151" t="s">
        <v>619</v>
      </c>
      <c r="AM27" s="153" t="s">
        <v>595</v>
      </c>
      <c r="AN27" s="153"/>
      <c r="AO27" s="153"/>
      <c r="AP27" s="155" t="s">
        <v>503</v>
      </c>
      <c r="AQ27" s="153">
        <v>5.0999999999999996</v>
      </c>
      <c r="AR27" s="153" t="s">
        <v>470</v>
      </c>
      <c r="AS27" s="151"/>
      <c r="AT27" s="153">
        <v>0</v>
      </c>
      <c r="AU27" s="153">
        <v>0</v>
      </c>
      <c r="AV27" s="153">
        <v>0</v>
      </c>
      <c r="AW27" s="153">
        <v>16</v>
      </c>
      <c r="AX27" s="153">
        <v>0</v>
      </c>
      <c r="AY27" s="153">
        <v>0</v>
      </c>
      <c r="AZ27" s="153">
        <v>0</v>
      </c>
      <c r="BA27" s="153">
        <v>2</v>
      </c>
      <c r="BB27" s="153">
        <v>0</v>
      </c>
      <c r="BC27" s="153">
        <v>0</v>
      </c>
      <c r="BD27" s="153">
        <v>0</v>
      </c>
      <c r="BE27" s="153" t="s">
        <v>595</v>
      </c>
      <c r="BF27" s="153">
        <v>12</v>
      </c>
      <c r="BG27" s="153" t="s">
        <v>595</v>
      </c>
      <c r="BH27" s="153"/>
      <c r="BI27" s="156"/>
      <c r="BJ27" s="156"/>
      <c r="BK27" s="153"/>
      <c r="BL27" s="153" t="s">
        <v>690</v>
      </c>
      <c r="BM27" s="151"/>
      <c r="BN27" t="s">
        <v>585</v>
      </c>
      <c r="BO27" t="s">
        <v>274</v>
      </c>
    </row>
    <row r="28" spans="1:67" x14ac:dyDescent="0.15">
      <c r="A28" s="148">
        <v>3104</v>
      </c>
      <c r="B28" s="149">
        <v>41163</v>
      </c>
      <c r="C28" s="150" t="s">
        <v>324</v>
      </c>
      <c r="D28" s="151" t="s">
        <v>401</v>
      </c>
      <c r="E28" s="151"/>
      <c r="F28" s="151" t="s">
        <v>278</v>
      </c>
      <c r="G28" s="152">
        <v>41152</v>
      </c>
      <c r="H28" s="153" t="s">
        <v>471</v>
      </c>
      <c r="I28" s="153" t="s">
        <v>297</v>
      </c>
      <c r="J28" s="153"/>
      <c r="K28" s="151" t="s">
        <v>621</v>
      </c>
      <c r="L28" s="151" t="s">
        <v>622</v>
      </c>
      <c r="M28" s="151">
        <v>41.51</v>
      </c>
      <c r="N28" s="151">
        <v>17.37</v>
      </c>
      <c r="O28" s="151" t="s">
        <v>671</v>
      </c>
      <c r="P28" s="151">
        <v>1000</v>
      </c>
      <c r="Q28" s="151">
        <v>16.77</v>
      </c>
      <c r="R28" s="154">
        <v>1750</v>
      </c>
      <c r="S28" s="151">
        <v>15.67</v>
      </c>
      <c r="T28" s="151"/>
      <c r="U28" s="151"/>
      <c r="V28" s="151"/>
      <c r="W28" s="151"/>
      <c r="X28" s="151"/>
      <c r="Y28" s="151"/>
      <c r="Z28" s="151"/>
      <c r="AA28" s="151"/>
      <c r="AB28" s="151"/>
      <c r="AC28" s="151"/>
      <c r="AD28" s="151"/>
      <c r="AE28" s="151">
        <v>6.28</v>
      </c>
      <c r="AF28" s="151"/>
      <c r="AG28" s="151"/>
      <c r="AH28" s="151"/>
      <c r="AI28" s="151"/>
      <c r="AJ28" s="151"/>
      <c r="AK28" s="151"/>
      <c r="AL28" s="151" t="s">
        <v>704</v>
      </c>
      <c r="AM28" s="153" t="s">
        <v>297</v>
      </c>
      <c r="AN28" s="153"/>
      <c r="AO28" s="153"/>
      <c r="AP28" s="155" t="s">
        <v>755</v>
      </c>
      <c r="AQ28" s="153">
        <v>7.3</v>
      </c>
      <c r="AR28" s="153" t="s">
        <v>297</v>
      </c>
      <c r="AS28" s="151"/>
      <c r="AT28" s="153">
        <v>0</v>
      </c>
      <c r="AU28" s="153">
        <v>0</v>
      </c>
      <c r="AV28" s="153">
        <v>0</v>
      </c>
      <c r="AW28" s="153">
        <v>0</v>
      </c>
      <c r="AX28" s="153">
        <v>0</v>
      </c>
      <c r="AY28" s="153">
        <v>0</v>
      </c>
      <c r="AZ28" s="153">
        <v>0</v>
      </c>
      <c r="BA28" s="153">
        <v>0</v>
      </c>
      <c r="BB28" s="153">
        <v>0</v>
      </c>
      <c r="BC28" s="153">
        <v>0</v>
      </c>
      <c r="BD28" s="153">
        <v>0</v>
      </c>
      <c r="BE28" s="153" t="s">
        <v>297</v>
      </c>
      <c r="BF28" s="153"/>
      <c r="BG28" s="153" t="s">
        <v>297</v>
      </c>
      <c r="BH28" s="153">
        <v>35</v>
      </c>
      <c r="BI28" s="156" t="s">
        <v>623</v>
      </c>
      <c r="BJ28" s="156"/>
      <c r="BK28" s="153"/>
      <c r="BL28" s="153" t="s">
        <v>403</v>
      </c>
      <c r="BM28" s="151" t="s">
        <v>793</v>
      </c>
      <c r="BN28" t="s">
        <v>806</v>
      </c>
      <c r="BO28" s="11" t="s">
        <v>486</v>
      </c>
    </row>
    <row r="29" spans="1:67" x14ac:dyDescent="0.15">
      <c r="A29" s="148">
        <v>1424</v>
      </c>
      <c r="B29" s="149">
        <v>41136</v>
      </c>
      <c r="C29" s="150" t="s">
        <v>779</v>
      </c>
      <c r="D29" s="151" t="s">
        <v>516</v>
      </c>
      <c r="E29" s="151"/>
      <c r="F29" s="151" t="s">
        <v>517</v>
      </c>
      <c r="G29" s="152">
        <v>41121</v>
      </c>
      <c r="H29" s="153" t="s">
        <v>471</v>
      </c>
      <c r="I29" s="153" t="s">
        <v>595</v>
      </c>
      <c r="J29" s="153"/>
      <c r="K29" s="151" t="s">
        <v>419</v>
      </c>
      <c r="L29" s="151" t="s">
        <v>420</v>
      </c>
      <c r="M29" s="151">
        <v>73.010000000000005</v>
      </c>
      <c r="N29" s="151">
        <v>23.93</v>
      </c>
      <c r="O29" s="151" t="s">
        <v>724</v>
      </c>
      <c r="P29" s="151">
        <v>600</v>
      </c>
      <c r="Q29" s="151">
        <v>19.079999999999998</v>
      </c>
      <c r="R29" s="159">
        <v>600</v>
      </c>
      <c r="S29" s="159">
        <v>19.079999999999998</v>
      </c>
      <c r="T29" s="151"/>
      <c r="U29" s="151"/>
      <c r="V29" s="151"/>
      <c r="W29" s="151"/>
      <c r="X29" s="151"/>
      <c r="Y29" s="151"/>
      <c r="Z29" s="151"/>
      <c r="AA29" s="151"/>
      <c r="AB29" s="151"/>
      <c r="AC29" s="151"/>
      <c r="AD29" s="151"/>
      <c r="AE29" s="151">
        <v>10.029999999999999</v>
      </c>
      <c r="AF29" s="151"/>
      <c r="AG29" s="151"/>
      <c r="AH29" s="151"/>
      <c r="AI29" s="151"/>
      <c r="AJ29" s="151"/>
      <c r="AK29" s="151"/>
      <c r="AL29" s="151" t="s">
        <v>619</v>
      </c>
      <c r="AM29" s="153" t="s">
        <v>595</v>
      </c>
      <c r="AN29" s="153"/>
      <c r="AO29" s="153"/>
      <c r="AP29" s="155"/>
      <c r="AQ29" s="153"/>
      <c r="AR29" s="153" t="s">
        <v>595</v>
      </c>
      <c r="AS29" s="151"/>
      <c r="AT29" s="153">
        <v>0</v>
      </c>
      <c r="AU29" s="153">
        <v>0</v>
      </c>
      <c r="AV29" s="153">
        <v>0</v>
      </c>
      <c r="AW29" s="153">
        <v>0</v>
      </c>
      <c r="AX29" s="153">
        <v>0</v>
      </c>
      <c r="AY29" s="153">
        <v>0</v>
      </c>
      <c r="AZ29" s="153">
        <v>0</v>
      </c>
      <c r="BA29" s="153">
        <v>0</v>
      </c>
      <c r="BB29" s="153">
        <v>0</v>
      </c>
      <c r="BC29" s="153">
        <v>0</v>
      </c>
      <c r="BD29" s="153">
        <v>12</v>
      </c>
      <c r="BE29" s="153" t="s">
        <v>471</v>
      </c>
      <c r="BF29" s="153"/>
      <c r="BG29" s="153" t="s">
        <v>595</v>
      </c>
      <c r="BH29" s="153"/>
      <c r="BI29" s="156"/>
      <c r="BJ29" s="156"/>
      <c r="BK29" s="153"/>
      <c r="BL29" s="153" t="s">
        <v>690</v>
      </c>
      <c r="BM29" s="151"/>
      <c r="BN29" t="s">
        <v>788</v>
      </c>
      <c r="BO29" t="s">
        <v>274</v>
      </c>
    </row>
    <row r="30" spans="1:67" x14ac:dyDescent="0.15">
      <c r="A30" s="148">
        <v>2268</v>
      </c>
      <c r="B30" s="149">
        <v>41160</v>
      </c>
      <c r="C30" s="150" t="s">
        <v>324</v>
      </c>
      <c r="D30" s="151" t="s">
        <v>401</v>
      </c>
      <c r="E30" s="151"/>
      <c r="F30" s="151" t="s">
        <v>278</v>
      </c>
      <c r="G30" s="152">
        <v>41152</v>
      </c>
      <c r="H30" s="153" t="s">
        <v>471</v>
      </c>
      <c r="I30" s="153" t="s">
        <v>297</v>
      </c>
      <c r="J30" s="153"/>
      <c r="K30" s="151" t="s">
        <v>907</v>
      </c>
      <c r="L30" s="151" t="s">
        <v>734</v>
      </c>
      <c r="M30" s="151">
        <v>83.5</v>
      </c>
      <c r="N30" s="151">
        <v>23.43</v>
      </c>
      <c r="O30" s="151" t="s">
        <v>921</v>
      </c>
      <c r="P30" s="151">
        <v>1000</v>
      </c>
      <c r="Q30" s="151">
        <v>22.83</v>
      </c>
      <c r="R30" s="154">
        <v>1750</v>
      </c>
      <c r="S30" s="151">
        <v>21.73</v>
      </c>
      <c r="T30" s="151"/>
      <c r="U30" s="151"/>
      <c r="V30" s="151"/>
      <c r="W30" s="151"/>
      <c r="X30" s="151"/>
      <c r="Y30" s="151"/>
      <c r="Z30" s="151"/>
      <c r="AA30" s="151"/>
      <c r="AB30" s="151"/>
      <c r="AC30" s="151"/>
      <c r="AD30" s="151"/>
      <c r="AE30" s="151">
        <v>7.9</v>
      </c>
      <c r="AF30" s="151"/>
      <c r="AG30" s="151"/>
      <c r="AH30" s="151"/>
      <c r="AI30" s="151"/>
      <c r="AJ30" s="151"/>
      <c r="AK30" s="151"/>
      <c r="AL30" s="151" t="s">
        <v>922</v>
      </c>
      <c r="AM30" s="153" t="s">
        <v>297</v>
      </c>
      <c r="AN30" s="153"/>
      <c r="AO30" s="153"/>
      <c r="AP30" s="155" t="s">
        <v>520</v>
      </c>
      <c r="AQ30" s="153">
        <v>6</v>
      </c>
      <c r="AR30" s="153" t="s">
        <v>920</v>
      </c>
      <c r="AS30" s="151"/>
      <c r="AT30" s="153">
        <v>0</v>
      </c>
      <c r="AU30" s="153">
        <v>0</v>
      </c>
      <c r="AV30" s="153">
        <v>0</v>
      </c>
      <c r="AW30" s="153">
        <v>13</v>
      </c>
      <c r="AX30" s="153">
        <v>0</v>
      </c>
      <c r="AY30" s="153">
        <v>0</v>
      </c>
      <c r="AZ30" s="153">
        <v>0</v>
      </c>
      <c r="BA30" s="153">
        <v>0</v>
      </c>
      <c r="BB30" s="153">
        <v>0</v>
      </c>
      <c r="BC30" s="153">
        <v>0</v>
      </c>
      <c r="BD30" s="153">
        <v>0</v>
      </c>
      <c r="BE30" s="153" t="s">
        <v>816</v>
      </c>
      <c r="BF30" s="153">
        <v>12</v>
      </c>
      <c r="BG30" s="153" t="s">
        <v>816</v>
      </c>
      <c r="BH30" s="153"/>
      <c r="BI30" s="156"/>
      <c r="BJ30" s="156"/>
      <c r="BK30" s="153"/>
      <c r="BL30" s="153" t="s">
        <v>817</v>
      </c>
      <c r="BM30" s="156"/>
      <c r="BN30" t="s">
        <v>733</v>
      </c>
      <c r="BO30" t="s">
        <v>486</v>
      </c>
    </row>
    <row r="31" spans="1:67" x14ac:dyDescent="0.15">
      <c r="A31" s="148">
        <v>1290</v>
      </c>
      <c r="B31" s="149">
        <v>41163</v>
      </c>
      <c r="C31" s="150" t="s">
        <v>324</v>
      </c>
      <c r="D31" s="151" t="s">
        <v>401</v>
      </c>
      <c r="E31" s="151"/>
      <c r="F31" s="151" t="s">
        <v>278</v>
      </c>
      <c r="G31" s="152">
        <v>41152</v>
      </c>
      <c r="H31" s="153" t="s">
        <v>930</v>
      </c>
      <c r="I31" s="153" t="s">
        <v>727</v>
      </c>
      <c r="J31" s="153"/>
      <c r="K31" s="151" t="s">
        <v>872</v>
      </c>
      <c r="L31" s="151" t="s">
        <v>873</v>
      </c>
      <c r="M31" s="151">
        <v>77.47</v>
      </c>
      <c r="N31" s="151">
        <v>24.5</v>
      </c>
      <c r="O31" s="151" t="s">
        <v>519</v>
      </c>
      <c r="P31" s="151">
        <v>1750</v>
      </c>
      <c r="Q31" s="151">
        <v>23.94</v>
      </c>
      <c r="R31" s="159">
        <v>1750</v>
      </c>
      <c r="S31" s="159">
        <v>23.94</v>
      </c>
      <c r="T31" s="151"/>
      <c r="U31" s="151"/>
      <c r="V31" s="151"/>
      <c r="W31" s="151"/>
      <c r="X31" s="151"/>
      <c r="Y31" s="151"/>
      <c r="Z31" s="151"/>
      <c r="AA31" s="151"/>
      <c r="AB31" s="151"/>
      <c r="AC31" s="151"/>
      <c r="AD31" s="151"/>
      <c r="AE31" s="151">
        <v>12.53</v>
      </c>
      <c r="AF31" s="151"/>
      <c r="AG31" s="151"/>
      <c r="AH31" s="151"/>
      <c r="AI31" s="151"/>
      <c r="AJ31" s="151"/>
      <c r="AK31" s="151"/>
      <c r="AL31" s="151" t="s">
        <v>323</v>
      </c>
      <c r="AM31" s="153" t="s">
        <v>727</v>
      </c>
      <c r="AN31" s="153"/>
      <c r="AO31" s="153"/>
      <c r="AP31" s="155" t="s">
        <v>755</v>
      </c>
      <c r="AQ31" s="153">
        <v>6.1</v>
      </c>
      <c r="AR31" s="153" t="s">
        <v>728</v>
      </c>
      <c r="AS31" s="151"/>
      <c r="AT31" s="153">
        <v>0</v>
      </c>
      <c r="AU31" s="153">
        <v>0</v>
      </c>
      <c r="AV31" s="153">
        <v>0</v>
      </c>
      <c r="AW31" s="153">
        <v>20</v>
      </c>
      <c r="AX31" s="153">
        <v>0</v>
      </c>
      <c r="AY31" s="153">
        <v>0</v>
      </c>
      <c r="AZ31" s="153">
        <v>0</v>
      </c>
      <c r="BA31" s="153">
        <v>0</v>
      </c>
      <c r="BB31" s="153">
        <v>0</v>
      </c>
      <c r="BC31" s="153">
        <v>0</v>
      </c>
      <c r="BD31" s="153">
        <v>0</v>
      </c>
      <c r="BE31" s="153" t="s">
        <v>727</v>
      </c>
      <c r="BF31" s="153">
        <v>24</v>
      </c>
      <c r="BG31" s="153" t="s">
        <v>727</v>
      </c>
      <c r="BH31" s="153"/>
      <c r="BI31" s="156"/>
      <c r="BJ31" s="156"/>
      <c r="BK31" s="153"/>
      <c r="BL31" s="153" t="s">
        <v>729</v>
      </c>
      <c r="BM31" s="151"/>
      <c r="BN31" t="s">
        <v>416</v>
      </c>
      <c r="BO31" t="s">
        <v>486</v>
      </c>
    </row>
    <row r="32" spans="1:67" x14ac:dyDescent="0.15">
      <c r="A32" s="148">
        <v>1462</v>
      </c>
      <c r="B32" s="149">
        <v>41135</v>
      </c>
      <c r="C32" s="150" t="s">
        <v>324</v>
      </c>
      <c r="D32" s="151" t="s">
        <v>401</v>
      </c>
      <c r="E32" s="151"/>
      <c r="F32" s="151" t="s">
        <v>278</v>
      </c>
      <c r="G32" s="152">
        <v>41090</v>
      </c>
      <c r="H32" s="153" t="s">
        <v>483</v>
      </c>
      <c r="I32" s="153" t="s">
        <v>484</v>
      </c>
      <c r="J32" s="153"/>
      <c r="K32" s="151" t="s">
        <v>422</v>
      </c>
      <c r="L32" s="151" t="s">
        <v>440</v>
      </c>
      <c r="M32" s="151">
        <v>93.504000000000005</v>
      </c>
      <c r="N32" s="151">
        <v>23.231999999999999</v>
      </c>
      <c r="O32" s="151"/>
      <c r="P32" s="151"/>
      <c r="Q32" s="151"/>
      <c r="R32" s="154"/>
      <c r="S32" s="151"/>
      <c r="T32" s="151"/>
      <c r="U32" s="151"/>
      <c r="V32" s="151"/>
      <c r="W32" s="151"/>
      <c r="X32" s="151"/>
      <c r="Y32" s="151"/>
      <c r="Z32" s="151"/>
      <c r="AA32" s="151"/>
      <c r="AB32" s="151"/>
      <c r="AC32" s="151"/>
      <c r="AD32" s="151"/>
      <c r="AE32">
        <v>12.364800000000001</v>
      </c>
      <c r="AF32" s="151"/>
      <c r="AG32" s="151"/>
      <c r="AH32" s="151"/>
      <c r="AI32" s="151"/>
      <c r="AJ32" s="151"/>
      <c r="AK32" s="151"/>
      <c r="AL32" s="151" t="s">
        <v>619</v>
      </c>
      <c r="AM32" s="153" t="s">
        <v>484</v>
      </c>
      <c r="AN32" s="153"/>
      <c r="AO32" s="153"/>
      <c r="AP32" s="155" t="s">
        <v>503</v>
      </c>
      <c r="AQ32" s="153">
        <v>7.2</v>
      </c>
      <c r="AR32" s="153" t="s">
        <v>379</v>
      </c>
      <c r="AS32" s="151"/>
      <c r="AT32" s="153">
        <v>4</v>
      </c>
      <c r="AU32" s="153">
        <v>0</v>
      </c>
      <c r="AV32" s="153">
        <v>14</v>
      </c>
      <c r="AW32" s="153">
        <v>0</v>
      </c>
      <c r="AX32" s="153">
        <v>0</v>
      </c>
      <c r="AY32" s="153">
        <v>0</v>
      </c>
      <c r="AZ32" s="153">
        <v>0</v>
      </c>
      <c r="BA32" s="153">
        <v>0</v>
      </c>
      <c r="BB32" s="153">
        <v>0</v>
      </c>
      <c r="BC32" s="153">
        <v>0</v>
      </c>
      <c r="BD32" s="153">
        <v>0</v>
      </c>
      <c r="BE32" s="153" t="s">
        <v>484</v>
      </c>
      <c r="BF32" s="153"/>
      <c r="BG32" s="153" t="s">
        <v>484</v>
      </c>
      <c r="BH32" s="153"/>
      <c r="BI32" s="156"/>
      <c r="BJ32" s="156"/>
      <c r="BK32" s="153"/>
      <c r="BL32" s="153" t="s">
        <v>380</v>
      </c>
      <c r="BM32" s="156" t="s">
        <v>895</v>
      </c>
      <c r="BN32" t="s">
        <v>482</v>
      </c>
      <c r="BO32" t="s">
        <v>378</v>
      </c>
    </row>
    <row r="33" spans="1:67" x14ac:dyDescent="0.15">
      <c r="A33" s="148">
        <v>1392</v>
      </c>
      <c r="B33" s="149">
        <v>41163</v>
      </c>
      <c r="C33" s="150" t="s">
        <v>790</v>
      </c>
      <c r="D33" s="151" t="s">
        <v>673</v>
      </c>
      <c r="E33" s="151"/>
      <c r="F33" s="151" t="s">
        <v>490</v>
      </c>
      <c r="G33" s="157">
        <v>41144</v>
      </c>
      <c r="H33" s="153" t="s">
        <v>471</v>
      </c>
      <c r="I33" s="153" t="s">
        <v>297</v>
      </c>
      <c r="J33" s="153"/>
      <c r="K33" s="151" t="s">
        <v>915</v>
      </c>
      <c r="L33" s="151" t="s">
        <v>916</v>
      </c>
      <c r="M33" s="151">
        <v>77.88</v>
      </c>
      <c r="N33" s="151">
        <v>22.3</v>
      </c>
      <c r="O33" s="151" t="s">
        <v>671</v>
      </c>
      <c r="P33" s="151">
        <v>1000</v>
      </c>
      <c r="Q33" s="151">
        <v>21.8</v>
      </c>
      <c r="R33" s="154">
        <v>1750</v>
      </c>
      <c r="S33" s="151">
        <v>20.6</v>
      </c>
      <c r="T33" s="151"/>
      <c r="U33" s="151"/>
      <c r="V33" s="151"/>
      <c r="W33" s="151"/>
      <c r="X33" s="151"/>
      <c r="Y33" s="151"/>
      <c r="Z33" s="151"/>
      <c r="AA33" s="151"/>
      <c r="AB33" s="151"/>
      <c r="AC33" s="151"/>
      <c r="AD33" s="151"/>
      <c r="AE33" s="151">
        <v>7.71</v>
      </c>
      <c r="AF33" s="151"/>
      <c r="AG33" s="151"/>
      <c r="AH33" s="151"/>
      <c r="AI33" s="151"/>
      <c r="AJ33" s="151"/>
      <c r="AK33" s="151"/>
      <c r="AL33" s="151" t="s">
        <v>704</v>
      </c>
      <c r="AM33" s="153" t="s">
        <v>297</v>
      </c>
      <c r="AN33" s="153"/>
      <c r="AO33" s="153"/>
      <c r="AP33" s="155" t="s">
        <v>755</v>
      </c>
      <c r="AQ33" s="153">
        <v>6</v>
      </c>
      <c r="AR33" s="153" t="s">
        <v>298</v>
      </c>
      <c r="AS33" s="151"/>
      <c r="AT33" s="153">
        <v>0</v>
      </c>
      <c r="AU33" s="153">
        <v>0</v>
      </c>
      <c r="AV33" s="153">
        <v>10</v>
      </c>
      <c r="AW33" s="153">
        <v>0</v>
      </c>
      <c r="AX33" s="153">
        <v>0</v>
      </c>
      <c r="AY33" s="153">
        <v>0</v>
      </c>
      <c r="AZ33" s="153">
        <v>0</v>
      </c>
      <c r="BA33" s="153">
        <v>0</v>
      </c>
      <c r="BB33" s="153">
        <v>0</v>
      </c>
      <c r="BC33" s="153">
        <v>0</v>
      </c>
      <c r="BD33" s="153">
        <v>0</v>
      </c>
      <c r="BE33" s="153" t="s">
        <v>297</v>
      </c>
      <c r="BF33" s="153"/>
      <c r="BG33" s="153" t="s">
        <v>297</v>
      </c>
      <c r="BH33" s="153"/>
      <c r="BI33" s="156"/>
      <c r="BJ33" s="156"/>
      <c r="BK33" s="153"/>
      <c r="BL33" s="153" t="s">
        <v>403</v>
      </c>
      <c r="BM33" s="151"/>
      <c r="BN33" t="s">
        <v>877</v>
      </c>
      <c r="BO33" s="11" t="s">
        <v>486</v>
      </c>
    </row>
    <row r="34" spans="1:67" x14ac:dyDescent="0.15">
      <c r="A34" s="148">
        <v>3092</v>
      </c>
      <c r="B34" s="149">
        <v>41137</v>
      </c>
      <c r="C34" s="150" t="s">
        <v>531</v>
      </c>
      <c r="D34" s="151" t="s">
        <v>855</v>
      </c>
      <c r="E34" s="151"/>
      <c r="F34" s="151" t="s">
        <v>823</v>
      </c>
      <c r="G34" s="157">
        <v>41165</v>
      </c>
      <c r="H34" s="153" t="s">
        <v>471</v>
      </c>
      <c r="I34" s="153" t="s">
        <v>475</v>
      </c>
      <c r="J34" s="153"/>
      <c r="K34" s="151" t="s">
        <v>277</v>
      </c>
      <c r="L34" s="151" t="s">
        <v>576</v>
      </c>
      <c r="M34" s="151">
        <v>68.81</v>
      </c>
      <c r="N34" s="151">
        <v>24.46</v>
      </c>
      <c r="O34" s="151" t="s">
        <v>921</v>
      </c>
      <c r="P34" s="151">
        <v>1000</v>
      </c>
      <c r="Q34" s="151">
        <v>23.66</v>
      </c>
      <c r="R34" s="154">
        <v>1750</v>
      </c>
      <c r="S34" s="151">
        <v>22.18</v>
      </c>
      <c r="T34" s="151"/>
      <c r="U34" s="151"/>
      <c r="V34" s="151"/>
      <c r="W34" s="151"/>
      <c r="X34" s="151"/>
      <c r="Y34" s="151"/>
      <c r="Z34" s="151"/>
      <c r="AA34" s="151"/>
      <c r="AB34" s="151"/>
      <c r="AC34" s="151"/>
      <c r="AD34" s="151"/>
      <c r="AE34" s="151">
        <v>8.36</v>
      </c>
      <c r="AF34" s="151"/>
      <c r="AG34" s="151"/>
      <c r="AH34" s="151"/>
      <c r="AI34" s="151"/>
      <c r="AJ34" s="151"/>
      <c r="AK34" s="151"/>
      <c r="AL34" s="151" t="s">
        <v>323</v>
      </c>
      <c r="AM34" s="153" t="s">
        <v>595</v>
      </c>
      <c r="AN34" s="153"/>
      <c r="AO34" s="153"/>
      <c r="AP34" s="155" t="s">
        <v>577</v>
      </c>
      <c r="AQ34" s="153">
        <v>6.5</v>
      </c>
      <c r="AR34" s="153" t="s">
        <v>595</v>
      </c>
      <c r="AS34" s="151"/>
      <c r="AT34" s="153">
        <v>0</v>
      </c>
      <c r="AU34" s="153">
        <v>0</v>
      </c>
      <c r="AV34" s="153">
        <v>0</v>
      </c>
      <c r="AW34" s="153">
        <v>15</v>
      </c>
      <c r="AX34" s="153">
        <v>0</v>
      </c>
      <c r="AY34" s="153">
        <v>0</v>
      </c>
      <c r="AZ34" s="153">
        <v>0</v>
      </c>
      <c r="BA34" s="153">
        <v>0</v>
      </c>
      <c r="BB34" s="153">
        <v>0</v>
      </c>
      <c r="BC34" s="153">
        <v>0</v>
      </c>
      <c r="BD34" s="153">
        <v>24</v>
      </c>
      <c r="BE34" s="153" t="s">
        <v>471</v>
      </c>
      <c r="BF34" s="153"/>
      <c r="BG34" s="153" t="s">
        <v>595</v>
      </c>
      <c r="BH34" s="153"/>
      <c r="BI34" s="156"/>
      <c r="BJ34" s="156"/>
      <c r="BK34" s="153"/>
      <c r="BL34" s="153" t="s">
        <v>690</v>
      </c>
      <c r="BM34" s="151"/>
      <c r="BN34" t="s">
        <v>819</v>
      </c>
      <c r="BO34" s="11" t="s">
        <v>274</v>
      </c>
    </row>
    <row r="35" spans="1:67" x14ac:dyDescent="0.15">
      <c r="A35" s="148">
        <v>2532</v>
      </c>
      <c r="B35" s="149">
        <v>41135</v>
      </c>
      <c r="C35" s="150" t="s">
        <v>324</v>
      </c>
      <c r="D35" s="151" t="s">
        <v>401</v>
      </c>
      <c r="E35" s="151"/>
      <c r="F35" s="151" t="s">
        <v>278</v>
      </c>
      <c r="G35" s="152">
        <v>41090</v>
      </c>
      <c r="H35" s="153" t="s">
        <v>359</v>
      </c>
      <c r="I35" s="153" t="s">
        <v>711</v>
      </c>
      <c r="J35" s="153"/>
      <c r="K35" s="151" t="s">
        <v>706</v>
      </c>
      <c r="L35" s="151" t="s">
        <v>707</v>
      </c>
      <c r="M35" s="151">
        <v>83.5</v>
      </c>
      <c r="N35" s="151">
        <v>23.7</v>
      </c>
      <c r="O35" s="151" t="s">
        <v>724</v>
      </c>
      <c r="P35" s="151">
        <v>1000</v>
      </c>
      <c r="Q35" s="151">
        <v>22.9</v>
      </c>
      <c r="R35" s="154">
        <v>1700</v>
      </c>
      <c r="S35" s="151">
        <v>21.3</v>
      </c>
      <c r="T35" s="151"/>
      <c r="U35" s="151"/>
      <c r="V35" s="151"/>
      <c r="W35" s="151"/>
      <c r="X35" s="151"/>
      <c r="Y35" s="151"/>
      <c r="Z35" s="151"/>
      <c r="AA35" s="151"/>
      <c r="AB35" s="151"/>
      <c r="AC35" s="151"/>
      <c r="AD35" s="151"/>
      <c r="AE35" s="151">
        <v>7.9</v>
      </c>
      <c r="AF35" s="151"/>
      <c r="AG35" s="151"/>
      <c r="AH35" s="151"/>
      <c r="AI35" s="151"/>
      <c r="AJ35" s="151"/>
      <c r="AK35" s="151"/>
      <c r="AL35" s="151" t="s">
        <v>619</v>
      </c>
      <c r="AM35" s="153" t="s">
        <v>711</v>
      </c>
      <c r="AN35" s="153"/>
      <c r="AO35" s="153"/>
      <c r="AP35" s="155" t="s">
        <v>503</v>
      </c>
      <c r="AQ35" s="153">
        <v>10</v>
      </c>
      <c r="AR35" s="153" t="s">
        <v>712</v>
      </c>
      <c r="AS35" s="151"/>
      <c r="AT35" s="153">
        <v>0</v>
      </c>
      <c r="AU35" s="153">
        <v>0</v>
      </c>
      <c r="AV35" s="153">
        <v>0</v>
      </c>
      <c r="AW35" s="153">
        <v>10</v>
      </c>
      <c r="AX35" s="153">
        <v>0</v>
      </c>
      <c r="AY35" s="153">
        <v>0</v>
      </c>
      <c r="AZ35" s="153">
        <v>0</v>
      </c>
      <c r="BA35" s="153">
        <v>0</v>
      </c>
      <c r="BB35" s="153">
        <v>0</v>
      </c>
      <c r="BC35" s="153">
        <v>0</v>
      </c>
      <c r="BD35" s="153">
        <v>0</v>
      </c>
      <c r="BE35" s="153" t="s">
        <v>711</v>
      </c>
      <c r="BF35" s="153">
        <v>36</v>
      </c>
      <c r="BG35" s="153" t="s">
        <v>711</v>
      </c>
      <c r="BH35" s="153"/>
      <c r="BI35" s="156"/>
      <c r="BJ35" s="156"/>
      <c r="BK35" s="153"/>
      <c r="BL35" s="153" t="s">
        <v>382</v>
      </c>
      <c r="BM35" s="151"/>
      <c r="BN35" t="s">
        <v>845</v>
      </c>
      <c r="BO35" t="s">
        <v>378</v>
      </c>
    </row>
    <row r="36" spans="1:67" x14ac:dyDescent="0.15">
      <c r="A36" s="148">
        <v>2314</v>
      </c>
      <c r="B36" s="149">
        <v>41136</v>
      </c>
      <c r="C36" s="150" t="s">
        <v>324</v>
      </c>
      <c r="D36" s="151" t="s">
        <v>401</v>
      </c>
      <c r="E36" s="151"/>
      <c r="F36" s="151" t="s">
        <v>687</v>
      </c>
      <c r="G36" s="152">
        <v>41114</v>
      </c>
      <c r="H36" s="153" t="s">
        <v>595</v>
      </c>
      <c r="I36" s="153" t="s">
        <v>699</v>
      </c>
      <c r="J36" s="153"/>
      <c r="K36" s="151" t="s">
        <v>402</v>
      </c>
      <c r="L36" s="151" t="s">
        <v>852</v>
      </c>
      <c r="M36" s="151">
        <v>99.49</v>
      </c>
      <c r="N36" s="151">
        <v>32.950000000000003</v>
      </c>
      <c r="O36" s="151"/>
      <c r="P36" s="151"/>
      <c r="Q36" s="151"/>
      <c r="R36" s="154"/>
      <c r="S36" s="151"/>
      <c r="T36" s="151"/>
      <c r="U36" s="151"/>
      <c r="V36" s="151"/>
      <c r="W36" s="151">
        <v>13.15</v>
      </c>
      <c r="X36" s="151"/>
      <c r="Y36" s="151"/>
      <c r="Z36" s="151"/>
      <c r="AA36" s="151"/>
      <c r="AB36" s="151"/>
      <c r="AC36" s="151"/>
      <c r="AD36" s="151"/>
      <c r="AE36" s="151"/>
      <c r="AF36" s="151"/>
      <c r="AG36" s="151"/>
      <c r="AH36" s="151">
        <v>27</v>
      </c>
      <c r="AI36" s="151"/>
      <c r="AJ36" s="151"/>
      <c r="AK36" s="151"/>
      <c r="AL36" s="151" t="s">
        <v>853</v>
      </c>
      <c r="AM36" s="153" t="s">
        <v>480</v>
      </c>
      <c r="AN36" s="153"/>
      <c r="AO36" s="153"/>
      <c r="AP36" s="155"/>
      <c r="AQ36" s="153"/>
      <c r="AR36" s="153" t="s">
        <v>854</v>
      </c>
      <c r="AS36" s="151"/>
      <c r="AT36" s="153">
        <v>0</v>
      </c>
      <c r="AU36" s="153">
        <v>0</v>
      </c>
      <c r="AV36" s="153">
        <v>0</v>
      </c>
      <c r="AW36" s="153">
        <v>20</v>
      </c>
      <c r="AX36" s="153">
        <v>0</v>
      </c>
      <c r="AY36" s="153">
        <v>0</v>
      </c>
      <c r="AZ36" s="153">
        <v>0</v>
      </c>
      <c r="BA36" s="153">
        <v>0</v>
      </c>
      <c r="BB36" s="153">
        <v>0</v>
      </c>
      <c r="BC36" s="153">
        <v>0</v>
      </c>
      <c r="BD36" s="153">
        <v>24</v>
      </c>
      <c r="BE36" s="153" t="s">
        <v>412</v>
      </c>
      <c r="BF36" s="153"/>
      <c r="BG36" s="153" t="s">
        <v>803</v>
      </c>
      <c r="BH36" s="153"/>
      <c r="BI36" s="151"/>
      <c r="BJ36" s="156"/>
      <c r="BK36" s="153"/>
      <c r="BL36" s="153" t="s">
        <v>804</v>
      </c>
      <c r="BM36" s="151"/>
      <c r="BN36" t="s">
        <v>423</v>
      </c>
      <c r="BO36" t="s">
        <v>274</v>
      </c>
    </row>
    <row r="37" spans="1:67" x14ac:dyDescent="0.15">
      <c r="A37" s="148">
        <v>2008</v>
      </c>
      <c r="B37" s="149">
        <v>41163</v>
      </c>
      <c r="C37" s="150" t="s">
        <v>730</v>
      </c>
      <c r="D37" s="151" t="s">
        <v>731</v>
      </c>
      <c r="E37" s="151"/>
      <c r="F37" s="151" t="s">
        <v>732</v>
      </c>
      <c r="G37" s="152">
        <v>41152</v>
      </c>
      <c r="H37" s="153" t="s">
        <v>471</v>
      </c>
      <c r="I37" s="153" t="s">
        <v>297</v>
      </c>
      <c r="J37" s="153"/>
      <c r="K37" s="151" t="s">
        <v>891</v>
      </c>
      <c r="L37" s="151" t="s">
        <v>670</v>
      </c>
      <c r="M37" s="151">
        <v>99.49</v>
      </c>
      <c r="N37" s="151">
        <v>32.950000000000003</v>
      </c>
      <c r="O37" s="151"/>
      <c r="P37" s="151"/>
      <c r="Q37" s="151"/>
      <c r="R37" s="154"/>
      <c r="S37" s="151"/>
      <c r="T37" s="151"/>
      <c r="U37" s="151"/>
      <c r="V37" s="151"/>
      <c r="W37" s="151">
        <v>13.15</v>
      </c>
      <c r="X37" s="151"/>
      <c r="Y37" s="151"/>
      <c r="Z37" s="151"/>
      <c r="AA37" s="151"/>
      <c r="AB37" s="151"/>
      <c r="AC37" s="151"/>
      <c r="AD37" s="151"/>
      <c r="AE37" s="151"/>
      <c r="AF37" s="151"/>
      <c r="AG37" s="151"/>
      <c r="AH37" s="151">
        <v>27</v>
      </c>
      <c r="AI37" s="151"/>
      <c r="AJ37" s="151"/>
      <c r="AK37" s="151"/>
      <c r="AL37" s="151" t="s">
        <v>818</v>
      </c>
      <c r="AM37" s="153" t="s">
        <v>297</v>
      </c>
      <c r="AN37" s="153"/>
      <c r="AO37" s="153"/>
      <c r="AP37" s="155" t="s">
        <v>755</v>
      </c>
      <c r="AQ37" s="153">
        <v>6.1</v>
      </c>
      <c r="AR37" s="153" t="s">
        <v>298</v>
      </c>
      <c r="AS37" s="151"/>
      <c r="AT37" s="153">
        <v>0</v>
      </c>
      <c r="AU37" s="153">
        <v>0</v>
      </c>
      <c r="AV37" s="153">
        <v>0</v>
      </c>
      <c r="AW37" s="153">
        <v>17</v>
      </c>
      <c r="AX37" s="153">
        <v>0</v>
      </c>
      <c r="AY37" s="153">
        <v>0</v>
      </c>
      <c r="AZ37" s="153">
        <v>0</v>
      </c>
      <c r="BA37" s="153">
        <v>0</v>
      </c>
      <c r="BB37" s="153">
        <v>0</v>
      </c>
      <c r="BC37" s="153">
        <v>2</v>
      </c>
      <c r="BD37" s="153">
        <v>0</v>
      </c>
      <c r="BE37" s="153" t="s">
        <v>297</v>
      </c>
      <c r="BF37" s="153">
        <v>12</v>
      </c>
      <c r="BG37" s="153" t="s">
        <v>297</v>
      </c>
      <c r="BH37" s="153"/>
      <c r="BI37" s="151" t="s">
        <v>756</v>
      </c>
      <c r="BJ37" s="156" t="s">
        <v>656</v>
      </c>
      <c r="BK37" s="153">
        <v>50</v>
      </c>
      <c r="BL37" s="153" t="s">
        <v>403</v>
      </c>
      <c r="BM37" s="151"/>
      <c r="BN37" t="s">
        <v>882</v>
      </c>
      <c r="BO37" t="s">
        <v>486</v>
      </c>
    </row>
    <row r="38" spans="1:67" x14ac:dyDescent="0.15">
      <c r="A38" s="148">
        <v>2562</v>
      </c>
      <c r="B38" s="149">
        <v>41163</v>
      </c>
      <c r="C38" s="150" t="s">
        <v>324</v>
      </c>
      <c r="D38" s="151" t="s">
        <v>401</v>
      </c>
      <c r="E38" s="151"/>
      <c r="F38" s="151" t="s">
        <v>687</v>
      </c>
      <c r="G38" s="152">
        <v>41121</v>
      </c>
      <c r="H38" s="153" t="s">
        <v>297</v>
      </c>
      <c r="I38" s="153" t="s">
        <v>709</v>
      </c>
      <c r="J38" s="153"/>
      <c r="K38" s="151" t="s">
        <v>757</v>
      </c>
      <c r="L38" s="151" t="s">
        <v>308</v>
      </c>
      <c r="M38" s="151">
        <v>103.75</v>
      </c>
      <c r="N38" s="151">
        <v>31.77</v>
      </c>
      <c r="O38" s="151"/>
      <c r="P38" s="151"/>
      <c r="Q38" s="151"/>
      <c r="R38" s="154"/>
      <c r="S38" s="151"/>
      <c r="T38" s="151"/>
      <c r="U38" s="151"/>
      <c r="V38" s="151"/>
      <c r="W38" s="151">
        <v>13.23</v>
      </c>
      <c r="X38" s="151"/>
      <c r="Y38" s="151"/>
      <c r="Z38" s="151"/>
      <c r="AA38" s="151"/>
      <c r="AB38" s="151"/>
      <c r="AC38" s="151"/>
      <c r="AD38" s="151"/>
      <c r="AE38" s="151"/>
      <c r="AF38" s="151"/>
      <c r="AG38" s="151"/>
      <c r="AH38" s="151">
        <v>25.96</v>
      </c>
      <c r="AI38" s="151"/>
      <c r="AJ38" s="151"/>
      <c r="AK38" s="151"/>
      <c r="AL38" s="151" t="s">
        <v>417</v>
      </c>
      <c r="AM38" s="153" t="s">
        <v>297</v>
      </c>
      <c r="AN38" s="153"/>
      <c r="AO38" s="153"/>
      <c r="AP38" s="155"/>
      <c r="AQ38" s="153"/>
      <c r="AR38" s="153" t="s">
        <v>297</v>
      </c>
      <c r="AS38" s="151"/>
      <c r="AT38" s="153">
        <v>0</v>
      </c>
      <c r="AU38" s="153">
        <v>0</v>
      </c>
      <c r="AV38" s="153">
        <v>0</v>
      </c>
      <c r="AW38" s="153">
        <v>20</v>
      </c>
      <c r="AX38" s="153">
        <v>0</v>
      </c>
      <c r="AY38" s="153">
        <v>0</v>
      </c>
      <c r="AZ38" s="153">
        <v>0</v>
      </c>
      <c r="BA38" s="153">
        <v>0</v>
      </c>
      <c r="BB38" s="153">
        <v>0</v>
      </c>
      <c r="BC38" s="153">
        <v>0</v>
      </c>
      <c r="BD38" s="153">
        <v>0</v>
      </c>
      <c r="BE38" s="153" t="s">
        <v>297</v>
      </c>
      <c r="BF38" s="153">
        <v>24</v>
      </c>
      <c r="BG38" s="153" t="s">
        <v>297</v>
      </c>
      <c r="BH38" s="153"/>
      <c r="BI38" s="151"/>
      <c r="BJ38" s="156"/>
      <c r="BK38" s="153"/>
      <c r="BL38" s="153" t="s">
        <v>403</v>
      </c>
      <c r="BM38" s="151"/>
      <c r="BN38" t="s">
        <v>802</v>
      </c>
      <c r="BO38" t="s">
        <v>488</v>
      </c>
    </row>
    <row r="39" spans="1:67" x14ac:dyDescent="0.15">
      <c r="A39" s="148">
        <v>1116</v>
      </c>
      <c r="B39" s="149">
        <v>41095</v>
      </c>
      <c r="C39" s="150" t="s">
        <v>691</v>
      </c>
      <c r="D39" s="151" t="s">
        <v>401</v>
      </c>
      <c r="E39" s="151"/>
      <c r="F39" s="151" t="s">
        <v>687</v>
      </c>
      <c r="G39" s="152">
        <v>41090</v>
      </c>
      <c r="H39" s="153" t="s">
        <v>840</v>
      </c>
      <c r="I39" s="153" t="s">
        <v>699</v>
      </c>
      <c r="J39" s="153"/>
      <c r="K39" s="151" t="s">
        <v>243</v>
      </c>
      <c r="L39" s="151" t="s">
        <v>548</v>
      </c>
      <c r="M39" s="151">
        <v>99.84</v>
      </c>
      <c r="N39" s="151">
        <v>32.64</v>
      </c>
      <c r="O39" s="151"/>
      <c r="P39" s="151"/>
      <c r="Q39" s="151"/>
      <c r="R39" s="154"/>
      <c r="S39" s="151"/>
      <c r="T39" s="151"/>
      <c r="U39" s="151"/>
      <c r="V39" s="151"/>
      <c r="W39" s="151">
        <v>18.239999999999998</v>
      </c>
      <c r="X39" s="151"/>
      <c r="Y39" s="151"/>
      <c r="Z39" s="151"/>
      <c r="AA39" s="151"/>
      <c r="AB39" s="151"/>
      <c r="AC39" s="151"/>
      <c r="AD39" s="151"/>
      <c r="AE39" s="151"/>
      <c r="AF39" s="151"/>
      <c r="AG39" s="151"/>
      <c r="AH39" s="151">
        <v>26.88</v>
      </c>
      <c r="AI39" s="151"/>
      <c r="AJ39" s="151"/>
      <c r="AK39" s="151"/>
      <c r="AL39" s="151" t="s">
        <v>603</v>
      </c>
      <c r="AM39" s="153" t="s">
        <v>840</v>
      </c>
      <c r="AN39" s="153"/>
      <c r="AO39" s="153"/>
      <c r="AP39" s="155"/>
      <c r="AQ39" s="153"/>
      <c r="AR39" s="153" t="s">
        <v>840</v>
      </c>
      <c r="AS39" s="151"/>
      <c r="AT39" s="153">
        <v>0</v>
      </c>
      <c r="AU39" s="153">
        <v>0</v>
      </c>
      <c r="AV39" s="153">
        <v>15</v>
      </c>
      <c r="AW39" s="153">
        <v>0</v>
      </c>
      <c r="AX39" s="153">
        <v>0</v>
      </c>
      <c r="AY39" s="153">
        <v>0</v>
      </c>
      <c r="AZ39" s="153">
        <v>0</v>
      </c>
      <c r="BA39" s="153">
        <v>0</v>
      </c>
      <c r="BB39" s="153">
        <v>0</v>
      </c>
      <c r="BC39" s="153">
        <v>0</v>
      </c>
      <c r="BD39" s="153">
        <v>0</v>
      </c>
      <c r="BE39" s="153" t="s">
        <v>840</v>
      </c>
      <c r="BF39" s="153"/>
      <c r="BG39" s="153" t="s">
        <v>840</v>
      </c>
      <c r="BH39" s="153"/>
      <c r="BI39" s="156"/>
      <c r="BJ39" s="156"/>
      <c r="BK39" s="153"/>
      <c r="BL39" s="153" t="s">
        <v>681</v>
      </c>
      <c r="BM39" s="151" t="s">
        <v>241</v>
      </c>
    </row>
    <row r="40" spans="1:67" x14ac:dyDescent="0.15">
      <c r="A40" s="148">
        <v>1476</v>
      </c>
      <c r="B40" s="149">
        <v>41163</v>
      </c>
      <c r="C40" s="150" t="s">
        <v>324</v>
      </c>
      <c r="D40" s="151" t="s">
        <v>401</v>
      </c>
      <c r="E40" s="151"/>
      <c r="F40" s="151" t="s">
        <v>687</v>
      </c>
      <c r="G40" s="152">
        <v>41152</v>
      </c>
      <c r="H40" s="153" t="s">
        <v>471</v>
      </c>
      <c r="I40" s="153" t="s">
        <v>297</v>
      </c>
      <c r="J40" s="153"/>
      <c r="K40" s="151" t="s">
        <v>476</v>
      </c>
      <c r="L40" s="151" t="s">
        <v>477</v>
      </c>
      <c r="M40" s="151">
        <v>94.65</v>
      </c>
      <c r="N40" s="151">
        <v>34.25</v>
      </c>
      <c r="O40" s="151"/>
      <c r="P40" s="151"/>
      <c r="Q40" s="151"/>
      <c r="R40" s="154"/>
      <c r="S40" s="151"/>
      <c r="T40" s="151"/>
      <c r="U40" s="151"/>
      <c r="V40" s="151"/>
      <c r="W40" s="151">
        <v>12.99</v>
      </c>
      <c r="X40" s="151"/>
      <c r="Y40" s="151"/>
      <c r="Z40" s="151"/>
      <c r="AA40" s="151"/>
      <c r="AB40" s="151"/>
      <c r="AC40" s="151"/>
      <c r="AD40" s="151"/>
      <c r="AE40" s="151"/>
      <c r="AF40" s="151"/>
      <c r="AG40" s="151"/>
      <c r="AH40" s="151">
        <v>26.15</v>
      </c>
      <c r="AI40" s="151"/>
      <c r="AJ40" s="151"/>
      <c r="AK40" s="151"/>
      <c r="AL40" s="151" t="s">
        <v>818</v>
      </c>
      <c r="AM40" s="153" t="s">
        <v>297</v>
      </c>
      <c r="AN40" s="153"/>
      <c r="AO40" s="153"/>
      <c r="AP40" s="155" t="s">
        <v>755</v>
      </c>
      <c r="AQ40" s="153">
        <v>6.5</v>
      </c>
      <c r="AR40" s="153" t="s">
        <v>297</v>
      </c>
      <c r="AS40" s="151"/>
      <c r="AT40" s="153">
        <v>0</v>
      </c>
      <c r="AU40" s="153">
        <v>0</v>
      </c>
      <c r="AV40" s="153">
        <v>0</v>
      </c>
      <c r="AW40" s="153">
        <v>20</v>
      </c>
      <c r="AX40" s="153">
        <v>0</v>
      </c>
      <c r="AY40" s="153">
        <v>0</v>
      </c>
      <c r="AZ40" s="153">
        <v>0</v>
      </c>
      <c r="BA40" s="153">
        <v>0</v>
      </c>
      <c r="BB40" s="153">
        <v>0</v>
      </c>
      <c r="BC40" s="153">
        <v>0</v>
      </c>
      <c r="BD40" s="153">
        <v>0</v>
      </c>
      <c r="BE40" s="153" t="s">
        <v>297</v>
      </c>
      <c r="BF40" s="153"/>
      <c r="BG40" s="153" t="s">
        <v>297</v>
      </c>
      <c r="BH40" s="153"/>
      <c r="BI40" s="156" t="s">
        <v>478</v>
      </c>
      <c r="BJ40" s="156"/>
      <c r="BK40" s="153"/>
      <c r="BL40" s="153" t="s">
        <v>403</v>
      </c>
      <c r="BM40" s="151"/>
      <c r="BN40" t="s">
        <v>883</v>
      </c>
      <c r="BO40" t="s">
        <v>486</v>
      </c>
    </row>
    <row r="41" spans="1:67" x14ac:dyDescent="0.15">
      <c r="A41" s="148">
        <v>1526</v>
      </c>
      <c r="B41" s="149">
        <v>41095</v>
      </c>
      <c r="C41" s="150" t="s">
        <v>691</v>
      </c>
      <c r="D41" s="151" t="s">
        <v>401</v>
      </c>
      <c r="E41" s="151"/>
      <c r="F41" s="151" t="s">
        <v>687</v>
      </c>
      <c r="G41" s="152">
        <v>41090</v>
      </c>
      <c r="H41" s="153" t="s">
        <v>167</v>
      </c>
      <c r="I41" s="153" t="s">
        <v>840</v>
      </c>
      <c r="J41" s="153"/>
      <c r="K41" s="151" t="s">
        <v>563</v>
      </c>
      <c r="L41" s="151" t="s">
        <v>166</v>
      </c>
      <c r="M41" s="151">
        <v>120.21</v>
      </c>
      <c r="N41" s="151">
        <v>33.49</v>
      </c>
      <c r="O41" s="151"/>
      <c r="P41" s="151"/>
      <c r="Q41" s="151"/>
      <c r="R41" s="154"/>
      <c r="S41" s="151"/>
      <c r="T41" s="151"/>
      <c r="U41" s="151"/>
      <c r="V41" s="151"/>
      <c r="W41" s="151">
        <v>18.86</v>
      </c>
      <c r="X41" s="151"/>
      <c r="Y41" s="151"/>
      <c r="Z41" s="151"/>
      <c r="AA41" s="151"/>
      <c r="AB41" s="151"/>
      <c r="AC41" s="151"/>
      <c r="AD41" s="151"/>
      <c r="AE41" s="151"/>
      <c r="AF41" s="151"/>
      <c r="AG41" s="151"/>
      <c r="AH41" s="151">
        <v>26.43</v>
      </c>
      <c r="AI41" s="151"/>
      <c r="AJ41" s="151"/>
      <c r="AK41" s="151"/>
      <c r="AL41" s="151" t="s">
        <v>603</v>
      </c>
      <c r="AM41" s="153" t="s">
        <v>840</v>
      </c>
      <c r="AN41" s="153"/>
      <c r="AO41" s="153"/>
      <c r="AP41" s="155"/>
      <c r="AQ41" s="153"/>
      <c r="AR41" s="153" t="s">
        <v>840</v>
      </c>
      <c r="AS41" s="151"/>
      <c r="AT41" s="153">
        <v>0</v>
      </c>
      <c r="AU41" s="153">
        <v>0</v>
      </c>
      <c r="AV41" s="153">
        <v>18</v>
      </c>
      <c r="AW41" s="153">
        <v>0</v>
      </c>
      <c r="AX41" s="153">
        <v>0</v>
      </c>
      <c r="AY41" s="153">
        <v>0</v>
      </c>
      <c r="AZ41" s="153">
        <v>0</v>
      </c>
      <c r="BA41" s="153">
        <v>0</v>
      </c>
      <c r="BB41" s="153">
        <v>0</v>
      </c>
      <c r="BC41" s="153">
        <v>0</v>
      </c>
      <c r="BD41" s="153">
        <v>0</v>
      </c>
      <c r="BE41" s="153" t="s">
        <v>840</v>
      </c>
      <c r="BF41" s="153"/>
      <c r="BG41" s="153" t="s">
        <v>840</v>
      </c>
      <c r="BH41" s="153"/>
      <c r="BI41" s="156"/>
      <c r="BJ41" s="156"/>
      <c r="BK41" s="153"/>
      <c r="BL41" s="153" t="s">
        <v>681</v>
      </c>
      <c r="BM41" s="151" t="s">
        <v>557</v>
      </c>
    </row>
    <row r="42" spans="1:67" x14ac:dyDescent="0.15">
      <c r="A42" s="148">
        <v>1448</v>
      </c>
      <c r="B42" s="149">
        <v>41136</v>
      </c>
      <c r="C42" s="150" t="s">
        <v>324</v>
      </c>
      <c r="D42" s="151" t="s">
        <v>401</v>
      </c>
      <c r="E42" s="151"/>
      <c r="F42" s="151" t="s">
        <v>687</v>
      </c>
      <c r="G42" s="152">
        <v>41121</v>
      </c>
      <c r="H42" s="153" t="s">
        <v>471</v>
      </c>
      <c r="I42" s="153" t="s">
        <v>595</v>
      </c>
      <c r="J42" s="153"/>
      <c r="K42" s="151" t="s">
        <v>775</v>
      </c>
      <c r="L42" s="151" t="s">
        <v>776</v>
      </c>
      <c r="M42" s="151">
        <v>98.9</v>
      </c>
      <c r="N42" s="151">
        <v>30.53</v>
      </c>
      <c r="O42" s="151" t="s">
        <v>724</v>
      </c>
      <c r="P42" s="151">
        <v>1020</v>
      </c>
      <c r="Q42" s="151">
        <v>31.49</v>
      </c>
      <c r="R42" s="154"/>
      <c r="S42" s="151"/>
      <c r="T42" s="151"/>
      <c r="U42" s="151"/>
      <c r="V42" s="151"/>
      <c r="W42" s="151">
        <v>13.84</v>
      </c>
      <c r="X42" s="151"/>
      <c r="Y42" s="151"/>
      <c r="Z42" s="151"/>
      <c r="AA42" s="151"/>
      <c r="AB42" s="151"/>
      <c r="AC42" s="151"/>
      <c r="AD42" s="151"/>
      <c r="AE42" s="151"/>
      <c r="AF42" s="151"/>
      <c r="AG42" s="151"/>
      <c r="AH42" s="151">
        <v>24.97</v>
      </c>
      <c r="AI42" s="151"/>
      <c r="AJ42" s="151"/>
      <c r="AK42" s="151"/>
      <c r="AL42" s="151" t="s">
        <v>586</v>
      </c>
      <c r="AM42" s="153" t="s">
        <v>595</v>
      </c>
      <c r="AN42" s="153"/>
      <c r="AO42" s="153"/>
      <c r="AP42" s="155" t="s">
        <v>503</v>
      </c>
      <c r="AQ42" s="153">
        <v>8</v>
      </c>
      <c r="AR42" s="153" t="s">
        <v>470</v>
      </c>
      <c r="AS42" s="151"/>
      <c r="AT42" s="153">
        <v>0</v>
      </c>
      <c r="AU42" s="153">
        <v>0</v>
      </c>
      <c r="AV42" s="153">
        <v>7</v>
      </c>
      <c r="AW42" s="153">
        <v>0</v>
      </c>
      <c r="AX42" s="153">
        <v>0</v>
      </c>
      <c r="AY42" s="153">
        <v>0</v>
      </c>
      <c r="AZ42" s="153">
        <v>0</v>
      </c>
      <c r="BA42" s="153">
        <v>0</v>
      </c>
      <c r="BB42" s="153">
        <v>0</v>
      </c>
      <c r="BC42" s="153">
        <v>0</v>
      </c>
      <c r="BD42" s="153">
        <v>24</v>
      </c>
      <c r="BE42" s="153" t="s">
        <v>471</v>
      </c>
      <c r="BF42" s="153"/>
      <c r="BG42" s="153" t="s">
        <v>595</v>
      </c>
      <c r="BH42" s="153"/>
      <c r="BI42" s="156"/>
      <c r="BJ42" s="156"/>
      <c r="BK42" s="153"/>
      <c r="BL42" s="153" t="s">
        <v>690</v>
      </c>
      <c r="BM42" s="151" t="s">
        <v>363</v>
      </c>
      <c r="BN42" t="s">
        <v>846</v>
      </c>
      <c r="BO42" s="11" t="s">
        <v>274</v>
      </c>
    </row>
    <row r="43" spans="1:67" x14ac:dyDescent="0.15">
      <c r="A43" s="148">
        <v>1488</v>
      </c>
      <c r="B43" s="149">
        <v>41163</v>
      </c>
      <c r="C43" s="150" t="s">
        <v>324</v>
      </c>
      <c r="D43" s="151" t="s">
        <v>401</v>
      </c>
      <c r="E43" s="151"/>
      <c r="F43" s="151" t="s">
        <v>687</v>
      </c>
      <c r="G43" s="152">
        <v>41152</v>
      </c>
      <c r="H43" s="153" t="s">
        <v>471</v>
      </c>
      <c r="I43" s="153" t="s">
        <v>297</v>
      </c>
      <c r="J43" s="153"/>
      <c r="K43" s="151" t="s">
        <v>626</v>
      </c>
      <c r="L43" s="151" t="s">
        <v>477</v>
      </c>
      <c r="M43" s="151">
        <v>93.55</v>
      </c>
      <c r="N43" s="151">
        <v>32.6</v>
      </c>
      <c r="O43" s="151"/>
      <c r="P43" s="151"/>
      <c r="Q43" s="151"/>
      <c r="R43" s="154"/>
      <c r="S43" s="151"/>
      <c r="T43" s="151"/>
      <c r="U43" s="151"/>
      <c r="V43" s="151"/>
      <c r="W43" s="151">
        <v>12.5</v>
      </c>
      <c r="X43" s="151"/>
      <c r="Y43" s="151"/>
      <c r="Z43" s="151"/>
      <c r="AA43" s="151"/>
      <c r="AB43" s="151"/>
      <c r="AC43" s="151"/>
      <c r="AD43" s="151"/>
      <c r="AE43" s="151"/>
      <c r="AF43" s="151"/>
      <c r="AG43" s="151"/>
      <c r="AH43" s="151">
        <v>23.5</v>
      </c>
      <c r="AI43" s="151"/>
      <c r="AJ43" s="151"/>
      <c r="AK43" s="151"/>
      <c r="AL43" s="151" t="s">
        <v>818</v>
      </c>
      <c r="AM43" s="153" t="s">
        <v>297</v>
      </c>
      <c r="AN43" s="153"/>
      <c r="AO43" s="153"/>
      <c r="AP43" s="155" t="s">
        <v>755</v>
      </c>
      <c r="AQ43" s="153">
        <v>6.5</v>
      </c>
      <c r="AR43" s="153" t="s">
        <v>298</v>
      </c>
      <c r="AS43" s="151"/>
      <c r="AT43" s="153">
        <v>0</v>
      </c>
      <c r="AU43" s="153">
        <v>0</v>
      </c>
      <c r="AV43" s="153">
        <v>0</v>
      </c>
      <c r="AW43" s="153">
        <v>20</v>
      </c>
      <c r="AX43" s="153">
        <v>0</v>
      </c>
      <c r="AY43" s="153">
        <v>0</v>
      </c>
      <c r="AZ43" s="153">
        <v>0</v>
      </c>
      <c r="BA43" s="153">
        <v>0</v>
      </c>
      <c r="BB43" s="153">
        <v>0</v>
      </c>
      <c r="BC43" s="153">
        <v>0</v>
      </c>
      <c r="BD43" s="153">
        <v>0</v>
      </c>
      <c r="BE43" s="153" t="s">
        <v>297</v>
      </c>
      <c r="BF43" s="153"/>
      <c r="BG43" s="153" t="s">
        <v>297</v>
      </c>
      <c r="BH43" s="153"/>
      <c r="BI43" s="156"/>
      <c r="BJ43" s="156"/>
      <c r="BK43" s="153"/>
      <c r="BL43" s="153" t="s">
        <v>403</v>
      </c>
      <c r="BM43" s="151"/>
      <c r="BN43" t="s">
        <v>672</v>
      </c>
      <c r="BO43" t="s">
        <v>486</v>
      </c>
    </row>
    <row r="44" spans="1:67" x14ac:dyDescent="0.15">
      <c r="A44" s="148">
        <v>1258</v>
      </c>
      <c r="B44" s="149">
        <v>41135</v>
      </c>
      <c r="C44" s="150" t="s">
        <v>324</v>
      </c>
      <c r="D44" s="151" t="s">
        <v>401</v>
      </c>
      <c r="E44" s="151"/>
      <c r="F44" s="151" t="s">
        <v>687</v>
      </c>
      <c r="G44" s="152">
        <v>41117</v>
      </c>
      <c r="H44" s="153" t="s">
        <v>820</v>
      </c>
      <c r="I44" s="153" t="s">
        <v>340</v>
      </c>
      <c r="J44" s="153"/>
      <c r="K44" s="151" t="s">
        <v>722</v>
      </c>
      <c r="L44" s="151" t="s">
        <v>625</v>
      </c>
      <c r="M44" s="151">
        <v>97.9</v>
      </c>
      <c r="N44" s="151">
        <v>33.200000000000003</v>
      </c>
      <c r="O44" s="151"/>
      <c r="P44" s="151"/>
      <c r="Q44" s="151"/>
      <c r="R44" s="154"/>
      <c r="S44" s="151"/>
      <c r="T44" s="151"/>
      <c r="U44" s="151"/>
      <c r="V44" s="151"/>
      <c r="W44" s="151">
        <v>12.51</v>
      </c>
      <c r="X44" s="151"/>
      <c r="Y44" s="151"/>
      <c r="Z44" s="151"/>
      <c r="AA44" s="151"/>
      <c r="AB44" s="151"/>
      <c r="AC44" s="151"/>
      <c r="AD44" s="151"/>
      <c r="AE44" s="151"/>
      <c r="AF44" s="151"/>
      <c r="AG44" s="151"/>
      <c r="AH44" s="151">
        <v>24.7</v>
      </c>
      <c r="AI44" s="151"/>
      <c r="AJ44" s="151"/>
      <c r="AK44" s="151"/>
      <c r="AL44" s="151" t="s">
        <v>586</v>
      </c>
      <c r="AM44" s="153" t="s">
        <v>340</v>
      </c>
      <c r="AN44" s="153"/>
      <c r="AO44" s="153"/>
      <c r="AP44" s="155" t="s">
        <v>503</v>
      </c>
      <c r="AQ44" s="153">
        <v>5.0999999999999996</v>
      </c>
      <c r="AR44" s="153" t="s">
        <v>587</v>
      </c>
      <c r="AS44" s="151"/>
      <c r="AT44" s="153">
        <v>0</v>
      </c>
      <c r="AU44" s="153">
        <v>0</v>
      </c>
      <c r="AV44" s="153">
        <v>0</v>
      </c>
      <c r="AW44" s="153">
        <v>16</v>
      </c>
      <c r="AX44" s="153">
        <v>0</v>
      </c>
      <c r="AY44" s="153">
        <v>0</v>
      </c>
      <c r="AZ44" s="153">
        <v>0</v>
      </c>
      <c r="BA44" s="153">
        <v>2</v>
      </c>
      <c r="BB44" s="153">
        <v>0</v>
      </c>
      <c r="BC44" s="153">
        <v>0</v>
      </c>
      <c r="BD44" s="153">
        <v>0</v>
      </c>
      <c r="BE44" s="153" t="s">
        <v>340</v>
      </c>
      <c r="BF44" s="153">
        <v>12</v>
      </c>
      <c r="BG44" s="153" t="s">
        <v>340</v>
      </c>
      <c r="BH44" s="153"/>
      <c r="BI44" s="156"/>
      <c r="BJ44" s="156"/>
      <c r="BK44" s="153"/>
      <c r="BL44" s="153" t="s">
        <v>821</v>
      </c>
      <c r="BM44" s="151"/>
      <c r="BN44" t="s">
        <v>585</v>
      </c>
      <c r="BO44" t="s">
        <v>274</v>
      </c>
    </row>
    <row r="45" spans="1:67" x14ac:dyDescent="0.15">
      <c r="A45" s="148">
        <v>3106</v>
      </c>
      <c r="B45" s="149">
        <v>41163</v>
      </c>
      <c r="C45" s="150" t="s">
        <v>324</v>
      </c>
      <c r="D45" s="151" t="s">
        <v>401</v>
      </c>
      <c r="E45" s="151"/>
      <c r="F45" s="151" t="s">
        <v>687</v>
      </c>
      <c r="G45" s="152">
        <v>41152</v>
      </c>
      <c r="H45" s="153" t="s">
        <v>471</v>
      </c>
      <c r="I45" s="153" t="s">
        <v>807</v>
      </c>
      <c r="J45" s="153"/>
      <c r="K45" s="151" t="s">
        <v>621</v>
      </c>
      <c r="L45" s="151" t="s">
        <v>622</v>
      </c>
      <c r="M45" s="151">
        <v>59.16</v>
      </c>
      <c r="N45" s="151">
        <v>23.31</v>
      </c>
      <c r="O45" s="151"/>
      <c r="P45" s="151"/>
      <c r="Q45" s="151"/>
      <c r="R45" s="154"/>
      <c r="S45" s="151"/>
      <c r="T45" s="151"/>
      <c r="U45" s="151"/>
      <c r="V45" s="151"/>
      <c r="W45" s="151">
        <v>10.36</v>
      </c>
      <c r="X45" s="151"/>
      <c r="Y45" s="151"/>
      <c r="Z45" s="151"/>
      <c r="AA45" s="151"/>
      <c r="AB45" s="151"/>
      <c r="AC45" s="151"/>
      <c r="AD45" s="151"/>
      <c r="AE45" s="151"/>
      <c r="AF45" s="151"/>
      <c r="AG45" s="151"/>
      <c r="AH45" s="151">
        <v>17.03</v>
      </c>
      <c r="AI45" s="151"/>
      <c r="AJ45" s="151"/>
      <c r="AK45" s="151"/>
      <c r="AL45" s="151" t="s">
        <v>818</v>
      </c>
      <c r="AM45" s="153" t="s">
        <v>807</v>
      </c>
      <c r="AN45" s="153"/>
      <c r="AO45" s="153"/>
      <c r="AP45" s="155" t="s">
        <v>755</v>
      </c>
      <c r="AQ45" s="153">
        <v>7.3</v>
      </c>
      <c r="AR45" s="153" t="s">
        <v>885</v>
      </c>
      <c r="AS45" s="151"/>
      <c r="AT45" s="153">
        <v>0</v>
      </c>
      <c r="AU45" s="153">
        <v>0</v>
      </c>
      <c r="AV45" s="153">
        <v>0</v>
      </c>
      <c r="AW45" s="153">
        <v>0</v>
      </c>
      <c r="AX45" s="153">
        <v>0</v>
      </c>
      <c r="AY45" s="153">
        <v>0</v>
      </c>
      <c r="AZ45" s="153">
        <v>0</v>
      </c>
      <c r="BA45" s="153">
        <v>0</v>
      </c>
      <c r="BB45" s="153">
        <v>0</v>
      </c>
      <c r="BC45" s="153">
        <v>0</v>
      </c>
      <c r="BD45" s="153">
        <v>0</v>
      </c>
      <c r="BE45" s="153" t="s">
        <v>816</v>
      </c>
      <c r="BF45" s="153"/>
      <c r="BG45" s="153" t="s">
        <v>816</v>
      </c>
      <c r="BH45" s="153">
        <v>35</v>
      </c>
      <c r="BI45" s="156" t="s">
        <v>623</v>
      </c>
      <c r="BJ45" s="156"/>
      <c r="BK45" s="153"/>
      <c r="BL45" s="153" t="s">
        <v>817</v>
      </c>
      <c r="BM45" s="151" t="s">
        <v>793</v>
      </c>
      <c r="BN45" t="s">
        <v>725</v>
      </c>
      <c r="BO45" s="11" t="s">
        <v>486</v>
      </c>
    </row>
    <row r="46" spans="1:67" x14ac:dyDescent="0.15">
      <c r="A46" s="148">
        <v>1426</v>
      </c>
      <c r="B46" s="149">
        <v>41136</v>
      </c>
      <c r="C46" s="150" t="s">
        <v>324</v>
      </c>
      <c r="D46" s="151" t="s">
        <v>401</v>
      </c>
      <c r="E46" s="151"/>
      <c r="F46" s="151" t="s">
        <v>687</v>
      </c>
      <c r="G46" s="152">
        <v>41121</v>
      </c>
      <c r="H46" s="153" t="s">
        <v>471</v>
      </c>
      <c r="I46" s="153" t="s">
        <v>595</v>
      </c>
      <c r="J46" s="153"/>
      <c r="K46" s="151" t="s">
        <v>419</v>
      </c>
      <c r="L46" s="151" t="s">
        <v>420</v>
      </c>
      <c r="M46" s="151">
        <v>91.07</v>
      </c>
      <c r="N46" s="151">
        <v>33.479999999999997</v>
      </c>
      <c r="O46" s="151" t="s">
        <v>724</v>
      </c>
      <c r="P46" s="151">
        <v>600</v>
      </c>
      <c r="Q46" s="151">
        <v>25</v>
      </c>
      <c r="R46" s="154"/>
      <c r="S46" s="151"/>
      <c r="T46" s="151"/>
      <c r="U46" s="151"/>
      <c r="V46" s="151"/>
      <c r="W46" s="151">
        <v>12.89</v>
      </c>
      <c r="X46" s="151"/>
      <c r="Y46" s="151"/>
      <c r="Z46" s="151"/>
      <c r="AA46" s="151"/>
      <c r="AB46" s="151"/>
      <c r="AC46" s="151"/>
      <c r="AD46" s="151"/>
      <c r="AE46" s="151"/>
      <c r="AF46" s="151"/>
      <c r="AG46" s="151"/>
      <c r="AH46" s="151">
        <v>20.38</v>
      </c>
      <c r="AI46" s="151"/>
      <c r="AJ46" s="151"/>
      <c r="AK46" s="151"/>
      <c r="AL46" s="151" t="s">
        <v>586</v>
      </c>
      <c r="AM46" s="153" t="s">
        <v>595</v>
      </c>
      <c r="AN46" s="153"/>
      <c r="AO46" s="153"/>
      <c r="AP46" s="155"/>
      <c r="AQ46" s="153"/>
      <c r="AR46" s="153" t="s">
        <v>595</v>
      </c>
      <c r="AS46" s="151"/>
      <c r="AT46" s="153">
        <v>0</v>
      </c>
      <c r="AU46" s="153">
        <v>0</v>
      </c>
      <c r="AV46" s="153">
        <v>0</v>
      </c>
      <c r="AW46" s="153">
        <v>0</v>
      </c>
      <c r="AX46" s="153">
        <v>0</v>
      </c>
      <c r="AY46" s="153">
        <v>0</v>
      </c>
      <c r="AZ46" s="153">
        <v>0</v>
      </c>
      <c r="BA46" s="153">
        <v>0</v>
      </c>
      <c r="BB46" s="153">
        <v>0</v>
      </c>
      <c r="BC46" s="153">
        <v>0</v>
      </c>
      <c r="BD46" s="153">
        <v>12</v>
      </c>
      <c r="BE46" s="153" t="s">
        <v>471</v>
      </c>
      <c r="BF46" s="153"/>
      <c r="BG46" s="153" t="s">
        <v>595</v>
      </c>
      <c r="BH46" s="153"/>
      <c r="BI46" s="156"/>
      <c r="BJ46" s="156"/>
      <c r="BK46" s="153"/>
      <c r="BL46" s="153" t="s">
        <v>690</v>
      </c>
      <c r="BM46" s="151"/>
      <c r="BN46" t="s">
        <v>788</v>
      </c>
      <c r="BO46" t="s">
        <v>274</v>
      </c>
    </row>
    <row r="47" spans="1:67" x14ac:dyDescent="0.15">
      <c r="A47" s="148">
        <v>2270</v>
      </c>
      <c r="B47" s="149">
        <v>41160</v>
      </c>
      <c r="C47" s="150" t="s">
        <v>923</v>
      </c>
      <c r="D47" s="151" t="s">
        <v>924</v>
      </c>
      <c r="E47" s="151"/>
      <c r="F47" s="151" t="s">
        <v>925</v>
      </c>
      <c r="G47" s="152">
        <v>41152</v>
      </c>
      <c r="H47" s="153" t="s">
        <v>926</v>
      </c>
      <c r="I47" s="153" t="s">
        <v>927</v>
      </c>
      <c r="J47" s="153"/>
      <c r="K47" s="151" t="s">
        <v>907</v>
      </c>
      <c r="L47" s="151" t="s">
        <v>908</v>
      </c>
      <c r="M47" s="151">
        <v>99</v>
      </c>
      <c r="N47" s="151">
        <v>32.1</v>
      </c>
      <c r="O47" s="151"/>
      <c r="P47" s="151"/>
      <c r="Q47" s="151"/>
      <c r="R47" s="154"/>
      <c r="S47" s="151"/>
      <c r="T47" s="151"/>
      <c r="U47" s="151"/>
      <c r="V47" s="151"/>
      <c r="W47" s="151">
        <v>14</v>
      </c>
      <c r="X47" s="151"/>
      <c r="Y47" s="151"/>
      <c r="Z47" s="151"/>
      <c r="AA47" s="151"/>
      <c r="AB47" s="151"/>
      <c r="AC47" s="151"/>
      <c r="AD47" s="151"/>
      <c r="AF47" s="151"/>
      <c r="AG47" s="151"/>
      <c r="AH47" s="151">
        <v>26.5</v>
      </c>
      <c r="AI47" s="151"/>
      <c r="AJ47" s="151"/>
      <c r="AK47" s="151"/>
      <c r="AL47" s="151" t="s">
        <v>818</v>
      </c>
      <c r="AM47" s="153" t="s">
        <v>927</v>
      </c>
      <c r="AN47" s="153"/>
      <c r="AO47" s="153"/>
      <c r="AP47" s="155" t="s">
        <v>755</v>
      </c>
      <c r="AQ47" s="153">
        <v>6</v>
      </c>
      <c r="AR47" s="153" t="s">
        <v>928</v>
      </c>
      <c r="AS47" s="151"/>
      <c r="AT47" s="153">
        <v>0</v>
      </c>
      <c r="AU47" s="153">
        <v>0</v>
      </c>
      <c r="AV47" s="153">
        <v>0</v>
      </c>
      <c r="AW47" s="153">
        <v>13</v>
      </c>
      <c r="AX47" s="153">
        <v>0</v>
      </c>
      <c r="AY47" s="153">
        <v>0</v>
      </c>
      <c r="AZ47" s="153">
        <v>0</v>
      </c>
      <c r="BA47" s="153">
        <v>0</v>
      </c>
      <c r="BB47" s="153">
        <v>0</v>
      </c>
      <c r="BC47" s="153">
        <v>0</v>
      </c>
      <c r="BD47" s="153">
        <v>0</v>
      </c>
      <c r="BE47" s="153" t="s">
        <v>927</v>
      </c>
      <c r="BF47" s="153">
        <v>12</v>
      </c>
      <c r="BG47" s="153" t="s">
        <v>927</v>
      </c>
      <c r="BH47" s="153"/>
      <c r="BI47" s="156"/>
      <c r="BJ47" s="156"/>
      <c r="BK47" s="153"/>
      <c r="BL47" s="153" t="s">
        <v>929</v>
      </c>
      <c r="BM47" s="156"/>
      <c r="BN47" t="s">
        <v>733</v>
      </c>
      <c r="BO47" t="s">
        <v>486</v>
      </c>
    </row>
    <row r="48" spans="1:67" x14ac:dyDescent="0.15">
      <c r="A48" s="148">
        <v>1292</v>
      </c>
      <c r="B48" s="149">
        <v>41163</v>
      </c>
      <c r="C48" s="150" t="s">
        <v>324</v>
      </c>
      <c r="D48" s="151" t="s">
        <v>401</v>
      </c>
      <c r="E48" s="151"/>
      <c r="F48" s="151" t="s">
        <v>687</v>
      </c>
      <c r="G48" s="152">
        <v>41152</v>
      </c>
      <c r="H48" s="153" t="s">
        <v>758</v>
      </c>
      <c r="I48" s="153" t="s">
        <v>759</v>
      </c>
      <c r="J48" s="153"/>
      <c r="K48" s="151" t="s">
        <v>872</v>
      </c>
      <c r="L48" s="151" t="s">
        <v>873</v>
      </c>
      <c r="M48" s="151">
        <v>99.49</v>
      </c>
      <c r="N48" s="151">
        <v>32.92</v>
      </c>
      <c r="O48" s="151"/>
      <c r="P48" s="151"/>
      <c r="Q48" s="151"/>
      <c r="R48" s="154"/>
      <c r="S48" s="151"/>
      <c r="T48" s="151"/>
      <c r="U48" s="151"/>
      <c r="V48" s="151"/>
      <c r="W48" s="151">
        <v>13.12</v>
      </c>
      <c r="X48" s="151"/>
      <c r="Y48" s="151"/>
      <c r="Z48" s="151"/>
      <c r="AA48" s="151"/>
      <c r="AB48" s="151"/>
      <c r="AC48" s="151"/>
      <c r="AD48" s="151"/>
      <c r="AE48" s="151"/>
      <c r="AF48" s="151"/>
      <c r="AG48" s="151"/>
      <c r="AH48" s="151">
        <v>26.97</v>
      </c>
      <c r="AI48" s="151"/>
      <c r="AJ48" s="151"/>
      <c r="AK48" s="151"/>
      <c r="AL48" s="151" t="s">
        <v>818</v>
      </c>
      <c r="AM48" s="153" t="s">
        <v>759</v>
      </c>
      <c r="AN48" s="153"/>
      <c r="AO48" s="153"/>
      <c r="AP48" s="155" t="s">
        <v>755</v>
      </c>
      <c r="AQ48" s="153">
        <v>6.1</v>
      </c>
      <c r="AR48" s="153" t="s">
        <v>525</v>
      </c>
      <c r="AS48" s="151"/>
      <c r="AT48" s="153">
        <v>0</v>
      </c>
      <c r="AU48" s="153">
        <v>0</v>
      </c>
      <c r="AV48" s="153">
        <v>0</v>
      </c>
      <c r="AW48" s="153">
        <v>20</v>
      </c>
      <c r="AX48" s="153">
        <v>0</v>
      </c>
      <c r="AY48" s="153">
        <v>0</v>
      </c>
      <c r="AZ48" s="153">
        <v>0</v>
      </c>
      <c r="BA48" s="153">
        <v>0</v>
      </c>
      <c r="BB48" s="153">
        <v>0</v>
      </c>
      <c r="BC48" s="153">
        <v>0</v>
      </c>
      <c r="BD48" s="153">
        <v>0</v>
      </c>
      <c r="BE48" s="153" t="s">
        <v>759</v>
      </c>
      <c r="BF48" s="153">
        <v>24</v>
      </c>
      <c r="BG48" s="153" t="s">
        <v>759</v>
      </c>
      <c r="BH48" s="153"/>
      <c r="BI48" s="156"/>
      <c r="BJ48" s="156"/>
      <c r="BK48" s="153"/>
      <c r="BL48" s="153" t="s">
        <v>760</v>
      </c>
      <c r="BM48" s="151"/>
      <c r="BN48" t="s">
        <v>339</v>
      </c>
      <c r="BO48" t="s">
        <v>486</v>
      </c>
    </row>
    <row r="49" spans="1:67" x14ac:dyDescent="0.15">
      <c r="A49" s="148">
        <v>1464</v>
      </c>
      <c r="B49" s="149">
        <v>41135</v>
      </c>
      <c r="C49" s="150" t="s">
        <v>531</v>
      </c>
      <c r="D49" s="151" t="s">
        <v>855</v>
      </c>
      <c r="E49" s="151"/>
      <c r="F49" s="151" t="s">
        <v>532</v>
      </c>
      <c r="G49" s="152">
        <v>41090</v>
      </c>
      <c r="H49" s="153" t="s">
        <v>820</v>
      </c>
      <c r="I49" s="153" t="s">
        <v>340</v>
      </c>
      <c r="J49" s="153"/>
      <c r="K49" s="151" t="s">
        <v>422</v>
      </c>
      <c r="L49" s="151" t="s">
        <v>440</v>
      </c>
      <c r="M49" s="151">
        <v>115.2</v>
      </c>
      <c r="N49" s="151">
        <v>28.0992</v>
      </c>
      <c r="O49" s="151"/>
      <c r="P49" s="151"/>
      <c r="Q49" s="151"/>
      <c r="R49" s="154"/>
      <c r="S49" s="151"/>
      <c r="T49" s="151"/>
      <c r="U49" s="151"/>
      <c r="V49" s="151"/>
      <c r="W49" s="151">
        <v>17.3856</v>
      </c>
      <c r="X49" s="151"/>
      <c r="Y49" s="151"/>
      <c r="Z49" s="151"/>
      <c r="AA49" s="151"/>
      <c r="AB49" s="151"/>
      <c r="AC49" s="151"/>
      <c r="AD49" s="151"/>
      <c r="AE49" s="151"/>
      <c r="AF49" s="151"/>
      <c r="AG49" s="151"/>
      <c r="AH49" s="151">
        <v>22.348800000000001</v>
      </c>
      <c r="AI49" s="151"/>
      <c r="AJ49" s="151"/>
      <c r="AK49" s="151"/>
      <c r="AL49" s="151" t="s">
        <v>586</v>
      </c>
      <c r="AM49" s="153" t="s">
        <v>340</v>
      </c>
      <c r="AN49" s="153"/>
      <c r="AO49" s="153"/>
      <c r="AP49" s="155" t="s">
        <v>503</v>
      </c>
      <c r="AQ49" s="153">
        <v>7.2</v>
      </c>
      <c r="AR49" s="153" t="s">
        <v>587</v>
      </c>
      <c r="AS49" s="151"/>
      <c r="AT49" s="153">
        <v>4</v>
      </c>
      <c r="AU49" s="153">
        <v>0</v>
      </c>
      <c r="AV49" s="153">
        <v>14</v>
      </c>
      <c r="AW49" s="153">
        <v>0</v>
      </c>
      <c r="AX49" s="153">
        <v>0</v>
      </c>
      <c r="AY49" s="153">
        <v>0</v>
      </c>
      <c r="AZ49" s="153">
        <v>0</v>
      </c>
      <c r="BA49" s="153">
        <v>0</v>
      </c>
      <c r="BB49" s="153">
        <v>0</v>
      </c>
      <c r="BC49" s="153">
        <v>0</v>
      </c>
      <c r="BD49" s="153">
        <v>0</v>
      </c>
      <c r="BE49" s="153" t="s">
        <v>340</v>
      </c>
      <c r="BF49" s="153"/>
      <c r="BG49" s="153" t="s">
        <v>340</v>
      </c>
      <c r="BH49" s="153"/>
      <c r="BI49" s="156"/>
      <c r="BJ49" s="156"/>
      <c r="BK49" s="153"/>
      <c r="BL49" s="153" t="s">
        <v>821</v>
      </c>
      <c r="BM49" s="156" t="s">
        <v>895</v>
      </c>
      <c r="BN49" t="s">
        <v>482</v>
      </c>
      <c r="BO49" t="s">
        <v>378</v>
      </c>
    </row>
    <row r="50" spans="1:67" x14ac:dyDescent="0.15">
      <c r="A50" s="148">
        <v>1394</v>
      </c>
      <c r="B50" s="149">
        <v>41163</v>
      </c>
      <c r="C50" s="150" t="s">
        <v>324</v>
      </c>
      <c r="D50" s="151" t="s">
        <v>401</v>
      </c>
      <c r="E50" s="151"/>
      <c r="F50" s="151" t="s">
        <v>687</v>
      </c>
      <c r="G50" s="157">
        <v>41144</v>
      </c>
      <c r="H50" s="153" t="s">
        <v>471</v>
      </c>
      <c r="I50" s="153" t="s">
        <v>297</v>
      </c>
      <c r="J50" s="153"/>
      <c r="K50" s="151" t="s">
        <v>915</v>
      </c>
      <c r="L50" s="151" t="s">
        <v>916</v>
      </c>
      <c r="M50" s="151">
        <v>91.86</v>
      </c>
      <c r="N50" s="151">
        <v>30.09</v>
      </c>
      <c r="O50" s="151"/>
      <c r="P50" s="151"/>
      <c r="Q50" s="151"/>
      <c r="R50" s="154"/>
      <c r="S50" s="151"/>
      <c r="T50" s="151"/>
      <c r="U50" s="151"/>
      <c r="V50" s="151"/>
      <c r="W50" s="151">
        <v>13.65</v>
      </c>
      <c r="X50" s="151"/>
      <c r="Y50" s="151"/>
      <c r="Z50" s="151"/>
      <c r="AA50" s="151"/>
      <c r="AB50" s="151"/>
      <c r="AC50" s="151"/>
      <c r="AD50" s="151"/>
      <c r="AF50" s="151"/>
      <c r="AG50" s="151"/>
      <c r="AH50" s="151">
        <v>25.32</v>
      </c>
      <c r="AI50" s="151"/>
      <c r="AJ50" s="151"/>
      <c r="AK50" s="151"/>
      <c r="AL50" s="151" t="s">
        <v>878</v>
      </c>
      <c r="AM50" s="153" t="s">
        <v>879</v>
      </c>
      <c r="AN50" s="153"/>
      <c r="AO50" s="153"/>
      <c r="AP50" s="155" t="s">
        <v>520</v>
      </c>
      <c r="AQ50" s="153">
        <v>6</v>
      </c>
      <c r="AR50" s="153" t="s">
        <v>880</v>
      </c>
      <c r="AS50" s="151"/>
      <c r="AT50" s="153">
        <v>0</v>
      </c>
      <c r="AU50" s="153">
        <v>0</v>
      </c>
      <c r="AV50" s="153">
        <v>10</v>
      </c>
      <c r="AW50" s="153">
        <v>0</v>
      </c>
      <c r="AX50" s="153">
        <v>0</v>
      </c>
      <c r="AY50" s="153">
        <v>0</v>
      </c>
      <c r="AZ50" s="153">
        <v>0</v>
      </c>
      <c r="BA50" s="153">
        <v>0</v>
      </c>
      <c r="BB50" s="153">
        <v>0</v>
      </c>
      <c r="BC50" s="153">
        <v>0</v>
      </c>
      <c r="BD50" s="153">
        <v>0</v>
      </c>
      <c r="BE50" s="153" t="s">
        <v>879</v>
      </c>
      <c r="BF50" s="153"/>
      <c r="BG50" s="153" t="s">
        <v>879</v>
      </c>
      <c r="BH50" s="153"/>
      <c r="BI50" s="156"/>
      <c r="BJ50" s="156"/>
      <c r="BK50" s="153"/>
      <c r="BL50" s="153" t="s">
        <v>881</v>
      </c>
      <c r="BM50" s="151"/>
      <c r="BN50" t="s">
        <v>877</v>
      </c>
      <c r="BO50" s="11" t="s">
        <v>486</v>
      </c>
    </row>
    <row r="51" spans="1:67" x14ac:dyDescent="0.15">
      <c r="A51" s="148">
        <v>3094</v>
      </c>
      <c r="B51" s="149">
        <v>41137</v>
      </c>
      <c r="C51" s="150" t="s">
        <v>324</v>
      </c>
      <c r="D51" s="151" t="s">
        <v>401</v>
      </c>
      <c r="E51" s="151"/>
      <c r="F51" s="151" t="s">
        <v>687</v>
      </c>
      <c r="G51" s="157">
        <v>41165</v>
      </c>
      <c r="H51" s="153" t="s">
        <v>471</v>
      </c>
      <c r="I51" s="153" t="s">
        <v>475</v>
      </c>
      <c r="J51" s="153"/>
      <c r="K51" s="151" t="s">
        <v>277</v>
      </c>
      <c r="L51" s="151" t="s">
        <v>576</v>
      </c>
      <c r="M51" s="151">
        <v>87.08</v>
      </c>
      <c r="N51" s="151">
        <v>32.159999999999997</v>
      </c>
      <c r="O51" s="151"/>
      <c r="P51" s="151"/>
      <c r="Q51" s="151"/>
      <c r="R51" s="154"/>
      <c r="S51" s="151"/>
      <c r="T51" s="151"/>
      <c r="U51" s="151"/>
      <c r="V51" s="151"/>
      <c r="W51" s="151">
        <v>15.16</v>
      </c>
      <c r="X51" s="151"/>
      <c r="Y51" s="151"/>
      <c r="Z51" s="151"/>
      <c r="AA51" s="151"/>
      <c r="AB51" s="151"/>
      <c r="AC51" s="151"/>
      <c r="AD51" s="151"/>
      <c r="AE51" s="151"/>
      <c r="AF51" s="151"/>
      <c r="AG51" s="151"/>
      <c r="AH51" s="151">
        <v>23.49</v>
      </c>
      <c r="AI51" s="151"/>
      <c r="AJ51" s="151"/>
      <c r="AK51" s="151"/>
      <c r="AL51" s="151" t="s">
        <v>603</v>
      </c>
      <c r="AM51" s="153" t="s">
        <v>340</v>
      </c>
      <c r="AN51" s="153"/>
      <c r="AO51" s="153"/>
      <c r="AP51" s="155" t="s">
        <v>577</v>
      </c>
      <c r="AQ51" s="153">
        <v>6.5</v>
      </c>
      <c r="AR51" s="153" t="s">
        <v>340</v>
      </c>
      <c r="AS51" s="151"/>
      <c r="AT51" s="153">
        <v>0</v>
      </c>
      <c r="AU51" s="153">
        <v>0</v>
      </c>
      <c r="AV51" s="153">
        <v>0</v>
      </c>
      <c r="AW51" s="153">
        <v>15</v>
      </c>
      <c r="AX51" s="153">
        <v>0</v>
      </c>
      <c r="AY51" s="153">
        <v>0</v>
      </c>
      <c r="AZ51" s="153">
        <v>0</v>
      </c>
      <c r="BA51" s="153">
        <v>0</v>
      </c>
      <c r="BB51" s="153">
        <v>0</v>
      </c>
      <c r="BC51" s="153">
        <v>0</v>
      </c>
      <c r="BD51" s="153">
        <v>24</v>
      </c>
      <c r="BE51" s="153" t="s">
        <v>820</v>
      </c>
      <c r="BF51" s="153"/>
      <c r="BG51" s="153" t="s">
        <v>340</v>
      </c>
      <c r="BH51" s="153"/>
      <c r="BI51" s="156"/>
      <c r="BJ51" s="156"/>
      <c r="BK51" s="153"/>
      <c r="BL51" s="153" t="s">
        <v>821</v>
      </c>
      <c r="BM51" s="151"/>
      <c r="BN51" t="s">
        <v>280</v>
      </c>
      <c r="BO51" s="11" t="s">
        <v>274</v>
      </c>
    </row>
    <row r="52" spans="1:67" x14ac:dyDescent="0.15">
      <c r="A52" s="148">
        <v>2534</v>
      </c>
      <c r="B52" s="149">
        <v>41135</v>
      </c>
      <c r="C52" s="150" t="s">
        <v>324</v>
      </c>
      <c r="D52" s="151" t="s">
        <v>401</v>
      </c>
      <c r="E52" s="151"/>
      <c r="F52" s="151" t="s">
        <v>687</v>
      </c>
      <c r="G52" s="152">
        <v>41090</v>
      </c>
      <c r="H52" s="153" t="s">
        <v>453</v>
      </c>
      <c r="I52" s="153" t="s">
        <v>449</v>
      </c>
      <c r="J52" s="153"/>
      <c r="K52" s="151" t="s">
        <v>706</v>
      </c>
      <c r="L52" s="151" t="s">
        <v>707</v>
      </c>
      <c r="M52" s="151">
        <v>99</v>
      </c>
      <c r="N52" s="151">
        <v>31.6</v>
      </c>
      <c r="O52" s="151"/>
      <c r="P52" s="151"/>
      <c r="Q52" s="151"/>
      <c r="R52" s="154"/>
      <c r="S52" s="151"/>
      <c r="T52" s="151"/>
      <c r="U52" s="151"/>
      <c r="V52" s="151"/>
      <c r="W52" s="151">
        <v>16.100000000000001</v>
      </c>
      <c r="X52" s="151"/>
      <c r="Y52" s="151"/>
      <c r="Z52" s="151"/>
      <c r="AA52" s="151"/>
      <c r="AB52" s="151"/>
      <c r="AC52" s="151"/>
      <c r="AD52" s="151"/>
      <c r="AE52" s="151"/>
      <c r="AF52" s="151"/>
      <c r="AG52" s="151"/>
      <c r="AH52" s="151">
        <v>23.9</v>
      </c>
      <c r="AI52" s="151"/>
      <c r="AJ52" s="151"/>
      <c r="AK52" s="151"/>
      <c r="AL52" s="151" t="s">
        <v>586</v>
      </c>
      <c r="AM52" s="153" t="s">
        <v>449</v>
      </c>
      <c r="AN52" s="153"/>
      <c r="AO52" s="153"/>
      <c r="AP52" s="155" t="s">
        <v>503</v>
      </c>
      <c r="AQ52" s="153">
        <v>10</v>
      </c>
      <c r="AR52" s="153" t="s">
        <v>677</v>
      </c>
      <c r="AS52" s="151"/>
      <c r="AT52" s="153">
        <v>0</v>
      </c>
      <c r="AU52" s="153">
        <v>0</v>
      </c>
      <c r="AV52" s="153">
        <v>0</v>
      </c>
      <c r="AW52" s="153">
        <v>10</v>
      </c>
      <c r="AX52" s="153">
        <v>0</v>
      </c>
      <c r="AY52" s="153">
        <v>0</v>
      </c>
      <c r="AZ52" s="153">
        <v>0</v>
      </c>
      <c r="BA52" s="153">
        <v>0</v>
      </c>
      <c r="BB52" s="153">
        <v>0</v>
      </c>
      <c r="BC52" s="153">
        <v>0</v>
      </c>
      <c r="BD52" s="153">
        <v>0</v>
      </c>
      <c r="BE52" s="153" t="s">
        <v>449</v>
      </c>
      <c r="BF52" s="153">
        <v>36</v>
      </c>
      <c r="BG52" s="153" t="s">
        <v>449</v>
      </c>
      <c r="BH52" s="153"/>
      <c r="BI52" s="156"/>
      <c r="BJ52" s="156"/>
      <c r="BK52" s="153"/>
      <c r="BL52" s="153" t="s">
        <v>454</v>
      </c>
      <c r="BM52" s="151"/>
      <c r="BN52" t="s">
        <v>845</v>
      </c>
      <c r="BO52" t="s">
        <v>378</v>
      </c>
    </row>
  </sheetData>
  <sheetProtection algorithmName="SHA-512" hashValue="qUsZy0eGIg3yzSZIreQ8RVgnzGkGhXH9Cos2R+K+F1xBtE5VmyjrP/T6Sw4ZQxFQEe25P8n/QRQk+VBeSHu7wQ==" saltValue="iuLNymxvhnV2yoBYvRQhvA==" spinCount="100000" sheet="1" objects="1" scenarios="1"/>
  <sortState xmlns:xlrd2="http://schemas.microsoft.com/office/spreadsheetml/2017/richdata2" ref="A1:XFD1048576">
    <sortCondition ref="F2:F1048576"/>
    <sortCondition ref="K2:K1048576"/>
  </sortState>
  <phoneticPr fontId="12" type="noConversion"/>
  <pageMargins left="0.75" right="0.75" top="1" bottom="1" header="0.5" footer="0.5"/>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37"/>
  <dimension ref="A1:S41"/>
  <sheetViews>
    <sheetView workbookViewId="0">
      <selection activeCell="K44" sqref="K44"/>
    </sheetView>
  </sheetViews>
  <sheetFormatPr baseColWidth="10" defaultRowHeight="13" x14ac:dyDescent="0.15"/>
  <cols>
    <col min="1" max="1" width="11.5" customWidth="1"/>
    <col min="2" max="2" width="8.1640625" customWidth="1"/>
    <col min="3" max="3" width="7.5" customWidth="1"/>
    <col min="4" max="4" width="1.6640625" customWidth="1"/>
    <col min="5" max="11" width="10" customWidth="1"/>
  </cols>
  <sheetData>
    <row r="1" spans="1:19" x14ac:dyDescent="0.15">
      <c r="A1" s="1" t="s">
        <v>657</v>
      </c>
    </row>
    <row r="2" spans="1:19" x14ac:dyDescent="0.15">
      <c r="A2" s="115"/>
      <c r="B2" s="116"/>
      <c r="C2" s="116"/>
      <c r="D2" s="116"/>
      <c r="E2" s="116"/>
      <c r="F2" s="116"/>
      <c r="G2" s="116"/>
      <c r="H2" s="116"/>
      <c r="I2" s="116"/>
      <c r="J2" s="116"/>
      <c r="K2" s="116"/>
      <c r="L2" s="117"/>
      <c r="M2" s="117"/>
      <c r="N2" s="117"/>
      <c r="O2" s="117"/>
      <c r="P2" s="117"/>
      <c r="Q2" s="117"/>
      <c r="R2" s="117"/>
      <c r="S2" s="117"/>
    </row>
    <row r="3" spans="1:19" x14ac:dyDescent="0.15">
      <c r="A3" s="8" t="s">
        <v>455</v>
      </c>
      <c r="B3" s="9"/>
      <c r="C3" s="9"/>
      <c r="D3" s="10"/>
      <c r="E3" s="9"/>
      <c r="F3" s="9"/>
      <c r="G3" s="9"/>
      <c r="H3" s="9"/>
      <c r="I3" s="9"/>
      <c r="J3" s="9"/>
      <c r="K3" s="9"/>
    </row>
    <row r="4" spans="1:19" x14ac:dyDescent="0.15">
      <c r="D4" s="4"/>
      <c r="E4" s="2" t="s">
        <v>289</v>
      </c>
      <c r="I4" s="15"/>
      <c r="K4" s="15"/>
    </row>
    <row r="5" spans="1:19" x14ac:dyDescent="0.15">
      <c r="D5" s="4"/>
    </row>
    <row r="6" spans="1:19" x14ac:dyDescent="0.15">
      <c r="A6" s="5" t="s">
        <v>639</v>
      </c>
      <c r="D6" s="4"/>
      <c r="E6" s="3" t="s">
        <v>386</v>
      </c>
      <c r="F6" s="3" t="s">
        <v>388</v>
      </c>
      <c r="G6" s="3" t="s">
        <v>738</v>
      </c>
      <c r="H6" s="3" t="s">
        <v>291</v>
      </c>
      <c r="I6" s="3" t="s">
        <v>665</v>
      </c>
      <c r="J6" s="3" t="s">
        <v>347</v>
      </c>
      <c r="K6" s="3" t="s">
        <v>266</v>
      </c>
      <c r="L6" s="3" t="s">
        <v>837</v>
      </c>
      <c r="M6" s="3" t="s">
        <v>407</v>
      </c>
      <c r="N6" s="3" t="s">
        <v>296</v>
      </c>
      <c r="O6" s="21" t="s">
        <v>261</v>
      </c>
      <c r="P6" s="3" t="s">
        <v>615</v>
      </c>
      <c r="Q6" s="3" t="s">
        <v>745</v>
      </c>
      <c r="R6" s="3" t="s">
        <v>498</v>
      </c>
      <c r="S6" s="3" t="s">
        <v>268</v>
      </c>
    </row>
    <row r="7" spans="1:19" x14ac:dyDescent="0.15">
      <c r="A7" s="15" t="s">
        <v>366</v>
      </c>
      <c r="B7" s="15"/>
      <c r="C7" s="15"/>
      <c r="D7" s="25"/>
      <c r="E7" s="15">
        <v>1000</v>
      </c>
      <c r="F7" s="15">
        <v>1000</v>
      </c>
      <c r="G7" s="15">
        <v>0</v>
      </c>
      <c r="H7">
        <v>0</v>
      </c>
      <c r="I7">
        <v>0</v>
      </c>
      <c r="J7">
        <v>0</v>
      </c>
      <c r="K7" s="15">
        <v>0</v>
      </c>
      <c r="L7" s="15">
        <v>1000</v>
      </c>
      <c r="M7" s="15">
        <v>600</v>
      </c>
      <c r="N7" s="15">
        <v>0</v>
      </c>
      <c r="O7" s="15">
        <v>0</v>
      </c>
      <c r="P7" s="15">
        <v>1000</v>
      </c>
      <c r="Q7">
        <v>0</v>
      </c>
      <c r="R7">
        <v>0</v>
      </c>
      <c r="S7">
        <v>0</v>
      </c>
    </row>
    <row r="8" spans="1:19" x14ac:dyDescent="0.15">
      <c r="A8" s="45" t="s">
        <v>836</v>
      </c>
      <c r="B8" s="101"/>
      <c r="C8" s="101"/>
      <c r="D8" s="102"/>
      <c r="E8" s="101">
        <v>1750</v>
      </c>
      <c r="F8" s="101">
        <v>1750</v>
      </c>
      <c r="G8" s="101">
        <v>0</v>
      </c>
      <c r="H8" s="45">
        <v>0</v>
      </c>
      <c r="I8" s="45">
        <v>0</v>
      </c>
      <c r="J8" s="45">
        <v>0</v>
      </c>
      <c r="K8" s="101">
        <v>0</v>
      </c>
      <c r="L8" s="101">
        <v>1750</v>
      </c>
      <c r="M8" s="101">
        <v>0</v>
      </c>
      <c r="N8" s="101">
        <v>0</v>
      </c>
      <c r="O8" s="101">
        <v>0</v>
      </c>
      <c r="P8" s="101">
        <v>1750</v>
      </c>
      <c r="Q8" s="45">
        <v>0</v>
      </c>
      <c r="R8" s="101">
        <v>0</v>
      </c>
      <c r="S8" s="101">
        <v>0</v>
      </c>
    </row>
    <row r="9" spans="1:19" x14ac:dyDescent="0.15">
      <c r="A9" t="s">
        <v>367</v>
      </c>
      <c r="D9" s="4"/>
      <c r="E9">
        <v>24.36</v>
      </c>
      <c r="F9">
        <v>22.18</v>
      </c>
      <c r="G9">
        <v>29.63</v>
      </c>
      <c r="H9">
        <v>26.2</v>
      </c>
      <c r="I9">
        <v>30.244</v>
      </c>
      <c r="J9">
        <v>29.11</v>
      </c>
      <c r="K9">
        <v>26.2</v>
      </c>
      <c r="L9">
        <v>24.4</v>
      </c>
      <c r="M9">
        <v>20.9</v>
      </c>
      <c r="N9">
        <v>0</v>
      </c>
      <c r="O9">
        <v>19.776</v>
      </c>
      <c r="P9">
        <v>22.05</v>
      </c>
      <c r="Q9">
        <v>31.1</v>
      </c>
      <c r="R9">
        <v>31.03</v>
      </c>
      <c r="S9">
        <v>28.05</v>
      </c>
    </row>
    <row r="10" spans="1:19" x14ac:dyDescent="0.15">
      <c r="A10" t="s">
        <v>373</v>
      </c>
      <c r="D10" s="4"/>
      <c r="E10">
        <v>24.04</v>
      </c>
      <c r="F10">
        <v>21.86</v>
      </c>
      <c r="G10">
        <v>0</v>
      </c>
      <c r="H10">
        <v>0</v>
      </c>
      <c r="I10">
        <v>0</v>
      </c>
      <c r="J10">
        <v>0</v>
      </c>
      <c r="K10">
        <v>0</v>
      </c>
      <c r="L10">
        <v>24.09</v>
      </c>
      <c r="M10">
        <v>0</v>
      </c>
      <c r="N10">
        <v>0</v>
      </c>
      <c r="O10">
        <v>0</v>
      </c>
      <c r="P10">
        <v>20.190000000000001</v>
      </c>
      <c r="Q10">
        <v>0</v>
      </c>
      <c r="R10">
        <v>0</v>
      </c>
      <c r="S10">
        <v>0</v>
      </c>
    </row>
    <row r="11" spans="1:19" x14ac:dyDescent="0.15">
      <c r="A11" t="s">
        <v>368</v>
      </c>
      <c r="D11" s="4"/>
      <c r="E11">
        <v>23.72</v>
      </c>
      <c r="F11">
        <v>21.54</v>
      </c>
      <c r="G11">
        <v>0</v>
      </c>
      <c r="H11">
        <v>0</v>
      </c>
      <c r="I11">
        <v>0</v>
      </c>
      <c r="J11">
        <v>0</v>
      </c>
      <c r="K11">
        <v>0</v>
      </c>
      <c r="L11">
        <v>24.06</v>
      </c>
      <c r="M11">
        <v>16.96</v>
      </c>
      <c r="N11">
        <v>0</v>
      </c>
      <c r="O11">
        <v>0</v>
      </c>
      <c r="P11">
        <v>19.5</v>
      </c>
      <c r="Q11">
        <v>0</v>
      </c>
      <c r="R11">
        <v>0</v>
      </c>
      <c r="S11">
        <v>0</v>
      </c>
    </row>
    <row r="12" spans="1:19" x14ac:dyDescent="0.15">
      <c r="A12" t="s">
        <v>568</v>
      </c>
      <c r="D12" s="4"/>
      <c r="E12">
        <v>127.9</v>
      </c>
      <c r="F12">
        <v>131.34</v>
      </c>
      <c r="G12">
        <v>127.9</v>
      </c>
      <c r="H12">
        <v>122.92</v>
      </c>
      <c r="I12">
        <v>131.03</v>
      </c>
      <c r="J12">
        <v>124.79</v>
      </c>
      <c r="K12">
        <v>122.92</v>
      </c>
      <c r="L12">
        <v>113</v>
      </c>
      <c r="M12">
        <v>128.24</v>
      </c>
      <c r="N12">
        <v>0</v>
      </c>
      <c r="O12">
        <v>149.76</v>
      </c>
      <c r="P12">
        <v>129.9</v>
      </c>
      <c r="Q12">
        <v>124.79</v>
      </c>
      <c r="R12">
        <v>125.9</v>
      </c>
      <c r="S12">
        <v>125.6</v>
      </c>
    </row>
    <row r="13" spans="1:19" x14ac:dyDescent="0.15">
      <c r="D13" s="4"/>
      <c r="G13" s="49"/>
    </row>
    <row r="14" spans="1:19" x14ac:dyDescent="0.15">
      <c r="D14" s="4"/>
      <c r="G14" s="49"/>
    </row>
    <row r="15" spans="1:19" x14ac:dyDescent="0.15">
      <c r="A15" s="5" t="s">
        <v>372</v>
      </c>
      <c r="D15" s="4"/>
      <c r="E15" s="3" t="s">
        <v>386</v>
      </c>
      <c r="F15" s="3" t="s">
        <v>388</v>
      </c>
      <c r="G15" s="3" t="s">
        <v>738</v>
      </c>
      <c r="H15" s="3" t="s">
        <v>291</v>
      </c>
      <c r="I15" s="3" t="s">
        <v>665</v>
      </c>
      <c r="J15" s="3" t="s">
        <v>347</v>
      </c>
      <c r="K15" s="3" t="s">
        <v>266</v>
      </c>
      <c r="L15" s="3" t="s">
        <v>740</v>
      </c>
      <c r="M15" s="3" t="s">
        <v>407</v>
      </c>
      <c r="N15" s="3" t="s">
        <v>650</v>
      </c>
      <c r="O15" s="3" t="s">
        <v>614</v>
      </c>
      <c r="P15" s="3" t="s">
        <v>615</v>
      </c>
      <c r="Q15" s="3" t="s">
        <v>745</v>
      </c>
      <c r="R15" s="3" t="s">
        <v>498</v>
      </c>
      <c r="S15" s="3" t="s">
        <v>268</v>
      </c>
    </row>
    <row r="16" spans="1:19" x14ac:dyDescent="0.15">
      <c r="A16" s="15" t="s">
        <v>366</v>
      </c>
      <c r="B16" s="15"/>
      <c r="C16" s="15"/>
      <c r="D16" s="25"/>
      <c r="E16" s="15">
        <v>1000</v>
      </c>
      <c r="F16" s="15">
        <v>1000</v>
      </c>
      <c r="G16" s="15">
        <v>0</v>
      </c>
      <c r="H16">
        <v>0</v>
      </c>
      <c r="I16">
        <v>0</v>
      </c>
      <c r="J16">
        <v>0</v>
      </c>
      <c r="K16" s="15">
        <v>0</v>
      </c>
      <c r="L16" s="15">
        <v>1000</v>
      </c>
      <c r="M16" s="15">
        <v>600</v>
      </c>
      <c r="N16" s="15">
        <v>0</v>
      </c>
      <c r="O16" s="15">
        <v>0</v>
      </c>
      <c r="P16" s="15">
        <v>1000</v>
      </c>
      <c r="Q16">
        <v>0</v>
      </c>
      <c r="R16">
        <v>0</v>
      </c>
      <c r="S16">
        <v>0</v>
      </c>
    </row>
    <row r="17" spans="1:19" x14ac:dyDescent="0.15">
      <c r="A17" s="45" t="s">
        <v>836</v>
      </c>
      <c r="B17" s="101"/>
      <c r="C17" s="101"/>
      <c r="D17" s="102"/>
      <c r="E17" s="101">
        <v>1750</v>
      </c>
      <c r="F17" s="101">
        <v>1750</v>
      </c>
      <c r="G17" s="101">
        <v>0</v>
      </c>
      <c r="H17" s="45">
        <v>0</v>
      </c>
      <c r="I17" s="45">
        <v>0</v>
      </c>
      <c r="J17" s="45">
        <v>0</v>
      </c>
      <c r="K17" s="101">
        <v>0</v>
      </c>
      <c r="L17" s="101">
        <v>1750</v>
      </c>
      <c r="M17" s="101">
        <v>0</v>
      </c>
      <c r="N17" s="101">
        <v>0</v>
      </c>
      <c r="O17" s="101">
        <v>0</v>
      </c>
      <c r="P17" s="101">
        <v>1750</v>
      </c>
      <c r="Q17" s="45">
        <v>0</v>
      </c>
      <c r="R17" s="101">
        <v>0</v>
      </c>
      <c r="S17" s="101">
        <v>0</v>
      </c>
    </row>
    <row r="18" spans="1:19" x14ac:dyDescent="0.15">
      <c r="A18" t="s">
        <v>367</v>
      </c>
      <c r="D18" s="4"/>
      <c r="E18">
        <v>24.36</v>
      </c>
      <c r="F18">
        <v>22.18</v>
      </c>
      <c r="G18">
        <v>29.63</v>
      </c>
      <c r="H18">
        <v>26.2</v>
      </c>
      <c r="I18">
        <v>30.244</v>
      </c>
      <c r="J18">
        <v>29.11</v>
      </c>
      <c r="K18">
        <v>26.2</v>
      </c>
      <c r="L18">
        <v>24.4</v>
      </c>
      <c r="M18">
        <v>20.9</v>
      </c>
      <c r="N18">
        <v>0</v>
      </c>
      <c r="O18">
        <v>19.776</v>
      </c>
      <c r="P18">
        <v>22.71</v>
      </c>
      <c r="Q18">
        <v>31.1</v>
      </c>
      <c r="R18">
        <v>31.03</v>
      </c>
      <c r="S18">
        <v>28.05</v>
      </c>
    </row>
    <row r="19" spans="1:19" x14ac:dyDescent="0.15">
      <c r="A19" t="s">
        <v>373</v>
      </c>
      <c r="D19" s="4"/>
      <c r="E19">
        <v>24.04</v>
      </c>
      <c r="F19">
        <v>21.86</v>
      </c>
      <c r="G19">
        <v>0</v>
      </c>
      <c r="H19">
        <v>0</v>
      </c>
      <c r="I19">
        <v>0</v>
      </c>
      <c r="J19">
        <v>0</v>
      </c>
      <c r="K19">
        <v>0</v>
      </c>
      <c r="L19">
        <v>24.09</v>
      </c>
      <c r="M19">
        <v>0</v>
      </c>
      <c r="N19">
        <v>0</v>
      </c>
      <c r="O19">
        <v>0</v>
      </c>
      <c r="P19">
        <v>20.8</v>
      </c>
      <c r="Q19">
        <v>0</v>
      </c>
      <c r="R19">
        <v>0</v>
      </c>
      <c r="S19">
        <v>0</v>
      </c>
    </row>
    <row r="20" spans="1:19" x14ac:dyDescent="0.15">
      <c r="A20" t="s">
        <v>368</v>
      </c>
      <c r="D20" s="4"/>
      <c r="E20">
        <v>0</v>
      </c>
      <c r="F20">
        <v>21.54</v>
      </c>
      <c r="G20">
        <v>0</v>
      </c>
      <c r="H20">
        <v>0</v>
      </c>
      <c r="I20">
        <v>0</v>
      </c>
      <c r="J20">
        <v>0</v>
      </c>
      <c r="K20">
        <v>0</v>
      </c>
      <c r="L20">
        <v>24.06</v>
      </c>
      <c r="M20">
        <v>16.96</v>
      </c>
      <c r="N20">
        <v>0</v>
      </c>
      <c r="O20">
        <v>0</v>
      </c>
      <c r="P20">
        <v>20.09</v>
      </c>
      <c r="Q20">
        <v>0</v>
      </c>
      <c r="R20">
        <v>0</v>
      </c>
      <c r="S20">
        <v>0</v>
      </c>
    </row>
    <row r="21" spans="1:19" x14ac:dyDescent="0.15">
      <c r="A21" t="s">
        <v>281</v>
      </c>
      <c r="D21" s="4"/>
      <c r="E21">
        <v>8.2799999999999994</v>
      </c>
      <c r="F21">
        <v>10.39</v>
      </c>
      <c r="G21">
        <v>16.38</v>
      </c>
      <c r="H21">
        <v>9.1</v>
      </c>
      <c r="I21">
        <v>10.409000000000001</v>
      </c>
      <c r="J21">
        <v>10.220000000000001</v>
      </c>
      <c r="K21">
        <v>9.1</v>
      </c>
      <c r="L21">
        <v>8.5</v>
      </c>
      <c r="M21">
        <v>12.09</v>
      </c>
      <c r="N21">
        <v>0</v>
      </c>
      <c r="O21">
        <v>10.752000000000001</v>
      </c>
      <c r="P21">
        <v>10.55</v>
      </c>
      <c r="Q21">
        <v>12.22</v>
      </c>
      <c r="R21">
        <v>10.89</v>
      </c>
      <c r="S21">
        <v>10.15</v>
      </c>
    </row>
    <row r="22" spans="1:19" x14ac:dyDescent="0.15">
      <c r="A22" t="s">
        <v>568</v>
      </c>
      <c r="D22" s="4"/>
      <c r="E22">
        <v>137.78</v>
      </c>
      <c r="F22">
        <v>143.63999999999999</v>
      </c>
      <c r="G22">
        <v>127.9</v>
      </c>
      <c r="H22">
        <v>134.09</v>
      </c>
      <c r="I22">
        <v>142.93700000000001</v>
      </c>
      <c r="J22">
        <v>136.13</v>
      </c>
      <c r="K22">
        <v>134.09</v>
      </c>
      <c r="L22">
        <v>124</v>
      </c>
      <c r="M22">
        <v>128.24</v>
      </c>
      <c r="N22">
        <v>0</v>
      </c>
      <c r="O22">
        <v>163.19999999999999</v>
      </c>
      <c r="P22">
        <v>141.51</v>
      </c>
      <c r="Q22">
        <v>136.13</v>
      </c>
      <c r="R22">
        <v>137.9</v>
      </c>
      <c r="S22">
        <v>137.1</v>
      </c>
    </row>
    <row r="23" spans="1:19" x14ac:dyDescent="0.15">
      <c r="D23" s="4"/>
      <c r="G23" s="49"/>
    </row>
    <row r="24" spans="1:19" x14ac:dyDescent="0.15">
      <c r="D24" s="4"/>
      <c r="G24" s="49"/>
    </row>
    <row r="25" spans="1:19" x14ac:dyDescent="0.15">
      <c r="A25" s="5" t="s">
        <v>887</v>
      </c>
      <c r="D25" s="4"/>
      <c r="E25" s="3" t="s">
        <v>386</v>
      </c>
      <c r="F25" s="3" t="s">
        <v>388</v>
      </c>
      <c r="G25" s="3" t="s">
        <v>738</v>
      </c>
      <c r="H25" s="3" t="s">
        <v>291</v>
      </c>
      <c r="I25" s="3" t="s">
        <v>665</v>
      </c>
      <c r="J25" s="3" t="s">
        <v>347</v>
      </c>
      <c r="K25" s="3" t="s">
        <v>266</v>
      </c>
      <c r="L25" s="3" t="s">
        <v>740</v>
      </c>
      <c r="M25" s="3" t="s">
        <v>407</v>
      </c>
      <c r="N25" s="3" t="s">
        <v>650</v>
      </c>
      <c r="O25" s="3" t="s">
        <v>614</v>
      </c>
      <c r="P25" s="3" t="s">
        <v>615</v>
      </c>
      <c r="Q25" s="3" t="s">
        <v>745</v>
      </c>
      <c r="R25" s="3" t="s">
        <v>498</v>
      </c>
      <c r="S25" s="3" t="s">
        <v>268</v>
      </c>
    </row>
    <row r="26" spans="1:19" x14ac:dyDescent="0.15">
      <c r="A26" s="45" t="s">
        <v>314</v>
      </c>
      <c r="B26" s="45"/>
      <c r="C26" s="45"/>
      <c r="D26" s="46"/>
      <c r="E26" s="122">
        <v>0</v>
      </c>
      <c r="F26" s="122">
        <v>0</v>
      </c>
      <c r="G26" s="122">
        <v>0</v>
      </c>
      <c r="H26" s="122">
        <v>0</v>
      </c>
      <c r="I26" s="122">
        <v>0</v>
      </c>
      <c r="J26" s="124">
        <v>0</v>
      </c>
      <c r="K26" s="122">
        <v>0</v>
      </c>
      <c r="L26" s="122">
        <v>0</v>
      </c>
      <c r="M26" s="122">
        <v>600</v>
      </c>
      <c r="N26" s="122">
        <v>0</v>
      </c>
      <c r="O26" s="122">
        <v>0</v>
      </c>
      <c r="P26" s="122">
        <v>0</v>
      </c>
      <c r="Q26" s="124">
        <v>0</v>
      </c>
      <c r="R26" s="122">
        <v>0</v>
      </c>
      <c r="S26" s="122">
        <v>0</v>
      </c>
    </row>
    <row r="27" spans="1:19" x14ac:dyDescent="0.15">
      <c r="A27" t="s">
        <v>505</v>
      </c>
      <c r="D27" s="4"/>
      <c r="E27" s="125">
        <v>33.33</v>
      </c>
      <c r="F27">
        <v>26.84</v>
      </c>
      <c r="G27">
        <v>33.299999999999997</v>
      </c>
      <c r="H27">
        <v>30.2</v>
      </c>
      <c r="I27" s="13">
        <v>34.003</v>
      </c>
      <c r="J27">
        <v>32.69</v>
      </c>
      <c r="K27">
        <v>30.2</v>
      </c>
      <c r="L27">
        <v>27.27</v>
      </c>
      <c r="M27">
        <v>24.08</v>
      </c>
      <c r="N27">
        <v>0</v>
      </c>
      <c r="O27">
        <v>21.888000000000002</v>
      </c>
      <c r="P27">
        <v>26.3</v>
      </c>
      <c r="Q27">
        <v>34.69</v>
      </c>
      <c r="R27">
        <v>34.799999999999997</v>
      </c>
      <c r="S27">
        <v>29.4</v>
      </c>
    </row>
    <row r="28" spans="1:19" x14ac:dyDescent="0.15">
      <c r="A28" t="s">
        <v>315</v>
      </c>
      <c r="D28" s="4"/>
      <c r="E28" s="125">
        <v>0</v>
      </c>
      <c r="F28">
        <v>0</v>
      </c>
      <c r="G28">
        <v>0</v>
      </c>
      <c r="H28">
        <v>0</v>
      </c>
      <c r="I28" s="13">
        <v>0</v>
      </c>
      <c r="J28" s="123">
        <v>0</v>
      </c>
      <c r="K28" s="113">
        <v>0</v>
      </c>
      <c r="L28" s="113">
        <v>0</v>
      </c>
      <c r="M28" s="113">
        <v>20.68</v>
      </c>
      <c r="N28" s="113">
        <v>0</v>
      </c>
      <c r="O28" s="113">
        <v>0</v>
      </c>
      <c r="P28" s="113">
        <v>0</v>
      </c>
      <c r="Q28" s="123">
        <v>0</v>
      </c>
      <c r="R28" s="113">
        <v>0</v>
      </c>
      <c r="S28" s="113">
        <v>0</v>
      </c>
    </row>
    <row r="29" spans="1:19" x14ac:dyDescent="0.15">
      <c r="A29" t="s">
        <v>504</v>
      </c>
      <c r="D29" s="4"/>
      <c r="E29" s="125">
        <v>33.33</v>
      </c>
      <c r="F29">
        <v>26.84</v>
      </c>
      <c r="G29">
        <v>33.299999999999997</v>
      </c>
      <c r="H29">
        <v>30.2</v>
      </c>
      <c r="I29" s="13">
        <v>34.003</v>
      </c>
      <c r="J29">
        <v>32.69</v>
      </c>
      <c r="K29">
        <v>30.2</v>
      </c>
      <c r="L29">
        <v>27.27</v>
      </c>
      <c r="M29">
        <v>20.68</v>
      </c>
      <c r="N29">
        <v>0</v>
      </c>
      <c r="O29">
        <v>21.888000000000002</v>
      </c>
      <c r="P29" s="113">
        <v>26.3</v>
      </c>
      <c r="Q29" s="123">
        <v>34.69</v>
      </c>
      <c r="R29" s="113">
        <v>34.799999999999997</v>
      </c>
      <c r="S29" s="113">
        <v>29.4</v>
      </c>
    </row>
    <row r="30" spans="1:19" x14ac:dyDescent="0.15">
      <c r="A30" t="s">
        <v>281</v>
      </c>
      <c r="D30" s="4"/>
      <c r="E30" s="125">
        <v>15.48</v>
      </c>
      <c r="F30">
        <v>14.51</v>
      </c>
      <c r="G30">
        <v>15.45</v>
      </c>
      <c r="H30">
        <v>14</v>
      </c>
      <c r="I30" s="13">
        <v>15.712</v>
      </c>
      <c r="J30">
        <v>15.27</v>
      </c>
      <c r="K30">
        <v>14</v>
      </c>
      <c r="L30">
        <v>12.57</v>
      </c>
      <c r="M30">
        <v>11.1</v>
      </c>
      <c r="N30">
        <v>0</v>
      </c>
      <c r="O30">
        <v>13.92</v>
      </c>
      <c r="P30" s="113">
        <v>14.7</v>
      </c>
      <c r="Q30" s="123">
        <v>17.27</v>
      </c>
      <c r="R30" s="113">
        <v>16.309999999999999</v>
      </c>
      <c r="S30" s="113">
        <v>13.4</v>
      </c>
    </row>
    <row r="31" spans="1:19" x14ac:dyDescent="0.15">
      <c r="A31" t="s">
        <v>568</v>
      </c>
      <c r="D31" s="4"/>
      <c r="E31" s="125">
        <v>127.89</v>
      </c>
      <c r="F31">
        <v>130.82</v>
      </c>
      <c r="G31">
        <v>127.89</v>
      </c>
      <c r="H31">
        <v>122.91</v>
      </c>
      <c r="I31" s="13">
        <v>131.01900000000001</v>
      </c>
      <c r="J31">
        <v>124.76</v>
      </c>
      <c r="K31">
        <v>122.91</v>
      </c>
      <c r="L31">
        <v>115</v>
      </c>
      <c r="M31">
        <v>128.24</v>
      </c>
      <c r="N31">
        <v>0</v>
      </c>
      <c r="O31">
        <v>149.76</v>
      </c>
      <c r="P31" s="113">
        <v>129.9</v>
      </c>
      <c r="Q31" s="123">
        <v>124.79</v>
      </c>
      <c r="R31" s="113">
        <v>125.9</v>
      </c>
      <c r="S31" s="113">
        <v>117.25</v>
      </c>
    </row>
    <row r="32" spans="1:19" x14ac:dyDescent="0.15">
      <c r="D32" s="4"/>
      <c r="G32" s="49"/>
    </row>
    <row r="33" spans="1:19" x14ac:dyDescent="0.15">
      <c r="A33" s="4"/>
      <c r="B33" s="4"/>
      <c r="C33" s="4"/>
      <c r="D33" s="4"/>
      <c r="E33" s="4"/>
      <c r="F33" s="4"/>
      <c r="G33" s="4"/>
      <c r="H33" s="4"/>
      <c r="I33" s="4"/>
      <c r="J33" s="4"/>
      <c r="K33" s="4"/>
      <c r="L33" s="4"/>
      <c r="M33" s="4"/>
      <c r="N33" s="4"/>
      <c r="O33" s="4"/>
      <c r="P33" s="4"/>
      <c r="Q33" s="4"/>
      <c r="R33" s="4"/>
      <c r="S33" s="4"/>
    </row>
    <row r="34" spans="1:19" x14ac:dyDescent="0.15">
      <c r="A34" s="5" t="s">
        <v>835</v>
      </c>
      <c r="D34" s="4"/>
      <c r="E34" s="3" t="s">
        <v>386</v>
      </c>
      <c r="F34" s="3" t="s">
        <v>388</v>
      </c>
      <c r="G34" s="3" t="s">
        <v>738</v>
      </c>
      <c r="H34" s="3" t="s">
        <v>291</v>
      </c>
      <c r="I34" s="3" t="s">
        <v>665</v>
      </c>
      <c r="J34" s="3" t="s">
        <v>668</v>
      </c>
      <c r="K34" s="3" t="s">
        <v>266</v>
      </c>
      <c r="L34" s="3" t="s">
        <v>837</v>
      </c>
      <c r="M34" s="3" t="s">
        <v>407</v>
      </c>
      <c r="N34" s="3" t="s">
        <v>296</v>
      </c>
      <c r="O34" s="21" t="s">
        <v>261</v>
      </c>
      <c r="P34" s="3" t="s">
        <v>615</v>
      </c>
      <c r="Q34" s="3" t="s">
        <v>745</v>
      </c>
      <c r="R34" s="3" t="s">
        <v>498</v>
      </c>
      <c r="S34" s="3" t="s">
        <v>268</v>
      </c>
    </row>
    <row r="35" spans="1:19" x14ac:dyDescent="0.15">
      <c r="A35" t="s">
        <v>559</v>
      </c>
      <c r="D35" s="4"/>
      <c r="E35" s="11" t="s">
        <v>415</v>
      </c>
      <c r="F35" s="11" t="s">
        <v>913</v>
      </c>
      <c r="G35" s="11" t="s">
        <v>913</v>
      </c>
      <c r="H35" s="11" t="s">
        <v>874</v>
      </c>
      <c r="I35" s="11" t="s">
        <v>666</v>
      </c>
      <c r="J35" s="11" t="s">
        <v>338</v>
      </c>
      <c r="K35" s="11" t="s">
        <v>352</v>
      </c>
      <c r="L35" s="11" t="s">
        <v>913</v>
      </c>
      <c r="M35" s="11" t="s">
        <v>352</v>
      </c>
      <c r="N35" s="11" t="s">
        <v>526</v>
      </c>
      <c r="O35" s="33" t="s">
        <v>913</v>
      </c>
      <c r="P35" s="11" t="s">
        <v>641</v>
      </c>
      <c r="Q35" s="11" t="s">
        <v>641</v>
      </c>
      <c r="R35" s="11" t="s">
        <v>641</v>
      </c>
      <c r="S35" s="11" t="s">
        <v>555</v>
      </c>
    </row>
    <row r="36" spans="1:19" x14ac:dyDescent="0.15">
      <c r="A36" t="s">
        <v>910</v>
      </c>
      <c r="D36" s="4"/>
      <c r="E36" s="11" t="s">
        <v>405</v>
      </c>
      <c r="F36" s="11" t="s">
        <v>405</v>
      </c>
      <c r="G36" s="11" t="s">
        <v>770</v>
      </c>
      <c r="H36" s="11" t="s">
        <v>283</v>
      </c>
      <c r="I36" s="11" t="s">
        <v>913</v>
      </c>
      <c r="J36" s="11" t="s">
        <v>913</v>
      </c>
      <c r="K36" s="11" t="s">
        <v>283</v>
      </c>
      <c r="L36" s="11" t="s">
        <v>317</v>
      </c>
      <c r="M36" s="11" t="s">
        <v>771</v>
      </c>
      <c r="N36" s="11" t="s">
        <v>865</v>
      </c>
      <c r="O36" s="33" t="s">
        <v>913</v>
      </c>
      <c r="P36" t="s">
        <v>749</v>
      </c>
      <c r="Q36" t="s">
        <v>686</v>
      </c>
      <c r="R36" s="11" t="s">
        <v>641</v>
      </c>
      <c r="S36" t="s">
        <v>571</v>
      </c>
    </row>
    <row r="37" spans="1:19" x14ac:dyDescent="0.15">
      <c r="A37" t="s">
        <v>560</v>
      </c>
      <c r="D37" s="4"/>
      <c r="E37" s="11" t="s">
        <v>752</v>
      </c>
      <c r="F37" s="12" t="s">
        <v>717</v>
      </c>
      <c r="G37" s="12">
        <v>48</v>
      </c>
      <c r="H37" s="11" t="s">
        <v>229</v>
      </c>
      <c r="I37" s="11" t="s">
        <v>618</v>
      </c>
      <c r="J37" s="11" t="s">
        <v>263</v>
      </c>
      <c r="K37" s="12">
        <v>75</v>
      </c>
      <c r="L37" s="11" t="s">
        <v>913</v>
      </c>
      <c r="M37" s="12" t="s">
        <v>682</v>
      </c>
      <c r="N37" s="11" t="s">
        <v>348</v>
      </c>
      <c r="O37" s="34" t="s">
        <v>913</v>
      </c>
      <c r="P37" s="12" t="s">
        <v>748</v>
      </c>
      <c r="Q37" s="11" t="s">
        <v>641</v>
      </c>
      <c r="R37" s="11" t="s">
        <v>263</v>
      </c>
      <c r="S37" s="12">
        <v>22</v>
      </c>
    </row>
    <row r="38" spans="1:19" x14ac:dyDescent="0.15">
      <c r="A38" t="s">
        <v>911</v>
      </c>
      <c r="D38" s="4"/>
      <c r="E38" s="11" t="s">
        <v>311</v>
      </c>
      <c r="F38" s="11" t="s">
        <v>753</v>
      </c>
      <c r="G38" s="11" t="s">
        <v>814</v>
      </c>
      <c r="H38" s="11" t="s">
        <v>612</v>
      </c>
      <c r="I38" s="11" t="s">
        <v>312</v>
      </c>
      <c r="J38" s="11" t="s">
        <v>496</v>
      </c>
      <c r="K38" s="11" t="s">
        <v>396</v>
      </c>
      <c r="L38" s="11" t="s">
        <v>660</v>
      </c>
      <c r="M38" s="11" t="s">
        <v>352</v>
      </c>
      <c r="N38" s="11" t="s">
        <v>752</v>
      </c>
      <c r="O38" s="33" t="s">
        <v>418</v>
      </c>
      <c r="P38" t="s">
        <v>815</v>
      </c>
      <c r="Q38" s="11" t="s">
        <v>641</v>
      </c>
      <c r="R38" s="11" t="s">
        <v>496</v>
      </c>
      <c r="S38" s="11" t="s">
        <v>269</v>
      </c>
    </row>
    <row r="39" spans="1:19" x14ac:dyDescent="0.15">
      <c r="A39" t="s">
        <v>630</v>
      </c>
      <c r="D39" s="4"/>
      <c r="E39" s="60">
        <v>12.73</v>
      </c>
      <c r="F39" s="12">
        <v>12</v>
      </c>
      <c r="G39" s="60">
        <v>12.73</v>
      </c>
      <c r="H39" s="11" t="s">
        <v>874</v>
      </c>
      <c r="I39" s="12">
        <v>12</v>
      </c>
      <c r="J39" s="11" t="s">
        <v>352</v>
      </c>
      <c r="K39" s="11" t="s">
        <v>352</v>
      </c>
      <c r="L39" s="12">
        <v>12</v>
      </c>
      <c r="M39" s="11" t="s">
        <v>352</v>
      </c>
      <c r="N39" s="11" t="s">
        <v>263</v>
      </c>
      <c r="O39" s="11" t="s">
        <v>913</v>
      </c>
      <c r="P39" s="11" t="s">
        <v>641</v>
      </c>
      <c r="Q39" s="12">
        <v>25</v>
      </c>
      <c r="R39" s="11" t="s">
        <v>352</v>
      </c>
      <c r="S39" s="12">
        <v>15</v>
      </c>
    </row>
    <row r="40" spans="1:19" x14ac:dyDescent="0.15">
      <c r="A40" t="s">
        <v>395</v>
      </c>
      <c r="D40" s="4"/>
      <c r="E40" s="11" t="s">
        <v>750</v>
      </c>
      <c r="F40" s="11" t="s">
        <v>352</v>
      </c>
      <c r="G40" s="11" t="s">
        <v>165</v>
      </c>
      <c r="H40" s="11" t="s">
        <v>874</v>
      </c>
      <c r="I40" s="11" t="s">
        <v>684</v>
      </c>
      <c r="J40" s="11" t="s">
        <v>610</v>
      </c>
      <c r="K40" s="11" t="s">
        <v>165</v>
      </c>
      <c r="L40" s="11" t="s">
        <v>352</v>
      </c>
      <c r="M40" s="11" t="s">
        <v>352</v>
      </c>
      <c r="N40" s="11" t="s">
        <v>263</v>
      </c>
      <c r="O40" s="33" t="s">
        <v>750</v>
      </c>
      <c r="P40" t="s">
        <v>750</v>
      </c>
      <c r="Q40" s="11" t="s">
        <v>610</v>
      </c>
      <c r="R40" s="11" t="s">
        <v>610</v>
      </c>
      <c r="S40" s="11" t="s">
        <v>556</v>
      </c>
    </row>
    <row r="41" spans="1:19" x14ac:dyDescent="0.15">
      <c r="A41" s="116"/>
      <c r="B41" s="116"/>
      <c r="C41" s="116"/>
      <c r="D41" s="116"/>
      <c r="E41" s="116"/>
      <c r="F41" s="116"/>
      <c r="G41" s="116"/>
      <c r="H41" s="116"/>
      <c r="I41" s="116"/>
      <c r="J41" s="116"/>
      <c r="K41" s="116"/>
      <c r="L41" s="116"/>
      <c r="M41" s="116"/>
      <c r="N41" s="116"/>
      <c r="O41" s="116"/>
      <c r="P41" s="116"/>
      <c r="Q41" s="116"/>
      <c r="R41" s="116"/>
      <c r="S41" s="116"/>
    </row>
  </sheetData>
  <sheetProtection algorithmName="SHA-512" hashValue="EiLG+0iloI/UBGn1F6iEndWyHNfXxEQyUF3UxLSljPN81VuVz4Pk+QvWh78BHJ1GE4y5DUsAR/aTUUkXPQwMDA==" saltValue="rqmL30JTUsW57IoyRm3IUw==" spinCount="100000" sheet="1" objects="1" scenarios="1"/>
  <phoneticPr fontId="12" type="noConversion"/>
  <pageMargins left="0.75" right="0.75" top="1" bottom="1" header="0.5" footer="0.5"/>
  <legacyDrawing r:id="rId1"/>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38"/>
  <dimension ref="A1:S41"/>
  <sheetViews>
    <sheetView workbookViewId="0">
      <selection activeCell="H23" sqref="H23"/>
    </sheetView>
  </sheetViews>
  <sheetFormatPr baseColWidth="10" defaultRowHeight="13" x14ac:dyDescent="0.15"/>
  <cols>
    <col min="1" max="1" width="11.5" customWidth="1"/>
    <col min="2" max="2" width="8.1640625" customWidth="1"/>
    <col min="3" max="3" width="7.5" customWidth="1"/>
    <col min="4" max="4" width="1.6640625" customWidth="1"/>
    <col min="5" max="5" width="11.1640625" customWidth="1"/>
    <col min="6" max="6" width="10" customWidth="1"/>
    <col min="8" max="12" width="10" customWidth="1"/>
  </cols>
  <sheetData>
    <row r="1" spans="1:19" x14ac:dyDescent="0.15">
      <c r="A1" s="1" t="s">
        <v>657</v>
      </c>
    </row>
    <row r="2" spans="1:19" x14ac:dyDescent="0.15">
      <c r="A2" s="115"/>
      <c r="B2" s="116"/>
      <c r="C2" s="116"/>
      <c r="D2" s="116"/>
      <c r="E2" s="116"/>
      <c r="F2" s="116"/>
      <c r="G2" s="116"/>
      <c r="H2" s="116"/>
      <c r="I2" s="116"/>
      <c r="J2" s="116"/>
      <c r="K2" s="116"/>
      <c r="L2" s="117"/>
      <c r="M2" s="117"/>
      <c r="N2" s="117"/>
      <c r="O2" s="117"/>
      <c r="P2" s="117"/>
      <c r="Q2" s="117"/>
      <c r="R2" s="117"/>
      <c r="S2" s="117"/>
    </row>
    <row r="3" spans="1:19" x14ac:dyDescent="0.15">
      <c r="A3" s="8" t="s">
        <v>290</v>
      </c>
      <c r="B3" s="9"/>
      <c r="C3" s="9"/>
      <c r="D3" s="10"/>
      <c r="E3" s="9"/>
      <c r="F3" s="9"/>
      <c r="G3" s="9"/>
      <c r="H3" s="9"/>
      <c r="I3" s="9"/>
      <c r="J3" s="9"/>
      <c r="K3" s="9"/>
      <c r="L3" s="9"/>
    </row>
    <row r="4" spans="1:19" x14ac:dyDescent="0.15">
      <c r="D4" s="4"/>
      <c r="E4" s="2" t="s">
        <v>289</v>
      </c>
      <c r="I4" s="15"/>
      <c r="K4" s="15"/>
    </row>
    <row r="5" spans="1:19" x14ac:dyDescent="0.15">
      <c r="D5" s="4"/>
    </row>
    <row r="6" spans="1:19" x14ac:dyDescent="0.15">
      <c r="A6" s="5" t="s">
        <v>639</v>
      </c>
      <c r="D6" s="4"/>
      <c r="E6" s="3" t="s">
        <v>386</v>
      </c>
      <c r="F6" s="3" t="s">
        <v>388</v>
      </c>
      <c r="G6" s="3" t="s">
        <v>738</v>
      </c>
      <c r="H6" s="3" t="s">
        <v>291</v>
      </c>
      <c r="I6" s="3" t="s">
        <v>665</v>
      </c>
      <c r="J6" s="3" t="s">
        <v>347</v>
      </c>
      <c r="K6" s="3" t="s">
        <v>266</v>
      </c>
      <c r="L6" s="3" t="s">
        <v>837</v>
      </c>
      <c r="M6" s="3" t="s">
        <v>407</v>
      </c>
      <c r="N6" s="3" t="s">
        <v>296</v>
      </c>
      <c r="O6" s="21" t="s">
        <v>261</v>
      </c>
      <c r="P6" s="3" t="s">
        <v>615</v>
      </c>
      <c r="Q6" s="3" t="s">
        <v>745</v>
      </c>
      <c r="R6" s="3" t="s">
        <v>498</v>
      </c>
      <c r="S6" s="3" t="s">
        <v>268</v>
      </c>
    </row>
    <row r="7" spans="1:19" x14ac:dyDescent="0.15">
      <c r="A7" t="s">
        <v>366</v>
      </c>
      <c r="D7" s="4"/>
      <c r="E7" s="47">
        <v>1000</v>
      </c>
      <c r="F7">
        <v>1000</v>
      </c>
      <c r="G7" s="47">
        <v>1750</v>
      </c>
      <c r="H7">
        <v>1000</v>
      </c>
      <c r="I7">
        <v>1000</v>
      </c>
      <c r="J7">
        <v>1000</v>
      </c>
      <c r="K7">
        <v>1000</v>
      </c>
      <c r="L7">
        <v>1000</v>
      </c>
      <c r="M7" s="15">
        <v>600</v>
      </c>
      <c r="N7">
        <v>1000</v>
      </c>
      <c r="O7">
        <v>0</v>
      </c>
      <c r="P7">
        <v>1000</v>
      </c>
      <c r="Q7">
        <v>1000</v>
      </c>
      <c r="R7">
        <v>1000</v>
      </c>
      <c r="S7">
        <v>300</v>
      </c>
    </row>
    <row r="8" spans="1:19" x14ac:dyDescent="0.15">
      <c r="A8" s="45" t="s">
        <v>836</v>
      </c>
      <c r="B8" s="45"/>
      <c r="C8" s="45"/>
      <c r="D8" s="46"/>
      <c r="E8" s="48">
        <v>1000</v>
      </c>
      <c r="F8" s="45">
        <v>1000</v>
      </c>
      <c r="G8" s="48">
        <v>0</v>
      </c>
      <c r="H8" s="45">
        <v>1000</v>
      </c>
      <c r="I8" s="45">
        <v>1000</v>
      </c>
      <c r="J8" s="45">
        <v>1000</v>
      </c>
      <c r="K8" s="45">
        <v>1000</v>
      </c>
      <c r="L8" s="45">
        <v>1000</v>
      </c>
      <c r="M8" s="45">
        <v>2000</v>
      </c>
      <c r="N8" s="45">
        <v>1000</v>
      </c>
      <c r="O8" s="45">
        <v>0</v>
      </c>
      <c r="P8" s="45">
        <v>1000</v>
      </c>
      <c r="Q8" s="45">
        <v>1000</v>
      </c>
      <c r="R8" s="45">
        <v>1000</v>
      </c>
      <c r="S8" s="45">
        <v>1020</v>
      </c>
    </row>
    <row r="9" spans="1:19" x14ac:dyDescent="0.15">
      <c r="A9" t="s">
        <v>367</v>
      </c>
      <c r="D9" s="4"/>
      <c r="E9">
        <v>21.97</v>
      </c>
      <c r="F9">
        <v>21.21</v>
      </c>
      <c r="G9">
        <v>24.14</v>
      </c>
      <c r="H9">
        <v>21</v>
      </c>
      <c r="I9">
        <v>23.79</v>
      </c>
      <c r="J9">
        <v>22.9</v>
      </c>
      <c r="K9">
        <v>21</v>
      </c>
      <c r="L9">
        <v>21.98</v>
      </c>
      <c r="M9">
        <v>23.57</v>
      </c>
      <c r="N9">
        <v>19.72</v>
      </c>
      <c r="O9">
        <v>19.718399999999999</v>
      </c>
      <c r="P9">
        <v>19.95</v>
      </c>
      <c r="Q9">
        <v>24.9</v>
      </c>
      <c r="R9">
        <v>24.38</v>
      </c>
      <c r="S9">
        <v>22.62</v>
      </c>
    </row>
    <row r="10" spans="1:19" x14ac:dyDescent="0.15">
      <c r="A10" t="s">
        <v>373</v>
      </c>
      <c r="D10" s="4"/>
      <c r="E10">
        <v>22.17</v>
      </c>
      <c r="F10">
        <v>20.64</v>
      </c>
      <c r="G10">
        <v>0</v>
      </c>
      <c r="H10">
        <v>21.9</v>
      </c>
      <c r="I10">
        <v>25.344000000000001</v>
      </c>
      <c r="J10">
        <v>24.38</v>
      </c>
      <c r="K10">
        <v>21.9</v>
      </c>
      <c r="L10">
        <v>21.68</v>
      </c>
      <c r="M10">
        <v>18.329999999999998</v>
      </c>
      <c r="N10">
        <v>20.89</v>
      </c>
      <c r="O10">
        <v>0</v>
      </c>
      <c r="P10">
        <v>20.6</v>
      </c>
      <c r="Q10">
        <v>26.38</v>
      </c>
      <c r="R10">
        <v>25.98</v>
      </c>
      <c r="S10">
        <v>22.65</v>
      </c>
    </row>
    <row r="11" spans="1:19" x14ac:dyDescent="0.15">
      <c r="A11" t="s">
        <v>368</v>
      </c>
      <c r="D11" s="4"/>
      <c r="E11">
        <v>23.17</v>
      </c>
      <c r="F11">
        <v>20.52</v>
      </c>
      <c r="G11">
        <v>27.21</v>
      </c>
      <c r="H11">
        <v>22</v>
      </c>
      <c r="I11">
        <v>25.548999999999999</v>
      </c>
      <c r="J11">
        <v>26.48</v>
      </c>
      <c r="K11">
        <v>22</v>
      </c>
      <c r="L11">
        <v>21.4</v>
      </c>
      <c r="M11">
        <v>18.079999999999998</v>
      </c>
      <c r="N11">
        <v>22.56</v>
      </c>
      <c r="O11">
        <v>0</v>
      </c>
      <c r="P11">
        <v>19.8</v>
      </c>
      <c r="Q11">
        <v>28.48</v>
      </c>
      <c r="R11">
        <v>28.16</v>
      </c>
      <c r="S11">
        <v>23.35</v>
      </c>
    </row>
    <row r="12" spans="1:19" x14ac:dyDescent="0.15">
      <c r="A12" t="s">
        <v>568</v>
      </c>
      <c r="D12" s="4"/>
      <c r="E12">
        <v>72.77</v>
      </c>
      <c r="F12">
        <v>75.61</v>
      </c>
      <c r="G12">
        <v>72.77</v>
      </c>
      <c r="H12">
        <v>71.97</v>
      </c>
      <c r="I12">
        <v>74.55</v>
      </c>
      <c r="J12">
        <v>70.989999999999995</v>
      </c>
      <c r="K12">
        <v>71.97</v>
      </c>
      <c r="L12">
        <v>66</v>
      </c>
      <c r="M12">
        <v>73.739999999999995</v>
      </c>
      <c r="N12">
        <v>73.069999999999993</v>
      </c>
      <c r="O12">
        <v>85.68</v>
      </c>
      <c r="P12">
        <v>75.2</v>
      </c>
      <c r="Q12">
        <v>71</v>
      </c>
      <c r="R12">
        <v>71.900000000000006</v>
      </c>
      <c r="S12">
        <v>71.25</v>
      </c>
    </row>
    <row r="13" spans="1:19" x14ac:dyDescent="0.15">
      <c r="D13" s="4"/>
      <c r="G13" s="47"/>
    </row>
    <row r="14" spans="1:19" x14ac:dyDescent="0.15">
      <c r="D14" s="4"/>
      <c r="G14" s="47"/>
    </row>
    <row r="15" spans="1:19" x14ac:dyDescent="0.15">
      <c r="A15" s="5" t="s">
        <v>372</v>
      </c>
      <c r="D15" s="4"/>
      <c r="E15" s="3" t="s">
        <v>386</v>
      </c>
      <c r="F15" s="3" t="s">
        <v>388</v>
      </c>
      <c r="G15" s="3" t="s">
        <v>738</v>
      </c>
      <c r="H15" s="3" t="s">
        <v>291</v>
      </c>
      <c r="I15" s="3" t="s">
        <v>665</v>
      </c>
      <c r="J15" s="3" t="s">
        <v>668</v>
      </c>
      <c r="K15" s="3" t="s">
        <v>266</v>
      </c>
      <c r="L15" s="3" t="s">
        <v>837</v>
      </c>
      <c r="M15" s="3" t="s">
        <v>407</v>
      </c>
      <c r="N15" s="3" t="s">
        <v>296</v>
      </c>
      <c r="O15" s="3" t="s">
        <v>614</v>
      </c>
      <c r="P15" s="3" t="s">
        <v>615</v>
      </c>
      <c r="Q15" s="3" t="s">
        <v>745</v>
      </c>
      <c r="R15" s="3" t="s">
        <v>500</v>
      </c>
      <c r="S15" s="3" t="s">
        <v>268</v>
      </c>
    </row>
    <row r="16" spans="1:19" x14ac:dyDescent="0.15">
      <c r="A16" t="s">
        <v>366</v>
      </c>
      <c r="D16" s="4"/>
      <c r="E16" s="47">
        <v>1000</v>
      </c>
      <c r="F16">
        <v>1000</v>
      </c>
      <c r="G16" s="49">
        <v>1750</v>
      </c>
      <c r="H16">
        <v>1000</v>
      </c>
      <c r="I16">
        <v>1000</v>
      </c>
      <c r="J16">
        <v>1000</v>
      </c>
      <c r="K16">
        <v>1000</v>
      </c>
      <c r="L16">
        <v>1000</v>
      </c>
      <c r="M16" s="15">
        <v>600</v>
      </c>
      <c r="N16">
        <v>1000</v>
      </c>
      <c r="O16">
        <v>0</v>
      </c>
      <c r="P16">
        <v>1000</v>
      </c>
      <c r="Q16">
        <v>1000</v>
      </c>
      <c r="R16">
        <v>1000</v>
      </c>
      <c r="S16">
        <v>300</v>
      </c>
    </row>
    <row r="17" spans="1:19" x14ac:dyDescent="0.15">
      <c r="A17" s="45" t="s">
        <v>836</v>
      </c>
      <c r="B17" s="45"/>
      <c r="C17" s="45"/>
      <c r="D17" s="46"/>
      <c r="E17" s="48">
        <v>1000</v>
      </c>
      <c r="F17" s="45">
        <v>1000</v>
      </c>
      <c r="G17" s="50">
        <v>0</v>
      </c>
      <c r="H17" s="45">
        <v>1000</v>
      </c>
      <c r="I17" s="45">
        <v>1000</v>
      </c>
      <c r="J17" s="45">
        <v>1000</v>
      </c>
      <c r="K17" s="45">
        <v>1000</v>
      </c>
      <c r="L17" s="45">
        <v>1000</v>
      </c>
      <c r="M17" s="45">
        <v>2000</v>
      </c>
      <c r="N17" s="45">
        <v>1000</v>
      </c>
      <c r="O17" s="45">
        <v>0</v>
      </c>
      <c r="P17" s="45">
        <v>1000</v>
      </c>
      <c r="Q17" s="45">
        <v>1000</v>
      </c>
      <c r="R17" s="45">
        <v>1000</v>
      </c>
      <c r="S17" s="45">
        <v>1020</v>
      </c>
    </row>
    <row r="18" spans="1:19" x14ac:dyDescent="0.15">
      <c r="A18" t="s">
        <v>367</v>
      </c>
      <c r="D18" s="4"/>
      <c r="E18">
        <v>21.97</v>
      </c>
      <c r="F18">
        <v>21.21</v>
      </c>
      <c r="G18">
        <v>24.14</v>
      </c>
      <c r="H18">
        <v>21</v>
      </c>
      <c r="I18">
        <v>23.79</v>
      </c>
      <c r="J18">
        <v>22.9</v>
      </c>
      <c r="K18">
        <v>21</v>
      </c>
      <c r="L18">
        <v>21.98</v>
      </c>
      <c r="M18">
        <v>23.57</v>
      </c>
      <c r="N18">
        <v>19.72</v>
      </c>
      <c r="O18">
        <v>19.718399999999999</v>
      </c>
      <c r="P18">
        <v>20.95</v>
      </c>
      <c r="Q18">
        <v>24.9</v>
      </c>
      <c r="R18">
        <v>24.38</v>
      </c>
      <c r="S18">
        <v>22.62</v>
      </c>
    </row>
    <row r="19" spans="1:19" x14ac:dyDescent="0.15">
      <c r="A19" t="s">
        <v>373</v>
      </c>
      <c r="D19" s="4"/>
      <c r="E19">
        <v>22.17</v>
      </c>
      <c r="F19">
        <v>20.64</v>
      </c>
      <c r="G19">
        <v>0</v>
      </c>
      <c r="H19">
        <v>21.9</v>
      </c>
      <c r="I19">
        <v>25.344000000000001</v>
      </c>
      <c r="J19">
        <v>24.38</v>
      </c>
      <c r="K19">
        <v>21.9</v>
      </c>
      <c r="L19">
        <v>21.68</v>
      </c>
      <c r="M19">
        <v>18.329999999999998</v>
      </c>
      <c r="N19">
        <v>20.89</v>
      </c>
      <c r="O19">
        <v>0</v>
      </c>
      <c r="P19">
        <v>22.98</v>
      </c>
      <c r="Q19">
        <v>26.38</v>
      </c>
      <c r="R19">
        <v>25.98</v>
      </c>
      <c r="S19">
        <v>22.65</v>
      </c>
    </row>
    <row r="20" spans="1:19" x14ac:dyDescent="0.15">
      <c r="A20" t="s">
        <v>368</v>
      </c>
      <c r="D20" s="4"/>
      <c r="E20">
        <v>23.17</v>
      </c>
      <c r="F20">
        <v>20.52</v>
      </c>
      <c r="G20">
        <v>27.21</v>
      </c>
      <c r="H20">
        <v>22</v>
      </c>
      <c r="I20">
        <v>25.548999999999999</v>
      </c>
      <c r="J20">
        <v>26.48</v>
      </c>
      <c r="K20">
        <v>22</v>
      </c>
      <c r="L20">
        <v>21.4</v>
      </c>
      <c r="M20">
        <v>18.079999999999998</v>
      </c>
      <c r="N20">
        <v>22.56</v>
      </c>
      <c r="O20">
        <v>0</v>
      </c>
      <c r="P20">
        <v>20.48</v>
      </c>
      <c r="Q20">
        <v>28.48</v>
      </c>
      <c r="R20">
        <v>28.16</v>
      </c>
      <c r="S20">
        <v>23.35</v>
      </c>
    </row>
    <row r="21" spans="1:19" x14ac:dyDescent="0.15">
      <c r="A21" t="s">
        <v>281</v>
      </c>
      <c r="D21" s="4"/>
      <c r="E21">
        <v>8.01</v>
      </c>
      <c r="F21">
        <v>8.15</v>
      </c>
      <c r="G21">
        <v>11.29</v>
      </c>
      <c r="H21">
        <v>7.6</v>
      </c>
      <c r="I21">
        <v>8.4079999999999995</v>
      </c>
      <c r="J21">
        <v>8.25</v>
      </c>
      <c r="K21">
        <v>7.6</v>
      </c>
      <c r="L21">
        <v>7.96</v>
      </c>
      <c r="M21">
        <v>9.99</v>
      </c>
      <c r="N21">
        <v>7.54</v>
      </c>
      <c r="O21">
        <v>9.3119999999999994</v>
      </c>
      <c r="P21">
        <v>10.6</v>
      </c>
      <c r="Q21">
        <v>10.25</v>
      </c>
      <c r="R21">
        <v>8.77</v>
      </c>
      <c r="S21">
        <v>7.98</v>
      </c>
    </row>
    <row r="22" spans="1:19" x14ac:dyDescent="0.15">
      <c r="A22" t="s">
        <v>568</v>
      </c>
      <c r="D22" s="4"/>
      <c r="E22">
        <v>72.77</v>
      </c>
      <c r="F22">
        <v>75.61</v>
      </c>
      <c r="G22">
        <v>72.77</v>
      </c>
      <c r="H22">
        <v>71.97</v>
      </c>
      <c r="I22">
        <v>74.55</v>
      </c>
      <c r="J22">
        <v>70.989999999999995</v>
      </c>
      <c r="K22">
        <v>71.97</v>
      </c>
      <c r="L22">
        <v>90</v>
      </c>
      <c r="M22">
        <v>73.739999999999995</v>
      </c>
      <c r="N22">
        <v>73.069999999999993</v>
      </c>
      <c r="O22">
        <v>89.712000000000003</v>
      </c>
      <c r="P22">
        <v>75.2</v>
      </c>
      <c r="Q22">
        <v>71</v>
      </c>
      <c r="R22">
        <v>71.900000000000006</v>
      </c>
      <c r="S22">
        <v>71.25</v>
      </c>
    </row>
    <row r="23" spans="1:19" x14ac:dyDescent="0.15">
      <c r="D23" s="4"/>
      <c r="G23" s="49"/>
    </row>
    <row r="24" spans="1:19" x14ac:dyDescent="0.15">
      <c r="D24" s="4"/>
      <c r="G24" s="49"/>
    </row>
    <row r="25" spans="1:19" x14ac:dyDescent="0.15">
      <c r="A25" s="5" t="s">
        <v>887</v>
      </c>
      <c r="D25" s="4"/>
      <c r="E25" s="3" t="s">
        <v>386</v>
      </c>
      <c r="F25" s="3" t="s">
        <v>388</v>
      </c>
      <c r="G25" s="3" t="s">
        <v>738</v>
      </c>
      <c r="H25" s="3" t="s">
        <v>291</v>
      </c>
      <c r="I25" s="3" t="s">
        <v>665</v>
      </c>
      <c r="J25" s="3" t="s">
        <v>347</v>
      </c>
      <c r="K25" s="3" t="s">
        <v>266</v>
      </c>
      <c r="L25" s="3" t="s">
        <v>837</v>
      </c>
      <c r="M25" s="3" t="s">
        <v>407</v>
      </c>
      <c r="N25" s="3" t="s">
        <v>296</v>
      </c>
      <c r="O25" s="3" t="s">
        <v>614</v>
      </c>
      <c r="P25" s="3" t="s">
        <v>615</v>
      </c>
      <c r="Q25" s="3" t="s">
        <v>745</v>
      </c>
      <c r="R25" s="3" t="s">
        <v>500</v>
      </c>
      <c r="S25" s="3" t="s">
        <v>268</v>
      </c>
    </row>
    <row r="26" spans="1:19" x14ac:dyDescent="0.15">
      <c r="A26" s="45" t="s">
        <v>314</v>
      </c>
      <c r="B26" s="45"/>
      <c r="C26" s="45"/>
      <c r="D26" s="46"/>
      <c r="E26" s="122">
        <v>0</v>
      </c>
      <c r="F26" s="122">
        <v>0</v>
      </c>
      <c r="G26" s="122">
        <v>0</v>
      </c>
      <c r="H26" s="122">
        <v>0</v>
      </c>
      <c r="I26" s="122">
        <v>0</v>
      </c>
      <c r="J26" s="124">
        <v>0</v>
      </c>
      <c r="K26" s="122">
        <v>0</v>
      </c>
      <c r="L26" s="122">
        <v>0</v>
      </c>
      <c r="M26" s="122">
        <v>600</v>
      </c>
      <c r="N26" s="122">
        <v>0</v>
      </c>
      <c r="O26" s="122">
        <v>0</v>
      </c>
      <c r="P26" s="124">
        <v>0</v>
      </c>
      <c r="Q26" s="124">
        <v>0</v>
      </c>
      <c r="R26" s="124">
        <v>0</v>
      </c>
      <c r="S26" s="124">
        <v>0</v>
      </c>
    </row>
    <row r="27" spans="1:19" x14ac:dyDescent="0.15">
      <c r="A27" t="s">
        <v>505</v>
      </c>
      <c r="D27" s="4"/>
      <c r="E27" s="125">
        <v>46.47</v>
      </c>
      <c r="F27">
        <v>46.01</v>
      </c>
      <c r="G27">
        <v>46.45</v>
      </c>
      <c r="H27">
        <v>41</v>
      </c>
      <c r="I27" s="13">
        <v>47.804000000000002</v>
      </c>
      <c r="J27" s="123">
        <v>45.77</v>
      </c>
      <c r="K27">
        <v>41</v>
      </c>
      <c r="L27">
        <v>41.94</v>
      </c>
      <c r="M27">
        <v>40.22</v>
      </c>
      <c r="N27">
        <v>41.97</v>
      </c>
      <c r="O27">
        <v>37.190399999999997</v>
      </c>
      <c r="P27">
        <v>45.98</v>
      </c>
      <c r="Q27">
        <v>47.77</v>
      </c>
      <c r="R27">
        <v>48.88</v>
      </c>
      <c r="S27">
        <v>41.5</v>
      </c>
    </row>
    <row r="28" spans="1:19" x14ac:dyDescent="0.15">
      <c r="A28" t="s">
        <v>315</v>
      </c>
      <c r="D28" s="4"/>
      <c r="E28" s="125">
        <v>0</v>
      </c>
      <c r="F28">
        <v>0</v>
      </c>
      <c r="G28">
        <v>0</v>
      </c>
      <c r="H28">
        <v>0</v>
      </c>
      <c r="I28" s="13">
        <v>0</v>
      </c>
      <c r="J28" s="123">
        <v>0</v>
      </c>
      <c r="K28" s="113">
        <v>0</v>
      </c>
      <c r="L28" s="113">
        <v>0</v>
      </c>
      <c r="M28" s="113">
        <v>34.82</v>
      </c>
      <c r="N28" s="113">
        <v>0</v>
      </c>
      <c r="O28">
        <v>0</v>
      </c>
      <c r="P28">
        <v>0</v>
      </c>
      <c r="Q28" s="123">
        <v>0</v>
      </c>
      <c r="R28" s="123">
        <v>0</v>
      </c>
      <c r="S28" s="123">
        <v>0</v>
      </c>
    </row>
    <row r="29" spans="1:19" x14ac:dyDescent="0.15">
      <c r="A29" t="s">
        <v>504</v>
      </c>
      <c r="D29" s="4"/>
      <c r="E29" s="125">
        <v>17.86</v>
      </c>
      <c r="F29">
        <v>18.420000000000002</v>
      </c>
      <c r="G29">
        <v>17.84</v>
      </c>
      <c r="H29">
        <v>15</v>
      </c>
      <c r="I29" s="13">
        <v>18.498000000000001</v>
      </c>
      <c r="J29" s="123">
        <v>17.86</v>
      </c>
      <c r="K29">
        <v>15</v>
      </c>
      <c r="L29">
        <v>17.559999999999999</v>
      </c>
      <c r="M29">
        <v>14.15</v>
      </c>
      <c r="N29">
        <v>17.45</v>
      </c>
      <c r="O29">
        <v>13.968</v>
      </c>
      <c r="P29">
        <v>18.04</v>
      </c>
      <c r="Q29">
        <v>19.86</v>
      </c>
      <c r="R29">
        <v>19.23</v>
      </c>
      <c r="S29" s="123">
        <v>16.100000000000001</v>
      </c>
    </row>
    <row r="30" spans="1:19" x14ac:dyDescent="0.15">
      <c r="A30" t="s">
        <v>281</v>
      </c>
      <c r="D30" s="4"/>
      <c r="E30" s="125">
        <v>9.77</v>
      </c>
      <c r="F30">
        <v>10.4</v>
      </c>
      <c r="G30">
        <v>9.75</v>
      </c>
      <c r="H30">
        <v>9.3000000000000007</v>
      </c>
      <c r="I30" s="13">
        <v>10.214</v>
      </c>
      <c r="J30" s="123">
        <v>9.9700000000000006</v>
      </c>
      <c r="K30">
        <v>9.3000000000000007</v>
      </c>
      <c r="L30">
        <v>9.9</v>
      </c>
      <c r="M30">
        <v>9.5500000000000007</v>
      </c>
      <c r="N30">
        <v>10.52</v>
      </c>
      <c r="O30">
        <v>11.020799999999999</v>
      </c>
      <c r="P30">
        <v>10.5</v>
      </c>
      <c r="Q30">
        <v>11.97</v>
      </c>
      <c r="R30">
        <v>10.63</v>
      </c>
      <c r="S30" s="123">
        <v>9</v>
      </c>
    </row>
    <row r="31" spans="1:19" x14ac:dyDescent="0.15">
      <c r="A31" t="s">
        <v>568</v>
      </c>
      <c r="D31" s="4"/>
      <c r="E31">
        <v>81.23</v>
      </c>
      <c r="F31">
        <v>82.58</v>
      </c>
      <c r="G31">
        <v>81.23</v>
      </c>
      <c r="H31">
        <v>79.56</v>
      </c>
      <c r="I31" s="13">
        <v>83.212999999999994</v>
      </c>
      <c r="J31" s="123">
        <v>79.25</v>
      </c>
      <c r="K31">
        <v>79.56</v>
      </c>
      <c r="L31">
        <v>77.599999999999994</v>
      </c>
      <c r="M31">
        <v>82.58</v>
      </c>
      <c r="N31">
        <v>89.67</v>
      </c>
      <c r="O31">
        <v>100.70399999999999</v>
      </c>
      <c r="P31">
        <v>82.03</v>
      </c>
      <c r="Q31">
        <v>79.25</v>
      </c>
      <c r="R31">
        <v>50.5</v>
      </c>
      <c r="S31" s="123">
        <v>76.099999999999994</v>
      </c>
    </row>
    <row r="32" spans="1:19" x14ac:dyDescent="0.15">
      <c r="D32" s="4"/>
    </row>
    <row r="33" spans="1:19" x14ac:dyDescent="0.15">
      <c r="A33" s="4"/>
      <c r="B33" s="4"/>
      <c r="C33" s="4"/>
      <c r="D33" s="4"/>
      <c r="E33" s="4"/>
      <c r="F33" s="4"/>
      <c r="G33" s="4"/>
      <c r="H33" s="4"/>
      <c r="I33" s="4"/>
      <c r="J33" s="4"/>
      <c r="K33" s="4"/>
      <c r="L33" s="4"/>
      <c r="M33" s="4"/>
      <c r="N33" s="4"/>
      <c r="O33" s="4"/>
      <c r="P33" s="4"/>
      <c r="Q33" s="4"/>
      <c r="R33" s="4"/>
      <c r="S33" s="4"/>
    </row>
    <row r="34" spans="1:19" x14ac:dyDescent="0.15">
      <c r="A34" s="5" t="s">
        <v>835</v>
      </c>
      <c r="D34" s="4"/>
      <c r="E34" s="3" t="s">
        <v>386</v>
      </c>
      <c r="F34" s="3" t="s">
        <v>388</v>
      </c>
      <c r="G34" s="3" t="s">
        <v>738</v>
      </c>
      <c r="H34" s="3" t="s">
        <v>291</v>
      </c>
      <c r="I34" s="3" t="s">
        <v>665</v>
      </c>
      <c r="J34" s="3" t="s">
        <v>668</v>
      </c>
      <c r="K34" s="3" t="s">
        <v>266</v>
      </c>
      <c r="L34" s="3" t="s">
        <v>837</v>
      </c>
      <c r="M34" s="3" t="s">
        <v>407</v>
      </c>
      <c r="N34" s="3" t="s">
        <v>296</v>
      </c>
      <c r="O34" s="21" t="s">
        <v>261</v>
      </c>
      <c r="P34" s="3" t="s">
        <v>615</v>
      </c>
      <c r="Q34" s="3" t="s">
        <v>745</v>
      </c>
      <c r="R34" s="3" t="s">
        <v>498</v>
      </c>
      <c r="S34" s="3" t="s">
        <v>268</v>
      </c>
    </row>
    <row r="35" spans="1:19" x14ac:dyDescent="0.15">
      <c r="A35" t="s">
        <v>559</v>
      </c>
      <c r="D35" s="4"/>
      <c r="E35" s="11" t="s">
        <v>415</v>
      </c>
      <c r="F35" s="11" t="s">
        <v>716</v>
      </c>
      <c r="G35" s="11" t="s">
        <v>716</v>
      </c>
      <c r="H35" s="11" t="s">
        <v>874</v>
      </c>
      <c r="I35" s="11" t="s">
        <v>666</v>
      </c>
      <c r="J35" s="11" t="s">
        <v>338</v>
      </c>
      <c r="K35" s="11" t="s">
        <v>352</v>
      </c>
      <c r="L35" s="11" t="s">
        <v>316</v>
      </c>
      <c r="M35" s="11" t="s">
        <v>352</v>
      </c>
      <c r="N35" s="11" t="s">
        <v>526</v>
      </c>
      <c r="O35" s="33" t="s">
        <v>316</v>
      </c>
      <c r="P35" s="11" t="s">
        <v>641</v>
      </c>
      <c r="Q35" s="11" t="s">
        <v>641</v>
      </c>
      <c r="R35" s="11" t="s">
        <v>641</v>
      </c>
      <c r="S35" s="11" t="s">
        <v>555</v>
      </c>
    </row>
    <row r="36" spans="1:19" x14ac:dyDescent="0.15">
      <c r="A36" t="s">
        <v>910</v>
      </c>
      <c r="D36" s="4"/>
      <c r="E36" s="11" t="s">
        <v>405</v>
      </c>
      <c r="F36" s="11" t="s">
        <v>405</v>
      </c>
      <c r="G36" s="11" t="s">
        <v>770</v>
      </c>
      <c r="H36" s="11" t="s">
        <v>283</v>
      </c>
      <c r="I36" s="11" t="s">
        <v>667</v>
      </c>
      <c r="J36" s="11" t="s">
        <v>570</v>
      </c>
      <c r="K36" s="11" t="s">
        <v>283</v>
      </c>
      <c r="L36" s="11" t="s">
        <v>317</v>
      </c>
      <c r="M36" s="11" t="s">
        <v>771</v>
      </c>
      <c r="N36" s="11" t="s">
        <v>865</v>
      </c>
      <c r="O36" s="33" t="s">
        <v>316</v>
      </c>
      <c r="P36" t="s">
        <v>749</v>
      </c>
      <c r="Q36" t="s">
        <v>686</v>
      </c>
      <c r="R36" s="11" t="s">
        <v>641</v>
      </c>
      <c r="S36" t="s">
        <v>571</v>
      </c>
    </row>
    <row r="37" spans="1:19" x14ac:dyDescent="0.15">
      <c r="A37" t="s">
        <v>560</v>
      </c>
      <c r="D37" s="4"/>
      <c r="E37" s="11" t="s">
        <v>752</v>
      </c>
      <c r="F37" s="12" t="s">
        <v>717</v>
      </c>
      <c r="G37" s="12">
        <v>48</v>
      </c>
      <c r="H37" s="11" t="s">
        <v>229</v>
      </c>
      <c r="I37" s="11" t="s">
        <v>618</v>
      </c>
      <c r="J37" s="11" t="s">
        <v>263</v>
      </c>
      <c r="K37" s="12">
        <v>75</v>
      </c>
      <c r="L37" s="11" t="s">
        <v>659</v>
      </c>
      <c r="M37" s="12" t="s">
        <v>682</v>
      </c>
      <c r="N37" s="11" t="s">
        <v>348</v>
      </c>
      <c r="O37" s="34" t="s">
        <v>316</v>
      </c>
      <c r="P37" s="12" t="s">
        <v>748</v>
      </c>
      <c r="Q37" s="11" t="s">
        <v>641</v>
      </c>
      <c r="R37" s="11" t="s">
        <v>263</v>
      </c>
      <c r="S37" s="12">
        <v>22</v>
      </c>
    </row>
    <row r="38" spans="1:19" x14ac:dyDescent="0.15">
      <c r="A38" t="s">
        <v>911</v>
      </c>
      <c r="D38" s="4"/>
      <c r="E38" s="11" t="s">
        <v>311</v>
      </c>
      <c r="F38" s="11" t="s">
        <v>753</v>
      </c>
      <c r="G38" s="11" t="s">
        <v>814</v>
      </c>
      <c r="H38" s="11" t="s">
        <v>612</v>
      </c>
      <c r="I38" s="11" t="s">
        <v>312</v>
      </c>
      <c r="J38" s="11" t="s">
        <v>496</v>
      </c>
      <c r="K38" s="11" t="s">
        <v>396</v>
      </c>
      <c r="L38" s="11" t="s">
        <v>660</v>
      </c>
      <c r="M38" s="11" t="s">
        <v>352</v>
      </c>
      <c r="N38" s="11" t="s">
        <v>527</v>
      </c>
      <c r="O38" s="33" t="s">
        <v>418</v>
      </c>
      <c r="P38" t="s">
        <v>815</v>
      </c>
      <c r="Q38" s="11" t="s">
        <v>641</v>
      </c>
      <c r="R38" s="11" t="s">
        <v>496</v>
      </c>
      <c r="S38" s="11" t="s">
        <v>269</v>
      </c>
    </row>
    <row r="39" spans="1:19" x14ac:dyDescent="0.15">
      <c r="A39" t="s">
        <v>630</v>
      </c>
      <c r="D39" s="4"/>
      <c r="E39" s="60">
        <v>12.73</v>
      </c>
      <c r="F39" s="12">
        <v>12</v>
      </c>
      <c r="G39" s="60">
        <v>12.73</v>
      </c>
      <c r="H39" s="11" t="s">
        <v>874</v>
      </c>
      <c r="I39" s="12">
        <v>12</v>
      </c>
      <c r="J39" s="11" t="s">
        <v>352</v>
      </c>
      <c r="K39" s="11" t="s">
        <v>352</v>
      </c>
      <c r="L39" s="12">
        <v>12</v>
      </c>
      <c r="M39" s="11" t="s">
        <v>352</v>
      </c>
      <c r="N39" s="11" t="s">
        <v>263</v>
      </c>
      <c r="O39" s="11" t="s">
        <v>316</v>
      </c>
      <c r="P39" s="11" t="s">
        <v>641</v>
      </c>
      <c r="Q39" s="12">
        <v>25</v>
      </c>
      <c r="R39" s="11" t="s">
        <v>352</v>
      </c>
      <c r="S39" s="12">
        <v>15</v>
      </c>
    </row>
    <row r="40" spans="1:19" x14ac:dyDescent="0.15">
      <c r="A40" t="s">
        <v>395</v>
      </c>
      <c r="D40" s="4"/>
      <c r="E40" s="11" t="s">
        <v>750</v>
      </c>
      <c r="F40" s="11" t="s">
        <v>352</v>
      </c>
      <c r="G40" s="11" t="s">
        <v>165</v>
      </c>
      <c r="H40" s="11" t="s">
        <v>874</v>
      </c>
      <c r="I40" s="11" t="s">
        <v>684</v>
      </c>
      <c r="J40" s="11" t="s">
        <v>610</v>
      </c>
      <c r="K40" s="11" t="s">
        <v>165</v>
      </c>
      <c r="L40" s="11" t="s">
        <v>352</v>
      </c>
      <c r="M40" s="11" t="s">
        <v>352</v>
      </c>
      <c r="N40" s="11" t="s">
        <v>263</v>
      </c>
      <c r="O40" s="33" t="s">
        <v>750</v>
      </c>
      <c r="P40" t="s">
        <v>750</v>
      </c>
      <c r="Q40" s="11" t="s">
        <v>610</v>
      </c>
      <c r="R40" s="11" t="s">
        <v>610</v>
      </c>
      <c r="S40" s="11" t="s">
        <v>556</v>
      </c>
    </row>
    <row r="41" spans="1:19" x14ac:dyDescent="0.15">
      <c r="A41" s="116"/>
      <c r="B41" s="116"/>
      <c r="C41" s="116"/>
      <c r="D41" s="116"/>
      <c r="E41" s="116"/>
      <c r="F41" s="116"/>
      <c r="G41" s="116"/>
      <c r="H41" s="116"/>
      <c r="I41" s="116"/>
      <c r="J41" s="116"/>
      <c r="K41" s="116"/>
      <c r="L41" s="116"/>
      <c r="M41" s="116"/>
      <c r="N41" s="116"/>
      <c r="O41" s="116"/>
      <c r="P41" s="116"/>
      <c r="Q41" s="116"/>
      <c r="R41" s="116"/>
      <c r="S41" s="116"/>
    </row>
  </sheetData>
  <sheetProtection algorithmName="SHA-512" hashValue="NiHmrBS9i3iCWYsb8iy+r6bDRQaaLmeFu3FB4YjYdf1zFnNOwfTprE7STkst8b1xRMF8V1UGrMOjiCNxY+jnIQ==" saltValue="LQr3UilgcU/HBePEioA+dA==" spinCount="100000" sheet="1" objects="1" scenarios="1"/>
  <phoneticPr fontId="12" type="noConversion"/>
  <pageMargins left="0.75" right="0.75" top="1" bottom="1" header="0.5" footer="0.5"/>
  <legacyDrawing r:id="rId1"/>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39"/>
  <dimension ref="A1:S41"/>
  <sheetViews>
    <sheetView workbookViewId="0">
      <selection activeCell="S3" sqref="S3"/>
    </sheetView>
  </sheetViews>
  <sheetFormatPr baseColWidth="10" defaultRowHeight="13" x14ac:dyDescent="0.15"/>
  <cols>
    <col min="1" max="1" width="11.5" customWidth="1"/>
    <col min="2" max="2" width="8.1640625" customWidth="1"/>
    <col min="3" max="3" width="7.5" customWidth="1"/>
    <col min="4" max="4" width="1.6640625" customWidth="1"/>
    <col min="5" max="11" width="10" customWidth="1"/>
  </cols>
  <sheetData>
    <row r="1" spans="1:19" x14ac:dyDescent="0.15">
      <c r="A1" s="14" t="s">
        <v>657</v>
      </c>
      <c r="B1" s="15"/>
      <c r="C1" s="15"/>
      <c r="D1" s="15"/>
      <c r="E1" s="15"/>
      <c r="F1" s="15"/>
      <c r="G1" s="15"/>
      <c r="H1" s="15"/>
      <c r="I1" s="15"/>
      <c r="J1" s="15"/>
      <c r="K1" s="15"/>
      <c r="L1" s="15"/>
      <c r="M1" s="15"/>
      <c r="N1" s="15"/>
    </row>
    <row r="2" spans="1:19" x14ac:dyDescent="0.15">
      <c r="A2" s="115"/>
      <c r="B2" s="116"/>
      <c r="C2" s="116"/>
      <c r="D2" s="116"/>
      <c r="E2" s="116"/>
      <c r="F2" s="116"/>
      <c r="G2" s="116"/>
      <c r="H2" s="116"/>
      <c r="I2" s="116"/>
      <c r="J2" s="116"/>
      <c r="K2" s="116"/>
      <c r="L2" s="117"/>
      <c r="M2" s="117"/>
      <c r="N2" s="117"/>
      <c r="O2" s="117"/>
      <c r="P2" s="117"/>
      <c r="Q2" s="117"/>
      <c r="R2" s="117"/>
      <c r="S2" s="117"/>
    </row>
    <row r="3" spans="1:19" x14ac:dyDescent="0.15">
      <c r="A3" s="98" t="s">
        <v>326</v>
      </c>
      <c r="B3" s="99"/>
      <c r="C3" s="99"/>
      <c r="D3" s="100"/>
      <c r="E3" s="99"/>
      <c r="F3" s="99"/>
      <c r="G3" s="99"/>
      <c r="H3" s="99"/>
      <c r="I3" s="99"/>
      <c r="J3" s="99"/>
      <c r="K3" s="99"/>
      <c r="L3" s="15"/>
      <c r="M3" s="15"/>
      <c r="N3" s="15"/>
    </row>
    <row r="4" spans="1:19" x14ac:dyDescent="0.15">
      <c r="A4" s="15"/>
      <c r="B4" s="15"/>
      <c r="C4" s="15"/>
      <c r="D4" s="25"/>
      <c r="E4" s="2" t="s">
        <v>289</v>
      </c>
      <c r="F4" s="15"/>
      <c r="G4" s="15"/>
      <c r="H4" s="15"/>
      <c r="I4" s="15"/>
      <c r="J4" s="15"/>
      <c r="K4" s="15"/>
      <c r="L4" s="15"/>
      <c r="M4" s="15"/>
      <c r="N4" s="15"/>
    </row>
    <row r="5" spans="1:19" x14ac:dyDescent="0.15">
      <c r="A5" s="15"/>
      <c r="B5" s="15"/>
      <c r="C5" s="15"/>
      <c r="D5" s="25"/>
      <c r="E5" s="15"/>
      <c r="F5" s="15"/>
      <c r="G5" s="15"/>
      <c r="H5" s="15"/>
      <c r="I5" s="15"/>
      <c r="J5" s="15"/>
      <c r="K5" s="15"/>
      <c r="L5" s="15"/>
      <c r="M5" s="15"/>
      <c r="N5" s="15"/>
    </row>
    <row r="6" spans="1:19" x14ac:dyDescent="0.15">
      <c r="A6" s="18" t="s">
        <v>639</v>
      </c>
      <c r="B6" s="15"/>
      <c r="C6" s="15"/>
      <c r="D6" s="25"/>
      <c r="E6" s="3" t="s">
        <v>386</v>
      </c>
      <c r="F6" s="3" t="s">
        <v>388</v>
      </c>
      <c r="G6" s="3" t="s">
        <v>738</v>
      </c>
      <c r="H6" s="3" t="s">
        <v>291</v>
      </c>
      <c r="I6" s="3" t="s">
        <v>665</v>
      </c>
      <c r="J6" s="3" t="s">
        <v>347</v>
      </c>
      <c r="K6" s="3" t="s">
        <v>266</v>
      </c>
      <c r="L6" s="3" t="s">
        <v>837</v>
      </c>
      <c r="M6" s="3" t="s">
        <v>407</v>
      </c>
      <c r="N6" s="3" t="s">
        <v>296</v>
      </c>
      <c r="O6" s="21" t="s">
        <v>261</v>
      </c>
      <c r="P6" s="3" t="s">
        <v>615</v>
      </c>
      <c r="Q6" s="3" t="s">
        <v>745</v>
      </c>
      <c r="R6" s="3" t="s">
        <v>498</v>
      </c>
      <c r="S6" s="3" t="s">
        <v>268</v>
      </c>
    </row>
    <row r="7" spans="1:19" x14ac:dyDescent="0.15">
      <c r="A7" s="15" t="s">
        <v>366</v>
      </c>
      <c r="B7" s="15"/>
      <c r="C7" s="15"/>
      <c r="D7" s="25"/>
      <c r="E7" s="15">
        <v>1000</v>
      </c>
      <c r="F7" s="15">
        <v>1000</v>
      </c>
      <c r="G7" s="15">
        <v>1750</v>
      </c>
      <c r="H7" s="15">
        <v>1750</v>
      </c>
      <c r="I7" s="15">
        <v>1750</v>
      </c>
      <c r="J7">
        <v>1750</v>
      </c>
      <c r="K7" s="15">
        <v>1750</v>
      </c>
      <c r="L7" s="15">
        <v>1000</v>
      </c>
      <c r="M7" s="15">
        <v>600</v>
      </c>
      <c r="N7" s="15">
        <v>0</v>
      </c>
      <c r="O7">
        <v>0</v>
      </c>
      <c r="P7" s="15">
        <v>1000</v>
      </c>
      <c r="Q7">
        <v>1750</v>
      </c>
      <c r="R7" s="15">
        <v>1750</v>
      </c>
      <c r="S7">
        <v>1020</v>
      </c>
    </row>
    <row r="8" spans="1:19" x14ac:dyDescent="0.15">
      <c r="A8" s="45" t="s">
        <v>836</v>
      </c>
      <c r="B8" s="101"/>
      <c r="C8" s="101"/>
      <c r="D8" s="102"/>
      <c r="E8" s="101">
        <v>1750</v>
      </c>
      <c r="F8" s="101">
        <v>1750</v>
      </c>
      <c r="G8" s="101">
        <v>0</v>
      </c>
      <c r="H8" s="101">
        <v>0</v>
      </c>
      <c r="I8" s="101">
        <v>0</v>
      </c>
      <c r="J8" s="45">
        <v>0</v>
      </c>
      <c r="K8" s="101">
        <v>0</v>
      </c>
      <c r="L8" s="101">
        <v>1750</v>
      </c>
      <c r="M8" s="101">
        <v>0</v>
      </c>
      <c r="N8" s="101">
        <v>0</v>
      </c>
      <c r="O8" s="101">
        <v>0</v>
      </c>
      <c r="P8" s="101">
        <v>1750</v>
      </c>
      <c r="Q8" s="45">
        <v>0</v>
      </c>
      <c r="R8" s="101">
        <v>0</v>
      </c>
      <c r="S8" s="101">
        <v>0</v>
      </c>
    </row>
    <row r="9" spans="1:19" x14ac:dyDescent="0.15">
      <c r="A9" s="15" t="s">
        <v>367</v>
      </c>
      <c r="B9" s="15"/>
      <c r="C9" s="15"/>
      <c r="D9" s="25"/>
      <c r="E9">
        <v>22.43</v>
      </c>
      <c r="F9" s="15">
        <v>21.81</v>
      </c>
      <c r="G9" s="15">
        <v>22.71</v>
      </c>
      <c r="H9" s="15">
        <v>20.65</v>
      </c>
      <c r="I9" s="15">
        <v>23.515999999999998</v>
      </c>
      <c r="J9" s="15">
        <v>22.66</v>
      </c>
      <c r="K9" s="15">
        <v>20.65</v>
      </c>
      <c r="L9" s="15">
        <v>22.04</v>
      </c>
      <c r="M9" s="15">
        <v>22.25</v>
      </c>
      <c r="N9" s="15">
        <v>0</v>
      </c>
      <c r="O9" s="15">
        <v>19.2</v>
      </c>
      <c r="P9">
        <v>21.35</v>
      </c>
      <c r="Q9">
        <v>24.66</v>
      </c>
      <c r="R9">
        <v>24.12</v>
      </c>
      <c r="S9">
        <v>20.7</v>
      </c>
    </row>
    <row r="10" spans="1:19" x14ac:dyDescent="0.15">
      <c r="A10" t="s">
        <v>373</v>
      </c>
      <c r="B10" s="15"/>
      <c r="C10" s="15"/>
      <c r="D10" s="25"/>
      <c r="E10">
        <v>22</v>
      </c>
      <c r="F10" s="15">
        <v>21.22</v>
      </c>
      <c r="G10" s="15">
        <v>0</v>
      </c>
      <c r="H10" s="15">
        <v>0</v>
      </c>
      <c r="I10" s="15">
        <v>0</v>
      </c>
      <c r="J10">
        <v>0</v>
      </c>
      <c r="K10" s="15">
        <v>0</v>
      </c>
      <c r="L10" s="15">
        <v>21.27</v>
      </c>
      <c r="M10" s="15">
        <v>0</v>
      </c>
      <c r="N10" s="15">
        <v>0</v>
      </c>
      <c r="O10" s="15">
        <v>0</v>
      </c>
      <c r="P10" s="15">
        <v>21.14</v>
      </c>
      <c r="Q10">
        <v>0</v>
      </c>
      <c r="R10" s="15">
        <v>0</v>
      </c>
      <c r="S10">
        <v>0</v>
      </c>
    </row>
    <row r="11" spans="1:19" x14ac:dyDescent="0.15">
      <c r="A11" s="15" t="s">
        <v>368</v>
      </c>
      <c r="B11" s="15"/>
      <c r="C11" s="15"/>
      <c r="D11" s="25"/>
      <c r="E11">
        <v>21.8</v>
      </c>
      <c r="F11" s="15">
        <v>20.45</v>
      </c>
      <c r="G11" s="15">
        <v>25.53</v>
      </c>
      <c r="H11" s="15">
        <v>22</v>
      </c>
      <c r="I11" s="15">
        <v>26.404</v>
      </c>
      <c r="J11" s="15">
        <v>25.41</v>
      </c>
      <c r="K11" s="15">
        <v>22</v>
      </c>
      <c r="L11" s="15">
        <v>20.2</v>
      </c>
      <c r="M11" s="15">
        <v>16.93</v>
      </c>
      <c r="N11" s="15">
        <v>0</v>
      </c>
      <c r="O11" s="15">
        <v>0</v>
      </c>
      <c r="P11">
        <v>19.899999999999999</v>
      </c>
      <c r="Q11">
        <v>27.41</v>
      </c>
      <c r="R11">
        <v>27.04</v>
      </c>
      <c r="S11">
        <v>23.15</v>
      </c>
    </row>
    <row r="12" spans="1:19" x14ac:dyDescent="0.15">
      <c r="A12" s="15" t="s">
        <v>568</v>
      </c>
      <c r="B12" s="15"/>
      <c r="C12" s="15"/>
      <c r="D12" s="25"/>
      <c r="E12">
        <v>71.62</v>
      </c>
      <c r="F12" s="15">
        <v>74.319999999999993</v>
      </c>
      <c r="G12" s="15">
        <v>71.62</v>
      </c>
      <c r="H12" s="15">
        <v>68.83</v>
      </c>
      <c r="I12" s="15">
        <v>73.373999999999995</v>
      </c>
      <c r="J12" s="15">
        <v>69.849999999999994</v>
      </c>
      <c r="K12" s="15">
        <v>68.83</v>
      </c>
      <c r="L12" s="15">
        <v>72</v>
      </c>
      <c r="M12" s="15">
        <v>72.2</v>
      </c>
      <c r="N12" s="15">
        <v>0</v>
      </c>
      <c r="O12" s="15">
        <v>88.703999999999994</v>
      </c>
      <c r="P12" s="15">
        <v>73.900000000000006</v>
      </c>
      <c r="Q12">
        <v>69.88</v>
      </c>
      <c r="R12">
        <v>70.7</v>
      </c>
      <c r="S12">
        <v>65.900000000000006</v>
      </c>
    </row>
    <row r="13" spans="1:19" x14ac:dyDescent="0.15">
      <c r="A13" s="15"/>
      <c r="B13" s="15"/>
      <c r="C13" s="15"/>
      <c r="D13" s="25"/>
      <c r="E13" s="15"/>
      <c r="F13" s="15"/>
      <c r="G13" s="15"/>
      <c r="H13" s="15"/>
      <c r="I13" s="15"/>
      <c r="J13" s="15"/>
      <c r="K13" s="15"/>
      <c r="L13" s="15"/>
      <c r="M13" s="15"/>
    </row>
    <row r="14" spans="1:19" x14ac:dyDescent="0.15">
      <c r="A14" s="15"/>
      <c r="B14" s="15"/>
      <c r="C14" s="15"/>
      <c r="D14" s="25"/>
      <c r="E14" s="15"/>
      <c r="F14" s="15"/>
      <c r="G14" s="15"/>
      <c r="H14" s="15"/>
      <c r="I14" s="15"/>
      <c r="J14" s="21"/>
      <c r="K14" s="15"/>
      <c r="L14" s="15"/>
      <c r="M14" s="15"/>
    </row>
    <row r="15" spans="1:19" x14ac:dyDescent="0.15">
      <c r="A15" s="18" t="s">
        <v>372</v>
      </c>
      <c r="B15" s="15"/>
      <c r="C15" s="15"/>
      <c r="D15" s="25"/>
      <c r="E15" s="21" t="s">
        <v>386</v>
      </c>
      <c r="F15" s="21" t="s">
        <v>388</v>
      </c>
      <c r="G15" s="21" t="s">
        <v>738</v>
      </c>
      <c r="H15" s="21" t="s">
        <v>291</v>
      </c>
      <c r="I15" s="21" t="s">
        <v>665</v>
      </c>
      <c r="J15" s="21" t="s">
        <v>347</v>
      </c>
      <c r="K15" s="21" t="s">
        <v>266</v>
      </c>
      <c r="L15" s="21" t="s">
        <v>837</v>
      </c>
      <c r="M15" s="21" t="s">
        <v>407</v>
      </c>
      <c r="N15" s="21" t="s">
        <v>650</v>
      </c>
      <c r="O15" s="3" t="s">
        <v>614</v>
      </c>
      <c r="P15" s="3" t="s">
        <v>615</v>
      </c>
      <c r="Q15" s="3" t="s">
        <v>745</v>
      </c>
      <c r="R15" s="3" t="s">
        <v>498</v>
      </c>
      <c r="S15" s="3" t="s">
        <v>268</v>
      </c>
    </row>
    <row r="16" spans="1:19" x14ac:dyDescent="0.15">
      <c r="A16" s="15" t="s">
        <v>366</v>
      </c>
      <c r="B16" s="15"/>
      <c r="C16" s="15"/>
      <c r="D16" s="25"/>
      <c r="E16" s="15">
        <v>1000</v>
      </c>
      <c r="F16" s="15">
        <v>1000</v>
      </c>
      <c r="G16" s="15">
        <v>1750</v>
      </c>
      <c r="H16" s="15">
        <v>1750</v>
      </c>
      <c r="I16" s="15">
        <v>1750</v>
      </c>
      <c r="J16">
        <v>1750</v>
      </c>
      <c r="K16" s="15">
        <v>1750</v>
      </c>
      <c r="L16" s="15">
        <v>1000</v>
      </c>
      <c r="M16" s="15">
        <v>600</v>
      </c>
      <c r="N16" s="15">
        <v>0</v>
      </c>
      <c r="O16" s="3">
        <v>0</v>
      </c>
      <c r="P16" s="15">
        <v>1000</v>
      </c>
      <c r="Q16">
        <v>1750</v>
      </c>
      <c r="R16" s="15">
        <v>1750</v>
      </c>
      <c r="S16">
        <v>1020</v>
      </c>
    </row>
    <row r="17" spans="1:19" x14ac:dyDescent="0.15">
      <c r="A17" s="45" t="s">
        <v>836</v>
      </c>
      <c r="B17" s="101"/>
      <c r="C17" s="101"/>
      <c r="D17" s="102"/>
      <c r="E17" s="101">
        <v>1750</v>
      </c>
      <c r="F17" s="101">
        <v>1750</v>
      </c>
      <c r="G17" s="101">
        <v>0</v>
      </c>
      <c r="H17" s="101">
        <v>0</v>
      </c>
      <c r="I17" s="101">
        <v>0</v>
      </c>
      <c r="J17" s="45">
        <v>0</v>
      </c>
      <c r="K17" s="101">
        <v>0</v>
      </c>
      <c r="L17" s="101">
        <v>1750</v>
      </c>
      <c r="M17" s="101">
        <v>0</v>
      </c>
      <c r="N17" s="101">
        <v>0</v>
      </c>
      <c r="O17" s="101">
        <v>0</v>
      </c>
      <c r="P17" s="101">
        <v>1750</v>
      </c>
      <c r="Q17" s="45">
        <v>0</v>
      </c>
      <c r="R17" s="101">
        <v>0</v>
      </c>
      <c r="S17" s="101">
        <v>0</v>
      </c>
    </row>
    <row r="18" spans="1:19" x14ac:dyDescent="0.15">
      <c r="A18" s="15" t="s">
        <v>367</v>
      </c>
      <c r="B18" s="15"/>
      <c r="C18" s="15"/>
      <c r="D18" s="25"/>
      <c r="E18">
        <v>22.43</v>
      </c>
      <c r="F18" s="15">
        <v>21.81</v>
      </c>
      <c r="G18" s="15">
        <v>22.71</v>
      </c>
      <c r="H18" s="15">
        <v>20.65</v>
      </c>
      <c r="I18" s="15">
        <v>23.515999999999998</v>
      </c>
      <c r="J18" s="15">
        <v>22.66</v>
      </c>
      <c r="K18" s="15">
        <v>20.65</v>
      </c>
      <c r="L18" s="15">
        <v>22.04</v>
      </c>
      <c r="M18" s="15">
        <v>22.25</v>
      </c>
      <c r="N18" s="15">
        <v>0</v>
      </c>
      <c r="O18" s="15">
        <v>19.2</v>
      </c>
      <c r="P18">
        <v>21.99</v>
      </c>
      <c r="Q18">
        <v>24.66</v>
      </c>
      <c r="R18">
        <v>24.12</v>
      </c>
      <c r="S18">
        <v>20.7</v>
      </c>
    </row>
    <row r="19" spans="1:19" x14ac:dyDescent="0.15">
      <c r="A19" t="s">
        <v>373</v>
      </c>
      <c r="B19" s="15"/>
      <c r="C19" s="15"/>
      <c r="D19" s="25"/>
      <c r="E19">
        <v>22</v>
      </c>
      <c r="F19" s="15">
        <v>21.22</v>
      </c>
      <c r="G19" s="15">
        <v>0</v>
      </c>
      <c r="H19" s="15">
        <v>0</v>
      </c>
      <c r="I19" s="15">
        <v>0</v>
      </c>
      <c r="J19">
        <v>0</v>
      </c>
      <c r="K19" s="15">
        <v>0</v>
      </c>
      <c r="L19" s="15">
        <v>21.27</v>
      </c>
      <c r="M19" s="15">
        <v>0</v>
      </c>
      <c r="N19" s="15">
        <v>0</v>
      </c>
      <c r="O19" s="15">
        <v>0</v>
      </c>
      <c r="P19" s="15">
        <v>21.77</v>
      </c>
      <c r="Q19">
        <v>0</v>
      </c>
      <c r="R19" s="15">
        <v>0</v>
      </c>
      <c r="S19">
        <v>0</v>
      </c>
    </row>
    <row r="20" spans="1:19" x14ac:dyDescent="0.15">
      <c r="A20" s="15" t="s">
        <v>368</v>
      </c>
      <c r="B20" s="15"/>
      <c r="C20" s="15"/>
      <c r="D20" s="25"/>
      <c r="E20">
        <v>21.8</v>
      </c>
      <c r="F20" s="15">
        <v>20.45</v>
      </c>
      <c r="G20" s="15">
        <v>25.53</v>
      </c>
      <c r="H20" s="15">
        <v>22</v>
      </c>
      <c r="I20" s="15">
        <v>26.404</v>
      </c>
      <c r="J20" s="15">
        <v>25.41</v>
      </c>
      <c r="K20" s="15">
        <v>22</v>
      </c>
      <c r="L20" s="15">
        <v>20.2</v>
      </c>
      <c r="M20" s="15">
        <v>16.93</v>
      </c>
      <c r="N20" s="15">
        <v>0</v>
      </c>
      <c r="O20" s="15">
        <v>0</v>
      </c>
      <c r="P20">
        <v>19.899999999999999</v>
      </c>
      <c r="Q20">
        <v>27.41</v>
      </c>
      <c r="R20">
        <v>27.04</v>
      </c>
      <c r="S20">
        <v>23.15</v>
      </c>
    </row>
    <row r="21" spans="1:19" x14ac:dyDescent="0.15">
      <c r="A21" s="15" t="s">
        <v>281</v>
      </c>
      <c r="B21" s="15"/>
      <c r="C21" s="15"/>
      <c r="D21" s="25"/>
      <c r="E21">
        <v>6.27</v>
      </c>
      <c r="F21" s="15">
        <v>6.92</v>
      </c>
      <c r="G21" s="15">
        <v>11.13</v>
      </c>
      <c r="H21" s="15">
        <v>6</v>
      </c>
      <c r="I21" s="15">
        <v>11.651</v>
      </c>
      <c r="J21" s="15">
        <v>6.6</v>
      </c>
      <c r="K21" s="15">
        <v>6</v>
      </c>
      <c r="L21" s="15">
        <v>6.8</v>
      </c>
      <c r="M21" s="15">
        <v>8.8800000000000008</v>
      </c>
      <c r="N21" s="15">
        <v>0</v>
      </c>
      <c r="O21" s="15">
        <v>7.968</v>
      </c>
      <c r="P21">
        <v>7.28</v>
      </c>
      <c r="Q21">
        <v>8.6</v>
      </c>
      <c r="R21">
        <v>7.01</v>
      </c>
      <c r="S21">
        <v>6.3</v>
      </c>
    </row>
    <row r="22" spans="1:19" x14ac:dyDescent="0.15">
      <c r="A22" s="15" t="s">
        <v>568</v>
      </c>
      <c r="B22" s="15"/>
      <c r="C22" s="15"/>
      <c r="D22" s="25"/>
      <c r="E22">
        <v>76.47</v>
      </c>
      <c r="F22" s="15">
        <v>79.28</v>
      </c>
      <c r="G22" s="15">
        <v>71.62</v>
      </c>
      <c r="H22" s="15">
        <v>78.17</v>
      </c>
      <c r="I22" s="15">
        <v>78.350999999999999</v>
      </c>
      <c r="J22" s="15">
        <v>74.540000000000006</v>
      </c>
      <c r="K22" s="15">
        <v>73.5</v>
      </c>
      <c r="L22" s="15">
        <v>76</v>
      </c>
      <c r="M22" s="15">
        <v>72.2</v>
      </c>
      <c r="N22" s="15">
        <v>0</v>
      </c>
      <c r="O22" s="15">
        <v>93.504000000000005</v>
      </c>
      <c r="P22">
        <v>77.64</v>
      </c>
      <c r="Q22">
        <v>74.62</v>
      </c>
      <c r="R22">
        <v>75.400000000000006</v>
      </c>
      <c r="S22">
        <v>70.7</v>
      </c>
    </row>
    <row r="23" spans="1:19" x14ac:dyDescent="0.15">
      <c r="A23" s="15"/>
      <c r="B23" s="15"/>
      <c r="C23" s="15"/>
      <c r="D23" s="25"/>
      <c r="E23" s="15"/>
      <c r="F23" s="15"/>
      <c r="G23" s="15"/>
      <c r="H23" s="15"/>
      <c r="I23" s="15"/>
      <c r="K23" s="15"/>
      <c r="L23" s="15"/>
      <c r="M23" s="15"/>
    </row>
    <row r="24" spans="1:19" x14ac:dyDescent="0.15">
      <c r="A24" s="15"/>
      <c r="B24" s="15"/>
      <c r="C24" s="15"/>
      <c r="D24" s="25"/>
      <c r="E24" s="15"/>
      <c r="F24" s="15"/>
      <c r="G24" s="15"/>
      <c r="H24" s="15"/>
      <c r="I24" s="15"/>
      <c r="K24" s="15"/>
      <c r="L24" s="15"/>
      <c r="M24" s="15"/>
    </row>
    <row r="25" spans="1:19" x14ac:dyDescent="0.15">
      <c r="A25" s="18" t="s">
        <v>887</v>
      </c>
      <c r="B25" s="15"/>
      <c r="C25" s="15"/>
      <c r="D25" s="25"/>
      <c r="E25" s="21" t="s">
        <v>386</v>
      </c>
      <c r="F25" s="21" t="s">
        <v>388</v>
      </c>
      <c r="G25" s="21" t="s">
        <v>738</v>
      </c>
      <c r="H25" s="21" t="s">
        <v>291</v>
      </c>
      <c r="I25" s="21" t="s">
        <v>665</v>
      </c>
      <c r="J25" s="21" t="s">
        <v>497</v>
      </c>
      <c r="K25" s="21" t="s">
        <v>266</v>
      </c>
      <c r="L25" s="21" t="s">
        <v>837</v>
      </c>
      <c r="M25" s="21" t="s">
        <v>407</v>
      </c>
      <c r="N25" s="21" t="s">
        <v>650</v>
      </c>
      <c r="O25" s="3" t="s">
        <v>614</v>
      </c>
      <c r="P25" s="3" t="s">
        <v>615</v>
      </c>
      <c r="Q25" s="3" t="s">
        <v>745</v>
      </c>
      <c r="R25" s="3" t="s">
        <v>498</v>
      </c>
      <c r="S25" s="3" t="s">
        <v>268</v>
      </c>
    </row>
    <row r="26" spans="1:19" x14ac:dyDescent="0.15">
      <c r="A26" s="45" t="s">
        <v>314</v>
      </c>
      <c r="B26" s="45"/>
      <c r="C26" s="45"/>
      <c r="D26" s="46"/>
      <c r="E26" s="122">
        <v>0</v>
      </c>
      <c r="F26" s="122">
        <v>0</v>
      </c>
      <c r="G26" s="122">
        <v>0</v>
      </c>
      <c r="H26" s="122">
        <v>0</v>
      </c>
      <c r="I26" s="122">
        <v>0</v>
      </c>
      <c r="J26" s="124">
        <v>0</v>
      </c>
      <c r="K26" s="122">
        <v>0</v>
      </c>
      <c r="L26" s="122">
        <v>0</v>
      </c>
      <c r="M26" s="122">
        <v>600</v>
      </c>
      <c r="N26" s="122">
        <v>0</v>
      </c>
      <c r="O26" s="122">
        <v>0</v>
      </c>
      <c r="P26" s="122">
        <v>0</v>
      </c>
      <c r="Q26" s="124">
        <v>0</v>
      </c>
      <c r="R26" s="122">
        <v>0</v>
      </c>
      <c r="S26" s="122">
        <v>0</v>
      </c>
    </row>
    <row r="27" spans="1:19" x14ac:dyDescent="0.15">
      <c r="A27" s="15" t="s">
        <v>505</v>
      </c>
      <c r="B27" s="15"/>
      <c r="C27" s="15"/>
      <c r="D27" s="25"/>
      <c r="E27" s="125">
        <v>30.2</v>
      </c>
      <c r="F27" s="15">
        <v>28.91</v>
      </c>
      <c r="G27" s="15">
        <v>34.1</v>
      </c>
      <c r="H27" s="15">
        <v>31.9</v>
      </c>
      <c r="I27" s="15">
        <v>35.182000000000002</v>
      </c>
      <c r="J27" s="15">
        <v>33.770000000000003</v>
      </c>
      <c r="K27" s="15">
        <v>31.9</v>
      </c>
      <c r="L27" s="103">
        <v>31.75</v>
      </c>
      <c r="M27" s="15">
        <v>26.73</v>
      </c>
      <c r="N27" s="15">
        <v>0</v>
      </c>
      <c r="O27">
        <v>24.0288</v>
      </c>
      <c r="P27">
        <v>28.83</v>
      </c>
      <c r="Q27">
        <v>35.770000000000003</v>
      </c>
      <c r="R27">
        <v>35.909999999999997</v>
      </c>
      <c r="S27">
        <v>30.95</v>
      </c>
    </row>
    <row r="28" spans="1:19" x14ac:dyDescent="0.15">
      <c r="A28" t="s">
        <v>315</v>
      </c>
      <c r="B28" s="15"/>
      <c r="C28" s="15"/>
      <c r="D28" s="25"/>
      <c r="E28" s="125">
        <v>0</v>
      </c>
      <c r="F28" s="15">
        <v>0</v>
      </c>
      <c r="G28" s="15">
        <v>0</v>
      </c>
      <c r="H28" s="15">
        <v>0</v>
      </c>
      <c r="I28" s="15">
        <v>0</v>
      </c>
      <c r="J28" s="15">
        <v>25.51</v>
      </c>
      <c r="K28" s="15">
        <v>0</v>
      </c>
      <c r="L28" s="103">
        <v>0</v>
      </c>
      <c r="M28" s="15">
        <v>22.4</v>
      </c>
      <c r="N28" s="15">
        <v>0</v>
      </c>
      <c r="O28" s="15">
        <v>0</v>
      </c>
      <c r="P28" s="15">
        <v>0</v>
      </c>
      <c r="Q28">
        <v>27.51</v>
      </c>
      <c r="R28" s="15">
        <v>0</v>
      </c>
      <c r="S28" s="15">
        <v>0</v>
      </c>
    </row>
    <row r="29" spans="1:19" x14ac:dyDescent="0.15">
      <c r="A29" s="15" t="s">
        <v>504</v>
      </c>
      <c r="B29" s="15"/>
      <c r="C29" s="15"/>
      <c r="D29" s="25"/>
      <c r="E29" s="125">
        <v>24.66</v>
      </c>
      <c r="F29" s="15">
        <v>23.63</v>
      </c>
      <c r="G29" s="15">
        <v>25.63</v>
      </c>
      <c r="H29" s="15">
        <v>23</v>
      </c>
      <c r="I29" s="15">
        <v>26.509</v>
      </c>
      <c r="J29" s="123">
        <v>0</v>
      </c>
      <c r="K29" s="15">
        <v>23</v>
      </c>
      <c r="L29" s="103">
        <v>21.94</v>
      </c>
      <c r="M29" s="15">
        <v>17.8</v>
      </c>
      <c r="N29" s="15">
        <v>0</v>
      </c>
      <c r="O29">
        <v>19.007999999999999</v>
      </c>
      <c r="P29">
        <v>23.2</v>
      </c>
      <c r="Q29" s="123">
        <v>0</v>
      </c>
      <c r="R29">
        <v>27.2</v>
      </c>
      <c r="S29">
        <v>23.4</v>
      </c>
    </row>
    <row r="30" spans="1:19" x14ac:dyDescent="0.15">
      <c r="A30" s="15" t="s">
        <v>281</v>
      </c>
      <c r="B30" s="15"/>
      <c r="C30" s="15"/>
      <c r="D30" s="25"/>
      <c r="E30" s="125">
        <v>11.68</v>
      </c>
      <c r="F30" s="15">
        <v>12.04</v>
      </c>
      <c r="G30" s="15">
        <v>11.66</v>
      </c>
      <c r="H30" s="15">
        <v>11.8</v>
      </c>
      <c r="I30" s="15">
        <v>12.196999999999999</v>
      </c>
      <c r="J30" s="15">
        <v>11.88</v>
      </c>
      <c r="K30" s="15">
        <v>11.8</v>
      </c>
      <c r="L30" s="103">
        <v>11.23</v>
      </c>
      <c r="M30" s="15">
        <v>11.34</v>
      </c>
      <c r="N30" s="15">
        <v>0</v>
      </c>
      <c r="O30" s="15">
        <v>14.198399999999999</v>
      </c>
      <c r="P30">
        <v>12.5</v>
      </c>
      <c r="Q30" s="123">
        <v>13.88</v>
      </c>
      <c r="R30">
        <v>12.64</v>
      </c>
      <c r="S30">
        <v>10.8</v>
      </c>
    </row>
    <row r="31" spans="1:19" x14ac:dyDescent="0.15">
      <c r="A31" s="15" t="s">
        <v>568</v>
      </c>
      <c r="B31" s="15"/>
      <c r="C31" s="15"/>
      <c r="D31" s="25"/>
      <c r="E31" s="125">
        <v>92.12</v>
      </c>
      <c r="F31" s="15">
        <v>94.42</v>
      </c>
      <c r="G31" s="15">
        <v>92.12</v>
      </c>
      <c r="H31" s="15">
        <v>88.53</v>
      </c>
      <c r="I31" s="15">
        <v>94.373999999999995</v>
      </c>
      <c r="J31" s="15">
        <v>89.85</v>
      </c>
      <c r="K31" s="15">
        <v>88.53</v>
      </c>
      <c r="L31" s="103">
        <v>89</v>
      </c>
      <c r="M31" s="15">
        <v>93.56</v>
      </c>
      <c r="N31" s="15">
        <v>0</v>
      </c>
      <c r="O31" s="15">
        <v>115.2</v>
      </c>
      <c r="P31">
        <v>93.9</v>
      </c>
      <c r="Q31" s="123">
        <v>69.88</v>
      </c>
      <c r="R31">
        <v>91</v>
      </c>
      <c r="S31">
        <v>90.3</v>
      </c>
    </row>
    <row r="32" spans="1:19" x14ac:dyDescent="0.15">
      <c r="A32" s="15"/>
      <c r="B32" s="15"/>
      <c r="C32" s="15"/>
      <c r="D32" s="25"/>
      <c r="E32" s="15"/>
      <c r="F32" s="15"/>
      <c r="G32" s="15"/>
      <c r="H32" s="15"/>
      <c r="I32" s="15"/>
      <c r="J32" s="15"/>
      <c r="K32" s="15"/>
      <c r="L32" s="15"/>
      <c r="M32" s="15"/>
      <c r="N32" s="15"/>
    </row>
    <row r="33" spans="1:19" x14ac:dyDescent="0.15">
      <c r="A33" s="25"/>
      <c r="B33" s="25"/>
      <c r="C33" s="25"/>
      <c r="D33" s="25"/>
      <c r="E33" s="25"/>
      <c r="F33" s="25"/>
      <c r="G33" s="25"/>
      <c r="H33" s="25"/>
      <c r="I33" s="25"/>
      <c r="J33" s="25"/>
      <c r="K33" s="25"/>
      <c r="L33" s="25"/>
      <c r="M33" s="25"/>
      <c r="N33" s="25"/>
      <c r="O33" s="25"/>
      <c r="P33" s="25"/>
      <c r="Q33" s="25"/>
      <c r="R33" s="25"/>
      <c r="S33" s="4"/>
    </row>
    <row r="34" spans="1:19" x14ac:dyDescent="0.15">
      <c r="A34" s="18" t="s">
        <v>835</v>
      </c>
      <c r="B34" s="15"/>
      <c r="C34" s="15"/>
      <c r="D34" s="25"/>
      <c r="E34" s="3" t="s">
        <v>386</v>
      </c>
      <c r="F34" s="3" t="s">
        <v>388</v>
      </c>
      <c r="G34" s="3" t="s">
        <v>738</v>
      </c>
      <c r="H34" s="3" t="s">
        <v>291</v>
      </c>
      <c r="I34" s="3" t="s">
        <v>665</v>
      </c>
      <c r="J34" s="3" t="s">
        <v>668</v>
      </c>
      <c r="K34" s="3" t="s">
        <v>266</v>
      </c>
      <c r="L34" s="3" t="s">
        <v>837</v>
      </c>
      <c r="M34" s="3" t="s">
        <v>407</v>
      </c>
      <c r="N34" s="3" t="s">
        <v>296</v>
      </c>
      <c r="O34" s="21" t="s">
        <v>261</v>
      </c>
      <c r="P34" s="3" t="s">
        <v>615</v>
      </c>
      <c r="Q34" s="3" t="s">
        <v>745</v>
      </c>
      <c r="R34" s="3" t="s">
        <v>498</v>
      </c>
      <c r="S34" s="3" t="s">
        <v>268</v>
      </c>
    </row>
    <row r="35" spans="1:19" x14ac:dyDescent="0.15">
      <c r="A35" s="15" t="s">
        <v>559</v>
      </c>
      <c r="B35" s="15"/>
      <c r="C35" s="15"/>
      <c r="D35" s="25"/>
      <c r="E35" s="11" t="s">
        <v>415</v>
      </c>
      <c r="F35" s="11" t="s">
        <v>913</v>
      </c>
      <c r="G35" s="11" t="s">
        <v>913</v>
      </c>
      <c r="H35" s="11" t="s">
        <v>874</v>
      </c>
      <c r="I35" s="11" t="s">
        <v>666</v>
      </c>
      <c r="J35" s="11" t="s">
        <v>338</v>
      </c>
      <c r="K35" s="11" t="s">
        <v>352</v>
      </c>
      <c r="L35" s="11" t="s">
        <v>913</v>
      </c>
      <c r="M35" s="11" t="s">
        <v>352</v>
      </c>
      <c r="N35" s="11" t="s">
        <v>526</v>
      </c>
      <c r="O35" s="33" t="s">
        <v>913</v>
      </c>
      <c r="P35" s="11" t="s">
        <v>641</v>
      </c>
      <c r="Q35" s="11" t="s">
        <v>641</v>
      </c>
      <c r="R35" s="11" t="s">
        <v>641</v>
      </c>
      <c r="S35" s="11" t="s">
        <v>555</v>
      </c>
    </row>
    <row r="36" spans="1:19" x14ac:dyDescent="0.15">
      <c r="A36" s="15" t="s">
        <v>910</v>
      </c>
      <c r="B36" s="15"/>
      <c r="C36" s="15"/>
      <c r="D36" s="25"/>
      <c r="E36" s="11" t="s">
        <v>405</v>
      </c>
      <c r="F36" s="11" t="s">
        <v>405</v>
      </c>
      <c r="G36" s="11" t="s">
        <v>770</v>
      </c>
      <c r="H36" s="11" t="s">
        <v>283</v>
      </c>
      <c r="I36" s="11" t="s">
        <v>913</v>
      </c>
      <c r="J36" s="11" t="s">
        <v>913</v>
      </c>
      <c r="K36" s="11" t="s">
        <v>283</v>
      </c>
      <c r="L36" s="11" t="s">
        <v>317</v>
      </c>
      <c r="M36" s="11" t="s">
        <v>771</v>
      </c>
      <c r="N36" s="11" t="s">
        <v>865</v>
      </c>
      <c r="O36" s="33" t="s">
        <v>913</v>
      </c>
      <c r="P36" t="s">
        <v>749</v>
      </c>
      <c r="Q36" t="s">
        <v>686</v>
      </c>
      <c r="R36" s="11" t="s">
        <v>641</v>
      </c>
      <c r="S36" t="s">
        <v>571</v>
      </c>
    </row>
    <row r="37" spans="1:19" x14ac:dyDescent="0.15">
      <c r="A37" s="15" t="s">
        <v>560</v>
      </c>
      <c r="B37" s="15"/>
      <c r="C37" s="15"/>
      <c r="D37" s="25"/>
      <c r="E37" s="11" t="s">
        <v>752</v>
      </c>
      <c r="F37" s="12" t="s">
        <v>717</v>
      </c>
      <c r="G37" s="12">
        <v>48</v>
      </c>
      <c r="H37" s="11" t="s">
        <v>229</v>
      </c>
      <c r="I37" s="11" t="s">
        <v>618</v>
      </c>
      <c r="J37" s="11" t="s">
        <v>263</v>
      </c>
      <c r="K37" s="12">
        <v>75</v>
      </c>
      <c r="L37" s="11" t="s">
        <v>913</v>
      </c>
      <c r="M37" s="12" t="s">
        <v>682</v>
      </c>
      <c r="N37" s="11" t="s">
        <v>348</v>
      </c>
      <c r="O37" s="34" t="s">
        <v>913</v>
      </c>
      <c r="P37" s="12" t="s">
        <v>748</v>
      </c>
      <c r="Q37" s="11" t="s">
        <v>641</v>
      </c>
      <c r="R37" s="11" t="s">
        <v>263</v>
      </c>
      <c r="S37" s="12">
        <v>22</v>
      </c>
    </row>
    <row r="38" spans="1:19" x14ac:dyDescent="0.15">
      <c r="A38" s="15" t="s">
        <v>911</v>
      </c>
      <c r="B38" s="15"/>
      <c r="C38" s="15"/>
      <c r="D38" s="25"/>
      <c r="E38" s="11" t="s">
        <v>311</v>
      </c>
      <c r="F38" s="11" t="s">
        <v>753</v>
      </c>
      <c r="G38" s="11" t="s">
        <v>814</v>
      </c>
      <c r="H38" s="11" t="s">
        <v>612</v>
      </c>
      <c r="I38" s="11" t="s">
        <v>312</v>
      </c>
      <c r="J38" s="11" t="s">
        <v>496</v>
      </c>
      <c r="K38" s="11" t="s">
        <v>396</v>
      </c>
      <c r="L38" s="11" t="s">
        <v>660</v>
      </c>
      <c r="M38" s="11" t="s">
        <v>352</v>
      </c>
      <c r="N38" s="11" t="s">
        <v>752</v>
      </c>
      <c r="O38" s="33" t="s">
        <v>418</v>
      </c>
      <c r="P38" t="s">
        <v>815</v>
      </c>
      <c r="Q38" s="11" t="s">
        <v>641</v>
      </c>
      <c r="R38" s="11" t="s">
        <v>496</v>
      </c>
      <c r="S38" s="11" t="s">
        <v>269</v>
      </c>
    </row>
    <row r="39" spans="1:19" x14ac:dyDescent="0.15">
      <c r="A39" s="15" t="s">
        <v>630</v>
      </c>
      <c r="B39" s="15"/>
      <c r="C39" s="15"/>
      <c r="D39" s="25"/>
      <c r="E39" s="60">
        <v>12.73</v>
      </c>
      <c r="F39" s="12">
        <v>12</v>
      </c>
      <c r="G39" s="60">
        <v>12.73</v>
      </c>
      <c r="H39" s="11" t="s">
        <v>874</v>
      </c>
      <c r="I39" s="12">
        <v>12</v>
      </c>
      <c r="J39" s="11" t="s">
        <v>352</v>
      </c>
      <c r="K39" s="11" t="s">
        <v>352</v>
      </c>
      <c r="L39" s="12">
        <v>12</v>
      </c>
      <c r="M39" s="11" t="s">
        <v>352</v>
      </c>
      <c r="N39" s="11" t="s">
        <v>263</v>
      </c>
      <c r="O39" s="11" t="s">
        <v>913</v>
      </c>
      <c r="P39" s="11" t="s">
        <v>641</v>
      </c>
      <c r="Q39" s="12">
        <v>25</v>
      </c>
      <c r="R39" s="11" t="s">
        <v>352</v>
      </c>
      <c r="S39" s="12">
        <v>15</v>
      </c>
    </row>
    <row r="40" spans="1:19" x14ac:dyDescent="0.15">
      <c r="A40" s="15" t="s">
        <v>395</v>
      </c>
      <c r="B40" s="15"/>
      <c r="C40" s="15"/>
      <c r="D40" s="25"/>
      <c r="E40" s="11" t="s">
        <v>750</v>
      </c>
      <c r="F40" s="11" t="s">
        <v>352</v>
      </c>
      <c r="G40" s="11" t="s">
        <v>165</v>
      </c>
      <c r="H40" s="11" t="s">
        <v>874</v>
      </c>
      <c r="I40" s="11" t="s">
        <v>684</v>
      </c>
      <c r="J40" s="11" t="s">
        <v>610</v>
      </c>
      <c r="K40" s="11" t="s">
        <v>165</v>
      </c>
      <c r="L40" s="11" t="s">
        <v>352</v>
      </c>
      <c r="M40" s="11" t="s">
        <v>352</v>
      </c>
      <c r="N40" s="11" t="s">
        <v>263</v>
      </c>
      <c r="O40" s="33" t="s">
        <v>750</v>
      </c>
      <c r="P40" t="s">
        <v>750</v>
      </c>
      <c r="Q40" s="11" t="s">
        <v>610</v>
      </c>
      <c r="R40" s="11" t="s">
        <v>610</v>
      </c>
      <c r="S40" s="11" t="s">
        <v>556</v>
      </c>
    </row>
    <row r="41" spans="1:19" x14ac:dyDescent="0.15">
      <c r="A41" s="116"/>
      <c r="B41" s="116"/>
      <c r="C41" s="116"/>
      <c r="D41" s="116"/>
      <c r="E41" s="116"/>
      <c r="F41" s="116"/>
      <c r="G41" s="116"/>
      <c r="H41" s="116"/>
      <c r="I41" s="116"/>
      <c r="J41" s="116"/>
      <c r="K41" s="116"/>
      <c r="L41" s="116"/>
      <c r="M41" s="116"/>
      <c r="N41" s="116"/>
      <c r="O41" s="116"/>
      <c r="P41" s="116"/>
      <c r="Q41" s="116"/>
      <c r="R41" s="116"/>
      <c r="S41" s="116"/>
    </row>
  </sheetData>
  <sheetProtection algorithmName="SHA-512" hashValue="OkQqqif8XVKVqQT6Hlun5kqvH9YsUeMq0pGj2E1Aya6PHe38H+R7i3hcdC7lGl+zPPDBnAiI040UoI1SQIWX7A==" saltValue="KLWbjNjS0uqPI48KLnD3Tw==" spinCount="100000" sheet="1" objects="1" scenarios="1"/>
  <phoneticPr fontId="12" type="noConversion"/>
  <pageMargins left="0.75" right="0.75" top="1" bottom="1" header="0.5" footer="0.5"/>
  <legacyDrawing r:id="rId1"/>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40"/>
  <dimension ref="A1:O35"/>
  <sheetViews>
    <sheetView workbookViewId="0">
      <selection activeCell="E10" sqref="E10:O10"/>
    </sheetView>
  </sheetViews>
  <sheetFormatPr baseColWidth="10" defaultRowHeight="13" x14ac:dyDescent="0.15"/>
  <cols>
    <col min="1" max="1" width="11.5" customWidth="1"/>
    <col min="2" max="2" width="8.1640625" customWidth="1"/>
    <col min="3" max="3" width="7.5" customWidth="1"/>
    <col min="4" max="4" width="1.6640625" customWidth="1"/>
    <col min="5" max="11" width="10" customWidth="1"/>
  </cols>
  <sheetData>
    <row r="1" spans="1:15" x14ac:dyDescent="0.15">
      <c r="A1" s="1" t="s">
        <v>657</v>
      </c>
    </row>
    <row r="2" spans="1:15" x14ac:dyDescent="0.15">
      <c r="A2" s="109"/>
      <c r="B2" s="110"/>
      <c r="C2" s="110"/>
      <c r="D2" s="110"/>
      <c r="E2" s="110"/>
      <c r="F2" s="110"/>
      <c r="G2" s="110"/>
      <c r="H2" s="110"/>
      <c r="I2" s="110"/>
      <c r="J2" s="110"/>
      <c r="K2" s="110"/>
      <c r="L2" s="111"/>
      <c r="M2" s="111"/>
      <c r="N2" s="111"/>
      <c r="O2" s="111"/>
    </row>
    <row r="3" spans="1:15" x14ac:dyDescent="0.15">
      <c r="A3" s="8" t="s">
        <v>714</v>
      </c>
      <c r="B3" s="9"/>
      <c r="C3" s="9"/>
      <c r="D3" s="10"/>
      <c r="E3" s="9"/>
      <c r="F3" s="9"/>
      <c r="G3" s="9"/>
      <c r="H3" s="9"/>
      <c r="I3" s="9"/>
      <c r="J3" s="9"/>
      <c r="K3" s="9"/>
    </row>
    <row r="4" spans="1:15" x14ac:dyDescent="0.15">
      <c r="D4" s="4"/>
      <c r="E4" s="2" t="s">
        <v>510</v>
      </c>
      <c r="I4" s="15"/>
      <c r="J4" s="15"/>
      <c r="K4" s="15"/>
    </row>
    <row r="5" spans="1:15" x14ac:dyDescent="0.15">
      <c r="D5" s="4"/>
    </row>
    <row r="6" spans="1:15" x14ac:dyDescent="0.15">
      <c r="A6" s="5" t="s">
        <v>639</v>
      </c>
      <c r="D6" s="4"/>
      <c r="E6" s="3" t="s">
        <v>386</v>
      </c>
      <c r="F6" s="3" t="s">
        <v>388</v>
      </c>
      <c r="G6" s="3" t="s">
        <v>738</v>
      </c>
      <c r="H6" s="3" t="s">
        <v>291</v>
      </c>
      <c r="I6" s="3" t="s">
        <v>665</v>
      </c>
      <c r="J6" s="3" t="s">
        <v>347</v>
      </c>
      <c r="K6" s="3" t="s">
        <v>266</v>
      </c>
      <c r="L6" s="3" t="s">
        <v>837</v>
      </c>
      <c r="M6" s="3" t="s">
        <v>407</v>
      </c>
      <c r="N6" s="3" t="s">
        <v>296</v>
      </c>
      <c r="O6" s="3" t="s">
        <v>741</v>
      </c>
    </row>
    <row r="7" spans="1:15" x14ac:dyDescent="0.15">
      <c r="A7" s="45" t="s">
        <v>366</v>
      </c>
      <c r="B7" s="45"/>
      <c r="C7" s="45"/>
      <c r="D7" s="46"/>
      <c r="E7" s="45">
        <v>0</v>
      </c>
      <c r="F7" s="45">
        <v>0</v>
      </c>
      <c r="G7" s="45">
        <v>0</v>
      </c>
      <c r="H7" s="45">
        <v>0</v>
      </c>
      <c r="I7" s="45">
        <v>0</v>
      </c>
      <c r="J7" s="45">
        <v>0</v>
      </c>
      <c r="K7" s="45">
        <v>0</v>
      </c>
      <c r="L7" s="45">
        <v>0</v>
      </c>
      <c r="M7" s="45">
        <v>0</v>
      </c>
      <c r="N7" s="45">
        <v>0</v>
      </c>
      <c r="O7" s="45">
        <v>0</v>
      </c>
    </row>
    <row r="8" spans="1:15" x14ac:dyDescent="0.15">
      <c r="A8" t="s">
        <v>367</v>
      </c>
      <c r="D8" s="4"/>
      <c r="E8">
        <v>35.067999999999998</v>
      </c>
      <c r="F8">
        <v>33.912999999999997</v>
      </c>
      <c r="G8">
        <v>35.067999999999998</v>
      </c>
      <c r="H8">
        <v>30.260999999999999</v>
      </c>
      <c r="I8">
        <v>35.932600000000001</v>
      </c>
      <c r="J8">
        <v>34.220999999999997</v>
      </c>
      <c r="K8">
        <v>33.506</v>
      </c>
      <c r="L8">
        <v>34.188000000000002</v>
      </c>
      <c r="M8">
        <v>31.481999999999999</v>
      </c>
      <c r="N8">
        <v>34.220999999999997</v>
      </c>
      <c r="O8">
        <v>0</v>
      </c>
    </row>
    <row r="9" spans="1:15" x14ac:dyDescent="0.15">
      <c r="A9" t="s">
        <v>368</v>
      </c>
      <c r="D9" s="4"/>
      <c r="E9">
        <v>0</v>
      </c>
      <c r="F9">
        <v>0</v>
      </c>
      <c r="G9">
        <v>0</v>
      </c>
      <c r="H9">
        <v>0</v>
      </c>
      <c r="I9">
        <v>0</v>
      </c>
      <c r="J9">
        <v>0</v>
      </c>
      <c r="K9">
        <v>0</v>
      </c>
      <c r="L9">
        <v>0</v>
      </c>
      <c r="M9">
        <v>0</v>
      </c>
      <c r="N9">
        <v>0</v>
      </c>
      <c r="O9">
        <v>0</v>
      </c>
    </row>
    <row r="10" spans="1:15" x14ac:dyDescent="0.15">
      <c r="A10" t="s">
        <v>568</v>
      </c>
      <c r="D10" s="4"/>
      <c r="E10">
        <v>140.69</v>
      </c>
      <c r="F10">
        <v>139.524</v>
      </c>
      <c r="G10">
        <v>140.69</v>
      </c>
      <c r="H10">
        <v>135.21199999999999</v>
      </c>
      <c r="I10">
        <v>144.13300000000001</v>
      </c>
      <c r="J10">
        <v>137.26900000000001</v>
      </c>
      <c r="K10">
        <v>134.387</v>
      </c>
      <c r="L10">
        <v>145.19999999999999</v>
      </c>
      <c r="M10">
        <v>137.26900000000001</v>
      </c>
      <c r="N10">
        <v>137.26900000000001</v>
      </c>
      <c r="O10">
        <v>0</v>
      </c>
    </row>
    <row r="11" spans="1:15" x14ac:dyDescent="0.15">
      <c r="D11" s="4"/>
      <c r="G11" s="49"/>
    </row>
    <row r="12" spans="1:15" x14ac:dyDescent="0.15">
      <c r="D12" s="4"/>
      <c r="G12" s="49"/>
    </row>
    <row r="13" spans="1:15" x14ac:dyDescent="0.15">
      <c r="A13" s="5" t="s">
        <v>372</v>
      </c>
      <c r="D13" s="4"/>
      <c r="E13" s="3" t="s">
        <v>386</v>
      </c>
      <c r="F13" s="3" t="s">
        <v>388</v>
      </c>
      <c r="G13" s="3" t="s">
        <v>738</v>
      </c>
      <c r="H13" s="3" t="s">
        <v>291</v>
      </c>
      <c r="I13" s="3" t="s">
        <v>665</v>
      </c>
      <c r="J13" s="3" t="s">
        <v>347</v>
      </c>
      <c r="K13" s="3" t="s">
        <v>266</v>
      </c>
      <c r="L13" s="3" t="s">
        <v>740</v>
      </c>
      <c r="M13" s="3" t="s">
        <v>407</v>
      </c>
      <c r="N13" s="3" t="s">
        <v>650</v>
      </c>
      <c r="O13" s="3" t="s">
        <v>305</v>
      </c>
    </row>
    <row r="14" spans="1:15" x14ac:dyDescent="0.15">
      <c r="A14" s="45" t="s">
        <v>366</v>
      </c>
      <c r="B14" s="45"/>
      <c r="C14" s="45"/>
      <c r="D14" s="46"/>
      <c r="E14" s="45">
        <v>0</v>
      </c>
      <c r="F14" s="45">
        <v>0</v>
      </c>
      <c r="G14" s="45">
        <v>0</v>
      </c>
      <c r="H14" s="45">
        <v>0</v>
      </c>
      <c r="I14" s="45">
        <v>0</v>
      </c>
      <c r="J14" s="45">
        <v>0</v>
      </c>
      <c r="K14" s="45">
        <v>0</v>
      </c>
      <c r="L14" s="45">
        <v>0</v>
      </c>
      <c r="M14" s="45">
        <v>0</v>
      </c>
      <c r="N14" s="45">
        <v>0</v>
      </c>
      <c r="O14" s="45">
        <v>0</v>
      </c>
    </row>
    <row r="15" spans="1:15" x14ac:dyDescent="0.15">
      <c r="A15" t="s">
        <v>367</v>
      </c>
      <c r="D15" s="4"/>
      <c r="E15">
        <v>35.067999999999998</v>
      </c>
      <c r="F15">
        <v>33.912999999999997</v>
      </c>
      <c r="G15">
        <v>35.067999999999998</v>
      </c>
      <c r="H15">
        <v>30.260999999999999</v>
      </c>
      <c r="I15">
        <v>35.932600000000001</v>
      </c>
      <c r="J15">
        <v>34.220999999999997</v>
      </c>
      <c r="K15">
        <v>33.506</v>
      </c>
      <c r="L15">
        <v>34.188000000000002</v>
      </c>
      <c r="M15">
        <v>31.481999999999999</v>
      </c>
      <c r="N15">
        <v>34.220999999999997</v>
      </c>
      <c r="O15">
        <v>0</v>
      </c>
    </row>
    <row r="16" spans="1:15" x14ac:dyDescent="0.15">
      <c r="A16" t="s">
        <v>368</v>
      </c>
      <c r="D16" s="4"/>
      <c r="E16">
        <v>0</v>
      </c>
      <c r="F16">
        <v>0</v>
      </c>
      <c r="G16">
        <v>0</v>
      </c>
      <c r="H16">
        <v>0</v>
      </c>
      <c r="I16">
        <v>0</v>
      </c>
      <c r="J16">
        <v>0</v>
      </c>
      <c r="K16">
        <v>0</v>
      </c>
      <c r="L16">
        <v>0</v>
      </c>
      <c r="M16">
        <v>0</v>
      </c>
      <c r="N16">
        <v>0</v>
      </c>
      <c r="O16">
        <v>0</v>
      </c>
    </row>
    <row r="17" spans="1:15" x14ac:dyDescent="0.15">
      <c r="A17" t="s">
        <v>281</v>
      </c>
      <c r="D17" s="4"/>
      <c r="E17">
        <v>13.772</v>
      </c>
      <c r="F17">
        <v>13.893000000000001</v>
      </c>
      <c r="G17">
        <v>13.772</v>
      </c>
      <c r="H17">
        <v>10.548999999999999</v>
      </c>
      <c r="I17">
        <v>14.114100000000001</v>
      </c>
      <c r="J17">
        <v>13.442</v>
      </c>
      <c r="K17">
        <v>13.167</v>
      </c>
      <c r="L17">
        <v>13.965</v>
      </c>
      <c r="M17">
        <v>12.364000000000001</v>
      </c>
      <c r="N17">
        <v>13.442</v>
      </c>
      <c r="O17">
        <v>0</v>
      </c>
    </row>
    <row r="18" spans="1:15" x14ac:dyDescent="0.15">
      <c r="A18" t="s">
        <v>568</v>
      </c>
      <c r="D18" s="4"/>
      <c r="E18">
        <v>153.47200000000001</v>
      </c>
      <c r="F18">
        <v>152.29499999999999</v>
      </c>
      <c r="G18">
        <v>153.47200000000001</v>
      </c>
      <c r="H18">
        <v>147.499</v>
      </c>
      <c r="I18">
        <v>157.23070000000001</v>
      </c>
      <c r="J18">
        <v>149.74299999999999</v>
      </c>
      <c r="K18">
        <v>146.59700000000001</v>
      </c>
      <c r="L18">
        <v>159.5</v>
      </c>
      <c r="M18">
        <v>149.74299999999999</v>
      </c>
      <c r="N18">
        <v>137.26900000000001</v>
      </c>
      <c r="O18">
        <v>0</v>
      </c>
    </row>
    <row r="19" spans="1:15" x14ac:dyDescent="0.15">
      <c r="D19" s="4"/>
      <c r="G19" s="49"/>
    </row>
    <row r="20" spans="1:15" x14ac:dyDescent="0.15">
      <c r="D20" s="4"/>
      <c r="G20" s="49"/>
    </row>
    <row r="21" spans="1:15" x14ac:dyDescent="0.15">
      <c r="A21" s="5" t="s">
        <v>887</v>
      </c>
      <c r="D21" s="4"/>
      <c r="E21" s="3" t="s">
        <v>386</v>
      </c>
      <c r="F21" s="3" t="s">
        <v>388</v>
      </c>
      <c r="G21" s="3" t="s">
        <v>738</v>
      </c>
      <c r="H21" s="3" t="s">
        <v>291</v>
      </c>
      <c r="I21" s="3" t="s">
        <v>665</v>
      </c>
      <c r="J21" s="3" t="s">
        <v>347</v>
      </c>
      <c r="K21" s="3" t="s">
        <v>266</v>
      </c>
      <c r="L21" s="3" t="s">
        <v>740</v>
      </c>
      <c r="M21" s="3" t="s">
        <v>407</v>
      </c>
      <c r="N21" s="3" t="s">
        <v>650</v>
      </c>
      <c r="O21" s="3" t="s">
        <v>305</v>
      </c>
    </row>
    <row r="22" spans="1:15" x14ac:dyDescent="0.15">
      <c r="A22" t="s">
        <v>505</v>
      </c>
      <c r="D22" s="4"/>
      <c r="E22">
        <v>39.104999999999997</v>
      </c>
      <c r="F22">
        <v>37.774000000000001</v>
      </c>
      <c r="G22">
        <v>39.104999999999997</v>
      </c>
      <c r="H22">
        <v>34.055999999999997</v>
      </c>
      <c r="I22" s="13">
        <v>40.067500000000003</v>
      </c>
      <c r="J22">
        <v>38.158999999999999</v>
      </c>
      <c r="K22">
        <v>37.356000000000002</v>
      </c>
      <c r="L22">
        <v>37.895000000000003</v>
      </c>
      <c r="M22">
        <v>38.158999999999999</v>
      </c>
      <c r="N22">
        <v>38.158999999999999</v>
      </c>
      <c r="O22">
        <v>0</v>
      </c>
    </row>
    <row r="23" spans="1:15" x14ac:dyDescent="0.15">
      <c r="A23" t="s">
        <v>504</v>
      </c>
      <c r="D23" s="4"/>
      <c r="E23">
        <v>39.104999999999997</v>
      </c>
      <c r="F23">
        <v>37.774000000000001</v>
      </c>
      <c r="G23">
        <v>39.104999999999997</v>
      </c>
      <c r="H23">
        <v>34.055999999999997</v>
      </c>
      <c r="I23" s="13">
        <v>40.067500000000003</v>
      </c>
      <c r="J23">
        <v>38.158999999999999</v>
      </c>
      <c r="K23">
        <v>37.356000000000002</v>
      </c>
      <c r="L23">
        <v>37.895000000000003</v>
      </c>
      <c r="M23">
        <v>38.158999999999999</v>
      </c>
      <c r="N23">
        <v>38.158999999999999</v>
      </c>
      <c r="O23">
        <v>0</v>
      </c>
    </row>
    <row r="24" spans="1:15" x14ac:dyDescent="0.15">
      <c r="A24" t="s">
        <v>281</v>
      </c>
      <c r="D24" s="4"/>
      <c r="E24">
        <v>19.47</v>
      </c>
      <c r="F24">
        <v>19.25</v>
      </c>
      <c r="G24">
        <v>19.47</v>
      </c>
      <c r="H24">
        <v>15.891999999999999</v>
      </c>
      <c r="I24" s="13">
        <v>19.947399999999998</v>
      </c>
      <c r="J24">
        <v>18.997</v>
      </c>
      <c r="K24">
        <v>18.600999999999999</v>
      </c>
      <c r="L24">
        <v>18.975000000000001</v>
      </c>
      <c r="M24">
        <v>18.997</v>
      </c>
      <c r="N24">
        <v>18.997</v>
      </c>
      <c r="O24">
        <v>0</v>
      </c>
    </row>
    <row r="25" spans="1:15" x14ac:dyDescent="0.15">
      <c r="A25" t="s">
        <v>568</v>
      </c>
      <c r="D25" s="4"/>
      <c r="E25">
        <v>140.679</v>
      </c>
      <c r="F25">
        <v>139.51300000000001</v>
      </c>
      <c r="G25">
        <v>140.679</v>
      </c>
      <c r="H25">
        <v>135.20099999999999</v>
      </c>
      <c r="I25" s="13">
        <v>144.12090000000001</v>
      </c>
      <c r="J25">
        <v>137.23599999999999</v>
      </c>
      <c r="K25">
        <v>134.387</v>
      </c>
      <c r="L25">
        <v>159.5</v>
      </c>
      <c r="M25">
        <v>137.25800000000001</v>
      </c>
      <c r="N25">
        <v>137.26900000000001</v>
      </c>
      <c r="O25">
        <v>0</v>
      </c>
    </row>
    <row r="26" spans="1:15" x14ac:dyDescent="0.15">
      <c r="D26" s="4"/>
      <c r="G26" s="49"/>
      <c r="O26">
        <v>0</v>
      </c>
    </row>
    <row r="27" spans="1:15" x14ac:dyDescent="0.15">
      <c r="A27" s="4"/>
      <c r="B27" s="4"/>
      <c r="C27" s="4"/>
      <c r="D27" s="4"/>
      <c r="E27" s="4"/>
      <c r="F27" s="4"/>
      <c r="G27" s="4"/>
      <c r="H27" s="4"/>
      <c r="I27" s="4"/>
      <c r="J27" s="4"/>
      <c r="K27" s="4"/>
      <c r="L27" s="4"/>
      <c r="M27" s="4"/>
      <c r="N27" s="4"/>
      <c r="O27" s="4"/>
    </row>
    <row r="28" spans="1:15" x14ac:dyDescent="0.15">
      <c r="A28" s="5" t="s">
        <v>835</v>
      </c>
      <c r="D28" s="4"/>
      <c r="E28" s="3" t="s">
        <v>386</v>
      </c>
      <c r="F28" s="3" t="s">
        <v>388</v>
      </c>
      <c r="G28" s="3" t="s">
        <v>738</v>
      </c>
      <c r="H28" s="3" t="s">
        <v>291</v>
      </c>
      <c r="I28" s="3" t="s">
        <v>665</v>
      </c>
      <c r="J28" s="3" t="s">
        <v>347</v>
      </c>
      <c r="K28" s="3" t="s">
        <v>266</v>
      </c>
      <c r="L28" s="3" t="s">
        <v>837</v>
      </c>
      <c r="M28" s="3" t="s">
        <v>407</v>
      </c>
      <c r="N28" s="3" t="s">
        <v>296</v>
      </c>
      <c r="O28" s="3" t="s">
        <v>305</v>
      </c>
    </row>
    <row r="29" spans="1:15" x14ac:dyDescent="0.15">
      <c r="A29" t="s">
        <v>559</v>
      </c>
      <c r="D29" s="4"/>
      <c r="E29" s="11" t="s">
        <v>719</v>
      </c>
      <c r="F29" s="11" t="s">
        <v>716</v>
      </c>
      <c r="G29" s="11" t="s">
        <v>611</v>
      </c>
      <c r="H29" s="11" t="s">
        <v>629</v>
      </c>
      <c r="I29" s="11" t="s">
        <v>666</v>
      </c>
      <c r="J29" s="11" t="s">
        <v>629</v>
      </c>
      <c r="K29" s="11" t="s">
        <v>629</v>
      </c>
      <c r="L29" s="11" t="s">
        <v>309</v>
      </c>
      <c r="M29" s="11" t="s">
        <v>629</v>
      </c>
      <c r="N29" s="11" t="s">
        <v>263</v>
      </c>
      <c r="O29" s="11" t="s">
        <v>545</v>
      </c>
    </row>
    <row r="30" spans="1:15" x14ac:dyDescent="0.15">
      <c r="A30" t="s">
        <v>910</v>
      </c>
      <c r="D30" s="4"/>
      <c r="E30" s="11" t="s">
        <v>812</v>
      </c>
      <c r="F30" s="11" t="s">
        <v>405</v>
      </c>
      <c r="G30" s="11" t="s">
        <v>869</v>
      </c>
      <c r="H30" s="11" t="s">
        <v>283</v>
      </c>
      <c r="I30" s="11" t="s">
        <v>667</v>
      </c>
      <c r="J30" s="11" t="s">
        <v>570</v>
      </c>
      <c r="K30" s="11" t="s">
        <v>283</v>
      </c>
      <c r="L30" s="11" t="s">
        <v>869</v>
      </c>
      <c r="M30" s="12" t="s">
        <v>770</v>
      </c>
      <c r="N30" s="11" t="s">
        <v>865</v>
      </c>
      <c r="O30" s="11" t="s">
        <v>545</v>
      </c>
    </row>
    <row r="31" spans="1:15" x14ac:dyDescent="0.15">
      <c r="A31" t="s">
        <v>560</v>
      </c>
      <c r="D31" s="4"/>
      <c r="E31" s="11" t="s">
        <v>811</v>
      </c>
      <c r="F31" s="12" t="s">
        <v>717</v>
      </c>
      <c r="G31" s="11" t="s">
        <v>230</v>
      </c>
      <c r="H31" s="11" t="s">
        <v>229</v>
      </c>
      <c r="I31" s="11" t="s">
        <v>618</v>
      </c>
      <c r="J31" s="11" t="s">
        <v>263</v>
      </c>
      <c r="K31" s="12">
        <v>75</v>
      </c>
      <c r="L31" s="11" t="s">
        <v>574</v>
      </c>
      <c r="M31" s="12">
        <v>99</v>
      </c>
      <c r="N31" s="11" t="s">
        <v>866</v>
      </c>
      <c r="O31" s="11" t="s">
        <v>545</v>
      </c>
    </row>
    <row r="32" spans="1:15" x14ac:dyDescent="0.15">
      <c r="A32" t="s">
        <v>911</v>
      </c>
      <c r="D32" s="4"/>
      <c r="E32" s="11" t="s">
        <v>357</v>
      </c>
      <c r="F32" s="11" t="s">
        <v>661</v>
      </c>
      <c r="G32" s="11" t="s">
        <v>629</v>
      </c>
      <c r="H32" s="11" t="s">
        <v>612</v>
      </c>
      <c r="I32" s="11" t="s">
        <v>720</v>
      </c>
      <c r="J32" s="11" t="s">
        <v>376</v>
      </c>
      <c r="K32" s="11" t="s">
        <v>663</v>
      </c>
      <c r="L32" s="11" t="s">
        <v>867</v>
      </c>
      <c r="M32" s="11" t="s">
        <v>629</v>
      </c>
      <c r="N32" s="11" t="s">
        <v>662</v>
      </c>
      <c r="O32" s="11" t="s">
        <v>545</v>
      </c>
    </row>
    <row r="33" spans="1:15" x14ac:dyDescent="0.15">
      <c r="A33" t="s">
        <v>630</v>
      </c>
      <c r="D33" s="4"/>
      <c r="E33" s="60">
        <v>12.73</v>
      </c>
      <c r="F33" s="12">
        <v>12</v>
      </c>
      <c r="G33" s="60">
        <v>12.73</v>
      </c>
      <c r="H33" s="11" t="s">
        <v>629</v>
      </c>
      <c r="I33" s="12">
        <v>12</v>
      </c>
      <c r="J33" s="11" t="s">
        <v>629</v>
      </c>
      <c r="K33" s="11" t="s">
        <v>629</v>
      </c>
      <c r="L33" s="12" t="s">
        <v>629</v>
      </c>
      <c r="M33" s="11" t="s">
        <v>629</v>
      </c>
      <c r="N33" s="11" t="s">
        <v>263</v>
      </c>
      <c r="O33" s="11" t="s">
        <v>545</v>
      </c>
    </row>
    <row r="34" spans="1:15" x14ac:dyDescent="0.15">
      <c r="A34" t="s">
        <v>395</v>
      </c>
      <c r="D34" s="4"/>
      <c r="E34" s="11" t="s">
        <v>165</v>
      </c>
      <c r="F34" s="11" t="s">
        <v>165</v>
      </c>
      <c r="G34" s="11" t="s">
        <v>165</v>
      </c>
      <c r="H34" s="11" t="s">
        <v>629</v>
      </c>
      <c r="I34" s="11" t="s">
        <v>684</v>
      </c>
      <c r="J34" s="11" t="s">
        <v>610</v>
      </c>
      <c r="K34" s="11" t="s">
        <v>165</v>
      </c>
      <c r="L34" s="11" t="s">
        <v>629</v>
      </c>
      <c r="M34" s="11" t="s">
        <v>629</v>
      </c>
      <c r="N34" s="11" t="s">
        <v>263</v>
      </c>
      <c r="O34" s="11" t="s">
        <v>545</v>
      </c>
    </row>
    <row r="35" spans="1:15" x14ac:dyDescent="0.15">
      <c r="A35" s="110"/>
      <c r="B35" s="110"/>
      <c r="C35" s="110"/>
      <c r="D35" s="110"/>
      <c r="E35" s="110"/>
      <c r="F35" s="110"/>
      <c r="G35" s="110"/>
      <c r="H35" s="110"/>
      <c r="I35" s="110"/>
      <c r="J35" s="110"/>
      <c r="K35" s="110"/>
      <c r="L35" s="110"/>
      <c r="M35" s="110"/>
      <c r="N35" s="110"/>
      <c r="O35" s="110"/>
    </row>
  </sheetData>
  <sheetProtection algorithmName="SHA-512" hashValue="Wd5Qy2ITkBHrRMyBN6kq+bJTm1g37VDe5/yEVfMBcVBesolPcBVbqO8IkxZNivZrRAejmZtoKgk3V/7YcOX/Jg==" saltValue="9YEwhiHnBet1X2AV+0XHdw==" spinCount="100000" sheet="1" objects="1" scenarios="1"/>
  <phoneticPr fontId="12" type="noConversion"/>
  <pageMargins left="0.75" right="0.75" top="1" bottom="1" header="0.5" footer="0.5"/>
  <legacyDrawing r:id="rId1"/>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41"/>
  <dimension ref="A1:O39"/>
  <sheetViews>
    <sheetView workbookViewId="0">
      <selection activeCell="E12" sqref="E12:O12"/>
    </sheetView>
  </sheetViews>
  <sheetFormatPr baseColWidth="10" defaultRowHeight="13" x14ac:dyDescent="0.15"/>
  <cols>
    <col min="1" max="1" width="11.5" customWidth="1"/>
    <col min="2" max="2" width="8.1640625" customWidth="1"/>
    <col min="3" max="3" width="7.5" customWidth="1"/>
    <col min="4" max="4" width="1.6640625" customWidth="1"/>
    <col min="5" max="5" width="11.1640625" customWidth="1"/>
    <col min="6" max="6" width="10" customWidth="1"/>
    <col min="8" max="12" width="10" customWidth="1"/>
  </cols>
  <sheetData>
    <row r="1" spans="1:15" x14ac:dyDescent="0.15">
      <c r="A1" s="1" t="s">
        <v>657</v>
      </c>
    </row>
    <row r="2" spans="1:15" x14ac:dyDescent="0.15">
      <c r="A2" s="109"/>
      <c r="B2" s="110"/>
      <c r="C2" s="110"/>
      <c r="D2" s="110"/>
      <c r="E2" s="110"/>
      <c r="F2" s="110"/>
      <c r="G2" s="110"/>
      <c r="H2" s="110"/>
      <c r="I2" s="110"/>
      <c r="J2" s="110"/>
      <c r="K2" s="110"/>
      <c r="L2" s="110"/>
      <c r="M2" s="111"/>
      <c r="N2" s="111"/>
      <c r="O2" s="111"/>
    </row>
    <row r="3" spans="1:15" x14ac:dyDescent="0.15">
      <c r="A3" s="8" t="s">
        <v>744</v>
      </c>
      <c r="B3" s="9"/>
      <c r="C3" s="9"/>
      <c r="D3" s="10"/>
      <c r="E3" s="9"/>
      <c r="F3" s="9"/>
      <c r="G3" s="9"/>
      <c r="H3" s="9"/>
      <c r="I3" s="9"/>
      <c r="J3" s="9"/>
      <c r="K3" s="9"/>
      <c r="L3" s="9"/>
    </row>
    <row r="4" spans="1:15" x14ac:dyDescent="0.15">
      <c r="D4" s="4"/>
      <c r="E4" s="2" t="s">
        <v>383</v>
      </c>
      <c r="I4" s="15"/>
      <c r="J4" s="15"/>
      <c r="K4" s="15"/>
    </row>
    <row r="5" spans="1:15" x14ac:dyDescent="0.15">
      <c r="D5" s="4"/>
    </row>
    <row r="6" spans="1:15" x14ac:dyDescent="0.15">
      <c r="A6" s="5" t="s">
        <v>639</v>
      </c>
      <c r="D6" s="4"/>
      <c r="E6" s="3" t="s">
        <v>386</v>
      </c>
      <c r="F6" s="3" t="s">
        <v>388</v>
      </c>
      <c r="G6" s="3" t="s">
        <v>738</v>
      </c>
      <c r="H6" s="3" t="s">
        <v>291</v>
      </c>
      <c r="I6" s="3" t="s">
        <v>665</v>
      </c>
      <c r="J6" s="3" t="s">
        <v>347</v>
      </c>
      <c r="K6" s="3" t="s">
        <v>266</v>
      </c>
      <c r="L6" s="3" t="s">
        <v>837</v>
      </c>
      <c r="M6" s="3" t="s">
        <v>407</v>
      </c>
      <c r="N6" s="3" t="s">
        <v>296</v>
      </c>
      <c r="O6" s="3" t="s">
        <v>741</v>
      </c>
    </row>
    <row r="7" spans="1:15" x14ac:dyDescent="0.15">
      <c r="A7" t="s">
        <v>366</v>
      </c>
      <c r="D7" s="4"/>
      <c r="E7" s="47">
        <v>1000</v>
      </c>
      <c r="F7">
        <v>1000</v>
      </c>
      <c r="G7" s="47">
        <v>1750</v>
      </c>
      <c r="H7">
        <v>1000</v>
      </c>
      <c r="I7">
        <v>1000</v>
      </c>
      <c r="J7">
        <v>1000</v>
      </c>
      <c r="K7">
        <v>1000</v>
      </c>
      <c r="L7">
        <v>1000</v>
      </c>
      <c r="M7">
        <v>1000</v>
      </c>
      <c r="N7">
        <v>0</v>
      </c>
      <c r="O7">
        <v>1000</v>
      </c>
    </row>
    <row r="8" spans="1:15" x14ac:dyDescent="0.15">
      <c r="A8" s="45" t="s">
        <v>836</v>
      </c>
      <c r="B8" s="45"/>
      <c r="C8" s="45"/>
      <c r="D8" s="46"/>
      <c r="E8" s="48">
        <v>1000</v>
      </c>
      <c r="F8" s="45">
        <v>1000</v>
      </c>
      <c r="G8" s="48">
        <v>0</v>
      </c>
      <c r="H8" s="45">
        <v>1000</v>
      </c>
      <c r="I8" s="45">
        <v>1000</v>
      </c>
      <c r="J8" s="45">
        <v>1000</v>
      </c>
      <c r="K8" s="45">
        <v>1000</v>
      </c>
      <c r="L8" s="45">
        <v>1000</v>
      </c>
      <c r="M8" s="45">
        <v>1000</v>
      </c>
      <c r="N8" s="45">
        <v>0</v>
      </c>
      <c r="O8" s="45">
        <v>1000</v>
      </c>
    </row>
    <row r="9" spans="1:15" x14ac:dyDescent="0.15">
      <c r="A9" t="s">
        <v>367</v>
      </c>
      <c r="D9" s="4"/>
      <c r="E9">
        <v>28.071999999999999</v>
      </c>
      <c r="F9">
        <v>27.709</v>
      </c>
      <c r="G9">
        <v>29.315000000000001</v>
      </c>
      <c r="H9">
        <v>24.760999999999999</v>
      </c>
      <c r="I9">
        <v>28.759499999999999</v>
      </c>
      <c r="J9">
        <v>27.39</v>
      </c>
      <c r="K9">
        <v>26.818000000000001</v>
      </c>
      <c r="L9">
        <v>27.995000000000001</v>
      </c>
      <c r="M9">
        <v>26.015000000000001</v>
      </c>
      <c r="N9">
        <v>0</v>
      </c>
      <c r="O9">
        <v>24.047319999999999</v>
      </c>
    </row>
    <row r="10" spans="1:15" x14ac:dyDescent="0.15">
      <c r="A10" t="s">
        <v>373</v>
      </c>
      <c r="D10" s="4"/>
      <c r="E10">
        <v>29.733000000000001</v>
      </c>
      <c r="F10">
        <v>27.742000000000001</v>
      </c>
      <c r="G10">
        <v>0</v>
      </c>
      <c r="H10">
        <v>24.893000000000001</v>
      </c>
      <c r="I10">
        <v>30.468900000000001</v>
      </c>
      <c r="J10">
        <v>29.018000000000001</v>
      </c>
      <c r="K10">
        <v>28.402000000000001</v>
      </c>
      <c r="L10">
        <v>28.105</v>
      </c>
      <c r="M10">
        <v>27.565999999999999</v>
      </c>
      <c r="N10">
        <v>0</v>
      </c>
      <c r="O10">
        <v>23.98066</v>
      </c>
    </row>
    <row r="11" spans="1:15" x14ac:dyDescent="0.15">
      <c r="A11" t="s">
        <v>368</v>
      </c>
      <c r="D11" s="4"/>
      <c r="E11">
        <v>32.101999999999997</v>
      </c>
      <c r="F11">
        <v>27.885000000000002</v>
      </c>
      <c r="G11">
        <v>32.692</v>
      </c>
      <c r="H11">
        <v>24.893000000000001</v>
      </c>
      <c r="I11">
        <v>32.894399999999997</v>
      </c>
      <c r="J11">
        <v>31.327999999999999</v>
      </c>
      <c r="K11">
        <v>30.667999999999999</v>
      </c>
      <c r="L11">
        <v>28.215</v>
      </c>
      <c r="M11">
        <v>29.765999999999998</v>
      </c>
      <c r="N11">
        <v>0</v>
      </c>
      <c r="O11">
        <v>22.59686</v>
      </c>
    </row>
    <row r="12" spans="1:15" x14ac:dyDescent="0.15">
      <c r="A12" t="s">
        <v>568</v>
      </c>
      <c r="D12" s="4"/>
      <c r="E12">
        <v>80.046999999999997</v>
      </c>
      <c r="F12">
        <v>79.167000000000002</v>
      </c>
      <c r="G12">
        <v>80.046999999999997</v>
      </c>
      <c r="H12">
        <v>79.167000000000002</v>
      </c>
      <c r="I12">
        <v>82.004999999999995</v>
      </c>
      <c r="J12">
        <v>78.088999999999999</v>
      </c>
      <c r="K12">
        <v>76.460999999999999</v>
      </c>
      <c r="L12">
        <v>82.5</v>
      </c>
      <c r="M12">
        <v>78.099999999999994</v>
      </c>
      <c r="N12">
        <v>0</v>
      </c>
      <c r="O12">
        <v>79.17107</v>
      </c>
    </row>
    <row r="13" spans="1:15" x14ac:dyDescent="0.15">
      <c r="D13" s="4"/>
      <c r="G13" s="47"/>
    </row>
    <row r="14" spans="1:15" x14ac:dyDescent="0.15">
      <c r="D14" s="4"/>
      <c r="G14" s="47"/>
    </row>
    <row r="15" spans="1:15" x14ac:dyDescent="0.15">
      <c r="A15" s="5" t="s">
        <v>372</v>
      </c>
      <c r="D15" s="4"/>
      <c r="E15" s="3" t="s">
        <v>386</v>
      </c>
      <c r="F15" s="3" t="s">
        <v>388</v>
      </c>
      <c r="G15" s="3" t="s">
        <v>738</v>
      </c>
      <c r="H15" s="3" t="s">
        <v>291</v>
      </c>
      <c r="I15" s="3" t="s">
        <v>665</v>
      </c>
      <c r="J15" s="3" t="s">
        <v>458</v>
      </c>
      <c r="K15" s="3" t="s">
        <v>266</v>
      </c>
      <c r="L15" s="3" t="s">
        <v>837</v>
      </c>
      <c r="M15" s="3" t="s">
        <v>407</v>
      </c>
      <c r="N15" s="3" t="s">
        <v>296</v>
      </c>
      <c r="O15" s="3" t="s">
        <v>741</v>
      </c>
    </row>
    <row r="16" spans="1:15" x14ac:dyDescent="0.15">
      <c r="A16" t="s">
        <v>366</v>
      </c>
      <c r="D16" s="4"/>
      <c r="E16" s="47">
        <v>1000</v>
      </c>
      <c r="F16">
        <v>1000</v>
      </c>
      <c r="G16" s="49">
        <v>1750</v>
      </c>
      <c r="H16">
        <v>1000</v>
      </c>
      <c r="I16">
        <v>1000</v>
      </c>
      <c r="J16">
        <v>1000</v>
      </c>
      <c r="K16">
        <v>1000</v>
      </c>
      <c r="L16">
        <v>1000</v>
      </c>
      <c r="M16">
        <v>1000</v>
      </c>
      <c r="N16">
        <v>0</v>
      </c>
      <c r="O16">
        <v>1000</v>
      </c>
    </row>
    <row r="17" spans="1:15" x14ac:dyDescent="0.15">
      <c r="A17" s="45" t="s">
        <v>836</v>
      </c>
      <c r="B17" s="45"/>
      <c r="C17" s="45"/>
      <c r="D17" s="46"/>
      <c r="E17" s="48">
        <v>1000</v>
      </c>
      <c r="F17" s="45">
        <v>1000</v>
      </c>
      <c r="G17" s="50">
        <v>0</v>
      </c>
      <c r="H17" s="45">
        <v>1000</v>
      </c>
      <c r="I17" s="45">
        <v>1000</v>
      </c>
      <c r="J17" s="45">
        <v>1000</v>
      </c>
      <c r="K17" s="45">
        <v>1000</v>
      </c>
      <c r="L17" s="45">
        <v>1000</v>
      </c>
      <c r="M17" s="45">
        <v>1000</v>
      </c>
      <c r="N17" s="45">
        <v>0</v>
      </c>
      <c r="O17" s="45">
        <v>1000</v>
      </c>
    </row>
    <row r="18" spans="1:15" x14ac:dyDescent="0.15">
      <c r="A18" t="s">
        <v>367</v>
      </c>
      <c r="D18" s="4"/>
      <c r="E18">
        <v>28.071999999999999</v>
      </c>
      <c r="F18">
        <v>27.709</v>
      </c>
      <c r="G18">
        <v>29.315000000000001</v>
      </c>
      <c r="H18">
        <v>24.760999999999999</v>
      </c>
      <c r="I18">
        <v>28.759499999999999</v>
      </c>
      <c r="J18">
        <v>27.39</v>
      </c>
      <c r="K18">
        <v>26.818000000000001</v>
      </c>
      <c r="L18">
        <v>27.995000000000001</v>
      </c>
      <c r="M18">
        <v>26.015000000000001</v>
      </c>
      <c r="N18">
        <v>0</v>
      </c>
      <c r="O18">
        <v>24.047319999999999</v>
      </c>
    </row>
    <row r="19" spans="1:15" x14ac:dyDescent="0.15">
      <c r="A19" t="s">
        <v>373</v>
      </c>
      <c r="D19" s="4"/>
      <c r="E19">
        <v>29.733000000000001</v>
      </c>
      <c r="F19">
        <v>27.742000000000001</v>
      </c>
      <c r="G19">
        <v>0</v>
      </c>
      <c r="H19">
        <v>24.893000000000001</v>
      </c>
      <c r="I19">
        <v>30.468900000000001</v>
      </c>
      <c r="J19">
        <v>29.018000000000001</v>
      </c>
      <c r="K19">
        <v>28.402000000000001</v>
      </c>
      <c r="L19">
        <v>28.105</v>
      </c>
      <c r="M19">
        <v>27.565999999999999</v>
      </c>
      <c r="N19">
        <v>0</v>
      </c>
      <c r="O19">
        <v>23.98066</v>
      </c>
    </row>
    <row r="20" spans="1:15" x14ac:dyDescent="0.15">
      <c r="A20" t="s">
        <v>368</v>
      </c>
      <c r="D20" s="4"/>
      <c r="E20">
        <v>32.101999999999997</v>
      </c>
      <c r="F20">
        <v>27.885000000000002</v>
      </c>
      <c r="G20">
        <v>32.692</v>
      </c>
      <c r="H20">
        <v>24.893000000000001</v>
      </c>
      <c r="I20">
        <v>32.894399999999997</v>
      </c>
      <c r="J20">
        <v>31.327999999999999</v>
      </c>
      <c r="K20">
        <v>30.667999999999999</v>
      </c>
      <c r="L20">
        <v>28.215</v>
      </c>
      <c r="M20">
        <v>29.765999999999998</v>
      </c>
      <c r="N20">
        <v>0</v>
      </c>
      <c r="O20">
        <v>22.59686</v>
      </c>
    </row>
    <row r="21" spans="1:15" x14ac:dyDescent="0.15">
      <c r="A21" t="s">
        <v>281</v>
      </c>
      <c r="D21" s="4"/>
      <c r="E21">
        <v>11.55</v>
      </c>
      <c r="F21">
        <v>11.77</v>
      </c>
      <c r="G21">
        <v>15.191000000000001</v>
      </c>
      <c r="H21">
        <v>8.7010000000000005</v>
      </c>
      <c r="I21">
        <v>11.8393</v>
      </c>
      <c r="J21">
        <v>11.275</v>
      </c>
      <c r="K21">
        <v>11.044</v>
      </c>
      <c r="L21">
        <v>11.99</v>
      </c>
      <c r="M21">
        <v>11.275</v>
      </c>
      <c r="N21">
        <v>0</v>
      </c>
      <c r="O21">
        <v>9.64161</v>
      </c>
    </row>
    <row r="22" spans="1:15" x14ac:dyDescent="0.15">
      <c r="A22" t="s">
        <v>568</v>
      </c>
      <c r="D22" s="4"/>
      <c r="E22">
        <v>80.046999999999997</v>
      </c>
      <c r="F22">
        <v>79.167000000000002</v>
      </c>
      <c r="G22">
        <v>80.046999999999997</v>
      </c>
      <c r="H22">
        <v>79.167000000000002</v>
      </c>
      <c r="I22">
        <v>82.004999999999995</v>
      </c>
      <c r="J22">
        <v>78.088999999999999</v>
      </c>
      <c r="K22">
        <v>76.460999999999999</v>
      </c>
      <c r="L22">
        <v>82.5</v>
      </c>
      <c r="M22">
        <v>78.099999999999994</v>
      </c>
      <c r="N22">
        <v>0</v>
      </c>
      <c r="O22">
        <v>79.17107</v>
      </c>
    </row>
    <row r="23" spans="1:15" x14ac:dyDescent="0.15">
      <c r="D23" s="4"/>
      <c r="G23" s="49"/>
    </row>
    <row r="24" spans="1:15" x14ac:dyDescent="0.15">
      <c r="D24" s="4"/>
      <c r="G24" s="49"/>
    </row>
    <row r="25" spans="1:15" x14ac:dyDescent="0.15">
      <c r="A25" s="5" t="s">
        <v>887</v>
      </c>
      <c r="D25" s="4"/>
      <c r="E25" s="3" t="s">
        <v>386</v>
      </c>
      <c r="F25" s="3" t="s">
        <v>388</v>
      </c>
      <c r="G25" s="3" t="s">
        <v>738</v>
      </c>
      <c r="H25" s="3" t="s">
        <v>291</v>
      </c>
      <c r="I25" s="3" t="s">
        <v>665</v>
      </c>
      <c r="J25" s="3" t="s">
        <v>458</v>
      </c>
      <c r="K25" s="3" t="s">
        <v>266</v>
      </c>
      <c r="L25" s="3" t="s">
        <v>837</v>
      </c>
      <c r="M25" s="3" t="s">
        <v>407</v>
      </c>
      <c r="N25" s="3" t="s">
        <v>296</v>
      </c>
      <c r="O25" s="3" t="s">
        <v>741</v>
      </c>
    </row>
    <row r="26" spans="1:15" x14ac:dyDescent="0.15">
      <c r="A26" t="s">
        <v>505</v>
      </c>
      <c r="D26" s="4"/>
      <c r="E26">
        <v>53.856000000000002</v>
      </c>
      <c r="F26">
        <v>53.701999999999998</v>
      </c>
      <c r="G26">
        <v>53.856000000000002</v>
      </c>
      <c r="H26">
        <v>48.84</v>
      </c>
      <c r="I26" s="13">
        <v>55.174900000000001</v>
      </c>
      <c r="J26" s="113">
        <v>52.546999999999997</v>
      </c>
      <c r="K26">
        <v>51.447000000000003</v>
      </c>
      <c r="L26">
        <v>53.35</v>
      </c>
      <c r="M26">
        <v>48.344999999999999</v>
      </c>
      <c r="N26">
        <v>0</v>
      </c>
      <c r="O26">
        <v>46.959989999999998</v>
      </c>
    </row>
    <row r="27" spans="1:15" x14ac:dyDescent="0.15">
      <c r="A27" t="s">
        <v>504</v>
      </c>
      <c r="D27" s="4"/>
      <c r="E27">
        <v>22.385000000000002</v>
      </c>
      <c r="F27">
        <v>22.417999999999999</v>
      </c>
      <c r="G27">
        <v>22.385000000000002</v>
      </c>
      <c r="H27">
        <v>18.634</v>
      </c>
      <c r="I27" s="13">
        <v>22.938300000000002</v>
      </c>
      <c r="J27" s="113">
        <v>21.846</v>
      </c>
      <c r="K27">
        <v>21.384</v>
      </c>
      <c r="L27">
        <v>22.616</v>
      </c>
      <c r="M27">
        <v>20.097000000000001</v>
      </c>
      <c r="N27">
        <v>0</v>
      </c>
      <c r="O27">
        <v>19.365829999999999</v>
      </c>
    </row>
    <row r="28" spans="1:15" x14ac:dyDescent="0.15">
      <c r="A28" t="s">
        <v>281</v>
      </c>
      <c r="D28" s="4"/>
      <c r="E28">
        <v>13.486000000000001</v>
      </c>
      <c r="F28">
        <v>13.673</v>
      </c>
      <c r="G28">
        <v>13.486000000000001</v>
      </c>
      <c r="H28">
        <v>10.329000000000001</v>
      </c>
      <c r="I28" s="13">
        <v>13.825900000000001</v>
      </c>
      <c r="J28" s="113">
        <v>13.167</v>
      </c>
      <c r="K28">
        <v>12.891999999999999</v>
      </c>
      <c r="L28">
        <v>13.629</v>
      </c>
      <c r="M28">
        <v>12.111000000000001</v>
      </c>
      <c r="N28">
        <v>0</v>
      </c>
      <c r="O28">
        <v>11.65901</v>
      </c>
    </row>
    <row r="29" spans="1:15" x14ac:dyDescent="0.15">
      <c r="A29" t="s">
        <v>568</v>
      </c>
      <c r="D29" s="4"/>
      <c r="E29">
        <v>89.352999999999994</v>
      </c>
      <c r="F29">
        <v>88.582999999999998</v>
      </c>
      <c r="G29">
        <v>89.352999999999994</v>
      </c>
      <c r="H29">
        <v>87.516000000000005</v>
      </c>
      <c r="I29" s="13">
        <v>91.534300000000002</v>
      </c>
      <c r="J29" s="113">
        <v>87.174999999999997</v>
      </c>
      <c r="K29">
        <v>85.349000000000004</v>
      </c>
      <c r="L29">
        <v>90.75</v>
      </c>
      <c r="M29">
        <v>87.174999999999997</v>
      </c>
      <c r="N29">
        <v>0</v>
      </c>
      <c r="O29">
        <v>88.584320000000005</v>
      </c>
    </row>
    <row r="30" spans="1:15" x14ac:dyDescent="0.15">
      <c r="D30" s="4"/>
    </row>
    <row r="31" spans="1:15" x14ac:dyDescent="0.15">
      <c r="A31" s="4"/>
      <c r="B31" s="4"/>
      <c r="C31" s="4"/>
      <c r="D31" s="4"/>
      <c r="E31" s="4"/>
      <c r="F31" s="4"/>
      <c r="G31" s="4"/>
      <c r="H31" s="4"/>
      <c r="I31" s="4"/>
      <c r="J31" s="4"/>
      <c r="K31" s="4"/>
      <c r="L31" s="4"/>
      <c r="M31" s="4"/>
      <c r="N31" s="4"/>
      <c r="O31" s="4"/>
    </row>
    <row r="32" spans="1:15" x14ac:dyDescent="0.15">
      <c r="A32" s="5" t="s">
        <v>835</v>
      </c>
      <c r="D32" s="4"/>
      <c r="E32" s="3" t="s">
        <v>386</v>
      </c>
      <c r="F32" s="3" t="s">
        <v>388</v>
      </c>
      <c r="G32" s="3" t="s">
        <v>738</v>
      </c>
      <c r="H32" s="3" t="s">
        <v>291</v>
      </c>
      <c r="I32" s="3" t="s">
        <v>665</v>
      </c>
      <c r="J32" s="3" t="s">
        <v>458</v>
      </c>
      <c r="K32" s="3" t="s">
        <v>266</v>
      </c>
      <c r="L32" s="3" t="s">
        <v>837</v>
      </c>
      <c r="M32" s="3" t="s">
        <v>407</v>
      </c>
      <c r="N32" s="3" t="s">
        <v>296</v>
      </c>
      <c r="O32" s="3" t="s">
        <v>741</v>
      </c>
    </row>
    <row r="33" spans="1:15" x14ac:dyDescent="0.15">
      <c r="A33" t="s">
        <v>559</v>
      </c>
      <c r="D33" s="4"/>
      <c r="E33" s="11" t="s">
        <v>719</v>
      </c>
      <c r="F33" s="11" t="s">
        <v>716</v>
      </c>
      <c r="G33" s="11" t="s">
        <v>611</v>
      </c>
      <c r="H33" s="11" t="s">
        <v>629</v>
      </c>
      <c r="I33" s="11" t="s">
        <v>666</v>
      </c>
      <c r="J33" s="11" t="s">
        <v>338</v>
      </c>
      <c r="K33" s="11" t="s">
        <v>629</v>
      </c>
      <c r="L33" s="11" t="s">
        <v>309</v>
      </c>
      <c r="M33" s="11" t="s">
        <v>629</v>
      </c>
      <c r="N33" s="11" t="s">
        <v>263</v>
      </c>
      <c r="O33" s="11" t="s">
        <v>629</v>
      </c>
    </row>
    <row r="34" spans="1:15" x14ac:dyDescent="0.15">
      <c r="A34" t="s">
        <v>910</v>
      </c>
      <c r="D34" s="4"/>
      <c r="E34" s="11" t="s">
        <v>812</v>
      </c>
      <c r="F34" s="11" t="s">
        <v>405</v>
      </c>
      <c r="G34" s="11" t="s">
        <v>869</v>
      </c>
      <c r="H34" s="11" t="s">
        <v>283</v>
      </c>
      <c r="I34" s="11" t="s">
        <v>667</v>
      </c>
      <c r="J34" s="11" t="s">
        <v>570</v>
      </c>
      <c r="K34" s="11" t="s">
        <v>283</v>
      </c>
      <c r="L34" s="11" t="s">
        <v>638</v>
      </c>
      <c r="M34" s="11" t="s">
        <v>771</v>
      </c>
      <c r="N34" s="11" t="s">
        <v>865</v>
      </c>
      <c r="O34" s="11" t="s">
        <v>405</v>
      </c>
    </row>
    <row r="35" spans="1:15" x14ac:dyDescent="0.15">
      <c r="A35" t="s">
        <v>560</v>
      </c>
      <c r="D35" s="4"/>
      <c r="E35" s="11" t="s">
        <v>811</v>
      </c>
      <c r="F35" s="12" t="s">
        <v>717</v>
      </c>
      <c r="G35" s="11" t="s">
        <v>230</v>
      </c>
      <c r="H35" s="11" t="s">
        <v>229</v>
      </c>
      <c r="I35" s="11" t="s">
        <v>618</v>
      </c>
      <c r="J35" s="11" t="s">
        <v>263</v>
      </c>
      <c r="K35" s="12">
        <v>75</v>
      </c>
      <c r="L35" s="11" t="s">
        <v>574</v>
      </c>
      <c r="M35" s="12" t="s">
        <v>798</v>
      </c>
      <c r="N35" s="11" t="s">
        <v>866</v>
      </c>
      <c r="O35" s="60">
        <v>82.5</v>
      </c>
    </row>
    <row r="36" spans="1:15" x14ac:dyDescent="0.15">
      <c r="A36" t="s">
        <v>911</v>
      </c>
      <c r="D36" s="4"/>
      <c r="E36" s="11" t="s">
        <v>357</v>
      </c>
      <c r="F36" s="11" t="s">
        <v>661</v>
      </c>
      <c r="G36" s="11" t="s">
        <v>629</v>
      </c>
      <c r="H36" s="11" t="s">
        <v>612</v>
      </c>
      <c r="I36" s="11" t="s">
        <v>720</v>
      </c>
      <c r="J36" s="11" t="s">
        <v>376</v>
      </c>
      <c r="K36" s="11" t="s">
        <v>663</v>
      </c>
      <c r="L36" s="11" t="s">
        <v>864</v>
      </c>
      <c r="M36" s="11" t="s">
        <v>629</v>
      </c>
      <c r="N36" s="11" t="s">
        <v>662</v>
      </c>
      <c r="O36" s="11" t="s">
        <v>629</v>
      </c>
    </row>
    <row r="37" spans="1:15" x14ac:dyDescent="0.15">
      <c r="A37" t="s">
        <v>630</v>
      </c>
      <c r="D37" s="4"/>
      <c r="E37" s="60">
        <v>12.73</v>
      </c>
      <c r="F37" s="12">
        <v>12</v>
      </c>
      <c r="G37" s="60">
        <v>12.73</v>
      </c>
      <c r="H37" s="11" t="s">
        <v>629</v>
      </c>
      <c r="I37" s="12">
        <v>12</v>
      </c>
      <c r="J37" s="11" t="s">
        <v>629</v>
      </c>
      <c r="K37" s="11" t="s">
        <v>629</v>
      </c>
      <c r="L37" s="12" t="s">
        <v>629</v>
      </c>
      <c r="M37" s="11" t="s">
        <v>629</v>
      </c>
      <c r="N37" s="11" t="s">
        <v>263</v>
      </c>
      <c r="O37" s="60">
        <v>14.85</v>
      </c>
    </row>
    <row r="38" spans="1:15" x14ac:dyDescent="0.15">
      <c r="A38" t="s">
        <v>395</v>
      </c>
      <c r="D38" s="4"/>
      <c r="E38" s="11" t="s">
        <v>406</v>
      </c>
      <c r="F38" s="11" t="s">
        <v>406</v>
      </c>
      <c r="G38" s="11" t="s">
        <v>165</v>
      </c>
      <c r="H38" s="11" t="s">
        <v>629</v>
      </c>
      <c r="I38" s="11" t="s">
        <v>684</v>
      </c>
      <c r="J38" s="11" t="s">
        <v>610</v>
      </c>
      <c r="K38" s="11" t="s">
        <v>165</v>
      </c>
      <c r="L38" s="11" t="s">
        <v>629</v>
      </c>
      <c r="M38" s="11" t="s">
        <v>629</v>
      </c>
      <c r="N38" s="11" t="s">
        <v>263</v>
      </c>
      <c r="O38" s="11" t="s">
        <v>263</v>
      </c>
    </row>
    <row r="39" spans="1:15" x14ac:dyDescent="0.15">
      <c r="A39" s="110"/>
      <c r="B39" s="110"/>
      <c r="C39" s="110"/>
      <c r="D39" s="110"/>
      <c r="E39" s="110"/>
      <c r="F39" s="110"/>
      <c r="G39" s="110"/>
      <c r="H39" s="110"/>
      <c r="I39" s="110"/>
      <c r="J39" s="110"/>
      <c r="K39" s="110"/>
      <c r="L39" s="110"/>
      <c r="M39" s="110"/>
      <c r="N39" s="110"/>
      <c r="O39" s="110"/>
    </row>
  </sheetData>
  <sheetProtection algorithmName="SHA-512" hashValue="Tswe8uOFLavjS/vKoA/lZs7ypGsUgV8kOxitS5bTeIZ6yLTf58l3fu5EhCdQa9xe2AX+qFqp+F89qY10r4wOIg==" saltValue="plzIdKcaTUk5UzSGjnG1mg==" spinCount="100000" sheet="1" objects="1" scenarios="1"/>
  <phoneticPr fontId="12" type="noConversion"/>
  <pageMargins left="0.75" right="0.75" top="1" bottom="1" header="0.5" footer="0.5"/>
  <legacy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8DE7F3-C72F-A14C-B149-299CB4553C56}">
  <sheetPr codeName="Sheet62"/>
  <dimension ref="A1:AJI9605"/>
  <sheetViews>
    <sheetView workbookViewId="0">
      <selection activeCell="C5" sqref="C5"/>
    </sheetView>
  </sheetViews>
  <sheetFormatPr baseColWidth="10" defaultRowHeight="14" x14ac:dyDescent="0.15"/>
  <cols>
    <col min="1" max="2" width="20.33203125" style="318" customWidth="1"/>
    <col min="3" max="9" width="12.1640625" style="318" customWidth="1"/>
    <col min="10" max="11" width="12.1640625" style="318" hidden="1" customWidth="1"/>
    <col min="12" max="16" width="12.1640625" style="318" customWidth="1"/>
    <col min="17" max="20" width="12.1640625" style="318" hidden="1" customWidth="1"/>
    <col min="21" max="24" width="12.1640625" style="318" customWidth="1"/>
    <col min="946" max="16384" width="10.83203125" style="318"/>
  </cols>
  <sheetData>
    <row r="1" spans="1:43" customFormat="1" ht="13" x14ac:dyDescent="0.15">
      <c r="A1" s="424" t="s">
        <v>1361</v>
      </c>
      <c r="B1" s="424"/>
      <c r="C1" s="424"/>
      <c r="D1" s="424"/>
      <c r="E1" s="424"/>
      <c r="F1" s="424"/>
      <c r="G1" s="424"/>
      <c r="H1" s="424"/>
      <c r="I1" s="424"/>
      <c r="J1" s="424"/>
      <c r="K1" s="424"/>
      <c r="L1" s="424"/>
      <c r="M1" s="424"/>
      <c r="N1" s="424"/>
      <c r="O1" s="424"/>
      <c r="P1" s="424"/>
      <c r="Q1" s="424"/>
      <c r="R1" s="424"/>
      <c r="S1" s="424"/>
      <c r="T1" s="424"/>
      <c r="U1" s="424"/>
      <c r="V1" s="424"/>
      <c r="W1" s="424"/>
      <c r="X1" s="424"/>
      <c r="Y1" s="424"/>
      <c r="Z1" s="424"/>
      <c r="AA1" s="424"/>
      <c r="AB1" s="424"/>
      <c r="AC1" s="424"/>
      <c r="AD1" s="424"/>
      <c r="AE1" s="424"/>
      <c r="AF1" s="424"/>
      <c r="AG1" s="424"/>
      <c r="AH1" s="424"/>
      <c r="AI1" s="424"/>
      <c r="AJ1" s="424"/>
      <c r="AK1" s="424"/>
      <c r="AL1" s="424"/>
      <c r="AM1" s="424"/>
      <c r="AN1" s="424"/>
      <c r="AO1" s="424"/>
      <c r="AP1" s="424"/>
      <c r="AQ1" s="424"/>
    </row>
    <row r="2" spans="1:43" customFormat="1" ht="13" x14ac:dyDescent="0.15">
      <c r="A2" s="425" t="s">
        <v>1376</v>
      </c>
      <c r="B2" s="424"/>
      <c r="C2" s="424"/>
      <c r="D2" s="424"/>
      <c r="E2" s="424"/>
      <c r="F2" s="424"/>
      <c r="G2" s="424"/>
      <c r="H2" s="424"/>
      <c r="I2" s="424"/>
      <c r="J2" s="424"/>
      <c r="K2" s="424"/>
      <c r="L2" s="424"/>
      <c r="M2" s="424"/>
      <c r="N2" s="424"/>
      <c r="O2" s="424"/>
      <c r="P2" s="424"/>
      <c r="Q2" s="424"/>
      <c r="R2" s="424"/>
      <c r="S2" s="424"/>
      <c r="T2" s="424"/>
      <c r="U2" s="424"/>
      <c r="V2" s="424"/>
      <c r="W2" s="424"/>
      <c r="X2" s="424"/>
      <c r="Y2" s="424"/>
      <c r="Z2" s="424"/>
      <c r="AA2" s="424"/>
      <c r="AB2" s="424"/>
      <c r="AC2" s="424"/>
      <c r="AD2" s="424"/>
      <c r="AE2" s="424"/>
      <c r="AF2" s="424"/>
      <c r="AG2" s="424"/>
      <c r="AH2" s="424"/>
      <c r="AI2" s="424"/>
      <c r="AJ2" s="424"/>
      <c r="AK2" s="424"/>
      <c r="AL2" s="424"/>
      <c r="AM2" s="424"/>
      <c r="AN2" s="424"/>
      <c r="AO2" s="424"/>
      <c r="AP2" s="424"/>
      <c r="AQ2" s="424"/>
    </row>
    <row r="3" spans="1:43" customFormat="1" thickBot="1" x14ac:dyDescent="0.2">
      <c r="A3" s="424"/>
      <c r="B3" s="424"/>
      <c r="C3" s="424"/>
      <c r="D3" s="424"/>
      <c r="E3" s="424"/>
      <c r="F3" s="424"/>
      <c r="G3" s="424"/>
      <c r="H3" s="424"/>
      <c r="I3" s="424"/>
      <c r="J3" s="424"/>
      <c r="K3" s="424"/>
      <c r="L3" s="424"/>
      <c r="M3" s="424"/>
      <c r="N3" s="424"/>
      <c r="O3" s="424"/>
      <c r="P3" s="424"/>
      <c r="Q3" s="424"/>
      <c r="R3" s="424"/>
      <c r="S3" s="424"/>
      <c r="T3" s="424"/>
      <c r="U3" s="424"/>
      <c r="V3" s="424"/>
      <c r="W3" s="424"/>
      <c r="X3" s="424"/>
      <c r="Y3" s="424"/>
      <c r="Z3" s="424"/>
      <c r="AA3" s="424"/>
      <c r="AB3" s="424"/>
      <c r="AC3" s="424"/>
      <c r="AD3" s="424"/>
      <c r="AE3" s="424"/>
      <c r="AF3" s="424"/>
      <c r="AG3" s="424"/>
      <c r="AH3" s="424"/>
      <c r="AI3" s="424"/>
      <c r="AJ3" s="424"/>
      <c r="AK3" s="424"/>
      <c r="AL3" s="424"/>
      <c r="AM3" s="424"/>
      <c r="AN3" s="424"/>
      <c r="AO3" s="424"/>
      <c r="AP3" s="424"/>
      <c r="AQ3" s="424"/>
    </row>
    <row r="4" spans="1:43" x14ac:dyDescent="0.15">
      <c r="A4" s="166" t="s">
        <v>639</v>
      </c>
      <c r="B4" s="167"/>
      <c r="C4" s="167"/>
      <c r="D4" s="167"/>
      <c r="E4" s="167"/>
      <c r="F4" s="167"/>
      <c r="G4" s="167"/>
      <c r="H4" s="167"/>
      <c r="I4" s="167"/>
      <c r="J4" s="167"/>
      <c r="K4" s="167"/>
      <c r="L4" s="167"/>
      <c r="M4" s="167"/>
      <c r="N4" s="167"/>
      <c r="O4" s="167"/>
      <c r="P4" s="167"/>
      <c r="Q4" s="167"/>
      <c r="R4" s="167"/>
      <c r="S4" s="167"/>
      <c r="T4" s="167"/>
      <c r="U4" s="167"/>
      <c r="V4" s="167"/>
      <c r="W4" s="167"/>
      <c r="X4" s="173"/>
      <c r="Y4" s="423"/>
      <c r="Z4" s="423"/>
      <c r="AA4" s="423"/>
      <c r="AB4" s="423"/>
      <c r="AC4" s="423"/>
      <c r="AD4" s="423"/>
      <c r="AE4" s="423"/>
      <c r="AF4" s="423"/>
      <c r="AG4" s="423"/>
      <c r="AH4" s="423"/>
      <c r="AI4" s="423"/>
      <c r="AJ4" s="423"/>
      <c r="AK4" s="423"/>
      <c r="AL4" s="423"/>
      <c r="AM4" s="423"/>
      <c r="AN4" s="423"/>
      <c r="AO4" s="423"/>
      <c r="AP4" s="423"/>
      <c r="AQ4" s="423"/>
    </row>
    <row r="5" spans="1:43" x14ac:dyDescent="0.15">
      <c r="A5" s="168" t="s">
        <v>247</v>
      </c>
      <c r="B5" s="78"/>
      <c r="C5" s="164">
        <v>1800</v>
      </c>
      <c r="D5" s="78"/>
      <c r="E5" s="78"/>
      <c r="F5" s="78"/>
      <c r="G5" s="78"/>
      <c r="H5" s="78"/>
      <c r="I5" s="78"/>
      <c r="J5" s="78"/>
      <c r="K5" s="78"/>
      <c r="L5" s="78"/>
      <c r="M5" s="78"/>
      <c r="N5" s="78"/>
      <c r="O5" s="78"/>
      <c r="P5" s="78"/>
      <c r="Q5" s="78"/>
      <c r="R5" s="78"/>
      <c r="S5" s="78"/>
      <c r="T5" s="78"/>
      <c r="U5" s="78"/>
      <c r="V5" s="78"/>
      <c r="W5" s="78"/>
      <c r="X5" s="174"/>
      <c r="Y5" s="423"/>
      <c r="Z5" s="423"/>
      <c r="AA5" s="423"/>
      <c r="AB5" s="423"/>
      <c r="AC5" s="423"/>
      <c r="AD5" s="423"/>
      <c r="AE5" s="423"/>
      <c r="AF5" s="423"/>
      <c r="AG5" s="423"/>
      <c r="AH5" s="423"/>
      <c r="AI5" s="423"/>
      <c r="AJ5" s="423"/>
      <c r="AK5" s="423"/>
      <c r="AL5" s="423"/>
      <c r="AM5" s="423"/>
      <c r="AN5" s="423"/>
      <c r="AO5" s="423"/>
      <c r="AP5" s="423"/>
      <c r="AQ5" s="423"/>
    </row>
    <row r="6" spans="1:43" x14ac:dyDescent="0.15">
      <c r="A6" s="168"/>
      <c r="B6" s="78"/>
      <c r="C6" s="78"/>
      <c r="D6" s="78"/>
      <c r="E6" s="78"/>
      <c r="F6" s="78"/>
      <c r="G6" s="78"/>
      <c r="H6" s="78"/>
      <c r="I6" s="78"/>
      <c r="J6" s="78"/>
      <c r="K6" s="78"/>
      <c r="L6" s="78"/>
      <c r="M6" s="78"/>
      <c r="N6" s="78"/>
      <c r="O6" s="78"/>
      <c r="P6" s="78"/>
      <c r="Q6" s="78"/>
      <c r="R6" s="78"/>
      <c r="S6" s="78"/>
      <c r="T6" s="78"/>
      <c r="U6" s="78"/>
      <c r="V6" s="78"/>
      <c r="W6" s="78"/>
      <c r="X6" s="174"/>
      <c r="Y6" s="423"/>
      <c r="Z6" s="423"/>
      <c r="AA6" s="423"/>
      <c r="AB6" s="423"/>
      <c r="AC6" s="423"/>
      <c r="AD6" s="423"/>
      <c r="AE6" s="423"/>
      <c r="AF6" s="423"/>
      <c r="AG6" s="423"/>
      <c r="AH6" s="423"/>
      <c r="AI6" s="423"/>
      <c r="AJ6" s="423"/>
      <c r="AK6" s="423"/>
      <c r="AL6" s="423"/>
      <c r="AM6" s="423"/>
      <c r="AN6" s="423"/>
      <c r="AO6" s="423"/>
      <c r="AP6" s="423"/>
      <c r="AQ6" s="423"/>
    </row>
    <row r="7" spans="1:43" ht="75" x14ac:dyDescent="0.15">
      <c r="A7" s="363" t="s">
        <v>248</v>
      </c>
      <c r="B7" s="364" t="s">
        <v>249</v>
      </c>
      <c r="C7" s="365" t="s">
        <v>250</v>
      </c>
      <c r="D7" s="365" t="s">
        <v>251</v>
      </c>
      <c r="E7" s="365" t="s">
        <v>597</v>
      </c>
      <c r="F7" s="365" t="s">
        <v>598</v>
      </c>
      <c r="G7" s="365" t="s">
        <v>599</v>
      </c>
      <c r="H7" s="365" t="s">
        <v>398</v>
      </c>
      <c r="I7" s="365" t="s">
        <v>746</v>
      </c>
      <c r="J7" s="373" t="s">
        <v>1363</v>
      </c>
      <c r="K7" s="374" t="s">
        <v>600</v>
      </c>
      <c r="L7" s="367" t="s">
        <v>1070</v>
      </c>
      <c r="M7" s="368" t="s">
        <v>361</v>
      </c>
      <c r="N7" s="368" t="s">
        <v>1340</v>
      </c>
      <c r="O7" s="368" t="s">
        <v>275</v>
      </c>
      <c r="P7" s="368" t="s">
        <v>1342</v>
      </c>
      <c r="Q7" s="375" t="s">
        <v>1364</v>
      </c>
      <c r="R7" s="375" t="s">
        <v>1365</v>
      </c>
      <c r="S7" s="376" t="s">
        <v>1366</v>
      </c>
      <c r="T7" s="376" t="s">
        <v>1367</v>
      </c>
      <c r="U7" s="369" t="s">
        <v>1368</v>
      </c>
      <c r="V7" s="369" t="s">
        <v>1369</v>
      </c>
      <c r="W7" s="368" t="s">
        <v>276</v>
      </c>
      <c r="X7" s="370" t="s">
        <v>509</v>
      </c>
      <c r="Y7" s="423"/>
      <c r="Z7" s="423"/>
      <c r="AA7" s="423"/>
      <c r="AB7" s="423"/>
      <c r="AC7" s="423"/>
      <c r="AD7" s="423"/>
      <c r="AE7" s="423"/>
      <c r="AF7" s="423"/>
      <c r="AG7" s="423"/>
      <c r="AH7" s="423"/>
      <c r="AI7" s="423"/>
      <c r="AJ7" s="423"/>
      <c r="AK7" s="423"/>
      <c r="AL7" s="423"/>
      <c r="AM7" s="423"/>
      <c r="AN7" s="423"/>
      <c r="AO7" s="423"/>
      <c r="AP7" s="423"/>
      <c r="AQ7" s="423"/>
    </row>
    <row r="8" spans="1:43" x14ac:dyDescent="0.15">
      <c r="A8" s="163" t="str">
        <f>'AG Jul 2022'!K2</f>
        <v>Energy Locals</v>
      </c>
      <c r="B8" s="158" t="str">
        <f>'AG Jul 2022'!L2</f>
        <v>Online Member</v>
      </c>
      <c r="C8" s="215">
        <f>IF('AG Jul 2022'!BP2=0,91*'AG Jul 2022'!M2/100,(91*'AG Jul 2022'!M2/100)+'AG Jul 2022'!BP2/4)</f>
        <v>89.11727272727272</v>
      </c>
      <c r="D8" s="215">
        <f>IF('AG Jul 2022'!O2="",$C$5*'AG Jul 2022'!N2/100,IF($C$5&gt;='AG Jul 2022'!P2,('AG Jul 2022'!P2*'AG Jul 2022'!N2/100),($C$5*'AG Jul 2022'!N2/100)))</f>
        <v>414</v>
      </c>
      <c r="E8" s="215">
        <f>IF(AND('AG Jul 2022'!P2&gt;0,'AG Jul 2022'!R2&gt;0),IF($C$5&lt;'AG Jul 2022'!P2,0,IF($C$5&lt;=('AG Jul 2022'!R2+'AG Jul 2022'!P2),(($C$5-'AG Jul 2022'!P2)*'AG Jul 2022'!Q2/100),(('AG Jul 2022'!R2)*'AG Jul 2022'!Q2/100))),0)</f>
        <v>0</v>
      </c>
      <c r="F8" s="215">
        <f>IF(AND('AG Jul 2022'!Q2&gt;0,'AG Jul 2022'!S2&gt;0),IF($C$5&lt;('AG Jul 2022'!R2+'AG Jul 2022'!P2),0,IF($C$5&lt;=('AG Jul 2022'!T2+'AG Jul 2022'!R2+'AG Jul 2022'!P2),(($C$5-('AG Jul 2022'!R2+'AG Jul 2022'!P2))*'AG Jul 2022'!S2/100),('AG Jul 2022'!T2*'AG Jul 2022'!S2/100))),0)</f>
        <v>0</v>
      </c>
      <c r="G8" s="215">
        <v>0</v>
      </c>
      <c r="H8" s="215">
        <f>IF(AND('AG Jul 2022'!R2&gt;0,'AG Jul 2022'!T2&gt;0),IF(($C$5&lt;'AG Jul 2022'!T2),(0),($C$5-'AG Jul 2022'!T2)*'AG Jul 2022'!U2/100),IF(AND('AG Jul 2022'!R2&gt;0,'AG Jul 2022'!T2=""),IF(($C$5&lt;'AG Jul 2022'!R2+'AG Jul 2022'!P2),(0),(($C$5-('AG Jul 2022'!R2+'AG Jul 2022'!P2))*'AG Jul 2022'!S2/100)),IF(AND('AG Jul 2022'!P2&gt;0,'AG Jul 2022'!R2=""&gt;0),IF(($C$5&lt;'AG Jul 2022'!P2),(0),($C$5-'AG Jul 2022'!P2)*'AG Jul 2022'!Q2/100),0)))</f>
        <v>0</v>
      </c>
      <c r="I8" s="215">
        <f>SUM(C8:H8)</f>
        <v>503.11727272727273</v>
      </c>
      <c r="J8" s="377">
        <f t="shared" ref="J8:J22" si="0">(I8-C8)*4</f>
        <v>1656</v>
      </c>
      <c r="K8" s="209">
        <f t="shared" ref="K8:K22" si="1">I8*4</f>
        <v>2012.4690909090909</v>
      </c>
      <c r="L8" s="181">
        <f>K8*1.1</f>
        <v>2213.7160000000003</v>
      </c>
      <c r="M8" s="209">
        <f>'AG Jul 2022'!AZ2</f>
        <v>0</v>
      </c>
      <c r="N8" s="209">
        <f>'AG Jul 2022'!BA2</f>
        <v>0</v>
      </c>
      <c r="O8" s="209">
        <f>'AG Jul 2022'!BB2</f>
        <v>0</v>
      </c>
      <c r="P8" s="209">
        <f>'AG Jul 2022'!BC2</f>
        <v>0</v>
      </c>
      <c r="Q8" s="378" t="str">
        <f t="shared" ref="Q8:Q22" si="2">IF(SUM(M8:P8)=0,"No discount",IF(M8&gt;0,"Guaranteed off bill",IF(N8&gt;0,"Guaranteed off usage",IF(O8&gt;0,"Pay-on-time off bill","Pay-on-time off usage"))))</f>
        <v>No discount</v>
      </c>
      <c r="R8" s="386" t="str">
        <f t="shared" ref="R8:R22" si="3">IF(OR(A8="Origin Energy",A8="Red Energy",A8="Powershop"),"Inclusive","Exclusive")</f>
        <v>Exclusive</v>
      </c>
      <c r="S8" s="387">
        <f>IF(AND(Q8="Guaranteed off bill",R8="Inclusive"),((K8*1.1)-((K8*1.1)*M8/100))/1.1,IF(AND(Q8="Guaranteed off usage",R8="Inclusive"),((K8*1.1)-((J8*1.1)*N8/100))/1.1,IF(AND(Q8="Guaranteed off bill",R8="Exclusive"),K8-(K8*M8/100),IF(AND(Q8="Guaranteed off usage",R8="Exclusive"),K8-(J8*N8/100),IF(R8="Inclusive",((K8*1.1))/1.1,K8)))))</f>
        <v>2012.4690909090909</v>
      </c>
      <c r="T8" s="387">
        <f>IF(AND(Q8="Pay-on-time off bill",R8="Inclusive"),((S8*1.1)-((S8*1.1)*O8/100))/1.1,IF(AND(Q8="Pay-on-time off usage",R8="Inclusive"),((S8*1.1)-((J8*1.1)*P8/100))/1.1,IF(AND(Q8="Pay-on-time off bill",R8="Exclusive"),S8-(S8*O8/100),IF(AND(Q8="Pay-on-time off usage",R8="Exclusive"),S8-(J8*P8/100),IF(R8="Inclusive",((S8*1.1))/1.1,S8)))))</f>
        <v>2012.4690909090909</v>
      </c>
      <c r="U8" s="383">
        <f>S8*1.1</f>
        <v>2213.7160000000003</v>
      </c>
      <c r="V8" s="383">
        <f>T8*1.1</f>
        <v>2213.7160000000003</v>
      </c>
      <c r="W8" s="210">
        <f>'AG Jul 2022'!BL2</f>
        <v>0</v>
      </c>
      <c r="X8" s="211" t="str">
        <f>'AG Jul 2022'!BM2</f>
        <v>n</v>
      </c>
      <c r="Y8" s="423"/>
      <c r="Z8" s="423"/>
      <c r="AA8" s="423"/>
      <c r="AB8" s="423"/>
      <c r="AC8" s="423"/>
      <c r="AD8" s="423"/>
      <c r="AE8" s="423"/>
      <c r="AF8" s="423"/>
      <c r="AG8" s="423"/>
      <c r="AH8" s="423"/>
      <c r="AI8" s="423"/>
      <c r="AJ8" s="423"/>
      <c r="AK8" s="423"/>
      <c r="AL8" s="423"/>
      <c r="AM8" s="423"/>
      <c r="AN8" s="423"/>
      <c r="AO8" s="423"/>
      <c r="AP8" s="423"/>
      <c r="AQ8" s="423"/>
    </row>
    <row r="9" spans="1:43" x14ac:dyDescent="0.15">
      <c r="A9" s="163" t="str">
        <f>'AG Jul 2022'!K3</f>
        <v>AGL</v>
      </c>
      <c r="B9" s="158" t="str">
        <f>'AG Jul 2022'!L3</f>
        <v>Value Saver</v>
      </c>
      <c r="C9" s="215">
        <f>IF('AG Jul 2022'!BP3=0,91*'AG Jul 2022'!M3/100,(91*'AG Jul 2022'!M3/100)+'AG Jul 2022'!BP3/4)</f>
        <v>70.14445454545455</v>
      </c>
      <c r="D9" s="215">
        <f>IF('AG Jul 2022'!O3="",$C$5*'AG Jul 2022'!N3/100,IF($C$5&gt;='AG Jul 2022'!P3,('AG Jul 2022'!P3*'AG Jul 2022'!N3/100),($C$5*'AG Jul 2022'!N3/100)))</f>
        <v>447.38181818181818</v>
      </c>
      <c r="E9" s="215">
        <f>IF(AND('AG Jul 2022'!P3&gt;0,'AG Jul 2022'!R3&gt;0),IF($C$5&lt;'AG Jul 2022'!P3,0,IF($C$5&lt;=('AG Jul 2022'!R3+'AG Jul 2022'!P3),(($C$5-'AG Jul 2022'!P3)*'AG Jul 2022'!Q3/100),(('AG Jul 2022'!R3)*'AG Jul 2022'!Q3/100))),0)</f>
        <v>0</v>
      </c>
      <c r="F9" s="215">
        <f>IF(AND('AG Jul 2022'!Q3&gt;0,'AG Jul 2022'!S3&gt;0),IF($C$5&lt;('AG Jul 2022'!R3+'AG Jul 2022'!P3),0,IF($C$5&lt;=('AG Jul 2022'!T3+'AG Jul 2022'!R3+'AG Jul 2022'!P3),(($C$5-('AG Jul 2022'!R3+'AG Jul 2022'!P3))*'AG Jul 2022'!S3/100),('AG Jul 2022'!T3*'AG Jul 2022'!S3/100))),0)</f>
        <v>0</v>
      </c>
      <c r="G9" s="215">
        <v>0</v>
      </c>
      <c r="H9" s="215">
        <f>IF(AND('AG Jul 2022'!R3&gt;0,'AG Jul 2022'!T3&gt;0),IF(($C$5&lt;'AG Jul 2022'!T3),(0),($C$5-'AG Jul 2022'!T3)*'AG Jul 2022'!U3/100),IF(AND('AG Jul 2022'!R3&gt;0,'AG Jul 2022'!T3=""),IF(($C$5&lt;'AG Jul 2022'!R3+'AG Jul 2022'!P3),(0),(($C$5-('AG Jul 2022'!R3+'AG Jul 2022'!P3))*'AG Jul 2022'!S3/100)),IF(AND('AG Jul 2022'!P3&gt;0,'AG Jul 2022'!R3=""&gt;0),IF(($C$5&lt;'AG Jul 2022'!P3),(0),($C$5-'AG Jul 2022'!P3)*'AG Jul 2022'!Q3/100),0)))</f>
        <v>0</v>
      </c>
      <c r="I9" s="215">
        <f t="shared" ref="I9:I10" si="4">SUM(C9:H9)</f>
        <v>517.52627272727273</v>
      </c>
      <c r="J9" s="377">
        <f t="shared" si="0"/>
        <v>1789.5272727272727</v>
      </c>
      <c r="K9" s="209">
        <f t="shared" si="1"/>
        <v>2070.1050909090909</v>
      </c>
      <c r="L9" s="181">
        <f t="shared" ref="L9:L22" si="5">K9*1.1</f>
        <v>2277.1156000000001</v>
      </c>
      <c r="M9" s="209">
        <f>'AG Jul 2022'!AZ3</f>
        <v>0</v>
      </c>
      <c r="N9" s="209">
        <f>'AG Jul 2022'!BA3</f>
        <v>0</v>
      </c>
      <c r="O9" s="209">
        <f>'AG Jul 2022'!BB3</f>
        <v>0</v>
      </c>
      <c r="P9" s="209">
        <f>'AG Jul 2022'!BC3</f>
        <v>0</v>
      </c>
      <c r="Q9" s="378" t="str">
        <f t="shared" si="2"/>
        <v>No discount</v>
      </c>
      <c r="R9" s="386" t="str">
        <f t="shared" si="3"/>
        <v>Exclusive</v>
      </c>
      <c r="S9" s="209">
        <f t="shared" ref="S9:S22" si="6">IF(AND(Q9="Guaranteed off bill",R9="Inclusive"),((K9*1.1)-((K9*1.1)*M9/100))/1.1,IF(AND(Q9="Guaranteed off usage",R9="Inclusive"),((K9*1.1)-((J9*1.1)*N9/100))/1.1,IF(AND(Q9="Guaranteed off bill",R9="Exclusive"),K9-(K9*M9/100),IF(AND(Q9="Guaranteed off usage",R9="Exclusive"),K9-(J9*N9/100),IF(R9="Inclusive",((K9*1.1))/1.1,K9)))))</f>
        <v>2070.1050909090909</v>
      </c>
      <c r="T9" s="209">
        <f t="shared" ref="T9:T22" si="7">IF(AND(Q9="Pay-on-time off bill",R9="Inclusive"),((S9*1.1)-((S9*1.1)*O9/100))/1.1,IF(AND(Q9="Pay-on-time off usage",R9="Inclusive"),((S9*1.1)-((J9*1.1)*P9/100))/1.1,IF(AND(Q9="Pay-on-time off bill",R9="Exclusive"),S9-(S9*O9/100),IF(AND(Q9="Pay-on-time off usage",R9="Exclusive"),S9-(J9*P9/100),IF(R9="Inclusive",((S9*1.1))/1.1,S9)))))</f>
        <v>2070.1050909090909</v>
      </c>
      <c r="U9" s="381">
        <f t="shared" ref="U9:V18" si="8">S9*1.1</f>
        <v>2277.1156000000001</v>
      </c>
      <c r="V9" s="381">
        <f t="shared" si="8"/>
        <v>2277.1156000000001</v>
      </c>
      <c r="W9" s="210">
        <f>'AG Jul 2022'!BL3</f>
        <v>0</v>
      </c>
      <c r="X9" s="211" t="str">
        <f>'AG Jul 2022'!BM3</f>
        <v>n</v>
      </c>
      <c r="Y9" s="423"/>
      <c r="Z9" s="423"/>
      <c r="AA9" s="423"/>
      <c r="AB9" s="423"/>
      <c r="AC9" s="423"/>
      <c r="AD9" s="423"/>
      <c r="AE9" s="423"/>
      <c r="AF9" s="423"/>
      <c r="AG9" s="423"/>
      <c r="AH9" s="423"/>
      <c r="AI9" s="423"/>
      <c r="AJ9" s="423"/>
      <c r="AK9" s="423"/>
      <c r="AL9" s="423"/>
      <c r="AM9" s="423"/>
      <c r="AN9" s="423"/>
      <c r="AO9" s="423"/>
      <c r="AP9" s="423"/>
      <c r="AQ9" s="423"/>
    </row>
    <row r="10" spans="1:43" x14ac:dyDescent="0.15">
      <c r="A10" s="163" t="str">
        <f>'AG Jul 2022'!K4</f>
        <v>Alinta Energy</v>
      </c>
      <c r="B10" s="158" t="str">
        <f>'AG Jul 2022'!L4</f>
        <v>Home Deal</v>
      </c>
      <c r="C10" s="215">
        <f>IF('AG Jul 2022'!BP4=0,91*'AG Jul 2022'!M4/100,(91*'AG Jul 2022'!M4/100)+'AG Jul 2022'!BP4/4)</f>
        <v>74.909545454545452</v>
      </c>
      <c r="D10" s="215">
        <f>IF('AG Jul 2022'!O4="",$C$5*'AG Jul 2022'!N4/100,IF($C$5&gt;='AG Jul 2022'!P4,('AG Jul 2022'!P4*'AG Jul 2022'!N4/100),($C$5*'AG Jul 2022'!N4/100)))</f>
        <v>482.39999999999992</v>
      </c>
      <c r="E10" s="215">
        <f>IF(AND('AG Jul 2022'!P4&gt;0,'AG Jul 2022'!R4&gt;0),IF($C$5&lt;'AG Jul 2022'!P4,0,IF($C$5&lt;=('AG Jul 2022'!R4+'AG Jul 2022'!P4),(($C$5-'AG Jul 2022'!P4)*'AG Jul 2022'!Q4/100),(('AG Jul 2022'!R4)*'AG Jul 2022'!Q4/100))),0)</f>
        <v>0</v>
      </c>
      <c r="F10" s="215">
        <f>IF(AND('AG Jul 2022'!Q4&gt;0,'AG Jul 2022'!S4&gt;0),IF($C$5&lt;('AG Jul 2022'!R4+'AG Jul 2022'!P4),0,IF($C$5&lt;=('AG Jul 2022'!T4+'AG Jul 2022'!R4+'AG Jul 2022'!P4),(($C$5-('AG Jul 2022'!R4+'AG Jul 2022'!P4))*'AG Jul 2022'!S4/100),('AG Jul 2022'!T4*'AG Jul 2022'!S4/100))),0)</f>
        <v>0</v>
      </c>
      <c r="G10" s="215">
        <v>0</v>
      </c>
      <c r="H10" s="215">
        <f>IF(AND('AG Jul 2022'!R4&gt;0,'AG Jul 2022'!T4&gt;0),IF(($C$5&lt;'AG Jul 2022'!T4),(0),($C$5-'AG Jul 2022'!T4)*'AG Jul 2022'!U4/100),IF(AND('AG Jul 2022'!R4&gt;0,'AG Jul 2022'!T4=""),IF(($C$5&lt;'AG Jul 2022'!R4+'AG Jul 2022'!P4),(0),(($C$5-('AG Jul 2022'!R4+'AG Jul 2022'!P4))*'AG Jul 2022'!S4/100)),IF(AND('AG Jul 2022'!P4&gt;0,'AG Jul 2022'!R4=""&gt;0),IF(($C$5&lt;'AG Jul 2022'!P4),(0),($C$5-'AG Jul 2022'!P4)*'AG Jul 2022'!Q4/100),0)))</f>
        <v>0</v>
      </c>
      <c r="I10" s="215">
        <f t="shared" si="4"/>
        <v>557.3095454545454</v>
      </c>
      <c r="J10" s="377">
        <f t="shared" si="0"/>
        <v>1929.6</v>
      </c>
      <c r="K10" s="209">
        <f t="shared" si="1"/>
        <v>2229.2381818181816</v>
      </c>
      <c r="L10" s="181">
        <f t="shared" si="5"/>
        <v>2452.1619999999998</v>
      </c>
      <c r="M10" s="209">
        <f>'AG Jul 2022'!AZ4</f>
        <v>0</v>
      </c>
      <c r="N10" s="209">
        <f>'AG Jul 2022'!BA4</f>
        <v>0</v>
      </c>
      <c r="O10" s="209">
        <f>'AG Jul 2022'!BB4</f>
        <v>0</v>
      </c>
      <c r="P10" s="209">
        <f>'AG Jul 2022'!BC4</f>
        <v>0</v>
      </c>
      <c r="Q10" s="378" t="str">
        <f t="shared" si="2"/>
        <v>No discount</v>
      </c>
      <c r="R10" s="386" t="str">
        <f t="shared" si="3"/>
        <v>Exclusive</v>
      </c>
      <c r="S10" s="209">
        <f t="shared" si="6"/>
        <v>2229.2381818181816</v>
      </c>
      <c r="T10" s="209">
        <f t="shared" si="7"/>
        <v>2229.2381818181816</v>
      </c>
      <c r="U10" s="381">
        <f t="shared" si="8"/>
        <v>2452.1619999999998</v>
      </c>
      <c r="V10" s="381">
        <f t="shared" si="8"/>
        <v>2452.1619999999998</v>
      </c>
      <c r="W10" s="210">
        <f>'AG Jul 2022'!BL4</f>
        <v>0</v>
      </c>
      <c r="X10" s="211" t="str">
        <f>'AG Jul 2022'!BM4</f>
        <v>n</v>
      </c>
      <c r="Y10" s="423"/>
      <c r="Z10" s="423"/>
      <c r="AA10" s="423"/>
      <c r="AB10" s="423"/>
      <c r="AC10" s="423"/>
      <c r="AD10" s="423"/>
      <c r="AE10" s="423"/>
      <c r="AF10" s="423"/>
      <c r="AG10" s="423"/>
      <c r="AH10" s="423"/>
      <c r="AI10" s="423"/>
      <c r="AJ10" s="423"/>
      <c r="AK10" s="423"/>
      <c r="AL10" s="423"/>
      <c r="AM10" s="423"/>
      <c r="AN10" s="423"/>
      <c r="AO10" s="423"/>
      <c r="AP10" s="423"/>
      <c r="AQ10" s="423"/>
    </row>
    <row r="11" spans="1:43" x14ac:dyDescent="0.15">
      <c r="A11" s="163" t="str">
        <f>'AG Jul 2022'!K5</f>
        <v>Diamond Energy</v>
      </c>
      <c r="B11" s="158" t="str">
        <f>'AG Jul 2022'!L5</f>
        <v>Renewable Saver</v>
      </c>
      <c r="C11" s="215">
        <f>IF('AG Jul 2022'!BP5=0,91*'AG Jul 2022'!M5/100,(91*'AG Jul 2022'!M5/100)+'AG Jul 2022'!BP5/4)</f>
        <v>63.7</v>
      </c>
      <c r="D11" s="215">
        <f>IF('AG Jul 2022'!O5="",$C$5*'AG Jul 2022'!N5/100,IF($C$5&gt;='AG Jul 2022'!P5,('AG Jul 2022'!P5*'AG Jul 2022'!N5/100),($C$5*'AG Jul 2022'!N5/100)))</f>
        <v>77.263636363636351</v>
      </c>
      <c r="E11" s="215">
        <f>IF(AND('AG Jul 2022'!P5&gt;0,'AG Jul 2022'!R5&gt;0),IF($C$5&lt;'AG Jul 2022'!P5,0,IF($C$5&lt;=('AG Jul 2022'!R5+'AG Jul 2022'!P5),(($C$5-'AG Jul 2022'!P5)*'AG Jul 2022'!Q5/100),(('AG Jul 2022'!R5)*'AG Jul 2022'!Q5/100))),0)</f>
        <v>0</v>
      </c>
      <c r="F11" s="215">
        <f>IF(AND('AG Jul 2022'!Q5&gt;0,'AG Jul 2022'!S5&gt;0),IF($C$5&lt;('AG Jul 2022'!R5+'AG Jul 2022'!P5),0,IF($C$5&lt;=('AG Jul 2022'!T5+'AG Jul 2022'!R5+'AG Jul 2022'!P5),(($C$5-('AG Jul 2022'!R5+'AG Jul 2022'!P5))*'AG Jul 2022'!S5/100),('AG Jul 2022'!T5*'AG Jul 2022'!S5/100))),0)</f>
        <v>0</v>
      </c>
      <c r="G11" s="215">
        <v>0</v>
      </c>
      <c r="H11" s="215">
        <f>IF(AND('AG Jul 2022'!R5&gt;0,'AG Jul 2022'!T5&gt;0),IF(($C$5&lt;'AG Jul 2022'!T5),(0),($C$5-'AG Jul 2022'!T5)*'AG Jul 2022'!U5/100),IF(AND('AG Jul 2022'!R5&gt;0,'AG Jul 2022'!T5=""),IF(($C$5&lt;'AG Jul 2022'!R5+'AG Jul 2022'!P5),(0),(($C$5-('AG Jul 2022'!R5+'AG Jul 2022'!P5))*'AG Jul 2022'!S5/100)),IF(AND('AG Jul 2022'!P5&gt;0,'AG Jul 2022'!R5=""&gt;0),IF(($C$5&lt;'AG Jul 2022'!P5),(0),($C$5-'AG Jul 2022'!P5)*'AG Jul 2022'!Q5/100),0)))</f>
        <v>449.99999999999994</v>
      </c>
      <c r="I11" s="215">
        <f t="shared" ref="I11:I17" si="9">SUM(C11:H11)</f>
        <v>590.96363636363628</v>
      </c>
      <c r="J11" s="377">
        <f t="shared" si="0"/>
        <v>2109.054545454545</v>
      </c>
      <c r="K11" s="209">
        <f t="shared" si="1"/>
        <v>2363.8545454545451</v>
      </c>
      <c r="L11" s="181">
        <f t="shared" si="5"/>
        <v>2600.2399999999998</v>
      </c>
      <c r="M11" s="209">
        <f>'AG Jul 2022'!AZ5</f>
        <v>0</v>
      </c>
      <c r="N11" s="209">
        <f>'AG Jul 2022'!BA5</f>
        <v>0</v>
      </c>
      <c r="O11" s="209">
        <f>'AG Jul 2022'!BB5</f>
        <v>2</v>
      </c>
      <c r="P11" s="209">
        <f>'AG Jul 2022'!BC5</f>
        <v>0</v>
      </c>
      <c r="Q11" s="378" t="str">
        <f t="shared" si="2"/>
        <v>Pay-on-time off bill</v>
      </c>
      <c r="R11" s="386" t="str">
        <f t="shared" si="3"/>
        <v>Exclusive</v>
      </c>
      <c r="S11" s="209">
        <f t="shared" si="6"/>
        <v>2363.8545454545451</v>
      </c>
      <c r="T11" s="209">
        <f t="shared" si="7"/>
        <v>2316.5774545454542</v>
      </c>
      <c r="U11" s="381">
        <f t="shared" si="8"/>
        <v>2600.2399999999998</v>
      </c>
      <c r="V11" s="381">
        <f t="shared" si="8"/>
        <v>2548.2351999999996</v>
      </c>
      <c r="W11" s="210">
        <f>'AG Jul 2022'!BL5</f>
        <v>0</v>
      </c>
      <c r="X11" s="211" t="str">
        <f>'AG Jul 2022'!BM5</f>
        <v>n</v>
      </c>
      <c r="Y11" s="423"/>
      <c r="Z11" s="423"/>
      <c r="AA11" s="423"/>
      <c r="AB11" s="423"/>
      <c r="AC11" s="423"/>
      <c r="AD11" s="423"/>
      <c r="AE11" s="423"/>
      <c r="AF11" s="423"/>
      <c r="AG11" s="423"/>
      <c r="AH11" s="423"/>
      <c r="AI11" s="423"/>
      <c r="AJ11" s="423"/>
      <c r="AK11" s="423"/>
      <c r="AL11" s="423"/>
      <c r="AM11" s="423"/>
      <c r="AN11" s="423"/>
      <c r="AO11" s="423"/>
      <c r="AP11" s="423"/>
      <c r="AQ11" s="423"/>
    </row>
    <row r="12" spans="1:43" x14ac:dyDescent="0.15">
      <c r="A12" s="163" t="str">
        <f>'AG Jul 2022'!K6</f>
        <v>Dodo Power &amp; Gas</v>
      </c>
      <c r="B12" s="158" t="str">
        <f>'AG Jul 2022'!L6</f>
        <v>Market offer</v>
      </c>
      <c r="C12" s="215">
        <f>IF('AG Jul 2022'!BP6=0,91*'AG Jul 2022'!M6/100,(91*'AG Jul 2022'!M6/100)+'AG Jul 2022'!BP6/4)</f>
        <v>61.913090909090904</v>
      </c>
      <c r="D12" s="215">
        <f>IF('AG Jul 2022'!O6="",$C$5*'AG Jul 2022'!N6/100,IF($C$5&gt;='AG Jul 2022'!P6,('AG Jul 2022'!P6*'AG Jul 2022'!N6/100),($C$5*'AG Jul 2022'!N6/100)))</f>
        <v>433.79999999999995</v>
      </c>
      <c r="E12" s="215">
        <f>IF(AND('AG Jul 2022'!P6&gt;0,'AG Jul 2022'!R6&gt;0),IF($C$5&lt;'AG Jul 2022'!P6,0,IF($C$5&lt;=('AG Jul 2022'!R6+'AG Jul 2022'!P6),(($C$5-'AG Jul 2022'!P6)*'AG Jul 2022'!Q6/100),(('AG Jul 2022'!R6)*'AG Jul 2022'!Q6/100))),0)</f>
        <v>0</v>
      </c>
      <c r="F12" s="215">
        <f>IF(AND('AG Jul 2022'!Q6&gt;0,'AG Jul 2022'!S6&gt;0),IF($C$5&lt;('AG Jul 2022'!R6+'AG Jul 2022'!P6),0,IF($C$5&lt;=('AG Jul 2022'!T6+'AG Jul 2022'!R6+'AG Jul 2022'!P6),(($C$5-('AG Jul 2022'!R6+'AG Jul 2022'!P6))*'AG Jul 2022'!S6/100),('AG Jul 2022'!T6*'AG Jul 2022'!S6/100))),0)</f>
        <v>0</v>
      </c>
      <c r="G12" s="215">
        <v>0</v>
      </c>
      <c r="H12" s="215">
        <f>IF(AND('AG Jul 2022'!R6&gt;0,'AG Jul 2022'!T6&gt;0),IF(($C$5&lt;'AG Jul 2022'!T6),(0),($C$5-'AG Jul 2022'!T6)*'AG Jul 2022'!U6/100),IF(AND('AG Jul 2022'!R6&gt;0,'AG Jul 2022'!T6=""),IF(($C$5&lt;'AG Jul 2022'!R6+'AG Jul 2022'!P6),(0),(($C$5-('AG Jul 2022'!R6+'AG Jul 2022'!P6))*'AG Jul 2022'!S6/100)),IF(AND('AG Jul 2022'!P6&gt;0,'AG Jul 2022'!R6=""&gt;0),IF(($C$5&lt;'AG Jul 2022'!P6),(0),($C$5-'AG Jul 2022'!P6)*'AG Jul 2022'!Q6/100),0)))</f>
        <v>0</v>
      </c>
      <c r="I12" s="215">
        <f t="shared" ref="I12" si="10">SUM(C12:H12)</f>
        <v>495.71309090909085</v>
      </c>
      <c r="J12" s="377">
        <f t="shared" si="0"/>
        <v>1735.1999999999998</v>
      </c>
      <c r="K12" s="209">
        <f t="shared" si="1"/>
        <v>1982.8523636363634</v>
      </c>
      <c r="L12" s="181">
        <f t="shared" si="5"/>
        <v>2181.1376</v>
      </c>
      <c r="M12" s="209">
        <f>'AG Jul 2022'!AZ6</f>
        <v>0</v>
      </c>
      <c r="N12" s="209">
        <f>'AG Jul 2022'!BA6</f>
        <v>0</v>
      </c>
      <c r="O12" s="209">
        <f>'AG Jul 2022'!BB6</f>
        <v>0</v>
      </c>
      <c r="P12" s="209">
        <f>'AG Jul 2022'!BC6</f>
        <v>0</v>
      </c>
      <c r="Q12" s="378" t="str">
        <f t="shared" si="2"/>
        <v>No discount</v>
      </c>
      <c r="R12" s="386" t="str">
        <f t="shared" si="3"/>
        <v>Exclusive</v>
      </c>
      <c r="S12" s="209">
        <f t="shared" si="6"/>
        <v>1982.8523636363634</v>
      </c>
      <c r="T12" s="209">
        <f t="shared" si="7"/>
        <v>1982.8523636363634</v>
      </c>
      <c r="U12" s="381">
        <f t="shared" si="8"/>
        <v>2181.1376</v>
      </c>
      <c r="V12" s="381">
        <f t="shared" si="8"/>
        <v>2181.1376</v>
      </c>
      <c r="W12" s="210">
        <f>'AG Jul 2022'!BL6</f>
        <v>0</v>
      </c>
      <c r="X12" s="211" t="str">
        <f>'AG Jul 2022'!BM6</f>
        <v>n</v>
      </c>
      <c r="Y12" s="423"/>
      <c r="Z12" s="423"/>
      <c r="AA12" s="423"/>
      <c r="AB12" s="423"/>
      <c r="AC12" s="423"/>
      <c r="AD12" s="423"/>
      <c r="AE12" s="423"/>
      <c r="AF12" s="423"/>
      <c r="AG12" s="423"/>
      <c r="AH12" s="423"/>
      <c r="AI12" s="423"/>
      <c r="AJ12" s="423"/>
      <c r="AK12" s="423"/>
      <c r="AL12" s="423"/>
      <c r="AM12" s="423"/>
      <c r="AN12" s="423"/>
      <c r="AO12" s="423"/>
      <c r="AP12" s="423"/>
      <c r="AQ12" s="423"/>
    </row>
    <row r="13" spans="1:43" x14ac:dyDescent="0.15">
      <c r="A13" s="163" t="str">
        <f>'AG Jul 2022'!K7</f>
        <v>EnergyAustralia</v>
      </c>
      <c r="B13" s="158" t="str">
        <f>'AG Jul 2022'!L7</f>
        <v>Flexi Plan</v>
      </c>
      <c r="C13" s="215">
        <f>IF('AG Jul 2022'!BP7=0,91*'AG Jul 2022'!M7/100,(91*'AG Jul 2022'!M7/100)+'AG Jul 2022'!BP7/4)</f>
        <v>77.349999999999994</v>
      </c>
      <c r="D13" s="215">
        <f>IF('AG Jul 2022'!O7="",$C$5*'AG Jul 2022'!N7/100,IF($C$5&gt;='AG Jul 2022'!P7,('AG Jul 2022'!P7*'AG Jul 2022'!N7/100),($C$5*'AG Jul 2022'!N7/100)))</f>
        <v>491.23636363636359</v>
      </c>
      <c r="E13" s="215">
        <f>IF(AND('AG Jul 2022'!P7&gt;0,'AG Jul 2022'!R7&gt;0),IF($C$5&lt;'AG Jul 2022'!P7,0,IF($C$5&lt;=('AG Jul 2022'!R7+'AG Jul 2022'!P7),(($C$5-'AG Jul 2022'!P7)*'AG Jul 2022'!Q7/100),(('AG Jul 2022'!R7)*'AG Jul 2022'!Q7/100))),0)</f>
        <v>0</v>
      </c>
      <c r="F13" s="215">
        <f>IF(AND('AG Jul 2022'!Q7&gt;0,'AG Jul 2022'!S7&gt;0),IF($C$5&lt;('AG Jul 2022'!R7+'AG Jul 2022'!P7),0,IF($C$5&lt;=('AG Jul 2022'!T7+'AG Jul 2022'!R7+'AG Jul 2022'!P7),(($C$5-('AG Jul 2022'!R7+'AG Jul 2022'!P7))*'AG Jul 2022'!S7/100),('AG Jul 2022'!T7*'AG Jul 2022'!S7/100))),0)</f>
        <v>0</v>
      </c>
      <c r="G13" s="215">
        <v>0</v>
      </c>
      <c r="H13" s="215">
        <f>IF(AND('AG Jul 2022'!R7&gt;0,'AG Jul 2022'!T7&gt;0),IF(($C$5&lt;'AG Jul 2022'!T7),(0),($C$5-'AG Jul 2022'!T7)*'AG Jul 2022'!U7/100),IF(AND('AG Jul 2022'!R7&gt;0,'AG Jul 2022'!T7=""),IF(($C$5&lt;'AG Jul 2022'!R7+'AG Jul 2022'!P7),(0),(($C$5-('AG Jul 2022'!R7+'AG Jul 2022'!P7))*'AG Jul 2022'!S7/100)),IF(AND('AG Jul 2022'!P7&gt;0,'AG Jul 2022'!R7=""&gt;0),IF(($C$5&lt;'AG Jul 2022'!P7),(0),($C$5-'AG Jul 2022'!P7)*'AG Jul 2022'!Q7/100),0)))</f>
        <v>0</v>
      </c>
      <c r="I13" s="215">
        <f t="shared" ref="I13" si="11">SUM(C13:H13)</f>
        <v>568.58636363636356</v>
      </c>
      <c r="J13" s="377">
        <f t="shared" si="0"/>
        <v>1964.9454545454541</v>
      </c>
      <c r="K13" s="209">
        <f t="shared" si="1"/>
        <v>2274.3454545454542</v>
      </c>
      <c r="L13" s="181">
        <f t="shared" si="5"/>
        <v>2501.7799999999997</v>
      </c>
      <c r="M13" s="209">
        <f>'AG Jul 2022'!AZ7</f>
        <v>8</v>
      </c>
      <c r="N13" s="209">
        <f>'AG Jul 2022'!BA7</f>
        <v>0</v>
      </c>
      <c r="O13" s="209">
        <f>'AG Jul 2022'!BB7</f>
        <v>0</v>
      </c>
      <c r="P13" s="209">
        <f>'AG Jul 2022'!BC7</f>
        <v>0</v>
      </c>
      <c r="Q13" s="378" t="str">
        <f t="shared" si="2"/>
        <v>Guaranteed off bill</v>
      </c>
      <c r="R13" s="386" t="str">
        <f t="shared" si="3"/>
        <v>Exclusive</v>
      </c>
      <c r="S13" s="209">
        <f t="shared" si="6"/>
        <v>2092.3978181818179</v>
      </c>
      <c r="T13" s="209">
        <f t="shared" si="7"/>
        <v>2092.3978181818179</v>
      </c>
      <c r="U13" s="381">
        <f t="shared" si="8"/>
        <v>2301.6376</v>
      </c>
      <c r="V13" s="381">
        <f t="shared" si="8"/>
        <v>2301.6376</v>
      </c>
      <c r="W13" s="210">
        <f>'AG Jul 2022'!BL7</f>
        <v>0</v>
      </c>
      <c r="X13" s="211" t="str">
        <f>'AG Jul 2022'!BM7</f>
        <v>n</v>
      </c>
      <c r="Y13" s="423"/>
      <c r="Z13" s="423"/>
      <c r="AA13" s="423"/>
      <c r="AB13" s="423"/>
      <c r="AC13" s="423"/>
      <c r="AD13" s="423"/>
      <c r="AE13" s="423"/>
      <c r="AF13" s="423"/>
      <c r="AG13" s="423"/>
      <c r="AH13" s="423"/>
      <c r="AI13" s="423"/>
      <c r="AJ13" s="423"/>
      <c r="AK13" s="423"/>
      <c r="AL13" s="423"/>
      <c r="AM13" s="423"/>
      <c r="AN13" s="423"/>
      <c r="AO13" s="423"/>
      <c r="AP13" s="423"/>
      <c r="AQ13" s="423"/>
    </row>
    <row r="14" spans="1:43" x14ac:dyDescent="0.15">
      <c r="A14" s="163" t="str">
        <f>'AG Jul 2022'!K8</f>
        <v>Origin Energy</v>
      </c>
      <c r="B14" s="158" t="str">
        <f>'AG Jul 2022'!L8</f>
        <v>Go Variable</v>
      </c>
      <c r="C14" s="215">
        <f>IF('AG Jul 2022'!BP8=0,91*'AG Jul 2022'!M8/100,(91*'AG Jul 2022'!M8/100)+'AG Jul 2022'!BP8/4)</f>
        <v>66.645090909090911</v>
      </c>
      <c r="D14" s="215">
        <f>IF('AG Jul 2022'!O8="",$C$5*'AG Jul 2022'!N8/100,IF($C$5&gt;='AG Jul 2022'!P8,('AG Jul 2022'!P8*'AG Jul 2022'!N8/100),($C$5*'AG Jul 2022'!N8/100)))</f>
        <v>453.92727272727262</v>
      </c>
      <c r="E14" s="215">
        <f>IF(AND('AG Jul 2022'!P8&gt;0,'AG Jul 2022'!R8&gt;0),IF($C$5&lt;'AG Jul 2022'!P8,0,IF($C$5&lt;=('AG Jul 2022'!R8+'AG Jul 2022'!P8),(($C$5-'AG Jul 2022'!P8)*'AG Jul 2022'!Q8/100),(('AG Jul 2022'!R8)*'AG Jul 2022'!Q8/100))),0)</f>
        <v>0</v>
      </c>
      <c r="F14" s="215">
        <f>IF(AND('AG Jul 2022'!Q8&gt;0,'AG Jul 2022'!S8&gt;0),IF($C$5&lt;('AG Jul 2022'!R8+'AG Jul 2022'!P8),0,IF($C$5&lt;=('AG Jul 2022'!T8+'AG Jul 2022'!R8+'AG Jul 2022'!P8),(($C$5-('AG Jul 2022'!R8+'AG Jul 2022'!P8))*'AG Jul 2022'!S8/100),('AG Jul 2022'!T8*'AG Jul 2022'!S8/100))),0)</f>
        <v>0</v>
      </c>
      <c r="G14" s="215">
        <v>0</v>
      </c>
      <c r="H14" s="215">
        <f>IF(AND('AG Jul 2022'!R8&gt;0,'AG Jul 2022'!T8&gt;0),IF(($C$5&lt;'AG Jul 2022'!T8),(0),($C$5-'AG Jul 2022'!T8)*'AG Jul 2022'!U8/100),IF(AND('AG Jul 2022'!R8&gt;0,'AG Jul 2022'!T8=""),IF(($C$5&lt;'AG Jul 2022'!R8+'AG Jul 2022'!P8),(0),(($C$5-('AG Jul 2022'!R8+'AG Jul 2022'!P8))*'AG Jul 2022'!S8/100)),IF(AND('AG Jul 2022'!P8&gt;0,'AG Jul 2022'!R8=""&gt;0),IF(($C$5&lt;'AG Jul 2022'!P8),(0),($C$5-'AG Jul 2022'!P8)*'AG Jul 2022'!Q8/100),0)))</f>
        <v>0</v>
      </c>
      <c r="I14" s="215">
        <f>SUM(C14:H14)</f>
        <v>520.57236363636355</v>
      </c>
      <c r="J14" s="377">
        <f t="shared" si="0"/>
        <v>1815.7090909090905</v>
      </c>
      <c r="K14" s="209">
        <f t="shared" si="1"/>
        <v>2082.2894545454542</v>
      </c>
      <c r="L14" s="181">
        <f t="shared" si="5"/>
        <v>2290.5183999999999</v>
      </c>
      <c r="M14" s="209">
        <f>'AG Jul 2022'!AZ8</f>
        <v>0</v>
      </c>
      <c r="N14" s="209">
        <f>'AG Jul 2022'!BA8</f>
        <v>0</v>
      </c>
      <c r="O14" s="209">
        <f>'AG Jul 2022'!BB8</f>
        <v>0</v>
      </c>
      <c r="P14" s="209">
        <f>'AG Jul 2022'!BC8</f>
        <v>0</v>
      </c>
      <c r="Q14" s="378" t="str">
        <f t="shared" si="2"/>
        <v>No discount</v>
      </c>
      <c r="R14" s="386" t="str">
        <f t="shared" si="3"/>
        <v>Inclusive</v>
      </c>
      <c r="S14" s="209">
        <f t="shared" si="6"/>
        <v>2082.2894545454542</v>
      </c>
      <c r="T14" s="209">
        <f t="shared" si="7"/>
        <v>2082.2894545454542</v>
      </c>
      <c r="U14" s="381">
        <f t="shared" si="8"/>
        <v>2290.5183999999999</v>
      </c>
      <c r="V14" s="381">
        <f t="shared" si="8"/>
        <v>2290.5183999999999</v>
      </c>
      <c r="W14" s="210">
        <f>'AG Jul 2022'!BL8</f>
        <v>0</v>
      </c>
      <c r="X14" s="211" t="str">
        <f>'AG Jul 2022'!BM8</f>
        <v>n</v>
      </c>
      <c r="Y14" s="423"/>
      <c r="Z14" s="423"/>
      <c r="AA14" s="423"/>
      <c r="AB14" s="423"/>
      <c r="AC14" s="423"/>
      <c r="AD14" s="423"/>
      <c r="AE14" s="423"/>
      <c r="AF14" s="423"/>
      <c r="AG14" s="423"/>
      <c r="AH14" s="423"/>
      <c r="AI14" s="423"/>
      <c r="AJ14" s="423"/>
      <c r="AK14" s="423"/>
      <c r="AL14" s="423"/>
      <c r="AM14" s="423"/>
      <c r="AN14" s="423"/>
      <c r="AO14" s="423"/>
      <c r="AP14" s="423"/>
      <c r="AQ14" s="423"/>
    </row>
    <row r="15" spans="1:43" x14ac:dyDescent="0.15">
      <c r="A15" s="163" t="str">
        <f>'AG Jul 2022'!K9</f>
        <v>Powershop</v>
      </c>
      <c r="B15" s="158" t="str">
        <f>'AG Jul 2022'!L9</f>
        <v>Carbon neutral</v>
      </c>
      <c r="C15" s="215">
        <f>IF('AG Jul 2022'!BP9=0,91*'AG Jul 2022'!M9/100,(91*'AG Jul 2022'!M9/100)+'AG Jul 2022'!BP9/4)</f>
        <v>100.55499999999998</v>
      </c>
      <c r="D15" s="215">
        <f>IF('AG Jul 2022'!O9="",$C$5*'AG Jul 2022'!N9/100,IF($C$5&gt;='AG Jul 2022'!P9,('AG Jul 2022'!P9*'AG Jul 2022'!N9/100),($C$5*'AG Jul 2022'!N9/100)))</f>
        <v>404.83636363636361</v>
      </c>
      <c r="E15" s="215">
        <f>IF(AND('AG Jul 2022'!P9&gt;0,'AG Jul 2022'!R9&gt;0),IF($C$5&lt;'AG Jul 2022'!P9,0,IF($C$5&lt;=('AG Jul 2022'!R9+'AG Jul 2022'!P9),(($C$5-'AG Jul 2022'!P9)*'AG Jul 2022'!Q9/100),(('AG Jul 2022'!R9)*'AG Jul 2022'!Q9/100))),0)</f>
        <v>0</v>
      </c>
      <c r="F15" s="215">
        <f>IF(AND('AG Jul 2022'!Q9&gt;0,'AG Jul 2022'!S9&gt;0),IF($C$5&lt;('AG Jul 2022'!R9+'AG Jul 2022'!P9),0,IF($C$5&lt;=('AG Jul 2022'!T9+'AG Jul 2022'!R9+'AG Jul 2022'!P9),(($C$5-('AG Jul 2022'!R9+'AG Jul 2022'!P9))*'AG Jul 2022'!S9/100),('AG Jul 2022'!T9*'AG Jul 2022'!S9/100))),0)</f>
        <v>0</v>
      </c>
      <c r="G15" s="215">
        <v>0</v>
      </c>
      <c r="H15" s="215">
        <f>IF(AND('AG Jul 2022'!R9&gt;0,'AG Jul 2022'!T9&gt;0),IF(($C$5&lt;'AG Jul 2022'!T9),(0),($C$5-'AG Jul 2022'!T9)*'AG Jul 2022'!U9/100),IF(AND('AG Jul 2022'!R9&gt;0,'AG Jul 2022'!T9=""),IF(($C$5&lt;'AG Jul 2022'!R9+'AG Jul 2022'!P9),(0),(($C$5-('AG Jul 2022'!R9+'AG Jul 2022'!P9))*'AG Jul 2022'!S9/100)),IF(AND('AG Jul 2022'!P9&gt;0,'AG Jul 2022'!R9=""&gt;0),IF(($C$5&lt;'AG Jul 2022'!P9),(0),($C$5-'AG Jul 2022'!P9)*'AG Jul 2022'!Q9/100),0)))</f>
        <v>0</v>
      </c>
      <c r="I15" s="215">
        <f>SUM(C15:H15)</f>
        <v>505.39136363636362</v>
      </c>
      <c r="J15" s="377">
        <f t="shared" si="0"/>
        <v>1619.3454545454547</v>
      </c>
      <c r="K15" s="209">
        <f t="shared" si="1"/>
        <v>2021.5654545454545</v>
      </c>
      <c r="L15" s="181">
        <f t="shared" si="5"/>
        <v>2223.7220000000002</v>
      </c>
      <c r="M15" s="209">
        <f>'AG Jul 2022'!AZ9</f>
        <v>0</v>
      </c>
      <c r="N15" s="209">
        <f>'AG Jul 2022'!BA9</f>
        <v>0</v>
      </c>
      <c r="O15" s="209">
        <f>'AG Jul 2022'!BB9</f>
        <v>0</v>
      </c>
      <c r="P15" s="209">
        <f>'AG Jul 2022'!BC9</f>
        <v>0</v>
      </c>
      <c r="Q15" s="378" t="str">
        <f t="shared" si="2"/>
        <v>No discount</v>
      </c>
      <c r="R15" s="386" t="str">
        <f t="shared" si="3"/>
        <v>Inclusive</v>
      </c>
      <c r="S15" s="209">
        <f t="shared" si="6"/>
        <v>2021.5654545454545</v>
      </c>
      <c r="T15" s="209">
        <f t="shared" si="7"/>
        <v>2021.5654545454545</v>
      </c>
      <c r="U15" s="381">
        <f t="shared" si="8"/>
        <v>2223.7220000000002</v>
      </c>
      <c r="V15" s="381">
        <f t="shared" si="8"/>
        <v>2223.7220000000002</v>
      </c>
      <c r="W15" s="210">
        <f>'AG Jul 2022'!BL9</f>
        <v>0</v>
      </c>
      <c r="X15" s="211" t="str">
        <f>'AG Jul 2022'!BM9</f>
        <v>n</v>
      </c>
      <c r="Y15" s="423"/>
      <c r="Z15" s="423"/>
      <c r="AA15" s="423"/>
      <c r="AB15" s="423"/>
      <c r="AC15" s="423"/>
      <c r="AD15" s="423"/>
      <c r="AE15" s="423"/>
      <c r="AF15" s="423"/>
      <c r="AG15" s="423"/>
      <c r="AH15" s="423"/>
      <c r="AI15" s="423"/>
      <c r="AJ15" s="423"/>
      <c r="AK15" s="423"/>
      <c r="AL15" s="423"/>
      <c r="AM15" s="423"/>
      <c r="AN15" s="423"/>
      <c r="AO15" s="423"/>
      <c r="AP15" s="423"/>
      <c r="AQ15" s="423"/>
    </row>
    <row r="16" spans="1:43" x14ac:dyDescent="0.15">
      <c r="A16" s="163" t="str">
        <f>'AG Jul 2022'!K10</f>
        <v>Red Energy</v>
      </c>
      <c r="B16" s="158" t="str">
        <f>'AG Jul 2022'!L10</f>
        <v>Living Energy Saver</v>
      </c>
      <c r="C16" s="215">
        <f>IF('AG Jul 2022'!BP10=0,91*'AG Jul 2022'!M10/100,(91*'AG Jul 2022'!M10/100)+'AG Jul 2022'!BP10/4)</f>
        <v>89.163454545454528</v>
      </c>
      <c r="D16" s="215">
        <f>IF('AG Jul 2022'!O10="",$C$5*'AG Jul 2022'!N10/100,IF($C$5&gt;='AG Jul 2022'!P10,('AG Jul 2022'!P10*'AG Jul 2022'!N10/100),($C$5*'AG Jul 2022'!N10/100)))</f>
        <v>449.67272727272729</v>
      </c>
      <c r="E16" s="215">
        <f>IF(AND('AG Jul 2022'!P10&gt;0,'AG Jul 2022'!R10&gt;0),IF($C$5&lt;'AG Jul 2022'!P10,0,IF($C$5&lt;=('AG Jul 2022'!R10+'AG Jul 2022'!P10),(($C$5-'AG Jul 2022'!P10)*'AG Jul 2022'!Q10/100),(('AG Jul 2022'!R10)*'AG Jul 2022'!Q10/100))),0)</f>
        <v>0</v>
      </c>
      <c r="F16" s="215">
        <f>IF(AND('AG Jul 2022'!Q10&gt;0,'AG Jul 2022'!S10&gt;0),IF($C$5&lt;('AG Jul 2022'!R10+'AG Jul 2022'!P10),0,IF($C$5&lt;=('AG Jul 2022'!T10+'AG Jul 2022'!R10+'AG Jul 2022'!P10),(($C$5-('AG Jul 2022'!R10+'AG Jul 2022'!P10))*'AG Jul 2022'!S10/100),('AG Jul 2022'!T10*'AG Jul 2022'!S10/100))),0)</f>
        <v>0</v>
      </c>
      <c r="G16" s="215">
        <v>0</v>
      </c>
      <c r="H16" s="215">
        <f>IF(AND('AG Jul 2022'!R10&gt;0,'AG Jul 2022'!T10&gt;0),IF(($C$5&lt;'AG Jul 2022'!T10),(0),($C$5-'AG Jul 2022'!T10)*'AG Jul 2022'!U10/100),IF(AND('AG Jul 2022'!R10&gt;0,'AG Jul 2022'!T10=""),IF(($C$5&lt;'AG Jul 2022'!R10+'AG Jul 2022'!P10),(0),(($C$5-('AG Jul 2022'!R10+'AG Jul 2022'!P10))*'AG Jul 2022'!S10/100)),IF(AND('AG Jul 2022'!P10&gt;0,'AG Jul 2022'!R10=""&gt;0),IF(($C$5&lt;'AG Jul 2022'!P10),(0),($C$5-'AG Jul 2022'!P10)*'AG Jul 2022'!Q10/100),0)))</f>
        <v>0</v>
      </c>
      <c r="I16" s="215">
        <f t="shared" si="9"/>
        <v>538.83618181818179</v>
      </c>
      <c r="J16" s="377">
        <f t="shared" si="0"/>
        <v>1798.6909090909089</v>
      </c>
      <c r="K16" s="209">
        <f t="shared" si="1"/>
        <v>2155.3447272727271</v>
      </c>
      <c r="L16" s="181">
        <f t="shared" si="5"/>
        <v>2370.8791999999999</v>
      </c>
      <c r="M16" s="209">
        <f>'AG Jul 2022'!AZ10</f>
        <v>0</v>
      </c>
      <c r="N16" s="209">
        <f>'AG Jul 2022'!BA10</f>
        <v>0</v>
      </c>
      <c r="O16" s="209">
        <f>'AG Jul 2022'!BB10</f>
        <v>0</v>
      </c>
      <c r="P16" s="209">
        <f>'AG Jul 2022'!BC10</f>
        <v>0</v>
      </c>
      <c r="Q16" s="378" t="str">
        <f t="shared" si="2"/>
        <v>No discount</v>
      </c>
      <c r="R16" s="386" t="str">
        <f t="shared" si="3"/>
        <v>Inclusive</v>
      </c>
      <c r="S16" s="209">
        <f t="shared" si="6"/>
        <v>2155.3447272727271</v>
      </c>
      <c r="T16" s="209">
        <f t="shared" si="7"/>
        <v>2155.3447272727271</v>
      </c>
      <c r="U16" s="381">
        <f t="shared" si="8"/>
        <v>2370.8791999999999</v>
      </c>
      <c r="V16" s="381">
        <f t="shared" si="8"/>
        <v>2370.8791999999999</v>
      </c>
      <c r="W16" s="210">
        <f>'AG Jul 2022'!BL10</f>
        <v>0</v>
      </c>
      <c r="X16" s="211" t="str">
        <f>'AG Jul 2022'!BM10</f>
        <v>n</v>
      </c>
      <c r="Y16" s="423"/>
      <c r="Z16" s="423"/>
      <c r="AA16" s="423"/>
      <c r="AB16" s="423"/>
      <c r="AC16" s="423"/>
      <c r="AD16" s="423"/>
      <c r="AE16" s="423"/>
      <c r="AF16" s="423"/>
      <c r="AG16" s="423"/>
      <c r="AH16" s="423"/>
      <c r="AI16" s="423"/>
      <c r="AJ16" s="423"/>
      <c r="AK16" s="423"/>
      <c r="AL16" s="423"/>
      <c r="AM16" s="423"/>
      <c r="AN16" s="423"/>
      <c r="AO16" s="423"/>
      <c r="AP16" s="423"/>
      <c r="AQ16" s="423"/>
    </row>
    <row r="17" spans="1:43" x14ac:dyDescent="0.15">
      <c r="A17" s="163" t="str">
        <f>'AG Jul 2022'!K11</f>
        <v>Simply Energy</v>
      </c>
      <c r="B17" s="158" t="str">
        <f>'AG Jul 2022'!L11</f>
        <v>NRMA 1% discount</v>
      </c>
      <c r="C17" s="215">
        <f>IF('AG Jul 2022'!BP11=0,91*'AG Jul 2022'!M11/100,(91*'AG Jul 2022'!M11/100)+'AG Jul 2022'!BP11/4)</f>
        <v>72.584909090909079</v>
      </c>
      <c r="D17" s="215">
        <f>IF('AG Jul 2022'!O11="",$C$5*'AG Jul 2022'!N11/100,IF($C$5&gt;='AG Jul 2022'!P11,('AG Jul 2022'!P11*'AG Jul 2022'!N11/100),($C$5*'AG Jul 2022'!N11/100)))</f>
        <v>277.81818181818176</v>
      </c>
      <c r="E17" s="215">
        <f>IF(AND('AG Jul 2022'!P11&gt;0,'AG Jul 2022'!R11&gt;0),IF($C$5&lt;'AG Jul 2022'!P11,0,IF($C$5&lt;=('AG Jul 2022'!R11+'AG Jul 2022'!P11),(($C$5-'AG Jul 2022'!P11)*'AG Jul 2022'!Q11/100),(('AG Jul 2022'!R11)*'AG Jul 2022'!Q11/100))),0)</f>
        <v>0</v>
      </c>
      <c r="F17" s="215">
        <f>IF(AND('AG Jul 2022'!Q11&gt;0,'AG Jul 2022'!S11&gt;0),IF($C$5&lt;('AG Jul 2022'!R11+'AG Jul 2022'!P11),0,IF($C$5&lt;=('AG Jul 2022'!T11+'AG Jul 2022'!R11+'AG Jul 2022'!P11),(($C$5-('AG Jul 2022'!R11+'AG Jul 2022'!P11))*'AG Jul 2022'!S11/100),('AG Jul 2022'!T11*'AG Jul 2022'!S11/100))),0)</f>
        <v>0</v>
      </c>
      <c r="G17" s="215">
        <v>0</v>
      </c>
      <c r="H17" s="215">
        <f>IF(AND('AG Jul 2022'!R11&gt;0,'AG Jul 2022'!T11&gt;0),IF(($C$5&lt;'AG Jul 2022'!T11),(0),($C$5-'AG Jul 2022'!T11)*'AG Jul 2022'!U11/100),IF(AND('AG Jul 2022'!R11&gt;0,'AG Jul 2022'!T11=""),IF(($C$5&lt;'AG Jul 2022'!R11+'AG Jul 2022'!P11),(0),(($C$5-('AG Jul 2022'!R11+'AG Jul 2022'!P11))*'AG Jul 2022'!S11/100)),IF(AND('AG Jul 2022'!P11&gt;0,'AG Jul 2022'!R11=""&gt;0),IF(($C$5&lt;'AG Jul 2022'!P11),(0),($C$5-'AG Jul 2022'!P11)*'AG Jul 2022'!Q11/100),0)))</f>
        <v>234.25454545454545</v>
      </c>
      <c r="I17" s="215">
        <f t="shared" si="9"/>
        <v>584.65763636363636</v>
      </c>
      <c r="J17" s="377">
        <f t="shared" si="0"/>
        <v>2048.2909090909093</v>
      </c>
      <c r="K17" s="209">
        <f t="shared" si="1"/>
        <v>2338.6305454545454</v>
      </c>
      <c r="L17" s="181">
        <f t="shared" si="5"/>
        <v>2572.4936000000002</v>
      </c>
      <c r="M17" s="209">
        <f>'AG Jul 2022'!AZ11</f>
        <v>1</v>
      </c>
      <c r="N17" s="209">
        <f>'AG Jul 2022'!BA11</f>
        <v>0</v>
      </c>
      <c r="O17" s="209">
        <f>'AG Jul 2022'!BB11</f>
        <v>0</v>
      </c>
      <c r="P17" s="209">
        <f>'AG Jul 2022'!BC11</f>
        <v>0</v>
      </c>
      <c r="Q17" s="378" t="str">
        <f t="shared" si="2"/>
        <v>Guaranteed off bill</v>
      </c>
      <c r="R17" s="386" t="str">
        <f t="shared" si="3"/>
        <v>Exclusive</v>
      </c>
      <c r="S17" s="209">
        <f t="shared" si="6"/>
        <v>2315.24424</v>
      </c>
      <c r="T17" s="209">
        <f t="shared" si="7"/>
        <v>2315.24424</v>
      </c>
      <c r="U17" s="381">
        <f t="shared" si="8"/>
        <v>2546.7686640000002</v>
      </c>
      <c r="V17" s="381">
        <f t="shared" si="8"/>
        <v>2546.7686640000002</v>
      </c>
      <c r="W17" s="210">
        <f>'AG Jul 2022'!BL11</f>
        <v>0</v>
      </c>
      <c r="X17" s="211" t="str">
        <f>'AG Jul 2022'!BM11</f>
        <v>n</v>
      </c>
      <c r="Y17" s="423"/>
      <c r="Z17" s="423"/>
      <c r="AA17" s="423"/>
      <c r="AB17" s="423"/>
      <c r="AC17" s="423"/>
      <c r="AD17" s="423"/>
      <c r="AE17" s="423"/>
      <c r="AF17" s="423"/>
      <c r="AG17" s="423"/>
      <c r="AH17" s="423"/>
      <c r="AI17" s="423"/>
      <c r="AJ17" s="423"/>
      <c r="AK17" s="423"/>
      <c r="AL17" s="423"/>
      <c r="AM17" s="423"/>
      <c r="AN17" s="423"/>
      <c r="AO17" s="423"/>
      <c r="AP17" s="423"/>
      <c r="AQ17" s="423"/>
    </row>
    <row r="18" spans="1:43" x14ac:dyDescent="0.15">
      <c r="A18" s="163" t="str">
        <f>'AG Jul 2022'!K12</f>
        <v>ReAmped Energy</v>
      </c>
      <c r="B18" s="158" t="str">
        <f>'AG Jul 2022'!L12</f>
        <v>Advance</v>
      </c>
      <c r="C18" s="215">
        <f>IF('AG Jul 2022'!BP12=0,91*'AG Jul 2022'!M12/100,(91*'AG Jul 2022'!M12/100)+'AG Jul 2022'!BP12/4)</f>
        <v>67.737090909090895</v>
      </c>
      <c r="D18" s="215">
        <f>IF('AG Jul 2022'!O12="",$C$5*'AG Jul 2022'!N12/100,IF($C$5&gt;='AG Jul 2022'!P12,('AG Jul 2022'!P12*'AG Jul 2022'!N12/100),($C$5*'AG Jul 2022'!N12/100)))</f>
        <v>718.69090909090892</v>
      </c>
      <c r="E18" s="215">
        <f>IF(AND('AG Jul 2022'!P12&gt;0,'AG Jul 2022'!R12&gt;0),IF($C$5&lt;'AG Jul 2022'!P12,0,IF($C$5&lt;=('AG Jul 2022'!R12+'AG Jul 2022'!P12),(($C$5-'AG Jul 2022'!P12)*'AG Jul 2022'!Q12/100),(('AG Jul 2022'!R12)*'AG Jul 2022'!Q12/100))),0)</f>
        <v>0</v>
      </c>
      <c r="F18" s="215">
        <f>IF(AND('AG Jul 2022'!Q12&gt;0,'AG Jul 2022'!S12&gt;0),IF($C$5&lt;('AG Jul 2022'!R12+'AG Jul 2022'!P12),0,IF($C$5&lt;=('AG Jul 2022'!T12+'AG Jul 2022'!R12+'AG Jul 2022'!P12),(($C$5-('AG Jul 2022'!R12+'AG Jul 2022'!P12))*'AG Jul 2022'!S12/100),('AG Jul 2022'!T12*'AG Jul 2022'!S12/100))),0)</f>
        <v>0</v>
      </c>
      <c r="G18" s="215">
        <v>0</v>
      </c>
      <c r="H18" s="215">
        <f>IF(AND('AG Jul 2022'!R12&gt;0,'AG Jul 2022'!T12&gt;0),IF(($C$5&lt;'AG Jul 2022'!T12),(0),($C$5-'AG Jul 2022'!T12)*'AG Jul 2022'!U12/100),IF(AND('AG Jul 2022'!R12&gt;0,'AG Jul 2022'!T12=""),IF(($C$5&lt;'AG Jul 2022'!R12+'AG Jul 2022'!P12),(0),(($C$5-('AG Jul 2022'!R12+'AG Jul 2022'!P12))*'AG Jul 2022'!S12/100)),IF(AND('AG Jul 2022'!P12&gt;0,'AG Jul 2022'!R12=""&gt;0),IF(($C$5&lt;'AG Jul 2022'!P12),(0),($C$5-'AG Jul 2022'!P12)*'AG Jul 2022'!Q12/100),0)))</f>
        <v>0</v>
      </c>
      <c r="I18" s="215">
        <f t="shared" ref="I18" si="12">SUM(C18:H18)</f>
        <v>786.42799999999977</v>
      </c>
      <c r="J18" s="377">
        <f t="shared" si="0"/>
        <v>2874.7636363636357</v>
      </c>
      <c r="K18" s="209">
        <f t="shared" si="1"/>
        <v>3145.7119999999991</v>
      </c>
      <c r="L18" s="181">
        <f t="shared" si="5"/>
        <v>3460.2831999999994</v>
      </c>
      <c r="M18" s="209">
        <f>'AG Jul 2022'!AZ12</f>
        <v>0</v>
      </c>
      <c r="N18" s="209">
        <f>'AG Jul 2022'!BA12</f>
        <v>0</v>
      </c>
      <c r="O18" s="209">
        <f>'AG Jul 2022'!BB12</f>
        <v>0</v>
      </c>
      <c r="P18" s="209">
        <f>'AG Jul 2022'!BC12</f>
        <v>0</v>
      </c>
      <c r="Q18" s="378" t="str">
        <f t="shared" si="2"/>
        <v>No discount</v>
      </c>
      <c r="R18" s="386" t="str">
        <f t="shared" si="3"/>
        <v>Exclusive</v>
      </c>
      <c r="S18" s="209">
        <f t="shared" si="6"/>
        <v>3145.7119999999991</v>
      </c>
      <c r="T18" s="209">
        <f t="shared" si="7"/>
        <v>3145.7119999999991</v>
      </c>
      <c r="U18" s="381">
        <f t="shared" si="8"/>
        <v>3460.2831999999994</v>
      </c>
      <c r="V18" s="381">
        <f t="shared" si="8"/>
        <v>3460.2831999999994</v>
      </c>
      <c r="W18" s="210">
        <f>'AG Jul 2022'!BL12</f>
        <v>0</v>
      </c>
      <c r="X18" s="211" t="str">
        <f>'AG Jul 2022'!BM12</f>
        <v>n</v>
      </c>
      <c r="Y18" s="423"/>
      <c r="Z18" s="423"/>
      <c r="AA18" s="423"/>
      <c r="AB18" s="423"/>
      <c r="AC18" s="423"/>
      <c r="AD18" s="423"/>
      <c r="AE18" s="423"/>
      <c r="AF18" s="423"/>
      <c r="AG18" s="423"/>
      <c r="AH18" s="423"/>
      <c r="AI18" s="423"/>
      <c r="AJ18" s="423"/>
      <c r="AK18" s="423"/>
      <c r="AL18" s="423"/>
      <c r="AM18" s="423"/>
      <c r="AN18" s="423"/>
      <c r="AO18" s="423"/>
      <c r="AP18" s="423"/>
      <c r="AQ18" s="423"/>
    </row>
    <row r="19" spans="1:43" x14ac:dyDescent="0.15">
      <c r="A19" s="163" t="str">
        <f>'AG Jul 2022'!K13</f>
        <v>Amber Electric</v>
      </c>
      <c r="B19" s="158" t="str">
        <f>'AG Jul 2022'!L13</f>
        <v>Amber Plan</v>
      </c>
      <c r="C19" s="215">
        <f>IF('AG Jul 2022'!BP13=0,91*'AG Jul 2022'!M13/100,(91*'AG Jul 2022'!M13/100)+'AG Jul 2022'!BP13/4)</f>
        <v>119.23527272727273</v>
      </c>
      <c r="D19" s="215">
        <f>IF('AG Jul 2022'!O13="",$C$5*'AG Jul 2022'!N13/100,IF($C$5&gt;='AG Jul 2022'!P13,('AG Jul 2022'!P13*'AG Jul 2022'!N13/100),($C$5*'AG Jul 2022'!N13/100)))</f>
        <v>586.30909090909086</v>
      </c>
      <c r="E19" s="215">
        <f>IF(AND('AG Jul 2022'!P13&gt;0,'AG Jul 2022'!R13&gt;0),IF($C$5&lt;'AG Jul 2022'!P13,0,IF($C$5&lt;=('AG Jul 2022'!R13+'AG Jul 2022'!P13),(($C$5-'AG Jul 2022'!P13)*'AG Jul 2022'!Q13/100),(('AG Jul 2022'!R13)*'AG Jul 2022'!Q13/100))),0)</f>
        <v>0</v>
      </c>
      <c r="F19" s="215">
        <f>IF(AND('AG Jul 2022'!Q13&gt;0,'AG Jul 2022'!S13&gt;0),IF($C$5&lt;('AG Jul 2022'!R13+'AG Jul 2022'!P13),0,IF($C$5&lt;=('AG Jul 2022'!T13+'AG Jul 2022'!R13+'AG Jul 2022'!P13),(($C$5-('AG Jul 2022'!R13+'AG Jul 2022'!P13))*'AG Jul 2022'!S13/100),('AG Jul 2022'!T13*'AG Jul 2022'!S13/100))),0)</f>
        <v>0</v>
      </c>
      <c r="G19" s="215">
        <v>0</v>
      </c>
      <c r="H19" s="215">
        <f>IF(AND('AG Jul 2022'!R13&gt;0,'AG Jul 2022'!T13&gt;0),IF(($C$5&lt;'AG Jul 2022'!T13),(0),($C$5-'AG Jul 2022'!T13)*'AG Jul 2022'!U13/100),IF(AND('AG Jul 2022'!R13&gt;0,'AG Jul 2022'!T13=""),IF(($C$5&lt;'AG Jul 2022'!R13+'AG Jul 2022'!P13),(0),(($C$5-('AG Jul 2022'!R13+'AG Jul 2022'!P13))*'AG Jul 2022'!S13/100)),IF(AND('AG Jul 2022'!P13&gt;0,'AG Jul 2022'!R13=""&gt;0),IF(($C$5&lt;'AG Jul 2022'!P13),(0),($C$5-'AG Jul 2022'!P13)*'AG Jul 2022'!Q13/100),0)))</f>
        <v>0</v>
      </c>
      <c r="I19" s="215">
        <f t="shared" ref="I19" si="13">SUM(C19:H19)</f>
        <v>705.54436363636364</v>
      </c>
      <c r="J19" s="377">
        <f t="shared" si="0"/>
        <v>2345.2363636363634</v>
      </c>
      <c r="K19" s="209">
        <f t="shared" si="1"/>
        <v>2822.1774545454546</v>
      </c>
      <c r="L19" s="181">
        <f t="shared" si="5"/>
        <v>3104.3952000000004</v>
      </c>
      <c r="M19" s="209">
        <f>'AG Jul 2022'!AZ13</f>
        <v>0</v>
      </c>
      <c r="N19" s="209">
        <f>'AG Jul 2022'!BA13</f>
        <v>0</v>
      </c>
      <c r="O19" s="209">
        <f>'AG Jul 2022'!BB13</f>
        <v>0</v>
      </c>
      <c r="P19" s="209">
        <f>'AG Jul 2022'!BC13</f>
        <v>0</v>
      </c>
      <c r="Q19" s="158" t="str">
        <f t="shared" si="2"/>
        <v>No discount</v>
      </c>
      <c r="R19" s="158" t="str">
        <f t="shared" si="3"/>
        <v>Exclusive</v>
      </c>
      <c r="S19" s="209">
        <f t="shared" si="6"/>
        <v>2822.1774545454546</v>
      </c>
      <c r="T19" s="209">
        <f t="shared" si="7"/>
        <v>2822.1774545454546</v>
      </c>
      <c r="U19" s="381">
        <f t="shared" ref="U19:V22" si="14">S19*1.1</f>
        <v>3104.3952000000004</v>
      </c>
      <c r="V19" s="381">
        <f t="shared" si="14"/>
        <v>3104.3952000000004</v>
      </c>
      <c r="W19" s="210">
        <f>'AG Jul 2022'!BL13</f>
        <v>0</v>
      </c>
      <c r="X19" s="211" t="str">
        <f>'AG Jul 2022'!BM13</f>
        <v>n</v>
      </c>
      <c r="Y19" s="423"/>
      <c r="Z19" s="423"/>
      <c r="AA19" s="423"/>
      <c r="AB19" s="423"/>
      <c r="AC19" s="423"/>
      <c r="AD19" s="423"/>
      <c r="AE19" s="423"/>
      <c r="AF19" s="423"/>
      <c r="AG19" s="423"/>
      <c r="AH19" s="423"/>
      <c r="AI19" s="423"/>
      <c r="AJ19" s="423"/>
      <c r="AK19" s="423"/>
      <c r="AL19" s="423"/>
      <c r="AM19" s="423"/>
      <c r="AN19" s="423"/>
      <c r="AO19" s="423"/>
      <c r="AP19" s="423"/>
      <c r="AQ19" s="423"/>
    </row>
    <row r="20" spans="1:43" x14ac:dyDescent="0.15">
      <c r="A20" s="163" t="str">
        <f>'AG Jul 2022'!K14</f>
        <v>Sumo Power</v>
      </c>
      <c r="B20" s="158" t="str">
        <f>'AG Jul 2022'!L14</f>
        <v>Assure</v>
      </c>
      <c r="C20" s="215">
        <f>IF('AG Jul 2022'!BP14=0,91*'AG Jul 2022'!M14/100,(91*'AG Jul 2022'!M14/100)+'AG Jul 2022'!BP14/4)</f>
        <v>68.25</v>
      </c>
      <c r="D20" s="215">
        <f>IF('AG Jul 2022'!O14="",$C$5*'AG Jul 2022'!N14/100,IF($C$5&gt;='AG Jul 2022'!P14,('AG Jul 2022'!P14*'AG Jul 2022'!N14/100),($C$5*'AG Jul 2022'!N14/100)))</f>
        <v>414</v>
      </c>
      <c r="E20" s="215">
        <f>IF(AND('AG Jul 2022'!P14&gt;0,'AG Jul 2022'!R14&gt;0),IF($C$5&lt;'AG Jul 2022'!P14,0,IF($C$5&lt;=('AG Jul 2022'!R14+'AG Jul 2022'!P14),(($C$5-'AG Jul 2022'!P14)*'AG Jul 2022'!Q14/100),(('AG Jul 2022'!R14)*'AG Jul 2022'!Q14/100))),0)</f>
        <v>0</v>
      </c>
      <c r="F20" s="215">
        <f>IF(AND('AG Jul 2022'!Q14&gt;0,'AG Jul 2022'!S14&gt;0),IF($C$5&lt;('AG Jul 2022'!R14+'AG Jul 2022'!P14),0,IF($C$5&lt;=('AG Jul 2022'!T14+'AG Jul 2022'!R14+'AG Jul 2022'!P14),(($C$5-('AG Jul 2022'!R14+'AG Jul 2022'!P14))*'AG Jul 2022'!S14/100),('AG Jul 2022'!T14*'AG Jul 2022'!S14/100))),0)</f>
        <v>0</v>
      </c>
      <c r="G20" s="215">
        <v>0</v>
      </c>
      <c r="H20" s="215">
        <f>IF(AND('AG Jul 2022'!R14&gt;0,'AG Jul 2022'!T14&gt;0),IF(($C$5&lt;'AG Jul 2022'!T14),(0),($C$5-'AG Jul 2022'!T14)*'AG Jul 2022'!U14/100),IF(AND('AG Jul 2022'!R14&gt;0,'AG Jul 2022'!T14=""),IF(($C$5&lt;'AG Jul 2022'!R14+'AG Jul 2022'!P14),(0),(($C$5-('AG Jul 2022'!R14+'AG Jul 2022'!P14))*'AG Jul 2022'!S14/100)),IF(AND('AG Jul 2022'!P14&gt;0,'AG Jul 2022'!R14=""&gt;0),IF(($C$5&lt;'AG Jul 2022'!P14),(0),($C$5-'AG Jul 2022'!P14)*'AG Jul 2022'!Q14/100),0)))</f>
        <v>0</v>
      </c>
      <c r="I20" s="215">
        <f t="shared" ref="I20:I22" si="15">SUM(C20:H20)</f>
        <v>482.25</v>
      </c>
      <c r="J20" s="377">
        <f t="shared" si="0"/>
        <v>1656</v>
      </c>
      <c r="K20" s="209">
        <f t="shared" si="1"/>
        <v>1929</v>
      </c>
      <c r="L20" s="181">
        <f t="shared" si="5"/>
        <v>2121.9</v>
      </c>
      <c r="M20" s="209">
        <f>'AG Jul 2022'!AZ14</f>
        <v>0</v>
      </c>
      <c r="N20" s="209">
        <f>'AG Jul 2022'!BA14</f>
        <v>0</v>
      </c>
      <c r="O20" s="209">
        <f>'AG Jul 2022'!BB14</f>
        <v>0</v>
      </c>
      <c r="P20" s="209">
        <f>'AG Jul 2022'!BC14</f>
        <v>0</v>
      </c>
      <c r="Q20" s="158" t="str">
        <f t="shared" si="2"/>
        <v>No discount</v>
      </c>
      <c r="R20" s="158" t="str">
        <f t="shared" si="3"/>
        <v>Exclusive</v>
      </c>
      <c r="S20" s="209">
        <f t="shared" si="6"/>
        <v>1929</v>
      </c>
      <c r="T20" s="209">
        <f t="shared" si="7"/>
        <v>1929</v>
      </c>
      <c r="U20" s="381">
        <f t="shared" si="14"/>
        <v>2121.9</v>
      </c>
      <c r="V20" s="381">
        <f t="shared" si="14"/>
        <v>2121.9</v>
      </c>
      <c r="W20" s="210">
        <f>'AG Jul 2022'!BL14</f>
        <v>0</v>
      </c>
      <c r="X20" s="211" t="str">
        <f>'AG Jul 2022'!BM14</f>
        <v>n</v>
      </c>
      <c r="Y20" s="423"/>
      <c r="Z20" s="423"/>
      <c r="AA20" s="423"/>
      <c r="AB20" s="423"/>
      <c r="AC20" s="423"/>
      <c r="AD20" s="423"/>
      <c r="AE20" s="423"/>
      <c r="AF20" s="423"/>
      <c r="AG20" s="423"/>
      <c r="AH20" s="423"/>
      <c r="AI20" s="423"/>
      <c r="AJ20" s="423"/>
      <c r="AK20" s="423"/>
      <c r="AL20" s="423"/>
      <c r="AM20" s="423"/>
      <c r="AN20" s="423"/>
      <c r="AO20" s="423"/>
      <c r="AP20" s="423"/>
      <c r="AQ20" s="423"/>
    </row>
    <row r="21" spans="1:43" x14ac:dyDescent="0.15">
      <c r="A21" s="163" t="str">
        <f>'AG Jul 2022'!K15</f>
        <v>GloBird Energy</v>
      </c>
      <c r="B21" s="158" t="str">
        <f>'AG Jul 2022'!L15</f>
        <v>GloSave</v>
      </c>
      <c r="C21" s="215">
        <f>IF('AG Jul 2022'!BP15=0,91*'AG Jul 2022'!M15/100,(91*'AG Jul 2022'!M15/100)+'AG Jul 2022'!BP15/4)</f>
        <v>63.7</v>
      </c>
      <c r="D21" s="215">
        <f>IF('AG Jul 2022'!O15="",$C$5*'AG Jul 2022'!N15/100,IF($C$5&gt;='AG Jul 2022'!P15,('AG Jul 2022'!P15*'AG Jul 2022'!N15/100),($C$5*'AG Jul 2022'!N15/100)))</f>
        <v>863.99999999999989</v>
      </c>
      <c r="E21" s="215">
        <f>IF(AND('AG Jul 2022'!P15&gt;0,'AG Jul 2022'!R15&gt;0),IF($C$5&lt;'AG Jul 2022'!P15,0,IF($C$5&lt;=('AG Jul 2022'!R15+'AG Jul 2022'!P15),(($C$5-'AG Jul 2022'!P15)*'AG Jul 2022'!Q15/100),(('AG Jul 2022'!R15)*'AG Jul 2022'!Q15/100))),0)</f>
        <v>0</v>
      </c>
      <c r="F21" s="215">
        <f>IF(AND('AG Jul 2022'!Q15&gt;0,'AG Jul 2022'!S15&gt;0),IF($C$5&lt;('AG Jul 2022'!R15+'AG Jul 2022'!P15),0,IF($C$5&lt;=('AG Jul 2022'!T15+'AG Jul 2022'!R15+'AG Jul 2022'!P15),(($C$5-('AG Jul 2022'!R15+'AG Jul 2022'!P15))*'AG Jul 2022'!S15/100),('AG Jul 2022'!T15*'AG Jul 2022'!S15/100))),0)</f>
        <v>0</v>
      </c>
      <c r="G21" s="215">
        <v>0</v>
      </c>
      <c r="H21" s="215">
        <f>IF(AND('AG Jul 2022'!R15&gt;0,'AG Jul 2022'!T15&gt;0),IF(($C$5&lt;'AG Jul 2022'!T15),(0),($C$5-'AG Jul 2022'!T15)*'AG Jul 2022'!U15/100),IF(AND('AG Jul 2022'!R15&gt;0,'AG Jul 2022'!T15=""),IF(($C$5&lt;'AG Jul 2022'!R15+'AG Jul 2022'!P15),(0),(($C$5-('AG Jul 2022'!R15+'AG Jul 2022'!P15))*'AG Jul 2022'!S15/100)),IF(AND('AG Jul 2022'!P15&gt;0,'AG Jul 2022'!R15=""&gt;0),IF(($C$5&lt;'AG Jul 2022'!P15),(0),($C$5-'AG Jul 2022'!P15)*'AG Jul 2022'!Q15/100),0)))</f>
        <v>0</v>
      </c>
      <c r="I21" s="215">
        <f t="shared" si="15"/>
        <v>927.69999999999993</v>
      </c>
      <c r="J21" s="377">
        <f t="shared" si="0"/>
        <v>3455.9999999999995</v>
      </c>
      <c r="K21" s="209">
        <f t="shared" si="1"/>
        <v>3710.7999999999997</v>
      </c>
      <c r="L21" s="181">
        <f t="shared" si="5"/>
        <v>4081.88</v>
      </c>
      <c r="M21" s="209">
        <f>'AG Jul 2022'!AZ15</f>
        <v>0</v>
      </c>
      <c r="N21" s="209">
        <f>'AG Jul 2022'!BA15</f>
        <v>0</v>
      </c>
      <c r="O21" s="209">
        <f>'AG Jul 2022'!BB15</f>
        <v>0</v>
      </c>
      <c r="P21" s="209">
        <f>'AG Jul 2022'!BC15</f>
        <v>0</v>
      </c>
      <c r="Q21" s="158" t="str">
        <f t="shared" si="2"/>
        <v>No discount</v>
      </c>
      <c r="R21" s="158" t="str">
        <f t="shared" si="3"/>
        <v>Exclusive</v>
      </c>
      <c r="S21" s="209">
        <f t="shared" si="6"/>
        <v>3710.7999999999997</v>
      </c>
      <c r="T21" s="209">
        <f t="shared" si="7"/>
        <v>3710.7999999999997</v>
      </c>
      <c r="U21" s="381">
        <f t="shared" si="14"/>
        <v>4081.88</v>
      </c>
      <c r="V21" s="381">
        <f t="shared" si="14"/>
        <v>4081.88</v>
      </c>
      <c r="W21" s="210">
        <f>'AG Jul 2022'!BL15</f>
        <v>0</v>
      </c>
      <c r="X21" s="211" t="str">
        <f>'AG Jul 2022'!BM15</f>
        <v>n</v>
      </c>
      <c r="Y21" s="423"/>
      <c r="Z21" s="423"/>
      <c r="AA21" s="423"/>
      <c r="AB21" s="423"/>
      <c r="AC21" s="423"/>
      <c r="AD21" s="423"/>
      <c r="AE21" s="423"/>
      <c r="AF21" s="423"/>
      <c r="AG21" s="423"/>
      <c r="AH21" s="423"/>
      <c r="AI21" s="423"/>
      <c r="AJ21" s="423"/>
      <c r="AK21" s="423"/>
      <c r="AL21" s="423"/>
      <c r="AM21" s="423"/>
      <c r="AN21" s="423"/>
      <c r="AO21" s="423"/>
      <c r="AP21" s="423"/>
      <c r="AQ21" s="423"/>
    </row>
    <row r="22" spans="1:43" x14ac:dyDescent="0.15">
      <c r="A22" s="163" t="str">
        <f>'AG Jul 2022'!K16</f>
        <v>Kogan Energy</v>
      </c>
      <c r="B22" s="158" t="str">
        <f>'AG Jul 2022'!L16</f>
        <v>Free Kogan First Membership</v>
      </c>
      <c r="C22" s="215">
        <f>IF('AG Jul 2022'!BP16=0,91*'AG Jul 2022'!M16/100,(91*'AG Jul 2022'!M16/100)+'AG Jul 2022'!BP16/4)</f>
        <v>82.570090909090908</v>
      </c>
      <c r="D22" s="215">
        <f>IF('AG Jul 2022'!O16="",$C$5*'AG Jul 2022'!N16/100,IF($C$5&gt;='AG Jul 2022'!P16,('AG Jul 2022'!P16*'AG Jul 2022'!N16/100),($C$5*'AG Jul 2022'!N16/100)))</f>
        <v>444.10909090909087</v>
      </c>
      <c r="E22" s="215">
        <f>IF(AND('AG Jul 2022'!P16&gt;0,'AG Jul 2022'!R16&gt;0),IF($C$5&lt;'AG Jul 2022'!P16,0,IF($C$5&lt;=('AG Jul 2022'!R16+'AG Jul 2022'!P16),(($C$5-'AG Jul 2022'!P16)*'AG Jul 2022'!Q16/100),(('AG Jul 2022'!R16)*'AG Jul 2022'!Q16/100))),0)</f>
        <v>0</v>
      </c>
      <c r="F22" s="215">
        <f>IF(AND('AG Jul 2022'!Q16&gt;0,'AG Jul 2022'!S16&gt;0),IF($C$5&lt;('AG Jul 2022'!R16+'AG Jul 2022'!P16),0,IF($C$5&lt;=('AG Jul 2022'!T16+'AG Jul 2022'!R16+'AG Jul 2022'!P16),(($C$5-('AG Jul 2022'!R16+'AG Jul 2022'!P16))*'AG Jul 2022'!S16/100),('AG Jul 2022'!T16*'AG Jul 2022'!S16/100))),0)</f>
        <v>0</v>
      </c>
      <c r="G22" s="215">
        <v>0</v>
      </c>
      <c r="H22" s="215">
        <f>IF(AND('AG Jul 2022'!R16&gt;0,'AG Jul 2022'!T16&gt;0),IF(($C$5&lt;'AG Jul 2022'!T16),(0),($C$5-'AG Jul 2022'!T16)*'AG Jul 2022'!U16/100),IF(AND('AG Jul 2022'!R16&gt;0,'AG Jul 2022'!T16=""),IF(($C$5&lt;'AG Jul 2022'!R16+'AG Jul 2022'!P16),(0),(($C$5-('AG Jul 2022'!R16+'AG Jul 2022'!P16))*'AG Jul 2022'!S16/100)),IF(AND('AG Jul 2022'!P16&gt;0,'AG Jul 2022'!R16=""&gt;0),IF(($C$5&lt;'AG Jul 2022'!P16),(0),($C$5-'AG Jul 2022'!P16)*'AG Jul 2022'!Q16/100),0)))</f>
        <v>0</v>
      </c>
      <c r="I22" s="215">
        <f t="shared" si="15"/>
        <v>526.67918181818175</v>
      </c>
      <c r="J22" s="377">
        <f t="shared" si="0"/>
        <v>1776.4363636363632</v>
      </c>
      <c r="K22" s="209">
        <f t="shared" si="1"/>
        <v>2106.716727272727</v>
      </c>
      <c r="L22" s="181">
        <f t="shared" si="5"/>
        <v>2317.3883999999998</v>
      </c>
      <c r="M22" s="209">
        <f>'AG Jul 2022'!AZ16</f>
        <v>0</v>
      </c>
      <c r="N22" s="209">
        <f>'AG Jul 2022'!BA16</f>
        <v>0</v>
      </c>
      <c r="O22" s="209">
        <f>'AG Jul 2022'!BB16</f>
        <v>0</v>
      </c>
      <c r="P22" s="209">
        <f>'AG Jul 2022'!BC16</f>
        <v>0</v>
      </c>
      <c r="Q22" s="158" t="str">
        <f t="shared" si="2"/>
        <v>No discount</v>
      </c>
      <c r="R22" s="158" t="str">
        <f t="shared" si="3"/>
        <v>Exclusive</v>
      </c>
      <c r="S22" s="209">
        <f t="shared" si="6"/>
        <v>2106.716727272727</v>
      </c>
      <c r="T22" s="209">
        <f t="shared" si="7"/>
        <v>2106.716727272727</v>
      </c>
      <c r="U22" s="381">
        <f t="shared" si="14"/>
        <v>2317.3883999999998</v>
      </c>
      <c r="V22" s="381">
        <f t="shared" si="14"/>
        <v>2317.3883999999998</v>
      </c>
      <c r="W22" s="210">
        <f>'AG Jul 2022'!BL16</f>
        <v>0</v>
      </c>
      <c r="X22" s="211" t="str">
        <f>'AG Jul 2022'!BM16</f>
        <v>n</v>
      </c>
      <c r="Y22" s="423"/>
      <c r="Z22" s="423"/>
      <c r="AA22" s="423"/>
      <c r="AB22" s="423"/>
      <c r="AC22" s="423"/>
      <c r="AD22" s="423"/>
      <c r="AE22" s="423"/>
      <c r="AF22" s="423"/>
      <c r="AG22" s="423"/>
      <c r="AH22" s="423"/>
      <c r="AI22" s="423"/>
      <c r="AJ22" s="423"/>
      <c r="AK22" s="423"/>
      <c r="AL22" s="423"/>
      <c r="AM22" s="423"/>
      <c r="AN22" s="423"/>
      <c r="AO22" s="423"/>
      <c r="AP22" s="423"/>
      <c r="AQ22" s="423"/>
    </row>
    <row r="23" spans="1:43" customFormat="1" x14ac:dyDescent="0.15">
      <c r="A23" s="426"/>
      <c r="B23" s="426"/>
      <c r="C23" s="426"/>
      <c r="D23" s="426"/>
      <c r="E23" s="426"/>
      <c r="F23" s="426"/>
      <c r="G23" s="426"/>
      <c r="H23" s="426"/>
      <c r="I23" s="426"/>
      <c r="J23" s="426"/>
      <c r="K23" s="426"/>
      <c r="L23" s="426"/>
      <c r="M23" s="426"/>
      <c r="N23" s="426"/>
      <c r="O23" s="426"/>
      <c r="P23" s="426"/>
      <c r="Q23" s="426"/>
      <c r="R23" s="426"/>
      <c r="S23" s="426"/>
      <c r="T23" s="426"/>
      <c r="U23" s="426"/>
      <c r="V23" s="426"/>
      <c r="W23" s="426"/>
      <c r="X23" s="426"/>
      <c r="Y23" s="423"/>
      <c r="Z23" s="423"/>
      <c r="AA23" s="423"/>
      <c r="AB23" s="423"/>
      <c r="AC23" s="423"/>
      <c r="AD23" s="423"/>
      <c r="AE23" s="423"/>
      <c r="AF23" s="423"/>
      <c r="AG23" s="423"/>
      <c r="AH23" s="423"/>
      <c r="AI23" s="423"/>
      <c r="AJ23" s="423"/>
      <c r="AK23" s="423"/>
      <c r="AL23" s="423"/>
      <c r="AM23" s="423"/>
      <c r="AN23" s="423"/>
      <c r="AO23" s="423"/>
      <c r="AP23" s="423"/>
      <c r="AQ23" s="423"/>
    </row>
    <row r="24" spans="1:43" customFormat="1" ht="15" thickBot="1" x14ac:dyDescent="0.2">
      <c r="A24" s="426"/>
      <c r="B24" s="426"/>
      <c r="C24" s="426"/>
      <c r="D24" s="426"/>
      <c r="E24" s="426"/>
      <c r="F24" s="426"/>
      <c r="G24" s="426"/>
      <c r="H24" s="426"/>
      <c r="I24" s="426"/>
      <c r="J24" s="426"/>
      <c r="K24" s="426"/>
      <c r="L24" s="426"/>
      <c r="M24" s="426"/>
      <c r="N24" s="426"/>
      <c r="O24" s="426"/>
      <c r="P24" s="426"/>
      <c r="Q24" s="426"/>
      <c r="R24" s="426"/>
      <c r="S24" s="426"/>
      <c r="T24" s="426"/>
      <c r="U24" s="426"/>
      <c r="V24" s="426"/>
      <c r="W24" s="426"/>
      <c r="X24" s="426"/>
      <c r="Y24" s="423"/>
      <c r="Z24" s="423"/>
      <c r="AA24" s="423"/>
      <c r="AB24" s="423"/>
      <c r="AC24" s="423"/>
      <c r="AD24" s="423"/>
      <c r="AE24" s="423"/>
      <c r="AF24" s="423"/>
      <c r="AG24" s="423"/>
      <c r="AH24" s="423"/>
      <c r="AI24" s="423"/>
      <c r="AJ24" s="423"/>
      <c r="AK24" s="423"/>
      <c r="AL24" s="423"/>
      <c r="AM24" s="423"/>
      <c r="AN24" s="423"/>
      <c r="AO24" s="423"/>
      <c r="AP24" s="423"/>
      <c r="AQ24" s="423"/>
    </row>
    <row r="25" spans="1:43" x14ac:dyDescent="0.15">
      <c r="A25" s="166" t="s">
        <v>1370</v>
      </c>
      <c r="B25" s="167"/>
      <c r="C25" s="167"/>
      <c r="D25" s="167"/>
      <c r="E25" s="167"/>
      <c r="F25" s="167"/>
      <c r="G25" s="167"/>
      <c r="H25" s="167"/>
      <c r="I25" s="167"/>
      <c r="J25" s="167"/>
      <c r="K25" s="167"/>
      <c r="L25" s="167"/>
      <c r="M25" s="167"/>
      <c r="N25" s="167"/>
      <c r="O25" s="167"/>
      <c r="P25" s="167"/>
      <c r="Q25" s="167"/>
      <c r="R25" s="167"/>
      <c r="S25" s="167"/>
      <c r="T25" s="167"/>
      <c r="U25" s="167"/>
      <c r="V25" s="167"/>
      <c r="W25" s="167"/>
      <c r="X25" s="173"/>
      <c r="Y25" s="423"/>
      <c r="Z25" s="423"/>
      <c r="AA25" s="423"/>
      <c r="AB25" s="423"/>
      <c r="AC25" s="423"/>
      <c r="AD25" s="423"/>
      <c r="AE25" s="423"/>
      <c r="AF25" s="423"/>
      <c r="AG25" s="423"/>
      <c r="AH25" s="423"/>
      <c r="AI25" s="423"/>
      <c r="AJ25" s="423"/>
      <c r="AK25" s="423"/>
      <c r="AL25" s="423"/>
      <c r="AM25" s="423"/>
      <c r="AN25" s="423"/>
      <c r="AO25" s="423"/>
      <c r="AP25" s="423"/>
      <c r="AQ25" s="423"/>
    </row>
    <row r="26" spans="1:43" x14ac:dyDescent="0.15">
      <c r="A26" s="168" t="s">
        <v>692</v>
      </c>
      <c r="B26" s="78"/>
      <c r="C26" s="164">
        <v>2000</v>
      </c>
      <c r="D26" s="78"/>
      <c r="E26" s="78"/>
      <c r="F26" s="78"/>
      <c r="G26" s="78"/>
      <c r="H26" s="78"/>
      <c r="I26" s="78"/>
      <c r="J26" s="78"/>
      <c r="K26" s="78"/>
      <c r="L26" s="78"/>
      <c r="M26" s="78"/>
      <c r="N26" s="78"/>
      <c r="O26" s="78"/>
      <c r="P26" s="78"/>
      <c r="Q26" s="78"/>
      <c r="R26" s="78"/>
      <c r="S26" s="78"/>
      <c r="T26" s="78"/>
      <c r="U26" s="78"/>
      <c r="V26" s="78"/>
      <c r="W26" s="78"/>
      <c r="X26" s="174"/>
      <c r="Y26" s="423"/>
      <c r="Z26" s="423"/>
      <c r="AA26" s="423"/>
      <c r="AB26" s="423"/>
      <c r="AC26" s="423"/>
      <c r="AD26" s="423"/>
      <c r="AE26" s="423"/>
      <c r="AF26" s="423"/>
      <c r="AG26" s="423"/>
      <c r="AH26" s="423"/>
      <c r="AI26" s="423"/>
      <c r="AJ26" s="423"/>
      <c r="AK26" s="423"/>
      <c r="AL26" s="423"/>
      <c r="AM26" s="423"/>
      <c r="AN26" s="423"/>
      <c r="AO26" s="423"/>
      <c r="AP26" s="423"/>
      <c r="AQ26" s="423"/>
    </row>
    <row r="27" spans="1:43" x14ac:dyDescent="0.15">
      <c r="A27" s="168" t="s">
        <v>652</v>
      </c>
      <c r="B27" s="78"/>
      <c r="C27" s="165">
        <v>0.7</v>
      </c>
      <c r="D27" s="78"/>
      <c r="E27" s="78"/>
      <c r="F27" s="78"/>
      <c r="G27" s="78"/>
      <c r="H27" s="78"/>
      <c r="I27" s="78"/>
      <c r="J27" s="78"/>
      <c r="K27" s="78"/>
      <c r="L27" s="78"/>
      <c r="M27" s="78"/>
      <c r="N27" s="78"/>
      <c r="O27" s="78"/>
      <c r="P27" s="78"/>
      <c r="Q27" s="78"/>
      <c r="R27" s="78"/>
      <c r="S27" s="78"/>
      <c r="T27" s="78"/>
      <c r="U27" s="78"/>
      <c r="V27" s="78"/>
      <c r="W27" s="78"/>
      <c r="X27" s="174"/>
      <c r="Y27" s="423"/>
      <c r="Z27" s="423"/>
      <c r="AA27" s="423"/>
      <c r="AB27" s="423"/>
      <c r="AC27" s="423"/>
      <c r="AD27" s="423"/>
      <c r="AE27" s="423"/>
      <c r="AF27" s="423"/>
      <c r="AG27" s="423"/>
      <c r="AH27" s="423"/>
      <c r="AI27" s="423"/>
      <c r="AJ27" s="423"/>
      <c r="AK27" s="423"/>
      <c r="AL27" s="423"/>
      <c r="AM27" s="423"/>
      <c r="AN27" s="423"/>
      <c r="AO27" s="423"/>
      <c r="AP27" s="423"/>
      <c r="AQ27" s="423"/>
    </row>
    <row r="28" spans="1:43" x14ac:dyDescent="0.15">
      <c r="A28" s="168" t="s">
        <v>344</v>
      </c>
      <c r="B28" s="78"/>
      <c r="C28" s="165">
        <v>0.3</v>
      </c>
      <c r="D28" s="78"/>
      <c r="E28" s="78"/>
      <c r="F28" s="78"/>
      <c r="G28" s="78"/>
      <c r="H28" s="78"/>
      <c r="I28" s="78"/>
      <c r="J28" s="78"/>
      <c r="K28" s="78"/>
      <c r="L28" s="78"/>
      <c r="M28" s="78"/>
      <c r="N28" s="78"/>
      <c r="O28" s="78"/>
      <c r="P28" s="78"/>
      <c r="Q28" s="78"/>
      <c r="R28" s="78"/>
      <c r="S28" s="78"/>
      <c r="T28" s="78"/>
      <c r="U28" s="78"/>
      <c r="V28" s="78"/>
      <c r="W28" s="78"/>
      <c r="X28" s="174"/>
      <c r="Y28" s="423"/>
      <c r="Z28" s="423"/>
      <c r="AA28" s="423"/>
      <c r="AB28" s="423"/>
      <c r="AC28" s="423"/>
      <c r="AD28" s="423"/>
      <c r="AE28" s="423"/>
      <c r="AF28" s="423"/>
      <c r="AG28" s="423"/>
      <c r="AH28" s="423"/>
      <c r="AI28" s="423"/>
      <c r="AJ28" s="423"/>
      <c r="AK28" s="423"/>
      <c r="AL28" s="423"/>
      <c r="AM28" s="423"/>
      <c r="AN28" s="423"/>
      <c r="AO28" s="423"/>
      <c r="AP28" s="423"/>
      <c r="AQ28" s="423"/>
    </row>
    <row r="29" spans="1:43" x14ac:dyDescent="0.15">
      <c r="A29" s="371"/>
      <c r="B29" s="222"/>
      <c r="C29" s="222"/>
      <c r="D29" s="222"/>
      <c r="E29" s="222"/>
      <c r="F29" s="222"/>
      <c r="G29" s="222"/>
      <c r="H29" s="222"/>
      <c r="I29" s="222"/>
      <c r="J29" s="222"/>
      <c r="K29" s="222"/>
      <c r="L29" s="222"/>
      <c r="M29" s="222"/>
      <c r="N29" s="222"/>
      <c r="O29" s="222"/>
      <c r="P29" s="222"/>
      <c r="Q29" s="222"/>
      <c r="R29" s="222"/>
      <c r="S29" s="222"/>
      <c r="T29" s="222"/>
      <c r="U29" s="222"/>
      <c r="V29" s="222"/>
      <c r="W29" s="222"/>
      <c r="X29" s="372"/>
      <c r="Y29" s="423"/>
      <c r="Z29" s="423"/>
      <c r="AA29" s="423"/>
      <c r="AB29" s="423"/>
      <c r="AC29" s="423"/>
      <c r="AD29" s="423"/>
      <c r="AE29" s="423"/>
      <c r="AF29" s="423"/>
      <c r="AG29" s="423"/>
      <c r="AH29" s="423"/>
      <c r="AI29" s="423"/>
      <c r="AJ29" s="423"/>
      <c r="AK29" s="423"/>
      <c r="AL29" s="423"/>
      <c r="AM29" s="423"/>
      <c r="AN29" s="423"/>
      <c r="AO29" s="423"/>
      <c r="AP29" s="423"/>
      <c r="AQ29" s="423"/>
    </row>
    <row r="30" spans="1:43" ht="75" x14ac:dyDescent="0.15">
      <c r="A30" s="363" t="s">
        <v>248</v>
      </c>
      <c r="B30" s="364" t="s">
        <v>249</v>
      </c>
      <c r="C30" s="365" t="s">
        <v>250</v>
      </c>
      <c r="D30" s="365" t="s">
        <v>251</v>
      </c>
      <c r="E30" s="365" t="s">
        <v>597</v>
      </c>
      <c r="F30" s="365" t="s">
        <v>598</v>
      </c>
      <c r="G30" s="365" t="s">
        <v>398</v>
      </c>
      <c r="H30" s="366" t="s">
        <v>1371</v>
      </c>
      <c r="I30" s="365" t="s">
        <v>746</v>
      </c>
      <c r="J30" s="373" t="s">
        <v>1363</v>
      </c>
      <c r="K30" s="374" t="s">
        <v>600</v>
      </c>
      <c r="L30" s="367" t="s">
        <v>1070</v>
      </c>
      <c r="M30" s="368" t="s">
        <v>361</v>
      </c>
      <c r="N30" s="368" t="s">
        <v>1340</v>
      </c>
      <c r="O30" s="368" t="s">
        <v>275</v>
      </c>
      <c r="P30" s="368" t="s">
        <v>1342</v>
      </c>
      <c r="Q30" s="375" t="s">
        <v>1364</v>
      </c>
      <c r="R30" s="375" t="s">
        <v>1365</v>
      </c>
      <c r="S30" s="376" t="s">
        <v>1366</v>
      </c>
      <c r="T30" s="376" t="s">
        <v>1367</v>
      </c>
      <c r="U30" s="369" t="s">
        <v>1368</v>
      </c>
      <c r="V30" s="369" t="s">
        <v>1369</v>
      </c>
      <c r="W30" s="368" t="s">
        <v>276</v>
      </c>
      <c r="X30" s="370" t="s">
        <v>509</v>
      </c>
      <c r="Y30" s="423"/>
      <c r="Z30" s="423"/>
      <c r="AA30" s="423"/>
      <c r="AB30" s="423"/>
      <c r="AC30" s="423"/>
      <c r="AD30" s="423"/>
      <c r="AE30" s="423"/>
      <c r="AF30" s="423"/>
      <c r="AG30" s="423"/>
      <c r="AH30" s="423"/>
      <c r="AI30" s="423"/>
      <c r="AJ30" s="423"/>
      <c r="AK30" s="423"/>
      <c r="AL30" s="423"/>
      <c r="AM30" s="423"/>
      <c r="AN30" s="423"/>
      <c r="AO30" s="423"/>
      <c r="AP30" s="423"/>
      <c r="AQ30" s="423"/>
    </row>
    <row r="31" spans="1:43" x14ac:dyDescent="0.15">
      <c r="A31" s="163" t="str">
        <f>'AG Jul 2022'!K17</f>
        <v>Energy Locals</v>
      </c>
      <c r="B31" s="158" t="str">
        <f>'AG Jul 2022'!L17</f>
        <v>Online Member</v>
      </c>
      <c r="C31" s="215">
        <f>IF('AG Jul 2022'!BP17=0,91*'AG Jul 2022'!M17/100,(91*'AG Jul 2022'!M17/100)+'AG Jul 2022'!BP17/4)</f>
        <v>102.31227272727271</v>
      </c>
      <c r="D31" s="215">
        <f>IF('AG Jul 2022'!O17="",$C$26*$C$27*'AG Jul 2022'!N17/100,IF($C$26*$C$27&gt;='AG Jul 2022'!P17,('AG Jul 2022'!P17*'AG Jul 2022'!N17/100),($C$26*$C$27*'AG Jul 2022'!N17/100)))</f>
        <v>322</v>
      </c>
      <c r="E31" s="215">
        <f>IF(AND('AG Jul 2022'!P17&gt;0,'AG Jul 2022'!R17&gt;0),IF($C$26*$C$27&lt;'AG Jul 2022'!P17,0,IF($C$26*$C$27&lt;=('AG Jul 2022'!R17+'AG Jul 2022'!P17),(($C$26*$C$27-'AG Jul 2022'!P17)*'AG Jul 2022'!Q17/100),(('AG Jul 2022'!R17)*'AG Jul 2022'!Q17/100))),0)</f>
        <v>0</v>
      </c>
      <c r="F31" s="215">
        <f>IF(AND('AG Jul 2022'!Q17&gt;0,'AG Jul 2022'!S17&gt;0),IF($C$26*$C$27&lt;('AG Jul 2022'!R17+'AG Jul 2022'!P17),0,IF($C$26*$C$27&lt;=('AG Jul 2022'!T17+'AG Jul 2022'!R17+'AG Jul 2022'!P17),(($C$26*$C$27-('AG Jul 2022'!R17+'AG Jul 2022'!P17))*'AG Jul 2022'!S17/100),('AG Jul 2022'!T17*'AG Jul 2022'!S17/100))),0)</f>
        <v>0</v>
      </c>
      <c r="G31" s="215">
        <f>IF(AND('AG Jul 2022'!R17&gt;0,'AG Jul 2022'!T17&gt;0),IF(($C$26*$C$27&lt;'AG Jul 2022'!T17),(0),($C$26*$C$27*'AG Jul 2022'!T17)*'AG Jul 2022'!U17/100),IF(AND('AG Jul 2022'!R17&gt;0,'AG Jul 2022'!T17=""),IF(($C$26*$C$27&lt;'AG Jul 2022'!R17+'AG Jul 2022'!P17),(0),(($C$26*$C$27-('AG Jul 2022'!R17+'AG Jul 2022'!P17))*'AG Jul 2022'!S17/100)),IF(AND('AG Jul 2022'!P17&gt;0,'AG Jul 2022'!R17=""&gt;0),IF(($C$26*$C$27&lt;'AG Jul 2022'!P17),(0),($C$26*$C$27-'AG Jul 2022'!P17)*'AG Jul 2022'!Q17/100),0)))</f>
        <v>0</v>
      </c>
      <c r="H31" s="215">
        <f>($C$26*$C$28)*'AG Jul 2022'!AE17/100</f>
        <v>101.99999999999999</v>
      </c>
      <c r="I31" s="215">
        <f>SUM(C31:H31)</f>
        <v>526.31227272727267</v>
      </c>
      <c r="J31" s="377">
        <f>(I31-C31)*4</f>
        <v>1695.9999999999998</v>
      </c>
      <c r="K31" s="209">
        <f>I31*4</f>
        <v>2105.2490909090907</v>
      </c>
      <c r="L31" s="181">
        <f t="shared" ref="L31:L45" si="16">K31*1.1</f>
        <v>2315.7739999999999</v>
      </c>
      <c r="M31" s="209">
        <f>'AG Jul 2022'!AZ17</f>
        <v>0</v>
      </c>
      <c r="N31" s="209">
        <f>'AG Jul 2022'!BA17</f>
        <v>0</v>
      </c>
      <c r="O31" s="209">
        <f>'AG Jul 2022'!BB17</f>
        <v>0</v>
      </c>
      <c r="P31" s="209">
        <f>'AG Jul 2022'!BC17</f>
        <v>0</v>
      </c>
      <c r="Q31" s="378" t="str">
        <f t="shared" ref="Q31:Q45" si="17">IF(SUM(M31:P31)=0,"No discount",IF(M31&gt;0,"Guaranteed off bill",IF(N31&gt;0,"Guaranteed off usage",IF(O31&gt;0,"Pay-on-time off bill","Pay-on-time off usage"))))</f>
        <v>No discount</v>
      </c>
      <c r="R31" s="378" t="str">
        <f t="shared" ref="R31:R45" si="18">IF(OR(A31="Origin Energy",A31="Red Energy",A31="Powershop"),"Inclusive","Exclusive")</f>
        <v>Exclusive</v>
      </c>
      <c r="S31" s="379">
        <f>IF(AND(Q31="Guaranteed off bill",R31="Inclusive"),((K31*1.1)-((K31*1.1)*M31/100))/1.1,IF(AND(Q31="Guaranteed off usage",R31="Inclusive"),((K31*1.1)-((J31*1.1)*N31/100))/1.1,IF(AND(Q31="Guaranteed off bill",R31="Exclusive"),K31-(K31*M31/100),IF(AND(Q31="Guaranteed off usage",R31="Exclusive"),K31-(J31*N31/100),IF(R31="Inclusive",((K31*1.1))/1.1,K31)))))</f>
        <v>2105.2490909090907</v>
      </c>
      <c r="T31" s="209">
        <f>IF(AND(Q31="Pay-on-time off bill",R31="Inclusive"),((S31*1.1)-((S31*1.1)*O31/100))/1.1,IF(AND(Q31="Pay-on-time off usage",R31="Inclusive"),((S31*1.1)-((J31*1.1)*P31/100))/1.1,IF(AND(Q31="Pay-on-time off bill",R31="Exclusive"),S31-(S31*O31/100),IF(AND(Q31="Pay-on-time off usage",R31="Exclusive"),S31-(J31*P31/100),IF(R31="Inclusive",((S31*1.1))/1.1,S31)))))</f>
        <v>2105.2490909090907</v>
      </c>
      <c r="U31" s="383">
        <f>S31*1.1</f>
        <v>2315.7739999999999</v>
      </c>
      <c r="V31" s="383">
        <f>T31*1.1</f>
        <v>2315.7739999999999</v>
      </c>
      <c r="W31" s="210">
        <f>'AG Jul 2022'!BL17</f>
        <v>0</v>
      </c>
      <c r="X31" s="211" t="str">
        <f>'AG Jul 2022'!BM17</f>
        <v>n</v>
      </c>
      <c r="Y31" s="423"/>
      <c r="Z31" s="423"/>
      <c r="AA31" s="423"/>
      <c r="AB31" s="423"/>
      <c r="AC31" s="423"/>
      <c r="AD31" s="423"/>
      <c r="AE31" s="423"/>
      <c r="AF31" s="423"/>
      <c r="AG31" s="423"/>
      <c r="AH31" s="423"/>
      <c r="AI31" s="423"/>
      <c r="AJ31" s="423"/>
      <c r="AK31" s="423"/>
      <c r="AL31" s="423"/>
      <c r="AM31" s="423"/>
      <c r="AN31" s="423"/>
      <c r="AO31" s="423"/>
      <c r="AP31" s="423"/>
      <c r="AQ31" s="423"/>
    </row>
    <row r="32" spans="1:43" x14ac:dyDescent="0.15">
      <c r="A32" s="163" t="str">
        <f>'AG Jul 2022'!K18</f>
        <v>AGL</v>
      </c>
      <c r="B32" s="158" t="str">
        <f>'AG Jul 2022'!L18</f>
        <v>Value Saver</v>
      </c>
      <c r="C32" s="215">
        <f>IF('AG Jul 2022'!BP18=0,91*'AG Jul 2022'!M18/100,(91*'AG Jul 2022'!M18/100)+'AG Jul 2022'!BP18/4)</f>
        <v>70.14445454545455</v>
      </c>
      <c r="D32" s="215">
        <f>IF('AG Jul 2022'!O18="",$C$26*$C$27*'AG Jul 2022'!N18/100,IF($C$26*$C$27&gt;='AG Jul 2022'!P18,('AG Jul 2022'!P18*'AG Jul 2022'!N18/100),($C$26*$C$27*'AG Jul 2022'!N18/100)))</f>
        <v>347.96363636363634</v>
      </c>
      <c r="E32" s="215">
        <f>IF(AND('AG Jul 2022'!P18&gt;0,'AG Jul 2022'!R18&gt;0),IF($C$26*$C$27&lt;'AG Jul 2022'!P18,0,IF($C$26*$C$27&lt;=('AG Jul 2022'!R18+'AG Jul 2022'!P18),(($C$26*$C$27-'AG Jul 2022'!P18)*'AG Jul 2022'!Q18/100),(('AG Jul 2022'!R18)*'AG Jul 2022'!Q18/100))),0)</f>
        <v>0</v>
      </c>
      <c r="F32" s="215">
        <f>IF(AND('AG Jul 2022'!Q18&gt;0,'AG Jul 2022'!S18&gt;0),IF($C$26*$C$27&lt;('AG Jul 2022'!R18+'AG Jul 2022'!P18),0,IF($C$26*$C$27&lt;=('AG Jul 2022'!T18+'AG Jul 2022'!R18+'AG Jul 2022'!P18),(($C$26*$C$27-('AG Jul 2022'!R18+'AG Jul 2022'!P18))*'AG Jul 2022'!S18/100),('AG Jul 2022'!T18*'AG Jul 2022'!S18/100))),0)</f>
        <v>0</v>
      </c>
      <c r="G32" s="215">
        <f>IF(AND('AG Jul 2022'!R18&gt;0,'AG Jul 2022'!T18&gt;0),IF(($C$26*$C$27&lt;'AG Jul 2022'!T18),(0),($C$26*$C$27*'AG Jul 2022'!T18)*'AG Jul 2022'!U18/100),IF(AND('AG Jul 2022'!R18&gt;0,'AG Jul 2022'!T18=""),IF(($C$26*$C$27&lt;'AG Jul 2022'!R18+'AG Jul 2022'!P18),(0),(($C$26*$C$27-('AG Jul 2022'!R18+'AG Jul 2022'!P18))*'AG Jul 2022'!S18/100)),IF(AND('AG Jul 2022'!P18&gt;0,'AG Jul 2022'!R18=""&gt;0),IF(($C$26*$C$27&lt;'AG Jul 2022'!P18),(0),($C$26*$C$27-'AG Jul 2022'!P18)*'AG Jul 2022'!Q18/100),0)))</f>
        <v>0</v>
      </c>
      <c r="H32" s="215">
        <f>($C$26*$C$28)*'AG Jul 2022'!AE18/100</f>
        <v>84.327272727272714</v>
      </c>
      <c r="I32" s="215">
        <f t="shared" ref="I32:I40" si="19">SUM(C32:H32)</f>
        <v>502.4353636363636</v>
      </c>
      <c r="J32" s="377">
        <f t="shared" ref="J32:J45" si="20">(I32-C32)*4</f>
        <v>1729.1636363636362</v>
      </c>
      <c r="K32" s="209">
        <f t="shared" ref="K32:K45" si="21">I32*4</f>
        <v>2009.7414545454544</v>
      </c>
      <c r="L32" s="181">
        <f t="shared" si="16"/>
        <v>2210.7156</v>
      </c>
      <c r="M32" s="209">
        <f>'AG Jul 2022'!AZ18</f>
        <v>0</v>
      </c>
      <c r="N32" s="209">
        <f>'AG Jul 2022'!BA18</f>
        <v>0</v>
      </c>
      <c r="O32" s="209">
        <f>'AG Jul 2022'!BB18</f>
        <v>0</v>
      </c>
      <c r="P32" s="209">
        <f>'AG Jul 2022'!BC18</f>
        <v>0</v>
      </c>
      <c r="Q32" s="378" t="str">
        <f t="shared" si="17"/>
        <v>No discount</v>
      </c>
      <c r="R32" s="378" t="str">
        <f t="shared" si="18"/>
        <v>Exclusive</v>
      </c>
      <c r="S32" s="379">
        <f t="shared" ref="S32:S45" si="22">IF(AND(Q32="Guaranteed off bill",R32="Inclusive"),((K32*1.1)-((K32*1.1)*M32/100))/1.1,IF(AND(Q32="Guaranteed off usage",R32="Inclusive"),((K32*1.1)-((J32*1.1)*N32/100))/1.1,IF(AND(Q32="Guaranteed off bill",R32="Exclusive"),K32-(K32*M32/100),IF(AND(Q32="Guaranteed off usage",R32="Exclusive"),K32-(J32*N32/100),IF(R32="Inclusive",((K32*1.1))/1.1,K32)))))</f>
        <v>2009.7414545454544</v>
      </c>
      <c r="T32" s="209">
        <f t="shared" ref="T32:T45" si="23">IF(AND(Q32="Pay-on-time off bill",R32="Inclusive"),((S32*1.1)-((S32*1.1)*O32/100))/1.1,IF(AND(Q32="Pay-on-time off usage",R32="Inclusive"),((S32*1.1)-((J32*1.1)*P32/100))/1.1,IF(AND(Q32="Pay-on-time off bill",R32="Exclusive"),S32-(S32*O32/100),IF(AND(Q32="Pay-on-time off usage",R32="Exclusive"),S32-(J32*P32/100),IF(R32="Inclusive",((S32*1.1))/1.1,S32)))))</f>
        <v>2009.7414545454544</v>
      </c>
      <c r="U32" s="381">
        <f t="shared" ref="U32:V42" si="24">S32*1.1</f>
        <v>2210.7156</v>
      </c>
      <c r="V32" s="381">
        <f t="shared" si="24"/>
        <v>2210.7156</v>
      </c>
      <c r="W32" s="210">
        <f>'AG Jul 2022'!BL18</f>
        <v>0</v>
      </c>
      <c r="X32" s="211" t="str">
        <f>'AG Jul 2022'!BM18</f>
        <v>n</v>
      </c>
      <c r="Y32" s="423"/>
      <c r="Z32" s="423"/>
      <c r="AA32" s="423"/>
      <c r="AB32" s="423"/>
      <c r="AC32" s="423"/>
      <c r="AD32" s="423"/>
      <c r="AE32" s="423"/>
      <c r="AF32" s="423"/>
      <c r="AG32" s="423"/>
      <c r="AH32" s="423"/>
      <c r="AI32" s="423"/>
      <c r="AJ32" s="423"/>
      <c r="AK32" s="423"/>
      <c r="AL32" s="423"/>
      <c r="AM32" s="423"/>
      <c r="AN32" s="423"/>
      <c r="AO32" s="423"/>
      <c r="AP32" s="423"/>
      <c r="AQ32" s="423"/>
    </row>
    <row r="33" spans="1:43" x14ac:dyDescent="0.15">
      <c r="A33" s="163" t="str">
        <f>'AG Jul 2022'!K19</f>
        <v>Alinta Energy</v>
      </c>
      <c r="B33" s="158" t="str">
        <f>'AG Jul 2022'!L19</f>
        <v>Home Deal</v>
      </c>
      <c r="C33" s="215">
        <f>IF('AG Jul 2022'!BP19=0,91*'AG Jul 2022'!M19/100,(91*'AG Jul 2022'!M19/100)+'AG Jul 2022'!BP19/4)</f>
        <v>78.475090909090909</v>
      </c>
      <c r="D33" s="215">
        <f>IF('AG Jul 2022'!O19="",$C$26*$C$27*'AG Jul 2022'!N19/100,IF($C$26*$C$27&gt;='AG Jul 2022'!P19,('AG Jul 2022'!P19*'AG Jul 2022'!N19/100),($C$26*$C$27*'AG Jul 2022'!N19/100)))</f>
        <v>375.19999999999993</v>
      </c>
      <c r="E33" s="215">
        <f>IF(AND('AG Jul 2022'!P19&gt;0,'AG Jul 2022'!R19&gt;0),IF($C$26*$C$27&lt;'AG Jul 2022'!P19,0,IF($C$26*$C$27&lt;=('AG Jul 2022'!R19+'AG Jul 2022'!P19),(($C$26*$C$27-'AG Jul 2022'!P19)*'AG Jul 2022'!Q19/100),(('AG Jul 2022'!R19)*'AG Jul 2022'!Q19/100))),0)</f>
        <v>0</v>
      </c>
      <c r="F33" s="215">
        <f>IF(AND('AG Jul 2022'!Q19&gt;0,'AG Jul 2022'!S19&gt;0),IF($C$26*$C$27&lt;('AG Jul 2022'!R19+'AG Jul 2022'!P19),0,IF($C$26*$C$27&lt;=('AG Jul 2022'!T19+'AG Jul 2022'!R19+'AG Jul 2022'!P19),(($C$26*$C$27-('AG Jul 2022'!R19+'AG Jul 2022'!P19))*'AG Jul 2022'!S19/100),('AG Jul 2022'!T19*'AG Jul 2022'!S19/100))),0)</f>
        <v>0</v>
      </c>
      <c r="G33" s="215">
        <f>IF(AND('AG Jul 2022'!R19&gt;0,'AG Jul 2022'!T19&gt;0),IF(($C$26*$C$27&lt;'AG Jul 2022'!T19),(0),($C$26*$C$27*'AG Jul 2022'!T19)*'AG Jul 2022'!U19/100),IF(AND('AG Jul 2022'!R19&gt;0,'AG Jul 2022'!T19=""),IF(($C$26*$C$27&lt;'AG Jul 2022'!R19+'AG Jul 2022'!P19),(0),(($C$26*$C$27-('AG Jul 2022'!R19+'AG Jul 2022'!P19))*'AG Jul 2022'!S19/100)),IF(AND('AG Jul 2022'!P19&gt;0,'AG Jul 2022'!R19=""&gt;0),IF(($C$26*$C$27&lt;'AG Jul 2022'!P19),(0),($C$26*$C$27-'AG Jul 2022'!P19)*'AG Jul 2022'!Q19/100),0)))</f>
        <v>0</v>
      </c>
      <c r="H33" s="215">
        <f>($C$26*$C$28)*'AG Jul 2022'!AE19/100</f>
        <v>80.563636363636348</v>
      </c>
      <c r="I33" s="215">
        <f t="shared" si="19"/>
        <v>534.23872727272715</v>
      </c>
      <c r="J33" s="377">
        <f t="shared" si="20"/>
        <v>1823.054545454545</v>
      </c>
      <c r="K33" s="209">
        <f t="shared" si="21"/>
        <v>2136.9549090909086</v>
      </c>
      <c r="L33" s="181">
        <f t="shared" si="16"/>
        <v>2350.6503999999995</v>
      </c>
      <c r="M33" s="209">
        <f>'AG Jul 2022'!AZ19</f>
        <v>0</v>
      </c>
      <c r="N33" s="209">
        <f>'AG Jul 2022'!BA19</f>
        <v>0</v>
      </c>
      <c r="O33" s="209">
        <f>'AG Jul 2022'!BB19</f>
        <v>0</v>
      </c>
      <c r="P33" s="209">
        <f>'AG Jul 2022'!BC19</f>
        <v>0</v>
      </c>
      <c r="Q33" s="378" t="str">
        <f t="shared" si="17"/>
        <v>No discount</v>
      </c>
      <c r="R33" s="378" t="str">
        <f t="shared" si="18"/>
        <v>Exclusive</v>
      </c>
      <c r="S33" s="379">
        <f t="shared" si="22"/>
        <v>2136.9549090909086</v>
      </c>
      <c r="T33" s="209">
        <f t="shared" si="23"/>
        <v>2136.9549090909086</v>
      </c>
      <c r="U33" s="381">
        <f t="shared" si="24"/>
        <v>2350.6503999999995</v>
      </c>
      <c r="V33" s="381">
        <f t="shared" si="24"/>
        <v>2350.6503999999995</v>
      </c>
      <c r="W33" s="210">
        <f>'AG Jul 2022'!BL19</f>
        <v>0</v>
      </c>
      <c r="X33" s="211" t="str">
        <f>'AG Jul 2022'!BM19</f>
        <v>n</v>
      </c>
      <c r="Y33" s="423"/>
      <c r="Z33" s="423"/>
      <c r="AA33" s="423"/>
      <c r="AB33" s="423"/>
      <c r="AC33" s="423"/>
      <c r="AD33" s="423"/>
      <c r="AE33" s="423"/>
      <c r="AF33" s="423"/>
      <c r="AG33" s="423"/>
      <c r="AH33" s="423"/>
      <c r="AI33" s="423"/>
      <c r="AJ33" s="423"/>
      <c r="AK33" s="423"/>
      <c r="AL33" s="423"/>
      <c r="AM33" s="423"/>
      <c r="AN33" s="423"/>
      <c r="AO33" s="423"/>
      <c r="AP33" s="423"/>
      <c r="AQ33" s="423"/>
    </row>
    <row r="34" spans="1:43" x14ac:dyDescent="0.15">
      <c r="A34" s="163" t="str">
        <f>'AG Jul 2022'!K20</f>
        <v>Diamond Energy</v>
      </c>
      <c r="B34" s="158" t="str">
        <f>'AG Jul 2022'!L20</f>
        <v>Renewable Saver</v>
      </c>
      <c r="C34" s="215">
        <f>IF('AG Jul 2022'!BP20=0,91*'AG Jul 2022'!M20/100,(91*'AG Jul 2022'!M20/100)+'AG Jul 2022'!BP20/4)</f>
        <v>63.7</v>
      </c>
      <c r="D34" s="215">
        <f>IF('AG Jul 2022'!O20="",$C$26*$C$27*'AG Jul 2022'!N20/100,IF($C$26*$C$27&gt;='AG Jul 2022'!P20,('AG Jul 2022'!P20*'AG Jul 2022'!N20/100),($C$26*$C$27*'AG Jul 2022'!N20/100)))</f>
        <v>77.263636363636351</v>
      </c>
      <c r="E34" s="215">
        <f>IF(AND('AG Jul 2022'!P20&gt;0,'AG Jul 2022'!R20&gt;0),IF($C$26*$C$27&lt;'AG Jul 2022'!P20,0,IF($C$26*$C$27&lt;=('AG Jul 2022'!R20+'AG Jul 2022'!P20),(($C$26*$C$27-'AG Jul 2022'!P20)*'AG Jul 2022'!Q20/100),(('AG Jul 2022'!R20)*'AG Jul 2022'!Q20/100))),0)</f>
        <v>0</v>
      </c>
      <c r="F34" s="215">
        <f>IF(AND('AG Jul 2022'!Q20&gt;0,'AG Jul 2022'!S20&gt;0),IF($C$26*$C$27&lt;('AG Jul 2022'!R20+'AG Jul 2022'!P20),0,IF($C$26*$C$27&lt;=('AG Jul 2022'!T20+'AG Jul 2022'!R20+'AG Jul 2022'!P20),(($C$26*$C$27-('AG Jul 2022'!R20+'AG Jul 2022'!P20))*'AG Jul 2022'!S20/100),('AG Jul 2022'!T20*'AG Jul 2022'!S20/100))),0)</f>
        <v>0</v>
      </c>
      <c r="G34" s="215">
        <f>IF(AND('AG Jul 2022'!R20&gt;0,'AG Jul 2022'!T20&gt;0),IF(($C$26*$C$27&lt;'AG Jul 2022'!T20),(0),($C$26*$C$27*'AG Jul 2022'!T20)*'AG Jul 2022'!U20/100),IF(AND('AG Jul 2022'!R20&gt;0,'AG Jul 2022'!T20=""),IF(($C$26*$C$27&lt;'AG Jul 2022'!R20+'AG Jul 2022'!P20),(0),(($C$26*$C$27-('AG Jul 2022'!R20+'AG Jul 2022'!P20))*'AG Jul 2022'!S20/100)),IF(AND('AG Jul 2022'!P20&gt;0,'AG Jul 2022'!R20=""&gt;0),IF(($C$26*$C$27&lt;'AG Jul 2022'!P20),(0),($C$26*$C$27-'AG Jul 2022'!P20)*'AG Jul 2022'!Q20/100),0)))</f>
        <v>329.99999999999994</v>
      </c>
      <c r="H34" s="215">
        <f>($C$26*$C$28)*'AG Jul 2022'!AE20/100</f>
        <v>85.309090909090898</v>
      </c>
      <c r="I34" s="215">
        <f t="shared" si="19"/>
        <v>556.27272727272714</v>
      </c>
      <c r="J34" s="377">
        <f t="shared" si="20"/>
        <v>1970.2909090909086</v>
      </c>
      <c r="K34" s="209">
        <f t="shared" si="21"/>
        <v>2225.0909090909086</v>
      </c>
      <c r="L34" s="181">
        <f t="shared" si="16"/>
        <v>2447.5999999999995</v>
      </c>
      <c r="M34" s="209">
        <f>'AG Jul 2022'!AZ20</f>
        <v>0</v>
      </c>
      <c r="N34" s="209">
        <f>'AG Jul 2022'!BA20</f>
        <v>0</v>
      </c>
      <c r="O34" s="209">
        <f>'AG Jul 2022'!BB20</f>
        <v>2</v>
      </c>
      <c r="P34" s="209">
        <f>'AG Jul 2022'!BC20</f>
        <v>0</v>
      </c>
      <c r="Q34" s="378" t="str">
        <f t="shared" si="17"/>
        <v>Pay-on-time off bill</v>
      </c>
      <c r="R34" s="378" t="str">
        <f t="shared" si="18"/>
        <v>Exclusive</v>
      </c>
      <c r="S34" s="379">
        <f t="shared" si="22"/>
        <v>2225.0909090909086</v>
      </c>
      <c r="T34" s="209">
        <f t="shared" si="23"/>
        <v>2180.5890909090904</v>
      </c>
      <c r="U34" s="381">
        <f t="shared" si="24"/>
        <v>2447.5999999999995</v>
      </c>
      <c r="V34" s="381">
        <f t="shared" si="24"/>
        <v>2398.6479999999997</v>
      </c>
      <c r="W34" s="210">
        <f>'AG Jul 2022'!BL20</f>
        <v>0</v>
      </c>
      <c r="X34" s="211" t="str">
        <f>'AG Jul 2022'!BM20</f>
        <v>n</v>
      </c>
      <c r="Y34" s="423"/>
      <c r="Z34" s="423"/>
      <c r="AA34" s="423"/>
      <c r="AB34" s="423"/>
      <c r="AC34" s="423"/>
      <c r="AD34" s="423"/>
      <c r="AE34" s="423"/>
      <c r="AF34" s="423"/>
      <c r="AG34" s="423"/>
      <c r="AH34" s="423"/>
      <c r="AI34" s="423"/>
      <c r="AJ34" s="423"/>
      <c r="AK34" s="423"/>
      <c r="AL34" s="423"/>
      <c r="AM34" s="423"/>
      <c r="AN34" s="423"/>
      <c r="AO34" s="423"/>
      <c r="AP34" s="423"/>
      <c r="AQ34" s="423"/>
    </row>
    <row r="35" spans="1:43" x14ac:dyDescent="0.15">
      <c r="A35" s="163" t="str">
        <f>'AG Jul 2022'!K21</f>
        <v>Dodo Power &amp; Gas</v>
      </c>
      <c r="B35" s="158" t="str">
        <f>'AG Jul 2022'!L21</f>
        <v>Market offer</v>
      </c>
      <c r="C35" s="215">
        <f>IF('AG Jul 2022'!BP21=0,91*'AG Jul 2022'!M21/100,(91*'AG Jul 2022'!M21/100)+'AG Jul 2022'!BP21/4)</f>
        <v>61.913090909090904</v>
      </c>
      <c r="D35" s="215">
        <f>IF('AG Jul 2022'!O21="",$C$26*$C$27*'AG Jul 2022'!N21/100,IF($C$26*$C$27&gt;='AG Jul 2022'!P21,('AG Jul 2022'!P21*'AG Jul 2022'!N21/100),($C$26*$C$27*'AG Jul 2022'!N21/100)))</f>
        <v>337.4</v>
      </c>
      <c r="E35" s="215">
        <f>IF(AND('AG Jul 2022'!P21&gt;0,'AG Jul 2022'!R21&gt;0),IF($C$26*$C$27&lt;'AG Jul 2022'!P21,0,IF($C$26*$C$27&lt;=('AG Jul 2022'!R21+'AG Jul 2022'!P21),(($C$26*$C$27-'AG Jul 2022'!P21)*'AG Jul 2022'!Q21/100),(('AG Jul 2022'!R21)*'AG Jul 2022'!Q21/100))),0)</f>
        <v>0</v>
      </c>
      <c r="F35" s="215">
        <f>IF(AND('AG Jul 2022'!Q21&gt;0,'AG Jul 2022'!S21&gt;0),IF($C$26*$C$27&lt;('AG Jul 2022'!R21+'AG Jul 2022'!P21),0,IF($C$26*$C$27&lt;=('AG Jul 2022'!T21+'AG Jul 2022'!R21+'AG Jul 2022'!P21),(($C$26*$C$27-('AG Jul 2022'!R21+'AG Jul 2022'!P21))*'AG Jul 2022'!S21/100),('AG Jul 2022'!T21*'AG Jul 2022'!S21/100))),0)</f>
        <v>0</v>
      </c>
      <c r="G35" s="215">
        <f>IF(AND('AG Jul 2022'!R21&gt;0,'AG Jul 2022'!T21&gt;0),IF(($C$26*$C$27&lt;'AG Jul 2022'!T21),(0),($C$26*$C$27*'AG Jul 2022'!T21)*'AG Jul 2022'!U21/100),IF(AND('AG Jul 2022'!R21&gt;0,'AG Jul 2022'!T21=""),IF(($C$26*$C$27&lt;'AG Jul 2022'!R21+'AG Jul 2022'!P21),(0),(($C$26*$C$27-('AG Jul 2022'!R21+'AG Jul 2022'!P21))*'AG Jul 2022'!S21/100)),IF(AND('AG Jul 2022'!P21&gt;0,'AG Jul 2022'!R21=""&gt;0),IF(($C$26*$C$27&lt;'AG Jul 2022'!P21),(0),($C$26*$C$27-'AG Jul 2022'!P21)*'AG Jul 2022'!Q21/100),0)))</f>
        <v>0</v>
      </c>
      <c r="H35" s="215">
        <f>($C$26*$C$28)*'AG Jul 2022'!AE21/100</f>
        <v>106.36363636363636</v>
      </c>
      <c r="I35" s="215">
        <f t="shared" si="19"/>
        <v>505.67672727272725</v>
      </c>
      <c r="J35" s="377">
        <f t="shared" si="20"/>
        <v>1775.0545454545454</v>
      </c>
      <c r="K35" s="209">
        <f t="shared" si="21"/>
        <v>2022.706909090909</v>
      </c>
      <c r="L35" s="181">
        <f t="shared" si="16"/>
        <v>2224.9776000000002</v>
      </c>
      <c r="M35" s="209">
        <f>'AG Jul 2022'!AZ21</f>
        <v>0</v>
      </c>
      <c r="N35" s="209">
        <f>'AG Jul 2022'!BA21</f>
        <v>0</v>
      </c>
      <c r="O35" s="209">
        <f>'AG Jul 2022'!BB21</f>
        <v>0</v>
      </c>
      <c r="P35" s="209">
        <f>'AG Jul 2022'!BC21</f>
        <v>0</v>
      </c>
      <c r="Q35" s="378" t="str">
        <f t="shared" si="17"/>
        <v>No discount</v>
      </c>
      <c r="R35" s="378" t="str">
        <f t="shared" si="18"/>
        <v>Exclusive</v>
      </c>
      <c r="S35" s="379">
        <f t="shared" si="22"/>
        <v>2022.706909090909</v>
      </c>
      <c r="T35" s="209">
        <f t="shared" si="23"/>
        <v>2022.706909090909</v>
      </c>
      <c r="U35" s="381">
        <f t="shared" si="24"/>
        <v>2224.9776000000002</v>
      </c>
      <c r="V35" s="381">
        <f t="shared" si="24"/>
        <v>2224.9776000000002</v>
      </c>
      <c r="W35" s="210">
        <f>'AG Jul 2022'!BL21</f>
        <v>0</v>
      </c>
      <c r="X35" s="211" t="str">
        <f>'AG Jul 2022'!BM21</f>
        <v>n</v>
      </c>
      <c r="Y35" s="423"/>
      <c r="Z35" s="423"/>
      <c r="AA35" s="423"/>
      <c r="AB35" s="423"/>
      <c r="AC35" s="423"/>
      <c r="AD35" s="423"/>
      <c r="AE35" s="423"/>
      <c r="AF35" s="423"/>
      <c r="AG35" s="423"/>
      <c r="AH35" s="423"/>
      <c r="AI35" s="423"/>
      <c r="AJ35" s="423"/>
      <c r="AK35" s="423"/>
      <c r="AL35" s="423"/>
      <c r="AM35" s="423"/>
      <c r="AN35" s="423"/>
      <c r="AO35" s="423"/>
      <c r="AP35" s="423"/>
      <c r="AQ35" s="423"/>
    </row>
    <row r="36" spans="1:43" x14ac:dyDescent="0.15">
      <c r="A36" s="163" t="str">
        <f>'AG Jul 2022'!K22</f>
        <v>EnergyAustralia</v>
      </c>
      <c r="B36" s="158" t="str">
        <f>'AG Jul 2022'!L22</f>
        <v>Flexi Plan</v>
      </c>
      <c r="C36" s="215">
        <f>IF('AG Jul 2022'!BP22=0,91*'AG Jul 2022'!M22/100,(91*'AG Jul 2022'!M22/100)+'AG Jul 2022'!BP22/4)</f>
        <v>81.899999999999991</v>
      </c>
      <c r="D36" s="215">
        <f>IF('AG Jul 2022'!O22="",$C$26*$C$27*'AG Jul 2022'!N22/100,IF($C$26*$C$27&gt;='AG Jul 2022'!P22,('AG Jul 2022'!P22*'AG Jul 2022'!N22/100),($C$26*$C$27*'AG Jul 2022'!N22/100)))</f>
        <v>382.07272727272726</v>
      </c>
      <c r="E36" s="215">
        <f>IF(AND('AG Jul 2022'!P22&gt;0,'AG Jul 2022'!R22&gt;0),IF($C$26*$C$27&lt;'AG Jul 2022'!P22,0,IF($C$26*$C$27&lt;=('AG Jul 2022'!R22+'AG Jul 2022'!P22),(($C$26*$C$27-'AG Jul 2022'!P22)*'AG Jul 2022'!Q22/100),(('AG Jul 2022'!R22)*'AG Jul 2022'!Q22/100))),0)</f>
        <v>0</v>
      </c>
      <c r="F36" s="215">
        <f>IF(AND('AG Jul 2022'!Q22&gt;0,'AG Jul 2022'!S22&gt;0),IF($C$26*$C$27&lt;('AG Jul 2022'!R22+'AG Jul 2022'!P22),0,IF($C$26*$C$27&lt;=('AG Jul 2022'!T22+'AG Jul 2022'!R22+'AG Jul 2022'!P22),(($C$26*$C$27-('AG Jul 2022'!R22+'AG Jul 2022'!P22))*'AG Jul 2022'!S22/100),('AG Jul 2022'!T22*'AG Jul 2022'!S22/100))),0)</f>
        <v>0</v>
      </c>
      <c r="G36" s="215">
        <f>IF(AND('AG Jul 2022'!R22&gt;0,'AG Jul 2022'!T22&gt;0),IF(($C$26*$C$27&lt;'AG Jul 2022'!T22),(0),($C$26*$C$27*'AG Jul 2022'!T22)*'AG Jul 2022'!U22/100),IF(AND('AG Jul 2022'!R22&gt;0,'AG Jul 2022'!T22=""),IF(($C$26*$C$27&lt;'AG Jul 2022'!R22+'AG Jul 2022'!P22),(0),(($C$26*$C$27-('AG Jul 2022'!R22+'AG Jul 2022'!P22))*'AG Jul 2022'!S22/100)),IF(AND('AG Jul 2022'!P22&gt;0,'AG Jul 2022'!R22=""&gt;0),IF(($C$26*$C$27&lt;'AG Jul 2022'!P22),(0),($C$26*$C$27-'AG Jul 2022'!P22)*'AG Jul 2022'!Q22/100),0)))</f>
        <v>0</v>
      </c>
      <c r="H36" s="215">
        <f>($C$26*$C$28)*'AG Jul 2022'!AE22/100</f>
        <v>78.818181818181813</v>
      </c>
      <c r="I36" s="215">
        <f t="shared" si="19"/>
        <v>542.79090909090905</v>
      </c>
      <c r="J36" s="377">
        <f t="shared" si="20"/>
        <v>1843.5636363636363</v>
      </c>
      <c r="K36" s="209">
        <f t="shared" si="21"/>
        <v>2171.1636363636362</v>
      </c>
      <c r="L36" s="181">
        <f t="shared" si="16"/>
        <v>2388.2800000000002</v>
      </c>
      <c r="M36" s="209">
        <f>'AG Jul 2022'!AZ22</f>
        <v>8</v>
      </c>
      <c r="N36" s="209">
        <f>'AG Jul 2022'!BA22</f>
        <v>0</v>
      </c>
      <c r="O36" s="209">
        <f>'AG Jul 2022'!BB22</f>
        <v>0</v>
      </c>
      <c r="P36" s="209">
        <f>'AG Jul 2022'!BC22</f>
        <v>0</v>
      </c>
      <c r="Q36" s="378" t="str">
        <f t="shared" si="17"/>
        <v>Guaranteed off bill</v>
      </c>
      <c r="R36" s="378" t="str">
        <f t="shared" si="18"/>
        <v>Exclusive</v>
      </c>
      <c r="S36" s="379">
        <f t="shared" si="22"/>
        <v>1997.4705454545453</v>
      </c>
      <c r="T36" s="209">
        <f t="shared" si="23"/>
        <v>1997.4705454545453</v>
      </c>
      <c r="U36" s="381">
        <f t="shared" si="24"/>
        <v>2197.2175999999999</v>
      </c>
      <c r="V36" s="381">
        <f t="shared" si="24"/>
        <v>2197.2175999999999</v>
      </c>
      <c r="W36" s="210">
        <f>'AG Jul 2022'!BL22</f>
        <v>0</v>
      </c>
      <c r="X36" s="211" t="str">
        <f>'AG Jul 2022'!BM22</f>
        <v>n</v>
      </c>
      <c r="Y36" s="423"/>
      <c r="Z36" s="423"/>
      <c r="AA36" s="423"/>
      <c r="AB36" s="423"/>
      <c r="AC36" s="423"/>
      <c r="AD36" s="423"/>
      <c r="AE36" s="423"/>
      <c r="AF36" s="423"/>
      <c r="AG36" s="423"/>
      <c r="AH36" s="423"/>
      <c r="AI36" s="423"/>
      <c r="AJ36" s="423"/>
      <c r="AK36" s="423"/>
      <c r="AL36" s="423"/>
      <c r="AM36" s="423"/>
      <c r="AN36" s="423"/>
      <c r="AO36" s="423"/>
      <c r="AP36" s="423"/>
      <c r="AQ36" s="423"/>
    </row>
    <row r="37" spans="1:43" x14ac:dyDescent="0.15">
      <c r="A37" s="163" t="str">
        <f>'AG Jul 2022'!K23</f>
        <v>Origin Energy</v>
      </c>
      <c r="B37" s="158" t="str">
        <f>'AG Jul 2022'!L23</f>
        <v>Go Variable</v>
      </c>
      <c r="C37" s="215">
        <f>IF('AG Jul 2022'!BP23=0,91*'AG Jul 2022'!M23/100,(91*'AG Jul 2022'!M23/100)+'AG Jul 2022'!BP23/4)</f>
        <v>66.645090909090911</v>
      </c>
      <c r="D37" s="215">
        <f>IF('AG Jul 2022'!O23="",$C$26*$C$27*'AG Jul 2022'!N23/100,IF($C$26*$C$27&gt;='AG Jul 2022'!P23,('AG Jul 2022'!P23*'AG Jul 2022'!N23/100),($C$26*$C$27*'AG Jul 2022'!N23/100)))</f>
        <v>353.05454545454546</v>
      </c>
      <c r="E37" s="215">
        <f>IF(AND('AG Jul 2022'!P23&gt;0,'AG Jul 2022'!R23&gt;0),IF($C$26*$C$27&lt;'AG Jul 2022'!P23,0,IF($C$26*$C$27&lt;=('AG Jul 2022'!R23+'AG Jul 2022'!P23),(($C$26*$C$27-'AG Jul 2022'!P23)*'AG Jul 2022'!Q23/100),(('AG Jul 2022'!R23)*'AG Jul 2022'!Q23/100))),0)</f>
        <v>0</v>
      </c>
      <c r="F37" s="215">
        <f>IF(AND('AG Jul 2022'!Q23&gt;0,'AG Jul 2022'!S23&gt;0),IF($C$26*$C$27&lt;('AG Jul 2022'!R23+'AG Jul 2022'!P23),0,IF($C$26*$C$27&lt;=('AG Jul 2022'!T23+'AG Jul 2022'!R23+'AG Jul 2022'!P23),(($C$26*$C$27-('AG Jul 2022'!R23+'AG Jul 2022'!P23))*'AG Jul 2022'!S23/100),('AG Jul 2022'!T23*'AG Jul 2022'!S23/100))),0)</f>
        <v>0</v>
      </c>
      <c r="G37" s="215">
        <f>IF(AND('AG Jul 2022'!R23&gt;0,'AG Jul 2022'!T23&gt;0),IF(($C$26*$C$27&lt;'AG Jul 2022'!T23),(0),($C$26*$C$27*'AG Jul 2022'!T23)*'AG Jul 2022'!U23/100),IF(AND('AG Jul 2022'!R23&gt;0,'AG Jul 2022'!T23=""),IF(($C$26*$C$27&lt;'AG Jul 2022'!R23+'AG Jul 2022'!P23),(0),(($C$26*$C$27-('AG Jul 2022'!R23+'AG Jul 2022'!P23))*'AG Jul 2022'!S23/100)),IF(AND('AG Jul 2022'!P23&gt;0,'AG Jul 2022'!R23=""&gt;0),IF(($C$26*$C$27&lt;'AG Jul 2022'!P23),(0),($C$26*$C$27-'AG Jul 2022'!P23)*'AG Jul 2022'!Q23/100),0)))</f>
        <v>0</v>
      </c>
      <c r="H37" s="215">
        <f>($C$26*$C$28)*'AG Jul 2022'!AE23/100</f>
        <v>82.145454545454541</v>
      </c>
      <c r="I37" s="215">
        <f t="shared" si="19"/>
        <v>501.84509090909091</v>
      </c>
      <c r="J37" s="377">
        <f t="shared" si="20"/>
        <v>1740.8</v>
      </c>
      <c r="K37" s="209">
        <f t="shared" si="21"/>
        <v>2007.3803636363637</v>
      </c>
      <c r="L37" s="181">
        <f t="shared" si="16"/>
        <v>2208.1184000000003</v>
      </c>
      <c r="M37" s="209">
        <f>'AG Jul 2022'!AZ23</f>
        <v>0</v>
      </c>
      <c r="N37" s="209">
        <f>'AG Jul 2022'!BA23</f>
        <v>0</v>
      </c>
      <c r="O37" s="209">
        <f>'AG Jul 2022'!BB23</f>
        <v>0</v>
      </c>
      <c r="P37" s="209">
        <f>'AG Jul 2022'!BC23</f>
        <v>0</v>
      </c>
      <c r="Q37" s="378" t="str">
        <f t="shared" si="17"/>
        <v>No discount</v>
      </c>
      <c r="R37" s="378" t="str">
        <f t="shared" si="18"/>
        <v>Inclusive</v>
      </c>
      <c r="S37" s="379">
        <f t="shared" si="22"/>
        <v>2007.3803636363637</v>
      </c>
      <c r="T37" s="209">
        <f t="shared" si="23"/>
        <v>2007.3803636363637</v>
      </c>
      <c r="U37" s="381">
        <f t="shared" si="24"/>
        <v>2208.1184000000003</v>
      </c>
      <c r="V37" s="381">
        <f t="shared" si="24"/>
        <v>2208.1184000000003</v>
      </c>
      <c r="W37" s="210">
        <f>'AG Jul 2022'!BL23</f>
        <v>0</v>
      </c>
      <c r="X37" s="211" t="str">
        <f>'AG Jul 2022'!BM23</f>
        <v>n</v>
      </c>
      <c r="Y37" s="423"/>
      <c r="Z37" s="423"/>
      <c r="AA37" s="423"/>
      <c r="AB37" s="423"/>
      <c r="AC37" s="423"/>
      <c r="AD37" s="423"/>
      <c r="AE37" s="423"/>
      <c r="AF37" s="423"/>
      <c r="AG37" s="423"/>
      <c r="AH37" s="423"/>
      <c r="AI37" s="423"/>
      <c r="AJ37" s="423"/>
      <c r="AK37" s="423"/>
      <c r="AL37" s="423"/>
      <c r="AM37" s="423"/>
      <c r="AN37" s="423"/>
      <c r="AO37" s="423"/>
      <c r="AP37" s="423"/>
      <c r="AQ37" s="423"/>
    </row>
    <row r="38" spans="1:43" x14ac:dyDescent="0.15">
      <c r="A38" s="163" t="str">
        <f>'AG Jul 2022'!K24</f>
        <v>Powershop</v>
      </c>
      <c r="B38" s="158" t="str">
        <f>'AG Jul 2022'!L24</f>
        <v>Carbon neutral</v>
      </c>
      <c r="C38" s="215">
        <f>IF('AG Jul 2022'!BP24=0,91*'AG Jul 2022'!M24/100,(91*'AG Jul 2022'!M24/100)+'AG Jul 2022'!BP24/4)</f>
        <v>108.43063636363635</v>
      </c>
      <c r="D38" s="215">
        <f>IF('AG Jul 2022'!O24="",$C$26*$C$27*'AG Jul 2022'!N24/100,IF($C$26*$C$27&gt;='AG Jul 2022'!P24,('AG Jul 2022'!P24*'AG Jul 2022'!N24/100),($C$26*$C$27*'AG Jul 2022'!N24/100)))</f>
        <v>314.87272727272722</v>
      </c>
      <c r="E38" s="215">
        <f>IF(AND('AG Jul 2022'!P24&gt;0,'AG Jul 2022'!R24&gt;0),IF($C$26*$C$27&lt;'AG Jul 2022'!P24,0,IF($C$26*$C$27&lt;=('AG Jul 2022'!R24+'AG Jul 2022'!P24),(($C$26*$C$27-'AG Jul 2022'!P24)*'AG Jul 2022'!Q24/100),(('AG Jul 2022'!R24)*'AG Jul 2022'!Q24/100))),0)</f>
        <v>0</v>
      </c>
      <c r="F38" s="215">
        <f>IF(AND('AG Jul 2022'!Q24&gt;0,'AG Jul 2022'!S24&gt;0),IF($C$26*$C$27&lt;('AG Jul 2022'!R24+'AG Jul 2022'!P24),0,IF($C$26*$C$27&lt;=('AG Jul 2022'!T24+'AG Jul 2022'!R24+'AG Jul 2022'!P24),(($C$26*$C$27-('AG Jul 2022'!R24+'AG Jul 2022'!P24))*'AG Jul 2022'!S24/100),('AG Jul 2022'!T24*'AG Jul 2022'!S24/100))),0)</f>
        <v>0</v>
      </c>
      <c r="G38" s="215">
        <f>IF(AND('AG Jul 2022'!R24&gt;0,'AG Jul 2022'!T24&gt;0),IF(($C$26*$C$27&lt;'AG Jul 2022'!T24),(0),($C$26*$C$27*'AG Jul 2022'!T24)*'AG Jul 2022'!U24/100),IF(AND('AG Jul 2022'!R24&gt;0,'AG Jul 2022'!T24=""),IF(($C$26*$C$27&lt;'AG Jul 2022'!R24+'AG Jul 2022'!P24),(0),(($C$26*$C$27-('AG Jul 2022'!R24+'AG Jul 2022'!P24))*'AG Jul 2022'!S24/100)),IF(AND('AG Jul 2022'!P24&gt;0,'AG Jul 2022'!R24=""&gt;0),IF(($C$26*$C$27&lt;'AG Jul 2022'!P24),(0),($C$26*$C$27-'AG Jul 2022'!P24)*'AG Jul 2022'!Q24/100),0)))</f>
        <v>0</v>
      </c>
      <c r="H38" s="215">
        <f>($C$26*$C$28)*'AG Jul 2022'!AE24/100</f>
        <v>70.527272727272717</v>
      </c>
      <c r="I38" s="215">
        <f t="shared" si="19"/>
        <v>493.83063636363624</v>
      </c>
      <c r="J38" s="377">
        <f t="shared" si="20"/>
        <v>1541.5999999999995</v>
      </c>
      <c r="K38" s="209">
        <f t="shared" si="21"/>
        <v>1975.322545454545</v>
      </c>
      <c r="L38" s="181">
        <f t="shared" si="16"/>
        <v>2172.8547999999996</v>
      </c>
      <c r="M38" s="209">
        <f>'AG Jul 2022'!AZ24</f>
        <v>0</v>
      </c>
      <c r="N38" s="209">
        <f>'AG Jul 2022'!BA24</f>
        <v>0</v>
      </c>
      <c r="O38" s="209">
        <f>'AG Jul 2022'!BB24</f>
        <v>0</v>
      </c>
      <c r="P38" s="209">
        <f>'AG Jul 2022'!BC24</f>
        <v>0</v>
      </c>
      <c r="Q38" s="378" t="str">
        <f t="shared" si="17"/>
        <v>No discount</v>
      </c>
      <c r="R38" s="378" t="str">
        <f t="shared" si="18"/>
        <v>Inclusive</v>
      </c>
      <c r="S38" s="379">
        <f t="shared" si="22"/>
        <v>1975.322545454545</v>
      </c>
      <c r="T38" s="209">
        <f t="shared" si="23"/>
        <v>1975.322545454545</v>
      </c>
      <c r="U38" s="381">
        <f t="shared" si="24"/>
        <v>2172.8547999999996</v>
      </c>
      <c r="V38" s="381">
        <f t="shared" si="24"/>
        <v>2172.8547999999996</v>
      </c>
      <c r="W38" s="210">
        <f>'AG Jul 2022'!BL24</f>
        <v>0</v>
      </c>
      <c r="X38" s="211" t="str">
        <f>'AG Jul 2022'!BM24</f>
        <v>n</v>
      </c>
      <c r="Y38" s="423"/>
      <c r="Z38" s="423"/>
      <c r="AA38" s="423"/>
      <c r="AB38" s="423"/>
      <c r="AC38" s="423"/>
      <c r="AD38" s="423"/>
      <c r="AE38" s="423"/>
      <c r="AF38" s="423"/>
      <c r="AG38" s="423"/>
      <c r="AH38" s="423"/>
      <c r="AI38" s="423"/>
      <c r="AJ38" s="423"/>
      <c r="AK38" s="423"/>
      <c r="AL38" s="423"/>
      <c r="AM38" s="423"/>
      <c r="AN38" s="423"/>
      <c r="AO38" s="423"/>
      <c r="AP38" s="423"/>
      <c r="AQ38" s="423"/>
    </row>
    <row r="39" spans="1:43" x14ac:dyDescent="0.15">
      <c r="A39" s="163" t="str">
        <f>'AG Jul 2022'!K25</f>
        <v>Red Energy</v>
      </c>
      <c r="B39" s="158" t="str">
        <f>'AG Jul 2022'!L25</f>
        <v>Living Energy Saver</v>
      </c>
      <c r="C39" s="215">
        <f>IF('AG Jul 2022'!BP25=0,91*'AG Jul 2022'!M25/100,(91*'AG Jul 2022'!M25/100)+'AG Jul 2022'!BP25/4)</f>
        <v>89.163454545454528</v>
      </c>
      <c r="D39" s="215">
        <f>IF('AG Jul 2022'!O25="",$C$26*$C$27*'AG Jul 2022'!N25/100,IF($C$26*$C$27&gt;='AG Jul 2022'!P25,('AG Jul 2022'!P25*'AG Jul 2022'!N25/100),($C$26*$C$27*'AG Jul 2022'!N25/100)))</f>
        <v>349.74545454545455</v>
      </c>
      <c r="E39" s="215">
        <f>IF(AND('AG Jul 2022'!P25&gt;0,'AG Jul 2022'!R25&gt;0),IF($C$26*$C$27&lt;'AG Jul 2022'!P25,0,IF($C$26*$C$27&lt;=('AG Jul 2022'!R25+'AG Jul 2022'!P25),(($C$26*$C$27-'AG Jul 2022'!P25)*'AG Jul 2022'!Q25/100),(('AG Jul 2022'!R25)*'AG Jul 2022'!Q25/100))),0)</f>
        <v>0</v>
      </c>
      <c r="F39" s="215">
        <f>IF(AND('AG Jul 2022'!Q25&gt;0,'AG Jul 2022'!S25&gt;0),IF($C$26*$C$27&lt;('AG Jul 2022'!R25+'AG Jul 2022'!P25),0,IF($C$26*$C$27&lt;=('AG Jul 2022'!T25+'AG Jul 2022'!R25+'AG Jul 2022'!P25),(($C$26*$C$27-('AG Jul 2022'!R25+'AG Jul 2022'!P25))*'AG Jul 2022'!S25/100),('AG Jul 2022'!T25*'AG Jul 2022'!S25/100))),0)</f>
        <v>0</v>
      </c>
      <c r="G39" s="215">
        <f>IF(AND('AG Jul 2022'!R25&gt;0,'AG Jul 2022'!T25&gt;0),IF(($C$26*$C$27&lt;'AG Jul 2022'!T25),(0),($C$26*$C$27*'AG Jul 2022'!T25)*'AG Jul 2022'!U25/100),IF(AND('AG Jul 2022'!R25&gt;0,'AG Jul 2022'!T25=""),IF(($C$26*$C$27&lt;'AG Jul 2022'!R25+'AG Jul 2022'!P25),(0),(($C$26*$C$27-('AG Jul 2022'!R25+'AG Jul 2022'!P25))*'AG Jul 2022'!S25/100)),IF(AND('AG Jul 2022'!P25&gt;0,'AG Jul 2022'!R25=""&gt;0),IF(($C$26*$C$27&lt;'AG Jul 2022'!P25),(0),($C$26*$C$27-'AG Jul 2022'!P25)*'AG Jul 2022'!Q25/100),0)))</f>
        <v>0</v>
      </c>
      <c r="H39" s="215">
        <f>($C$26*$C$28)*'AG Jul 2022'!AE25/100</f>
        <v>89.890909090909076</v>
      </c>
      <c r="I39" s="215">
        <f t="shared" si="19"/>
        <v>528.79981818181818</v>
      </c>
      <c r="J39" s="377">
        <f t="shared" si="20"/>
        <v>1758.5454545454545</v>
      </c>
      <c r="K39" s="209">
        <f t="shared" si="21"/>
        <v>2115.1992727272727</v>
      </c>
      <c r="L39" s="181">
        <f t="shared" si="16"/>
        <v>2326.7192</v>
      </c>
      <c r="M39" s="209">
        <f>'AG Jul 2022'!AZ25</f>
        <v>0</v>
      </c>
      <c r="N39" s="209">
        <f>'AG Jul 2022'!BA25</f>
        <v>0</v>
      </c>
      <c r="O39" s="209">
        <f>'AG Jul 2022'!BB25</f>
        <v>0</v>
      </c>
      <c r="P39" s="209">
        <f>'AG Jul 2022'!BC25</f>
        <v>0</v>
      </c>
      <c r="Q39" s="378" t="str">
        <f t="shared" si="17"/>
        <v>No discount</v>
      </c>
      <c r="R39" s="378" t="str">
        <f t="shared" si="18"/>
        <v>Inclusive</v>
      </c>
      <c r="S39" s="379">
        <f t="shared" si="22"/>
        <v>2115.1992727272727</v>
      </c>
      <c r="T39" s="209">
        <f t="shared" si="23"/>
        <v>2115.1992727272727</v>
      </c>
      <c r="U39" s="381">
        <f t="shared" si="24"/>
        <v>2326.7192</v>
      </c>
      <c r="V39" s="381">
        <f t="shared" si="24"/>
        <v>2326.7192</v>
      </c>
      <c r="W39" s="210">
        <f>'AG Jul 2022'!BL25</f>
        <v>0</v>
      </c>
      <c r="X39" s="211" t="str">
        <f>'AG Jul 2022'!BM25</f>
        <v>n</v>
      </c>
      <c r="Y39" s="423"/>
      <c r="Z39" s="423"/>
      <c r="AA39" s="423"/>
      <c r="AB39" s="423"/>
      <c r="AC39" s="423"/>
      <c r="AD39" s="423"/>
      <c r="AE39" s="423"/>
      <c r="AF39" s="423"/>
      <c r="AG39" s="423"/>
      <c r="AH39" s="423"/>
      <c r="AI39" s="423"/>
      <c r="AJ39" s="423"/>
      <c r="AK39" s="423"/>
      <c r="AL39" s="423"/>
      <c r="AM39" s="423"/>
      <c r="AN39" s="423"/>
      <c r="AO39" s="423"/>
      <c r="AP39" s="423"/>
      <c r="AQ39" s="423"/>
    </row>
    <row r="40" spans="1:43" x14ac:dyDescent="0.15">
      <c r="A40" s="163" t="str">
        <f>'AG Jul 2022'!K26</f>
        <v>Simply Energy</v>
      </c>
      <c r="B40" s="158" t="str">
        <f>'AG Jul 2022'!L26</f>
        <v>NRMA 1% discount</v>
      </c>
      <c r="C40" s="215">
        <f>IF('AG Jul 2022'!BP26=0,91*'AG Jul 2022'!M26/100,(91*'AG Jul 2022'!M26/100)+'AG Jul 2022'!BP26/4)</f>
        <v>76.406909090909082</v>
      </c>
      <c r="D40" s="215">
        <f>IF('AG Jul 2022'!O26="",$C$26*$C$27*'AG Jul 2022'!N26/100,IF($C$26*$C$27&gt;='AG Jul 2022'!P26,('AG Jul 2022'!P26*'AG Jul 2022'!N26/100),($C$26*$C$27*'AG Jul 2022'!N26/100)))</f>
        <v>286.90909090909088</v>
      </c>
      <c r="E40" s="215">
        <f>IF(AND('AG Jul 2022'!P26&gt;0,'AG Jul 2022'!R26&gt;0),IF($C$26*$C$27&lt;'AG Jul 2022'!P26,0,IF($C$26*$C$27&lt;=('AG Jul 2022'!R26+'AG Jul 2022'!P26),(($C$26*$C$27-'AG Jul 2022'!P26)*'AG Jul 2022'!Q26/100),(('AG Jul 2022'!R26)*'AG Jul 2022'!Q26/100))),0)</f>
        <v>0</v>
      </c>
      <c r="F40" s="215">
        <f>IF(AND('AG Jul 2022'!Q26&gt;0,'AG Jul 2022'!S26&gt;0),IF($C$26*$C$27&lt;('AG Jul 2022'!R26+'AG Jul 2022'!P26),0,IF($C$26*$C$27&lt;=('AG Jul 2022'!T26+'AG Jul 2022'!R26+'AG Jul 2022'!P26),(($C$26*$C$27-('AG Jul 2022'!R26+'AG Jul 2022'!P26))*'AG Jul 2022'!S26/100),('AG Jul 2022'!T26*'AG Jul 2022'!S26/100))),0)</f>
        <v>0</v>
      </c>
      <c r="G40" s="215">
        <f>IF(AND('AG Jul 2022'!R26&gt;0,'AG Jul 2022'!T26&gt;0),IF(($C$26*$C$27&lt;'AG Jul 2022'!T26),(0),($C$26*$C$27*'AG Jul 2022'!T26)*'AG Jul 2022'!U26/100),IF(AND('AG Jul 2022'!R26&gt;0,'AG Jul 2022'!T26=""),IF(($C$26*$C$27&lt;'AG Jul 2022'!R26+'AG Jul 2022'!P26),(0),(($C$26*$C$27-('AG Jul 2022'!R26+'AG Jul 2022'!P26))*'AG Jul 2022'!S26/100)),IF(AND('AG Jul 2022'!P26&gt;0,'AG Jul 2022'!R26=""&gt;0),IF(($C$26*$C$27&lt;'AG Jul 2022'!P26),(0),($C$26*$C$27-'AG Jul 2022'!P26)*'AG Jul 2022'!Q26/100),0)))</f>
        <v>117.12727272727273</v>
      </c>
      <c r="H40" s="215">
        <f>($C$26*$C$28)*'AG Jul 2022'!AE26/100</f>
        <v>83.23636363636362</v>
      </c>
      <c r="I40" s="215">
        <f t="shared" si="19"/>
        <v>563.67963636363629</v>
      </c>
      <c r="J40" s="377">
        <f t="shared" si="20"/>
        <v>1949.0909090909088</v>
      </c>
      <c r="K40" s="209">
        <f t="shared" si="21"/>
        <v>2254.7185454545452</v>
      </c>
      <c r="L40" s="181">
        <f t="shared" si="16"/>
        <v>2480.1904</v>
      </c>
      <c r="M40" s="209">
        <f>'AG Jul 2022'!AZ26</f>
        <v>1</v>
      </c>
      <c r="N40" s="209">
        <f>'AG Jul 2022'!BA26</f>
        <v>0</v>
      </c>
      <c r="O40" s="209">
        <f>'AG Jul 2022'!BB26</f>
        <v>0</v>
      </c>
      <c r="P40" s="209">
        <f>'AG Jul 2022'!BC26</f>
        <v>0</v>
      </c>
      <c r="Q40" s="378" t="str">
        <f t="shared" si="17"/>
        <v>Guaranteed off bill</v>
      </c>
      <c r="R40" s="378" t="str">
        <f t="shared" si="18"/>
        <v>Exclusive</v>
      </c>
      <c r="S40" s="379">
        <f t="shared" si="22"/>
        <v>2232.1713599999998</v>
      </c>
      <c r="T40" s="209">
        <f t="shared" si="23"/>
        <v>2232.1713599999998</v>
      </c>
      <c r="U40" s="381">
        <f t="shared" si="24"/>
        <v>2455.388496</v>
      </c>
      <c r="V40" s="381">
        <f t="shared" si="24"/>
        <v>2455.388496</v>
      </c>
      <c r="W40" s="210">
        <f>'AG Jul 2022'!BL26</f>
        <v>0</v>
      </c>
      <c r="X40" s="211" t="str">
        <f>'AG Jul 2022'!BM26</f>
        <v>n</v>
      </c>
      <c r="Y40" s="423"/>
      <c r="Z40" s="423"/>
      <c r="AA40" s="423"/>
      <c r="AB40" s="423"/>
      <c r="AC40" s="423"/>
      <c r="AD40" s="423"/>
      <c r="AE40" s="423"/>
      <c r="AF40" s="423"/>
      <c r="AG40" s="423"/>
      <c r="AH40" s="423"/>
      <c r="AI40" s="423"/>
      <c r="AJ40" s="423"/>
      <c r="AK40" s="423"/>
      <c r="AL40" s="423"/>
      <c r="AM40" s="423"/>
      <c r="AN40" s="423"/>
      <c r="AO40" s="423"/>
      <c r="AP40" s="423"/>
      <c r="AQ40" s="423"/>
    </row>
    <row r="41" spans="1:43" x14ac:dyDescent="0.15">
      <c r="A41" s="163" t="str">
        <f>'AG Jul 2022'!K27</f>
        <v>ReAmped Energy</v>
      </c>
      <c r="B41" s="158" t="str">
        <f>'AG Jul 2022'!L27</f>
        <v>Advance</v>
      </c>
      <c r="C41" s="215">
        <f>IF('AG Jul 2022'!BP27=0,91*'AG Jul 2022'!M27/100,(91*'AG Jul 2022'!M27/100)+'AG Jul 2022'!BP27/4)</f>
        <v>83.504909090909081</v>
      </c>
      <c r="D41" s="215">
        <f>IF('AG Jul 2022'!O27="",$C$26*$C$27*'AG Jul 2022'!N27/100,IF($C$26*$C$27&gt;='AG Jul 2022'!P27,('AG Jul 2022'!P27*'AG Jul 2022'!N27/100),($C$26*$C$27*'AG Jul 2022'!N27/100)))</f>
        <v>558.98181818181808</v>
      </c>
      <c r="E41" s="215">
        <f>IF(AND('AG Jul 2022'!P27&gt;0,'AG Jul 2022'!R27&gt;0),IF($C$26*$C$27&lt;'AG Jul 2022'!P27,0,IF($C$26*$C$27&lt;=('AG Jul 2022'!R27+'AG Jul 2022'!P27),(($C$26*$C$27-'AG Jul 2022'!P27)*'AG Jul 2022'!Q27/100),(('AG Jul 2022'!R27)*'AG Jul 2022'!Q27/100))),0)</f>
        <v>0</v>
      </c>
      <c r="F41" s="215">
        <f>IF(AND('AG Jul 2022'!Q27&gt;0,'AG Jul 2022'!S27&gt;0),IF($C$26*$C$27&lt;('AG Jul 2022'!R27+'AG Jul 2022'!P27),0,IF($C$26*$C$27&lt;=('AG Jul 2022'!T27+'AG Jul 2022'!R27+'AG Jul 2022'!P27),(($C$26*$C$27-('AG Jul 2022'!R27+'AG Jul 2022'!P27))*'AG Jul 2022'!S27/100),('AG Jul 2022'!T27*'AG Jul 2022'!S27/100))),0)</f>
        <v>0</v>
      </c>
      <c r="G41" s="215">
        <f>IF(AND('AG Jul 2022'!R27&gt;0,'AG Jul 2022'!T27&gt;0),IF(($C$26*$C$27&lt;'AG Jul 2022'!T27),(0),($C$26*$C$27*'AG Jul 2022'!T27)*'AG Jul 2022'!U27/100),IF(AND('AG Jul 2022'!R27&gt;0,'AG Jul 2022'!T27=""),IF(($C$26*$C$27&lt;'AG Jul 2022'!R27+'AG Jul 2022'!P27),(0),(($C$26*$C$27-('AG Jul 2022'!R27+'AG Jul 2022'!P27))*'AG Jul 2022'!S27/100)),IF(AND('AG Jul 2022'!P27&gt;0,'AG Jul 2022'!R27=""&gt;0),IF(($C$26*$C$27&lt;'AG Jul 2022'!P27),(0),($C$26*$C$27-'AG Jul 2022'!P27)*'AG Jul 2022'!Q27/100),0)))</f>
        <v>0</v>
      </c>
      <c r="H41" s="215">
        <f>($C$26*$C$28)*'AG Jul 2022'!AE27/100</f>
        <v>187.14545454545456</v>
      </c>
      <c r="I41" s="215">
        <f>SUM(C41:H41)</f>
        <v>829.63218181818172</v>
      </c>
      <c r="J41" s="377">
        <f t="shared" si="20"/>
        <v>2984.5090909090904</v>
      </c>
      <c r="K41" s="209">
        <f t="shared" si="21"/>
        <v>3318.5287272727269</v>
      </c>
      <c r="L41" s="181">
        <f t="shared" si="16"/>
        <v>3650.3815999999997</v>
      </c>
      <c r="M41" s="209">
        <f>'AG Jul 2022'!AZ27</f>
        <v>0</v>
      </c>
      <c r="N41" s="209">
        <f>'AG Jul 2022'!BA27</f>
        <v>0</v>
      </c>
      <c r="O41" s="209">
        <f>'AG Jul 2022'!BB27</f>
        <v>0</v>
      </c>
      <c r="P41" s="209">
        <f>'AG Jul 2022'!BC27</f>
        <v>0</v>
      </c>
      <c r="Q41" s="378" t="str">
        <f t="shared" si="17"/>
        <v>No discount</v>
      </c>
      <c r="R41" s="378" t="str">
        <f t="shared" si="18"/>
        <v>Exclusive</v>
      </c>
      <c r="S41" s="379">
        <f t="shared" si="22"/>
        <v>3318.5287272727269</v>
      </c>
      <c r="T41" s="209">
        <f t="shared" si="23"/>
        <v>3318.5287272727269</v>
      </c>
      <c r="U41" s="381">
        <f t="shared" si="24"/>
        <v>3650.3815999999997</v>
      </c>
      <c r="V41" s="381">
        <f t="shared" si="24"/>
        <v>3650.3815999999997</v>
      </c>
      <c r="W41" s="210">
        <f>'AG Jul 2022'!BL27</f>
        <v>0</v>
      </c>
      <c r="X41" s="211" t="str">
        <f>'AG Jul 2022'!BM27</f>
        <v>n</v>
      </c>
      <c r="Y41" s="423"/>
      <c r="Z41" s="423"/>
      <c r="AA41" s="423"/>
      <c r="AB41" s="423"/>
      <c r="AC41" s="423"/>
      <c r="AD41" s="423"/>
      <c r="AE41" s="423"/>
      <c r="AF41" s="423"/>
      <c r="AG41" s="423"/>
      <c r="AH41" s="423"/>
      <c r="AI41" s="423"/>
      <c r="AJ41" s="423"/>
      <c r="AK41" s="423"/>
      <c r="AL41" s="423"/>
      <c r="AM41" s="423"/>
      <c r="AN41" s="423"/>
      <c r="AO41" s="423"/>
      <c r="AP41" s="423"/>
      <c r="AQ41" s="423"/>
    </row>
    <row r="42" spans="1:43" x14ac:dyDescent="0.15">
      <c r="A42" s="163" t="str">
        <f>'AG Jul 2022'!K28</f>
        <v>Amber Electric</v>
      </c>
      <c r="B42" s="158" t="str">
        <f>'AG Jul 2022'!L28</f>
        <v>Amber Plan</v>
      </c>
      <c r="C42" s="215">
        <f>IF('AG Jul 2022'!BP28=0,91*'AG Jul 2022'!M28/100,(91*'AG Jul 2022'!M28/100)+'AG Jul 2022'!BP28/4)</f>
        <v>116.66245454545454</v>
      </c>
      <c r="D42" s="215">
        <f>IF('AG Jul 2022'!O28="",$C$26*$C$27*'AG Jul 2022'!N28/100,IF($C$26*$C$27&gt;='AG Jul 2022'!P28,('AG Jul 2022'!P28*'AG Jul 2022'!N28/100),($C$26*$C$27*'AG Jul 2022'!N28/100)))</f>
        <v>286.74545454545455</v>
      </c>
      <c r="E42" s="215">
        <f>IF(AND('AG Jul 2022'!P28&gt;0,'AG Jul 2022'!R28&gt;0),IF($C$26*$C$27&lt;'AG Jul 2022'!P28,0,IF($C$26*$C$27&lt;=('AG Jul 2022'!R28+'AG Jul 2022'!P28),(($C$26*$C$27-'AG Jul 2022'!P28)*'AG Jul 2022'!Q28/100),(('AG Jul 2022'!R28)*'AG Jul 2022'!Q28/100))),0)</f>
        <v>0</v>
      </c>
      <c r="F42" s="215">
        <f>IF(AND('AG Jul 2022'!Q28&gt;0,'AG Jul 2022'!S28&gt;0),IF($C$26*$C$27&lt;('AG Jul 2022'!R28+'AG Jul 2022'!P28),0,IF($C$26*$C$27&lt;=('AG Jul 2022'!T28+'AG Jul 2022'!R28+'AG Jul 2022'!P28),(($C$26*$C$27-('AG Jul 2022'!R28+'AG Jul 2022'!P28))*'AG Jul 2022'!S28/100),('AG Jul 2022'!T28*'AG Jul 2022'!S28/100))),0)</f>
        <v>0</v>
      </c>
      <c r="G42" s="215">
        <f>IF(AND('AG Jul 2022'!R28&gt;0,'AG Jul 2022'!T28&gt;0),IF(($C$26*$C$27&lt;'AG Jul 2022'!T28),(0),($C$26*$C$27*'AG Jul 2022'!T28)*'AG Jul 2022'!U28/100),IF(AND('AG Jul 2022'!R28&gt;0,'AG Jul 2022'!T28=""),IF(($C$26*$C$27&lt;'AG Jul 2022'!R28+'AG Jul 2022'!P28),(0),(($C$26*$C$27-('AG Jul 2022'!R28+'AG Jul 2022'!P28))*'AG Jul 2022'!S28/100)),IF(AND('AG Jul 2022'!P28&gt;0,'AG Jul 2022'!R28=""&gt;0),IF(($C$26*$C$27&lt;'AG Jul 2022'!P28),(0),($C$26*$C$27-'AG Jul 2022'!P28)*'AG Jul 2022'!Q28/100),0)))</f>
        <v>0</v>
      </c>
      <c r="H42" s="215">
        <f>($C$26*$C$28)*'AG Jul 2022'!AE28/100</f>
        <v>130.09090909090909</v>
      </c>
      <c r="I42" s="215">
        <f t="shared" ref="I42:I45" si="25">SUM(C42:H42)</f>
        <v>533.49881818181814</v>
      </c>
      <c r="J42" s="377">
        <f t="shared" si="20"/>
        <v>1667.3454545454545</v>
      </c>
      <c r="K42" s="209">
        <f t="shared" si="21"/>
        <v>2133.9952727272725</v>
      </c>
      <c r="L42" s="181">
        <f t="shared" si="16"/>
        <v>2347.3948</v>
      </c>
      <c r="M42" s="209">
        <f>'AG Jul 2022'!AZ28</f>
        <v>0</v>
      </c>
      <c r="N42" s="209">
        <f>'AG Jul 2022'!BA28</f>
        <v>0</v>
      </c>
      <c r="O42" s="209">
        <f>'AG Jul 2022'!BB28</f>
        <v>0</v>
      </c>
      <c r="P42" s="209">
        <f>'AG Jul 2022'!BC28</f>
        <v>0</v>
      </c>
      <c r="Q42" s="378" t="str">
        <f t="shared" si="17"/>
        <v>No discount</v>
      </c>
      <c r="R42" s="378" t="str">
        <f t="shared" si="18"/>
        <v>Exclusive</v>
      </c>
      <c r="S42" s="379">
        <f t="shared" si="22"/>
        <v>2133.9952727272725</v>
      </c>
      <c r="T42" s="209">
        <f t="shared" si="23"/>
        <v>2133.9952727272725</v>
      </c>
      <c r="U42" s="381">
        <f t="shared" si="24"/>
        <v>2347.3948</v>
      </c>
      <c r="V42" s="381">
        <f t="shared" si="24"/>
        <v>2347.3948</v>
      </c>
      <c r="W42" s="210">
        <f>'AG Jul 2022'!BL28</f>
        <v>0</v>
      </c>
      <c r="X42" s="211" t="str">
        <f>'AG Jul 2022'!BM28</f>
        <v>n</v>
      </c>
      <c r="Y42" s="423"/>
      <c r="Z42" s="423"/>
      <c r="AA42" s="423"/>
      <c r="AB42" s="423"/>
      <c r="AC42" s="423"/>
      <c r="AD42" s="423"/>
      <c r="AE42" s="423"/>
      <c r="AF42" s="423"/>
      <c r="AG42" s="423"/>
      <c r="AH42" s="423"/>
      <c r="AI42" s="423"/>
      <c r="AJ42" s="423"/>
      <c r="AK42" s="423"/>
      <c r="AL42" s="423"/>
      <c r="AM42" s="423"/>
      <c r="AN42" s="423"/>
      <c r="AO42" s="423"/>
      <c r="AP42" s="423"/>
      <c r="AQ42" s="423"/>
    </row>
    <row r="43" spans="1:43" x14ac:dyDescent="0.15">
      <c r="A43" s="163" t="str">
        <f>'AG Jul 2022'!K29</f>
        <v>Sumo Power</v>
      </c>
      <c r="B43" s="158" t="str">
        <f>'AG Jul 2022'!L29</f>
        <v>Assure</v>
      </c>
      <c r="C43" s="215">
        <f>IF('AG Jul 2022'!BP29=0,91*'AG Jul 2022'!M29/100,(91*'AG Jul 2022'!M29/100)+'AG Jul 2022'!BP29/4)</f>
        <v>72.8</v>
      </c>
      <c r="D43" s="215">
        <f>IF('AG Jul 2022'!O29="",$C$26*$C$27*'AG Jul 2022'!N29/100,IF($C$26*$C$27&gt;='AG Jul 2022'!P29,('AG Jul 2022'!P29*'AG Jul 2022'!N29/100),($C$26*$C$27*'AG Jul 2022'!N29/100)))</f>
        <v>322</v>
      </c>
      <c r="E43" s="215">
        <f>IF(AND('AG Jul 2022'!P29&gt;0,'AG Jul 2022'!R29&gt;0),IF($C$26*$C$27&lt;'AG Jul 2022'!P29,0,IF($C$26*$C$27&lt;=('AG Jul 2022'!R29+'AG Jul 2022'!P29),(($C$26*$C$27-'AG Jul 2022'!P29)*'AG Jul 2022'!Q29/100),(('AG Jul 2022'!R29)*'AG Jul 2022'!Q29/100))),0)</f>
        <v>0</v>
      </c>
      <c r="F43" s="215">
        <f>IF(AND('AG Jul 2022'!Q29&gt;0,'AG Jul 2022'!S29&gt;0),IF($C$26*$C$27&lt;('AG Jul 2022'!R29+'AG Jul 2022'!P29),0,IF($C$26*$C$27&lt;=('AG Jul 2022'!T29+'AG Jul 2022'!R29+'AG Jul 2022'!P29),(($C$26*$C$27-('AG Jul 2022'!R29+'AG Jul 2022'!P29))*'AG Jul 2022'!S29/100),('AG Jul 2022'!T29*'AG Jul 2022'!S29/100))),0)</f>
        <v>0</v>
      </c>
      <c r="G43" s="215">
        <f>IF(AND('AG Jul 2022'!R29&gt;0,'AG Jul 2022'!T29&gt;0),IF(($C$26*$C$27&lt;'AG Jul 2022'!T29),(0),($C$26*$C$27*'AG Jul 2022'!T29)*'AG Jul 2022'!U29/100),IF(AND('AG Jul 2022'!R29&gt;0,'AG Jul 2022'!T29=""),IF(($C$26*$C$27&lt;'AG Jul 2022'!R29+'AG Jul 2022'!P29),(0),(($C$26*$C$27-('AG Jul 2022'!R29+'AG Jul 2022'!P29))*'AG Jul 2022'!S29/100)),IF(AND('AG Jul 2022'!P29&gt;0,'AG Jul 2022'!R29=""&gt;0),IF(($C$26*$C$27&lt;'AG Jul 2022'!P29),(0),($C$26*$C$27-'AG Jul 2022'!P29)*'AG Jul 2022'!Q29/100),0)))</f>
        <v>0</v>
      </c>
      <c r="H43" s="215">
        <f>($C$26*$C$28)*'AG Jul 2022'!AE29/100</f>
        <v>94.199999999999989</v>
      </c>
      <c r="I43" s="215">
        <f t="shared" si="25"/>
        <v>489</v>
      </c>
      <c r="J43" s="377">
        <f t="shared" si="20"/>
        <v>1664.8</v>
      </c>
      <c r="K43" s="209">
        <f t="shared" si="21"/>
        <v>1956</v>
      </c>
      <c r="L43" s="181">
        <f t="shared" si="16"/>
        <v>2151.6000000000004</v>
      </c>
      <c r="M43" s="209">
        <f>'AG Jul 2022'!AZ29</f>
        <v>0</v>
      </c>
      <c r="N43" s="209">
        <f>'AG Jul 2022'!BA29</f>
        <v>0</v>
      </c>
      <c r="O43" s="209">
        <f>'AG Jul 2022'!BB29</f>
        <v>0</v>
      </c>
      <c r="P43" s="209">
        <f>'AG Jul 2022'!BC29</f>
        <v>0</v>
      </c>
      <c r="Q43" s="378" t="str">
        <f t="shared" si="17"/>
        <v>No discount</v>
      </c>
      <c r="R43" s="378" t="str">
        <f t="shared" si="18"/>
        <v>Exclusive</v>
      </c>
      <c r="S43" s="379">
        <f t="shared" si="22"/>
        <v>1956</v>
      </c>
      <c r="T43" s="209">
        <f t="shared" si="23"/>
        <v>1956</v>
      </c>
      <c r="U43" s="381">
        <f t="shared" ref="U43:V45" si="26">S43*1.1</f>
        <v>2151.6000000000004</v>
      </c>
      <c r="V43" s="381">
        <f t="shared" si="26"/>
        <v>2151.6000000000004</v>
      </c>
      <c r="W43" s="210">
        <f>'AG Jul 2022'!BL29</f>
        <v>0</v>
      </c>
      <c r="X43" s="211" t="str">
        <f>'AG Jul 2022'!BM29</f>
        <v>n</v>
      </c>
      <c r="Y43" s="423"/>
      <c r="Z43" s="423"/>
      <c r="AA43" s="423"/>
      <c r="AB43" s="423"/>
      <c r="AC43" s="423"/>
      <c r="AD43" s="423"/>
      <c r="AE43" s="423"/>
      <c r="AF43" s="423"/>
      <c r="AG43" s="423"/>
      <c r="AH43" s="423"/>
      <c r="AI43" s="423"/>
      <c r="AJ43" s="423"/>
      <c r="AK43" s="423"/>
      <c r="AL43" s="423"/>
      <c r="AM43" s="423"/>
      <c r="AN43" s="423"/>
      <c r="AO43" s="423"/>
      <c r="AP43" s="423"/>
      <c r="AQ43" s="423"/>
    </row>
    <row r="44" spans="1:43" x14ac:dyDescent="0.15">
      <c r="A44" s="163" t="str">
        <f>'AG Jul 2022'!K30</f>
        <v>GloBird Energy</v>
      </c>
      <c r="B44" s="158" t="str">
        <f>'AG Jul 2022'!L30</f>
        <v>GloSave</v>
      </c>
      <c r="C44" s="215">
        <f>IF('AG Jul 2022'!BP30=0,91*'AG Jul 2022'!M30/100,(91*'AG Jul 2022'!M30/100)+'AG Jul 2022'!BP30/4)</f>
        <v>63.7</v>
      </c>
      <c r="D44" s="215">
        <f>IF('AG Jul 2022'!O30="",$C$26*$C$27*'AG Jul 2022'!N30/100,IF($C$26*$C$27&gt;='AG Jul 2022'!P30,('AG Jul 2022'!P30*'AG Jul 2022'!N30/100),($C$26*$C$27*'AG Jul 2022'!N30/100)))</f>
        <v>671.99999999999989</v>
      </c>
      <c r="E44" s="215">
        <f>IF(AND('AG Jul 2022'!P30&gt;0,'AG Jul 2022'!R30&gt;0),IF($C$26*$C$27&lt;'AG Jul 2022'!P30,0,IF($C$26*$C$27&lt;=('AG Jul 2022'!R30+'AG Jul 2022'!P30),(($C$26*$C$27-'AG Jul 2022'!P30)*'AG Jul 2022'!Q30/100),(('AG Jul 2022'!R30)*'AG Jul 2022'!Q30/100))),0)</f>
        <v>0</v>
      </c>
      <c r="F44" s="215">
        <f>IF(AND('AG Jul 2022'!Q30&gt;0,'AG Jul 2022'!S30&gt;0),IF($C$26*$C$27&lt;('AG Jul 2022'!R30+'AG Jul 2022'!P30),0,IF($C$26*$C$27&lt;=('AG Jul 2022'!T30+'AG Jul 2022'!R30+'AG Jul 2022'!P30),(($C$26*$C$27-('AG Jul 2022'!R30+'AG Jul 2022'!P30))*'AG Jul 2022'!S30/100),('AG Jul 2022'!T30*'AG Jul 2022'!S30/100))),0)</f>
        <v>0</v>
      </c>
      <c r="G44" s="215">
        <f>IF(AND('AG Jul 2022'!R30&gt;0,'AG Jul 2022'!T30&gt;0),IF(($C$26*$C$27&lt;'AG Jul 2022'!T30),(0),($C$26*$C$27*'AG Jul 2022'!T30)*'AG Jul 2022'!U30/100),IF(AND('AG Jul 2022'!R30&gt;0,'AG Jul 2022'!T30=""),IF(($C$26*$C$27&lt;'AG Jul 2022'!R30+'AG Jul 2022'!P30),(0),(($C$26*$C$27-('AG Jul 2022'!R30+'AG Jul 2022'!P30))*'AG Jul 2022'!S30/100)),IF(AND('AG Jul 2022'!P30&gt;0,'AG Jul 2022'!R30=""&gt;0),IF(($C$26*$C$27&lt;'AG Jul 2022'!P30),(0),($C$26*$C$27-'AG Jul 2022'!P30)*'AG Jul 2022'!Q30/100),0)))</f>
        <v>0</v>
      </c>
      <c r="H44" s="215">
        <f>($C$26*$C$28)*'AG Jul 2022'!AE30/100</f>
        <v>257.99999999999994</v>
      </c>
      <c r="I44" s="215">
        <f t="shared" si="25"/>
        <v>993.69999999999982</v>
      </c>
      <c r="J44" s="377">
        <f t="shared" si="20"/>
        <v>3719.9999999999991</v>
      </c>
      <c r="K44" s="209">
        <f t="shared" si="21"/>
        <v>3974.7999999999993</v>
      </c>
      <c r="L44" s="181">
        <f t="shared" si="16"/>
        <v>4372.28</v>
      </c>
      <c r="M44" s="209">
        <f>'AG Jul 2022'!AZ30</f>
        <v>0</v>
      </c>
      <c r="N44" s="209">
        <f>'AG Jul 2022'!BA30</f>
        <v>0</v>
      </c>
      <c r="O44" s="209">
        <f>'AG Jul 2022'!BB30</f>
        <v>0</v>
      </c>
      <c r="P44" s="209">
        <f>'AG Jul 2022'!BC30</f>
        <v>0</v>
      </c>
      <c r="Q44" s="378" t="str">
        <f t="shared" si="17"/>
        <v>No discount</v>
      </c>
      <c r="R44" s="378" t="str">
        <f t="shared" si="18"/>
        <v>Exclusive</v>
      </c>
      <c r="S44" s="379">
        <f t="shared" si="22"/>
        <v>3974.7999999999993</v>
      </c>
      <c r="T44" s="209">
        <f t="shared" si="23"/>
        <v>3974.7999999999993</v>
      </c>
      <c r="U44" s="381">
        <f t="shared" si="26"/>
        <v>4372.28</v>
      </c>
      <c r="V44" s="381">
        <f t="shared" si="26"/>
        <v>4372.28</v>
      </c>
      <c r="W44" s="210">
        <f>'AG Jul 2022'!BL30</f>
        <v>0</v>
      </c>
      <c r="X44" s="211" t="str">
        <f>'AG Jul 2022'!BM30</f>
        <v>n</v>
      </c>
      <c r="Y44" s="423"/>
      <c r="Z44" s="423"/>
      <c r="AA44" s="423"/>
      <c r="AB44" s="423"/>
      <c r="AC44" s="423"/>
      <c r="AD44" s="423"/>
      <c r="AE44" s="423"/>
      <c r="AF44" s="423"/>
      <c r="AG44" s="423"/>
      <c r="AH44" s="423"/>
      <c r="AI44" s="423"/>
      <c r="AJ44" s="423"/>
      <c r="AK44" s="423"/>
      <c r="AL44" s="423"/>
      <c r="AM44" s="423"/>
      <c r="AN44" s="423"/>
      <c r="AO44" s="423"/>
      <c r="AP44" s="423"/>
      <c r="AQ44" s="423"/>
    </row>
    <row r="45" spans="1:43" x14ac:dyDescent="0.15">
      <c r="A45" s="163" t="str">
        <f>'AG Jul 2022'!K31</f>
        <v>Kogan Energy</v>
      </c>
      <c r="B45" s="158" t="str">
        <f>'AG Jul 2022'!L31</f>
        <v>Free Kogan First Membership</v>
      </c>
      <c r="C45" s="215">
        <f>IF('AG Jul 2022'!BP31=0,91*'AG Jul 2022'!M31/100,(91*'AG Jul 2022'!M31/100)+'AG Jul 2022'!BP31/4)</f>
        <v>85.631</v>
      </c>
      <c r="D45" s="215">
        <f>IF('AG Jul 2022'!O31="",$C$26*$C$27*'AG Jul 2022'!N31/100,IF($C$26*$C$27&gt;='AG Jul 2022'!P31,('AG Jul 2022'!P31*'AG Jul 2022'!N31/100),($C$26*$C$27*'AG Jul 2022'!N31/100)))</f>
        <v>345.41818181818184</v>
      </c>
      <c r="E45" s="215">
        <f>IF(AND('AG Jul 2022'!P31&gt;0,'AG Jul 2022'!R31&gt;0),IF($C$26*$C$27&lt;'AG Jul 2022'!P31,0,IF($C$26*$C$27&lt;=('AG Jul 2022'!R31+'AG Jul 2022'!P31),(($C$26*$C$27-'AG Jul 2022'!P31)*'AG Jul 2022'!Q31/100),(('AG Jul 2022'!R31)*'AG Jul 2022'!Q31/100))),0)</f>
        <v>0</v>
      </c>
      <c r="F45" s="215">
        <f>IF(AND('AG Jul 2022'!Q31&gt;0,'AG Jul 2022'!S31&gt;0),IF($C$26*$C$27&lt;('AG Jul 2022'!R31+'AG Jul 2022'!P31),0,IF($C$26*$C$27&lt;=('AG Jul 2022'!T31+'AG Jul 2022'!R31+'AG Jul 2022'!P31),(($C$26*$C$27-('AG Jul 2022'!R31+'AG Jul 2022'!P31))*'AG Jul 2022'!S31/100),('AG Jul 2022'!T31*'AG Jul 2022'!S31/100))),0)</f>
        <v>0</v>
      </c>
      <c r="G45" s="215">
        <f>IF(AND('AG Jul 2022'!R31&gt;0,'AG Jul 2022'!T31&gt;0),IF(($C$26*$C$27&lt;'AG Jul 2022'!T31),(0),($C$26*$C$27*'AG Jul 2022'!T31)*'AG Jul 2022'!U31/100),IF(AND('AG Jul 2022'!R31&gt;0,'AG Jul 2022'!T31=""),IF(($C$26*$C$27&lt;'AG Jul 2022'!R31+'AG Jul 2022'!P31),(0),(($C$26*$C$27-('AG Jul 2022'!R31+'AG Jul 2022'!P31))*'AG Jul 2022'!S31/100)),IF(AND('AG Jul 2022'!P31&gt;0,'AG Jul 2022'!R31=""&gt;0),IF(($C$26*$C$27&lt;'AG Jul 2022'!P31),(0),($C$26*$C$27-'AG Jul 2022'!P31)*'AG Jul 2022'!Q31/100),0)))</f>
        <v>0</v>
      </c>
      <c r="H45" s="215">
        <f>($C$26*$C$28)*'AG Jul 2022'!AE31/100</f>
        <v>105.59999999999998</v>
      </c>
      <c r="I45" s="215">
        <f t="shared" si="25"/>
        <v>536.64918181818189</v>
      </c>
      <c r="J45" s="377">
        <f t="shared" si="20"/>
        <v>1804.0727272727277</v>
      </c>
      <c r="K45" s="209">
        <f t="shared" si="21"/>
        <v>2146.5967272727275</v>
      </c>
      <c r="L45" s="181">
        <f t="shared" si="16"/>
        <v>2361.2564000000007</v>
      </c>
      <c r="M45" s="209">
        <f>'AG Jul 2022'!AZ31</f>
        <v>0</v>
      </c>
      <c r="N45" s="209">
        <f>'AG Jul 2022'!BA31</f>
        <v>0</v>
      </c>
      <c r="O45" s="209">
        <f>'AG Jul 2022'!BB31</f>
        <v>0</v>
      </c>
      <c r="P45" s="209">
        <f>'AG Jul 2022'!BC31</f>
        <v>0</v>
      </c>
      <c r="Q45" s="378" t="str">
        <f t="shared" si="17"/>
        <v>No discount</v>
      </c>
      <c r="R45" s="378" t="str">
        <f t="shared" si="18"/>
        <v>Exclusive</v>
      </c>
      <c r="S45" s="379">
        <f t="shared" si="22"/>
        <v>2146.5967272727275</v>
      </c>
      <c r="T45" s="209">
        <f t="shared" si="23"/>
        <v>2146.5967272727275</v>
      </c>
      <c r="U45" s="381">
        <f t="shared" si="26"/>
        <v>2361.2564000000007</v>
      </c>
      <c r="V45" s="381">
        <f t="shared" si="26"/>
        <v>2361.2564000000007</v>
      </c>
      <c r="W45" s="210">
        <f>'AG Jul 2022'!BL31</f>
        <v>0</v>
      </c>
      <c r="X45" s="211" t="str">
        <f>'AG Jul 2022'!BM31</f>
        <v>n</v>
      </c>
      <c r="Y45" s="423"/>
      <c r="Z45" s="423"/>
      <c r="AA45" s="423"/>
      <c r="AB45" s="423"/>
      <c r="AC45" s="423"/>
      <c r="AD45" s="423"/>
      <c r="AE45" s="423"/>
      <c r="AF45" s="423"/>
      <c r="AG45" s="423"/>
      <c r="AH45" s="423"/>
      <c r="AI45" s="423"/>
      <c r="AJ45" s="423"/>
      <c r="AK45" s="423"/>
      <c r="AL45" s="423"/>
      <c r="AM45" s="423"/>
      <c r="AN45" s="423"/>
      <c r="AO45" s="423"/>
      <c r="AP45" s="423"/>
      <c r="AQ45" s="423"/>
    </row>
    <row r="46" spans="1:43" customFormat="1" x14ac:dyDescent="0.15">
      <c r="A46" s="426"/>
      <c r="B46" s="426"/>
      <c r="C46" s="426"/>
      <c r="D46" s="426"/>
      <c r="E46" s="426"/>
      <c r="F46" s="426"/>
      <c r="G46" s="426"/>
      <c r="H46" s="426"/>
      <c r="I46" s="426"/>
      <c r="J46" s="426"/>
      <c r="K46" s="426"/>
      <c r="L46" s="426"/>
      <c r="M46" s="426"/>
      <c r="N46" s="426"/>
      <c r="O46" s="426"/>
      <c r="P46" s="426"/>
      <c r="Q46" s="426"/>
      <c r="R46" s="426"/>
      <c r="S46" s="426"/>
      <c r="T46" s="426"/>
      <c r="U46" s="426"/>
      <c r="V46" s="426"/>
      <c r="W46" s="426"/>
      <c r="X46" s="426"/>
      <c r="Y46" s="423"/>
      <c r="Z46" s="423"/>
      <c r="AA46" s="423"/>
      <c r="AB46" s="423"/>
      <c r="AC46" s="423"/>
      <c r="AD46" s="423"/>
      <c r="AE46" s="423"/>
      <c r="AF46" s="423"/>
      <c r="AG46" s="423"/>
      <c r="AH46" s="423"/>
      <c r="AI46" s="423"/>
      <c r="AJ46" s="423"/>
      <c r="AK46" s="423"/>
      <c r="AL46" s="423"/>
      <c r="AM46" s="423"/>
      <c r="AN46" s="423"/>
      <c r="AO46" s="423"/>
      <c r="AP46" s="423"/>
      <c r="AQ46" s="423"/>
    </row>
    <row r="47" spans="1:43" customFormat="1" ht="15" thickBot="1" x14ac:dyDescent="0.2">
      <c r="A47" s="426"/>
      <c r="B47" s="426"/>
      <c r="C47" s="426"/>
      <c r="D47" s="426"/>
      <c r="E47" s="426"/>
      <c r="F47" s="426"/>
      <c r="G47" s="426"/>
      <c r="H47" s="426"/>
      <c r="I47" s="426"/>
      <c r="J47" s="426"/>
      <c r="K47" s="426"/>
      <c r="L47" s="426"/>
      <c r="M47" s="426"/>
      <c r="N47" s="426"/>
      <c r="O47" s="426"/>
      <c r="P47" s="426"/>
      <c r="Q47" s="426"/>
      <c r="R47" s="426"/>
      <c r="S47" s="426"/>
      <c r="T47" s="426"/>
      <c r="U47" s="426"/>
      <c r="V47" s="426"/>
      <c r="W47" s="426"/>
      <c r="X47" s="426"/>
      <c r="Y47" s="423"/>
      <c r="Z47" s="423"/>
      <c r="AA47" s="423"/>
      <c r="AB47" s="423"/>
      <c r="AC47" s="423"/>
      <c r="AD47" s="423"/>
      <c r="AE47" s="423"/>
      <c r="AF47" s="423"/>
      <c r="AG47" s="423"/>
      <c r="AH47" s="423"/>
      <c r="AI47" s="423"/>
      <c r="AJ47" s="423"/>
      <c r="AK47" s="423"/>
      <c r="AL47" s="423"/>
      <c r="AM47" s="423"/>
      <c r="AN47" s="423"/>
      <c r="AO47" s="423"/>
      <c r="AP47" s="423"/>
      <c r="AQ47" s="423"/>
    </row>
    <row r="48" spans="1:43" x14ac:dyDescent="0.15">
      <c r="A48" s="166" t="s">
        <v>644</v>
      </c>
      <c r="B48" s="167"/>
      <c r="C48" s="167"/>
      <c r="D48" s="167"/>
      <c r="E48" s="167"/>
      <c r="F48" s="167"/>
      <c r="G48" s="167"/>
      <c r="H48" s="167"/>
      <c r="I48" s="167"/>
      <c r="J48" s="167"/>
      <c r="K48" s="167"/>
      <c r="L48" s="167"/>
      <c r="M48" s="167"/>
      <c r="N48" s="167"/>
      <c r="O48" s="167"/>
      <c r="P48" s="167"/>
      <c r="Q48" s="167"/>
      <c r="R48" s="167"/>
      <c r="S48" s="167"/>
      <c r="T48" s="167"/>
      <c r="U48" s="167"/>
      <c r="V48" s="167"/>
      <c r="W48" s="167"/>
      <c r="X48" s="173"/>
      <c r="Y48" s="423"/>
      <c r="Z48" s="423"/>
      <c r="AA48" s="423"/>
      <c r="AB48" s="423"/>
      <c r="AC48" s="423"/>
      <c r="AD48" s="423"/>
      <c r="AE48" s="423"/>
      <c r="AF48" s="423"/>
      <c r="AG48" s="423"/>
      <c r="AH48" s="423"/>
      <c r="AI48" s="423"/>
      <c r="AJ48" s="423"/>
      <c r="AK48" s="423"/>
      <c r="AL48" s="423"/>
      <c r="AM48" s="423"/>
      <c r="AN48" s="423"/>
      <c r="AO48" s="423"/>
      <c r="AP48" s="423"/>
      <c r="AQ48" s="423"/>
    </row>
    <row r="49" spans="1:43" x14ac:dyDescent="0.15">
      <c r="A49" s="168" t="s">
        <v>247</v>
      </c>
      <c r="B49" s="78"/>
      <c r="C49" s="199">
        <v>1800</v>
      </c>
      <c r="D49" s="78"/>
      <c r="E49" s="78"/>
      <c r="F49" s="78"/>
      <c r="G49" s="78"/>
      <c r="H49" s="78"/>
      <c r="I49" s="78"/>
      <c r="J49" s="78"/>
      <c r="K49" s="78"/>
      <c r="L49" s="78"/>
      <c r="M49" s="78"/>
      <c r="N49" s="78"/>
      <c r="O49" s="78"/>
      <c r="P49" s="78"/>
      <c r="Q49" s="78"/>
      <c r="R49" s="78"/>
      <c r="S49" s="78"/>
      <c r="T49" s="78"/>
      <c r="U49" s="78"/>
      <c r="V49" s="78"/>
      <c r="W49" s="78"/>
      <c r="X49" s="174"/>
      <c r="Y49" s="423"/>
      <c r="Z49" s="423"/>
      <c r="AA49" s="423"/>
      <c r="AB49" s="423"/>
      <c r="AC49" s="423"/>
      <c r="AD49" s="423"/>
      <c r="AE49" s="423"/>
      <c r="AF49" s="423"/>
      <c r="AG49" s="423"/>
      <c r="AH49" s="423"/>
      <c r="AI49" s="423"/>
      <c r="AJ49" s="423"/>
      <c r="AK49" s="423"/>
      <c r="AL49" s="423"/>
      <c r="AM49" s="423"/>
      <c r="AN49" s="423"/>
      <c r="AO49" s="423"/>
      <c r="AP49" s="423"/>
      <c r="AQ49" s="423"/>
    </row>
    <row r="50" spans="1:43" x14ac:dyDescent="0.15">
      <c r="A50" s="168" t="s">
        <v>652</v>
      </c>
      <c r="B50" s="78"/>
      <c r="C50" s="200">
        <v>0.5</v>
      </c>
      <c r="D50" s="78"/>
      <c r="E50" s="78"/>
      <c r="F50" s="78"/>
      <c r="G50" s="78"/>
      <c r="H50" s="78"/>
      <c r="I50" s="78"/>
      <c r="J50" s="78"/>
      <c r="K50" s="78"/>
      <c r="L50" s="78"/>
      <c r="M50" s="78"/>
      <c r="N50" s="78"/>
      <c r="O50" s="78"/>
      <c r="P50" s="78"/>
      <c r="Q50" s="78"/>
      <c r="R50" s="78"/>
      <c r="S50" s="78"/>
      <c r="T50" s="78"/>
      <c r="U50" s="78"/>
      <c r="V50" s="78"/>
      <c r="W50" s="78"/>
      <c r="X50" s="174"/>
      <c r="Y50" s="423"/>
      <c r="Z50" s="423"/>
      <c r="AA50" s="423"/>
      <c r="AB50" s="423"/>
      <c r="AC50" s="423"/>
      <c r="AD50" s="423"/>
      <c r="AE50" s="423"/>
      <c r="AF50" s="423"/>
      <c r="AG50" s="423"/>
      <c r="AH50" s="423"/>
      <c r="AI50" s="423"/>
      <c r="AJ50" s="423"/>
      <c r="AK50" s="423"/>
      <c r="AL50" s="423"/>
      <c r="AM50" s="423"/>
      <c r="AN50" s="423"/>
      <c r="AO50" s="423"/>
      <c r="AP50" s="423"/>
      <c r="AQ50" s="423"/>
    </row>
    <row r="51" spans="1:43" x14ac:dyDescent="0.15">
      <c r="A51" s="168" t="s">
        <v>512</v>
      </c>
      <c r="B51" s="78"/>
      <c r="C51" s="200">
        <v>0.3</v>
      </c>
      <c r="D51" s="78"/>
      <c r="E51" s="78"/>
      <c r="F51" s="78"/>
      <c r="G51" s="78"/>
      <c r="H51" s="78"/>
      <c r="I51" s="78"/>
      <c r="J51" s="78"/>
      <c r="K51" s="78"/>
      <c r="L51" s="78"/>
      <c r="M51" s="78"/>
      <c r="N51" s="78"/>
      <c r="O51" s="78"/>
      <c r="P51" s="78"/>
      <c r="Q51" s="78"/>
      <c r="R51" s="78"/>
      <c r="S51" s="78"/>
      <c r="T51" s="78"/>
      <c r="U51" s="78"/>
      <c r="V51" s="78"/>
      <c r="W51" s="78"/>
      <c r="X51" s="174"/>
      <c r="Y51" s="423"/>
      <c r="Z51" s="423"/>
      <c r="AA51" s="423"/>
      <c r="AB51" s="423"/>
      <c r="AC51" s="423"/>
      <c r="AD51" s="423"/>
      <c r="AE51" s="423"/>
      <c r="AF51" s="423"/>
      <c r="AG51" s="423"/>
      <c r="AH51" s="423"/>
      <c r="AI51" s="423"/>
      <c r="AJ51" s="423"/>
      <c r="AK51" s="423"/>
      <c r="AL51" s="423"/>
      <c r="AM51" s="423"/>
      <c r="AN51" s="423"/>
      <c r="AO51" s="423"/>
      <c r="AP51" s="423"/>
      <c r="AQ51" s="423"/>
    </row>
    <row r="52" spans="1:43" x14ac:dyDescent="0.15">
      <c r="A52" s="168" t="s">
        <v>344</v>
      </c>
      <c r="B52" s="78"/>
      <c r="C52" s="200">
        <v>0.2</v>
      </c>
      <c r="D52" s="78"/>
      <c r="E52" s="78"/>
      <c r="F52" s="78"/>
      <c r="G52" s="78"/>
      <c r="H52" s="78"/>
      <c r="I52" s="78"/>
      <c r="J52" s="78"/>
      <c r="K52" s="78"/>
      <c r="L52" s="78"/>
      <c r="M52" s="78"/>
      <c r="N52" s="78"/>
      <c r="O52" s="78"/>
      <c r="P52" s="78"/>
      <c r="Q52" s="78"/>
      <c r="R52" s="78"/>
      <c r="S52" s="78"/>
      <c r="T52" s="78"/>
      <c r="U52" s="78"/>
      <c r="V52" s="78"/>
      <c r="W52" s="78"/>
      <c r="X52" s="174"/>
      <c r="Y52" s="423"/>
      <c r="Z52" s="423"/>
      <c r="AA52" s="423"/>
      <c r="AB52" s="423"/>
      <c r="AC52" s="423"/>
      <c r="AD52" s="423"/>
      <c r="AE52" s="423"/>
      <c r="AF52" s="423"/>
      <c r="AG52" s="423"/>
      <c r="AH52" s="423"/>
      <c r="AI52" s="423"/>
      <c r="AJ52" s="423"/>
      <c r="AK52" s="423"/>
      <c r="AL52" s="423"/>
      <c r="AM52" s="423"/>
      <c r="AN52" s="423"/>
      <c r="AO52" s="423"/>
      <c r="AP52" s="423"/>
      <c r="AQ52" s="423"/>
    </row>
    <row r="53" spans="1:43" x14ac:dyDescent="0.15">
      <c r="A53" s="371"/>
      <c r="B53" s="222"/>
      <c r="C53" s="222"/>
      <c r="D53" s="222"/>
      <c r="E53" s="222"/>
      <c r="F53" s="222"/>
      <c r="G53" s="222"/>
      <c r="H53" s="222"/>
      <c r="I53" s="222"/>
      <c r="J53" s="222"/>
      <c r="K53" s="222"/>
      <c r="L53" s="222"/>
      <c r="M53" s="222"/>
      <c r="N53" s="222"/>
      <c r="O53" s="222"/>
      <c r="P53" s="222"/>
      <c r="Q53" s="222"/>
      <c r="R53" s="222"/>
      <c r="S53" s="222"/>
      <c r="T53" s="222"/>
      <c r="U53" s="222"/>
      <c r="V53" s="222"/>
      <c r="W53" s="222"/>
      <c r="X53" s="372"/>
      <c r="Y53" s="423"/>
      <c r="Z53" s="423"/>
      <c r="AA53" s="423"/>
      <c r="AB53" s="423"/>
      <c r="AC53" s="423"/>
      <c r="AD53" s="423"/>
      <c r="AE53" s="423"/>
      <c r="AF53" s="423"/>
      <c r="AG53" s="423"/>
      <c r="AH53" s="423"/>
      <c r="AI53" s="423"/>
      <c r="AJ53" s="423"/>
      <c r="AK53" s="423"/>
      <c r="AL53" s="423"/>
      <c r="AM53" s="423"/>
      <c r="AN53" s="423"/>
      <c r="AO53" s="423"/>
      <c r="AP53" s="423"/>
      <c r="AQ53" s="423"/>
    </row>
    <row r="54" spans="1:43" ht="75" x14ac:dyDescent="0.15">
      <c r="A54" s="363" t="s">
        <v>248</v>
      </c>
      <c r="B54" s="364" t="s">
        <v>249</v>
      </c>
      <c r="C54" s="365" t="s">
        <v>250</v>
      </c>
      <c r="D54" s="365" t="s">
        <v>1372</v>
      </c>
      <c r="E54" s="365" t="s">
        <v>597</v>
      </c>
      <c r="F54" s="365" t="s">
        <v>398</v>
      </c>
      <c r="G54" s="366" t="s">
        <v>1373</v>
      </c>
      <c r="H54" s="366" t="s">
        <v>1374</v>
      </c>
      <c r="I54" s="365" t="s">
        <v>746</v>
      </c>
      <c r="J54" s="373" t="s">
        <v>1363</v>
      </c>
      <c r="K54" s="374" t="s">
        <v>600</v>
      </c>
      <c r="L54" s="367" t="s">
        <v>1070</v>
      </c>
      <c r="M54" s="368" t="s">
        <v>361</v>
      </c>
      <c r="N54" s="368" t="s">
        <v>1340</v>
      </c>
      <c r="O54" s="368" t="s">
        <v>275</v>
      </c>
      <c r="P54" s="368" t="s">
        <v>1342</v>
      </c>
      <c r="Q54" s="375" t="s">
        <v>1364</v>
      </c>
      <c r="R54" s="375" t="s">
        <v>1365</v>
      </c>
      <c r="S54" s="376" t="s">
        <v>1366</v>
      </c>
      <c r="T54" s="376" t="s">
        <v>1367</v>
      </c>
      <c r="U54" s="369" t="s">
        <v>1368</v>
      </c>
      <c r="V54" s="369" t="s">
        <v>1369</v>
      </c>
      <c r="W54" s="368" t="s">
        <v>276</v>
      </c>
      <c r="X54" s="370" t="s">
        <v>509</v>
      </c>
      <c r="Y54" s="423"/>
      <c r="Z54" s="423"/>
      <c r="AA54" s="423"/>
      <c r="AB54" s="423"/>
      <c r="AC54" s="423"/>
      <c r="AD54" s="423"/>
      <c r="AE54" s="423"/>
      <c r="AF54" s="423"/>
      <c r="AG54" s="423"/>
      <c r="AH54" s="423"/>
      <c r="AI54" s="423"/>
      <c r="AJ54" s="423"/>
      <c r="AK54" s="423"/>
      <c r="AL54" s="423"/>
      <c r="AM54" s="423"/>
      <c r="AN54" s="423"/>
      <c r="AO54" s="423"/>
      <c r="AP54" s="423"/>
      <c r="AQ54" s="423"/>
    </row>
    <row r="55" spans="1:43" x14ac:dyDescent="0.15">
      <c r="A55" s="163" t="str">
        <f>'AG Jul 2022'!K32</f>
        <v>AGL</v>
      </c>
      <c r="B55" s="158" t="str">
        <f>'AG Jul 2022'!L32</f>
        <v>Value Saver</v>
      </c>
      <c r="C55" s="215">
        <f>IF('AG Jul 2022'!BP32=0,91*'AG Jul 2022'!M32/100,(91*'AG Jul 2022'!M32/100)+'AG Jul 2022'!BP32/4)</f>
        <v>82.50390909090909</v>
      </c>
      <c r="D55" s="215">
        <f>IF('AG Jul 2022'!O32="",$C$49*$C$50*'AG Jul 2022'!N32/100,IF($C$49*$C$50&gt;='AG Jul 2022'!P32,('AG Jul 2022'!P32*'AG Jul 2022'!N32/100),($C$49*$C$50*'AG Jul 2022'!N32/100)))</f>
        <v>416.04545454545456</v>
      </c>
      <c r="E55" s="215">
        <f>IF(AND('AG Jul 2022'!P32&gt;0,'AG Jul 2022'!R32&gt;0),IF($C$49*$C$50&lt;'AG Jul 2022'!P32,0,IF($C$49*$C$50&lt;=('AG Jul 2022'!R32+'AG Jul 2022'!P32),(($C$49*$C$50-'AG Jul 2022'!P32)*'AG Jul 2022'!Q32/100),(('AG Jul 2022'!R32)*'AG Jul 2022'!Q32/100))),0)</f>
        <v>0</v>
      </c>
      <c r="F55" s="215">
        <f>IF(AND('AG Jul 2022'!R32&gt;0,'AG Jul 2022'!T32&gt;0),IF(($C$49*$C$50&lt;'AG Jul 2022'!T32),(0),($C$49*$C$50*'AG Jul 2022'!T32)*'AG Jul 2022'!U32/100),IF(AND('AG Jul 2022'!R32&gt;0,'AG Jul 2022'!T32=""),IF(($C$49*$C$50&lt;'AG Jul 2022'!R32+'AG Jul 2022'!P32),(0),(($C$49*$C$50-('AG Jul 2022'!R32+'AG Jul 2022'!P32))*'AG Jul 2022'!S32/100)),IF(AND('AG Jul 2022'!P32&gt;0,'AG Jul 2022'!R32=""&gt;0),IF(($C$49*$C$50&lt;'AG Jul 2022'!P32),(0),($C$49*$C$50-'AG Jul 2022'!P32)*'AG Jul 2022'!Q32/100),0)))</f>
        <v>0</v>
      </c>
      <c r="G55" s="215">
        <f>($C$49*$C$51)*'AG Jul 2022'!AH32/100</f>
        <v>110.2090909090909</v>
      </c>
      <c r="H55" s="215">
        <f>($C$49*$C$52)*'AG Jul 2022'!W32/100</f>
        <v>49.450909090909079</v>
      </c>
      <c r="I55" s="215">
        <f t="shared" ref="I55:I66" si="27">SUM(C55:H55)</f>
        <v>658.20936363636361</v>
      </c>
      <c r="J55" s="377">
        <f t="shared" ref="J55:J66" si="28">(I55-C55)*4</f>
        <v>2302.8218181818179</v>
      </c>
      <c r="K55" s="209">
        <f t="shared" ref="K55:K66" si="29">I55*4</f>
        <v>2632.8374545454544</v>
      </c>
      <c r="L55" s="181">
        <f t="shared" ref="L55:L66" si="30">K55*1.1</f>
        <v>2896.1212</v>
      </c>
      <c r="M55" s="209">
        <f>'AG Jul 2022'!AZ32</f>
        <v>0</v>
      </c>
      <c r="N55" s="209">
        <f>'AG Jul 2022'!BA32</f>
        <v>0</v>
      </c>
      <c r="O55" s="209">
        <f>'AG Jul 2022'!BB32</f>
        <v>0</v>
      </c>
      <c r="P55" s="209">
        <f>'AG Jul 2022'!BC32</f>
        <v>0</v>
      </c>
      <c r="Q55" s="378" t="str">
        <f t="shared" ref="Q55:Q66" si="31">IF(SUM(M55:P55)=0,"No discount",IF(M55&gt;0,"Guaranteed off bill",IF(N55&gt;0,"Guaranteed off usage",IF(O55&gt;0,"Pay-on-time off bill","Pay-on-time off usage"))))</f>
        <v>No discount</v>
      </c>
      <c r="R55" s="378" t="str">
        <f t="shared" ref="R55:R66" si="32">IF(OR(A55="Origin Energy",A55="Red Energy",A55="Powershop"),"Inclusive","Exclusive")</f>
        <v>Exclusive</v>
      </c>
      <c r="S55" s="379">
        <f t="shared" ref="S55:S66" si="33">IF(AND(Q55="Guaranteed off bill",R55="Inclusive"),((K55*1.1)-((K55*1.1)*M55/100))/1.1,IF(AND(Q55="Guaranteed off usage",R55="Inclusive"),((K55*1.1)-((J55*1.1)*N55/100))/1.1,IF(AND(Q55="Guaranteed off bill",R55="Exclusive"),K55-(K55*M55/100),IF(AND(Q55="Guaranteed off usage",R55="Exclusive"),K55-(J55*N55/100),IF(R55="Inclusive",((K55*1.1))/1.1,K55)))))</f>
        <v>2632.8374545454544</v>
      </c>
      <c r="T55" s="209">
        <f t="shared" ref="T55:T66" si="34">IF(AND(Q55="Pay-on-time off bill",R55="Inclusive"),((S55*1.1)-((S55*1.1)*O55/100))/1.1,IF(AND(Q55="Pay-on-time off usage",R55="Inclusive"),((S55*1.1)-((J55*1.1)*P55/100))/1.1,IF(AND(Q55="Pay-on-time off bill",R55="Exclusive"),S55-(S55*O55/100),IF(AND(Q55="Pay-on-time off usage",R55="Exclusive"),S55-(J55*P55/100),IF(R55="Inclusive",((S55*1.1))/1.1,S55)))))</f>
        <v>2632.8374545454544</v>
      </c>
      <c r="U55" s="381">
        <f t="shared" ref="U55:V65" si="35">S55*1.1</f>
        <v>2896.1212</v>
      </c>
      <c r="V55" s="381">
        <f t="shared" si="35"/>
        <v>2896.1212</v>
      </c>
      <c r="W55" s="210">
        <f>'AG Jul 2022'!BL32</f>
        <v>0</v>
      </c>
      <c r="X55" s="211" t="str">
        <f>'AG Jul 2022'!BM32</f>
        <v>n</v>
      </c>
      <c r="Y55" s="423"/>
      <c r="Z55" s="423"/>
      <c r="AA55" s="423"/>
      <c r="AB55" s="423"/>
      <c r="AC55" s="423"/>
      <c r="AD55" s="423"/>
      <c r="AE55" s="423"/>
      <c r="AF55" s="423"/>
      <c r="AG55" s="423"/>
      <c r="AH55" s="423"/>
      <c r="AI55" s="423"/>
      <c r="AJ55" s="423"/>
      <c r="AK55" s="423"/>
      <c r="AL55" s="423"/>
      <c r="AM55" s="423"/>
      <c r="AN55" s="423"/>
      <c r="AO55" s="423"/>
      <c r="AP55" s="423"/>
      <c r="AQ55" s="423"/>
    </row>
    <row r="56" spans="1:43" x14ac:dyDescent="0.15">
      <c r="A56" s="163" t="str">
        <f>'AG Jul 2022'!K33</f>
        <v>Alinta Energy</v>
      </c>
      <c r="B56" s="158" t="str">
        <f>'AG Jul 2022'!L33</f>
        <v>Home Deal</v>
      </c>
      <c r="C56" s="215">
        <f>IF('AG Jul 2022'!BP33=0,91*'AG Jul 2022'!M33/100,(91*'AG Jul 2022'!M33/100)+'AG Jul 2022'!BP33/4)</f>
        <v>86.27627272727274</v>
      </c>
      <c r="D56" s="215">
        <f>IF('AG Jul 2022'!O33="",$C$49*$C$50*'AG Jul 2022'!N33/100,IF($C$49*$C$50&gt;='AG Jul 2022'!P33,('AG Jul 2022'!P33*'AG Jul 2022'!N33/100),($C$49*$C$50*'AG Jul 2022'!N33/100)))</f>
        <v>454.74545454545449</v>
      </c>
      <c r="E56" s="215">
        <f>IF(AND('AG Jul 2022'!P33&gt;0,'AG Jul 2022'!R33&gt;0),IF($C$49*$C$50&lt;'AG Jul 2022'!P33,0,IF($C$49*$C$50&lt;=('AG Jul 2022'!R33+'AG Jul 2022'!P33),(($C$49*$C$50-'AG Jul 2022'!P33)*'AG Jul 2022'!Q33/100),(('AG Jul 2022'!R33)*'AG Jul 2022'!Q33/100))),0)</f>
        <v>0</v>
      </c>
      <c r="F56" s="215">
        <f>IF(AND('AG Jul 2022'!R33&gt;0,'AG Jul 2022'!T33&gt;0),IF(($C$49*$C$50&lt;'AG Jul 2022'!T33),(0),($C$49*$C$50*'AG Jul 2022'!T33)*'AG Jul 2022'!U33/100),IF(AND('AG Jul 2022'!R33&gt;0,'AG Jul 2022'!T33=""),IF(($C$49*$C$50&lt;'AG Jul 2022'!R33+'AG Jul 2022'!P33),(0),(($C$49*$C$50-('AG Jul 2022'!R33+'AG Jul 2022'!P33))*'AG Jul 2022'!S33/100)),IF(AND('AG Jul 2022'!P33&gt;0,'AG Jul 2022'!R33=""&gt;0),IF(($C$49*$C$50&lt;'AG Jul 2022'!P33),(0),($C$49*$C$50-'AG Jul 2022'!P33)*'AG Jul 2022'!Q33/100),0)))</f>
        <v>0</v>
      </c>
      <c r="G56" s="215">
        <f>($C$49*$C$51)*'AG Jul 2022'!AH33/100</f>
        <v>115.6581818181818</v>
      </c>
      <c r="H56" s="215">
        <f>($C$49*$C$52)*'AG Jul 2022'!W33/100</f>
        <v>54.589090909090899</v>
      </c>
      <c r="I56" s="215">
        <f t="shared" si="27"/>
        <v>711.26900000000001</v>
      </c>
      <c r="J56" s="377">
        <f t="shared" si="28"/>
        <v>2499.9709090909091</v>
      </c>
      <c r="K56" s="209">
        <f t="shared" si="29"/>
        <v>2845.076</v>
      </c>
      <c r="L56" s="181">
        <f t="shared" si="30"/>
        <v>3129.5836000000004</v>
      </c>
      <c r="M56" s="209">
        <f>'AG Jul 2022'!AZ33</f>
        <v>0</v>
      </c>
      <c r="N56" s="209">
        <f>'AG Jul 2022'!BA33</f>
        <v>0</v>
      </c>
      <c r="O56" s="209">
        <f>'AG Jul 2022'!BB33</f>
        <v>0</v>
      </c>
      <c r="P56" s="209">
        <f>'AG Jul 2022'!BC33</f>
        <v>0</v>
      </c>
      <c r="Q56" s="378" t="str">
        <f t="shared" si="31"/>
        <v>No discount</v>
      </c>
      <c r="R56" s="378" t="str">
        <f t="shared" si="32"/>
        <v>Exclusive</v>
      </c>
      <c r="S56" s="379">
        <f t="shared" si="33"/>
        <v>2845.076</v>
      </c>
      <c r="T56" s="209">
        <f t="shared" si="34"/>
        <v>2845.076</v>
      </c>
      <c r="U56" s="381">
        <f t="shared" si="35"/>
        <v>3129.5836000000004</v>
      </c>
      <c r="V56" s="381">
        <f t="shared" si="35"/>
        <v>3129.5836000000004</v>
      </c>
      <c r="W56" s="210">
        <f>'AG Jul 2022'!BL33</f>
        <v>0</v>
      </c>
      <c r="X56" s="211" t="str">
        <f>'AG Jul 2022'!BM33</f>
        <v>n</v>
      </c>
      <c r="Y56" s="423"/>
      <c r="Z56" s="423"/>
      <c r="AA56" s="423"/>
      <c r="AB56" s="423"/>
      <c r="AC56" s="423"/>
      <c r="AD56" s="423"/>
      <c r="AE56" s="423"/>
      <c r="AF56" s="423"/>
      <c r="AG56" s="423"/>
      <c r="AH56" s="423"/>
      <c r="AI56" s="423"/>
      <c r="AJ56" s="423"/>
      <c r="AK56" s="423"/>
      <c r="AL56" s="423"/>
      <c r="AM56" s="423"/>
      <c r="AN56" s="423"/>
      <c r="AO56" s="423"/>
      <c r="AP56" s="423"/>
      <c r="AQ56" s="423"/>
    </row>
    <row r="57" spans="1:43" x14ac:dyDescent="0.15">
      <c r="A57" s="163" t="str">
        <f>'AG Jul 2022'!K34</f>
        <v>Diamond Energy</v>
      </c>
      <c r="B57" s="158" t="str">
        <f>'AG Jul 2022'!L34</f>
        <v>Renewable Saver</v>
      </c>
      <c r="C57" s="215">
        <f>IF('AG Jul 2022'!BP34=0,91*'AG Jul 2022'!M34/100,(91*'AG Jul 2022'!M34/100)+'AG Jul 2022'!BP34/4)</f>
        <v>102.82999999999998</v>
      </c>
      <c r="D57" s="215">
        <f>IF('AG Jul 2022'!O34="",$C$49*$C$50*'AG Jul 2022'!N34/100,IF($C$49*$C$50&gt;='AG Jul 2022'!P34,('AG Jul 2022'!P34*'AG Jul 2022'!N34/100),($C$49*$C$50*'AG Jul 2022'!N34/100)))</f>
        <v>401.4</v>
      </c>
      <c r="E57" s="215">
        <f>IF(AND('AG Jul 2022'!P34&gt;0,'AG Jul 2022'!R34&gt;0),IF($C$49*$C$50&lt;'AG Jul 2022'!P34,0,IF($C$49*$C$50&lt;=('AG Jul 2022'!R34+'AG Jul 2022'!P34),(($C$49*$C$50-'AG Jul 2022'!P34)*'AG Jul 2022'!Q34/100),(('AG Jul 2022'!R34)*'AG Jul 2022'!Q34/100))),0)</f>
        <v>0</v>
      </c>
      <c r="F57" s="215">
        <f>IF(AND('AG Jul 2022'!R34&gt;0,'AG Jul 2022'!T34&gt;0),IF(($C$49*$C$50&lt;'AG Jul 2022'!T34),(0),($C$49*$C$50*'AG Jul 2022'!T34)*'AG Jul 2022'!U34/100),IF(AND('AG Jul 2022'!R34&gt;0,'AG Jul 2022'!T34=""),IF(($C$49*$C$50&lt;'AG Jul 2022'!R34+'AG Jul 2022'!P34),(0),(($C$49*$C$50-('AG Jul 2022'!R34+'AG Jul 2022'!P34))*'AG Jul 2022'!S34/100)),IF(AND('AG Jul 2022'!P34&gt;0,'AG Jul 2022'!R34=""&gt;0),IF(($C$49*$C$50&lt;'AG Jul 2022'!P34),(0),($C$49*$C$50-'AG Jul 2022'!P34)*'AG Jul 2022'!Q34/100),0)))</f>
        <v>0</v>
      </c>
      <c r="G57" s="215">
        <f>($C$49*$C$51)*'AG Jul 2022'!AH34/100</f>
        <v>118.79999999999998</v>
      </c>
      <c r="H57" s="215">
        <f>($C$49*$C$52)*'AG Jul 2022'!W34/100</f>
        <v>79.199999999999989</v>
      </c>
      <c r="I57" s="215">
        <f t="shared" si="27"/>
        <v>702.23</v>
      </c>
      <c r="J57" s="377">
        <f t="shared" si="28"/>
        <v>2397.6000000000004</v>
      </c>
      <c r="K57" s="209">
        <f t="shared" si="29"/>
        <v>2808.92</v>
      </c>
      <c r="L57" s="181">
        <f t="shared" si="30"/>
        <v>3089.8120000000004</v>
      </c>
      <c r="M57" s="209">
        <f>'AG Jul 2022'!AZ34</f>
        <v>0</v>
      </c>
      <c r="N57" s="209">
        <f>'AG Jul 2022'!BA34</f>
        <v>0</v>
      </c>
      <c r="O57" s="209">
        <f>'AG Jul 2022'!BB34</f>
        <v>2</v>
      </c>
      <c r="P57" s="209">
        <f>'AG Jul 2022'!BC34</f>
        <v>0</v>
      </c>
      <c r="Q57" s="378" t="str">
        <f t="shared" si="31"/>
        <v>Pay-on-time off bill</v>
      </c>
      <c r="R57" s="378" t="str">
        <f t="shared" si="32"/>
        <v>Exclusive</v>
      </c>
      <c r="S57" s="379">
        <f t="shared" si="33"/>
        <v>2808.92</v>
      </c>
      <c r="T57" s="209">
        <f t="shared" si="34"/>
        <v>2752.7416000000003</v>
      </c>
      <c r="U57" s="381">
        <f t="shared" si="35"/>
        <v>3089.8120000000004</v>
      </c>
      <c r="V57" s="381">
        <f t="shared" si="35"/>
        <v>3028.0157600000007</v>
      </c>
      <c r="W57" s="210">
        <f>'AG Jul 2022'!BL34</f>
        <v>0</v>
      </c>
      <c r="X57" s="211" t="str">
        <f>'AG Jul 2022'!BM34</f>
        <v>n</v>
      </c>
      <c r="Y57" s="423"/>
      <c r="Z57" s="423"/>
      <c r="AA57" s="423"/>
      <c r="AB57" s="423"/>
      <c r="AC57" s="423"/>
      <c r="AD57" s="423"/>
      <c r="AE57" s="423"/>
      <c r="AF57" s="423"/>
      <c r="AG57" s="423"/>
      <c r="AH57" s="423"/>
      <c r="AI57" s="423"/>
      <c r="AJ57" s="423"/>
      <c r="AK57" s="423"/>
      <c r="AL57" s="423"/>
      <c r="AM57" s="423"/>
      <c r="AN57" s="423"/>
      <c r="AO57" s="423"/>
      <c r="AP57" s="423"/>
      <c r="AQ57" s="423"/>
    </row>
    <row r="58" spans="1:43" x14ac:dyDescent="0.15">
      <c r="A58" s="163" t="str">
        <f>'AG Jul 2022'!K35</f>
        <v>Dodo Power &amp; Gas</v>
      </c>
      <c r="B58" s="158" t="str">
        <f>'AG Jul 2022'!L35</f>
        <v>Market offer</v>
      </c>
      <c r="C58" s="215">
        <f>IF('AG Jul 2022'!BP35=0,91*'AG Jul 2022'!M35/100,(91*'AG Jul 2022'!M35/100)+'AG Jul 2022'!BP35/4)</f>
        <v>98.470272727272715</v>
      </c>
      <c r="D58" s="215">
        <f>IF('AG Jul 2022'!O35="",$C$49*$C$50*'AG Jul 2022'!N35/100,IF($C$49*$C$50&gt;='AG Jul 2022'!P35,('AG Jul 2022'!P35*'AG Jul 2022'!N35/100),($C$49*$C$50*'AG Jul 2022'!N35/100)))</f>
        <v>388.96363636363634</v>
      </c>
      <c r="E58" s="215">
        <f>IF(AND('AG Jul 2022'!P35&gt;0,'AG Jul 2022'!R35&gt;0),IF($C$49*$C$50&lt;'AG Jul 2022'!P35,0,IF($C$49*$C$50&lt;=('AG Jul 2022'!R35+'AG Jul 2022'!P35),(($C$49*$C$50-'AG Jul 2022'!P35)*'AG Jul 2022'!Q35/100),(('AG Jul 2022'!R35)*'AG Jul 2022'!Q35/100))),0)</f>
        <v>0</v>
      </c>
      <c r="F58" s="215">
        <f>IF(AND('AG Jul 2022'!R35&gt;0,'AG Jul 2022'!T35&gt;0),IF(($C$49*$C$50&lt;'AG Jul 2022'!T35),(0),($C$49*$C$50*'AG Jul 2022'!T35)*'AG Jul 2022'!U35/100),IF(AND('AG Jul 2022'!R35&gt;0,'AG Jul 2022'!T35=""),IF(($C$49*$C$50&lt;'AG Jul 2022'!R35+'AG Jul 2022'!P35),(0),(($C$49*$C$50-('AG Jul 2022'!R35+'AG Jul 2022'!P35))*'AG Jul 2022'!S35/100)),IF(AND('AG Jul 2022'!P35&gt;0,'AG Jul 2022'!R35=""&gt;0),IF(($C$49*$C$50&lt;'AG Jul 2022'!P35),(0),($C$49*$C$50-'AG Jul 2022'!P35)*'AG Jul 2022'!Q35/100),0)))</f>
        <v>0</v>
      </c>
      <c r="G58" s="215">
        <f>($C$49*$C$51)*'AG Jul 2022'!AH35/100</f>
        <v>105.54545454545455</v>
      </c>
      <c r="H58" s="215">
        <f>($C$49*$C$52)*'AG Jul 2022'!W35/100</f>
        <v>64.276363636363641</v>
      </c>
      <c r="I58" s="215">
        <f t="shared" si="27"/>
        <v>657.2557272727272</v>
      </c>
      <c r="J58" s="377">
        <f t="shared" si="28"/>
        <v>2235.1418181818181</v>
      </c>
      <c r="K58" s="209">
        <f t="shared" si="29"/>
        <v>2629.0229090909088</v>
      </c>
      <c r="L58" s="181">
        <f t="shared" si="30"/>
        <v>2891.9252000000001</v>
      </c>
      <c r="M58" s="209">
        <f>'AG Jul 2022'!AZ35</f>
        <v>0</v>
      </c>
      <c r="N58" s="209">
        <f>'AG Jul 2022'!BA35</f>
        <v>0</v>
      </c>
      <c r="O58" s="209">
        <f>'AG Jul 2022'!BB35</f>
        <v>0</v>
      </c>
      <c r="P58" s="209">
        <f>'AG Jul 2022'!BC35</f>
        <v>0</v>
      </c>
      <c r="Q58" s="378" t="str">
        <f t="shared" si="31"/>
        <v>No discount</v>
      </c>
      <c r="R58" s="378" t="str">
        <f t="shared" si="32"/>
        <v>Exclusive</v>
      </c>
      <c r="S58" s="379">
        <f t="shared" si="33"/>
        <v>2629.0229090909088</v>
      </c>
      <c r="T58" s="209">
        <f t="shared" si="34"/>
        <v>2629.0229090909088</v>
      </c>
      <c r="U58" s="381">
        <f t="shared" si="35"/>
        <v>2891.9252000000001</v>
      </c>
      <c r="V58" s="381">
        <f t="shared" si="35"/>
        <v>2891.9252000000001</v>
      </c>
      <c r="W58" s="210">
        <f>'AG Jul 2022'!BL35</f>
        <v>0</v>
      </c>
      <c r="X58" s="211" t="str">
        <f>'AG Jul 2022'!BM35</f>
        <v>n</v>
      </c>
      <c r="Y58" s="423"/>
      <c r="Z58" s="423"/>
      <c r="AA58" s="423"/>
      <c r="AB58" s="423"/>
      <c r="AC58" s="423"/>
      <c r="AD58" s="423"/>
      <c r="AE58" s="423"/>
      <c r="AF58" s="423"/>
      <c r="AG58" s="423"/>
      <c r="AH58" s="423"/>
      <c r="AI58" s="423"/>
      <c r="AJ58" s="423"/>
      <c r="AK58" s="423"/>
      <c r="AL58" s="423"/>
      <c r="AM58" s="423"/>
      <c r="AN58" s="423"/>
      <c r="AO58" s="423"/>
      <c r="AP58" s="423"/>
      <c r="AQ58" s="423"/>
    </row>
    <row r="59" spans="1:43" x14ac:dyDescent="0.15">
      <c r="A59" s="163" t="str">
        <f>'AG Jul 2022'!K36</f>
        <v>EnergyAustralia</v>
      </c>
      <c r="B59" s="158" t="str">
        <f>'AG Jul 2022'!L36</f>
        <v>Flexi Plan</v>
      </c>
      <c r="C59" s="215">
        <f>IF('AG Jul 2022'!BP36=0,91*'AG Jul 2022'!M36/100,(91*'AG Jul 2022'!M36/100)+'AG Jul 2022'!BP36/4)</f>
        <v>86.358999999999995</v>
      </c>
      <c r="D59" s="215">
        <f>IF('AG Jul 2022'!O36="",$C$49*$C$50*'AG Jul 2022'!N36/100,IF($C$49*$C$50&gt;='AG Jul 2022'!P36,('AG Jul 2022'!P36*'AG Jul 2022'!N36/100),($C$49*$C$50*'AG Jul 2022'!N36/100)))</f>
        <v>472.9909090909091</v>
      </c>
      <c r="E59" s="215">
        <f>IF(AND('AG Jul 2022'!P36&gt;0,'AG Jul 2022'!R36&gt;0),IF($C$49*$C$50&lt;'AG Jul 2022'!P36,0,IF($C$49*$C$50&lt;=('AG Jul 2022'!R36+'AG Jul 2022'!P36),(($C$49*$C$50-'AG Jul 2022'!P36)*'AG Jul 2022'!Q36/100),(('AG Jul 2022'!R36)*'AG Jul 2022'!Q36/100))),0)</f>
        <v>0</v>
      </c>
      <c r="F59" s="215">
        <f>IF(AND('AG Jul 2022'!R36&gt;0,'AG Jul 2022'!T36&gt;0),IF(($C$49*$C$50&lt;'AG Jul 2022'!T36),(0),($C$49*$C$50*'AG Jul 2022'!T36)*'AG Jul 2022'!U36/100),IF(AND('AG Jul 2022'!R36&gt;0,'AG Jul 2022'!T36=""),IF(($C$49*$C$50&lt;'AG Jul 2022'!R36+'AG Jul 2022'!P36),(0),(($C$49*$C$50-('AG Jul 2022'!R36+'AG Jul 2022'!P36))*'AG Jul 2022'!S36/100)),IF(AND('AG Jul 2022'!P36&gt;0,'AG Jul 2022'!R36=""&gt;0),IF(($C$49*$C$50&lt;'AG Jul 2022'!P36),(0),($C$49*$C$50-'AG Jul 2022'!P36)*'AG Jul 2022'!Q36/100),0)))</f>
        <v>0</v>
      </c>
      <c r="G59" s="215">
        <f>($C$49*$C$51)*'AG Jul 2022'!AH36/100</f>
        <v>135.98181818181817</v>
      </c>
      <c r="H59" s="215">
        <f>($C$49*$C$52)*'AG Jul 2022'!W36/100</f>
        <v>64.767272727272726</v>
      </c>
      <c r="I59" s="215">
        <f t="shared" si="27"/>
        <v>760.09900000000005</v>
      </c>
      <c r="J59" s="377">
        <f t="shared" si="28"/>
        <v>2694.96</v>
      </c>
      <c r="K59" s="209">
        <f t="shared" si="29"/>
        <v>3040.3960000000002</v>
      </c>
      <c r="L59" s="181">
        <f t="shared" si="30"/>
        <v>3344.4356000000002</v>
      </c>
      <c r="M59" s="209">
        <f>'AG Jul 2022'!AZ36</f>
        <v>8</v>
      </c>
      <c r="N59" s="209">
        <f>'AG Jul 2022'!BA36</f>
        <v>0</v>
      </c>
      <c r="O59" s="209">
        <f>'AG Jul 2022'!BB36</f>
        <v>0</v>
      </c>
      <c r="P59" s="209">
        <f>'AG Jul 2022'!BC36</f>
        <v>0</v>
      </c>
      <c r="Q59" s="378" t="str">
        <f t="shared" si="31"/>
        <v>Guaranteed off bill</v>
      </c>
      <c r="R59" s="378" t="str">
        <f t="shared" si="32"/>
        <v>Exclusive</v>
      </c>
      <c r="S59" s="379">
        <f t="shared" si="33"/>
        <v>2797.1643200000003</v>
      </c>
      <c r="T59" s="209">
        <f t="shared" si="34"/>
        <v>2797.1643200000003</v>
      </c>
      <c r="U59" s="381">
        <f t="shared" si="35"/>
        <v>3076.8807520000005</v>
      </c>
      <c r="V59" s="381">
        <f t="shared" si="35"/>
        <v>3076.8807520000005</v>
      </c>
      <c r="W59" s="210">
        <f>'AG Jul 2022'!BL36</f>
        <v>0</v>
      </c>
      <c r="X59" s="211" t="str">
        <f>'AG Jul 2022'!BM36</f>
        <v>n</v>
      </c>
      <c r="Y59" s="423"/>
      <c r="Z59" s="423"/>
      <c r="AA59" s="423"/>
      <c r="AB59" s="423"/>
      <c r="AC59" s="423"/>
      <c r="AD59" s="423"/>
      <c r="AE59" s="423"/>
      <c r="AF59" s="423"/>
      <c r="AG59" s="423"/>
      <c r="AH59" s="423"/>
      <c r="AI59" s="423"/>
      <c r="AJ59" s="423"/>
      <c r="AK59" s="423"/>
      <c r="AL59" s="423"/>
      <c r="AM59" s="423"/>
      <c r="AN59" s="423"/>
      <c r="AO59" s="423"/>
      <c r="AP59" s="423"/>
      <c r="AQ59" s="423"/>
    </row>
    <row r="60" spans="1:43" x14ac:dyDescent="0.15">
      <c r="A60" s="163" t="str">
        <f>'AG Jul 2022'!K37</f>
        <v>Origin Energy</v>
      </c>
      <c r="B60" s="158" t="str">
        <f>'AG Jul 2022'!L37</f>
        <v>Go Variable</v>
      </c>
      <c r="C60" s="215">
        <f>IF('AG Jul 2022'!BP37=0,91*'AG Jul 2022'!M37/100,(91*'AG Jul 2022'!M37/100)+'AG Jul 2022'!BP37/4)</f>
        <v>78.359272727272725</v>
      </c>
      <c r="D60" s="215">
        <f>IF('AG Jul 2022'!O37="",$C$49*$C$50*'AG Jul 2022'!N37/100,IF($C$49*$C$50&gt;='AG Jul 2022'!P37,('AG Jul 2022'!P37*'AG Jul 2022'!N37/100),($C$49*$C$50*'AG Jul 2022'!N37/100)))</f>
        <v>464.15454545454537</v>
      </c>
      <c r="E60" s="215">
        <f>IF(AND('AG Jul 2022'!P37&gt;0,'AG Jul 2022'!R37&gt;0),IF($C$49*$C$50&lt;'AG Jul 2022'!P37,0,IF($C$49*$C$50&lt;=('AG Jul 2022'!R37+'AG Jul 2022'!P37),(($C$49*$C$50-'AG Jul 2022'!P37)*'AG Jul 2022'!Q37/100),(('AG Jul 2022'!R37)*'AG Jul 2022'!Q37/100))),0)</f>
        <v>0</v>
      </c>
      <c r="F60" s="215">
        <f>IF(AND('AG Jul 2022'!R37&gt;0,'AG Jul 2022'!T37&gt;0),IF(($C$49*$C$50&lt;'AG Jul 2022'!T37),(0),($C$49*$C$50*'AG Jul 2022'!T37)*'AG Jul 2022'!U37/100),IF(AND('AG Jul 2022'!R37&gt;0,'AG Jul 2022'!T37=""),IF(($C$49*$C$50&lt;'AG Jul 2022'!R37+'AG Jul 2022'!P37),(0),(($C$49*$C$50-('AG Jul 2022'!R37+'AG Jul 2022'!P37))*'AG Jul 2022'!S37/100)),IF(AND('AG Jul 2022'!P37&gt;0,'AG Jul 2022'!R37=""&gt;0),IF(($C$49*$C$50&lt;'AG Jul 2022'!P37),(0),($C$49*$C$50-'AG Jul 2022'!P37)*'AG Jul 2022'!Q37/100),0)))</f>
        <v>0</v>
      </c>
      <c r="G60" s="215">
        <f>($C$49*$C$51)*'AG Jul 2022'!AH37/100</f>
        <v>126.85090909090908</v>
      </c>
      <c r="H60" s="215">
        <f>($C$49*$C$52)*'AG Jul 2022'!W37/100</f>
        <v>48.927272727272722</v>
      </c>
      <c r="I60" s="215">
        <f t="shared" si="27"/>
        <v>718.29199999999992</v>
      </c>
      <c r="J60" s="377">
        <f t="shared" si="28"/>
        <v>2559.7309090909089</v>
      </c>
      <c r="K60" s="209">
        <f t="shared" si="29"/>
        <v>2873.1679999999997</v>
      </c>
      <c r="L60" s="181">
        <f t="shared" si="30"/>
        <v>3160.4847999999997</v>
      </c>
      <c r="M60" s="209">
        <f>'AG Jul 2022'!AZ37</f>
        <v>0</v>
      </c>
      <c r="N60" s="209">
        <f>'AG Jul 2022'!BA37</f>
        <v>0</v>
      </c>
      <c r="O60" s="209">
        <f>'AG Jul 2022'!BB37</f>
        <v>0</v>
      </c>
      <c r="P60" s="209">
        <f>'AG Jul 2022'!BC37</f>
        <v>0</v>
      </c>
      <c r="Q60" s="378" t="str">
        <f t="shared" si="31"/>
        <v>No discount</v>
      </c>
      <c r="R60" s="378" t="str">
        <f t="shared" si="32"/>
        <v>Inclusive</v>
      </c>
      <c r="S60" s="379">
        <f t="shared" si="33"/>
        <v>2873.1679999999997</v>
      </c>
      <c r="T60" s="209">
        <f t="shared" si="34"/>
        <v>2873.1679999999997</v>
      </c>
      <c r="U60" s="381">
        <f t="shared" si="35"/>
        <v>3160.4847999999997</v>
      </c>
      <c r="V60" s="381">
        <f t="shared" si="35"/>
        <v>3160.4847999999997</v>
      </c>
      <c r="W60" s="210">
        <f>'AG Jul 2022'!BL37</f>
        <v>0</v>
      </c>
      <c r="X60" s="211" t="str">
        <f>'AG Jul 2022'!BM37</f>
        <v>n</v>
      </c>
      <c r="Y60" s="423"/>
      <c r="Z60" s="423"/>
      <c r="AA60" s="423"/>
      <c r="AB60" s="423"/>
      <c r="AC60" s="423"/>
      <c r="AD60" s="423"/>
      <c r="AE60" s="423"/>
      <c r="AF60" s="423"/>
      <c r="AG60" s="423"/>
      <c r="AH60" s="423"/>
      <c r="AI60" s="423"/>
      <c r="AJ60" s="423"/>
      <c r="AK60" s="423"/>
      <c r="AL60" s="423"/>
      <c r="AM60" s="423"/>
      <c r="AN60" s="423"/>
      <c r="AO60" s="423"/>
      <c r="AP60" s="423"/>
      <c r="AQ60" s="423"/>
    </row>
    <row r="61" spans="1:43" x14ac:dyDescent="0.15">
      <c r="A61" s="163" t="str">
        <f>'AG Jul 2022'!K38</f>
        <v>Powershop</v>
      </c>
      <c r="B61" s="158" t="str">
        <f>'AG Jul 2022'!L38</f>
        <v>Carbon neutral</v>
      </c>
      <c r="C61" s="215">
        <f>IF('AG Jul 2022'!BP38=0,91*'AG Jul 2022'!M38/100,(91*'AG Jul 2022'!M38/100)+'AG Jul 2022'!BP38/4)</f>
        <v>100.55499999999998</v>
      </c>
      <c r="D61" s="215">
        <f>IF('AG Jul 2022'!O38="",$C$49*$C$50*'AG Jul 2022'!N38/100,IF($C$49*$C$50&gt;='AG Jul 2022'!P38,('AG Jul 2022'!P38*'AG Jul 2022'!N38/100),($C$49*$C$50*'AG Jul 2022'!N38/100)))</f>
        <v>202.41818181818181</v>
      </c>
      <c r="E61" s="215">
        <f>IF(AND('AG Jul 2022'!P38&gt;0,'AG Jul 2022'!R38&gt;0),IF($C$49*$C$50&lt;'AG Jul 2022'!P38,0,IF($C$49*$C$50&lt;=('AG Jul 2022'!R38+'AG Jul 2022'!P38),(($C$49*$C$50-'AG Jul 2022'!P38)*'AG Jul 2022'!Q38/100),(('AG Jul 2022'!R38)*'AG Jul 2022'!Q38/100))),0)</f>
        <v>0</v>
      </c>
      <c r="F61" s="215">
        <f>IF(AND('AG Jul 2022'!R38&gt;0,'AG Jul 2022'!T38&gt;0),IF(($C$49*$C$50&lt;'AG Jul 2022'!T38),(0),($C$49*$C$50*'AG Jul 2022'!T38)*'AG Jul 2022'!U38/100),IF(AND('AG Jul 2022'!R38&gt;0,'AG Jul 2022'!T38=""),IF(($C$49*$C$50&lt;'AG Jul 2022'!R38+'AG Jul 2022'!P38),(0),(($C$49*$C$50-('AG Jul 2022'!R38+'AG Jul 2022'!P38))*'AG Jul 2022'!S38/100)),IF(AND('AG Jul 2022'!P38&gt;0,'AG Jul 2022'!R38=""&gt;0),IF(($C$49*$C$50&lt;'AG Jul 2022'!P38),(0),($C$49*$C$50-'AG Jul 2022'!P38)*'AG Jul 2022'!Q38/100),0)))</f>
        <v>0</v>
      </c>
      <c r="G61" s="215">
        <f>($C$49*$C$51)*'AG Jul 2022'!AH38/100</f>
        <v>121.45090909090908</v>
      </c>
      <c r="H61" s="215">
        <f>($C$49*$C$52)*'AG Jul 2022'!W38/100</f>
        <v>80.967272727272714</v>
      </c>
      <c r="I61" s="215">
        <f t="shared" si="27"/>
        <v>505.39136363636356</v>
      </c>
      <c r="J61" s="377">
        <f t="shared" si="28"/>
        <v>1619.3454545454542</v>
      </c>
      <c r="K61" s="209">
        <f t="shared" si="29"/>
        <v>2021.5654545454543</v>
      </c>
      <c r="L61" s="181">
        <f t="shared" si="30"/>
        <v>2223.7219999999998</v>
      </c>
      <c r="M61" s="209">
        <f>'AG Jul 2022'!AZ38</f>
        <v>0</v>
      </c>
      <c r="N61" s="209">
        <f>'AG Jul 2022'!BA38</f>
        <v>0</v>
      </c>
      <c r="O61" s="209">
        <f>'AG Jul 2022'!BB38</f>
        <v>0</v>
      </c>
      <c r="P61" s="209">
        <f>'AG Jul 2022'!BC38</f>
        <v>0</v>
      </c>
      <c r="Q61" s="378" t="str">
        <f t="shared" si="31"/>
        <v>No discount</v>
      </c>
      <c r="R61" s="378" t="str">
        <f t="shared" si="32"/>
        <v>Inclusive</v>
      </c>
      <c r="S61" s="379">
        <f t="shared" si="33"/>
        <v>2021.5654545454543</v>
      </c>
      <c r="T61" s="209">
        <f t="shared" si="34"/>
        <v>2021.5654545454543</v>
      </c>
      <c r="U61" s="381">
        <f t="shared" si="35"/>
        <v>2223.7219999999998</v>
      </c>
      <c r="V61" s="381">
        <f t="shared" si="35"/>
        <v>2223.7219999999998</v>
      </c>
      <c r="W61" s="210">
        <f>'AG Jul 2022'!BL38</f>
        <v>0</v>
      </c>
      <c r="X61" s="211" t="str">
        <f>'AG Jul 2022'!BM38</f>
        <v>n</v>
      </c>
      <c r="Y61" s="423"/>
      <c r="Z61" s="423"/>
      <c r="AA61" s="423"/>
      <c r="AB61" s="423"/>
      <c r="AC61" s="423"/>
      <c r="AD61" s="423"/>
      <c r="AE61" s="423"/>
      <c r="AF61" s="423"/>
      <c r="AG61" s="423"/>
      <c r="AH61" s="423"/>
      <c r="AI61" s="423"/>
      <c r="AJ61" s="423"/>
      <c r="AK61" s="423"/>
      <c r="AL61" s="423"/>
      <c r="AM61" s="423"/>
      <c r="AN61" s="423"/>
      <c r="AO61" s="423"/>
      <c r="AP61" s="423"/>
      <c r="AQ61" s="423"/>
    </row>
    <row r="62" spans="1:43" x14ac:dyDescent="0.15">
      <c r="A62" s="163" t="str">
        <f>'AG Jul 2022'!K39</f>
        <v>Red Energy</v>
      </c>
      <c r="B62" s="158" t="str">
        <f>'AG Jul 2022'!L39</f>
        <v>Living Energy Saver</v>
      </c>
      <c r="C62" s="215">
        <f>IF('AG Jul 2022'!BP39=0,91*'AG Jul 2022'!M39/100,(91*'AG Jul 2022'!M39/100)+'AG Jul 2022'!BP39/4)</f>
        <v>89.163454545454528</v>
      </c>
      <c r="D62" s="215">
        <f>IF('AG Jul 2022'!O39="",$C$49*$C$50*'AG Jul 2022'!N39/100,IF($C$49*$C$50&gt;='AG Jul 2022'!P39,('AG Jul 2022'!P39*'AG Jul 2022'!N39/100),($C$49*$C$50*'AG Jul 2022'!N39/100)))</f>
        <v>337.5</v>
      </c>
      <c r="E62" s="215">
        <f>IF(AND('AG Jul 2022'!P39&gt;0,'AG Jul 2022'!R39&gt;0),IF($C$49*$C$50&lt;'AG Jul 2022'!P39,0,IF($C$49*$C$50&lt;=('AG Jul 2022'!R39+'AG Jul 2022'!P39),(($C$49*$C$50-'AG Jul 2022'!P39)*'AG Jul 2022'!Q39/100),(('AG Jul 2022'!R39)*'AG Jul 2022'!Q39/100))),0)</f>
        <v>0</v>
      </c>
      <c r="F62" s="215">
        <f>IF(AND('AG Jul 2022'!R39&gt;0,'AG Jul 2022'!T39&gt;0),IF(($C$49*$C$50&lt;'AG Jul 2022'!T39),(0),($C$49*$C$50*'AG Jul 2022'!T39)*'AG Jul 2022'!U39/100),IF(AND('AG Jul 2022'!R39&gt;0,'AG Jul 2022'!T39=""),IF(($C$49*$C$50&lt;'AG Jul 2022'!R39+'AG Jul 2022'!P39),(0),(($C$49*$C$50-('AG Jul 2022'!R39+'AG Jul 2022'!P39))*'AG Jul 2022'!S39/100)),IF(AND('AG Jul 2022'!P39&gt;0,'AG Jul 2022'!R39=""&gt;0),IF(($C$49*$C$50&lt;'AG Jul 2022'!P39),(0),($C$49*$C$50-'AG Jul 2022'!P39)*'AG Jul 2022'!Q39/100),0)))</f>
        <v>0</v>
      </c>
      <c r="G62" s="215">
        <f>($C$49*$C$51)*'AG Jul 2022'!AH39/100</f>
        <v>134.90181818181819</v>
      </c>
      <c r="H62" s="215">
        <f>($C$49*$C$52)*'AG Jul 2022'!W39/100</f>
        <v>53.93454545454545</v>
      </c>
      <c r="I62" s="215">
        <f t="shared" si="27"/>
        <v>615.49981818181811</v>
      </c>
      <c r="J62" s="377">
        <f t="shared" si="28"/>
        <v>2105.3454545454542</v>
      </c>
      <c r="K62" s="209">
        <f t="shared" si="29"/>
        <v>2461.9992727272725</v>
      </c>
      <c r="L62" s="181">
        <f t="shared" si="30"/>
        <v>2708.1992</v>
      </c>
      <c r="M62" s="209">
        <f>'AG Jul 2022'!AZ39</f>
        <v>0</v>
      </c>
      <c r="N62" s="209">
        <f>'AG Jul 2022'!BA39</f>
        <v>0</v>
      </c>
      <c r="O62" s="209">
        <f>'AG Jul 2022'!BB39</f>
        <v>0</v>
      </c>
      <c r="P62" s="209">
        <f>'AG Jul 2022'!BC39</f>
        <v>0</v>
      </c>
      <c r="Q62" s="378" t="str">
        <f t="shared" si="31"/>
        <v>No discount</v>
      </c>
      <c r="R62" s="378" t="str">
        <f t="shared" si="32"/>
        <v>Inclusive</v>
      </c>
      <c r="S62" s="379">
        <f t="shared" si="33"/>
        <v>2461.9992727272725</v>
      </c>
      <c r="T62" s="209">
        <f t="shared" si="34"/>
        <v>2461.9992727272725</v>
      </c>
      <c r="U62" s="381">
        <f t="shared" si="35"/>
        <v>2708.1992</v>
      </c>
      <c r="V62" s="381">
        <f t="shared" si="35"/>
        <v>2708.1992</v>
      </c>
      <c r="W62" s="210">
        <f>'AG Jul 2022'!BL39</f>
        <v>0</v>
      </c>
      <c r="X62" s="211" t="str">
        <f>'AG Jul 2022'!BM39</f>
        <v>n</v>
      </c>
      <c r="Y62" s="423"/>
      <c r="Z62" s="423"/>
      <c r="AA62" s="423"/>
      <c r="AB62" s="423"/>
      <c r="AC62" s="423"/>
      <c r="AD62" s="423"/>
      <c r="AE62" s="423"/>
      <c r="AF62" s="423"/>
      <c r="AG62" s="423"/>
      <c r="AH62" s="423"/>
      <c r="AI62" s="423"/>
      <c r="AJ62" s="423"/>
      <c r="AK62" s="423"/>
      <c r="AL62" s="423"/>
      <c r="AM62" s="423"/>
      <c r="AN62" s="423"/>
      <c r="AO62" s="423"/>
      <c r="AP62" s="423"/>
      <c r="AQ62" s="423"/>
    </row>
    <row r="63" spans="1:43" x14ac:dyDescent="0.15">
      <c r="A63" s="163" t="str">
        <f>'AG Jul 2022'!K40</f>
        <v>Simply Energy</v>
      </c>
      <c r="B63" s="158" t="str">
        <f>'AG Jul 2022'!L40</f>
        <v>NRMA 1% discount</v>
      </c>
      <c r="C63" s="215">
        <f>IF('AG Jul 2022'!BP40=0,91*'AG Jul 2022'!M40/100,(91*'AG Jul 2022'!M40/100)+'AG Jul 2022'!BP40/4)</f>
        <v>87.426181818181831</v>
      </c>
      <c r="D63" s="215">
        <f>IF('AG Jul 2022'!O40="",$C$49*$C$50*'AG Jul 2022'!N40/100,IF($C$49*$C$50&gt;='AG Jul 2022'!P40,('AG Jul 2022'!P40*'AG Jul 2022'!N40/100),($C$49*$C$50*'AG Jul 2022'!N40/100)))</f>
        <v>449.75454545454545</v>
      </c>
      <c r="E63" s="215">
        <f>IF(AND('AG Jul 2022'!P40&gt;0,'AG Jul 2022'!R40&gt;0),IF($C$49*$C$50&lt;'AG Jul 2022'!P40,0,IF($C$49*$C$50&lt;=('AG Jul 2022'!R40+'AG Jul 2022'!P40),(($C$49*$C$50-'AG Jul 2022'!P40)*'AG Jul 2022'!Q40/100),(('AG Jul 2022'!R40)*'AG Jul 2022'!Q40/100))),0)</f>
        <v>0</v>
      </c>
      <c r="F63" s="215">
        <f>IF(AND('AG Jul 2022'!R40&gt;0,'AG Jul 2022'!T40&gt;0),IF(($C$49*$C$50&lt;'AG Jul 2022'!T40),(0),($C$49*$C$50*'AG Jul 2022'!T40)*'AG Jul 2022'!U40/100),IF(AND('AG Jul 2022'!R40&gt;0,'AG Jul 2022'!T40=""),IF(($C$49*$C$50&lt;'AG Jul 2022'!R40+'AG Jul 2022'!P40),(0),(($C$49*$C$50-('AG Jul 2022'!R40+'AG Jul 2022'!P40))*'AG Jul 2022'!S40/100)),IF(AND('AG Jul 2022'!P40&gt;0,'AG Jul 2022'!R40=""&gt;0),IF(($C$49*$C$50&lt;'AG Jul 2022'!P40),(0),($C$49*$C$50-'AG Jul 2022'!P40)*'AG Jul 2022'!Q40/100),0)))</f>
        <v>0</v>
      </c>
      <c r="G63" s="215">
        <f>($C$49*$C$51)*'AG Jul 2022'!AH40/100</f>
        <v>134.55818181818182</v>
      </c>
      <c r="H63" s="215">
        <f>($C$49*$C$52)*'AG Jul 2022'!W40/100</f>
        <v>68.039999999999992</v>
      </c>
      <c r="I63" s="215">
        <f t="shared" si="27"/>
        <v>739.77890909090911</v>
      </c>
      <c r="J63" s="377">
        <f t="shared" si="28"/>
        <v>2609.4109090909092</v>
      </c>
      <c r="K63" s="209">
        <f t="shared" si="29"/>
        <v>2959.1156363636364</v>
      </c>
      <c r="L63" s="181">
        <f t="shared" si="30"/>
        <v>3255.0272000000004</v>
      </c>
      <c r="M63" s="209">
        <f>'AG Jul 2022'!AZ40</f>
        <v>1</v>
      </c>
      <c r="N63" s="209">
        <f>'AG Jul 2022'!BA40</f>
        <v>0</v>
      </c>
      <c r="O63" s="209">
        <f>'AG Jul 2022'!BB40</f>
        <v>0</v>
      </c>
      <c r="P63" s="209">
        <f>'AG Jul 2022'!BC40</f>
        <v>0</v>
      </c>
      <c r="Q63" s="378" t="str">
        <f t="shared" si="31"/>
        <v>Guaranteed off bill</v>
      </c>
      <c r="R63" s="378" t="str">
        <f t="shared" si="32"/>
        <v>Exclusive</v>
      </c>
      <c r="S63" s="379">
        <f t="shared" si="33"/>
        <v>2929.52448</v>
      </c>
      <c r="T63" s="209">
        <f t="shared" si="34"/>
        <v>2929.52448</v>
      </c>
      <c r="U63" s="381">
        <f t="shared" si="35"/>
        <v>3222.4769280000005</v>
      </c>
      <c r="V63" s="381">
        <f t="shared" si="35"/>
        <v>3222.4769280000005</v>
      </c>
      <c r="W63" s="210">
        <f>'AG Jul 2022'!BL40</f>
        <v>0</v>
      </c>
      <c r="X63" s="211" t="str">
        <f>'AG Jul 2022'!BM40</f>
        <v>n</v>
      </c>
      <c r="Y63" s="423"/>
      <c r="Z63" s="423"/>
      <c r="AA63" s="423"/>
      <c r="AB63" s="423"/>
      <c r="AC63" s="423"/>
      <c r="AD63" s="423"/>
      <c r="AE63" s="423"/>
      <c r="AF63" s="423"/>
      <c r="AG63" s="423"/>
      <c r="AH63" s="423"/>
      <c r="AI63" s="423"/>
      <c r="AJ63" s="423"/>
      <c r="AK63" s="423"/>
      <c r="AL63" s="423"/>
      <c r="AM63" s="423"/>
      <c r="AN63" s="423"/>
      <c r="AO63" s="423"/>
      <c r="AP63" s="423"/>
      <c r="AQ63" s="423"/>
    </row>
    <row r="64" spans="1:43" x14ac:dyDescent="0.15">
      <c r="A64" s="163" t="str">
        <f>'AG Jul 2022'!K41</f>
        <v>ReAmped Energy</v>
      </c>
      <c r="B64" s="158" t="str">
        <f>'AG Jul 2022'!L41</f>
        <v>Advance</v>
      </c>
      <c r="C64" s="215">
        <f>IF('AG Jul 2022'!BP41=0,91*'AG Jul 2022'!M41/100,(91*'AG Jul 2022'!M41/100)+'AG Jul 2022'!BP41/4)</f>
        <v>98.114545454545436</v>
      </c>
      <c r="D64" s="215">
        <f>IF('AG Jul 2022'!O41="",$C$49*$C$50*'AG Jul 2022'!N41/100,IF($C$49*$C$50&gt;='AG Jul 2022'!P41,('AG Jul 2022'!P41*'AG Jul 2022'!N41/100),($C$49*$C$50*'AG Jul 2022'!N41/100)))</f>
        <v>539.26363636363624</v>
      </c>
      <c r="E64" s="215">
        <f>IF(AND('AG Jul 2022'!P41&gt;0,'AG Jul 2022'!R41&gt;0),IF($C$49*$C$50&lt;'AG Jul 2022'!P41,0,IF($C$49*$C$50&lt;=('AG Jul 2022'!R41+'AG Jul 2022'!P41),(($C$49*$C$50-'AG Jul 2022'!P41)*'AG Jul 2022'!Q41/100),(('AG Jul 2022'!R41)*'AG Jul 2022'!Q41/100))),0)</f>
        <v>0</v>
      </c>
      <c r="F64" s="215">
        <f>IF(AND('AG Jul 2022'!R41&gt;0,'AG Jul 2022'!T41&gt;0),IF(($C$49*$C$50&lt;'AG Jul 2022'!T41),(0),($C$49*$C$50*'AG Jul 2022'!T41)*'AG Jul 2022'!U41/100),IF(AND('AG Jul 2022'!R41&gt;0,'AG Jul 2022'!T41=""),IF(($C$49*$C$50&lt;'AG Jul 2022'!R41+'AG Jul 2022'!P41),(0),(($C$49*$C$50-('AG Jul 2022'!R41+'AG Jul 2022'!P41))*'AG Jul 2022'!S41/100)),IF(AND('AG Jul 2022'!P41&gt;0,'AG Jul 2022'!R41=""&gt;0),IF(($C$49*$C$50&lt;'AG Jul 2022'!P41),(0),($C$49*$C$50-'AG Jul 2022'!P41)*'AG Jul 2022'!Q41/100),0)))</f>
        <v>0</v>
      </c>
      <c r="G64" s="215">
        <f>($C$49*$C$51)*'AG Jul 2022'!AH41/100</f>
        <v>186.93818181818179</v>
      </c>
      <c r="H64" s="215">
        <f>($C$49*$C$52)*'AG Jul 2022'!W41/100</f>
        <v>122.95636363636362</v>
      </c>
      <c r="I64" s="215">
        <f t="shared" si="27"/>
        <v>947.27272727272702</v>
      </c>
      <c r="J64" s="377">
        <f t="shared" si="28"/>
        <v>3396.6327272727262</v>
      </c>
      <c r="K64" s="209">
        <f t="shared" si="29"/>
        <v>3789.0909090909081</v>
      </c>
      <c r="L64" s="181">
        <f t="shared" si="30"/>
        <v>4167.9999999999991</v>
      </c>
      <c r="M64" s="209">
        <f>'AG Jul 2022'!AZ41</f>
        <v>0</v>
      </c>
      <c r="N64" s="209">
        <f>'AG Jul 2022'!BA41</f>
        <v>0</v>
      </c>
      <c r="O64" s="209">
        <f>'AG Jul 2022'!BB41</f>
        <v>0</v>
      </c>
      <c r="P64" s="209">
        <f>'AG Jul 2022'!BC41</f>
        <v>0</v>
      </c>
      <c r="Q64" s="378" t="str">
        <f t="shared" si="31"/>
        <v>No discount</v>
      </c>
      <c r="R64" s="378" t="str">
        <f t="shared" si="32"/>
        <v>Exclusive</v>
      </c>
      <c r="S64" s="379">
        <f t="shared" si="33"/>
        <v>3789.0909090909081</v>
      </c>
      <c r="T64" s="209">
        <f t="shared" si="34"/>
        <v>3789.0909090909081</v>
      </c>
      <c r="U64" s="381">
        <f t="shared" si="35"/>
        <v>4167.9999999999991</v>
      </c>
      <c r="V64" s="381">
        <f t="shared" si="35"/>
        <v>4167.9999999999991</v>
      </c>
      <c r="W64" s="210">
        <f>'AG Jul 2022'!BL41</f>
        <v>0</v>
      </c>
      <c r="X64" s="211" t="str">
        <f>'AG Jul 2022'!BM41</f>
        <v>n</v>
      </c>
      <c r="Y64" s="423"/>
      <c r="Z64" s="423"/>
      <c r="AA64" s="423"/>
      <c r="AB64" s="423"/>
      <c r="AC64" s="423"/>
      <c r="AD64" s="423"/>
      <c r="AE64" s="423"/>
      <c r="AF64" s="423"/>
      <c r="AG64" s="423"/>
      <c r="AH64" s="423"/>
      <c r="AI64" s="423"/>
      <c r="AJ64" s="423"/>
      <c r="AK64" s="423"/>
      <c r="AL64" s="423"/>
      <c r="AM64" s="423"/>
      <c r="AN64" s="423"/>
      <c r="AO64" s="423"/>
      <c r="AP64" s="423"/>
      <c r="AQ64" s="423"/>
    </row>
    <row r="65" spans="1:43" x14ac:dyDescent="0.15">
      <c r="A65" s="163" t="str">
        <f>'AG Jul 2022'!K42</f>
        <v>Sumo Power</v>
      </c>
      <c r="B65" s="158" t="str">
        <f>'AG Jul 2022'!L42</f>
        <v>Assure</v>
      </c>
      <c r="C65" s="215">
        <f>IF('AG Jul 2022'!BP42=0,91*'AG Jul 2022'!M42/100,(91*'AG Jul 2022'!M42/100)+'AG Jul 2022'!BP42/4)</f>
        <v>90.09</v>
      </c>
      <c r="D65" s="215">
        <f>IF('AG Jul 2022'!O42="",$C$49*$C$50*'AG Jul 2022'!N42/100,IF($C$49*$C$50&gt;='AG Jul 2022'!P42,('AG Jul 2022'!P42*'AG Jul 2022'!N42/100),($C$49*$C$50*'AG Jul 2022'!N42/100)))</f>
        <v>378</v>
      </c>
      <c r="E65" s="215">
        <f>IF(AND('AG Jul 2022'!P42&gt;0,'AG Jul 2022'!R42&gt;0),IF($C$49*$C$50&lt;'AG Jul 2022'!P42,0,IF($C$49*$C$50&lt;=('AG Jul 2022'!R42+'AG Jul 2022'!P42),(($C$49*$C$50-'AG Jul 2022'!P42)*'AG Jul 2022'!Q42/100),(('AG Jul 2022'!R42)*'AG Jul 2022'!Q42/100))),0)</f>
        <v>0</v>
      </c>
      <c r="F65" s="215">
        <f>IF(AND('AG Jul 2022'!R42&gt;0,'AG Jul 2022'!T42&gt;0),IF(($C$49*$C$50&lt;'AG Jul 2022'!T42),(0),($C$49*$C$50*'AG Jul 2022'!T42)*'AG Jul 2022'!U42/100),IF(AND('AG Jul 2022'!R42&gt;0,'AG Jul 2022'!T42=""),IF(($C$49*$C$50&lt;'AG Jul 2022'!R42+'AG Jul 2022'!P42),(0),(($C$49*$C$50-('AG Jul 2022'!R42+'AG Jul 2022'!P42))*'AG Jul 2022'!S42/100)),IF(AND('AG Jul 2022'!P42&gt;0,'AG Jul 2022'!R42=""&gt;0),IF(($C$49*$C$50&lt;'AG Jul 2022'!P42),(0),($C$49*$C$50-'AG Jul 2022'!P42)*'AG Jul 2022'!Q42/100),0)))</f>
        <v>0</v>
      </c>
      <c r="G65" s="215">
        <f>($C$49*$C$51)*'AG Jul 2022'!AH42/100</f>
        <v>101.51999999999998</v>
      </c>
      <c r="H65" s="215">
        <f>($C$49*$C$52)*'AG Jul 2022'!W42/100</f>
        <v>64.8</v>
      </c>
      <c r="I65" s="215">
        <f t="shared" si="27"/>
        <v>634.41</v>
      </c>
      <c r="J65" s="377">
        <f t="shared" si="28"/>
        <v>2177.2799999999997</v>
      </c>
      <c r="K65" s="209">
        <f t="shared" si="29"/>
        <v>2537.64</v>
      </c>
      <c r="L65" s="181">
        <f t="shared" si="30"/>
        <v>2791.404</v>
      </c>
      <c r="M65" s="209">
        <f>'AG Jul 2022'!AZ42</f>
        <v>0</v>
      </c>
      <c r="N65" s="209">
        <f>'AG Jul 2022'!BA42</f>
        <v>0</v>
      </c>
      <c r="O65" s="209">
        <f>'AG Jul 2022'!BB42</f>
        <v>0</v>
      </c>
      <c r="P65" s="209">
        <f>'AG Jul 2022'!BC42</f>
        <v>0</v>
      </c>
      <c r="Q65" s="378" t="str">
        <f t="shared" si="31"/>
        <v>No discount</v>
      </c>
      <c r="R65" s="378" t="str">
        <f t="shared" si="32"/>
        <v>Exclusive</v>
      </c>
      <c r="S65" s="379">
        <f t="shared" si="33"/>
        <v>2537.64</v>
      </c>
      <c r="T65" s="209">
        <f t="shared" si="34"/>
        <v>2537.64</v>
      </c>
      <c r="U65" s="381">
        <f t="shared" si="35"/>
        <v>2791.404</v>
      </c>
      <c r="V65" s="381">
        <f t="shared" si="35"/>
        <v>2791.404</v>
      </c>
      <c r="W65" s="210">
        <f>'AG Jul 2022'!BL42</f>
        <v>0</v>
      </c>
      <c r="X65" s="211" t="str">
        <f>'AG Jul 2022'!BM42</f>
        <v>n</v>
      </c>
      <c r="Y65" s="423"/>
      <c r="Z65" s="423"/>
      <c r="AA65" s="423"/>
      <c r="AB65" s="423"/>
      <c r="AC65" s="423"/>
      <c r="AD65" s="423"/>
      <c r="AE65" s="423"/>
      <c r="AF65" s="423"/>
      <c r="AG65" s="423"/>
      <c r="AH65" s="423"/>
      <c r="AI65" s="423"/>
      <c r="AJ65" s="423"/>
      <c r="AK65" s="423"/>
      <c r="AL65" s="423"/>
      <c r="AM65" s="423"/>
      <c r="AN65" s="423"/>
      <c r="AO65" s="423"/>
      <c r="AP65" s="423"/>
      <c r="AQ65" s="423"/>
    </row>
    <row r="66" spans="1:43" x14ac:dyDescent="0.15">
      <c r="A66" s="163" t="str">
        <f>'AG Jul 2022'!K43</f>
        <v>GloBird Energy</v>
      </c>
      <c r="B66" s="158" t="str">
        <f>'AG Jul 2022'!L43</f>
        <v>GloSave</v>
      </c>
      <c r="C66" s="215">
        <f>IF('AG Jul 2022'!BP43=0,91*'AG Jul 2022'!M43/100,(91*'AG Jul 2022'!M43/100)+'AG Jul 2022'!BP43/4)</f>
        <v>81.899999999999991</v>
      </c>
      <c r="D66" s="215">
        <f>IF('AG Jul 2022'!O43="",$C$49*$C$50*'AG Jul 2022'!N43/100,IF($C$49*$C$50&gt;='AG Jul 2022'!P43,('AG Jul 2022'!P43*'AG Jul 2022'!N43/100),($C$49*$C$50*'AG Jul 2022'!N43/100)))</f>
        <v>504</v>
      </c>
      <c r="E66" s="215">
        <f>IF(AND('AG Jul 2022'!P43&gt;0,'AG Jul 2022'!R43&gt;0),IF($C$49*$C$50&lt;'AG Jul 2022'!P43,0,IF($C$49*$C$50&lt;=('AG Jul 2022'!R43+'AG Jul 2022'!P43),(($C$49*$C$50-'AG Jul 2022'!P43)*'AG Jul 2022'!Q43/100),(('AG Jul 2022'!R43)*'AG Jul 2022'!Q43/100))),0)</f>
        <v>0</v>
      </c>
      <c r="F66" s="215">
        <f>IF(AND('AG Jul 2022'!R43&gt;0,'AG Jul 2022'!T43&gt;0),IF(($C$49*$C$50&lt;'AG Jul 2022'!T43),(0),($C$49*$C$50*'AG Jul 2022'!T43)*'AG Jul 2022'!U43/100),IF(AND('AG Jul 2022'!R43&gt;0,'AG Jul 2022'!T43=""),IF(($C$49*$C$50&lt;'AG Jul 2022'!R43+'AG Jul 2022'!P43),(0),(($C$49*$C$50-('AG Jul 2022'!R43+'AG Jul 2022'!P43))*'AG Jul 2022'!S43/100)),IF(AND('AG Jul 2022'!P43&gt;0,'AG Jul 2022'!R43=""&gt;0),IF(($C$49*$C$50&lt;'AG Jul 2022'!P43),(0),($C$49*$C$50-'AG Jul 2022'!P43)*'AG Jul 2022'!Q43/100),0)))</f>
        <v>0</v>
      </c>
      <c r="G66" s="215">
        <f>($C$49*$C$51)*'AG Jul 2022'!AH43/100</f>
        <v>232.19999999999996</v>
      </c>
      <c r="H66" s="215">
        <f>($C$49*$C$52)*'AG Jul 2022'!W43/100</f>
        <v>154.79999999999998</v>
      </c>
      <c r="I66" s="215">
        <f t="shared" si="27"/>
        <v>972.89999999999986</v>
      </c>
      <c r="J66" s="377">
        <f t="shared" si="28"/>
        <v>3563.9999999999995</v>
      </c>
      <c r="K66" s="209">
        <f t="shared" si="29"/>
        <v>3891.5999999999995</v>
      </c>
      <c r="L66" s="181">
        <f t="shared" si="30"/>
        <v>4280.7599999999993</v>
      </c>
      <c r="M66" s="209">
        <f>'AG Jul 2022'!AZ43</f>
        <v>0</v>
      </c>
      <c r="N66" s="209">
        <f>'AG Jul 2022'!BA43</f>
        <v>0</v>
      </c>
      <c r="O66" s="209">
        <f>'AG Jul 2022'!BB43</f>
        <v>0</v>
      </c>
      <c r="P66" s="209">
        <f>'AG Jul 2022'!BC43</f>
        <v>0</v>
      </c>
      <c r="Q66" s="378" t="str">
        <f t="shared" si="31"/>
        <v>No discount</v>
      </c>
      <c r="R66" s="378" t="str">
        <f t="shared" si="32"/>
        <v>Exclusive</v>
      </c>
      <c r="S66" s="379">
        <f t="shared" si="33"/>
        <v>3891.5999999999995</v>
      </c>
      <c r="T66" s="209">
        <f t="shared" si="34"/>
        <v>3891.5999999999995</v>
      </c>
      <c r="U66" s="381">
        <f t="shared" ref="U66:V66" si="36">S66*1.1</f>
        <v>4280.7599999999993</v>
      </c>
      <c r="V66" s="381">
        <f t="shared" si="36"/>
        <v>4280.7599999999993</v>
      </c>
      <c r="W66" s="210">
        <f>'AG Jul 2022'!BL43</f>
        <v>0</v>
      </c>
      <c r="X66" s="211" t="str">
        <f>'AG Jul 2022'!BM43</f>
        <v>n</v>
      </c>
      <c r="Y66" s="423"/>
      <c r="Z66" s="423"/>
      <c r="AA66" s="423"/>
      <c r="AB66" s="423"/>
      <c r="AC66" s="423"/>
      <c r="AD66" s="423"/>
      <c r="AE66" s="423"/>
      <c r="AF66" s="423"/>
      <c r="AG66" s="423"/>
      <c r="AH66" s="423"/>
      <c r="AI66" s="423"/>
      <c r="AJ66" s="423"/>
      <c r="AK66" s="423"/>
      <c r="AL66" s="423"/>
      <c r="AM66" s="423"/>
      <c r="AN66" s="423"/>
      <c r="AO66" s="423"/>
      <c r="AP66" s="423"/>
      <c r="AQ66" s="423"/>
    </row>
    <row r="67" spans="1:43" x14ac:dyDescent="0.15">
      <c r="A67" s="426"/>
      <c r="B67" s="426"/>
      <c r="C67" s="426"/>
      <c r="D67" s="426"/>
      <c r="E67" s="426"/>
      <c r="F67" s="426"/>
      <c r="G67" s="426"/>
      <c r="H67" s="426"/>
      <c r="I67" s="426"/>
      <c r="J67" s="426"/>
      <c r="K67" s="426"/>
      <c r="L67" s="426"/>
      <c r="M67" s="426"/>
      <c r="N67" s="426"/>
      <c r="O67" s="426"/>
      <c r="P67" s="426"/>
      <c r="Q67" s="426"/>
      <c r="R67" s="426"/>
      <c r="S67" s="426"/>
      <c r="T67" s="426"/>
      <c r="U67" s="426"/>
      <c r="V67" s="426"/>
      <c r="W67" s="426"/>
      <c r="X67" s="426"/>
      <c r="Y67" s="423"/>
      <c r="Z67" s="423"/>
      <c r="AA67" s="423"/>
      <c r="AB67" s="423"/>
      <c r="AC67" s="423"/>
      <c r="AD67" s="423"/>
      <c r="AE67" s="423"/>
      <c r="AF67" s="423"/>
      <c r="AG67" s="423"/>
      <c r="AH67" s="423"/>
      <c r="AI67" s="423"/>
      <c r="AJ67" s="423"/>
      <c r="AK67" s="423"/>
      <c r="AL67" s="423"/>
      <c r="AM67" s="423"/>
      <c r="AN67" s="423"/>
      <c r="AO67" s="423"/>
      <c r="AP67" s="423"/>
      <c r="AQ67" s="423"/>
    </row>
    <row r="68" spans="1:43" x14ac:dyDescent="0.15">
      <c r="A68" s="426"/>
      <c r="B68" s="426"/>
      <c r="C68" s="426"/>
      <c r="D68" s="426"/>
      <c r="E68" s="426"/>
      <c r="F68" s="426"/>
      <c r="G68" s="426"/>
      <c r="H68" s="426"/>
      <c r="I68" s="426"/>
      <c r="J68" s="426"/>
      <c r="K68" s="426"/>
      <c r="L68" s="426"/>
      <c r="M68" s="426"/>
      <c r="N68" s="426"/>
      <c r="O68" s="426"/>
      <c r="P68" s="426"/>
      <c r="Q68" s="426"/>
      <c r="R68" s="426"/>
      <c r="S68" s="426"/>
      <c r="T68" s="426"/>
      <c r="U68" s="426"/>
      <c r="V68" s="426"/>
      <c r="W68" s="426"/>
      <c r="X68" s="426"/>
      <c r="Y68" s="423"/>
      <c r="Z68" s="423"/>
      <c r="AA68" s="423"/>
      <c r="AB68" s="423"/>
      <c r="AC68" s="423"/>
      <c r="AD68" s="423"/>
      <c r="AE68" s="423"/>
      <c r="AF68" s="423"/>
      <c r="AG68" s="423"/>
      <c r="AH68" s="423"/>
      <c r="AI68" s="423"/>
      <c r="AJ68" s="423"/>
      <c r="AK68" s="423"/>
      <c r="AL68" s="423"/>
      <c r="AM68" s="423"/>
      <c r="AN68" s="423"/>
      <c r="AO68" s="423"/>
      <c r="AP68" s="423"/>
      <c r="AQ68" s="423"/>
    </row>
    <row r="69" spans="1:43" customFormat="1" x14ac:dyDescent="0.15">
      <c r="A69" s="426"/>
      <c r="B69" s="426"/>
      <c r="C69" s="426"/>
      <c r="D69" s="426"/>
      <c r="E69" s="426"/>
      <c r="F69" s="426"/>
      <c r="G69" s="426"/>
      <c r="H69" s="426"/>
      <c r="I69" s="426"/>
      <c r="J69" s="426"/>
      <c r="K69" s="426"/>
      <c r="L69" s="426"/>
      <c r="M69" s="426"/>
      <c r="N69" s="426"/>
      <c r="O69" s="426"/>
      <c r="P69" s="426"/>
      <c r="Q69" s="426"/>
      <c r="R69" s="426"/>
      <c r="S69" s="426"/>
      <c r="T69" s="426"/>
      <c r="U69" s="426"/>
      <c r="V69" s="426"/>
      <c r="W69" s="426"/>
      <c r="X69" s="426"/>
      <c r="Y69" s="423"/>
      <c r="Z69" s="423"/>
      <c r="AA69" s="423"/>
      <c r="AB69" s="423"/>
      <c r="AC69" s="423"/>
      <c r="AD69" s="423"/>
      <c r="AE69" s="423"/>
      <c r="AF69" s="423"/>
      <c r="AG69" s="423"/>
      <c r="AH69" s="423"/>
      <c r="AI69" s="423"/>
      <c r="AJ69" s="423"/>
      <c r="AK69" s="423"/>
      <c r="AL69" s="423"/>
      <c r="AM69" s="423"/>
      <c r="AN69" s="423"/>
      <c r="AO69" s="423"/>
      <c r="AP69" s="423"/>
      <c r="AQ69" s="423"/>
    </row>
    <row r="70" spans="1:43" customFormat="1" x14ac:dyDescent="0.15">
      <c r="A70" s="426"/>
      <c r="B70" s="426"/>
      <c r="C70" s="426"/>
      <c r="D70" s="426"/>
      <c r="E70" s="426"/>
      <c r="F70" s="426"/>
      <c r="G70" s="426"/>
      <c r="H70" s="426"/>
      <c r="I70" s="426"/>
      <c r="J70" s="426"/>
      <c r="K70" s="426"/>
      <c r="L70" s="426"/>
      <c r="M70" s="426"/>
      <c r="N70" s="426"/>
      <c r="O70" s="426"/>
      <c r="P70" s="426"/>
      <c r="Q70" s="426"/>
      <c r="R70" s="426"/>
      <c r="S70" s="426"/>
      <c r="T70" s="426"/>
      <c r="U70" s="426"/>
      <c r="V70" s="426"/>
      <c r="W70" s="426"/>
      <c r="X70" s="426"/>
      <c r="Y70" s="423"/>
      <c r="Z70" s="423"/>
      <c r="AA70" s="423"/>
      <c r="AB70" s="423"/>
      <c r="AC70" s="423"/>
      <c r="AD70" s="423"/>
      <c r="AE70" s="423"/>
      <c r="AF70" s="423"/>
      <c r="AG70" s="423"/>
      <c r="AH70" s="423"/>
      <c r="AI70" s="423"/>
      <c r="AJ70" s="423"/>
      <c r="AK70" s="423"/>
      <c r="AL70" s="423"/>
      <c r="AM70" s="423"/>
      <c r="AN70" s="423"/>
      <c r="AO70" s="423"/>
      <c r="AP70" s="423"/>
      <c r="AQ70" s="423"/>
    </row>
    <row r="71" spans="1:43" customFormat="1" x14ac:dyDescent="0.15">
      <c r="A71" s="426"/>
      <c r="B71" s="426"/>
      <c r="C71" s="426"/>
      <c r="D71" s="426"/>
      <c r="E71" s="426"/>
      <c r="F71" s="426"/>
      <c r="G71" s="426"/>
      <c r="H71" s="426"/>
      <c r="I71" s="426"/>
      <c r="J71" s="426"/>
      <c r="K71" s="426"/>
      <c r="L71" s="426"/>
      <c r="M71" s="426"/>
      <c r="N71" s="426"/>
      <c r="O71" s="426"/>
      <c r="P71" s="426"/>
      <c r="Q71" s="426"/>
      <c r="R71" s="426"/>
      <c r="S71" s="426"/>
      <c r="T71" s="426"/>
      <c r="U71" s="426"/>
      <c r="V71" s="426"/>
      <c r="W71" s="426"/>
      <c r="X71" s="426"/>
      <c r="Y71" s="423"/>
      <c r="Z71" s="423"/>
      <c r="AA71" s="423"/>
      <c r="AB71" s="423"/>
      <c r="AC71" s="423"/>
      <c r="AD71" s="423"/>
      <c r="AE71" s="423"/>
      <c r="AF71" s="423"/>
      <c r="AG71" s="423"/>
      <c r="AH71" s="423"/>
      <c r="AI71" s="423"/>
      <c r="AJ71" s="423"/>
      <c r="AK71" s="423"/>
      <c r="AL71" s="423"/>
      <c r="AM71" s="423"/>
      <c r="AN71" s="423"/>
      <c r="AO71" s="423"/>
      <c r="AP71" s="423"/>
      <c r="AQ71" s="423"/>
    </row>
    <row r="72" spans="1:43" customFormat="1" x14ac:dyDescent="0.15">
      <c r="A72" s="426"/>
      <c r="B72" s="426"/>
      <c r="C72" s="426"/>
      <c r="D72" s="426"/>
      <c r="E72" s="426"/>
      <c r="F72" s="426"/>
      <c r="G72" s="426"/>
      <c r="H72" s="426"/>
      <c r="I72" s="426"/>
      <c r="J72" s="426"/>
      <c r="K72" s="426"/>
      <c r="L72" s="426"/>
      <c r="M72" s="426"/>
      <c r="N72" s="426"/>
      <c r="O72" s="426"/>
      <c r="P72" s="426"/>
      <c r="Q72" s="426"/>
      <c r="R72" s="426"/>
      <c r="S72" s="426"/>
      <c r="T72" s="426"/>
      <c r="U72" s="426"/>
      <c r="V72" s="426"/>
      <c r="W72" s="426"/>
      <c r="X72" s="426"/>
      <c r="Y72" s="423"/>
      <c r="Z72" s="423"/>
      <c r="AA72" s="423"/>
      <c r="AB72" s="423"/>
      <c r="AC72" s="423"/>
      <c r="AD72" s="423"/>
      <c r="AE72" s="423"/>
      <c r="AF72" s="423"/>
      <c r="AG72" s="423"/>
      <c r="AH72" s="423"/>
      <c r="AI72" s="423"/>
      <c r="AJ72" s="423"/>
      <c r="AK72" s="423"/>
      <c r="AL72" s="423"/>
      <c r="AM72" s="423"/>
      <c r="AN72" s="423"/>
      <c r="AO72" s="423"/>
      <c r="AP72" s="423"/>
      <c r="AQ72" s="423"/>
    </row>
    <row r="73" spans="1:43" customFormat="1" x14ac:dyDescent="0.15">
      <c r="A73" s="426"/>
      <c r="B73" s="426"/>
      <c r="C73" s="426"/>
      <c r="D73" s="426"/>
      <c r="E73" s="426"/>
      <c r="F73" s="426"/>
      <c r="G73" s="426"/>
      <c r="H73" s="426"/>
      <c r="I73" s="426"/>
      <c r="J73" s="426"/>
      <c r="K73" s="426"/>
      <c r="L73" s="426"/>
      <c r="M73" s="426"/>
      <c r="N73" s="426"/>
      <c r="O73" s="426"/>
      <c r="P73" s="426"/>
      <c r="Q73" s="426"/>
      <c r="R73" s="426"/>
      <c r="S73" s="426"/>
      <c r="T73" s="426"/>
      <c r="U73" s="426"/>
      <c r="V73" s="426"/>
      <c r="W73" s="426"/>
      <c r="X73" s="426"/>
      <c r="Y73" s="423"/>
      <c r="Z73" s="423"/>
      <c r="AA73" s="423"/>
      <c r="AB73" s="423"/>
      <c r="AC73" s="423"/>
      <c r="AD73" s="423"/>
      <c r="AE73" s="423"/>
      <c r="AF73" s="423"/>
      <c r="AG73" s="423"/>
      <c r="AH73" s="423"/>
      <c r="AI73" s="423"/>
      <c r="AJ73" s="423"/>
      <c r="AK73" s="423"/>
      <c r="AL73" s="423"/>
      <c r="AM73" s="423"/>
      <c r="AN73" s="423"/>
      <c r="AO73" s="423"/>
      <c r="AP73" s="423"/>
      <c r="AQ73" s="423"/>
    </row>
    <row r="74" spans="1:43" customFormat="1" x14ac:dyDescent="0.15">
      <c r="A74" s="426"/>
      <c r="B74" s="426"/>
      <c r="C74" s="426"/>
      <c r="D74" s="426"/>
      <c r="E74" s="426"/>
      <c r="F74" s="426"/>
      <c r="G74" s="426"/>
      <c r="H74" s="426"/>
      <c r="I74" s="426"/>
      <c r="J74" s="426"/>
      <c r="K74" s="426"/>
      <c r="L74" s="426"/>
      <c r="M74" s="426"/>
      <c r="N74" s="426"/>
      <c r="O74" s="426"/>
      <c r="P74" s="426"/>
      <c r="Q74" s="426"/>
      <c r="R74" s="426"/>
      <c r="S74" s="426"/>
      <c r="T74" s="426"/>
      <c r="U74" s="426"/>
      <c r="V74" s="426"/>
      <c r="W74" s="426"/>
      <c r="X74" s="426"/>
      <c r="Y74" s="423"/>
      <c r="Z74" s="423"/>
      <c r="AA74" s="423"/>
      <c r="AB74" s="423"/>
      <c r="AC74" s="423"/>
      <c r="AD74" s="423"/>
      <c r="AE74" s="423"/>
      <c r="AF74" s="423"/>
      <c r="AG74" s="423"/>
      <c r="AH74" s="423"/>
      <c r="AI74" s="423"/>
      <c r="AJ74" s="423"/>
      <c r="AK74" s="423"/>
      <c r="AL74" s="423"/>
      <c r="AM74" s="423"/>
      <c r="AN74" s="423"/>
      <c r="AO74" s="423"/>
      <c r="AP74" s="423"/>
      <c r="AQ74" s="423"/>
    </row>
    <row r="75" spans="1:43" customFormat="1" x14ac:dyDescent="0.15">
      <c r="A75" s="426"/>
      <c r="B75" s="426"/>
      <c r="C75" s="426"/>
      <c r="D75" s="426"/>
      <c r="E75" s="426"/>
      <c r="F75" s="426"/>
      <c r="G75" s="426"/>
      <c r="H75" s="426"/>
      <c r="I75" s="426"/>
      <c r="J75" s="426"/>
      <c r="K75" s="426"/>
      <c r="L75" s="426"/>
      <c r="M75" s="426"/>
      <c r="N75" s="426"/>
      <c r="O75" s="426"/>
      <c r="P75" s="426"/>
      <c r="Q75" s="426"/>
      <c r="R75" s="426"/>
      <c r="S75" s="426"/>
      <c r="T75" s="426"/>
      <c r="U75" s="426"/>
      <c r="V75" s="426"/>
      <c r="W75" s="426"/>
      <c r="X75" s="426"/>
      <c r="Y75" s="423"/>
      <c r="Z75" s="423"/>
      <c r="AA75" s="423"/>
      <c r="AB75" s="423"/>
      <c r="AC75" s="423"/>
      <c r="AD75" s="423"/>
      <c r="AE75" s="423"/>
      <c r="AF75" s="423"/>
      <c r="AG75" s="423"/>
      <c r="AH75" s="423"/>
      <c r="AI75" s="423"/>
      <c r="AJ75" s="423"/>
      <c r="AK75" s="423"/>
      <c r="AL75" s="423"/>
      <c r="AM75" s="423"/>
      <c r="AN75" s="423"/>
      <c r="AO75" s="423"/>
      <c r="AP75" s="423"/>
      <c r="AQ75" s="423"/>
    </row>
    <row r="76" spans="1:43" customFormat="1" x14ac:dyDescent="0.15">
      <c r="A76" s="426"/>
      <c r="B76" s="426"/>
      <c r="C76" s="426"/>
      <c r="D76" s="426"/>
      <c r="E76" s="426"/>
      <c r="F76" s="426"/>
      <c r="G76" s="426"/>
      <c r="H76" s="426"/>
      <c r="I76" s="426"/>
      <c r="J76" s="426"/>
      <c r="K76" s="426"/>
      <c r="L76" s="426"/>
      <c r="M76" s="426"/>
      <c r="N76" s="426"/>
      <c r="O76" s="426"/>
      <c r="P76" s="426"/>
      <c r="Q76" s="426"/>
      <c r="R76" s="426"/>
      <c r="S76" s="426"/>
      <c r="T76" s="426"/>
      <c r="U76" s="426"/>
      <c r="V76" s="426"/>
      <c r="W76" s="426"/>
      <c r="X76" s="426"/>
      <c r="Y76" s="423"/>
      <c r="Z76" s="423"/>
      <c r="AA76" s="423"/>
      <c r="AB76" s="423"/>
      <c r="AC76" s="423"/>
      <c r="AD76" s="423"/>
      <c r="AE76" s="423"/>
      <c r="AF76" s="423"/>
      <c r="AG76" s="423"/>
      <c r="AH76" s="423"/>
      <c r="AI76" s="423"/>
      <c r="AJ76" s="423"/>
      <c r="AK76" s="423"/>
      <c r="AL76" s="423"/>
      <c r="AM76" s="423"/>
      <c r="AN76" s="423"/>
      <c r="AO76" s="423"/>
      <c r="AP76" s="423"/>
      <c r="AQ76" s="423"/>
    </row>
    <row r="77" spans="1:43" customFormat="1" x14ac:dyDescent="0.15">
      <c r="A77" s="426"/>
      <c r="B77" s="426"/>
      <c r="C77" s="426"/>
      <c r="D77" s="426"/>
      <c r="E77" s="426"/>
      <c r="F77" s="426"/>
      <c r="G77" s="426"/>
      <c r="H77" s="426"/>
      <c r="I77" s="426"/>
      <c r="J77" s="426"/>
      <c r="K77" s="426"/>
      <c r="L77" s="426"/>
      <c r="M77" s="426"/>
      <c r="N77" s="426"/>
      <c r="O77" s="426"/>
      <c r="P77" s="426"/>
      <c r="Q77" s="426"/>
      <c r="R77" s="426"/>
      <c r="S77" s="426"/>
      <c r="T77" s="426"/>
      <c r="U77" s="426"/>
      <c r="V77" s="426"/>
      <c r="W77" s="426"/>
      <c r="X77" s="426"/>
      <c r="Y77" s="423"/>
      <c r="Z77" s="423"/>
      <c r="AA77" s="423"/>
      <c r="AB77" s="423"/>
      <c r="AC77" s="423"/>
      <c r="AD77" s="423"/>
      <c r="AE77" s="423"/>
      <c r="AF77" s="423"/>
      <c r="AG77" s="423"/>
      <c r="AH77" s="423"/>
      <c r="AI77" s="423"/>
      <c r="AJ77" s="423"/>
      <c r="AK77" s="423"/>
      <c r="AL77" s="423"/>
      <c r="AM77" s="423"/>
      <c r="AN77" s="423"/>
      <c r="AO77" s="423"/>
      <c r="AP77" s="423"/>
      <c r="AQ77" s="423"/>
    </row>
    <row r="78" spans="1:43" customFormat="1" x14ac:dyDescent="0.15">
      <c r="A78" s="426"/>
      <c r="B78" s="426"/>
      <c r="C78" s="426"/>
      <c r="D78" s="426"/>
      <c r="E78" s="426"/>
      <c r="F78" s="426"/>
      <c r="G78" s="426"/>
      <c r="H78" s="426"/>
      <c r="I78" s="426"/>
      <c r="J78" s="426"/>
      <c r="K78" s="426"/>
      <c r="L78" s="426"/>
      <c r="M78" s="426"/>
      <c r="N78" s="426"/>
      <c r="O78" s="426"/>
      <c r="P78" s="426"/>
      <c r="Q78" s="426"/>
      <c r="R78" s="426"/>
      <c r="S78" s="426"/>
      <c r="T78" s="426"/>
      <c r="U78" s="426"/>
      <c r="V78" s="426"/>
      <c r="W78" s="426"/>
      <c r="X78" s="426"/>
      <c r="Y78" s="423"/>
      <c r="Z78" s="423"/>
      <c r="AA78" s="423"/>
      <c r="AB78" s="423"/>
      <c r="AC78" s="423"/>
      <c r="AD78" s="423"/>
      <c r="AE78" s="423"/>
      <c r="AF78" s="423"/>
      <c r="AG78" s="423"/>
      <c r="AH78" s="423"/>
      <c r="AI78" s="423"/>
      <c r="AJ78" s="423"/>
      <c r="AK78" s="423"/>
      <c r="AL78" s="423"/>
      <c r="AM78" s="423"/>
      <c r="AN78" s="423"/>
      <c r="AO78" s="423"/>
      <c r="AP78" s="423"/>
      <c r="AQ78" s="423"/>
    </row>
    <row r="79" spans="1:43" customFormat="1" x14ac:dyDescent="0.15">
      <c r="A79" s="426"/>
      <c r="B79" s="426"/>
      <c r="C79" s="426"/>
      <c r="D79" s="426"/>
      <c r="E79" s="426"/>
      <c r="F79" s="426"/>
      <c r="G79" s="426"/>
      <c r="H79" s="426"/>
      <c r="I79" s="426"/>
      <c r="J79" s="426"/>
      <c r="K79" s="426"/>
      <c r="L79" s="426"/>
      <c r="M79" s="426"/>
      <c r="N79" s="426"/>
      <c r="O79" s="426"/>
      <c r="P79" s="426"/>
      <c r="Q79" s="426"/>
      <c r="R79" s="426"/>
      <c r="S79" s="426"/>
      <c r="T79" s="426"/>
      <c r="U79" s="426"/>
      <c r="V79" s="426"/>
      <c r="W79" s="426"/>
      <c r="X79" s="426"/>
      <c r="Y79" s="423"/>
      <c r="Z79" s="423"/>
      <c r="AA79" s="423"/>
      <c r="AB79" s="423"/>
      <c r="AC79" s="423"/>
      <c r="AD79" s="423"/>
      <c r="AE79" s="423"/>
      <c r="AF79" s="423"/>
      <c r="AG79" s="423"/>
      <c r="AH79" s="423"/>
      <c r="AI79" s="423"/>
      <c r="AJ79" s="423"/>
      <c r="AK79" s="423"/>
      <c r="AL79" s="423"/>
      <c r="AM79" s="423"/>
      <c r="AN79" s="423"/>
      <c r="AO79" s="423"/>
      <c r="AP79" s="423"/>
      <c r="AQ79" s="423"/>
    </row>
    <row r="80" spans="1:43" customFormat="1" x14ac:dyDescent="0.15">
      <c r="A80" s="426"/>
      <c r="B80" s="426"/>
      <c r="C80" s="426"/>
      <c r="D80" s="426"/>
      <c r="E80" s="426"/>
      <c r="F80" s="426"/>
      <c r="G80" s="426"/>
      <c r="H80" s="426"/>
      <c r="I80" s="426"/>
      <c r="J80" s="426"/>
      <c r="K80" s="426"/>
      <c r="L80" s="426"/>
      <c r="M80" s="426"/>
      <c r="N80" s="426"/>
      <c r="O80" s="426"/>
      <c r="P80" s="426"/>
      <c r="Q80" s="426"/>
      <c r="R80" s="426"/>
      <c r="S80" s="426"/>
      <c r="T80" s="426"/>
      <c r="U80" s="426"/>
      <c r="V80" s="426"/>
      <c r="W80" s="426"/>
      <c r="X80" s="426"/>
      <c r="Y80" s="423"/>
      <c r="Z80" s="423"/>
      <c r="AA80" s="423"/>
      <c r="AB80" s="423"/>
      <c r="AC80" s="423"/>
      <c r="AD80" s="423"/>
      <c r="AE80" s="423"/>
      <c r="AF80" s="423"/>
      <c r="AG80" s="423"/>
      <c r="AH80" s="423"/>
      <c r="AI80" s="423"/>
      <c r="AJ80" s="423"/>
      <c r="AK80" s="423"/>
      <c r="AL80" s="423"/>
      <c r="AM80" s="423"/>
      <c r="AN80" s="423"/>
      <c r="AO80" s="423"/>
      <c r="AP80" s="423"/>
      <c r="AQ80" s="423"/>
    </row>
    <row r="81" spans="1:43" customFormat="1" x14ac:dyDescent="0.15">
      <c r="A81" s="426"/>
      <c r="B81" s="426"/>
      <c r="C81" s="426"/>
      <c r="D81" s="426"/>
      <c r="E81" s="426"/>
      <c r="F81" s="426"/>
      <c r="G81" s="426"/>
      <c r="H81" s="426"/>
      <c r="I81" s="426"/>
      <c r="J81" s="426"/>
      <c r="K81" s="426"/>
      <c r="L81" s="426"/>
      <c r="M81" s="426"/>
      <c r="N81" s="426"/>
      <c r="O81" s="426"/>
      <c r="P81" s="426"/>
      <c r="Q81" s="426"/>
      <c r="R81" s="426"/>
      <c r="S81" s="426"/>
      <c r="T81" s="426"/>
      <c r="U81" s="426"/>
      <c r="V81" s="426"/>
      <c r="W81" s="426"/>
      <c r="X81" s="426"/>
      <c r="Y81" s="423"/>
      <c r="Z81" s="423"/>
      <c r="AA81" s="423"/>
      <c r="AB81" s="423"/>
      <c r="AC81" s="423"/>
      <c r="AD81" s="423"/>
      <c r="AE81" s="423"/>
      <c r="AF81" s="423"/>
      <c r="AG81" s="423"/>
      <c r="AH81" s="423"/>
      <c r="AI81" s="423"/>
      <c r="AJ81" s="423"/>
      <c r="AK81" s="423"/>
      <c r="AL81" s="423"/>
      <c r="AM81" s="423"/>
      <c r="AN81" s="423"/>
      <c r="AO81" s="423"/>
      <c r="AP81" s="423"/>
      <c r="AQ81" s="423"/>
    </row>
    <row r="82" spans="1:43" customFormat="1" x14ac:dyDescent="0.15">
      <c r="A82" s="426"/>
      <c r="B82" s="426"/>
      <c r="C82" s="426"/>
      <c r="D82" s="426"/>
      <c r="E82" s="426"/>
      <c r="F82" s="426"/>
      <c r="G82" s="426"/>
      <c r="H82" s="426"/>
      <c r="I82" s="426"/>
      <c r="J82" s="426"/>
      <c r="K82" s="426"/>
      <c r="L82" s="426"/>
      <c r="M82" s="426"/>
      <c r="N82" s="426"/>
      <c r="O82" s="426"/>
      <c r="P82" s="426"/>
      <c r="Q82" s="426"/>
      <c r="R82" s="426"/>
      <c r="S82" s="426"/>
      <c r="T82" s="426"/>
      <c r="U82" s="426"/>
      <c r="V82" s="426"/>
      <c r="W82" s="426"/>
      <c r="X82" s="426"/>
      <c r="Y82" s="423"/>
      <c r="Z82" s="423"/>
      <c r="AA82" s="423"/>
      <c r="AB82" s="423"/>
      <c r="AC82" s="423"/>
      <c r="AD82" s="423"/>
      <c r="AE82" s="423"/>
      <c r="AF82" s="423"/>
      <c r="AG82" s="423"/>
      <c r="AH82" s="423"/>
      <c r="AI82" s="423"/>
      <c r="AJ82" s="423"/>
      <c r="AK82" s="423"/>
      <c r="AL82" s="423"/>
      <c r="AM82" s="423"/>
      <c r="AN82" s="423"/>
      <c r="AO82" s="423"/>
      <c r="AP82" s="423"/>
      <c r="AQ82" s="423"/>
    </row>
    <row r="83" spans="1:43" customFormat="1" x14ac:dyDescent="0.15">
      <c r="A83" s="426"/>
      <c r="B83" s="426"/>
      <c r="C83" s="426"/>
      <c r="D83" s="426"/>
      <c r="E83" s="426"/>
      <c r="F83" s="426"/>
      <c r="G83" s="426"/>
      <c r="H83" s="426"/>
      <c r="I83" s="426"/>
      <c r="J83" s="426"/>
      <c r="K83" s="426"/>
      <c r="L83" s="426"/>
      <c r="M83" s="426"/>
      <c r="N83" s="426"/>
      <c r="O83" s="426"/>
      <c r="P83" s="426"/>
      <c r="Q83" s="426"/>
      <c r="R83" s="426"/>
      <c r="S83" s="426"/>
      <c r="T83" s="426"/>
      <c r="U83" s="426"/>
      <c r="V83" s="426"/>
      <c r="W83" s="426"/>
      <c r="X83" s="426"/>
      <c r="Y83" s="423"/>
      <c r="Z83" s="423"/>
      <c r="AA83" s="423"/>
      <c r="AB83" s="423"/>
      <c r="AC83" s="423"/>
      <c r="AD83" s="423"/>
      <c r="AE83" s="423"/>
      <c r="AF83" s="423"/>
      <c r="AG83" s="423"/>
      <c r="AH83" s="423"/>
      <c r="AI83" s="423"/>
      <c r="AJ83" s="423"/>
      <c r="AK83" s="423"/>
      <c r="AL83" s="423"/>
      <c r="AM83" s="423"/>
      <c r="AN83" s="423"/>
      <c r="AO83" s="423"/>
      <c r="AP83" s="423"/>
      <c r="AQ83" s="423"/>
    </row>
    <row r="84" spans="1:43" customFormat="1" x14ac:dyDescent="0.15">
      <c r="A84" s="426"/>
      <c r="B84" s="426"/>
      <c r="C84" s="426"/>
      <c r="D84" s="426"/>
      <c r="E84" s="426"/>
      <c r="F84" s="426"/>
      <c r="G84" s="426"/>
      <c r="H84" s="426"/>
      <c r="I84" s="426"/>
      <c r="J84" s="426"/>
      <c r="K84" s="426"/>
      <c r="L84" s="426"/>
      <c r="M84" s="426"/>
      <c r="N84" s="426"/>
      <c r="O84" s="426"/>
      <c r="P84" s="426"/>
      <c r="Q84" s="426"/>
      <c r="R84" s="426"/>
      <c r="S84" s="426"/>
      <c r="T84" s="426"/>
      <c r="U84" s="426"/>
      <c r="V84" s="426"/>
      <c r="W84" s="426"/>
      <c r="X84" s="426"/>
      <c r="Y84" s="423"/>
      <c r="Z84" s="423"/>
      <c r="AA84" s="423"/>
      <c r="AB84" s="423"/>
      <c r="AC84" s="423"/>
      <c r="AD84" s="423"/>
      <c r="AE84" s="423"/>
      <c r="AF84" s="423"/>
      <c r="AG84" s="423"/>
      <c r="AH84" s="423"/>
      <c r="AI84" s="423"/>
      <c r="AJ84" s="423"/>
      <c r="AK84" s="423"/>
      <c r="AL84" s="423"/>
      <c r="AM84" s="423"/>
      <c r="AN84" s="423"/>
      <c r="AO84" s="423"/>
      <c r="AP84" s="423"/>
      <c r="AQ84" s="423"/>
    </row>
    <row r="85" spans="1:43" customFormat="1" x14ac:dyDescent="0.15">
      <c r="A85" s="426"/>
      <c r="B85" s="426"/>
      <c r="C85" s="426"/>
      <c r="D85" s="426"/>
      <c r="E85" s="426"/>
      <c r="F85" s="426"/>
      <c r="G85" s="426"/>
      <c r="H85" s="426"/>
      <c r="I85" s="426"/>
      <c r="J85" s="426"/>
      <c r="K85" s="426"/>
      <c r="L85" s="426"/>
      <c r="M85" s="426"/>
      <c r="N85" s="426"/>
      <c r="O85" s="426"/>
      <c r="P85" s="426"/>
      <c r="Q85" s="426"/>
      <c r="R85" s="426"/>
      <c r="S85" s="426"/>
      <c r="T85" s="426"/>
      <c r="U85" s="426"/>
      <c r="V85" s="426"/>
      <c r="W85" s="426"/>
      <c r="X85" s="426"/>
      <c r="Y85" s="423"/>
      <c r="Z85" s="423"/>
      <c r="AA85" s="423"/>
      <c r="AB85" s="423"/>
      <c r="AC85" s="423"/>
      <c r="AD85" s="423"/>
      <c r="AE85" s="423"/>
      <c r="AF85" s="423"/>
      <c r="AG85" s="423"/>
      <c r="AH85" s="423"/>
      <c r="AI85" s="423"/>
      <c r="AJ85" s="423"/>
      <c r="AK85" s="423"/>
      <c r="AL85" s="423"/>
      <c r="AM85" s="423"/>
      <c r="AN85" s="423"/>
      <c r="AO85" s="423"/>
      <c r="AP85" s="423"/>
      <c r="AQ85" s="423"/>
    </row>
    <row r="86" spans="1:43" customFormat="1" x14ac:dyDescent="0.15">
      <c r="A86" s="426"/>
      <c r="B86" s="426"/>
      <c r="C86" s="426"/>
      <c r="D86" s="426"/>
      <c r="E86" s="426"/>
      <c r="F86" s="426"/>
      <c r="G86" s="426"/>
      <c r="H86" s="426"/>
      <c r="I86" s="426"/>
      <c r="J86" s="426"/>
      <c r="K86" s="426"/>
      <c r="L86" s="426"/>
      <c r="M86" s="426"/>
      <c r="N86" s="426"/>
      <c r="O86" s="426"/>
      <c r="P86" s="426"/>
      <c r="Q86" s="426"/>
      <c r="R86" s="426"/>
      <c r="S86" s="426"/>
      <c r="T86" s="426"/>
      <c r="U86" s="426"/>
      <c r="V86" s="426"/>
      <c r="W86" s="426"/>
      <c r="X86" s="426"/>
      <c r="Y86" s="423"/>
      <c r="Z86" s="423"/>
      <c r="AA86" s="423"/>
      <c r="AB86" s="423"/>
      <c r="AC86" s="423"/>
      <c r="AD86" s="423"/>
      <c r="AE86" s="423"/>
      <c r="AF86" s="423"/>
      <c r="AG86" s="423"/>
      <c r="AH86" s="423"/>
      <c r="AI86" s="423"/>
      <c r="AJ86" s="423"/>
      <c r="AK86" s="423"/>
      <c r="AL86" s="423"/>
      <c r="AM86" s="423"/>
      <c r="AN86" s="423"/>
      <c r="AO86" s="423"/>
      <c r="AP86" s="423"/>
      <c r="AQ86" s="423"/>
    </row>
    <row r="87" spans="1:43" customFormat="1" x14ac:dyDescent="0.15">
      <c r="A87" s="426"/>
      <c r="B87" s="426"/>
      <c r="C87" s="426"/>
      <c r="D87" s="426"/>
      <c r="E87" s="426"/>
      <c r="F87" s="426"/>
      <c r="G87" s="426"/>
      <c r="H87" s="426"/>
      <c r="I87" s="426"/>
      <c r="J87" s="426"/>
      <c r="K87" s="426"/>
      <c r="L87" s="426"/>
      <c r="M87" s="426"/>
      <c r="N87" s="426"/>
      <c r="O87" s="426"/>
      <c r="P87" s="426"/>
      <c r="Q87" s="426"/>
      <c r="R87" s="426"/>
      <c r="S87" s="426"/>
      <c r="T87" s="426"/>
      <c r="U87" s="426"/>
      <c r="V87" s="426"/>
      <c r="W87" s="426"/>
      <c r="X87" s="426"/>
      <c r="Y87" s="423"/>
      <c r="Z87" s="423"/>
      <c r="AA87" s="423"/>
      <c r="AB87" s="423"/>
      <c r="AC87" s="423"/>
      <c r="AD87" s="423"/>
      <c r="AE87" s="423"/>
      <c r="AF87" s="423"/>
      <c r="AG87" s="423"/>
      <c r="AH87" s="423"/>
      <c r="AI87" s="423"/>
      <c r="AJ87" s="423"/>
      <c r="AK87" s="423"/>
      <c r="AL87" s="423"/>
      <c r="AM87" s="423"/>
      <c r="AN87" s="423"/>
      <c r="AO87" s="423"/>
      <c r="AP87" s="423"/>
      <c r="AQ87" s="423"/>
    </row>
    <row r="88" spans="1:43" customFormat="1" x14ac:dyDescent="0.15">
      <c r="A88" s="426"/>
      <c r="B88" s="426"/>
      <c r="C88" s="426"/>
      <c r="D88" s="426"/>
      <c r="E88" s="426"/>
      <c r="F88" s="426"/>
      <c r="G88" s="426"/>
      <c r="H88" s="426"/>
      <c r="I88" s="426"/>
      <c r="J88" s="426"/>
      <c r="K88" s="426"/>
      <c r="L88" s="426"/>
      <c r="M88" s="426"/>
      <c r="N88" s="426"/>
      <c r="O88" s="426"/>
      <c r="P88" s="426"/>
      <c r="Q88" s="426"/>
      <c r="R88" s="426"/>
      <c r="S88" s="426"/>
      <c r="T88" s="426"/>
      <c r="U88" s="426"/>
      <c r="V88" s="426"/>
      <c r="W88" s="426"/>
      <c r="X88" s="426"/>
      <c r="Y88" s="423"/>
      <c r="Z88" s="423"/>
      <c r="AA88" s="423"/>
      <c r="AB88" s="423"/>
      <c r="AC88" s="423"/>
      <c r="AD88" s="423"/>
      <c r="AE88" s="423"/>
      <c r="AF88" s="423"/>
      <c r="AG88" s="423"/>
      <c r="AH88" s="423"/>
      <c r="AI88" s="423"/>
      <c r="AJ88" s="423"/>
      <c r="AK88" s="423"/>
      <c r="AL88" s="423"/>
      <c r="AM88" s="423"/>
      <c r="AN88" s="423"/>
      <c r="AO88" s="423"/>
      <c r="AP88" s="423"/>
      <c r="AQ88" s="423"/>
    </row>
    <row r="89" spans="1:43" customFormat="1" x14ac:dyDescent="0.15">
      <c r="A89" s="426"/>
      <c r="B89" s="426"/>
      <c r="C89" s="426"/>
      <c r="D89" s="426"/>
      <c r="E89" s="426"/>
      <c r="F89" s="426"/>
      <c r="G89" s="426"/>
      <c r="H89" s="426"/>
      <c r="I89" s="426"/>
      <c r="J89" s="426"/>
      <c r="K89" s="426"/>
      <c r="L89" s="426"/>
      <c r="M89" s="426"/>
      <c r="N89" s="426"/>
      <c r="O89" s="426"/>
      <c r="P89" s="426"/>
      <c r="Q89" s="426"/>
      <c r="R89" s="426"/>
      <c r="S89" s="426"/>
      <c r="T89" s="426"/>
      <c r="U89" s="426"/>
      <c r="V89" s="426"/>
      <c r="W89" s="426"/>
      <c r="X89" s="426"/>
      <c r="Y89" s="423"/>
      <c r="Z89" s="423"/>
      <c r="AA89" s="423"/>
      <c r="AB89" s="423"/>
      <c r="AC89" s="423"/>
      <c r="AD89" s="423"/>
      <c r="AE89" s="423"/>
      <c r="AF89" s="423"/>
      <c r="AG89" s="423"/>
      <c r="AH89" s="423"/>
      <c r="AI89" s="423"/>
      <c r="AJ89" s="423"/>
      <c r="AK89" s="423"/>
      <c r="AL89" s="423"/>
      <c r="AM89" s="423"/>
      <c r="AN89" s="423"/>
      <c r="AO89" s="423"/>
      <c r="AP89" s="423"/>
      <c r="AQ89" s="423"/>
    </row>
    <row r="90" spans="1:43" customFormat="1" x14ac:dyDescent="0.15">
      <c r="A90" s="426"/>
      <c r="B90" s="426"/>
      <c r="C90" s="426"/>
      <c r="D90" s="426"/>
      <c r="E90" s="426"/>
      <c r="F90" s="426"/>
      <c r="G90" s="426"/>
      <c r="H90" s="426"/>
      <c r="I90" s="426"/>
      <c r="J90" s="426"/>
      <c r="K90" s="426"/>
      <c r="L90" s="426"/>
      <c r="M90" s="426"/>
      <c r="N90" s="426"/>
      <c r="O90" s="426"/>
      <c r="P90" s="426"/>
      <c r="Q90" s="426"/>
      <c r="R90" s="426"/>
      <c r="S90" s="426"/>
      <c r="T90" s="426"/>
      <c r="U90" s="426"/>
      <c r="V90" s="426"/>
      <c r="W90" s="426"/>
      <c r="X90" s="426"/>
      <c r="Y90" s="423"/>
      <c r="Z90" s="423"/>
      <c r="AA90" s="423"/>
      <c r="AB90" s="423"/>
      <c r="AC90" s="423"/>
      <c r="AD90" s="423"/>
      <c r="AE90" s="423"/>
      <c r="AF90" s="423"/>
      <c r="AG90" s="423"/>
      <c r="AH90" s="423"/>
      <c r="AI90" s="423"/>
      <c r="AJ90" s="423"/>
      <c r="AK90" s="423"/>
      <c r="AL90" s="423"/>
      <c r="AM90" s="423"/>
      <c r="AN90" s="423"/>
      <c r="AO90" s="423"/>
      <c r="AP90" s="423"/>
      <c r="AQ90" s="423"/>
    </row>
    <row r="91" spans="1:43" customFormat="1" x14ac:dyDescent="0.15">
      <c r="A91" s="426"/>
      <c r="B91" s="426"/>
      <c r="C91" s="426"/>
      <c r="D91" s="426"/>
      <c r="E91" s="426"/>
      <c r="F91" s="426"/>
      <c r="G91" s="426"/>
      <c r="H91" s="426"/>
      <c r="I91" s="426"/>
      <c r="J91" s="426"/>
      <c r="K91" s="426"/>
      <c r="L91" s="426"/>
      <c r="M91" s="426"/>
      <c r="N91" s="426"/>
      <c r="O91" s="426"/>
      <c r="P91" s="426"/>
      <c r="Q91" s="426"/>
      <c r="R91" s="426"/>
      <c r="S91" s="426"/>
      <c r="T91" s="426"/>
      <c r="U91" s="426"/>
      <c r="V91" s="426"/>
      <c r="W91" s="426"/>
      <c r="X91" s="426"/>
      <c r="Y91" s="423"/>
      <c r="Z91" s="423"/>
      <c r="AA91" s="423"/>
      <c r="AB91" s="423"/>
      <c r="AC91" s="423"/>
      <c r="AD91" s="423"/>
      <c r="AE91" s="423"/>
      <c r="AF91" s="423"/>
      <c r="AG91" s="423"/>
      <c r="AH91" s="423"/>
      <c r="AI91" s="423"/>
      <c r="AJ91" s="423"/>
      <c r="AK91" s="423"/>
      <c r="AL91" s="423"/>
      <c r="AM91" s="423"/>
      <c r="AN91" s="423"/>
      <c r="AO91" s="423"/>
      <c r="AP91" s="423"/>
      <c r="AQ91" s="423"/>
    </row>
    <row r="92" spans="1:43" customFormat="1" x14ac:dyDescent="0.15">
      <c r="A92" s="426"/>
      <c r="B92" s="426"/>
      <c r="C92" s="426"/>
      <c r="D92" s="426"/>
      <c r="E92" s="426"/>
      <c r="F92" s="426"/>
      <c r="G92" s="426"/>
      <c r="H92" s="426"/>
      <c r="I92" s="426"/>
      <c r="J92" s="426"/>
      <c r="K92" s="426"/>
      <c r="L92" s="426"/>
      <c r="M92" s="426"/>
      <c r="N92" s="426"/>
      <c r="O92" s="426"/>
      <c r="P92" s="426"/>
      <c r="Q92" s="426"/>
      <c r="R92" s="426"/>
      <c r="S92" s="426"/>
      <c r="T92" s="426"/>
      <c r="U92" s="426"/>
      <c r="V92" s="426"/>
      <c r="W92" s="426"/>
      <c r="X92" s="426"/>
      <c r="Y92" s="423"/>
      <c r="Z92" s="423"/>
      <c r="AA92" s="423"/>
      <c r="AB92" s="423"/>
      <c r="AC92" s="423"/>
      <c r="AD92" s="423"/>
      <c r="AE92" s="423"/>
      <c r="AF92" s="423"/>
      <c r="AG92" s="423"/>
      <c r="AH92" s="423"/>
      <c r="AI92" s="423"/>
      <c r="AJ92" s="423"/>
      <c r="AK92" s="423"/>
      <c r="AL92" s="423"/>
      <c r="AM92" s="423"/>
      <c r="AN92" s="423"/>
      <c r="AO92" s="423"/>
      <c r="AP92" s="423"/>
      <c r="AQ92" s="423"/>
    </row>
    <row r="93" spans="1:43" customFormat="1" x14ac:dyDescent="0.15">
      <c r="A93" s="426"/>
      <c r="B93" s="426"/>
      <c r="C93" s="426"/>
      <c r="D93" s="426"/>
      <c r="E93" s="426"/>
      <c r="F93" s="426"/>
      <c r="G93" s="426"/>
      <c r="H93" s="426"/>
      <c r="I93" s="426"/>
      <c r="J93" s="426"/>
      <c r="K93" s="426"/>
      <c r="L93" s="426"/>
      <c r="M93" s="426"/>
      <c r="N93" s="426"/>
      <c r="O93" s="426"/>
      <c r="P93" s="426"/>
      <c r="Q93" s="426"/>
      <c r="R93" s="426"/>
      <c r="S93" s="426"/>
      <c r="T93" s="426"/>
      <c r="U93" s="426"/>
      <c r="V93" s="426"/>
      <c r="W93" s="426"/>
      <c r="X93" s="426"/>
      <c r="Y93" s="423"/>
      <c r="Z93" s="423"/>
      <c r="AA93" s="423"/>
      <c r="AB93" s="423"/>
      <c r="AC93" s="423"/>
      <c r="AD93" s="423"/>
      <c r="AE93" s="423"/>
      <c r="AF93" s="423"/>
      <c r="AG93" s="423"/>
      <c r="AH93" s="423"/>
      <c r="AI93" s="423"/>
      <c r="AJ93" s="423"/>
      <c r="AK93" s="423"/>
      <c r="AL93" s="423"/>
      <c r="AM93" s="423"/>
      <c r="AN93" s="423"/>
      <c r="AO93" s="423"/>
      <c r="AP93" s="423"/>
      <c r="AQ93" s="423"/>
    </row>
    <row r="94" spans="1:43" customFormat="1" x14ac:dyDescent="0.15">
      <c r="A94" s="426"/>
      <c r="B94" s="426"/>
      <c r="C94" s="426"/>
      <c r="D94" s="426"/>
      <c r="E94" s="426"/>
      <c r="F94" s="426"/>
      <c r="G94" s="426"/>
      <c r="H94" s="426"/>
      <c r="I94" s="426"/>
      <c r="J94" s="426"/>
      <c r="K94" s="426"/>
      <c r="L94" s="426"/>
      <c r="M94" s="426"/>
      <c r="N94" s="426"/>
      <c r="O94" s="426"/>
      <c r="P94" s="426"/>
      <c r="Q94" s="426"/>
      <c r="R94" s="426"/>
      <c r="S94" s="426"/>
      <c r="T94" s="426"/>
      <c r="U94" s="426"/>
      <c r="V94" s="426"/>
      <c r="W94" s="426"/>
      <c r="X94" s="426"/>
      <c r="Y94" s="423"/>
      <c r="Z94" s="423"/>
      <c r="AA94" s="423"/>
      <c r="AB94" s="423"/>
      <c r="AC94" s="423"/>
      <c r="AD94" s="423"/>
      <c r="AE94" s="423"/>
      <c r="AF94" s="423"/>
      <c r="AG94" s="423"/>
      <c r="AH94" s="423"/>
      <c r="AI94" s="423"/>
      <c r="AJ94" s="423"/>
      <c r="AK94" s="423"/>
      <c r="AL94" s="423"/>
      <c r="AM94" s="423"/>
      <c r="AN94" s="423"/>
      <c r="AO94" s="423"/>
      <c r="AP94" s="423"/>
      <c r="AQ94" s="423"/>
    </row>
    <row r="95" spans="1:43" customFormat="1" x14ac:dyDescent="0.15">
      <c r="A95" s="426"/>
      <c r="B95" s="426"/>
      <c r="C95" s="426"/>
      <c r="D95" s="426"/>
      <c r="E95" s="426"/>
      <c r="F95" s="426"/>
      <c r="G95" s="426"/>
      <c r="H95" s="426"/>
      <c r="I95" s="426"/>
      <c r="J95" s="426"/>
      <c r="K95" s="426"/>
      <c r="L95" s="426"/>
      <c r="M95" s="426"/>
      <c r="N95" s="426"/>
      <c r="O95" s="426"/>
      <c r="P95" s="426"/>
      <c r="Q95" s="426"/>
      <c r="R95" s="426"/>
      <c r="S95" s="426"/>
      <c r="T95" s="426"/>
      <c r="U95" s="426"/>
      <c r="V95" s="426"/>
      <c r="W95" s="426"/>
      <c r="X95" s="426"/>
      <c r="Y95" s="423"/>
      <c r="Z95" s="423"/>
      <c r="AA95" s="423"/>
      <c r="AB95" s="423"/>
      <c r="AC95" s="423"/>
      <c r="AD95" s="423"/>
      <c r="AE95" s="423"/>
      <c r="AF95" s="423"/>
      <c r="AG95" s="423"/>
      <c r="AH95" s="423"/>
      <c r="AI95" s="423"/>
      <c r="AJ95" s="423"/>
      <c r="AK95" s="423"/>
      <c r="AL95" s="423"/>
      <c r="AM95" s="423"/>
      <c r="AN95" s="423"/>
      <c r="AO95" s="423"/>
      <c r="AP95" s="423"/>
      <c r="AQ95" s="423"/>
    </row>
    <row r="96" spans="1:43" customFormat="1" x14ac:dyDescent="0.15">
      <c r="A96" s="426"/>
      <c r="B96" s="426"/>
      <c r="C96" s="426"/>
      <c r="D96" s="426"/>
      <c r="E96" s="426"/>
      <c r="F96" s="426"/>
      <c r="G96" s="426"/>
      <c r="H96" s="426"/>
      <c r="I96" s="426"/>
      <c r="J96" s="426"/>
      <c r="K96" s="426"/>
      <c r="L96" s="426"/>
      <c r="M96" s="426"/>
      <c r="N96" s="426"/>
      <c r="O96" s="426"/>
      <c r="P96" s="426"/>
      <c r="Q96" s="426"/>
      <c r="R96" s="426"/>
      <c r="S96" s="426"/>
      <c r="T96" s="426"/>
      <c r="U96" s="426"/>
      <c r="V96" s="426"/>
      <c r="W96" s="426"/>
      <c r="X96" s="426"/>
      <c r="Y96" s="423"/>
      <c r="Z96" s="423"/>
      <c r="AA96" s="423"/>
      <c r="AB96" s="423"/>
      <c r="AC96" s="423"/>
      <c r="AD96" s="423"/>
      <c r="AE96" s="423"/>
      <c r="AF96" s="423"/>
      <c r="AG96" s="423"/>
      <c r="AH96" s="423"/>
      <c r="AI96" s="423"/>
      <c r="AJ96" s="423"/>
      <c r="AK96" s="423"/>
      <c r="AL96" s="423"/>
      <c r="AM96" s="423"/>
      <c r="AN96" s="423"/>
      <c r="AO96" s="423"/>
      <c r="AP96" s="423"/>
      <c r="AQ96" s="423"/>
    </row>
    <row r="97" spans="1:43" customFormat="1" x14ac:dyDescent="0.15">
      <c r="A97" s="426"/>
      <c r="B97" s="426"/>
      <c r="C97" s="426"/>
      <c r="D97" s="426"/>
      <c r="E97" s="426"/>
      <c r="F97" s="426"/>
      <c r="G97" s="426"/>
      <c r="H97" s="426"/>
      <c r="I97" s="426"/>
      <c r="J97" s="426"/>
      <c r="K97" s="426"/>
      <c r="L97" s="426"/>
      <c r="M97" s="426"/>
      <c r="N97" s="426"/>
      <c r="O97" s="426"/>
      <c r="P97" s="426"/>
      <c r="Q97" s="426"/>
      <c r="R97" s="426"/>
      <c r="S97" s="426"/>
      <c r="T97" s="426"/>
      <c r="U97" s="426"/>
      <c r="V97" s="426"/>
      <c r="W97" s="426"/>
      <c r="X97" s="426"/>
      <c r="Y97" s="423"/>
      <c r="Z97" s="423"/>
      <c r="AA97" s="423"/>
      <c r="AB97" s="423"/>
      <c r="AC97" s="423"/>
      <c r="AD97" s="423"/>
      <c r="AE97" s="423"/>
      <c r="AF97" s="423"/>
      <c r="AG97" s="423"/>
      <c r="AH97" s="423"/>
      <c r="AI97" s="423"/>
      <c r="AJ97" s="423"/>
      <c r="AK97" s="423"/>
      <c r="AL97" s="423"/>
      <c r="AM97" s="423"/>
      <c r="AN97" s="423"/>
      <c r="AO97" s="423"/>
      <c r="AP97" s="423"/>
      <c r="AQ97" s="423"/>
    </row>
    <row r="98" spans="1:43" customFormat="1" x14ac:dyDescent="0.15">
      <c r="A98" s="426"/>
      <c r="B98" s="426"/>
      <c r="C98" s="426"/>
      <c r="D98" s="426"/>
      <c r="E98" s="426"/>
      <c r="F98" s="426"/>
      <c r="G98" s="426"/>
      <c r="H98" s="426"/>
      <c r="I98" s="426"/>
      <c r="J98" s="426"/>
      <c r="K98" s="426"/>
      <c r="L98" s="426"/>
      <c r="M98" s="426"/>
      <c r="N98" s="426"/>
      <c r="O98" s="426"/>
      <c r="P98" s="426"/>
      <c r="Q98" s="426"/>
      <c r="R98" s="426"/>
      <c r="S98" s="426"/>
      <c r="T98" s="426"/>
      <c r="U98" s="426"/>
      <c r="V98" s="426"/>
      <c r="W98" s="426"/>
      <c r="X98" s="426"/>
      <c r="Y98" s="423"/>
      <c r="Z98" s="423"/>
      <c r="AA98" s="423"/>
      <c r="AB98" s="423"/>
      <c r="AC98" s="423"/>
      <c r="AD98" s="423"/>
      <c r="AE98" s="423"/>
      <c r="AF98" s="423"/>
      <c r="AG98" s="423"/>
      <c r="AH98" s="423"/>
      <c r="AI98" s="423"/>
      <c r="AJ98" s="423"/>
      <c r="AK98" s="423"/>
      <c r="AL98" s="423"/>
      <c r="AM98" s="423"/>
      <c r="AN98" s="423"/>
      <c r="AO98" s="423"/>
      <c r="AP98" s="423"/>
      <c r="AQ98" s="423"/>
    </row>
    <row r="99" spans="1:43" customFormat="1" x14ac:dyDescent="0.15">
      <c r="A99" s="426"/>
      <c r="B99" s="426"/>
      <c r="C99" s="426"/>
      <c r="D99" s="426"/>
      <c r="E99" s="426"/>
      <c r="F99" s="426"/>
      <c r="G99" s="426"/>
      <c r="H99" s="426"/>
      <c r="I99" s="426"/>
      <c r="J99" s="426"/>
      <c r="K99" s="426"/>
      <c r="L99" s="426"/>
      <c r="M99" s="426"/>
      <c r="N99" s="426"/>
      <c r="O99" s="426"/>
      <c r="P99" s="426"/>
      <c r="Q99" s="426"/>
      <c r="R99" s="426"/>
      <c r="S99" s="426"/>
      <c r="T99" s="426"/>
      <c r="U99" s="426"/>
      <c r="V99" s="426"/>
      <c r="W99" s="426"/>
      <c r="X99" s="426"/>
      <c r="Y99" s="423"/>
      <c r="Z99" s="423"/>
      <c r="AA99" s="423"/>
      <c r="AB99" s="423"/>
      <c r="AC99" s="423"/>
      <c r="AD99" s="423"/>
      <c r="AE99" s="423"/>
      <c r="AF99" s="423"/>
      <c r="AG99" s="423"/>
      <c r="AH99" s="423"/>
      <c r="AI99" s="423"/>
      <c r="AJ99" s="423"/>
      <c r="AK99" s="423"/>
      <c r="AL99" s="423"/>
      <c r="AM99" s="423"/>
      <c r="AN99" s="423"/>
      <c r="AO99" s="423"/>
      <c r="AP99" s="423"/>
      <c r="AQ99" s="423"/>
    </row>
    <row r="100" spans="1:43" customFormat="1" x14ac:dyDescent="0.15">
      <c r="A100" s="426"/>
      <c r="B100" s="426"/>
      <c r="C100" s="426"/>
      <c r="D100" s="426"/>
      <c r="E100" s="426"/>
      <c r="F100" s="426"/>
      <c r="G100" s="426"/>
      <c r="H100" s="426"/>
      <c r="I100" s="426"/>
      <c r="J100" s="426"/>
      <c r="K100" s="426"/>
      <c r="L100" s="426"/>
      <c r="M100" s="426"/>
      <c r="N100" s="426"/>
      <c r="O100" s="426"/>
      <c r="P100" s="426"/>
      <c r="Q100" s="426"/>
      <c r="R100" s="426"/>
      <c r="S100" s="426"/>
      <c r="T100" s="426"/>
      <c r="U100" s="426"/>
      <c r="V100" s="426"/>
      <c r="W100" s="426"/>
      <c r="X100" s="426"/>
      <c r="Y100" s="423"/>
      <c r="Z100" s="423"/>
      <c r="AA100" s="423"/>
      <c r="AB100" s="423"/>
      <c r="AC100" s="423"/>
      <c r="AD100" s="423"/>
      <c r="AE100" s="423"/>
      <c r="AF100" s="423"/>
      <c r="AG100" s="423"/>
      <c r="AH100" s="423"/>
      <c r="AI100" s="423"/>
      <c r="AJ100" s="423"/>
      <c r="AK100" s="423"/>
      <c r="AL100" s="423"/>
      <c r="AM100" s="423"/>
      <c r="AN100" s="423"/>
      <c r="AO100" s="423"/>
      <c r="AP100" s="423"/>
      <c r="AQ100" s="423"/>
    </row>
    <row r="101" spans="1:43" customFormat="1" x14ac:dyDescent="0.15">
      <c r="A101" s="426"/>
      <c r="B101" s="426"/>
      <c r="C101" s="426"/>
      <c r="D101" s="426"/>
      <c r="E101" s="426"/>
      <c r="F101" s="426"/>
      <c r="G101" s="426"/>
      <c r="H101" s="426"/>
      <c r="I101" s="426"/>
      <c r="J101" s="426"/>
      <c r="K101" s="426"/>
      <c r="L101" s="426"/>
      <c r="M101" s="426"/>
      <c r="N101" s="426"/>
      <c r="O101" s="426"/>
      <c r="P101" s="426"/>
      <c r="Q101" s="426"/>
      <c r="R101" s="426"/>
      <c r="S101" s="426"/>
      <c r="T101" s="426"/>
      <c r="U101" s="426"/>
      <c r="V101" s="426"/>
      <c r="W101" s="426"/>
      <c r="X101" s="426"/>
      <c r="Y101" s="423"/>
      <c r="Z101" s="423"/>
      <c r="AA101" s="423"/>
      <c r="AB101" s="423"/>
      <c r="AC101" s="423"/>
      <c r="AD101" s="423"/>
      <c r="AE101" s="423"/>
      <c r="AF101" s="423"/>
      <c r="AG101" s="423"/>
      <c r="AH101" s="423"/>
      <c r="AI101" s="423"/>
      <c r="AJ101" s="423"/>
      <c r="AK101" s="423"/>
      <c r="AL101" s="423"/>
      <c r="AM101" s="423"/>
      <c r="AN101" s="423"/>
      <c r="AO101" s="423"/>
      <c r="AP101" s="423"/>
      <c r="AQ101" s="423"/>
    </row>
    <row r="102" spans="1:43" customFormat="1" x14ac:dyDescent="0.15">
      <c r="A102" s="426"/>
      <c r="B102" s="426"/>
      <c r="C102" s="426"/>
      <c r="D102" s="426"/>
      <c r="E102" s="426"/>
      <c r="F102" s="426"/>
      <c r="G102" s="426"/>
      <c r="H102" s="426"/>
      <c r="I102" s="426"/>
      <c r="J102" s="426"/>
      <c r="K102" s="426"/>
      <c r="L102" s="426"/>
      <c r="M102" s="426"/>
      <c r="N102" s="426"/>
      <c r="O102" s="426"/>
      <c r="P102" s="426"/>
      <c r="Q102" s="426"/>
      <c r="R102" s="426"/>
      <c r="S102" s="426"/>
      <c r="T102" s="426"/>
      <c r="U102" s="426"/>
      <c r="V102" s="426"/>
      <c r="W102" s="426"/>
      <c r="X102" s="426"/>
      <c r="Y102" s="423"/>
      <c r="Z102" s="423"/>
      <c r="AA102" s="423"/>
      <c r="AB102" s="423"/>
      <c r="AC102" s="423"/>
      <c r="AD102" s="423"/>
      <c r="AE102" s="423"/>
      <c r="AF102" s="423"/>
      <c r="AG102" s="423"/>
      <c r="AH102" s="423"/>
      <c r="AI102" s="423"/>
      <c r="AJ102" s="423"/>
      <c r="AK102" s="423"/>
      <c r="AL102" s="423"/>
      <c r="AM102" s="423"/>
      <c r="AN102" s="423"/>
      <c r="AO102" s="423"/>
      <c r="AP102" s="423"/>
      <c r="AQ102" s="423"/>
    </row>
    <row r="103" spans="1:43" customFormat="1" x14ac:dyDescent="0.15">
      <c r="A103" s="426"/>
      <c r="B103" s="426"/>
      <c r="C103" s="426"/>
      <c r="D103" s="426"/>
      <c r="E103" s="426"/>
      <c r="F103" s="426"/>
      <c r="G103" s="426"/>
      <c r="H103" s="426"/>
      <c r="I103" s="426"/>
      <c r="J103" s="426"/>
      <c r="K103" s="426"/>
      <c r="L103" s="426"/>
      <c r="M103" s="426"/>
      <c r="N103" s="426"/>
      <c r="O103" s="426"/>
      <c r="P103" s="426"/>
      <c r="Q103" s="426"/>
      <c r="R103" s="426"/>
      <c r="S103" s="426"/>
      <c r="T103" s="426"/>
      <c r="U103" s="426"/>
      <c r="V103" s="426"/>
      <c r="W103" s="426"/>
      <c r="X103" s="426"/>
      <c r="Y103" s="423"/>
      <c r="Z103" s="423"/>
      <c r="AA103" s="423"/>
      <c r="AB103" s="423"/>
      <c r="AC103" s="423"/>
      <c r="AD103" s="423"/>
      <c r="AE103" s="423"/>
      <c r="AF103" s="423"/>
      <c r="AG103" s="423"/>
      <c r="AH103" s="423"/>
      <c r="AI103" s="423"/>
      <c r="AJ103" s="423"/>
      <c r="AK103" s="423"/>
      <c r="AL103" s="423"/>
      <c r="AM103" s="423"/>
      <c r="AN103" s="423"/>
      <c r="AO103" s="423"/>
      <c r="AP103" s="423"/>
      <c r="AQ103" s="423"/>
    </row>
    <row r="104" spans="1:43" customFormat="1" x14ac:dyDescent="0.15">
      <c r="A104" s="426"/>
      <c r="B104" s="426"/>
      <c r="C104" s="426"/>
      <c r="D104" s="426"/>
      <c r="E104" s="426"/>
      <c r="F104" s="426"/>
      <c r="G104" s="426"/>
      <c r="H104" s="426"/>
      <c r="I104" s="426"/>
      <c r="J104" s="426"/>
      <c r="K104" s="426"/>
      <c r="L104" s="426"/>
      <c r="M104" s="426"/>
      <c r="N104" s="426"/>
      <c r="O104" s="426"/>
      <c r="P104" s="426"/>
      <c r="Q104" s="426"/>
      <c r="R104" s="426"/>
      <c r="S104" s="426"/>
      <c r="T104" s="426"/>
      <c r="U104" s="426"/>
      <c r="V104" s="426"/>
      <c r="W104" s="426"/>
      <c r="X104" s="426"/>
      <c r="Y104" s="423"/>
      <c r="Z104" s="423"/>
      <c r="AA104" s="423"/>
      <c r="AB104" s="423"/>
      <c r="AC104" s="423"/>
      <c r="AD104" s="423"/>
      <c r="AE104" s="423"/>
      <c r="AF104" s="423"/>
      <c r="AG104" s="423"/>
      <c r="AH104" s="423"/>
      <c r="AI104" s="423"/>
      <c r="AJ104" s="423"/>
      <c r="AK104" s="423"/>
      <c r="AL104" s="423"/>
      <c r="AM104" s="423"/>
      <c r="AN104" s="423"/>
      <c r="AO104" s="423"/>
      <c r="AP104" s="423"/>
      <c r="AQ104" s="423"/>
    </row>
    <row r="105" spans="1:43" customFormat="1" x14ac:dyDescent="0.15">
      <c r="A105" s="426"/>
      <c r="B105" s="426"/>
      <c r="C105" s="426"/>
      <c r="D105" s="426"/>
      <c r="E105" s="426"/>
      <c r="F105" s="426"/>
      <c r="G105" s="426"/>
      <c r="H105" s="426"/>
      <c r="I105" s="426"/>
      <c r="J105" s="426"/>
      <c r="K105" s="426"/>
      <c r="L105" s="426"/>
      <c r="M105" s="426"/>
      <c r="N105" s="426"/>
      <c r="O105" s="426"/>
      <c r="P105" s="426"/>
      <c r="Q105" s="426"/>
      <c r="R105" s="426"/>
      <c r="S105" s="426"/>
      <c r="T105" s="426"/>
      <c r="U105" s="426"/>
      <c r="V105" s="426"/>
      <c r="W105" s="426"/>
      <c r="X105" s="426"/>
      <c r="Y105" s="423"/>
      <c r="Z105" s="423"/>
      <c r="AA105" s="423"/>
      <c r="AB105" s="423"/>
      <c r="AC105" s="423"/>
      <c r="AD105" s="423"/>
      <c r="AE105" s="423"/>
      <c r="AF105" s="423"/>
      <c r="AG105" s="423"/>
      <c r="AH105" s="423"/>
      <c r="AI105" s="423"/>
      <c r="AJ105" s="423"/>
      <c r="AK105" s="423"/>
      <c r="AL105" s="423"/>
      <c r="AM105" s="423"/>
      <c r="AN105" s="423"/>
      <c r="AO105" s="423"/>
      <c r="AP105" s="423"/>
      <c r="AQ105" s="423"/>
    </row>
    <row r="106" spans="1:43" customFormat="1" x14ac:dyDescent="0.15">
      <c r="A106" s="426"/>
      <c r="B106" s="426"/>
      <c r="C106" s="426"/>
      <c r="D106" s="426"/>
      <c r="E106" s="426"/>
      <c r="F106" s="426"/>
      <c r="G106" s="426"/>
      <c r="H106" s="426"/>
      <c r="I106" s="426"/>
      <c r="J106" s="426"/>
      <c r="K106" s="426"/>
      <c r="L106" s="426"/>
      <c r="M106" s="426"/>
      <c r="N106" s="426"/>
      <c r="O106" s="426"/>
      <c r="P106" s="426"/>
      <c r="Q106" s="426"/>
      <c r="R106" s="426"/>
      <c r="S106" s="426"/>
      <c r="T106" s="426"/>
      <c r="U106" s="426"/>
      <c r="V106" s="426"/>
      <c r="W106" s="426"/>
      <c r="X106" s="426"/>
      <c r="Y106" s="423"/>
      <c r="Z106" s="423"/>
      <c r="AA106" s="423"/>
      <c r="AB106" s="423"/>
      <c r="AC106" s="423"/>
      <c r="AD106" s="423"/>
      <c r="AE106" s="423"/>
      <c r="AF106" s="423"/>
      <c r="AG106" s="423"/>
      <c r="AH106" s="423"/>
      <c r="AI106" s="423"/>
      <c r="AJ106" s="423"/>
      <c r="AK106" s="423"/>
      <c r="AL106" s="423"/>
      <c r="AM106" s="423"/>
      <c r="AN106" s="423"/>
      <c r="AO106" s="423"/>
      <c r="AP106" s="423"/>
      <c r="AQ106" s="423"/>
    </row>
    <row r="107" spans="1:43" customFormat="1" x14ac:dyDescent="0.15">
      <c r="A107" s="426"/>
      <c r="B107" s="426"/>
      <c r="C107" s="426"/>
      <c r="D107" s="426"/>
      <c r="E107" s="426"/>
      <c r="F107" s="426"/>
      <c r="G107" s="426"/>
      <c r="H107" s="426"/>
      <c r="I107" s="426"/>
      <c r="J107" s="426"/>
      <c r="K107" s="426"/>
      <c r="L107" s="426"/>
      <c r="M107" s="426"/>
      <c r="N107" s="426"/>
      <c r="O107" s="426"/>
      <c r="P107" s="426"/>
      <c r="Q107" s="426"/>
      <c r="R107" s="426"/>
      <c r="S107" s="426"/>
      <c r="T107" s="426"/>
      <c r="U107" s="426"/>
      <c r="V107" s="426"/>
      <c r="W107" s="426"/>
      <c r="X107" s="426"/>
      <c r="Y107" s="423"/>
      <c r="Z107" s="423"/>
      <c r="AA107" s="423"/>
      <c r="AB107" s="423"/>
      <c r="AC107" s="423"/>
      <c r="AD107" s="423"/>
      <c r="AE107" s="423"/>
      <c r="AF107" s="423"/>
      <c r="AG107" s="423"/>
      <c r="AH107" s="423"/>
      <c r="AI107" s="423"/>
      <c r="AJ107" s="423"/>
      <c r="AK107" s="423"/>
      <c r="AL107" s="423"/>
      <c r="AM107" s="423"/>
      <c r="AN107" s="423"/>
      <c r="AO107" s="423"/>
      <c r="AP107" s="423"/>
      <c r="AQ107" s="423"/>
    </row>
    <row r="108" spans="1:43" customFormat="1" x14ac:dyDescent="0.15">
      <c r="A108" s="426"/>
      <c r="B108" s="426"/>
      <c r="C108" s="426"/>
      <c r="D108" s="426"/>
      <c r="E108" s="426"/>
      <c r="F108" s="426"/>
      <c r="G108" s="426"/>
      <c r="H108" s="426"/>
      <c r="I108" s="426"/>
      <c r="J108" s="426"/>
      <c r="K108" s="426"/>
      <c r="L108" s="426"/>
      <c r="M108" s="426"/>
      <c r="N108" s="426"/>
      <c r="O108" s="426"/>
      <c r="P108" s="426"/>
      <c r="Q108" s="426"/>
      <c r="R108" s="426"/>
      <c r="S108" s="426"/>
      <c r="T108" s="426"/>
      <c r="U108" s="426"/>
      <c r="V108" s="426"/>
      <c r="W108" s="426"/>
      <c r="X108" s="426"/>
      <c r="Y108" s="423"/>
      <c r="Z108" s="423"/>
      <c r="AA108" s="423"/>
      <c r="AB108" s="423"/>
      <c r="AC108" s="423"/>
      <c r="AD108" s="423"/>
      <c r="AE108" s="423"/>
      <c r="AF108" s="423"/>
      <c r="AG108" s="423"/>
      <c r="AH108" s="423"/>
      <c r="AI108" s="423"/>
      <c r="AJ108" s="423"/>
      <c r="AK108" s="423"/>
      <c r="AL108" s="423"/>
      <c r="AM108" s="423"/>
      <c r="AN108" s="423"/>
      <c r="AO108" s="423"/>
      <c r="AP108" s="423"/>
      <c r="AQ108" s="423"/>
    </row>
    <row r="109" spans="1:43" customFormat="1" x14ac:dyDescent="0.15">
      <c r="A109" s="426"/>
      <c r="B109" s="426"/>
      <c r="C109" s="426"/>
      <c r="D109" s="426"/>
      <c r="E109" s="426"/>
      <c r="F109" s="426"/>
      <c r="G109" s="426"/>
      <c r="H109" s="426"/>
      <c r="I109" s="426"/>
      <c r="J109" s="426"/>
      <c r="K109" s="426"/>
      <c r="L109" s="426"/>
      <c r="M109" s="426"/>
      <c r="N109" s="426"/>
      <c r="O109" s="426"/>
      <c r="P109" s="426"/>
      <c r="Q109" s="426"/>
      <c r="R109" s="426"/>
      <c r="S109" s="426"/>
      <c r="T109" s="426"/>
      <c r="U109" s="426"/>
      <c r="V109" s="426"/>
      <c r="W109" s="426"/>
      <c r="X109" s="426"/>
      <c r="Y109" s="423"/>
      <c r="Z109" s="423"/>
      <c r="AA109" s="423"/>
      <c r="AB109" s="423"/>
      <c r="AC109" s="423"/>
      <c r="AD109" s="423"/>
      <c r="AE109" s="423"/>
      <c r="AF109" s="423"/>
      <c r="AG109" s="423"/>
      <c r="AH109" s="423"/>
      <c r="AI109" s="423"/>
      <c r="AJ109" s="423"/>
      <c r="AK109" s="423"/>
      <c r="AL109" s="423"/>
      <c r="AM109" s="423"/>
      <c r="AN109" s="423"/>
      <c r="AO109" s="423"/>
      <c r="AP109" s="423"/>
      <c r="AQ109" s="423"/>
    </row>
    <row r="110" spans="1:43" customFormat="1" x14ac:dyDescent="0.15">
      <c r="A110" s="426"/>
      <c r="B110" s="426"/>
      <c r="C110" s="426"/>
      <c r="D110" s="426"/>
      <c r="E110" s="426"/>
      <c r="F110" s="426"/>
      <c r="G110" s="426"/>
      <c r="H110" s="426"/>
      <c r="I110" s="426"/>
      <c r="J110" s="426"/>
      <c r="K110" s="426"/>
      <c r="L110" s="426"/>
      <c r="M110" s="426"/>
      <c r="N110" s="426"/>
      <c r="O110" s="426"/>
      <c r="P110" s="426"/>
      <c r="Q110" s="426"/>
      <c r="R110" s="426"/>
      <c r="S110" s="426"/>
      <c r="T110" s="426"/>
      <c r="U110" s="426"/>
      <c r="V110" s="426"/>
      <c r="W110" s="426"/>
      <c r="X110" s="426"/>
      <c r="Y110" s="423"/>
      <c r="Z110" s="423"/>
      <c r="AA110" s="423"/>
      <c r="AB110" s="423"/>
      <c r="AC110" s="423"/>
      <c r="AD110" s="423"/>
      <c r="AE110" s="423"/>
      <c r="AF110" s="423"/>
      <c r="AG110" s="423"/>
      <c r="AH110" s="423"/>
      <c r="AI110" s="423"/>
      <c r="AJ110" s="423"/>
      <c r="AK110" s="423"/>
      <c r="AL110" s="423"/>
      <c r="AM110" s="423"/>
      <c r="AN110" s="423"/>
      <c r="AO110" s="423"/>
      <c r="AP110" s="423"/>
      <c r="AQ110" s="423"/>
    </row>
    <row r="111" spans="1:43" customFormat="1" x14ac:dyDescent="0.15">
      <c r="A111" s="426"/>
      <c r="B111" s="426"/>
      <c r="C111" s="426"/>
      <c r="D111" s="426"/>
      <c r="E111" s="426"/>
      <c r="F111" s="426"/>
      <c r="G111" s="426"/>
      <c r="H111" s="426"/>
      <c r="I111" s="426"/>
      <c r="J111" s="426"/>
      <c r="K111" s="426"/>
      <c r="L111" s="426"/>
      <c r="M111" s="426"/>
      <c r="N111" s="426"/>
      <c r="O111" s="426"/>
      <c r="P111" s="426"/>
      <c r="Q111" s="426"/>
      <c r="R111" s="426"/>
      <c r="S111" s="426"/>
      <c r="T111" s="426"/>
      <c r="U111" s="426"/>
      <c r="V111" s="426"/>
      <c r="W111" s="426"/>
      <c r="X111" s="426"/>
      <c r="Y111" s="423"/>
      <c r="Z111" s="423"/>
      <c r="AA111" s="423"/>
      <c r="AB111" s="423"/>
      <c r="AC111" s="423"/>
      <c r="AD111" s="423"/>
      <c r="AE111" s="423"/>
      <c r="AF111" s="423"/>
      <c r="AG111" s="423"/>
      <c r="AH111" s="423"/>
      <c r="AI111" s="423"/>
      <c r="AJ111" s="423"/>
      <c r="AK111" s="423"/>
      <c r="AL111" s="423"/>
      <c r="AM111" s="423"/>
      <c r="AN111" s="423"/>
      <c r="AO111" s="423"/>
      <c r="AP111" s="423"/>
      <c r="AQ111" s="423"/>
    </row>
    <row r="112" spans="1:43" customFormat="1" x14ac:dyDescent="0.15">
      <c r="A112" s="426"/>
      <c r="B112" s="426"/>
      <c r="C112" s="426"/>
      <c r="D112" s="426"/>
      <c r="E112" s="426"/>
      <c r="F112" s="426"/>
      <c r="G112" s="426"/>
      <c r="H112" s="426"/>
      <c r="I112" s="426"/>
      <c r="J112" s="426"/>
      <c r="K112" s="426"/>
      <c r="L112" s="426"/>
      <c r="M112" s="426"/>
      <c r="N112" s="426"/>
      <c r="O112" s="426"/>
      <c r="P112" s="426"/>
      <c r="Q112" s="426"/>
      <c r="R112" s="426"/>
      <c r="S112" s="426"/>
      <c r="T112" s="426"/>
      <c r="U112" s="426"/>
      <c r="V112" s="426"/>
      <c r="W112" s="426"/>
      <c r="X112" s="426"/>
      <c r="Y112" s="423"/>
      <c r="Z112" s="423"/>
      <c r="AA112" s="423"/>
      <c r="AB112" s="423"/>
      <c r="AC112" s="423"/>
      <c r="AD112" s="423"/>
      <c r="AE112" s="423"/>
      <c r="AF112" s="423"/>
      <c r="AG112" s="423"/>
      <c r="AH112" s="423"/>
      <c r="AI112" s="423"/>
      <c r="AJ112" s="423"/>
      <c r="AK112" s="423"/>
      <c r="AL112" s="423"/>
      <c r="AM112" s="423"/>
      <c r="AN112" s="423"/>
      <c r="AO112" s="423"/>
      <c r="AP112" s="423"/>
      <c r="AQ112" s="423"/>
    </row>
    <row r="113" customFormat="1" ht="13" x14ac:dyDescent="0.15"/>
    <row r="114" customFormat="1" ht="13" x14ac:dyDescent="0.15"/>
    <row r="115" customFormat="1" ht="13" x14ac:dyDescent="0.15"/>
    <row r="116" customFormat="1" ht="13" x14ac:dyDescent="0.15"/>
    <row r="117" customFormat="1" ht="13" x14ac:dyDescent="0.15"/>
    <row r="118" customFormat="1" ht="13" x14ac:dyDescent="0.15"/>
    <row r="119" customFormat="1" ht="13" x14ac:dyDescent="0.15"/>
    <row r="120" customFormat="1" ht="13" x14ac:dyDescent="0.15"/>
    <row r="121" customFormat="1" ht="13" x14ac:dyDescent="0.15"/>
    <row r="122" customFormat="1" ht="13" x14ac:dyDescent="0.15"/>
    <row r="123" customFormat="1" ht="13" x14ac:dyDescent="0.15"/>
    <row r="124" customFormat="1" ht="13" x14ac:dyDescent="0.15"/>
    <row r="125" customFormat="1" ht="13" x14ac:dyDescent="0.15"/>
    <row r="126" customFormat="1" ht="13" x14ac:dyDescent="0.15"/>
    <row r="127" customFormat="1" ht="13" x14ac:dyDescent="0.15"/>
    <row r="128" customFormat="1" ht="13" x14ac:dyDescent="0.15"/>
    <row r="129" customFormat="1" ht="13" x14ac:dyDescent="0.15"/>
    <row r="130" customFormat="1" ht="13" x14ac:dyDescent="0.15"/>
    <row r="131" customFormat="1" ht="13" x14ac:dyDescent="0.15"/>
    <row r="132" customFormat="1" ht="13" x14ac:dyDescent="0.15"/>
    <row r="133" customFormat="1" ht="13" x14ac:dyDescent="0.15"/>
    <row r="134" customFormat="1" ht="13" x14ac:dyDescent="0.15"/>
    <row r="135" customFormat="1" ht="13" x14ac:dyDescent="0.15"/>
    <row r="136" customFormat="1" ht="13" x14ac:dyDescent="0.15"/>
    <row r="137" customFormat="1" ht="13" x14ac:dyDescent="0.15"/>
    <row r="138" customFormat="1" ht="13" x14ac:dyDescent="0.15"/>
    <row r="139" customFormat="1" ht="13" x14ac:dyDescent="0.15"/>
    <row r="140" customFormat="1" ht="13" x14ac:dyDescent="0.15"/>
    <row r="141" customFormat="1" ht="13" x14ac:dyDescent="0.15"/>
    <row r="142" customFormat="1" ht="13" x14ac:dyDescent="0.15"/>
    <row r="143" customFormat="1" ht="13" x14ac:dyDescent="0.15"/>
    <row r="144" customFormat="1" ht="13" x14ac:dyDescent="0.15"/>
    <row r="145" customFormat="1" ht="13" x14ac:dyDescent="0.15"/>
    <row r="146" customFormat="1" ht="13" x14ac:dyDescent="0.15"/>
    <row r="147" customFormat="1" ht="13" x14ac:dyDescent="0.15"/>
    <row r="148" customFormat="1" ht="13" x14ac:dyDescent="0.15"/>
    <row r="149" customFormat="1" ht="13" x14ac:dyDescent="0.15"/>
    <row r="150" customFormat="1" ht="13" x14ac:dyDescent="0.15"/>
    <row r="151" customFormat="1" ht="13" x14ac:dyDescent="0.15"/>
    <row r="152" customFormat="1" ht="13" x14ac:dyDescent="0.15"/>
    <row r="153" customFormat="1" ht="13" x14ac:dyDescent="0.15"/>
    <row r="154" customFormat="1" ht="13" x14ac:dyDescent="0.15"/>
    <row r="155" customFormat="1" ht="13" x14ac:dyDescent="0.15"/>
    <row r="156" customFormat="1" ht="13" x14ac:dyDescent="0.15"/>
    <row r="157" customFormat="1" ht="13" x14ac:dyDescent="0.15"/>
    <row r="158" customFormat="1" ht="13" x14ac:dyDescent="0.15"/>
    <row r="159" customFormat="1" ht="13" x14ac:dyDescent="0.15"/>
    <row r="160" customFormat="1" ht="13" x14ac:dyDescent="0.15"/>
    <row r="161" customFormat="1" ht="13" x14ac:dyDescent="0.15"/>
    <row r="162" customFormat="1" ht="13" x14ac:dyDescent="0.15"/>
    <row r="163" customFormat="1" ht="13" x14ac:dyDescent="0.15"/>
    <row r="164" customFormat="1" ht="13" x14ac:dyDescent="0.15"/>
    <row r="165" customFormat="1" ht="13" x14ac:dyDescent="0.15"/>
    <row r="166" customFormat="1" ht="13" x14ac:dyDescent="0.15"/>
    <row r="167" customFormat="1" ht="13" x14ac:dyDescent="0.15"/>
    <row r="168" customFormat="1" ht="13" x14ac:dyDescent="0.15"/>
    <row r="169" customFormat="1" ht="13" x14ac:dyDescent="0.15"/>
    <row r="170" customFormat="1" ht="13" x14ac:dyDescent="0.15"/>
    <row r="171" customFormat="1" ht="13" x14ac:dyDescent="0.15"/>
    <row r="172" customFormat="1" ht="13" x14ac:dyDescent="0.15"/>
    <row r="173" customFormat="1" ht="13" x14ac:dyDescent="0.15"/>
    <row r="174" customFormat="1" ht="13" x14ac:dyDescent="0.15"/>
    <row r="175" customFormat="1" ht="13" x14ac:dyDescent="0.15"/>
    <row r="176" customFormat="1" ht="13" x14ac:dyDescent="0.15"/>
    <row r="177" customFormat="1" ht="13" x14ac:dyDescent="0.15"/>
    <row r="178" customFormat="1" ht="13" x14ac:dyDescent="0.15"/>
    <row r="179" customFormat="1" ht="13" x14ac:dyDescent="0.15"/>
    <row r="180" customFormat="1" ht="13" x14ac:dyDescent="0.15"/>
    <row r="181" customFormat="1" ht="13" x14ac:dyDescent="0.15"/>
    <row r="182" customFormat="1" ht="13" x14ac:dyDescent="0.15"/>
    <row r="183" customFormat="1" ht="13" x14ac:dyDescent="0.15"/>
    <row r="184" customFormat="1" ht="13" x14ac:dyDescent="0.15"/>
    <row r="185" customFormat="1" ht="13" x14ac:dyDescent="0.15"/>
    <row r="186" customFormat="1" ht="13" x14ac:dyDescent="0.15"/>
    <row r="187" customFormat="1" ht="13" x14ac:dyDescent="0.15"/>
    <row r="188" customFormat="1" ht="13" x14ac:dyDescent="0.15"/>
    <row r="189" customFormat="1" ht="13" x14ac:dyDescent="0.15"/>
    <row r="190" customFormat="1" ht="13" x14ac:dyDescent="0.15"/>
    <row r="191" customFormat="1" ht="13" x14ac:dyDescent="0.15"/>
    <row r="192" customFormat="1" ht="13" x14ac:dyDescent="0.15"/>
    <row r="193" customFormat="1" ht="13" x14ac:dyDescent="0.15"/>
    <row r="194" customFormat="1" ht="13" x14ac:dyDescent="0.15"/>
    <row r="195" customFormat="1" ht="13" x14ac:dyDescent="0.15"/>
    <row r="196" customFormat="1" ht="13" x14ac:dyDescent="0.15"/>
    <row r="197" customFormat="1" ht="13" x14ac:dyDescent="0.15"/>
    <row r="198" customFormat="1" ht="13" x14ac:dyDescent="0.15"/>
    <row r="199" customFormat="1" ht="13" x14ac:dyDescent="0.15"/>
    <row r="200" customFormat="1" ht="13" x14ac:dyDescent="0.15"/>
    <row r="201" customFormat="1" ht="13" x14ac:dyDescent="0.15"/>
    <row r="202" customFormat="1" ht="13" x14ac:dyDescent="0.15"/>
    <row r="203" customFormat="1" ht="13" x14ac:dyDescent="0.15"/>
    <row r="204" customFormat="1" ht="13" x14ac:dyDescent="0.15"/>
    <row r="205" customFormat="1" ht="13" x14ac:dyDescent="0.15"/>
    <row r="206" customFormat="1" ht="13" x14ac:dyDescent="0.15"/>
    <row r="207" customFormat="1" ht="13" x14ac:dyDescent="0.15"/>
    <row r="208" customFormat="1" ht="13" x14ac:dyDescent="0.15"/>
    <row r="209" customFormat="1" ht="13" x14ac:dyDescent="0.15"/>
    <row r="210" customFormat="1" ht="13" x14ac:dyDescent="0.15"/>
    <row r="211" customFormat="1" ht="13" x14ac:dyDescent="0.15"/>
    <row r="212" customFormat="1" ht="13" x14ac:dyDescent="0.15"/>
    <row r="213" customFormat="1" ht="13" x14ac:dyDescent="0.15"/>
    <row r="214" customFormat="1" ht="13" x14ac:dyDescent="0.15"/>
    <row r="215" customFormat="1" ht="13" x14ac:dyDescent="0.15"/>
    <row r="216" customFormat="1" ht="13" x14ac:dyDescent="0.15"/>
    <row r="217" customFormat="1" ht="13" x14ac:dyDescent="0.15"/>
    <row r="218" customFormat="1" ht="13" x14ac:dyDescent="0.15"/>
    <row r="219" customFormat="1" ht="13" x14ac:dyDescent="0.15"/>
    <row r="220" customFormat="1" ht="13" x14ac:dyDescent="0.15"/>
    <row r="221" customFormat="1" ht="13" x14ac:dyDescent="0.15"/>
    <row r="222" customFormat="1" ht="13" x14ac:dyDescent="0.15"/>
    <row r="223" customFormat="1" ht="13" x14ac:dyDescent="0.15"/>
    <row r="224" customFormat="1" ht="13" x14ac:dyDescent="0.15"/>
    <row r="225" customFormat="1" ht="13" x14ac:dyDescent="0.15"/>
    <row r="226" customFormat="1" ht="13" x14ac:dyDescent="0.15"/>
    <row r="227" customFormat="1" ht="13" x14ac:dyDescent="0.15"/>
    <row r="228" customFormat="1" ht="13" x14ac:dyDescent="0.15"/>
    <row r="229" customFormat="1" ht="13" x14ac:dyDescent="0.15"/>
    <row r="230" customFormat="1" ht="13" x14ac:dyDescent="0.15"/>
    <row r="231" customFormat="1" ht="13" x14ac:dyDescent="0.15"/>
    <row r="232" customFormat="1" ht="13" x14ac:dyDescent="0.15"/>
    <row r="233" customFormat="1" ht="13" x14ac:dyDescent="0.15"/>
    <row r="234" customFormat="1" ht="13" x14ac:dyDescent="0.15"/>
    <row r="235" customFormat="1" ht="13" x14ac:dyDescent="0.15"/>
    <row r="236" customFormat="1" ht="13" x14ac:dyDescent="0.15"/>
    <row r="237" customFormat="1" ht="13" x14ac:dyDescent="0.15"/>
    <row r="238" customFormat="1" ht="13" x14ac:dyDescent="0.15"/>
    <row r="239" customFormat="1" ht="13" x14ac:dyDescent="0.15"/>
    <row r="240" customFormat="1" ht="13" x14ac:dyDescent="0.15"/>
    <row r="241" customFormat="1" ht="13" x14ac:dyDescent="0.15"/>
    <row r="242" customFormat="1" ht="13" x14ac:dyDescent="0.15"/>
    <row r="243" customFormat="1" ht="13" x14ac:dyDescent="0.15"/>
    <row r="244" customFormat="1" ht="13" x14ac:dyDescent="0.15"/>
    <row r="245" customFormat="1" ht="13" x14ac:dyDescent="0.15"/>
    <row r="246" customFormat="1" ht="13" x14ac:dyDescent="0.15"/>
    <row r="247" customFormat="1" ht="13" x14ac:dyDescent="0.15"/>
    <row r="248" customFormat="1" ht="13" x14ac:dyDescent="0.15"/>
    <row r="249" customFormat="1" ht="13" x14ac:dyDescent="0.15"/>
    <row r="250" customFormat="1" ht="13" x14ac:dyDescent="0.15"/>
    <row r="251" customFormat="1" ht="13" x14ac:dyDescent="0.15"/>
    <row r="252" customFormat="1" ht="13" x14ac:dyDescent="0.15"/>
    <row r="253" customFormat="1" ht="13" x14ac:dyDescent="0.15"/>
    <row r="254" customFormat="1" ht="13" x14ac:dyDescent="0.15"/>
    <row r="255" customFormat="1" ht="13" x14ac:dyDescent="0.15"/>
    <row r="256" customFormat="1" ht="13" x14ac:dyDescent="0.15"/>
    <row r="257" customFormat="1" ht="13" x14ac:dyDescent="0.15"/>
    <row r="258" customFormat="1" ht="13" x14ac:dyDescent="0.15"/>
    <row r="259" customFormat="1" ht="13" x14ac:dyDescent="0.15"/>
    <row r="260" customFormat="1" ht="13" x14ac:dyDescent="0.15"/>
    <row r="261" customFormat="1" ht="13" x14ac:dyDescent="0.15"/>
    <row r="262" customFormat="1" ht="13" x14ac:dyDescent="0.15"/>
    <row r="263" customFormat="1" ht="13" x14ac:dyDescent="0.15"/>
    <row r="264" customFormat="1" ht="13" x14ac:dyDescent="0.15"/>
    <row r="265" customFormat="1" ht="13" x14ac:dyDescent="0.15"/>
    <row r="266" customFormat="1" ht="13" x14ac:dyDescent="0.15"/>
    <row r="267" customFormat="1" ht="13" x14ac:dyDescent="0.15"/>
    <row r="268" customFormat="1" ht="13" x14ac:dyDescent="0.15"/>
    <row r="269" customFormat="1" ht="13" x14ac:dyDescent="0.15"/>
    <row r="270" customFormat="1" ht="13" x14ac:dyDescent="0.15"/>
    <row r="271" customFormat="1" ht="13" x14ac:dyDescent="0.15"/>
    <row r="272" customFormat="1" ht="13" x14ac:dyDescent="0.15"/>
    <row r="273" customFormat="1" ht="13" x14ac:dyDescent="0.15"/>
    <row r="274" customFormat="1" ht="13" x14ac:dyDescent="0.15"/>
    <row r="275" customFormat="1" ht="13" x14ac:dyDescent="0.15"/>
    <row r="276" customFormat="1" ht="13" x14ac:dyDescent="0.15"/>
    <row r="277" customFormat="1" ht="13" x14ac:dyDescent="0.15"/>
    <row r="278" customFormat="1" ht="13" x14ac:dyDescent="0.15"/>
    <row r="279" customFormat="1" ht="13" x14ac:dyDescent="0.15"/>
    <row r="280" customFormat="1" ht="13" x14ac:dyDescent="0.15"/>
    <row r="281" customFormat="1" ht="13" x14ac:dyDescent="0.15"/>
    <row r="282" customFormat="1" ht="13" x14ac:dyDescent="0.15"/>
    <row r="283" customFormat="1" ht="13" x14ac:dyDescent="0.15"/>
    <row r="284" customFormat="1" ht="13" x14ac:dyDescent="0.15"/>
    <row r="285" customFormat="1" ht="13" x14ac:dyDescent="0.15"/>
    <row r="286" customFormat="1" ht="13" x14ac:dyDescent="0.15"/>
    <row r="287" customFormat="1" ht="13" x14ac:dyDescent="0.15"/>
    <row r="288" customFormat="1" ht="13" x14ac:dyDescent="0.15"/>
    <row r="289" customFormat="1" ht="13" x14ac:dyDescent="0.15"/>
    <row r="290" customFormat="1" ht="13" x14ac:dyDescent="0.15"/>
    <row r="291" customFormat="1" ht="13" x14ac:dyDescent="0.15"/>
    <row r="292" customFormat="1" ht="13" x14ac:dyDescent="0.15"/>
    <row r="293" customFormat="1" ht="13" x14ac:dyDescent="0.15"/>
    <row r="294" customFormat="1" ht="13" x14ac:dyDescent="0.15"/>
    <row r="295" customFormat="1" ht="13" x14ac:dyDescent="0.15"/>
    <row r="296" customFormat="1" ht="13" x14ac:dyDescent="0.15"/>
    <row r="297" customFormat="1" ht="13" x14ac:dyDescent="0.15"/>
    <row r="298" customFormat="1" ht="13" x14ac:dyDescent="0.15"/>
    <row r="299" customFormat="1" ht="13" x14ac:dyDescent="0.15"/>
    <row r="300" customFormat="1" ht="13" x14ac:dyDescent="0.15"/>
    <row r="301" customFormat="1" ht="13" x14ac:dyDescent="0.15"/>
    <row r="302" customFormat="1" ht="13" x14ac:dyDescent="0.15"/>
    <row r="303" customFormat="1" ht="13" x14ac:dyDescent="0.15"/>
    <row r="304" customFormat="1" ht="13" x14ac:dyDescent="0.15"/>
    <row r="305" customFormat="1" ht="13" x14ac:dyDescent="0.15"/>
    <row r="306" customFormat="1" ht="13" x14ac:dyDescent="0.15"/>
    <row r="307" customFormat="1" ht="13" x14ac:dyDescent="0.15"/>
    <row r="308" customFormat="1" ht="13" x14ac:dyDescent="0.15"/>
    <row r="309" customFormat="1" ht="13" x14ac:dyDescent="0.15"/>
    <row r="310" customFormat="1" ht="13" x14ac:dyDescent="0.15"/>
    <row r="311" customFormat="1" ht="13" x14ac:dyDescent="0.15"/>
    <row r="312" customFormat="1" ht="13" x14ac:dyDescent="0.15"/>
    <row r="313" customFormat="1" ht="13" x14ac:dyDescent="0.15"/>
    <row r="314" customFormat="1" ht="13" x14ac:dyDescent="0.15"/>
    <row r="315" customFormat="1" ht="13" x14ac:dyDescent="0.15"/>
    <row r="316" customFormat="1" ht="13" x14ac:dyDescent="0.15"/>
    <row r="317" customFormat="1" ht="13" x14ac:dyDescent="0.15"/>
    <row r="318" customFormat="1" ht="13" x14ac:dyDescent="0.15"/>
    <row r="319" customFormat="1" ht="13" x14ac:dyDescent="0.15"/>
    <row r="320" customFormat="1" ht="13" x14ac:dyDescent="0.15"/>
    <row r="321" customFormat="1" ht="13" x14ac:dyDescent="0.15"/>
    <row r="322" customFormat="1" ht="13" x14ac:dyDescent="0.15"/>
    <row r="323" customFormat="1" ht="13" x14ac:dyDescent="0.15"/>
    <row r="324" customFormat="1" ht="13" x14ac:dyDescent="0.15"/>
    <row r="325" customFormat="1" ht="13" x14ac:dyDescent="0.15"/>
    <row r="326" customFormat="1" ht="13" x14ac:dyDescent="0.15"/>
    <row r="327" customFormat="1" ht="13" x14ac:dyDescent="0.15"/>
    <row r="328" customFormat="1" ht="13" x14ac:dyDescent="0.15"/>
    <row r="329" customFormat="1" ht="13" x14ac:dyDescent="0.15"/>
    <row r="330" customFormat="1" ht="13" x14ac:dyDescent="0.15"/>
    <row r="331" customFormat="1" ht="13" x14ac:dyDescent="0.15"/>
    <row r="332" customFormat="1" ht="13" x14ac:dyDescent="0.15"/>
    <row r="333" customFormat="1" ht="13" x14ac:dyDescent="0.15"/>
    <row r="334" customFormat="1" ht="13" x14ac:dyDescent="0.15"/>
    <row r="335" customFormat="1" ht="13" x14ac:dyDescent="0.15"/>
    <row r="336" customFormat="1" ht="13" x14ac:dyDescent="0.15"/>
    <row r="337" customFormat="1" ht="13" x14ac:dyDescent="0.15"/>
    <row r="338" customFormat="1" ht="13" x14ac:dyDescent="0.15"/>
    <row r="339" customFormat="1" ht="13" x14ac:dyDescent="0.15"/>
    <row r="340" customFormat="1" ht="13" x14ac:dyDescent="0.15"/>
    <row r="341" customFormat="1" ht="13" x14ac:dyDescent="0.15"/>
    <row r="342" customFormat="1" ht="13" x14ac:dyDescent="0.15"/>
    <row r="343" customFormat="1" ht="13" x14ac:dyDescent="0.15"/>
    <row r="344" customFormat="1" ht="13" x14ac:dyDescent="0.15"/>
    <row r="345" customFormat="1" ht="13" x14ac:dyDescent="0.15"/>
    <row r="346" customFormat="1" ht="13" x14ac:dyDescent="0.15"/>
    <row r="347" customFormat="1" ht="13" x14ac:dyDescent="0.15"/>
    <row r="348" customFormat="1" ht="13" x14ac:dyDescent="0.15"/>
    <row r="349" customFormat="1" ht="13" x14ac:dyDescent="0.15"/>
    <row r="350" customFormat="1" ht="13" x14ac:dyDescent="0.15"/>
    <row r="351" customFormat="1" ht="13" x14ac:dyDescent="0.15"/>
    <row r="352" customFormat="1" ht="13" x14ac:dyDescent="0.15"/>
    <row r="353" customFormat="1" ht="13" x14ac:dyDescent="0.15"/>
    <row r="354" customFormat="1" ht="13" x14ac:dyDescent="0.15"/>
    <row r="355" customFormat="1" ht="13" x14ac:dyDescent="0.15"/>
    <row r="356" customFormat="1" ht="13" x14ac:dyDescent="0.15"/>
    <row r="357" customFormat="1" ht="13" x14ac:dyDescent="0.15"/>
    <row r="358" customFormat="1" ht="13" x14ac:dyDescent="0.15"/>
    <row r="359" customFormat="1" ht="13" x14ac:dyDescent="0.15"/>
    <row r="360" customFormat="1" ht="13" x14ac:dyDescent="0.15"/>
    <row r="361" customFormat="1" ht="13" x14ac:dyDescent="0.15"/>
    <row r="362" customFormat="1" ht="13" x14ac:dyDescent="0.15"/>
    <row r="363" customFormat="1" ht="13" x14ac:dyDescent="0.15"/>
    <row r="364" customFormat="1" ht="13" x14ac:dyDescent="0.15"/>
    <row r="365" customFormat="1" ht="13" x14ac:dyDescent="0.15"/>
    <row r="366" customFormat="1" ht="13" x14ac:dyDescent="0.15"/>
    <row r="367" customFormat="1" ht="13" x14ac:dyDescent="0.15"/>
    <row r="368" customFormat="1" ht="13" x14ac:dyDescent="0.15"/>
    <row r="369" customFormat="1" ht="13" x14ac:dyDescent="0.15"/>
    <row r="370" customFormat="1" ht="13" x14ac:dyDescent="0.15"/>
    <row r="371" customFormat="1" ht="13" x14ac:dyDescent="0.15"/>
    <row r="372" customFormat="1" ht="13" x14ac:dyDescent="0.15"/>
    <row r="373" customFormat="1" ht="13" x14ac:dyDescent="0.15"/>
    <row r="374" customFormat="1" ht="13" x14ac:dyDescent="0.15"/>
    <row r="375" customFormat="1" ht="13" x14ac:dyDescent="0.15"/>
    <row r="376" customFormat="1" ht="13" x14ac:dyDescent="0.15"/>
    <row r="377" customFormat="1" ht="13" x14ac:dyDescent="0.15"/>
    <row r="378" customFormat="1" ht="13" x14ac:dyDescent="0.15"/>
    <row r="379" customFormat="1" ht="13" x14ac:dyDescent="0.15"/>
    <row r="380" customFormat="1" ht="13" x14ac:dyDescent="0.15"/>
    <row r="381" customFormat="1" ht="13" x14ac:dyDescent="0.15"/>
    <row r="382" customFormat="1" ht="13" x14ac:dyDescent="0.15"/>
    <row r="383" customFormat="1" ht="13" x14ac:dyDescent="0.15"/>
    <row r="384" customFormat="1" ht="13" x14ac:dyDescent="0.15"/>
    <row r="385" customFormat="1" ht="13" x14ac:dyDescent="0.15"/>
    <row r="386" customFormat="1" ht="13" x14ac:dyDescent="0.15"/>
    <row r="387" customFormat="1" ht="13" x14ac:dyDescent="0.15"/>
    <row r="388" customFormat="1" ht="13" x14ac:dyDescent="0.15"/>
    <row r="389" customFormat="1" ht="13" x14ac:dyDescent="0.15"/>
    <row r="390" customFormat="1" ht="13" x14ac:dyDescent="0.15"/>
    <row r="391" customFormat="1" ht="13" x14ac:dyDescent="0.15"/>
    <row r="392" customFormat="1" ht="13" x14ac:dyDescent="0.15"/>
    <row r="393" customFormat="1" ht="13" x14ac:dyDescent="0.15"/>
    <row r="394" customFormat="1" ht="13" x14ac:dyDescent="0.15"/>
    <row r="395" customFormat="1" ht="13" x14ac:dyDescent="0.15"/>
    <row r="396" customFormat="1" ht="13" x14ac:dyDescent="0.15"/>
    <row r="397" customFormat="1" ht="13" x14ac:dyDescent="0.15"/>
    <row r="398" customFormat="1" ht="13" x14ac:dyDescent="0.15"/>
    <row r="399" customFormat="1" ht="13" x14ac:dyDescent="0.15"/>
    <row r="400" customFormat="1" ht="13" x14ac:dyDescent="0.15"/>
    <row r="401" customFormat="1" ht="13" x14ac:dyDescent="0.15"/>
    <row r="402" customFormat="1" ht="13" x14ac:dyDescent="0.15"/>
    <row r="403" customFormat="1" ht="13" x14ac:dyDescent="0.15"/>
    <row r="404" customFormat="1" ht="13" x14ac:dyDescent="0.15"/>
    <row r="405" customFormat="1" ht="13" x14ac:dyDescent="0.15"/>
    <row r="406" customFormat="1" ht="13" x14ac:dyDescent="0.15"/>
    <row r="407" customFormat="1" ht="13" x14ac:dyDescent="0.15"/>
    <row r="408" customFormat="1" ht="13" x14ac:dyDescent="0.15"/>
    <row r="409" customFormat="1" ht="13" x14ac:dyDescent="0.15"/>
    <row r="410" customFormat="1" ht="13" x14ac:dyDescent="0.15"/>
    <row r="411" customFormat="1" ht="13" x14ac:dyDescent="0.15"/>
    <row r="412" customFormat="1" ht="13" x14ac:dyDescent="0.15"/>
    <row r="413" customFormat="1" ht="13" x14ac:dyDescent="0.15"/>
    <row r="414" customFormat="1" ht="13" x14ac:dyDescent="0.15"/>
    <row r="415" customFormat="1" ht="13" x14ac:dyDescent="0.15"/>
    <row r="416" customFormat="1" ht="13" x14ac:dyDescent="0.15"/>
    <row r="417" customFormat="1" ht="13" x14ac:dyDescent="0.15"/>
    <row r="418" customFormat="1" ht="13" x14ac:dyDescent="0.15"/>
    <row r="419" customFormat="1" ht="13" x14ac:dyDescent="0.15"/>
    <row r="420" customFormat="1" ht="13" x14ac:dyDescent="0.15"/>
    <row r="421" customFormat="1" ht="13" x14ac:dyDescent="0.15"/>
    <row r="422" customFormat="1" ht="13" x14ac:dyDescent="0.15"/>
    <row r="423" customFormat="1" ht="13" x14ac:dyDescent="0.15"/>
    <row r="424" customFormat="1" ht="13" x14ac:dyDescent="0.15"/>
    <row r="425" customFormat="1" ht="13" x14ac:dyDescent="0.15"/>
    <row r="426" customFormat="1" ht="13" x14ac:dyDescent="0.15"/>
    <row r="427" customFormat="1" ht="13" x14ac:dyDescent="0.15"/>
    <row r="428" customFormat="1" ht="13" x14ac:dyDescent="0.15"/>
    <row r="429" customFormat="1" ht="13" x14ac:dyDescent="0.15"/>
    <row r="430" customFormat="1" ht="13" x14ac:dyDescent="0.15"/>
    <row r="431" customFormat="1" ht="13" x14ac:dyDescent="0.15"/>
    <row r="432" customFormat="1" ht="13" x14ac:dyDescent="0.15"/>
    <row r="433" customFormat="1" ht="13" x14ac:dyDescent="0.15"/>
    <row r="434" customFormat="1" ht="13" x14ac:dyDescent="0.15"/>
    <row r="435" customFormat="1" ht="13" x14ac:dyDescent="0.15"/>
    <row r="436" customFormat="1" ht="13" x14ac:dyDescent="0.15"/>
    <row r="437" customFormat="1" ht="13" x14ac:dyDescent="0.15"/>
    <row r="438" customFormat="1" ht="13" x14ac:dyDescent="0.15"/>
    <row r="439" customFormat="1" ht="13" x14ac:dyDescent="0.15"/>
    <row r="440" customFormat="1" ht="13" x14ac:dyDescent="0.15"/>
    <row r="441" customFormat="1" ht="13" x14ac:dyDescent="0.15"/>
    <row r="442" customFormat="1" ht="13" x14ac:dyDescent="0.15"/>
    <row r="443" customFormat="1" ht="13" x14ac:dyDescent="0.15"/>
    <row r="444" customFormat="1" ht="13" x14ac:dyDescent="0.15"/>
    <row r="445" customFormat="1" ht="13" x14ac:dyDescent="0.15"/>
    <row r="446" customFormat="1" ht="13" x14ac:dyDescent="0.15"/>
    <row r="447" customFormat="1" ht="13" x14ac:dyDescent="0.15"/>
    <row r="448" customFormat="1" ht="13" x14ac:dyDescent="0.15"/>
    <row r="449" customFormat="1" ht="13" x14ac:dyDescent="0.15"/>
    <row r="450" customFormat="1" ht="13" x14ac:dyDescent="0.15"/>
    <row r="451" customFormat="1" ht="13" x14ac:dyDescent="0.15"/>
    <row r="452" customFormat="1" ht="13" x14ac:dyDescent="0.15"/>
    <row r="453" customFormat="1" ht="13" x14ac:dyDescent="0.15"/>
    <row r="454" customFormat="1" ht="13" x14ac:dyDescent="0.15"/>
    <row r="455" customFormat="1" ht="13" x14ac:dyDescent="0.15"/>
    <row r="456" customFormat="1" ht="13" x14ac:dyDescent="0.15"/>
    <row r="457" customFormat="1" ht="13" x14ac:dyDescent="0.15"/>
    <row r="458" customFormat="1" ht="13" x14ac:dyDescent="0.15"/>
    <row r="459" customFormat="1" ht="13" x14ac:dyDescent="0.15"/>
    <row r="460" customFormat="1" ht="13" x14ac:dyDescent="0.15"/>
    <row r="461" customFormat="1" ht="13" x14ac:dyDescent="0.15"/>
    <row r="462" customFormat="1" ht="13" x14ac:dyDescent="0.15"/>
    <row r="463" customFormat="1" ht="13" x14ac:dyDescent="0.15"/>
    <row r="464" customFormat="1" ht="13" x14ac:dyDescent="0.15"/>
    <row r="465" customFormat="1" ht="13" x14ac:dyDescent="0.15"/>
    <row r="466" customFormat="1" ht="13" x14ac:dyDescent="0.15"/>
    <row r="467" customFormat="1" ht="13" x14ac:dyDescent="0.15"/>
    <row r="468" customFormat="1" ht="13" x14ac:dyDescent="0.15"/>
    <row r="469" customFormat="1" ht="13" x14ac:dyDescent="0.15"/>
    <row r="470" customFormat="1" ht="13" x14ac:dyDescent="0.15"/>
    <row r="471" customFormat="1" ht="13" x14ac:dyDescent="0.15"/>
    <row r="472" customFormat="1" ht="13" x14ac:dyDescent="0.15"/>
    <row r="473" customFormat="1" ht="13" x14ac:dyDescent="0.15"/>
    <row r="474" customFormat="1" ht="13" x14ac:dyDescent="0.15"/>
    <row r="475" customFormat="1" ht="13" x14ac:dyDescent="0.15"/>
    <row r="476" customFormat="1" ht="13" x14ac:dyDescent="0.15"/>
    <row r="477" customFormat="1" ht="13" x14ac:dyDescent="0.15"/>
    <row r="478" customFormat="1" ht="13" x14ac:dyDescent="0.15"/>
    <row r="479" customFormat="1" ht="13" x14ac:dyDescent="0.15"/>
    <row r="480" customFormat="1" ht="13" x14ac:dyDescent="0.15"/>
    <row r="481" customFormat="1" ht="13" x14ac:dyDescent="0.15"/>
    <row r="482" customFormat="1" ht="13" x14ac:dyDescent="0.15"/>
    <row r="483" customFormat="1" ht="13" x14ac:dyDescent="0.15"/>
    <row r="484" customFormat="1" ht="13" x14ac:dyDescent="0.15"/>
    <row r="485" customFormat="1" ht="13" x14ac:dyDescent="0.15"/>
    <row r="486" customFormat="1" ht="13" x14ac:dyDescent="0.15"/>
    <row r="487" customFormat="1" ht="13" x14ac:dyDescent="0.15"/>
    <row r="488" customFormat="1" ht="13" x14ac:dyDescent="0.15"/>
    <row r="489" customFormat="1" ht="13" x14ac:dyDescent="0.15"/>
    <row r="490" customFormat="1" ht="13" x14ac:dyDescent="0.15"/>
    <row r="491" customFormat="1" ht="13" x14ac:dyDescent="0.15"/>
    <row r="492" customFormat="1" ht="13" x14ac:dyDescent="0.15"/>
    <row r="493" customFormat="1" ht="13" x14ac:dyDescent="0.15"/>
    <row r="494" customFormat="1" ht="13" x14ac:dyDescent="0.15"/>
    <row r="495" customFormat="1" ht="13" x14ac:dyDescent="0.15"/>
    <row r="496" customFormat="1" ht="13" x14ac:dyDescent="0.15"/>
    <row r="497" customFormat="1" ht="13" x14ac:dyDescent="0.15"/>
    <row r="498" customFormat="1" ht="13" x14ac:dyDescent="0.15"/>
    <row r="499" customFormat="1" ht="13" x14ac:dyDescent="0.15"/>
    <row r="500" customFormat="1" ht="13" x14ac:dyDescent="0.15"/>
    <row r="501" customFormat="1" ht="13" x14ac:dyDescent="0.15"/>
    <row r="502" customFormat="1" ht="13" x14ac:dyDescent="0.15"/>
    <row r="503" customFormat="1" ht="13" x14ac:dyDescent="0.15"/>
    <row r="504" customFormat="1" ht="13" x14ac:dyDescent="0.15"/>
    <row r="505" customFormat="1" ht="13" x14ac:dyDescent="0.15"/>
    <row r="506" customFormat="1" ht="13" x14ac:dyDescent="0.15"/>
    <row r="507" customFormat="1" ht="13" x14ac:dyDescent="0.15"/>
    <row r="508" customFormat="1" ht="13" x14ac:dyDescent="0.15"/>
    <row r="509" customFormat="1" ht="13" x14ac:dyDescent="0.15"/>
    <row r="510" customFormat="1" ht="13" x14ac:dyDescent="0.15"/>
    <row r="511" customFormat="1" ht="13" x14ac:dyDescent="0.15"/>
    <row r="512" customFormat="1" ht="13" x14ac:dyDescent="0.15"/>
    <row r="513" customFormat="1" ht="13" x14ac:dyDescent="0.15"/>
    <row r="514" customFormat="1" ht="13" x14ac:dyDescent="0.15"/>
    <row r="515" customFormat="1" ht="13" x14ac:dyDescent="0.15"/>
    <row r="516" customFormat="1" ht="13" x14ac:dyDescent="0.15"/>
    <row r="517" customFormat="1" ht="13" x14ac:dyDescent="0.15"/>
    <row r="518" customFormat="1" ht="13" x14ac:dyDescent="0.15"/>
    <row r="519" customFormat="1" ht="13" x14ac:dyDescent="0.15"/>
    <row r="520" customFormat="1" ht="13" x14ac:dyDescent="0.15"/>
    <row r="521" customFormat="1" ht="13" x14ac:dyDescent="0.15"/>
    <row r="522" customFormat="1" ht="13" x14ac:dyDescent="0.15"/>
    <row r="523" customFormat="1" ht="13" x14ac:dyDescent="0.15"/>
    <row r="524" customFormat="1" ht="13" x14ac:dyDescent="0.15"/>
    <row r="525" customFormat="1" ht="13" x14ac:dyDescent="0.15"/>
    <row r="526" customFormat="1" ht="13" x14ac:dyDescent="0.15"/>
    <row r="527" customFormat="1" ht="13" x14ac:dyDescent="0.15"/>
    <row r="528" customFormat="1" ht="13" x14ac:dyDescent="0.15"/>
    <row r="529" customFormat="1" ht="13" x14ac:dyDescent="0.15"/>
    <row r="530" customFormat="1" ht="13" x14ac:dyDescent="0.15"/>
    <row r="531" customFormat="1" ht="13" x14ac:dyDescent="0.15"/>
    <row r="532" customFormat="1" ht="13" x14ac:dyDescent="0.15"/>
    <row r="533" customFormat="1" ht="13" x14ac:dyDescent="0.15"/>
    <row r="534" customFormat="1" ht="13" x14ac:dyDescent="0.15"/>
    <row r="535" customFormat="1" ht="13" x14ac:dyDescent="0.15"/>
    <row r="536" customFormat="1" ht="13" x14ac:dyDescent="0.15"/>
    <row r="537" customFormat="1" ht="13" x14ac:dyDescent="0.15"/>
    <row r="538" customFormat="1" ht="13" x14ac:dyDescent="0.15"/>
    <row r="539" customFormat="1" ht="13" x14ac:dyDescent="0.15"/>
    <row r="540" customFormat="1" ht="13" x14ac:dyDescent="0.15"/>
    <row r="541" customFormat="1" ht="13" x14ac:dyDescent="0.15"/>
    <row r="542" customFormat="1" ht="13" x14ac:dyDescent="0.15"/>
    <row r="543" customFormat="1" ht="13" x14ac:dyDescent="0.15"/>
    <row r="544" customFormat="1" ht="13" x14ac:dyDescent="0.15"/>
    <row r="545" customFormat="1" ht="13" x14ac:dyDescent="0.15"/>
    <row r="546" customFormat="1" ht="13" x14ac:dyDescent="0.15"/>
    <row r="547" customFormat="1" ht="13" x14ac:dyDescent="0.15"/>
    <row r="548" customFormat="1" ht="13" x14ac:dyDescent="0.15"/>
    <row r="549" customFormat="1" ht="13" x14ac:dyDescent="0.15"/>
    <row r="550" customFormat="1" ht="13" x14ac:dyDescent="0.15"/>
    <row r="551" customFormat="1" ht="13" x14ac:dyDescent="0.15"/>
    <row r="552" customFormat="1" ht="13" x14ac:dyDescent="0.15"/>
    <row r="553" customFormat="1" ht="13" x14ac:dyDescent="0.15"/>
    <row r="554" customFormat="1" ht="13" x14ac:dyDescent="0.15"/>
    <row r="555" customFormat="1" ht="13" x14ac:dyDescent="0.15"/>
    <row r="556" customFormat="1" ht="13" x14ac:dyDescent="0.15"/>
    <row r="557" customFormat="1" ht="13" x14ac:dyDescent="0.15"/>
    <row r="558" customFormat="1" ht="13" x14ac:dyDescent="0.15"/>
    <row r="559" customFormat="1" ht="13" x14ac:dyDescent="0.15"/>
    <row r="560" customFormat="1" ht="13" x14ac:dyDescent="0.15"/>
    <row r="561" customFormat="1" ht="13" x14ac:dyDescent="0.15"/>
    <row r="562" customFormat="1" ht="13" x14ac:dyDescent="0.15"/>
    <row r="563" customFormat="1" ht="13" x14ac:dyDescent="0.15"/>
    <row r="564" customFormat="1" ht="13" x14ac:dyDescent="0.15"/>
    <row r="565" customFormat="1" ht="13" x14ac:dyDescent="0.15"/>
    <row r="566" customFormat="1" ht="13" x14ac:dyDescent="0.15"/>
    <row r="567" customFormat="1" ht="13" x14ac:dyDescent="0.15"/>
    <row r="568" customFormat="1" ht="13" x14ac:dyDescent="0.15"/>
    <row r="569" customFormat="1" ht="13" x14ac:dyDescent="0.15"/>
    <row r="570" customFormat="1" ht="13" x14ac:dyDescent="0.15"/>
    <row r="571" customFormat="1" ht="13" x14ac:dyDescent="0.15"/>
    <row r="572" customFormat="1" ht="13" x14ac:dyDescent="0.15"/>
    <row r="573" customFormat="1" ht="13" x14ac:dyDescent="0.15"/>
    <row r="574" customFormat="1" ht="13" x14ac:dyDescent="0.15"/>
    <row r="575" customFormat="1" ht="13" x14ac:dyDescent="0.15"/>
    <row r="576" customFormat="1" ht="13" x14ac:dyDescent="0.15"/>
    <row r="577" customFormat="1" ht="13" x14ac:dyDescent="0.15"/>
    <row r="578" customFormat="1" ht="13" x14ac:dyDescent="0.15"/>
    <row r="579" customFormat="1" ht="13" x14ac:dyDescent="0.15"/>
    <row r="580" customFormat="1" ht="13" x14ac:dyDescent="0.15"/>
    <row r="581" customFormat="1" ht="13" x14ac:dyDescent="0.15"/>
    <row r="582" customFormat="1" ht="13" x14ac:dyDescent="0.15"/>
    <row r="583" customFormat="1" ht="13" x14ac:dyDescent="0.15"/>
    <row r="584" customFormat="1" ht="13" x14ac:dyDescent="0.15"/>
    <row r="585" customFormat="1" ht="13" x14ac:dyDescent="0.15"/>
    <row r="586" customFormat="1" ht="13" x14ac:dyDescent="0.15"/>
    <row r="587" customFormat="1" ht="13" x14ac:dyDescent="0.15"/>
    <row r="588" customFormat="1" ht="13" x14ac:dyDescent="0.15"/>
    <row r="589" customFormat="1" ht="13" x14ac:dyDescent="0.15"/>
    <row r="590" customFormat="1" ht="13" x14ac:dyDescent="0.15"/>
    <row r="591" customFormat="1" ht="13" x14ac:dyDescent="0.15"/>
    <row r="592" customFormat="1" ht="13" x14ac:dyDescent="0.15"/>
    <row r="593" customFormat="1" ht="13" x14ac:dyDescent="0.15"/>
    <row r="594" customFormat="1" ht="13" x14ac:dyDescent="0.15"/>
    <row r="595" customFormat="1" ht="13" x14ac:dyDescent="0.15"/>
    <row r="596" customFormat="1" ht="13" x14ac:dyDescent="0.15"/>
    <row r="597" customFormat="1" ht="13" x14ac:dyDescent="0.15"/>
    <row r="598" customFormat="1" ht="13" x14ac:dyDescent="0.15"/>
    <row r="599" customFormat="1" ht="13" x14ac:dyDescent="0.15"/>
    <row r="600" customFormat="1" ht="13" x14ac:dyDescent="0.15"/>
    <row r="601" customFormat="1" ht="13" x14ac:dyDescent="0.15"/>
    <row r="602" customFormat="1" ht="13" x14ac:dyDescent="0.15"/>
    <row r="603" customFormat="1" ht="13" x14ac:dyDescent="0.15"/>
    <row r="604" customFormat="1" ht="13" x14ac:dyDescent="0.15"/>
    <row r="605" customFormat="1" ht="13" x14ac:dyDescent="0.15"/>
    <row r="606" customFormat="1" ht="13" x14ac:dyDescent="0.15"/>
    <row r="607" customFormat="1" ht="13" x14ac:dyDescent="0.15"/>
    <row r="608" customFormat="1" ht="13" x14ac:dyDescent="0.15"/>
    <row r="609" customFormat="1" ht="13" x14ac:dyDescent="0.15"/>
    <row r="610" customFormat="1" ht="13" x14ac:dyDescent="0.15"/>
    <row r="611" customFormat="1" ht="13" x14ac:dyDescent="0.15"/>
    <row r="612" customFormat="1" ht="13" x14ac:dyDescent="0.15"/>
    <row r="613" customFormat="1" ht="13" x14ac:dyDescent="0.15"/>
    <row r="614" customFormat="1" ht="13" x14ac:dyDescent="0.15"/>
    <row r="615" customFormat="1" ht="13" x14ac:dyDescent="0.15"/>
    <row r="616" customFormat="1" ht="13" x14ac:dyDescent="0.15"/>
    <row r="617" customFormat="1" ht="13" x14ac:dyDescent="0.15"/>
    <row r="618" customFormat="1" ht="13" x14ac:dyDescent="0.15"/>
    <row r="619" customFormat="1" ht="13" x14ac:dyDescent="0.15"/>
    <row r="620" customFormat="1" ht="13" x14ac:dyDescent="0.15"/>
    <row r="621" customFormat="1" ht="13" x14ac:dyDescent="0.15"/>
    <row r="622" customFormat="1" ht="13" x14ac:dyDescent="0.15"/>
    <row r="623" customFormat="1" ht="13" x14ac:dyDescent="0.15"/>
    <row r="624" customFormat="1" ht="13" x14ac:dyDescent="0.15"/>
    <row r="625" customFormat="1" ht="13" x14ac:dyDescent="0.15"/>
    <row r="626" customFormat="1" ht="13" x14ac:dyDescent="0.15"/>
    <row r="627" customFormat="1" ht="13" x14ac:dyDescent="0.15"/>
    <row r="628" customFormat="1" ht="13" x14ac:dyDescent="0.15"/>
    <row r="629" customFormat="1" ht="13" x14ac:dyDescent="0.15"/>
    <row r="630" customFormat="1" ht="13" x14ac:dyDescent="0.15"/>
    <row r="631" customFormat="1" ht="13" x14ac:dyDescent="0.15"/>
    <row r="632" customFormat="1" ht="13" x14ac:dyDescent="0.15"/>
    <row r="633" customFormat="1" ht="13" x14ac:dyDescent="0.15"/>
    <row r="634" customFormat="1" ht="13" x14ac:dyDescent="0.15"/>
    <row r="635" customFormat="1" ht="13" x14ac:dyDescent="0.15"/>
    <row r="636" customFormat="1" ht="13" x14ac:dyDescent="0.15"/>
    <row r="637" customFormat="1" ht="13" x14ac:dyDescent="0.15"/>
    <row r="638" customFormat="1" ht="13" x14ac:dyDescent="0.15"/>
    <row r="639" customFormat="1" ht="13" x14ac:dyDescent="0.15"/>
    <row r="640" customFormat="1" ht="13" x14ac:dyDescent="0.15"/>
    <row r="641" customFormat="1" ht="13" x14ac:dyDescent="0.15"/>
    <row r="642" customFormat="1" ht="13" x14ac:dyDescent="0.15"/>
    <row r="643" customFormat="1" ht="13" x14ac:dyDescent="0.15"/>
    <row r="644" customFormat="1" ht="13" x14ac:dyDescent="0.15"/>
    <row r="645" customFormat="1" ht="13" x14ac:dyDescent="0.15"/>
    <row r="646" customFormat="1" ht="13" x14ac:dyDescent="0.15"/>
    <row r="647" customFormat="1" ht="13" x14ac:dyDescent="0.15"/>
    <row r="648" customFormat="1" ht="13" x14ac:dyDescent="0.15"/>
    <row r="649" customFormat="1" ht="13" x14ac:dyDescent="0.15"/>
    <row r="650" customFormat="1" ht="13" x14ac:dyDescent="0.15"/>
    <row r="651" customFormat="1" ht="13" x14ac:dyDescent="0.15"/>
    <row r="652" customFormat="1" ht="13" x14ac:dyDescent="0.15"/>
    <row r="653" customFormat="1" ht="13" x14ac:dyDescent="0.15"/>
    <row r="654" customFormat="1" ht="13" x14ac:dyDescent="0.15"/>
    <row r="655" customFormat="1" ht="13" x14ac:dyDescent="0.15"/>
    <row r="656" customFormat="1" ht="13" x14ac:dyDescent="0.15"/>
    <row r="657" customFormat="1" ht="13" x14ac:dyDescent="0.15"/>
    <row r="658" customFormat="1" ht="13" x14ac:dyDescent="0.15"/>
    <row r="659" customFormat="1" ht="13" x14ac:dyDescent="0.15"/>
    <row r="660" customFormat="1" ht="13" x14ac:dyDescent="0.15"/>
    <row r="661" customFormat="1" ht="13" x14ac:dyDescent="0.15"/>
    <row r="662" customFormat="1" ht="13" x14ac:dyDescent="0.15"/>
    <row r="663" customFormat="1" ht="13" x14ac:dyDescent="0.15"/>
    <row r="664" customFormat="1" ht="13" x14ac:dyDescent="0.15"/>
    <row r="665" customFormat="1" ht="13" x14ac:dyDescent="0.15"/>
    <row r="666" customFormat="1" ht="13" x14ac:dyDescent="0.15"/>
    <row r="667" customFormat="1" ht="13" x14ac:dyDescent="0.15"/>
    <row r="668" customFormat="1" ht="13" x14ac:dyDescent="0.15"/>
    <row r="669" customFormat="1" ht="13" x14ac:dyDescent="0.15"/>
    <row r="670" customFormat="1" ht="13" x14ac:dyDescent="0.15"/>
    <row r="671" customFormat="1" ht="13" x14ac:dyDescent="0.15"/>
    <row r="672" customFormat="1" ht="13" x14ac:dyDescent="0.15"/>
    <row r="673" customFormat="1" ht="13" x14ac:dyDescent="0.15"/>
    <row r="674" customFormat="1" ht="13" x14ac:dyDescent="0.15"/>
    <row r="675" customFormat="1" ht="13" x14ac:dyDescent="0.15"/>
    <row r="676" customFormat="1" ht="13" x14ac:dyDescent="0.15"/>
    <row r="677" customFormat="1" ht="13" x14ac:dyDescent="0.15"/>
    <row r="678" customFormat="1" ht="13" x14ac:dyDescent="0.15"/>
    <row r="679" customFormat="1" ht="13" x14ac:dyDescent="0.15"/>
    <row r="680" customFormat="1" ht="13" x14ac:dyDescent="0.15"/>
    <row r="681" customFormat="1" ht="13" x14ac:dyDescent="0.15"/>
    <row r="682" customFormat="1" ht="13" x14ac:dyDescent="0.15"/>
    <row r="683" customFormat="1" ht="13" x14ac:dyDescent="0.15"/>
    <row r="684" customFormat="1" ht="13" x14ac:dyDescent="0.15"/>
    <row r="685" customFormat="1" ht="13" x14ac:dyDescent="0.15"/>
    <row r="686" customFormat="1" ht="13" x14ac:dyDescent="0.15"/>
    <row r="687" customFormat="1" ht="13" x14ac:dyDescent="0.15"/>
    <row r="688" customFormat="1" ht="13" x14ac:dyDescent="0.15"/>
    <row r="689" customFormat="1" ht="13" x14ac:dyDescent="0.15"/>
    <row r="690" customFormat="1" ht="13" x14ac:dyDescent="0.15"/>
    <row r="691" customFormat="1" ht="13" x14ac:dyDescent="0.15"/>
    <row r="692" customFormat="1" ht="13" x14ac:dyDescent="0.15"/>
    <row r="693" customFormat="1" ht="13" x14ac:dyDescent="0.15"/>
    <row r="694" customFormat="1" ht="13" x14ac:dyDescent="0.15"/>
    <row r="695" customFormat="1" ht="13" x14ac:dyDescent="0.15"/>
    <row r="696" customFormat="1" ht="13" x14ac:dyDescent="0.15"/>
    <row r="697" customFormat="1" ht="13" x14ac:dyDescent="0.15"/>
    <row r="698" customFormat="1" ht="13" x14ac:dyDescent="0.15"/>
    <row r="699" customFormat="1" ht="13" x14ac:dyDescent="0.15"/>
    <row r="700" customFormat="1" ht="13" x14ac:dyDescent="0.15"/>
    <row r="701" customFormat="1" ht="13" x14ac:dyDescent="0.15"/>
    <row r="702" customFormat="1" ht="13" x14ac:dyDescent="0.15"/>
    <row r="703" customFormat="1" ht="13" x14ac:dyDescent="0.15"/>
    <row r="704" customFormat="1" ht="13" x14ac:dyDescent="0.15"/>
    <row r="705" customFormat="1" ht="13" x14ac:dyDescent="0.15"/>
    <row r="706" customFormat="1" ht="13" x14ac:dyDescent="0.15"/>
    <row r="707" customFormat="1" ht="13" x14ac:dyDescent="0.15"/>
    <row r="708" customFormat="1" ht="13" x14ac:dyDescent="0.15"/>
    <row r="709" customFormat="1" ht="13" x14ac:dyDescent="0.15"/>
    <row r="710" customFormat="1" ht="13" x14ac:dyDescent="0.15"/>
    <row r="711" customFormat="1" ht="13" x14ac:dyDescent="0.15"/>
    <row r="712" customFormat="1" ht="13" x14ac:dyDescent="0.15"/>
    <row r="713" customFormat="1" ht="13" x14ac:dyDescent="0.15"/>
    <row r="714" customFormat="1" ht="13" x14ac:dyDescent="0.15"/>
    <row r="715" customFormat="1" ht="13" x14ac:dyDescent="0.15"/>
    <row r="716" customFormat="1" ht="13" x14ac:dyDescent="0.15"/>
    <row r="717" customFormat="1" ht="13" x14ac:dyDescent="0.15"/>
    <row r="718" customFormat="1" ht="13" x14ac:dyDescent="0.15"/>
    <row r="719" customFormat="1" ht="13" x14ac:dyDescent="0.15"/>
    <row r="720" customFormat="1" ht="13" x14ac:dyDescent="0.15"/>
    <row r="721" customFormat="1" ht="13" x14ac:dyDescent="0.15"/>
    <row r="722" customFormat="1" ht="13" x14ac:dyDescent="0.15"/>
    <row r="723" customFormat="1" ht="13" x14ac:dyDescent="0.15"/>
    <row r="724" customFormat="1" ht="13" x14ac:dyDescent="0.15"/>
    <row r="725" customFormat="1" ht="13" x14ac:dyDescent="0.15"/>
    <row r="726" customFormat="1" ht="13" x14ac:dyDescent="0.15"/>
    <row r="727" customFormat="1" ht="13" x14ac:dyDescent="0.15"/>
    <row r="728" customFormat="1" ht="13" x14ac:dyDescent="0.15"/>
    <row r="729" customFormat="1" ht="13" x14ac:dyDescent="0.15"/>
    <row r="730" customFormat="1" ht="13" x14ac:dyDescent="0.15"/>
    <row r="731" customFormat="1" ht="13" x14ac:dyDescent="0.15"/>
    <row r="732" customFormat="1" ht="13" x14ac:dyDescent="0.15"/>
    <row r="733" customFormat="1" ht="13" x14ac:dyDescent="0.15"/>
    <row r="734" customFormat="1" ht="13" x14ac:dyDescent="0.15"/>
    <row r="735" customFormat="1" ht="13" x14ac:dyDescent="0.15"/>
    <row r="736" customFormat="1" ht="13" x14ac:dyDescent="0.15"/>
    <row r="737" customFormat="1" ht="13" x14ac:dyDescent="0.15"/>
    <row r="738" customFormat="1" ht="13" x14ac:dyDescent="0.15"/>
    <row r="739" customFormat="1" ht="13" x14ac:dyDescent="0.15"/>
    <row r="740" customFormat="1" ht="13" x14ac:dyDescent="0.15"/>
    <row r="741" customFormat="1" ht="13" x14ac:dyDescent="0.15"/>
    <row r="742" customFormat="1" ht="13" x14ac:dyDescent="0.15"/>
    <row r="743" customFormat="1" ht="13" x14ac:dyDescent="0.15"/>
    <row r="744" customFormat="1" ht="13" x14ac:dyDescent="0.15"/>
    <row r="745" customFormat="1" ht="13" x14ac:dyDescent="0.15"/>
    <row r="746" customFormat="1" ht="13" x14ac:dyDescent="0.15"/>
    <row r="747" customFormat="1" ht="13" x14ac:dyDescent="0.15"/>
    <row r="748" customFormat="1" ht="13" x14ac:dyDescent="0.15"/>
    <row r="749" customFormat="1" ht="13" x14ac:dyDescent="0.15"/>
    <row r="750" customFormat="1" ht="13" x14ac:dyDescent="0.15"/>
    <row r="751" customFormat="1" ht="13" x14ac:dyDescent="0.15"/>
    <row r="752" customFormat="1" ht="13" x14ac:dyDescent="0.15"/>
    <row r="753" customFormat="1" ht="13" x14ac:dyDescent="0.15"/>
    <row r="754" customFormat="1" ht="13" x14ac:dyDescent="0.15"/>
    <row r="755" customFormat="1" ht="13" x14ac:dyDescent="0.15"/>
    <row r="756" customFormat="1" ht="13" x14ac:dyDescent="0.15"/>
    <row r="757" customFormat="1" ht="13" x14ac:dyDescent="0.15"/>
    <row r="758" customFormat="1" ht="13" x14ac:dyDescent="0.15"/>
    <row r="759" customFormat="1" ht="13" x14ac:dyDescent="0.15"/>
    <row r="760" customFormat="1" ht="13" x14ac:dyDescent="0.15"/>
    <row r="761" customFormat="1" ht="13" x14ac:dyDescent="0.15"/>
    <row r="762" customFormat="1" ht="13" x14ac:dyDescent="0.15"/>
    <row r="763" customFormat="1" ht="13" x14ac:dyDescent="0.15"/>
    <row r="764" customFormat="1" ht="13" x14ac:dyDescent="0.15"/>
    <row r="765" customFormat="1" ht="13" x14ac:dyDescent="0.15"/>
    <row r="766" customFormat="1" ht="13" x14ac:dyDescent="0.15"/>
    <row r="767" customFormat="1" ht="13" x14ac:dyDescent="0.15"/>
    <row r="768" customFormat="1" ht="13" x14ac:dyDescent="0.15"/>
    <row r="769" customFormat="1" ht="13" x14ac:dyDescent="0.15"/>
    <row r="770" customFormat="1" ht="13" x14ac:dyDescent="0.15"/>
    <row r="771" customFormat="1" ht="13" x14ac:dyDescent="0.15"/>
    <row r="772" customFormat="1" ht="13" x14ac:dyDescent="0.15"/>
    <row r="773" customFormat="1" ht="13" x14ac:dyDescent="0.15"/>
    <row r="774" customFormat="1" ht="13" x14ac:dyDescent="0.15"/>
    <row r="775" customFormat="1" ht="13" x14ac:dyDescent="0.15"/>
    <row r="776" customFormat="1" ht="13" x14ac:dyDescent="0.15"/>
    <row r="777" customFormat="1" ht="13" x14ac:dyDescent="0.15"/>
    <row r="778" customFormat="1" ht="13" x14ac:dyDescent="0.15"/>
    <row r="779" customFormat="1" ht="13" x14ac:dyDescent="0.15"/>
    <row r="780" customFormat="1" ht="13" x14ac:dyDescent="0.15"/>
    <row r="781" customFormat="1" ht="13" x14ac:dyDescent="0.15"/>
    <row r="782" customFormat="1" ht="13" x14ac:dyDescent="0.15"/>
    <row r="783" customFormat="1" ht="13" x14ac:dyDescent="0.15"/>
    <row r="784" customFormat="1" ht="13" x14ac:dyDescent="0.15"/>
    <row r="785" customFormat="1" ht="13" x14ac:dyDescent="0.15"/>
    <row r="786" customFormat="1" ht="13" x14ac:dyDescent="0.15"/>
    <row r="787" customFormat="1" ht="13" x14ac:dyDescent="0.15"/>
    <row r="788" customFormat="1" ht="13" x14ac:dyDescent="0.15"/>
    <row r="789" customFormat="1" ht="13" x14ac:dyDescent="0.15"/>
    <row r="790" customFormat="1" ht="13" x14ac:dyDescent="0.15"/>
    <row r="791" customFormat="1" ht="13" x14ac:dyDescent="0.15"/>
    <row r="792" customFormat="1" ht="13" x14ac:dyDescent="0.15"/>
    <row r="793" customFormat="1" ht="13" x14ac:dyDescent="0.15"/>
    <row r="794" customFormat="1" ht="13" x14ac:dyDescent="0.15"/>
    <row r="795" customFormat="1" ht="13" x14ac:dyDescent="0.15"/>
    <row r="796" customFormat="1" ht="13" x14ac:dyDescent="0.15"/>
    <row r="797" customFormat="1" ht="13" x14ac:dyDescent="0.15"/>
    <row r="798" customFormat="1" ht="13" x14ac:dyDescent="0.15"/>
    <row r="799" customFormat="1" ht="13" x14ac:dyDescent="0.15"/>
    <row r="800" customFormat="1" ht="13" x14ac:dyDescent="0.15"/>
    <row r="801" customFormat="1" ht="13" x14ac:dyDescent="0.15"/>
    <row r="802" customFormat="1" ht="13" x14ac:dyDescent="0.15"/>
    <row r="803" customFormat="1" ht="13" x14ac:dyDescent="0.15"/>
    <row r="804" customFormat="1" ht="13" x14ac:dyDescent="0.15"/>
    <row r="805" customFormat="1" ht="13" x14ac:dyDescent="0.15"/>
    <row r="806" customFormat="1" ht="13" x14ac:dyDescent="0.15"/>
    <row r="807" customFormat="1" ht="13" x14ac:dyDescent="0.15"/>
    <row r="808" customFormat="1" ht="13" x14ac:dyDescent="0.15"/>
    <row r="809" customFormat="1" ht="13" x14ac:dyDescent="0.15"/>
    <row r="810" customFormat="1" ht="13" x14ac:dyDescent="0.15"/>
    <row r="811" customFormat="1" ht="13" x14ac:dyDescent="0.15"/>
    <row r="812" customFormat="1" ht="13" x14ac:dyDescent="0.15"/>
    <row r="813" customFormat="1" ht="13" x14ac:dyDescent="0.15"/>
    <row r="814" customFormat="1" ht="13" x14ac:dyDescent="0.15"/>
    <row r="815" customFormat="1" ht="13" x14ac:dyDescent="0.15"/>
    <row r="816" customFormat="1" ht="13" x14ac:dyDescent="0.15"/>
    <row r="817" customFormat="1" ht="13" x14ac:dyDescent="0.15"/>
    <row r="818" customFormat="1" ht="13" x14ac:dyDescent="0.15"/>
    <row r="819" customFormat="1" ht="13" x14ac:dyDescent="0.15"/>
    <row r="820" customFormat="1" ht="13" x14ac:dyDescent="0.15"/>
    <row r="821" customFormat="1" ht="13" x14ac:dyDescent="0.15"/>
    <row r="822" customFormat="1" ht="13" x14ac:dyDescent="0.15"/>
    <row r="823" customFormat="1" ht="13" x14ac:dyDescent="0.15"/>
    <row r="824" customFormat="1" ht="13" x14ac:dyDescent="0.15"/>
    <row r="825" customFormat="1" ht="13" x14ac:dyDescent="0.15"/>
    <row r="826" customFormat="1" ht="13" x14ac:dyDescent="0.15"/>
    <row r="827" customFormat="1" ht="13" x14ac:dyDescent="0.15"/>
    <row r="828" customFormat="1" ht="13" x14ac:dyDescent="0.15"/>
    <row r="829" customFormat="1" ht="13" x14ac:dyDescent="0.15"/>
    <row r="830" customFormat="1" ht="13" x14ac:dyDescent="0.15"/>
    <row r="831" customFormat="1" ht="13" x14ac:dyDescent="0.15"/>
    <row r="832" customFormat="1" ht="13" x14ac:dyDescent="0.15"/>
    <row r="833" customFormat="1" ht="13" x14ac:dyDescent="0.15"/>
    <row r="834" customFormat="1" ht="13" x14ac:dyDescent="0.15"/>
    <row r="835" customFormat="1" ht="13" x14ac:dyDescent="0.15"/>
    <row r="836" customFormat="1" ht="13" x14ac:dyDescent="0.15"/>
    <row r="837" customFormat="1" ht="13" x14ac:dyDescent="0.15"/>
    <row r="838" customFormat="1" ht="13" x14ac:dyDescent="0.15"/>
    <row r="839" customFormat="1" ht="13" x14ac:dyDescent="0.15"/>
    <row r="840" customFormat="1" ht="13" x14ac:dyDescent="0.15"/>
    <row r="841" customFormat="1" ht="13" x14ac:dyDescent="0.15"/>
    <row r="842" customFormat="1" ht="13" x14ac:dyDescent="0.15"/>
    <row r="843" customFormat="1" ht="13" x14ac:dyDescent="0.15"/>
    <row r="844" customFormat="1" ht="13" x14ac:dyDescent="0.15"/>
    <row r="845" customFormat="1" ht="13" x14ac:dyDescent="0.15"/>
    <row r="846" customFormat="1" ht="13" x14ac:dyDescent="0.15"/>
    <row r="847" customFormat="1" ht="13" x14ac:dyDescent="0.15"/>
    <row r="848" customFormat="1" ht="13" x14ac:dyDescent="0.15"/>
    <row r="849" customFormat="1" ht="13" x14ac:dyDescent="0.15"/>
    <row r="850" customFormat="1" ht="13" x14ac:dyDescent="0.15"/>
    <row r="851" customFormat="1" ht="13" x14ac:dyDescent="0.15"/>
    <row r="852" customFormat="1" ht="13" x14ac:dyDescent="0.15"/>
    <row r="853" customFormat="1" ht="13" x14ac:dyDescent="0.15"/>
    <row r="854" customFormat="1" ht="13" x14ac:dyDescent="0.15"/>
    <row r="855" customFormat="1" ht="13" x14ac:dyDescent="0.15"/>
    <row r="856" customFormat="1" ht="13" x14ac:dyDescent="0.15"/>
    <row r="857" customFormat="1" ht="13" x14ac:dyDescent="0.15"/>
    <row r="858" customFormat="1" ht="13" x14ac:dyDescent="0.15"/>
    <row r="859" customFormat="1" ht="13" x14ac:dyDescent="0.15"/>
    <row r="860" customFormat="1" ht="13" x14ac:dyDescent="0.15"/>
    <row r="861" customFormat="1" ht="13" x14ac:dyDescent="0.15"/>
    <row r="862" customFormat="1" ht="13" x14ac:dyDescent="0.15"/>
    <row r="863" customFormat="1" ht="13" x14ac:dyDescent="0.15"/>
    <row r="864" customFormat="1" ht="13" x14ac:dyDescent="0.15"/>
    <row r="865" customFormat="1" ht="13" x14ac:dyDescent="0.15"/>
    <row r="866" customFormat="1" ht="13" x14ac:dyDescent="0.15"/>
    <row r="867" customFormat="1" ht="13" x14ac:dyDescent="0.15"/>
    <row r="868" customFormat="1" ht="13" x14ac:dyDescent="0.15"/>
    <row r="869" customFormat="1" ht="13" x14ac:dyDescent="0.15"/>
    <row r="870" customFormat="1" ht="13" x14ac:dyDescent="0.15"/>
    <row r="871" customFormat="1" ht="13" x14ac:dyDescent="0.15"/>
    <row r="872" customFormat="1" ht="13" x14ac:dyDescent="0.15"/>
    <row r="873" customFormat="1" ht="13" x14ac:dyDescent="0.15"/>
    <row r="874" customFormat="1" ht="13" x14ac:dyDescent="0.15"/>
    <row r="875" customFormat="1" ht="13" x14ac:dyDescent="0.15"/>
    <row r="876" customFormat="1" ht="13" x14ac:dyDescent="0.15"/>
    <row r="877" customFormat="1" ht="13" x14ac:dyDescent="0.15"/>
    <row r="878" customFormat="1" ht="13" x14ac:dyDescent="0.15"/>
    <row r="879" customFormat="1" ht="13" x14ac:dyDescent="0.15"/>
    <row r="880" customFormat="1" ht="13" x14ac:dyDescent="0.15"/>
    <row r="881" customFormat="1" ht="13" x14ac:dyDescent="0.15"/>
    <row r="882" customFormat="1" ht="13" x14ac:dyDescent="0.15"/>
    <row r="883" customFormat="1" ht="13" x14ac:dyDescent="0.15"/>
    <row r="884" customFormat="1" ht="13" x14ac:dyDescent="0.15"/>
    <row r="885" customFormat="1" ht="13" x14ac:dyDescent="0.15"/>
    <row r="886" customFormat="1" ht="13" x14ac:dyDescent="0.15"/>
    <row r="887" customFormat="1" ht="13" x14ac:dyDescent="0.15"/>
    <row r="888" customFormat="1" ht="13" x14ac:dyDescent="0.15"/>
    <row r="889" customFormat="1" ht="13" x14ac:dyDescent="0.15"/>
    <row r="890" customFormat="1" ht="13" x14ac:dyDescent="0.15"/>
    <row r="891" customFormat="1" ht="13" x14ac:dyDescent="0.15"/>
    <row r="892" customFormat="1" ht="13" x14ac:dyDescent="0.15"/>
    <row r="893" customFormat="1" ht="13" x14ac:dyDescent="0.15"/>
    <row r="894" customFormat="1" ht="13" x14ac:dyDescent="0.15"/>
    <row r="895" customFormat="1" ht="13" x14ac:dyDescent="0.15"/>
    <row r="896" customFormat="1" ht="13" x14ac:dyDescent="0.15"/>
    <row r="897" customFormat="1" ht="13" x14ac:dyDescent="0.15"/>
    <row r="898" customFormat="1" ht="13" x14ac:dyDescent="0.15"/>
    <row r="899" customFormat="1" ht="13" x14ac:dyDescent="0.15"/>
    <row r="900" customFormat="1" ht="13" x14ac:dyDescent="0.15"/>
    <row r="901" customFormat="1" ht="13" x14ac:dyDescent="0.15"/>
    <row r="902" customFormat="1" ht="13" x14ac:dyDescent="0.15"/>
    <row r="903" customFormat="1" ht="13" x14ac:dyDescent="0.15"/>
    <row r="904" customFormat="1" ht="13" x14ac:dyDescent="0.15"/>
    <row r="905" customFormat="1" ht="13" x14ac:dyDescent="0.15"/>
    <row r="906" customFormat="1" ht="13" x14ac:dyDescent="0.15"/>
    <row r="907" customFormat="1" ht="13" x14ac:dyDescent="0.15"/>
    <row r="908" customFormat="1" ht="13" x14ac:dyDescent="0.15"/>
    <row r="909" customFormat="1" ht="13" x14ac:dyDescent="0.15"/>
    <row r="910" customFormat="1" ht="13" x14ac:dyDescent="0.15"/>
    <row r="911" customFormat="1" ht="13" x14ac:dyDescent="0.15"/>
    <row r="912" customFormat="1" ht="13" x14ac:dyDescent="0.15"/>
    <row r="913" customFormat="1" ht="13" x14ac:dyDescent="0.15"/>
    <row r="914" customFormat="1" ht="13" x14ac:dyDescent="0.15"/>
    <row r="915" customFormat="1" ht="13" x14ac:dyDescent="0.15"/>
    <row r="916" customFormat="1" ht="13" x14ac:dyDescent="0.15"/>
    <row r="917" customFormat="1" ht="13" x14ac:dyDescent="0.15"/>
    <row r="918" customFormat="1" ht="13" x14ac:dyDescent="0.15"/>
    <row r="919" customFormat="1" ht="13" x14ac:dyDescent="0.15"/>
    <row r="920" customFormat="1" ht="13" x14ac:dyDescent="0.15"/>
    <row r="921" customFormat="1" ht="13" x14ac:dyDescent="0.15"/>
    <row r="922" customFormat="1" ht="13" x14ac:dyDescent="0.15"/>
    <row r="923" customFormat="1" ht="13" x14ac:dyDescent="0.15"/>
    <row r="924" customFormat="1" ht="13" x14ac:dyDescent="0.15"/>
    <row r="925" customFormat="1" ht="13" x14ac:dyDescent="0.15"/>
    <row r="926" customFormat="1" ht="13" x14ac:dyDescent="0.15"/>
    <row r="927" customFormat="1" ht="13" x14ac:dyDescent="0.15"/>
    <row r="928" customFormat="1" ht="13" x14ac:dyDescent="0.15"/>
    <row r="929" customFormat="1" ht="13" x14ac:dyDescent="0.15"/>
    <row r="930" customFormat="1" ht="13" x14ac:dyDescent="0.15"/>
    <row r="931" customFormat="1" ht="13" x14ac:dyDescent="0.15"/>
    <row r="932" customFormat="1" ht="13" x14ac:dyDescent="0.15"/>
    <row r="933" customFormat="1" ht="13" x14ac:dyDescent="0.15"/>
    <row r="934" customFormat="1" ht="13" x14ac:dyDescent="0.15"/>
    <row r="935" customFormat="1" ht="13" x14ac:dyDescent="0.15"/>
    <row r="936" customFormat="1" ht="13" x14ac:dyDescent="0.15"/>
    <row r="937" customFormat="1" ht="13" x14ac:dyDescent="0.15"/>
    <row r="938" customFormat="1" ht="13" x14ac:dyDescent="0.15"/>
    <row r="939" customFormat="1" ht="13" x14ac:dyDescent="0.15"/>
    <row r="940" customFormat="1" ht="13" x14ac:dyDescent="0.15"/>
    <row r="941" customFormat="1" ht="13" x14ac:dyDescent="0.15"/>
    <row r="942" customFormat="1" ht="13" x14ac:dyDescent="0.15"/>
    <row r="943" customFormat="1" ht="13" x14ac:dyDescent="0.15"/>
    <row r="944" customFormat="1" ht="13" x14ac:dyDescent="0.15"/>
    <row r="945" customFormat="1" ht="13" x14ac:dyDescent="0.15"/>
    <row r="946" customFormat="1" ht="13" x14ac:dyDescent="0.15"/>
    <row r="947" customFormat="1" ht="13" x14ac:dyDescent="0.15"/>
    <row r="948" customFormat="1" ht="13" x14ac:dyDescent="0.15"/>
    <row r="949" customFormat="1" ht="13" x14ac:dyDescent="0.15"/>
    <row r="950" customFormat="1" ht="13" x14ac:dyDescent="0.15"/>
    <row r="951" customFormat="1" ht="13" x14ac:dyDescent="0.15"/>
    <row r="952" customFormat="1" ht="13" x14ac:dyDescent="0.15"/>
    <row r="953" customFormat="1" ht="13" x14ac:dyDescent="0.15"/>
    <row r="954" customFormat="1" ht="13" x14ac:dyDescent="0.15"/>
    <row r="955" customFormat="1" ht="13" x14ac:dyDescent="0.15"/>
    <row r="956" customFormat="1" ht="13" x14ac:dyDescent="0.15"/>
    <row r="957" customFormat="1" ht="13" x14ac:dyDescent="0.15"/>
    <row r="958" customFormat="1" ht="13" x14ac:dyDescent="0.15"/>
    <row r="959" customFormat="1" ht="13" x14ac:dyDescent="0.15"/>
    <row r="960" customFormat="1" ht="13" x14ac:dyDescent="0.15"/>
    <row r="961" customFormat="1" ht="13" x14ac:dyDescent="0.15"/>
    <row r="962" customFormat="1" ht="13" x14ac:dyDescent="0.15"/>
    <row r="963" customFormat="1" ht="13" x14ac:dyDescent="0.15"/>
    <row r="964" customFormat="1" ht="13" x14ac:dyDescent="0.15"/>
    <row r="965" customFormat="1" ht="13" x14ac:dyDescent="0.15"/>
    <row r="966" customFormat="1" ht="13" x14ac:dyDescent="0.15"/>
    <row r="967" customFormat="1" ht="13" x14ac:dyDescent="0.15"/>
    <row r="968" customFormat="1" ht="13" x14ac:dyDescent="0.15"/>
    <row r="969" customFormat="1" ht="13" x14ac:dyDescent="0.15"/>
    <row r="970" customFormat="1" ht="13" x14ac:dyDescent="0.15"/>
    <row r="971" customFormat="1" ht="13" x14ac:dyDescent="0.15"/>
    <row r="972" customFormat="1" ht="13" x14ac:dyDescent="0.15"/>
    <row r="973" customFormat="1" ht="13" x14ac:dyDescent="0.15"/>
    <row r="974" customFormat="1" ht="13" x14ac:dyDescent="0.15"/>
    <row r="975" customFormat="1" ht="13" x14ac:dyDescent="0.15"/>
    <row r="976" customFormat="1" ht="13" x14ac:dyDescent="0.15"/>
    <row r="977" customFormat="1" ht="13" x14ac:dyDescent="0.15"/>
    <row r="978" customFormat="1" ht="13" x14ac:dyDescent="0.15"/>
    <row r="979" customFormat="1" ht="13" x14ac:dyDescent="0.15"/>
    <row r="980" customFormat="1" ht="13" x14ac:dyDescent="0.15"/>
    <row r="981" customFormat="1" ht="13" x14ac:dyDescent="0.15"/>
    <row r="982" customFormat="1" ht="13" x14ac:dyDescent="0.15"/>
    <row r="983" customFormat="1" ht="13" x14ac:dyDescent="0.15"/>
    <row r="984" customFormat="1" ht="13" x14ac:dyDescent="0.15"/>
    <row r="985" customFormat="1" ht="13" x14ac:dyDescent="0.15"/>
    <row r="986" customFormat="1" ht="13" x14ac:dyDescent="0.15"/>
    <row r="987" customFormat="1" ht="13" x14ac:dyDescent="0.15"/>
    <row r="988" customFormat="1" ht="13" x14ac:dyDescent="0.15"/>
    <row r="989" customFormat="1" ht="13" x14ac:dyDescent="0.15"/>
    <row r="990" customFormat="1" ht="13" x14ac:dyDescent="0.15"/>
    <row r="991" customFormat="1" ht="13" x14ac:dyDescent="0.15"/>
    <row r="992" customFormat="1" ht="13" x14ac:dyDescent="0.15"/>
    <row r="993" customFormat="1" ht="13" x14ac:dyDescent="0.15"/>
    <row r="994" customFormat="1" ht="13" x14ac:dyDescent="0.15"/>
    <row r="995" customFormat="1" ht="13" x14ac:dyDescent="0.15"/>
    <row r="996" customFormat="1" ht="13" x14ac:dyDescent="0.15"/>
    <row r="997" customFormat="1" ht="13" x14ac:dyDescent="0.15"/>
    <row r="998" customFormat="1" ht="13" x14ac:dyDescent="0.15"/>
    <row r="999" customFormat="1" ht="13" x14ac:dyDescent="0.15"/>
    <row r="1000" customFormat="1" ht="13" x14ac:dyDescent="0.15"/>
    <row r="1001" customFormat="1" ht="13" x14ac:dyDescent="0.15"/>
    <row r="1002" customFormat="1" ht="13" x14ac:dyDescent="0.15"/>
    <row r="1003" customFormat="1" ht="13" x14ac:dyDescent="0.15"/>
    <row r="1004" customFormat="1" ht="13" x14ac:dyDescent="0.15"/>
    <row r="1005" customFormat="1" ht="13" x14ac:dyDescent="0.15"/>
    <row r="1006" customFormat="1" ht="13" x14ac:dyDescent="0.15"/>
    <row r="1007" customFormat="1" ht="13" x14ac:dyDescent="0.15"/>
    <row r="1008" customFormat="1" ht="13" x14ac:dyDescent="0.15"/>
    <row r="1009" customFormat="1" ht="13" x14ac:dyDescent="0.15"/>
    <row r="1010" customFormat="1" ht="13" x14ac:dyDescent="0.15"/>
    <row r="1011" customFormat="1" ht="13" x14ac:dyDescent="0.15"/>
    <row r="1012" customFormat="1" ht="13" x14ac:dyDescent="0.15"/>
    <row r="1013" customFormat="1" ht="13" x14ac:dyDescent="0.15"/>
    <row r="1014" customFormat="1" ht="13" x14ac:dyDescent="0.15"/>
    <row r="1015" customFormat="1" ht="13" x14ac:dyDescent="0.15"/>
    <row r="1016" customFormat="1" ht="13" x14ac:dyDescent="0.15"/>
    <row r="1017" customFormat="1" ht="13" x14ac:dyDescent="0.15"/>
    <row r="1018" customFormat="1" ht="13" x14ac:dyDescent="0.15"/>
    <row r="1019" customFormat="1" ht="13" x14ac:dyDescent="0.15"/>
    <row r="1020" customFormat="1" ht="13" x14ac:dyDescent="0.15"/>
    <row r="1021" customFormat="1" ht="13" x14ac:dyDescent="0.15"/>
    <row r="1022" customFormat="1" ht="13" x14ac:dyDescent="0.15"/>
    <row r="1023" customFormat="1" ht="13" x14ac:dyDescent="0.15"/>
    <row r="1024" customFormat="1" ht="13" x14ac:dyDescent="0.15"/>
    <row r="1025" customFormat="1" ht="13" x14ac:dyDescent="0.15"/>
    <row r="1026" customFormat="1" ht="13" x14ac:dyDescent="0.15"/>
    <row r="1027" customFormat="1" ht="13" x14ac:dyDescent="0.15"/>
    <row r="1028" customFormat="1" ht="13" x14ac:dyDescent="0.15"/>
    <row r="1029" customFormat="1" ht="13" x14ac:dyDescent="0.15"/>
    <row r="1030" customFormat="1" ht="13" x14ac:dyDescent="0.15"/>
    <row r="1031" customFormat="1" ht="13" x14ac:dyDescent="0.15"/>
    <row r="1032" customFormat="1" ht="13" x14ac:dyDescent="0.15"/>
    <row r="1033" customFormat="1" ht="13" x14ac:dyDescent="0.15"/>
    <row r="1034" customFormat="1" ht="13" x14ac:dyDescent="0.15"/>
    <row r="1035" customFormat="1" ht="13" x14ac:dyDescent="0.15"/>
    <row r="1036" customFormat="1" ht="13" x14ac:dyDescent="0.15"/>
    <row r="1037" customFormat="1" ht="13" x14ac:dyDescent="0.15"/>
    <row r="1038" customFormat="1" ht="13" x14ac:dyDescent="0.15"/>
    <row r="1039" customFormat="1" ht="13" x14ac:dyDescent="0.15"/>
    <row r="1040" customFormat="1" ht="13" x14ac:dyDescent="0.15"/>
    <row r="1041" customFormat="1" ht="13" x14ac:dyDescent="0.15"/>
    <row r="1042" customFormat="1" ht="13" x14ac:dyDescent="0.15"/>
    <row r="1043" customFormat="1" ht="13" x14ac:dyDescent="0.15"/>
    <row r="1044" customFormat="1" ht="13" x14ac:dyDescent="0.15"/>
    <row r="1045" customFormat="1" ht="13" x14ac:dyDescent="0.15"/>
    <row r="1046" customFormat="1" ht="13" x14ac:dyDescent="0.15"/>
    <row r="1047" customFormat="1" ht="13" x14ac:dyDescent="0.15"/>
    <row r="1048" customFormat="1" ht="13" x14ac:dyDescent="0.15"/>
    <row r="1049" customFormat="1" ht="13" x14ac:dyDescent="0.15"/>
    <row r="1050" customFormat="1" ht="13" x14ac:dyDescent="0.15"/>
    <row r="1051" customFormat="1" ht="13" x14ac:dyDescent="0.15"/>
    <row r="1052" customFormat="1" ht="13" x14ac:dyDescent="0.15"/>
    <row r="1053" customFormat="1" ht="13" x14ac:dyDescent="0.15"/>
    <row r="1054" customFormat="1" ht="13" x14ac:dyDescent="0.15"/>
    <row r="1055" customFormat="1" ht="13" x14ac:dyDescent="0.15"/>
    <row r="1056" customFormat="1" ht="13" x14ac:dyDescent="0.15"/>
    <row r="1057" customFormat="1" ht="13" x14ac:dyDescent="0.15"/>
    <row r="1058" customFormat="1" ht="13" x14ac:dyDescent="0.15"/>
    <row r="1059" customFormat="1" ht="13" x14ac:dyDescent="0.15"/>
    <row r="1060" customFormat="1" ht="13" x14ac:dyDescent="0.15"/>
    <row r="1061" customFormat="1" ht="13" x14ac:dyDescent="0.15"/>
    <row r="1062" customFormat="1" ht="13" x14ac:dyDescent="0.15"/>
    <row r="1063" customFormat="1" ht="13" x14ac:dyDescent="0.15"/>
    <row r="1064" customFormat="1" ht="13" x14ac:dyDescent="0.15"/>
    <row r="1065" customFormat="1" ht="13" x14ac:dyDescent="0.15"/>
    <row r="1066" customFormat="1" ht="13" x14ac:dyDescent="0.15"/>
    <row r="1067" customFormat="1" ht="13" x14ac:dyDescent="0.15"/>
    <row r="1068" customFormat="1" ht="13" x14ac:dyDescent="0.15"/>
    <row r="1069" customFormat="1" ht="13" x14ac:dyDescent="0.15"/>
    <row r="1070" customFormat="1" ht="13" x14ac:dyDescent="0.15"/>
    <row r="1071" customFormat="1" ht="13" x14ac:dyDescent="0.15"/>
    <row r="1072" customFormat="1" ht="13" x14ac:dyDescent="0.15"/>
    <row r="1073" customFormat="1" ht="13" x14ac:dyDescent="0.15"/>
    <row r="1074" customFormat="1" ht="13" x14ac:dyDescent="0.15"/>
    <row r="1075" customFormat="1" ht="13" x14ac:dyDescent="0.15"/>
    <row r="1076" customFormat="1" ht="13" x14ac:dyDescent="0.15"/>
    <row r="1077" customFormat="1" ht="13" x14ac:dyDescent="0.15"/>
    <row r="1078" customFormat="1" ht="13" x14ac:dyDescent="0.15"/>
    <row r="1079" customFormat="1" ht="13" x14ac:dyDescent="0.15"/>
    <row r="1080" customFormat="1" ht="13" x14ac:dyDescent="0.15"/>
    <row r="1081" customFormat="1" ht="13" x14ac:dyDescent="0.15"/>
    <row r="1082" customFormat="1" ht="13" x14ac:dyDescent="0.15"/>
    <row r="1083" customFormat="1" ht="13" x14ac:dyDescent="0.15"/>
    <row r="1084" customFormat="1" ht="13" x14ac:dyDescent="0.15"/>
    <row r="1085" customFormat="1" ht="13" x14ac:dyDescent="0.15"/>
    <row r="1086" customFormat="1" ht="13" x14ac:dyDescent="0.15"/>
    <row r="1087" customFormat="1" ht="13" x14ac:dyDescent="0.15"/>
    <row r="1088" customFormat="1" ht="13" x14ac:dyDescent="0.15"/>
    <row r="1089" customFormat="1" ht="13" x14ac:dyDescent="0.15"/>
    <row r="1090" customFormat="1" ht="13" x14ac:dyDescent="0.15"/>
    <row r="1091" customFormat="1" ht="13" x14ac:dyDescent="0.15"/>
    <row r="1092" customFormat="1" ht="13" x14ac:dyDescent="0.15"/>
    <row r="1093" customFormat="1" ht="13" x14ac:dyDescent="0.15"/>
    <row r="1094" customFormat="1" ht="13" x14ac:dyDescent="0.15"/>
    <row r="1095" customFormat="1" ht="13" x14ac:dyDescent="0.15"/>
    <row r="1096" customFormat="1" ht="13" x14ac:dyDescent="0.15"/>
    <row r="1097" customFormat="1" ht="13" x14ac:dyDescent="0.15"/>
    <row r="1098" customFormat="1" ht="13" x14ac:dyDescent="0.15"/>
    <row r="1099" customFormat="1" ht="13" x14ac:dyDescent="0.15"/>
    <row r="1100" customFormat="1" ht="13" x14ac:dyDescent="0.15"/>
    <row r="1101" customFormat="1" ht="13" x14ac:dyDescent="0.15"/>
    <row r="1102" customFormat="1" ht="13" x14ac:dyDescent="0.15"/>
    <row r="1103" customFormat="1" ht="13" x14ac:dyDescent="0.15"/>
    <row r="1104" customFormat="1" ht="13" x14ac:dyDescent="0.15"/>
    <row r="1105" customFormat="1" ht="13" x14ac:dyDescent="0.15"/>
    <row r="1106" customFormat="1" ht="13" x14ac:dyDescent="0.15"/>
    <row r="1107" customFormat="1" ht="13" x14ac:dyDescent="0.15"/>
    <row r="1108" customFormat="1" ht="13" x14ac:dyDescent="0.15"/>
    <row r="1109" customFormat="1" ht="13" x14ac:dyDescent="0.15"/>
    <row r="1110" customFormat="1" ht="13" x14ac:dyDescent="0.15"/>
    <row r="1111" customFormat="1" ht="13" x14ac:dyDescent="0.15"/>
    <row r="1112" customFormat="1" ht="13" x14ac:dyDescent="0.15"/>
    <row r="1113" customFormat="1" ht="13" x14ac:dyDescent="0.15"/>
    <row r="1114" customFormat="1" ht="13" x14ac:dyDescent="0.15"/>
    <row r="1115" customFormat="1" ht="13" x14ac:dyDescent="0.15"/>
    <row r="1116" customFormat="1" ht="13" x14ac:dyDescent="0.15"/>
    <row r="1117" customFormat="1" ht="13" x14ac:dyDescent="0.15"/>
    <row r="1118" customFormat="1" ht="13" x14ac:dyDescent="0.15"/>
    <row r="1119" customFormat="1" ht="13" x14ac:dyDescent="0.15"/>
    <row r="1120" customFormat="1" ht="13" x14ac:dyDescent="0.15"/>
    <row r="1121" customFormat="1" ht="13" x14ac:dyDescent="0.15"/>
    <row r="1122" customFormat="1" ht="13" x14ac:dyDescent="0.15"/>
    <row r="1123" customFormat="1" ht="13" x14ac:dyDescent="0.15"/>
    <row r="1124" customFormat="1" ht="13" x14ac:dyDescent="0.15"/>
    <row r="1125" customFormat="1" ht="13" x14ac:dyDescent="0.15"/>
    <row r="1126" customFormat="1" ht="13" x14ac:dyDescent="0.15"/>
    <row r="1127" customFormat="1" ht="13" x14ac:dyDescent="0.15"/>
    <row r="1128" customFormat="1" ht="13" x14ac:dyDescent="0.15"/>
    <row r="1129" customFormat="1" ht="13" x14ac:dyDescent="0.15"/>
    <row r="1130" customFormat="1" ht="13" x14ac:dyDescent="0.15"/>
    <row r="1131" customFormat="1" ht="13" x14ac:dyDescent="0.15"/>
    <row r="1132" customFormat="1" ht="13" x14ac:dyDescent="0.15"/>
    <row r="1133" customFormat="1" ht="13" x14ac:dyDescent="0.15"/>
    <row r="1134" customFormat="1" ht="13" x14ac:dyDescent="0.15"/>
    <row r="1135" customFormat="1" ht="13" x14ac:dyDescent="0.15"/>
    <row r="1136" customFormat="1" ht="13" x14ac:dyDescent="0.15"/>
    <row r="1137" customFormat="1" ht="13" x14ac:dyDescent="0.15"/>
    <row r="1138" customFormat="1" ht="13" x14ac:dyDescent="0.15"/>
    <row r="1139" customFormat="1" ht="13" x14ac:dyDescent="0.15"/>
    <row r="1140" customFormat="1" ht="13" x14ac:dyDescent="0.15"/>
    <row r="1141" customFormat="1" ht="13" x14ac:dyDescent="0.15"/>
    <row r="1142" customFormat="1" ht="13" x14ac:dyDescent="0.15"/>
    <row r="1143" customFormat="1" ht="13" x14ac:dyDescent="0.15"/>
    <row r="1144" customFormat="1" ht="13" x14ac:dyDescent="0.15"/>
    <row r="1145" customFormat="1" ht="13" x14ac:dyDescent="0.15"/>
    <row r="1146" customFormat="1" ht="13" x14ac:dyDescent="0.15"/>
    <row r="1147" customFormat="1" ht="13" x14ac:dyDescent="0.15"/>
    <row r="1148" customFormat="1" ht="13" x14ac:dyDescent="0.15"/>
    <row r="1149" customFormat="1" ht="13" x14ac:dyDescent="0.15"/>
    <row r="1150" customFormat="1" ht="13" x14ac:dyDescent="0.15"/>
    <row r="1151" customFormat="1" ht="13" x14ac:dyDescent="0.15"/>
    <row r="1152" customFormat="1" ht="13" x14ac:dyDescent="0.15"/>
    <row r="1153" customFormat="1" ht="13" x14ac:dyDescent="0.15"/>
    <row r="1154" customFormat="1" ht="13" x14ac:dyDescent="0.15"/>
    <row r="1155" customFormat="1" ht="13" x14ac:dyDescent="0.15"/>
    <row r="1156" customFormat="1" ht="13" x14ac:dyDescent="0.15"/>
    <row r="1157" customFormat="1" ht="13" x14ac:dyDescent="0.15"/>
    <row r="1158" customFormat="1" ht="13" x14ac:dyDescent="0.15"/>
    <row r="1159" customFormat="1" ht="13" x14ac:dyDescent="0.15"/>
    <row r="1160" customFormat="1" ht="13" x14ac:dyDescent="0.15"/>
    <row r="1161" customFormat="1" ht="13" x14ac:dyDescent="0.15"/>
    <row r="1162" customFormat="1" ht="13" x14ac:dyDescent="0.15"/>
    <row r="1163" customFormat="1" ht="13" x14ac:dyDescent="0.15"/>
    <row r="1164" customFormat="1" ht="13" x14ac:dyDescent="0.15"/>
    <row r="1165" customFormat="1" ht="13" x14ac:dyDescent="0.15"/>
    <row r="1166" customFormat="1" ht="13" x14ac:dyDescent="0.15"/>
    <row r="1167" customFormat="1" ht="13" x14ac:dyDescent="0.15"/>
    <row r="1168" customFormat="1" ht="13" x14ac:dyDescent="0.15"/>
    <row r="1169" customFormat="1" ht="13" x14ac:dyDescent="0.15"/>
    <row r="1170" customFormat="1" ht="13" x14ac:dyDescent="0.15"/>
    <row r="1171" customFormat="1" ht="13" x14ac:dyDescent="0.15"/>
    <row r="1172" customFormat="1" ht="13" x14ac:dyDescent="0.15"/>
    <row r="1173" customFormat="1" ht="13" x14ac:dyDescent="0.15"/>
    <row r="1174" customFormat="1" ht="13" x14ac:dyDescent="0.15"/>
    <row r="1175" customFormat="1" ht="13" x14ac:dyDescent="0.15"/>
    <row r="1176" customFormat="1" ht="13" x14ac:dyDescent="0.15"/>
    <row r="1177" customFormat="1" ht="13" x14ac:dyDescent="0.15"/>
    <row r="1178" customFormat="1" ht="13" x14ac:dyDescent="0.15"/>
    <row r="1179" customFormat="1" ht="13" x14ac:dyDescent="0.15"/>
    <row r="1180" customFormat="1" ht="13" x14ac:dyDescent="0.15"/>
    <row r="1181" customFormat="1" ht="13" x14ac:dyDescent="0.15"/>
    <row r="1182" customFormat="1" ht="13" x14ac:dyDescent="0.15"/>
    <row r="1183" customFormat="1" ht="13" x14ac:dyDescent="0.15"/>
    <row r="1184" customFormat="1" ht="13" x14ac:dyDescent="0.15"/>
    <row r="1185" customFormat="1" ht="13" x14ac:dyDescent="0.15"/>
    <row r="1186" customFormat="1" ht="13" x14ac:dyDescent="0.15"/>
    <row r="1187" customFormat="1" ht="13" x14ac:dyDescent="0.15"/>
    <row r="1188" customFormat="1" ht="13" x14ac:dyDescent="0.15"/>
    <row r="1189" customFormat="1" ht="13" x14ac:dyDescent="0.15"/>
    <row r="1190" customFormat="1" ht="13" x14ac:dyDescent="0.15"/>
    <row r="1191" customFormat="1" ht="13" x14ac:dyDescent="0.15"/>
    <row r="1192" customFormat="1" ht="13" x14ac:dyDescent="0.15"/>
    <row r="1193" customFormat="1" ht="13" x14ac:dyDescent="0.15"/>
    <row r="1194" customFormat="1" ht="13" x14ac:dyDescent="0.15"/>
    <row r="1195" customFormat="1" ht="13" x14ac:dyDescent="0.15"/>
    <row r="1196" customFormat="1" ht="13" x14ac:dyDescent="0.15"/>
    <row r="1197" customFormat="1" ht="13" x14ac:dyDescent="0.15"/>
    <row r="1198" customFormat="1" ht="13" x14ac:dyDescent="0.15"/>
    <row r="1199" customFormat="1" ht="13" x14ac:dyDescent="0.15"/>
    <row r="1200" customFormat="1" ht="13" x14ac:dyDescent="0.15"/>
    <row r="1201" customFormat="1" ht="13" x14ac:dyDescent="0.15"/>
    <row r="1202" customFormat="1" ht="13" x14ac:dyDescent="0.15"/>
    <row r="1203" customFormat="1" ht="13" x14ac:dyDescent="0.15"/>
    <row r="1204" customFormat="1" ht="13" x14ac:dyDescent="0.15"/>
    <row r="1205" customFormat="1" ht="13" x14ac:dyDescent="0.15"/>
    <row r="1206" customFormat="1" ht="13" x14ac:dyDescent="0.15"/>
    <row r="1207" customFormat="1" ht="13" x14ac:dyDescent="0.15"/>
    <row r="1208" customFormat="1" ht="13" x14ac:dyDescent="0.15"/>
    <row r="1209" customFormat="1" ht="13" x14ac:dyDescent="0.15"/>
    <row r="1210" customFormat="1" ht="13" x14ac:dyDescent="0.15"/>
    <row r="1211" customFormat="1" ht="13" x14ac:dyDescent="0.15"/>
    <row r="1212" customFormat="1" ht="13" x14ac:dyDescent="0.15"/>
    <row r="1213" customFormat="1" ht="13" x14ac:dyDescent="0.15"/>
    <row r="1214" customFormat="1" ht="13" x14ac:dyDescent="0.15"/>
    <row r="1215" customFormat="1" ht="13" x14ac:dyDescent="0.15"/>
    <row r="1216" customFormat="1" ht="13" x14ac:dyDescent="0.15"/>
    <row r="1217" customFormat="1" ht="13" x14ac:dyDescent="0.15"/>
    <row r="1218" customFormat="1" ht="13" x14ac:dyDescent="0.15"/>
    <row r="1219" customFormat="1" ht="13" x14ac:dyDescent="0.15"/>
    <row r="1220" customFormat="1" ht="13" x14ac:dyDescent="0.15"/>
    <row r="1221" customFormat="1" ht="13" x14ac:dyDescent="0.15"/>
    <row r="1222" customFormat="1" ht="13" x14ac:dyDescent="0.15"/>
    <row r="1223" customFormat="1" ht="13" x14ac:dyDescent="0.15"/>
    <row r="1224" customFormat="1" ht="13" x14ac:dyDescent="0.15"/>
    <row r="1225" customFormat="1" ht="13" x14ac:dyDescent="0.15"/>
    <row r="1226" customFormat="1" ht="13" x14ac:dyDescent="0.15"/>
    <row r="1227" customFormat="1" ht="13" x14ac:dyDescent="0.15"/>
    <row r="1228" customFormat="1" ht="13" x14ac:dyDescent="0.15"/>
    <row r="1229" customFormat="1" ht="13" x14ac:dyDescent="0.15"/>
    <row r="1230" customFormat="1" ht="13" x14ac:dyDescent="0.15"/>
    <row r="1231" customFormat="1" ht="13" x14ac:dyDescent="0.15"/>
    <row r="1232" customFormat="1" ht="13" x14ac:dyDescent="0.15"/>
    <row r="1233" customFormat="1" ht="13" x14ac:dyDescent="0.15"/>
    <row r="1234" customFormat="1" ht="13" x14ac:dyDescent="0.15"/>
    <row r="1235" customFormat="1" ht="13" x14ac:dyDescent="0.15"/>
    <row r="1236" customFormat="1" ht="13" x14ac:dyDescent="0.15"/>
    <row r="1237" customFormat="1" ht="13" x14ac:dyDescent="0.15"/>
    <row r="1238" customFormat="1" ht="13" x14ac:dyDescent="0.15"/>
    <row r="1239" customFormat="1" ht="13" x14ac:dyDescent="0.15"/>
    <row r="1240" customFormat="1" ht="13" x14ac:dyDescent="0.15"/>
    <row r="1241" customFormat="1" ht="13" x14ac:dyDescent="0.15"/>
    <row r="1242" customFormat="1" ht="13" x14ac:dyDescent="0.15"/>
    <row r="1243" customFormat="1" ht="13" x14ac:dyDescent="0.15"/>
    <row r="1244" customFormat="1" ht="13" x14ac:dyDescent="0.15"/>
    <row r="1245" customFormat="1" ht="13" x14ac:dyDescent="0.15"/>
    <row r="1246" customFormat="1" ht="13" x14ac:dyDescent="0.15"/>
    <row r="1247" customFormat="1" ht="13" x14ac:dyDescent="0.15"/>
    <row r="1248" customFormat="1" ht="13" x14ac:dyDescent="0.15"/>
    <row r="1249" customFormat="1" ht="13" x14ac:dyDescent="0.15"/>
    <row r="1250" customFormat="1" ht="13" x14ac:dyDescent="0.15"/>
    <row r="1251" customFormat="1" ht="13" x14ac:dyDescent="0.15"/>
    <row r="1252" customFormat="1" ht="13" x14ac:dyDescent="0.15"/>
    <row r="1253" customFormat="1" ht="13" x14ac:dyDescent="0.15"/>
    <row r="1254" customFormat="1" ht="13" x14ac:dyDescent="0.15"/>
    <row r="1255" customFormat="1" ht="13" x14ac:dyDescent="0.15"/>
    <row r="1256" customFormat="1" ht="13" x14ac:dyDescent="0.15"/>
    <row r="1257" customFormat="1" ht="13" x14ac:dyDescent="0.15"/>
    <row r="1258" customFormat="1" ht="13" x14ac:dyDescent="0.15"/>
    <row r="1259" customFormat="1" ht="13" x14ac:dyDescent="0.15"/>
    <row r="1260" customFormat="1" ht="13" x14ac:dyDescent="0.15"/>
    <row r="1261" customFormat="1" ht="13" x14ac:dyDescent="0.15"/>
    <row r="1262" customFormat="1" ht="13" x14ac:dyDescent="0.15"/>
    <row r="1263" customFormat="1" ht="13" x14ac:dyDescent="0.15"/>
    <row r="1264" customFormat="1" ht="13" x14ac:dyDescent="0.15"/>
    <row r="1265" customFormat="1" ht="13" x14ac:dyDescent="0.15"/>
    <row r="1266" customFormat="1" ht="13" x14ac:dyDescent="0.15"/>
    <row r="1267" customFormat="1" ht="13" x14ac:dyDescent="0.15"/>
    <row r="1268" customFormat="1" ht="13" x14ac:dyDescent="0.15"/>
    <row r="1269" customFormat="1" ht="13" x14ac:dyDescent="0.15"/>
    <row r="1270" customFormat="1" ht="13" x14ac:dyDescent="0.15"/>
    <row r="1271" customFormat="1" ht="13" x14ac:dyDescent="0.15"/>
    <row r="1272" customFormat="1" ht="13" x14ac:dyDescent="0.15"/>
    <row r="1273" customFormat="1" ht="13" x14ac:dyDescent="0.15"/>
    <row r="1274" customFormat="1" ht="13" x14ac:dyDescent="0.15"/>
    <row r="1275" customFormat="1" ht="13" x14ac:dyDescent="0.15"/>
    <row r="1276" customFormat="1" ht="13" x14ac:dyDescent="0.15"/>
    <row r="1277" customFormat="1" ht="13" x14ac:dyDescent="0.15"/>
    <row r="1278" customFormat="1" ht="13" x14ac:dyDescent="0.15"/>
    <row r="1279" customFormat="1" ht="13" x14ac:dyDescent="0.15"/>
    <row r="1280" customFormat="1" ht="13" x14ac:dyDescent="0.15"/>
    <row r="1281" customFormat="1" ht="13" x14ac:dyDescent="0.15"/>
    <row r="1282" customFormat="1" ht="13" x14ac:dyDescent="0.15"/>
    <row r="1283" customFormat="1" ht="13" x14ac:dyDescent="0.15"/>
    <row r="1284" customFormat="1" ht="13" x14ac:dyDescent="0.15"/>
    <row r="1285" customFormat="1" ht="13" x14ac:dyDescent="0.15"/>
    <row r="1286" customFormat="1" ht="13" x14ac:dyDescent="0.15"/>
    <row r="1287" customFormat="1" ht="13" x14ac:dyDescent="0.15"/>
    <row r="1288" customFormat="1" ht="13" x14ac:dyDescent="0.15"/>
    <row r="1289" customFormat="1" ht="13" x14ac:dyDescent="0.15"/>
    <row r="1290" customFormat="1" ht="13" x14ac:dyDescent="0.15"/>
    <row r="1291" customFormat="1" ht="13" x14ac:dyDescent="0.15"/>
    <row r="1292" customFormat="1" ht="13" x14ac:dyDescent="0.15"/>
    <row r="1293" customFormat="1" ht="13" x14ac:dyDescent="0.15"/>
    <row r="1294" customFormat="1" ht="13" x14ac:dyDescent="0.15"/>
    <row r="1295" customFormat="1" ht="13" x14ac:dyDescent="0.15"/>
    <row r="1296" customFormat="1" ht="13" x14ac:dyDescent="0.15"/>
    <row r="1297" customFormat="1" ht="13" x14ac:dyDescent="0.15"/>
    <row r="1298" customFormat="1" ht="13" x14ac:dyDescent="0.15"/>
    <row r="1299" customFormat="1" ht="13" x14ac:dyDescent="0.15"/>
    <row r="1300" customFormat="1" ht="13" x14ac:dyDescent="0.15"/>
    <row r="1301" customFormat="1" ht="13" x14ac:dyDescent="0.15"/>
    <row r="1302" customFormat="1" ht="13" x14ac:dyDescent="0.15"/>
    <row r="1303" customFormat="1" ht="13" x14ac:dyDescent="0.15"/>
    <row r="1304" customFormat="1" ht="13" x14ac:dyDescent="0.15"/>
    <row r="1305" customFormat="1" ht="13" x14ac:dyDescent="0.15"/>
    <row r="1306" customFormat="1" ht="13" x14ac:dyDescent="0.15"/>
    <row r="1307" customFormat="1" ht="13" x14ac:dyDescent="0.15"/>
    <row r="1308" customFormat="1" ht="13" x14ac:dyDescent="0.15"/>
    <row r="1309" customFormat="1" ht="13" x14ac:dyDescent="0.15"/>
    <row r="1310" customFormat="1" ht="13" x14ac:dyDescent="0.15"/>
    <row r="1311" customFormat="1" ht="13" x14ac:dyDescent="0.15"/>
    <row r="1312" customFormat="1" ht="13" x14ac:dyDescent="0.15"/>
    <row r="1313" customFormat="1" ht="13" x14ac:dyDescent="0.15"/>
    <row r="1314" customFormat="1" ht="13" x14ac:dyDescent="0.15"/>
    <row r="1315" customFormat="1" ht="13" x14ac:dyDescent="0.15"/>
    <row r="1316" customFormat="1" ht="13" x14ac:dyDescent="0.15"/>
    <row r="1317" customFormat="1" ht="13" x14ac:dyDescent="0.15"/>
    <row r="1318" customFormat="1" ht="13" x14ac:dyDescent="0.15"/>
    <row r="1319" customFormat="1" ht="13" x14ac:dyDescent="0.15"/>
    <row r="1320" customFormat="1" ht="13" x14ac:dyDescent="0.15"/>
    <row r="1321" customFormat="1" ht="13" x14ac:dyDescent="0.15"/>
    <row r="1322" customFormat="1" ht="13" x14ac:dyDescent="0.15"/>
    <row r="1323" customFormat="1" ht="13" x14ac:dyDescent="0.15"/>
    <row r="1324" customFormat="1" ht="13" x14ac:dyDescent="0.15"/>
    <row r="1325" customFormat="1" ht="13" x14ac:dyDescent="0.15"/>
    <row r="1326" customFormat="1" ht="13" x14ac:dyDescent="0.15"/>
    <row r="1327" customFormat="1" ht="13" x14ac:dyDescent="0.15"/>
    <row r="1328" customFormat="1" ht="13" x14ac:dyDescent="0.15"/>
    <row r="1329" customFormat="1" ht="13" x14ac:dyDescent="0.15"/>
    <row r="1330" customFormat="1" ht="13" x14ac:dyDescent="0.15"/>
    <row r="1331" customFormat="1" ht="13" x14ac:dyDescent="0.15"/>
    <row r="1332" customFormat="1" ht="13" x14ac:dyDescent="0.15"/>
    <row r="1333" customFormat="1" ht="13" x14ac:dyDescent="0.15"/>
    <row r="1334" customFormat="1" ht="13" x14ac:dyDescent="0.15"/>
    <row r="1335" customFormat="1" ht="13" x14ac:dyDescent="0.15"/>
    <row r="1336" customFormat="1" ht="13" x14ac:dyDescent="0.15"/>
    <row r="1337" customFormat="1" ht="13" x14ac:dyDescent="0.15"/>
    <row r="1338" customFormat="1" ht="13" x14ac:dyDescent="0.15"/>
    <row r="1339" customFormat="1" ht="13" x14ac:dyDescent="0.15"/>
    <row r="1340" customFormat="1" ht="13" x14ac:dyDescent="0.15"/>
    <row r="1341" customFormat="1" ht="13" x14ac:dyDescent="0.15"/>
    <row r="1342" customFormat="1" ht="13" x14ac:dyDescent="0.15"/>
    <row r="1343" customFormat="1" ht="13" x14ac:dyDescent="0.15"/>
    <row r="1344" customFormat="1" ht="13" x14ac:dyDescent="0.15"/>
    <row r="1345" customFormat="1" ht="13" x14ac:dyDescent="0.15"/>
    <row r="1346" customFormat="1" ht="13" x14ac:dyDescent="0.15"/>
    <row r="1347" customFormat="1" ht="13" x14ac:dyDescent="0.15"/>
    <row r="1348" customFormat="1" ht="13" x14ac:dyDescent="0.15"/>
    <row r="1349" customFormat="1" ht="13" x14ac:dyDescent="0.15"/>
    <row r="1350" customFormat="1" ht="13" x14ac:dyDescent="0.15"/>
    <row r="1351" customFormat="1" ht="13" x14ac:dyDescent="0.15"/>
    <row r="1352" customFormat="1" ht="13" x14ac:dyDescent="0.15"/>
    <row r="1353" customFormat="1" ht="13" x14ac:dyDescent="0.15"/>
    <row r="1354" customFormat="1" ht="13" x14ac:dyDescent="0.15"/>
    <row r="1355" customFormat="1" ht="13" x14ac:dyDescent="0.15"/>
    <row r="1356" customFormat="1" ht="13" x14ac:dyDescent="0.15"/>
    <row r="1357" customFormat="1" ht="13" x14ac:dyDescent="0.15"/>
    <row r="1358" customFormat="1" ht="13" x14ac:dyDescent="0.15"/>
    <row r="1359" customFormat="1" ht="13" x14ac:dyDescent="0.15"/>
    <row r="1360" customFormat="1" ht="13" x14ac:dyDescent="0.15"/>
    <row r="1361" customFormat="1" ht="13" x14ac:dyDescent="0.15"/>
    <row r="1362" customFormat="1" ht="13" x14ac:dyDescent="0.15"/>
    <row r="1363" customFormat="1" ht="13" x14ac:dyDescent="0.15"/>
    <row r="1364" customFormat="1" ht="13" x14ac:dyDescent="0.15"/>
    <row r="1365" customFormat="1" ht="13" x14ac:dyDescent="0.15"/>
    <row r="1366" customFormat="1" ht="13" x14ac:dyDescent="0.15"/>
    <row r="1367" customFormat="1" ht="13" x14ac:dyDescent="0.15"/>
    <row r="1368" customFormat="1" ht="13" x14ac:dyDescent="0.15"/>
    <row r="1369" customFormat="1" ht="13" x14ac:dyDescent="0.15"/>
    <row r="1370" customFormat="1" ht="13" x14ac:dyDescent="0.15"/>
    <row r="1371" customFormat="1" ht="13" x14ac:dyDescent="0.15"/>
    <row r="1372" customFormat="1" ht="13" x14ac:dyDescent="0.15"/>
    <row r="1373" customFormat="1" ht="13" x14ac:dyDescent="0.15"/>
    <row r="1374" customFormat="1" ht="13" x14ac:dyDescent="0.15"/>
    <row r="1375" customFormat="1" ht="13" x14ac:dyDescent="0.15"/>
    <row r="1376" customFormat="1" ht="13" x14ac:dyDescent="0.15"/>
    <row r="1377" customFormat="1" ht="13" x14ac:dyDescent="0.15"/>
    <row r="1378" customFormat="1" ht="13" x14ac:dyDescent="0.15"/>
    <row r="1379" customFormat="1" ht="13" x14ac:dyDescent="0.15"/>
    <row r="1380" customFormat="1" ht="13" x14ac:dyDescent="0.15"/>
    <row r="1381" customFormat="1" ht="13" x14ac:dyDescent="0.15"/>
    <row r="1382" customFormat="1" ht="13" x14ac:dyDescent="0.15"/>
    <row r="1383" customFormat="1" ht="13" x14ac:dyDescent="0.15"/>
    <row r="1384" customFormat="1" ht="13" x14ac:dyDescent="0.15"/>
    <row r="1385" customFormat="1" ht="13" x14ac:dyDescent="0.15"/>
    <row r="1386" customFormat="1" ht="13" x14ac:dyDescent="0.15"/>
    <row r="1387" customFormat="1" ht="13" x14ac:dyDescent="0.15"/>
    <row r="1388" customFormat="1" ht="13" x14ac:dyDescent="0.15"/>
    <row r="1389" customFormat="1" ht="13" x14ac:dyDescent="0.15"/>
    <row r="1390" customFormat="1" ht="13" x14ac:dyDescent="0.15"/>
    <row r="1391" customFormat="1" ht="13" x14ac:dyDescent="0.15"/>
    <row r="1392" customFormat="1" ht="13" x14ac:dyDescent="0.15"/>
    <row r="1393" customFormat="1" ht="13" x14ac:dyDescent="0.15"/>
    <row r="1394" customFormat="1" ht="13" x14ac:dyDescent="0.15"/>
    <row r="1395" customFormat="1" ht="13" x14ac:dyDescent="0.15"/>
    <row r="1396" customFormat="1" ht="13" x14ac:dyDescent="0.15"/>
    <row r="1397" customFormat="1" ht="13" x14ac:dyDescent="0.15"/>
    <row r="1398" customFormat="1" ht="13" x14ac:dyDescent="0.15"/>
    <row r="1399" customFormat="1" ht="13" x14ac:dyDescent="0.15"/>
    <row r="1400" customFormat="1" ht="13" x14ac:dyDescent="0.15"/>
    <row r="1401" customFormat="1" ht="13" x14ac:dyDescent="0.15"/>
    <row r="1402" customFormat="1" ht="13" x14ac:dyDescent="0.15"/>
    <row r="1403" customFormat="1" ht="13" x14ac:dyDescent="0.15"/>
    <row r="1404" customFormat="1" ht="13" x14ac:dyDescent="0.15"/>
    <row r="1405" customFormat="1" ht="13" x14ac:dyDescent="0.15"/>
    <row r="1406" customFormat="1" ht="13" x14ac:dyDescent="0.15"/>
    <row r="1407" customFormat="1" ht="13" x14ac:dyDescent="0.15"/>
    <row r="1408" customFormat="1" ht="13" x14ac:dyDescent="0.15"/>
    <row r="1409" customFormat="1" ht="13" x14ac:dyDescent="0.15"/>
    <row r="1410" customFormat="1" ht="13" x14ac:dyDescent="0.15"/>
    <row r="1411" customFormat="1" ht="13" x14ac:dyDescent="0.15"/>
    <row r="1412" customFormat="1" ht="13" x14ac:dyDescent="0.15"/>
    <row r="1413" customFormat="1" ht="13" x14ac:dyDescent="0.15"/>
    <row r="1414" customFormat="1" ht="13" x14ac:dyDescent="0.15"/>
    <row r="1415" customFormat="1" ht="13" x14ac:dyDescent="0.15"/>
    <row r="1416" customFormat="1" ht="13" x14ac:dyDescent="0.15"/>
    <row r="1417" customFormat="1" ht="13" x14ac:dyDescent="0.15"/>
    <row r="1418" customFormat="1" ht="13" x14ac:dyDescent="0.15"/>
    <row r="1419" customFormat="1" ht="13" x14ac:dyDescent="0.15"/>
    <row r="1420" customFormat="1" ht="13" x14ac:dyDescent="0.15"/>
    <row r="1421" customFormat="1" ht="13" x14ac:dyDescent="0.15"/>
    <row r="1422" customFormat="1" ht="13" x14ac:dyDescent="0.15"/>
    <row r="1423" customFormat="1" ht="13" x14ac:dyDescent="0.15"/>
    <row r="1424" customFormat="1" ht="13" x14ac:dyDescent="0.15"/>
    <row r="1425" customFormat="1" ht="13" x14ac:dyDescent="0.15"/>
    <row r="1426" customFormat="1" ht="13" x14ac:dyDescent="0.15"/>
    <row r="1427" customFormat="1" ht="13" x14ac:dyDescent="0.15"/>
    <row r="1428" customFormat="1" ht="13" x14ac:dyDescent="0.15"/>
    <row r="1429" customFormat="1" ht="13" x14ac:dyDescent="0.15"/>
    <row r="1430" customFormat="1" ht="13" x14ac:dyDescent="0.15"/>
    <row r="1431" customFormat="1" ht="13" x14ac:dyDescent="0.15"/>
    <row r="1432" customFormat="1" ht="13" x14ac:dyDescent="0.15"/>
    <row r="1433" customFormat="1" ht="13" x14ac:dyDescent="0.15"/>
    <row r="1434" customFormat="1" ht="13" x14ac:dyDescent="0.15"/>
    <row r="1435" customFormat="1" ht="13" x14ac:dyDescent="0.15"/>
    <row r="1436" customFormat="1" ht="13" x14ac:dyDescent="0.15"/>
    <row r="1437" customFormat="1" ht="13" x14ac:dyDescent="0.15"/>
    <row r="1438" customFormat="1" ht="13" x14ac:dyDescent="0.15"/>
    <row r="1439" customFormat="1" ht="13" x14ac:dyDescent="0.15"/>
    <row r="1440" customFormat="1" ht="13" x14ac:dyDescent="0.15"/>
    <row r="1441" customFormat="1" ht="13" x14ac:dyDescent="0.15"/>
    <row r="1442" customFormat="1" ht="13" x14ac:dyDescent="0.15"/>
    <row r="1443" customFormat="1" ht="13" x14ac:dyDescent="0.15"/>
    <row r="1444" customFormat="1" ht="13" x14ac:dyDescent="0.15"/>
    <row r="1445" customFormat="1" ht="13" x14ac:dyDescent="0.15"/>
    <row r="1446" customFormat="1" ht="13" x14ac:dyDescent="0.15"/>
    <row r="1447" customFormat="1" ht="13" x14ac:dyDescent="0.15"/>
    <row r="1448" customFormat="1" ht="13" x14ac:dyDescent="0.15"/>
    <row r="1449" customFormat="1" ht="13" x14ac:dyDescent="0.15"/>
    <row r="1450" customFormat="1" ht="13" x14ac:dyDescent="0.15"/>
    <row r="1451" customFormat="1" ht="13" x14ac:dyDescent="0.15"/>
    <row r="1452" customFormat="1" ht="13" x14ac:dyDescent="0.15"/>
    <row r="1453" customFormat="1" ht="13" x14ac:dyDescent="0.15"/>
    <row r="1454" customFormat="1" ht="13" x14ac:dyDescent="0.15"/>
    <row r="1455" customFormat="1" ht="13" x14ac:dyDescent="0.15"/>
    <row r="1456" customFormat="1" ht="13" x14ac:dyDescent="0.15"/>
    <row r="1457" customFormat="1" ht="13" x14ac:dyDescent="0.15"/>
    <row r="1458" customFormat="1" ht="13" x14ac:dyDescent="0.15"/>
    <row r="1459" customFormat="1" ht="13" x14ac:dyDescent="0.15"/>
    <row r="1460" customFormat="1" ht="13" x14ac:dyDescent="0.15"/>
    <row r="1461" customFormat="1" ht="13" x14ac:dyDescent="0.15"/>
    <row r="1462" customFormat="1" ht="13" x14ac:dyDescent="0.15"/>
    <row r="1463" customFormat="1" ht="13" x14ac:dyDescent="0.15"/>
    <row r="1464" customFormat="1" ht="13" x14ac:dyDescent="0.15"/>
    <row r="1465" customFormat="1" ht="13" x14ac:dyDescent="0.15"/>
    <row r="1466" customFormat="1" ht="13" x14ac:dyDescent="0.15"/>
    <row r="1467" customFormat="1" ht="13" x14ac:dyDescent="0.15"/>
    <row r="1468" customFormat="1" ht="13" x14ac:dyDescent="0.15"/>
    <row r="1469" customFormat="1" ht="13" x14ac:dyDescent="0.15"/>
    <row r="1470" customFormat="1" ht="13" x14ac:dyDescent="0.15"/>
    <row r="1471" customFormat="1" ht="13" x14ac:dyDescent="0.15"/>
    <row r="1472" customFormat="1" ht="13" x14ac:dyDescent="0.15"/>
    <row r="1473" customFormat="1" ht="13" x14ac:dyDescent="0.15"/>
    <row r="1474" customFormat="1" ht="13" x14ac:dyDescent="0.15"/>
    <row r="1475" customFormat="1" ht="13" x14ac:dyDescent="0.15"/>
    <row r="1476" customFormat="1" ht="13" x14ac:dyDescent="0.15"/>
    <row r="1477" customFormat="1" ht="13" x14ac:dyDescent="0.15"/>
    <row r="1478" customFormat="1" ht="13" x14ac:dyDescent="0.15"/>
    <row r="1479" customFormat="1" ht="13" x14ac:dyDescent="0.15"/>
    <row r="1480" customFormat="1" ht="13" x14ac:dyDescent="0.15"/>
    <row r="1481" customFormat="1" ht="13" x14ac:dyDescent="0.15"/>
    <row r="1482" customFormat="1" ht="13" x14ac:dyDescent="0.15"/>
    <row r="1483" customFormat="1" ht="13" x14ac:dyDescent="0.15"/>
    <row r="1484" customFormat="1" ht="13" x14ac:dyDescent="0.15"/>
    <row r="1485" customFormat="1" ht="13" x14ac:dyDescent="0.15"/>
    <row r="1486" customFormat="1" ht="13" x14ac:dyDescent="0.15"/>
    <row r="1487" customFormat="1" ht="13" x14ac:dyDescent="0.15"/>
    <row r="1488" customFormat="1" ht="13" x14ac:dyDescent="0.15"/>
    <row r="1489" customFormat="1" ht="13" x14ac:dyDescent="0.15"/>
    <row r="1490" customFormat="1" ht="13" x14ac:dyDescent="0.15"/>
    <row r="1491" customFormat="1" ht="13" x14ac:dyDescent="0.15"/>
    <row r="1492" customFormat="1" ht="13" x14ac:dyDescent="0.15"/>
    <row r="1493" customFormat="1" ht="13" x14ac:dyDescent="0.15"/>
    <row r="1494" customFormat="1" ht="13" x14ac:dyDescent="0.15"/>
    <row r="1495" customFormat="1" ht="13" x14ac:dyDescent="0.15"/>
    <row r="1496" customFormat="1" ht="13" x14ac:dyDescent="0.15"/>
    <row r="1497" customFormat="1" ht="13" x14ac:dyDescent="0.15"/>
    <row r="1498" customFormat="1" ht="13" x14ac:dyDescent="0.15"/>
    <row r="1499" customFormat="1" ht="13" x14ac:dyDescent="0.15"/>
    <row r="1500" customFormat="1" ht="13" x14ac:dyDescent="0.15"/>
    <row r="1501" customFormat="1" ht="13" x14ac:dyDescent="0.15"/>
    <row r="1502" customFormat="1" ht="13" x14ac:dyDescent="0.15"/>
    <row r="1503" customFormat="1" ht="13" x14ac:dyDescent="0.15"/>
    <row r="1504" customFormat="1" ht="13" x14ac:dyDescent="0.15"/>
    <row r="1505" customFormat="1" ht="13" x14ac:dyDescent="0.15"/>
    <row r="1506" customFormat="1" ht="13" x14ac:dyDescent="0.15"/>
    <row r="1507" customFormat="1" ht="13" x14ac:dyDescent="0.15"/>
    <row r="1508" customFormat="1" ht="13" x14ac:dyDescent="0.15"/>
    <row r="1509" customFormat="1" ht="13" x14ac:dyDescent="0.15"/>
    <row r="1510" customFormat="1" ht="13" x14ac:dyDescent="0.15"/>
    <row r="1511" customFormat="1" ht="13" x14ac:dyDescent="0.15"/>
    <row r="1512" customFormat="1" ht="13" x14ac:dyDescent="0.15"/>
    <row r="1513" customFormat="1" ht="13" x14ac:dyDescent="0.15"/>
    <row r="1514" customFormat="1" ht="13" x14ac:dyDescent="0.15"/>
    <row r="1515" customFormat="1" ht="13" x14ac:dyDescent="0.15"/>
    <row r="1516" customFormat="1" ht="13" x14ac:dyDescent="0.15"/>
    <row r="1517" customFormat="1" ht="13" x14ac:dyDescent="0.15"/>
    <row r="1518" customFormat="1" ht="13" x14ac:dyDescent="0.15"/>
    <row r="1519" customFormat="1" ht="13" x14ac:dyDescent="0.15"/>
    <row r="1520" customFormat="1" ht="13" x14ac:dyDescent="0.15"/>
    <row r="1521" customFormat="1" ht="13" x14ac:dyDescent="0.15"/>
    <row r="1522" customFormat="1" ht="13" x14ac:dyDescent="0.15"/>
    <row r="1523" customFormat="1" ht="13" x14ac:dyDescent="0.15"/>
    <row r="1524" customFormat="1" ht="13" x14ac:dyDescent="0.15"/>
    <row r="1525" customFormat="1" ht="13" x14ac:dyDescent="0.15"/>
    <row r="1526" customFormat="1" ht="13" x14ac:dyDescent="0.15"/>
    <row r="1527" customFormat="1" ht="13" x14ac:dyDescent="0.15"/>
    <row r="1528" customFormat="1" ht="13" x14ac:dyDescent="0.15"/>
    <row r="1529" customFormat="1" ht="13" x14ac:dyDescent="0.15"/>
    <row r="1530" customFormat="1" ht="13" x14ac:dyDescent="0.15"/>
    <row r="1531" customFormat="1" ht="13" x14ac:dyDescent="0.15"/>
    <row r="1532" customFormat="1" ht="13" x14ac:dyDescent="0.15"/>
    <row r="1533" customFormat="1" ht="13" x14ac:dyDescent="0.15"/>
    <row r="1534" customFormat="1" ht="13" x14ac:dyDescent="0.15"/>
    <row r="1535" customFormat="1" ht="13" x14ac:dyDescent="0.15"/>
    <row r="1536" customFormat="1" ht="13" x14ac:dyDescent="0.15"/>
    <row r="1537" customFormat="1" ht="13" x14ac:dyDescent="0.15"/>
    <row r="1538" customFormat="1" ht="13" x14ac:dyDescent="0.15"/>
    <row r="1539" customFormat="1" ht="13" x14ac:dyDescent="0.15"/>
    <row r="1540" customFormat="1" ht="13" x14ac:dyDescent="0.15"/>
    <row r="1541" customFormat="1" ht="13" x14ac:dyDescent="0.15"/>
    <row r="1542" customFormat="1" ht="13" x14ac:dyDescent="0.15"/>
    <row r="1543" customFormat="1" ht="13" x14ac:dyDescent="0.15"/>
    <row r="1544" customFormat="1" ht="13" x14ac:dyDescent="0.15"/>
    <row r="1545" customFormat="1" ht="13" x14ac:dyDescent="0.15"/>
    <row r="1546" customFormat="1" ht="13" x14ac:dyDescent="0.15"/>
    <row r="1547" customFormat="1" ht="13" x14ac:dyDescent="0.15"/>
    <row r="1548" customFormat="1" ht="13" x14ac:dyDescent="0.15"/>
    <row r="1549" customFormat="1" ht="13" x14ac:dyDescent="0.15"/>
    <row r="1550" customFormat="1" ht="13" x14ac:dyDescent="0.15"/>
    <row r="1551" customFormat="1" ht="13" x14ac:dyDescent="0.15"/>
    <row r="1552" customFormat="1" ht="13" x14ac:dyDescent="0.15"/>
    <row r="1553" customFormat="1" ht="13" x14ac:dyDescent="0.15"/>
    <row r="1554" customFormat="1" ht="13" x14ac:dyDescent="0.15"/>
    <row r="1555" customFormat="1" ht="13" x14ac:dyDescent="0.15"/>
    <row r="1556" customFormat="1" ht="13" x14ac:dyDescent="0.15"/>
    <row r="1557" customFormat="1" ht="13" x14ac:dyDescent="0.15"/>
    <row r="1558" customFormat="1" ht="13" x14ac:dyDescent="0.15"/>
    <row r="1559" customFormat="1" ht="13" x14ac:dyDescent="0.15"/>
    <row r="1560" customFormat="1" ht="13" x14ac:dyDescent="0.15"/>
    <row r="1561" customFormat="1" ht="13" x14ac:dyDescent="0.15"/>
    <row r="1562" customFormat="1" ht="13" x14ac:dyDescent="0.15"/>
    <row r="1563" customFormat="1" ht="13" x14ac:dyDescent="0.15"/>
    <row r="1564" customFormat="1" ht="13" x14ac:dyDescent="0.15"/>
    <row r="1565" customFormat="1" ht="13" x14ac:dyDescent="0.15"/>
    <row r="1566" customFormat="1" ht="13" x14ac:dyDescent="0.15"/>
    <row r="1567" customFormat="1" ht="13" x14ac:dyDescent="0.15"/>
    <row r="1568" customFormat="1" ht="13" x14ac:dyDescent="0.15"/>
    <row r="1569" customFormat="1" ht="13" x14ac:dyDescent="0.15"/>
    <row r="1570" customFormat="1" ht="13" x14ac:dyDescent="0.15"/>
    <row r="1571" customFormat="1" ht="13" x14ac:dyDescent="0.15"/>
    <row r="1572" customFormat="1" ht="13" x14ac:dyDescent="0.15"/>
    <row r="1573" customFormat="1" ht="13" x14ac:dyDescent="0.15"/>
    <row r="1574" customFormat="1" ht="13" x14ac:dyDescent="0.15"/>
    <row r="1575" customFormat="1" ht="13" x14ac:dyDescent="0.15"/>
    <row r="1576" customFormat="1" ht="13" x14ac:dyDescent="0.15"/>
    <row r="1577" customFormat="1" ht="13" x14ac:dyDescent="0.15"/>
    <row r="1578" customFormat="1" ht="13" x14ac:dyDescent="0.15"/>
    <row r="1579" customFormat="1" ht="13" x14ac:dyDescent="0.15"/>
    <row r="1580" customFormat="1" ht="13" x14ac:dyDescent="0.15"/>
    <row r="1581" customFormat="1" ht="13" x14ac:dyDescent="0.15"/>
    <row r="1582" customFormat="1" ht="13" x14ac:dyDescent="0.15"/>
    <row r="1583" customFormat="1" ht="13" x14ac:dyDescent="0.15"/>
    <row r="1584" customFormat="1" ht="13" x14ac:dyDescent="0.15"/>
    <row r="1585" customFormat="1" ht="13" x14ac:dyDescent="0.15"/>
    <row r="1586" customFormat="1" ht="13" x14ac:dyDescent="0.15"/>
    <row r="1587" customFormat="1" ht="13" x14ac:dyDescent="0.15"/>
    <row r="1588" customFormat="1" ht="13" x14ac:dyDescent="0.15"/>
    <row r="1589" customFormat="1" ht="13" x14ac:dyDescent="0.15"/>
    <row r="1590" customFormat="1" ht="13" x14ac:dyDescent="0.15"/>
    <row r="1591" customFormat="1" ht="13" x14ac:dyDescent="0.15"/>
    <row r="1592" customFormat="1" ht="13" x14ac:dyDescent="0.15"/>
    <row r="1593" customFormat="1" ht="13" x14ac:dyDescent="0.15"/>
    <row r="1594" customFormat="1" ht="13" x14ac:dyDescent="0.15"/>
    <row r="1595" customFormat="1" ht="13" x14ac:dyDescent="0.15"/>
    <row r="1596" customFormat="1" ht="13" x14ac:dyDescent="0.15"/>
    <row r="1597" customFormat="1" ht="13" x14ac:dyDescent="0.15"/>
    <row r="1598" customFormat="1" ht="13" x14ac:dyDescent="0.15"/>
    <row r="1599" customFormat="1" ht="13" x14ac:dyDescent="0.15"/>
    <row r="1600" customFormat="1" ht="13" x14ac:dyDescent="0.15"/>
    <row r="1601" customFormat="1" ht="13" x14ac:dyDescent="0.15"/>
    <row r="1602" customFormat="1" ht="13" x14ac:dyDescent="0.15"/>
    <row r="1603" customFormat="1" ht="13" x14ac:dyDescent="0.15"/>
    <row r="1604" customFormat="1" ht="13" x14ac:dyDescent="0.15"/>
    <row r="1605" customFormat="1" ht="13" x14ac:dyDescent="0.15"/>
    <row r="1606" customFormat="1" ht="13" x14ac:dyDescent="0.15"/>
    <row r="1607" customFormat="1" ht="13" x14ac:dyDescent="0.15"/>
    <row r="1608" customFormat="1" ht="13" x14ac:dyDescent="0.15"/>
    <row r="1609" customFormat="1" ht="13" x14ac:dyDescent="0.15"/>
    <row r="1610" customFormat="1" ht="13" x14ac:dyDescent="0.15"/>
    <row r="1611" customFormat="1" ht="13" x14ac:dyDescent="0.15"/>
    <row r="1612" customFormat="1" ht="13" x14ac:dyDescent="0.15"/>
    <row r="1613" customFormat="1" ht="13" x14ac:dyDescent="0.15"/>
    <row r="1614" customFormat="1" ht="13" x14ac:dyDescent="0.15"/>
    <row r="1615" customFormat="1" ht="13" x14ac:dyDescent="0.15"/>
    <row r="1616" customFormat="1" ht="13" x14ac:dyDescent="0.15"/>
    <row r="1617" customFormat="1" ht="13" x14ac:dyDescent="0.15"/>
    <row r="1618" customFormat="1" ht="13" x14ac:dyDescent="0.15"/>
    <row r="1619" customFormat="1" ht="13" x14ac:dyDescent="0.15"/>
    <row r="1620" customFormat="1" ht="13" x14ac:dyDescent="0.15"/>
    <row r="1621" customFormat="1" ht="13" x14ac:dyDescent="0.15"/>
    <row r="1622" customFormat="1" ht="13" x14ac:dyDescent="0.15"/>
    <row r="1623" customFormat="1" ht="13" x14ac:dyDescent="0.15"/>
    <row r="1624" customFormat="1" ht="13" x14ac:dyDescent="0.15"/>
    <row r="1625" customFormat="1" ht="13" x14ac:dyDescent="0.15"/>
    <row r="1626" customFormat="1" ht="13" x14ac:dyDescent="0.15"/>
    <row r="1627" customFormat="1" ht="13" x14ac:dyDescent="0.15"/>
    <row r="1628" customFormat="1" ht="13" x14ac:dyDescent="0.15"/>
    <row r="1629" customFormat="1" ht="13" x14ac:dyDescent="0.15"/>
    <row r="1630" customFormat="1" ht="13" x14ac:dyDescent="0.15"/>
    <row r="1631" customFormat="1" ht="13" x14ac:dyDescent="0.15"/>
    <row r="1632" customFormat="1" ht="13" x14ac:dyDescent="0.15"/>
    <row r="1633" customFormat="1" ht="13" x14ac:dyDescent="0.15"/>
    <row r="1634" customFormat="1" ht="13" x14ac:dyDescent="0.15"/>
    <row r="1635" customFormat="1" ht="13" x14ac:dyDescent="0.15"/>
    <row r="1636" customFormat="1" ht="13" x14ac:dyDescent="0.15"/>
    <row r="1637" customFormat="1" ht="13" x14ac:dyDescent="0.15"/>
    <row r="1638" customFormat="1" ht="13" x14ac:dyDescent="0.15"/>
    <row r="1639" customFormat="1" ht="13" x14ac:dyDescent="0.15"/>
    <row r="1640" customFormat="1" ht="13" x14ac:dyDescent="0.15"/>
    <row r="1641" customFormat="1" ht="13" x14ac:dyDescent="0.15"/>
    <row r="1642" customFormat="1" ht="13" x14ac:dyDescent="0.15"/>
    <row r="1643" customFormat="1" ht="13" x14ac:dyDescent="0.15"/>
    <row r="1644" customFormat="1" ht="13" x14ac:dyDescent="0.15"/>
    <row r="1645" customFormat="1" ht="13" x14ac:dyDescent="0.15"/>
    <row r="1646" customFormat="1" ht="13" x14ac:dyDescent="0.15"/>
    <row r="1647" customFormat="1" ht="13" x14ac:dyDescent="0.15"/>
    <row r="1648" customFormat="1" ht="13" x14ac:dyDescent="0.15"/>
    <row r="1649" customFormat="1" ht="13" x14ac:dyDescent="0.15"/>
    <row r="1650" customFormat="1" ht="13" x14ac:dyDescent="0.15"/>
    <row r="1651" customFormat="1" ht="13" x14ac:dyDescent="0.15"/>
    <row r="1652" customFormat="1" ht="13" x14ac:dyDescent="0.15"/>
    <row r="1653" customFormat="1" ht="13" x14ac:dyDescent="0.15"/>
    <row r="1654" customFormat="1" ht="13" x14ac:dyDescent="0.15"/>
    <row r="1655" customFormat="1" ht="13" x14ac:dyDescent="0.15"/>
    <row r="1656" customFormat="1" ht="13" x14ac:dyDescent="0.15"/>
    <row r="1657" customFormat="1" ht="13" x14ac:dyDescent="0.15"/>
    <row r="1658" customFormat="1" ht="13" x14ac:dyDescent="0.15"/>
    <row r="1659" customFormat="1" ht="13" x14ac:dyDescent="0.15"/>
    <row r="1660" customFormat="1" ht="13" x14ac:dyDescent="0.15"/>
    <row r="1661" customFormat="1" ht="13" x14ac:dyDescent="0.15"/>
    <row r="1662" customFormat="1" ht="13" x14ac:dyDescent="0.15"/>
    <row r="1663" customFormat="1" ht="13" x14ac:dyDescent="0.15"/>
    <row r="1664" customFormat="1" ht="13" x14ac:dyDescent="0.15"/>
    <row r="1665" customFormat="1" ht="13" x14ac:dyDescent="0.15"/>
    <row r="1666" customFormat="1" ht="13" x14ac:dyDescent="0.15"/>
    <row r="1667" customFormat="1" ht="13" x14ac:dyDescent="0.15"/>
    <row r="1668" customFormat="1" ht="13" x14ac:dyDescent="0.15"/>
    <row r="1669" customFormat="1" ht="13" x14ac:dyDescent="0.15"/>
    <row r="1670" customFormat="1" ht="13" x14ac:dyDescent="0.15"/>
    <row r="1671" customFormat="1" ht="13" x14ac:dyDescent="0.15"/>
    <row r="1672" customFormat="1" ht="13" x14ac:dyDescent="0.15"/>
    <row r="1673" customFormat="1" ht="13" x14ac:dyDescent="0.15"/>
    <row r="1674" customFormat="1" ht="13" x14ac:dyDescent="0.15"/>
    <row r="1675" customFormat="1" ht="13" x14ac:dyDescent="0.15"/>
    <row r="1676" customFormat="1" ht="13" x14ac:dyDescent="0.15"/>
    <row r="1677" customFormat="1" ht="13" x14ac:dyDescent="0.15"/>
    <row r="1678" customFormat="1" ht="13" x14ac:dyDescent="0.15"/>
    <row r="1679" customFormat="1" ht="13" x14ac:dyDescent="0.15"/>
    <row r="1680" customFormat="1" ht="13" x14ac:dyDescent="0.15"/>
    <row r="1681" customFormat="1" ht="13" x14ac:dyDescent="0.15"/>
    <row r="1682" customFormat="1" ht="13" x14ac:dyDescent="0.15"/>
    <row r="1683" customFormat="1" ht="13" x14ac:dyDescent="0.15"/>
    <row r="1684" customFormat="1" ht="13" x14ac:dyDescent="0.15"/>
    <row r="1685" customFormat="1" ht="13" x14ac:dyDescent="0.15"/>
    <row r="1686" customFormat="1" ht="13" x14ac:dyDescent="0.15"/>
    <row r="1687" customFormat="1" ht="13" x14ac:dyDescent="0.15"/>
    <row r="1688" customFormat="1" ht="13" x14ac:dyDescent="0.15"/>
    <row r="1689" customFormat="1" ht="13" x14ac:dyDescent="0.15"/>
    <row r="1690" customFormat="1" ht="13" x14ac:dyDescent="0.15"/>
    <row r="1691" customFormat="1" ht="13" x14ac:dyDescent="0.15"/>
    <row r="1692" customFormat="1" ht="13" x14ac:dyDescent="0.15"/>
    <row r="1693" customFormat="1" ht="13" x14ac:dyDescent="0.15"/>
    <row r="1694" customFormat="1" ht="13" x14ac:dyDescent="0.15"/>
    <row r="1695" customFormat="1" ht="13" x14ac:dyDescent="0.15"/>
    <row r="1696" customFormat="1" ht="13" x14ac:dyDescent="0.15"/>
    <row r="1697" customFormat="1" ht="13" x14ac:dyDescent="0.15"/>
    <row r="1698" customFormat="1" ht="13" x14ac:dyDescent="0.15"/>
    <row r="1699" customFormat="1" ht="13" x14ac:dyDescent="0.15"/>
    <row r="1700" customFormat="1" ht="13" x14ac:dyDescent="0.15"/>
    <row r="1701" customFormat="1" ht="13" x14ac:dyDescent="0.15"/>
    <row r="1702" customFormat="1" ht="13" x14ac:dyDescent="0.15"/>
    <row r="1703" customFormat="1" ht="13" x14ac:dyDescent="0.15"/>
    <row r="1704" customFormat="1" ht="13" x14ac:dyDescent="0.15"/>
    <row r="1705" customFormat="1" ht="13" x14ac:dyDescent="0.15"/>
    <row r="1706" customFormat="1" ht="13" x14ac:dyDescent="0.15"/>
    <row r="1707" customFormat="1" ht="13" x14ac:dyDescent="0.15"/>
    <row r="1708" customFormat="1" ht="13" x14ac:dyDescent="0.15"/>
    <row r="1709" customFormat="1" ht="13" x14ac:dyDescent="0.15"/>
    <row r="1710" customFormat="1" ht="13" x14ac:dyDescent="0.15"/>
    <row r="1711" customFormat="1" ht="13" x14ac:dyDescent="0.15"/>
    <row r="1712" customFormat="1" ht="13" x14ac:dyDescent="0.15"/>
    <row r="1713" customFormat="1" ht="13" x14ac:dyDescent="0.15"/>
    <row r="1714" customFormat="1" ht="13" x14ac:dyDescent="0.15"/>
    <row r="1715" customFormat="1" ht="13" x14ac:dyDescent="0.15"/>
    <row r="1716" customFormat="1" ht="13" x14ac:dyDescent="0.15"/>
    <row r="1717" customFormat="1" ht="13" x14ac:dyDescent="0.15"/>
    <row r="1718" customFormat="1" ht="13" x14ac:dyDescent="0.15"/>
    <row r="1719" customFormat="1" ht="13" x14ac:dyDescent="0.15"/>
    <row r="1720" customFormat="1" ht="13" x14ac:dyDescent="0.15"/>
    <row r="1721" customFormat="1" ht="13" x14ac:dyDescent="0.15"/>
    <row r="1722" customFormat="1" ht="13" x14ac:dyDescent="0.15"/>
    <row r="1723" customFormat="1" ht="13" x14ac:dyDescent="0.15"/>
    <row r="1724" customFormat="1" ht="13" x14ac:dyDescent="0.15"/>
    <row r="1725" customFormat="1" ht="13" x14ac:dyDescent="0.15"/>
    <row r="1726" customFormat="1" ht="13" x14ac:dyDescent="0.15"/>
    <row r="1727" customFormat="1" ht="13" x14ac:dyDescent="0.15"/>
    <row r="1728" customFormat="1" ht="13" x14ac:dyDescent="0.15"/>
    <row r="1729" customFormat="1" ht="13" x14ac:dyDescent="0.15"/>
    <row r="1730" customFormat="1" ht="13" x14ac:dyDescent="0.15"/>
    <row r="1731" customFormat="1" ht="13" x14ac:dyDescent="0.15"/>
    <row r="1732" customFormat="1" ht="13" x14ac:dyDescent="0.15"/>
    <row r="1733" customFormat="1" ht="13" x14ac:dyDescent="0.15"/>
    <row r="1734" customFormat="1" ht="13" x14ac:dyDescent="0.15"/>
    <row r="1735" customFormat="1" ht="13" x14ac:dyDescent="0.15"/>
    <row r="1736" customFormat="1" ht="13" x14ac:dyDescent="0.15"/>
    <row r="1737" customFormat="1" ht="13" x14ac:dyDescent="0.15"/>
    <row r="1738" customFormat="1" ht="13" x14ac:dyDescent="0.15"/>
    <row r="1739" customFormat="1" ht="13" x14ac:dyDescent="0.15"/>
    <row r="1740" customFormat="1" ht="13" x14ac:dyDescent="0.15"/>
    <row r="1741" customFormat="1" ht="13" x14ac:dyDescent="0.15"/>
    <row r="1742" customFormat="1" ht="13" x14ac:dyDescent="0.15"/>
    <row r="1743" customFormat="1" ht="13" x14ac:dyDescent="0.15"/>
    <row r="1744" customFormat="1" ht="13" x14ac:dyDescent="0.15"/>
    <row r="1745" customFormat="1" ht="13" x14ac:dyDescent="0.15"/>
    <row r="1746" customFormat="1" ht="13" x14ac:dyDescent="0.15"/>
    <row r="1747" customFormat="1" ht="13" x14ac:dyDescent="0.15"/>
    <row r="1748" customFormat="1" ht="13" x14ac:dyDescent="0.15"/>
    <row r="1749" customFormat="1" ht="13" x14ac:dyDescent="0.15"/>
    <row r="1750" customFormat="1" ht="13" x14ac:dyDescent="0.15"/>
    <row r="1751" customFormat="1" ht="13" x14ac:dyDescent="0.15"/>
    <row r="1752" customFormat="1" ht="13" x14ac:dyDescent="0.15"/>
    <row r="1753" customFormat="1" ht="13" x14ac:dyDescent="0.15"/>
    <row r="1754" customFormat="1" ht="13" x14ac:dyDescent="0.15"/>
    <row r="1755" customFormat="1" ht="13" x14ac:dyDescent="0.15"/>
    <row r="1756" customFormat="1" ht="13" x14ac:dyDescent="0.15"/>
    <row r="1757" customFormat="1" ht="13" x14ac:dyDescent="0.15"/>
    <row r="1758" customFormat="1" ht="13" x14ac:dyDescent="0.15"/>
    <row r="1759" customFormat="1" ht="13" x14ac:dyDescent="0.15"/>
    <row r="1760" customFormat="1" ht="13" x14ac:dyDescent="0.15"/>
    <row r="1761" customFormat="1" ht="13" x14ac:dyDescent="0.15"/>
    <row r="1762" customFormat="1" ht="13" x14ac:dyDescent="0.15"/>
    <row r="1763" customFormat="1" ht="13" x14ac:dyDescent="0.15"/>
    <row r="1764" customFormat="1" ht="13" x14ac:dyDescent="0.15"/>
    <row r="1765" customFormat="1" ht="13" x14ac:dyDescent="0.15"/>
    <row r="1766" customFormat="1" ht="13" x14ac:dyDescent="0.15"/>
    <row r="1767" customFormat="1" ht="13" x14ac:dyDescent="0.15"/>
    <row r="1768" customFormat="1" ht="13" x14ac:dyDescent="0.15"/>
    <row r="1769" customFormat="1" ht="13" x14ac:dyDescent="0.15"/>
    <row r="1770" customFormat="1" ht="13" x14ac:dyDescent="0.15"/>
    <row r="1771" customFormat="1" ht="13" x14ac:dyDescent="0.15"/>
    <row r="1772" customFormat="1" ht="13" x14ac:dyDescent="0.15"/>
    <row r="1773" customFormat="1" ht="13" x14ac:dyDescent="0.15"/>
    <row r="1774" customFormat="1" ht="13" x14ac:dyDescent="0.15"/>
    <row r="1775" customFormat="1" ht="13" x14ac:dyDescent="0.15"/>
    <row r="1776" customFormat="1" ht="13" x14ac:dyDescent="0.15"/>
    <row r="1777" customFormat="1" ht="13" x14ac:dyDescent="0.15"/>
    <row r="1778" customFormat="1" ht="13" x14ac:dyDescent="0.15"/>
    <row r="1779" customFormat="1" ht="13" x14ac:dyDescent="0.15"/>
    <row r="1780" customFormat="1" ht="13" x14ac:dyDescent="0.15"/>
    <row r="1781" customFormat="1" ht="13" x14ac:dyDescent="0.15"/>
    <row r="1782" customFormat="1" ht="13" x14ac:dyDescent="0.15"/>
    <row r="1783" customFormat="1" ht="13" x14ac:dyDescent="0.15"/>
    <row r="1784" customFormat="1" ht="13" x14ac:dyDescent="0.15"/>
    <row r="1785" customFormat="1" ht="13" x14ac:dyDescent="0.15"/>
    <row r="1786" customFormat="1" ht="13" x14ac:dyDescent="0.15"/>
    <row r="1787" customFormat="1" ht="13" x14ac:dyDescent="0.15"/>
    <row r="1788" customFormat="1" ht="13" x14ac:dyDescent="0.15"/>
    <row r="1789" customFormat="1" ht="13" x14ac:dyDescent="0.15"/>
    <row r="1790" customFormat="1" ht="13" x14ac:dyDescent="0.15"/>
    <row r="1791" customFormat="1" ht="13" x14ac:dyDescent="0.15"/>
    <row r="1792" customFormat="1" ht="13" x14ac:dyDescent="0.15"/>
    <row r="1793" customFormat="1" ht="13" x14ac:dyDescent="0.15"/>
    <row r="1794" customFormat="1" ht="13" x14ac:dyDescent="0.15"/>
    <row r="1795" customFormat="1" ht="13" x14ac:dyDescent="0.15"/>
    <row r="1796" customFormat="1" ht="13" x14ac:dyDescent="0.15"/>
    <row r="1797" customFormat="1" ht="13" x14ac:dyDescent="0.15"/>
    <row r="1798" customFormat="1" ht="13" x14ac:dyDescent="0.15"/>
    <row r="1799" customFormat="1" ht="13" x14ac:dyDescent="0.15"/>
    <row r="1800" customFormat="1" ht="13" x14ac:dyDescent="0.15"/>
    <row r="1801" customFormat="1" ht="13" x14ac:dyDescent="0.15"/>
    <row r="1802" customFormat="1" ht="13" x14ac:dyDescent="0.15"/>
    <row r="1803" customFormat="1" ht="13" x14ac:dyDescent="0.15"/>
    <row r="1804" customFormat="1" ht="13" x14ac:dyDescent="0.15"/>
    <row r="1805" customFormat="1" ht="13" x14ac:dyDescent="0.15"/>
    <row r="1806" customFormat="1" ht="13" x14ac:dyDescent="0.15"/>
    <row r="1807" customFormat="1" ht="13" x14ac:dyDescent="0.15"/>
    <row r="1808" customFormat="1" ht="13" x14ac:dyDescent="0.15"/>
    <row r="1809" customFormat="1" ht="13" x14ac:dyDescent="0.15"/>
    <row r="1810" customFormat="1" ht="13" x14ac:dyDescent="0.15"/>
    <row r="1811" customFormat="1" ht="13" x14ac:dyDescent="0.15"/>
    <row r="1812" customFormat="1" ht="13" x14ac:dyDescent="0.15"/>
    <row r="1813" customFormat="1" ht="13" x14ac:dyDescent="0.15"/>
    <row r="1814" customFormat="1" ht="13" x14ac:dyDescent="0.15"/>
    <row r="1815" customFormat="1" ht="13" x14ac:dyDescent="0.15"/>
    <row r="1816" customFormat="1" ht="13" x14ac:dyDescent="0.15"/>
    <row r="1817" customFormat="1" ht="13" x14ac:dyDescent="0.15"/>
    <row r="1818" customFormat="1" ht="13" x14ac:dyDescent="0.15"/>
    <row r="1819" customFormat="1" ht="13" x14ac:dyDescent="0.15"/>
    <row r="1820" customFormat="1" ht="13" x14ac:dyDescent="0.15"/>
    <row r="1821" customFormat="1" ht="13" x14ac:dyDescent="0.15"/>
    <row r="1822" customFormat="1" ht="13" x14ac:dyDescent="0.15"/>
    <row r="1823" customFormat="1" ht="13" x14ac:dyDescent="0.15"/>
    <row r="1824" customFormat="1" ht="13" x14ac:dyDescent="0.15"/>
    <row r="1825" customFormat="1" ht="13" x14ac:dyDescent="0.15"/>
    <row r="1826" customFormat="1" ht="13" x14ac:dyDescent="0.15"/>
    <row r="1827" customFormat="1" ht="13" x14ac:dyDescent="0.15"/>
    <row r="1828" customFormat="1" ht="13" x14ac:dyDescent="0.15"/>
    <row r="1829" customFormat="1" ht="13" x14ac:dyDescent="0.15"/>
    <row r="1830" customFormat="1" ht="13" x14ac:dyDescent="0.15"/>
    <row r="1831" customFormat="1" ht="13" x14ac:dyDescent="0.15"/>
    <row r="1832" customFormat="1" ht="13" x14ac:dyDescent="0.15"/>
    <row r="1833" customFormat="1" ht="13" x14ac:dyDescent="0.15"/>
    <row r="1834" customFormat="1" ht="13" x14ac:dyDescent="0.15"/>
    <row r="1835" customFormat="1" ht="13" x14ac:dyDescent="0.15"/>
    <row r="1836" customFormat="1" ht="13" x14ac:dyDescent="0.15"/>
    <row r="1837" customFormat="1" ht="13" x14ac:dyDescent="0.15"/>
    <row r="1838" customFormat="1" ht="13" x14ac:dyDescent="0.15"/>
    <row r="1839" customFormat="1" ht="13" x14ac:dyDescent="0.15"/>
    <row r="1840" customFormat="1" ht="13" x14ac:dyDescent="0.15"/>
    <row r="1841" customFormat="1" ht="13" x14ac:dyDescent="0.15"/>
    <row r="1842" customFormat="1" ht="13" x14ac:dyDescent="0.15"/>
    <row r="1843" customFormat="1" ht="13" x14ac:dyDescent="0.15"/>
    <row r="1844" customFormat="1" ht="13" x14ac:dyDescent="0.15"/>
    <row r="1845" customFormat="1" ht="13" x14ac:dyDescent="0.15"/>
    <row r="1846" customFormat="1" ht="13" x14ac:dyDescent="0.15"/>
    <row r="1847" customFormat="1" ht="13" x14ac:dyDescent="0.15"/>
    <row r="1848" customFormat="1" ht="13" x14ac:dyDescent="0.15"/>
    <row r="1849" customFormat="1" ht="13" x14ac:dyDescent="0.15"/>
    <row r="1850" customFormat="1" ht="13" x14ac:dyDescent="0.15"/>
    <row r="1851" customFormat="1" ht="13" x14ac:dyDescent="0.15"/>
    <row r="1852" customFormat="1" ht="13" x14ac:dyDescent="0.15"/>
    <row r="1853" customFormat="1" ht="13" x14ac:dyDescent="0.15"/>
    <row r="1854" customFormat="1" ht="13" x14ac:dyDescent="0.15"/>
    <row r="1855" customFormat="1" ht="13" x14ac:dyDescent="0.15"/>
    <row r="1856" customFormat="1" ht="13" x14ac:dyDescent="0.15"/>
    <row r="1857" customFormat="1" ht="13" x14ac:dyDescent="0.15"/>
    <row r="1858" customFormat="1" ht="13" x14ac:dyDescent="0.15"/>
    <row r="1859" customFormat="1" ht="13" x14ac:dyDescent="0.15"/>
    <row r="1860" customFormat="1" ht="13" x14ac:dyDescent="0.15"/>
    <row r="1861" customFormat="1" ht="13" x14ac:dyDescent="0.15"/>
    <row r="1862" customFormat="1" ht="13" x14ac:dyDescent="0.15"/>
    <row r="1863" customFormat="1" ht="13" x14ac:dyDescent="0.15"/>
    <row r="1864" customFormat="1" ht="13" x14ac:dyDescent="0.15"/>
    <row r="1865" customFormat="1" ht="13" x14ac:dyDescent="0.15"/>
    <row r="1866" customFormat="1" ht="13" x14ac:dyDescent="0.15"/>
    <row r="1867" customFormat="1" ht="13" x14ac:dyDescent="0.15"/>
    <row r="1868" customFormat="1" ht="13" x14ac:dyDescent="0.15"/>
    <row r="1869" customFormat="1" ht="13" x14ac:dyDescent="0.15"/>
    <row r="1870" customFormat="1" ht="13" x14ac:dyDescent="0.15"/>
    <row r="1871" customFormat="1" ht="13" x14ac:dyDescent="0.15"/>
    <row r="1872" customFormat="1" ht="13" x14ac:dyDescent="0.15"/>
    <row r="1873" customFormat="1" ht="13" x14ac:dyDescent="0.15"/>
    <row r="1874" customFormat="1" ht="13" x14ac:dyDescent="0.15"/>
    <row r="1875" customFormat="1" ht="13" x14ac:dyDescent="0.15"/>
    <row r="1876" customFormat="1" ht="13" x14ac:dyDescent="0.15"/>
    <row r="1877" customFormat="1" ht="13" x14ac:dyDescent="0.15"/>
    <row r="1878" customFormat="1" ht="13" x14ac:dyDescent="0.15"/>
    <row r="1879" customFormat="1" ht="13" x14ac:dyDescent="0.15"/>
    <row r="1880" customFormat="1" ht="13" x14ac:dyDescent="0.15"/>
    <row r="1881" customFormat="1" ht="13" x14ac:dyDescent="0.15"/>
    <row r="1882" customFormat="1" ht="13" x14ac:dyDescent="0.15"/>
    <row r="1883" customFormat="1" ht="13" x14ac:dyDescent="0.15"/>
    <row r="1884" customFormat="1" ht="13" x14ac:dyDescent="0.15"/>
    <row r="1885" customFormat="1" ht="13" x14ac:dyDescent="0.15"/>
    <row r="1886" customFormat="1" ht="13" x14ac:dyDescent="0.15"/>
    <row r="1887" customFormat="1" ht="13" x14ac:dyDescent="0.15"/>
    <row r="1888" customFormat="1" ht="13" x14ac:dyDescent="0.15"/>
    <row r="1889" customFormat="1" ht="13" x14ac:dyDescent="0.15"/>
    <row r="1890" customFormat="1" ht="13" x14ac:dyDescent="0.15"/>
    <row r="1891" customFormat="1" ht="13" x14ac:dyDescent="0.15"/>
    <row r="1892" customFormat="1" ht="13" x14ac:dyDescent="0.15"/>
    <row r="1893" customFormat="1" ht="13" x14ac:dyDescent="0.15"/>
    <row r="1894" customFormat="1" ht="13" x14ac:dyDescent="0.15"/>
    <row r="1895" customFormat="1" ht="13" x14ac:dyDescent="0.15"/>
    <row r="1896" customFormat="1" ht="13" x14ac:dyDescent="0.15"/>
    <row r="1897" customFormat="1" ht="13" x14ac:dyDescent="0.15"/>
    <row r="1898" customFormat="1" ht="13" x14ac:dyDescent="0.15"/>
    <row r="1899" customFormat="1" ht="13" x14ac:dyDescent="0.15"/>
    <row r="1900" customFormat="1" ht="13" x14ac:dyDescent="0.15"/>
    <row r="1901" customFormat="1" ht="13" x14ac:dyDescent="0.15"/>
    <row r="1902" customFormat="1" ht="13" x14ac:dyDescent="0.15"/>
    <row r="1903" customFormat="1" ht="13" x14ac:dyDescent="0.15"/>
    <row r="1904" customFormat="1" ht="13" x14ac:dyDescent="0.15"/>
    <row r="1905" customFormat="1" ht="13" x14ac:dyDescent="0.15"/>
    <row r="1906" customFormat="1" ht="13" x14ac:dyDescent="0.15"/>
    <row r="1907" customFormat="1" ht="13" x14ac:dyDescent="0.15"/>
    <row r="1908" customFormat="1" ht="13" x14ac:dyDescent="0.15"/>
    <row r="1909" customFormat="1" ht="13" x14ac:dyDescent="0.15"/>
    <row r="1910" customFormat="1" ht="13" x14ac:dyDescent="0.15"/>
    <row r="1911" customFormat="1" ht="13" x14ac:dyDescent="0.15"/>
    <row r="1912" customFormat="1" ht="13" x14ac:dyDescent="0.15"/>
    <row r="1913" customFormat="1" ht="13" x14ac:dyDescent="0.15"/>
    <row r="1914" customFormat="1" ht="13" x14ac:dyDescent="0.15"/>
    <row r="1915" customFormat="1" ht="13" x14ac:dyDescent="0.15"/>
    <row r="1916" customFormat="1" ht="13" x14ac:dyDescent="0.15"/>
    <row r="1917" customFormat="1" ht="13" x14ac:dyDescent="0.15"/>
    <row r="1918" customFormat="1" ht="13" x14ac:dyDescent="0.15"/>
    <row r="1919" customFormat="1" ht="13" x14ac:dyDescent="0.15"/>
    <row r="1920" customFormat="1" ht="13" x14ac:dyDescent="0.15"/>
    <row r="1921" customFormat="1" ht="13" x14ac:dyDescent="0.15"/>
    <row r="1922" customFormat="1" ht="13" x14ac:dyDescent="0.15"/>
    <row r="1923" customFormat="1" ht="13" x14ac:dyDescent="0.15"/>
    <row r="1924" customFormat="1" ht="13" x14ac:dyDescent="0.15"/>
    <row r="1925" customFormat="1" ht="13" x14ac:dyDescent="0.15"/>
    <row r="1926" customFormat="1" ht="13" x14ac:dyDescent="0.15"/>
    <row r="1927" customFormat="1" ht="13" x14ac:dyDescent="0.15"/>
    <row r="1928" customFormat="1" ht="13" x14ac:dyDescent="0.15"/>
    <row r="1929" customFormat="1" ht="13" x14ac:dyDescent="0.15"/>
    <row r="1930" customFormat="1" ht="13" x14ac:dyDescent="0.15"/>
    <row r="1931" customFormat="1" ht="13" x14ac:dyDescent="0.15"/>
    <row r="1932" customFormat="1" ht="13" x14ac:dyDescent="0.15"/>
    <row r="1933" customFormat="1" ht="13" x14ac:dyDescent="0.15"/>
    <row r="1934" customFormat="1" ht="13" x14ac:dyDescent="0.15"/>
    <row r="1935" customFormat="1" ht="13" x14ac:dyDescent="0.15"/>
    <row r="1936" customFormat="1" ht="13" x14ac:dyDescent="0.15"/>
    <row r="1937" customFormat="1" ht="13" x14ac:dyDescent="0.15"/>
    <row r="1938" customFormat="1" ht="13" x14ac:dyDescent="0.15"/>
    <row r="1939" customFormat="1" ht="13" x14ac:dyDescent="0.15"/>
    <row r="1940" customFormat="1" ht="13" x14ac:dyDescent="0.15"/>
    <row r="1941" customFormat="1" ht="13" x14ac:dyDescent="0.15"/>
    <row r="1942" customFormat="1" ht="13" x14ac:dyDescent="0.15"/>
    <row r="1943" customFormat="1" ht="13" x14ac:dyDescent="0.15"/>
    <row r="1944" customFormat="1" ht="13" x14ac:dyDescent="0.15"/>
    <row r="1945" customFormat="1" ht="13" x14ac:dyDescent="0.15"/>
    <row r="1946" customFormat="1" ht="13" x14ac:dyDescent="0.15"/>
    <row r="1947" customFormat="1" ht="13" x14ac:dyDescent="0.15"/>
    <row r="1948" customFormat="1" ht="13" x14ac:dyDescent="0.15"/>
    <row r="1949" customFormat="1" ht="13" x14ac:dyDescent="0.15"/>
    <row r="1950" customFormat="1" ht="13" x14ac:dyDescent="0.15"/>
    <row r="1951" customFormat="1" ht="13" x14ac:dyDescent="0.15"/>
    <row r="1952" customFormat="1" ht="13" x14ac:dyDescent="0.15"/>
    <row r="1953" customFormat="1" ht="13" x14ac:dyDescent="0.15"/>
    <row r="1954" customFormat="1" ht="13" x14ac:dyDescent="0.15"/>
    <row r="1955" customFormat="1" ht="13" x14ac:dyDescent="0.15"/>
    <row r="1956" customFormat="1" ht="13" x14ac:dyDescent="0.15"/>
    <row r="1957" customFormat="1" ht="13" x14ac:dyDescent="0.15"/>
    <row r="1958" customFormat="1" ht="13" x14ac:dyDescent="0.15"/>
    <row r="1959" customFormat="1" ht="13" x14ac:dyDescent="0.15"/>
    <row r="1960" customFormat="1" ht="13" x14ac:dyDescent="0.15"/>
    <row r="1961" customFormat="1" ht="13" x14ac:dyDescent="0.15"/>
    <row r="1962" customFormat="1" ht="13" x14ac:dyDescent="0.15"/>
    <row r="1963" customFormat="1" ht="13" x14ac:dyDescent="0.15"/>
    <row r="1964" customFormat="1" ht="13" x14ac:dyDescent="0.15"/>
    <row r="1965" customFormat="1" ht="13" x14ac:dyDescent="0.15"/>
    <row r="1966" customFormat="1" ht="13" x14ac:dyDescent="0.15"/>
    <row r="1967" customFormat="1" ht="13" x14ac:dyDescent="0.15"/>
    <row r="1968" customFormat="1" ht="13" x14ac:dyDescent="0.15"/>
    <row r="1969" customFormat="1" ht="13" x14ac:dyDescent="0.15"/>
    <row r="1970" customFormat="1" ht="13" x14ac:dyDescent="0.15"/>
    <row r="1971" customFormat="1" ht="13" x14ac:dyDescent="0.15"/>
    <row r="1972" customFormat="1" ht="13" x14ac:dyDescent="0.15"/>
    <row r="1973" customFormat="1" ht="13" x14ac:dyDescent="0.15"/>
    <row r="1974" customFormat="1" ht="13" x14ac:dyDescent="0.15"/>
    <row r="1975" customFormat="1" ht="13" x14ac:dyDescent="0.15"/>
    <row r="1976" customFormat="1" ht="13" x14ac:dyDescent="0.15"/>
    <row r="1977" customFormat="1" ht="13" x14ac:dyDescent="0.15"/>
    <row r="1978" customFormat="1" ht="13" x14ac:dyDescent="0.15"/>
    <row r="1979" customFormat="1" ht="13" x14ac:dyDescent="0.15"/>
    <row r="1980" customFormat="1" ht="13" x14ac:dyDescent="0.15"/>
    <row r="1981" customFormat="1" ht="13" x14ac:dyDescent="0.15"/>
    <row r="1982" customFormat="1" ht="13" x14ac:dyDescent="0.15"/>
    <row r="1983" customFormat="1" ht="13" x14ac:dyDescent="0.15"/>
    <row r="1984" customFormat="1" ht="13" x14ac:dyDescent="0.15"/>
    <row r="1985" customFormat="1" ht="13" x14ac:dyDescent="0.15"/>
    <row r="1986" customFormat="1" ht="13" x14ac:dyDescent="0.15"/>
    <row r="1987" customFormat="1" ht="13" x14ac:dyDescent="0.15"/>
    <row r="1988" customFormat="1" ht="13" x14ac:dyDescent="0.15"/>
    <row r="1989" customFormat="1" ht="13" x14ac:dyDescent="0.15"/>
    <row r="1990" customFormat="1" ht="13" x14ac:dyDescent="0.15"/>
    <row r="1991" customFormat="1" ht="13" x14ac:dyDescent="0.15"/>
    <row r="1992" customFormat="1" ht="13" x14ac:dyDescent="0.15"/>
    <row r="1993" customFormat="1" ht="13" x14ac:dyDescent="0.15"/>
    <row r="1994" customFormat="1" ht="13" x14ac:dyDescent="0.15"/>
    <row r="1995" customFormat="1" ht="13" x14ac:dyDescent="0.15"/>
    <row r="1996" customFormat="1" ht="13" x14ac:dyDescent="0.15"/>
    <row r="1997" customFormat="1" ht="13" x14ac:dyDescent="0.15"/>
    <row r="1998" customFormat="1" ht="13" x14ac:dyDescent="0.15"/>
    <row r="1999" customFormat="1" ht="13" x14ac:dyDescent="0.15"/>
    <row r="2000" customFormat="1" ht="13" x14ac:dyDescent="0.15"/>
    <row r="2001" customFormat="1" ht="13" x14ac:dyDescent="0.15"/>
    <row r="2002" customFormat="1" ht="13" x14ac:dyDescent="0.15"/>
    <row r="2003" customFormat="1" ht="13" x14ac:dyDescent="0.15"/>
    <row r="2004" customFormat="1" ht="13" x14ac:dyDescent="0.15"/>
    <row r="2005" customFormat="1" ht="13" x14ac:dyDescent="0.15"/>
    <row r="2006" customFormat="1" ht="13" x14ac:dyDescent="0.15"/>
    <row r="2007" customFormat="1" ht="13" x14ac:dyDescent="0.15"/>
    <row r="2008" customFormat="1" ht="13" x14ac:dyDescent="0.15"/>
    <row r="2009" customFormat="1" ht="13" x14ac:dyDescent="0.15"/>
    <row r="2010" customFormat="1" ht="13" x14ac:dyDescent="0.15"/>
    <row r="2011" customFormat="1" ht="13" x14ac:dyDescent="0.15"/>
    <row r="2012" customFormat="1" ht="13" x14ac:dyDescent="0.15"/>
    <row r="2013" customFormat="1" ht="13" x14ac:dyDescent="0.15"/>
    <row r="2014" customFormat="1" ht="13" x14ac:dyDescent="0.15"/>
    <row r="2015" customFormat="1" ht="13" x14ac:dyDescent="0.15"/>
    <row r="2016" customFormat="1" ht="13" x14ac:dyDescent="0.15"/>
    <row r="2017" customFormat="1" ht="13" x14ac:dyDescent="0.15"/>
    <row r="2018" customFormat="1" ht="13" x14ac:dyDescent="0.15"/>
    <row r="2019" customFormat="1" ht="13" x14ac:dyDescent="0.15"/>
    <row r="2020" customFormat="1" ht="13" x14ac:dyDescent="0.15"/>
    <row r="2021" customFormat="1" ht="13" x14ac:dyDescent="0.15"/>
    <row r="2022" customFormat="1" ht="13" x14ac:dyDescent="0.15"/>
    <row r="2023" customFormat="1" ht="13" x14ac:dyDescent="0.15"/>
    <row r="2024" customFormat="1" ht="13" x14ac:dyDescent="0.15"/>
    <row r="2025" customFormat="1" ht="13" x14ac:dyDescent="0.15"/>
    <row r="2026" customFormat="1" ht="13" x14ac:dyDescent="0.15"/>
    <row r="2027" customFormat="1" ht="13" x14ac:dyDescent="0.15"/>
    <row r="2028" customFormat="1" ht="13" x14ac:dyDescent="0.15"/>
    <row r="2029" customFormat="1" ht="13" x14ac:dyDescent="0.15"/>
    <row r="2030" customFormat="1" ht="13" x14ac:dyDescent="0.15"/>
    <row r="2031" customFormat="1" ht="13" x14ac:dyDescent="0.15"/>
    <row r="2032" customFormat="1" ht="13" x14ac:dyDescent="0.15"/>
    <row r="2033" customFormat="1" ht="13" x14ac:dyDescent="0.15"/>
    <row r="2034" customFormat="1" ht="13" x14ac:dyDescent="0.15"/>
    <row r="2035" customFormat="1" ht="13" x14ac:dyDescent="0.15"/>
    <row r="2036" customFormat="1" ht="13" x14ac:dyDescent="0.15"/>
    <row r="2037" customFormat="1" ht="13" x14ac:dyDescent="0.15"/>
    <row r="2038" customFormat="1" ht="13" x14ac:dyDescent="0.15"/>
    <row r="2039" customFormat="1" ht="13" x14ac:dyDescent="0.15"/>
    <row r="2040" customFormat="1" ht="13" x14ac:dyDescent="0.15"/>
    <row r="2041" customFormat="1" ht="13" x14ac:dyDescent="0.15"/>
    <row r="2042" customFormat="1" ht="13" x14ac:dyDescent="0.15"/>
    <row r="2043" customFormat="1" ht="13" x14ac:dyDescent="0.15"/>
    <row r="2044" customFormat="1" ht="13" x14ac:dyDescent="0.15"/>
    <row r="2045" customFormat="1" ht="13" x14ac:dyDescent="0.15"/>
    <row r="2046" customFormat="1" ht="13" x14ac:dyDescent="0.15"/>
    <row r="2047" customFormat="1" ht="13" x14ac:dyDescent="0.15"/>
    <row r="2048" customFormat="1" ht="13" x14ac:dyDescent="0.15"/>
    <row r="2049" customFormat="1" ht="13" x14ac:dyDescent="0.15"/>
    <row r="2050" customFormat="1" ht="13" x14ac:dyDescent="0.15"/>
    <row r="2051" customFormat="1" ht="13" x14ac:dyDescent="0.15"/>
    <row r="2052" customFormat="1" ht="13" x14ac:dyDescent="0.15"/>
    <row r="2053" customFormat="1" ht="13" x14ac:dyDescent="0.15"/>
    <row r="2054" customFormat="1" ht="13" x14ac:dyDescent="0.15"/>
    <row r="2055" customFormat="1" ht="13" x14ac:dyDescent="0.15"/>
    <row r="2056" customFormat="1" ht="13" x14ac:dyDescent="0.15"/>
    <row r="2057" customFormat="1" ht="13" x14ac:dyDescent="0.15"/>
    <row r="2058" customFormat="1" ht="13" x14ac:dyDescent="0.15"/>
    <row r="2059" customFormat="1" ht="13" x14ac:dyDescent="0.15"/>
    <row r="2060" customFormat="1" ht="13" x14ac:dyDescent="0.15"/>
    <row r="2061" customFormat="1" ht="13" x14ac:dyDescent="0.15"/>
    <row r="2062" customFormat="1" ht="13" x14ac:dyDescent="0.15"/>
    <row r="2063" customFormat="1" ht="13" x14ac:dyDescent="0.15"/>
    <row r="2064" customFormat="1" ht="13" x14ac:dyDescent="0.15"/>
    <row r="2065" customFormat="1" ht="13" x14ac:dyDescent="0.15"/>
    <row r="2066" customFormat="1" ht="13" x14ac:dyDescent="0.15"/>
    <row r="2067" customFormat="1" ht="13" x14ac:dyDescent="0.15"/>
    <row r="2068" customFormat="1" ht="13" x14ac:dyDescent="0.15"/>
    <row r="2069" customFormat="1" ht="13" x14ac:dyDescent="0.15"/>
    <row r="2070" customFormat="1" ht="13" x14ac:dyDescent="0.15"/>
    <row r="2071" customFormat="1" ht="13" x14ac:dyDescent="0.15"/>
    <row r="2072" customFormat="1" ht="13" x14ac:dyDescent="0.15"/>
    <row r="2073" customFormat="1" ht="13" x14ac:dyDescent="0.15"/>
    <row r="2074" customFormat="1" ht="13" x14ac:dyDescent="0.15"/>
    <row r="2075" customFormat="1" ht="13" x14ac:dyDescent="0.15"/>
    <row r="2076" customFormat="1" ht="13" x14ac:dyDescent="0.15"/>
    <row r="2077" customFormat="1" ht="13" x14ac:dyDescent="0.15"/>
    <row r="2078" customFormat="1" ht="13" x14ac:dyDescent="0.15"/>
    <row r="2079" customFormat="1" ht="13" x14ac:dyDescent="0.15"/>
    <row r="2080" customFormat="1" ht="13" x14ac:dyDescent="0.15"/>
    <row r="2081" customFormat="1" ht="13" x14ac:dyDescent="0.15"/>
    <row r="2082" customFormat="1" ht="13" x14ac:dyDescent="0.15"/>
    <row r="2083" customFormat="1" ht="13" x14ac:dyDescent="0.15"/>
    <row r="2084" customFormat="1" ht="13" x14ac:dyDescent="0.15"/>
    <row r="2085" customFormat="1" ht="13" x14ac:dyDescent="0.15"/>
    <row r="2086" customFormat="1" ht="13" x14ac:dyDescent="0.15"/>
    <row r="2087" customFormat="1" ht="13" x14ac:dyDescent="0.15"/>
    <row r="2088" customFormat="1" ht="13" x14ac:dyDescent="0.15"/>
    <row r="2089" customFormat="1" ht="13" x14ac:dyDescent="0.15"/>
    <row r="2090" customFormat="1" ht="13" x14ac:dyDescent="0.15"/>
    <row r="2091" customFormat="1" ht="13" x14ac:dyDescent="0.15"/>
    <row r="2092" customFormat="1" ht="13" x14ac:dyDescent="0.15"/>
    <row r="2093" customFormat="1" ht="13" x14ac:dyDescent="0.15"/>
    <row r="2094" customFormat="1" ht="13" x14ac:dyDescent="0.15"/>
    <row r="2095" customFormat="1" ht="13" x14ac:dyDescent="0.15"/>
    <row r="2096" customFormat="1" ht="13" x14ac:dyDescent="0.15"/>
    <row r="2097" customFormat="1" ht="13" x14ac:dyDescent="0.15"/>
    <row r="2098" customFormat="1" ht="13" x14ac:dyDescent="0.15"/>
    <row r="2099" customFormat="1" ht="13" x14ac:dyDescent="0.15"/>
    <row r="2100" customFormat="1" ht="13" x14ac:dyDescent="0.15"/>
    <row r="2101" customFormat="1" ht="13" x14ac:dyDescent="0.15"/>
    <row r="2102" customFormat="1" ht="13" x14ac:dyDescent="0.15"/>
    <row r="2103" customFormat="1" ht="13" x14ac:dyDescent="0.15"/>
    <row r="2104" customFormat="1" ht="13" x14ac:dyDescent="0.15"/>
    <row r="2105" customFormat="1" ht="13" x14ac:dyDescent="0.15"/>
    <row r="2106" customFormat="1" ht="13" x14ac:dyDescent="0.15"/>
    <row r="2107" customFormat="1" ht="13" x14ac:dyDescent="0.15"/>
    <row r="2108" customFormat="1" ht="13" x14ac:dyDescent="0.15"/>
    <row r="2109" customFormat="1" ht="13" x14ac:dyDescent="0.15"/>
    <row r="2110" customFormat="1" ht="13" x14ac:dyDescent="0.15"/>
    <row r="2111" customFormat="1" ht="13" x14ac:dyDescent="0.15"/>
    <row r="2112" customFormat="1" ht="13" x14ac:dyDescent="0.15"/>
    <row r="2113" customFormat="1" ht="13" x14ac:dyDescent="0.15"/>
    <row r="2114" customFormat="1" ht="13" x14ac:dyDescent="0.15"/>
    <row r="2115" customFormat="1" ht="13" x14ac:dyDescent="0.15"/>
    <row r="2116" customFormat="1" ht="13" x14ac:dyDescent="0.15"/>
    <row r="2117" customFormat="1" ht="13" x14ac:dyDescent="0.15"/>
    <row r="2118" customFormat="1" ht="13" x14ac:dyDescent="0.15"/>
    <row r="2119" customFormat="1" ht="13" x14ac:dyDescent="0.15"/>
    <row r="2120" customFormat="1" ht="13" x14ac:dyDescent="0.15"/>
    <row r="2121" customFormat="1" ht="13" x14ac:dyDescent="0.15"/>
    <row r="2122" customFormat="1" ht="13" x14ac:dyDescent="0.15"/>
    <row r="2123" customFormat="1" ht="13" x14ac:dyDescent="0.15"/>
    <row r="2124" customFormat="1" ht="13" x14ac:dyDescent="0.15"/>
    <row r="2125" customFormat="1" ht="13" x14ac:dyDescent="0.15"/>
    <row r="2126" customFormat="1" ht="13" x14ac:dyDescent="0.15"/>
    <row r="2127" customFormat="1" ht="13" x14ac:dyDescent="0.15"/>
    <row r="2128" customFormat="1" ht="13" x14ac:dyDescent="0.15"/>
    <row r="2129" customFormat="1" ht="13" x14ac:dyDescent="0.15"/>
    <row r="2130" customFormat="1" ht="13" x14ac:dyDescent="0.15"/>
    <row r="2131" customFormat="1" ht="13" x14ac:dyDescent="0.15"/>
    <row r="2132" customFormat="1" ht="13" x14ac:dyDescent="0.15"/>
    <row r="2133" customFormat="1" ht="13" x14ac:dyDescent="0.15"/>
    <row r="2134" customFormat="1" ht="13" x14ac:dyDescent="0.15"/>
    <row r="2135" customFormat="1" ht="13" x14ac:dyDescent="0.15"/>
    <row r="2136" customFormat="1" ht="13" x14ac:dyDescent="0.15"/>
    <row r="2137" customFormat="1" ht="13" x14ac:dyDescent="0.15"/>
    <row r="2138" customFormat="1" ht="13" x14ac:dyDescent="0.15"/>
    <row r="2139" customFormat="1" ht="13" x14ac:dyDescent="0.15"/>
    <row r="2140" customFormat="1" ht="13" x14ac:dyDescent="0.15"/>
    <row r="2141" customFormat="1" ht="13" x14ac:dyDescent="0.15"/>
    <row r="2142" customFormat="1" ht="13" x14ac:dyDescent="0.15"/>
    <row r="2143" customFormat="1" ht="13" x14ac:dyDescent="0.15"/>
    <row r="2144" customFormat="1" ht="13" x14ac:dyDescent="0.15"/>
    <row r="2145" customFormat="1" ht="13" x14ac:dyDescent="0.15"/>
    <row r="2146" customFormat="1" ht="13" x14ac:dyDescent="0.15"/>
    <row r="2147" customFormat="1" ht="13" x14ac:dyDescent="0.15"/>
    <row r="2148" customFormat="1" ht="13" x14ac:dyDescent="0.15"/>
    <row r="2149" customFormat="1" ht="13" x14ac:dyDescent="0.15"/>
    <row r="2150" customFormat="1" ht="13" x14ac:dyDescent="0.15"/>
    <row r="2151" customFormat="1" ht="13" x14ac:dyDescent="0.15"/>
    <row r="2152" customFormat="1" ht="13" x14ac:dyDescent="0.15"/>
    <row r="2153" customFormat="1" ht="13" x14ac:dyDescent="0.15"/>
    <row r="2154" customFormat="1" ht="13" x14ac:dyDescent="0.15"/>
    <row r="2155" customFormat="1" ht="13" x14ac:dyDescent="0.15"/>
    <row r="2156" customFormat="1" ht="13" x14ac:dyDescent="0.15"/>
    <row r="2157" customFormat="1" ht="13" x14ac:dyDescent="0.15"/>
    <row r="2158" customFormat="1" ht="13" x14ac:dyDescent="0.15"/>
    <row r="2159" customFormat="1" ht="13" x14ac:dyDescent="0.15"/>
    <row r="2160" customFormat="1" ht="13" x14ac:dyDescent="0.15"/>
    <row r="2161" customFormat="1" ht="13" x14ac:dyDescent="0.15"/>
    <row r="2162" customFormat="1" ht="13" x14ac:dyDescent="0.15"/>
    <row r="2163" customFormat="1" ht="13" x14ac:dyDescent="0.15"/>
    <row r="2164" customFormat="1" ht="13" x14ac:dyDescent="0.15"/>
    <row r="2165" customFormat="1" ht="13" x14ac:dyDescent="0.15"/>
    <row r="2166" customFormat="1" ht="13" x14ac:dyDescent="0.15"/>
    <row r="2167" customFormat="1" ht="13" x14ac:dyDescent="0.15"/>
    <row r="2168" customFormat="1" ht="13" x14ac:dyDescent="0.15"/>
    <row r="2169" customFormat="1" ht="13" x14ac:dyDescent="0.15"/>
    <row r="2170" customFormat="1" ht="13" x14ac:dyDescent="0.15"/>
    <row r="2171" customFormat="1" ht="13" x14ac:dyDescent="0.15"/>
    <row r="2172" customFormat="1" ht="13" x14ac:dyDescent="0.15"/>
    <row r="2173" customFormat="1" ht="13" x14ac:dyDescent="0.15"/>
    <row r="2174" customFormat="1" ht="13" x14ac:dyDescent="0.15"/>
    <row r="2175" customFormat="1" ht="13" x14ac:dyDescent="0.15"/>
    <row r="2176" customFormat="1" ht="13" x14ac:dyDescent="0.15"/>
    <row r="2177" customFormat="1" ht="13" x14ac:dyDescent="0.15"/>
    <row r="2178" customFormat="1" ht="13" x14ac:dyDescent="0.15"/>
    <row r="2179" customFormat="1" ht="13" x14ac:dyDescent="0.15"/>
    <row r="2180" customFormat="1" ht="13" x14ac:dyDescent="0.15"/>
    <row r="2181" customFormat="1" ht="13" x14ac:dyDescent="0.15"/>
    <row r="2182" customFormat="1" ht="13" x14ac:dyDescent="0.15"/>
    <row r="2183" customFormat="1" ht="13" x14ac:dyDescent="0.15"/>
    <row r="2184" customFormat="1" ht="13" x14ac:dyDescent="0.15"/>
    <row r="2185" customFormat="1" ht="13" x14ac:dyDescent="0.15"/>
    <row r="2186" customFormat="1" ht="13" x14ac:dyDescent="0.15"/>
    <row r="2187" customFormat="1" ht="13" x14ac:dyDescent="0.15"/>
    <row r="2188" customFormat="1" ht="13" x14ac:dyDescent="0.15"/>
    <row r="2189" customFormat="1" ht="13" x14ac:dyDescent="0.15"/>
    <row r="2190" customFormat="1" ht="13" x14ac:dyDescent="0.15"/>
    <row r="2191" customFormat="1" ht="13" x14ac:dyDescent="0.15"/>
    <row r="2192" customFormat="1" ht="13" x14ac:dyDescent="0.15"/>
    <row r="2193" customFormat="1" ht="13" x14ac:dyDescent="0.15"/>
    <row r="2194" customFormat="1" ht="13" x14ac:dyDescent="0.15"/>
    <row r="2195" customFormat="1" ht="13" x14ac:dyDescent="0.15"/>
    <row r="2196" customFormat="1" ht="13" x14ac:dyDescent="0.15"/>
    <row r="2197" customFormat="1" ht="13" x14ac:dyDescent="0.15"/>
    <row r="2198" customFormat="1" ht="13" x14ac:dyDescent="0.15"/>
    <row r="2199" customFormat="1" ht="13" x14ac:dyDescent="0.15"/>
    <row r="2200" customFormat="1" ht="13" x14ac:dyDescent="0.15"/>
    <row r="2201" customFormat="1" ht="13" x14ac:dyDescent="0.15"/>
    <row r="2202" customFormat="1" ht="13" x14ac:dyDescent="0.15"/>
    <row r="2203" customFormat="1" ht="13" x14ac:dyDescent="0.15"/>
    <row r="2204" customFormat="1" ht="13" x14ac:dyDescent="0.15"/>
    <row r="2205" customFormat="1" ht="13" x14ac:dyDescent="0.15"/>
    <row r="2206" customFormat="1" ht="13" x14ac:dyDescent="0.15"/>
    <row r="2207" customFormat="1" ht="13" x14ac:dyDescent="0.15"/>
    <row r="2208" customFormat="1" ht="13" x14ac:dyDescent="0.15"/>
    <row r="2209" customFormat="1" ht="13" x14ac:dyDescent="0.15"/>
    <row r="2210" customFormat="1" ht="13" x14ac:dyDescent="0.15"/>
    <row r="2211" customFormat="1" ht="13" x14ac:dyDescent="0.15"/>
    <row r="2212" customFormat="1" ht="13" x14ac:dyDescent="0.15"/>
    <row r="2213" customFormat="1" ht="13" x14ac:dyDescent="0.15"/>
    <row r="2214" customFormat="1" ht="13" x14ac:dyDescent="0.15"/>
    <row r="2215" customFormat="1" ht="13" x14ac:dyDescent="0.15"/>
    <row r="2216" customFormat="1" ht="13" x14ac:dyDescent="0.15"/>
    <row r="2217" customFormat="1" ht="13" x14ac:dyDescent="0.15"/>
    <row r="2218" customFormat="1" ht="13" x14ac:dyDescent="0.15"/>
    <row r="2219" customFormat="1" ht="13" x14ac:dyDescent="0.15"/>
    <row r="2220" customFormat="1" ht="13" x14ac:dyDescent="0.15"/>
    <row r="2221" customFormat="1" ht="13" x14ac:dyDescent="0.15"/>
    <row r="2222" customFormat="1" ht="13" x14ac:dyDescent="0.15"/>
    <row r="2223" customFormat="1" ht="13" x14ac:dyDescent="0.15"/>
    <row r="2224" customFormat="1" ht="13" x14ac:dyDescent="0.15"/>
    <row r="2225" customFormat="1" ht="13" x14ac:dyDescent="0.15"/>
    <row r="2226" customFormat="1" ht="13" x14ac:dyDescent="0.15"/>
    <row r="2227" customFormat="1" ht="13" x14ac:dyDescent="0.15"/>
    <row r="2228" customFormat="1" ht="13" x14ac:dyDescent="0.15"/>
    <row r="2229" customFormat="1" ht="13" x14ac:dyDescent="0.15"/>
    <row r="2230" customFormat="1" ht="13" x14ac:dyDescent="0.15"/>
    <row r="2231" customFormat="1" ht="13" x14ac:dyDescent="0.15"/>
    <row r="2232" customFormat="1" ht="13" x14ac:dyDescent="0.15"/>
    <row r="2233" customFormat="1" ht="13" x14ac:dyDescent="0.15"/>
    <row r="2234" customFormat="1" ht="13" x14ac:dyDescent="0.15"/>
    <row r="2235" customFormat="1" ht="13" x14ac:dyDescent="0.15"/>
    <row r="2236" customFormat="1" ht="13" x14ac:dyDescent="0.15"/>
    <row r="2237" customFormat="1" ht="13" x14ac:dyDescent="0.15"/>
    <row r="2238" customFormat="1" ht="13" x14ac:dyDescent="0.15"/>
    <row r="2239" customFormat="1" ht="13" x14ac:dyDescent="0.15"/>
    <row r="2240" customFormat="1" ht="13" x14ac:dyDescent="0.15"/>
    <row r="2241" customFormat="1" ht="13" x14ac:dyDescent="0.15"/>
    <row r="2242" customFormat="1" ht="13" x14ac:dyDescent="0.15"/>
    <row r="2243" customFormat="1" ht="13" x14ac:dyDescent="0.15"/>
    <row r="2244" customFormat="1" ht="13" x14ac:dyDescent="0.15"/>
    <row r="2245" customFormat="1" ht="13" x14ac:dyDescent="0.15"/>
    <row r="2246" customFormat="1" ht="13" x14ac:dyDescent="0.15"/>
    <row r="2247" customFormat="1" ht="13" x14ac:dyDescent="0.15"/>
    <row r="2248" customFormat="1" ht="13" x14ac:dyDescent="0.15"/>
    <row r="2249" customFormat="1" ht="13" x14ac:dyDescent="0.15"/>
    <row r="2250" customFormat="1" ht="13" x14ac:dyDescent="0.15"/>
    <row r="2251" customFormat="1" ht="13" x14ac:dyDescent="0.15"/>
    <row r="2252" customFormat="1" ht="13" x14ac:dyDescent="0.15"/>
    <row r="2253" customFormat="1" ht="13" x14ac:dyDescent="0.15"/>
    <row r="2254" customFormat="1" ht="13" x14ac:dyDescent="0.15"/>
    <row r="2255" customFormat="1" ht="13" x14ac:dyDescent="0.15"/>
    <row r="2256" customFormat="1" ht="13" x14ac:dyDescent="0.15"/>
    <row r="2257" customFormat="1" ht="13" x14ac:dyDescent="0.15"/>
    <row r="2258" customFormat="1" ht="13" x14ac:dyDescent="0.15"/>
    <row r="2259" customFormat="1" ht="13" x14ac:dyDescent="0.15"/>
    <row r="2260" customFormat="1" ht="13" x14ac:dyDescent="0.15"/>
    <row r="2261" customFormat="1" ht="13" x14ac:dyDescent="0.15"/>
    <row r="2262" customFormat="1" ht="13" x14ac:dyDescent="0.15"/>
    <row r="2263" customFormat="1" ht="13" x14ac:dyDescent="0.15"/>
    <row r="2264" customFormat="1" ht="13" x14ac:dyDescent="0.15"/>
    <row r="2265" customFormat="1" ht="13" x14ac:dyDescent="0.15"/>
    <row r="2266" customFormat="1" ht="13" x14ac:dyDescent="0.15"/>
    <row r="2267" customFormat="1" ht="13" x14ac:dyDescent="0.15"/>
    <row r="2268" customFormat="1" ht="13" x14ac:dyDescent="0.15"/>
    <row r="2269" customFormat="1" ht="13" x14ac:dyDescent="0.15"/>
    <row r="2270" customFormat="1" ht="13" x14ac:dyDescent="0.15"/>
    <row r="2271" customFormat="1" ht="13" x14ac:dyDescent="0.15"/>
    <row r="2272" customFormat="1" ht="13" x14ac:dyDescent="0.15"/>
    <row r="2273" customFormat="1" ht="13" x14ac:dyDescent="0.15"/>
    <row r="2274" customFormat="1" ht="13" x14ac:dyDescent="0.15"/>
    <row r="2275" customFormat="1" ht="13" x14ac:dyDescent="0.15"/>
    <row r="2276" customFormat="1" ht="13" x14ac:dyDescent="0.15"/>
    <row r="2277" customFormat="1" ht="13" x14ac:dyDescent="0.15"/>
    <row r="2278" customFormat="1" ht="13" x14ac:dyDescent="0.15"/>
    <row r="2279" customFormat="1" ht="13" x14ac:dyDescent="0.15"/>
    <row r="2280" customFormat="1" ht="13" x14ac:dyDescent="0.15"/>
    <row r="2281" customFormat="1" ht="13" x14ac:dyDescent="0.15"/>
    <row r="2282" customFormat="1" ht="13" x14ac:dyDescent="0.15"/>
    <row r="2283" customFormat="1" ht="13" x14ac:dyDescent="0.15"/>
    <row r="2284" customFormat="1" ht="13" x14ac:dyDescent="0.15"/>
    <row r="2285" customFormat="1" ht="13" x14ac:dyDescent="0.15"/>
    <row r="2286" customFormat="1" ht="13" x14ac:dyDescent="0.15"/>
    <row r="2287" customFormat="1" ht="13" x14ac:dyDescent="0.15"/>
    <row r="2288" customFormat="1" ht="13" x14ac:dyDescent="0.15"/>
    <row r="2289" customFormat="1" ht="13" x14ac:dyDescent="0.15"/>
    <row r="2290" customFormat="1" ht="13" x14ac:dyDescent="0.15"/>
    <row r="2291" customFormat="1" ht="13" x14ac:dyDescent="0.15"/>
    <row r="2292" customFormat="1" ht="13" x14ac:dyDescent="0.15"/>
    <row r="2293" customFormat="1" ht="13" x14ac:dyDescent="0.15"/>
    <row r="2294" customFormat="1" ht="13" x14ac:dyDescent="0.15"/>
    <row r="2295" customFormat="1" ht="13" x14ac:dyDescent="0.15"/>
    <row r="2296" customFormat="1" ht="13" x14ac:dyDescent="0.15"/>
    <row r="2297" customFormat="1" ht="13" x14ac:dyDescent="0.15"/>
    <row r="2298" customFormat="1" ht="13" x14ac:dyDescent="0.15"/>
    <row r="2299" customFormat="1" ht="13" x14ac:dyDescent="0.15"/>
    <row r="2300" customFormat="1" ht="13" x14ac:dyDescent="0.15"/>
    <row r="2301" customFormat="1" ht="13" x14ac:dyDescent="0.15"/>
    <row r="2302" customFormat="1" ht="13" x14ac:dyDescent="0.15"/>
    <row r="2303" customFormat="1" ht="13" x14ac:dyDescent="0.15"/>
    <row r="2304" customFormat="1" ht="13" x14ac:dyDescent="0.15"/>
    <row r="2305" customFormat="1" ht="13" x14ac:dyDescent="0.15"/>
    <row r="2306" customFormat="1" ht="13" x14ac:dyDescent="0.15"/>
    <row r="2307" customFormat="1" ht="13" x14ac:dyDescent="0.15"/>
    <row r="2308" customFormat="1" ht="13" x14ac:dyDescent="0.15"/>
    <row r="2309" customFormat="1" ht="13" x14ac:dyDescent="0.15"/>
    <row r="2310" customFormat="1" ht="13" x14ac:dyDescent="0.15"/>
    <row r="2311" customFormat="1" ht="13" x14ac:dyDescent="0.15"/>
    <row r="2312" customFormat="1" ht="13" x14ac:dyDescent="0.15"/>
    <row r="2313" customFormat="1" ht="13" x14ac:dyDescent="0.15"/>
    <row r="2314" customFormat="1" ht="13" x14ac:dyDescent="0.15"/>
    <row r="2315" customFormat="1" ht="13" x14ac:dyDescent="0.15"/>
    <row r="2316" customFormat="1" ht="13" x14ac:dyDescent="0.15"/>
    <row r="2317" customFormat="1" ht="13" x14ac:dyDescent="0.15"/>
    <row r="2318" customFormat="1" ht="13" x14ac:dyDescent="0.15"/>
    <row r="2319" customFormat="1" ht="13" x14ac:dyDescent="0.15"/>
    <row r="2320" customFormat="1" ht="13" x14ac:dyDescent="0.15"/>
    <row r="2321" customFormat="1" ht="13" x14ac:dyDescent="0.15"/>
    <row r="2322" customFormat="1" ht="13" x14ac:dyDescent="0.15"/>
    <row r="2323" customFormat="1" ht="13" x14ac:dyDescent="0.15"/>
    <row r="2324" customFormat="1" ht="13" x14ac:dyDescent="0.15"/>
    <row r="2325" customFormat="1" ht="13" x14ac:dyDescent="0.15"/>
    <row r="2326" customFormat="1" ht="13" x14ac:dyDescent="0.15"/>
    <row r="2327" customFormat="1" ht="13" x14ac:dyDescent="0.15"/>
    <row r="2328" customFormat="1" ht="13" x14ac:dyDescent="0.15"/>
    <row r="2329" customFormat="1" ht="13" x14ac:dyDescent="0.15"/>
    <row r="2330" customFormat="1" ht="13" x14ac:dyDescent="0.15"/>
    <row r="2331" customFormat="1" ht="13" x14ac:dyDescent="0.15"/>
    <row r="2332" customFormat="1" ht="13" x14ac:dyDescent="0.15"/>
    <row r="2333" customFormat="1" ht="13" x14ac:dyDescent="0.15"/>
    <row r="2334" customFormat="1" ht="13" x14ac:dyDescent="0.15"/>
    <row r="2335" customFormat="1" ht="13" x14ac:dyDescent="0.15"/>
    <row r="2336" customFormat="1" ht="13" x14ac:dyDescent="0.15"/>
    <row r="2337" customFormat="1" ht="13" x14ac:dyDescent="0.15"/>
    <row r="2338" customFormat="1" ht="13" x14ac:dyDescent="0.15"/>
    <row r="2339" customFormat="1" ht="13" x14ac:dyDescent="0.15"/>
    <row r="2340" customFormat="1" ht="13" x14ac:dyDescent="0.15"/>
    <row r="2341" customFormat="1" ht="13" x14ac:dyDescent="0.15"/>
    <row r="2342" customFormat="1" ht="13" x14ac:dyDescent="0.15"/>
    <row r="2343" customFormat="1" ht="13" x14ac:dyDescent="0.15"/>
    <row r="2344" customFormat="1" ht="13" x14ac:dyDescent="0.15"/>
    <row r="2345" customFormat="1" ht="13" x14ac:dyDescent="0.15"/>
    <row r="2346" customFormat="1" ht="13" x14ac:dyDescent="0.15"/>
    <row r="2347" customFormat="1" ht="13" x14ac:dyDescent="0.15"/>
    <row r="2348" customFormat="1" ht="13" x14ac:dyDescent="0.15"/>
    <row r="2349" customFormat="1" ht="13" x14ac:dyDescent="0.15"/>
    <row r="2350" customFormat="1" ht="13" x14ac:dyDescent="0.15"/>
    <row r="2351" customFormat="1" ht="13" x14ac:dyDescent="0.15"/>
    <row r="2352" customFormat="1" ht="13" x14ac:dyDescent="0.15"/>
    <row r="2353" customFormat="1" ht="13" x14ac:dyDescent="0.15"/>
    <row r="2354" customFormat="1" ht="13" x14ac:dyDescent="0.15"/>
    <row r="2355" customFormat="1" ht="13" x14ac:dyDescent="0.15"/>
    <row r="2356" customFormat="1" ht="13" x14ac:dyDescent="0.15"/>
    <row r="2357" customFormat="1" ht="13" x14ac:dyDescent="0.15"/>
    <row r="2358" customFormat="1" ht="13" x14ac:dyDescent="0.15"/>
    <row r="2359" customFormat="1" ht="13" x14ac:dyDescent="0.15"/>
    <row r="2360" customFormat="1" ht="13" x14ac:dyDescent="0.15"/>
    <row r="2361" customFormat="1" ht="13" x14ac:dyDescent="0.15"/>
    <row r="2362" customFormat="1" ht="13" x14ac:dyDescent="0.15"/>
    <row r="2363" customFormat="1" ht="13" x14ac:dyDescent="0.15"/>
    <row r="2364" customFormat="1" ht="13" x14ac:dyDescent="0.15"/>
    <row r="2365" customFormat="1" ht="13" x14ac:dyDescent="0.15"/>
    <row r="2366" customFormat="1" ht="13" x14ac:dyDescent="0.15"/>
    <row r="2367" customFormat="1" ht="13" x14ac:dyDescent="0.15"/>
    <row r="2368" customFormat="1" ht="13" x14ac:dyDescent="0.15"/>
    <row r="2369" customFormat="1" ht="13" x14ac:dyDescent="0.15"/>
    <row r="2370" customFormat="1" ht="13" x14ac:dyDescent="0.15"/>
    <row r="2371" customFormat="1" ht="13" x14ac:dyDescent="0.15"/>
    <row r="2372" customFormat="1" ht="13" x14ac:dyDescent="0.15"/>
    <row r="2373" customFormat="1" ht="13" x14ac:dyDescent="0.15"/>
    <row r="2374" customFormat="1" ht="13" x14ac:dyDescent="0.15"/>
    <row r="2375" customFormat="1" ht="13" x14ac:dyDescent="0.15"/>
    <row r="2376" customFormat="1" ht="13" x14ac:dyDescent="0.15"/>
    <row r="2377" customFormat="1" ht="13" x14ac:dyDescent="0.15"/>
    <row r="2378" customFormat="1" ht="13" x14ac:dyDescent="0.15"/>
    <row r="2379" customFormat="1" ht="13" x14ac:dyDescent="0.15"/>
    <row r="2380" customFormat="1" ht="13" x14ac:dyDescent="0.15"/>
    <row r="2381" customFormat="1" ht="13" x14ac:dyDescent="0.15"/>
    <row r="2382" customFormat="1" ht="13" x14ac:dyDescent="0.15"/>
    <row r="2383" customFormat="1" ht="13" x14ac:dyDescent="0.15"/>
    <row r="2384" customFormat="1" ht="13" x14ac:dyDescent="0.15"/>
    <row r="2385" customFormat="1" ht="13" x14ac:dyDescent="0.15"/>
    <row r="2386" customFormat="1" ht="13" x14ac:dyDescent="0.15"/>
    <row r="2387" customFormat="1" ht="13" x14ac:dyDescent="0.15"/>
    <row r="2388" customFormat="1" ht="13" x14ac:dyDescent="0.15"/>
    <row r="2389" customFormat="1" ht="13" x14ac:dyDescent="0.15"/>
    <row r="2390" customFormat="1" ht="13" x14ac:dyDescent="0.15"/>
    <row r="2391" customFormat="1" ht="13" x14ac:dyDescent="0.15"/>
    <row r="2392" customFormat="1" ht="13" x14ac:dyDescent="0.15"/>
    <row r="2393" customFormat="1" ht="13" x14ac:dyDescent="0.15"/>
    <row r="2394" customFormat="1" ht="13" x14ac:dyDescent="0.15"/>
    <row r="2395" customFormat="1" ht="13" x14ac:dyDescent="0.15"/>
    <row r="2396" customFormat="1" ht="13" x14ac:dyDescent="0.15"/>
    <row r="2397" customFormat="1" ht="13" x14ac:dyDescent="0.15"/>
    <row r="2398" customFormat="1" ht="13" x14ac:dyDescent="0.15"/>
    <row r="2399" customFormat="1" ht="13" x14ac:dyDescent="0.15"/>
    <row r="2400" customFormat="1" ht="13" x14ac:dyDescent="0.15"/>
    <row r="2401" customFormat="1" ht="13" x14ac:dyDescent="0.15"/>
    <row r="2402" customFormat="1" ht="13" x14ac:dyDescent="0.15"/>
    <row r="2403" customFormat="1" ht="13" x14ac:dyDescent="0.15"/>
    <row r="2404" customFormat="1" ht="13" x14ac:dyDescent="0.15"/>
    <row r="2405" customFormat="1" ht="13" x14ac:dyDescent="0.15"/>
    <row r="2406" customFormat="1" ht="13" x14ac:dyDescent="0.15"/>
    <row r="2407" customFormat="1" ht="13" x14ac:dyDescent="0.15"/>
    <row r="2408" customFormat="1" ht="13" x14ac:dyDescent="0.15"/>
    <row r="2409" customFormat="1" ht="13" x14ac:dyDescent="0.15"/>
    <row r="2410" customFormat="1" ht="13" x14ac:dyDescent="0.15"/>
    <row r="2411" customFormat="1" ht="13" x14ac:dyDescent="0.15"/>
    <row r="2412" customFormat="1" ht="13" x14ac:dyDescent="0.15"/>
    <row r="2413" customFormat="1" ht="13" x14ac:dyDescent="0.15"/>
    <row r="2414" customFormat="1" ht="13" x14ac:dyDescent="0.15"/>
    <row r="2415" customFormat="1" ht="13" x14ac:dyDescent="0.15"/>
    <row r="2416" customFormat="1" ht="13" x14ac:dyDescent="0.15"/>
    <row r="2417" customFormat="1" ht="13" x14ac:dyDescent="0.15"/>
    <row r="2418" customFormat="1" ht="13" x14ac:dyDescent="0.15"/>
    <row r="2419" customFormat="1" ht="13" x14ac:dyDescent="0.15"/>
    <row r="2420" customFormat="1" ht="13" x14ac:dyDescent="0.15"/>
    <row r="2421" customFormat="1" ht="13" x14ac:dyDescent="0.15"/>
    <row r="2422" customFormat="1" ht="13" x14ac:dyDescent="0.15"/>
    <row r="2423" customFormat="1" ht="13" x14ac:dyDescent="0.15"/>
    <row r="2424" customFormat="1" ht="13" x14ac:dyDescent="0.15"/>
    <row r="2425" customFormat="1" ht="13" x14ac:dyDescent="0.15"/>
    <row r="2426" customFormat="1" ht="13" x14ac:dyDescent="0.15"/>
    <row r="2427" customFormat="1" ht="13" x14ac:dyDescent="0.15"/>
    <row r="2428" customFormat="1" ht="13" x14ac:dyDescent="0.15"/>
    <row r="2429" customFormat="1" ht="13" x14ac:dyDescent="0.15"/>
    <row r="2430" customFormat="1" ht="13" x14ac:dyDescent="0.15"/>
    <row r="2431" customFormat="1" ht="13" x14ac:dyDescent="0.15"/>
    <row r="2432" customFormat="1" ht="13" x14ac:dyDescent="0.15"/>
    <row r="2433" customFormat="1" ht="13" x14ac:dyDescent="0.15"/>
    <row r="2434" customFormat="1" ht="13" x14ac:dyDescent="0.15"/>
    <row r="2435" customFormat="1" ht="13" x14ac:dyDescent="0.15"/>
    <row r="2436" customFormat="1" ht="13" x14ac:dyDescent="0.15"/>
    <row r="2437" customFormat="1" ht="13" x14ac:dyDescent="0.15"/>
    <row r="2438" customFormat="1" ht="13" x14ac:dyDescent="0.15"/>
    <row r="2439" customFormat="1" ht="13" x14ac:dyDescent="0.15"/>
    <row r="2440" customFormat="1" ht="13" x14ac:dyDescent="0.15"/>
    <row r="2441" customFormat="1" ht="13" x14ac:dyDescent="0.15"/>
    <row r="2442" customFormat="1" ht="13" x14ac:dyDescent="0.15"/>
    <row r="2443" customFormat="1" ht="13" x14ac:dyDescent="0.15"/>
    <row r="2444" customFormat="1" ht="13" x14ac:dyDescent="0.15"/>
    <row r="2445" customFormat="1" ht="13" x14ac:dyDescent="0.15"/>
    <row r="2446" customFormat="1" ht="13" x14ac:dyDescent="0.15"/>
    <row r="2447" customFormat="1" ht="13" x14ac:dyDescent="0.15"/>
    <row r="2448" customFormat="1" ht="13" x14ac:dyDescent="0.15"/>
    <row r="2449" customFormat="1" ht="13" x14ac:dyDescent="0.15"/>
    <row r="2450" customFormat="1" ht="13" x14ac:dyDescent="0.15"/>
    <row r="2451" customFormat="1" ht="13" x14ac:dyDescent="0.15"/>
    <row r="2452" customFormat="1" ht="13" x14ac:dyDescent="0.15"/>
    <row r="2453" customFormat="1" ht="13" x14ac:dyDescent="0.15"/>
    <row r="2454" customFormat="1" ht="13" x14ac:dyDescent="0.15"/>
    <row r="2455" customFormat="1" ht="13" x14ac:dyDescent="0.15"/>
    <row r="2456" customFormat="1" ht="13" x14ac:dyDescent="0.15"/>
    <row r="2457" customFormat="1" ht="13" x14ac:dyDescent="0.15"/>
    <row r="2458" customFormat="1" ht="13" x14ac:dyDescent="0.15"/>
    <row r="2459" customFormat="1" ht="13" x14ac:dyDescent="0.15"/>
    <row r="2460" customFormat="1" ht="13" x14ac:dyDescent="0.15"/>
    <row r="2461" customFormat="1" ht="13" x14ac:dyDescent="0.15"/>
    <row r="2462" customFormat="1" ht="13" x14ac:dyDescent="0.15"/>
    <row r="2463" customFormat="1" ht="13" x14ac:dyDescent="0.15"/>
    <row r="2464" customFormat="1" ht="13" x14ac:dyDescent="0.15"/>
    <row r="2465" customFormat="1" ht="13" x14ac:dyDescent="0.15"/>
    <row r="2466" customFormat="1" ht="13" x14ac:dyDescent="0.15"/>
    <row r="2467" customFormat="1" ht="13" x14ac:dyDescent="0.15"/>
    <row r="2468" customFormat="1" ht="13" x14ac:dyDescent="0.15"/>
    <row r="2469" customFormat="1" ht="13" x14ac:dyDescent="0.15"/>
    <row r="2470" customFormat="1" ht="13" x14ac:dyDescent="0.15"/>
    <row r="2471" customFormat="1" ht="13" x14ac:dyDescent="0.15"/>
    <row r="2472" customFormat="1" ht="13" x14ac:dyDescent="0.15"/>
    <row r="2473" customFormat="1" ht="13" x14ac:dyDescent="0.15"/>
    <row r="2474" customFormat="1" ht="13" x14ac:dyDescent="0.15"/>
    <row r="2475" customFormat="1" ht="13" x14ac:dyDescent="0.15"/>
    <row r="2476" customFormat="1" ht="13" x14ac:dyDescent="0.15"/>
    <row r="2477" customFormat="1" ht="13" x14ac:dyDescent="0.15"/>
    <row r="2478" customFormat="1" ht="13" x14ac:dyDescent="0.15"/>
    <row r="2479" customFormat="1" ht="13" x14ac:dyDescent="0.15"/>
    <row r="2480" customFormat="1" ht="13" x14ac:dyDescent="0.15"/>
    <row r="2481" customFormat="1" ht="13" x14ac:dyDescent="0.15"/>
    <row r="2482" customFormat="1" ht="13" x14ac:dyDescent="0.15"/>
    <row r="2483" customFormat="1" ht="13" x14ac:dyDescent="0.15"/>
    <row r="2484" customFormat="1" ht="13" x14ac:dyDescent="0.15"/>
    <row r="2485" customFormat="1" ht="13" x14ac:dyDescent="0.15"/>
    <row r="2486" customFormat="1" ht="13" x14ac:dyDescent="0.15"/>
    <row r="2487" customFormat="1" ht="13" x14ac:dyDescent="0.15"/>
    <row r="2488" customFormat="1" ht="13" x14ac:dyDescent="0.15"/>
    <row r="2489" customFormat="1" ht="13" x14ac:dyDescent="0.15"/>
    <row r="2490" customFormat="1" ht="13" x14ac:dyDescent="0.15"/>
    <row r="2491" customFormat="1" ht="13" x14ac:dyDescent="0.15"/>
    <row r="2492" customFormat="1" ht="13" x14ac:dyDescent="0.15"/>
    <row r="2493" customFormat="1" ht="13" x14ac:dyDescent="0.15"/>
    <row r="2494" customFormat="1" ht="13" x14ac:dyDescent="0.15"/>
    <row r="2495" customFormat="1" ht="13" x14ac:dyDescent="0.15"/>
    <row r="2496" customFormat="1" ht="13" x14ac:dyDescent="0.15"/>
    <row r="2497" customFormat="1" ht="13" x14ac:dyDescent="0.15"/>
    <row r="2498" customFormat="1" ht="13" x14ac:dyDescent="0.15"/>
    <row r="2499" customFormat="1" ht="13" x14ac:dyDescent="0.15"/>
    <row r="2500" customFormat="1" ht="13" x14ac:dyDescent="0.15"/>
    <row r="2501" customFormat="1" ht="13" x14ac:dyDescent="0.15"/>
    <row r="2502" customFormat="1" ht="13" x14ac:dyDescent="0.15"/>
    <row r="2503" customFormat="1" ht="13" x14ac:dyDescent="0.15"/>
    <row r="2504" customFormat="1" ht="13" x14ac:dyDescent="0.15"/>
    <row r="2505" customFormat="1" ht="13" x14ac:dyDescent="0.15"/>
    <row r="2506" customFormat="1" ht="13" x14ac:dyDescent="0.15"/>
    <row r="2507" customFormat="1" ht="13" x14ac:dyDescent="0.15"/>
    <row r="2508" customFormat="1" ht="13" x14ac:dyDescent="0.15"/>
    <row r="2509" customFormat="1" ht="13" x14ac:dyDescent="0.15"/>
    <row r="2510" customFormat="1" ht="13" x14ac:dyDescent="0.15"/>
    <row r="2511" customFormat="1" ht="13" x14ac:dyDescent="0.15"/>
    <row r="2512" customFormat="1" ht="13" x14ac:dyDescent="0.15"/>
    <row r="2513" customFormat="1" ht="13" x14ac:dyDescent="0.15"/>
    <row r="2514" customFormat="1" ht="13" x14ac:dyDescent="0.15"/>
    <row r="2515" customFormat="1" ht="13" x14ac:dyDescent="0.15"/>
    <row r="2516" customFormat="1" ht="13" x14ac:dyDescent="0.15"/>
    <row r="2517" customFormat="1" ht="13" x14ac:dyDescent="0.15"/>
    <row r="2518" customFormat="1" ht="13" x14ac:dyDescent="0.15"/>
    <row r="2519" customFormat="1" ht="13" x14ac:dyDescent="0.15"/>
    <row r="2520" customFormat="1" ht="13" x14ac:dyDescent="0.15"/>
    <row r="2521" customFormat="1" ht="13" x14ac:dyDescent="0.15"/>
    <row r="2522" customFormat="1" ht="13" x14ac:dyDescent="0.15"/>
    <row r="2523" customFormat="1" ht="13" x14ac:dyDescent="0.15"/>
    <row r="2524" customFormat="1" ht="13" x14ac:dyDescent="0.15"/>
    <row r="2525" customFormat="1" ht="13" x14ac:dyDescent="0.15"/>
    <row r="2526" customFormat="1" ht="13" x14ac:dyDescent="0.15"/>
    <row r="2527" customFormat="1" ht="13" x14ac:dyDescent="0.15"/>
    <row r="2528" customFormat="1" ht="13" x14ac:dyDescent="0.15"/>
    <row r="2529" customFormat="1" ht="13" x14ac:dyDescent="0.15"/>
    <row r="2530" customFormat="1" ht="13" x14ac:dyDescent="0.15"/>
    <row r="2531" customFormat="1" ht="13" x14ac:dyDescent="0.15"/>
    <row r="2532" customFormat="1" ht="13" x14ac:dyDescent="0.15"/>
    <row r="2533" customFormat="1" ht="13" x14ac:dyDescent="0.15"/>
    <row r="2534" customFormat="1" ht="13" x14ac:dyDescent="0.15"/>
    <row r="2535" customFormat="1" ht="13" x14ac:dyDescent="0.15"/>
    <row r="2536" customFormat="1" ht="13" x14ac:dyDescent="0.15"/>
    <row r="2537" customFormat="1" ht="13" x14ac:dyDescent="0.15"/>
    <row r="2538" customFormat="1" ht="13" x14ac:dyDescent="0.15"/>
    <row r="2539" customFormat="1" ht="13" x14ac:dyDescent="0.15"/>
    <row r="2540" customFormat="1" ht="13" x14ac:dyDescent="0.15"/>
    <row r="2541" customFormat="1" ht="13" x14ac:dyDescent="0.15"/>
    <row r="2542" customFormat="1" ht="13" x14ac:dyDescent="0.15"/>
    <row r="2543" customFormat="1" ht="13" x14ac:dyDescent="0.15"/>
    <row r="2544" customFormat="1" ht="13" x14ac:dyDescent="0.15"/>
    <row r="2545" customFormat="1" ht="13" x14ac:dyDescent="0.15"/>
    <row r="2546" customFormat="1" ht="13" x14ac:dyDescent="0.15"/>
    <row r="2547" customFormat="1" ht="13" x14ac:dyDescent="0.15"/>
    <row r="2548" customFormat="1" ht="13" x14ac:dyDescent="0.15"/>
    <row r="2549" customFormat="1" ht="13" x14ac:dyDescent="0.15"/>
    <row r="2550" customFormat="1" ht="13" x14ac:dyDescent="0.15"/>
    <row r="2551" customFormat="1" ht="13" x14ac:dyDescent="0.15"/>
    <row r="2552" customFormat="1" ht="13" x14ac:dyDescent="0.15"/>
    <row r="2553" customFormat="1" ht="13" x14ac:dyDescent="0.15"/>
    <row r="2554" customFormat="1" ht="13" x14ac:dyDescent="0.15"/>
    <row r="2555" customFormat="1" ht="13" x14ac:dyDescent="0.15"/>
    <row r="2556" customFormat="1" ht="13" x14ac:dyDescent="0.15"/>
    <row r="2557" customFormat="1" ht="13" x14ac:dyDescent="0.15"/>
    <row r="2558" customFormat="1" ht="13" x14ac:dyDescent="0.15"/>
    <row r="2559" customFormat="1" ht="13" x14ac:dyDescent="0.15"/>
    <row r="2560" customFormat="1" ht="13" x14ac:dyDescent="0.15"/>
    <row r="2561" customFormat="1" ht="13" x14ac:dyDescent="0.15"/>
    <row r="2562" customFormat="1" ht="13" x14ac:dyDescent="0.15"/>
    <row r="2563" customFormat="1" ht="13" x14ac:dyDescent="0.15"/>
    <row r="2564" customFormat="1" ht="13" x14ac:dyDescent="0.15"/>
    <row r="2565" customFormat="1" ht="13" x14ac:dyDescent="0.15"/>
    <row r="2566" customFormat="1" ht="13" x14ac:dyDescent="0.15"/>
    <row r="2567" customFormat="1" ht="13" x14ac:dyDescent="0.15"/>
    <row r="2568" customFormat="1" ht="13" x14ac:dyDescent="0.15"/>
    <row r="2569" customFormat="1" ht="13" x14ac:dyDescent="0.15"/>
    <row r="2570" customFormat="1" ht="13" x14ac:dyDescent="0.15"/>
    <row r="2571" customFormat="1" ht="13" x14ac:dyDescent="0.15"/>
    <row r="2572" customFormat="1" ht="13" x14ac:dyDescent="0.15"/>
    <row r="2573" customFormat="1" ht="13" x14ac:dyDescent="0.15"/>
    <row r="2574" customFormat="1" ht="13" x14ac:dyDescent="0.15"/>
    <row r="2575" customFormat="1" ht="13" x14ac:dyDescent="0.15"/>
    <row r="2576" customFormat="1" ht="13" x14ac:dyDescent="0.15"/>
    <row r="2577" customFormat="1" ht="13" x14ac:dyDescent="0.15"/>
    <row r="2578" customFormat="1" ht="13" x14ac:dyDescent="0.15"/>
    <row r="2579" customFormat="1" ht="13" x14ac:dyDescent="0.15"/>
    <row r="2580" customFormat="1" ht="13" x14ac:dyDescent="0.15"/>
    <row r="2581" customFormat="1" ht="13" x14ac:dyDescent="0.15"/>
    <row r="2582" customFormat="1" ht="13" x14ac:dyDescent="0.15"/>
    <row r="2583" customFormat="1" ht="13" x14ac:dyDescent="0.15"/>
    <row r="2584" customFormat="1" ht="13" x14ac:dyDescent="0.15"/>
    <row r="2585" customFormat="1" ht="13" x14ac:dyDescent="0.15"/>
    <row r="2586" customFormat="1" ht="13" x14ac:dyDescent="0.15"/>
    <row r="2587" customFormat="1" ht="13" x14ac:dyDescent="0.15"/>
    <row r="2588" customFormat="1" ht="13" x14ac:dyDescent="0.15"/>
    <row r="2589" customFormat="1" ht="13" x14ac:dyDescent="0.15"/>
    <row r="2590" customFormat="1" ht="13" x14ac:dyDescent="0.15"/>
    <row r="2591" customFormat="1" ht="13" x14ac:dyDescent="0.15"/>
    <row r="2592" customFormat="1" ht="13" x14ac:dyDescent="0.15"/>
    <row r="2593" customFormat="1" ht="13" x14ac:dyDescent="0.15"/>
    <row r="2594" customFormat="1" ht="13" x14ac:dyDescent="0.15"/>
    <row r="2595" customFormat="1" ht="13" x14ac:dyDescent="0.15"/>
    <row r="2596" customFormat="1" ht="13" x14ac:dyDescent="0.15"/>
    <row r="2597" customFormat="1" ht="13" x14ac:dyDescent="0.15"/>
    <row r="2598" customFormat="1" ht="13" x14ac:dyDescent="0.15"/>
    <row r="2599" customFormat="1" ht="13" x14ac:dyDescent="0.15"/>
    <row r="2600" customFormat="1" ht="13" x14ac:dyDescent="0.15"/>
    <row r="2601" customFormat="1" ht="13" x14ac:dyDescent="0.15"/>
    <row r="2602" customFormat="1" ht="13" x14ac:dyDescent="0.15"/>
    <row r="2603" customFormat="1" ht="13" x14ac:dyDescent="0.15"/>
    <row r="2604" customFormat="1" ht="13" x14ac:dyDescent="0.15"/>
    <row r="2605" customFormat="1" ht="13" x14ac:dyDescent="0.15"/>
    <row r="2606" customFormat="1" ht="13" x14ac:dyDescent="0.15"/>
    <row r="2607" customFormat="1" ht="13" x14ac:dyDescent="0.15"/>
    <row r="2608" customFormat="1" ht="13" x14ac:dyDescent="0.15"/>
    <row r="2609" customFormat="1" ht="13" x14ac:dyDescent="0.15"/>
    <row r="2610" customFormat="1" ht="13" x14ac:dyDescent="0.15"/>
    <row r="2611" customFormat="1" ht="13" x14ac:dyDescent="0.15"/>
    <row r="2612" customFormat="1" ht="13" x14ac:dyDescent="0.15"/>
    <row r="2613" customFormat="1" ht="13" x14ac:dyDescent="0.15"/>
    <row r="2614" customFormat="1" ht="13" x14ac:dyDescent="0.15"/>
    <row r="2615" customFormat="1" ht="13" x14ac:dyDescent="0.15"/>
    <row r="2616" customFormat="1" ht="13" x14ac:dyDescent="0.15"/>
    <row r="2617" customFormat="1" ht="13" x14ac:dyDescent="0.15"/>
    <row r="2618" customFormat="1" ht="13" x14ac:dyDescent="0.15"/>
    <row r="2619" customFormat="1" ht="13" x14ac:dyDescent="0.15"/>
    <row r="2620" customFormat="1" ht="13" x14ac:dyDescent="0.15"/>
    <row r="2621" customFormat="1" ht="13" x14ac:dyDescent="0.15"/>
    <row r="2622" customFormat="1" ht="13" x14ac:dyDescent="0.15"/>
    <row r="2623" customFormat="1" ht="13" x14ac:dyDescent="0.15"/>
    <row r="2624" customFormat="1" ht="13" x14ac:dyDescent="0.15"/>
    <row r="2625" customFormat="1" ht="13" x14ac:dyDescent="0.15"/>
    <row r="2626" customFormat="1" ht="13" x14ac:dyDescent="0.15"/>
    <row r="2627" customFormat="1" ht="13" x14ac:dyDescent="0.15"/>
    <row r="2628" customFormat="1" ht="13" x14ac:dyDescent="0.15"/>
    <row r="2629" customFormat="1" ht="13" x14ac:dyDescent="0.15"/>
    <row r="2630" customFormat="1" ht="13" x14ac:dyDescent="0.15"/>
    <row r="2631" customFormat="1" ht="13" x14ac:dyDescent="0.15"/>
    <row r="2632" customFormat="1" ht="13" x14ac:dyDescent="0.15"/>
    <row r="2633" customFormat="1" ht="13" x14ac:dyDescent="0.15"/>
    <row r="2634" customFormat="1" ht="13" x14ac:dyDescent="0.15"/>
    <row r="2635" customFormat="1" ht="13" x14ac:dyDescent="0.15"/>
    <row r="2636" customFormat="1" ht="13" x14ac:dyDescent="0.15"/>
    <row r="2637" customFormat="1" ht="13" x14ac:dyDescent="0.15"/>
    <row r="2638" customFormat="1" ht="13" x14ac:dyDescent="0.15"/>
    <row r="2639" customFormat="1" ht="13" x14ac:dyDescent="0.15"/>
    <row r="2640" customFormat="1" ht="13" x14ac:dyDescent="0.15"/>
    <row r="2641" customFormat="1" ht="13" x14ac:dyDescent="0.15"/>
    <row r="2642" customFormat="1" ht="13" x14ac:dyDescent="0.15"/>
    <row r="2643" customFormat="1" ht="13" x14ac:dyDescent="0.15"/>
    <row r="2644" customFormat="1" ht="13" x14ac:dyDescent="0.15"/>
    <row r="2645" customFormat="1" ht="13" x14ac:dyDescent="0.15"/>
    <row r="2646" customFormat="1" ht="13" x14ac:dyDescent="0.15"/>
    <row r="2647" customFormat="1" ht="13" x14ac:dyDescent="0.15"/>
    <row r="2648" customFormat="1" ht="13" x14ac:dyDescent="0.15"/>
    <row r="2649" customFormat="1" ht="13" x14ac:dyDescent="0.15"/>
    <row r="2650" customFormat="1" ht="13" x14ac:dyDescent="0.15"/>
    <row r="2651" customFormat="1" ht="13" x14ac:dyDescent="0.15"/>
    <row r="2652" customFormat="1" ht="13" x14ac:dyDescent="0.15"/>
    <row r="2653" customFormat="1" ht="13" x14ac:dyDescent="0.15"/>
    <row r="2654" customFormat="1" ht="13" x14ac:dyDescent="0.15"/>
    <row r="2655" customFormat="1" ht="13" x14ac:dyDescent="0.15"/>
    <row r="2656" customFormat="1" ht="13" x14ac:dyDescent="0.15"/>
    <row r="2657" customFormat="1" ht="13" x14ac:dyDescent="0.15"/>
    <row r="2658" customFormat="1" ht="13" x14ac:dyDescent="0.15"/>
    <row r="2659" customFormat="1" ht="13" x14ac:dyDescent="0.15"/>
    <row r="2660" customFormat="1" ht="13" x14ac:dyDescent="0.15"/>
    <row r="2661" customFormat="1" ht="13" x14ac:dyDescent="0.15"/>
    <row r="2662" customFormat="1" ht="13" x14ac:dyDescent="0.15"/>
    <row r="2663" customFormat="1" ht="13" x14ac:dyDescent="0.15"/>
    <row r="2664" customFormat="1" ht="13" x14ac:dyDescent="0.15"/>
    <row r="2665" customFormat="1" ht="13" x14ac:dyDescent="0.15"/>
    <row r="2666" customFormat="1" ht="13" x14ac:dyDescent="0.15"/>
    <row r="2667" customFormat="1" ht="13" x14ac:dyDescent="0.15"/>
    <row r="2668" customFormat="1" ht="13" x14ac:dyDescent="0.15"/>
    <row r="2669" customFormat="1" ht="13" x14ac:dyDescent="0.15"/>
    <row r="2670" customFormat="1" ht="13" x14ac:dyDescent="0.15"/>
    <row r="2671" customFormat="1" ht="13" x14ac:dyDescent="0.15"/>
    <row r="2672" customFormat="1" ht="13" x14ac:dyDescent="0.15"/>
    <row r="2673" customFormat="1" ht="13" x14ac:dyDescent="0.15"/>
    <row r="2674" customFormat="1" ht="13" x14ac:dyDescent="0.15"/>
    <row r="2675" customFormat="1" ht="13" x14ac:dyDescent="0.15"/>
    <row r="2676" customFormat="1" ht="13" x14ac:dyDescent="0.15"/>
    <row r="2677" customFormat="1" ht="13" x14ac:dyDescent="0.15"/>
    <row r="2678" customFormat="1" ht="13" x14ac:dyDescent="0.15"/>
    <row r="2679" customFormat="1" ht="13" x14ac:dyDescent="0.15"/>
    <row r="2680" customFormat="1" ht="13" x14ac:dyDescent="0.15"/>
    <row r="2681" customFormat="1" ht="13" x14ac:dyDescent="0.15"/>
    <row r="2682" customFormat="1" ht="13" x14ac:dyDescent="0.15"/>
    <row r="2683" customFormat="1" ht="13" x14ac:dyDescent="0.15"/>
    <row r="2684" customFormat="1" ht="13" x14ac:dyDescent="0.15"/>
    <row r="2685" customFormat="1" ht="13" x14ac:dyDescent="0.15"/>
    <row r="2686" customFormat="1" ht="13" x14ac:dyDescent="0.15"/>
    <row r="2687" customFormat="1" ht="13" x14ac:dyDescent="0.15"/>
    <row r="2688" customFormat="1" ht="13" x14ac:dyDescent="0.15"/>
    <row r="2689" customFormat="1" ht="13" x14ac:dyDescent="0.15"/>
    <row r="2690" customFormat="1" ht="13" x14ac:dyDescent="0.15"/>
    <row r="2691" customFormat="1" ht="13" x14ac:dyDescent="0.15"/>
    <row r="2692" customFormat="1" ht="13" x14ac:dyDescent="0.15"/>
    <row r="2693" customFormat="1" ht="13" x14ac:dyDescent="0.15"/>
    <row r="2694" customFormat="1" ht="13" x14ac:dyDescent="0.15"/>
    <row r="2695" customFormat="1" ht="13" x14ac:dyDescent="0.15"/>
    <row r="2696" customFormat="1" ht="13" x14ac:dyDescent="0.15"/>
    <row r="2697" customFormat="1" ht="13" x14ac:dyDescent="0.15"/>
    <row r="2698" customFormat="1" ht="13" x14ac:dyDescent="0.15"/>
    <row r="2699" customFormat="1" ht="13" x14ac:dyDescent="0.15"/>
    <row r="2700" customFormat="1" ht="13" x14ac:dyDescent="0.15"/>
    <row r="2701" customFormat="1" ht="13" x14ac:dyDescent="0.15"/>
    <row r="2702" customFormat="1" ht="13" x14ac:dyDescent="0.15"/>
    <row r="2703" customFormat="1" ht="13" x14ac:dyDescent="0.15"/>
    <row r="2704" customFormat="1" ht="13" x14ac:dyDescent="0.15"/>
    <row r="2705" customFormat="1" ht="13" x14ac:dyDescent="0.15"/>
    <row r="2706" customFormat="1" ht="13" x14ac:dyDescent="0.15"/>
    <row r="2707" customFormat="1" ht="13" x14ac:dyDescent="0.15"/>
    <row r="2708" customFormat="1" ht="13" x14ac:dyDescent="0.15"/>
    <row r="2709" customFormat="1" ht="13" x14ac:dyDescent="0.15"/>
    <row r="2710" customFormat="1" ht="13" x14ac:dyDescent="0.15"/>
    <row r="2711" customFormat="1" ht="13" x14ac:dyDescent="0.15"/>
    <row r="2712" customFormat="1" ht="13" x14ac:dyDescent="0.15"/>
    <row r="2713" customFormat="1" ht="13" x14ac:dyDescent="0.15"/>
    <row r="2714" customFormat="1" ht="13" x14ac:dyDescent="0.15"/>
    <row r="2715" customFormat="1" ht="13" x14ac:dyDescent="0.15"/>
    <row r="2716" customFormat="1" ht="13" x14ac:dyDescent="0.15"/>
    <row r="2717" customFormat="1" ht="13" x14ac:dyDescent="0.15"/>
    <row r="2718" customFormat="1" ht="13" x14ac:dyDescent="0.15"/>
    <row r="2719" customFormat="1" ht="13" x14ac:dyDescent="0.15"/>
    <row r="2720" customFormat="1" ht="13" x14ac:dyDescent="0.15"/>
    <row r="2721" customFormat="1" ht="13" x14ac:dyDescent="0.15"/>
    <row r="2722" customFormat="1" ht="13" x14ac:dyDescent="0.15"/>
    <row r="2723" customFormat="1" ht="13" x14ac:dyDescent="0.15"/>
    <row r="2724" customFormat="1" ht="13" x14ac:dyDescent="0.15"/>
    <row r="2725" customFormat="1" ht="13" x14ac:dyDescent="0.15"/>
    <row r="2726" customFormat="1" ht="13" x14ac:dyDescent="0.15"/>
    <row r="2727" customFormat="1" ht="13" x14ac:dyDescent="0.15"/>
    <row r="2728" customFormat="1" ht="13" x14ac:dyDescent="0.15"/>
    <row r="2729" customFormat="1" ht="13" x14ac:dyDescent="0.15"/>
    <row r="2730" customFormat="1" ht="13" x14ac:dyDescent="0.15"/>
    <row r="2731" customFormat="1" ht="13" x14ac:dyDescent="0.15"/>
    <row r="2732" customFormat="1" ht="13" x14ac:dyDescent="0.15"/>
    <row r="2733" customFormat="1" ht="13" x14ac:dyDescent="0.15"/>
    <row r="2734" customFormat="1" ht="13" x14ac:dyDescent="0.15"/>
    <row r="2735" customFormat="1" ht="13" x14ac:dyDescent="0.15"/>
    <row r="2736" customFormat="1" ht="13" x14ac:dyDescent="0.15"/>
    <row r="2737" customFormat="1" ht="13" x14ac:dyDescent="0.15"/>
    <row r="2738" customFormat="1" ht="13" x14ac:dyDescent="0.15"/>
    <row r="2739" customFormat="1" ht="13" x14ac:dyDescent="0.15"/>
    <row r="2740" customFormat="1" ht="13" x14ac:dyDescent="0.15"/>
    <row r="2741" customFormat="1" ht="13" x14ac:dyDescent="0.15"/>
    <row r="2742" customFormat="1" ht="13" x14ac:dyDescent="0.15"/>
    <row r="2743" customFormat="1" ht="13" x14ac:dyDescent="0.15"/>
    <row r="2744" customFormat="1" ht="13" x14ac:dyDescent="0.15"/>
    <row r="2745" customFormat="1" ht="13" x14ac:dyDescent="0.15"/>
    <row r="2746" customFormat="1" ht="13" x14ac:dyDescent="0.15"/>
    <row r="2747" customFormat="1" ht="13" x14ac:dyDescent="0.15"/>
    <row r="2748" customFormat="1" ht="13" x14ac:dyDescent="0.15"/>
    <row r="2749" customFormat="1" ht="13" x14ac:dyDescent="0.15"/>
    <row r="2750" customFormat="1" ht="13" x14ac:dyDescent="0.15"/>
    <row r="2751" customFormat="1" ht="13" x14ac:dyDescent="0.15"/>
    <row r="2752" customFormat="1" ht="13" x14ac:dyDescent="0.15"/>
    <row r="2753" customFormat="1" ht="13" x14ac:dyDescent="0.15"/>
    <row r="2754" customFormat="1" ht="13" x14ac:dyDescent="0.15"/>
    <row r="2755" customFormat="1" ht="13" x14ac:dyDescent="0.15"/>
    <row r="2756" customFormat="1" ht="13" x14ac:dyDescent="0.15"/>
    <row r="2757" customFormat="1" ht="13" x14ac:dyDescent="0.15"/>
    <row r="2758" customFormat="1" ht="13" x14ac:dyDescent="0.15"/>
    <row r="2759" customFormat="1" ht="13" x14ac:dyDescent="0.15"/>
    <row r="2760" customFormat="1" ht="13" x14ac:dyDescent="0.15"/>
    <row r="2761" customFormat="1" ht="13" x14ac:dyDescent="0.15"/>
    <row r="2762" customFormat="1" ht="13" x14ac:dyDescent="0.15"/>
    <row r="2763" customFormat="1" ht="13" x14ac:dyDescent="0.15"/>
    <row r="2764" customFormat="1" ht="13" x14ac:dyDescent="0.15"/>
    <row r="2765" customFormat="1" ht="13" x14ac:dyDescent="0.15"/>
    <row r="2766" customFormat="1" ht="13" x14ac:dyDescent="0.15"/>
    <row r="2767" customFormat="1" ht="13" x14ac:dyDescent="0.15"/>
    <row r="2768" customFormat="1" ht="13" x14ac:dyDescent="0.15"/>
    <row r="2769" customFormat="1" ht="13" x14ac:dyDescent="0.15"/>
    <row r="2770" customFormat="1" ht="13" x14ac:dyDescent="0.15"/>
    <row r="2771" customFormat="1" ht="13" x14ac:dyDescent="0.15"/>
    <row r="2772" customFormat="1" ht="13" x14ac:dyDescent="0.15"/>
    <row r="2773" customFormat="1" ht="13" x14ac:dyDescent="0.15"/>
    <row r="2774" customFormat="1" ht="13" x14ac:dyDescent="0.15"/>
    <row r="2775" customFormat="1" ht="13" x14ac:dyDescent="0.15"/>
    <row r="2776" customFormat="1" ht="13" x14ac:dyDescent="0.15"/>
    <row r="2777" customFormat="1" ht="13" x14ac:dyDescent="0.15"/>
    <row r="2778" customFormat="1" ht="13" x14ac:dyDescent="0.15"/>
    <row r="2779" customFormat="1" ht="13" x14ac:dyDescent="0.15"/>
    <row r="2780" customFormat="1" ht="13" x14ac:dyDescent="0.15"/>
    <row r="2781" customFormat="1" ht="13" x14ac:dyDescent="0.15"/>
    <row r="2782" customFormat="1" ht="13" x14ac:dyDescent="0.15"/>
    <row r="2783" customFormat="1" ht="13" x14ac:dyDescent="0.15"/>
    <row r="2784" customFormat="1" ht="13" x14ac:dyDescent="0.15"/>
    <row r="2785" customFormat="1" ht="13" x14ac:dyDescent="0.15"/>
    <row r="2786" customFormat="1" ht="13" x14ac:dyDescent="0.15"/>
    <row r="2787" customFormat="1" ht="13" x14ac:dyDescent="0.15"/>
    <row r="2788" customFormat="1" ht="13" x14ac:dyDescent="0.15"/>
    <row r="2789" customFormat="1" ht="13" x14ac:dyDescent="0.15"/>
    <row r="2790" customFormat="1" ht="13" x14ac:dyDescent="0.15"/>
    <row r="2791" customFormat="1" ht="13" x14ac:dyDescent="0.15"/>
    <row r="2792" customFormat="1" ht="13" x14ac:dyDescent="0.15"/>
    <row r="2793" customFormat="1" ht="13" x14ac:dyDescent="0.15"/>
    <row r="2794" customFormat="1" ht="13" x14ac:dyDescent="0.15"/>
    <row r="2795" customFormat="1" ht="13" x14ac:dyDescent="0.15"/>
    <row r="2796" customFormat="1" ht="13" x14ac:dyDescent="0.15"/>
    <row r="2797" customFormat="1" ht="13" x14ac:dyDescent="0.15"/>
    <row r="2798" customFormat="1" ht="13" x14ac:dyDescent="0.15"/>
    <row r="2799" customFormat="1" ht="13" x14ac:dyDescent="0.15"/>
    <row r="2800" customFormat="1" ht="13" x14ac:dyDescent="0.15"/>
    <row r="2801" customFormat="1" ht="13" x14ac:dyDescent="0.15"/>
    <row r="2802" customFormat="1" ht="13" x14ac:dyDescent="0.15"/>
    <row r="2803" customFormat="1" ht="13" x14ac:dyDescent="0.15"/>
    <row r="2804" customFormat="1" ht="13" x14ac:dyDescent="0.15"/>
    <row r="2805" customFormat="1" ht="13" x14ac:dyDescent="0.15"/>
    <row r="2806" customFormat="1" ht="13" x14ac:dyDescent="0.15"/>
    <row r="2807" customFormat="1" ht="13" x14ac:dyDescent="0.15"/>
    <row r="2808" customFormat="1" ht="13" x14ac:dyDescent="0.15"/>
    <row r="2809" customFormat="1" ht="13" x14ac:dyDescent="0.15"/>
    <row r="2810" customFormat="1" ht="13" x14ac:dyDescent="0.15"/>
    <row r="2811" customFormat="1" ht="13" x14ac:dyDescent="0.15"/>
    <row r="2812" customFormat="1" ht="13" x14ac:dyDescent="0.15"/>
    <row r="2813" customFormat="1" ht="13" x14ac:dyDescent="0.15"/>
    <row r="2814" customFormat="1" ht="13" x14ac:dyDescent="0.15"/>
    <row r="2815" customFormat="1" ht="13" x14ac:dyDescent="0.15"/>
    <row r="2816" customFormat="1" ht="13" x14ac:dyDescent="0.15"/>
    <row r="2817" customFormat="1" ht="13" x14ac:dyDescent="0.15"/>
    <row r="2818" customFormat="1" ht="13" x14ac:dyDescent="0.15"/>
    <row r="2819" customFormat="1" ht="13" x14ac:dyDescent="0.15"/>
    <row r="2820" customFormat="1" ht="13" x14ac:dyDescent="0.15"/>
    <row r="2821" customFormat="1" ht="13" x14ac:dyDescent="0.15"/>
    <row r="2822" customFormat="1" ht="13" x14ac:dyDescent="0.15"/>
    <row r="2823" customFormat="1" ht="13" x14ac:dyDescent="0.15"/>
    <row r="2824" customFormat="1" ht="13" x14ac:dyDescent="0.15"/>
    <row r="2825" customFormat="1" ht="13" x14ac:dyDescent="0.15"/>
    <row r="2826" customFormat="1" ht="13" x14ac:dyDescent="0.15"/>
    <row r="2827" customFormat="1" ht="13" x14ac:dyDescent="0.15"/>
    <row r="2828" customFormat="1" ht="13" x14ac:dyDescent="0.15"/>
    <row r="2829" customFormat="1" ht="13" x14ac:dyDescent="0.15"/>
    <row r="2830" customFormat="1" ht="13" x14ac:dyDescent="0.15"/>
    <row r="2831" customFormat="1" ht="13" x14ac:dyDescent="0.15"/>
    <row r="2832" customFormat="1" ht="13" x14ac:dyDescent="0.15"/>
    <row r="2833" customFormat="1" ht="13" x14ac:dyDescent="0.15"/>
    <row r="2834" customFormat="1" ht="13" x14ac:dyDescent="0.15"/>
    <row r="2835" customFormat="1" ht="13" x14ac:dyDescent="0.15"/>
    <row r="2836" customFormat="1" ht="13" x14ac:dyDescent="0.15"/>
    <row r="2837" customFormat="1" ht="13" x14ac:dyDescent="0.15"/>
    <row r="2838" customFormat="1" ht="13" x14ac:dyDescent="0.15"/>
    <row r="2839" customFormat="1" ht="13" x14ac:dyDescent="0.15"/>
    <row r="2840" customFormat="1" ht="13" x14ac:dyDescent="0.15"/>
    <row r="2841" customFormat="1" ht="13" x14ac:dyDescent="0.15"/>
    <row r="2842" customFormat="1" ht="13" x14ac:dyDescent="0.15"/>
    <row r="2843" customFormat="1" ht="13" x14ac:dyDescent="0.15"/>
    <row r="2844" customFormat="1" ht="13" x14ac:dyDescent="0.15"/>
    <row r="2845" customFormat="1" ht="13" x14ac:dyDescent="0.15"/>
    <row r="2846" customFormat="1" ht="13" x14ac:dyDescent="0.15"/>
    <row r="2847" customFormat="1" ht="13" x14ac:dyDescent="0.15"/>
    <row r="2848" customFormat="1" ht="13" x14ac:dyDescent="0.15"/>
    <row r="2849" customFormat="1" ht="13" x14ac:dyDescent="0.15"/>
    <row r="2850" customFormat="1" ht="13" x14ac:dyDescent="0.15"/>
    <row r="2851" customFormat="1" ht="13" x14ac:dyDescent="0.15"/>
    <row r="2852" customFormat="1" ht="13" x14ac:dyDescent="0.15"/>
    <row r="2853" customFormat="1" ht="13" x14ac:dyDescent="0.15"/>
    <row r="2854" customFormat="1" ht="13" x14ac:dyDescent="0.15"/>
    <row r="2855" customFormat="1" ht="13" x14ac:dyDescent="0.15"/>
    <row r="2856" customFormat="1" ht="13" x14ac:dyDescent="0.15"/>
    <row r="2857" customFormat="1" ht="13" x14ac:dyDescent="0.15"/>
    <row r="2858" customFormat="1" ht="13" x14ac:dyDescent="0.15"/>
    <row r="2859" customFormat="1" ht="13" x14ac:dyDescent="0.15"/>
    <row r="2860" customFormat="1" ht="13" x14ac:dyDescent="0.15"/>
    <row r="2861" customFormat="1" ht="13" x14ac:dyDescent="0.15"/>
    <row r="2862" customFormat="1" ht="13" x14ac:dyDescent="0.15"/>
    <row r="2863" customFormat="1" ht="13" x14ac:dyDescent="0.15"/>
    <row r="2864" customFormat="1" ht="13" x14ac:dyDescent="0.15"/>
    <row r="2865" customFormat="1" ht="13" x14ac:dyDescent="0.15"/>
    <row r="2866" customFormat="1" ht="13" x14ac:dyDescent="0.15"/>
    <row r="2867" customFormat="1" ht="13" x14ac:dyDescent="0.15"/>
    <row r="2868" customFormat="1" ht="13" x14ac:dyDescent="0.15"/>
    <row r="2869" customFormat="1" ht="13" x14ac:dyDescent="0.15"/>
    <row r="2870" customFormat="1" ht="13" x14ac:dyDescent="0.15"/>
    <row r="2871" customFormat="1" ht="13" x14ac:dyDescent="0.15"/>
    <row r="2872" customFormat="1" ht="13" x14ac:dyDescent="0.15"/>
    <row r="2873" customFormat="1" ht="13" x14ac:dyDescent="0.15"/>
    <row r="2874" customFormat="1" ht="13" x14ac:dyDescent="0.15"/>
    <row r="2875" customFormat="1" ht="13" x14ac:dyDescent="0.15"/>
    <row r="2876" customFormat="1" ht="13" x14ac:dyDescent="0.15"/>
    <row r="2877" customFormat="1" ht="13" x14ac:dyDescent="0.15"/>
    <row r="2878" customFormat="1" ht="13" x14ac:dyDescent="0.15"/>
    <row r="2879" customFormat="1" ht="13" x14ac:dyDescent="0.15"/>
    <row r="2880" customFormat="1" ht="13" x14ac:dyDescent="0.15"/>
    <row r="2881" customFormat="1" ht="13" x14ac:dyDescent="0.15"/>
    <row r="2882" customFormat="1" ht="13" x14ac:dyDescent="0.15"/>
    <row r="2883" customFormat="1" ht="13" x14ac:dyDescent="0.15"/>
    <row r="2884" customFormat="1" ht="13" x14ac:dyDescent="0.15"/>
    <row r="2885" customFormat="1" ht="13" x14ac:dyDescent="0.15"/>
    <row r="2886" customFormat="1" ht="13" x14ac:dyDescent="0.15"/>
    <row r="2887" customFormat="1" ht="13" x14ac:dyDescent="0.15"/>
    <row r="2888" customFormat="1" ht="13" x14ac:dyDescent="0.15"/>
    <row r="2889" customFormat="1" ht="13" x14ac:dyDescent="0.15"/>
    <row r="2890" customFormat="1" ht="13" x14ac:dyDescent="0.15"/>
    <row r="2891" customFormat="1" ht="13" x14ac:dyDescent="0.15"/>
    <row r="2892" customFormat="1" ht="13" x14ac:dyDescent="0.15"/>
    <row r="2893" customFormat="1" ht="13" x14ac:dyDescent="0.15"/>
    <row r="2894" customFormat="1" ht="13" x14ac:dyDescent="0.15"/>
    <row r="2895" customFormat="1" ht="13" x14ac:dyDescent="0.15"/>
    <row r="2896" customFormat="1" ht="13" x14ac:dyDescent="0.15"/>
    <row r="2897" customFormat="1" ht="13" x14ac:dyDescent="0.15"/>
    <row r="2898" customFormat="1" ht="13" x14ac:dyDescent="0.15"/>
    <row r="2899" customFormat="1" ht="13" x14ac:dyDescent="0.15"/>
    <row r="2900" customFormat="1" ht="13" x14ac:dyDescent="0.15"/>
    <row r="2901" customFormat="1" ht="13" x14ac:dyDescent="0.15"/>
    <row r="2902" customFormat="1" ht="13" x14ac:dyDescent="0.15"/>
    <row r="2903" customFormat="1" ht="13" x14ac:dyDescent="0.15"/>
    <row r="2904" customFormat="1" ht="13" x14ac:dyDescent="0.15"/>
    <row r="2905" customFormat="1" ht="13" x14ac:dyDescent="0.15"/>
    <row r="2906" customFormat="1" ht="13" x14ac:dyDescent="0.15"/>
    <row r="2907" customFormat="1" ht="13" x14ac:dyDescent="0.15"/>
    <row r="2908" customFormat="1" ht="13" x14ac:dyDescent="0.15"/>
    <row r="2909" customFormat="1" ht="13" x14ac:dyDescent="0.15"/>
    <row r="2910" customFormat="1" ht="13" x14ac:dyDescent="0.15"/>
    <row r="2911" customFormat="1" ht="13" x14ac:dyDescent="0.15"/>
    <row r="2912" customFormat="1" ht="13" x14ac:dyDescent="0.15"/>
    <row r="2913" customFormat="1" ht="13" x14ac:dyDescent="0.15"/>
    <row r="2914" customFormat="1" ht="13" x14ac:dyDescent="0.15"/>
    <row r="2915" customFormat="1" ht="13" x14ac:dyDescent="0.15"/>
    <row r="2916" customFormat="1" ht="13" x14ac:dyDescent="0.15"/>
    <row r="2917" customFormat="1" ht="13" x14ac:dyDescent="0.15"/>
    <row r="2918" customFormat="1" ht="13" x14ac:dyDescent="0.15"/>
    <row r="2919" customFormat="1" ht="13" x14ac:dyDescent="0.15"/>
    <row r="2920" customFormat="1" ht="13" x14ac:dyDescent="0.15"/>
    <row r="2921" customFormat="1" ht="13" x14ac:dyDescent="0.15"/>
    <row r="2922" customFormat="1" ht="13" x14ac:dyDescent="0.15"/>
    <row r="2923" customFormat="1" ht="13" x14ac:dyDescent="0.15"/>
    <row r="2924" customFormat="1" ht="13" x14ac:dyDescent="0.15"/>
    <row r="2925" customFormat="1" ht="13" x14ac:dyDescent="0.15"/>
    <row r="2926" customFormat="1" ht="13" x14ac:dyDescent="0.15"/>
    <row r="2927" customFormat="1" ht="13" x14ac:dyDescent="0.15"/>
    <row r="2928" customFormat="1" ht="13" x14ac:dyDescent="0.15"/>
    <row r="2929" customFormat="1" ht="13" x14ac:dyDescent="0.15"/>
    <row r="2930" customFormat="1" ht="13" x14ac:dyDescent="0.15"/>
    <row r="2931" customFormat="1" ht="13" x14ac:dyDescent="0.15"/>
    <row r="2932" customFormat="1" ht="13" x14ac:dyDescent="0.15"/>
    <row r="2933" customFormat="1" ht="13" x14ac:dyDescent="0.15"/>
    <row r="2934" customFormat="1" ht="13" x14ac:dyDescent="0.15"/>
    <row r="2935" customFormat="1" ht="13" x14ac:dyDescent="0.15"/>
    <row r="2936" customFormat="1" ht="13" x14ac:dyDescent="0.15"/>
    <row r="2937" customFormat="1" ht="13" x14ac:dyDescent="0.15"/>
    <row r="2938" customFormat="1" ht="13" x14ac:dyDescent="0.15"/>
    <row r="2939" customFormat="1" ht="13" x14ac:dyDescent="0.15"/>
    <row r="2940" customFormat="1" ht="13" x14ac:dyDescent="0.15"/>
    <row r="2941" customFormat="1" ht="13" x14ac:dyDescent="0.15"/>
    <row r="2942" customFormat="1" ht="13" x14ac:dyDescent="0.15"/>
    <row r="2943" customFormat="1" ht="13" x14ac:dyDescent="0.15"/>
    <row r="2944" customFormat="1" ht="13" x14ac:dyDescent="0.15"/>
    <row r="2945" customFormat="1" ht="13" x14ac:dyDescent="0.15"/>
    <row r="2946" customFormat="1" ht="13" x14ac:dyDescent="0.15"/>
    <row r="2947" customFormat="1" ht="13" x14ac:dyDescent="0.15"/>
    <row r="2948" customFormat="1" ht="13" x14ac:dyDescent="0.15"/>
    <row r="2949" customFormat="1" ht="13" x14ac:dyDescent="0.15"/>
    <row r="2950" customFormat="1" ht="13" x14ac:dyDescent="0.15"/>
    <row r="2951" customFormat="1" ht="13" x14ac:dyDescent="0.15"/>
    <row r="2952" customFormat="1" ht="13" x14ac:dyDescent="0.15"/>
    <row r="2953" customFormat="1" ht="13" x14ac:dyDescent="0.15"/>
    <row r="2954" customFormat="1" ht="13" x14ac:dyDescent="0.15"/>
    <row r="2955" customFormat="1" ht="13" x14ac:dyDescent="0.15"/>
    <row r="2956" customFormat="1" ht="13" x14ac:dyDescent="0.15"/>
    <row r="2957" customFormat="1" ht="13" x14ac:dyDescent="0.15"/>
    <row r="2958" customFormat="1" ht="13" x14ac:dyDescent="0.15"/>
    <row r="2959" customFormat="1" ht="13" x14ac:dyDescent="0.15"/>
    <row r="2960" customFormat="1" ht="13" x14ac:dyDescent="0.15"/>
    <row r="2961" customFormat="1" ht="13" x14ac:dyDescent="0.15"/>
    <row r="2962" customFormat="1" ht="13" x14ac:dyDescent="0.15"/>
    <row r="2963" customFormat="1" ht="13" x14ac:dyDescent="0.15"/>
    <row r="2964" customFormat="1" ht="13" x14ac:dyDescent="0.15"/>
    <row r="2965" customFormat="1" ht="13" x14ac:dyDescent="0.15"/>
    <row r="2966" customFormat="1" ht="13" x14ac:dyDescent="0.15"/>
    <row r="2967" customFormat="1" ht="13" x14ac:dyDescent="0.15"/>
    <row r="2968" customFormat="1" ht="13" x14ac:dyDescent="0.15"/>
    <row r="2969" customFormat="1" ht="13" x14ac:dyDescent="0.15"/>
    <row r="2970" customFormat="1" ht="13" x14ac:dyDescent="0.15"/>
    <row r="2971" customFormat="1" ht="13" x14ac:dyDescent="0.15"/>
    <row r="2972" customFormat="1" ht="13" x14ac:dyDescent="0.15"/>
    <row r="2973" customFormat="1" ht="13" x14ac:dyDescent="0.15"/>
    <row r="2974" customFormat="1" ht="13" x14ac:dyDescent="0.15"/>
    <row r="2975" customFormat="1" ht="13" x14ac:dyDescent="0.15"/>
    <row r="2976" customFormat="1" ht="13" x14ac:dyDescent="0.15"/>
    <row r="2977" customFormat="1" ht="13" x14ac:dyDescent="0.15"/>
    <row r="2978" customFormat="1" ht="13" x14ac:dyDescent="0.15"/>
    <row r="2979" customFormat="1" ht="13" x14ac:dyDescent="0.15"/>
    <row r="2980" customFormat="1" ht="13" x14ac:dyDescent="0.15"/>
    <row r="2981" customFormat="1" ht="13" x14ac:dyDescent="0.15"/>
    <row r="2982" customFormat="1" ht="13" x14ac:dyDescent="0.15"/>
    <row r="2983" customFormat="1" ht="13" x14ac:dyDescent="0.15"/>
    <row r="2984" customFormat="1" ht="13" x14ac:dyDescent="0.15"/>
    <row r="2985" customFormat="1" ht="13" x14ac:dyDescent="0.15"/>
    <row r="2986" customFormat="1" ht="13" x14ac:dyDescent="0.15"/>
    <row r="2987" customFormat="1" ht="13" x14ac:dyDescent="0.15"/>
    <row r="2988" customFormat="1" ht="13" x14ac:dyDescent="0.15"/>
    <row r="2989" customFormat="1" ht="13" x14ac:dyDescent="0.15"/>
    <row r="2990" customFormat="1" ht="13" x14ac:dyDescent="0.15"/>
    <row r="2991" customFormat="1" ht="13" x14ac:dyDescent="0.15"/>
    <row r="2992" customFormat="1" ht="13" x14ac:dyDescent="0.15"/>
    <row r="2993" customFormat="1" ht="13" x14ac:dyDescent="0.15"/>
    <row r="2994" customFormat="1" ht="13" x14ac:dyDescent="0.15"/>
    <row r="2995" customFormat="1" ht="13" x14ac:dyDescent="0.15"/>
    <row r="2996" customFormat="1" ht="13" x14ac:dyDescent="0.15"/>
    <row r="2997" customFormat="1" ht="13" x14ac:dyDescent="0.15"/>
    <row r="2998" customFormat="1" ht="13" x14ac:dyDescent="0.15"/>
    <row r="2999" customFormat="1" ht="13" x14ac:dyDescent="0.15"/>
    <row r="3000" customFormat="1" ht="13" x14ac:dyDescent="0.15"/>
    <row r="3001" customFormat="1" ht="13" x14ac:dyDescent="0.15"/>
    <row r="3002" customFormat="1" ht="13" x14ac:dyDescent="0.15"/>
    <row r="3003" customFormat="1" ht="13" x14ac:dyDescent="0.15"/>
    <row r="3004" customFormat="1" ht="13" x14ac:dyDescent="0.15"/>
    <row r="3005" customFormat="1" ht="13" x14ac:dyDescent="0.15"/>
    <row r="3006" customFormat="1" ht="13" x14ac:dyDescent="0.15"/>
    <row r="3007" customFormat="1" ht="13" x14ac:dyDescent="0.15"/>
    <row r="3008" customFormat="1" ht="13" x14ac:dyDescent="0.15"/>
    <row r="3009" customFormat="1" ht="13" x14ac:dyDescent="0.15"/>
    <row r="3010" customFormat="1" ht="13" x14ac:dyDescent="0.15"/>
    <row r="3011" customFormat="1" ht="13" x14ac:dyDescent="0.15"/>
    <row r="3012" customFormat="1" ht="13" x14ac:dyDescent="0.15"/>
    <row r="3013" customFormat="1" ht="13" x14ac:dyDescent="0.15"/>
    <row r="3014" customFormat="1" ht="13" x14ac:dyDescent="0.15"/>
    <row r="3015" customFormat="1" ht="13" x14ac:dyDescent="0.15"/>
    <row r="3016" customFormat="1" ht="13" x14ac:dyDescent="0.15"/>
    <row r="3017" customFormat="1" ht="13" x14ac:dyDescent="0.15"/>
    <row r="3018" customFormat="1" ht="13" x14ac:dyDescent="0.15"/>
    <row r="3019" customFormat="1" ht="13" x14ac:dyDescent="0.15"/>
    <row r="3020" customFormat="1" ht="13" x14ac:dyDescent="0.15"/>
    <row r="3021" customFormat="1" ht="13" x14ac:dyDescent="0.15"/>
    <row r="3022" customFormat="1" ht="13" x14ac:dyDescent="0.15"/>
    <row r="3023" customFormat="1" ht="13" x14ac:dyDescent="0.15"/>
    <row r="3024" customFormat="1" ht="13" x14ac:dyDescent="0.15"/>
    <row r="3025" customFormat="1" ht="13" x14ac:dyDescent="0.15"/>
    <row r="3026" customFormat="1" ht="13" x14ac:dyDescent="0.15"/>
    <row r="3027" customFormat="1" ht="13" x14ac:dyDescent="0.15"/>
    <row r="3028" customFormat="1" ht="13" x14ac:dyDescent="0.15"/>
    <row r="3029" customFormat="1" ht="13" x14ac:dyDescent="0.15"/>
    <row r="3030" customFormat="1" ht="13" x14ac:dyDescent="0.15"/>
    <row r="3031" customFormat="1" ht="13" x14ac:dyDescent="0.15"/>
    <row r="3032" customFormat="1" ht="13" x14ac:dyDescent="0.15"/>
    <row r="3033" customFormat="1" ht="13" x14ac:dyDescent="0.15"/>
    <row r="3034" customFormat="1" ht="13" x14ac:dyDescent="0.15"/>
    <row r="3035" customFormat="1" ht="13" x14ac:dyDescent="0.15"/>
    <row r="3036" customFormat="1" ht="13" x14ac:dyDescent="0.15"/>
    <row r="3037" customFormat="1" ht="13" x14ac:dyDescent="0.15"/>
    <row r="3038" customFormat="1" ht="13" x14ac:dyDescent="0.15"/>
    <row r="3039" customFormat="1" ht="13" x14ac:dyDescent="0.15"/>
    <row r="3040" customFormat="1" ht="13" x14ac:dyDescent="0.15"/>
    <row r="3041" customFormat="1" ht="13" x14ac:dyDescent="0.15"/>
    <row r="3042" customFormat="1" ht="13" x14ac:dyDescent="0.15"/>
    <row r="3043" customFormat="1" ht="13" x14ac:dyDescent="0.15"/>
    <row r="3044" customFormat="1" ht="13" x14ac:dyDescent="0.15"/>
    <row r="3045" customFormat="1" ht="13" x14ac:dyDescent="0.15"/>
    <row r="3046" customFormat="1" ht="13" x14ac:dyDescent="0.15"/>
    <row r="3047" customFormat="1" ht="13" x14ac:dyDescent="0.15"/>
    <row r="3048" customFormat="1" ht="13" x14ac:dyDescent="0.15"/>
    <row r="3049" customFormat="1" ht="13" x14ac:dyDescent="0.15"/>
    <row r="3050" customFormat="1" ht="13" x14ac:dyDescent="0.15"/>
    <row r="3051" customFormat="1" ht="13" x14ac:dyDescent="0.15"/>
    <row r="3052" customFormat="1" ht="13" x14ac:dyDescent="0.15"/>
    <row r="3053" customFormat="1" ht="13" x14ac:dyDescent="0.15"/>
    <row r="3054" customFormat="1" ht="13" x14ac:dyDescent="0.15"/>
    <row r="3055" customFormat="1" ht="13" x14ac:dyDescent="0.15"/>
    <row r="3056" customFormat="1" ht="13" x14ac:dyDescent="0.15"/>
    <row r="3057" customFormat="1" ht="13" x14ac:dyDescent="0.15"/>
    <row r="3058" customFormat="1" ht="13" x14ac:dyDescent="0.15"/>
    <row r="3059" customFormat="1" ht="13" x14ac:dyDescent="0.15"/>
    <row r="3060" customFormat="1" ht="13" x14ac:dyDescent="0.15"/>
    <row r="3061" customFormat="1" ht="13" x14ac:dyDescent="0.15"/>
    <row r="3062" customFormat="1" ht="13" x14ac:dyDescent="0.15"/>
    <row r="3063" customFormat="1" ht="13" x14ac:dyDescent="0.15"/>
    <row r="3064" customFormat="1" ht="13" x14ac:dyDescent="0.15"/>
    <row r="3065" customFormat="1" ht="13" x14ac:dyDescent="0.15"/>
    <row r="3066" customFormat="1" ht="13" x14ac:dyDescent="0.15"/>
    <row r="3067" customFormat="1" ht="13" x14ac:dyDescent="0.15"/>
    <row r="3068" customFormat="1" ht="13" x14ac:dyDescent="0.15"/>
    <row r="3069" customFormat="1" ht="13" x14ac:dyDescent="0.15"/>
    <row r="3070" customFormat="1" ht="13" x14ac:dyDescent="0.15"/>
    <row r="3071" customFormat="1" ht="13" x14ac:dyDescent="0.15"/>
    <row r="3072" customFormat="1" ht="13" x14ac:dyDescent="0.15"/>
    <row r="3073" customFormat="1" ht="13" x14ac:dyDescent="0.15"/>
    <row r="3074" customFormat="1" ht="13" x14ac:dyDescent="0.15"/>
    <row r="3075" customFormat="1" ht="13" x14ac:dyDescent="0.15"/>
    <row r="3076" customFormat="1" ht="13" x14ac:dyDescent="0.15"/>
    <row r="3077" customFormat="1" ht="13" x14ac:dyDescent="0.15"/>
    <row r="3078" customFormat="1" ht="13" x14ac:dyDescent="0.15"/>
    <row r="3079" customFormat="1" ht="13" x14ac:dyDescent="0.15"/>
    <row r="3080" customFormat="1" ht="13" x14ac:dyDescent="0.15"/>
    <row r="3081" customFormat="1" ht="13" x14ac:dyDescent="0.15"/>
    <row r="3082" customFormat="1" ht="13" x14ac:dyDescent="0.15"/>
    <row r="3083" customFormat="1" ht="13" x14ac:dyDescent="0.15"/>
    <row r="3084" customFormat="1" ht="13" x14ac:dyDescent="0.15"/>
    <row r="3085" customFormat="1" ht="13" x14ac:dyDescent="0.15"/>
    <row r="3086" customFormat="1" ht="13" x14ac:dyDescent="0.15"/>
    <row r="3087" customFormat="1" ht="13" x14ac:dyDescent="0.15"/>
    <row r="3088" customFormat="1" ht="13" x14ac:dyDescent="0.15"/>
    <row r="3089" customFormat="1" ht="13" x14ac:dyDescent="0.15"/>
    <row r="3090" customFormat="1" ht="13" x14ac:dyDescent="0.15"/>
    <row r="3091" customFormat="1" ht="13" x14ac:dyDescent="0.15"/>
    <row r="3092" customFormat="1" ht="13" x14ac:dyDescent="0.15"/>
    <row r="3093" customFormat="1" ht="13" x14ac:dyDescent="0.15"/>
    <row r="3094" customFormat="1" ht="13" x14ac:dyDescent="0.15"/>
    <row r="3095" customFormat="1" ht="13" x14ac:dyDescent="0.15"/>
    <row r="3096" customFormat="1" ht="13" x14ac:dyDescent="0.15"/>
    <row r="3097" customFormat="1" ht="13" x14ac:dyDescent="0.15"/>
    <row r="3098" customFormat="1" ht="13" x14ac:dyDescent="0.15"/>
    <row r="3099" customFormat="1" ht="13" x14ac:dyDescent="0.15"/>
    <row r="3100" customFormat="1" ht="13" x14ac:dyDescent="0.15"/>
    <row r="3101" customFormat="1" ht="13" x14ac:dyDescent="0.15"/>
    <row r="3102" customFormat="1" ht="13" x14ac:dyDescent="0.15"/>
    <row r="3103" customFormat="1" ht="13" x14ac:dyDescent="0.15"/>
    <row r="3104" customFormat="1" ht="13" x14ac:dyDescent="0.15"/>
    <row r="3105" customFormat="1" ht="13" x14ac:dyDescent="0.15"/>
    <row r="3106" customFormat="1" ht="13" x14ac:dyDescent="0.15"/>
    <row r="3107" customFormat="1" ht="13" x14ac:dyDescent="0.15"/>
    <row r="3108" customFormat="1" ht="13" x14ac:dyDescent="0.15"/>
    <row r="3109" customFormat="1" ht="13" x14ac:dyDescent="0.15"/>
    <row r="3110" customFormat="1" ht="13" x14ac:dyDescent="0.15"/>
    <row r="3111" customFormat="1" ht="13" x14ac:dyDescent="0.15"/>
    <row r="3112" customFormat="1" ht="13" x14ac:dyDescent="0.15"/>
    <row r="3113" customFormat="1" ht="13" x14ac:dyDescent="0.15"/>
    <row r="3114" customFormat="1" ht="13" x14ac:dyDescent="0.15"/>
    <row r="3115" customFormat="1" ht="13" x14ac:dyDescent="0.15"/>
    <row r="3116" customFormat="1" ht="13" x14ac:dyDescent="0.15"/>
    <row r="3117" customFormat="1" ht="13" x14ac:dyDescent="0.15"/>
    <row r="3118" customFormat="1" ht="13" x14ac:dyDescent="0.15"/>
    <row r="3119" customFormat="1" ht="13" x14ac:dyDescent="0.15"/>
    <row r="3120" customFormat="1" ht="13" x14ac:dyDescent="0.15"/>
    <row r="3121" customFormat="1" ht="13" x14ac:dyDescent="0.15"/>
    <row r="3122" customFormat="1" ht="13" x14ac:dyDescent="0.15"/>
    <row r="3123" customFormat="1" ht="13" x14ac:dyDescent="0.15"/>
    <row r="3124" customFormat="1" ht="13" x14ac:dyDescent="0.15"/>
    <row r="3125" customFormat="1" ht="13" x14ac:dyDescent="0.15"/>
    <row r="3126" customFormat="1" ht="13" x14ac:dyDescent="0.15"/>
    <row r="3127" customFormat="1" ht="13" x14ac:dyDescent="0.15"/>
    <row r="3128" customFormat="1" ht="13" x14ac:dyDescent="0.15"/>
    <row r="3129" customFormat="1" ht="13" x14ac:dyDescent="0.15"/>
    <row r="3130" customFormat="1" ht="13" x14ac:dyDescent="0.15"/>
    <row r="3131" customFormat="1" ht="13" x14ac:dyDescent="0.15"/>
    <row r="3132" customFormat="1" ht="13" x14ac:dyDescent="0.15"/>
    <row r="3133" customFormat="1" ht="13" x14ac:dyDescent="0.15"/>
    <row r="3134" customFormat="1" ht="13" x14ac:dyDescent="0.15"/>
    <row r="3135" customFormat="1" ht="13" x14ac:dyDescent="0.15"/>
    <row r="3136" customFormat="1" ht="13" x14ac:dyDescent="0.15"/>
    <row r="3137" customFormat="1" ht="13" x14ac:dyDescent="0.15"/>
    <row r="3138" customFormat="1" ht="13" x14ac:dyDescent="0.15"/>
    <row r="3139" customFormat="1" ht="13" x14ac:dyDescent="0.15"/>
    <row r="3140" customFormat="1" ht="13" x14ac:dyDescent="0.15"/>
    <row r="3141" customFormat="1" ht="13" x14ac:dyDescent="0.15"/>
    <row r="3142" customFormat="1" ht="13" x14ac:dyDescent="0.15"/>
    <row r="3143" customFormat="1" ht="13" x14ac:dyDescent="0.15"/>
    <row r="3144" customFormat="1" ht="13" x14ac:dyDescent="0.15"/>
    <row r="3145" customFormat="1" ht="13" x14ac:dyDescent="0.15"/>
    <row r="3146" customFormat="1" ht="13" x14ac:dyDescent="0.15"/>
    <row r="3147" customFormat="1" ht="13" x14ac:dyDescent="0.15"/>
    <row r="3148" customFormat="1" ht="13" x14ac:dyDescent="0.15"/>
    <row r="3149" customFormat="1" ht="13" x14ac:dyDescent="0.15"/>
    <row r="3150" customFormat="1" ht="13" x14ac:dyDescent="0.15"/>
    <row r="3151" customFormat="1" ht="13" x14ac:dyDescent="0.15"/>
    <row r="3152" customFormat="1" ht="13" x14ac:dyDescent="0.15"/>
    <row r="3153" customFormat="1" ht="13" x14ac:dyDescent="0.15"/>
    <row r="3154" customFormat="1" ht="13" x14ac:dyDescent="0.15"/>
    <row r="3155" customFormat="1" ht="13" x14ac:dyDescent="0.15"/>
    <row r="3156" customFormat="1" ht="13" x14ac:dyDescent="0.15"/>
    <row r="3157" customFormat="1" ht="13" x14ac:dyDescent="0.15"/>
    <row r="3158" customFormat="1" ht="13" x14ac:dyDescent="0.15"/>
    <row r="3159" customFormat="1" ht="13" x14ac:dyDescent="0.15"/>
    <row r="3160" customFormat="1" ht="13" x14ac:dyDescent="0.15"/>
    <row r="3161" customFormat="1" ht="13" x14ac:dyDescent="0.15"/>
    <row r="3162" customFormat="1" ht="13" x14ac:dyDescent="0.15"/>
    <row r="3163" customFormat="1" ht="13" x14ac:dyDescent="0.15"/>
    <row r="3164" customFormat="1" ht="13" x14ac:dyDescent="0.15"/>
    <row r="3165" customFormat="1" ht="13" x14ac:dyDescent="0.15"/>
    <row r="3166" customFormat="1" ht="13" x14ac:dyDescent="0.15"/>
    <row r="3167" customFormat="1" ht="13" x14ac:dyDescent="0.15"/>
    <row r="3168" customFormat="1" ht="13" x14ac:dyDescent="0.15"/>
    <row r="3169" customFormat="1" ht="13" x14ac:dyDescent="0.15"/>
    <row r="3170" customFormat="1" ht="13" x14ac:dyDescent="0.15"/>
    <row r="3171" customFormat="1" ht="13" x14ac:dyDescent="0.15"/>
    <row r="3172" customFormat="1" ht="13" x14ac:dyDescent="0.15"/>
    <row r="3173" customFormat="1" ht="13" x14ac:dyDescent="0.15"/>
    <row r="3174" customFormat="1" ht="13" x14ac:dyDescent="0.15"/>
    <row r="3175" customFormat="1" ht="13" x14ac:dyDescent="0.15"/>
    <row r="3176" customFormat="1" ht="13" x14ac:dyDescent="0.15"/>
    <row r="3177" customFormat="1" ht="13" x14ac:dyDescent="0.15"/>
    <row r="3178" customFormat="1" ht="13" x14ac:dyDescent="0.15"/>
    <row r="3179" customFormat="1" ht="13" x14ac:dyDescent="0.15"/>
    <row r="3180" customFormat="1" ht="13" x14ac:dyDescent="0.15"/>
    <row r="3181" customFormat="1" ht="13" x14ac:dyDescent="0.15"/>
    <row r="3182" customFormat="1" ht="13" x14ac:dyDescent="0.15"/>
    <row r="3183" customFormat="1" ht="13" x14ac:dyDescent="0.15"/>
    <row r="3184" customFormat="1" ht="13" x14ac:dyDescent="0.15"/>
    <row r="3185" customFormat="1" ht="13" x14ac:dyDescent="0.15"/>
    <row r="3186" customFormat="1" ht="13" x14ac:dyDescent="0.15"/>
    <row r="3187" customFormat="1" ht="13" x14ac:dyDescent="0.15"/>
    <row r="3188" customFormat="1" ht="13" x14ac:dyDescent="0.15"/>
    <row r="3189" customFormat="1" ht="13" x14ac:dyDescent="0.15"/>
    <row r="3190" customFormat="1" ht="13" x14ac:dyDescent="0.15"/>
    <row r="3191" customFormat="1" ht="13" x14ac:dyDescent="0.15"/>
    <row r="3192" customFormat="1" ht="13" x14ac:dyDescent="0.15"/>
    <row r="3193" customFormat="1" ht="13" x14ac:dyDescent="0.15"/>
    <row r="3194" customFormat="1" ht="13" x14ac:dyDescent="0.15"/>
    <row r="3195" customFormat="1" ht="13" x14ac:dyDescent="0.15"/>
    <row r="3196" customFormat="1" ht="13" x14ac:dyDescent="0.15"/>
    <row r="3197" customFormat="1" ht="13" x14ac:dyDescent="0.15"/>
    <row r="3198" customFormat="1" ht="13" x14ac:dyDescent="0.15"/>
    <row r="3199" customFormat="1" ht="13" x14ac:dyDescent="0.15"/>
    <row r="3200" customFormat="1" ht="13" x14ac:dyDescent="0.15"/>
    <row r="3201" customFormat="1" ht="13" x14ac:dyDescent="0.15"/>
    <row r="3202" customFormat="1" ht="13" x14ac:dyDescent="0.15"/>
    <row r="3203" customFormat="1" ht="13" x14ac:dyDescent="0.15"/>
    <row r="3204" customFormat="1" ht="13" x14ac:dyDescent="0.15"/>
    <row r="3205" customFormat="1" ht="13" x14ac:dyDescent="0.15"/>
    <row r="3206" customFormat="1" ht="13" x14ac:dyDescent="0.15"/>
    <row r="3207" customFormat="1" ht="13" x14ac:dyDescent="0.15"/>
    <row r="3208" customFormat="1" ht="13" x14ac:dyDescent="0.15"/>
    <row r="3209" customFormat="1" ht="13" x14ac:dyDescent="0.15"/>
    <row r="3210" customFormat="1" ht="13" x14ac:dyDescent="0.15"/>
    <row r="3211" customFormat="1" ht="13" x14ac:dyDescent="0.15"/>
    <row r="3212" customFormat="1" ht="13" x14ac:dyDescent="0.15"/>
    <row r="3213" customFormat="1" ht="13" x14ac:dyDescent="0.15"/>
    <row r="3214" customFormat="1" ht="13" x14ac:dyDescent="0.15"/>
    <row r="3215" customFormat="1" ht="13" x14ac:dyDescent="0.15"/>
    <row r="3216" customFormat="1" ht="13" x14ac:dyDescent="0.15"/>
    <row r="3217" customFormat="1" ht="13" x14ac:dyDescent="0.15"/>
    <row r="3218" customFormat="1" ht="13" x14ac:dyDescent="0.15"/>
    <row r="3219" customFormat="1" ht="13" x14ac:dyDescent="0.15"/>
    <row r="3220" customFormat="1" ht="13" x14ac:dyDescent="0.15"/>
    <row r="3221" customFormat="1" ht="13" x14ac:dyDescent="0.15"/>
    <row r="3222" customFormat="1" ht="13" x14ac:dyDescent="0.15"/>
    <row r="3223" customFormat="1" ht="13" x14ac:dyDescent="0.15"/>
    <row r="3224" customFormat="1" ht="13" x14ac:dyDescent="0.15"/>
    <row r="3225" customFormat="1" ht="13" x14ac:dyDescent="0.15"/>
    <row r="3226" customFormat="1" ht="13" x14ac:dyDescent="0.15"/>
    <row r="3227" customFormat="1" ht="13" x14ac:dyDescent="0.15"/>
    <row r="3228" customFormat="1" ht="13" x14ac:dyDescent="0.15"/>
    <row r="3229" customFormat="1" ht="13" x14ac:dyDescent="0.15"/>
    <row r="3230" customFormat="1" ht="13" x14ac:dyDescent="0.15"/>
    <row r="3231" customFormat="1" ht="13" x14ac:dyDescent="0.15"/>
    <row r="3232" customFormat="1" ht="13" x14ac:dyDescent="0.15"/>
    <row r="3233" customFormat="1" ht="13" x14ac:dyDescent="0.15"/>
    <row r="3234" customFormat="1" ht="13" x14ac:dyDescent="0.15"/>
    <row r="3235" customFormat="1" ht="13" x14ac:dyDescent="0.15"/>
    <row r="3236" customFormat="1" ht="13" x14ac:dyDescent="0.15"/>
    <row r="3237" customFormat="1" ht="13" x14ac:dyDescent="0.15"/>
    <row r="3238" customFormat="1" ht="13" x14ac:dyDescent="0.15"/>
    <row r="3239" customFormat="1" ht="13" x14ac:dyDescent="0.15"/>
    <row r="3240" customFormat="1" ht="13" x14ac:dyDescent="0.15"/>
    <row r="3241" customFormat="1" ht="13" x14ac:dyDescent="0.15"/>
    <row r="3242" customFormat="1" ht="13" x14ac:dyDescent="0.15"/>
    <row r="3243" customFormat="1" ht="13" x14ac:dyDescent="0.15"/>
    <row r="3244" customFormat="1" ht="13" x14ac:dyDescent="0.15"/>
    <row r="3245" customFormat="1" ht="13" x14ac:dyDescent="0.15"/>
    <row r="3246" customFormat="1" ht="13" x14ac:dyDescent="0.15"/>
    <row r="3247" customFormat="1" ht="13" x14ac:dyDescent="0.15"/>
    <row r="3248" customFormat="1" ht="13" x14ac:dyDescent="0.15"/>
    <row r="3249" customFormat="1" ht="13" x14ac:dyDescent="0.15"/>
    <row r="3250" customFormat="1" ht="13" x14ac:dyDescent="0.15"/>
    <row r="3251" customFormat="1" ht="13" x14ac:dyDescent="0.15"/>
    <row r="3252" customFormat="1" ht="13" x14ac:dyDescent="0.15"/>
    <row r="3253" customFormat="1" ht="13" x14ac:dyDescent="0.15"/>
    <row r="3254" customFormat="1" ht="13" x14ac:dyDescent="0.15"/>
    <row r="3255" customFormat="1" ht="13" x14ac:dyDescent="0.15"/>
    <row r="3256" customFormat="1" ht="13" x14ac:dyDescent="0.15"/>
    <row r="3257" customFormat="1" ht="13" x14ac:dyDescent="0.15"/>
    <row r="3258" customFormat="1" ht="13" x14ac:dyDescent="0.15"/>
    <row r="3259" customFormat="1" ht="13" x14ac:dyDescent="0.15"/>
    <row r="3260" customFormat="1" ht="13" x14ac:dyDescent="0.15"/>
    <row r="3261" customFormat="1" ht="13" x14ac:dyDescent="0.15"/>
    <row r="3262" customFormat="1" ht="13" x14ac:dyDescent="0.15"/>
    <row r="3263" customFormat="1" ht="13" x14ac:dyDescent="0.15"/>
    <row r="3264" customFormat="1" ht="13" x14ac:dyDescent="0.15"/>
    <row r="3265" customFormat="1" ht="13" x14ac:dyDescent="0.15"/>
    <row r="3266" customFormat="1" ht="13" x14ac:dyDescent="0.15"/>
    <row r="3267" customFormat="1" ht="13" x14ac:dyDescent="0.15"/>
    <row r="3268" customFormat="1" ht="13" x14ac:dyDescent="0.15"/>
    <row r="3269" customFormat="1" ht="13" x14ac:dyDescent="0.15"/>
    <row r="3270" customFormat="1" ht="13" x14ac:dyDescent="0.15"/>
    <row r="3271" customFormat="1" ht="13" x14ac:dyDescent="0.15"/>
    <row r="3272" customFormat="1" ht="13" x14ac:dyDescent="0.15"/>
    <row r="3273" customFormat="1" ht="13" x14ac:dyDescent="0.15"/>
    <row r="3274" customFormat="1" ht="13" x14ac:dyDescent="0.15"/>
    <row r="3275" customFormat="1" ht="13" x14ac:dyDescent="0.15"/>
    <row r="3276" customFormat="1" ht="13" x14ac:dyDescent="0.15"/>
    <row r="3277" customFormat="1" ht="13" x14ac:dyDescent="0.15"/>
    <row r="3278" customFormat="1" ht="13" x14ac:dyDescent="0.15"/>
    <row r="3279" customFormat="1" ht="13" x14ac:dyDescent="0.15"/>
    <row r="3280" customFormat="1" ht="13" x14ac:dyDescent="0.15"/>
    <row r="3281" customFormat="1" ht="13" x14ac:dyDescent="0.15"/>
    <row r="3282" customFormat="1" ht="13" x14ac:dyDescent="0.15"/>
    <row r="3283" customFormat="1" ht="13" x14ac:dyDescent="0.15"/>
    <row r="3284" customFormat="1" ht="13" x14ac:dyDescent="0.15"/>
    <row r="3285" customFormat="1" ht="13" x14ac:dyDescent="0.15"/>
    <row r="3286" customFormat="1" ht="13" x14ac:dyDescent="0.15"/>
    <row r="3287" customFormat="1" ht="13" x14ac:dyDescent="0.15"/>
    <row r="3288" customFormat="1" ht="13" x14ac:dyDescent="0.15"/>
    <row r="3289" customFormat="1" ht="13" x14ac:dyDescent="0.15"/>
    <row r="3290" customFormat="1" ht="13" x14ac:dyDescent="0.15"/>
    <row r="3291" customFormat="1" ht="13" x14ac:dyDescent="0.15"/>
    <row r="3292" customFormat="1" ht="13" x14ac:dyDescent="0.15"/>
    <row r="3293" customFormat="1" ht="13" x14ac:dyDescent="0.15"/>
    <row r="3294" customFormat="1" ht="13" x14ac:dyDescent="0.15"/>
    <row r="3295" customFormat="1" ht="13" x14ac:dyDescent="0.15"/>
    <row r="3296" customFormat="1" ht="13" x14ac:dyDescent="0.15"/>
    <row r="3297" customFormat="1" ht="13" x14ac:dyDescent="0.15"/>
    <row r="3298" customFormat="1" ht="13" x14ac:dyDescent="0.15"/>
    <row r="3299" customFormat="1" ht="13" x14ac:dyDescent="0.15"/>
    <row r="3300" customFormat="1" ht="13" x14ac:dyDescent="0.15"/>
    <row r="3301" customFormat="1" ht="13" x14ac:dyDescent="0.15"/>
    <row r="3302" customFormat="1" ht="13" x14ac:dyDescent="0.15"/>
    <row r="3303" customFormat="1" ht="13" x14ac:dyDescent="0.15"/>
    <row r="3304" customFormat="1" ht="13" x14ac:dyDescent="0.15"/>
    <row r="3305" customFormat="1" ht="13" x14ac:dyDescent="0.15"/>
    <row r="3306" customFormat="1" ht="13" x14ac:dyDescent="0.15"/>
    <row r="3307" customFormat="1" ht="13" x14ac:dyDescent="0.15"/>
    <row r="3308" customFormat="1" ht="13" x14ac:dyDescent="0.15"/>
    <row r="3309" customFormat="1" ht="13" x14ac:dyDescent="0.15"/>
    <row r="3310" customFormat="1" ht="13" x14ac:dyDescent="0.15"/>
    <row r="3311" customFormat="1" ht="13" x14ac:dyDescent="0.15"/>
    <row r="3312" customFormat="1" ht="13" x14ac:dyDescent="0.15"/>
    <row r="3313" customFormat="1" ht="13" x14ac:dyDescent="0.15"/>
    <row r="3314" customFormat="1" ht="13" x14ac:dyDescent="0.15"/>
    <row r="3315" customFormat="1" ht="13" x14ac:dyDescent="0.15"/>
    <row r="3316" customFormat="1" ht="13" x14ac:dyDescent="0.15"/>
    <row r="3317" customFormat="1" ht="13" x14ac:dyDescent="0.15"/>
    <row r="3318" customFormat="1" ht="13" x14ac:dyDescent="0.15"/>
    <row r="3319" customFormat="1" ht="13" x14ac:dyDescent="0.15"/>
    <row r="3320" customFormat="1" ht="13" x14ac:dyDescent="0.15"/>
    <row r="3321" customFormat="1" ht="13" x14ac:dyDescent="0.15"/>
    <row r="3322" customFormat="1" ht="13" x14ac:dyDescent="0.15"/>
    <row r="3323" customFormat="1" ht="13" x14ac:dyDescent="0.15"/>
    <row r="3324" customFormat="1" ht="13" x14ac:dyDescent="0.15"/>
    <row r="3325" customFormat="1" ht="13" x14ac:dyDescent="0.15"/>
    <row r="3326" customFormat="1" ht="13" x14ac:dyDescent="0.15"/>
    <row r="3327" customFormat="1" ht="13" x14ac:dyDescent="0.15"/>
    <row r="3328" customFormat="1" ht="13" x14ac:dyDescent="0.15"/>
    <row r="3329" customFormat="1" ht="13" x14ac:dyDescent="0.15"/>
    <row r="3330" customFormat="1" ht="13" x14ac:dyDescent="0.15"/>
    <row r="3331" customFormat="1" ht="13" x14ac:dyDescent="0.15"/>
    <row r="3332" customFormat="1" ht="13" x14ac:dyDescent="0.15"/>
    <row r="3333" customFormat="1" ht="13" x14ac:dyDescent="0.15"/>
    <row r="3334" customFormat="1" ht="13" x14ac:dyDescent="0.15"/>
    <row r="3335" customFormat="1" ht="13" x14ac:dyDescent="0.15"/>
    <row r="3336" customFormat="1" ht="13" x14ac:dyDescent="0.15"/>
    <row r="3337" customFormat="1" ht="13" x14ac:dyDescent="0.15"/>
    <row r="3338" customFormat="1" ht="13" x14ac:dyDescent="0.15"/>
    <row r="3339" customFormat="1" ht="13" x14ac:dyDescent="0.15"/>
    <row r="3340" customFormat="1" ht="13" x14ac:dyDescent="0.15"/>
    <row r="3341" customFormat="1" ht="13" x14ac:dyDescent="0.15"/>
    <row r="3342" customFormat="1" ht="13" x14ac:dyDescent="0.15"/>
    <row r="3343" customFormat="1" ht="13" x14ac:dyDescent="0.15"/>
    <row r="3344" customFormat="1" ht="13" x14ac:dyDescent="0.15"/>
    <row r="3345" customFormat="1" ht="13" x14ac:dyDescent="0.15"/>
    <row r="3346" customFormat="1" ht="13" x14ac:dyDescent="0.15"/>
    <row r="3347" customFormat="1" ht="13" x14ac:dyDescent="0.15"/>
    <row r="3348" customFormat="1" ht="13" x14ac:dyDescent="0.15"/>
    <row r="3349" customFormat="1" ht="13" x14ac:dyDescent="0.15"/>
    <row r="3350" customFormat="1" ht="13" x14ac:dyDescent="0.15"/>
    <row r="3351" customFormat="1" ht="13" x14ac:dyDescent="0.15"/>
    <row r="3352" customFormat="1" ht="13" x14ac:dyDescent="0.15"/>
    <row r="3353" customFormat="1" ht="13" x14ac:dyDescent="0.15"/>
    <row r="3354" customFormat="1" ht="13" x14ac:dyDescent="0.15"/>
    <row r="3355" customFormat="1" ht="13" x14ac:dyDescent="0.15"/>
    <row r="3356" customFormat="1" ht="13" x14ac:dyDescent="0.15"/>
    <row r="3357" customFormat="1" ht="13" x14ac:dyDescent="0.15"/>
    <row r="3358" customFormat="1" ht="13" x14ac:dyDescent="0.15"/>
    <row r="3359" customFormat="1" ht="13" x14ac:dyDescent="0.15"/>
    <row r="3360" customFormat="1" ht="13" x14ac:dyDescent="0.15"/>
    <row r="3361" customFormat="1" ht="13" x14ac:dyDescent="0.15"/>
    <row r="3362" customFormat="1" ht="13" x14ac:dyDescent="0.15"/>
    <row r="3363" customFormat="1" ht="13" x14ac:dyDescent="0.15"/>
    <row r="3364" customFormat="1" ht="13" x14ac:dyDescent="0.15"/>
    <row r="3365" customFormat="1" ht="13" x14ac:dyDescent="0.15"/>
    <row r="3366" customFormat="1" ht="13" x14ac:dyDescent="0.15"/>
    <row r="3367" customFormat="1" ht="13" x14ac:dyDescent="0.15"/>
    <row r="3368" customFormat="1" ht="13" x14ac:dyDescent="0.15"/>
    <row r="3369" customFormat="1" ht="13" x14ac:dyDescent="0.15"/>
    <row r="3370" customFormat="1" ht="13" x14ac:dyDescent="0.15"/>
    <row r="3371" customFormat="1" ht="13" x14ac:dyDescent="0.15"/>
    <row r="3372" customFormat="1" ht="13" x14ac:dyDescent="0.15"/>
    <row r="3373" customFormat="1" ht="13" x14ac:dyDescent="0.15"/>
    <row r="3374" customFormat="1" ht="13" x14ac:dyDescent="0.15"/>
    <row r="3375" customFormat="1" ht="13" x14ac:dyDescent="0.15"/>
    <row r="3376" customFormat="1" ht="13" x14ac:dyDescent="0.15"/>
    <row r="3377" customFormat="1" ht="13" x14ac:dyDescent="0.15"/>
    <row r="3378" customFormat="1" ht="13" x14ac:dyDescent="0.15"/>
    <row r="3379" customFormat="1" ht="13" x14ac:dyDescent="0.15"/>
    <row r="3380" customFormat="1" ht="13" x14ac:dyDescent="0.15"/>
    <row r="3381" customFormat="1" ht="13" x14ac:dyDescent="0.15"/>
    <row r="3382" customFormat="1" ht="13" x14ac:dyDescent="0.15"/>
    <row r="3383" customFormat="1" ht="13" x14ac:dyDescent="0.15"/>
    <row r="3384" customFormat="1" ht="13" x14ac:dyDescent="0.15"/>
    <row r="3385" customFormat="1" ht="13" x14ac:dyDescent="0.15"/>
    <row r="3386" customFormat="1" ht="13" x14ac:dyDescent="0.15"/>
    <row r="3387" customFormat="1" ht="13" x14ac:dyDescent="0.15"/>
    <row r="3388" customFormat="1" ht="13" x14ac:dyDescent="0.15"/>
    <row r="3389" customFormat="1" ht="13" x14ac:dyDescent="0.15"/>
    <row r="3390" customFormat="1" ht="13" x14ac:dyDescent="0.15"/>
    <row r="3391" customFormat="1" ht="13" x14ac:dyDescent="0.15"/>
    <row r="3392" customFormat="1" ht="13" x14ac:dyDescent="0.15"/>
    <row r="3393" customFormat="1" ht="13" x14ac:dyDescent="0.15"/>
    <row r="3394" customFormat="1" ht="13" x14ac:dyDescent="0.15"/>
    <row r="3395" customFormat="1" ht="13" x14ac:dyDescent="0.15"/>
    <row r="3396" customFormat="1" ht="13" x14ac:dyDescent="0.15"/>
    <row r="3397" customFormat="1" ht="13" x14ac:dyDescent="0.15"/>
    <row r="3398" customFormat="1" ht="13" x14ac:dyDescent="0.15"/>
    <row r="3399" customFormat="1" ht="13" x14ac:dyDescent="0.15"/>
    <row r="3400" customFormat="1" ht="13" x14ac:dyDescent="0.15"/>
    <row r="3401" customFormat="1" ht="13" x14ac:dyDescent="0.15"/>
    <row r="3402" customFormat="1" ht="13" x14ac:dyDescent="0.15"/>
    <row r="3403" customFormat="1" ht="13" x14ac:dyDescent="0.15"/>
    <row r="3404" customFormat="1" ht="13" x14ac:dyDescent="0.15"/>
    <row r="3405" customFormat="1" ht="13" x14ac:dyDescent="0.15"/>
    <row r="3406" customFormat="1" ht="13" x14ac:dyDescent="0.15"/>
    <row r="3407" customFormat="1" ht="13" x14ac:dyDescent="0.15"/>
    <row r="3408" customFormat="1" ht="13" x14ac:dyDescent="0.15"/>
    <row r="3409" customFormat="1" ht="13" x14ac:dyDescent="0.15"/>
    <row r="3410" customFormat="1" ht="13" x14ac:dyDescent="0.15"/>
    <row r="3411" customFormat="1" ht="13" x14ac:dyDescent="0.15"/>
    <row r="3412" customFormat="1" ht="13" x14ac:dyDescent="0.15"/>
    <row r="3413" customFormat="1" ht="13" x14ac:dyDescent="0.15"/>
    <row r="3414" customFormat="1" ht="13" x14ac:dyDescent="0.15"/>
    <row r="3415" customFormat="1" ht="13" x14ac:dyDescent="0.15"/>
    <row r="3416" customFormat="1" ht="13" x14ac:dyDescent="0.15"/>
    <row r="3417" customFormat="1" ht="13" x14ac:dyDescent="0.15"/>
    <row r="3418" customFormat="1" ht="13" x14ac:dyDescent="0.15"/>
    <row r="3419" customFormat="1" ht="13" x14ac:dyDescent="0.15"/>
    <row r="3420" customFormat="1" ht="13" x14ac:dyDescent="0.15"/>
    <row r="3421" customFormat="1" ht="13" x14ac:dyDescent="0.15"/>
    <row r="3422" customFormat="1" ht="13" x14ac:dyDescent="0.15"/>
    <row r="3423" customFormat="1" ht="13" x14ac:dyDescent="0.15"/>
    <row r="3424" customFormat="1" ht="13" x14ac:dyDescent="0.15"/>
    <row r="3425" customFormat="1" ht="13" x14ac:dyDescent="0.15"/>
    <row r="3426" customFormat="1" ht="13" x14ac:dyDescent="0.15"/>
    <row r="3427" customFormat="1" ht="13" x14ac:dyDescent="0.15"/>
    <row r="3428" customFormat="1" ht="13" x14ac:dyDescent="0.15"/>
    <row r="3429" customFormat="1" ht="13" x14ac:dyDescent="0.15"/>
    <row r="3430" customFormat="1" ht="13" x14ac:dyDescent="0.15"/>
    <row r="3431" customFormat="1" ht="13" x14ac:dyDescent="0.15"/>
    <row r="3432" customFormat="1" ht="13" x14ac:dyDescent="0.15"/>
    <row r="3433" customFormat="1" ht="13" x14ac:dyDescent="0.15"/>
    <row r="3434" customFormat="1" ht="13" x14ac:dyDescent="0.15"/>
    <row r="3435" customFormat="1" ht="13" x14ac:dyDescent="0.15"/>
    <row r="3436" customFormat="1" ht="13" x14ac:dyDescent="0.15"/>
    <row r="3437" customFormat="1" ht="13" x14ac:dyDescent="0.15"/>
    <row r="3438" customFormat="1" ht="13" x14ac:dyDescent="0.15"/>
    <row r="3439" customFormat="1" ht="13" x14ac:dyDescent="0.15"/>
    <row r="3440" customFormat="1" ht="13" x14ac:dyDescent="0.15"/>
    <row r="3441" customFormat="1" ht="13" x14ac:dyDescent="0.15"/>
    <row r="3442" customFormat="1" ht="13" x14ac:dyDescent="0.15"/>
    <row r="3443" customFormat="1" ht="13" x14ac:dyDescent="0.15"/>
    <row r="3444" customFormat="1" ht="13" x14ac:dyDescent="0.15"/>
    <row r="3445" customFormat="1" ht="13" x14ac:dyDescent="0.15"/>
    <row r="3446" customFormat="1" ht="13" x14ac:dyDescent="0.15"/>
    <row r="3447" customFormat="1" ht="13" x14ac:dyDescent="0.15"/>
    <row r="3448" customFormat="1" ht="13" x14ac:dyDescent="0.15"/>
    <row r="3449" customFormat="1" ht="13" x14ac:dyDescent="0.15"/>
    <row r="3450" customFormat="1" ht="13" x14ac:dyDescent="0.15"/>
    <row r="3451" customFormat="1" ht="13" x14ac:dyDescent="0.15"/>
    <row r="3452" customFormat="1" ht="13" x14ac:dyDescent="0.15"/>
    <row r="3453" customFormat="1" ht="13" x14ac:dyDescent="0.15"/>
    <row r="3454" customFormat="1" ht="13" x14ac:dyDescent="0.15"/>
    <row r="3455" customFormat="1" ht="13" x14ac:dyDescent="0.15"/>
    <row r="3456" customFormat="1" ht="13" x14ac:dyDescent="0.15"/>
    <row r="3457" customFormat="1" ht="13" x14ac:dyDescent="0.15"/>
    <row r="3458" customFormat="1" ht="13" x14ac:dyDescent="0.15"/>
    <row r="3459" customFormat="1" ht="13" x14ac:dyDescent="0.15"/>
    <row r="3460" customFormat="1" ht="13" x14ac:dyDescent="0.15"/>
    <row r="3461" customFormat="1" ht="13" x14ac:dyDescent="0.15"/>
    <row r="3462" customFormat="1" ht="13" x14ac:dyDescent="0.15"/>
    <row r="3463" customFormat="1" ht="13" x14ac:dyDescent="0.15"/>
    <row r="3464" customFormat="1" ht="13" x14ac:dyDescent="0.15"/>
    <row r="3465" customFormat="1" ht="13" x14ac:dyDescent="0.15"/>
    <row r="3466" customFormat="1" ht="13" x14ac:dyDescent="0.15"/>
    <row r="3467" customFormat="1" ht="13" x14ac:dyDescent="0.15"/>
    <row r="3468" customFormat="1" ht="13" x14ac:dyDescent="0.15"/>
    <row r="3469" customFormat="1" ht="13" x14ac:dyDescent="0.15"/>
    <row r="3470" customFormat="1" ht="13" x14ac:dyDescent="0.15"/>
    <row r="3471" customFormat="1" ht="13" x14ac:dyDescent="0.15"/>
    <row r="3472" customFormat="1" ht="13" x14ac:dyDescent="0.15"/>
    <row r="3473" customFormat="1" ht="13" x14ac:dyDescent="0.15"/>
    <row r="3474" customFormat="1" ht="13" x14ac:dyDescent="0.15"/>
    <row r="3475" customFormat="1" ht="13" x14ac:dyDescent="0.15"/>
    <row r="3476" customFormat="1" ht="13" x14ac:dyDescent="0.15"/>
    <row r="3477" customFormat="1" ht="13" x14ac:dyDescent="0.15"/>
    <row r="3478" customFormat="1" ht="13" x14ac:dyDescent="0.15"/>
    <row r="3479" customFormat="1" ht="13" x14ac:dyDescent="0.15"/>
    <row r="3480" customFormat="1" ht="13" x14ac:dyDescent="0.15"/>
    <row r="3481" customFormat="1" ht="13" x14ac:dyDescent="0.15"/>
    <row r="3482" customFormat="1" ht="13" x14ac:dyDescent="0.15"/>
    <row r="3483" customFormat="1" ht="13" x14ac:dyDescent="0.15"/>
    <row r="3484" customFormat="1" ht="13" x14ac:dyDescent="0.15"/>
    <row r="3485" customFormat="1" ht="13" x14ac:dyDescent="0.15"/>
    <row r="3486" customFormat="1" ht="13" x14ac:dyDescent="0.15"/>
    <row r="3487" customFormat="1" ht="13" x14ac:dyDescent="0.15"/>
    <row r="3488" customFormat="1" ht="13" x14ac:dyDescent="0.15"/>
    <row r="3489" customFormat="1" ht="13" x14ac:dyDescent="0.15"/>
    <row r="3490" customFormat="1" ht="13" x14ac:dyDescent="0.15"/>
    <row r="3491" customFormat="1" ht="13" x14ac:dyDescent="0.15"/>
    <row r="3492" customFormat="1" ht="13" x14ac:dyDescent="0.15"/>
    <row r="3493" customFormat="1" ht="13" x14ac:dyDescent="0.15"/>
    <row r="3494" customFormat="1" ht="13" x14ac:dyDescent="0.15"/>
    <row r="3495" customFormat="1" ht="13" x14ac:dyDescent="0.15"/>
    <row r="3496" customFormat="1" ht="13" x14ac:dyDescent="0.15"/>
    <row r="3497" customFormat="1" ht="13" x14ac:dyDescent="0.15"/>
    <row r="3498" customFormat="1" ht="13" x14ac:dyDescent="0.15"/>
    <row r="3499" customFormat="1" ht="13" x14ac:dyDescent="0.15"/>
    <row r="3500" customFormat="1" ht="13" x14ac:dyDescent="0.15"/>
    <row r="3501" customFormat="1" ht="13" x14ac:dyDescent="0.15"/>
    <row r="3502" customFormat="1" ht="13" x14ac:dyDescent="0.15"/>
    <row r="3503" customFormat="1" ht="13" x14ac:dyDescent="0.15"/>
    <row r="3504" customFormat="1" ht="13" x14ac:dyDescent="0.15"/>
    <row r="3505" customFormat="1" ht="13" x14ac:dyDescent="0.15"/>
    <row r="3506" customFormat="1" ht="13" x14ac:dyDescent="0.15"/>
    <row r="3507" customFormat="1" ht="13" x14ac:dyDescent="0.15"/>
    <row r="3508" customFormat="1" ht="13" x14ac:dyDescent="0.15"/>
    <row r="3509" customFormat="1" ht="13" x14ac:dyDescent="0.15"/>
    <row r="3510" customFormat="1" ht="13" x14ac:dyDescent="0.15"/>
    <row r="3511" customFormat="1" ht="13" x14ac:dyDescent="0.15"/>
    <row r="3512" customFormat="1" ht="13" x14ac:dyDescent="0.15"/>
    <row r="3513" customFormat="1" ht="13" x14ac:dyDescent="0.15"/>
    <row r="3514" customFormat="1" ht="13" x14ac:dyDescent="0.15"/>
    <row r="3515" customFormat="1" ht="13" x14ac:dyDescent="0.15"/>
    <row r="3516" customFormat="1" ht="13" x14ac:dyDescent="0.15"/>
    <row r="3517" customFormat="1" ht="13" x14ac:dyDescent="0.15"/>
    <row r="3518" customFormat="1" ht="13" x14ac:dyDescent="0.15"/>
    <row r="3519" customFormat="1" ht="13" x14ac:dyDescent="0.15"/>
    <row r="3520" customFormat="1" ht="13" x14ac:dyDescent="0.15"/>
    <row r="3521" customFormat="1" ht="13" x14ac:dyDescent="0.15"/>
    <row r="3522" customFormat="1" ht="13" x14ac:dyDescent="0.15"/>
    <row r="3523" customFormat="1" ht="13" x14ac:dyDescent="0.15"/>
    <row r="3524" customFormat="1" ht="13" x14ac:dyDescent="0.15"/>
    <row r="3525" customFormat="1" ht="13" x14ac:dyDescent="0.15"/>
    <row r="3526" customFormat="1" ht="13" x14ac:dyDescent="0.15"/>
    <row r="3527" customFormat="1" ht="13" x14ac:dyDescent="0.15"/>
    <row r="3528" customFormat="1" ht="13" x14ac:dyDescent="0.15"/>
    <row r="3529" customFormat="1" ht="13" x14ac:dyDescent="0.15"/>
    <row r="3530" customFormat="1" ht="13" x14ac:dyDescent="0.15"/>
    <row r="3531" customFormat="1" ht="13" x14ac:dyDescent="0.15"/>
    <row r="3532" customFormat="1" ht="13" x14ac:dyDescent="0.15"/>
    <row r="3533" customFormat="1" ht="13" x14ac:dyDescent="0.15"/>
    <row r="3534" customFormat="1" ht="13" x14ac:dyDescent="0.15"/>
    <row r="3535" customFormat="1" ht="13" x14ac:dyDescent="0.15"/>
    <row r="3536" customFormat="1" ht="13" x14ac:dyDescent="0.15"/>
    <row r="3537" customFormat="1" ht="13" x14ac:dyDescent="0.15"/>
    <row r="3538" customFormat="1" ht="13" x14ac:dyDescent="0.15"/>
    <row r="3539" customFormat="1" ht="13" x14ac:dyDescent="0.15"/>
    <row r="3540" customFormat="1" ht="13" x14ac:dyDescent="0.15"/>
    <row r="3541" customFormat="1" ht="13" x14ac:dyDescent="0.15"/>
    <row r="3542" customFormat="1" ht="13" x14ac:dyDescent="0.15"/>
    <row r="3543" customFormat="1" ht="13" x14ac:dyDescent="0.15"/>
    <row r="3544" customFormat="1" ht="13" x14ac:dyDescent="0.15"/>
    <row r="3545" customFormat="1" ht="13" x14ac:dyDescent="0.15"/>
    <row r="3546" customFormat="1" ht="13" x14ac:dyDescent="0.15"/>
    <row r="3547" customFormat="1" ht="13" x14ac:dyDescent="0.15"/>
    <row r="3548" customFormat="1" ht="13" x14ac:dyDescent="0.15"/>
    <row r="3549" customFormat="1" ht="13" x14ac:dyDescent="0.15"/>
    <row r="3550" customFormat="1" ht="13" x14ac:dyDescent="0.15"/>
    <row r="3551" customFormat="1" ht="13" x14ac:dyDescent="0.15"/>
    <row r="3552" customFormat="1" ht="13" x14ac:dyDescent="0.15"/>
    <row r="3553" customFormat="1" ht="13" x14ac:dyDescent="0.15"/>
    <row r="3554" customFormat="1" ht="13" x14ac:dyDescent="0.15"/>
    <row r="3555" customFormat="1" ht="13" x14ac:dyDescent="0.15"/>
    <row r="3556" customFormat="1" ht="13" x14ac:dyDescent="0.15"/>
    <row r="3557" customFormat="1" ht="13" x14ac:dyDescent="0.15"/>
    <row r="3558" customFormat="1" ht="13" x14ac:dyDescent="0.15"/>
    <row r="3559" customFormat="1" ht="13" x14ac:dyDescent="0.15"/>
    <row r="3560" customFormat="1" ht="13" x14ac:dyDescent="0.15"/>
    <row r="3561" customFormat="1" ht="13" x14ac:dyDescent="0.15"/>
    <row r="3562" customFormat="1" ht="13" x14ac:dyDescent="0.15"/>
    <row r="3563" customFormat="1" ht="13" x14ac:dyDescent="0.15"/>
    <row r="3564" customFormat="1" ht="13" x14ac:dyDescent="0.15"/>
    <row r="3565" customFormat="1" ht="13" x14ac:dyDescent="0.15"/>
    <row r="3566" customFormat="1" ht="13" x14ac:dyDescent="0.15"/>
    <row r="3567" customFormat="1" ht="13" x14ac:dyDescent="0.15"/>
    <row r="3568" customFormat="1" ht="13" x14ac:dyDescent="0.15"/>
    <row r="3569" customFormat="1" ht="13" x14ac:dyDescent="0.15"/>
    <row r="3570" customFormat="1" ht="13" x14ac:dyDescent="0.15"/>
    <row r="3571" customFormat="1" ht="13" x14ac:dyDescent="0.15"/>
    <row r="3572" customFormat="1" ht="13" x14ac:dyDescent="0.15"/>
    <row r="3573" customFormat="1" ht="13" x14ac:dyDescent="0.15"/>
    <row r="3574" customFormat="1" ht="13" x14ac:dyDescent="0.15"/>
    <row r="3575" customFormat="1" ht="13" x14ac:dyDescent="0.15"/>
    <row r="3576" customFormat="1" ht="13" x14ac:dyDescent="0.15"/>
    <row r="3577" customFormat="1" ht="13" x14ac:dyDescent="0.15"/>
    <row r="3578" customFormat="1" ht="13" x14ac:dyDescent="0.15"/>
    <row r="3579" customFormat="1" ht="13" x14ac:dyDescent="0.15"/>
    <row r="3580" customFormat="1" ht="13" x14ac:dyDescent="0.15"/>
    <row r="3581" customFormat="1" ht="13" x14ac:dyDescent="0.15"/>
    <row r="3582" customFormat="1" ht="13" x14ac:dyDescent="0.15"/>
    <row r="3583" customFormat="1" ht="13" x14ac:dyDescent="0.15"/>
    <row r="3584" customFormat="1" ht="13" x14ac:dyDescent="0.15"/>
    <row r="3585" customFormat="1" ht="13" x14ac:dyDescent="0.15"/>
    <row r="3586" customFormat="1" ht="13" x14ac:dyDescent="0.15"/>
    <row r="3587" customFormat="1" ht="13" x14ac:dyDescent="0.15"/>
    <row r="3588" customFormat="1" ht="13" x14ac:dyDescent="0.15"/>
    <row r="3589" customFormat="1" ht="13" x14ac:dyDescent="0.15"/>
    <row r="3590" customFormat="1" ht="13" x14ac:dyDescent="0.15"/>
    <row r="3591" customFormat="1" ht="13" x14ac:dyDescent="0.15"/>
    <row r="3592" customFormat="1" ht="13" x14ac:dyDescent="0.15"/>
    <row r="3593" customFormat="1" ht="13" x14ac:dyDescent="0.15"/>
    <row r="3594" customFormat="1" ht="13" x14ac:dyDescent="0.15"/>
    <row r="3595" customFormat="1" ht="13" x14ac:dyDescent="0.15"/>
    <row r="3596" customFormat="1" ht="13" x14ac:dyDescent="0.15"/>
    <row r="3597" customFormat="1" ht="13" x14ac:dyDescent="0.15"/>
    <row r="3598" customFormat="1" ht="13" x14ac:dyDescent="0.15"/>
    <row r="3599" customFormat="1" ht="13" x14ac:dyDescent="0.15"/>
    <row r="3600" customFormat="1" ht="13" x14ac:dyDescent="0.15"/>
    <row r="3601" customFormat="1" ht="13" x14ac:dyDescent="0.15"/>
    <row r="3602" customFormat="1" ht="13" x14ac:dyDescent="0.15"/>
    <row r="3603" customFormat="1" ht="13" x14ac:dyDescent="0.15"/>
    <row r="3604" customFormat="1" ht="13" x14ac:dyDescent="0.15"/>
    <row r="3605" customFormat="1" ht="13" x14ac:dyDescent="0.15"/>
    <row r="3606" customFormat="1" ht="13" x14ac:dyDescent="0.15"/>
    <row r="3607" customFormat="1" ht="13" x14ac:dyDescent="0.15"/>
    <row r="3608" customFormat="1" ht="13" x14ac:dyDescent="0.15"/>
    <row r="3609" customFormat="1" ht="13" x14ac:dyDescent="0.15"/>
    <row r="3610" customFormat="1" ht="13" x14ac:dyDescent="0.15"/>
    <row r="3611" customFormat="1" ht="13" x14ac:dyDescent="0.15"/>
    <row r="3612" customFormat="1" ht="13" x14ac:dyDescent="0.15"/>
    <row r="3613" customFormat="1" ht="13" x14ac:dyDescent="0.15"/>
    <row r="3614" customFormat="1" ht="13" x14ac:dyDescent="0.15"/>
    <row r="3615" customFormat="1" ht="13" x14ac:dyDescent="0.15"/>
    <row r="3616" customFormat="1" ht="13" x14ac:dyDescent="0.15"/>
    <row r="3617" customFormat="1" ht="13" x14ac:dyDescent="0.15"/>
    <row r="3618" customFormat="1" ht="13" x14ac:dyDescent="0.15"/>
    <row r="3619" customFormat="1" ht="13" x14ac:dyDescent="0.15"/>
    <row r="3620" customFormat="1" ht="13" x14ac:dyDescent="0.15"/>
    <row r="3621" customFormat="1" ht="13" x14ac:dyDescent="0.15"/>
    <row r="3622" customFormat="1" ht="13" x14ac:dyDescent="0.15"/>
    <row r="3623" customFormat="1" ht="13" x14ac:dyDescent="0.15"/>
    <row r="3624" customFormat="1" ht="13" x14ac:dyDescent="0.15"/>
    <row r="3625" customFormat="1" ht="13" x14ac:dyDescent="0.15"/>
    <row r="3626" customFormat="1" ht="13" x14ac:dyDescent="0.15"/>
    <row r="3627" customFormat="1" ht="13" x14ac:dyDescent="0.15"/>
    <row r="3628" customFormat="1" ht="13" x14ac:dyDescent="0.15"/>
    <row r="3629" customFormat="1" ht="13" x14ac:dyDescent="0.15"/>
    <row r="3630" customFormat="1" ht="13" x14ac:dyDescent="0.15"/>
    <row r="3631" customFormat="1" ht="13" x14ac:dyDescent="0.15"/>
    <row r="3632" customFormat="1" ht="13" x14ac:dyDescent="0.15"/>
    <row r="3633" customFormat="1" ht="13" x14ac:dyDescent="0.15"/>
    <row r="3634" customFormat="1" ht="13" x14ac:dyDescent="0.15"/>
    <row r="3635" customFormat="1" ht="13" x14ac:dyDescent="0.15"/>
    <row r="3636" customFormat="1" ht="13" x14ac:dyDescent="0.15"/>
    <row r="3637" customFormat="1" ht="13" x14ac:dyDescent="0.15"/>
    <row r="3638" customFormat="1" ht="13" x14ac:dyDescent="0.15"/>
    <row r="3639" customFormat="1" ht="13" x14ac:dyDescent="0.15"/>
    <row r="3640" customFormat="1" ht="13" x14ac:dyDescent="0.15"/>
    <row r="3641" customFormat="1" ht="13" x14ac:dyDescent="0.15"/>
    <row r="3642" customFormat="1" ht="13" x14ac:dyDescent="0.15"/>
    <row r="3643" customFormat="1" ht="13" x14ac:dyDescent="0.15"/>
    <row r="3644" customFormat="1" ht="13" x14ac:dyDescent="0.15"/>
    <row r="3645" customFormat="1" ht="13" x14ac:dyDescent="0.15"/>
    <row r="3646" customFormat="1" ht="13" x14ac:dyDescent="0.15"/>
    <row r="3647" customFormat="1" ht="13" x14ac:dyDescent="0.15"/>
    <row r="3648" customFormat="1" ht="13" x14ac:dyDescent="0.15"/>
    <row r="3649" customFormat="1" ht="13" x14ac:dyDescent="0.15"/>
    <row r="3650" customFormat="1" ht="13" x14ac:dyDescent="0.15"/>
    <row r="3651" customFormat="1" ht="13" x14ac:dyDescent="0.15"/>
    <row r="3652" customFormat="1" ht="13" x14ac:dyDescent="0.15"/>
    <row r="3653" customFormat="1" ht="13" x14ac:dyDescent="0.15"/>
    <row r="3654" customFormat="1" ht="13" x14ac:dyDescent="0.15"/>
    <row r="3655" customFormat="1" ht="13" x14ac:dyDescent="0.15"/>
    <row r="3656" customFormat="1" ht="13" x14ac:dyDescent="0.15"/>
    <row r="3657" customFormat="1" ht="13" x14ac:dyDescent="0.15"/>
    <row r="3658" customFormat="1" ht="13" x14ac:dyDescent="0.15"/>
    <row r="3659" customFormat="1" ht="13" x14ac:dyDescent="0.15"/>
    <row r="3660" customFormat="1" ht="13" x14ac:dyDescent="0.15"/>
    <row r="3661" customFormat="1" ht="13" x14ac:dyDescent="0.15"/>
    <row r="3662" customFormat="1" ht="13" x14ac:dyDescent="0.15"/>
    <row r="3663" customFormat="1" ht="13" x14ac:dyDescent="0.15"/>
    <row r="3664" customFormat="1" ht="13" x14ac:dyDescent="0.15"/>
    <row r="3665" customFormat="1" ht="13" x14ac:dyDescent="0.15"/>
    <row r="3666" customFormat="1" ht="13" x14ac:dyDescent="0.15"/>
    <row r="3667" customFormat="1" ht="13" x14ac:dyDescent="0.15"/>
    <row r="3668" customFormat="1" ht="13" x14ac:dyDescent="0.15"/>
    <row r="3669" customFormat="1" ht="13" x14ac:dyDescent="0.15"/>
    <row r="3670" customFormat="1" ht="13" x14ac:dyDescent="0.15"/>
    <row r="3671" customFormat="1" ht="13" x14ac:dyDescent="0.15"/>
    <row r="3672" customFormat="1" ht="13" x14ac:dyDescent="0.15"/>
    <row r="3673" customFormat="1" ht="13" x14ac:dyDescent="0.15"/>
    <row r="3674" customFormat="1" ht="13" x14ac:dyDescent="0.15"/>
    <row r="3675" customFormat="1" ht="13" x14ac:dyDescent="0.15"/>
    <row r="3676" customFormat="1" ht="13" x14ac:dyDescent="0.15"/>
    <row r="3677" customFormat="1" ht="13" x14ac:dyDescent="0.15"/>
    <row r="3678" customFormat="1" ht="13" x14ac:dyDescent="0.15"/>
    <row r="3679" customFormat="1" ht="13" x14ac:dyDescent="0.15"/>
    <row r="3680" customFormat="1" ht="13" x14ac:dyDescent="0.15"/>
    <row r="3681" customFormat="1" ht="13" x14ac:dyDescent="0.15"/>
    <row r="3682" customFormat="1" ht="13" x14ac:dyDescent="0.15"/>
    <row r="3683" customFormat="1" ht="13" x14ac:dyDescent="0.15"/>
    <row r="3684" customFormat="1" ht="13" x14ac:dyDescent="0.15"/>
    <row r="3685" customFormat="1" ht="13" x14ac:dyDescent="0.15"/>
    <row r="3686" customFormat="1" ht="13" x14ac:dyDescent="0.15"/>
    <row r="3687" customFormat="1" ht="13" x14ac:dyDescent="0.15"/>
    <row r="3688" customFormat="1" ht="13" x14ac:dyDescent="0.15"/>
    <row r="3689" customFormat="1" ht="13" x14ac:dyDescent="0.15"/>
    <row r="3690" customFormat="1" ht="13" x14ac:dyDescent="0.15"/>
    <row r="3691" customFormat="1" ht="13" x14ac:dyDescent="0.15"/>
    <row r="3692" customFormat="1" ht="13" x14ac:dyDescent="0.15"/>
    <row r="3693" customFormat="1" ht="13" x14ac:dyDescent="0.15"/>
    <row r="3694" customFormat="1" ht="13" x14ac:dyDescent="0.15"/>
    <row r="3695" customFormat="1" ht="13" x14ac:dyDescent="0.15"/>
    <row r="3696" customFormat="1" ht="13" x14ac:dyDescent="0.15"/>
    <row r="3697" customFormat="1" ht="13" x14ac:dyDescent="0.15"/>
    <row r="3698" customFormat="1" ht="13" x14ac:dyDescent="0.15"/>
    <row r="3699" customFormat="1" ht="13" x14ac:dyDescent="0.15"/>
    <row r="3700" customFormat="1" ht="13" x14ac:dyDescent="0.15"/>
    <row r="3701" customFormat="1" ht="13" x14ac:dyDescent="0.15"/>
    <row r="3702" customFormat="1" ht="13" x14ac:dyDescent="0.15"/>
    <row r="3703" customFormat="1" ht="13" x14ac:dyDescent="0.15"/>
    <row r="3704" customFormat="1" ht="13" x14ac:dyDescent="0.15"/>
    <row r="3705" customFormat="1" ht="13" x14ac:dyDescent="0.15"/>
    <row r="3706" customFormat="1" ht="13" x14ac:dyDescent="0.15"/>
    <row r="3707" customFormat="1" ht="13" x14ac:dyDescent="0.15"/>
    <row r="3708" customFormat="1" ht="13" x14ac:dyDescent="0.15"/>
    <row r="3709" customFormat="1" ht="13" x14ac:dyDescent="0.15"/>
    <row r="3710" customFormat="1" ht="13" x14ac:dyDescent="0.15"/>
    <row r="3711" customFormat="1" ht="13" x14ac:dyDescent="0.15"/>
    <row r="3712" customFormat="1" ht="13" x14ac:dyDescent="0.15"/>
    <row r="3713" customFormat="1" ht="13" x14ac:dyDescent="0.15"/>
    <row r="3714" customFormat="1" ht="13" x14ac:dyDescent="0.15"/>
    <row r="3715" customFormat="1" ht="13" x14ac:dyDescent="0.15"/>
    <row r="3716" customFormat="1" ht="13" x14ac:dyDescent="0.15"/>
    <row r="3717" customFormat="1" ht="13" x14ac:dyDescent="0.15"/>
    <row r="3718" customFormat="1" ht="13" x14ac:dyDescent="0.15"/>
    <row r="3719" customFormat="1" ht="13" x14ac:dyDescent="0.15"/>
    <row r="3720" customFormat="1" ht="13" x14ac:dyDescent="0.15"/>
    <row r="3721" customFormat="1" ht="13" x14ac:dyDescent="0.15"/>
    <row r="3722" customFormat="1" ht="13" x14ac:dyDescent="0.15"/>
    <row r="3723" customFormat="1" ht="13" x14ac:dyDescent="0.15"/>
    <row r="3724" customFormat="1" ht="13" x14ac:dyDescent="0.15"/>
    <row r="3725" customFormat="1" ht="13" x14ac:dyDescent="0.15"/>
    <row r="3726" customFormat="1" ht="13" x14ac:dyDescent="0.15"/>
    <row r="3727" customFormat="1" ht="13" x14ac:dyDescent="0.15"/>
    <row r="3728" customFormat="1" ht="13" x14ac:dyDescent="0.15"/>
    <row r="3729" customFormat="1" ht="13" x14ac:dyDescent="0.15"/>
    <row r="3730" customFormat="1" ht="13" x14ac:dyDescent="0.15"/>
    <row r="3731" customFormat="1" ht="13" x14ac:dyDescent="0.15"/>
    <row r="3732" customFormat="1" ht="13" x14ac:dyDescent="0.15"/>
    <row r="3733" customFormat="1" ht="13" x14ac:dyDescent="0.15"/>
    <row r="3734" customFormat="1" ht="13" x14ac:dyDescent="0.15"/>
    <row r="3735" customFormat="1" ht="13" x14ac:dyDescent="0.15"/>
    <row r="3736" customFormat="1" ht="13" x14ac:dyDescent="0.15"/>
    <row r="3737" customFormat="1" ht="13" x14ac:dyDescent="0.15"/>
    <row r="3738" customFormat="1" ht="13" x14ac:dyDescent="0.15"/>
    <row r="3739" customFormat="1" ht="13" x14ac:dyDescent="0.15"/>
    <row r="3740" customFormat="1" ht="13" x14ac:dyDescent="0.15"/>
    <row r="3741" customFormat="1" ht="13" x14ac:dyDescent="0.15"/>
    <row r="3742" customFormat="1" ht="13" x14ac:dyDescent="0.15"/>
    <row r="3743" customFormat="1" ht="13" x14ac:dyDescent="0.15"/>
    <row r="3744" customFormat="1" ht="13" x14ac:dyDescent="0.15"/>
    <row r="3745" customFormat="1" ht="13" x14ac:dyDescent="0.15"/>
    <row r="3746" customFormat="1" ht="13" x14ac:dyDescent="0.15"/>
    <row r="3747" customFormat="1" ht="13" x14ac:dyDescent="0.15"/>
    <row r="3748" customFormat="1" ht="13" x14ac:dyDescent="0.15"/>
    <row r="3749" customFormat="1" ht="13" x14ac:dyDescent="0.15"/>
    <row r="3750" customFormat="1" ht="13" x14ac:dyDescent="0.15"/>
    <row r="3751" customFormat="1" ht="13" x14ac:dyDescent="0.15"/>
    <row r="3752" customFormat="1" ht="13" x14ac:dyDescent="0.15"/>
    <row r="3753" customFormat="1" ht="13" x14ac:dyDescent="0.15"/>
    <row r="3754" customFormat="1" ht="13" x14ac:dyDescent="0.15"/>
    <row r="3755" customFormat="1" ht="13" x14ac:dyDescent="0.15"/>
    <row r="3756" customFormat="1" ht="13" x14ac:dyDescent="0.15"/>
    <row r="3757" customFormat="1" ht="13" x14ac:dyDescent="0.15"/>
    <row r="3758" customFormat="1" ht="13" x14ac:dyDescent="0.15"/>
    <row r="3759" customFormat="1" ht="13" x14ac:dyDescent="0.15"/>
    <row r="3760" customFormat="1" ht="13" x14ac:dyDescent="0.15"/>
    <row r="3761" customFormat="1" ht="13" x14ac:dyDescent="0.15"/>
    <row r="3762" customFormat="1" ht="13" x14ac:dyDescent="0.15"/>
    <row r="3763" customFormat="1" ht="13" x14ac:dyDescent="0.15"/>
    <row r="3764" customFormat="1" ht="13" x14ac:dyDescent="0.15"/>
    <row r="3765" customFormat="1" ht="13" x14ac:dyDescent="0.15"/>
    <row r="3766" customFormat="1" ht="13" x14ac:dyDescent="0.15"/>
    <row r="3767" customFormat="1" ht="13" x14ac:dyDescent="0.15"/>
    <row r="3768" customFormat="1" ht="13" x14ac:dyDescent="0.15"/>
    <row r="3769" customFormat="1" ht="13" x14ac:dyDescent="0.15"/>
    <row r="3770" customFormat="1" ht="13" x14ac:dyDescent="0.15"/>
    <row r="3771" customFormat="1" ht="13" x14ac:dyDescent="0.15"/>
    <row r="3772" customFormat="1" ht="13" x14ac:dyDescent="0.15"/>
    <row r="3773" customFormat="1" ht="13" x14ac:dyDescent="0.15"/>
    <row r="3774" customFormat="1" ht="13" x14ac:dyDescent="0.15"/>
    <row r="3775" customFormat="1" ht="13" x14ac:dyDescent="0.15"/>
    <row r="3776" customFormat="1" ht="13" x14ac:dyDescent="0.15"/>
    <row r="3777" customFormat="1" ht="13" x14ac:dyDescent="0.15"/>
    <row r="3778" customFormat="1" ht="13" x14ac:dyDescent="0.15"/>
    <row r="3779" customFormat="1" ht="13" x14ac:dyDescent="0.15"/>
    <row r="3780" customFormat="1" ht="13" x14ac:dyDescent="0.15"/>
    <row r="3781" customFormat="1" ht="13" x14ac:dyDescent="0.15"/>
    <row r="3782" customFormat="1" ht="13" x14ac:dyDescent="0.15"/>
    <row r="3783" customFormat="1" ht="13" x14ac:dyDescent="0.15"/>
    <row r="3784" customFormat="1" ht="13" x14ac:dyDescent="0.15"/>
    <row r="3785" customFormat="1" ht="13" x14ac:dyDescent="0.15"/>
    <row r="3786" customFormat="1" ht="13" x14ac:dyDescent="0.15"/>
    <row r="3787" customFormat="1" ht="13" x14ac:dyDescent="0.15"/>
    <row r="3788" customFormat="1" ht="13" x14ac:dyDescent="0.15"/>
    <row r="3789" customFormat="1" ht="13" x14ac:dyDescent="0.15"/>
    <row r="3790" customFormat="1" ht="13" x14ac:dyDescent="0.15"/>
    <row r="3791" customFormat="1" ht="13" x14ac:dyDescent="0.15"/>
    <row r="3792" customFormat="1" ht="13" x14ac:dyDescent="0.15"/>
    <row r="3793" customFormat="1" ht="13" x14ac:dyDescent="0.15"/>
    <row r="3794" customFormat="1" ht="13" x14ac:dyDescent="0.15"/>
    <row r="3795" customFormat="1" ht="13" x14ac:dyDescent="0.15"/>
    <row r="3796" customFormat="1" ht="13" x14ac:dyDescent="0.15"/>
    <row r="3797" customFormat="1" ht="13" x14ac:dyDescent="0.15"/>
    <row r="3798" customFormat="1" ht="13" x14ac:dyDescent="0.15"/>
    <row r="3799" customFormat="1" ht="13" x14ac:dyDescent="0.15"/>
    <row r="3800" customFormat="1" ht="13" x14ac:dyDescent="0.15"/>
    <row r="3801" customFormat="1" ht="13" x14ac:dyDescent="0.15"/>
    <row r="3802" customFormat="1" ht="13" x14ac:dyDescent="0.15"/>
    <row r="3803" customFormat="1" ht="13" x14ac:dyDescent="0.15"/>
    <row r="3804" customFormat="1" ht="13" x14ac:dyDescent="0.15"/>
    <row r="3805" customFormat="1" ht="13" x14ac:dyDescent="0.15"/>
    <row r="3806" customFormat="1" ht="13" x14ac:dyDescent="0.15"/>
    <row r="3807" customFormat="1" ht="13" x14ac:dyDescent="0.15"/>
    <row r="3808" customFormat="1" ht="13" x14ac:dyDescent="0.15"/>
    <row r="3809" customFormat="1" ht="13" x14ac:dyDescent="0.15"/>
    <row r="3810" customFormat="1" ht="13" x14ac:dyDescent="0.15"/>
    <row r="3811" customFormat="1" ht="13" x14ac:dyDescent="0.15"/>
    <row r="3812" customFormat="1" ht="13" x14ac:dyDescent="0.15"/>
    <row r="3813" customFormat="1" ht="13" x14ac:dyDescent="0.15"/>
    <row r="3814" customFormat="1" ht="13" x14ac:dyDescent="0.15"/>
    <row r="3815" customFormat="1" ht="13" x14ac:dyDescent="0.15"/>
    <row r="3816" customFormat="1" ht="13" x14ac:dyDescent="0.15"/>
    <row r="3817" customFormat="1" ht="13" x14ac:dyDescent="0.15"/>
    <row r="3818" customFormat="1" ht="13" x14ac:dyDescent="0.15"/>
    <row r="3819" customFormat="1" ht="13" x14ac:dyDescent="0.15"/>
    <row r="3820" customFormat="1" ht="13" x14ac:dyDescent="0.15"/>
    <row r="3821" customFormat="1" ht="13" x14ac:dyDescent="0.15"/>
    <row r="3822" customFormat="1" ht="13" x14ac:dyDescent="0.15"/>
    <row r="3823" customFormat="1" ht="13" x14ac:dyDescent="0.15"/>
    <row r="3824" customFormat="1" ht="13" x14ac:dyDescent="0.15"/>
    <row r="3825" customFormat="1" ht="13" x14ac:dyDescent="0.15"/>
    <row r="3826" customFormat="1" ht="13" x14ac:dyDescent="0.15"/>
    <row r="3827" customFormat="1" ht="13" x14ac:dyDescent="0.15"/>
    <row r="3828" customFormat="1" ht="13" x14ac:dyDescent="0.15"/>
    <row r="3829" customFormat="1" ht="13" x14ac:dyDescent="0.15"/>
    <row r="3830" customFormat="1" ht="13" x14ac:dyDescent="0.15"/>
    <row r="3831" customFormat="1" ht="13" x14ac:dyDescent="0.15"/>
    <row r="3832" customFormat="1" ht="13" x14ac:dyDescent="0.15"/>
    <row r="3833" customFormat="1" ht="13" x14ac:dyDescent="0.15"/>
    <row r="3834" customFormat="1" ht="13" x14ac:dyDescent="0.15"/>
    <row r="3835" customFormat="1" ht="13" x14ac:dyDescent="0.15"/>
    <row r="3836" customFormat="1" ht="13" x14ac:dyDescent="0.15"/>
    <row r="3837" customFormat="1" ht="13" x14ac:dyDescent="0.15"/>
    <row r="3838" customFormat="1" ht="13" x14ac:dyDescent="0.15"/>
    <row r="3839" customFormat="1" ht="13" x14ac:dyDescent="0.15"/>
    <row r="3840" customFormat="1" ht="13" x14ac:dyDescent="0.15"/>
    <row r="3841" customFormat="1" ht="13" x14ac:dyDescent="0.15"/>
    <row r="3842" customFormat="1" ht="13" x14ac:dyDescent="0.15"/>
    <row r="3843" customFormat="1" ht="13" x14ac:dyDescent="0.15"/>
    <row r="3844" customFormat="1" ht="13" x14ac:dyDescent="0.15"/>
    <row r="3845" customFormat="1" ht="13" x14ac:dyDescent="0.15"/>
    <row r="3846" customFormat="1" ht="13" x14ac:dyDescent="0.15"/>
    <row r="3847" customFormat="1" ht="13" x14ac:dyDescent="0.15"/>
    <row r="3848" customFormat="1" ht="13" x14ac:dyDescent="0.15"/>
    <row r="3849" customFormat="1" ht="13" x14ac:dyDescent="0.15"/>
    <row r="3850" customFormat="1" ht="13" x14ac:dyDescent="0.15"/>
    <row r="3851" customFormat="1" ht="13" x14ac:dyDescent="0.15"/>
    <row r="3852" customFormat="1" ht="13" x14ac:dyDescent="0.15"/>
    <row r="3853" customFormat="1" ht="13" x14ac:dyDescent="0.15"/>
    <row r="3854" customFormat="1" ht="13" x14ac:dyDescent="0.15"/>
    <row r="3855" customFormat="1" ht="13" x14ac:dyDescent="0.15"/>
    <row r="3856" customFormat="1" ht="13" x14ac:dyDescent="0.15"/>
    <row r="3857" customFormat="1" ht="13" x14ac:dyDescent="0.15"/>
    <row r="3858" customFormat="1" ht="13" x14ac:dyDescent="0.15"/>
    <row r="3859" customFormat="1" ht="13" x14ac:dyDescent="0.15"/>
    <row r="3860" customFormat="1" ht="13" x14ac:dyDescent="0.15"/>
    <row r="3861" customFormat="1" ht="13" x14ac:dyDescent="0.15"/>
    <row r="3862" customFormat="1" ht="13" x14ac:dyDescent="0.15"/>
    <row r="3863" customFormat="1" ht="13" x14ac:dyDescent="0.15"/>
    <row r="3864" customFormat="1" ht="13" x14ac:dyDescent="0.15"/>
    <row r="3865" customFormat="1" ht="13" x14ac:dyDescent="0.15"/>
    <row r="3866" customFormat="1" ht="13" x14ac:dyDescent="0.15"/>
    <row r="3867" customFormat="1" ht="13" x14ac:dyDescent="0.15"/>
    <row r="3868" customFormat="1" ht="13" x14ac:dyDescent="0.15"/>
    <row r="3869" customFormat="1" ht="13" x14ac:dyDescent="0.15"/>
    <row r="3870" customFormat="1" ht="13" x14ac:dyDescent="0.15"/>
    <row r="3871" customFormat="1" ht="13" x14ac:dyDescent="0.15"/>
    <row r="3872" customFormat="1" ht="13" x14ac:dyDescent="0.15"/>
    <row r="3873" customFormat="1" ht="13" x14ac:dyDescent="0.15"/>
    <row r="3874" customFormat="1" ht="13" x14ac:dyDescent="0.15"/>
    <row r="3875" customFormat="1" ht="13" x14ac:dyDescent="0.15"/>
    <row r="3876" customFormat="1" ht="13" x14ac:dyDescent="0.15"/>
    <row r="3877" customFormat="1" ht="13" x14ac:dyDescent="0.15"/>
    <row r="3878" customFormat="1" ht="13" x14ac:dyDescent="0.15"/>
    <row r="3879" customFormat="1" ht="13" x14ac:dyDescent="0.15"/>
    <row r="3880" customFormat="1" ht="13" x14ac:dyDescent="0.15"/>
    <row r="3881" customFormat="1" ht="13" x14ac:dyDescent="0.15"/>
    <row r="3882" customFormat="1" ht="13" x14ac:dyDescent="0.15"/>
    <row r="3883" customFormat="1" ht="13" x14ac:dyDescent="0.15"/>
    <row r="3884" customFormat="1" ht="13" x14ac:dyDescent="0.15"/>
    <row r="3885" customFormat="1" ht="13" x14ac:dyDescent="0.15"/>
    <row r="3886" customFormat="1" ht="13" x14ac:dyDescent="0.15"/>
    <row r="3887" customFormat="1" ht="13" x14ac:dyDescent="0.15"/>
    <row r="3888" customFormat="1" ht="13" x14ac:dyDescent="0.15"/>
    <row r="3889" customFormat="1" ht="13" x14ac:dyDescent="0.15"/>
    <row r="3890" customFormat="1" ht="13" x14ac:dyDescent="0.15"/>
    <row r="3891" customFormat="1" ht="13" x14ac:dyDescent="0.15"/>
    <row r="3892" customFormat="1" ht="13" x14ac:dyDescent="0.15"/>
    <row r="3893" customFormat="1" ht="13" x14ac:dyDescent="0.15"/>
    <row r="3894" customFormat="1" ht="13" x14ac:dyDescent="0.15"/>
    <row r="3895" customFormat="1" ht="13" x14ac:dyDescent="0.15"/>
    <row r="3896" customFormat="1" ht="13" x14ac:dyDescent="0.15"/>
    <row r="3897" customFormat="1" ht="13" x14ac:dyDescent="0.15"/>
    <row r="3898" customFormat="1" ht="13" x14ac:dyDescent="0.15"/>
    <row r="3899" customFormat="1" ht="13" x14ac:dyDescent="0.15"/>
    <row r="3900" customFormat="1" ht="13" x14ac:dyDescent="0.15"/>
    <row r="3901" customFormat="1" ht="13" x14ac:dyDescent="0.15"/>
    <row r="3902" customFormat="1" ht="13" x14ac:dyDescent="0.15"/>
    <row r="3903" customFormat="1" ht="13" x14ac:dyDescent="0.15"/>
    <row r="3904" customFormat="1" ht="13" x14ac:dyDescent="0.15"/>
    <row r="3905" customFormat="1" ht="13" x14ac:dyDescent="0.15"/>
    <row r="3906" customFormat="1" ht="13" x14ac:dyDescent="0.15"/>
    <row r="3907" customFormat="1" ht="13" x14ac:dyDescent="0.15"/>
    <row r="3908" customFormat="1" ht="13" x14ac:dyDescent="0.15"/>
    <row r="3909" customFormat="1" ht="13" x14ac:dyDescent="0.15"/>
    <row r="3910" customFormat="1" ht="13" x14ac:dyDescent="0.15"/>
    <row r="3911" customFormat="1" ht="13" x14ac:dyDescent="0.15"/>
    <row r="3912" customFormat="1" ht="13" x14ac:dyDescent="0.15"/>
    <row r="3913" customFormat="1" ht="13" x14ac:dyDescent="0.15"/>
    <row r="3914" customFormat="1" ht="13" x14ac:dyDescent="0.15"/>
    <row r="3915" customFormat="1" ht="13" x14ac:dyDescent="0.15"/>
    <row r="3916" customFormat="1" ht="13" x14ac:dyDescent="0.15"/>
    <row r="3917" customFormat="1" ht="13" x14ac:dyDescent="0.15"/>
    <row r="3918" customFormat="1" ht="13" x14ac:dyDescent="0.15"/>
    <row r="3919" customFormat="1" ht="13" x14ac:dyDescent="0.15"/>
    <row r="3920" customFormat="1" ht="13" x14ac:dyDescent="0.15"/>
    <row r="3921" customFormat="1" ht="13" x14ac:dyDescent="0.15"/>
    <row r="3922" customFormat="1" ht="13" x14ac:dyDescent="0.15"/>
    <row r="3923" customFormat="1" ht="13" x14ac:dyDescent="0.15"/>
    <row r="3924" customFormat="1" ht="13" x14ac:dyDescent="0.15"/>
    <row r="3925" customFormat="1" ht="13" x14ac:dyDescent="0.15"/>
    <row r="3926" customFormat="1" ht="13" x14ac:dyDescent="0.15"/>
    <row r="3927" customFormat="1" ht="13" x14ac:dyDescent="0.15"/>
    <row r="3928" customFormat="1" ht="13" x14ac:dyDescent="0.15"/>
    <row r="3929" customFormat="1" ht="13" x14ac:dyDescent="0.15"/>
    <row r="3930" customFormat="1" ht="13" x14ac:dyDescent="0.15"/>
    <row r="3931" customFormat="1" ht="13" x14ac:dyDescent="0.15"/>
    <row r="3932" customFormat="1" ht="13" x14ac:dyDescent="0.15"/>
    <row r="3933" customFormat="1" ht="13" x14ac:dyDescent="0.15"/>
    <row r="3934" customFormat="1" ht="13" x14ac:dyDescent="0.15"/>
    <row r="3935" customFormat="1" ht="13" x14ac:dyDescent="0.15"/>
    <row r="3936" customFormat="1" ht="13" x14ac:dyDescent="0.15"/>
    <row r="3937" customFormat="1" ht="13" x14ac:dyDescent="0.15"/>
    <row r="3938" customFormat="1" ht="13" x14ac:dyDescent="0.15"/>
    <row r="3939" customFormat="1" ht="13" x14ac:dyDescent="0.15"/>
    <row r="3940" customFormat="1" ht="13" x14ac:dyDescent="0.15"/>
    <row r="3941" customFormat="1" ht="13" x14ac:dyDescent="0.15"/>
    <row r="3942" customFormat="1" ht="13" x14ac:dyDescent="0.15"/>
    <row r="3943" customFormat="1" ht="13" x14ac:dyDescent="0.15"/>
    <row r="3944" customFormat="1" ht="13" x14ac:dyDescent="0.15"/>
    <row r="3945" customFormat="1" ht="13" x14ac:dyDescent="0.15"/>
    <row r="3946" customFormat="1" ht="13" x14ac:dyDescent="0.15"/>
    <row r="3947" customFormat="1" ht="13" x14ac:dyDescent="0.15"/>
    <row r="3948" customFormat="1" ht="13" x14ac:dyDescent="0.15"/>
    <row r="3949" customFormat="1" ht="13" x14ac:dyDescent="0.15"/>
    <row r="3950" customFormat="1" ht="13" x14ac:dyDescent="0.15"/>
    <row r="3951" customFormat="1" ht="13" x14ac:dyDescent="0.15"/>
    <row r="3952" customFormat="1" ht="13" x14ac:dyDescent="0.15"/>
    <row r="3953" customFormat="1" ht="13" x14ac:dyDescent="0.15"/>
    <row r="3954" customFormat="1" ht="13" x14ac:dyDescent="0.15"/>
    <row r="3955" customFormat="1" ht="13" x14ac:dyDescent="0.15"/>
    <row r="3956" customFormat="1" ht="13" x14ac:dyDescent="0.15"/>
    <row r="3957" customFormat="1" ht="13" x14ac:dyDescent="0.15"/>
    <row r="3958" customFormat="1" ht="13" x14ac:dyDescent="0.15"/>
    <row r="3959" customFormat="1" ht="13" x14ac:dyDescent="0.15"/>
    <row r="3960" customFormat="1" ht="13" x14ac:dyDescent="0.15"/>
    <row r="3961" customFormat="1" ht="13" x14ac:dyDescent="0.15"/>
    <row r="3962" customFormat="1" ht="13" x14ac:dyDescent="0.15"/>
    <row r="3963" customFormat="1" ht="13" x14ac:dyDescent="0.15"/>
    <row r="3964" customFormat="1" ht="13" x14ac:dyDescent="0.15"/>
    <row r="3965" customFormat="1" ht="13" x14ac:dyDescent="0.15"/>
    <row r="3966" customFormat="1" ht="13" x14ac:dyDescent="0.15"/>
    <row r="3967" customFormat="1" ht="13" x14ac:dyDescent="0.15"/>
    <row r="3968" customFormat="1" ht="13" x14ac:dyDescent="0.15"/>
    <row r="3969" customFormat="1" ht="13" x14ac:dyDescent="0.15"/>
    <row r="3970" customFormat="1" ht="13" x14ac:dyDescent="0.15"/>
    <row r="3971" customFormat="1" ht="13" x14ac:dyDescent="0.15"/>
    <row r="3972" customFormat="1" ht="13" x14ac:dyDescent="0.15"/>
    <row r="3973" customFormat="1" ht="13" x14ac:dyDescent="0.15"/>
    <row r="3974" customFormat="1" ht="13" x14ac:dyDescent="0.15"/>
    <row r="3975" customFormat="1" ht="13" x14ac:dyDescent="0.15"/>
    <row r="3976" customFormat="1" ht="13" x14ac:dyDescent="0.15"/>
    <row r="3977" customFormat="1" ht="13" x14ac:dyDescent="0.15"/>
    <row r="3978" customFormat="1" ht="13" x14ac:dyDescent="0.15"/>
    <row r="3979" customFormat="1" ht="13" x14ac:dyDescent="0.15"/>
    <row r="3980" customFormat="1" ht="13" x14ac:dyDescent="0.15"/>
    <row r="3981" customFormat="1" ht="13" x14ac:dyDescent="0.15"/>
    <row r="3982" customFormat="1" ht="13" x14ac:dyDescent="0.15"/>
    <row r="3983" customFormat="1" ht="13" x14ac:dyDescent="0.15"/>
    <row r="3984" customFormat="1" ht="13" x14ac:dyDescent="0.15"/>
    <row r="3985" customFormat="1" ht="13" x14ac:dyDescent="0.15"/>
    <row r="3986" customFormat="1" ht="13" x14ac:dyDescent="0.15"/>
    <row r="3987" customFormat="1" ht="13" x14ac:dyDescent="0.15"/>
    <row r="3988" customFormat="1" ht="13" x14ac:dyDescent="0.15"/>
    <row r="3989" customFormat="1" ht="13" x14ac:dyDescent="0.15"/>
    <row r="3990" customFormat="1" ht="13" x14ac:dyDescent="0.15"/>
    <row r="3991" customFormat="1" ht="13" x14ac:dyDescent="0.15"/>
    <row r="3992" customFormat="1" ht="13" x14ac:dyDescent="0.15"/>
    <row r="3993" customFormat="1" ht="13" x14ac:dyDescent="0.15"/>
    <row r="3994" customFormat="1" ht="13" x14ac:dyDescent="0.15"/>
    <row r="3995" customFormat="1" ht="13" x14ac:dyDescent="0.15"/>
    <row r="3996" customFormat="1" ht="13" x14ac:dyDescent="0.15"/>
    <row r="3997" customFormat="1" ht="13" x14ac:dyDescent="0.15"/>
    <row r="3998" customFormat="1" ht="13" x14ac:dyDescent="0.15"/>
    <row r="3999" customFormat="1" ht="13" x14ac:dyDescent="0.15"/>
    <row r="4000" customFormat="1" ht="13" x14ac:dyDescent="0.15"/>
    <row r="4001" customFormat="1" ht="13" x14ac:dyDescent="0.15"/>
    <row r="4002" customFormat="1" ht="13" x14ac:dyDescent="0.15"/>
    <row r="4003" customFormat="1" ht="13" x14ac:dyDescent="0.15"/>
    <row r="4004" customFormat="1" ht="13" x14ac:dyDescent="0.15"/>
    <row r="4005" customFormat="1" ht="13" x14ac:dyDescent="0.15"/>
    <row r="4006" customFormat="1" ht="13" x14ac:dyDescent="0.15"/>
    <row r="4007" customFormat="1" ht="13" x14ac:dyDescent="0.15"/>
    <row r="4008" customFormat="1" ht="13" x14ac:dyDescent="0.15"/>
    <row r="4009" customFormat="1" ht="13" x14ac:dyDescent="0.15"/>
    <row r="4010" customFormat="1" ht="13" x14ac:dyDescent="0.15"/>
    <row r="4011" customFormat="1" ht="13" x14ac:dyDescent="0.15"/>
    <row r="4012" customFormat="1" ht="13" x14ac:dyDescent="0.15"/>
    <row r="4013" customFormat="1" ht="13" x14ac:dyDescent="0.15"/>
    <row r="4014" customFormat="1" ht="13" x14ac:dyDescent="0.15"/>
    <row r="4015" customFormat="1" ht="13" x14ac:dyDescent="0.15"/>
    <row r="4016" customFormat="1" ht="13" x14ac:dyDescent="0.15"/>
    <row r="4017" customFormat="1" ht="13" x14ac:dyDescent="0.15"/>
    <row r="4018" customFormat="1" ht="13" x14ac:dyDescent="0.15"/>
    <row r="4019" customFormat="1" ht="13" x14ac:dyDescent="0.15"/>
    <row r="4020" customFormat="1" ht="13" x14ac:dyDescent="0.15"/>
    <row r="4021" customFormat="1" ht="13" x14ac:dyDescent="0.15"/>
    <row r="4022" customFormat="1" ht="13" x14ac:dyDescent="0.15"/>
    <row r="4023" customFormat="1" ht="13" x14ac:dyDescent="0.15"/>
    <row r="4024" customFormat="1" ht="13" x14ac:dyDescent="0.15"/>
    <row r="4025" customFormat="1" ht="13" x14ac:dyDescent="0.15"/>
    <row r="4026" customFormat="1" ht="13" x14ac:dyDescent="0.15"/>
    <row r="4027" customFormat="1" ht="13" x14ac:dyDescent="0.15"/>
    <row r="4028" customFormat="1" ht="13" x14ac:dyDescent="0.15"/>
    <row r="4029" customFormat="1" ht="13" x14ac:dyDescent="0.15"/>
    <row r="4030" customFormat="1" ht="13" x14ac:dyDescent="0.15"/>
    <row r="4031" customFormat="1" ht="13" x14ac:dyDescent="0.15"/>
    <row r="4032" customFormat="1" ht="13" x14ac:dyDescent="0.15"/>
    <row r="4033" customFormat="1" ht="13" x14ac:dyDescent="0.15"/>
    <row r="4034" customFormat="1" ht="13" x14ac:dyDescent="0.15"/>
    <row r="4035" customFormat="1" ht="13" x14ac:dyDescent="0.15"/>
    <row r="4036" customFormat="1" ht="13" x14ac:dyDescent="0.15"/>
    <row r="4037" customFormat="1" ht="13" x14ac:dyDescent="0.15"/>
    <row r="4038" customFormat="1" ht="13" x14ac:dyDescent="0.15"/>
    <row r="4039" customFormat="1" ht="13" x14ac:dyDescent="0.15"/>
    <row r="4040" customFormat="1" ht="13" x14ac:dyDescent="0.15"/>
    <row r="4041" customFormat="1" ht="13" x14ac:dyDescent="0.15"/>
    <row r="4042" customFormat="1" ht="13" x14ac:dyDescent="0.15"/>
    <row r="4043" customFormat="1" ht="13" x14ac:dyDescent="0.15"/>
    <row r="4044" customFormat="1" ht="13" x14ac:dyDescent="0.15"/>
    <row r="4045" customFormat="1" ht="13" x14ac:dyDescent="0.15"/>
    <row r="4046" customFormat="1" ht="13" x14ac:dyDescent="0.15"/>
    <row r="4047" customFormat="1" ht="13" x14ac:dyDescent="0.15"/>
    <row r="4048" customFormat="1" ht="13" x14ac:dyDescent="0.15"/>
    <row r="4049" customFormat="1" ht="13" x14ac:dyDescent="0.15"/>
    <row r="4050" customFormat="1" ht="13" x14ac:dyDescent="0.15"/>
    <row r="4051" customFormat="1" ht="13" x14ac:dyDescent="0.15"/>
    <row r="4052" customFormat="1" ht="13" x14ac:dyDescent="0.15"/>
    <row r="4053" customFormat="1" ht="13" x14ac:dyDescent="0.15"/>
    <row r="4054" customFormat="1" ht="13" x14ac:dyDescent="0.15"/>
    <row r="4055" customFormat="1" ht="13" x14ac:dyDescent="0.15"/>
    <row r="4056" customFormat="1" ht="13" x14ac:dyDescent="0.15"/>
    <row r="4057" customFormat="1" ht="13" x14ac:dyDescent="0.15"/>
    <row r="4058" customFormat="1" ht="13" x14ac:dyDescent="0.15"/>
    <row r="4059" customFormat="1" ht="13" x14ac:dyDescent="0.15"/>
    <row r="4060" customFormat="1" ht="13" x14ac:dyDescent="0.15"/>
    <row r="4061" customFormat="1" ht="13" x14ac:dyDescent="0.15"/>
    <row r="4062" customFormat="1" ht="13" x14ac:dyDescent="0.15"/>
    <row r="4063" customFormat="1" ht="13" x14ac:dyDescent="0.15"/>
    <row r="4064" customFormat="1" ht="13" x14ac:dyDescent="0.15"/>
    <row r="4065" customFormat="1" ht="13" x14ac:dyDescent="0.15"/>
    <row r="4066" customFormat="1" ht="13" x14ac:dyDescent="0.15"/>
    <row r="4067" customFormat="1" ht="13" x14ac:dyDescent="0.15"/>
    <row r="4068" customFormat="1" ht="13" x14ac:dyDescent="0.15"/>
    <row r="4069" customFormat="1" ht="13" x14ac:dyDescent="0.15"/>
    <row r="4070" customFormat="1" ht="13" x14ac:dyDescent="0.15"/>
    <row r="4071" customFormat="1" ht="13" x14ac:dyDescent="0.15"/>
    <row r="4072" customFormat="1" ht="13" x14ac:dyDescent="0.15"/>
    <row r="4073" customFormat="1" ht="13" x14ac:dyDescent="0.15"/>
    <row r="4074" customFormat="1" ht="13" x14ac:dyDescent="0.15"/>
    <row r="4075" customFormat="1" ht="13" x14ac:dyDescent="0.15"/>
    <row r="4076" customFormat="1" ht="13" x14ac:dyDescent="0.15"/>
    <row r="4077" customFormat="1" ht="13" x14ac:dyDescent="0.15"/>
    <row r="4078" customFormat="1" ht="13" x14ac:dyDescent="0.15"/>
    <row r="4079" customFormat="1" ht="13" x14ac:dyDescent="0.15"/>
    <row r="4080" customFormat="1" ht="13" x14ac:dyDescent="0.15"/>
    <row r="4081" customFormat="1" ht="13" x14ac:dyDescent="0.15"/>
    <row r="4082" customFormat="1" ht="13" x14ac:dyDescent="0.15"/>
    <row r="4083" customFormat="1" ht="13" x14ac:dyDescent="0.15"/>
    <row r="4084" customFormat="1" ht="13" x14ac:dyDescent="0.15"/>
    <row r="4085" customFormat="1" ht="13" x14ac:dyDescent="0.15"/>
    <row r="4086" customFormat="1" ht="13" x14ac:dyDescent="0.15"/>
    <row r="4087" customFormat="1" ht="13" x14ac:dyDescent="0.15"/>
    <row r="4088" customFormat="1" ht="13" x14ac:dyDescent="0.15"/>
    <row r="4089" customFormat="1" ht="13" x14ac:dyDescent="0.15"/>
    <row r="4090" customFormat="1" ht="13" x14ac:dyDescent="0.15"/>
    <row r="4091" customFormat="1" ht="13" x14ac:dyDescent="0.15"/>
    <row r="4092" customFormat="1" ht="13" x14ac:dyDescent="0.15"/>
    <row r="4093" customFormat="1" ht="13" x14ac:dyDescent="0.15"/>
    <row r="4094" customFormat="1" ht="13" x14ac:dyDescent="0.15"/>
    <row r="4095" customFormat="1" ht="13" x14ac:dyDescent="0.15"/>
    <row r="4096" customFormat="1" ht="13" x14ac:dyDescent="0.15"/>
    <row r="4097" customFormat="1" ht="13" x14ac:dyDescent="0.15"/>
    <row r="4098" customFormat="1" ht="13" x14ac:dyDescent="0.15"/>
    <row r="4099" customFormat="1" ht="13" x14ac:dyDescent="0.15"/>
    <row r="4100" customFormat="1" ht="13" x14ac:dyDescent="0.15"/>
    <row r="4101" customFormat="1" ht="13" x14ac:dyDescent="0.15"/>
    <row r="4102" customFormat="1" ht="13" x14ac:dyDescent="0.15"/>
    <row r="4103" customFormat="1" ht="13" x14ac:dyDescent="0.15"/>
    <row r="4104" customFormat="1" ht="13" x14ac:dyDescent="0.15"/>
    <row r="4105" customFormat="1" ht="13" x14ac:dyDescent="0.15"/>
    <row r="4106" customFormat="1" ht="13" x14ac:dyDescent="0.15"/>
    <row r="4107" customFormat="1" ht="13" x14ac:dyDescent="0.15"/>
    <row r="4108" customFormat="1" ht="13" x14ac:dyDescent="0.15"/>
    <row r="4109" customFormat="1" ht="13" x14ac:dyDescent="0.15"/>
    <row r="4110" customFormat="1" ht="13" x14ac:dyDescent="0.15"/>
    <row r="4111" customFormat="1" ht="13" x14ac:dyDescent="0.15"/>
    <row r="4112" customFormat="1" ht="13" x14ac:dyDescent="0.15"/>
    <row r="4113" customFormat="1" ht="13" x14ac:dyDescent="0.15"/>
    <row r="4114" customFormat="1" ht="13" x14ac:dyDescent="0.15"/>
    <row r="4115" customFormat="1" ht="13" x14ac:dyDescent="0.15"/>
    <row r="4116" customFormat="1" ht="13" x14ac:dyDescent="0.15"/>
    <row r="4117" customFormat="1" ht="13" x14ac:dyDescent="0.15"/>
    <row r="4118" customFormat="1" ht="13" x14ac:dyDescent="0.15"/>
    <row r="4119" customFormat="1" ht="13" x14ac:dyDescent="0.15"/>
    <row r="4120" customFormat="1" ht="13" x14ac:dyDescent="0.15"/>
    <row r="4121" customFormat="1" ht="13" x14ac:dyDescent="0.15"/>
    <row r="4122" customFormat="1" ht="13" x14ac:dyDescent="0.15"/>
    <row r="4123" customFormat="1" ht="13" x14ac:dyDescent="0.15"/>
    <row r="4124" customFormat="1" ht="13" x14ac:dyDescent="0.15"/>
    <row r="4125" customFormat="1" ht="13" x14ac:dyDescent="0.15"/>
    <row r="4126" customFormat="1" ht="13" x14ac:dyDescent="0.15"/>
    <row r="4127" customFormat="1" ht="13" x14ac:dyDescent="0.15"/>
    <row r="4128" customFormat="1" ht="13" x14ac:dyDescent="0.15"/>
    <row r="4129" customFormat="1" ht="13" x14ac:dyDescent="0.15"/>
    <row r="4130" customFormat="1" ht="13" x14ac:dyDescent="0.15"/>
    <row r="4131" customFormat="1" ht="13" x14ac:dyDescent="0.15"/>
    <row r="4132" customFormat="1" ht="13" x14ac:dyDescent="0.15"/>
    <row r="4133" customFormat="1" ht="13" x14ac:dyDescent="0.15"/>
    <row r="4134" customFormat="1" ht="13" x14ac:dyDescent="0.15"/>
    <row r="4135" customFormat="1" ht="13" x14ac:dyDescent="0.15"/>
    <row r="4136" customFormat="1" ht="13" x14ac:dyDescent="0.15"/>
    <row r="4137" customFormat="1" ht="13" x14ac:dyDescent="0.15"/>
    <row r="4138" customFormat="1" ht="13" x14ac:dyDescent="0.15"/>
    <row r="4139" customFormat="1" ht="13" x14ac:dyDescent="0.15"/>
    <row r="4140" customFormat="1" ht="13" x14ac:dyDescent="0.15"/>
    <row r="4141" customFormat="1" ht="13" x14ac:dyDescent="0.15"/>
    <row r="4142" customFormat="1" ht="13" x14ac:dyDescent="0.15"/>
    <row r="4143" customFormat="1" ht="13" x14ac:dyDescent="0.15"/>
    <row r="4144" customFormat="1" ht="13" x14ac:dyDescent="0.15"/>
    <row r="4145" customFormat="1" ht="13" x14ac:dyDescent="0.15"/>
    <row r="4146" customFormat="1" ht="13" x14ac:dyDescent="0.15"/>
    <row r="4147" customFormat="1" ht="13" x14ac:dyDescent="0.15"/>
    <row r="4148" customFormat="1" ht="13" x14ac:dyDescent="0.15"/>
    <row r="4149" customFormat="1" ht="13" x14ac:dyDescent="0.15"/>
    <row r="4150" customFormat="1" ht="13" x14ac:dyDescent="0.15"/>
    <row r="4151" customFormat="1" ht="13" x14ac:dyDescent="0.15"/>
    <row r="4152" customFormat="1" ht="13" x14ac:dyDescent="0.15"/>
    <row r="4153" customFormat="1" ht="13" x14ac:dyDescent="0.15"/>
    <row r="4154" customFormat="1" ht="13" x14ac:dyDescent="0.15"/>
    <row r="4155" customFormat="1" ht="13" x14ac:dyDescent="0.15"/>
    <row r="4156" customFormat="1" ht="13" x14ac:dyDescent="0.15"/>
    <row r="4157" customFormat="1" ht="13" x14ac:dyDescent="0.15"/>
    <row r="4158" customFormat="1" ht="13" x14ac:dyDescent="0.15"/>
    <row r="4159" customFormat="1" ht="13" x14ac:dyDescent="0.15"/>
    <row r="4160" customFormat="1" ht="13" x14ac:dyDescent="0.15"/>
    <row r="4161" customFormat="1" ht="13" x14ac:dyDescent="0.15"/>
    <row r="4162" customFormat="1" ht="13" x14ac:dyDescent="0.15"/>
    <row r="4163" customFormat="1" ht="13" x14ac:dyDescent="0.15"/>
    <row r="4164" customFormat="1" ht="13" x14ac:dyDescent="0.15"/>
    <row r="4165" customFormat="1" ht="13" x14ac:dyDescent="0.15"/>
    <row r="4166" customFormat="1" ht="13" x14ac:dyDescent="0.15"/>
    <row r="4167" customFormat="1" ht="13" x14ac:dyDescent="0.15"/>
    <row r="4168" customFormat="1" ht="13" x14ac:dyDescent="0.15"/>
    <row r="4169" customFormat="1" ht="13" x14ac:dyDescent="0.15"/>
    <row r="4170" customFormat="1" ht="13" x14ac:dyDescent="0.15"/>
    <row r="4171" customFormat="1" ht="13" x14ac:dyDescent="0.15"/>
    <row r="4172" customFormat="1" ht="13" x14ac:dyDescent="0.15"/>
    <row r="4173" customFormat="1" ht="13" x14ac:dyDescent="0.15"/>
    <row r="4174" customFormat="1" ht="13" x14ac:dyDescent="0.15"/>
    <row r="4175" customFormat="1" ht="13" x14ac:dyDescent="0.15"/>
    <row r="4176" customFormat="1" ht="13" x14ac:dyDescent="0.15"/>
    <row r="4177" customFormat="1" ht="13" x14ac:dyDescent="0.15"/>
    <row r="4178" customFormat="1" ht="13" x14ac:dyDescent="0.15"/>
    <row r="4179" customFormat="1" ht="13" x14ac:dyDescent="0.15"/>
    <row r="4180" customFormat="1" ht="13" x14ac:dyDescent="0.15"/>
    <row r="4181" customFormat="1" ht="13" x14ac:dyDescent="0.15"/>
    <row r="4182" customFormat="1" ht="13" x14ac:dyDescent="0.15"/>
    <row r="4183" customFormat="1" ht="13" x14ac:dyDescent="0.15"/>
    <row r="4184" customFormat="1" ht="13" x14ac:dyDescent="0.15"/>
    <row r="4185" customFormat="1" ht="13" x14ac:dyDescent="0.15"/>
    <row r="4186" customFormat="1" ht="13" x14ac:dyDescent="0.15"/>
    <row r="4187" customFormat="1" ht="13" x14ac:dyDescent="0.15"/>
    <row r="4188" customFormat="1" ht="13" x14ac:dyDescent="0.15"/>
    <row r="4189" customFormat="1" ht="13" x14ac:dyDescent="0.15"/>
    <row r="4190" customFormat="1" ht="13" x14ac:dyDescent="0.15"/>
    <row r="4191" customFormat="1" ht="13" x14ac:dyDescent="0.15"/>
    <row r="4192" customFormat="1" ht="13" x14ac:dyDescent="0.15"/>
    <row r="4193" customFormat="1" ht="13" x14ac:dyDescent="0.15"/>
    <row r="4194" customFormat="1" ht="13" x14ac:dyDescent="0.15"/>
    <row r="4195" customFormat="1" ht="13" x14ac:dyDescent="0.15"/>
    <row r="4196" customFormat="1" ht="13" x14ac:dyDescent="0.15"/>
    <row r="4197" customFormat="1" ht="13" x14ac:dyDescent="0.15"/>
    <row r="4198" customFormat="1" ht="13" x14ac:dyDescent="0.15"/>
    <row r="4199" customFormat="1" ht="13" x14ac:dyDescent="0.15"/>
    <row r="4200" customFormat="1" ht="13" x14ac:dyDescent="0.15"/>
    <row r="4201" customFormat="1" ht="13" x14ac:dyDescent="0.15"/>
    <row r="4202" customFormat="1" ht="13" x14ac:dyDescent="0.15"/>
    <row r="4203" customFormat="1" ht="13" x14ac:dyDescent="0.15"/>
    <row r="4204" customFormat="1" ht="13" x14ac:dyDescent="0.15"/>
    <row r="4205" customFormat="1" ht="13" x14ac:dyDescent="0.15"/>
    <row r="4206" customFormat="1" ht="13" x14ac:dyDescent="0.15"/>
    <row r="4207" customFormat="1" ht="13" x14ac:dyDescent="0.15"/>
    <row r="4208" customFormat="1" ht="13" x14ac:dyDescent="0.15"/>
    <row r="4209" customFormat="1" ht="13" x14ac:dyDescent="0.15"/>
    <row r="4210" customFormat="1" ht="13" x14ac:dyDescent="0.15"/>
    <row r="4211" customFormat="1" ht="13" x14ac:dyDescent="0.15"/>
    <row r="4212" customFormat="1" ht="13" x14ac:dyDescent="0.15"/>
    <row r="4213" customFormat="1" ht="13" x14ac:dyDescent="0.15"/>
    <row r="4214" customFormat="1" ht="13" x14ac:dyDescent="0.15"/>
    <row r="4215" customFormat="1" ht="13" x14ac:dyDescent="0.15"/>
    <row r="4216" customFormat="1" ht="13" x14ac:dyDescent="0.15"/>
    <row r="4217" customFormat="1" ht="13" x14ac:dyDescent="0.15"/>
    <row r="4218" customFormat="1" ht="13" x14ac:dyDescent="0.15"/>
    <row r="4219" customFormat="1" ht="13" x14ac:dyDescent="0.15"/>
    <row r="4220" customFormat="1" ht="13" x14ac:dyDescent="0.15"/>
    <row r="4221" customFormat="1" ht="13" x14ac:dyDescent="0.15"/>
    <row r="4222" customFormat="1" ht="13" x14ac:dyDescent="0.15"/>
    <row r="4223" customFormat="1" ht="13" x14ac:dyDescent="0.15"/>
    <row r="4224" customFormat="1" ht="13" x14ac:dyDescent="0.15"/>
    <row r="4225" customFormat="1" ht="13" x14ac:dyDescent="0.15"/>
    <row r="4226" customFormat="1" ht="13" x14ac:dyDescent="0.15"/>
    <row r="4227" customFormat="1" ht="13" x14ac:dyDescent="0.15"/>
    <row r="4228" customFormat="1" ht="13" x14ac:dyDescent="0.15"/>
    <row r="4229" customFormat="1" ht="13" x14ac:dyDescent="0.15"/>
    <row r="4230" customFormat="1" ht="13" x14ac:dyDescent="0.15"/>
    <row r="4231" customFormat="1" ht="13" x14ac:dyDescent="0.15"/>
    <row r="4232" customFormat="1" ht="13" x14ac:dyDescent="0.15"/>
    <row r="4233" customFormat="1" ht="13" x14ac:dyDescent="0.15"/>
    <row r="4234" customFormat="1" ht="13" x14ac:dyDescent="0.15"/>
    <row r="4235" customFormat="1" ht="13" x14ac:dyDescent="0.15"/>
    <row r="4236" customFormat="1" ht="13" x14ac:dyDescent="0.15"/>
    <row r="4237" customFormat="1" ht="13" x14ac:dyDescent="0.15"/>
    <row r="4238" customFormat="1" ht="13" x14ac:dyDescent="0.15"/>
    <row r="4239" customFormat="1" ht="13" x14ac:dyDescent="0.15"/>
    <row r="4240" customFormat="1" ht="13" x14ac:dyDescent="0.15"/>
    <row r="4241" customFormat="1" ht="13" x14ac:dyDescent="0.15"/>
    <row r="4242" customFormat="1" ht="13" x14ac:dyDescent="0.15"/>
    <row r="4243" customFormat="1" ht="13" x14ac:dyDescent="0.15"/>
    <row r="4244" customFormat="1" ht="13" x14ac:dyDescent="0.15"/>
    <row r="4245" customFormat="1" ht="13" x14ac:dyDescent="0.15"/>
    <row r="4246" customFormat="1" ht="13" x14ac:dyDescent="0.15"/>
    <row r="4247" customFormat="1" ht="13" x14ac:dyDescent="0.15"/>
    <row r="4248" customFormat="1" ht="13" x14ac:dyDescent="0.15"/>
    <row r="4249" customFormat="1" ht="13" x14ac:dyDescent="0.15"/>
    <row r="4250" customFormat="1" ht="13" x14ac:dyDescent="0.15"/>
    <row r="4251" customFormat="1" ht="13" x14ac:dyDescent="0.15"/>
    <row r="4252" customFormat="1" ht="13" x14ac:dyDescent="0.15"/>
    <row r="4253" customFormat="1" ht="13" x14ac:dyDescent="0.15"/>
    <row r="4254" customFormat="1" ht="13" x14ac:dyDescent="0.15"/>
    <row r="4255" customFormat="1" ht="13" x14ac:dyDescent="0.15"/>
    <row r="4256" customFormat="1" ht="13" x14ac:dyDescent="0.15"/>
    <row r="4257" customFormat="1" ht="13" x14ac:dyDescent="0.15"/>
    <row r="4258" customFormat="1" ht="13" x14ac:dyDescent="0.15"/>
    <row r="4259" customFormat="1" ht="13" x14ac:dyDescent="0.15"/>
    <row r="4260" customFormat="1" ht="13" x14ac:dyDescent="0.15"/>
    <row r="4261" customFormat="1" ht="13" x14ac:dyDescent="0.15"/>
    <row r="4262" customFormat="1" ht="13" x14ac:dyDescent="0.15"/>
    <row r="4263" customFormat="1" ht="13" x14ac:dyDescent="0.15"/>
    <row r="4264" customFormat="1" ht="13" x14ac:dyDescent="0.15"/>
    <row r="4265" customFormat="1" ht="13" x14ac:dyDescent="0.15"/>
    <row r="4266" customFormat="1" ht="13" x14ac:dyDescent="0.15"/>
    <row r="4267" customFormat="1" ht="13" x14ac:dyDescent="0.15"/>
    <row r="4268" customFormat="1" ht="13" x14ac:dyDescent="0.15"/>
    <row r="4269" customFormat="1" ht="13" x14ac:dyDescent="0.15"/>
    <row r="4270" customFormat="1" ht="13" x14ac:dyDescent="0.15"/>
    <row r="4271" customFormat="1" ht="13" x14ac:dyDescent="0.15"/>
    <row r="4272" customFormat="1" ht="13" x14ac:dyDescent="0.15"/>
    <row r="4273" customFormat="1" ht="13" x14ac:dyDescent="0.15"/>
    <row r="4274" customFormat="1" ht="13" x14ac:dyDescent="0.15"/>
    <row r="4275" customFormat="1" ht="13" x14ac:dyDescent="0.15"/>
    <row r="4276" customFormat="1" ht="13" x14ac:dyDescent="0.15"/>
    <row r="4277" customFormat="1" ht="13" x14ac:dyDescent="0.15"/>
    <row r="4278" customFormat="1" ht="13" x14ac:dyDescent="0.15"/>
    <row r="4279" customFormat="1" ht="13" x14ac:dyDescent="0.15"/>
    <row r="4280" customFormat="1" ht="13" x14ac:dyDescent="0.15"/>
    <row r="4281" customFormat="1" ht="13" x14ac:dyDescent="0.15"/>
    <row r="4282" customFormat="1" ht="13" x14ac:dyDescent="0.15"/>
    <row r="4283" customFormat="1" ht="13" x14ac:dyDescent="0.15"/>
    <row r="4284" customFormat="1" ht="13" x14ac:dyDescent="0.15"/>
    <row r="4285" customFormat="1" ht="13" x14ac:dyDescent="0.15"/>
    <row r="4286" customFormat="1" ht="13" x14ac:dyDescent="0.15"/>
    <row r="4287" customFormat="1" ht="13" x14ac:dyDescent="0.15"/>
    <row r="4288" customFormat="1" ht="13" x14ac:dyDescent="0.15"/>
    <row r="4289" customFormat="1" ht="13" x14ac:dyDescent="0.15"/>
    <row r="4290" customFormat="1" ht="13" x14ac:dyDescent="0.15"/>
    <row r="4291" customFormat="1" ht="13" x14ac:dyDescent="0.15"/>
    <row r="4292" customFormat="1" ht="13" x14ac:dyDescent="0.15"/>
    <row r="4293" customFormat="1" ht="13" x14ac:dyDescent="0.15"/>
    <row r="4294" customFormat="1" ht="13" x14ac:dyDescent="0.15"/>
    <row r="4295" customFormat="1" ht="13" x14ac:dyDescent="0.15"/>
    <row r="4296" customFormat="1" ht="13" x14ac:dyDescent="0.15"/>
    <row r="4297" customFormat="1" ht="13" x14ac:dyDescent="0.15"/>
    <row r="4298" customFormat="1" ht="13" x14ac:dyDescent="0.15"/>
    <row r="4299" customFormat="1" ht="13" x14ac:dyDescent="0.15"/>
    <row r="4300" customFormat="1" ht="13" x14ac:dyDescent="0.15"/>
    <row r="4301" customFormat="1" ht="13" x14ac:dyDescent="0.15"/>
    <row r="4302" customFormat="1" ht="13" x14ac:dyDescent="0.15"/>
    <row r="4303" customFormat="1" ht="13" x14ac:dyDescent="0.15"/>
    <row r="4304" customFormat="1" ht="13" x14ac:dyDescent="0.15"/>
    <row r="4305" customFormat="1" ht="13" x14ac:dyDescent="0.15"/>
    <row r="4306" customFormat="1" ht="13" x14ac:dyDescent="0.15"/>
    <row r="4307" customFormat="1" ht="13" x14ac:dyDescent="0.15"/>
    <row r="4308" customFormat="1" ht="13" x14ac:dyDescent="0.15"/>
    <row r="4309" customFormat="1" ht="13" x14ac:dyDescent="0.15"/>
    <row r="4310" customFormat="1" ht="13" x14ac:dyDescent="0.15"/>
    <row r="4311" customFormat="1" ht="13" x14ac:dyDescent="0.15"/>
    <row r="4312" customFormat="1" ht="13" x14ac:dyDescent="0.15"/>
    <row r="4313" customFormat="1" ht="13" x14ac:dyDescent="0.15"/>
    <row r="4314" customFormat="1" ht="13" x14ac:dyDescent="0.15"/>
    <row r="4315" customFormat="1" ht="13" x14ac:dyDescent="0.15"/>
    <row r="4316" customFormat="1" ht="13" x14ac:dyDescent="0.15"/>
    <row r="4317" customFormat="1" ht="13" x14ac:dyDescent="0.15"/>
    <row r="4318" customFormat="1" ht="13" x14ac:dyDescent="0.15"/>
    <row r="4319" customFormat="1" ht="13" x14ac:dyDescent="0.15"/>
    <row r="4320" customFormat="1" ht="13" x14ac:dyDescent="0.15"/>
    <row r="4321" customFormat="1" ht="13" x14ac:dyDescent="0.15"/>
    <row r="4322" customFormat="1" ht="13" x14ac:dyDescent="0.15"/>
    <row r="4323" customFormat="1" ht="13" x14ac:dyDescent="0.15"/>
    <row r="4324" customFormat="1" ht="13" x14ac:dyDescent="0.15"/>
    <row r="4325" customFormat="1" ht="13" x14ac:dyDescent="0.15"/>
    <row r="4326" customFormat="1" ht="13" x14ac:dyDescent="0.15"/>
    <row r="4327" customFormat="1" ht="13" x14ac:dyDescent="0.15"/>
    <row r="4328" customFormat="1" ht="13" x14ac:dyDescent="0.15"/>
    <row r="4329" customFormat="1" ht="13" x14ac:dyDescent="0.15"/>
    <row r="4330" customFormat="1" ht="13" x14ac:dyDescent="0.15"/>
    <row r="4331" customFormat="1" ht="13" x14ac:dyDescent="0.15"/>
    <row r="4332" customFormat="1" ht="13" x14ac:dyDescent="0.15"/>
    <row r="4333" customFormat="1" ht="13" x14ac:dyDescent="0.15"/>
    <row r="4334" customFormat="1" ht="13" x14ac:dyDescent="0.15"/>
    <row r="4335" customFormat="1" ht="13" x14ac:dyDescent="0.15"/>
    <row r="4336" customFormat="1" ht="13" x14ac:dyDescent="0.15"/>
    <row r="4337" customFormat="1" ht="13" x14ac:dyDescent="0.15"/>
    <row r="4338" customFormat="1" ht="13" x14ac:dyDescent="0.15"/>
    <row r="4339" customFormat="1" ht="13" x14ac:dyDescent="0.15"/>
    <row r="4340" customFormat="1" ht="13" x14ac:dyDescent="0.15"/>
    <row r="4341" customFormat="1" ht="13" x14ac:dyDescent="0.15"/>
    <row r="4342" customFormat="1" ht="13" x14ac:dyDescent="0.15"/>
    <row r="4343" customFormat="1" ht="13" x14ac:dyDescent="0.15"/>
    <row r="4344" customFormat="1" ht="13" x14ac:dyDescent="0.15"/>
    <row r="4345" customFormat="1" ht="13" x14ac:dyDescent="0.15"/>
    <row r="4346" customFormat="1" ht="13" x14ac:dyDescent="0.15"/>
    <row r="4347" customFormat="1" ht="13" x14ac:dyDescent="0.15"/>
    <row r="4348" customFormat="1" ht="13" x14ac:dyDescent="0.15"/>
    <row r="4349" customFormat="1" ht="13" x14ac:dyDescent="0.15"/>
    <row r="4350" customFormat="1" ht="13" x14ac:dyDescent="0.15"/>
    <row r="4351" customFormat="1" ht="13" x14ac:dyDescent="0.15"/>
    <row r="4352" customFormat="1" ht="13" x14ac:dyDescent="0.15"/>
    <row r="4353" customFormat="1" ht="13" x14ac:dyDescent="0.15"/>
    <row r="4354" customFormat="1" ht="13" x14ac:dyDescent="0.15"/>
    <row r="4355" customFormat="1" ht="13" x14ac:dyDescent="0.15"/>
    <row r="4356" customFormat="1" ht="13" x14ac:dyDescent="0.15"/>
    <row r="4357" customFormat="1" ht="13" x14ac:dyDescent="0.15"/>
    <row r="4358" customFormat="1" ht="13" x14ac:dyDescent="0.15"/>
    <row r="4359" customFormat="1" ht="13" x14ac:dyDescent="0.15"/>
    <row r="4360" customFormat="1" ht="13" x14ac:dyDescent="0.15"/>
    <row r="4361" customFormat="1" ht="13" x14ac:dyDescent="0.15"/>
    <row r="4362" customFormat="1" ht="13" x14ac:dyDescent="0.15"/>
    <row r="4363" customFormat="1" ht="13" x14ac:dyDescent="0.15"/>
    <row r="4364" customFormat="1" ht="13" x14ac:dyDescent="0.15"/>
    <row r="4365" customFormat="1" ht="13" x14ac:dyDescent="0.15"/>
    <row r="4366" customFormat="1" ht="13" x14ac:dyDescent="0.15"/>
    <row r="4367" customFormat="1" ht="13" x14ac:dyDescent="0.15"/>
    <row r="4368" customFormat="1" ht="13" x14ac:dyDescent="0.15"/>
    <row r="4369" customFormat="1" ht="13" x14ac:dyDescent="0.15"/>
    <row r="4370" customFormat="1" ht="13" x14ac:dyDescent="0.15"/>
    <row r="4371" customFormat="1" ht="13" x14ac:dyDescent="0.15"/>
    <row r="4372" customFormat="1" ht="13" x14ac:dyDescent="0.15"/>
    <row r="4373" customFormat="1" ht="13" x14ac:dyDescent="0.15"/>
    <row r="4374" customFormat="1" ht="13" x14ac:dyDescent="0.15"/>
    <row r="4375" customFormat="1" ht="13" x14ac:dyDescent="0.15"/>
    <row r="4376" customFormat="1" ht="13" x14ac:dyDescent="0.15"/>
    <row r="4377" customFormat="1" ht="13" x14ac:dyDescent="0.15"/>
    <row r="4378" customFormat="1" ht="13" x14ac:dyDescent="0.15"/>
    <row r="4379" customFormat="1" ht="13" x14ac:dyDescent="0.15"/>
    <row r="4380" customFormat="1" ht="13" x14ac:dyDescent="0.15"/>
    <row r="4381" customFormat="1" ht="13" x14ac:dyDescent="0.15"/>
    <row r="4382" customFormat="1" ht="13" x14ac:dyDescent="0.15"/>
    <row r="4383" customFormat="1" ht="13" x14ac:dyDescent="0.15"/>
    <row r="4384" customFormat="1" ht="13" x14ac:dyDescent="0.15"/>
    <row r="4385" customFormat="1" ht="13" x14ac:dyDescent="0.15"/>
    <row r="4386" customFormat="1" ht="13" x14ac:dyDescent="0.15"/>
    <row r="4387" customFormat="1" ht="13" x14ac:dyDescent="0.15"/>
    <row r="4388" customFormat="1" ht="13" x14ac:dyDescent="0.15"/>
    <row r="4389" customFormat="1" ht="13" x14ac:dyDescent="0.15"/>
    <row r="4390" customFormat="1" ht="13" x14ac:dyDescent="0.15"/>
    <row r="4391" customFormat="1" ht="13" x14ac:dyDescent="0.15"/>
    <row r="4392" customFormat="1" ht="13" x14ac:dyDescent="0.15"/>
    <row r="4393" customFormat="1" ht="13" x14ac:dyDescent="0.15"/>
    <row r="4394" customFormat="1" ht="13" x14ac:dyDescent="0.15"/>
    <row r="4395" customFormat="1" ht="13" x14ac:dyDescent="0.15"/>
    <row r="4396" customFormat="1" ht="13" x14ac:dyDescent="0.15"/>
    <row r="4397" customFormat="1" ht="13" x14ac:dyDescent="0.15"/>
    <row r="4398" customFormat="1" ht="13" x14ac:dyDescent="0.15"/>
    <row r="4399" customFormat="1" ht="13" x14ac:dyDescent="0.15"/>
    <row r="4400" customFormat="1" ht="13" x14ac:dyDescent="0.15"/>
    <row r="4401" customFormat="1" ht="13" x14ac:dyDescent="0.15"/>
    <row r="4402" customFormat="1" ht="13" x14ac:dyDescent="0.15"/>
    <row r="4403" customFormat="1" ht="13" x14ac:dyDescent="0.15"/>
    <row r="4404" customFormat="1" ht="13" x14ac:dyDescent="0.15"/>
    <row r="4405" customFormat="1" ht="13" x14ac:dyDescent="0.15"/>
    <row r="4406" customFormat="1" ht="13" x14ac:dyDescent="0.15"/>
    <row r="4407" customFormat="1" ht="13" x14ac:dyDescent="0.15"/>
    <row r="4408" customFormat="1" ht="13" x14ac:dyDescent="0.15"/>
    <row r="4409" customFormat="1" ht="13" x14ac:dyDescent="0.15"/>
    <row r="4410" customFormat="1" ht="13" x14ac:dyDescent="0.15"/>
    <row r="4411" customFormat="1" ht="13" x14ac:dyDescent="0.15"/>
    <row r="4412" customFormat="1" ht="13" x14ac:dyDescent="0.15"/>
    <row r="4413" customFormat="1" ht="13" x14ac:dyDescent="0.15"/>
    <row r="4414" customFormat="1" ht="13" x14ac:dyDescent="0.15"/>
    <row r="4415" customFormat="1" ht="13" x14ac:dyDescent="0.15"/>
    <row r="4416" customFormat="1" ht="13" x14ac:dyDescent="0.15"/>
    <row r="4417" customFormat="1" ht="13" x14ac:dyDescent="0.15"/>
    <row r="4418" customFormat="1" ht="13" x14ac:dyDescent="0.15"/>
    <row r="4419" customFormat="1" ht="13" x14ac:dyDescent="0.15"/>
    <row r="4420" customFormat="1" ht="13" x14ac:dyDescent="0.15"/>
    <row r="4421" customFormat="1" ht="13" x14ac:dyDescent="0.15"/>
    <row r="4422" customFormat="1" ht="13" x14ac:dyDescent="0.15"/>
    <row r="4423" customFormat="1" ht="13" x14ac:dyDescent="0.15"/>
    <row r="4424" customFormat="1" ht="13" x14ac:dyDescent="0.15"/>
    <row r="4425" customFormat="1" ht="13" x14ac:dyDescent="0.15"/>
    <row r="4426" customFormat="1" ht="13" x14ac:dyDescent="0.15"/>
    <row r="4427" customFormat="1" ht="13" x14ac:dyDescent="0.15"/>
    <row r="4428" customFormat="1" ht="13" x14ac:dyDescent="0.15"/>
    <row r="4429" customFormat="1" ht="13" x14ac:dyDescent="0.15"/>
    <row r="4430" customFormat="1" ht="13" x14ac:dyDescent="0.15"/>
    <row r="4431" customFormat="1" ht="13" x14ac:dyDescent="0.15"/>
    <row r="4432" customFormat="1" ht="13" x14ac:dyDescent="0.15"/>
    <row r="4433" customFormat="1" ht="13" x14ac:dyDescent="0.15"/>
    <row r="4434" customFormat="1" ht="13" x14ac:dyDescent="0.15"/>
    <row r="4435" customFormat="1" ht="13" x14ac:dyDescent="0.15"/>
    <row r="4436" customFormat="1" ht="13" x14ac:dyDescent="0.15"/>
    <row r="4437" customFormat="1" ht="13" x14ac:dyDescent="0.15"/>
    <row r="4438" customFormat="1" ht="13" x14ac:dyDescent="0.15"/>
    <row r="4439" customFormat="1" ht="13" x14ac:dyDescent="0.15"/>
    <row r="4440" customFormat="1" ht="13" x14ac:dyDescent="0.15"/>
    <row r="4441" customFormat="1" ht="13" x14ac:dyDescent="0.15"/>
    <row r="4442" customFormat="1" ht="13" x14ac:dyDescent="0.15"/>
    <row r="4443" customFormat="1" ht="13" x14ac:dyDescent="0.15"/>
    <row r="4444" customFormat="1" ht="13" x14ac:dyDescent="0.15"/>
    <row r="4445" customFormat="1" ht="13" x14ac:dyDescent="0.15"/>
    <row r="4446" customFormat="1" ht="13" x14ac:dyDescent="0.15"/>
    <row r="4447" customFormat="1" ht="13" x14ac:dyDescent="0.15"/>
    <row r="4448" customFormat="1" ht="13" x14ac:dyDescent="0.15"/>
    <row r="4449" customFormat="1" ht="13" x14ac:dyDescent="0.15"/>
    <row r="4450" customFormat="1" ht="13" x14ac:dyDescent="0.15"/>
    <row r="4451" customFormat="1" ht="13" x14ac:dyDescent="0.15"/>
    <row r="4452" customFormat="1" ht="13" x14ac:dyDescent="0.15"/>
    <row r="4453" customFormat="1" ht="13" x14ac:dyDescent="0.15"/>
    <row r="4454" customFormat="1" ht="13" x14ac:dyDescent="0.15"/>
    <row r="4455" customFormat="1" ht="13" x14ac:dyDescent="0.15"/>
    <row r="4456" customFormat="1" ht="13" x14ac:dyDescent="0.15"/>
    <row r="4457" customFormat="1" ht="13" x14ac:dyDescent="0.15"/>
    <row r="4458" customFormat="1" ht="13" x14ac:dyDescent="0.15"/>
    <row r="4459" customFormat="1" ht="13" x14ac:dyDescent="0.15"/>
    <row r="4460" customFormat="1" ht="13" x14ac:dyDescent="0.15"/>
    <row r="4461" customFormat="1" ht="13" x14ac:dyDescent="0.15"/>
    <row r="4462" customFormat="1" ht="13" x14ac:dyDescent="0.15"/>
    <row r="4463" customFormat="1" ht="13" x14ac:dyDescent="0.15"/>
    <row r="4464" customFormat="1" ht="13" x14ac:dyDescent="0.15"/>
    <row r="4465" customFormat="1" ht="13" x14ac:dyDescent="0.15"/>
    <row r="4466" customFormat="1" ht="13" x14ac:dyDescent="0.15"/>
    <row r="4467" customFormat="1" ht="13" x14ac:dyDescent="0.15"/>
    <row r="4468" customFormat="1" ht="13" x14ac:dyDescent="0.15"/>
    <row r="4469" customFormat="1" ht="13" x14ac:dyDescent="0.15"/>
    <row r="4470" customFormat="1" ht="13" x14ac:dyDescent="0.15"/>
    <row r="4471" customFormat="1" ht="13" x14ac:dyDescent="0.15"/>
    <row r="4472" customFormat="1" ht="13" x14ac:dyDescent="0.15"/>
    <row r="4473" customFormat="1" ht="13" x14ac:dyDescent="0.15"/>
    <row r="4474" customFormat="1" ht="13" x14ac:dyDescent="0.15"/>
    <row r="4475" customFormat="1" ht="13" x14ac:dyDescent="0.15"/>
    <row r="4476" customFormat="1" ht="13" x14ac:dyDescent="0.15"/>
    <row r="4477" customFormat="1" ht="13" x14ac:dyDescent="0.15"/>
    <row r="4478" customFormat="1" ht="13" x14ac:dyDescent="0.15"/>
    <row r="4479" customFormat="1" ht="13" x14ac:dyDescent="0.15"/>
    <row r="4480" customFormat="1" ht="13" x14ac:dyDescent="0.15"/>
    <row r="4481" customFormat="1" ht="13" x14ac:dyDescent="0.15"/>
    <row r="4482" customFormat="1" ht="13" x14ac:dyDescent="0.15"/>
    <row r="4483" customFormat="1" ht="13" x14ac:dyDescent="0.15"/>
    <row r="4484" customFormat="1" ht="13" x14ac:dyDescent="0.15"/>
    <row r="4485" customFormat="1" ht="13" x14ac:dyDescent="0.15"/>
    <row r="4486" customFormat="1" ht="13" x14ac:dyDescent="0.15"/>
    <row r="4487" customFormat="1" ht="13" x14ac:dyDescent="0.15"/>
    <row r="4488" customFormat="1" ht="13" x14ac:dyDescent="0.15"/>
    <row r="4489" customFormat="1" ht="13" x14ac:dyDescent="0.15"/>
    <row r="4490" customFormat="1" ht="13" x14ac:dyDescent="0.15"/>
    <row r="4491" customFormat="1" ht="13" x14ac:dyDescent="0.15"/>
    <row r="4492" customFormat="1" ht="13" x14ac:dyDescent="0.15"/>
    <row r="4493" customFormat="1" ht="13" x14ac:dyDescent="0.15"/>
    <row r="4494" customFormat="1" ht="13" x14ac:dyDescent="0.15"/>
    <row r="4495" customFormat="1" ht="13" x14ac:dyDescent="0.15"/>
    <row r="4496" customFormat="1" ht="13" x14ac:dyDescent="0.15"/>
    <row r="4497" customFormat="1" ht="13" x14ac:dyDescent="0.15"/>
    <row r="4498" customFormat="1" ht="13" x14ac:dyDescent="0.15"/>
    <row r="4499" customFormat="1" ht="13" x14ac:dyDescent="0.15"/>
    <row r="4500" customFormat="1" ht="13" x14ac:dyDescent="0.15"/>
    <row r="4501" customFormat="1" ht="13" x14ac:dyDescent="0.15"/>
    <row r="4502" customFormat="1" ht="13" x14ac:dyDescent="0.15"/>
    <row r="4503" customFormat="1" ht="13" x14ac:dyDescent="0.15"/>
    <row r="4504" customFormat="1" ht="13" x14ac:dyDescent="0.15"/>
    <row r="4505" customFormat="1" ht="13" x14ac:dyDescent="0.15"/>
    <row r="4506" customFormat="1" ht="13" x14ac:dyDescent="0.15"/>
    <row r="4507" customFormat="1" ht="13" x14ac:dyDescent="0.15"/>
    <row r="4508" customFormat="1" ht="13" x14ac:dyDescent="0.15"/>
    <row r="4509" customFormat="1" ht="13" x14ac:dyDescent="0.15"/>
    <row r="4510" customFormat="1" ht="13" x14ac:dyDescent="0.15"/>
    <row r="4511" customFormat="1" ht="13" x14ac:dyDescent="0.15"/>
    <row r="4512" customFormat="1" ht="13" x14ac:dyDescent="0.15"/>
    <row r="4513" customFormat="1" ht="13" x14ac:dyDescent="0.15"/>
    <row r="4514" customFormat="1" ht="13" x14ac:dyDescent="0.15"/>
    <row r="4515" customFormat="1" ht="13" x14ac:dyDescent="0.15"/>
    <row r="4516" customFormat="1" ht="13" x14ac:dyDescent="0.15"/>
    <row r="4517" customFormat="1" ht="13" x14ac:dyDescent="0.15"/>
    <row r="4518" customFormat="1" ht="13" x14ac:dyDescent="0.15"/>
    <row r="4519" customFormat="1" ht="13" x14ac:dyDescent="0.15"/>
    <row r="4520" customFormat="1" ht="13" x14ac:dyDescent="0.15"/>
    <row r="4521" customFormat="1" ht="13" x14ac:dyDescent="0.15"/>
    <row r="4522" customFormat="1" ht="13" x14ac:dyDescent="0.15"/>
    <row r="4523" customFormat="1" ht="13" x14ac:dyDescent="0.15"/>
    <row r="4524" customFormat="1" ht="13" x14ac:dyDescent="0.15"/>
    <row r="4525" customFormat="1" ht="13" x14ac:dyDescent="0.15"/>
    <row r="4526" customFormat="1" ht="13" x14ac:dyDescent="0.15"/>
    <row r="4527" customFormat="1" ht="13" x14ac:dyDescent="0.15"/>
    <row r="4528" customFormat="1" ht="13" x14ac:dyDescent="0.15"/>
    <row r="4529" customFormat="1" ht="13" x14ac:dyDescent="0.15"/>
    <row r="4530" customFormat="1" ht="13" x14ac:dyDescent="0.15"/>
    <row r="4531" customFormat="1" ht="13" x14ac:dyDescent="0.15"/>
    <row r="4532" customFormat="1" ht="13" x14ac:dyDescent="0.15"/>
    <row r="4533" customFormat="1" ht="13" x14ac:dyDescent="0.15"/>
    <row r="4534" customFormat="1" ht="13" x14ac:dyDescent="0.15"/>
    <row r="4535" customFormat="1" ht="13" x14ac:dyDescent="0.15"/>
    <row r="4536" customFormat="1" ht="13" x14ac:dyDescent="0.15"/>
    <row r="4537" customFormat="1" ht="13" x14ac:dyDescent="0.15"/>
    <row r="4538" customFormat="1" ht="13" x14ac:dyDescent="0.15"/>
    <row r="4539" customFormat="1" ht="13" x14ac:dyDescent="0.15"/>
    <row r="4540" customFormat="1" ht="13" x14ac:dyDescent="0.15"/>
    <row r="4541" customFormat="1" ht="13" x14ac:dyDescent="0.15"/>
    <row r="4542" customFormat="1" ht="13" x14ac:dyDescent="0.15"/>
    <row r="4543" customFormat="1" ht="13" x14ac:dyDescent="0.15"/>
    <row r="4544" customFormat="1" ht="13" x14ac:dyDescent="0.15"/>
    <row r="4545" customFormat="1" ht="13" x14ac:dyDescent="0.15"/>
    <row r="4546" customFormat="1" ht="13" x14ac:dyDescent="0.15"/>
    <row r="4547" customFormat="1" ht="13" x14ac:dyDescent="0.15"/>
    <row r="4548" customFormat="1" ht="13" x14ac:dyDescent="0.15"/>
    <row r="4549" customFormat="1" ht="13" x14ac:dyDescent="0.15"/>
    <row r="4550" customFormat="1" ht="13" x14ac:dyDescent="0.15"/>
    <row r="4551" customFormat="1" ht="13" x14ac:dyDescent="0.15"/>
    <row r="4552" customFormat="1" ht="13" x14ac:dyDescent="0.15"/>
    <row r="4553" customFormat="1" ht="13" x14ac:dyDescent="0.15"/>
    <row r="4554" customFormat="1" ht="13" x14ac:dyDescent="0.15"/>
    <row r="4555" customFormat="1" ht="13" x14ac:dyDescent="0.15"/>
    <row r="4556" customFormat="1" ht="13" x14ac:dyDescent="0.15"/>
    <row r="4557" customFormat="1" ht="13" x14ac:dyDescent="0.15"/>
    <row r="4558" customFormat="1" ht="13" x14ac:dyDescent="0.15"/>
    <row r="4559" customFormat="1" ht="13" x14ac:dyDescent="0.15"/>
    <row r="4560" customFormat="1" ht="13" x14ac:dyDescent="0.15"/>
    <row r="4561" customFormat="1" ht="13" x14ac:dyDescent="0.15"/>
    <row r="4562" customFormat="1" ht="13" x14ac:dyDescent="0.15"/>
    <row r="4563" customFormat="1" ht="13" x14ac:dyDescent="0.15"/>
    <row r="4564" customFormat="1" ht="13" x14ac:dyDescent="0.15"/>
    <row r="4565" customFormat="1" ht="13" x14ac:dyDescent="0.15"/>
    <row r="4566" customFormat="1" ht="13" x14ac:dyDescent="0.15"/>
    <row r="4567" customFormat="1" ht="13" x14ac:dyDescent="0.15"/>
    <row r="4568" customFormat="1" ht="13" x14ac:dyDescent="0.15"/>
    <row r="4569" customFormat="1" ht="13" x14ac:dyDescent="0.15"/>
    <row r="4570" customFormat="1" ht="13" x14ac:dyDescent="0.15"/>
    <row r="4571" customFormat="1" ht="13" x14ac:dyDescent="0.15"/>
    <row r="4572" customFormat="1" ht="13" x14ac:dyDescent="0.15"/>
    <row r="4573" customFormat="1" ht="13" x14ac:dyDescent="0.15"/>
    <row r="4574" customFormat="1" ht="13" x14ac:dyDescent="0.15"/>
    <row r="4575" customFormat="1" ht="13" x14ac:dyDescent="0.15"/>
    <row r="4576" customFormat="1" ht="13" x14ac:dyDescent="0.15"/>
    <row r="4577" customFormat="1" ht="13" x14ac:dyDescent="0.15"/>
    <row r="4578" customFormat="1" ht="13" x14ac:dyDescent="0.15"/>
    <row r="4579" customFormat="1" ht="13" x14ac:dyDescent="0.15"/>
    <row r="4580" customFormat="1" ht="13" x14ac:dyDescent="0.15"/>
    <row r="4581" customFormat="1" ht="13" x14ac:dyDescent="0.15"/>
    <row r="4582" customFormat="1" ht="13" x14ac:dyDescent="0.15"/>
    <row r="4583" customFormat="1" ht="13" x14ac:dyDescent="0.15"/>
    <row r="4584" customFormat="1" ht="13" x14ac:dyDescent="0.15"/>
    <row r="4585" customFormat="1" ht="13" x14ac:dyDescent="0.15"/>
    <row r="4586" customFormat="1" ht="13" x14ac:dyDescent="0.15"/>
    <row r="4587" customFormat="1" ht="13" x14ac:dyDescent="0.15"/>
    <row r="4588" customFormat="1" ht="13" x14ac:dyDescent="0.15"/>
    <row r="4589" customFormat="1" ht="13" x14ac:dyDescent="0.15"/>
    <row r="4590" customFormat="1" ht="13" x14ac:dyDescent="0.15"/>
    <row r="4591" customFormat="1" ht="13" x14ac:dyDescent="0.15"/>
    <row r="4592" customFormat="1" ht="13" x14ac:dyDescent="0.15"/>
    <row r="4593" customFormat="1" ht="13" x14ac:dyDescent="0.15"/>
    <row r="4594" customFormat="1" ht="13" x14ac:dyDescent="0.15"/>
    <row r="4595" customFormat="1" ht="13" x14ac:dyDescent="0.15"/>
    <row r="4596" customFormat="1" ht="13" x14ac:dyDescent="0.15"/>
    <row r="4597" customFormat="1" ht="13" x14ac:dyDescent="0.15"/>
    <row r="4598" customFormat="1" ht="13" x14ac:dyDescent="0.15"/>
    <row r="4599" customFormat="1" ht="13" x14ac:dyDescent="0.15"/>
    <row r="4600" customFormat="1" ht="13" x14ac:dyDescent="0.15"/>
    <row r="4601" customFormat="1" ht="13" x14ac:dyDescent="0.15"/>
    <row r="4602" customFormat="1" ht="13" x14ac:dyDescent="0.15"/>
    <row r="4603" customFormat="1" ht="13" x14ac:dyDescent="0.15"/>
    <row r="4604" customFormat="1" ht="13" x14ac:dyDescent="0.15"/>
    <row r="4605" customFormat="1" ht="13" x14ac:dyDescent="0.15"/>
    <row r="4606" customFormat="1" ht="13" x14ac:dyDescent="0.15"/>
    <row r="4607" customFormat="1" ht="13" x14ac:dyDescent="0.15"/>
    <row r="4608" customFormat="1" ht="13" x14ac:dyDescent="0.15"/>
    <row r="4609" customFormat="1" ht="13" x14ac:dyDescent="0.15"/>
    <row r="4610" customFormat="1" ht="13" x14ac:dyDescent="0.15"/>
    <row r="4611" customFormat="1" ht="13" x14ac:dyDescent="0.15"/>
    <row r="4612" customFormat="1" ht="13" x14ac:dyDescent="0.15"/>
    <row r="4613" customFormat="1" ht="13" x14ac:dyDescent="0.15"/>
    <row r="4614" customFormat="1" ht="13" x14ac:dyDescent="0.15"/>
    <row r="4615" customFormat="1" ht="13" x14ac:dyDescent="0.15"/>
    <row r="4616" customFormat="1" ht="13" x14ac:dyDescent="0.15"/>
    <row r="4617" customFormat="1" ht="13" x14ac:dyDescent="0.15"/>
    <row r="4618" customFormat="1" ht="13" x14ac:dyDescent="0.15"/>
    <row r="4619" customFormat="1" ht="13" x14ac:dyDescent="0.15"/>
    <row r="4620" customFormat="1" ht="13" x14ac:dyDescent="0.15"/>
    <row r="4621" customFormat="1" ht="13" x14ac:dyDescent="0.15"/>
    <row r="4622" customFormat="1" ht="13" x14ac:dyDescent="0.15"/>
    <row r="4623" customFormat="1" ht="13" x14ac:dyDescent="0.15"/>
    <row r="4624" customFormat="1" ht="13" x14ac:dyDescent="0.15"/>
    <row r="4625" customFormat="1" ht="13" x14ac:dyDescent="0.15"/>
    <row r="4626" customFormat="1" ht="13" x14ac:dyDescent="0.15"/>
    <row r="4627" customFormat="1" ht="13" x14ac:dyDescent="0.15"/>
    <row r="4628" customFormat="1" ht="13" x14ac:dyDescent="0.15"/>
    <row r="4629" customFormat="1" ht="13" x14ac:dyDescent="0.15"/>
    <row r="4630" customFormat="1" ht="13" x14ac:dyDescent="0.15"/>
    <row r="4631" customFormat="1" ht="13" x14ac:dyDescent="0.15"/>
    <row r="4632" customFormat="1" ht="13" x14ac:dyDescent="0.15"/>
    <row r="4633" customFormat="1" ht="13" x14ac:dyDescent="0.15"/>
    <row r="4634" customFormat="1" ht="13" x14ac:dyDescent="0.15"/>
    <row r="4635" customFormat="1" ht="13" x14ac:dyDescent="0.15"/>
    <row r="4636" customFormat="1" ht="13" x14ac:dyDescent="0.15"/>
    <row r="4637" customFormat="1" ht="13" x14ac:dyDescent="0.15"/>
    <row r="4638" customFormat="1" ht="13" x14ac:dyDescent="0.15"/>
    <row r="4639" customFormat="1" ht="13" x14ac:dyDescent="0.15"/>
    <row r="4640" customFormat="1" ht="13" x14ac:dyDescent="0.15"/>
    <row r="4641" customFormat="1" ht="13" x14ac:dyDescent="0.15"/>
    <row r="4642" customFormat="1" ht="13" x14ac:dyDescent="0.15"/>
    <row r="4643" customFormat="1" ht="13" x14ac:dyDescent="0.15"/>
    <row r="4644" customFormat="1" ht="13" x14ac:dyDescent="0.15"/>
    <row r="4645" customFormat="1" ht="13" x14ac:dyDescent="0.15"/>
    <row r="4646" customFormat="1" ht="13" x14ac:dyDescent="0.15"/>
    <row r="4647" customFormat="1" ht="13" x14ac:dyDescent="0.15"/>
    <row r="4648" customFormat="1" ht="13" x14ac:dyDescent="0.15"/>
    <row r="4649" customFormat="1" ht="13" x14ac:dyDescent="0.15"/>
    <row r="4650" customFormat="1" ht="13" x14ac:dyDescent="0.15"/>
    <row r="4651" customFormat="1" ht="13" x14ac:dyDescent="0.15"/>
    <row r="4652" customFormat="1" ht="13" x14ac:dyDescent="0.15"/>
    <row r="4653" customFormat="1" ht="13" x14ac:dyDescent="0.15"/>
    <row r="4654" customFormat="1" ht="13" x14ac:dyDescent="0.15"/>
    <row r="4655" customFormat="1" ht="13" x14ac:dyDescent="0.15"/>
    <row r="4656" customFormat="1" ht="13" x14ac:dyDescent="0.15"/>
    <row r="4657" customFormat="1" ht="13" x14ac:dyDescent="0.15"/>
    <row r="4658" customFormat="1" ht="13" x14ac:dyDescent="0.15"/>
    <row r="4659" customFormat="1" ht="13" x14ac:dyDescent="0.15"/>
    <row r="4660" customFormat="1" ht="13" x14ac:dyDescent="0.15"/>
    <row r="4661" customFormat="1" ht="13" x14ac:dyDescent="0.15"/>
    <row r="4662" customFormat="1" ht="13" x14ac:dyDescent="0.15"/>
    <row r="4663" customFormat="1" ht="13" x14ac:dyDescent="0.15"/>
    <row r="4664" customFormat="1" ht="13" x14ac:dyDescent="0.15"/>
    <row r="4665" customFormat="1" ht="13" x14ac:dyDescent="0.15"/>
    <row r="4666" customFormat="1" ht="13" x14ac:dyDescent="0.15"/>
    <row r="4667" customFormat="1" ht="13" x14ac:dyDescent="0.15"/>
    <row r="4668" customFormat="1" ht="13" x14ac:dyDescent="0.15"/>
    <row r="4669" customFormat="1" ht="13" x14ac:dyDescent="0.15"/>
    <row r="4670" customFormat="1" ht="13" x14ac:dyDescent="0.15"/>
    <row r="4671" customFormat="1" ht="13" x14ac:dyDescent="0.15"/>
    <row r="4672" customFormat="1" ht="13" x14ac:dyDescent="0.15"/>
    <row r="4673" customFormat="1" ht="13" x14ac:dyDescent="0.15"/>
    <row r="4674" customFormat="1" ht="13" x14ac:dyDescent="0.15"/>
    <row r="4675" customFormat="1" ht="13" x14ac:dyDescent="0.15"/>
    <row r="4676" customFormat="1" ht="13" x14ac:dyDescent="0.15"/>
    <row r="4677" customFormat="1" ht="13" x14ac:dyDescent="0.15"/>
    <row r="4678" customFormat="1" ht="13" x14ac:dyDescent="0.15"/>
    <row r="4679" customFormat="1" ht="13" x14ac:dyDescent="0.15"/>
    <row r="4680" customFormat="1" ht="13" x14ac:dyDescent="0.15"/>
    <row r="4681" customFormat="1" ht="13" x14ac:dyDescent="0.15"/>
    <row r="4682" customFormat="1" ht="13" x14ac:dyDescent="0.15"/>
    <row r="4683" customFormat="1" ht="13" x14ac:dyDescent="0.15"/>
    <row r="4684" customFormat="1" ht="13" x14ac:dyDescent="0.15"/>
    <row r="4685" customFormat="1" ht="13" x14ac:dyDescent="0.15"/>
    <row r="4686" customFormat="1" ht="13" x14ac:dyDescent="0.15"/>
    <row r="4687" customFormat="1" ht="13" x14ac:dyDescent="0.15"/>
    <row r="4688" customFormat="1" ht="13" x14ac:dyDescent="0.15"/>
    <row r="4689" customFormat="1" ht="13" x14ac:dyDescent="0.15"/>
    <row r="4690" customFormat="1" ht="13" x14ac:dyDescent="0.15"/>
    <row r="4691" customFormat="1" ht="13" x14ac:dyDescent="0.15"/>
    <row r="4692" customFormat="1" ht="13" x14ac:dyDescent="0.15"/>
    <row r="4693" customFormat="1" ht="13" x14ac:dyDescent="0.15"/>
    <row r="4694" customFormat="1" ht="13" x14ac:dyDescent="0.15"/>
    <row r="4695" customFormat="1" ht="13" x14ac:dyDescent="0.15"/>
    <row r="4696" customFormat="1" ht="13" x14ac:dyDescent="0.15"/>
    <row r="4697" customFormat="1" ht="13" x14ac:dyDescent="0.15"/>
    <row r="4698" customFormat="1" ht="13" x14ac:dyDescent="0.15"/>
    <row r="4699" customFormat="1" ht="13" x14ac:dyDescent="0.15"/>
    <row r="4700" customFormat="1" ht="13" x14ac:dyDescent="0.15"/>
    <row r="4701" customFormat="1" ht="13" x14ac:dyDescent="0.15"/>
    <row r="4702" customFormat="1" ht="13" x14ac:dyDescent="0.15"/>
    <row r="4703" customFormat="1" ht="13" x14ac:dyDescent="0.15"/>
    <row r="4704" customFormat="1" ht="13" x14ac:dyDescent="0.15"/>
    <row r="4705" customFormat="1" ht="13" x14ac:dyDescent="0.15"/>
    <row r="4706" customFormat="1" ht="13" x14ac:dyDescent="0.15"/>
    <row r="4707" customFormat="1" ht="13" x14ac:dyDescent="0.15"/>
    <row r="4708" customFormat="1" ht="13" x14ac:dyDescent="0.15"/>
    <row r="4709" customFormat="1" ht="13" x14ac:dyDescent="0.15"/>
    <row r="4710" customFormat="1" ht="13" x14ac:dyDescent="0.15"/>
    <row r="4711" customFormat="1" ht="13" x14ac:dyDescent="0.15"/>
    <row r="4712" customFormat="1" ht="13" x14ac:dyDescent="0.15"/>
    <row r="4713" customFormat="1" ht="13" x14ac:dyDescent="0.15"/>
    <row r="4714" customFormat="1" ht="13" x14ac:dyDescent="0.15"/>
    <row r="4715" customFormat="1" ht="13" x14ac:dyDescent="0.15"/>
    <row r="4716" customFormat="1" ht="13" x14ac:dyDescent="0.15"/>
    <row r="4717" customFormat="1" ht="13" x14ac:dyDescent="0.15"/>
    <row r="4718" customFormat="1" ht="13" x14ac:dyDescent="0.15"/>
    <row r="4719" customFormat="1" ht="13" x14ac:dyDescent="0.15"/>
    <row r="4720" customFormat="1" ht="13" x14ac:dyDescent="0.15"/>
    <row r="4721" customFormat="1" ht="13" x14ac:dyDescent="0.15"/>
    <row r="4722" customFormat="1" ht="13" x14ac:dyDescent="0.15"/>
    <row r="4723" customFormat="1" ht="13" x14ac:dyDescent="0.15"/>
    <row r="4724" customFormat="1" ht="13" x14ac:dyDescent="0.15"/>
    <row r="4725" customFormat="1" ht="13" x14ac:dyDescent="0.15"/>
    <row r="4726" customFormat="1" ht="13" x14ac:dyDescent="0.15"/>
    <row r="4727" customFormat="1" ht="13" x14ac:dyDescent="0.15"/>
    <row r="4728" customFormat="1" ht="13" x14ac:dyDescent="0.15"/>
    <row r="4729" customFormat="1" ht="13" x14ac:dyDescent="0.15"/>
    <row r="4730" customFormat="1" ht="13" x14ac:dyDescent="0.15"/>
    <row r="4731" customFormat="1" ht="13" x14ac:dyDescent="0.15"/>
    <row r="4732" customFormat="1" ht="13" x14ac:dyDescent="0.15"/>
    <row r="4733" customFormat="1" ht="13" x14ac:dyDescent="0.15"/>
    <row r="4734" customFormat="1" ht="13" x14ac:dyDescent="0.15"/>
    <row r="4735" customFormat="1" ht="13" x14ac:dyDescent="0.15"/>
    <row r="4736" customFormat="1" ht="13" x14ac:dyDescent="0.15"/>
    <row r="4737" customFormat="1" ht="13" x14ac:dyDescent="0.15"/>
    <row r="4738" customFormat="1" ht="13" x14ac:dyDescent="0.15"/>
    <row r="4739" customFormat="1" ht="13" x14ac:dyDescent="0.15"/>
    <row r="4740" customFormat="1" ht="13" x14ac:dyDescent="0.15"/>
    <row r="4741" customFormat="1" ht="13" x14ac:dyDescent="0.15"/>
    <row r="4742" customFormat="1" ht="13" x14ac:dyDescent="0.15"/>
    <row r="4743" customFormat="1" ht="13" x14ac:dyDescent="0.15"/>
    <row r="4744" customFormat="1" ht="13" x14ac:dyDescent="0.15"/>
    <row r="4745" customFormat="1" ht="13" x14ac:dyDescent="0.15"/>
    <row r="4746" customFormat="1" ht="13" x14ac:dyDescent="0.15"/>
    <row r="4747" customFormat="1" ht="13" x14ac:dyDescent="0.15"/>
    <row r="4748" customFormat="1" ht="13" x14ac:dyDescent="0.15"/>
    <row r="4749" customFormat="1" ht="13" x14ac:dyDescent="0.15"/>
    <row r="4750" customFormat="1" ht="13" x14ac:dyDescent="0.15"/>
    <row r="4751" customFormat="1" ht="13" x14ac:dyDescent="0.15"/>
    <row r="4752" customFormat="1" ht="13" x14ac:dyDescent="0.15"/>
    <row r="4753" customFormat="1" ht="13" x14ac:dyDescent="0.15"/>
    <row r="4754" customFormat="1" ht="13" x14ac:dyDescent="0.15"/>
    <row r="4755" customFormat="1" ht="13" x14ac:dyDescent="0.15"/>
    <row r="4756" customFormat="1" ht="13" x14ac:dyDescent="0.15"/>
    <row r="4757" customFormat="1" ht="13" x14ac:dyDescent="0.15"/>
    <row r="4758" customFormat="1" ht="13" x14ac:dyDescent="0.15"/>
    <row r="4759" customFormat="1" ht="13" x14ac:dyDescent="0.15"/>
    <row r="4760" customFormat="1" ht="13" x14ac:dyDescent="0.15"/>
    <row r="4761" customFormat="1" ht="13" x14ac:dyDescent="0.15"/>
    <row r="4762" customFormat="1" ht="13" x14ac:dyDescent="0.15"/>
    <row r="4763" customFormat="1" ht="13" x14ac:dyDescent="0.15"/>
    <row r="4764" customFormat="1" ht="13" x14ac:dyDescent="0.15"/>
    <row r="4765" customFormat="1" ht="13" x14ac:dyDescent="0.15"/>
    <row r="4766" customFormat="1" ht="13" x14ac:dyDescent="0.15"/>
    <row r="4767" customFormat="1" ht="13" x14ac:dyDescent="0.15"/>
    <row r="4768" customFormat="1" ht="13" x14ac:dyDescent="0.15"/>
    <row r="4769" customFormat="1" ht="13" x14ac:dyDescent="0.15"/>
    <row r="4770" customFormat="1" ht="13" x14ac:dyDescent="0.15"/>
    <row r="4771" customFormat="1" ht="13" x14ac:dyDescent="0.15"/>
    <row r="4772" customFormat="1" ht="13" x14ac:dyDescent="0.15"/>
    <row r="4773" customFormat="1" ht="13" x14ac:dyDescent="0.15"/>
    <row r="4774" customFormat="1" ht="13" x14ac:dyDescent="0.15"/>
    <row r="4775" customFormat="1" ht="13" x14ac:dyDescent="0.15"/>
    <row r="4776" customFormat="1" ht="13" x14ac:dyDescent="0.15"/>
    <row r="4777" customFormat="1" ht="13" x14ac:dyDescent="0.15"/>
    <row r="4778" customFormat="1" ht="13" x14ac:dyDescent="0.15"/>
    <row r="4779" customFormat="1" ht="13" x14ac:dyDescent="0.15"/>
    <row r="4780" customFormat="1" ht="13" x14ac:dyDescent="0.15"/>
    <row r="4781" customFormat="1" ht="13" x14ac:dyDescent="0.15"/>
    <row r="4782" customFormat="1" ht="13" x14ac:dyDescent="0.15"/>
    <row r="4783" customFormat="1" ht="13" x14ac:dyDescent="0.15"/>
    <row r="4784" customFormat="1" ht="13" x14ac:dyDescent="0.15"/>
    <row r="4785" customFormat="1" ht="13" x14ac:dyDescent="0.15"/>
    <row r="4786" customFormat="1" ht="13" x14ac:dyDescent="0.15"/>
    <row r="4787" customFormat="1" ht="13" x14ac:dyDescent="0.15"/>
    <row r="4788" customFormat="1" ht="13" x14ac:dyDescent="0.15"/>
    <row r="4789" customFormat="1" ht="13" x14ac:dyDescent="0.15"/>
    <row r="4790" customFormat="1" ht="13" x14ac:dyDescent="0.15"/>
    <row r="4791" customFormat="1" ht="13" x14ac:dyDescent="0.15"/>
    <row r="4792" customFormat="1" ht="13" x14ac:dyDescent="0.15"/>
    <row r="4793" customFormat="1" ht="13" x14ac:dyDescent="0.15"/>
    <row r="4794" customFormat="1" ht="13" x14ac:dyDescent="0.15"/>
    <row r="4795" customFormat="1" ht="13" x14ac:dyDescent="0.15"/>
    <row r="4796" customFormat="1" ht="13" x14ac:dyDescent="0.15"/>
    <row r="4797" customFormat="1" ht="13" x14ac:dyDescent="0.15"/>
    <row r="4798" customFormat="1" ht="13" x14ac:dyDescent="0.15"/>
    <row r="4799" customFormat="1" ht="13" x14ac:dyDescent="0.15"/>
    <row r="4800" customFormat="1" ht="13" x14ac:dyDescent="0.15"/>
    <row r="4801" customFormat="1" ht="13" x14ac:dyDescent="0.15"/>
    <row r="4802" customFormat="1" ht="13" x14ac:dyDescent="0.15"/>
    <row r="4803" customFormat="1" ht="13" x14ac:dyDescent="0.15"/>
    <row r="4804" customFormat="1" ht="13" x14ac:dyDescent="0.15"/>
    <row r="4805" customFormat="1" ht="13" x14ac:dyDescent="0.15"/>
    <row r="4806" customFormat="1" ht="13" x14ac:dyDescent="0.15"/>
    <row r="4807" customFormat="1" ht="13" x14ac:dyDescent="0.15"/>
    <row r="4808" customFormat="1" ht="13" x14ac:dyDescent="0.15"/>
    <row r="4809" customFormat="1" ht="13" x14ac:dyDescent="0.15"/>
    <row r="4810" customFormat="1" ht="13" x14ac:dyDescent="0.15"/>
    <row r="4811" customFormat="1" ht="13" x14ac:dyDescent="0.15"/>
    <row r="4812" customFormat="1" ht="13" x14ac:dyDescent="0.15"/>
    <row r="4813" customFormat="1" ht="13" x14ac:dyDescent="0.15"/>
    <row r="4814" customFormat="1" ht="13" x14ac:dyDescent="0.15"/>
    <row r="4815" customFormat="1" ht="13" x14ac:dyDescent="0.15"/>
    <row r="4816" customFormat="1" ht="13" x14ac:dyDescent="0.15"/>
    <row r="4817" customFormat="1" ht="13" x14ac:dyDescent="0.15"/>
    <row r="4818" customFormat="1" ht="13" x14ac:dyDescent="0.15"/>
    <row r="4819" customFormat="1" ht="13" x14ac:dyDescent="0.15"/>
    <row r="4820" customFormat="1" ht="13" x14ac:dyDescent="0.15"/>
    <row r="4821" customFormat="1" ht="13" x14ac:dyDescent="0.15"/>
    <row r="4822" customFormat="1" ht="13" x14ac:dyDescent="0.15"/>
    <row r="4823" customFormat="1" ht="13" x14ac:dyDescent="0.15"/>
    <row r="4824" customFormat="1" ht="13" x14ac:dyDescent="0.15"/>
    <row r="4825" customFormat="1" ht="13" x14ac:dyDescent="0.15"/>
    <row r="4826" customFormat="1" ht="13" x14ac:dyDescent="0.15"/>
    <row r="4827" customFormat="1" ht="13" x14ac:dyDescent="0.15"/>
    <row r="4828" customFormat="1" ht="13" x14ac:dyDescent="0.15"/>
    <row r="4829" customFormat="1" ht="13" x14ac:dyDescent="0.15"/>
    <row r="4830" customFormat="1" ht="13" x14ac:dyDescent="0.15"/>
    <row r="4831" customFormat="1" ht="13" x14ac:dyDescent="0.15"/>
    <row r="4832" customFormat="1" ht="13" x14ac:dyDescent="0.15"/>
    <row r="4833" customFormat="1" ht="13" x14ac:dyDescent="0.15"/>
    <row r="4834" customFormat="1" ht="13" x14ac:dyDescent="0.15"/>
    <row r="4835" customFormat="1" ht="13" x14ac:dyDescent="0.15"/>
    <row r="4836" customFormat="1" ht="13" x14ac:dyDescent="0.15"/>
    <row r="4837" customFormat="1" ht="13" x14ac:dyDescent="0.15"/>
    <row r="4838" customFormat="1" ht="13" x14ac:dyDescent="0.15"/>
    <row r="4839" customFormat="1" ht="13" x14ac:dyDescent="0.15"/>
    <row r="4840" customFormat="1" ht="13" x14ac:dyDescent="0.15"/>
    <row r="4841" customFormat="1" ht="13" x14ac:dyDescent="0.15"/>
    <row r="4842" customFormat="1" ht="13" x14ac:dyDescent="0.15"/>
    <row r="4843" customFormat="1" ht="13" x14ac:dyDescent="0.15"/>
    <row r="4844" customFormat="1" ht="13" x14ac:dyDescent="0.15"/>
    <row r="4845" customFormat="1" ht="13" x14ac:dyDescent="0.15"/>
    <row r="4846" customFormat="1" ht="13" x14ac:dyDescent="0.15"/>
    <row r="4847" customFormat="1" ht="13" x14ac:dyDescent="0.15"/>
    <row r="4848" customFormat="1" ht="13" x14ac:dyDescent="0.15"/>
    <row r="4849" customFormat="1" ht="13" x14ac:dyDescent="0.15"/>
    <row r="4850" customFormat="1" ht="13" x14ac:dyDescent="0.15"/>
    <row r="4851" customFormat="1" ht="13" x14ac:dyDescent="0.15"/>
    <row r="4852" customFormat="1" ht="13" x14ac:dyDescent="0.15"/>
    <row r="4853" customFormat="1" ht="13" x14ac:dyDescent="0.15"/>
    <row r="4854" customFormat="1" ht="13" x14ac:dyDescent="0.15"/>
    <row r="4855" customFormat="1" ht="13" x14ac:dyDescent="0.15"/>
    <row r="4856" customFormat="1" ht="13" x14ac:dyDescent="0.15"/>
    <row r="4857" customFormat="1" ht="13" x14ac:dyDescent="0.15"/>
    <row r="4858" customFormat="1" ht="13" x14ac:dyDescent="0.15"/>
    <row r="4859" customFormat="1" ht="13" x14ac:dyDescent="0.15"/>
    <row r="4860" customFormat="1" ht="13" x14ac:dyDescent="0.15"/>
    <row r="4861" customFormat="1" ht="13" x14ac:dyDescent="0.15"/>
    <row r="4862" customFormat="1" ht="13" x14ac:dyDescent="0.15"/>
    <row r="4863" customFormat="1" ht="13" x14ac:dyDescent="0.15"/>
    <row r="4864" customFormat="1" ht="13" x14ac:dyDescent="0.15"/>
    <row r="4865" customFormat="1" ht="13" x14ac:dyDescent="0.15"/>
    <row r="4866" customFormat="1" ht="13" x14ac:dyDescent="0.15"/>
    <row r="4867" customFormat="1" ht="13" x14ac:dyDescent="0.15"/>
    <row r="4868" customFormat="1" ht="13" x14ac:dyDescent="0.15"/>
    <row r="4869" customFormat="1" ht="13" x14ac:dyDescent="0.15"/>
    <row r="4870" customFormat="1" ht="13" x14ac:dyDescent="0.15"/>
    <row r="4871" customFormat="1" ht="13" x14ac:dyDescent="0.15"/>
    <row r="4872" customFormat="1" ht="13" x14ac:dyDescent="0.15"/>
    <row r="4873" customFormat="1" ht="13" x14ac:dyDescent="0.15"/>
    <row r="4874" customFormat="1" ht="13" x14ac:dyDescent="0.15"/>
    <row r="4875" customFormat="1" ht="13" x14ac:dyDescent="0.15"/>
    <row r="4876" customFormat="1" ht="13" x14ac:dyDescent="0.15"/>
    <row r="4877" customFormat="1" ht="13" x14ac:dyDescent="0.15"/>
    <row r="4878" customFormat="1" ht="13" x14ac:dyDescent="0.15"/>
    <row r="4879" customFormat="1" ht="13" x14ac:dyDescent="0.15"/>
    <row r="4880" customFormat="1" ht="13" x14ac:dyDescent="0.15"/>
    <row r="4881" customFormat="1" ht="13" x14ac:dyDescent="0.15"/>
    <row r="4882" customFormat="1" ht="13" x14ac:dyDescent="0.15"/>
    <row r="4883" customFormat="1" ht="13" x14ac:dyDescent="0.15"/>
    <row r="4884" customFormat="1" ht="13" x14ac:dyDescent="0.15"/>
    <row r="4885" customFormat="1" ht="13" x14ac:dyDescent="0.15"/>
    <row r="4886" customFormat="1" ht="13" x14ac:dyDescent="0.15"/>
    <row r="4887" customFormat="1" ht="13" x14ac:dyDescent="0.15"/>
    <row r="4888" customFormat="1" ht="13" x14ac:dyDescent="0.15"/>
    <row r="4889" customFormat="1" ht="13" x14ac:dyDescent="0.15"/>
    <row r="4890" customFormat="1" ht="13" x14ac:dyDescent="0.15"/>
    <row r="4891" customFormat="1" ht="13" x14ac:dyDescent="0.15"/>
    <row r="4892" customFormat="1" ht="13" x14ac:dyDescent="0.15"/>
    <row r="4893" customFormat="1" ht="13" x14ac:dyDescent="0.15"/>
    <row r="4894" customFormat="1" ht="13" x14ac:dyDescent="0.15"/>
    <row r="4895" customFormat="1" ht="13" x14ac:dyDescent="0.15"/>
    <row r="4896" customFormat="1" ht="13" x14ac:dyDescent="0.15"/>
    <row r="4897" customFormat="1" ht="13" x14ac:dyDescent="0.15"/>
    <row r="4898" customFormat="1" ht="13" x14ac:dyDescent="0.15"/>
    <row r="4899" customFormat="1" ht="13" x14ac:dyDescent="0.15"/>
    <row r="4900" customFormat="1" ht="13" x14ac:dyDescent="0.15"/>
    <row r="4901" customFormat="1" ht="13" x14ac:dyDescent="0.15"/>
    <row r="4902" customFormat="1" ht="13" x14ac:dyDescent="0.15"/>
    <row r="4903" customFormat="1" ht="13" x14ac:dyDescent="0.15"/>
    <row r="4904" customFormat="1" ht="13" x14ac:dyDescent="0.15"/>
    <row r="4905" customFormat="1" ht="13" x14ac:dyDescent="0.15"/>
    <row r="4906" customFormat="1" ht="13" x14ac:dyDescent="0.15"/>
    <row r="4907" customFormat="1" ht="13" x14ac:dyDescent="0.15"/>
    <row r="4908" customFormat="1" ht="13" x14ac:dyDescent="0.15"/>
    <row r="4909" customFormat="1" ht="13" x14ac:dyDescent="0.15"/>
    <row r="4910" customFormat="1" ht="13" x14ac:dyDescent="0.15"/>
    <row r="4911" customFormat="1" ht="13" x14ac:dyDescent="0.15"/>
    <row r="4912" customFormat="1" ht="13" x14ac:dyDescent="0.15"/>
    <row r="4913" customFormat="1" ht="13" x14ac:dyDescent="0.15"/>
    <row r="4914" customFormat="1" ht="13" x14ac:dyDescent="0.15"/>
    <row r="4915" customFormat="1" ht="13" x14ac:dyDescent="0.15"/>
    <row r="4916" customFormat="1" ht="13" x14ac:dyDescent="0.15"/>
    <row r="4917" customFormat="1" ht="13" x14ac:dyDescent="0.15"/>
    <row r="4918" customFormat="1" ht="13" x14ac:dyDescent="0.15"/>
    <row r="4919" customFormat="1" ht="13" x14ac:dyDescent="0.15"/>
    <row r="4920" customFormat="1" ht="13" x14ac:dyDescent="0.15"/>
    <row r="4921" customFormat="1" ht="13" x14ac:dyDescent="0.15"/>
    <row r="4922" customFormat="1" ht="13" x14ac:dyDescent="0.15"/>
    <row r="4923" customFormat="1" ht="13" x14ac:dyDescent="0.15"/>
    <row r="4924" customFormat="1" ht="13" x14ac:dyDescent="0.15"/>
    <row r="4925" customFormat="1" ht="13" x14ac:dyDescent="0.15"/>
    <row r="4926" customFormat="1" ht="13" x14ac:dyDescent="0.15"/>
    <row r="4927" customFormat="1" ht="13" x14ac:dyDescent="0.15"/>
    <row r="4928" customFormat="1" ht="13" x14ac:dyDescent="0.15"/>
    <row r="4929" customFormat="1" ht="13" x14ac:dyDescent="0.15"/>
    <row r="4930" customFormat="1" ht="13" x14ac:dyDescent="0.15"/>
    <row r="4931" customFormat="1" ht="13" x14ac:dyDescent="0.15"/>
    <row r="4932" customFormat="1" ht="13" x14ac:dyDescent="0.15"/>
    <row r="4933" customFormat="1" ht="13" x14ac:dyDescent="0.15"/>
    <row r="4934" customFormat="1" ht="13" x14ac:dyDescent="0.15"/>
    <row r="4935" customFormat="1" ht="13" x14ac:dyDescent="0.15"/>
    <row r="4936" customFormat="1" ht="13" x14ac:dyDescent="0.15"/>
    <row r="4937" customFormat="1" ht="13" x14ac:dyDescent="0.15"/>
    <row r="4938" customFormat="1" ht="13" x14ac:dyDescent="0.15"/>
    <row r="4939" customFormat="1" ht="13" x14ac:dyDescent="0.15"/>
    <row r="4940" customFormat="1" ht="13" x14ac:dyDescent="0.15"/>
    <row r="4941" customFormat="1" ht="13" x14ac:dyDescent="0.15"/>
    <row r="4942" customFormat="1" ht="13" x14ac:dyDescent="0.15"/>
    <row r="4943" customFormat="1" ht="13" x14ac:dyDescent="0.15"/>
    <row r="4944" customFormat="1" ht="13" x14ac:dyDescent="0.15"/>
    <row r="4945" customFormat="1" ht="13" x14ac:dyDescent="0.15"/>
    <row r="4946" customFormat="1" ht="13" x14ac:dyDescent="0.15"/>
    <row r="4947" customFormat="1" ht="13" x14ac:dyDescent="0.15"/>
    <row r="4948" customFormat="1" ht="13" x14ac:dyDescent="0.15"/>
    <row r="4949" customFormat="1" ht="13" x14ac:dyDescent="0.15"/>
    <row r="4950" customFormat="1" ht="13" x14ac:dyDescent="0.15"/>
    <row r="4951" customFormat="1" ht="13" x14ac:dyDescent="0.15"/>
    <row r="4952" customFormat="1" ht="13" x14ac:dyDescent="0.15"/>
    <row r="4953" customFormat="1" ht="13" x14ac:dyDescent="0.15"/>
    <row r="4954" customFormat="1" ht="13" x14ac:dyDescent="0.15"/>
    <row r="4955" customFormat="1" ht="13" x14ac:dyDescent="0.15"/>
    <row r="4956" customFormat="1" ht="13" x14ac:dyDescent="0.15"/>
    <row r="4957" customFormat="1" ht="13" x14ac:dyDescent="0.15"/>
    <row r="4958" customFormat="1" ht="13" x14ac:dyDescent="0.15"/>
    <row r="4959" customFormat="1" ht="13" x14ac:dyDescent="0.15"/>
    <row r="4960" customFormat="1" ht="13" x14ac:dyDescent="0.15"/>
    <row r="4961" customFormat="1" ht="13" x14ac:dyDescent="0.15"/>
    <row r="4962" customFormat="1" ht="13" x14ac:dyDescent="0.15"/>
    <row r="4963" customFormat="1" ht="13" x14ac:dyDescent="0.15"/>
    <row r="4964" customFormat="1" ht="13" x14ac:dyDescent="0.15"/>
    <row r="4965" customFormat="1" ht="13" x14ac:dyDescent="0.15"/>
    <row r="4966" customFormat="1" ht="13" x14ac:dyDescent="0.15"/>
    <row r="4967" customFormat="1" ht="13" x14ac:dyDescent="0.15"/>
    <row r="4968" customFormat="1" ht="13" x14ac:dyDescent="0.15"/>
    <row r="4969" customFormat="1" ht="13" x14ac:dyDescent="0.15"/>
    <row r="4970" customFormat="1" ht="13" x14ac:dyDescent="0.15"/>
    <row r="4971" customFormat="1" ht="13" x14ac:dyDescent="0.15"/>
    <row r="4972" customFormat="1" ht="13" x14ac:dyDescent="0.15"/>
    <row r="4973" customFormat="1" ht="13" x14ac:dyDescent="0.15"/>
    <row r="4974" customFormat="1" ht="13" x14ac:dyDescent="0.15"/>
    <row r="4975" customFormat="1" ht="13" x14ac:dyDescent="0.15"/>
    <row r="4976" customFormat="1" ht="13" x14ac:dyDescent="0.15"/>
    <row r="4977" customFormat="1" ht="13" x14ac:dyDescent="0.15"/>
    <row r="4978" customFormat="1" ht="13" x14ac:dyDescent="0.15"/>
    <row r="4979" customFormat="1" ht="13" x14ac:dyDescent="0.15"/>
    <row r="4980" customFormat="1" ht="13" x14ac:dyDescent="0.15"/>
    <row r="4981" customFormat="1" ht="13" x14ac:dyDescent="0.15"/>
    <row r="4982" customFormat="1" ht="13" x14ac:dyDescent="0.15"/>
    <row r="4983" customFormat="1" ht="13" x14ac:dyDescent="0.15"/>
    <row r="4984" customFormat="1" ht="13" x14ac:dyDescent="0.15"/>
    <row r="4985" customFormat="1" ht="13" x14ac:dyDescent="0.15"/>
    <row r="4986" customFormat="1" ht="13" x14ac:dyDescent="0.15"/>
    <row r="4987" customFormat="1" ht="13" x14ac:dyDescent="0.15"/>
    <row r="4988" customFormat="1" ht="13" x14ac:dyDescent="0.15"/>
    <row r="4989" customFormat="1" ht="13" x14ac:dyDescent="0.15"/>
    <row r="4990" customFormat="1" ht="13" x14ac:dyDescent="0.15"/>
    <row r="4991" customFormat="1" ht="13" x14ac:dyDescent="0.15"/>
    <row r="4992" customFormat="1" ht="13" x14ac:dyDescent="0.15"/>
    <row r="4993" customFormat="1" ht="13" x14ac:dyDescent="0.15"/>
    <row r="4994" customFormat="1" ht="13" x14ac:dyDescent="0.15"/>
    <row r="4995" customFormat="1" ht="13" x14ac:dyDescent="0.15"/>
    <row r="4996" customFormat="1" ht="13" x14ac:dyDescent="0.15"/>
    <row r="4997" customFormat="1" ht="13" x14ac:dyDescent="0.15"/>
    <row r="4998" customFormat="1" ht="13" x14ac:dyDescent="0.15"/>
    <row r="4999" customFormat="1" ht="13" x14ac:dyDescent="0.15"/>
    <row r="5000" customFormat="1" ht="13" x14ac:dyDescent="0.15"/>
    <row r="5001" customFormat="1" ht="13" x14ac:dyDescent="0.15"/>
    <row r="5002" customFormat="1" ht="13" x14ac:dyDescent="0.15"/>
    <row r="5003" customFormat="1" ht="13" x14ac:dyDescent="0.15"/>
    <row r="5004" customFormat="1" ht="13" x14ac:dyDescent="0.15"/>
    <row r="5005" customFormat="1" ht="13" x14ac:dyDescent="0.15"/>
    <row r="5006" customFormat="1" ht="13" x14ac:dyDescent="0.15"/>
    <row r="5007" customFormat="1" ht="13" x14ac:dyDescent="0.15"/>
    <row r="5008" customFormat="1" ht="13" x14ac:dyDescent="0.15"/>
    <row r="5009" customFormat="1" ht="13" x14ac:dyDescent="0.15"/>
    <row r="5010" customFormat="1" ht="13" x14ac:dyDescent="0.15"/>
    <row r="5011" customFormat="1" ht="13" x14ac:dyDescent="0.15"/>
    <row r="5012" customFormat="1" ht="13" x14ac:dyDescent="0.15"/>
    <row r="5013" customFormat="1" ht="13" x14ac:dyDescent="0.15"/>
    <row r="5014" customFormat="1" ht="13" x14ac:dyDescent="0.15"/>
    <row r="5015" customFormat="1" ht="13" x14ac:dyDescent="0.15"/>
    <row r="5016" customFormat="1" ht="13" x14ac:dyDescent="0.15"/>
    <row r="5017" customFormat="1" ht="13" x14ac:dyDescent="0.15"/>
    <row r="5018" customFormat="1" ht="13" x14ac:dyDescent="0.15"/>
    <row r="5019" customFormat="1" ht="13" x14ac:dyDescent="0.15"/>
    <row r="5020" customFormat="1" ht="13" x14ac:dyDescent="0.15"/>
    <row r="5021" customFormat="1" ht="13" x14ac:dyDescent="0.15"/>
    <row r="5022" customFormat="1" ht="13" x14ac:dyDescent="0.15"/>
    <row r="5023" customFormat="1" ht="13" x14ac:dyDescent="0.15"/>
    <row r="5024" customFormat="1" ht="13" x14ac:dyDescent="0.15"/>
    <row r="5025" customFormat="1" ht="13" x14ac:dyDescent="0.15"/>
    <row r="5026" customFormat="1" ht="13" x14ac:dyDescent="0.15"/>
    <row r="5027" customFormat="1" ht="13" x14ac:dyDescent="0.15"/>
    <row r="5028" customFormat="1" ht="13" x14ac:dyDescent="0.15"/>
    <row r="5029" customFormat="1" ht="13" x14ac:dyDescent="0.15"/>
    <row r="5030" customFormat="1" ht="13" x14ac:dyDescent="0.15"/>
    <row r="5031" customFormat="1" ht="13" x14ac:dyDescent="0.15"/>
    <row r="5032" customFormat="1" ht="13" x14ac:dyDescent="0.15"/>
    <row r="5033" customFormat="1" ht="13" x14ac:dyDescent="0.15"/>
    <row r="5034" customFormat="1" ht="13" x14ac:dyDescent="0.15"/>
    <row r="5035" customFormat="1" ht="13" x14ac:dyDescent="0.15"/>
    <row r="5036" customFormat="1" ht="13" x14ac:dyDescent="0.15"/>
    <row r="5037" customFormat="1" ht="13" x14ac:dyDescent="0.15"/>
    <row r="5038" customFormat="1" ht="13" x14ac:dyDescent="0.15"/>
    <row r="5039" customFormat="1" ht="13" x14ac:dyDescent="0.15"/>
    <row r="5040" customFormat="1" ht="13" x14ac:dyDescent="0.15"/>
    <row r="5041" customFormat="1" ht="13" x14ac:dyDescent="0.15"/>
    <row r="5042" customFormat="1" ht="13" x14ac:dyDescent="0.15"/>
    <row r="5043" customFormat="1" ht="13" x14ac:dyDescent="0.15"/>
    <row r="5044" customFormat="1" ht="13" x14ac:dyDescent="0.15"/>
    <row r="5045" customFormat="1" ht="13" x14ac:dyDescent="0.15"/>
    <row r="5046" customFormat="1" ht="13" x14ac:dyDescent="0.15"/>
    <row r="5047" customFormat="1" ht="13" x14ac:dyDescent="0.15"/>
    <row r="5048" customFormat="1" ht="13" x14ac:dyDescent="0.15"/>
    <row r="5049" customFormat="1" ht="13" x14ac:dyDescent="0.15"/>
    <row r="5050" customFormat="1" ht="13" x14ac:dyDescent="0.15"/>
    <row r="5051" customFormat="1" ht="13" x14ac:dyDescent="0.15"/>
    <row r="5052" customFormat="1" ht="13" x14ac:dyDescent="0.15"/>
    <row r="5053" customFormat="1" ht="13" x14ac:dyDescent="0.15"/>
    <row r="5054" customFormat="1" ht="13" x14ac:dyDescent="0.15"/>
    <row r="5055" customFormat="1" ht="13" x14ac:dyDescent="0.15"/>
    <row r="5056" customFormat="1" ht="13" x14ac:dyDescent="0.15"/>
    <row r="5057" customFormat="1" ht="13" x14ac:dyDescent="0.15"/>
    <row r="5058" customFormat="1" ht="13" x14ac:dyDescent="0.15"/>
    <row r="5059" customFormat="1" ht="13" x14ac:dyDescent="0.15"/>
    <row r="5060" customFormat="1" ht="13" x14ac:dyDescent="0.15"/>
    <row r="5061" customFormat="1" ht="13" x14ac:dyDescent="0.15"/>
    <row r="5062" customFormat="1" ht="13" x14ac:dyDescent="0.15"/>
    <row r="5063" customFormat="1" ht="13" x14ac:dyDescent="0.15"/>
    <row r="5064" customFormat="1" ht="13" x14ac:dyDescent="0.15"/>
    <row r="5065" customFormat="1" ht="13" x14ac:dyDescent="0.15"/>
    <row r="5066" customFormat="1" ht="13" x14ac:dyDescent="0.15"/>
    <row r="5067" customFormat="1" ht="13" x14ac:dyDescent="0.15"/>
    <row r="5068" customFormat="1" ht="13" x14ac:dyDescent="0.15"/>
    <row r="5069" customFormat="1" ht="13" x14ac:dyDescent="0.15"/>
    <row r="5070" customFormat="1" ht="13" x14ac:dyDescent="0.15"/>
    <row r="5071" customFormat="1" ht="13" x14ac:dyDescent="0.15"/>
    <row r="5072" customFormat="1" ht="13" x14ac:dyDescent="0.15"/>
    <row r="5073" customFormat="1" ht="13" x14ac:dyDescent="0.15"/>
    <row r="5074" customFormat="1" ht="13" x14ac:dyDescent="0.15"/>
    <row r="5075" customFormat="1" ht="13" x14ac:dyDescent="0.15"/>
    <row r="5076" customFormat="1" ht="13" x14ac:dyDescent="0.15"/>
    <row r="5077" customFormat="1" ht="13" x14ac:dyDescent="0.15"/>
    <row r="5078" customFormat="1" ht="13" x14ac:dyDescent="0.15"/>
    <row r="5079" customFormat="1" ht="13" x14ac:dyDescent="0.15"/>
    <row r="5080" customFormat="1" ht="13" x14ac:dyDescent="0.15"/>
    <row r="5081" customFormat="1" ht="13" x14ac:dyDescent="0.15"/>
    <row r="5082" customFormat="1" ht="13" x14ac:dyDescent="0.15"/>
    <row r="5083" customFormat="1" ht="13" x14ac:dyDescent="0.15"/>
    <row r="5084" customFormat="1" ht="13" x14ac:dyDescent="0.15"/>
    <row r="5085" customFormat="1" ht="13" x14ac:dyDescent="0.15"/>
    <row r="5086" customFormat="1" ht="13" x14ac:dyDescent="0.15"/>
    <row r="5087" customFormat="1" ht="13" x14ac:dyDescent="0.15"/>
    <row r="5088" customFormat="1" ht="13" x14ac:dyDescent="0.15"/>
    <row r="5089" customFormat="1" ht="13" x14ac:dyDescent="0.15"/>
    <row r="5090" customFormat="1" ht="13" x14ac:dyDescent="0.15"/>
    <row r="5091" customFormat="1" ht="13" x14ac:dyDescent="0.15"/>
    <row r="5092" customFormat="1" ht="13" x14ac:dyDescent="0.15"/>
    <row r="5093" customFormat="1" ht="13" x14ac:dyDescent="0.15"/>
    <row r="5094" customFormat="1" ht="13" x14ac:dyDescent="0.15"/>
    <row r="5095" customFormat="1" ht="13" x14ac:dyDescent="0.15"/>
    <row r="5096" customFormat="1" ht="13" x14ac:dyDescent="0.15"/>
    <row r="5097" customFormat="1" ht="13" x14ac:dyDescent="0.15"/>
    <row r="5098" customFormat="1" ht="13" x14ac:dyDescent="0.15"/>
    <row r="5099" customFormat="1" ht="13" x14ac:dyDescent="0.15"/>
    <row r="5100" customFormat="1" ht="13" x14ac:dyDescent="0.15"/>
    <row r="5101" customFormat="1" ht="13" x14ac:dyDescent="0.15"/>
    <row r="5102" customFormat="1" ht="13" x14ac:dyDescent="0.15"/>
    <row r="5103" customFormat="1" ht="13" x14ac:dyDescent="0.15"/>
    <row r="5104" customFormat="1" ht="13" x14ac:dyDescent="0.15"/>
    <row r="5105" customFormat="1" ht="13" x14ac:dyDescent="0.15"/>
    <row r="5106" customFormat="1" ht="13" x14ac:dyDescent="0.15"/>
    <row r="5107" customFormat="1" ht="13" x14ac:dyDescent="0.15"/>
    <row r="5108" customFormat="1" ht="13" x14ac:dyDescent="0.15"/>
    <row r="5109" customFormat="1" ht="13" x14ac:dyDescent="0.15"/>
    <row r="5110" customFormat="1" ht="13" x14ac:dyDescent="0.15"/>
    <row r="5111" customFormat="1" ht="13" x14ac:dyDescent="0.15"/>
    <row r="5112" customFormat="1" ht="13" x14ac:dyDescent="0.15"/>
    <row r="5113" customFormat="1" ht="13" x14ac:dyDescent="0.15"/>
    <row r="5114" customFormat="1" ht="13" x14ac:dyDescent="0.15"/>
    <row r="5115" customFormat="1" ht="13" x14ac:dyDescent="0.15"/>
    <row r="5116" customFormat="1" ht="13" x14ac:dyDescent="0.15"/>
    <row r="5117" customFormat="1" ht="13" x14ac:dyDescent="0.15"/>
    <row r="5118" customFormat="1" ht="13" x14ac:dyDescent="0.15"/>
    <row r="5119" customFormat="1" ht="13" x14ac:dyDescent="0.15"/>
    <row r="5120" customFormat="1" ht="13" x14ac:dyDescent="0.15"/>
    <row r="5121" customFormat="1" ht="13" x14ac:dyDescent="0.15"/>
    <row r="5122" customFormat="1" ht="13" x14ac:dyDescent="0.15"/>
    <row r="5123" customFormat="1" ht="13" x14ac:dyDescent="0.15"/>
    <row r="5124" customFormat="1" ht="13" x14ac:dyDescent="0.15"/>
    <row r="5125" customFormat="1" ht="13" x14ac:dyDescent="0.15"/>
    <row r="5126" customFormat="1" ht="13" x14ac:dyDescent="0.15"/>
    <row r="5127" customFormat="1" ht="13" x14ac:dyDescent="0.15"/>
    <row r="5128" customFormat="1" ht="13" x14ac:dyDescent="0.15"/>
    <row r="5129" customFormat="1" ht="13" x14ac:dyDescent="0.15"/>
    <row r="5130" customFormat="1" ht="13" x14ac:dyDescent="0.15"/>
    <row r="5131" customFormat="1" ht="13" x14ac:dyDescent="0.15"/>
    <row r="5132" customFormat="1" ht="13" x14ac:dyDescent="0.15"/>
    <row r="5133" customFormat="1" ht="13" x14ac:dyDescent="0.15"/>
    <row r="5134" customFormat="1" ht="13" x14ac:dyDescent="0.15"/>
    <row r="5135" customFormat="1" ht="13" x14ac:dyDescent="0.15"/>
    <row r="5136" customFormat="1" ht="13" x14ac:dyDescent="0.15"/>
    <row r="5137" customFormat="1" ht="13" x14ac:dyDescent="0.15"/>
    <row r="5138" customFormat="1" ht="13" x14ac:dyDescent="0.15"/>
    <row r="5139" customFormat="1" ht="13" x14ac:dyDescent="0.15"/>
    <row r="5140" customFormat="1" ht="13" x14ac:dyDescent="0.15"/>
    <row r="5141" customFormat="1" ht="13" x14ac:dyDescent="0.15"/>
    <row r="5142" customFormat="1" ht="13" x14ac:dyDescent="0.15"/>
    <row r="5143" customFormat="1" ht="13" x14ac:dyDescent="0.15"/>
    <row r="5144" customFormat="1" ht="13" x14ac:dyDescent="0.15"/>
    <row r="5145" customFormat="1" ht="13" x14ac:dyDescent="0.15"/>
    <row r="5146" customFormat="1" ht="13" x14ac:dyDescent="0.15"/>
    <row r="5147" customFormat="1" ht="13" x14ac:dyDescent="0.15"/>
    <row r="5148" customFormat="1" ht="13" x14ac:dyDescent="0.15"/>
    <row r="5149" customFormat="1" ht="13" x14ac:dyDescent="0.15"/>
    <row r="5150" customFormat="1" ht="13" x14ac:dyDescent="0.15"/>
    <row r="5151" customFormat="1" ht="13" x14ac:dyDescent="0.15"/>
    <row r="5152" customFormat="1" ht="13" x14ac:dyDescent="0.15"/>
    <row r="5153" customFormat="1" ht="13" x14ac:dyDescent="0.15"/>
    <row r="5154" customFormat="1" ht="13" x14ac:dyDescent="0.15"/>
    <row r="5155" customFormat="1" ht="13" x14ac:dyDescent="0.15"/>
    <row r="5156" customFormat="1" ht="13" x14ac:dyDescent="0.15"/>
    <row r="5157" customFormat="1" ht="13" x14ac:dyDescent="0.15"/>
    <row r="5158" customFormat="1" ht="13" x14ac:dyDescent="0.15"/>
    <row r="5159" customFormat="1" ht="13" x14ac:dyDescent="0.15"/>
    <row r="5160" customFormat="1" ht="13" x14ac:dyDescent="0.15"/>
    <row r="5161" customFormat="1" ht="13" x14ac:dyDescent="0.15"/>
    <row r="5162" customFormat="1" ht="13" x14ac:dyDescent="0.15"/>
    <row r="5163" customFormat="1" ht="13" x14ac:dyDescent="0.15"/>
    <row r="5164" customFormat="1" ht="13" x14ac:dyDescent="0.15"/>
    <row r="5165" customFormat="1" ht="13" x14ac:dyDescent="0.15"/>
    <row r="5166" customFormat="1" ht="13" x14ac:dyDescent="0.15"/>
    <row r="5167" customFormat="1" ht="13" x14ac:dyDescent="0.15"/>
    <row r="5168" customFormat="1" ht="13" x14ac:dyDescent="0.15"/>
    <row r="5169" customFormat="1" ht="13" x14ac:dyDescent="0.15"/>
    <row r="5170" customFormat="1" ht="13" x14ac:dyDescent="0.15"/>
    <row r="5171" customFormat="1" ht="13" x14ac:dyDescent="0.15"/>
    <row r="5172" customFormat="1" ht="13" x14ac:dyDescent="0.15"/>
    <row r="5173" customFormat="1" ht="13" x14ac:dyDescent="0.15"/>
    <row r="5174" customFormat="1" ht="13" x14ac:dyDescent="0.15"/>
    <row r="5175" customFormat="1" ht="13" x14ac:dyDescent="0.15"/>
    <row r="5176" customFormat="1" ht="13" x14ac:dyDescent="0.15"/>
    <row r="5177" customFormat="1" ht="13" x14ac:dyDescent="0.15"/>
    <row r="5178" customFormat="1" ht="13" x14ac:dyDescent="0.15"/>
    <row r="5179" customFormat="1" ht="13" x14ac:dyDescent="0.15"/>
    <row r="5180" customFormat="1" ht="13" x14ac:dyDescent="0.15"/>
    <row r="5181" customFormat="1" ht="13" x14ac:dyDescent="0.15"/>
    <row r="5182" customFormat="1" ht="13" x14ac:dyDescent="0.15"/>
    <row r="5183" customFormat="1" ht="13" x14ac:dyDescent="0.15"/>
    <row r="5184" customFormat="1" ht="13" x14ac:dyDescent="0.15"/>
    <row r="5185" customFormat="1" ht="13" x14ac:dyDescent="0.15"/>
    <row r="5186" customFormat="1" ht="13" x14ac:dyDescent="0.15"/>
    <row r="5187" customFormat="1" ht="13" x14ac:dyDescent="0.15"/>
    <row r="5188" customFormat="1" ht="13" x14ac:dyDescent="0.15"/>
    <row r="5189" customFormat="1" ht="13" x14ac:dyDescent="0.15"/>
    <row r="5190" customFormat="1" ht="13" x14ac:dyDescent="0.15"/>
    <row r="5191" customFormat="1" ht="13" x14ac:dyDescent="0.15"/>
    <row r="5192" customFormat="1" ht="13" x14ac:dyDescent="0.15"/>
    <row r="5193" customFormat="1" ht="13" x14ac:dyDescent="0.15"/>
    <row r="5194" customFormat="1" ht="13" x14ac:dyDescent="0.15"/>
    <row r="5195" customFormat="1" ht="13" x14ac:dyDescent="0.15"/>
    <row r="5196" customFormat="1" ht="13" x14ac:dyDescent="0.15"/>
    <row r="5197" customFormat="1" ht="13" x14ac:dyDescent="0.15"/>
    <row r="5198" customFormat="1" ht="13" x14ac:dyDescent="0.15"/>
    <row r="5199" customFormat="1" ht="13" x14ac:dyDescent="0.15"/>
    <row r="5200" customFormat="1" ht="13" x14ac:dyDescent="0.15"/>
    <row r="5201" customFormat="1" ht="13" x14ac:dyDescent="0.15"/>
    <row r="5202" customFormat="1" ht="13" x14ac:dyDescent="0.15"/>
    <row r="5203" customFormat="1" ht="13" x14ac:dyDescent="0.15"/>
    <row r="5204" customFormat="1" ht="13" x14ac:dyDescent="0.15"/>
    <row r="5205" customFormat="1" ht="13" x14ac:dyDescent="0.15"/>
    <row r="5206" customFormat="1" ht="13" x14ac:dyDescent="0.15"/>
    <row r="5207" customFormat="1" ht="13" x14ac:dyDescent="0.15"/>
    <row r="5208" customFormat="1" ht="13" x14ac:dyDescent="0.15"/>
    <row r="5209" customFormat="1" ht="13" x14ac:dyDescent="0.15"/>
    <row r="5210" customFormat="1" ht="13" x14ac:dyDescent="0.15"/>
    <row r="5211" customFormat="1" ht="13" x14ac:dyDescent="0.15"/>
    <row r="5212" customFormat="1" ht="13" x14ac:dyDescent="0.15"/>
    <row r="5213" customFormat="1" ht="13" x14ac:dyDescent="0.15"/>
    <row r="5214" customFormat="1" ht="13" x14ac:dyDescent="0.15"/>
    <row r="5215" customFormat="1" ht="13" x14ac:dyDescent="0.15"/>
    <row r="5216" customFormat="1" ht="13" x14ac:dyDescent="0.15"/>
    <row r="5217" customFormat="1" ht="13" x14ac:dyDescent="0.15"/>
    <row r="5218" customFormat="1" ht="13" x14ac:dyDescent="0.15"/>
    <row r="5219" customFormat="1" ht="13" x14ac:dyDescent="0.15"/>
    <row r="5220" customFormat="1" ht="13" x14ac:dyDescent="0.15"/>
    <row r="5221" customFormat="1" ht="13" x14ac:dyDescent="0.15"/>
    <row r="5222" customFormat="1" ht="13" x14ac:dyDescent="0.15"/>
    <row r="5223" customFormat="1" ht="13" x14ac:dyDescent="0.15"/>
    <row r="5224" customFormat="1" ht="13" x14ac:dyDescent="0.15"/>
    <row r="5225" customFormat="1" ht="13" x14ac:dyDescent="0.15"/>
    <row r="5226" customFormat="1" ht="13" x14ac:dyDescent="0.15"/>
    <row r="5227" customFormat="1" ht="13" x14ac:dyDescent="0.15"/>
    <row r="5228" customFormat="1" ht="13" x14ac:dyDescent="0.15"/>
    <row r="5229" customFormat="1" ht="13" x14ac:dyDescent="0.15"/>
    <row r="5230" customFormat="1" ht="13" x14ac:dyDescent="0.15"/>
    <row r="5231" customFormat="1" ht="13" x14ac:dyDescent="0.15"/>
    <row r="5232" customFormat="1" ht="13" x14ac:dyDescent="0.15"/>
    <row r="5233" customFormat="1" ht="13" x14ac:dyDescent="0.15"/>
    <row r="5234" customFormat="1" ht="13" x14ac:dyDescent="0.15"/>
    <row r="5235" customFormat="1" ht="13" x14ac:dyDescent="0.15"/>
    <row r="5236" customFormat="1" ht="13" x14ac:dyDescent="0.15"/>
    <row r="5237" customFormat="1" ht="13" x14ac:dyDescent="0.15"/>
    <row r="5238" customFormat="1" ht="13" x14ac:dyDescent="0.15"/>
    <row r="5239" customFormat="1" ht="13" x14ac:dyDescent="0.15"/>
    <row r="5240" customFormat="1" ht="13" x14ac:dyDescent="0.15"/>
    <row r="5241" customFormat="1" ht="13" x14ac:dyDescent="0.15"/>
    <row r="5242" customFormat="1" ht="13" x14ac:dyDescent="0.15"/>
    <row r="5243" customFormat="1" ht="13" x14ac:dyDescent="0.15"/>
    <row r="5244" customFormat="1" ht="13" x14ac:dyDescent="0.15"/>
    <row r="5245" customFormat="1" ht="13" x14ac:dyDescent="0.15"/>
    <row r="5246" customFormat="1" ht="13" x14ac:dyDescent="0.15"/>
    <row r="5247" customFormat="1" ht="13" x14ac:dyDescent="0.15"/>
    <row r="5248" customFormat="1" ht="13" x14ac:dyDescent="0.15"/>
    <row r="5249" customFormat="1" ht="13" x14ac:dyDescent="0.15"/>
    <row r="5250" customFormat="1" ht="13" x14ac:dyDescent="0.15"/>
    <row r="5251" customFormat="1" ht="13" x14ac:dyDescent="0.15"/>
    <row r="5252" customFormat="1" ht="13" x14ac:dyDescent="0.15"/>
    <row r="5253" customFormat="1" ht="13" x14ac:dyDescent="0.15"/>
    <row r="5254" customFormat="1" ht="13" x14ac:dyDescent="0.15"/>
    <row r="5255" customFormat="1" ht="13" x14ac:dyDescent="0.15"/>
    <row r="5256" customFormat="1" ht="13" x14ac:dyDescent="0.15"/>
    <row r="5257" customFormat="1" ht="13" x14ac:dyDescent="0.15"/>
    <row r="5258" customFormat="1" ht="13" x14ac:dyDescent="0.15"/>
    <row r="5259" customFormat="1" ht="13" x14ac:dyDescent="0.15"/>
    <row r="5260" customFormat="1" ht="13" x14ac:dyDescent="0.15"/>
    <row r="5261" customFormat="1" ht="13" x14ac:dyDescent="0.15"/>
    <row r="5262" customFormat="1" ht="13" x14ac:dyDescent="0.15"/>
    <row r="5263" customFormat="1" ht="13" x14ac:dyDescent="0.15"/>
    <row r="5264" customFormat="1" ht="13" x14ac:dyDescent="0.15"/>
    <row r="5265" customFormat="1" ht="13" x14ac:dyDescent="0.15"/>
    <row r="5266" customFormat="1" ht="13" x14ac:dyDescent="0.15"/>
    <row r="5267" customFormat="1" ht="13" x14ac:dyDescent="0.15"/>
    <row r="5268" customFormat="1" ht="13" x14ac:dyDescent="0.15"/>
    <row r="5269" customFormat="1" ht="13" x14ac:dyDescent="0.15"/>
    <row r="5270" customFormat="1" ht="13" x14ac:dyDescent="0.15"/>
    <row r="5271" customFormat="1" ht="13" x14ac:dyDescent="0.15"/>
    <row r="5272" customFormat="1" ht="13" x14ac:dyDescent="0.15"/>
    <row r="5273" customFormat="1" ht="13" x14ac:dyDescent="0.15"/>
    <row r="5274" customFormat="1" ht="13" x14ac:dyDescent="0.15"/>
    <row r="5275" customFormat="1" ht="13" x14ac:dyDescent="0.15"/>
    <row r="5276" customFormat="1" ht="13" x14ac:dyDescent="0.15"/>
    <row r="5277" customFormat="1" ht="13" x14ac:dyDescent="0.15"/>
    <row r="5278" customFormat="1" ht="13" x14ac:dyDescent="0.15"/>
    <row r="5279" customFormat="1" ht="13" x14ac:dyDescent="0.15"/>
    <row r="5280" customFormat="1" ht="13" x14ac:dyDescent="0.15"/>
    <row r="5281" customFormat="1" ht="13" x14ac:dyDescent="0.15"/>
    <row r="5282" customFormat="1" ht="13" x14ac:dyDescent="0.15"/>
    <row r="5283" customFormat="1" ht="13" x14ac:dyDescent="0.15"/>
    <row r="5284" customFormat="1" ht="13" x14ac:dyDescent="0.15"/>
    <row r="5285" customFormat="1" ht="13" x14ac:dyDescent="0.15"/>
    <row r="5286" customFormat="1" ht="13" x14ac:dyDescent="0.15"/>
    <row r="5287" customFormat="1" ht="13" x14ac:dyDescent="0.15"/>
    <row r="5288" customFormat="1" ht="13" x14ac:dyDescent="0.15"/>
    <row r="5289" customFormat="1" ht="13" x14ac:dyDescent="0.15"/>
    <row r="5290" customFormat="1" ht="13" x14ac:dyDescent="0.15"/>
    <row r="5291" customFormat="1" ht="13" x14ac:dyDescent="0.15"/>
    <row r="5292" customFormat="1" ht="13" x14ac:dyDescent="0.15"/>
    <row r="5293" customFormat="1" ht="13" x14ac:dyDescent="0.15"/>
    <row r="5294" customFormat="1" ht="13" x14ac:dyDescent="0.15"/>
    <row r="5295" customFormat="1" ht="13" x14ac:dyDescent="0.15"/>
    <row r="5296" customFormat="1" ht="13" x14ac:dyDescent="0.15"/>
    <row r="5297" customFormat="1" ht="13" x14ac:dyDescent="0.15"/>
    <row r="5298" customFormat="1" ht="13" x14ac:dyDescent="0.15"/>
    <row r="5299" customFormat="1" ht="13" x14ac:dyDescent="0.15"/>
    <row r="5300" customFormat="1" ht="13" x14ac:dyDescent="0.15"/>
    <row r="5301" customFormat="1" ht="13" x14ac:dyDescent="0.15"/>
    <row r="5302" customFormat="1" ht="13" x14ac:dyDescent="0.15"/>
    <row r="5303" customFormat="1" ht="13" x14ac:dyDescent="0.15"/>
    <row r="5304" customFormat="1" ht="13" x14ac:dyDescent="0.15"/>
    <row r="5305" customFormat="1" ht="13" x14ac:dyDescent="0.15"/>
    <row r="5306" customFormat="1" ht="13" x14ac:dyDescent="0.15"/>
    <row r="5307" customFormat="1" ht="13" x14ac:dyDescent="0.15"/>
    <row r="5308" customFormat="1" ht="13" x14ac:dyDescent="0.15"/>
    <row r="5309" customFormat="1" ht="13" x14ac:dyDescent="0.15"/>
    <row r="5310" customFormat="1" ht="13" x14ac:dyDescent="0.15"/>
    <row r="5311" customFormat="1" ht="13" x14ac:dyDescent="0.15"/>
    <row r="5312" customFormat="1" ht="13" x14ac:dyDescent="0.15"/>
    <row r="5313" customFormat="1" ht="13" x14ac:dyDescent="0.15"/>
    <row r="5314" customFormat="1" ht="13" x14ac:dyDescent="0.15"/>
    <row r="5315" customFormat="1" ht="13" x14ac:dyDescent="0.15"/>
    <row r="5316" customFormat="1" ht="13" x14ac:dyDescent="0.15"/>
    <row r="5317" customFormat="1" ht="13" x14ac:dyDescent="0.15"/>
    <row r="5318" customFormat="1" ht="13" x14ac:dyDescent="0.15"/>
    <row r="5319" customFormat="1" ht="13" x14ac:dyDescent="0.15"/>
    <row r="5320" customFormat="1" ht="13" x14ac:dyDescent="0.15"/>
    <row r="5321" customFormat="1" ht="13" x14ac:dyDescent="0.15"/>
    <row r="5322" customFormat="1" ht="13" x14ac:dyDescent="0.15"/>
    <row r="5323" customFormat="1" ht="13" x14ac:dyDescent="0.15"/>
    <row r="5324" customFormat="1" ht="13" x14ac:dyDescent="0.15"/>
    <row r="5325" customFormat="1" ht="13" x14ac:dyDescent="0.15"/>
    <row r="5326" customFormat="1" ht="13" x14ac:dyDescent="0.15"/>
    <row r="5327" customFormat="1" ht="13" x14ac:dyDescent="0.15"/>
    <row r="5328" customFormat="1" ht="13" x14ac:dyDescent="0.15"/>
    <row r="5329" customFormat="1" ht="13" x14ac:dyDescent="0.15"/>
    <row r="5330" customFormat="1" ht="13" x14ac:dyDescent="0.15"/>
    <row r="5331" customFormat="1" ht="13" x14ac:dyDescent="0.15"/>
    <row r="5332" customFormat="1" ht="13" x14ac:dyDescent="0.15"/>
    <row r="5333" customFormat="1" ht="13" x14ac:dyDescent="0.15"/>
    <row r="5334" customFormat="1" ht="13" x14ac:dyDescent="0.15"/>
    <row r="5335" customFormat="1" ht="13" x14ac:dyDescent="0.15"/>
    <row r="5336" customFormat="1" ht="13" x14ac:dyDescent="0.15"/>
    <row r="5337" customFormat="1" ht="13" x14ac:dyDescent="0.15"/>
    <row r="5338" customFormat="1" ht="13" x14ac:dyDescent="0.15"/>
    <row r="5339" customFormat="1" ht="13" x14ac:dyDescent="0.15"/>
    <row r="5340" customFormat="1" ht="13" x14ac:dyDescent="0.15"/>
    <row r="5341" customFormat="1" ht="13" x14ac:dyDescent="0.15"/>
    <row r="5342" customFormat="1" ht="13" x14ac:dyDescent="0.15"/>
    <row r="5343" customFormat="1" ht="13" x14ac:dyDescent="0.15"/>
    <row r="5344" customFormat="1" ht="13" x14ac:dyDescent="0.15"/>
    <row r="5345" customFormat="1" ht="13" x14ac:dyDescent="0.15"/>
    <row r="5346" customFormat="1" ht="13" x14ac:dyDescent="0.15"/>
    <row r="5347" customFormat="1" ht="13" x14ac:dyDescent="0.15"/>
    <row r="5348" customFormat="1" ht="13" x14ac:dyDescent="0.15"/>
    <row r="5349" customFormat="1" ht="13" x14ac:dyDescent="0.15"/>
    <row r="5350" customFormat="1" ht="13" x14ac:dyDescent="0.15"/>
    <row r="5351" customFormat="1" ht="13" x14ac:dyDescent="0.15"/>
    <row r="5352" customFormat="1" ht="13" x14ac:dyDescent="0.15"/>
    <row r="5353" customFormat="1" ht="13" x14ac:dyDescent="0.15"/>
    <row r="5354" customFormat="1" ht="13" x14ac:dyDescent="0.15"/>
    <row r="5355" customFormat="1" ht="13" x14ac:dyDescent="0.15"/>
    <row r="5356" customFormat="1" ht="13" x14ac:dyDescent="0.15"/>
    <row r="5357" customFormat="1" ht="13" x14ac:dyDescent="0.15"/>
    <row r="5358" customFormat="1" ht="13" x14ac:dyDescent="0.15"/>
    <row r="5359" customFormat="1" ht="13" x14ac:dyDescent="0.15"/>
    <row r="5360" customFormat="1" ht="13" x14ac:dyDescent="0.15"/>
    <row r="5361" customFormat="1" ht="13" x14ac:dyDescent="0.15"/>
    <row r="5362" customFormat="1" ht="13" x14ac:dyDescent="0.15"/>
    <row r="5363" customFormat="1" ht="13" x14ac:dyDescent="0.15"/>
    <row r="5364" customFormat="1" ht="13" x14ac:dyDescent="0.15"/>
    <row r="5365" customFormat="1" ht="13" x14ac:dyDescent="0.15"/>
    <row r="5366" customFormat="1" ht="13" x14ac:dyDescent="0.15"/>
    <row r="5367" customFormat="1" ht="13" x14ac:dyDescent="0.15"/>
    <row r="5368" customFormat="1" ht="13" x14ac:dyDescent="0.15"/>
    <row r="5369" customFormat="1" ht="13" x14ac:dyDescent="0.15"/>
    <row r="5370" customFormat="1" ht="13" x14ac:dyDescent="0.15"/>
    <row r="5371" customFormat="1" ht="13" x14ac:dyDescent="0.15"/>
    <row r="5372" customFormat="1" ht="13" x14ac:dyDescent="0.15"/>
    <row r="5373" customFormat="1" ht="13" x14ac:dyDescent="0.15"/>
    <row r="5374" customFormat="1" ht="13" x14ac:dyDescent="0.15"/>
    <row r="5375" customFormat="1" ht="13" x14ac:dyDescent="0.15"/>
    <row r="5376" customFormat="1" ht="13" x14ac:dyDescent="0.15"/>
    <row r="5377" customFormat="1" ht="13" x14ac:dyDescent="0.15"/>
    <row r="5378" customFormat="1" ht="13" x14ac:dyDescent="0.15"/>
    <row r="5379" customFormat="1" ht="13" x14ac:dyDescent="0.15"/>
    <row r="5380" customFormat="1" ht="13" x14ac:dyDescent="0.15"/>
    <row r="5381" customFormat="1" ht="13" x14ac:dyDescent="0.15"/>
    <row r="5382" customFormat="1" ht="13" x14ac:dyDescent="0.15"/>
    <row r="5383" customFormat="1" ht="13" x14ac:dyDescent="0.15"/>
    <row r="5384" customFormat="1" ht="13" x14ac:dyDescent="0.15"/>
    <row r="5385" customFormat="1" ht="13" x14ac:dyDescent="0.15"/>
    <row r="5386" customFormat="1" ht="13" x14ac:dyDescent="0.15"/>
    <row r="5387" customFormat="1" ht="13" x14ac:dyDescent="0.15"/>
    <row r="5388" customFormat="1" ht="13" x14ac:dyDescent="0.15"/>
    <row r="5389" customFormat="1" ht="13" x14ac:dyDescent="0.15"/>
    <row r="5390" customFormat="1" ht="13" x14ac:dyDescent="0.15"/>
    <row r="5391" customFormat="1" ht="13" x14ac:dyDescent="0.15"/>
    <row r="5392" customFormat="1" ht="13" x14ac:dyDescent="0.15"/>
    <row r="5393" customFormat="1" ht="13" x14ac:dyDescent="0.15"/>
    <row r="5394" customFormat="1" ht="13" x14ac:dyDescent="0.15"/>
    <row r="5395" customFormat="1" ht="13" x14ac:dyDescent="0.15"/>
    <row r="5396" customFormat="1" ht="13" x14ac:dyDescent="0.15"/>
    <row r="5397" customFormat="1" ht="13" x14ac:dyDescent="0.15"/>
    <row r="5398" customFormat="1" ht="13" x14ac:dyDescent="0.15"/>
    <row r="5399" customFormat="1" ht="13" x14ac:dyDescent="0.15"/>
    <row r="5400" customFormat="1" ht="13" x14ac:dyDescent="0.15"/>
    <row r="5401" customFormat="1" ht="13" x14ac:dyDescent="0.15"/>
    <row r="5402" customFormat="1" ht="13" x14ac:dyDescent="0.15"/>
    <row r="5403" customFormat="1" ht="13" x14ac:dyDescent="0.15"/>
    <row r="5404" customFormat="1" ht="13" x14ac:dyDescent="0.15"/>
    <row r="5405" customFormat="1" ht="13" x14ac:dyDescent="0.15"/>
    <row r="5406" customFormat="1" ht="13" x14ac:dyDescent="0.15"/>
    <row r="5407" customFormat="1" ht="13" x14ac:dyDescent="0.15"/>
    <row r="5408" customFormat="1" ht="13" x14ac:dyDescent="0.15"/>
    <row r="5409" customFormat="1" ht="13" x14ac:dyDescent="0.15"/>
    <row r="5410" customFormat="1" ht="13" x14ac:dyDescent="0.15"/>
    <row r="5411" customFormat="1" ht="13" x14ac:dyDescent="0.15"/>
    <row r="5412" customFormat="1" ht="13" x14ac:dyDescent="0.15"/>
    <row r="5413" customFormat="1" ht="13" x14ac:dyDescent="0.15"/>
    <row r="5414" customFormat="1" ht="13" x14ac:dyDescent="0.15"/>
    <row r="5415" customFormat="1" ht="13" x14ac:dyDescent="0.15"/>
    <row r="5416" customFormat="1" ht="13" x14ac:dyDescent="0.15"/>
    <row r="5417" customFormat="1" ht="13" x14ac:dyDescent="0.15"/>
    <row r="5418" customFormat="1" ht="13" x14ac:dyDescent="0.15"/>
    <row r="5419" customFormat="1" ht="13" x14ac:dyDescent="0.15"/>
    <row r="5420" customFormat="1" ht="13" x14ac:dyDescent="0.15"/>
    <row r="5421" customFormat="1" ht="13" x14ac:dyDescent="0.15"/>
    <row r="5422" customFormat="1" ht="13" x14ac:dyDescent="0.15"/>
    <row r="5423" customFormat="1" ht="13" x14ac:dyDescent="0.15"/>
    <row r="5424" customFormat="1" ht="13" x14ac:dyDescent="0.15"/>
    <row r="5425" customFormat="1" ht="13" x14ac:dyDescent="0.15"/>
    <row r="5426" customFormat="1" ht="13" x14ac:dyDescent="0.15"/>
    <row r="5427" customFormat="1" ht="13" x14ac:dyDescent="0.15"/>
    <row r="5428" customFormat="1" ht="13" x14ac:dyDescent="0.15"/>
    <row r="5429" customFormat="1" ht="13" x14ac:dyDescent="0.15"/>
    <row r="5430" customFormat="1" ht="13" x14ac:dyDescent="0.15"/>
    <row r="5431" customFormat="1" ht="13" x14ac:dyDescent="0.15"/>
    <row r="5432" customFormat="1" ht="13" x14ac:dyDescent="0.15"/>
    <row r="5433" customFormat="1" ht="13" x14ac:dyDescent="0.15"/>
    <row r="5434" customFormat="1" ht="13" x14ac:dyDescent="0.15"/>
    <row r="5435" customFormat="1" ht="13" x14ac:dyDescent="0.15"/>
    <row r="5436" customFormat="1" ht="13" x14ac:dyDescent="0.15"/>
    <row r="5437" customFormat="1" ht="13" x14ac:dyDescent="0.15"/>
    <row r="5438" customFormat="1" ht="13" x14ac:dyDescent="0.15"/>
    <row r="5439" customFormat="1" ht="13" x14ac:dyDescent="0.15"/>
    <row r="5440" customFormat="1" ht="13" x14ac:dyDescent="0.15"/>
    <row r="5441" customFormat="1" ht="13" x14ac:dyDescent="0.15"/>
    <row r="5442" customFormat="1" ht="13" x14ac:dyDescent="0.15"/>
    <row r="5443" customFormat="1" ht="13" x14ac:dyDescent="0.15"/>
    <row r="5444" customFormat="1" ht="13" x14ac:dyDescent="0.15"/>
    <row r="5445" customFormat="1" ht="13" x14ac:dyDescent="0.15"/>
    <row r="5446" customFormat="1" ht="13" x14ac:dyDescent="0.15"/>
    <row r="5447" customFormat="1" ht="13" x14ac:dyDescent="0.15"/>
    <row r="5448" customFormat="1" ht="13" x14ac:dyDescent="0.15"/>
    <row r="5449" customFormat="1" ht="13" x14ac:dyDescent="0.15"/>
    <row r="5450" customFormat="1" ht="13" x14ac:dyDescent="0.15"/>
    <row r="5451" customFormat="1" ht="13" x14ac:dyDescent="0.15"/>
    <row r="5452" customFormat="1" ht="13" x14ac:dyDescent="0.15"/>
    <row r="5453" customFormat="1" ht="13" x14ac:dyDescent="0.15"/>
    <row r="5454" customFormat="1" ht="13" x14ac:dyDescent="0.15"/>
    <row r="5455" customFormat="1" ht="13" x14ac:dyDescent="0.15"/>
    <row r="5456" customFormat="1" ht="13" x14ac:dyDescent="0.15"/>
    <row r="5457" customFormat="1" ht="13" x14ac:dyDescent="0.15"/>
    <row r="5458" customFormat="1" ht="13" x14ac:dyDescent="0.15"/>
    <row r="5459" customFormat="1" ht="13" x14ac:dyDescent="0.15"/>
    <row r="5460" customFormat="1" ht="13" x14ac:dyDescent="0.15"/>
    <row r="5461" customFormat="1" ht="13" x14ac:dyDescent="0.15"/>
    <row r="5462" customFormat="1" ht="13" x14ac:dyDescent="0.15"/>
    <row r="5463" customFormat="1" ht="13" x14ac:dyDescent="0.15"/>
    <row r="5464" customFormat="1" ht="13" x14ac:dyDescent="0.15"/>
    <row r="5465" customFormat="1" ht="13" x14ac:dyDescent="0.15"/>
    <row r="5466" customFormat="1" ht="13" x14ac:dyDescent="0.15"/>
    <row r="5467" customFormat="1" ht="13" x14ac:dyDescent="0.15"/>
    <row r="5468" customFormat="1" ht="13" x14ac:dyDescent="0.15"/>
    <row r="5469" customFormat="1" ht="13" x14ac:dyDescent="0.15"/>
    <row r="5470" customFormat="1" ht="13" x14ac:dyDescent="0.15"/>
    <row r="5471" customFormat="1" ht="13" x14ac:dyDescent="0.15"/>
    <row r="5472" customFormat="1" ht="13" x14ac:dyDescent="0.15"/>
    <row r="5473" customFormat="1" ht="13" x14ac:dyDescent="0.15"/>
    <row r="5474" customFormat="1" ht="13" x14ac:dyDescent="0.15"/>
    <row r="5475" customFormat="1" ht="13" x14ac:dyDescent="0.15"/>
    <row r="5476" customFormat="1" ht="13" x14ac:dyDescent="0.15"/>
    <row r="5477" customFormat="1" ht="13" x14ac:dyDescent="0.15"/>
    <row r="5478" customFormat="1" ht="13" x14ac:dyDescent="0.15"/>
    <row r="5479" customFormat="1" ht="13" x14ac:dyDescent="0.15"/>
    <row r="5480" customFormat="1" ht="13" x14ac:dyDescent="0.15"/>
    <row r="5481" customFormat="1" ht="13" x14ac:dyDescent="0.15"/>
    <row r="5482" customFormat="1" ht="13" x14ac:dyDescent="0.15"/>
    <row r="5483" customFormat="1" ht="13" x14ac:dyDescent="0.15"/>
    <row r="5484" customFormat="1" ht="13" x14ac:dyDescent="0.15"/>
    <row r="5485" customFormat="1" ht="13" x14ac:dyDescent="0.15"/>
    <row r="5486" customFormat="1" ht="13" x14ac:dyDescent="0.15"/>
    <row r="5487" customFormat="1" ht="13" x14ac:dyDescent="0.15"/>
    <row r="5488" customFormat="1" ht="13" x14ac:dyDescent="0.15"/>
    <row r="5489" customFormat="1" ht="13" x14ac:dyDescent="0.15"/>
    <row r="5490" customFormat="1" ht="13" x14ac:dyDescent="0.15"/>
    <row r="5491" customFormat="1" ht="13" x14ac:dyDescent="0.15"/>
    <row r="5492" customFormat="1" ht="13" x14ac:dyDescent="0.15"/>
    <row r="5493" customFormat="1" ht="13" x14ac:dyDescent="0.15"/>
    <row r="5494" customFormat="1" ht="13" x14ac:dyDescent="0.15"/>
    <row r="5495" customFormat="1" ht="13" x14ac:dyDescent="0.15"/>
    <row r="5496" customFormat="1" ht="13" x14ac:dyDescent="0.15"/>
    <row r="5497" customFormat="1" ht="13" x14ac:dyDescent="0.15"/>
    <row r="5498" customFormat="1" ht="13" x14ac:dyDescent="0.15"/>
    <row r="5499" customFormat="1" ht="13" x14ac:dyDescent="0.15"/>
    <row r="5500" customFormat="1" ht="13" x14ac:dyDescent="0.15"/>
    <row r="5501" customFormat="1" ht="13" x14ac:dyDescent="0.15"/>
    <row r="5502" customFormat="1" ht="13" x14ac:dyDescent="0.15"/>
    <row r="5503" customFormat="1" ht="13" x14ac:dyDescent="0.15"/>
    <row r="5504" customFormat="1" ht="13" x14ac:dyDescent="0.15"/>
    <row r="5505" customFormat="1" ht="13" x14ac:dyDescent="0.15"/>
    <row r="5506" customFormat="1" ht="13" x14ac:dyDescent="0.15"/>
    <row r="5507" customFormat="1" ht="13" x14ac:dyDescent="0.15"/>
    <row r="5508" customFormat="1" ht="13" x14ac:dyDescent="0.15"/>
    <row r="5509" customFormat="1" ht="13" x14ac:dyDescent="0.15"/>
    <row r="5510" customFormat="1" ht="13" x14ac:dyDescent="0.15"/>
    <row r="5511" customFormat="1" ht="13" x14ac:dyDescent="0.15"/>
    <row r="5512" customFormat="1" ht="13" x14ac:dyDescent="0.15"/>
    <row r="5513" customFormat="1" ht="13" x14ac:dyDescent="0.15"/>
    <row r="5514" customFormat="1" ht="13" x14ac:dyDescent="0.15"/>
    <row r="5515" customFormat="1" ht="13" x14ac:dyDescent="0.15"/>
    <row r="5516" customFormat="1" ht="13" x14ac:dyDescent="0.15"/>
    <row r="5517" customFormat="1" ht="13" x14ac:dyDescent="0.15"/>
    <row r="5518" customFormat="1" ht="13" x14ac:dyDescent="0.15"/>
    <row r="5519" customFormat="1" ht="13" x14ac:dyDescent="0.15"/>
    <row r="5520" customFormat="1" ht="13" x14ac:dyDescent="0.15"/>
    <row r="5521" customFormat="1" ht="13" x14ac:dyDescent="0.15"/>
    <row r="5522" customFormat="1" ht="13" x14ac:dyDescent="0.15"/>
    <row r="5523" customFormat="1" ht="13" x14ac:dyDescent="0.15"/>
    <row r="5524" customFormat="1" ht="13" x14ac:dyDescent="0.15"/>
    <row r="5525" customFormat="1" ht="13" x14ac:dyDescent="0.15"/>
    <row r="5526" customFormat="1" ht="13" x14ac:dyDescent="0.15"/>
    <row r="5527" customFormat="1" ht="13" x14ac:dyDescent="0.15"/>
    <row r="5528" customFormat="1" ht="13" x14ac:dyDescent="0.15"/>
    <row r="5529" customFormat="1" ht="13" x14ac:dyDescent="0.15"/>
    <row r="5530" customFormat="1" ht="13" x14ac:dyDescent="0.15"/>
    <row r="5531" customFormat="1" ht="13" x14ac:dyDescent="0.15"/>
    <row r="5532" customFormat="1" ht="13" x14ac:dyDescent="0.15"/>
    <row r="5533" customFormat="1" ht="13" x14ac:dyDescent="0.15"/>
    <row r="5534" customFormat="1" ht="13" x14ac:dyDescent="0.15"/>
    <row r="5535" customFormat="1" ht="13" x14ac:dyDescent="0.15"/>
    <row r="5536" customFormat="1" ht="13" x14ac:dyDescent="0.15"/>
    <row r="5537" customFormat="1" ht="13" x14ac:dyDescent="0.15"/>
    <row r="5538" customFormat="1" ht="13" x14ac:dyDescent="0.15"/>
    <row r="5539" customFormat="1" ht="13" x14ac:dyDescent="0.15"/>
    <row r="5540" customFormat="1" ht="13" x14ac:dyDescent="0.15"/>
    <row r="5541" customFormat="1" ht="13" x14ac:dyDescent="0.15"/>
    <row r="5542" customFormat="1" ht="13" x14ac:dyDescent="0.15"/>
    <row r="5543" customFormat="1" ht="13" x14ac:dyDescent="0.15"/>
    <row r="5544" customFormat="1" ht="13" x14ac:dyDescent="0.15"/>
    <row r="5545" customFormat="1" ht="13" x14ac:dyDescent="0.15"/>
    <row r="5546" customFormat="1" ht="13" x14ac:dyDescent="0.15"/>
    <row r="5547" customFormat="1" ht="13" x14ac:dyDescent="0.15"/>
    <row r="5548" customFormat="1" ht="13" x14ac:dyDescent="0.15"/>
    <row r="5549" customFormat="1" ht="13" x14ac:dyDescent="0.15"/>
    <row r="5550" customFormat="1" ht="13" x14ac:dyDescent="0.15"/>
    <row r="5551" customFormat="1" ht="13" x14ac:dyDescent="0.15"/>
    <row r="5552" customFormat="1" ht="13" x14ac:dyDescent="0.15"/>
    <row r="5553" customFormat="1" ht="13" x14ac:dyDescent="0.15"/>
    <row r="5554" customFormat="1" ht="13" x14ac:dyDescent="0.15"/>
    <row r="5555" customFormat="1" ht="13" x14ac:dyDescent="0.15"/>
    <row r="5556" customFormat="1" ht="13" x14ac:dyDescent="0.15"/>
    <row r="5557" customFormat="1" ht="13" x14ac:dyDescent="0.15"/>
    <row r="5558" customFormat="1" ht="13" x14ac:dyDescent="0.15"/>
    <row r="5559" customFormat="1" ht="13" x14ac:dyDescent="0.15"/>
    <row r="5560" customFormat="1" ht="13" x14ac:dyDescent="0.15"/>
    <row r="5561" customFormat="1" ht="13" x14ac:dyDescent="0.15"/>
    <row r="5562" customFormat="1" ht="13" x14ac:dyDescent="0.15"/>
    <row r="5563" customFormat="1" ht="13" x14ac:dyDescent="0.15"/>
    <row r="5564" customFormat="1" ht="13" x14ac:dyDescent="0.15"/>
    <row r="5565" customFormat="1" ht="13" x14ac:dyDescent="0.15"/>
    <row r="5566" customFormat="1" ht="13" x14ac:dyDescent="0.15"/>
    <row r="5567" customFormat="1" ht="13" x14ac:dyDescent="0.15"/>
    <row r="5568" customFormat="1" ht="13" x14ac:dyDescent="0.15"/>
    <row r="5569" customFormat="1" ht="13" x14ac:dyDescent="0.15"/>
    <row r="5570" customFormat="1" ht="13" x14ac:dyDescent="0.15"/>
    <row r="5571" customFormat="1" ht="13" x14ac:dyDescent="0.15"/>
    <row r="5572" customFormat="1" ht="13" x14ac:dyDescent="0.15"/>
    <row r="5573" customFormat="1" ht="13" x14ac:dyDescent="0.15"/>
    <row r="5574" customFormat="1" ht="13" x14ac:dyDescent="0.15"/>
    <row r="5575" customFormat="1" ht="13" x14ac:dyDescent="0.15"/>
    <row r="5576" customFormat="1" ht="13" x14ac:dyDescent="0.15"/>
    <row r="5577" customFormat="1" ht="13" x14ac:dyDescent="0.15"/>
    <row r="5578" customFormat="1" ht="13" x14ac:dyDescent="0.15"/>
    <row r="5579" customFormat="1" ht="13" x14ac:dyDescent="0.15"/>
    <row r="5580" customFormat="1" ht="13" x14ac:dyDescent="0.15"/>
    <row r="5581" customFormat="1" ht="13" x14ac:dyDescent="0.15"/>
    <row r="5582" customFormat="1" ht="13" x14ac:dyDescent="0.15"/>
    <row r="5583" customFormat="1" ht="13" x14ac:dyDescent="0.15"/>
    <row r="5584" customFormat="1" ht="13" x14ac:dyDescent="0.15"/>
    <row r="5585" customFormat="1" ht="13" x14ac:dyDescent="0.15"/>
    <row r="5586" customFormat="1" ht="13" x14ac:dyDescent="0.15"/>
    <row r="5587" customFormat="1" ht="13" x14ac:dyDescent="0.15"/>
    <row r="5588" customFormat="1" ht="13" x14ac:dyDescent="0.15"/>
    <row r="5589" customFormat="1" ht="13" x14ac:dyDescent="0.15"/>
    <row r="5590" customFormat="1" ht="13" x14ac:dyDescent="0.15"/>
    <row r="5591" customFormat="1" ht="13" x14ac:dyDescent="0.15"/>
    <row r="5592" customFormat="1" ht="13" x14ac:dyDescent="0.15"/>
    <row r="5593" customFormat="1" ht="13" x14ac:dyDescent="0.15"/>
    <row r="5594" customFormat="1" ht="13" x14ac:dyDescent="0.15"/>
    <row r="5595" customFormat="1" ht="13" x14ac:dyDescent="0.15"/>
    <row r="5596" customFormat="1" ht="13" x14ac:dyDescent="0.15"/>
    <row r="5597" customFormat="1" ht="13" x14ac:dyDescent="0.15"/>
    <row r="5598" customFormat="1" ht="13" x14ac:dyDescent="0.15"/>
    <row r="5599" customFormat="1" ht="13" x14ac:dyDescent="0.15"/>
    <row r="5600" customFormat="1" ht="13" x14ac:dyDescent="0.15"/>
    <row r="5601" customFormat="1" ht="13" x14ac:dyDescent="0.15"/>
    <row r="5602" customFormat="1" ht="13" x14ac:dyDescent="0.15"/>
    <row r="5603" customFormat="1" ht="13" x14ac:dyDescent="0.15"/>
    <row r="5604" customFormat="1" ht="13" x14ac:dyDescent="0.15"/>
    <row r="5605" customFormat="1" ht="13" x14ac:dyDescent="0.15"/>
    <row r="5606" customFormat="1" ht="13" x14ac:dyDescent="0.15"/>
    <row r="5607" customFormat="1" ht="13" x14ac:dyDescent="0.15"/>
    <row r="5608" customFormat="1" ht="13" x14ac:dyDescent="0.15"/>
    <row r="5609" customFormat="1" ht="13" x14ac:dyDescent="0.15"/>
    <row r="5610" customFormat="1" ht="13" x14ac:dyDescent="0.15"/>
    <row r="5611" customFormat="1" ht="13" x14ac:dyDescent="0.15"/>
    <row r="5612" customFormat="1" ht="13" x14ac:dyDescent="0.15"/>
    <row r="5613" customFormat="1" ht="13" x14ac:dyDescent="0.15"/>
    <row r="5614" customFormat="1" ht="13" x14ac:dyDescent="0.15"/>
    <row r="5615" customFormat="1" ht="13" x14ac:dyDescent="0.15"/>
    <row r="5616" customFormat="1" ht="13" x14ac:dyDescent="0.15"/>
    <row r="5617" customFormat="1" ht="13" x14ac:dyDescent="0.15"/>
    <row r="5618" customFormat="1" ht="13" x14ac:dyDescent="0.15"/>
    <row r="5619" customFormat="1" ht="13" x14ac:dyDescent="0.15"/>
    <row r="5620" customFormat="1" ht="13" x14ac:dyDescent="0.15"/>
    <row r="5621" customFormat="1" ht="13" x14ac:dyDescent="0.15"/>
    <row r="5622" customFormat="1" ht="13" x14ac:dyDescent="0.15"/>
    <row r="5623" customFormat="1" ht="13" x14ac:dyDescent="0.15"/>
    <row r="5624" customFormat="1" ht="13" x14ac:dyDescent="0.15"/>
    <row r="5625" customFormat="1" ht="13" x14ac:dyDescent="0.15"/>
    <row r="5626" customFormat="1" ht="13" x14ac:dyDescent="0.15"/>
    <row r="5627" customFormat="1" ht="13" x14ac:dyDescent="0.15"/>
    <row r="5628" customFormat="1" ht="13" x14ac:dyDescent="0.15"/>
    <row r="5629" customFormat="1" ht="13" x14ac:dyDescent="0.15"/>
    <row r="5630" customFormat="1" ht="13" x14ac:dyDescent="0.15"/>
    <row r="5631" customFormat="1" ht="13" x14ac:dyDescent="0.15"/>
    <row r="5632" customFormat="1" ht="13" x14ac:dyDescent="0.15"/>
    <row r="5633" customFormat="1" ht="13" x14ac:dyDescent="0.15"/>
    <row r="5634" customFormat="1" ht="13" x14ac:dyDescent="0.15"/>
    <row r="5635" customFormat="1" ht="13" x14ac:dyDescent="0.15"/>
    <row r="5636" customFormat="1" ht="13" x14ac:dyDescent="0.15"/>
    <row r="5637" customFormat="1" ht="13" x14ac:dyDescent="0.15"/>
    <row r="5638" customFormat="1" ht="13" x14ac:dyDescent="0.15"/>
    <row r="5639" customFormat="1" ht="13" x14ac:dyDescent="0.15"/>
    <row r="5640" customFormat="1" ht="13" x14ac:dyDescent="0.15"/>
    <row r="5641" customFormat="1" ht="13" x14ac:dyDescent="0.15"/>
    <row r="5642" customFormat="1" ht="13" x14ac:dyDescent="0.15"/>
    <row r="5643" customFormat="1" ht="13" x14ac:dyDescent="0.15"/>
    <row r="5644" customFormat="1" ht="13" x14ac:dyDescent="0.15"/>
    <row r="5645" customFormat="1" ht="13" x14ac:dyDescent="0.15"/>
    <row r="5646" customFormat="1" ht="13" x14ac:dyDescent="0.15"/>
    <row r="5647" customFormat="1" ht="13" x14ac:dyDescent="0.15"/>
    <row r="5648" customFormat="1" ht="13" x14ac:dyDescent="0.15"/>
    <row r="5649" customFormat="1" ht="13" x14ac:dyDescent="0.15"/>
    <row r="5650" customFormat="1" ht="13" x14ac:dyDescent="0.15"/>
    <row r="5651" customFormat="1" ht="13" x14ac:dyDescent="0.15"/>
    <row r="5652" customFormat="1" ht="13" x14ac:dyDescent="0.15"/>
    <row r="5653" customFormat="1" ht="13" x14ac:dyDescent="0.15"/>
    <row r="5654" customFormat="1" ht="13" x14ac:dyDescent="0.15"/>
    <row r="5655" customFormat="1" ht="13" x14ac:dyDescent="0.15"/>
    <row r="5656" customFormat="1" ht="13" x14ac:dyDescent="0.15"/>
    <row r="5657" customFormat="1" ht="13" x14ac:dyDescent="0.15"/>
    <row r="5658" customFormat="1" ht="13" x14ac:dyDescent="0.15"/>
    <row r="5659" customFormat="1" ht="13" x14ac:dyDescent="0.15"/>
    <row r="5660" customFormat="1" ht="13" x14ac:dyDescent="0.15"/>
    <row r="5661" customFormat="1" ht="13" x14ac:dyDescent="0.15"/>
    <row r="5662" customFormat="1" ht="13" x14ac:dyDescent="0.15"/>
    <row r="5663" customFormat="1" ht="13" x14ac:dyDescent="0.15"/>
    <row r="5664" customFormat="1" ht="13" x14ac:dyDescent="0.15"/>
    <row r="5665" customFormat="1" ht="13" x14ac:dyDescent="0.15"/>
    <row r="5666" customFormat="1" ht="13" x14ac:dyDescent="0.15"/>
    <row r="5667" customFormat="1" ht="13" x14ac:dyDescent="0.15"/>
    <row r="5668" customFormat="1" ht="13" x14ac:dyDescent="0.15"/>
    <row r="5669" customFormat="1" ht="13" x14ac:dyDescent="0.15"/>
    <row r="5670" customFormat="1" ht="13" x14ac:dyDescent="0.15"/>
    <row r="5671" customFormat="1" ht="13" x14ac:dyDescent="0.15"/>
    <row r="5672" customFormat="1" ht="13" x14ac:dyDescent="0.15"/>
    <row r="5673" customFormat="1" ht="13" x14ac:dyDescent="0.15"/>
    <row r="5674" customFormat="1" ht="13" x14ac:dyDescent="0.15"/>
    <row r="5675" customFormat="1" ht="13" x14ac:dyDescent="0.15"/>
    <row r="5676" customFormat="1" ht="13" x14ac:dyDescent="0.15"/>
    <row r="5677" customFormat="1" ht="13" x14ac:dyDescent="0.15"/>
    <row r="5678" customFormat="1" ht="13" x14ac:dyDescent="0.15"/>
    <row r="5679" customFormat="1" ht="13" x14ac:dyDescent="0.15"/>
    <row r="5680" customFormat="1" ht="13" x14ac:dyDescent="0.15"/>
    <row r="5681" customFormat="1" ht="13" x14ac:dyDescent="0.15"/>
    <row r="5682" customFormat="1" ht="13" x14ac:dyDescent="0.15"/>
    <row r="5683" customFormat="1" ht="13" x14ac:dyDescent="0.15"/>
    <row r="5684" customFormat="1" ht="13" x14ac:dyDescent="0.15"/>
    <row r="5685" customFormat="1" ht="13" x14ac:dyDescent="0.15"/>
    <row r="5686" customFormat="1" ht="13" x14ac:dyDescent="0.15"/>
    <row r="5687" customFormat="1" ht="13" x14ac:dyDescent="0.15"/>
    <row r="5688" customFormat="1" ht="13" x14ac:dyDescent="0.15"/>
    <row r="5689" customFormat="1" ht="13" x14ac:dyDescent="0.15"/>
    <row r="5690" customFormat="1" ht="13" x14ac:dyDescent="0.15"/>
    <row r="5691" customFormat="1" ht="13" x14ac:dyDescent="0.15"/>
    <row r="5692" customFormat="1" ht="13" x14ac:dyDescent="0.15"/>
    <row r="5693" customFormat="1" ht="13" x14ac:dyDescent="0.15"/>
    <row r="5694" customFormat="1" ht="13" x14ac:dyDescent="0.15"/>
    <row r="5695" customFormat="1" ht="13" x14ac:dyDescent="0.15"/>
    <row r="5696" customFormat="1" ht="13" x14ac:dyDescent="0.15"/>
    <row r="5697" customFormat="1" ht="13" x14ac:dyDescent="0.15"/>
    <row r="5698" customFormat="1" ht="13" x14ac:dyDescent="0.15"/>
    <row r="5699" customFormat="1" ht="13" x14ac:dyDescent="0.15"/>
    <row r="5700" customFormat="1" ht="13" x14ac:dyDescent="0.15"/>
    <row r="5701" customFormat="1" ht="13" x14ac:dyDescent="0.15"/>
    <row r="5702" customFormat="1" ht="13" x14ac:dyDescent="0.15"/>
    <row r="5703" customFormat="1" ht="13" x14ac:dyDescent="0.15"/>
    <row r="5704" customFormat="1" ht="13" x14ac:dyDescent="0.15"/>
    <row r="5705" customFormat="1" ht="13" x14ac:dyDescent="0.15"/>
    <row r="5706" customFormat="1" ht="13" x14ac:dyDescent="0.15"/>
    <row r="5707" customFormat="1" ht="13" x14ac:dyDescent="0.15"/>
    <row r="5708" customFormat="1" ht="13" x14ac:dyDescent="0.15"/>
    <row r="5709" customFormat="1" ht="13" x14ac:dyDescent="0.15"/>
    <row r="5710" customFormat="1" ht="13" x14ac:dyDescent="0.15"/>
    <row r="5711" customFormat="1" ht="13" x14ac:dyDescent="0.15"/>
    <row r="5712" customFormat="1" ht="13" x14ac:dyDescent="0.15"/>
    <row r="5713" customFormat="1" ht="13" x14ac:dyDescent="0.15"/>
    <row r="5714" customFormat="1" ht="13" x14ac:dyDescent="0.15"/>
    <row r="5715" customFormat="1" ht="13" x14ac:dyDescent="0.15"/>
    <row r="5716" customFormat="1" ht="13" x14ac:dyDescent="0.15"/>
    <row r="5717" customFormat="1" ht="13" x14ac:dyDescent="0.15"/>
    <row r="5718" customFormat="1" ht="13" x14ac:dyDescent="0.15"/>
    <row r="5719" customFormat="1" ht="13" x14ac:dyDescent="0.15"/>
    <row r="5720" customFormat="1" ht="13" x14ac:dyDescent="0.15"/>
    <row r="5721" customFormat="1" ht="13" x14ac:dyDescent="0.15"/>
    <row r="5722" customFormat="1" ht="13" x14ac:dyDescent="0.15"/>
    <row r="5723" customFormat="1" ht="13" x14ac:dyDescent="0.15"/>
    <row r="5724" customFormat="1" ht="13" x14ac:dyDescent="0.15"/>
    <row r="5725" customFormat="1" ht="13" x14ac:dyDescent="0.15"/>
    <row r="5726" customFormat="1" ht="13" x14ac:dyDescent="0.15"/>
    <row r="5727" customFormat="1" ht="13" x14ac:dyDescent="0.15"/>
    <row r="5728" customFormat="1" ht="13" x14ac:dyDescent="0.15"/>
    <row r="5729" customFormat="1" ht="13" x14ac:dyDescent="0.15"/>
    <row r="5730" customFormat="1" ht="13" x14ac:dyDescent="0.15"/>
    <row r="5731" customFormat="1" ht="13" x14ac:dyDescent="0.15"/>
    <row r="5732" customFormat="1" ht="13" x14ac:dyDescent="0.15"/>
    <row r="5733" customFormat="1" ht="13" x14ac:dyDescent="0.15"/>
    <row r="5734" customFormat="1" ht="13" x14ac:dyDescent="0.15"/>
    <row r="5735" customFormat="1" ht="13" x14ac:dyDescent="0.15"/>
    <row r="5736" customFormat="1" ht="13" x14ac:dyDescent="0.15"/>
    <row r="5737" customFormat="1" ht="13" x14ac:dyDescent="0.15"/>
    <row r="5738" customFormat="1" ht="13" x14ac:dyDescent="0.15"/>
    <row r="5739" customFormat="1" ht="13" x14ac:dyDescent="0.15"/>
    <row r="5740" customFormat="1" ht="13" x14ac:dyDescent="0.15"/>
    <row r="5741" customFormat="1" ht="13" x14ac:dyDescent="0.15"/>
    <row r="5742" customFormat="1" ht="13" x14ac:dyDescent="0.15"/>
    <row r="5743" customFormat="1" ht="13" x14ac:dyDescent="0.15"/>
    <row r="5744" customFormat="1" ht="13" x14ac:dyDescent="0.15"/>
    <row r="5745" customFormat="1" ht="13" x14ac:dyDescent="0.15"/>
    <row r="5746" customFormat="1" ht="13" x14ac:dyDescent="0.15"/>
    <row r="5747" customFormat="1" ht="13" x14ac:dyDescent="0.15"/>
    <row r="5748" customFormat="1" ht="13" x14ac:dyDescent="0.15"/>
    <row r="5749" customFormat="1" ht="13" x14ac:dyDescent="0.15"/>
    <row r="5750" customFormat="1" ht="13" x14ac:dyDescent="0.15"/>
    <row r="5751" customFormat="1" ht="13" x14ac:dyDescent="0.15"/>
    <row r="5752" customFormat="1" ht="13" x14ac:dyDescent="0.15"/>
    <row r="5753" customFormat="1" ht="13" x14ac:dyDescent="0.15"/>
    <row r="5754" customFormat="1" ht="13" x14ac:dyDescent="0.15"/>
    <row r="5755" customFormat="1" ht="13" x14ac:dyDescent="0.15"/>
    <row r="5756" customFormat="1" ht="13" x14ac:dyDescent="0.15"/>
    <row r="5757" customFormat="1" ht="13" x14ac:dyDescent="0.15"/>
    <row r="5758" customFormat="1" ht="13" x14ac:dyDescent="0.15"/>
    <row r="5759" customFormat="1" ht="13" x14ac:dyDescent="0.15"/>
    <row r="5760" customFormat="1" ht="13" x14ac:dyDescent="0.15"/>
    <row r="5761" customFormat="1" ht="13" x14ac:dyDescent="0.15"/>
    <row r="5762" customFormat="1" ht="13" x14ac:dyDescent="0.15"/>
    <row r="5763" customFormat="1" ht="13" x14ac:dyDescent="0.15"/>
    <row r="5764" customFormat="1" ht="13" x14ac:dyDescent="0.15"/>
    <row r="5765" customFormat="1" ht="13" x14ac:dyDescent="0.15"/>
    <row r="5766" customFormat="1" ht="13" x14ac:dyDescent="0.15"/>
    <row r="5767" customFormat="1" ht="13" x14ac:dyDescent="0.15"/>
    <row r="5768" customFormat="1" ht="13" x14ac:dyDescent="0.15"/>
    <row r="5769" customFormat="1" ht="13" x14ac:dyDescent="0.15"/>
    <row r="5770" customFormat="1" ht="13" x14ac:dyDescent="0.15"/>
    <row r="5771" customFormat="1" ht="13" x14ac:dyDescent="0.15"/>
    <row r="5772" customFormat="1" ht="13" x14ac:dyDescent="0.15"/>
    <row r="5773" customFormat="1" ht="13" x14ac:dyDescent="0.15"/>
    <row r="5774" customFormat="1" ht="13" x14ac:dyDescent="0.15"/>
    <row r="5775" customFormat="1" ht="13" x14ac:dyDescent="0.15"/>
    <row r="5776" customFormat="1" ht="13" x14ac:dyDescent="0.15"/>
    <row r="5777" customFormat="1" ht="13" x14ac:dyDescent="0.15"/>
    <row r="5778" customFormat="1" ht="13" x14ac:dyDescent="0.15"/>
    <row r="5779" customFormat="1" ht="13" x14ac:dyDescent="0.15"/>
    <row r="5780" customFormat="1" ht="13" x14ac:dyDescent="0.15"/>
    <row r="5781" customFormat="1" ht="13" x14ac:dyDescent="0.15"/>
    <row r="5782" customFormat="1" ht="13" x14ac:dyDescent="0.15"/>
    <row r="5783" customFormat="1" ht="13" x14ac:dyDescent="0.15"/>
    <row r="5784" customFormat="1" ht="13" x14ac:dyDescent="0.15"/>
    <row r="5785" customFormat="1" ht="13" x14ac:dyDescent="0.15"/>
    <row r="5786" customFormat="1" ht="13" x14ac:dyDescent="0.15"/>
    <row r="5787" customFormat="1" ht="13" x14ac:dyDescent="0.15"/>
    <row r="5788" customFormat="1" ht="13" x14ac:dyDescent="0.15"/>
    <row r="5789" customFormat="1" ht="13" x14ac:dyDescent="0.15"/>
    <row r="5790" customFormat="1" ht="13" x14ac:dyDescent="0.15"/>
    <row r="5791" customFormat="1" ht="13" x14ac:dyDescent="0.15"/>
    <row r="5792" customFormat="1" ht="13" x14ac:dyDescent="0.15"/>
    <row r="5793" customFormat="1" ht="13" x14ac:dyDescent="0.15"/>
    <row r="5794" customFormat="1" ht="13" x14ac:dyDescent="0.15"/>
    <row r="5795" customFormat="1" ht="13" x14ac:dyDescent="0.15"/>
    <row r="5796" customFormat="1" ht="13" x14ac:dyDescent="0.15"/>
    <row r="5797" customFormat="1" ht="13" x14ac:dyDescent="0.15"/>
    <row r="5798" customFormat="1" ht="13" x14ac:dyDescent="0.15"/>
    <row r="5799" customFormat="1" ht="13" x14ac:dyDescent="0.15"/>
    <row r="5800" customFormat="1" ht="13" x14ac:dyDescent="0.15"/>
    <row r="5801" customFormat="1" ht="13" x14ac:dyDescent="0.15"/>
    <row r="5802" customFormat="1" ht="13" x14ac:dyDescent="0.15"/>
    <row r="5803" customFormat="1" ht="13" x14ac:dyDescent="0.15"/>
    <row r="5804" customFormat="1" ht="13" x14ac:dyDescent="0.15"/>
    <row r="5805" customFormat="1" ht="13" x14ac:dyDescent="0.15"/>
    <row r="5806" customFormat="1" ht="13" x14ac:dyDescent="0.15"/>
    <row r="5807" customFormat="1" ht="13" x14ac:dyDescent="0.15"/>
    <row r="5808" customFormat="1" ht="13" x14ac:dyDescent="0.15"/>
    <row r="5809" customFormat="1" ht="13" x14ac:dyDescent="0.15"/>
    <row r="5810" customFormat="1" ht="13" x14ac:dyDescent="0.15"/>
    <row r="5811" customFormat="1" ht="13" x14ac:dyDescent="0.15"/>
    <row r="5812" customFormat="1" ht="13" x14ac:dyDescent="0.15"/>
    <row r="5813" customFormat="1" ht="13" x14ac:dyDescent="0.15"/>
    <row r="5814" customFormat="1" ht="13" x14ac:dyDescent="0.15"/>
    <row r="5815" customFormat="1" ht="13" x14ac:dyDescent="0.15"/>
    <row r="5816" customFormat="1" ht="13" x14ac:dyDescent="0.15"/>
    <row r="5817" customFormat="1" ht="13" x14ac:dyDescent="0.15"/>
    <row r="5818" customFormat="1" ht="13" x14ac:dyDescent="0.15"/>
    <row r="5819" customFormat="1" ht="13" x14ac:dyDescent="0.15"/>
    <row r="5820" customFormat="1" ht="13" x14ac:dyDescent="0.15"/>
    <row r="5821" customFormat="1" ht="13" x14ac:dyDescent="0.15"/>
    <row r="5822" customFormat="1" ht="13" x14ac:dyDescent="0.15"/>
    <row r="5823" customFormat="1" ht="13" x14ac:dyDescent="0.15"/>
    <row r="5824" customFormat="1" ht="13" x14ac:dyDescent="0.15"/>
    <row r="5825" customFormat="1" ht="13" x14ac:dyDescent="0.15"/>
    <row r="5826" customFormat="1" ht="13" x14ac:dyDescent="0.15"/>
    <row r="5827" customFormat="1" ht="13" x14ac:dyDescent="0.15"/>
    <row r="5828" customFormat="1" ht="13" x14ac:dyDescent="0.15"/>
    <row r="5829" customFormat="1" ht="13" x14ac:dyDescent="0.15"/>
    <row r="5830" customFormat="1" ht="13" x14ac:dyDescent="0.15"/>
    <row r="5831" customFormat="1" ht="13" x14ac:dyDescent="0.15"/>
    <row r="5832" customFormat="1" ht="13" x14ac:dyDescent="0.15"/>
    <row r="5833" customFormat="1" ht="13" x14ac:dyDescent="0.15"/>
    <row r="5834" customFormat="1" ht="13" x14ac:dyDescent="0.15"/>
    <row r="5835" customFormat="1" ht="13" x14ac:dyDescent="0.15"/>
    <row r="5836" customFormat="1" ht="13" x14ac:dyDescent="0.15"/>
    <row r="5837" customFormat="1" ht="13" x14ac:dyDescent="0.15"/>
    <row r="5838" customFormat="1" ht="13" x14ac:dyDescent="0.15"/>
    <row r="5839" customFormat="1" ht="13" x14ac:dyDescent="0.15"/>
    <row r="5840" customFormat="1" ht="13" x14ac:dyDescent="0.15"/>
    <row r="5841" customFormat="1" ht="13" x14ac:dyDescent="0.15"/>
    <row r="5842" customFormat="1" ht="13" x14ac:dyDescent="0.15"/>
    <row r="5843" customFormat="1" ht="13" x14ac:dyDescent="0.15"/>
    <row r="5844" customFormat="1" ht="13" x14ac:dyDescent="0.15"/>
    <row r="5845" customFormat="1" ht="13" x14ac:dyDescent="0.15"/>
    <row r="5846" customFormat="1" ht="13" x14ac:dyDescent="0.15"/>
    <row r="5847" customFormat="1" ht="13" x14ac:dyDescent="0.15"/>
    <row r="5848" customFormat="1" ht="13" x14ac:dyDescent="0.15"/>
    <row r="5849" customFormat="1" ht="13" x14ac:dyDescent="0.15"/>
    <row r="5850" customFormat="1" ht="13" x14ac:dyDescent="0.15"/>
    <row r="5851" customFormat="1" ht="13" x14ac:dyDescent="0.15"/>
    <row r="5852" customFormat="1" ht="13" x14ac:dyDescent="0.15"/>
    <row r="5853" customFormat="1" ht="13" x14ac:dyDescent="0.15"/>
    <row r="5854" customFormat="1" ht="13" x14ac:dyDescent="0.15"/>
    <row r="5855" customFormat="1" ht="13" x14ac:dyDescent="0.15"/>
    <row r="5856" customFormat="1" ht="13" x14ac:dyDescent="0.15"/>
    <row r="5857" customFormat="1" ht="13" x14ac:dyDescent="0.15"/>
    <row r="5858" customFormat="1" ht="13" x14ac:dyDescent="0.15"/>
    <row r="5859" customFormat="1" ht="13" x14ac:dyDescent="0.15"/>
    <row r="5860" customFormat="1" ht="13" x14ac:dyDescent="0.15"/>
    <row r="5861" customFormat="1" ht="13" x14ac:dyDescent="0.15"/>
    <row r="5862" customFormat="1" ht="13" x14ac:dyDescent="0.15"/>
    <row r="5863" customFormat="1" ht="13" x14ac:dyDescent="0.15"/>
    <row r="5864" customFormat="1" ht="13" x14ac:dyDescent="0.15"/>
    <row r="5865" customFormat="1" ht="13" x14ac:dyDescent="0.15"/>
    <row r="5866" customFormat="1" ht="13" x14ac:dyDescent="0.15"/>
    <row r="5867" customFormat="1" ht="13" x14ac:dyDescent="0.15"/>
    <row r="5868" customFormat="1" ht="13" x14ac:dyDescent="0.15"/>
    <row r="5869" customFormat="1" ht="13" x14ac:dyDescent="0.15"/>
    <row r="5870" customFormat="1" ht="13" x14ac:dyDescent="0.15"/>
    <row r="5871" customFormat="1" ht="13" x14ac:dyDescent="0.15"/>
    <row r="5872" customFormat="1" ht="13" x14ac:dyDescent="0.15"/>
    <row r="5873" customFormat="1" ht="13" x14ac:dyDescent="0.15"/>
    <row r="5874" customFormat="1" ht="13" x14ac:dyDescent="0.15"/>
    <row r="5875" customFormat="1" ht="13" x14ac:dyDescent="0.15"/>
    <row r="5876" customFormat="1" ht="13" x14ac:dyDescent="0.15"/>
    <row r="5877" customFormat="1" ht="13" x14ac:dyDescent="0.15"/>
    <row r="5878" customFormat="1" ht="13" x14ac:dyDescent="0.15"/>
    <row r="5879" customFormat="1" ht="13" x14ac:dyDescent="0.15"/>
    <row r="5880" customFormat="1" ht="13" x14ac:dyDescent="0.15"/>
    <row r="5881" customFormat="1" ht="13" x14ac:dyDescent="0.15"/>
    <row r="5882" customFormat="1" ht="13" x14ac:dyDescent="0.15"/>
    <row r="5883" customFormat="1" ht="13" x14ac:dyDescent="0.15"/>
    <row r="5884" customFormat="1" ht="13" x14ac:dyDescent="0.15"/>
    <row r="5885" customFormat="1" ht="13" x14ac:dyDescent="0.15"/>
    <row r="5886" customFormat="1" ht="13" x14ac:dyDescent="0.15"/>
    <row r="5887" customFormat="1" ht="13" x14ac:dyDescent="0.15"/>
    <row r="5888" customFormat="1" ht="13" x14ac:dyDescent="0.15"/>
    <row r="5889" customFormat="1" ht="13" x14ac:dyDescent="0.15"/>
    <row r="5890" customFormat="1" ht="13" x14ac:dyDescent="0.15"/>
    <row r="5891" customFormat="1" ht="13" x14ac:dyDescent="0.15"/>
    <row r="5892" customFormat="1" ht="13" x14ac:dyDescent="0.15"/>
    <row r="5893" customFormat="1" ht="13" x14ac:dyDescent="0.15"/>
    <row r="5894" customFormat="1" ht="13" x14ac:dyDescent="0.15"/>
    <row r="5895" customFormat="1" ht="13" x14ac:dyDescent="0.15"/>
    <row r="5896" customFormat="1" ht="13" x14ac:dyDescent="0.15"/>
    <row r="5897" customFormat="1" ht="13" x14ac:dyDescent="0.15"/>
    <row r="5898" customFormat="1" ht="13" x14ac:dyDescent="0.15"/>
    <row r="5899" customFormat="1" ht="13" x14ac:dyDescent="0.15"/>
    <row r="5900" customFormat="1" ht="13" x14ac:dyDescent="0.15"/>
    <row r="5901" customFormat="1" ht="13" x14ac:dyDescent="0.15"/>
    <row r="5902" customFormat="1" ht="13" x14ac:dyDescent="0.15"/>
    <row r="5903" customFormat="1" ht="13" x14ac:dyDescent="0.15"/>
    <row r="5904" customFormat="1" ht="13" x14ac:dyDescent="0.15"/>
    <row r="5905" customFormat="1" ht="13" x14ac:dyDescent="0.15"/>
    <row r="5906" customFormat="1" ht="13" x14ac:dyDescent="0.15"/>
    <row r="5907" customFormat="1" ht="13" x14ac:dyDescent="0.15"/>
    <row r="5908" customFormat="1" ht="13" x14ac:dyDescent="0.15"/>
    <row r="5909" customFormat="1" ht="13" x14ac:dyDescent="0.15"/>
    <row r="5910" customFormat="1" ht="13" x14ac:dyDescent="0.15"/>
    <row r="5911" customFormat="1" ht="13" x14ac:dyDescent="0.15"/>
    <row r="5912" customFormat="1" ht="13" x14ac:dyDescent="0.15"/>
    <row r="5913" customFormat="1" ht="13" x14ac:dyDescent="0.15"/>
    <row r="5914" customFormat="1" ht="13" x14ac:dyDescent="0.15"/>
    <row r="5915" customFormat="1" ht="13" x14ac:dyDescent="0.15"/>
    <row r="5916" customFormat="1" ht="13" x14ac:dyDescent="0.15"/>
    <row r="5917" customFormat="1" ht="13" x14ac:dyDescent="0.15"/>
    <row r="5918" customFormat="1" ht="13" x14ac:dyDescent="0.15"/>
    <row r="5919" customFormat="1" ht="13" x14ac:dyDescent="0.15"/>
    <row r="5920" customFormat="1" ht="13" x14ac:dyDescent="0.15"/>
    <row r="5921" customFormat="1" ht="13" x14ac:dyDescent="0.15"/>
    <row r="5922" customFormat="1" ht="13" x14ac:dyDescent="0.15"/>
    <row r="5923" customFormat="1" ht="13" x14ac:dyDescent="0.15"/>
    <row r="5924" customFormat="1" ht="13" x14ac:dyDescent="0.15"/>
    <row r="5925" customFormat="1" ht="13" x14ac:dyDescent="0.15"/>
    <row r="5926" customFormat="1" ht="13" x14ac:dyDescent="0.15"/>
    <row r="5927" customFormat="1" ht="13" x14ac:dyDescent="0.15"/>
    <row r="5928" customFormat="1" ht="13" x14ac:dyDescent="0.15"/>
    <row r="5929" customFormat="1" ht="13" x14ac:dyDescent="0.15"/>
    <row r="5930" customFormat="1" ht="13" x14ac:dyDescent="0.15"/>
    <row r="5931" customFormat="1" ht="13" x14ac:dyDescent="0.15"/>
    <row r="5932" customFormat="1" ht="13" x14ac:dyDescent="0.15"/>
    <row r="5933" customFormat="1" ht="13" x14ac:dyDescent="0.15"/>
    <row r="5934" customFormat="1" ht="13" x14ac:dyDescent="0.15"/>
    <row r="5935" customFormat="1" ht="13" x14ac:dyDescent="0.15"/>
    <row r="5936" customFormat="1" ht="13" x14ac:dyDescent="0.15"/>
    <row r="5937" customFormat="1" ht="13" x14ac:dyDescent="0.15"/>
    <row r="5938" customFormat="1" ht="13" x14ac:dyDescent="0.15"/>
    <row r="5939" customFormat="1" ht="13" x14ac:dyDescent="0.15"/>
    <row r="5940" customFormat="1" ht="13" x14ac:dyDescent="0.15"/>
    <row r="5941" customFormat="1" ht="13" x14ac:dyDescent="0.15"/>
    <row r="5942" customFormat="1" ht="13" x14ac:dyDescent="0.15"/>
    <row r="5943" customFormat="1" ht="13" x14ac:dyDescent="0.15"/>
    <row r="5944" customFormat="1" ht="13" x14ac:dyDescent="0.15"/>
    <row r="5945" customFormat="1" ht="13" x14ac:dyDescent="0.15"/>
    <row r="5946" customFormat="1" ht="13" x14ac:dyDescent="0.15"/>
    <row r="5947" customFormat="1" ht="13" x14ac:dyDescent="0.15"/>
    <row r="5948" customFormat="1" ht="13" x14ac:dyDescent="0.15"/>
    <row r="5949" customFormat="1" ht="13" x14ac:dyDescent="0.15"/>
    <row r="5950" customFormat="1" ht="13" x14ac:dyDescent="0.15"/>
    <row r="5951" customFormat="1" ht="13" x14ac:dyDescent="0.15"/>
    <row r="5952" customFormat="1" ht="13" x14ac:dyDescent="0.15"/>
    <row r="5953" customFormat="1" ht="13" x14ac:dyDescent="0.15"/>
    <row r="5954" customFormat="1" ht="13" x14ac:dyDescent="0.15"/>
    <row r="5955" customFormat="1" ht="13" x14ac:dyDescent="0.15"/>
    <row r="5956" customFormat="1" ht="13" x14ac:dyDescent="0.15"/>
    <row r="5957" customFormat="1" ht="13" x14ac:dyDescent="0.15"/>
    <row r="5958" customFormat="1" ht="13" x14ac:dyDescent="0.15"/>
    <row r="5959" customFormat="1" ht="13" x14ac:dyDescent="0.15"/>
    <row r="5960" customFormat="1" ht="13" x14ac:dyDescent="0.15"/>
    <row r="5961" customFormat="1" ht="13" x14ac:dyDescent="0.15"/>
    <row r="5962" customFormat="1" ht="13" x14ac:dyDescent="0.15"/>
    <row r="5963" customFormat="1" ht="13" x14ac:dyDescent="0.15"/>
    <row r="5964" customFormat="1" ht="13" x14ac:dyDescent="0.15"/>
    <row r="5965" customFormat="1" ht="13" x14ac:dyDescent="0.15"/>
    <row r="5966" customFormat="1" ht="13" x14ac:dyDescent="0.15"/>
    <row r="5967" customFormat="1" ht="13" x14ac:dyDescent="0.15"/>
    <row r="5968" customFormat="1" ht="13" x14ac:dyDescent="0.15"/>
    <row r="5969" customFormat="1" ht="13" x14ac:dyDescent="0.15"/>
    <row r="5970" customFormat="1" ht="13" x14ac:dyDescent="0.15"/>
    <row r="5971" customFormat="1" ht="13" x14ac:dyDescent="0.15"/>
    <row r="5972" customFormat="1" ht="13" x14ac:dyDescent="0.15"/>
    <row r="5973" customFormat="1" ht="13" x14ac:dyDescent="0.15"/>
    <row r="5974" customFormat="1" ht="13" x14ac:dyDescent="0.15"/>
    <row r="5975" customFormat="1" ht="13" x14ac:dyDescent="0.15"/>
    <row r="5976" customFormat="1" ht="13" x14ac:dyDescent="0.15"/>
    <row r="5977" customFormat="1" ht="13" x14ac:dyDescent="0.15"/>
    <row r="5978" customFormat="1" ht="13" x14ac:dyDescent="0.15"/>
    <row r="5979" customFormat="1" ht="13" x14ac:dyDescent="0.15"/>
    <row r="5980" customFormat="1" ht="13" x14ac:dyDescent="0.15"/>
    <row r="5981" customFormat="1" ht="13" x14ac:dyDescent="0.15"/>
    <row r="5982" customFormat="1" ht="13" x14ac:dyDescent="0.15"/>
    <row r="5983" customFormat="1" ht="13" x14ac:dyDescent="0.15"/>
    <row r="5984" customFormat="1" ht="13" x14ac:dyDescent="0.15"/>
    <row r="5985" customFormat="1" ht="13" x14ac:dyDescent="0.15"/>
    <row r="5986" customFormat="1" ht="13" x14ac:dyDescent="0.15"/>
    <row r="5987" customFormat="1" ht="13" x14ac:dyDescent="0.15"/>
    <row r="5988" customFormat="1" ht="13" x14ac:dyDescent="0.15"/>
    <row r="5989" customFormat="1" ht="13" x14ac:dyDescent="0.15"/>
    <row r="5990" customFormat="1" ht="13" x14ac:dyDescent="0.15"/>
    <row r="5991" customFormat="1" ht="13" x14ac:dyDescent="0.15"/>
    <row r="5992" customFormat="1" ht="13" x14ac:dyDescent="0.15"/>
    <row r="5993" customFormat="1" ht="13" x14ac:dyDescent="0.15"/>
    <row r="5994" customFormat="1" ht="13" x14ac:dyDescent="0.15"/>
    <row r="5995" customFormat="1" ht="13" x14ac:dyDescent="0.15"/>
    <row r="5996" customFormat="1" ht="13" x14ac:dyDescent="0.15"/>
    <row r="5997" customFormat="1" ht="13" x14ac:dyDescent="0.15"/>
    <row r="5998" customFormat="1" ht="13" x14ac:dyDescent="0.15"/>
    <row r="5999" customFormat="1" ht="13" x14ac:dyDescent="0.15"/>
    <row r="6000" customFormat="1" ht="13" x14ac:dyDescent="0.15"/>
    <row r="6001" customFormat="1" ht="13" x14ac:dyDescent="0.15"/>
    <row r="6002" customFormat="1" ht="13" x14ac:dyDescent="0.15"/>
    <row r="6003" customFormat="1" ht="13" x14ac:dyDescent="0.15"/>
    <row r="6004" customFormat="1" ht="13" x14ac:dyDescent="0.15"/>
    <row r="6005" customFormat="1" ht="13" x14ac:dyDescent="0.15"/>
    <row r="6006" customFormat="1" ht="13" x14ac:dyDescent="0.15"/>
    <row r="6007" customFormat="1" ht="13" x14ac:dyDescent="0.15"/>
    <row r="6008" customFormat="1" ht="13" x14ac:dyDescent="0.15"/>
    <row r="6009" customFormat="1" ht="13" x14ac:dyDescent="0.15"/>
    <row r="6010" customFormat="1" ht="13" x14ac:dyDescent="0.15"/>
    <row r="6011" customFormat="1" ht="13" x14ac:dyDescent="0.15"/>
    <row r="6012" customFormat="1" ht="13" x14ac:dyDescent="0.15"/>
    <row r="6013" customFormat="1" ht="13" x14ac:dyDescent="0.15"/>
    <row r="6014" customFormat="1" ht="13" x14ac:dyDescent="0.15"/>
    <row r="6015" customFormat="1" ht="13" x14ac:dyDescent="0.15"/>
    <row r="6016" customFormat="1" ht="13" x14ac:dyDescent="0.15"/>
    <row r="6017" customFormat="1" ht="13" x14ac:dyDescent="0.15"/>
    <row r="6018" customFormat="1" ht="13" x14ac:dyDescent="0.15"/>
    <row r="6019" customFormat="1" ht="13" x14ac:dyDescent="0.15"/>
    <row r="6020" customFormat="1" ht="13" x14ac:dyDescent="0.15"/>
    <row r="6021" customFormat="1" ht="13" x14ac:dyDescent="0.15"/>
    <row r="6022" customFormat="1" ht="13" x14ac:dyDescent="0.15"/>
    <row r="6023" customFormat="1" ht="13" x14ac:dyDescent="0.15"/>
    <row r="6024" customFormat="1" ht="13" x14ac:dyDescent="0.15"/>
    <row r="6025" customFormat="1" ht="13" x14ac:dyDescent="0.15"/>
    <row r="6026" customFormat="1" ht="13" x14ac:dyDescent="0.15"/>
    <row r="6027" customFormat="1" ht="13" x14ac:dyDescent="0.15"/>
    <row r="6028" customFormat="1" ht="13" x14ac:dyDescent="0.15"/>
    <row r="6029" customFormat="1" ht="13" x14ac:dyDescent="0.15"/>
    <row r="6030" customFormat="1" ht="13" x14ac:dyDescent="0.15"/>
    <row r="6031" customFormat="1" ht="13" x14ac:dyDescent="0.15"/>
    <row r="6032" customFormat="1" ht="13" x14ac:dyDescent="0.15"/>
    <row r="6033" customFormat="1" ht="13" x14ac:dyDescent="0.15"/>
    <row r="6034" customFormat="1" ht="13" x14ac:dyDescent="0.15"/>
    <row r="6035" customFormat="1" ht="13" x14ac:dyDescent="0.15"/>
    <row r="6036" customFormat="1" ht="13" x14ac:dyDescent="0.15"/>
    <row r="6037" customFormat="1" ht="13" x14ac:dyDescent="0.15"/>
    <row r="6038" customFormat="1" ht="13" x14ac:dyDescent="0.15"/>
    <row r="6039" customFormat="1" ht="13" x14ac:dyDescent="0.15"/>
    <row r="6040" customFormat="1" ht="13" x14ac:dyDescent="0.15"/>
    <row r="6041" customFormat="1" ht="13" x14ac:dyDescent="0.15"/>
    <row r="6042" customFormat="1" ht="13" x14ac:dyDescent="0.15"/>
    <row r="6043" customFormat="1" ht="13" x14ac:dyDescent="0.15"/>
    <row r="6044" customFormat="1" ht="13" x14ac:dyDescent="0.15"/>
    <row r="6045" customFormat="1" ht="13" x14ac:dyDescent="0.15"/>
    <row r="6046" customFormat="1" ht="13" x14ac:dyDescent="0.15"/>
    <row r="6047" customFormat="1" ht="13" x14ac:dyDescent="0.15"/>
    <row r="6048" customFormat="1" ht="13" x14ac:dyDescent="0.15"/>
    <row r="6049" customFormat="1" ht="13" x14ac:dyDescent="0.15"/>
    <row r="6050" customFormat="1" ht="13" x14ac:dyDescent="0.15"/>
    <row r="6051" customFormat="1" ht="13" x14ac:dyDescent="0.15"/>
    <row r="6052" customFormat="1" ht="13" x14ac:dyDescent="0.15"/>
    <row r="6053" customFormat="1" ht="13" x14ac:dyDescent="0.15"/>
    <row r="6054" customFormat="1" ht="13" x14ac:dyDescent="0.15"/>
    <row r="6055" customFormat="1" ht="13" x14ac:dyDescent="0.15"/>
    <row r="6056" customFormat="1" ht="13" x14ac:dyDescent="0.15"/>
    <row r="6057" customFormat="1" ht="13" x14ac:dyDescent="0.15"/>
    <row r="6058" customFormat="1" ht="13" x14ac:dyDescent="0.15"/>
    <row r="6059" customFormat="1" ht="13" x14ac:dyDescent="0.15"/>
    <row r="6060" customFormat="1" ht="13" x14ac:dyDescent="0.15"/>
    <row r="6061" customFormat="1" ht="13" x14ac:dyDescent="0.15"/>
    <row r="6062" customFormat="1" ht="13" x14ac:dyDescent="0.15"/>
    <row r="6063" customFormat="1" ht="13" x14ac:dyDescent="0.15"/>
    <row r="6064" customFormat="1" ht="13" x14ac:dyDescent="0.15"/>
    <row r="6065" customFormat="1" ht="13" x14ac:dyDescent="0.15"/>
    <row r="6066" customFormat="1" ht="13" x14ac:dyDescent="0.15"/>
    <row r="6067" customFormat="1" ht="13" x14ac:dyDescent="0.15"/>
    <row r="6068" customFormat="1" ht="13" x14ac:dyDescent="0.15"/>
    <row r="6069" customFormat="1" ht="13" x14ac:dyDescent="0.15"/>
    <row r="6070" customFormat="1" ht="13" x14ac:dyDescent="0.15"/>
    <row r="6071" customFormat="1" ht="13" x14ac:dyDescent="0.15"/>
    <row r="6072" customFormat="1" ht="13" x14ac:dyDescent="0.15"/>
    <row r="6073" customFormat="1" ht="13" x14ac:dyDescent="0.15"/>
    <row r="6074" customFormat="1" ht="13" x14ac:dyDescent="0.15"/>
    <row r="6075" customFormat="1" ht="13" x14ac:dyDescent="0.15"/>
    <row r="6076" customFormat="1" ht="13" x14ac:dyDescent="0.15"/>
    <row r="6077" customFormat="1" ht="13" x14ac:dyDescent="0.15"/>
    <row r="6078" customFormat="1" ht="13" x14ac:dyDescent="0.15"/>
    <row r="6079" customFormat="1" ht="13" x14ac:dyDescent="0.15"/>
    <row r="6080" customFormat="1" ht="13" x14ac:dyDescent="0.15"/>
    <row r="6081" customFormat="1" ht="13" x14ac:dyDescent="0.15"/>
    <row r="6082" customFormat="1" ht="13" x14ac:dyDescent="0.15"/>
    <row r="6083" customFormat="1" ht="13" x14ac:dyDescent="0.15"/>
    <row r="6084" customFormat="1" ht="13" x14ac:dyDescent="0.15"/>
    <row r="6085" customFormat="1" ht="13" x14ac:dyDescent="0.15"/>
    <row r="6086" customFormat="1" ht="13" x14ac:dyDescent="0.15"/>
    <row r="6087" customFormat="1" ht="13" x14ac:dyDescent="0.15"/>
    <row r="6088" customFormat="1" ht="13" x14ac:dyDescent="0.15"/>
    <row r="6089" customFormat="1" ht="13" x14ac:dyDescent="0.15"/>
    <row r="6090" customFormat="1" ht="13" x14ac:dyDescent="0.15"/>
    <row r="6091" customFormat="1" ht="13" x14ac:dyDescent="0.15"/>
    <row r="6092" customFormat="1" ht="13" x14ac:dyDescent="0.15"/>
    <row r="6093" customFormat="1" ht="13" x14ac:dyDescent="0.15"/>
    <row r="6094" customFormat="1" ht="13" x14ac:dyDescent="0.15"/>
    <row r="6095" customFormat="1" ht="13" x14ac:dyDescent="0.15"/>
    <row r="6096" customFormat="1" ht="13" x14ac:dyDescent="0.15"/>
    <row r="6097" customFormat="1" ht="13" x14ac:dyDescent="0.15"/>
    <row r="6098" customFormat="1" ht="13" x14ac:dyDescent="0.15"/>
    <row r="6099" customFormat="1" ht="13" x14ac:dyDescent="0.15"/>
    <row r="6100" customFormat="1" ht="13" x14ac:dyDescent="0.15"/>
    <row r="6101" customFormat="1" ht="13" x14ac:dyDescent="0.15"/>
    <row r="6102" customFormat="1" ht="13" x14ac:dyDescent="0.15"/>
    <row r="6103" customFormat="1" ht="13" x14ac:dyDescent="0.15"/>
    <row r="6104" customFormat="1" ht="13" x14ac:dyDescent="0.15"/>
    <row r="6105" customFormat="1" ht="13" x14ac:dyDescent="0.15"/>
    <row r="6106" customFormat="1" ht="13" x14ac:dyDescent="0.15"/>
    <row r="6107" customFormat="1" ht="13" x14ac:dyDescent="0.15"/>
    <row r="6108" customFormat="1" ht="13" x14ac:dyDescent="0.15"/>
    <row r="6109" customFormat="1" ht="13" x14ac:dyDescent="0.15"/>
    <row r="6110" customFormat="1" ht="13" x14ac:dyDescent="0.15"/>
    <row r="6111" customFormat="1" ht="13" x14ac:dyDescent="0.15"/>
    <row r="6112" customFormat="1" ht="13" x14ac:dyDescent="0.15"/>
    <row r="6113" customFormat="1" ht="13" x14ac:dyDescent="0.15"/>
    <row r="6114" customFormat="1" ht="13" x14ac:dyDescent="0.15"/>
    <row r="6115" customFormat="1" ht="13" x14ac:dyDescent="0.15"/>
    <row r="6116" customFormat="1" ht="13" x14ac:dyDescent="0.15"/>
    <row r="6117" customFormat="1" ht="13" x14ac:dyDescent="0.15"/>
    <row r="6118" customFormat="1" ht="13" x14ac:dyDescent="0.15"/>
    <row r="6119" customFormat="1" ht="13" x14ac:dyDescent="0.15"/>
    <row r="6120" customFormat="1" ht="13" x14ac:dyDescent="0.15"/>
    <row r="6121" customFormat="1" ht="13" x14ac:dyDescent="0.15"/>
    <row r="6122" customFormat="1" ht="13" x14ac:dyDescent="0.15"/>
    <row r="6123" customFormat="1" ht="13" x14ac:dyDescent="0.15"/>
    <row r="6124" customFormat="1" ht="13" x14ac:dyDescent="0.15"/>
    <row r="6125" customFormat="1" ht="13" x14ac:dyDescent="0.15"/>
    <row r="6126" customFormat="1" ht="13" x14ac:dyDescent="0.15"/>
    <row r="6127" customFormat="1" ht="13" x14ac:dyDescent="0.15"/>
    <row r="6128" customFormat="1" ht="13" x14ac:dyDescent="0.15"/>
    <row r="6129" customFormat="1" ht="13" x14ac:dyDescent="0.15"/>
    <row r="6130" customFormat="1" ht="13" x14ac:dyDescent="0.15"/>
    <row r="6131" customFormat="1" ht="13" x14ac:dyDescent="0.15"/>
    <row r="6132" customFormat="1" ht="13" x14ac:dyDescent="0.15"/>
    <row r="6133" customFormat="1" ht="13" x14ac:dyDescent="0.15"/>
    <row r="6134" customFormat="1" ht="13" x14ac:dyDescent="0.15"/>
    <row r="6135" customFormat="1" ht="13" x14ac:dyDescent="0.15"/>
    <row r="6136" customFormat="1" ht="13" x14ac:dyDescent="0.15"/>
    <row r="6137" customFormat="1" ht="13" x14ac:dyDescent="0.15"/>
    <row r="6138" customFormat="1" ht="13" x14ac:dyDescent="0.15"/>
    <row r="6139" customFormat="1" ht="13" x14ac:dyDescent="0.15"/>
    <row r="6140" customFormat="1" ht="13" x14ac:dyDescent="0.15"/>
    <row r="6141" customFormat="1" ht="13" x14ac:dyDescent="0.15"/>
    <row r="6142" customFormat="1" ht="13" x14ac:dyDescent="0.15"/>
    <row r="6143" customFormat="1" ht="13" x14ac:dyDescent="0.15"/>
    <row r="6144" customFormat="1" ht="13" x14ac:dyDescent="0.15"/>
    <row r="6145" customFormat="1" ht="13" x14ac:dyDescent="0.15"/>
    <row r="6146" customFormat="1" ht="13" x14ac:dyDescent="0.15"/>
    <row r="6147" customFormat="1" ht="13" x14ac:dyDescent="0.15"/>
    <row r="6148" customFormat="1" ht="13" x14ac:dyDescent="0.15"/>
    <row r="6149" customFormat="1" ht="13" x14ac:dyDescent="0.15"/>
    <row r="6150" customFormat="1" ht="13" x14ac:dyDescent="0.15"/>
    <row r="6151" customFormat="1" ht="13" x14ac:dyDescent="0.15"/>
    <row r="6152" customFormat="1" ht="13" x14ac:dyDescent="0.15"/>
    <row r="6153" customFormat="1" ht="13" x14ac:dyDescent="0.15"/>
    <row r="6154" customFormat="1" ht="13" x14ac:dyDescent="0.15"/>
    <row r="6155" customFormat="1" ht="13" x14ac:dyDescent="0.15"/>
    <row r="6156" customFormat="1" ht="13" x14ac:dyDescent="0.15"/>
    <row r="6157" customFormat="1" ht="13" x14ac:dyDescent="0.15"/>
    <row r="6158" customFormat="1" ht="13" x14ac:dyDescent="0.15"/>
    <row r="6159" customFormat="1" ht="13" x14ac:dyDescent="0.15"/>
    <row r="6160" customFormat="1" ht="13" x14ac:dyDescent="0.15"/>
    <row r="6161" customFormat="1" ht="13" x14ac:dyDescent="0.15"/>
    <row r="6162" customFormat="1" ht="13" x14ac:dyDescent="0.15"/>
    <row r="6163" customFormat="1" ht="13" x14ac:dyDescent="0.15"/>
    <row r="6164" customFormat="1" ht="13" x14ac:dyDescent="0.15"/>
    <row r="6165" customFormat="1" ht="13" x14ac:dyDescent="0.15"/>
    <row r="6166" customFormat="1" ht="13" x14ac:dyDescent="0.15"/>
    <row r="6167" customFormat="1" ht="13" x14ac:dyDescent="0.15"/>
    <row r="6168" customFormat="1" ht="13" x14ac:dyDescent="0.15"/>
    <row r="6169" customFormat="1" ht="13" x14ac:dyDescent="0.15"/>
    <row r="6170" customFormat="1" ht="13" x14ac:dyDescent="0.15"/>
    <row r="6171" customFormat="1" ht="13" x14ac:dyDescent="0.15"/>
    <row r="6172" customFormat="1" ht="13" x14ac:dyDescent="0.15"/>
    <row r="6173" customFormat="1" ht="13" x14ac:dyDescent="0.15"/>
    <row r="6174" customFormat="1" ht="13" x14ac:dyDescent="0.15"/>
    <row r="6175" customFormat="1" ht="13" x14ac:dyDescent="0.15"/>
    <row r="6176" customFormat="1" ht="13" x14ac:dyDescent="0.15"/>
    <row r="6177" customFormat="1" ht="13" x14ac:dyDescent="0.15"/>
    <row r="6178" customFormat="1" ht="13" x14ac:dyDescent="0.15"/>
    <row r="6179" customFormat="1" ht="13" x14ac:dyDescent="0.15"/>
    <row r="6180" customFormat="1" ht="13" x14ac:dyDescent="0.15"/>
    <row r="6181" customFormat="1" ht="13" x14ac:dyDescent="0.15"/>
    <row r="6182" customFormat="1" ht="13" x14ac:dyDescent="0.15"/>
    <row r="6183" customFormat="1" ht="13" x14ac:dyDescent="0.15"/>
    <row r="6184" customFormat="1" ht="13" x14ac:dyDescent="0.15"/>
    <row r="6185" customFormat="1" ht="13" x14ac:dyDescent="0.15"/>
    <row r="6186" customFormat="1" ht="13" x14ac:dyDescent="0.15"/>
    <row r="6187" customFormat="1" ht="13" x14ac:dyDescent="0.15"/>
    <row r="6188" customFormat="1" ht="13" x14ac:dyDescent="0.15"/>
    <row r="6189" customFormat="1" ht="13" x14ac:dyDescent="0.15"/>
    <row r="6190" customFormat="1" ht="13" x14ac:dyDescent="0.15"/>
    <row r="6191" customFormat="1" ht="13" x14ac:dyDescent="0.15"/>
    <row r="6192" customFormat="1" ht="13" x14ac:dyDescent="0.15"/>
    <row r="6193" customFormat="1" ht="13" x14ac:dyDescent="0.15"/>
    <row r="6194" customFormat="1" ht="13" x14ac:dyDescent="0.15"/>
    <row r="6195" customFormat="1" ht="13" x14ac:dyDescent="0.15"/>
    <row r="6196" customFormat="1" ht="13" x14ac:dyDescent="0.15"/>
    <row r="6197" customFormat="1" ht="13" x14ac:dyDescent="0.15"/>
    <row r="6198" customFormat="1" ht="13" x14ac:dyDescent="0.15"/>
    <row r="6199" customFormat="1" ht="13" x14ac:dyDescent="0.15"/>
    <row r="6200" customFormat="1" ht="13" x14ac:dyDescent="0.15"/>
    <row r="6201" customFormat="1" ht="13" x14ac:dyDescent="0.15"/>
    <row r="6202" customFormat="1" ht="13" x14ac:dyDescent="0.15"/>
    <row r="6203" customFormat="1" ht="13" x14ac:dyDescent="0.15"/>
    <row r="6204" customFormat="1" ht="13" x14ac:dyDescent="0.15"/>
    <row r="6205" customFormat="1" ht="13" x14ac:dyDescent="0.15"/>
    <row r="6206" customFormat="1" ht="13" x14ac:dyDescent="0.15"/>
    <row r="6207" customFormat="1" ht="13" x14ac:dyDescent="0.15"/>
    <row r="6208" customFormat="1" ht="13" x14ac:dyDescent="0.15"/>
    <row r="6209" customFormat="1" ht="13" x14ac:dyDescent="0.15"/>
    <row r="6210" customFormat="1" ht="13" x14ac:dyDescent="0.15"/>
    <row r="6211" customFormat="1" ht="13" x14ac:dyDescent="0.15"/>
    <row r="6212" customFormat="1" ht="13" x14ac:dyDescent="0.15"/>
    <row r="6213" customFormat="1" ht="13" x14ac:dyDescent="0.15"/>
    <row r="6214" customFormat="1" ht="13" x14ac:dyDescent="0.15"/>
    <row r="6215" customFormat="1" ht="13" x14ac:dyDescent="0.15"/>
    <row r="6216" customFormat="1" ht="13" x14ac:dyDescent="0.15"/>
    <row r="6217" customFormat="1" ht="13" x14ac:dyDescent="0.15"/>
    <row r="6218" customFormat="1" ht="13" x14ac:dyDescent="0.15"/>
    <row r="6219" customFormat="1" ht="13" x14ac:dyDescent="0.15"/>
    <row r="6220" customFormat="1" ht="13" x14ac:dyDescent="0.15"/>
    <row r="6221" customFormat="1" ht="13" x14ac:dyDescent="0.15"/>
    <row r="6222" customFormat="1" ht="13" x14ac:dyDescent="0.15"/>
    <row r="6223" customFormat="1" ht="13" x14ac:dyDescent="0.15"/>
    <row r="6224" customFormat="1" ht="13" x14ac:dyDescent="0.15"/>
    <row r="6225" customFormat="1" ht="13" x14ac:dyDescent="0.15"/>
    <row r="6226" customFormat="1" ht="13" x14ac:dyDescent="0.15"/>
    <row r="6227" customFormat="1" ht="13" x14ac:dyDescent="0.15"/>
    <row r="6228" customFormat="1" ht="13" x14ac:dyDescent="0.15"/>
    <row r="6229" customFormat="1" ht="13" x14ac:dyDescent="0.15"/>
    <row r="6230" customFormat="1" ht="13" x14ac:dyDescent="0.15"/>
    <row r="6231" customFormat="1" ht="13" x14ac:dyDescent="0.15"/>
    <row r="6232" customFormat="1" ht="13" x14ac:dyDescent="0.15"/>
    <row r="6233" customFormat="1" ht="13" x14ac:dyDescent="0.15"/>
    <row r="6234" customFormat="1" ht="13" x14ac:dyDescent="0.15"/>
    <row r="6235" customFormat="1" ht="13" x14ac:dyDescent="0.15"/>
    <row r="6236" customFormat="1" ht="13" x14ac:dyDescent="0.15"/>
    <row r="6237" customFormat="1" ht="13" x14ac:dyDescent="0.15"/>
    <row r="6238" customFormat="1" ht="13" x14ac:dyDescent="0.15"/>
    <row r="6239" customFormat="1" ht="13" x14ac:dyDescent="0.15"/>
    <row r="6240" customFormat="1" ht="13" x14ac:dyDescent="0.15"/>
    <row r="6241" customFormat="1" ht="13" x14ac:dyDescent="0.15"/>
    <row r="6242" customFormat="1" ht="13" x14ac:dyDescent="0.15"/>
    <row r="6243" customFormat="1" ht="13" x14ac:dyDescent="0.15"/>
    <row r="6244" customFormat="1" ht="13" x14ac:dyDescent="0.15"/>
    <row r="6245" customFormat="1" ht="13" x14ac:dyDescent="0.15"/>
    <row r="6246" customFormat="1" ht="13" x14ac:dyDescent="0.15"/>
    <row r="6247" customFormat="1" ht="13" x14ac:dyDescent="0.15"/>
    <row r="6248" customFormat="1" ht="13" x14ac:dyDescent="0.15"/>
    <row r="6249" customFormat="1" ht="13" x14ac:dyDescent="0.15"/>
    <row r="6250" customFormat="1" ht="13" x14ac:dyDescent="0.15"/>
    <row r="6251" customFormat="1" ht="13" x14ac:dyDescent="0.15"/>
    <row r="6252" customFormat="1" ht="13" x14ac:dyDescent="0.15"/>
    <row r="6253" customFormat="1" ht="13" x14ac:dyDescent="0.15"/>
    <row r="6254" customFormat="1" ht="13" x14ac:dyDescent="0.15"/>
    <row r="6255" customFormat="1" ht="13" x14ac:dyDescent="0.15"/>
    <row r="6256" customFormat="1" ht="13" x14ac:dyDescent="0.15"/>
    <row r="6257" customFormat="1" ht="13" x14ac:dyDescent="0.15"/>
    <row r="6258" customFormat="1" ht="13" x14ac:dyDescent="0.15"/>
    <row r="6259" customFormat="1" ht="13" x14ac:dyDescent="0.15"/>
    <row r="6260" customFormat="1" ht="13" x14ac:dyDescent="0.15"/>
    <row r="6261" customFormat="1" ht="13" x14ac:dyDescent="0.15"/>
    <row r="6262" customFormat="1" ht="13" x14ac:dyDescent="0.15"/>
    <row r="6263" customFormat="1" ht="13" x14ac:dyDescent="0.15"/>
    <row r="6264" customFormat="1" ht="13" x14ac:dyDescent="0.15"/>
    <row r="6265" customFormat="1" ht="13" x14ac:dyDescent="0.15"/>
    <row r="6266" customFormat="1" ht="13" x14ac:dyDescent="0.15"/>
    <row r="6267" customFormat="1" ht="13" x14ac:dyDescent="0.15"/>
    <row r="6268" customFormat="1" ht="13" x14ac:dyDescent="0.15"/>
    <row r="6269" customFormat="1" ht="13" x14ac:dyDescent="0.15"/>
    <row r="6270" customFormat="1" ht="13" x14ac:dyDescent="0.15"/>
    <row r="6271" customFormat="1" ht="13" x14ac:dyDescent="0.15"/>
    <row r="6272" customFormat="1" ht="13" x14ac:dyDescent="0.15"/>
    <row r="6273" customFormat="1" ht="13" x14ac:dyDescent="0.15"/>
    <row r="6274" customFormat="1" ht="13" x14ac:dyDescent="0.15"/>
    <row r="6275" customFormat="1" ht="13" x14ac:dyDescent="0.15"/>
    <row r="6276" customFormat="1" ht="13" x14ac:dyDescent="0.15"/>
    <row r="6277" customFormat="1" ht="13" x14ac:dyDescent="0.15"/>
    <row r="6278" customFormat="1" ht="13" x14ac:dyDescent="0.15"/>
    <row r="6279" customFormat="1" ht="13" x14ac:dyDescent="0.15"/>
    <row r="6280" customFormat="1" ht="13" x14ac:dyDescent="0.15"/>
    <row r="6281" customFormat="1" ht="13" x14ac:dyDescent="0.15"/>
    <row r="6282" customFormat="1" ht="13" x14ac:dyDescent="0.15"/>
    <row r="6283" customFormat="1" ht="13" x14ac:dyDescent="0.15"/>
    <row r="6284" customFormat="1" ht="13" x14ac:dyDescent="0.15"/>
    <row r="6285" customFormat="1" ht="13" x14ac:dyDescent="0.15"/>
    <row r="6286" customFormat="1" ht="13" x14ac:dyDescent="0.15"/>
    <row r="6287" customFormat="1" ht="13" x14ac:dyDescent="0.15"/>
    <row r="6288" customFormat="1" ht="13" x14ac:dyDescent="0.15"/>
    <row r="6289" customFormat="1" ht="13" x14ac:dyDescent="0.15"/>
    <row r="6290" customFormat="1" ht="13" x14ac:dyDescent="0.15"/>
    <row r="6291" customFormat="1" ht="13" x14ac:dyDescent="0.15"/>
    <row r="6292" customFormat="1" ht="13" x14ac:dyDescent="0.15"/>
    <row r="6293" customFormat="1" ht="13" x14ac:dyDescent="0.15"/>
    <row r="6294" customFormat="1" ht="13" x14ac:dyDescent="0.15"/>
    <row r="6295" customFormat="1" ht="13" x14ac:dyDescent="0.15"/>
    <row r="6296" customFormat="1" ht="13" x14ac:dyDescent="0.15"/>
    <row r="6297" customFormat="1" ht="13" x14ac:dyDescent="0.15"/>
    <row r="6298" customFormat="1" ht="13" x14ac:dyDescent="0.15"/>
    <row r="6299" customFormat="1" ht="13" x14ac:dyDescent="0.15"/>
    <row r="6300" customFormat="1" ht="13" x14ac:dyDescent="0.15"/>
    <row r="6301" customFormat="1" ht="13" x14ac:dyDescent="0.15"/>
    <row r="6302" customFormat="1" ht="13" x14ac:dyDescent="0.15"/>
    <row r="6303" customFormat="1" ht="13" x14ac:dyDescent="0.15"/>
    <row r="6304" customFormat="1" ht="13" x14ac:dyDescent="0.15"/>
    <row r="6305" customFormat="1" ht="13" x14ac:dyDescent="0.15"/>
    <row r="6306" customFormat="1" ht="13" x14ac:dyDescent="0.15"/>
    <row r="6307" customFormat="1" ht="13" x14ac:dyDescent="0.15"/>
    <row r="6308" customFormat="1" ht="13" x14ac:dyDescent="0.15"/>
    <row r="6309" customFormat="1" ht="13" x14ac:dyDescent="0.15"/>
    <row r="6310" customFormat="1" ht="13" x14ac:dyDescent="0.15"/>
    <row r="6311" customFormat="1" ht="13" x14ac:dyDescent="0.15"/>
    <row r="6312" customFormat="1" ht="13" x14ac:dyDescent="0.15"/>
    <row r="6313" customFormat="1" ht="13" x14ac:dyDescent="0.15"/>
    <row r="6314" customFormat="1" ht="13" x14ac:dyDescent="0.15"/>
    <row r="6315" customFormat="1" ht="13" x14ac:dyDescent="0.15"/>
    <row r="6316" customFormat="1" ht="13" x14ac:dyDescent="0.15"/>
    <row r="6317" customFormat="1" ht="13" x14ac:dyDescent="0.15"/>
    <row r="6318" customFormat="1" ht="13" x14ac:dyDescent="0.15"/>
    <row r="6319" customFormat="1" ht="13" x14ac:dyDescent="0.15"/>
    <row r="6320" customFormat="1" ht="13" x14ac:dyDescent="0.15"/>
    <row r="6321" customFormat="1" ht="13" x14ac:dyDescent="0.15"/>
    <row r="6322" customFormat="1" ht="13" x14ac:dyDescent="0.15"/>
    <row r="6323" customFormat="1" ht="13" x14ac:dyDescent="0.15"/>
    <row r="6324" customFormat="1" ht="13" x14ac:dyDescent="0.15"/>
    <row r="6325" customFormat="1" ht="13" x14ac:dyDescent="0.15"/>
    <row r="6326" customFormat="1" ht="13" x14ac:dyDescent="0.15"/>
    <row r="6327" customFormat="1" ht="13" x14ac:dyDescent="0.15"/>
    <row r="6328" customFormat="1" ht="13" x14ac:dyDescent="0.15"/>
    <row r="6329" customFormat="1" ht="13" x14ac:dyDescent="0.15"/>
    <row r="6330" customFormat="1" ht="13" x14ac:dyDescent="0.15"/>
    <row r="6331" customFormat="1" ht="13" x14ac:dyDescent="0.15"/>
    <row r="6332" customFormat="1" ht="13" x14ac:dyDescent="0.15"/>
    <row r="6333" customFormat="1" ht="13" x14ac:dyDescent="0.15"/>
    <row r="6334" customFormat="1" ht="13" x14ac:dyDescent="0.15"/>
    <row r="6335" customFormat="1" ht="13" x14ac:dyDescent="0.15"/>
    <row r="6336" customFormat="1" ht="13" x14ac:dyDescent="0.15"/>
    <row r="6337" customFormat="1" ht="13" x14ac:dyDescent="0.15"/>
    <row r="6338" customFormat="1" ht="13" x14ac:dyDescent="0.15"/>
    <row r="6339" customFormat="1" ht="13" x14ac:dyDescent="0.15"/>
    <row r="6340" customFormat="1" ht="13" x14ac:dyDescent="0.15"/>
    <row r="6341" customFormat="1" ht="13" x14ac:dyDescent="0.15"/>
    <row r="6342" customFormat="1" ht="13" x14ac:dyDescent="0.15"/>
    <row r="6343" customFormat="1" ht="13" x14ac:dyDescent="0.15"/>
    <row r="6344" customFormat="1" ht="13" x14ac:dyDescent="0.15"/>
    <row r="6345" customFormat="1" ht="13" x14ac:dyDescent="0.15"/>
    <row r="6346" customFormat="1" ht="13" x14ac:dyDescent="0.15"/>
    <row r="6347" customFormat="1" ht="13" x14ac:dyDescent="0.15"/>
    <row r="6348" customFormat="1" ht="13" x14ac:dyDescent="0.15"/>
    <row r="6349" customFormat="1" ht="13" x14ac:dyDescent="0.15"/>
    <row r="6350" customFormat="1" ht="13" x14ac:dyDescent="0.15"/>
    <row r="6351" customFormat="1" ht="13" x14ac:dyDescent="0.15"/>
    <row r="6352" customFormat="1" ht="13" x14ac:dyDescent="0.15"/>
    <row r="6353" customFormat="1" ht="13" x14ac:dyDescent="0.15"/>
    <row r="6354" customFormat="1" ht="13" x14ac:dyDescent="0.15"/>
    <row r="6355" customFormat="1" ht="13" x14ac:dyDescent="0.15"/>
    <row r="6356" customFormat="1" ht="13" x14ac:dyDescent="0.15"/>
    <row r="6357" customFormat="1" ht="13" x14ac:dyDescent="0.15"/>
    <row r="6358" customFormat="1" ht="13" x14ac:dyDescent="0.15"/>
    <row r="6359" customFormat="1" ht="13" x14ac:dyDescent="0.15"/>
    <row r="6360" customFormat="1" ht="13" x14ac:dyDescent="0.15"/>
    <row r="6361" customFormat="1" ht="13" x14ac:dyDescent="0.15"/>
    <row r="6362" customFormat="1" ht="13" x14ac:dyDescent="0.15"/>
    <row r="6363" customFormat="1" ht="13" x14ac:dyDescent="0.15"/>
    <row r="6364" customFormat="1" ht="13" x14ac:dyDescent="0.15"/>
    <row r="6365" customFormat="1" ht="13" x14ac:dyDescent="0.15"/>
    <row r="6366" customFormat="1" ht="13" x14ac:dyDescent="0.15"/>
    <row r="6367" customFormat="1" ht="13" x14ac:dyDescent="0.15"/>
    <row r="6368" customFormat="1" ht="13" x14ac:dyDescent="0.15"/>
    <row r="6369" customFormat="1" ht="13" x14ac:dyDescent="0.15"/>
    <row r="6370" customFormat="1" ht="13" x14ac:dyDescent="0.15"/>
    <row r="6371" customFormat="1" ht="13" x14ac:dyDescent="0.15"/>
    <row r="6372" customFormat="1" ht="13" x14ac:dyDescent="0.15"/>
    <row r="6373" customFormat="1" ht="13" x14ac:dyDescent="0.15"/>
    <row r="6374" customFormat="1" ht="13" x14ac:dyDescent="0.15"/>
    <row r="6375" customFormat="1" ht="13" x14ac:dyDescent="0.15"/>
    <row r="6376" customFormat="1" ht="13" x14ac:dyDescent="0.15"/>
    <row r="6377" customFormat="1" ht="13" x14ac:dyDescent="0.15"/>
    <row r="6378" customFormat="1" ht="13" x14ac:dyDescent="0.15"/>
    <row r="6379" customFormat="1" ht="13" x14ac:dyDescent="0.15"/>
    <row r="6380" customFormat="1" ht="13" x14ac:dyDescent="0.15"/>
    <row r="6381" customFormat="1" ht="13" x14ac:dyDescent="0.15"/>
    <row r="6382" customFormat="1" ht="13" x14ac:dyDescent="0.15"/>
    <row r="6383" customFormat="1" ht="13" x14ac:dyDescent="0.15"/>
    <row r="6384" customFormat="1" ht="13" x14ac:dyDescent="0.15"/>
    <row r="6385" customFormat="1" ht="13" x14ac:dyDescent="0.15"/>
    <row r="6386" customFormat="1" ht="13" x14ac:dyDescent="0.15"/>
    <row r="6387" customFormat="1" ht="13" x14ac:dyDescent="0.15"/>
    <row r="6388" customFormat="1" ht="13" x14ac:dyDescent="0.15"/>
    <row r="6389" customFormat="1" ht="13" x14ac:dyDescent="0.15"/>
    <row r="6390" customFormat="1" ht="13" x14ac:dyDescent="0.15"/>
    <row r="6391" customFormat="1" ht="13" x14ac:dyDescent="0.15"/>
    <row r="6392" customFormat="1" ht="13" x14ac:dyDescent="0.15"/>
    <row r="6393" customFormat="1" ht="13" x14ac:dyDescent="0.15"/>
    <row r="6394" customFormat="1" ht="13" x14ac:dyDescent="0.15"/>
    <row r="6395" customFormat="1" ht="13" x14ac:dyDescent="0.15"/>
    <row r="6396" customFormat="1" ht="13" x14ac:dyDescent="0.15"/>
    <row r="6397" customFormat="1" ht="13" x14ac:dyDescent="0.15"/>
    <row r="6398" customFormat="1" ht="13" x14ac:dyDescent="0.15"/>
    <row r="6399" customFormat="1" ht="13" x14ac:dyDescent="0.15"/>
    <row r="6400" customFormat="1" ht="13" x14ac:dyDescent="0.15"/>
    <row r="6401" customFormat="1" ht="13" x14ac:dyDescent="0.15"/>
    <row r="6402" customFormat="1" ht="13" x14ac:dyDescent="0.15"/>
    <row r="6403" customFormat="1" ht="13" x14ac:dyDescent="0.15"/>
    <row r="6404" customFormat="1" ht="13" x14ac:dyDescent="0.15"/>
    <row r="6405" customFormat="1" ht="13" x14ac:dyDescent="0.15"/>
    <row r="6406" customFormat="1" ht="13" x14ac:dyDescent="0.15"/>
    <row r="6407" customFormat="1" ht="13" x14ac:dyDescent="0.15"/>
    <row r="6408" customFormat="1" ht="13" x14ac:dyDescent="0.15"/>
    <row r="6409" customFormat="1" ht="13" x14ac:dyDescent="0.15"/>
    <row r="6410" customFormat="1" ht="13" x14ac:dyDescent="0.15"/>
    <row r="6411" customFormat="1" ht="13" x14ac:dyDescent="0.15"/>
    <row r="6412" customFormat="1" ht="13" x14ac:dyDescent="0.15"/>
    <row r="6413" customFormat="1" ht="13" x14ac:dyDescent="0.15"/>
    <row r="6414" customFormat="1" ht="13" x14ac:dyDescent="0.15"/>
    <row r="6415" customFormat="1" ht="13" x14ac:dyDescent="0.15"/>
    <row r="6416" customFormat="1" ht="13" x14ac:dyDescent="0.15"/>
    <row r="6417" customFormat="1" ht="13" x14ac:dyDescent="0.15"/>
    <row r="6418" customFormat="1" ht="13" x14ac:dyDescent="0.15"/>
    <row r="6419" customFormat="1" ht="13" x14ac:dyDescent="0.15"/>
    <row r="6420" customFormat="1" ht="13" x14ac:dyDescent="0.15"/>
    <row r="6421" customFormat="1" ht="13" x14ac:dyDescent="0.15"/>
    <row r="6422" customFormat="1" ht="13" x14ac:dyDescent="0.15"/>
    <row r="6423" customFormat="1" ht="13" x14ac:dyDescent="0.15"/>
    <row r="6424" customFormat="1" ht="13" x14ac:dyDescent="0.15"/>
    <row r="6425" customFormat="1" ht="13" x14ac:dyDescent="0.15"/>
    <row r="6426" customFormat="1" ht="13" x14ac:dyDescent="0.15"/>
    <row r="6427" customFormat="1" ht="13" x14ac:dyDescent="0.15"/>
    <row r="6428" customFormat="1" ht="13" x14ac:dyDescent="0.15"/>
    <row r="6429" customFormat="1" ht="13" x14ac:dyDescent="0.15"/>
    <row r="6430" customFormat="1" ht="13" x14ac:dyDescent="0.15"/>
    <row r="6431" customFormat="1" ht="13" x14ac:dyDescent="0.15"/>
    <row r="6432" customFormat="1" ht="13" x14ac:dyDescent="0.15"/>
    <row r="6433" customFormat="1" ht="13" x14ac:dyDescent="0.15"/>
    <row r="6434" customFormat="1" ht="13" x14ac:dyDescent="0.15"/>
    <row r="6435" customFormat="1" ht="13" x14ac:dyDescent="0.15"/>
    <row r="6436" customFormat="1" ht="13" x14ac:dyDescent="0.15"/>
    <row r="6437" customFormat="1" ht="13" x14ac:dyDescent="0.15"/>
    <row r="6438" customFormat="1" ht="13" x14ac:dyDescent="0.15"/>
    <row r="6439" customFormat="1" ht="13" x14ac:dyDescent="0.15"/>
    <row r="6440" customFormat="1" ht="13" x14ac:dyDescent="0.15"/>
    <row r="6441" customFormat="1" ht="13" x14ac:dyDescent="0.15"/>
    <row r="6442" customFormat="1" ht="13" x14ac:dyDescent="0.15"/>
    <row r="6443" customFormat="1" ht="13" x14ac:dyDescent="0.15"/>
    <row r="6444" customFormat="1" ht="13" x14ac:dyDescent="0.15"/>
    <row r="6445" customFormat="1" ht="13" x14ac:dyDescent="0.15"/>
    <row r="6446" customFormat="1" ht="13" x14ac:dyDescent="0.15"/>
    <row r="6447" customFormat="1" ht="13" x14ac:dyDescent="0.15"/>
    <row r="6448" customFormat="1" ht="13" x14ac:dyDescent="0.15"/>
    <row r="6449" customFormat="1" ht="13" x14ac:dyDescent="0.15"/>
    <row r="6450" customFormat="1" ht="13" x14ac:dyDescent="0.15"/>
    <row r="6451" customFormat="1" ht="13" x14ac:dyDescent="0.15"/>
    <row r="6452" customFormat="1" ht="13" x14ac:dyDescent="0.15"/>
    <row r="6453" customFormat="1" ht="13" x14ac:dyDescent="0.15"/>
    <row r="6454" customFormat="1" ht="13" x14ac:dyDescent="0.15"/>
    <row r="6455" customFormat="1" ht="13" x14ac:dyDescent="0.15"/>
    <row r="6456" customFormat="1" ht="13" x14ac:dyDescent="0.15"/>
    <row r="6457" customFormat="1" ht="13" x14ac:dyDescent="0.15"/>
    <row r="6458" customFormat="1" ht="13" x14ac:dyDescent="0.15"/>
    <row r="6459" customFormat="1" ht="13" x14ac:dyDescent="0.15"/>
    <row r="6460" customFormat="1" ht="13" x14ac:dyDescent="0.15"/>
    <row r="6461" customFormat="1" ht="13" x14ac:dyDescent="0.15"/>
    <row r="6462" customFormat="1" ht="13" x14ac:dyDescent="0.15"/>
    <row r="6463" customFormat="1" ht="13" x14ac:dyDescent="0.15"/>
    <row r="6464" customFormat="1" ht="13" x14ac:dyDescent="0.15"/>
    <row r="6465" customFormat="1" ht="13" x14ac:dyDescent="0.15"/>
    <row r="6466" customFormat="1" ht="13" x14ac:dyDescent="0.15"/>
    <row r="6467" customFormat="1" ht="13" x14ac:dyDescent="0.15"/>
    <row r="6468" customFormat="1" ht="13" x14ac:dyDescent="0.15"/>
    <row r="6469" customFormat="1" ht="13" x14ac:dyDescent="0.15"/>
    <row r="6470" customFormat="1" ht="13" x14ac:dyDescent="0.15"/>
    <row r="6471" customFormat="1" ht="13" x14ac:dyDescent="0.15"/>
    <row r="6472" customFormat="1" ht="13" x14ac:dyDescent="0.15"/>
    <row r="6473" customFormat="1" ht="13" x14ac:dyDescent="0.15"/>
    <row r="6474" customFormat="1" ht="13" x14ac:dyDescent="0.15"/>
    <row r="6475" customFormat="1" ht="13" x14ac:dyDescent="0.15"/>
    <row r="6476" customFormat="1" ht="13" x14ac:dyDescent="0.15"/>
    <row r="6477" customFormat="1" ht="13" x14ac:dyDescent="0.15"/>
    <row r="6478" customFormat="1" ht="13" x14ac:dyDescent="0.15"/>
    <row r="6479" customFormat="1" ht="13" x14ac:dyDescent="0.15"/>
    <row r="6480" customFormat="1" ht="13" x14ac:dyDescent="0.15"/>
    <row r="6481" customFormat="1" ht="13" x14ac:dyDescent="0.15"/>
    <row r="6482" customFormat="1" ht="13" x14ac:dyDescent="0.15"/>
    <row r="6483" customFormat="1" ht="13" x14ac:dyDescent="0.15"/>
    <row r="6484" customFormat="1" ht="13" x14ac:dyDescent="0.15"/>
    <row r="6485" customFormat="1" ht="13" x14ac:dyDescent="0.15"/>
    <row r="6486" customFormat="1" ht="13" x14ac:dyDescent="0.15"/>
    <row r="6487" customFormat="1" ht="13" x14ac:dyDescent="0.15"/>
    <row r="6488" customFormat="1" ht="13" x14ac:dyDescent="0.15"/>
    <row r="6489" customFormat="1" ht="13" x14ac:dyDescent="0.15"/>
    <row r="6490" customFormat="1" ht="13" x14ac:dyDescent="0.15"/>
    <row r="6491" customFormat="1" ht="13" x14ac:dyDescent="0.15"/>
    <row r="6492" customFormat="1" ht="13" x14ac:dyDescent="0.15"/>
    <row r="6493" customFormat="1" ht="13" x14ac:dyDescent="0.15"/>
    <row r="6494" customFormat="1" ht="13" x14ac:dyDescent="0.15"/>
    <row r="6495" customFormat="1" ht="13" x14ac:dyDescent="0.15"/>
    <row r="6496" customFormat="1" ht="13" x14ac:dyDescent="0.15"/>
    <row r="6497" customFormat="1" ht="13" x14ac:dyDescent="0.15"/>
    <row r="6498" customFormat="1" ht="13" x14ac:dyDescent="0.15"/>
    <row r="6499" customFormat="1" ht="13" x14ac:dyDescent="0.15"/>
    <row r="6500" customFormat="1" ht="13" x14ac:dyDescent="0.15"/>
    <row r="6501" customFormat="1" ht="13" x14ac:dyDescent="0.15"/>
    <row r="6502" customFormat="1" ht="13" x14ac:dyDescent="0.15"/>
    <row r="6503" customFormat="1" ht="13" x14ac:dyDescent="0.15"/>
    <row r="6504" customFormat="1" ht="13" x14ac:dyDescent="0.15"/>
    <row r="6505" customFormat="1" ht="13" x14ac:dyDescent="0.15"/>
    <row r="6506" customFormat="1" ht="13" x14ac:dyDescent="0.15"/>
    <row r="6507" customFormat="1" ht="13" x14ac:dyDescent="0.15"/>
    <row r="6508" customFormat="1" ht="13" x14ac:dyDescent="0.15"/>
    <row r="6509" customFormat="1" ht="13" x14ac:dyDescent="0.15"/>
    <row r="6510" customFormat="1" ht="13" x14ac:dyDescent="0.15"/>
    <row r="6511" customFormat="1" ht="13" x14ac:dyDescent="0.15"/>
    <row r="6512" customFormat="1" ht="13" x14ac:dyDescent="0.15"/>
    <row r="6513" customFormat="1" ht="13" x14ac:dyDescent="0.15"/>
    <row r="6514" customFormat="1" ht="13" x14ac:dyDescent="0.15"/>
    <row r="6515" customFormat="1" ht="13" x14ac:dyDescent="0.15"/>
    <row r="6516" customFormat="1" ht="13" x14ac:dyDescent="0.15"/>
    <row r="6517" customFormat="1" ht="13" x14ac:dyDescent="0.15"/>
    <row r="6518" customFormat="1" ht="13" x14ac:dyDescent="0.15"/>
    <row r="6519" customFormat="1" ht="13" x14ac:dyDescent="0.15"/>
    <row r="6520" customFormat="1" ht="13" x14ac:dyDescent="0.15"/>
    <row r="6521" customFormat="1" ht="13" x14ac:dyDescent="0.15"/>
    <row r="6522" customFormat="1" ht="13" x14ac:dyDescent="0.15"/>
    <row r="6523" customFormat="1" ht="13" x14ac:dyDescent="0.15"/>
    <row r="6524" customFormat="1" ht="13" x14ac:dyDescent="0.15"/>
    <row r="6525" customFormat="1" ht="13" x14ac:dyDescent="0.15"/>
    <row r="6526" customFormat="1" ht="13" x14ac:dyDescent="0.15"/>
    <row r="6527" customFormat="1" ht="13" x14ac:dyDescent="0.15"/>
    <row r="6528" customFormat="1" ht="13" x14ac:dyDescent="0.15"/>
    <row r="6529" customFormat="1" ht="13" x14ac:dyDescent="0.15"/>
    <row r="6530" customFormat="1" ht="13" x14ac:dyDescent="0.15"/>
    <row r="6531" customFormat="1" ht="13" x14ac:dyDescent="0.15"/>
    <row r="6532" customFormat="1" ht="13" x14ac:dyDescent="0.15"/>
    <row r="6533" customFormat="1" ht="13" x14ac:dyDescent="0.15"/>
    <row r="6534" customFormat="1" ht="13" x14ac:dyDescent="0.15"/>
    <row r="6535" customFormat="1" ht="13" x14ac:dyDescent="0.15"/>
    <row r="6536" customFormat="1" ht="13" x14ac:dyDescent="0.15"/>
    <row r="6537" customFormat="1" ht="13" x14ac:dyDescent="0.15"/>
    <row r="6538" customFormat="1" ht="13" x14ac:dyDescent="0.15"/>
    <row r="6539" customFormat="1" ht="13" x14ac:dyDescent="0.15"/>
    <row r="6540" customFormat="1" ht="13" x14ac:dyDescent="0.15"/>
    <row r="6541" customFormat="1" ht="13" x14ac:dyDescent="0.15"/>
    <row r="6542" customFormat="1" ht="13" x14ac:dyDescent="0.15"/>
    <row r="6543" customFormat="1" ht="13" x14ac:dyDescent="0.15"/>
    <row r="6544" customFormat="1" ht="13" x14ac:dyDescent="0.15"/>
    <row r="6545" customFormat="1" ht="13" x14ac:dyDescent="0.15"/>
    <row r="6546" customFormat="1" ht="13" x14ac:dyDescent="0.15"/>
    <row r="6547" customFormat="1" ht="13" x14ac:dyDescent="0.15"/>
    <row r="6548" customFormat="1" ht="13" x14ac:dyDescent="0.15"/>
    <row r="6549" customFormat="1" ht="13" x14ac:dyDescent="0.15"/>
    <row r="6550" customFormat="1" ht="13" x14ac:dyDescent="0.15"/>
    <row r="6551" customFormat="1" ht="13" x14ac:dyDescent="0.15"/>
    <row r="6552" customFormat="1" ht="13" x14ac:dyDescent="0.15"/>
    <row r="6553" customFormat="1" ht="13" x14ac:dyDescent="0.15"/>
    <row r="6554" customFormat="1" ht="13" x14ac:dyDescent="0.15"/>
    <row r="6555" customFormat="1" ht="13" x14ac:dyDescent="0.15"/>
    <row r="6556" customFormat="1" ht="13" x14ac:dyDescent="0.15"/>
    <row r="6557" customFormat="1" ht="13" x14ac:dyDescent="0.15"/>
    <row r="6558" customFormat="1" ht="13" x14ac:dyDescent="0.15"/>
    <row r="6559" customFormat="1" ht="13" x14ac:dyDescent="0.15"/>
    <row r="6560" customFormat="1" ht="13" x14ac:dyDescent="0.15"/>
    <row r="6561" customFormat="1" ht="13" x14ac:dyDescent="0.15"/>
    <row r="6562" customFormat="1" ht="13" x14ac:dyDescent="0.15"/>
    <row r="6563" customFormat="1" ht="13" x14ac:dyDescent="0.15"/>
    <row r="6564" customFormat="1" ht="13" x14ac:dyDescent="0.15"/>
    <row r="6565" customFormat="1" ht="13" x14ac:dyDescent="0.15"/>
    <row r="6566" customFormat="1" ht="13" x14ac:dyDescent="0.15"/>
    <row r="6567" customFormat="1" ht="13" x14ac:dyDescent="0.15"/>
    <row r="6568" customFormat="1" ht="13" x14ac:dyDescent="0.15"/>
    <row r="6569" customFormat="1" ht="13" x14ac:dyDescent="0.15"/>
    <row r="6570" customFormat="1" ht="13" x14ac:dyDescent="0.15"/>
    <row r="6571" customFormat="1" ht="13" x14ac:dyDescent="0.15"/>
    <row r="6572" customFormat="1" ht="13" x14ac:dyDescent="0.15"/>
    <row r="6573" customFormat="1" ht="13" x14ac:dyDescent="0.15"/>
    <row r="6574" customFormat="1" ht="13" x14ac:dyDescent="0.15"/>
    <row r="6575" customFormat="1" ht="13" x14ac:dyDescent="0.15"/>
    <row r="6576" customFormat="1" ht="13" x14ac:dyDescent="0.15"/>
    <row r="6577" customFormat="1" ht="13" x14ac:dyDescent="0.15"/>
    <row r="6578" customFormat="1" ht="13" x14ac:dyDescent="0.15"/>
    <row r="6579" customFormat="1" ht="13" x14ac:dyDescent="0.15"/>
    <row r="6580" customFormat="1" ht="13" x14ac:dyDescent="0.15"/>
    <row r="6581" customFormat="1" ht="13" x14ac:dyDescent="0.15"/>
    <row r="6582" customFormat="1" ht="13" x14ac:dyDescent="0.15"/>
    <row r="6583" customFormat="1" ht="13" x14ac:dyDescent="0.15"/>
    <row r="6584" customFormat="1" ht="13" x14ac:dyDescent="0.15"/>
    <row r="6585" customFormat="1" ht="13" x14ac:dyDescent="0.15"/>
    <row r="6586" customFormat="1" ht="13" x14ac:dyDescent="0.15"/>
    <row r="6587" customFormat="1" ht="13" x14ac:dyDescent="0.15"/>
    <row r="6588" customFormat="1" ht="13" x14ac:dyDescent="0.15"/>
    <row r="6589" customFormat="1" ht="13" x14ac:dyDescent="0.15"/>
    <row r="6590" customFormat="1" ht="13" x14ac:dyDescent="0.15"/>
    <row r="6591" customFormat="1" ht="13" x14ac:dyDescent="0.15"/>
    <row r="6592" customFormat="1" ht="13" x14ac:dyDescent="0.15"/>
    <row r="6593" customFormat="1" ht="13" x14ac:dyDescent="0.15"/>
    <row r="6594" customFormat="1" ht="13" x14ac:dyDescent="0.15"/>
    <row r="6595" customFormat="1" ht="13" x14ac:dyDescent="0.15"/>
    <row r="6596" customFormat="1" ht="13" x14ac:dyDescent="0.15"/>
    <row r="6597" customFormat="1" ht="13" x14ac:dyDescent="0.15"/>
    <row r="6598" customFormat="1" ht="13" x14ac:dyDescent="0.15"/>
    <row r="6599" customFormat="1" ht="13" x14ac:dyDescent="0.15"/>
    <row r="6600" customFormat="1" ht="13" x14ac:dyDescent="0.15"/>
    <row r="6601" customFormat="1" ht="13" x14ac:dyDescent="0.15"/>
    <row r="6602" customFormat="1" ht="13" x14ac:dyDescent="0.15"/>
    <row r="6603" customFormat="1" ht="13" x14ac:dyDescent="0.15"/>
    <row r="6604" customFormat="1" ht="13" x14ac:dyDescent="0.15"/>
    <row r="6605" customFormat="1" ht="13" x14ac:dyDescent="0.15"/>
    <row r="6606" customFormat="1" ht="13" x14ac:dyDescent="0.15"/>
    <row r="6607" customFormat="1" ht="13" x14ac:dyDescent="0.15"/>
    <row r="6608" customFormat="1" ht="13" x14ac:dyDescent="0.15"/>
    <row r="6609" customFormat="1" ht="13" x14ac:dyDescent="0.15"/>
    <row r="6610" customFormat="1" ht="13" x14ac:dyDescent="0.15"/>
    <row r="6611" customFormat="1" ht="13" x14ac:dyDescent="0.15"/>
    <row r="6612" customFormat="1" ht="13" x14ac:dyDescent="0.15"/>
    <row r="6613" customFormat="1" ht="13" x14ac:dyDescent="0.15"/>
    <row r="6614" customFormat="1" ht="13" x14ac:dyDescent="0.15"/>
    <row r="6615" customFormat="1" ht="13" x14ac:dyDescent="0.15"/>
    <row r="6616" customFormat="1" ht="13" x14ac:dyDescent="0.15"/>
    <row r="6617" customFormat="1" ht="13" x14ac:dyDescent="0.15"/>
    <row r="6618" customFormat="1" ht="13" x14ac:dyDescent="0.15"/>
    <row r="6619" customFormat="1" ht="13" x14ac:dyDescent="0.15"/>
    <row r="6620" customFormat="1" ht="13" x14ac:dyDescent="0.15"/>
    <row r="6621" customFormat="1" ht="13" x14ac:dyDescent="0.15"/>
    <row r="6622" customFormat="1" ht="13" x14ac:dyDescent="0.15"/>
    <row r="6623" customFormat="1" ht="13" x14ac:dyDescent="0.15"/>
    <row r="6624" customFormat="1" ht="13" x14ac:dyDescent="0.15"/>
    <row r="6625" customFormat="1" ht="13" x14ac:dyDescent="0.15"/>
    <row r="6626" customFormat="1" ht="13" x14ac:dyDescent="0.15"/>
    <row r="6627" customFormat="1" ht="13" x14ac:dyDescent="0.15"/>
    <row r="6628" customFormat="1" ht="13" x14ac:dyDescent="0.15"/>
    <row r="6629" customFormat="1" ht="13" x14ac:dyDescent="0.15"/>
    <row r="6630" customFormat="1" ht="13" x14ac:dyDescent="0.15"/>
    <row r="6631" customFormat="1" ht="13" x14ac:dyDescent="0.15"/>
    <row r="6632" customFormat="1" ht="13" x14ac:dyDescent="0.15"/>
    <row r="6633" customFormat="1" ht="13" x14ac:dyDescent="0.15"/>
    <row r="6634" customFormat="1" ht="13" x14ac:dyDescent="0.15"/>
    <row r="6635" customFormat="1" ht="13" x14ac:dyDescent="0.15"/>
    <row r="6636" customFormat="1" ht="13" x14ac:dyDescent="0.15"/>
    <row r="6637" customFormat="1" ht="13" x14ac:dyDescent="0.15"/>
    <row r="6638" customFormat="1" ht="13" x14ac:dyDescent="0.15"/>
    <row r="6639" customFormat="1" ht="13" x14ac:dyDescent="0.15"/>
    <row r="6640" customFormat="1" ht="13" x14ac:dyDescent="0.15"/>
    <row r="6641" customFormat="1" ht="13" x14ac:dyDescent="0.15"/>
    <row r="6642" customFormat="1" ht="13" x14ac:dyDescent="0.15"/>
    <row r="6643" customFormat="1" ht="13" x14ac:dyDescent="0.15"/>
    <row r="6644" customFormat="1" ht="13" x14ac:dyDescent="0.15"/>
    <row r="6645" customFormat="1" ht="13" x14ac:dyDescent="0.15"/>
    <row r="6646" customFormat="1" ht="13" x14ac:dyDescent="0.15"/>
    <row r="6647" customFormat="1" ht="13" x14ac:dyDescent="0.15"/>
    <row r="6648" customFormat="1" ht="13" x14ac:dyDescent="0.15"/>
    <row r="6649" customFormat="1" ht="13" x14ac:dyDescent="0.15"/>
    <row r="6650" customFormat="1" ht="13" x14ac:dyDescent="0.15"/>
    <row r="6651" customFormat="1" ht="13" x14ac:dyDescent="0.15"/>
    <row r="6652" customFormat="1" ht="13" x14ac:dyDescent="0.15"/>
    <row r="6653" customFormat="1" ht="13" x14ac:dyDescent="0.15"/>
    <row r="6654" customFormat="1" ht="13" x14ac:dyDescent="0.15"/>
    <row r="6655" customFormat="1" ht="13" x14ac:dyDescent="0.15"/>
    <row r="6656" customFormat="1" ht="13" x14ac:dyDescent="0.15"/>
    <row r="6657" customFormat="1" ht="13" x14ac:dyDescent="0.15"/>
    <row r="6658" customFormat="1" ht="13" x14ac:dyDescent="0.15"/>
    <row r="6659" customFormat="1" ht="13" x14ac:dyDescent="0.15"/>
    <row r="6660" customFormat="1" ht="13" x14ac:dyDescent="0.15"/>
    <row r="6661" customFormat="1" ht="13" x14ac:dyDescent="0.15"/>
    <row r="6662" customFormat="1" ht="13" x14ac:dyDescent="0.15"/>
    <row r="6663" customFormat="1" ht="13" x14ac:dyDescent="0.15"/>
    <row r="6664" customFormat="1" ht="13" x14ac:dyDescent="0.15"/>
    <row r="6665" customFormat="1" ht="13" x14ac:dyDescent="0.15"/>
    <row r="6666" customFormat="1" ht="13" x14ac:dyDescent="0.15"/>
    <row r="6667" customFormat="1" ht="13" x14ac:dyDescent="0.15"/>
    <row r="6668" customFormat="1" ht="13" x14ac:dyDescent="0.15"/>
    <row r="6669" customFormat="1" ht="13" x14ac:dyDescent="0.15"/>
    <row r="6670" customFormat="1" ht="13" x14ac:dyDescent="0.15"/>
    <row r="6671" customFormat="1" ht="13" x14ac:dyDescent="0.15"/>
    <row r="6672" customFormat="1" ht="13" x14ac:dyDescent="0.15"/>
    <row r="6673" customFormat="1" ht="13" x14ac:dyDescent="0.15"/>
    <row r="6674" customFormat="1" ht="13" x14ac:dyDescent="0.15"/>
    <row r="6675" customFormat="1" ht="13" x14ac:dyDescent="0.15"/>
    <row r="6676" customFormat="1" ht="13" x14ac:dyDescent="0.15"/>
    <row r="6677" customFormat="1" ht="13" x14ac:dyDescent="0.15"/>
    <row r="6678" customFormat="1" ht="13" x14ac:dyDescent="0.15"/>
    <row r="6679" customFormat="1" ht="13" x14ac:dyDescent="0.15"/>
    <row r="6680" customFormat="1" ht="13" x14ac:dyDescent="0.15"/>
    <row r="6681" customFormat="1" ht="13" x14ac:dyDescent="0.15"/>
    <row r="6682" customFormat="1" ht="13" x14ac:dyDescent="0.15"/>
    <row r="6683" customFormat="1" ht="13" x14ac:dyDescent="0.15"/>
    <row r="6684" customFormat="1" ht="13" x14ac:dyDescent="0.15"/>
    <row r="6685" customFormat="1" ht="13" x14ac:dyDescent="0.15"/>
    <row r="6686" customFormat="1" ht="13" x14ac:dyDescent="0.15"/>
    <row r="6687" customFormat="1" ht="13" x14ac:dyDescent="0.15"/>
    <row r="6688" customFormat="1" ht="13" x14ac:dyDescent="0.15"/>
    <row r="6689" customFormat="1" ht="13" x14ac:dyDescent="0.15"/>
    <row r="6690" customFormat="1" ht="13" x14ac:dyDescent="0.15"/>
    <row r="6691" customFormat="1" ht="13" x14ac:dyDescent="0.15"/>
    <row r="6692" customFormat="1" ht="13" x14ac:dyDescent="0.15"/>
    <row r="6693" customFormat="1" ht="13" x14ac:dyDescent="0.15"/>
    <row r="6694" customFormat="1" ht="13" x14ac:dyDescent="0.15"/>
    <row r="6695" customFormat="1" ht="13" x14ac:dyDescent="0.15"/>
    <row r="6696" customFormat="1" ht="13" x14ac:dyDescent="0.15"/>
    <row r="6697" customFormat="1" ht="13" x14ac:dyDescent="0.15"/>
    <row r="6698" customFormat="1" ht="13" x14ac:dyDescent="0.15"/>
    <row r="6699" customFormat="1" ht="13" x14ac:dyDescent="0.15"/>
    <row r="6700" customFormat="1" ht="13" x14ac:dyDescent="0.15"/>
    <row r="6701" customFormat="1" ht="13" x14ac:dyDescent="0.15"/>
    <row r="6702" customFormat="1" ht="13" x14ac:dyDescent="0.15"/>
    <row r="6703" customFormat="1" ht="13" x14ac:dyDescent="0.15"/>
    <row r="6704" customFormat="1" ht="13" x14ac:dyDescent="0.15"/>
    <row r="6705" customFormat="1" ht="13" x14ac:dyDescent="0.15"/>
    <row r="6706" customFormat="1" ht="13" x14ac:dyDescent="0.15"/>
    <row r="6707" customFormat="1" ht="13" x14ac:dyDescent="0.15"/>
    <row r="6708" customFormat="1" ht="13" x14ac:dyDescent="0.15"/>
    <row r="6709" customFormat="1" ht="13" x14ac:dyDescent="0.15"/>
    <row r="6710" customFormat="1" ht="13" x14ac:dyDescent="0.15"/>
    <row r="6711" customFormat="1" ht="13" x14ac:dyDescent="0.15"/>
    <row r="6712" customFormat="1" ht="13" x14ac:dyDescent="0.15"/>
    <row r="6713" customFormat="1" ht="13" x14ac:dyDescent="0.15"/>
    <row r="6714" customFormat="1" ht="13" x14ac:dyDescent="0.15"/>
    <row r="6715" customFormat="1" ht="13" x14ac:dyDescent="0.15"/>
    <row r="6716" customFormat="1" ht="13" x14ac:dyDescent="0.15"/>
    <row r="6717" customFormat="1" ht="13" x14ac:dyDescent="0.15"/>
    <row r="6718" customFormat="1" ht="13" x14ac:dyDescent="0.15"/>
    <row r="6719" customFormat="1" ht="13" x14ac:dyDescent="0.15"/>
    <row r="6720" customFormat="1" ht="13" x14ac:dyDescent="0.15"/>
    <row r="6721" customFormat="1" ht="13" x14ac:dyDescent="0.15"/>
    <row r="6722" customFormat="1" ht="13" x14ac:dyDescent="0.15"/>
    <row r="6723" customFormat="1" ht="13" x14ac:dyDescent="0.15"/>
    <row r="6724" customFormat="1" ht="13" x14ac:dyDescent="0.15"/>
    <row r="6725" customFormat="1" ht="13" x14ac:dyDescent="0.15"/>
    <row r="6726" customFormat="1" ht="13" x14ac:dyDescent="0.15"/>
    <row r="6727" customFormat="1" ht="13" x14ac:dyDescent="0.15"/>
    <row r="6728" customFormat="1" ht="13" x14ac:dyDescent="0.15"/>
    <row r="6729" customFormat="1" ht="13" x14ac:dyDescent="0.15"/>
    <row r="6730" customFormat="1" ht="13" x14ac:dyDescent="0.15"/>
    <row r="6731" customFormat="1" ht="13" x14ac:dyDescent="0.15"/>
    <row r="6732" customFormat="1" ht="13" x14ac:dyDescent="0.15"/>
    <row r="6733" customFormat="1" ht="13" x14ac:dyDescent="0.15"/>
    <row r="6734" customFormat="1" ht="13" x14ac:dyDescent="0.15"/>
    <row r="6735" customFormat="1" ht="13" x14ac:dyDescent="0.15"/>
    <row r="6736" customFormat="1" ht="13" x14ac:dyDescent="0.15"/>
    <row r="6737" customFormat="1" ht="13" x14ac:dyDescent="0.15"/>
    <row r="6738" customFormat="1" ht="13" x14ac:dyDescent="0.15"/>
    <row r="6739" customFormat="1" ht="13" x14ac:dyDescent="0.15"/>
    <row r="6740" customFormat="1" ht="13" x14ac:dyDescent="0.15"/>
    <row r="6741" customFormat="1" ht="13" x14ac:dyDescent="0.15"/>
    <row r="6742" customFormat="1" ht="13" x14ac:dyDescent="0.15"/>
    <row r="6743" customFormat="1" ht="13" x14ac:dyDescent="0.15"/>
    <row r="6744" customFormat="1" ht="13" x14ac:dyDescent="0.15"/>
    <row r="6745" customFormat="1" ht="13" x14ac:dyDescent="0.15"/>
    <row r="6746" customFormat="1" ht="13" x14ac:dyDescent="0.15"/>
    <row r="6747" customFormat="1" ht="13" x14ac:dyDescent="0.15"/>
    <row r="6748" customFormat="1" ht="13" x14ac:dyDescent="0.15"/>
    <row r="6749" customFormat="1" ht="13" x14ac:dyDescent="0.15"/>
    <row r="6750" customFormat="1" ht="13" x14ac:dyDescent="0.15"/>
    <row r="6751" customFormat="1" ht="13" x14ac:dyDescent="0.15"/>
    <row r="6752" customFormat="1" ht="13" x14ac:dyDescent="0.15"/>
    <row r="6753" customFormat="1" ht="13" x14ac:dyDescent="0.15"/>
    <row r="6754" customFormat="1" ht="13" x14ac:dyDescent="0.15"/>
    <row r="6755" customFormat="1" ht="13" x14ac:dyDescent="0.15"/>
    <row r="6756" customFormat="1" ht="13" x14ac:dyDescent="0.15"/>
    <row r="6757" customFormat="1" ht="13" x14ac:dyDescent="0.15"/>
    <row r="6758" customFormat="1" ht="13" x14ac:dyDescent="0.15"/>
    <row r="6759" customFormat="1" ht="13" x14ac:dyDescent="0.15"/>
    <row r="6760" customFormat="1" ht="13" x14ac:dyDescent="0.15"/>
    <row r="6761" customFormat="1" ht="13" x14ac:dyDescent="0.15"/>
    <row r="6762" customFormat="1" ht="13" x14ac:dyDescent="0.15"/>
    <row r="6763" customFormat="1" ht="13" x14ac:dyDescent="0.15"/>
    <row r="6764" customFormat="1" ht="13" x14ac:dyDescent="0.15"/>
    <row r="6765" customFormat="1" ht="13" x14ac:dyDescent="0.15"/>
    <row r="6766" customFormat="1" ht="13" x14ac:dyDescent="0.15"/>
    <row r="6767" customFormat="1" ht="13" x14ac:dyDescent="0.15"/>
    <row r="6768" customFormat="1" ht="13" x14ac:dyDescent="0.15"/>
    <row r="6769" customFormat="1" ht="13" x14ac:dyDescent="0.15"/>
    <row r="6770" customFormat="1" ht="13" x14ac:dyDescent="0.15"/>
    <row r="6771" customFormat="1" ht="13" x14ac:dyDescent="0.15"/>
    <row r="6772" customFormat="1" ht="13" x14ac:dyDescent="0.15"/>
    <row r="6773" customFormat="1" ht="13" x14ac:dyDescent="0.15"/>
    <row r="6774" customFormat="1" ht="13" x14ac:dyDescent="0.15"/>
    <row r="6775" customFormat="1" ht="13" x14ac:dyDescent="0.15"/>
    <row r="6776" customFormat="1" ht="13" x14ac:dyDescent="0.15"/>
    <row r="6777" customFormat="1" ht="13" x14ac:dyDescent="0.15"/>
    <row r="6778" customFormat="1" ht="13" x14ac:dyDescent="0.15"/>
    <row r="6779" customFormat="1" ht="13" x14ac:dyDescent="0.15"/>
    <row r="6780" customFormat="1" ht="13" x14ac:dyDescent="0.15"/>
    <row r="6781" customFormat="1" ht="13" x14ac:dyDescent="0.15"/>
    <row r="6782" customFormat="1" ht="13" x14ac:dyDescent="0.15"/>
    <row r="6783" customFormat="1" ht="13" x14ac:dyDescent="0.15"/>
    <row r="6784" customFormat="1" ht="13" x14ac:dyDescent="0.15"/>
    <row r="6785" customFormat="1" ht="13" x14ac:dyDescent="0.15"/>
    <row r="6786" customFormat="1" ht="13" x14ac:dyDescent="0.15"/>
    <row r="6787" customFormat="1" ht="13" x14ac:dyDescent="0.15"/>
    <row r="6788" customFormat="1" ht="13" x14ac:dyDescent="0.15"/>
    <row r="6789" customFormat="1" ht="13" x14ac:dyDescent="0.15"/>
    <row r="6790" customFormat="1" ht="13" x14ac:dyDescent="0.15"/>
    <row r="6791" customFormat="1" ht="13" x14ac:dyDescent="0.15"/>
    <row r="6792" customFormat="1" ht="13" x14ac:dyDescent="0.15"/>
    <row r="6793" customFormat="1" ht="13" x14ac:dyDescent="0.15"/>
    <row r="6794" customFormat="1" ht="13" x14ac:dyDescent="0.15"/>
    <row r="6795" customFormat="1" ht="13" x14ac:dyDescent="0.15"/>
    <row r="6796" customFormat="1" ht="13" x14ac:dyDescent="0.15"/>
    <row r="6797" customFormat="1" ht="13" x14ac:dyDescent="0.15"/>
    <row r="6798" customFormat="1" ht="13" x14ac:dyDescent="0.15"/>
    <row r="6799" customFormat="1" ht="13" x14ac:dyDescent="0.15"/>
    <row r="6800" customFormat="1" ht="13" x14ac:dyDescent="0.15"/>
    <row r="6801" customFormat="1" ht="13" x14ac:dyDescent="0.15"/>
    <row r="6802" customFormat="1" ht="13" x14ac:dyDescent="0.15"/>
    <row r="6803" customFormat="1" ht="13" x14ac:dyDescent="0.15"/>
    <row r="6804" customFormat="1" ht="13" x14ac:dyDescent="0.15"/>
    <row r="6805" customFormat="1" ht="13" x14ac:dyDescent="0.15"/>
    <row r="6806" customFormat="1" ht="13" x14ac:dyDescent="0.15"/>
    <row r="6807" customFormat="1" ht="13" x14ac:dyDescent="0.15"/>
    <row r="6808" customFormat="1" ht="13" x14ac:dyDescent="0.15"/>
    <row r="6809" customFormat="1" ht="13" x14ac:dyDescent="0.15"/>
    <row r="6810" customFormat="1" ht="13" x14ac:dyDescent="0.15"/>
    <row r="6811" customFormat="1" ht="13" x14ac:dyDescent="0.15"/>
    <row r="6812" customFormat="1" ht="13" x14ac:dyDescent="0.15"/>
    <row r="6813" customFormat="1" ht="13" x14ac:dyDescent="0.15"/>
    <row r="6814" customFormat="1" ht="13" x14ac:dyDescent="0.15"/>
    <row r="6815" customFormat="1" ht="13" x14ac:dyDescent="0.15"/>
    <row r="6816" customFormat="1" ht="13" x14ac:dyDescent="0.15"/>
    <row r="6817" customFormat="1" ht="13" x14ac:dyDescent="0.15"/>
    <row r="6818" customFormat="1" ht="13" x14ac:dyDescent="0.15"/>
    <row r="6819" customFormat="1" ht="13" x14ac:dyDescent="0.15"/>
    <row r="6820" customFormat="1" ht="13" x14ac:dyDescent="0.15"/>
    <row r="6821" customFormat="1" ht="13" x14ac:dyDescent="0.15"/>
    <row r="6822" customFormat="1" ht="13" x14ac:dyDescent="0.15"/>
    <row r="6823" customFormat="1" ht="13" x14ac:dyDescent="0.15"/>
    <row r="6824" customFormat="1" ht="13" x14ac:dyDescent="0.15"/>
    <row r="6825" customFormat="1" ht="13" x14ac:dyDescent="0.15"/>
    <row r="6826" customFormat="1" ht="13" x14ac:dyDescent="0.15"/>
    <row r="6827" customFormat="1" ht="13" x14ac:dyDescent="0.15"/>
    <row r="6828" customFormat="1" ht="13" x14ac:dyDescent="0.15"/>
    <row r="6829" customFormat="1" ht="13" x14ac:dyDescent="0.15"/>
    <row r="6830" customFormat="1" ht="13" x14ac:dyDescent="0.15"/>
    <row r="6831" customFormat="1" ht="13" x14ac:dyDescent="0.15"/>
    <row r="6832" customFormat="1" ht="13" x14ac:dyDescent="0.15"/>
    <row r="6833" customFormat="1" ht="13" x14ac:dyDescent="0.15"/>
    <row r="6834" customFormat="1" ht="13" x14ac:dyDescent="0.15"/>
    <row r="6835" customFormat="1" ht="13" x14ac:dyDescent="0.15"/>
    <row r="6836" customFormat="1" ht="13" x14ac:dyDescent="0.15"/>
    <row r="6837" customFormat="1" ht="13" x14ac:dyDescent="0.15"/>
    <row r="6838" customFormat="1" ht="13" x14ac:dyDescent="0.15"/>
    <row r="6839" customFormat="1" ht="13" x14ac:dyDescent="0.15"/>
    <row r="6840" customFormat="1" ht="13" x14ac:dyDescent="0.15"/>
    <row r="6841" customFormat="1" ht="13" x14ac:dyDescent="0.15"/>
    <row r="6842" customFormat="1" ht="13" x14ac:dyDescent="0.15"/>
    <row r="6843" customFormat="1" ht="13" x14ac:dyDescent="0.15"/>
    <row r="6844" customFormat="1" ht="13" x14ac:dyDescent="0.15"/>
    <row r="6845" customFormat="1" ht="13" x14ac:dyDescent="0.15"/>
    <row r="6846" customFormat="1" ht="13" x14ac:dyDescent="0.15"/>
    <row r="6847" customFormat="1" ht="13" x14ac:dyDescent="0.15"/>
    <row r="6848" customFormat="1" ht="13" x14ac:dyDescent="0.15"/>
    <row r="6849" customFormat="1" ht="13" x14ac:dyDescent="0.15"/>
    <row r="6850" customFormat="1" ht="13" x14ac:dyDescent="0.15"/>
    <row r="6851" customFormat="1" ht="13" x14ac:dyDescent="0.15"/>
    <row r="6852" customFormat="1" ht="13" x14ac:dyDescent="0.15"/>
    <row r="6853" customFormat="1" ht="13" x14ac:dyDescent="0.15"/>
    <row r="6854" customFormat="1" ht="13" x14ac:dyDescent="0.15"/>
    <row r="6855" customFormat="1" ht="13" x14ac:dyDescent="0.15"/>
    <row r="6856" customFormat="1" ht="13" x14ac:dyDescent="0.15"/>
    <row r="6857" customFormat="1" ht="13" x14ac:dyDescent="0.15"/>
    <row r="6858" customFormat="1" ht="13" x14ac:dyDescent="0.15"/>
    <row r="6859" customFormat="1" ht="13" x14ac:dyDescent="0.15"/>
    <row r="6860" customFormat="1" ht="13" x14ac:dyDescent="0.15"/>
    <row r="6861" customFormat="1" ht="13" x14ac:dyDescent="0.15"/>
    <row r="6862" customFormat="1" ht="13" x14ac:dyDescent="0.15"/>
    <row r="6863" customFormat="1" ht="13" x14ac:dyDescent="0.15"/>
    <row r="6864" customFormat="1" ht="13" x14ac:dyDescent="0.15"/>
    <row r="6865" customFormat="1" ht="13" x14ac:dyDescent="0.15"/>
    <row r="6866" customFormat="1" ht="13" x14ac:dyDescent="0.15"/>
    <row r="6867" customFormat="1" ht="13" x14ac:dyDescent="0.15"/>
    <row r="6868" customFormat="1" ht="13" x14ac:dyDescent="0.15"/>
    <row r="6869" customFormat="1" ht="13" x14ac:dyDescent="0.15"/>
    <row r="6870" customFormat="1" ht="13" x14ac:dyDescent="0.15"/>
    <row r="6871" customFormat="1" ht="13" x14ac:dyDescent="0.15"/>
    <row r="6872" customFormat="1" ht="13" x14ac:dyDescent="0.15"/>
    <row r="6873" customFormat="1" ht="13" x14ac:dyDescent="0.15"/>
    <row r="6874" customFormat="1" ht="13" x14ac:dyDescent="0.15"/>
    <row r="6875" customFormat="1" ht="13" x14ac:dyDescent="0.15"/>
    <row r="6876" customFormat="1" ht="13" x14ac:dyDescent="0.15"/>
    <row r="6877" customFormat="1" ht="13" x14ac:dyDescent="0.15"/>
    <row r="6878" customFormat="1" ht="13" x14ac:dyDescent="0.15"/>
    <row r="6879" customFormat="1" ht="13" x14ac:dyDescent="0.15"/>
    <row r="6880" customFormat="1" ht="13" x14ac:dyDescent="0.15"/>
    <row r="6881" customFormat="1" ht="13" x14ac:dyDescent="0.15"/>
    <row r="6882" customFormat="1" ht="13" x14ac:dyDescent="0.15"/>
    <row r="6883" customFormat="1" ht="13" x14ac:dyDescent="0.15"/>
    <row r="6884" customFormat="1" ht="13" x14ac:dyDescent="0.15"/>
    <row r="6885" customFormat="1" ht="13" x14ac:dyDescent="0.15"/>
    <row r="6886" customFormat="1" ht="13" x14ac:dyDescent="0.15"/>
    <row r="6887" customFormat="1" ht="13" x14ac:dyDescent="0.15"/>
    <row r="6888" customFormat="1" ht="13" x14ac:dyDescent="0.15"/>
    <row r="6889" customFormat="1" ht="13" x14ac:dyDescent="0.15"/>
    <row r="6890" customFormat="1" ht="13" x14ac:dyDescent="0.15"/>
    <row r="6891" customFormat="1" ht="13" x14ac:dyDescent="0.15"/>
    <row r="6892" customFormat="1" ht="13" x14ac:dyDescent="0.15"/>
    <row r="6893" customFormat="1" ht="13" x14ac:dyDescent="0.15"/>
    <row r="6894" customFormat="1" ht="13" x14ac:dyDescent="0.15"/>
    <row r="6895" customFormat="1" ht="13" x14ac:dyDescent="0.15"/>
    <row r="6896" customFormat="1" ht="13" x14ac:dyDescent="0.15"/>
    <row r="6897" customFormat="1" ht="13" x14ac:dyDescent="0.15"/>
    <row r="6898" customFormat="1" ht="13" x14ac:dyDescent="0.15"/>
    <row r="6899" customFormat="1" ht="13" x14ac:dyDescent="0.15"/>
    <row r="6900" customFormat="1" ht="13" x14ac:dyDescent="0.15"/>
    <row r="6901" customFormat="1" ht="13" x14ac:dyDescent="0.15"/>
    <row r="6902" customFormat="1" ht="13" x14ac:dyDescent="0.15"/>
    <row r="6903" customFormat="1" ht="13" x14ac:dyDescent="0.15"/>
    <row r="6904" customFormat="1" ht="13" x14ac:dyDescent="0.15"/>
    <row r="6905" customFormat="1" ht="13" x14ac:dyDescent="0.15"/>
    <row r="6906" customFormat="1" ht="13" x14ac:dyDescent="0.15"/>
    <row r="6907" customFormat="1" ht="13" x14ac:dyDescent="0.15"/>
    <row r="6908" customFormat="1" ht="13" x14ac:dyDescent="0.15"/>
    <row r="6909" customFormat="1" ht="13" x14ac:dyDescent="0.15"/>
    <row r="6910" customFormat="1" ht="13" x14ac:dyDescent="0.15"/>
    <row r="6911" customFormat="1" ht="13" x14ac:dyDescent="0.15"/>
    <row r="6912" customFormat="1" ht="13" x14ac:dyDescent="0.15"/>
    <row r="6913" customFormat="1" ht="13" x14ac:dyDescent="0.15"/>
    <row r="6914" customFormat="1" ht="13" x14ac:dyDescent="0.15"/>
    <row r="6915" customFormat="1" ht="13" x14ac:dyDescent="0.15"/>
    <row r="6916" customFormat="1" ht="13" x14ac:dyDescent="0.15"/>
    <row r="6917" customFormat="1" ht="13" x14ac:dyDescent="0.15"/>
    <row r="6918" customFormat="1" ht="13" x14ac:dyDescent="0.15"/>
    <row r="6919" customFormat="1" ht="13" x14ac:dyDescent="0.15"/>
    <row r="6920" customFormat="1" ht="13" x14ac:dyDescent="0.15"/>
    <row r="6921" customFormat="1" ht="13" x14ac:dyDescent="0.15"/>
    <row r="6922" customFormat="1" ht="13" x14ac:dyDescent="0.15"/>
    <row r="6923" customFormat="1" ht="13" x14ac:dyDescent="0.15"/>
    <row r="6924" customFormat="1" ht="13" x14ac:dyDescent="0.15"/>
    <row r="6925" customFormat="1" ht="13" x14ac:dyDescent="0.15"/>
    <row r="6926" customFormat="1" ht="13" x14ac:dyDescent="0.15"/>
    <row r="6927" customFormat="1" ht="13" x14ac:dyDescent="0.15"/>
    <row r="6928" customFormat="1" ht="13" x14ac:dyDescent="0.15"/>
    <row r="6929" customFormat="1" ht="13" x14ac:dyDescent="0.15"/>
    <row r="6930" customFormat="1" ht="13" x14ac:dyDescent="0.15"/>
    <row r="6931" customFormat="1" ht="13" x14ac:dyDescent="0.15"/>
    <row r="6932" customFormat="1" ht="13" x14ac:dyDescent="0.15"/>
    <row r="6933" customFormat="1" ht="13" x14ac:dyDescent="0.15"/>
    <row r="6934" customFormat="1" ht="13" x14ac:dyDescent="0.15"/>
    <row r="6935" customFormat="1" ht="13" x14ac:dyDescent="0.15"/>
    <row r="6936" customFormat="1" ht="13" x14ac:dyDescent="0.15"/>
    <row r="6937" customFormat="1" ht="13" x14ac:dyDescent="0.15"/>
    <row r="6938" customFormat="1" ht="13" x14ac:dyDescent="0.15"/>
    <row r="6939" customFormat="1" ht="13" x14ac:dyDescent="0.15"/>
    <row r="6940" customFormat="1" ht="13" x14ac:dyDescent="0.15"/>
    <row r="6941" customFormat="1" ht="13" x14ac:dyDescent="0.15"/>
    <row r="6942" customFormat="1" ht="13" x14ac:dyDescent="0.15"/>
    <row r="6943" customFormat="1" ht="13" x14ac:dyDescent="0.15"/>
    <row r="6944" customFormat="1" ht="13" x14ac:dyDescent="0.15"/>
    <row r="6945" customFormat="1" ht="13" x14ac:dyDescent="0.15"/>
    <row r="6946" customFormat="1" ht="13" x14ac:dyDescent="0.15"/>
    <row r="6947" customFormat="1" ht="13" x14ac:dyDescent="0.15"/>
    <row r="6948" customFormat="1" ht="13" x14ac:dyDescent="0.15"/>
    <row r="6949" customFormat="1" ht="13" x14ac:dyDescent="0.15"/>
    <row r="6950" customFormat="1" ht="13" x14ac:dyDescent="0.15"/>
    <row r="6951" customFormat="1" ht="13" x14ac:dyDescent="0.15"/>
    <row r="6952" customFormat="1" ht="13" x14ac:dyDescent="0.15"/>
    <row r="6953" customFormat="1" ht="13" x14ac:dyDescent="0.15"/>
    <row r="6954" customFormat="1" ht="13" x14ac:dyDescent="0.15"/>
    <row r="6955" customFormat="1" ht="13" x14ac:dyDescent="0.15"/>
    <row r="6956" customFormat="1" ht="13" x14ac:dyDescent="0.15"/>
    <row r="6957" customFormat="1" ht="13" x14ac:dyDescent="0.15"/>
    <row r="6958" customFormat="1" ht="13" x14ac:dyDescent="0.15"/>
    <row r="6959" customFormat="1" ht="13" x14ac:dyDescent="0.15"/>
    <row r="6960" customFormat="1" ht="13" x14ac:dyDescent="0.15"/>
    <row r="6961" customFormat="1" ht="13" x14ac:dyDescent="0.15"/>
    <row r="6962" customFormat="1" ht="13" x14ac:dyDescent="0.15"/>
    <row r="6963" customFormat="1" ht="13" x14ac:dyDescent="0.15"/>
    <row r="6964" customFormat="1" ht="13" x14ac:dyDescent="0.15"/>
    <row r="6965" customFormat="1" ht="13" x14ac:dyDescent="0.15"/>
    <row r="6966" customFormat="1" ht="13" x14ac:dyDescent="0.15"/>
    <row r="6967" customFormat="1" ht="13" x14ac:dyDescent="0.15"/>
    <row r="6968" customFormat="1" ht="13" x14ac:dyDescent="0.15"/>
    <row r="6969" customFormat="1" ht="13" x14ac:dyDescent="0.15"/>
    <row r="6970" customFormat="1" ht="13" x14ac:dyDescent="0.15"/>
    <row r="6971" customFormat="1" ht="13" x14ac:dyDescent="0.15"/>
    <row r="6972" customFormat="1" ht="13" x14ac:dyDescent="0.15"/>
    <row r="6973" customFormat="1" ht="13" x14ac:dyDescent="0.15"/>
    <row r="6974" customFormat="1" ht="13" x14ac:dyDescent="0.15"/>
    <row r="6975" customFormat="1" ht="13" x14ac:dyDescent="0.15"/>
    <row r="6976" customFormat="1" ht="13" x14ac:dyDescent="0.15"/>
    <row r="6977" customFormat="1" ht="13" x14ac:dyDescent="0.15"/>
    <row r="6978" customFormat="1" ht="13" x14ac:dyDescent="0.15"/>
    <row r="6979" customFormat="1" ht="13" x14ac:dyDescent="0.15"/>
    <row r="6980" customFormat="1" ht="13" x14ac:dyDescent="0.15"/>
    <row r="6981" customFormat="1" ht="13" x14ac:dyDescent="0.15"/>
    <row r="6982" customFormat="1" ht="13" x14ac:dyDescent="0.15"/>
    <row r="6983" customFormat="1" ht="13" x14ac:dyDescent="0.15"/>
    <row r="6984" customFormat="1" ht="13" x14ac:dyDescent="0.15"/>
    <row r="6985" customFormat="1" ht="13" x14ac:dyDescent="0.15"/>
    <row r="6986" customFormat="1" ht="13" x14ac:dyDescent="0.15"/>
    <row r="6987" customFormat="1" ht="13" x14ac:dyDescent="0.15"/>
    <row r="6988" customFormat="1" ht="13" x14ac:dyDescent="0.15"/>
    <row r="6989" customFormat="1" ht="13" x14ac:dyDescent="0.15"/>
    <row r="6990" customFormat="1" ht="13" x14ac:dyDescent="0.15"/>
    <row r="6991" customFormat="1" ht="13" x14ac:dyDescent="0.15"/>
    <row r="6992" customFormat="1" ht="13" x14ac:dyDescent="0.15"/>
    <row r="6993" customFormat="1" ht="13" x14ac:dyDescent="0.15"/>
    <row r="6994" customFormat="1" ht="13" x14ac:dyDescent="0.15"/>
    <row r="6995" customFormat="1" ht="13" x14ac:dyDescent="0.15"/>
    <row r="6996" customFormat="1" ht="13" x14ac:dyDescent="0.15"/>
    <row r="6997" customFormat="1" ht="13" x14ac:dyDescent="0.15"/>
    <row r="6998" customFormat="1" ht="13" x14ac:dyDescent="0.15"/>
    <row r="6999" customFormat="1" ht="13" x14ac:dyDescent="0.15"/>
    <row r="7000" customFormat="1" ht="13" x14ac:dyDescent="0.15"/>
    <row r="7001" customFormat="1" ht="13" x14ac:dyDescent="0.15"/>
    <row r="7002" customFormat="1" ht="13" x14ac:dyDescent="0.15"/>
    <row r="7003" customFormat="1" ht="13" x14ac:dyDescent="0.15"/>
    <row r="7004" customFormat="1" ht="13" x14ac:dyDescent="0.15"/>
    <row r="7005" customFormat="1" ht="13" x14ac:dyDescent="0.15"/>
    <row r="7006" customFormat="1" ht="13" x14ac:dyDescent="0.15"/>
    <row r="7007" customFormat="1" ht="13" x14ac:dyDescent="0.15"/>
    <row r="7008" customFormat="1" ht="13" x14ac:dyDescent="0.15"/>
    <row r="7009" customFormat="1" ht="13" x14ac:dyDescent="0.15"/>
    <row r="7010" customFormat="1" ht="13" x14ac:dyDescent="0.15"/>
    <row r="7011" customFormat="1" ht="13" x14ac:dyDescent="0.15"/>
    <row r="7012" customFormat="1" ht="13" x14ac:dyDescent="0.15"/>
    <row r="7013" customFormat="1" ht="13" x14ac:dyDescent="0.15"/>
    <row r="7014" customFormat="1" ht="13" x14ac:dyDescent="0.15"/>
    <row r="7015" customFormat="1" ht="13" x14ac:dyDescent="0.15"/>
    <row r="7016" customFormat="1" ht="13" x14ac:dyDescent="0.15"/>
    <row r="7017" customFormat="1" ht="13" x14ac:dyDescent="0.15"/>
    <row r="7018" customFormat="1" ht="13" x14ac:dyDescent="0.15"/>
    <row r="7019" customFormat="1" ht="13" x14ac:dyDescent="0.15"/>
    <row r="7020" customFormat="1" ht="13" x14ac:dyDescent="0.15"/>
    <row r="7021" customFormat="1" ht="13" x14ac:dyDescent="0.15"/>
    <row r="7022" customFormat="1" ht="13" x14ac:dyDescent="0.15"/>
    <row r="7023" customFormat="1" ht="13" x14ac:dyDescent="0.15"/>
    <row r="7024" customFormat="1" ht="13" x14ac:dyDescent="0.15"/>
    <row r="7025" customFormat="1" ht="13" x14ac:dyDescent="0.15"/>
    <row r="7026" customFormat="1" ht="13" x14ac:dyDescent="0.15"/>
    <row r="7027" customFormat="1" ht="13" x14ac:dyDescent="0.15"/>
    <row r="7028" customFormat="1" ht="13" x14ac:dyDescent="0.15"/>
    <row r="7029" customFormat="1" ht="13" x14ac:dyDescent="0.15"/>
    <row r="7030" customFormat="1" ht="13" x14ac:dyDescent="0.15"/>
    <row r="7031" customFormat="1" ht="13" x14ac:dyDescent="0.15"/>
    <row r="7032" customFormat="1" ht="13" x14ac:dyDescent="0.15"/>
    <row r="7033" customFormat="1" ht="13" x14ac:dyDescent="0.15"/>
    <row r="7034" customFormat="1" ht="13" x14ac:dyDescent="0.15"/>
    <row r="7035" customFormat="1" ht="13" x14ac:dyDescent="0.15"/>
    <row r="7036" customFormat="1" ht="13" x14ac:dyDescent="0.15"/>
    <row r="7037" customFormat="1" ht="13" x14ac:dyDescent="0.15"/>
    <row r="7038" customFormat="1" ht="13" x14ac:dyDescent="0.15"/>
    <row r="7039" customFormat="1" ht="13" x14ac:dyDescent="0.15"/>
    <row r="7040" customFormat="1" ht="13" x14ac:dyDescent="0.15"/>
    <row r="7041" customFormat="1" ht="13" x14ac:dyDescent="0.15"/>
    <row r="7042" customFormat="1" ht="13" x14ac:dyDescent="0.15"/>
    <row r="7043" customFormat="1" ht="13" x14ac:dyDescent="0.15"/>
    <row r="7044" customFormat="1" ht="13" x14ac:dyDescent="0.15"/>
    <row r="7045" customFormat="1" ht="13" x14ac:dyDescent="0.15"/>
    <row r="7046" customFormat="1" ht="13" x14ac:dyDescent="0.15"/>
    <row r="7047" customFormat="1" ht="13" x14ac:dyDescent="0.15"/>
    <row r="7048" customFormat="1" ht="13" x14ac:dyDescent="0.15"/>
    <row r="7049" customFormat="1" ht="13" x14ac:dyDescent="0.15"/>
    <row r="7050" customFormat="1" ht="13" x14ac:dyDescent="0.15"/>
    <row r="7051" customFormat="1" ht="13" x14ac:dyDescent="0.15"/>
    <row r="7052" customFormat="1" ht="13" x14ac:dyDescent="0.15"/>
    <row r="7053" customFormat="1" ht="13" x14ac:dyDescent="0.15"/>
    <row r="7054" customFormat="1" ht="13" x14ac:dyDescent="0.15"/>
    <row r="7055" customFormat="1" ht="13" x14ac:dyDescent="0.15"/>
    <row r="7056" customFormat="1" ht="13" x14ac:dyDescent="0.15"/>
    <row r="7057" customFormat="1" ht="13" x14ac:dyDescent="0.15"/>
    <row r="7058" customFormat="1" ht="13" x14ac:dyDescent="0.15"/>
    <row r="7059" customFormat="1" ht="13" x14ac:dyDescent="0.15"/>
    <row r="7060" customFormat="1" ht="13" x14ac:dyDescent="0.15"/>
    <row r="7061" customFormat="1" ht="13" x14ac:dyDescent="0.15"/>
    <row r="7062" customFormat="1" ht="13" x14ac:dyDescent="0.15"/>
    <row r="7063" customFormat="1" ht="13" x14ac:dyDescent="0.15"/>
    <row r="7064" customFormat="1" ht="13" x14ac:dyDescent="0.15"/>
    <row r="7065" customFormat="1" ht="13" x14ac:dyDescent="0.15"/>
    <row r="7066" customFormat="1" ht="13" x14ac:dyDescent="0.15"/>
    <row r="7067" customFormat="1" ht="13" x14ac:dyDescent="0.15"/>
    <row r="7068" customFormat="1" ht="13" x14ac:dyDescent="0.15"/>
    <row r="7069" customFormat="1" ht="13" x14ac:dyDescent="0.15"/>
    <row r="7070" customFormat="1" ht="13" x14ac:dyDescent="0.15"/>
    <row r="7071" customFormat="1" ht="13" x14ac:dyDescent="0.15"/>
    <row r="7072" customFormat="1" ht="13" x14ac:dyDescent="0.15"/>
    <row r="7073" customFormat="1" ht="13" x14ac:dyDescent="0.15"/>
    <row r="7074" customFormat="1" ht="13" x14ac:dyDescent="0.15"/>
    <row r="7075" customFormat="1" ht="13" x14ac:dyDescent="0.15"/>
    <row r="7076" customFormat="1" ht="13" x14ac:dyDescent="0.15"/>
    <row r="7077" customFormat="1" ht="13" x14ac:dyDescent="0.15"/>
    <row r="7078" customFormat="1" ht="13" x14ac:dyDescent="0.15"/>
    <row r="7079" customFormat="1" ht="13" x14ac:dyDescent="0.15"/>
    <row r="7080" customFormat="1" ht="13" x14ac:dyDescent="0.15"/>
    <row r="7081" customFormat="1" ht="13" x14ac:dyDescent="0.15"/>
    <row r="7082" customFormat="1" ht="13" x14ac:dyDescent="0.15"/>
    <row r="7083" customFormat="1" ht="13" x14ac:dyDescent="0.15"/>
    <row r="7084" customFormat="1" ht="13" x14ac:dyDescent="0.15"/>
    <row r="7085" customFormat="1" ht="13" x14ac:dyDescent="0.15"/>
    <row r="7086" customFormat="1" ht="13" x14ac:dyDescent="0.15"/>
    <row r="7087" customFormat="1" ht="13" x14ac:dyDescent="0.15"/>
    <row r="7088" customFormat="1" ht="13" x14ac:dyDescent="0.15"/>
    <row r="7089" customFormat="1" ht="13" x14ac:dyDescent="0.15"/>
    <row r="7090" customFormat="1" ht="13" x14ac:dyDescent="0.15"/>
    <row r="7091" customFormat="1" ht="13" x14ac:dyDescent="0.15"/>
    <row r="7092" customFormat="1" ht="13" x14ac:dyDescent="0.15"/>
    <row r="7093" customFormat="1" ht="13" x14ac:dyDescent="0.15"/>
    <row r="7094" customFormat="1" ht="13" x14ac:dyDescent="0.15"/>
    <row r="7095" customFormat="1" ht="13" x14ac:dyDescent="0.15"/>
    <row r="7096" customFormat="1" ht="13" x14ac:dyDescent="0.15"/>
    <row r="7097" customFormat="1" ht="13" x14ac:dyDescent="0.15"/>
    <row r="7098" customFormat="1" ht="13" x14ac:dyDescent="0.15"/>
    <row r="7099" customFormat="1" ht="13" x14ac:dyDescent="0.15"/>
    <row r="7100" customFormat="1" ht="13" x14ac:dyDescent="0.15"/>
    <row r="7101" customFormat="1" ht="13" x14ac:dyDescent="0.15"/>
    <row r="7102" customFormat="1" ht="13" x14ac:dyDescent="0.15"/>
    <row r="7103" customFormat="1" ht="13" x14ac:dyDescent="0.15"/>
    <row r="7104" customFormat="1" ht="13" x14ac:dyDescent="0.15"/>
    <row r="7105" customFormat="1" ht="13" x14ac:dyDescent="0.15"/>
    <row r="7106" customFormat="1" ht="13" x14ac:dyDescent="0.15"/>
    <row r="7107" customFormat="1" ht="13" x14ac:dyDescent="0.15"/>
    <row r="7108" customFormat="1" ht="13" x14ac:dyDescent="0.15"/>
    <row r="7109" customFormat="1" ht="13" x14ac:dyDescent="0.15"/>
    <row r="7110" customFormat="1" ht="13" x14ac:dyDescent="0.15"/>
    <row r="7111" customFormat="1" ht="13" x14ac:dyDescent="0.15"/>
    <row r="7112" customFormat="1" ht="13" x14ac:dyDescent="0.15"/>
    <row r="7113" customFormat="1" ht="13" x14ac:dyDescent="0.15"/>
    <row r="7114" customFormat="1" ht="13" x14ac:dyDescent="0.15"/>
    <row r="7115" customFormat="1" ht="13" x14ac:dyDescent="0.15"/>
    <row r="7116" customFormat="1" ht="13" x14ac:dyDescent="0.15"/>
    <row r="7117" customFormat="1" ht="13" x14ac:dyDescent="0.15"/>
    <row r="7118" customFormat="1" ht="13" x14ac:dyDescent="0.15"/>
    <row r="7119" customFormat="1" ht="13" x14ac:dyDescent="0.15"/>
    <row r="7120" customFormat="1" ht="13" x14ac:dyDescent="0.15"/>
    <row r="7121" customFormat="1" ht="13" x14ac:dyDescent="0.15"/>
    <row r="7122" customFormat="1" ht="13" x14ac:dyDescent="0.15"/>
    <row r="7123" customFormat="1" ht="13" x14ac:dyDescent="0.15"/>
    <row r="7124" customFormat="1" ht="13" x14ac:dyDescent="0.15"/>
    <row r="7125" customFormat="1" ht="13" x14ac:dyDescent="0.15"/>
    <row r="7126" customFormat="1" ht="13" x14ac:dyDescent="0.15"/>
    <row r="7127" customFormat="1" ht="13" x14ac:dyDescent="0.15"/>
    <row r="7128" customFormat="1" ht="13" x14ac:dyDescent="0.15"/>
    <row r="7129" customFormat="1" ht="13" x14ac:dyDescent="0.15"/>
    <row r="7130" customFormat="1" ht="13" x14ac:dyDescent="0.15"/>
    <row r="7131" customFormat="1" ht="13" x14ac:dyDescent="0.15"/>
    <row r="7132" customFormat="1" ht="13" x14ac:dyDescent="0.15"/>
    <row r="7133" customFormat="1" ht="13" x14ac:dyDescent="0.15"/>
    <row r="7134" customFormat="1" ht="13" x14ac:dyDescent="0.15"/>
    <row r="7135" customFormat="1" ht="13" x14ac:dyDescent="0.15"/>
    <row r="7136" customFormat="1" ht="13" x14ac:dyDescent="0.15"/>
    <row r="7137" customFormat="1" ht="13" x14ac:dyDescent="0.15"/>
    <row r="7138" customFormat="1" ht="13" x14ac:dyDescent="0.15"/>
    <row r="7139" customFormat="1" ht="13" x14ac:dyDescent="0.15"/>
    <row r="7140" customFormat="1" ht="13" x14ac:dyDescent="0.15"/>
    <row r="7141" customFormat="1" ht="13" x14ac:dyDescent="0.15"/>
    <row r="7142" customFormat="1" ht="13" x14ac:dyDescent="0.15"/>
    <row r="7143" customFormat="1" ht="13" x14ac:dyDescent="0.15"/>
    <row r="7144" customFormat="1" ht="13" x14ac:dyDescent="0.15"/>
    <row r="7145" customFormat="1" ht="13" x14ac:dyDescent="0.15"/>
    <row r="7146" customFormat="1" ht="13" x14ac:dyDescent="0.15"/>
    <row r="7147" customFormat="1" ht="13" x14ac:dyDescent="0.15"/>
    <row r="7148" customFormat="1" ht="13" x14ac:dyDescent="0.15"/>
    <row r="7149" customFormat="1" ht="13" x14ac:dyDescent="0.15"/>
    <row r="7150" customFormat="1" ht="13" x14ac:dyDescent="0.15"/>
    <row r="7151" customFormat="1" ht="13" x14ac:dyDescent="0.15"/>
    <row r="7152" customFormat="1" ht="13" x14ac:dyDescent="0.15"/>
    <row r="7153" customFormat="1" ht="13" x14ac:dyDescent="0.15"/>
    <row r="7154" customFormat="1" ht="13" x14ac:dyDescent="0.15"/>
    <row r="7155" customFormat="1" ht="13" x14ac:dyDescent="0.15"/>
    <row r="7156" customFormat="1" ht="13" x14ac:dyDescent="0.15"/>
    <row r="7157" customFormat="1" ht="13" x14ac:dyDescent="0.15"/>
    <row r="7158" customFormat="1" ht="13" x14ac:dyDescent="0.15"/>
    <row r="7159" customFormat="1" ht="13" x14ac:dyDescent="0.15"/>
    <row r="7160" customFormat="1" ht="13" x14ac:dyDescent="0.15"/>
    <row r="7161" customFormat="1" ht="13" x14ac:dyDescent="0.15"/>
    <row r="7162" customFormat="1" ht="13" x14ac:dyDescent="0.15"/>
    <row r="7163" customFormat="1" ht="13" x14ac:dyDescent="0.15"/>
    <row r="7164" customFormat="1" ht="13" x14ac:dyDescent="0.15"/>
    <row r="7165" customFormat="1" ht="13" x14ac:dyDescent="0.15"/>
    <row r="7166" customFormat="1" ht="13" x14ac:dyDescent="0.15"/>
    <row r="7167" customFormat="1" ht="13" x14ac:dyDescent="0.15"/>
    <row r="7168" customFormat="1" ht="13" x14ac:dyDescent="0.15"/>
    <row r="7169" customFormat="1" ht="13" x14ac:dyDescent="0.15"/>
    <row r="7170" customFormat="1" ht="13" x14ac:dyDescent="0.15"/>
    <row r="7171" customFormat="1" ht="13" x14ac:dyDescent="0.15"/>
    <row r="7172" customFormat="1" ht="13" x14ac:dyDescent="0.15"/>
    <row r="7173" customFormat="1" ht="13" x14ac:dyDescent="0.15"/>
    <row r="7174" customFormat="1" ht="13" x14ac:dyDescent="0.15"/>
    <row r="7175" customFormat="1" ht="13" x14ac:dyDescent="0.15"/>
    <row r="7176" customFormat="1" ht="13" x14ac:dyDescent="0.15"/>
    <row r="7177" customFormat="1" ht="13" x14ac:dyDescent="0.15"/>
    <row r="7178" customFormat="1" ht="13" x14ac:dyDescent="0.15"/>
    <row r="7179" customFormat="1" ht="13" x14ac:dyDescent="0.15"/>
    <row r="7180" customFormat="1" ht="13" x14ac:dyDescent="0.15"/>
    <row r="7181" customFormat="1" ht="13" x14ac:dyDescent="0.15"/>
    <row r="7182" customFormat="1" ht="13" x14ac:dyDescent="0.15"/>
    <row r="7183" customFormat="1" ht="13" x14ac:dyDescent="0.15"/>
    <row r="7184" customFormat="1" ht="13" x14ac:dyDescent="0.15"/>
    <row r="7185" customFormat="1" ht="13" x14ac:dyDescent="0.15"/>
    <row r="7186" customFormat="1" ht="13" x14ac:dyDescent="0.15"/>
    <row r="7187" customFormat="1" ht="13" x14ac:dyDescent="0.15"/>
    <row r="7188" customFormat="1" ht="13" x14ac:dyDescent="0.15"/>
    <row r="7189" customFormat="1" ht="13" x14ac:dyDescent="0.15"/>
    <row r="7190" customFormat="1" ht="13" x14ac:dyDescent="0.15"/>
    <row r="7191" customFormat="1" ht="13" x14ac:dyDescent="0.15"/>
    <row r="7192" customFormat="1" ht="13" x14ac:dyDescent="0.15"/>
    <row r="7193" customFormat="1" ht="13" x14ac:dyDescent="0.15"/>
    <row r="7194" customFormat="1" ht="13" x14ac:dyDescent="0.15"/>
    <row r="7195" customFormat="1" ht="13" x14ac:dyDescent="0.15"/>
    <row r="7196" customFormat="1" ht="13" x14ac:dyDescent="0.15"/>
    <row r="7197" customFormat="1" ht="13" x14ac:dyDescent="0.15"/>
    <row r="7198" customFormat="1" ht="13" x14ac:dyDescent="0.15"/>
    <row r="7199" customFormat="1" ht="13" x14ac:dyDescent="0.15"/>
    <row r="7200" customFormat="1" ht="13" x14ac:dyDescent="0.15"/>
    <row r="7201" customFormat="1" ht="13" x14ac:dyDescent="0.15"/>
    <row r="7202" customFormat="1" ht="13" x14ac:dyDescent="0.15"/>
    <row r="7203" customFormat="1" ht="13" x14ac:dyDescent="0.15"/>
    <row r="7204" customFormat="1" ht="13" x14ac:dyDescent="0.15"/>
    <row r="7205" customFormat="1" ht="13" x14ac:dyDescent="0.15"/>
    <row r="7206" customFormat="1" ht="13" x14ac:dyDescent="0.15"/>
    <row r="7207" customFormat="1" ht="13" x14ac:dyDescent="0.15"/>
    <row r="7208" customFormat="1" ht="13" x14ac:dyDescent="0.15"/>
    <row r="7209" customFormat="1" ht="13" x14ac:dyDescent="0.15"/>
    <row r="7210" customFormat="1" ht="13" x14ac:dyDescent="0.15"/>
    <row r="7211" customFormat="1" ht="13" x14ac:dyDescent="0.15"/>
    <row r="7212" customFormat="1" ht="13" x14ac:dyDescent="0.15"/>
    <row r="7213" customFormat="1" ht="13" x14ac:dyDescent="0.15"/>
    <row r="7214" customFormat="1" ht="13" x14ac:dyDescent="0.15"/>
    <row r="7215" customFormat="1" ht="13" x14ac:dyDescent="0.15"/>
    <row r="7216" customFormat="1" ht="13" x14ac:dyDescent="0.15"/>
    <row r="7217" customFormat="1" ht="13" x14ac:dyDescent="0.15"/>
    <row r="7218" customFormat="1" ht="13" x14ac:dyDescent="0.15"/>
    <row r="7219" customFormat="1" ht="13" x14ac:dyDescent="0.15"/>
    <row r="7220" customFormat="1" ht="13" x14ac:dyDescent="0.15"/>
    <row r="7221" customFormat="1" ht="13" x14ac:dyDescent="0.15"/>
    <row r="7222" customFormat="1" ht="13" x14ac:dyDescent="0.15"/>
    <row r="7223" customFormat="1" ht="13" x14ac:dyDescent="0.15"/>
    <row r="7224" customFormat="1" ht="13" x14ac:dyDescent="0.15"/>
    <row r="7225" customFormat="1" ht="13" x14ac:dyDescent="0.15"/>
    <row r="7226" customFormat="1" ht="13" x14ac:dyDescent="0.15"/>
    <row r="7227" customFormat="1" ht="13" x14ac:dyDescent="0.15"/>
    <row r="7228" customFormat="1" ht="13" x14ac:dyDescent="0.15"/>
    <row r="7229" customFormat="1" ht="13" x14ac:dyDescent="0.15"/>
    <row r="7230" customFormat="1" ht="13" x14ac:dyDescent="0.15"/>
    <row r="7231" customFormat="1" ht="13" x14ac:dyDescent="0.15"/>
    <row r="7232" customFormat="1" ht="13" x14ac:dyDescent="0.15"/>
    <row r="7233" customFormat="1" ht="13" x14ac:dyDescent="0.15"/>
    <row r="7234" customFormat="1" ht="13" x14ac:dyDescent="0.15"/>
    <row r="7235" customFormat="1" ht="13" x14ac:dyDescent="0.15"/>
    <row r="7236" customFormat="1" ht="13" x14ac:dyDescent="0.15"/>
    <row r="7237" customFormat="1" ht="13" x14ac:dyDescent="0.15"/>
    <row r="7238" customFormat="1" ht="13" x14ac:dyDescent="0.15"/>
    <row r="7239" customFormat="1" ht="13" x14ac:dyDescent="0.15"/>
    <row r="7240" customFormat="1" ht="13" x14ac:dyDescent="0.15"/>
    <row r="7241" customFormat="1" ht="13" x14ac:dyDescent="0.15"/>
    <row r="7242" customFormat="1" ht="13" x14ac:dyDescent="0.15"/>
    <row r="7243" customFormat="1" ht="13" x14ac:dyDescent="0.15"/>
    <row r="7244" customFormat="1" ht="13" x14ac:dyDescent="0.15"/>
    <row r="7245" customFormat="1" ht="13" x14ac:dyDescent="0.15"/>
    <row r="7246" customFormat="1" ht="13" x14ac:dyDescent="0.15"/>
    <row r="7247" customFormat="1" ht="13" x14ac:dyDescent="0.15"/>
    <row r="7248" customFormat="1" ht="13" x14ac:dyDescent="0.15"/>
    <row r="7249" customFormat="1" ht="13" x14ac:dyDescent="0.15"/>
    <row r="7250" customFormat="1" ht="13" x14ac:dyDescent="0.15"/>
    <row r="7251" customFormat="1" ht="13" x14ac:dyDescent="0.15"/>
    <row r="7252" customFormat="1" ht="13" x14ac:dyDescent="0.15"/>
    <row r="7253" customFormat="1" ht="13" x14ac:dyDescent="0.15"/>
    <row r="7254" customFormat="1" ht="13" x14ac:dyDescent="0.15"/>
    <row r="7255" customFormat="1" ht="13" x14ac:dyDescent="0.15"/>
    <row r="7256" customFormat="1" ht="13" x14ac:dyDescent="0.15"/>
    <row r="7257" customFormat="1" ht="13" x14ac:dyDescent="0.15"/>
    <row r="7258" customFormat="1" ht="13" x14ac:dyDescent="0.15"/>
    <row r="7259" customFormat="1" ht="13" x14ac:dyDescent="0.15"/>
    <row r="7260" customFormat="1" ht="13" x14ac:dyDescent="0.15"/>
    <row r="7261" customFormat="1" ht="13" x14ac:dyDescent="0.15"/>
    <row r="7262" customFormat="1" ht="13" x14ac:dyDescent="0.15"/>
    <row r="7263" customFormat="1" ht="13" x14ac:dyDescent="0.15"/>
    <row r="7264" customFormat="1" ht="13" x14ac:dyDescent="0.15"/>
    <row r="7265" customFormat="1" ht="13" x14ac:dyDescent="0.15"/>
    <row r="7266" customFormat="1" ht="13" x14ac:dyDescent="0.15"/>
    <row r="7267" customFormat="1" ht="13" x14ac:dyDescent="0.15"/>
    <row r="7268" customFormat="1" ht="13" x14ac:dyDescent="0.15"/>
    <row r="7269" customFormat="1" ht="13" x14ac:dyDescent="0.15"/>
    <row r="7270" customFormat="1" ht="13" x14ac:dyDescent="0.15"/>
    <row r="7271" customFormat="1" ht="13" x14ac:dyDescent="0.15"/>
    <row r="7272" customFormat="1" ht="13" x14ac:dyDescent="0.15"/>
    <row r="7273" customFormat="1" ht="13" x14ac:dyDescent="0.15"/>
    <row r="7274" customFormat="1" ht="13" x14ac:dyDescent="0.15"/>
    <row r="7275" customFormat="1" ht="13" x14ac:dyDescent="0.15"/>
    <row r="7276" customFormat="1" ht="13" x14ac:dyDescent="0.15"/>
    <row r="7277" customFormat="1" ht="13" x14ac:dyDescent="0.15"/>
    <row r="7278" customFormat="1" ht="13" x14ac:dyDescent="0.15"/>
    <row r="7279" customFormat="1" ht="13" x14ac:dyDescent="0.15"/>
    <row r="7280" customFormat="1" ht="13" x14ac:dyDescent="0.15"/>
    <row r="7281" customFormat="1" ht="13" x14ac:dyDescent="0.15"/>
    <row r="7282" customFormat="1" ht="13" x14ac:dyDescent="0.15"/>
    <row r="7283" customFormat="1" ht="13" x14ac:dyDescent="0.15"/>
    <row r="7284" customFormat="1" ht="13" x14ac:dyDescent="0.15"/>
    <row r="7285" customFormat="1" ht="13" x14ac:dyDescent="0.15"/>
    <row r="7286" customFormat="1" ht="13" x14ac:dyDescent="0.15"/>
    <row r="7287" customFormat="1" ht="13" x14ac:dyDescent="0.15"/>
    <row r="7288" customFormat="1" ht="13" x14ac:dyDescent="0.15"/>
    <row r="7289" customFormat="1" ht="13" x14ac:dyDescent="0.15"/>
    <row r="7290" customFormat="1" ht="13" x14ac:dyDescent="0.15"/>
    <row r="7291" customFormat="1" ht="13" x14ac:dyDescent="0.15"/>
    <row r="7292" customFormat="1" ht="13" x14ac:dyDescent="0.15"/>
    <row r="7293" customFormat="1" ht="13" x14ac:dyDescent="0.15"/>
    <row r="7294" customFormat="1" ht="13" x14ac:dyDescent="0.15"/>
    <row r="7295" customFormat="1" ht="13" x14ac:dyDescent="0.15"/>
    <row r="7296" customFormat="1" ht="13" x14ac:dyDescent="0.15"/>
    <row r="7297" customFormat="1" ht="13" x14ac:dyDescent="0.15"/>
    <row r="7298" customFormat="1" ht="13" x14ac:dyDescent="0.15"/>
    <row r="7299" customFormat="1" ht="13" x14ac:dyDescent="0.15"/>
    <row r="7300" customFormat="1" ht="13" x14ac:dyDescent="0.15"/>
    <row r="7301" customFormat="1" ht="13" x14ac:dyDescent="0.15"/>
    <row r="7302" customFormat="1" ht="13" x14ac:dyDescent="0.15"/>
    <row r="7303" customFormat="1" ht="13" x14ac:dyDescent="0.15"/>
    <row r="7304" customFormat="1" ht="13" x14ac:dyDescent="0.15"/>
    <row r="7305" customFormat="1" ht="13" x14ac:dyDescent="0.15"/>
    <row r="7306" customFormat="1" ht="13" x14ac:dyDescent="0.15"/>
    <row r="7307" customFormat="1" ht="13" x14ac:dyDescent="0.15"/>
    <row r="7308" customFormat="1" ht="13" x14ac:dyDescent="0.15"/>
    <row r="7309" customFormat="1" ht="13" x14ac:dyDescent="0.15"/>
    <row r="7310" customFormat="1" ht="13" x14ac:dyDescent="0.15"/>
    <row r="7311" customFormat="1" ht="13" x14ac:dyDescent="0.15"/>
    <row r="7312" customFormat="1" ht="13" x14ac:dyDescent="0.15"/>
    <row r="7313" customFormat="1" ht="13" x14ac:dyDescent="0.15"/>
    <row r="7314" customFormat="1" ht="13" x14ac:dyDescent="0.15"/>
    <row r="7315" customFormat="1" ht="13" x14ac:dyDescent="0.15"/>
    <row r="7316" customFormat="1" ht="13" x14ac:dyDescent="0.15"/>
    <row r="7317" customFormat="1" ht="13" x14ac:dyDescent="0.15"/>
    <row r="7318" customFormat="1" ht="13" x14ac:dyDescent="0.15"/>
    <row r="7319" customFormat="1" ht="13" x14ac:dyDescent="0.15"/>
    <row r="7320" customFormat="1" ht="13" x14ac:dyDescent="0.15"/>
    <row r="7321" customFormat="1" ht="13" x14ac:dyDescent="0.15"/>
    <row r="7322" customFormat="1" ht="13" x14ac:dyDescent="0.15"/>
    <row r="7323" customFormat="1" ht="13" x14ac:dyDescent="0.15"/>
    <row r="7324" customFormat="1" ht="13" x14ac:dyDescent="0.15"/>
    <row r="7325" customFormat="1" ht="13" x14ac:dyDescent="0.15"/>
    <row r="7326" customFormat="1" ht="13" x14ac:dyDescent="0.15"/>
    <row r="7327" customFormat="1" ht="13" x14ac:dyDescent="0.15"/>
    <row r="7328" customFormat="1" ht="13" x14ac:dyDescent="0.15"/>
    <row r="7329" customFormat="1" ht="13" x14ac:dyDescent="0.15"/>
    <row r="7330" customFormat="1" ht="13" x14ac:dyDescent="0.15"/>
    <row r="7331" customFormat="1" ht="13" x14ac:dyDescent="0.15"/>
    <row r="7332" customFormat="1" ht="13" x14ac:dyDescent="0.15"/>
    <row r="7333" customFormat="1" ht="13" x14ac:dyDescent="0.15"/>
    <row r="7334" customFormat="1" ht="13" x14ac:dyDescent="0.15"/>
    <row r="7335" customFormat="1" ht="13" x14ac:dyDescent="0.15"/>
    <row r="7336" customFormat="1" ht="13" x14ac:dyDescent="0.15"/>
    <row r="7337" customFormat="1" ht="13" x14ac:dyDescent="0.15"/>
    <row r="7338" customFormat="1" ht="13" x14ac:dyDescent="0.15"/>
    <row r="7339" customFormat="1" ht="13" x14ac:dyDescent="0.15"/>
    <row r="7340" customFormat="1" ht="13" x14ac:dyDescent="0.15"/>
    <row r="7341" customFormat="1" ht="13" x14ac:dyDescent="0.15"/>
    <row r="7342" customFormat="1" ht="13" x14ac:dyDescent="0.15"/>
    <row r="7343" customFormat="1" ht="13" x14ac:dyDescent="0.15"/>
    <row r="7344" customFormat="1" ht="13" x14ac:dyDescent="0.15"/>
    <row r="7345" customFormat="1" ht="13" x14ac:dyDescent="0.15"/>
    <row r="7346" customFormat="1" ht="13" x14ac:dyDescent="0.15"/>
    <row r="7347" customFormat="1" ht="13" x14ac:dyDescent="0.15"/>
    <row r="7348" customFormat="1" ht="13" x14ac:dyDescent="0.15"/>
    <row r="7349" customFormat="1" ht="13" x14ac:dyDescent="0.15"/>
    <row r="7350" customFormat="1" ht="13" x14ac:dyDescent="0.15"/>
    <row r="7351" customFormat="1" ht="13" x14ac:dyDescent="0.15"/>
    <row r="7352" customFormat="1" ht="13" x14ac:dyDescent="0.15"/>
    <row r="7353" customFormat="1" ht="13" x14ac:dyDescent="0.15"/>
    <row r="7354" customFormat="1" ht="13" x14ac:dyDescent="0.15"/>
    <row r="7355" customFormat="1" ht="13" x14ac:dyDescent="0.15"/>
    <row r="7356" customFormat="1" ht="13" x14ac:dyDescent="0.15"/>
    <row r="7357" customFormat="1" ht="13" x14ac:dyDescent="0.15"/>
    <row r="7358" customFormat="1" ht="13" x14ac:dyDescent="0.15"/>
    <row r="7359" customFormat="1" ht="13" x14ac:dyDescent="0.15"/>
    <row r="7360" customFormat="1" ht="13" x14ac:dyDescent="0.15"/>
    <row r="7361" customFormat="1" ht="13" x14ac:dyDescent="0.15"/>
    <row r="7362" customFormat="1" ht="13" x14ac:dyDescent="0.15"/>
    <row r="7363" customFormat="1" ht="13" x14ac:dyDescent="0.15"/>
    <row r="7364" customFormat="1" ht="13" x14ac:dyDescent="0.15"/>
    <row r="7365" customFormat="1" ht="13" x14ac:dyDescent="0.15"/>
    <row r="7366" customFormat="1" ht="13" x14ac:dyDescent="0.15"/>
    <row r="7367" customFormat="1" ht="13" x14ac:dyDescent="0.15"/>
    <row r="7368" customFormat="1" ht="13" x14ac:dyDescent="0.15"/>
    <row r="7369" customFormat="1" ht="13" x14ac:dyDescent="0.15"/>
    <row r="7370" customFormat="1" ht="13" x14ac:dyDescent="0.15"/>
    <row r="7371" customFormat="1" ht="13" x14ac:dyDescent="0.15"/>
    <row r="7372" customFormat="1" ht="13" x14ac:dyDescent="0.15"/>
    <row r="7373" customFormat="1" ht="13" x14ac:dyDescent="0.15"/>
    <row r="7374" customFormat="1" ht="13" x14ac:dyDescent="0.15"/>
    <row r="7375" customFormat="1" ht="13" x14ac:dyDescent="0.15"/>
    <row r="7376" customFormat="1" ht="13" x14ac:dyDescent="0.15"/>
    <row r="7377" customFormat="1" ht="13" x14ac:dyDescent="0.15"/>
    <row r="7378" customFormat="1" ht="13" x14ac:dyDescent="0.15"/>
    <row r="7379" customFormat="1" ht="13" x14ac:dyDescent="0.15"/>
    <row r="7380" customFormat="1" ht="13" x14ac:dyDescent="0.15"/>
    <row r="7381" customFormat="1" ht="13" x14ac:dyDescent="0.15"/>
    <row r="7382" customFormat="1" ht="13" x14ac:dyDescent="0.15"/>
    <row r="7383" customFormat="1" ht="13" x14ac:dyDescent="0.15"/>
    <row r="7384" customFormat="1" ht="13" x14ac:dyDescent="0.15"/>
    <row r="7385" customFormat="1" ht="13" x14ac:dyDescent="0.15"/>
    <row r="7386" customFormat="1" ht="13" x14ac:dyDescent="0.15"/>
    <row r="7387" customFormat="1" ht="13" x14ac:dyDescent="0.15"/>
    <row r="7388" customFormat="1" ht="13" x14ac:dyDescent="0.15"/>
    <row r="7389" customFormat="1" ht="13" x14ac:dyDescent="0.15"/>
    <row r="7390" customFormat="1" ht="13" x14ac:dyDescent="0.15"/>
    <row r="7391" customFormat="1" ht="13" x14ac:dyDescent="0.15"/>
    <row r="7392" customFormat="1" ht="13" x14ac:dyDescent="0.15"/>
    <row r="7393" customFormat="1" ht="13" x14ac:dyDescent="0.15"/>
    <row r="7394" customFormat="1" ht="13" x14ac:dyDescent="0.15"/>
    <row r="7395" customFormat="1" ht="13" x14ac:dyDescent="0.15"/>
    <row r="7396" customFormat="1" ht="13" x14ac:dyDescent="0.15"/>
    <row r="7397" customFormat="1" ht="13" x14ac:dyDescent="0.15"/>
    <row r="7398" customFormat="1" ht="13" x14ac:dyDescent="0.15"/>
    <row r="7399" customFormat="1" ht="13" x14ac:dyDescent="0.15"/>
    <row r="7400" customFormat="1" ht="13" x14ac:dyDescent="0.15"/>
    <row r="7401" customFormat="1" ht="13" x14ac:dyDescent="0.15"/>
    <row r="7402" customFormat="1" ht="13" x14ac:dyDescent="0.15"/>
    <row r="7403" customFormat="1" ht="13" x14ac:dyDescent="0.15"/>
    <row r="7404" customFormat="1" ht="13" x14ac:dyDescent="0.15"/>
    <row r="7405" customFormat="1" ht="13" x14ac:dyDescent="0.15"/>
    <row r="7406" customFormat="1" ht="13" x14ac:dyDescent="0.15"/>
    <row r="7407" customFormat="1" ht="13" x14ac:dyDescent="0.15"/>
    <row r="7408" customFormat="1" ht="13" x14ac:dyDescent="0.15"/>
    <row r="7409" customFormat="1" ht="13" x14ac:dyDescent="0.15"/>
    <row r="7410" customFormat="1" ht="13" x14ac:dyDescent="0.15"/>
    <row r="7411" customFormat="1" ht="13" x14ac:dyDescent="0.15"/>
    <row r="7412" customFormat="1" ht="13" x14ac:dyDescent="0.15"/>
    <row r="7413" customFormat="1" ht="13" x14ac:dyDescent="0.15"/>
    <row r="7414" customFormat="1" ht="13" x14ac:dyDescent="0.15"/>
    <row r="7415" customFormat="1" ht="13" x14ac:dyDescent="0.15"/>
    <row r="7416" customFormat="1" ht="13" x14ac:dyDescent="0.15"/>
    <row r="7417" customFormat="1" ht="13" x14ac:dyDescent="0.15"/>
    <row r="7418" customFormat="1" ht="13" x14ac:dyDescent="0.15"/>
    <row r="7419" customFormat="1" ht="13" x14ac:dyDescent="0.15"/>
    <row r="7420" customFormat="1" ht="13" x14ac:dyDescent="0.15"/>
    <row r="7421" customFormat="1" ht="13" x14ac:dyDescent="0.15"/>
    <row r="7422" customFormat="1" ht="13" x14ac:dyDescent="0.15"/>
    <row r="7423" customFormat="1" ht="13" x14ac:dyDescent="0.15"/>
    <row r="7424" customFormat="1" ht="13" x14ac:dyDescent="0.15"/>
    <row r="7425" customFormat="1" ht="13" x14ac:dyDescent="0.15"/>
    <row r="7426" customFormat="1" ht="13" x14ac:dyDescent="0.15"/>
    <row r="7427" customFormat="1" ht="13" x14ac:dyDescent="0.15"/>
    <row r="7428" customFormat="1" ht="13" x14ac:dyDescent="0.15"/>
    <row r="7429" customFormat="1" ht="13" x14ac:dyDescent="0.15"/>
    <row r="7430" customFormat="1" ht="13" x14ac:dyDescent="0.15"/>
    <row r="7431" customFormat="1" ht="13" x14ac:dyDescent="0.15"/>
    <row r="7432" customFormat="1" ht="13" x14ac:dyDescent="0.15"/>
    <row r="7433" customFormat="1" ht="13" x14ac:dyDescent="0.15"/>
    <row r="7434" customFormat="1" ht="13" x14ac:dyDescent="0.15"/>
    <row r="7435" customFormat="1" ht="13" x14ac:dyDescent="0.15"/>
    <row r="7436" customFormat="1" ht="13" x14ac:dyDescent="0.15"/>
    <row r="7437" customFormat="1" ht="13" x14ac:dyDescent="0.15"/>
    <row r="7438" customFormat="1" ht="13" x14ac:dyDescent="0.15"/>
    <row r="7439" customFormat="1" ht="13" x14ac:dyDescent="0.15"/>
    <row r="7440" customFormat="1" ht="13" x14ac:dyDescent="0.15"/>
    <row r="7441" customFormat="1" ht="13" x14ac:dyDescent="0.15"/>
    <row r="7442" customFormat="1" ht="13" x14ac:dyDescent="0.15"/>
    <row r="7443" customFormat="1" ht="13" x14ac:dyDescent="0.15"/>
    <row r="7444" customFormat="1" ht="13" x14ac:dyDescent="0.15"/>
    <row r="7445" customFormat="1" ht="13" x14ac:dyDescent="0.15"/>
    <row r="7446" customFormat="1" ht="13" x14ac:dyDescent="0.15"/>
    <row r="7447" customFormat="1" ht="13" x14ac:dyDescent="0.15"/>
    <row r="7448" customFormat="1" ht="13" x14ac:dyDescent="0.15"/>
    <row r="7449" customFormat="1" ht="13" x14ac:dyDescent="0.15"/>
    <row r="7450" customFormat="1" ht="13" x14ac:dyDescent="0.15"/>
    <row r="7451" customFormat="1" ht="13" x14ac:dyDescent="0.15"/>
    <row r="7452" customFormat="1" ht="13" x14ac:dyDescent="0.15"/>
    <row r="7453" customFormat="1" ht="13" x14ac:dyDescent="0.15"/>
    <row r="7454" customFormat="1" ht="13" x14ac:dyDescent="0.15"/>
    <row r="7455" customFormat="1" ht="13" x14ac:dyDescent="0.15"/>
    <row r="7456" customFormat="1" ht="13" x14ac:dyDescent="0.15"/>
    <row r="7457" customFormat="1" ht="13" x14ac:dyDescent="0.15"/>
    <row r="7458" customFormat="1" ht="13" x14ac:dyDescent="0.15"/>
    <row r="7459" customFormat="1" ht="13" x14ac:dyDescent="0.15"/>
    <row r="7460" customFormat="1" ht="13" x14ac:dyDescent="0.15"/>
    <row r="7461" customFormat="1" ht="13" x14ac:dyDescent="0.15"/>
    <row r="7462" customFormat="1" ht="13" x14ac:dyDescent="0.15"/>
    <row r="7463" customFormat="1" ht="13" x14ac:dyDescent="0.15"/>
    <row r="7464" customFormat="1" ht="13" x14ac:dyDescent="0.15"/>
    <row r="7465" customFormat="1" ht="13" x14ac:dyDescent="0.15"/>
    <row r="7466" customFormat="1" ht="13" x14ac:dyDescent="0.15"/>
    <row r="7467" customFormat="1" ht="13" x14ac:dyDescent="0.15"/>
    <row r="7468" customFormat="1" ht="13" x14ac:dyDescent="0.15"/>
    <row r="7469" customFormat="1" ht="13" x14ac:dyDescent="0.15"/>
    <row r="7470" customFormat="1" ht="13" x14ac:dyDescent="0.15"/>
    <row r="7471" customFormat="1" ht="13" x14ac:dyDescent="0.15"/>
    <row r="7472" customFormat="1" ht="13" x14ac:dyDescent="0.15"/>
    <row r="7473" customFormat="1" ht="13" x14ac:dyDescent="0.15"/>
    <row r="7474" customFormat="1" ht="13" x14ac:dyDescent="0.15"/>
    <row r="7475" customFormat="1" ht="13" x14ac:dyDescent="0.15"/>
    <row r="7476" customFormat="1" ht="13" x14ac:dyDescent="0.15"/>
    <row r="7477" customFormat="1" ht="13" x14ac:dyDescent="0.15"/>
    <row r="7478" customFormat="1" ht="13" x14ac:dyDescent="0.15"/>
    <row r="7479" customFormat="1" ht="13" x14ac:dyDescent="0.15"/>
    <row r="7480" customFormat="1" ht="13" x14ac:dyDescent="0.15"/>
    <row r="7481" customFormat="1" ht="13" x14ac:dyDescent="0.15"/>
    <row r="7482" customFormat="1" ht="13" x14ac:dyDescent="0.15"/>
    <row r="7483" customFormat="1" ht="13" x14ac:dyDescent="0.15"/>
    <row r="7484" customFormat="1" ht="13" x14ac:dyDescent="0.15"/>
    <row r="7485" customFormat="1" ht="13" x14ac:dyDescent="0.15"/>
    <row r="7486" customFormat="1" ht="13" x14ac:dyDescent="0.15"/>
    <row r="7487" customFormat="1" ht="13" x14ac:dyDescent="0.15"/>
    <row r="7488" customFormat="1" ht="13" x14ac:dyDescent="0.15"/>
    <row r="7489" customFormat="1" ht="13" x14ac:dyDescent="0.15"/>
    <row r="7490" customFormat="1" ht="13" x14ac:dyDescent="0.15"/>
    <row r="7491" customFormat="1" ht="13" x14ac:dyDescent="0.15"/>
    <row r="7492" customFormat="1" ht="13" x14ac:dyDescent="0.15"/>
    <row r="7493" customFormat="1" ht="13" x14ac:dyDescent="0.15"/>
    <row r="7494" customFormat="1" ht="13" x14ac:dyDescent="0.15"/>
    <row r="7495" customFormat="1" ht="13" x14ac:dyDescent="0.15"/>
    <row r="7496" customFormat="1" ht="13" x14ac:dyDescent="0.15"/>
    <row r="7497" customFormat="1" ht="13" x14ac:dyDescent="0.15"/>
    <row r="7498" customFormat="1" ht="13" x14ac:dyDescent="0.15"/>
    <row r="7499" customFormat="1" ht="13" x14ac:dyDescent="0.15"/>
    <row r="7500" customFormat="1" ht="13" x14ac:dyDescent="0.15"/>
    <row r="7501" customFormat="1" ht="13" x14ac:dyDescent="0.15"/>
    <row r="7502" customFormat="1" ht="13" x14ac:dyDescent="0.15"/>
    <row r="7503" customFormat="1" ht="13" x14ac:dyDescent="0.15"/>
    <row r="7504" customFormat="1" ht="13" x14ac:dyDescent="0.15"/>
    <row r="7505" customFormat="1" ht="13" x14ac:dyDescent="0.15"/>
    <row r="7506" customFormat="1" ht="13" x14ac:dyDescent="0.15"/>
    <row r="7507" customFormat="1" ht="13" x14ac:dyDescent="0.15"/>
    <row r="7508" customFormat="1" ht="13" x14ac:dyDescent="0.15"/>
    <row r="7509" customFormat="1" ht="13" x14ac:dyDescent="0.15"/>
    <row r="7510" customFormat="1" ht="13" x14ac:dyDescent="0.15"/>
    <row r="7511" customFormat="1" ht="13" x14ac:dyDescent="0.15"/>
    <row r="7512" customFormat="1" ht="13" x14ac:dyDescent="0.15"/>
    <row r="7513" customFormat="1" ht="13" x14ac:dyDescent="0.15"/>
    <row r="7514" customFormat="1" ht="13" x14ac:dyDescent="0.15"/>
    <row r="7515" customFormat="1" ht="13" x14ac:dyDescent="0.15"/>
    <row r="7516" customFormat="1" ht="13" x14ac:dyDescent="0.15"/>
    <row r="7517" customFormat="1" ht="13" x14ac:dyDescent="0.15"/>
    <row r="7518" customFormat="1" ht="13" x14ac:dyDescent="0.15"/>
    <row r="7519" customFormat="1" ht="13" x14ac:dyDescent="0.15"/>
    <row r="7520" customFormat="1" ht="13" x14ac:dyDescent="0.15"/>
    <row r="7521" customFormat="1" ht="13" x14ac:dyDescent="0.15"/>
    <row r="7522" customFormat="1" ht="13" x14ac:dyDescent="0.15"/>
    <row r="7523" customFormat="1" ht="13" x14ac:dyDescent="0.15"/>
    <row r="7524" customFormat="1" ht="13" x14ac:dyDescent="0.15"/>
    <row r="7525" customFormat="1" ht="13" x14ac:dyDescent="0.15"/>
    <row r="7526" customFormat="1" ht="13" x14ac:dyDescent="0.15"/>
    <row r="7527" customFormat="1" ht="13" x14ac:dyDescent="0.15"/>
    <row r="7528" customFormat="1" ht="13" x14ac:dyDescent="0.15"/>
    <row r="7529" customFormat="1" ht="13" x14ac:dyDescent="0.15"/>
    <row r="7530" customFormat="1" ht="13" x14ac:dyDescent="0.15"/>
    <row r="7531" customFormat="1" ht="13" x14ac:dyDescent="0.15"/>
    <row r="7532" customFormat="1" ht="13" x14ac:dyDescent="0.15"/>
    <row r="7533" customFormat="1" ht="13" x14ac:dyDescent="0.15"/>
    <row r="7534" customFormat="1" ht="13" x14ac:dyDescent="0.15"/>
    <row r="7535" customFormat="1" ht="13" x14ac:dyDescent="0.15"/>
    <row r="7536" customFormat="1" ht="13" x14ac:dyDescent="0.15"/>
    <row r="7537" customFormat="1" ht="13" x14ac:dyDescent="0.15"/>
    <row r="7538" customFormat="1" ht="13" x14ac:dyDescent="0.15"/>
    <row r="7539" customFormat="1" ht="13" x14ac:dyDescent="0.15"/>
    <row r="7540" customFormat="1" ht="13" x14ac:dyDescent="0.15"/>
    <row r="7541" customFormat="1" ht="13" x14ac:dyDescent="0.15"/>
    <row r="7542" customFormat="1" ht="13" x14ac:dyDescent="0.15"/>
    <row r="7543" customFormat="1" ht="13" x14ac:dyDescent="0.15"/>
    <row r="7544" customFormat="1" ht="13" x14ac:dyDescent="0.15"/>
    <row r="7545" customFormat="1" ht="13" x14ac:dyDescent="0.15"/>
    <row r="7546" customFormat="1" ht="13" x14ac:dyDescent="0.15"/>
    <row r="7547" customFormat="1" ht="13" x14ac:dyDescent="0.15"/>
    <row r="7548" customFormat="1" ht="13" x14ac:dyDescent="0.15"/>
    <row r="7549" customFormat="1" ht="13" x14ac:dyDescent="0.15"/>
    <row r="7550" customFormat="1" ht="13" x14ac:dyDescent="0.15"/>
    <row r="7551" customFormat="1" ht="13" x14ac:dyDescent="0.15"/>
    <row r="7552" customFormat="1" ht="13" x14ac:dyDescent="0.15"/>
    <row r="7553" customFormat="1" ht="13" x14ac:dyDescent="0.15"/>
    <row r="7554" customFormat="1" ht="13" x14ac:dyDescent="0.15"/>
    <row r="7555" customFormat="1" ht="13" x14ac:dyDescent="0.15"/>
    <row r="7556" customFormat="1" ht="13" x14ac:dyDescent="0.15"/>
    <row r="7557" customFormat="1" ht="13" x14ac:dyDescent="0.15"/>
    <row r="7558" customFormat="1" ht="13" x14ac:dyDescent="0.15"/>
    <row r="7559" customFormat="1" ht="13" x14ac:dyDescent="0.15"/>
    <row r="7560" customFormat="1" ht="13" x14ac:dyDescent="0.15"/>
    <row r="7561" customFormat="1" ht="13" x14ac:dyDescent="0.15"/>
    <row r="7562" customFormat="1" ht="13" x14ac:dyDescent="0.15"/>
    <row r="7563" customFormat="1" ht="13" x14ac:dyDescent="0.15"/>
    <row r="7564" customFormat="1" ht="13" x14ac:dyDescent="0.15"/>
    <row r="7565" customFormat="1" ht="13" x14ac:dyDescent="0.15"/>
    <row r="7566" customFormat="1" ht="13" x14ac:dyDescent="0.15"/>
    <row r="7567" customFormat="1" ht="13" x14ac:dyDescent="0.15"/>
    <row r="7568" customFormat="1" ht="13" x14ac:dyDescent="0.15"/>
    <row r="7569" customFormat="1" ht="13" x14ac:dyDescent="0.15"/>
    <row r="7570" customFormat="1" ht="13" x14ac:dyDescent="0.15"/>
    <row r="7571" customFormat="1" ht="13" x14ac:dyDescent="0.15"/>
    <row r="7572" customFormat="1" ht="13" x14ac:dyDescent="0.15"/>
    <row r="7573" customFormat="1" ht="13" x14ac:dyDescent="0.15"/>
    <row r="7574" customFormat="1" ht="13" x14ac:dyDescent="0.15"/>
    <row r="7575" customFormat="1" ht="13" x14ac:dyDescent="0.15"/>
    <row r="7576" customFormat="1" ht="13" x14ac:dyDescent="0.15"/>
    <row r="7577" customFormat="1" ht="13" x14ac:dyDescent="0.15"/>
    <row r="7578" customFormat="1" ht="13" x14ac:dyDescent="0.15"/>
    <row r="7579" customFormat="1" ht="13" x14ac:dyDescent="0.15"/>
    <row r="7580" customFormat="1" ht="13" x14ac:dyDescent="0.15"/>
    <row r="7581" customFormat="1" ht="13" x14ac:dyDescent="0.15"/>
    <row r="7582" customFormat="1" ht="13" x14ac:dyDescent="0.15"/>
    <row r="7583" customFormat="1" ht="13" x14ac:dyDescent="0.15"/>
    <row r="7584" customFormat="1" ht="13" x14ac:dyDescent="0.15"/>
    <row r="7585" customFormat="1" ht="13" x14ac:dyDescent="0.15"/>
    <row r="7586" customFormat="1" ht="13" x14ac:dyDescent="0.15"/>
    <row r="7587" customFormat="1" ht="13" x14ac:dyDescent="0.15"/>
    <row r="7588" customFormat="1" ht="13" x14ac:dyDescent="0.15"/>
    <row r="7589" customFormat="1" ht="13" x14ac:dyDescent="0.15"/>
    <row r="7590" customFormat="1" ht="13" x14ac:dyDescent="0.15"/>
    <row r="7591" customFormat="1" ht="13" x14ac:dyDescent="0.15"/>
    <row r="7592" customFormat="1" ht="13" x14ac:dyDescent="0.15"/>
    <row r="7593" customFormat="1" ht="13" x14ac:dyDescent="0.15"/>
    <row r="7594" customFormat="1" ht="13" x14ac:dyDescent="0.15"/>
    <row r="7595" customFormat="1" ht="13" x14ac:dyDescent="0.15"/>
    <row r="7596" customFormat="1" ht="13" x14ac:dyDescent="0.15"/>
    <row r="7597" customFormat="1" ht="13" x14ac:dyDescent="0.15"/>
    <row r="7598" customFormat="1" ht="13" x14ac:dyDescent="0.15"/>
    <row r="7599" customFormat="1" ht="13" x14ac:dyDescent="0.15"/>
    <row r="7600" customFormat="1" ht="13" x14ac:dyDescent="0.15"/>
    <row r="7601" customFormat="1" ht="13" x14ac:dyDescent="0.15"/>
    <row r="7602" customFormat="1" ht="13" x14ac:dyDescent="0.15"/>
    <row r="7603" customFormat="1" ht="13" x14ac:dyDescent="0.15"/>
    <row r="7604" customFormat="1" ht="13" x14ac:dyDescent="0.15"/>
    <row r="7605" customFormat="1" ht="13" x14ac:dyDescent="0.15"/>
    <row r="7606" customFormat="1" ht="13" x14ac:dyDescent="0.15"/>
    <row r="7607" customFormat="1" ht="13" x14ac:dyDescent="0.15"/>
    <row r="7608" customFormat="1" ht="13" x14ac:dyDescent="0.15"/>
    <row r="7609" customFormat="1" ht="13" x14ac:dyDescent="0.15"/>
    <row r="7610" customFormat="1" ht="13" x14ac:dyDescent="0.15"/>
    <row r="7611" customFormat="1" ht="13" x14ac:dyDescent="0.15"/>
    <row r="7612" customFormat="1" ht="13" x14ac:dyDescent="0.15"/>
    <row r="7613" customFormat="1" ht="13" x14ac:dyDescent="0.15"/>
    <row r="7614" customFormat="1" ht="13" x14ac:dyDescent="0.15"/>
    <row r="7615" customFormat="1" ht="13" x14ac:dyDescent="0.15"/>
    <row r="7616" customFormat="1" ht="13" x14ac:dyDescent="0.15"/>
    <row r="7617" customFormat="1" ht="13" x14ac:dyDescent="0.15"/>
    <row r="7618" customFormat="1" ht="13" x14ac:dyDescent="0.15"/>
    <row r="7619" customFormat="1" ht="13" x14ac:dyDescent="0.15"/>
    <row r="7620" customFormat="1" ht="13" x14ac:dyDescent="0.15"/>
    <row r="7621" customFormat="1" ht="13" x14ac:dyDescent="0.15"/>
    <row r="7622" customFormat="1" ht="13" x14ac:dyDescent="0.15"/>
    <row r="7623" customFormat="1" ht="13" x14ac:dyDescent="0.15"/>
    <row r="7624" customFormat="1" ht="13" x14ac:dyDescent="0.15"/>
    <row r="7625" customFormat="1" ht="13" x14ac:dyDescent="0.15"/>
    <row r="7626" customFormat="1" ht="13" x14ac:dyDescent="0.15"/>
    <row r="7627" customFormat="1" ht="13" x14ac:dyDescent="0.15"/>
    <row r="7628" customFormat="1" ht="13" x14ac:dyDescent="0.15"/>
    <row r="7629" customFormat="1" ht="13" x14ac:dyDescent="0.15"/>
    <row r="7630" customFormat="1" ht="13" x14ac:dyDescent="0.15"/>
    <row r="7631" customFormat="1" ht="13" x14ac:dyDescent="0.15"/>
    <row r="7632" customFormat="1" ht="13" x14ac:dyDescent="0.15"/>
    <row r="7633" customFormat="1" ht="13" x14ac:dyDescent="0.15"/>
    <row r="7634" customFormat="1" ht="13" x14ac:dyDescent="0.15"/>
    <row r="7635" customFormat="1" ht="13" x14ac:dyDescent="0.15"/>
    <row r="7636" customFormat="1" ht="13" x14ac:dyDescent="0.15"/>
    <row r="7637" customFormat="1" ht="13" x14ac:dyDescent="0.15"/>
    <row r="7638" customFormat="1" ht="13" x14ac:dyDescent="0.15"/>
    <row r="7639" customFormat="1" ht="13" x14ac:dyDescent="0.15"/>
    <row r="7640" customFormat="1" ht="13" x14ac:dyDescent="0.15"/>
    <row r="7641" customFormat="1" ht="13" x14ac:dyDescent="0.15"/>
    <row r="7642" customFormat="1" ht="13" x14ac:dyDescent="0.15"/>
    <row r="7643" customFormat="1" ht="13" x14ac:dyDescent="0.15"/>
    <row r="7644" customFormat="1" ht="13" x14ac:dyDescent="0.15"/>
    <row r="7645" customFormat="1" ht="13" x14ac:dyDescent="0.15"/>
    <row r="7646" customFormat="1" ht="13" x14ac:dyDescent="0.15"/>
    <row r="7647" customFormat="1" ht="13" x14ac:dyDescent="0.15"/>
    <row r="7648" customFormat="1" ht="13" x14ac:dyDescent="0.15"/>
    <row r="7649" customFormat="1" ht="13" x14ac:dyDescent="0.15"/>
    <row r="7650" customFormat="1" ht="13" x14ac:dyDescent="0.15"/>
    <row r="7651" customFormat="1" ht="13" x14ac:dyDescent="0.15"/>
    <row r="7652" customFormat="1" ht="13" x14ac:dyDescent="0.15"/>
    <row r="7653" customFormat="1" ht="13" x14ac:dyDescent="0.15"/>
    <row r="7654" customFormat="1" ht="13" x14ac:dyDescent="0.15"/>
    <row r="7655" customFormat="1" ht="13" x14ac:dyDescent="0.15"/>
    <row r="7656" customFormat="1" ht="13" x14ac:dyDescent="0.15"/>
    <row r="7657" customFormat="1" ht="13" x14ac:dyDescent="0.15"/>
    <row r="7658" customFormat="1" ht="13" x14ac:dyDescent="0.15"/>
    <row r="7659" customFormat="1" ht="13" x14ac:dyDescent="0.15"/>
    <row r="7660" customFormat="1" ht="13" x14ac:dyDescent="0.15"/>
    <row r="7661" customFormat="1" ht="13" x14ac:dyDescent="0.15"/>
    <row r="7662" customFormat="1" ht="13" x14ac:dyDescent="0.15"/>
    <row r="7663" customFormat="1" ht="13" x14ac:dyDescent="0.15"/>
    <row r="7664" customFormat="1" ht="13" x14ac:dyDescent="0.15"/>
    <row r="7665" customFormat="1" ht="13" x14ac:dyDescent="0.15"/>
    <row r="7666" customFormat="1" ht="13" x14ac:dyDescent="0.15"/>
    <row r="7667" customFormat="1" ht="13" x14ac:dyDescent="0.15"/>
    <row r="7668" customFormat="1" ht="13" x14ac:dyDescent="0.15"/>
    <row r="7669" customFormat="1" ht="13" x14ac:dyDescent="0.15"/>
    <row r="7670" customFormat="1" ht="13" x14ac:dyDescent="0.15"/>
    <row r="7671" customFormat="1" ht="13" x14ac:dyDescent="0.15"/>
    <row r="7672" customFormat="1" ht="13" x14ac:dyDescent="0.15"/>
    <row r="7673" customFormat="1" ht="13" x14ac:dyDescent="0.15"/>
    <row r="7674" customFormat="1" ht="13" x14ac:dyDescent="0.15"/>
    <row r="7675" customFormat="1" ht="13" x14ac:dyDescent="0.15"/>
    <row r="7676" customFormat="1" ht="13" x14ac:dyDescent="0.15"/>
    <row r="7677" customFormat="1" ht="13" x14ac:dyDescent="0.15"/>
    <row r="7678" customFormat="1" ht="13" x14ac:dyDescent="0.15"/>
    <row r="7679" customFormat="1" ht="13" x14ac:dyDescent="0.15"/>
    <row r="7680" customFormat="1" ht="13" x14ac:dyDescent="0.15"/>
    <row r="7681" customFormat="1" ht="13" x14ac:dyDescent="0.15"/>
    <row r="7682" customFormat="1" ht="13" x14ac:dyDescent="0.15"/>
    <row r="7683" customFormat="1" ht="13" x14ac:dyDescent="0.15"/>
    <row r="7684" customFormat="1" ht="13" x14ac:dyDescent="0.15"/>
    <row r="7685" customFormat="1" ht="13" x14ac:dyDescent="0.15"/>
    <row r="7686" customFormat="1" ht="13" x14ac:dyDescent="0.15"/>
    <row r="7687" customFormat="1" ht="13" x14ac:dyDescent="0.15"/>
    <row r="7688" customFormat="1" ht="13" x14ac:dyDescent="0.15"/>
    <row r="7689" customFormat="1" ht="13" x14ac:dyDescent="0.15"/>
    <row r="7690" customFormat="1" ht="13" x14ac:dyDescent="0.15"/>
    <row r="7691" customFormat="1" ht="13" x14ac:dyDescent="0.15"/>
    <row r="7692" customFormat="1" ht="13" x14ac:dyDescent="0.15"/>
    <row r="7693" customFormat="1" ht="13" x14ac:dyDescent="0.15"/>
    <row r="7694" customFormat="1" ht="13" x14ac:dyDescent="0.15"/>
    <row r="7695" customFormat="1" ht="13" x14ac:dyDescent="0.15"/>
    <row r="7696" customFormat="1" ht="13" x14ac:dyDescent="0.15"/>
    <row r="7697" customFormat="1" ht="13" x14ac:dyDescent="0.15"/>
    <row r="7698" customFormat="1" ht="13" x14ac:dyDescent="0.15"/>
    <row r="7699" customFormat="1" ht="13" x14ac:dyDescent="0.15"/>
    <row r="7700" customFormat="1" ht="13" x14ac:dyDescent="0.15"/>
    <row r="7701" customFormat="1" ht="13" x14ac:dyDescent="0.15"/>
    <row r="7702" customFormat="1" ht="13" x14ac:dyDescent="0.15"/>
    <row r="7703" customFormat="1" ht="13" x14ac:dyDescent="0.15"/>
    <row r="7704" customFormat="1" ht="13" x14ac:dyDescent="0.15"/>
    <row r="7705" customFormat="1" ht="13" x14ac:dyDescent="0.15"/>
    <row r="7706" customFormat="1" ht="13" x14ac:dyDescent="0.15"/>
    <row r="7707" customFormat="1" ht="13" x14ac:dyDescent="0.15"/>
    <row r="7708" customFormat="1" ht="13" x14ac:dyDescent="0.15"/>
    <row r="7709" customFormat="1" ht="13" x14ac:dyDescent="0.15"/>
    <row r="7710" customFormat="1" ht="13" x14ac:dyDescent="0.15"/>
    <row r="7711" customFormat="1" ht="13" x14ac:dyDescent="0.15"/>
    <row r="7712" customFormat="1" ht="13" x14ac:dyDescent="0.15"/>
    <row r="7713" customFormat="1" ht="13" x14ac:dyDescent="0.15"/>
    <row r="7714" customFormat="1" ht="13" x14ac:dyDescent="0.15"/>
    <row r="7715" customFormat="1" ht="13" x14ac:dyDescent="0.15"/>
    <row r="7716" customFormat="1" ht="13" x14ac:dyDescent="0.15"/>
    <row r="7717" customFormat="1" ht="13" x14ac:dyDescent="0.15"/>
    <row r="7718" customFormat="1" ht="13" x14ac:dyDescent="0.15"/>
    <row r="7719" customFormat="1" ht="13" x14ac:dyDescent="0.15"/>
    <row r="7720" customFormat="1" ht="13" x14ac:dyDescent="0.15"/>
    <row r="7721" customFormat="1" ht="13" x14ac:dyDescent="0.15"/>
    <row r="7722" customFormat="1" ht="13" x14ac:dyDescent="0.15"/>
    <row r="7723" customFormat="1" ht="13" x14ac:dyDescent="0.15"/>
    <row r="7724" customFormat="1" ht="13" x14ac:dyDescent="0.15"/>
    <row r="7725" customFormat="1" ht="13" x14ac:dyDescent="0.15"/>
    <row r="7726" customFormat="1" ht="13" x14ac:dyDescent="0.15"/>
    <row r="7727" customFormat="1" ht="13" x14ac:dyDescent="0.15"/>
    <row r="7728" customFormat="1" ht="13" x14ac:dyDescent="0.15"/>
    <row r="7729" customFormat="1" ht="13" x14ac:dyDescent="0.15"/>
    <row r="7730" customFormat="1" ht="13" x14ac:dyDescent="0.15"/>
    <row r="7731" customFormat="1" ht="13" x14ac:dyDescent="0.15"/>
    <row r="7732" customFormat="1" ht="13" x14ac:dyDescent="0.15"/>
    <row r="7733" customFormat="1" ht="13" x14ac:dyDescent="0.15"/>
    <row r="7734" customFormat="1" ht="13" x14ac:dyDescent="0.15"/>
    <row r="7735" customFormat="1" ht="13" x14ac:dyDescent="0.15"/>
    <row r="7736" customFormat="1" ht="13" x14ac:dyDescent="0.15"/>
    <row r="7737" customFormat="1" ht="13" x14ac:dyDescent="0.15"/>
    <row r="7738" customFormat="1" ht="13" x14ac:dyDescent="0.15"/>
    <row r="7739" customFormat="1" ht="13" x14ac:dyDescent="0.15"/>
    <row r="7740" customFormat="1" ht="13" x14ac:dyDescent="0.15"/>
    <row r="7741" customFormat="1" ht="13" x14ac:dyDescent="0.15"/>
    <row r="7742" customFormat="1" ht="13" x14ac:dyDescent="0.15"/>
    <row r="7743" customFormat="1" ht="13" x14ac:dyDescent="0.15"/>
    <row r="7744" customFormat="1" ht="13" x14ac:dyDescent="0.15"/>
    <row r="7745" customFormat="1" ht="13" x14ac:dyDescent="0.15"/>
    <row r="7746" customFormat="1" ht="13" x14ac:dyDescent="0.15"/>
    <row r="7747" customFormat="1" ht="13" x14ac:dyDescent="0.15"/>
    <row r="7748" customFormat="1" ht="13" x14ac:dyDescent="0.15"/>
    <row r="7749" customFormat="1" ht="13" x14ac:dyDescent="0.15"/>
    <row r="7750" customFormat="1" ht="13" x14ac:dyDescent="0.15"/>
    <row r="7751" customFormat="1" ht="13" x14ac:dyDescent="0.15"/>
    <row r="7752" customFormat="1" ht="13" x14ac:dyDescent="0.15"/>
    <row r="7753" customFormat="1" ht="13" x14ac:dyDescent="0.15"/>
    <row r="7754" customFormat="1" ht="13" x14ac:dyDescent="0.15"/>
    <row r="7755" customFormat="1" ht="13" x14ac:dyDescent="0.15"/>
    <row r="7756" customFormat="1" ht="13" x14ac:dyDescent="0.15"/>
    <row r="7757" customFormat="1" ht="13" x14ac:dyDescent="0.15"/>
    <row r="7758" customFormat="1" ht="13" x14ac:dyDescent="0.15"/>
    <row r="7759" customFormat="1" ht="13" x14ac:dyDescent="0.15"/>
    <row r="7760" customFormat="1" ht="13" x14ac:dyDescent="0.15"/>
    <row r="7761" customFormat="1" ht="13" x14ac:dyDescent="0.15"/>
    <row r="7762" customFormat="1" ht="13" x14ac:dyDescent="0.15"/>
    <row r="7763" customFormat="1" ht="13" x14ac:dyDescent="0.15"/>
    <row r="7764" customFormat="1" ht="13" x14ac:dyDescent="0.15"/>
    <row r="7765" customFormat="1" ht="13" x14ac:dyDescent="0.15"/>
    <row r="7766" customFormat="1" ht="13" x14ac:dyDescent="0.15"/>
    <row r="7767" customFormat="1" ht="13" x14ac:dyDescent="0.15"/>
    <row r="7768" customFormat="1" ht="13" x14ac:dyDescent="0.15"/>
    <row r="7769" customFormat="1" ht="13" x14ac:dyDescent="0.15"/>
    <row r="7770" customFormat="1" ht="13" x14ac:dyDescent="0.15"/>
    <row r="7771" customFormat="1" ht="13" x14ac:dyDescent="0.15"/>
    <row r="7772" customFormat="1" ht="13" x14ac:dyDescent="0.15"/>
    <row r="7773" customFormat="1" ht="13" x14ac:dyDescent="0.15"/>
    <row r="7774" customFormat="1" ht="13" x14ac:dyDescent="0.15"/>
    <row r="7775" customFormat="1" ht="13" x14ac:dyDescent="0.15"/>
    <row r="7776" customFormat="1" ht="13" x14ac:dyDescent="0.15"/>
    <row r="7777" customFormat="1" ht="13" x14ac:dyDescent="0.15"/>
    <row r="7778" customFormat="1" ht="13" x14ac:dyDescent="0.15"/>
    <row r="7779" customFormat="1" ht="13" x14ac:dyDescent="0.15"/>
    <row r="7780" customFormat="1" ht="13" x14ac:dyDescent="0.15"/>
    <row r="7781" customFormat="1" ht="13" x14ac:dyDescent="0.15"/>
    <row r="7782" customFormat="1" ht="13" x14ac:dyDescent="0.15"/>
    <row r="7783" customFormat="1" ht="13" x14ac:dyDescent="0.15"/>
    <row r="7784" customFormat="1" ht="13" x14ac:dyDescent="0.15"/>
    <row r="7785" customFormat="1" ht="13" x14ac:dyDescent="0.15"/>
    <row r="7786" customFormat="1" ht="13" x14ac:dyDescent="0.15"/>
    <row r="7787" customFormat="1" ht="13" x14ac:dyDescent="0.15"/>
    <row r="7788" customFormat="1" ht="13" x14ac:dyDescent="0.15"/>
    <row r="7789" customFormat="1" ht="13" x14ac:dyDescent="0.15"/>
    <row r="7790" customFormat="1" ht="13" x14ac:dyDescent="0.15"/>
    <row r="7791" customFormat="1" ht="13" x14ac:dyDescent="0.15"/>
    <row r="7792" customFormat="1" ht="13" x14ac:dyDescent="0.15"/>
    <row r="7793" customFormat="1" ht="13" x14ac:dyDescent="0.15"/>
    <row r="7794" customFormat="1" ht="13" x14ac:dyDescent="0.15"/>
    <row r="7795" customFormat="1" ht="13" x14ac:dyDescent="0.15"/>
    <row r="7796" customFormat="1" ht="13" x14ac:dyDescent="0.15"/>
    <row r="7797" customFormat="1" ht="13" x14ac:dyDescent="0.15"/>
    <row r="7798" customFormat="1" ht="13" x14ac:dyDescent="0.15"/>
    <row r="7799" customFormat="1" ht="13" x14ac:dyDescent="0.15"/>
    <row r="7800" customFormat="1" ht="13" x14ac:dyDescent="0.15"/>
    <row r="7801" customFormat="1" ht="13" x14ac:dyDescent="0.15"/>
    <row r="7802" customFormat="1" ht="13" x14ac:dyDescent="0.15"/>
    <row r="7803" customFormat="1" ht="13" x14ac:dyDescent="0.15"/>
    <row r="7804" customFormat="1" ht="13" x14ac:dyDescent="0.15"/>
    <row r="7805" customFormat="1" ht="13" x14ac:dyDescent="0.15"/>
    <row r="7806" customFormat="1" ht="13" x14ac:dyDescent="0.15"/>
    <row r="7807" customFormat="1" ht="13" x14ac:dyDescent="0.15"/>
    <row r="7808" customFormat="1" ht="13" x14ac:dyDescent="0.15"/>
    <row r="7809" customFormat="1" ht="13" x14ac:dyDescent="0.15"/>
    <row r="7810" customFormat="1" ht="13" x14ac:dyDescent="0.15"/>
    <row r="7811" customFormat="1" ht="13" x14ac:dyDescent="0.15"/>
    <row r="7812" customFormat="1" ht="13" x14ac:dyDescent="0.15"/>
    <row r="7813" customFormat="1" ht="13" x14ac:dyDescent="0.15"/>
    <row r="7814" customFormat="1" ht="13" x14ac:dyDescent="0.15"/>
    <row r="7815" customFormat="1" ht="13" x14ac:dyDescent="0.15"/>
    <row r="7816" customFormat="1" ht="13" x14ac:dyDescent="0.15"/>
    <row r="7817" customFormat="1" ht="13" x14ac:dyDescent="0.15"/>
    <row r="7818" customFormat="1" ht="13" x14ac:dyDescent="0.15"/>
    <row r="7819" customFormat="1" ht="13" x14ac:dyDescent="0.15"/>
    <row r="7820" customFormat="1" ht="13" x14ac:dyDescent="0.15"/>
    <row r="7821" customFormat="1" ht="13" x14ac:dyDescent="0.15"/>
    <row r="7822" customFormat="1" ht="13" x14ac:dyDescent="0.15"/>
    <row r="7823" customFormat="1" ht="13" x14ac:dyDescent="0.15"/>
    <row r="7824" customFormat="1" ht="13" x14ac:dyDescent="0.15"/>
    <row r="7825" customFormat="1" ht="13" x14ac:dyDescent="0.15"/>
    <row r="7826" customFormat="1" ht="13" x14ac:dyDescent="0.15"/>
    <row r="7827" customFormat="1" ht="13" x14ac:dyDescent="0.15"/>
    <row r="7828" customFormat="1" ht="13" x14ac:dyDescent="0.15"/>
    <row r="7829" customFormat="1" ht="13" x14ac:dyDescent="0.15"/>
    <row r="7830" customFormat="1" ht="13" x14ac:dyDescent="0.15"/>
    <row r="7831" customFormat="1" ht="13" x14ac:dyDescent="0.15"/>
    <row r="7832" customFormat="1" ht="13" x14ac:dyDescent="0.15"/>
    <row r="7833" customFormat="1" ht="13" x14ac:dyDescent="0.15"/>
    <row r="7834" customFormat="1" ht="13" x14ac:dyDescent="0.15"/>
    <row r="7835" customFormat="1" ht="13" x14ac:dyDescent="0.15"/>
    <row r="7836" customFormat="1" ht="13" x14ac:dyDescent="0.15"/>
    <row r="7837" customFormat="1" ht="13" x14ac:dyDescent="0.15"/>
    <row r="7838" customFormat="1" ht="13" x14ac:dyDescent="0.15"/>
    <row r="7839" customFormat="1" ht="13" x14ac:dyDescent="0.15"/>
    <row r="7840" customFormat="1" ht="13" x14ac:dyDescent="0.15"/>
    <row r="7841" customFormat="1" ht="13" x14ac:dyDescent="0.15"/>
    <row r="7842" customFormat="1" ht="13" x14ac:dyDescent="0.15"/>
    <row r="7843" customFormat="1" ht="13" x14ac:dyDescent="0.15"/>
    <row r="7844" customFormat="1" ht="13" x14ac:dyDescent="0.15"/>
    <row r="7845" customFormat="1" ht="13" x14ac:dyDescent="0.15"/>
    <row r="7846" customFormat="1" ht="13" x14ac:dyDescent="0.15"/>
    <row r="7847" customFormat="1" ht="13" x14ac:dyDescent="0.15"/>
    <row r="7848" customFormat="1" ht="13" x14ac:dyDescent="0.15"/>
    <row r="7849" customFormat="1" ht="13" x14ac:dyDescent="0.15"/>
    <row r="7850" customFormat="1" ht="13" x14ac:dyDescent="0.15"/>
    <row r="7851" customFormat="1" ht="13" x14ac:dyDescent="0.15"/>
    <row r="7852" customFormat="1" ht="13" x14ac:dyDescent="0.15"/>
    <row r="7853" customFormat="1" ht="13" x14ac:dyDescent="0.15"/>
    <row r="7854" customFormat="1" ht="13" x14ac:dyDescent="0.15"/>
    <row r="7855" customFormat="1" ht="13" x14ac:dyDescent="0.15"/>
    <row r="7856" customFormat="1" ht="13" x14ac:dyDescent="0.15"/>
    <row r="7857" customFormat="1" ht="13" x14ac:dyDescent="0.15"/>
    <row r="7858" customFormat="1" ht="13" x14ac:dyDescent="0.15"/>
    <row r="7859" customFormat="1" ht="13" x14ac:dyDescent="0.15"/>
    <row r="7860" customFormat="1" ht="13" x14ac:dyDescent="0.15"/>
    <row r="7861" customFormat="1" ht="13" x14ac:dyDescent="0.15"/>
    <row r="7862" customFormat="1" ht="13" x14ac:dyDescent="0.15"/>
    <row r="7863" customFormat="1" ht="13" x14ac:dyDescent="0.15"/>
    <row r="7864" customFormat="1" ht="13" x14ac:dyDescent="0.15"/>
    <row r="7865" customFormat="1" ht="13" x14ac:dyDescent="0.15"/>
    <row r="7866" customFormat="1" ht="13" x14ac:dyDescent="0.15"/>
    <row r="7867" customFormat="1" ht="13" x14ac:dyDescent="0.15"/>
    <row r="7868" customFormat="1" ht="13" x14ac:dyDescent="0.15"/>
    <row r="7869" customFormat="1" ht="13" x14ac:dyDescent="0.15"/>
    <row r="7870" customFormat="1" ht="13" x14ac:dyDescent="0.15"/>
    <row r="7871" customFormat="1" ht="13" x14ac:dyDescent="0.15"/>
    <row r="7872" customFormat="1" ht="13" x14ac:dyDescent="0.15"/>
    <row r="7873" customFormat="1" ht="13" x14ac:dyDescent="0.15"/>
    <row r="7874" customFormat="1" ht="13" x14ac:dyDescent="0.15"/>
    <row r="7875" customFormat="1" ht="13" x14ac:dyDescent="0.15"/>
    <row r="7876" customFormat="1" ht="13" x14ac:dyDescent="0.15"/>
    <row r="7877" customFormat="1" ht="13" x14ac:dyDescent="0.15"/>
    <row r="7878" customFormat="1" ht="13" x14ac:dyDescent="0.15"/>
    <row r="7879" customFormat="1" ht="13" x14ac:dyDescent="0.15"/>
    <row r="7880" customFormat="1" ht="13" x14ac:dyDescent="0.15"/>
    <row r="7881" customFormat="1" ht="13" x14ac:dyDescent="0.15"/>
    <row r="7882" customFormat="1" ht="13" x14ac:dyDescent="0.15"/>
    <row r="7883" customFormat="1" ht="13" x14ac:dyDescent="0.15"/>
    <row r="7884" customFormat="1" ht="13" x14ac:dyDescent="0.15"/>
    <row r="7885" customFormat="1" ht="13" x14ac:dyDescent="0.15"/>
    <row r="7886" customFormat="1" ht="13" x14ac:dyDescent="0.15"/>
    <row r="7887" customFormat="1" ht="13" x14ac:dyDescent="0.15"/>
    <row r="7888" customFormat="1" ht="13" x14ac:dyDescent="0.15"/>
    <row r="7889" customFormat="1" ht="13" x14ac:dyDescent="0.15"/>
    <row r="7890" customFormat="1" ht="13" x14ac:dyDescent="0.15"/>
    <row r="7891" customFormat="1" ht="13" x14ac:dyDescent="0.15"/>
    <row r="7892" customFormat="1" ht="13" x14ac:dyDescent="0.15"/>
    <row r="7893" customFormat="1" ht="13" x14ac:dyDescent="0.15"/>
    <row r="7894" customFormat="1" ht="13" x14ac:dyDescent="0.15"/>
    <row r="7895" customFormat="1" ht="13" x14ac:dyDescent="0.15"/>
    <row r="7896" customFormat="1" ht="13" x14ac:dyDescent="0.15"/>
    <row r="7897" customFormat="1" ht="13" x14ac:dyDescent="0.15"/>
    <row r="7898" customFormat="1" ht="13" x14ac:dyDescent="0.15"/>
    <row r="7899" customFormat="1" ht="13" x14ac:dyDescent="0.15"/>
    <row r="7900" customFormat="1" ht="13" x14ac:dyDescent="0.15"/>
    <row r="7901" customFormat="1" ht="13" x14ac:dyDescent="0.15"/>
    <row r="7902" customFormat="1" ht="13" x14ac:dyDescent="0.15"/>
    <row r="7903" customFormat="1" ht="13" x14ac:dyDescent="0.15"/>
    <row r="7904" customFormat="1" ht="13" x14ac:dyDescent="0.15"/>
    <row r="7905" customFormat="1" ht="13" x14ac:dyDescent="0.15"/>
    <row r="7906" customFormat="1" ht="13" x14ac:dyDescent="0.15"/>
    <row r="7907" customFormat="1" ht="13" x14ac:dyDescent="0.15"/>
    <row r="7908" customFormat="1" ht="13" x14ac:dyDescent="0.15"/>
    <row r="7909" customFormat="1" ht="13" x14ac:dyDescent="0.15"/>
    <row r="7910" customFormat="1" ht="13" x14ac:dyDescent="0.15"/>
    <row r="7911" customFormat="1" ht="13" x14ac:dyDescent="0.15"/>
    <row r="7912" customFormat="1" ht="13" x14ac:dyDescent="0.15"/>
    <row r="7913" customFormat="1" ht="13" x14ac:dyDescent="0.15"/>
    <row r="7914" customFormat="1" ht="13" x14ac:dyDescent="0.15"/>
    <row r="7915" customFormat="1" ht="13" x14ac:dyDescent="0.15"/>
    <row r="7916" customFormat="1" ht="13" x14ac:dyDescent="0.15"/>
    <row r="7917" customFormat="1" ht="13" x14ac:dyDescent="0.15"/>
    <row r="7918" customFormat="1" ht="13" x14ac:dyDescent="0.15"/>
    <row r="7919" customFormat="1" ht="13" x14ac:dyDescent="0.15"/>
    <row r="7920" customFormat="1" ht="13" x14ac:dyDescent="0.15"/>
    <row r="7921" customFormat="1" ht="13" x14ac:dyDescent="0.15"/>
    <row r="7922" customFormat="1" ht="13" x14ac:dyDescent="0.15"/>
    <row r="7923" customFormat="1" ht="13" x14ac:dyDescent="0.15"/>
    <row r="7924" customFormat="1" ht="13" x14ac:dyDescent="0.15"/>
    <row r="7925" customFormat="1" ht="13" x14ac:dyDescent="0.15"/>
    <row r="7926" customFormat="1" ht="13" x14ac:dyDescent="0.15"/>
    <row r="7927" customFormat="1" ht="13" x14ac:dyDescent="0.15"/>
    <row r="7928" customFormat="1" ht="13" x14ac:dyDescent="0.15"/>
    <row r="7929" customFormat="1" ht="13" x14ac:dyDescent="0.15"/>
    <row r="7930" customFormat="1" ht="13" x14ac:dyDescent="0.15"/>
    <row r="7931" customFormat="1" ht="13" x14ac:dyDescent="0.15"/>
    <row r="7932" customFormat="1" ht="13" x14ac:dyDescent="0.15"/>
    <row r="7933" customFormat="1" ht="13" x14ac:dyDescent="0.15"/>
    <row r="7934" customFormat="1" ht="13" x14ac:dyDescent="0.15"/>
    <row r="7935" customFormat="1" ht="13" x14ac:dyDescent="0.15"/>
    <row r="7936" customFormat="1" ht="13" x14ac:dyDescent="0.15"/>
    <row r="7937" customFormat="1" ht="13" x14ac:dyDescent="0.15"/>
    <row r="7938" customFormat="1" ht="13" x14ac:dyDescent="0.15"/>
    <row r="7939" customFormat="1" ht="13" x14ac:dyDescent="0.15"/>
    <row r="7940" customFormat="1" ht="13" x14ac:dyDescent="0.15"/>
    <row r="7941" customFormat="1" ht="13" x14ac:dyDescent="0.15"/>
    <row r="7942" customFormat="1" ht="13" x14ac:dyDescent="0.15"/>
    <row r="7943" customFormat="1" ht="13" x14ac:dyDescent="0.15"/>
    <row r="7944" customFormat="1" ht="13" x14ac:dyDescent="0.15"/>
    <row r="7945" customFormat="1" ht="13" x14ac:dyDescent="0.15"/>
    <row r="7946" customFormat="1" ht="13" x14ac:dyDescent="0.15"/>
    <row r="7947" customFormat="1" ht="13" x14ac:dyDescent="0.15"/>
    <row r="7948" customFormat="1" ht="13" x14ac:dyDescent="0.15"/>
    <row r="7949" customFormat="1" ht="13" x14ac:dyDescent="0.15"/>
    <row r="7950" customFormat="1" ht="13" x14ac:dyDescent="0.15"/>
    <row r="7951" customFormat="1" ht="13" x14ac:dyDescent="0.15"/>
    <row r="7952" customFormat="1" ht="13" x14ac:dyDescent="0.15"/>
    <row r="7953" customFormat="1" ht="13" x14ac:dyDescent="0.15"/>
    <row r="7954" customFormat="1" ht="13" x14ac:dyDescent="0.15"/>
    <row r="7955" customFormat="1" ht="13" x14ac:dyDescent="0.15"/>
    <row r="7956" customFormat="1" ht="13" x14ac:dyDescent="0.15"/>
    <row r="7957" customFormat="1" ht="13" x14ac:dyDescent="0.15"/>
    <row r="7958" customFormat="1" ht="13" x14ac:dyDescent="0.15"/>
    <row r="7959" customFormat="1" ht="13" x14ac:dyDescent="0.15"/>
    <row r="7960" customFormat="1" ht="13" x14ac:dyDescent="0.15"/>
    <row r="7961" customFormat="1" ht="13" x14ac:dyDescent="0.15"/>
    <row r="7962" customFormat="1" ht="13" x14ac:dyDescent="0.15"/>
    <row r="7963" customFormat="1" ht="13" x14ac:dyDescent="0.15"/>
    <row r="7964" customFormat="1" ht="13" x14ac:dyDescent="0.15"/>
    <row r="7965" customFormat="1" ht="13" x14ac:dyDescent="0.15"/>
    <row r="7966" customFormat="1" ht="13" x14ac:dyDescent="0.15"/>
    <row r="7967" customFormat="1" ht="13" x14ac:dyDescent="0.15"/>
    <row r="7968" customFormat="1" ht="13" x14ac:dyDescent="0.15"/>
    <row r="7969" customFormat="1" ht="13" x14ac:dyDescent="0.15"/>
    <row r="7970" customFormat="1" ht="13" x14ac:dyDescent="0.15"/>
    <row r="7971" customFormat="1" ht="13" x14ac:dyDescent="0.15"/>
    <row r="7972" customFormat="1" ht="13" x14ac:dyDescent="0.15"/>
    <row r="7973" customFormat="1" ht="13" x14ac:dyDescent="0.15"/>
    <row r="7974" customFormat="1" ht="13" x14ac:dyDescent="0.15"/>
    <row r="7975" customFormat="1" ht="13" x14ac:dyDescent="0.15"/>
    <row r="7976" customFormat="1" ht="13" x14ac:dyDescent="0.15"/>
    <row r="7977" customFormat="1" ht="13" x14ac:dyDescent="0.15"/>
    <row r="7978" customFormat="1" ht="13" x14ac:dyDescent="0.15"/>
    <row r="7979" customFormat="1" ht="13" x14ac:dyDescent="0.15"/>
    <row r="7980" customFormat="1" ht="13" x14ac:dyDescent="0.15"/>
    <row r="7981" customFormat="1" ht="13" x14ac:dyDescent="0.15"/>
    <row r="7982" customFormat="1" ht="13" x14ac:dyDescent="0.15"/>
    <row r="7983" customFormat="1" ht="13" x14ac:dyDescent="0.15"/>
    <row r="7984" customFormat="1" ht="13" x14ac:dyDescent="0.15"/>
    <row r="7985" customFormat="1" ht="13" x14ac:dyDescent="0.15"/>
    <row r="7986" customFormat="1" ht="13" x14ac:dyDescent="0.15"/>
    <row r="7987" customFormat="1" ht="13" x14ac:dyDescent="0.15"/>
    <row r="7988" customFormat="1" ht="13" x14ac:dyDescent="0.15"/>
    <row r="7989" customFormat="1" ht="13" x14ac:dyDescent="0.15"/>
    <row r="7990" customFormat="1" ht="13" x14ac:dyDescent="0.15"/>
    <row r="7991" customFormat="1" ht="13" x14ac:dyDescent="0.15"/>
    <row r="7992" customFormat="1" ht="13" x14ac:dyDescent="0.15"/>
    <row r="7993" customFormat="1" ht="13" x14ac:dyDescent="0.15"/>
    <row r="7994" customFormat="1" ht="13" x14ac:dyDescent="0.15"/>
    <row r="7995" customFormat="1" ht="13" x14ac:dyDescent="0.15"/>
    <row r="7996" customFormat="1" ht="13" x14ac:dyDescent="0.15"/>
    <row r="7997" customFormat="1" ht="13" x14ac:dyDescent="0.15"/>
    <row r="7998" customFormat="1" ht="13" x14ac:dyDescent="0.15"/>
    <row r="7999" customFormat="1" ht="13" x14ac:dyDescent="0.15"/>
    <row r="8000" customFormat="1" ht="13" x14ac:dyDescent="0.15"/>
    <row r="8001" customFormat="1" ht="13" x14ac:dyDescent="0.15"/>
    <row r="8002" customFormat="1" ht="13" x14ac:dyDescent="0.15"/>
    <row r="8003" customFormat="1" ht="13" x14ac:dyDescent="0.15"/>
    <row r="8004" customFormat="1" ht="13" x14ac:dyDescent="0.15"/>
    <row r="8005" customFormat="1" ht="13" x14ac:dyDescent="0.15"/>
    <row r="8006" customFormat="1" ht="13" x14ac:dyDescent="0.15"/>
    <row r="8007" customFormat="1" ht="13" x14ac:dyDescent="0.15"/>
    <row r="8008" customFormat="1" ht="13" x14ac:dyDescent="0.15"/>
    <row r="8009" customFormat="1" ht="13" x14ac:dyDescent="0.15"/>
    <row r="8010" customFormat="1" ht="13" x14ac:dyDescent="0.15"/>
    <row r="8011" customFormat="1" ht="13" x14ac:dyDescent="0.15"/>
    <row r="8012" customFormat="1" ht="13" x14ac:dyDescent="0.15"/>
    <row r="8013" customFormat="1" ht="13" x14ac:dyDescent="0.15"/>
    <row r="8014" customFormat="1" ht="13" x14ac:dyDescent="0.15"/>
    <row r="8015" customFormat="1" ht="13" x14ac:dyDescent="0.15"/>
    <row r="8016" customFormat="1" ht="13" x14ac:dyDescent="0.15"/>
    <row r="8017" customFormat="1" ht="13" x14ac:dyDescent="0.15"/>
    <row r="8018" customFormat="1" ht="13" x14ac:dyDescent="0.15"/>
    <row r="8019" customFormat="1" ht="13" x14ac:dyDescent="0.15"/>
    <row r="8020" customFormat="1" ht="13" x14ac:dyDescent="0.15"/>
    <row r="8021" customFormat="1" ht="13" x14ac:dyDescent="0.15"/>
    <row r="8022" customFormat="1" ht="13" x14ac:dyDescent="0.15"/>
    <row r="8023" customFormat="1" ht="13" x14ac:dyDescent="0.15"/>
    <row r="8024" customFormat="1" ht="13" x14ac:dyDescent="0.15"/>
    <row r="8025" customFormat="1" ht="13" x14ac:dyDescent="0.15"/>
    <row r="8026" customFormat="1" ht="13" x14ac:dyDescent="0.15"/>
    <row r="8027" customFormat="1" ht="13" x14ac:dyDescent="0.15"/>
    <row r="8028" customFormat="1" ht="13" x14ac:dyDescent="0.15"/>
    <row r="8029" customFormat="1" ht="13" x14ac:dyDescent="0.15"/>
    <row r="8030" customFormat="1" ht="13" x14ac:dyDescent="0.15"/>
    <row r="8031" customFormat="1" ht="13" x14ac:dyDescent="0.15"/>
    <row r="8032" customFormat="1" ht="13" x14ac:dyDescent="0.15"/>
    <row r="8033" customFormat="1" ht="13" x14ac:dyDescent="0.15"/>
    <row r="8034" customFormat="1" ht="13" x14ac:dyDescent="0.15"/>
    <row r="8035" customFormat="1" ht="13" x14ac:dyDescent="0.15"/>
    <row r="8036" customFormat="1" ht="13" x14ac:dyDescent="0.15"/>
    <row r="8037" customFormat="1" ht="13" x14ac:dyDescent="0.15"/>
    <row r="8038" customFormat="1" ht="13" x14ac:dyDescent="0.15"/>
    <row r="8039" customFormat="1" ht="13" x14ac:dyDescent="0.15"/>
    <row r="8040" customFormat="1" ht="13" x14ac:dyDescent="0.15"/>
    <row r="8041" customFormat="1" ht="13" x14ac:dyDescent="0.15"/>
    <row r="8042" customFormat="1" ht="13" x14ac:dyDescent="0.15"/>
    <row r="8043" customFormat="1" ht="13" x14ac:dyDescent="0.15"/>
    <row r="8044" customFormat="1" ht="13" x14ac:dyDescent="0.15"/>
    <row r="8045" customFormat="1" ht="13" x14ac:dyDescent="0.15"/>
    <row r="8046" customFormat="1" ht="13" x14ac:dyDescent="0.15"/>
    <row r="8047" customFormat="1" ht="13" x14ac:dyDescent="0.15"/>
    <row r="8048" customFormat="1" ht="13" x14ac:dyDescent="0.15"/>
    <row r="8049" customFormat="1" ht="13" x14ac:dyDescent="0.15"/>
    <row r="8050" customFormat="1" ht="13" x14ac:dyDescent="0.15"/>
    <row r="8051" customFormat="1" ht="13" x14ac:dyDescent="0.15"/>
    <row r="8052" customFormat="1" ht="13" x14ac:dyDescent="0.15"/>
    <row r="8053" customFormat="1" ht="13" x14ac:dyDescent="0.15"/>
    <row r="8054" customFormat="1" ht="13" x14ac:dyDescent="0.15"/>
    <row r="8055" customFormat="1" ht="13" x14ac:dyDescent="0.15"/>
    <row r="8056" customFormat="1" ht="13" x14ac:dyDescent="0.15"/>
    <row r="8057" customFormat="1" ht="13" x14ac:dyDescent="0.15"/>
    <row r="8058" customFormat="1" ht="13" x14ac:dyDescent="0.15"/>
    <row r="8059" customFormat="1" ht="13" x14ac:dyDescent="0.15"/>
    <row r="8060" customFormat="1" ht="13" x14ac:dyDescent="0.15"/>
    <row r="8061" customFormat="1" ht="13" x14ac:dyDescent="0.15"/>
    <row r="8062" customFormat="1" ht="13" x14ac:dyDescent="0.15"/>
    <row r="8063" customFormat="1" ht="13" x14ac:dyDescent="0.15"/>
    <row r="8064" customFormat="1" ht="13" x14ac:dyDescent="0.15"/>
    <row r="8065" customFormat="1" ht="13" x14ac:dyDescent="0.15"/>
    <row r="8066" customFormat="1" ht="13" x14ac:dyDescent="0.15"/>
    <row r="8067" customFormat="1" ht="13" x14ac:dyDescent="0.15"/>
    <row r="8068" customFormat="1" ht="13" x14ac:dyDescent="0.15"/>
    <row r="8069" customFormat="1" ht="13" x14ac:dyDescent="0.15"/>
    <row r="8070" customFormat="1" ht="13" x14ac:dyDescent="0.15"/>
    <row r="8071" customFormat="1" ht="13" x14ac:dyDescent="0.15"/>
    <row r="8072" customFormat="1" ht="13" x14ac:dyDescent="0.15"/>
    <row r="8073" customFormat="1" ht="13" x14ac:dyDescent="0.15"/>
    <row r="8074" customFormat="1" ht="13" x14ac:dyDescent="0.15"/>
    <row r="8075" customFormat="1" ht="13" x14ac:dyDescent="0.15"/>
    <row r="8076" customFormat="1" ht="13" x14ac:dyDescent="0.15"/>
    <row r="8077" customFormat="1" ht="13" x14ac:dyDescent="0.15"/>
    <row r="8078" customFormat="1" ht="13" x14ac:dyDescent="0.15"/>
    <row r="8079" customFormat="1" ht="13" x14ac:dyDescent="0.15"/>
    <row r="8080" customFormat="1" ht="13" x14ac:dyDescent="0.15"/>
    <row r="8081" customFormat="1" ht="13" x14ac:dyDescent="0.15"/>
    <row r="8082" customFormat="1" ht="13" x14ac:dyDescent="0.15"/>
    <row r="8083" customFormat="1" ht="13" x14ac:dyDescent="0.15"/>
    <row r="8084" customFormat="1" ht="13" x14ac:dyDescent="0.15"/>
    <row r="8085" customFormat="1" ht="13" x14ac:dyDescent="0.15"/>
    <row r="8086" customFormat="1" ht="13" x14ac:dyDescent="0.15"/>
    <row r="8087" customFormat="1" ht="13" x14ac:dyDescent="0.15"/>
    <row r="8088" customFormat="1" ht="13" x14ac:dyDescent="0.15"/>
    <row r="8089" customFormat="1" ht="13" x14ac:dyDescent="0.15"/>
    <row r="8090" customFormat="1" ht="13" x14ac:dyDescent="0.15"/>
    <row r="8091" customFormat="1" ht="13" x14ac:dyDescent="0.15"/>
    <row r="8092" customFormat="1" ht="13" x14ac:dyDescent="0.15"/>
    <row r="8093" customFormat="1" ht="13" x14ac:dyDescent="0.15"/>
    <row r="8094" customFormat="1" ht="13" x14ac:dyDescent="0.15"/>
    <row r="8095" customFormat="1" ht="13" x14ac:dyDescent="0.15"/>
    <row r="8096" customFormat="1" ht="13" x14ac:dyDescent="0.15"/>
    <row r="8097" customFormat="1" ht="13" x14ac:dyDescent="0.15"/>
    <row r="8098" customFormat="1" ht="13" x14ac:dyDescent="0.15"/>
    <row r="8099" customFormat="1" ht="13" x14ac:dyDescent="0.15"/>
    <row r="8100" customFormat="1" ht="13" x14ac:dyDescent="0.15"/>
    <row r="8101" customFormat="1" ht="13" x14ac:dyDescent="0.15"/>
    <row r="8102" customFormat="1" ht="13" x14ac:dyDescent="0.15"/>
    <row r="8103" customFormat="1" ht="13" x14ac:dyDescent="0.15"/>
    <row r="8104" customFormat="1" ht="13" x14ac:dyDescent="0.15"/>
    <row r="8105" customFormat="1" ht="13" x14ac:dyDescent="0.15"/>
    <row r="8106" customFormat="1" ht="13" x14ac:dyDescent="0.15"/>
    <row r="8107" customFormat="1" ht="13" x14ac:dyDescent="0.15"/>
    <row r="8108" customFormat="1" ht="13" x14ac:dyDescent="0.15"/>
    <row r="8109" customFormat="1" ht="13" x14ac:dyDescent="0.15"/>
    <row r="8110" customFormat="1" ht="13" x14ac:dyDescent="0.15"/>
    <row r="8111" customFormat="1" ht="13" x14ac:dyDescent="0.15"/>
    <row r="8112" customFormat="1" ht="13" x14ac:dyDescent="0.15"/>
    <row r="8113" customFormat="1" ht="13" x14ac:dyDescent="0.15"/>
    <row r="8114" customFormat="1" ht="13" x14ac:dyDescent="0.15"/>
    <row r="8115" customFormat="1" ht="13" x14ac:dyDescent="0.15"/>
    <row r="8116" customFormat="1" ht="13" x14ac:dyDescent="0.15"/>
    <row r="8117" customFormat="1" ht="13" x14ac:dyDescent="0.15"/>
    <row r="8118" customFormat="1" ht="13" x14ac:dyDescent="0.15"/>
    <row r="8119" customFormat="1" ht="13" x14ac:dyDescent="0.15"/>
    <row r="8120" customFormat="1" ht="13" x14ac:dyDescent="0.15"/>
    <row r="8121" customFormat="1" ht="13" x14ac:dyDescent="0.15"/>
    <row r="8122" customFormat="1" ht="13" x14ac:dyDescent="0.15"/>
    <row r="8123" customFormat="1" ht="13" x14ac:dyDescent="0.15"/>
    <row r="8124" customFormat="1" ht="13" x14ac:dyDescent="0.15"/>
    <row r="8125" customFormat="1" ht="13" x14ac:dyDescent="0.15"/>
    <row r="8126" customFormat="1" ht="13" x14ac:dyDescent="0.15"/>
    <row r="8127" customFormat="1" ht="13" x14ac:dyDescent="0.15"/>
    <row r="8128" customFormat="1" ht="13" x14ac:dyDescent="0.15"/>
    <row r="8129" customFormat="1" ht="13" x14ac:dyDescent="0.15"/>
    <row r="8130" customFormat="1" ht="13" x14ac:dyDescent="0.15"/>
    <row r="8131" customFormat="1" ht="13" x14ac:dyDescent="0.15"/>
    <row r="8132" customFormat="1" ht="13" x14ac:dyDescent="0.15"/>
    <row r="8133" customFormat="1" ht="13" x14ac:dyDescent="0.15"/>
    <row r="8134" customFormat="1" ht="13" x14ac:dyDescent="0.15"/>
    <row r="8135" customFormat="1" ht="13" x14ac:dyDescent="0.15"/>
    <row r="8136" customFormat="1" ht="13" x14ac:dyDescent="0.15"/>
    <row r="8137" customFormat="1" ht="13" x14ac:dyDescent="0.15"/>
    <row r="8138" customFormat="1" ht="13" x14ac:dyDescent="0.15"/>
    <row r="8139" customFormat="1" ht="13" x14ac:dyDescent="0.15"/>
    <row r="8140" customFormat="1" ht="13" x14ac:dyDescent="0.15"/>
    <row r="8141" customFormat="1" ht="13" x14ac:dyDescent="0.15"/>
    <row r="8142" customFormat="1" ht="13" x14ac:dyDescent="0.15"/>
    <row r="8143" customFormat="1" ht="13" x14ac:dyDescent="0.15"/>
    <row r="8144" customFormat="1" ht="13" x14ac:dyDescent="0.15"/>
    <row r="8145" customFormat="1" ht="13" x14ac:dyDescent="0.15"/>
    <row r="8146" customFormat="1" ht="13" x14ac:dyDescent="0.15"/>
    <row r="8147" customFormat="1" ht="13" x14ac:dyDescent="0.15"/>
    <row r="8148" customFormat="1" ht="13" x14ac:dyDescent="0.15"/>
    <row r="8149" customFormat="1" ht="13" x14ac:dyDescent="0.15"/>
    <row r="8150" customFormat="1" ht="13" x14ac:dyDescent="0.15"/>
    <row r="8151" customFormat="1" ht="13" x14ac:dyDescent="0.15"/>
    <row r="8152" customFormat="1" ht="13" x14ac:dyDescent="0.15"/>
    <row r="8153" customFormat="1" ht="13" x14ac:dyDescent="0.15"/>
    <row r="8154" customFormat="1" ht="13" x14ac:dyDescent="0.15"/>
    <row r="8155" customFormat="1" ht="13" x14ac:dyDescent="0.15"/>
    <row r="8156" customFormat="1" ht="13" x14ac:dyDescent="0.15"/>
    <row r="8157" customFormat="1" ht="13" x14ac:dyDescent="0.15"/>
    <row r="8158" customFormat="1" ht="13" x14ac:dyDescent="0.15"/>
    <row r="8159" customFormat="1" ht="13" x14ac:dyDescent="0.15"/>
    <row r="8160" customFormat="1" ht="13" x14ac:dyDescent="0.15"/>
    <row r="8161" customFormat="1" ht="13" x14ac:dyDescent="0.15"/>
    <row r="8162" customFormat="1" ht="13" x14ac:dyDescent="0.15"/>
    <row r="8163" customFormat="1" ht="13" x14ac:dyDescent="0.15"/>
    <row r="8164" customFormat="1" ht="13" x14ac:dyDescent="0.15"/>
    <row r="8165" customFormat="1" ht="13" x14ac:dyDescent="0.15"/>
    <row r="8166" customFormat="1" ht="13" x14ac:dyDescent="0.15"/>
    <row r="8167" customFormat="1" ht="13" x14ac:dyDescent="0.15"/>
    <row r="8168" customFormat="1" ht="13" x14ac:dyDescent="0.15"/>
    <row r="8169" customFormat="1" ht="13" x14ac:dyDescent="0.15"/>
    <row r="8170" customFormat="1" ht="13" x14ac:dyDescent="0.15"/>
    <row r="8171" customFormat="1" ht="13" x14ac:dyDescent="0.15"/>
    <row r="8172" customFormat="1" ht="13" x14ac:dyDescent="0.15"/>
    <row r="8173" customFormat="1" ht="13" x14ac:dyDescent="0.15"/>
    <row r="8174" customFormat="1" ht="13" x14ac:dyDescent="0.15"/>
    <row r="8175" customFormat="1" ht="13" x14ac:dyDescent="0.15"/>
    <row r="8176" customFormat="1" ht="13" x14ac:dyDescent="0.15"/>
    <row r="8177" customFormat="1" ht="13" x14ac:dyDescent="0.15"/>
    <row r="8178" customFormat="1" ht="13" x14ac:dyDescent="0.15"/>
    <row r="8179" customFormat="1" ht="13" x14ac:dyDescent="0.15"/>
    <row r="8180" customFormat="1" ht="13" x14ac:dyDescent="0.15"/>
    <row r="8181" customFormat="1" ht="13" x14ac:dyDescent="0.15"/>
    <row r="8182" customFormat="1" ht="13" x14ac:dyDescent="0.15"/>
    <row r="8183" customFormat="1" ht="13" x14ac:dyDescent="0.15"/>
    <row r="8184" customFormat="1" ht="13" x14ac:dyDescent="0.15"/>
    <row r="8185" customFormat="1" ht="13" x14ac:dyDescent="0.15"/>
    <row r="8186" customFormat="1" ht="13" x14ac:dyDescent="0.15"/>
    <row r="8187" customFormat="1" ht="13" x14ac:dyDescent="0.15"/>
    <row r="8188" customFormat="1" ht="13" x14ac:dyDescent="0.15"/>
    <row r="8189" customFormat="1" ht="13" x14ac:dyDescent="0.15"/>
    <row r="8190" customFormat="1" ht="13" x14ac:dyDescent="0.15"/>
    <row r="8191" customFormat="1" ht="13" x14ac:dyDescent="0.15"/>
    <row r="8192" customFormat="1" ht="13" x14ac:dyDescent="0.15"/>
    <row r="8193" customFormat="1" ht="13" x14ac:dyDescent="0.15"/>
    <row r="8194" customFormat="1" ht="13" x14ac:dyDescent="0.15"/>
    <row r="8195" customFormat="1" ht="13" x14ac:dyDescent="0.15"/>
    <row r="8196" customFormat="1" ht="13" x14ac:dyDescent="0.15"/>
    <row r="8197" customFormat="1" ht="13" x14ac:dyDescent="0.15"/>
    <row r="8198" customFormat="1" ht="13" x14ac:dyDescent="0.15"/>
    <row r="8199" customFormat="1" ht="13" x14ac:dyDescent="0.15"/>
    <row r="8200" customFormat="1" ht="13" x14ac:dyDescent="0.15"/>
    <row r="8201" customFormat="1" ht="13" x14ac:dyDescent="0.15"/>
    <row r="8202" customFormat="1" ht="13" x14ac:dyDescent="0.15"/>
    <row r="8203" customFormat="1" ht="13" x14ac:dyDescent="0.15"/>
    <row r="8204" customFormat="1" ht="13" x14ac:dyDescent="0.15"/>
    <row r="8205" customFormat="1" ht="13" x14ac:dyDescent="0.15"/>
    <row r="8206" customFormat="1" ht="13" x14ac:dyDescent="0.15"/>
    <row r="8207" customFormat="1" ht="13" x14ac:dyDescent="0.15"/>
    <row r="8208" customFormat="1" ht="13" x14ac:dyDescent="0.15"/>
    <row r="8209" customFormat="1" ht="13" x14ac:dyDescent="0.15"/>
    <row r="8210" customFormat="1" ht="13" x14ac:dyDescent="0.15"/>
    <row r="8211" customFormat="1" ht="13" x14ac:dyDescent="0.15"/>
    <row r="8212" customFormat="1" ht="13" x14ac:dyDescent="0.15"/>
    <row r="8213" customFormat="1" ht="13" x14ac:dyDescent="0.15"/>
    <row r="8214" customFormat="1" ht="13" x14ac:dyDescent="0.15"/>
    <row r="8215" customFormat="1" ht="13" x14ac:dyDescent="0.15"/>
    <row r="8216" customFormat="1" ht="13" x14ac:dyDescent="0.15"/>
    <row r="8217" customFormat="1" ht="13" x14ac:dyDescent="0.15"/>
    <row r="8218" customFormat="1" ht="13" x14ac:dyDescent="0.15"/>
    <row r="8219" customFormat="1" ht="13" x14ac:dyDescent="0.15"/>
    <row r="8220" customFormat="1" ht="13" x14ac:dyDescent="0.15"/>
    <row r="8221" customFormat="1" ht="13" x14ac:dyDescent="0.15"/>
    <row r="8222" customFormat="1" ht="13" x14ac:dyDescent="0.15"/>
    <row r="8223" customFormat="1" ht="13" x14ac:dyDescent="0.15"/>
    <row r="8224" customFormat="1" ht="13" x14ac:dyDescent="0.15"/>
    <row r="8225" customFormat="1" ht="13" x14ac:dyDescent="0.15"/>
    <row r="8226" customFormat="1" ht="13" x14ac:dyDescent="0.15"/>
    <row r="8227" customFormat="1" ht="13" x14ac:dyDescent="0.15"/>
    <row r="8228" customFormat="1" ht="13" x14ac:dyDescent="0.15"/>
    <row r="8229" customFormat="1" ht="13" x14ac:dyDescent="0.15"/>
    <row r="8230" customFormat="1" ht="13" x14ac:dyDescent="0.15"/>
    <row r="8231" customFormat="1" ht="13" x14ac:dyDescent="0.15"/>
    <row r="8232" customFormat="1" ht="13" x14ac:dyDescent="0.15"/>
    <row r="8233" customFormat="1" ht="13" x14ac:dyDescent="0.15"/>
    <row r="8234" customFormat="1" ht="13" x14ac:dyDescent="0.15"/>
    <row r="8235" customFormat="1" ht="13" x14ac:dyDescent="0.15"/>
    <row r="8236" customFormat="1" ht="13" x14ac:dyDescent="0.15"/>
    <row r="8237" customFormat="1" ht="13" x14ac:dyDescent="0.15"/>
    <row r="8238" customFormat="1" ht="13" x14ac:dyDescent="0.15"/>
    <row r="8239" customFormat="1" ht="13" x14ac:dyDescent="0.15"/>
    <row r="8240" customFormat="1" ht="13" x14ac:dyDescent="0.15"/>
    <row r="8241" customFormat="1" ht="13" x14ac:dyDescent="0.15"/>
    <row r="8242" customFormat="1" ht="13" x14ac:dyDescent="0.15"/>
    <row r="8243" customFormat="1" ht="13" x14ac:dyDescent="0.15"/>
    <row r="8244" customFormat="1" ht="13" x14ac:dyDescent="0.15"/>
    <row r="8245" customFormat="1" ht="13" x14ac:dyDescent="0.15"/>
    <row r="8246" customFormat="1" ht="13" x14ac:dyDescent="0.15"/>
    <row r="8247" customFormat="1" ht="13" x14ac:dyDescent="0.15"/>
    <row r="8248" customFormat="1" ht="13" x14ac:dyDescent="0.15"/>
    <row r="8249" customFormat="1" ht="13" x14ac:dyDescent="0.15"/>
    <row r="8250" customFormat="1" ht="13" x14ac:dyDescent="0.15"/>
    <row r="8251" customFormat="1" ht="13" x14ac:dyDescent="0.15"/>
    <row r="8252" customFormat="1" ht="13" x14ac:dyDescent="0.15"/>
    <row r="8253" customFormat="1" ht="13" x14ac:dyDescent="0.15"/>
    <row r="8254" customFormat="1" ht="13" x14ac:dyDescent="0.15"/>
    <row r="8255" customFormat="1" ht="13" x14ac:dyDescent="0.15"/>
    <row r="8256" customFormat="1" ht="13" x14ac:dyDescent="0.15"/>
    <row r="8257" customFormat="1" ht="13" x14ac:dyDescent="0.15"/>
    <row r="8258" customFormat="1" ht="13" x14ac:dyDescent="0.15"/>
    <row r="8259" customFormat="1" ht="13" x14ac:dyDescent="0.15"/>
    <row r="8260" customFormat="1" ht="13" x14ac:dyDescent="0.15"/>
    <row r="8261" customFormat="1" ht="13" x14ac:dyDescent="0.15"/>
    <row r="8262" customFormat="1" ht="13" x14ac:dyDescent="0.15"/>
    <row r="8263" customFormat="1" ht="13" x14ac:dyDescent="0.15"/>
    <row r="8264" customFormat="1" ht="13" x14ac:dyDescent="0.15"/>
    <row r="8265" customFormat="1" ht="13" x14ac:dyDescent="0.15"/>
    <row r="8266" customFormat="1" ht="13" x14ac:dyDescent="0.15"/>
    <row r="8267" customFormat="1" ht="13" x14ac:dyDescent="0.15"/>
    <row r="8268" customFormat="1" ht="13" x14ac:dyDescent="0.15"/>
    <row r="8269" customFormat="1" ht="13" x14ac:dyDescent="0.15"/>
    <row r="8270" customFormat="1" ht="13" x14ac:dyDescent="0.15"/>
    <row r="8271" customFormat="1" ht="13" x14ac:dyDescent="0.15"/>
    <row r="8272" customFormat="1" ht="13" x14ac:dyDescent="0.15"/>
    <row r="8273" customFormat="1" ht="13" x14ac:dyDescent="0.15"/>
    <row r="8274" customFormat="1" ht="13" x14ac:dyDescent="0.15"/>
    <row r="8275" customFormat="1" ht="13" x14ac:dyDescent="0.15"/>
    <row r="8276" customFormat="1" ht="13" x14ac:dyDescent="0.15"/>
    <row r="8277" customFormat="1" ht="13" x14ac:dyDescent="0.15"/>
    <row r="8278" customFormat="1" ht="13" x14ac:dyDescent="0.15"/>
    <row r="8279" customFormat="1" ht="13" x14ac:dyDescent="0.15"/>
    <row r="8280" customFormat="1" ht="13" x14ac:dyDescent="0.15"/>
    <row r="8281" customFormat="1" ht="13" x14ac:dyDescent="0.15"/>
    <row r="8282" customFormat="1" ht="13" x14ac:dyDescent="0.15"/>
    <row r="8283" customFormat="1" ht="13" x14ac:dyDescent="0.15"/>
    <row r="8284" customFormat="1" ht="13" x14ac:dyDescent="0.15"/>
    <row r="8285" customFormat="1" ht="13" x14ac:dyDescent="0.15"/>
    <row r="8286" customFormat="1" ht="13" x14ac:dyDescent="0.15"/>
    <row r="8287" customFormat="1" ht="13" x14ac:dyDescent="0.15"/>
    <row r="8288" customFormat="1" ht="13" x14ac:dyDescent="0.15"/>
    <row r="8289" customFormat="1" ht="13" x14ac:dyDescent="0.15"/>
    <row r="8290" customFormat="1" ht="13" x14ac:dyDescent="0.15"/>
    <row r="8291" customFormat="1" ht="13" x14ac:dyDescent="0.15"/>
    <row r="8292" customFormat="1" ht="13" x14ac:dyDescent="0.15"/>
    <row r="8293" customFormat="1" ht="13" x14ac:dyDescent="0.15"/>
    <row r="8294" customFormat="1" ht="13" x14ac:dyDescent="0.15"/>
    <row r="8295" customFormat="1" ht="13" x14ac:dyDescent="0.15"/>
    <row r="8296" customFormat="1" ht="13" x14ac:dyDescent="0.15"/>
    <row r="8297" customFormat="1" ht="13" x14ac:dyDescent="0.15"/>
    <row r="8298" customFormat="1" ht="13" x14ac:dyDescent="0.15"/>
    <row r="8299" customFormat="1" ht="13" x14ac:dyDescent="0.15"/>
    <row r="8300" customFormat="1" ht="13" x14ac:dyDescent="0.15"/>
    <row r="8301" customFormat="1" ht="13" x14ac:dyDescent="0.15"/>
    <row r="8302" customFormat="1" ht="13" x14ac:dyDescent="0.15"/>
    <row r="8303" customFormat="1" ht="13" x14ac:dyDescent="0.15"/>
    <row r="8304" customFormat="1" ht="13" x14ac:dyDescent="0.15"/>
    <row r="8305" customFormat="1" ht="13" x14ac:dyDescent="0.15"/>
    <row r="8306" customFormat="1" ht="13" x14ac:dyDescent="0.15"/>
    <row r="8307" customFormat="1" ht="13" x14ac:dyDescent="0.15"/>
    <row r="8308" customFormat="1" ht="13" x14ac:dyDescent="0.15"/>
    <row r="8309" customFormat="1" ht="13" x14ac:dyDescent="0.15"/>
    <row r="8310" customFormat="1" ht="13" x14ac:dyDescent="0.15"/>
    <row r="8311" customFormat="1" ht="13" x14ac:dyDescent="0.15"/>
    <row r="8312" customFormat="1" ht="13" x14ac:dyDescent="0.15"/>
    <row r="8313" customFormat="1" ht="13" x14ac:dyDescent="0.15"/>
    <row r="8314" customFormat="1" ht="13" x14ac:dyDescent="0.15"/>
    <row r="8315" customFormat="1" ht="13" x14ac:dyDescent="0.15"/>
    <row r="8316" customFormat="1" ht="13" x14ac:dyDescent="0.15"/>
    <row r="8317" customFormat="1" ht="13" x14ac:dyDescent="0.15"/>
    <row r="8318" customFormat="1" ht="13" x14ac:dyDescent="0.15"/>
    <row r="8319" customFormat="1" ht="13" x14ac:dyDescent="0.15"/>
    <row r="8320" customFormat="1" ht="13" x14ac:dyDescent="0.15"/>
    <row r="8321" customFormat="1" ht="13" x14ac:dyDescent="0.15"/>
    <row r="8322" customFormat="1" ht="13" x14ac:dyDescent="0.15"/>
    <row r="8323" customFormat="1" ht="13" x14ac:dyDescent="0.15"/>
    <row r="8324" customFormat="1" ht="13" x14ac:dyDescent="0.15"/>
    <row r="8325" customFormat="1" ht="13" x14ac:dyDescent="0.15"/>
    <row r="8326" customFormat="1" ht="13" x14ac:dyDescent="0.15"/>
    <row r="8327" customFormat="1" ht="13" x14ac:dyDescent="0.15"/>
    <row r="8328" customFormat="1" ht="13" x14ac:dyDescent="0.15"/>
    <row r="8329" customFormat="1" ht="13" x14ac:dyDescent="0.15"/>
    <row r="8330" customFormat="1" ht="13" x14ac:dyDescent="0.15"/>
    <row r="8331" customFormat="1" ht="13" x14ac:dyDescent="0.15"/>
    <row r="8332" customFormat="1" ht="13" x14ac:dyDescent="0.15"/>
    <row r="8333" customFormat="1" ht="13" x14ac:dyDescent="0.15"/>
    <row r="8334" customFormat="1" ht="13" x14ac:dyDescent="0.15"/>
    <row r="8335" customFormat="1" ht="13" x14ac:dyDescent="0.15"/>
    <row r="8336" customFormat="1" ht="13" x14ac:dyDescent="0.15"/>
    <row r="8337" customFormat="1" ht="13" x14ac:dyDescent="0.15"/>
    <row r="8338" customFormat="1" ht="13" x14ac:dyDescent="0.15"/>
    <row r="8339" customFormat="1" ht="13" x14ac:dyDescent="0.15"/>
    <row r="8340" customFormat="1" ht="13" x14ac:dyDescent="0.15"/>
    <row r="8341" customFormat="1" ht="13" x14ac:dyDescent="0.15"/>
    <row r="8342" customFormat="1" ht="13" x14ac:dyDescent="0.15"/>
    <row r="8343" customFormat="1" ht="13" x14ac:dyDescent="0.15"/>
    <row r="8344" customFormat="1" ht="13" x14ac:dyDescent="0.15"/>
    <row r="8345" customFormat="1" ht="13" x14ac:dyDescent="0.15"/>
    <row r="8346" customFormat="1" ht="13" x14ac:dyDescent="0.15"/>
    <row r="8347" customFormat="1" ht="13" x14ac:dyDescent="0.15"/>
    <row r="8348" customFormat="1" ht="13" x14ac:dyDescent="0.15"/>
    <row r="8349" customFormat="1" ht="13" x14ac:dyDescent="0.15"/>
    <row r="8350" customFormat="1" ht="13" x14ac:dyDescent="0.15"/>
    <row r="8351" customFormat="1" ht="13" x14ac:dyDescent="0.15"/>
    <row r="8352" customFormat="1" ht="13" x14ac:dyDescent="0.15"/>
    <row r="8353" customFormat="1" ht="13" x14ac:dyDescent="0.15"/>
    <row r="8354" customFormat="1" ht="13" x14ac:dyDescent="0.15"/>
    <row r="8355" customFormat="1" ht="13" x14ac:dyDescent="0.15"/>
    <row r="8356" customFormat="1" ht="13" x14ac:dyDescent="0.15"/>
    <row r="8357" customFormat="1" ht="13" x14ac:dyDescent="0.15"/>
    <row r="8358" customFormat="1" ht="13" x14ac:dyDescent="0.15"/>
    <row r="8359" customFormat="1" ht="13" x14ac:dyDescent="0.15"/>
    <row r="8360" customFormat="1" ht="13" x14ac:dyDescent="0.15"/>
    <row r="8361" customFormat="1" ht="13" x14ac:dyDescent="0.15"/>
    <row r="8362" customFormat="1" ht="13" x14ac:dyDescent="0.15"/>
    <row r="8363" customFormat="1" ht="13" x14ac:dyDescent="0.15"/>
    <row r="8364" customFormat="1" ht="13" x14ac:dyDescent="0.15"/>
    <row r="8365" customFormat="1" ht="13" x14ac:dyDescent="0.15"/>
    <row r="8366" customFormat="1" ht="13" x14ac:dyDescent="0.15"/>
    <row r="8367" customFormat="1" ht="13" x14ac:dyDescent="0.15"/>
    <row r="8368" customFormat="1" ht="13" x14ac:dyDescent="0.15"/>
    <row r="8369" customFormat="1" ht="13" x14ac:dyDescent="0.15"/>
    <row r="8370" customFormat="1" ht="13" x14ac:dyDescent="0.15"/>
    <row r="8371" customFormat="1" ht="13" x14ac:dyDescent="0.15"/>
    <row r="8372" customFormat="1" ht="13" x14ac:dyDescent="0.15"/>
    <row r="8373" customFormat="1" ht="13" x14ac:dyDescent="0.15"/>
    <row r="8374" customFormat="1" ht="13" x14ac:dyDescent="0.15"/>
    <row r="8375" customFormat="1" ht="13" x14ac:dyDescent="0.15"/>
    <row r="8376" customFormat="1" ht="13" x14ac:dyDescent="0.15"/>
    <row r="8377" customFormat="1" ht="13" x14ac:dyDescent="0.15"/>
    <row r="8378" customFormat="1" ht="13" x14ac:dyDescent="0.15"/>
    <row r="8379" customFormat="1" ht="13" x14ac:dyDescent="0.15"/>
    <row r="8380" customFormat="1" ht="13" x14ac:dyDescent="0.15"/>
    <row r="8381" customFormat="1" ht="13" x14ac:dyDescent="0.15"/>
    <row r="8382" customFormat="1" ht="13" x14ac:dyDescent="0.15"/>
    <row r="8383" customFormat="1" ht="13" x14ac:dyDescent="0.15"/>
    <row r="8384" customFormat="1" ht="13" x14ac:dyDescent="0.15"/>
    <row r="8385" customFormat="1" ht="13" x14ac:dyDescent="0.15"/>
    <row r="8386" customFormat="1" ht="13" x14ac:dyDescent="0.15"/>
    <row r="8387" customFormat="1" ht="13" x14ac:dyDescent="0.15"/>
    <row r="8388" customFormat="1" ht="13" x14ac:dyDescent="0.15"/>
    <row r="8389" customFormat="1" ht="13" x14ac:dyDescent="0.15"/>
    <row r="8390" customFormat="1" ht="13" x14ac:dyDescent="0.15"/>
    <row r="8391" customFormat="1" ht="13" x14ac:dyDescent="0.15"/>
    <row r="8392" customFormat="1" ht="13" x14ac:dyDescent="0.15"/>
    <row r="8393" customFormat="1" ht="13" x14ac:dyDescent="0.15"/>
    <row r="8394" customFormat="1" ht="13" x14ac:dyDescent="0.15"/>
    <row r="8395" customFormat="1" ht="13" x14ac:dyDescent="0.15"/>
    <row r="8396" customFormat="1" ht="13" x14ac:dyDescent="0.15"/>
    <row r="8397" customFormat="1" ht="13" x14ac:dyDescent="0.15"/>
    <row r="8398" customFormat="1" ht="13" x14ac:dyDescent="0.15"/>
    <row r="8399" customFormat="1" ht="13" x14ac:dyDescent="0.15"/>
    <row r="8400" customFormat="1" ht="13" x14ac:dyDescent="0.15"/>
    <row r="8401" customFormat="1" ht="13" x14ac:dyDescent="0.15"/>
    <row r="8402" customFormat="1" ht="13" x14ac:dyDescent="0.15"/>
    <row r="8403" customFormat="1" ht="13" x14ac:dyDescent="0.15"/>
    <row r="8404" customFormat="1" ht="13" x14ac:dyDescent="0.15"/>
    <row r="8405" customFormat="1" ht="13" x14ac:dyDescent="0.15"/>
    <row r="8406" customFormat="1" ht="13" x14ac:dyDescent="0.15"/>
    <row r="8407" customFormat="1" ht="13" x14ac:dyDescent="0.15"/>
    <row r="8408" customFormat="1" ht="13" x14ac:dyDescent="0.15"/>
    <row r="8409" customFormat="1" ht="13" x14ac:dyDescent="0.15"/>
    <row r="8410" customFormat="1" ht="13" x14ac:dyDescent="0.15"/>
    <row r="8411" customFormat="1" ht="13" x14ac:dyDescent="0.15"/>
    <row r="8412" customFormat="1" ht="13" x14ac:dyDescent="0.15"/>
    <row r="8413" customFormat="1" ht="13" x14ac:dyDescent="0.15"/>
    <row r="8414" customFormat="1" ht="13" x14ac:dyDescent="0.15"/>
    <row r="8415" customFormat="1" ht="13" x14ac:dyDescent="0.15"/>
    <row r="8416" customFormat="1" ht="13" x14ac:dyDescent="0.15"/>
    <row r="8417" customFormat="1" ht="13" x14ac:dyDescent="0.15"/>
    <row r="8418" customFormat="1" ht="13" x14ac:dyDescent="0.15"/>
    <row r="8419" customFormat="1" ht="13" x14ac:dyDescent="0.15"/>
    <row r="8420" customFormat="1" ht="13" x14ac:dyDescent="0.15"/>
    <row r="8421" customFormat="1" ht="13" x14ac:dyDescent="0.15"/>
    <row r="8422" customFormat="1" ht="13" x14ac:dyDescent="0.15"/>
    <row r="8423" customFormat="1" ht="13" x14ac:dyDescent="0.15"/>
    <row r="8424" customFormat="1" ht="13" x14ac:dyDescent="0.15"/>
    <row r="8425" customFormat="1" ht="13" x14ac:dyDescent="0.15"/>
    <row r="8426" customFormat="1" ht="13" x14ac:dyDescent="0.15"/>
    <row r="8427" customFormat="1" ht="13" x14ac:dyDescent="0.15"/>
    <row r="8428" customFormat="1" ht="13" x14ac:dyDescent="0.15"/>
    <row r="8429" customFormat="1" ht="13" x14ac:dyDescent="0.15"/>
    <row r="8430" customFormat="1" ht="13" x14ac:dyDescent="0.15"/>
    <row r="8431" customFormat="1" ht="13" x14ac:dyDescent="0.15"/>
    <row r="8432" customFormat="1" ht="13" x14ac:dyDescent="0.15"/>
    <row r="8433" customFormat="1" ht="13" x14ac:dyDescent="0.15"/>
    <row r="8434" customFormat="1" ht="13" x14ac:dyDescent="0.15"/>
    <row r="8435" customFormat="1" ht="13" x14ac:dyDescent="0.15"/>
    <row r="8436" customFormat="1" ht="13" x14ac:dyDescent="0.15"/>
    <row r="8437" customFormat="1" ht="13" x14ac:dyDescent="0.15"/>
    <row r="8438" customFormat="1" ht="13" x14ac:dyDescent="0.15"/>
    <row r="8439" customFormat="1" ht="13" x14ac:dyDescent="0.15"/>
    <row r="8440" customFormat="1" ht="13" x14ac:dyDescent="0.15"/>
    <row r="8441" customFormat="1" ht="13" x14ac:dyDescent="0.15"/>
    <row r="8442" customFormat="1" ht="13" x14ac:dyDescent="0.15"/>
    <row r="8443" customFormat="1" ht="13" x14ac:dyDescent="0.15"/>
    <row r="8444" customFormat="1" ht="13" x14ac:dyDescent="0.15"/>
    <row r="8445" customFormat="1" ht="13" x14ac:dyDescent="0.15"/>
    <row r="8446" customFormat="1" ht="13" x14ac:dyDescent="0.15"/>
    <row r="8447" customFormat="1" ht="13" x14ac:dyDescent="0.15"/>
    <row r="8448" customFormat="1" ht="13" x14ac:dyDescent="0.15"/>
    <row r="8449" customFormat="1" ht="13" x14ac:dyDescent="0.15"/>
    <row r="8450" customFormat="1" ht="13" x14ac:dyDescent="0.15"/>
    <row r="8451" customFormat="1" ht="13" x14ac:dyDescent="0.15"/>
    <row r="8452" customFormat="1" ht="13" x14ac:dyDescent="0.15"/>
    <row r="8453" customFormat="1" ht="13" x14ac:dyDescent="0.15"/>
    <row r="8454" customFormat="1" ht="13" x14ac:dyDescent="0.15"/>
    <row r="8455" customFormat="1" ht="13" x14ac:dyDescent="0.15"/>
    <row r="8456" customFormat="1" ht="13" x14ac:dyDescent="0.15"/>
    <row r="8457" customFormat="1" ht="13" x14ac:dyDescent="0.15"/>
    <row r="8458" customFormat="1" ht="13" x14ac:dyDescent="0.15"/>
    <row r="8459" customFormat="1" ht="13" x14ac:dyDescent="0.15"/>
    <row r="8460" customFormat="1" ht="13" x14ac:dyDescent="0.15"/>
    <row r="8461" customFormat="1" ht="13" x14ac:dyDescent="0.15"/>
    <row r="8462" customFormat="1" ht="13" x14ac:dyDescent="0.15"/>
    <row r="8463" customFormat="1" ht="13" x14ac:dyDescent="0.15"/>
    <row r="8464" customFormat="1" ht="13" x14ac:dyDescent="0.15"/>
    <row r="8465" customFormat="1" ht="13" x14ac:dyDescent="0.15"/>
    <row r="8466" customFormat="1" ht="13" x14ac:dyDescent="0.15"/>
    <row r="8467" customFormat="1" ht="13" x14ac:dyDescent="0.15"/>
    <row r="8468" customFormat="1" ht="13" x14ac:dyDescent="0.15"/>
    <row r="8469" customFormat="1" ht="13" x14ac:dyDescent="0.15"/>
    <row r="8470" customFormat="1" ht="13" x14ac:dyDescent="0.15"/>
    <row r="8471" customFormat="1" ht="13" x14ac:dyDescent="0.15"/>
    <row r="8472" customFormat="1" ht="13" x14ac:dyDescent="0.15"/>
    <row r="8473" customFormat="1" ht="13" x14ac:dyDescent="0.15"/>
    <row r="8474" customFormat="1" ht="13" x14ac:dyDescent="0.15"/>
    <row r="8475" customFormat="1" ht="13" x14ac:dyDescent="0.15"/>
    <row r="8476" customFormat="1" ht="13" x14ac:dyDescent="0.15"/>
    <row r="8477" customFormat="1" ht="13" x14ac:dyDescent="0.15"/>
    <row r="8478" customFormat="1" ht="13" x14ac:dyDescent="0.15"/>
    <row r="8479" customFormat="1" ht="13" x14ac:dyDescent="0.15"/>
    <row r="8480" customFormat="1" ht="13" x14ac:dyDescent="0.15"/>
    <row r="8481" customFormat="1" ht="13" x14ac:dyDescent="0.15"/>
    <row r="8482" customFormat="1" ht="13" x14ac:dyDescent="0.15"/>
    <row r="8483" customFormat="1" ht="13" x14ac:dyDescent="0.15"/>
    <row r="8484" customFormat="1" ht="13" x14ac:dyDescent="0.15"/>
    <row r="8485" customFormat="1" ht="13" x14ac:dyDescent="0.15"/>
    <row r="8486" customFormat="1" ht="13" x14ac:dyDescent="0.15"/>
    <row r="8487" customFormat="1" ht="13" x14ac:dyDescent="0.15"/>
    <row r="8488" customFormat="1" ht="13" x14ac:dyDescent="0.15"/>
    <row r="8489" customFormat="1" ht="13" x14ac:dyDescent="0.15"/>
    <row r="8490" customFormat="1" ht="13" x14ac:dyDescent="0.15"/>
    <row r="8491" customFormat="1" ht="13" x14ac:dyDescent="0.15"/>
    <row r="8492" customFormat="1" ht="13" x14ac:dyDescent="0.15"/>
    <row r="8493" customFormat="1" ht="13" x14ac:dyDescent="0.15"/>
    <row r="8494" customFormat="1" ht="13" x14ac:dyDescent="0.15"/>
    <row r="8495" customFormat="1" ht="13" x14ac:dyDescent="0.15"/>
    <row r="8496" customFormat="1" ht="13" x14ac:dyDescent="0.15"/>
    <row r="8497" customFormat="1" ht="13" x14ac:dyDescent="0.15"/>
    <row r="8498" customFormat="1" ht="13" x14ac:dyDescent="0.15"/>
    <row r="8499" customFormat="1" ht="13" x14ac:dyDescent="0.15"/>
    <row r="8500" customFormat="1" ht="13" x14ac:dyDescent="0.15"/>
    <row r="8501" customFormat="1" ht="13" x14ac:dyDescent="0.15"/>
    <row r="8502" customFormat="1" ht="13" x14ac:dyDescent="0.15"/>
    <row r="8503" customFormat="1" ht="13" x14ac:dyDescent="0.15"/>
    <row r="8504" customFormat="1" ht="13" x14ac:dyDescent="0.15"/>
    <row r="8505" customFormat="1" ht="13" x14ac:dyDescent="0.15"/>
    <row r="8506" customFormat="1" ht="13" x14ac:dyDescent="0.15"/>
    <row r="8507" customFormat="1" ht="13" x14ac:dyDescent="0.15"/>
    <row r="8508" customFormat="1" ht="13" x14ac:dyDescent="0.15"/>
    <row r="8509" customFormat="1" ht="13" x14ac:dyDescent="0.15"/>
    <row r="8510" customFormat="1" ht="13" x14ac:dyDescent="0.15"/>
    <row r="8511" customFormat="1" ht="13" x14ac:dyDescent="0.15"/>
    <row r="8512" customFormat="1" ht="13" x14ac:dyDescent="0.15"/>
    <row r="8513" customFormat="1" ht="13" x14ac:dyDescent="0.15"/>
    <row r="8514" customFormat="1" ht="13" x14ac:dyDescent="0.15"/>
    <row r="8515" customFormat="1" ht="13" x14ac:dyDescent="0.15"/>
    <row r="8516" customFormat="1" ht="13" x14ac:dyDescent="0.15"/>
    <row r="8517" customFormat="1" ht="13" x14ac:dyDescent="0.15"/>
    <row r="8518" customFormat="1" ht="13" x14ac:dyDescent="0.15"/>
    <row r="8519" customFormat="1" ht="13" x14ac:dyDescent="0.15"/>
    <row r="8520" customFormat="1" ht="13" x14ac:dyDescent="0.15"/>
    <row r="8521" customFormat="1" ht="13" x14ac:dyDescent="0.15"/>
    <row r="8522" customFormat="1" ht="13" x14ac:dyDescent="0.15"/>
    <row r="8523" customFormat="1" ht="13" x14ac:dyDescent="0.15"/>
    <row r="8524" customFormat="1" ht="13" x14ac:dyDescent="0.15"/>
    <row r="8525" customFormat="1" ht="13" x14ac:dyDescent="0.15"/>
    <row r="8526" customFormat="1" ht="13" x14ac:dyDescent="0.15"/>
    <row r="8527" customFormat="1" ht="13" x14ac:dyDescent="0.15"/>
    <row r="8528" customFormat="1" ht="13" x14ac:dyDescent="0.15"/>
    <row r="8529" customFormat="1" ht="13" x14ac:dyDescent="0.15"/>
    <row r="8530" customFormat="1" ht="13" x14ac:dyDescent="0.15"/>
    <row r="8531" customFormat="1" ht="13" x14ac:dyDescent="0.15"/>
    <row r="8532" customFormat="1" ht="13" x14ac:dyDescent="0.15"/>
    <row r="8533" customFormat="1" ht="13" x14ac:dyDescent="0.15"/>
    <row r="8534" customFormat="1" ht="13" x14ac:dyDescent="0.15"/>
    <row r="8535" customFormat="1" ht="13" x14ac:dyDescent="0.15"/>
    <row r="8536" customFormat="1" ht="13" x14ac:dyDescent="0.15"/>
    <row r="8537" customFormat="1" ht="13" x14ac:dyDescent="0.15"/>
    <row r="8538" customFormat="1" ht="13" x14ac:dyDescent="0.15"/>
    <row r="8539" customFormat="1" ht="13" x14ac:dyDescent="0.15"/>
    <row r="8540" customFormat="1" ht="13" x14ac:dyDescent="0.15"/>
    <row r="8541" customFormat="1" ht="13" x14ac:dyDescent="0.15"/>
    <row r="8542" customFormat="1" ht="13" x14ac:dyDescent="0.15"/>
    <row r="8543" customFormat="1" ht="13" x14ac:dyDescent="0.15"/>
    <row r="8544" customFormat="1" ht="13" x14ac:dyDescent="0.15"/>
    <row r="8545" customFormat="1" ht="13" x14ac:dyDescent="0.15"/>
    <row r="8546" customFormat="1" ht="13" x14ac:dyDescent="0.15"/>
    <row r="8547" customFormat="1" ht="13" x14ac:dyDescent="0.15"/>
    <row r="8548" customFormat="1" ht="13" x14ac:dyDescent="0.15"/>
    <row r="8549" customFormat="1" ht="13" x14ac:dyDescent="0.15"/>
    <row r="8550" customFormat="1" ht="13" x14ac:dyDescent="0.15"/>
    <row r="8551" customFormat="1" ht="13" x14ac:dyDescent="0.15"/>
    <row r="8552" customFormat="1" ht="13" x14ac:dyDescent="0.15"/>
    <row r="8553" customFormat="1" ht="13" x14ac:dyDescent="0.15"/>
    <row r="8554" customFormat="1" ht="13" x14ac:dyDescent="0.15"/>
    <row r="8555" customFormat="1" ht="13" x14ac:dyDescent="0.15"/>
    <row r="8556" customFormat="1" ht="13" x14ac:dyDescent="0.15"/>
    <row r="8557" customFormat="1" ht="13" x14ac:dyDescent="0.15"/>
    <row r="8558" customFormat="1" ht="13" x14ac:dyDescent="0.15"/>
    <row r="8559" customFormat="1" ht="13" x14ac:dyDescent="0.15"/>
    <row r="8560" customFormat="1" ht="13" x14ac:dyDescent="0.15"/>
    <row r="8561" customFormat="1" ht="13" x14ac:dyDescent="0.15"/>
    <row r="8562" customFormat="1" ht="13" x14ac:dyDescent="0.15"/>
    <row r="8563" customFormat="1" ht="13" x14ac:dyDescent="0.15"/>
    <row r="8564" customFormat="1" ht="13" x14ac:dyDescent="0.15"/>
    <row r="8565" customFormat="1" ht="13" x14ac:dyDescent="0.15"/>
    <row r="8566" customFormat="1" ht="13" x14ac:dyDescent="0.15"/>
    <row r="8567" customFormat="1" ht="13" x14ac:dyDescent="0.15"/>
    <row r="8568" customFormat="1" ht="13" x14ac:dyDescent="0.15"/>
    <row r="8569" customFormat="1" ht="13" x14ac:dyDescent="0.15"/>
    <row r="8570" customFormat="1" ht="13" x14ac:dyDescent="0.15"/>
    <row r="8571" customFormat="1" ht="13" x14ac:dyDescent="0.15"/>
    <row r="8572" customFormat="1" ht="13" x14ac:dyDescent="0.15"/>
    <row r="8573" customFormat="1" ht="13" x14ac:dyDescent="0.15"/>
    <row r="8574" customFormat="1" ht="13" x14ac:dyDescent="0.15"/>
    <row r="8575" customFormat="1" ht="13" x14ac:dyDescent="0.15"/>
    <row r="8576" customFormat="1" ht="13" x14ac:dyDescent="0.15"/>
    <row r="8577" customFormat="1" ht="13" x14ac:dyDescent="0.15"/>
    <row r="8578" customFormat="1" ht="13" x14ac:dyDescent="0.15"/>
    <row r="8579" customFormat="1" ht="13" x14ac:dyDescent="0.15"/>
    <row r="8580" customFormat="1" ht="13" x14ac:dyDescent="0.15"/>
    <row r="8581" customFormat="1" ht="13" x14ac:dyDescent="0.15"/>
    <row r="8582" customFormat="1" ht="13" x14ac:dyDescent="0.15"/>
    <row r="8583" customFormat="1" ht="13" x14ac:dyDescent="0.15"/>
    <row r="8584" customFormat="1" ht="13" x14ac:dyDescent="0.15"/>
    <row r="8585" customFormat="1" ht="13" x14ac:dyDescent="0.15"/>
    <row r="8586" customFormat="1" ht="13" x14ac:dyDescent="0.15"/>
    <row r="8587" customFormat="1" ht="13" x14ac:dyDescent="0.15"/>
    <row r="8588" customFormat="1" ht="13" x14ac:dyDescent="0.15"/>
    <row r="8589" customFormat="1" ht="13" x14ac:dyDescent="0.15"/>
    <row r="8590" customFormat="1" ht="13" x14ac:dyDescent="0.15"/>
    <row r="8591" customFormat="1" ht="13" x14ac:dyDescent="0.15"/>
    <row r="8592" customFormat="1" ht="13" x14ac:dyDescent="0.15"/>
    <row r="8593" customFormat="1" ht="13" x14ac:dyDescent="0.15"/>
    <row r="8594" customFormat="1" ht="13" x14ac:dyDescent="0.15"/>
    <row r="8595" customFormat="1" ht="13" x14ac:dyDescent="0.15"/>
    <row r="8596" customFormat="1" ht="13" x14ac:dyDescent="0.15"/>
    <row r="8597" customFormat="1" ht="13" x14ac:dyDescent="0.15"/>
    <row r="8598" customFormat="1" ht="13" x14ac:dyDescent="0.15"/>
    <row r="8599" customFormat="1" ht="13" x14ac:dyDescent="0.15"/>
    <row r="8600" customFormat="1" ht="13" x14ac:dyDescent="0.15"/>
    <row r="8601" customFormat="1" ht="13" x14ac:dyDescent="0.15"/>
    <row r="8602" customFormat="1" ht="13" x14ac:dyDescent="0.15"/>
    <row r="8603" customFormat="1" ht="13" x14ac:dyDescent="0.15"/>
    <row r="8604" customFormat="1" ht="13" x14ac:dyDescent="0.15"/>
    <row r="8605" customFormat="1" ht="13" x14ac:dyDescent="0.15"/>
    <row r="8606" customFormat="1" ht="13" x14ac:dyDescent="0.15"/>
    <row r="8607" customFormat="1" ht="13" x14ac:dyDescent="0.15"/>
    <row r="8608" customFormat="1" ht="13" x14ac:dyDescent="0.15"/>
    <row r="8609" customFormat="1" ht="13" x14ac:dyDescent="0.15"/>
    <row r="8610" customFormat="1" ht="13" x14ac:dyDescent="0.15"/>
    <row r="8611" customFormat="1" ht="13" x14ac:dyDescent="0.15"/>
    <row r="8612" customFormat="1" ht="13" x14ac:dyDescent="0.15"/>
    <row r="8613" customFormat="1" ht="13" x14ac:dyDescent="0.15"/>
    <row r="8614" customFormat="1" ht="13" x14ac:dyDescent="0.15"/>
    <row r="8615" customFormat="1" ht="13" x14ac:dyDescent="0.15"/>
    <row r="8616" customFormat="1" ht="13" x14ac:dyDescent="0.15"/>
    <row r="8617" customFormat="1" ht="13" x14ac:dyDescent="0.15"/>
    <row r="8618" customFormat="1" ht="13" x14ac:dyDescent="0.15"/>
    <row r="8619" customFormat="1" ht="13" x14ac:dyDescent="0.15"/>
    <row r="8620" customFormat="1" ht="13" x14ac:dyDescent="0.15"/>
    <row r="8621" customFormat="1" ht="13" x14ac:dyDescent="0.15"/>
    <row r="8622" customFormat="1" ht="13" x14ac:dyDescent="0.15"/>
    <row r="8623" customFormat="1" ht="13" x14ac:dyDescent="0.15"/>
    <row r="8624" customFormat="1" ht="13" x14ac:dyDescent="0.15"/>
    <row r="8625" customFormat="1" ht="13" x14ac:dyDescent="0.15"/>
    <row r="8626" customFormat="1" ht="13" x14ac:dyDescent="0.15"/>
    <row r="8627" customFormat="1" ht="13" x14ac:dyDescent="0.15"/>
    <row r="8628" customFormat="1" ht="13" x14ac:dyDescent="0.15"/>
    <row r="8629" customFormat="1" ht="13" x14ac:dyDescent="0.15"/>
    <row r="8630" customFormat="1" ht="13" x14ac:dyDescent="0.15"/>
    <row r="8631" customFormat="1" ht="13" x14ac:dyDescent="0.15"/>
    <row r="8632" customFormat="1" ht="13" x14ac:dyDescent="0.15"/>
    <row r="8633" customFormat="1" ht="13" x14ac:dyDescent="0.15"/>
    <row r="8634" customFormat="1" ht="13" x14ac:dyDescent="0.15"/>
    <row r="8635" customFormat="1" ht="13" x14ac:dyDescent="0.15"/>
    <row r="8636" customFormat="1" ht="13" x14ac:dyDescent="0.15"/>
    <row r="8637" customFormat="1" ht="13" x14ac:dyDescent="0.15"/>
    <row r="8638" customFormat="1" ht="13" x14ac:dyDescent="0.15"/>
    <row r="8639" customFormat="1" ht="13" x14ac:dyDescent="0.15"/>
    <row r="8640" customFormat="1" ht="13" x14ac:dyDescent="0.15"/>
    <row r="8641" customFormat="1" ht="13" x14ac:dyDescent="0.15"/>
    <row r="8642" customFormat="1" ht="13" x14ac:dyDescent="0.15"/>
    <row r="8643" customFormat="1" ht="13" x14ac:dyDescent="0.15"/>
    <row r="8644" customFormat="1" ht="13" x14ac:dyDescent="0.15"/>
    <row r="8645" customFormat="1" ht="13" x14ac:dyDescent="0.15"/>
    <row r="8646" customFormat="1" ht="13" x14ac:dyDescent="0.15"/>
    <row r="8647" customFormat="1" ht="13" x14ac:dyDescent="0.15"/>
    <row r="8648" customFormat="1" ht="13" x14ac:dyDescent="0.15"/>
    <row r="8649" customFormat="1" ht="13" x14ac:dyDescent="0.15"/>
    <row r="8650" customFormat="1" ht="13" x14ac:dyDescent="0.15"/>
    <row r="8651" customFormat="1" ht="13" x14ac:dyDescent="0.15"/>
    <row r="8652" customFormat="1" ht="13" x14ac:dyDescent="0.15"/>
    <row r="8653" customFormat="1" ht="13" x14ac:dyDescent="0.15"/>
    <row r="8654" customFormat="1" ht="13" x14ac:dyDescent="0.15"/>
    <row r="8655" customFormat="1" ht="13" x14ac:dyDescent="0.15"/>
    <row r="8656" customFormat="1" ht="13" x14ac:dyDescent="0.15"/>
    <row r="8657" customFormat="1" ht="13" x14ac:dyDescent="0.15"/>
    <row r="8658" customFormat="1" ht="13" x14ac:dyDescent="0.15"/>
    <row r="8659" customFormat="1" ht="13" x14ac:dyDescent="0.15"/>
    <row r="8660" customFormat="1" ht="13" x14ac:dyDescent="0.15"/>
    <row r="8661" customFormat="1" ht="13" x14ac:dyDescent="0.15"/>
    <row r="8662" customFormat="1" ht="13" x14ac:dyDescent="0.15"/>
    <row r="8663" customFormat="1" ht="13" x14ac:dyDescent="0.15"/>
    <row r="8664" customFormat="1" ht="13" x14ac:dyDescent="0.15"/>
    <row r="8665" customFormat="1" ht="13" x14ac:dyDescent="0.15"/>
    <row r="8666" customFormat="1" ht="13" x14ac:dyDescent="0.15"/>
    <row r="8667" customFormat="1" ht="13" x14ac:dyDescent="0.15"/>
    <row r="8668" customFormat="1" ht="13" x14ac:dyDescent="0.15"/>
    <row r="8669" customFormat="1" ht="13" x14ac:dyDescent="0.15"/>
    <row r="8670" customFormat="1" ht="13" x14ac:dyDescent="0.15"/>
    <row r="8671" customFormat="1" ht="13" x14ac:dyDescent="0.15"/>
    <row r="8672" customFormat="1" ht="13" x14ac:dyDescent="0.15"/>
    <row r="8673" customFormat="1" ht="13" x14ac:dyDescent="0.15"/>
    <row r="8674" customFormat="1" ht="13" x14ac:dyDescent="0.15"/>
    <row r="8675" customFormat="1" ht="13" x14ac:dyDescent="0.15"/>
    <row r="8676" customFormat="1" ht="13" x14ac:dyDescent="0.15"/>
    <row r="8677" customFormat="1" ht="13" x14ac:dyDescent="0.15"/>
    <row r="8678" customFormat="1" ht="13" x14ac:dyDescent="0.15"/>
    <row r="8679" customFormat="1" ht="13" x14ac:dyDescent="0.15"/>
    <row r="8680" customFormat="1" ht="13" x14ac:dyDescent="0.15"/>
    <row r="8681" customFormat="1" ht="13" x14ac:dyDescent="0.15"/>
    <row r="8682" customFormat="1" ht="13" x14ac:dyDescent="0.15"/>
    <row r="8683" customFormat="1" ht="13" x14ac:dyDescent="0.15"/>
    <row r="8684" customFormat="1" ht="13" x14ac:dyDescent="0.15"/>
    <row r="8685" customFormat="1" ht="13" x14ac:dyDescent="0.15"/>
    <row r="8686" customFormat="1" ht="13" x14ac:dyDescent="0.15"/>
    <row r="8687" customFormat="1" ht="13" x14ac:dyDescent="0.15"/>
    <row r="8688" customFormat="1" ht="13" x14ac:dyDescent="0.15"/>
    <row r="8689" customFormat="1" ht="13" x14ac:dyDescent="0.15"/>
    <row r="8690" customFormat="1" ht="13" x14ac:dyDescent="0.15"/>
    <row r="8691" customFormat="1" ht="13" x14ac:dyDescent="0.15"/>
    <row r="8692" customFormat="1" ht="13" x14ac:dyDescent="0.15"/>
    <row r="8693" customFormat="1" ht="13" x14ac:dyDescent="0.15"/>
    <row r="8694" customFormat="1" ht="13" x14ac:dyDescent="0.15"/>
    <row r="8695" customFormat="1" ht="13" x14ac:dyDescent="0.15"/>
    <row r="8696" customFormat="1" ht="13" x14ac:dyDescent="0.15"/>
    <row r="8697" customFormat="1" ht="13" x14ac:dyDescent="0.15"/>
    <row r="8698" customFormat="1" ht="13" x14ac:dyDescent="0.15"/>
    <row r="8699" customFormat="1" ht="13" x14ac:dyDescent="0.15"/>
    <row r="8700" customFormat="1" ht="13" x14ac:dyDescent="0.15"/>
    <row r="8701" customFormat="1" ht="13" x14ac:dyDescent="0.15"/>
    <row r="8702" customFormat="1" ht="13" x14ac:dyDescent="0.15"/>
    <row r="8703" customFormat="1" ht="13" x14ac:dyDescent="0.15"/>
    <row r="8704" customFormat="1" ht="13" x14ac:dyDescent="0.15"/>
    <row r="8705" customFormat="1" ht="13" x14ac:dyDescent="0.15"/>
    <row r="8706" customFormat="1" ht="13" x14ac:dyDescent="0.15"/>
    <row r="8707" customFormat="1" ht="13" x14ac:dyDescent="0.15"/>
    <row r="8708" customFormat="1" ht="13" x14ac:dyDescent="0.15"/>
    <row r="8709" customFormat="1" ht="13" x14ac:dyDescent="0.15"/>
    <row r="8710" customFormat="1" ht="13" x14ac:dyDescent="0.15"/>
    <row r="8711" customFormat="1" ht="13" x14ac:dyDescent="0.15"/>
    <row r="8712" customFormat="1" ht="13" x14ac:dyDescent="0.15"/>
    <row r="8713" customFormat="1" ht="13" x14ac:dyDescent="0.15"/>
    <row r="8714" customFormat="1" ht="13" x14ac:dyDescent="0.15"/>
    <row r="8715" customFormat="1" ht="13" x14ac:dyDescent="0.15"/>
    <row r="8716" customFormat="1" ht="13" x14ac:dyDescent="0.15"/>
    <row r="8717" customFormat="1" ht="13" x14ac:dyDescent="0.15"/>
    <row r="8718" customFormat="1" ht="13" x14ac:dyDescent="0.15"/>
    <row r="8719" customFormat="1" ht="13" x14ac:dyDescent="0.15"/>
    <row r="8720" customFormat="1" ht="13" x14ac:dyDescent="0.15"/>
    <row r="8721" customFormat="1" ht="13" x14ac:dyDescent="0.15"/>
    <row r="8722" customFormat="1" ht="13" x14ac:dyDescent="0.15"/>
    <row r="8723" customFormat="1" ht="13" x14ac:dyDescent="0.15"/>
    <row r="8724" customFormat="1" ht="13" x14ac:dyDescent="0.15"/>
    <row r="8725" customFormat="1" ht="13" x14ac:dyDescent="0.15"/>
    <row r="8726" customFormat="1" ht="13" x14ac:dyDescent="0.15"/>
    <row r="8727" customFormat="1" ht="13" x14ac:dyDescent="0.15"/>
    <row r="8728" customFormat="1" ht="13" x14ac:dyDescent="0.15"/>
    <row r="8729" customFormat="1" ht="13" x14ac:dyDescent="0.15"/>
    <row r="8730" customFormat="1" ht="13" x14ac:dyDescent="0.15"/>
    <row r="8731" customFormat="1" ht="13" x14ac:dyDescent="0.15"/>
    <row r="8732" customFormat="1" ht="13" x14ac:dyDescent="0.15"/>
    <row r="8733" customFormat="1" ht="13" x14ac:dyDescent="0.15"/>
    <row r="8734" customFormat="1" ht="13" x14ac:dyDescent="0.15"/>
    <row r="8735" customFormat="1" ht="13" x14ac:dyDescent="0.15"/>
    <row r="8736" customFormat="1" ht="13" x14ac:dyDescent="0.15"/>
    <row r="8737" customFormat="1" ht="13" x14ac:dyDescent="0.15"/>
    <row r="8738" customFormat="1" ht="13" x14ac:dyDescent="0.15"/>
    <row r="8739" customFormat="1" ht="13" x14ac:dyDescent="0.15"/>
    <row r="8740" customFormat="1" ht="13" x14ac:dyDescent="0.15"/>
    <row r="8741" customFormat="1" ht="13" x14ac:dyDescent="0.15"/>
    <row r="8742" customFormat="1" ht="13" x14ac:dyDescent="0.15"/>
    <row r="8743" customFormat="1" ht="13" x14ac:dyDescent="0.15"/>
    <row r="8744" customFormat="1" ht="13" x14ac:dyDescent="0.15"/>
    <row r="8745" customFormat="1" ht="13" x14ac:dyDescent="0.15"/>
    <row r="8746" customFormat="1" ht="13" x14ac:dyDescent="0.15"/>
    <row r="8747" customFormat="1" ht="13" x14ac:dyDescent="0.15"/>
    <row r="8748" customFormat="1" ht="13" x14ac:dyDescent="0.15"/>
    <row r="8749" customFormat="1" ht="13" x14ac:dyDescent="0.15"/>
    <row r="8750" customFormat="1" ht="13" x14ac:dyDescent="0.15"/>
    <row r="8751" customFormat="1" ht="13" x14ac:dyDescent="0.15"/>
    <row r="8752" customFormat="1" ht="13" x14ac:dyDescent="0.15"/>
    <row r="8753" customFormat="1" ht="13" x14ac:dyDescent="0.15"/>
    <row r="8754" customFormat="1" ht="13" x14ac:dyDescent="0.15"/>
    <row r="8755" customFormat="1" ht="13" x14ac:dyDescent="0.15"/>
    <row r="8756" customFormat="1" ht="13" x14ac:dyDescent="0.15"/>
    <row r="8757" customFormat="1" ht="13" x14ac:dyDescent="0.15"/>
    <row r="8758" customFormat="1" ht="13" x14ac:dyDescent="0.15"/>
    <row r="8759" customFormat="1" ht="13" x14ac:dyDescent="0.15"/>
    <row r="8760" customFormat="1" ht="13" x14ac:dyDescent="0.15"/>
    <row r="8761" customFormat="1" ht="13" x14ac:dyDescent="0.15"/>
    <row r="8762" customFormat="1" ht="13" x14ac:dyDescent="0.15"/>
    <row r="8763" customFormat="1" ht="13" x14ac:dyDescent="0.15"/>
    <row r="8764" customFormat="1" ht="13" x14ac:dyDescent="0.15"/>
    <row r="8765" customFormat="1" ht="13" x14ac:dyDescent="0.15"/>
    <row r="8766" customFormat="1" ht="13" x14ac:dyDescent="0.15"/>
    <row r="8767" customFormat="1" ht="13" x14ac:dyDescent="0.15"/>
    <row r="8768" customFormat="1" ht="13" x14ac:dyDescent="0.15"/>
    <row r="8769" customFormat="1" ht="13" x14ac:dyDescent="0.15"/>
    <row r="8770" customFormat="1" ht="13" x14ac:dyDescent="0.15"/>
    <row r="8771" customFormat="1" ht="13" x14ac:dyDescent="0.15"/>
    <row r="8772" customFormat="1" ht="13" x14ac:dyDescent="0.15"/>
    <row r="8773" customFormat="1" ht="13" x14ac:dyDescent="0.15"/>
    <row r="8774" customFormat="1" ht="13" x14ac:dyDescent="0.15"/>
    <row r="8775" customFormat="1" ht="13" x14ac:dyDescent="0.15"/>
    <row r="8776" customFormat="1" ht="13" x14ac:dyDescent="0.15"/>
    <row r="8777" customFormat="1" ht="13" x14ac:dyDescent="0.15"/>
    <row r="8778" customFormat="1" ht="13" x14ac:dyDescent="0.15"/>
    <row r="8779" customFormat="1" ht="13" x14ac:dyDescent="0.15"/>
    <row r="8780" customFormat="1" ht="13" x14ac:dyDescent="0.15"/>
    <row r="8781" customFormat="1" ht="13" x14ac:dyDescent="0.15"/>
    <row r="8782" customFormat="1" ht="13" x14ac:dyDescent="0.15"/>
    <row r="8783" customFormat="1" ht="13" x14ac:dyDescent="0.15"/>
    <row r="8784" customFormat="1" ht="13" x14ac:dyDescent="0.15"/>
    <row r="8785" customFormat="1" ht="13" x14ac:dyDescent="0.15"/>
    <row r="8786" customFormat="1" ht="13" x14ac:dyDescent="0.15"/>
    <row r="8787" customFormat="1" ht="13" x14ac:dyDescent="0.15"/>
    <row r="8788" customFormat="1" ht="13" x14ac:dyDescent="0.15"/>
    <row r="8789" customFormat="1" ht="13" x14ac:dyDescent="0.15"/>
    <row r="8790" customFormat="1" ht="13" x14ac:dyDescent="0.15"/>
    <row r="8791" customFormat="1" ht="13" x14ac:dyDescent="0.15"/>
    <row r="8792" customFormat="1" ht="13" x14ac:dyDescent="0.15"/>
    <row r="8793" customFormat="1" ht="13" x14ac:dyDescent="0.15"/>
    <row r="8794" customFormat="1" ht="13" x14ac:dyDescent="0.15"/>
    <row r="8795" customFormat="1" ht="13" x14ac:dyDescent="0.15"/>
    <row r="8796" customFormat="1" ht="13" x14ac:dyDescent="0.15"/>
    <row r="8797" customFormat="1" ht="13" x14ac:dyDescent="0.15"/>
    <row r="8798" customFormat="1" ht="13" x14ac:dyDescent="0.15"/>
    <row r="8799" customFormat="1" ht="13" x14ac:dyDescent="0.15"/>
    <row r="8800" customFormat="1" ht="13" x14ac:dyDescent="0.15"/>
    <row r="8801" customFormat="1" ht="13" x14ac:dyDescent="0.15"/>
    <row r="8802" customFormat="1" ht="13" x14ac:dyDescent="0.15"/>
    <row r="8803" customFormat="1" ht="13" x14ac:dyDescent="0.15"/>
    <row r="8804" customFormat="1" ht="13" x14ac:dyDescent="0.15"/>
    <row r="8805" customFormat="1" ht="13" x14ac:dyDescent="0.15"/>
    <row r="8806" customFormat="1" ht="13" x14ac:dyDescent="0.15"/>
    <row r="8807" customFormat="1" ht="13" x14ac:dyDescent="0.15"/>
    <row r="8808" customFormat="1" ht="13" x14ac:dyDescent="0.15"/>
    <row r="8809" customFormat="1" ht="13" x14ac:dyDescent="0.15"/>
    <row r="8810" customFormat="1" ht="13" x14ac:dyDescent="0.15"/>
    <row r="8811" customFormat="1" ht="13" x14ac:dyDescent="0.15"/>
    <row r="8812" customFormat="1" ht="13" x14ac:dyDescent="0.15"/>
    <row r="8813" customFormat="1" ht="13" x14ac:dyDescent="0.15"/>
    <row r="8814" customFormat="1" ht="13" x14ac:dyDescent="0.15"/>
    <row r="8815" customFormat="1" ht="13" x14ac:dyDescent="0.15"/>
    <row r="8816" customFormat="1" ht="13" x14ac:dyDescent="0.15"/>
    <row r="8817" customFormat="1" ht="13" x14ac:dyDescent="0.15"/>
    <row r="8818" customFormat="1" ht="13" x14ac:dyDescent="0.15"/>
    <row r="8819" customFormat="1" ht="13" x14ac:dyDescent="0.15"/>
    <row r="8820" customFormat="1" ht="13" x14ac:dyDescent="0.15"/>
    <row r="8821" customFormat="1" ht="13" x14ac:dyDescent="0.15"/>
    <row r="8822" customFormat="1" ht="13" x14ac:dyDescent="0.15"/>
    <row r="8823" customFormat="1" ht="13" x14ac:dyDescent="0.15"/>
    <row r="8824" customFormat="1" ht="13" x14ac:dyDescent="0.15"/>
    <row r="8825" customFormat="1" ht="13" x14ac:dyDescent="0.15"/>
    <row r="8826" customFormat="1" ht="13" x14ac:dyDescent="0.15"/>
    <row r="8827" customFormat="1" ht="13" x14ac:dyDescent="0.15"/>
    <row r="8828" customFormat="1" ht="13" x14ac:dyDescent="0.15"/>
    <row r="8829" customFormat="1" ht="13" x14ac:dyDescent="0.15"/>
    <row r="8830" customFormat="1" ht="13" x14ac:dyDescent="0.15"/>
    <row r="8831" customFormat="1" ht="13" x14ac:dyDescent="0.15"/>
    <row r="8832" customFormat="1" ht="13" x14ac:dyDescent="0.15"/>
    <row r="8833" customFormat="1" ht="13" x14ac:dyDescent="0.15"/>
    <row r="8834" customFormat="1" ht="13" x14ac:dyDescent="0.15"/>
    <row r="8835" customFormat="1" ht="13" x14ac:dyDescent="0.15"/>
    <row r="8836" customFormat="1" ht="13" x14ac:dyDescent="0.15"/>
    <row r="8837" customFormat="1" ht="13" x14ac:dyDescent="0.15"/>
    <row r="8838" customFormat="1" ht="13" x14ac:dyDescent="0.15"/>
    <row r="8839" customFormat="1" ht="13" x14ac:dyDescent="0.15"/>
    <row r="8840" customFormat="1" ht="13" x14ac:dyDescent="0.15"/>
    <row r="8841" customFormat="1" ht="13" x14ac:dyDescent="0.15"/>
    <row r="8842" customFormat="1" ht="13" x14ac:dyDescent="0.15"/>
    <row r="8843" customFormat="1" ht="13" x14ac:dyDescent="0.15"/>
    <row r="8844" customFormat="1" ht="13" x14ac:dyDescent="0.15"/>
    <row r="8845" customFormat="1" ht="13" x14ac:dyDescent="0.15"/>
    <row r="8846" customFormat="1" ht="13" x14ac:dyDescent="0.15"/>
    <row r="8847" customFormat="1" ht="13" x14ac:dyDescent="0.15"/>
    <row r="8848" customFormat="1" ht="13" x14ac:dyDescent="0.15"/>
    <row r="8849" customFormat="1" ht="13" x14ac:dyDescent="0.15"/>
    <row r="8850" customFormat="1" ht="13" x14ac:dyDescent="0.15"/>
    <row r="8851" customFormat="1" ht="13" x14ac:dyDescent="0.15"/>
    <row r="8852" customFormat="1" ht="13" x14ac:dyDescent="0.15"/>
    <row r="8853" customFormat="1" ht="13" x14ac:dyDescent="0.15"/>
    <row r="8854" customFormat="1" ht="13" x14ac:dyDescent="0.15"/>
    <row r="8855" customFormat="1" ht="13" x14ac:dyDescent="0.15"/>
    <row r="8856" customFormat="1" ht="13" x14ac:dyDescent="0.15"/>
    <row r="8857" customFormat="1" ht="13" x14ac:dyDescent="0.15"/>
    <row r="8858" customFormat="1" ht="13" x14ac:dyDescent="0.15"/>
    <row r="8859" customFormat="1" ht="13" x14ac:dyDescent="0.15"/>
    <row r="8860" customFormat="1" ht="13" x14ac:dyDescent="0.15"/>
    <row r="8861" customFormat="1" ht="13" x14ac:dyDescent="0.15"/>
    <row r="8862" customFormat="1" ht="13" x14ac:dyDescent="0.15"/>
    <row r="8863" customFormat="1" ht="13" x14ac:dyDescent="0.15"/>
    <row r="8864" customFormat="1" ht="13" x14ac:dyDescent="0.15"/>
    <row r="8865" customFormat="1" ht="13" x14ac:dyDescent="0.15"/>
    <row r="8866" customFormat="1" ht="13" x14ac:dyDescent="0.15"/>
    <row r="8867" customFormat="1" ht="13" x14ac:dyDescent="0.15"/>
    <row r="8868" customFormat="1" ht="13" x14ac:dyDescent="0.15"/>
    <row r="8869" customFormat="1" ht="13" x14ac:dyDescent="0.15"/>
    <row r="8870" customFormat="1" ht="13" x14ac:dyDescent="0.15"/>
    <row r="8871" customFormat="1" ht="13" x14ac:dyDescent="0.15"/>
    <row r="8872" customFormat="1" ht="13" x14ac:dyDescent="0.15"/>
    <row r="8873" customFormat="1" ht="13" x14ac:dyDescent="0.15"/>
    <row r="8874" customFormat="1" ht="13" x14ac:dyDescent="0.15"/>
    <row r="8875" customFormat="1" ht="13" x14ac:dyDescent="0.15"/>
    <row r="8876" customFormat="1" ht="13" x14ac:dyDescent="0.15"/>
    <row r="8877" customFormat="1" ht="13" x14ac:dyDescent="0.15"/>
    <row r="8878" customFormat="1" ht="13" x14ac:dyDescent="0.15"/>
    <row r="8879" customFormat="1" ht="13" x14ac:dyDescent="0.15"/>
    <row r="8880" customFormat="1" ht="13" x14ac:dyDescent="0.15"/>
    <row r="8881" customFormat="1" ht="13" x14ac:dyDescent="0.15"/>
    <row r="8882" customFormat="1" ht="13" x14ac:dyDescent="0.15"/>
    <row r="8883" customFormat="1" ht="13" x14ac:dyDescent="0.15"/>
    <row r="8884" customFormat="1" ht="13" x14ac:dyDescent="0.15"/>
    <row r="8885" customFormat="1" ht="13" x14ac:dyDescent="0.15"/>
    <row r="8886" customFormat="1" ht="13" x14ac:dyDescent="0.15"/>
    <row r="8887" customFormat="1" ht="13" x14ac:dyDescent="0.15"/>
    <row r="8888" customFormat="1" ht="13" x14ac:dyDescent="0.15"/>
    <row r="8889" customFormat="1" ht="13" x14ac:dyDescent="0.15"/>
    <row r="8890" customFormat="1" ht="13" x14ac:dyDescent="0.15"/>
    <row r="8891" customFormat="1" ht="13" x14ac:dyDescent="0.15"/>
    <row r="8892" customFormat="1" ht="13" x14ac:dyDescent="0.15"/>
    <row r="8893" customFormat="1" ht="13" x14ac:dyDescent="0.15"/>
    <row r="8894" customFormat="1" ht="13" x14ac:dyDescent="0.15"/>
    <row r="8895" customFormat="1" ht="13" x14ac:dyDescent="0.15"/>
    <row r="8896" customFormat="1" ht="13" x14ac:dyDescent="0.15"/>
    <row r="8897" customFormat="1" ht="13" x14ac:dyDescent="0.15"/>
    <row r="8898" customFormat="1" ht="13" x14ac:dyDescent="0.15"/>
    <row r="8899" customFormat="1" ht="13" x14ac:dyDescent="0.15"/>
    <row r="8900" customFormat="1" ht="13" x14ac:dyDescent="0.15"/>
    <row r="8901" customFormat="1" ht="13" x14ac:dyDescent="0.15"/>
    <row r="8902" customFormat="1" ht="13" x14ac:dyDescent="0.15"/>
    <row r="8903" customFormat="1" ht="13" x14ac:dyDescent="0.15"/>
    <row r="8904" customFormat="1" ht="13" x14ac:dyDescent="0.15"/>
    <row r="8905" customFormat="1" ht="13" x14ac:dyDescent="0.15"/>
    <row r="8906" customFormat="1" ht="13" x14ac:dyDescent="0.15"/>
    <row r="8907" customFormat="1" ht="13" x14ac:dyDescent="0.15"/>
    <row r="8908" customFormat="1" ht="13" x14ac:dyDescent="0.15"/>
    <row r="8909" customFormat="1" ht="13" x14ac:dyDescent="0.15"/>
    <row r="8910" customFormat="1" ht="13" x14ac:dyDescent="0.15"/>
    <row r="8911" customFormat="1" ht="13" x14ac:dyDescent="0.15"/>
    <row r="8912" customFormat="1" ht="13" x14ac:dyDescent="0.15"/>
    <row r="8913" customFormat="1" ht="13" x14ac:dyDescent="0.15"/>
    <row r="8914" customFormat="1" ht="13" x14ac:dyDescent="0.15"/>
    <row r="8915" customFormat="1" ht="13" x14ac:dyDescent="0.15"/>
    <row r="8916" customFormat="1" ht="13" x14ac:dyDescent="0.15"/>
    <row r="8917" customFormat="1" ht="13" x14ac:dyDescent="0.15"/>
    <row r="8918" customFormat="1" ht="13" x14ac:dyDescent="0.15"/>
    <row r="8919" customFormat="1" ht="13" x14ac:dyDescent="0.15"/>
    <row r="8920" customFormat="1" ht="13" x14ac:dyDescent="0.15"/>
    <row r="8921" customFormat="1" ht="13" x14ac:dyDescent="0.15"/>
    <row r="8922" customFormat="1" ht="13" x14ac:dyDescent="0.15"/>
    <row r="8923" customFormat="1" ht="13" x14ac:dyDescent="0.15"/>
    <row r="8924" customFormat="1" ht="13" x14ac:dyDescent="0.15"/>
    <row r="8925" customFormat="1" ht="13" x14ac:dyDescent="0.15"/>
    <row r="8926" customFormat="1" ht="13" x14ac:dyDescent="0.15"/>
    <row r="8927" customFormat="1" ht="13" x14ac:dyDescent="0.15"/>
    <row r="8928" customFormat="1" ht="13" x14ac:dyDescent="0.15"/>
    <row r="8929" customFormat="1" ht="13" x14ac:dyDescent="0.15"/>
    <row r="8930" customFormat="1" ht="13" x14ac:dyDescent="0.15"/>
    <row r="8931" customFormat="1" ht="13" x14ac:dyDescent="0.15"/>
    <row r="8932" customFormat="1" ht="13" x14ac:dyDescent="0.15"/>
    <row r="8933" customFormat="1" ht="13" x14ac:dyDescent="0.15"/>
    <row r="8934" customFormat="1" ht="13" x14ac:dyDescent="0.15"/>
    <row r="8935" customFormat="1" ht="13" x14ac:dyDescent="0.15"/>
    <row r="8936" customFormat="1" ht="13" x14ac:dyDescent="0.15"/>
    <row r="8937" customFormat="1" ht="13" x14ac:dyDescent="0.15"/>
    <row r="8938" customFormat="1" ht="13" x14ac:dyDescent="0.15"/>
    <row r="8939" customFormat="1" ht="13" x14ac:dyDescent="0.15"/>
    <row r="8940" customFormat="1" ht="13" x14ac:dyDescent="0.15"/>
    <row r="8941" customFormat="1" ht="13" x14ac:dyDescent="0.15"/>
    <row r="8942" customFormat="1" ht="13" x14ac:dyDescent="0.15"/>
    <row r="8943" customFormat="1" ht="13" x14ac:dyDescent="0.15"/>
    <row r="8944" customFormat="1" ht="13" x14ac:dyDescent="0.15"/>
    <row r="8945" customFormat="1" ht="13" x14ac:dyDescent="0.15"/>
    <row r="8946" customFormat="1" ht="13" x14ac:dyDescent="0.15"/>
    <row r="8947" customFormat="1" ht="13" x14ac:dyDescent="0.15"/>
    <row r="8948" customFormat="1" ht="13" x14ac:dyDescent="0.15"/>
    <row r="8949" customFormat="1" ht="13" x14ac:dyDescent="0.15"/>
    <row r="8950" customFormat="1" ht="13" x14ac:dyDescent="0.15"/>
    <row r="8951" customFormat="1" ht="13" x14ac:dyDescent="0.15"/>
    <row r="8952" customFormat="1" ht="13" x14ac:dyDescent="0.15"/>
    <row r="8953" customFormat="1" ht="13" x14ac:dyDescent="0.15"/>
    <row r="8954" customFormat="1" ht="13" x14ac:dyDescent="0.15"/>
    <row r="8955" customFormat="1" ht="13" x14ac:dyDescent="0.15"/>
    <row r="8956" customFormat="1" ht="13" x14ac:dyDescent="0.15"/>
    <row r="8957" customFormat="1" ht="13" x14ac:dyDescent="0.15"/>
    <row r="8958" customFormat="1" ht="13" x14ac:dyDescent="0.15"/>
    <row r="8959" customFormat="1" ht="13" x14ac:dyDescent="0.15"/>
    <row r="8960" customFormat="1" ht="13" x14ac:dyDescent="0.15"/>
    <row r="8961" customFormat="1" ht="13" x14ac:dyDescent="0.15"/>
    <row r="8962" customFormat="1" ht="13" x14ac:dyDescent="0.15"/>
    <row r="8963" customFormat="1" ht="13" x14ac:dyDescent="0.15"/>
    <row r="8964" customFormat="1" ht="13" x14ac:dyDescent="0.15"/>
    <row r="8965" customFormat="1" ht="13" x14ac:dyDescent="0.15"/>
    <row r="8966" customFormat="1" ht="13" x14ac:dyDescent="0.15"/>
    <row r="8967" customFormat="1" ht="13" x14ac:dyDescent="0.15"/>
    <row r="8968" customFormat="1" ht="13" x14ac:dyDescent="0.15"/>
    <row r="8969" customFormat="1" ht="13" x14ac:dyDescent="0.15"/>
    <row r="8970" customFormat="1" ht="13" x14ac:dyDescent="0.15"/>
    <row r="8971" customFormat="1" ht="13" x14ac:dyDescent="0.15"/>
    <row r="8972" customFormat="1" ht="13" x14ac:dyDescent="0.15"/>
    <row r="8973" customFormat="1" ht="13" x14ac:dyDescent="0.15"/>
    <row r="8974" customFormat="1" ht="13" x14ac:dyDescent="0.15"/>
    <row r="8975" customFormat="1" ht="13" x14ac:dyDescent="0.15"/>
    <row r="8976" customFormat="1" ht="13" x14ac:dyDescent="0.15"/>
    <row r="8977" customFormat="1" ht="13" x14ac:dyDescent="0.15"/>
    <row r="8978" customFormat="1" ht="13" x14ac:dyDescent="0.15"/>
    <row r="8979" customFormat="1" ht="13" x14ac:dyDescent="0.15"/>
    <row r="8980" customFormat="1" ht="13" x14ac:dyDescent="0.15"/>
    <row r="8981" customFormat="1" ht="13" x14ac:dyDescent="0.15"/>
    <row r="8982" customFormat="1" ht="13" x14ac:dyDescent="0.15"/>
    <row r="8983" customFormat="1" ht="13" x14ac:dyDescent="0.15"/>
    <row r="8984" customFormat="1" ht="13" x14ac:dyDescent="0.15"/>
    <row r="8985" customFormat="1" ht="13" x14ac:dyDescent="0.15"/>
    <row r="8986" customFormat="1" ht="13" x14ac:dyDescent="0.15"/>
    <row r="8987" customFormat="1" ht="13" x14ac:dyDescent="0.15"/>
    <row r="8988" customFormat="1" ht="13" x14ac:dyDescent="0.15"/>
    <row r="8989" customFormat="1" ht="13" x14ac:dyDescent="0.15"/>
    <row r="8990" customFormat="1" ht="13" x14ac:dyDescent="0.15"/>
    <row r="8991" customFormat="1" ht="13" x14ac:dyDescent="0.15"/>
    <row r="8992" customFormat="1" ht="13" x14ac:dyDescent="0.15"/>
    <row r="8993" customFormat="1" ht="13" x14ac:dyDescent="0.15"/>
    <row r="8994" customFormat="1" ht="13" x14ac:dyDescent="0.15"/>
    <row r="8995" customFormat="1" ht="13" x14ac:dyDescent="0.15"/>
    <row r="8996" customFormat="1" ht="13" x14ac:dyDescent="0.15"/>
    <row r="8997" customFormat="1" ht="13" x14ac:dyDescent="0.15"/>
    <row r="8998" customFormat="1" ht="13" x14ac:dyDescent="0.15"/>
    <row r="8999" customFormat="1" ht="13" x14ac:dyDescent="0.15"/>
    <row r="9000" customFormat="1" ht="13" x14ac:dyDescent="0.15"/>
    <row r="9001" customFormat="1" ht="13" x14ac:dyDescent="0.15"/>
    <row r="9002" customFormat="1" ht="13" x14ac:dyDescent="0.15"/>
    <row r="9003" customFormat="1" ht="13" x14ac:dyDescent="0.15"/>
    <row r="9004" customFormat="1" ht="13" x14ac:dyDescent="0.15"/>
    <row r="9005" customFormat="1" ht="13" x14ac:dyDescent="0.15"/>
    <row r="9006" customFormat="1" ht="13" x14ac:dyDescent="0.15"/>
    <row r="9007" customFormat="1" ht="13" x14ac:dyDescent="0.15"/>
    <row r="9008" customFormat="1" ht="13" x14ac:dyDescent="0.15"/>
    <row r="9009" customFormat="1" ht="13" x14ac:dyDescent="0.15"/>
    <row r="9010" customFormat="1" ht="13" x14ac:dyDescent="0.15"/>
    <row r="9011" customFormat="1" ht="13" x14ac:dyDescent="0.15"/>
    <row r="9012" customFormat="1" ht="13" x14ac:dyDescent="0.15"/>
    <row r="9013" customFormat="1" ht="13" x14ac:dyDescent="0.15"/>
    <row r="9014" customFormat="1" ht="13" x14ac:dyDescent="0.15"/>
    <row r="9015" customFormat="1" ht="13" x14ac:dyDescent="0.15"/>
    <row r="9016" customFormat="1" ht="13" x14ac:dyDescent="0.15"/>
    <row r="9017" customFormat="1" ht="13" x14ac:dyDescent="0.15"/>
    <row r="9018" customFormat="1" ht="13" x14ac:dyDescent="0.15"/>
    <row r="9019" customFormat="1" ht="13" x14ac:dyDescent="0.15"/>
    <row r="9020" customFormat="1" ht="13" x14ac:dyDescent="0.15"/>
    <row r="9021" customFormat="1" ht="13" x14ac:dyDescent="0.15"/>
    <row r="9022" customFormat="1" ht="13" x14ac:dyDescent="0.15"/>
    <row r="9023" customFormat="1" ht="13" x14ac:dyDescent="0.15"/>
    <row r="9024" customFormat="1" ht="13" x14ac:dyDescent="0.15"/>
    <row r="9025" customFormat="1" ht="13" x14ac:dyDescent="0.15"/>
    <row r="9026" customFormat="1" ht="13" x14ac:dyDescent="0.15"/>
    <row r="9027" customFormat="1" ht="13" x14ac:dyDescent="0.15"/>
    <row r="9028" customFormat="1" ht="13" x14ac:dyDescent="0.15"/>
    <row r="9029" customFormat="1" ht="13" x14ac:dyDescent="0.15"/>
    <row r="9030" customFormat="1" ht="13" x14ac:dyDescent="0.15"/>
    <row r="9031" customFormat="1" ht="13" x14ac:dyDescent="0.15"/>
    <row r="9032" customFormat="1" ht="13" x14ac:dyDescent="0.15"/>
    <row r="9033" customFormat="1" ht="13" x14ac:dyDescent="0.15"/>
    <row r="9034" customFormat="1" ht="13" x14ac:dyDescent="0.15"/>
    <row r="9035" customFormat="1" ht="13" x14ac:dyDescent="0.15"/>
    <row r="9036" customFormat="1" ht="13" x14ac:dyDescent="0.15"/>
    <row r="9037" customFormat="1" ht="13" x14ac:dyDescent="0.15"/>
    <row r="9038" customFormat="1" ht="13" x14ac:dyDescent="0.15"/>
    <row r="9039" customFormat="1" ht="13" x14ac:dyDescent="0.15"/>
    <row r="9040" customFormat="1" ht="13" x14ac:dyDescent="0.15"/>
    <row r="9041" customFormat="1" ht="13" x14ac:dyDescent="0.15"/>
    <row r="9042" customFormat="1" ht="13" x14ac:dyDescent="0.15"/>
    <row r="9043" customFormat="1" ht="13" x14ac:dyDescent="0.15"/>
    <row r="9044" customFormat="1" ht="13" x14ac:dyDescent="0.15"/>
    <row r="9045" customFormat="1" ht="13" x14ac:dyDescent="0.15"/>
    <row r="9046" customFormat="1" ht="13" x14ac:dyDescent="0.15"/>
    <row r="9047" customFormat="1" ht="13" x14ac:dyDescent="0.15"/>
    <row r="9048" customFormat="1" ht="13" x14ac:dyDescent="0.15"/>
    <row r="9049" customFormat="1" ht="13" x14ac:dyDescent="0.15"/>
    <row r="9050" customFormat="1" ht="13" x14ac:dyDescent="0.15"/>
    <row r="9051" customFormat="1" ht="13" x14ac:dyDescent="0.15"/>
    <row r="9052" customFormat="1" ht="13" x14ac:dyDescent="0.15"/>
    <row r="9053" customFormat="1" ht="13" x14ac:dyDescent="0.15"/>
    <row r="9054" customFormat="1" ht="13" x14ac:dyDescent="0.15"/>
    <row r="9055" customFormat="1" ht="13" x14ac:dyDescent="0.15"/>
    <row r="9056" customFormat="1" ht="13" x14ac:dyDescent="0.15"/>
    <row r="9057" customFormat="1" ht="13" x14ac:dyDescent="0.15"/>
    <row r="9058" customFormat="1" ht="13" x14ac:dyDescent="0.15"/>
    <row r="9059" customFormat="1" ht="13" x14ac:dyDescent="0.15"/>
    <row r="9060" customFormat="1" ht="13" x14ac:dyDescent="0.15"/>
    <row r="9061" customFormat="1" ht="13" x14ac:dyDescent="0.15"/>
    <row r="9062" customFormat="1" ht="13" x14ac:dyDescent="0.15"/>
    <row r="9063" customFormat="1" ht="13" x14ac:dyDescent="0.15"/>
    <row r="9064" customFormat="1" ht="13" x14ac:dyDescent="0.15"/>
    <row r="9065" customFormat="1" ht="13" x14ac:dyDescent="0.15"/>
    <row r="9066" customFormat="1" ht="13" x14ac:dyDescent="0.15"/>
    <row r="9067" customFormat="1" ht="13" x14ac:dyDescent="0.15"/>
    <row r="9068" customFormat="1" ht="13" x14ac:dyDescent="0.15"/>
    <row r="9069" customFormat="1" ht="13" x14ac:dyDescent="0.15"/>
    <row r="9070" customFormat="1" ht="13" x14ac:dyDescent="0.15"/>
    <row r="9071" customFormat="1" ht="13" x14ac:dyDescent="0.15"/>
    <row r="9072" customFormat="1" ht="13" x14ac:dyDescent="0.15"/>
    <row r="9073" customFormat="1" ht="13" x14ac:dyDescent="0.15"/>
    <row r="9074" customFormat="1" ht="13" x14ac:dyDescent="0.15"/>
    <row r="9075" customFormat="1" ht="13" x14ac:dyDescent="0.15"/>
    <row r="9076" customFormat="1" ht="13" x14ac:dyDescent="0.15"/>
    <row r="9077" customFormat="1" ht="13" x14ac:dyDescent="0.15"/>
    <row r="9078" customFormat="1" ht="13" x14ac:dyDescent="0.15"/>
    <row r="9079" customFormat="1" ht="13" x14ac:dyDescent="0.15"/>
    <row r="9080" customFormat="1" ht="13" x14ac:dyDescent="0.15"/>
    <row r="9081" customFormat="1" ht="13" x14ac:dyDescent="0.15"/>
    <row r="9082" customFormat="1" ht="13" x14ac:dyDescent="0.15"/>
    <row r="9083" customFormat="1" ht="13" x14ac:dyDescent="0.15"/>
    <row r="9084" customFormat="1" ht="13" x14ac:dyDescent="0.15"/>
    <row r="9085" customFormat="1" ht="13" x14ac:dyDescent="0.15"/>
    <row r="9086" customFormat="1" ht="13" x14ac:dyDescent="0.15"/>
    <row r="9087" customFormat="1" ht="13" x14ac:dyDescent="0.15"/>
    <row r="9088" customFormat="1" ht="13" x14ac:dyDescent="0.15"/>
    <row r="9089" customFormat="1" ht="13" x14ac:dyDescent="0.15"/>
    <row r="9090" customFormat="1" ht="13" x14ac:dyDescent="0.15"/>
    <row r="9091" customFormat="1" ht="13" x14ac:dyDescent="0.15"/>
    <row r="9092" customFormat="1" ht="13" x14ac:dyDescent="0.15"/>
    <row r="9093" customFormat="1" ht="13" x14ac:dyDescent="0.15"/>
    <row r="9094" customFormat="1" ht="13" x14ac:dyDescent="0.15"/>
    <row r="9095" customFormat="1" ht="13" x14ac:dyDescent="0.15"/>
    <row r="9096" customFormat="1" ht="13" x14ac:dyDescent="0.15"/>
    <row r="9097" customFormat="1" ht="13" x14ac:dyDescent="0.15"/>
    <row r="9098" customFormat="1" ht="13" x14ac:dyDescent="0.15"/>
    <row r="9099" customFormat="1" ht="13" x14ac:dyDescent="0.15"/>
    <row r="9100" customFormat="1" ht="13" x14ac:dyDescent="0.15"/>
    <row r="9101" customFormat="1" ht="13" x14ac:dyDescent="0.15"/>
    <row r="9102" customFormat="1" ht="13" x14ac:dyDescent="0.15"/>
    <row r="9103" customFormat="1" ht="13" x14ac:dyDescent="0.15"/>
    <row r="9104" customFormat="1" ht="13" x14ac:dyDescent="0.15"/>
    <row r="9105" customFormat="1" ht="13" x14ac:dyDescent="0.15"/>
    <row r="9106" customFormat="1" ht="13" x14ac:dyDescent="0.15"/>
    <row r="9107" customFormat="1" ht="13" x14ac:dyDescent="0.15"/>
    <row r="9108" customFormat="1" ht="13" x14ac:dyDescent="0.15"/>
    <row r="9109" customFormat="1" ht="13" x14ac:dyDescent="0.15"/>
    <row r="9110" customFormat="1" ht="13" x14ac:dyDescent="0.15"/>
    <row r="9111" customFormat="1" ht="13" x14ac:dyDescent="0.15"/>
    <row r="9112" customFormat="1" ht="13" x14ac:dyDescent="0.15"/>
    <row r="9113" customFormat="1" ht="13" x14ac:dyDescent="0.15"/>
    <row r="9114" customFormat="1" ht="13" x14ac:dyDescent="0.15"/>
    <row r="9115" customFormat="1" ht="13" x14ac:dyDescent="0.15"/>
    <row r="9116" customFormat="1" ht="13" x14ac:dyDescent="0.15"/>
    <row r="9117" customFormat="1" ht="13" x14ac:dyDescent="0.15"/>
    <row r="9118" customFormat="1" ht="13" x14ac:dyDescent="0.15"/>
    <row r="9119" customFormat="1" ht="13" x14ac:dyDescent="0.15"/>
    <row r="9120" customFormat="1" ht="13" x14ac:dyDescent="0.15"/>
    <row r="9121" customFormat="1" ht="13" x14ac:dyDescent="0.15"/>
    <row r="9122" customFormat="1" ht="13" x14ac:dyDescent="0.15"/>
    <row r="9123" customFormat="1" ht="13" x14ac:dyDescent="0.15"/>
    <row r="9124" customFormat="1" ht="13" x14ac:dyDescent="0.15"/>
    <row r="9125" customFormat="1" ht="13" x14ac:dyDescent="0.15"/>
    <row r="9126" customFormat="1" ht="13" x14ac:dyDescent="0.15"/>
    <row r="9127" customFormat="1" ht="13" x14ac:dyDescent="0.15"/>
    <row r="9128" customFormat="1" ht="13" x14ac:dyDescent="0.15"/>
    <row r="9129" customFormat="1" ht="13" x14ac:dyDescent="0.15"/>
    <row r="9130" customFormat="1" ht="13" x14ac:dyDescent="0.15"/>
    <row r="9131" customFormat="1" ht="13" x14ac:dyDescent="0.15"/>
    <row r="9132" customFormat="1" ht="13" x14ac:dyDescent="0.15"/>
    <row r="9133" customFormat="1" ht="13" x14ac:dyDescent="0.15"/>
    <row r="9134" customFormat="1" ht="13" x14ac:dyDescent="0.15"/>
    <row r="9135" customFormat="1" ht="13" x14ac:dyDescent="0.15"/>
    <row r="9136" customFormat="1" ht="13" x14ac:dyDescent="0.15"/>
    <row r="9137" customFormat="1" ht="13" x14ac:dyDescent="0.15"/>
    <row r="9138" customFormat="1" ht="13" x14ac:dyDescent="0.15"/>
    <row r="9139" customFormat="1" ht="13" x14ac:dyDescent="0.15"/>
    <row r="9140" customFormat="1" ht="13" x14ac:dyDescent="0.15"/>
    <row r="9141" customFormat="1" ht="13" x14ac:dyDescent="0.15"/>
    <row r="9142" customFormat="1" ht="13" x14ac:dyDescent="0.15"/>
    <row r="9143" customFormat="1" ht="13" x14ac:dyDescent="0.15"/>
    <row r="9144" customFormat="1" ht="13" x14ac:dyDescent="0.15"/>
    <row r="9145" customFormat="1" ht="13" x14ac:dyDescent="0.15"/>
    <row r="9146" customFormat="1" ht="13" x14ac:dyDescent="0.15"/>
    <row r="9147" customFormat="1" ht="13" x14ac:dyDescent="0.15"/>
    <row r="9148" customFormat="1" ht="13" x14ac:dyDescent="0.15"/>
    <row r="9149" customFormat="1" ht="13" x14ac:dyDescent="0.15"/>
    <row r="9150" customFormat="1" ht="13" x14ac:dyDescent="0.15"/>
    <row r="9151" customFormat="1" ht="13" x14ac:dyDescent="0.15"/>
    <row r="9152" customFormat="1" ht="13" x14ac:dyDescent="0.15"/>
    <row r="9153" customFormat="1" ht="13" x14ac:dyDescent="0.15"/>
    <row r="9154" customFormat="1" ht="13" x14ac:dyDescent="0.15"/>
    <row r="9155" customFormat="1" ht="13" x14ac:dyDescent="0.15"/>
    <row r="9156" customFormat="1" ht="13" x14ac:dyDescent="0.15"/>
    <row r="9157" customFormat="1" ht="13" x14ac:dyDescent="0.15"/>
    <row r="9158" customFormat="1" ht="13" x14ac:dyDescent="0.15"/>
    <row r="9159" customFormat="1" ht="13" x14ac:dyDescent="0.15"/>
    <row r="9160" customFormat="1" ht="13" x14ac:dyDescent="0.15"/>
    <row r="9161" customFormat="1" ht="13" x14ac:dyDescent="0.15"/>
    <row r="9162" customFormat="1" ht="13" x14ac:dyDescent="0.15"/>
    <row r="9163" customFormat="1" ht="13" x14ac:dyDescent="0.15"/>
    <row r="9164" customFormat="1" ht="13" x14ac:dyDescent="0.15"/>
    <row r="9165" customFormat="1" ht="13" x14ac:dyDescent="0.15"/>
    <row r="9166" customFormat="1" ht="13" x14ac:dyDescent="0.15"/>
    <row r="9167" customFormat="1" ht="13" x14ac:dyDescent="0.15"/>
    <row r="9168" customFormat="1" ht="13" x14ac:dyDescent="0.15"/>
    <row r="9169" customFormat="1" ht="13" x14ac:dyDescent="0.15"/>
    <row r="9170" customFormat="1" ht="13" x14ac:dyDescent="0.15"/>
    <row r="9171" customFormat="1" ht="13" x14ac:dyDescent="0.15"/>
    <row r="9172" customFormat="1" ht="13" x14ac:dyDescent="0.15"/>
    <row r="9173" customFormat="1" ht="13" x14ac:dyDescent="0.15"/>
    <row r="9174" customFormat="1" ht="13" x14ac:dyDescent="0.15"/>
    <row r="9175" customFormat="1" ht="13" x14ac:dyDescent="0.15"/>
    <row r="9176" customFormat="1" ht="13" x14ac:dyDescent="0.15"/>
    <row r="9177" customFormat="1" ht="13" x14ac:dyDescent="0.15"/>
    <row r="9178" customFormat="1" ht="13" x14ac:dyDescent="0.15"/>
    <row r="9179" customFormat="1" ht="13" x14ac:dyDescent="0.15"/>
    <row r="9180" customFormat="1" ht="13" x14ac:dyDescent="0.15"/>
    <row r="9181" customFormat="1" ht="13" x14ac:dyDescent="0.15"/>
    <row r="9182" customFormat="1" ht="13" x14ac:dyDescent="0.15"/>
    <row r="9183" customFormat="1" ht="13" x14ac:dyDescent="0.15"/>
    <row r="9184" customFormat="1" ht="13" x14ac:dyDescent="0.15"/>
    <row r="9185" customFormat="1" ht="13" x14ac:dyDescent="0.15"/>
    <row r="9186" customFormat="1" ht="13" x14ac:dyDescent="0.15"/>
    <row r="9187" customFormat="1" ht="13" x14ac:dyDescent="0.15"/>
    <row r="9188" customFormat="1" ht="13" x14ac:dyDescent="0.15"/>
    <row r="9189" customFormat="1" ht="13" x14ac:dyDescent="0.15"/>
    <row r="9190" customFormat="1" ht="13" x14ac:dyDescent="0.15"/>
    <row r="9191" customFormat="1" ht="13" x14ac:dyDescent="0.15"/>
    <row r="9192" customFormat="1" ht="13" x14ac:dyDescent="0.15"/>
    <row r="9193" customFormat="1" ht="13" x14ac:dyDescent="0.15"/>
    <row r="9194" customFormat="1" ht="13" x14ac:dyDescent="0.15"/>
    <row r="9195" customFormat="1" ht="13" x14ac:dyDescent="0.15"/>
    <row r="9196" customFormat="1" ht="13" x14ac:dyDescent="0.15"/>
    <row r="9197" customFormat="1" ht="13" x14ac:dyDescent="0.15"/>
    <row r="9198" customFormat="1" ht="13" x14ac:dyDescent="0.15"/>
    <row r="9199" customFormat="1" ht="13" x14ac:dyDescent="0.15"/>
    <row r="9200" customFormat="1" ht="13" x14ac:dyDescent="0.15"/>
    <row r="9201" customFormat="1" ht="13" x14ac:dyDescent="0.15"/>
    <row r="9202" customFormat="1" ht="13" x14ac:dyDescent="0.15"/>
    <row r="9203" customFormat="1" ht="13" x14ac:dyDescent="0.15"/>
    <row r="9204" customFormat="1" ht="13" x14ac:dyDescent="0.15"/>
    <row r="9205" customFormat="1" ht="13" x14ac:dyDescent="0.15"/>
    <row r="9206" customFormat="1" ht="13" x14ac:dyDescent="0.15"/>
    <row r="9207" customFormat="1" ht="13" x14ac:dyDescent="0.15"/>
    <row r="9208" customFormat="1" ht="13" x14ac:dyDescent="0.15"/>
    <row r="9209" customFormat="1" ht="13" x14ac:dyDescent="0.15"/>
    <row r="9210" customFormat="1" ht="13" x14ac:dyDescent="0.15"/>
    <row r="9211" customFormat="1" ht="13" x14ac:dyDescent="0.15"/>
    <row r="9212" customFormat="1" ht="13" x14ac:dyDescent="0.15"/>
    <row r="9213" customFormat="1" ht="13" x14ac:dyDescent="0.15"/>
    <row r="9214" customFormat="1" ht="13" x14ac:dyDescent="0.15"/>
    <row r="9215" customFormat="1" ht="13" x14ac:dyDescent="0.15"/>
    <row r="9216" customFormat="1" ht="13" x14ac:dyDescent="0.15"/>
    <row r="9217" customFormat="1" ht="13" x14ac:dyDescent="0.15"/>
    <row r="9218" customFormat="1" ht="13" x14ac:dyDescent="0.15"/>
    <row r="9219" customFormat="1" ht="13" x14ac:dyDescent="0.15"/>
    <row r="9220" customFormat="1" ht="13" x14ac:dyDescent="0.15"/>
    <row r="9221" customFormat="1" ht="13" x14ac:dyDescent="0.15"/>
    <row r="9222" customFormat="1" ht="13" x14ac:dyDescent="0.15"/>
    <row r="9223" customFormat="1" ht="13" x14ac:dyDescent="0.15"/>
    <row r="9224" customFormat="1" ht="13" x14ac:dyDescent="0.15"/>
    <row r="9225" customFormat="1" ht="13" x14ac:dyDescent="0.15"/>
    <row r="9226" customFormat="1" ht="13" x14ac:dyDescent="0.15"/>
    <row r="9227" customFormat="1" ht="13" x14ac:dyDescent="0.15"/>
    <row r="9228" customFormat="1" ht="13" x14ac:dyDescent="0.15"/>
    <row r="9229" customFormat="1" ht="13" x14ac:dyDescent="0.15"/>
    <row r="9230" customFormat="1" ht="13" x14ac:dyDescent="0.15"/>
    <row r="9231" customFormat="1" ht="13" x14ac:dyDescent="0.15"/>
    <row r="9232" customFormat="1" ht="13" x14ac:dyDescent="0.15"/>
    <row r="9233" customFormat="1" ht="13" x14ac:dyDescent="0.15"/>
    <row r="9234" customFormat="1" ht="13" x14ac:dyDescent="0.15"/>
    <row r="9235" customFormat="1" ht="13" x14ac:dyDescent="0.15"/>
    <row r="9236" customFormat="1" ht="13" x14ac:dyDescent="0.15"/>
    <row r="9237" customFormat="1" ht="13" x14ac:dyDescent="0.15"/>
    <row r="9238" customFormat="1" ht="13" x14ac:dyDescent="0.15"/>
    <row r="9239" customFormat="1" ht="13" x14ac:dyDescent="0.15"/>
    <row r="9240" customFormat="1" ht="13" x14ac:dyDescent="0.15"/>
    <row r="9241" customFormat="1" ht="13" x14ac:dyDescent="0.15"/>
    <row r="9242" customFormat="1" ht="13" x14ac:dyDescent="0.15"/>
    <row r="9243" customFormat="1" ht="13" x14ac:dyDescent="0.15"/>
    <row r="9244" customFormat="1" ht="13" x14ac:dyDescent="0.15"/>
    <row r="9245" customFormat="1" ht="13" x14ac:dyDescent="0.15"/>
    <row r="9246" customFormat="1" ht="13" x14ac:dyDescent="0.15"/>
    <row r="9247" customFormat="1" ht="13" x14ac:dyDescent="0.15"/>
    <row r="9248" customFormat="1" ht="13" x14ac:dyDescent="0.15"/>
    <row r="9249" customFormat="1" ht="13" x14ac:dyDescent="0.15"/>
    <row r="9250" customFormat="1" ht="13" x14ac:dyDescent="0.15"/>
    <row r="9251" customFormat="1" ht="13" x14ac:dyDescent="0.15"/>
    <row r="9252" customFormat="1" ht="13" x14ac:dyDescent="0.15"/>
    <row r="9253" customFormat="1" ht="13" x14ac:dyDescent="0.15"/>
    <row r="9254" customFormat="1" ht="13" x14ac:dyDescent="0.15"/>
    <row r="9255" customFormat="1" ht="13" x14ac:dyDescent="0.15"/>
    <row r="9256" customFormat="1" ht="13" x14ac:dyDescent="0.15"/>
    <row r="9257" customFormat="1" ht="13" x14ac:dyDescent="0.15"/>
    <row r="9258" customFormat="1" ht="13" x14ac:dyDescent="0.15"/>
    <row r="9259" customFormat="1" ht="13" x14ac:dyDescent="0.15"/>
    <row r="9260" customFormat="1" ht="13" x14ac:dyDescent="0.15"/>
    <row r="9261" customFormat="1" ht="13" x14ac:dyDescent="0.15"/>
    <row r="9262" customFormat="1" ht="13" x14ac:dyDescent="0.15"/>
    <row r="9263" customFormat="1" ht="13" x14ac:dyDescent="0.15"/>
    <row r="9264" customFormat="1" ht="13" x14ac:dyDescent="0.15"/>
    <row r="9265" customFormat="1" ht="13" x14ac:dyDescent="0.15"/>
    <row r="9266" customFormat="1" ht="13" x14ac:dyDescent="0.15"/>
    <row r="9267" customFormat="1" ht="13" x14ac:dyDescent="0.15"/>
    <row r="9268" customFormat="1" ht="13" x14ac:dyDescent="0.15"/>
    <row r="9269" customFormat="1" ht="13" x14ac:dyDescent="0.15"/>
    <row r="9270" customFormat="1" ht="13" x14ac:dyDescent="0.15"/>
    <row r="9271" customFormat="1" ht="13" x14ac:dyDescent="0.15"/>
    <row r="9272" customFormat="1" ht="13" x14ac:dyDescent="0.15"/>
    <row r="9273" customFormat="1" ht="13" x14ac:dyDescent="0.15"/>
    <row r="9274" customFormat="1" ht="13" x14ac:dyDescent="0.15"/>
    <row r="9275" customFormat="1" ht="13" x14ac:dyDescent="0.15"/>
    <row r="9276" customFormat="1" ht="13" x14ac:dyDescent="0.15"/>
    <row r="9277" customFormat="1" ht="13" x14ac:dyDescent="0.15"/>
    <row r="9278" customFormat="1" ht="13" x14ac:dyDescent="0.15"/>
    <row r="9279" customFormat="1" ht="13" x14ac:dyDescent="0.15"/>
    <row r="9280" customFormat="1" ht="13" x14ac:dyDescent="0.15"/>
    <row r="9281" customFormat="1" ht="13" x14ac:dyDescent="0.15"/>
    <row r="9282" customFormat="1" ht="13" x14ac:dyDescent="0.15"/>
    <row r="9283" customFormat="1" ht="13" x14ac:dyDescent="0.15"/>
    <row r="9284" customFormat="1" ht="13" x14ac:dyDescent="0.15"/>
    <row r="9285" customFormat="1" ht="13" x14ac:dyDescent="0.15"/>
    <row r="9286" customFormat="1" ht="13" x14ac:dyDescent="0.15"/>
    <row r="9287" customFormat="1" ht="13" x14ac:dyDescent="0.15"/>
    <row r="9288" customFormat="1" ht="13" x14ac:dyDescent="0.15"/>
    <row r="9289" customFormat="1" ht="13" x14ac:dyDescent="0.15"/>
    <row r="9290" customFormat="1" ht="13" x14ac:dyDescent="0.15"/>
    <row r="9291" customFormat="1" ht="13" x14ac:dyDescent="0.15"/>
    <row r="9292" customFormat="1" ht="13" x14ac:dyDescent="0.15"/>
    <row r="9293" customFormat="1" ht="13" x14ac:dyDescent="0.15"/>
    <row r="9294" customFormat="1" ht="13" x14ac:dyDescent="0.15"/>
    <row r="9295" customFormat="1" ht="13" x14ac:dyDescent="0.15"/>
    <row r="9296" customFormat="1" ht="13" x14ac:dyDescent="0.15"/>
    <row r="9297" customFormat="1" ht="13" x14ac:dyDescent="0.15"/>
    <row r="9298" customFormat="1" ht="13" x14ac:dyDescent="0.15"/>
    <row r="9299" customFormat="1" ht="13" x14ac:dyDescent="0.15"/>
    <row r="9300" customFormat="1" ht="13" x14ac:dyDescent="0.15"/>
    <row r="9301" customFormat="1" ht="13" x14ac:dyDescent="0.15"/>
    <row r="9302" customFormat="1" ht="13" x14ac:dyDescent="0.15"/>
    <row r="9303" customFormat="1" ht="13" x14ac:dyDescent="0.15"/>
    <row r="9304" customFormat="1" ht="13" x14ac:dyDescent="0.15"/>
    <row r="9305" customFormat="1" ht="13" x14ac:dyDescent="0.15"/>
    <row r="9306" customFormat="1" ht="13" x14ac:dyDescent="0.15"/>
    <row r="9307" customFormat="1" ht="13" x14ac:dyDescent="0.15"/>
    <row r="9308" customFormat="1" ht="13" x14ac:dyDescent="0.15"/>
    <row r="9309" customFormat="1" ht="13" x14ac:dyDescent="0.15"/>
    <row r="9310" customFormat="1" ht="13" x14ac:dyDescent="0.15"/>
    <row r="9311" customFormat="1" ht="13" x14ac:dyDescent="0.15"/>
    <row r="9312" customFormat="1" ht="13" x14ac:dyDescent="0.15"/>
    <row r="9313" customFormat="1" ht="13" x14ac:dyDescent="0.15"/>
    <row r="9314" customFormat="1" ht="13" x14ac:dyDescent="0.15"/>
    <row r="9315" customFormat="1" ht="13" x14ac:dyDescent="0.15"/>
    <row r="9316" customFormat="1" ht="13" x14ac:dyDescent="0.15"/>
    <row r="9317" customFormat="1" ht="13" x14ac:dyDescent="0.15"/>
    <row r="9318" customFormat="1" ht="13" x14ac:dyDescent="0.15"/>
    <row r="9319" customFormat="1" ht="13" x14ac:dyDescent="0.15"/>
    <row r="9320" customFormat="1" ht="13" x14ac:dyDescent="0.15"/>
    <row r="9321" customFormat="1" ht="13" x14ac:dyDescent="0.15"/>
    <row r="9322" customFormat="1" ht="13" x14ac:dyDescent="0.15"/>
    <row r="9323" customFormat="1" ht="13" x14ac:dyDescent="0.15"/>
    <row r="9324" customFormat="1" ht="13" x14ac:dyDescent="0.15"/>
    <row r="9325" customFormat="1" ht="13" x14ac:dyDescent="0.15"/>
    <row r="9326" customFormat="1" ht="13" x14ac:dyDescent="0.15"/>
    <row r="9327" customFormat="1" ht="13" x14ac:dyDescent="0.15"/>
    <row r="9328" customFormat="1" ht="13" x14ac:dyDescent="0.15"/>
    <row r="9329" customFormat="1" ht="13" x14ac:dyDescent="0.15"/>
    <row r="9330" customFormat="1" ht="13" x14ac:dyDescent="0.15"/>
    <row r="9331" customFormat="1" ht="13" x14ac:dyDescent="0.15"/>
    <row r="9332" customFormat="1" ht="13" x14ac:dyDescent="0.15"/>
    <row r="9333" customFormat="1" ht="13" x14ac:dyDescent="0.15"/>
    <row r="9334" customFormat="1" ht="13" x14ac:dyDescent="0.15"/>
    <row r="9335" customFormat="1" ht="13" x14ac:dyDescent="0.15"/>
    <row r="9336" customFormat="1" ht="13" x14ac:dyDescent="0.15"/>
    <row r="9337" customFormat="1" ht="13" x14ac:dyDescent="0.15"/>
    <row r="9338" customFormat="1" ht="13" x14ac:dyDescent="0.15"/>
    <row r="9339" customFormat="1" ht="13" x14ac:dyDescent="0.15"/>
    <row r="9340" customFormat="1" ht="13" x14ac:dyDescent="0.15"/>
    <row r="9341" customFormat="1" ht="13" x14ac:dyDescent="0.15"/>
    <row r="9342" customFormat="1" ht="13" x14ac:dyDescent="0.15"/>
    <row r="9343" customFormat="1" ht="13" x14ac:dyDescent="0.15"/>
    <row r="9344" customFormat="1" ht="13" x14ac:dyDescent="0.15"/>
    <row r="9345" customFormat="1" ht="13" x14ac:dyDescent="0.15"/>
    <row r="9346" customFormat="1" ht="13" x14ac:dyDescent="0.15"/>
    <row r="9347" customFormat="1" ht="13" x14ac:dyDescent="0.15"/>
    <row r="9348" customFormat="1" ht="13" x14ac:dyDescent="0.15"/>
    <row r="9349" customFormat="1" ht="13" x14ac:dyDescent="0.15"/>
    <row r="9350" customFormat="1" ht="13" x14ac:dyDescent="0.15"/>
    <row r="9351" customFormat="1" ht="13" x14ac:dyDescent="0.15"/>
    <row r="9352" customFormat="1" ht="13" x14ac:dyDescent="0.15"/>
    <row r="9353" customFormat="1" ht="13" x14ac:dyDescent="0.15"/>
    <row r="9354" customFormat="1" ht="13" x14ac:dyDescent="0.15"/>
    <row r="9355" customFormat="1" ht="13" x14ac:dyDescent="0.15"/>
    <row r="9356" customFormat="1" ht="13" x14ac:dyDescent="0.15"/>
    <row r="9357" customFormat="1" ht="13" x14ac:dyDescent="0.15"/>
    <row r="9358" customFormat="1" ht="13" x14ac:dyDescent="0.15"/>
    <row r="9359" customFormat="1" ht="13" x14ac:dyDescent="0.15"/>
    <row r="9360" customFormat="1" ht="13" x14ac:dyDescent="0.15"/>
    <row r="9361" customFormat="1" ht="13" x14ac:dyDescent="0.15"/>
    <row r="9362" customFormat="1" ht="13" x14ac:dyDescent="0.15"/>
    <row r="9363" customFormat="1" ht="13" x14ac:dyDescent="0.15"/>
    <row r="9364" customFormat="1" ht="13" x14ac:dyDescent="0.15"/>
    <row r="9365" customFormat="1" ht="13" x14ac:dyDescent="0.15"/>
    <row r="9366" customFormat="1" ht="13" x14ac:dyDescent="0.15"/>
    <row r="9367" customFormat="1" ht="13" x14ac:dyDescent="0.15"/>
    <row r="9368" customFormat="1" ht="13" x14ac:dyDescent="0.15"/>
    <row r="9369" customFormat="1" ht="13" x14ac:dyDescent="0.15"/>
    <row r="9370" customFormat="1" ht="13" x14ac:dyDescent="0.15"/>
    <row r="9371" customFormat="1" ht="13" x14ac:dyDescent="0.15"/>
    <row r="9372" customFormat="1" ht="13" x14ac:dyDescent="0.15"/>
    <row r="9373" customFormat="1" ht="13" x14ac:dyDescent="0.15"/>
    <row r="9374" customFormat="1" ht="13" x14ac:dyDescent="0.15"/>
    <row r="9375" customFormat="1" ht="13" x14ac:dyDescent="0.15"/>
    <row r="9376" customFormat="1" ht="13" x14ac:dyDescent="0.15"/>
    <row r="9377" customFormat="1" ht="13" x14ac:dyDescent="0.15"/>
    <row r="9378" customFormat="1" ht="13" x14ac:dyDescent="0.15"/>
    <row r="9379" customFormat="1" ht="13" x14ac:dyDescent="0.15"/>
    <row r="9380" customFormat="1" ht="13" x14ac:dyDescent="0.15"/>
    <row r="9381" customFormat="1" ht="13" x14ac:dyDescent="0.15"/>
    <row r="9382" customFormat="1" ht="13" x14ac:dyDescent="0.15"/>
    <row r="9383" customFormat="1" ht="13" x14ac:dyDescent="0.15"/>
    <row r="9384" customFormat="1" ht="13" x14ac:dyDescent="0.15"/>
    <row r="9385" customFormat="1" ht="13" x14ac:dyDescent="0.15"/>
    <row r="9386" customFormat="1" ht="13" x14ac:dyDescent="0.15"/>
    <row r="9387" customFormat="1" ht="13" x14ac:dyDescent="0.15"/>
    <row r="9388" customFormat="1" ht="13" x14ac:dyDescent="0.15"/>
    <row r="9389" customFormat="1" ht="13" x14ac:dyDescent="0.15"/>
    <row r="9390" customFormat="1" ht="13" x14ac:dyDescent="0.15"/>
    <row r="9391" customFormat="1" ht="13" x14ac:dyDescent="0.15"/>
    <row r="9392" customFormat="1" ht="13" x14ac:dyDescent="0.15"/>
    <row r="9393" customFormat="1" ht="13" x14ac:dyDescent="0.15"/>
    <row r="9394" customFormat="1" ht="13" x14ac:dyDescent="0.15"/>
    <row r="9395" customFormat="1" ht="13" x14ac:dyDescent="0.15"/>
    <row r="9396" customFormat="1" ht="13" x14ac:dyDescent="0.15"/>
    <row r="9397" customFormat="1" ht="13" x14ac:dyDescent="0.15"/>
    <row r="9398" customFormat="1" ht="13" x14ac:dyDescent="0.15"/>
    <row r="9399" customFormat="1" ht="13" x14ac:dyDescent="0.15"/>
    <row r="9400" customFormat="1" ht="13" x14ac:dyDescent="0.15"/>
    <row r="9401" customFormat="1" ht="13" x14ac:dyDescent="0.15"/>
    <row r="9402" customFormat="1" ht="13" x14ac:dyDescent="0.15"/>
    <row r="9403" customFormat="1" ht="13" x14ac:dyDescent="0.15"/>
    <row r="9404" customFormat="1" ht="13" x14ac:dyDescent="0.15"/>
    <row r="9405" customFormat="1" ht="13" x14ac:dyDescent="0.15"/>
    <row r="9406" customFormat="1" ht="13" x14ac:dyDescent="0.15"/>
    <row r="9407" customFormat="1" ht="13" x14ac:dyDescent="0.15"/>
    <row r="9408" customFormat="1" ht="13" x14ac:dyDescent="0.15"/>
    <row r="9409" customFormat="1" ht="13" x14ac:dyDescent="0.15"/>
    <row r="9410" customFormat="1" ht="13" x14ac:dyDescent="0.15"/>
    <row r="9411" customFormat="1" ht="13" x14ac:dyDescent="0.15"/>
    <row r="9412" customFormat="1" ht="13" x14ac:dyDescent="0.15"/>
    <row r="9413" customFormat="1" ht="13" x14ac:dyDescent="0.15"/>
    <row r="9414" customFormat="1" ht="13" x14ac:dyDescent="0.15"/>
    <row r="9415" customFormat="1" ht="13" x14ac:dyDescent="0.15"/>
    <row r="9416" customFormat="1" ht="13" x14ac:dyDescent="0.15"/>
    <row r="9417" customFormat="1" ht="13" x14ac:dyDescent="0.15"/>
    <row r="9418" customFormat="1" ht="13" x14ac:dyDescent="0.15"/>
    <row r="9419" customFormat="1" ht="13" x14ac:dyDescent="0.15"/>
    <row r="9420" customFormat="1" ht="13" x14ac:dyDescent="0.15"/>
    <row r="9421" customFormat="1" ht="13" x14ac:dyDescent="0.15"/>
    <row r="9422" customFormat="1" ht="13" x14ac:dyDescent="0.15"/>
    <row r="9423" customFormat="1" ht="13" x14ac:dyDescent="0.15"/>
    <row r="9424" customFormat="1" ht="13" x14ac:dyDescent="0.15"/>
    <row r="9425" customFormat="1" ht="13" x14ac:dyDescent="0.15"/>
    <row r="9426" customFormat="1" ht="13" x14ac:dyDescent="0.15"/>
    <row r="9427" customFormat="1" ht="13" x14ac:dyDescent="0.15"/>
    <row r="9428" customFormat="1" ht="13" x14ac:dyDescent="0.15"/>
    <row r="9429" customFormat="1" ht="13" x14ac:dyDescent="0.15"/>
    <row r="9430" customFormat="1" ht="13" x14ac:dyDescent="0.15"/>
    <row r="9431" customFormat="1" ht="13" x14ac:dyDescent="0.15"/>
    <row r="9432" customFormat="1" ht="13" x14ac:dyDescent="0.15"/>
    <row r="9433" customFormat="1" ht="13" x14ac:dyDescent="0.15"/>
    <row r="9434" customFormat="1" ht="13" x14ac:dyDescent="0.15"/>
    <row r="9435" customFormat="1" ht="13" x14ac:dyDescent="0.15"/>
    <row r="9436" customFormat="1" ht="13" x14ac:dyDescent="0.15"/>
    <row r="9437" customFormat="1" ht="13" x14ac:dyDescent="0.15"/>
    <row r="9438" customFormat="1" ht="13" x14ac:dyDescent="0.15"/>
    <row r="9439" customFormat="1" ht="13" x14ac:dyDescent="0.15"/>
    <row r="9440" customFormat="1" ht="13" x14ac:dyDescent="0.15"/>
    <row r="9441" customFormat="1" ht="13" x14ac:dyDescent="0.15"/>
    <row r="9442" customFormat="1" ht="13" x14ac:dyDescent="0.15"/>
    <row r="9443" customFormat="1" ht="13" x14ac:dyDescent="0.15"/>
    <row r="9444" customFormat="1" ht="13" x14ac:dyDescent="0.15"/>
    <row r="9445" customFormat="1" ht="13" x14ac:dyDescent="0.15"/>
    <row r="9446" customFormat="1" ht="13" x14ac:dyDescent="0.15"/>
    <row r="9447" customFormat="1" ht="13" x14ac:dyDescent="0.15"/>
    <row r="9448" customFormat="1" ht="13" x14ac:dyDescent="0.15"/>
    <row r="9449" customFormat="1" ht="13" x14ac:dyDescent="0.15"/>
    <row r="9450" customFormat="1" ht="13" x14ac:dyDescent="0.15"/>
    <row r="9451" customFormat="1" ht="13" x14ac:dyDescent="0.15"/>
    <row r="9452" customFormat="1" ht="13" x14ac:dyDescent="0.15"/>
    <row r="9453" customFormat="1" ht="13" x14ac:dyDescent="0.15"/>
    <row r="9454" customFormat="1" ht="13" x14ac:dyDescent="0.15"/>
    <row r="9455" customFormat="1" ht="13" x14ac:dyDescent="0.15"/>
    <row r="9456" customFormat="1" ht="13" x14ac:dyDescent="0.15"/>
    <row r="9457" customFormat="1" ht="13" x14ac:dyDescent="0.15"/>
    <row r="9458" customFormat="1" ht="13" x14ac:dyDescent="0.15"/>
    <row r="9459" customFormat="1" ht="13" x14ac:dyDescent="0.15"/>
    <row r="9460" customFormat="1" ht="13" x14ac:dyDescent="0.15"/>
    <row r="9461" customFormat="1" ht="13" x14ac:dyDescent="0.15"/>
    <row r="9462" customFormat="1" ht="13" x14ac:dyDescent="0.15"/>
    <row r="9463" customFormat="1" ht="13" x14ac:dyDescent="0.15"/>
    <row r="9464" customFormat="1" ht="13" x14ac:dyDescent="0.15"/>
    <row r="9465" customFormat="1" ht="13" x14ac:dyDescent="0.15"/>
    <row r="9466" customFormat="1" ht="13" x14ac:dyDescent="0.15"/>
    <row r="9467" customFormat="1" ht="13" x14ac:dyDescent="0.15"/>
    <row r="9468" customFormat="1" ht="13" x14ac:dyDescent="0.15"/>
    <row r="9469" customFormat="1" ht="13" x14ac:dyDescent="0.15"/>
    <row r="9470" customFormat="1" ht="13" x14ac:dyDescent="0.15"/>
    <row r="9471" customFormat="1" ht="13" x14ac:dyDescent="0.15"/>
    <row r="9472" customFormat="1" ht="13" x14ac:dyDescent="0.15"/>
    <row r="9473" customFormat="1" ht="13" x14ac:dyDescent="0.15"/>
    <row r="9474" customFormat="1" ht="13" x14ac:dyDescent="0.15"/>
    <row r="9475" customFormat="1" ht="13" x14ac:dyDescent="0.15"/>
    <row r="9476" customFormat="1" ht="13" x14ac:dyDescent="0.15"/>
    <row r="9477" customFormat="1" ht="13" x14ac:dyDescent="0.15"/>
    <row r="9478" customFormat="1" ht="13" x14ac:dyDescent="0.15"/>
    <row r="9479" customFormat="1" ht="13" x14ac:dyDescent="0.15"/>
    <row r="9480" customFormat="1" ht="13" x14ac:dyDescent="0.15"/>
    <row r="9481" customFormat="1" ht="13" x14ac:dyDescent="0.15"/>
    <row r="9482" customFormat="1" ht="13" x14ac:dyDescent="0.15"/>
    <row r="9483" customFormat="1" ht="13" x14ac:dyDescent="0.15"/>
    <row r="9484" customFormat="1" ht="13" x14ac:dyDescent="0.15"/>
    <row r="9485" customFormat="1" ht="13" x14ac:dyDescent="0.15"/>
    <row r="9486" customFormat="1" ht="13" x14ac:dyDescent="0.15"/>
    <row r="9487" customFormat="1" ht="13" x14ac:dyDescent="0.15"/>
    <row r="9488" customFormat="1" ht="13" x14ac:dyDescent="0.15"/>
    <row r="9489" customFormat="1" ht="13" x14ac:dyDescent="0.15"/>
    <row r="9490" customFormat="1" ht="13" x14ac:dyDescent="0.15"/>
    <row r="9491" customFormat="1" ht="13" x14ac:dyDescent="0.15"/>
    <row r="9492" customFormat="1" ht="13" x14ac:dyDescent="0.15"/>
    <row r="9493" customFormat="1" ht="13" x14ac:dyDescent="0.15"/>
    <row r="9494" customFormat="1" ht="13" x14ac:dyDescent="0.15"/>
    <row r="9495" customFormat="1" ht="13" x14ac:dyDescent="0.15"/>
    <row r="9496" customFormat="1" ht="13" x14ac:dyDescent="0.15"/>
    <row r="9497" customFormat="1" ht="13" x14ac:dyDescent="0.15"/>
    <row r="9498" customFormat="1" ht="13" x14ac:dyDescent="0.15"/>
    <row r="9499" customFormat="1" ht="13" x14ac:dyDescent="0.15"/>
    <row r="9500" customFormat="1" ht="13" x14ac:dyDescent="0.15"/>
    <row r="9501" customFormat="1" ht="13" x14ac:dyDescent="0.15"/>
    <row r="9502" customFormat="1" ht="13" x14ac:dyDescent="0.15"/>
    <row r="9503" customFormat="1" ht="13" x14ac:dyDescent="0.15"/>
    <row r="9504" customFormat="1" ht="13" x14ac:dyDescent="0.15"/>
    <row r="9505" customFormat="1" ht="13" x14ac:dyDescent="0.15"/>
    <row r="9506" customFormat="1" ht="13" x14ac:dyDescent="0.15"/>
    <row r="9507" customFormat="1" ht="13" x14ac:dyDescent="0.15"/>
    <row r="9508" customFormat="1" ht="13" x14ac:dyDescent="0.15"/>
    <row r="9509" customFormat="1" ht="13" x14ac:dyDescent="0.15"/>
    <row r="9510" customFormat="1" ht="13" x14ac:dyDescent="0.15"/>
    <row r="9511" customFormat="1" ht="13" x14ac:dyDescent="0.15"/>
    <row r="9512" customFormat="1" ht="13" x14ac:dyDescent="0.15"/>
    <row r="9513" customFormat="1" ht="13" x14ac:dyDescent="0.15"/>
    <row r="9514" customFormat="1" ht="13" x14ac:dyDescent="0.15"/>
    <row r="9515" customFormat="1" ht="13" x14ac:dyDescent="0.15"/>
    <row r="9516" customFormat="1" ht="13" x14ac:dyDescent="0.15"/>
    <row r="9517" customFormat="1" ht="13" x14ac:dyDescent="0.15"/>
    <row r="9518" customFormat="1" ht="13" x14ac:dyDescent="0.15"/>
    <row r="9519" customFormat="1" ht="13" x14ac:dyDescent="0.15"/>
    <row r="9520" customFormat="1" ht="13" x14ac:dyDescent="0.15"/>
    <row r="9521" customFormat="1" ht="13" x14ac:dyDescent="0.15"/>
    <row r="9522" customFormat="1" ht="13" x14ac:dyDescent="0.15"/>
    <row r="9523" customFormat="1" ht="13" x14ac:dyDescent="0.15"/>
    <row r="9524" customFormat="1" ht="13" x14ac:dyDescent="0.15"/>
    <row r="9525" customFormat="1" ht="13" x14ac:dyDescent="0.15"/>
    <row r="9526" customFormat="1" ht="13" x14ac:dyDescent="0.15"/>
    <row r="9527" customFormat="1" ht="13" x14ac:dyDescent="0.15"/>
    <row r="9528" customFormat="1" ht="13" x14ac:dyDescent="0.15"/>
    <row r="9529" customFormat="1" ht="13" x14ac:dyDescent="0.15"/>
    <row r="9530" customFormat="1" ht="13" x14ac:dyDescent="0.15"/>
    <row r="9531" customFormat="1" ht="13" x14ac:dyDescent="0.15"/>
    <row r="9532" customFormat="1" ht="13" x14ac:dyDescent="0.15"/>
    <row r="9533" customFormat="1" ht="13" x14ac:dyDescent="0.15"/>
    <row r="9534" customFormat="1" ht="13" x14ac:dyDescent="0.15"/>
    <row r="9535" customFormat="1" ht="13" x14ac:dyDescent="0.15"/>
    <row r="9536" customFormat="1" ht="13" x14ac:dyDescent="0.15"/>
    <row r="9537" customFormat="1" ht="13" x14ac:dyDescent="0.15"/>
    <row r="9538" customFormat="1" ht="13" x14ac:dyDescent="0.15"/>
    <row r="9539" customFormat="1" ht="13" x14ac:dyDescent="0.15"/>
    <row r="9540" customFormat="1" ht="13" x14ac:dyDescent="0.15"/>
    <row r="9541" customFormat="1" ht="13" x14ac:dyDescent="0.15"/>
    <row r="9542" customFormat="1" ht="13" x14ac:dyDescent="0.15"/>
    <row r="9543" customFormat="1" ht="13" x14ac:dyDescent="0.15"/>
    <row r="9544" customFormat="1" ht="13" x14ac:dyDescent="0.15"/>
    <row r="9545" customFormat="1" ht="13" x14ac:dyDescent="0.15"/>
    <row r="9546" customFormat="1" ht="13" x14ac:dyDescent="0.15"/>
    <row r="9547" customFormat="1" ht="13" x14ac:dyDescent="0.15"/>
    <row r="9548" customFormat="1" ht="13" x14ac:dyDescent="0.15"/>
    <row r="9549" customFormat="1" ht="13" x14ac:dyDescent="0.15"/>
    <row r="9550" customFormat="1" ht="13" x14ac:dyDescent="0.15"/>
    <row r="9551" customFormat="1" ht="13" x14ac:dyDescent="0.15"/>
    <row r="9552" customFormat="1" ht="13" x14ac:dyDescent="0.15"/>
    <row r="9553" customFormat="1" ht="13" x14ac:dyDescent="0.15"/>
    <row r="9554" customFormat="1" ht="13" x14ac:dyDescent="0.15"/>
    <row r="9555" customFormat="1" ht="13" x14ac:dyDescent="0.15"/>
    <row r="9556" customFormat="1" ht="13" x14ac:dyDescent="0.15"/>
    <row r="9557" customFormat="1" ht="13" x14ac:dyDescent="0.15"/>
    <row r="9558" customFormat="1" ht="13" x14ac:dyDescent="0.15"/>
    <row r="9559" customFormat="1" ht="13" x14ac:dyDescent="0.15"/>
    <row r="9560" customFormat="1" ht="13" x14ac:dyDescent="0.15"/>
    <row r="9561" customFormat="1" ht="13" x14ac:dyDescent="0.15"/>
    <row r="9562" customFormat="1" ht="13" x14ac:dyDescent="0.15"/>
    <row r="9563" customFormat="1" ht="13" x14ac:dyDescent="0.15"/>
    <row r="9564" customFormat="1" ht="13" x14ac:dyDescent="0.15"/>
    <row r="9565" customFormat="1" ht="13" x14ac:dyDescent="0.15"/>
    <row r="9566" customFormat="1" ht="13" x14ac:dyDescent="0.15"/>
    <row r="9567" customFormat="1" ht="13" x14ac:dyDescent="0.15"/>
    <row r="9568" customFormat="1" ht="13" x14ac:dyDescent="0.15"/>
    <row r="9569" customFormat="1" ht="13" x14ac:dyDescent="0.15"/>
    <row r="9570" customFormat="1" ht="13" x14ac:dyDescent="0.15"/>
    <row r="9571" customFormat="1" ht="13" x14ac:dyDescent="0.15"/>
    <row r="9572" customFormat="1" ht="13" x14ac:dyDescent="0.15"/>
    <row r="9573" customFormat="1" ht="13" x14ac:dyDescent="0.15"/>
    <row r="9574" customFormat="1" ht="13" x14ac:dyDescent="0.15"/>
    <row r="9575" customFormat="1" ht="13" x14ac:dyDescent="0.15"/>
    <row r="9576" customFormat="1" ht="13" x14ac:dyDescent="0.15"/>
    <row r="9577" customFormat="1" ht="13" x14ac:dyDescent="0.15"/>
    <row r="9578" customFormat="1" ht="13" x14ac:dyDescent="0.15"/>
    <row r="9579" customFormat="1" ht="13" x14ac:dyDescent="0.15"/>
    <row r="9580" customFormat="1" ht="13" x14ac:dyDescent="0.15"/>
    <row r="9581" customFormat="1" ht="13" x14ac:dyDescent="0.15"/>
    <row r="9582" customFormat="1" ht="13" x14ac:dyDescent="0.15"/>
    <row r="9583" customFormat="1" ht="13" x14ac:dyDescent="0.15"/>
    <row r="9584" customFormat="1" ht="13" x14ac:dyDescent="0.15"/>
    <row r="9585" customFormat="1" ht="13" x14ac:dyDescent="0.15"/>
    <row r="9586" customFormat="1" ht="13" x14ac:dyDescent="0.15"/>
    <row r="9587" customFormat="1" ht="13" x14ac:dyDescent="0.15"/>
    <row r="9588" customFormat="1" ht="13" x14ac:dyDescent="0.15"/>
    <row r="9589" customFormat="1" ht="13" x14ac:dyDescent="0.15"/>
    <row r="9590" customFormat="1" ht="13" x14ac:dyDescent="0.15"/>
    <row r="9591" customFormat="1" ht="13" x14ac:dyDescent="0.15"/>
    <row r="9592" customFormat="1" ht="13" x14ac:dyDescent="0.15"/>
    <row r="9593" customFormat="1" ht="13" x14ac:dyDescent="0.15"/>
    <row r="9594" customFormat="1" ht="13" x14ac:dyDescent="0.15"/>
    <row r="9595" customFormat="1" ht="13" x14ac:dyDescent="0.15"/>
    <row r="9596" customFormat="1" ht="13" x14ac:dyDescent="0.15"/>
    <row r="9597" customFormat="1" ht="13" x14ac:dyDescent="0.15"/>
    <row r="9598" customFormat="1" ht="13" x14ac:dyDescent="0.15"/>
    <row r="9599" customFormat="1" ht="13" x14ac:dyDescent="0.15"/>
    <row r="9600" customFormat="1" ht="13" x14ac:dyDescent="0.15"/>
    <row r="9601" customFormat="1" ht="13" x14ac:dyDescent="0.15"/>
    <row r="9602" customFormat="1" ht="13" x14ac:dyDescent="0.15"/>
    <row r="9603" customFormat="1" ht="13" x14ac:dyDescent="0.15"/>
    <row r="9604" customFormat="1" ht="13" x14ac:dyDescent="0.15"/>
    <row r="9605" customFormat="1" ht="13" x14ac:dyDescent="0.15"/>
  </sheetData>
  <sheetProtection algorithmName="SHA-512" hashValue="ZilpKRcMQqcFv61PQ/i7BVYOP1De95AYRgoSxOUPYjcSYrdp4QnVJOSjBd0CulgOwkKklBIjZTNBnh4UTsaRTA==" saltValue="tsBc/dOYKYIMcEe8rS5l6Q==" spinCount="100000" sheet="1" objects="1" scenarios="1"/>
  <pageMargins left="0.75" right="0.75" top="1" bottom="1" header="0.5" footer="0.5"/>
  <legacyDrawing r:id="rId1"/>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42"/>
  <dimension ref="A1:O35"/>
  <sheetViews>
    <sheetView workbookViewId="0">
      <selection activeCell="E10" sqref="E10:O10"/>
    </sheetView>
  </sheetViews>
  <sheetFormatPr baseColWidth="10" defaultRowHeight="13" x14ac:dyDescent="0.15"/>
  <cols>
    <col min="1" max="1" width="11.5" customWidth="1"/>
    <col min="2" max="2" width="8.1640625" customWidth="1"/>
    <col min="3" max="3" width="7.5" customWidth="1"/>
    <col min="4" max="4" width="1.6640625" customWidth="1"/>
    <col min="5" max="11" width="10" customWidth="1"/>
  </cols>
  <sheetData>
    <row r="1" spans="1:15" x14ac:dyDescent="0.15">
      <c r="A1" s="14" t="s">
        <v>657</v>
      </c>
      <c r="B1" s="15"/>
      <c r="C1" s="15"/>
      <c r="D1" s="15"/>
      <c r="E1" s="15"/>
      <c r="F1" s="15"/>
      <c r="G1" s="15"/>
      <c r="H1" s="15"/>
      <c r="I1" s="15"/>
      <c r="J1" s="15"/>
      <c r="K1" s="15"/>
      <c r="L1" s="15"/>
      <c r="M1" s="15"/>
      <c r="N1" s="15"/>
    </row>
    <row r="2" spans="1:15" x14ac:dyDescent="0.15">
      <c r="A2" s="112"/>
      <c r="B2" s="106"/>
      <c r="C2" s="106"/>
      <c r="D2" s="106"/>
      <c r="E2" s="106"/>
      <c r="F2" s="106"/>
      <c r="G2" s="106"/>
      <c r="H2" s="106"/>
      <c r="I2" s="106"/>
      <c r="J2" s="106"/>
      <c r="K2" s="106"/>
      <c r="L2" s="105"/>
      <c r="M2" s="105"/>
      <c r="N2" s="105"/>
      <c r="O2" s="105"/>
    </row>
    <row r="3" spans="1:15" x14ac:dyDescent="0.15">
      <c r="A3" s="98" t="s">
        <v>384</v>
      </c>
      <c r="B3" s="99"/>
      <c r="C3" s="99"/>
      <c r="D3" s="100"/>
      <c r="E3" s="99"/>
      <c r="F3" s="99"/>
      <c r="G3" s="99"/>
      <c r="H3" s="99"/>
      <c r="I3" s="99"/>
      <c r="J3" s="99"/>
      <c r="K3" s="99"/>
      <c r="L3" s="15"/>
      <c r="M3" s="15"/>
      <c r="N3" s="15"/>
    </row>
    <row r="4" spans="1:15" x14ac:dyDescent="0.15">
      <c r="A4" s="15"/>
      <c r="B4" s="15"/>
      <c r="C4" s="15"/>
      <c r="D4" s="25"/>
      <c r="E4" s="19" t="s">
        <v>383</v>
      </c>
      <c r="F4" s="15"/>
      <c r="G4" s="15"/>
      <c r="H4" s="15"/>
      <c r="I4" s="15"/>
      <c r="J4" s="15"/>
      <c r="K4" s="15"/>
      <c r="L4" s="15"/>
      <c r="M4" s="15"/>
      <c r="N4" s="15"/>
    </row>
    <row r="5" spans="1:15" x14ac:dyDescent="0.15">
      <c r="A5" s="15"/>
      <c r="B5" s="15"/>
      <c r="C5" s="15"/>
      <c r="D5" s="25"/>
      <c r="E5" s="15"/>
      <c r="F5" s="15"/>
      <c r="G5" s="15"/>
      <c r="H5" s="15"/>
      <c r="I5" s="15"/>
      <c r="J5" s="15"/>
      <c r="K5" s="15"/>
      <c r="L5" s="15"/>
      <c r="M5" s="15"/>
      <c r="N5" s="15"/>
    </row>
    <row r="6" spans="1:15" x14ac:dyDescent="0.15">
      <c r="A6" s="18" t="s">
        <v>639</v>
      </c>
      <c r="B6" s="15"/>
      <c r="C6" s="15"/>
      <c r="D6" s="25"/>
      <c r="E6" s="3" t="s">
        <v>386</v>
      </c>
      <c r="F6" s="3" t="s">
        <v>388</v>
      </c>
      <c r="G6" s="3" t="s">
        <v>738</v>
      </c>
      <c r="H6" s="3" t="s">
        <v>291</v>
      </c>
      <c r="I6" s="3" t="s">
        <v>665</v>
      </c>
      <c r="J6" s="3" t="s">
        <v>347</v>
      </c>
      <c r="K6" s="3" t="s">
        <v>266</v>
      </c>
      <c r="L6" s="3" t="s">
        <v>837</v>
      </c>
      <c r="M6" s="3" t="s">
        <v>407</v>
      </c>
      <c r="N6" s="3" t="s">
        <v>296</v>
      </c>
      <c r="O6" s="3" t="s">
        <v>741</v>
      </c>
    </row>
    <row r="7" spans="1:15" x14ac:dyDescent="0.15">
      <c r="A7" s="101" t="s">
        <v>366</v>
      </c>
      <c r="B7" s="101"/>
      <c r="C7" s="101"/>
      <c r="D7" s="102"/>
      <c r="E7" s="101">
        <v>1750</v>
      </c>
      <c r="F7" s="101">
        <v>1750</v>
      </c>
      <c r="G7" s="101">
        <v>1750</v>
      </c>
      <c r="H7" s="101">
        <v>1750</v>
      </c>
      <c r="I7" s="101">
        <v>1750</v>
      </c>
      <c r="J7" s="101">
        <v>1750</v>
      </c>
      <c r="K7" s="101">
        <v>1750</v>
      </c>
      <c r="L7" s="101">
        <v>1750</v>
      </c>
      <c r="M7" s="101">
        <v>1750</v>
      </c>
      <c r="N7" s="101">
        <v>1750</v>
      </c>
      <c r="O7" s="101">
        <v>1750</v>
      </c>
    </row>
    <row r="8" spans="1:15" x14ac:dyDescent="0.15">
      <c r="A8" s="15" t="s">
        <v>367</v>
      </c>
      <c r="B8" s="15"/>
      <c r="C8" s="15"/>
      <c r="D8" s="25"/>
      <c r="E8" s="15">
        <v>27.797000000000001</v>
      </c>
      <c r="F8" s="15">
        <v>27.556000000000001</v>
      </c>
      <c r="G8" s="15">
        <v>27.797000000000001</v>
      </c>
      <c r="H8" s="15">
        <v>24.134</v>
      </c>
      <c r="I8" s="15">
        <v>28.482299999999999</v>
      </c>
      <c r="J8" s="15">
        <v>27.126000000000001</v>
      </c>
      <c r="K8" s="15">
        <v>26.553999999999998</v>
      </c>
      <c r="L8" s="15">
        <v>27.698</v>
      </c>
      <c r="M8" s="15">
        <v>24.959</v>
      </c>
      <c r="N8" s="15">
        <v>27.126000000000001</v>
      </c>
      <c r="O8" s="15">
        <v>23.87088</v>
      </c>
    </row>
    <row r="9" spans="1:15" x14ac:dyDescent="0.15">
      <c r="A9" s="15" t="s">
        <v>368</v>
      </c>
      <c r="B9" s="15"/>
      <c r="C9" s="15"/>
      <c r="D9" s="25"/>
      <c r="E9" s="15">
        <v>30.899000000000001</v>
      </c>
      <c r="F9" s="15">
        <v>28.292000000000002</v>
      </c>
      <c r="G9" s="15">
        <v>30.899000000000001</v>
      </c>
      <c r="H9" s="15">
        <v>24.815999999999999</v>
      </c>
      <c r="I9" s="15">
        <v>31.659099999999999</v>
      </c>
      <c r="J9" s="15">
        <v>30.151</v>
      </c>
      <c r="K9" s="15">
        <v>29.513000000000002</v>
      </c>
      <c r="L9" s="15">
        <v>28.82</v>
      </c>
      <c r="M9" s="15">
        <v>27.742000000000001</v>
      </c>
      <c r="N9" s="15">
        <v>30.151</v>
      </c>
      <c r="O9" s="15">
        <v>24.236409999999999</v>
      </c>
    </row>
    <row r="10" spans="1:15" x14ac:dyDescent="0.15">
      <c r="A10" s="15" t="s">
        <v>568</v>
      </c>
      <c r="B10" s="15"/>
      <c r="C10" s="15"/>
      <c r="D10" s="25"/>
      <c r="E10" s="15">
        <v>78.781999999999996</v>
      </c>
      <c r="F10" s="15">
        <v>77.802999999999997</v>
      </c>
      <c r="G10" s="15">
        <v>78.781999999999996</v>
      </c>
      <c r="H10" s="15">
        <v>75.712999999999994</v>
      </c>
      <c r="I10" s="15">
        <v>80.711399999999998</v>
      </c>
      <c r="J10" s="15">
        <v>76.834999999999994</v>
      </c>
      <c r="K10" s="15">
        <v>75.251000000000005</v>
      </c>
      <c r="L10" s="15">
        <v>82.5</v>
      </c>
      <c r="M10" s="15">
        <v>76.867999999999995</v>
      </c>
      <c r="N10" s="15">
        <v>76.867999999999995</v>
      </c>
      <c r="O10" s="15">
        <v>77.802999999999997</v>
      </c>
    </row>
    <row r="11" spans="1:15" x14ac:dyDescent="0.15">
      <c r="A11" s="15"/>
      <c r="B11" s="15"/>
      <c r="C11" s="15"/>
      <c r="D11" s="25"/>
      <c r="E11" s="15"/>
      <c r="F11" s="15"/>
      <c r="G11" s="15"/>
      <c r="H11" s="15"/>
      <c r="I11" s="15"/>
      <c r="J11" s="15"/>
      <c r="K11" s="15"/>
      <c r="L11" s="15"/>
      <c r="M11" s="15"/>
      <c r="O11" s="15"/>
    </row>
    <row r="12" spans="1:15" x14ac:dyDescent="0.15">
      <c r="A12" s="15"/>
      <c r="B12" s="15"/>
      <c r="C12" s="15"/>
      <c r="D12" s="25"/>
      <c r="E12" s="15"/>
      <c r="F12" s="15"/>
      <c r="G12" s="15"/>
      <c r="H12" s="15"/>
      <c r="I12" s="15"/>
      <c r="J12" s="15"/>
      <c r="K12" s="15"/>
      <c r="L12" s="15"/>
      <c r="M12" s="15"/>
      <c r="O12" s="15"/>
    </row>
    <row r="13" spans="1:15" x14ac:dyDescent="0.15">
      <c r="A13" s="18" t="s">
        <v>372</v>
      </c>
      <c r="B13" s="15"/>
      <c r="C13" s="15"/>
      <c r="D13" s="25"/>
      <c r="E13" s="21" t="s">
        <v>386</v>
      </c>
      <c r="F13" s="21" t="s">
        <v>388</v>
      </c>
      <c r="G13" s="21" t="s">
        <v>738</v>
      </c>
      <c r="H13" s="21" t="s">
        <v>291</v>
      </c>
      <c r="I13" s="21" t="s">
        <v>665</v>
      </c>
      <c r="J13" s="21" t="s">
        <v>347</v>
      </c>
      <c r="K13" s="21" t="s">
        <v>266</v>
      </c>
      <c r="L13" s="21" t="s">
        <v>837</v>
      </c>
      <c r="M13" s="21" t="s">
        <v>407</v>
      </c>
      <c r="N13" s="21" t="s">
        <v>650</v>
      </c>
      <c r="O13" s="21" t="s">
        <v>741</v>
      </c>
    </row>
    <row r="14" spans="1:15" x14ac:dyDescent="0.15">
      <c r="A14" s="101" t="s">
        <v>366</v>
      </c>
      <c r="B14" s="101"/>
      <c r="C14" s="101"/>
      <c r="D14" s="102"/>
      <c r="E14" s="101">
        <v>1750</v>
      </c>
      <c r="F14" s="101">
        <v>1750</v>
      </c>
      <c r="G14" s="101">
        <v>1750</v>
      </c>
      <c r="H14" s="101">
        <v>1750</v>
      </c>
      <c r="I14" s="101">
        <v>1750</v>
      </c>
      <c r="J14" s="101">
        <v>1750</v>
      </c>
      <c r="K14" s="101">
        <v>1750</v>
      </c>
      <c r="L14" s="101">
        <v>1750</v>
      </c>
      <c r="M14" s="101">
        <v>1750</v>
      </c>
      <c r="N14" s="101">
        <v>1750</v>
      </c>
      <c r="O14" s="101">
        <v>1750</v>
      </c>
    </row>
    <row r="15" spans="1:15" x14ac:dyDescent="0.15">
      <c r="A15" s="15" t="s">
        <v>367</v>
      </c>
      <c r="B15" s="15"/>
      <c r="C15" s="15"/>
      <c r="D15" s="25"/>
      <c r="E15" s="15">
        <v>27.797000000000001</v>
      </c>
      <c r="F15" s="15">
        <v>27.556000000000001</v>
      </c>
      <c r="G15" s="15">
        <v>27.797000000000001</v>
      </c>
      <c r="H15" s="15">
        <v>24.134</v>
      </c>
      <c r="I15" s="15">
        <v>28.482299999999999</v>
      </c>
      <c r="J15" s="15">
        <v>27.126000000000001</v>
      </c>
      <c r="K15" s="15">
        <v>26.553999999999998</v>
      </c>
      <c r="L15" s="15">
        <v>27.698</v>
      </c>
      <c r="M15" s="15">
        <v>24.959</v>
      </c>
      <c r="N15" s="15">
        <v>27.126000000000001</v>
      </c>
      <c r="O15" s="15">
        <v>23.87088</v>
      </c>
    </row>
    <row r="16" spans="1:15" x14ac:dyDescent="0.15">
      <c r="A16" s="15" t="s">
        <v>368</v>
      </c>
      <c r="B16" s="15"/>
      <c r="C16" s="15"/>
      <c r="D16" s="25"/>
      <c r="E16" s="15">
        <v>30.899000000000001</v>
      </c>
      <c r="F16" s="15">
        <v>28.292000000000002</v>
      </c>
      <c r="G16" s="15">
        <v>30.899000000000001</v>
      </c>
      <c r="H16" s="15">
        <v>24.815999999999999</v>
      </c>
      <c r="I16" s="15">
        <v>31.659099999999999</v>
      </c>
      <c r="J16" s="15">
        <v>30.151</v>
      </c>
      <c r="K16" s="15">
        <v>29.513000000000002</v>
      </c>
      <c r="L16" s="15">
        <v>28.82</v>
      </c>
      <c r="M16" s="15">
        <v>27.742000000000001</v>
      </c>
      <c r="N16" s="15">
        <v>30.151</v>
      </c>
      <c r="O16" s="15">
        <v>24.236409999999999</v>
      </c>
    </row>
    <row r="17" spans="1:15" x14ac:dyDescent="0.15">
      <c r="A17" s="15" t="s">
        <v>281</v>
      </c>
      <c r="B17" s="15"/>
      <c r="C17" s="15"/>
      <c r="D17" s="25"/>
      <c r="E17" s="15">
        <v>9.6910000000000007</v>
      </c>
      <c r="F17" s="15">
        <v>9.98</v>
      </c>
      <c r="G17" s="15">
        <v>9.6910000000000007</v>
      </c>
      <c r="H17" s="15">
        <v>6.7320000000000002</v>
      </c>
      <c r="I17" s="15">
        <v>9.9329999999999998</v>
      </c>
      <c r="J17" s="15">
        <v>9.4600000000000009</v>
      </c>
      <c r="K17" s="15">
        <v>9.2620000000000005</v>
      </c>
      <c r="L17" s="15">
        <v>10.23</v>
      </c>
      <c r="M17" s="15">
        <v>8.7010000000000005</v>
      </c>
      <c r="N17" s="15">
        <v>9.4600000000000009</v>
      </c>
      <c r="O17" s="15">
        <v>8.4125999999999994</v>
      </c>
    </row>
    <row r="18" spans="1:15" x14ac:dyDescent="0.15">
      <c r="A18" s="15" t="s">
        <v>568</v>
      </c>
      <c r="B18" s="15"/>
      <c r="C18" s="15"/>
      <c r="D18" s="25"/>
      <c r="E18" s="15">
        <v>84.117000000000004</v>
      </c>
      <c r="F18" s="15">
        <v>83.016999999999996</v>
      </c>
      <c r="G18" s="15">
        <v>84.117000000000004</v>
      </c>
      <c r="H18" s="15">
        <v>85.986999999999995</v>
      </c>
      <c r="I18" s="15">
        <v>86.186099999999996</v>
      </c>
      <c r="J18" s="15">
        <v>81.994</v>
      </c>
      <c r="K18" s="15">
        <v>80.355000000000004</v>
      </c>
      <c r="L18" s="15">
        <v>88</v>
      </c>
      <c r="M18" s="15">
        <v>82.081999999999994</v>
      </c>
      <c r="N18" s="15">
        <v>76.867999999999995</v>
      </c>
      <c r="O18" s="15">
        <v>83.016999999999996</v>
      </c>
    </row>
    <row r="19" spans="1:15" x14ac:dyDescent="0.15">
      <c r="A19" s="15"/>
      <c r="B19" s="15"/>
      <c r="C19" s="15"/>
      <c r="D19" s="25"/>
      <c r="E19" s="15"/>
      <c r="F19" s="15"/>
      <c r="G19" s="15"/>
      <c r="H19" s="15"/>
      <c r="I19" s="15"/>
      <c r="J19" s="15"/>
      <c r="K19" s="15"/>
      <c r="L19" s="15"/>
      <c r="M19" s="15"/>
      <c r="O19" s="15"/>
    </row>
    <row r="20" spans="1:15" x14ac:dyDescent="0.15">
      <c r="A20" s="15"/>
      <c r="B20" s="15"/>
      <c r="C20" s="15"/>
      <c r="D20" s="25"/>
      <c r="E20" s="15"/>
      <c r="F20" s="15"/>
      <c r="G20" s="15"/>
      <c r="H20" s="15"/>
      <c r="I20" s="15"/>
      <c r="J20" s="15"/>
      <c r="K20" s="15"/>
      <c r="L20" s="15"/>
      <c r="M20" s="15"/>
      <c r="O20" s="15"/>
    </row>
    <row r="21" spans="1:15" x14ac:dyDescent="0.15">
      <c r="A21" s="18" t="s">
        <v>887</v>
      </c>
      <c r="B21" s="15"/>
      <c r="C21" s="15"/>
      <c r="D21" s="25"/>
      <c r="E21" s="21" t="s">
        <v>386</v>
      </c>
      <c r="F21" s="21" t="s">
        <v>388</v>
      </c>
      <c r="G21" s="21" t="s">
        <v>738</v>
      </c>
      <c r="H21" s="21" t="s">
        <v>291</v>
      </c>
      <c r="I21" s="21" t="s">
        <v>665</v>
      </c>
      <c r="J21" s="21" t="s">
        <v>347</v>
      </c>
      <c r="K21" s="21" t="s">
        <v>266</v>
      </c>
      <c r="L21" s="21" t="s">
        <v>837</v>
      </c>
      <c r="M21" s="21" t="s">
        <v>407</v>
      </c>
      <c r="N21" s="21" t="s">
        <v>650</v>
      </c>
      <c r="O21" s="21" t="s">
        <v>741</v>
      </c>
    </row>
    <row r="22" spans="1:15" x14ac:dyDescent="0.15">
      <c r="A22" s="15" t="s">
        <v>505</v>
      </c>
      <c r="B22" s="15"/>
      <c r="C22" s="15"/>
      <c r="D22" s="25"/>
      <c r="E22" s="15">
        <v>40.326000000000001</v>
      </c>
      <c r="F22" s="15">
        <v>39.116</v>
      </c>
      <c r="G22" s="15">
        <v>40.326000000000001</v>
      </c>
      <c r="H22" s="15">
        <v>35.508000000000003</v>
      </c>
      <c r="I22" s="15">
        <v>41.314900000000002</v>
      </c>
      <c r="J22" s="15">
        <v>39.347000000000001</v>
      </c>
      <c r="K22" s="15">
        <v>38.520000000000003</v>
      </c>
      <c r="L22" s="103">
        <v>39.71</v>
      </c>
      <c r="M22" s="15">
        <v>36.201000000000001</v>
      </c>
      <c r="N22" s="15">
        <v>39.347000000000001</v>
      </c>
      <c r="O22" s="15">
        <v>33.956890000000001</v>
      </c>
    </row>
    <row r="23" spans="1:15" x14ac:dyDescent="0.15">
      <c r="A23" s="15" t="s">
        <v>504</v>
      </c>
      <c r="B23" s="15"/>
      <c r="C23" s="15"/>
      <c r="D23" s="25"/>
      <c r="E23" s="15">
        <v>31.009</v>
      </c>
      <c r="F23" s="15">
        <v>28.292000000000002</v>
      </c>
      <c r="G23" s="15">
        <v>31.009</v>
      </c>
      <c r="H23" s="15">
        <v>27.004999999999999</v>
      </c>
      <c r="I23" s="15">
        <v>31.7746</v>
      </c>
      <c r="J23" s="15">
        <v>30.260999999999999</v>
      </c>
      <c r="K23" s="15">
        <v>29.623000000000001</v>
      </c>
      <c r="L23" s="103">
        <v>28.27</v>
      </c>
      <c r="M23" s="15">
        <v>27.841000000000001</v>
      </c>
      <c r="N23" s="15">
        <v>30.260999999999999</v>
      </c>
      <c r="O23" s="15">
        <v>26.415400000000002</v>
      </c>
    </row>
    <row r="24" spans="1:15" x14ac:dyDescent="0.15">
      <c r="A24" s="15" t="s">
        <v>281</v>
      </c>
      <c r="B24" s="15"/>
      <c r="C24" s="15"/>
      <c r="D24" s="25"/>
      <c r="E24" s="15">
        <v>15.641999999999999</v>
      </c>
      <c r="F24" s="15">
        <v>15.84</v>
      </c>
      <c r="G24" s="15">
        <v>15.641999999999999</v>
      </c>
      <c r="H24" s="15">
        <v>12.452</v>
      </c>
      <c r="I24" s="15">
        <v>16.031400000000001</v>
      </c>
      <c r="J24" s="15">
        <v>15.268000000000001</v>
      </c>
      <c r="K24" s="15">
        <v>14.949</v>
      </c>
      <c r="L24" s="103">
        <v>15.785</v>
      </c>
      <c r="M24" s="15">
        <v>14.047000000000001</v>
      </c>
      <c r="N24" s="15">
        <v>15.268000000000001</v>
      </c>
      <c r="O24" s="15">
        <v>13.57587</v>
      </c>
    </row>
    <row r="25" spans="1:15" x14ac:dyDescent="0.15">
      <c r="A25" s="15" t="s">
        <v>568</v>
      </c>
      <c r="B25" s="15"/>
      <c r="C25" s="15"/>
      <c r="D25" s="25"/>
      <c r="E25" s="15">
        <v>101.33199999999999</v>
      </c>
      <c r="F25" s="15">
        <v>100.35299999999999</v>
      </c>
      <c r="G25" s="15">
        <v>101.33199999999999</v>
      </c>
      <c r="H25" s="15">
        <v>97.382999999999996</v>
      </c>
      <c r="I25" s="15">
        <v>103.81140000000001</v>
      </c>
      <c r="J25" s="15">
        <v>98.834999999999994</v>
      </c>
      <c r="K25" s="15">
        <v>96.789000000000001</v>
      </c>
      <c r="L25" s="103">
        <v>102.3</v>
      </c>
      <c r="M25" s="15">
        <v>98.867999999999995</v>
      </c>
      <c r="N25" s="15">
        <v>98.867999999999995</v>
      </c>
      <c r="O25" s="15">
        <v>89.507000000000005</v>
      </c>
    </row>
    <row r="26" spans="1:15" x14ac:dyDescent="0.15">
      <c r="A26" s="15"/>
      <c r="B26" s="15"/>
      <c r="C26" s="15"/>
      <c r="D26" s="25"/>
      <c r="E26" s="15"/>
      <c r="F26" s="15"/>
      <c r="G26" s="15"/>
      <c r="H26" s="15"/>
      <c r="I26" s="15"/>
      <c r="J26" s="15"/>
      <c r="K26" s="15"/>
      <c r="L26" s="15"/>
      <c r="M26" s="15"/>
      <c r="N26" s="15"/>
    </row>
    <row r="27" spans="1:15" x14ac:dyDescent="0.15">
      <c r="A27" s="25"/>
      <c r="B27" s="25"/>
      <c r="C27" s="25"/>
      <c r="D27" s="25"/>
      <c r="E27" s="25"/>
      <c r="F27" s="25"/>
      <c r="G27" s="25"/>
      <c r="H27" s="25"/>
      <c r="I27" s="25"/>
      <c r="J27" s="25"/>
      <c r="K27" s="25"/>
      <c r="L27" s="25"/>
      <c r="M27" s="25"/>
      <c r="N27" s="25"/>
      <c r="O27" s="25"/>
    </row>
    <row r="28" spans="1:15" x14ac:dyDescent="0.15">
      <c r="A28" s="18" t="s">
        <v>835</v>
      </c>
      <c r="B28" s="15"/>
      <c r="C28" s="15"/>
      <c r="D28" s="25"/>
      <c r="E28" s="3" t="s">
        <v>386</v>
      </c>
      <c r="F28" s="3" t="s">
        <v>388</v>
      </c>
      <c r="G28" s="3" t="s">
        <v>738</v>
      </c>
      <c r="H28" s="3" t="s">
        <v>291</v>
      </c>
      <c r="I28" s="3" t="s">
        <v>665</v>
      </c>
      <c r="J28" s="3" t="s">
        <v>347</v>
      </c>
      <c r="K28" s="3" t="s">
        <v>266</v>
      </c>
      <c r="L28" s="3" t="s">
        <v>837</v>
      </c>
      <c r="M28" s="3" t="s">
        <v>407</v>
      </c>
      <c r="N28" s="3" t="s">
        <v>296</v>
      </c>
      <c r="O28" s="3" t="s">
        <v>741</v>
      </c>
    </row>
    <row r="29" spans="1:15" x14ac:dyDescent="0.15">
      <c r="A29" s="15" t="s">
        <v>559</v>
      </c>
      <c r="B29" s="15"/>
      <c r="C29" s="15"/>
      <c r="D29" s="25"/>
      <c r="E29" s="11" t="s">
        <v>719</v>
      </c>
      <c r="F29" s="11" t="s">
        <v>716</v>
      </c>
      <c r="G29" s="11" t="s">
        <v>611</v>
      </c>
      <c r="H29" s="11" t="s">
        <v>629</v>
      </c>
      <c r="I29" s="11" t="s">
        <v>666</v>
      </c>
      <c r="J29" s="11" t="s">
        <v>629</v>
      </c>
      <c r="K29" s="11" t="s">
        <v>629</v>
      </c>
      <c r="L29" s="11" t="s">
        <v>309</v>
      </c>
      <c r="M29" s="11" t="s">
        <v>629</v>
      </c>
      <c r="N29" s="11" t="s">
        <v>263</v>
      </c>
      <c r="O29" s="11" t="s">
        <v>629</v>
      </c>
    </row>
    <row r="30" spans="1:15" x14ac:dyDescent="0.15">
      <c r="A30" s="15" t="s">
        <v>910</v>
      </c>
      <c r="B30" s="15"/>
      <c r="C30" s="15"/>
      <c r="D30" s="25"/>
      <c r="E30" s="11" t="s">
        <v>812</v>
      </c>
      <c r="F30" s="11" t="s">
        <v>405</v>
      </c>
      <c r="G30" s="11" t="s">
        <v>869</v>
      </c>
      <c r="H30" s="11" t="s">
        <v>283</v>
      </c>
      <c r="I30" s="11" t="s">
        <v>667</v>
      </c>
      <c r="J30" s="11" t="s">
        <v>570</v>
      </c>
      <c r="K30" s="11" t="s">
        <v>283</v>
      </c>
      <c r="L30" s="11" t="s">
        <v>869</v>
      </c>
      <c r="M30" s="12" t="s">
        <v>770</v>
      </c>
      <c r="N30" s="11" t="s">
        <v>865</v>
      </c>
      <c r="O30" s="11" t="s">
        <v>405</v>
      </c>
    </row>
    <row r="31" spans="1:15" x14ac:dyDescent="0.15">
      <c r="A31" s="15" t="s">
        <v>560</v>
      </c>
      <c r="B31" s="15"/>
      <c r="C31" s="15"/>
      <c r="D31" s="25"/>
      <c r="E31" s="11" t="s">
        <v>811</v>
      </c>
      <c r="F31" s="12" t="s">
        <v>717</v>
      </c>
      <c r="G31" s="11" t="s">
        <v>230</v>
      </c>
      <c r="H31" s="11" t="s">
        <v>229</v>
      </c>
      <c r="I31" s="11" t="s">
        <v>618</v>
      </c>
      <c r="J31" s="11" t="s">
        <v>263</v>
      </c>
      <c r="K31" s="12">
        <v>75</v>
      </c>
      <c r="L31" s="11" t="s">
        <v>574</v>
      </c>
      <c r="M31" s="12">
        <v>99</v>
      </c>
      <c r="N31" s="11" t="s">
        <v>866</v>
      </c>
      <c r="O31" s="60">
        <v>82.5</v>
      </c>
    </row>
    <row r="32" spans="1:15" x14ac:dyDescent="0.15">
      <c r="A32" s="15" t="s">
        <v>911</v>
      </c>
      <c r="B32" s="15"/>
      <c r="C32" s="15"/>
      <c r="D32" s="25"/>
      <c r="E32" s="11" t="s">
        <v>357</v>
      </c>
      <c r="F32" s="11" t="s">
        <v>661</v>
      </c>
      <c r="G32" s="11" t="s">
        <v>629</v>
      </c>
      <c r="H32" s="11" t="s">
        <v>612</v>
      </c>
      <c r="I32" s="11" t="s">
        <v>720</v>
      </c>
      <c r="J32" s="11" t="s">
        <v>376</v>
      </c>
      <c r="K32" s="11" t="s">
        <v>663</v>
      </c>
      <c r="L32" s="11" t="s">
        <v>867</v>
      </c>
      <c r="M32" s="11" t="s">
        <v>629</v>
      </c>
      <c r="N32" s="11" t="s">
        <v>768</v>
      </c>
      <c r="O32" s="11" t="s">
        <v>629</v>
      </c>
    </row>
    <row r="33" spans="1:15" x14ac:dyDescent="0.15">
      <c r="A33" s="15" t="s">
        <v>630</v>
      </c>
      <c r="B33" s="15"/>
      <c r="C33" s="15"/>
      <c r="D33" s="25"/>
      <c r="E33" s="60">
        <v>12.73</v>
      </c>
      <c r="F33" s="12">
        <v>12</v>
      </c>
      <c r="G33" s="60">
        <v>12.73</v>
      </c>
      <c r="H33" s="11" t="s">
        <v>629</v>
      </c>
      <c r="I33" s="12">
        <v>12</v>
      </c>
      <c r="J33" s="11" t="s">
        <v>629</v>
      </c>
      <c r="K33" s="11" t="s">
        <v>629</v>
      </c>
      <c r="L33" s="12" t="s">
        <v>629</v>
      </c>
      <c r="M33" s="11" t="s">
        <v>629</v>
      </c>
      <c r="N33" s="11" t="s">
        <v>263</v>
      </c>
      <c r="O33" s="60">
        <v>14.85</v>
      </c>
    </row>
    <row r="34" spans="1:15" x14ac:dyDescent="0.15">
      <c r="A34" s="15" t="s">
        <v>395</v>
      </c>
      <c r="B34" s="15"/>
      <c r="C34" s="15"/>
      <c r="D34" s="25"/>
      <c r="E34" s="11" t="s">
        <v>165</v>
      </c>
      <c r="F34" s="11" t="s">
        <v>165</v>
      </c>
      <c r="G34" s="11" t="s">
        <v>165</v>
      </c>
      <c r="H34" s="11" t="s">
        <v>629</v>
      </c>
      <c r="I34" s="11" t="s">
        <v>684</v>
      </c>
      <c r="J34" s="11" t="s">
        <v>610</v>
      </c>
      <c r="K34" s="11" t="s">
        <v>165</v>
      </c>
      <c r="L34" s="11" t="s">
        <v>629</v>
      </c>
      <c r="M34" s="11" t="s">
        <v>629</v>
      </c>
      <c r="N34" s="11" t="s">
        <v>263</v>
      </c>
      <c r="O34" s="11" t="s">
        <v>263</v>
      </c>
    </row>
    <row r="35" spans="1:15" x14ac:dyDescent="0.15">
      <c r="A35" s="106"/>
      <c r="B35" s="106"/>
      <c r="C35" s="106"/>
      <c r="D35" s="106"/>
      <c r="E35" s="106"/>
      <c r="F35" s="106"/>
      <c r="G35" s="106"/>
      <c r="H35" s="106"/>
      <c r="I35" s="106"/>
      <c r="J35" s="106"/>
      <c r="K35" s="106"/>
      <c r="L35" s="106"/>
      <c r="M35" s="106"/>
      <c r="N35" s="106"/>
      <c r="O35" s="106"/>
    </row>
  </sheetData>
  <sheetProtection algorithmName="SHA-512" hashValue="pGM5HzajSBKIZFCnqRFCPhsduIpcC1yIrksAS6fyMQVe6w3IkhUf/at5YwU11VB1mbFrPNuG12GV+7kh6NbeAA==" saltValue="QBoVy2MoghGwkw5ywvvxhg==" spinCount="100000" sheet="1" objects="1" scenarios="1"/>
  <phoneticPr fontId="12" type="noConversion"/>
  <pageMargins left="0.75" right="0.75" top="1" bottom="1" header="0.5" footer="0.5"/>
  <legacyDrawing r:id="rId1"/>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43"/>
  <dimension ref="A1:N35"/>
  <sheetViews>
    <sheetView workbookViewId="0">
      <selection activeCell="N28" activeCellId="1" sqref="N7:N25 N28:N34"/>
    </sheetView>
  </sheetViews>
  <sheetFormatPr baseColWidth="10" defaultRowHeight="13" x14ac:dyDescent="0.15"/>
  <cols>
    <col min="1" max="1" width="11.5" customWidth="1"/>
    <col min="2" max="2" width="8.1640625" customWidth="1"/>
    <col min="3" max="3" width="7.5" customWidth="1"/>
    <col min="4" max="4" width="1.6640625" customWidth="1"/>
    <col min="5" max="11" width="10" customWidth="1"/>
  </cols>
  <sheetData>
    <row r="1" spans="1:14" x14ac:dyDescent="0.15">
      <c r="A1" s="1" t="s">
        <v>657</v>
      </c>
    </row>
    <row r="2" spans="1:14" x14ac:dyDescent="0.15">
      <c r="A2" s="56"/>
      <c r="B2" s="57"/>
      <c r="C2" s="57"/>
      <c r="D2" s="57"/>
      <c r="E2" s="57"/>
      <c r="F2" s="57"/>
      <c r="G2" s="57"/>
      <c r="H2" s="57"/>
      <c r="I2" s="57"/>
      <c r="J2" s="57"/>
      <c r="K2" s="57"/>
      <c r="L2" s="57"/>
      <c r="M2" s="57"/>
      <c r="N2" s="57"/>
    </row>
    <row r="3" spans="1:14" x14ac:dyDescent="0.15">
      <c r="A3" s="8" t="s">
        <v>664</v>
      </c>
      <c r="B3" s="9"/>
      <c r="C3" s="9"/>
      <c r="D3" s="10"/>
      <c r="E3" s="9"/>
      <c r="F3" s="9"/>
      <c r="G3" s="9"/>
      <c r="H3" s="9"/>
      <c r="I3" s="9"/>
      <c r="J3" s="9"/>
      <c r="K3" s="9"/>
    </row>
    <row r="4" spans="1:14" x14ac:dyDescent="0.15">
      <c r="D4" s="4"/>
      <c r="E4" s="2" t="s">
        <v>232</v>
      </c>
    </row>
    <row r="5" spans="1:14" x14ac:dyDescent="0.15">
      <c r="D5" s="4"/>
    </row>
    <row r="6" spans="1:14" x14ac:dyDescent="0.15">
      <c r="A6" s="5" t="s">
        <v>639</v>
      </c>
      <c r="D6" s="4"/>
      <c r="E6" s="3" t="s">
        <v>386</v>
      </c>
      <c r="F6" s="3" t="s">
        <v>388</v>
      </c>
      <c r="G6" s="3" t="s">
        <v>738</v>
      </c>
      <c r="H6" s="3" t="s">
        <v>291</v>
      </c>
      <c r="I6" s="3" t="s">
        <v>665</v>
      </c>
      <c r="J6" s="3" t="s">
        <v>458</v>
      </c>
      <c r="K6" s="3" t="s">
        <v>266</v>
      </c>
      <c r="L6" s="3" t="s">
        <v>301</v>
      </c>
      <c r="M6" s="3" t="s">
        <v>837</v>
      </c>
      <c r="N6" s="3" t="s">
        <v>407</v>
      </c>
    </row>
    <row r="7" spans="1:14" x14ac:dyDescent="0.15">
      <c r="A7" s="45" t="s">
        <v>366</v>
      </c>
      <c r="B7" s="45"/>
      <c r="C7" s="45"/>
      <c r="D7" s="46"/>
      <c r="E7" s="45">
        <v>0</v>
      </c>
      <c r="F7" s="45">
        <v>0</v>
      </c>
      <c r="G7" s="50">
        <v>0</v>
      </c>
      <c r="H7" s="45">
        <v>0</v>
      </c>
      <c r="I7" s="45">
        <v>0</v>
      </c>
      <c r="J7" s="45">
        <v>0</v>
      </c>
      <c r="K7" s="45">
        <v>0</v>
      </c>
      <c r="L7" s="45">
        <v>0</v>
      </c>
      <c r="M7" s="45">
        <v>0</v>
      </c>
      <c r="N7" s="45">
        <v>0</v>
      </c>
    </row>
    <row r="8" spans="1:14" x14ac:dyDescent="0.15">
      <c r="A8" t="s">
        <v>367</v>
      </c>
      <c r="D8" s="4"/>
      <c r="E8">
        <v>34.418999999999997</v>
      </c>
      <c r="F8">
        <v>34.220999999999997</v>
      </c>
      <c r="G8" s="49">
        <v>34.418999999999997</v>
      </c>
      <c r="H8">
        <v>34.418999999999997</v>
      </c>
      <c r="I8">
        <v>34.220999999999997</v>
      </c>
      <c r="J8">
        <v>34.418999999999997</v>
      </c>
      <c r="K8">
        <v>35.793999999999997</v>
      </c>
      <c r="L8">
        <v>33.154000000000003</v>
      </c>
      <c r="M8">
        <v>35.145000000000003</v>
      </c>
      <c r="N8">
        <v>31.481999999999999</v>
      </c>
    </row>
    <row r="9" spans="1:14" x14ac:dyDescent="0.15">
      <c r="A9" t="s">
        <v>368</v>
      </c>
      <c r="D9" s="4"/>
      <c r="E9">
        <v>0</v>
      </c>
      <c r="F9">
        <v>0</v>
      </c>
      <c r="G9" s="49">
        <v>0</v>
      </c>
      <c r="H9">
        <v>0</v>
      </c>
      <c r="I9">
        <v>0</v>
      </c>
      <c r="J9">
        <v>0</v>
      </c>
      <c r="K9">
        <v>0</v>
      </c>
      <c r="L9">
        <v>0</v>
      </c>
      <c r="M9">
        <v>0</v>
      </c>
      <c r="N9">
        <v>0</v>
      </c>
    </row>
    <row r="10" spans="1:14" x14ac:dyDescent="0.15">
      <c r="A10" t="s">
        <v>568</v>
      </c>
      <c r="D10" s="4"/>
      <c r="E10">
        <v>138.02799999999999</v>
      </c>
      <c r="F10">
        <v>137.26900000000001</v>
      </c>
      <c r="G10" s="49">
        <v>138.02799999999999</v>
      </c>
      <c r="H10">
        <v>138.02799999999999</v>
      </c>
      <c r="I10">
        <v>137.26900000000001</v>
      </c>
      <c r="J10">
        <v>134.18899999999999</v>
      </c>
      <c r="K10">
        <v>143.55000000000001</v>
      </c>
      <c r="L10">
        <v>150.76599999999999</v>
      </c>
      <c r="M10">
        <v>148.5</v>
      </c>
      <c r="N10">
        <v>137.26900000000001</v>
      </c>
    </row>
    <row r="11" spans="1:14" x14ac:dyDescent="0.15">
      <c r="D11" s="4"/>
      <c r="G11" s="49"/>
    </row>
    <row r="12" spans="1:14" x14ac:dyDescent="0.15">
      <c r="D12" s="4"/>
      <c r="G12" s="49"/>
    </row>
    <row r="13" spans="1:14" x14ac:dyDescent="0.15">
      <c r="A13" s="5" t="s">
        <v>372</v>
      </c>
      <c r="D13" s="4"/>
      <c r="E13" s="3" t="s">
        <v>386</v>
      </c>
      <c r="F13" s="3" t="s">
        <v>388</v>
      </c>
      <c r="G13" s="3" t="s">
        <v>738</v>
      </c>
      <c r="H13" s="3" t="s">
        <v>291</v>
      </c>
      <c r="I13" s="3" t="s">
        <v>665</v>
      </c>
      <c r="J13" s="3" t="s">
        <v>347</v>
      </c>
      <c r="K13" s="3" t="s">
        <v>266</v>
      </c>
      <c r="L13" s="3" t="s">
        <v>541</v>
      </c>
      <c r="M13" s="3" t="s">
        <v>740</v>
      </c>
      <c r="N13" s="3" t="s">
        <v>407</v>
      </c>
    </row>
    <row r="14" spans="1:14" x14ac:dyDescent="0.15">
      <c r="A14" s="45" t="s">
        <v>366</v>
      </c>
      <c r="B14" s="45"/>
      <c r="C14" s="45"/>
      <c r="D14" s="46"/>
      <c r="E14" s="45">
        <v>0</v>
      </c>
      <c r="F14" s="45">
        <v>0</v>
      </c>
      <c r="G14" s="50">
        <v>0</v>
      </c>
      <c r="H14" s="45">
        <v>0</v>
      </c>
      <c r="I14" s="45">
        <v>0</v>
      </c>
      <c r="J14" s="45">
        <v>0</v>
      </c>
      <c r="K14" s="45">
        <v>0</v>
      </c>
      <c r="L14" s="45">
        <v>0</v>
      </c>
      <c r="M14" s="45">
        <v>0</v>
      </c>
      <c r="N14" s="45">
        <v>0</v>
      </c>
    </row>
    <row r="15" spans="1:14" x14ac:dyDescent="0.15">
      <c r="A15" t="s">
        <v>367</v>
      </c>
      <c r="D15" s="4"/>
      <c r="E15">
        <v>34.418999999999997</v>
      </c>
      <c r="F15">
        <v>34.220999999999997</v>
      </c>
      <c r="G15" s="49">
        <v>34.418999999999997</v>
      </c>
      <c r="H15">
        <v>34.418999999999997</v>
      </c>
      <c r="I15">
        <v>34.220999999999997</v>
      </c>
      <c r="J15">
        <v>34.418999999999997</v>
      </c>
      <c r="K15">
        <v>35.793999999999997</v>
      </c>
      <c r="L15">
        <v>33.154000000000003</v>
      </c>
      <c r="M15">
        <v>35.145000000000003</v>
      </c>
      <c r="N15">
        <v>31.481999999999999</v>
      </c>
    </row>
    <row r="16" spans="1:14" x14ac:dyDescent="0.15">
      <c r="A16" t="s">
        <v>368</v>
      </c>
      <c r="D16" s="4"/>
      <c r="E16">
        <v>0</v>
      </c>
      <c r="F16">
        <v>0</v>
      </c>
      <c r="G16" s="49">
        <v>0</v>
      </c>
      <c r="H16">
        <v>0</v>
      </c>
      <c r="I16">
        <v>0</v>
      </c>
      <c r="J16">
        <v>0</v>
      </c>
      <c r="K16">
        <v>0</v>
      </c>
      <c r="L16">
        <v>0</v>
      </c>
      <c r="M16">
        <v>0</v>
      </c>
      <c r="N16">
        <v>0</v>
      </c>
    </row>
    <row r="17" spans="1:14" x14ac:dyDescent="0.15">
      <c r="A17" t="s">
        <v>281</v>
      </c>
      <c r="D17" s="4"/>
      <c r="E17">
        <v>13.519</v>
      </c>
      <c r="F17">
        <v>13.442</v>
      </c>
      <c r="G17" s="49">
        <v>13.519</v>
      </c>
      <c r="H17">
        <v>13.519</v>
      </c>
      <c r="I17">
        <v>13.442</v>
      </c>
      <c r="J17">
        <v>13.519</v>
      </c>
      <c r="K17">
        <v>14.058</v>
      </c>
      <c r="L17">
        <v>13.023999999999999</v>
      </c>
      <c r="M17">
        <v>14.025</v>
      </c>
      <c r="N17">
        <v>12.364000000000001</v>
      </c>
    </row>
    <row r="18" spans="1:14" x14ac:dyDescent="0.15">
      <c r="A18" t="s">
        <v>568</v>
      </c>
      <c r="D18" s="4"/>
      <c r="E18">
        <v>150.56800000000001</v>
      </c>
      <c r="F18">
        <v>149.74299999999999</v>
      </c>
      <c r="G18" s="49">
        <v>150.56800000000001</v>
      </c>
      <c r="H18">
        <v>164.10900000000001</v>
      </c>
      <c r="I18">
        <v>149.74299999999999</v>
      </c>
      <c r="J18">
        <v>146.28899999999999</v>
      </c>
      <c r="K18">
        <v>156.596</v>
      </c>
      <c r="L18">
        <v>164.46100000000001</v>
      </c>
      <c r="M18">
        <v>160.6</v>
      </c>
      <c r="N18">
        <v>149.74299999999999</v>
      </c>
    </row>
    <row r="19" spans="1:14" x14ac:dyDescent="0.15">
      <c r="D19" s="4"/>
      <c r="G19" s="49"/>
    </row>
    <row r="20" spans="1:14" x14ac:dyDescent="0.15">
      <c r="D20" s="4"/>
      <c r="G20" s="49"/>
    </row>
    <row r="21" spans="1:14" x14ac:dyDescent="0.15">
      <c r="A21" s="5" t="s">
        <v>887</v>
      </c>
      <c r="D21" s="4"/>
      <c r="E21" s="3" t="s">
        <v>386</v>
      </c>
      <c r="F21" s="3" t="s">
        <v>388</v>
      </c>
      <c r="G21" s="3" t="s">
        <v>738</v>
      </c>
      <c r="H21" s="3" t="s">
        <v>291</v>
      </c>
      <c r="I21" s="3" t="s">
        <v>665</v>
      </c>
      <c r="J21" s="3" t="s">
        <v>347</v>
      </c>
      <c r="K21" s="3" t="s">
        <v>266</v>
      </c>
      <c r="L21" s="3" t="s">
        <v>541</v>
      </c>
      <c r="M21" s="3" t="s">
        <v>740</v>
      </c>
      <c r="N21" s="3" t="s">
        <v>407</v>
      </c>
    </row>
    <row r="22" spans="1:14" x14ac:dyDescent="0.15">
      <c r="A22" t="s">
        <v>505</v>
      </c>
      <c r="D22" s="4"/>
      <c r="E22">
        <v>38.378999999999998</v>
      </c>
      <c r="F22">
        <v>38.158999999999999</v>
      </c>
      <c r="G22" s="49">
        <v>38.378999999999998</v>
      </c>
      <c r="H22">
        <v>38.378999999999998</v>
      </c>
      <c r="I22" s="13">
        <v>38.158999999999999</v>
      </c>
      <c r="J22">
        <v>38.378999999999998</v>
      </c>
      <c r="K22">
        <v>39.918999999999997</v>
      </c>
      <c r="L22">
        <v>36.970999999999997</v>
      </c>
      <c r="M22">
        <v>39.545000000000002</v>
      </c>
      <c r="N22">
        <v>35.100999999999999</v>
      </c>
    </row>
    <row r="23" spans="1:14" x14ac:dyDescent="0.15">
      <c r="A23" t="s">
        <v>504</v>
      </c>
      <c r="D23" s="4"/>
      <c r="E23">
        <v>38.378999999999998</v>
      </c>
      <c r="F23">
        <v>38.158999999999999</v>
      </c>
      <c r="G23" s="49">
        <v>38.378999999999998</v>
      </c>
      <c r="H23">
        <v>38.378999999999998</v>
      </c>
      <c r="I23" s="13">
        <v>38.158999999999999</v>
      </c>
      <c r="J23">
        <v>38.378999999999998</v>
      </c>
      <c r="K23">
        <v>39.918999999999997</v>
      </c>
      <c r="L23">
        <v>36.970999999999997</v>
      </c>
      <c r="M23">
        <v>39.545000000000002</v>
      </c>
      <c r="N23">
        <v>35.100999999999999</v>
      </c>
    </row>
    <row r="24" spans="1:14" x14ac:dyDescent="0.15">
      <c r="A24" t="s">
        <v>281</v>
      </c>
      <c r="D24" s="4"/>
      <c r="E24">
        <v>19.106999999999999</v>
      </c>
      <c r="F24">
        <v>18.997</v>
      </c>
      <c r="G24" s="49">
        <v>19.106999999999999</v>
      </c>
      <c r="H24">
        <v>19.106999999999999</v>
      </c>
      <c r="I24" s="13">
        <v>18.997</v>
      </c>
      <c r="J24">
        <v>19.106999999999999</v>
      </c>
      <c r="K24">
        <v>19.866</v>
      </c>
      <c r="L24">
        <v>18.402999999999999</v>
      </c>
      <c r="M24">
        <v>19.745000000000001</v>
      </c>
      <c r="N24">
        <v>17.478999999999999</v>
      </c>
    </row>
    <row r="25" spans="1:14" x14ac:dyDescent="0.15">
      <c r="A25" t="s">
        <v>568</v>
      </c>
      <c r="D25" s="4"/>
      <c r="E25">
        <v>138.02799999999999</v>
      </c>
      <c r="F25">
        <v>137.25800000000001</v>
      </c>
      <c r="G25" s="49">
        <v>138.02799999999999</v>
      </c>
      <c r="H25">
        <v>138.02799999999999</v>
      </c>
      <c r="I25" s="13">
        <v>137.25800000000001</v>
      </c>
      <c r="J25">
        <v>135.49799999999999</v>
      </c>
      <c r="K25">
        <v>143.55000000000001</v>
      </c>
      <c r="L25">
        <v>150.76599999999999</v>
      </c>
      <c r="M25">
        <v>145.5</v>
      </c>
      <c r="N25">
        <v>137.25800000000001</v>
      </c>
    </row>
    <row r="26" spans="1:14" x14ac:dyDescent="0.15">
      <c r="D26" s="4"/>
      <c r="G26" s="49"/>
    </row>
    <row r="27" spans="1:14" x14ac:dyDescent="0.15">
      <c r="A27" s="4"/>
      <c r="B27" s="4"/>
      <c r="C27" s="4"/>
      <c r="D27" s="4"/>
      <c r="E27" s="4"/>
      <c r="F27" s="4"/>
      <c r="G27" s="4"/>
      <c r="H27" s="4"/>
      <c r="I27" s="4"/>
      <c r="J27" s="4"/>
      <c r="K27" s="4"/>
      <c r="L27" s="4"/>
      <c r="M27" s="4"/>
      <c r="N27" s="4"/>
    </row>
    <row r="28" spans="1:14" x14ac:dyDescent="0.15">
      <c r="A28" s="5" t="s">
        <v>835</v>
      </c>
      <c r="D28" s="4"/>
      <c r="E28" s="3" t="s">
        <v>386</v>
      </c>
      <c r="F28" s="3" t="s">
        <v>388</v>
      </c>
      <c r="G28" s="3" t="s">
        <v>738</v>
      </c>
      <c r="H28" s="3" t="s">
        <v>291</v>
      </c>
      <c r="I28" s="3" t="s">
        <v>665</v>
      </c>
      <c r="J28" s="3" t="s">
        <v>458</v>
      </c>
      <c r="K28" s="3" t="s">
        <v>266</v>
      </c>
      <c r="L28" s="3" t="s">
        <v>301</v>
      </c>
      <c r="M28" s="3" t="s">
        <v>837</v>
      </c>
      <c r="N28" s="3" t="s">
        <v>407</v>
      </c>
    </row>
    <row r="29" spans="1:14" x14ac:dyDescent="0.15">
      <c r="A29" t="s">
        <v>559</v>
      </c>
      <c r="D29" s="4"/>
      <c r="E29" s="11" t="s">
        <v>632</v>
      </c>
      <c r="F29" s="11" t="s">
        <v>799</v>
      </c>
      <c r="G29" s="11" t="s">
        <v>839</v>
      </c>
      <c r="H29" s="11" t="s">
        <v>629</v>
      </c>
      <c r="I29" s="11" t="s">
        <v>666</v>
      </c>
      <c r="J29" s="11" t="s">
        <v>666</v>
      </c>
      <c r="K29" s="11" t="s">
        <v>629</v>
      </c>
      <c r="L29" s="11" t="s">
        <v>629</v>
      </c>
      <c r="M29" s="11" t="s">
        <v>575</v>
      </c>
      <c r="N29" s="11" t="s">
        <v>629</v>
      </c>
    </row>
    <row r="30" spans="1:14" x14ac:dyDescent="0.15">
      <c r="A30" t="s">
        <v>910</v>
      </c>
      <c r="D30" s="4"/>
      <c r="E30" s="11" t="s">
        <v>812</v>
      </c>
      <c r="F30" s="11" t="s">
        <v>369</v>
      </c>
      <c r="G30" s="11" t="s">
        <v>869</v>
      </c>
      <c r="H30" s="11" t="s">
        <v>283</v>
      </c>
      <c r="I30" s="11" t="s">
        <v>666</v>
      </c>
      <c r="J30" s="11" t="s">
        <v>337</v>
      </c>
      <c r="K30" s="11" t="s">
        <v>283</v>
      </c>
      <c r="L30" s="11" t="s">
        <v>666</v>
      </c>
      <c r="M30" s="11" t="s">
        <v>638</v>
      </c>
      <c r="N30" s="11" t="s">
        <v>369</v>
      </c>
    </row>
    <row r="31" spans="1:14" x14ac:dyDescent="0.15">
      <c r="A31" t="s">
        <v>560</v>
      </c>
      <c r="D31" s="4"/>
      <c r="E31" s="11" t="s">
        <v>811</v>
      </c>
      <c r="F31" s="12">
        <v>70</v>
      </c>
      <c r="G31" s="11" t="s">
        <v>230</v>
      </c>
      <c r="H31" s="11" t="s">
        <v>229</v>
      </c>
      <c r="I31" s="11" t="s">
        <v>666</v>
      </c>
      <c r="J31" s="11" t="s">
        <v>336</v>
      </c>
      <c r="K31" s="11" t="s">
        <v>294</v>
      </c>
      <c r="L31" s="12" t="s">
        <v>666</v>
      </c>
      <c r="M31" s="11" t="s">
        <v>574</v>
      </c>
      <c r="N31" s="12" t="s">
        <v>798</v>
      </c>
    </row>
    <row r="32" spans="1:14" x14ac:dyDescent="0.15">
      <c r="A32" t="s">
        <v>911</v>
      </c>
      <c r="D32" s="4"/>
      <c r="E32" s="11" t="s">
        <v>573</v>
      </c>
      <c r="F32" s="11" t="s">
        <v>356</v>
      </c>
      <c r="G32" s="11" t="s">
        <v>629</v>
      </c>
      <c r="H32" s="11" t="s">
        <v>800</v>
      </c>
      <c r="I32" s="11" t="s">
        <v>506</v>
      </c>
      <c r="J32" s="11" t="s">
        <v>376</v>
      </c>
      <c r="K32" s="11" t="s">
        <v>461</v>
      </c>
      <c r="L32" s="11" t="s">
        <v>663</v>
      </c>
      <c r="M32" s="11" t="s">
        <v>473</v>
      </c>
      <c r="N32" s="11" t="s">
        <v>629</v>
      </c>
    </row>
    <row r="33" spans="1:14" x14ac:dyDescent="0.15">
      <c r="A33" t="s">
        <v>630</v>
      </c>
      <c r="D33" s="4"/>
      <c r="E33" s="12">
        <v>14</v>
      </c>
      <c r="F33" s="12">
        <v>12</v>
      </c>
      <c r="G33" s="12">
        <v>14</v>
      </c>
      <c r="H33" s="11" t="s">
        <v>629</v>
      </c>
      <c r="I33" s="12" t="s">
        <v>666</v>
      </c>
      <c r="J33" s="11" t="s">
        <v>629</v>
      </c>
      <c r="K33" s="11" t="s">
        <v>629</v>
      </c>
      <c r="L33" s="12">
        <v>10</v>
      </c>
      <c r="M33" s="12" t="s">
        <v>352</v>
      </c>
      <c r="N33" s="11" t="s">
        <v>629</v>
      </c>
    </row>
    <row r="34" spans="1:14" x14ac:dyDescent="0.15">
      <c r="A34" t="s">
        <v>395</v>
      </c>
      <c r="D34" s="4"/>
      <c r="E34" s="11" t="s">
        <v>462</v>
      </c>
      <c r="F34" s="11" t="s">
        <v>462</v>
      </c>
      <c r="G34" s="11" t="s">
        <v>165</v>
      </c>
      <c r="H34" s="11" t="s">
        <v>629</v>
      </c>
      <c r="I34" s="11" t="s">
        <v>684</v>
      </c>
      <c r="J34" s="11" t="s">
        <v>684</v>
      </c>
      <c r="K34" s="11" t="s">
        <v>165</v>
      </c>
      <c r="L34" s="11" t="s">
        <v>629</v>
      </c>
      <c r="M34" s="11" t="s">
        <v>265</v>
      </c>
      <c r="N34" s="11" t="s">
        <v>629</v>
      </c>
    </row>
    <row r="35" spans="1:14" x14ac:dyDescent="0.15">
      <c r="A35" s="57"/>
      <c r="B35" s="57"/>
      <c r="C35" s="57"/>
      <c r="D35" s="57"/>
      <c r="E35" s="57"/>
      <c r="F35" s="57"/>
      <c r="G35" s="57"/>
      <c r="H35" s="57"/>
      <c r="I35" s="57"/>
      <c r="J35" s="57"/>
      <c r="K35" s="57"/>
      <c r="L35" s="57"/>
      <c r="M35" s="57"/>
      <c r="N35" s="57"/>
    </row>
  </sheetData>
  <sheetProtection algorithmName="SHA-512" hashValue="0plDW3pTmk5y4yJCASJQNh/lDomH+eUubkU8ycCLMA+UVQtwiV/0N8T54UlgRxS1U1cM7+KgTeBbx8D3njl24Q==" saltValue="wIIS59Toe4/ABoR92yY+ig==" spinCount="100000" sheet="1" objects="1" scenarios="1"/>
  <phoneticPr fontId="12" type="noConversion"/>
  <pageMargins left="0.75" right="0.75" top="1" bottom="1" header="0.5" footer="0.5"/>
  <legacyDrawing r:id="rId1"/>
</worksheet>
</file>

<file path=xl/worksheets/sheet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4"/>
  <dimension ref="A1:O39"/>
  <sheetViews>
    <sheetView workbookViewId="0">
      <selection sqref="A1:O39"/>
    </sheetView>
  </sheetViews>
  <sheetFormatPr baseColWidth="10" defaultRowHeight="13" x14ac:dyDescent="0.15"/>
  <cols>
    <col min="1" max="1" width="11.5" customWidth="1"/>
    <col min="2" max="2" width="8.1640625" customWidth="1"/>
    <col min="3" max="3" width="7.5" customWidth="1"/>
    <col min="4" max="4" width="1.6640625" customWidth="1"/>
    <col min="5" max="5" width="11.1640625" customWidth="1"/>
    <col min="6" max="6" width="10" customWidth="1"/>
    <col min="8" max="12" width="10" customWidth="1"/>
  </cols>
  <sheetData>
    <row r="1" spans="1:15" x14ac:dyDescent="0.15">
      <c r="A1" s="1" t="s">
        <v>657</v>
      </c>
    </row>
    <row r="2" spans="1:15" x14ac:dyDescent="0.15">
      <c r="A2" s="56"/>
      <c r="B2" s="57"/>
      <c r="C2" s="57"/>
      <c r="D2" s="57"/>
      <c r="E2" s="57"/>
      <c r="F2" s="57"/>
      <c r="G2" s="57"/>
      <c r="H2" s="57"/>
      <c r="I2" s="57"/>
      <c r="J2" s="57"/>
      <c r="K2" s="57"/>
      <c r="L2" s="57"/>
      <c r="M2" s="57"/>
      <c r="N2" s="57"/>
      <c r="O2" s="57"/>
    </row>
    <row r="3" spans="1:15" x14ac:dyDescent="0.15">
      <c r="A3" s="8" t="s">
        <v>231</v>
      </c>
      <c r="B3" s="9"/>
      <c r="C3" s="9"/>
      <c r="D3" s="10"/>
      <c r="E3" s="9"/>
      <c r="F3" s="9"/>
      <c r="G3" s="9"/>
      <c r="H3" s="9"/>
      <c r="I3" s="9"/>
      <c r="J3" s="9"/>
      <c r="K3" s="9"/>
      <c r="L3" s="9"/>
    </row>
    <row r="4" spans="1:15" x14ac:dyDescent="0.15">
      <c r="D4" s="4"/>
      <c r="E4" s="2" t="s">
        <v>233</v>
      </c>
    </row>
    <row r="5" spans="1:15" x14ac:dyDescent="0.15">
      <c r="D5" s="4"/>
    </row>
    <row r="6" spans="1:15" x14ac:dyDescent="0.15">
      <c r="A6" s="5" t="s">
        <v>639</v>
      </c>
      <c r="D6" s="4"/>
      <c r="E6" s="3" t="s">
        <v>386</v>
      </c>
      <c r="F6" s="3" t="s">
        <v>388</v>
      </c>
      <c r="G6" s="3" t="s">
        <v>738</v>
      </c>
      <c r="H6" s="3" t="s">
        <v>291</v>
      </c>
      <c r="I6" s="3" t="s">
        <v>665</v>
      </c>
      <c r="J6" s="3" t="s">
        <v>458</v>
      </c>
      <c r="K6" s="3" t="s">
        <v>266</v>
      </c>
      <c r="L6" s="3" t="s">
        <v>301</v>
      </c>
      <c r="M6" s="3" t="s">
        <v>837</v>
      </c>
      <c r="N6" s="3" t="s">
        <v>407</v>
      </c>
      <c r="O6" s="3" t="s">
        <v>741</v>
      </c>
    </row>
    <row r="7" spans="1:15" x14ac:dyDescent="0.15">
      <c r="A7" t="s">
        <v>366</v>
      </c>
      <c r="D7" s="4"/>
      <c r="E7" s="47">
        <v>1000</v>
      </c>
      <c r="F7">
        <v>1000</v>
      </c>
      <c r="G7" s="47">
        <v>1750</v>
      </c>
      <c r="H7">
        <v>1000</v>
      </c>
      <c r="I7">
        <v>1000</v>
      </c>
      <c r="J7">
        <v>1000</v>
      </c>
      <c r="K7">
        <v>1000</v>
      </c>
      <c r="L7">
        <v>1000</v>
      </c>
      <c r="M7">
        <v>1000</v>
      </c>
      <c r="N7">
        <v>1000</v>
      </c>
      <c r="O7">
        <v>1000</v>
      </c>
    </row>
    <row r="8" spans="1:15" x14ac:dyDescent="0.15">
      <c r="A8" s="45" t="s">
        <v>836</v>
      </c>
      <c r="B8" s="45"/>
      <c r="C8" s="45"/>
      <c r="D8" s="46"/>
      <c r="E8" s="48">
        <v>1000</v>
      </c>
      <c r="F8" s="45">
        <v>1000</v>
      </c>
      <c r="G8" s="48">
        <v>0</v>
      </c>
      <c r="H8" s="45">
        <v>1000</v>
      </c>
      <c r="I8" s="45">
        <v>1000</v>
      </c>
      <c r="J8" s="45">
        <v>1000</v>
      </c>
      <c r="K8" s="45">
        <v>1000</v>
      </c>
      <c r="L8" s="45">
        <v>1000</v>
      </c>
      <c r="M8" s="45">
        <v>1000</v>
      </c>
      <c r="N8" s="45">
        <v>1000</v>
      </c>
      <c r="O8" s="45">
        <v>1000</v>
      </c>
    </row>
    <row r="9" spans="1:15" x14ac:dyDescent="0.15">
      <c r="A9" t="s">
        <v>367</v>
      </c>
      <c r="D9" s="4"/>
      <c r="E9">
        <v>26.84</v>
      </c>
      <c r="F9">
        <v>27.39</v>
      </c>
      <c r="G9">
        <v>26.84</v>
      </c>
      <c r="H9">
        <v>26.84</v>
      </c>
      <c r="I9">
        <v>27.39</v>
      </c>
      <c r="J9">
        <v>26.84</v>
      </c>
      <c r="K9">
        <v>27.917999999999999</v>
      </c>
      <c r="L9">
        <v>30.558</v>
      </c>
      <c r="M9">
        <v>28.215</v>
      </c>
      <c r="N9">
        <v>25.234000000000002</v>
      </c>
      <c r="O9">
        <v>27.39</v>
      </c>
    </row>
    <row r="10" spans="1:15" x14ac:dyDescent="0.15">
      <c r="A10" t="s">
        <v>373</v>
      </c>
      <c r="D10" s="4"/>
      <c r="E10">
        <v>28.05</v>
      </c>
      <c r="F10">
        <v>29.018000000000001</v>
      </c>
      <c r="G10">
        <v>0</v>
      </c>
      <c r="H10">
        <v>28.05</v>
      </c>
      <c r="I10">
        <v>29.018000000000001</v>
      </c>
      <c r="J10">
        <v>28.05</v>
      </c>
      <c r="K10">
        <v>29.172000000000001</v>
      </c>
      <c r="L10">
        <v>31.933</v>
      </c>
      <c r="M10">
        <v>29.887</v>
      </c>
      <c r="N10">
        <v>26.367000000000001</v>
      </c>
      <c r="O10">
        <v>29.018000000000001</v>
      </c>
    </row>
    <row r="11" spans="1:15" x14ac:dyDescent="0.15">
      <c r="A11" t="s">
        <v>368</v>
      </c>
      <c r="D11" s="4"/>
      <c r="E11">
        <v>37.729999999999997</v>
      </c>
      <c r="F11">
        <v>31.327999999999999</v>
      </c>
      <c r="G11">
        <v>37.729999999999997</v>
      </c>
      <c r="H11">
        <v>37.729999999999997</v>
      </c>
      <c r="I11">
        <v>31.327999999999999</v>
      </c>
      <c r="J11">
        <v>37.729999999999997</v>
      </c>
      <c r="K11">
        <v>39.237000000000002</v>
      </c>
      <c r="L11">
        <v>42.966000000000001</v>
      </c>
      <c r="M11">
        <v>32.262999999999998</v>
      </c>
      <c r="N11">
        <v>28.82</v>
      </c>
      <c r="O11">
        <v>31.327999999999999</v>
      </c>
    </row>
    <row r="12" spans="1:15" x14ac:dyDescent="0.15">
      <c r="A12" t="s">
        <v>568</v>
      </c>
      <c r="D12" s="4"/>
      <c r="E12">
        <v>69.08</v>
      </c>
      <c r="F12">
        <v>78.099999999999994</v>
      </c>
      <c r="G12">
        <v>69.08</v>
      </c>
      <c r="H12">
        <v>69.08</v>
      </c>
      <c r="I12">
        <v>78.099999999999994</v>
      </c>
      <c r="J12">
        <v>67.088999999999999</v>
      </c>
      <c r="K12">
        <v>71.840999999999994</v>
      </c>
      <c r="L12">
        <v>78.418999999999997</v>
      </c>
      <c r="M12">
        <v>80.3</v>
      </c>
      <c r="N12">
        <v>69.08</v>
      </c>
      <c r="O12">
        <v>78.099999999999994</v>
      </c>
    </row>
    <row r="13" spans="1:15" x14ac:dyDescent="0.15">
      <c r="D13" s="4"/>
      <c r="G13" s="47"/>
    </row>
    <row r="14" spans="1:15" x14ac:dyDescent="0.15">
      <c r="D14" s="4"/>
      <c r="G14" s="47"/>
    </row>
    <row r="15" spans="1:15" x14ac:dyDescent="0.15">
      <c r="A15" s="5" t="s">
        <v>372</v>
      </c>
      <c r="D15" s="4"/>
      <c r="E15" s="3" t="s">
        <v>386</v>
      </c>
      <c r="F15" s="3" t="s">
        <v>388</v>
      </c>
      <c r="G15" s="1" t="s">
        <v>738</v>
      </c>
      <c r="H15" s="3" t="s">
        <v>291</v>
      </c>
      <c r="I15" s="3" t="s">
        <v>665</v>
      </c>
      <c r="J15" s="3" t="s">
        <v>458</v>
      </c>
      <c r="K15" s="3" t="s">
        <v>266</v>
      </c>
      <c r="L15" s="3" t="s">
        <v>301</v>
      </c>
      <c r="M15" s="3" t="s">
        <v>837</v>
      </c>
      <c r="N15" s="3" t="s">
        <v>407</v>
      </c>
      <c r="O15" s="3" t="s">
        <v>741</v>
      </c>
    </row>
    <row r="16" spans="1:15" x14ac:dyDescent="0.15">
      <c r="A16" t="s">
        <v>366</v>
      </c>
      <c r="D16" s="4"/>
      <c r="E16" s="47">
        <v>1000</v>
      </c>
      <c r="F16">
        <v>1000</v>
      </c>
      <c r="G16" s="49">
        <v>1750</v>
      </c>
      <c r="H16">
        <v>1000</v>
      </c>
      <c r="I16">
        <v>1000</v>
      </c>
      <c r="J16">
        <v>1000</v>
      </c>
      <c r="K16">
        <v>1000</v>
      </c>
      <c r="L16">
        <v>1000</v>
      </c>
      <c r="M16">
        <v>1000</v>
      </c>
      <c r="N16">
        <v>1000</v>
      </c>
      <c r="O16">
        <v>1000</v>
      </c>
    </row>
    <row r="17" spans="1:15" x14ac:dyDescent="0.15">
      <c r="A17" s="45" t="s">
        <v>836</v>
      </c>
      <c r="B17" s="45"/>
      <c r="C17" s="45"/>
      <c r="D17" s="46"/>
      <c r="E17" s="48">
        <v>1000</v>
      </c>
      <c r="F17" s="45">
        <v>1000</v>
      </c>
      <c r="G17" s="50">
        <v>0</v>
      </c>
      <c r="H17" s="45">
        <v>1000</v>
      </c>
      <c r="I17" s="45">
        <v>1000</v>
      </c>
      <c r="J17" s="45">
        <v>1000</v>
      </c>
      <c r="K17" s="45">
        <v>1000</v>
      </c>
      <c r="L17" s="45">
        <v>1000</v>
      </c>
      <c r="M17" s="45">
        <v>1000</v>
      </c>
      <c r="N17" s="45">
        <v>1000</v>
      </c>
      <c r="O17" s="45">
        <v>1000</v>
      </c>
    </row>
    <row r="18" spans="1:15" x14ac:dyDescent="0.15">
      <c r="A18" t="s">
        <v>367</v>
      </c>
      <c r="D18" s="4"/>
      <c r="E18">
        <v>26.84</v>
      </c>
      <c r="F18">
        <v>27.39</v>
      </c>
      <c r="G18">
        <v>26.84</v>
      </c>
      <c r="H18">
        <v>26.84</v>
      </c>
      <c r="I18">
        <v>27.39</v>
      </c>
      <c r="J18">
        <v>26.84</v>
      </c>
      <c r="K18">
        <v>27.917999999999999</v>
      </c>
      <c r="L18">
        <v>30.558</v>
      </c>
      <c r="M18">
        <v>28.215</v>
      </c>
      <c r="N18">
        <v>25.234000000000002</v>
      </c>
      <c r="O18">
        <v>27.39</v>
      </c>
    </row>
    <row r="19" spans="1:15" x14ac:dyDescent="0.15">
      <c r="A19" t="s">
        <v>373</v>
      </c>
      <c r="D19" s="4"/>
      <c r="E19">
        <v>28.05</v>
      </c>
      <c r="F19">
        <v>29.018000000000001</v>
      </c>
      <c r="G19">
        <v>0</v>
      </c>
      <c r="H19">
        <v>28.05</v>
      </c>
      <c r="I19">
        <v>29.018000000000001</v>
      </c>
      <c r="J19">
        <v>28.05</v>
      </c>
      <c r="K19">
        <v>29.172000000000001</v>
      </c>
      <c r="L19">
        <v>31.933</v>
      </c>
      <c r="M19">
        <v>29.887</v>
      </c>
      <c r="N19">
        <v>26.367000000000001</v>
      </c>
      <c r="O19">
        <v>29.018000000000001</v>
      </c>
    </row>
    <row r="20" spans="1:15" x14ac:dyDescent="0.15">
      <c r="A20" t="s">
        <v>368</v>
      </c>
      <c r="D20" s="4"/>
      <c r="E20">
        <v>37.729999999999997</v>
      </c>
      <c r="F20">
        <v>31.327999999999999</v>
      </c>
      <c r="G20">
        <v>37.729999999999997</v>
      </c>
      <c r="H20">
        <v>37.729999999999997</v>
      </c>
      <c r="I20">
        <v>31.327999999999999</v>
      </c>
      <c r="J20">
        <v>37.729999999999997</v>
      </c>
      <c r="K20">
        <v>39.237000000000002</v>
      </c>
      <c r="L20">
        <v>42.966000000000001</v>
      </c>
      <c r="M20">
        <v>32.262999999999998</v>
      </c>
      <c r="N20">
        <v>28.82</v>
      </c>
      <c r="O20">
        <v>31.327999999999999</v>
      </c>
    </row>
    <row r="21" spans="1:15" x14ac:dyDescent="0.15">
      <c r="A21" t="s">
        <v>281</v>
      </c>
      <c r="D21" s="4"/>
      <c r="E21">
        <v>11.11</v>
      </c>
      <c r="F21">
        <v>11.275</v>
      </c>
      <c r="G21">
        <v>11.11</v>
      </c>
      <c r="H21">
        <v>11.11</v>
      </c>
      <c r="I21">
        <v>11.275</v>
      </c>
      <c r="J21">
        <v>11.11</v>
      </c>
      <c r="K21">
        <v>11.55</v>
      </c>
      <c r="L21">
        <v>12.65</v>
      </c>
      <c r="M21">
        <v>11.616</v>
      </c>
      <c r="N21">
        <v>11.11</v>
      </c>
      <c r="O21">
        <v>11.275</v>
      </c>
    </row>
    <row r="22" spans="1:15" x14ac:dyDescent="0.15">
      <c r="A22" t="s">
        <v>568</v>
      </c>
      <c r="D22" s="4"/>
      <c r="E22">
        <v>69.08</v>
      </c>
      <c r="F22">
        <v>78.099999999999994</v>
      </c>
      <c r="G22">
        <v>69.08</v>
      </c>
      <c r="H22">
        <v>69.08</v>
      </c>
      <c r="I22">
        <v>78.099999999999994</v>
      </c>
      <c r="J22">
        <v>67.088999999999999</v>
      </c>
      <c r="K22">
        <v>71.840999999999994</v>
      </c>
      <c r="L22">
        <v>78.418999999999997</v>
      </c>
      <c r="M22">
        <v>80.3</v>
      </c>
      <c r="N22">
        <v>69.08</v>
      </c>
      <c r="O22">
        <v>78.099999999999994</v>
      </c>
    </row>
    <row r="23" spans="1:15" x14ac:dyDescent="0.15">
      <c r="D23" s="4"/>
      <c r="G23" s="49"/>
    </row>
    <row r="24" spans="1:15" x14ac:dyDescent="0.15">
      <c r="D24" s="4"/>
      <c r="G24" s="49"/>
    </row>
    <row r="25" spans="1:15" x14ac:dyDescent="0.15">
      <c r="A25" s="5" t="s">
        <v>887</v>
      </c>
      <c r="D25" s="4"/>
      <c r="E25" s="3" t="s">
        <v>386</v>
      </c>
      <c r="F25" s="3" t="s">
        <v>388</v>
      </c>
      <c r="G25" s="3" t="s">
        <v>738</v>
      </c>
      <c r="H25" s="3" t="s">
        <v>291</v>
      </c>
      <c r="I25" s="3" t="s">
        <v>665</v>
      </c>
      <c r="J25" s="3" t="s">
        <v>458</v>
      </c>
      <c r="K25" s="3" t="s">
        <v>266</v>
      </c>
      <c r="L25" s="3" t="s">
        <v>301</v>
      </c>
      <c r="M25" s="3" t="s">
        <v>837</v>
      </c>
      <c r="N25" s="3" t="s">
        <v>407</v>
      </c>
      <c r="O25" s="3" t="s">
        <v>741</v>
      </c>
    </row>
    <row r="26" spans="1:15" x14ac:dyDescent="0.15">
      <c r="A26" t="s">
        <v>505</v>
      </c>
      <c r="D26" s="4"/>
      <c r="E26">
        <v>52.546999999999997</v>
      </c>
      <c r="F26">
        <v>52.546999999999997</v>
      </c>
      <c r="G26">
        <v>52.546999999999997</v>
      </c>
      <c r="H26">
        <v>52.546999999999997</v>
      </c>
      <c r="I26" s="13">
        <v>52.546999999999997</v>
      </c>
      <c r="J26">
        <v>52.546999999999997</v>
      </c>
      <c r="K26">
        <v>54.648000000000003</v>
      </c>
      <c r="L26">
        <v>59.829000000000001</v>
      </c>
      <c r="M26">
        <v>54.12</v>
      </c>
      <c r="N26">
        <v>47.289000000000001</v>
      </c>
      <c r="O26">
        <v>52.546999999999997</v>
      </c>
    </row>
    <row r="27" spans="1:15" x14ac:dyDescent="0.15">
      <c r="A27" t="s">
        <v>504</v>
      </c>
      <c r="D27" s="4"/>
      <c r="E27">
        <v>21.34</v>
      </c>
      <c r="F27">
        <v>21.846</v>
      </c>
      <c r="G27">
        <v>21.34</v>
      </c>
      <c r="H27">
        <v>21.34</v>
      </c>
      <c r="I27" s="13">
        <v>21.846</v>
      </c>
      <c r="J27">
        <v>21.34</v>
      </c>
      <c r="K27">
        <v>22.198</v>
      </c>
      <c r="L27">
        <v>24.298999999999999</v>
      </c>
      <c r="M27">
        <v>22.506</v>
      </c>
      <c r="N27">
        <v>19.206</v>
      </c>
      <c r="O27">
        <v>21.846</v>
      </c>
    </row>
    <row r="28" spans="1:15" x14ac:dyDescent="0.15">
      <c r="A28" t="s">
        <v>281</v>
      </c>
      <c r="D28" s="4"/>
      <c r="E28">
        <v>13.09</v>
      </c>
      <c r="F28">
        <v>13.167</v>
      </c>
      <c r="G28">
        <v>13.09</v>
      </c>
      <c r="H28">
        <v>13.09</v>
      </c>
      <c r="I28" s="13">
        <v>13.167</v>
      </c>
      <c r="J28">
        <v>13.09</v>
      </c>
      <c r="K28">
        <v>13.618</v>
      </c>
      <c r="L28">
        <v>14.904999999999999</v>
      </c>
      <c r="M28">
        <v>13.563000000000001</v>
      </c>
      <c r="N28">
        <v>11.781000000000001</v>
      </c>
      <c r="O28">
        <v>13.167</v>
      </c>
    </row>
    <row r="29" spans="1:15" x14ac:dyDescent="0.15">
      <c r="A29" t="s">
        <v>568</v>
      </c>
      <c r="D29" s="4"/>
      <c r="E29">
        <v>82.17</v>
      </c>
      <c r="F29">
        <v>87.174999999999997</v>
      </c>
      <c r="G29">
        <v>82.17</v>
      </c>
      <c r="H29">
        <v>82.17</v>
      </c>
      <c r="I29" s="13">
        <v>87.174999999999997</v>
      </c>
      <c r="J29">
        <v>80.728999999999999</v>
      </c>
      <c r="K29">
        <v>85.459000000000003</v>
      </c>
      <c r="L29">
        <v>93.28</v>
      </c>
      <c r="M29">
        <v>90.2</v>
      </c>
      <c r="N29">
        <v>82.17</v>
      </c>
      <c r="O29">
        <v>87.174999999999997</v>
      </c>
    </row>
    <row r="30" spans="1:15" x14ac:dyDescent="0.15">
      <c r="D30" s="4"/>
    </row>
    <row r="31" spans="1:15" x14ac:dyDescent="0.15">
      <c r="A31" s="4"/>
      <c r="B31" s="4"/>
      <c r="C31" s="4"/>
      <c r="D31" s="4"/>
      <c r="E31" s="4"/>
      <c r="F31" s="4"/>
      <c r="G31" s="4"/>
      <c r="H31" s="4"/>
      <c r="I31" s="4"/>
      <c r="J31" s="4"/>
      <c r="K31" s="4"/>
      <c r="L31" s="4"/>
      <c r="M31" s="4"/>
      <c r="N31" s="4"/>
      <c r="O31" s="4"/>
    </row>
    <row r="32" spans="1:15" x14ac:dyDescent="0.15">
      <c r="A32" s="5" t="s">
        <v>835</v>
      </c>
      <c r="D32" s="4"/>
      <c r="E32" s="3" t="s">
        <v>386</v>
      </c>
      <c r="F32" s="3" t="s">
        <v>388</v>
      </c>
      <c r="G32" s="3" t="s">
        <v>738</v>
      </c>
      <c r="H32" s="3" t="s">
        <v>291</v>
      </c>
      <c r="I32" s="3" t="s">
        <v>665</v>
      </c>
      <c r="J32" s="3" t="s">
        <v>458</v>
      </c>
      <c r="K32" s="3" t="s">
        <v>266</v>
      </c>
      <c r="L32" s="3" t="s">
        <v>301</v>
      </c>
      <c r="M32" s="3" t="s">
        <v>837</v>
      </c>
      <c r="N32" s="3" t="s">
        <v>407</v>
      </c>
      <c r="O32" s="3" t="s">
        <v>741</v>
      </c>
    </row>
    <row r="33" spans="1:15" x14ac:dyDescent="0.15">
      <c r="A33" t="s">
        <v>559</v>
      </c>
      <c r="D33" s="4"/>
      <c r="E33" s="11" t="s">
        <v>632</v>
      </c>
      <c r="F33" s="11" t="s">
        <v>799</v>
      </c>
      <c r="G33" s="11" t="s">
        <v>839</v>
      </c>
      <c r="H33" s="11" t="s">
        <v>629</v>
      </c>
      <c r="I33" s="11" t="s">
        <v>666</v>
      </c>
      <c r="J33" s="11" t="s">
        <v>338</v>
      </c>
      <c r="K33" s="11" t="s">
        <v>629</v>
      </c>
      <c r="L33" s="11" t="s">
        <v>629</v>
      </c>
      <c r="M33" s="11" t="s">
        <v>575</v>
      </c>
      <c r="N33" s="11" t="s">
        <v>441</v>
      </c>
      <c r="O33" s="11" t="s">
        <v>874</v>
      </c>
    </row>
    <row r="34" spans="1:15" x14ac:dyDescent="0.15">
      <c r="A34" t="s">
        <v>910</v>
      </c>
      <c r="D34" s="4"/>
      <c r="E34" s="11" t="s">
        <v>812</v>
      </c>
      <c r="F34" s="11" t="s">
        <v>369</v>
      </c>
      <c r="G34" s="11" t="s">
        <v>869</v>
      </c>
      <c r="H34" s="11" t="s">
        <v>283</v>
      </c>
      <c r="I34" s="11" t="s">
        <v>667</v>
      </c>
      <c r="J34" s="11" t="s">
        <v>337</v>
      </c>
      <c r="K34" s="11" t="s">
        <v>283</v>
      </c>
      <c r="L34" s="11" t="s">
        <v>667</v>
      </c>
      <c r="M34" s="11" t="s">
        <v>638</v>
      </c>
      <c r="N34" s="11" t="s">
        <v>405</v>
      </c>
      <c r="O34" s="11" t="s">
        <v>405</v>
      </c>
    </row>
    <row r="35" spans="1:15" x14ac:dyDescent="0.15">
      <c r="A35" t="s">
        <v>560</v>
      </c>
      <c r="D35" s="4"/>
      <c r="E35" s="11" t="s">
        <v>811</v>
      </c>
      <c r="F35" s="12">
        <v>70</v>
      </c>
      <c r="G35" s="11" t="s">
        <v>230</v>
      </c>
      <c r="H35" s="11" t="s">
        <v>229</v>
      </c>
      <c r="I35" s="11" t="s">
        <v>618</v>
      </c>
      <c r="J35" s="11" t="s">
        <v>336</v>
      </c>
      <c r="K35" s="11" t="s">
        <v>294</v>
      </c>
      <c r="L35" s="12" t="s">
        <v>507</v>
      </c>
      <c r="M35" s="11" t="s">
        <v>574</v>
      </c>
      <c r="N35" s="12">
        <v>75</v>
      </c>
      <c r="O35" s="60">
        <v>82.5</v>
      </c>
    </row>
    <row r="36" spans="1:15" x14ac:dyDescent="0.15">
      <c r="A36" t="s">
        <v>911</v>
      </c>
      <c r="D36" s="4"/>
      <c r="E36" s="11" t="s">
        <v>573</v>
      </c>
      <c r="F36" s="11" t="s">
        <v>356</v>
      </c>
      <c r="G36" s="11" t="s">
        <v>629</v>
      </c>
      <c r="H36" s="11" t="s">
        <v>800</v>
      </c>
      <c r="I36" s="11" t="s">
        <v>506</v>
      </c>
      <c r="J36" s="11" t="s">
        <v>376</v>
      </c>
      <c r="K36" s="11" t="s">
        <v>663</v>
      </c>
      <c r="L36" s="11" t="s">
        <v>457</v>
      </c>
      <c r="M36" s="11" t="s">
        <v>473</v>
      </c>
      <c r="N36" s="11" t="s">
        <v>874</v>
      </c>
      <c r="O36" s="11" t="s">
        <v>874</v>
      </c>
    </row>
    <row r="37" spans="1:15" x14ac:dyDescent="0.15">
      <c r="A37" t="s">
        <v>630</v>
      </c>
      <c r="D37" s="4"/>
      <c r="E37" s="12">
        <v>14</v>
      </c>
      <c r="F37" s="12">
        <v>12</v>
      </c>
      <c r="G37" s="12">
        <v>14</v>
      </c>
      <c r="H37" s="11" t="s">
        <v>629</v>
      </c>
      <c r="I37" s="12" t="s">
        <v>507</v>
      </c>
      <c r="J37" s="11" t="s">
        <v>629</v>
      </c>
      <c r="K37" s="11" t="s">
        <v>629</v>
      </c>
      <c r="L37" s="12">
        <v>10</v>
      </c>
      <c r="M37" s="12" t="s">
        <v>352</v>
      </c>
      <c r="N37" s="11" t="s">
        <v>874</v>
      </c>
      <c r="O37" s="12">
        <v>14.85</v>
      </c>
    </row>
    <row r="38" spans="1:15" x14ac:dyDescent="0.15">
      <c r="A38" t="s">
        <v>395</v>
      </c>
      <c r="D38" s="4"/>
      <c r="E38" s="11" t="s">
        <v>462</v>
      </c>
      <c r="F38" s="11" t="s">
        <v>462</v>
      </c>
      <c r="G38" s="11" t="s">
        <v>165</v>
      </c>
      <c r="H38" s="11" t="s">
        <v>629</v>
      </c>
      <c r="I38" s="11" t="s">
        <v>684</v>
      </c>
      <c r="J38" s="11" t="s">
        <v>684</v>
      </c>
      <c r="K38" s="11" t="s">
        <v>165</v>
      </c>
      <c r="L38" s="11" t="s">
        <v>629</v>
      </c>
      <c r="M38" s="11" t="s">
        <v>265</v>
      </c>
      <c r="N38" s="11" t="s">
        <v>874</v>
      </c>
      <c r="O38" s="11" t="s">
        <v>406</v>
      </c>
    </row>
    <row r="39" spans="1:15" x14ac:dyDescent="0.15">
      <c r="A39" s="57"/>
      <c r="B39" s="57"/>
      <c r="C39" s="57"/>
      <c r="D39" s="57"/>
      <c r="E39" s="57"/>
      <c r="F39" s="57"/>
      <c r="G39" s="57"/>
      <c r="H39" s="57"/>
      <c r="I39" s="57"/>
      <c r="J39" s="57"/>
      <c r="K39" s="57"/>
      <c r="L39" s="57"/>
      <c r="M39" s="57"/>
      <c r="N39" s="57"/>
      <c r="O39" s="57"/>
    </row>
  </sheetData>
  <sheetProtection algorithmName="SHA-512" hashValue="XvocERrHYDsRmpNRFoQRcUttRh96RRlFlYt7ZE2eZS+rbgZ/OrRVK/HF4LC2dJ8gHXnGQuV6XB/CK3RfODUXtA==" saltValue="FrBGavEiIjRlEqSdPtrSYg==" spinCount="100000" sheet="1" objects="1" scenarios="1"/>
  <phoneticPr fontId="12" type="noConversion"/>
  <pageMargins left="0.75" right="0.75" top="1" bottom="1" header="0.5" footer="0.5"/>
  <legacyDrawing r:id="rId1"/>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5"/>
  <dimension ref="A1:O35"/>
  <sheetViews>
    <sheetView workbookViewId="0">
      <selection activeCell="K44" sqref="K44"/>
    </sheetView>
  </sheetViews>
  <sheetFormatPr baseColWidth="10" defaultRowHeight="13" x14ac:dyDescent="0.15"/>
  <cols>
    <col min="1" max="1" width="11.5" style="15" customWidth="1"/>
    <col min="2" max="2" width="8.1640625" style="15" customWidth="1"/>
    <col min="3" max="3" width="7.5" style="15" customWidth="1"/>
    <col min="4" max="4" width="1.6640625" style="15" customWidth="1"/>
    <col min="5" max="11" width="10" style="15" customWidth="1"/>
    <col min="12" max="16384" width="10.83203125" style="15"/>
  </cols>
  <sheetData>
    <row r="1" spans="1:15" x14ac:dyDescent="0.15">
      <c r="A1" s="14" t="s">
        <v>657</v>
      </c>
    </row>
    <row r="2" spans="1:15" x14ac:dyDescent="0.15">
      <c r="A2" s="97"/>
      <c r="B2" s="53"/>
      <c r="C2" s="53"/>
      <c r="D2" s="53"/>
      <c r="E2" s="53"/>
      <c r="F2" s="53"/>
      <c r="G2" s="53"/>
      <c r="H2" s="53"/>
      <c r="I2" s="53"/>
      <c r="J2" s="53"/>
      <c r="K2" s="53"/>
      <c r="L2" s="53"/>
      <c r="M2" s="53"/>
      <c r="N2" s="53"/>
      <c r="O2" s="53"/>
    </row>
    <row r="3" spans="1:15" x14ac:dyDescent="0.15">
      <c r="A3" s="98" t="s">
        <v>868</v>
      </c>
      <c r="B3" s="99"/>
      <c r="C3" s="99"/>
      <c r="D3" s="100"/>
      <c r="E3" s="99"/>
      <c r="F3" s="99"/>
      <c r="G3" s="99"/>
      <c r="H3" s="99"/>
      <c r="I3" s="99"/>
      <c r="J3" s="99"/>
      <c r="K3" s="99"/>
    </row>
    <row r="4" spans="1:15" x14ac:dyDescent="0.15">
      <c r="D4" s="25"/>
      <c r="E4" s="19" t="s">
        <v>233</v>
      </c>
    </row>
    <row r="5" spans="1:15" x14ac:dyDescent="0.15">
      <c r="D5" s="25"/>
    </row>
    <row r="6" spans="1:15" x14ac:dyDescent="0.15">
      <c r="A6" s="18" t="s">
        <v>639</v>
      </c>
      <c r="D6" s="25"/>
      <c r="E6" s="21" t="s">
        <v>386</v>
      </c>
      <c r="F6" s="21" t="s">
        <v>388</v>
      </c>
      <c r="G6" s="21" t="s">
        <v>738</v>
      </c>
      <c r="H6" s="21" t="s">
        <v>291</v>
      </c>
      <c r="I6" s="21" t="s">
        <v>665</v>
      </c>
      <c r="J6" s="21" t="s">
        <v>458</v>
      </c>
      <c r="K6" s="21" t="s">
        <v>266</v>
      </c>
      <c r="L6" s="21" t="s">
        <v>301</v>
      </c>
      <c r="M6" s="21" t="s">
        <v>837</v>
      </c>
      <c r="N6" s="21" t="s">
        <v>407</v>
      </c>
      <c r="O6" s="21" t="s">
        <v>741</v>
      </c>
    </row>
    <row r="7" spans="1:15" x14ac:dyDescent="0.15">
      <c r="A7" s="101" t="s">
        <v>366</v>
      </c>
      <c r="B7" s="101"/>
      <c r="C7" s="101"/>
      <c r="D7" s="102"/>
      <c r="E7" s="101">
        <v>1750</v>
      </c>
      <c r="F7" s="101">
        <v>1750</v>
      </c>
      <c r="G7" s="101">
        <v>1750</v>
      </c>
      <c r="H7" s="101">
        <v>1750</v>
      </c>
      <c r="I7" s="101">
        <v>1750</v>
      </c>
      <c r="J7" s="101">
        <v>1750</v>
      </c>
      <c r="K7" s="101">
        <v>1750</v>
      </c>
      <c r="L7" s="101">
        <v>1750</v>
      </c>
      <c r="M7" s="101">
        <v>1750</v>
      </c>
      <c r="N7" s="101">
        <v>1750</v>
      </c>
      <c r="O7" s="101">
        <v>1750</v>
      </c>
    </row>
    <row r="8" spans="1:15" x14ac:dyDescent="0.15">
      <c r="A8" s="15" t="s">
        <v>367</v>
      </c>
      <c r="D8" s="25"/>
      <c r="E8" s="15">
        <v>26.675000000000001</v>
      </c>
      <c r="F8" s="15">
        <v>27.126000000000001</v>
      </c>
      <c r="G8" s="15">
        <v>26.675000000000001</v>
      </c>
      <c r="H8" s="15">
        <v>26.675000000000001</v>
      </c>
      <c r="I8" s="15">
        <v>27.126000000000001</v>
      </c>
      <c r="J8" s="15">
        <v>26.675000000000001</v>
      </c>
      <c r="K8" s="15">
        <v>27.742000000000001</v>
      </c>
      <c r="L8" s="15">
        <v>27.588000000000001</v>
      </c>
      <c r="M8" s="15">
        <v>28.16</v>
      </c>
      <c r="N8" s="15">
        <v>24.277000000000001</v>
      </c>
      <c r="O8" s="15">
        <v>27.126000000000001</v>
      </c>
    </row>
    <row r="9" spans="1:15" x14ac:dyDescent="0.15">
      <c r="A9" s="15" t="s">
        <v>368</v>
      </c>
      <c r="D9" s="25"/>
      <c r="E9" s="15">
        <v>29.821000000000002</v>
      </c>
      <c r="F9" s="15">
        <v>30.151</v>
      </c>
      <c r="G9" s="15">
        <v>29.821000000000002</v>
      </c>
      <c r="H9" s="15">
        <v>29.821000000000002</v>
      </c>
      <c r="I9" s="15">
        <v>30.151</v>
      </c>
      <c r="J9" s="15">
        <v>29.821000000000002</v>
      </c>
      <c r="K9" s="15">
        <v>31.009</v>
      </c>
      <c r="L9" s="15">
        <v>30.832999999999998</v>
      </c>
      <c r="M9" s="15">
        <v>31.13</v>
      </c>
      <c r="N9" s="15">
        <v>27.137</v>
      </c>
      <c r="O9" s="15">
        <v>30.151</v>
      </c>
    </row>
    <row r="10" spans="1:15" x14ac:dyDescent="0.15">
      <c r="A10" s="15" t="s">
        <v>568</v>
      </c>
      <c r="D10" s="25"/>
      <c r="E10" s="15">
        <v>76.054000000000002</v>
      </c>
      <c r="F10" s="15">
        <v>76.867999999999995</v>
      </c>
      <c r="G10" s="15">
        <v>76.054000000000002</v>
      </c>
      <c r="H10" s="15">
        <v>76.054000000000002</v>
      </c>
      <c r="I10" s="15">
        <v>76.867999999999995</v>
      </c>
      <c r="J10" s="15">
        <v>73.897999999999996</v>
      </c>
      <c r="K10" s="15">
        <v>79.100999999999999</v>
      </c>
      <c r="L10" s="15">
        <v>85.503</v>
      </c>
      <c r="M10" s="15">
        <v>82.5</v>
      </c>
      <c r="N10" s="15">
        <v>76.054000000000002</v>
      </c>
      <c r="O10" s="15">
        <v>78.867999999999995</v>
      </c>
    </row>
    <row r="11" spans="1:15" x14ac:dyDescent="0.15">
      <c r="D11" s="25"/>
    </row>
    <row r="12" spans="1:15" x14ac:dyDescent="0.15">
      <c r="D12" s="25"/>
    </row>
    <row r="13" spans="1:15" x14ac:dyDescent="0.15">
      <c r="A13" s="18" t="s">
        <v>372</v>
      </c>
      <c r="D13" s="25"/>
      <c r="E13" s="21" t="s">
        <v>386</v>
      </c>
      <c r="F13" s="21" t="s">
        <v>388</v>
      </c>
      <c r="G13" s="21" t="s">
        <v>738</v>
      </c>
      <c r="H13" s="21" t="s">
        <v>291</v>
      </c>
      <c r="I13" s="21" t="s">
        <v>665</v>
      </c>
      <c r="J13" s="21" t="s">
        <v>347</v>
      </c>
      <c r="K13" s="21" t="s">
        <v>266</v>
      </c>
      <c r="L13" s="21" t="s">
        <v>301</v>
      </c>
      <c r="M13" s="21" t="s">
        <v>837</v>
      </c>
      <c r="N13" s="21" t="s">
        <v>407</v>
      </c>
      <c r="O13" s="21" t="s">
        <v>741</v>
      </c>
    </row>
    <row r="14" spans="1:15" x14ac:dyDescent="0.15">
      <c r="A14" s="101" t="s">
        <v>366</v>
      </c>
      <c r="B14" s="101"/>
      <c r="C14" s="101"/>
      <c r="D14" s="102"/>
      <c r="E14" s="101">
        <v>1750</v>
      </c>
      <c r="F14" s="101">
        <v>1750</v>
      </c>
      <c r="G14" s="101">
        <v>1750</v>
      </c>
      <c r="H14" s="101">
        <v>1750</v>
      </c>
      <c r="I14" s="101">
        <v>1750</v>
      </c>
      <c r="J14" s="101">
        <v>1750</v>
      </c>
      <c r="K14" s="101">
        <v>1750</v>
      </c>
      <c r="L14" s="101">
        <v>1750</v>
      </c>
      <c r="M14" s="101">
        <v>1750</v>
      </c>
      <c r="N14" s="101">
        <v>1750</v>
      </c>
      <c r="O14" s="101">
        <v>1750</v>
      </c>
    </row>
    <row r="15" spans="1:15" x14ac:dyDescent="0.15">
      <c r="A15" s="15" t="s">
        <v>367</v>
      </c>
      <c r="D15" s="25"/>
      <c r="E15" s="15">
        <v>26.675000000000001</v>
      </c>
      <c r="F15" s="15">
        <v>27.126000000000001</v>
      </c>
      <c r="G15" s="15">
        <v>26.675000000000001</v>
      </c>
      <c r="H15" s="15">
        <v>26.675000000000001</v>
      </c>
      <c r="I15" s="15">
        <v>27.126000000000001</v>
      </c>
      <c r="J15" s="15">
        <v>26.675000000000001</v>
      </c>
      <c r="K15" s="15">
        <v>26.675000000000001</v>
      </c>
      <c r="L15" s="15">
        <v>27.588000000000001</v>
      </c>
      <c r="M15" s="15">
        <v>28.16</v>
      </c>
      <c r="N15" s="15">
        <v>24.277000000000001</v>
      </c>
      <c r="O15" s="15">
        <v>27.126000000000001</v>
      </c>
    </row>
    <row r="16" spans="1:15" x14ac:dyDescent="0.15">
      <c r="A16" s="15" t="s">
        <v>368</v>
      </c>
      <c r="D16" s="25"/>
      <c r="E16" s="15">
        <v>29.821000000000002</v>
      </c>
      <c r="F16" s="15">
        <v>30.151</v>
      </c>
      <c r="G16" s="15">
        <v>29.821000000000002</v>
      </c>
      <c r="H16" s="15">
        <v>29.821000000000002</v>
      </c>
      <c r="I16" s="15">
        <v>30.151</v>
      </c>
      <c r="J16" s="15">
        <v>29.821000000000002</v>
      </c>
      <c r="K16" s="15">
        <v>29.821000000000002</v>
      </c>
      <c r="L16" s="15">
        <v>30.832999999999998</v>
      </c>
      <c r="M16" s="15">
        <v>31.13</v>
      </c>
      <c r="N16" s="15">
        <v>27.137</v>
      </c>
      <c r="O16" s="15">
        <v>30.151</v>
      </c>
    </row>
    <row r="17" spans="1:15" x14ac:dyDescent="0.15">
      <c r="A17" s="15" t="s">
        <v>281</v>
      </c>
      <c r="D17" s="25"/>
      <c r="E17" s="15">
        <v>9.3170000000000002</v>
      </c>
      <c r="F17" s="15">
        <v>9.4600000000000009</v>
      </c>
      <c r="G17" s="15">
        <v>9.3170000000000002</v>
      </c>
      <c r="H17" s="15">
        <v>9.3170000000000002</v>
      </c>
      <c r="I17" s="15">
        <v>9.4600000000000009</v>
      </c>
      <c r="J17" s="15">
        <v>9.3170000000000002</v>
      </c>
      <c r="K17" s="15">
        <v>9.6910000000000007</v>
      </c>
      <c r="L17" s="15">
        <v>9.625</v>
      </c>
      <c r="M17" s="15">
        <v>9.8450000000000006</v>
      </c>
      <c r="N17" s="15">
        <v>8.4809999999999999</v>
      </c>
      <c r="O17" s="15">
        <v>9.4600000000000009</v>
      </c>
    </row>
    <row r="18" spans="1:15" x14ac:dyDescent="0.15">
      <c r="A18" s="15" t="s">
        <v>568</v>
      </c>
      <c r="D18" s="25"/>
      <c r="E18" s="15">
        <v>81.245999999999995</v>
      </c>
      <c r="F18" s="15">
        <v>82.081999999999994</v>
      </c>
      <c r="G18" s="15">
        <v>81.245999999999995</v>
      </c>
      <c r="H18" s="15">
        <v>81.245999999999995</v>
      </c>
      <c r="I18" s="15">
        <v>82.081999999999994</v>
      </c>
      <c r="J18" s="15">
        <v>73.897999999999996</v>
      </c>
      <c r="K18" s="15">
        <v>84.491</v>
      </c>
      <c r="L18" s="15">
        <v>91.332999999999998</v>
      </c>
      <c r="M18" s="15">
        <v>88</v>
      </c>
      <c r="N18" s="15">
        <v>81.245999999999995</v>
      </c>
      <c r="O18" s="15">
        <v>84.081999999999994</v>
      </c>
    </row>
    <row r="19" spans="1:15" x14ac:dyDescent="0.15">
      <c r="D19" s="25"/>
    </row>
    <row r="20" spans="1:15" x14ac:dyDescent="0.15">
      <c r="D20" s="25"/>
    </row>
    <row r="21" spans="1:15" x14ac:dyDescent="0.15">
      <c r="A21" s="18" t="s">
        <v>887</v>
      </c>
      <c r="D21" s="25"/>
      <c r="E21" s="21" t="s">
        <v>386</v>
      </c>
      <c r="F21" s="21" t="s">
        <v>388</v>
      </c>
      <c r="G21" s="21" t="s">
        <v>738</v>
      </c>
      <c r="H21" s="21" t="s">
        <v>291</v>
      </c>
      <c r="I21" s="21" t="s">
        <v>665</v>
      </c>
      <c r="J21" s="21" t="s">
        <v>347</v>
      </c>
      <c r="K21" s="21" t="s">
        <v>266</v>
      </c>
      <c r="L21" s="21" t="s">
        <v>301</v>
      </c>
      <c r="M21" s="21" t="s">
        <v>837</v>
      </c>
      <c r="N21" s="21" t="s">
        <v>407</v>
      </c>
      <c r="O21" s="21" t="s">
        <v>741</v>
      </c>
    </row>
    <row r="22" spans="1:15" x14ac:dyDescent="0.15">
      <c r="A22" s="15" t="s">
        <v>505</v>
      </c>
      <c r="D22" s="25"/>
      <c r="E22" s="15">
        <v>38.906999999999996</v>
      </c>
      <c r="F22" s="15">
        <v>39.347000000000001</v>
      </c>
      <c r="G22" s="15">
        <v>38.906999999999996</v>
      </c>
      <c r="H22" s="15">
        <v>38.906999999999996</v>
      </c>
      <c r="I22" s="15">
        <v>39.347000000000001</v>
      </c>
      <c r="J22" s="15">
        <v>38.906999999999996</v>
      </c>
      <c r="K22" s="15">
        <v>40.457999999999998</v>
      </c>
      <c r="L22" s="15">
        <v>40.226999999999997</v>
      </c>
      <c r="M22" s="103">
        <v>40.645000000000003</v>
      </c>
      <c r="N22" s="15">
        <v>35.408999999999999</v>
      </c>
      <c r="O22" s="15">
        <v>39.347000000000001</v>
      </c>
    </row>
    <row r="23" spans="1:15" x14ac:dyDescent="0.15">
      <c r="A23" s="15" t="s">
        <v>504</v>
      </c>
      <c r="D23" s="25"/>
      <c r="E23" s="15">
        <v>29.843</v>
      </c>
      <c r="F23" s="15">
        <v>30.260999999999999</v>
      </c>
      <c r="G23" s="15">
        <v>29.843</v>
      </c>
      <c r="H23" s="15">
        <v>29.843</v>
      </c>
      <c r="I23" s="15">
        <v>30.260999999999999</v>
      </c>
      <c r="J23" s="15">
        <v>29.843</v>
      </c>
      <c r="K23" s="15">
        <v>31.042000000000002</v>
      </c>
      <c r="L23" s="15">
        <v>30.855</v>
      </c>
      <c r="M23" s="103">
        <v>31.57</v>
      </c>
      <c r="N23" s="15">
        <v>27.158999999999999</v>
      </c>
      <c r="O23" s="15">
        <v>30.260999999999999</v>
      </c>
    </row>
    <row r="24" spans="1:15" x14ac:dyDescent="0.15">
      <c r="A24" s="15" t="s">
        <v>281</v>
      </c>
      <c r="D24" s="25"/>
      <c r="E24" s="15">
        <v>15.037000000000001</v>
      </c>
      <c r="F24" s="15">
        <v>15.268000000000001</v>
      </c>
      <c r="G24" s="15">
        <v>15.037000000000001</v>
      </c>
      <c r="H24" s="15">
        <v>15.037000000000001</v>
      </c>
      <c r="I24" s="15">
        <v>15.268000000000001</v>
      </c>
      <c r="J24" s="15">
        <v>15.037000000000001</v>
      </c>
      <c r="K24" s="15">
        <v>15.641999999999999</v>
      </c>
      <c r="L24" s="15">
        <v>15.554</v>
      </c>
      <c r="M24" s="103">
        <v>15.95</v>
      </c>
      <c r="N24" s="15">
        <v>13.683999999999999</v>
      </c>
      <c r="O24" s="15">
        <v>15.268000000000001</v>
      </c>
    </row>
    <row r="25" spans="1:15" x14ac:dyDescent="0.15">
      <c r="A25" s="15" t="s">
        <v>568</v>
      </c>
      <c r="D25" s="25"/>
      <c r="E25" s="15">
        <v>98.054000000000002</v>
      </c>
      <c r="F25" s="15">
        <v>98.867999999999995</v>
      </c>
      <c r="G25" s="15">
        <v>98.054000000000002</v>
      </c>
      <c r="H25" s="15">
        <v>98.054000000000002</v>
      </c>
      <c r="I25" s="15">
        <v>98.867999999999995</v>
      </c>
      <c r="J25" s="15">
        <v>96.239000000000004</v>
      </c>
      <c r="K25" s="15">
        <v>101.98099999999999</v>
      </c>
      <c r="L25" s="15">
        <v>110.23099999999999</v>
      </c>
      <c r="M25" s="103">
        <v>107.8</v>
      </c>
      <c r="N25" s="15">
        <v>98.054000000000002</v>
      </c>
      <c r="O25" s="15">
        <v>98.867999999999995</v>
      </c>
    </row>
    <row r="26" spans="1:15" x14ac:dyDescent="0.15">
      <c r="D26" s="25"/>
    </row>
    <row r="27" spans="1:15" x14ac:dyDescent="0.15">
      <c r="A27" s="25"/>
      <c r="B27" s="25"/>
      <c r="C27" s="25"/>
      <c r="D27" s="25"/>
      <c r="E27" s="25"/>
      <c r="F27" s="25"/>
      <c r="G27" s="25"/>
      <c r="H27" s="25"/>
      <c r="I27" s="25"/>
      <c r="J27" s="25"/>
      <c r="K27" s="25"/>
      <c r="L27" s="25"/>
      <c r="M27" s="25"/>
      <c r="N27" s="25"/>
      <c r="O27" s="25"/>
    </row>
    <row r="28" spans="1:15" x14ac:dyDescent="0.15">
      <c r="A28" s="18" t="s">
        <v>835</v>
      </c>
      <c r="D28" s="25"/>
      <c r="E28" s="21" t="s">
        <v>386</v>
      </c>
      <c r="F28" s="21" t="s">
        <v>388</v>
      </c>
      <c r="G28" s="21" t="s">
        <v>738</v>
      </c>
      <c r="H28" s="21" t="s">
        <v>291</v>
      </c>
      <c r="I28" s="21" t="s">
        <v>665</v>
      </c>
      <c r="J28" s="21" t="s">
        <v>458</v>
      </c>
      <c r="K28" s="21" t="s">
        <v>266</v>
      </c>
      <c r="L28" s="21" t="s">
        <v>301</v>
      </c>
      <c r="M28" s="21" t="s">
        <v>837</v>
      </c>
      <c r="N28" s="21" t="s">
        <v>407</v>
      </c>
      <c r="O28" s="21" t="s">
        <v>741</v>
      </c>
    </row>
    <row r="29" spans="1:15" x14ac:dyDescent="0.15">
      <c r="A29" s="15" t="s">
        <v>559</v>
      </c>
      <c r="D29" s="25"/>
      <c r="E29" s="33" t="s">
        <v>632</v>
      </c>
      <c r="F29" s="33" t="s">
        <v>799</v>
      </c>
      <c r="G29" s="33" t="s">
        <v>839</v>
      </c>
      <c r="H29" s="33" t="s">
        <v>629</v>
      </c>
      <c r="I29" s="33" t="s">
        <v>666</v>
      </c>
      <c r="J29" s="33" t="s">
        <v>666</v>
      </c>
      <c r="K29" s="33" t="s">
        <v>629</v>
      </c>
      <c r="L29" s="33" t="s">
        <v>629</v>
      </c>
      <c r="M29" s="33" t="s">
        <v>575</v>
      </c>
      <c r="N29" s="33" t="s">
        <v>441</v>
      </c>
      <c r="O29" s="33" t="s">
        <v>874</v>
      </c>
    </row>
    <row r="30" spans="1:15" x14ac:dyDescent="0.15">
      <c r="A30" s="15" t="s">
        <v>910</v>
      </c>
      <c r="D30" s="25"/>
      <c r="E30" s="33" t="s">
        <v>812</v>
      </c>
      <c r="F30" s="33" t="s">
        <v>369</v>
      </c>
      <c r="G30" s="33" t="s">
        <v>869</v>
      </c>
      <c r="H30" s="33" t="s">
        <v>283</v>
      </c>
      <c r="I30" s="33" t="s">
        <v>666</v>
      </c>
      <c r="J30" s="33" t="s">
        <v>337</v>
      </c>
      <c r="K30" s="33" t="s">
        <v>283</v>
      </c>
      <c r="L30" s="33" t="s">
        <v>666</v>
      </c>
      <c r="M30" s="33" t="s">
        <v>638</v>
      </c>
      <c r="N30" s="33" t="s">
        <v>405</v>
      </c>
      <c r="O30" s="33" t="s">
        <v>405</v>
      </c>
    </row>
    <row r="31" spans="1:15" x14ac:dyDescent="0.15">
      <c r="A31" s="15" t="s">
        <v>560</v>
      </c>
      <c r="D31" s="25"/>
      <c r="E31" s="33" t="s">
        <v>811</v>
      </c>
      <c r="F31" s="34">
        <v>70</v>
      </c>
      <c r="G31" s="33" t="s">
        <v>230</v>
      </c>
      <c r="H31" s="33" t="s">
        <v>229</v>
      </c>
      <c r="I31" s="33" t="s">
        <v>666</v>
      </c>
      <c r="J31" s="33" t="s">
        <v>336</v>
      </c>
      <c r="K31" s="33" t="s">
        <v>294</v>
      </c>
      <c r="L31" s="34" t="s">
        <v>666</v>
      </c>
      <c r="M31" s="33" t="s">
        <v>574</v>
      </c>
      <c r="N31" s="34">
        <v>75</v>
      </c>
      <c r="O31" s="64">
        <v>82.5</v>
      </c>
    </row>
    <row r="32" spans="1:15" x14ac:dyDescent="0.15">
      <c r="A32" s="15" t="s">
        <v>911</v>
      </c>
      <c r="D32" s="25"/>
      <c r="E32" s="33" t="s">
        <v>573</v>
      </c>
      <c r="F32" s="33" t="s">
        <v>356</v>
      </c>
      <c r="G32" s="33" t="s">
        <v>629</v>
      </c>
      <c r="H32" s="33" t="s">
        <v>800</v>
      </c>
      <c r="I32" s="33" t="s">
        <v>506</v>
      </c>
      <c r="J32" s="33" t="s">
        <v>376</v>
      </c>
      <c r="K32" s="33" t="s">
        <v>461</v>
      </c>
      <c r="L32" s="33" t="s">
        <v>663</v>
      </c>
      <c r="M32" s="33" t="s">
        <v>473</v>
      </c>
      <c r="N32" s="33" t="s">
        <v>874</v>
      </c>
      <c r="O32" s="33" t="s">
        <v>874</v>
      </c>
    </row>
    <row r="33" spans="1:15" x14ac:dyDescent="0.15">
      <c r="A33" s="15" t="s">
        <v>630</v>
      </c>
      <c r="D33" s="25"/>
      <c r="E33" s="34">
        <v>14</v>
      </c>
      <c r="F33" s="34">
        <v>12</v>
      </c>
      <c r="G33" s="34">
        <v>14</v>
      </c>
      <c r="H33" s="33" t="s">
        <v>629</v>
      </c>
      <c r="I33" s="34" t="s">
        <v>666</v>
      </c>
      <c r="J33" s="33" t="s">
        <v>629</v>
      </c>
      <c r="K33" s="33" t="s">
        <v>629</v>
      </c>
      <c r="L33" s="34">
        <v>10</v>
      </c>
      <c r="M33" s="34" t="s">
        <v>352</v>
      </c>
      <c r="N33" s="33" t="s">
        <v>874</v>
      </c>
      <c r="O33" s="34">
        <v>14.85</v>
      </c>
    </row>
    <row r="34" spans="1:15" x14ac:dyDescent="0.15">
      <c r="A34" s="15" t="s">
        <v>395</v>
      </c>
      <c r="D34" s="25"/>
      <c r="E34" s="33" t="s">
        <v>462</v>
      </c>
      <c r="F34" s="33" t="s">
        <v>462</v>
      </c>
      <c r="G34" s="33" t="s">
        <v>165</v>
      </c>
      <c r="H34" s="33" t="s">
        <v>629</v>
      </c>
      <c r="I34" s="33" t="s">
        <v>684</v>
      </c>
      <c r="J34" s="33" t="s">
        <v>684</v>
      </c>
      <c r="K34" s="33" t="s">
        <v>165</v>
      </c>
      <c r="L34" s="33" t="s">
        <v>629</v>
      </c>
      <c r="M34" s="33" t="s">
        <v>265</v>
      </c>
      <c r="N34" s="33" t="s">
        <v>874</v>
      </c>
      <c r="O34" s="33" t="s">
        <v>406</v>
      </c>
    </row>
    <row r="35" spans="1:15" x14ac:dyDescent="0.15">
      <c r="A35" s="53"/>
      <c r="B35" s="53"/>
      <c r="C35" s="53"/>
      <c r="D35" s="53"/>
      <c r="E35" s="53"/>
      <c r="F35" s="53"/>
      <c r="G35" s="53"/>
      <c r="H35" s="53"/>
      <c r="I35" s="53"/>
      <c r="J35" s="53"/>
      <c r="K35" s="53"/>
      <c r="L35" s="53"/>
      <c r="M35" s="53"/>
      <c r="N35" s="53"/>
      <c r="O35" s="53"/>
    </row>
  </sheetData>
  <sheetProtection algorithmName="SHA-512" hashValue="1LNQZSz60qBSOA5PA+L+zx0x40LkEgeNmcLV3cvD2v1Forw+pf/ZYfG49eVQE1F+CCI1KJy+ZXkXg30bufeVXA==" saltValue="dDgZXrS2c9ILlvDboM62TQ==" spinCount="100000" sheet="1" objects="1" scenarios="1"/>
  <phoneticPr fontId="12" type="noConversion"/>
  <pageMargins left="0.75" right="0.75" top="1" bottom="1" header="0.5" footer="0.5"/>
  <legacyDrawing r:id="rId1"/>
</worksheet>
</file>

<file path=xl/worksheets/sheet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46"/>
  <dimension ref="A1:L42"/>
  <sheetViews>
    <sheetView workbookViewId="0">
      <selection activeCell="N29" sqref="N29"/>
    </sheetView>
  </sheetViews>
  <sheetFormatPr baseColWidth="10" defaultRowHeight="13" x14ac:dyDescent="0.15"/>
  <cols>
    <col min="1" max="1" width="11.5" customWidth="1"/>
    <col min="2" max="2" width="8.1640625" customWidth="1"/>
    <col min="3" max="3" width="7.5" customWidth="1"/>
    <col min="4" max="4" width="1.6640625" customWidth="1"/>
    <col min="5" max="11" width="10" customWidth="1"/>
  </cols>
  <sheetData>
    <row r="1" spans="1:12" x14ac:dyDescent="0.15">
      <c r="A1" s="1" t="s">
        <v>657</v>
      </c>
    </row>
    <row r="2" spans="1:12" x14ac:dyDescent="0.15">
      <c r="A2" s="62"/>
      <c r="B2" s="61"/>
      <c r="C2" s="61"/>
      <c r="D2" s="61"/>
      <c r="E2" s="61"/>
      <c r="F2" s="61"/>
      <c r="G2" s="61"/>
      <c r="H2" s="61"/>
      <c r="I2" s="61"/>
      <c r="J2" s="61"/>
      <c r="K2" s="61"/>
      <c r="L2" s="61"/>
    </row>
    <row r="3" spans="1:12" x14ac:dyDescent="0.15">
      <c r="A3" s="8" t="s">
        <v>371</v>
      </c>
      <c r="B3" s="9"/>
      <c r="C3" s="9"/>
      <c r="D3" s="10"/>
      <c r="E3" s="9"/>
      <c r="F3" s="9"/>
      <c r="G3" s="9"/>
      <c r="H3" s="9"/>
      <c r="I3" s="9"/>
      <c r="J3" s="9"/>
      <c r="K3" s="9"/>
    </row>
    <row r="4" spans="1:12" x14ac:dyDescent="0.15">
      <c r="D4" s="4"/>
      <c r="E4" s="2" t="s">
        <v>683</v>
      </c>
    </row>
    <row r="5" spans="1:12" x14ac:dyDescent="0.15">
      <c r="D5" s="4"/>
    </row>
    <row r="6" spans="1:12" x14ac:dyDescent="0.15">
      <c r="A6" s="5" t="s">
        <v>639</v>
      </c>
      <c r="D6" s="4"/>
      <c r="E6" s="3" t="s">
        <v>386</v>
      </c>
      <c r="F6" s="3" t="s">
        <v>388</v>
      </c>
      <c r="G6" s="3" t="s">
        <v>738</v>
      </c>
      <c r="H6" s="3" t="s">
        <v>291</v>
      </c>
      <c r="I6" s="3" t="s">
        <v>739</v>
      </c>
      <c r="J6" s="3" t="s">
        <v>246</v>
      </c>
      <c r="K6" s="3" t="s">
        <v>266</v>
      </c>
      <c r="L6" s="3" t="s">
        <v>301</v>
      </c>
    </row>
    <row r="7" spans="1:12" x14ac:dyDescent="0.15">
      <c r="A7" s="45" t="s">
        <v>366</v>
      </c>
      <c r="B7" s="45"/>
      <c r="C7" s="45"/>
      <c r="D7" s="46"/>
      <c r="E7" s="45">
        <v>0</v>
      </c>
      <c r="F7" s="45">
        <v>0</v>
      </c>
      <c r="G7" s="45">
        <v>0</v>
      </c>
      <c r="H7" s="45">
        <v>0</v>
      </c>
      <c r="I7" s="45">
        <v>0</v>
      </c>
      <c r="J7" s="45">
        <v>0</v>
      </c>
      <c r="K7" s="45">
        <v>0</v>
      </c>
      <c r="L7" s="45">
        <v>0</v>
      </c>
    </row>
    <row r="8" spans="1:12" x14ac:dyDescent="0.15">
      <c r="A8" t="s">
        <v>367</v>
      </c>
      <c r="D8" s="4"/>
      <c r="E8">
        <v>34.418999999999997</v>
      </c>
      <c r="F8">
        <v>34.418999999999997</v>
      </c>
      <c r="G8">
        <v>34.418999999999997</v>
      </c>
      <c r="H8">
        <v>34.418999999999997</v>
      </c>
      <c r="I8">
        <v>34.418999999999997</v>
      </c>
      <c r="J8">
        <v>36.85</v>
      </c>
      <c r="K8">
        <v>34.418999999999997</v>
      </c>
      <c r="L8">
        <v>34.42</v>
      </c>
    </row>
    <row r="9" spans="1:12" x14ac:dyDescent="0.15">
      <c r="A9" t="s">
        <v>368</v>
      </c>
      <c r="D9" s="4"/>
      <c r="E9">
        <v>0</v>
      </c>
      <c r="F9">
        <v>0</v>
      </c>
      <c r="G9">
        <v>0</v>
      </c>
      <c r="H9">
        <v>0</v>
      </c>
      <c r="I9">
        <v>0</v>
      </c>
      <c r="J9">
        <v>0</v>
      </c>
      <c r="K9">
        <v>0</v>
      </c>
      <c r="L9">
        <v>0</v>
      </c>
    </row>
    <row r="10" spans="1:12" x14ac:dyDescent="0.15">
      <c r="A10" t="s">
        <v>568</v>
      </c>
      <c r="D10" s="4"/>
      <c r="E10">
        <v>138.02799999999999</v>
      </c>
      <c r="F10">
        <v>138.02799999999999</v>
      </c>
      <c r="G10">
        <v>138.02799999999999</v>
      </c>
      <c r="H10">
        <v>138.02799999999999</v>
      </c>
      <c r="I10">
        <v>138.02799999999999</v>
      </c>
      <c r="J10">
        <v>137.5</v>
      </c>
      <c r="K10">
        <v>138.02799999999999</v>
      </c>
      <c r="L10">
        <v>138.03</v>
      </c>
    </row>
    <row r="11" spans="1:12" x14ac:dyDescent="0.15">
      <c r="D11" s="4"/>
    </row>
    <row r="12" spans="1:12" x14ac:dyDescent="0.15">
      <c r="D12" s="4"/>
    </row>
    <row r="13" spans="1:12" x14ac:dyDescent="0.15">
      <c r="A13" s="5" t="s">
        <v>372</v>
      </c>
      <c r="D13" s="4"/>
      <c r="E13" s="3" t="s">
        <v>386</v>
      </c>
      <c r="F13" s="3" t="s">
        <v>388</v>
      </c>
      <c r="G13" s="3" t="s">
        <v>738</v>
      </c>
      <c r="H13" s="3" t="s">
        <v>291</v>
      </c>
      <c r="I13" s="3" t="s">
        <v>739</v>
      </c>
      <c r="J13" s="3" t="s">
        <v>246</v>
      </c>
      <c r="K13" s="3" t="s">
        <v>266</v>
      </c>
      <c r="L13" s="3" t="s">
        <v>541</v>
      </c>
    </row>
    <row r="14" spans="1:12" x14ac:dyDescent="0.15">
      <c r="A14" s="45" t="s">
        <v>366</v>
      </c>
      <c r="B14" s="45"/>
      <c r="C14" s="45"/>
      <c r="D14" s="46"/>
      <c r="E14" s="45">
        <v>0</v>
      </c>
      <c r="F14" s="45">
        <v>0</v>
      </c>
      <c r="G14" s="45">
        <v>0</v>
      </c>
      <c r="H14" s="45">
        <v>0</v>
      </c>
      <c r="I14" s="45">
        <v>0</v>
      </c>
      <c r="J14" s="45">
        <v>0</v>
      </c>
      <c r="K14" s="45">
        <v>0</v>
      </c>
      <c r="L14" s="45">
        <v>0</v>
      </c>
    </row>
    <row r="15" spans="1:12" x14ac:dyDescent="0.15">
      <c r="A15" t="s">
        <v>367</v>
      </c>
      <c r="D15" s="4"/>
      <c r="E15">
        <v>34.418999999999997</v>
      </c>
      <c r="F15">
        <v>34.418999999999997</v>
      </c>
      <c r="G15">
        <v>34.418999999999997</v>
      </c>
      <c r="H15">
        <v>34.418999999999997</v>
      </c>
      <c r="I15">
        <v>34.418999999999997</v>
      </c>
      <c r="J15">
        <v>36.85</v>
      </c>
      <c r="K15">
        <v>34.418999999999997</v>
      </c>
      <c r="L15">
        <v>34.42</v>
      </c>
    </row>
    <row r="16" spans="1:12" x14ac:dyDescent="0.15">
      <c r="A16" t="s">
        <v>368</v>
      </c>
      <c r="D16" s="4"/>
      <c r="E16">
        <v>0</v>
      </c>
      <c r="F16">
        <v>0</v>
      </c>
      <c r="G16">
        <v>0</v>
      </c>
      <c r="H16">
        <v>0</v>
      </c>
      <c r="I16">
        <v>0</v>
      </c>
      <c r="J16">
        <v>0</v>
      </c>
      <c r="K16">
        <v>0</v>
      </c>
      <c r="L16">
        <v>0</v>
      </c>
    </row>
    <row r="17" spans="1:12" x14ac:dyDescent="0.15">
      <c r="A17" t="s">
        <v>281</v>
      </c>
      <c r="D17" s="4"/>
      <c r="E17">
        <v>13.519</v>
      </c>
      <c r="F17">
        <v>13.519</v>
      </c>
      <c r="G17">
        <v>13.519</v>
      </c>
      <c r="H17">
        <v>13.519</v>
      </c>
      <c r="I17">
        <v>13.519</v>
      </c>
      <c r="J17">
        <v>15.234999999999999</v>
      </c>
      <c r="K17">
        <v>13.519</v>
      </c>
      <c r="L17">
        <v>13.52</v>
      </c>
    </row>
    <row r="18" spans="1:12" x14ac:dyDescent="0.15">
      <c r="A18" t="s">
        <v>568</v>
      </c>
      <c r="D18" s="4"/>
      <c r="E18">
        <v>150.56800000000001</v>
      </c>
      <c r="F18">
        <v>150.56800000000001</v>
      </c>
      <c r="G18">
        <v>150.56800000000001</v>
      </c>
      <c r="H18">
        <v>150.56800000000001</v>
      </c>
      <c r="I18">
        <v>150.56800000000001</v>
      </c>
      <c r="J18">
        <v>143</v>
      </c>
      <c r="K18">
        <v>150.56800000000001</v>
      </c>
      <c r="L18">
        <v>150.57</v>
      </c>
    </row>
    <row r="19" spans="1:12" x14ac:dyDescent="0.15">
      <c r="D19" s="4"/>
    </row>
    <row r="20" spans="1:12" x14ac:dyDescent="0.15">
      <c r="D20" s="4"/>
    </row>
    <row r="21" spans="1:12" x14ac:dyDescent="0.15">
      <c r="A21" s="5" t="s">
        <v>887</v>
      </c>
      <c r="D21" s="4"/>
      <c r="E21" s="3" t="s">
        <v>386</v>
      </c>
      <c r="F21" s="3" t="s">
        <v>388</v>
      </c>
      <c r="G21" s="3" t="s">
        <v>738</v>
      </c>
      <c r="H21" s="3" t="s">
        <v>291</v>
      </c>
      <c r="I21" s="3" t="s">
        <v>739</v>
      </c>
      <c r="J21" s="3" t="s">
        <v>246</v>
      </c>
      <c r="K21" s="3" t="s">
        <v>266</v>
      </c>
      <c r="L21" s="3" t="s">
        <v>541</v>
      </c>
    </row>
    <row r="22" spans="1:12" x14ac:dyDescent="0.15">
      <c r="A22" t="s">
        <v>505</v>
      </c>
      <c r="D22" s="4"/>
      <c r="E22">
        <v>38.378999999999998</v>
      </c>
      <c r="F22">
        <v>38.378999999999998</v>
      </c>
      <c r="G22">
        <v>38.378999999999998</v>
      </c>
      <c r="H22">
        <v>38.378999999999998</v>
      </c>
      <c r="I22" s="13" t="s">
        <v>572</v>
      </c>
      <c r="J22">
        <v>38.39</v>
      </c>
      <c r="K22">
        <v>38.378999999999998</v>
      </c>
      <c r="L22">
        <v>38.380000000000003</v>
      </c>
    </row>
    <row r="23" spans="1:12" x14ac:dyDescent="0.15">
      <c r="A23" t="s">
        <v>504</v>
      </c>
      <c r="D23" s="4"/>
      <c r="E23">
        <v>38.378999999999998</v>
      </c>
      <c r="F23">
        <v>38.378999999999998</v>
      </c>
      <c r="G23">
        <v>38.378999999999998</v>
      </c>
      <c r="H23">
        <v>38.378999999999998</v>
      </c>
      <c r="I23" s="13" t="s">
        <v>572</v>
      </c>
      <c r="J23">
        <v>34.1</v>
      </c>
      <c r="K23">
        <v>38.378999999999998</v>
      </c>
      <c r="L23">
        <v>38.380000000000003</v>
      </c>
    </row>
    <row r="24" spans="1:12" x14ac:dyDescent="0.15">
      <c r="A24" t="s">
        <v>281</v>
      </c>
      <c r="D24" s="4"/>
      <c r="E24">
        <v>19.106999999999999</v>
      </c>
      <c r="F24">
        <v>19.106999999999999</v>
      </c>
      <c r="G24">
        <v>19.106999999999999</v>
      </c>
      <c r="H24">
        <v>19.106999999999999</v>
      </c>
      <c r="I24" s="13" t="s">
        <v>572</v>
      </c>
      <c r="J24">
        <v>21.34</v>
      </c>
      <c r="K24">
        <v>19.106999999999999</v>
      </c>
      <c r="L24">
        <v>19.11</v>
      </c>
    </row>
    <row r="25" spans="1:12" x14ac:dyDescent="0.15">
      <c r="A25" t="s">
        <v>568</v>
      </c>
      <c r="D25" s="4"/>
      <c r="E25">
        <v>138.02799999999999</v>
      </c>
      <c r="F25">
        <v>138.02799999999999</v>
      </c>
      <c r="G25">
        <v>138.02799999999999</v>
      </c>
      <c r="H25">
        <v>138.02799999999999</v>
      </c>
      <c r="I25" s="13" t="s">
        <v>572</v>
      </c>
      <c r="J25">
        <v>176</v>
      </c>
      <c r="K25">
        <v>138.02799999999999</v>
      </c>
      <c r="L25">
        <v>138.03</v>
      </c>
    </row>
    <row r="26" spans="1:12" x14ac:dyDescent="0.15">
      <c r="D26" s="4"/>
    </row>
    <row r="27" spans="1:12" x14ac:dyDescent="0.15">
      <c r="D27" s="4"/>
    </row>
    <row r="28" spans="1:12" x14ac:dyDescent="0.15">
      <c r="A28" s="5" t="s">
        <v>414</v>
      </c>
      <c r="D28" s="4"/>
      <c r="E28" s="3" t="s">
        <v>386</v>
      </c>
      <c r="F28" s="3" t="s">
        <v>388</v>
      </c>
      <c r="G28" s="3" t="s">
        <v>738</v>
      </c>
      <c r="H28" s="3" t="s">
        <v>291</v>
      </c>
      <c r="I28" s="3" t="s">
        <v>739</v>
      </c>
      <c r="J28" s="3" t="s">
        <v>246</v>
      </c>
      <c r="K28" s="3" t="s">
        <v>266</v>
      </c>
      <c r="L28" s="3" t="s">
        <v>541</v>
      </c>
    </row>
    <row r="29" spans="1:12" x14ac:dyDescent="0.15">
      <c r="A29" t="s">
        <v>505</v>
      </c>
      <c r="D29" s="4"/>
      <c r="E29">
        <v>38.378999999999998</v>
      </c>
      <c r="F29">
        <v>38.378999999999998</v>
      </c>
      <c r="G29">
        <v>38.378999999999998</v>
      </c>
      <c r="H29">
        <v>38.378999999999998</v>
      </c>
      <c r="I29" s="13" t="s">
        <v>572</v>
      </c>
      <c r="J29">
        <v>38.39</v>
      </c>
      <c r="K29">
        <v>38.378999999999998</v>
      </c>
      <c r="L29" s="13" t="s">
        <v>572</v>
      </c>
    </row>
    <row r="30" spans="1:12" x14ac:dyDescent="0.15">
      <c r="A30" t="s">
        <v>504</v>
      </c>
      <c r="D30" s="4"/>
      <c r="E30">
        <v>38.378999999999998</v>
      </c>
      <c r="F30">
        <v>38.378999999999998</v>
      </c>
      <c r="G30">
        <v>38.378999999999998</v>
      </c>
      <c r="H30">
        <v>38.378999999999998</v>
      </c>
      <c r="I30" s="13" t="s">
        <v>572</v>
      </c>
      <c r="J30">
        <v>34.1</v>
      </c>
      <c r="K30">
        <v>38.378999999999998</v>
      </c>
      <c r="L30" s="13" t="s">
        <v>572</v>
      </c>
    </row>
    <row r="31" spans="1:12" x14ac:dyDescent="0.15">
      <c r="A31" t="s">
        <v>281</v>
      </c>
      <c r="D31" s="4"/>
      <c r="E31">
        <v>19.106999999999999</v>
      </c>
      <c r="F31">
        <v>19.106999999999999</v>
      </c>
      <c r="G31">
        <v>19.106999999999999</v>
      </c>
      <c r="H31">
        <v>19.106999999999999</v>
      </c>
      <c r="I31" s="13" t="s">
        <v>572</v>
      </c>
      <c r="J31">
        <v>21.34</v>
      </c>
      <c r="K31">
        <v>19.106999999999999</v>
      </c>
      <c r="L31" s="13" t="s">
        <v>572</v>
      </c>
    </row>
    <row r="32" spans="1:12" x14ac:dyDescent="0.15">
      <c r="A32" t="s">
        <v>285</v>
      </c>
      <c r="D32" s="4"/>
      <c r="E32">
        <v>13.519</v>
      </c>
      <c r="F32">
        <v>13.519</v>
      </c>
      <c r="G32">
        <v>13.519</v>
      </c>
      <c r="H32">
        <v>13.519</v>
      </c>
      <c r="I32" s="13" t="s">
        <v>572</v>
      </c>
      <c r="J32">
        <v>15.234999999999999</v>
      </c>
      <c r="K32">
        <v>13.519</v>
      </c>
      <c r="L32" s="13" t="s">
        <v>572</v>
      </c>
    </row>
    <row r="33" spans="1:12" x14ac:dyDescent="0.15">
      <c r="A33" t="s">
        <v>568</v>
      </c>
      <c r="D33" s="4"/>
      <c r="E33">
        <v>150.56800000000001</v>
      </c>
      <c r="F33">
        <v>150.56800000000001</v>
      </c>
      <c r="G33">
        <v>150.56800000000001</v>
      </c>
      <c r="H33">
        <v>150.56800000000001</v>
      </c>
      <c r="I33" s="13" t="s">
        <v>572</v>
      </c>
      <c r="J33" s="13">
        <v>181.5</v>
      </c>
      <c r="K33">
        <v>150.56800000000001</v>
      </c>
      <c r="L33" s="13" t="s">
        <v>572</v>
      </c>
    </row>
    <row r="34" spans="1:12" x14ac:dyDescent="0.15">
      <c r="A34" s="4"/>
      <c r="B34" s="4"/>
      <c r="C34" s="4"/>
      <c r="D34" s="4"/>
      <c r="E34" s="4"/>
      <c r="F34" s="4"/>
      <c r="G34" s="4"/>
      <c r="H34" s="4"/>
      <c r="I34" s="4"/>
      <c r="J34" s="4"/>
      <c r="K34" s="4"/>
      <c r="L34" s="4"/>
    </row>
    <row r="35" spans="1:12" x14ac:dyDescent="0.15">
      <c r="A35" s="5" t="s">
        <v>835</v>
      </c>
      <c r="D35" s="4"/>
      <c r="E35" s="3" t="s">
        <v>386</v>
      </c>
      <c r="F35" s="3" t="s">
        <v>388</v>
      </c>
      <c r="G35" s="3" t="s">
        <v>738</v>
      </c>
      <c r="H35" s="3" t="s">
        <v>291</v>
      </c>
      <c r="I35" s="3" t="s">
        <v>747</v>
      </c>
      <c r="J35" s="3" t="s">
        <v>246</v>
      </c>
      <c r="K35" s="3" t="s">
        <v>266</v>
      </c>
      <c r="L35" s="3" t="s">
        <v>301</v>
      </c>
    </row>
    <row r="36" spans="1:12" x14ac:dyDescent="0.15">
      <c r="A36" t="s">
        <v>559</v>
      </c>
      <c r="D36" s="4"/>
      <c r="E36" s="11" t="s">
        <v>632</v>
      </c>
      <c r="F36" s="11" t="s">
        <v>459</v>
      </c>
      <c r="G36" s="11" t="s">
        <v>839</v>
      </c>
      <c r="H36" s="11" t="s">
        <v>629</v>
      </c>
      <c r="I36" s="11" t="s">
        <v>838</v>
      </c>
      <c r="J36" s="11" t="s">
        <v>544</v>
      </c>
      <c r="K36" s="11" t="s">
        <v>629</v>
      </c>
      <c r="L36" s="11" t="s">
        <v>629</v>
      </c>
    </row>
    <row r="37" spans="1:12" x14ac:dyDescent="0.15">
      <c r="A37" t="s">
        <v>910</v>
      </c>
      <c r="D37" s="4"/>
      <c r="E37" s="11" t="s">
        <v>869</v>
      </c>
      <c r="F37" s="11" t="s">
        <v>369</v>
      </c>
      <c r="G37" s="11" t="s">
        <v>869</v>
      </c>
      <c r="H37" s="11" t="s">
        <v>283</v>
      </c>
      <c r="I37" s="11" t="s">
        <v>283</v>
      </c>
      <c r="J37" s="11" t="s">
        <v>869</v>
      </c>
      <c r="K37" s="11" t="s">
        <v>283</v>
      </c>
      <c r="L37" s="11" t="s">
        <v>869</v>
      </c>
    </row>
    <row r="38" spans="1:12" x14ac:dyDescent="0.15">
      <c r="A38" t="s">
        <v>560</v>
      </c>
      <c r="D38" s="4"/>
      <c r="E38" s="11" t="s">
        <v>529</v>
      </c>
      <c r="F38" s="12">
        <v>70</v>
      </c>
      <c r="G38" s="11" t="s">
        <v>230</v>
      </c>
      <c r="H38" s="11" t="s">
        <v>809</v>
      </c>
      <c r="I38" s="11" t="s">
        <v>229</v>
      </c>
      <c r="J38" s="11" t="s">
        <v>293</v>
      </c>
      <c r="K38" s="11" t="s">
        <v>294</v>
      </c>
      <c r="L38" s="12">
        <v>88</v>
      </c>
    </row>
    <row r="39" spans="1:12" x14ac:dyDescent="0.15">
      <c r="A39" t="s">
        <v>911</v>
      </c>
      <c r="D39" s="4"/>
      <c r="E39" s="11" t="s">
        <v>629</v>
      </c>
      <c r="F39" s="11" t="s">
        <v>356</v>
      </c>
      <c r="G39" s="11" t="s">
        <v>629</v>
      </c>
      <c r="H39" s="11" t="s">
        <v>255</v>
      </c>
      <c r="I39" s="11" t="s">
        <v>913</v>
      </c>
      <c r="J39" s="11" t="s">
        <v>544</v>
      </c>
      <c r="K39" s="11" t="s">
        <v>461</v>
      </c>
      <c r="L39" s="11" t="s">
        <v>705</v>
      </c>
    </row>
    <row r="40" spans="1:12" x14ac:dyDescent="0.15">
      <c r="A40" t="s">
        <v>630</v>
      </c>
      <c r="D40" s="4"/>
      <c r="E40" s="12">
        <v>14</v>
      </c>
      <c r="F40" s="12">
        <v>12</v>
      </c>
      <c r="G40" s="12">
        <v>14</v>
      </c>
      <c r="H40" s="11" t="s">
        <v>629</v>
      </c>
      <c r="I40" s="12">
        <v>7</v>
      </c>
      <c r="J40" s="11" t="s">
        <v>629</v>
      </c>
      <c r="K40" s="11" t="s">
        <v>629</v>
      </c>
      <c r="L40" s="12">
        <v>10</v>
      </c>
    </row>
    <row r="41" spans="1:12" x14ac:dyDescent="0.15">
      <c r="A41" t="s">
        <v>395</v>
      </c>
      <c r="D41" s="4"/>
      <c r="E41" s="11" t="s">
        <v>462</v>
      </c>
      <c r="F41" s="11" t="s">
        <v>462</v>
      </c>
      <c r="G41" s="11" t="s">
        <v>631</v>
      </c>
      <c r="H41" s="11" t="s">
        <v>629</v>
      </c>
      <c r="I41" s="11" t="s">
        <v>685</v>
      </c>
      <c r="J41" s="11" t="s">
        <v>629</v>
      </c>
      <c r="K41" s="11" t="s">
        <v>165</v>
      </c>
      <c r="L41" s="11" t="s">
        <v>629</v>
      </c>
    </row>
    <row r="42" spans="1:12" x14ac:dyDescent="0.15">
      <c r="A42" s="61"/>
      <c r="B42" s="61"/>
      <c r="C42" s="61"/>
      <c r="D42" s="61"/>
      <c r="E42" s="61"/>
      <c r="F42" s="61"/>
      <c r="G42" s="61"/>
      <c r="H42" s="61"/>
      <c r="I42" s="61"/>
      <c r="J42" s="61"/>
      <c r="K42" s="61"/>
      <c r="L42" s="61"/>
    </row>
  </sheetData>
  <sheetProtection algorithmName="SHA-512" hashValue="hLOWSbROjNHkCkPlvZ2F+tox+1BgP1HFqUMjicnUIWfg2YPyYGpZHFpQw2fnK1APwdNZ0kNjDSVTCD7wyg71ag==" saltValue="jSxx9q8rAEUMKfIXdGdYAw==" spinCount="100000" sheet="1" objects="1" scenarios="1"/>
  <phoneticPr fontId="12" type="noConversion"/>
  <pageMargins left="0.75" right="0.75" top="1" bottom="1" header="0.5" footer="0.5"/>
  <legacyDrawing r:id="rId1"/>
</worksheet>
</file>

<file path=xl/worksheets/sheet6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47"/>
  <dimension ref="A1:M46"/>
  <sheetViews>
    <sheetView workbookViewId="0">
      <selection activeCell="C43" sqref="C43"/>
    </sheetView>
  </sheetViews>
  <sheetFormatPr baseColWidth="10" defaultRowHeight="13" x14ac:dyDescent="0.15"/>
  <cols>
    <col min="1" max="1" width="11.5" customWidth="1"/>
    <col min="2" max="2" width="8.1640625" customWidth="1"/>
    <col min="3" max="3" width="7.5" customWidth="1"/>
    <col min="4" max="4" width="1.6640625" customWidth="1"/>
    <col min="5" max="6" width="10" customWidth="1"/>
    <col min="8" max="12" width="10" customWidth="1"/>
  </cols>
  <sheetData>
    <row r="1" spans="1:13" x14ac:dyDescent="0.15">
      <c r="A1" s="1" t="s">
        <v>657</v>
      </c>
    </row>
    <row r="2" spans="1:13" x14ac:dyDescent="0.15">
      <c r="A2" s="43"/>
      <c r="B2" s="44"/>
      <c r="C2" s="44"/>
      <c r="D2" s="44"/>
      <c r="E2" s="44"/>
      <c r="F2" s="44"/>
      <c r="G2" s="44"/>
      <c r="H2" s="44"/>
      <c r="I2" s="44"/>
      <c r="J2" s="44"/>
      <c r="K2" s="44"/>
      <c r="L2" s="44"/>
      <c r="M2" s="44"/>
    </row>
    <row r="3" spans="1:13" x14ac:dyDescent="0.15">
      <c r="A3" s="8" t="s">
        <v>669</v>
      </c>
      <c r="B3" s="9"/>
      <c r="C3" s="9"/>
      <c r="D3" s="10"/>
      <c r="E3" s="9"/>
      <c r="F3" s="9"/>
      <c r="G3" s="9"/>
      <c r="H3" s="9"/>
      <c r="I3" s="9"/>
      <c r="J3" s="9"/>
      <c r="K3" s="9"/>
      <c r="L3" s="9"/>
    </row>
    <row r="4" spans="1:13" x14ac:dyDescent="0.15">
      <c r="D4" s="4"/>
      <c r="E4" s="2" t="s">
        <v>310</v>
      </c>
    </row>
    <row r="5" spans="1:13" x14ac:dyDescent="0.15">
      <c r="D5" s="4"/>
    </row>
    <row r="6" spans="1:13" x14ac:dyDescent="0.15">
      <c r="A6" s="5" t="s">
        <v>639</v>
      </c>
      <c r="D6" s="4"/>
      <c r="E6" s="3" t="s">
        <v>386</v>
      </c>
      <c r="F6" s="3" t="s">
        <v>388</v>
      </c>
      <c r="G6" s="3" t="s">
        <v>738</v>
      </c>
      <c r="H6" s="3" t="s">
        <v>291</v>
      </c>
      <c r="I6" s="3" t="s">
        <v>739</v>
      </c>
      <c r="J6" s="3" t="s">
        <v>246</v>
      </c>
      <c r="K6" s="3" t="s">
        <v>266</v>
      </c>
      <c r="L6" s="3" t="s">
        <v>301</v>
      </c>
      <c r="M6" s="3" t="s">
        <v>837</v>
      </c>
    </row>
    <row r="7" spans="1:13" x14ac:dyDescent="0.15">
      <c r="A7" t="s">
        <v>366</v>
      </c>
      <c r="D7" s="4"/>
      <c r="E7" s="47">
        <v>1000</v>
      </c>
      <c r="F7">
        <v>1000</v>
      </c>
      <c r="G7" s="47">
        <v>1750</v>
      </c>
      <c r="H7">
        <v>1000</v>
      </c>
      <c r="I7">
        <v>1000</v>
      </c>
      <c r="J7">
        <v>1750</v>
      </c>
      <c r="K7">
        <v>1000</v>
      </c>
      <c r="L7">
        <v>1000</v>
      </c>
      <c r="M7">
        <v>1000</v>
      </c>
    </row>
    <row r="8" spans="1:13" x14ac:dyDescent="0.15">
      <c r="A8" s="45" t="s">
        <v>836</v>
      </c>
      <c r="B8" s="45"/>
      <c r="C8" s="45"/>
      <c r="D8" s="46"/>
      <c r="E8" s="48">
        <v>1000</v>
      </c>
      <c r="F8" s="45">
        <v>1000</v>
      </c>
      <c r="G8" s="48">
        <v>0</v>
      </c>
      <c r="H8" s="45">
        <v>1000</v>
      </c>
      <c r="I8" s="45">
        <v>1000</v>
      </c>
      <c r="J8" s="45">
        <v>0</v>
      </c>
      <c r="K8" s="45">
        <v>1000</v>
      </c>
      <c r="L8" s="45">
        <v>1000</v>
      </c>
      <c r="M8" s="45">
        <v>1000</v>
      </c>
    </row>
    <row r="9" spans="1:13" x14ac:dyDescent="0.15">
      <c r="A9" t="s">
        <v>367</v>
      </c>
      <c r="D9" s="4"/>
      <c r="E9">
        <v>26.84</v>
      </c>
      <c r="F9">
        <v>26.84</v>
      </c>
      <c r="G9">
        <v>26.84</v>
      </c>
      <c r="H9">
        <v>26.84</v>
      </c>
      <c r="I9">
        <v>26.84</v>
      </c>
      <c r="J9">
        <v>26.84</v>
      </c>
      <c r="K9">
        <v>26.84</v>
      </c>
      <c r="L9">
        <v>30.06</v>
      </c>
      <c r="M9">
        <v>26.84</v>
      </c>
    </row>
    <row r="10" spans="1:13" x14ac:dyDescent="0.15">
      <c r="A10" t="s">
        <v>373</v>
      </c>
      <c r="D10" s="4"/>
      <c r="E10">
        <v>28.05</v>
      </c>
      <c r="F10">
        <v>28.05</v>
      </c>
      <c r="G10">
        <v>0</v>
      </c>
      <c r="H10">
        <v>28.05</v>
      </c>
      <c r="I10">
        <v>28.05</v>
      </c>
      <c r="J10">
        <v>0</v>
      </c>
      <c r="K10">
        <v>28.05</v>
      </c>
      <c r="L10">
        <v>31.42</v>
      </c>
      <c r="M10">
        <v>28.05</v>
      </c>
    </row>
    <row r="11" spans="1:13" x14ac:dyDescent="0.15">
      <c r="A11" t="s">
        <v>368</v>
      </c>
      <c r="D11" s="4"/>
      <c r="E11">
        <v>37.729999999999997</v>
      </c>
      <c r="F11">
        <v>37.729999999999997</v>
      </c>
      <c r="G11">
        <v>35.6</v>
      </c>
      <c r="H11">
        <v>37.729999999999997</v>
      </c>
      <c r="I11">
        <v>37.729999999999997</v>
      </c>
      <c r="J11">
        <v>37.29</v>
      </c>
      <c r="K11">
        <v>37.729999999999997</v>
      </c>
      <c r="L11">
        <v>42.26</v>
      </c>
      <c r="M11">
        <v>37.729999999999997</v>
      </c>
    </row>
    <row r="12" spans="1:13" x14ac:dyDescent="0.15">
      <c r="A12" t="s">
        <v>568</v>
      </c>
      <c r="D12" s="4"/>
      <c r="E12">
        <v>69.08</v>
      </c>
      <c r="F12">
        <v>69.08</v>
      </c>
      <c r="G12">
        <v>69.08</v>
      </c>
      <c r="H12">
        <v>69.08</v>
      </c>
      <c r="I12">
        <v>69.08</v>
      </c>
      <c r="J12">
        <v>71.5</v>
      </c>
      <c r="K12">
        <v>69.08</v>
      </c>
      <c r="L12">
        <v>69.08</v>
      </c>
      <c r="M12">
        <v>69.08</v>
      </c>
    </row>
    <row r="13" spans="1:13" x14ac:dyDescent="0.15">
      <c r="D13" s="4"/>
      <c r="G13" s="47"/>
    </row>
    <row r="14" spans="1:13" x14ac:dyDescent="0.15">
      <c r="D14" s="4"/>
      <c r="G14" s="47"/>
    </row>
    <row r="15" spans="1:13" x14ac:dyDescent="0.15">
      <c r="A15" s="5" t="s">
        <v>372</v>
      </c>
      <c r="D15" s="4"/>
      <c r="E15" s="3" t="s">
        <v>386</v>
      </c>
      <c r="F15" s="3" t="s">
        <v>388</v>
      </c>
      <c r="G15" s="1" t="s">
        <v>738</v>
      </c>
      <c r="H15" s="3" t="s">
        <v>291</v>
      </c>
      <c r="I15" s="3" t="s">
        <v>739</v>
      </c>
      <c r="J15" s="3" t="s">
        <v>246</v>
      </c>
      <c r="K15" s="3" t="s">
        <v>266</v>
      </c>
      <c r="L15" s="3" t="s">
        <v>301</v>
      </c>
      <c r="M15" s="3" t="s">
        <v>837</v>
      </c>
    </row>
    <row r="16" spans="1:13" x14ac:dyDescent="0.15">
      <c r="A16" t="s">
        <v>366</v>
      </c>
      <c r="D16" s="4"/>
      <c r="E16" s="47">
        <v>1000</v>
      </c>
      <c r="F16">
        <v>1000</v>
      </c>
      <c r="G16" s="49">
        <v>1750</v>
      </c>
      <c r="H16">
        <v>1000</v>
      </c>
      <c r="I16">
        <v>1000</v>
      </c>
      <c r="J16">
        <v>1750</v>
      </c>
      <c r="K16">
        <v>1000</v>
      </c>
      <c r="L16">
        <v>1000</v>
      </c>
      <c r="M16">
        <v>1000</v>
      </c>
    </row>
    <row r="17" spans="1:13" x14ac:dyDescent="0.15">
      <c r="A17" s="45" t="s">
        <v>836</v>
      </c>
      <c r="B17" s="45"/>
      <c r="C17" s="45"/>
      <c r="D17" s="46"/>
      <c r="E17" s="48">
        <v>1000</v>
      </c>
      <c r="F17" s="45">
        <v>1000</v>
      </c>
      <c r="G17" s="50">
        <v>0</v>
      </c>
      <c r="H17" s="45">
        <v>1000</v>
      </c>
      <c r="I17" s="45">
        <v>1000</v>
      </c>
      <c r="J17" s="45">
        <v>0</v>
      </c>
      <c r="K17" s="45">
        <v>1000</v>
      </c>
      <c r="L17" s="45">
        <v>1000</v>
      </c>
      <c r="M17" s="45">
        <v>1000</v>
      </c>
    </row>
    <row r="18" spans="1:13" x14ac:dyDescent="0.15">
      <c r="A18" t="s">
        <v>367</v>
      </c>
      <c r="D18" s="4"/>
      <c r="E18">
        <v>26.84</v>
      </c>
      <c r="F18">
        <v>26.84</v>
      </c>
      <c r="G18">
        <v>26.84</v>
      </c>
      <c r="H18">
        <v>26.84</v>
      </c>
      <c r="I18">
        <v>26.84</v>
      </c>
      <c r="J18">
        <v>26.84</v>
      </c>
      <c r="K18">
        <v>26.84</v>
      </c>
      <c r="L18">
        <v>30.06</v>
      </c>
      <c r="M18">
        <v>26.84</v>
      </c>
    </row>
    <row r="19" spans="1:13" x14ac:dyDescent="0.15">
      <c r="A19" t="s">
        <v>373</v>
      </c>
      <c r="D19" s="4"/>
      <c r="E19">
        <v>28.05</v>
      </c>
      <c r="F19">
        <v>28.05</v>
      </c>
      <c r="G19">
        <v>0</v>
      </c>
      <c r="H19">
        <v>28.05</v>
      </c>
      <c r="I19">
        <v>28.05</v>
      </c>
      <c r="J19">
        <v>0</v>
      </c>
      <c r="K19">
        <v>28.05</v>
      </c>
      <c r="L19">
        <v>31.42</v>
      </c>
      <c r="M19">
        <v>28.05</v>
      </c>
    </row>
    <row r="20" spans="1:13" x14ac:dyDescent="0.15">
      <c r="A20" t="s">
        <v>368</v>
      </c>
      <c r="D20" s="4"/>
      <c r="E20">
        <v>37.729999999999997</v>
      </c>
      <c r="F20">
        <v>37.729999999999997</v>
      </c>
      <c r="G20">
        <v>35.6</v>
      </c>
      <c r="H20">
        <v>37.729999999999997</v>
      </c>
      <c r="I20">
        <v>37.729999999999997</v>
      </c>
      <c r="J20">
        <v>37.29</v>
      </c>
      <c r="K20">
        <v>37.729999999999997</v>
      </c>
      <c r="L20">
        <v>42.26</v>
      </c>
      <c r="M20">
        <v>37.729999999999997</v>
      </c>
    </row>
    <row r="21" spans="1:13" x14ac:dyDescent="0.15">
      <c r="A21" t="s">
        <v>281</v>
      </c>
      <c r="D21" s="4"/>
      <c r="E21">
        <v>11.11</v>
      </c>
      <c r="F21">
        <v>11.11</v>
      </c>
      <c r="G21">
        <v>11.11</v>
      </c>
      <c r="H21">
        <v>11.11</v>
      </c>
      <c r="I21">
        <v>11.11</v>
      </c>
      <c r="J21">
        <v>12.98</v>
      </c>
      <c r="K21">
        <v>11.11</v>
      </c>
      <c r="L21">
        <v>12.44</v>
      </c>
      <c r="M21">
        <v>11.11</v>
      </c>
    </row>
    <row r="22" spans="1:13" x14ac:dyDescent="0.15">
      <c r="A22" t="s">
        <v>568</v>
      </c>
      <c r="D22" s="4"/>
      <c r="E22">
        <v>69.08</v>
      </c>
      <c r="F22">
        <v>69.08</v>
      </c>
      <c r="G22">
        <v>69.08</v>
      </c>
      <c r="H22">
        <v>69.08</v>
      </c>
      <c r="I22">
        <v>69.08</v>
      </c>
      <c r="J22">
        <v>77</v>
      </c>
      <c r="K22">
        <v>69.08</v>
      </c>
      <c r="L22">
        <v>69.08</v>
      </c>
      <c r="M22">
        <v>69.08</v>
      </c>
    </row>
    <row r="23" spans="1:13" x14ac:dyDescent="0.15">
      <c r="D23" s="4"/>
      <c r="G23" s="49"/>
    </row>
    <row r="24" spans="1:13" x14ac:dyDescent="0.15">
      <c r="D24" s="4"/>
      <c r="G24" s="49"/>
    </row>
    <row r="25" spans="1:13" x14ac:dyDescent="0.15">
      <c r="A25" s="5" t="s">
        <v>887</v>
      </c>
      <c r="D25" s="4"/>
      <c r="E25" s="3" t="s">
        <v>386</v>
      </c>
      <c r="F25" s="3" t="s">
        <v>388</v>
      </c>
      <c r="G25" s="3" t="s">
        <v>738</v>
      </c>
      <c r="H25" s="3" t="s">
        <v>291</v>
      </c>
      <c r="I25" s="3" t="s">
        <v>739</v>
      </c>
      <c r="J25" s="3" t="s">
        <v>246</v>
      </c>
      <c r="K25" s="3" t="s">
        <v>266</v>
      </c>
      <c r="L25" s="3" t="s">
        <v>301</v>
      </c>
      <c r="M25" s="3" t="s">
        <v>837</v>
      </c>
    </row>
    <row r="26" spans="1:13" x14ac:dyDescent="0.15">
      <c r="A26" t="s">
        <v>505</v>
      </c>
      <c r="D26" s="4"/>
      <c r="E26">
        <v>52.546999999999997</v>
      </c>
      <c r="F26">
        <v>52.546999999999997</v>
      </c>
      <c r="G26">
        <v>52.546999999999997</v>
      </c>
      <c r="H26">
        <v>52.546999999999997</v>
      </c>
      <c r="I26" s="13" t="s">
        <v>572</v>
      </c>
      <c r="J26">
        <v>50.38</v>
      </c>
      <c r="K26">
        <v>52.546999999999997</v>
      </c>
      <c r="L26">
        <v>58.85</v>
      </c>
      <c r="M26">
        <v>52.546999999999997</v>
      </c>
    </row>
    <row r="27" spans="1:13" x14ac:dyDescent="0.15">
      <c r="A27" t="s">
        <v>504</v>
      </c>
      <c r="D27" s="4"/>
      <c r="E27">
        <v>21.34</v>
      </c>
      <c r="F27">
        <v>21.34</v>
      </c>
      <c r="G27">
        <v>21.34</v>
      </c>
      <c r="H27">
        <v>21.34</v>
      </c>
      <c r="I27" s="13" t="s">
        <v>572</v>
      </c>
      <c r="J27">
        <v>23.1</v>
      </c>
      <c r="K27">
        <v>21.34</v>
      </c>
      <c r="L27">
        <v>23.9</v>
      </c>
      <c r="M27">
        <v>21.34</v>
      </c>
    </row>
    <row r="28" spans="1:13" x14ac:dyDescent="0.15">
      <c r="A28" t="s">
        <v>281</v>
      </c>
      <c r="D28" s="4"/>
      <c r="E28">
        <v>13.09</v>
      </c>
      <c r="F28">
        <v>13.09</v>
      </c>
      <c r="G28">
        <v>13.09</v>
      </c>
      <c r="H28">
        <v>13.09</v>
      </c>
      <c r="I28" s="13" t="s">
        <v>572</v>
      </c>
      <c r="J28">
        <v>14.41</v>
      </c>
      <c r="K28">
        <v>13.09</v>
      </c>
      <c r="L28">
        <v>14.66</v>
      </c>
      <c r="M28">
        <v>13.09</v>
      </c>
    </row>
    <row r="29" spans="1:13" x14ac:dyDescent="0.15">
      <c r="A29" t="s">
        <v>568</v>
      </c>
      <c r="D29" s="4"/>
      <c r="E29">
        <v>82.17</v>
      </c>
      <c r="F29">
        <v>82.17</v>
      </c>
      <c r="G29">
        <v>82.17</v>
      </c>
      <c r="H29">
        <v>82.17</v>
      </c>
      <c r="I29" s="13" t="s">
        <v>572</v>
      </c>
      <c r="J29">
        <v>88</v>
      </c>
      <c r="K29">
        <v>82.17</v>
      </c>
      <c r="L29">
        <v>82.17</v>
      </c>
      <c r="M29">
        <v>82.17</v>
      </c>
    </row>
    <row r="30" spans="1:13" x14ac:dyDescent="0.15">
      <c r="D30" s="4"/>
    </row>
    <row r="31" spans="1:13" x14ac:dyDescent="0.15">
      <c r="D31" s="4"/>
    </row>
    <row r="32" spans="1:13" x14ac:dyDescent="0.15">
      <c r="A32" s="5" t="s">
        <v>414</v>
      </c>
      <c r="D32" s="4"/>
      <c r="E32" s="3" t="s">
        <v>386</v>
      </c>
      <c r="F32" s="3" t="s">
        <v>388</v>
      </c>
      <c r="G32" s="3" t="s">
        <v>738</v>
      </c>
      <c r="H32" s="3" t="s">
        <v>291</v>
      </c>
      <c r="I32" s="3" t="s">
        <v>739</v>
      </c>
      <c r="J32" s="3" t="s">
        <v>246</v>
      </c>
      <c r="K32" s="3" t="s">
        <v>266</v>
      </c>
      <c r="L32" s="3" t="s">
        <v>301</v>
      </c>
      <c r="M32" s="3" t="s">
        <v>837</v>
      </c>
    </row>
    <row r="33" spans="1:13" x14ac:dyDescent="0.15">
      <c r="A33" t="s">
        <v>505</v>
      </c>
      <c r="D33" s="4"/>
      <c r="E33">
        <v>52.546999999999997</v>
      </c>
      <c r="F33">
        <v>52.546999999999997</v>
      </c>
      <c r="G33">
        <v>52.546999999999997</v>
      </c>
      <c r="H33">
        <v>52.546999999999997</v>
      </c>
      <c r="I33" s="13" t="s">
        <v>572</v>
      </c>
      <c r="J33">
        <v>50.38</v>
      </c>
      <c r="K33">
        <v>52.546999999999997</v>
      </c>
      <c r="L33">
        <v>58.85</v>
      </c>
      <c r="M33">
        <v>52.546999999999997</v>
      </c>
    </row>
    <row r="34" spans="1:13" x14ac:dyDescent="0.15">
      <c r="A34" t="s">
        <v>504</v>
      </c>
      <c r="D34" s="4"/>
      <c r="E34">
        <v>21.34</v>
      </c>
      <c r="F34">
        <v>21.34</v>
      </c>
      <c r="G34">
        <v>21.34</v>
      </c>
      <c r="H34">
        <v>21.34</v>
      </c>
      <c r="I34" s="13" t="s">
        <v>572</v>
      </c>
      <c r="J34">
        <v>23.1</v>
      </c>
      <c r="K34">
        <v>21.34</v>
      </c>
      <c r="L34">
        <v>23.9</v>
      </c>
      <c r="M34">
        <v>21.34</v>
      </c>
    </row>
    <row r="35" spans="1:13" x14ac:dyDescent="0.15">
      <c r="A35" t="s">
        <v>281</v>
      </c>
      <c r="D35" s="4"/>
      <c r="E35">
        <v>13.09</v>
      </c>
      <c r="F35">
        <v>13.09</v>
      </c>
      <c r="G35">
        <v>13.09</v>
      </c>
      <c r="H35">
        <v>13.09</v>
      </c>
      <c r="I35" s="13" t="s">
        <v>572</v>
      </c>
      <c r="J35">
        <v>14.41</v>
      </c>
      <c r="K35">
        <v>13.09</v>
      </c>
      <c r="L35">
        <v>14.66</v>
      </c>
      <c r="M35">
        <v>13.09</v>
      </c>
    </row>
    <row r="36" spans="1:13" x14ac:dyDescent="0.15">
      <c r="A36" t="s">
        <v>285</v>
      </c>
      <c r="D36" s="4"/>
      <c r="E36">
        <v>11.11</v>
      </c>
      <c r="F36">
        <v>11.11</v>
      </c>
      <c r="G36">
        <v>11.11</v>
      </c>
      <c r="H36">
        <v>11.11</v>
      </c>
      <c r="I36" s="13" t="s">
        <v>572</v>
      </c>
      <c r="J36" s="13">
        <v>12.98</v>
      </c>
      <c r="K36">
        <v>11.11</v>
      </c>
      <c r="L36">
        <v>12.44</v>
      </c>
      <c r="M36">
        <v>11.11</v>
      </c>
    </row>
    <row r="37" spans="1:13" x14ac:dyDescent="0.15">
      <c r="A37" t="s">
        <v>568</v>
      </c>
      <c r="D37" s="4"/>
      <c r="E37">
        <v>82.17</v>
      </c>
      <c r="F37">
        <v>82.17</v>
      </c>
      <c r="G37">
        <v>82.17</v>
      </c>
      <c r="H37">
        <v>82.17</v>
      </c>
      <c r="I37" s="13" t="s">
        <v>572</v>
      </c>
      <c r="J37" s="13">
        <v>93.5</v>
      </c>
      <c r="K37">
        <v>82.17</v>
      </c>
      <c r="L37">
        <v>82.17</v>
      </c>
      <c r="M37">
        <v>82.17</v>
      </c>
    </row>
    <row r="38" spans="1:13" x14ac:dyDescent="0.15">
      <c r="A38" s="4"/>
      <c r="B38" s="4"/>
      <c r="C38" s="4"/>
      <c r="D38" s="4"/>
      <c r="E38" s="4"/>
      <c r="F38" s="4"/>
      <c r="G38" s="4"/>
      <c r="H38" s="4"/>
      <c r="I38" s="4"/>
      <c r="J38" s="4"/>
      <c r="K38" s="4"/>
      <c r="L38" s="4"/>
      <c r="M38" s="4"/>
    </row>
    <row r="39" spans="1:13" x14ac:dyDescent="0.15">
      <c r="A39" s="5" t="s">
        <v>835</v>
      </c>
      <c r="D39" s="4"/>
      <c r="E39" s="3" t="s">
        <v>386</v>
      </c>
      <c r="F39" s="3" t="s">
        <v>388</v>
      </c>
      <c r="G39" s="3" t="s">
        <v>738</v>
      </c>
      <c r="H39" s="3" t="s">
        <v>291</v>
      </c>
      <c r="I39" s="3" t="s">
        <v>739</v>
      </c>
      <c r="J39" s="3" t="s">
        <v>246</v>
      </c>
      <c r="K39" s="3" t="s">
        <v>266</v>
      </c>
      <c r="L39" s="3" t="s">
        <v>301</v>
      </c>
      <c r="M39" s="3" t="s">
        <v>837</v>
      </c>
    </row>
    <row r="40" spans="1:13" x14ac:dyDescent="0.15">
      <c r="A40" t="s">
        <v>559</v>
      </c>
      <c r="D40" s="4"/>
      <c r="E40" s="11" t="s">
        <v>632</v>
      </c>
      <c r="F40" s="11" t="s">
        <v>459</v>
      </c>
      <c r="G40" s="11" t="s">
        <v>839</v>
      </c>
      <c r="H40" s="11" t="s">
        <v>629</v>
      </c>
      <c r="I40" s="11" t="s">
        <v>838</v>
      </c>
      <c r="J40" s="11" t="s">
        <v>544</v>
      </c>
      <c r="K40" s="11" t="s">
        <v>629</v>
      </c>
      <c r="L40" s="11" t="s">
        <v>629</v>
      </c>
      <c r="M40" s="11" t="s">
        <v>766</v>
      </c>
    </row>
    <row r="41" spans="1:13" x14ac:dyDescent="0.15">
      <c r="A41" t="s">
        <v>910</v>
      </c>
      <c r="D41" s="4"/>
      <c r="E41" s="11" t="s">
        <v>869</v>
      </c>
      <c r="F41" s="11" t="s">
        <v>369</v>
      </c>
      <c r="G41" s="11" t="s">
        <v>869</v>
      </c>
      <c r="H41" s="11" t="s">
        <v>283</v>
      </c>
      <c r="I41" s="11" t="s">
        <v>283</v>
      </c>
      <c r="J41" s="11" t="s">
        <v>869</v>
      </c>
      <c r="K41" s="11" t="s">
        <v>283</v>
      </c>
      <c r="L41" s="11" t="s">
        <v>869</v>
      </c>
      <c r="M41" s="11" t="s">
        <v>283</v>
      </c>
    </row>
    <row r="42" spans="1:13" x14ac:dyDescent="0.15">
      <c r="A42" t="s">
        <v>560</v>
      </c>
      <c r="D42" s="4"/>
      <c r="E42" s="11" t="s">
        <v>529</v>
      </c>
      <c r="F42" s="12">
        <v>70</v>
      </c>
      <c r="G42" s="11" t="s">
        <v>230</v>
      </c>
      <c r="H42" s="11" t="s">
        <v>229</v>
      </c>
      <c r="I42" s="11" t="s">
        <v>809</v>
      </c>
      <c r="J42" s="11" t="s">
        <v>293</v>
      </c>
      <c r="K42" s="11" t="s">
        <v>294</v>
      </c>
      <c r="L42" s="12">
        <v>88</v>
      </c>
      <c r="M42" s="11" t="s">
        <v>264</v>
      </c>
    </row>
    <row r="43" spans="1:13" x14ac:dyDescent="0.15">
      <c r="A43" t="s">
        <v>911</v>
      </c>
      <c r="D43" s="4"/>
      <c r="E43" s="11" t="s">
        <v>629</v>
      </c>
      <c r="F43" s="11" t="s">
        <v>356</v>
      </c>
      <c r="G43" s="11" t="s">
        <v>629</v>
      </c>
      <c r="H43" s="11" t="s">
        <v>255</v>
      </c>
      <c r="I43" s="11" t="s">
        <v>913</v>
      </c>
      <c r="J43" s="11" t="s">
        <v>544</v>
      </c>
      <c r="K43" s="11" t="s">
        <v>461</v>
      </c>
      <c r="L43" s="11" t="s">
        <v>705</v>
      </c>
      <c r="M43" s="11" t="s">
        <v>265</v>
      </c>
    </row>
    <row r="44" spans="1:13" x14ac:dyDescent="0.15">
      <c r="A44" t="s">
        <v>630</v>
      </c>
      <c r="D44" s="4"/>
      <c r="E44" s="12">
        <v>14</v>
      </c>
      <c r="F44" s="12">
        <v>12</v>
      </c>
      <c r="G44" s="12">
        <v>14</v>
      </c>
      <c r="H44" s="11" t="s">
        <v>629</v>
      </c>
      <c r="I44" s="12">
        <v>7</v>
      </c>
      <c r="J44" s="11" t="s">
        <v>629</v>
      </c>
      <c r="K44" s="11" t="s">
        <v>629</v>
      </c>
      <c r="L44" s="12">
        <v>10</v>
      </c>
      <c r="M44" s="12">
        <v>12</v>
      </c>
    </row>
    <row r="45" spans="1:13" x14ac:dyDescent="0.15">
      <c r="A45" t="s">
        <v>395</v>
      </c>
      <c r="D45" s="4"/>
      <c r="E45" s="11" t="s">
        <v>462</v>
      </c>
      <c r="F45" s="11" t="s">
        <v>462</v>
      </c>
      <c r="G45" s="11" t="s">
        <v>631</v>
      </c>
      <c r="H45" s="11" t="s">
        <v>629</v>
      </c>
      <c r="I45" s="11" t="s">
        <v>685</v>
      </c>
      <c r="J45" s="11" t="s">
        <v>629</v>
      </c>
      <c r="K45" s="11" t="s">
        <v>165</v>
      </c>
      <c r="L45" s="11" t="s">
        <v>629</v>
      </c>
      <c r="M45" s="11" t="s">
        <v>265</v>
      </c>
    </row>
    <row r="46" spans="1:13" x14ac:dyDescent="0.15">
      <c r="A46" s="44"/>
      <c r="B46" s="44"/>
      <c r="C46" s="44"/>
      <c r="D46" s="44"/>
      <c r="E46" s="44"/>
      <c r="F46" s="44"/>
      <c r="G46" s="44"/>
      <c r="H46" s="44"/>
      <c r="I46" s="44"/>
      <c r="J46" s="44"/>
      <c r="K46" s="44"/>
      <c r="L46" s="44"/>
      <c r="M46" s="44"/>
    </row>
  </sheetData>
  <sheetProtection algorithmName="SHA-512" hashValue="za/RH1juuk9u+BnM+Wmjujvh67jUf6YqzCTVrgRyz/HUnvz1iAJsNrirmlOV4RwviHviCod4R2KqBvoWwXlFyg==" saltValue="cdA79arc5sLuXqF9MJ4RkA==" spinCount="100000" sheet="1" objects="1" scenarios="1"/>
  <phoneticPr fontId="12" type="noConversion"/>
  <pageMargins left="0.75" right="0.75" top="1" bottom="1" header="0.5" footer="0.5"/>
  <legacyDrawing r:id="rId1"/>
</worksheet>
</file>

<file path=xl/worksheets/sheet6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48"/>
  <dimension ref="A1:M42"/>
  <sheetViews>
    <sheetView workbookViewId="0">
      <selection activeCell="J3" sqref="J3"/>
    </sheetView>
  </sheetViews>
  <sheetFormatPr baseColWidth="10" defaultRowHeight="13" x14ac:dyDescent="0.15"/>
  <cols>
    <col min="1" max="1" width="11.5" customWidth="1"/>
    <col min="2" max="2" width="8.1640625" customWidth="1"/>
    <col min="3" max="3" width="7.5" customWidth="1"/>
    <col min="4" max="4" width="1.6640625" customWidth="1"/>
    <col min="5" max="11" width="10" customWidth="1"/>
  </cols>
  <sheetData>
    <row r="1" spans="1:13" x14ac:dyDescent="0.15">
      <c r="A1" s="1" t="s">
        <v>657</v>
      </c>
    </row>
    <row r="2" spans="1:13" x14ac:dyDescent="0.15">
      <c r="A2" s="43"/>
      <c r="B2" s="44"/>
      <c r="C2" s="44"/>
      <c r="D2" s="44"/>
      <c r="E2" s="44"/>
      <c r="F2" s="44"/>
      <c r="G2" s="44"/>
      <c r="H2" s="44"/>
      <c r="I2" s="44"/>
      <c r="J2" s="44"/>
      <c r="K2" s="44"/>
      <c r="L2" s="44"/>
      <c r="M2" s="44"/>
    </row>
    <row r="3" spans="1:13" x14ac:dyDescent="0.15">
      <c r="A3" s="8" t="s">
        <v>259</v>
      </c>
      <c r="B3" s="9"/>
      <c r="C3" s="9"/>
      <c r="D3" s="10"/>
      <c r="E3" s="9"/>
      <c r="F3" s="9"/>
      <c r="G3" s="9"/>
      <c r="H3" s="9"/>
      <c r="I3" s="9"/>
      <c r="J3" s="9"/>
      <c r="K3" s="9"/>
    </row>
    <row r="4" spans="1:13" x14ac:dyDescent="0.15">
      <c r="D4" s="4"/>
      <c r="E4" s="2" t="s">
        <v>310</v>
      </c>
    </row>
    <row r="5" spans="1:13" x14ac:dyDescent="0.15">
      <c r="D5" s="4"/>
    </row>
    <row r="6" spans="1:13" x14ac:dyDescent="0.15">
      <c r="A6" s="5" t="s">
        <v>639</v>
      </c>
      <c r="D6" s="4"/>
      <c r="E6" s="3" t="s">
        <v>386</v>
      </c>
      <c r="F6" s="3" t="s">
        <v>388</v>
      </c>
      <c r="G6" s="3" t="s">
        <v>738</v>
      </c>
      <c r="H6" s="3" t="s">
        <v>291</v>
      </c>
      <c r="I6" s="3" t="s">
        <v>739</v>
      </c>
      <c r="J6" s="3" t="s">
        <v>246</v>
      </c>
      <c r="K6" s="3" t="s">
        <v>266</v>
      </c>
      <c r="L6" s="3" t="s">
        <v>301</v>
      </c>
      <c r="M6" s="3" t="s">
        <v>837</v>
      </c>
    </row>
    <row r="7" spans="1:13" x14ac:dyDescent="0.15">
      <c r="A7" s="45" t="s">
        <v>366</v>
      </c>
      <c r="B7" s="45"/>
      <c r="C7" s="45"/>
      <c r="D7" s="46"/>
      <c r="E7" s="45">
        <v>1750</v>
      </c>
      <c r="F7" s="45">
        <v>1750</v>
      </c>
      <c r="G7" s="45">
        <v>1750</v>
      </c>
      <c r="H7" s="45">
        <v>1750</v>
      </c>
      <c r="I7" s="45">
        <v>1750</v>
      </c>
      <c r="J7" s="45">
        <v>1750</v>
      </c>
      <c r="K7" s="45">
        <v>1750</v>
      </c>
      <c r="L7" s="45">
        <v>1750</v>
      </c>
      <c r="M7" s="45">
        <v>1750</v>
      </c>
    </row>
    <row r="8" spans="1:13" x14ac:dyDescent="0.15">
      <c r="A8" t="s">
        <v>367</v>
      </c>
      <c r="D8" s="4"/>
      <c r="E8">
        <v>26.675000000000001</v>
      </c>
      <c r="F8">
        <v>26.675000000000001</v>
      </c>
      <c r="G8">
        <v>26.675000000000001</v>
      </c>
      <c r="H8">
        <v>26.675000000000001</v>
      </c>
      <c r="I8">
        <v>26.675000000000001</v>
      </c>
      <c r="J8">
        <v>27.94</v>
      </c>
      <c r="K8">
        <v>26.675000000000001</v>
      </c>
      <c r="L8">
        <v>27.48</v>
      </c>
      <c r="M8">
        <v>26.675000000000001</v>
      </c>
    </row>
    <row r="9" spans="1:13" x14ac:dyDescent="0.15">
      <c r="A9" t="s">
        <v>368</v>
      </c>
      <c r="D9" s="4"/>
      <c r="E9">
        <v>29.821000000000002</v>
      </c>
      <c r="F9">
        <v>29.821000000000002</v>
      </c>
      <c r="G9">
        <v>29.821000000000002</v>
      </c>
      <c r="H9">
        <v>29.821000000000002</v>
      </c>
      <c r="I9">
        <v>29.821000000000002</v>
      </c>
      <c r="J9">
        <v>30.47</v>
      </c>
      <c r="K9">
        <v>29.821000000000002</v>
      </c>
      <c r="L9">
        <v>30.72</v>
      </c>
      <c r="M9">
        <v>29.821000000000002</v>
      </c>
    </row>
    <row r="10" spans="1:13" x14ac:dyDescent="0.15">
      <c r="A10" t="s">
        <v>568</v>
      </c>
      <c r="D10" s="4"/>
      <c r="E10">
        <v>76.054000000000002</v>
      </c>
      <c r="F10">
        <v>76.054000000000002</v>
      </c>
      <c r="G10">
        <v>76.054000000000002</v>
      </c>
      <c r="H10">
        <v>76.054000000000002</v>
      </c>
      <c r="I10">
        <v>76.054000000000002</v>
      </c>
      <c r="J10">
        <v>71.5</v>
      </c>
      <c r="K10">
        <v>76.054000000000002</v>
      </c>
      <c r="L10">
        <v>76.05</v>
      </c>
      <c r="M10">
        <v>76.054000000000002</v>
      </c>
    </row>
    <row r="11" spans="1:13" x14ac:dyDescent="0.15">
      <c r="D11" s="4"/>
    </row>
    <row r="12" spans="1:13" x14ac:dyDescent="0.15">
      <c r="D12" s="4"/>
    </row>
    <row r="13" spans="1:13" x14ac:dyDescent="0.15">
      <c r="A13" s="5" t="s">
        <v>372</v>
      </c>
      <c r="D13" s="4"/>
      <c r="E13" s="3" t="s">
        <v>386</v>
      </c>
      <c r="F13" s="3" t="s">
        <v>388</v>
      </c>
      <c r="G13" s="3" t="s">
        <v>738</v>
      </c>
      <c r="H13" s="3" t="s">
        <v>291</v>
      </c>
      <c r="I13" s="3" t="s">
        <v>739</v>
      </c>
      <c r="J13" s="3" t="s">
        <v>246</v>
      </c>
      <c r="K13" s="3" t="s">
        <v>266</v>
      </c>
      <c r="L13" s="3" t="s">
        <v>301</v>
      </c>
      <c r="M13" s="3" t="s">
        <v>837</v>
      </c>
    </row>
    <row r="14" spans="1:13" x14ac:dyDescent="0.15">
      <c r="A14" s="45" t="s">
        <v>366</v>
      </c>
      <c r="B14" s="45"/>
      <c r="C14" s="45"/>
      <c r="D14" s="46"/>
      <c r="E14" s="45">
        <v>1750</v>
      </c>
      <c r="F14" s="45">
        <v>1750</v>
      </c>
      <c r="G14" s="45">
        <v>1750</v>
      </c>
      <c r="H14" s="45">
        <v>1750</v>
      </c>
      <c r="I14" s="45">
        <v>1750</v>
      </c>
      <c r="J14" s="45">
        <v>1750</v>
      </c>
      <c r="K14" s="45">
        <v>1750</v>
      </c>
      <c r="L14" s="45">
        <v>1750</v>
      </c>
      <c r="M14" s="45">
        <v>1750</v>
      </c>
    </row>
    <row r="15" spans="1:13" x14ac:dyDescent="0.15">
      <c r="A15" t="s">
        <v>367</v>
      </c>
      <c r="D15" s="4"/>
      <c r="E15">
        <v>26.675000000000001</v>
      </c>
      <c r="F15">
        <v>26.675000000000001</v>
      </c>
      <c r="G15">
        <v>26.675000000000001</v>
      </c>
      <c r="H15">
        <v>26.675000000000001</v>
      </c>
      <c r="I15">
        <v>26.675000000000001</v>
      </c>
      <c r="J15">
        <v>27.94</v>
      </c>
      <c r="K15">
        <v>26.675000000000001</v>
      </c>
      <c r="L15">
        <v>27.48</v>
      </c>
      <c r="M15">
        <v>26.675000000000001</v>
      </c>
    </row>
    <row r="16" spans="1:13" x14ac:dyDescent="0.15">
      <c r="A16" t="s">
        <v>368</v>
      </c>
      <c r="D16" s="4"/>
      <c r="E16">
        <v>29.821000000000002</v>
      </c>
      <c r="F16">
        <v>29.821000000000002</v>
      </c>
      <c r="G16">
        <v>29.821000000000002</v>
      </c>
      <c r="H16">
        <v>29.821000000000002</v>
      </c>
      <c r="I16">
        <v>29.821000000000002</v>
      </c>
      <c r="J16">
        <v>30.47</v>
      </c>
      <c r="K16">
        <v>29.821000000000002</v>
      </c>
      <c r="L16">
        <v>30.72</v>
      </c>
      <c r="M16">
        <v>29.821000000000002</v>
      </c>
    </row>
    <row r="17" spans="1:13" x14ac:dyDescent="0.15">
      <c r="A17" t="s">
        <v>281</v>
      </c>
      <c r="D17" s="4"/>
      <c r="E17">
        <v>9.3170000000000002</v>
      </c>
      <c r="F17">
        <v>9.3170000000000002</v>
      </c>
      <c r="G17">
        <v>9.3170000000000002</v>
      </c>
      <c r="H17">
        <v>9.3170000000000002</v>
      </c>
      <c r="I17">
        <v>9.3170000000000002</v>
      </c>
      <c r="J17">
        <v>11.715</v>
      </c>
      <c r="K17">
        <v>9.3170000000000002</v>
      </c>
      <c r="L17">
        <v>9.6</v>
      </c>
      <c r="M17">
        <v>9.3170000000000002</v>
      </c>
    </row>
    <row r="18" spans="1:13" x14ac:dyDescent="0.15">
      <c r="A18" t="s">
        <v>568</v>
      </c>
      <c r="D18" s="4"/>
      <c r="E18">
        <v>81.245999999999995</v>
      </c>
      <c r="F18">
        <v>81.245999999999995</v>
      </c>
      <c r="G18">
        <v>81.245999999999995</v>
      </c>
      <c r="H18">
        <v>81.245999999999995</v>
      </c>
      <c r="I18">
        <v>81.245999999999995</v>
      </c>
      <c r="J18">
        <v>93.5</v>
      </c>
      <c r="K18">
        <v>81.245999999999995</v>
      </c>
      <c r="L18">
        <v>81.25</v>
      </c>
      <c r="M18">
        <v>81.245999999999995</v>
      </c>
    </row>
    <row r="19" spans="1:13" x14ac:dyDescent="0.15">
      <c r="D19" s="4"/>
    </row>
    <row r="20" spans="1:13" x14ac:dyDescent="0.15">
      <c r="D20" s="4"/>
    </row>
    <row r="21" spans="1:13" x14ac:dyDescent="0.15">
      <c r="A21" s="5" t="s">
        <v>887</v>
      </c>
      <c r="D21" s="4"/>
      <c r="E21" s="3" t="s">
        <v>386</v>
      </c>
      <c r="F21" s="3" t="s">
        <v>388</v>
      </c>
      <c r="G21" s="3" t="s">
        <v>738</v>
      </c>
      <c r="H21" s="3" t="s">
        <v>291</v>
      </c>
      <c r="I21" s="3" t="s">
        <v>739</v>
      </c>
      <c r="J21" s="3" t="s">
        <v>246</v>
      </c>
      <c r="K21" s="3" t="s">
        <v>266</v>
      </c>
      <c r="L21" s="3" t="s">
        <v>301</v>
      </c>
      <c r="M21" s="3" t="s">
        <v>837</v>
      </c>
    </row>
    <row r="22" spans="1:13" x14ac:dyDescent="0.15">
      <c r="A22" t="s">
        <v>505</v>
      </c>
      <c r="D22" s="4"/>
      <c r="E22">
        <v>38.906999999999996</v>
      </c>
      <c r="F22">
        <v>38.906999999999996</v>
      </c>
      <c r="G22">
        <v>38.906999999999996</v>
      </c>
      <c r="H22">
        <v>38.906999999999996</v>
      </c>
      <c r="I22">
        <v>38.906999999999996</v>
      </c>
      <c r="J22">
        <v>39.82</v>
      </c>
      <c r="K22">
        <v>38.906999999999996</v>
      </c>
      <c r="L22">
        <v>40.07</v>
      </c>
      <c r="M22" s="13" t="s">
        <v>572</v>
      </c>
    </row>
    <row r="23" spans="1:13" x14ac:dyDescent="0.15">
      <c r="A23" t="s">
        <v>504</v>
      </c>
      <c r="D23" s="4"/>
      <c r="E23">
        <v>29.843</v>
      </c>
      <c r="F23">
        <v>29.843</v>
      </c>
      <c r="G23">
        <v>29.843</v>
      </c>
      <c r="H23">
        <v>29.843</v>
      </c>
      <c r="I23">
        <v>29.843</v>
      </c>
      <c r="J23">
        <v>30.8</v>
      </c>
      <c r="K23">
        <v>29.843</v>
      </c>
      <c r="L23">
        <v>30.74</v>
      </c>
      <c r="M23" s="13" t="s">
        <v>572</v>
      </c>
    </row>
    <row r="24" spans="1:13" x14ac:dyDescent="0.15">
      <c r="A24" t="s">
        <v>281</v>
      </c>
      <c r="D24" s="4"/>
      <c r="E24">
        <v>15.037000000000001</v>
      </c>
      <c r="F24">
        <v>15.037000000000001</v>
      </c>
      <c r="G24">
        <v>15.037000000000001</v>
      </c>
      <c r="H24">
        <v>15.037000000000001</v>
      </c>
      <c r="I24">
        <v>15.037000000000001</v>
      </c>
      <c r="J24">
        <v>16.5</v>
      </c>
      <c r="K24">
        <v>15.037000000000001</v>
      </c>
      <c r="L24">
        <v>15.49</v>
      </c>
      <c r="M24" s="13" t="s">
        <v>572</v>
      </c>
    </row>
    <row r="25" spans="1:13" x14ac:dyDescent="0.15">
      <c r="A25" t="s">
        <v>568</v>
      </c>
      <c r="D25" s="4"/>
      <c r="E25">
        <v>98.054000000000002</v>
      </c>
      <c r="F25">
        <v>98.054000000000002</v>
      </c>
      <c r="G25">
        <v>98.054000000000002</v>
      </c>
      <c r="H25">
        <v>98.054000000000002</v>
      </c>
      <c r="I25">
        <v>98.054000000000002</v>
      </c>
      <c r="J25">
        <v>99</v>
      </c>
      <c r="K25">
        <v>98.054000000000002</v>
      </c>
      <c r="L25">
        <v>98.05</v>
      </c>
      <c r="M25" s="13" t="s">
        <v>572</v>
      </c>
    </row>
    <row r="26" spans="1:13" x14ac:dyDescent="0.15">
      <c r="D26" s="4"/>
    </row>
    <row r="27" spans="1:13" x14ac:dyDescent="0.15">
      <c r="D27" s="4"/>
    </row>
    <row r="28" spans="1:13" x14ac:dyDescent="0.15">
      <c r="A28" s="5" t="s">
        <v>414</v>
      </c>
      <c r="D28" s="4"/>
      <c r="E28" s="3" t="s">
        <v>386</v>
      </c>
      <c r="F28" s="3" t="s">
        <v>388</v>
      </c>
      <c r="G28" s="3" t="s">
        <v>738</v>
      </c>
      <c r="H28" s="3" t="s">
        <v>291</v>
      </c>
      <c r="I28" s="3" t="s">
        <v>739</v>
      </c>
      <c r="J28" s="3" t="s">
        <v>246</v>
      </c>
      <c r="K28" s="3" t="s">
        <v>266</v>
      </c>
      <c r="L28" s="3" t="s">
        <v>301</v>
      </c>
      <c r="M28" s="3" t="s">
        <v>837</v>
      </c>
    </row>
    <row r="29" spans="1:13" x14ac:dyDescent="0.15">
      <c r="A29" t="s">
        <v>505</v>
      </c>
      <c r="D29" s="4"/>
      <c r="E29">
        <v>38.906999999999996</v>
      </c>
      <c r="F29">
        <v>38.906999999999996</v>
      </c>
      <c r="G29">
        <v>38.906999999999996</v>
      </c>
      <c r="H29">
        <v>38.906999999999996</v>
      </c>
      <c r="I29" s="13" t="s">
        <v>572</v>
      </c>
      <c r="J29">
        <v>39.82</v>
      </c>
      <c r="K29">
        <v>38.906999999999996</v>
      </c>
      <c r="L29" s="13" t="s">
        <v>572</v>
      </c>
      <c r="M29" s="13" t="s">
        <v>572</v>
      </c>
    </row>
    <row r="30" spans="1:13" x14ac:dyDescent="0.15">
      <c r="A30" t="s">
        <v>504</v>
      </c>
      <c r="D30" s="4"/>
      <c r="E30">
        <v>29.843</v>
      </c>
      <c r="F30">
        <v>29.843</v>
      </c>
      <c r="G30">
        <v>29.843</v>
      </c>
      <c r="H30">
        <v>29.843</v>
      </c>
      <c r="I30" s="13" t="s">
        <v>572</v>
      </c>
      <c r="J30">
        <v>30.8</v>
      </c>
      <c r="K30">
        <v>29.843</v>
      </c>
      <c r="L30" s="13" t="s">
        <v>572</v>
      </c>
      <c r="M30" s="13" t="s">
        <v>572</v>
      </c>
    </row>
    <row r="31" spans="1:13" x14ac:dyDescent="0.15">
      <c r="A31" t="s">
        <v>281</v>
      </c>
      <c r="D31" s="4"/>
      <c r="E31">
        <v>15.037000000000001</v>
      </c>
      <c r="F31">
        <v>15.037000000000001</v>
      </c>
      <c r="G31">
        <v>15.037000000000001</v>
      </c>
      <c r="H31">
        <v>15.037000000000001</v>
      </c>
      <c r="I31" s="13" t="s">
        <v>572</v>
      </c>
      <c r="J31">
        <v>16.5</v>
      </c>
      <c r="K31">
        <v>15.037000000000001</v>
      </c>
      <c r="L31" s="13" t="s">
        <v>572</v>
      </c>
      <c r="M31" s="13" t="s">
        <v>572</v>
      </c>
    </row>
    <row r="32" spans="1:13" x14ac:dyDescent="0.15">
      <c r="A32" t="s">
        <v>285</v>
      </c>
      <c r="D32" s="4"/>
      <c r="E32">
        <v>9.3170000000000002</v>
      </c>
      <c r="F32">
        <v>9.3170000000000002</v>
      </c>
      <c r="G32">
        <v>9.3170000000000002</v>
      </c>
      <c r="H32">
        <v>9.3170000000000002</v>
      </c>
      <c r="I32" s="13" t="s">
        <v>572</v>
      </c>
      <c r="J32">
        <v>11.715</v>
      </c>
      <c r="K32">
        <v>9.3170000000000002</v>
      </c>
      <c r="L32" s="13" t="s">
        <v>572</v>
      </c>
      <c r="M32" s="13" t="s">
        <v>572</v>
      </c>
    </row>
    <row r="33" spans="1:13" x14ac:dyDescent="0.15">
      <c r="A33" t="s">
        <v>568</v>
      </c>
      <c r="D33" s="4"/>
      <c r="E33">
        <v>103.246</v>
      </c>
      <c r="F33">
        <v>103.246</v>
      </c>
      <c r="G33">
        <v>103.246</v>
      </c>
      <c r="H33">
        <v>103.246</v>
      </c>
      <c r="I33" s="13" t="s">
        <v>572</v>
      </c>
      <c r="J33" s="13">
        <v>121</v>
      </c>
      <c r="K33">
        <v>103.246</v>
      </c>
      <c r="L33" s="13" t="s">
        <v>572</v>
      </c>
      <c r="M33" s="13" t="s">
        <v>572</v>
      </c>
    </row>
    <row r="34" spans="1:13" x14ac:dyDescent="0.15">
      <c r="A34" s="4"/>
      <c r="B34" s="4"/>
      <c r="C34" s="4"/>
      <c r="D34" s="4"/>
      <c r="E34" s="4"/>
      <c r="F34" s="4"/>
      <c r="G34" s="4"/>
      <c r="H34" s="4"/>
      <c r="I34" s="4"/>
      <c r="J34" s="4"/>
      <c r="K34" s="4"/>
      <c r="L34" s="4"/>
      <c r="M34" s="4"/>
    </row>
    <row r="35" spans="1:13" x14ac:dyDescent="0.15">
      <c r="A35" s="5" t="s">
        <v>835</v>
      </c>
      <c r="D35" s="4"/>
      <c r="E35" s="3" t="s">
        <v>386</v>
      </c>
      <c r="F35" s="3" t="s">
        <v>388</v>
      </c>
      <c r="G35" s="3" t="s">
        <v>738</v>
      </c>
      <c r="H35" s="3" t="s">
        <v>291</v>
      </c>
      <c r="I35" s="3" t="s">
        <v>747</v>
      </c>
      <c r="J35" s="3" t="s">
        <v>246</v>
      </c>
      <c r="K35" s="3" t="s">
        <v>266</v>
      </c>
      <c r="L35" s="3" t="s">
        <v>542</v>
      </c>
      <c r="M35" s="3" t="s">
        <v>837</v>
      </c>
    </row>
    <row r="36" spans="1:13" x14ac:dyDescent="0.15">
      <c r="A36" t="s">
        <v>559</v>
      </c>
      <c r="D36" s="4"/>
      <c r="E36" s="11" t="s">
        <v>632</v>
      </c>
      <c r="F36" s="11" t="s">
        <v>459</v>
      </c>
      <c r="G36" s="11" t="s">
        <v>839</v>
      </c>
      <c r="H36" s="11" t="s">
        <v>629</v>
      </c>
      <c r="I36" s="11" t="s">
        <v>838</v>
      </c>
      <c r="J36" s="11" t="s">
        <v>544</v>
      </c>
      <c r="K36" s="11" t="s">
        <v>629</v>
      </c>
      <c r="L36" s="11" t="s">
        <v>629</v>
      </c>
      <c r="M36" s="11" t="s">
        <v>766</v>
      </c>
    </row>
    <row r="37" spans="1:13" x14ac:dyDescent="0.15">
      <c r="A37" t="s">
        <v>910</v>
      </c>
      <c r="D37" s="4"/>
      <c r="E37" s="11" t="s">
        <v>869</v>
      </c>
      <c r="F37" s="11" t="s">
        <v>369</v>
      </c>
      <c r="G37" s="11" t="s">
        <v>869</v>
      </c>
      <c r="H37" s="11" t="s">
        <v>283</v>
      </c>
      <c r="I37" s="11" t="s">
        <v>283</v>
      </c>
      <c r="J37" s="11" t="s">
        <v>869</v>
      </c>
      <c r="K37" s="11" t="s">
        <v>283</v>
      </c>
      <c r="L37" s="11" t="s">
        <v>869</v>
      </c>
      <c r="M37" s="11" t="s">
        <v>283</v>
      </c>
    </row>
    <row r="38" spans="1:13" x14ac:dyDescent="0.15">
      <c r="A38" t="s">
        <v>560</v>
      </c>
      <c r="D38" s="4"/>
      <c r="E38" s="11" t="s">
        <v>529</v>
      </c>
      <c r="F38" s="12">
        <v>70</v>
      </c>
      <c r="G38" s="11" t="s">
        <v>230</v>
      </c>
      <c r="H38" s="11" t="s">
        <v>229</v>
      </c>
      <c r="I38" s="11" t="s">
        <v>229</v>
      </c>
      <c r="J38" s="11" t="s">
        <v>293</v>
      </c>
      <c r="K38" s="11" t="s">
        <v>294</v>
      </c>
      <c r="L38" s="12">
        <v>88</v>
      </c>
      <c r="M38" s="11" t="s">
        <v>264</v>
      </c>
    </row>
    <row r="39" spans="1:13" x14ac:dyDescent="0.15">
      <c r="A39" t="s">
        <v>911</v>
      </c>
      <c r="D39" s="4"/>
      <c r="E39" s="11" t="s">
        <v>629</v>
      </c>
      <c r="F39" s="11" t="s">
        <v>356</v>
      </c>
      <c r="G39" s="11" t="s">
        <v>629</v>
      </c>
      <c r="H39" s="11" t="s">
        <v>255</v>
      </c>
      <c r="I39" s="11" t="s">
        <v>913</v>
      </c>
      <c r="J39" s="11" t="s">
        <v>544</v>
      </c>
      <c r="K39" s="11" t="s">
        <v>461</v>
      </c>
      <c r="L39" s="11" t="s">
        <v>705</v>
      </c>
      <c r="M39" s="11" t="s">
        <v>265</v>
      </c>
    </row>
    <row r="40" spans="1:13" x14ac:dyDescent="0.15">
      <c r="A40" t="s">
        <v>630</v>
      </c>
      <c r="D40" s="4"/>
      <c r="E40" s="12">
        <v>14</v>
      </c>
      <c r="F40" s="12">
        <v>12</v>
      </c>
      <c r="G40" s="12">
        <v>14</v>
      </c>
      <c r="H40" s="11" t="s">
        <v>629</v>
      </c>
      <c r="I40" s="12">
        <v>7</v>
      </c>
      <c r="J40" s="11" t="s">
        <v>629</v>
      </c>
      <c r="K40" s="11" t="s">
        <v>629</v>
      </c>
      <c r="L40" s="12">
        <v>10</v>
      </c>
      <c r="M40" s="12">
        <v>12</v>
      </c>
    </row>
    <row r="41" spans="1:13" x14ac:dyDescent="0.15">
      <c r="A41" t="s">
        <v>395</v>
      </c>
      <c r="D41" s="4"/>
      <c r="E41" s="11" t="s">
        <v>462</v>
      </c>
      <c r="F41" s="11" t="s">
        <v>462</v>
      </c>
      <c r="G41" s="11" t="s">
        <v>631</v>
      </c>
      <c r="H41" s="11" t="s">
        <v>629</v>
      </c>
      <c r="I41" s="11" t="s">
        <v>685</v>
      </c>
      <c r="J41" s="11" t="s">
        <v>629</v>
      </c>
      <c r="K41" s="11" t="s">
        <v>165</v>
      </c>
      <c r="L41" s="11" t="s">
        <v>629</v>
      </c>
      <c r="M41" s="11" t="s">
        <v>265</v>
      </c>
    </row>
    <row r="42" spans="1:13" x14ac:dyDescent="0.15">
      <c r="A42" s="44"/>
      <c r="B42" s="44"/>
      <c r="C42" s="44"/>
      <c r="D42" s="44"/>
      <c r="E42" s="44"/>
      <c r="F42" s="44"/>
      <c r="G42" s="44"/>
      <c r="H42" s="44"/>
      <c r="I42" s="44"/>
      <c r="J42" s="44"/>
      <c r="K42" s="44"/>
      <c r="L42" s="44"/>
      <c r="M42" s="44"/>
    </row>
  </sheetData>
  <sheetProtection algorithmName="SHA-512" hashValue="++nIveDbyxYLQRzKKQUndrlN5B5e6rUwND1trS9ZI79sQMB0UDScIerJycq1NAiD1OZ3JMCq9gPZODZtdeGXVw==" saltValue="eXcKZSo38d9LJLpofSZYeA==" spinCount="100000" sheet="1" objects="1" scenarios="1"/>
  <phoneticPr fontId="12" type="noConversion"/>
  <pageMargins left="0.75" right="0.75" top="1" bottom="1" header="0.5" footer="0.5"/>
  <legacyDrawing r:id="rId1"/>
</worksheet>
</file>

<file path=xl/worksheets/sheet6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49"/>
  <dimension ref="A1:K43"/>
  <sheetViews>
    <sheetView workbookViewId="0">
      <selection activeCell="C6" sqref="C6"/>
    </sheetView>
  </sheetViews>
  <sheetFormatPr baseColWidth="10" defaultRowHeight="13" x14ac:dyDescent="0.15"/>
  <cols>
    <col min="1" max="1" width="11.5" customWidth="1"/>
    <col min="2" max="2" width="8.1640625" customWidth="1"/>
    <col min="3" max="3" width="7.5" customWidth="1"/>
    <col min="4" max="4" width="1.6640625" customWidth="1"/>
    <col min="5" max="15" width="10" customWidth="1"/>
  </cols>
  <sheetData>
    <row r="1" spans="1:11" x14ac:dyDescent="0.15">
      <c r="A1" s="1" t="s">
        <v>657</v>
      </c>
    </row>
    <row r="2" spans="1:11" x14ac:dyDescent="0.15">
      <c r="A2" s="6"/>
      <c r="B2" s="7"/>
      <c r="C2" s="7"/>
      <c r="D2" s="7"/>
      <c r="E2" s="7"/>
      <c r="F2" s="7"/>
      <c r="G2" s="7"/>
      <c r="H2" s="7"/>
      <c r="I2" s="7"/>
      <c r="J2" s="7"/>
      <c r="K2" s="7"/>
    </row>
    <row r="3" spans="1:11" x14ac:dyDescent="0.15">
      <c r="A3" s="8" t="s">
        <v>876</v>
      </c>
      <c r="B3" s="9"/>
      <c r="C3" s="9"/>
      <c r="D3" s="10"/>
      <c r="E3" s="9"/>
      <c r="F3" s="9"/>
      <c r="G3" s="9"/>
      <c r="H3" s="9"/>
      <c r="I3" s="9"/>
      <c r="J3" s="9"/>
      <c r="K3" s="9"/>
    </row>
    <row r="4" spans="1:11" x14ac:dyDescent="0.15">
      <c r="D4" s="4"/>
      <c r="E4" s="2" t="s">
        <v>381</v>
      </c>
    </row>
    <row r="5" spans="1:11" x14ac:dyDescent="0.15">
      <c r="D5" s="4"/>
    </row>
    <row r="6" spans="1:11" x14ac:dyDescent="0.15">
      <c r="A6" s="5" t="s">
        <v>639</v>
      </c>
      <c r="D6" s="4"/>
      <c r="E6" s="3" t="s">
        <v>386</v>
      </c>
      <c r="F6" s="3" t="s">
        <v>388</v>
      </c>
      <c r="G6" s="3" t="s">
        <v>738</v>
      </c>
      <c r="H6" s="3" t="s">
        <v>291</v>
      </c>
      <c r="I6" s="3" t="s">
        <v>739</v>
      </c>
      <c r="J6" s="3" t="s">
        <v>246</v>
      </c>
      <c r="K6" s="3" t="s">
        <v>266</v>
      </c>
    </row>
    <row r="7" spans="1:11" x14ac:dyDescent="0.15">
      <c r="A7" t="s">
        <v>366</v>
      </c>
      <c r="D7" s="4"/>
      <c r="E7">
        <v>0</v>
      </c>
      <c r="F7">
        <v>0</v>
      </c>
      <c r="G7">
        <v>0</v>
      </c>
      <c r="H7">
        <v>0</v>
      </c>
      <c r="I7">
        <v>0</v>
      </c>
      <c r="J7">
        <v>0</v>
      </c>
      <c r="K7">
        <v>0</v>
      </c>
    </row>
    <row r="8" spans="1:11" x14ac:dyDescent="0.15">
      <c r="A8" t="s">
        <v>367</v>
      </c>
      <c r="D8" s="4"/>
      <c r="E8">
        <v>28.850800000000003</v>
      </c>
      <c r="F8">
        <v>28.850800000000003</v>
      </c>
      <c r="G8">
        <v>28.850800000000003</v>
      </c>
      <c r="H8">
        <v>28.850800000000003</v>
      </c>
      <c r="I8">
        <v>28.841999999999999</v>
      </c>
      <c r="J8">
        <v>31.24</v>
      </c>
      <c r="K8">
        <v>28.853000000000002</v>
      </c>
    </row>
    <row r="9" spans="1:11" x14ac:dyDescent="0.15">
      <c r="A9" t="s">
        <v>368</v>
      </c>
      <c r="D9" s="4"/>
      <c r="E9">
        <v>0</v>
      </c>
      <c r="F9">
        <v>0</v>
      </c>
      <c r="G9">
        <v>0</v>
      </c>
      <c r="H9">
        <v>0</v>
      </c>
      <c r="I9">
        <v>0</v>
      </c>
      <c r="J9">
        <v>0</v>
      </c>
      <c r="K9">
        <v>0</v>
      </c>
    </row>
    <row r="10" spans="1:11" x14ac:dyDescent="0.15">
      <c r="A10" t="s">
        <v>568</v>
      </c>
      <c r="D10" s="4"/>
      <c r="E10">
        <v>107.8</v>
      </c>
      <c r="F10">
        <v>107.8</v>
      </c>
      <c r="G10">
        <v>107.8</v>
      </c>
      <c r="H10">
        <v>107.8</v>
      </c>
      <c r="I10">
        <v>107.8</v>
      </c>
      <c r="J10">
        <v>115.5</v>
      </c>
      <c r="K10">
        <v>107.8</v>
      </c>
    </row>
    <row r="11" spans="1:11" x14ac:dyDescent="0.15">
      <c r="D11" s="4"/>
    </row>
    <row r="12" spans="1:11" x14ac:dyDescent="0.15">
      <c r="D12" s="4"/>
    </row>
    <row r="13" spans="1:11" x14ac:dyDescent="0.15">
      <c r="A13" s="5" t="s">
        <v>372</v>
      </c>
      <c r="D13" s="4"/>
      <c r="E13" s="3" t="s">
        <v>386</v>
      </c>
      <c r="F13" s="3" t="s">
        <v>388</v>
      </c>
      <c r="G13" s="3" t="s">
        <v>738</v>
      </c>
      <c r="H13" s="3" t="s">
        <v>291</v>
      </c>
      <c r="I13" s="3" t="s">
        <v>739</v>
      </c>
      <c r="J13" s="3" t="s">
        <v>246</v>
      </c>
      <c r="K13" s="3" t="s">
        <v>266</v>
      </c>
    </row>
    <row r="14" spans="1:11" x14ac:dyDescent="0.15">
      <c r="A14" t="s">
        <v>366</v>
      </c>
      <c r="D14" s="4"/>
      <c r="E14">
        <v>0</v>
      </c>
      <c r="F14">
        <v>0</v>
      </c>
      <c r="G14">
        <v>0</v>
      </c>
      <c r="H14">
        <v>0</v>
      </c>
      <c r="I14">
        <v>0</v>
      </c>
      <c r="J14">
        <v>0</v>
      </c>
      <c r="K14">
        <v>0</v>
      </c>
    </row>
    <row r="15" spans="1:11" x14ac:dyDescent="0.15">
      <c r="A15" t="s">
        <v>367</v>
      </c>
      <c r="D15" s="4"/>
      <c r="E15">
        <v>28.850800000000003</v>
      </c>
      <c r="F15">
        <v>28.850800000000003</v>
      </c>
      <c r="G15">
        <v>28.850800000000003</v>
      </c>
      <c r="H15">
        <v>28.850800000000003</v>
      </c>
      <c r="I15">
        <v>28.841999999999999</v>
      </c>
      <c r="J15">
        <v>31.24</v>
      </c>
      <c r="K15">
        <v>28.853000000000002</v>
      </c>
    </row>
    <row r="16" spans="1:11" x14ac:dyDescent="0.15">
      <c r="A16" t="s">
        <v>368</v>
      </c>
      <c r="D16" s="4"/>
      <c r="E16">
        <v>0</v>
      </c>
      <c r="F16">
        <v>0</v>
      </c>
      <c r="G16">
        <v>0</v>
      </c>
      <c r="H16">
        <v>0</v>
      </c>
      <c r="I16">
        <v>0</v>
      </c>
      <c r="J16">
        <v>0</v>
      </c>
      <c r="K16">
        <v>0</v>
      </c>
    </row>
    <row r="17" spans="1:11" x14ac:dyDescent="0.15">
      <c r="A17" t="s">
        <v>281</v>
      </c>
      <c r="D17" s="4"/>
      <c r="E17">
        <v>11</v>
      </c>
      <c r="F17">
        <v>11</v>
      </c>
      <c r="G17">
        <v>11</v>
      </c>
      <c r="H17">
        <v>11</v>
      </c>
      <c r="I17">
        <v>11</v>
      </c>
      <c r="J17">
        <v>12.76</v>
      </c>
      <c r="K17">
        <v>11</v>
      </c>
    </row>
    <row r="18" spans="1:11" x14ac:dyDescent="0.15">
      <c r="A18" t="s">
        <v>568</v>
      </c>
      <c r="D18" s="4"/>
      <c r="E18">
        <v>116.93</v>
      </c>
      <c r="F18">
        <v>116.93</v>
      </c>
      <c r="G18">
        <v>116.93</v>
      </c>
      <c r="H18">
        <v>116.93</v>
      </c>
      <c r="I18">
        <v>116.93</v>
      </c>
      <c r="J18">
        <v>123.2</v>
      </c>
      <c r="K18">
        <v>116.93</v>
      </c>
    </row>
    <row r="19" spans="1:11" x14ac:dyDescent="0.15">
      <c r="D19" s="4"/>
    </row>
    <row r="20" spans="1:11" x14ac:dyDescent="0.15">
      <c r="D20" s="4"/>
    </row>
    <row r="21" spans="1:11" x14ac:dyDescent="0.15">
      <c r="A21" s="5" t="s">
        <v>887</v>
      </c>
      <c r="D21" s="4"/>
      <c r="E21" s="3" t="s">
        <v>386</v>
      </c>
      <c r="F21" s="3" t="s">
        <v>388</v>
      </c>
      <c r="G21" s="3" t="s">
        <v>738</v>
      </c>
      <c r="H21" s="3" t="s">
        <v>291</v>
      </c>
      <c r="I21" s="3" t="s">
        <v>739</v>
      </c>
      <c r="J21" s="3" t="s">
        <v>246</v>
      </c>
      <c r="K21" s="3" t="s">
        <v>266</v>
      </c>
    </row>
    <row r="22" spans="1:11" x14ac:dyDescent="0.15">
      <c r="A22" t="s">
        <v>505</v>
      </c>
      <c r="D22" s="4"/>
      <c r="E22">
        <v>31.070599999999999</v>
      </c>
      <c r="F22">
        <v>31.070599999999999</v>
      </c>
      <c r="G22">
        <v>31.070599999999999</v>
      </c>
      <c r="H22">
        <v>31.070599999999999</v>
      </c>
      <c r="I22" s="13" t="s">
        <v>572</v>
      </c>
      <c r="J22">
        <v>32.56</v>
      </c>
      <c r="K22" s="13" t="s">
        <v>572</v>
      </c>
    </row>
    <row r="23" spans="1:11" x14ac:dyDescent="0.15">
      <c r="A23" t="s">
        <v>504</v>
      </c>
      <c r="D23" s="4"/>
      <c r="E23">
        <v>31.070599999999999</v>
      </c>
      <c r="F23">
        <v>31.070599999999999</v>
      </c>
      <c r="G23">
        <v>31.070599999999999</v>
      </c>
      <c r="H23">
        <v>31.070599999999999</v>
      </c>
      <c r="I23" s="13" t="s">
        <v>572</v>
      </c>
      <c r="J23">
        <v>27.5</v>
      </c>
      <c r="K23" s="13" t="s">
        <v>572</v>
      </c>
    </row>
    <row r="24" spans="1:11" x14ac:dyDescent="0.15">
      <c r="A24" t="s">
        <v>281</v>
      </c>
      <c r="D24" s="4"/>
      <c r="E24">
        <v>15.557300000000001</v>
      </c>
      <c r="F24">
        <v>15.557300000000001</v>
      </c>
      <c r="G24">
        <v>15.557300000000001</v>
      </c>
      <c r="H24">
        <v>15.557300000000001</v>
      </c>
      <c r="I24" s="13" t="s">
        <v>572</v>
      </c>
      <c r="J24">
        <v>18.5</v>
      </c>
      <c r="K24" s="13" t="s">
        <v>572</v>
      </c>
    </row>
    <row r="25" spans="1:11" x14ac:dyDescent="0.15">
      <c r="A25" t="s">
        <v>568</v>
      </c>
      <c r="D25" s="4"/>
      <c r="E25">
        <v>139.26</v>
      </c>
      <c r="F25">
        <v>139.26</v>
      </c>
      <c r="G25">
        <v>139.26</v>
      </c>
      <c r="H25">
        <v>139.26</v>
      </c>
      <c r="I25" s="13" t="s">
        <v>572</v>
      </c>
      <c r="J25">
        <v>147.4</v>
      </c>
      <c r="K25" s="13" t="s">
        <v>572</v>
      </c>
    </row>
    <row r="26" spans="1:11" x14ac:dyDescent="0.15">
      <c r="D26" s="4"/>
    </row>
    <row r="27" spans="1:11" x14ac:dyDescent="0.15">
      <c r="D27" s="4"/>
    </row>
    <row r="28" spans="1:11" x14ac:dyDescent="0.15">
      <c r="A28" s="5" t="s">
        <v>414</v>
      </c>
      <c r="D28" s="4"/>
      <c r="E28" s="3" t="s">
        <v>386</v>
      </c>
      <c r="F28" s="3" t="s">
        <v>388</v>
      </c>
      <c r="G28" s="3" t="s">
        <v>738</v>
      </c>
      <c r="H28" s="3" t="s">
        <v>291</v>
      </c>
      <c r="I28" s="3" t="s">
        <v>739</v>
      </c>
      <c r="J28" s="3" t="s">
        <v>246</v>
      </c>
      <c r="K28" s="3" t="s">
        <v>266</v>
      </c>
    </row>
    <row r="29" spans="1:11" x14ac:dyDescent="0.15">
      <c r="A29" t="s">
        <v>505</v>
      </c>
      <c r="D29" s="4"/>
      <c r="E29">
        <v>31.070599999999999</v>
      </c>
      <c r="F29">
        <v>31.070599999999999</v>
      </c>
      <c r="G29">
        <v>31.070599999999999</v>
      </c>
      <c r="H29">
        <v>31.070599999999999</v>
      </c>
      <c r="I29" s="13" t="s">
        <v>572</v>
      </c>
      <c r="J29" s="13" t="s">
        <v>572</v>
      </c>
      <c r="K29" s="13" t="s">
        <v>572</v>
      </c>
    </row>
    <row r="30" spans="1:11" x14ac:dyDescent="0.15">
      <c r="A30" t="s">
        <v>504</v>
      </c>
      <c r="D30" s="4"/>
      <c r="E30">
        <v>31.070599999999999</v>
      </c>
      <c r="F30">
        <v>31.070599999999999</v>
      </c>
      <c r="G30">
        <v>31.070599999999999</v>
      </c>
      <c r="H30">
        <v>31.070599999999999</v>
      </c>
      <c r="I30" s="13" t="s">
        <v>572</v>
      </c>
      <c r="J30" s="13" t="s">
        <v>572</v>
      </c>
      <c r="K30" s="13" t="s">
        <v>572</v>
      </c>
    </row>
    <row r="31" spans="1:11" x14ac:dyDescent="0.15">
      <c r="A31" t="s">
        <v>281</v>
      </c>
      <c r="D31" s="4"/>
      <c r="E31">
        <v>15.557300000000001</v>
      </c>
      <c r="F31">
        <v>15.557300000000001</v>
      </c>
      <c r="G31">
        <v>15.557300000000001</v>
      </c>
      <c r="H31">
        <v>15.557300000000001</v>
      </c>
      <c r="I31" s="13" t="s">
        <v>572</v>
      </c>
      <c r="J31" s="13" t="s">
        <v>572</v>
      </c>
      <c r="K31" s="13" t="s">
        <v>572</v>
      </c>
    </row>
    <row r="32" spans="1:11" x14ac:dyDescent="0.15">
      <c r="A32" t="s">
        <v>285</v>
      </c>
      <c r="D32" s="4"/>
      <c r="E32">
        <v>11</v>
      </c>
      <c r="F32">
        <v>11</v>
      </c>
      <c r="G32">
        <v>11</v>
      </c>
      <c r="H32">
        <v>11</v>
      </c>
      <c r="I32" s="13" t="s">
        <v>572</v>
      </c>
      <c r="J32" s="13" t="s">
        <v>572</v>
      </c>
      <c r="K32" s="13" t="s">
        <v>572</v>
      </c>
    </row>
    <row r="33" spans="1:11" x14ac:dyDescent="0.15">
      <c r="A33" t="s">
        <v>568</v>
      </c>
      <c r="D33" s="4"/>
      <c r="E33">
        <v>148.38999999999999</v>
      </c>
      <c r="F33">
        <v>148.38999999999999</v>
      </c>
      <c r="G33">
        <v>148.38999999999999</v>
      </c>
      <c r="H33">
        <v>148.38999999999999</v>
      </c>
      <c r="I33" s="13" t="s">
        <v>572</v>
      </c>
      <c r="J33" s="13" t="s">
        <v>572</v>
      </c>
      <c r="K33" s="13" t="s">
        <v>572</v>
      </c>
    </row>
    <row r="34" spans="1:11" x14ac:dyDescent="0.15">
      <c r="A34" s="4"/>
      <c r="B34" s="4"/>
      <c r="C34" s="4"/>
      <c r="D34" s="4"/>
      <c r="E34" s="4"/>
      <c r="F34" s="4"/>
      <c r="G34" s="4"/>
      <c r="H34" s="4"/>
      <c r="I34" s="4"/>
      <c r="J34" s="4"/>
      <c r="K34" s="4"/>
    </row>
    <row r="35" spans="1:11" x14ac:dyDescent="0.15">
      <c r="A35" s="5" t="s">
        <v>835</v>
      </c>
      <c r="D35" s="4"/>
      <c r="E35" s="3" t="s">
        <v>386</v>
      </c>
      <c r="F35" s="3" t="s">
        <v>388</v>
      </c>
      <c r="G35" s="3" t="s">
        <v>738</v>
      </c>
      <c r="H35" s="3" t="s">
        <v>291</v>
      </c>
      <c r="I35" s="3" t="s">
        <v>739</v>
      </c>
      <c r="J35" s="3" t="s">
        <v>246</v>
      </c>
      <c r="K35" s="3" t="s">
        <v>266</v>
      </c>
    </row>
    <row r="36" spans="1:11" x14ac:dyDescent="0.15">
      <c r="A36" t="s">
        <v>559</v>
      </c>
      <c r="D36" s="4"/>
      <c r="E36" s="11" t="s">
        <v>640</v>
      </c>
      <c r="F36" s="11" t="s">
        <v>456</v>
      </c>
      <c r="G36" s="11" t="s">
        <v>543</v>
      </c>
      <c r="H36" s="11" t="s">
        <v>629</v>
      </c>
      <c r="I36" s="11" t="s">
        <v>567</v>
      </c>
      <c r="J36" s="11" t="s">
        <v>544</v>
      </c>
      <c r="K36" s="11" t="s">
        <v>629</v>
      </c>
    </row>
    <row r="37" spans="1:11" x14ac:dyDescent="0.15">
      <c r="A37" t="s">
        <v>910</v>
      </c>
      <c r="D37" s="4"/>
      <c r="E37" s="11" t="s">
        <v>869</v>
      </c>
      <c r="F37" s="11" t="s">
        <v>369</v>
      </c>
      <c r="G37" s="11" t="s">
        <v>869</v>
      </c>
      <c r="H37" s="11" t="s">
        <v>283</v>
      </c>
      <c r="I37" s="11" t="s">
        <v>283</v>
      </c>
      <c r="J37" s="11" t="s">
        <v>869</v>
      </c>
      <c r="K37" s="11" t="s">
        <v>283</v>
      </c>
    </row>
    <row r="38" spans="1:11" x14ac:dyDescent="0.15">
      <c r="A38" t="s">
        <v>560</v>
      </c>
      <c r="D38" s="4"/>
      <c r="E38" s="11" t="s">
        <v>718</v>
      </c>
      <c r="F38" s="12">
        <v>44</v>
      </c>
      <c r="G38" s="11" t="s">
        <v>230</v>
      </c>
      <c r="H38" s="11" t="s">
        <v>809</v>
      </c>
      <c r="I38" s="11" t="s">
        <v>809</v>
      </c>
      <c r="J38" s="11" t="s">
        <v>293</v>
      </c>
      <c r="K38" s="11" t="s">
        <v>294</v>
      </c>
    </row>
    <row r="39" spans="1:11" x14ac:dyDescent="0.15">
      <c r="A39" t="s">
        <v>911</v>
      </c>
      <c r="D39" s="4"/>
      <c r="E39" s="11" t="s">
        <v>629</v>
      </c>
      <c r="F39" s="11" t="s">
        <v>629</v>
      </c>
      <c r="G39" s="11" t="s">
        <v>629</v>
      </c>
      <c r="H39" s="11" t="s">
        <v>613</v>
      </c>
      <c r="I39" s="11" t="s">
        <v>913</v>
      </c>
      <c r="J39" s="11" t="s">
        <v>544</v>
      </c>
      <c r="K39" s="11" t="s">
        <v>295</v>
      </c>
    </row>
    <row r="40" spans="1:11" x14ac:dyDescent="0.15">
      <c r="A40" t="s">
        <v>630</v>
      </c>
      <c r="D40" s="4"/>
      <c r="E40" s="12">
        <v>14</v>
      </c>
      <c r="F40" s="12">
        <v>12</v>
      </c>
      <c r="G40" s="12">
        <v>14</v>
      </c>
      <c r="H40" s="11" t="s">
        <v>629</v>
      </c>
      <c r="I40" s="12">
        <v>7</v>
      </c>
      <c r="J40" s="11" t="s">
        <v>629</v>
      </c>
      <c r="K40" s="11" t="s">
        <v>629</v>
      </c>
    </row>
    <row r="41" spans="1:11" x14ac:dyDescent="0.15">
      <c r="A41" t="s">
        <v>271</v>
      </c>
      <c r="D41" s="4"/>
      <c r="E41" s="11" t="s">
        <v>629</v>
      </c>
      <c r="F41" s="11" t="s">
        <v>272</v>
      </c>
      <c r="G41" s="11" t="s">
        <v>629</v>
      </c>
      <c r="H41" s="11" t="s">
        <v>629</v>
      </c>
      <c r="I41" s="11" t="s">
        <v>229</v>
      </c>
      <c r="J41" s="11" t="s">
        <v>629</v>
      </c>
      <c r="K41" s="11" t="s">
        <v>284</v>
      </c>
    </row>
    <row r="42" spans="1:11" x14ac:dyDescent="0.15">
      <c r="A42" t="s">
        <v>395</v>
      </c>
      <c r="D42" s="4"/>
      <c r="E42" s="11" t="s">
        <v>631</v>
      </c>
      <c r="F42" s="11" t="s">
        <v>629</v>
      </c>
      <c r="G42" s="11" t="s">
        <v>631</v>
      </c>
      <c r="H42" s="11" t="s">
        <v>629</v>
      </c>
      <c r="I42" s="11" t="s">
        <v>165</v>
      </c>
      <c r="J42" s="11" t="s">
        <v>629</v>
      </c>
      <c r="K42" s="11" t="s">
        <v>165</v>
      </c>
    </row>
    <row r="43" spans="1:11" x14ac:dyDescent="0.15">
      <c r="A43" s="7"/>
      <c r="B43" s="7"/>
      <c r="C43" s="7"/>
      <c r="D43" s="7"/>
      <c r="E43" s="7"/>
      <c r="F43" s="7"/>
      <c r="G43" s="7"/>
      <c r="H43" s="7"/>
      <c r="I43" s="7"/>
      <c r="J43" s="7"/>
      <c r="K43" s="7"/>
    </row>
  </sheetData>
  <sheetProtection password="CC31" sheet="1" objects="1" scenarios="1"/>
  <phoneticPr fontId="12" type="noConversion"/>
  <pageMargins left="0.75" right="0.75" top="1" bottom="1" header="0.5" footer="0.5"/>
  <legacyDrawing r:id="rId1"/>
</worksheet>
</file>

<file path=xl/worksheets/sheet6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50"/>
  <dimension ref="A1:M43"/>
  <sheetViews>
    <sheetView workbookViewId="0">
      <selection activeCell="N21" sqref="N21"/>
    </sheetView>
  </sheetViews>
  <sheetFormatPr baseColWidth="10" defaultRowHeight="13" x14ac:dyDescent="0.15"/>
  <cols>
    <col min="1" max="1" width="11.5" customWidth="1"/>
    <col min="2" max="2" width="8.1640625" customWidth="1"/>
    <col min="3" max="3" width="7.5" customWidth="1"/>
    <col min="4" max="4" width="1.6640625" customWidth="1"/>
    <col min="5" max="14" width="10" customWidth="1"/>
  </cols>
  <sheetData>
    <row r="1" spans="1:12" x14ac:dyDescent="0.15">
      <c r="A1" s="1" t="s">
        <v>657</v>
      </c>
    </row>
    <row r="2" spans="1:12" x14ac:dyDescent="0.15">
      <c r="A2" s="6"/>
      <c r="B2" s="7"/>
      <c r="C2" s="7"/>
      <c r="D2" s="7"/>
      <c r="E2" s="7"/>
      <c r="F2" s="7"/>
      <c r="G2" s="7"/>
      <c r="H2" s="7"/>
      <c r="I2" s="7"/>
      <c r="J2" s="7"/>
      <c r="K2" s="7"/>
      <c r="L2" s="7"/>
    </row>
    <row r="3" spans="1:12" x14ac:dyDescent="0.15">
      <c r="A3" s="8" t="s">
        <v>796</v>
      </c>
      <c r="B3" s="9"/>
      <c r="C3" s="9"/>
      <c r="D3" s="10"/>
      <c r="E3" s="9"/>
      <c r="F3" s="9"/>
      <c r="G3" s="9"/>
      <c r="H3" s="9"/>
      <c r="I3" s="9"/>
      <c r="J3" s="9"/>
      <c r="K3" s="9"/>
      <c r="L3" s="9"/>
    </row>
    <row r="4" spans="1:12" x14ac:dyDescent="0.15">
      <c r="D4" s="4"/>
      <c r="E4" s="2" t="s">
        <v>370</v>
      </c>
    </row>
    <row r="5" spans="1:12" x14ac:dyDescent="0.15">
      <c r="D5" s="4"/>
    </row>
    <row r="6" spans="1:12" x14ac:dyDescent="0.15">
      <c r="A6" s="5" t="s">
        <v>639</v>
      </c>
      <c r="D6" s="4"/>
      <c r="E6" s="3" t="s">
        <v>386</v>
      </c>
      <c r="F6" s="3" t="s">
        <v>388</v>
      </c>
      <c r="G6" s="3" t="s">
        <v>738</v>
      </c>
      <c r="H6" s="3" t="s">
        <v>291</v>
      </c>
      <c r="I6" s="3" t="s">
        <v>739</v>
      </c>
      <c r="J6" s="3" t="s">
        <v>246</v>
      </c>
      <c r="K6" s="3" t="s">
        <v>266</v>
      </c>
      <c r="L6" s="3" t="s">
        <v>301</v>
      </c>
    </row>
    <row r="7" spans="1:12" x14ac:dyDescent="0.15">
      <c r="A7" t="s">
        <v>366</v>
      </c>
      <c r="D7" s="4"/>
      <c r="E7">
        <v>1750</v>
      </c>
      <c r="F7">
        <v>1750</v>
      </c>
      <c r="G7">
        <v>1750</v>
      </c>
      <c r="H7">
        <v>1750</v>
      </c>
      <c r="I7">
        <v>1750</v>
      </c>
      <c r="J7">
        <v>1750</v>
      </c>
      <c r="K7">
        <v>1750</v>
      </c>
      <c r="L7">
        <v>1750</v>
      </c>
    </row>
    <row r="8" spans="1:12" x14ac:dyDescent="0.15">
      <c r="A8" t="s">
        <v>367</v>
      </c>
      <c r="D8" s="4"/>
      <c r="E8">
        <v>22.66</v>
      </c>
      <c r="F8">
        <v>22.66</v>
      </c>
      <c r="G8">
        <v>22.66</v>
      </c>
      <c r="H8">
        <v>22.66</v>
      </c>
      <c r="I8">
        <v>22.66</v>
      </c>
      <c r="J8">
        <v>22.94</v>
      </c>
      <c r="K8">
        <v>22.66</v>
      </c>
      <c r="L8">
        <v>22.66</v>
      </c>
    </row>
    <row r="9" spans="1:12" x14ac:dyDescent="0.15">
      <c r="A9" t="s">
        <v>368</v>
      </c>
      <c r="D9" s="4"/>
      <c r="E9">
        <v>32.010000000000005</v>
      </c>
      <c r="F9">
        <v>32.010000000000005</v>
      </c>
      <c r="G9">
        <v>32.010000000000005</v>
      </c>
      <c r="H9">
        <v>32.010000000000005</v>
      </c>
      <c r="I9">
        <v>32.010000000000005</v>
      </c>
      <c r="J9">
        <v>31.63</v>
      </c>
      <c r="K9">
        <v>32.010000000000005</v>
      </c>
      <c r="L9">
        <v>32.010000000000005</v>
      </c>
    </row>
    <row r="10" spans="1:12" x14ac:dyDescent="0.15">
      <c r="A10" t="s">
        <v>568</v>
      </c>
      <c r="D10" s="4"/>
      <c r="E10">
        <v>52.8</v>
      </c>
      <c r="F10">
        <v>52.8</v>
      </c>
      <c r="G10">
        <v>52.8</v>
      </c>
      <c r="H10">
        <v>52.8</v>
      </c>
      <c r="I10">
        <v>52.8</v>
      </c>
      <c r="J10">
        <v>58.3</v>
      </c>
      <c r="K10">
        <v>52.8</v>
      </c>
      <c r="L10">
        <v>52.8</v>
      </c>
    </row>
    <row r="11" spans="1:12" x14ac:dyDescent="0.15">
      <c r="D11" s="4"/>
    </row>
    <row r="12" spans="1:12" x14ac:dyDescent="0.15">
      <c r="D12" s="4"/>
    </row>
    <row r="13" spans="1:12" x14ac:dyDescent="0.15">
      <c r="A13" s="5" t="s">
        <v>372</v>
      </c>
      <c r="D13" s="4"/>
      <c r="E13" s="3" t="s">
        <v>386</v>
      </c>
      <c r="F13" s="3" t="s">
        <v>388</v>
      </c>
      <c r="G13" s="3" t="s">
        <v>738</v>
      </c>
      <c r="H13" s="3" t="s">
        <v>291</v>
      </c>
      <c r="I13" s="3" t="s">
        <v>739</v>
      </c>
      <c r="J13" s="3" t="s">
        <v>246</v>
      </c>
      <c r="K13" s="3" t="s">
        <v>266</v>
      </c>
      <c r="L13" s="3" t="s">
        <v>301</v>
      </c>
    </row>
    <row r="14" spans="1:12" x14ac:dyDescent="0.15">
      <c r="A14" t="s">
        <v>366</v>
      </c>
      <c r="D14" s="4"/>
      <c r="E14">
        <v>1750</v>
      </c>
      <c r="F14">
        <v>1750</v>
      </c>
      <c r="G14">
        <v>1750</v>
      </c>
      <c r="H14">
        <v>1750</v>
      </c>
      <c r="I14">
        <v>1750</v>
      </c>
      <c r="J14">
        <v>1750</v>
      </c>
      <c r="K14">
        <v>1750</v>
      </c>
      <c r="L14">
        <v>1750</v>
      </c>
    </row>
    <row r="15" spans="1:12" x14ac:dyDescent="0.15">
      <c r="A15" t="s">
        <v>367</v>
      </c>
      <c r="D15" s="4"/>
      <c r="E15">
        <v>22.66</v>
      </c>
      <c r="F15">
        <v>22.66</v>
      </c>
      <c r="G15">
        <v>22.66</v>
      </c>
      <c r="H15">
        <v>22.66</v>
      </c>
      <c r="I15">
        <v>22.66</v>
      </c>
      <c r="J15">
        <v>22.94</v>
      </c>
      <c r="K15">
        <v>22.66</v>
      </c>
      <c r="L15">
        <v>22.66</v>
      </c>
    </row>
    <row r="16" spans="1:12" x14ac:dyDescent="0.15">
      <c r="A16" t="s">
        <v>368</v>
      </c>
      <c r="D16" s="4"/>
      <c r="E16">
        <v>32.010000000000005</v>
      </c>
      <c r="F16">
        <v>32.010000000000005</v>
      </c>
      <c r="G16">
        <v>32.010000000000005</v>
      </c>
      <c r="H16">
        <v>32.010000000000005</v>
      </c>
      <c r="I16">
        <v>32.010000000000005</v>
      </c>
      <c r="J16">
        <v>31.63</v>
      </c>
      <c r="K16">
        <v>32.010000000000005</v>
      </c>
      <c r="L16">
        <v>32.010000000000005</v>
      </c>
    </row>
    <row r="17" spans="1:13" x14ac:dyDescent="0.15">
      <c r="A17" t="s">
        <v>281</v>
      </c>
      <c r="D17" s="4"/>
      <c r="E17">
        <v>9.02</v>
      </c>
      <c r="F17">
        <v>9.02</v>
      </c>
      <c r="G17">
        <v>9.02</v>
      </c>
      <c r="H17">
        <v>9.02</v>
      </c>
      <c r="I17">
        <v>9.02</v>
      </c>
      <c r="J17">
        <v>10.18</v>
      </c>
      <c r="K17">
        <v>9.02</v>
      </c>
      <c r="L17">
        <v>9.02</v>
      </c>
    </row>
    <row r="18" spans="1:13" x14ac:dyDescent="0.15">
      <c r="A18" t="s">
        <v>568</v>
      </c>
      <c r="D18" s="4"/>
      <c r="E18">
        <v>52.8</v>
      </c>
      <c r="F18">
        <v>52.8</v>
      </c>
      <c r="G18">
        <v>52.8</v>
      </c>
      <c r="H18">
        <v>52.8</v>
      </c>
      <c r="I18">
        <v>52.8</v>
      </c>
      <c r="J18">
        <v>61.6</v>
      </c>
      <c r="K18">
        <v>52.8</v>
      </c>
      <c r="L18">
        <v>52.8</v>
      </c>
    </row>
    <row r="19" spans="1:13" x14ac:dyDescent="0.15">
      <c r="D19" s="4"/>
    </row>
    <row r="20" spans="1:13" x14ac:dyDescent="0.15">
      <c r="D20" s="4"/>
    </row>
    <row r="21" spans="1:13" x14ac:dyDescent="0.15">
      <c r="A21" s="5" t="s">
        <v>887</v>
      </c>
      <c r="D21" s="4"/>
      <c r="E21" s="3" t="s">
        <v>386</v>
      </c>
      <c r="F21" s="3" t="s">
        <v>388</v>
      </c>
      <c r="G21" s="3" t="s">
        <v>738</v>
      </c>
      <c r="H21" s="3" t="s">
        <v>291</v>
      </c>
      <c r="I21" s="3" t="s">
        <v>739</v>
      </c>
      <c r="J21" s="3" t="s">
        <v>246</v>
      </c>
      <c r="K21" s="3" t="s">
        <v>266</v>
      </c>
      <c r="L21" s="3" t="s">
        <v>301</v>
      </c>
    </row>
    <row r="22" spans="1:13" x14ac:dyDescent="0.15">
      <c r="A22" t="s">
        <v>505</v>
      </c>
      <c r="D22" s="4"/>
      <c r="E22">
        <v>44.660000000000004</v>
      </c>
      <c r="F22">
        <v>44.660000000000004</v>
      </c>
      <c r="G22">
        <v>44.660000000000004</v>
      </c>
      <c r="H22">
        <v>44.660000000000004</v>
      </c>
      <c r="I22" s="13" t="s">
        <v>572</v>
      </c>
      <c r="J22">
        <v>45.43</v>
      </c>
      <c r="K22" s="13" t="s">
        <v>572</v>
      </c>
      <c r="L22">
        <v>44.660000000000004</v>
      </c>
    </row>
    <row r="23" spans="1:13" x14ac:dyDescent="0.15">
      <c r="A23" t="s">
        <v>504</v>
      </c>
      <c r="D23" s="4"/>
      <c r="E23">
        <v>18.04</v>
      </c>
      <c r="F23">
        <v>18.04</v>
      </c>
      <c r="G23">
        <v>18.04</v>
      </c>
      <c r="H23">
        <v>18.04</v>
      </c>
      <c r="I23" s="13" t="s">
        <v>572</v>
      </c>
      <c r="J23">
        <v>18.87</v>
      </c>
      <c r="K23" s="13" t="s">
        <v>572</v>
      </c>
      <c r="L23">
        <v>18.04</v>
      </c>
    </row>
    <row r="24" spans="1:13" x14ac:dyDescent="0.15">
      <c r="A24" t="s">
        <v>281</v>
      </c>
      <c r="D24" s="4"/>
      <c r="E24">
        <v>10.559999999999999</v>
      </c>
      <c r="F24">
        <v>10.559999999999999</v>
      </c>
      <c r="G24">
        <v>10.559999999999999</v>
      </c>
      <c r="H24">
        <v>10.559999999999999</v>
      </c>
      <c r="I24" s="13" t="s">
        <v>572</v>
      </c>
      <c r="J24">
        <v>11.55</v>
      </c>
      <c r="K24" s="13" t="s">
        <v>572</v>
      </c>
      <c r="L24">
        <v>10.559999999999999</v>
      </c>
    </row>
    <row r="25" spans="1:13" x14ac:dyDescent="0.15">
      <c r="A25" t="s">
        <v>568</v>
      </c>
      <c r="D25" s="4"/>
      <c r="E25">
        <v>64.900000000000006</v>
      </c>
      <c r="F25">
        <v>64.900000000000006</v>
      </c>
      <c r="G25">
        <v>64.900000000000006</v>
      </c>
      <c r="H25">
        <v>64.900000000000006</v>
      </c>
      <c r="I25" s="13" t="s">
        <v>572</v>
      </c>
      <c r="J25">
        <v>67.099999999999994</v>
      </c>
      <c r="K25" s="13" t="s">
        <v>572</v>
      </c>
      <c r="L25">
        <v>64.900000000000006</v>
      </c>
    </row>
    <row r="26" spans="1:13" x14ac:dyDescent="0.15">
      <c r="D26" s="4"/>
    </row>
    <row r="27" spans="1:13" x14ac:dyDescent="0.15">
      <c r="D27" s="4"/>
    </row>
    <row r="28" spans="1:13" x14ac:dyDescent="0.15">
      <c r="A28" s="5" t="s">
        <v>414</v>
      </c>
      <c r="D28" s="4"/>
      <c r="E28" s="3" t="s">
        <v>386</v>
      </c>
      <c r="F28" s="3" t="s">
        <v>388</v>
      </c>
      <c r="G28" s="3" t="s">
        <v>738</v>
      </c>
      <c r="H28" s="3" t="s">
        <v>291</v>
      </c>
      <c r="I28" s="3" t="s">
        <v>739</v>
      </c>
      <c r="J28" s="3" t="s">
        <v>246</v>
      </c>
      <c r="K28" s="3" t="s">
        <v>266</v>
      </c>
      <c r="L28" s="3" t="s">
        <v>301</v>
      </c>
    </row>
    <row r="29" spans="1:13" x14ac:dyDescent="0.15">
      <c r="A29" t="s">
        <v>505</v>
      </c>
      <c r="D29" s="4"/>
      <c r="E29">
        <v>44.660000000000004</v>
      </c>
      <c r="F29">
        <v>44.660000000000004</v>
      </c>
      <c r="G29">
        <v>44.660000000000004</v>
      </c>
      <c r="H29">
        <v>44.660000000000004</v>
      </c>
      <c r="I29" s="13" t="s">
        <v>572</v>
      </c>
      <c r="J29" s="13" t="s">
        <v>572</v>
      </c>
      <c r="K29" s="13" t="s">
        <v>572</v>
      </c>
      <c r="L29">
        <v>44.660000000000004</v>
      </c>
    </row>
    <row r="30" spans="1:13" x14ac:dyDescent="0.15">
      <c r="A30" t="s">
        <v>504</v>
      </c>
      <c r="D30" s="4"/>
      <c r="E30">
        <v>18.04</v>
      </c>
      <c r="F30">
        <v>18.04</v>
      </c>
      <c r="G30">
        <v>18.04</v>
      </c>
      <c r="H30">
        <v>18.04</v>
      </c>
      <c r="I30" s="13" t="s">
        <v>572</v>
      </c>
      <c r="J30" s="13" t="s">
        <v>572</v>
      </c>
      <c r="K30" s="13" t="s">
        <v>572</v>
      </c>
      <c r="L30">
        <v>18.04</v>
      </c>
      <c r="M30" s="13"/>
    </row>
    <row r="31" spans="1:13" x14ac:dyDescent="0.15">
      <c r="A31" t="s">
        <v>281</v>
      </c>
      <c r="D31" s="4"/>
      <c r="E31">
        <v>10.559999999999999</v>
      </c>
      <c r="F31">
        <v>10.559999999999999</v>
      </c>
      <c r="G31">
        <v>10.559999999999999</v>
      </c>
      <c r="H31">
        <v>10.559999999999999</v>
      </c>
      <c r="I31" s="13" t="s">
        <v>572</v>
      </c>
      <c r="J31" s="13" t="s">
        <v>572</v>
      </c>
      <c r="K31" s="13" t="s">
        <v>572</v>
      </c>
      <c r="L31">
        <v>10.559999999999999</v>
      </c>
    </row>
    <row r="32" spans="1:13" x14ac:dyDescent="0.15">
      <c r="A32" t="s">
        <v>285</v>
      </c>
      <c r="D32" s="4"/>
      <c r="E32">
        <v>9.02</v>
      </c>
      <c r="F32">
        <v>9.02</v>
      </c>
      <c r="G32">
        <v>9.02</v>
      </c>
      <c r="H32">
        <v>9.02</v>
      </c>
      <c r="I32" s="13" t="s">
        <v>572</v>
      </c>
      <c r="J32" s="13" t="s">
        <v>572</v>
      </c>
      <c r="K32" s="13" t="s">
        <v>572</v>
      </c>
      <c r="L32">
        <v>10.559999999999999</v>
      </c>
    </row>
    <row r="33" spans="1:12" x14ac:dyDescent="0.15">
      <c r="A33" t="s">
        <v>568</v>
      </c>
      <c r="D33" s="4"/>
      <c r="E33">
        <v>64.900000000000006</v>
      </c>
      <c r="F33">
        <v>64.900000000000006</v>
      </c>
      <c r="G33">
        <v>64.900000000000006</v>
      </c>
      <c r="H33">
        <v>64.900000000000006</v>
      </c>
      <c r="I33" s="13" t="s">
        <v>572</v>
      </c>
      <c r="J33" s="13" t="s">
        <v>572</v>
      </c>
      <c r="K33" s="13" t="s">
        <v>572</v>
      </c>
      <c r="L33">
        <v>64.900000000000006</v>
      </c>
    </row>
    <row r="34" spans="1:12" x14ac:dyDescent="0.15">
      <c r="A34" s="4"/>
      <c r="B34" s="4"/>
      <c r="C34" s="4"/>
      <c r="D34" s="4"/>
      <c r="E34" s="4"/>
      <c r="F34" s="4"/>
      <c r="G34" s="4"/>
      <c r="H34" s="4"/>
      <c r="I34" s="4"/>
      <c r="J34" s="4"/>
      <c r="K34" s="4"/>
      <c r="L34" s="4"/>
    </row>
    <row r="35" spans="1:12" x14ac:dyDescent="0.15">
      <c r="A35" s="5" t="s">
        <v>835</v>
      </c>
      <c r="D35" s="4"/>
      <c r="E35" s="3" t="s">
        <v>386</v>
      </c>
      <c r="F35" s="3" t="s">
        <v>388</v>
      </c>
      <c r="G35" s="3" t="s">
        <v>738</v>
      </c>
      <c r="H35" s="3" t="s">
        <v>291</v>
      </c>
      <c r="I35" s="3" t="s">
        <v>739</v>
      </c>
      <c r="J35" s="3" t="s">
        <v>246</v>
      </c>
      <c r="K35" s="3" t="s">
        <v>266</v>
      </c>
      <c r="L35" s="3" t="s">
        <v>301</v>
      </c>
    </row>
    <row r="36" spans="1:12" x14ac:dyDescent="0.15">
      <c r="A36" t="s">
        <v>559</v>
      </c>
      <c r="D36" s="4"/>
      <c r="E36" s="11" t="s">
        <v>640</v>
      </c>
      <c r="F36" s="11" t="s">
        <v>456</v>
      </c>
      <c r="G36" s="11" t="s">
        <v>543</v>
      </c>
      <c r="H36" s="11" t="s">
        <v>629</v>
      </c>
      <c r="I36" s="11" t="s">
        <v>767</v>
      </c>
      <c r="J36" s="11" t="s">
        <v>544</v>
      </c>
      <c r="K36" s="11" t="s">
        <v>629</v>
      </c>
      <c r="L36" s="11" t="s">
        <v>629</v>
      </c>
    </row>
    <row r="37" spans="1:12" x14ac:dyDescent="0.15">
      <c r="A37" t="s">
        <v>910</v>
      </c>
      <c r="D37" s="4"/>
      <c r="E37" s="11" t="s">
        <v>869</v>
      </c>
      <c r="F37" s="11" t="s">
        <v>369</v>
      </c>
      <c r="G37" s="11" t="s">
        <v>869</v>
      </c>
      <c r="H37" s="11" t="s">
        <v>283</v>
      </c>
      <c r="I37" s="11" t="s">
        <v>283</v>
      </c>
      <c r="J37" s="11" t="s">
        <v>869</v>
      </c>
      <c r="K37" s="11" t="s">
        <v>283</v>
      </c>
      <c r="L37" s="11" t="s">
        <v>869</v>
      </c>
    </row>
    <row r="38" spans="1:12" x14ac:dyDescent="0.15">
      <c r="A38" t="s">
        <v>560</v>
      </c>
      <c r="D38" s="4"/>
      <c r="E38" s="11" t="s">
        <v>718</v>
      </c>
      <c r="F38" s="12">
        <v>44</v>
      </c>
      <c r="G38" s="11" t="s">
        <v>230</v>
      </c>
      <c r="H38" s="11" t="s">
        <v>809</v>
      </c>
      <c r="I38" s="11" t="s">
        <v>809</v>
      </c>
      <c r="J38" s="11" t="s">
        <v>293</v>
      </c>
      <c r="K38" s="11" t="s">
        <v>294</v>
      </c>
      <c r="L38" s="11" t="s">
        <v>797</v>
      </c>
    </row>
    <row r="39" spans="1:12" x14ac:dyDescent="0.15">
      <c r="A39" t="s">
        <v>911</v>
      </c>
      <c r="D39" s="4"/>
      <c r="E39" s="11" t="s">
        <v>629</v>
      </c>
      <c r="F39" s="11" t="s">
        <v>629</v>
      </c>
      <c r="G39" s="11" t="s">
        <v>629</v>
      </c>
      <c r="H39" s="11" t="s">
        <v>613</v>
      </c>
      <c r="I39" s="11" t="s">
        <v>913</v>
      </c>
      <c r="J39" s="11" t="s">
        <v>544</v>
      </c>
      <c r="K39" s="11" t="s">
        <v>295</v>
      </c>
      <c r="L39" s="11" t="s">
        <v>254</v>
      </c>
    </row>
    <row r="40" spans="1:12" x14ac:dyDescent="0.15">
      <c r="A40" t="s">
        <v>630</v>
      </c>
      <c r="D40" s="4"/>
      <c r="E40" s="12">
        <v>14</v>
      </c>
      <c r="F40" s="12">
        <v>12</v>
      </c>
      <c r="G40" s="12">
        <v>14</v>
      </c>
      <c r="H40" s="11" t="s">
        <v>629</v>
      </c>
      <c r="I40" s="12">
        <v>7</v>
      </c>
      <c r="J40" s="11" t="s">
        <v>629</v>
      </c>
      <c r="K40" s="11" t="s">
        <v>629</v>
      </c>
      <c r="L40" s="12">
        <v>10</v>
      </c>
    </row>
    <row r="41" spans="1:12" x14ac:dyDescent="0.15">
      <c r="A41" t="s">
        <v>271</v>
      </c>
      <c r="D41" s="4"/>
      <c r="E41" s="11" t="s">
        <v>629</v>
      </c>
      <c r="F41" s="11" t="s">
        <v>272</v>
      </c>
      <c r="G41" s="11" t="s">
        <v>629</v>
      </c>
      <c r="H41" s="11" t="s">
        <v>629</v>
      </c>
      <c r="I41" s="11" t="s">
        <v>229</v>
      </c>
      <c r="J41" s="11" t="s">
        <v>629</v>
      </c>
      <c r="K41" s="11" t="s">
        <v>284</v>
      </c>
      <c r="L41" s="11" t="s">
        <v>629</v>
      </c>
    </row>
    <row r="42" spans="1:12" x14ac:dyDescent="0.15">
      <c r="A42" t="s">
        <v>395</v>
      </c>
      <c r="D42" s="4"/>
      <c r="E42" s="11" t="s">
        <v>631</v>
      </c>
      <c r="F42" s="11" t="s">
        <v>629</v>
      </c>
      <c r="G42" s="11" t="s">
        <v>631</v>
      </c>
      <c r="H42" s="11" t="s">
        <v>629</v>
      </c>
      <c r="I42" s="11" t="s">
        <v>165</v>
      </c>
      <c r="J42" s="11" t="s">
        <v>629</v>
      </c>
      <c r="K42" s="11" t="s">
        <v>165</v>
      </c>
      <c r="L42" s="11" t="s">
        <v>629</v>
      </c>
    </row>
    <row r="43" spans="1:12" x14ac:dyDescent="0.15">
      <c r="A43" s="7"/>
      <c r="B43" s="7"/>
      <c r="C43" s="7"/>
      <c r="D43" s="7"/>
      <c r="E43" s="7"/>
      <c r="F43" s="7"/>
      <c r="G43" s="7"/>
      <c r="H43" s="7"/>
      <c r="I43" s="7"/>
      <c r="J43" s="7"/>
      <c r="K43" s="7"/>
      <c r="L43" s="7"/>
    </row>
  </sheetData>
  <sheetProtection password="CC31" sheet="1" objects="1" scenarios="1"/>
  <phoneticPr fontId="12" type="noConversion"/>
  <pageMargins left="0.75" right="0.75" top="1" bottom="1" header="0.5" footer="0.5"/>
  <legacyDrawing r:id="rId1"/>
</worksheet>
</file>

<file path=xl/worksheets/sheet6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51"/>
  <dimension ref="A1:L43"/>
  <sheetViews>
    <sheetView workbookViewId="0">
      <selection activeCell="B7" sqref="B7"/>
    </sheetView>
  </sheetViews>
  <sheetFormatPr baseColWidth="10" defaultRowHeight="13" x14ac:dyDescent="0.15"/>
  <cols>
    <col min="1" max="1" width="11.5" customWidth="1"/>
    <col min="2" max="2" width="8.1640625" customWidth="1"/>
    <col min="3" max="3" width="7.5" customWidth="1"/>
    <col min="4" max="4" width="1.6640625" customWidth="1"/>
    <col min="5" max="14" width="10" customWidth="1"/>
  </cols>
  <sheetData>
    <row r="1" spans="1:12" x14ac:dyDescent="0.15">
      <c r="A1" s="1" t="s">
        <v>657</v>
      </c>
    </row>
    <row r="2" spans="1:12" x14ac:dyDescent="0.15">
      <c r="A2" s="6"/>
      <c r="B2" s="7"/>
      <c r="C2" s="7"/>
      <c r="D2" s="7"/>
      <c r="E2" s="7"/>
      <c r="F2" s="7"/>
      <c r="G2" s="7"/>
      <c r="H2" s="7"/>
      <c r="I2" s="7"/>
      <c r="J2" s="7"/>
      <c r="K2" s="7"/>
    </row>
    <row r="3" spans="1:12" x14ac:dyDescent="0.15">
      <c r="A3" s="8" t="s">
        <v>399</v>
      </c>
      <c r="B3" s="9"/>
      <c r="C3" s="9"/>
      <c r="D3" s="10"/>
      <c r="E3" s="9"/>
      <c r="F3" s="9"/>
      <c r="G3" s="9"/>
      <c r="H3" s="9"/>
      <c r="I3" s="9"/>
      <c r="J3" s="9"/>
      <c r="K3" s="9"/>
    </row>
    <row r="4" spans="1:12" x14ac:dyDescent="0.15">
      <c r="D4" s="4"/>
      <c r="E4" s="2" t="s">
        <v>370</v>
      </c>
    </row>
    <row r="5" spans="1:12" x14ac:dyDescent="0.15">
      <c r="D5" s="4"/>
    </row>
    <row r="6" spans="1:12" x14ac:dyDescent="0.15">
      <c r="A6" s="5" t="s">
        <v>639</v>
      </c>
      <c r="D6" s="4"/>
      <c r="E6" s="3" t="s">
        <v>386</v>
      </c>
      <c r="F6" s="3" t="s">
        <v>388</v>
      </c>
      <c r="G6" s="3" t="s">
        <v>738</v>
      </c>
      <c r="H6" s="3" t="s">
        <v>291</v>
      </c>
      <c r="I6" s="3" t="s">
        <v>739</v>
      </c>
      <c r="J6" s="3" t="s">
        <v>246</v>
      </c>
      <c r="K6" s="3" t="s">
        <v>266</v>
      </c>
      <c r="L6" s="3"/>
    </row>
    <row r="7" spans="1:12" x14ac:dyDescent="0.15">
      <c r="A7" t="s">
        <v>366</v>
      </c>
      <c r="D7" s="4"/>
      <c r="E7">
        <v>1750</v>
      </c>
      <c r="F7">
        <v>1750</v>
      </c>
      <c r="G7">
        <v>1750</v>
      </c>
      <c r="H7">
        <v>1750</v>
      </c>
      <c r="I7">
        <v>1750</v>
      </c>
      <c r="J7">
        <v>1750</v>
      </c>
      <c r="K7">
        <v>1750</v>
      </c>
    </row>
    <row r="8" spans="1:12" x14ac:dyDescent="0.15">
      <c r="A8" t="s">
        <v>367</v>
      </c>
      <c r="D8" s="4"/>
      <c r="E8">
        <v>24.035</v>
      </c>
      <c r="F8">
        <v>24.035</v>
      </c>
      <c r="G8">
        <v>24.035</v>
      </c>
      <c r="H8">
        <v>24.035</v>
      </c>
      <c r="I8">
        <v>24.035</v>
      </c>
      <c r="J8">
        <v>25.39</v>
      </c>
      <c r="K8">
        <v>24.035</v>
      </c>
    </row>
    <row r="9" spans="1:12" x14ac:dyDescent="0.15">
      <c r="A9" t="s">
        <v>368</v>
      </c>
      <c r="D9" s="4"/>
      <c r="E9">
        <v>26.609000000000002</v>
      </c>
      <c r="F9">
        <v>26.609000000000002</v>
      </c>
      <c r="G9">
        <v>26.609000000000002</v>
      </c>
      <c r="H9">
        <v>26.609000000000002</v>
      </c>
      <c r="I9">
        <v>26.609000000000002</v>
      </c>
      <c r="J9">
        <v>27.67</v>
      </c>
      <c r="K9">
        <v>26.609000000000002</v>
      </c>
    </row>
    <row r="10" spans="1:12" x14ac:dyDescent="0.15">
      <c r="A10" t="s">
        <v>568</v>
      </c>
      <c r="D10" s="4"/>
      <c r="E10">
        <v>65.89</v>
      </c>
      <c r="F10">
        <v>65.89</v>
      </c>
      <c r="G10">
        <v>65.89</v>
      </c>
      <c r="H10">
        <v>65.89</v>
      </c>
      <c r="I10">
        <v>65.89</v>
      </c>
      <c r="J10">
        <v>61.6</v>
      </c>
      <c r="K10">
        <v>65.89</v>
      </c>
    </row>
    <row r="11" spans="1:12" x14ac:dyDescent="0.15">
      <c r="D11" s="4"/>
    </row>
    <row r="12" spans="1:12" x14ac:dyDescent="0.15">
      <c r="D12" s="4"/>
    </row>
    <row r="13" spans="1:12" x14ac:dyDescent="0.15">
      <c r="A13" s="5" t="s">
        <v>372</v>
      </c>
      <c r="D13" s="4"/>
      <c r="E13" s="3" t="s">
        <v>386</v>
      </c>
      <c r="F13" s="3" t="s">
        <v>388</v>
      </c>
      <c r="G13" s="3" t="s">
        <v>738</v>
      </c>
      <c r="H13" s="3" t="s">
        <v>291</v>
      </c>
      <c r="I13" s="3" t="s">
        <v>739</v>
      </c>
      <c r="J13" s="3" t="s">
        <v>246</v>
      </c>
      <c r="K13" s="3" t="s">
        <v>266</v>
      </c>
      <c r="L13" s="3"/>
    </row>
    <row r="14" spans="1:12" x14ac:dyDescent="0.15">
      <c r="A14" t="s">
        <v>366</v>
      </c>
      <c r="D14" s="4"/>
      <c r="E14">
        <v>1750</v>
      </c>
      <c r="F14">
        <v>1750</v>
      </c>
      <c r="G14">
        <v>1750</v>
      </c>
      <c r="H14">
        <v>1750</v>
      </c>
      <c r="I14">
        <v>1750</v>
      </c>
      <c r="J14">
        <v>1750</v>
      </c>
      <c r="K14">
        <v>1750</v>
      </c>
    </row>
    <row r="15" spans="1:12" x14ac:dyDescent="0.15">
      <c r="A15" t="s">
        <v>367</v>
      </c>
      <c r="D15" s="4"/>
      <c r="E15">
        <v>24.035</v>
      </c>
      <c r="F15">
        <v>24.035</v>
      </c>
      <c r="G15">
        <v>24.035</v>
      </c>
      <c r="H15">
        <v>24.035</v>
      </c>
      <c r="I15">
        <v>24.035</v>
      </c>
      <c r="J15">
        <v>25.39</v>
      </c>
      <c r="K15">
        <v>24.035</v>
      </c>
    </row>
    <row r="16" spans="1:12" x14ac:dyDescent="0.15">
      <c r="A16" t="s">
        <v>368</v>
      </c>
      <c r="D16" s="4"/>
      <c r="E16">
        <v>26.609000000000002</v>
      </c>
      <c r="F16">
        <v>26.609000000000002</v>
      </c>
      <c r="G16">
        <v>26.609000000000002</v>
      </c>
      <c r="H16">
        <v>26.609000000000002</v>
      </c>
      <c r="I16">
        <v>26.609000000000002</v>
      </c>
      <c r="J16">
        <v>27.67</v>
      </c>
      <c r="K16">
        <v>26.609000000000002</v>
      </c>
    </row>
    <row r="17" spans="1:12" x14ac:dyDescent="0.15">
      <c r="A17" t="s">
        <v>281</v>
      </c>
      <c r="D17" s="4"/>
      <c r="E17">
        <v>8.0080000000000009</v>
      </c>
      <c r="F17">
        <v>8.0080000000000009</v>
      </c>
      <c r="G17">
        <v>8.0080000000000009</v>
      </c>
      <c r="H17">
        <v>8.0080000000000009</v>
      </c>
      <c r="I17">
        <v>8.0080000000000009</v>
      </c>
      <c r="J17">
        <v>9.74</v>
      </c>
      <c r="K17">
        <v>8.0080000000000009</v>
      </c>
    </row>
    <row r="18" spans="1:12" x14ac:dyDescent="0.15">
      <c r="A18" t="s">
        <v>568</v>
      </c>
      <c r="D18" s="4"/>
      <c r="E18">
        <v>70.95</v>
      </c>
      <c r="F18">
        <v>70.95</v>
      </c>
      <c r="G18">
        <v>70.95</v>
      </c>
      <c r="H18">
        <v>70.95</v>
      </c>
      <c r="I18">
        <v>70.95</v>
      </c>
      <c r="J18">
        <v>88</v>
      </c>
      <c r="K18">
        <v>70.95</v>
      </c>
    </row>
    <row r="19" spans="1:12" x14ac:dyDescent="0.15">
      <c r="D19" s="4"/>
    </row>
    <row r="20" spans="1:12" x14ac:dyDescent="0.15">
      <c r="D20" s="4"/>
    </row>
    <row r="21" spans="1:12" x14ac:dyDescent="0.15">
      <c r="A21" s="5" t="s">
        <v>887</v>
      </c>
      <c r="D21" s="4"/>
      <c r="E21" s="3" t="s">
        <v>386</v>
      </c>
      <c r="F21" s="3" t="s">
        <v>388</v>
      </c>
      <c r="G21" s="3" t="s">
        <v>738</v>
      </c>
      <c r="H21" s="3" t="s">
        <v>291</v>
      </c>
      <c r="I21" s="3" t="s">
        <v>739</v>
      </c>
      <c r="J21" s="3" t="s">
        <v>246</v>
      </c>
      <c r="K21" s="3" t="s">
        <v>266</v>
      </c>
      <c r="L21" s="3"/>
    </row>
    <row r="22" spans="1:12" x14ac:dyDescent="0.15">
      <c r="A22" t="s">
        <v>505</v>
      </c>
      <c r="D22" s="4"/>
      <c r="E22">
        <v>35.002000000000002</v>
      </c>
      <c r="F22">
        <v>35.002000000000002</v>
      </c>
      <c r="G22">
        <v>35.002000000000002</v>
      </c>
      <c r="H22">
        <v>35.002000000000002</v>
      </c>
      <c r="I22" s="13" t="s">
        <v>572</v>
      </c>
      <c r="J22">
        <v>36.03</v>
      </c>
      <c r="K22" s="13" t="s">
        <v>572</v>
      </c>
    </row>
    <row r="23" spans="1:12" x14ac:dyDescent="0.15">
      <c r="A23" t="s">
        <v>504</v>
      </c>
      <c r="D23" s="4"/>
      <c r="E23">
        <v>27.225000000000001</v>
      </c>
      <c r="F23">
        <v>27.225000000000001</v>
      </c>
      <c r="G23">
        <v>27.225000000000001</v>
      </c>
      <c r="H23">
        <v>27.225000000000001</v>
      </c>
      <c r="I23" s="13" t="s">
        <v>572</v>
      </c>
      <c r="J23">
        <v>28.55</v>
      </c>
      <c r="K23" s="13" t="s">
        <v>572</v>
      </c>
    </row>
    <row r="24" spans="1:12" x14ac:dyDescent="0.15">
      <c r="A24" t="s">
        <v>281</v>
      </c>
      <c r="D24" s="4"/>
      <c r="E24">
        <v>13.122999999999999</v>
      </c>
      <c r="F24">
        <v>13.122999999999999</v>
      </c>
      <c r="G24">
        <v>13.122999999999999</v>
      </c>
      <c r="H24">
        <v>13.122999999999999</v>
      </c>
      <c r="I24" s="13" t="s">
        <v>572</v>
      </c>
      <c r="J24">
        <v>14.03</v>
      </c>
      <c r="K24" s="13" t="s">
        <v>572</v>
      </c>
    </row>
    <row r="25" spans="1:12" x14ac:dyDescent="0.15">
      <c r="A25" t="s">
        <v>568</v>
      </c>
      <c r="D25" s="4"/>
      <c r="E25">
        <v>86.13</v>
      </c>
      <c r="F25">
        <v>86.13</v>
      </c>
      <c r="G25">
        <v>86.13</v>
      </c>
      <c r="H25">
        <v>86.13</v>
      </c>
      <c r="I25" s="13" t="s">
        <v>572</v>
      </c>
      <c r="J25">
        <v>89.1</v>
      </c>
      <c r="K25" s="13" t="s">
        <v>572</v>
      </c>
    </row>
    <row r="26" spans="1:12" x14ac:dyDescent="0.15">
      <c r="D26" s="4"/>
    </row>
    <row r="27" spans="1:12" x14ac:dyDescent="0.15">
      <c r="D27" s="4"/>
    </row>
    <row r="28" spans="1:12" x14ac:dyDescent="0.15">
      <c r="A28" s="5" t="s">
        <v>414</v>
      </c>
      <c r="D28" s="4"/>
      <c r="E28" s="3" t="s">
        <v>386</v>
      </c>
      <c r="F28" s="3" t="s">
        <v>388</v>
      </c>
      <c r="G28" s="3" t="s">
        <v>738</v>
      </c>
      <c r="H28" s="3" t="s">
        <v>291</v>
      </c>
      <c r="I28" s="3" t="s">
        <v>739</v>
      </c>
      <c r="J28" s="3" t="s">
        <v>246</v>
      </c>
      <c r="K28" s="3" t="s">
        <v>266</v>
      </c>
      <c r="L28" s="3"/>
    </row>
    <row r="29" spans="1:12" x14ac:dyDescent="0.15">
      <c r="A29" t="s">
        <v>505</v>
      </c>
      <c r="D29" s="4"/>
      <c r="E29">
        <v>35.002000000000002</v>
      </c>
      <c r="F29">
        <v>35.002000000000002</v>
      </c>
      <c r="G29">
        <v>35.002000000000002</v>
      </c>
      <c r="H29">
        <v>35.002000000000002</v>
      </c>
      <c r="I29" s="13" t="s">
        <v>572</v>
      </c>
      <c r="J29" s="13" t="s">
        <v>572</v>
      </c>
      <c r="K29" s="13" t="s">
        <v>572</v>
      </c>
    </row>
    <row r="30" spans="1:12" x14ac:dyDescent="0.15">
      <c r="A30" t="s">
        <v>504</v>
      </c>
      <c r="D30" s="4"/>
      <c r="E30">
        <v>27.225000000000001</v>
      </c>
      <c r="F30">
        <v>27.225000000000001</v>
      </c>
      <c r="G30">
        <v>27.225000000000001</v>
      </c>
      <c r="H30">
        <v>27.225000000000001</v>
      </c>
      <c r="I30" s="13" t="s">
        <v>572</v>
      </c>
      <c r="J30" s="13" t="s">
        <v>572</v>
      </c>
      <c r="K30" s="13" t="s">
        <v>572</v>
      </c>
    </row>
    <row r="31" spans="1:12" x14ac:dyDescent="0.15">
      <c r="A31" t="s">
        <v>281</v>
      </c>
      <c r="D31" s="4"/>
      <c r="E31">
        <v>13.122999999999999</v>
      </c>
      <c r="F31">
        <v>13.122999999999999</v>
      </c>
      <c r="G31">
        <v>13.122999999999999</v>
      </c>
      <c r="H31">
        <v>13.122999999999999</v>
      </c>
      <c r="I31" s="13" t="s">
        <v>572</v>
      </c>
      <c r="J31" s="13" t="s">
        <v>572</v>
      </c>
      <c r="K31" s="13" t="s">
        <v>572</v>
      </c>
    </row>
    <row r="32" spans="1:12" x14ac:dyDescent="0.15">
      <c r="A32" t="s">
        <v>285</v>
      </c>
      <c r="D32" s="4"/>
      <c r="E32">
        <v>8.0080000000000009</v>
      </c>
      <c r="F32">
        <v>8.0080000000000009</v>
      </c>
      <c r="G32">
        <v>8.0080000000000009</v>
      </c>
      <c r="H32">
        <v>8.0080000000000009</v>
      </c>
      <c r="I32" s="13" t="s">
        <v>572</v>
      </c>
      <c r="J32" s="13" t="s">
        <v>572</v>
      </c>
      <c r="K32" s="13" t="s">
        <v>572</v>
      </c>
    </row>
    <row r="33" spans="1:11" x14ac:dyDescent="0.15">
      <c r="A33" t="s">
        <v>568</v>
      </c>
      <c r="D33" s="4"/>
      <c r="E33">
        <v>91.19</v>
      </c>
      <c r="F33">
        <v>91.19</v>
      </c>
      <c r="G33">
        <v>91.19</v>
      </c>
      <c r="H33">
        <v>91.19</v>
      </c>
      <c r="I33" s="13" t="s">
        <v>572</v>
      </c>
      <c r="J33" s="13" t="s">
        <v>572</v>
      </c>
      <c r="K33" s="13" t="s">
        <v>572</v>
      </c>
    </row>
    <row r="34" spans="1:11" x14ac:dyDescent="0.15">
      <c r="A34" s="4"/>
      <c r="B34" s="4"/>
      <c r="C34" s="4"/>
      <c r="D34" s="4"/>
      <c r="E34" s="4"/>
      <c r="F34" s="4"/>
      <c r="G34" s="4"/>
      <c r="H34" s="4"/>
      <c r="I34" s="4"/>
      <c r="J34" s="4"/>
      <c r="K34" s="4"/>
    </row>
    <row r="35" spans="1:11" x14ac:dyDescent="0.15">
      <c r="A35" s="5" t="s">
        <v>835</v>
      </c>
      <c r="D35" s="4"/>
      <c r="E35" s="3" t="s">
        <v>386</v>
      </c>
      <c r="F35" s="3" t="s">
        <v>388</v>
      </c>
      <c r="G35" s="3" t="s">
        <v>738</v>
      </c>
      <c r="H35" s="3" t="s">
        <v>291</v>
      </c>
      <c r="I35" s="3" t="s">
        <v>739</v>
      </c>
      <c r="J35" s="3" t="s">
        <v>246</v>
      </c>
      <c r="K35" s="3" t="s">
        <v>266</v>
      </c>
    </row>
    <row r="36" spans="1:11" x14ac:dyDescent="0.15">
      <c r="A36" t="s">
        <v>559</v>
      </c>
      <c r="D36" s="4"/>
      <c r="E36" s="11" t="s">
        <v>640</v>
      </c>
      <c r="F36" s="11" t="s">
        <v>456</v>
      </c>
      <c r="G36" s="11" t="s">
        <v>543</v>
      </c>
      <c r="H36" s="11" t="s">
        <v>629</v>
      </c>
      <c r="I36" s="11" t="s">
        <v>767</v>
      </c>
      <c r="J36" s="11" t="s">
        <v>544</v>
      </c>
      <c r="K36" s="11" t="s">
        <v>629</v>
      </c>
    </row>
    <row r="37" spans="1:11" x14ac:dyDescent="0.15">
      <c r="A37" t="s">
        <v>910</v>
      </c>
      <c r="D37" s="4"/>
      <c r="E37" s="11" t="s">
        <v>869</v>
      </c>
      <c r="F37" s="11" t="s">
        <v>369</v>
      </c>
      <c r="G37" s="11" t="s">
        <v>869</v>
      </c>
      <c r="H37" s="11" t="s">
        <v>283</v>
      </c>
      <c r="I37" s="11" t="s">
        <v>283</v>
      </c>
      <c r="J37" s="11" t="s">
        <v>869</v>
      </c>
      <c r="K37" s="11" t="s">
        <v>283</v>
      </c>
    </row>
    <row r="38" spans="1:11" x14ac:dyDescent="0.15">
      <c r="A38" t="s">
        <v>560</v>
      </c>
      <c r="D38" s="4"/>
      <c r="E38" s="11" t="s">
        <v>718</v>
      </c>
      <c r="F38" s="12">
        <v>44</v>
      </c>
      <c r="G38" s="11" t="s">
        <v>230</v>
      </c>
      <c r="H38" s="11" t="s">
        <v>809</v>
      </c>
      <c r="I38" s="11" t="s">
        <v>809</v>
      </c>
      <c r="J38" s="11" t="s">
        <v>293</v>
      </c>
      <c r="K38" s="11" t="s">
        <v>294</v>
      </c>
    </row>
    <row r="39" spans="1:11" x14ac:dyDescent="0.15">
      <c r="A39" t="s">
        <v>911</v>
      </c>
      <c r="D39" s="4"/>
      <c r="E39" s="11" t="s">
        <v>629</v>
      </c>
      <c r="F39" s="11" t="s">
        <v>629</v>
      </c>
      <c r="G39" s="11" t="s">
        <v>629</v>
      </c>
      <c r="H39" s="11" t="s">
        <v>613</v>
      </c>
      <c r="I39" s="11" t="s">
        <v>913</v>
      </c>
      <c r="J39" s="11" t="s">
        <v>544</v>
      </c>
      <c r="K39" s="11" t="s">
        <v>295</v>
      </c>
    </row>
    <row r="40" spans="1:11" x14ac:dyDescent="0.15">
      <c r="A40" t="s">
        <v>630</v>
      </c>
      <c r="D40" s="4"/>
      <c r="E40" s="12">
        <v>14</v>
      </c>
      <c r="F40" s="12">
        <v>12</v>
      </c>
      <c r="G40" s="12">
        <v>14</v>
      </c>
      <c r="H40" s="11" t="s">
        <v>629</v>
      </c>
      <c r="I40" s="12">
        <v>7</v>
      </c>
      <c r="J40" s="11" t="s">
        <v>629</v>
      </c>
      <c r="K40" s="11" t="s">
        <v>629</v>
      </c>
    </row>
    <row r="41" spans="1:11" x14ac:dyDescent="0.15">
      <c r="A41" t="s">
        <v>271</v>
      </c>
      <c r="D41" s="4"/>
      <c r="E41" s="11" t="s">
        <v>629</v>
      </c>
      <c r="F41" s="11" t="s">
        <v>272</v>
      </c>
      <c r="G41" s="11" t="s">
        <v>629</v>
      </c>
      <c r="H41" s="11" t="s">
        <v>629</v>
      </c>
      <c r="I41" s="11" t="s">
        <v>229</v>
      </c>
      <c r="J41" s="11" t="s">
        <v>629</v>
      </c>
      <c r="K41" s="11" t="s">
        <v>284</v>
      </c>
    </row>
    <row r="42" spans="1:11" x14ac:dyDescent="0.15">
      <c r="A42" t="s">
        <v>395</v>
      </c>
      <c r="D42" s="4"/>
      <c r="E42" s="11" t="s">
        <v>631</v>
      </c>
      <c r="F42" s="11" t="s">
        <v>629</v>
      </c>
      <c r="G42" s="11" t="s">
        <v>631</v>
      </c>
      <c r="H42" s="11" t="s">
        <v>629</v>
      </c>
      <c r="I42" s="11" t="s">
        <v>165</v>
      </c>
      <c r="J42" s="11" t="s">
        <v>629</v>
      </c>
      <c r="K42" s="11" t="s">
        <v>165</v>
      </c>
    </row>
    <row r="43" spans="1:11" x14ac:dyDescent="0.15">
      <c r="A43" s="7"/>
      <c r="B43" s="7"/>
      <c r="C43" s="7"/>
      <c r="D43" s="7"/>
      <c r="E43" s="7"/>
      <c r="F43" s="7"/>
      <c r="G43" s="7"/>
      <c r="H43" s="7"/>
      <c r="I43" s="7"/>
      <c r="J43" s="7"/>
      <c r="K43" s="7"/>
    </row>
  </sheetData>
  <sheetProtection password="CC31" sheet="1" objects="1" scenarios="1"/>
  <phoneticPr fontId="12" type="noConversion"/>
  <pageMargins left="0.75" right="0.75" top="1" bottom="1" header="0.5" footer="0.5"/>
  <legacy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80DD7D-847F-EC47-8C9A-6B38E4594E5C}">
  <sheetPr codeName="Sheet63"/>
  <dimension ref="A1:BSJ14068"/>
  <sheetViews>
    <sheetView workbookViewId="0">
      <selection activeCell="AC22" sqref="AC22"/>
    </sheetView>
  </sheetViews>
  <sheetFormatPr baseColWidth="10" defaultRowHeight="14" x14ac:dyDescent="0.15"/>
  <cols>
    <col min="1" max="2" width="20.33203125" style="318" customWidth="1"/>
    <col min="3" max="9" width="12.1640625" style="318" customWidth="1"/>
    <col min="10" max="11" width="12.1640625" style="318" hidden="1" customWidth="1"/>
    <col min="12" max="16" width="12.1640625" style="318" customWidth="1"/>
    <col min="17" max="20" width="12.1640625" style="318" hidden="1" customWidth="1"/>
    <col min="21" max="24" width="12.1640625" style="318" customWidth="1"/>
    <col min="1857" max="16384" width="10.83203125" style="318"/>
  </cols>
  <sheetData>
    <row r="1" spans="1:43" customFormat="1" ht="13" x14ac:dyDescent="0.15">
      <c r="A1" s="424" t="s">
        <v>1361</v>
      </c>
      <c r="B1" s="424"/>
      <c r="C1" s="424"/>
      <c r="D1" s="424"/>
      <c r="E1" s="424"/>
      <c r="F1" s="424"/>
      <c r="G1" s="424"/>
      <c r="H1" s="424"/>
      <c r="I1" s="424"/>
      <c r="J1" s="424"/>
      <c r="K1" s="424"/>
      <c r="L1" s="424"/>
      <c r="M1" s="424"/>
      <c r="N1" s="424"/>
      <c r="O1" s="424"/>
      <c r="P1" s="424"/>
      <c r="Q1" s="424"/>
      <c r="R1" s="424"/>
      <c r="S1" s="424"/>
      <c r="T1" s="424"/>
      <c r="U1" s="424"/>
      <c r="V1" s="424"/>
      <c r="W1" s="424"/>
      <c r="X1" s="424"/>
      <c r="Y1" s="423"/>
      <c r="Z1" s="423"/>
      <c r="AA1" s="423"/>
      <c r="AB1" s="423"/>
      <c r="AC1" s="423"/>
      <c r="AD1" s="423"/>
      <c r="AE1" s="423"/>
      <c r="AF1" s="423"/>
      <c r="AG1" s="423"/>
      <c r="AH1" s="423"/>
      <c r="AI1" s="423"/>
      <c r="AJ1" s="423"/>
      <c r="AK1" s="423"/>
      <c r="AL1" s="423"/>
      <c r="AM1" s="423"/>
      <c r="AN1" s="423"/>
      <c r="AO1" s="423"/>
      <c r="AP1" s="423"/>
      <c r="AQ1" s="423"/>
    </row>
    <row r="2" spans="1:43" customFormat="1" ht="13" x14ac:dyDescent="0.15">
      <c r="A2" s="425" t="s">
        <v>1377</v>
      </c>
      <c r="B2" s="424"/>
      <c r="C2" s="424"/>
      <c r="D2" s="424"/>
      <c r="E2" s="424"/>
      <c r="F2" s="424"/>
      <c r="G2" s="424"/>
      <c r="H2" s="424"/>
      <c r="I2" s="424"/>
      <c r="J2" s="424"/>
      <c r="K2" s="424"/>
      <c r="L2" s="424"/>
      <c r="M2" s="424"/>
      <c r="N2" s="424"/>
      <c r="O2" s="424"/>
      <c r="P2" s="424"/>
      <c r="Q2" s="424"/>
      <c r="R2" s="424"/>
      <c r="S2" s="424"/>
      <c r="T2" s="424"/>
      <c r="U2" s="424"/>
      <c r="V2" s="424"/>
      <c r="W2" s="424"/>
      <c r="X2" s="424"/>
      <c r="Y2" s="423"/>
      <c r="Z2" s="423"/>
      <c r="AA2" s="423"/>
      <c r="AB2" s="423"/>
      <c r="AC2" s="423"/>
      <c r="AD2" s="423"/>
      <c r="AE2" s="423"/>
      <c r="AF2" s="423"/>
      <c r="AG2" s="423"/>
      <c r="AH2" s="423"/>
      <c r="AI2" s="423"/>
      <c r="AJ2" s="423"/>
      <c r="AK2" s="423"/>
      <c r="AL2" s="423"/>
      <c r="AM2" s="423"/>
      <c r="AN2" s="423"/>
      <c r="AO2" s="423"/>
      <c r="AP2" s="423"/>
      <c r="AQ2" s="423"/>
    </row>
    <row r="3" spans="1:43" customFormat="1" thickBot="1" x14ac:dyDescent="0.2">
      <c r="A3" s="424"/>
      <c r="B3" s="424"/>
      <c r="C3" s="424"/>
      <c r="D3" s="424"/>
      <c r="E3" s="424"/>
      <c r="F3" s="424"/>
      <c r="G3" s="424"/>
      <c r="H3" s="424"/>
      <c r="I3" s="424"/>
      <c r="J3" s="424"/>
      <c r="K3" s="424"/>
      <c r="L3" s="424"/>
      <c r="M3" s="424"/>
      <c r="N3" s="424"/>
      <c r="O3" s="424"/>
      <c r="P3" s="424"/>
      <c r="Q3" s="424"/>
      <c r="R3" s="424"/>
      <c r="S3" s="424"/>
      <c r="T3" s="424"/>
      <c r="U3" s="424"/>
      <c r="V3" s="424"/>
      <c r="W3" s="424"/>
      <c r="X3" s="424"/>
      <c r="Y3" s="423"/>
      <c r="Z3" s="423"/>
      <c r="AA3" s="423"/>
      <c r="AB3" s="423"/>
      <c r="AC3" s="423"/>
      <c r="AD3" s="423"/>
      <c r="AE3" s="423"/>
      <c r="AF3" s="423"/>
      <c r="AG3" s="423"/>
      <c r="AH3" s="423"/>
      <c r="AI3" s="423"/>
      <c r="AJ3" s="423"/>
      <c r="AK3" s="423"/>
      <c r="AL3" s="423"/>
      <c r="AM3" s="423"/>
      <c r="AN3" s="423"/>
      <c r="AO3" s="423"/>
      <c r="AP3" s="423"/>
      <c r="AQ3" s="423"/>
    </row>
    <row r="4" spans="1:43" x14ac:dyDescent="0.15">
      <c r="A4" s="166" t="s">
        <v>639</v>
      </c>
      <c r="B4" s="167"/>
      <c r="C4" s="167"/>
      <c r="D4" s="167"/>
      <c r="E4" s="167"/>
      <c r="F4" s="167"/>
      <c r="G4" s="167"/>
      <c r="H4" s="167"/>
      <c r="I4" s="167"/>
      <c r="J4" s="167"/>
      <c r="K4" s="167"/>
      <c r="L4" s="167"/>
      <c r="M4" s="167"/>
      <c r="N4" s="167"/>
      <c r="O4" s="167"/>
      <c r="P4" s="167"/>
      <c r="Q4" s="167"/>
      <c r="R4" s="167"/>
      <c r="S4" s="167"/>
      <c r="T4" s="167"/>
      <c r="U4" s="167"/>
      <c r="V4" s="167"/>
      <c r="W4" s="167"/>
      <c r="X4" s="173"/>
      <c r="Y4" s="423"/>
      <c r="Z4" s="423"/>
      <c r="AA4" s="423"/>
      <c r="AB4" s="423"/>
      <c r="AC4" s="423"/>
      <c r="AD4" s="423"/>
      <c r="AE4" s="423"/>
      <c r="AF4" s="423"/>
      <c r="AG4" s="423"/>
      <c r="AH4" s="423"/>
      <c r="AI4" s="423"/>
      <c r="AJ4" s="423"/>
      <c r="AK4" s="423"/>
      <c r="AL4" s="423"/>
      <c r="AM4" s="423"/>
      <c r="AN4" s="423"/>
      <c r="AO4" s="423"/>
      <c r="AP4" s="423"/>
      <c r="AQ4" s="423"/>
    </row>
    <row r="5" spans="1:43" x14ac:dyDescent="0.15">
      <c r="A5" s="168" t="s">
        <v>247</v>
      </c>
      <c r="B5" s="78"/>
      <c r="C5" s="164">
        <v>1800</v>
      </c>
      <c r="D5" s="78"/>
      <c r="E5" s="78"/>
      <c r="F5" s="78"/>
      <c r="G5" s="78"/>
      <c r="H5" s="78"/>
      <c r="I5" s="78"/>
      <c r="J5" s="78"/>
      <c r="K5" s="78"/>
      <c r="L5" s="78"/>
      <c r="M5" s="78"/>
      <c r="N5" s="78"/>
      <c r="O5" s="78"/>
      <c r="P5" s="78"/>
      <c r="Q5" s="78"/>
      <c r="R5" s="78"/>
      <c r="S5" s="78"/>
      <c r="T5" s="78"/>
      <c r="U5" s="78"/>
      <c r="V5" s="78"/>
      <c r="W5" s="78"/>
      <c r="X5" s="174"/>
      <c r="Y5" s="423"/>
      <c r="Z5" s="423"/>
      <c r="AA5" s="423"/>
      <c r="AB5" s="423"/>
      <c r="AC5" s="423"/>
      <c r="AD5" s="423"/>
      <c r="AE5" s="423"/>
      <c r="AF5" s="423"/>
      <c r="AG5" s="423"/>
      <c r="AH5" s="423"/>
      <c r="AI5" s="423"/>
      <c r="AJ5" s="423"/>
      <c r="AK5" s="423"/>
      <c r="AL5" s="423"/>
      <c r="AM5" s="423"/>
      <c r="AN5" s="423"/>
      <c r="AO5" s="423"/>
      <c r="AP5" s="423"/>
      <c r="AQ5" s="423"/>
    </row>
    <row r="6" spans="1:43" x14ac:dyDescent="0.15">
      <c r="A6" s="168"/>
      <c r="B6" s="78"/>
      <c r="C6" s="78"/>
      <c r="D6" s="78"/>
      <c r="E6" s="78"/>
      <c r="F6" s="78"/>
      <c r="G6" s="78"/>
      <c r="H6" s="78"/>
      <c r="I6" s="78"/>
      <c r="J6" s="78"/>
      <c r="K6" s="78"/>
      <c r="L6" s="78"/>
      <c r="M6" s="78"/>
      <c r="N6" s="78"/>
      <c r="O6" s="78"/>
      <c r="P6" s="78"/>
      <c r="Q6" s="78"/>
      <c r="R6" s="78"/>
      <c r="S6" s="78"/>
      <c r="T6" s="78"/>
      <c r="U6" s="78"/>
      <c r="V6" s="78"/>
      <c r="W6" s="78"/>
      <c r="X6" s="174"/>
      <c r="Y6" s="423"/>
      <c r="Z6" s="423"/>
      <c r="AA6" s="423"/>
      <c r="AB6" s="423"/>
      <c r="AC6" s="423"/>
      <c r="AD6" s="423"/>
      <c r="AE6" s="423"/>
      <c r="AF6" s="423"/>
      <c r="AG6" s="423"/>
      <c r="AH6" s="423"/>
      <c r="AI6" s="423"/>
      <c r="AJ6" s="423"/>
      <c r="AK6" s="423"/>
      <c r="AL6" s="423"/>
      <c r="AM6" s="423"/>
      <c r="AN6" s="423"/>
      <c r="AO6" s="423"/>
      <c r="AP6" s="423"/>
      <c r="AQ6" s="423"/>
    </row>
    <row r="7" spans="1:43" ht="75" x14ac:dyDescent="0.15">
      <c r="A7" s="363" t="s">
        <v>248</v>
      </c>
      <c r="B7" s="364" t="s">
        <v>249</v>
      </c>
      <c r="C7" s="365" t="s">
        <v>250</v>
      </c>
      <c r="D7" s="365" t="s">
        <v>251</v>
      </c>
      <c r="E7" s="365" t="s">
        <v>597</v>
      </c>
      <c r="F7" s="365" t="s">
        <v>598</v>
      </c>
      <c r="G7" s="365" t="s">
        <v>599</v>
      </c>
      <c r="H7" s="365" t="s">
        <v>398</v>
      </c>
      <c r="I7" s="365" t="s">
        <v>746</v>
      </c>
      <c r="J7" s="373" t="s">
        <v>1363</v>
      </c>
      <c r="K7" s="374" t="s">
        <v>600</v>
      </c>
      <c r="L7" s="367" t="s">
        <v>1070</v>
      </c>
      <c r="M7" s="368" t="s">
        <v>361</v>
      </c>
      <c r="N7" s="368" t="s">
        <v>1679</v>
      </c>
      <c r="O7" s="368" t="s">
        <v>275</v>
      </c>
      <c r="P7" s="368" t="s">
        <v>1378</v>
      </c>
      <c r="Q7" s="375" t="s">
        <v>1364</v>
      </c>
      <c r="R7" s="375" t="s">
        <v>1365</v>
      </c>
      <c r="S7" s="376" t="s">
        <v>1366</v>
      </c>
      <c r="T7" s="376" t="s">
        <v>1367</v>
      </c>
      <c r="U7" s="369" t="s">
        <v>1368</v>
      </c>
      <c r="V7" s="369" t="s">
        <v>1369</v>
      </c>
      <c r="W7" s="368" t="s">
        <v>276</v>
      </c>
      <c r="X7" s="370" t="s">
        <v>509</v>
      </c>
      <c r="Y7" s="423"/>
      <c r="Z7" s="423"/>
      <c r="AA7" s="423"/>
      <c r="AB7" s="423"/>
      <c r="AC7" s="423"/>
      <c r="AD7" s="423"/>
      <c r="AE7" s="423"/>
      <c r="AF7" s="423"/>
      <c r="AG7" s="423"/>
      <c r="AH7" s="423"/>
      <c r="AI7" s="423"/>
      <c r="AJ7" s="423"/>
      <c r="AK7" s="423"/>
      <c r="AL7" s="423"/>
      <c r="AM7" s="423"/>
      <c r="AN7" s="423"/>
      <c r="AO7" s="423"/>
      <c r="AP7" s="423"/>
      <c r="AQ7" s="423"/>
    </row>
    <row r="8" spans="1:43" x14ac:dyDescent="0.15">
      <c r="A8" s="163" t="str">
        <f>'END Jul 2022'!K2</f>
        <v>Energy Locals</v>
      </c>
      <c r="B8" s="158" t="str">
        <f>'END Jul 2022'!L2</f>
        <v>Online Member</v>
      </c>
      <c r="C8" s="215">
        <f>IF('END Jul 2022'!BP2=0,91*'END Jul 2022'!M2/100,(91*'END Jul 2022'!M2/100)+'END Jul 2022'!BP2/4)</f>
        <v>86.387272727272716</v>
      </c>
      <c r="D8" s="215">
        <f>IF('END Jul 2022'!O2="",$C$5*'END Jul 2022'!N2/100,IF($C$5&gt;='END Jul 2022'!P2,('END Jul 2022'!P2*'END Jul 2022'!N2/100),($C$5*'END Jul 2022'!N2/100)))</f>
        <v>431.99999999999994</v>
      </c>
      <c r="E8" s="215">
        <f>IF(AND('END Jul 2022'!P2&gt;0,'END Jul 2022'!R2&gt;0),IF($C$5&lt;'END Jul 2022'!P2,0,IF($C$5&lt;=('END Jul 2022'!R2+'END Jul 2022'!P2),(($C$5-'END Jul 2022'!P2)*'END Jul 2022'!Q2/100),(('END Jul 2022'!R2)*'END Jul 2022'!Q2/100))),0)</f>
        <v>0</v>
      </c>
      <c r="F8" s="215">
        <f>IF(AND('END Jul 2022'!Q2&gt;0,'END Jul 2022'!S2&gt;0),IF($C$5&lt;('END Jul 2022'!R2+'END Jul 2022'!P2),0,IF($C$5&lt;=('END Jul 2022'!T2+'END Jul 2022'!R2+'END Jul 2022'!P2),(($C$5-('END Jul 2022'!R2+'END Jul 2022'!P2))*'END Jul 2022'!S2/100),('END Jul 2022'!T2*'END Jul 2022'!S2/100))),0)</f>
        <v>0</v>
      </c>
      <c r="G8" s="215">
        <v>0</v>
      </c>
      <c r="H8" s="215">
        <f>IF(AND('END Jul 2022'!R2&gt;0,'END Jul 2022'!T2&gt;0),IF(($C$5&lt;'END Jul 2022'!T2),(0),($C$5-'END Jul 2022'!T2)*'END Jul 2022'!U2/100),IF(AND('END Jul 2022'!R2&gt;0,'END Jul 2022'!T2=""),IF(($C$5&lt;'END Jul 2022'!R2+'END Jul 2022'!P2),(0),(($C$5-('END Jul 2022'!R2+'END Jul 2022'!P2))*'END Jul 2022'!S2/100)),IF(AND('END Jul 2022'!P2&gt;0,'END Jul 2022'!R2=""&gt;0),IF(($C$5&lt;'END Jul 2022'!P2),(0),($C$5-'END Jul 2022'!P2)*'END Jul 2022'!Q2/100),0)))</f>
        <v>0</v>
      </c>
      <c r="I8" s="215">
        <f t="shared" ref="I8:I22" si="0">SUM(C8:H8)</f>
        <v>518.3872727272726</v>
      </c>
      <c r="J8" s="377">
        <f t="shared" ref="J8:J22" si="1">(I8-C8)*4</f>
        <v>1727.9999999999995</v>
      </c>
      <c r="K8" s="209">
        <f t="shared" ref="K8:K22" si="2">I8*4</f>
        <v>2073.5490909090904</v>
      </c>
      <c r="L8" s="181">
        <f>K8*1.1</f>
        <v>2280.9039999999995</v>
      </c>
      <c r="M8" s="209">
        <f>'END Jul 2022'!AZ2</f>
        <v>0</v>
      </c>
      <c r="N8" s="209">
        <f>'END Jul 2022'!BA2</f>
        <v>0</v>
      </c>
      <c r="O8" s="209">
        <f>'END Jul 2022'!BB2</f>
        <v>0</v>
      </c>
      <c r="P8" s="209">
        <f>'END Jul 2022'!BC2</f>
        <v>0</v>
      </c>
      <c r="Q8" s="378" t="str">
        <f t="shared" ref="Q8:Q22" si="3">IF(SUM(M8:P8)=0,"No discount",IF(M8&gt;0,"Guaranteed off bill",IF(N8&gt;0,"Guaranteed off usENDe",IF(O8&gt;0,"Pay-on-time off bill","Pay-on-time off usENDe"))))</f>
        <v>No discount</v>
      </c>
      <c r="R8" s="378" t="str">
        <f t="shared" ref="R8:R22" si="4">IF(OR(A8="Origin Energy",A8="Red Energy",A8="Powershop"),"Inclusive","Exclusive")</f>
        <v>Exclusive</v>
      </c>
      <c r="S8" s="209">
        <f t="shared" ref="S8:S22" si="5">IF(AND(Q8="Guaranteed off bill",R8="Inclusive"),((K8*1.1)-((K8*1.1)*M8/100))/1.1,IF(AND(Q8="Guaranteed off usENDe",R8="Inclusive"),((K8*1.1)-((J8*1.1)*N8/100))/1.1,IF(AND(Q8="Guaranteed off bill",R8="Exclusive"),K8-(K8*M8/100),IF(AND(Q8="Guaranteed off usENDe",R8="Exclusive"),K8-(J8*N8/100),IF(R8="Inclusive",((K8*1.1))/1.1,K8)))))</f>
        <v>2073.5490909090904</v>
      </c>
      <c r="T8" s="209">
        <f t="shared" ref="T8:T22" si="6">IF(AND(Q8="Pay-on-time off bill",R8="Inclusive"),((S8*1.1)-((S8*1.1)*O8/100))/1.1,IF(AND(Q8="Pay-on-time off usENDe",R8="Inclusive"),((S8*1.1)-((J8*1.1)*P8/100))/1.1,IF(AND(Q8="Pay-on-time off bill",R8="Exclusive"),S8-(S8*O8/100),IF(AND(Q8="Pay-on-time off usENDe",R8="Exclusive"),S8-(J8*P8/100),IF(R8="Inclusive",((S8*1.1))/1.1,S8)))))</f>
        <v>2073.5490909090904</v>
      </c>
      <c r="U8" s="383">
        <f>S8*1.1</f>
        <v>2280.9039999999995</v>
      </c>
      <c r="V8" s="383">
        <f>T8*1.1</f>
        <v>2280.9039999999995</v>
      </c>
      <c r="W8" s="210">
        <f>'END Jul 2022'!BL2</f>
        <v>0</v>
      </c>
      <c r="X8" s="211" t="str">
        <f>'END Jul 2022'!BM2</f>
        <v>n</v>
      </c>
      <c r="Y8" s="423"/>
      <c r="Z8" s="423"/>
      <c r="AA8" s="423"/>
      <c r="AB8" s="423"/>
      <c r="AC8" s="423"/>
      <c r="AD8" s="423"/>
      <c r="AE8" s="423"/>
      <c r="AF8" s="423"/>
      <c r="AG8" s="423"/>
      <c r="AH8" s="423"/>
      <c r="AI8" s="423"/>
      <c r="AJ8" s="423"/>
      <c r="AK8" s="423"/>
      <c r="AL8" s="423"/>
      <c r="AM8" s="423"/>
      <c r="AN8" s="423"/>
      <c r="AO8" s="423"/>
      <c r="AP8" s="423"/>
      <c r="AQ8" s="423"/>
    </row>
    <row r="9" spans="1:43" x14ac:dyDescent="0.15">
      <c r="A9" s="163" t="str">
        <f>'END Jul 2022'!K3</f>
        <v>AGL</v>
      </c>
      <c r="B9" s="158" t="str">
        <f>'END Jul 2022'!L3</f>
        <v>Value Saver</v>
      </c>
      <c r="C9" s="215">
        <f>IF('END Jul 2022'!BP3=0,91*'END Jul 2022'!M3/100,(91*'END Jul 2022'!M3/100)+'END Jul 2022'!BP3/4)</f>
        <v>81.792454545454532</v>
      </c>
      <c r="D9" s="215">
        <f>IF('END Jul 2022'!O3="",$C$5*'END Jul 2022'!N3/100,IF($C$5&gt;='END Jul 2022'!P3,('END Jul 2022'!P3*'END Jul 2022'!N3/100),($C$5*'END Jul 2022'!N3/100)))</f>
        <v>443.29090909090905</v>
      </c>
      <c r="E9" s="215">
        <f>IF(AND('END Jul 2022'!P3&gt;0,'END Jul 2022'!R3&gt;0),IF($C$5&lt;'END Jul 2022'!P3,0,IF($C$5&lt;=('END Jul 2022'!R3+'END Jul 2022'!P3),(($C$5-'END Jul 2022'!P3)*'END Jul 2022'!Q3/100),(('END Jul 2022'!R3)*'END Jul 2022'!Q3/100))),0)</f>
        <v>0</v>
      </c>
      <c r="F9" s="215">
        <f>IF(AND('END Jul 2022'!Q3&gt;0,'END Jul 2022'!S3&gt;0),IF($C$5&lt;('END Jul 2022'!R3+'END Jul 2022'!P3),0,IF($C$5&lt;=('END Jul 2022'!T3+'END Jul 2022'!R3+'END Jul 2022'!P3),(($C$5-('END Jul 2022'!R3+'END Jul 2022'!P3))*'END Jul 2022'!S3/100),('END Jul 2022'!T3*'END Jul 2022'!S3/100))),0)</f>
        <v>0</v>
      </c>
      <c r="G9" s="215">
        <v>0</v>
      </c>
      <c r="H9" s="215">
        <f>IF(AND('END Jul 2022'!R3&gt;0,'END Jul 2022'!T3&gt;0),IF(($C$5&lt;'END Jul 2022'!T3),(0),($C$5-'END Jul 2022'!T3)*'END Jul 2022'!U3/100),IF(AND('END Jul 2022'!R3&gt;0,'END Jul 2022'!T3=""),IF(($C$5&lt;'END Jul 2022'!R3+'END Jul 2022'!P3),(0),(($C$5-('END Jul 2022'!R3+'END Jul 2022'!P3))*'END Jul 2022'!S3/100)),IF(AND('END Jul 2022'!P3&gt;0,'END Jul 2022'!R3=""&gt;0),IF(($C$5&lt;'END Jul 2022'!P3),(0),($C$5-'END Jul 2022'!P3)*'END Jul 2022'!Q3/100),0)))</f>
        <v>0</v>
      </c>
      <c r="I9" s="215">
        <f t="shared" ref="I9:I11" si="7">SUM(C9:H9)</f>
        <v>525.08336363636363</v>
      </c>
      <c r="J9" s="377">
        <f t="shared" si="1"/>
        <v>1773.1636363636364</v>
      </c>
      <c r="K9" s="209">
        <f t="shared" si="2"/>
        <v>2100.3334545454545</v>
      </c>
      <c r="L9" s="181">
        <f t="shared" ref="L9:L22" si="8">K9*1.1</f>
        <v>2310.3668000000002</v>
      </c>
      <c r="M9" s="209">
        <f>'END Jul 2022'!AZ3</f>
        <v>0</v>
      </c>
      <c r="N9" s="209">
        <f>'END Jul 2022'!BA3</f>
        <v>0</v>
      </c>
      <c r="O9" s="209">
        <f>'END Jul 2022'!BB3</f>
        <v>0</v>
      </c>
      <c r="P9" s="209">
        <f>'END Jul 2022'!BC3</f>
        <v>0</v>
      </c>
      <c r="Q9" s="378" t="str">
        <f t="shared" si="3"/>
        <v>No discount</v>
      </c>
      <c r="R9" s="378" t="str">
        <f t="shared" si="4"/>
        <v>Exclusive</v>
      </c>
      <c r="S9" s="379">
        <f t="shared" si="5"/>
        <v>2100.3334545454545</v>
      </c>
      <c r="T9" s="209">
        <f t="shared" si="6"/>
        <v>2100.3334545454545</v>
      </c>
      <c r="U9" s="381">
        <f t="shared" ref="U9:V22" si="9">S9*1.1</f>
        <v>2310.3668000000002</v>
      </c>
      <c r="V9" s="381">
        <f t="shared" si="9"/>
        <v>2310.3668000000002</v>
      </c>
      <c r="W9" s="210">
        <f>'END Jul 2022'!BL3</f>
        <v>0</v>
      </c>
      <c r="X9" s="211" t="str">
        <f>'END Jul 2022'!BM3</f>
        <v>n</v>
      </c>
      <c r="Y9" s="423"/>
      <c r="Z9" s="423"/>
      <c r="AA9" s="423"/>
      <c r="AB9" s="423"/>
      <c r="AC9" s="423"/>
      <c r="AD9" s="423"/>
      <c r="AE9" s="423"/>
      <c r="AF9" s="423"/>
      <c r="AG9" s="423"/>
      <c r="AH9" s="423"/>
      <c r="AI9" s="423"/>
      <c r="AJ9" s="423"/>
      <c r="AK9" s="423"/>
      <c r="AL9" s="423"/>
      <c r="AM9" s="423"/>
      <c r="AN9" s="423"/>
      <c r="AO9" s="423"/>
      <c r="AP9" s="423"/>
      <c r="AQ9" s="423"/>
    </row>
    <row r="10" spans="1:43" x14ac:dyDescent="0.15">
      <c r="A10" s="163" t="str">
        <f>'END Jul 2022'!K4</f>
        <v>Alinta Energy</v>
      </c>
      <c r="B10" s="158" t="str">
        <f>'END Jul 2022'!L4</f>
        <v>Home Deal</v>
      </c>
      <c r="C10" s="215">
        <f>IF('END Jul 2022'!BP4=0,91*'END Jul 2022'!M4/100,(91*'END Jul 2022'!M4/100)+'END Jul 2022'!BP4/4)</f>
        <v>77.424454545454552</v>
      </c>
      <c r="D10" s="215">
        <f>IF('END Jul 2022'!O4="",$C$5*'END Jul 2022'!N4/100,IF($C$5&gt;='END Jul 2022'!P4,('END Jul 2022'!P4*'END Jul 2022'!N4/100),($C$5*'END Jul 2022'!N4/100)))</f>
        <v>486.16363636363633</v>
      </c>
      <c r="E10" s="215">
        <f>IF(AND('END Jul 2022'!P4&gt;0,'END Jul 2022'!R4&gt;0),IF($C$5&lt;'END Jul 2022'!P4,0,IF($C$5&lt;=('END Jul 2022'!R4+'END Jul 2022'!P4),(($C$5-'END Jul 2022'!P4)*'END Jul 2022'!Q4/100),(('END Jul 2022'!R4)*'END Jul 2022'!Q4/100))),0)</f>
        <v>0</v>
      </c>
      <c r="F10" s="215">
        <f>IF(AND('END Jul 2022'!Q4&gt;0,'END Jul 2022'!S4&gt;0),IF($C$5&lt;('END Jul 2022'!R4+'END Jul 2022'!P4),0,IF($C$5&lt;=('END Jul 2022'!T4+'END Jul 2022'!R4+'END Jul 2022'!P4),(($C$5-('END Jul 2022'!R4+'END Jul 2022'!P4))*'END Jul 2022'!S4/100),('END Jul 2022'!T4*'END Jul 2022'!S4/100))),0)</f>
        <v>0</v>
      </c>
      <c r="G10" s="215">
        <v>0</v>
      </c>
      <c r="H10" s="215">
        <f>IF(AND('END Jul 2022'!R4&gt;0,'END Jul 2022'!T4&gt;0),IF(($C$5&lt;'END Jul 2022'!T4),(0),($C$5-'END Jul 2022'!T4)*'END Jul 2022'!U4/100),IF(AND('END Jul 2022'!R4&gt;0,'END Jul 2022'!T4=""),IF(($C$5&lt;'END Jul 2022'!R4+'END Jul 2022'!P4),(0),(($C$5-('END Jul 2022'!R4+'END Jul 2022'!P4))*'END Jul 2022'!S4/100)),IF(AND('END Jul 2022'!P4&gt;0,'END Jul 2022'!R4=""&gt;0),IF(($C$5&lt;'END Jul 2022'!P4),(0),($C$5-'END Jul 2022'!P4)*'END Jul 2022'!Q4/100),0)))</f>
        <v>0</v>
      </c>
      <c r="I10" s="215">
        <f t="shared" si="7"/>
        <v>563.58809090909085</v>
      </c>
      <c r="J10" s="377">
        <f t="shared" si="1"/>
        <v>1944.6545454545453</v>
      </c>
      <c r="K10" s="209">
        <f t="shared" si="2"/>
        <v>2254.3523636363634</v>
      </c>
      <c r="L10" s="181">
        <f t="shared" si="8"/>
        <v>2479.7876000000001</v>
      </c>
      <c r="M10" s="209">
        <f>'END Jul 2022'!AZ4</f>
        <v>0</v>
      </c>
      <c r="N10" s="209">
        <f>'END Jul 2022'!BA4</f>
        <v>0</v>
      </c>
      <c r="O10" s="209">
        <f>'END Jul 2022'!BB4</f>
        <v>0</v>
      </c>
      <c r="P10" s="209">
        <f>'END Jul 2022'!BC4</f>
        <v>0</v>
      </c>
      <c r="Q10" s="378" t="str">
        <f t="shared" si="3"/>
        <v>No discount</v>
      </c>
      <c r="R10" s="378" t="str">
        <f t="shared" si="4"/>
        <v>Exclusive</v>
      </c>
      <c r="S10" s="379">
        <f t="shared" si="5"/>
        <v>2254.3523636363634</v>
      </c>
      <c r="T10" s="209">
        <f t="shared" si="6"/>
        <v>2254.3523636363634</v>
      </c>
      <c r="U10" s="381">
        <f t="shared" si="9"/>
        <v>2479.7876000000001</v>
      </c>
      <c r="V10" s="381">
        <f t="shared" si="9"/>
        <v>2479.7876000000001</v>
      </c>
      <c r="W10" s="210">
        <f>'END Jul 2022'!BL4</f>
        <v>0</v>
      </c>
      <c r="X10" s="211" t="str">
        <f>'END Jul 2022'!BM4</f>
        <v>n</v>
      </c>
      <c r="Y10" s="423"/>
      <c r="Z10" s="423"/>
      <c r="AA10" s="423"/>
      <c r="AB10" s="423"/>
      <c r="AC10" s="423"/>
      <c r="AD10" s="423"/>
      <c r="AE10" s="423"/>
      <c r="AF10" s="423"/>
      <c r="AG10" s="423"/>
      <c r="AH10" s="423"/>
      <c r="AI10" s="423"/>
      <c r="AJ10" s="423"/>
      <c r="AK10" s="423"/>
      <c r="AL10" s="423"/>
      <c r="AM10" s="423"/>
      <c r="AN10" s="423"/>
      <c r="AO10" s="423"/>
      <c r="AP10" s="423"/>
      <c r="AQ10" s="423"/>
    </row>
    <row r="11" spans="1:43" x14ac:dyDescent="0.15">
      <c r="A11" s="163" t="str">
        <f>'END Jul 2022'!K5</f>
        <v>Diamond Energy</v>
      </c>
      <c r="B11" s="158" t="str">
        <f>'END Jul 2022'!L5</f>
        <v xml:space="preserve">Renewable Saver </v>
      </c>
      <c r="C11" s="215">
        <f>IF('END Jul 2022'!BP5=0,91*'END Jul 2022'!M5/100,(91*'END Jul 2022'!M5/100)+'END Jul 2022'!BP5/4)</f>
        <v>70.069999999999993</v>
      </c>
      <c r="D11" s="215">
        <f>IF('END Jul 2022'!O5="",$C$5*'END Jul 2022'!N5/100,IF($C$5&gt;='END Jul 2022'!P5,('END Jul 2022'!P5*'END Jul 2022'!N5/100),($C$5*'END Jul 2022'!N5/100)))</f>
        <v>69.463636363636354</v>
      </c>
      <c r="E11" s="215">
        <f>IF(AND('END Jul 2022'!P5&gt;0,'END Jul 2022'!R5&gt;0),IF($C$5&lt;'END Jul 2022'!P5,0,IF($C$5&lt;=('END Jul 2022'!R5+'END Jul 2022'!P5),(($C$5-'END Jul 2022'!P5)*'END Jul 2022'!Q5/100),(('END Jul 2022'!R5)*'END Jul 2022'!Q5/100))),0)</f>
        <v>0</v>
      </c>
      <c r="F11" s="215">
        <f>IF(AND('END Jul 2022'!Q5&gt;0,'END Jul 2022'!S5&gt;0),IF($C$5&lt;('END Jul 2022'!R5+'END Jul 2022'!P5),0,IF($C$5&lt;=('END Jul 2022'!T5+'END Jul 2022'!R5+'END Jul 2022'!P5),(($C$5-('END Jul 2022'!R5+'END Jul 2022'!P5))*'END Jul 2022'!S5/100),('END Jul 2022'!T5*'END Jul 2022'!S5/100))),0)</f>
        <v>0</v>
      </c>
      <c r="G11" s="215">
        <v>0</v>
      </c>
      <c r="H11" s="215">
        <f>IF(AND('END Jul 2022'!R5&gt;0,'END Jul 2022'!T5&gt;0),IF(($C$5&lt;'END Jul 2022'!T5),(0),($C$5-'END Jul 2022'!T5)*'END Jul 2022'!U5/100),IF(AND('END Jul 2022'!R5&gt;0,'END Jul 2022'!T5=""),IF(($C$5&lt;'END Jul 2022'!R5+'END Jul 2022'!P5),(0),(($C$5-('END Jul 2022'!R5+'END Jul 2022'!P5))*'END Jul 2022'!S5/100)),IF(AND('END Jul 2022'!P5&gt;0,'END Jul 2022'!R5=""&gt;0),IF(($C$5&lt;'END Jul 2022'!P5),(0),($C$5-'END Jul 2022'!P5)*'END Jul 2022'!Q5/100),0)))</f>
        <v>449.99999999999994</v>
      </c>
      <c r="I11" s="215">
        <f t="shared" si="7"/>
        <v>589.53363636363633</v>
      </c>
      <c r="J11" s="377">
        <f t="shared" si="1"/>
        <v>2077.8545454545456</v>
      </c>
      <c r="K11" s="209">
        <f t="shared" si="2"/>
        <v>2358.1345454545453</v>
      </c>
      <c r="L11" s="181">
        <f t="shared" si="8"/>
        <v>2593.9479999999999</v>
      </c>
      <c r="M11" s="209">
        <f>'END Jul 2022'!AZ5</f>
        <v>0</v>
      </c>
      <c r="N11" s="209">
        <f>'END Jul 2022'!BA5</f>
        <v>0</v>
      </c>
      <c r="O11" s="209">
        <f>'END Jul 2022'!BB5</f>
        <v>2</v>
      </c>
      <c r="P11" s="209">
        <f>'END Jul 2022'!BC5</f>
        <v>0</v>
      </c>
      <c r="Q11" s="378" t="str">
        <f t="shared" si="3"/>
        <v>Pay-on-time off bill</v>
      </c>
      <c r="R11" s="378" t="str">
        <f t="shared" si="4"/>
        <v>Exclusive</v>
      </c>
      <c r="S11" s="379">
        <f t="shared" si="5"/>
        <v>2358.1345454545453</v>
      </c>
      <c r="T11" s="209">
        <f t="shared" si="6"/>
        <v>2310.9718545454543</v>
      </c>
      <c r="U11" s="381">
        <f t="shared" si="9"/>
        <v>2593.9479999999999</v>
      </c>
      <c r="V11" s="381">
        <f t="shared" si="9"/>
        <v>2542.0690399999999</v>
      </c>
      <c r="W11" s="210">
        <f>'END Jul 2022'!BL5</f>
        <v>0</v>
      </c>
      <c r="X11" s="211" t="str">
        <f>'END Jul 2022'!BM5</f>
        <v>n</v>
      </c>
      <c r="Y11" s="423"/>
      <c r="Z11" s="423"/>
      <c r="AA11" s="423"/>
      <c r="AB11" s="423"/>
      <c r="AC11" s="423"/>
      <c r="AD11" s="423"/>
      <c r="AE11" s="423"/>
      <c r="AF11" s="423"/>
      <c r="AG11" s="423"/>
      <c r="AH11" s="423"/>
      <c r="AI11" s="423"/>
      <c r="AJ11" s="423"/>
      <c r="AK11" s="423"/>
      <c r="AL11" s="423"/>
      <c r="AM11" s="423"/>
      <c r="AN11" s="423"/>
      <c r="AO11" s="423"/>
      <c r="AP11" s="423"/>
      <c r="AQ11" s="423"/>
    </row>
    <row r="12" spans="1:43" x14ac:dyDescent="0.15">
      <c r="A12" s="163" t="str">
        <f>'END Jul 2022'!K6</f>
        <v>Dodo Power &amp; Gas</v>
      </c>
      <c r="B12" s="158" t="str">
        <f>'END Jul 2022'!L6</f>
        <v>Market offer</v>
      </c>
      <c r="C12" s="215">
        <f>IF('END Jul 2022'!BP6=0,91*'END Jul 2022'!M6/100,(91*'END Jul 2022'!M6/100)+'END Jul 2022'!BP6/4)</f>
        <v>72.51045454545455</v>
      </c>
      <c r="D12" s="215">
        <f>IF('END Jul 2022'!O6="",$C$5*'END Jul 2022'!N6/100,IF($C$5&gt;='END Jul 2022'!P6,('END Jul 2022'!P6*'END Jul 2022'!N6/100),($C$5*'END Jul 2022'!N6/100)))</f>
        <v>447.21818181818168</v>
      </c>
      <c r="E12" s="215">
        <f>IF(AND('END Jul 2022'!P6&gt;0,'END Jul 2022'!R6&gt;0),IF($C$5&lt;'END Jul 2022'!P6,0,IF($C$5&lt;=('END Jul 2022'!R6+'END Jul 2022'!P6),(($C$5-'END Jul 2022'!P6)*'END Jul 2022'!Q6/100),(('END Jul 2022'!R6)*'END Jul 2022'!Q6/100))),0)</f>
        <v>0</v>
      </c>
      <c r="F12" s="215">
        <f>IF(AND('END Jul 2022'!Q6&gt;0,'END Jul 2022'!S6&gt;0),IF($C$5&lt;('END Jul 2022'!R6+'END Jul 2022'!P6),0,IF($C$5&lt;=('END Jul 2022'!T6+'END Jul 2022'!R6+'END Jul 2022'!P6),(($C$5-('END Jul 2022'!R6+'END Jul 2022'!P6))*'END Jul 2022'!S6/100),('END Jul 2022'!T6*'END Jul 2022'!S6/100))),0)</f>
        <v>0</v>
      </c>
      <c r="G12" s="215">
        <v>0</v>
      </c>
      <c r="H12" s="215">
        <f>IF(AND('END Jul 2022'!R6&gt;0,'END Jul 2022'!T6&gt;0),IF(($C$5&lt;'END Jul 2022'!T6),(0),($C$5-'END Jul 2022'!T6)*'END Jul 2022'!U6/100),IF(AND('END Jul 2022'!R6&gt;0,'END Jul 2022'!T6=""),IF(($C$5&lt;'END Jul 2022'!R6+'END Jul 2022'!P6),(0),(($C$5-('END Jul 2022'!R6+'END Jul 2022'!P6))*'END Jul 2022'!S6/100)),IF(AND('END Jul 2022'!P6&gt;0,'END Jul 2022'!R6=""&gt;0),IF(($C$5&lt;'END Jul 2022'!P6),(0),($C$5-'END Jul 2022'!P6)*'END Jul 2022'!Q6/100),0)))</f>
        <v>0</v>
      </c>
      <c r="I12" s="215">
        <f t="shared" si="0"/>
        <v>519.72863636363627</v>
      </c>
      <c r="J12" s="377">
        <f t="shared" si="1"/>
        <v>1788.8727272727269</v>
      </c>
      <c r="K12" s="209">
        <f t="shared" si="2"/>
        <v>2078.9145454545451</v>
      </c>
      <c r="L12" s="181">
        <f t="shared" si="8"/>
        <v>2286.8059999999996</v>
      </c>
      <c r="M12" s="209">
        <f>'END Jul 2022'!AZ6</f>
        <v>0</v>
      </c>
      <c r="N12" s="209">
        <f>'END Jul 2022'!BA6</f>
        <v>0</v>
      </c>
      <c r="O12" s="209">
        <f>'END Jul 2022'!BB6</f>
        <v>0</v>
      </c>
      <c r="P12" s="209">
        <f>'END Jul 2022'!BC6</f>
        <v>0</v>
      </c>
      <c r="Q12" s="378" t="str">
        <f t="shared" si="3"/>
        <v>No discount</v>
      </c>
      <c r="R12" s="378" t="str">
        <f t="shared" si="4"/>
        <v>Exclusive</v>
      </c>
      <c r="S12" s="379">
        <f t="shared" si="5"/>
        <v>2078.9145454545451</v>
      </c>
      <c r="T12" s="209">
        <f t="shared" si="6"/>
        <v>2078.9145454545451</v>
      </c>
      <c r="U12" s="381">
        <f t="shared" si="9"/>
        <v>2286.8059999999996</v>
      </c>
      <c r="V12" s="381">
        <f t="shared" si="9"/>
        <v>2286.8059999999996</v>
      </c>
      <c r="W12" s="210">
        <f>'END Jul 2022'!BL6</f>
        <v>0</v>
      </c>
      <c r="X12" s="211" t="str">
        <f>'END Jul 2022'!BM6</f>
        <v>n</v>
      </c>
      <c r="Y12" s="423"/>
      <c r="Z12" s="423"/>
      <c r="AA12" s="423"/>
      <c r="AB12" s="423"/>
      <c r="AC12" s="423"/>
      <c r="AD12" s="423"/>
      <c r="AE12" s="423"/>
      <c r="AF12" s="423"/>
      <c r="AG12" s="423"/>
      <c r="AH12" s="423"/>
      <c r="AI12" s="423"/>
      <c r="AJ12" s="423"/>
      <c r="AK12" s="423"/>
      <c r="AL12" s="423"/>
      <c r="AM12" s="423"/>
      <c r="AN12" s="423"/>
      <c r="AO12" s="423"/>
      <c r="AP12" s="423"/>
      <c r="AQ12" s="423"/>
    </row>
    <row r="13" spans="1:43" x14ac:dyDescent="0.15">
      <c r="A13" s="163" t="str">
        <f>'END Jul 2022'!K7</f>
        <v>EnergyAustralia</v>
      </c>
      <c r="B13" s="158" t="str">
        <f>'END Jul 2022'!L7</f>
        <v>Flexi Plan</v>
      </c>
      <c r="C13" s="215">
        <f>IF('END Jul 2022'!BP7=0,91*'END Jul 2022'!M7/100,(91*'END Jul 2022'!M7/100)+'END Jul 2022'!BP7/4)</f>
        <v>77.804999999999993</v>
      </c>
      <c r="D13" s="215">
        <f>IF('END Jul 2022'!O7="",$C$5*'END Jul 2022'!N7/100,IF($C$5&gt;='END Jul 2022'!P7,('END Jul 2022'!P7*'END Jul 2022'!N7/100),($C$5*'END Jul 2022'!N7/100)))</f>
        <v>498.43636363636358</v>
      </c>
      <c r="E13" s="215">
        <f>IF(AND('END Jul 2022'!P7&gt;0,'END Jul 2022'!R7&gt;0),IF($C$5&lt;'END Jul 2022'!P7,0,IF($C$5&lt;=('END Jul 2022'!R7+'END Jul 2022'!P7),(($C$5-'END Jul 2022'!P7)*'END Jul 2022'!Q7/100),(('END Jul 2022'!R7)*'END Jul 2022'!Q7/100))),0)</f>
        <v>0</v>
      </c>
      <c r="F13" s="215">
        <f>IF(AND('END Jul 2022'!Q7&gt;0,'END Jul 2022'!S7&gt;0),IF($C$5&lt;('END Jul 2022'!R7+'END Jul 2022'!P7),0,IF($C$5&lt;=('END Jul 2022'!T7+'END Jul 2022'!R7+'END Jul 2022'!P7),(($C$5-('END Jul 2022'!R7+'END Jul 2022'!P7))*'END Jul 2022'!S7/100),('END Jul 2022'!T7*'END Jul 2022'!S7/100))),0)</f>
        <v>0</v>
      </c>
      <c r="G13" s="215">
        <v>0</v>
      </c>
      <c r="H13" s="215">
        <f>IF(AND('END Jul 2022'!R7&gt;0,'END Jul 2022'!T7&gt;0),IF(($C$5&lt;'END Jul 2022'!T7),(0),($C$5-'END Jul 2022'!T7)*'END Jul 2022'!U7/100),IF(AND('END Jul 2022'!R7&gt;0,'END Jul 2022'!T7=""),IF(($C$5&lt;'END Jul 2022'!R7+'END Jul 2022'!P7),(0),(($C$5-('END Jul 2022'!R7+'END Jul 2022'!P7))*'END Jul 2022'!S7/100)),IF(AND('END Jul 2022'!P7&gt;0,'END Jul 2022'!R7=""&gt;0),IF(($C$5&lt;'END Jul 2022'!P7),(0),($C$5-'END Jul 2022'!P7)*'END Jul 2022'!Q7/100),0)))</f>
        <v>0</v>
      </c>
      <c r="I13" s="215">
        <f t="shared" ref="I13" si="10">SUM(C13:H13)</f>
        <v>576.24136363636353</v>
      </c>
      <c r="J13" s="377">
        <f t="shared" si="1"/>
        <v>1993.7454545454541</v>
      </c>
      <c r="K13" s="209">
        <f t="shared" si="2"/>
        <v>2304.9654545454541</v>
      </c>
      <c r="L13" s="181">
        <f t="shared" si="8"/>
        <v>2535.4619999999995</v>
      </c>
      <c r="M13" s="209">
        <f>'END Jul 2022'!AZ7</f>
        <v>8</v>
      </c>
      <c r="N13" s="209">
        <f>'END Jul 2022'!BA7</f>
        <v>0</v>
      </c>
      <c r="O13" s="209">
        <f>'END Jul 2022'!BB7</f>
        <v>0</v>
      </c>
      <c r="P13" s="209">
        <f>'END Jul 2022'!BC7</f>
        <v>0</v>
      </c>
      <c r="Q13" s="378" t="str">
        <f t="shared" si="3"/>
        <v>Guaranteed off bill</v>
      </c>
      <c r="R13" s="378" t="str">
        <f t="shared" si="4"/>
        <v>Exclusive</v>
      </c>
      <c r="S13" s="379">
        <f t="shared" si="5"/>
        <v>2120.5682181818179</v>
      </c>
      <c r="T13" s="209">
        <f t="shared" si="6"/>
        <v>2120.5682181818179</v>
      </c>
      <c r="U13" s="381">
        <f t="shared" si="9"/>
        <v>2332.6250399999999</v>
      </c>
      <c r="V13" s="381">
        <f t="shared" si="9"/>
        <v>2332.6250399999999</v>
      </c>
      <c r="W13" s="210">
        <f>'END Jul 2022'!BL7</f>
        <v>0</v>
      </c>
      <c r="X13" s="211" t="str">
        <f>'END Jul 2022'!BM7</f>
        <v>n</v>
      </c>
      <c r="Y13" s="423"/>
      <c r="Z13" s="423"/>
      <c r="AA13" s="423"/>
      <c r="AB13" s="423"/>
      <c r="AC13" s="423"/>
      <c r="AD13" s="423"/>
      <c r="AE13" s="423"/>
      <c r="AF13" s="423"/>
      <c r="AG13" s="423"/>
      <c r="AH13" s="423"/>
      <c r="AI13" s="423"/>
      <c r="AJ13" s="423"/>
      <c r="AK13" s="423"/>
      <c r="AL13" s="423"/>
      <c r="AM13" s="423"/>
      <c r="AN13" s="423"/>
      <c r="AO13" s="423"/>
      <c r="AP13" s="423"/>
      <c r="AQ13" s="423"/>
    </row>
    <row r="14" spans="1:43" x14ac:dyDescent="0.15">
      <c r="A14" s="163" t="str">
        <f>'END Jul 2022'!K8</f>
        <v>Origin Energy</v>
      </c>
      <c r="B14" s="158" t="str">
        <f>'END Jul 2022'!L8</f>
        <v>Go Variable</v>
      </c>
      <c r="C14" s="215">
        <f>IF('END Jul 2022'!BP8=0,91*'END Jul 2022'!M8/100,(91*'END Jul 2022'!M8/100)+'END Jul 2022'!BP8/4)</f>
        <v>68.24172727272726</v>
      </c>
      <c r="D14" s="215">
        <f>IF('END Jul 2022'!O8="",$C$5*'END Jul 2022'!N8/100,IF($C$5&gt;='END Jul 2022'!P8,('END Jul 2022'!P8*'END Jul 2022'!N8/100),($C$5*'END Jul 2022'!N8/100)))</f>
        <v>463.41818181818178</v>
      </c>
      <c r="E14" s="215">
        <f>IF(AND('END Jul 2022'!P8&gt;0,'END Jul 2022'!R8&gt;0),IF($C$5&lt;'END Jul 2022'!P8,0,IF($C$5&lt;=('END Jul 2022'!R8+'END Jul 2022'!P8),(($C$5-'END Jul 2022'!P8)*'END Jul 2022'!Q8/100),(('END Jul 2022'!R8)*'END Jul 2022'!Q8/100))),0)</f>
        <v>0</v>
      </c>
      <c r="F14" s="215">
        <f>IF(AND('END Jul 2022'!Q8&gt;0,'END Jul 2022'!S8&gt;0),IF($C$5&lt;('END Jul 2022'!R8+'END Jul 2022'!P8),0,IF($C$5&lt;=('END Jul 2022'!T8+'END Jul 2022'!R8+'END Jul 2022'!P8),(($C$5-('END Jul 2022'!R8+'END Jul 2022'!P8))*'END Jul 2022'!S8/100),('END Jul 2022'!T8*'END Jul 2022'!S8/100))),0)</f>
        <v>0</v>
      </c>
      <c r="G14" s="215">
        <v>0</v>
      </c>
      <c r="H14" s="215">
        <f>IF(AND('END Jul 2022'!R8&gt;0,'END Jul 2022'!T8&gt;0),IF(($C$5&lt;'END Jul 2022'!T8),(0),($C$5-'END Jul 2022'!T8)*'END Jul 2022'!U8/100),IF(AND('END Jul 2022'!R8&gt;0,'END Jul 2022'!T8=""),IF(($C$5&lt;'END Jul 2022'!R8+'END Jul 2022'!P8),(0),(($C$5-('END Jul 2022'!R8+'END Jul 2022'!P8))*'END Jul 2022'!S8/100)),IF(AND('END Jul 2022'!P8&gt;0,'END Jul 2022'!R8=""&gt;0),IF(($C$5&lt;'END Jul 2022'!P8),(0),($C$5-'END Jul 2022'!P8)*'END Jul 2022'!Q8/100),0)))</f>
        <v>0</v>
      </c>
      <c r="I14" s="215">
        <f t="shared" ref="I14:I15" si="11">SUM(C14:H14)</f>
        <v>531.65990909090908</v>
      </c>
      <c r="J14" s="377">
        <f t="shared" si="1"/>
        <v>1853.6727272727273</v>
      </c>
      <c r="K14" s="209">
        <f t="shared" si="2"/>
        <v>2126.6396363636363</v>
      </c>
      <c r="L14" s="181">
        <f t="shared" si="8"/>
        <v>2339.3036000000002</v>
      </c>
      <c r="M14" s="209">
        <f>'END Jul 2022'!AZ8</f>
        <v>0</v>
      </c>
      <c r="N14" s="209">
        <f>'END Jul 2022'!BA8</f>
        <v>0</v>
      </c>
      <c r="O14" s="209">
        <f>'END Jul 2022'!BB8</f>
        <v>0</v>
      </c>
      <c r="P14" s="209">
        <f>'END Jul 2022'!BC8</f>
        <v>0</v>
      </c>
      <c r="Q14" s="378" t="str">
        <f t="shared" si="3"/>
        <v>No discount</v>
      </c>
      <c r="R14" s="378" t="str">
        <f t="shared" si="4"/>
        <v>Inclusive</v>
      </c>
      <c r="S14" s="379">
        <f t="shared" si="5"/>
        <v>2126.6396363636363</v>
      </c>
      <c r="T14" s="209">
        <f t="shared" si="6"/>
        <v>2126.6396363636363</v>
      </c>
      <c r="U14" s="381">
        <f t="shared" si="9"/>
        <v>2339.3036000000002</v>
      </c>
      <c r="V14" s="381">
        <f t="shared" si="9"/>
        <v>2339.3036000000002</v>
      </c>
      <c r="W14" s="210">
        <f>'END Jul 2022'!BL8</f>
        <v>0</v>
      </c>
      <c r="X14" s="211" t="str">
        <f>'END Jul 2022'!BM8</f>
        <v>n</v>
      </c>
      <c r="Y14" s="423"/>
      <c r="Z14" s="423"/>
      <c r="AA14" s="423"/>
      <c r="AB14" s="423"/>
      <c r="AC14" s="423"/>
      <c r="AD14" s="423"/>
      <c r="AE14" s="423"/>
      <c r="AF14" s="423"/>
      <c r="AG14" s="423"/>
      <c r="AH14" s="423"/>
      <c r="AI14" s="423"/>
      <c r="AJ14" s="423"/>
      <c r="AK14" s="423"/>
      <c r="AL14" s="423"/>
      <c r="AM14" s="423"/>
      <c r="AN14" s="423"/>
      <c r="AO14" s="423"/>
      <c r="AP14" s="423"/>
      <c r="AQ14" s="423"/>
    </row>
    <row r="15" spans="1:43" x14ac:dyDescent="0.15">
      <c r="A15" s="163" t="str">
        <f>'END Jul 2022'!K9</f>
        <v>Powershop</v>
      </c>
      <c r="B15" s="158" t="str">
        <f>'END Jul 2022'!L9</f>
        <v>Carbon neutral</v>
      </c>
      <c r="C15" s="215">
        <f>IF('END Jul 2022'!BP9=0,91*'END Jul 2022'!M9/100,(91*'END Jul 2022'!M9/100)+'END Jul 2022'!BP9/4)</f>
        <v>100.09999999999998</v>
      </c>
      <c r="D15" s="215">
        <f>IF('END Jul 2022'!O9="",$C$5*'END Jul 2022'!N9/100,IF($C$5&gt;='END Jul 2022'!P9,('END Jul 2022'!P9*'END Jul 2022'!N9/100),($C$5*'END Jul 2022'!N9/100)))</f>
        <v>413.18181818181819</v>
      </c>
      <c r="E15" s="215">
        <f>IF(AND('END Jul 2022'!P9&gt;0,'END Jul 2022'!R9&gt;0),IF($C$5&lt;'END Jul 2022'!P9,0,IF($C$5&lt;=('END Jul 2022'!R9+'END Jul 2022'!P9),(($C$5-'END Jul 2022'!P9)*'END Jul 2022'!Q9/100),(('END Jul 2022'!R9)*'END Jul 2022'!Q9/100))),0)</f>
        <v>0</v>
      </c>
      <c r="F15" s="215">
        <f>IF(AND('END Jul 2022'!Q9&gt;0,'END Jul 2022'!S9&gt;0),IF($C$5&lt;('END Jul 2022'!R9+'END Jul 2022'!P9),0,IF($C$5&lt;=('END Jul 2022'!T9+'END Jul 2022'!R9+'END Jul 2022'!P9),(($C$5-('END Jul 2022'!R9+'END Jul 2022'!P9))*'END Jul 2022'!S9/100),('END Jul 2022'!T9*'END Jul 2022'!S9/100))),0)</f>
        <v>0</v>
      </c>
      <c r="G15" s="215">
        <v>0</v>
      </c>
      <c r="H15" s="215">
        <f>IF(AND('END Jul 2022'!R9&gt;0,'END Jul 2022'!T9&gt;0),IF(($C$5&lt;'END Jul 2022'!T9),(0),($C$5-'END Jul 2022'!T9)*'END Jul 2022'!U9/100),IF(AND('END Jul 2022'!R9&gt;0,'END Jul 2022'!T9=""),IF(($C$5&lt;'END Jul 2022'!R9+'END Jul 2022'!P9),(0),(($C$5-('END Jul 2022'!R9+'END Jul 2022'!P9))*'END Jul 2022'!S9/100)),IF(AND('END Jul 2022'!P9&gt;0,'END Jul 2022'!R9=""&gt;0),IF(($C$5&lt;'END Jul 2022'!P9),(0),($C$5-'END Jul 2022'!P9)*'END Jul 2022'!Q9/100),0)))</f>
        <v>0</v>
      </c>
      <c r="I15" s="215">
        <f t="shared" si="11"/>
        <v>513.28181818181815</v>
      </c>
      <c r="J15" s="377">
        <f t="shared" si="1"/>
        <v>1652.7272727272727</v>
      </c>
      <c r="K15" s="209">
        <f t="shared" si="2"/>
        <v>2053.1272727272726</v>
      </c>
      <c r="L15" s="181">
        <f t="shared" si="8"/>
        <v>2258.44</v>
      </c>
      <c r="M15" s="209">
        <f>'END Jul 2022'!AZ9</f>
        <v>0</v>
      </c>
      <c r="N15" s="209">
        <f>'END Jul 2022'!BA9</f>
        <v>0</v>
      </c>
      <c r="O15" s="209">
        <f>'END Jul 2022'!BB9</f>
        <v>0</v>
      </c>
      <c r="P15" s="209">
        <f>'END Jul 2022'!BC9</f>
        <v>0</v>
      </c>
      <c r="Q15" s="378" t="str">
        <f t="shared" si="3"/>
        <v>No discount</v>
      </c>
      <c r="R15" s="378" t="str">
        <f t="shared" si="4"/>
        <v>Inclusive</v>
      </c>
      <c r="S15" s="379">
        <f t="shared" si="5"/>
        <v>2053.1272727272726</v>
      </c>
      <c r="T15" s="209">
        <f t="shared" si="6"/>
        <v>2053.1272727272726</v>
      </c>
      <c r="U15" s="381">
        <f t="shared" si="9"/>
        <v>2258.44</v>
      </c>
      <c r="V15" s="381">
        <f t="shared" si="9"/>
        <v>2258.44</v>
      </c>
      <c r="W15" s="210">
        <f>'END Jul 2022'!BL9</f>
        <v>0</v>
      </c>
      <c r="X15" s="211" t="str">
        <f>'END Jul 2022'!BM9</f>
        <v>n</v>
      </c>
      <c r="Y15" s="423"/>
      <c r="Z15" s="423"/>
      <c r="AA15" s="423"/>
      <c r="AB15" s="423"/>
      <c r="AC15" s="423"/>
      <c r="AD15" s="423"/>
      <c r="AE15" s="423"/>
      <c r="AF15" s="423"/>
      <c r="AG15" s="423"/>
      <c r="AH15" s="423"/>
      <c r="AI15" s="423"/>
      <c r="AJ15" s="423"/>
      <c r="AK15" s="423"/>
      <c r="AL15" s="423"/>
      <c r="AM15" s="423"/>
      <c r="AN15" s="423"/>
      <c r="AO15" s="423"/>
      <c r="AP15" s="423"/>
      <c r="AQ15" s="423"/>
    </row>
    <row r="16" spans="1:43" x14ac:dyDescent="0.15">
      <c r="A16" s="163" t="str">
        <f>'END Jul 2022'!K10</f>
        <v>Red Energy</v>
      </c>
      <c r="B16" s="158" t="str">
        <f>'END Jul 2022'!L10</f>
        <v>Living Energy Saver</v>
      </c>
      <c r="C16" s="215">
        <f>IF('END Jul 2022'!BP10=0,91*'END Jul 2022'!M10/100,(91*'END Jul 2022'!M10/100)+'END Jul 2022'!BP10/4)</f>
        <v>89.982454545454544</v>
      </c>
      <c r="D16" s="215">
        <f>IF('END Jul 2022'!O10="",$C$5*'END Jul 2022'!N10/100,IF($C$5&gt;='END Jul 2022'!P10,('END Jul 2022'!P10*'END Jul 2022'!N10/100),($C$5*'END Jul 2022'!N10/100)))</f>
        <v>324.76363636363635</v>
      </c>
      <c r="E16" s="215">
        <f>IF(AND('END Jul 2022'!P10&gt;0,'END Jul 2022'!R10&gt;0),IF($C$5&lt;'END Jul 2022'!P10,0,IF($C$5&lt;=('END Jul 2022'!R10+'END Jul 2022'!P10),(($C$5-'END Jul 2022'!P10)*'END Jul 2022'!Q10/100),(('END Jul 2022'!R10)*'END Jul 2022'!Q10/100))),0)</f>
        <v>0</v>
      </c>
      <c r="F16" s="215">
        <f>IF(AND('END Jul 2022'!Q10&gt;0,'END Jul 2022'!S10&gt;0),IF($C$5&lt;('END Jul 2022'!R10+'END Jul 2022'!P10),0,IF($C$5&lt;=('END Jul 2022'!T10+'END Jul 2022'!R10+'END Jul 2022'!P10),(($C$5-('END Jul 2022'!R10+'END Jul 2022'!P10))*'END Jul 2022'!S10/100),('END Jul 2022'!T10*'END Jul 2022'!S10/100))),0)</f>
        <v>0</v>
      </c>
      <c r="G16" s="215">
        <v>0</v>
      </c>
      <c r="H16" s="215">
        <f>IF(AND('END Jul 2022'!R10&gt;0,'END Jul 2022'!T10&gt;0),IF(($C$5&lt;'END Jul 2022'!T10),(0),($C$5-'END Jul 2022'!T10)*'END Jul 2022'!U10/100),IF(AND('END Jul 2022'!R10&gt;0,'END Jul 2022'!T10=""),IF(($C$5&lt;'END Jul 2022'!R10+'END Jul 2022'!P10),(0),(($C$5-('END Jul 2022'!R10+'END Jul 2022'!P10))*'END Jul 2022'!S10/100)),IF(AND('END Jul 2022'!P10&gt;0,'END Jul 2022'!R10=""&gt;0),IF(($C$5&lt;'END Jul 2022'!P10),(0),($C$5-'END Jul 2022'!P10)*'END Jul 2022'!Q10/100),0)))</f>
        <v>124.90909090909091</v>
      </c>
      <c r="I16" s="215">
        <f t="shared" si="0"/>
        <v>539.65518181818175</v>
      </c>
      <c r="J16" s="377">
        <f t="shared" si="1"/>
        <v>1798.6909090909089</v>
      </c>
      <c r="K16" s="209">
        <f t="shared" si="2"/>
        <v>2158.620727272727</v>
      </c>
      <c r="L16" s="181">
        <f t="shared" si="8"/>
        <v>2374.4827999999998</v>
      </c>
      <c r="M16" s="209">
        <f>'END Jul 2022'!AZ10</f>
        <v>0</v>
      </c>
      <c r="N16" s="209">
        <f>'END Jul 2022'!BA10</f>
        <v>0</v>
      </c>
      <c r="O16" s="209">
        <f>'END Jul 2022'!BB10</f>
        <v>0</v>
      </c>
      <c r="P16" s="209">
        <f>'END Jul 2022'!BC10</f>
        <v>0</v>
      </c>
      <c r="Q16" s="378" t="str">
        <f t="shared" si="3"/>
        <v>No discount</v>
      </c>
      <c r="R16" s="378" t="str">
        <f t="shared" si="4"/>
        <v>Inclusive</v>
      </c>
      <c r="S16" s="379">
        <f t="shared" si="5"/>
        <v>2158.620727272727</v>
      </c>
      <c r="T16" s="209">
        <f t="shared" si="6"/>
        <v>2158.620727272727</v>
      </c>
      <c r="U16" s="381">
        <f t="shared" si="9"/>
        <v>2374.4827999999998</v>
      </c>
      <c r="V16" s="381">
        <f t="shared" si="9"/>
        <v>2374.4827999999998</v>
      </c>
      <c r="W16" s="210">
        <f>'END Jul 2022'!BL10</f>
        <v>0</v>
      </c>
      <c r="X16" s="211" t="str">
        <f>'END Jul 2022'!BM10</f>
        <v>n</v>
      </c>
      <c r="Y16" s="423"/>
      <c r="Z16" s="423"/>
      <c r="AA16" s="423"/>
      <c r="AB16" s="423"/>
      <c r="AC16" s="423"/>
      <c r="AD16" s="423"/>
      <c r="AE16" s="423"/>
      <c r="AF16" s="423"/>
      <c r="AG16" s="423"/>
      <c r="AH16" s="423"/>
      <c r="AI16" s="423"/>
      <c r="AJ16" s="423"/>
      <c r="AK16" s="423"/>
      <c r="AL16" s="423"/>
      <c r="AM16" s="423"/>
      <c r="AN16" s="423"/>
      <c r="AO16" s="423"/>
      <c r="AP16" s="423"/>
      <c r="AQ16" s="423"/>
    </row>
    <row r="17" spans="1:43" x14ac:dyDescent="0.15">
      <c r="A17" s="163" t="str">
        <f>'END Jul 2022'!K11</f>
        <v>Simply Energy</v>
      </c>
      <c r="B17" s="158" t="str">
        <f>'END Jul 2022'!L11</f>
        <v>NRMA 1% discount</v>
      </c>
      <c r="C17" s="215">
        <f>IF('END Jul 2022'!BP11=0,91*'END Jul 2022'!M11/100,(91*'END Jul 2022'!M11/100)+'END Jul 2022'!BP11/4)</f>
        <v>77.490636363636369</v>
      </c>
      <c r="D17" s="215">
        <f>IF('END Jul 2022'!O11="",$C$5*'END Jul 2022'!N11/100,IF($C$5&gt;='END Jul 2022'!P11,('END Jul 2022'!P11*'END Jul 2022'!N11/100),($C$5*'END Jul 2022'!N11/100)))</f>
        <v>353.12963636363634</v>
      </c>
      <c r="E17" s="215">
        <f>IF(AND('END Jul 2022'!P11&gt;0,'END Jul 2022'!R11&gt;0),IF($C$5&lt;'END Jul 2022'!P11,0,IF($C$5&lt;=('END Jul 2022'!R11+'END Jul 2022'!P11),(($C$5-'END Jul 2022'!P11)*'END Jul 2022'!Q11/100),(('END Jul 2022'!R11)*'END Jul 2022'!Q11/100))),0)</f>
        <v>0</v>
      </c>
      <c r="F17" s="215">
        <f>IF(AND('END Jul 2022'!Q11&gt;0,'END Jul 2022'!S11&gt;0),IF($C$5&lt;('END Jul 2022'!R11+'END Jul 2022'!P11),0,IF($C$5&lt;=('END Jul 2022'!T11+'END Jul 2022'!R11+'END Jul 2022'!P11),(($C$5-('END Jul 2022'!R11+'END Jul 2022'!P11))*'END Jul 2022'!S11/100),('END Jul 2022'!T11*'END Jul 2022'!S11/100))),0)</f>
        <v>0</v>
      </c>
      <c r="G17" s="215">
        <v>0</v>
      </c>
      <c r="H17" s="215">
        <f>IF(AND('END Jul 2022'!R11&gt;0,'END Jul 2022'!T11&gt;0),IF(($C$5&lt;'END Jul 2022'!T11),(0),($C$5-'END Jul 2022'!T11)*'END Jul 2022'!U11/100),IF(AND('END Jul 2022'!R11&gt;0,'END Jul 2022'!T11=""),IF(($C$5&lt;'END Jul 2022'!R11+'END Jul 2022'!P11),(0),(($C$5-('END Jul 2022'!R11+'END Jul 2022'!P11))*'END Jul 2022'!S11/100)),IF(AND('END Jul 2022'!P11&gt;0,'END Jul 2022'!R11=""&gt;0),IF(($C$5&lt;'END Jul 2022'!P11),(0),($C$5-'END Jul 2022'!P11)*'END Jul 2022'!Q11/100),0)))</f>
        <v>153.68763636363636</v>
      </c>
      <c r="I17" s="215">
        <f t="shared" si="0"/>
        <v>584.30790909090911</v>
      </c>
      <c r="J17" s="377">
        <f t="shared" si="1"/>
        <v>2027.2690909090909</v>
      </c>
      <c r="K17" s="209">
        <f t="shared" si="2"/>
        <v>2337.2316363636364</v>
      </c>
      <c r="L17" s="181">
        <f t="shared" si="8"/>
        <v>2570.9548000000004</v>
      </c>
      <c r="M17" s="209">
        <f>'END Jul 2022'!AZ11</f>
        <v>1</v>
      </c>
      <c r="N17" s="209">
        <f>'END Jul 2022'!BA11</f>
        <v>0</v>
      </c>
      <c r="O17" s="209">
        <f>'END Jul 2022'!BB11</f>
        <v>0</v>
      </c>
      <c r="P17" s="209">
        <f>'END Jul 2022'!BC11</f>
        <v>0</v>
      </c>
      <c r="Q17" s="378" t="str">
        <f t="shared" si="3"/>
        <v>Guaranteed off bill</v>
      </c>
      <c r="R17" s="378" t="str">
        <f t="shared" si="4"/>
        <v>Exclusive</v>
      </c>
      <c r="S17" s="379">
        <f t="shared" si="5"/>
        <v>2313.85932</v>
      </c>
      <c r="T17" s="209">
        <f t="shared" si="6"/>
        <v>2313.85932</v>
      </c>
      <c r="U17" s="381">
        <f t="shared" si="9"/>
        <v>2545.2452520000002</v>
      </c>
      <c r="V17" s="381">
        <f t="shared" si="9"/>
        <v>2545.2452520000002</v>
      </c>
      <c r="W17" s="210">
        <f>'END Jul 2022'!BL11</f>
        <v>0</v>
      </c>
      <c r="X17" s="211" t="str">
        <f>'END Jul 2022'!BM11</f>
        <v>n</v>
      </c>
      <c r="Y17" s="423"/>
      <c r="Z17" s="423"/>
      <c r="AA17" s="423"/>
      <c r="AB17" s="423"/>
      <c r="AC17" s="423"/>
      <c r="AD17" s="423"/>
      <c r="AE17" s="423"/>
      <c r="AF17" s="423"/>
      <c r="AG17" s="423"/>
      <c r="AH17" s="423"/>
      <c r="AI17" s="423"/>
      <c r="AJ17" s="423"/>
      <c r="AK17" s="423"/>
      <c r="AL17" s="423"/>
      <c r="AM17" s="423"/>
      <c r="AN17" s="423"/>
      <c r="AO17" s="423"/>
      <c r="AP17" s="423"/>
      <c r="AQ17" s="423"/>
    </row>
    <row r="18" spans="1:43" x14ac:dyDescent="0.15">
      <c r="A18" s="163" t="str">
        <f>'END Jul 2022'!K12</f>
        <v>ReAmped Energy</v>
      </c>
      <c r="B18" s="158" t="str">
        <f>'END Jul 2022'!L12</f>
        <v>Advance</v>
      </c>
      <c r="C18" s="215">
        <f>IF('END Jul 2022'!BP12=0,91*'END Jul 2022'!M12/100,(91*'END Jul 2022'!M12/100)+'END Jul 2022'!BP12/4)</f>
        <v>72.84963636363635</v>
      </c>
      <c r="D18" s="215">
        <f>IF('END Jul 2022'!O12="",$C$5*'END Jul 2022'!N12/100,IF($C$5&gt;='END Jul 2022'!P12,('END Jul 2022'!P12*'END Jul 2022'!N12/100),($C$5*'END Jul 2022'!N12/100)))</f>
        <v>711.32727272727266</v>
      </c>
      <c r="E18" s="215">
        <f>IF(AND('END Jul 2022'!P12&gt;0,'END Jul 2022'!R12&gt;0),IF($C$5&lt;'END Jul 2022'!P12,0,IF($C$5&lt;=('END Jul 2022'!R12+'END Jul 2022'!P12),(($C$5-'END Jul 2022'!P12)*'END Jul 2022'!Q12/100),(('END Jul 2022'!R12)*'END Jul 2022'!Q12/100))),0)</f>
        <v>0</v>
      </c>
      <c r="F18" s="215">
        <f>IF(AND('END Jul 2022'!Q12&gt;0,'END Jul 2022'!S12&gt;0),IF($C$5&lt;('END Jul 2022'!R12+'END Jul 2022'!P12),0,IF($C$5&lt;=('END Jul 2022'!T12+'END Jul 2022'!R12+'END Jul 2022'!P12),(($C$5-('END Jul 2022'!R12+'END Jul 2022'!P12))*'END Jul 2022'!S12/100),('END Jul 2022'!T12*'END Jul 2022'!S12/100))),0)</f>
        <v>0</v>
      </c>
      <c r="G18" s="215">
        <v>0</v>
      </c>
      <c r="H18" s="215">
        <f>IF(AND('END Jul 2022'!R12&gt;0,'END Jul 2022'!T12&gt;0),IF(($C$5&lt;'END Jul 2022'!T12),(0),($C$5-'END Jul 2022'!T12)*'END Jul 2022'!U12/100),IF(AND('END Jul 2022'!R12&gt;0,'END Jul 2022'!T12=""),IF(($C$5&lt;'END Jul 2022'!R12+'END Jul 2022'!P12),(0),(($C$5-('END Jul 2022'!R12+'END Jul 2022'!P12))*'END Jul 2022'!S12/100)),IF(AND('END Jul 2022'!P12&gt;0,'END Jul 2022'!R12=""&gt;0),IF(($C$5&lt;'END Jul 2022'!P12),(0),($C$5-'END Jul 2022'!P12)*'END Jul 2022'!Q12/100),0)))</f>
        <v>0</v>
      </c>
      <c r="I18" s="215">
        <f t="shared" ref="I18:I19" si="12">SUM(C18:H18)</f>
        <v>784.17690909090902</v>
      </c>
      <c r="J18" s="377">
        <f t="shared" si="1"/>
        <v>2845.3090909090906</v>
      </c>
      <c r="K18" s="209">
        <f t="shared" si="2"/>
        <v>3136.7076363636361</v>
      </c>
      <c r="L18" s="181">
        <f t="shared" si="8"/>
        <v>3450.3784000000001</v>
      </c>
      <c r="M18" s="209">
        <f>'END Jul 2022'!AZ12</f>
        <v>0</v>
      </c>
      <c r="N18" s="209">
        <f>'END Jul 2022'!BA12</f>
        <v>0</v>
      </c>
      <c r="O18" s="209">
        <f>'END Jul 2022'!BB12</f>
        <v>0</v>
      </c>
      <c r="P18" s="209">
        <f>'END Jul 2022'!BC12</f>
        <v>0</v>
      </c>
      <c r="Q18" s="378" t="str">
        <f t="shared" si="3"/>
        <v>No discount</v>
      </c>
      <c r="R18" s="378" t="str">
        <f t="shared" si="4"/>
        <v>Exclusive</v>
      </c>
      <c r="S18" s="379">
        <f t="shared" si="5"/>
        <v>3136.7076363636361</v>
      </c>
      <c r="T18" s="209">
        <f t="shared" si="6"/>
        <v>3136.7076363636361</v>
      </c>
      <c r="U18" s="381">
        <f t="shared" si="9"/>
        <v>3450.3784000000001</v>
      </c>
      <c r="V18" s="381">
        <f t="shared" si="9"/>
        <v>3450.3784000000001</v>
      </c>
      <c r="W18" s="210">
        <f>'END Jul 2022'!BL12</f>
        <v>0</v>
      </c>
      <c r="X18" s="211" t="str">
        <f>'END Jul 2022'!BM12</f>
        <v>n</v>
      </c>
      <c r="Y18" s="423"/>
      <c r="Z18" s="423"/>
      <c r="AA18" s="423"/>
      <c r="AB18" s="423"/>
      <c r="AC18" s="423"/>
      <c r="AD18" s="423"/>
      <c r="AE18" s="423"/>
      <c r="AF18" s="423"/>
      <c r="AG18" s="423"/>
      <c r="AH18" s="423"/>
      <c r="AI18" s="423"/>
      <c r="AJ18" s="423"/>
      <c r="AK18" s="423"/>
      <c r="AL18" s="423"/>
      <c r="AM18" s="423"/>
      <c r="AN18" s="423"/>
      <c r="AO18" s="423"/>
      <c r="AP18" s="423"/>
      <c r="AQ18" s="423"/>
    </row>
    <row r="19" spans="1:43" x14ac:dyDescent="0.15">
      <c r="A19" s="163" t="str">
        <f>'END Jul 2022'!K13</f>
        <v>Sumo Power</v>
      </c>
      <c r="B19" s="158" t="str">
        <f>'END Jul 2022'!L13</f>
        <v>Assure</v>
      </c>
      <c r="C19" s="215">
        <f>IF('END Jul 2022'!BP13=0,91*'END Jul 2022'!M13/100,(91*'END Jul 2022'!M13/100)+'END Jul 2022'!BP13/4)</f>
        <v>73.709999999999994</v>
      </c>
      <c r="D19" s="215">
        <f>IF('END Jul 2022'!O13="",$C$5*'END Jul 2022'!N13/100,IF($C$5&gt;='END Jul 2022'!P13,('END Jul 2022'!P13*'END Jul 2022'!N13/100),($C$5*'END Jul 2022'!N13/100)))</f>
        <v>408.59999999999991</v>
      </c>
      <c r="E19" s="215">
        <f>IF(AND('END Jul 2022'!P13&gt;0,'END Jul 2022'!R13&gt;0),IF($C$5&lt;'END Jul 2022'!P13,0,IF($C$5&lt;=('END Jul 2022'!R13+'END Jul 2022'!P13),(($C$5-'END Jul 2022'!P13)*'END Jul 2022'!Q13/100),(('END Jul 2022'!R13)*'END Jul 2022'!Q13/100))),0)</f>
        <v>0</v>
      </c>
      <c r="F19" s="215">
        <f>IF(AND('END Jul 2022'!Q13&gt;0,'END Jul 2022'!S13&gt;0),IF($C$5&lt;('END Jul 2022'!R13+'END Jul 2022'!P13),0,IF($C$5&lt;=('END Jul 2022'!T13+'END Jul 2022'!R13+'END Jul 2022'!P13),(($C$5-('END Jul 2022'!R13+'END Jul 2022'!P13))*'END Jul 2022'!S13/100),('END Jul 2022'!T13*'END Jul 2022'!S13/100))),0)</f>
        <v>0</v>
      </c>
      <c r="G19" s="215">
        <v>0</v>
      </c>
      <c r="H19" s="215">
        <f>IF(AND('END Jul 2022'!R13&gt;0,'END Jul 2022'!T13&gt;0),IF(($C$5&lt;'END Jul 2022'!T13),(0),($C$5-'END Jul 2022'!T13)*'END Jul 2022'!U13/100),IF(AND('END Jul 2022'!R13&gt;0,'END Jul 2022'!T13=""),IF(($C$5&lt;'END Jul 2022'!R13+'END Jul 2022'!P13),(0),(($C$5-('END Jul 2022'!R13+'END Jul 2022'!P13))*'END Jul 2022'!S13/100)),IF(AND('END Jul 2022'!P13&gt;0,'END Jul 2022'!R13=""&gt;0),IF(($C$5&lt;'END Jul 2022'!P13),(0),($C$5-'END Jul 2022'!P13)*'END Jul 2022'!Q13/100),0)))</f>
        <v>0</v>
      </c>
      <c r="I19" s="215">
        <f t="shared" si="12"/>
        <v>482.30999999999989</v>
      </c>
      <c r="J19" s="377">
        <f t="shared" si="1"/>
        <v>1634.3999999999996</v>
      </c>
      <c r="K19" s="209">
        <f t="shared" si="2"/>
        <v>1929.2399999999996</v>
      </c>
      <c r="L19" s="181">
        <f t="shared" si="8"/>
        <v>2122.1639999999998</v>
      </c>
      <c r="M19" s="209">
        <f>'END Jul 2022'!AZ13</f>
        <v>0</v>
      </c>
      <c r="N19" s="209">
        <f>'END Jul 2022'!BA13</f>
        <v>0</v>
      </c>
      <c r="O19" s="209">
        <f>'END Jul 2022'!BB13</f>
        <v>0</v>
      </c>
      <c r="P19" s="209">
        <f>'END Jul 2022'!BC13</f>
        <v>0</v>
      </c>
      <c r="Q19" s="378" t="str">
        <f t="shared" si="3"/>
        <v>No discount</v>
      </c>
      <c r="R19" s="378" t="str">
        <f t="shared" si="4"/>
        <v>Exclusive</v>
      </c>
      <c r="S19" s="379">
        <f t="shared" si="5"/>
        <v>1929.2399999999996</v>
      </c>
      <c r="T19" s="209">
        <f t="shared" si="6"/>
        <v>1929.2399999999996</v>
      </c>
      <c r="U19" s="381">
        <f t="shared" si="9"/>
        <v>2122.1639999999998</v>
      </c>
      <c r="V19" s="381">
        <f t="shared" si="9"/>
        <v>2122.1639999999998</v>
      </c>
      <c r="W19" s="210">
        <f>'END Jul 2022'!BL13</f>
        <v>0</v>
      </c>
      <c r="X19" s="211" t="str">
        <f>'END Jul 2022'!BM13</f>
        <v>n</v>
      </c>
      <c r="Y19" s="423"/>
      <c r="Z19" s="423"/>
      <c r="AA19" s="423"/>
      <c r="AB19" s="423"/>
      <c r="AC19" s="423"/>
      <c r="AD19" s="423"/>
      <c r="AE19" s="423"/>
      <c r="AF19" s="423"/>
      <c r="AG19" s="423"/>
      <c r="AH19" s="423"/>
      <c r="AI19" s="423"/>
      <c r="AJ19" s="423"/>
      <c r="AK19" s="423"/>
      <c r="AL19" s="423"/>
      <c r="AM19" s="423"/>
      <c r="AN19" s="423"/>
      <c r="AO19" s="423"/>
      <c r="AP19" s="423"/>
      <c r="AQ19" s="423"/>
    </row>
    <row r="20" spans="1:43" x14ac:dyDescent="0.15">
      <c r="A20" s="163" t="str">
        <f>'END Jul 2022'!K14</f>
        <v>Amber Electric</v>
      </c>
      <c r="B20" s="158" t="str">
        <f>'END Jul 2022'!L14</f>
        <v>Amber Plan</v>
      </c>
      <c r="C20" s="215">
        <f>IF('END Jul 2022'!BP14=0,91*'END Jul 2022'!M14/100,(91*'END Jul 2022'!M14/100)+'END Jul 2022'!BP14/4)</f>
        <v>126.11818181818181</v>
      </c>
      <c r="D20" s="215">
        <f>IF('END Jul 2022'!O14="",$C$5*'END Jul 2022'!N14/100,IF($C$5&gt;='END Jul 2022'!P14,('END Jul 2022'!P14*'END Jul 2022'!N14/100),($C$5*'END Jul 2022'!N14/100)))</f>
        <v>561.43636363636369</v>
      </c>
      <c r="E20" s="215">
        <f>IF(AND('END Jul 2022'!P14&gt;0,'END Jul 2022'!R14&gt;0),IF($C$5&lt;'END Jul 2022'!P14,0,IF($C$5&lt;=('END Jul 2022'!R14+'END Jul 2022'!P14),(($C$5-'END Jul 2022'!P14)*'END Jul 2022'!Q14/100),(('END Jul 2022'!R14)*'END Jul 2022'!Q14/100))),0)</f>
        <v>0</v>
      </c>
      <c r="F20" s="215">
        <f>IF(AND('END Jul 2022'!Q14&gt;0,'END Jul 2022'!S14&gt;0),IF($C$5&lt;('END Jul 2022'!R14+'END Jul 2022'!P14),0,IF($C$5&lt;=('END Jul 2022'!T14+'END Jul 2022'!R14+'END Jul 2022'!P14),(($C$5-('END Jul 2022'!R14+'END Jul 2022'!P14))*'END Jul 2022'!S14/100),('END Jul 2022'!T14*'END Jul 2022'!S14/100))),0)</f>
        <v>0</v>
      </c>
      <c r="G20" s="215">
        <v>0</v>
      </c>
      <c r="H20" s="215">
        <f>IF(AND('END Jul 2022'!R14&gt;0,'END Jul 2022'!T14&gt;0),IF(($C$5&lt;'END Jul 2022'!T14),(0),($C$5-'END Jul 2022'!T14)*'END Jul 2022'!U14/100),IF(AND('END Jul 2022'!R14&gt;0,'END Jul 2022'!T14=""),IF(($C$5&lt;'END Jul 2022'!R14+'END Jul 2022'!P14),(0),(($C$5-('END Jul 2022'!R14+'END Jul 2022'!P14))*'END Jul 2022'!S14/100)),IF(AND('END Jul 2022'!P14&gt;0,'END Jul 2022'!R14=""&gt;0),IF(($C$5&lt;'END Jul 2022'!P14),(0),($C$5-'END Jul 2022'!P14)*'END Jul 2022'!Q14/100),0)))</f>
        <v>0</v>
      </c>
      <c r="I20" s="215">
        <f t="shared" si="0"/>
        <v>687.55454545454552</v>
      </c>
      <c r="J20" s="377">
        <f t="shared" si="1"/>
        <v>2245.7454545454548</v>
      </c>
      <c r="K20" s="209">
        <f t="shared" si="2"/>
        <v>2750.2181818181821</v>
      </c>
      <c r="L20" s="181">
        <f t="shared" si="8"/>
        <v>3025.2400000000007</v>
      </c>
      <c r="M20" s="209">
        <f>'END Jul 2022'!AZ14</f>
        <v>0</v>
      </c>
      <c r="N20" s="209">
        <f>'END Jul 2022'!BA14</f>
        <v>0</v>
      </c>
      <c r="O20" s="209">
        <f>'END Jul 2022'!BB14</f>
        <v>0</v>
      </c>
      <c r="P20" s="209">
        <f>'END Jul 2022'!BC14</f>
        <v>0</v>
      </c>
      <c r="Q20" s="378" t="str">
        <f t="shared" si="3"/>
        <v>No discount</v>
      </c>
      <c r="R20" s="378" t="str">
        <f t="shared" si="4"/>
        <v>Exclusive</v>
      </c>
      <c r="S20" s="379">
        <f t="shared" si="5"/>
        <v>2750.2181818181821</v>
      </c>
      <c r="T20" s="209">
        <f t="shared" si="6"/>
        <v>2750.2181818181821</v>
      </c>
      <c r="U20" s="381">
        <f t="shared" si="9"/>
        <v>3025.2400000000007</v>
      </c>
      <c r="V20" s="381">
        <f t="shared" si="9"/>
        <v>3025.2400000000007</v>
      </c>
      <c r="W20" s="210">
        <f>'END Jul 2022'!BL14</f>
        <v>0</v>
      </c>
      <c r="X20" s="211" t="str">
        <f>'END Jul 2022'!BM14</f>
        <v>n</v>
      </c>
      <c r="Y20" s="423"/>
      <c r="Z20" s="423"/>
      <c r="AA20" s="423"/>
      <c r="AB20" s="423"/>
      <c r="AC20" s="423"/>
      <c r="AD20" s="423"/>
      <c r="AE20" s="423"/>
      <c r="AF20" s="423"/>
      <c r="AG20" s="423"/>
      <c r="AH20" s="423"/>
      <c r="AI20" s="423"/>
      <c r="AJ20" s="423"/>
      <c r="AK20" s="423"/>
      <c r="AL20" s="423"/>
      <c r="AM20" s="423"/>
      <c r="AN20" s="423"/>
      <c r="AO20" s="423"/>
      <c r="AP20" s="423"/>
      <c r="AQ20" s="423"/>
    </row>
    <row r="21" spans="1:43" x14ac:dyDescent="0.15">
      <c r="A21" s="163" t="str">
        <f>'END Jul 2022'!K15</f>
        <v>GloBird Energy</v>
      </c>
      <c r="B21" s="158" t="str">
        <f>'END Jul 2022'!L15</f>
        <v>GloSave</v>
      </c>
      <c r="C21" s="215">
        <f>IF('END Jul 2022'!BP15=0,91*'END Jul 2022'!M15/100,(91*'END Jul 2022'!M15/100)+'END Jul 2022'!BP15/4)</f>
        <v>68.25</v>
      </c>
      <c r="D21" s="215">
        <f>IF('END Jul 2022'!O15="",$C$5*'END Jul 2022'!N15/100,IF($C$5&gt;='END Jul 2022'!P15,('END Jul 2022'!P15*'END Jul 2022'!N15/100),($C$5*'END Jul 2022'!N15/100)))</f>
        <v>863.99999999999989</v>
      </c>
      <c r="E21" s="215">
        <f>IF(AND('END Jul 2022'!P15&gt;0,'END Jul 2022'!R15&gt;0),IF($C$5&lt;'END Jul 2022'!P15,0,IF($C$5&lt;=('END Jul 2022'!R15+'END Jul 2022'!P15),(($C$5-'END Jul 2022'!P15)*'END Jul 2022'!Q15/100),(('END Jul 2022'!R15)*'END Jul 2022'!Q15/100))),0)</f>
        <v>0</v>
      </c>
      <c r="F21" s="215">
        <f>IF(AND('END Jul 2022'!Q15&gt;0,'END Jul 2022'!S15&gt;0),IF($C$5&lt;('END Jul 2022'!R15+'END Jul 2022'!P15),0,IF($C$5&lt;=('END Jul 2022'!T15+'END Jul 2022'!R15+'END Jul 2022'!P15),(($C$5-('END Jul 2022'!R15+'END Jul 2022'!P15))*'END Jul 2022'!S15/100),('END Jul 2022'!T15*'END Jul 2022'!S15/100))),0)</f>
        <v>0</v>
      </c>
      <c r="G21" s="215">
        <v>0</v>
      </c>
      <c r="H21" s="215">
        <f>IF(AND('END Jul 2022'!R15&gt;0,'END Jul 2022'!T15&gt;0),IF(($C$5&lt;'END Jul 2022'!T15),(0),($C$5-'END Jul 2022'!T15)*'END Jul 2022'!U15/100),IF(AND('END Jul 2022'!R15&gt;0,'END Jul 2022'!T15=""),IF(($C$5&lt;'END Jul 2022'!R15+'END Jul 2022'!P15),(0),(($C$5-('END Jul 2022'!R15+'END Jul 2022'!P15))*'END Jul 2022'!S15/100)),IF(AND('END Jul 2022'!P15&gt;0,'END Jul 2022'!R15=""&gt;0),IF(($C$5&lt;'END Jul 2022'!P15),(0),($C$5-'END Jul 2022'!P15)*'END Jul 2022'!Q15/100),0)))</f>
        <v>0</v>
      </c>
      <c r="I21" s="215">
        <f t="shared" si="0"/>
        <v>932.24999999999989</v>
      </c>
      <c r="J21" s="377">
        <f t="shared" si="1"/>
        <v>3455.9999999999995</v>
      </c>
      <c r="K21" s="209">
        <f t="shared" si="2"/>
        <v>3728.9999999999995</v>
      </c>
      <c r="L21" s="181">
        <f t="shared" si="8"/>
        <v>4101.8999999999996</v>
      </c>
      <c r="M21" s="209">
        <f>'END Jul 2022'!AZ15</f>
        <v>0</v>
      </c>
      <c r="N21" s="209">
        <f>'END Jul 2022'!BA15</f>
        <v>0</v>
      </c>
      <c r="O21" s="209">
        <f>'END Jul 2022'!BB15</f>
        <v>0</v>
      </c>
      <c r="P21" s="209">
        <f>'END Jul 2022'!BC15</f>
        <v>0</v>
      </c>
      <c r="Q21" s="378" t="str">
        <f t="shared" si="3"/>
        <v>No discount</v>
      </c>
      <c r="R21" s="378" t="str">
        <f t="shared" si="4"/>
        <v>Exclusive</v>
      </c>
      <c r="S21" s="379">
        <f t="shared" si="5"/>
        <v>3728.9999999999995</v>
      </c>
      <c r="T21" s="209">
        <f t="shared" si="6"/>
        <v>3728.9999999999995</v>
      </c>
      <c r="U21" s="381">
        <f t="shared" si="9"/>
        <v>4101.8999999999996</v>
      </c>
      <c r="V21" s="381">
        <f t="shared" si="9"/>
        <v>4101.8999999999996</v>
      </c>
      <c r="W21" s="210">
        <f>'END Jul 2022'!BL15</f>
        <v>0</v>
      </c>
      <c r="X21" s="211" t="str">
        <f>'END Jul 2022'!BM15</f>
        <v>n</v>
      </c>
      <c r="Y21" s="423"/>
      <c r="Z21" s="423"/>
      <c r="AA21" s="423"/>
      <c r="AB21" s="423"/>
      <c r="AC21" s="423"/>
      <c r="AD21" s="423"/>
      <c r="AE21" s="423"/>
      <c r="AF21" s="423"/>
      <c r="AG21" s="423"/>
      <c r="AH21" s="423"/>
      <c r="AI21" s="423"/>
      <c r="AJ21" s="423"/>
      <c r="AK21" s="423"/>
      <c r="AL21" s="423"/>
      <c r="AM21" s="423"/>
      <c r="AN21" s="423"/>
      <c r="AO21" s="423"/>
      <c r="AP21" s="423"/>
      <c r="AQ21" s="423"/>
    </row>
    <row r="22" spans="1:43" x14ac:dyDescent="0.15">
      <c r="A22" s="163" t="str">
        <f>'END Jul 2022'!K16</f>
        <v>Kogan Energy</v>
      </c>
      <c r="B22" s="158" t="str">
        <f>'END Jul 2022'!L16</f>
        <v>Free Kogan First Membership</v>
      </c>
      <c r="C22" s="215">
        <f>IF('END Jul 2022'!BP16=0,91*'END Jul 2022'!M16/100,(91*'END Jul 2022'!M16/100)+'END Jul 2022'!BP16/4)</f>
        <v>91.901727272727271</v>
      </c>
      <c r="D22" s="215">
        <f>IF('END Jul 2022'!O16="",$C$5*'END Jul 2022'!N16/100,IF($C$5&gt;='END Jul 2022'!P16,('END Jul 2022'!P16*'END Jul 2022'!N16/100),($C$5*'END Jul 2022'!N16/100)))</f>
        <v>439.2</v>
      </c>
      <c r="E22" s="215">
        <f>IF(AND('END Jul 2022'!P16&gt;0,'END Jul 2022'!R16&gt;0),IF($C$5&lt;'END Jul 2022'!P16,0,IF($C$5&lt;=('END Jul 2022'!R16+'END Jul 2022'!P16),(($C$5-'END Jul 2022'!P16)*'END Jul 2022'!Q16/100),(('END Jul 2022'!R16)*'END Jul 2022'!Q16/100))),0)</f>
        <v>0</v>
      </c>
      <c r="F22" s="215">
        <f>IF(AND('END Jul 2022'!Q16&gt;0,'END Jul 2022'!S16&gt;0),IF($C$5&lt;('END Jul 2022'!R16+'END Jul 2022'!P16),0,IF($C$5&lt;=('END Jul 2022'!T16+'END Jul 2022'!R16+'END Jul 2022'!P16),(($C$5-('END Jul 2022'!R16+'END Jul 2022'!P16))*'END Jul 2022'!S16/100),('END Jul 2022'!T16*'END Jul 2022'!S16/100))),0)</f>
        <v>0</v>
      </c>
      <c r="G22" s="215">
        <v>0</v>
      </c>
      <c r="H22" s="215">
        <f>IF(AND('END Jul 2022'!R16&gt;0,'END Jul 2022'!T16&gt;0),IF(($C$5&lt;'END Jul 2022'!T16),(0),($C$5-'END Jul 2022'!T16)*'END Jul 2022'!U16/100),IF(AND('END Jul 2022'!R16&gt;0,'END Jul 2022'!T16=""),IF(($C$5&lt;'END Jul 2022'!R16+'END Jul 2022'!P16),(0),(($C$5-('END Jul 2022'!R16+'END Jul 2022'!P16))*'END Jul 2022'!S16/100)),IF(AND('END Jul 2022'!P16&gt;0,'END Jul 2022'!R16=""&gt;0),IF(($C$5&lt;'END Jul 2022'!P16),(0),($C$5-'END Jul 2022'!P16)*'END Jul 2022'!Q16/100),0)))</f>
        <v>0</v>
      </c>
      <c r="I22" s="215">
        <f t="shared" si="0"/>
        <v>531.1017272727272</v>
      </c>
      <c r="J22" s="377">
        <f t="shared" si="1"/>
        <v>1756.7999999999997</v>
      </c>
      <c r="K22" s="209">
        <f t="shared" si="2"/>
        <v>2124.4069090909088</v>
      </c>
      <c r="L22" s="181">
        <f t="shared" si="8"/>
        <v>2336.8476000000001</v>
      </c>
      <c r="M22" s="209">
        <f>'END Jul 2022'!AZ16</f>
        <v>0</v>
      </c>
      <c r="N22" s="209">
        <f>'END Jul 2022'!BA16</f>
        <v>0</v>
      </c>
      <c r="O22" s="209">
        <f>'END Jul 2022'!BB16</f>
        <v>0</v>
      </c>
      <c r="P22" s="209">
        <f>'END Jul 2022'!BC16</f>
        <v>0</v>
      </c>
      <c r="Q22" s="378" t="str">
        <f t="shared" si="3"/>
        <v>No discount</v>
      </c>
      <c r="R22" s="378" t="str">
        <f t="shared" si="4"/>
        <v>Exclusive</v>
      </c>
      <c r="S22" s="379">
        <f t="shared" si="5"/>
        <v>2124.4069090909088</v>
      </c>
      <c r="T22" s="209">
        <f t="shared" si="6"/>
        <v>2124.4069090909088</v>
      </c>
      <c r="U22" s="381">
        <f t="shared" si="9"/>
        <v>2336.8476000000001</v>
      </c>
      <c r="V22" s="381">
        <f t="shared" si="9"/>
        <v>2336.8476000000001</v>
      </c>
      <c r="W22" s="210">
        <f>'END Jul 2022'!BL16</f>
        <v>0</v>
      </c>
      <c r="X22" s="211" t="str">
        <f>'END Jul 2022'!BM16</f>
        <v>n</v>
      </c>
      <c r="Y22" s="423"/>
      <c r="Z22" s="423"/>
      <c r="AA22" s="423"/>
      <c r="AB22" s="423"/>
      <c r="AC22" s="423"/>
      <c r="AD22" s="423"/>
      <c r="AE22" s="423"/>
      <c r="AF22" s="423"/>
      <c r="AG22" s="423"/>
      <c r="AH22" s="423"/>
      <c r="AI22" s="423"/>
      <c r="AJ22" s="423"/>
      <c r="AK22" s="423"/>
      <c r="AL22" s="423"/>
      <c r="AM22" s="423"/>
      <c r="AN22" s="423"/>
      <c r="AO22" s="423"/>
      <c r="AP22" s="423"/>
      <c r="AQ22" s="423"/>
    </row>
    <row r="23" spans="1:43" customFormat="1" x14ac:dyDescent="0.15">
      <c r="A23" s="426"/>
      <c r="B23" s="426"/>
      <c r="C23" s="426"/>
      <c r="D23" s="426"/>
      <c r="E23" s="426"/>
      <c r="F23" s="426"/>
      <c r="G23" s="426"/>
      <c r="H23" s="426"/>
      <c r="I23" s="426"/>
      <c r="J23" s="426"/>
      <c r="K23" s="426"/>
      <c r="L23" s="426"/>
      <c r="M23" s="426"/>
      <c r="N23" s="426"/>
      <c r="O23" s="426"/>
      <c r="P23" s="426"/>
      <c r="Q23" s="426"/>
      <c r="R23" s="426"/>
      <c r="S23" s="426"/>
      <c r="T23" s="426"/>
      <c r="U23" s="426"/>
      <c r="V23" s="426"/>
      <c r="W23" s="426"/>
      <c r="X23" s="426"/>
      <c r="Y23" s="423"/>
      <c r="Z23" s="423"/>
      <c r="AA23" s="423"/>
      <c r="AB23" s="423"/>
      <c r="AC23" s="423"/>
      <c r="AD23" s="423"/>
      <c r="AE23" s="423"/>
      <c r="AF23" s="423"/>
      <c r="AG23" s="423"/>
      <c r="AH23" s="423"/>
      <c r="AI23" s="423"/>
      <c r="AJ23" s="423"/>
      <c r="AK23" s="423"/>
      <c r="AL23" s="423"/>
      <c r="AM23" s="423"/>
      <c r="AN23" s="423"/>
      <c r="AO23" s="423"/>
      <c r="AP23" s="423"/>
      <c r="AQ23" s="423"/>
    </row>
    <row r="24" spans="1:43" customFormat="1" ht="15" thickBot="1" x14ac:dyDescent="0.2">
      <c r="A24" s="426"/>
      <c r="B24" s="426"/>
      <c r="C24" s="426"/>
      <c r="D24" s="426"/>
      <c r="E24" s="426"/>
      <c r="F24" s="426"/>
      <c r="G24" s="426"/>
      <c r="H24" s="426"/>
      <c r="I24" s="426"/>
      <c r="J24" s="426"/>
      <c r="K24" s="426"/>
      <c r="L24" s="426"/>
      <c r="M24" s="426"/>
      <c r="N24" s="426"/>
      <c r="O24" s="426"/>
      <c r="P24" s="426"/>
      <c r="Q24" s="426"/>
      <c r="R24" s="426"/>
      <c r="S24" s="426"/>
      <c r="T24" s="426"/>
      <c r="U24" s="426"/>
      <c r="V24" s="426"/>
      <c r="W24" s="426"/>
      <c r="X24" s="426"/>
      <c r="Y24" s="423"/>
      <c r="Z24" s="423"/>
      <c r="AA24" s="423"/>
      <c r="AB24" s="423"/>
      <c r="AC24" s="423"/>
      <c r="AD24" s="423"/>
      <c r="AE24" s="423"/>
      <c r="AF24" s="423"/>
      <c r="AG24" s="423"/>
      <c r="AH24" s="423"/>
      <c r="AI24" s="423"/>
      <c r="AJ24" s="423"/>
      <c r="AK24" s="423"/>
      <c r="AL24" s="423"/>
      <c r="AM24" s="423"/>
      <c r="AN24" s="423"/>
      <c r="AO24" s="423"/>
      <c r="AP24" s="423"/>
      <c r="AQ24" s="423"/>
    </row>
    <row r="25" spans="1:43" x14ac:dyDescent="0.15">
      <c r="A25" s="166" t="s">
        <v>1370</v>
      </c>
      <c r="B25" s="167"/>
      <c r="C25" s="167"/>
      <c r="D25" s="167"/>
      <c r="E25" s="167"/>
      <c r="F25" s="167"/>
      <c r="G25" s="167"/>
      <c r="H25" s="167"/>
      <c r="I25" s="167"/>
      <c r="J25" s="167"/>
      <c r="K25" s="167"/>
      <c r="L25" s="167"/>
      <c r="M25" s="167"/>
      <c r="N25" s="167"/>
      <c r="O25" s="167"/>
      <c r="P25" s="167"/>
      <c r="Q25" s="167"/>
      <c r="R25" s="167"/>
      <c r="S25" s="167"/>
      <c r="T25" s="167"/>
      <c r="U25" s="167"/>
      <c r="V25" s="167"/>
      <c r="W25" s="167"/>
      <c r="X25" s="173"/>
      <c r="Y25" s="423"/>
      <c r="Z25" s="423"/>
      <c r="AA25" s="423"/>
      <c r="AB25" s="423"/>
      <c r="AC25" s="423"/>
      <c r="AD25" s="423"/>
      <c r="AE25" s="423"/>
      <c r="AF25" s="423"/>
      <c r="AG25" s="423"/>
      <c r="AH25" s="423"/>
      <c r="AI25" s="423"/>
      <c r="AJ25" s="423"/>
      <c r="AK25" s="423"/>
      <c r="AL25" s="423"/>
      <c r="AM25" s="423"/>
      <c r="AN25" s="423"/>
      <c r="AO25" s="423"/>
      <c r="AP25" s="423"/>
      <c r="AQ25" s="423"/>
    </row>
    <row r="26" spans="1:43" x14ac:dyDescent="0.15">
      <c r="A26" s="168" t="s">
        <v>692</v>
      </c>
      <c r="B26" s="78"/>
      <c r="C26" s="164">
        <v>2000</v>
      </c>
      <c r="D26" s="78"/>
      <c r="E26" s="78"/>
      <c r="F26" s="78"/>
      <c r="G26" s="78"/>
      <c r="H26" s="78"/>
      <c r="I26" s="78"/>
      <c r="J26" s="78"/>
      <c r="K26" s="78"/>
      <c r="L26" s="78"/>
      <c r="M26" s="78"/>
      <c r="N26" s="78"/>
      <c r="O26" s="78"/>
      <c r="P26" s="78"/>
      <c r="Q26" s="78"/>
      <c r="R26" s="78"/>
      <c r="S26" s="78"/>
      <c r="T26" s="78"/>
      <c r="U26" s="78"/>
      <c r="V26" s="78"/>
      <c r="W26" s="78"/>
      <c r="X26" s="174"/>
      <c r="Y26" s="423"/>
      <c r="Z26" s="423"/>
      <c r="AA26" s="423"/>
      <c r="AB26" s="423"/>
      <c r="AC26" s="423"/>
      <c r="AD26" s="423"/>
      <c r="AE26" s="423"/>
      <c r="AF26" s="423"/>
      <c r="AG26" s="423"/>
      <c r="AH26" s="423"/>
      <c r="AI26" s="423"/>
      <c r="AJ26" s="423"/>
      <c r="AK26" s="423"/>
      <c r="AL26" s="423"/>
      <c r="AM26" s="423"/>
      <c r="AN26" s="423"/>
      <c r="AO26" s="423"/>
      <c r="AP26" s="423"/>
      <c r="AQ26" s="423"/>
    </row>
    <row r="27" spans="1:43" x14ac:dyDescent="0.15">
      <c r="A27" s="168" t="s">
        <v>652</v>
      </c>
      <c r="B27" s="78"/>
      <c r="C27" s="165">
        <v>0.7</v>
      </c>
      <c r="D27" s="78"/>
      <c r="E27" s="78"/>
      <c r="F27" s="78"/>
      <c r="G27" s="78"/>
      <c r="H27" s="78"/>
      <c r="I27" s="78"/>
      <c r="J27" s="78"/>
      <c r="K27" s="78"/>
      <c r="L27" s="78"/>
      <c r="M27" s="78"/>
      <c r="N27" s="78"/>
      <c r="O27" s="78"/>
      <c r="P27" s="78"/>
      <c r="Q27" s="78"/>
      <c r="R27" s="78"/>
      <c r="S27" s="78"/>
      <c r="T27" s="78"/>
      <c r="U27" s="78"/>
      <c r="V27" s="78"/>
      <c r="W27" s="78"/>
      <c r="X27" s="174"/>
      <c r="Y27" s="423"/>
      <c r="Z27" s="423"/>
      <c r="AA27" s="423"/>
      <c r="AB27" s="423"/>
      <c r="AC27" s="423"/>
      <c r="AD27" s="423"/>
      <c r="AE27" s="423"/>
      <c r="AF27" s="423"/>
      <c r="AG27" s="423"/>
      <c r="AH27" s="423"/>
      <c r="AI27" s="423"/>
      <c r="AJ27" s="423"/>
      <c r="AK27" s="423"/>
      <c r="AL27" s="423"/>
      <c r="AM27" s="423"/>
      <c r="AN27" s="423"/>
      <c r="AO27" s="423"/>
      <c r="AP27" s="423"/>
      <c r="AQ27" s="423"/>
    </row>
    <row r="28" spans="1:43" x14ac:dyDescent="0.15">
      <c r="A28" s="168" t="s">
        <v>344</v>
      </c>
      <c r="B28" s="78"/>
      <c r="C28" s="165">
        <v>0.3</v>
      </c>
      <c r="D28" s="78"/>
      <c r="E28" s="78"/>
      <c r="F28" s="78"/>
      <c r="G28" s="78"/>
      <c r="H28" s="78"/>
      <c r="I28" s="78"/>
      <c r="J28" s="78"/>
      <c r="K28" s="78"/>
      <c r="L28" s="78"/>
      <c r="M28" s="78"/>
      <c r="N28" s="78"/>
      <c r="O28" s="78"/>
      <c r="P28" s="78"/>
      <c r="Q28" s="78"/>
      <c r="R28" s="78"/>
      <c r="S28" s="78"/>
      <c r="T28" s="78"/>
      <c r="U28" s="78"/>
      <c r="V28" s="78"/>
      <c r="W28" s="78"/>
      <c r="X28" s="174"/>
      <c r="Y28" s="423"/>
      <c r="Z28" s="423"/>
      <c r="AA28" s="423"/>
      <c r="AB28" s="423"/>
      <c r="AC28" s="423"/>
      <c r="AD28" s="423"/>
      <c r="AE28" s="423"/>
      <c r="AF28" s="423"/>
      <c r="AG28" s="423"/>
      <c r="AH28" s="423"/>
      <c r="AI28" s="423"/>
      <c r="AJ28" s="423"/>
      <c r="AK28" s="423"/>
      <c r="AL28" s="423"/>
      <c r="AM28" s="423"/>
      <c r="AN28" s="423"/>
      <c r="AO28" s="423"/>
      <c r="AP28" s="423"/>
      <c r="AQ28" s="423"/>
    </row>
    <row r="29" spans="1:43" x14ac:dyDescent="0.15">
      <c r="A29" s="371"/>
      <c r="B29" s="222"/>
      <c r="C29" s="222"/>
      <c r="D29" s="222"/>
      <c r="E29" s="222"/>
      <c r="F29" s="222"/>
      <c r="G29" s="222"/>
      <c r="H29" s="222"/>
      <c r="I29" s="222"/>
      <c r="J29" s="222"/>
      <c r="K29" s="222"/>
      <c r="L29" s="222"/>
      <c r="M29" s="222"/>
      <c r="N29" s="222"/>
      <c r="O29" s="222"/>
      <c r="P29" s="222"/>
      <c r="Q29" s="222"/>
      <c r="R29" s="222"/>
      <c r="S29" s="222"/>
      <c r="T29" s="222"/>
      <c r="U29" s="222"/>
      <c r="V29" s="222"/>
      <c r="W29" s="222"/>
      <c r="X29" s="372"/>
      <c r="Y29" s="423"/>
      <c r="Z29" s="423"/>
      <c r="AA29" s="423"/>
      <c r="AB29" s="423"/>
      <c r="AC29" s="423"/>
      <c r="AD29" s="423"/>
      <c r="AE29" s="423"/>
      <c r="AF29" s="423"/>
      <c r="AG29" s="423"/>
      <c r="AH29" s="423"/>
      <c r="AI29" s="423"/>
      <c r="AJ29" s="423"/>
      <c r="AK29" s="423"/>
      <c r="AL29" s="423"/>
      <c r="AM29" s="423"/>
      <c r="AN29" s="423"/>
      <c r="AO29" s="423"/>
      <c r="AP29" s="423"/>
      <c r="AQ29" s="423"/>
    </row>
    <row r="30" spans="1:43" ht="75" x14ac:dyDescent="0.15">
      <c r="A30" s="363" t="s">
        <v>248</v>
      </c>
      <c r="B30" s="364" t="s">
        <v>249</v>
      </c>
      <c r="C30" s="365" t="s">
        <v>250</v>
      </c>
      <c r="D30" s="365" t="s">
        <v>251</v>
      </c>
      <c r="E30" s="365" t="s">
        <v>597</v>
      </c>
      <c r="F30" s="365" t="s">
        <v>598</v>
      </c>
      <c r="G30" s="365" t="s">
        <v>398</v>
      </c>
      <c r="H30" s="365" t="s">
        <v>1371</v>
      </c>
      <c r="I30" s="365" t="s">
        <v>746</v>
      </c>
      <c r="J30" s="373" t="s">
        <v>1363</v>
      </c>
      <c r="K30" s="374" t="s">
        <v>600</v>
      </c>
      <c r="L30" s="367" t="s">
        <v>1070</v>
      </c>
      <c r="M30" s="368" t="s">
        <v>361</v>
      </c>
      <c r="N30" s="368" t="s">
        <v>1679</v>
      </c>
      <c r="O30" s="368" t="s">
        <v>275</v>
      </c>
      <c r="P30" s="368" t="s">
        <v>1378</v>
      </c>
      <c r="Q30" s="375" t="s">
        <v>1364</v>
      </c>
      <c r="R30" s="375" t="s">
        <v>1365</v>
      </c>
      <c r="S30" s="376" t="s">
        <v>1366</v>
      </c>
      <c r="T30" s="376" t="s">
        <v>1367</v>
      </c>
      <c r="U30" s="369" t="s">
        <v>1368</v>
      </c>
      <c r="V30" s="369" t="s">
        <v>1369</v>
      </c>
      <c r="W30" s="368" t="s">
        <v>276</v>
      </c>
      <c r="X30" s="370" t="s">
        <v>509</v>
      </c>
      <c r="Y30" s="423"/>
      <c r="Z30" s="423"/>
      <c r="AA30" s="423"/>
      <c r="AB30" s="423"/>
      <c r="AC30" s="423"/>
      <c r="AD30" s="423"/>
      <c r="AE30" s="423"/>
      <c r="AF30" s="423"/>
      <c r="AG30" s="423"/>
      <c r="AH30" s="423"/>
      <c r="AI30" s="423"/>
      <c r="AJ30" s="423"/>
      <c r="AK30" s="423"/>
      <c r="AL30" s="423"/>
      <c r="AM30" s="423"/>
      <c r="AN30" s="423"/>
      <c r="AO30" s="423"/>
      <c r="AP30" s="423"/>
      <c r="AQ30" s="423"/>
    </row>
    <row r="31" spans="1:43" x14ac:dyDescent="0.15">
      <c r="A31" s="163" t="str">
        <f>'END Jul 2022'!K17</f>
        <v>Energy Locals</v>
      </c>
      <c r="B31" s="158" t="str">
        <f>'END Jul 2022'!L17</f>
        <v>Online Member</v>
      </c>
      <c r="C31" s="215">
        <f>IF('END Jul 2022'!BP17=0,91*'END Jul 2022'!M17/100,(91*'END Jul 2022'!M17/100)+'END Jul 2022'!BP17/4)</f>
        <v>108.22727272727272</v>
      </c>
      <c r="D31" s="215">
        <f>IF('END Jul 2022'!O17="",$C$26*$C$27*'END Jul 2022'!N17/100,IF($C$26*$C$27&gt;='END Jul 2022'!P17,('END Jul 2022'!P17*'END Jul 2022'!N17/100),($C$26*$C$27*'END Jul 2022'!N17/100)))</f>
        <v>335.99999999999994</v>
      </c>
      <c r="E31" s="215">
        <f>IF(AND('END Jul 2022'!P17&gt;0,'END Jul 2022'!R17&gt;0),IF($C$26*$C$27&lt;'END Jul 2022'!P17,0,IF($C$26*$C$27&lt;=('END Jul 2022'!R17+'END Jul 2022'!P17),(($C$26*$C$27-'END Jul 2022'!P17)*'END Jul 2022'!Q17/100),(('END Jul 2022'!R17)*'END Jul 2022'!Q17/100))),0)</f>
        <v>0</v>
      </c>
      <c r="F31" s="215">
        <f>IF(AND('END Jul 2022'!Q17&gt;0,'END Jul 2022'!S17&gt;0),IF($C$26*$C$27&lt;('END Jul 2022'!R17+'END Jul 2022'!P17),0,IF($C$26*$C$27&lt;=('END Jul 2022'!T17+'END Jul 2022'!R17+'END Jul 2022'!P17),(($C$26*$C$27-('END Jul 2022'!R17+'END Jul 2022'!P17))*'END Jul 2022'!S17/100),('END Jul 2022'!T17*'END Jul 2022'!S17/100))),0)</f>
        <v>0</v>
      </c>
      <c r="G31" s="215">
        <f>IF(AND('END Jul 2022'!R17&gt;0,'END Jul 2022'!T17&gt;0),IF(($C$26*$C$27&lt;'END Jul 2022'!T17),(0),($C$26*$C$27*'END Jul 2022'!T17)*'END Jul 2022'!U17/100),IF(AND('END Jul 2022'!R17&gt;0,'END Jul 2022'!T17=""),IF(($C$26*$C$27&lt;'END Jul 2022'!R17+'END Jul 2022'!P17),(0),(($C$26*$C$27-('END Jul 2022'!R17+'END Jul 2022'!P17))*'END Jul 2022'!S17/100)),IF(AND('END Jul 2022'!P17&gt;0,'END Jul 2022'!R17=""&gt;0),IF(($C$26*$C$27&lt;'END Jul 2022'!P17),(0),($C$26*$C$27-'END Jul 2022'!P17)*'END Jul 2022'!Q17/100),0)))</f>
        <v>0</v>
      </c>
      <c r="H31" s="215">
        <f>($C$26*$C$28)*'END Jul 2022'!AE17/100</f>
        <v>98.999999999999986</v>
      </c>
      <c r="I31" s="215">
        <f>SUM(C31:H31)</f>
        <v>543.22727272727263</v>
      </c>
      <c r="J31" s="377">
        <f>(I31-C31)*4</f>
        <v>1739.9999999999995</v>
      </c>
      <c r="K31" s="209">
        <f>I31*4</f>
        <v>2172.9090909090905</v>
      </c>
      <c r="L31" s="181">
        <f t="shared" ref="L31:L45" si="13">K31*1.1</f>
        <v>2390.1999999999998</v>
      </c>
      <c r="M31" s="209">
        <f>'END Jul 2022'!AZ17</f>
        <v>0</v>
      </c>
      <c r="N31" s="209">
        <f>'END Jul 2022'!BA17</f>
        <v>0</v>
      </c>
      <c r="O31" s="209">
        <f>'END Jul 2022'!BB17</f>
        <v>0</v>
      </c>
      <c r="P31" s="209">
        <f>'END Jul 2022'!BC17</f>
        <v>0</v>
      </c>
      <c r="Q31" s="378" t="str">
        <f t="shared" ref="Q31:Q45" si="14">IF(SUM(M31:P31)=0,"No discount",IF(M31&gt;0,"Guaranteed off bill",IF(N31&gt;0,"Guaranteed off usENDe",IF(O31&gt;0,"Pay-on-time off bill","Pay-on-time off usENDe"))))</f>
        <v>No discount</v>
      </c>
      <c r="R31" s="378" t="str">
        <f t="shared" ref="R31:R45" si="15">IF(OR(A31="Origin Energy",A31="Red Energy",A31="Powershop"),"Inclusive","Exclusive")</f>
        <v>Exclusive</v>
      </c>
      <c r="S31" s="379">
        <f t="shared" ref="S31:S45" si="16">IF(AND(Q31="Guaranteed off bill",R31="Inclusive"),((K31*1.1)-((K31*1.1)*M31/100))/1.1,IF(AND(Q31="Guaranteed off usENDe",R31="Inclusive"),((K31*1.1)-((J31*1.1)*N31/100))/1.1,IF(AND(Q31="Guaranteed off bill",R31="Exclusive"),K31-(K31*M31/100),IF(AND(Q31="Guaranteed off usENDe",R31="Exclusive"),K31-(J31*N31/100),IF(R31="Inclusive",((K31*1.1))/1.1,K31)))))</f>
        <v>2172.9090909090905</v>
      </c>
      <c r="T31" s="209">
        <f t="shared" ref="T31:T45" si="17">IF(AND(Q31="Pay-on-time off bill",R31="Inclusive"),((S31*1.1)-((S31*1.1)*O31/100))/1.1,IF(AND(Q31="Pay-on-time off usENDe",R31="Inclusive"),((S31*1.1)-((J31*1.1)*P31/100))/1.1,IF(AND(Q31="Pay-on-time off bill",R31="Exclusive"),S31-(S31*O31/100),IF(AND(Q31="Pay-on-time off usENDe",R31="Exclusive"),S31-(J31*P31/100),IF(R31="Inclusive",((S31*1.1))/1.1,S31)))))</f>
        <v>2172.9090909090905</v>
      </c>
      <c r="U31" s="383">
        <f>S31*1.1</f>
        <v>2390.1999999999998</v>
      </c>
      <c r="V31" s="383">
        <f>T31*1.1</f>
        <v>2390.1999999999998</v>
      </c>
      <c r="W31" s="210">
        <f>'END Jul 2022'!BL17</f>
        <v>0</v>
      </c>
      <c r="X31" s="211" t="str">
        <f>'END Jul 2022'!BM17</f>
        <v>n</v>
      </c>
      <c r="Y31" s="423"/>
      <c r="Z31" s="423"/>
      <c r="AA31" s="423"/>
      <c r="AB31" s="423"/>
      <c r="AC31" s="423"/>
      <c r="AD31" s="423"/>
      <c r="AE31" s="423"/>
      <c r="AF31" s="423"/>
      <c r="AG31" s="423"/>
      <c r="AH31" s="423"/>
      <c r="AI31" s="423"/>
      <c r="AJ31" s="423"/>
      <c r="AK31" s="423"/>
      <c r="AL31" s="423"/>
      <c r="AM31" s="423"/>
      <c r="AN31" s="423"/>
      <c r="AO31" s="423"/>
      <c r="AP31" s="423"/>
      <c r="AQ31" s="423"/>
    </row>
    <row r="32" spans="1:43" x14ac:dyDescent="0.15">
      <c r="A32" s="163" t="str">
        <f>'END Jul 2022'!K18</f>
        <v>AGL</v>
      </c>
      <c r="B32" s="158" t="str">
        <f>'END Jul 2022'!L18</f>
        <v>Value Saver</v>
      </c>
      <c r="C32" s="215">
        <f>IF('END Jul 2022'!BP18=0,91*'END Jul 2022'!M18/100,(91*'END Jul 2022'!M18/100)+'END Jul 2022'!BP18/4)</f>
        <v>87.649545454545446</v>
      </c>
      <c r="D32" s="215">
        <f>IF('END Jul 2022'!O18="",$C$26*$C$27*'END Jul 2022'!N18/100,IF($C$26*$C$27&gt;='END Jul 2022'!P18,('END Jul 2022'!P18*'END Jul 2022'!N18/100),($C$26*$C$27*'END Jul 2022'!N18/100)))</f>
        <v>344.78181818181815</v>
      </c>
      <c r="E32" s="215">
        <f>IF(AND('END Jul 2022'!P18&gt;0,'END Jul 2022'!R18&gt;0),IF($C$26*$C$27&lt;'END Jul 2022'!P18,0,IF($C$26*$C$27&lt;=('END Jul 2022'!R18+'END Jul 2022'!P18),(($C$26*$C$27-'END Jul 2022'!P18)*'END Jul 2022'!Q18/100),(('END Jul 2022'!R18)*'END Jul 2022'!Q18/100))),0)</f>
        <v>0</v>
      </c>
      <c r="F32" s="215">
        <f>IF(AND('END Jul 2022'!Q18&gt;0,'END Jul 2022'!S18&gt;0),IF($C$26*$C$27&lt;('END Jul 2022'!R18+'END Jul 2022'!P18),0,IF($C$26*$C$27&lt;=('END Jul 2022'!T18+'END Jul 2022'!R18+'END Jul 2022'!P18),(($C$26*$C$27-('END Jul 2022'!R18+'END Jul 2022'!P18))*'END Jul 2022'!S18/100),('END Jul 2022'!T18*'END Jul 2022'!S18/100))),0)</f>
        <v>0</v>
      </c>
      <c r="G32" s="215">
        <f>IF(AND('END Jul 2022'!R18&gt;0,'END Jul 2022'!T18&gt;0),IF(($C$26*$C$27&lt;'END Jul 2022'!T18),(0),($C$26*$C$27*'END Jul 2022'!T18)*'END Jul 2022'!U18/100),IF(AND('END Jul 2022'!R18&gt;0,'END Jul 2022'!T18=""),IF(($C$26*$C$27&lt;'END Jul 2022'!R18+'END Jul 2022'!P18),(0),(($C$26*$C$27-('END Jul 2022'!R18+'END Jul 2022'!P18))*'END Jul 2022'!S18/100)),IF(AND('END Jul 2022'!P18&gt;0,'END Jul 2022'!R18=""&gt;0),IF(($C$26*$C$27&lt;'END Jul 2022'!P18),(0),($C$26*$C$27-'END Jul 2022'!P18)*'END Jul 2022'!Q18/100),0)))</f>
        <v>0</v>
      </c>
      <c r="H32" s="215">
        <f>($C$26*$C$28)*'END Jul 2022'!AE18/100</f>
        <v>98.23636363636362</v>
      </c>
      <c r="I32" s="215">
        <f t="shared" ref="I32:I45" si="18">SUM(C32:H32)</f>
        <v>530.66772727272723</v>
      </c>
      <c r="J32" s="377">
        <f t="shared" ref="J32:J45" si="19">(I32-C32)*4</f>
        <v>1772.0727272727272</v>
      </c>
      <c r="K32" s="209">
        <f t="shared" ref="K32:K45" si="20">I32*4</f>
        <v>2122.6709090909089</v>
      </c>
      <c r="L32" s="181">
        <f t="shared" si="13"/>
        <v>2334.9380000000001</v>
      </c>
      <c r="M32" s="209">
        <f>'END Jul 2022'!AZ18</f>
        <v>0</v>
      </c>
      <c r="N32" s="209">
        <f>'END Jul 2022'!BA18</f>
        <v>0</v>
      </c>
      <c r="O32" s="209">
        <f>'END Jul 2022'!BB18</f>
        <v>0</v>
      </c>
      <c r="P32" s="209">
        <f>'END Jul 2022'!BC18</f>
        <v>0</v>
      </c>
      <c r="Q32" s="378" t="str">
        <f t="shared" si="14"/>
        <v>No discount</v>
      </c>
      <c r="R32" s="378" t="str">
        <f t="shared" si="15"/>
        <v>Exclusive</v>
      </c>
      <c r="S32" s="379">
        <f t="shared" si="16"/>
        <v>2122.6709090909089</v>
      </c>
      <c r="T32" s="209">
        <f t="shared" si="17"/>
        <v>2122.6709090909089</v>
      </c>
      <c r="U32" s="381">
        <f t="shared" ref="U32:V45" si="21">S32*1.1</f>
        <v>2334.9380000000001</v>
      </c>
      <c r="V32" s="381">
        <f t="shared" si="21"/>
        <v>2334.9380000000001</v>
      </c>
      <c r="W32" s="210">
        <f>'END Jul 2022'!BL18</f>
        <v>0</v>
      </c>
      <c r="X32" s="211" t="str">
        <f>'END Jul 2022'!BM18</f>
        <v>n</v>
      </c>
      <c r="Y32" s="423"/>
      <c r="Z32" s="423"/>
      <c r="AA32" s="423"/>
      <c r="AB32" s="423"/>
      <c r="AC32" s="423"/>
      <c r="AD32" s="423"/>
      <c r="AE32" s="423"/>
      <c r="AF32" s="423"/>
      <c r="AG32" s="423"/>
      <c r="AH32" s="423"/>
      <c r="AI32" s="423"/>
      <c r="AJ32" s="423"/>
      <c r="AK32" s="423"/>
      <c r="AL32" s="423"/>
      <c r="AM32" s="423"/>
      <c r="AN32" s="423"/>
      <c r="AO32" s="423"/>
      <c r="AP32" s="423"/>
      <c r="AQ32" s="423"/>
    </row>
    <row r="33" spans="1:43" x14ac:dyDescent="0.15">
      <c r="A33" s="163" t="str">
        <f>'END Jul 2022'!K19</f>
        <v>Alinta Energy</v>
      </c>
      <c r="B33" s="158" t="str">
        <f>'END Jul 2022'!L19</f>
        <v>Home Deal</v>
      </c>
      <c r="C33" s="215">
        <f>IF('END Jul 2022'!BP19=0,91*'END Jul 2022'!M19/100,(91*'END Jul 2022'!M19/100)+'END Jul 2022'!BP19/4)</f>
        <v>83.116090909090914</v>
      </c>
      <c r="D33" s="215">
        <f>IF('END Jul 2022'!O19="",$C$26*$C$27*'END Jul 2022'!N19/100,IF($C$26*$C$27&gt;='END Jul 2022'!P19,('END Jul 2022'!P19*'END Jul 2022'!N19/100),($C$26*$C$27*'END Jul 2022'!N19/100)))</f>
        <v>378.12727272727273</v>
      </c>
      <c r="E33" s="215">
        <f>IF(AND('END Jul 2022'!P19&gt;0,'END Jul 2022'!R19&gt;0),IF($C$26*$C$27&lt;'END Jul 2022'!P19,0,IF($C$26*$C$27&lt;=('END Jul 2022'!R19+'END Jul 2022'!P19),(($C$26*$C$27-'END Jul 2022'!P19)*'END Jul 2022'!Q19/100),(('END Jul 2022'!R19)*'END Jul 2022'!Q19/100))),0)</f>
        <v>0</v>
      </c>
      <c r="F33" s="215">
        <f>IF(AND('END Jul 2022'!Q19&gt;0,'END Jul 2022'!S19&gt;0),IF($C$26*$C$27&lt;('END Jul 2022'!R19+'END Jul 2022'!P19),0,IF($C$26*$C$27&lt;=('END Jul 2022'!T19+'END Jul 2022'!R19+'END Jul 2022'!P19),(($C$26*$C$27-('END Jul 2022'!R19+'END Jul 2022'!P19))*'END Jul 2022'!S19/100),('END Jul 2022'!T19*'END Jul 2022'!S19/100))),0)</f>
        <v>0</v>
      </c>
      <c r="G33" s="215">
        <f>IF(AND('END Jul 2022'!R19&gt;0,'END Jul 2022'!T19&gt;0),IF(($C$26*$C$27&lt;'END Jul 2022'!T19),(0),($C$26*$C$27*'END Jul 2022'!T19)*'END Jul 2022'!U19/100),IF(AND('END Jul 2022'!R19&gt;0,'END Jul 2022'!T19=""),IF(($C$26*$C$27&lt;'END Jul 2022'!R19+'END Jul 2022'!P19),(0),(($C$26*$C$27-('END Jul 2022'!R19+'END Jul 2022'!P19))*'END Jul 2022'!S19/100)),IF(AND('END Jul 2022'!P19&gt;0,'END Jul 2022'!R19=""&gt;0),IF(($C$26*$C$27&lt;'END Jul 2022'!P19),(0),($C$26*$C$27-'END Jul 2022'!P19)*'END Jul 2022'!Q19/100),0)))</f>
        <v>0</v>
      </c>
      <c r="H33" s="215">
        <f>($C$26*$C$28)*'END Jul 2022'!AE19/100</f>
        <v>97.036363636363646</v>
      </c>
      <c r="I33" s="215">
        <f t="shared" si="18"/>
        <v>558.27972727272731</v>
      </c>
      <c r="J33" s="377">
        <f t="shared" si="19"/>
        <v>1900.6545454545455</v>
      </c>
      <c r="K33" s="209">
        <f t="shared" si="20"/>
        <v>2233.1189090909093</v>
      </c>
      <c r="L33" s="181">
        <f t="shared" si="13"/>
        <v>2456.4308000000005</v>
      </c>
      <c r="M33" s="209">
        <f>'END Jul 2022'!AZ19</f>
        <v>0</v>
      </c>
      <c r="N33" s="209">
        <f>'END Jul 2022'!BA19</f>
        <v>0</v>
      </c>
      <c r="O33" s="209">
        <f>'END Jul 2022'!BB19</f>
        <v>0</v>
      </c>
      <c r="P33" s="209">
        <f>'END Jul 2022'!BC19</f>
        <v>0</v>
      </c>
      <c r="Q33" s="378" t="str">
        <f t="shared" si="14"/>
        <v>No discount</v>
      </c>
      <c r="R33" s="378" t="str">
        <f t="shared" si="15"/>
        <v>Exclusive</v>
      </c>
      <c r="S33" s="379">
        <f t="shared" si="16"/>
        <v>2233.1189090909093</v>
      </c>
      <c r="T33" s="209">
        <f t="shared" si="17"/>
        <v>2233.1189090909093</v>
      </c>
      <c r="U33" s="381">
        <f t="shared" si="21"/>
        <v>2456.4308000000005</v>
      </c>
      <c r="V33" s="381">
        <f t="shared" si="21"/>
        <v>2456.4308000000005</v>
      </c>
      <c r="W33" s="210">
        <f>'END Jul 2022'!BL19</f>
        <v>0</v>
      </c>
      <c r="X33" s="211" t="str">
        <f>'END Jul 2022'!BM19</f>
        <v>n</v>
      </c>
      <c r="Y33" s="423"/>
      <c r="Z33" s="423"/>
      <c r="AA33" s="423"/>
      <c r="AB33" s="423"/>
      <c r="AC33" s="423"/>
      <c r="AD33" s="423"/>
      <c r="AE33" s="423"/>
      <c r="AF33" s="423"/>
      <c r="AG33" s="423"/>
      <c r="AH33" s="423"/>
      <c r="AI33" s="423"/>
      <c r="AJ33" s="423"/>
      <c r="AK33" s="423"/>
      <c r="AL33" s="423"/>
      <c r="AM33" s="423"/>
      <c r="AN33" s="423"/>
      <c r="AO33" s="423"/>
      <c r="AP33" s="423"/>
      <c r="AQ33" s="423"/>
    </row>
    <row r="34" spans="1:43" x14ac:dyDescent="0.15">
      <c r="A34" s="163" t="str">
        <f>'END Jul 2022'!K20</f>
        <v>Diamond Energy</v>
      </c>
      <c r="B34" s="158" t="str">
        <f>'END Jul 2022'!L20</f>
        <v xml:space="preserve">Renewable Saver </v>
      </c>
      <c r="C34" s="215">
        <f>IF('END Jul 2022'!BP20=0,91*'END Jul 2022'!M20/100,(91*'END Jul 2022'!M20/100)+'END Jul 2022'!BP20/4)</f>
        <v>70.616</v>
      </c>
      <c r="D34" s="215">
        <f>IF('END Jul 2022'!O20="",$C$26*$C$27*'END Jul 2022'!N20/100,IF($C$26*$C$27&gt;='END Jul 2022'!P20,('END Jul 2022'!P20*'END Jul 2022'!N20/100),($C$26*$C$27*'END Jul 2022'!N20/100)))</f>
        <v>69.463636363636354</v>
      </c>
      <c r="E34" s="215">
        <f>IF(AND('END Jul 2022'!P20&gt;0,'END Jul 2022'!R20&gt;0),IF($C$26*$C$27&lt;'END Jul 2022'!P20,0,IF($C$26*$C$27&lt;=('END Jul 2022'!R20+'END Jul 2022'!P20),(($C$26*$C$27-'END Jul 2022'!P20)*'END Jul 2022'!Q20/100),(('END Jul 2022'!R20)*'END Jul 2022'!Q20/100))),0)</f>
        <v>0</v>
      </c>
      <c r="F34" s="215">
        <f>IF(AND('END Jul 2022'!Q20&gt;0,'END Jul 2022'!S20&gt;0),IF($C$26*$C$27&lt;('END Jul 2022'!R20+'END Jul 2022'!P20),0,IF($C$26*$C$27&lt;=('END Jul 2022'!T20+'END Jul 2022'!R20+'END Jul 2022'!P20),(($C$26*$C$27-('END Jul 2022'!R20+'END Jul 2022'!P20))*'END Jul 2022'!S20/100),('END Jul 2022'!T20*'END Jul 2022'!S20/100))),0)</f>
        <v>0</v>
      </c>
      <c r="G34" s="215">
        <f>IF(AND('END Jul 2022'!R20&gt;0,'END Jul 2022'!T20&gt;0),IF(($C$26*$C$27&lt;'END Jul 2022'!T20),(0),($C$26*$C$27*'END Jul 2022'!T20)*'END Jul 2022'!U20/100),IF(AND('END Jul 2022'!R20&gt;0,'END Jul 2022'!T20=""),IF(($C$26*$C$27&lt;'END Jul 2022'!R20+'END Jul 2022'!P20),(0),(($C$26*$C$27-('END Jul 2022'!R20+'END Jul 2022'!P20))*'END Jul 2022'!S20/100)),IF(AND('END Jul 2022'!P20&gt;0,'END Jul 2022'!R20=""&gt;0),IF(($C$26*$C$27&lt;'END Jul 2022'!P20),(0),($C$26*$C$27-'END Jul 2022'!P20)*'END Jul 2022'!Q20/100),0)))</f>
        <v>329.99999999999994</v>
      </c>
      <c r="H34" s="215">
        <f>($C$26*$C$28)*'END Jul 2022'!AE20/100</f>
        <v>111</v>
      </c>
      <c r="I34" s="215">
        <f t="shared" si="18"/>
        <v>581.07963636363627</v>
      </c>
      <c r="J34" s="377">
        <f t="shared" si="19"/>
        <v>2041.8545454545451</v>
      </c>
      <c r="K34" s="209">
        <f t="shared" si="20"/>
        <v>2324.3185454545451</v>
      </c>
      <c r="L34" s="181">
        <f t="shared" si="13"/>
        <v>2556.7503999999999</v>
      </c>
      <c r="M34" s="209">
        <f>'END Jul 2022'!AZ20</f>
        <v>0</v>
      </c>
      <c r="N34" s="209">
        <f>'END Jul 2022'!BA20</f>
        <v>0</v>
      </c>
      <c r="O34" s="209">
        <f>'END Jul 2022'!BB20</f>
        <v>2</v>
      </c>
      <c r="P34" s="209">
        <f>'END Jul 2022'!BC20</f>
        <v>0</v>
      </c>
      <c r="Q34" s="378" t="str">
        <f t="shared" si="14"/>
        <v>Pay-on-time off bill</v>
      </c>
      <c r="R34" s="378" t="str">
        <f t="shared" si="15"/>
        <v>Exclusive</v>
      </c>
      <c r="S34" s="379">
        <f t="shared" si="16"/>
        <v>2324.3185454545451</v>
      </c>
      <c r="T34" s="209">
        <f t="shared" si="17"/>
        <v>2277.8321745454541</v>
      </c>
      <c r="U34" s="381">
        <f t="shared" si="21"/>
        <v>2556.7503999999999</v>
      </c>
      <c r="V34" s="381">
        <f t="shared" si="21"/>
        <v>2505.6153919999997</v>
      </c>
      <c r="W34" s="210">
        <f>'END Jul 2022'!BL20</f>
        <v>0</v>
      </c>
      <c r="X34" s="211" t="str">
        <f>'END Jul 2022'!BM20</f>
        <v>n</v>
      </c>
      <c r="Y34" s="423"/>
      <c r="Z34" s="423"/>
      <c r="AA34" s="423"/>
      <c r="AB34" s="423"/>
      <c r="AC34" s="423"/>
      <c r="AD34" s="423"/>
      <c r="AE34" s="423"/>
      <c r="AF34" s="423"/>
      <c r="AG34" s="423"/>
      <c r="AH34" s="423"/>
      <c r="AI34" s="423"/>
      <c r="AJ34" s="423"/>
      <c r="AK34" s="423"/>
      <c r="AL34" s="423"/>
      <c r="AM34" s="423"/>
      <c r="AN34" s="423"/>
      <c r="AO34" s="423"/>
      <c r="AP34" s="423"/>
      <c r="AQ34" s="423"/>
    </row>
    <row r="35" spans="1:43" x14ac:dyDescent="0.15">
      <c r="A35" s="163" t="str">
        <f>'END Jul 2022'!K21</f>
        <v>Dodo Power &amp; Gas</v>
      </c>
      <c r="B35" s="158" t="str">
        <f>'END Jul 2022'!L21</f>
        <v>Market offer</v>
      </c>
      <c r="C35" s="215">
        <f>IF('END Jul 2022'!BP21=0,91*'END Jul 2022'!M21/100,(91*'END Jul 2022'!M21/100)+'END Jul 2022'!BP21/4)</f>
        <v>72.51045454545455</v>
      </c>
      <c r="D35" s="215">
        <f>IF('END Jul 2022'!O21="",$C$26*$C$27*'END Jul 2022'!N21/100,IF($C$26*$C$27&gt;='END Jul 2022'!P21,('END Jul 2022'!P21*'END Jul 2022'!N21/100),($C$26*$C$27*'END Jul 2022'!N21/100)))</f>
        <v>347.83636363636356</v>
      </c>
      <c r="E35" s="215">
        <f>IF(AND('END Jul 2022'!P21&gt;0,'END Jul 2022'!R21&gt;0),IF($C$26*$C$27&lt;'END Jul 2022'!P21,0,IF($C$26*$C$27&lt;=('END Jul 2022'!R21+'END Jul 2022'!P21),(($C$26*$C$27-'END Jul 2022'!P21)*'END Jul 2022'!Q21/100),(('END Jul 2022'!R21)*'END Jul 2022'!Q21/100))),0)</f>
        <v>0</v>
      </c>
      <c r="F35" s="215">
        <f>IF(AND('END Jul 2022'!Q21&gt;0,'END Jul 2022'!S21&gt;0),IF($C$26*$C$27&lt;('END Jul 2022'!R21+'END Jul 2022'!P21),0,IF($C$26*$C$27&lt;=('END Jul 2022'!T21+'END Jul 2022'!R21+'END Jul 2022'!P21),(($C$26*$C$27-('END Jul 2022'!R21+'END Jul 2022'!P21))*'END Jul 2022'!S21/100),('END Jul 2022'!T21*'END Jul 2022'!S21/100))),0)</f>
        <v>0</v>
      </c>
      <c r="G35" s="215">
        <f>IF(AND('END Jul 2022'!R21&gt;0,'END Jul 2022'!T21&gt;0),IF(($C$26*$C$27&lt;'END Jul 2022'!T21),(0),($C$26*$C$27*'END Jul 2022'!T21)*'END Jul 2022'!U21/100),IF(AND('END Jul 2022'!R21&gt;0,'END Jul 2022'!T21=""),IF(($C$26*$C$27&lt;'END Jul 2022'!R21+'END Jul 2022'!P21),(0),(($C$26*$C$27-('END Jul 2022'!R21+'END Jul 2022'!P21))*'END Jul 2022'!S21/100)),IF(AND('END Jul 2022'!P21&gt;0,'END Jul 2022'!R21=""&gt;0),IF(($C$26*$C$27&lt;'END Jul 2022'!P21),(0),($C$26*$C$27-'END Jul 2022'!P21)*'END Jul 2022'!Q21/100),0)))</f>
        <v>0</v>
      </c>
      <c r="H35" s="215">
        <f>($C$26*$C$28)*'END Jul 2022'!AE21/100</f>
        <v>104.07272727272726</v>
      </c>
      <c r="I35" s="215">
        <f t="shared" si="18"/>
        <v>524.41954545454541</v>
      </c>
      <c r="J35" s="377">
        <f t="shared" si="19"/>
        <v>1807.6363636363635</v>
      </c>
      <c r="K35" s="209">
        <f t="shared" si="20"/>
        <v>2097.6781818181817</v>
      </c>
      <c r="L35" s="181">
        <f t="shared" si="13"/>
        <v>2307.4459999999999</v>
      </c>
      <c r="M35" s="209">
        <f>'END Jul 2022'!AZ21</f>
        <v>0</v>
      </c>
      <c r="N35" s="209">
        <f>'END Jul 2022'!BA21</f>
        <v>0</v>
      </c>
      <c r="O35" s="209">
        <f>'END Jul 2022'!BB21</f>
        <v>0</v>
      </c>
      <c r="P35" s="209">
        <f>'END Jul 2022'!BC21</f>
        <v>0</v>
      </c>
      <c r="Q35" s="378" t="str">
        <f t="shared" si="14"/>
        <v>No discount</v>
      </c>
      <c r="R35" s="378" t="str">
        <f t="shared" si="15"/>
        <v>Exclusive</v>
      </c>
      <c r="S35" s="379">
        <f t="shared" si="16"/>
        <v>2097.6781818181817</v>
      </c>
      <c r="T35" s="209">
        <f t="shared" si="17"/>
        <v>2097.6781818181817</v>
      </c>
      <c r="U35" s="381">
        <f t="shared" si="21"/>
        <v>2307.4459999999999</v>
      </c>
      <c r="V35" s="381">
        <f t="shared" si="21"/>
        <v>2307.4459999999999</v>
      </c>
      <c r="W35" s="210">
        <f>'END Jul 2022'!BL21</f>
        <v>0</v>
      </c>
      <c r="X35" s="211" t="str">
        <f>'END Jul 2022'!BM21</f>
        <v>n</v>
      </c>
      <c r="Y35" s="423"/>
      <c r="Z35" s="423"/>
      <c r="AA35" s="423"/>
      <c r="AB35" s="423"/>
      <c r="AC35" s="423"/>
      <c r="AD35" s="423"/>
      <c r="AE35" s="423"/>
      <c r="AF35" s="423"/>
      <c r="AG35" s="423"/>
      <c r="AH35" s="423"/>
      <c r="AI35" s="423"/>
      <c r="AJ35" s="423"/>
      <c r="AK35" s="423"/>
      <c r="AL35" s="423"/>
      <c r="AM35" s="423"/>
      <c r="AN35" s="423"/>
      <c r="AO35" s="423"/>
      <c r="AP35" s="423"/>
      <c r="AQ35" s="423"/>
    </row>
    <row r="36" spans="1:43" x14ac:dyDescent="0.15">
      <c r="A36" s="163" t="str">
        <f>'END Jul 2022'!K22</f>
        <v>EnergyAustralia</v>
      </c>
      <c r="B36" s="158" t="str">
        <f>'END Jul 2022'!L22</f>
        <v>Flexi Plan</v>
      </c>
      <c r="C36" s="215">
        <f>IF('END Jul 2022'!BP22=0,91*'END Jul 2022'!M22/100,(91*'END Jul 2022'!M22/100)+'END Jul 2022'!BP22/4)</f>
        <v>79.625</v>
      </c>
      <c r="D36" s="215">
        <f>IF('END Jul 2022'!O22="",$C$26*$C$27*'END Jul 2022'!N22/100,IF($C$26*$C$27&gt;='END Jul 2022'!P22,('END Jul 2022'!P22*'END Jul 2022'!N22/100),($C$26*$C$27*'END Jul 2022'!N22/100)))</f>
        <v>387.67272727272723</v>
      </c>
      <c r="E36" s="215">
        <f>IF(AND('END Jul 2022'!P22&gt;0,'END Jul 2022'!R22&gt;0),IF($C$26*$C$27&lt;'END Jul 2022'!P22,0,IF($C$26*$C$27&lt;=('END Jul 2022'!R22+'END Jul 2022'!P22),(($C$26*$C$27-'END Jul 2022'!P22)*'END Jul 2022'!Q22/100),(('END Jul 2022'!R22)*'END Jul 2022'!Q22/100))),0)</f>
        <v>0</v>
      </c>
      <c r="F36" s="215">
        <f>IF(AND('END Jul 2022'!Q22&gt;0,'END Jul 2022'!S22&gt;0),IF($C$26*$C$27&lt;('END Jul 2022'!R22+'END Jul 2022'!P22),0,IF($C$26*$C$27&lt;=('END Jul 2022'!T22+'END Jul 2022'!R22+'END Jul 2022'!P22),(($C$26*$C$27-('END Jul 2022'!R22+'END Jul 2022'!P22))*'END Jul 2022'!S22/100),('END Jul 2022'!T22*'END Jul 2022'!S22/100))),0)</f>
        <v>0</v>
      </c>
      <c r="G36" s="215">
        <f>IF(AND('END Jul 2022'!R22&gt;0,'END Jul 2022'!T22&gt;0),IF(($C$26*$C$27&lt;'END Jul 2022'!T22),(0),($C$26*$C$27*'END Jul 2022'!T22)*'END Jul 2022'!U22/100),IF(AND('END Jul 2022'!R22&gt;0,'END Jul 2022'!T22=""),IF(($C$26*$C$27&lt;'END Jul 2022'!R22+'END Jul 2022'!P22),(0),(($C$26*$C$27-('END Jul 2022'!R22+'END Jul 2022'!P22))*'END Jul 2022'!S22/100)),IF(AND('END Jul 2022'!P22&gt;0,'END Jul 2022'!R22=""&gt;0),IF(($C$26*$C$27&lt;'END Jul 2022'!P22),(0),($C$26*$C$27-'END Jul 2022'!P22)*'END Jul 2022'!Q22/100),0)))</f>
        <v>0</v>
      </c>
      <c r="H36" s="215">
        <f>($C$26*$C$28)*'END Jul 2022'!AE22/100</f>
        <v>102.54545454545455</v>
      </c>
      <c r="I36" s="215">
        <f t="shared" si="18"/>
        <v>569.84318181818173</v>
      </c>
      <c r="J36" s="377">
        <f t="shared" si="19"/>
        <v>1960.8727272727269</v>
      </c>
      <c r="K36" s="209">
        <f t="shared" si="20"/>
        <v>2279.3727272727269</v>
      </c>
      <c r="L36" s="181">
        <f t="shared" si="13"/>
        <v>2507.31</v>
      </c>
      <c r="M36" s="209">
        <f>'END Jul 2022'!AZ22</f>
        <v>8</v>
      </c>
      <c r="N36" s="209">
        <f>'END Jul 2022'!BA22</f>
        <v>0</v>
      </c>
      <c r="O36" s="209">
        <f>'END Jul 2022'!BB22</f>
        <v>0</v>
      </c>
      <c r="P36" s="209">
        <f>'END Jul 2022'!BC22</f>
        <v>0</v>
      </c>
      <c r="Q36" s="378" t="str">
        <f t="shared" si="14"/>
        <v>Guaranteed off bill</v>
      </c>
      <c r="R36" s="378" t="str">
        <f t="shared" si="15"/>
        <v>Exclusive</v>
      </c>
      <c r="S36" s="379">
        <f t="shared" si="16"/>
        <v>2097.0229090909088</v>
      </c>
      <c r="T36" s="209">
        <f t="shared" si="17"/>
        <v>2097.0229090909088</v>
      </c>
      <c r="U36" s="381">
        <f t="shared" si="21"/>
        <v>2306.7251999999999</v>
      </c>
      <c r="V36" s="381">
        <f t="shared" si="21"/>
        <v>2306.7251999999999</v>
      </c>
      <c r="W36" s="210">
        <f>'END Jul 2022'!BL22</f>
        <v>0</v>
      </c>
      <c r="X36" s="211" t="str">
        <f>'END Jul 2022'!BM22</f>
        <v>n</v>
      </c>
      <c r="Y36" s="423"/>
      <c r="Z36" s="423"/>
      <c r="AA36" s="423"/>
      <c r="AB36" s="423"/>
      <c r="AC36" s="423"/>
      <c r="AD36" s="423"/>
      <c r="AE36" s="423"/>
      <c r="AF36" s="423"/>
      <c r="AG36" s="423"/>
      <c r="AH36" s="423"/>
      <c r="AI36" s="423"/>
      <c r="AJ36" s="423"/>
      <c r="AK36" s="423"/>
      <c r="AL36" s="423"/>
      <c r="AM36" s="423"/>
      <c r="AN36" s="423"/>
      <c r="AO36" s="423"/>
      <c r="AP36" s="423"/>
      <c r="AQ36" s="423"/>
    </row>
    <row r="37" spans="1:43" x14ac:dyDescent="0.15">
      <c r="A37" s="163" t="str">
        <f>'END Jul 2022'!K23</f>
        <v>Origin Energy</v>
      </c>
      <c r="B37" s="158" t="str">
        <f>'END Jul 2022'!L23</f>
        <v>Go Variable</v>
      </c>
      <c r="C37" s="215">
        <f>IF('END Jul 2022'!BP23=0,91*'END Jul 2022'!M23/100,(91*'END Jul 2022'!M23/100)+'END Jul 2022'!BP23/4)</f>
        <v>75.505181818181825</v>
      </c>
      <c r="D37" s="215">
        <f>IF('END Jul 2022'!O23="",$C$26*$C$27*'END Jul 2022'!N23/100,IF($C$26*$C$27&gt;='END Jul 2022'!P23,('END Jul 2022'!P23*'END Jul 2022'!N23/100),($C$26*$C$27*'END Jul 2022'!N23/100)))</f>
        <v>360.43636363636358</v>
      </c>
      <c r="E37" s="215">
        <f>IF(AND('END Jul 2022'!P23&gt;0,'END Jul 2022'!R23&gt;0),IF($C$26*$C$27&lt;'END Jul 2022'!P23,0,IF($C$26*$C$27&lt;=('END Jul 2022'!R23+'END Jul 2022'!P23),(($C$26*$C$27-'END Jul 2022'!P23)*'END Jul 2022'!Q23/100),(('END Jul 2022'!R23)*'END Jul 2022'!Q23/100))),0)</f>
        <v>0</v>
      </c>
      <c r="F37" s="215">
        <f>IF(AND('END Jul 2022'!Q23&gt;0,'END Jul 2022'!S23&gt;0),IF($C$26*$C$27&lt;('END Jul 2022'!R23+'END Jul 2022'!P23),0,IF($C$26*$C$27&lt;=('END Jul 2022'!T23+'END Jul 2022'!R23+'END Jul 2022'!P23),(($C$26*$C$27-('END Jul 2022'!R23+'END Jul 2022'!P23))*'END Jul 2022'!S23/100),('END Jul 2022'!T23*'END Jul 2022'!S23/100))),0)</f>
        <v>0</v>
      </c>
      <c r="G37" s="215">
        <f>IF(AND('END Jul 2022'!R23&gt;0,'END Jul 2022'!T23&gt;0),IF(($C$26*$C$27&lt;'END Jul 2022'!T23),(0),($C$26*$C$27*'END Jul 2022'!T23)*'END Jul 2022'!U23/100),IF(AND('END Jul 2022'!R23&gt;0,'END Jul 2022'!T23=""),IF(($C$26*$C$27&lt;'END Jul 2022'!R23+'END Jul 2022'!P23),(0),(($C$26*$C$27-('END Jul 2022'!R23+'END Jul 2022'!P23))*'END Jul 2022'!S23/100)),IF(AND('END Jul 2022'!P23&gt;0,'END Jul 2022'!R23=""&gt;0),IF(($C$26*$C$27&lt;'END Jul 2022'!P23),(0),($C$26*$C$27-'END Jul 2022'!P23)*'END Jul 2022'!Q23/100),0)))</f>
        <v>0</v>
      </c>
      <c r="H37" s="215">
        <f>($C$26*$C$28)*'END Jul 2022'!AE23/100</f>
        <v>95.454545454545439</v>
      </c>
      <c r="I37" s="215">
        <f t="shared" si="18"/>
        <v>531.39609090909084</v>
      </c>
      <c r="J37" s="377">
        <f t="shared" si="19"/>
        <v>1823.5636363636361</v>
      </c>
      <c r="K37" s="209">
        <f t="shared" si="20"/>
        <v>2125.5843636363634</v>
      </c>
      <c r="L37" s="181">
        <f t="shared" si="13"/>
        <v>2338.1428000000001</v>
      </c>
      <c r="M37" s="209">
        <f>'END Jul 2022'!AZ23</f>
        <v>0</v>
      </c>
      <c r="N37" s="209">
        <f>'END Jul 2022'!BA23</f>
        <v>0</v>
      </c>
      <c r="O37" s="209">
        <f>'END Jul 2022'!BB23</f>
        <v>0</v>
      </c>
      <c r="P37" s="209">
        <f>'END Jul 2022'!BC23</f>
        <v>0</v>
      </c>
      <c r="Q37" s="378" t="str">
        <f t="shared" si="14"/>
        <v>No discount</v>
      </c>
      <c r="R37" s="378" t="str">
        <f t="shared" si="15"/>
        <v>Inclusive</v>
      </c>
      <c r="S37" s="379">
        <f t="shared" si="16"/>
        <v>2125.5843636363634</v>
      </c>
      <c r="T37" s="209">
        <f t="shared" si="17"/>
        <v>2125.5843636363634</v>
      </c>
      <c r="U37" s="381">
        <f t="shared" si="21"/>
        <v>2338.1428000000001</v>
      </c>
      <c r="V37" s="381">
        <f t="shared" si="21"/>
        <v>2338.1428000000001</v>
      </c>
      <c r="W37" s="210">
        <f>'END Jul 2022'!BL23</f>
        <v>0</v>
      </c>
      <c r="X37" s="211" t="str">
        <f>'END Jul 2022'!BM23</f>
        <v>n</v>
      </c>
      <c r="Y37" s="423"/>
      <c r="Z37" s="423"/>
      <c r="AA37" s="423"/>
      <c r="AB37" s="423"/>
      <c r="AC37" s="423"/>
      <c r="AD37" s="423"/>
      <c r="AE37" s="423"/>
      <c r="AF37" s="423"/>
      <c r="AG37" s="423"/>
      <c r="AH37" s="423"/>
      <c r="AI37" s="423"/>
      <c r="AJ37" s="423"/>
      <c r="AK37" s="423"/>
      <c r="AL37" s="423"/>
      <c r="AM37" s="423"/>
      <c r="AN37" s="423"/>
      <c r="AO37" s="423"/>
      <c r="AP37" s="423"/>
      <c r="AQ37" s="423"/>
    </row>
    <row r="38" spans="1:43" x14ac:dyDescent="0.15">
      <c r="A38" s="163" t="str">
        <f>'END Jul 2022'!K24</f>
        <v>Powershop</v>
      </c>
      <c r="B38" s="158" t="str">
        <f>'END Jul 2022'!L24</f>
        <v>Carbon neutral</v>
      </c>
      <c r="C38" s="215">
        <f>IF('END Jul 2022'!BP24=0,91*'END Jul 2022'!M24/100,(91*'END Jul 2022'!M24/100)+'END Jul 2022'!BP24/4)</f>
        <v>106.015</v>
      </c>
      <c r="D38" s="215">
        <f>IF('END Jul 2022'!O24="",$C$26*$C$27*'END Jul 2022'!N24/100,IF($C$26*$C$27&gt;='END Jul 2022'!P24,('END Jul 2022'!P24*'END Jul 2022'!N24/100),($C$26*$C$27*'END Jul 2022'!N24/100)))</f>
        <v>321.36363636363637</v>
      </c>
      <c r="E38" s="215">
        <f>IF(AND('END Jul 2022'!P24&gt;0,'END Jul 2022'!R24&gt;0),IF($C$26*$C$27&lt;'END Jul 2022'!P24,0,IF($C$26*$C$27&lt;=('END Jul 2022'!R24+'END Jul 2022'!P24),(($C$26*$C$27-'END Jul 2022'!P24)*'END Jul 2022'!Q24/100),(('END Jul 2022'!R24)*'END Jul 2022'!Q24/100))),0)</f>
        <v>0</v>
      </c>
      <c r="F38" s="215">
        <f>IF(AND('END Jul 2022'!Q24&gt;0,'END Jul 2022'!S24&gt;0),IF($C$26*$C$27&lt;('END Jul 2022'!R24+'END Jul 2022'!P24),0,IF($C$26*$C$27&lt;=('END Jul 2022'!T24+'END Jul 2022'!R24+'END Jul 2022'!P24),(($C$26*$C$27-('END Jul 2022'!R24+'END Jul 2022'!P24))*'END Jul 2022'!S24/100),('END Jul 2022'!T24*'END Jul 2022'!S24/100))),0)</f>
        <v>0</v>
      </c>
      <c r="G38" s="215">
        <f>IF(AND('END Jul 2022'!R24&gt;0,'END Jul 2022'!T24&gt;0),IF(($C$26*$C$27&lt;'END Jul 2022'!T24),(0),($C$26*$C$27*'END Jul 2022'!T24)*'END Jul 2022'!U24/100),IF(AND('END Jul 2022'!R24&gt;0,'END Jul 2022'!T24=""),IF(($C$26*$C$27&lt;'END Jul 2022'!R24+'END Jul 2022'!P24),(0),(($C$26*$C$27-('END Jul 2022'!R24+'END Jul 2022'!P24))*'END Jul 2022'!S24/100)),IF(AND('END Jul 2022'!P24&gt;0,'END Jul 2022'!R24=""&gt;0),IF(($C$26*$C$27&lt;'END Jul 2022'!P24),(0),($C$26*$C$27-'END Jul 2022'!P24)*'END Jul 2022'!Q24/100),0)))</f>
        <v>0</v>
      </c>
      <c r="H38" s="215">
        <f>($C$26*$C$28)*'END Jul 2022'!AE24/100</f>
        <v>80.999999999999986</v>
      </c>
      <c r="I38" s="215">
        <f t="shared" si="18"/>
        <v>508.37863636363636</v>
      </c>
      <c r="J38" s="377">
        <f t="shared" si="19"/>
        <v>1609.4545454545455</v>
      </c>
      <c r="K38" s="209">
        <f t="shared" si="20"/>
        <v>2033.5145454545454</v>
      </c>
      <c r="L38" s="181">
        <f t="shared" si="13"/>
        <v>2236.866</v>
      </c>
      <c r="M38" s="209">
        <f>'END Jul 2022'!AZ24</f>
        <v>0</v>
      </c>
      <c r="N38" s="209">
        <f>'END Jul 2022'!BA24</f>
        <v>0</v>
      </c>
      <c r="O38" s="209">
        <f>'END Jul 2022'!BB24</f>
        <v>0</v>
      </c>
      <c r="P38" s="209">
        <f>'END Jul 2022'!BC24</f>
        <v>0</v>
      </c>
      <c r="Q38" s="378" t="str">
        <f t="shared" si="14"/>
        <v>No discount</v>
      </c>
      <c r="R38" s="378" t="str">
        <f t="shared" si="15"/>
        <v>Inclusive</v>
      </c>
      <c r="S38" s="379">
        <f t="shared" si="16"/>
        <v>2033.5145454545452</v>
      </c>
      <c r="T38" s="209">
        <f t="shared" si="17"/>
        <v>2033.5145454545452</v>
      </c>
      <c r="U38" s="381">
        <f t="shared" si="21"/>
        <v>2236.866</v>
      </c>
      <c r="V38" s="381">
        <f t="shared" si="21"/>
        <v>2236.866</v>
      </c>
      <c r="W38" s="210">
        <f>'END Jul 2022'!BL24</f>
        <v>0</v>
      </c>
      <c r="X38" s="211" t="str">
        <f>'END Jul 2022'!BM24</f>
        <v>n</v>
      </c>
      <c r="Y38" s="423"/>
      <c r="Z38" s="423"/>
      <c r="AA38" s="423"/>
      <c r="AB38" s="423"/>
      <c r="AC38" s="423"/>
      <c r="AD38" s="423"/>
      <c r="AE38" s="423"/>
      <c r="AF38" s="423"/>
      <c r="AG38" s="423"/>
      <c r="AH38" s="423"/>
      <c r="AI38" s="423"/>
      <c r="AJ38" s="423"/>
      <c r="AK38" s="423"/>
      <c r="AL38" s="423"/>
      <c r="AM38" s="423"/>
      <c r="AN38" s="423"/>
      <c r="AO38" s="423"/>
      <c r="AP38" s="423"/>
      <c r="AQ38" s="423"/>
    </row>
    <row r="39" spans="1:43" x14ac:dyDescent="0.15">
      <c r="A39" s="163" t="str">
        <f>'END Jul 2022'!K25</f>
        <v>Red Energy</v>
      </c>
      <c r="B39" s="158" t="str">
        <f>'END Jul 2022'!L25</f>
        <v>Living Energy Saver</v>
      </c>
      <c r="C39" s="215">
        <f>IF('END Jul 2022'!BP25=0,91*'END Jul 2022'!M25/100,(91*'END Jul 2022'!M25/100)+'END Jul 2022'!BP25/4)</f>
        <v>89.982454545454544</v>
      </c>
      <c r="D39" s="215">
        <f>IF('END Jul 2022'!O25="",$C$26*$C$27*'END Jul 2022'!N25/100,IF($C$26*$C$27&gt;='END Jul 2022'!P25,('END Jul 2022'!P25*'END Jul 2022'!N25/100),($C$26*$C$27*'END Jul 2022'!N25/100)))</f>
        <v>324.76363636363635</v>
      </c>
      <c r="E39" s="215">
        <f>IF(AND('END Jul 2022'!P25&gt;0,'END Jul 2022'!R25&gt;0),IF($C$26*$C$27&lt;'END Jul 2022'!P25,0,IF($C$26*$C$27&lt;=('END Jul 2022'!R25+'END Jul 2022'!P25),(($C$26*$C$27-'END Jul 2022'!P25)*'END Jul 2022'!Q25/100),(('END Jul 2022'!R25)*'END Jul 2022'!Q25/100))),0)</f>
        <v>0</v>
      </c>
      <c r="F39" s="215">
        <f>IF(AND('END Jul 2022'!Q25&gt;0,'END Jul 2022'!S25&gt;0),IF($C$26*$C$27&lt;('END Jul 2022'!R25+'END Jul 2022'!P25),0,IF($C$26*$C$27&lt;=('END Jul 2022'!T25+'END Jul 2022'!R25+'END Jul 2022'!P25),(($C$26*$C$27-('END Jul 2022'!R25+'END Jul 2022'!P25))*'END Jul 2022'!S25/100),('END Jul 2022'!T25*'END Jul 2022'!S25/100))),0)</f>
        <v>0</v>
      </c>
      <c r="G39" s="215">
        <f>IF(AND('END Jul 2022'!R25&gt;0,'END Jul 2022'!T25&gt;0),IF(($C$26*$C$27&lt;'END Jul 2022'!T25),(0),($C$26*$C$27*'END Jul 2022'!T25)*'END Jul 2022'!U25/100),IF(AND('END Jul 2022'!R25&gt;0,'END Jul 2022'!T25=""),IF(($C$26*$C$27&lt;'END Jul 2022'!R25+'END Jul 2022'!P25),(0),(($C$26*$C$27-('END Jul 2022'!R25+'END Jul 2022'!P25))*'END Jul 2022'!S25/100)),IF(AND('END Jul 2022'!P25&gt;0,'END Jul 2022'!R25=""&gt;0),IF(($C$26*$C$27&lt;'END Jul 2022'!P25),(0),($C$26*$C$27-'END Jul 2022'!P25)*'END Jul 2022'!Q25/100),0)))</f>
        <v>24.981818181818181</v>
      </c>
      <c r="H39" s="215">
        <f>($C$26*$C$28)*'END Jul 2022'!AE25/100</f>
        <v>89.890909090909076</v>
      </c>
      <c r="I39" s="215">
        <f t="shared" si="18"/>
        <v>529.61881818181814</v>
      </c>
      <c r="J39" s="377">
        <f t="shared" si="19"/>
        <v>1758.5454545454545</v>
      </c>
      <c r="K39" s="209">
        <f t="shared" si="20"/>
        <v>2118.4752727272726</v>
      </c>
      <c r="L39" s="181">
        <f t="shared" si="13"/>
        <v>2330.3227999999999</v>
      </c>
      <c r="M39" s="209">
        <f>'END Jul 2022'!AZ25</f>
        <v>0</v>
      </c>
      <c r="N39" s="209">
        <f>'END Jul 2022'!BA25</f>
        <v>0</v>
      </c>
      <c r="O39" s="209">
        <f>'END Jul 2022'!BB25</f>
        <v>0</v>
      </c>
      <c r="P39" s="209">
        <f>'END Jul 2022'!BC25</f>
        <v>0</v>
      </c>
      <c r="Q39" s="378" t="str">
        <f t="shared" si="14"/>
        <v>No discount</v>
      </c>
      <c r="R39" s="378" t="str">
        <f t="shared" si="15"/>
        <v>Inclusive</v>
      </c>
      <c r="S39" s="379">
        <f t="shared" si="16"/>
        <v>2118.4752727272726</v>
      </c>
      <c r="T39" s="209">
        <f t="shared" si="17"/>
        <v>2118.4752727272726</v>
      </c>
      <c r="U39" s="381">
        <f t="shared" si="21"/>
        <v>2330.3227999999999</v>
      </c>
      <c r="V39" s="381">
        <f t="shared" si="21"/>
        <v>2330.3227999999999</v>
      </c>
      <c r="W39" s="210">
        <f>'END Jul 2022'!BL25</f>
        <v>0</v>
      </c>
      <c r="X39" s="211" t="str">
        <f>'END Jul 2022'!BM25</f>
        <v>n</v>
      </c>
      <c r="Y39" s="423"/>
      <c r="Z39" s="423"/>
      <c r="AA39" s="423"/>
      <c r="AB39" s="423"/>
      <c r="AC39" s="423"/>
      <c r="AD39" s="423"/>
      <c r="AE39" s="423"/>
      <c r="AF39" s="423"/>
      <c r="AG39" s="423"/>
      <c r="AH39" s="423"/>
      <c r="AI39" s="423"/>
      <c r="AJ39" s="423"/>
      <c r="AK39" s="423"/>
      <c r="AL39" s="423"/>
      <c r="AM39" s="423"/>
      <c r="AN39" s="423"/>
      <c r="AO39" s="423"/>
      <c r="AP39" s="423"/>
      <c r="AQ39" s="423"/>
    </row>
    <row r="40" spans="1:43" x14ac:dyDescent="0.15">
      <c r="A40" s="163" t="str">
        <f>'END Jul 2022'!K26</f>
        <v>Simply Energy</v>
      </c>
      <c r="B40" s="158" t="str">
        <f>'END Jul 2022'!L26</f>
        <v>NRMA 1% discount</v>
      </c>
      <c r="C40" s="215">
        <f>IF('END Jul 2022'!BP26=0,91*'END Jul 2022'!M26/100,(91*'END Jul 2022'!M26/100)+'END Jul 2022'!BP26/4)</f>
        <v>81.279545454545456</v>
      </c>
      <c r="D40" s="215">
        <f>IF('END Jul 2022'!O26="",$C$26*$C$27*'END Jul 2022'!N26/100,IF($C$26*$C$27&gt;='END Jul 2022'!P26,('END Jul 2022'!P26*'END Jul 2022'!N26/100),($C$26*$C$27*'END Jul 2022'!N26/100)))</f>
        <v>353.12963636363634</v>
      </c>
      <c r="E40" s="215">
        <f>IF(AND('END Jul 2022'!P26&gt;0,'END Jul 2022'!R26&gt;0),IF($C$26*$C$27&lt;'END Jul 2022'!P26,0,IF($C$26*$C$27&lt;=('END Jul 2022'!R26+'END Jul 2022'!P26),(($C$26*$C$27-'END Jul 2022'!P26)*'END Jul 2022'!Q26/100),(('END Jul 2022'!R26)*'END Jul 2022'!Q26/100))),0)</f>
        <v>0</v>
      </c>
      <c r="F40" s="215">
        <f>IF(AND('END Jul 2022'!Q26&gt;0,'END Jul 2022'!S26&gt;0),IF($C$26*$C$27&lt;('END Jul 2022'!R26+'END Jul 2022'!P26),0,IF($C$26*$C$27&lt;=('END Jul 2022'!T26+'END Jul 2022'!R26+'END Jul 2022'!P26),(($C$26*$C$27-('END Jul 2022'!R26+'END Jul 2022'!P26))*'END Jul 2022'!S26/100),('END Jul 2022'!T26*'END Jul 2022'!S26/100))),0)</f>
        <v>0</v>
      </c>
      <c r="G40" s="215">
        <f>IF(AND('END Jul 2022'!R26&gt;0,'END Jul 2022'!T26&gt;0),IF(($C$26*$C$27&lt;'END Jul 2022'!T26),(0),($C$26*$C$27*'END Jul 2022'!T26)*'END Jul 2022'!U26/100),IF(AND('END Jul 2022'!R26&gt;0,'END Jul 2022'!T26=""),IF(($C$26*$C$27&lt;'END Jul 2022'!R26+'END Jul 2022'!P26),(0),(($C$26*$C$27-('END Jul 2022'!R26+'END Jul 2022'!P26))*'END Jul 2022'!S26/100)),IF(AND('END Jul 2022'!P26&gt;0,'END Jul 2022'!R26=""&gt;0),IF(($C$26*$C$27&lt;'END Jul 2022'!P26),(0),($C$26*$C$27-'END Jul 2022'!P26)*'END Jul 2022'!Q26/100),0)))</f>
        <v>36.814909090909083</v>
      </c>
      <c r="H40" s="215">
        <f>($C$26*$C$28)*'END Jul 2022'!AE26/100</f>
        <v>108.43636363636362</v>
      </c>
      <c r="I40" s="215">
        <f t="shared" si="18"/>
        <v>579.6604545454544</v>
      </c>
      <c r="J40" s="377">
        <f t="shared" si="19"/>
        <v>1993.5236363636359</v>
      </c>
      <c r="K40" s="209">
        <f t="shared" si="20"/>
        <v>2318.6418181818176</v>
      </c>
      <c r="L40" s="181">
        <f t="shared" si="13"/>
        <v>2550.5059999999994</v>
      </c>
      <c r="M40" s="209">
        <f>'END Jul 2022'!AZ26</f>
        <v>1</v>
      </c>
      <c r="N40" s="209">
        <f>'END Jul 2022'!BA26</f>
        <v>0</v>
      </c>
      <c r="O40" s="209">
        <f>'END Jul 2022'!BB26</f>
        <v>0</v>
      </c>
      <c r="P40" s="209">
        <f>'END Jul 2022'!BC26</f>
        <v>0</v>
      </c>
      <c r="Q40" s="378" t="str">
        <f t="shared" si="14"/>
        <v>Guaranteed off bill</v>
      </c>
      <c r="R40" s="378" t="str">
        <f t="shared" si="15"/>
        <v>Exclusive</v>
      </c>
      <c r="S40" s="379">
        <f t="shared" si="16"/>
        <v>2295.4553999999994</v>
      </c>
      <c r="T40" s="209">
        <f t="shared" si="17"/>
        <v>2295.4553999999994</v>
      </c>
      <c r="U40" s="381">
        <f t="shared" si="21"/>
        <v>2525.0009399999994</v>
      </c>
      <c r="V40" s="381">
        <f t="shared" si="21"/>
        <v>2525.0009399999994</v>
      </c>
      <c r="W40" s="210">
        <f>'END Jul 2022'!BL26</f>
        <v>0</v>
      </c>
      <c r="X40" s="211" t="str">
        <f>'END Jul 2022'!BM26</f>
        <v>n</v>
      </c>
      <c r="Y40" s="423"/>
      <c r="Z40" s="423"/>
      <c r="AA40" s="423"/>
      <c r="AB40" s="423"/>
      <c r="AC40" s="423"/>
      <c r="AD40" s="423"/>
      <c r="AE40" s="423"/>
      <c r="AF40" s="423"/>
      <c r="AG40" s="423"/>
      <c r="AH40" s="423"/>
      <c r="AI40" s="423"/>
      <c r="AJ40" s="423"/>
      <c r="AK40" s="423"/>
      <c r="AL40" s="423"/>
      <c r="AM40" s="423"/>
      <c r="AN40" s="423"/>
      <c r="AO40" s="423"/>
      <c r="AP40" s="423"/>
      <c r="AQ40" s="423"/>
    </row>
    <row r="41" spans="1:43" x14ac:dyDescent="0.15">
      <c r="A41" s="163" t="str">
        <f>'END Jul 2022'!K27</f>
        <v>ReAmped Energy</v>
      </c>
      <c r="B41" s="158" t="str">
        <f>'END Jul 2022'!L27</f>
        <v>Advance</v>
      </c>
      <c r="C41" s="215">
        <f>IF('END Jul 2022'!BP27=0,91*'END Jul 2022'!M27/100,(91*'END Jul 2022'!M27/100)+'END Jul 2022'!BP27/4)</f>
        <v>79.087272727272705</v>
      </c>
      <c r="D41" s="215">
        <f>IF('END Jul 2022'!O27="",$C$26*$C$27*'END Jul 2022'!N27/100,IF($C$26*$C$27&gt;='END Jul 2022'!P27,('END Jul 2022'!P27*'END Jul 2022'!N27/100),($C$26*$C$27*'END Jul 2022'!N27/100)))</f>
        <v>553.25454545454545</v>
      </c>
      <c r="E41" s="215">
        <f>IF(AND('END Jul 2022'!P27&gt;0,'END Jul 2022'!R27&gt;0),IF($C$26*$C$27&lt;'END Jul 2022'!P27,0,IF($C$26*$C$27&lt;=('END Jul 2022'!R27+'END Jul 2022'!P27),(($C$26*$C$27-'END Jul 2022'!P27)*'END Jul 2022'!Q27/100),(('END Jul 2022'!R27)*'END Jul 2022'!Q27/100))),0)</f>
        <v>0</v>
      </c>
      <c r="F41" s="215">
        <f>IF(AND('END Jul 2022'!Q27&gt;0,'END Jul 2022'!S27&gt;0),IF($C$26*$C$27&lt;('END Jul 2022'!R27+'END Jul 2022'!P27),0,IF($C$26*$C$27&lt;=('END Jul 2022'!T27+'END Jul 2022'!R27+'END Jul 2022'!P27),(($C$26*$C$27-('END Jul 2022'!R27+'END Jul 2022'!P27))*'END Jul 2022'!S27/100),('END Jul 2022'!T27*'END Jul 2022'!S27/100))),0)</f>
        <v>0</v>
      </c>
      <c r="G41" s="215">
        <f>IF(AND('END Jul 2022'!R27&gt;0,'END Jul 2022'!T27&gt;0),IF(($C$26*$C$27&lt;'END Jul 2022'!T27),(0),($C$26*$C$27*'END Jul 2022'!T27)*'END Jul 2022'!U27/100),IF(AND('END Jul 2022'!R27&gt;0,'END Jul 2022'!T27=""),IF(($C$26*$C$27&lt;'END Jul 2022'!R27+'END Jul 2022'!P27),(0),(($C$26*$C$27-('END Jul 2022'!R27+'END Jul 2022'!P27))*'END Jul 2022'!S27/100)),IF(AND('END Jul 2022'!P27&gt;0,'END Jul 2022'!R27=""&gt;0),IF(($C$26*$C$27&lt;'END Jul 2022'!P27),(0),($C$26*$C$27-'END Jul 2022'!P27)*'END Jul 2022'!Q27/100),0)))</f>
        <v>0</v>
      </c>
      <c r="H41" s="215">
        <f>($C$26*$C$28)*'END Jul 2022'!AE27/100</f>
        <v>194.12727272727273</v>
      </c>
      <c r="I41" s="215">
        <f t="shared" si="18"/>
        <v>826.46909090909082</v>
      </c>
      <c r="J41" s="377">
        <f t="shared" si="19"/>
        <v>2989.5272727272722</v>
      </c>
      <c r="K41" s="209">
        <f t="shared" si="20"/>
        <v>3305.8763636363633</v>
      </c>
      <c r="L41" s="181">
        <f t="shared" si="13"/>
        <v>3636.4639999999999</v>
      </c>
      <c r="M41" s="209">
        <f>'END Jul 2022'!AZ27</f>
        <v>0</v>
      </c>
      <c r="N41" s="209">
        <f>'END Jul 2022'!BA27</f>
        <v>0</v>
      </c>
      <c r="O41" s="209">
        <f>'END Jul 2022'!BB27</f>
        <v>0</v>
      </c>
      <c r="P41" s="209">
        <f>'END Jul 2022'!BC27</f>
        <v>0</v>
      </c>
      <c r="Q41" s="378" t="str">
        <f t="shared" si="14"/>
        <v>No discount</v>
      </c>
      <c r="R41" s="378" t="str">
        <f t="shared" si="15"/>
        <v>Exclusive</v>
      </c>
      <c r="S41" s="379">
        <f t="shared" si="16"/>
        <v>3305.8763636363633</v>
      </c>
      <c r="T41" s="209">
        <f t="shared" si="17"/>
        <v>3305.8763636363633</v>
      </c>
      <c r="U41" s="381">
        <f t="shared" si="21"/>
        <v>3636.4639999999999</v>
      </c>
      <c r="V41" s="381">
        <f t="shared" si="21"/>
        <v>3636.4639999999999</v>
      </c>
      <c r="W41" s="210">
        <f>'END Jul 2022'!BL27</f>
        <v>0</v>
      </c>
      <c r="X41" s="211" t="str">
        <f>'END Jul 2022'!BM27</f>
        <v>n</v>
      </c>
      <c r="Y41" s="423"/>
      <c r="Z41" s="423"/>
      <c r="AA41" s="423"/>
      <c r="AB41" s="423"/>
      <c r="AC41" s="423"/>
      <c r="AD41" s="423"/>
      <c r="AE41" s="423"/>
      <c r="AF41" s="423"/>
      <c r="AG41" s="423"/>
      <c r="AH41" s="423"/>
      <c r="AI41" s="423"/>
      <c r="AJ41" s="423"/>
      <c r="AK41" s="423"/>
      <c r="AL41" s="423"/>
      <c r="AM41" s="423"/>
      <c r="AN41" s="423"/>
      <c r="AO41" s="423"/>
      <c r="AP41" s="423"/>
      <c r="AQ41" s="423"/>
    </row>
    <row r="42" spans="1:43" x14ac:dyDescent="0.15">
      <c r="A42" s="163" t="str">
        <f>'END Jul 2022'!K28</f>
        <v>Sumo Power</v>
      </c>
      <c r="B42" s="158" t="str">
        <f>'END Jul 2022'!L28</f>
        <v>Assure</v>
      </c>
      <c r="C42" s="215">
        <f>IF('END Jul 2022'!BP28=0,91*'END Jul 2022'!M28/100,(91*'END Jul 2022'!M28/100)+'END Jul 2022'!BP28/4)</f>
        <v>78.259999999999991</v>
      </c>
      <c r="D42" s="215">
        <f>IF('END Jul 2022'!O28="",$C$26*$C$27*'END Jul 2022'!N28/100,IF($C$26*$C$27&gt;='END Jul 2022'!P28,('END Jul 2022'!P28*'END Jul 2022'!N28/100),($C$26*$C$27*'END Jul 2022'!N28/100)))</f>
        <v>317.79999999999995</v>
      </c>
      <c r="E42" s="215">
        <f>IF(AND('END Jul 2022'!P28&gt;0,'END Jul 2022'!R28&gt;0),IF($C$26*$C$27&lt;'END Jul 2022'!P28,0,IF($C$26*$C$27&lt;=('END Jul 2022'!R28+'END Jul 2022'!P28),(($C$26*$C$27-'END Jul 2022'!P28)*'END Jul 2022'!Q28/100),(('END Jul 2022'!R28)*'END Jul 2022'!Q28/100))),0)</f>
        <v>0</v>
      </c>
      <c r="F42" s="215">
        <f>IF(AND('END Jul 2022'!Q28&gt;0,'END Jul 2022'!S28&gt;0),IF($C$26*$C$27&lt;('END Jul 2022'!R28+'END Jul 2022'!P28),0,IF($C$26*$C$27&lt;=('END Jul 2022'!T28+'END Jul 2022'!R28+'END Jul 2022'!P28),(($C$26*$C$27-('END Jul 2022'!R28+'END Jul 2022'!P28))*'END Jul 2022'!S28/100),('END Jul 2022'!T28*'END Jul 2022'!S28/100))),0)</f>
        <v>0</v>
      </c>
      <c r="G42" s="215">
        <f>IF(AND('END Jul 2022'!R28&gt;0,'END Jul 2022'!T28&gt;0),IF(($C$26*$C$27&lt;'END Jul 2022'!T28),(0),($C$26*$C$27*'END Jul 2022'!T28)*'END Jul 2022'!U28/100),IF(AND('END Jul 2022'!R28&gt;0,'END Jul 2022'!T28=""),IF(($C$26*$C$27&lt;'END Jul 2022'!R28+'END Jul 2022'!P28),(0),(($C$26*$C$27-('END Jul 2022'!R28+'END Jul 2022'!P28))*'END Jul 2022'!S28/100)),IF(AND('END Jul 2022'!P28&gt;0,'END Jul 2022'!R28=""&gt;0),IF(($C$26*$C$27&lt;'END Jul 2022'!P28),(0),($C$26*$C$27-'END Jul 2022'!P28)*'END Jul 2022'!Q28/100),0)))</f>
        <v>0</v>
      </c>
      <c r="H42" s="215">
        <f>($C$26*$C$28)*'END Jul 2022'!AE28/100</f>
        <v>94.799999999999983</v>
      </c>
      <c r="I42" s="215">
        <f t="shared" si="18"/>
        <v>490.8599999999999</v>
      </c>
      <c r="J42" s="377">
        <f t="shared" si="19"/>
        <v>1650.3999999999996</v>
      </c>
      <c r="K42" s="209">
        <f t="shared" si="20"/>
        <v>1963.4399999999996</v>
      </c>
      <c r="L42" s="181">
        <f t="shared" si="13"/>
        <v>2159.7839999999997</v>
      </c>
      <c r="M42" s="209">
        <f>'END Jul 2022'!AZ28</f>
        <v>0</v>
      </c>
      <c r="N42" s="209">
        <f>'END Jul 2022'!BA28</f>
        <v>0</v>
      </c>
      <c r="O42" s="209">
        <f>'END Jul 2022'!BB28</f>
        <v>0</v>
      </c>
      <c r="P42" s="209">
        <f>'END Jul 2022'!BC28</f>
        <v>0</v>
      </c>
      <c r="Q42" s="378" t="str">
        <f t="shared" si="14"/>
        <v>No discount</v>
      </c>
      <c r="R42" s="378" t="str">
        <f t="shared" si="15"/>
        <v>Exclusive</v>
      </c>
      <c r="S42" s="379">
        <f t="shared" si="16"/>
        <v>1963.4399999999996</v>
      </c>
      <c r="T42" s="209">
        <f t="shared" si="17"/>
        <v>1963.4399999999996</v>
      </c>
      <c r="U42" s="381">
        <f t="shared" si="21"/>
        <v>2159.7839999999997</v>
      </c>
      <c r="V42" s="381">
        <f t="shared" si="21"/>
        <v>2159.7839999999997</v>
      </c>
      <c r="W42" s="210">
        <f>'END Jul 2022'!BL28</f>
        <v>0</v>
      </c>
      <c r="X42" s="211" t="str">
        <f>'END Jul 2022'!BM28</f>
        <v>n</v>
      </c>
      <c r="Y42" s="423"/>
      <c r="Z42" s="423"/>
      <c r="AA42" s="423"/>
      <c r="AB42" s="423"/>
      <c r="AC42" s="423"/>
      <c r="AD42" s="423"/>
      <c r="AE42" s="423"/>
      <c r="AF42" s="423"/>
      <c r="AG42" s="423"/>
      <c r="AH42" s="423"/>
      <c r="AI42" s="423"/>
      <c r="AJ42" s="423"/>
      <c r="AK42" s="423"/>
      <c r="AL42" s="423"/>
      <c r="AM42" s="423"/>
      <c r="AN42" s="423"/>
      <c r="AO42" s="423"/>
      <c r="AP42" s="423"/>
      <c r="AQ42" s="423"/>
    </row>
    <row r="43" spans="1:43" x14ac:dyDescent="0.15">
      <c r="A43" s="163" t="str">
        <f>'END Jul 2022'!K29</f>
        <v>Amber Electric</v>
      </c>
      <c r="B43" s="158" t="str">
        <f>'END Jul 2022'!L29</f>
        <v>Amber Plan</v>
      </c>
      <c r="C43" s="215">
        <f>IF('END Jul 2022'!BP29=0,91*'END Jul 2022'!M29/100,(91*'END Jul 2022'!M29/100)+'END Jul 2022'!BP29/4)</f>
        <v>126.11818181818181</v>
      </c>
      <c r="D43" s="215">
        <f>IF('END Jul 2022'!O29="",$C$26*$C$27*'END Jul 2022'!N29/100,IF($C$26*$C$27&gt;='END Jul 2022'!P29,('END Jul 2022'!P29*'END Jul 2022'!N29/100),($C$26*$C$27*'END Jul 2022'!N29/100)))</f>
        <v>436.67272727272729</v>
      </c>
      <c r="E43" s="215">
        <f>IF(AND('END Jul 2022'!P29&gt;0,'END Jul 2022'!R29&gt;0),IF($C$26*$C$27&lt;'END Jul 2022'!P29,0,IF($C$26*$C$27&lt;=('END Jul 2022'!R29+'END Jul 2022'!P29),(($C$26*$C$27-'END Jul 2022'!P29)*'END Jul 2022'!Q29/100),(('END Jul 2022'!R29)*'END Jul 2022'!Q29/100))),0)</f>
        <v>0</v>
      </c>
      <c r="F43" s="215">
        <f>IF(AND('END Jul 2022'!Q29&gt;0,'END Jul 2022'!S29&gt;0),IF($C$26*$C$27&lt;('END Jul 2022'!R29+'END Jul 2022'!P29),0,IF($C$26*$C$27&lt;=('END Jul 2022'!T29+'END Jul 2022'!R29+'END Jul 2022'!P29),(($C$26*$C$27-('END Jul 2022'!R29+'END Jul 2022'!P29))*'END Jul 2022'!S29/100),('END Jul 2022'!T29*'END Jul 2022'!S29/100))),0)</f>
        <v>0</v>
      </c>
      <c r="G43" s="215">
        <f>IF(AND('END Jul 2022'!R29&gt;0,'END Jul 2022'!T29&gt;0),IF(($C$26*$C$27&lt;'END Jul 2022'!T29),(0),($C$26*$C$27*'END Jul 2022'!T29)*'END Jul 2022'!U29/100),IF(AND('END Jul 2022'!R29&gt;0,'END Jul 2022'!T29=""),IF(($C$26*$C$27&lt;'END Jul 2022'!R29+'END Jul 2022'!P29),(0),(($C$26*$C$27-('END Jul 2022'!R29+'END Jul 2022'!P29))*'END Jul 2022'!S29/100)),IF(AND('END Jul 2022'!P29&gt;0,'END Jul 2022'!R29=""&gt;0),IF(($C$26*$C$27&lt;'END Jul 2022'!P29),(0),($C$26*$C$27-'END Jul 2022'!P29)*'END Jul 2022'!Q29/100),0)))</f>
        <v>0</v>
      </c>
      <c r="H43" s="215">
        <f>($C$26*$C$28)*'END Jul 2022'!AE29/100</f>
        <v>126.38181818181818</v>
      </c>
      <c r="I43" s="215">
        <f t="shared" si="18"/>
        <v>689.17272727272723</v>
      </c>
      <c r="J43" s="377">
        <f t="shared" si="19"/>
        <v>2252.2181818181816</v>
      </c>
      <c r="K43" s="209">
        <f t="shared" si="20"/>
        <v>2756.6909090909089</v>
      </c>
      <c r="L43" s="181">
        <f t="shared" si="13"/>
        <v>3032.36</v>
      </c>
      <c r="M43" s="209">
        <f>'END Jul 2022'!AZ29</f>
        <v>0</v>
      </c>
      <c r="N43" s="209">
        <f>'END Jul 2022'!BA29</f>
        <v>0</v>
      </c>
      <c r="O43" s="209">
        <f>'END Jul 2022'!BB29</f>
        <v>0</v>
      </c>
      <c r="P43" s="209">
        <f>'END Jul 2022'!BC29</f>
        <v>0</v>
      </c>
      <c r="Q43" s="378" t="str">
        <f t="shared" si="14"/>
        <v>No discount</v>
      </c>
      <c r="R43" s="378" t="str">
        <f t="shared" si="15"/>
        <v>Exclusive</v>
      </c>
      <c r="S43" s="379">
        <f t="shared" si="16"/>
        <v>2756.6909090909089</v>
      </c>
      <c r="T43" s="209">
        <f t="shared" si="17"/>
        <v>2756.6909090909089</v>
      </c>
      <c r="U43" s="381">
        <f t="shared" si="21"/>
        <v>3032.36</v>
      </c>
      <c r="V43" s="381">
        <f t="shared" si="21"/>
        <v>3032.36</v>
      </c>
      <c r="W43" s="210">
        <f>'END Jul 2022'!BL29</f>
        <v>0</v>
      </c>
      <c r="X43" s="211" t="str">
        <f>'END Jul 2022'!BM29</f>
        <v>n</v>
      </c>
      <c r="Y43" s="423"/>
      <c r="Z43" s="423"/>
      <c r="AA43" s="423"/>
      <c r="AB43" s="423"/>
      <c r="AC43" s="423"/>
      <c r="AD43" s="423"/>
      <c r="AE43" s="423"/>
      <c r="AF43" s="423"/>
      <c r="AG43" s="423"/>
      <c r="AH43" s="423"/>
      <c r="AI43" s="423"/>
      <c r="AJ43" s="423"/>
      <c r="AK43" s="423"/>
      <c r="AL43" s="423"/>
      <c r="AM43" s="423"/>
      <c r="AN43" s="423"/>
      <c r="AO43" s="423"/>
      <c r="AP43" s="423"/>
      <c r="AQ43" s="423"/>
    </row>
    <row r="44" spans="1:43" x14ac:dyDescent="0.15">
      <c r="A44" s="163" t="str">
        <f>'END Jul 2022'!K30</f>
        <v>GloBird Energy</v>
      </c>
      <c r="B44" s="158" t="str">
        <f>'END Jul 2022'!L30</f>
        <v>GloSave</v>
      </c>
      <c r="C44" s="215">
        <f>IF('END Jul 2022'!BP30=0,91*'END Jul 2022'!M30/100,(91*'END Jul 2022'!M30/100)+'END Jul 2022'!BP30/4)</f>
        <v>68.25</v>
      </c>
      <c r="D44" s="215">
        <f>IF('END Jul 2022'!O30="",$C$26*$C$27*'END Jul 2022'!N30/100,IF($C$26*$C$27&gt;='END Jul 2022'!P30,('END Jul 2022'!P30*'END Jul 2022'!N30/100),($C$26*$C$27*'END Jul 2022'!N30/100)))</f>
        <v>671.99999999999989</v>
      </c>
      <c r="E44" s="215">
        <f>IF(AND('END Jul 2022'!P30&gt;0,'END Jul 2022'!R30&gt;0),IF($C$26*$C$27&lt;'END Jul 2022'!P30,0,IF($C$26*$C$27&lt;=('END Jul 2022'!R30+'END Jul 2022'!P30),(($C$26*$C$27-'END Jul 2022'!P30)*'END Jul 2022'!Q30/100),(('END Jul 2022'!R30)*'END Jul 2022'!Q30/100))),0)</f>
        <v>0</v>
      </c>
      <c r="F44" s="215">
        <f>IF(AND('END Jul 2022'!Q30&gt;0,'END Jul 2022'!S30&gt;0),IF($C$26*$C$27&lt;('END Jul 2022'!R30+'END Jul 2022'!P30),0,IF($C$26*$C$27&lt;=('END Jul 2022'!T30+'END Jul 2022'!R30+'END Jul 2022'!P30),(($C$26*$C$27-('END Jul 2022'!R30+'END Jul 2022'!P30))*'END Jul 2022'!S30/100),('END Jul 2022'!T30*'END Jul 2022'!S30/100))),0)</f>
        <v>0</v>
      </c>
      <c r="G44" s="215">
        <f>IF(AND('END Jul 2022'!R30&gt;0,'END Jul 2022'!T30&gt;0),IF(($C$26*$C$27&lt;'END Jul 2022'!T30),(0),($C$26*$C$27*'END Jul 2022'!T30)*'END Jul 2022'!U30/100),IF(AND('END Jul 2022'!R30&gt;0,'END Jul 2022'!T30=""),IF(($C$26*$C$27&lt;'END Jul 2022'!R30+'END Jul 2022'!P30),(0),(($C$26*$C$27-('END Jul 2022'!R30+'END Jul 2022'!P30))*'END Jul 2022'!S30/100)),IF(AND('END Jul 2022'!P30&gt;0,'END Jul 2022'!R30=""&gt;0),IF(($C$26*$C$27&lt;'END Jul 2022'!P30),(0),($C$26*$C$27-'END Jul 2022'!P30)*'END Jul 2022'!Q30/100),0)))</f>
        <v>0</v>
      </c>
      <c r="H44" s="215">
        <f>($C$26*$C$28)*'END Jul 2022'!AE30/100</f>
        <v>261</v>
      </c>
      <c r="I44" s="215">
        <f t="shared" si="18"/>
        <v>1001.2499999999999</v>
      </c>
      <c r="J44" s="377">
        <f t="shared" si="19"/>
        <v>3731.9999999999995</v>
      </c>
      <c r="K44" s="209">
        <f t="shared" si="20"/>
        <v>4004.9999999999995</v>
      </c>
      <c r="L44" s="181">
        <f t="shared" si="13"/>
        <v>4405.5</v>
      </c>
      <c r="M44" s="209">
        <f>'END Jul 2022'!AZ30</f>
        <v>0</v>
      </c>
      <c r="N44" s="209">
        <f>'END Jul 2022'!BA30</f>
        <v>0</v>
      </c>
      <c r="O44" s="209">
        <f>'END Jul 2022'!BB30</f>
        <v>0</v>
      </c>
      <c r="P44" s="209">
        <f>'END Jul 2022'!BC30</f>
        <v>0</v>
      </c>
      <c r="Q44" s="378" t="str">
        <f t="shared" si="14"/>
        <v>No discount</v>
      </c>
      <c r="R44" s="378" t="str">
        <f t="shared" si="15"/>
        <v>Exclusive</v>
      </c>
      <c r="S44" s="379">
        <f t="shared" si="16"/>
        <v>4004.9999999999995</v>
      </c>
      <c r="T44" s="209">
        <f t="shared" si="17"/>
        <v>4004.9999999999995</v>
      </c>
      <c r="U44" s="381">
        <f t="shared" si="21"/>
        <v>4405.5</v>
      </c>
      <c r="V44" s="381">
        <f t="shared" si="21"/>
        <v>4405.5</v>
      </c>
      <c r="W44" s="210">
        <f>'END Jul 2022'!BL30</f>
        <v>0</v>
      </c>
      <c r="X44" s="211" t="str">
        <f>'END Jul 2022'!BM30</f>
        <v>n</v>
      </c>
      <c r="Y44" s="423"/>
      <c r="Z44" s="423"/>
      <c r="AA44" s="423"/>
      <c r="AB44" s="423"/>
      <c r="AC44" s="423"/>
      <c r="AD44" s="423"/>
      <c r="AE44" s="423"/>
      <c r="AF44" s="423"/>
      <c r="AG44" s="423"/>
      <c r="AH44" s="423"/>
      <c r="AI44" s="423"/>
      <c r="AJ44" s="423"/>
      <c r="AK44" s="423"/>
      <c r="AL44" s="423"/>
      <c r="AM44" s="423"/>
      <c r="AN44" s="423"/>
      <c r="AO44" s="423"/>
      <c r="AP44" s="423"/>
      <c r="AQ44" s="423"/>
    </row>
    <row r="45" spans="1:43" x14ac:dyDescent="0.15">
      <c r="A45" s="163" t="str">
        <f>'END Jul 2022'!K31</f>
        <v>Kogan Energy</v>
      </c>
      <c r="B45" s="158" t="str">
        <f>'END Jul 2022'!L31</f>
        <v>Free Kogan First Membership</v>
      </c>
      <c r="C45" s="215">
        <f>IF('END Jul 2022'!BP31=0,91*'END Jul 2022'!M31/100,(91*'END Jul 2022'!M31/100)+'END Jul 2022'!BP31/4)</f>
        <v>97.121818181818185</v>
      </c>
      <c r="D45" s="215">
        <f>IF('END Jul 2022'!O31="",$C$26*$C$27*'END Jul 2022'!N31/100,IF($C$26*$C$27&gt;='END Jul 2022'!P31,('END Jul 2022'!P31*'END Jul 2022'!N31/100),($C$26*$C$27*'END Jul 2022'!N31/100)))</f>
        <v>341.6</v>
      </c>
      <c r="E45" s="215">
        <f>IF(AND('END Jul 2022'!P31&gt;0,'END Jul 2022'!R31&gt;0),IF($C$26*$C$27&lt;'END Jul 2022'!P31,0,IF($C$26*$C$27&lt;=('END Jul 2022'!R31+'END Jul 2022'!P31),(($C$26*$C$27-'END Jul 2022'!P31)*'END Jul 2022'!Q31/100),(('END Jul 2022'!R31)*'END Jul 2022'!Q31/100))),0)</f>
        <v>0</v>
      </c>
      <c r="F45" s="215">
        <f>IF(AND('END Jul 2022'!Q31&gt;0,'END Jul 2022'!S31&gt;0),IF($C$26*$C$27&lt;('END Jul 2022'!R31+'END Jul 2022'!P31),0,IF($C$26*$C$27&lt;=('END Jul 2022'!T31+'END Jul 2022'!R31+'END Jul 2022'!P31),(($C$26*$C$27-('END Jul 2022'!R31+'END Jul 2022'!P31))*'END Jul 2022'!S31/100),('END Jul 2022'!T31*'END Jul 2022'!S31/100))),0)</f>
        <v>0</v>
      </c>
      <c r="G45" s="215">
        <f>IF(AND('END Jul 2022'!R31&gt;0,'END Jul 2022'!T31&gt;0),IF(($C$26*$C$27&lt;'END Jul 2022'!T31),(0),($C$26*$C$27*'END Jul 2022'!T31)*'END Jul 2022'!U31/100),IF(AND('END Jul 2022'!R31&gt;0,'END Jul 2022'!T31=""),IF(($C$26*$C$27&lt;'END Jul 2022'!R31+'END Jul 2022'!P31),(0),(($C$26*$C$27-('END Jul 2022'!R31+'END Jul 2022'!P31))*'END Jul 2022'!S31/100)),IF(AND('END Jul 2022'!P31&gt;0,'END Jul 2022'!R31=""&gt;0),IF(($C$26*$C$27&lt;'END Jul 2022'!P31),(0),($C$26*$C$27-'END Jul 2022'!P31)*'END Jul 2022'!Q31/100),0)))</f>
        <v>0</v>
      </c>
      <c r="H45" s="215">
        <f>($C$26*$C$28)*'END Jul 2022'!AE31/100</f>
        <v>107.4</v>
      </c>
      <c r="I45" s="215">
        <f t="shared" si="18"/>
        <v>546.12181818181818</v>
      </c>
      <c r="J45" s="377">
        <f t="shared" si="19"/>
        <v>1796</v>
      </c>
      <c r="K45" s="209">
        <f t="shared" si="20"/>
        <v>2184.4872727272727</v>
      </c>
      <c r="L45" s="181">
        <f t="shared" si="13"/>
        <v>2402.9360000000001</v>
      </c>
      <c r="M45" s="209">
        <f>'END Jul 2022'!AZ31</f>
        <v>0</v>
      </c>
      <c r="N45" s="209">
        <f>'END Jul 2022'!BA31</f>
        <v>0</v>
      </c>
      <c r="O45" s="209">
        <f>'END Jul 2022'!BB31</f>
        <v>0</v>
      </c>
      <c r="P45" s="209">
        <f>'END Jul 2022'!BC31</f>
        <v>0</v>
      </c>
      <c r="Q45" s="378" t="str">
        <f t="shared" si="14"/>
        <v>No discount</v>
      </c>
      <c r="R45" s="378" t="str">
        <f t="shared" si="15"/>
        <v>Exclusive</v>
      </c>
      <c r="S45" s="379">
        <f t="shared" si="16"/>
        <v>2184.4872727272727</v>
      </c>
      <c r="T45" s="209">
        <f t="shared" si="17"/>
        <v>2184.4872727272727</v>
      </c>
      <c r="U45" s="381">
        <f t="shared" si="21"/>
        <v>2402.9360000000001</v>
      </c>
      <c r="V45" s="381">
        <f t="shared" si="21"/>
        <v>2402.9360000000001</v>
      </c>
      <c r="W45" s="210">
        <f>'END Jul 2022'!BL31</f>
        <v>0</v>
      </c>
      <c r="X45" s="211" t="str">
        <f>'END Jul 2022'!BM31</f>
        <v>n</v>
      </c>
      <c r="Y45" s="423"/>
      <c r="Z45" s="423"/>
      <c r="AA45" s="423"/>
      <c r="AB45" s="423"/>
      <c r="AC45" s="423"/>
      <c r="AD45" s="423"/>
      <c r="AE45" s="423"/>
      <c r="AF45" s="423"/>
      <c r="AG45" s="423"/>
      <c r="AH45" s="423"/>
      <c r="AI45" s="423"/>
      <c r="AJ45" s="423"/>
      <c r="AK45" s="423"/>
      <c r="AL45" s="423"/>
      <c r="AM45" s="423"/>
      <c r="AN45" s="423"/>
      <c r="AO45" s="423"/>
      <c r="AP45" s="423"/>
      <c r="AQ45" s="423"/>
    </row>
    <row r="46" spans="1:43" customFormat="1" x14ac:dyDescent="0.15">
      <c r="A46" s="426"/>
      <c r="B46" s="426"/>
      <c r="C46" s="426"/>
      <c r="D46" s="426"/>
      <c r="E46" s="426"/>
      <c r="F46" s="426"/>
      <c r="G46" s="426"/>
      <c r="H46" s="426"/>
      <c r="I46" s="426"/>
      <c r="J46" s="426"/>
      <c r="K46" s="426"/>
      <c r="L46" s="426"/>
      <c r="M46" s="426"/>
      <c r="N46" s="426"/>
      <c r="O46" s="426"/>
      <c r="P46" s="426"/>
      <c r="Q46" s="426"/>
      <c r="R46" s="426"/>
      <c r="S46" s="426"/>
      <c r="T46" s="426"/>
      <c r="U46" s="426"/>
      <c r="V46" s="426"/>
      <c r="W46" s="426"/>
      <c r="X46" s="426"/>
      <c r="Y46" s="423"/>
      <c r="Z46" s="423"/>
      <c r="AA46" s="423"/>
      <c r="AB46" s="423"/>
      <c r="AC46" s="423"/>
      <c r="AD46" s="423"/>
      <c r="AE46" s="423"/>
      <c r="AF46" s="423"/>
      <c r="AG46" s="423"/>
      <c r="AH46" s="423"/>
      <c r="AI46" s="423"/>
      <c r="AJ46" s="423"/>
      <c r="AK46" s="423"/>
      <c r="AL46" s="423"/>
      <c r="AM46" s="423"/>
      <c r="AN46" s="423"/>
      <c r="AO46" s="423"/>
      <c r="AP46" s="423"/>
      <c r="AQ46" s="423"/>
    </row>
    <row r="47" spans="1:43" customFormat="1" ht="15" thickBot="1" x14ac:dyDescent="0.2">
      <c r="A47" s="426"/>
      <c r="B47" s="426"/>
      <c r="C47" s="426"/>
      <c r="D47" s="426"/>
      <c r="E47" s="426"/>
      <c r="F47" s="426"/>
      <c r="G47" s="426"/>
      <c r="H47" s="426"/>
      <c r="I47" s="426"/>
      <c r="J47" s="426"/>
      <c r="K47" s="426"/>
      <c r="L47" s="426"/>
      <c r="M47" s="426"/>
      <c r="N47" s="426"/>
      <c r="O47" s="426"/>
      <c r="P47" s="426"/>
      <c r="Q47" s="426"/>
      <c r="R47" s="426"/>
      <c r="S47" s="426"/>
      <c r="T47" s="426"/>
      <c r="U47" s="426"/>
      <c r="V47" s="426"/>
      <c r="W47" s="426"/>
      <c r="X47" s="426"/>
      <c r="Y47" s="423"/>
      <c r="Z47" s="423"/>
      <c r="AA47" s="423"/>
      <c r="AB47" s="423"/>
      <c r="AC47" s="423"/>
      <c r="AD47" s="423"/>
      <c r="AE47" s="423"/>
      <c r="AF47" s="423"/>
      <c r="AG47" s="423"/>
      <c r="AH47" s="423"/>
      <c r="AI47" s="423"/>
      <c r="AJ47" s="423"/>
      <c r="AK47" s="423"/>
      <c r="AL47" s="423"/>
      <c r="AM47" s="423"/>
      <c r="AN47" s="423"/>
      <c r="AO47" s="423"/>
      <c r="AP47" s="423"/>
      <c r="AQ47" s="423"/>
    </row>
    <row r="48" spans="1:43" x14ac:dyDescent="0.15">
      <c r="A48" s="166" t="s">
        <v>644</v>
      </c>
      <c r="B48" s="167"/>
      <c r="C48" s="167"/>
      <c r="D48" s="167"/>
      <c r="E48" s="167"/>
      <c r="F48" s="167"/>
      <c r="G48" s="167"/>
      <c r="H48" s="167"/>
      <c r="I48" s="167"/>
      <c r="J48" s="167"/>
      <c r="K48" s="167"/>
      <c r="L48" s="167"/>
      <c r="M48" s="167"/>
      <c r="N48" s="167"/>
      <c r="O48" s="167"/>
      <c r="P48" s="167"/>
      <c r="Q48" s="167"/>
      <c r="R48" s="167"/>
      <c r="S48" s="167"/>
      <c r="T48" s="167"/>
      <c r="U48" s="167"/>
      <c r="V48" s="167"/>
      <c r="W48" s="167"/>
      <c r="X48" s="173"/>
      <c r="Y48" s="423"/>
      <c r="Z48" s="423"/>
      <c r="AA48" s="423"/>
      <c r="AB48" s="423"/>
      <c r="AC48" s="423"/>
      <c r="AD48" s="423"/>
      <c r="AE48" s="423"/>
      <c r="AF48" s="423"/>
      <c r="AG48" s="423"/>
      <c r="AH48" s="423"/>
      <c r="AI48" s="423"/>
      <c r="AJ48" s="423"/>
      <c r="AK48" s="423"/>
      <c r="AL48" s="423"/>
      <c r="AM48" s="423"/>
      <c r="AN48" s="423"/>
      <c r="AO48" s="423"/>
      <c r="AP48" s="423"/>
      <c r="AQ48" s="423"/>
    </row>
    <row r="49" spans="1:43" x14ac:dyDescent="0.15">
      <c r="A49" s="168" t="s">
        <v>247</v>
      </c>
      <c r="B49" s="78"/>
      <c r="C49" s="199">
        <v>1800</v>
      </c>
      <c r="D49" s="78"/>
      <c r="E49" s="78"/>
      <c r="F49" s="78"/>
      <c r="G49" s="78"/>
      <c r="H49" s="78"/>
      <c r="I49" s="78"/>
      <c r="J49" s="78"/>
      <c r="K49" s="78"/>
      <c r="L49" s="78"/>
      <c r="M49" s="78"/>
      <c r="N49" s="78"/>
      <c r="O49" s="78"/>
      <c r="P49" s="78"/>
      <c r="Q49" s="78"/>
      <c r="R49" s="78"/>
      <c r="S49" s="78"/>
      <c r="T49" s="78"/>
      <c r="U49" s="78"/>
      <c r="V49" s="78"/>
      <c r="W49" s="78"/>
      <c r="X49" s="174"/>
      <c r="Y49" s="423"/>
      <c r="Z49" s="423"/>
      <c r="AA49" s="423"/>
      <c r="AB49" s="423"/>
      <c r="AC49" s="423"/>
      <c r="AD49" s="423"/>
      <c r="AE49" s="423"/>
      <c r="AF49" s="423"/>
      <c r="AG49" s="423"/>
      <c r="AH49" s="423"/>
      <c r="AI49" s="423"/>
      <c r="AJ49" s="423"/>
      <c r="AK49" s="423"/>
      <c r="AL49" s="423"/>
      <c r="AM49" s="423"/>
      <c r="AN49" s="423"/>
      <c r="AO49" s="423"/>
      <c r="AP49" s="423"/>
      <c r="AQ49" s="423"/>
    </row>
    <row r="50" spans="1:43" x14ac:dyDescent="0.15">
      <c r="A50" s="168" t="s">
        <v>652</v>
      </c>
      <c r="B50" s="78"/>
      <c r="C50" s="200">
        <v>0.5</v>
      </c>
      <c r="D50" s="78"/>
      <c r="E50" s="78"/>
      <c r="F50" s="78"/>
      <c r="G50" s="78"/>
      <c r="H50" s="78"/>
      <c r="I50" s="78"/>
      <c r="J50" s="78"/>
      <c r="K50" s="78"/>
      <c r="L50" s="78"/>
      <c r="M50" s="78"/>
      <c r="N50" s="78"/>
      <c r="O50" s="78"/>
      <c r="P50" s="78"/>
      <c r="Q50" s="78"/>
      <c r="R50" s="78"/>
      <c r="S50" s="78"/>
      <c r="T50" s="78"/>
      <c r="U50" s="78"/>
      <c r="V50" s="78"/>
      <c r="W50" s="78"/>
      <c r="X50" s="174"/>
      <c r="Y50" s="423"/>
      <c r="Z50" s="423"/>
      <c r="AA50" s="423"/>
      <c r="AB50" s="423"/>
      <c r="AC50" s="423"/>
      <c r="AD50" s="423"/>
      <c r="AE50" s="423"/>
      <c r="AF50" s="423"/>
      <c r="AG50" s="423"/>
      <c r="AH50" s="423"/>
      <c r="AI50" s="423"/>
      <c r="AJ50" s="423"/>
      <c r="AK50" s="423"/>
      <c r="AL50" s="423"/>
      <c r="AM50" s="423"/>
      <c r="AN50" s="423"/>
      <c r="AO50" s="423"/>
      <c r="AP50" s="423"/>
      <c r="AQ50" s="423"/>
    </row>
    <row r="51" spans="1:43" x14ac:dyDescent="0.15">
      <c r="A51" s="168" t="s">
        <v>512</v>
      </c>
      <c r="B51" s="78"/>
      <c r="C51" s="200">
        <v>0.3</v>
      </c>
      <c r="D51" s="78"/>
      <c r="E51" s="78"/>
      <c r="F51" s="78"/>
      <c r="G51" s="78"/>
      <c r="H51" s="78"/>
      <c r="I51" s="78"/>
      <c r="J51" s="78"/>
      <c r="K51" s="78"/>
      <c r="L51" s="78"/>
      <c r="M51" s="78"/>
      <c r="N51" s="78"/>
      <c r="O51" s="78"/>
      <c r="P51" s="78"/>
      <c r="Q51" s="78"/>
      <c r="R51" s="78"/>
      <c r="S51" s="78"/>
      <c r="T51" s="78"/>
      <c r="U51" s="78"/>
      <c r="V51" s="78"/>
      <c r="W51" s="78"/>
      <c r="X51" s="174"/>
      <c r="Y51" s="423"/>
      <c r="Z51" s="423"/>
      <c r="AA51" s="423"/>
      <c r="AB51" s="423"/>
      <c r="AC51" s="423"/>
      <c r="AD51" s="423"/>
      <c r="AE51" s="423"/>
      <c r="AF51" s="423"/>
      <c r="AG51" s="423"/>
      <c r="AH51" s="423"/>
      <c r="AI51" s="423"/>
      <c r="AJ51" s="423"/>
      <c r="AK51" s="423"/>
      <c r="AL51" s="423"/>
      <c r="AM51" s="423"/>
      <c r="AN51" s="423"/>
      <c r="AO51" s="423"/>
      <c r="AP51" s="423"/>
      <c r="AQ51" s="423"/>
    </row>
    <row r="52" spans="1:43" x14ac:dyDescent="0.15">
      <c r="A52" s="168" t="s">
        <v>344</v>
      </c>
      <c r="B52" s="78"/>
      <c r="C52" s="200">
        <v>0.2</v>
      </c>
      <c r="D52" s="78"/>
      <c r="E52" s="78"/>
      <c r="F52" s="78"/>
      <c r="G52" s="78"/>
      <c r="H52" s="78"/>
      <c r="I52" s="78"/>
      <c r="J52" s="78"/>
      <c r="K52" s="78"/>
      <c r="L52" s="78"/>
      <c r="M52" s="78"/>
      <c r="N52" s="78"/>
      <c r="O52" s="78"/>
      <c r="P52" s="78"/>
      <c r="Q52" s="78"/>
      <c r="R52" s="78"/>
      <c r="S52" s="78"/>
      <c r="T52" s="78"/>
      <c r="U52" s="78"/>
      <c r="V52" s="78"/>
      <c r="W52" s="78"/>
      <c r="X52" s="174"/>
      <c r="Y52" s="423"/>
      <c r="Z52" s="423"/>
      <c r="AA52" s="423"/>
      <c r="AB52" s="423"/>
      <c r="AC52" s="423"/>
      <c r="AD52" s="423"/>
      <c r="AE52" s="423"/>
      <c r="AF52" s="423"/>
      <c r="AG52" s="423"/>
      <c r="AH52" s="423"/>
      <c r="AI52" s="423"/>
      <c r="AJ52" s="423"/>
      <c r="AK52" s="423"/>
      <c r="AL52" s="423"/>
      <c r="AM52" s="423"/>
      <c r="AN52" s="423"/>
      <c r="AO52" s="423"/>
      <c r="AP52" s="423"/>
      <c r="AQ52" s="423"/>
    </row>
    <row r="53" spans="1:43" x14ac:dyDescent="0.15">
      <c r="A53" s="371"/>
      <c r="B53" s="222"/>
      <c r="C53" s="222"/>
      <c r="D53" s="222"/>
      <c r="E53" s="222"/>
      <c r="F53" s="222"/>
      <c r="G53" s="222"/>
      <c r="H53" s="222"/>
      <c r="I53" s="222"/>
      <c r="J53" s="222"/>
      <c r="K53" s="222"/>
      <c r="L53" s="222"/>
      <c r="M53" s="222"/>
      <c r="N53" s="222"/>
      <c r="O53" s="222"/>
      <c r="P53" s="222"/>
      <c r="Q53" s="222"/>
      <c r="R53" s="222"/>
      <c r="S53" s="222"/>
      <c r="T53" s="222"/>
      <c r="U53" s="222"/>
      <c r="V53" s="222"/>
      <c r="W53" s="222"/>
      <c r="X53" s="372"/>
      <c r="Y53" s="423"/>
      <c r="Z53" s="423"/>
      <c r="AA53" s="423"/>
      <c r="AB53" s="423"/>
      <c r="AC53" s="423"/>
      <c r="AD53" s="423"/>
      <c r="AE53" s="423"/>
      <c r="AF53" s="423"/>
      <c r="AG53" s="423"/>
      <c r="AH53" s="423"/>
      <c r="AI53" s="423"/>
      <c r="AJ53" s="423"/>
      <c r="AK53" s="423"/>
      <c r="AL53" s="423"/>
      <c r="AM53" s="423"/>
      <c r="AN53" s="423"/>
      <c r="AO53" s="423"/>
      <c r="AP53" s="423"/>
      <c r="AQ53" s="423"/>
    </row>
    <row r="54" spans="1:43" ht="75" x14ac:dyDescent="0.15">
      <c r="A54" s="363" t="s">
        <v>248</v>
      </c>
      <c r="B54" s="364" t="s">
        <v>249</v>
      </c>
      <c r="C54" s="365" t="s">
        <v>250</v>
      </c>
      <c r="D54" s="365" t="s">
        <v>1372</v>
      </c>
      <c r="E54" s="365" t="s">
        <v>597</v>
      </c>
      <c r="F54" s="365" t="s">
        <v>398</v>
      </c>
      <c r="G54" s="365" t="s">
        <v>1373</v>
      </c>
      <c r="H54" s="366" t="s">
        <v>1374</v>
      </c>
      <c r="I54" s="365" t="s">
        <v>746</v>
      </c>
      <c r="J54" s="373" t="s">
        <v>1363</v>
      </c>
      <c r="K54" s="374" t="s">
        <v>600</v>
      </c>
      <c r="L54" s="367" t="s">
        <v>1070</v>
      </c>
      <c r="M54" s="368" t="s">
        <v>361</v>
      </c>
      <c r="N54" s="368" t="s">
        <v>1679</v>
      </c>
      <c r="O54" s="368" t="s">
        <v>275</v>
      </c>
      <c r="P54" s="368" t="s">
        <v>1378</v>
      </c>
      <c r="Q54" s="375" t="s">
        <v>1364</v>
      </c>
      <c r="R54" s="375" t="s">
        <v>1365</v>
      </c>
      <c r="S54" s="376" t="s">
        <v>1366</v>
      </c>
      <c r="T54" s="376" t="s">
        <v>1367</v>
      </c>
      <c r="U54" s="369" t="s">
        <v>1368</v>
      </c>
      <c r="V54" s="369" t="s">
        <v>1369</v>
      </c>
      <c r="W54" s="368" t="s">
        <v>276</v>
      </c>
      <c r="X54" s="370" t="s">
        <v>509</v>
      </c>
      <c r="Y54" s="423"/>
      <c r="Z54" s="423"/>
      <c r="AA54" s="423"/>
      <c r="AB54" s="423"/>
      <c r="AC54" s="423"/>
      <c r="AD54" s="423"/>
      <c r="AE54" s="423"/>
      <c r="AF54" s="423"/>
      <c r="AG54" s="423"/>
      <c r="AH54" s="423"/>
      <c r="AI54" s="423"/>
      <c r="AJ54" s="423"/>
      <c r="AK54" s="423"/>
      <c r="AL54" s="423"/>
      <c r="AM54" s="423"/>
      <c r="AN54" s="423"/>
      <c r="AO54" s="423"/>
      <c r="AP54" s="423"/>
      <c r="AQ54" s="423"/>
    </row>
    <row r="55" spans="1:43" x14ac:dyDescent="0.15">
      <c r="A55" s="163" t="str">
        <f>'END Jul 2022'!K32</f>
        <v>AGL</v>
      </c>
      <c r="B55" s="158" t="str">
        <f>'END Jul 2022'!L32</f>
        <v>Value Saver</v>
      </c>
      <c r="C55" s="215">
        <f>IF('END Jul 2022'!BP32=0,91*'END Jul 2022'!M32/100,(91*'END Jul 2022'!M32/100)+'END Jul 2022'!BP32/4)</f>
        <v>84.985727272727274</v>
      </c>
      <c r="D55" s="215">
        <f>IF('END Jul 2022'!O32="",$C$49*$C$50*'END Jul 2022'!N32/100,IF($C$49*$C$50&gt;='END Jul 2022'!P32,('END Jul 2022'!P32*'END Jul 2022'!N32/100),($C$49*$C$50*'END Jul 2022'!N32/100)))</f>
        <v>315.4909090909091</v>
      </c>
      <c r="E55" s="215">
        <f>IF(AND('END Jul 2022'!P32&gt;0,'END Jul 2022'!R32&gt;0),IF($C$49*$C$50&lt;'END Jul 2022'!P32,0,IF($C$49*$C$50&lt;=('END Jul 2022'!R32+'END Jul 2022'!P32),(($C$49*$C$50-'END Jul 2022'!P32)*'END Jul 2022'!Q32/100),(('END Jul 2022'!R32)*'END Jul 2022'!Q32/100))),0)</f>
        <v>0</v>
      </c>
      <c r="F55" s="215">
        <f>IF(AND('END Jul 2022'!R32&gt;0,'END Jul 2022'!T32&gt;0),IF(($C$49*$C$50&lt;'END Jul 2022'!T32),(0),($C$49*$C$50*'END Jul 2022'!T32)*'END Jul 2022'!U32/100),IF(AND('END Jul 2022'!R32&gt;0,'END Jul 2022'!T32=""),IF(($C$49*$C$50&lt;'END Jul 2022'!R32+'END Jul 2022'!P32),(0),(($C$49*$C$50-('END Jul 2022'!R32+'END Jul 2022'!P32))*'END Jul 2022'!S32/100)),IF(AND('END Jul 2022'!P32&gt;0,'END Jul 2022'!R32=""&gt;0),IF(($C$49*$C$50&lt;'END Jul 2022'!P32),(0),($C$49*$C$50-'END Jul 2022'!P32)*'END Jul 2022'!Q32/100),0)))</f>
        <v>0</v>
      </c>
      <c r="G55" s="215">
        <f>($C$49*$C$51)*'END Jul 2022'!AH32/100</f>
        <v>162.68727272727273</v>
      </c>
      <c r="H55" s="215">
        <f>($C$49*$C$52)*'END Jul 2022'!W32/100</f>
        <v>61.298181818181817</v>
      </c>
      <c r="I55" s="215">
        <f>SUM(C55:H55)</f>
        <v>624.46209090909088</v>
      </c>
      <c r="J55" s="377">
        <f>(I55-C55)*4</f>
        <v>2157.9054545454546</v>
      </c>
      <c r="K55" s="209">
        <f>I55*4</f>
        <v>2497.8483636363635</v>
      </c>
      <c r="L55" s="181">
        <f t="shared" ref="L55:L65" si="22">K55*1.1</f>
        <v>2747.6332000000002</v>
      </c>
      <c r="M55" s="209">
        <f>'END Jul 2022'!AZ32</f>
        <v>0</v>
      </c>
      <c r="N55" s="209">
        <f>'END Jul 2022'!BA32</f>
        <v>0</v>
      </c>
      <c r="O55" s="209">
        <f>'END Jul 2022'!BB32</f>
        <v>0</v>
      </c>
      <c r="P55" s="209">
        <f>'END Jul 2022'!BC32</f>
        <v>0</v>
      </c>
      <c r="Q55" s="378" t="str">
        <f t="shared" ref="Q55:Q65" si="23">IF(SUM(M55:P55)=0,"No discount",IF(M55&gt;0,"Guaranteed off bill",IF(N55&gt;0,"Guaranteed off usENDe",IF(O55&gt;0,"Pay-on-time off bill","Pay-on-time off usENDe"))))</f>
        <v>No discount</v>
      </c>
      <c r="R55" s="378" t="str">
        <f t="shared" ref="R55:R65" si="24">IF(OR(A55="Origin Energy",A55="Red Energy",A55="Powershop"),"Inclusive","Exclusive")</f>
        <v>Exclusive</v>
      </c>
      <c r="S55" s="379">
        <f t="shared" ref="S55:S65" si="25">IF(AND(Q55="Guaranteed off bill",R55="Inclusive"),((K55*1.1)-((K55*1.1)*M55/100))/1.1,IF(AND(Q55="Guaranteed off usENDe",R55="Inclusive"),((K55*1.1)-((J55*1.1)*N55/100))/1.1,IF(AND(Q55="Guaranteed off bill",R55="Exclusive"),K55-(K55*M55/100),IF(AND(Q55="Guaranteed off usENDe",R55="Exclusive"),K55-(J55*N55/100),IF(R55="Inclusive",((K55*1.1))/1.1,K55)))))</f>
        <v>2497.8483636363635</v>
      </c>
      <c r="T55" s="209">
        <f t="shared" ref="T55:T65" si="26">IF(AND(Q55="Pay-on-time off bill",R55="Inclusive"),((S55*1.1)-((S55*1.1)*O55/100))/1.1,IF(AND(Q55="Pay-on-time off usENDe",R55="Inclusive"),((S55*1.1)-((J55*1.1)*P55/100))/1.1,IF(AND(Q55="Pay-on-time off bill",R55="Exclusive"),S55-(S55*O55/100),IF(AND(Q55="Pay-on-time off usENDe",R55="Exclusive"),S55-(J55*P55/100),IF(R55="Inclusive",((S55*1.1))/1.1,S55)))))</f>
        <v>2497.8483636363635</v>
      </c>
      <c r="U55" s="383">
        <f>S55*1.1</f>
        <v>2747.6332000000002</v>
      </c>
      <c r="V55" s="383">
        <f>T55*1.1</f>
        <v>2747.6332000000002</v>
      </c>
      <c r="W55" s="210">
        <f>'END Jul 2022'!BL33</f>
        <v>0</v>
      </c>
      <c r="X55" s="211" t="str">
        <f>'END Jul 2022'!BM33</f>
        <v>n</v>
      </c>
      <c r="Y55" s="423"/>
      <c r="Z55" s="423"/>
      <c r="AA55" s="423"/>
      <c r="AB55" s="423"/>
      <c r="AC55" s="423"/>
      <c r="AD55" s="423"/>
      <c r="AE55" s="423"/>
      <c r="AF55" s="423"/>
      <c r="AG55" s="423"/>
      <c r="AH55" s="423"/>
      <c r="AI55" s="423"/>
      <c r="AJ55" s="423"/>
      <c r="AK55" s="423"/>
      <c r="AL55" s="423"/>
      <c r="AM55" s="423"/>
      <c r="AN55" s="423"/>
      <c r="AO55" s="423"/>
      <c r="AP55" s="423"/>
      <c r="AQ55" s="423"/>
    </row>
    <row r="56" spans="1:43" x14ac:dyDescent="0.15">
      <c r="A56" s="163" t="str">
        <f>'END Jul 2022'!K33</f>
        <v>Alinta Energy</v>
      </c>
      <c r="B56" s="158" t="str">
        <f>'END Jul 2022'!L33</f>
        <v>Home Deal</v>
      </c>
      <c r="C56" s="215">
        <f>IF('END Jul 2022'!BP33=0,91*'END Jul 2022'!M33/100,(91*'END Jul 2022'!M33/100)+'END Jul 2022'!BP33/4)</f>
        <v>87.500636363636346</v>
      </c>
      <c r="D56" s="215">
        <f>IF('END Jul 2022'!O33="",$C$49*$C$50*'END Jul 2022'!N33/100,IF($C$49*$C$50&gt;='END Jul 2022'!P33,('END Jul 2022'!P33*'END Jul 2022'!N33/100),($C$49*$C$50*'END Jul 2022'!N33/100)))</f>
        <v>294.87272727272722</v>
      </c>
      <c r="E56" s="215">
        <f>IF(AND('END Jul 2022'!P33&gt;0,'END Jul 2022'!R33&gt;0),IF($C$49*$C$50&lt;'END Jul 2022'!P33,0,IF($C$49*$C$50&lt;=('END Jul 2022'!R33+'END Jul 2022'!P33),(($C$49*$C$50-'END Jul 2022'!P33)*'END Jul 2022'!Q33/100),(('END Jul 2022'!R33)*'END Jul 2022'!Q33/100))),0)</f>
        <v>0</v>
      </c>
      <c r="F56" s="215">
        <f>IF(AND('END Jul 2022'!R33&gt;0,'END Jul 2022'!T33&gt;0),IF(($C$49*$C$50&lt;'END Jul 2022'!T33),(0),($C$49*$C$50*'END Jul 2022'!T33)*'END Jul 2022'!U33/100),IF(AND('END Jul 2022'!R33&gt;0,'END Jul 2022'!T33=""),IF(($C$49*$C$50&lt;'END Jul 2022'!R33+'END Jul 2022'!P33),(0),(($C$49*$C$50-('END Jul 2022'!R33+'END Jul 2022'!P33))*'END Jul 2022'!S33/100)),IF(AND('END Jul 2022'!P33&gt;0,'END Jul 2022'!R33=""&gt;0),IF(($C$49*$C$50&lt;'END Jul 2022'!P33),(0),($C$49*$C$50-'END Jul 2022'!P33)*'END Jul 2022'!Q33/100),0)))</f>
        <v>0</v>
      </c>
      <c r="G56" s="215">
        <f>($C$49*$C$51)*'END Jul 2022'!AH33/100</f>
        <v>151.2981818181818</v>
      </c>
      <c r="H56" s="215">
        <f>($C$49*$C$52)*'END Jul 2022'!W33/100</f>
        <v>66.599999999999994</v>
      </c>
      <c r="I56" s="215">
        <f t="shared" ref="I56:I65" si="27">SUM(C56:H56)</f>
        <v>600.27154545454539</v>
      </c>
      <c r="J56" s="377">
        <f t="shared" ref="J56:J65" si="28">(I56-C56)*4</f>
        <v>2051.0836363636363</v>
      </c>
      <c r="K56" s="209">
        <f t="shared" ref="K56:K65" si="29">I56*4</f>
        <v>2401.0861818181816</v>
      </c>
      <c r="L56" s="181">
        <f t="shared" si="22"/>
        <v>2641.1947999999998</v>
      </c>
      <c r="M56" s="209">
        <f>'END Jul 2022'!AZ33</f>
        <v>0</v>
      </c>
      <c r="N56" s="209">
        <f>'END Jul 2022'!BA33</f>
        <v>0</v>
      </c>
      <c r="O56" s="209">
        <f>'END Jul 2022'!BB33</f>
        <v>0</v>
      </c>
      <c r="P56" s="209">
        <f>'END Jul 2022'!BC33</f>
        <v>0</v>
      </c>
      <c r="Q56" s="378" t="str">
        <f t="shared" si="23"/>
        <v>No discount</v>
      </c>
      <c r="R56" s="378" t="str">
        <f t="shared" si="24"/>
        <v>Exclusive</v>
      </c>
      <c r="S56" s="379">
        <f t="shared" si="25"/>
        <v>2401.0861818181816</v>
      </c>
      <c r="T56" s="209">
        <f t="shared" si="26"/>
        <v>2401.0861818181816</v>
      </c>
      <c r="U56" s="381">
        <f t="shared" ref="U56:V65" si="30">S56*1.1</f>
        <v>2641.1947999999998</v>
      </c>
      <c r="V56" s="381">
        <f t="shared" si="30"/>
        <v>2641.1947999999998</v>
      </c>
      <c r="W56" s="210">
        <f>'END Jul 2022'!BL34</f>
        <v>0</v>
      </c>
      <c r="X56" s="211" t="str">
        <f>'END Jul 2022'!BM34</f>
        <v>n</v>
      </c>
      <c r="Y56" s="423"/>
      <c r="Z56" s="423"/>
      <c r="AA56" s="423"/>
      <c r="AB56" s="423"/>
      <c r="AC56" s="423"/>
      <c r="AD56" s="423"/>
      <c r="AE56" s="423"/>
      <c r="AF56" s="423"/>
      <c r="AG56" s="423"/>
      <c r="AH56" s="423"/>
      <c r="AI56" s="423"/>
      <c r="AJ56" s="423"/>
      <c r="AK56" s="423"/>
      <c r="AL56" s="423"/>
      <c r="AM56" s="423"/>
      <c r="AN56" s="423"/>
      <c r="AO56" s="423"/>
      <c r="AP56" s="423"/>
      <c r="AQ56" s="423"/>
    </row>
    <row r="57" spans="1:43" x14ac:dyDescent="0.15">
      <c r="A57" s="163" t="str">
        <f>'END Jul 2022'!K34</f>
        <v>Diamond Energy</v>
      </c>
      <c r="B57" s="158" t="str">
        <f>'END Jul 2022'!L34</f>
        <v xml:space="preserve">Renewable Saver </v>
      </c>
      <c r="C57" s="215">
        <f>IF('END Jul 2022'!BP34=0,91*'END Jul 2022'!M34/100,(91*'END Jul 2022'!M34/100)+'END Jul 2022'!BP34/4)</f>
        <v>100.09999999999998</v>
      </c>
      <c r="D57" s="215">
        <f>IF('END Jul 2022'!O34="",$C$49*$C$50*'END Jul 2022'!N34/100,IF($C$49*$C$50&gt;='END Jul 2022'!P34,('END Jul 2022'!P34*'END Jul 2022'!N34/100),($C$49*$C$50*'END Jul 2022'!N34/100)))</f>
        <v>364.99090909090904</v>
      </c>
      <c r="E57" s="215">
        <f>IF(AND('END Jul 2022'!P34&gt;0,'END Jul 2022'!R34&gt;0),IF($C$49*$C$50&lt;'END Jul 2022'!P34,0,IF($C$49*$C$50&lt;=('END Jul 2022'!R34+'END Jul 2022'!P34),(($C$49*$C$50-'END Jul 2022'!P34)*'END Jul 2022'!Q34/100),(('END Jul 2022'!R34)*'END Jul 2022'!Q34/100))),0)</f>
        <v>0</v>
      </c>
      <c r="F57" s="215">
        <f>IF(AND('END Jul 2022'!R34&gt;0,'END Jul 2022'!T34&gt;0),IF(($C$49*$C$50&lt;'END Jul 2022'!T34),(0),($C$49*$C$50*'END Jul 2022'!T34)*'END Jul 2022'!U34/100),IF(AND('END Jul 2022'!R34&gt;0,'END Jul 2022'!T34=""),IF(($C$49*$C$50&lt;'END Jul 2022'!R34+'END Jul 2022'!P34),(0),(($C$49*$C$50-('END Jul 2022'!R34+'END Jul 2022'!P34))*'END Jul 2022'!S34/100)),IF(AND('END Jul 2022'!P34&gt;0,'END Jul 2022'!R34=""&gt;0),IF(($C$49*$C$50&lt;'END Jul 2022'!P34),(0),($C$49*$C$50-'END Jul 2022'!P34)*'END Jul 2022'!Q34/100),0)))</f>
        <v>0</v>
      </c>
      <c r="G57" s="215">
        <f>($C$49*$C$51)*'END Jul 2022'!AH34/100</f>
        <v>140.4</v>
      </c>
      <c r="H57" s="215">
        <f>($C$49*$C$52)*'END Jul 2022'!W34/100</f>
        <v>64.8</v>
      </c>
      <c r="I57" s="215">
        <f t="shared" si="27"/>
        <v>670.29090909090894</v>
      </c>
      <c r="J57" s="377">
        <f t="shared" si="28"/>
        <v>2280.7636363636357</v>
      </c>
      <c r="K57" s="209">
        <f t="shared" si="29"/>
        <v>2681.1636363636358</v>
      </c>
      <c r="L57" s="181">
        <f t="shared" si="22"/>
        <v>2949.2799999999997</v>
      </c>
      <c r="M57" s="209">
        <f>'END Jul 2022'!AZ34</f>
        <v>0</v>
      </c>
      <c r="N57" s="209">
        <f>'END Jul 2022'!BA34</f>
        <v>0</v>
      </c>
      <c r="O57" s="209">
        <f>'END Jul 2022'!BB34</f>
        <v>2</v>
      </c>
      <c r="P57" s="209">
        <f>'END Jul 2022'!BC34</f>
        <v>0</v>
      </c>
      <c r="Q57" s="378" t="str">
        <f t="shared" si="23"/>
        <v>Pay-on-time off bill</v>
      </c>
      <c r="R57" s="378" t="str">
        <f t="shared" si="24"/>
        <v>Exclusive</v>
      </c>
      <c r="S57" s="379">
        <f t="shared" si="25"/>
        <v>2681.1636363636358</v>
      </c>
      <c r="T57" s="209">
        <f t="shared" si="26"/>
        <v>2627.5403636363631</v>
      </c>
      <c r="U57" s="381">
        <f t="shared" si="30"/>
        <v>2949.2799999999997</v>
      </c>
      <c r="V57" s="381">
        <f t="shared" si="30"/>
        <v>2890.2943999999998</v>
      </c>
      <c r="W57" s="210">
        <f>'END Jul 2022'!BL35</f>
        <v>0</v>
      </c>
      <c r="X57" s="211" t="str">
        <f>'END Jul 2022'!BM35</f>
        <v>n</v>
      </c>
      <c r="Y57" s="423"/>
      <c r="Z57" s="423"/>
      <c r="AA57" s="423"/>
      <c r="AB57" s="423"/>
      <c r="AC57" s="423"/>
      <c r="AD57" s="423"/>
      <c r="AE57" s="423"/>
      <c r="AF57" s="423"/>
      <c r="AG57" s="423"/>
      <c r="AH57" s="423"/>
      <c r="AI57" s="423"/>
      <c r="AJ57" s="423"/>
      <c r="AK57" s="423"/>
      <c r="AL57" s="423"/>
      <c r="AM57" s="423"/>
      <c r="AN57" s="423"/>
      <c r="AO57" s="423"/>
      <c r="AP57" s="423"/>
      <c r="AQ57" s="423"/>
    </row>
    <row r="58" spans="1:43" x14ac:dyDescent="0.15">
      <c r="A58" s="163" t="str">
        <f>'END Jul 2022'!K35</f>
        <v>Dodo Power &amp; Gas</v>
      </c>
      <c r="B58" s="158" t="str">
        <f>'END Jul 2022'!L35</f>
        <v>Market offer</v>
      </c>
      <c r="C58" s="215">
        <f>IF('END Jul 2022'!BP35=0,91*'END Jul 2022'!M35/100,(91*'END Jul 2022'!M35/100)+'END Jul 2022'!BP35/4)</f>
        <v>94.88818181818182</v>
      </c>
      <c r="D58" s="215">
        <f>IF('END Jul 2022'!O35="",$C$49*$C$50*'END Jul 2022'!N35/100,IF($C$49*$C$50&gt;='END Jul 2022'!P35,('END Jul 2022'!P35*'END Jul 2022'!N35/100),($C$49*$C$50*'END Jul 2022'!N35/100)))</f>
        <v>267.13636363636363</v>
      </c>
      <c r="E58" s="215">
        <f>IF(AND('END Jul 2022'!P35&gt;0,'END Jul 2022'!R35&gt;0),IF($C$49*$C$50&lt;'END Jul 2022'!P35,0,IF($C$49*$C$50&lt;=('END Jul 2022'!R35+'END Jul 2022'!P35),(($C$49*$C$50-'END Jul 2022'!P35)*'END Jul 2022'!Q35/100),(('END Jul 2022'!R35)*'END Jul 2022'!Q35/100))),0)</f>
        <v>0</v>
      </c>
      <c r="F58" s="215">
        <f>IF(AND('END Jul 2022'!R35&gt;0,'END Jul 2022'!T35&gt;0),IF(($C$49*$C$50&lt;'END Jul 2022'!T35),(0),($C$49*$C$50*'END Jul 2022'!T35)*'END Jul 2022'!U35/100),IF(AND('END Jul 2022'!R35&gt;0,'END Jul 2022'!T35=""),IF(($C$49*$C$50&lt;'END Jul 2022'!R35+'END Jul 2022'!P35),(0),(($C$49*$C$50-('END Jul 2022'!R35+'END Jul 2022'!P35))*'END Jul 2022'!S35/100)),IF(AND('END Jul 2022'!P35&gt;0,'END Jul 2022'!R35=""&gt;0),IF(($C$49*$C$50&lt;'END Jul 2022'!P35),(0),($C$49*$C$50-'END Jul 2022'!P35)*'END Jul 2022'!Q35/100),0)))</f>
        <v>0</v>
      </c>
      <c r="G58" s="215">
        <f>($C$49*$C$51)*'END Jul 2022'!AH35/100</f>
        <v>135.39272727272726</v>
      </c>
      <c r="H58" s="215">
        <f>($C$49*$C$52)*'END Jul 2022'!W35/100</f>
        <v>88.199999999999989</v>
      </c>
      <c r="I58" s="215">
        <f t="shared" si="27"/>
        <v>585.61727272727262</v>
      </c>
      <c r="J58" s="377">
        <f t="shared" si="28"/>
        <v>1962.9163636363633</v>
      </c>
      <c r="K58" s="209">
        <f t="shared" si="29"/>
        <v>2342.4690909090905</v>
      </c>
      <c r="L58" s="181">
        <f t="shared" si="22"/>
        <v>2576.7159999999999</v>
      </c>
      <c r="M58" s="209">
        <f>'END Jul 2022'!AZ35</f>
        <v>0</v>
      </c>
      <c r="N58" s="209">
        <f>'END Jul 2022'!BA35</f>
        <v>0</v>
      </c>
      <c r="O58" s="209">
        <f>'END Jul 2022'!BB35</f>
        <v>0</v>
      </c>
      <c r="P58" s="209">
        <f>'END Jul 2022'!BC35</f>
        <v>0</v>
      </c>
      <c r="Q58" s="378" t="str">
        <f t="shared" si="23"/>
        <v>No discount</v>
      </c>
      <c r="R58" s="378" t="str">
        <f t="shared" si="24"/>
        <v>Exclusive</v>
      </c>
      <c r="S58" s="379">
        <f t="shared" si="25"/>
        <v>2342.4690909090905</v>
      </c>
      <c r="T58" s="209">
        <f t="shared" si="26"/>
        <v>2342.4690909090905</v>
      </c>
      <c r="U58" s="381">
        <f t="shared" si="30"/>
        <v>2576.7159999999999</v>
      </c>
      <c r="V58" s="381">
        <f t="shared" si="30"/>
        <v>2576.7159999999999</v>
      </c>
      <c r="W58" s="210">
        <f>'END Jul 2022'!BL36</f>
        <v>0</v>
      </c>
      <c r="X58" s="211" t="str">
        <f>'END Jul 2022'!BM36</f>
        <v>n</v>
      </c>
      <c r="Y58" s="423"/>
      <c r="Z58" s="423"/>
      <c r="AA58" s="423"/>
      <c r="AB58" s="423"/>
      <c r="AC58" s="423"/>
      <c r="AD58" s="423"/>
      <c r="AE58" s="423"/>
      <c r="AF58" s="423"/>
      <c r="AG58" s="423"/>
      <c r="AH58" s="423"/>
      <c r="AI58" s="423"/>
      <c r="AJ58" s="423"/>
      <c r="AK58" s="423"/>
      <c r="AL58" s="423"/>
      <c r="AM58" s="423"/>
      <c r="AN58" s="423"/>
      <c r="AO58" s="423"/>
      <c r="AP58" s="423"/>
      <c r="AQ58" s="423"/>
    </row>
    <row r="59" spans="1:43" x14ac:dyDescent="0.15">
      <c r="A59" s="163" t="str">
        <f>'END Jul 2022'!K36</f>
        <v>Origin Energy</v>
      </c>
      <c r="B59" s="158" t="str">
        <f>'END Jul 2022'!L36</f>
        <v>Go Variable</v>
      </c>
      <c r="C59" s="215">
        <f>IF('END Jul 2022'!BP36=0,91*'END Jul 2022'!M36/100,(91*'END Jul 2022'!M36/100)+'END Jul 2022'!BP36/4)</f>
        <v>84.381818181818176</v>
      </c>
      <c r="D59" s="215">
        <f>IF('END Jul 2022'!O36="",$C$49*$C$50*'END Jul 2022'!N36/100,IF($C$49*$C$50&gt;='END Jul 2022'!P36,('END Jul 2022'!P36*'END Jul 2022'!N36/100),($C$49*$C$50*'END Jul 2022'!N36/100)))</f>
        <v>312.46363636363628</v>
      </c>
      <c r="E59" s="215">
        <f>IF(AND('END Jul 2022'!P36&gt;0,'END Jul 2022'!R36&gt;0),IF($C$49*$C$50&lt;'END Jul 2022'!P36,0,IF($C$49*$C$50&lt;=('END Jul 2022'!R36+'END Jul 2022'!P36),(($C$49*$C$50-'END Jul 2022'!P36)*'END Jul 2022'!Q36/100),(('END Jul 2022'!R36)*'END Jul 2022'!Q36/100))),0)</f>
        <v>0</v>
      </c>
      <c r="F59" s="215">
        <f>IF(AND('END Jul 2022'!R36&gt;0,'END Jul 2022'!T36&gt;0),IF(($C$49*$C$50&lt;'END Jul 2022'!T36),(0),($C$49*$C$50*'END Jul 2022'!T36)*'END Jul 2022'!U36/100),IF(AND('END Jul 2022'!R36&gt;0,'END Jul 2022'!T36=""),IF(($C$49*$C$50&lt;'END Jul 2022'!R36+'END Jul 2022'!P36),(0),(($C$49*$C$50-('END Jul 2022'!R36+'END Jul 2022'!P36))*'END Jul 2022'!S36/100)),IF(AND('END Jul 2022'!P36&gt;0,'END Jul 2022'!R36=""&gt;0),IF(($C$49*$C$50&lt;'END Jul 2022'!P36),(0),($C$49*$C$50-'END Jul 2022'!P36)*'END Jul 2022'!Q36/100),0)))</f>
        <v>0</v>
      </c>
      <c r="G59" s="215">
        <f>($C$49*$C$51)*'END Jul 2022'!AH36/100</f>
        <v>150.61090909090908</v>
      </c>
      <c r="H59" s="215">
        <f>($C$49*$C$52)*'END Jul 2022'!W36/100</f>
        <v>63.72</v>
      </c>
      <c r="I59" s="215">
        <f t="shared" si="27"/>
        <v>611.17636363636359</v>
      </c>
      <c r="J59" s="377">
        <f t="shared" si="28"/>
        <v>2107.1781818181817</v>
      </c>
      <c r="K59" s="209">
        <f t="shared" si="29"/>
        <v>2444.7054545454544</v>
      </c>
      <c r="L59" s="181">
        <f t="shared" si="22"/>
        <v>2689.1759999999999</v>
      </c>
      <c r="M59" s="209">
        <f>'END Jul 2022'!AZ36</f>
        <v>0</v>
      </c>
      <c r="N59" s="209">
        <f>'END Jul 2022'!BA36</f>
        <v>0</v>
      </c>
      <c r="O59" s="209">
        <f>'END Jul 2022'!BB36</f>
        <v>0</v>
      </c>
      <c r="P59" s="209">
        <f>'END Jul 2022'!BC36</f>
        <v>0</v>
      </c>
      <c r="Q59" s="378" t="str">
        <f t="shared" si="23"/>
        <v>No discount</v>
      </c>
      <c r="R59" s="378" t="str">
        <f t="shared" si="24"/>
        <v>Inclusive</v>
      </c>
      <c r="S59" s="379">
        <f t="shared" si="25"/>
        <v>2444.7054545454544</v>
      </c>
      <c r="T59" s="209">
        <f t="shared" si="26"/>
        <v>2444.7054545454544</v>
      </c>
      <c r="U59" s="381">
        <f t="shared" si="30"/>
        <v>2689.1759999999999</v>
      </c>
      <c r="V59" s="381">
        <f t="shared" si="30"/>
        <v>2689.1759999999999</v>
      </c>
      <c r="W59" s="210">
        <f>'END Jul 2022'!BL37</f>
        <v>0</v>
      </c>
      <c r="X59" s="211" t="str">
        <f>'END Jul 2022'!BM37</f>
        <v>n</v>
      </c>
      <c r="Y59" s="423"/>
      <c r="Z59" s="423"/>
      <c r="AA59" s="423"/>
      <c r="AB59" s="423"/>
      <c r="AC59" s="423"/>
      <c r="AD59" s="423"/>
      <c r="AE59" s="423"/>
      <c r="AF59" s="423"/>
      <c r="AG59" s="423"/>
      <c r="AH59" s="423"/>
      <c r="AI59" s="423"/>
      <c r="AJ59" s="423"/>
      <c r="AK59" s="423"/>
      <c r="AL59" s="423"/>
      <c r="AM59" s="423"/>
      <c r="AN59" s="423"/>
      <c r="AO59" s="423"/>
      <c r="AP59" s="423"/>
      <c r="AQ59" s="423"/>
    </row>
    <row r="60" spans="1:43" x14ac:dyDescent="0.15">
      <c r="A60" s="163" t="str">
        <f>'END Jul 2022'!K37</f>
        <v>Powershop</v>
      </c>
      <c r="B60" s="158" t="str">
        <f>'END Jul 2022'!L37</f>
        <v>Carbon neutral</v>
      </c>
      <c r="C60" s="215">
        <f>IF('END Jul 2022'!BP37=0,91*'END Jul 2022'!M37/100,(91*'END Jul 2022'!M37/100)+'END Jul 2022'!BP37/4)</f>
        <v>115.1480909090909</v>
      </c>
      <c r="D60" s="215">
        <f>IF('END Jul 2022'!O37="",$C$49*$C$50*'END Jul 2022'!N37/100,IF($C$49*$C$50&gt;='END Jul 2022'!P37,('END Jul 2022'!P37*'END Jul 2022'!N37/100),($C$49*$C$50*'END Jul 2022'!N37/100)))</f>
        <v>307.63636363636363</v>
      </c>
      <c r="E60" s="215">
        <f>IF(AND('END Jul 2022'!P37&gt;0,'END Jul 2022'!R37&gt;0),IF($C$49*$C$50&lt;'END Jul 2022'!P37,0,IF($C$49*$C$50&lt;=('END Jul 2022'!R37+'END Jul 2022'!P37),(($C$49*$C$50-'END Jul 2022'!P37)*'END Jul 2022'!Q37/100),(('END Jul 2022'!R37)*'END Jul 2022'!Q37/100))),0)</f>
        <v>0</v>
      </c>
      <c r="F60" s="215">
        <f>IF(AND('END Jul 2022'!R37&gt;0,'END Jul 2022'!T37&gt;0),IF(($C$49*$C$50&lt;'END Jul 2022'!T37),(0),($C$49*$C$50*'END Jul 2022'!T37)*'END Jul 2022'!U37/100),IF(AND('END Jul 2022'!R37&gt;0,'END Jul 2022'!T37=""),IF(($C$49*$C$50&lt;'END Jul 2022'!R37+'END Jul 2022'!P37),(0),(($C$49*$C$50-('END Jul 2022'!R37+'END Jul 2022'!P37))*'END Jul 2022'!S37/100)),IF(AND('END Jul 2022'!P37&gt;0,'END Jul 2022'!R37=""&gt;0),IF(($C$49*$C$50&lt;'END Jul 2022'!P37),(0),($C$49*$C$50-'END Jul 2022'!P37)*'END Jul 2022'!Q37/100),0)))</f>
        <v>0</v>
      </c>
      <c r="G60" s="215">
        <f>($C$49*$C$51)*'END Jul 2022'!AH37/100</f>
        <v>131.02363636363637</v>
      </c>
      <c r="H60" s="215">
        <f>($C$49*$C$52)*'END Jul 2022'!W37/100</f>
        <v>72</v>
      </c>
      <c r="I60" s="215">
        <f t="shared" si="27"/>
        <v>625.80809090909088</v>
      </c>
      <c r="J60" s="377">
        <f t="shared" si="28"/>
        <v>2042.6399999999999</v>
      </c>
      <c r="K60" s="209">
        <f t="shared" si="29"/>
        <v>2503.2323636363635</v>
      </c>
      <c r="L60" s="181">
        <f t="shared" si="22"/>
        <v>2753.5556000000001</v>
      </c>
      <c r="M60" s="209">
        <f>'END Jul 2022'!AZ37</f>
        <v>0</v>
      </c>
      <c r="N60" s="209">
        <f>'END Jul 2022'!BA37</f>
        <v>0</v>
      </c>
      <c r="O60" s="209">
        <f>'END Jul 2022'!BB37</f>
        <v>0</v>
      </c>
      <c r="P60" s="209">
        <f>'END Jul 2022'!BC37</f>
        <v>0</v>
      </c>
      <c r="Q60" s="378" t="str">
        <f t="shared" si="23"/>
        <v>No discount</v>
      </c>
      <c r="R60" s="378" t="str">
        <f t="shared" si="24"/>
        <v>Inclusive</v>
      </c>
      <c r="S60" s="379">
        <f t="shared" si="25"/>
        <v>2503.2323636363635</v>
      </c>
      <c r="T60" s="209">
        <f t="shared" si="26"/>
        <v>2503.2323636363635</v>
      </c>
      <c r="U60" s="381">
        <f t="shared" si="30"/>
        <v>2753.5556000000001</v>
      </c>
      <c r="V60" s="381">
        <f t="shared" si="30"/>
        <v>2753.5556000000001</v>
      </c>
      <c r="W60" s="210">
        <f>'END Jul 2022'!BL38</f>
        <v>0</v>
      </c>
      <c r="X60" s="211" t="str">
        <f>'END Jul 2022'!BM38</f>
        <v>n</v>
      </c>
      <c r="Y60" s="423"/>
      <c r="Z60" s="423"/>
      <c r="AA60" s="423"/>
      <c r="AB60" s="423"/>
      <c r="AC60" s="423"/>
      <c r="AD60" s="423"/>
      <c r="AE60" s="423"/>
      <c r="AF60" s="423"/>
      <c r="AG60" s="423"/>
      <c r="AH60" s="423"/>
      <c r="AI60" s="423"/>
      <c r="AJ60" s="423"/>
      <c r="AK60" s="423"/>
      <c r="AL60" s="423"/>
      <c r="AM60" s="423"/>
      <c r="AN60" s="423"/>
      <c r="AO60" s="423"/>
      <c r="AP60" s="423"/>
      <c r="AQ60" s="423"/>
    </row>
    <row r="61" spans="1:43" x14ac:dyDescent="0.15">
      <c r="A61" s="163" t="str">
        <f>'END Jul 2022'!K38</f>
        <v>Red Energy</v>
      </c>
      <c r="B61" s="158" t="str">
        <f>'END Jul 2022'!L38</f>
        <v>Living Energy Saver</v>
      </c>
      <c r="C61" s="215">
        <f>IF('END Jul 2022'!BP38=0,91*'END Jul 2022'!M38/100,(91*'END Jul 2022'!M38/100)+'END Jul 2022'!BP38/4)</f>
        <v>89.982454545454544</v>
      </c>
      <c r="D61" s="215">
        <f>IF('END Jul 2022'!O38="",$C$49*$C$50*'END Jul 2022'!N38/100,IF($C$49*$C$50&gt;='END Jul 2022'!P38,('END Jul 2022'!P38*'END Jul 2022'!N38/100),($C$49*$C$50*'END Jul 2022'!N38/100)))</f>
        <v>269.10000000000002</v>
      </c>
      <c r="E61" s="215">
        <f>IF(AND('END Jul 2022'!P38&gt;0,'END Jul 2022'!R38&gt;0),IF($C$49*$C$50&lt;'END Jul 2022'!P38,0,IF($C$49*$C$50&lt;=('END Jul 2022'!R38+'END Jul 2022'!P38),(($C$49*$C$50-'END Jul 2022'!P38)*'END Jul 2022'!Q38/100),(('END Jul 2022'!R38)*'END Jul 2022'!Q38/100))),0)</f>
        <v>0</v>
      </c>
      <c r="F61" s="215">
        <f>IF(AND('END Jul 2022'!R38&gt;0,'END Jul 2022'!T38&gt;0),IF(($C$49*$C$50&lt;'END Jul 2022'!T38),(0),($C$49*$C$50*'END Jul 2022'!T38)*'END Jul 2022'!U38/100),IF(AND('END Jul 2022'!R38&gt;0,'END Jul 2022'!T38=""),IF(($C$49*$C$50&lt;'END Jul 2022'!R38+'END Jul 2022'!P38),(0),(($C$49*$C$50-('END Jul 2022'!R38+'END Jul 2022'!P38))*'END Jul 2022'!S38/100)),IF(AND('END Jul 2022'!P38&gt;0,'END Jul 2022'!R38=""&gt;0),IF(($C$49*$C$50&lt;'END Jul 2022'!P38),(0),($C$49*$C$50-'END Jul 2022'!P38)*'END Jul 2022'!Q38/100),0)))</f>
        <v>0</v>
      </c>
      <c r="G61" s="215">
        <f>($C$49*$C$51)*'END Jul 2022'!AH38/100</f>
        <v>134.90181818181819</v>
      </c>
      <c r="H61" s="215">
        <f>($C$49*$C$52)*'END Jul 2022'!W38/100</f>
        <v>74.814545454545453</v>
      </c>
      <c r="I61" s="215">
        <f t="shared" si="27"/>
        <v>568.79881818181821</v>
      </c>
      <c r="J61" s="377">
        <f t="shared" si="28"/>
        <v>1915.2654545454548</v>
      </c>
      <c r="K61" s="209">
        <f t="shared" si="29"/>
        <v>2275.1952727272728</v>
      </c>
      <c r="L61" s="181">
        <f t="shared" si="22"/>
        <v>2502.7148000000002</v>
      </c>
      <c r="M61" s="209">
        <f>'END Jul 2022'!AZ38</f>
        <v>0</v>
      </c>
      <c r="N61" s="209">
        <f>'END Jul 2022'!BA38</f>
        <v>0</v>
      </c>
      <c r="O61" s="209">
        <f>'END Jul 2022'!BB38</f>
        <v>0</v>
      </c>
      <c r="P61" s="209">
        <f>'END Jul 2022'!BC38</f>
        <v>0</v>
      </c>
      <c r="Q61" s="378" t="str">
        <f t="shared" si="23"/>
        <v>No discount</v>
      </c>
      <c r="R61" s="378" t="str">
        <f t="shared" si="24"/>
        <v>Inclusive</v>
      </c>
      <c r="S61" s="379">
        <f t="shared" si="25"/>
        <v>2275.1952727272728</v>
      </c>
      <c r="T61" s="209">
        <f t="shared" si="26"/>
        <v>2275.1952727272728</v>
      </c>
      <c r="U61" s="381">
        <f t="shared" si="30"/>
        <v>2502.7148000000002</v>
      </c>
      <c r="V61" s="381">
        <f t="shared" si="30"/>
        <v>2502.7148000000002</v>
      </c>
      <c r="W61" s="210">
        <f>'END Jul 2022'!BL39</f>
        <v>0</v>
      </c>
      <c r="X61" s="211" t="str">
        <f>'END Jul 2022'!BM39</f>
        <v>n</v>
      </c>
      <c r="Y61" s="423"/>
      <c r="Z61" s="423"/>
      <c r="AA61" s="423"/>
      <c r="AB61" s="423"/>
      <c r="AC61" s="423"/>
      <c r="AD61" s="423"/>
      <c r="AE61" s="423"/>
      <c r="AF61" s="423"/>
      <c r="AG61" s="423"/>
      <c r="AH61" s="423"/>
      <c r="AI61" s="423"/>
      <c r="AJ61" s="423"/>
      <c r="AK61" s="423"/>
      <c r="AL61" s="423"/>
      <c r="AM61" s="423"/>
      <c r="AN61" s="423"/>
      <c r="AO61" s="423"/>
      <c r="AP61" s="423"/>
      <c r="AQ61" s="423"/>
    </row>
    <row r="62" spans="1:43" x14ac:dyDescent="0.15">
      <c r="A62" s="163" t="str">
        <f>'END Jul 2022'!K39</f>
        <v>Simply Energy</v>
      </c>
      <c r="B62" s="158" t="str">
        <f>'END Jul 2022'!L39</f>
        <v>NRMA 1% discount</v>
      </c>
      <c r="C62" s="215">
        <f>IF('END Jul 2022'!BP39=0,91*'END Jul 2022'!M39/100,(91*'END Jul 2022'!M39/100)+'END Jul 2022'!BP39/4)</f>
        <v>84.174999999999983</v>
      </c>
      <c r="D62" s="215">
        <f>IF('END Jul 2022'!O39="",$C$49*$C$50*'END Jul 2022'!N39/100,IF($C$49*$C$50&gt;='END Jul 2022'!P39,('END Jul 2022'!P39*'END Jul 2022'!N39/100),($C$49*$C$50*'END Jul 2022'!N39/100)))</f>
        <v>315</v>
      </c>
      <c r="E62" s="215">
        <f>IF(AND('END Jul 2022'!P39&gt;0,'END Jul 2022'!R39&gt;0),IF($C$49*$C$50&lt;'END Jul 2022'!P39,0,IF($C$49*$C$50&lt;=('END Jul 2022'!R39+'END Jul 2022'!P39),(($C$49*$C$50-'END Jul 2022'!P39)*'END Jul 2022'!Q39/100),(('END Jul 2022'!R39)*'END Jul 2022'!Q39/100))),0)</f>
        <v>0</v>
      </c>
      <c r="F62" s="215">
        <f>IF(AND('END Jul 2022'!R39&gt;0,'END Jul 2022'!T39&gt;0),IF(($C$49*$C$50&lt;'END Jul 2022'!T39),(0),($C$49*$C$50*'END Jul 2022'!T39)*'END Jul 2022'!U39/100),IF(AND('END Jul 2022'!R39&gt;0,'END Jul 2022'!T39=""),IF(($C$49*$C$50&lt;'END Jul 2022'!R39+'END Jul 2022'!P39),(0),(($C$49*$C$50-('END Jul 2022'!R39+'END Jul 2022'!P39))*'END Jul 2022'!S39/100)),IF(AND('END Jul 2022'!P39&gt;0,'END Jul 2022'!R39=""&gt;0),IF(($C$49*$C$50&lt;'END Jul 2022'!P39),(0),($C$49*$C$50-'END Jul 2022'!P39)*'END Jul 2022'!Q39/100),0)))</f>
        <v>0</v>
      </c>
      <c r="G62" s="215">
        <f>($C$49*$C$51)*'END Jul 2022'!AH39/100</f>
        <v>145.79999999999998</v>
      </c>
      <c r="H62" s="215">
        <f>($C$49*$C$52)*'END Jul 2022'!W39/100</f>
        <v>84.50181818181818</v>
      </c>
      <c r="I62" s="215">
        <f t="shared" si="27"/>
        <v>629.47681818181809</v>
      </c>
      <c r="J62" s="377">
        <f t="shared" si="28"/>
        <v>2181.2072727272725</v>
      </c>
      <c r="K62" s="209">
        <f t="shared" si="29"/>
        <v>2517.9072727272724</v>
      </c>
      <c r="L62" s="181">
        <f t="shared" si="22"/>
        <v>2769.6979999999999</v>
      </c>
      <c r="M62" s="209">
        <f>'END Jul 2022'!AZ39</f>
        <v>1</v>
      </c>
      <c r="N62" s="209">
        <f>'END Jul 2022'!BA39</f>
        <v>0</v>
      </c>
      <c r="O62" s="209">
        <f>'END Jul 2022'!BB39</f>
        <v>0</v>
      </c>
      <c r="P62" s="209">
        <f>'END Jul 2022'!BC39</f>
        <v>0</v>
      </c>
      <c r="Q62" s="378" t="str">
        <f t="shared" si="23"/>
        <v>Guaranteed off bill</v>
      </c>
      <c r="R62" s="378" t="str">
        <f t="shared" si="24"/>
        <v>Exclusive</v>
      </c>
      <c r="S62" s="379">
        <f t="shared" si="25"/>
        <v>2492.7281999999996</v>
      </c>
      <c r="T62" s="209">
        <f t="shared" si="26"/>
        <v>2492.7281999999996</v>
      </c>
      <c r="U62" s="381">
        <f t="shared" si="30"/>
        <v>2742.0010199999997</v>
      </c>
      <c r="V62" s="381">
        <f t="shared" si="30"/>
        <v>2742.0010199999997</v>
      </c>
      <c r="W62" s="210">
        <f>'END Jul 2022'!BL40</f>
        <v>0</v>
      </c>
      <c r="X62" s="211" t="str">
        <f>'END Jul 2022'!BM40</f>
        <v>n</v>
      </c>
      <c r="Y62" s="423"/>
      <c r="Z62" s="423"/>
      <c r="AA62" s="423"/>
      <c r="AB62" s="423"/>
      <c r="AC62" s="423"/>
      <c r="AD62" s="423"/>
      <c r="AE62" s="423"/>
      <c r="AF62" s="423"/>
      <c r="AG62" s="423"/>
      <c r="AH62" s="423"/>
      <c r="AI62" s="423"/>
      <c r="AJ62" s="423"/>
      <c r="AK62" s="423"/>
      <c r="AL62" s="423"/>
      <c r="AM62" s="423"/>
      <c r="AN62" s="423"/>
      <c r="AO62" s="423"/>
      <c r="AP62" s="423"/>
      <c r="AQ62" s="423"/>
    </row>
    <row r="63" spans="1:43" x14ac:dyDescent="0.15">
      <c r="A63" s="163" t="str">
        <f>'END Jul 2022'!K40</f>
        <v>Sumo Power</v>
      </c>
      <c r="B63" s="158" t="str">
        <f>'END Jul 2022'!L40</f>
        <v>Assure</v>
      </c>
      <c r="C63" s="215">
        <f>IF('END Jul 2022'!BP40=0,91*'END Jul 2022'!M40/100,(91*'END Jul 2022'!M40/100)+'END Jul 2022'!BP40/4)</f>
        <v>81.899999999999991</v>
      </c>
      <c r="D63" s="215">
        <f>IF('END Jul 2022'!O40="",$C$49*$C$50*'END Jul 2022'!N40/100,IF($C$49*$C$50&gt;='END Jul 2022'!P40,('END Jul 2022'!P40*'END Jul 2022'!N40/100),($C$49*$C$50*'END Jul 2022'!N40/100)))</f>
        <v>261.89999999999998</v>
      </c>
      <c r="E63" s="215">
        <f>IF(AND('END Jul 2022'!P40&gt;0,'END Jul 2022'!R40&gt;0),IF($C$49*$C$50&lt;'END Jul 2022'!P40,0,IF($C$49*$C$50&lt;=('END Jul 2022'!R40+'END Jul 2022'!P40),(($C$49*$C$50-'END Jul 2022'!P40)*'END Jul 2022'!Q40/100),(('END Jul 2022'!R40)*'END Jul 2022'!Q40/100))),0)</f>
        <v>0</v>
      </c>
      <c r="F63" s="215">
        <f>IF(AND('END Jul 2022'!R40&gt;0,'END Jul 2022'!T40&gt;0),IF(($C$49*$C$50&lt;'END Jul 2022'!T40),(0),($C$49*$C$50*'END Jul 2022'!T40)*'END Jul 2022'!U40/100),IF(AND('END Jul 2022'!R40&gt;0,'END Jul 2022'!T40=""),IF(($C$49*$C$50&lt;'END Jul 2022'!R40+'END Jul 2022'!P40),(0),(($C$49*$C$50-('END Jul 2022'!R40+'END Jul 2022'!P40))*'END Jul 2022'!S40/100)),IF(AND('END Jul 2022'!P40&gt;0,'END Jul 2022'!R40=""&gt;0),IF(($C$49*$C$50&lt;'END Jul 2022'!P40),(0),($C$49*$C$50-'END Jul 2022'!P40)*'END Jul 2022'!Q40/100),0)))</f>
        <v>0</v>
      </c>
      <c r="G63" s="215">
        <f>($C$49*$C$51)*'END Jul 2022'!AH40/100</f>
        <v>132.83999999999997</v>
      </c>
      <c r="H63" s="215">
        <f>($C$49*$C$52)*'END Jul 2022'!W40/100</f>
        <v>85.679999999999978</v>
      </c>
      <c r="I63" s="215">
        <f t="shared" si="27"/>
        <v>562.31999999999994</v>
      </c>
      <c r="J63" s="377">
        <f t="shared" si="28"/>
        <v>1921.6799999999998</v>
      </c>
      <c r="K63" s="209">
        <f t="shared" si="29"/>
        <v>2249.2799999999997</v>
      </c>
      <c r="L63" s="181">
        <f t="shared" si="22"/>
        <v>2474.2080000000001</v>
      </c>
      <c r="M63" s="209">
        <f>'END Jul 2022'!AZ40</f>
        <v>0</v>
      </c>
      <c r="N63" s="209">
        <f>'END Jul 2022'!BA40</f>
        <v>0</v>
      </c>
      <c r="O63" s="209">
        <f>'END Jul 2022'!BB40</f>
        <v>0</v>
      </c>
      <c r="P63" s="209">
        <f>'END Jul 2022'!BC40</f>
        <v>0</v>
      </c>
      <c r="Q63" s="378" t="str">
        <f t="shared" si="23"/>
        <v>No discount</v>
      </c>
      <c r="R63" s="378" t="str">
        <f t="shared" si="24"/>
        <v>Exclusive</v>
      </c>
      <c r="S63" s="379">
        <f t="shared" si="25"/>
        <v>2249.2799999999997</v>
      </c>
      <c r="T63" s="209">
        <f t="shared" si="26"/>
        <v>2249.2799999999997</v>
      </c>
      <c r="U63" s="381">
        <f t="shared" si="30"/>
        <v>2474.2080000000001</v>
      </c>
      <c r="V63" s="381">
        <f t="shared" si="30"/>
        <v>2474.2080000000001</v>
      </c>
      <c r="W63" s="210">
        <f>'END Jul 2022'!BL41</f>
        <v>0</v>
      </c>
      <c r="X63" s="211" t="str">
        <f>'END Jul 2022'!BM41</f>
        <v>n</v>
      </c>
      <c r="Y63" s="423"/>
      <c r="Z63" s="423"/>
      <c r="AA63" s="423"/>
      <c r="AB63" s="423"/>
      <c r="AC63" s="423"/>
      <c r="AD63" s="423"/>
      <c r="AE63" s="423"/>
      <c r="AF63" s="423"/>
      <c r="AG63" s="423"/>
      <c r="AH63" s="423"/>
      <c r="AI63" s="423"/>
      <c r="AJ63" s="423"/>
      <c r="AK63" s="423"/>
      <c r="AL63" s="423"/>
      <c r="AM63" s="423"/>
      <c r="AN63" s="423"/>
      <c r="AO63" s="423"/>
      <c r="AP63" s="423"/>
      <c r="AQ63" s="423"/>
    </row>
    <row r="64" spans="1:43" x14ac:dyDescent="0.15">
      <c r="A64" s="163" t="str">
        <f>'END Jul 2022'!K41</f>
        <v>GloBird Energy</v>
      </c>
      <c r="B64" s="158" t="str">
        <f>'END Jul 2022'!L41</f>
        <v>GloSave</v>
      </c>
      <c r="C64" s="215">
        <f>IF('END Jul 2022'!BP41=0,91*'END Jul 2022'!M41/100,(91*'END Jul 2022'!M41/100)+'END Jul 2022'!BP41/4)</f>
        <v>86.449999999999989</v>
      </c>
      <c r="D64" s="215">
        <f>IF('END Jul 2022'!O41="",$C$49*$C$50*'END Jul 2022'!N41/100,IF($C$49*$C$50&gt;='END Jul 2022'!P41,('END Jul 2022'!P41*'END Jul 2022'!N41/100),($C$49*$C$50*'END Jul 2022'!N41/100)))</f>
        <v>485.99999999999994</v>
      </c>
      <c r="E64" s="215">
        <f>IF(AND('END Jul 2022'!P41&gt;0,'END Jul 2022'!R41&gt;0),IF($C$49*$C$50&lt;'END Jul 2022'!P41,0,IF($C$49*$C$50&lt;=('END Jul 2022'!R41+'END Jul 2022'!P41),(($C$49*$C$50-'END Jul 2022'!P41)*'END Jul 2022'!Q41/100),(('END Jul 2022'!R41)*'END Jul 2022'!Q41/100))),0)</f>
        <v>0</v>
      </c>
      <c r="F64" s="215">
        <f>IF(AND('END Jul 2022'!R41&gt;0,'END Jul 2022'!T41&gt;0),IF(($C$49*$C$50&lt;'END Jul 2022'!T41),(0),($C$49*$C$50*'END Jul 2022'!T41)*'END Jul 2022'!U41/100),IF(AND('END Jul 2022'!R41&gt;0,'END Jul 2022'!T41=""),IF(($C$49*$C$50&lt;'END Jul 2022'!R41+'END Jul 2022'!P41),(0),(($C$49*$C$50-('END Jul 2022'!R41+'END Jul 2022'!P41))*'END Jul 2022'!S41/100)),IF(AND('END Jul 2022'!P41&gt;0,'END Jul 2022'!R41=""&gt;0),IF(($C$49*$C$50&lt;'END Jul 2022'!P41),(0),($C$49*$C$50-'END Jul 2022'!P41)*'END Jul 2022'!Q41/100),0)))</f>
        <v>0</v>
      </c>
      <c r="G64" s="215">
        <f>($C$49*$C$51)*'END Jul 2022'!AH41/100</f>
        <v>259.2</v>
      </c>
      <c r="H64" s="215">
        <f>($C$49*$C$52)*'END Jul 2022'!W41/100</f>
        <v>172.79999999999995</v>
      </c>
      <c r="I64" s="215">
        <f t="shared" si="27"/>
        <v>1004.4499999999998</v>
      </c>
      <c r="J64" s="377">
        <f t="shared" si="28"/>
        <v>3671.9999999999991</v>
      </c>
      <c r="K64" s="209">
        <f t="shared" si="29"/>
        <v>4017.7999999999993</v>
      </c>
      <c r="L64" s="181">
        <f t="shared" si="22"/>
        <v>4419.58</v>
      </c>
      <c r="M64" s="209">
        <f>'END Jul 2022'!AZ41</f>
        <v>0</v>
      </c>
      <c r="N64" s="209">
        <f>'END Jul 2022'!BA41</f>
        <v>0</v>
      </c>
      <c r="O64" s="209">
        <f>'END Jul 2022'!BB41</f>
        <v>0</v>
      </c>
      <c r="P64" s="209">
        <f>'END Jul 2022'!BC41</f>
        <v>0</v>
      </c>
      <c r="Q64" s="378" t="str">
        <f t="shared" si="23"/>
        <v>No discount</v>
      </c>
      <c r="R64" s="378" t="str">
        <f t="shared" si="24"/>
        <v>Exclusive</v>
      </c>
      <c r="S64" s="379">
        <f t="shared" si="25"/>
        <v>4017.7999999999993</v>
      </c>
      <c r="T64" s="209">
        <f t="shared" si="26"/>
        <v>4017.7999999999993</v>
      </c>
      <c r="U64" s="381">
        <f t="shared" si="30"/>
        <v>4419.58</v>
      </c>
      <c r="V64" s="381">
        <f t="shared" si="30"/>
        <v>4419.58</v>
      </c>
      <c r="W64" s="210">
        <f>'END Jul 2022'!BL42</f>
        <v>0</v>
      </c>
      <c r="X64" s="211" t="str">
        <f>'END Jul 2022'!BM42</f>
        <v>n</v>
      </c>
      <c r="Y64" s="423"/>
      <c r="Z64" s="423"/>
      <c r="AA64" s="423"/>
      <c r="AB64" s="423"/>
      <c r="AC64" s="423"/>
      <c r="AD64" s="423"/>
      <c r="AE64" s="423"/>
      <c r="AF64" s="423"/>
      <c r="AG64" s="423"/>
      <c r="AH64" s="423"/>
      <c r="AI64" s="423"/>
      <c r="AJ64" s="423"/>
      <c r="AK64" s="423"/>
      <c r="AL64" s="423"/>
      <c r="AM64" s="423"/>
      <c r="AN64" s="423"/>
      <c r="AO64" s="423"/>
      <c r="AP64" s="423"/>
      <c r="AQ64" s="423"/>
    </row>
    <row r="65" spans="1:43" x14ac:dyDescent="0.15">
      <c r="A65" s="163" t="str">
        <f>'END Jul 2022'!K42</f>
        <v>Kogan Energy</v>
      </c>
      <c r="B65" s="158" t="str">
        <f>'END Jul 2022'!L42</f>
        <v>Free Kogan First Membership</v>
      </c>
      <c r="C65" s="215">
        <f>IF('END Jul 2022'!BP42=0,91*'END Jul 2022'!M42/100,(91*'END Jul 2022'!M42/100)+'END Jul 2022'!BP42/4)</f>
        <v>119.40854545454546</v>
      </c>
      <c r="D65" s="215">
        <f>IF('END Jul 2022'!O42="",$C$49*$C$50*'END Jul 2022'!N42/100,IF($C$49*$C$50&gt;='END Jul 2022'!P42,('END Jul 2022'!P42*'END Jul 2022'!N42/100),($C$49*$C$50*'END Jul 2022'!N42/100)))</f>
        <v>248.4818181818182</v>
      </c>
      <c r="E65" s="215">
        <f>IF(AND('END Jul 2022'!P42&gt;0,'END Jul 2022'!R42&gt;0),IF($C$49*$C$50&lt;'END Jul 2022'!P42,0,IF($C$49*$C$50&lt;=('END Jul 2022'!R42+'END Jul 2022'!P42),(($C$49*$C$50-'END Jul 2022'!P42)*'END Jul 2022'!Q42/100),(('END Jul 2022'!R42)*'END Jul 2022'!Q42/100))),0)</f>
        <v>0</v>
      </c>
      <c r="F65" s="215">
        <f>IF(AND('END Jul 2022'!R42&gt;0,'END Jul 2022'!T42&gt;0),IF(($C$49*$C$50&lt;'END Jul 2022'!T42),(0),($C$49*$C$50*'END Jul 2022'!T42)*'END Jul 2022'!U42/100),IF(AND('END Jul 2022'!R42&gt;0,'END Jul 2022'!T42=""),IF(($C$49*$C$50&lt;'END Jul 2022'!R42+'END Jul 2022'!P42),(0),(($C$49*$C$50-('END Jul 2022'!R42+'END Jul 2022'!P42))*'END Jul 2022'!S42/100)),IF(AND('END Jul 2022'!P42&gt;0,'END Jul 2022'!R42=""&gt;0),IF(($C$49*$C$50&lt;'END Jul 2022'!P42),(0),($C$49*$C$50-'END Jul 2022'!P42)*'END Jul 2022'!Q42/100),0)))</f>
        <v>0</v>
      </c>
      <c r="G65" s="215">
        <f>($C$49*$C$51)*'END Jul 2022'!AH42/100</f>
        <v>129.89454545454547</v>
      </c>
      <c r="H65" s="215">
        <f>($C$49*$C$52)*'END Jul 2022'!W42/100</f>
        <v>82.276363636363627</v>
      </c>
      <c r="I65" s="215">
        <f t="shared" si="27"/>
        <v>580.06127272727269</v>
      </c>
      <c r="J65" s="377">
        <f t="shared" si="28"/>
        <v>1842.610909090909</v>
      </c>
      <c r="K65" s="209">
        <f t="shared" si="29"/>
        <v>2320.2450909090908</v>
      </c>
      <c r="L65" s="181">
        <f t="shared" si="22"/>
        <v>2552.2696000000001</v>
      </c>
      <c r="M65" s="209">
        <f>'END Jul 2022'!AZ42</f>
        <v>0</v>
      </c>
      <c r="N65" s="209">
        <f>'END Jul 2022'!BA42</f>
        <v>0</v>
      </c>
      <c r="O65" s="209">
        <f>'END Jul 2022'!BB42</f>
        <v>0</v>
      </c>
      <c r="P65" s="209">
        <f>'END Jul 2022'!BC42</f>
        <v>0</v>
      </c>
      <c r="Q65" s="378" t="str">
        <f t="shared" si="23"/>
        <v>No discount</v>
      </c>
      <c r="R65" s="378" t="str">
        <f t="shared" si="24"/>
        <v>Exclusive</v>
      </c>
      <c r="S65" s="379">
        <f t="shared" si="25"/>
        <v>2320.2450909090908</v>
      </c>
      <c r="T65" s="209">
        <f t="shared" si="26"/>
        <v>2320.2450909090908</v>
      </c>
      <c r="U65" s="381">
        <f t="shared" si="30"/>
        <v>2552.2696000000001</v>
      </c>
      <c r="V65" s="381">
        <f t="shared" si="30"/>
        <v>2552.2696000000001</v>
      </c>
      <c r="W65" s="210" t="e">
        <f>'END Jul 2022'!#REF!</f>
        <v>#REF!</v>
      </c>
      <c r="X65" s="211" t="e">
        <f>'END Jul 2022'!#REF!</f>
        <v>#REF!</v>
      </c>
      <c r="Y65" s="423"/>
      <c r="Z65" s="423"/>
      <c r="AA65" s="423"/>
      <c r="AB65" s="423"/>
      <c r="AC65" s="423"/>
      <c r="AD65" s="423"/>
      <c r="AE65" s="423"/>
      <c r="AF65" s="423"/>
      <c r="AG65" s="423"/>
      <c r="AH65" s="423"/>
      <c r="AI65" s="423"/>
      <c r="AJ65" s="423"/>
      <c r="AK65" s="423"/>
      <c r="AL65" s="423"/>
      <c r="AM65" s="423"/>
      <c r="AN65" s="423"/>
      <c r="AO65" s="423"/>
      <c r="AP65" s="423"/>
      <c r="AQ65" s="423"/>
    </row>
    <row r="66" spans="1:43" customFormat="1" x14ac:dyDescent="0.15">
      <c r="A66" s="426"/>
      <c r="B66" s="426"/>
      <c r="C66" s="426"/>
      <c r="D66" s="426"/>
      <c r="E66" s="426"/>
      <c r="F66" s="426"/>
      <c r="G66" s="426"/>
      <c r="H66" s="426"/>
      <c r="I66" s="426"/>
      <c r="J66" s="426"/>
      <c r="K66" s="426"/>
      <c r="L66" s="426"/>
      <c r="M66" s="426"/>
      <c r="N66" s="426"/>
      <c r="O66" s="426"/>
      <c r="P66" s="426"/>
      <c r="Q66" s="426"/>
      <c r="R66" s="426"/>
      <c r="S66" s="426"/>
      <c r="T66" s="426"/>
      <c r="U66" s="426"/>
      <c r="V66" s="426"/>
      <c r="W66" s="426"/>
      <c r="X66" s="426"/>
      <c r="Y66" s="423"/>
      <c r="Z66" s="423"/>
      <c r="AA66" s="423"/>
      <c r="AB66" s="423"/>
      <c r="AC66" s="423"/>
      <c r="AD66" s="423"/>
      <c r="AE66" s="423"/>
      <c r="AF66" s="423"/>
      <c r="AG66" s="423"/>
      <c r="AH66" s="423"/>
      <c r="AI66" s="423"/>
      <c r="AJ66" s="423"/>
      <c r="AK66" s="423"/>
      <c r="AL66" s="423"/>
      <c r="AM66" s="423"/>
      <c r="AN66" s="423"/>
      <c r="AO66" s="423"/>
      <c r="AP66" s="423"/>
      <c r="AQ66" s="423"/>
    </row>
    <row r="67" spans="1:43" customFormat="1" x14ac:dyDescent="0.15">
      <c r="A67" s="426"/>
      <c r="B67" s="426"/>
      <c r="C67" s="426"/>
      <c r="D67" s="426"/>
      <c r="E67" s="426"/>
      <c r="F67" s="426"/>
      <c r="G67" s="426"/>
      <c r="H67" s="426"/>
      <c r="I67" s="426"/>
      <c r="J67" s="426"/>
      <c r="K67" s="426"/>
      <c r="L67" s="426"/>
      <c r="M67" s="426"/>
      <c r="N67" s="426"/>
      <c r="O67" s="426"/>
      <c r="P67" s="426"/>
      <c r="Q67" s="426"/>
      <c r="R67" s="426"/>
      <c r="S67" s="426"/>
      <c r="T67" s="426"/>
      <c r="U67" s="426"/>
      <c r="V67" s="426"/>
      <c r="W67" s="426"/>
      <c r="X67" s="426"/>
      <c r="Y67" s="423"/>
      <c r="Z67" s="423"/>
      <c r="AA67" s="423"/>
      <c r="AB67" s="423"/>
      <c r="AC67" s="423"/>
      <c r="AD67" s="423"/>
      <c r="AE67" s="423"/>
      <c r="AF67" s="423"/>
      <c r="AG67" s="423"/>
      <c r="AH67" s="423"/>
      <c r="AI67" s="423"/>
      <c r="AJ67" s="423"/>
      <c r="AK67" s="423"/>
      <c r="AL67" s="423"/>
      <c r="AM67" s="423"/>
      <c r="AN67" s="423"/>
      <c r="AO67" s="423"/>
      <c r="AP67" s="423"/>
      <c r="AQ67" s="423"/>
    </row>
    <row r="68" spans="1:43" customFormat="1" x14ac:dyDescent="0.15">
      <c r="A68" s="426"/>
      <c r="B68" s="426"/>
      <c r="C68" s="426"/>
      <c r="D68" s="426"/>
      <c r="E68" s="426"/>
      <c r="F68" s="426"/>
      <c r="G68" s="426"/>
      <c r="H68" s="426"/>
      <c r="I68" s="426"/>
      <c r="J68" s="426"/>
      <c r="K68" s="426"/>
      <c r="L68" s="426"/>
      <c r="M68" s="426"/>
      <c r="N68" s="426"/>
      <c r="O68" s="426"/>
      <c r="P68" s="426"/>
      <c r="Q68" s="426"/>
      <c r="R68" s="426"/>
      <c r="S68" s="426"/>
      <c r="T68" s="426"/>
      <c r="U68" s="426"/>
      <c r="V68" s="426"/>
      <c r="W68" s="426"/>
      <c r="X68" s="426"/>
      <c r="Y68" s="423"/>
      <c r="Z68" s="423"/>
      <c r="AA68" s="423"/>
      <c r="AB68" s="423"/>
      <c r="AC68" s="423"/>
      <c r="AD68" s="423"/>
      <c r="AE68" s="423"/>
      <c r="AF68" s="423"/>
      <c r="AG68" s="423"/>
      <c r="AH68" s="423"/>
      <c r="AI68" s="423"/>
      <c r="AJ68" s="423"/>
      <c r="AK68" s="423"/>
      <c r="AL68" s="423"/>
      <c r="AM68" s="423"/>
      <c r="AN68" s="423"/>
      <c r="AO68" s="423"/>
      <c r="AP68" s="423"/>
      <c r="AQ68" s="423"/>
    </row>
    <row r="69" spans="1:43" customFormat="1" x14ac:dyDescent="0.15">
      <c r="A69" s="426"/>
      <c r="B69" s="426"/>
      <c r="C69" s="426"/>
      <c r="D69" s="426"/>
      <c r="E69" s="426"/>
      <c r="F69" s="426"/>
      <c r="G69" s="426"/>
      <c r="H69" s="426"/>
      <c r="I69" s="426"/>
      <c r="J69" s="426"/>
      <c r="K69" s="426"/>
      <c r="L69" s="426"/>
      <c r="M69" s="426"/>
      <c r="N69" s="426"/>
      <c r="O69" s="426"/>
      <c r="P69" s="426"/>
      <c r="Q69" s="426"/>
      <c r="R69" s="426"/>
      <c r="S69" s="426"/>
      <c r="T69" s="426"/>
      <c r="U69" s="426"/>
      <c r="V69" s="426"/>
      <c r="W69" s="426"/>
      <c r="X69" s="426"/>
      <c r="Y69" s="423"/>
      <c r="Z69" s="423"/>
      <c r="AA69" s="423"/>
      <c r="AB69" s="423"/>
      <c r="AC69" s="423"/>
      <c r="AD69" s="423"/>
      <c r="AE69" s="423"/>
      <c r="AF69" s="423"/>
      <c r="AG69" s="423"/>
      <c r="AH69" s="423"/>
      <c r="AI69" s="423"/>
      <c r="AJ69" s="423"/>
      <c r="AK69" s="423"/>
      <c r="AL69" s="423"/>
      <c r="AM69" s="423"/>
      <c r="AN69" s="423"/>
      <c r="AO69" s="423"/>
      <c r="AP69" s="423"/>
      <c r="AQ69" s="423"/>
    </row>
    <row r="70" spans="1:43" customFormat="1" x14ac:dyDescent="0.15">
      <c r="A70" s="426"/>
      <c r="B70" s="426"/>
      <c r="C70" s="426"/>
      <c r="D70" s="426"/>
      <c r="E70" s="426"/>
      <c r="F70" s="426"/>
      <c r="G70" s="426"/>
      <c r="H70" s="426"/>
      <c r="I70" s="426"/>
      <c r="J70" s="426"/>
      <c r="K70" s="426"/>
      <c r="L70" s="426"/>
      <c r="M70" s="426"/>
      <c r="N70" s="426"/>
      <c r="O70" s="426"/>
      <c r="P70" s="426"/>
      <c r="Q70" s="426"/>
      <c r="R70" s="426"/>
      <c r="S70" s="426"/>
      <c r="T70" s="426"/>
      <c r="U70" s="426"/>
      <c r="V70" s="426"/>
      <c r="W70" s="426"/>
      <c r="X70" s="426"/>
      <c r="Y70" s="423"/>
      <c r="Z70" s="423"/>
      <c r="AA70" s="423"/>
      <c r="AB70" s="423"/>
      <c r="AC70" s="423"/>
      <c r="AD70" s="423"/>
      <c r="AE70" s="423"/>
      <c r="AF70" s="423"/>
      <c r="AG70" s="423"/>
      <c r="AH70" s="423"/>
      <c r="AI70" s="423"/>
      <c r="AJ70" s="423"/>
      <c r="AK70" s="423"/>
      <c r="AL70" s="423"/>
      <c r="AM70" s="423"/>
      <c r="AN70" s="423"/>
      <c r="AO70" s="423"/>
      <c r="AP70" s="423"/>
      <c r="AQ70" s="423"/>
    </row>
    <row r="71" spans="1:43" customFormat="1" x14ac:dyDescent="0.15">
      <c r="A71" s="426"/>
      <c r="B71" s="426"/>
      <c r="C71" s="426"/>
      <c r="D71" s="426"/>
      <c r="E71" s="426"/>
      <c r="F71" s="426"/>
      <c r="G71" s="426"/>
      <c r="H71" s="426"/>
      <c r="I71" s="426"/>
      <c r="J71" s="426"/>
      <c r="K71" s="426"/>
      <c r="L71" s="426"/>
      <c r="M71" s="426"/>
      <c r="N71" s="426"/>
      <c r="O71" s="426"/>
      <c r="P71" s="426"/>
      <c r="Q71" s="426"/>
      <c r="R71" s="426"/>
      <c r="S71" s="426"/>
      <c r="T71" s="426"/>
      <c r="U71" s="426"/>
      <c r="V71" s="426"/>
      <c r="W71" s="426"/>
      <c r="X71" s="426"/>
      <c r="Y71" s="423"/>
      <c r="Z71" s="423"/>
      <c r="AA71" s="423"/>
      <c r="AB71" s="423"/>
      <c r="AC71" s="423"/>
      <c r="AD71" s="423"/>
      <c r="AE71" s="423"/>
      <c r="AF71" s="423"/>
      <c r="AG71" s="423"/>
      <c r="AH71" s="423"/>
      <c r="AI71" s="423"/>
      <c r="AJ71" s="423"/>
      <c r="AK71" s="423"/>
      <c r="AL71" s="423"/>
      <c r="AM71" s="423"/>
      <c r="AN71" s="423"/>
      <c r="AO71" s="423"/>
      <c r="AP71" s="423"/>
      <c r="AQ71" s="423"/>
    </row>
    <row r="72" spans="1:43" customFormat="1" x14ac:dyDescent="0.15">
      <c r="A72" s="426"/>
      <c r="B72" s="426"/>
      <c r="C72" s="426"/>
      <c r="D72" s="426"/>
      <c r="E72" s="426"/>
      <c r="F72" s="426"/>
      <c r="G72" s="426"/>
      <c r="H72" s="426"/>
      <c r="I72" s="426"/>
      <c r="J72" s="426"/>
      <c r="K72" s="426"/>
      <c r="L72" s="426"/>
      <c r="M72" s="426"/>
      <c r="N72" s="426"/>
      <c r="O72" s="426"/>
      <c r="P72" s="426"/>
      <c r="Q72" s="426"/>
      <c r="R72" s="426"/>
      <c r="S72" s="426"/>
      <c r="T72" s="426"/>
      <c r="U72" s="426"/>
      <c r="V72" s="426"/>
      <c r="W72" s="426"/>
      <c r="X72" s="426"/>
      <c r="Y72" s="423"/>
      <c r="Z72" s="423"/>
      <c r="AA72" s="423"/>
      <c r="AB72" s="423"/>
      <c r="AC72" s="423"/>
      <c r="AD72" s="423"/>
      <c r="AE72" s="423"/>
      <c r="AF72" s="423"/>
      <c r="AG72" s="423"/>
      <c r="AH72" s="423"/>
      <c r="AI72" s="423"/>
      <c r="AJ72" s="423"/>
      <c r="AK72" s="423"/>
      <c r="AL72" s="423"/>
      <c r="AM72" s="423"/>
      <c r="AN72" s="423"/>
      <c r="AO72" s="423"/>
      <c r="AP72" s="423"/>
      <c r="AQ72" s="423"/>
    </row>
    <row r="73" spans="1:43" customFormat="1" x14ac:dyDescent="0.15">
      <c r="A73" s="426"/>
      <c r="B73" s="426"/>
      <c r="C73" s="426"/>
      <c r="D73" s="426"/>
      <c r="E73" s="426"/>
      <c r="F73" s="426"/>
      <c r="G73" s="426"/>
      <c r="H73" s="426"/>
      <c r="I73" s="426"/>
      <c r="J73" s="426"/>
      <c r="K73" s="426"/>
      <c r="L73" s="426"/>
      <c r="M73" s="426"/>
      <c r="N73" s="426"/>
      <c r="O73" s="426"/>
      <c r="P73" s="426"/>
      <c r="Q73" s="426"/>
      <c r="R73" s="426"/>
      <c r="S73" s="426"/>
      <c r="T73" s="426"/>
      <c r="U73" s="426"/>
      <c r="V73" s="426"/>
      <c r="W73" s="426"/>
      <c r="X73" s="426"/>
      <c r="Y73" s="423"/>
      <c r="Z73" s="423"/>
      <c r="AA73" s="423"/>
      <c r="AB73" s="423"/>
      <c r="AC73" s="423"/>
      <c r="AD73" s="423"/>
      <c r="AE73" s="423"/>
      <c r="AF73" s="423"/>
      <c r="AG73" s="423"/>
      <c r="AH73" s="423"/>
      <c r="AI73" s="423"/>
      <c r="AJ73" s="423"/>
      <c r="AK73" s="423"/>
      <c r="AL73" s="423"/>
      <c r="AM73" s="423"/>
      <c r="AN73" s="423"/>
      <c r="AO73" s="423"/>
      <c r="AP73" s="423"/>
      <c r="AQ73" s="423"/>
    </row>
    <row r="74" spans="1:43" customFormat="1" x14ac:dyDescent="0.15">
      <c r="A74" s="426"/>
      <c r="B74" s="426"/>
      <c r="C74" s="426"/>
      <c r="D74" s="426"/>
      <c r="E74" s="426"/>
      <c r="F74" s="426"/>
      <c r="G74" s="426"/>
      <c r="H74" s="426"/>
      <c r="I74" s="426"/>
      <c r="J74" s="426"/>
      <c r="K74" s="426"/>
      <c r="L74" s="426"/>
      <c r="M74" s="426"/>
      <c r="N74" s="426"/>
      <c r="O74" s="426"/>
      <c r="P74" s="426"/>
      <c r="Q74" s="426"/>
      <c r="R74" s="426"/>
      <c r="S74" s="426"/>
      <c r="T74" s="426"/>
      <c r="U74" s="426"/>
      <c r="V74" s="426"/>
      <c r="W74" s="426"/>
      <c r="X74" s="426"/>
      <c r="Y74" s="423"/>
      <c r="Z74" s="423"/>
      <c r="AA74" s="423"/>
      <c r="AB74" s="423"/>
      <c r="AC74" s="423"/>
      <c r="AD74" s="423"/>
      <c r="AE74" s="423"/>
      <c r="AF74" s="423"/>
      <c r="AG74" s="423"/>
      <c r="AH74" s="423"/>
      <c r="AI74" s="423"/>
      <c r="AJ74" s="423"/>
      <c r="AK74" s="423"/>
      <c r="AL74" s="423"/>
      <c r="AM74" s="423"/>
      <c r="AN74" s="423"/>
      <c r="AO74" s="423"/>
      <c r="AP74" s="423"/>
      <c r="AQ74" s="423"/>
    </row>
    <row r="75" spans="1:43" customFormat="1" x14ac:dyDescent="0.15">
      <c r="A75" s="426"/>
      <c r="B75" s="426"/>
      <c r="C75" s="426"/>
      <c r="D75" s="426"/>
      <c r="E75" s="426"/>
      <c r="F75" s="426"/>
      <c r="G75" s="426"/>
      <c r="H75" s="426"/>
      <c r="I75" s="426"/>
      <c r="J75" s="426"/>
      <c r="K75" s="426"/>
      <c r="L75" s="426"/>
      <c r="M75" s="426"/>
      <c r="N75" s="426"/>
      <c r="O75" s="426"/>
      <c r="P75" s="426"/>
      <c r="Q75" s="426"/>
      <c r="R75" s="426"/>
      <c r="S75" s="426"/>
      <c r="T75" s="426"/>
      <c r="U75" s="426"/>
      <c r="V75" s="426"/>
      <c r="W75" s="426"/>
      <c r="X75" s="426"/>
      <c r="Y75" s="423"/>
      <c r="Z75" s="423"/>
      <c r="AA75" s="423"/>
      <c r="AB75" s="423"/>
      <c r="AC75" s="423"/>
      <c r="AD75" s="423"/>
      <c r="AE75" s="423"/>
      <c r="AF75" s="423"/>
      <c r="AG75" s="423"/>
      <c r="AH75" s="423"/>
      <c r="AI75" s="423"/>
      <c r="AJ75" s="423"/>
      <c r="AK75" s="423"/>
      <c r="AL75" s="423"/>
      <c r="AM75" s="423"/>
      <c r="AN75" s="423"/>
      <c r="AO75" s="423"/>
      <c r="AP75" s="423"/>
      <c r="AQ75" s="423"/>
    </row>
    <row r="76" spans="1:43" customFormat="1" x14ac:dyDescent="0.15">
      <c r="A76" s="426"/>
      <c r="B76" s="426"/>
      <c r="C76" s="426"/>
      <c r="D76" s="426"/>
      <c r="E76" s="426"/>
      <c r="F76" s="426"/>
      <c r="G76" s="426"/>
      <c r="H76" s="426"/>
      <c r="I76" s="426"/>
      <c r="J76" s="426"/>
      <c r="K76" s="426"/>
      <c r="L76" s="426"/>
      <c r="M76" s="426"/>
      <c r="N76" s="426"/>
      <c r="O76" s="426"/>
      <c r="P76" s="426"/>
      <c r="Q76" s="426"/>
      <c r="R76" s="426"/>
      <c r="S76" s="426"/>
      <c r="T76" s="426"/>
      <c r="U76" s="426"/>
      <c r="V76" s="426"/>
      <c r="W76" s="426"/>
      <c r="X76" s="426"/>
      <c r="Y76" s="423"/>
      <c r="Z76" s="423"/>
      <c r="AA76" s="423"/>
      <c r="AB76" s="423"/>
      <c r="AC76" s="423"/>
      <c r="AD76" s="423"/>
      <c r="AE76" s="423"/>
      <c r="AF76" s="423"/>
      <c r="AG76" s="423"/>
      <c r="AH76" s="423"/>
      <c r="AI76" s="423"/>
      <c r="AJ76" s="423"/>
      <c r="AK76" s="423"/>
      <c r="AL76" s="423"/>
      <c r="AM76" s="423"/>
      <c r="AN76" s="423"/>
      <c r="AO76" s="423"/>
      <c r="AP76" s="423"/>
      <c r="AQ76" s="423"/>
    </row>
    <row r="77" spans="1:43" customFormat="1" x14ac:dyDescent="0.15">
      <c r="A77" s="426"/>
      <c r="B77" s="426"/>
      <c r="C77" s="426"/>
      <c r="D77" s="426"/>
      <c r="E77" s="426"/>
      <c r="F77" s="426"/>
      <c r="G77" s="426"/>
      <c r="H77" s="426"/>
      <c r="I77" s="426"/>
      <c r="J77" s="426"/>
      <c r="K77" s="426"/>
      <c r="L77" s="426"/>
      <c r="M77" s="426"/>
      <c r="N77" s="426"/>
      <c r="O77" s="426"/>
      <c r="P77" s="426"/>
      <c r="Q77" s="426"/>
      <c r="R77" s="426"/>
      <c r="S77" s="426"/>
      <c r="T77" s="426"/>
      <c r="U77" s="426"/>
      <c r="V77" s="426"/>
      <c r="W77" s="426"/>
      <c r="X77" s="426"/>
      <c r="Y77" s="423"/>
      <c r="Z77" s="423"/>
      <c r="AA77" s="423"/>
      <c r="AB77" s="423"/>
      <c r="AC77" s="423"/>
      <c r="AD77" s="423"/>
      <c r="AE77" s="423"/>
      <c r="AF77" s="423"/>
      <c r="AG77" s="423"/>
      <c r="AH77" s="423"/>
      <c r="AI77" s="423"/>
      <c r="AJ77" s="423"/>
      <c r="AK77" s="423"/>
      <c r="AL77" s="423"/>
      <c r="AM77" s="423"/>
      <c r="AN77" s="423"/>
      <c r="AO77" s="423"/>
      <c r="AP77" s="423"/>
      <c r="AQ77" s="423"/>
    </row>
    <row r="78" spans="1:43" customFormat="1" x14ac:dyDescent="0.15">
      <c r="A78" s="426"/>
      <c r="B78" s="426"/>
      <c r="C78" s="426"/>
      <c r="D78" s="426"/>
      <c r="E78" s="426"/>
      <c r="F78" s="426"/>
      <c r="G78" s="426"/>
      <c r="H78" s="426"/>
      <c r="I78" s="426"/>
      <c r="J78" s="426"/>
      <c r="K78" s="426"/>
      <c r="L78" s="426"/>
      <c r="M78" s="426"/>
      <c r="N78" s="426"/>
      <c r="O78" s="426"/>
      <c r="P78" s="426"/>
      <c r="Q78" s="426"/>
      <c r="R78" s="426"/>
      <c r="S78" s="426"/>
      <c r="T78" s="426"/>
      <c r="U78" s="426"/>
      <c r="V78" s="426"/>
      <c r="W78" s="426"/>
      <c r="X78" s="426"/>
      <c r="Y78" s="423"/>
      <c r="Z78" s="423"/>
      <c r="AA78" s="423"/>
      <c r="AB78" s="423"/>
      <c r="AC78" s="423"/>
      <c r="AD78" s="423"/>
      <c r="AE78" s="423"/>
      <c r="AF78" s="423"/>
      <c r="AG78" s="423"/>
      <c r="AH78" s="423"/>
      <c r="AI78" s="423"/>
      <c r="AJ78" s="423"/>
      <c r="AK78" s="423"/>
      <c r="AL78" s="423"/>
      <c r="AM78" s="423"/>
      <c r="AN78" s="423"/>
      <c r="AO78" s="423"/>
      <c r="AP78" s="423"/>
      <c r="AQ78" s="423"/>
    </row>
    <row r="79" spans="1:43" customFormat="1" x14ac:dyDescent="0.15">
      <c r="A79" s="426"/>
      <c r="B79" s="426"/>
      <c r="C79" s="426"/>
      <c r="D79" s="426"/>
      <c r="E79" s="426"/>
      <c r="F79" s="426"/>
      <c r="G79" s="426"/>
      <c r="H79" s="426"/>
      <c r="I79" s="426"/>
      <c r="J79" s="426"/>
      <c r="K79" s="426"/>
      <c r="L79" s="426"/>
      <c r="M79" s="426"/>
      <c r="N79" s="426"/>
      <c r="O79" s="426"/>
      <c r="P79" s="426"/>
      <c r="Q79" s="426"/>
      <c r="R79" s="426"/>
      <c r="S79" s="426"/>
      <c r="T79" s="426"/>
      <c r="U79" s="426"/>
      <c r="V79" s="426"/>
      <c r="W79" s="426"/>
      <c r="X79" s="426"/>
      <c r="Y79" s="423"/>
      <c r="Z79" s="423"/>
      <c r="AA79" s="423"/>
      <c r="AB79" s="423"/>
      <c r="AC79" s="423"/>
      <c r="AD79" s="423"/>
      <c r="AE79" s="423"/>
      <c r="AF79" s="423"/>
      <c r="AG79" s="423"/>
      <c r="AH79" s="423"/>
      <c r="AI79" s="423"/>
      <c r="AJ79" s="423"/>
      <c r="AK79" s="423"/>
      <c r="AL79" s="423"/>
      <c r="AM79" s="423"/>
      <c r="AN79" s="423"/>
      <c r="AO79" s="423"/>
      <c r="AP79" s="423"/>
      <c r="AQ79" s="423"/>
    </row>
    <row r="80" spans="1:43" customFormat="1" x14ac:dyDescent="0.15">
      <c r="A80" s="426"/>
      <c r="B80" s="426"/>
      <c r="C80" s="426"/>
      <c r="D80" s="426"/>
      <c r="E80" s="426"/>
      <c r="F80" s="426"/>
      <c r="G80" s="426"/>
      <c r="H80" s="426"/>
      <c r="I80" s="426"/>
      <c r="J80" s="426"/>
      <c r="K80" s="426"/>
      <c r="L80" s="426"/>
      <c r="M80" s="426"/>
      <c r="N80" s="426"/>
      <c r="O80" s="426"/>
      <c r="P80" s="426"/>
      <c r="Q80" s="426"/>
      <c r="R80" s="426"/>
      <c r="S80" s="426"/>
      <c r="T80" s="426"/>
      <c r="U80" s="426"/>
      <c r="V80" s="426"/>
      <c r="W80" s="426"/>
      <c r="X80" s="426"/>
      <c r="Y80" s="423"/>
      <c r="Z80" s="423"/>
      <c r="AA80" s="423"/>
      <c r="AB80" s="423"/>
      <c r="AC80" s="423"/>
      <c r="AD80" s="423"/>
      <c r="AE80" s="423"/>
      <c r="AF80" s="423"/>
      <c r="AG80" s="423"/>
      <c r="AH80" s="423"/>
      <c r="AI80" s="423"/>
      <c r="AJ80" s="423"/>
      <c r="AK80" s="423"/>
      <c r="AL80" s="423"/>
      <c r="AM80" s="423"/>
      <c r="AN80" s="423"/>
      <c r="AO80" s="423"/>
      <c r="AP80" s="423"/>
      <c r="AQ80" s="423"/>
    </row>
    <row r="81" spans="1:43" customFormat="1" x14ac:dyDescent="0.15">
      <c r="A81" s="426"/>
      <c r="B81" s="426"/>
      <c r="C81" s="426"/>
      <c r="D81" s="426"/>
      <c r="E81" s="426"/>
      <c r="F81" s="426"/>
      <c r="G81" s="426"/>
      <c r="H81" s="426"/>
      <c r="I81" s="426"/>
      <c r="J81" s="426"/>
      <c r="K81" s="426"/>
      <c r="L81" s="426"/>
      <c r="M81" s="426"/>
      <c r="N81" s="426"/>
      <c r="O81" s="426"/>
      <c r="P81" s="426"/>
      <c r="Q81" s="426"/>
      <c r="R81" s="426"/>
      <c r="S81" s="426"/>
      <c r="T81" s="426"/>
      <c r="U81" s="426"/>
      <c r="V81" s="426"/>
      <c r="W81" s="426"/>
      <c r="X81" s="426"/>
      <c r="Y81" s="423"/>
      <c r="Z81" s="423"/>
      <c r="AA81" s="423"/>
      <c r="AB81" s="423"/>
      <c r="AC81" s="423"/>
      <c r="AD81" s="423"/>
      <c r="AE81" s="423"/>
      <c r="AF81" s="423"/>
      <c r="AG81" s="423"/>
      <c r="AH81" s="423"/>
      <c r="AI81" s="423"/>
      <c r="AJ81" s="423"/>
      <c r="AK81" s="423"/>
      <c r="AL81" s="423"/>
      <c r="AM81" s="423"/>
      <c r="AN81" s="423"/>
      <c r="AO81" s="423"/>
      <c r="AP81" s="423"/>
      <c r="AQ81" s="423"/>
    </row>
    <row r="82" spans="1:43" customFormat="1" x14ac:dyDescent="0.15">
      <c r="A82" s="426"/>
      <c r="B82" s="426"/>
      <c r="C82" s="426"/>
      <c r="D82" s="426"/>
      <c r="E82" s="426"/>
      <c r="F82" s="426"/>
      <c r="G82" s="426"/>
      <c r="H82" s="426"/>
      <c r="I82" s="426"/>
      <c r="J82" s="426"/>
      <c r="K82" s="426"/>
      <c r="L82" s="426"/>
      <c r="M82" s="426"/>
      <c r="N82" s="426"/>
      <c r="O82" s="426"/>
      <c r="P82" s="426"/>
      <c r="Q82" s="426"/>
      <c r="R82" s="426"/>
      <c r="S82" s="426"/>
      <c r="T82" s="426"/>
      <c r="U82" s="426"/>
      <c r="V82" s="426"/>
      <c r="W82" s="426"/>
      <c r="X82" s="426"/>
      <c r="Y82" s="423"/>
      <c r="Z82" s="423"/>
      <c r="AA82" s="423"/>
      <c r="AB82" s="423"/>
      <c r="AC82" s="423"/>
      <c r="AD82" s="423"/>
      <c r="AE82" s="423"/>
      <c r="AF82" s="423"/>
      <c r="AG82" s="423"/>
      <c r="AH82" s="423"/>
      <c r="AI82" s="423"/>
      <c r="AJ82" s="423"/>
      <c r="AK82" s="423"/>
      <c r="AL82" s="423"/>
      <c r="AM82" s="423"/>
      <c r="AN82" s="423"/>
      <c r="AO82" s="423"/>
      <c r="AP82" s="423"/>
      <c r="AQ82" s="423"/>
    </row>
    <row r="83" spans="1:43" customFormat="1" x14ac:dyDescent="0.15">
      <c r="A83" s="426"/>
      <c r="B83" s="426"/>
      <c r="C83" s="426"/>
      <c r="D83" s="426"/>
      <c r="E83" s="426"/>
      <c r="F83" s="426"/>
      <c r="G83" s="426"/>
      <c r="H83" s="426"/>
      <c r="I83" s="426"/>
      <c r="J83" s="426"/>
      <c r="K83" s="426"/>
      <c r="L83" s="426"/>
      <c r="M83" s="426"/>
      <c r="N83" s="426"/>
      <c r="O83" s="426"/>
      <c r="P83" s="426"/>
      <c r="Q83" s="426"/>
      <c r="R83" s="426"/>
      <c r="S83" s="426"/>
      <c r="T83" s="426"/>
      <c r="U83" s="426"/>
      <c r="V83" s="426"/>
      <c r="W83" s="426"/>
      <c r="X83" s="426"/>
      <c r="Y83" s="423"/>
      <c r="Z83" s="423"/>
      <c r="AA83" s="423"/>
      <c r="AB83" s="423"/>
      <c r="AC83" s="423"/>
      <c r="AD83" s="423"/>
      <c r="AE83" s="423"/>
      <c r="AF83" s="423"/>
      <c r="AG83" s="423"/>
      <c r="AH83" s="423"/>
      <c r="AI83" s="423"/>
      <c r="AJ83" s="423"/>
      <c r="AK83" s="423"/>
      <c r="AL83" s="423"/>
      <c r="AM83" s="423"/>
      <c r="AN83" s="423"/>
      <c r="AO83" s="423"/>
      <c r="AP83" s="423"/>
      <c r="AQ83" s="423"/>
    </row>
    <row r="84" spans="1:43" customFormat="1" x14ac:dyDescent="0.15">
      <c r="A84" s="426"/>
      <c r="B84" s="426"/>
      <c r="C84" s="426"/>
      <c r="D84" s="426"/>
      <c r="E84" s="426"/>
      <c r="F84" s="426"/>
      <c r="G84" s="426"/>
      <c r="H84" s="426"/>
      <c r="I84" s="426"/>
      <c r="J84" s="426"/>
      <c r="K84" s="426"/>
      <c r="L84" s="426"/>
      <c r="M84" s="426"/>
      <c r="N84" s="426"/>
      <c r="O84" s="426"/>
      <c r="P84" s="426"/>
      <c r="Q84" s="426"/>
      <c r="R84" s="426"/>
      <c r="S84" s="426"/>
      <c r="T84" s="426"/>
      <c r="U84" s="426"/>
      <c r="V84" s="426"/>
      <c r="W84" s="426"/>
      <c r="X84" s="426"/>
      <c r="Y84" s="423"/>
      <c r="Z84" s="423"/>
      <c r="AA84" s="423"/>
      <c r="AB84" s="423"/>
      <c r="AC84" s="423"/>
      <c r="AD84" s="423"/>
      <c r="AE84" s="423"/>
      <c r="AF84" s="423"/>
      <c r="AG84" s="423"/>
      <c r="AH84" s="423"/>
      <c r="AI84" s="423"/>
      <c r="AJ84" s="423"/>
      <c r="AK84" s="423"/>
      <c r="AL84" s="423"/>
      <c r="AM84" s="423"/>
      <c r="AN84" s="423"/>
      <c r="AO84" s="423"/>
      <c r="AP84" s="423"/>
      <c r="AQ84" s="423"/>
    </row>
    <row r="85" spans="1:43" customFormat="1" x14ac:dyDescent="0.15">
      <c r="A85" s="426"/>
      <c r="B85" s="426"/>
      <c r="C85" s="426"/>
      <c r="D85" s="426"/>
      <c r="E85" s="426"/>
      <c r="F85" s="426"/>
      <c r="G85" s="426"/>
      <c r="H85" s="426"/>
      <c r="I85" s="426"/>
      <c r="J85" s="426"/>
      <c r="K85" s="426"/>
      <c r="L85" s="426"/>
      <c r="M85" s="426"/>
      <c r="N85" s="426"/>
      <c r="O85" s="426"/>
      <c r="P85" s="426"/>
      <c r="Q85" s="426"/>
      <c r="R85" s="426"/>
      <c r="S85" s="426"/>
      <c r="T85" s="426"/>
      <c r="U85" s="426"/>
      <c r="V85" s="426"/>
      <c r="W85" s="426"/>
      <c r="X85" s="426"/>
      <c r="Y85" s="423"/>
      <c r="Z85" s="423"/>
      <c r="AA85" s="423"/>
      <c r="AB85" s="423"/>
      <c r="AC85" s="423"/>
      <c r="AD85" s="423"/>
      <c r="AE85" s="423"/>
      <c r="AF85" s="423"/>
      <c r="AG85" s="423"/>
      <c r="AH85" s="423"/>
      <c r="AI85" s="423"/>
      <c r="AJ85" s="423"/>
      <c r="AK85" s="423"/>
      <c r="AL85" s="423"/>
      <c r="AM85" s="423"/>
      <c r="AN85" s="423"/>
      <c r="AO85" s="423"/>
      <c r="AP85" s="423"/>
      <c r="AQ85" s="423"/>
    </row>
    <row r="86" spans="1:43" customFormat="1" x14ac:dyDescent="0.15">
      <c r="A86" s="426"/>
      <c r="B86" s="426"/>
      <c r="C86" s="426"/>
      <c r="D86" s="426"/>
      <c r="E86" s="426"/>
      <c r="F86" s="426"/>
      <c r="G86" s="426"/>
      <c r="H86" s="426"/>
      <c r="I86" s="426"/>
      <c r="J86" s="426"/>
      <c r="K86" s="426"/>
      <c r="L86" s="426"/>
      <c r="M86" s="426"/>
      <c r="N86" s="426"/>
      <c r="O86" s="426"/>
      <c r="P86" s="426"/>
      <c r="Q86" s="426"/>
      <c r="R86" s="426"/>
      <c r="S86" s="426"/>
      <c r="T86" s="426"/>
      <c r="U86" s="426"/>
      <c r="V86" s="426"/>
      <c r="W86" s="426"/>
      <c r="X86" s="426"/>
      <c r="Y86" s="423"/>
      <c r="Z86" s="423"/>
      <c r="AA86" s="423"/>
      <c r="AB86" s="423"/>
      <c r="AC86" s="423"/>
      <c r="AD86" s="423"/>
      <c r="AE86" s="423"/>
      <c r="AF86" s="423"/>
      <c r="AG86" s="423"/>
      <c r="AH86" s="423"/>
      <c r="AI86" s="423"/>
      <c r="AJ86" s="423"/>
      <c r="AK86" s="423"/>
      <c r="AL86" s="423"/>
      <c r="AM86" s="423"/>
      <c r="AN86" s="423"/>
      <c r="AO86" s="423"/>
      <c r="AP86" s="423"/>
      <c r="AQ86" s="423"/>
    </row>
    <row r="87" spans="1:43" customFormat="1" x14ac:dyDescent="0.15">
      <c r="A87" s="426"/>
      <c r="B87" s="426"/>
      <c r="C87" s="426"/>
      <c r="D87" s="426"/>
      <c r="E87" s="426"/>
      <c r="F87" s="426"/>
      <c r="G87" s="426"/>
      <c r="H87" s="426"/>
      <c r="I87" s="426"/>
      <c r="J87" s="426"/>
      <c r="K87" s="426"/>
      <c r="L87" s="426"/>
      <c r="M87" s="426"/>
      <c r="N87" s="426"/>
      <c r="O87" s="426"/>
      <c r="P87" s="426"/>
      <c r="Q87" s="426"/>
      <c r="R87" s="426"/>
      <c r="S87" s="426"/>
      <c r="T87" s="426"/>
      <c r="U87" s="426"/>
      <c r="V87" s="426"/>
      <c r="W87" s="426"/>
      <c r="X87" s="426"/>
      <c r="Y87" s="423"/>
      <c r="Z87" s="423"/>
      <c r="AA87" s="423"/>
      <c r="AB87" s="423"/>
      <c r="AC87" s="423"/>
      <c r="AD87" s="423"/>
      <c r="AE87" s="423"/>
      <c r="AF87" s="423"/>
      <c r="AG87" s="423"/>
      <c r="AH87" s="423"/>
      <c r="AI87" s="423"/>
      <c r="AJ87" s="423"/>
      <c r="AK87" s="423"/>
      <c r="AL87" s="423"/>
      <c r="AM87" s="423"/>
      <c r="AN87" s="423"/>
      <c r="AO87" s="423"/>
      <c r="AP87" s="423"/>
      <c r="AQ87" s="423"/>
    </row>
    <row r="88" spans="1:43" customFormat="1" x14ac:dyDescent="0.15">
      <c r="A88" s="426"/>
      <c r="B88" s="426"/>
      <c r="C88" s="426"/>
      <c r="D88" s="426"/>
      <c r="E88" s="426"/>
      <c r="F88" s="426"/>
      <c r="G88" s="426"/>
      <c r="H88" s="426"/>
      <c r="I88" s="426"/>
      <c r="J88" s="426"/>
      <c r="K88" s="426"/>
      <c r="L88" s="426"/>
      <c r="M88" s="426"/>
      <c r="N88" s="426"/>
      <c r="O88" s="426"/>
      <c r="P88" s="426"/>
      <c r="Q88" s="426"/>
      <c r="R88" s="426"/>
      <c r="S88" s="426"/>
      <c r="T88" s="426"/>
      <c r="U88" s="426"/>
      <c r="V88" s="426"/>
      <c r="W88" s="426"/>
      <c r="X88" s="426"/>
      <c r="Y88" s="423"/>
      <c r="Z88" s="423"/>
      <c r="AA88" s="423"/>
      <c r="AB88" s="423"/>
      <c r="AC88" s="423"/>
      <c r="AD88" s="423"/>
      <c r="AE88" s="423"/>
      <c r="AF88" s="423"/>
      <c r="AG88" s="423"/>
      <c r="AH88" s="423"/>
      <c r="AI88" s="423"/>
      <c r="AJ88" s="423"/>
      <c r="AK88" s="423"/>
      <c r="AL88" s="423"/>
      <c r="AM88" s="423"/>
      <c r="AN88" s="423"/>
      <c r="AO88" s="423"/>
      <c r="AP88" s="423"/>
      <c r="AQ88" s="423"/>
    </row>
    <row r="89" spans="1:43" customFormat="1" x14ac:dyDescent="0.15">
      <c r="A89" s="426"/>
      <c r="B89" s="426"/>
      <c r="C89" s="426"/>
      <c r="D89" s="426"/>
      <c r="E89" s="426"/>
      <c r="F89" s="426"/>
      <c r="G89" s="426"/>
      <c r="H89" s="426"/>
      <c r="I89" s="426"/>
      <c r="J89" s="426"/>
      <c r="K89" s="426"/>
      <c r="L89" s="426"/>
      <c r="M89" s="426"/>
      <c r="N89" s="426"/>
      <c r="O89" s="426"/>
      <c r="P89" s="426"/>
      <c r="Q89" s="426"/>
      <c r="R89" s="426"/>
      <c r="S89" s="426"/>
      <c r="T89" s="426"/>
      <c r="U89" s="426"/>
      <c r="V89" s="426"/>
      <c r="W89" s="426"/>
      <c r="X89" s="426"/>
      <c r="Y89" s="423"/>
      <c r="Z89" s="423"/>
      <c r="AA89" s="423"/>
      <c r="AB89" s="423"/>
      <c r="AC89" s="423"/>
      <c r="AD89" s="423"/>
      <c r="AE89" s="423"/>
      <c r="AF89" s="423"/>
      <c r="AG89" s="423"/>
      <c r="AH89" s="423"/>
      <c r="AI89" s="423"/>
      <c r="AJ89" s="423"/>
      <c r="AK89" s="423"/>
      <c r="AL89" s="423"/>
      <c r="AM89" s="423"/>
      <c r="AN89" s="423"/>
      <c r="AO89" s="423"/>
      <c r="AP89" s="423"/>
      <c r="AQ89" s="423"/>
    </row>
    <row r="90" spans="1:43" customFormat="1" x14ac:dyDescent="0.15">
      <c r="A90" s="426"/>
      <c r="B90" s="426"/>
      <c r="C90" s="426"/>
      <c r="D90" s="426"/>
      <c r="E90" s="426"/>
      <c r="F90" s="426"/>
      <c r="G90" s="426"/>
      <c r="H90" s="426"/>
      <c r="I90" s="426"/>
      <c r="J90" s="426"/>
      <c r="K90" s="426"/>
      <c r="L90" s="426"/>
      <c r="M90" s="426"/>
      <c r="N90" s="426"/>
      <c r="O90" s="426"/>
      <c r="P90" s="426"/>
      <c r="Q90" s="426"/>
      <c r="R90" s="426"/>
      <c r="S90" s="426"/>
      <c r="T90" s="426"/>
      <c r="U90" s="426"/>
      <c r="V90" s="426"/>
      <c r="W90" s="426"/>
      <c r="X90" s="426"/>
      <c r="Y90" s="423"/>
      <c r="Z90" s="423"/>
      <c r="AA90" s="423"/>
      <c r="AB90" s="423"/>
      <c r="AC90" s="423"/>
      <c r="AD90" s="423"/>
      <c r="AE90" s="423"/>
      <c r="AF90" s="423"/>
      <c r="AG90" s="423"/>
      <c r="AH90" s="423"/>
      <c r="AI90" s="423"/>
      <c r="AJ90" s="423"/>
      <c r="AK90" s="423"/>
      <c r="AL90" s="423"/>
      <c r="AM90" s="423"/>
      <c r="AN90" s="423"/>
      <c r="AO90" s="423"/>
      <c r="AP90" s="423"/>
      <c r="AQ90" s="423"/>
    </row>
    <row r="91" spans="1:43" customFormat="1" x14ac:dyDescent="0.15">
      <c r="A91" s="426"/>
      <c r="B91" s="426"/>
      <c r="C91" s="426"/>
      <c r="D91" s="426"/>
      <c r="E91" s="426"/>
      <c r="F91" s="426"/>
      <c r="G91" s="426"/>
      <c r="H91" s="426"/>
      <c r="I91" s="426"/>
      <c r="J91" s="426"/>
      <c r="K91" s="426"/>
      <c r="L91" s="426"/>
      <c r="M91" s="426"/>
      <c r="N91" s="426"/>
      <c r="O91" s="426"/>
      <c r="P91" s="426"/>
      <c r="Q91" s="426"/>
      <c r="R91" s="426"/>
      <c r="S91" s="426"/>
      <c r="T91" s="426"/>
      <c r="U91" s="426"/>
      <c r="V91" s="426"/>
      <c r="W91" s="426"/>
      <c r="X91" s="426"/>
      <c r="Y91" s="423"/>
      <c r="Z91" s="423"/>
      <c r="AA91" s="423"/>
      <c r="AB91" s="423"/>
      <c r="AC91" s="423"/>
      <c r="AD91" s="423"/>
      <c r="AE91" s="423"/>
      <c r="AF91" s="423"/>
      <c r="AG91" s="423"/>
      <c r="AH91" s="423"/>
      <c r="AI91" s="423"/>
      <c r="AJ91" s="423"/>
      <c r="AK91" s="423"/>
      <c r="AL91" s="423"/>
      <c r="AM91" s="423"/>
      <c r="AN91" s="423"/>
      <c r="AO91" s="423"/>
      <c r="AP91" s="423"/>
      <c r="AQ91" s="423"/>
    </row>
    <row r="92" spans="1:43" customFormat="1" x14ac:dyDescent="0.15">
      <c r="A92" s="426"/>
      <c r="B92" s="426"/>
      <c r="C92" s="426"/>
      <c r="D92" s="426"/>
      <c r="E92" s="426"/>
      <c r="F92" s="426"/>
      <c r="G92" s="426"/>
      <c r="H92" s="426"/>
      <c r="I92" s="426"/>
      <c r="J92" s="426"/>
      <c r="K92" s="426"/>
      <c r="L92" s="426"/>
      <c r="M92" s="426"/>
      <c r="N92" s="426"/>
      <c r="O92" s="426"/>
      <c r="P92" s="426"/>
      <c r="Q92" s="426"/>
      <c r="R92" s="426"/>
      <c r="S92" s="426"/>
      <c r="T92" s="426"/>
      <c r="U92" s="426"/>
      <c r="V92" s="426"/>
      <c r="W92" s="426"/>
      <c r="X92" s="426"/>
      <c r="Y92" s="423"/>
      <c r="Z92" s="423"/>
      <c r="AA92" s="423"/>
      <c r="AB92" s="423"/>
      <c r="AC92" s="423"/>
      <c r="AD92" s="423"/>
      <c r="AE92" s="423"/>
      <c r="AF92" s="423"/>
      <c r="AG92" s="423"/>
      <c r="AH92" s="423"/>
      <c r="AI92" s="423"/>
      <c r="AJ92" s="423"/>
      <c r="AK92" s="423"/>
      <c r="AL92" s="423"/>
      <c r="AM92" s="423"/>
      <c r="AN92" s="423"/>
      <c r="AO92" s="423"/>
      <c r="AP92" s="423"/>
      <c r="AQ92" s="423"/>
    </row>
    <row r="93" spans="1:43" customFormat="1" x14ac:dyDescent="0.15">
      <c r="A93" s="426"/>
      <c r="B93" s="426"/>
      <c r="C93" s="426"/>
      <c r="D93" s="426"/>
      <c r="E93" s="426"/>
      <c r="F93" s="426"/>
      <c r="G93" s="426"/>
      <c r="H93" s="426"/>
      <c r="I93" s="426"/>
      <c r="J93" s="426"/>
      <c r="K93" s="426"/>
      <c r="L93" s="426"/>
      <c r="M93" s="426"/>
      <c r="N93" s="426"/>
      <c r="O93" s="426"/>
      <c r="P93" s="426"/>
      <c r="Q93" s="426"/>
      <c r="R93" s="426"/>
      <c r="S93" s="426"/>
      <c r="T93" s="426"/>
      <c r="U93" s="426"/>
      <c r="V93" s="426"/>
      <c r="W93" s="426"/>
      <c r="X93" s="426"/>
      <c r="Y93" s="423"/>
      <c r="Z93" s="423"/>
      <c r="AA93" s="423"/>
      <c r="AB93" s="423"/>
      <c r="AC93" s="423"/>
      <c r="AD93" s="423"/>
      <c r="AE93" s="423"/>
      <c r="AF93" s="423"/>
      <c r="AG93" s="423"/>
      <c r="AH93" s="423"/>
      <c r="AI93" s="423"/>
      <c r="AJ93" s="423"/>
      <c r="AK93" s="423"/>
      <c r="AL93" s="423"/>
      <c r="AM93" s="423"/>
      <c r="AN93" s="423"/>
      <c r="AO93" s="423"/>
      <c r="AP93" s="423"/>
      <c r="AQ93" s="423"/>
    </row>
    <row r="94" spans="1:43" customFormat="1" x14ac:dyDescent="0.15">
      <c r="A94" s="426"/>
      <c r="B94" s="426"/>
      <c r="C94" s="426"/>
      <c r="D94" s="426"/>
      <c r="E94" s="426"/>
      <c r="F94" s="426"/>
      <c r="G94" s="426"/>
      <c r="H94" s="426"/>
      <c r="I94" s="426"/>
      <c r="J94" s="426"/>
      <c r="K94" s="426"/>
      <c r="L94" s="426"/>
      <c r="M94" s="426"/>
      <c r="N94" s="426"/>
      <c r="O94" s="426"/>
      <c r="P94" s="426"/>
      <c r="Q94" s="426"/>
      <c r="R94" s="426"/>
      <c r="S94" s="426"/>
      <c r="T94" s="426"/>
      <c r="U94" s="426"/>
      <c r="V94" s="426"/>
      <c r="W94" s="426"/>
      <c r="X94" s="426"/>
      <c r="Y94" s="423"/>
      <c r="Z94" s="423"/>
      <c r="AA94" s="423"/>
      <c r="AB94" s="423"/>
      <c r="AC94" s="423"/>
      <c r="AD94" s="423"/>
      <c r="AE94" s="423"/>
      <c r="AF94" s="423"/>
      <c r="AG94" s="423"/>
      <c r="AH94" s="423"/>
      <c r="AI94" s="423"/>
      <c r="AJ94" s="423"/>
      <c r="AK94" s="423"/>
      <c r="AL94" s="423"/>
      <c r="AM94" s="423"/>
      <c r="AN94" s="423"/>
      <c r="AO94" s="423"/>
      <c r="AP94" s="423"/>
      <c r="AQ94" s="423"/>
    </row>
    <row r="95" spans="1:43" customFormat="1" x14ac:dyDescent="0.15">
      <c r="A95" s="426"/>
      <c r="B95" s="426"/>
      <c r="C95" s="426"/>
      <c r="D95" s="426"/>
      <c r="E95" s="426"/>
      <c r="F95" s="426"/>
      <c r="G95" s="426"/>
      <c r="H95" s="426"/>
      <c r="I95" s="426"/>
      <c r="J95" s="426"/>
      <c r="K95" s="426"/>
      <c r="L95" s="426"/>
      <c r="M95" s="426"/>
      <c r="N95" s="426"/>
      <c r="O95" s="426"/>
      <c r="P95" s="426"/>
      <c r="Q95" s="426"/>
      <c r="R95" s="426"/>
      <c r="S95" s="426"/>
      <c r="T95" s="426"/>
      <c r="U95" s="426"/>
      <c r="V95" s="426"/>
      <c r="W95" s="426"/>
      <c r="X95" s="426"/>
      <c r="Y95" s="423"/>
      <c r="Z95" s="423"/>
      <c r="AA95" s="423"/>
      <c r="AB95" s="423"/>
      <c r="AC95" s="423"/>
      <c r="AD95" s="423"/>
      <c r="AE95" s="423"/>
      <c r="AF95" s="423"/>
      <c r="AG95" s="423"/>
      <c r="AH95" s="423"/>
      <c r="AI95" s="423"/>
      <c r="AJ95" s="423"/>
      <c r="AK95" s="423"/>
      <c r="AL95" s="423"/>
      <c r="AM95" s="423"/>
      <c r="AN95" s="423"/>
      <c r="AO95" s="423"/>
      <c r="AP95" s="423"/>
      <c r="AQ95" s="423"/>
    </row>
    <row r="96" spans="1:43" customFormat="1" x14ac:dyDescent="0.15">
      <c r="A96" s="426"/>
      <c r="B96" s="426"/>
      <c r="C96" s="426"/>
      <c r="D96" s="426"/>
      <c r="E96" s="426"/>
      <c r="F96" s="426"/>
      <c r="G96" s="426"/>
      <c r="H96" s="426"/>
      <c r="I96" s="426"/>
      <c r="J96" s="426"/>
      <c r="K96" s="426"/>
      <c r="L96" s="426"/>
      <c r="M96" s="426"/>
      <c r="N96" s="426"/>
      <c r="O96" s="426"/>
      <c r="P96" s="426"/>
      <c r="Q96" s="426"/>
      <c r="R96" s="426"/>
      <c r="S96" s="426"/>
      <c r="T96" s="426"/>
      <c r="U96" s="426"/>
      <c r="V96" s="426"/>
      <c r="W96" s="426"/>
      <c r="X96" s="426"/>
      <c r="Y96" s="423"/>
      <c r="Z96" s="423"/>
      <c r="AA96" s="423"/>
      <c r="AB96" s="423"/>
      <c r="AC96" s="423"/>
      <c r="AD96" s="423"/>
      <c r="AE96" s="423"/>
      <c r="AF96" s="423"/>
      <c r="AG96" s="423"/>
      <c r="AH96" s="423"/>
      <c r="AI96" s="423"/>
      <c r="AJ96" s="423"/>
      <c r="AK96" s="423"/>
      <c r="AL96" s="423"/>
      <c r="AM96" s="423"/>
      <c r="AN96" s="423"/>
      <c r="AO96" s="423"/>
      <c r="AP96" s="423"/>
      <c r="AQ96" s="423"/>
    </row>
    <row r="97" spans="1:43" customFormat="1" x14ac:dyDescent="0.15">
      <c r="A97" s="426"/>
      <c r="B97" s="426"/>
      <c r="C97" s="426"/>
      <c r="D97" s="426"/>
      <c r="E97" s="426"/>
      <c r="F97" s="426"/>
      <c r="G97" s="426"/>
      <c r="H97" s="426"/>
      <c r="I97" s="426"/>
      <c r="J97" s="426"/>
      <c r="K97" s="426"/>
      <c r="L97" s="426"/>
      <c r="M97" s="426"/>
      <c r="N97" s="426"/>
      <c r="O97" s="426"/>
      <c r="P97" s="426"/>
      <c r="Q97" s="426"/>
      <c r="R97" s="426"/>
      <c r="S97" s="426"/>
      <c r="T97" s="426"/>
      <c r="U97" s="426"/>
      <c r="V97" s="426"/>
      <c r="W97" s="426"/>
      <c r="X97" s="426"/>
      <c r="Y97" s="423"/>
      <c r="Z97" s="423"/>
      <c r="AA97" s="423"/>
      <c r="AB97" s="423"/>
      <c r="AC97" s="423"/>
      <c r="AD97" s="423"/>
      <c r="AE97" s="423"/>
      <c r="AF97" s="423"/>
      <c r="AG97" s="423"/>
      <c r="AH97" s="423"/>
      <c r="AI97" s="423"/>
      <c r="AJ97" s="423"/>
      <c r="AK97" s="423"/>
      <c r="AL97" s="423"/>
      <c r="AM97" s="423"/>
      <c r="AN97" s="423"/>
      <c r="AO97" s="423"/>
      <c r="AP97" s="423"/>
      <c r="AQ97" s="423"/>
    </row>
    <row r="98" spans="1:43" customFormat="1" x14ac:dyDescent="0.15">
      <c r="A98" s="426"/>
      <c r="B98" s="426"/>
      <c r="C98" s="426"/>
      <c r="D98" s="426"/>
      <c r="E98" s="426"/>
      <c r="F98" s="426"/>
      <c r="G98" s="426"/>
      <c r="H98" s="426"/>
      <c r="I98" s="426"/>
      <c r="J98" s="426"/>
      <c r="K98" s="426"/>
      <c r="L98" s="426"/>
      <c r="M98" s="426"/>
      <c r="N98" s="426"/>
      <c r="O98" s="426"/>
      <c r="P98" s="426"/>
      <c r="Q98" s="426"/>
      <c r="R98" s="426"/>
      <c r="S98" s="426"/>
      <c r="T98" s="426"/>
      <c r="U98" s="426"/>
      <c r="V98" s="426"/>
      <c r="W98" s="426"/>
      <c r="X98" s="426"/>
      <c r="Y98" s="423"/>
      <c r="Z98" s="423"/>
      <c r="AA98" s="423"/>
      <c r="AB98" s="423"/>
      <c r="AC98" s="423"/>
      <c r="AD98" s="423"/>
      <c r="AE98" s="423"/>
      <c r="AF98" s="423"/>
      <c r="AG98" s="423"/>
      <c r="AH98" s="423"/>
      <c r="AI98" s="423"/>
      <c r="AJ98" s="423"/>
      <c r="AK98" s="423"/>
      <c r="AL98" s="423"/>
      <c r="AM98" s="423"/>
      <c r="AN98" s="423"/>
      <c r="AO98" s="423"/>
      <c r="AP98" s="423"/>
      <c r="AQ98" s="423"/>
    </row>
    <row r="99" spans="1:43" customFormat="1" x14ac:dyDescent="0.15">
      <c r="A99" s="426"/>
      <c r="B99" s="426"/>
      <c r="C99" s="426"/>
      <c r="D99" s="426"/>
      <c r="E99" s="426"/>
      <c r="F99" s="426"/>
      <c r="G99" s="426"/>
      <c r="H99" s="426"/>
      <c r="I99" s="426"/>
      <c r="J99" s="426"/>
      <c r="K99" s="426"/>
      <c r="L99" s="426"/>
      <c r="M99" s="426"/>
      <c r="N99" s="426"/>
      <c r="O99" s="426"/>
      <c r="P99" s="426"/>
      <c r="Q99" s="426"/>
      <c r="R99" s="426"/>
      <c r="S99" s="426"/>
      <c r="T99" s="426"/>
      <c r="U99" s="426"/>
      <c r="V99" s="426"/>
      <c r="W99" s="426"/>
      <c r="X99" s="426"/>
      <c r="Y99" s="423"/>
      <c r="Z99" s="423"/>
      <c r="AA99" s="423"/>
      <c r="AB99" s="423"/>
      <c r="AC99" s="423"/>
      <c r="AD99" s="423"/>
      <c r="AE99" s="423"/>
      <c r="AF99" s="423"/>
      <c r="AG99" s="423"/>
      <c r="AH99" s="423"/>
      <c r="AI99" s="423"/>
      <c r="AJ99" s="423"/>
      <c r="AK99" s="423"/>
      <c r="AL99" s="423"/>
      <c r="AM99" s="423"/>
      <c r="AN99" s="423"/>
      <c r="AO99" s="423"/>
      <c r="AP99" s="423"/>
      <c r="AQ99" s="423"/>
    </row>
    <row r="100" spans="1:43" customFormat="1" x14ac:dyDescent="0.15">
      <c r="A100" s="426"/>
      <c r="B100" s="426"/>
      <c r="C100" s="426"/>
      <c r="D100" s="426"/>
      <c r="E100" s="426"/>
      <c r="F100" s="426"/>
      <c r="G100" s="426"/>
      <c r="H100" s="426"/>
      <c r="I100" s="426"/>
      <c r="J100" s="426"/>
      <c r="K100" s="426"/>
      <c r="L100" s="426"/>
      <c r="M100" s="426"/>
      <c r="N100" s="426"/>
      <c r="O100" s="426"/>
      <c r="P100" s="426"/>
      <c r="Q100" s="426"/>
      <c r="R100" s="426"/>
      <c r="S100" s="426"/>
      <c r="T100" s="426"/>
      <c r="U100" s="426"/>
      <c r="V100" s="426"/>
      <c r="W100" s="426"/>
      <c r="X100" s="426"/>
      <c r="Y100" s="423"/>
      <c r="Z100" s="423"/>
      <c r="AA100" s="423"/>
      <c r="AB100" s="423"/>
      <c r="AC100" s="423"/>
      <c r="AD100" s="423"/>
      <c r="AE100" s="423"/>
      <c r="AF100" s="423"/>
      <c r="AG100" s="423"/>
      <c r="AH100" s="423"/>
      <c r="AI100" s="423"/>
      <c r="AJ100" s="423"/>
      <c r="AK100" s="423"/>
      <c r="AL100" s="423"/>
      <c r="AM100" s="423"/>
      <c r="AN100" s="423"/>
      <c r="AO100" s="423"/>
      <c r="AP100" s="423"/>
      <c r="AQ100" s="423"/>
    </row>
    <row r="101" spans="1:43" customFormat="1" x14ac:dyDescent="0.15">
      <c r="A101" s="426"/>
      <c r="B101" s="426"/>
      <c r="C101" s="426"/>
      <c r="D101" s="426"/>
      <c r="E101" s="426"/>
      <c r="F101" s="426"/>
      <c r="G101" s="426"/>
      <c r="H101" s="426"/>
      <c r="I101" s="426"/>
      <c r="J101" s="426"/>
      <c r="K101" s="426"/>
      <c r="L101" s="426"/>
      <c r="M101" s="426"/>
      <c r="N101" s="426"/>
      <c r="O101" s="426"/>
      <c r="P101" s="426"/>
      <c r="Q101" s="426"/>
      <c r="R101" s="426"/>
      <c r="S101" s="426"/>
      <c r="T101" s="426"/>
      <c r="U101" s="426"/>
      <c r="V101" s="426"/>
      <c r="W101" s="426"/>
      <c r="X101" s="426"/>
      <c r="Y101" s="423"/>
      <c r="Z101" s="423"/>
      <c r="AA101" s="423"/>
      <c r="AB101" s="423"/>
      <c r="AC101" s="423"/>
      <c r="AD101" s="423"/>
      <c r="AE101" s="423"/>
      <c r="AF101" s="423"/>
      <c r="AG101" s="423"/>
      <c r="AH101" s="423"/>
      <c r="AI101" s="423"/>
      <c r="AJ101" s="423"/>
      <c r="AK101" s="423"/>
      <c r="AL101" s="423"/>
      <c r="AM101" s="423"/>
      <c r="AN101" s="423"/>
      <c r="AO101" s="423"/>
      <c r="AP101" s="423"/>
      <c r="AQ101" s="423"/>
    </row>
    <row r="102" spans="1:43" customFormat="1" x14ac:dyDescent="0.15">
      <c r="A102" s="426"/>
      <c r="B102" s="426"/>
      <c r="C102" s="426"/>
      <c r="D102" s="426"/>
      <c r="E102" s="426"/>
      <c r="F102" s="426"/>
      <c r="G102" s="426"/>
      <c r="H102" s="426"/>
      <c r="I102" s="426"/>
      <c r="J102" s="426"/>
      <c r="K102" s="426"/>
      <c r="L102" s="426"/>
      <c r="M102" s="426"/>
      <c r="N102" s="426"/>
      <c r="O102" s="426"/>
      <c r="P102" s="426"/>
      <c r="Q102" s="426"/>
      <c r="R102" s="426"/>
      <c r="S102" s="426"/>
      <c r="T102" s="426"/>
      <c r="U102" s="426"/>
      <c r="V102" s="426"/>
      <c r="W102" s="426"/>
      <c r="X102" s="426"/>
      <c r="Y102" s="423"/>
      <c r="Z102" s="423"/>
      <c r="AA102" s="423"/>
      <c r="AB102" s="423"/>
      <c r="AC102" s="423"/>
      <c r="AD102" s="423"/>
      <c r="AE102" s="423"/>
      <c r="AF102" s="423"/>
      <c r="AG102" s="423"/>
      <c r="AH102" s="423"/>
      <c r="AI102" s="423"/>
      <c r="AJ102" s="423"/>
      <c r="AK102" s="423"/>
      <c r="AL102" s="423"/>
      <c r="AM102" s="423"/>
      <c r="AN102" s="423"/>
      <c r="AO102" s="423"/>
      <c r="AP102" s="423"/>
      <c r="AQ102" s="423"/>
    </row>
    <row r="103" spans="1:43" customFormat="1" x14ac:dyDescent="0.15">
      <c r="A103" s="426"/>
      <c r="B103" s="426"/>
      <c r="C103" s="426"/>
      <c r="D103" s="426"/>
      <c r="E103" s="426"/>
      <c r="F103" s="426"/>
      <c r="G103" s="426"/>
      <c r="H103" s="426"/>
      <c r="I103" s="426"/>
      <c r="J103" s="426"/>
      <c r="K103" s="426"/>
      <c r="L103" s="426"/>
      <c r="M103" s="426"/>
      <c r="N103" s="426"/>
      <c r="O103" s="426"/>
      <c r="P103" s="426"/>
      <c r="Q103" s="426"/>
      <c r="R103" s="426"/>
      <c r="S103" s="426"/>
      <c r="T103" s="426"/>
      <c r="U103" s="426"/>
      <c r="V103" s="426"/>
      <c r="W103" s="426"/>
      <c r="X103" s="426"/>
      <c r="Y103" s="423"/>
      <c r="Z103" s="423"/>
      <c r="AA103" s="423"/>
      <c r="AB103" s="423"/>
      <c r="AC103" s="423"/>
      <c r="AD103" s="423"/>
      <c r="AE103" s="423"/>
      <c r="AF103" s="423"/>
      <c r="AG103" s="423"/>
      <c r="AH103" s="423"/>
      <c r="AI103" s="423"/>
      <c r="AJ103" s="423"/>
      <c r="AK103" s="423"/>
      <c r="AL103" s="423"/>
      <c r="AM103" s="423"/>
      <c r="AN103" s="423"/>
      <c r="AO103" s="423"/>
      <c r="AP103" s="423"/>
      <c r="AQ103" s="423"/>
    </row>
    <row r="104" spans="1:43" customFormat="1" x14ac:dyDescent="0.15">
      <c r="A104" s="426"/>
      <c r="B104" s="426"/>
      <c r="C104" s="426"/>
      <c r="D104" s="426"/>
      <c r="E104" s="426"/>
      <c r="F104" s="426"/>
      <c r="G104" s="426"/>
      <c r="H104" s="426"/>
      <c r="I104" s="426"/>
      <c r="J104" s="426"/>
      <c r="K104" s="426"/>
      <c r="L104" s="426"/>
      <c r="M104" s="426"/>
      <c r="N104" s="426"/>
      <c r="O104" s="426"/>
      <c r="P104" s="426"/>
      <c r="Q104" s="426"/>
      <c r="R104" s="426"/>
      <c r="S104" s="426"/>
      <c r="T104" s="426"/>
      <c r="U104" s="426"/>
      <c r="V104" s="426"/>
      <c r="W104" s="426"/>
      <c r="X104" s="426"/>
      <c r="Y104" s="423"/>
      <c r="Z104" s="423"/>
      <c r="AA104" s="423"/>
      <c r="AB104" s="423"/>
      <c r="AC104" s="423"/>
      <c r="AD104" s="423"/>
      <c r="AE104" s="423"/>
      <c r="AF104" s="423"/>
      <c r="AG104" s="423"/>
      <c r="AH104" s="423"/>
      <c r="AI104" s="423"/>
      <c r="AJ104" s="423"/>
      <c r="AK104" s="423"/>
      <c r="AL104" s="423"/>
      <c r="AM104" s="423"/>
      <c r="AN104" s="423"/>
      <c r="AO104" s="423"/>
      <c r="AP104" s="423"/>
      <c r="AQ104" s="423"/>
    </row>
    <row r="105" spans="1:43" customFormat="1" x14ac:dyDescent="0.15">
      <c r="A105" s="426"/>
      <c r="B105" s="426"/>
      <c r="C105" s="426"/>
      <c r="D105" s="426"/>
      <c r="E105" s="426"/>
      <c r="F105" s="426"/>
      <c r="G105" s="426"/>
      <c r="H105" s="426"/>
      <c r="I105" s="426"/>
      <c r="J105" s="426"/>
      <c r="K105" s="426"/>
      <c r="L105" s="426"/>
      <c r="M105" s="426"/>
      <c r="N105" s="426"/>
      <c r="O105" s="426"/>
      <c r="P105" s="426"/>
      <c r="Q105" s="426"/>
      <c r="R105" s="426"/>
      <c r="S105" s="426"/>
      <c r="T105" s="426"/>
      <c r="U105" s="426"/>
      <c r="V105" s="426"/>
      <c r="W105" s="426"/>
      <c r="X105" s="426"/>
      <c r="Y105" s="423"/>
      <c r="Z105" s="423"/>
      <c r="AA105" s="423"/>
      <c r="AB105" s="423"/>
      <c r="AC105" s="423"/>
      <c r="AD105" s="423"/>
      <c r="AE105" s="423"/>
      <c r="AF105" s="423"/>
      <c r="AG105" s="423"/>
      <c r="AH105" s="423"/>
      <c r="AI105" s="423"/>
      <c r="AJ105" s="423"/>
      <c r="AK105" s="423"/>
      <c r="AL105" s="423"/>
      <c r="AM105" s="423"/>
      <c r="AN105" s="423"/>
      <c r="AO105" s="423"/>
      <c r="AP105" s="423"/>
      <c r="AQ105" s="423"/>
    </row>
    <row r="106" spans="1:43" customFormat="1" x14ac:dyDescent="0.15">
      <c r="A106" s="426"/>
      <c r="B106" s="426"/>
      <c r="C106" s="426"/>
      <c r="D106" s="426"/>
      <c r="E106" s="426"/>
      <c r="F106" s="426"/>
      <c r="G106" s="426"/>
      <c r="H106" s="426"/>
      <c r="I106" s="426"/>
      <c r="J106" s="426"/>
      <c r="K106" s="426"/>
      <c r="L106" s="426"/>
      <c r="M106" s="426"/>
      <c r="N106" s="426"/>
      <c r="O106" s="426"/>
      <c r="P106" s="426"/>
      <c r="Q106" s="426"/>
      <c r="R106" s="426"/>
      <c r="S106" s="426"/>
      <c r="T106" s="426"/>
      <c r="U106" s="426"/>
      <c r="V106" s="426"/>
      <c r="W106" s="426"/>
      <c r="X106" s="426"/>
      <c r="Y106" s="423"/>
      <c r="Z106" s="423"/>
      <c r="AA106" s="423"/>
      <c r="AB106" s="423"/>
      <c r="AC106" s="423"/>
      <c r="AD106" s="423"/>
      <c r="AE106" s="423"/>
      <c r="AF106" s="423"/>
      <c r="AG106" s="423"/>
      <c r="AH106" s="423"/>
      <c r="AI106" s="423"/>
      <c r="AJ106" s="423"/>
      <c r="AK106" s="423"/>
      <c r="AL106" s="423"/>
      <c r="AM106" s="423"/>
      <c r="AN106" s="423"/>
      <c r="AO106" s="423"/>
      <c r="AP106" s="423"/>
      <c r="AQ106" s="423"/>
    </row>
    <row r="107" spans="1:43" customFormat="1" x14ac:dyDescent="0.15">
      <c r="A107" s="426"/>
      <c r="B107" s="426"/>
      <c r="C107" s="426"/>
      <c r="D107" s="426"/>
      <c r="E107" s="426"/>
      <c r="F107" s="426"/>
      <c r="G107" s="426"/>
      <c r="H107" s="426"/>
      <c r="I107" s="426"/>
      <c r="J107" s="426"/>
      <c r="K107" s="426"/>
      <c r="L107" s="426"/>
      <c r="M107" s="426"/>
      <c r="N107" s="426"/>
      <c r="O107" s="426"/>
      <c r="P107" s="426"/>
      <c r="Q107" s="426"/>
      <c r="R107" s="426"/>
      <c r="S107" s="426"/>
      <c r="T107" s="426"/>
      <c r="U107" s="426"/>
      <c r="V107" s="426"/>
      <c r="W107" s="426"/>
      <c r="X107" s="426"/>
      <c r="Y107" s="423"/>
      <c r="Z107" s="423"/>
      <c r="AA107" s="423"/>
      <c r="AB107" s="423"/>
      <c r="AC107" s="423"/>
      <c r="AD107" s="423"/>
      <c r="AE107" s="423"/>
      <c r="AF107" s="423"/>
      <c r="AG107" s="423"/>
      <c r="AH107" s="423"/>
      <c r="AI107" s="423"/>
      <c r="AJ107" s="423"/>
      <c r="AK107" s="423"/>
      <c r="AL107" s="423"/>
      <c r="AM107" s="423"/>
      <c r="AN107" s="423"/>
      <c r="AO107" s="423"/>
      <c r="AP107" s="423"/>
      <c r="AQ107" s="423"/>
    </row>
    <row r="108" spans="1:43" customFormat="1" x14ac:dyDescent="0.15">
      <c r="A108" s="426"/>
      <c r="B108" s="426"/>
      <c r="C108" s="426"/>
      <c r="D108" s="426"/>
      <c r="E108" s="426"/>
      <c r="F108" s="426"/>
      <c r="G108" s="426"/>
      <c r="H108" s="426"/>
      <c r="I108" s="426"/>
      <c r="J108" s="426"/>
      <c r="K108" s="426"/>
      <c r="L108" s="426"/>
      <c r="M108" s="426"/>
      <c r="N108" s="426"/>
      <c r="O108" s="426"/>
      <c r="P108" s="426"/>
      <c r="Q108" s="426"/>
      <c r="R108" s="426"/>
      <c r="S108" s="426"/>
      <c r="T108" s="426"/>
      <c r="U108" s="426"/>
      <c r="V108" s="426"/>
      <c r="W108" s="426"/>
      <c r="X108" s="426"/>
      <c r="Y108" s="423"/>
      <c r="Z108" s="423"/>
      <c r="AA108" s="423"/>
      <c r="AB108" s="423"/>
      <c r="AC108" s="423"/>
      <c r="AD108" s="423"/>
      <c r="AE108" s="423"/>
      <c r="AF108" s="423"/>
      <c r="AG108" s="423"/>
      <c r="AH108" s="423"/>
      <c r="AI108" s="423"/>
      <c r="AJ108" s="423"/>
      <c r="AK108" s="423"/>
      <c r="AL108" s="423"/>
      <c r="AM108" s="423"/>
      <c r="AN108" s="423"/>
      <c r="AO108" s="423"/>
      <c r="AP108" s="423"/>
      <c r="AQ108" s="423"/>
    </row>
    <row r="109" spans="1:43" customFormat="1" x14ac:dyDescent="0.15">
      <c r="A109" s="426"/>
      <c r="B109" s="426"/>
      <c r="C109" s="426"/>
      <c r="D109" s="426"/>
      <c r="E109" s="426"/>
      <c r="F109" s="426"/>
      <c r="G109" s="426"/>
      <c r="H109" s="426"/>
      <c r="I109" s="426"/>
      <c r="J109" s="426"/>
      <c r="K109" s="426"/>
      <c r="L109" s="426"/>
      <c r="M109" s="426"/>
      <c r="N109" s="426"/>
      <c r="O109" s="426"/>
      <c r="P109" s="426"/>
      <c r="Q109" s="426"/>
      <c r="R109" s="426"/>
      <c r="S109" s="426"/>
      <c r="T109" s="426"/>
      <c r="U109" s="426"/>
      <c r="V109" s="426"/>
      <c r="W109" s="426"/>
      <c r="X109" s="426"/>
      <c r="Y109" s="423"/>
      <c r="Z109" s="423"/>
      <c r="AA109" s="423"/>
      <c r="AB109" s="423"/>
      <c r="AC109" s="423"/>
      <c r="AD109" s="423"/>
      <c r="AE109" s="423"/>
      <c r="AF109" s="423"/>
      <c r="AG109" s="423"/>
      <c r="AH109" s="423"/>
      <c r="AI109" s="423"/>
      <c r="AJ109" s="423"/>
      <c r="AK109" s="423"/>
      <c r="AL109" s="423"/>
      <c r="AM109" s="423"/>
      <c r="AN109" s="423"/>
      <c r="AO109" s="423"/>
      <c r="AP109" s="423"/>
      <c r="AQ109" s="423"/>
    </row>
    <row r="110" spans="1:43" customFormat="1" x14ac:dyDescent="0.15">
      <c r="A110" s="426"/>
      <c r="B110" s="426"/>
      <c r="C110" s="426"/>
      <c r="D110" s="426"/>
      <c r="E110" s="426"/>
      <c r="F110" s="426"/>
      <c r="G110" s="426"/>
      <c r="H110" s="426"/>
      <c r="I110" s="426"/>
      <c r="J110" s="426"/>
      <c r="K110" s="426"/>
      <c r="L110" s="426"/>
      <c r="M110" s="426"/>
      <c r="N110" s="426"/>
      <c r="O110" s="426"/>
      <c r="P110" s="426"/>
      <c r="Q110" s="426"/>
      <c r="R110" s="426"/>
      <c r="S110" s="426"/>
      <c r="T110" s="426"/>
      <c r="U110" s="426"/>
      <c r="V110" s="426"/>
      <c r="W110" s="426"/>
      <c r="X110" s="426"/>
      <c r="Y110" s="423"/>
      <c r="Z110" s="423"/>
      <c r="AA110" s="423"/>
      <c r="AB110" s="423"/>
      <c r="AC110" s="423"/>
      <c r="AD110" s="423"/>
      <c r="AE110" s="423"/>
      <c r="AF110" s="423"/>
      <c r="AG110" s="423"/>
      <c r="AH110" s="423"/>
      <c r="AI110" s="423"/>
      <c r="AJ110" s="423"/>
      <c r="AK110" s="423"/>
      <c r="AL110" s="423"/>
      <c r="AM110" s="423"/>
      <c r="AN110" s="423"/>
      <c r="AO110" s="423"/>
      <c r="AP110" s="423"/>
      <c r="AQ110" s="423"/>
    </row>
    <row r="111" spans="1:43" customFormat="1" x14ac:dyDescent="0.15">
      <c r="A111" s="426"/>
      <c r="B111" s="426"/>
      <c r="C111" s="426"/>
      <c r="D111" s="426"/>
      <c r="E111" s="426"/>
      <c r="F111" s="426"/>
      <c r="G111" s="426"/>
      <c r="H111" s="426"/>
      <c r="I111" s="426"/>
      <c r="J111" s="426"/>
      <c r="K111" s="426"/>
      <c r="L111" s="426"/>
      <c r="M111" s="426"/>
      <c r="N111" s="426"/>
      <c r="O111" s="426"/>
      <c r="P111" s="426"/>
      <c r="Q111" s="426"/>
      <c r="R111" s="426"/>
      <c r="S111" s="426"/>
      <c r="T111" s="426"/>
      <c r="U111" s="426"/>
      <c r="V111" s="426"/>
      <c r="W111" s="426"/>
      <c r="X111" s="426"/>
      <c r="Y111" s="423"/>
      <c r="Z111" s="423"/>
      <c r="AA111" s="423"/>
      <c r="AB111" s="423"/>
      <c r="AC111" s="423"/>
      <c r="AD111" s="423"/>
      <c r="AE111" s="423"/>
      <c r="AF111" s="423"/>
      <c r="AG111" s="423"/>
      <c r="AH111" s="423"/>
      <c r="AI111" s="423"/>
      <c r="AJ111" s="423"/>
      <c r="AK111" s="423"/>
      <c r="AL111" s="423"/>
      <c r="AM111" s="423"/>
      <c r="AN111" s="423"/>
      <c r="AO111" s="423"/>
      <c r="AP111" s="423"/>
      <c r="AQ111" s="423"/>
    </row>
    <row r="112" spans="1:43" customFormat="1" x14ac:dyDescent="0.15">
      <c r="A112" s="426"/>
      <c r="B112" s="426"/>
      <c r="C112" s="426"/>
      <c r="D112" s="426"/>
      <c r="E112" s="426"/>
      <c r="F112" s="426"/>
      <c r="G112" s="426"/>
      <c r="H112" s="426"/>
      <c r="I112" s="426"/>
      <c r="J112" s="426"/>
      <c r="K112" s="426"/>
      <c r="L112" s="426"/>
      <c r="M112" s="426"/>
      <c r="N112" s="426"/>
      <c r="O112" s="426"/>
      <c r="P112" s="426"/>
      <c r="Q112" s="426"/>
      <c r="R112" s="426"/>
      <c r="S112" s="426"/>
      <c r="T112" s="426"/>
      <c r="U112" s="426"/>
      <c r="V112" s="426"/>
      <c r="W112" s="426"/>
      <c r="X112" s="426"/>
      <c r="Y112" s="423"/>
      <c r="Z112" s="423"/>
      <c r="AA112" s="423"/>
      <c r="AB112" s="423"/>
      <c r="AC112" s="423"/>
      <c r="AD112" s="423"/>
      <c r="AE112" s="423"/>
      <c r="AF112" s="423"/>
      <c r="AG112" s="423"/>
      <c r="AH112" s="423"/>
      <c r="AI112" s="423"/>
      <c r="AJ112" s="423"/>
      <c r="AK112" s="423"/>
      <c r="AL112" s="423"/>
      <c r="AM112" s="423"/>
      <c r="AN112" s="423"/>
      <c r="AO112" s="423"/>
      <c r="AP112" s="423"/>
      <c r="AQ112" s="423"/>
    </row>
    <row r="113" spans="1:43" customFormat="1" x14ac:dyDescent="0.15">
      <c r="A113" s="426"/>
      <c r="B113" s="426"/>
      <c r="C113" s="426"/>
      <c r="D113" s="426"/>
      <c r="E113" s="426"/>
      <c r="F113" s="426"/>
      <c r="G113" s="426"/>
      <c r="H113" s="426"/>
      <c r="I113" s="426"/>
      <c r="J113" s="426"/>
      <c r="K113" s="426"/>
      <c r="L113" s="426"/>
      <c r="M113" s="426"/>
      <c r="N113" s="426"/>
      <c r="O113" s="426"/>
      <c r="P113" s="426"/>
      <c r="Q113" s="426"/>
      <c r="R113" s="426"/>
      <c r="S113" s="426"/>
      <c r="T113" s="426"/>
      <c r="U113" s="426"/>
      <c r="V113" s="426"/>
      <c r="W113" s="426"/>
      <c r="X113" s="426"/>
      <c r="Y113" s="423"/>
      <c r="Z113" s="423"/>
      <c r="AA113" s="423"/>
      <c r="AB113" s="423"/>
      <c r="AC113" s="423"/>
      <c r="AD113" s="423"/>
      <c r="AE113" s="423"/>
      <c r="AF113" s="423"/>
      <c r="AG113" s="423"/>
      <c r="AH113" s="423"/>
      <c r="AI113" s="423"/>
      <c r="AJ113" s="423"/>
      <c r="AK113" s="423"/>
      <c r="AL113" s="423"/>
      <c r="AM113" s="423"/>
      <c r="AN113" s="423"/>
      <c r="AO113" s="423"/>
      <c r="AP113" s="423"/>
      <c r="AQ113" s="423"/>
    </row>
    <row r="114" spans="1:43" customFormat="1" x14ac:dyDescent="0.15">
      <c r="A114" s="426"/>
      <c r="B114" s="426"/>
      <c r="C114" s="426"/>
      <c r="D114" s="426"/>
      <c r="E114" s="426"/>
      <c r="F114" s="426"/>
      <c r="G114" s="426"/>
      <c r="H114" s="426"/>
      <c r="I114" s="426"/>
      <c r="J114" s="426"/>
      <c r="K114" s="426"/>
      <c r="L114" s="426"/>
      <c r="M114" s="426"/>
      <c r="N114" s="426"/>
      <c r="O114" s="426"/>
      <c r="P114" s="426"/>
      <c r="Q114" s="426"/>
      <c r="R114" s="426"/>
      <c r="S114" s="426"/>
      <c r="T114" s="426"/>
      <c r="U114" s="426"/>
      <c r="V114" s="426"/>
      <c r="W114" s="426"/>
      <c r="X114" s="426"/>
      <c r="Y114" s="423"/>
      <c r="Z114" s="423"/>
      <c r="AA114" s="423"/>
      <c r="AB114" s="423"/>
      <c r="AC114" s="423"/>
      <c r="AD114" s="423"/>
      <c r="AE114" s="423"/>
      <c r="AF114" s="423"/>
      <c r="AG114" s="423"/>
      <c r="AH114" s="423"/>
      <c r="AI114" s="423"/>
      <c r="AJ114" s="423"/>
      <c r="AK114" s="423"/>
      <c r="AL114" s="423"/>
      <c r="AM114" s="423"/>
      <c r="AN114" s="423"/>
      <c r="AO114" s="423"/>
      <c r="AP114" s="423"/>
      <c r="AQ114" s="423"/>
    </row>
    <row r="115" spans="1:43" customFormat="1" x14ac:dyDescent="0.15">
      <c r="A115" s="426"/>
      <c r="B115" s="426"/>
      <c r="C115" s="426"/>
      <c r="D115" s="426"/>
      <c r="E115" s="426"/>
      <c r="F115" s="426"/>
      <c r="G115" s="426"/>
      <c r="H115" s="426"/>
      <c r="I115" s="426"/>
      <c r="J115" s="426"/>
      <c r="K115" s="426"/>
      <c r="L115" s="426"/>
      <c r="M115" s="426"/>
      <c r="N115" s="426"/>
      <c r="O115" s="426"/>
      <c r="P115" s="426"/>
      <c r="Q115" s="426"/>
      <c r="R115" s="426"/>
      <c r="S115" s="426"/>
      <c r="T115" s="426"/>
      <c r="U115" s="426"/>
      <c r="V115" s="426"/>
      <c r="W115" s="426"/>
      <c r="X115" s="426"/>
      <c r="Y115" s="423"/>
      <c r="Z115" s="423"/>
      <c r="AA115" s="423"/>
      <c r="AB115" s="423"/>
      <c r="AC115" s="423"/>
      <c r="AD115" s="423"/>
      <c r="AE115" s="423"/>
      <c r="AF115" s="423"/>
      <c r="AG115" s="423"/>
      <c r="AH115" s="423"/>
      <c r="AI115" s="423"/>
      <c r="AJ115" s="423"/>
      <c r="AK115" s="423"/>
      <c r="AL115" s="423"/>
      <c r="AM115" s="423"/>
      <c r="AN115" s="423"/>
      <c r="AO115" s="423"/>
      <c r="AP115" s="423"/>
      <c r="AQ115" s="423"/>
    </row>
    <row r="116" spans="1:43" customFormat="1" x14ac:dyDescent="0.15">
      <c r="A116" s="426"/>
      <c r="B116" s="426"/>
      <c r="C116" s="426"/>
      <c r="D116" s="426"/>
      <c r="E116" s="426"/>
      <c r="F116" s="426"/>
      <c r="G116" s="426"/>
      <c r="H116" s="426"/>
      <c r="I116" s="426"/>
      <c r="J116" s="426"/>
      <c r="K116" s="426"/>
      <c r="L116" s="426"/>
      <c r="M116" s="426"/>
      <c r="N116" s="426"/>
      <c r="O116" s="426"/>
      <c r="P116" s="426"/>
      <c r="Q116" s="426"/>
      <c r="R116" s="426"/>
      <c r="S116" s="426"/>
      <c r="T116" s="426"/>
      <c r="U116" s="426"/>
      <c r="V116" s="426"/>
      <c r="W116" s="426"/>
      <c r="X116" s="426"/>
      <c r="Y116" s="423"/>
      <c r="Z116" s="423"/>
      <c r="AA116" s="423"/>
      <c r="AB116" s="423"/>
      <c r="AC116" s="423"/>
      <c r="AD116" s="423"/>
      <c r="AE116" s="423"/>
      <c r="AF116" s="423"/>
      <c r="AG116" s="423"/>
      <c r="AH116" s="423"/>
      <c r="AI116" s="423"/>
      <c r="AJ116" s="423"/>
      <c r="AK116" s="423"/>
      <c r="AL116" s="423"/>
      <c r="AM116" s="423"/>
      <c r="AN116" s="423"/>
      <c r="AO116" s="423"/>
      <c r="AP116" s="423"/>
      <c r="AQ116" s="423"/>
    </row>
    <row r="117" spans="1:43" customFormat="1" x14ac:dyDescent="0.15">
      <c r="A117" s="426"/>
      <c r="B117" s="426"/>
      <c r="C117" s="426"/>
      <c r="D117" s="426"/>
      <c r="E117" s="426"/>
      <c r="F117" s="426"/>
      <c r="G117" s="426"/>
      <c r="H117" s="426"/>
      <c r="I117" s="426"/>
      <c r="J117" s="426"/>
      <c r="K117" s="426"/>
      <c r="L117" s="426"/>
      <c r="M117" s="426"/>
      <c r="N117" s="426"/>
      <c r="O117" s="426"/>
      <c r="P117" s="426"/>
      <c r="Q117" s="426"/>
      <c r="R117" s="426"/>
      <c r="S117" s="426"/>
      <c r="T117" s="426"/>
      <c r="U117" s="426"/>
      <c r="V117" s="426"/>
      <c r="W117" s="426"/>
      <c r="X117" s="426"/>
      <c r="Y117" s="423"/>
      <c r="Z117" s="423"/>
      <c r="AA117" s="423"/>
      <c r="AB117" s="423"/>
      <c r="AC117" s="423"/>
      <c r="AD117" s="423"/>
      <c r="AE117" s="423"/>
      <c r="AF117" s="423"/>
      <c r="AG117" s="423"/>
      <c r="AH117" s="423"/>
      <c r="AI117" s="423"/>
      <c r="AJ117" s="423"/>
      <c r="AK117" s="423"/>
      <c r="AL117" s="423"/>
      <c r="AM117" s="423"/>
      <c r="AN117" s="423"/>
      <c r="AO117" s="423"/>
      <c r="AP117" s="423"/>
      <c r="AQ117" s="423"/>
    </row>
    <row r="118" spans="1:43" customFormat="1" ht="13" x14ac:dyDescent="0.15"/>
    <row r="119" spans="1:43" customFormat="1" ht="13" x14ac:dyDescent="0.15"/>
    <row r="120" spans="1:43" customFormat="1" ht="13" x14ac:dyDescent="0.15"/>
    <row r="121" spans="1:43" customFormat="1" ht="13" x14ac:dyDescent="0.15"/>
    <row r="122" spans="1:43" customFormat="1" ht="13" x14ac:dyDescent="0.15"/>
    <row r="123" spans="1:43" customFormat="1" ht="13" x14ac:dyDescent="0.15"/>
    <row r="124" spans="1:43" customFormat="1" ht="13" x14ac:dyDescent="0.15"/>
    <row r="125" spans="1:43" customFormat="1" ht="13" x14ac:dyDescent="0.15"/>
    <row r="126" spans="1:43" customFormat="1" ht="13" x14ac:dyDescent="0.15"/>
    <row r="127" spans="1:43" customFormat="1" ht="13" x14ac:dyDescent="0.15"/>
    <row r="128" spans="1:43" customFormat="1" ht="13" x14ac:dyDescent="0.15"/>
    <row r="129" customFormat="1" ht="13" x14ac:dyDescent="0.15"/>
    <row r="130" customFormat="1" ht="13" x14ac:dyDescent="0.15"/>
    <row r="131" customFormat="1" ht="13" x14ac:dyDescent="0.15"/>
    <row r="132" customFormat="1" ht="13" x14ac:dyDescent="0.15"/>
    <row r="133" customFormat="1" ht="13" x14ac:dyDescent="0.15"/>
    <row r="134" customFormat="1" ht="13" x14ac:dyDescent="0.15"/>
    <row r="135" customFormat="1" ht="13" x14ac:dyDescent="0.15"/>
    <row r="136" customFormat="1" ht="13" x14ac:dyDescent="0.15"/>
    <row r="137" customFormat="1" ht="13" x14ac:dyDescent="0.15"/>
    <row r="138" customFormat="1" ht="13" x14ac:dyDescent="0.15"/>
    <row r="139" customFormat="1" ht="13" x14ac:dyDescent="0.15"/>
    <row r="140" customFormat="1" ht="13" x14ac:dyDescent="0.15"/>
    <row r="141" customFormat="1" ht="13" x14ac:dyDescent="0.15"/>
    <row r="142" customFormat="1" ht="13" x14ac:dyDescent="0.15"/>
    <row r="143" customFormat="1" ht="13" x14ac:dyDescent="0.15"/>
    <row r="144" customFormat="1" ht="13" x14ac:dyDescent="0.15"/>
    <row r="145" customFormat="1" ht="13" x14ac:dyDescent="0.15"/>
    <row r="146" customFormat="1" ht="13" x14ac:dyDescent="0.15"/>
    <row r="147" customFormat="1" ht="13" x14ac:dyDescent="0.15"/>
    <row r="148" customFormat="1" ht="13" x14ac:dyDescent="0.15"/>
    <row r="149" customFormat="1" ht="13" x14ac:dyDescent="0.15"/>
    <row r="150" customFormat="1" ht="13" x14ac:dyDescent="0.15"/>
    <row r="151" customFormat="1" ht="13" x14ac:dyDescent="0.15"/>
    <row r="152" customFormat="1" ht="13" x14ac:dyDescent="0.15"/>
    <row r="153" customFormat="1" ht="13" x14ac:dyDescent="0.15"/>
    <row r="154" customFormat="1" ht="13" x14ac:dyDescent="0.15"/>
    <row r="155" customFormat="1" ht="13" x14ac:dyDescent="0.15"/>
    <row r="156" customFormat="1" ht="13" x14ac:dyDescent="0.15"/>
    <row r="157" customFormat="1" ht="13" x14ac:dyDescent="0.15"/>
    <row r="158" customFormat="1" ht="13" x14ac:dyDescent="0.15"/>
    <row r="159" customFormat="1" ht="13" x14ac:dyDescent="0.15"/>
    <row r="160" customFormat="1" ht="13" x14ac:dyDescent="0.15"/>
    <row r="161" customFormat="1" ht="13" x14ac:dyDescent="0.15"/>
    <row r="162" customFormat="1" ht="13" x14ac:dyDescent="0.15"/>
    <row r="163" customFormat="1" ht="13" x14ac:dyDescent="0.15"/>
    <row r="164" customFormat="1" ht="13" x14ac:dyDescent="0.15"/>
    <row r="165" customFormat="1" ht="13" x14ac:dyDescent="0.15"/>
    <row r="166" customFormat="1" ht="13" x14ac:dyDescent="0.15"/>
    <row r="167" customFormat="1" ht="13" x14ac:dyDescent="0.15"/>
    <row r="168" customFormat="1" ht="13" x14ac:dyDescent="0.15"/>
    <row r="169" customFormat="1" ht="13" x14ac:dyDescent="0.15"/>
    <row r="170" customFormat="1" ht="13" x14ac:dyDescent="0.15"/>
    <row r="171" customFormat="1" ht="13" x14ac:dyDescent="0.15"/>
    <row r="172" customFormat="1" ht="13" x14ac:dyDescent="0.15"/>
    <row r="173" customFormat="1" ht="13" x14ac:dyDescent="0.15"/>
    <row r="174" customFormat="1" ht="13" x14ac:dyDescent="0.15"/>
    <row r="175" customFormat="1" ht="13" x14ac:dyDescent="0.15"/>
    <row r="176" customFormat="1" ht="13" x14ac:dyDescent="0.15"/>
    <row r="177" customFormat="1" ht="13" x14ac:dyDescent="0.15"/>
    <row r="178" customFormat="1" ht="13" x14ac:dyDescent="0.15"/>
    <row r="179" customFormat="1" ht="13" x14ac:dyDescent="0.15"/>
    <row r="180" customFormat="1" ht="13" x14ac:dyDescent="0.15"/>
    <row r="181" customFormat="1" ht="13" x14ac:dyDescent="0.15"/>
    <row r="182" customFormat="1" ht="13" x14ac:dyDescent="0.15"/>
    <row r="183" customFormat="1" ht="13" x14ac:dyDescent="0.15"/>
    <row r="184" customFormat="1" ht="13" x14ac:dyDescent="0.15"/>
    <row r="185" customFormat="1" ht="13" x14ac:dyDescent="0.15"/>
    <row r="186" customFormat="1" ht="13" x14ac:dyDescent="0.15"/>
    <row r="187" customFormat="1" ht="13" x14ac:dyDescent="0.15"/>
    <row r="188" customFormat="1" ht="13" x14ac:dyDescent="0.15"/>
    <row r="189" customFormat="1" ht="13" x14ac:dyDescent="0.15"/>
    <row r="190" customFormat="1" ht="13" x14ac:dyDescent="0.15"/>
    <row r="191" customFormat="1" ht="13" x14ac:dyDescent="0.15"/>
    <row r="192" customFormat="1" ht="13" x14ac:dyDescent="0.15"/>
    <row r="193" customFormat="1" ht="13" x14ac:dyDescent="0.15"/>
    <row r="194" customFormat="1" ht="13" x14ac:dyDescent="0.15"/>
    <row r="195" customFormat="1" ht="13" x14ac:dyDescent="0.15"/>
    <row r="196" customFormat="1" ht="13" x14ac:dyDescent="0.15"/>
    <row r="197" customFormat="1" ht="13" x14ac:dyDescent="0.15"/>
    <row r="198" customFormat="1" ht="13" x14ac:dyDescent="0.15"/>
    <row r="199" customFormat="1" ht="13" x14ac:dyDescent="0.15"/>
    <row r="200" customFormat="1" ht="13" x14ac:dyDescent="0.15"/>
    <row r="201" customFormat="1" ht="13" x14ac:dyDescent="0.15"/>
    <row r="202" customFormat="1" ht="13" x14ac:dyDescent="0.15"/>
    <row r="203" customFormat="1" ht="13" x14ac:dyDescent="0.15"/>
    <row r="204" customFormat="1" ht="13" x14ac:dyDescent="0.15"/>
    <row r="205" customFormat="1" ht="13" x14ac:dyDescent="0.15"/>
    <row r="206" customFormat="1" ht="13" x14ac:dyDescent="0.15"/>
    <row r="207" customFormat="1" ht="13" x14ac:dyDescent="0.15"/>
    <row r="208" customFormat="1" ht="13" x14ac:dyDescent="0.15"/>
    <row r="209" customFormat="1" ht="13" x14ac:dyDescent="0.15"/>
    <row r="210" customFormat="1" ht="13" x14ac:dyDescent="0.15"/>
    <row r="211" customFormat="1" ht="13" x14ac:dyDescent="0.15"/>
    <row r="212" customFormat="1" ht="13" x14ac:dyDescent="0.15"/>
    <row r="213" customFormat="1" ht="13" x14ac:dyDescent="0.15"/>
    <row r="214" customFormat="1" ht="13" x14ac:dyDescent="0.15"/>
    <row r="215" customFormat="1" ht="13" x14ac:dyDescent="0.15"/>
    <row r="216" customFormat="1" ht="13" x14ac:dyDescent="0.15"/>
    <row r="217" customFormat="1" ht="13" x14ac:dyDescent="0.15"/>
    <row r="218" customFormat="1" ht="13" x14ac:dyDescent="0.15"/>
    <row r="219" customFormat="1" ht="13" x14ac:dyDescent="0.15"/>
    <row r="220" customFormat="1" ht="13" x14ac:dyDescent="0.15"/>
    <row r="221" customFormat="1" ht="13" x14ac:dyDescent="0.15"/>
    <row r="222" customFormat="1" ht="13" x14ac:dyDescent="0.15"/>
    <row r="223" customFormat="1" ht="13" x14ac:dyDescent="0.15"/>
    <row r="224" customFormat="1" ht="13" x14ac:dyDescent="0.15"/>
    <row r="225" customFormat="1" ht="13" x14ac:dyDescent="0.15"/>
    <row r="226" customFormat="1" ht="13" x14ac:dyDescent="0.15"/>
    <row r="227" customFormat="1" ht="13" x14ac:dyDescent="0.15"/>
    <row r="228" customFormat="1" ht="13" x14ac:dyDescent="0.15"/>
    <row r="229" customFormat="1" ht="13" x14ac:dyDescent="0.15"/>
    <row r="230" customFormat="1" ht="13" x14ac:dyDescent="0.15"/>
    <row r="231" customFormat="1" ht="13" x14ac:dyDescent="0.15"/>
    <row r="232" customFormat="1" ht="13" x14ac:dyDescent="0.15"/>
    <row r="233" customFormat="1" ht="13" x14ac:dyDescent="0.15"/>
    <row r="234" customFormat="1" ht="13" x14ac:dyDescent="0.15"/>
    <row r="235" customFormat="1" ht="13" x14ac:dyDescent="0.15"/>
    <row r="236" customFormat="1" ht="13" x14ac:dyDescent="0.15"/>
    <row r="237" customFormat="1" ht="13" x14ac:dyDescent="0.15"/>
    <row r="238" customFormat="1" ht="13" x14ac:dyDescent="0.15"/>
    <row r="239" customFormat="1" ht="13" x14ac:dyDescent="0.15"/>
    <row r="240" customFormat="1" ht="13" x14ac:dyDescent="0.15"/>
    <row r="241" customFormat="1" ht="13" x14ac:dyDescent="0.15"/>
    <row r="242" customFormat="1" ht="13" x14ac:dyDescent="0.15"/>
    <row r="243" customFormat="1" ht="13" x14ac:dyDescent="0.15"/>
    <row r="244" customFormat="1" ht="13" x14ac:dyDescent="0.15"/>
    <row r="245" customFormat="1" ht="13" x14ac:dyDescent="0.15"/>
    <row r="246" customFormat="1" ht="13" x14ac:dyDescent="0.15"/>
    <row r="247" customFormat="1" ht="13" x14ac:dyDescent="0.15"/>
    <row r="248" customFormat="1" ht="13" x14ac:dyDescent="0.15"/>
    <row r="249" customFormat="1" ht="13" x14ac:dyDescent="0.15"/>
    <row r="250" customFormat="1" ht="13" x14ac:dyDescent="0.15"/>
    <row r="251" customFormat="1" ht="13" x14ac:dyDescent="0.15"/>
    <row r="252" customFormat="1" ht="13" x14ac:dyDescent="0.15"/>
    <row r="253" customFormat="1" ht="13" x14ac:dyDescent="0.15"/>
    <row r="254" customFormat="1" ht="13" x14ac:dyDescent="0.15"/>
    <row r="255" customFormat="1" ht="13" x14ac:dyDescent="0.15"/>
    <row r="256" customFormat="1" ht="13" x14ac:dyDescent="0.15"/>
    <row r="257" customFormat="1" ht="13" x14ac:dyDescent="0.15"/>
    <row r="258" customFormat="1" ht="13" x14ac:dyDescent="0.15"/>
    <row r="259" customFormat="1" ht="13" x14ac:dyDescent="0.15"/>
    <row r="260" customFormat="1" ht="13" x14ac:dyDescent="0.15"/>
    <row r="261" customFormat="1" ht="13" x14ac:dyDescent="0.15"/>
    <row r="262" customFormat="1" ht="13" x14ac:dyDescent="0.15"/>
    <row r="263" customFormat="1" ht="13" x14ac:dyDescent="0.15"/>
    <row r="264" customFormat="1" ht="13" x14ac:dyDescent="0.15"/>
    <row r="265" customFormat="1" ht="13" x14ac:dyDescent="0.15"/>
    <row r="266" customFormat="1" ht="13" x14ac:dyDescent="0.15"/>
    <row r="267" customFormat="1" ht="13" x14ac:dyDescent="0.15"/>
    <row r="268" customFormat="1" ht="13" x14ac:dyDescent="0.15"/>
    <row r="269" customFormat="1" ht="13" x14ac:dyDescent="0.15"/>
    <row r="270" customFormat="1" ht="13" x14ac:dyDescent="0.15"/>
    <row r="271" customFormat="1" ht="13" x14ac:dyDescent="0.15"/>
    <row r="272" customFormat="1" ht="13" x14ac:dyDescent="0.15"/>
    <row r="273" customFormat="1" ht="13" x14ac:dyDescent="0.15"/>
    <row r="274" customFormat="1" ht="13" x14ac:dyDescent="0.15"/>
    <row r="275" customFormat="1" ht="13" x14ac:dyDescent="0.15"/>
    <row r="276" customFormat="1" ht="13" x14ac:dyDescent="0.15"/>
    <row r="277" customFormat="1" ht="13" x14ac:dyDescent="0.15"/>
    <row r="278" customFormat="1" ht="13" x14ac:dyDescent="0.15"/>
    <row r="279" customFormat="1" ht="13" x14ac:dyDescent="0.15"/>
    <row r="280" customFormat="1" ht="13" x14ac:dyDescent="0.15"/>
    <row r="281" customFormat="1" ht="13" x14ac:dyDescent="0.15"/>
    <row r="282" customFormat="1" ht="13" x14ac:dyDescent="0.15"/>
    <row r="283" customFormat="1" ht="13" x14ac:dyDescent="0.15"/>
    <row r="284" customFormat="1" ht="13" x14ac:dyDescent="0.15"/>
    <row r="285" customFormat="1" ht="13" x14ac:dyDescent="0.15"/>
    <row r="286" customFormat="1" ht="13" x14ac:dyDescent="0.15"/>
    <row r="287" customFormat="1" ht="13" x14ac:dyDescent="0.15"/>
    <row r="288" customFormat="1" ht="13" x14ac:dyDescent="0.15"/>
    <row r="289" customFormat="1" ht="13" x14ac:dyDescent="0.15"/>
    <row r="290" customFormat="1" ht="13" x14ac:dyDescent="0.15"/>
    <row r="291" customFormat="1" ht="13" x14ac:dyDescent="0.15"/>
    <row r="292" customFormat="1" ht="13" x14ac:dyDescent="0.15"/>
    <row r="293" customFormat="1" ht="13" x14ac:dyDescent="0.15"/>
    <row r="294" customFormat="1" ht="13" x14ac:dyDescent="0.15"/>
    <row r="295" customFormat="1" ht="13" x14ac:dyDescent="0.15"/>
    <row r="296" customFormat="1" ht="13" x14ac:dyDescent="0.15"/>
    <row r="297" customFormat="1" ht="13" x14ac:dyDescent="0.15"/>
    <row r="298" customFormat="1" ht="13" x14ac:dyDescent="0.15"/>
    <row r="299" customFormat="1" ht="13" x14ac:dyDescent="0.15"/>
    <row r="300" customFormat="1" ht="13" x14ac:dyDescent="0.15"/>
    <row r="301" customFormat="1" ht="13" x14ac:dyDescent="0.15"/>
    <row r="302" customFormat="1" ht="13" x14ac:dyDescent="0.15"/>
    <row r="303" customFormat="1" ht="13" x14ac:dyDescent="0.15"/>
    <row r="304" customFormat="1" ht="13" x14ac:dyDescent="0.15"/>
    <row r="305" customFormat="1" ht="13" x14ac:dyDescent="0.15"/>
    <row r="306" customFormat="1" ht="13" x14ac:dyDescent="0.15"/>
    <row r="307" customFormat="1" ht="13" x14ac:dyDescent="0.15"/>
    <row r="308" customFormat="1" ht="13" x14ac:dyDescent="0.15"/>
    <row r="309" customFormat="1" ht="13" x14ac:dyDescent="0.15"/>
    <row r="310" customFormat="1" ht="13" x14ac:dyDescent="0.15"/>
    <row r="311" customFormat="1" ht="13" x14ac:dyDescent="0.15"/>
    <row r="312" customFormat="1" ht="13" x14ac:dyDescent="0.15"/>
    <row r="313" customFormat="1" ht="13" x14ac:dyDescent="0.15"/>
    <row r="314" customFormat="1" ht="13" x14ac:dyDescent="0.15"/>
    <row r="315" customFormat="1" ht="13" x14ac:dyDescent="0.15"/>
    <row r="316" customFormat="1" ht="13" x14ac:dyDescent="0.15"/>
    <row r="317" customFormat="1" ht="13" x14ac:dyDescent="0.15"/>
    <row r="318" customFormat="1" ht="13" x14ac:dyDescent="0.15"/>
    <row r="319" customFormat="1" ht="13" x14ac:dyDescent="0.15"/>
    <row r="320" customFormat="1" ht="13" x14ac:dyDescent="0.15"/>
    <row r="321" customFormat="1" ht="13" x14ac:dyDescent="0.15"/>
    <row r="322" customFormat="1" ht="13" x14ac:dyDescent="0.15"/>
    <row r="323" customFormat="1" ht="13" x14ac:dyDescent="0.15"/>
    <row r="324" customFormat="1" ht="13" x14ac:dyDescent="0.15"/>
    <row r="325" customFormat="1" ht="13" x14ac:dyDescent="0.15"/>
    <row r="326" customFormat="1" ht="13" x14ac:dyDescent="0.15"/>
    <row r="327" customFormat="1" ht="13" x14ac:dyDescent="0.15"/>
    <row r="328" customFormat="1" ht="13" x14ac:dyDescent="0.15"/>
    <row r="329" customFormat="1" ht="13" x14ac:dyDescent="0.15"/>
    <row r="330" customFormat="1" ht="13" x14ac:dyDescent="0.15"/>
    <row r="331" customFormat="1" ht="13" x14ac:dyDescent="0.15"/>
    <row r="332" customFormat="1" ht="13" x14ac:dyDescent="0.15"/>
    <row r="333" customFormat="1" ht="13" x14ac:dyDescent="0.15"/>
    <row r="334" customFormat="1" ht="13" x14ac:dyDescent="0.15"/>
    <row r="335" customFormat="1" ht="13" x14ac:dyDescent="0.15"/>
    <row r="336" customFormat="1" ht="13" x14ac:dyDescent="0.15"/>
    <row r="337" customFormat="1" ht="13" x14ac:dyDescent="0.15"/>
    <row r="338" customFormat="1" ht="13" x14ac:dyDescent="0.15"/>
    <row r="339" customFormat="1" ht="13" x14ac:dyDescent="0.15"/>
    <row r="340" customFormat="1" ht="13" x14ac:dyDescent="0.15"/>
    <row r="341" customFormat="1" ht="13" x14ac:dyDescent="0.15"/>
    <row r="342" customFormat="1" ht="13" x14ac:dyDescent="0.15"/>
    <row r="343" customFormat="1" ht="13" x14ac:dyDescent="0.15"/>
    <row r="344" customFormat="1" ht="13" x14ac:dyDescent="0.15"/>
    <row r="345" customFormat="1" ht="13" x14ac:dyDescent="0.15"/>
    <row r="346" customFormat="1" ht="13" x14ac:dyDescent="0.15"/>
    <row r="347" customFormat="1" ht="13" x14ac:dyDescent="0.15"/>
    <row r="348" customFormat="1" ht="13" x14ac:dyDescent="0.15"/>
    <row r="349" customFormat="1" ht="13" x14ac:dyDescent="0.15"/>
    <row r="350" customFormat="1" ht="13" x14ac:dyDescent="0.15"/>
    <row r="351" customFormat="1" ht="13" x14ac:dyDescent="0.15"/>
    <row r="352" customFormat="1" ht="13" x14ac:dyDescent="0.15"/>
    <row r="353" customFormat="1" ht="13" x14ac:dyDescent="0.15"/>
    <row r="354" customFormat="1" ht="13" x14ac:dyDescent="0.15"/>
    <row r="355" customFormat="1" ht="13" x14ac:dyDescent="0.15"/>
    <row r="356" customFormat="1" ht="13" x14ac:dyDescent="0.15"/>
    <row r="357" customFormat="1" ht="13" x14ac:dyDescent="0.15"/>
    <row r="358" customFormat="1" ht="13" x14ac:dyDescent="0.15"/>
    <row r="359" customFormat="1" ht="13" x14ac:dyDescent="0.15"/>
    <row r="360" customFormat="1" ht="13" x14ac:dyDescent="0.15"/>
    <row r="361" customFormat="1" ht="13" x14ac:dyDescent="0.15"/>
    <row r="362" customFormat="1" ht="13" x14ac:dyDescent="0.15"/>
    <row r="363" customFormat="1" ht="13" x14ac:dyDescent="0.15"/>
    <row r="364" customFormat="1" ht="13" x14ac:dyDescent="0.15"/>
    <row r="365" customFormat="1" ht="13" x14ac:dyDescent="0.15"/>
    <row r="366" customFormat="1" ht="13" x14ac:dyDescent="0.15"/>
    <row r="367" customFormat="1" ht="13" x14ac:dyDescent="0.15"/>
    <row r="368" customFormat="1" ht="13" x14ac:dyDescent="0.15"/>
    <row r="369" customFormat="1" ht="13" x14ac:dyDescent="0.15"/>
    <row r="370" customFormat="1" ht="13" x14ac:dyDescent="0.15"/>
    <row r="371" customFormat="1" ht="13" x14ac:dyDescent="0.15"/>
    <row r="372" customFormat="1" ht="13" x14ac:dyDescent="0.15"/>
    <row r="373" customFormat="1" ht="13" x14ac:dyDescent="0.15"/>
    <row r="374" customFormat="1" ht="13" x14ac:dyDescent="0.15"/>
    <row r="375" customFormat="1" ht="13" x14ac:dyDescent="0.15"/>
    <row r="376" customFormat="1" ht="13" x14ac:dyDescent="0.15"/>
    <row r="377" customFormat="1" ht="13" x14ac:dyDescent="0.15"/>
    <row r="378" customFormat="1" ht="13" x14ac:dyDescent="0.15"/>
    <row r="379" customFormat="1" ht="13" x14ac:dyDescent="0.15"/>
    <row r="380" customFormat="1" ht="13" x14ac:dyDescent="0.15"/>
    <row r="381" customFormat="1" ht="13" x14ac:dyDescent="0.15"/>
    <row r="382" customFormat="1" ht="13" x14ac:dyDescent="0.15"/>
    <row r="383" customFormat="1" ht="13" x14ac:dyDescent="0.15"/>
    <row r="384" customFormat="1" ht="13" x14ac:dyDescent="0.15"/>
    <row r="385" customFormat="1" ht="13" x14ac:dyDescent="0.15"/>
    <row r="386" customFormat="1" ht="13" x14ac:dyDescent="0.15"/>
    <row r="387" customFormat="1" ht="13" x14ac:dyDescent="0.15"/>
    <row r="388" customFormat="1" ht="13" x14ac:dyDescent="0.15"/>
    <row r="389" customFormat="1" ht="13" x14ac:dyDescent="0.15"/>
    <row r="390" customFormat="1" ht="13" x14ac:dyDescent="0.15"/>
    <row r="391" customFormat="1" ht="13" x14ac:dyDescent="0.15"/>
    <row r="392" customFormat="1" ht="13" x14ac:dyDescent="0.15"/>
    <row r="393" customFormat="1" ht="13" x14ac:dyDescent="0.15"/>
    <row r="394" customFormat="1" ht="13" x14ac:dyDescent="0.15"/>
    <row r="395" customFormat="1" ht="13" x14ac:dyDescent="0.15"/>
    <row r="396" customFormat="1" ht="13" x14ac:dyDescent="0.15"/>
    <row r="397" customFormat="1" ht="13" x14ac:dyDescent="0.15"/>
    <row r="398" customFormat="1" ht="13" x14ac:dyDescent="0.15"/>
    <row r="399" customFormat="1" ht="13" x14ac:dyDescent="0.15"/>
    <row r="400" customFormat="1" ht="13" x14ac:dyDescent="0.15"/>
    <row r="401" customFormat="1" ht="13" x14ac:dyDescent="0.15"/>
    <row r="402" customFormat="1" ht="13" x14ac:dyDescent="0.15"/>
    <row r="403" customFormat="1" ht="13" x14ac:dyDescent="0.15"/>
    <row r="404" customFormat="1" ht="13" x14ac:dyDescent="0.15"/>
    <row r="405" customFormat="1" ht="13" x14ac:dyDescent="0.15"/>
    <row r="406" customFormat="1" ht="13" x14ac:dyDescent="0.15"/>
    <row r="407" customFormat="1" ht="13" x14ac:dyDescent="0.15"/>
    <row r="408" customFormat="1" ht="13" x14ac:dyDescent="0.15"/>
    <row r="409" customFormat="1" ht="13" x14ac:dyDescent="0.15"/>
    <row r="410" customFormat="1" ht="13" x14ac:dyDescent="0.15"/>
    <row r="411" customFormat="1" ht="13" x14ac:dyDescent="0.15"/>
    <row r="412" customFormat="1" ht="13" x14ac:dyDescent="0.15"/>
    <row r="413" customFormat="1" ht="13" x14ac:dyDescent="0.15"/>
    <row r="414" customFormat="1" ht="13" x14ac:dyDescent="0.15"/>
    <row r="415" customFormat="1" ht="13" x14ac:dyDescent="0.15"/>
    <row r="416" customFormat="1" ht="13" x14ac:dyDescent="0.15"/>
    <row r="417" customFormat="1" ht="13" x14ac:dyDescent="0.15"/>
    <row r="418" customFormat="1" ht="13" x14ac:dyDescent="0.15"/>
    <row r="419" customFormat="1" ht="13" x14ac:dyDescent="0.15"/>
    <row r="420" customFormat="1" ht="13" x14ac:dyDescent="0.15"/>
    <row r="421" customFormat="1" ht="13" x14ac:dyDescent="0.15"/>
    <row r="422" customFormat="1" ht="13" x14ac:dyDescent="0.15"/>
    <row r="423" customFormat="1" ht="13" x14ac:dyDescent="0.15"/>
    <row r="424" customFormat="1" ht="13" x14ac:dyDescent="0.15"/>
    <row r="425" customFormat="1" ht="13" x14ac:dyDescent="0.15"/>
    <row r="426" customFormat="1" ht="13" x14ac:dyDescent="0.15"/>
    <row r="427" customFormat="1" ht="13" x14ac:dyDescent="0.15"/>
    <row r="428" customFormat="1" ht="13" x14ac:dyDescent="0.15"/>
    <row r="429" customFormat="1" ht="13" x14ac:dyDescent="0.15"/>
    <row r="430" customFormat="1" ht="13" x14ac:dyDescent="0.15"/>
    <row r="431" customFormat="1" ht="13" x14ac:dyDescent="0.15"/>
    <row r="432" customFormat="1" ht="13" x14ac:dyDescent="0.15"/>
    <row r="433" customFormat="1" ht="13" x14ac:dyDescent="0.15"/>
    <row r="434" customFormat="1" ht="13" x14ac:dyDescent="0.15"/>
    <row r="435" customFormat="1" ht="13" x14ac:dyDescent="0.15"/>
    <row r="436" customFormat="1" ht="13" x14ac:dyDescent="0.15"/>
    <row r="437" customFormat="1" ht="13" x14ac:dyDescent="0.15"/>
    <row r="438" customFormat="1" ht="13" x14ac:dyDescent="0.15"/>
    <row r="439" customFormat="1" ht="13" x14ac:dyDescent="0.15"/>
    <row r="440" customFormat="1" ht="13" x14ac:dyDescent="0.15"/>
    <row r="441" customFormat="1" ht="13" x14ac:dyDescent="0.15"/>
    <row r="442" customFormat="1" ht="13" x14ac:dyDescent="0.15"/>
    <row r="443" customFormat="1" ht="13" x14ac:dyDescent="0.15"/>
    <row r="444" customFormat="1" ht="13" x14ac:dyDescent="0.15"/>
    <row r="445" customFormat="1" ht="13" x14ac:dyDescent="0.15"/>
    <row r="446" customFormat="1" ht="13" x14ac:dyDescent="0.15"/>
    <row r="447" customFormat="1" ht="13" x14ac:dyDescent="0.15"/>
    <row r="448" customFormat="1" ht="13" x14ac:dyDescent="0.15"/>
    <row r="449" customFormat="1" ht="13" x14ac:dyDescent="0.15"/>
    <row r="450" customFormat="1" ht="13" x14ac:dyDescent="0.15"/>
    <row r="451" customFormat="1" ht="13" x14ac:dyDescent="0.15"/>
    <row r="452" customFormat="1" ht="13" x14ac:dyDescent="0.15"/>
    <row r="453" customFormat="1" ht="13" x14ac:dyDescent="0.15"/>
    <row r="454" customFormat="1" ht="13" x14ac:dyDescent="0.15"/>
    <row r="455" customFormat="1" ht="13" x14ac:dyDescent="0.15"/>
    <row r="456" customFormat="1" ht="13" x14ac:dyDescent="0.15"/>
    <row r="457" customFormat="1" ht="13" x14ac:dyDescent="0.15"/>
    <row r="458" customFormat="1" ht="13" x14ac:dyDescent="0.15"/>
    <row r="459" customFormat="1" ht="13" x14ac:dyDescent="0.15"/>
    <row r="460" customFormat="1" ht="13" x14ac:dyDescent="0.15"/>
    <row r="461" customFormat="1" ht="13" x14ac:dyDescent="0.15"/>
    <row r="462" customFormat="1" ht="13" x14ac:dyDescent="0.15"/>
    <row r="463" customFormat="1" ht="13" x14ac:dyDescent="0.15"/>
    <row r="464" customFormat="1" ht="13" x14ac:dyDescent="0.15"/>
    <row r="465" customFormat="1" ht="13" x14ac:dyDescent="0.15"/>
    <row r="466" customFormat="1" ht="13" x14ac:dyDescent="0.15"/>
    <row r="467" customFormat="1" ht="13" x14ac:dyDescent="0.15"/>
    <row r="468" customFormat="1" ht="13" x14ac:dyDescent="0.15"/>
    <row r="469" customFormat="1" ht="13" x14ac:dyDescent="0.15"/>
    <row r="470" customFormat="1" ht="13" x14ac:dyDescent="0.15"/>
    <row r="471" customFormat="1" ht="13" x14ac:dyDescent="0.15"/>
    <row r="472" customFormat="1" ht="13" x14ac:dyDescent="0.15"/>
    <row r="473" customFormat="1" ht="13" x14ac:dyDescent="0.15"/>
    <row r="474" customFormat="1" ht="13" x14ac:dyDescent="0.15"/>
    <row r="475" customFormat="1" ht="13" x14ac:dyDescent="0.15"/>
    <row r="476" customFormat="1" ht="13" x14ac:dyDescent="0.15"/>
    <row r="477" customFormat="1" ht="13" x14ac:dyDescent="0.15"/>
    <row r="478" customFormat="1" ht="13" x14ac:dyDescent="0.15"/>
    <row r="479" customFormat="1" ht="13" x14ac:dyDescent="0.15"/>
    <row r="480" customFormat="1" ht="13" x14ac:dyDescent="0.15"/>
    <row r="481" customFormat="1" ht="13" x14ac:dyDescent="0.15"/>
    <row r="482" customFormat="1" ht="13" x14ac:dyDescent="0.15"/>
    <row r="483" customFormat="1" ht="13" x14ac:dyDescent="0.15"/>
    <row r="484" customFormat="1" ht="13" x14ac:dyDescent="0.15"/>
    <row r="485" customFormat="1" ht="13" x14ac:dyDescent="0.15"/>
    <row r="486" customFormat="1" ht="13" x14ac:dyDescent="0.15"/>
    <row r="487" customFormat="1" ht="13" x14ac:dyDescent="0.15"/>
    <row r="488" customFormat="1" ht="13" x14ac:dyDescent="0.15"/>
    <row r="489" customFormat="1" ht="13" x14ac:dyDescent="0.15"/>
    <row r="490" customFormat="1" ht="13" x14ac:dyDescent="0.15"/>
    <row r="491" customFormat="1" ht="13" x14ac:dyDescent="0.15"/>
    <row r="492" customFormat="1" ht="13" x14ac:dyDescent="0.15"/>
    <row r="493" customFormat="1" ht="13" x14ac:dyDescent="0.15"/>
    <row r="494" customFormat="1" ht="13" x14ac:dyDescent="0.15"/>
    <row r="495" customFormat="1" ht="13" x14ac:dyDescent="0.15"/>
    <row r="496" customFormat="1" ht="13" x14ac:dyDescent="0.15"/>
    <row r="497" customFormat="1" ht="13" x14ac:dyDescent="0.15"/>
    <row r="498" customFormat="1" ht="13" x14ac:dyDescent="0.15"/>
    <row r="499" customFormat="1" ht="13" x14ac:dyDescent="0.15"/>
    <row r="500" customFormat="1" ht="13" x14ac:dyDescent="0.15"/>
    <row r="501" customFormat="1" ht="13" x14ac:dyDescent="0.15"/>
    <row r="502" customFormat="1" ht="13" x14ac:dyDescent="0.15"/>
    <row r="503" customFormat="1" ht="13" x14ac:dyDescent="0.15"/>
    <row r="504" customFormat="1" ht="13" x14ac:dyDescent="0.15"/>
    <row r="505" customFormat="1" ht="13" x14ac:dyDescent="0.15"/>
    <row r="506" customFormat="1" ht="13" x14ac:dyDescent="0.15"/>
    <row r="507" customFormat="1" ht="13" x14ac:dyDescent="0.15"/>
    <row r="508" customFormat="1" ht="13" x14ac:dyDescent="0.15"/>
    <row r="509" customFormat="1" ht="13" x14ac:dyDescent="0.15"/>
    <row r="510" customFormat="1" ht="13" x14ac:dyDescent="0.15"/>
    <row r="511" customFormat="1" ht="13" x14ac:dyDescent="0.15"/>
    <row r="512" customFormat="1" ht="13" x14ac:dyDescent="0.15"/>
    <row r="513" customFormat="1" ht="13" x14ac:dyDescent="0.15"/>
    <row r="514" customFormat="1" ht="13" x14ac:dyDescent="0.15"/>
    <row r="515" customFormat="1" ht="13" x14ac:dyDescent="0.15"/>
    <row r="516" customFormat="1" ht="13" x14ac:dyDescent="0.15"/>
    <row r="517" customFormat="1" ht="13" x14ac:dyDescent="0.15"/>
    <row r="518" customFormat="1" ht="13" x14ac:dyDescent="0.15"/>
    <row r="519" customFormat="1" ht="13" x14ac:dyDescent="0.15"/>
    <row r="520" customFormat="1" ht="13" x14ac:dyDescent="0.15"/>
    <row r="521" customFormat="1" ht="13" x14ac:dyDescent="0.15"/>
    <row r="522" customFormat="1" ht="13" x14ac:dyDescent="0.15"/>
    <row r="523" customFormat="1" ht="13" x14ac:dyDescent="0.15"/>
    <row r="524" customFormat="1" ht="13" x14ac:dyDescent="0.15"/>
    <row r="525" customFormat="1" ht="13" x14ac:dyDescent="0.15"/>
    <row r="526" customFormat="1" ht="13" x14ac:dyDescent="0.15"/>
    <row r="527" customFormat="1" ht="13" x14ac:dyDescent="0.15"/>
    <row r="528" customFormat="1" ht="13" x14ac:dyDescent="0.15"/>
    <row r="529" customFormat="1" ht="13" x14ac:dyDescent="0.15"/>
    <row r="530" customFormat="1" ht="13" x14ac:dyDescent="0.15"/>
    <row r="531" customFormat="1" ht="13" x14ac:dyDescent="0.15"/>
    <row r="532" customFormat="1" ht="13" x14ac:dyDescent="0.15"/>
    <row r="533" customFormat="1" ht="13" x14ac:dyDescent="0.15"/>
    <row r="534" customFormat="1" ht="13" x14ac:dyDescent="0.15"/>
    <row r="535" customFormat="1" ht="13" x14ac:dyDescent="0.15"/>
    <row r="536" customFormat="1" ht="13" x14ac:dyDescent="0.15"/>
    <row r="537" customFormat="1" ht="13" x14ac:dyDescent="0.15"/>
    <row r="538" customFormat="1" ht="13" x14ac:dyDescent="0.15"/>
    <row r="539" customFormat="1" ht="13" x14ac:dyDescent="0.15"/>
    <row r="540" customFormat="1" ht="13" x14ac:dyDescent="0.15"/>
    <row r="541" customFormat="1" ht="13" x14ac:dyDescent="0.15"/>
    <row r="542" customFormat="1" ht="13" x14ac:dyDescent="0.15"/>
    <row r="543" customFormat="1" ht="13" x14ac:dyDescent="0.15"/>
    <row r="544" customFormat="1" ht="13" x14ac:dyDescent="0.15"/>
    <row r="545" customFormat="1" ht="13" x14ac:dyDescent="0.15"/>
    <row r="546" customFormat="1" ht="13" x14ac:dyDescent="0.15"/>
    <row r="547" customFormat="1" ht="13" x14ac:dyDescent="0.15"/>
    <row r="548" customFormat="1" ht="13" x14ac:dyDescent="0.15"/>
    <row r="549" customFormat="1" ht="13" x14ac:dyDescent="0.15"/>
    <row r="550" customFormat="1" ht="13" x14ac:dyDescent="0.15"/>
    <row r="551" customFormat="1" ht="13" x14ac:dyDescent="0.15"/>
    <row r="552" customFormat="1" ht="13" x14ac:dyDescent="0.15"/>
    <row r="553" customFormat="1" ht="13" x14ac:dyDescent="0.15"/>
    <row r="554" customFormat="1" ht="13" x14ac:dyDescent="0.15"/>
    <row r="555" customFormat="1" ht="13" x14ac:dyDescent="0.15"/>
    <row r="556" customFormat="1" ht="13" x14ac:dyDescent="0.15"/>
    <row r="557" customFormat="1" ht="13" x14ac:dyDescent="0.15"/>
    <row r="558" customFormat="1" ht="13" x14ac:dyDescent="0.15"/>
    <row r="559" customFormat="1" ht="13" x14ac:dyDescent="0.15"/>
    <row r="560" customFormat="1" ht="13" x14ac:dyDescent="0.15"/>
    <row r="561" customFormat="1" ht="13" x14ac:dyDescent="0.15"/>
    <row r="562" customFormat="1" ht="13" x14ac:dyDescent="0.15"/>
    <row r="563" customFormat="1" ht="13" x14ac:dyDescent="0.15"/>
    <row r="564" customFormat="1" ht="13" x14ac:dyDescent="0.15"/>
    <row r="565" customFormat="1" ht="13" x14ac:dyDescent="0.15"/>
    <row r="566" customFormat="1" ht="13" x14ac:dyDescent="0.15"/>
    <row r="567" customFormat="1" ht="13" x14ac:dyDescent="0.15"/>
    <row r="568" customFormat="1" ht="13" x14ac:dyDescent="0.15"/>
    <row r="569" customFormat="1" ht="13" x14ac:dyDescent="0.15"/>
    <row r="570" customFormat="1" ht="13" x14ac:dyDescent="0.15"/>
    <row r="571" customFormat="1" ht="13" x14ac:dyDescent="0.15"/>
    <row r="572" customFormat="1" ht="13" x14ac:dyDescent="0.15"/>
    <row r="573" customFormat="1" ht="13" x14ac:dyDescent="0.15"/>
    <row r="574" customFormat="1" ht="13" x14ac:dyDescent="0.15"/>
    <row r="575" customFormat="1" ht="13" x14ac:dyDescent="0.15"/>
    <row r="576" customFormat="1" ht="13" x14ac:dyDescent="0.15"/>
    <row r="577" customFormat="1" ht="13" x14ac:dyDescent="0.15"/>
    <row r="578" customFormat="1" ht="13" x14ac:dyDescent="0.15"/>
    <row r="579" customFormat="1" ht="13" x14ac:dyDescent="0.15"/>
    <row r="580" customFormat="1" ht="13" x14ac:dyDescent="0.15"/>
    <row r="581" customFormat="1" ht="13" x14ac:dyDescent="0.15"/>
    <row r="582" customFormat="1" ht="13" x14ac:dyDescent="0.15"/>
    <row r="583" customFormat="1" ht="13" x14ac:dyDescent="0.15"/>
    <row r="584" customFormat="1" ht="13" x14ac:dyDescent="0.15"/>
    <row r="585" customFormat="1" ht="13" x14ac:dyDescent="0.15"/>
    <row r="586" customFormat="1" ht="13" x14ac:dyDescent="0.15"/>
    <row r="587" customFormat="1" ht="13" x14ac:dyDescent="0.15"/>
    <row r="588" customFormat="1" ht="13" x14ac:dyDescent="0.15"/>
    <row r="589" customFormat="1" ht="13" x14ac:dyDescent="0.15"/>
    <row r="590" customFormat="1" ht="13" x14ac:dyDescent="0.15"/>
    <row r="591" customFormat="1" ht="13" x14ac:dyDescent="0.15"/>
    <row r="592" customFormat="1" ht="13" x14ac:dyDescent="0.15"/>
    <row r="593" customFormat="1" ht="13" x14ac:dyDescent="0.15"/>
    <row r="594" customFormat="1" ht="13" x14ac:dyDescent="0.15"/>
    <row r="595" customFormat="1" ht="13" x14ac:dyDescent="0.15"/>
    <row r="596" customFormat="1" ht="13" x14ac:dyDescent="0.15"/>
    <row r="597" customFormat="1" ht="13" x14ac:dyDescent="0.15"/>
    <row r="598" customFormat="1" ht="13" x14ac:dyDescent="0.15"/>
    <row r="599" customFormat="1" ht="13" x14ac:dyDescent="0.15"/>
    <row r="600" customFormat="1" ht="13" x14ac:dyDescent="0.15"/>
    <row r="601" customFormat="1" ht="13" x14ac:dyDescent="0.15"/>
    <row r="602" customFormat="1" ht="13" x14ac:dyDescent="0.15"/>
    <row r="603" customFormat="1" ht="13" x14ac:dyDescent="0.15"/>
    <row r="604" customFormat="1" ht="13" x14ac:dyDescent="0.15"/>
    <row r="605" customFormat="1" ht="13" x14ac:dyDescent="0.15"/>
    <row r="606" customFormat="1" ht="13" x14ac:dyDescent="0.15"/>
    <row r="607" customFormat="1" ht="13" x14ac:dyDescent="0.15"/>
    <row r="608" customFormat="1" ht="13" x14ac:dyDescent="0.15"/>
    <row r="609" customFormat="1" ht="13" x14ac:dyDescent="0.15"/>
    <row r="610" customFormat="1" ht="13" x14ac:dyDescent="0.15"/>
    <row r="611" customFormat="1" ht="13" x14ac:dyDescent="0.15"/>
    <row r="612" customFormat="1" ht="13" x14ac:dyDescent="0.15"/>
    <row r="613" customFormat="1" ht="13" x14ac:dyDescent="0.15"/>
    <row r="614" customFormat="1" ht="13" x14ac:dyDescent="0.15"/>
    <row r="615" customFormat="1" ht="13" x14ac:dyDescent="0.15"/>
    <row r="616" customFormat="1" ht="13" x14ac:dyDescent="0.15"/>
    <row r="617" customFormat="1" ht="13" x14ac:dyDescent="0.15"/>
    <row r="618" customFormat="1" ht="13" x14ac:dyDescent="0.15"/>
    <row r="619" customFormat="1" ht="13" x14ac:dyDescent="0.15"/>
    <row r="620" customFormat="1" ht="13" x14ac:dyDescent="0.15"/>
    <row r="621" customFormat="1" ht="13" x14ac:dyDescent="0.15"/>
    <row r="622" customFormat="1" ht="13" x14ac:dyDescent="0.15"/>
    <row r="623" customFormat="1" ht="13" x14ac:dyDescent="0.15"/>
    <row r="624" customFormat="1" ht="13" x14ac:dyDescent="0.15"/>
    <row r="625" customFormat="1" ht="13" x14ac:dyDescent="0.15"/>
    <row r="626" customFormat="1" ht="13" x14ac:dyDescent="0.15"/>
    <row r="627" customFormat="1" ht="13" x14ac:dyDescent="0.15"/>
    <row r="628" customFormat="1" ht="13" x14ac:dyDescent="0.15"/>
    <row r="629" customFormat="1" ht="13" x14ac:dyDescent="0.15"/>
    <row r="630" customFormat="1" ht="13" x14ac:dyDescent="0.15"/>
    <row r="631" customFormat="1" ht="13" x14ac:dyDescent="0.15"/>
    <row r="632" customFormat="1" ht="13" x14ac:dyDescent="0.15"/>
    <row r="633" customFormat="1" ht="13" x14ac:dyDescent="0.15"/>
    <row r="634" customFormat="1" ht="13" x14ac:dyDescent="0.15"/>
    <row r="635" customFormat="1" ht="13" x14ac:dyDescent="0.15"/>
    <row r="636" customFormat="1" ht="13" x14ac:dyDescent="0.15"/>
    <row r="637" customFormat="1" ht="13" x14ac:dyDescent="0.15"/>
    <row r="638" customFormat="1" ht="13" x14ac:dyDescent="0.15"/>
    <row r="639" customFormat="1" ht="13" x14ac:dyDescent="0.15"/>
    <row r="640" customFormat="1" ht="13" x14ac:dyDescent="0.15"/>
    <row r="641" customFormat="1" ht="13" x14ac:dyDescent="0.15"/>
    <row r="642" customFormat="1" ht="13" x14ac:dyDescent="0.15"/>
    <row r="643" customFormat="1" ht="13" x14ac:dyDescent="0.15"/>
    <row r="644" customFormat="1" ht="13" x14ac:dyDescent="0.15"/>
    <row r="645" customFormat="1" ht="13" x14ac:dyDescent="0.15"/>
    <row r="646" customFormat="1" ht="13" x14ac:dyDescent="0.15"/>
    <row r="647" customFormat="1" ht="13" x14ac:dyDescent="0.15"/>
    <row r="648" customFormat="1" ht="13" x14ac:dyDescent="0.15"/>
    <row r="649" customFormat="1" ht="13" x14ac:dyDescent="0.15"/>
    <row r="650" customFormat="1" ht="13" x14ac:dyDescent="0.15"/>
    <row r="651" customFormat="1" ht="13" x14ac:dyDescent="0.15"/>
    <row r="652" customFormat="1" ht="13" x14ac:dyDescent="0.15"/>
    <row r="653" customFormat="1" ht="13" x14ac:dyDescent="0.15"/>
    <row r="654" customFormat="1" ht="13" x14ac:dyDescent="0.15"/>
    <row r="655" customFormat="1" ht="13" x14ac:dyDescent="0.15"/>
    <row r="656" customFormat="1" ht="13" x14ac:dyDescent="0.15"/>
    <row r="657" customFormat="1" ht="13" x14ac:dyDescent="0.15"/>
    <row r="658" customFormat="1" ht="13" x14ac:dyDescent="0.15"/>
    <row r="659" customFormat="1" ht="13" x14ac:dyDescent="0.15"/>
    <row r="660" customFormat="1" ht="13" x14ac:dyDescent="0.15"/>
    <row r="661" customFormat="1" ht="13" x14ac:dyDescent="0.15"/>
    <row r="662" customFormat="1" ht="13" x14ac:dyDescent="0.15"/>
    <row r="663" customFormat="1" ht="13" x14ac:dyDescent="0.15"/>
    <row r="664" customFormat="1" ht="13" x14ac:dyDescent="0.15"/>
    <row r="665" customFormat="1" ht="13" x14ac:dyDescent="0.15"/>
    <row r="666" customFormat="1" ht="13" x14ac:dyDescent="0.15"/>
    <row r="667" customFormat="1" ht="13" x14ac:dyDescent="0.15"/>
    <row r="668" customFormat="1" ht="13" x14ac:dyDescent="0.15"/>
    <row r="669" customFormat="1" ht="13" x14ac:dyDescent="0.15"/>
    <row r="670" customFormat="1" ht="13" x14ac:dyDescent="0.15"/>
    <row r="671" customFormat="1" ht="13" x14ac:dyDescent="0.15"/>
    <row r="672" customFormat="1" ht="13" x14ac:dyDescent="0.15"/>
    <row r="673" customFormat="1" ht="13" x14ac:dyDescent="0.15"/>
    <row r="674" customFormat="1" ht="13" x14ac:dyDescent="0.15"/>
    <row r="675" customFormat="1" ht="13" x14ac:dyDescent="0.15"/>
    <row r="676" customFormat="1" ht="13" x14ac:dyDescent="0.15"/>
    <row r="677" customFormat="1" ht="13" x14ac:dyDescent="0.15"/>
    <row r="678" customFormat="1" ht="13" x14ac:dyDescent="0.15"/>
    <row r="679" customFormat="1" ht="13" x14ac:dyDescent="0.15"/>
    <row r="680" customFormat="1" ht="13" x14ac:dyDescent="0.15"/>
    <row r="681" customFormat="1" ht="13" x14ac:dyDescent="0.15"/>
    <row r="682" customFormat="1" ht="13" x14ac:dyDescent="0.15"/>
    <row r="683" customFormat="1" ht="13" x14ac:dyDescent="0.15"/>
    <row r="684" customFormat="1" ht="13" x14ac:dyDescent="0.15"/>
    <row r="685" customFormat="1" ht="13" x14ac:dyDescent="0.15"/>
    <row r="686" customFormat="1" ht="13" x14ac:dyDescent="0.15"/>
    <row r="687" customFormat="1" ht="13" x14ac:dyDescent="0.15"/>
    <row r="688" customFormat="1" ht="13" x14ac:dyDescent="0.15"/>
    <row r="689" customFormat="1" ht="13" x14ac:dyDescent="0.15"/>
    <row r="690" customFormat="1" ht="13" x14ac:dyDescent="0.15"/>
    <row r="691" customFormat="1" ht="13" x14ac:dyDescent="0.15"/>
    <row r="692" customFormat="1" ht="13" x14ac:dyDescent="0.15"/>
    <row r="693" customFormat="1" ht="13" x14ac:dyDescent="0.15"/>
    <row r="694" customFormat="1" ht="13" x14ac:dyDescent="0.15"/>
    <row r="695" customFormat="1" ht="13" x14ac:dyDescent="0.15"/>
    <row r="696" customFormat="1" ht="13" x14ac:dyDescent="0.15"/>
    <row r="697" customFormat="1" ht="13" x14ac:dyDescent="0.15"/>
    <row r="698" customFormat="1" ht="13" x14ac:dyDescent="0.15"/>
    <row r="699" customFormat="1" ht="13" x14ac:dyDescent="0.15"/>
    <row r="700" customFormat="1" ht="13" x14ac:dyDescent="0.15"/>
    <row r="701" customFormat="1" ht="13" x14ac:dyDescent="0.15"/>
    <row r="702" customFormat="1" ht="13" x14ac:dyDescent="0.15"/>
    <row r="703" customFormat="1" ht="13" x14ac:dyDescent="0.15"/>
    <row r="704" customFormat="1" ht="13" x14ac:dyDescent="0.15"/>
    <row r="705" customFormat="1" ht="13" x14ac:dyDescent="0.15"/>
    <row r="706" customFormat="1" ht="13" x14ac:dyDescent="0.15"/>
    <row r="707" customFormat="1" ht="13" x14ac:dyDescent="0.15"/>
    <row r="708" customFormat="1" ht="13" x14ac:dyDescent="0.15"/>
    <row r="709" customFormat="1" ht="13" x14ac:dyDescent="0.15"/>
    <row r="710" customFormat="1" ht="13" x14ac:dyDescent="0.15"/>
    <row r="711" customFormat="1" ht="13" x14ac:dyDescent="0.15"/>
    <row r="712" customFormat="1" ht="13" x14ac:dyDescent="0.15"/>
    <row r="713" customFormat="1" ht="13" x14ac:dyDescent="0.15"/>
    <row r="714" customFormat="1" ht="13" x14ac:dyDescent="0.15"/>
    <row r="715" customFormat="1" ht="13" x14ac:dyDescent="0.15"/>
    <row r="716" customFormat="1" ht="13" x14ac:dyDescent="0.15"/>
    <row r="717" customFormat="1" ht="13" x14ac:dyDescent="0.15"/>
    <row r="718" customFormat="1" ht="13" x14ac:dyDescent="0.15"/>
    <row r="719" customFormat="1" ht="13" x14ac:dyDescent="0.15"/>
    <row r="720" customFormat="1" ht="13" x14ac:dyDescent="0.15"/>
    <row r="721" customFormat="1" ht="13" x14ac:dyDescent="0.15"/>
    <row r="722" customFormat="1" ht="13" x14ac:dyDescent="0.15"/>
    <row r="723" customFormat="1" ht="13" x14ac:dyDescent="0.15"/>
    <row r="724" customFormat="1" ht="13" x14ac:dyDescent="0.15"/>
    <row r="725" customFormat="1" ht="13" x14ac:dyDescent="0.15"/>
    <row r="726" customFormat="1" ht="13" x14ac:dyDescent="0.15"/>
    <row r="727" customFormat="1" ht="13" x14ac:dyDescent="0.15"/>
    <row r="728" customFormat="1" ht="13" x14ac:dyDescent="0.15"/>
    <row r="729" customFormat="1" ht="13" x14ac:dyDescent="0.15"/>
    <row r="730" customFormat="1" ht="13" x14ac:dyDescent="0.15"/>
    <row r="731" customFormat="1" ht="13" x14ac:dyDescent="0.15"/>
    <row r="732" customFormat="1" ht="13" x14ac:dyDescent="0.15"/>
    <row r="733" customFormat="1" ht="13" x14ac:dyDescent="0.15"/>
    <row r="734" customFormat="1" ht="13" x14ac:dyDescent="0.15"/>
    <row r="735" customFormat="1" ht="13" x14ac:dyDescent="0.15"/>
    <row r="736" customFormat="1" ht="13" x14ac:dyDescent="0.15"/>
    <row r="737" customFormat="1" ht="13" x14ac:dyDescent="0.15"/>
    <row r="738" customFormat="1" ht="13" x14ac:dyDescent="0.15"/>
    <row r="739" customFormat="1" ht="13" x14ac:dyDescent="0.15"/>
    <row r="740" customFormat="1" ht="13" x14ac:dyDescent="0.15"/>
    <row r="741" customFormat="1" ht="13" x14ac:dyDescent="0.15"/>
    <row r="742" customFormat="1" ht="13" x14ac:dyDescent="0.15"/>
    <row r="743" customFormat="1" ht="13" x14ac:dyDescent="0.15"/>
    <row r="744" customFormat="1" ht="13" x14ac:dyDescent="0.15"/>
    <row r="745" customFormat="1" ht="13" x14ac:dyDescent="0.15"/>
    <row r="746" customFormat="1" ht="13" x14ac:dyDescent="0.15"/>
    <row r="747" customFormat="1" ht="13" x14ac:dyDescent="0.15"/>
    <row r="748" customFormat="1" ht="13" x14ac:dyDescent="0.15"/>
    <row r="749" customFormat="1" ht="13" x14ac:dyDescent="0.15"/>
    <row r="750" customFormat="1" ht="13" x14ac:dyDescent="0.15"/>
    <row r="751" customFormat="1" ht="13" x14ac:dyDescent="0.15"/>
    <row r="752" customFormat="1" ht="13" x14ac:dyDescent="0.15"/>
    <row r="753" customFormat="1" ht="13" x14ac:dyDescent="0.15"/>
    <row r="754" customFormat="1" ht="13" x14ac:dyDescent="0.15"/>
    <row r="755" customFormat="1" ht="13" x14ac:dyDescent="0.15"/>
    <row r="756" customFormat="1" ht="13" x14ac:dyDescent="0.15"/>
    <row r="757" customFormat="1" ht="13" x14ac:dyDescent="0.15"/>
    <row r="758" customFormat="1" ht="13" x14ac:dyDescent="0.15"/>
    <row r="759" customFormat="1" ht="13" x14ac:dyDescent="0.15"/>
    <row r="760" customFormat="1" ht="13" x14ac:dyDescent="0.15"/>
    <row r="761" customFormat="1" ht="13" x14ac:dyDescent="0.15"/>
    <row r="762" customFormat="1" ht="13" x14ac:dyDescent="0.15"/>
    <row r="763" customFormat="1" ht="13" x14ac:dyDescent="0.15"/>
    <row r="764" customFormat="1" ht="13" x14ac:dyDescent="0.15"/>
    <row r="765" customFormat="1" ht="13" x14ac:dyDescent="0.15"/>
    <row r="766" customFormat="1" ht="13" x14ac:dyDescent="0.15"/>
    <row r="767" customFormat="1" ht="13" x14ac:dyDescent="0.15"/>
    <row r="768" customFormat="1" ht="13" x14ac:dyDescent="0.15"/>
    <row r="769" customFormat="1" ht="13" x14ac:dyDescent="0.15"/>
    <row r="770" customFormat="1" ht="13" x14ac:dyDescent="0.15"/>
    <row r="771" customFormat="1" ht="13" x14ac:dyDescent="0.15"/>
    <row r="772" customFormat="1" ht="13" x14ac:dyDescent="0.15"/>
    <row r="773" customFormat="1" ht="13" x14ac:dyDescent="0.15"/>
    <row r="774" customFormat="1" ht="13" x14ac:dyDescent="0.15"/>
    <row r="775" customFormat="1" ht="13" x14ac:dyDescent="0.15"/>
    <row r="776" customFormat="1" ht="13" x14ac:dyDescent="0.15"/>
    <row r="777" customFormat="1" ht="13" x14ac:dyDescent="0.15"/>
    <row r="778" customFormat="1" ht="13" x14ac:dyDescent="0.15"/>
    <row r="779" customFormat="1" ht="13" x14ac:dyDescent="0.15"/>
    <row r="780" customFormat="1" ht="13" x14ac:dyDescent="0.15"/>
    <row r="781" customFormat="1" ht="13" x14ac:dyDescent="0.15"/>
    <row r="782" customFormat="1" ht="13" x14ac:dyDescent="0.15"/>
    <row r="783" customFormat="1" ht="13" x14ac:dyDescent="0.15"/>
    <row r="784" customFormat="1" ht="13" x14ac:dyDescent="0.15"/>
    <row r="785" customFormat="1" ht="13" x14ac:dyDescent="0.15"/>
    <row r="786" customFormat="1" ht="13" x14ac:dyDescent="0.15"/>
    <row r="787" customFormat="1" ht="13" x14ac:dyDescent="0.15"/>
    <row r="788" customFormat="1" ht="13" x14ac:dyDescent="0.15"/>
    <row r="789" customFormat="1" ht="13" x14ac:dyDescent="0.15"/>
    <row r="790" customFormat="1" ht="13" x14ac:dyDescent="0.15"/>
    <row r="791" customFormat="1" ht="13" x14ac:dyDescent="0.15"/>
    <row r="792" customFormat="1" ht="13" x14ac:dyDescent="0.15"/>
    <row r="793" customFormat="1" ht="13" x14ac:dyDescent="0.15"/>
    <row r="794" customFormat="1" ht="13" x14ac:dyDescent="0.15"/>
    <row r="795" customFormat="1" ht="13" x14ac:dyDescent="0.15"/>
    <row r="796" customFormat="1" ht="13" x14ac:dyDescent="0.15"/>
    <row r="797" customFormat="1" ht="13" x14ac:dyDescent="0.15"/>
    <row r="798" customFormat="1" ht="13" x14ac:dyDescent="0.15"/>
    <row r="799" customFormat="1" ht="13" x14ac:dyDescent="0.15"/>
    <row r="800" customFormat="1" ht="13" x14ac:dyDescent="0.15"/>
    <row r="801" customFormat="1" ht="13" x14ac:dyDescent="0.15"/>
    <row r="802" customFormat="1" ht="13" x14ac:dyDescent="0.15"/>
    <row r="803" customFormat="1" ht="13" x14ac:dyDescent="0.15"/>
    <row r="804" customFormat="1" ht="13" x14ac:dyDescent="0.15"/>
    <row r="805" customFormat="1" ht="13" x14ac:dyDescent="0.15"/>
    <row r="806" customFormat="1" ht="13" x14ac:dyDescent="0.15"/>
    <row r="807" customFormat="1" ht="13" x14ac:dyDescent="0.15"/>
    <row r="808" customFormat="1" ht="13" x14ac:dyDescent="0.15"/>
    <row r="809" customFormat="1" ht="13" x14ac:dyDescent="0.15"/>
    <row r="810" customFormat="1" ht="13" x14ac:dyDescent="0.15"/>
    <row r="811" customFormat="1" ht="13" x14ac:dyDescent="0.15"/>
    <row r="812" customFormat="1" ht="13" x14ac:dyDescent="0.15"/>
    <row r="813" customFormat="1" ht="13" x14ac:dyDescent="0.15"/>
    <row r="814" customFormat="1" ht="13" x14ac:dyDescent="0.15"/>
    <row r="815" customFormat="1" ht="13" x14ac:dyDescent="0.15"/>
    <row r="816" customFormat="1" ht="13" x14ac:dyDescent="0.15"/>
    <row r="817" customFormat="1" ht="13" x14ac:dyDescent="0.15"/>
    <row r="818" customFormat="1" ht="13" x14ac:dyDescent="0.15"/>
    <row r="819" customFormat="1" ht="13" x14ac:dyDescent="0.15"/>
    <row r="820" customFormat="1" ht="13" x14ac:dyDescent="0.15"/>
    <row r="821" customFormat="1" ht="13" x14ac:dyDescent="0.15"/>
    <row r="822" customFormat="1" ht="13" x14ac:dyDescent="0.15"/>
    <row r="823" customFormat="1" ht="13" x14ac:dyDescent="0.15"/>
    <row r="824" customFormat="1" ht="13" x14ac:dyDescent="0.15"/>
    <row r="825" customFormat="1" ht="13" x14ac:dyDescent="0.15"/>
    <row r="826" customFormat="1" ht="13" x14ac:dyDescent="0.15"/>
    <row r="827" customFormat="1" ht="13" x14ac:dyDescent="0.15"/>
    <row r="828" customFormat="1" ht="13" x14ac:dyDescent="0.15"/>
    <row r="829" customFormat="1" ht="13" x14ac:dyDescent="0.15"/>
    <row r="830" customFormat="1" ht="13" x14ac:dyDescent="0.15"/>
    <row r="831" customFormat="1" ht="13" x14ac:dyDescent="0.15"/>
    <row r="832" customFormat="1" ht="13" x14ac:dyDescent="0.15"/>
    <row r="833" customFormat="1" ht="13" x14ac:dyDescent="0.15"/>
    <row r="834" customFormat="1" ht="13" x14ac:dyDescent="0.15"/>
    <row r="835" customFormat="1" ht="13" x14ac:dyDescent="0.15"/>
    <row r="836" customFormat="1" ht="13" x14ac:dyDescent="0.15"/>
    <row r="837" customFormat="1" ht="13" x14ac:dyDescent="0.15"/>
    <row r="838" customFormat="1" ht="13" x14ac:dyDescent="0.15"/>
    <row r="839" customFormat="1" ht="13" x14ac:dyDescent="0.15"/>
    <row r="840" customFormat="1" ht="13" x14ac:dyDescent="0.15"/>
    <row r="841" customFormat="1" ht="13" x14ac:dyDescent="0.15"/>
    <row r="842" customFormat="1" ht="13" x14ac:dyDescent="0.15"/>
    <row r="843" customFormat="1" ht="13" x14ac:dyDescent="0.15"/>
    <row r="844" customFormat="1" ht="13" x14ac:dyDescent="0.15"/>
    <row r="845" customFormat="1" ht="13" x14ac:dyDescent="0.15"/>
    <row r="846" customFormat="1" ht="13" x14ac:dyDescent="0.15"/>
    <row r="847" customFormat="1" ht="13" x14ac:dyDescent="0.15"/>
    <row r="848" customFormat="1" ht="13" x14ac:dyDescent="0.15"/>
    <row r="849" customFormat="1" ht="13" x14ac:dyDescent="0.15"/>
    <row r="850" customFormat="1" ht="13" x14ac:dyDescent="0.15"/>
    <row r="851" customFormat="1" ht="13" x14ac:dyDescent="0.15"/>
    <row r="852" customFormat="1" ht="13" x14ac:dyDescent="0.15"/>
    <row r="853" customFormat="1" ht="13" x14ac:dyDescent="0.15"/>
    <row r="854" customFormat="1" ht="13" x14ac:dyDescent="0.15"/>
    <row r="855" customFormat="1" ht="13" x14ac:dyDescent="0.15"/>
    <row r="856" customFormat="1" ht="13" x14ac:dyDescent="0.15"/>
    <row r="857" customFormat="1" ht="13" x14ac:dyDescent="0.15"/>
    <row r="858" customFormat="1" ht="13" x14ac:dyDescent="0.15"/>
    <row r="859" customFormat="1" ht="13" x14ac:dyDescent="0.15"/>
    <row r="860" customFormat="1" ht="13" x14ac:dyDescent="0.15"/>
    <row r="861" customFormat="1" ht="13" x14ac:dyDescent="0.15"/>
    <row r="862" customFormat="1" ht="13" x14ac:dyDescent="0.15"/>
    <row r="863" customFormat="1" ht="13" x14ac:dyDescent="0.15"/>
    <row r="864" customFormat="1" ht="13" x14ac:dyDescent="0.15"/>
    <row r="865" customFormat="1" ht="13" x14ac:dyDescent="0.15"/>
    <row r="866" customFormat="1" ht="13" x14ac:dyDescent="0.15"/>
    <row r="867" customFormat="1" ht="13" x14ac:dyDescent="0.15"/>
    <row r="868" customFormat="1" ht="13" x14ac:dyDescent="0.15"/>
    <row r="869" customFormat="1" ht="13" x14ac:dyDescent="0.15"/>
    <row r="870" customFormat="1" ht="13" x14ac:dyDescent="0.15"/>
    <row r="871" customFormat="1" ht="13" x14ac:dyDescent="0.15"/>
    <row r="872" customFormat="1" ht="13" x14ac:dyDescent="0.15"/>
    <row r="873" customFormat="1" ht="13" x14ac:dyDescent="0.15"/>
    <row r="874" customFormat="1" ht="13" x14ac:dyDescent="0.15"/>
    <row r="875" customFormat="1" ht="13" x14ac:dyDescent="0.15"/>
    <row r="876" customFormat="1" ht="13" x14ac:dyDescent="0.15"/>
    <row r="877" customFormat="1" ht="13" x14ac:dyDescent="0.15"/>
    <row r="878" customFormat="1" ht="13" x14ac:dyDescent="0.15"/>
    <row r="879" customFormat="1" ht="13" x14ac:dyDescent="0.15"/>
    <row r="880" customFormat="1" ht="13" x14ac:dyDescent="0.15"/>
    <row r="881" customFormat="1" ht="13" x14ac:dyDescent="0.15"/>
    <row r="882" customFormat="1" ht="13" x14ac:dyDescent="0.15"/>
    <row r="883" customFormat="1" ht="13" x14ac:dyDescent="0.15"/>
    <row r="884" customFormat="1" ht="13" x14ac:dyDescent="0.15"/>
    <row r="885" customFormat="1" ht="13" x14ac:dyDescent="0.15"/>
    <row r="886" customFormat="1" ht="13" x14ac:dyDescent="0.15"/>
    <row r="887" customFormat="1" ht="13" x14ac:dyDescent="0.15"/>
    <row r="888" customFormat="1" ht="13" x14ac:dyDescent="0.15"/>
    <row r="889" customFormat="1" ht="13" x14ac:dyDescent="0.15"/>
    <row r="890" customFormat="1" ht="13" x14ac:dyDescent="0.15"/>
    <row r="891" customFormat="1" ht="13" x14ac:dyDescent="0.15"/>
    <row r="892" customFormat="1" ht="13" x14ac:dyDescent="0.15"/>
    <row r="893" customFormat="1" ht="13" x14ac:dyDescent="0.15"/>
    <row r="894" customFormat="1" ht="13" x14ac:dyDescent="0.15"/>
    <row r="895" customFormat="1" ht="13" x14ac:dyDescent="0.15"/>
    <row r="896" customFormat="1" ht="13" x14ac:dyDescent="0.15"/>
    <row r="897" customFormat="1" ht="13" x14ac:dyDescent="0.15"/>
    <row r="898" customFormat="1" ht="13" x14ac:dyDescent="0.15"/>
    <row r="899" customFormat="1" ht="13" x14ac:dyDescent="0.15"/>
    <row r="900" customFormat="1" ht="13" x14ac:dyDescent="0.15"/>
    <row r="901" customFormat="1" ht="13" x14ac:dyDescent="0.15"/>
    <row r="902" customFormat="1" ht="13" x14ac:dyDescent="0.15"/>
    <row r="903" customFormat="1" ht="13" x14ac:dyDescent="0.15"/>
    <row r="904" customFormat="1" ht="13" x14ac:dyDescent="0.15"/>
    <row r="905" customFormat="1" ht="13" x14ac:dyDescent="0.15"/>
    <row r="906" customFormat="1" ht="13" x14ac:dyDescent="0.15"/>
    <row r="907" customFormat="1" ht="13" x14ac:dyDescent="0.15"/>
    <row r="908" customFormat="1" ht="13" x14ac:dyDescent="0.15"/>
    <row r="909" customFormat="1" ht="13" x14ac:dyDescent="0.15"/>
    <row r="910" customFormat="1" ht="13" x14ac:dyDescent="0.15"/>
    <row r="911" customFormat="1" ht="13" x14ac:dyDescent="0.15"/>
    <row r="912" customFormat="1" ht="13" x14ac:dyDescent="0.15"/>
    <row r="913" customFormat="1" ht="13" x14ac:dyDescent="0.15"/>
    <row r="914" customFormat="1" ht="13" x14ac:dyDescent="0.15"/>
    <row r="915" customFormat="1" ht="13" x14ac:dyDescent="0.15"/>
    <row r="916" customFormat="1" ht="13" x14ac:dyDescent="0.15"/>
    <row r="917" customFormat="1" ht="13" x14ac:dyDescent="0.15"/>
    <row r="918" customFormat="1" ht="13" x14ac:dyDescent="0.15"/>
    <row r="919" customFormat="1" ht="13" x14ac:dyDescent="0.15"/>
    <row r="920" customFormat="1" ht="13" x14ac:dyDescent="0.15"/>
    <row r="921" customFormat="1" ht="13" x14ac:dyDescent="0.15"/>
    <row r="922" customFormat="1" ht="13" x14ac:dyDescent="0.15"/>
    <row r="923" customFormat="1" ht="13" x14ac:dyDescent="0.15"/>
    <row r="924" customFormat="1" ht="13" x14ac:dyDescent="0.15"/>
    <row r="925" customFormat="1" ht="13" x14ac:dyDescent="0.15"/>
    <row r="926" customFormat="1" ht="13" x14ac:dyDescent="0.15"/>
    <row r="927" customFormat="1" ht="13" x14ac:dyDescent="0.15"/>
    <row r="928" customFormat="1" ht="13" x14ac:dyDescent="0.15"/>
    <row r="929" customFormat="1" ht="13" x14ac:dyDescent="0.15"/>
    <row r="930" customFormat="1" ht="13" x14ac:dyDescent="0.15"/>
    <row r="931" customFormat="1" ht="13" x14ac:dyDescent="0.15"/>
    <row r="932" customFormat="1" ht="13" x14ac:dyDescent="0.15"/>
    <row r="933" customFormat="1" ht="13" x14ac:dyDescent="0.15"/>
    <row r="934" customFormat="1" ht="13" x14ac:dyDescent="0.15"/>
    <row r="935" customFormat="1" ht="13" x14ac:dyDescent="0.15"/>
    <row r="936" customFormat="1" ht="13" x14ac:dyDescent="0.15"/>
    <row r="937" customFormat="1" ht="13" x14ac:dyDescent="0.15"/>
    <row r="938" customFormat="1" ht="13" x14ac:dyDescent="0.15"/>
    <row r="939" customFormat="1" ht="13" x14ac:dyDescent="0.15"/>
    <row r="940" customFormat="1" ht="13" x14ac:dyDescent="0.15"/>
    <row r="941" customFormat="1" ht="13" x14ac:dyDescent="0.15"/>
    <row r="942" customFormat="1" ht="13" x14ac:dyDescent="0.15"/>
    <row r="943" customFormat="1" ht="13" x14ac:dyDescent="0.15"/>
    <row r="944" customFormat="1" ht="13" x14ac:dyDescent="0.15"/>
    <row r="945" customFormat="1" ht="13" x14ac:dyDescent="0.15"/>
    <row r="946" customFormat="1" ht="13" x14ac:dyDescent="0.15"/>
    <row r="947" customFormat="1" ht="13" x14ac:dyDescent="0.15"/>
    <row r="948" customFormat="1" ht="13" x14ac:dyDescent="0.15"/>
    <row r="949" customFormat="1" ht="13" x14ac:dyDescent="0.15"/>
    <row r="950" customFormat="1" ht="13" x14ac:dyDescent="0.15"/>
    <row r="951" customFormat="1" ht="13" x14ac:dyDescent="0.15"/>
    <row r="952" customFormat="1" ht="13" x14ac:dyDescent="0.15"/>
    <row r="953" customFormat="1" ht="13" x14ac:dyDescent="0.15"/>
    <row r="954" customFormat="1" ht="13" x14ac:dyDescent="0.15"/>
    <row r="955" customFormat="1" ht="13" x14ac:dyDescent="0.15"/>
    <row r="956" customFormat="1" ht="13" x14ac:dyDescent="0.15"/>
    <row r="957" customFormat="1" ht="13" x14ac:dyDescent="0.15"/>
    <row r="958" customFormat="1" ht="13" x14ac:dyDescent="0.15"/>
    <row r="959" customFormat="1" ht="13" x14ac:dyDescent="0.15"/>
    <row r="960" customFormat="1" ht="13" x14ac:dyDescent="0.15"/>
    <row r="961" customFormat="1" ht="13" x14ac:dyDescent="0.15"/>
    <row r="962" customFormat="1" ht="13" x14ac:dyDescent="0.15"/>
    <row r="963" customFormat="1" ht="13" x14ac:dyDescent="0.15"/>
    <row r="964" customFormat="1" ht="13" x14ac:dyDescent="0.15"/>
    <row r="965" customFormat="1" ht="13" x14ac:dyDescent="0.15"/>
    <row r="966" customFormat="1" ht="13" x14ac:dyDescent="0.15"/>
    <row r="967" customFormat="1" ht="13" x14ac:dyDescent="0.15"/>
    <row r="968" customFormat="1" ht="13" x14ac:dyDescent="0.15"/>
    <row r="969" customFormat="1" ht="13" x14ac:dyDescent="0.15"/>
    <row r="970" customFormat="1" ht="13" x14ac:dyDescent="0.15"/>
    <row r="971" customFormat="1" ht="13" x14ac:dyDescent="0.15"/>
    <row r="972" customFormat="1" ht="13" x14ac:dyDescent="0.15"/>
    <row r="973" customFormat="1" ht="13" x14ac:dyDescent="0.15"/>
    <row r="974" customFormat="1" ht="13" x14ac:dyDescent="0.15"/>
    <row r="975" customFormat="1" ht="13" x14ac:dyDescent="0.15"/>
    <row r="976" customFormat="1" ht="13" x14ac:dyDescent="0.15"/>
    <row r="977" customFormat="1" ht="13" x14ac:dyDescent="0.15"/>
    <row r="978" customFormat="1" ht="13" x14ac:dyDescent="0.15"/>
    <row r="979" customFormat="1" ht="13" x14ac:dyDescent="0.15"/>
    <row r="980" customFormat="1" ht="13" x14ac:dyDescent="0.15"/>
    <row r="981" customFormat="1" ht="13" x14ac:dyDescent="0.15"/>
    <row r="982" customFormat="1" ht="13" x14ac:dyDescent="0.15"/>
    <row r="983" customFormat="1" ht="13" x14ac:dyDescent="0.15"/>
    <row r="984" customFormat="1" ht="13" x14ac:dyDescent="0.15"/>
    <row r="985" customFormat="1" ht="13" x14ac:dyDescent="0.15"/>
    <row r="986" customFormat="1" ht="13" x14ac:dyDescent="0.15"/>
    <row r="987" customFormat="1" ht="13" x14ac:dyDescent="0.15"/>
    <row r="988" customFormat="1" ht="13" x14ac:dyDescent="0.15"/>
    <row r="989" customFormat="1" ht="13" x14ac:dyDescent="0.15"/>
    <row r="990" customFormat="1" ht="13" x14ac:dyDescent="0.15"/>
    <row r="991" customFormat="1" ht="13" x14ac:dyDescent="0.15"/>
    <row r="992" customFormat="1" ht="13" x14ac:dyDescent="0.15"/>
    <row r="993" customFormat="1" ht="13" x14ac:dyDescent="0.15"/>
    <row r="994" customFormat="1" ht="13" x14ac:dyDescent="0.15"/>
    <row r="995" customFormat="1" ht="13" x14ac:dyDescent="0.15"/>
    <row r="996" customFormat="1" ht="13" x14ac:dyDescent="0.15"/>
    <row r="997" customFormat="1" ht="13" x14ac:dyDescent="0.15"/>
    <row r="998" customFormat="1" ht="13" x14ac:dyDescent="0.15"/>
    <row r="999" customFormat="1" ht="13" x14ac:dyDescent="0.15"/>
    <row r="1000" customFormat="1" ht="13" x14ac:dyDescent="0.15"/>
    <row r="1001" customFormat="1" ht="13" x14ac:dyDescent="0.15"/>
    <row r="1002" customFormat="1" ht="13" x14ac:dyDescent="0.15"/>
    <row r="1003" customFormat="1" ht="13" x14ac:dyDescent="0.15"/>
    <row r="1004" customFormat="1" ht="13" x14ac:dyDescent="0.15"/>
    <row r="1005" customFormat="1" ht="13" x14ac:dyDescent="0.15"/>
    <row r="1006" customFormat="1" ht="13" x14ac:dyDescent="0.15"/>
    <row r="1007" customFormat="1" ht="13" x14ac:dyDescent="0.15"/>
    <row r="1008" customFormat="1" ht="13" x14ac:dyDescent="0.15"/>
    <row r="1009" customFormat="1" ht="13" x14ac:dyDescent="0.15"/>
    <row r="1010" customFormat="1" ht="13" x14ac:dyDescent="0.15"/>
    <row r="1011" customFormat="1" ht="13" x14ac:dyDescent="0.15"/>
    <row r="1012" customFormat="1" ht="13" x14ac:dyDescent="0.15"/>
    <row r="1013" customFormat="1" ht="13" x14ac:dyDescent="0.15"/>
    <row r="1014" customFormat="1" ht="13" x14ac:dyDescent="0.15"/>
    <row r="1015" customFormat="1" ht="13" x14ac:dyDescent="0.15"/>
    <row r="1016" customFormat="1" ht="13" x14ac:dyDescent="0.15"/>
    <row r="1017" customFormat="1" ht="13" x14ac:dyDescent="0.15"/>
    <row r="1018" customFormat="1" ht="13" x14ac:dyDescent="0.15"/>
    <row r="1019" customFormat="1" ht="13" x14ac:dyDescent="0.15"/>
    <row r="1020" customFormat="1" ht="13" x14ac:dyDescent="0.15"/>
    <row r="1021" customFormat="1" ht="13" x14ac:dyDescent="0.15"/>
    <row r="1022" customFormat="1" ht="13" x14ac:dyDescent="0.15"/>
    <row r="1023" customFormat="1" ht="13" x14ac:dyDescent="0.15"/>
    <row r="1024" customFormat="1" ht="13" x14ac:dyDescent="0.15"/>
    <row r="1025" customFormat="1" ht="13" x14ac:dyDescent="0.15"/>
    <row r="1026" customFormat="1" ht="13" x14ac:dyDescent="0.15"/>
    <row r="1027" customFormat="1" ht="13" x14ac:dyDescent="0.15"/>
    <row r="1028" customFormat="1" ht="13" x14ac:dyDescent="0.15"/>
    <row r="1029" customFormat="1" ht="13" x14ac:dyDescent="0.15"/>
    <row r="1030" customFormat="1" ht="13" x14ac:dyDescent="0.15"/>
    <row r="1031" customFormat="1" ht="13" x14ac:dyDescent="0.15"/>
    <row r="1032" customFormat="1" ht="13" x14ac:dyDescent="0.15"/>
    <row r="1033" customFormat="1" ht="13" x14ac:dyDescent="0.15"/>
    <row r="1034" customFormat="1" ht="13" x14ac:dyDescent="0.15"/>
    <row r="1035" customFormat="1" ht="13" x14ac:dyDescent="0.15"/>
    <row r="1036" customFormat="1" ht="13" x14ac:dyDescent="0.15"/>
    <row r="1037" customFormat="1" ht="13" x14ac:dyDescent="0.15"/>
    <row r="1038" customFormat="1" ht="13" x14ac:dyDescent="0.15"/>
    <row r="1039" customFormat="1" ht="13" x14ac:dyDescent="0.15"/>
    <row r="1040" customFormat="1" ht="13" x14ac:dyDescent="0.15"/>
    <row r="1041" customFormat="1" ht="13" x14ac:dyDescent="0.15"/>
    <row r="1042" customFormat="1" ht="13" x14ac:dyDescent="0.15"/>
    <row r="1043" customFormat="1" ht="13" x14ac:dyDescent="0.15"/>
    <row r="1044" customFormat="1" ht="13" x14ac:dyDescent="0.15"/>
    <row r="1045" customFormat="1" ht="13" x14ac:dyDescent="0.15"/>
    <row r="1046" customFormat="1" ht="13" x14ac:dyDescent="0.15"/>
    <row r="1047" customFormat="1" ht="13" x14ac:dyDescent="0.15"/>
    <row r="1048" customFormat="1" ht="13" x14ac:dyDescent="0.15"/>
    <row r="1049" customFormat="1" ht="13" x14ac:dyDescent="0.15"/>
    <row r="1050" customFormat="1" ht="13" x14ac:dyDescent="0.15"/>
    <row r="1051" customFormat="1" ht="13" x14ac:dyDescent="0.15"/>
    <row r="1052" customFormat="1" ht="13" x14ac:dyDescent="0.15"/>
    <row r="1053" customFormat="1" ht="13" x14ac:dyDescent="0.15"/>
    <row r="1054" customFormat="1" ht="13" x14ac:dyDescent="0.15"/>
    <row r="1055" customFormat="1" ht="13" x14ac:dyDescent="0.15"/>
    <row r="1056" customFormat="1" ht="13" x14ac:dyDescent="0.15"/>
    <row r="1057" customFormat="1" ht="13" x14ac:dyDescent="0.15"/>
    <row r="1058" customFormat="1" ht="13" x14ac:dyDescent="0.15"/>
    <row r="1059" customFormat="1" ht="13" x14ac:dyDescent="0.15"/>
    <row r="1060" customFormat="1" ht="13" x14ac:dyDescent="0.15"/>
    <row r="1061" customFormat="1" ht="13" x14ac:dyDescent="0.15"/>
    <row r="1062" customFormat="1" ht="13" x14ac:dyDescent="0.15"/>
    <row r="1063" customFormat="1" ht="13" x14ac:dyDescent="0.15"/>
    <row r="1064" customFormat="1" ht="13" x14ac:dyDescent="0.15"/>
    <row r="1065" customFormat="1" ht="13" x14ac:dyDescent="0.15"/>
    <row r="1066" customFormat="1" ht="13" x14ac:dyDescent="0.15"/>
    <row r="1067" customFormat="1" ht="13" x14ac:dyDescent="0.15"/>
    <row r="1068" customFormat="1" ht="13" x14ac:dyDescent="0.15"/>
    <row r="1069" customFormat="1" ht="13" x14ac:dyDescent="0.15"/>
    <row r="1070" customFormat="1" ht="13" x14ac:dyDescent="0.15"/>
    <row r="1071" customFormat="1" ht="13" x14ac:dyDescent="0.15"/>
    <row r="1072" customFormat="1" ht="13" x14ac:dyDescent="0.15"/>
    <row r="1073" customFormat="1" ht="13" x14ac:dyDescent="0.15"/>
    <row r="1074" customFormat="1" ht="13" x14ac:dyDescent="0.15"/>
    <row r="1075" customFormat="1" ht="13" x14ac:dyDescent="0.15"/>
    <row r="1076" customFormat="1" ht="13" x14ac:dyDescent="0.15"/>
    <row r="1077" customFormat="1" ht="13" x14ac:dyDescent="0.15"/>
    <row r="1078" customFormat="1" ht="13" x14ac:dyDescent="0.15"/>
    <row r="1079" customFormat="1" ht="13" x14ac:dyDescent="0.15"/>
    <row r="1080" customFormat="1" ht="13" x14ac:dyDescent="0.15"/>
    <row r="1081" customFormat="1" ht="13" x14ac:dyDescent="0.15"/>
    <row r="1082" customFormat="1" ht="13" x14ac:dyDescent="0.15"/>
    <row r="1083" customFormat="1" ht="13" x14ac:dyDescent="0.15"/>
    <row r="1084" customFormat="1" ht="13" x14ac:dyDescent="0.15"/>
    <row r="1085" customFormat="1" ht="13" x14ac:dyDescent="0.15"/>
    <row r="1086" customFormat="1" ht="13" x14ac:dyDescent="0.15"/>
    <row r="1087" customFormat="1" ht="13" x14ac:dyDescent="0.15"/>
    <row r="1088" customFormat="1" ht="13" x14ac:dyDescent="0.15"/>
    <row r="1089" customFormat="1" ht="13" x14ac:dyDescent="0.15"/>
    <row r="1090" customFormat="1" ht="13" x14ac:dyDescent="0.15"/>
    <row r="1091" customFormat="1" ht="13" x14ac:dyDescent="0.15"/>
    <row r="1092" customFormat="1" ht="13" x14ac:dyDescent="0.15"/>
    <row r="1093" customFormat="1" ht="13" x14ac:dyDescent="0.15"/>
    <row r="1094" customFormat="1" ht="13" x14ac:dyDescent="0.15"/>
    <row r="1095" customFormat="1" ht="13" x14ac:dyDescent="0.15"/>
    <row r="1096" customFormat="1" ht="13" x14ac:dyDescent="0.15"/>
    <row r="1097" customFormat="1" ht="13" x14ac:dyDescent="0.15"/>
    <row r="1098" customFormat="1" ht="13" x14ac:dyDescent="0.15"/>
    <row r="1099" customFormat="1" ht="13" x14ac:dyDescent="0.15"/>
    <row r="1100" customFormat="1" ht="13" x14ac:dyDescent="0.15"/>
    <row r="1101" customFormat="1" ht="13" x14ac:dyDescent="0.15"/>
    <row r="1102" customFormat="1" ht="13" x14ac:dyDescent="0.15"/>
    <row r="1103" customFormat="1" ht="13" x14ac:dyDescent="0.15"/>
    <row r="1104" customFormat="1" ht="13" x14ac:dyDescent="0.15"/>
    <row r="1105" customFormat="1" ht="13" x14ac:dyDescent="0.15"/>
    <row r="1106" customFormat="1" ht="13" x14ac:dyDescent="0.15"/>
    <row r="1107" customFormat="1" ht="13" x14ac:dyDescent="0.15"/>
    <row r="1108" customFormat="1" ht="13" x14ac:dyDescent="0.15"/>
    <row r="1109" customFormat="1" ht="13" x14ac:dyDescent="0.15"/>
    <row r="1110" customFormat="1" ht="13" x14ac:dyDescent="0.15"/>
    <row r="1111" customFormat="1" ht="13" x14ac:dyDescent="0.15"/>
    <row r="1112" customFormat="1" ht="13" x14ac:dyDescent="0.15"/>
    <row r="1113" customFormat="1" ht="13" x14ac:dyDescent="0.15"/>
    <row r="1114" customFormat="1" ht="13" x14ac:dyDescent="0.15"/>
    <row r="1115" customFormat="1" ht="13" x14ac:dyDescent="0.15"/>
    <row r="1116" customFormat="1" ht="13" x14ac:dyDescent="0.15"/>
    <row r="1117" customFormat="1" ht="13" x14ac:dyDescent="0.15"/>
    <row r="1118" customFormat="1" ht="13" x14ac:dyDescent="0.15"/>
    <row r="1119" customFormat="1" ht="13" x14ac:dyDescent="0.15"/>
    <row r="1120" customFormat="1" ht="13" x14ac:dyDescent="0.15"/>
    <row r="1121" customFormat="1" ht="13" x14ac:dyDescent="0.15"/>
    <row r="1122" customFormat="1" ht="13" x14ac:dyDescent="0.15"/>
    <row r="1123" customFormat="1" ht="13" x14ac:dyDescent="0.15"/>
    <row r="1124" customFormat="1" ht="13" x14ac:dyDescent="0.15"/>
    <row r="1125" customFormat="1" ht="13" x14ac:dyDescent="0.15"/>
    <row r="1126" customFormat="1" ht="13" x14ac:dyDescent="0.15"/>
    <row r="1127" customFormat="1" ht="13" x14ac:dyDescent="0.15"/>
    <row r="1128" customFormat="1" ht="13" x14ac:dyDescent="0.15"/>
    <row r="1129" customFormat="1" ht="13" x14ac:dyDescent="0.15"/>
    <row r="1130" customFormat="1" ht="13" x14ac:dyDescent="0.15"/>
    <row r="1131" customFormat="1" ht="13" x14ac:dyDescent="0.15"/>
    <row r="1132" customFormat="1" ht="13" x14ac:dyDescent="0.15"/>
    <row r="1133" customFormat="1" ht="13" x14ac:dyDescent="0.15"/>
    <row r="1134" customFormat="1" ht="13" x14ac:dyDescent="0.15"/>
    <row r="1135" customFormat="1" ht="13" x14ac:dyDescent="0.15"/>
    <row r="1136" customFormat="1" ht="13" x14ac:dyDescent="0.15"/>
    <row r="1137" customFormat="1" ht="13" x14ac:dyDescent="0.15"/>
    <row r="1138" customFormat="1" ht="13" x14ac:dyDescent="0.15"/>
    <row r="1139" customFormat="1" ht="13" x14ac:dyDescent="0.15"/>
    <row r="1140" customFormat="1" ht="13" x14ac:dyDescent="0.15"/>
    <row r="1141" customFormat="1" ht="13" x14ac:dyDescent="0.15"/>
    <row r="1142" customFormat="1" ht="13" x14ac:dyDescent="0.15"/>
    <row r="1143" customFormat="1" ht="13" x14ac:dyDescent="0.15"/>
    <row r="1144" customFormat="1" ht="13" x14ac:dyDescent="0.15"/>
    <row r="1145" customFormat="1" ht="13" x14ac:dyDescent="0.15"/>
    <row r="1146" customFormat="1" ht="13" x14ac:dyDescent="0.15"/>
    <row r="1147" customFormat="1" ht="13" x14ac:dyDescent="0.15"/>
    <row r="1148" customFormat="1" ht="13" x14ac:dyDescent="0.15"/>
    <row r="1149" customFormat="1" ht="13" x14ac:dyDescent="0.15"/>
    <row r="1150" customFormat="1" ht="13" x14ac:dyDescent="0.15"/>
    <row r="1151" customFormat="1" ht="13" x14ac:dyDescent="0.15"/>
    <row r="1152" customFormat="1" ht="13" x14ac:dyDescent="0.15"/>
    <row r="1153" customFormat="1" ht="13" x14ac:dyDescent="0.15"/>
    <row r="1154" customFormat="1" ht="13" x14ac:dyDescent="0.15"/>
    <row r="1155" customFormat="1" ht="13" x14ac:dyDescent="0.15"/>
    <row r="1156" customFormat="1" ht="13" x14ac:dyDescent="0.15"/>
    <row r="1157" customFormat="1" ht="13" x14ac:dyDescent="0.15"/>
    <row r="1158" customFormat="1" ht="13" x14ac:dyDescent="0.15"/>
    <row r="1159" customFormat="1" ht="13" x14ac:dyDescent="0.15"/>
    <row r="1160" customFormat="1" ht="13" x14ac:dyDescent="0.15"/>
    <row r="1161" customFormat="1" ht="13" x14ac:dyDescent="0.15"/>
    <row r="1162" customFormat="1" ht="13" x14ac:dyDescent="0.15"/>
    <row r="1163" customFormat="1" ht="13" x14ac:dyDescent="0.15"/>
    <row r="1164" customFormat="1" ht="13" x14ac:dyDescent="0.15"/>
    <row r="1165" customFormat="1" ht="13" x14ac:dyDescent="0.15"/>
    <row r="1166" customFormat="1" ht="13" x14ac:dyDescent="0.15"/>
    <row r="1167" customFormat="1" ht="13" x14ac:dyDescent="0.15"/>
    <row r="1168" customFormat="1" ht="13" x14ac:dyDescent="0.15"/>
    <row r="1169" customFormat="1" ht="13" x14ac:dyDescent="0.15"/>
    <row r="1170" customFormat="1" ht="13" x14ac:dyDescent="0.15"/>
    <row r="1171" customFormat="1" ht="13" x14ac:dyDescent="0.15"/>
    <row r="1172" customFormat="1" ht="13" x14ac:dyDescent="0.15"/>
    <row r="1173" customFormat="1" ht="13" x14ac:dyDescent="0.15"/>
    <row r="1174" customFormat="1" ht="13" x14ac:dyDescent="0.15"/>
    <row r="1175" customFormat="1" ht="13" x14ac:dyDescent="0.15"/>
    <row r="1176" customFormat="1" ht="13" x14ac:dyDescent="0.15"/>
    <row r="1177" customFormat="1" ht="13" x14ac:dyDescent="0.15"/>
    <row r="1178" customFormat="1" ht="13" x14ac:dyDescent="0.15"/>
    <row r="1179" customFormat="1" ht="13" x14ac:dyDescent="0.15"/>
    <row r="1180" customFormat="1" ht="13" x14ac:dyDescent="0.15"/>
    <row r="1181" customFormat="1" ht="13" x14ac:dyDescent="0.15"/>
    <row r="1182" customFormat="1" ht="13" x14ac:dyDescent="0.15"/>
    <row r="1183" customFormat="1" ht="13" x14ac:dyDescent="0.15"/>
    <row r="1184" customFormat="1" ht="13" x14ac:dyDescent="0.15"/>
    <row r="1185" customFormat="1" ht="13" x14ac:dyDescent="0.15"/>
    <row r="1186" customFormat="1" ht="13" x14ac:dyDescent="0.15"/>
    <row r="1187" customFormat="1" ht="13" x14ac:dyDescent="0.15"/>
    <row r="1188" customFormat="1" ht="13" x14ac:dyDescent="0.15"/>
    <row r="1189" customFormat="1" ht="13" x14ac:dyDescent="0.15"/>
    <row r="1190" customFormat="1" ht="13" x14ac:dyDescent="0.15"/>
    <row r="1191" customFormat="1" ht="13" x14ac:dyDescent="0.15"/>
    <row r="1192" customFormat="1" ht="13" x14ac:dyDescent="0.15"/>
    <row r="1193" customFormat="1" ht="13" x14ac:dyDescent="0.15"/>
    <row r="1194" customFormat="1" ht="13" x14ac:dyDescent="0.15"/>
    <row r="1195" customFormat="1" ht="13" x14ac:dyDescent="0.15"/>
    <row r="1196" customFormat="1" ht="13" x14ac:dyDescent="0.15"/>
    <row r="1197" customFormat="1" ht="13" x14ac:dyDescent="0.15"/>
    <row r="1198" customFormat="1" ht="13" x14ac:dyDescent="0.15"/>
    <row r="1199" customFormat="1" ht="13" x14ac:dyDescent="0.15"/>
    <row r="1200" customFormat="1" ht="13" x14ac:dyDescent="0.15"/>
    <row r="1201" customFormat="1" ht="13" x14ac:dyDescent="0.15"/>
    <row r="1202" customFormat="1" ht="13" x14ac:dyDescent="0.15"/>
    <row r="1203" customFormat="1" ht="13" x14ac:dyDescent="0.15"/>
    <row r="1204" customFormat="1" ht="13" x14ac:dyDescent="0.15"/>
    <row r="1205" customFormat="1" ht="13" x14ac:dyDescent="0.15"/>
    <row r="1206" customFormat="1" ht="13" x14ac:dyDescent="0.15"/>
    <row r="1207" customFormat="1" ht="13" x14ac:dyDescent="0.15"/>
    <row r="1208" customFormat="1" ht="13" x14ac:dyDescent="0.15"/>
    <row r="1209" customFormat="1" ht="13" x14ac:dyDescent="0.15"/>
    <row r="1210" customFormat="1" ht="13" x14ac:dyDescent="0.15"/>
    <row r="1211" customFormat="1" ht="13" x14ac:dyDescent="0.15"/>
    <row r="1212" customFormat="1" ht="13" x14ac:dyDescent="0.15"/>
    <row r="1213" customFormat="1" ht="13" x14ac:dyDescent="0.15"/>
    <row r="1214" customFormat="1" ht="13" x14ac:dyDescent="0.15"/>
    <row r="1215" customFormat="1" ht="13" x14ac:dyDescent="0.15"/>
    <row r="1216" customFormat="1" ht="13" x14ac:dyDescent="0.15"/>
    <row r="1217" customFormat="1" ht="13" x14ac:dyDescent="0.15"/>
    <row r="1218" customFormat="1" ht="13" x14ac:dyDescent="0.15"/>
    <row r="1219" customFormat="1" ht="13" x14ac:dyDescent="0.15"/>
    <row r="1220" customFormat="1" ht="13" x14ac:dyDescent="0.15"/>
    <row r="1221" customFormat="1" ht="13" x14ac:dyDescent="0.15"/>
    <row r="1222" customFormat="1" ht="13" x14ac:dyDescent="0.15"/>
    <row r="1223" customFormat="1" ht="13" x14ac:dyDescent="0.15"/>
    <row r="1224" customFormat="1" ht="13" x14ac:dyDescent="0.15"/>
    <row r="1225" customFormat="1" ht="13" x14ac:dyDescent="0.15"/>
    <row r="1226" customFormat="1" ht="13" x14ac:dyDescent="0.15"/>
    <row r="1227" customFormat="1" ht="13" x14ac:dyDescent="0.15"/>
    <row r="1228" customFormat="1" ht="13" x14ac:dyDescent="0.15"/>
    <row r="1229" customFormat="1" ht="13" x14ac:dyDescent="0.15"/>
    <row r="1230" customFormat="1" ht="13" x14ac:dyDescent="0.15"/>
    <row r="1231" customFormat="1" ht="13" x14ac:dyDescent="0.15"/>
    <row r="1232" customFormat="1" ht="13" x14ac:dyDescent="0.15"/>
    <row r="1233" customFormat="1" ht="13" x14ac:dyDescent="0.15"/>
    <row r="1234" customFormat="1" ht="13" x14ac:dyDescent="0.15"/>
    <row r="1235" customFormat="1" ht="13" x14ac:dyDescent="0.15"/>
    <row r="1236" customFormat="1" ht="13" x14ac:dyDescent="0.15"/>
    <row r="1237" customFormat="1" ht="13" x14ac:dyDescent="0.15"/>
    <row r="1238" customFormat="1" ht="13" x14ac:dyDescent="0.15"/>
    <row r="1239" customFormat="1" ht="13" x14ac:dyDescent="0.15"/>
    <row r="1240" customFormat="1" ht="13" x14ac:dyDescent="0.15"/>
    <row r="1241" customFormat="1" ht="13" x14ac:dyDescent="0.15"/>
    <row r="1242" customFormat="1" ht="13" x14ac:dyDescent="0.15"/>
    <row r="1243" customFormat="1" ht="13" x14ac:dyDescent="0.15"/>
    <row r="1244" customFormat="1" ht="13" x14ac:dyDescent="0.15"/>
    <row r="1245" customFormat="1" ht="13" x14ac:dyDescent="0.15"/>
    <row r="1246" customFormat="1" ht="13" x14ac:dyDescent="0.15"/>
    <row r="1247" customFormat="1" ht="13" x14ac:dyDescent="0.15"/>
    <row r="1248" customFormat="1" ht="13" x14ac:dyDescent="0.15"/>
    <row r="1249" customFormat="1" ht="13" x14ac:dyDescent="0.15"/>
    <row r="1250" customFormat="1" ht="13" x14ac:dyDescent="0.15"/>
    <row r="1251" customFormat="1" ht="13" x14ac:dyDescent="0.15"/>
    <row r="1252" customFormat="1" ht="13" x14ac:dyDescent="0.15"/>
    <row r="1253" customFormat="1" ht="13" x14ac:dyDescent="0.15"/>
    <row r="1254" customFormat="1" ht="13" x14ac:dyDescent="0.15"/>
    <row r="1255" customFormat="1" ht="13" x14ac:dyDescent="0.15"/>
    <row r="1256" customFormat="1" ht="13" x14ac:dyDescent="0.15"/>
    <row r="1257" customFormat="1" ht="13" x14ac:dyDescent="0.15"/>
    <row r="1258" customFormat="1" ht="13" x14ac:dyDescent="0.15"/>
    <row r="1259" customFormat="1" ht="13" x14ac:dyDescent="0.15"/>
    <row r="1260" customFormat="1" ht="13" x14ac:dyDescent="0.15"/>
    <row r="1261" customFormat="1" ht="13" x14ac:dyDescent="0.15"/>
    <row r="1262" customFormat="1" ht="13" x14ac:dyDescent="0.15"/>
    <row r="1263" customFormat="1" ht="13" x14ac:dyDescent="0.15"/>
    <row r="1264" customFormat="1" ht="13" x14ac:dyDescent="0.15"/>
    <row r="1265" customFormat="1" ht="13" x14ac:dyDescent="0.15"/>
    <row r="1266" customFormat="1" ht="13" x14ac:dyDescent="0.15"/>
    <row r="1267" customFormat="1" ht="13" x14ac:dyDescent="0.15"/>
    <row r="1268" customFormat="1" ht="13" x14ac:dyDescent="0.15"/>
    <row r="1269" customFormat="1" ht="13" x14ac:dyDescent="0.15"/>
    <row r="1270" customFormat="1" ht="13" x14ac:dyDescent="0.15"/>
    <row r="1271" customFormat="1" ht="13" x14ac:dyDescent="0.15"/>
    <row r="1272" customFormat="1" ht="13" x14ac:dyDescent="0.15"/>
    <row r="1273" customFormat="1" ht="13" x14ac:dyDescent="0.15"/>
    <row r="1274" customFormat="1" ht="13" x14ac:dyDescent="0.15"/>
    <row r="1275" customFormat="1" ht="13" x14ac:dyDescent="0.15"/>
    <row r="1276" customFormat="1" ht="13" x14ac:dyDescent="0.15"/>
    <row r="1277" customFormat="1" ht="13" x14ac:dyDescent="0.15"/>
    <row r="1278" customFormat="1" ht="13" x14ac:dyDescent="0.15"/>
    <row r="1279" customFormat="1" ht="13" x14ac:dyDescent="0.15"/>
    <row r="1280" customFormat="1" ht="13" x14ac:dyDescent="0.15"/>
    <row r="1281" customFormat="1" ht="13" x14ac:dyDescent="0.15"/>
    <row r="1282" customFormat="1" ht="13" x14ac:dyDescent="0.15"/>
    <row r="1283" customFormat="1" ht="13" x14ac:dyDescent="0.15"/>
    <row r="1284" customFormat="1" ht="13" x14ac:dyDescent="0.15"/>
    <row r="1285" customFormat="1" ht="13" x14ac:dyDescent="0.15"/>
    <row r="1286" customFormat="1" ht="13" x14ac:dyDescent="0.15"/>
    <row r="1287" customFormat="1" ht="13" x14ac:dyDescent="0.15"/>
    <row r="1288" customFormat="1" ht="13" x14ac:dyDescent="0.15"/>
    <row r="1289" customFormat="1" ht="13" x14ac:dyDescent="0.15"/>
    <row r="1290" customFormat="1" ht="13" x14ac:dyDescent="0.15"/>
    <row r="1291" customFormat="1" ht="13" x14ac:dyDescent="0.15"/>
    <row r="1292" customFormat="1" ht="13" x14ac:dyDescent="0.15"/>
    <row r="1293" customFormat="1" ht="13" x14ac:dyDescent="0.15"/>
    <row r="1294" customFormat="1" ht="13" x14ac:dyDescent="0.15"/>
    <row r="1295" customFormat="1" ht="13" x14ac:dyDescent="0.15"/>
    <row r="1296" customFormat="1" ht="13" x14ac:dyDescent="0.15"/>
    <row r="1297" customFormat="1" ht="13" x14ac:dyDescent="0.15"/>
    <row r="1298" customFormat="1" ht="13" x14ac:dyDescent="0.15"/>
    <row r="1299" customFormat="1" ht="13" x14ac:dyDescent="0.15"/>
    <row r="1300" customFormat="1" ht="13" x14ac:dyDescent="0.15"/>
    <row r="1301" customFormat="1" ht="13" x14ac:dyDescent="0.15"/>
    <row r="1302" customFormat="1" ht="13" x14ac:dyDescent="0.15"/>
    <row r="1303" customFormat="1" ht="13" x14ac:dyDescent="0.15"/>
    <row r="1304" customFormat="1" ht="13" x14ac:dyDescent="0.15"/>
    <row r="1305" customFormat="1" ht="13" x14ac:dyDescent="0.15"/>
    <row r="1306" customFormat="1" ht="13" x14ac:dyDescent="0.15"/>
    <row r="1307" customFormat="1" ht="13" x14ac:dyDescent="0.15"/>
    <row r="1308" customFormat="1" ht="13" x14ac:dyDescent="0.15"/>
    <row r="1309" customFormat="1" ht="13" x14ac:dyDescent="0.15"/>
    <row r="1310" customFormat="1" ht="13" x14ac:dyDescent="0.15"/>
    <row r="1311" customFormat="1" ht="13" x14ac:dyDescent="0.15"/>
    <row r="1312" customFormat="1" ht="13" x14ac:dyDescent="0.15"/>
    <row r="1313" customFormat="1" ht="13" x14ac:dyDescent="0.15"/>
    <row r="1314" customFormat="1" ht="13" x14ac:dyDescent="0.15"/>
    <row r="1315" customFormat="1" ht="13" x14ac:dyDescent="0.15"/>
    <row r="1316" customFormat="1" ht="13" x14ac:dyDescent="0.15"/>
    <row r="1317" customFormat="1" ht="13" x14ac:dyDescent="0.15"/>
    <row r="1318" customFormat="1" ht="13" x14ac:dyDescent="0.15"/>
    <row r="1319" customFormat="1" ht="13" x14ac:dyDescent="0.15"/>
    <row r="1320" customFormat="1" ht="13" x14ac:dyDescent="0.15"/>
    <row r="1321" customFormat="1" ht="13" x14ac:dyDescent="0.15"/>
    <row r="1322" customFormat="1" ht="13" x14ac:dyDescent="0.15"/>
    <row r="1323" customFormat="1" ht="13" x14ac:dyDescent="0.15"/>
    <row r="1324" customFormat="1" ht="13" x14ac:dyDescent="0.15"/>
    <row r="1325" customFormat="1" ht="13" x14ac:dyDescent="0.15"/>
    <row r="1326" customFormat="1" ht="13" x14ac:dyDescent="0.15"/>
    <row r="1327" customFormat="1" ht="13" x14ac:dyDescent="0.15"/>
    <row r="1328" customFormat="1" ht="13" x14ac:dyDescent="0.15"/>
    <row r="1329" customFormat="1" ht="13" x14ac:dyDescent="0.15"/>
    <row r="1330" customFormat="1" ht="13" x14ac:dyDescent="0.15"/>
    <row r="1331" customFormat="1" ht="13" x14ac:dyDescent="0.15"/>
    <row r="1332" customFormat="1" ht="13" x14ac:dyDescent="0.15"/>
    <row r="1333" customFormat="1" ht="13" x14ac:dyDescent="0.15"/>
    <row r="1334" customFormat="1" ht="13" x14ac:dyDescent="0.15"/>
    <row r="1335" customFormat="1" ht="13" x14ac:dyDescent="0.15"/>
    <row r="1336" customFormat="1" ht="13" x14ac:dyDescent="0.15"/>
    <row r="1337" customFormat="1" ht="13" x14ac:dyDescent="0.15"/>
    <row r="1338" customFormat="1" ht="13" x14ac:dyDescent="0.15"/>
    <row r="1339" customFormat="1" ht="13" x14ac:dyDescent="0.15"/>
    <row r="1340" customFormat="1" ht="13" x14ac:dyDescent="0.15"/>
    <row r="1341" customFormat="1" ht="13" x14ac:dyDescent="0.15"/>
    <row r="1342" customFormat="1" ht="13" x14ac:dyDescent="0.15"/>
    <row r="1343" customFormat="1" ht="13" x14ac:dyDescent="0.15"/>
    <row r="1344" customFormat="1" ht="13" x14ac:dyDescent="0.15"/>
    <row r="1345" customFormat="1" ht="13" x14ac:dyDescent="0.15"/>
    <row r="1346" customFormat="1" ht="13" x14ac:dyDescent="0.15"/>
    <row r="1347" customFormat="1" ht="13" x14ac:dyDescent="0.15"/>
    <row r="1348" customFormat="1" ht="13" x14ac:dyDescent="0.15"/>
    <row r="1349" customFormat="1" ht="13" x14ac:dyDescent="0.15"/>
    <row r="1350" customFormat="1" ht="13" x14ac:dyDescent="0.15"/>
    <row r="1351" customFormat="1" ht="13" x14ac:dyDescent="0.15"/>
    <row r="1352" customFormat="1" ht="13" x14ac:dyDescent="0.15"/>
    <row r="1353" customFormat="1" ht="13" x14ac:dyDescent="0.15"/>
    <row r="1354" customFormat="1" ht="13" x14ac:dyDescent="0.15"/>
    <row r="1355" customFormat="1" ht="13" x14ac:dyDescent="0.15"/>
    <row r="1356" customFormat="1" ht="13" x14ac:dyDescent="0.15"/>
    <row r="1357" customFormat="1" ht="13" x14ac:dyDescent="0.15"/>
    <row r="1358" customFormat="1" ht="13" x14ac:dyDescent="0.15"/>
    <row r="1359" customFormat="1" ht="13" x14ac:dyDescent="0.15"/>
    <row r="1360" customFormat="1" ht="13" x14ac:dyDescent="0.15"/>
    <row r="1361" customFormat="1" ht="13" x14ac:dyDescent="0.15"/>
    <row r="1362" customFormat="1" ht="13" x14ac:dyDescent="0.15"/>
    <row r="1363" customFormat="1" ht="13" x14ac:dyDescent="0.15"/>
    <row r="1364" customFormat="1" ht="13" x14ac:dyDescent="0.15"/>
    <row r="1365" customFormat="1" ht="13" x14ac:dyDescent="0.15"/>
    <row r="1366" customFormat="1" ht="13" x14ac:dyDescent="0.15"/>
    <row r="1367" customFormat="1" ht="13" x14ac:dyDescent="0.15"/>
    <row r="1368" customFormat="1" ht="13" x14ac:dyDescent="0.15"/>
    <row r="1369" customFormat="1" ht="13" x14ac:dyDescent="0.15"/>
    <row r="1370" customFormat="1" ht="13" x14ac:dyDescent="0.15"/>
    <row r="1371" customFormat="1" ht="13" x14ac:dyDescent="0.15"/>
    <row r="1372" customFormat="1" ht="13" x14ac:dyDescent="0.15"/>
    <row r="1373" customFormat="1" ht="13" x14ac:dyDescent="0.15"/>
    <row r="1374" customFormat="1" ht="13" x14ac:dyDescent="0.15"/>
    <row r="1375" customFormat="1" ht="13" x14ac:dyDescent="0.15"/>
    <row r="1376" customFormat="1" ht="13" x14ac:dyDescent="0.15"/>
    <row r="1377" customFormat="1" ht="13" x14ac:dyDescent="0.15"/>
    <row r="1378" customFormat="1" ht="13" x14ac:dyDescent="0.15"/>
    <row r="1379" customFormat="1" ht="13" x14ac:dyDescent="0.15"/>
    <row r="1380" customFormat="1" ht="13" x14ac:dyDescent="0.15"/>
    <row r="1381" customFormat="1" ht="13" x14ac:dyDescent="0.15"/>
    <row r="1382" customFormat="1" ht="13" x14ac:dyDescent="0.15"/>
    <row r="1383" customFormat="1" ht="13" x14ac:dyDescent="0.15"/>
    <row r="1384" customFormat="1" ht="13" x14ac:dyDescent="0.15"/>
    <row r="1385" customFormat="1" ht="13" x14ac:dyDescent="0.15"/>
    <row r="1386" customFormat="1" ht="13" x14ac:dyDescent="0.15"/>
    <row r="1387" customFormat="1" ht="13" x14ac:dyDescent="0.15"/>
    <row r="1388" customFormat="1" ht="13" x14ac:dyDescent="0.15"/>
    <row r="1389" customFormat="1" ht="13" x14ac:dyDescent="0.15"/>
    <row r="1390" customFormat="1" ht="13" x14ac:dyDescent="0.15"/>
    <row r="1391" customFormat="1" ht="13" x14ac:dyDescent="0.15"/>
    <row r="1392" customFormat="1" ht="13" x14ac:dyDescent="0.15"/>
    <row r="1393" customFormat="1" ht="13" x14ac:dyDescent="0.15"/>
    <row r="1394" customFormat="1" ht="13" x14ac:dyDescent="0.15"/>
    <row r="1395" customFormat="1" ht="13" x14ac:dyDescent="0.15"/>
    <row r="1396" customFormat="1" ht="13" x14ac:dyDescent="0.15"/>
    <row r="1397" customFormat="1" ht="13" x14ac:dyDescent="0.15"/>
    <row r="1398" customFormat="1" ht="13" x14ac:dyDescent="0.15"/>
    <row r="1399" customFormat="1" ht="13" x14ac:dyDescent="0.15"/>
    <row r="1400" customFormat="1" ht="13" x14ac:dyDescent="0.15"/>
    <row r="1401" customFormat="1" ht="13" x14ac:dyDescent="0.15"/>
    <row r="1402" customFormat="1" ht="13" x14ac:dyDescent="0.15"/>
    <row r="1403" customFormat="1" ht="13" x14ac:dyDescent="0.15"/>
    <row r="1404" customFormat="1" ht="13" x14ac:dyDescent="0.15"/>
    <row r="1405" customFormat="1" ht="13" x14ac:dyDescent="0.15"/>
    <row r="1406" customFormat="1" ht="13" x14ac:dyDescent="0.15"/>
    <row r="1407" customFormat="1" ht="13" x14ac:dyDescent="0.15"/>
    <row r="1408" customFormat="1" ht="13" x14ac:dyDescent="0.15"/>
    <row r="1409" customFormat="1" ht="13" x14ac:dyDescent="0.15"/>
    <row r="1410" customFormat="1" ht="13" x14ac:dyDescent="0.15"/>
    <row r="1411" customFormat="1" ht="13" x14ac:dyDescent="0.15"/>
    <row r="1412" customFormat="1" ht="13" x14ac:dyDescent="0.15"/>
    <row r="1413" customFormat="1" ht="13" x14ac:dyDescent="0.15"/>
    <row r="1414" customFormat="1" ht="13" x14ac:dyDescent="0.15"/>
    <row r="1415" customFormat="1" ht="13" x14ac:dyDescent="0.15"/>
    <row r="1416" customFormat="1" ht="13" x14ac:dyDescent="0.15"/>
    <row r="1417" customFormat="1" ht="13" x14ac:dyDescent="0.15"/>
    <row r="1418" customFormat="1" ht="13" x14ac:dyDescent="0.15"/>
    <row r="1419" customFormat="1" ht="13" x14ac:dyDescent="0.15"/>
    <row r="1420" customFormat="1" ht="13" x14ac:dyDescent="0.15"/>
    <row r="1421" customFormat="1" ht="13" x14ac:dyDescent="0.15"/>
    <row r="1422" customFormat="1" ht="13" x14ac:dyDescent="0.15"/>
    <row r="1423" customFormat="1" ht="13" x14ac:dyDescent="0.15"/>
    <row r="1424" customFormat="1" ht="13" x14ac:dyDescent="0.15"/>
    <row r="1425" customFormat="1" ht="13" x14ac:dyDescent="0.15"/>
    <row r="1426" customFormat="1" ht="13" x14ac:dyDescent="0.15"/>
    <row r="1427" customFormat="1" ht="13" x14ac:dyDescent="0.15"/>
    <row r="1428" customFormat="1" ht="13" x14ac:dyDescent="0.15"/>
    <row r="1429" customFormat="1" ht="13" x14ac:dyDescent="0.15"/>
    <row r="1430" customFormat="1" ht="13" x14ac:dyDescent="0.15"/>
    <row r="1431" customFormat="1" ht="13" x14ac:dyDescent="0.15"/>
    <row r="1432" customFormat="1" ht="13" x14ac:dyDescent="0.15"/>
    <row r="1433" customFormat="1" ht="13" x14ac:dyDescent="0.15"/>
    <row r="1434" customFormat="1" ht="13" x14ac:dyDescent="0.15"/>
    <row r="1435" customFormat="1" ht="13" x14ac:dyDescent="0.15"/>
    <row r="1436" customFormat="1" ht="13" x14ac:dyDescent="0.15"/>
    <row r="1437" customFormat="1" ht="13" x14ac:dyDescent="0.15"/>
    <row r="1438" customFormat="1" ht="13" x14ac:dyDescent="0.15"/>
    <row r="1439" customFormat="1" ht="13" x14ac:dyDescent="0.15"/>
    <row r="1440" customFormat="1" ht="13" x14ac:dyDescent="0.15"/>
    <row r="1441" customFormat="1" ht="13" x14ac:dyDescent="0.15"/>
    <row r="1442" customFormat="1" ht="13" x14ac:dyDescent="0.15"/>
    <row r="1443" customFormat="1" ht="13" x14ac:dyDescent="0.15"/>
    <row r="1444" customFormat="1" ht="13" x14ac:dyDescent="0.15"/>
    <row r="1445" customFormat="1" ht="13" x14ac:dyDescent="0.15"/>
    <row r="1446" customFormat="1" ht="13" x14ac:dyDescent="0.15"/>
    <row r="1447" customFormat="1" ht="13" x14ac:dyDescent="0.15"/>
    <row r="1448" customFormat="1" ht="13" x14ac:dyDescent="0.15"/>
    <row r="1449" customFormat="1" ht="13" x14ac:dyDescent="0.15"/>
    <row r="1450" customFormat="1" ht="13" x14ac:dyDescent="0.15"/>
    <row r="1451" customFormat="1" ht="13" x14ac:dyDescent="0.15"/>
    <row r="1452" customFormat="1" ht="13" x14ac:dyDescent="0.15"/>
    <row r="1453" customFormat="1" ht="13" x14ac:dyDescent="0.15"/>
    <row r="1454" customFormat="1" ht="13" x14ac:dyDescent="0.15"/>
    <row r="1455" customFormat="1" ht="13" x14ac:dyDescent="0.15"/>
    <row r="1456" customFormat="1" ht="13" x14ac:dyDescent="0.15"/>
    <row r="1457" customFormat="1" ht="13" x14ac:dyDescent="0.15"/>
    <row r="1458" customFormat="1" ht="13" x14ac:dyDescent="0.15"/>
    <row r="1459" customFormat="1" ht="13" x14ac:dyDescent="0.15"/>
    <row r="1460" customFormat="1" ht="13" x14ac:dyDescent="0.15"/>
    <row r="1461" customFormat="1" ht="13" x14ac:dyDescent="0.15"/>
    <row r="1462" customFormat="1" ht="13" x14ac:dyDescent="0.15"/>
    <row r="1463" customFormat="1" ht="13" x14ac:dyDescent="0.15"/>
    <row r="1464" customFormat="1" ht="13" x14ac:dyDescent="0.15"/>
    <row r="1465" customFormat="1" ht="13" x14ac:dyDescent="0.15"/>
    <row r="1466" customFormat="1" ht="13" x14ac:dyDescent="0.15"/>
    <row r="1467" customFormat="1" ht="13" x14ac:dyDescent="0.15"/>
    <row r="1468" customFormat="1" ht="13" x14ac:dyDescent="0.15"/>
    <row r="1469" customFormat="1" ht="13" x14ac:dyDescent="0.15"/>
    <row r="1470" customFormat="1" ht="13" x14ac:dyDescent="0.15"/>
    <row r="1471" customFormat="1" ht="13" x14ac:dyDescent="0.15"/>
    <row r="1472" customFormat="1" ht="13" x14ac:dyDescent="0.15"/>
    <row r="1473" customFormat="1" ht="13" x14ac:dyDescent="0.15"/>
    <row r="1474" customFormat="1" ht="13" x14ac:dyDescent="0.15"/>
    <row r="1475" customFormat="1" ht="13" x14ac:dyDescent="0.15"/>
    <row r="1476" customFormat="1" ht="13" x14ac:dyDescent="0.15"/>
    <row r="1477" customFormat="1" ht="13" x14ac:dyDescent="0.15"/>
    <row r="1478" customFormat="1" ht="13" x14ac:dyDescent="0.15"/>
    <row r="1479" customFormat="1" ht="13" x14ac:dyDescent="0.15"/>
    <row r="1480" customFormat="1" ht="13" x14ac:dyDescent="0.15"/>
    <row r="1481" customFormat="1" ht="13" x14ac:dyDescent="0.15"/>
    <row r="1482" customFormat="1" ht="13" x14ac:dyDescent="0.15"/>
    <row r="1483" customFormat="1" ht="13" x14ac:dyDescent="0.15"/>
    <row r="1484" customFormat="1" ht="13" x14ac:dyDescent="0.15"/>
    <row r="1485" customFormat="1" ht="13" x14ac:dyDescent="0.15"/>
    <row r="1486" customFormat="1" ht="13" x14ac:dyDescent="0.15"/>
    <row r="1487" customFormat="1" ht="13" x14ac:dyDescent="0.15"/>
    <row r="1488" customFormat="1" ht="13" x14ac:dyDescent="0.15"/>
    <row r="1489" customFormat="1" ht="13" x14ac:dyDescent="0.15"/>
    <row r="1490" customFormat="1" ht="13" x14ac:dyDescent="0.15"/>
    <row r="1491" customFormat="1" ht="13" x14ac:dyDescent="0.15"/>
    <row r="1492" customFormat="1" ht="13" x14ac:dyDescent="0.15"/>
    <row r="1493" customFormat="1" ht="13" x14ac:dyDescent="0.15"/>
    <row r="1494" customFormat="1" ht="13" x14ac:dyDescent="0.15"/>
    <row r="1495" customFormat="1" ht="13" x14ac:dyDescent="0.15"/>
    <row r="1496" customFormat="1" ht="13" x14ac:dyDescent="0.15"/>
    <row r="1497" customFormat="1" ht="13" x14ac:dyDescent="0.15"/>
    <row r="1498" customFormat="1" ht="13" x14ac:dyDescent="0.15"/>
    <row r="1499" customFormat="1" ht="13" x14ac:dyDescent="0.15"/>
    <row r="1500" customFormat="1" ht="13" x14ac:dyDescent="0.15"/>
    <row r="1501" customFormat="1" ht="13" x14ac:dyDescent="0.15"/>
    <row r="1502" customFormat="1" ht="13" x14ac:dyDescent="0.15"/>
    <row r="1503" customFormat="1" ht="13" x14ac:dyDescent="0.15"/>
    <row r="1504" customFormat="1" ht="13" x14ac:dyDescent="0.15"/>
    <row r="1505" customFormat="1" ht="13" x14ac:dyDescent="0.15"/>
    <row r="1506" customFormat="1" ht="13" x14ac:dyDescent="0.15"/>
    <row r="1507" customFormat="1" ht="13" x14ac:dyDescent="0.15"/>
    <row r="1508" customFormat="1" ht="13" x14ac:dyDescent="0.15"/>
    <row r="1509" customFormat="1" ht="13" x14ac:dyDescent="0.15"/>
    <row r="1510" customFormat="1" ht="13" x14ac:dyDescent="0.15"/>
    <row r="1511" customFormat="1" ht="13" x14ac:dyDescent="0.15"/>
    <row r="1512" customFormat="1" ht="13" x14ac:dyDescent="0.15"/>
    <row r="1513" customFormat="1" ht="13" x14ac:dyDescent="0.15"/>
    <row r="1514" customFormat="1" ht="13" x14ac:dyDescent="0.15"/>
    <row r="1515" customFormat="1" ht="13" x14ac:dyDescent="0.15"/>
    <row r="1516" customFormat="1" ht="13" x14ac:dyDescent="0.15"/>
    <row r="1517" customFormat="1" ht="13" x14ac:dyDescent="0.15"/>
    <row r="1518" customFormat="1" ht="13" x14ac:dyDescent="0.15"/>
    <row r="1519" customFormat="1" ht="13" x14ac:dyDescent="0.15"/>
    <row r="1520" customFormat="1" ht="13" x14ac:dyDescent="0.15"/>
    <row r="1521" customFormat="1" ht="13" x14ac:dyDescent="0.15"/>
    <row r="1522" customFormat="1" ht="13" x14ac:dyDescent="0.15"/>
    <row r="1523" customFormat="1" ht="13" x14ac:dyDescent="0.15"/>
    <row r="1524" customFormat="1" ht="13" x14ac:dyDescent="0.15"/>
    <row r="1525" customFormat="1" ht="13" x14ac:dyDescent="0.15"/>
    <row r="1526" customFormat="1" ht="13" x14ac:dyDescent="0.15"/>
    <row r="1527" customFormat="1" ht="13" x14ac:dyDescent="0.15"/>
    <row r="1528" customFormat="1" ht="13" x14ac:dyDescent="0.15"/>
    <row r="1529" customFormat="1" ht="13" x14ac:dyDescent="0.15"/>
    <row r="1530" customFormat="1" ht="13" x14ac:dyDescent="0.15"/>
    <row r="1531" customFormat="1" ht="13" x14ac:dyDescent="0.15"/>
    <row r="1532" customFormat="1" ht="13" x14ac:dyDescent="0.15"/>
    <row r="1533" customFormat="1" ht="13" x14ac:dyDescent="0.15"/>
    <row r="1534" customFormat="1" ht="13" x14ac:dyDescent="0.15"/>
    <row r="1535" customFormat="1" ht="13" x14ac:dyDescent="0.15"/>
    <row r="1536" customFormat="1" ht="13" x14ac:dyDescent="0.15"/>
    <row r="1537" customFormat="1" ht="13" x14ac:dyDescent="0.15"/>
    <row r="1538" customFormat="1" ht="13" x14ac:dyDescent="0.15"/>
    <row r="1539" customFormat="1" ht="13" x14ac:dyDescent="0.15"/>
    <row r="1540" customFormat="1" ht="13" x14ac:dyDescent="0.15"/>
    <row r="1541" customFormat="1" ht="13" x14ac:dyDescent="0.15"/>
    <row r="1542" customFormat="1" ht="13" x14ac:dyDescent="0.15"/>
    <row r="1543" customFormat="1" ht="13" x14ac:dyDescent="0.15"/>
    <row r="1544" customFormat="1" ht="13" x14ac:dyDescent="0.15"/>
    <row r="1545" customFormat="1" ht="13" x14ac:dyDescent="0.15"/>
    <row r="1546" customFormat="1" ht="13" x14ac:dyDescent="0.15"/>
    <row r="1547" customFormat="1" ht="13" x14ac:dyDescent="0.15"/>
    <row r="1548" customFormat="1" ht="13" x14ac:dyDescent="0.15"/>
    <row r="1549" customFormat="1" ht="13" x14ac:dyDescent="0.15"/>
    <row r="1550" customFormat="1" ht="13" x14ac:dyDescent="0.15"/>
    <row r="1551" customFormat="1" ht="13" x14ac:dyDescent="0.15"/>
    <row r="1552" customFormat="1" ht="13" x14ac:dyDescent="0.15"/>
    <row r="1553" customFormat="1" ht="13" x14ac:dyDescent="0.15"/>
    <row r="1554" customFormat="1" ht="13" x14ac:dyDescent="0.15"/>
    <row r="1555" customFormat="1" ht="13" x14ac:dyDescent="0.15"/>
    <row r="1556" customFormat="1" ht="13" x14ac:dyDescent="0.15"/>
    <row r="1557" customFormat="1" ht="13" x14ac:dyDescent="0.15"/>
    <row r="1558" customFormat="1" ht="13" x14ac:dyDescent="0.15"/>
    <row r="1559" customFormat="1" ht="13" x14ac:dyDescent="0.15"/>
    <row r="1560" customFormat="1" ht="13" x14ac:dyDescent="0.15"/>
    <row r="1561" customFormat="1" ht="13" x14ac:dyDescent="0.15"/>
    <row r="1562" customFormat="1" ht="13" x14ac:dyDescent="0.15"/>
    <row r="1563" customFormat="1" ht="13" x14ac:dyDescent="0.15"/>
    <row r="1564" customFormat="1" ht="13" x14ac:dyDescent="0.15"/>
    <row r="1565" customFormat="1" ht="13" x14ac:dyDescent="0.15"/>
    <row r="1566" customFormat="1" ht="13" x14ac:dyDescent="0.15"/>
    <row r="1567" customFormat="1" ht="13" x14ac:dyDescent="0.15"/>
    <row r="1568" customFormat="1" ht="13" x14ac:dyDescent="0.15"/>
    <row r="1569" customFormat="1" ht="13" x14ac:dyDescent="0.15"/>
    <row r="1570" customFormat="1" ht="13" x14ac:dyDescent="0.15"/>
    <row r="1571" customFormat="1" ht="13" x14ac:dyDescent="0.15"/>
    <row r="1572" customFormat="1" ht="13" x14ac:dyDescent="0.15"/>
    <row r="1573" customFormat="1" ht="13" x14ac:dyDescent="0.15"/>
    <row r="1574" customFormat="1" ht="13" x14ac:dyDescent="0.15"/>
    <row r="1575" customFormat="1" ht="13" x14ac:dyDescent="0.15"/>
    <row r="1576" customFormat="1" ht="13" x14ac:dyDescent="0.15"/>
    <row r="1577" customFormat="1" ht="13" x14ac:dyDescent="0.15"/>
    <row r="1578" customFormat="1" ht="13" x14ac:dyDescent="0.15"/>
    <row r="1579" customFormat="1" ht="13" x14ac:dyDescent="0.15"/>
    <row r="1580" customFormat="1" ht="13" x14ac:dyDescent="0.15"/>
    <row r="1581" customFormat="1" ht="13" x14ac:dyDescent="0.15"/>
    <row r="1582" customFormat="1" ht="13" x14ac:dyDescent="0.15"/>
    <row r="1583" customFormat="1" ht="13" x14ac:dyDescent="0.15"/>
    <row r="1584" customFormat="1" ht="13" x14ac:dyDescent="0.15"/>
    <row r="1585" customFormat="1" ht="13" x14ac:dyDescent="0.15"/>
    <row r="1586" customFormat="1" ht="13" x14ac:dyDescent="0.15"/>
    <row r="1587" customFormat="1" ht="13" x14ac:dyDescent="0.15"/>
    <row r="1588" customFormat="1" ht="13" x14ac:dyDescent="0.15"/>
    <row r="1589" customFormat="1" ht="13" x14ac:dyDescent="0.15"/>
    <row r="1590" customFormat="1" ht="13" x14ac:dyDescent="0.15"/>
    <row r="1591" customFormat="1" ht="13" x14ac:dyDescent="0.15"/>
    <row r="1592" customFormat="1" ht="13" x14ac:dyDescent="0.15"/>
    <row r="1593" customFormat="1" ht="13" x14ac:dyDescent="0.15"/>
    <row r="1594" customFormat="1" ht="13" x14ac:dyDescent="0.15"/>
    <row r="1595" customFormat="1" ht="13" x14ac:dyDescent="0.15"/>
    <row r="1596" customFormat="1" ht="13" x14ac:dyDescent="0.15"/>
    <row r="1597" customFormat="1" ht="13" x14ac:dyDescent="0.15"/>
    <row r="1598" customFormat="1" ht="13" x14ac:dyDescent="0.15"/>
    <row r="1599" customFormat="1" ht="13" x14ac:dyDescent="0.15"/>
    <row r="1600" customFormat="1" ht="13" x14ac:dyDescent="0.15"/>
    <row r="1601" customFormat="1" ht="13" x14ac:dyDescent="0.15"/>
    <row r="1602" customFormat="1" ht="13" x14ac:dyDescent="0.15"/>
    <row r="1603" customFormat="1" ht="13" x14ac:dyDescent="0.15"/>
    <row r="1604" customFormat="1" ht="13" x14ac:dyDescent="0.15"/>
    <row r="1605" customFormat="1" ht="13" x14ac:dyDescent="0.15"/>
    <row r="1606" customFormat="1" ht="13" x14ac:dyDescent="0.15"/>
    <row r="1607" customFormat="1" ht="13" x14ac:dyDescent="0.15"/>
    <row r="1608" customFormat="1" ht="13" x14ac:dyDescent="0.15"/>
    <row r="1609" customFormat="1" ht="13" x14ac:dyDescent="0.15"/>
    <row r="1610" customFormat="1" ht="13" x14ac:dyDescent="0.15"/>
    <row r="1611" customFormat="1" ht="13" x14ac:dyDescent="0.15"/>
    <row r="1612" customFormat="1" ht="13" x14ac:dyDescent="0.15"/>
    <row r="1613" customFormat="1" ht="13" x14ac:dyDescent="0.15"/>
    <row r="1614" customFormat="1" ht="13" x14ac:dyDescent="0.15"/>
    <row r="1615" customFormat="1" ht="13" x14ac:dyDescent="0.15"/>
    <row r="1616" customFormat="1" ht="13" x14ac:dyDescent="0.15"/>
    <row r="1617" customFormat="1" ht="13" x14ac:dyDescent="0.15"/>
    <row r="1618" customFormat="1" ht="13" x14ac:dyDescent="0.15"/>
    <row r="1619" customFormat="1" ht="13" x14ac:dyDescent="0.15"/>
    <row r="1620" customFormat="1" ht="13" x14ac:dyDescent="0.15"/>
    <row r="1621" customFormat="1" ht="13" x14ac:dyDescent="0.15"/>
    <row r="1622" customFormat="1" ht="13" x14ac:dyDescent="0.15"/>
    <row r="1623" customFormat="1" ht="13" x14ac:dyDescent="0.15"/>
    <row r="1624" customFormat="1" ht="13" x14ac:dyDescent="0.15"/>
    <row r="1625" customFormat="1" ht="13" x14ac:dyDescent="0.15"/>
    <row r="1626" customFormat="1" ht="13" x14ac:dyDescent="0.15"/>
    <row r="1627" customFormat="1" ht="13" x14ac:dyDescent="0.15"/>
    <row r="1628" customFormat="1" ht="13" x14ac:dyDescent="0.15"/>
    <row r="1629" customFormat="1" ht="13" x14ac:dyDescent="0.15"/>
    <row r="1630" customFormat="1" ht="13" x14ac:dyDescent="0.15"/>
    <row r="1631" customFormat="1" ht="13" x14ac:dyDescent="0.15"/>
    <row r="1632" customFormat="1" ht="13" x14ac:dyDescent="0.15"/>
    <row r="1633" customFormat="1" ht="13" x14ac:dyDescent="0.15"/>
    <row r="1634" customFormat="1" ht="13" x14ac:dyDescent="0.15"/>
    <row r="1635" customFormat="1" ht="13" x14ac:dyDescent="0.15"/>
    <row r="1636" customFormat="1" ht="13" x14ac:dyDescent="0.15"/>
    <row r="1637" customFormat="1" ht="13" x14ac:dyDescent="0.15"/>
    <row r="1638" customFormat="1" ht="13" x14ac:dyDescent="0.15"/>
    <row r="1639" customFormat="1" ht="13" x14ac:dyDescent="0.15"/>
    <row r="1640" customFormat="1" ht="13" x14ac:dyDescent="0.15"/>
    <row r="1641" customFormat="1" ht="13" x14ac:dyDescent="0.15"/>
    <row r="1642" customFormat="1" ht="13" x14ac:dyDescent="0.15"/>
    <row r="1643" customFormat="1" ht="13" x14ac:dyDescent="0.15"/>
    <row r="1644" customFormat="1" ht="13" x14ac:dyDescent="0.15"/>
    <row r="1645" customFormat="1" ht="13" x14ac:dyDescent="0.15"/>
    <row r="1646" customFormat="1" ht="13" x14ac:dyDescent="0.15"/>
    <row r="1647" customFormat="1" ht="13" x14ac:dyDescent="0.15"/>
    <row r="1648" customFormat="1" ht="13" x14ac:dyDescent="0.15"/>
    <row r="1649" customFormat="1" ht="13" x14ac:dyDescent="0.15"/>
    <row r="1650" customFormat="1" ht="13" x14ac:dyDescent="0.15"/>
    <row r="1651" customFormat="1" ht="13" x14ac:dyDescent="0.15"/>
    <row r="1652" customFormat="1" ht="13" x14ac:dyDescent="0.15"/>
    <row r="1653" customFormat="1" ht="13" x14ac:dyDescent="0.15"/>
    <row r="1654" customFormat="1" ht="13" x14ac:dyDescent="0.15"/>
    <row r="1655" customFormat="1" ht="13" x14ac:dyDescent="0.15"/>
    <row r="1656" customFormat="1" ht="13" x14ac:dyDescent="0.15"/>
    <row r="1657" customFormat="1" ht="13" x14ac:dyDescent="0.15"/>
    <row r="1658" customFormat="1" ht="13" x14ac:dyDescent="0.15"/>
    <row r="1659" customFormat="1" ht="13" x14ac:dyDescent="0.15"/>
    <row r="1660" customFormat="1" ht="13" x14ac:dyDescent="0.15"/>
    <row r="1661" customFormat="1" ht="13" x14ac:dyDescent="0.15"/>
    <row r="1662" customFormat="1" ht="13" x14ac:dyDescent="0.15"/>
    <row r="1663" customFormat="1" ht="13" x14ac:dyDescent="0.15"/>
    <row r="1664" customFormat="1" ht="13" x14ac:dyDescent="0.15"/>
    <row r="1665" customFormat="1" ht="13" x14ac:dyDescent="0.15"/>
    <row r="1666" customFormat="1" ht="13" x14ac:dyDescent="0.15"/>
    <row r="1667" customFormat="1" ht="13" x14ac:dyDescent="0.15"/>
    <row r="1668" customFormat="1" ht="13" x14ac:dyDescent="0.15"/>
    <row r="1669" customFormat="1" ht="13" x14ac:dyDescent="0.15"/>
    <row r="1670" customFormat="1" ht="13" x14ac:dyDescent="0.15"/>
    <row r="1671" customFormat="1" ht="13" x14ac:dyDescent="0.15"/>
    <row r="1672" customFormat="1" ht="13" x14ac:dyDescent="0.15"/>
    <row r="1673" customFormat="1" ht="13" x14ac:dyDescent="0.15"/>
    <row r="1674" customFormat="1" ht="13" x14ac:dyDescent="0.15"/>
    <row r="1675" customFormat="1" ht="13" x14ac:dyDescent="0.15"/>
    <row r="1676" customFormat="1" ht="13" x14ac:dyDescent="0.15"/>
    <row r="1677" customFormat="1" ht="13" x14ac:dyDescent="0.15"/>
    <row r="1678" customFormat="1" ht="13" x14ac:dyDescent="0.15"/>
    <row r="1679" customFormat="1" ht="13" x14ac:dyDescent="0.15"/>
    <row r="1680" customFormat="1" ht="13" x14ac:dyDescent="0.15"/>
    <row r="1681" customFormat="1" ht="13" x14ac:dyDescent="0.15"/>
    <row r="1682" customFormat="1" ht="13" x14ac:dyDescent="0.15"/>
    <row r="1683" customFormat="1" ht="13" x14ac:dyDescent="0.15"/>
    <row r="1684" customFormat="1" ht="13" x14ac:dyDescent="0.15"/>
    <row r="1685" customFormat="1" ht="13" x14ac:dyDescent="0.15"/>
    <row r="1686" customFormat="1" ht="13" x14ac:dyDescent="0.15"/>
    <row r="1687" customFormat="1" ht="13" x14ac:dyDescent="0.15"/>
    <row r="1688" customFormat="1" ht="13" x14ac:dyDescent="0.15"/>
    <row r="1689" customFormat="1" ht="13" x14ac:dyDescent="0.15"/>
    <row r="1690" customFormat="1" ht="13" x14ac:dyDescent="0.15"/>
    <row r="1691" customFormat="1" ht="13" x14ac:dyDescent="0.15"/>
    <row r="1692" customFormat="1" ht="13" x14ac:dyDescent="0.15"/>
    <row r="1693" customFormat="1" ht="13" x14ac:dyDescent="0.15"/>
    <row r="1694" customFormat="1" ht="13" x14ac:dyDescent="0.15"/>
    <row r="1695" customFormat="1" ht="13" x14ac:dyDescent="0.15"/>
    <row r="1696" customFormat="1" ht="13" x14ac:dyDescent="0.15"/>
    <row r="1697" customFormat="1" ht="13" x14ac:dyDescent="0.15"/>
    <row r="1698" customFormat="1" ht="13" x14ac:dyDescent="0.15"/>
    <row r="1699" customFormat="1" ht="13" x14ac:dyDescent="0.15"/>
    <row r="1700" customFormat="1" ht="13" x14ac:dyDescent="0.15"/>
    <row r="1701" customFormat="1" ht="13" x14ac:dyDescent="0.15"/>
    <row r="1702" customFormat="1" ht="13" x14ac:dyDescent="0.15"/>
    <row r="1703" customFormat="1" ht="13" x14ac:dyDescent="0.15"/>
    <row r="1704" customFormat="1" ht="13" x14ac:dyDescent="0.15"/>
    <row r="1705" customFormat="1" ht="13" x14ac:dyDescent="0.15"/>
    <row r="1706" customFormat="1" ht="13" x14ac:dyDescent="0.15"/>
    <row r="1707" customFormat="1" ht="13" x14ac:dyDescent="0.15"/>
    <row r="1708" customFormat="1" ht="13" x14ac:dyDescent="0.15"/>
    <row r="1709" customFormat="1" ht="13" x14ac:dyDescent="0.15"/>
    <row r="1710" customFormat="1" ht="13" x14ac:dyDescent="0.15"/>
    <row r="1711" customFormat="1" ht="13" x14ac:dyDescent="0.15"/>
    <row r="1712" customFormat="1" ht="13" x14ac:dyDescent="0.15"/>
    <row r="1713" customFormat="1" ht="13" x14ac:dyDescent="0.15"/>
    <row r="1714" customFormat="1" ht="13" x14ac:dyDescent="0.15"/>
    <row r="1715" customFormat="1" ht="13" x14ac:dyDescent="0.15"/>
    <row r="1716" customFormat="1" ht="13" x14ac:dyDescent="0.15"/>
    <row r="1717" customFormat="1" ht="13" x14ac:dyDescent="0.15"/>
    <row r="1718" customFormat="1" ht="13" x14ac:dyDescent="0.15"/>
    <row r="1719" customFormat="1" ht="13" x14ac:dyDescent="0.15"/>
    <row r="1720" customFormat="1" ht="13" x14ac:dyDescent="0.15"/>
    <row r="1721" customFormat="1" ht="13" x14ac:dyDescent="0.15"/>
    <row r="1722" customFormat="1" ht="13" x14ac:dyDescent="0.15"/>
    <row r="1723" customFormat="1" ht="13" x14ac:dyDescent="0.15"/>
    <row r="1724" customFormat="1" ht="13" x14ac:dyDescent="0.15"/>
    <row r="1725" customFormat="1" ht="13" x14ac:dyDescent="0.15"/>
    <row r="1726" customFormat="1" ht="13" x14ac:dyDescent="0.15"/>
    <row r="1727" customFormat="1" ht="13" x14ac:dyDescent="0.15"/>
    <row r="1728" customFormat="1" ht="13" x14ac:dyDescent="0.15"/>
    <row r="1729" customFormat="1" ht="13" x14ac:dyDescent="0.15"/>
    <row r="1730" customFormat="1" ht="13" x14ac:dyDescent="0.15"/>
    <row r="1731" customFormat="1" ht="13" x14ac:dyDescent="0.15"/>
    <row r="1732" customFormat="1" ht="13" x14ac:dyDescent="0.15"/>
    <row r="1733" customFormat="1" ht="13" x14ac:dyDescent="0.15"/>
    <row r="1734" customFormat="1" ht="13" x14ac:dyDescent="0.15"/>
    <row r="1735" customFormat="1" ht="13" x14ac:dyDescent="0.15"/>
    <row r="1736" customFormat="1" ht="13" x14ac:dyDescent="0.15"/>
    <row r="1737" customFormat="1" ht="13" x14ac:dyDescent="0.15"/>
    <row r="1738" customFormat="1" ht="13" x14ac:dyDescent="0.15"/>
    <row r="1739" customFormat="1" ht="13" x14ac:dyDescent="0.15"/>
    <row r="1740" customFormat="1" ht="13" x14ac:dyDescent="0.15"/>
    <row r="1741" customFormat="1" ht="13" x14ac:dyDescent="0.15"/>
    <row r="1742" customFormat="1" ht="13" x14ac:dyDescent="0.15"/>
    <row r="1743" customFormat="1" ht="13" x14ac:dyDescent="0.15"/>
    <row r="1744" customFormat="1" ht="13" x14ac:dyDescent="0.15"/>
    <row r="1745" customFormat="1" ht="13" x14ac:dyDescent="0.15"/>
    <row r="1746" customFormat="1" ht="13" x14ac:dyDescent="0.15"/>
    <row r="1747" customFormat="1" ht="13" x14ac:dyDescent="0.15"/>
    <row r="1748" customFormat="1" ht="13" x14ac:dyDescent="0.15"/>
    <row r="1749" customFormat="1" ht="13" x14ac:dyDescent="0.15"/>
    <row r="1750" customFormat="1" ht="13" x14ac:dyDescent="0.15"/>
    <row r="1751" customFormat="1" ht="13" x14ac:dyDescent="0.15"/>
    <row r="1752" customFormat="1" ht="13" x14ac:dyDescent="0.15"/>
    <row r="1753" customFormat="1" ht="13" x14ac:dyDescent="0.15"/>
    <row r="1754" customFormat="1" ht="13" x14ac:dyDescent="0.15"/>
    <row r="1755" customFormat="1" ht="13" x14ac:dyDescent="0.15"/>
    <row r="1756" customFormat="1" ht="13" x14ac:dyDescent="0.15"/>
    <row r="1757" customFormat="1" ht="13" x14ac:dyDescent="0.15"/>
    <row r="1758" customFormat="1" ht="13" x14ac:dyDescent="0.15"/>
    <row r="1759" customFormat="1" ht="13" x14ac:dyDescent="0.15"/>
    <row r="1760" customFormat="1" ht="13" x14ac:dyDescent="0.15"/>
    <row r="1761" customFormat="1" ht="13" x14ac:dyDescent="0.15"/>
    <row r="1762" customFormat="1" ht="13" x14ac:dyDescent="0.15"/>
    <row r="1763" customFormat="1" ht="13" x14ac:dyDescent="0.15"/>
    <row r="1764" customFormat="1" ht="13" x14ac:dyDescent="0.15"/>
    <row r="1765" customFormat="1" ht="13" x14ac:dyDescent="0.15"/>
    <row r="1766" customFormat="1" ht="13" x14ac:dyDescent="0.15"/>
    <row r="1767" customFormat="1" ht="13" x14ac:dyDescent="0.15"/>
    <row r="1768" customFormat="1" ht="13" x14ac:dyDescent="0.15"/>
    <row r="1769" customFormat="1" ht="13" x14ac:dyDescent="0.15"/>
    <row r="1770" customFormat="1" ht="13" x14ac:dyDescent="0.15"/>
    <row r="1771" customFormat="1" ht="13" x14ac:dyDescent="0.15"/>
    <row r="1772" customFormat="1" ht="13" x14ac:dyDescent="0.15"/>
    <row r="1773" customFormat="1" ht="13" x14ac:dyDescent="0.15"/>
    <row r="1774" customFormat="1" ht="13" x14ac:dyDescent="0.15"/>
    <row r="1775" customFormat="1" ht="13" x14ac:dyDescent="0.15"/>
    <row r="1776" customFormat="1" ht="13" x14ac:dyDescent="0.15"/>
    <row r="1777" customFormat="1" ht="13" x14ac:dyDescent="0.15"/>
    <row r="1778" customFormat="1" ht="13" x14ac:dyDescent="0.15"/>
    <row r="1779" customFormat="1" ht="13" x14ac:dyDescent="0.15"/>
    <row r="1780" customFormat="1" ht="13" x14ac:dyDescent="0.15"/>
    <row r="1781" customFormat="1" ht="13" x14ac:dyDescent="0.15"/>
    <row r="1782" customFormat="1" ht="13" x14ac:dyDescent="0.15"/>
    <row r="1783" customFormat="1" ht="13" x14ac:dyDescent="0.15"/>
    <row r="1784" customFormat="1" ht="13" x14ac:dyDescent="0.15"/>
    <row r="1785" customFormat="1" ht="13" x14ac:dyDescent="0.15"/>
    <row r="1786" customFormat="1" ht="13" x14ac:dyDescent="0.15"/>
    <row r="1787" customFormat="1" ht="13" x14ac:dyDescent="0.15"/>
    <row r="1788" customFormat="1" ht="13" x14ac:dyDescent="0.15"/>
    <row r="1789" customFormat="1" ht="13" x14ac:dyDescent="0.15"/>
    <row r="1790" customFormat="1" ht="13" x14ac:dyDescent="0.15"/>
    <row r="1791" customFormat="1" ht="13" x14ac:dyDescent="0.15"/>
    <row r="1792" customFormat="1" ht="13" x14ac:dyDescent="0.15"/>
    <row r="1793" customFormat="1" ht="13" x14ac:dyDescent="0.15"/>
    <row r="1794" customFormat="1" ht="13" x14ac:dyDescent="0.15"/>
    <row r="1795" customFormat="1" ht="13" x14ac:dyDescent="0.15"/>
    <row r="1796" customFormat="1" ht="13" x14ac:dyDescent="0.15"/>
    <row r="1797" customFormat="1" ht="13" x14ac:dyDescent="0.15"/>
    <row r="1798" customFormat="1" ht="13" x14ac:dyDescent="0.15"/>
    <row r="1799" customFormat="1" ht="13" x14ac:dyDescent="0.15"/>
    <row r="1800" customFormat="1" ht="13" x14ac:dyDescent="0.15"/>
    <row r="1801" customFormat="1" ht="13" x14ac:dyDescent="0.15"/>
    <row r="1802" customFormat="1" ht="13" x14ac:dyDescent="0.15"/>
    <row r="1803" customFormat="1" ht="13" x14ac:dyDescent="0.15"/>
    <row r="1804" customFormat="1" ht="13" x14ac:dyDescent="0.15"/>
    <row r="1805" customFormat="1" ht="13" x14ac:dyDescent="0.15"/>
    <row r="1806" customFormat="1" ht="13" x14ac:dyDescent="0.15"/>
    <row r="1807" customFormat="1" ht="13" x14ac:dyDescent="0.15"/>
    <row r="1808" customFormat="1" ht="13" x14ac:dyDescent="0.15"/>
    <row r="1809" customFormat="1" ht="13" x14ac:dyDescent="0.15"/>
    <row r="1810" customFormat="1" ht="13" x14ac:dyDescent="0.15"/>
    <row r="1811" customFormat="1" ht="13" x14ac:dyDescent="0.15"/>
    <row r="1812" customFormat="1" ht="13" x14ac:dyDescent="0.15"/>
    <row r="1813" customFormat="1" ht="13" x14ac:dyDescent="0.15"/>
    <row r="1814" customFormat="1" ht="13" x14ac:dyDescent="0.15"/>
    <row r="1815" customFormat="1" ht="13" x14ac:dyDescent="0.15"/>
    <row r="1816" customFormat="1" ht="13" x14ac:dyDescent="0.15"/>
    <row r="1817" customFormat="1" ht="13" x14ac:dyDescent="0.15"/>
    <row r="1818" customFormat="1" ht="13" x14ac:dyDescent="0.15"/>
    <row r="1819" customFormat="1" ht="13" x14ac:dyDescent="0.15"/>
    <row r="1820" customFormat="1" ht="13" x14ac:dyDescent="0.15"/>
    <row r="1821" customFormat="1" ht="13" x14ac:dyDescent="0.15"/>
    <row r="1822" customFormat="1" ht="13" x14ac:dyDescent="0.15"/>
    <row r="1823" customFormat="1" ht="13" x14ac:dyDescent="0.15"/>
    <row r="1824" customFormat="1" ht="13" x14ac:dyDescent="0.15"/>
    <row r="1825" customFormat="1" ht="13" x14ac:dyDescent="0.15"/>
    <row r="1826" customFormat="1" ht="13" x14ac:dyDescent="0.15"/>
    <row r="1827" customFormat="1" ht="13" x14ac:dyDescent="0.15"/>
    <row r="1828" customFormat="1" ht="13" x14ac:dyDescent="0.15"/>
    <row r="1829" customFormat="1" ht="13" x14ac:dyDescent="0.15"/>
    <row r="1830" customFormat="1" ht="13" x14ac:dyDescent="0.15"/>
    <row r="1831" customFormat="1" ht="13" x14ac:dyDescent="0.15"/>
    <row r="1832" customFormat="1" ht="13" x14ac:dyDescent="0.15"/>
    <row r="1833" customFormat="1" ht="13" x14ac:dyDescent="0.15"/>
    <row r="1834" customFormat="1" ht="13" x14ac:dyDescent="0.15"/>
    <row r="1835" customFormat="1" ht="13" x14ac:dyDescent="0.15"/>
    <row r="1836" customFormat="1" ht="13" x14ac:dyDescent="0.15"/>
    <row r="1837" customFormat="1" ht="13" x14ac:dyDescent="0.15"/>
    <row r="1838" customFormat="1" ht="13" x14ac:dyDescent="0.15"/>
    <row r="1839" customFormat="1" ht="13" x14ac:dyDescent="0.15"/>
    <row r="1840" customFormat="1" ht="13" x14ac:dyDescent="0.15"/>
    <row r="1841" customFormat="1" ht="13" x14ac:dyDescent="0.15"/>
    <row r="1842" customFormat="1" ht="13" x14ac:dyDescent="0.15"/>
    <row r="1843" customFormat="1" ht="13" x14ac:dyDescent="0.15"/>
    <row r="1844" customFormat="1" ht="13" x14ac:dyDescent="0.15"/>
    <row r="1845" customFormat="1" ht="13" x14ac:dyDescent="0.15"/>
    <row r="1846" customFormat="1" ht="13" x14ac:dyDescent="0.15"/>
    <row r="1847" customFormat="1" ht="13" x14ac:dyDescent="0.15"/>
    <row r="1848" customFormat="1" ht="13" x14ac:dyDescent="0.15"/>
    <row r="1849" customFormat="1" ht="13" x14ac:dyDescent="0.15"/>
    <row r="1850" customFormat="1" ht="13" x14ac:dyDescent="0.15"/>
    <row r="1851" customFormat="1" ht="13" x14ac:dyDescent="0.15"/>
    <row r="1852" customFormat="1" ht="13" x14ac:dyDescent="0.15"/>
    <row r="1853" customFormat="1" ht="13" x14ac:dyDescent="0.15"/>
    <row r="1854" customFormat="1" ht="13" x14ac:dyDescent="0.15"/>
    <row r="1855" customFormat="1" ht="13" x14ac:dyDescent="0.15"/>
    <row r="1856" customFormat="1" ht="13" x14ac:dyDescent="0.15"/>
    <row r="1857" customFormat="1" ht="13" x14ac:dyDescent="0.15"/>
    <row r="1858" customFormat="1" ht="13" x14ac:dyDescent="0.15"/>
    <row r="1859" customFormat="1" ht="13" x14ac:dyDescent="0.15"/>
    <row r="1860" customFormat="1" ht="13" x14ac:dyDescent="0.15"/>
    <row r="1861" customFormat="1" ht="13" x14ac:dyDescent="0.15"/>
    <row r="1862" customFormat="1" ht="13" x14ac:dyDescent="0.15"/>
    <row r="1863" customFormat="1" ht="13" x14ac:dyDescent="0.15"/>
    <row r="1864" customFormat="1" ht="13" x14ac:dyDescent="0.15"/>
    <row r="1865" customFormat="1" ht="13" x14ac:dyDescent="0.15"/>
    <row r="1866" customFormat="1" ht="13" x14ac:dyDescent="0.15"/>
    <row r="1867" customFormat="1" ht="13" x14ac:dyDescent="0.15"/>
    <row r="1868" customFormat="1" ht="13" x14ac:dyDescent="0.15"/>
    <row r="1869" customFormat="1" ht="13" x14ac:dyDescent="0.15"/>
    <row r="1870" customFormat="1" ht="13" x14ac:dyDescent="0.15"/>
    <row r="1871" customFormat="1" ht="13" x14ac:dyDescent="0.15"/>
    <row r="1872" customFormat="1" ht="13" x14ac:dyDescent="0.15"/>
    <row r="1873" customFormat="1" ht="13" x14ac:dyDescent="0.15"/>
    <row r="1874" customFormat="1" ht="13" x14ac:dyDescent="0.15"/>
    <row r="1875" customFormat="1" ht="13" x14ac:dyDescent="0.15"/>
    <row r="1876" customFormat="1" ht="13" x14ac:dyDescent="0.15"/>
    <row r="1877" customFormat="1" ht="13" x14ac:dyDescent="0.15"/>
    <row r="1878" customFormat="1" ht="13" x14ac:dyDescent="0.15"/>
    <row r="1879" customFormat="1" ht="13" x14ac:dyDescent="0.15"/>
    <row r="1880" customFormat="1" ht="13" x14ac:dyDescent="0.15"/>
    <row r="1881" customFormat="1" ht="13" x14ac:dyDescent="0.15"/>
    <row r="1882" customFormat="1" ht="13" x14ac:dyDescent="0.15"/>
    <row r="1883" customFormat="1" ht="13" x14ac:dyDescent="0.15"/>
    <row r="1884" customFormat="1" ht="13" x14ac:dyDescent="0.15"/>
    <row r="1885" customFormat="1" ht="13" x14ac:dyDescent="0.15"/>
    <row r="1886" customFormat="1" ht="13" x14ac:dyDescent="0.15"/>
    <row r="1887" customFormat="1" ht="13" x14ac:dyDescent="0.15"/>
    <row r="1888" customFormat="1" ht="13" x14ac:dyDescent="0.15"/>
    <row r="1889" customFormat="1" ht="13" x14ac:dyDescent="0.15"/>
    <row r="1890" customFormat="1" ht="13" x14ac:dyDescent="0.15"/>
    <row r="1891" customFormat="1" ht="13" x14ac:dyDescent="0.15"/>
    <row r="1892" customFormat="1" ht="13" x14ac:dyDescent="0.15"/>
    <row r="1893" customFormat="1" ht="13" x14ac:dyDescent="0.15"/>
    <row r="1894" customFormat="1" ht="13" x14ac:dyDescent="0.15"/>
    <row r="1895" customFormat="1" ht="13" x14ac:dyDescent="0.15"/>
    <row r="1896" customFormat="1" ht="13" x14ac:dyDescent="0.15"/>
    <row r="1897" customFormat="1" ht="13" x14ac:dyDescent="0.15"/>
    <row r="1898" customFormat="1" ht="13" x14ac:dyDescent="0.15"/>
    <row r="1899" customFormat="1" ht="13" x14ac:dyDescent="0.15"/>
    <row r="1900" customFormat="1" ht="13" x14ac:dyDescent="0.15"/>
    <row r="1901" customFormat="1" ht="13" x14ac:dyDescent="0.15"/>
    <row r="1902" customFormat="1" ht="13" x14ac:dyDescent="0.15"/>
    <row r="1903" customFormat="1" ht="13" x14ac:dyDescent="0.15"/>
    <row r="1904" customFormat="1" ht="13" x14ac:dyDescent="0.15"/>
    <row r="1905" customFormat="1" ht="13" x14ac:dyDescent="0.15"/>
    <row r="1906" customFormat="1" ht="13" x14ac:dyDescent="0.15"/>
    <row r="1907" customFormat="1" ht="13" x14ac:dyDescent="0.15"/>
    <row r="1908" customFormat="1" ht="13" x14ac:dyDescent="0.15"/>
    <row r="1909" customFormat="1" ht="13" x14ac:dyDescent="0.15"/>
    <row r="1910" customFormat="1" ht="13" x14ac:dyDescent="0.15"/>
    <row r="1911" customFormat="1" ht="13" x14ac:dyDescent="0.15"/>
    <row r="1912" customFormat="1" ht="13" x14ac:dyDescent="0.15"/>
    <row r="1913" customFormat="1" ht="13" x14ac:dyDescent="0.15"/>
    <row r="1914" customFormat="1" ht="13" x14ac:dyDescent="0.15"/>
    <row r="1915" customFormat="1" ht="13" x14ac:dyDescent="0.15"/>
    <row r="1916" customFormat="1" ht="13" x14ac:dyDescent="0.15"/>
    <row r="1917" customFormat="1" ht="13" x14ac:dyDescent="0.15"/>
    <row r="1918" customFormat="1" ht="13" x14ac:dyDescent="0.15"/>
    <row r="1919" customFormat="1" ht="13" x14ac:dyDescent="0.15"/>
    <row r="1920" customFormat="1" ht="13" x14ac:dyDescent="0.15"/>
    <row r="1921" customFormat="1" ht="13" x14ac:dyDescent="0.15"/>
    <row r="1922" customFormat="1" ht="13" x14ac:dyDescent="0.15"/>
    <row r="1923" customFormat="1" ht="13" x14ac:dyDescent="0.15"/>
    <row r="1924" customFormat="1" ht="13" x14ac:dyDescent="0.15"/>
    <row r="1925" customFormat="1" ht="13" x14ac:dyDescent="0.15"/>
    <row r="1926" customFormat="1" ht="13" x14ac:dyDescent="0.15"/>
    <row r="1927" customFormat="1" ht="13" x14ac:dyDescent="0.15"/>
    <row r="1928" customFormat="1" ht="13" x14ac:dyDescent="0.15"/>
    <row r="1929" customFormat="1" ht="13" x14ac:dyDescent="0.15"/>
    <row r="1930" customFormat="1" ht="13" x14ac:dyDescent="0.15"/>
    <row r="1931" customFormat="1" ht="13" x14ac:dyDescent="0.15"/>
    <row r="1932" customFormat="1" ht="13" x14ac:dyDescent="0.15"/>
    <row r="1933" customFormat="1" ht="13" x14ac:dyDescent="0.15"/>
    <row r="1934" customFormat="1" ht="13" x14ac:dyDescent="0.15"/>
    <row r="1935" customFormat="1" ht="13" x14ac:dyDescent="0.15"/>
    <row r="1936" customFormat="1" ht="13" x14ac:dyDescent="0.15"/>
    <row r="1937" customFormat="1" ht="13" x14ac:dyDescent="0.15"/>
    <row r="1938" customFormat="1" ht="13" x14ac:dyDescent="0.15"/>
    <row r="1939" customFormat="1" ht="13" x14ac:dyDescent="0.15"/>
    <row r="1940" customFormat="1" ht="13" x14ac:dyDescent="0.15"/>
    <row r="1941" customFormat="1" ht="13" x14ac:dyDescent="0.15"/>
    <row r="1942" customFormat="1" ht="13" x14ac:dyDescent="0.15"/>
    <row r="1943" customFormat="1" ht="13" x14ac:dyDescent="0.15"/>
    <row r="1944" customFormat="1" ht="13" x14ac:dyDescent="0.15"/>
    <row r="1945" customFormat="1" ht="13" x14ac:dyDescent="0.15"/>
    <row r="1946" customFormat="1" ht="13" x14ac:dyDescent="0.15"/>
    <row r="1947" customFormat="1" ht="13" x14ac:dyDescent="0.15"/>
    <row r="1948" customFormat="1" ht="13" x14ac:dyDescent="0.15"/>
    <row r="1949" customFormat="1" ht="13" x14ac:dyDescent="0.15"/>
    <row r="1950" customFormat="1" ht="13" x14ac:dyDescent="0.15"/>
    <row r="1951" customFormat="1" ht="13" x14ac:dyDescent="0.15"/>
    <row r="1952" customFormat="1" ht="13" x14ac:dyDescent="0.15"/>
    <row r="1953" customFormat="1" ht="13" x14ac:dyDescent="0.15"/>
    <row r="1954" customFormat="1" ht="13" x14ac:dyDescent="0.15"/>
    <row r="1955" customFormat="1" ht="13" x14ac:dyDescent="0.15"/>
    <row r="1956" customFormat="1" ht="13" x14ac:dyDescent="0.15"/>
    <row r="1957" customFormat="1" ht="13" x14ac:dyDescent="0.15"/>
    <row r="1958" customFormat="1" ht="13" x14ac:dyDescent="0.15"/>
    <row r="1959" customFormat="1" ht="13" x14ac:dyDescent="0.15"/>
    <row r="1960" customFormat="1" ht="13" x14ac:dyDescent="0.15"/>
    <row r="1961" customFormat="1" ht="13" x14ac:dyDescent="0.15"/>
    <row r="1962" customFormat="1" ht="13" x14ac:dyDescent="0.15"/>
    <row r="1963" customFormat="1" ht="13" x14ac:dyDescent="0.15"/>
    <row r="1964" customFormat="1" ht="13" x14ac:dyDescent="0.15"/>
    <row r="1965" customFormat="1" ht="13" x14ac:dyDescent="0.15"/>
    <row r="1966" customFormat="1" ht="13" x14ac:dyDescent="0.15"/>
    <row r="1967" customFormat="1" ht="13" x14ac:dyDescent="0.15"/>
    <row r="1968" customFormat="1" ht="13" x14ac:dyDescent="0.15"/>
    <row r="1969" customFormat="1" ht="13" x14ac:dyDescent="0.15"/>
    <row r="1970" customFormat="1" ht="13" x14ac:dyDescent="0.15"/>
    <row r="1971" customFormat="1" ht="13" x14ac:dyDescent="0.15"/>
    <row r="1972" customFormat="1" ht="13" x14ac:dyDescent="0.15"/>
    <row r="1973" customFormat="1" ht="13" x14ac:dyDescent="0.15"/>
    <row r="1974" customFormat="1" ht="13" x14ac:dyDescent="0.15"/>
    <row r="1975" customFormat="1" ht="13" x14ac:dyDescent="0.15"/>
    <row r="1976" customFormat="1" ht="13" x14ac:dyDescent="0.15"/>
    <row r="1977" customFormat="1" ht="13" x14ac:dyDescent="0.15"/>
    <row r="1978" customFormat="1" ht="13" x14ac:dyDescent="0.15"/>
    <row r="1979" customFormat="1" ht="13" x14ac:dyDescent="0.15"/>
    <row r="1980" customFormat="1" ht="13" x14ac:dyDescent="0.15"/>
    <row r="1981" customFormat="1" ht="13" x14ac:dyDescent="0.15"/>
    <row r="1982" customFormat="1" ht="13" x14ac:dyDescent="0.15"/>
    <row r="1983" customFormat="1" ht="13" x14ac:dyDescent="0.15"/>
    <row r="1984" customFormat="1" ht="13" x14ac:dyDescent="0.15"/>
    <row r="1985" customFormat="1" ht="13" x14ac:dyDescent="0.15"/>
    <row r="1986" customFormat="1" ht="13" x14ac:dyDescent="0.15"/>
    <row r="1987" customFormat="1" ht="13" x14ac:dyDescent="0.15"/>
    <row r="1988" customFormat="1" ht="13" x14ac:dyDescent="0.15"/>
    <row r="1989" customFormat="1" ht="13" x14ac:dyDescent="0.15"/>
    <row r="1990" customFormat="1" ht="13" x14ac:dyDescent="0.15"/>
    <row r="1991" customFormat="1" ht="13" x14ac:dyDescent="0.15"/>
    <row r="1992" customFormat="1" ht="13" x14ac:dyDescent="0.15"/>
    <row r="1993" customFormat="1" ht="13" x14ac:dyDescent="0.15"/>
    <row r="1994" customFormat="1" ht="13" x14ac:dyDescent="0.15"/>
    <row r="1995" customFormat="1" ht="13" x14ac:dyDescent="0.15"/>
    <row r="1996" customFormat="1" ht="13" x14ac:dyDescent="0.15"/>
    <row r="1997" customFormat="1" ht="13" x14ac:dyDescent="0.15"/>
    <row r="1998" customFormat="1" ht="13" x14ac:dyDescent="0.15"/>
    <row r="1999" customFormat="1" ht="13" x14ac:dyDescent="0.15"/>
    <row r="2000" customFormat="1" ht="13" x14ac:dyDescent="0.15"/>
    <row r="2001" customFormat="1" ht="13" x14ac:dyDescent="0.15"/>
    <row r="2002" customFormat="1" ht="13" x14ac:dyDescent="0.15"/>
    <row r="2003" customFormat="1" ht="13" x14ac:dyDescent="0.15"/>
    <row r="2004" customFormat="1" ht="13" x14ac:dyDescent="0.15"/>
    <row r="2005" customFormat="1" ht="13" x14ac:dyDescent="0.15"/>
    <row r="2006" customFormat="1" ht="13" x14ac:dyDescent="0.15"/>
    <row r="2007" customFormat="1" ht="13" x14ac:dyDescent="0.15"/>
    <row r="2008" customFormat="1" ht="13" x14ac:dyDescent="0.15"/>
    <row r="2009" customFormat="1" ht="13" x14ac:dyDescent="0.15"/>
    <row r="2010" customFormat="1" ht="13" x14ac:dyDescent="0.15"/>
    <row r="2011" customFormat="1" ht="13" x14ac:dyDescent="0.15"/>
    <row r="2012" customFormat="1" ht="13" x14ac:dyDescent="0.15"/>
    <row r="2013" customFormat="1" ht="13" x14ac:dyDescent="0.15"/>
    <row r="2014" customFormat="1" ht="13" x14ac:dyDescent="0.15"/>
    <row r="2015" customFormat="1" ht="13" x14ac:dyDescent="0.15"/>
    <row r="2016" customFormat="1" ht="13" x14ac:dyDescent="0.15"/>
    <row r="2017" customFormat="1" ht="13" x14ac:dyDescent="0.15"/>
    <row r="2018" customFormat="1" ht="13" x14ac:dyDescent="0.15"/>
    <row r="2019" customFormat="1" ht="13" x14ac:dyDescent="0.15"/>
    <row r="2020" customFormat="1" ht="13" x14ac:dyDescent="0.15"/>
    <row r="2021" customFormat="1" ht="13" x14ac:dyDescent="0.15"/>
    <row r="2022" customFormat="1" ht="13" x14ac:dyDescent="0.15"/>
    <row r="2023" customFormat="1" ht="13" x14ac:dyDescent="0.15"/>
    <row r="2024" customFormat="1" ht="13" x14ac:dyDescent="0.15"/>
    <row r="2025" customFormat="1" ht="13" x14ac:dyDescent="0.15"/>
    <row r="2026" customFormat="1" ht="13" x14ac:dyDescent="0.15"/>
    <row r="2027" customFormat="1" ht="13" x14ac:dyDescent="0.15"/>
    <row r="2028" customFormat="1" ht="13" x14ac:dyDescent="0.15"/>
    <row r="2029" customFormat="1" ht="13" x14ac:dyDescent="0.15"/>
    <row r="2030" customFormat="1" ht="13" x14ac:dyDescent="0.15"/>
    <row r="2031" customFormat="1" ht="13" x14ac:dyDescent="0.15"/>
    <row r="2032" customFormat="1" ht="13" x14ac:dyDescent="0.15"/>
    <row r="2033" customFormat="1" ht="13" x14ac:dyDescent="0.15"/>
    <row r="2034" customFormat="1" ht="13" x14ac:dyDescent="0.15"/>
    <row r="2035" customFormat="1" ht="13" x14ac:dyDescent="0.15"/>
    <row r="2036" customFormat="1" ht="13" x14ac:dyDescent="0.15"/>
    <row r="2037" customFormat="1" ht="13" x14ac:dyDescent="0.15"/>
    <row r="2038" customFormat="1" ht="13" x14ac:dyDescent="0.15"/>
    <row r="2039" customFormat="1" ht="13" x14ac:dyDescent="0.15"/>
    <row r="2040" customFormat="1" ht="13" x14ac:dyDescent="0.15"/>
    <row r="2041" customFormat="1" ht="13" x14ac:dyDescent="0.15"/>
    <row r="2042" customFormat="1" ht="13" x14ac:dyDescent="0.15"/>
    <row r="2043" customFormat="1" ht="13" x14ac:dyDescent="0.15"/>
    <row r="2044" customFormat="1" ht="13" x14ac:dyDescent="0.15"/>
    <row r="2045" customFormat="1" ht="13" x14ac:dyDescent="0.15"/>
    <row r="2046" customFormat="1" ht="13" x14ac:dyDescent="0.15"/>
    <row r="2047" customFormat="1" ht="13" x14ac:dyDescent="0.15"/>
    <row r="2048" customFormat="1" ht="13" x14ac:dyDescent="0.15"/>
    <row r="2049" customFormat="1" ht="13" x14ac:dyDescent="0.15"/>
    <row r="2050" customFormat="1" ht="13" x14ac:dyDescent="0.15"/>
    <row r="2051" customFormat="1" ht="13" x14ac:dyDescent="0.15"/>
    <row r="2052" customFormat="1" ht="13" x14ac:dyDescent="0.15"/>
    <row r="2053" customFormat="1" ht="13" x14ac:dyDescent="0.15"/>
    <row r="2054" customFormat="1" ht="13" x14ac:dyDescent="0.15"/>
    <row r="2055" customFormat="1" ht="13" x14ac:dyDescent="0.15"/>
    <row r="2056" customFormat="1" ht="13" x14ac:dyDescent="0.15"/>
    <row r="2057" customFormat="1" ht="13" x14ac:dyDescent="0.15"/>
    <row r="2058" customFormat="1" ht="13" x14ac:dyDescent="0.15"/>
    <row r="2059" customFormat="1" ht="13" x14ac:dyDescent="0.15"/>
    <row r="2060" customFormat="1" ht="13" x14ac:dyDescent="0.15"/>
    <row r="2061" customFormat="1" ht="13" x14ac:dyDescent="0.15"/>
    <row r="2062" customFormat="1" ht="13" x14ac:dyDescent="0.15"/>
    <row r="2063" customFormat="1" ht="13" x14ac:dyDescent="0.15"/>
    <row r="2064" customFormat="1" ht="13" x14ac:dyDescent="0.15"/>
    <row r="2065" customFormat="1" ht="13" x14ac:dyDescent="0.15"/>
    <row r="2066" customFormat="1" ht="13" x14ac:dyDescent="0.15"/>
    <row r="2067" customFormat="1" ht="13" x14ac:dyDescent="0.15"/>
    <row r="2068" customFormat="1" ht="13" x14ac:dyDescent="0.15"/>
    <row r="2069" customFormat="1" ht="13" x14ac:dyDescent="0.15"/>
    <row r="2070" customFormat="1" ht="13" x14ac:dyDescent="0.15"/>
    <row r="2071" customFormat="1" ht="13" x14ac:dyDescent="0.15"/>
    <row r="2072" customFormat="1" ht="13" x14ac:dyDescent="0.15"/>
    <row r="2073" customFormat="1" ht="13" x14ac:dyDescent="0.15"/>
    <row r="2074" customFormat="1" ht="13" x14ac:dyDescent="0.15"/>
    <row r="2075" customFormat="1" ht="13" x14ac:dyDescent="0.15"/>
    <row r="2076" customFormat="1" ht="13" x14ac:dyDescent="0.15"/>
    <row r="2077" customFormat="1" ht="13" x14ac:dyDescent="0.15"/>
    <row r="2078" customFormat="1" ht="13" x14ac:dyDescent="0.15"/>
    <row r="2079" customFormat="1" ht="13" x14ac:dyDescent="0.15"/>
    <row r="2080" customFormat="1" ht="13" x14ac:dyDescent="0.15"/>
    <row r="2081" customFormat="1" ht="13" x14ac:dyDescent="0.15"/>
    <row r="2082" customFormat="1" ht="13" x14ac:dyDescent="0.15"/>
    <row r="2083" customFormat="1" ht="13" x14ac:dyDescent="0.15"/>
    <row r="2084" customFormat="1" ht="13" x14ac:dyDescent="0.15"/>
    <row r="2085" customFormat="1" ht="13" x14ac:dyDescent="0.15"/>
    <row r="2086" customFormat="1" ht="13" x14ac:dyDescent="0.15"/>
    <row r="2087" customFormat="1" ht="13" x14ac:dyDescent="0.15"/>
    <row r="2088" customFormat="1" ht="13" x14ac:dyDescent="0.15"/>
    <row r="2089" customFormat="1" ht="13" x14ac:dyDescent="0.15"/>
    <row r="2090" customFormat="1" ht="13" x14ac:dyDescent="0.15"/>
    <row r="2091" customFormat="1" ht="13" x14ac:dyDescent="0.15"/>
    <row r="2092" customFormat="1" ht="13" x14ac:dyDescent="0.15"/>
    <row r="2093" customFormat="1" ht="13" x14ac:dyDescent="0.15"/>
    <row r="2094" customFormat="1" ht="13" x14ac:dyDescent="0.15"/>
    <row r="2095" customFormat="1" ht="13" x14ac:dyDescent="0.15"/>
    <row r="2096" customFormat="1" ht="13" x14ac:dyDescent="0.15"/>
    <row r="2097" customFormat="1" ht="13" x14ac:dyDescent="0.15"/>
    <row r="2098" customFormat="1" ht="13" x14ac:dyDescent="0.15"/>
    <row r="2099" customFormat="1" ht="13" x14ac:dyDescent="0.15"/>
    <row r="2100" customFormat="1" ht="13" x14ac:dyDescent="0.15"/>
    <row r="2101" customFormat="1" ht="13" x14ac:dyDescent="0.15"/>
    <row r="2102" customFormat="1" ht="13" x14ac:dyDescent="0.15"/>
    <row r="2103" customFormat="1" ht="13" x14ac:dyDescent="0.15"/>
    <row r="2104" customFormat="1" ht="13" x14ac:dyDescent="0.15"/>
    <row r="2105" customFormat="1" ht="13" x14ac:dyDescent="0.15"/>
    <row r="2106" customFormat="1" ht="13" x14ac:dyDescent="0.15"/>
    <row r="2107" customFormat="1" ht="13" x14ac:dyDescent="0.15"/>
    <row r="2108" customFormat="1" ht="13" x14ac:dyDescent="0.15"/>
    <row r="2109" customFormat="1" ht="13" x14ac:dyDescent="0.15"/>
    <row r="2110" customFormat="1" ht="13" x14ac:dyDescent="0.15"/>
    <row r="2111" customFormat="1" ht="13" x14ac:dyDescent="0.15"/>
    <row r="2112" customFormat="1" ht="13" x14ac:dyDescent="0.15"/>
    <row r="2113" customFormat="1" ht="13" x14ac:dyDescent="0.15"/>
    <row r="2114" customFormat="1" ht="13" x14ac:dyDescent="0.15"/>
    <row r="2115" customFormat="1" ht="13" x14ac:dyDescent="0.15"/>
    <row r="2116" customFormat="1" ht="13" x14ac:dyDescent="0.15"/>
    <row r="2117" customFormat="1" ht="13" x14ac:dyDescent="0.15"/>
    <row r="2118" customFormat="1" ht="13" x14ac:dyDescent="0.15"/>
    <row r="2119" customFormat="1" ht="13" x14ac:dyDescent="0.15"/>
    <row r="2120" customFormat="1" ht="13" x14ac:dyDescent="0.15"/>
    <row r="2121" customFormat="1" ht="13" x14ac:dyDescent="0.15"/>
    <row r="2122" customFormat="1" ht="13" x14ac:dyDescent="0.15"/>
    <row r="2123" customFormat="1" ht="13" x14ac:dyDescent="0.15"/>
    <row r="2124" customFormat="1" ht="13" x14ac:dyDescent="0.15"/>
    <row r="2125" customFormat="1" ht="13" x14ac:dyDescent="0.15"/>
    <row r="2126" customFormat="1" ht="13" x14ac:dyDescent="0.15"/>
    <row r="2127" customFormat="1" ht="13" x14ac:dyDescent="0.15"/>
    <row r="2128" customFormat="1" ht="13" x14ac:dyDescent="0.15"/>
    <row r="2129" customFormat="1" ht="13" x14ac:dyDescent="0.15"/>
    <row r="2130" customFormat="1" ht="13" x14ac:dyDescent="0.15"/>
    <row r="2131" customFormat="1" ht="13" x14ac:dyDescent="0.15"/>
    <row r="2132" customFormat="1" ht="13" x14ac:dyDescent="0.15"/>
    <row r="2133" customFormat="1" ht="13" x14ac:dyDescent="0.15"/>
    <row r="2134" customFormat="1" ht="13" x14ac:dyDescent="0.15"/>
    <row r="2135" customFormat="1" ht="13" x14ac:dyDescent="0.15"/>
    <row r="2136" customFormat="1" ht="13" x14ac:dyDescent="0.15"/>
    <row r="2137" customFormat="1" ht="13" x14ac:dyDescent="0.15"/>
    <row r="2138" customFormat="1" ht="13" x14ac:dyDescent="0.15"/>
    <row r="2139" customFormat="1" ht="13" x14ac:dyDescent="0.15"/>
    <row r="2140" customFormat="1" ht="13" x14ac:dyDescent="0.15"/>
    <row r="2141" customFormat="1" ht="13" x14ac:dyDescent="0.15"/>
    <row r="2142" customFormat="1" ht="13" x14ac:dyDescent="0.15"/>
    <row r="2143" customFormat="1" ht="13" x14ac:dyDescent="0.15"/>
    <row r="2144" customFormat="1" ht="13" x14ac:dyDescent="0.15"/>
    <row r="2145" customFormat="1" ht="13" x14ac:dyDescent="0.15"/>
    <row r="2146" customFormat="1" ht="13" x14ac:dyDescent="0.15"/>
    <row r="2147" customFormat="1" ht="13" x14ac:dyDescent="0.15"/>
    <row r="2148" customFormat="1" ht="13" x14ac:dyDescent="0.15"/>
    <row r="2149" customFormat="1" ht="13" x14ac:dyDescent="0.15"/>
    <row r="2150" customFormat="1" ht="13" x14ac:dyDescent="0.15"/>
    <row r="2151" customFormat="1" ht="13" x14ac:dyDescent="0.15"/>
    <row r="2152" customFormat="1" ht="13" x14ac:dyDescent="0.15"/>
    <row r="2153" customFormat="1" ht="13" x14ac:dyDescent="0.15"/>
    <row r="2154" customFormat="1" ht="13" x14ac:dyDescent="0.15"/>
    <row r="2155" customFormat="1" ht="13" x14ac:dyDescent="0.15"/>
    <row r="2156" customFormat="1" ht="13" x14ac:dyDescent="0.15"/>
    <row r="2157" customFormat="1" ht="13" x14ac:dyDescent="0.15"/>
    <row r="2158" customFormat="1" ht="13" x14ac:dyDescent="0.15"/>
    <row r="2159" customFormat="1" ht="13" x14ac:dyDescent="0.15"/>
    <row r="2160" customFormat="1" ht="13" x14ac:dyDescent="0.15"/>
    <row r="2161" customFormat="1" ht="13" x14ac:dyDescent="0.15"/>
    <row r="2162" customFormat="1" ht="13" x14ac:dyDescent="0.15"/>
    <row r="2163" customFormat="1" ht="13" x14ac:dyDescent="0.15"/>
    <row r="2164" customFormat="1" ht="13" x14ac:dyDescent="0.15"/>
    <row r="2165" customFormat="1" ht="13" x14ac:dyDescent="0.15"/>
    <row r="2166" customFormat="1" ht="13" x14ac:dyDescent="0.15"/>
    <row r="2167" customFormat="1" ht="13" x14ac:dyDescent="0.15"/>
    <row r="2168" customFormat="1" ht="13" x14ac:dyDescent="0.15"/>
    <row r="2169" customFormat="1" ht="13" x14ac:dyDescent="0.15"/>
    <row r="2170" customFormat="1" ht="13" x14ac:dyDescent="0.15"/>
    <row r="2171" customFormat="1" ht="13" x14ac:dyDescent="0.15"/>
    <row r="2172" customFormat="1" ht="13" x14ac:dyDescent="0.15"/>
    <row r="2173" customFormat="1" ht="13" x14ac:dyDescent="0.15"/>
    <row r="2174" customFormat="1" ht="13" x14ac:dyDescent="0.15"/>
    <row r="2175" customFormat="1" ht="13" x14ac:dyDescent="0.15"/>
    <row r="2176" customFormat="1" ht="13" x14ac:dyDescent="0.15"/>
    <row r="2177" customFormat="1" ht="13" x14ac:dyDescent="0.15"/>
    <row r="2178" customFormat="1" ht="13" x14ac:dyDescent="0.15"/>
    <row r="2179" customFormat="1" ht="13" x14ac:dyDescent="0.15"/>
    <row r="2180" customFormat="1" ht="13" x14ac:dyDescent="0.15"/>
    <row r="2181" customFormat="1" ht="13" x14ac:dyDescent="0.15"/>
    <row r="2182" customFormat="1" ht="13" x14ac:dyDescent="0.15"/>
    <row r="2183" customFormat="1" ht="13" x14ac:dyDescent="0.15"/>
    <row r="2184" customFormat="1" ht="13" x14ac:dyDescent="0.15"/>
    <row r="2185" customFormat="1" ht="13" x14ac:dyDescent="0.15"/>
    <row r="2186" customFormat="1" ht="13" x14ac:dyDescent="0.15"/>
    <row r="2187" customFormat="1" ht="13" x14ac:dyDescent="0.15"/>
    <row r="2188" customFormat="1" ht="13" x14ac:dyDescent="0.15"/>
    <row r="2189" customFormat="1" ht="13" x14ac:dyDescent="0.15"/>
    <row r="2190" customFormat="1" ht="13" x14ac:dyDescent="0.15"/>
    <row r="2191" customFormat="1" ht="13" x14ac:dyDescent="0.15"/>
    <row r="2192" customFormat="1" ht="13" x14ac:dyDescent="0.15"/>
    <row r="2193" customFormat="1" ht="13" x14ac:dyDescent="0.15"/>
    <row r="2194" customFormat="1" ht="13" x14ac:dyDescent="0.15"/>
    <row r="2195" customFormat="1" ht="13" x14ac:dyDescent="0.15"/>
    <row r="2196" customFormat="1" ht="13" x14ac:dyDescent="0.15"/>
    <row r="2197" customFormat="1" ht="13" x14ac:dyDescent="0.15"/>
    <row r="2198" customFormat="1" ht="13" x14ac:dyDescent="0.15"/>
    <row r="2199" customFormat="1" ht="13" x14ac:dyDescent="0.15"/>
    <row r="2200" customFormat="1" ht="13" x14ac:dyDescent="0.15"/>
    <row r="2201" customFormat="1" ht="13" x14ac:dyDescent="0.15"/>
    <row r="2202" customFormat="1" ht="13" x14ac:dyDescent="0.15"/>
    <row r="2203" customFormat="1" ht="13" x14ac:dyDescent="0.15"/>
    <row r="2204" customFormat="1" ht="13" x14ac:dyDescent="0.15"/>
    <row r="2205" customFormat="1" ht="13" x14ac:dyDescent="0.15"/>
    <row r="2206" customFormat="1" ht="13" x14ac:dyDescent="0.15"/>
    <row r="2207" customFormat="1" ht="13" x14ac:dyDescent="0.15"/>
    <row r="2208" customFormat="1" ht="13" x14ac:dyDescent="0.15"/>
    <row r="2209" customFormat="1" ht="13" x14ac:dyDescent="0.15"/>
    <row r="2210" customFormat="1" ht="13" x14ac:dyDescent="0.15"/>
    <row r="2211" customFormat="1" ht="13" x14ac:dyDescent="0.15"/>
    <row r="2212" customFormat="1" ht="13" x14ac:dyDescent="0.15"/>
    <row r="2213" customFormat="1" ht="13" x14ac:dyDescent="0.15"/>
    <row r="2214" customFormat="1" ht="13" x14ac:dyDescent="0.15"/>
    <row r="2215" customFormat="1" ht="13" x14ac:dyDescent="0.15"/>
    <row r="2216" customFormat="1" ht="13" x14ac:dyDescent="0.15"/>
    <row r="2217" customFormat="1" ht="13" x14ac:dyDescent="0.15"/>
    <row r="2218" customFormat="1" ht="13" x14ac:dyDescent="0.15"/>
    <row r="2219" customFormat="1" ht="13" x14ac:dyDescent="0.15"/>
    <row r="2220" customFormat="1" ht="13" x14ac:dyDescent="0.15"/>
    <row r="2221" customFormat="1" ht="13" x14ac:dyDescent="0.15"/>
    <row r="2222" customFormat="1" ht="13" x14ac:dyDescent="0.15"/>
    <row r="2223" customFormat="1" ht="13" x14ac:dyDescent="0.15"/>
    <row r="2224" customFormat="1" ht="13" x14ac:dyDescent="0.15"/>
    <row r="2225" customFormat="1" ht="13" x14ac:dyDescent="0.15"/>
    <row r="2226" customFormat="1" ht="13" x14ac:dyDescent="0.15"/>
    <row r="2227" customFormat="1" ht="13" x14ac:dyDescent="0.15"/>
    <row r="2228" customFormat="1" ht="13" x14ac:dyDescent="0.15"/>
    <row r="2229" customFormat="1" ht="13" x14ac:dyDescent="0.15"/>
    <row r="2230" customFormat="1" ht="13" x14ac:dyDescent="0.15"/>
    <row r="2231" customFormat="1" ht="13" x14ac:dyDescent="0.15"/>
    <row r="2232" customFormat="1" ht="13" x14ac:dyDescent="0.15"/>
    <row r="2233" customFormat="1" ht="13" x14ac:dyDescent="0.15"/>
    <row r="2234" customFormat="1" ht="13" x14ac:dyDescent="0.15"/>
    <row r="2235" customFormat="1" ht="13" x14ac:dyDescent="0.15"/>
    <row r="2236" customFormat="1" ht="13" x14ac:dyDescent="0.15"/>
    <row r="2237" customFormat="1" ht="13" x14ac:dyDescent="0.15"/>
    <row r="2238" customFormat="1" ht="13" x14ac:dyDescent="0.15"/>
    <row r="2239" customFormat="1" ht="13" x14ac:dyDescent="0.15"/>
    <row r="2240" customFormat="1" ht="13" x14ac:dyDescent="0.15"/>
    <row r="2241" customFormat="1" ht="13" x14ac:dyDescent="0.15"/>
    <row r="2242" customFormat="1" ht="13" x14ac:dyDescent="0.15"/>
    <row r="2243" customFormat="1" ht="13" x14ac:dyDescent="0.15"/>
    <row r="2244" customFormat="1" ht="13" x14ac:dyDescent="0.15"/>
    <row r="2245" customFormat="1" ht="13" x14ac:dyDescent="0.15"/>
    <row r="2246" customFormat="1" ht="13" x14ac:dyDescent="0.15"/>
    <row r="2247" customFormat="1" ht="13" x14ac:dyDescent="0.15"/>
    <row r="2248" customFormat="1" ht="13" x14ac:dyDescent="0.15"/>
    <row r="2249" customFormat="1" ht="13" x14ac:dyDescent="0.15"/>
    <row r="2250" customFormat="1" ht="13" x14ac:dyDescent="0.15"/>
    <row r="2251" customFormat="1" ht="13" x14ac:dyDescent="0.15"/>
    <row r="2252" customFormat="1" ht="13" x14ac:dyDescent="0.15"/>
    <row r="2253" customFormat="1" ht="13" x14ac:dyDescent="0.15"/>
    <row r="2254" customFormat="1" ht="13" x14ac:dyDescent="0.15"/>
    <row r="2255" customFormat="1" ht="13" x14ac:dyDescent="0.15"/>
    <row r="2256" customFormat="1" ht="13" x14ac:dyDescent="0.15"/>
    <row r="2257" customFormat="1" ht="13" x14ac:dyDescent="0.15"/>
    <row r="2258" customFormat="1" ht="13" x14ac:dyDescent="0.15"/>
    <row r="2259" customFormat="1" ht="13" x14ac:dyDescent="0.15"/>
    <row r="2260" customFormat="1" ht="13" x14ac:dyDescent="0.15"/>
    <row r="2261" customFormat="1" ht="13" x14ac:dyDescent="0.15"/>
    <row r="2262" customFormat="1" ht="13" x14ac:dyDescent="0.15"/>
    <row r="2263" customFormat="1" ht="13" x14ac:dyDescent="0.15"/>
    <row r="2264" customFormat="1" ht="13" x14ac:dyDescent="0.15"/>
    <row r="2265" customFormat="1" ht="13" x14ac:dyDescent="0.15"/>
    <row r="2266" customFormat="1" ht="13" x14ac:dyDescent="0.15"/>
    <row r="2267" customFormat="1" ht="13" x14ac:dyDescent="0.15"/>
    <row r="2268" customFormat="1" ht="13" x14ac:dyDescent="0.15"/>
    <row r="2269" customFormat="1" ht="13" x14ac:dyDescent="0.15"/>
    <row r="2270" customFormat="1" ht="13" x14ac:dyDescent="0.15"/>
    <row r="2271" customFormat="1" ht="13" x14ac:dyDescent="0.15"/>
    <row r="2272" customFormat="1" ht="13" x14ac:dyDescent="0.15"/>
    <row r="2273" customFormat="1" ht="13" x14ac:dyDescent="0.15"/>
    <row r="2274" customFormat="1" ht="13" x14ac:dyDescent="0.15"/>
    <row r="2275" customFormat="1" ht="13" x14ac:dyDescent="0.15"/>
    <row r="2276" customFormat="1" ht="13" x14ac:dyDescent="0.15"/>
    <row r="2277" customFormat="1" ht="13" x14ac:dyDescent="0.15"/>
    <row r="2278" customFormat="1" ht="13" x14ac:dyDescent="0.15"/>
    <row r="2279" customFormat="1" ht="13" x14ac:dyDescent="0.15"/>
    <row r="2280" customFormat="1" ht="13" x14ac:dyDescent="0.15"/>
    <row r="2281" customFormat="1" ht="13" x14ac:dyDescent="0.15"/>
    <row r="2282" customFormat="1" ht="13" x14ac:dyDescent="0.15"/>
    <row r="2283" customFormat="1" ht="13" x14ac:dyDescent="0.15"/>
    <row r="2284" customFormat="1" ht="13" x14ac:dyDescent="0.15"/>
    <row r="2285" customFormat="1" ht="13" x14ac:dyDescent="0.15"/>
    <row r="2286" customFormat="1" ht="13" x14ac:dyDescent="0.15"/>
    <row r="2287" customFormat="1" ht="13" x14ac:dyDescent="0.15"/>
    <row r="2288" customFormat="1" ht="13" x14ac:dyDescent="0.15"/>
    <row r="2289" customFormat="1" ht="13" x14ac:dyDescent="0.15"/>
    <row r="2290" customFormat="1" ht="13" x14ac:dyDescent="0.15"/>
    <row r="2291" customFormat="1" ht="13" x14ac:dyDescent="0.15"/>
    <row r="2292" customFormat="1" ht="13" x14ac:dyDescent="0.15"/>
    <row r="2293" customFormat="1" ht="13" x14ac:dyDescent="0.15"/>
    <row r="2294" customFormat="1" ht="13" x14ac:dyDescent="0.15"/>
    <row r="2295" customFormat="1" ht="13" x14ac:dyDescent="0.15"/>
    <row r="2296" customFormat="1" ht="13" x14ac:dyDescent="0.15"/>
    <row r="2297" customFormat="1" ht="13" x14ac:dyDescent="0.15"/>
    <row r="2298" customFormat="1" ht="13" x14ac:dyDescent="0.15"/>
    <row r="2299" customFormat="1" ht="13" x14ac:dyDescent="0.15"/>
    <row r="2300" customFormat="1" ht="13" x14ac:dyDescent="0.15"/>
    <row r="2301" customFormat="1" ht="13" x14ac:dyDescent="0.15"/>
    <row r="2302" customFormat="1" ht="13" x14ac:dyDescent="0.15"/>
    <row r="2303" customFormat="1" ht="13" x14ac:dyDescent="0.15"/>
    <row r="2304" customFormat="1" ht="13" x14ac:dyDescent="0.15"/>
    <row r="2305" customFormat="1" ht="13" x14ac:dyDescent="0.15"/>
    <row r="2306" customFormat="1" ht="13" x14ac:dyDescent="0.15"/>
    <row r="2307" customFormat="1" ht="13" x14ac:dyDescent="0.15"/>
    <row r="2308" customFormat="1" ht="13" x14ac:dyDescent="0.15"/>
    <row r="2309" customFormat="1" ht="13" x14ac:dyDescent="0.15"/>
    <row r="2310" customFormat="1" ht="13" x14ac:dyDescent="0.15"/>
    <row r="2311" customFormat="1" ht="13" x14ac:dyDescent="0.15"/>
    <row r="2312" customFormat="1" ht="13" x14ac:dyDescent="0.15"/>
    <row r="2313" customFormat="1" ht="13" x14ac:dyDescent="0.15"/>
    <row r="2314" customFormat="1" ht="13" x14ac:dyDescent="0.15"/>
    <row r="2315" customFormat="1" ht="13" x14ac:dyDescent="0.15"/>
    <row r="2316" customFormat="1" ht="13" x14ac:dyDescent="0.15"/>
    <row r="2317" customFormat="1" ht="13" x14ac:dyDescent="0.15"/>
    <row r="2318" customFormat="1" ht="13" x14ac:dyDescent="0.15"/>
    <row r="2319" customFormat="1" ht="13" x14ac:dyDescent="0.15"/>
    <row r="2320" customFormat="1" ht="13" x14ac:dyDescent="0.15"/>
    <row r="2321" customFormat="1" ht="13" x14ac:dyDescent="0.15"/>
    <row r="2322" customFormat="1" ht="13" x14ac:dyDescent="0.15"/>
    <row r="2323" customFormat="1" ht="13" x14ac:dyDescent="0.15"/>
    <row r="2324" customFormat="1" ht="13" x14ac:dyDescent="0.15"/>
    <row r="2325" customFormat="1" ht="13" x14ac:dyDescent="0.15"/>
    <row r="2326" customFormat="1" ht="13" x14ac:dyDescent="0.15"/>
    <row r="2327" customFormat="1" ht="13" x14ac:dyDescent="0.15"/>
    <row r="2328" customFormat="1" ht="13" x14ac:dyDescent="0.15"/>
    <row r="2329" customFormat="1" ht="13" x14ac:dyDescent="0.15"/>
    <row r="2330" customFormat="1" ht="13" x14ac:dyDescent="0.15"/>
    <row r="2331" customFormat="1" ht="13" x14ac:dyDescent="0.15"/>
    <row r="2332" customFormat="1" ht="13" x14ac:dyDescent="0.15"/>
    <row r="2333" customFormat="1" ht="13" x14ac:dyDescent="0.15"/>
    <row r="2334" customFormat="1" ht="13" x14ac:dyDescent="0.15"/>
    <row r="2335" customFormat="1" ht="13" x14ac:dyDescent="0.15"/>
    <row r="2336" customFormat="1" ht="13" x14ac:dyDescent="0.15"/>
    <row r="2337" customFormat="1" ht="13" x14ac:dyDescent="0.15"/>
    <row r="2338" customFormat="1" ht="13" x14ac:dyDescent="0.15"/>
    <row r="2339" customFormat="1" ht="13" x14ac:dyDescent="0.15"/>
    <row r="2340" customFormat="1" ht="13" x14ac:dyDescent="0.15"/>
    <row r="2341" customFormat="1" ht="13" x14ac:dyDescent="0.15"/>
    <row r="2342" customFormat="1" ht="13" x14ac:dyDescent="0.15"/>
    <row r="2343" customFormat="1" ht="13" x14ac:dyDescent="0.15"/>
    <row r="2344" customFormat="1" ht="13" x14ac:dyDescent="0.15"/>
    <row r="2345" customFormat="1" ht="13" x14ac:dyDescent="0.15"/>
    <row r="2346" customFormat="1" ht="13" x14ac:dyDescent="0.15"/>
    <row r="2347" customFormat="1" ht="13" x14ac:dyDescent="0.15"/>
    <row r="2348" customFormat="1" ht="13" x14ac:dyDescent="0.15"/>
    <row r="2349" customFormat="1" ht="13" x14ac:dyDescent="0.15"/>
    <row r="2350" customFormat="1" ht="13" x14ac:dyDescent="0.15"/>
    <row r="2351" customFormat="1" ht="13" x14ac:dyDescent="0.15"/>
    <row r="2352" customFormat="1" ht="13" x14ac:dyDescent="0.15"/>
    <row r="2353" customFormat="1" ht="13" x14ac:dyDescent="0.15"/>
    <row r="2354" customFormat="1" ht="13" x14ac:dyDescent="0.15"/>
    <row r="2355" customFormat="1" ht="13" x14ac:dyDescent="0.15"/>
    <row r="2356" customFormat="1" ht="13" x14ac:dyDescent="0.15"/>
    <row r="2357" customFormat="1" ht="13" x14ac:dyDescent="0.15"/>
    <row r="2358" customFormat="1" ht="13" x14ac:dyDescent="0.15"/>
    <row r="2359" customFormat="1" ht="13" x14ac:dyDescent="0.15"/>
    <row r="2360" customFormat="1" ht="13" x14ac:dyDescent="0.15"/>
    <row r="2361" customFormat="1" ht="13" x14ac:dyDescent="0.15"/>
    <row r="2362" customFormat="1" ht="13" x14ac:dyDescent="0.15"/>
    <row r="2363" customFormat="1" ht="13" x14ac:dyDescent="0.15"/>
    <row r="2364" customFormat="1" ht="13" x14ac:dyDescent="0.15"/>
    <row r="2365" customFormat="1" ht="13" x14ac:dyDescent="0.15"/>
    <row r="2366" customFormat="1" ht="13" x14ac:dyDescent="0.15"/>
    <row r="2367" customFormat="1" ht="13" x14ac:dyDescent="0.15"/>
    <row r="2368" customFormat="1" ht="13" x14ac:dyDescent="0.15"/>
    <row r="2369" customFormat="1" ht="13" x14ac:dyDescent="0.15"/>
    <row r="2370" customFormat="1" ht="13" x14ac:dyDescent="0.15"/>
    <row r="2371" customFormat="1" ht="13" x14ac:dyDescent="0.15"/>
    <row r="2372" customFormat="1" ht="13" x14ac:dyDescent="0.15"/>
    <row r="2373" customFormat="1" ht="13" x14ac:dyDescent="0.15"/>
    <row r="2374" customFormat="1" ht="13" x14ac:dyDescent="0.15"/>
    <row r="2375" customFormat="1" ht="13" x14ac:dyDescent="0.15"/>
    <row r="2376" customFormat="1" ht="13" x14ac:dyDescent="0.15"/>
    <row r="2377" customFormat="1" ht="13" x14ac:dyDescent="0.15"/>
    <row r="2378" customFormat="1" ht="13" x14ac:dyDescent="0.15"/>
    <row r="2379" customFormat="1" ht="13" x14ac:dyDescent="0.15"/>
    <row r="2380" customFormat="1" ht="13" x14ac:dyDescent="0.15"/>
    <row r="2381" customFormat="1" ht="13" x14ac:dyDescent="0.15"/>
    <row r="2382" customFormat="1" ht="13" x14ac:dyDescent="0.15"/>
    <row r="2383" customFormat="1" ht="13" x14ac:dyDescent="0.15"/>
    <row r="2384" customFormat="1" ht="13" x14ac:dyDescent="0.15"/>
    <row r="2385" customFormat="1" ht="13" x14ac:dyDescent="0.15"/>
    <row r="2386" customFormat="1" ht="13" x14ac:dyDescent="0.15"/>
    <row r="2387" customFormat="1" ht="13" x14ac:dyDescent="0.15"/>
    <row r="2388" customFormat="1" ht="13" x14ac:dyDescent="0.15"/>
    <row r="2389" customFormat="1" ht="13" x14ac:dyDescent="0.15"/>
    <row r="2390" customFormat="1" ht="13" x14ac:dyDescent="0.15"/>
    <row r="2391" customFormat="1" ht="13" x14ac:dyDescent="0.15"/>
    <row r="2392" customFormat="1" ht="13" x14ac:dyDescent="0.15"/>
    <row r="2393" customFormat="1" ht="13" x14ac:dyDescent="0.15"/>
    <row r="2394" customFormat="1" ht="13" x14ac:dyDescent="0.15"/>
    <row r="2395" customFormat="1" ht="13" x14ac:dyDescent="0.15"/>
    <row r="2396" customFormat="1" ht="13" x14ac:dyDescent="0.15"/>
    <row r="2397" customFormat="1" ht="13" x14ac:dyDescent="0.15"/>
    <row r="2398" customFormat="1" ht="13" x14ac:dyDescent="0.15"/>
    <row r="2399" customFormat="1" ht="13" x14ac:dyDescent="0.15"/>
    <row r="2400" customFormat="1" ht="13" x14ac:dyDescent="0.15"/>
    <row r="2401" customFormat="1" ht="13" x14ac:dyDescent="0.15"/>
    <row r="2402" customFormat="1" ht="13" x14ac:dyDescent="0.15"/>
    <row r="2403" customFormat="1" ht="13" x14ac:dyDescent="0.15"/>
    <row r="2404" customFormat="1" ht="13" x14ac:dyDescent="0.15"/>
    <row r="2405" customFormat="1" ht="13" x14ac:dyDescent="0.15"/>
    <row r="2406" customFormat="1" ht="13" x14ac:dyDescent="0.15"/>
    <row r="2407" customFormat="1" ht="13" x14ac:dyDescent="0.15"/>
    <row r="2408" customFormat="1" ht="13" x14ac:dyDescent="0.15"/>
    <row r="2409" customFormat="1" ht="13" x14ac:dyDescent="0.15"/>
    <row r="2410" customFormat="1" ht="13" x14ac:dyDescent="0.15"/>
    <row r="2411" customFormat="1" ht="13" x14ac:dyDescent="0.15"/>
    <row r="2412" customFormat="1" ht="13" x14ac:dyDescent="0.15"/>
    <row r="2413" customFormat="1" ht="13" x14ac:dyDescent="0.15"/>
    <row r="2414" customFormat="1" ht="13" x14ac:dyDescent="0.15"/>
    <row r="2415" customFormat="1" ht="13" x14ac:dyDescent="0.15"/>
    <row r="2416" customFormat="1" ht="13" x14ac:dyDescent="0.15"/>
    <row r="2417" customFormat="1" ht="13" x14ac:dyDescent="0.15"/>
    <row r="2418" customFormat="1" ht="13" x14ac:dyDescent="0.15"/>
    <row r="2419" customFormat="1" ht="13" x14ac:dyDescent="0.15"/>
    <row r="2420" customFormat="1" ht="13" x14ac:dyDescent="0.15"/>
    <row r="2421" customFormat="1" ht="13" x14ac:dyDescent="0.15"/>
    <row r="2422" customFormat="1" ht="13" x14ac:dyDescent="0.15"/>
    <row r="2423" customFormat="1" ht="13" x14ac:dyDescent="0.15"/>
    <row r="2424" customFormat="1" ht="13" x14ac:dyDescent="0.15"/>
    <row r="2425" customFormat="1" ht="13" x14ac:dyDescent="0.15"/>
    <row r="2426" customFormat="1" ht="13" x14ac:dyDescent="0.15"/>
    <row r="2427" customFormat="1" ht="13" x14ac:dyDescent="0.15"/>
    <row r="2428" customFormat="1" ht="13" x14ac:dyDescent="0.15"/>
    <row r="2429" customFormat="1" ht="13" x14ac:dyDescent="0.15"/>
    <row r="2430" customFormat="1" ht="13" x14ac:dyDescent="0.15"/>
    <row r="2431" customFormat="1" ht="13" x14ac:dyDescent="0.15"/>
    <row r="2432" customFormat="1" ht="13" x14ac:dyDescent="0.15"/>
    <row r="2433" customFormat="1" ht="13" x14ac:dyDescent="0.15"/>
    <row r="2434" customFormat="1" ht="13" x14ac:dyDescent="0.15"/>
    <row r="2435" customFormat="1" ht="13" x14ac:dyDescent="0.15"/>
    <row r="2436" customFormat="1" ht="13" x14ac:dyDescent="0.15"/>
    <row r="2437" customFormat="1" ht="13" x14ac:dyDescent="0.15"/>
    <row r="2438" customFormat="1" ht="13" x14ac:dyDescent="0.15"/>
    <row r="2439" customFormat="1" ht="13" x14ac:dyDescent="0.15"/>
    <row r="2440" customFormat="1" ht="13" x14ac:dyDescent="0.15"/>
    <row r="2441" customFormat="1" ht="13" x14ac:dyDescent="0.15"/>
    <row r="2442" customFormat="1" ht="13" x14ac:dyDescent="0.15"/>
    <row r="2443" customFormat="1" ht="13" x14ac:dyDescent="0.15"/>
    <row r="2444" customFormat="1" ht="13" x14ac:dyDescent="0.15"/>
    <row r="2445" customFormat="1" ht="13" x14ac:dyDescent="0.15"/>
    <row r="2446" customFormat="1" ht="13" x14ac:dyDescent="0.15"/>
    <row r="2447" customFormat="1" ht="13" x14ac:dyDescent="0.15"/>
    <row r="2448" customFormat="1" ht="13" x14ac:dyDescent="0.15"/>
    <row r="2449" customFormat="1" ht="13" x14ac:dyDescent="0.15"/>
    <row r="2450" customFormat="1" ht="13" x14ac:dyDescent="0.15"/>
    <row r="2451" customFormat="1" ht="13" x14ac:dyDescent="0.15"/>
    <row r="2452" customFormat="1" ht="13" x14ac:dyDescent="0.15"/>
    <row r="2453" customFormat="1" ht="13" x14ac:dyDescent="0.15"/>
    <row r="2454" customFormat="1" ht="13" x14ac:dyDescent="0.15"/>
    <row r="2455" customFormat="1" ht="13" x14ac:dyDescent="0.15"/>
    <row r="2456" customFormat="1" ht="13" x14ac:dyDescent="0.15"/>
    <row r="2457" customFormat="1" ht="13" x14ac:dyDescent="0.15"/>
    <row r="2458" customFormat="1" ht="13" x14ac:dyDescent="0.15"/>
    <row r="2459" customFormat="1" ht="13" x14ac:dyDescent="0.15"/>
    <row r="2460" customFormat="1" ht="13" x14ac:dyDescent="0.15"/>
    <row r="2461" customFormat="1" ht="13" x14ac:dyDescent="0.15"/>
    <row r="2462" customFormat="1" ht="13" x14ac:dyDescent="0.15"/>
    <row r="2463" customFormat="1" ht="13" x14ac:dyDescent="0.15"/>
    <row r="2464" customFormat="1" ht="13" x14ac:dyDescent="0.15"/>
    <row r="2465" customFormat="1" ht="13" x14ac:dyDescent="0.15"/>
    <row r="2466" customFormat="1" ht="13" x14ac:dyDescent="0.15"/>
    <row r="2467" customFormat="1" ht="13" x14ac:dyDescent="0.15"/>
    <row r="2468" customFormat="1" ht="13" x14ac:dyDescent="0.15"/>
    <row r="2469" customFormat="1" ht="13" x14ac:dyDescent="0.15"/>
    <row r="2470" customFormat="1" ht="13" x14ac:dyDescent="0.15"/>
    <row r="2471" customFormat="1" ht="13" x14ac:dyDescent="0.15"/>
    <row r="2472" customFormat="1" ht="13" x14ac:dyDescent="0.15"/>
    <row r="2473" customFormat="1" ht="13" x14ac:dyDescent="0.15"/>
    <row r="2474" customFormat="1" ht="13" x14ac:dyDescent="0.15"/>
    <row r="2475" customFormat="1" ht="13" x14ac:dyDescent="0.15"/>
    <row r="2476" customFormat="1" ht="13" x14ac:dyDescent="0.15"/>
    <row r="2477" customFormat="1" ht="13" x14ac:dyDescent="0.15"/>
    <row r="2478" customFormat="1" ht="13" x14ac:dyDescent="0.15"/>
    <row r="2479" customFormat="1" ht="13" x14ac:dyDescent="0.15"/>
    <row r="2480" customFormat="1" ht="13" x14ac:dyDescent="0.15"/>
    <row r="2481" customFormat="1" ht="13" x14ac:dyDescent="0.15"/>
    <row r="2482" customFormat="1" ht="13" x14ac:dyDescent="0.15"/>
    <row r="2483" customFormat="1" ht="13" x14ac:dyDescent="0.15"/>
    <row r="2484" customFormat="1" ht="13" x14ac:dyDescent="0.15"/>
    <row r="2485" customFormat="1" ht="13" x14ac:dyDescent="0.15"/>
    <row r="2486" customFormat="1" ht="13" x14ac:dyDescent="0.15"/>
    <row r="2487" customFormat="1" ht="13" x14ac:dyDescent="0.15"/>
    <row r="2488" customFormat="1" ht="13" x14ac:dyDescent="0.15"/>
    <row r="2489" customFormat="1" ht="13" x14ac:dyDescent="0.15"/>
    <row r="2490" customFormat="1" ht="13" x14ac:dyDescent="0.15"/>
    <row r="2491" customFormat="1" ht="13" x14ac:dyDescent="0.15"/>
    <row r="2492" customFormat="1" ht="13" x14ac:dyDescent="0.15"/>
    <row r="2493" customFormat="1" ht="13" x14ac:dyDescent="0.15"/>
    <row r="2494" customFormat="1" ht="13" x14ac:dyDescent="0.15"/>
    <row r="2495" customFormat="1" ht="13" x14ac:dyDescent="0.15"/>
    <row r="2496" customFormat="1" ht="13" x14ac:dyDescent="0.15"/>
    <row r="2497" customFormat="1" ht="13" x14ac:dyDescent="0.15"/>
    <row r="2498" customFormat="1" ht="13" x14ac:dyDescent="0.15"/>
    <row r="2499" customFormat="1" ht="13" x14ac:dyDescent="0.15"/>
    <row r="2500" customFormat="1" ht="13" x14ac:dyDescent="0.15"/>
    <row r="2501" customFormat="1" ht="13" x14ac:dyDescent="0.15"/>
    <row r="2502" customFormat="1" ht="13" x14ac:dyDescent="0.15"/>
    <row r="2503" customFormat="1" ht="13" x14ac:dyDescent="0.15"/>
    <row r="2504" customFormat="1" ht="13" x14ac:dyDescent="0.15"/>
    <row r="2505" customFormat="1" ht="13" x14ac:dyDescent="0.15"/>
    <row r="2506" customFormat="1" ht="13" x14ac:dyDescent="0.15"/>
    <row r="2507" customFormat="1" ht="13" x14ac:dyDescent="0.15"/>
    <row r="2508" customFormat="1" ht="13" x14ac:dyDescent="0.15"/>
    <row r="2509" customFormat="1" ht="13" x14ac:dyDescent="0.15"/>
    <row r="2510" customFormat="1" ht="13" x14ac:dyDescent="0.15"/>
    <row r="2511" customFormat="1" ht="13" x14ac:dyDescent="0.15"/>
    <row r="2512" customFormat="1" ht="13" x14ac:dyDescent="0.15"/>
    <row r="2513" customFormat="1" ht="13" x14ac:dyDescent="0.15"/>
    <row r="2514" customFormat="1" ht="13" x14ac:dyDescent="0.15"/>
    <row r="2515" customFormat="1" ht="13" x14ac:dyDescent="0.15"/>
    <row r="2516" customFormat="1" ht="13" x14ac:dyDescent="0.15"/>
    <row r="2517" customFormat="1" ht="13" x14ac:dyDescent="0.15"/>
    <row r="2518" customFormat="1" ht="13" x14ac:dyDescent="0.15"/>
    <row r="2519" customFormat="1" ht="13" x14ac:dyDescent="0.15"/>
    <row r="2520" customFormat="1" ht="13" x14ac:dyDescent="0.15"/>
    <row r="2521" customFormat="1" ht="13" x14ac:dyDescent="0.15"/>
    <row r="2522" customFormat="1" ht="13" x14ac:dyDescent="0.15"/>
    <row r="2523" customFormat="1" ht="13" x14ac:dyDescent="0.15"/>
    <row r="2524" customFormat="1" ht="13" x14ac:dyDescent="0.15"/>
    <row r="2525" customFormat="1" ht="13" x14ac:dyDescent="0.15"/>
    <row r="2526" customFormat="1" ht="13" x14ac:dyDescent="0.15"/>
    <row r="2527" customFormat="1" ht="13" x14ac:dyDescent="0.15"/>
    <row r="2528" customFormat="1" ht="13" x14ac:dyDescent="0.15"/>
    <row r="2529" customFormat="1" ht="13" x14ac:dyDescent="0.15"/>
    <row r="2530" customFormat="1" ht="13" x14ac:dyDescent="0.15"/>
    <row r="2531" customFormat="1" ht="13" x14ac:dyDescent="0.15"/>
    <row r="2532" customFormat="1" ht="13" x14ac:dyDescent="0.15"/>
    <row r="2533" customFormat="1" ht="13" x14ac:dyDescent="0.15"/>
    <row r="2534" customFormat="1" ht="13" x14ac:dyDescent="0.15"/>
    <row r="2535" customFormat="1" ht="13" x14ac:dyDescent="0.15"/>
    <row r="2536" customFormat="1" ht="13" x14ac:dyDescent="0.15"/>
    <row r="2537" customFormat="1" ht="13" x14ac:dyDescent="0.15"/>
    <row r="2538" customFormat="1" ht="13" x14ac:dyDescent="0.15"/>
    <row r="2539" customFormat="1" ht="13" x14ac:dyDescent="0.15"/>
    <row r="2540" customFormat="1" ht="13" x14ac:dyDescent="0.15"/>
    <row r="2541" customFormat="1" ht="13" x14ac:dyDescent="0.15"/>
    <row r="2542" customFormat="1" ht="13" x14ac:dyDescent="0.15"/>
    <row r="2543" customFormat="1" ht="13" x14ac:dyDescent="0.15"/>
    <row r="2544" customFormat="1" ht="13" x14ac:dyDescent="0.15"/>
    <row r="2545" customFormat="1" ht="13" x14ac:dyDescent="0.15"/>
    <row r="2546" customFormat="1" ht="13" x14ac:dyDescent="0.15"/>
    <row r="2547" customFormat="1" ht="13" x14ac:dyDescent="0.15"/>
    <row r="2548" customFormat="1" ht="13" x14ac:dyDescent="0.15"/>
    <row r="2549" customFormat="1" ht="13" x14ac:dyDescent="0.15"/>
    <row r="2550" customFormat="1" ht="13" x14ac:dyDescent="0.15"/>
    <row r="2551" customFormat="1" ht="13" x14ac:dyDescent="0.15"/>
    <row r="2552" customFormat="1" ht="13" x14ac:dyDescent="0.15"/>
    <row r="2553" customFormat="1" ht="13" x14ac:dyDescent="0.15"/>
    <row r="2554" customFormat="1" ht="13" x14ac:dyDescent="0.15"/>
    <row r="2555" customFormat="1" ht="13" x14ac:dyDescent="0.15"/>
    <row r="2556" customFormat="1" ht="13" x14ac:dyDescent="0.15"/>
    <row r="2557" customFormat="1" ht="13" x14ac:dyDescent="0.15"/>
    <row r="2558" customFormat="1" ht="13" x14ac:dyDescent="0.15"/>
    <row r="2559" customFormat="1" ht="13" x14ac:dyDescent="0.15"/>
    <row r="2560" customFormat="1" ht="13" x14ac:dyDescent="0.15"/>
    <row r="2561" customFormat="1" ht="13" x14ac:dyDescent="0.15"/>
    <row r="2562" customFormat="1" ht="13" x14ac:dyDescent="0.15"/>
    <row r="2563" customFormat="1" ht="13" x14ac:dyDescent="0.15"/>
    <row r="2564" customFormat="1" ht="13" x14ac:dyDescent="0.15"/>
    <row r="2565" customFormat="1" ht="13" x14ac:dyDescent="0.15"/>
    <row r="2566" customFormat="1" ht="13" x14ac:dyDescent="0.15"/>
    <row r="2567" customFormat="1" ht="13" x14ac:dyDescent="0.15"/>
    <row r="2568" customFormat="1" ht="13" x14ac:dyDescent="0.15"/>
    <row r="2569" customFormat="1" ht="13" x14ac:dyDescent="0.15"/>
    <row r="2570" customFormat="1" ht="13" x14ac:dyDescent="0.15"/>
    <row r="2571" customFormat="1" ht="13" x14ac:dyDescent="0.15"/>
    <row r="2572" customFormat="1" ht="13" x14ac:dyDescent="0.15"/>
    <row r="2573" customFormat="1" ht="13" x14ac:dyDescent="0.15"/>
    <row r="2574" customFormat="1" ht="13" x14ac:dyDescent="0.15"/>
    <row r="2575" customFormat="1" ht="13" x14ac:dyDescent="0.15"/>
    <row r="2576" customFormat="1" ht="13" x14ac:dyDescent="0.15"/>
    <row r="2577" customFormat="1" ht="13" x14ac:dyDescent="0.15"/>
    <row r="2578" customFormat="1" ht="13" x14ac:dyDescent="0.15"/>
    <row r="2579" customFormat="1" ht="13" x14ac:dyDescent="0.15"/>
    <row r="2580" customFormat="1" ht="13" x14ac:dyDescent="0.15"/>
    <row r="2581" customFormat="1" ht="13" x14ac:dyDescent="0.15"/>
    <row r="2582" customFormat="1" ht="13" x14ac:dyDescent="0.15"/>
    <row r="2583" customFormat="1" ht="13" x14ac:dyDescent="0.15"/>
    <row r="2584" customFormat="1" ht="13" x14ac:dyDescent="0.15"/>
    <row r="2585" customFormat="1" ht="13" x14ac:dyDescent="0.15"/>
    <row r="2586" customFormat="1" ht="13" x14ac:dyDescent="0.15"/>
    <row r="2587" customFormat="1" ht="13" x14ac:dyDescent="0.15"/>
    <row r="2588" customFormat="1" ht="13" x14ac:dyDescent="0.15"/>
    <row r="2589" customFormat="1" ht="13" x14ac:dyDescent="0.15"/>
    <row r="2590" customFormat="1" ht="13" x14ac:dyDescent="0.15"/>
    <row r="2591" customFormat="1" ht="13" x14ac:dyDescent="0.15"/>
    <row r="2592" customFormat="1" ht="13" x14ac:dyDescent="0.15"/>
    <row r="2593" customFormat="1" ht="13" x14ac:dyDescent="0.15"/>
    <row r="2594" customFormat="1" ht="13" x14ac:dyDescent="0.15"/>
    <row r="2595" customFormat="1" ht="13" x14ac:dyDescent="0.15"/>
    <row r="2596" customFormat="1" ht="13" x14ac:dyDescent="0.15"/>
    <row r="2597" customFormat="1" ht="13" x14ac:dyDescent="0.15"/>
    <row r="2598" customFormat="1" ht="13" x14ac:dyDescent="0.15"/>
    <row r="2599" customFormat="1" ht="13" x14ac:dyDescent="0.15"/>
    <row r="2600" customFormat="1" ht="13" x14ac:dyDescent="0.15"/>
    <row r="2601" customFormat="1" ht="13" x14ac:dyDescent="0.15"/>
    <row r="2602" customFormat="1" ht="13" x14ac:dyDescent="0.15"/>
    <row r="2603" customFormat="1" ht="13" x14ac:dyDescent="0.15"/>
    <row r="2604" customFormat="1" ht="13" x14ac:dyDescent="0.15"/>
    <row r="2605" customFormat="1" ht="13" x14ac:dyDescent="0.15"/>
    <row r="2606" customFormat="1" ht="13" x14ac:dyDescent="0.15"/>
    <row r="2607" customFormat="1" ht="13" x14ac:dyDescent="0.15"/>
    <row r="2608" customFormat="1" ht="13" x14ac:dyDescent="0.15"/>
    <row r="2609" customFormat="1" ht="13" x14ac:dyDescent="0.15"/>
    <row r="2610" customFormat="1" ht="13" x14ac:dyDescent="0.15"/>
    <row r="2611" customFormat="1" ht="13" x14ac:dyDescent="0.15"/>
    <row r="2612" customFormat="1" ht="13" x14ac:dyDescent="0.15"/>
    <row r="2613" customFormat="1" ht="13" x14ac:dyDescent="0.15"/>
    <row r="2614" customFormat="1" ht="13" x14ac:dyDescent="0.15"/>
    <row r="2615" customFormat="1" ht="13" x14ac:dyDescent="0.15"/>
    <row r="2616" customFormat="1" ht="13" x14ac:dyDescent="0.15"/>
    <row r="2617" customFormat="1" ht="13" x14ac:dyDescent="0.15"/>
    <row r="2618" customFormat="1" ht="13" x14ac:dyDescent="0.15"/>
    <row r="2619" customFormat="1" ht="13" x14ac:dyDescent="0.15"/>
    <row r="2620" customFormat="1" ht="13" x14ac:dyDescent="0.15"/>
    <row r="2621" customFormat="1" ht="13" x14ac:dyDescent="0.15"/>
    <row r="2622" customFormat="1" ht="13" x14ac:dyDescent="0.15"/>
    <row r="2623" customFormat="1" ht="13" x14ac:dyDescent="0.15"/>
    <row r="2624" customFormat="1" ht="13" x14ac:dyDescent="0.15"/>
    <row r="2625" customFormat="1" ht="13" x14ac:dyDescent="0.15"/>
    <row r="2626" customFormat="1" ht="13" x14ac:dyDescent="0.15"/>
    <row r="2627" customFormat="1" ht="13" x14ac:dyDescent="0.15"/>
    <row r="2628" customFormat="1" ht="13" x14ac:dyDescent="0.15"/>
    <row r="2629" customFormat="1" ht="13" x14ac:dyDescent="0.15"/>
    <row r="2630" customFormat="1" ht="13" x14ac:dyDescent="0.15"/>
    <row r="2631" customFormat="1" ht="13" x14ac:dyDescent="0.15"/>
    <row r="2632" customFormat="1" ht="13" x14ac:dyDescent="0.15"/>
    <row r="2633" customFormat="1" ht="13" x14ac:dyDescent="0.15"/>
    <row r="2634" customFormat="1" ht="13" x14ac:dyDescent="0.15"/>
    <row r="2635" customFormat="1" ht="13" x14ac:dyDescent="0.15"/>
    <row r="2636" customFormat="1" ht="13" x14ac:dyDescent="0.15"/>
    <row r="2637" customFormat="1" ht="13" x14ac:dyDescent="0.15"/>
    <row r="2638" customFormat="1" ht="13" x14ac:dyDescent="0.15"/>
    <row r="2639" customFormat="1" ht="13" x14ac:dyDescent="0.15"/>
    <row r="2640" customFormat="1" ht="13" x14ac:dyDescent="0.15"/>
    <row r="2641" customFormat="1" ht="13" x14ac:dyDescent="0.15"/>
    <row r="2642" customFormat="1" ht="13" x14ac:dyDescent="0.15"/>
    <row r="2643" customFormat="1" ht="13" x14ac:dyDescent="0.15"/>
    <row r="2644" customFormat="1" ht="13" x14ac:dyDescent="0.15"/>
    <row r="2645" customFormat="1" ht="13" x14ac:dyDescent="0.15"/>
    <row r="2646" customFormat="1" ht="13" x14ac:dyDescent="0.15"/>
    <row r="2647" customFormat="1" ht="13" x14ac:dyDescent="0.15"/>
    <row r="2648" customFormat="1" ht="13" x14ac:dyDescent="0.15"/>
    <row r="2649" customFormat="1" ht="13" x14ac:dyDescent="0.15"/>
    <row r="2650" customFormat="1" ht="13" x14ac:dyDescent="0.15"/>
    <row r="2651" customFormat="1" ht="13" x14ac:dyDescent="0.15"/>
    <row r="2652" customFormat="1" ht="13" x14ac:dyDescent="0.15"/>
    <row r="2653" customFormat="1" ht="13" x14ac:dyDescent="0.15"/>
    <row r="2654" customFormat="1" ht="13" x14ac:dyDescent="0.15"/>
    <row r="2655" customFormat="1" ht="13" x14ac:dyDescent="0.15"/>
    <row r="2656" customFormat="1" ht="13" x14ac:dyDescent="0.15"/>
    <row r="2657" customFormat="1" ht="13" x14ac:dyDescent="0.15"/>
    <row r="2658" customFormat="1" ht="13" x14ac:dyDescent="0.15"/>
    <row r="2659" customFormat="1" ht="13" x14ac:dyDescent="0.15"/>
    <row r="2660" customFormat="1" ht="13" x14ac:dyDescent="0.15"/>
    <row r="2661" customFormat="1" ht="13" x14ac:dyDescent="0.15"/>
    <row r="2662" customFormat="1" ht="13" x14ac:dyDescent="0.15"/>
    <row r="2663" customFormat="1" ht="13" x14ac:dyDescent="0.15"/>
    <row r="2664" customFormat="1" ht="13" x14ac:dyDescent="0.15"/>
    <row r="2665" customFormat="1" ht="13" x14ac:dyDescent="0.15"/>
    <row r="2666" customFormat="1" ht="13" x14ac:dyDescent="0.15"/>
    <row r="2667" customFormat="1" ht="13" x14ac:dyDescent="0.15"/>
    <row r="2668" customFormat="1" ht="13" x14ac:dyDescent="0.15"/>
    <row r="2669" customFormat="1" ht="13" x14ac:dyDescent="0.15"/>
    <row r="2670" customFormat="1" ht="13" x14ac:dyDescent="0.15"/>
    <row r="2671" customFormat="1" ht="13" x14ac:dyDescent="0.15"/>
    <row r="2672" customFormat="1" ht="13" x14ac:dyDescent="0.15"/>
    <row r="2673" customFormat="1" ht="13" x14ac:dyDescent="0.15"/>
    <row r="2674" customFormat="1" ht="13" x14ac:dyDescent="0.15"/>
    <row r="2675" customFormat="1" ht="13" x14ac:dyDescent="0.15"/>
    <row r="2676" customFormat="1" ht="13" x14ac:dyDescent="0.15"/>
    <row r="2677" customFormat="1" ht="13" x14ac:dyDescent="0.15"/>
    <row r="2678" customFormat="1" ht="13" x14ac:dyDescent="0.15"/>
    <row r="2679" customFormat="1" ht="13" x14ac:dyDescent="0.15"/>
    <row r="2680" customFormat="1" ht="13" x14ac:dyDescent="0.15"/>
    <row r="2681" customFormat="1" ht="13" x14ac:dyDescent="0.15"/>
    <row r="2682" customFormat="1" ht="13" x14ac:dyDescent="0.15"/>
    <row r="2683" customFormat="1" ht="13" x14ac:dyDescent="0.15"/>
    <row r="2684" customFormat="1" ht="13" x14ac:dyDescent="0.15"/>
    <row r="2685" customFormat="1" ht="13" x14ac:dyDescent="0.15"/>
    <row r="2686" customFormat="1" ht="13" x14ac:dyDescent="0.15"/>
    <row r="2687" customFormat="1" ht="13" x14ac:dyDescent="0.15"/>
    <row r="2688" customFormat="1" ht="13" x14ac:dyDescent="0.15"/>
    <row r="2689" customFormat="1" ht="13" x14ac:dyDescent="0.15"/>
    <row r="2690" customFormat="1" ht="13" x14ac:dyDescent="0.15"/>
    <row r="2691" customFormat="1" ht="13" x14ac:dyDescent="0.15"/>
    <row r="2692" customFormat="1" ht="13" x14ac:dyDescent="0.15"/>
    <row r="2693" customFormat="1" ht="13" x14ac:dyDescent="0.15"/>
    <row r="2694" customFormat="1" ht="13" x14ac:dyDescent="0.15"/>
    <row r="2695" customFormat="1" ht="13" x14ac:dyDescent="0.15"/>
    <row r="2696" customFormat="1" ht="13" x14ac:dyDescent="0.15"/>
    <row r="2697" customFormat="1" ht="13" x14ac:dyDescent="0.15"/>
    <row r="2698" customFormat="1" ht="13" x14ac:dyDescent="0.15"/>
    <row r="2699" customFormat="1" ht="13" x14ac:dyDescent="0.15"/>
    <row r="2700" customFormat="1" ht="13" x14ac:dyDescent="0.15"/>
    <row r="2701" customFormat="1" ht="13" x14ac:dyDescent="0.15"/>
    <row r="2702" customFormat="1" ht="13" x14ac:dyDescent="0.15"/>
    <row r="2703" customFormat="1" ht="13" x14ac:dyDescent="0.15"/>
    <row r="2704" customFormat="1" ht="13" x14ac:dyDescent="0.15"/>
    <row r="2705" customFormat="1" ht="13" x14ac:dyDescent="0.15"/>
    <row r="2706" customFormat="1" ht="13" x14ac:dyDescent="0.15"/>
    <row r="2707" customFormat="1" ht="13" x14ac:dyDescent="0.15"/>
    <row r="2708" customFormat="1" ht="13" x14ac:dyDescent="0.15"/>
    <row r="2709" customFormat="1" ht="13" x14ac:dyDescent="0.15"/>
    <row r="2710" customFormat="1" ht="13" x14ac:dyDescent="0.15"/>
    <row r="2711" customFormat="1" ht="13" x14ac:dyDescent="0.15"/>
    <row r="2712" customFormat="1" ht="13" x14ac:dyDescent="0.15"/>
    <row r="2713" customFormat="1" ht="13" x14ac:dyDescent="0.15"/>
    <row r="2714" customFormat="1" ht="13" x14ac:dyDescent="0.15"/>
    <row r="2715" customFormat="1" ht="13" x14ac:dyDescent="0.15"/>
    <row r="2716" customFormat="1" ht="13" x14ac:dyDescent="0.15"/>
    <row r="2717" customFormat="1" ht="13" x14ac:dyDescent="0.15"/>
    <row r="2718" customFormat="1" ht="13" x14ac:dyDescent="0.15"/>
    <row r="2719" customFormat="1" ht="13" x14ac:dyDescent="0.15"/>
    <row r="2720" customFormat="1" ht="13" x14ac:dyDescent="0.15"/>
    <row r="2721" customFormat="1" ht="13" x14ac:dyDescent="0.15"/>
    <row r="2722" customFormat="1" ht="13" x14ac:dyDescent="0.15"/>
    <row r="2723" customFormat="1" ht="13" x14ac:dyDescent="0.15"/>
    <row r="2724" customFormat="1" ht="13" x14ac:dyDescent="0.15"/>
    <row r="2725" customFormat="1" ht="13" x14ac:dyDescent="0.15"/>
    <row r="2726" customFormat="1" ht="13" x14ac:dyDescent="0.15"/>
    <row r="2727" customFormat="1" ht="13" x14ac:dyDescent="0.15"/>
    <row r="2728" customFormat="1" ht="13" x14ac:dyDescent="0.15"/>
    <row r="2729" customFormat="1" ht="13" x14ac:dyDescent="0.15"/>
    <row r="2730" customFormat="1" ht="13" x14ac:dyDescent="0.15"/>
    <row r="2731" customFormat="1" ht="13" x14ac:dyDescent="0.15"/>
    <row r="2732" customFormat="1" ht="13" x14ac:dyDescent="0.15"/>
    <row r="2733" customFormat="1" ht="13" x14ac:dyDescent="0.15"/>
    <row r="2734" customFormat="1" ht="13" x14ac:dyDescent="0.15"/>
    <row r="2735" customFormat="1" ht="13" x14ac:dyDescent="0.15"/>
    <row r="2736" customFormat="1" ht="13" x14ac:dyDescent="0.15"/>
    <row r="2737" customFormat="1" ht="13" x14ac:dyDescent="0.15"/>
    <row r="2738" customFormat="1" ht="13" x14ac:dyDescent="0.15"/>
    <row r="2739" customFormat="1" ht="13" x14ac:dyDescent="0.15"/>
    <row r="2740" customFormat="1" ht="13" x14ac:dyDescent="0.15"/>
    <row r="2741" customFormat="1" ht="13" x14ac:dyDescent="0.15"/>
    <row r="2742" customFormat="1" ht="13" x14ac:dyDescent="0.15"/>
    <row r="2743" customFormat="1" ht="13" x14ac:dyDescent="0.15"/>
    <row r="2744" customFormat="1" ht="13" x14ac:dyDescent="0.15"/>
    <row r="2745" customFormat="1" ht="13" x14ac:dyDescent="0.15"/>
    <row r="2746" customFormat="1" ht="13" x14ac:dyDescent="0.15"/>
    <row r="2747" customFormat="1" ht="13" x14ac:dyDescent="0.15"/>
    <row r="2748" customFormat="1" ht="13" x14ac:dyDescent="0.15"/>
    <row r="2749" customFormat="1" ht="13" x14ac:dyDescent="0.15"/>
    <row r="2750" customFormat="1" ht="13" x14ac:dyDescent="0.15"/>
    <row r="2751" customFormat="1" ht="13" x14ac:dyDescent="0.15"/>
    <row r="2752" customFormat="1" ht="13" x14ac:dyDescent="0.15"/>
    <row r="2753" customFormat="1" ht="13" x14ac:dyDescent="0.15"/>
    <row r="2754" customFormat="1" ht="13" x14ac:dyDescent="0.15"/>
    <row r="2755" customFormat="1" ht="13" x14ac:dyDescent="0.15"/>
    <row r="2756" customFormat="1" ht="13" x14ac:dyDescent="0.15"/>
    <row r="2757" customFormat="1" ht="13" x14ac:dyDescent="0.15"/>
    <row r="2758" customFormat="1" ht="13" x14ac:dyDescent="0.15"/>
    <row r="2759" customFormat="1" ht="13" x14ac:dyDescent="0.15"/>
    <row r="2760" customFormat="1" ht="13" x14ac:dyDescent="0.15"/>
    <row r="2761" customFormat="1" ht="13" x14ac:dyDescent="0.15"/>
    <row r="2762" customFormat="1" ht="13" x14ac:dyDescent="0.15"/>
    <row r="2763" customFormat="1" ht="13" x14ac:dyDescent="0.15"/>
    <row r="2764" customFormat="1" ht="13" x14ac:dyDescent="0.15"/>
    <row r="2765" customFormat="1" ht="13" x14ac:dyDescent="0.15"/>
    <row r="2766" customFormat="1" ht="13" x14ac:dyDescent="0.15"/>
    <row r="2767" customFormat="1" ht="13" x14ac:dyDescent="0.15"/>
    <row r="2768" customFormat="1" ht="13" x14ac:dyDescent="0.15"/>
    <row r="2769" customFormat="1" ht="13" x14ac:dyDescent="0.15"/>
    <row r="2770" customFormat="1" ht="13" x14ac:dyDescent="0.15"/>
    <row r="2771" customFormat="1" ht="13" x14ac:dyDescent="0.15"/>
    <row r="2772" customFormat="1" ht="13" x14ac:dyDescent="0.15"/>
    <row r="2773" customFormat="1" ht="13" x14ac:dyDescent="0.15"/>
    <row r="2774" customFormat="1" ht="13" x14ac:dyDescent="0.15"/>
    <row r="2775" customFormat="1" ht="13" x14ac:dyDescent="0.15"/>
    <row r="2776" customFormat="1" ht="13" x14ac:dyDescent="0.15"/>
    <row r="2777" customFormat="1" ht="13" x14ac:dyDescent="0.15"/>
    <row r="2778" customFormat="1" ht="13" x14ac:dyDescent="0.15"/>
    <row r="2779" customFormat="1" ht="13" x14ac:dyDescent="0.15"/>
    <row r="2780" customFormat="1" ht="13" x14ac:dyDescent="0.15"/>
    <row r="2781" customFormat="1" ht="13" x14ac:dyDescent="0.15"/>
    <row r="2782" customFormat="1" ht="13" x14ac:dyDescent="0.15"/>
    <row r="2783" customFormat="1" ht="13" x14ac:dyDescent="0.15"/>
    <row r="2784" customFormat="1" ht="13" x14ac:dyDescent="0.15"/>
    <row r="2785" customFormat="1" ht="13" x14ac:dyDescent="0.15"/>
    <row r="2786" customFormat="1" ht="13" x14ac:dyDescent="0.15"/>
    <row r="2787" customFormat="1" ht="13" x14ac:dyDescent="0.15"/>
    <row r="2788" customFormat="1" ht="13" x14ac:dyDescent="0.15"/>
    <row r="2789" customFormat="1" ht="13" x14ac:dyDescent="0.15"/>
    <row r="2790" customFormat="1" ht="13" x14ac:dyDescent="0.15"/>
    <row r="2791" customFormat="1" ht="13" x14ac:dyDescent="0.15"/>
    <row r="2792" customFormat="1" ht="13" x14ac:dyDescent="0.15"/>
    <row r="2793" customFormat="1" ht="13" x14ac:dyDescent="0.15"/>
    <row r="2794" customFormat="1" ht="13" x14ac:dyDescent="0.15"/>
    <row r="2795" customFormat="1" ht="13" x14ac:dyDescent="0.15"/>
    <row r="2796" customFormat="1" ht="13" x14ac:dyDescent="0.15"/>
    <row r="2797" customFormat="1" ht="13" x14ac:dyDescent="0.15"/>
    <row r="2798" customFormat="1" ht="13" x14ac:dyDescent="0.15"/>
    <row r="2799" customFormat="1" ht="13" x14ac:dyDescent="0.15"/>
    <row r="2800" customFormat="1" ht="13" x14ac:dyDescent="0.15"/>
    <row r="2801" customFormat="1" ht="13" x14ac:dyDescent="0.15"/>
    <row r="2802" customFormat="1" ht="13" x14ac:dyDescent="0.15"/>
    <row r="2803" customFormat="1" ht="13" x14ac:dyDescent="0.15"/>
    <row r="2804" customFormat="1" ht="13" x14ac:dyDescent="0.15"/>
    <row r="2805" customFormat="1" ht="13" x14ac:dyDescent="0.15"/>
    <row r="2806" customFormat="1" ht="13" x14ac:dyDescent="0.15"/>
    <row r="2807" customFormat="1" ht="13" x14ac:dyDescent="0.15"/>
    <row r="2808" customFormat="1" ht="13" x14ac:dyDescent="0.15"/>
    <row r="2809" customFormat="1" ht="13" x14ac:dyDescent="0.15"/>
    <row r="2810" customFormat="1" ht="13" x14ac:dyDescent="0.15"/>
    <row r="2811" customFormat="1" ht="13" x14ac:dyDescent="0.15"/>
    <row r="2812" customFormat="1" ht="13" x14ac:dyDescent="0.15"/>
    <row r="2813" customFormat="1" ht="13" x14ac:dyDescent="0.15"/>
    <row r="2814" customFormat="1" ht="13" x14ac:dyDescent="0.15"/>
    <row r="2815" customFormat="1" ht="13" x14ac:dyDescent="0.15"/>
    <row r="2816" customFormat="1" ht="13" x14ac:dyDescent="0.15"/>
    <row r="2817" customFormat="1" ht="13" x14ac:dyDescent="0.15"/>
    <row r="2818" customFormat="1" ht="13" x14ac:dyDescent="0.15"/>
    <row r="2819" customFormat="1" ht="13" x14ac:dyDescent="0.15"/>
    <row r="2820" customFormat="1" ht="13" x14ac:dyDescent="0.15"/>
    <row r="2821" customFormat="1" ht="13" x14ac:dyDescent="0.15"/>
    <row r="2822" customFormat="1" ht="13" x14ac:dyDescent="0.15"/>
    <row r="2823" customFormat="1" ht="13" x14ac:dyDescent="0.15"/>
    <row r="2824" customFormat="1" ht="13" x14ac:dyDescent="0.15"/>
    <row r="2825" customFormat="1" ht="13" x14ac:dyDescent="0.15"/>
    <row r="2826" customFormat="1" ht="13" x14ac:dyDescent="0.15"/>
    <row r="2827" customFormat="1" ht="13" x14ac:dyDescent="0.15"/>
    <row r="2828" customFormat="1" ht="13" x14ac:dyDescent="0.15"/>
    <row r="2829" customFormat="1" ht="13" x14ac:dyDescent="0.15"/>
    <row r="2830" customFormat="1" ht="13" x14ac:dyDescent="0.15"/>
    <row r="2831" customFormat="1" ht="13" x14ac:dyDescent="0.15"/>
    <row r="2832" customFormat="1" ht="13" x14ac:dyDescent="0.15"/>
    <row r="2833" customFormat="1" ht="13" x14ac:dyDescent="0.15"/>
    <row r="2834" customFormat="1" ht="13" x14ac:dyDescent="0.15"/>
    <row r="2835" customFormat="1" ht="13" x14ac:dyDescent="0.15"/>
    <row r="2836" customFormat="1" ht="13" x14ac:dyDescent="0.15"/>
    <row r="2837" customFormat="1" ht="13" x14ac:dyDescent="0.15"/>
    <row r="2838" customFormat="1" ht="13" x14ac:dyDescent="0.15"/>
    <row r="2839" customFormat="1" ht="13" x14ac:dyDescent="0.15"/>
    <row r="2840" customFormat="1" ht="13" x14ac:dyDescent="0.15"/>
    <row r="2841" customFormat="1" ht="13" x14ac:dyDescent="0.15"/>
    <row r="2842" customFormat="1" ht="13" x14ac:dyDescent="0.15"/>
    <row r="2843" customFormat="1" ht="13" x14ac:dyDescent="0.15"/>
    <row r="2844" customFormat="1" ht="13" x14ac:dyDescent="0.15"/>
    <row r="2845" customFormat="1" ht="13" x14ac:dyDescent="0.15"/>
    <row r="2846" customFormat="1" ht="13" x14ac:dyDescent="0.15"/>
    <row r="2847" customFormat="1" ht="13" x14ac:dyDescent="0.15"/>
    <row r="2848" customFormat="1" ht="13" x14ac:dyDescent="0.15"/>
    <row r="2849" customFormat="1" ht="13" x14ac:dyDescent="0.15"/>
    <row r="2850" customFormat="1" ht="13" x14ac:dyDescent="0.15"/>
    <row r="2851" customFormat="1" ht="13" x14ac:dyDescent="0.15"/>
    <row r="2852" customFormat="1" ht="13" x14ac:dyDescent="0.15"/>
    <row r="2853" customFormat="1" ht="13" x14ac:dyDescent="0.15"/>
    <row r="2854" customFormat="1" ht="13" x14ac:dyDescent="0.15"/>
    <row r="2855" customFormat="1" ht="13" x14ac:dyDescent="0.15"/>
    <row r="2856" customFormat="1" ht="13" x14ac:dyDescent="0.15"/>
    <row r="2857" customFormat="1" ht="13" x14ac:dyDescent="0.15"/>
    <row r="2858" customFormat="1" ht="13" x14ac:dyDescent="0.15"/>
    <row r="2859" customFormat="1" ht="13" x14ac:dyDescent="0.15"/>
    <row r="2860" customFormat="1" ht="13" x14ac:dyDescent="0.15"/>
    <row r="2861" customFormat="1" ht="13" x14ac:dyDescent="0.15"/>
    <row r="2862" customFormat="1" ht="13" x14ac:dyDescent="0.15"/>
    <row r="2863" customFormat="1" ht="13" x14ac:dyDescent="0.15"/>
    <row r="2864" customFormat="1" ht="13" x14ac:dyDescent="0.15"/>
    <row r="2865" customFormat="1" ht="13" x14ac:dyDescent="0.15"/>
    <row r="2866" customFormat="1" ht="13" x14ac:dyDescent="0.15"/>
    <row r="2867" customFormat="1" ht="13" x14ac:dyDescent="0.15"/>
    <row r="2868" customFormat="1" ht="13" x14ac:dyDescent="0.15"/>
    <row r="2869" customFormat="1" ht="13" x14ac:dyDescent="0.15"/>
    <row r="2870" customFormat="1" ht="13" x14ac:dyDescent="0.15"/>
    <row r="2871" customFormat="1" ht="13" x14ac:dyDescent="0.15"/>
    <row r="2872" customFormat="1" ht="13" x14ac:dyDescent="0.15"/>
    <row r="2873" customFormat="1" ht="13" x14ac:dyDescent="0.15"/>
    <row r="2874" customFormat="1" ht="13" x14ac:dyDescent="0.15"/>
    <row r="2875" customFormat="1" ht="13" x14ac:dyDescent="0.15"/>
    <row r="2876" customFormat="1" ht="13" x14ac:dyDescent="0.15"/>
    <row r="2877" customFormat="1" ht="13" x14ac:dyDescent="0.15"/>
    <row r="2878" customFormat="1" ht="13" x14ac:dyDescent="0.15"/>
    <row r="2879" customFormat="1" ht="13" x14ac:dyDescent="0.15"/>
    <row r="2880" customFormat="1" ht="13" x14ac:dyDescent="0.15"/>
    <row r="2881" customFormat="1" ht="13" x14ac:dyDescent="0.15"/>
    <row r="2882" customFormat="1" ht="13" x14ac:dyDescent="0.15"/>
    <row r="2883" customFormat="1" ht="13" x14ac:dyDescent="0.15"/>
    <row r="2884" customFormat="1" ht="13" x14ac:dyDescent="0.15"/>
    <row r="2885" customFormat="1" ht="13" x14ac:dyDescent="0.15"/>
    <row r="2886" customFormat="1" ht="13" x14ac:dyDescent="0.15"/>
    <row r="2887" customFormat="1" ht="13" x14ac:dyDescent="0.15"/>
    <row r="2888" customFormat="1" ht="13" x14ac:dyDescent="0.15"/>
    <row r="2889" customFormat="1" ht="13" x14ac:dyDescent="0.15"/>
    <row r="2890" customFormat="1" ht="13" x14ac:dyDescent="0.15"/>
    <row r="2891" customFormat="1" ht="13" x14ac:dyDescent="0.15"/>
    <row r="2892" customFormat="1" ht="13" x14ac:dyDescent="0.15"/>
    <row r="2893" customFormat="1" ht="13" x14ac:dyDescent="0.15"/>
    <row r="2894" customFormat="1" ht="13" x14ac:dyDescent="0.15"/>
    <row r="2895" customFormat="1" ht="13" x14ac:dyDescent="0.15"/>
    <row r="2896" customFormat="1" ht="13" x14ac:dyDescent="0.15"/>
    <row r="2897" customFormat="1" ht="13" x14ac:dyDescent="0.15"/>
    <row r="2898" customFormat="1" ht="13" x14ac:dyDescent="0.15"/>
    <row r="2899" customFormat="1" ht="13" x14ac:dyDescent="0.15"/>
    <row r="2900" customFormat="1" ht="13" x14ac:dyDescent="0.15"/>
    <row r="2901" customFormat="1" ht="13" x14ac:dyDescent="0.15"/>
    <row r="2902" customFormat="1" ht="13" x14ac:dyDescent="0.15"/>
    <row r="2903" customFormat="1" ht="13" x14ac:dyDescent="0.15"/>
    <row r="2904" customFormat="1" ht="13" x14ac:dyDescent="0.15"/>
    <row r="2905" customFormat="1" ht="13" x14ac:dyDescent="0.15"/>
    <row r="2906" customFormat="1" ht="13" x14ac:dyDescent="0.15"/>
    <row r="2907" customFormat="1" ht="13" x14ac:dyDescent="0.15"/>
    <row r="2908" customFormat="1" ht="13" x14ac:dyDescent="0.15"/>
    <row r="2909" customFormat="1" ht="13" x14ac:dyDescent="0.15"/>
    <row r="2910" customFormat="1" ht="13" x14ac:dyDescent="0.15"/>
    <row r="2911" customFormat="1" ht="13" x14ac:dyDescent="0.15"/>
    <row r="2912" customFormat="1" ht="13" x14ac:dyDescent="0.15"/>
    <row r="2913" customFormat="1" ht="13" x14ac:dyDescent="0.15"/>
    <row r="2914" customFormat="1" ht="13" x14ac:dyDescent="0.15"/>
    <row r="2915" customFormat="1" ht="13" x14ac:dyDescent="0.15"/>
    <row r="2916" customFormat="1" ht="13" x14ac:dyDescent="0.15"/>
    <row r="2917" customFormat="1" ht="13" x14ac:dyDescent="0.15"/>
    <row r="2918" customFormat="1" ht="13" x14ac:dyDescent="0.15"/>
    <row r="2919" customFormat="1" ht="13" x14ac:dyDescent="0.15"/>
    <row r="2920" customFormat="1" ht="13" x14ac:dyDescent="0.15"/>
    <row r="2921" customFormat="1" ht="13" x14ac:dyDescent="0.15"/>
    <row r="2922" customFormat="1" ht="13" x14ac:dyDescent="0.15"/>
    <row r="2923" customFormat="1" ht="13" x14ac:dyDescent="0.15"/>
    <row r="2924" customFormat="1" ht="13" x14ac:dyDescent="0.15"/>
    <row r="2925" customFormat="1" ht="13" x14ac:dyDescent="0.15"/>
    <row r="2926" customFormat="1" ht="13" x14ac:dyDescent="0.15"/>
    <row r="2927" customFormat="1" ht="13" x14ac:dyDescent="0.15"/>
    <row r="2928" customFormat="1" ht="13" x14ac:dyDescent="0.15"/>
    <row r="2929" customFormat="1" ht="13" x14ac:dyDescent="0.15"/>
    <row r="2930" customFormat="1" ht="13" x14ac:dyDescent="0.15"/>
    <row r="2931" customFormat="1" ht="13" x14ac:dyDescent="0.15"/>
    <row r="2932" customFormat="1" ht="13" x14ac:dyDescent="0.15"/>
    <row r="2933" customFormat="1" ht="13" x14ac:dyDescent="0.15"/>
    <row r="2934" customFormat="1" ht="13" x14ac:dyDescent="0.15"/>
    <row r="2935" customFormat="1" ht="13" x14ac:dyDescent="0.15"/>
    <row r="2936" customFormat="1" ht="13" x14ac:dyDescent="0.15"/>
    <row r="2937" customFormat="1" ht="13" x14ac:dyDescent="0.15"/>
    <row r="2938" customFormat="1" ht="13" x14ac:dyDescent="0.15"/>
    <row r="2939" customFormat="1" ht="13" x14ac:dyDescent="0.15"/>
    <row r="2940" customFormat="1" ht="13" x14ac:dyDescent="0.15"/>
    <row r="2941" customFormat="1" ht="13" x14ac:dyDescent="0.15"/>
    <row r="2942" customFormat="1" ht="13" x14ac:dyDescent="0.15"/>
    <row r="2943" customFormat="1" ht="13" x14ac:dyDescent="0.15"/>
    <row r="2944" customFormat="1" ht="13" x14ac:dyDescent="0.15"/>
    <row r="2945" customFormat="1" ht="13" x14ac:dyDescent="0.15"/>
    <row r="2946" customFormat="1" ht="13" x14ac:dyDescent="0.15"/>
    <row r="2947" customFormat="1" ht="13" x14ac:dyDescent="0.15"/>
    <row r="2948" customFormat="1" ht="13" x14ac:dyDescent="0.15"/>
    <row r="2949" customFormat="1" ht="13" x14ac:dyDescent="0.15"/>
    <row r="2950" customFormat="1" ht="13" x14ac:dyDescent="0.15"/>
    <row r="2951" customFormat="1" ht="13" x14ac:dyDescent="0.15"/>
    <row r="2952" customFormat="1" ht="13" x14ac:dyDescent="0.15"/>
    <row r="2953" customFormat="1" ht="13" x14ac:dyDescent="0.15"/>
    <row r="2954" customFormat="1" ht="13" x14ac:dyDescent="0.15"/>
    <row r="2955" customFormat="1" ht="13" x14ac:dyDescent="0.15"/>
    <row r="2956" customFormat="1" ht="13" x14ac:dyDescent="0.15"/>
    <row r="2957" customFormat="1" ht="13" x14ac:dyDescent="0.15"/>
    <row r="2958" customFormat="1" ht="13" x14ac:dyDescent="0.15"/>
    <row r="2959" customFormat="1" ht="13" x14ac:dyDescent="0.15"/>
    <row r="2960" customFormat="1" ht="13" x14ac:dyDescent="0.15"/>
    <row r="2961" customFormat="1" ht="13" x14ac:dyDescent="0.15"/>
    <row r="2962" customFormat="1" ht="13" x14ac:dyDescent="0.15"/>
    <row r="2963" customFormat="1" ht="13" x14ac:dyDescent="0.15"/>
    <row r="2964" customFormat="1" ht="13" x14ac:dyDescent="0.15"/>
    <row r="2965" customFormat="1" ht="13" x14ac:dyDescent="0.15"/>
    <row r="2966" customFormat="1" ht="13" x14ac:dyDescent="0.15"/>
    <row r="2967" customFormat="1" ht="13" x14ac:dyDescent="0.15"/>
    <row r="2968" customFormat="1" ht="13" x14ac:dyDescent="0.15"/>
    <row r="2969" customFormat="1" ht="13" x14ac:dyDescent="0.15"/>
    <row r="2970" customFormat="1" ht="13" x14ac:dyDescent="0.15"/>
    <row r="2971" customFormat="1" ht="13" x14ac:dyDescent="0.15"/>
    <row r="2972" customFormat="1" ht="13" x14ac:dyDescent="0.15"/>
    <row r="2973" customFormat="1" ht="13" x14ac:dyDescent="0.15"/>
    <row r="2974" customFormat="1" ht="13" x14ac:dyDescent="0.15"/>
    <row r="2975" customFormat="1" ht="13" x14ac:dyDescent="0.15"/>
    <row r="2976" customFormat="1" ht="13" x14ac:dyDescent="0.15"/>
    <row r="2977" customFormat="1" ht="13" x14ac:dyDescent="0.15"/>
    <row r="2978" customFormat="1" ht="13" x14ac:dyDescent="0.15"/>
    <row r="2979" customFormat="1" ht="13" x14ac:dyDescent="0.15"/>
    <row r="2980" customFormat="1" ht="13" x14ac:dyDescent="0.15"/>
    <row r="2981" customFormat="1" ht="13" x14ac:dyDescent="0.15"/>
    <row r="2982" customFormat="1" ht="13" x14ac:dyDescent="0.15"/>
    <row r="2983" customFormat="1" ht="13" x14ac:dyDescent="0.15"/>
    <row r="2984" customFormat="1" ht="13" x14ac:dyDescent="0.15"/>
    <row r="2985" customFormat="1" ht="13" x14ac:dyDescent="0.15"/>
    <row r="2986" customFormat="1" ht="13" x14ac:dyDescent="0.15"/>
    <row r="2987" customFormat="1" ht="13" x14ac:dyDescent="0.15"/>
    <row r="2988" customFormat="1" ht="13" x14ac:dyDescent="0.15"/>
    <row r="2989" customFormat="1" ht="13" x14ac:dyDescent="0.15"/>
    <row r="2990" customFormat="1" ht="13" x14ac:dyDescent="0.15"/>
    <row r="2991" customFormat="1" ht="13" x14ac:dyDescent="0.15"/>
    <row r="2992" customFormat="1" ht="13" x14ac:dyDescent="0.15"/>
    <row r="2993" customFormat="1" ht="13" x14ac:dyDescent="0.15"/>
    <row r="2994" customFormat="1" ht="13" x14ac:dyDescent="0.15"/>
    <row r="2995" customFormat="1" ht="13" x14ac:dyDescent="0.15"/>
    <row r="2996" customFormat="1" ht="13" x14ac:dyDescent="0.15"/>
    <row r="2997" customFormat="1" ht="13" x14ac:dyDescent="0.15"/>
    <row r="2998" customFormat="1" ht="13" x14ac:dyDescent="0.15"/>
    <row r="2999" customFormat="1" ht="13" x14ac:dyDescent="0.15"/>
    <row r="3000" customFormat="1" ht="13" x14ac:dyDescent="0.15"/>
    <row r="3001" customFormat="1" ht="13" x14ac:dyDescent="0.15"/>
    <row r="3002" customFormat="1" ht="13" x14ac:dyDescent="0.15"/>
    <row r="3003" customFormat="1" ht="13" x14ac:dyDescent="0.15"/>
    <row r="3004" customFormat="1" ht="13" x14ac:dyDescent="0.15"/>
    <row r="3005" customFormat="1" ht="13" x14ac:dyDescent="0.15"/>
    <row r="3006" customFormat="1" ht="13" x14ac:dyDescent="0.15"/>
    <row r="3007" customFormat="1" ht="13" x14ac:dyDescent="0.15"/>
    <row r="3008" customFormat="1" ht="13" x14ac:dyDescent="0.15"/>
    <row r="3009" customFormat="1" ht="13" x14ac:dyDescent="0.15"/>
    <row r="3010" customFormat="1" ht="13" x14ac:dyDescent="0.15"/>
    <row r="3011" customFormat="1" ht="13" x14ac:dyDescent="0.15"/>
    <row r="3012" customFormat="1" ht="13" x14ac:dyDescent="0.15"/>
    <row r="3013" customFormat="1" ht="13" x14ac:dyDescent="0.15"/>
    <row r="3014" customFormat="1" ht="13" x14ac:dyDescent="0.15"/>
    <row r="3015" customFormat="1" ht="13" x14ac:dyDescent="0.15"/>
    <row r="3016" customFormat="1" ht="13" x14ac:dyDescent="0.15"/>
    <row r="3017" customFormat="1" ht="13" x14ac:dyDescent="0.15"/>
    <row r="3018" customFormat="1" ht="13" x14ac:dyDescent="0.15"/>
    <row r="3019" customFormat="1" ht="13" x14ac:dyDescent="0.15"/>
    <row r="3020" customFormat="1" ht="13" x14ac:dyDescent="0.15"/>
    <row r="3021" customFormat="1" ht="13" x14ac:dyDescent="0.15"/>
    <row r="3022" customFormat="1" ht="13" x14ac:dyDescent="0.15"/>
    <row r="3023" customFormat="1" ht="13" x14ac:dyDescent="0.15"/>
    <row r="3024" customFormat="1" ht="13" x14ac:dyDescent="0.15"/>
    <row r="3025" customFormat="1" ht="13" x14ac:dyDescent="0.15"/>
    <row r="3026" customFormat="1" ht="13" x14ac:dyDescent="0.15"/>
    <row r="3027" customFormat="1" ht="13" x14ac:dyDescent="0.15"/>
    <row r="3028" customFormat="1" ht="13" x14ac:dyDescent="0.15"/>
    <row r="3029" customFormat="1" ht="13" x14ac:dyDescent="0.15"/>
    <row r="3030" customFormat="1" ht="13" x14ac:dyDescent="0.15"/>
    <row r="3031" customFormat="1" ht="13" x14ac:dyDescent="0.15"/>
    <row r="3032" customFormat="1" ht="13" x14ac:dyDescent="0.15"/>
    <row r="3033" customFormat="1" ht="13" x14ac:dyDescent="0.15"/>
    <row r="3034" customFormat="1" ht="13" x14ac:dyDescent="0.15"/>
    <row r="3035" customFormat="1" ht="13" x14ac:dyDescent="0.15"/>
    <row r="3036" customFormat="1" ht="13" x14ac:dyDescent="0.15"/>
    <row r="3037" customFormat="1" ht="13" x14ac:dyDescent="0.15"/>
    <row r="3038" customFormat="1" ht="13" x14ac:dyDescent="0.15"/>
    <row r="3039" customFormat="1" ht="13" x14ac:dyDescent="0.15"/>
    <row r="3040" customFormat="1" ht="13" x14ac:dyDescent="0.15"/>
    <row r="3041" customFormat="1" ht="13" x14ac:dyDescent="0.15"/>
    <row r="3042" customFormat="1" ht="13" x14ac:dyDescent="0.15"/>
    <row r="3043" customFormat="1" ht="13" x14ac:dyDescent="0.15"/>
    <row r="3044" customFormat="1" ht="13" x14ac:dyDescent="0.15"/>
    <row r="3045" customFormat="1" ht="13" x14ac:dyDescent="0.15"/>
    <row r="3046" customFormat="1" ht="13" x14ac:dyDescent="0.15"/>
    <row r="3047" customFormat="1" ht="13" x14ac:dyDescent="0.15"/>
    <row r="3048" customFormat="1" ht="13" x14ac:dyDescent="0.15"/>
    <row r="3049" customFormat="1" ht="13" x14ac:dyDescent="0.15"/>
    <row r="3050" customFormat="1" ht="13" x14ac:dyDescent="0.15"/>
    <row r="3051" customFormat="1" ht="13" x14ac:dyDescent="0.15"/>
    <row r="3052" customFormat="1" ht="13" x14ac:dyDescent="0.15"/>
    <row r="3053" customFormat="1" ht="13" x14ac:dyDescent="0.15"/>
    <row r="3054" customFormat="1" ht="13" x14ac:dyDescent="0.15"/>
    <row r="3055" customFormat="1" ht="13" x14ac:dyDescent="0.15"/>
    <row r="3056" customFormat="1" ht="13" x14ac:dyDescent="0.15"/>
    <row r="3057" customFormat="1" ht="13" x14ac:dyDescent="0.15"/>
    <row r="3058" customFormat="1" ht="13" x14ac:dyDescent="0.15"/>
    <row r="3059" customFormat="1" ht="13" x14ac:dyDescent="0.15"/>
    <row r="3060" customFormat="1" ht="13" x14ac:dyDescent="0.15"/>
    <row r="3061" customFormat="1" ht="13" x14ac:dyDescent="0.15"/>
    <row r="3062" customFormat="1" ht="13" x14ac:dyDescent="0.15"/>
    <row r="3063" customFormat="1" ht="13" x14ac:dyDescent="0.15"/>
    <row r="3064" customFormat="1" ht="13" x14ac:dyDescent="0.15"/>
    <row r="3065" customFormat="1" ht="13" x14ac:dyDescent="0.15"/>
    <row r="3066" customFormat="1" ht="13" x14ac:dyDescent="0.15"/>
    <row r="3067" customFormat="1" ht="13" x14ac:dyDescent="0.15"/>
    <row r="3068" customFormat="1" ht="13" x14ac:dyDescent="0.15"/>
    <row r="3069" customFormat="1" ht="13" x14ac:dyDescent="0.15"/>
    <row r="3070" customFormat="1" ht="13" x14ac:dyDescent="0.15"/>
    <row r="3071" customFormat="1" ht="13" x14ac:dyDescent="0.15"/>
    <row r="3072" customFormat="1" ht="13" x14ac:dyDescent="0.15"/>
    <row r="3073" customFormat="1" ht="13" x14ac:dyDescent="0.15"/>
    <row r="3074" customFormat="1" ht="13" x14ac:dyDescent="0.15"/>
    <row r="3075" customFormat="1" ht="13" x14ac:dyDescent="0.15"/>
    <row r="3076" customFormat="1" ht="13" x14ac:dyDescent="0.15"/>
    <row r="3077" customFormat="1" ht="13" x14ac:dyDescent="0.15"/>
    <row r="3078" customFormat="1" ht="13" x14ac:dyDescent="0.15"/>
    <row r="3079" customFormat="1" ht="13" x14ac:dyDescent="0.15"/>
    <row r="3080" customFormat="1" ht="13" x14ac:dyDescent="0.15"/>
    <row r="3081" customFormat="1" ht="13" x14ac:dyDescent="0.15"/>
    <row r="3082" customFormat="1" ht="13" x14ac:dyDescent="0.15"/>
    <row r="3083" customFormat="1" ht="13" x14ac:dyDescent="0.15"/>
    <row r="3084" customFormat="1" ht="13" x14ac:dyDescent="0.15"/>
    <row r="3085" customFormat="1" ht="13" x14ac:dyDescent="0.15"/>
    <row r="3086" customFormat="1" ht="13" x14ac:dyDescent="0.15"/>
    <row r="3087" customFormat="1" ht="13" x14ac:dyDescent="0.15"/>
    <row r="3088" customFormat="1" ht="13" x14ac:dyDescent="0.15"/>
    <row r="3089" customFormat="1" ht="13" x14ac:dyDescent="0.15"/>
    <row r="3090" customFormat="1" ht="13" x14ac:dyDescent="0.15"/>
    <row r="3091" customFormat="1" ht="13" x14ac:dyDescent="0.15"/>
    <row r="3092" customFormat="1" ht="13" x14ac:dyDescent="0.15"/>
    <row r="3093" customFormat="1" ht="13" x14ac:dyDescent="0.15"/>
    <row r="3094" customFormat="1" ht="13" x14ac:dyDescent="0.15"/>
    <row r="3095" customFormat="1" ht="13" x14ac:dyDescent="0.15"/>
    <row r="3096" customFormat="1" ht="13" x14ac:dyDescent="0.15"/>
    <row r="3097" customFormat="1" ht="13" x14ac:dyDescent="0.15"/>
    <row r="3098" customFormat="1" ht="13" x14ac:dyDescent="0.15"/>
    <row r="3099" customFormat="1" ht="13" x14ac:dyDescent="0.15"/>
    <row r="3100" customFormat="1" ht="13" x14ac:dyDescent="0.15"/>
    <row r="3101" customFormat="1" ht="13" x14ac:dyDescent="0.15"/>
    <row r="3102" customFormat="1" ht="13" x14ac:dyDescent="0.15"/>
    <row r="3103" customFormat="1" ht="13" x14ac:dyDescent="0.15"/>
    <row r="3104" customFormat="1" ht="13" x14ac:dyDescent="0.15"/>
    <row r="3105" customFormat="1" ht="13" x14ac:dyDescent="0.15"/>
    <row r="3106" customFormat="1" ht="13" x14ac:dyDescent="0.15"/>
    <row r="3107" customFormat="1" ht="13" x14ac:dyDescent="0.15"/>
    <row r="3108" customFormat="1" ht="13" x14ac:dyDescent="0.15"/>
    <row r="3109" customFormat="1" ht="13" x14ac:dyDescent="0.15"/>
    <row r="3110" customFormat="1" ht="13" x14ac:dyDescent="0.15"/>
    <row r="3111" customFormat="1" ht="13" x14ac:dyDescent="0.15"/>
    <row r="3112" customFormat="1" ht="13" x14ac:dyDescent="0.15"/>
    <row r="3113" customFormat="1" ht="13" x14ac:dyDescent="0.15"/>
    <row r="3114" customFormat="1" ht="13" x14ac:dyDescent="0.15"/>
    <row r="3115" customFormat="1" ht="13" x14ac:dyDescent="0.15"/>
    <row r="3116" customFormat="1" ht="13" x14ac:dyDescent="0.15"/>
    <row r="3117" customFormat="1" ht="13" x14ac:dyDescent="0.15"/>
    <row r="3118" customFormat="1" ht="13" x14ac:dyDescent="0.15"/>
    <row r="3119" customFormat="1" ht="13" x14ac:dyDescent="0.15"/>
    <row r="3120" customFormat="1" ht="13" x14ac:dyDescent="0.15"/>
    <row r="3121" customFormat="1" ht="13" x14ac:dyDescent="0.15"/>
    <row r="3122" customFormat="1" ht="13" x14ac:dyDescent="0.15"/>
    <row r="3123" customFormat="1" ht="13" x14ac:dyDescent="0.15"/>
    <row r="3124" customFormat="1" ht="13" x14ac:dyDescent="0.15"/>
    <row r="3125" customFormat="1" ht="13" x14ac:dyDescent="0.15"/>
    <row r="3126" customFormat="1" ht="13" x14ac:dyDescent="0.15"/>
    <row r="3127" customFormat="1" ht="13" x14ac:dyDescent="0.15"/>
    <row r="3128" customFormat="1" ht="13" x14ac:dyDescent="0.15"/>
    <row r="3129" customFormat="1" ht="13" x14ac:dyDescent="0.15"/>
    <row r="3130" customFormat="1" ht="13" x14ac:dyDescent="0.15"/>
    <row r="3131" customFormat="1" ht="13" x14ac:dyDescent="0.15"/>
    <row r="3132" customFormat="1" ht="13" x14ac:dyDescent="0.15"/>
    <row r="3133" customFormat="1" ht="13" x14ac:dyDescent="0.15"/>
    <row r="3134" customFormat="1" ht="13" x14ac:dyDescent="0.15"/>
    <row r="3135" customFormat="1" ht="13" x14ac:dyDescent="0.15"/>
    <row r="3136" customFormat="1" ht="13" x14ac:dyDescent="0.15"/>
    <row r="3137" customFormat="1" ht="13" x14ac:dyDescent="0.15"/>
    <row r="3138" customFormat="1" ht="13" x14ac:dyDescent="0.15"/>
    <row r="3139" customFormat="1" ht="13" x14ac:dyDescent="0.15"/>
    <row r="3140" customFormat="1" ht="13" x14ac:dyDescent="0.15"/>
    <row r="3141" customFormat="1" ht="13" x14ac:dyDescent="0.15"/>
    <row r="3142" customFormat="1" ht="13" x14ac:dyDescent="0.15"/>
    <row r="3143" customFormat="1" ht="13" x14ac:dyDescent="0.15"/>
    <row r="3144" customFormat="1" ht="13" x14ac:dyDescent="0.15"/>
    <row r="3145" customFormat="1" ht="13" x14ac:dyDescent="0.15"/>
    <row r="3146" customFormat="1" ht="13" x14ac:dyDescent="0.15"/>
    <row r="3147" customFormat="1" ht="13" x14ac:dyDescent="0.15"/>
    <row r="3148" customFormat="1" ht="13" x14ac:dyDescent="0.15"/>
    <row r="3149" customFormat="1" ht="13" x14ac:dyDescent="0.15"/>
    <row r="3150" customFormat="1" ht="13" x14ac:dyDescent="0.15"/>
    <row r="3151" customFormat="1" ht="13" x14ac:dyDescent="0.15"/>
    <row r="3152" customFormat="1" ht="13" x14ac:dyDescent="0.15"/>
    <row r="3153" customFormat="1" ht="13" x14ac:dyDescent="0.15"/>
    <row r="3154" customFormat="1" ht="13" x14ac:dyDescent="0.15"/>
    <row r="3155" customFormat="1" ht="13" x14ac:dyDescent="0.15"/>
    <row r="3156" customFormat="1" ht="13" x14ac:dyDescent="0.15"/>
    <row r="3157" customFormat="1" ht="13" x14ac:dyDescent="0.15"/>
    <row r="3158" customFormat="1" ht="13" x14ac:dyDescent="0.15"/>
    <row r="3159" customFormat="1" ht="13" x14ac:dyDescent="0.15"/>
    <row r="3160" customFormat="1" ht="13" x14ac:dyDescent="0.15"/>
    <row r="3161" customFormat="1" ht="13" x14ac:dyDescent="0.15"/>
    <row r="3162" customFormat="1" ht="13" x14ac:dyDescent="0.15"/>
    <row r="3163" customFormat="1" ht="13" x14ac:dyDescent="0.15"/>
    <row r="3164" customFormat="1" ht="13" x14ac:dyDescent="0.15"/>
    <row r="3165" customFormat="1" ht="13" x14ac:dyDescent="0.15"/>
    <row r="3166" customFormat="1" ht="13" x14ac:dyDescent="0.15"/>
    <row r="3167" customFormat="1" ht="13" x14ac:dyDescent="0.15"/>
    <row r="3168" customFormat="1" ht="13" x14ac:dyDescent="0.15"/>
    <row r="3169" customFormat="1" ht="13" x14ac:dyDescent="0.15"/>
    <row r="3170" customFormat="1" ht="13" x14ac:dyDescent="0.15"/>
    <row r="3171" customFormat="1" ht="13" x14ac:dyDescent="0.15"/>
    <row r="3172" customFormat="1" ht="13" x14ac:dyDescent="0.15"/>
    <row r="3173" customFormat="1" ht="13" x14ac:dyDescent="0.15"/>
    <row r="3174" customFormat="1" ht="13" x14ac:dyDescent="0.15"/>
    <row r="3175" customFormat="1" ht="13" x14ac:dyDescent="0.15"/>
    <row r="3176" customFormat="1" ht="13" x14ac:dyDescent="0.15"/>
    <row r="3177" customFormat="1" ht="13" x14ac:dyDescent="0.15"/>
    <row r="3178" customFormat="1" ht="13" x14ac:dyDescent="0.15"/>
    <row r="3179" customFormat="1" ht="13" x14ac:dyDescent="0.15"/>
    <row r="3180" customFormat="1" ht="13" x14ac:dyDescent="0.15"/>
    <row r="3181" customFormat="1" ht="13" x14ac:dyDescent="0.15"/>
    <row r="3182" customFormat="1" ht="13" x14ac:dyDescent="0.15"/>
    <row r="3183" customFormat="1" ht="13" x14ac:dyDescent="0.15"/>
    <row r="3184" customFormat="1" ht="13" x14ac:dyDescent="0.15"/>
    <row r="3185" customFormat="1" ht="13" x14ac:dyDescent="0.15"/>
    <row r="3186" customFormat="1" ht="13" x14ac:dyDescent="0.15"/>
    <row r="3187" customFormat="1" ht="13" x14ac:dyDescent="0.15"/>
    <row r="3188" customFormat="1" ht="13" x14ac:dyDescent="0.15"/>
    <row r="3189" customFormat="1" ht="13" x14ac:dyDescent="0.15"/>
    <row r="3190" customFormat="1" ht="13" x14ac:dyDescent="0.15"/>
    <row r="3191" customFormat="1" ht="13" x14ac:dyDescent="0.15"/>
    <row r="3192" customFormat="1" ht="13" x14ac:dyDescent="0.15"/>
    <row r="3193" customFormat="1" ht="13" x14ac:dyDescent="0.15"/>
    <row r="3194" customFormat="1" ht="13" x14ac:dyDescent="0.15"/>
    <row r="3195" customFormat="1" ht="13" x14ac:dyDescent="0.15"/>
    <row r="3196" customFormat="1" ht="13" x14ac:dyDescent="0.15"/>
    <row r="3197" customFormat="1" ht="13" x14ac:dyDescent="0.15"/>
    <row r="3198" customFormat="1" ht="13" x14ac:dyDescent="0.15"/>
    <row r="3199" customFormat="1" ht="13" x14ac:dyDescent="0.15"/>
    <row r="3200" customFormat="1" ht="13" x14ac:dyDescent="0.15"/>
    <row r="3201" customFormat="1" ht="13" x14ac:dyDescent="0.15"/>
    <row r="3202" customFormat="1" ht="13" x14ac:dyDescent="0.15"/>
    <row r="3203" customFormat="1" ht="13" x14ac:dyDescent="0.15"/>
    <row r="3204" customFormat="1" ht="13" x14ac:dyDescent="0.15"/>
    <row r="3205" customFormat="1" ht="13" x14ac:dyDescent="0.15"/>
    <row r="3206" customFormat="1" ht="13" x14ac:dyDescent="0.15"/>
    <row r="3207" customFormat="1" ht="13" x14ac:dyDescent="0.15"/>
    <row r="3208" customFormat="1" ht="13" x14ac:dyDescent="0.15"/>
    <row r="3209" customFormat="1" ht="13" x14ac:dyDescent="0.15"/>
    <row r="3210" customFormat="1" ht="13" x14ac:dyDescent="0.15"/>
    <row r="3211" customFormat="1" ht="13" x14ac:dyDescent="0.15"/>
    <row r="3212" customFormat="1" ht="13" x14ac:dyDescent="0.15"/>
    <row r="3213" customFormat="1" ht="13" x14ac:dyDescent="0.15"/>
    <row r="3214" customFormat="1" ht="13" x14ac:dyDescent="0.15"/>
    <row r="3215" customFormat="1" ht="13" x14ac:dyDescent="0.15"/>
    <row r="3216" customFormat="1" ht="13" x14ac:dyDescent="0.15"/>
    <row r="3217" customFormat="1" ht="13" x14ac:dyDescent="0.15"/>
    <row r="3218" customFormat="1" ht="13" x14ac:dyDescent="0.15"/>
    <row r="3219" customFormat="1" ht="13" x14ac:dyDescent="0.15"/>
    <row r="3220" customFormat="1" ht="13" x14ac:dyDescent="0.15"/>
    <row r="3221" customFormat="1" ht="13" x14ac:dyDescent="0.15"/>
    <row r="3222" customFormat="1" ht="13" x14ac:dyDescent="0.15"/>
    <row r="3223" customFormat="1" ht="13" x14ac:dyDescent="0.15"/>
    <row r="3224" customFormat="1" ht="13" x14ac:dyDescent="0.15"/>
    <row r="3225" customFormat="1" ht="13" x14ac:dyDescent="0.15"/>
    <row r="3226" customFormat="1" ht="13" x14ac:dyDescent="0.15"/>
    <row r="3227" customFormat="1" ht="13" x14ac:dyDescent="0.15"/>
    <row r="3228" customFormat="1" ht="13" x14ac:dyDescent="0.15"/>
    <row r="3229" customFormat="1" ht="13" x14ac:dyDescent="0.15"/>
    <row r="3230" customFormat="1" ht="13" x14ac:dyDescent="0.15"/>
    <row r="3231" customFormat="1" ht="13" x14ac:dyDescent="0.15"/>
    <row r="3232" customFormat="1" ht="13" x14ac:dyDescent="0.15"/>
    <row r="3233" customFormat="1" ht="13" x14ac:dyDescent="0.15"/>
    <row r="3234" customFormat="1" ht="13" x14ac:dyDescent="0.15"/>
    <row r="3235" customFormat="1" ht="13" x14ac:dyDescent="0.15"/>
    <row r="3236" customFormat="1" ht="13" x14ac:dyDescent="0.15"/>
    <row r="3237" customFormat="1" ht="13" x14ac:dyDescent="0.15"/>
    <row r="3238" customFormat="1" ht="13" x14ac:dyDescent="0.15"/>
    <row r="3239" customFormat="1" ht="13" x14ac:dyDescent="0.15"/>
    <row r="3240" customFormat="1" ht="13" x14ac:dyDescent="0.15"/>
    <row r="3241" customFormat="1" ht="13" x14ac:dyDescent="0.15"/>
    <row r="3242" customFormat="1" ht="13" x14ac:dyDescent="0.15"/>
    <row r="3243" customFormat="1" ht="13" x14ac:dyDescent="0.15"/>
    <row r="3244" customFormat="1" ht="13" x14ac:dyDescent="0.15"/>
    <row r="3245" customFormat="1" ht="13" x14ac:dyDescent="0.15"/>
    <row r="3246" customFormat="1" ht="13" x14ac:dyDescent="0.15"/>
    <row r="3247" customFormat="1" ht="13" x14ac:dyDescent="0.15"/>
    <row r="3248" customFormat="1" ht="13" x14ac:dyDescent="0.15"/>
    <row r="3249" customFormat="1" ht="13" x14ac:dyDescent="0.15"/>
    <row r="3250" customFormat="1" ht="13" x14ac:dyDescent="0.15"/>
    <row r="3251" customFormat="1" ht="13" x14ac:dyDescent="0.15"/>
    <row r="3252" customFormat="1" ht="13" x14ac:dyDescent="0.15"/>
    <row r="3253" customFormat="1" ht="13" x14ac:dyDescent="0.15"/>
    <row r="3254" customFormat="1" ht="13" x14ac:dyDescent="0.15"/>
    <row r="3255" customFormat="1" ht="13" x14ac:dyDescent="0.15"/>
    <row r="3256" customFormat="1" ht="13" x14ac:dyDescent="0.15"/>
    <row r="3257" customFormat="1" ht="13" x14ac:dyDescent="0.15"/>
    <row r="3258" customFormat="1" ht="13" x14ac:dyDescent="0.15"/>
    <row r="3259" customFormat="1" ht="13" x14ac:dyDescent="0.15"/>
    <row r="3260" customFormat="1" ht="13" x14ac:dyDescent="0.15"/>
    <row r="3261" customFormat="1" ht="13" x14ac:dyDescent="0.15"/>
    <row r="3262" customFormat="1" ht="13" x14ac:dyDescent="0.15"/>
    <row r="3263" customFormat="1" ht="13" x14ac:dyDescent="0.15"/>
    <row r="3264" customFormat="1" ht="13" x14ac:dyDescent="0.15"/>
    <row r="3265" customFormat="1" ht="13" x14ac:dyDescent="0.15"/>
    <row r="3266" customFormat="1" ht="13" x14ac:dyDescent="0.15"/>
    <row r="3267" customFormat="1" ht="13" x14ac:dyDescent="0.15"/>
    <row r="3268" customFormat="1" ht="13" x14ac:dyDescent="0.15"/>
    <row r="3269" customFormat="1" ht="13" x14ac:dyDescent="0.15"/>
    <row r="3270" customFormat="1" ht="13" x14ac:dyDescent="0.15"/>
    <row r="3271" customFormat="1" ht="13" x14ac:dyDescent="0.15"/>
    <row r="3272" customFormat="1" ht="13" x14ac:dyDescent="0.15"/>
    <row r="3273" customFormat="1" ht="13" x14ac:dyDescent="0.15"/>
    <row r="3274" customFormat="1" ht="13" x14ac:dyDescent="0.15"/>
    <row r="3275" customFormat="1" ht="13" x14ac:dyDescent="0.15"/>
    <row r="3276" customFormat="1" ht="13" x14ac:dyDescent="0.15"/>
    <row r="3277" customFormat="1" ht="13" x14ac:dyDescent="0.15"/>
    <row r="3278" customFormat="1" ht="13" x14ac:dyDescent="0.15"/>
    <row r="3279" customFormat="1" ht="13" x14ac:dyDescent="0.15"/>
    <row r="3280" customFormat="1" ht="13" x14ac:dyDescent="0.15"/>
    <row r="3281" customFormat="1" ht="13" x14ac:dyDescent="0.15"/>
    <row r="3282" customFormat="1" ht="13" x14ac:dyDescent="0.15"/>
    <row r="3283" customFormat="1" ht="13" x14ac:dyDescent="0.15"/>
    <row r="3284" customFormat="1" ht="13" x14ac:dyDescent="0.15"/>
    <row r="3285" customFormat="1" ht="13" x14ac:dyDescent="0.15"/>
    <row r="3286" customFormat="1" ht="13" x14ac:dyDescent="0.15"/>
    <row r="3287" customFormat="1" ht="13" x14ac:dyDescent="0.15"/>
    <row r="3288" customFormat="1" ht="13" x14ac:dyDescent="0.15"/>
    <row r="3289" customFormat="1" ht="13" x14ac:dyDescent="0.15"/>
    <row r="3290" customFormat="1" ht="13" x14ac:dyDescent="0.15"/>
    <row r="3291" customFormat="1" ht="13" x14ac:dyDescent="0.15"/>
    <row r="3292" customFormat="1" ht="13" x14ac:dyDescent="0.15"/>
    <row r="3293" customFormat="1" ht="13" x14ac:dyDescent="0.15"/>
    <row r="3294" customFormat="1" ht="13" x14ac:dyDescent="0.15"/>
    <row r="3295" customFormat="1" ht="13" x14ac:dyDescent="0.15"/>
    <row r="3296" customFormat="1" ht="13" x14ac:dyDescent="0.15"/>
    <row r="3297" customFormat="1" ht="13" x14ac:dyDescent="0.15"/>
    <row r="3298" customFormat="1" ht="13" x14ac:dyDescent="0.15"/>
    <row r="3299" customFormat="1" ht="13" x14ac:dyDescent="0.15"/>
    <row r="3300" customFormat="1" ht="13" x14ac:dyDescent="0.15"/>
    <row r="3301" customFormat="1" ht="13" x14ac:dyDescent="0.15"/>
    <row r="3302" customFormat="1" ht="13" x14ac:dyDescent="0.15"/>
    <row r="3303" customFormat="1" ht="13" x14ac:dyDescent="0.15"/>
    <row r="3304" customFormat="1" ht="13" x14ac:dyDescent="0.15"/>
    <row r="3305" customFormat="1" ht="13" x14ac:dyDescent="0.15"/>
    <row r="3306" customFormat="1" ht="13" x14ac:dyDescent="0.15"/>
    <row r="3307" customFormat="1" ht="13" x14ac:dyDescent="0.15"/>
    <row r="3308" customFormat="1" ht="13" x14ac:dyDescent="0.15"/>
    <row r="3309" customFormat="1" ht="13" x14ac:dyDescent="0.15"/>
    <row r="3310" customFormat="1" ht="13" x14ac:dyDescent="0.15"/>
    <row r="3311" customFormat="1" ht="13" x14ac:dyDescent="0.15"/>
    <row r="3312" customFormat="1" ht="13" x14ac:dyDescent="0.15"/>
    <row r="3313" customFormat="1" ht="13" x14ac:dyDescent="0.15"/>
    <row r="3314" customFormat="1" ht="13" x14ac:dyDescent="0.15"/>
    <row r="3315" customFormat="1" ht="13" x14ac:dyDescent="0.15"/>
    <row r="3316" customFormat="1" ht="13" x14ac:dyDescent="0.15"/>
    <row r="3317" customFormat="1" ht="13" x14ac:dyDescent="0.15"/>
    <row r="3318" customFormat="1" ht="13" x14ac:dyDescent="0.15"/>
    <row r="3319" customFormat="1" ht="13" x14ac:dyDescent="0.15"/>
    <row r="3320" customFormat="1" ht="13" x14ac:dyDescent="0.15"/>
    <row r="3321" customFormat="1" ht="13" x14ac:dyDescent="0.15"/>
    <row r="3322" customFormat="1" ht="13" x14ac:dyDescent="0.15"/>
    <row r="3323" customFormat="1" ht="13" x14ac:dyDescent="0.15"/>
    <row r="3324" customFormat="1" ht="13" x14ac:dyDescent="0.15"/>
    <row r="3325" customFormat="1" ht="13" x14ac:dyDescent="0.15"/>
    <row r="3326" customFormat="1" ht="13" x14ac:dyDescent="0.15"/>
    <row r="3327" customFormat="1" ht="13" x14ac:dyDescent="0.15"/>
    <row r="3328" customFormat="1" ht="13" x14ac:dyDescent="0.15"/>
    <row r="3329" customFormat="1" ht="13" x14ac:dyDescent="0.15"/>
    <row r="3330" customFormat="1" ht="13" x14ac:dyDescent="0.15"/>
    <row r="3331" customFormat="1" ht="13" x14ac:dyDescent="0.15"/>
    <row r="3332" customFormat="1" ht="13" x14ac:dyDescent="0.15"/>
    <row r="3333" customFormat="1" ht="13" x14ac:dyDescent="0.15"/>
    <row r="3334" customFormat="1" ht="13" x14ac:dyDescent="0.15"/>
    <row r="3335" customFormat="1" ht="13" x14ac:dyDescent="0.15"/>
    <row r="3336" customFormat="1" ht="13" x14ac:dyDescent="0.15"/>
    <row r="3337" customFormat="1" ht="13" x14ac:dyDescent="0.15"/>
    <row r="3338" customFormat="1" ht="13" x14ac:dyDescent="0.15"/>
    <row r="3339" customFormat="1" ht="13" x14ac:dyDescent="0.15"/>
    <row r="3340" customFormat="1" ht="13" x14ac:dyDescent="0.15"/>
    <row r="3341" customFormat="1" ht="13" x14ac:dyDescent="0.15"/>
    <row r="3342" customFormat="1" ht="13" x14ac:dyDescent="0.15"/>
    <row r="3343" customFormat="1" ht="13" x14ac:dyDescent="0.15"/>
    <row r="3344" customFormat="1" ht="13" x14ac:dyDescent="0.15"/>
    <row r="3345" customFormat="1" ht="13" x14ac:dyDescent="0.15"/>
    <row r="3346" customFormat="1" ht="13" x14ac:dyDescent="0.15"/>
    <row r="3347" customFormat="1" ht="13" x14ac:dyDescent="0.15"/>
    <row r="3348" customFormat="1" ht="13" x14ac:dyDescent="0.15"/>
    <row r="3349" customFormat="1" ht="13" x14ac:dyDescent="0.15"/>
    <row r="3350" customFormat="1" ht="13" x14ac:dyDescent="0.15"/>
    <row r="3351" customFormat="1" ht="13" x14ac:dyDescent="0.15"/>
    <row r="3352" customFormat="1" ht="13" x14ac:dyDescent="0.15"/>
    <row r="3353" customFormat="1" ht="13" x14ac:dyDescent="0.15"/>
    <row r="3354" customFormat="1" ht="13" x14ac:dyDescent="0.15"/>
    <row r="3355" customFormat="1" ht="13" x14ac:dyDescent="0.15"/>
    <row r="3356" customFormat="1" ht="13" x14ac:dyDescent="0.15"/>
    <row r="3357" customFormat="1" ht="13" x14ac:dyDescent="0.15"/>
    <row r="3358" customFormat="1" ht="13" x14ac:dyDescent="0.15"/>
    <row r="3359" customFormat="1" ht="13" x14ac:dyDescent="0.15"/>
    <row r="3360" customFormat="1" ht="13" x14ac:dyDescent="0.15"/>
    <row r="3361" customFormat="1" ht="13" x14ac:dyDescent="0.15"/>
    <row r="3362" customFormat="1" ht="13" x14ac:dyDescent="0.15"/>
    <row r="3363" customFormat="1" ht="13" x14ac:dyDescent="0.15"/>
    <row r="3364" customFormat="1" ht="13" x14ac:dyDescent="0.15"/>
    <row r="3365" customFormat="1" ht="13" x14ac:dyDescent="0.15"/>
    <row r="3366" customFormat="1" ht="13" x14ac:dyDescent="0.15"/>
    <row r="3367" customFormat="1" ht="13" x14ac:dyDescent="0.15"/>
    <row r="3368" customFormat="1" ht="13" x14ac:dyDescent="0.15"/>
    <row r="3369" customFormat="1" ht="13" x14ac:dyDescent="0.15"/>
    <row r="3370" customFormat="1" ht="13" x14ac:dyDescent="0.15"/>
    <row r="3371" customFormat="1" ht="13" x14ac:dyDescent="0.15"/>
    <row r="3372" customFormat="1" ht="13" x14ac:dyDescent="0.15"/>
    <row r="3373" customFormat="1" ht="13" x14ac:dyDescent="0.15"/>
    <row r="3374" customFormat="1" ht="13" x14ac:dyDescent="0.15"/>
    <row r="3375" customFormat="1" ht="13" x14ac:dyDescent="0.15"/>
    <row r="3376" customFormat="1" ht="13" x14ac:dyDescent="0.15"/>
    <row r="3377" customFormat="1" ht="13" x14ac:dyDescent="0.15"/>
    <row r="3378" customFormat="1" ht="13" x14ac:dyDescent="0.15"/>
    <row r="3379" customFormat="1" ht="13" x14ac:dyDescent="0.15"/>
    <row r="3380" customFormat="1" ht="13" x14ac:dyDescent="0.15"/>
    <row r="3381" customFormat="1" ht="13" x14ac:dyDescent="0.15"/>
    <row r="3382" customFormat="1" ht="13" x14ac:dyDescent="0.15"/>
    <row r="3383" customFormat="1" ht="13" x14ac:dyDescent="0.15"/>
    <row r="3384" customFormat="1" ht="13" x14ac:dyDescent="0.15"/>
    <row r="3385" customFormat="1" ht="13" x14ac:dyDescent="0.15"/>
    <row r="3386" customFormat="1" ht="13" x14ac:dyDescent="0.15"/>
    <row r="3387" customFormat="1" ht="13" x14ac:dyDescent="0.15"/>
    <row r="3388" customFormat="1" ht="13" x14ac:dyDescent="0.15"/>
    <row r="3389" customFormat="1" ht="13" x14ac:dyDescent="0.15"/>
    <row r="3390" customFormat="1" ht="13" x14ac:dyDescent="0.15"/>
    <row r="3391" customFormat="1" ht="13" x14ac:dyDescent="0.15"/>
    <row r="3392" customFormat="1" ht="13" x14ac:dyDescent="0.15"/>
    <row r="3393" customFormat="1" ht="13" x14ac:dyDescent="0.15"/>
    <row r="3394" customFormat="1" ht="13" x14ac:dyDescent="0.15"/>
    <row r="3395" customFormat="1" ht="13" x14ac:dyDescent="0.15"/>
    <row r="3396" customFormat="1" ht="13" x14ac:dyDescent="0.15"/>
    <row r="3397" customFormat="1" ht="13" x14ac:dyDescent="0.15"/>
    <row r="3398" customFormat="1" ht="13" x14ac:dyDescent="0.15"/>
    <row r="3399" customFormat="1" ht="13" x14ac:dyDescent="0.15"/>
    <row r="3400" customFormat="1" ht="13" x14ac:dyDescent="0.15"/>
    <row r="3401" customFormat="1" ht="13" x14ac:dyDescent="0.15"/>
    <row r="3402" customFormat="1" ht="13" x14ac:dyDescent="0.15"/>
    <row r="3403" customFormat="1" ht="13" x14ac:dyDescent="0.15"/>
    <row r="3404" customFormat="1" ht="13" x14ac:dyDescent="0.15"/>
    <row r="3405" customFormat="1" ht="13" x14ac:dyDescent="0.15"/>
    <row r="3406" customFormat="1" ht="13" x14ac:dyDescent="0.15"/>
    <row r="3407" customFormat="1" ht="13" x14ac:dyDescent="0.15"/>
    <row r="3408" customFormat="1" ht="13" x14ac:dyDescent="0.15"/>
    <row r="3409" customFormat="1" ht="13" x14ac:dyDescent="0.15"/>
    <row r="3410" customFormat="1" ht="13" x14ac:dyDescent="0.15"/>
    <row r="3411" customFormat="1" ht="13" x14ac:dyDescent="0.15"/>
    <row r="3412" customFormat="1" ht="13" x14ac:dyDescent="0.15"/>
    <row r="3413" customFormat="1" ht="13" x14ac:dyDescent="0.15"/>
    <row r="3414" customFormat="1" ht="13" x14ac:dyDescent="0.15"/>
    <row r="3415" customFormat="1" ht="13" x14ac:dyDescent="0.15"/>
    <row r="3416" customFormat="1" ht="13" x14ac:dyDescent="0.15"/>
    <row r="3417" customFormat="1" ht="13" x14ac:dyDescent="0.15"/>
    <row r="3418" customFormat="1" ht="13" x14ac:dyDescent="0.15"/>
    <row r="3419" customFormat="1" ht="13" x14ac:dyDescent="0.15"/>
    <row r="3420" customFormat="1" ht="13" x14ac:dyDescent="0.15"/>
    <row r="3421" customFormat="1" ht="13" x14ac:dyDescent="0.15"/>
    <row r="3422" customFormat="1" ht="13" x14ac:dyDescent="0.15"/>
    <row r="3423" customFormat="1" ht="13" x14ac:dyDescent="0.15"/>
    <row r="3424" customFormat="1" ht="13" x14ac:dyDescent="0.15"/>
    <row r="3425" customFormat="1" ht="13" x14ac:dyDescent="0.15"/>
    <row r="3426" customFormat="1" ht="13" x14ac:dyDescent="0.15"/>
    <row r="3427" customFormat="1" ht="13" x14ac:dyDescent="0.15"/>
    <row r="3428" customFormat="1" ht="13" x14ac:dyDescent="0.15"/>
    <row r="3429" customFormat="1" ht="13" x14ac:dyDescent="0.15"/>
    <row r="3430" customFormat="1" ht="13" x14ac:dyDescent="0.15"/>
    <row r="3431" customFormat="1" ht="13" x14ac:dyDescent="0.15"/>
    <row r="3432" customFormat="1" ht="13" x14ac:dyDescent="0.15"/>
    <row r="3433" customFormat="1" ht="13" x14ac:dyDescent="0.15"/>
    <row r="3434" customFormat="1" ht="13" x14ac:dyDescent="0.15"/>
    <row r="3435" customFormat="1" ht="13" x14ac:dyDescent="0.15"/>
    <row r="3436" customFormat="1" ht="13" x14ac:dyDescent="0.15"/>
    <row r="3437" customFormat="1" ht="13" x14ac:dyDescent="0.15"/>
    <row r="3438" customFormat="1" ht="13" x14ac:dyDescent="0.15"/>
    <row r="3439" customFormat="1" ht="13" x14ac:dyDescent="0.15"/>
    <row r="3440" customFormat="1" ht="13" x14ac:dyDescent="0.15"/>
    <row r="3441" customFormat="1" ht="13" x14ac:dyDescent="0.15"/>
    <row r="3442" customFormat="1" ht="13" x14ac:dyDescent="0.15"/>
    <row r="3443" customFormat="1" ht="13" x14ac:dyDescent="0.15"/>
    <row r="3444" customFormat="1" ht="13" x14ac:dyDescent="0.15"/>
    <row r="3445" customFormat="1" ht="13" x14ac:dyDescent="0.15"/>
    <row r="3446" customFormat="1" ht="13" x14ac:dyDescent="0.15"/>
    <row r="3447" customFormat="1" ht="13" x14ac:dyDescent="0.15"/>
    <row r="3448" customFormat="1" ht="13" x14ac:dyDescent="0.15"/>
    <row r="3449" customFormat="1" ht="13" x14ac:dyDescent="0.15"/>
    <row r="3450" customFormat="1" ht="13" x14ac:dyDescent="0.15"/>
    <row r="3451" customFormat="1" ht="13" x14ac:dyDescent="0.15"/>
    <row r="3452" customFormat="1" ht="13" x14ac:dyDescent="0.15"/>
    <row r="3453" customFormat="1" ht="13" x14ac:dyDescent="0.15"/>
    <row r="3454" customFormat="1" ht="13" x14ac:dyDescent="0.15"/>
    <row r="3455" customFormat="1" ht="13" x14ac:dyDescent="0.15"/>
    <row r="3456" customFormat="1" ht="13" x14ac:dyDescent="0.15"/>
    <row r="3457" customFormat="1" ht="13" x14ac:dyDescent="0.15"/>
    <row r="3458" customFormat="1" ht="13" x14ac:dyDescent="0.15"/>
    <row r="3459" customFormat="1" ht="13" x14ac:dyDescent="0.15"/>
    <row r="3460" customFormat="1" ht="13" x14ac:dyDescent="0.15"/>
    <row r="3461" customFormat="1" ht="13" x14ac:dyDescent="0.15"/>
    <row r="3462" customFormat="1" ht="13" x14ac:dyDescent="0.15"/>
    <row r="3463" customFormat="1" ht="13" x14ac:dyDescent="0.15"/>
    <row r="3464" customFormat="1" ht="13" x14ac:dyDescent="0.15"/>
    <row r="3465" customFormat="1" ht="13" x14ac:dyDescent="0.15"/>
    <row r="3466" customFormat="1" ht="13" x14ac:dyDescent="0.15"/>
    <row r="3467" customFormat="1" ht="13" x14ac:dyDescent="0.15"/>
    <row r="3468" customFormat="1" ht="13" x14ac:dyDescent="0.15"/>
    <row r="3469" customFormat="1" ht="13" x14ac:dyDescent="0.15"/>
    <row r="3470" customFormat="1" ht="13" x14ac:dyDescent="0.15"/>
    <row r="3471" customFormat="1" ht="13" x14ac:dyDescent="0.15"/>
    <row r="3472" customFormat="1" ht="13" x14ac:dyDescent="0.15"/>
    <row r="3473" customFormat="1" ht="13" x14ac:dyDescent="0.15"/>
    <row r="3474" customFormat="1" ht="13" x14ac:dyDescent="0.15"/>
    <row r="3475" customFormat="1" ht="13" x14ac:dyDescent="0.15"/>
    <row r="3476" customFormat="1" ht="13" x14ac:dyDescent="0.15"/>
    <row r="3477" customFormat="1" ht="13" x14ac:dyDescent="0.15"/>
    <row r="3478" customFormat="1" ht="13" x14ac:dyDescent="0.15"/>
    <row r="3479" customFormat="1" ht="13" x14ac:dyDescent="0.15"/>
    <row r="3480" customFormat="1" ht="13" x14ac:dyDescent="0.15"/>
    <row r="3481" customFormat="1" ht="13" x14ac:dyDescent="0.15"/>
    <row r="3482" customFormat="1" ht="13" x14ac:dyDescent="0.15"/>
    <row r="3483" customFormat="1" ht="13" x14ac:dyDescent="0.15"/>
    <row r="3484" customFormat="1" ht="13" x14ac:dyDescent="0.15"/>
    <row r="3485" customFormat="1" ht="13" x14ac:dyDescent="0.15"/>
    <row r="3486" customFormat="1" ht="13" x14ac:dyDescent="0.15"/>
    <row r="3487" customFormat="1" ht="13" x14ac:dyDescent="0.15"/>
    <row r="3488" customFormat="1" ht="13" x14ac:dyDescent="0.15"/>
    <row r="3489" customFormat="1" ht="13" x14ac:dyDescent="0.15"/>
    <row r="3490" customFormat="1" ht="13" x14ac:dyDescent="0.15"/>
    <row r="3491" customFormat="1" ht="13" x14ac:dyDescent="0.15"/>
    <row r="3492" customFormat="1" ht="13" x14ac:dyDescent="0.15"/>
    <row r="3493" customFormat="1" ht="13" x14ac:dyDescent="0.15"/>
    <row r="3494" customFormat="1" ht="13" x14ac:dyDescent="0.15"/>
    <row r="3495" customFormat="1" ht="13" x14ac:dyDescent="0.15"/>
    <row r="3496" customFormat="1" ht="13" x14ac:dyDescent="0.15"/>
    <row r="3497" customFormat="1" ht="13" x14ac:dyDescent="0.15"/>
    <row r="3498" customFormat="1" ht="13" x14ac:dyDescent="0.15"/>
    <row r="3499" customFormat="1" ht="13" x14ac:dyDescent="0.15"/>
    <row r="3500" customFormat="1" ht="13" x14ac:dyDescent="0.15"/>
    <row r="3501" customFormat="1" ht="13" x14ac:dyDescent="0.15"/>
    <row r="3502" customFormat="1" ht="13" x14ac:dyDescent="0.15"/>
    <row r="3503" customFormat="1" ht="13" x14ac:dyDescent="0.15"/>
    <row r="3504" customFormat="1" ht="13" x14ac:dyDescent="0.15"/>
    <row r="3505" customFormat="1" ht="13" x14ac:dyDescent="0.15"/>
    <row r="3506" customFormat="1" ht="13" x14ac:dyDescent="0.15"/>
    <row r="3507" customFormat="1" ht="13" x14ac:dyDescent="0.15"/>
    <row r="3508" customFormat="1" ht="13" x14ac:dyDescent="0.15"/>
    <row r="3509" customFormat="1" ht="13" x14ac:dyDescent="0.15"/>
    <row r="3510" customFormat="1" ht="13" x14ac:dyDescent="0.15"/>
    <row r="3511" customFormat="1" ht="13" x14ac:dyDescent="0.15"/>
    <row r="3512" customFormat="1" ht="13" x14ac:dyDescent="0.15"/>
    <row r="3513" customFormat="1" ht="13" x14ac:dyDescent="0.15"/>
    <row r="3514" customFormat="1" ht="13" x14ac:dyDescent="0.15"/>
    <row r="3515" customFormat="1" ht="13" x14ac:dyDescent="0.15"/>
    <row r="3516" customFormat="1" ht="13" x14ac:dyDescent="0.15"/>
    <row r="3517" customFormat="1" ht="13" x14ac:dyDescent="0.15"/>
    <row r="3518" customFormat="1" ht="13" x14ac:dyDescent="0.15"/>
    <row r="3519" customFormat="1" ht="13" x14ac:dyDescent="0.15"/>
    <row r="3520" customFormat="1" ht="13" x14ac:dyDescent="0.15"/>
    <row r="3521" customFormat="1" ht="13" x14ac:dyDescent="0.15"/>
    <row r="3522" customFormat="1" ht="13" x14ac:dyDescent="0.15"/>
    <row r="3523" customFormat="1" ht="13" x14ac:dyDescent="0.15"/>
    <row r="3524" customFormat="1" ht="13" x14ac:dyDescent="0.15"/>
    <row r="3525" customFormat="1" ht="13" x14ac:dyDescent="0.15"/>
    <row r="3526" customFormat="1" ht="13" x14ac:dyDescent="0.15"/>
    <row r="3527" customFormat="1" ht="13" x14ac:dyDescent="0.15"/>
    <row r="3528" customFormat="1" ht="13" x14ac:dyDescent="0.15"/>
    <row r="3529" customFormat="1" ht="13" x14ac:dyDescent="0.15"/>
    <row r="3530" customFormat="1" ht="13" x14ac:dyDescent="0.15"/>
    <row r="3531" customFormat="1" ht="13" x14ac:dyDescent="0.15"/>
    <row r="3532" customFormat="1" ht="13" x14ac:dyDescent="0.15"/>
    <row r="3533" customFormat="1" ht="13" x14ac:dyDescent="0.15"/>
    <row r="3534" customFormat="1" ht="13" x14ac:dyDescent="0.15"/>
    <row r="3535" customFormat="1" ht="13" x14ac:dyDescent="0.15"/>
    <row r="3536" customFormat="1" ht="13" x14ac:dyDescent="0.15"/>
    <row r="3537" customFormat="1" ht="13" x14ac:dyDescent="0.15"/>
    <row r="3538" customFormat="1" ht="13" x14ac:dyDescent="0.15"/>
    <row r="3539" customFormat="1" ht="13" x14ac:dyDescent="0.15"/>
    <row r="3540" customFormat="1" ht="13" x14ac:dyDescent="0.15"/>
    <row r="3541" customFormat="1" ht="13" x14ac:dyDescent="0.15"/>
    <row r="3542" customFormat="1" ht="13" x14ac:dyDescent="0.15"/>
    <row r="3543" customFormat="1" ht="13" x14ac:dyDescent="0.15"/>
    <row r="3544" customFormat="1" ht="13" x14ac:dyDescent="0.15"/>
    <row r="3545" customFormat="1" ht="13" x14ac:dyDescent="0.15"/>
    <row r="3546" customFormat="1" ht="13" x14ac:dyDescent="0.15"/>
    <row r="3547" customFormat="1" ht="13" x14ac:dyDescent="0.15"/>
    <row r="3548" customFormat="1" ht="13" x14ac:dyDescent="0.15"/>
    <row r="3549" customFormat="1" ht="13" x14ac:dyDescent="0.15"/>
    <row r="3550" customFormat="1" ht="13" x14ac:dyDescent="0.15"/>
    <row r="3551" customFormat="1" ht="13" x14ac:dyDescent="0.15"/>
    <row r="3552" customFormat="1" ht="13" x14ac:dyDescent="0.15"/>
    <row r="3553" customFormat="1" ht="13" x14ac:dyDescent="0.15"/>
    <row r="3554" customFormat="1" ht="13" x14ac:dyDescent="0.15"/>
    <row r="3555" customFormat="1" ht="13" x14ac:dyDescent="0.15"/>
    <row r="3556" customFormat="1" ht="13" x14ac:dyDescent="0.15"/>
    <row r="3557" customFormat="1" ht="13" x14ac:dyDescent="0.15"/>
    <row r="3558" customFormat="1" ht="13" x14ac:dyDescent="0.15"/>
    <row r="3559" customFormat="1" ht="13" x14ac:dyDescent="0.15"/>
    <row r="3560" customFormat="1" ht="13" x14ac:dyDescent="0.15"/>
    <row r="3561" customFormat="1" ht="13" x14ac:dyDescent="0.15"/>
    <row r="3562" customFormat="1" ht="13" x14ac:dyDescent="0.15"/>
    <row r="3563" customFormat="1" ht="13" x14ac:dyDescent="0.15"/>
    <row r="3564" customFormat="1" ht="13" x14ac:dyDescent="0.15"/>
    <row r="3565" customFormat="1" ht="13" x14ac:dyDescent="0.15"/>
    <row r="3566" customFormat="1" ht="13" x14ac:dyDescent="0.15"/>
    <row r="3567" customFormat="1" ht="13" x14ac:dyDescent="0.15"/>
    <row r="3568" customFormat="1" ht="13" x14ac:dyDescent="0.15"/>
    <row r="3569" customFormat="1" ht="13" x14ac:dyDescent="0.15"/>
    <row r="3570" customFormat="1" ht="13" x14ac:dyDescent="0.15"/>
    <row r="3571" customFormat="1" ht="13" x14ac:dyDescent="0.15"/>
    <row r="3572" customFormat="1" ht="13" x14ac:dyDescent="0.15"/>
    <row r="3573" customFormat="1" ht="13" x14ac:dyDescent="0.15"/>
    <row r="3574" customFormat="1" ht="13" x14ac:dyDescent="0.15"/>
    <row r="3575" customFormat="1" ht="13" x14ac:dyDescent="0.15"/>
    <row r="3576" customFormat="1" ht="13" x14ac:dyDescent="0.15"/>
    <row r="3577" customFormat="1" ht="13" x14ac:dyDescent="0.15"/>
    <row r="3578" customFormat="1" ht="13" x14ac:dyDescent="0.15"/>
    <row r="3579" customFormat="1" ht="13" x14ac:dyDescent="0.15"/>
    <row r="3580" customFormat="1" ht="13" x14ac:dyDescent="0.15"/>
    <row r="3581" customFormat="1" ht="13" x14ac:dyDescent="0.15"/>
    <row r="3582" customFormat="1" ht="13" x14ac:dyDescent="0.15"/>
    <row r="3583" customFormat="1" ht="13" x14ac:dyDescent="0.15"/>
    <row r="3584" customFormat="1" ht="13" x14ac:dyDescent="0.15"/>
    <row r="3585" customFormat="1" ht="13" x14ac:dyDescent="0.15"/>
    <row r="3586" customFormat="1" ht="13" x14ac:dyDescent="0.15"/>
    <row r="3587" customFormat="1" ht="13" x14ac:dyDescent="0.15"/>
    <row r="3588" customFormat="1" ht="13" x14ac:dyDescent="0.15"/>
    <row r="3589" customFormat="1" ht="13" x14ac:dyDescent="0.15"/>
    <row r="3590" customFormat="1" ht="13" x14ac:dyDescent="0.15"/>
    <row r="3591" customFormat="1" ht="13" x14ac:dyDescent="0.15"/>
    <row r="3592" customFormat="1" ht="13" x14ac:dyDescent="0.15"/>
    <row r="3593" customFormat="1" ht="13" x14ac:dyDescent="0.15"/>
    <row r="3594" customFormat="1" ht="13" x14ac:dyDescent="0.15"/>
    <row r="3595" customFormat="1" ht="13" x14ac:dyDescent="0.15"/>
    <row r="3596" customFormat="1" ht="13" x14ac:dyDescent="0.15"/>
    <row r="3597" customFormat="1" ht="13" x14ac:dyDescent="0.15"/>
    <row r="3598" customFormat="1" ht="13" x14ac:dyDescent="0.15"/>
    <row r="3599" customFormat="1" ht="13" x14ac:dyDescent="0.15"/>
    <row r="3600" customFormat="1" ht="13" x14ac:dyDescent="0.15"/>
    <row r="3601" customFormat="1" ht="13" x14ac:dyDescent="0.15"/>
    <row r="3602" customFormat="1" ht="13" x14ac:dyDescent="0.15"/>
    <row r="3603" customFormat="1" ht="13" x14ac:dyDescent="0.15"/>
    <row r="3604" customFormat="1" ht="13" x14ac:dyDescent="0.15"/>
    <row r="3605" customFormat="1" ht="13" x14ac:dyDescent="0.15"/>
    <row r="3606" customFormat="1" ht="13" x14ac:dyDescent="0.15"/>
    <row r="3607" customFormat="1" ht="13" x14ac:dyDescent="0.15"/>
    <row r="3608" customFormat="1" ht="13" x14ac:dyDescent="0.15"/>
    <row r="3609" customFormat="1" ht="13" x14ac:dyDescent="0.15"/>
    <row r="3610" customFormat="1" ht="13" x14ac:dyDescent="0.15"/>
    <row r="3611" customFormat="1" ht="13" x14ac:dyDescent="0.15"/>
    <row r="3612" customFormat="1" ht="13" x14ac:dyDescent="0.15"/>
    <row r="3613" customFormat="1" ht="13" x14ac:dyDescent="0.15"/>
    <row r="3614" customFormat="1" ht="13" x14ac:dyDescent="0.15"/>
    <row r="3615" customFormat="1" ht="13" x14ac:dyDescent="0.15"/>
    <row r="3616" customFormat="1" ht="13" x14ac:dyDescent="0.15"/>
    <row r="3617" customFormat="1" ht="13" x14ac:dyDescent="0.15"/>
    <row r="3618" customFormat="1" ht="13" x14ac:dyDescent="0.15"/>
    <row r="3619" customFormat="1" ht="13" x14ac:dyDescent="0.15"/>
    <row r="3620" customFormat="1" ht="13" x14ac:dyDescent="0.15"/>
    <row r="3621" customFormat="1" ht="13" x14ac:dyDescent="0.15"/>
    <row r="3622" customFormat="1" ht="13" x14ac:dyDescent="0.15"/>
    <row r="3623" customFormat="1" ht="13" x14ac:dyDescent="0.15"/>
    <row r="3624" customFormat="1" ht="13" x14ac:dyDescent="0.15"/>
    <row r="3625" customFormat="1" ht="13" x14ac:dyDescent="0.15"/>
    <row r="3626" customFormat="1" ht="13" x14ac:dyDescent="0.15"/>
    <row r="3627" customFormat="1" ht="13" x14ac:dyDescent="0.15"/>
    <row r="3628" customFormat="1" ht="13" x14ac:dyDescent="0.15"/>
    <row r="3629" customFormat="1" ht="13" x14ac:dyDescent="0.15"/>
    <row r="3630" customFormat="1" ht="13" x14ac:dyDescent="0.15"/>
    <row r="3631" customFormat="1" ht="13" x14ac:dyDescent="0.15"/>
    <row r="3632" customFormat="1" ht="13" x14ac:dyDescent="0.15"/>
    <row r="3633" customFormat="1" ht="13" x14ac:dyDescent="0.15"/>
    <row r="3634" customFormat="1" ht="13" x14ac:dyDescent="0.15"/>
    <row r="3635" customFormat="1" ht="13" x14ac:dyDescent="0.15"/>
    <row r="3636" customFormat="1" ht="13" x14ac:dyDescent="0.15"/>
    <row r="3637" customFormat="1" ht="13" x14ac:dyDescent="0.15"/>
    <row r="3638" customFormat="1" ht="13" x14ac:dyDescent="0.15"/>
    <row r="3639" customFormat="1" ht="13" x14ac:dyDescent="0.15"/>
    <row r="3640" customFormat="1" ht="13" x14ac:dyDescent="0.15"/>
    <row r="3641" customFormat="1" ht="13" x14ac:dyDescent="0.15"/>
    <row r="3642" customFormat="1" ht="13" x14ac:dyDescent="0.15"/>
    <row r="3643" customFormat="1" ht="13" x14ac:dyDescent="0.15"/>
    <row r="3644" customFormat="1" ht="13" x14ac:dyDescent="0.15"/>
    <row r="3645" customFormat="1" ht="13" x14ac:dyDescent="0.15"/>
    <row r="3646" customFormat="1" ht="13" x14ac:dyDescent="0.15"/>
    <row r="3647" customFormat="1" ht="13" x14ac:dyDescent="0.15"/>
    <row r="3648" customFormat="1" ht="13" x14ac:dyDescent="0.15"/>
    <row r="3649" customFormat="1" ht="13" x14ac:dyDescent="0.15"/>
    <row r="3650" customFormat="1" ht="13" x14ac:dyDescent="0.15"/>
    <row r="3651" customFormat="1" ht="13" x14ac:dyDescent="0.15"/>
    <row r="3652" customFormat="1" ht="13" x14ac:dyDescent="0.15"/>
    <row r="3653" customFormat="1" ht="13" x14ac:dyDescent="0.15"/>
    <row r="3654" customFormat="1" ht="13" x14ac:dyDescent="0.15"/>
    <row r="3655" customFormat="1" ht="13" x14ac:dyDescent="0.15"/>
    <row r="3656" customFormat="1" ht="13" x14ac:dyDescent="0.15"/>
    <row r="3657" customFormat="1" ht="13" x14ac:dyDescent="0.15"/>
    <row r="3658" customFormat="1" ht="13" x14ac:dyDescent="0.15"/>
    <row r="3659" customFormat="1" ht="13" x14ac:dyDescent="0.15"/>
    <row r="3660" customFormat="1" ht="13" x14ac:dyDescent="0.15"/>
    <row r="3661" customFormat="1" ht="13" x14ac:dyDescent="0.15"/>
    <row r="3662" customFormat="1" ht="13" x14ac:dyDescent="0.15"/>
    <row r="3663" customFormat="1" ht="13" x14ac:dyDescent="0.15"/>
    <row r="3664" customFormat="1" ht="13" x14ac:dyDescent="0.15"/>
    <row r="3665" customFormat="1" ht="13" x14ac:dyDescent="0.15"/>
    <row r="3666" customFormat="1" ht="13" x14ac:dyDescent="0.15"/>
    <row r="3667" customFormat="1" ht="13" x14ac:dyDescent="0.15"/>
    <row r="3668" customFormat="1" ht="13" x14ac:dyDescent="0.15"/>
    <row r="3669" customFormat="1" ht="13" x14ac:dyDescent="0.15"/>
    <row r="3670" customFormat="1" ht="13" x14ac:dyDescent="0.15"/>
    <row r="3671" customFormat="1" ht="13" x14ac:dyDescent="0.15"/>
    <row r="3672" customFormat="1" ht="13" x14ac:dyDescent="0.15"/>
    <row r="3673" customFormat="1" ht="13" x14ac:dyDescent="0.15"/>
    <row r="3674" customFormat="1" ht="13" x14ac:dyDescent="0.15"/>
    <row r="3675" customFormat="1" ht="13" x14ac:dyDescent="0.15"/>
    <row r="3676" customFormat="1" ht="13" x14ac:dyDescent="0.15"/>
    <row r="3677" customFormat="1" ht="13" x14ac:dyDescent="0.15"/>
    <row r="3678" customFormat="1" ht="13" x14ac:dyDescent="0.15"/>
    <row r="3679" customFormat="1" ht="13" x14ac:dyDescent="0.15"/>
    <row r="3680" customFormat="1" ht="13" x14ac:dyDescent="0.15"/>
    <row r="3681" customFormat="1" ht="13" x14ac:dyDescent="0.15"/>
    <row r="3682" customFormat="1" ht="13" x14ac:dyDescent="0.15"/>
    <row r="3683" customFormat="1" ht="13" x14ac:dyDescent="0.15"/>
    <row r="3684" customFormat="1" ht="13" x14ac:dyDescent="0.15"/>
    <row r="3685" customFormat="1" ht="13" x14ac:dyDescent="0.15"/>
    <row r="3686" customFormat="1" ht="13" x14ac:dyDescent="0.15"/>
    <row r="3687" customFormat="1" ht="13" x14ac:dyDescent="0.15"/>
    <row r="3688" customFormat="1" ht="13" x14ac:dyDescent="0.15"/>
    <row r="3689" customFormat="1" ht="13" x14ac:dyDescent="0.15"/>
    <row r="3690" customFormat="1" ht="13" x14ac:dyDescent="0.15"/>
    <row r="3691" customFormat="1" ht="13" x14ac:dyDescent="0.15"/>
    <row r="3692" customFormat="1" ht="13" x14ac:dyDescent="0.15"/>
    <row r="3693" customFormat="1" ht="13" x14ac:dyDescent="0.15"/>
    <row r="3694" customFormat="1" ht="13" x14ac:dyDescent="0.15"/>
    <row r="3695" customFormat="1" ht="13" x14ac:dyDescent="0.15"/>
    <row r="3696" customFormat="1" ht="13" x14ac:dyDescent="0.15"/>
    <row r="3697" customFormat="1" ht="13" x14ac:dyDescent="0.15"/>
    <row r="3698" customFormat="1" ht="13" x14ac:dyDescent="0.15"/>
    <row r="3699" customFormat="1" ht="13" x14ac:dyDescent="0.15"/>
    <row r="3700" customFormat="1" ht="13" x14ac:dyDescent="0.15"/>
    <row r="3701" customFormat="1" ht="13" x14ac:dyDescent="0.15"/>
    <row r="3702" customFormat="1" ht="13" x14ac:dyDescent="0.15"/>
    <row r="3703" customFormat="1" ht="13" x14ac:dyDescent="0.15"/>
    <row r="3704" customFormat="1" ht="13" x14ac:dyDescent="0.15"/>
    <row r="3705" customFormat="1" ht="13" x14ac:dyDescent="0.15"/>
    <row r="3706" customFormat="1" ht="13" x14ac:dyDescent="0.15"/>
    <row r="3707" customFormat="1" ht="13" x14ac:dyDescent="0.15"/>
    <row r="3708" customFormat="1" ht="13" x14ac:dyDescent="0.15"/>
    <row r="3709" customFormat="1" ht="13" x14ac:dyDescent="0.15"/>
    <row r="3710" customFormat="1" ht="13" x14ac:dyDescent="0.15"/>
    <row r="3711" customFormat="1" ht="13" x14ac:dyDescent="0.15"/>
    <row r="3712" customFormat="1" ht="13" x14ac:dyDescent="0.15"/>
    <row r="3713" customFormat="1" ht="13" x14ac:dyDescent="0.15"/>
    <row r="3714" customFormat="1" ht="13" x14ac:dyDescent="0.15"/>
    <row r="3715" customFormat="1" ht="13" x14ac:dyDescent="0.15"/>
    <row r="3716" customFormat="1" ht="13" x14ac:dyDescent="0.15"/>
    <row r="3717" customFormat="1" ht="13" x14ac:dyDescent="0.15"/>
    <row r="3718" customFormat="1" ht="13" x14ac:dyDescent="0.15"/>
    <row r="3719" customFormat="1" ht="13" x14ac:dyDescent="0.15"/>
    <row r="3720" customFormat="1" ht="13" x14ac:dyDescent="0.15"/>
    <row r="3721" customFormat="1" ht="13" x14ac:dyDescent="0.15"/>
    <row r="3722" customFormat="1" ht="13" x14ac:dyDescent="0.15"/>
    <row r="3723" customFormat="1" ht="13" x14ac:dyDescent="0.15"/>
    <row r="3724" customFormat="1" ht="13" x14ac:dyDescent="0.15"/>
    <row r="3725" customFormat="1" ht="13" x14ac:dyDescent="0.15"/>
    <row r="3726" customFormat="1" ht="13" x14ac:dyDescent="0.15"/>
    <row r="3727" customFormat="1" ht="13" x14ac:dyDescent="0.15"/>
    <row r="3728" customFormat="1" ht="13" x14ac:dyDescent="0.15"/>
    <row r="3729" customFormat="1" ht="13" x14ac:dyDescent="0.15"/>
    <row r="3730" customFormat="1" ht="13" x14ac:dyDescent="0.15"/>
    <row r="3731" customFormat="1" ht="13" x14ac:dyDescent="0.15"/>
    <row r="3732" customFormat="1" ht="13" x14ac:dyDescent="0.15"/>
    <row r="3733" customFormat="1" ht="13" x14ac:dyDescent="0.15"/>
    <row r="3734" customFormat="1" ht="13" x14ac:dyDescent="0.15"/>
    <row r="3735" customFormat="1" ht="13" x14ac:dyDescent="0.15"/>
    <row r="3736" customFormat="1" ht="13" x14ac:dyDescent="0.15"/>
    <row r="3737" customFormat="1" ht="13" x14ac:dyDescent="0.15"/>
    <row r="3738" customFormat="1" ht="13" x14ac:dyDescent="0.15"/>
    <row r="3739" customFormat="1" ht="13" x14ac:dyDescent="0.15"/>
    <row r="3740" customFormat="1" ht="13" x14ac:dyDescent="0.15"/>
    <row r="3741" customFormat="1" ht="13" x14ac:dyDescent="0.15"/>
    <row r="3742" customFormat="1" ht="13" x14ac:dyDescent="0.15"/>
    <row r="3743" customFormat="1" ht="13" x14ac:dyDescent="0.15"/>
    <row r="3744" customFormat="1" ht="13" x14ac:dyDescent="0.15"/>
    <row r="3745" customFormat="1" ht="13" x14ac:dyDescent="0.15"/>
    <row r="3746" customFormat="1" ht="13" x14ac:dyDescent="0.15"/>
    <row r="3747" customFormat="1" ht="13" x14ac:dyDescent="0.15"/>
    <row r="3748" customFormat="1" ht="13" x14ac:dyDescent="0.15"/>
    <row r="3749" customFormat="1" ht="13" x14ac:dyDescent="0.15"/>
    <row r="3750" customFormat="1" ht="13" x14ac:dyDescent="0.15"/>
    <row r="3751" customFormat="1" ht="13" x14ac:dyDescent="0.15"/>
    <row r="3752" customFormat="1" ht="13" x14ac:dyDescent="0.15"/>
    <row r="3753" customFormat="1" ht="13" x14ac:dyDescent="0.15"/>
    <row r="3754" customFormat="1" ht="13" x14ac:dyDescent="0.15"/>
    <row r="3755" customFormat="1" ht="13" x14ac:dyDescent="0.15"/>
    <row r="3756" customFormat="1" ht="13" x14ac:dyDescent="0.15"/>
    <row r="3757" customFormat="1" ht="13" x14ac:dyDescent="0.15"/>
    <row r="3758" customFormat="1" ht="13" x14ac:dyDescent="0.15"/>
    <row r="3759" customFormat="1" ht="13" x14ac:dyDescent="0.15"/>
    <row r="3760" customFormat="1" ht="13" x14ac:dyDescent="0.15"/>
    <row r="3761" customFormat="1" ht="13" x14ac:dyDescent="0.15"/>
    <row r="3762" customFormat="1" ht="13" x14ac:dyDescent="0.15"/>
    <row r="3763" customFormat="1" ht="13" x14ac:dyDescent="0.15"/>
    <row r="3764" customFormat="1" ht="13" x14ac:dyDescent="0.15"/>
    <row r="3765" customFormat="1" ht="13" x14ac:dyDescent="0.15"/>
    <row r="3766" customFormat="1" ht="13" x14ac:dyDescent="0.15"/>
    <row r="3767" customFormat="1" ht="13" x14ac:dyDescent="0.15"/>
    <row r="3768" customFormat="1" ht="13" x14ac:dyDescent="0.15"/>
    <row r="3769" customFormat="1" ht="13" x14ac:dyDescent="0.15"/>
    <row r="3770" customFormat="1" ht="13" x14ac:dyDescent="0.15"/>
    <row r="3771" customFormat="1" ht="13" x14ac:dyDescent="0.15"/>
    <row r="3772" customFormat="1" ht="13" x14ac:dyDescent="0.15"/>
    <row r="3773" customFormat="1" ht="13" x14ac:dyDescent="0.15"/>
    <row r="3774" customFormat="1" ht="13" x14ac:dyDescent="0.15"/>
    <row r="3775" customFormat="1" ht="13" x14ac:dyDescent="0.15"/>
    <row r="3776" customFormat="1" ht="13" x14ac:dyDescent="0.15"/>
    <row r="3777" customFormat="1" ht="13" x14ac:dyDescent="0.15"/>
    <row r="3778" customFormat="1" ht="13" x14ac:dyDescent="0.15"/>
    <row r="3779" customFormat="1" ht="13" x14ac:dyDescent="0.15"/>
    <row r="3780" customFormat="1" ht="13" x14ac:dyDescent="0.15"/>
    <row r="3781" customFormat="1" ht="13" x14ac:dyDescent="0.15"/>
    <row r="3782" customFormat="1" ht="13" x14ac:dyDescent="0.15"/>
    <row r="3783" customFormat="1" ht="13" x14ac:dyDescent="0.15"/>
    <row r="3784" customFormat="1" ht="13" x14ac:dyDescent="0.15"/>
    <row r="3785" customFormat="1" ht="13" x14ac:dyDescent="0.15"/>
    <row r="3786" customFormat="1" ht="13" x14ac:dyDescent="0.15"/>
    <row r="3787" customFormat="1" ht="13" x14ac:dyDescent="0.15"/>
    <row r="3788" customFormat="1" ht="13" x14ac:dyDescent="0.15"/>
    <row r="3789" customFormat="1" ht="13" x14ac:dyDescent="0.15"/>
    <row r="3790" customFormat="1" ht="13" x14ac:dyDescent="0.15"/>
    <row r="3791" customFormat="1" ht="13" x14ac:dyDescent="0.15"/>
    <row r="3792" customFormat="1" ht="13" x14ac:dyDescent="0.15"/>
    <row r="3793" customFormat="1" ht="13" x14ac:dyDescent="0.15"/>
    <row r="3794" customFormat="1" ht="13" x14ac:dyDescent="0.15"/>
    <row r="3795" customFormat="1" ht="13" x14ac:dyDescent="0.15"/>
    <row r="3796" customFormat="1" ht="13" x14ac:dyDescent="0.15"/>
    <row r="3797" customFormat="1" ht="13" x14ac:dyDescent="0.15"/>
    <row r="3798" customFormat="1" ht="13" x14ac:dyDescent="0.15"/>
    <row r="3799" customFormat="1" ht="13" x14ac:dyDescent="0.15"/>
    <row r="3800" customFormat="1" ht="13" x14ac:dyDescent="0.15"/>
    <row r="3801" customFormat="1" ht="13" x14ac:dyDescent="0.15"/>
    <row r="3802" customFormat="1" ht="13" x14ac:dyDescent="0.15"/>
    <row r="3803" customFormat="1" ht="13" x14ac:dyDescent="0.15"/>
    <row r="3804" customFormat="1" ht="13" x14ac:dyDescent="0.15"/>
    <row r="3805" customFormat="1" ht="13" x14ac:dyDescent="0.15"/>
    <row r="3806" customFormat="1" ht="13" x14ac:dyDescent="0.15"/>
    <row r="3807" customFormat="1" ht="13" x14ac:dyDescent="0.15"/>
    <row r="3808" customFormat="1" ht="13" x14ac:dyDescent="0.15"/>
    <row r="3809" customFormat="1" ht="13" x14ac:dyDescent="0.15"/>
    <row r="3810" customFormat="1" ht="13" x14ac:dyDescent="0.15"/>
    <row r="3811" customFormat="1" ht="13" x14ac:dyDescent="0.15"/>
    <row r="3812" customFormat="1" ht="13" x14ac:dyDescent="0.15"/>
    <row r="3813" customFormat="1" ht="13" x14ac:dyDescent="0.15"/>
    <row r="3814" customFormat="1" ht="13" x14ac:dyDescent="0.15"/>
    <row r="3815" customFormat="1" ht="13" x14ac:dyDescent="0.15"/>
    <row r="3816" customFormat="1" ht="13" x14ac:dyDescent="0.15"/>
    <row r="3817" customFormat="1" ht="13" x14ac:dyDescent="0.15"/>
    <row r="3818" customFormat="1" ht="13" x14ac:dyDescent="0.15"/>
    <row r="3819" customFormat="1" ht="13" x14ac:dyDescent="0.15"/>
    <row r="3820" customFormat="1" ht="13" x14ac:dyDescent="0.15"/>
    <row r="3821" customFormat="1" ht="13" x14ac:dyDescent="0.15"/>
    <row r="3822" customFormat="1" ht="13" x14ac:dyDescent="0.15"/>
    <row r="3823" customFormat="1" ht="13" x14ac:dyDescent="0.15"/>
    <row r="3824" customFormat="1" ht="13" x14ac:dyDescent="0.15"/>
    <row r="3825" customFormat="1" ht="13" x14ac:dyDescent="0.15"/>
    <row r="3826" customFormat="1" ht="13" x14ac:dyDescent="0.15"/>
    <row r="3827" customFormat="1" ht="13" x14ac:dyDescent="0.15"/>
    <row r="3828" customFormat="1" ht="13" x14ac:dyDescent="0.15"/>
    <row r="3829" customFormat="1" ht="13" x14ac:dyDescent="0.15"/>
    <row r="3830" customFormat="1" ht="13" x14ac:dyDescent="0.15"/>
    <row r="3831" customFormat="1" ht="13" x14ac:dyDescent="0.15"/>
    <row r="3832" customFormat="1" ht="13" x14ac:dyDescent="0.15"/>
    <row r="3833" customFormat="1" ht="13" x14ac:dyDescent="0.15"/>
    <row r="3834" customFormat="1" ht="13" x14ac:dyDescent="0.15"/>
    <row r="3835" customFormat="1" ht="13" x14ac:dyDescent="0.15"/>
    <row r="3836" customFormat="1" ht="13" x14ac:dyDescent="0.15"/>
    <row r="3837" customFormat="1" ht="13" x14ac:dyDescent="0.15"/>
    <row r="3838" customFormat="1" ht="13" x14ac:dyDescent="0.15"/>
    <row r="3839" customFormat="1" ht="13" x14ac:dyDescent="0.15"/>
    <row r="3840" customFormat="1" ht="13" x14ac:dyDescent="0.15"/>
    <row r="3841" customFormat="1" ht="13" x14ac:dyDescent="0.15"/>
    <row r="3842" customFormat="1" ht="13" x14ac:dyDescent="0.15"/>
    <row r="3843" customFormat="1" ht="13" x14ac:dyDescent="0.15"/>
    <row r="3844" customFormat="1" ht="13" x14ac:dyDescent="0.15"/>
    <row r="3845" customFormat="1" ht="13" x14ac:dyDescent="0.15"/>
    <row r="3846" customFormat="1" ht="13" x14ac:dyDescent="0.15"/>
    <row r="3847" customFormat="1" ht="13" x14ac:dyDescent="0.15"/>
    <row r="3848" customFormat="1" ht="13" x14ac:dyDescent="0.15"/>
    <row r="3849" customFormat="1" ht="13" x14ac:dyDescent="0.15"/>
    <row r="3850" customFormat="1" ht="13" x14ac:dyDescent="0.15"/>
    <row r="3851" customFormat="1" ht="13" x14ac:dyDescent="0.15"/>
    <row r="3852" customFormat="1" ht="13" x14ac:dyDescent="0.15"/>
    <row r="3853" customFormat="1" ht="13" x14ac:dyDescent="0.15"/>
    <row r="3854" customFormat="1" ht="13" x14ac:dyDescent="0.15"/>
    <row r="3855" customFormat="1" ht="13" x14ac:dyDescent="0.15"/>
    <row r="3856" customFormat="1" ht="13" x14ac:dyDescent="0.15"/>
    <row r="3857" customFormat="1" ht="13" x14ac:dyDescent="0.15"/>
    <row r="3858" customFormat="1" ht="13" x14ac:dyDescent="0.15"/>
    <row r="3859" customFormat="1" ht="13" x14ac:dyDescent="0.15"/>
    <row r="3860" customFormat="1" ht="13" x14ac:dyDescent="0.15"/>
    <row r="3861" customFormat="1" ht="13" x14ac:dyDescent="0.15"/>
    <row r="3862" customFormat="1" ht="13" x14ac:dyDescent="0.15"/>
    <row r="3863" customFormat="1" ht="13" x14ac:dyDescent="0.15"/>
    <row r="3864" customFormat="1" ht="13" x14ac:dyDescent="0.15"/>
    <row r="3865" customFormat="1" ht="13" x14ac:dyDescent="0.15"/>
    <row r="3866" customFormat="1" ht="13" x14ac:dyDescent="0.15"/>
    <row r="3867" customFormat="1" ht="13" x14ac:dyDescent="0.15"/>
    <row r="3868" customFormat="1" ht="13" x14ac:dyDescent="0.15"/>
    <row r="3869" customFormat="1" ht="13" x14ac:dyDescent="0.15"/>
    <row r="3870" customFormat="1" ht="13" x14ac:dyDescent="0.15"/>
    <row r="3871" customFormat="1" ht="13" x14ac:dyDescent="0.15"/>
    <row r="3872" customFormat="1" ht="13" x14ac:dyDescent="0.15"/>
    <row r="3873" customFormat="1" ht="13" x14ac:dyDescent="0.15"/>
    <row r="3874" customFormat="1" ht="13" x14ac:dyDescent="0.15"/>
    <row r="3875" customFormat="1" ht="13" x14ac:dyDescent="0.15"/>
    <row r="3876" customFormat="1" ht="13" x14ac:dyDescent="0.15"/>
    <row r="3877" customFormat="1" ht="13" x14ac:dyDescent="0.15"/>
    <row r="3878" customFormat="1" ht="13" x14ac:dyDescent="0.15"/>
    <row r="3879" customFormat="1" ht="13" x14ac:dyDescent="0.15"/>
    <row r="3880" customFormat="1" ht="13" x14ac:dyDescent="0.15"/>
    <row r="3881" customFormat="1" ht="13" x14ac:dyDescent="0.15"/>
    <row r="3882" customFormat="1" ht="13" x14ac:dyDescent="0.15"/>
    <row r="3883" customFormat="1" ht="13" x14ac:dyDescent="0.15"/>
    <row r="3884" customFormat="1" ht="13" x14ac:dyDescent="0.15"/>
    <row r="3885" customFormat="1" ht="13" x14ac:dyDescent="0.15"/>
    <row r="3886" customFormat="1" ht="13" x14ac:dyDescent="0.15"/>
    <row r="3887" customFormat="1" ht="13" x14ac:dyDescent="0.15"/>
    <row r="3888" customFormat="1" ht="13" x14ac:dyDescent="0.15"/>
    <row r="3889" customFormat="1" ht="13" x14ac:dyDescent="0.15"/>
    <row r="3890" customFormat="1" ht="13" x14ac:dyDescent="0.15"/>
    <row r="3891" customFormat="1" ht="13" x14ac:dyDescent="0.15"/>
    <row r="3892" customFormat="1" ht="13" x14ac:dyDescent="0.15"/>
    <row r="3893" customFormat="1" ht="13" x14ac:dyDescent="0.15"/>
    <row r="3894" customFormat="1" ht="13" x14ac:dyDescent="0.15"/>
    <row r="3895" customFormat="1" ht="13" x14ac:dyDescent="0.15"/>
    <row r="3896" customFormat="1" ht="13" x14ac:dyDescent="0.15"/>
    <row r="3897" customFormat="1" ht="13" x14ac:dyDescent="0.15"/>
    <row r="3898" customFormat="1" ht="13" x14ac:dyDescent="0.15"/>
    <row r="3899" customFormat="1" ht="13" x14ac:dyDescent="0.15"/>
    <row r="3900" customFormat="1" ht="13" x14ac:dyDescent="0.15"/>
    <row r="3901" customFormat="1" ht="13" x14ac:dyDescent="0.15"/>
    <row r="3902" customFormat="1" ht="13" x14ac:dyDescent="0.15"/>
    <row r="3903" customFormat="1" ht="13" x14ac:dyDescent="0.15"/>
    <row r="3904" customFormat="1" ht="13" x14ac:dyDescent="0.15"/>
    <row r="3905" customFormat="1" ht="13" x14ac:dyDescent="0.15"/>
    <row r="3906" customFormat="1" ht="13" x14ac:dyDescent="0.15"/>
    <row r="3907" customFormat="1" ht="13" x14ac:dyDescent="0.15"/>
    <row r="3908" customFormat="1" ht="13" x14ac:dyDescent="0.15"/>
    <row r="3909" customFormat="1" ht="13" x14ac:dyDescent="0.15"/>
    <row r="3910" customFormat="1" ht="13" x14ac:dyDescent="0.15"/>
    <row r="3911" customFormat="1" ht="13" x14ac:dyDescent="0.15"/>
    <row r="3912" customFormat="1" ht="13" x14ac:dyDescent="0.15"/>
    <row r="3913" customFormat="1" ht="13" x14ac:dyDescent="0.15"/>
    <row r="3914" customFormat="1" ht="13" x14ac:dyDescent="0.15"/>
    <row r="3915" customFormat="1" ht="13" x14ac:dyDescent="0.15"/>
    <row r="3916" customFormat="1" ht="13" x14ac:dyDescent="0.15"/>
    <row r="3917" customFormat="1" ht="13" x14ac:dyDescent="0.15"/>
    <row r="3918" customFormat="1" ht="13" x14ac:dyDescent="0.15"/>
    <row r="3919" customFormat="1" ht="13" x14ac:dyDescent="0.15"/>
    <row r="3920" customFormat="1" ht="13" x14ac:dyDescent="0.15"/>
    <row r="3921" customFormat="1" ht="13" x14ac:dyDescent="0.15"/>
    <row r="3922" customFormat="1" ht="13" x14ac:dyDescent="0.15"/>
    <row r="3923" customFormat="1" ht="13" x14ac:dyDescent="0.15"/>
    <row r="3924" customFormat="1" ht="13" x14ac:dyDescent="0.15"/>
    <row r="3925" customFormat="1" ht="13" x14ac:dyDescent="0.15"/>
    <row r="3926" customFormat="1" ht="13" x14ac:dyDescent="0.15"/>
    <row r="3927" customFormat="1" ht="13" x14ac:dyDescent="0.15"/>
    <row r="3928" customFormat="1" ht="13" x14ac:dyDescent="0.15"/>
    <row r="3929" customFormat="1" ht="13" x14ac:dyDescent="0.15"/>
    <row r="3930" customFormat="1" ht="13" x14ac:dyDescent="0.15"/>
    <row r="3931" customFormat="1" ht="13" x14ac:dyDescent="0.15"/>
    <row r="3932" customFormat="1" ht="13" x14ac:dyDescent="0.15"/>
    <row r="3933" customFormat="1" ht="13" x14ac:dyDescent="0.15"/>
    <row r="3934" customFormat="1" ht="13" x14ac:dyDescent="0.15"/>
    <row r="3935" customFormat="1" ht="13" x14ac:dyDescent="0.15"/>
    <row r="3936" customFormat="1" ht="13" x14ac:dyDescent="0.15"/>
    <row r="3937" customFormat="1" ht="13" x14ac:dyDescent="0.15"/>
    <row r="3938" customFormat="1" ht="13" x14ac:dyDescent="0.15"/>
    <row r="3939" customFormat="1" ht="13" x14ac:dyDescent="0.15"/>
    <row r="3940" customFormat="1" ht="13" x14ac:dyDescent="0.15"/>
    <row r="3941" customFormat="1" ht="13" x14ac:dyDescent="0.15"/>
    <row r="3942" customFormat="1" ht="13" x14ac:dyDescent="0.15"/>
    <row r="3943" customFormat="1" ht="13" x14ac:dyDescent="0.15"/>
    <row r="3944" customFormat="1" ht="13" x14ac:dyDescent="0.15"/>
    <row r="3945" customFormat="1" ht="13" x14ac:dyDescent="0.15"/>
    <row r="3946" customFormat="1" ht="13" x14ac:dyDescent="0.15"/>
    <row r="3947" customFormat="1" ht="13" x14ac:dyDescent="0.15"/>
    <row r="3948" customFormat="1" ht="13" x14ac:dyDescent="0.15"/>
    <row r="3949" customFormat="1" ht="13" x14ac:dyDescent="0.15"/>
    <row r="3950" customFormat="1" ht="13" x14ac:dyDescent="0.15"/>
    <row r="3951" customFormat="1" ht="13" x14ac:dyDescent="0.15"/>
    <row r="3952" customFormat="1" ht="13" x14ac:dyDescent="0.15"/>
    <row r="3953" customFormat="1" ht="13" x14ac:dyDescent="0.15"/>
    <row r="3954" customFormat="1" ht="13" x14ac:dyDescent="0.15"/>
    <row r="3955" customFormat="1" ht="13" x14ac:dyDescent="0.15"/>
    <row r="3956" customFormat="1" ht="13" x14ac:dyDescent="0.15"/>
    <row r="3957" customFormat="1" ht="13" x14ac:dyDescent="0.15"/>
    <row r="3958" customFormat="1" ht="13" x14ac:dyDescent="0.15"/>
    <row r="3959" customFormat="1" ht="13" x14ac:dyDescent="0.15"/>
    <row r="3960" customFormat="1" ht="13" x14ac:dyDescent="0.15"/>
    <row r="3961" customFormat="1" ht="13" x14ac:dyDescent="0.15"/>
    <row r="3962" customFormat="1" ht="13" x14ac:dyDescent="0.15"/>
    <row r="3963" customFormat="1" ht="13" x14ac:dyDescent="0.15"/>
    <row r="3964" customFormat="1" ht="13" x14ac:dyDescent="0.15"/>
    <row r="3965" customFormat="1" ht="13" x14ac:dyDescent="0.15"/>
    <row r="3966" customFormat="1" ht="13" x14ac:dyDescent="0.15"/>
    <row r="3967" customFormat="1" ht="13" x14ac:dyDescent="0.15"/>
    <row r="3968" customFormat="1" ht="13" x14ac:dyDescent="0.15"/>
    <row r="3969" customFormat="1" ht="13" x14ac:dyDescent="0.15"/>
    <row r="3970" customFormat="1" ht="13" x14ac:dyDescent="0.15"/>
    <row r="3971" customFormat="1" ht="13" x14ac:dyDescent="0.15"/>
    <row r="3972" customFormat="1" ht="13" x14ac:dyDescent="0.15"/>
    <row r="3973" customFormat="1" ht="13" x14ac:dyDescent="0.15"/>
    <row r="3974" customFormat="1" ht="13" x14ac:dyDescent="0.15"/>
    <row r="3975" customFormat="1" ht="13" x14ac:dyDescent="0.15"/>
    <row r="3976" customFormat="1" ht="13" x14ac:dyDescent="0.15"/>
    <row r="3977" customFormat="1" ht="13" x14ac:dyDescent="0.15"/>
    <row r="3978" customFormat="1" ht="13" x14ac:dyDescent="0.15"/>
    <row r="3979" customFormat="1" ht="13" x14ac:dyDescent="0.15"/>
    <row r="3980" customFormat="1" ht="13" x14ac:dyDescent="0.15"/>
    <row r="3981" customFormat="1" ht="13" x14ac:dyDescent="0.15"/>
    <row r="3982" customFormat="1" ht="13" x14ac:dyDescent="0.15"/>
    <row r="3983" customFormat="1" ht="13" x14ac:dyDescent="0.15"/>
    <row r="3984" customFormat="1" ht="13" x14ac:dyDescent="0.15"/>
    <row r="3985" customFormat="1" ht="13" x14ac:dyDescent="0.15"/>
    <row r="3986" customFormat="1" ht="13" x14ac:dyDescent="0.15"/>
    <row r="3987" customFormat="1" ht="13" x14ac:dyDescent="0.15"/>
    <row r="3988" customFormat="1" ht="13" x14ac:dyDescent="0.15"/>
    <row r="3989" customFormat="1" ht="13" x14ac:dyDescent="0.15"/>
    <row r="3990" customFormat="1" ht="13" x14ac:dyDescent="0.15"/>
    <row r="3991" customFormat="1" ht="13" x14ac:dyDescent="0.15"/>
    <row r="3992" customFormat="1" ht="13" x14ac:dyDescent="0.15"/>
    <row r="3993" customFormat="1" ht="13" x14ac:dyDescent="0.15"/>
    <row r="3994" customFormat="1" ht="13" x14ac:dyDescent="0.15"/>
    <row r="3995" customFormat="1" ht="13" x14ac:dyDescent="0.15"/>
    <row r="3996" customFormat="1" ht="13" x14ac:dyDescent="0.15"/>
    <row r="3997" customFormat="1" ht="13" x14ac:dyDescent="0.15"/>
    <row r="3998" customFormat="1" ht="13" x14ac:dyDescent="0.15"/>
    <row r="3999" customFormat="1" ht="13" x14ac:dyDescent="0.15"/>
    <row r="4000" customFormat="1" ht="13" x14ac:dyDescent="0.15"/>
    <row r="4001" customFormat="1" ht="13" x14ac:dyDescent="0.15"/>
    <row r="4002" customFormat="1" ht="13" x14ac:dyDescent="0.15"/>
    <row r="4003" customFormat="1" ht="13" x14ac:dyDescent="0.15"/>
    <row r="4004" customFormat="1" ht="13" x14ac:dyDescent="0.15"/>
    <row r="4005" customFormat="1" ht="13" x14ac:dyDescent="0.15"/>
    <row r="4006" customFormat="1" ht="13" x14ac:dyDescent="0.15"/>
    <row r="4007" customFormat="1" ht="13" x14ac:dyDescent="0.15"/>
    <row r="4008" customFormat="1" ht="13" x14ac:dyDescent="0.15"/>
    <row r="4009" customFormat="1" ht="13" x14ac:dyDescent="0.15"/>
    <row r="4010" customFormat="1" ht="13" x14ac:dyDescent="0.15"/>
    <row r="4011" customFormat="1" ht="13" x14ac:dyDescent="0.15"/>
    <row r="4012" customFormat="1" ht="13" x14ac:dyDescent="0.15"/>
    <row r="4013" customFormat="1" ht="13" x14ac:dyDescent="0.15"/>
    <row r="4014" customFormat="1" ht="13" x14ac:dyDescent="0.15"/>
    <row r="4015" customFormat="1" ht="13" x14ac:dyDescent="0.15"/>
    <row r="4016" customFormat="1" ht="13" x14ac:dyDescent="0.15"/>
    <row r="4017" customFormat="1" ht="13" x14ac:dyDescent="0.15"/>
    <row r="4018" customFormat="1" ht="13" x14ac:dyDescent="0.15"/>
    <row r="4019" customFormat="1" ht="13" x14ac:dyDescent="0.15"/>
    <row r="4020" customFormat="1" ht="13" x14ac:dyDescent="0.15"/>
    <row r="4021" customFormat="1" ht="13" x14ac:dyDescent="0.15"/>
    <row r="4022" customFormat="1" ht="13" x14ac:dyDescent="0.15"/>
    <row r="4023" customFormat="1" ht="13" x14ac:dyDescent="0.15"/>
    <row r="4024" customFormat="1" ht="13" x14ac:dyDescent="0.15"/>
    <row r="4025" customFormat="1" ht="13" x14ac:dyDescent="0.15"/>
    <row r="4026" customFormat="1" ht="13" x14ac:dyDescent="0.15"/>
    <row r="4027" customFormat="1" ht="13" x14ac:dyDescent="0.15"/>
    <row r="4028" customFormat="1" ht="13" x14ac:dyDescent="0.15"/>
    <row r="4029" customFormat="1" ht="13" x14ac:dyDescent="0.15"/>
    <row r="4030" customFormat="1" ht="13" x14ac:dyDescent="0.15"/>
    <row r="4031" customFormat="1" ht="13" x14ac:dyDescent="0.15"/>
    <row r="4032" customFormat="1" ht="13" x14ac:dyDescent="0.15"/>
    <row r="4033" customFormat="1" ht="13" x14ac:dyDescent="0.15"/>
    <row r="4034" customFormat="1" ht="13" x14ac:dyDescent="0.15"/>
    <row r="4035" customFormat="1" ht="13" x14ac:dyDescent="0.15"/>
    <row r="4036" customFormat="1" ht="13" x14ac:dyDescent="0.15"/>
    <row r="4037" customFormat="1" ht="13" x14ac:dyDescent="0.15"/>
    <row r="4038" customFormat="1" ht="13" x14ac:dyDescent="0.15"/>
    <row r="4039" customFormat="1" ht="13" x14ac:dyDescent="0.15"/>
    <row r="4040" customFormat="1" ht="13" x14ac:dyDescent="0.15"/>
    <row r="4041" customFormat="1" ht="13" x14ac:dyDescent="0.15"/>
    <row r="4042" customFormat="1" ht="13" x14ac:dyDescent="0.15"/>
    <row r="4043" customFormat="1" ht="13" x14ac:dyDescent="0.15"/>
    <row r="4044" customFormat="1" ht="13" x14ac:dyDescent="0.15"/>
    <row r="4045" customFormat="1" ht="13" x14ac:dyDescent="0.15"/>
    <row r="4046" customFormat="1" ht="13" x14ac:dyDescent="0.15"/>
    <row r="4047" customFormat="1" ht="13" x14ac:dyDescent="0.15"/>
    <row r="4048" customFormat="1" ht="13" x14ac:dyDescent="0.15"/>
    <row r="4049" customFormat="1" ht="13" x14ac:dyDescent="0.15"/>
    <row r="4050" customFormat="1" ht="13" x14ac:dyDescent="0.15"/>
    <row r="4051" customFormat="1" ht="13" x14ac:dyDescent="0.15"/>
    <row r="4052" customFormat="1" ht="13" x14ac:dyDescent="0.15"/>
    <row r="4053" customFormat="1" ht="13" x14ac:dyDescent="0.15"/>
    <row r="4054" customFormat="1" ht="13" x14ac:dyDescent="0.15"/>
    <row r="4055" customFormat="1" ht="13" x14ac:dyDescent="0.15"/>
    <row r="4056" customFormat="1" ht="13" x14ac:dyDescent="0.15"/>
    <row r="4057" customFormat="1" ht="13" x14ac:dyDescent="0.15"/>
    <row r="4058" customFormat="1" ht="13" x14ac:dyDescent="0.15"/>
    <row r="4059" customFormat="1" ht="13" x14ac:dyDescent="0.15"/>
    <row r="4060" customFormat="1" ht="13" x14ac:dyDescent="0.15"/>
    <row r="4061" customFormat="1" ht="13" x14ac:dyDescent="0.15"/>
    <row r="4062" customFormat="1" ht="13" x14ac:dyDescent="0.15"/>
    <row r="4063" customFormat="1" ht="13" x14ac:dyDescent="0.15"/>
    <row r="4064" customFormat="1" ht="13" x14ac:dyDescent="0.15"/>
    <row r="4065" customFormat="1" ht="13" x14ac:dyDescent="0.15"/>
    <row r="4066" customFormat="1" ht="13" x14ac:dyDescent="0.15"/>
    <row r="4067" customFormat="1" ht="13" x14ac:dyDescent="0.15"/>
    <row r="4068" customFormat="1" ht="13" x14ac:dyDescent="0.15"/>
    <row r="4069" customFormat="1" ht="13" x14ac:dyDescent="0.15"/>
    <row r="4070" customFormat="1" ht="13" x14ac:dyDescent="0.15"/>
    <row r="4071" customFormat="1" ht="13" x14ac:dyDescent="0.15"/>
    <row r="4072" customFormat="1" ht="13" x14ac:dyDescent="0.15"/>
    <row r="4073" customFormat="1" ht="13" x14ac:dyDescent="0.15"/>
    <row r="4074" customFormat="1" ht="13" x14ac:dyDescent="0.15"/>
    <row r="4075" customFormat="1" ht="13" x14ac:dyDescent="0.15"/>
    <row r="4076" customFormat="1" ht="13" x14ac:dyDescent="0.15"/>
    <row r="4077" customFormat="1" ht="13" x14ac:dyDescent="0.15"/>
    <row r="4078" customFormat="1" ht="13" x14ac:dyDescent="0.15"/>
    <row r="4079" customFormat="1" ht="13" x14ac:dyDescent="0.15"/>
    <row r="4080" customFormat="1" ht="13" x14ac:dyDescent="0.15"/>
    <row r="4081" customFormat="1" ht="13" x14ac:dyDescent="0.15"/>
    <row r="4082" customFormat="1" ht="13" x14ac:dyDescent="0.15"/>
    <row r="4083" customFormat="1" ht="13" x14ac:dyDescent="0.15"/>
    <row r="4084" customFormat="1" ht="13" x14ac:dyDescent="0.15"/>
    <row r="4085" customFormat="1" ht="13" x14ac:dyDescent="0.15"/>
    <row r="4086" customFormat="1" ht="13" x14ac:dyDescent="0.15"/>
    <row r="4087" customFormat="1" ht="13" x14ac:dyDescent="0.15"/>
    <row r="4088" customFormat="1" ht="13" x14ac:dyDescent="0.15"/>
    <row r="4089" customFormat="1" ht="13" x14ac:dyDescent="0.15"/>
    <row r="4090" customFormat="1" ht="13" x14ac:dyDescent="0.15"/>
    <row r="4091" customFormat="1" ht="13" x14ac:dyDescent="0.15"/>
    <row r="4092" customFormat="1" ht="13" x14ac:dyDescent="0.15"/>
    <row r="4093" customFormat="1" ht="13" x14ac:dyDescent="0.15"/>
    <row r="4094" customFormat="1" ht="13" x14ac:dyDescent="0.15"/>
    <row r="4095" customFormat="1" ht="13" x14ac:dyDescent="0.15"/>
    <row r="4096" customFormat="1" ht="13" x14ac:dyDescent="0.15"/>
    <row r="4097" customFormat="1" ht="13" x14ac:dyDescent="0.15"/>
    <row r="4098" customFormat="1" ht="13" x14ac:dyDescent="0.15"/>
    <row r="4099" customFormat="1" ht="13" x14ac:dyDescent="0.15"/>
    <row r="4100" customFormat="1" ht="13" x14ac:dyDescent="0.15"/>
    <row r="4101" customFormat="1" ht="13" x14ac:dyDescent="0.15"/>
    <row r="4102" customFormat="1" ht="13" x14ac:dyDescent="0.15"/>
    <row r="4103" customFormat="1" ht="13" x14ac:dyDescent="0.15"/>
    <row r="4104" customFormat="1" ht="13" x14ac:dyDescent="0.15"/>
    <row r="4105" customFormat="1" ht="13" x14ac:dyDescent="0.15"/>
    <row r="4106" customFormat="1" ht="13" x14ac:dyDescent="0.15"/>
    <row r="4107" customFormat="1" ht="13" x14ac:dyDescent="0.15"/>
    <row r="4108" customFormat="1" ht="13" x14ac:dyDescent="0.15"/>
    <row r="4109" customFormat="1" ht="13" x14ac:dyDescent="0.15"/>
    <row r="4110" customFormat="1" ht="13" x14ac:dyDescent="0.15"/>
    <row r="4111" customFormat="1" ht="13" x14ac:dyDescent="0.15"/>
    <row r="4112" customFormat="1" ht="13" x14ac:dyDescent="0.15"/>
    <row r="4113" customFormat="1" ht="13" x14ac:dyDescent="0.15"/>
    <row r="4114" customFormat="1" ht="13" x14ac:dyDescent="0.15"/>
    <row r="4115" customFormat="1" ht="13" x14ac:dyDescent="0.15"/>
    <row r="4116" customFormat="1" ht="13" x14ac:dyDescent="0.15"/>
    <row r="4117" customFormat="1" ht="13" x14ac:dyDescent="0.15"/>
    <row r="4118" customFormat="1" ht="13" x14ac:dyDescent="0.15"/>
    <row r="4119" customFormat="1" ht="13" x14ac:dyDescent="0.15"/>
    <row r="4120" customFormat="1" ht="13" x14ac:dyDescent="0.15"/>
    <row r="4121" customFormat="1" ht="13" x14ac:dyDescent="0.15"/>
    <row r="4122" customFormat="1" ht="13" x14ac:dyDescent="0.15"/>
    <row r="4123" customFormat="1" ht="13" x14ac:dyDescent="0.15"/>
    <row r="4124" customFormat="1" ht="13" x14ac:dyDescent="0.15"/>
    <row r="4125" customFormat="1" ht="13" x14ac:dyDescent="0.15"/>
    <row r="4126" customFormat="1" ht="13" x14ac:dyDescent="0.15"/>
    <row r="4127" customFormat="1" ht="13" x14ac:dyDescent="0.15"/>
    <row r="4128" customFormat="1" ht="13" x14ac:dyDescent="0.15"/>
    <row r="4129" customFormat="1" ht="13" x14ac:dyDescent="0.15"/>
    <row r="4130" customFormat="1" ht="13" x14ac:dyDescent="0.15"/>
    <row r="4131" customFormat="1" ht="13" x14ac:dyDescent="0.15"/>
    <row r="4132" customFormat="1" ht="13" x14ac:dyDescent="0.15"/>
    <row r="4133" customFormat="1" ht="13" x14ac:dyDescent="0.15"/>
    <row r="4134" customFormat="1" ht="13" x14ac:dyDescent="0.15"/>
    <row r="4135" customFormat="1" ht="13" x14ac:dyDescent="0.15"/>
    <row r="4136" customFormat="1" ht="13" x14ac:dyDescent="0.15"/>
    <row r="4137" customFormat="1" ht="13" x14ac:dyDescent="0.15"/>
    <row r="4138" customFormat="1" ht="13" x14ac:dyDescent="0.15"/>
    <row r="4139" customFormat="1" ht="13" x14ac:dyDescent="0.15"/>
    <row r="4140" customFormat="1" ht="13" x14ac:dyDescent="0.15"/>
    <row r="4141" customFormat="1" ht="13" x14ac:dyDescent="0.15"/>
    <row r="4142" customFormat="1" ht="13" x14ac:dyDescent="0.15"/>
    <row r="4143" customFormat="1" ht="13" x14ac:dyDescent="0.15"/>
    <row r="4144" customFormat="1" ht="13" x14ac:dyDescent="0.15"/>
    <row r="4145" customFormat="1" ht="13" x14ac:dyDescent="0.15"/>
    <row r="4146" customFormat="1" ht="13" x14ac:dyDescent="0.15"/>
    <row r="4147" customFormat="1" ht="13" x14ac:dyDescent="0.15"/>
    <row r="4148" customFormat="1" ht="13" x14ac:dyDescent="0.15"/>
    <row r="4149" customFormat="1" ht="13" x14ac:dyDescent="0.15"/>
    <row r="4150" customFormat="1" ht="13" x14ac:dyDescent="0.15"/>
    <row r="4151" customFormat="1" ht="13" x14ac:dyDescent="0.15"/>
    <row r="4152" customFormat="1" ht="13" x14ac:dyDescent="0.15"/>
    <row r="4153" customFormat="1" ht="13" x14ac:dyDescent="0.15"/>
    <row r="4154" customFormat="1" ht="13" x14ac:dyDescent="0.15"/>
    <row r="4155" customFormat="1" ht="13" x14ac:dyDescent="0.15"/>
    <row r="4156" customFormat="1" ht="13" x14ac:dyDescent="0.15"/>
    <row r="4157" customFormat="1" ht="13" x14ac:dyDescent="0.15"/>
    <row r="4158" customFormat="1" ht="13" x14ac:dyDescent="0.15"/>
    <row r="4159" customFormat="1" ht="13" x14ac:dyDescent="0.15"/>
    <row r="4160" customFormat="1" ht="13" x14ac:dyDescent="0.15"/>
    <row r="4161" customFormat="1" ht="13" x14ac:dyDescent="0.15"/>
    <row r="4162" customFormat="1" ht="13" x14ac:dyDescent="0.15"/>
    <row r="4163" customFormat="1" ht="13" x14ac:dyDescent="0.15"/>
    <row r="4164" customFormat="1" ht="13" x14ac:dyDescent="0.15"/>
    <row r="4165" customFormat="1" ht="13" x14ac:dyDescent="0.15"/>
    <row r="4166" customFormat="1" ht="13" x14ac:dyDescent="0.15"/>
    <row r="4167" customFormat="1" ht="13" x14ac:dyDescent="0.15"/>
    <row r="4168" customFormat="1" ht="13" x14ac:dyDescent="0.15"/>
    <row r="4169" customFormat="1" ht="13" x14ac:dyDescent="0.15"/>
    <row r="4170" customFormat="1" ht="13" x14ac:dyDescent="0.15"/>
    <row r="4171" customFormat="1" ht="13" x14ac:dyDescent="0.15"/>
    <row r="4172" customFormat="1" ht="13" x14ac:dyDescent="0.15"/>
    <row r="4173" customFormat="1" ht="13" x14ac:dyDescent="0.15"/>
    <row r="4174" customFormat="1" ht="13" x14ac:dyDescent="0.15"/>
    <row r="4175" customFormat="1" ht="13" x14ac:dyDescent="0.15"/>
    <row r="4176" customFormat="1" ht="13" x14ac:dyDescent="0.15"/>
    <row r="4177" customFormat="1" ht="13" x14ac:dyDescent="0.15"/>
    <row r="4178" customFormat="1" ht="13" x14ac:dyDescent="0.15"/>
    <row r="4179" customFormat="1" ht="13" x14ac:dyDescent="0.15"/>
    <row r="4180" customFormat="1" ht="13" x14ac:dyDescent="0.15"/>
    <row r="4181" customFormat="1" ht="13" x14ac:dyDescent="0.15"/>
    <row r="4182" customFormat="1" ht="13" x14ac:dyDescent="0.15"/>
    <row r="4183" customFormat="1" ht="13" x14ac:dyDescent="0.15"/>
    <row r="4184" customFormat="1" ht="13" x14ac:dyDescent="0.15"/>
    <row r="4185" customFormat="1" ht="13" x14ac:dyDescent="0.15"/>
    <row r="4186" customFormat="1" ht="13" x14ac:dyDescent="0.15"/>
    <row r="4187" customFormat="1" ht="13" x14ac:dyDescent="0.15"/>
    <row r="4188" customFormat="1" ht="13" x14ac:dyDescent="0.15"/>
    <row r="4189" customFormat="1" ht="13" x14ac:dyDescent="0.15"/>
    <row r="4190" customFormat="1" ht="13" x14ac:dyDescent="0.15"/>
    <row r="4191" customFormat="1" ht="13" x14ac:dyDescent="0.15"/>
    <row r="4192" customFormat="1" ht="13" x14ac:dyDescent="0.15"/>
    <row r="4193" customFormat="1" ht="13" x14ac:dyDescent="0.15"/>
    <row r="4194" customFormat="1" ht="13" x14ac:dyDescent="0.15"/>
    <row r="4195" customFormat="1" ht="13" x14ac:dyDescent="0.15"/>
    <row r="4196" customFormat="1" ht="13" x14ac:dyDescent="0.15"/>
    <row r="4197" customFormat="1" ht="13" x14ac:dyDescent="0.15"/>
    <row r="4198" customFormat="1" ht="13" x14ac:dyDescent="0.15"/>
    <row r="4199" customFormat="1" ht="13" x14ac:dyDescent="0.15"/>
    <row r="4200" customFormat="1" ht="13" x14ac:dyDescent="0.15"/>
    <row r="4201" customFormat="1" ht="13" x14ac:dyDescent="0.15"/>
    <row r="4202" customFormat="1" ht="13" x14ac:dyDescent="0.15"/>
    <row r="4203" customFormat="1" ht="13" x14ac:dyDescent="0.15"/>
    <row r="4204" customFormat="1" ht="13" x14ac:dyDescent="0.15"/>
    <row r="4205" customFormat="1" ht="13" x14ac:dyDescent="0.15"/>
    <row r="4206" customFormat="1" ht="13" x14ac:dyDescent="0.15"/>
    <row r="4207" customFormat="1" ht="13" x14ac:dyDescent="0.15"/>
    <row r="4208" customFormat="1" ht="13" x14ac:dyDescent="0.15"/>
    <row r="4209" customFormat="1" ht="13" x14ac:dyDescent="0.15"/>
    <row r="4210" customFormat="1" ht="13" x14ac:dyDescent="0.15"/>
    <row r="4211" customFormat="1" ht="13" x14ac:dyDescent="0.15"/>
    <row r="4212" customFormat="1" ht="13" x14ac:dyDescent="0.15"/>
    <row r="4213" customFormat="1" ht="13" x14ac:dyDescent="0.15"/>
    <row r="4214" customFormat="1" ht="13" x14ac:dyDescent="0.15"/>
    <row r="4215" customFormat="1" ht="13" x14ac:dyDescent="0.15"/>
    <row r="4216" customFormat="1" ht="13" x14ac:dyDescent="0.15"/>
    <row r="4217" customFormat="1" ht="13" x14ac:dyDescent="0.15"/>
    <row r="4218" customFormat="1" ht="13" x14ac:dyDescent="0.15"/>
    <row r="4219" customFormat="1" ht="13" x14ac:dyDescent="0.15"/>
    <row r="4220" customFormat="1" ht="13" x14ac:dyDescent="0.15"/>
    <row r="4221" customFormat="1" ht="13" x14ac:dyDescent="0.15"/>
    <row r="4222" customFormat="1" ht="13" x14ac:dyDescent="0.15"/>
    <row r="4223" customFormat="1" ht="13" x14ac:dyDescent="0.15"/>
    <row r="4224" customFormat="1" ht="13" x14ac:dyDescent="0.15"/>
    <row r="4225" customFormat="1" ht="13" x14ac:dyDescent="0.15"/>
    <row r="4226" customFormat="1" ht="13" x14ac:dyDescent="0.15"/>
    <row r="4227" customFormat="1" ht="13" x14ac:dyDescent="0.15"/>
    <row r="4228" customFormat="1" ht="13" x14ac:dyDescent="0.15"/>
    <row r="4229" customFormat="1" ht="13" x14ac:dyDescent="0.15"/>
    <row r="4230" customFormat="1" ht="13" x14ac:dyDescent="0.15"/>
    <row r="4231" customFormat="1" ht="13" x14ac:dyDescent="0.15"/>
    <row r="4232" customFormat="1" ht="13" x14ac:dyDescent="0.15"/>
    <row r="4233" customFormat="1" ht="13" x14ac:dyDescent="0.15"/>
    <row r="4234" customFormat="1" ht="13" x14ac:dyDescent="0.15"/>
    <row r="4235" customFormat="1" ht="13" x14ac:dyDescent="0.15"/>
    <row r="4236" customFormat="1" ht="13" x14ac:dyDescent="0.15"/>
    <row r="4237" customFormat="1" ht="13" x14ac:dyDescent="0.15"/>
    <row r="4238" customFormat="1" ht="13" x14ac:dyDescent="0.15"/>
    <row r="4239" customFormat="1" ht="13" x14ac:dyDescent="0.15"/>
    <row r="4240" customFormat="1" ht="13" x14ac:dyDescent="0.15"/>
    <row r="4241" customFormat="1" ht="13" x14ac:dyDescent="0.15"/>
    <row r="4242" customFormat="1" ht="13" x14ac:dyDescent="0.15"/>
    <row r="4243" customFormat="1" ht="13" x14ac:dyDescent="0.15"/>
    <row r="4244" customFormat="1" ht="13" x14ac:dyDescent="0.15"/>
    <row r="4245" customFormat="1" ht="13" x14ac:dyDescent="0.15"/>
    <row r="4246" customFormat="1" ht="13" x14ac:dyDescent="0.15"/>
    <row r="4247" customFormat="1" ht="13" x14ac:dyDescent="0.15"/>
    <row r="4248" customFormat="1" ht="13" x14ac:dyDescent="0.15"/>
    <row r="4249" customFormat="1" ht="13" x14ac:dyDescent="0.15"/>
    <row r="4250" customFormat="1" ht="13" x14ac:dyDescent="0.15"/>
    <row r="4251" customFormat="1" ht="13" x14ac:dyDescent="0.15"/>
    <row r="4252" customFormat="1" ht="13" x14ac:dyDescent="0.15"/>
    <row r="4253" customFormat="1" ht="13" x14ac:dyDescent="0.15"/>
    <row r="4254" customFormat="1" ht="13" x14ac:dyDescent="0.15"/>
    <row r="4255" customFormat="1" ht="13" x14ac:dyDescent="0.15"/>
    <row r="4256" customFormat="1" ht="13" x14ac:dyDescent="0.15"/>
    <row r="4257" customFormat="1" ht="13" x14ac:dyDescent="0.15"/>
    <row r="4258" customFormat="1" ht="13" x14ac:dyDescent="0.15"/>
    <row r="4259" customFormat="1" ht="13" x14ac:dyDescent="0.15"/>
    <row r="4260" customFormat="1" ht="13" x14ac:dyDescent="0.15"/>
    <row r="4261" customFormat="1" ht="13" x14ac:dyDescent="0.15"/>
    <row r="4262" customFormat="1" ht="13" x14ac:dyDescent="0.15"/>
    <row r="4263" customFormat="1" ht="13" x14ac:dyDescent="0.15"/>
    <row r="4264" customFormat="1" ht="13" x14ac:dyDescent="0.15"/>
    <row r="4265" customFormat="1" ht="13" x14ac:dyDescent="0.15"/>
    <row r="4266" customFormat="1" ht="13" x14ac:dyDescent="0.15"/>
    <row r="4267" customFormat="1" ht="13" x14ac:dyDescent="0.15"/>
    <row r="4268" customFormat="1" ht="13" x14ac:dyDescent="0.15"/>
    <row r="4269" customFormat="1" ht="13" x14ac:dyDescent="0.15"/>
    <row r="4270" customFormat="1" ht="13" x14ac:dyDescent="0.15"/>
    <row r="4271" customFormat="1" ht="13" x14ac:dyDescent="0.15"/>
    <row r="4272" customFormat="1" ht="13" x14ac:dyDescent="0.15"/>
    <row r="4273" customFormat="1" ht="13" x14ac:dyDescent="0.15"/>
    <row r="4274" customFormat="1" ht="13" x14ac:dyDescent="0.15"/>
    <row r="4275" customFormat="1" ht="13" x14ac:dyDescent="0.15"/>
    <row r="4276" customFormat="1" ht="13" x14ac:dyDescent="0.15"/>
    <row r="4277" customFormat="1" ht="13" x14ac:dyDescent="0.15"/>
    <row r="4278" customFormat="1" ht="13" x14ac:dyDescent="0.15"/>
    <row r="4279" customFormat="1" ht="13" x14ac:dyDescent="0.15"/>
    <row r="4280" customFormat="1" ht="13" x14ac:dyDescent="0.15"/>
    <row r="4281" customFormat="1" ht="13" x14ac:dyDescent="0.15"/>
    <row r="4282" customFormat="1" ht="13" x14ac:dyDescent="0.15"/>
    <row r="4283" customFormat="1" ht="13" x14ac:dyDescent="0.15"/>
    <row r="4284" customFormat="1" ht="13" x14ac:dyDescent="0.15"/>
    <row r="4285" customFormat="1" ht="13" x14ac:dyDescent="0.15"/>
    <row r="4286" customFormat="1" ht="13" x14ac:dyDescent="0.15"/>
    <row r="4287" customFormat="1" ht="13" x14ac:dyDescent="0.15"/>
    <row r="4288" customFormat="1" ht="13" x14ac:dyDescent="0.15"/>
    <row r="4289" customFormat="1" ht="13" x14ac:dyDescent="0.15"/>
    <row r="4290" customFormat="1" ht="13" x14ac:dyDescent="0.15"/>
    <row r="4291" customFormat="1" ht="13" x14ac:dyDescent="0.15"/>
    <row r="4292" customFormat="1" ht="13" x14ac:dyDescent="0.15"/>
    <row r="4293" customFormat="1" ht="13" x14ac:dyDescent="0.15"/>
    <row r="4294" customFormat="1" ht="13" x14ac:dyDescent="0.15"/>
    <row r="4295" customFormat="1" ht="13" x14ac:dyDescent="0.15"/>
    <row r="4296" customFormat="1" ht="13" x14ac:dyDescent="0.15"/>
    <row r="4297" customFormat="1" ht="13" x14ac:dyDescent="0.15"/>
    <row r="4298" customFormat="1" ht="13" x14ac:dyDescent="0.15"/>
    <row r="4299" customFormat="1" ht="13" x14ac:dyDescent="0.15"/>
    <row r="4300" customFormat="1" ht="13" x14ac:dyDescent="0.15"/>
    <row r="4301" customFormat="1" ht="13" x14ac:dyDescent="0.15"/>
    <row r="4302" customFormat="1" ht="13" x14ac:dyDescent="0.15"/>
    <row r="4303" customFormat="1" ht="13" x14ac:dyDescent="0.15"/>
    <row r="4304" customFormat="1" ht="13" x14ac:dyDescent="0.15"/>
    <row r="4305" customFormat="1" ht="13" x14ac:dyDescent="0.15"/>
    <row r="4306" customFormat="1" ht="13" x14ac:dyDescent="0.15"/>
    <row r="4307" customFormat="1" ht="13" x14ac:dyDescent="0.15"/>
    <row r="4308" customFormat="1" ht="13" x14ac:dyDescent="0.15"/>
    <row r="4309" customFormat="1" ht="13" x14ac:dyDescent="0.15"/>
    <row r="4310" customFormat="1" ht="13" x14ac:dyDescent="0.15"/>
    <row r="4311" customFormat="1" ht="13" x14ac:dyDescent="0.15"/>
    <row r="4312" customFormat="1" ht="13" x14ac:dyDescent="0.15"/>
    <row r="4313" customFormat="1" ht="13" x14ac:dyDescent="0.15"/>
    <row r="4314" customFormat="1" ht="13" x14ac:dyDescent="0.15"/>
    <row r="4315" customFormat="1" ht="13" x14ac:dyDescent="0.15"/>
    <row r="4316" customFormat="1" ht="13" x14ac:dyDescent="0.15"/>
    <row r="4317" customFormat="1" ht="13" x14ac:dyDescent="0.15"/>
    <row r="4318" customFormat="1" ht="13" x14ac:dyDescent="0.15"/>
    <row r="4319" customFormat="1" ht="13" x14ac:dyDescent="0.15"/>
    <row r="4320" customFormat="1" ht="13" x14ac:dyDescent="0.15"/>
    <row r="4321" customFormat="1" ht="13" x14ac:dyDescent="0.15"/>
    <row r="4322" customFormat="1" ht="13" x14ac:dyDescent="0.15"/>
    <row r="4323" customFormat="1" ht="13" x14ac:dyDescent="0.15"/>
    <row r="4324" customFormat="1" ht="13" x14ac:dyDescent="0.15"/>
    <row r="4325" customFormat="1" ht="13" x14ac:dyDescent="0.15"/>
    <row r="4326" customFormat="1" ht="13" x14ac:dyDescent="0.15"/>
    <row r="4327" customFormat="1" ht="13" x14ac:dyDescent="0.15"/>
    <row r="4328" customFormat="1" ht="13" x14ac:dyDescent="0.15"/>
    <row r="4329" customFormat="1" ht="13" x14ac:dyDescent="0.15"/>
    <row r="4330" customFormat="1" ht="13" x14ac:dyDescent="0.15"/>
    <row r="4331" customFormat="1" ht="13" x14ac:dyDescent="0.15"/>
    <row r="4332" customFormat="1" ht="13" x14ac:dyDescent="0.15"/>
    <row r="4333" customFormat="1" ht="13" x14ac:dyDescent="0.15"/>
    <row r="4334" customFormat="1" ht="13" x14ac:dyDescent="0.15"/>
    <row r="4335" customFormat="1" ht="13" x14ac:dyDescent="0.15"/>
    <row r="4336" customFormat="1" ht="13" x14ac:dyDescent="0.15"/>
    <row r="4337" customFormat="1" ht="13" x14ac:dyDescent="0.15"/>
    <row r="4338" customFormat="1" ht="13" x14ac:dyDescent="0.15"/>
    <row r="4339" customFormat="1" ht="13" x14ac:dyDescent="0.15"/>
    <row r="4340" customFormat="1" ht="13" x14ac:dyDescent="0.15"/>
    <row r="4341" customFormat="1" ht="13" x14ac:dyDescent="0.15"/>
    <row r="4342" customFormat="1" ht="13" x14ac:dyDescent="0.15"/>
    <row r="4343" customFormat="1" ht="13" x14ac:dyDescent="0.15"/>
    <row r="4344" customFormat="1" ht="13" x14ac:dyDescent="0.15"/>
    <row r="4345" customFormat="1" ht="13" x14ac:dyDescent="0.15"/>
    <row r="4346" customFormat="1" ht="13" x14ac:dyDescent="0.15"/>
    <row r="4347" customFormat="1" ht="13" x14ac:dyDescent="0.15"/>
    <row r="4348" customFormat="1" ht="13" x14ac:dyDescent="0.15"/>
    <row r="4349" customFormat="1" ht="13" x14ac:dyDescent="0.15"/>
    <row r="4350" customFormat="1" ht="13" x14ac:dyDescent="0.15"/>
    <row r="4351" customFormat="1" ht="13" x14ac:dyDescent="0.15"/>
    <row r="4352" customFormat="1" ht="13" x14ac:dyDescent="0.15"/>
    <row r="4353" customFormat="1" ht="13" x14ac:dyDescent="0.15"/>
    <row r="4354" customFormat="1" ht="13" x14ac:dyDescent="0.15"/>
    <row r="4355" customFormat="1" ht="13" x14ac:dyDescent="0.15"/>
    <row r="4356" customFormat="1" ht="13" x14ac:dyDescent="0.15"/>
    <row r="4357" customFormat="1" ht="13" x14ac:dyDescent="0.15"/>
    <row r="4358" customFormat="1" ht="13" x14ac:dyDescent="0.15"/>
    <row r="4359" customFormat="1" ht="13" x14ac:dyDescent="0.15"/>
    <row r="4360" customFormat="1" ht="13" x14ac:dyDescent="0.15"/>
    <row r="4361" customFormat="1" ht="13" x14ac:dyDescent="0.15"/>
    <row r="4362" customFormat="1" ht="13" x14ac:dyDescent="0.15"/>
    <row r="4363" customFormat="1" ht="13" x14ac:dyDescent="0.15"/>
    <row r="4364" customFormat="1" ht="13" x14ac:dyDescent="0.15"/>
    <row r="4365" customFormat="1" ht="13" x14ac:dyDescent="0.15"/>
    <row r="4366" customFormat="1" ht="13" x14ac:dyDescent="0.15"/>
    <row r="4367" customFormat="1" ht="13" x14ac:dyDescent="0.15"/>
    <row r="4368" customFormat="1" ht="13" x14ac:dyDescent="0.15"/>
    <row r="4369" customFormat="1" ht="13" x14ac:dyDescent="0.15"/>
    <row r="4370" customFormat="1" ht="13" x14ac:dyDescent="0.15"/>
    <row r="4371" customFormat="1" ht="13" x14ac:dyDescent="0.15"/>
    <row r="4372" customFormat="1" ht="13" x14ac:dyDescent="0.15"/>
    <row r="4373" customFormat="1" ht="13" x14ac:dyDescent="0.15"/>
    <row r="4374" customFormat="1" ht="13" x14ac:dyDescent="0.15"/>
    <row r="4375" customFormat="1" ht="13" x14ac:dyDescent="0.15"/>
    <row r="4376" customFormat="1" ht="13" x14ac:dyDescent="0.15"/>
    <row r="4377" customFormat="1" ht="13" x14ac:dyDescent="0.15"/>
    <row r="4378" customFormat="1" ht="13" x14ac:dyDescent="0.15"/>
    <row r="4379" customFormat="1" ht="13" x14ac:dyDescent="0.15"/>
    <row r="4380" customFormat="1" ht="13" x14ac:dyDescent="0.15"/>
    <row r="4381" customFormat="1" ht="13" x14ac:dyDescent="0.15"/>
    <row r="4382" customFormat="1" ht="13" x14ac:dyDescent="0.15"/>
    <row r="4383" customFormat="1" ht="13" x14ac:dyDescent="0.15"/>
    <row r="4384" customFormat="1" ht="13" x14ac:dyDescent="0.15"/>
    <row r="4385" customFormat="1" ht="13" x14ac:dyDescent="0.15"/>
    <row r="4386" customFormat="1" ht="13" x14ac:dyDescent="0.15"/>
    <row r="4387" customFormat="1" ht="13" x14ac:dyDescent="0.15"/>
    <row r="4388" customFormat="1" ht="13" x14ac:dyDescent="0.15"/>
    <row r="4389" customFormat="1" ht="13" x14ac:dyDescent="0.15"/>
    <row r="4390" customFormat="1" ht="13" x14ac:dyDescent="0.15"/>
    <row r="4391" customFormat="1" ht="13" x14ac:dyDescent="0.15"/>
    <row r="4392" customFormat="1" ht="13" x14ac:dyDescent="0.15"/>
    <row r="4393" customFormat="1" ht="13" x14ac:dyDescent="0.15"/>
    <row r="4394" customFormat="1" ht="13" x14ac:dyDescent="0.15"/>
    <row r="4395" customFormat="1" ht="13" x14ac:dyDescent="0.15"/>
    <row r="4396" customFormat="1" ht="13" x14ac:dyDescent="0.15"/>
    <row r="4397" customFormat="1" ht="13" x14ac:dyDescent="0.15"/>
    <row r="4398" customFormat="1" ht="13" x14ac:dyDescent="0.15"/>
    <row r="4399" customFormat="1" ht="13" x14ac:dyDescent="0.15"/>
    <row r="4400" customFormat="1" ht="13" x14ac:dyDescent="0.15"/>
    <row r="4401" customFormat="1" ht="13" x14ac:dyDescent="0.15"/>
    <row r="4402" customFormat="1" ht="13" x14ac:dyDescent="0.15"/>
    <row r="4403" customFormat="1" ht="13" x14ac:dyDescent="0.15"/>
    <row r="4404" customFormat="1" ht="13" x14ac:dyDescent="0.15"/>
    <row r="4405" customFormat="1" ht="13" x14ac:dyDescent="0.15"/>
    <row r="4406" customFormat="1" ht="13" x14ac:dyDescent="0.15"/>
    <row r="4407" customFormat="1" ht="13" x14ac:dyDescent="0.15"/>
    <row r="4408" customFormat="1" ht="13" x14ac:dyDescent="0.15"/>
    <row r="4409" customFormat="1" ht="13" x14ac:dyDescent="0.15"/>
    <row r="4410" customFormat="1" ht="13" x14ac:dyDescent="0.15"/>
    <row r="4411" customFormat="1" ht="13" x14ac:dyDescent="0.15"/>
    <row r="4412" customFormat="1" ht="13" x14ac:dyDescent="0.15"/>
    <row r="4413" customFormat="1" ht="13" x14ac:dyDescent="0.15"/>
    <row r="4414" customFormat="1" ht="13" x14ac:dyDescent="0.15"/>
    <row r="4415" customFormat="1" ht="13" x14ac:dyDescent="0.15"/>
    <row r="4416" customFormat="1" ht="13" x14ac:dyDescent="0.15"/>
    <row r="4417" customFormat="1" ht="13" x14ac:dyDescent="0.15"/>
    <row r="4418" customFormat="1" ht="13" x14ac:dyDescent="0.15"/>
    <row r="4419" customFormat="1" ht="13" x14ac:dyDescent="0.15"/>
    <row r="4420" customFormat="1" ht="13" x14ac:dyDescent="0.15"/>
    <row r="4421" customFormat="1" ht="13" x14ac:dyDescent="0.15"/>
    <row r="4422" customFormat="1" ht="13" x14ac:dyDescent="0.15"/>
    <row r="4423" customFormat="1" ht="13" x14ac:dyDescent="0.15"/>
    <row r="4424" customFormat="1" ht="13" x14ac:dyDescent="0.15"/>
    <row r="4425" customFormat="1" ht="13" x14ac:dyDescent="0.15"/>
    <row r="4426" customFormat="1" ht="13" x14ac:dyDescent="0.15"/>
    <row r="4427" customFormat="1" ht="13" x14ac:dyDescent="0.15"/>
    <row r="4428" customFormat="1" ht="13" x14ac:dyDescent="0.15"/>
    <row r="4429" customFormat="1" ht="13" x14ac:dyDescent="0.15"/>
    <row r="4430" customFormat="1" ht="13" x14ac:dyDescent="0.15"/>
    <row r="4431" customFormat="1" ht="13" x14ac:dyDescent="0.15"/>
    <row r="4432" customFormat="1" ht="13" x14ac:dyDescent="0.15"/>
    <row r="4433" customFormat="1" ht="13" x14ac:dyDescent="0.15"/>
    <row r="4434" customFormat="1" ht="13" x14ac:dyDescent="0.15"/>
    <row r="4435" customFormat="1" ht="13" x14ac:dyDescent="0.15"/>
    <row r="4436" customFormat="1" ht="13" x14ac:dyDescent="0.15"/>
    <row r="4437" customFormat="1" ht="13" x14ac:dyDescent="0.15"/>
    <row r="4438" customFormat="1" ht="13" x14ac:dyDescent="0.15"/>
    <row r="4439" customFormat="1" ht="13" x14ac:dyDescent="0.15"/>
    <row r="4440" customFormat="1" ht="13" x14ac:dyDescent="0.15"/>
    <row r="4441" customFormat="1" ht="13" x14ac:dyDescent="0.15"/>
    <row r="4442" customFormat="1" ht="13" x14ac:dyDescent="0.15"/>
    <row r="4443" customFormat="1" ht="13" x14ac:dyDescent="0.15"/>
    <row r="4444" customFormat="1" ht="13" x14ac:dyDescent="0.15"/>
    <row r="4445" customFormat="1" ht="13" x14ac:dyDescent="0.15"/>
    <row r="4446" customFormat="1" ht="13" x14ac:dyDescent="0.15"/>
    <row r="4447" customFormat="1" ht="13" x14ac:dyDescent="0.15"/>
    <row r="4448" customFormat="1" ht="13" x14ac:dyDescent="0.15"/>
    <row r="4449" customFormat="1" ht="13" x14ac:dyDescent="0.15"/>
    <row r="4450" customFormat="1" ht="13" x14ac:dyDescent="0.15"/>
    <row r="4451" customFormat="1" ht="13" x14ac:dyDescent="0.15"/>
    <row r="4452" customFormat="1" ht="13" x14ac:dyDescent="0.15"/>
    <row r="4453" customFormat="1" ht="13" x14ac:dyDescent="0.15"/>
    <row r="4454" customFormat="1" ht="13" x14ac:dyDescent="0.15"/>
    <row r="4455" customFormat="1" ht="13" x14ac:dyDescent="0.15"/>
    <row r="4456" customFormat="1" ht="13" x14ac:dyDescent="0.15"/>
    <row r="4457" customFormat="1" ht="13" x14ac:dyDescent="0.15"/>
    <row r="4458" customFormat="1" ht="13" x14ac:dyDescent="0.15"/>
    <row r="4459" customFormat="1" ht="13" x14ac:dyDescent="0.15"/>
    <row r="4460" customFormat="1" ht="13" x14ac:dyDescent="0.15"/>
    <row r="4461" customFormat="1" ht="13" x14ac:dyDescent="0.15"/>
    <row r="4462" customFormat="1" ht="13" x14ac:dyDescent="0.15"/>
    <row r="4463" customFormat="1" ht="13" x14ac:dyDescent="0.15"/>
    <row r="4464" customFormat="1" ht="13" x14ac:dyDescent="0.15"/>
    <row r="4465" customFormat="1" ht="13" x14ac:dyDescent="0.15"/>
    <row r="4466" customFormat="1" ht="13" x14ac:dyDescent="0.15"/>
    <row r="4467" customFormat="1" ht="13" x14ac:dyDescent="0.15"/>
    <row r="4468" customFormat="1" ht="13" x14ac:dyDescent="0.15"/>
    <row r="4469" customFormat="1" ht="13" x14ac:dyDescent="0.15"/>
    <row r="4470" customFormat="1" ht="13" x14ac:dyDescent="0.15"/>
    <row r="4471" customFormat="1" ht="13" x14ac:dyDescent="0.15"/>
    <row r="4472" customFormat="1" ht="13" x14ac:dyDescent="0.15"/>
    <row r="4473" customFormat="1" ht="13" x14ac:dyDescent="0.15"/>
    <row r="4474" customFormat="1" ht="13" x14ac:dyDescent="0.15"/>
    <row r="4475" customFormat="1" ht="13" x14ac:dyDescent="0.15"/>
    <row r="4476" customFormat="1" ht="13" x14ac:dyDescent="0.15"/>
    <row r="4477" customFormat="1" ht="13" x14ac:dyDescent="0.15"/>
    <row r="4478" customFormat="1" ht="13" x14ac:dyDescent="0.15"/>
    <row r="4479" customFormat="1" ht="13" x14ac:dyDescent="0.15"/>
    <row r="4480" customFormat="1" ht="13" x14ac:dyDescent="0.15"/>
    <row r="4481" customFormat="1" ht="13" x14ac:dyDescent="0.15"/>
    <row r="4482" customFormat="1" ht="13" x14ac:dyDescent="0.15"/>
    <row r="4483" customFormat="1" ht="13" x14ac:dyDescent="0.15"/>
    <row r="4484" customFormat="1" ht="13" x14ac:dyDescent="0.15"/>
    <row r="4485" customFormat="1" ht="13" x14ac:dyDescent="0.15"/>
    <row r="4486" customFormat="1" ht="13" x14ac:dyDescent="0.15"/>
    <row r="4487" customFormat="1" ht="13" x14ac:dyDescent="0.15"/>
    <row r="4488" customFormat="1" ht="13" x14ac:dyDescent="0.15"/>
    <row r="4489" customFormat="1" ht="13" x14ac:dyDescent="0.15"/>
    <row r="4490" customFormat="1" ht="13" x14ac:dyDescent="0.15"/>
    <row r="4491" customFormat="1" ht="13" x14ac:dyDescent="0.15"/>
    <row r="4492" customFormat="1" ht="13" x14ac:dyDescent="0.15"/>
    <row r="4493" customFormat="1" ht="13" x14ac:dyDescent="0.15"/>
    <row r="4494" customFormat="1" ht="13" x14ac:dyDescent="0.15"/>
    <row r="4495" customFormat="1" ht="13" x14ac:dyDescent="0.15"/>
    <row r="4496" customFormat="1" ht="13" x14ac:dyDescent="0.15"/>
    <row r="4497" customFormat="1" ht="13" x14ac:dyDescent="0.15"/>
    <row r="4498" customFormat="1" ht="13" x14ac:dyDescent="0.15"/>
    <row r="4499" customFormat="1" ht="13" x14ac:dyDescent="0.15"/>
    <row r="4500" customFormat="1" ht="13" x14ac:dyDescent="0.15"/>
    <row r="4501" customFormat="1" ht="13" x14ac:dyDescent="0.15"/>
    <row r="4502" customFormat="1" ht="13" x14ac:dyDescent="0.15"/>
    <row r="4503" customFormat="1" ht="13" x14ac:dyDescent="0.15"/>
    <row r="4504" customFormat="1" ht="13" x14ac:dyDescent="0.15"/>
    <row r="4505" customFormat="1" ht="13" x14ac:dyDescent="0.15"/>
    <row r="4506" customFormat="1" ht="13" x14ac:dyDescent="0.15"/>
    <row r="4507" customFormat="1" ht="13" x14ac:dyDescent="0.15"/>
    <row r="4508" customFormat="1" ht="13" x14ac:dyDescent="0.15"/>
    <row r="4509" customFormat="1" ht="13" x14ac:dyDescent="0.15"/>
    <row r="4510" customFormat="1" ht="13" x14ac:dyDescent="0.15"/>
    <row r="4511" customFormat="1" ht="13" x14ac:dyDescent="0.15"/>
    <row r="4512" customFormat="1" ht="13" x14ac:dyDescent="0.15"/>
    <row r="4513" customFormat="1" ht="13" x14ac:dyDescent="0.15"/>
    <row r="4514" customFormat="1" ht="13" x14ac:dyDescent="0.15"/>
    <row r="4515" customFormat="1" ht="13" x14ac:dyDescent="0.15"/>
    <row r="4516" customFormat="1" ht="13" x14ac:dyDescent="0.15"/>
    <row r="4517" customFormat="1" ht="13" x14ac:dyDescent="0.15"/>
    <row r="4518" customFormat="1" ht="13" x14ac:dyDescent="0.15"/>
    <row r="4519" customFormat="1" ht="13" x14ac:dyDescent="0.15"/>
    <row r="4520" customFormat="1" ht="13" x14ac:dyDescent="0.15"/>
    <row r="4521" customFormat="1" ht="13" x14ac:dyDescent="0.15"/>
    <row r="4522" customFormat="1" ht="13" x14ac:dyDescent="0.15"/>
    <row r="4523" customFormat="1" ht="13" x14ac:dyDescent="0.15"/>
    <row r="4524" customFormat="1" ht="13" x14ac:dyDescent="0.15"/>
    <row r="4525" customFormat="1" ht="13" x14ac:dyDescent="0.15"/>
    <row r="4526" customFormat="1" ht="13" x14ac:dyDescent="0.15"/>
    <row r="4527" customFormat="1" ht="13" x14ac:dyDescent="0.15"/>
    <row r="4528" customFormat="1" ht="13" x14ac:dyDescent="0.15"/>
    <row r="4529" customFormat="1" ht="13" x14ac:dyDescent="0.15"/>
    <row r="4530" customFormat="1" ht="13" x14ac:dyDescent="0.15"/>
    <row r="4531" customFormat="1" ht="13" x14ac:dyDescent="0.15"/>
    <row r="4532" customFormat="1" ht="13" x14ac:dyDescent="0.15"/>
    <row r="4533" customFormat="1" ht="13" x14ac:dyDescent="0.15"/>
    <row r="4534" customFormat="1" ht="13" x14ac:dyDescent="0.15"/>
    <row r="4535" customFormat="1" ht="13" x14ac:dyDescent="0.15"/>
    <row r="4536" customFormat="1" ht="13" x14ac:dyDescent="0.15"/>
    <row r="4537" customFormat="1" ht="13" x14ac:dyDescent="0.15"/>
    <row r="4538" customFormat="1" ht="13" x14ac:dyDescent="0.15"/>
    <row r="4539" customFormat="1" ht="13" x14ac:dyDescent="0.15"/>
    <row r="4540" customFormat="1" ht="13" x14ac:dyDescent="0.15"/>
    <row r="4541" customFormat="1" ht="13" x14ac:dyDescent="0.15"/>
    <row r="4542" customFormat="1" ht="13" x14ac:dyDescent="0.15"/>
    <row r="4543" customFormat="1" ht="13" x14ac:dyDescent="0.15"/>
    <row r="4544" customFormat="1" ht="13" x14ac:dyDescent="0.15"/>
    <row r="4545" customFormat="1" ht="13" x14ac:dyDescent="0.15"/>
    <row r="4546" customFormat="1" ht="13" x14ac:dyDescent="0.15"/>
    <row r="4547" customFormat="1" ht="13" x14ac:dyDescent="0.15"/>
    <row r="4548" customFormat="1" ht="13" x14ac:dyDescent="0.15"/>
    <row r="4549" customFormat="1" ht="13" x14ac:dyDescent="0.15"/>
    <row r="4550" customFormat="1" ht="13" x14ac:dyDescent="0.15"/>
    <row r="4551" customFormat="1" ht="13" x14ac:dyDescent="0.15"/>
    <row r="4552" customFormat="1" ht="13" x14ac:dyDescent="0.15"/>
    <row r="4553" customFormat="1" ht="13" x14ac:dyDescent="0.15"/>
    <row r="4554" customFormat="1" ht="13" x14ac:dyDescent="0.15"/>
    <row r="4555" customFormat="1" ht="13" x14ac:dyDescent="0.15"/>
    <row r="4556" customFormat="1" ht="13" x14ac:dyDescent="0.15"/>
    <row r="4557" customFormat="1" ht="13" x14ac:dyDescent="0.15"/>
    <row r="4558" customFormat="1" ht="13" x14ac:dyDescent="0.15"/>
    <row r="4559" customFormat="1" ht="13" x14ac:dyDescent="0.15"/>
    <row r="4560" customFormat="1" ht="13" x14ac:dyDescent="0.15"/>
    <row r="4561" customFormat="1" ht="13" x14ac:dyDescent="0.15"/>
    <row r="4562" customFormat="1" ht="13" x14ac:dyDescent="0.15"/>
    <row r="4563" customFormat="1" ht="13" x14ac:dyDescent="0.15"/>
    <row r="4564" customFormat="1" ht="13" x14ac:dyDescent="0.15"/>
    <row r="4565" customFormat="1" ht="13" x14ac:dyDescent="0.15"/>
    <row r="4566" customFormat="1" ht="13" x14ac:dyDescent="0.15"/>
    <row r="4567" customFormat="1" ht="13" x14ac:dyDescent="0.15"/>
    <row r="4568" customFormat="1" ht="13" x14ac:dyDescent="0.15"/>
    <row r="4569" customFormat="1" ht="13" x14ac:dyDescent="0.15"/>
    <row r="4570" customFormat="1" ht="13" x14ac:dyDescent="0.15"/>
    <row r="4571" customFormat="1" ht="13" x14ac:dyDescent="0.15"/>
    <row r="4572" customFormat="1" ht="13" x14ac:dyDescent="0.15"/>
    <row r="4573" customFormat="1" ht="13" x14ac:dyDescent="0.15"/>
    <row r="4574" customFormat="1" ht="13" x14ac:dyDescent="0.15"/>
    <row r="4575" customFormat="1" ht="13" x14ac:dyDescent="0.15"/>
    <row r="4576" customFormat="1" ht="13" x14ac:dyDescent="0.15"/>
    <row r="4577" customFormat="1" ht="13" x14ac:dyDescent="0.15"/>
    <row r="4578" customFormat="1" ht="13" x14ac:dyDescent="0.15"/>
    <row r="4579" customFormat="1" ht="13" x14ac:dyDescent="0.15"/>
    <row r="4580" customFormat="1" ht="13" x14ac:dyDescent="0.15"/>
    <row r="4581" customFormat="1" ht="13" x14ac:dyDescent="0.15"/>
    <row r="4582" customFormat="1" ht="13" x14ac:dyDescent="0.15"/>
    <row r="4583" customFormat="1" ht="13" x14ac:dyDescent="0.15"/>
    <row r="4584" customFormat="1" ht="13" x14ac:dyDescent="0.15"/>
    <row r="4585" customFormat="1" ht="13" x14ac:dyDescent="0.15"/>
    <row r="4586" customFormat="1" ht="13" x14ac:dyDescent="0.15"/>
    <row r="4587" customFormat="1" ht="13" x14ac:dyDescent="0.15"/>
    <row r="4588" customFormat="1" ht="13" x14ac:dyDescent="0.15"/>
    <row r="4589" customFormat="1" ht="13" x14ac:dyDescent="0.15"/>
    <row r="4590" customFormat="1" ht="13" x14ac:dyDescent="0.15"/>
    <row r="4591" customFormat="1" ht="13" x14ac:dyDescent="0.15"/>
    <row r="4592" customFormat="1" ht="13" x14ac:dyDescent="0.15"/>
    <row r="4593" customFormat="1" ht="13" x14ac:dyDescent="0.15"/>
    <row r="4594" customFormat="1" ht="13" x14ac:dyDescent="0.15"/>
    <row r="4595" customFormat="1" ht="13" x14ac:dyDescent="0.15"/>
    <row r="4596" customFormat="1" ht="13" x14ac:dyDescent="0.15"/>
    <row r="4597" customFormat="1" ht="13" x14ac:dyDescent="0.15"/>
    <row r="4598" customFormat="1" ht="13" x14ac:dyDescent="0.15"/>
    <row r="4599" customFormat="1" ht="13" x14ac:dyDescent="0.15"/>
    <row r="4600" customFormat="1" ht="13" x14ac:dyDescent="0.15"/>
    <row r="4601" customFormat="1" ht="13" x14ac:dyDescent="0.15"/>
    <row r="4602" customFormat="1" ht="13" x14ac:dyDescent="0.15"/>
    <row r="4603" customFormat="1" ht="13" x14ac:dyDescent="0.15"/>
    <row r="4604" customFormat="1" ht="13" x14ac:dyDescent="0.15"/>
    <row r="4605" customFormat="1" ht="13" x14ac:dyDescent="0.15"/>
    <row r="4606" customFormat="1" ht="13" x14ac:dyDescent="0.15"/>
    <row r="4607" customFormat="1" ht="13" x14ac:dyDescent="0.15"/>
    <row r="4608" customFormat="1" ht="13" x14ac:dyDescent="0.15"/>
    <row r="4609" customFormat="1" ht="13" x14ac:dyDescent="0.15"/>
    <row r="4610" customFormat="1" ht="13" x14ac:dyDescent="0.15"/>
    <row r="4611" customFormat="1" ht="13" x14ac:dyDescent="0.15"/>
    <row r="4612" customFormat="1" ht="13" x14ac:dyDescent="0.15"/>
    <row r="4613" customFormat="1" ht="13" x14ac:dyDescent="0.15"/>
    <row r="4614" customFormat="1" ht="13" x14ac:dyDescent="0.15"/>
    <row r="4615" customFormat="1" ht="13" x14ac:dyDescent="0.15"/>
    <row r="4616" customFormat="1" ht="13" x14ac:dyDescent="0.15"/>
    <row r="4617" customFormat="1" ht="13" x14ac:dyDescent="0.15"/>
    <row r="4618" customFormat="1" ht="13" x14ac:dyDescent="0.15"/>
    <row r="4619" customFormat="1" ht="13" x14ac:dyDescent="0.15"/>
    <row r="4620" customFormat="1" ht="13" x14ac:dyDescent="0.15"/>
    <row r="4621" customFormat="1" ht="13" x14ac:dyDescent="0.15"/>
    <row r="4622" customFormat="1" ht="13" x14ac:dyDescent="0.15"/>
    <row r="4623" customFormat="1" ht="13" x14ac:dyDescent="0.15"/>
    <row r="4624" customFormat="1" ht="13" x14ac:dyDescent="0.15"/>
    <row r="4625" customFormat="1" ht="13" x14ac:dyDescent="0.15"/>
    <row r="4626" customFormat="1" ht="13" x14ac:dyDescent="0.15"/>
    <row r="4627" customFormat="1" ht="13" x14ac:dyDescent="0.15"/>
    <row r="4628" customFormat="1" ht="13" x14ac:dyDescent="0.15"/>
    <row r="4629" customFormat="1" ht="13" x14ac:dyDescent="0.15"/>
    <row r="4630" customFormat="1" ht="13" x14ac:dyDescent="0.15"/>
    <row r="4631" customFormat="1" ht="13" x14ac:dyDescent="0.15"/>
    <row r="4632" customFormat="1" ht="13" x14ac:dyDescent="0.15"/>
    <row r="4633" customFormat="1" ht="13" x14ac:dyDescent="0.15"/>
    <row r="4634" customFormat="1" ht="13" x14ac:dyDescent="0.15"/>
    <row r="4635" customFormat="1" ht="13" x14ac:dyDescent="0.15"/>
    <row r="4636" customFormat="1" ht="13" x14ac:dyDescent="0.15"/>
    <row r="4637" customFormat="1" ht="13" x14ac:dyDescent="0.15"/>
    <row r="4638" customFormat="1" ht="13" x14ac:dyDescent="0.15"/>
    <row r="4639" customFormat="1" ht="13" x14ac:dyDescent="0.15"/>
    <row r="4640" customFormat="1" ht="13" x14ac:dyDescent="0.15"/>
    <row r="4641" customFormat="1" ht="13" x14ac:dyDescent="0.15"/>
    <row r="4642" customFormat="1" ht="13" x14ac:dyDescent="0.15"/>
    <row r="4643" customFormat="1" ht="13" x14ac:dyDescent="0.15"/>
    <row r="4644" customFormat="1" ht="13" x14ac:dyDescent="0.15"/>
    <row r="4645" customFormat="1" ht="13" x14ac:dyDescent="0.15"/>
    <row r="4646" customFormat="1" ht="13" x14ac:dyDescent="0.15"/>
    <row r="4647" customFormat="1" ht="13" x14ac:dyDescent="0.15"/>
    <row r="4648" customFormat="1" ht="13" x14ac:dyDescent="0.15"/>
    <row r="4649" customFormat="1" ht="13" x14ac:dyDescent="0.15"/>
    <row r="4650" customFormat="1" ht="13" x14ac:dyDescent="0.15"/>
    <row r="4651" customFormat="1" ht="13" x14ac:dyDescent="0.15"/>
    <row r="4652" customFormat="1" ht="13" x14ac:dyDescent="0.15"/>
    <row r="4653" customFormat="1" ht="13" x14ac:dyDescent="0.15"/>
    <row r="4654" customFormat="1" ht="13" x14ac:dyDescent="0.15"/>
    <row r="4655" customFormat="1" ht="13" x14ac:dyDescent="0.15"/>
    <row r="4656" customFormat="1" ht="13" x14ac:dyDescent="0.15"/>
    <row r="4657" customFormat="1" ht="13" x14ac:dyDescent="0.15"/>
    <row r="4658" customFormat="1" ht="13" x14ac:dyDescent="0.15"/>
    <row r="4659" customFormat="1" ht="13" x14ac:dyDescent="0.15"/>
    <row r="4660" customFormat="1" ht="13" x14ac:dyDescent="0.15"/>
    <row r="4661" customFormat="1" ht="13" x14ac:dyDescent="0.15"/>
    <row r="4662" customFormat="1" ht="13" x14ac:dyDescent="0.15"/>
    <row r="4663" customFormat="1" ht="13" x14ac:dyDescent="0.15"/>
    <row r="4664" customFormat="1" ht="13" x14ac:dyDescent="0.15"/>
    <row r="4665" customFormat="1" ht="13" x14ac:dyDescent="0.15"/>
    <row r="4666" customFormat="1" ht="13" x14ac:dyDescent="0.15"/>
    <row r="4667" customFormat="1" ht="13" x14ac:dyDescent="0.15"/>
    <row r="4668" customFormat="1" ht="13" x14ac:dyDescent="0.15"/>
    <row r="4669" customFormat="1" ht="13" x14ac:dyDescent="0.15"/>
    <row r="4670" customFormat="1" ht="13" x14ac:dyDescent="0.15"/>
    <row r="4671" customFormat="1" ht="13" x14ac:dyDescent="0.15"/>
    <row r="4672" customFormat="1" ht="13" x14ac:dyDescent="0.15"/>
    <row r="4673" customFormat="1" ht="13" x14ac:dyDescent="0.15"/>
    <row r="4674" customFormat="1" ht="13" x14ac:dyDescent="0.15"/>
    <row r="4675" customFormat="1" ht="13" x14ac:dyDescent="0.15"/>
    <row r="4676" customFormat="1" ht="13" x14ac:dyDescent="0.15"/>
    <row r="4677" customFormat="1" ht="13" x14ac:dyDescent="0.15"/>
    <row r="4678" customFormat="1" ht="13" x14ac:dyDescent="0.15"/>
    <row r="4679" customFormat="1" ht="13" x14ac:dyDescent="0.15"/>
    <row r="4680" customFormat="1" ht="13" x14ac:dyDescent="0.15"/>
    <row r="4681" customFormat="1" ht="13" x14ac:dyDescent="0.15"/>
    <row r="4682" customFormat="1" ht="13" x14ac:dyDescent="0.15"/>
    <row r="4683" customFormat="1" ht="13" x14ac:dyDescent="0.15"/>
    <row r="4684" customFormat="1" ht="13" x14ac:dyDescent="0.15"/>
    <row r="4685" customFormat="1" ht="13" x14ac:dyDescent="0.15"/>
    <row r="4686" customFormat="1" ht="13" x14ac:dyDescent="0.15"/>
    <row r="4687" customFormat="1" ht="13" x14ac:dyDescent="0.15"/>
    <row r="4688" customFormat="1" ht="13" x14ac:dyDescent="0.15"/>
    <row r="4689" customFormat="1" ht="13" x14ac:dyDescent="0.15"/>
    <row r="4690" customFormat="1" ht="13" x14ac:dyDescent="0.15"/>
    <row r="4691" customFormat="1" ht="13" x14ac:dyDescent="0.15"/>
    <row r="4692" customFormat="1" ht="13" x14ac:dyDescent="0.15"/>
    <row r="4693" customFormat="1" ht="13" x14ac:dyDescent="0.15"/>
    <row r="4694" customFormat="1" ht="13" x14ac:dyDescent="0.15"/>
    <row r="4695" customFormat="1" ht="13" x14ac:dyDescent="0.15"/>
    <row r="4696" customFormat="1" ht="13" x14ac:dyDescent="0.15"/>
    <row r="4697" customFormat="1" ht="13" x14ac:dyDescent="0.15"/>
    <row r="4698" customFormat="1" ht="13" x14ac:dyDescent="0.15"/>
    <row r="4699" customFormat="1" ht="13" x14ac:dyDescent="0.15"/>
    <row r="4700" customFormat="1" ht="13" x14ac:dyDescent="0.15"/>
    <row r="4701" customFormat="1" ht="13" x14ac:dyDescent="0.15"/>
    <row r="4702" customFormat="1" ht="13" x14ac:dyDescent="0.15"/>
    <row r="4703" customFormat="1" ht="13" x14ac:dyDescent="0.15"/>
    <row r="4704" customFormat="1" ht="13" x14ac:dyDescent="0.15"/>
    <row r="4705" customFormat="1" ht="13" x14ac:dyDescent="0.15"/>
    <row r="4706" customFormat="1" ht="13" x14ac:dyDescent="0.15"/>
    <row r="4707" customFormat="1" ht="13" x14ac:dyDescent="0.15"/>
    <row r="4708" customFormat="1" ht="13" x14ac:dyDescent="0.15"/>
    <row r="4709" customFormat="1" ht="13" x14ac:dyDescent="0.15"/>
    <row r="4710" customFormat="1" ht="13" x14ac:dyDescent="0.15"/>
    <row r="4711" customFormat="1" ht="13" x14ac:dyDescent="0.15"/>
    <row r="4712" customFormat="1" ht="13" x14ac:dyDescent="0.15"/>
    <row r="4713" customFormat="1" ht="13" x14ac:dyDescent="0.15"/>
    <row r="4714" customFormat="1" ht="13" x14ac:dyDescent="0.15"/>
    <row r="4715" customFormat="1" ht="13" x14ac:dyDescent="0.15"/>
    <row r="4716" customFormat="1" ht="13" x14ac:dyDescent="0.15"/>
    <row r="4717" customFormat="1" ht="13" x14ac:dyDescent="0.15"/>
    <row r="4718" customFormat="1" ht="13" x14ac:dyDescent="0.15"/>
    <row r="4719" customFormat="1" ht="13" x14ac:dyDescent="0.15"/>
    <row r="4720" customFormat="1" ht="13" x14ac:dyDescent="0.15"/>
    <row r="4721" customFormat="1" ht="13" x14ac:dyDescent="0.15"/>
    <row r="4722" customFormat="1" ht="13" x14ac:dyDescent="0.15"/>
    <row r="4723" customFormat="1" ht="13" x14ac:dyDescent="0.15"/>
    <row r="4724" customFormat="1" ht="13" x14ac:dyDescent="0.15"/>
    <row r="4725" customFormat="1" ht="13" x14ac:dyDescent="0.15"/>
    <row r="4726" customFormat="1" ht="13" x14ac:dyDescent="0.15"/>
    <row r="4727" customFormat="1" ht="13" x14ac:dyDescent="0.15"/>
    <row r="4728" customFormat="1" ht="13" x14ac:dyDescent="0.15"/>
    <row r="4729" customFormat="1" ht="13" x14ac:dyDescent="0.15"/>
    <row r="4730" customFormat="1" ht="13" x14ac:dyDescent="0.15"/>
    <row r="4731" customFormat="1" ht="13" x14ac:dyDescent="0.15"/>
    <row r="4732" customFormat="1" ht="13" x14ac:dyDescent="0.15"/>
    <row r="4733" customFormat="1" ht="13" x14ac:dyDescent="0.15"/>
    <row r="4734" customFormat="1" ht="13" x14ac:dyDescent="0.15"/>
    <row r="4735" customFormat="1" ht="13" x14ac:dyDescent="0.15"/>
    <row r="4736" customFormat="1" ht="13" x14ac:dyDescent="0.15"/>
    <row r="4737" customFormat="1" ht="13" x14ac:dyDescent="0.15"/>
    <row r="4738" customFormat="1" ht="13" x14ac:dyDescent="0.15"/>
    <row r="4739" customFormat="1" ht="13" x14ac:dyDescent="0.15"/>
    <row r="4740" customFormat="1" ht="13" x14ac:dyDescent="0.15"/>
    <row r="4741" customFormat="1" ht="13" x14ac:dyDescent="0.15"/>
    <row r="4742" customFormat="1" ht="13" x14ac:dyDescent="0.15"/>
    <row r="4743" customFormat="1" ht="13" x14ac:dyDescent="0.15"/>
    <row r="4744" customFormat="1" ht="13" x14ac:dyDescent="0.15"/>
    <row r="4745" customFormat="1" ht="13" x14ac:dyDescent="0.15"/>
    <row r="4746" customFormat="1" ht="13" x14ac:dyDescent="0.15"/>
    <row r="4747" customFormat="1" ht="13" x14ac:dyDescent="0.15"/>
    <row r="4748" customFormat="1" ht="13" x14ac:dyDescent="0.15"/>
    <row r="4749" customFormat="1" ht="13" x14ac:dyDescent="0.15"/>
    <row r="4750" customFormat="1" ht="13" x14ac:dyDescent="0.15"/>
    <row r="4751" customFormat="1" ht="13" x14ac:dyDescent="0.15"/>
    <row r="4752" customFormat="1" ht="13" x14ac:dyDescent="0.15"/>
    <row r="4753" customFormat="1" ht="13" x14ac:dyDescent="0.15"/>
    <row r="4754" customFormat="1" ht="13" x14ac:dyDescent="0.15"/>
    <row r="4755" customFormat="1" ht="13" x14ac:dyDescent="0.15"/>
    <row r="4756" customFormat="1" ht="13" x14ac:dyDescent="0.15"/>
    <row r="4757" customFormat="1" ht="13" x14ac:dyDescent="0.15"/>
    <row r="4758" customFormat="1" ht="13" x14ac:dyDescent="0.15"/>
    <row r="4759" customFormat="1" ht="13" x14ac:dyDescent="0.15"/>
    <row r="4760" customFormat="1" ht="13" x14ac:dyDescent="0.15"/>
    <row r="4761" customFormat="1" ht="13" x14ac:dyDescent="0.15"/>
    <row r="4762" customFormat="1" ht="13" x14ac:dyDescent="0.15"/>
    <row r="4763" customFormat="1" ht="13" x14ac:dyDescent="0.15"/>
    <row r="4764" customFormat="1" ht="13" x14ac:dyDescent="0.15"/>
    <row r="4765" customFormat="1" ht="13" x14ac:dyDescent="0.15"/>
    <row r="4766" customFormat="1" ht="13" x14ac:dyDescent="0.15"/>
    <row r="4767" customFormat="1" ht="13" x14ac:dyDescent="0.15"/>
    <row r="4768" customFormat="1" ht="13" x14ac:dyDescent="0.15"/>
    <row r="4769" customFormat="1" ht="13" x14ac:dyDescent="0.15"/>
    <row r="4770" customFormat="1" ht="13" x14ac:dyDescent="0.15"/>
    <row r="4771" customFormat="1" ht="13" x14ac:dyDescent="0.15"/>
    <row r="4772" customFormat="1" ht="13" x14ac:dyDescent="0.15"/>
    <row r="4773" customFormat="1" ht="13" x14ac:dyDescent="0.15"/>
    <row r="4774" customFormat="1" ht="13" x14ac:dyDescent="0.15"/>
    <row r="4775" customFormat="1" ht="13" x14ac:dyDescent="0.15"/>
    <row r="4776" customFormat="1" ht="13" x14ac:dyDescent="0.15"/>
    <row r="4777" customFormat="1" ht="13" x14ac:dyDescent="0.15"/>
    <row r="4778" customFormat="1" ht="13" x14ac:dyDescent="0.15"/>
    <row r="4779" customFormat="1" ht="13" x14ac:dyDescent="0.15"/>
    <row r="4780" customFormat="1" ht="13" x14ac:dyDescent="0.15"/>
    <row r="4781" customFormat="1" ht="13" x14ac:dyDescent="0.15"/>
    <row r="4782" customFormat="1" ht="13" x14ac:dyDescent="0.15"/>
    <row r="4783" customFormat="1" ht="13" x14ac:dyDescent="0.15"/>
    <row r="4784" customFormat="1" ht="13" x14ac:dyDescent="0.15"/>
    <row r="4785" customFormat="1" ht="13" x14ac:dyDescent="0.15"/>
    <row r="4786" customFormat="1" ht="13" x14ac:dyDescent="0.15"/>
    <row r="4787" customFormat="1" ht="13" x14ac:dyDescent="0.15"/>
    <row r="4788" customFormat="1" ht="13" x14ac:dyDescent="0.15"/>
    <row r="4789" customFormat="1" ht="13" x14ac:dyDescent="0.15"/>
    <row r="4790" customFormat="1" ht="13" x14ac:dyDescent="0.15"/>
    <row r="4791" customFormat="1" ht="13" x14ac:dyDescent="0.15"/>
    <row r="4792" customFormat="1" ht="13" x14ac:dyDescent="0.15"/>
    <row r="4793" customFormat="1" ht="13" x14ac:dyDescent="0.15"/>
    <row r="4794" customFormat="1" ht="13" x14ac:dyDescent="0.15"/>
    <row r="4795" customFormat="1" ht="13" x14ac:dyDescent="0.15"/>
    <row r="4796" customFormat="1" ht="13" x14ac:dyDescent="0.15"/>
    <row r="4797" customFormat="1" ht="13" x14ac:dyDescent="0.15"/>
    <row r="4798" customFormat="1" ht="13" x14ac:dyDescent="0.15"/>
    <row r="4799" customFormat="1" ht="13" x14ac:dyDescent="0.15"/>
    <row r="4800" customFormat="1" ht="13" x14ac:dyDescent="0.15"/>
    <row r="4801" customFormat="1" ht="13" x14ac:dyDescent="0.15"/>
    <row r="4802" customFormat="1" ht="13" x14ac:dyDescent="0.15"/>
    <row r="4803" customFormat="1" ht="13" x14ac:dyDescent="0.15"/>
    <row r="4804" customFormat="1" ht="13" x14ac:dyDescent="0.15"/>
    <row r="4805" customFormat="1" ht="13" x14ac:dyDescent="0.15"/>
    <row r="4806" customFormat="1" ht="13" x14ac:dyDescent="0.15"/>
    <row r="4807" customFormat="1" ht="13" x14ac:dyDescent="0.15"/>
    <row r="4808" customFormat="1" ht="13" x14ac:dyDescent="0.15"/>
    <row r="4809" customFormat="1" ht="13" x14ac:dyDescent="0.15"/>
    <row r="4810" customFormat="1" ht="13" x14ac:dyDescent="0.15"/>
    <row r="4811" customFormat="1" ht="13" x14ac:dyDescent="0.15"/>
    <row r="4812" customFormat="1" ht="13" x14ac:dyDescent="0.15"/>
    <row r="4813" customFormat="1" ht="13" x14ac:dyDescent="0.15"/>
    <row r="4814" customFormat="1" ht="13" x14ac:dyDescent="0.15"/>
    <row r="4815" customFormat="1" ht="13" x14ac:dyDescent="0.15"/>
    <row r="4816" customFormat="1" ht="13" x14ac:dyDescent="0.15"/>
    <row r="4817" customFormat="1" ht="13" x14ac:dyDescent="0.15"/>
    <row r="4818" customFormat="1" ht="13" x14ac:dyDescent="0.15"/>
    <row r="4819" customFormat="1" ht="13" x14ac:dyDescent="0.15"/>
    <row r="4820" customFormat="1" ht="13" x14ac:dyDescent="0.15"/>
    <row r="4821" customFormat="1" ht="13" x14ac:dyDescent="0.15"/>
    <row r="4822" customFormat="1" ht="13" x14ac:dyDescent="0.15"/>
    <row r="4823" customFormat="1" ht="13" x14ac:dyDescent="0.15"/>
    <row r="4824" customFormat="1" ht="13" x14ac:dyDescent="0.15"/>
    <row r="4825" customFormat="1" ht="13" x14ac:dyDescent="0.15"/>
    <row r="4826" customFormat="1" ht="13" x14ac:dyDescent="0.15"/>
    <row r="4827" customFormat="1" ht="13" x14ac:dyDescent="0.15"/>
    <row r="4828" customFormat="1" ht="13" x14ac:dyDescent="0.15"/>
    <row r="4829" customFormat="1" ht="13" x14ac:dyDescent="0.15"/>
    <row r="4830" customFormat="1" ht="13" x14ac:dyDescent="0.15"/>
    <row r="4831" customFormat="1" ht="13" x14ac:dyDescent="0.15"/>
    <row r="4832" customFormat="1" ht="13" x14ac:dyDescent="0.15"/>
    <row r="4833" customFormat="1" ht="13" x14ac:dyDescent="0.15"/>
    <row r="4834" customFormat="1" ht="13" x14ac:dyDescent="0.15"/>
    <row r="4835" customFormat="1" ht="13" x14ac:dyDescent="0.15"/>
    <row r="4836" customFormat="1" ht="13" x14ac:dyDescent="0.15"/>
    <row r="4837" customFormat="1" ht="13" x14ac:dyDescent="0.15"/>
    <row r="4838" customFormat="1" ht="13" x14ac:dyDescent="0.15"/>
    <row r="4839" customFormat="1" ht="13" x14ac:dyDescent="0.15"/>
    <row r="4840" customFormat="1" ht="13" x14ac:dyDescent="0.15"/>
    <row r="4841" customFormat="1" ht="13" x14ac:dyDescent="0.15"/>
    <row r="4842" customFormat="1" ht="13" x14ac:dyDescent="0.15"/>
    <row r="4843" customFormat="1" ht="13" x14ac:dyDescent="0.15"/>
    <row r="4844" customFormat="1" ht="13" x14ac:dyDescent="0.15"/>
    <row r="4845" customFormat="1" ht="13" x14ac:dyDescent="0.15"/>
    <row r="4846" customFormat="1" ht="13" x14ac:dyDescent="0.15"/>
    <row r="4847" customFormat="1" ht="13" x14ac:dyDescent="0.15"/>
    <row r="4848" customFormat="1" ht="13" x14ac:dyDescent="0.15"/>
    <row r="4849" customFormat="1" ht="13" x14ac:dyDescent="0.15"/>
    <row r="4850" customFormat="1" ht="13" x14ac:dyDescent="0.15"/>
    <row r="4851" customFormat="1" ht="13" x14ac:dyDescent="0.15"/>
    <row r="4852" customFormat="1" ht="13" x14ac:dyDescent="0.15"/>
    <row r="4853" customFormat="1" ht="13" x14ac:dyDescent="0.15"/>
    <row r="4854" customFormat="1" ht="13" x14ac:dyDescent="0.15"/>
    <row r="4855" customFormat="1" ht="13" x14ac:dyDescent="0.15"/>
    <row r="4856" customFormat="1" ht="13" x14ac:dyDescent="0.15"/>
    <row r="4857" customFormat="1" ht="13" x14ac:dyDescent="0.15"/>
    <row r="4858" customFormat="1" ht="13" x14ac:dyDescent="0.15"/>
    <row r="4859" customFormat="1" ht="13" x14ac:dyDescent="0.15"/>
    <row r="4860" customFormat="1" ht="13" x14ac:dyDescent="0.15"/>
    <row r="4861" customFormat="1" ht="13" x14ac:dyDescent="0.15"/>
    <row r="4862" customFormat="1" ht="13" x14ac:dyDescent="0.15"/>
    <row r="4863" customFormat="1" ht="13" x14ac:dyDescent="0.15"/>
    <row r="4864" customFormat="1" ht="13" x14ac:dyDescent="0.15"/>
    <row r="4865" customFormat="1" ht="13" x14ac:dyDescent="0.15"/>
    <row r="4866" customFormat="1" ht="13" x14ac:dyDescent="0.15"/>
    <row r="4867" customFormat="1" ht="13" x14ac:dyDescent="0.15"/>
    <row r="4868" customFormat="1" ht="13" x14ac:dyDescent="0.15"/>
    <row r="4869" customFormat="1" ht="13" x14ac:dyDescent="0.15"/>
    <row r="4870" customFormat="1" ht="13" x14ac:dyDescent="0.15"/>
    <row r="4871" customFormat="1" ht="13" x14ac:dyDescent="0.15"/>
    <row r="4872" customFormat="1" ht="13" x14ac:dyDescent="0.15"/>
    <row r="4873" customFormat="1" ht="13" x14ac:dyDescent="0.15"/>
    <row r="4874" customFormat="1" ht="13" x14ac:dyDescent="0.15"/>
    <row r="4875" customFormat="1" ht="13" x14ac:dyDescent="0.15"/>
    <row r="4876" customFormat="1" ht="13" x14ac:dyDescent="0.15"/>
    <row r="4877" customFormat="1" ht="13" x14ac:dyDescent="0.15"/>
    <row r="4878" customFormat="1" ht="13" x14ac:dyDescent="0.15"/>
    <row r="4879" customFormat="1" ht="13" x14ac:dyDescent="0.15"/>
    <row r="4880" customFormat="1" ht="13" x14ac:dyDescent="0.15"/>
    <row r="4881" customFormat="1" ht="13" x14ac:dyDescent="0.15"/>
    <row r="4882" customFormat="1" ht="13" x14ac:dyDescent="0.15"/>
    <row r="4883" customFormat="1" ht="13" x14ac:dyDescent="0.15"/>
    <row r="4884" customFormat="1" ht="13" x14ac:dyDescent="0.15"/>
    <row r="4885" customFormat="1" ht="13" x14ac:dyDescent="0.15"/>
    <row r="4886" customFormat="1" ht="13" x14ac:dyDescent="0.15"/>
    <row r="4887" customFormat="1" ht="13" x14ac:dyDescent="0.15"/>
    <row r="4888" customFormat="1" ht="13" x14ac:dyDescent="0.15"/>
    <row r="4889" customFormat="1" ht="13" x14ac:dyDescent="0.15"/>
    <row r="4890" customFormat="1" ht="13" x14ac:dyDescent="0.15"/>
    <row r="4891" customFormat="1" ht="13" x14ac:dyDescent="0.15"/>
    <row r="4892" customFormat="1" ht="13" x14ac:dyDescent="0.15"/>
    <row r="4893" customFormat="1" ht="13" x14ac:dyDescent="0.15"/>
    <row r="4894" customFormat="1" ht="13" x14ac:dyDescent="0.15"/>
    <row r="4895" customFormat="1" ht="13" x14ac:dyDescent="0.15"/>
    <row r="4896" customFormat="1" ht="13" x14ac:dyDescent="0.15"/>
    <row r="4897" customFormat="1" ht="13" x14ac:dyDescent="0.15"/>
    <row r="4898" customFormat="1" ht="13" x14ac:dyDescent="0.15"/>
    <row r="4899" customFormat="1" ht="13" x14ac:dyDescent="0.15"/>
    <row r="4900" customFormat="1" ht="13" x14ac:dyDescent="0.15"/>
    <row r="4901" customFormat="1" ht="13" x14ac:dyDescent="0.15"/>
    <row r="4902" customFormat="1" ht="13" x14ac:dyDescent="0.15"/>
    <row r="4903" customFormat="1" ht="13" x14ac:dyDescent="0.15"/>
    <row r="4904" customFormat="1" ht="13" x14ac:dyDescent="0.15"/>
    <row r="4905" customFormat="1" ht="13" x14ac:dyDescent="0.15"/>
    <row r="4906" customFormat="1" ht="13" x14ac:dyDescent="0.15"/>
    <row r="4907" customFormat="1" ht="13" x14ac:dyDescent="0.15"/>
    <row r="4908" customFormat="1" ht="13" x14ac:dyDescent="0.15"/>
    <row r="4909" customFormat="1" ht="13" x14ac:dyDescent="0.15"/>
    <row r="4910" customFormat="1" ht="13" x14ac:dyDescent="0.15"/>
    <row r="4911" customFormat="1" ht="13" x14ac:dyDescent="0.15"/>
    <row r="4912" customFormat="1" ht="13" x14ac:dyDescent="0.15"/>
    <row r="4913" customFormat="1" ht="13" x14ac:dyDescent="0.15"/>
    <row r="4914" customFormat="1" ht="13" x14ac:dyDescent="0.15"/>
    <row r="4915" customFormat="1" ht="13" x14ac:dyDescent="0.15"/>
    <row r="4916" customFormat="1" ht="13" x14ac:dyDescent="0.15"/>
    <row r="4917" customFormat="1" ht="13" x14ac:dyDescent="0.15"/>
    <row r="4918" customFormat="1" ht="13" x14ac:dyDescent="0.15"/>
    <row r="4919" customFormat="1" ht="13" x14ac:dyDescent="0.15"/>
    <row r="4920" customFormat="1" ht="13" x14ac:dyDescent="0.15"/>
    <row r="4921" customFormat="1" ht="13" x14ac:dyDescent="0.15"/>
    <row r="4922" customFormat="1" ht="13" x14ac:dyDescent="0.15"/>
    <row r="4923" customFormat="1" ht="13" x14ac:dyDescent="0.15"/>
    <row r="4924" customFormat="1" ht="13" x14ac:dyDescent="0.15"/>
    <row r="4925" customFormat="1" ht="13" x14ac:dyDescent="0.15"/>
    <row r="4926" customFormat="1" ht="13" x14ac:dyDescent="0.15"/>
    <row r="4927" customFormat="1" ht="13" x14ac:dyDescent="0.15"/>
    <row r="4928" customFormat="1" ht="13" x14ac:dyDescent="0.15"/>
    <row r="4929" customFormat="1" ht="13" x14ac:dyDescent="0.15"/>
    <row r="4930" customFormat="1" ht="13" x14ac:dyDescent="0.15"/>
    <row r="4931" customFormat="1" ht="13" x14ac:dyDescent="0.15"/>
    <row r="4932" customFormat="1" ht="13" x14ac:dyDescent="0.15"/>
    <row r="4933" customFormat="1" ht="13" x14ac:dyDescent="0.15"/>
    <row r="4934" customFormat="1" ht="13" x14ac:dyDescent="0.15"/>
    <row r="4935" customFormat="1" ht="13" x14ac:dyDescent="0.15"/>
    <row r="4936" customFormat="1" ht="13" x14ac:dyDescent="0.15"/>
    <row r="4937" customFormat="1" ht="13" x14ac:dyDescent="0.15"/>
    <row r="4938" customFormat="1" ht="13" x14ac:dyDescent="0.15"/>
    <row r="4939" customFormat="1" ht="13" x14ac:dyDescent="0.15"/>
    <row r="4940" customFormat="1" ht="13" x14ac:dyDescent="0.15"/>
    <row r="4941" customFormat="1" ht="13" x14ac:dyDescent="0.15"/>
    <row r="4942" customFormat="1" ht="13" x14ac:dyDescent="0.15"/>
    <row r="4943" customFormat="1" ht="13" x14ac:dyDescent="0.15"/>
    <row r="4944" customFormat="1" ht="13" x14ac:dyDescent="0.15"/>
    <row r="4945" customFormat="1" ht="13" x14ac:dyDescent="0.15"/>
    <row r="4946" customFormat="1" ht="13" x14ac:dyDescent="0.15"/>
    <row r="4947" customFormat="1" ht="13" x14ac:dyDescent="0.15"/>
    <row r="4948" customFormat="1" ht="13" x14ac:dyDescent="0.15"/>
    <row r="4949" customFormat="1" ht="13" x14ac:dyDescent="0.15"/>
    <row r="4950" customFormat="1" ht="13" x14ac:dyDescent="0.15"/>
    <row r="4951" customFormat="1" ht="13" x14ac:dyDescent="0.15"/>
    <row r="4952" customFormat="1" ht="13" x14ac:dyDescent="0.15"/>
    <row r="4953" customFormat="1" ht="13" x14ac:dyDescent="0.15"/>
    <row r="4954" customFormat="1" ht="13" x14ac:dyDescent="0.15"/>
    <row r="4955" customFormat="1" ht="13" x14ac:dyDescent="0.15"/>
    <row r="4956" customFormat="1" ht="13" x14ac:dyDescent="0.15"/>
    <row r="4957" customFormat="1" ht="13" x14ac:dyDescent="0.15"/>
    <row r="4958" customFormat="1" ht="13" x14ac:dyDescent="0.15"/>
    <row r="4959" customFormat="1" ht="13" x14ac:dyDescent="0.15"/>
    <row r="4960" customFormat="1" ht="13" x14ac:dyDescent="0.15"/>
    <row r="4961" customFormat="1" ht="13" x14ac:dyDescent="0.15"/>
    <row r="4962" customFormat="1" ht="13" x14ac:dyDescent="0.15"/>
    <row r="4963" customFormat="1" ht="13" x14ac:dyDescent="0.15"/>
    <row r="4964" customFormat="1" ht="13" x14ac:dyDescent="0.15"/>
    <row r="4965" customFormat="1" ht="13" x14ac:dyDescent="0.15"/>
    <row r="4966" customFormat="1" ht="13" x14ac:dyDescent="0.15"/>
    <row r="4967" customFormat="1" ht="13" x14ac:dyDescent="0.15"/>
    <row r="4968" customFormat="1" ht="13" x14ac:dyDescent="0.15"/>
    <row r="4969" customFormat="1" ht="13" x14ac:dyDescent="0.15"/>
    <row r="4970" customFormat="1" ht="13" x14ac:dyDescent="0.15"/>
    <row r="4971" customFormat="1" ht="13" x14ac:dyDescent="0.15"/>
    <row r="4972" customFormat="1" ht="13" x14ac:dyDescent="0.15"/>
    <row r="4973" customFormat="1" ht="13" x14ac:dyDescent="0.15"/>
    <row r="4974" customFormat="1" ht="13" x14ac:dyDescent="0.15"/>
    <row r="4975" customFormat="1" ht="13" x14ac:dyDescent="0.15"/>
    <row r="4976" customFormat="1" ht="13" x14ac:dyDescent="0.15"/>
    <row r="4977" customFormat="1" ht="13" x14ac:dyDescent="0.15"/>
    <row r="4978" customFormat="1" ht="13" x14ac:dyDescent="0.15"/>
    <row r="4979" customFormat="1" ht="13" x14ac:dyDescent="0.15"/>
    <row r="4980" customFormat="1" ht="13" x14ac:dyDescent="0.15"/>
    <row r="4981" customFormat="1" ht="13" x14ac:dyDescent="0.15"/>
    <row r="4982" customFormat="1" ht="13" x14ac:dyDescent="0.15"/>
    <row r="4983" customFormat="1" ht="13" x14ac:dyDescent="0.15"/>
    <row r="4984" customFormat="1" ht="13" x14ac:dyDescent="0.15"/>
    <row r="4985" customFormat="1" ht="13" x14ac:dyDescent="0.15"/>
    <row r="4986" customFormat="1" ht="13" x14ac:dyDescent="0.15"/>
    <row r="4987" customFormat="1" ht="13" x14ac:dyDescent="0.15"/>
    <row r="4988" customFormat="1" ht="13" x14ac:dyDescent="0.15"/>
    <row r="4989" customFormat="1" ht="13" x14ac:dyDescent="0.15"/>
    <row r="4990" customFormat="1" ht="13" x14ac:dyDescent="0.15"/>
    <row r="4991" customFormat="1" ht="13" x14ac:dyDescent="0.15"/>
    <row r="4992" customFormat="1" ht="13" x14ac:dyDescent="0.15"/>
    <row r="4993" customFormat="1" ht="13" x14ac:dyDescent="0.15"/>
    <row r="4994" customFormat="1" ht="13" x14ac:dyDescent="0.15"/>
    <row r="4995" customFormat="1" ht="13" x14ac:dyDescent="0.15"/>
    <row r="4996" customFormat="1" ht="13" x14ac:dyDescent="0.15"/>
    <row r="4997" customFormat="1" ht="13" x14ac:dyDescent="0.15"/>
    <row r="4998" customFormat="1" ht="13" x14ac:dyDescent="0.15"/>
    <row r="4999" customFormat="1" ht="13" x14ac:dyDescent="0.15"/>
    <row r="5000" customFormat="1" ht="13" x14ac:dyDescent="0.15"/>
    <row r="5001" customFormat="1" ht="13" x14ac:dyDescent="0.15"/>
    <row r="5002" customFormat="1" ht="13" x14ac:dyDescent="0.15"/>
    <row r="5003" customFormat="1" ht="13" x14ac:dyDescent="0.15"/>
    <row r="5004" customFormat="1" ht="13" x14ac:dyDescent="0.15"/>
    <row r="5005" customFormat="1" ht="13" x14ac:dyDescent="0.15"/>
    <row r="5006" customFormat="1" ht="13" x14ac:dyDescent="0.15"/>
    <row r="5007" customFormat="1" ht="13" x14ac:dyDescent="0.15"/>
    <row r="5008" customFormat="1" ht="13" x14ac:dyDescent="0.15"/>
    <row r="5009" customFormat="1" ht="13" x14ac:dyDescent="0.15"/>
    <row r="5010" customFormat="1" ht="13" x14ac:dyDescent="0.15"/>
    <row r="5011" customFormat="1" ht="13" x14ac:dyDescent="0.15"/>
    <row r="5012" customFormat="1" ht="13" x14ac:dyDescent="0.15"/>
    <row r="5013" customFormat="1" ht="13" x14ac:dyDescent="0.15"/>
    <row r="5014" customFormat="1" ht="13" x14ac:dyDescent="0.15"/>
    <row r="5015" customFormat="1" ht="13" x14ac:dyDescent="0.15"/>
    <row r="5016" customFormat="1" ht="13" x14ac:dyDescent="0.15"/>
    <row r="5017" customFormat="1" ht="13" x14ac:dyDescent="0.15"/>
    <row r="5018" customFormat="1" ht="13" x14ac:dyDescent="0.15"/>
    <row r="5019" customFormat="1" ht="13" x14ac:dyDescent="0.15"/>
    <row r="5020" customFormat="1" ht="13" x14ac:dyDescent="0.15"/>
    <row r="5021" customFormat="1" ht="13" x14ac:dyDescent="0.15"/>
    <row r="5022" customFormat="1" ht="13" x14ac:dyDescent="0.15"/>
    <row r="5023" customFormat="1" ht="13" x14ac:dyDescent="0.15"/>
    <row r="5024" customFormat="1" ht="13" x14ac:dyDescent="0.15"/>
    <row r="5025" customFormat="1" ht="13" x14ac:dyDescent="0.15"/>
    <row r="5026" customFormat="1" ht="13" x14ac:dyDescent="0.15"/>
    <row r="5027" customFormat="1" ht="13" x14ac:dyDescent="0.15"/>
    <row r="5028" customFormat="1" ht="13" x14ac:dyDescent="0.15"/>
    <row r="5029" customFormat="1" ht="13" x14ac:dyDescent="0.15"/>
    <row r="5030" customFormat="1" ht="13" x14ac:dyDescent="0.15"/>
    <row r="5031" customFormat="1" ht="13" x14ac:dyDescent="0.15"/>
    <row r="5032" customFormat="1" ht="13" x14ac:dyDescent="0.15"/>
    <row r="5033" customFormat="1" ht="13" x14ac:dyDescent="0.15"/>
    <row r="5034" customFormat="1" ht="13" x14ac:dyDescent="0.15"/>
    <row r="5035" customFormat="1" ht="13" x14ac:dyDescent="0.15"/>
    <row r="5036" customFormat="1" ht="13" x14ac:dyDescent="0.15"/>
    <row r="5037" customFormat="1" ht="13" x14ac:dyDescent="0.15"/>
    <row r="5038" customFormat="1" ht="13" x14ac:dyDescent="0.15"/>
    <row r="5039" customFormat="1" ht="13" x14ac:dyDescent="0.15"/>
    <row r="5040" customFormat="1" ht="13" x14ac:dyDescent="0.15"/>
    <row r="5041" customFormat="1" ht="13" x14ac:dyDescent="0.15"/>
    <row r="5042" customFormat="1" ht="13" x14ac:dyDescent="0.15"/>
    <row r="5043" customFormat="1" ht="13" x14ac:dyDescent="0.15"/>
    <row r="5044" customFormat="1" ht="13" x14ac:dyDescent="0.15"/>
    <row r="5045" customFormat="1" ht="13" x14ac:dyDescent="0.15"/>
    <row r="5046" customFormat="1" ht="13" x14ac:dyDescent="0.15"/>
    <row r="5047" customFormat="1" ht="13" x14ac:dyDescent="0.15"/>
    <row r="5048" customFormat="1" ht="13" x14ac:dyDescent="0.15"/>
    <row r="5049" customFormat="1" ht="13" x14ac:dyDescent="0.15"/>
    <row r="5050" customFormat="1" ht="13" x14ac:dyDescent="0.15"/>
    <row r="5051" customFormat="1" ht="13" x14ac:dyDescent="0.15"/>
    <row r="5052" customFormat="1" ht="13" x14ac:dyDescent="0.15"/>
    <row r="5053" customFormat="1" ht="13" x14ac:dyDescent="0.15"/>
    <row r="5054" customFormat="1" ht="13" x14ac:dyDescent="0.15"/>
    <row r="5055" customFormat="1" ht="13" x14ac:dyDescent="0.15"/>
    <row r="5056" customFormat="1" ht="13" x14ac:dyDescent="0.15"/>
    <row r="5057" customFormat="1" ht="13" x14ac:dyDescent="0.15"/>
    <row r="5058" customFormat="1" ht="13" x14ac:dyDescent="0.15"/>
    <row r="5059" customFormat="1" ht="13" x14ac:dyDescent="0.15"/>
    <row r="5060" customFormat="1" ht="13" x14ac:dyDescent="0.15"/>
    <row r="5061" customFormat="1" ht="13" x14ac:dyDescent="0.15"/>
    <row r="5062" customFormat="1" ht="13" x14ac:dyDescent="0.15"/>
    <row r="5063" customFormat="1" ht="13" x14ac:dyDescent="0.15"/>
    <row r="5064" customFormat="1" ht="13" x14ac:dyDescent="0.15"/>
    <row r="5065" customFormat="1" ht="13" x14ac:dyDescent="0.15"/>
    <row r="5066" customFormat="1" ht="13" x14ac:dyDescent="0.15"/>
    <row r="5067" customFormat="1" ht="13" x14ac:dyDescent="0.15"/>
    <row r="5068" customFormat="1" ht="13" x14ac:dyDescent="0.15"/>
    <row r="5069" customFormat="1" ht="13" x14ac:dyDescent="0.15"/>
    <row r="5070" customFormat="1" ht="13" x14ac:dyDescent="0.15"/>
    <row r="5071" customFormat="1" ht="13" x14ac:dyDescent="0.15"/>
    <row r="5072" customFormat="1" ht="13" x14ac:dyDescent="0.15"/>
    <row r="5073" customFormat="1" ht="13" x14ac:dyDescent="0.15"/>
    <row r="5074" customFormat="1" ht="13" x14ac:dyDescent="0.15"/>
    <row r="5075" customFormat="1" ht="13" x14ac:dyDescent="0.15"/>
    <row r="5076" customFormat="1" ht="13" x14ac:dyDescent="0.15"/>
    <row r="5077" customFormat="1" ht="13" x14ac:dyDescent="0.15"/>
    <row r="5078" customFormat="1" ht="13" x14ac:dyDescent="0.15"/>
    <row r="5079" customFormat="1" ht="13" x14ac:dyDescent="0.15"/>
    <row r="5080" customFormat="1" ht="13" x14ac:dyDescent="0.15"/>
    <row r="5081" customFormat="1" ht="13" x14ac:dyDescent="0.15"/>
    <row r="5082" customFormat="1" ht="13" x14ac:dyDescent="0.15"/>
    <row r="5083" customFormat="1" ht="13" x14ac:dyDescent="0.15"/>
    <row r="5084" customFormat="1" ht="13" x14ac:dyDescent="0.15"/>
    <row r="5085" customFormat="1" ht="13" x14ac:dyDescent="0.15"/>
    <row r="5086" customFormat="1" ht="13" x14ac:dyDescent="0.15"/>
    <row r="5087" customFormat="1" ht="13" x14ac:dyDescent="0.15"/>
    <row r="5088" customFormat="1" ht="13" x14ac:dyDescent="0.15"/>
    <row r="5089" customFormat="1" ht="13" x14ac:dyDescent="0.15"/>
    <row r="5090" customFormat="1" ht="13" x14ac:dyDescent="0.15"/>
    <row r="5091" customFormat="1" ht="13" x14ac:dyDescent="0.15"/>
    <row r="5092" customFormat="1" ht="13" x14ac:dyDescent="0.15"/>
    <row r="5093" customFormat="1" ht="13" x14ac:dyDescent="0.15"/>
    <row r="5094" customFormat="1" ht="13" x14ac:dyDescent="0.15"/>
    <row r="5095" customFormat="1" ht="13" x14ac:dyDescent="0.15"/>
    <row r="5096" customFormat="1" ht="13" x14ac:dyDescent="0.15"/>
    <row r="5097" customFormat="1" ht="13" x14ac:dyDescent="0.15"/>
    <row r="5098" customFormat="1" ht="13" x14ac:dyDescent="0.15"/>
    <row r="5099" customFormat="1" ht="13" x14ac:dyDescent="0.15"/>
    <row r="5100" customFormat="1" ht="13" x14ac:dyDescent="0.15"/>
    <row r="5101" customFormat="1" ht="13" x14ac:dyDescent="0.15"/>
    <row r="5102" customFormat="1" ht="13" x14ac:dyDescent="0.15"/>
    <row r="5103" customFormat="1" ht="13" x14ac:dyDescent="0.15"/>
    <row r="5104" customFormat="1" ht="13" x14ac:dyDescent="0.15"/>
    <row r="5105" customFormat="1" ht="13" x14ac:dyDescent="0.15"/>
    <row r="5106" customFormat="1" ht="13" x14ac:dyDescent="0.15"/>
    <row r="5107" customFormat="1" ht="13" x14ac:dyDescent="0.15"/>
    <row r="5108" customFormat="1" ht="13" x14ac:dyDescent="0.15"/>
    <row r="5109" customFormat="1" ht="13" x14ac:dyDescent="0.15"/>
    <row r="5110" customFormat="1" ht="13" x14ac:dyDescent="0.15"/>
    <row r="5111" customFormat="1" ht="13" x14ac:dyDescent="0.15"/>
    <row r="5112" customFormat="1" ht="13" x14ac:dyDescent="0.15"/>
    <row r="5113" customFormat="1" ht="13" x14ac:dyDescent="0.15"/>
    <row r="5114" customFormat="1" ht="13" x14ac:dyDescent="0.15"/>
    <row r="5115" customFormat="1" ht="13" x14ac:dyDescent="0.15"/>
    <row r="5116" customFormat="1" ht="13" x14ac:dyDescent="0.15"/>
    <row r="5117" customFormat="1" ht="13" x14ac:dyDescent="0.15"/>
    <row r="5118" customFormat="1" ht="13" x14ac:dyDescent="0.15"/>
    <row r="5119" customFormat="1" ht="13" x14ac:dyDescent="0.15"/>
    <row r="5120" customFormat="1" ht="13" x14ac:dyDescent="0.15"/>
    <row r="5121" customFormat="1" ht="13" x14ac:dyDescent="0.15"/>
    <row r="5122" customFormat="1" ht="13" x14ac:dyDescent="0.15"/>
    <row r="5123" customFormat="1" ht="13" x14ac:dyDescent="0.15"/>
    <row r="5124" customFormat="1" ht="13" x14ac:dyDescent="0.15"/>
    <row r="5125" customFormat="1" ht="13" x14ac:dyDescent="0.15"/>
    <row r="5126" customFormat="1" ht="13" x14ac:dyDescent="0.15"/>
    <row r="5127" customFormat="1" ht="13" x14ac:dyDescent="0.15"/>
    <row r="5128" customFormat="1" ht="13" x14ac:dyDescent="0.15"/>
    <row r="5129" customFormat="1" ht="13" x14ac:dyDescent="0.15"/>
    <row r="5130" customFormat="1" ht="13" x14ac:dyDescent="0.15"/>
    <row r="5131" customFormat="1" ht="13" x14ac:dyDescent="0.15"/>
    <row r="5132" customFormat="1" ht="13" x14ac:dyDescent="0.15"/>
    <row r="5133" customFormat="1" ht="13" x14ac:dyDescent="0.15"/>
    <row r="5134" customFormat="1" ht="13" x14ac:dyDescent="0.15"/>
    <row r="5135" customFormat="1" ht="13" x14ac:dyDescent="0.15"/>
    <row r="5136" customFormat="1" ht="13" x14ac:dyDescent="0.15"/>
    <row r="5137" customFormat="1" ht="13" x14ac:dyDescent="0.15"/>
    <row r="5138" customFormat="1" ht="13" x14ac:dyDescent="0.15"/>
    <row r="5139" customFormat="1" ht="13" x14ac:dyDescent="0.15"/>
    <row r="5140" customFormat="1" ht="13" x14ac:dyDescent="0.15"/>
    <row r="5141" customFormat="1" ht="13" x14ac:dyDescent="0.15"/>
    <row r="5142" customFormat="1" ht="13" x14ac:dyDescent="0.15"/>
    <row r="5143" customFormat="1" ht="13" x14ac:dyDescent="0.15"/>
    <row r="5144" customFormat="1" ht="13" x14ac:dyDescent="0.15"/>
    <row r="5145" customFormat="1" ht="13" x14ac:dyDescent="0.15"/>
    <row r="5146" customFormat="1" ht="13" x14ac:dyDescent="0.15"/>
    <row r="5147" customFormat="1" ht="13" x14ac:dyDescent="0.15"/>
    <row r="5148" customFormat="1" ht="13" x14ac:dyDescent="0.15"/>
    <row r="5149" customFormat="1" ht="13" x14ac:dyDescent="0.15"/>
    <row r="5150" customFormat="1" ht="13" x14ac:dyDescent="0.15"/>
    <row r="5151" customFormat="1" ht="13" x14ac:dyDescent="0.15"/>
    <row r="5152" customFormat="1" ht="13" x14ac:dyDescent="0.15"/>
    <row r="5153" customFormat="1" ht="13" x14ac:dyDescent="0.15"/>
    <row r="5154" customFormat="1" ht="13" x14ac:dyDescent="0.15"/>
    <row r="5155" customFormat="1" ht="13" x14ac:dyDescent="0.15"/>
    <row r="5156" customFormat="1" ht="13" x14ac:dyDescent="0.15"/>
    <row r="5157" customFormat="1" ht="13" x14ac:dyDescent="0.15"/>
    <row r="5158" customFormat="1" ht="13" x14ac:dyDescent="0.15"/>
    <row r="5159" customFormat="1" ht="13" x14ac:dyDescent="0.15"/>
    <row r="5160" customFormat="1" ht="13" x14ac:dyDescent="0.15"/>
    <row r="5161" customFormat="1" ht="13" x14ac:dyDescent="0.15"/>
    <row r="5162" customFormat="1" ht="13" x14ac:dyDescent="0.15"/>
    <row r="5163" customFormat="1" ht="13" x14ac:dyDescent="0.15"/>
    <row r="5164" customFormat="1" ht="13" x14ac:dyDescent="0.15"/>
    <row r="5165" customFormat="1" ht="13" x14ac:dyDescent="0.15"/>
    <row r="5166" customFormat="1" ht="13" x14ac:dyDescent="0.15"/>
    <row r="5167" customFormat="1" ht="13" x14ac:dyDescent="0.15"/>
    <row r="5168" customFormat="1" ht="13" x14ac:dyDescent="0.15"/>
    <row r="5169" customFormat="1" ht="13" x14ac:dyDescent="0.15"/>
    <row r="5170" customFormat="1" ht="13" x14ac:dyDescent="0.15"/>
    <row r="5171" customFormat="1" ht="13" x14ac:dyDescent="0.15"/>
    <row r="5172" customFormat="1" ht="13" x14ac:dyDescent="0.15"/>
    <row r="5173" customFormat="1" ht="13" x14ac:dyDescent="0.15"/>
    <row r="5174" customFormat="1" ht="13" x14ac:dyDescent="0.15"/>
    <row r="5175" customFormat="1" ht="13" x14ac:dyDescent="0.15"/>
    <row r="5176" customFormat="1" ht="13" x14ac:dyDescent="0.15"/>
    <row r="5177" customFormat="1" ht="13" x14ac:dyDescent="0.15"/>
    <row r="5178" customFormat="1" ht="13" x14ac:dyDescent="0.15"/>
    <row r="5179" customFormat="1" ht="13" x14ac:dyDescent="0.15"/>
    <row r="5180" customFormat="1" ht="13" x14ac:dyDescent="0.15"/>
    <row r="5181" customFormat="1" ht="13" x14ac:dyDescent="0.15"/>
    <row r="5182" customFormat="1" ht="13" x14ac:dyDescent="0.15"/>
    <row r="5183" customFormat="1" ht="13" x14ac:dyDescent="0.15"/>
    <row r="5184" customFormat="1" ht="13" x14ac:dyDescent="0.15"/>
    <row r="5185" customFormat="1" ht="13" x14ac:dyDescent="0.15"/>
    <row r="5186" customFormat="1" ht="13" x14ac:dyDescent="0.15"/>
    <row r="5187" customFormat="1" ht="13" x14ac:dyDescent="0.15"/>
    <row r="5188" customFormat="1" ht="13" x14ac:dyDescent="0.15"/>
    <row r="5189" customFormat="1" ht="13" x14ac:dyDescent="0.15"/>
    <row r="5190" customFormat="1" ht="13" x14ac:dyDescent="0.15"/>
    <row r="5191" customFormat="1" ht="13" x14ac:dyDescent="0.15"/>
    <row r="5192" customFormat="1" ht="13" x14ac:dyDescent="0.15"/>
    <row r="5193" customFormat="1" ht="13" x14ac:dyDescent="0.15"/>
    <row r="5194" customFormat="1" ht="13" x14ac:dyDescent="0.15"/>
    <row r="5195" customFormat="1" ht="13" x14ac:dyDescent="0.15"/>
    <row r="5196" customFormat="1" ht="13" x14ac:dyDescent="0.15"/>
    <row r="5197" customFormat="1" ht="13" x14ac:dyDescent="0.15"/>
    <row r="5198" customFormat="1" ht="13" x14ac:dyDescent="0.15"/>
    <row r="5199" customFormat="1" ht="13" x14ac:dyDescent="0.15"/>
    <row r="5200" customFormat="1" ht="13" x14ac:dyDescent="0.15"/>
    <row r="5201" customFormat="1" ht="13" x14ac:dyDescent="0.15"/>
    <row r="5202" customFormat="1" ht="13" x14ac:dyDescent="0.15"/>
    <row r="5203" customFormat="1" ht="13" x14ac:dyDescent="0.15"/>
    <row r="5204" customFormat="1" ht="13" x14ac:dyDescent="0.15"/>
    <row r="5205" customFormat="1" ht="13" x14ac:dyDescent="0.15"/>
    <row r="5206" customFormat="1" ht="13" x14ac:dyDescent="0.15"/>
    <row r="5207" customFormat="1" ht="13" x14ac:dyDescent="0.15"/>
    <row r="5208" customFormat="1" ht="13" x14ac:dyDescent="0.15"/>
    <row r="5209" customFormat="1" ht="13" x14ac:dyDescent="0.15"/>
    <row r="5210" customFormat="1" ht="13" x14ac:dyDescent="0.15"/>
    <row r="5211" customFormat="1" ht="13" x14ac:dyDescent="0.15"/>
    <row r="5212" customFormat="1" ht="13" x14ac:dyDescent="0.15"/>
    <row r="5213" customFormat="1" ht="13" x14ac:dyDescent="0.15"/>
    <row r="5214" customFormat="1" ht="13" x14ac:dyDescent="0.15"/>
    <row r="5215" customFormat="1" ht="13" x14ac:dyDescent="0.15"/>
    <row r="5216" customFormat="1" ht="13" x14ac:dyDescent="0.15"/>
    <row r="5217" customFormat="1" ht="13" x14ac:dyDescent="0.15"/>
    <row r="5218" customFormat="1" ht="13" x14ac:dyDescent="0.15"/>
    <row r="5219" customFormat="1" ht="13" x14ac:dyDescent="0.15"/>
    <row r="5220" customFormat="1" ht="13" x14ac:dyDescent="0.15"/>
    <row r="5221" customFormat="1" ht="13" x14ac:dyDescent="0.15"/>
    <row r="5222" customFormat="1" ht="13" x14ac:dyDescent="0.15"/>
    <row r="5223" customFormat="1" ht="13" x14ac:dyDescent="0.15"/>
    <row r="5224" customFormat="1" ht="13" x14ac:dyDescent="0.15"/>
    <row r="5225" customFormat="1" ht="13" x14ac:dyDescent="0.15"/>
    <row r="5226" customFormat="1" ht="13" x14ac:dyDescent="0.15"/>
    <row r="5227" customFormat="1" ht="13" x14ac:dyDescent="0.15"/>
    <row r="5228" customFormat="1" ht="13" x14ac:dyDescent="0.15"/>
    <row r="5229" customFormat="1" ht="13" x14ac:dyDescent="0.15"/>
    <row r="5230" customFormat="1" ht="13" x14ac:dyDescent="0.15"/>
    <row r="5231" customFormat="1" ht="13" x14ac:dyDescent="0.15"/>
    <row r="5232" customFormat="1" ht="13" x14ac:dyDescent="0.15"/>
    <row r="5233" customFormat="1" ht="13" x14ac:dyDescent="0.15"/>
    <row r="5234" customFormat="1" ht="13" x14ac:dyDescent="0.15"/>
    <row r="5235" customFormat="1" ht="13" x14ac:dyDescent="0.15"/>
    <row r="5236" customFormat="1" ht="13" x14ac:dyDescent="0.15"/>
    <row r="5237" customFormat="1" ht="13" x14ac:dyDescent="0.15"/>
    <row r="5238" customFormat="1" ht="13" x14ac:dyDescent="0.15"/>
    <row r="5239" customFormat="1" ht="13" x14ac:dyDescent="0.15"/>
    <row r="5240" customFormat="1" ht="13" x14ac:dyDescent="0.15"/>
    <row r="5241" customFormat="1" ht="13" x14ac:dyDescent="0.15"/>
    <row r="5242" customFormat="1" ht="13" x14ac:dyDescent="0.15"/>
    <row r="5243" customFormat="1" ht="13" x14ac:dyDescent="0.15"/>
    <row r="5244" customFormat="1" ht="13" x14ac:dyDescent="0.15"/>
    <row r="5245" customFormat="1" ht="13" x14ac:dyDescent="0.15"/>
    <row r="5246" customFormat="1" ht="13" x14ac:dyDescent="0.15"/>
    <row r="5247" customFormat="1" ht="13" x14ac:dyDescent="0.15"/>
    <row r="5248" customFormat="1" ht="13" x14ac:dyDescent="0.15"/>
    <row r="5249" customFormat="1" ht="13" x14ac:dyDescent="0.15"/>
    <row r="5250" customFormat="1" ht="13" x14ac:dyDescent="0.15"/>
    <row r="5251" customFormat="1" ht="13" x14ac:dyDescent="0.15"/>
    <row r="5252" customFormat="1" ht="13" x14ac:dyDescent="0.15"/>
    <row r="5253" customFormat="1" ht="13" x14ac:dyDescent="0.15"/>
    <row r="5254" customFormat="1" ht="13" x14ac:dyDescent="0.15"/>
    <row r="5255" customFormat="1" ht="13" x14ac:dyDescent="0.15"/>
    <row r="5256" customFormat="1" ht="13" x14ac:dyDescent="0.15"/>
    <row r="5257" customFormat="1" ht="13" x14ac:dyDescent="0.15"/>
    <row r="5258" customFormat="1" ht="13" x14ac:dyDescent="0.15"/>
    <row r="5259" customFormat="1" ht="13" x14ac:dyDescent="0.15"/>
    <row r="5260" customFormat="1" ht="13" x14ac:dyDescent="0.15"/>
    <row r="5261" customFormat="1" ht="13" x14ac:dyDescent="0.15"/>
    <row r="5262" customFormat="1" ht="13" x14ac:dyDescent="0.15"/>
    <row r="5263" customFormat="1" ht="13" x14ac:dyDescent="0.15"/>
    <row r="5264" customFormat="1" ht="13" x14ac:dyDescent="0.15"/>
    <row r="5265" customFormat="1" ht="13" x14ac:dyDescent="0.15"/>
    <row r="5266" customFormat="1" ht="13" x14ac:dyDescent="0.15"/>
    <row r="5267" customFormat="1" ht="13" x14ac:dyDescent="0.15"/>
    <row r="5268" customFormat="1" ht="13" x14ac:dyDescent="0.15"/>
    <row r="5269" customFormat="1" ht="13" x14ac:dyDescent="0.15"/>
    <row r="5270" customFormat="1" ht="13" x14ac:dyDescent="0.15"/>
    <row r="5271" customFormat="1" ht="13" x14ac:dyDescent="0.15"/>
    <row r="5272" customFormat="1" ht="13" x14ac:dyDescent="0.15"/>
    <row r="5273" customFormat="1" ht="13" x14ac:dyDescent="0.15"/>
    <row r="5274" customFormat="1" ht="13" x14ac:dyDescent="0.15"/>
    <row r="5275" customFormat="1" ht="13" x14ac:dyDescent="0.15"/>
    <row r="5276" customFormat="1" ht="13" x14ac:dyDescent="0.15"/>
    <row r="5277" customFormat="1" ht="13" x14ac:dyDescent="0.15"/>
    <row r="5278" customFormat="1" ht="13" x14ac:dyDescent="0.15"/>
    <row r="5279" customFormat="1" ht="13" x14ac:dyDescent="0.15"/>
    <row r="5280" customFormat="1" ht="13" x14ac:dyDescent="0.15"/>
    <row r="5281" customFormat="1" ht="13" x14ac:dyDescent="0.15"/>
    <row r="5282" customFormat="1" ht="13" x14ac:dyDescent="0.15"/>
    <row r="5283" customFormat="1" ht="13" x14ac:dyDescent="0.15"/>
    <row r="5284" customFormat="1" ht="13" x14ac:dyDescent="0.15"/>
    <row r="5285" customFormat="1" ht="13" x14ac:dyDescent="0.15"/>
    <row r="5286" customFormat="1" ht="13" x14ac:dyDescent="0.15"/>
    <row r="5287" customFormat="1" ht="13" x14ac:dyDescent="0.15"/>
    <row r="5288" customFormat="1" ht="13" x14ac:dyDescent="0.15"/>
    <row r="5289" customFormat="1" ht="13" x14ac:dyDescent="0.15"/>
    <row r="5290" customFormat="1" ht="13" x14ac:dyDescent="0.15"/>
    <row r="5291" customFormat="1" ht="13" x14ac:dyDescent="0.15"/>
    <row r="5292" customFormat="1" ht="13" x14ac:dyDescent="0.15"/>
    <row r="5293" customFormat="1" ht="13" x14ac:dyDescent="0.15"/>
    <row r="5294" customFormat="1" ht="13" x14ac:dyDescent="0.15"/>
    <row r="5295" customFormat="1" ht="13" x14ac:dyDescent="0.15"/>
    <row r="5296" customFormat="1" ht="13" x14ac:dyDescent="0.15"/>
    <row r="5297" customFormat="1" ht="13" x14ac:dyDescent="0.15"/>
    <row r="5298" customFormat="1" ht="13" x14ac:dyDescent="0.15"/>
    <row r="5299" customFormat="1" ht="13" x14ac:dyDescent="0.15"/>
    <row r="5300" customFormat="1" ht="13" x14ac:dyDescent="0.15"/>
    <row r="5301" customFormat="1" ht="13" x14ac:dyDescent="0.15"/>
    <row r="5302" customFormat="1" ht="13" x14ac:dyDescent="0.15"/>
    <row r="5303" customFormat="1" ht="13" x14ac:dyDescent="0.15"/>
    <row r="5304" customFormat="1" ht="13" x14ac:dyDescent="0.15"/>
    <row r="5305" customFormat="1" ht="13" x14ac:dyDescent="0.15"/>
    <row r="5306" customFormat="1" ht="13" x14ac:dyDescent="0.15"/>
    <row r="5307" customFormat="1" ht="13" x14ac:dyDescent="0.15"/>
    <row r="5308" customFormat="1" ht="13" x14ac:dyDescent="0.15"/>
    <row r="5309" customFormat="1" ht="13" x14ac:dyDescent="0.15"/>
    <row r="5310" customFormat="1" ht="13" x14ac:dyDescent="0.15"/>
    <row r="5311" customFormat="1" ht="13" x14ac:dyDescent="0.15"/>
    <row r="5312" customFormat="1" ht="13" x14ac:dyDescent="0.15"/>
    <row r="5313" customFormat="1" ht="13" x14ac:dyDescent="0.15"/>
    <row r="5314" customFormat="1" ht="13" x14ac:dyDescent="0.15"/>
    <row r="5315" customFormat="1" ht="13" x14ac:dyDescent="0.15"/>
    <row r="5316" customFormat="1" ht="13" x14ac:dyDescent="0.15"/>
    <row r="5317" customFormat="1" ht="13" x14ac:dyDescent="0.15"/>
    <row r="5318" customFormat="1" ht="13" x14ac:dyDescent="0.15"/>
    <row r="5319" customFormat="1" ht="13" x14ac:dyDescent="0.15"/>
    <row r="5320" customFormat="1" ht="13" x14ac:dyDescent="0.15"/>
    <row r="5321" customFormat="1" ht="13" x14ac:dyDescent="0.15"/>
    <row r="5322" customFormat="1" ht="13" x14ac:dyDescent="0.15"/>
    <row r="5323" customFormat="1" ht="13" x14ac:dyDescent="0.15"/>
    <row r="5324" customFormat="1" ht="13" x14ac:dyDescent="0.15"/>
    <row r="5325" customFormat="1" ht="13" x14ac:dyDescent="0.15"/>
    <row r="5326" customFormat="1" ht="13" x14ac:dyDescent="0.15"/>
    <row r="5327" customFormat="1" ht="13" x14ac:dyDescent="0.15"/>
    <row r="5328" customFormat="1" ht="13" x14ac:dyDescent="0.15"/>
    <row r="5329" customFormat="1" ht="13" x14ac:dyDescent="0.15"/>
    <row r="5330" customFormat="1" ht="13" x14ac:dyDescent="0.15"/>
    <row r="5331" customFormat="1" ht="13" x14ac:dyDescent="0.15"/>
    <row r="5332" customFormat="1" ht="13" x14ac:dyDescent="0.15"/>
    <row r="5333" customFormat="1" ht="13" x14ac:dyDescent="0.15"/>
    <row r="5334" customFormat="1" ht="13" x14ac:dyDescent="0.15"/>
    <row r="5335" customFormat="1" ht="13" x14ac:dyDescent="0.15"/>
    <row r="5336" customFormat="1" ht="13" x14ac:dyDescent="0.15"/>
    <row r="5337" customFormat="1" ht="13" x14ac:dyDescent="0.15"/>
    <row r="5338" customFormat="1" ht="13" x14ac:dyDescent="0.15"/>
    <row r="5339" customFormat="1" ht="13" x14ac:dyDescent="0.15"/>
    <row r="5340" customFormat="1" ht="13" x14ac:dyDescent="0.15"/>
    <row r="5341" customFormat="1" ht="13" x14ac:dyDescent="0.15"/>
    <row r="5342" customFormat="1" ht="13" x14ac:dyDescent="0.15"/>
    <row r="5343" customFormat="1" ht="13" x14ac:dyDescent="0.15"/>
    <row r="5344" customFormat="1" ht="13" x14ac:dyDescent="0.15"/>
    <row r="5345" customFormat="1" ht="13" x14ac:dyDescent="0.15"/>
    <row r="5346" customFormat="1" ht="13" x14ac:dyDescent="0.15"/>
    <row r="5347" customFormat="1" ht="13" x14ac:dyDescent="0.15"/>
    <row r="5348" customFormat="1" ht="13" x14ac:dyDescent="0.15"/>
    <row r="5349" customFormat="1" ht="13" x14ac:dyDescent="0.15"/>
    <row r="5350" customFormat="1" ht="13" x14ac:dyDescent="0.15"/>
    <row r="5351" customFormat="1" ht="13" x14ac:dyDescent="0.15"/>
    <row r="5352" customFormat="1" ht="13" x14ac:dyDescent="0.15"/>
    <row r="5353" customFormat="1" ht="13" x14ac:dyDescent="0.15"/>
    <row r="5354" customFormat="1" ht="13" x14ac:dyDescent="0.15"/>
    <row r="5355" customFormat="1" ht="13" x14ac:dyDescent="0.15"/>
    <row r="5356" customFormat="1" ht="13" x14ac:dyDescent="0.15"/>
    <row r="5357" customFormat="1" ht="13" x14ac:dyDescent="0.15"/>
    <row r="5358" customFormat="1" ht="13" x14ac:dyDescent="0.15"/>
    <row r="5359" customFormat="1" ht="13" x14ac:dyDescent="0.15"/>
    <row r="5360" customFormat="1" ht="13" x14ac:dyDescent="0.15"/>
    <row r="5361" customFormat="1" ht="13" x14ac:dyDescent="0.15"/>
    <row r="5362" customFormat="1" ht="13" x14ac:dyDescent="0.15"/>
    <row r="5363" customFormat="1" ht="13" x14ac:dyDescent="0.15"/>
    <row r="5364" customFormat="1" ht="13" x14ac:dyDescent="0.15"/>
    <row r="5365" customFormat="1" ht="13" x14ac:dyDescent="0.15"/>
    <row r="5366" customFormat="1" ht="13" x14ac:dyDescent="0.15"/>
    <row r="5367" customFormat="1" ht="13" x14ac:dyDescent="0.15"/>
    <row r="5368" customFormat="1" ht="13" x14ac:dyDescent="0.15"/>
    <row r="5369" customFormat="1" ht="13" x14ac:dyDescent="0.15"/>
    <row r="5370" customFormat="1" ht="13" x14ac:dyDescent="0.15"/>
    <row r="5371" customFormat="1" ht="13" x14ac:dyDescent="0.15"/>
    <row r="5372" customFormat="1" ht="13" x14ac:dyDescent="0.15"/>
    <row r="5373" customFormat="1" ht="13" x14ac:dyDescent="0.15"/>
    <row r="5374" customFormat="1" ht="13" x14ac:dyDescent="0.15"/>
    <row r="5375" customFormat="1" ht="13" x14ac:dyDescent="0.15"/>
    <row r="5376" customFormat="1" ht="13" x14ac:dyDescent="0.15"/>
    <row r="5377" customFormat="1" ht="13" x14ac:dyDescent="0.15"/>
    <row r="5378" customFormat="1" ht="13" x14ac:dyDescent="0.15"/>
    <row r="5379" customFormat="1" ht="13" x14ac:dyDescent="0.15"/>
    <row r="5380" customFormat="1" ht="13" x14ac:dyDescent="0.15"/>
    <row r="5381" customFormat="1" ht="13" x14ac:dyDescent="0.15"/>
    <row r="5382" customFormat="1" ht="13" x14ac:dyDescent="0.15"/>
    <row r="5383" customFormat="1" ht="13" x14ac:dyDescent="0.15"/>
    <row r="5384" customFormat="1" ht="13" x14ac:dyDescent="0.15"/>
    <row r="5385" customFormat="1" ht="13" x14ac:dyDescent="0.15"/>
    <row r="5386" customFormat="1" ht="13" x14ac:dyDescent="0.15"/>
    <row r="5387" customFormat="1" ht="13" x14ac:dyDescent="0.15"/>
    <row r="5388" customFormat="1" ht="13" x14ac:dyDescent="0.15"/>
    <row r="5389" customFormat="1" ht="13" x14ac:dyDescent="0.15"/>
    <row r="5390" customFormat="1" ht="13" x14ac:dyDescent="0.15"/>
    <row r="5391" customFormat="1" ht="13" x14ac:dyDescent="0.15"/>
    <row r="5392" customFormat="1" ht="13" x14ac:dyDescent="0.15"/>
    <row r="5393" customFormat="1" ht="13" x14ac:dyDescent="0.15"/>
    <row r="5394" customFormat="1" ht="13" x14ac:dyDescent="0.15"/>
    <row r="5395" customFormat="1" ht="13" x14ac:dyDescent="0.15"/>
    <row r="5396" customFormat="1" ht="13" x14ac:dyDescent="0.15"/>
    <row r="5397" customFormat="1" ht="13" x14ac:dyDescent="0.15"/>
    <row r="5398" customFormat="1" ht="13" x14ac:dyDescent="0.15"/>
    <row r="5399" customFormat="1" ht="13" x14ac:dyDescent="0.15"/>
    <row r="5400" customFormat="1" ht="13" x14ac:dyDescent="0.15"/>
    <row r="5401" customFormat="1" ht="13" x14ac:dyDescent="0.15"/>
    <row r="5402" customFormat="1" ht="13" x14ac:dyDescent="0.15"/>
    <row r="5403" customFormat="1" ht="13" x14ac:dyDescent="0.15"/>
    <row r="5404" customFormat="1" ht="13" x14ac:dyDescent="0.15"/>
    <row r="5405" customFormat="1" ht="13" x14ac:dyDescent="0.15"/>
    <row r="5406" customFormat="1" ht="13" x14ac:dyDescent="0.15"/>
    <row r="5407" customFormat="1" ht="13" x14ac:dyDescent="0.15"/>
    <row r="5408" customFormat="1" ht="13" x14ac:dyDescent="0.15"/>
    <row r="5409" customFormat="1" ht="13" x14ac:dyDescent="0.15"/>
    <row r="5410" customFormat="1" ht="13" x14ac:dyDescent="0.15"/>
    <row r="5411" customFormat="1" ht="13" x14ac:dyDescent="0.15"/>
    <row r="5412" customFormat="1" ht="13" x14ac:dyDescent="0.15"/>
    <row r="5413" customFormat="1" ht="13" x14ac:dyDescent="0.15"/>
    <row r="5414" customFormat="1" ht="13" x14ac:dyDescent="0.15"/>
    <row r="5415" customFormat="1" ht="13" x14ac:dyDescent="0.15"/>
    <row r="5416" customFormat="1" ht="13" x14ac:dyDescent="0.15"/>
    <row r="5417" customFormat="1" ht="13" x14ac:dyDescent="0.15"/>
    <row r="5418" customFormat="1" ht="13" x14ac:dyDescent="0.15"/>
    <row r="5419" customFormat="1" ht="13" x14ac:dyDescent="0.15"/>
    <row r="5420" customFormat="1" ht="13" x14ac:dyDescent="0.15"/>
    <row r="5421" customFormat="1" ht="13" x14ac:dyDescent="0.15"/>
    <row r="5422" customFormat="1" ht="13" x14ac:dyDescent="0.15"/>
    <row r="5423" customFormat="1" ht="13" x14ac:dyDescent="0.15"/>
    <row r="5424" customFormat="1" ht="13" x14ac:dyDescent="0.15"/>
    <row r="5425" customFormat="1" ht="13" x14ac:dyDescent="0.15"/>
    <row r="5426" customFormat="1" ht="13" x14ac:dyDescent="0.15"/>
    <row r="5427" customFormat="1" ht="13" x14ac:dyDescent="0.15"/>
    <row r="5428" customFormat="1" ht="13" x14ac:dyDescent="0.15"/>
    <row r="5429" customFormat="1" ht="13" x14ac:dyDescent="0.15"/>
    <row r="5430" customFormat="1" ht="13" x14ac:dyDescent="0.15"/>
    <row r="5431" customFormat="1" ht="13" x14ac:dyDescent="0.15"/>
    <row r="5432" customFormat="1" ht="13" x14ac:dyDescent="0.15"/>
    <row r="5433" customFormat="1" ht="13" x14ac:dyDescent="0.15"/>
    <row r="5434" customFormat="1" ht="13" x14ac:dyDescent="0.15"/>
    <row r="5435" customFormat="1" ht="13" x14ac:dyDescent="0.15"/>
    <row r="5436" customFormat="1" ht="13" x14ac:dyDescent="0.15"/>
    <row r="5437" customFormat="1" ht="13" x14ac:dyDescent="0.15"/>
    <row r="5438" customFormat="1" ht="13" x14ac:dyDescent="0.15"/>
    <row r="5439" customFormat="1" ht="13" x14ac:dyDescent="0.15"/>
    <row r="5440" customFormat="1" ht="13" x14ac:dyDescent="0.15"/>
    <row r="5441" customFormat="1" ht="13" x14ac:dyDescent="0.15"/>
    <row r="5442" customFormat="1" ht="13" x14ac:dyDescent="0.15"/>
    <row r="5443" customFormat="1" ht="13" x14ac:dyDescent="0.15"/>
    <row r="5444" customFormat="1" ht="13" x14ac:dyDescent="0.15"/>
    <row r="5445" customFormat="1" ht="13" x14ac:dyDescent="0.15"/>
    <row r="5446" customFormat="1" ht="13" x14ac:dyDescent="0.15"/>
    <row r="5447" customFormat="1" ht="13" x14ac:dyDescent="0.15"/>
    <row r="5448" customFormat="1" ht="13" x14ac:dyDescent="0.15"/>
    <row r="5449" customFormat="1" ht="13" x14ac:dyDescent="0.15"/>
    <row r="5450" customFormat="1" ht="13" x14ac:dyDescent="0.15"/>
    <row r="5451" customFormat="1" ht="13" x14ac:dyDescent="0.15"/>
    <row r="5452" customFormat="1" ht="13" x14ac:dyDescent="0.15"/>
    <row r="5453" customFormat="1" ht="13" x14ac:dyDescent="0.15"/>
    <row r="5454" customFormat="1" ht="13" x14ac:dyDescent="0.15"/>
    <row r="5455" customFormat="1" ht="13" x14ac:dyDescent="0.15"/>
    <row r="5456" customFormat="1" ht="13" x14ac:dyDescent="0.15"/>
    <row r="5457" customFormat="1" ht="13" x14ac:dyDescent="0.15"/>
    <row r="5458" customFormat="1" ht="13" x14ac:dyDescent="0.15"/>
    <row r="5459" customFormat="1" ht="13" x14ac:dyDescent="0.15"/>
    <row r="5460" customFormat="1" ht="13" x14ac:dyDescent="0.15"/>
    <row r="5461" customFormat="1" ht="13" x14ac:dyDescent="0.15"/>
    <row r="5462" customFormat="1" ht="13" x14ac:dyDescent="0.15"/>
    <row r="5463" customFormat="1" ht="13" x14ac:dyDescent="0.15"/>
    <row r="5464" customFormat="1" ht="13" x14ac:dyDescent="0.15"/>
    <row r="5465" customFormat="1" ht="13" x14ac:dyDescent="0.15"/>
    <row r="5466" customFormat="1" ht="13" x14ac:dyDescent="0.15"/>
    <row r="5467" customFormat="1" ht="13" x14ac:dyDescent="0.15"/>
    <row r="5468" customFormat="1" ht="13" x14ac:dyDescent="0.15"/>
    <row r="5469" customFormat="1" ht="13" x14ac:dyDescent="0.15"/>
    <row r="5470" customFormat="1" ht="13" x14ac:dyDescent="0.15"/>
    <row r="5471" customFormat="1" ht="13" x14ac:dyDescent="0.15"/>
    <row r="5472" customFormat="1" ht="13" x14ac:dyDescent="0.15"/>
    <row r="5473" customFormat="1" ht="13" x14ac:dyDescent="0.15"/>
    <row r="5474" customFormat="1" ht="13" x14ac:dyDescent="0.15"/>
    <row r="5475" customFormat="1" ht="13" x14ac:dyDescent="0.15"/>
    <row r="5476" customFormat="1" ht="13" x14ac:dyDescent="0.15"/>
    <row r="5477" customFormat="1" ht="13" x14ac:dyDescent="0.15"/>
    <row r="5478" customFormat="1" ht="13" x14ac:dyDescent="0.15"/>
    <row r="5479" customFormat="1" ht="13" x14ac:dyDescent="0.15"/>
    <row r="5480" customFormat="1" ht="13" x14ac:dyDescent="0.15"/>
    <row r="5481" customFormat="1" ht="13" x14ac:dyDescent="0.15"/>
    <row r="5482" customFormat="1" ht="13" x14ac:dyDescent="0.15"/>
    <row r="5483" customFormat="1" ht="13" x14ac:dyDescent="0.15"/>
    <row r="5484" customFormat="1" ht="13" x14ac:dyDescent="0.15"/>
    <row r="5485" customFormat="1" ht="13" x14ac:dyDescent="0.15"/>
    <row r="5486" customFormat="1" ht="13" x14ac:dyDescent="0.15"/>
    <row r="5487" customFormat="1" ht="13" x14ac:dyDescent="0.15"/>
    <row r="5488" customFormat="1" ht="13" x14ac:dyDescent="0.15"/>
    <row r="5489" customFormat="1" ht="13" x14ac:dyDescent="0.15"/>
    <row r="5490" customFormat="1" ht="13" x14ac:dyDescent="0.15"/>
    <row r="5491" customFormat="1" ht="13" x14ac:dyDescent="0.15"/>
    <row r="5492" customFormat="1" ht="13" x14ac:dyDescent="0.15"/>
    <row r="5493" customFormat="1" ht="13" x14ac:dyDescent="0.15"/>
    <row r="5494" customFormat="1" ht="13" x14ac:dyDescent="0.15"/>
    <row r="5495" customFormat="1" ht="13" x14ac:dyDescent="0.15"/>
    <row r="5496" customFormat="1" ht="13" x14ac:dyDescent="0.15"/>
    <row r="5497" customFormat="1" ht="13" x14ac:dyDescent="0.15"/>
    <row r="5498" customFormat="1" ht="13" x14ac:dyDescent="0.15"/>
    <row r="5499" customFormat="1" ht="13" x14ac:dyDescent="0.15"/>
    <row r="5500" customFormat="1" ht="13" x14ac:dyDescent="0.15"/>
    <row r="5501" customFormat="1" ht="13" x14ac:dyDescent="0.15"/>
    <row r="5502" customFormat="1" ht="13" x14ac:dyDescent="0.15"/>
    <row r="5503" customFormat="1" ht="13" x14ac:dyDescent="0.15"/>
    <row r="5504" customFormat="1" ht="13" x14ac:dyDescent="0.15"/>
    <row r="5505" customFormat="1" ht="13" x14ac:dyDescent="0.15"/>
    <row r="5506" customFormat="1" ht="13" x14ac:dyDescent="0.15"/>
    <row r="5507" customFormat="1" ht="13" x14ac:dyDescent="0.15"/>
    <row r="5508" customFormat="1" ht="13" x14ac:dyDescent="0.15"/>
    <row r="5509" customFormat="1" ht="13" x14ac:dyDescent="0.15"/>
    <row r="5510" customFormat="1" ht="13" x14ac:dyDescent="0.15"/>
    <row r="5511" customFormat="1" ht="13" x14ac:dyDescent="0.15"/>
    <row r="5512" customFormat="1" ht="13" x14ac:dyDescent="0.15"/>
    <row r="5513" customFormat="1" ht="13" x14ac:dyDescent="0.15"/>
    <row r="5514" customFormat="1" ht="13" x14ac:dyDescent="0.15"/>
    <row r="5515" customFormat="1" ht="13" x14ac:dyDescent="0.15"/>
    <row r="5516" customFormat="1" ht="13" x14ac:dyDescent="0.15"/>
    <row r="5517" customFormat="1" ht="13" x14ac:dyDescent="0.15"/>
    <row r="5518" customFormat="1" ht="13" x14ac:dyDescent="0.15"/>
    <row r="5519" customFormat="1" ht="13" x14ac:dyDescent="0.15"/>
    <row r="5520" customFormat="1" ht="13" x14ac:dyDescent="0.15"/>
    <row r="5521" customFormat="1" ht="13" x14ac:dyDescent="0.15"/>
    <row r="5522" customFormat="1" ht="13" x14ac:dyDescent="0.15"/>
    <row r="5523" customFormat="1" ht="13" x14ac:dyDescent="0.15"/>
    <row r="5524" customFormat="1" ht="13" x14ac:dyDescent="0.15"/>
    <row r="5525" customFormat="1" ht="13" x14ac:dyDescent="0.15"/>
    <row r="5526" customFormat="1" ht="13" x14ac:dyDescent="0.15"/>
    <row r="5527" customFormat="1" ht="13" x14ac:dyDescent="0.15"/>
    <row r="5528" customFormat="1" ht="13" x14ac:dyDescent="0.15"/>
    <row r="5529" customFormat="1" ht="13" x14ac:dyDescent="0.15"/>
    <row r="5530" customFormat="1" ht="13" x14ac:dyDescent="0.15"/>
    <row r="5531" customFormat="1" ht="13" x14ac:dyDescent="0.15"/>
    <row r="5532" customFormat="1" ht="13" x14ac:dyDescent="0.15"/>
    <row r="5533" customFormat="1" ht="13" x14ac:dyDescent="0.15"/>
    <row r="5534" customFormat="1" ht="13" x14ac:dyDescent="0.15"/>
    <row r="5535" customFormat="1" ht="13" x14ac:dyDescent="0.15"/>
    <row r="5536" customFormat="1" ht="13" x14ac:dyDescent="0.15"/>
    <row r="5537" customFormat="1" ht="13" x14ac:dyDescent="0.15"/>
    <row r="5538" customFormat="1" ht="13" x14ac:dyDescent="0.15"/>
    <row r="5539" customFormat="1" ht="13" x14ac:dyDescent="0.15"/>
    <row r="5540" customFormat="1" ht="13" x14ac:dyDescent="0.15"/>
    <row r="5541" customFormat="1" ht="13" x14ac:dyDescent="0.15"/>
    <row r="5542" customFormat="1" ht="13" x14ac:dyDescent="0.15"/>
    <row r="5543" customFormat="1" ht="13" x14ac:dyDescent="0.15"/>
    <row r="5544" customFormat="1" ht="13" x14ac:dyDescent="0.15"/>
    <row r="5545" customFormat="1" ht="13" x14ac:dyDescent="0.15"/>
    <row r="5546" customFormat="1" ht="13" x14ac:dyDescent="0.15"/>
    <row r="5547" customFormat="1" ht="13" x14ac:dyDescent="0.15"/>
    <row r="5548" customFormat="1" ht="13" x14ac:dyDescent="0.15"/>
    <row r="5549" customFormat="1" ht="13" x14ac:dyDescent="0.15"/>
    <row r="5550" customFormat="1" ht="13" x14ac:dyDescent="0.15"/>
    <row r="5551" customFormat="1" ht="13" x14ac:dyDescent="0.15"/>
    <row r="5552" customFormat="1" ht="13" x14ac:dyDescent="0.15"/>
    <row r="5553" customFormat="1" ht="13" x14ac:dyDescent="0.15"/>
    <row r="5554" customFormat="1" ht="13" x14ac:dyDescent="0.15"/>
    <row r="5555" customFormat="1" ht="13" x14ac:dyDescent="0.15"/>
    <row r="5556" customFormat="1" ht="13" x14ac:dyDescent="0.15"/>
    <row r="5557" customFormat="1" ht="13" x14ac:dyDescent="0.15"/>
    <row r="5558" customFormat="1" ht="13" x14ac:dyDescent="0.15"/>
    <row r="5559" customFormat="1" ht="13" x14ac:dyDescent="0.15"/>
    <row r="5560" customFormat="1" ht="13" x14ac:dyDescent="0.15"/>
    <row r="5561" customFormat="1" ht="13" x14ac:dyDescent="0.15"/>
    <row r="5562" customFormat="1" ht="13" x14ac:dyDescent="0.15"/>
    <row r="5563" customFormat="1" ht="13" x14ac:dyDescent="0.15"/>
    <row r="5564" customFormat="1" ht="13" x14ac:dyDescent="0.15"/>
    <row r="5565" customFormat="1" ht="13" x14ac:dyDescent="0.15"/>
    <row r="5566" customFormat="1" ht="13" x14ac:dyDescent="0.15"/>
    <row r="5567" customFormat="1" ht="13" x14ac:dyDescent="0.15"/>
    <row r="5568" customFormat="1" ht="13" x14ac:dyDescent="0.15"/>
    <row r="5569" customFormat="1" ht="13" x14ac:dyDescent="0.15"/>
    <row r="5570" customFormat="1" ht="13" x14ac:dyDescent="0.15"/>
    <row r="5571" customFormat="1" ht="13" x14ac:dyDescent="0.15"/>
    <row r="5572" customFormat="1" ht="13" x14ac:dyDescent="0.15"/>
    <row r="5573" customFormat="1" ht="13" x14ac:dyDescent="0.15"/>
    <row r="5574" customFormat="1" ht="13" x14ac:dyDescent="0.15"/>
    <row r="5575" customFormat="1" ht="13" x14ac:dyDescent="0.15"/>
    <row r="5576" customFormat="1" ht="13" x14ac:dyDescent="0.15"/>
    <row r="5577" customFormat="1" ht="13" x14ac:dyDescent="0.15"/>
    <row r="5578" customFormat="1" ht="13" x14ac:dyDescent="0.15"/>
    <row r="5579" customFormat="1" ht="13" x14ac:dyDescent="0.15"/>
    <row r="5580" customFormat="1" ht="13" x14ac:dyDescent="0.15"/>
    <row r="5581" customFormat="1" ht="13" x14ac:dyDescent="0.15"/>
    <row r="5582" customFormat="1" ht="13" x14ac:dyDescent="0.15"/>
    <row r="5583" customFormat="1" ht="13" x14ac:dyDescent="0.15"/>
    <row r="5584" customFormat="1" ht="13" x14ac:dyDescent="0.15"/>
    <row r="5585" customFormat="1" ht="13" x14ac:dyDescent="0.15"/>
    <row r="5586" customFormat="1" ht="13" x14ac:dyDescent="0.15"/>
    <row r="5587" customFormat="1" ht="13" x14ac:dyDescent="0.15"/>
    <row r="5588" customFormat="1" ht="13" x14ac:dyDescent="0.15"/>
    <row r="5589" customFormat="1" ht="13" x14ac:dyDescent="0.15"/>
    <row r="5590" customFormat="1" ht="13" x14ac:dyDescent="0.15"/>
    <row r="5591" customFormat="1" ht="13" x14ac:dyDescent="0.15"/>
    <row r="5592" customFormat="1" ht="13" x14ac:dyDescent="0.15"/>
    <row r="5593" customFormat="1" ht="13" x14ac:dyDescent="0.15"/>
    <row r="5594" customFormat="1" ht="13" x14ac:dyDescent="0.15"/>
    <row r="5595" customFormat="1" ht="13" x14ac:dyDescent="0.15"/>
    <row r="5596" customFormat="1" ht="13" x14ac:dyDescent="0.15"/>
    <row r="5597" customFormat="1" ht="13" x14ac:dyDescent="0.15"/>
    <row r="5598" customFormat="1" ht="13" x14ac:dyDescent="0.15"/>
    <row r="5599" customFormat="1" ht="13" x14ac:dyDescent="0.15"/>
    <row r="5600" customFormat="1" ht="13" x14ac:dyDescent="0.15"/>
    <row r="5601" customFormat="1" ht="13" x14ac:dyDescent="0.15"/>
    <row r="5602" customFormat="1" ht="13" x14ac:dyDescent="0.15"/>
    <row r="5603" customFormat="1" ht="13" x14ac:dyDescent="0.15"/>
    <row r="5604" customFormat="1" ht="13" x14ac:dyDescent="0.15"/>
    <row r="5605" customFormat="1" ht="13" x14ac:dyDescent="0.15"/>
    <row r="5606" customFormat="1" ht="13" x14ac:dyDescent="0.15"/>
    <row r="5607" customFormat="1" ht="13" x14ac:dyDescent="0.15"/>
    <row r="5608" customFormat="1" ht="13" x14ac:dyDescent="0.15"/>
    <row r="5609" customFormat="1" ht="13" x14ac:dyDescent="0.15"/>
    <row r="5610" customFormat="1" ht="13" x14ac:dyDescent="0.15"/>
    <row r="5611" customFormat="1" ht="13" x14ac:dyDescent="0.15"/>
    <row r="5612" customFormat="1" ht="13" x14ac:dyDescent="0.15"/>
    <row r="5613" customFormat="1" ht="13" x14ac:dyDescent="0.15"/>
    <row r="5614" customFormat="1" ht="13" x14ac:dyDescent="0.15"/>
    <row r="5615" customFormat="1" ht="13" x14ac:dyDescent="0.15"/>
    <row r="5616" customFormat="1" ht="13" x14ac:dyDescent="0.15"/>
    <row r="5617" customFormat="1" ht="13" x14ac:dyDescent="0.15"/>
    <row r="5618" customFormat="1" ht="13" x14ac:dyDescent="0.15"/>
    <row r="5619" customFormat="1" ht="13" x14ac:dyDescent="0.15"/>
    <row r="5620" customFormat="1" ht="13" x14ac:dyDescent="0.15"/>
    <row r="5621" customFormat="1" ht="13" x14ac:dyDescent="0.15"/>
    <row r="5622" customFormat="1" ht="13" x14ac:dyDescent="0.15"/>
    <row r="5623" customFormat="1" ht="13" x14ac:dyDescent="0.15"/>
    <row r="5624" customFormat="1" ht="13" x14ac:dyDescent="0.15"/>
    <row r="5625" customFormat="1" ht="13" x14ac:dyDescent="0.15"/>
    <row r="5626" customFormat="1" ht="13" x14ac:dyDescent="0.15"/>
    <row r="5627" customFormat="1" ht="13" x14ac:dyDescent="0.15"/>
    <row r="5628" customFormat="1" ht="13" x14ac:dyDescent="0.15"/>
    <row r="5629" customFormat="1" ht="13" x14ac:dyDescent="0.15"/>
    <row r="5630" customFormat="1" ht="13" x14ac:dyDescent="0.15"/>
    <row r="5631" customFormat="1" ht="13" x14ac:dyDescent="0.15"/>
    <row r="5632" customFormat="1" ht="13" x14ac:dyDescent="0.15"/>
    <row r="5633" customFormat="1" ht="13" x14ac:dyDescent="0.15"/>
    <row r="5634" customFormat="1" ht="13" x14ac:dyDescent="0.15"/>
    <row r="5635" customFormat="1" ht="13" x14ac:dyDescent="0.15"/>
    <row r="5636" customFormat="1" ht="13" x14ac:dyDescent="0.15"/>
    <row r="5637" customFormat="1" ht="13" x14ac:dyDescent="0.15"/>
    <row r="5638" customFormat="1" ht="13" x14ac:dyDescent="0.15"/>
    <row r="5639" customFormat="1" ht="13" x14ac:dyDescent="0.15"/>
    <row r="5640" customFormat="1" ht="13" x14ac:dyDescent="0.15"/>
    <row r="5641" customFormat="1" ht="13" x14ac:dyDescent="0.15"/>
    <row r="5642" customFormat="1" ht="13" x14ac:dyDescent="0.15"/>
    <row r="5643" customFormat="1" ht="13" x14ac:dyDescent="0.15"/>
    <row r="5644" customFormat="1" ht="13" x14ac:dyDescent="0.15"/>
    <row r="5645" customFormat="1" ht="13" x14ac:dyDescent="0.15"/>
    <row r="5646" customFormat="1" ht="13" x14ac:dyDescent="0.15"/>
    <row r="5647" customFormat="1" ht="13" x14ac:dyDescent="0.15"/>
    <row r="5648" customFormat="1" ht="13" x14ac:dyDescent="0.15"/>
    <row r="5649" customFormat="1" ht="13" x14ac:dyDescent="0.15"/>
    <row r="5650" customFormat="1" ht="13" x14ac:dyDescent="0.15"/>
    <row r="5651" customFormat="1" ht="13" x14ac:dyDescent="0.15"/>
    <row r="5652" customFormat="1" ht="13" x14ac:dyDescent="0.15"/>
    <row r="5653" customFormat="1" ht="13" x14ac:dyDescent="0.15"/>
    <row r="5654" customFormat="1" ht="13" x14ac:dyDescent="0.15"/>
    <row r="5655" customFormat="1" ht="13" x14ac:dyDescent="0.15"/>
    <row r="5656" customFormat="1" ht="13" x14ac:dyDescent="0.15"/>
    <row r="5657" customFormat="1" ht="13" x14ac:dyDescent="0.15"/>
    <row r="5658" customFormat="1" ht="13" x14ac:dyDescent="0.15"/>
    <row r="5659" customFormat="1" ht="13" x14ac:dyDescent="0.15"/>
    <row r="5660" customFormat="1" ht="13" x14ac:dyDescent="0.15"/>
    <row r="5661" customFormat="1" ht="13" x14ac:dyDescent="0.15"/>
    <row r="5662" customFormat="1" ht="13" x14ac:dyDescent="0.15"/>
    <row r="5663" customFormat="1" ht="13" x14ac:dyDescent="0.15"/>
    <row r="5664" customFormat="1" ht="13" x14ac:dyDescent="0.15"/>
    <row r="5665" customFormat="1" ht="13" x14ac:dyDescent="0.15"/>
    <row r="5666" customFormat="1" ht="13" x14ac:dyDescent="0.15"/>
    <row r="5667" customFormat="1" ht="13" x14ac:dyDescent="0.15"/>
    <row r="5668" customFormat="1" ht="13" x14ac:dyDescent="0.15"/>
    <row r="5669" customFormat="1" ht="13" x14ac:dyDescent="0.15"/>
    <row r="5670" customFormat="1" ht="13" x14ac:dyDescent="0.15"/>
    <row r="5671" customFormat="1" ht="13" x14ac:dyDescent="0.15"/>
    <row r="5672" customFormat="1" ht="13" x14ac:dyDescent="0.15"/>
    <row r="5673" customFormat="1" ht="13" x14ac:dyDescent="0.15"/>
    <row r="5674" customFormat="1" ht="13" x14ac:dyDescent="0.15"/>
    <row r="5675" customFormat="1" ht="13" x14ac:dyDescent="0.15"/>
    <row r="5676" customFormat="1" ht="13" x14ac:dyDescent="0.15"/>
    <row r="5677" customFormat="1" ht="13" x14ac:dyDescent="0.15"/>
    <row r="5678" customFormat="1" ht="13" x14ac:dyDescent="0.15"/>
    <row r="5679" customFormat="1" ht="13" x14ac:dyDescent="0.15"/>
    <row r="5680" customFormat="1" ht="13" x14ac:dyDescent="0.15"/>
    <row r="5681" customFormat="1" ht="13" x14ac:dyDescent="0.15"/>
    <row r="5682" customFormat="1" ht="13" x14ac:dyDescent="0.15"/>
    <row r="5683" customFormat="1" ht="13" x14ac:dyDescent="0.15"/>
    <row r="5684" customFormat="1" ht="13" x14ac:dyDescent="0.15"/>
    <row r="5685" customFormat="1" ht="13" x14ac:dyDescent="0.15"/>
    <row r="5686" customFormat="1" ht="13" x14ac:dyDescent="0.15"/>
    <row r="5687" customFormat="1" ht="13" x14ac:dyDescent="0.15"/>
    <row r="5688" customFormat="1" ht="13" x14ac:dyDescent="0.15"/>
    <row r="5689" customFormat="1" ht="13" x14ac:dyDescent="0.15"/>
    <row r="5690" customFormat="1" ht="13" x14ac:dyDescent="0.15"/>
    <row r="5691" customFormat="1" ht="13" x14ac:dyDescent="0.15"/>
    <row r="5692" customFormat="1" ht="13" x14ac:dyDescent="0.15"/>
    <row r="5693" customFormat="1" ht="13" x14ac:dyDescent="0.15"/>
    <row r="5694" customFormat="1" ht="13" x14ac:dyDescent="0.15"/>
    <row r="5695" customFormat="1" ht="13" x14ac:dyDescent="0.15"/>
    <row r="5696" customFormat="1" ht="13" x14ac:dyDescent="0.15"/>
    <row r="5697" customFormat="1" ht="13" x14ac:dyDescent="0.15"/>
    <row r="5698" customFormat="1" ht="13" x14ac:dyDescent="0.15"/>
    <row r="5699" customFormat="1" ht="13" x14ac:dyDescent="0.15"/>
    <row r="5700" customFormat="1" ht="13" x14ac:dyDescent="0.15"/>
    <row r="5701" customFormat="1" ht="13" x14ac:dyDescent="0.15"/>
    <row r="5702" customFormat="1" ht="13" x14ac:dyDescent="0.15"/>
    <row r="5703" customFormat="1" ht="13" x14ac:dyDescent="0.15"/>
    <row r="5704" customFormat="1" ht="13" x14ac:dyDescent="0.15"/>
    <row r="5705" customFormat="1" ht="13" x14ac:dyDescent="0.15"/>
    <row r="5706" customFormat="1" ht="13" x14ac:dyDescent="0.15"/>
    <row r="5707" customFormat="1" ht="13" x14ac:dyDescent="0.15"/>
    <row r="5708" customFormat="1" ht="13" x14ac:dyDescent="0.15"/>
    <row r="5709" customFormat="1" ht="13" x14ac:dyDescent="0.15"/>
    <row r="5710" customFormat="1" ht="13" x14ac:dyDescent="0.15"/>
    <row r="5711" customFormat="1" ht="13" x14ac:dyDescent="0.15"/>
    <row r="5712" customFormat="1" ht="13" x14ac:dyDescent="0.15"/>
    <row r="5713" customFormat="1" ht="13" x14ac:dyDescent="0.15"/>
    <row r="5714" customFormat="1" ht="13" x14ac:dyDescent="0.15"/>
    <row r="5715" customFormat="1" ht="13" x14ac:dyDescent="0.15"/>
    <row r="5716" customFormat="1" ht="13" x14ac:dyDescent="0.15"/>
    <row r="5717" customFormat="1" ht="13" x14ac:dyDescent="0.15"/>
    <row r="5718" customFormat="1" ht="13" x14ac:dyDescent="0.15"/>
    <row r="5719" customFormat="1" ht="13" x14ac:dyDescent="0.15"/>
    <row r="5720" customFormat="1" ht="13" x14ac:dyDescent="0.15"/>
    <row r="5721" customFormat="1" ht="13" x14ac:dyDescent="0.15"/>
    <row r="5722" customFormat="1" ht="13" x14ac:dyDescent="0.15"/>
    <row r="5723" customFormat="1" ht="13" x14ac:dyDescent="0.15"/>
    <row r="5724" customFormat="1" ht="13" x14ac:dyDescent="0.15"/>
    <row r="5725" customFormat="1" ht="13" x14ac:dyDescent="0.15"/>
    <row r="5726" customFormat="1" ht="13" x14ac:dyDescent="0.15"/>
    <row r="5727" customFormat="1" ht="13" x14ac:dyDescent="0.15"/>
    <row r="5728" customFormat="1" ht="13" x14ac:dyDescent="0.15"/>
    <row r="5729" customFormat="1" ht="13" x14ac:dyDescent="0.15"/>
    <row r="5730" customFormat="1" ht="13" x14ac:dyDescent="0.15"/>
    <row r="5731" customFormat="1" ht="13" x14ac:dyDescent="0.15"/>
    <row r="5732" customFormat="1" ht="13" x14ac:dyDescent="0.15"/>
    <row r="5733" customFormat="1" ht="13" x14ac:dyDescent="0.15"/>
    <row r="5734" customFormat="1" ht="13" x14ac:dyDescent="0.15"/>
    <row r="5735" customFormat="1" ht="13" x14ac:dyDescent="0.15"/>
    <row r="5736" customFormat="1" ht="13" x14ac:dyDescent="0.15"/>
    <row r="5737" customFormat="1" ht="13" x14ac:dyDescent="0.15"/>
    <row r="5738" customFormat="1" ht="13" x14ac:dyDescent="0.15"/>
    <row r="5739" customFormat="1" ht="13" x14ac:dyDescent="0.15"/>
    <row r="5740" customFormat="1" ht="13" x14ac:dyDescent="0.15"/>
    <row r="5741" customFormat="1" ht="13" x14ac:dyDescent="0.15"/>
    <row r="5742" customFormat="1" ht="13" x14ac:dyDescent="0.15"/>
    <row r="5743" customFormat="1" ht="13" x14ac:dyDescent="0.15"/>
    <row r="5744" customFormat="1" ht="13" x14ac:dyDescent="0.15"/>
    <row r="5745" customFormat="1" ht="13" x14ac:dyDescent="0.15"/>
    <row r="5746" customFormat="1" ht="13" x14ac:dyDescent="0.15"/>
    <row r="5747" customFormat="1" ht="13" x14ac:dyDescent="0.15"/>
    <row r="5748" customFormat="1" ht="13" x14ac:dyDescent="0.15"/>
    <row r="5749" customFormat="1" ht="13" x14ac:dyDescent="0.15"/>
    <row r="5750" customFormat="1" ht="13" x14ac:dyDescent="0.15"/>
    <row r="5751" customFormat="1" ht="13" x14ac:dyDescent="0.15"/>
    <row r="5752" customFormat="1" ht="13" x14ac:dyDescent="0.15"/>
    <row r="5753" customFormat="1" ht="13" x14ac:dyDescent="0.15"/>
    <row r="5754" customFormat="1" ht="13" x14ac:dyDescent="0.15"/>
    <row r="5755" customFormat="1" ht="13" x14ac:dyDescent="0.15"/>
    <row r="5756" customFormat="1" ht="13" x14ac:dyDescent="0.15"/>
    <row r="5757" customFormat="1" ht="13" x14ac:dyDescent="0.15"/>
    <row r="5758" customFormat="1" ht="13" x14ac:dyDescent="0.15"/>
    <row r="5759" customFormat="1" ht="13" x14ac:dyDescent="0.15"/>
    <row r="5760" customFormat="1" ht="13" x14ac:dyDescent="0.15"/>
    <row r="5761" customFormat="1" ht="13" x14ac:dyDescent="0.15"/>
    <row r="5762" customFormat="1" ht="13" x14ac:dyDescent="0.15"/>
    <row r="5763" customFormat="1" ht="13" x14ac:dyDescent="0.15"/>
    <row r="5764" customFormat="1" ht="13" x14ac:dyDescent="0.15"/>
    <row r="5765" customFormat="1" ht="13" x14ac:dyDescent="0.15"/>
    <row r="5766" customFormat="1" ht="13" x14ac:dyDescent="0.15"/>
    <row r="5767" customFormat="1" ht="13" x14ac:dyDescent="0.15"/>
    <row r="5768" customFormat="1" ht="13" x14ac:dyDescent="0.15"/>
    <row r="5769" customFormat="1" ht="13" x14ac:dyDescent="0.15"/>
    <row r="5770" customFormat="1" ht="13" x14ac:dyDescent="0.15"/>
    <row r="5771" customFormat="1" ht="13" x14ac:dyDescent="0.15"/>
    <row r="5772" customFormat="1" ht="13" x14ac:dyDescent="0.15"/>
    <row r="5773" customFormat="1" ht="13" x14ac:dyDescent="0.15"/>
    <row r="5774" customFormat="1" ht="13" x14ac:dyDescent="0.15"/>
    <row r="5775" customFormat="1" ht="13" x14ac:dyDescent="0.15"/>
    <row r="5776" customFormat="1" ht="13" x14ac:dyDescent="0.15"/>
    <row r="5777" customFormat="1" ht="13" x14ac:dyDescent="0.15"/>
    <row r="5778" customFormat="1" ht="13" x14ac:dyDescent="0.15"/>
    <row r="5779" customFormat="1" ht="13" x14ac:dyDescent="0.15"/>
    <row r="5780" customFormat="1" ht="13" x14ac:dyDescent="0.15"/>
    <row r="5781" customFormat="1" ht="13" x14ac:dyDescent="0.15"/>
    <row r="5782" customFormat="1" ht="13" x14ac:dyDescent="0.15"/>
    <row r="5783" customFormat="1" ht="13" x14ac:dyDescent="0.15"/>
    <row r="5784" customFormat="1" ht="13" x14ac:dyDescent="0.15"/>
    <row r="5785" customFormat="1" ht="13" x14ac:dyDescent="0.15"/>
    <row r="5786" customFormat="1" ht="13" x14ac:dyDescent="0.15"/>
    <row r="5787" customFormat="1" ht="13" x14ac:dyDescent="0.15"/>
    <row r="5788" customFormat="1" ht="13" x14ac:dyDescent="0.15"/>
    <row r="5789" customFormat="1" ht="13" x14ac:dyDescent="0.15"/>
    <row r="5790" customFormat="1" ht="13" x14ac:dyDescent="0.15"/>
    <row r="5791" customFormat="1" ht="13" x14ac:dyDescent="0.15"/>
    <row r="5792" customFormat="1" ht="13" x14ac:dyDescent="0.15"/>
    <row r="5793" customFormat="1" ht="13" x14ac:dyDescent="0.15"/>
    <row r="5794" customFormat="1" ht="13" x14ac:dyDescent="0.15"/>
    <row r="5795" customFormat="1" ht="13" x14ac:dyDescent="0.15"/>
    <row r="5796" customFormat="1" ht="13" x14ac:dyDescent="0.15"/>
    <row r="5797" customFormat="1" ht="13" x14ac:dyDescent="0.15"/>
    <row r="5798" customFormat="1" ht="13" x14ac:dyDescent="0.15"/>
    <row r="5799" customFormat="1" ht="13" x14ac:dyDescent="0.15"/>
    <row r="5800" customFormat="1" ht="13" x14ac:dyDescent="0.15"/>
    <row r="5801" customFormat="1" ht="13" x14ac:dyDescent="0.15"/>
    <row r="5802" customFormat="1" ht="13" x14ac:dyDescent="0.15"/>
    <row r="5803" customFormat="1" ht="13" x14ac:dyDescent="0.15"/>
    <row r="5804" customFormat="1" ht="13" x14ac:dyDescent="0.15"/>
    <row r="5805" customFormat="1" ht="13" x14ac:dyDescent="0.15"/>
    <row r="5806" customFormat="1" ht="13" x14ac:dyDescent="0.15"/>
    <row r="5807" customFormat="1" ht="13" x14ac:dyDescent="0.15"/>
    <row r="5808" customFormat="1" ht="13" x14ac:dyDescent="0.15"/>
    <row r="5809" customFormat="1" ht="13" x14ac:dyDescent="0.15"/>
    <row r="5810" customFormat="1" ht="13" x14ac:dyDescent="0.15"/>
    <row r="5811" customFormat="1" ht="13" x14ac:dyDescent="0.15"/>
    <row r="5812" customFormat="1" ht="13" x14ac:dyDescent="0.15"/>
    <row r="5813" customFormat="1" ht="13" x14ac:dyDescent="0.15"/>
    <row r="5814" customFormat="1" ht="13" x14ac:dyDescent="0.15"/>
    <row r="5815" customFormat="1" ht="13" x14ac:dyDescent="0.15"/>
    <row r="5816" customFormat="1" ht="13" x14ac:dyDescent="0.15"/>
    <row r="5817" customFormat="1" ht="13" x14ac:dyDescent="0.15"/>
    <row r="5818" customFormat="1" ht="13" x14ac:dyDescent="0.15"/>
    <row r="5819" customFormat="1" ht="13" x14ac:dyDescent="0.15"/>
    <row r="5820" customFormat="1" ht="13" x14ac:dyDescent="0.15"/>
    <row r="5821" customFormat="1" ht="13" x14ac:dyDescent="0.15"/>
    <row r="5822" customFormat="1" ht="13" x14ac:dyDescent="0.15"/>
    <row r="5823" customFormat="1" ht="13" x14ac:dyDescent="0.15"/>
    <row r="5824" customFormat="1" ht="13" x14ac:dyDescent="0.15"/>
    <row r="5825" customFormat="1" ht="13" x14ac:dyDescent="0.15"/>
    <row r="5826" customFormat="1" ht="13" x14ac:dyDescent="0.15"/>
    <row r="5827" customFormat="1" ht="13" x14ac:dyDescent="0.15"/>
    <row r="5828" customFormat="1" ht="13" x14ac:dyDescent="0.15"/>
    <row r="5829" customFormat="1" ht="13" x14ac:dyDescent="0.15"/>
    <row r="5830" customFormat="1" ht="13" x14ac:dyDescent="0.15"/>
    <row r="5831" customFormat="1" ht="13" x14ac:dyDescent="0.15"/>
    <row r="5832" customFormat="1" ht="13" x14ac:dyDescent="0.15"/>
    <row r="5833" customFormat="1" ht="13" x14ac:dyDescent="0.15"/>
    <row r="5834" customFormat="1" ht="13" x14ac:dyDescent="0.15"/>
    <row r="5835" customFormat="1" ht="13" x14ac:dyDescent="0.15"/>
    <row r="5836" customFormat="1" ht="13" x14ac:dyDescent="0.15"/>
    <row r="5837" customFormat="1" ht="13" x14ac:dyDescent="0.15"/>
    <row r="5838" customFormat="1" ht="13" x14ac:dyDescent="0.15"/>
    <row r="5839" customFormat="1" ht="13" x14ac:dyDescent="0.15"/>
    <row r="5840" customFormat="1" ht="13" x14ac:dyDescent="0.15"/>
    <row r="5841" customFormat="1" ht="13" x14ac:dyDescent="0.15"/>
    <row r="5842" customFormat="1" ht="13" x14ac:dyDescent="0.15"/>
    <row r="5843" customFormat="1" ht="13" x14ac:dyDescent="0.15"/>
    <row r="5844" customFormat="1" ht="13" x14ac:dyDescent="0.15"/>
    <row r="5845" customFormat="1" ht="13" x14ac:dyDescent="0.15"/>
    <row r="5846" customFormat="1" ht="13" x14ac:dyDescent="0.15"/>
    <row r="5847" customFormat="1" ht="13" x14ac:dyDescent="0.15"/>
    <row r="5848" customFormat="1" ht="13" x14ac:dyDescent="0.15"/>
    <row r="5849" customFormat="1" ht="13" x14ac:dyDescent="0.15"/>
    <row r="5850" customFormat="1" ht="13" x14ac:dyDescent="0.15"/>
    <row r="5851" customFormat="1" ht="13" x14ac:dyDescent="0.15"/>
    <row r="5852" customFormat="1" ht="13" x14ac:dyDescent="0.15"/>
    <row r="5853" customFormat="1" ht="13" x14ac:dyDescent="0.15"/>
    <row r="5854" customFormat="1" ht="13" x14ac:dyDescent="0.15"/>
    <row r="5855" customFormat="1" ht="13" x14ac:dyDescent="0.15"/>
    <row r="5856" customFormat="1" ht="13" x14ac:dyDescent="0.15"/>
    <row r="5857" customFormat="1" ht="13" x14ac:dyDescent="0.15"/>
    <row r="5858" customFormat="1" ht="13" x14ac:dyDescent="0.15"/>
    <row r="5859" customFormat="1" ht="13" x14ac:dyDescent="0.15"/>
    <row r="5860" customFormat="1" ht="13" x14ac:dyDescent="0.15"/>
    <row r="5861" customFormat="1" ht="13" x14ac:dyDescent="0.15"/>
    <row r="5862" customFormat="1" ht="13" x14ac:dyDescent="0.15"/>
    <row r="5863" customFormat="1" ht="13" x14ac:dyDescent="0.15"/>
    <row r="5864" customFormat="1" ht="13" x14ac:dyDescent="0.15"/>
    <row r="5865" customFormat="1" ht="13" x14ac:dyDescent="0.15"/>
    <row r="5866" customFormat="1" ht="13" x14ac:dyDescent="0.15"/>
    <row r="5867" customFormat="1" ht="13" x14ac:dyDescent="0.15"/>
    <row r="5868" customFormat="1" ht="13" x14ac:dyDescent="0.15"/>
    <row r="5869" customFormat="1" ht="13" x14ac:dyDescent="0.15"/>
    <row r="5870" customFormat="1" ht="13" x14ac:dyDescent="0.15"/>
    <row r="5871" customFormat="1" ht="13" x14ac:dyDescent="0.15"/>
    <row r="5872" customFormat="1" ht="13" x14ac:dyDescent="0.15"/>
    <row r="5873" customFormat="1" ht="13" x14ac:dyDescent="0.15"/>
    <row r="5874" customFormat="1" ht="13" x14ac:dyDescent="0.15"/>
    <row r="5875" customFormat="1" ht="13" x14ac:dyDescent="0.15"/>
    <row r="5876" customFormat="1" ht="13" x14ac:dyDescent="0.15"/>
    <row r="5877" customFormat="1" ht="13" x14ac:dyDescent="0.15"/>
    <row r="5878" customFormat="1" ht="13" x14ac:dyDescent="0.15"/>
    <row r="5879" customFormat="1" ht="13" x14ac:dyDescent="0.15"/>
    <row r="5880" customFormat="1" ht="13" x14ac:dyDescent="0.15"/>
    <row r="5881" customFormat="1" ht="13" x14ac:dyDescent="0.15"/>
    <row r="5882" customFormat="1" ht="13" x14ac:dyDescent="0.15"/>
    <row r="5883" customFormat="1" ht="13" x14ac:dyDescent="0.15"/>
    <row r="5884" customFormat="1" ht="13" x14ac:dyDescent="0.15"/>
    <row r="5885" customFormat="1" ht="13" x14ac:dyDescent="0.15"/>
    <row r="5886" customFormat="1" ht="13" x14ac:dyDescent="0.15"/>
    <row r="5887" customFormat="1" ht="13" x14ac:dyDescent="0.15"/>
    <row r="5888" customFormat="1" ht="13" x14ac:dyDescent="0.15"/>
    <row r="5889" customFormat="1" ht="13" x14ac:dyDescent="0.15"/>
    <row r="5890" customFormat="1" ht="13" x14ac:dyDescent="0.15"/>
    <row r="5891" customFormat="1" ht="13" x14ac:dyDescent="0.15"/>
    <row r="5892" customFormat="1" ht="13" x14ac:dyDescent="0.15"/>
    <row r="5893" customFormat="1" ht="13" x14ac:dyDescent="0.15"/>
    <row r="5894" customFormat="1" ht="13" x14ac:dyDescent="0.15"/>
    <row r="5895" customFormat="1" ht="13" x14ac:dyDescent="0.15"/>
    <row r="5896" customFormat="1" ht="13" x14ac:dyDescent="0.15"/>
    <row r="5897" customFormat="1" ht="13" x14ac:dyDescent="0.15"/>
    <row r="5898" customFormat="1" ht="13" x14ac:dyDescent="0.15"/>
    <row r="5899" customFormat="1" ht="13" x14ac:dyDescent="0.15"/>
    <row r="5900" customFormat="1" ht="13" x14ac:dyDescent="0.15"/>
    <row r="5901" customFormat="1" ht="13" x14ac:dyDescent="0.15"/>
    <row r="5902" customFormat="1" ht="13" x14ac:dyDescent="0.15"/>
    <row r="5903" customFormat="1" ht="13" x14ac:dyDescent="0.15"/>
    <row r="5904" customFormat="1" ht="13" x14ac:dyDescent="0.15"/>
    <row r="5905" customFormat="1" ht="13" x14ac:dyDescent="0.15"/>
    <row r="5906" customFormat="1" ht="13" x14ac:dyDescent="0.15"/>
    <row r="5907" customFormat="1" ht="13" x14ac:dyDescent="0.15"/>
    <row r="5908" customFormat="1" ht="13" x14ac:dyDescent="0.15"/>
    <row r="5909" customFormat="1" ht="13" x14ac:dyDescent="0.15"/>
    <row r="5910" customFormat="1" ht="13" x14ac:dyDescent="0.15"/>
    <row r="5911" customFormat="1" ht="13" x14ac:dyDescent="0.15"/>
    <row r="5912" customFormat="1" ht="13" x14ac:dyDescent="0.15"/>
    <row r="5913" customFormat="1" ht="13" x14ac:dyDescent="0.15"/>
    <row r="5914" customFormat="1" ht="13" x14ac:dyDescent="0.15"/>
    <row r="5915" customFormat="1" ht="13" x14ac:dyDescent="0.15"/>
    <row r="5916" customFormat="1" ht="13" x14ac:dyDescent="0.15"/>
    <row r="5917" customFormat="1" ht="13" x14ac:dyDescent="0.15"/>
    <row r="5918" customFormat="1" ht="13" x14ac:dyDescent="0.15"/>
    <row r="5919" customFormat="1" ht="13" x14ac:dyDescent="0.15"/>
    <row r="5920" customFormat="1" ht="13" x14ac:dyDescent="0.15"/>
    <row r="5921" customFormat="1" ht="13" x14ac:dyDescent="0.15"/>
    <row r="5922" customFormat="1" ht="13" x14ac:dyDescent="0.15"/>
    <row r="5923" customFormat="1" ht="13" x14ac:dyDescent="0.15"/>
    <row r="5924" customFormat="1" ht="13" x14ac:dyDescent="0.15"/>
    <row r="5925" customFormat="1" ht="13" x14ac:dyDescent="0.15"/>
    <row r="5926" customFormat="1" ht="13" x14ac:dyDescent="0.15"/>
    <row r="5927" customFormat="1" ht="13" x14ac:dyDescent="0.15"/>
    <row r="5928" customFormat="1" ht="13" x14ac:dyDescent="0.15"/>
    <row r="5929" customFormat="1" ht="13" x14ac:dyDescent="0.15"/>
    <row r="5930" customFormat="1" ht="13" x14ac:dyDescent="0.15"/>
    <row r="5931" customFormat="1" ht="13" x14ac:dyDescent="0.15"/>
    <row r="5932" customFormat="1" ht="13" x14ac:dyDescent="0.15"/>
    <row r="5933" customFormat="1" ht="13" x14ac:dyDescent="0.15"/>
    <row r="5934" customFormat="1" ht="13" x14ac:dyDescent="0.15"/>
    <row r="5935" customFormat="1" ht="13" x14ac:dyDescent="0.15"/>
    <row r="5936" customFormat="1" ht="13" x14ac:dyDescent="0.15"/>
    <row r="5937" customFormat="1" ht="13" x14ac:dyDescent="0.15"/>
    <row r="5938" customFormat="1" ht="13" x14ac:dyDescent="0.15"/>
    <row r="5939" customFormat="1" ht="13" x14ac:dyDescent="0.15"/>
    <row r="5940" customFormat="1" ht="13" x14ac:dyDescent="0.15"/>
    <row r="5941" customFormat="1" ht="13" x14ac:dyDescent="0.15"/>
    <row r="5942" customFormat="1" ht="13" x14ac:dyDescent="0.15"/>
    <row r="5943" customFormat="1" ht="13" x14ac:dyDescent="0.15"/>
    <row r="5944" customFormat="1" ht="13" x14ac:dyDescent="0.15"/>
    <row r="5945" customFormat="1" ht="13" x14ac:dyDescent="0.15"/>
    <row r="5946" customFormat="1" ht="13" x14ac:dyDescent="0.15"/>
    <row r="5947" customFormat="1" ht="13" x14ac:dyDescent="0.15"/>
    <row r="5948" customFormat="1" ht="13" x14ac:dyDescent="0.15"/>
    <row r="5949" customFormat="1" ht="13" x14ac:dyDescent="0.15"/>
    <row r="5950" customFormat="1" ht="13" x14ac:dyDescent="0.15"/>
    <row r="5951" customFormat="1" ht="13" x14ac:dyDescent="0.15"/>
    <row r="5952" customFormat="1" ht="13" x14ac:dyDescent="0.15"/>
    <row r="5953" customFormat="1" ht="13" x14ac:dyDescent="0.15"/>
    <row r="5954" customFormat="1" ht="13" x14ac:dyDescent="0.15"/>
    <row r="5955" customFormat="1" ht="13" x14ac:dyDescent="0.15"/>
    <row r="5956" customFormat="1" ht="13" x14ac:dyDescent="0.15"/>
    <row r="5957" customFormat="1" ht="13" x14ac:dyDescent="0.15"/>
    <row r="5958" customFormat="1" ht="13" x14ac:dyDescent="0.15"/>
    <row r="5959" customFormat="1" ht="13" x14ac:dyDescent="0.15"/>
    <row r="5960" customFormat="1" ht="13" x14ac:dyDescent="0.15"/>
    <row r="5961" customFormat="1" ht="13" x14ac:dyDescent="0.15"/>
    <row r="5962" customFormat="1" ht="13" x14ac:dyDescent="0.15"/>
    <row r="5963" customFormat="1" ht="13" x14ac:dyDescent="0.15"/>
    <row r="5964" customFormat="1" ht="13" x14ac:dyDescent="0.15"/>
    <row r="5965" customFormat="1" ht="13" x14ac:dyDescent="0.15"/>
    <row r="5966" customFormat="1" ht="13" x14ac:dyDescent="0.15"/>
    <row r="5967" customFormat="1" ht="13" x14ac:dyDescent="0.15"/>
    <row r="5968" customFormat="1" ht="13" x14ac:dyDescent="0.15"/>
    <row r="5969" customFormat="1" ht="13" x14ac:dyDescent="0.15"/>
    <row r="5970" customFormat="1" ht="13" x14ac:dyDescent="0.15"/>
    <row r="5971" customFormat="1" ht="13" x14ac:dyDescent="0.15"/>
    <row r="5972" customFormat="1" ht="13" x14ac:dyDescent="0.15"/>
    <row r="5973" customFormat="1" ht="13" x14ac:dyDescent="0.15"/>
    <row r="5974" customFormat="1" ht="13" x14ac:dyDescent="0.15"/>
    <row r="5975" customFormat="1" ht="13" x14ac:dyDescent="0.15"/>
    <row r="5976" customFormat="1" ht="13" x14ac:dyDescent="0.15"/>
    <row r="5977" customFormat="1" ht="13" x14ac:dyDescent="0.15"/>
    <row r="5978" customFormat="1" ht="13" x14ac:dyDescent="0.15"/>
    <row r="5979" customFormat="1" ht="13" x14ac:dyDescent="0.15"/>
    <row r="5980" customFormat="1" ht="13" x14ac:dyDescent="0.15"/>
    <row r="5981" customFormat="1" ht="13" x14ac:dyDescent="0.15"/>
    <row r="5982" customFormat="1" ht="13" x14ac:dyDescent="0.15"/>
    <row r="5983" customFormat="1" ht="13" x14ac:dyDescent="0.15"/>
    <row r="5984" customFormat="1" ht="13" x14ac:dyDescent="0.15"/>
    <row r="5985" customFormat="1" ht="13" x14ac:dyDescent="0.15"/>
    <row r="5986" customFormat="1" ht="13" x14ac:dyDescent="0.15"/>
    <row r="5987" customFormat="1" ht="13" x14ac:dyDescent="0.15"/>
    <row r="5988" customFormat="1" ht="13" x14ac:dyDescent="0.15"/>
    <row r="5989" customFormat="1" ht="13" x14ac:dyDescent="0.15"/>
    <row r="5990" customFormat="1" ht="13" x14ac:dyDescent="0.15"/>
    <row r="5991" customFormat="1" ht="13" x14ac:dyDescent="0.15"/>
    <row r="5992" customFormat="1" ht="13" x14ac:dyDescent="0.15"/>
    <row r="5993" customFormat="1" ht="13" x14ac:dyDescent="0.15"/>
    <row r="5994" customFormat="1" ht="13" x14ac:dyDescent="0.15"/>
    <row r="5995" customFormat="1" ht="13" x14ac:dyDescent="0.15"/>
    <row r="5996" customFormat="1" ht="13" x14ac:dyDescent="0.15"/>
    <row r="5997" customFormat="1" ht="13" x14ac:dyDescent="0.15"/>
    <row r="5998" customFormat="1" ht="13" x14ac:dyDescent="0.15"/>
    <row r="5999" customFormat="1" ht="13" x14ac:dyDescent="0.15"/>
    <row r="6000" customFormat="1" ht="13" x14ac:dyDescent="0.15"/>
    <row r="6001" customFormat="1" ht="13" x14ac:dyDescent="0.15"/>
    <row r="6002" customFormat="1" ht="13" x14ac:dyDescent="0.15"/>
    <row r="6003" customFormat="1" ht="13" x14ac:dyDescent="0.15"/>
    <row r="6004" customFormat="1" ht="13" x14ac:dyDescent="0.15"/>
    <row r="6005" customFormat="1" ht="13" x14ac:dyDescent="0.15"/>
    <row r="6006" customFormat="1" ht="13" x14ac:dyDescent="0.15"/>
    <row r="6007" customFormat="1" ht="13" x14ac:dyDescent="0.15"/>
    <row r="6008" customFormat="1" ht="13" x14ac:dyDescent="0.15"/>
    <row r="6009" customFormat="1" ht="13" x14ac:dyDescent="0.15"/>
    <row r="6010" customFormat="1" ht="13" x14ac:dyDescent="0.15"/>
    <row r="6011" customFormat="1" ht="13" x14ac:dyDescent="0.15"/>
    <row r="6012" customFormat="1" ht="13" x14ac:dyDescent="0.15"/>
    <row r="6013" customFormat="1" ht="13" x14ac:dyDescent="0.15"/>
    <row r="6014" customFormat="1" ht="13" x14ac:dyDescent="0.15"/>
    <row r="6015" customFormat="1" ht="13" x14ac:dyDescent="0.15"/>
    <row r="6016" customFormat="1" ht="13" x14ac:dyDescent="0.15"/>
    <row r="6017" customFormat="1" ht="13" x14ac:dyDescent="0.15"/>
    <row r="6018" customFormat="1" ht="13" x14ac:dyDescent="0.15"/>
    <row r="6019" customFormat="1" ht="13" x14ac:dyDescent="0.15"/>
    <row r="6020" customFormat="1" ht="13" x14ac:dyDescent="0.15"/>
    <row r="6021" customFormat="1" ht="13" x14ac:dyDescent="0.15"/>
    <row r="6022" customFormat="1" ht="13" x14ac:dyDescent="0.15"/>
    <row r="6023" customFormat="1" ht="13" x14ac:dyDescent="0.15"/>
    <row r="6024" customFormat="1" ht="13" x14ac:dyDescent="0.15"/>
    <row r="6025" customFormat="1" ht="13" x14ac:dyDescent="0.15"/>
    <row r="6026" customFormat="1" ht="13" x14ac:dyDescent="0.15"/>
    <row r="6027" customFormat="1" ht="13" x14ac:dyDescent="0.15"/>
    <row r="6028" customFormat="1" ht="13" x14ac:dyDescent="0.15"/>
    <row r="6029" customFormat="1" ht="13" x14ac:dyDescent="0.15"/>
    <row r="6030" customFormat="1" ht="13" x14ac:dyDescent="0.15"/>
    <row r="6031" customFormat="1" ht="13" x14ac:dyDescent="0.15"/>
    <row r="6032" customFormat="1" ht="13" x14ac:dyDescent="0.15"/>
    <row r="6033" customFormat="1" ht="13" x14ac:dyDescent="0.15"/>
    <row r="6034" customFormat="1" ht="13" x14ac:dyDescent="0.15"/>
    <row r="6035" customFormat="1" ht="13" x14ac:dyDescent="0.15"/>
    <row r="6036" customFormat="1" ht="13" x14ac:dyDescent="0.15"/>
    <row r="6037" customFormat="1" ht="13" x14ac:dyDescent="0.15"/>
    <row r="6038" customFormat="1" ht="13" x14ac:dyDescent="0.15"/>
    <row r="6039" customFormat="1" ht="13" x14ac:dyDescent="0.15"/>
    <row r="6040" customFormat="1" ht="13" x14ac:dyDescent="0.15"/>
    <row r="6041" customFormat="1" ht="13" x14ac:dyDescent="0.15"/>
    <row r="6042" customFormat="1" ht="13" x14ac:dyDescent="0.15"/>
    <row r="6043" customFormat="1" ht="13" x14ac:dyDescent="0.15"/>
    <row r="6044" customFormat="1" ht="13" x14ac:dyDescent="0.15"/>
    <row r="6045" customFormat="1" ht="13" x14ac:dyDescent="0.15"/>
    <row r="6046" customFormat="1" ht="13" x14ac:dyDescent="0.15"/>
    <row r="6047" customFormat="1" ht="13" x14ac:dyDescent="0.15"/>
    <row r="6048" customFormat="1" ht="13" x14ac:dyDescent="0.15"/>
    <row r="6049" customFormat="1" ht="13" x14ac:dyDescent="0.15"/>
    <row r="6050" customFormat="1" ht="13" x14ac:dyDescent="0.15"/>
    <row r="6051" customFormat="1" ht="13" x14ac:dyDescent="0.15"/>
    <row r="6052" customFormat="1" ht="13" x14ac:dyDescent="0.15"/>
    <row r="6053" customFormat="1" ht="13" x14ac:dyDescent="0.15"/>
    <row r="6054" customFormat="1" ht="13" x14ac:dyDescent="0.15"/>
    <row r="6055" customFormat="1" ht="13" x14ac:dyDescent="0.15"/>
    <row r="6056" customFormat="1" ht="13" x14ac:dyDescent="0.15"/>
    <row r="6057" customFormat="1" ht="13" x14ac:dyDescent="0.15"/>
    <row r="6058" customFormat="1" ht="13" x14ac:dyDescent="0.15"/>
    <row r="6059" customFormat="1" ht="13" x14ac:dyDescent="0.15"/>
    <row r="6060" customFormat="1" ht="13" x14ac:dyDescent="0.15"/>
    <row r="6061" customFormat="1" ht="13" x14ac:dyDescent="0.15"/>
    <row r="6062" customFormat="1" ht="13" x14ac:dyDescent="0.15"/>
    <row r="6063" customFormat="1" ht="13" x14ac:dyDescent="0.15"/>
    <row r="6064" customFormat="1" ht="13" x14ac:dyDescent="0.15"/>
    <row r="6065" customFormat="1" ht="13" x14ac:dyDescent="0.15"/>
    <row r="6066" customFormat="1" ht="13" x14ac:dyDescent="0.15"/>
    <row r="6067" customFormat="1" ht="13" x14ac:dyDescent="0.15"/>
    <row r="6068" customFormat="1" ht="13" x14ac:dyDescent="0.15"/>
    <row r="6069" customFormat="1" ht="13" x14ac:dyDescent="0.15"/>
    <row r="6070" customFormat="1" ht="13" x14ac:dyDescent="0.15"/>
    <row r="6071" customFormat="1" ht="13" x14ac:dyDescent="0.15"/>
    <row r="6072" customFormat="1" ht="13" x14ac:dyDescent="0.15"/>
    <row r="6073" customFormat="1" ht="13" x14ac:dyDescent="0.15"/>
    <row r="6074" customFormat="1" ht="13" x14ac:dyDescent="0.15"/>
    <row r="6075" customFormat="1" ht="13" x14ac:dyDescent="0.15"/>
    <row r="6076" customFormat="1" ht="13" x14ac:dyDescent="0.15"/>
    <row r="6077" customFormat="1" ht="13" x14ac:dyDescent="0.15"/>
    <row r="6078" customFormat="1" ht="13" x14ac:dyDescent="0.15"/>
    <row r="6079" customFormat="1" ht="13" x14ac:dyDescent="0.15"/>
    <row r="6080" customFormat="1" ht="13" x14ac:dyDescent="0.15"/>
    <row r="6081" customFormat="1" ht="13" x14ac:dyDescent="0.15"/>
    <row r="6082" customFormat="1" ht="13" x14ac:dyDescent="0.15"/>
    <row r="6083" customFormat="1" ht="13" x14ac:dyDescent="0.15"/>
    <row r="6084" customFormat="1" ht="13" x14ac:dyDescent="0.15"/>
    <row r="6085" customFormat="1" ht="13" x14ac:dyDescent="0.15"/>
    <row r="6086" customFormat="1" ht="13" x14ac:dyDescent="0.15"/>
    <row r="6087" customFormat="1" ht="13" x14ac:dyDescent="0.15"/>
    <row r="6088" customFormat="1" ht="13" x14ac:dyDescent="0.15"/>
    <row r="6089" customFormat="1" ht="13" x14ac:dyDescent="0.15"/>
    <row r="6090" customFormat="1" ht="13" x14ac:dyDescent="0.15"/>
    <row r="6091" customFormat="1" ht="13" x14ac:dyDescent="0.15"/>
    <row r="6092" customFormat="1" ht="13" x14ac:dyDescent="0.15"/>
    <row r="6093" customFormat="1" ht="13" x14ac:dyDescent="0.15"/>
    <row r="6094" customFormat="1" ht="13" x14ac:dyDescent="0.15"/>
    <row r="6095" customFormat="1" ht="13" x14ac:dyDescent="0.15"/>
    <row r="6096" customFormat="1" ht="13" x14ac:dyDescent="0.15"/>
    <row r="6097" customFormat="1" ht="13" x14ac:dyDescent="0.15"/>
    <row r="6098" customFormat="1" ht="13" x14ac:dyDescent="0.15"/>
    <row r="6099" customFormat="1" ht="13" x14ac:dyDescent="0.15"/>
    <row r="6100" customFormat="1" ht="13" x14ac:dyDescent="0.15"/>
    <row r="6101" customFormat="1" ht="13" x14ac:dyDescent="0.15"/>
    <row r="6102" customFormat="1" ht="13" x14ac:dyDescent="0.15"/>
    <row r="6103" customFormat="1" ht="13" x14ac:dyDescent="0.15"/>
    <row r="6104" customFormat="1" ht="13" x14ac:dyDescent="0.15"/>
    <row r="6105" customFormat="1" ht="13" x14ac:dyDescent="0.15"/>
    <row r="6106" customFormat="1" ht="13" x14ac:dyDescent="0.15"/>
    <row r="6107" customFormat="1" ht="13" x14ac:dyDescent="0.15"/>
    <row r="6108" customFormat="1" ht="13" x14ac:dyDescent="0.15"/>
    <row r="6109" customFormat="1" ht="13" x14ac:dyDescent="0.15"/>
    <row r="6110" customFormat="1" ht="13" x14ac:dyDescent="0.15"/>
    <row r="6111" customFormat="1" ht="13" x14ac:dyDescent="0.15"/>
    <row r="6112" customFormat="1" ht="13" x14ac:dyDescent="0.15"/>
    <row r="6113" customFormat="1" ht="13" x14ac:dyDescent="0.15"/>
    <row r="6114" customFormat="1" ht="13" x14ac:dyDescent="0.15"/>
    <row r="6115" customFormat="1" ht="13" x14ac:dyDescent="0.15"/>
    <row r="6116" customFormat="1" ht="13" x14ac:dyDescent="0.15"/>
    <row r="6117" customFormat="1" ht="13" x14ac:dyDescent="0.15"/>
    <row r="6118" customFormat="1" ht="13" x14ac:dyDescent="0.15"/>
    <row r="6119" customFormat="1" ht="13" x14ac:dyDescent="0.15"/>
    <row r="6120" customFormat="1" ht="13" x14ac:dyDescent="0.15"/>
    <row r="6121" customFormat="1" ht="13" x14ac:dyDescent="0.15"/>
    <row r="6122" customFormat="1" ht="13" x14ac:dyDescent="0.15"/>
    <row r="6123" customFormat="1" ht="13" x14ac:dyDescent="0.15"/>
    <row r="6124" customFormat="1" ht="13" x14ac:dyDescent="0.15"/>
    <row r="6125" customFormat="1" ht="13" x14ac:dyDescent="0.15"/>
    <row r="6126" customFormat="1" ht="13" x14ac:dyDescent="0.15"/>
    <row r="6127" customFormat="1" ht="13" x14ac:dyDescent="0.15"/>
    <row r="6128" customFormat="1" ht="13" x14ac:dyDescent="0.15"/>
    <row r="6129" customFormat="1" ht="13" x14ac:dyDescent="0.15"/>
    <row r="6130" customFormat="1" ht="13" x14ac:dyDescent="0.15"/>
    <row r="6131" customFormat="1" ht="13" x14ac:dyDescent="0.15"/>
    <row r="6132" customFormat="1" ht="13" x14ac:dyDescent="0.15"/>
    <row r="6133" customFormat="1" ht="13" x14ac:dyDescent="0.15"/>
    <row r="6134" customFormat="1" ht="13" x14ac:dyDescent="0.15"/>
    <row r="6135" customFormat="1" ht="13" x14ac:dyDescent="0.15"/>
    <row r="6136" customFormat="1" ht="13" x14ac:dyDescent="0.15"/>
    <row r="6137" customFormat="1" ht="13" x14ac:dyDescent="0.15"/>
    <row r="6138" customFormat="1" ht="13" x14ac:dyDescent="0.15"/>
    <row r="6139" customFormat="1" ht="13" x14ac:dyDescent="0.15"/>
    <row r="6140" customFormat="1" ht="13" x14ac:dyDescent="0.15"/>
    <row r="6141" customFormat="1" ht="13" x14ac:dyDescent="0.15"/>
    <row r="6142" customFormat="1" ht="13" x14ac:dyDescent="0.15"/>
    <row r="6143" customFormat="1" ht="13" x14ac:dyDescent="0.15"/>
    <row r="6144" customFormat="1" ht="13" x14ac:dyDescent="0.15"/>
    <row r="6145" customFormat="1" ht="13" x14ac:dyDescent="0.15"/>
    <row r="6146" customFormat="1" ht="13" x14ac:dyDescent="0.15"/>
    <row r="6147" customFormat="1" ht="13" x14ac:dyDescent="0.15"/>
    <row r="6148" customFormat="1" ht="13" x14ac:dyDescent="0.15"/>
    <row r="6149" customFormat="1" ht="13" x14ac:dyDescent="0.15"/>
    <row r="6150" customFormat="1" ht="13" x14ac:dyDescent="0.15"/>
    <row r="6151" customFormat="1" ht="13" x14ac:dyDescent="0.15"/>
    <row r="6152" customFormat="1" ht="13" x14ac:dyDescent="0.15"/>
    <row r="6153" customFormat="1" ht="13" x14ac:dyDescent="0.15"/>
    <row r="6154" customFormat="1" ht="13" x14ac:dyDescent="0.15"/>
    <row r="6155" customFormat="1" ht="13" x14ac:dyDescent="0.15"/>
    <row r="6156" customFormat="1" ht="13" x14ac:dyDescent="0.15"/>
    <row r="6157" customFormat="1" ht="13" x14ac:dyDescent="0.15"/>
    <row r="6158" customFormat="1" ht="13" x14ac:dyDescent="0.15"/>
    <row r="6159" customFormat="1" ht="13" x14ac:dyDescent="0.15"/>
    <row r="6160" customFormat="1" ht="13" x14ac:dyDescent="0.15"/>
    <row r="6161" customFormat="1" ht="13" x14ac:dyDescent="0.15"/>
    <row r="6162" customFormat="1" ht="13" x14ac:dyDescent="0.15"/>
    <row r="6163" customFormat="1" ht="13" x14ac:dyDescent="0.15"/>
    <row r="6164" customFormat="1" ht="13" x14ac:dyDescent="0.15"/>
    <row r="6165" customFormat="1" ht="13" x14ac:dyDescent="0.15"/>
    <row r="6166" customFormat="1" ht="13" x14ac:dyDescent="0.15"/>
    <row r="6167" customFormat="1" ht="13" x14ac:dyDescent="0.15"/>
    <row r="6168" customFormat="1" ht="13" x14ac:dyDescent="0.15"/>
    <row r="6169" customFormat="1" ht="13" x14ac:dyDescent="0.15"/>
    <row r="6170" customFormat="1" ht="13" x14ac:dyDescent="0.15"/>
    <row r="6171" customFormat="1" ht="13" x14ac:dyDescent="0.15"/>
    <row r="6172" customFormat="1" ht="13" x14ac:dyDescent="0.15"/>
    <row r="6173" customFormat="1" ht="13" x14ac:dyDescent="0.15"/>
    <row r="6174" customFormat="1" ht="13" x14ac:dyDescent="0.15"/>
    <row r="6175" customFormat="1" ht="13" x14ac:dyDescent="0.15"/>
    <row r="6176" customFormat="1" ht="13" x14ac:dyDescent="0.15"/>
    <row r="6177" customFormat="1" ht="13" x14ac:dyDescent="0.15"/>
    <row r="6178" customFormat="1" ht="13" x14ac:dyDescent="0.15"/>
    <row r="6179" customFormat="1" ht="13" x14ac:dyDescent="0.15"/>
    <row r="6180" customFormat="1" ht="13" x14ac:dyDescent="0.15"/>
    <row r="6181" customFormat="1" ht="13" x14ac:dyDescent="0.15"/>
    <row r="6182" customFormat="1" ht="13" x14ac:dyDescent="0.15"/>
    <row r="6183" customFormat="1" ht="13" x14ac:dyDescent="0.15"/>
    <row r="6184" customFormat="1" ht="13" x14ac:dyDescent="0.15"/>
    <row r="6185" customFormat="1" ht="13" x14ac:dyDescent="0.15"/>
    <row r="6186" customFormat="1" ht="13" x14ac:dyDescent="0.15"/>
    <row r="6187" customFormat="1" ht="13" x14ac:dyDescent="0.15"/>
    <row r="6188" customFormat="1" ht="13" x14ac:dyDescent="0.15"/>
    <row r="6189" customFormat="1" ht="13" x14ac:dyDescent="0.15"/>
    <row r="6190" customFormat="1" ht="13" x14ac:dyDescent="0.15"/>
    <row r="6191" customFormat="1" ht="13" x14ac:dyDescent="0.15"/>
    <row r="6192" customFormat="1" ht="13" x14ac:dyDescent="0.15"/>
    <row r="6193" customFormat="1" ht="13" x14ac:dyDescent="0.15"/>
    <row r="6194" customFormat="1" ht="13" x14ac:dyDescent="0.15"/>
    <row r="6195" customFormat="1" ht="13" x14ac:dyDescent="0.15"/>
    <row r="6196" customFormat="1" ht="13" x14ac:dyDescent="0.15"/>
    <row r="6197" customFormat="1" ht="13" x14ac:dyDescent="0.15"/>
    <row r="6198" customFormat="1" ht="13" x14ac:dyDescent="0.15"/>
    <row r="6199" customFormat="1" ht="13" x14ac:dyDescent="0.15"/>
    <row r="6200" customFormat="1" ht="13" x14ac:dyDescent="0.15"/>
    <row r="6201" customFormat="1" ht="13" x14ac:dyDescent="0.15"/>
    <row r="6202" customFormat="1" ht="13" x14ac:dyDescent="0.15"/>
    <row r="6203" customFormat="1" ht="13" x14ac:dyDescent="0.15"/>
    <row r="6204" customFormat="1" ht="13" x14ac:dyDescent="0.15"/>
    <row r="6205" customFormat="1" ht="13" x14ac:dyDescent="0.15"/>
    <row r="6206" customFormat="1" ht="13" x14ac:dyDescent="0.15"/>
    <row r="6207" customFormat="1" ht="13" x14ac:dyDescent="0.15"/>
    <row r="6208" customFormat="1" ht="13" x14ac:dyDescent="0.15"/>
    <row r="6209" customFormat="1" ht="13" x14ac:dyDescent="0.15"/>
    <row r="6210" customFormat="1" ht="13" x14ac:dyDescent="0.15"/>
    <row r="6211" customFormat="1" ht="13" x14ac:dyDescent="0.15"/>
    <row r="6212" customFormat="1" ht="13" x14ac:dyDescent="0.15"/>
    <row r="6213" customFormat="1" ht="13" x14ac:dyDescent="0.15"/>
    <row r="6214" customFormat="1" ht="13" x14ac:dyDescent="0.15"/>
    <row r="6215" customFormat="1" ht="13" x14ac:dyDescent="0.15"/>
    <row r="6216" customFormat="1" ht="13" x14ac:dyDescent="0.15"/>
    <row r="6217" customFormat="1" ht="13" x14ac:dyDescent="0.15"/>
    <row r="6218" customFormat="1" ht="13" x14ac:dyDescent="0.15"/>
    <row r="6219" customFormat="1" ht="13" x14ac:dyDescent="0.15"/>
    <row r="6220" customFormat="1" ht="13" x14ac:dyDescent="0.15"/>
    <row r="6221" customFormat="1" ht="13" x14ac:dyDescent="0.15"/>
    <row r="6222" customFormat="1" ht="13" x14ac:dyDescent="0.15"/>
    <row r="6223" customFormat="1" ht="13" x14ac:dyDescent="0.15"/>
    <row r="6224" customFormat="1" ht="13" x14ac:dyDescent="0.15"/>
    <row r="6225" customFormat="1" ht="13" x14ac:dyDescent="0.15"/>
    <row r="6226" customFormat="1" ht="13" x14ac:dyDescent="0.15"/>
    <row r="6227" customFormat="1" ht="13" x14ac:dyDescent="0.15"/>
    <row r="6228" customFormat="1" ht="13" x14ac:dyDescent="0.15"/>
    <row r="6229" customFormat="1" ht="13" x14ac:dyDescent="0.15"/>
    <row r="6230" customFormat="1" ht="13" x14ac:dyDescent="0.15"/>
    <row r="6231" customFormat="1" ht="13" x14ac:dyDescent="0.15"/>
    <row r="6232" customFormat="1" ht="13" x14ac:dyDescent="0.15"/>
    <row r="6233" customFormat="1" ht="13" x14ac:dyDescent="0.15"/>
    <row r="6234" customFormat="1" ht="13" x14ac:dyDescent="0.15"/>
    <row r="6235" customFormat="1" ht="13" x14ac:dyDescent="0.15"/>
    <row r="6236" customFormat="1" ht="13" x14ac:dyDescent="0.15"/>
    <row r="6237" customFormat="1" ht="13" x14ac:dyDescent="0.15"/>
    <row r="6238" customFormat="1" ht="13" x14ac:dyDescent="0.15"/>
    <row r="6239" customFormat="1" ht="13" x14ac:dyDescent="0.15"/>
    <row r="6240" customFormat="1" ht="13" x14ac:dyDescent="0.15"/>
    <row r="6241" customFormat="1" ht="13" x14ac:dyDescent="0.15"/>
    <row r="6242" customFormat="1" ht="13" x14ac:dyDescent="0.15"/>
    <row r="6243" customFormat="1" ht="13" x14ac:dyDescent="0.15"/>
    <row r="6244" customFormat="1" ht="13" x14ac:dyDescent="0.15"/>
    <row r="6245" customFormat="1" ht="13" x14ac:dyDescent="0.15"/>
    <row r="6246" customFormat="1" ht="13" x14ac:dyDescent="0.15"/>
    <row r="6247" customFormat="1" ht="13" x14ac:dyDescent="0.15"/>
    <row r="6248" customFormat="1" ht="13" x14ac:dyDescent="0.15"/>
    <row r="6249" customFormat="1" ht="13" x14ac:dyDescent="0.15"/>
    <row r="6250" customFormat="1" ht="13" x14ac:dyDescent="0.15"/>
    <row r="6251" customFormat="1" ht="13" x14ac:dyDescent="0.15"/>
    <row r="6252" customFormat="1" ht="13" x14ac:dyDescent="0.15"/>
    <row r="6253" customFormat="1" ht="13" x14ac:dyDescent="0.15"/>
    <row r="6254" customFormat="1" ht="13" x14ac:dyDescent="0.15"/>
    <row r="6255" customFormat="1" ht="13" x14ac:dyDescent="0.15"/>
    <row r="6256" customFormat="1" ht="13" x14ac:dyDescent="0.15"/>
    <row r="6257" customFormat="1" ht="13" x14ac:dyDescent="0.15"/>
    <row r="6258" customFormat="1" ht="13" x14ac:dyDescent="0.15"/>
    <row r="6259" customFormat="1" ht="13" x14ac:dyDescent="0.15"/>
    <row r="6260" customFormat="1" ht="13" x14ac:dyDescent="0.15"/>
    <row r="6261" customFormat="1" ht="13" x14ac:dyDescent="0.15"/>
    <row r="6262" customFormat="1" ht="13" x14ac:dyDescent="0.15"/>
    <row r="6263" customFormat="1" ht="13" x14ac:dyDescent="0.15"/>
    <row r="6264" customFormat="1" ht="13" x14ac:dyDescent="0.15"/>
    <row r="6265" customFormat="1" ht="13" x14ac:dyDescent="0.15"/>
    <row r="6266" customFormat="1" ht="13" x14ac:dyDescent="0.15"/>
    <row r="6267" customFormat="1" ht="13" x14ac:dyDescent="0.15"/>
    <row r="6268" customFormat="1" ht="13" x14ac:dyDescent="0.15"/>
    <row r="6269" customFormat="1" ht="13" x14ac:dyDescent="0.15"/>
    <row r="6270" customFormat="1" ht="13" x14ac:dyDescent="0.15"/>
    <row r="6271" customFormat="1" ht="13" x14ac:dyDescent="0.15"/>
    <row r="6272" customFormat="1" ht="13" x14ac:dyDescent="0.15"/>
    <row r="6273" customFormat="1" ht="13" x14ac:dyDescent="0.15"/>
    <row r="6274" customFormat="1" ht="13" x14ac:dyDescent="0.15"/>
    <row r="6275" customFormat="1" ht="13" x14ac:dyDescent="0.15"/>
    <row r="6276" customFormat="1" ht="13" x14ac:dyDescent="0.15"/>
    <row r="6277" customFormat="1" ht="13" x14ac:dyDescent="0.15"/>
    <row r="6278" customFormat="1" ht="13" x14ac:dyDescent="0.15"/>
    <row r="6279" customFormat="1" ht="13" x14ac:dyDescent="0.15"/>
    <row r="6280" customFormat="1" ht="13" x14ac:dyDescent="0.15"/>
    <row r="6281" customFormat="1" ht="13" x14ac:dyDescent="0.15"/>
    <row r="6282" customFormat="1" ht="13" x14ac:dyDescent="0.15"/>
    <row r="6283" customFormat="1" ht="13" x14ac:dyDescent="0.15"/>
    <row r="6284" customFormat="1" ht="13" x14ac:dyDescent="0.15"/>
    <row r="6285" customFormat="1" ht="13" x14ac:dyDescent="0.15"/>
    <row r="6286" customFormat="1" ht="13" x14ac:dyDescent="0.15"/>
    <row r="6287" customFormat="1" ht="13" x14ac:dyDescent="0.15"/>
    <row r="6288" customFormat="1" ht="13" x14ac:dyDescent="0.15"/>
    <row r="6289" customFormat="1" ht="13" x14ac:dyDescent="0.15"/>
    <row r="6290" customFormat="1" ht="13" x14ac:dyDescent="0.15"/>
    <row r="6291" customFormat="1" ht="13" x14ac:dyDescent="0.15"/>
    <row r="6292" customFormat="1" ht="13" x14ac:dyDescent="0.15"/>
    <row r="6293" customFormat="1" ht="13" x14ac:dyDescent="0.15"/>
    <row r="6294" customFormat="1" ht="13" x14ac:dyDescent="0.15"/>
    <row r="6295" customFormat="1" ht="13" x14ac:dyDescent="0.15"/>
    <row r="6296" customFormat="1" ht="13" x14ac:dyDescent="0.15"/>
    <row r="6297" customFormat="1" ht="13" x14ac:dyDescent="0.15"/>
    <row r="6298" customFormat="1" ht="13" x14ac:dyDescent="0.15"/>
    <row r="6299" customFormat="1" ht="13" x14ac:dyDescent="0.15"/>
    <row r="6300" customFormat="1" ht="13" x14ac:dyDescent="0.15"/>
    <row r="6301" customFormat="1" ht="13" x14ac:dyDescent="0.15"/>
    <row r="6302" customFormat="1" ht="13" x14ac:dyDescent="0.15"/>
    <row r="6303" customFormat="1" ht="13" x14ac:dyDescent="0.15"/>
    <row r="6304" customFormat="1" ht="13" x14ac:dyDescent="0.15"/>
    <row r="6305" customFormat="1" ht="13" x14ac:dyDescent="0.15"/>
    <row r="6306" customFormat="1" ht="13" x14ac:dyDescent="0.15"/>
    <row r="6307" customFormat="1" ht="13" x14ac:dyDescent="0.15"/>
    <row r="6308" customFormat="1" ht="13" x14ac:dyDescent="0.15"/>
    <row r="6309" customFormat="1" ht="13" x14ac:dyDescent="0.15"/>
    <row r="6310" customFormat="1" ht="13" x14ac:dyDescent="0.15"/>
    <row r="6311" customFormat="1" ht="13" x14ac:dyDescent="0.15"/>
    <row r="6312" customFormat="1" ht="13" x14ac:dyDescent="0.15"/>
    <row r="6313" customFormat="1" ht="13" x14ac:dyDescent="0.15"/>
    <row r="6314" customFormat="1" ht="13" x14ac:dyDescent="0.15"/>
    <row r="6315" customFormat="1" ht="13" x14ac:dyDescent="0.15"/>
    <row r="6316" customFormat="1" ht="13" x14ac:dyDescent="0.15"/>
    <row r="6317" customFormat="1" ht="13" x14ac:dyDescent="0.15"/>
    <row r="6318" customFormat="1" ht="13" x14ac:dyDescent="0.15"/>
    <row r="6319" customFormat="1" ht="13" x14ac:dyDescent="0.15"/>
    <row r="6320" customFormat="1" ht="13" x14ac:dyDescent="0.15"/>
    <row r="6321" customFormat="1" ht="13" x14ac:dyDescent="0.15"/>
    <row r="6322" customFormat="1" ht="13" x14ac:dyDescent="0.15"/>
    <row r="6323" customFormat="1" ht="13" x14ac:dyDescent="0.15"/>
    <row r="6324" customFormat="1" ht="13" x14ac:dyDescent="0.15"/>
    <row r="6325" customFormat="1" ht="13" x14ac:dyDescent="0.15"/>
    <row r="6326" customFormat="1" ht="13" x14ac:dyDescent="0.15"/>
    <row r="6327" customFormat="1" ht="13" x14ac:dyDescent="0.15"/>
    <row r="6328" customFormat="1" ht="13" x14ac:dyDescent="0.15"/>
    <row r="6329" customFormat="1" ht="13" x14ac:dyDescent="0.15"/>
    <row r="6330" customFormat="1" ht="13" x14ac:dyDescent="0.15"/>
    <row r="6331" customFormat="1" ht="13" x14ac:dyDescent="0.15"/>
    <row r="6332" customFormat="1" ht="13" x14ac:dyDescent="0.15"/>
    <row r="6333" customFormat="1" ht="13" x14ac:dyDescent="0.15"/>
    <row r="6334" customFormat="1" ht="13" x14ac:dyDescent="0.15"/>
    <row r="6335" customFormat="1" ht="13" x14ac:dyDescent="0.15"/>
    <row r="6336" customFormat="1" ht="13" x14ac:dyDescent="0.15"/>
    <row r="6337" customFormat="1" ht="13" x14ac:dyDescent="0.15"/>
    <row r="6338" customFormat="1" ht="13" x14ac:dyDescent="0.15"/>
    <row r="6339" customFormat="1" ht="13" x14ac:dyDescent="0.15"/>
    <row r="6340" customFormat="1" ht="13" x14ac:dyDescent="0.15"/>
    <row r="6341" customFormat="1" ht="13" x14ac:dyDescent="0.15"/>
    <row r="6342" customFormat="1" ht="13" x14ac:dyDescent="0.15"/>
    <row r="6343" customFormat="1" ht="13" x14ac:dyDescent="0.15"/>
    <row r="6344" customFormat="1" ht="13" x14ac:dyDescent="0.15"/>
    <row r="6345" customFormat="1" ht="13" x14ac:dyDescent="0.15"/>
    <row r="6346" customFormat="1" ht="13" x14ac:dyDescent="0.15"/>
    <row r="6347" customFormat="1" ht="13" x14ac:dyDescent="0.15"/>
    <row r="6348" customFormat="1" ht="13" x14ac:dyDescent="0.15"/>
    <row r="6349" customFormat="1" ht="13" x14ac:dyDescent="0.15"/>
    <row r="6350" customFormat="1" ht="13" x14ac:dyDescent="0.15"/>
    <row r="6351" customFormat="1" ht="13" x14ac:dyDescent="0.15"/>
    <row r="6352" customFormat="1" ht="13" x14ac:dyDescent="0.15"/>
    <row r="6353" customFormat="1" ht="13" x14ac:dyDescent="0.15"/>
    <row r="6354" customFormat="1" ht="13" x14ac:dyDescent="0.15"/>
    <row r="6355" customFormat="1" ht="13" x14ac:dyDescent="0.15"/>
    <row r="6356" customFormat="1" ht="13" x14ac:dyDescent="0.15"/>
    <row r="6357" customFormat="1" ht="13" x14ac:dyDescent="0.15"/>
    <row r="6358" customFormat="1" ht="13" x14ac:dyDescent="0.15"/>
    <row r="6359" customFormat="1" ht="13" x14ac:dyDescent="0.15"/>
    <row r="6360" customFormat="1" ht="13" x14ac:dyDescent="0.15"/>
    <row r="6361" customFormat="1" ht="13" x14ac:dyDescent="0.15"/>
    <row r="6362" customFormat="1" ht="13" x14ac:dyDescent="0.15"/>
    <row r="6363" customFormat="1" ht="13" x14ac:dyDescent="0.15"/>
    <row r="6364" customFormat="1" ht="13" x14ac:dyDescent="0.15"/>
    <row r="6365" customFormat="1" ht="13" x14ac:dyDescent="0.15"/>
    <row r="6366" customFormat="1" ht="13" x14ac:dyDescent="0.15"/>
    <row r="6367" customFormat="1" ht="13" x14ac:dyDescent="0.15"/>
    <row r="6368" customFormat="1" ht="13" x14ac:dyDescent="0.15"/>
    <row r="6369" customFormat="1" ht="13" x14ac:dyDescent="0.15"/>
    <row r="6370" customFormat="1" ht="13" x14ac:dyDescent="0.15"/>
    <row r="6371" customFormat="1" ht="13" x14ac:dyDescent="0.15"/>
    <row r="6372" customFormat="1" ht="13" x14ac:dyDescent="0.15"/>
    <row r="6373" customFormat="1" ht="13" x14ac:dyDescent="0.15"/>
    <row r="6374" customFormat="1" ht="13" x14ac:dyDescent="0.15"/>
    <row r="6375" customFormat="1" ht="13" x14ac:dyDescent="0.15"/>
    <row r="6376" customFormat="1" ht="13" x14ac:dyDescent="0.15"/>
    <row r="6377" customFormat="1" ht="13" x14ac:dyDescent="0.15"/>
    <row r="6378" customFormat="1" ht="13" x14ac:dyDescent="0.15"/>
    <row r="6379" customFormat="1" ht="13" x14ac:dyDescent="0.15"/>
    <row r="6380" customFormat="1" ht="13" x14ac:dyDescent="0.15"/>
    <row r="6381" customFormat="1" ht="13" x14ac:dyDescent="0.15"/>
    <row r="6382" customFormat="1" ht="13" x14ac:dyDescent="0.15"/>
    <row r="6383" customFormat="1" ht="13" x14ac:dyDescent="0.15"/>
    <row r="6384" customFormat="1" ht="13" x14ac:dyDescent="0.15"/>
    <row r="6385" customFormat="1" ht="13" x14ac:dyDescent="0.15"/>
    <row r="6386" customFormat="1" ht="13" x14ac:dyDescent="0.15"/>
    <row r="6387" customFormat="1" ht="13" x14ac:dyDescent="0.15"/>
    <row r="6388" customFormat="1" ht="13" x14ac:dyDescent="0.15"/>
    <row r="6389" customFormat="1" ht="13" x14ac:dyDescent="0.15"/>
    <row r="6390" customFormat="1" ht="13" x14ac:dyDescent="0.15"/>
    <row r="6391" customFormat="1" ht="13" x14ac:dyDescent="0.15"/>
    <row r="6392" customFormat="1" ht="13" x14ac:dyDescent="0.15"/>
    <row r="6393" customFormat="1" ht="13" x14ac:dyDescent="0.15"/>
    <row r="6394" customFormat="1" ht="13" x14ac:dyDescent="0.15"/>
    <row r="6395" customFormat="1" ht="13" x14ac:dyDescent="0.15"/>
    <row r="6396" customFormat="1" ht="13" x14ac:dyDescent="0.15"/>
    <row r="6397" customFormat="1" ht="13" x14ac:dyDescent="0.15"/>
    <row r="6398" customFormat="1" ht="13" x14ac:dyDescent="0.15"/>
    <row r="6399" customFormat="1" ht="13" x14ac:dyDescent="0.15"/>
    <row r="6400" customFormat="1" ht="13" x14ac:dyDescent="0.15"/>
    <row r="6401" customFormat="1" ht="13" x14ac:dyDescent="0.15"/>
    <row r="6402" customFormat="1" ht="13" x14ac:dyDescent="0.15"/>
    <row r="6403" customFormat="1" ht="13" x14ac:dyDescent="0.15"/>
    <row r="6404" customFormat="1" ht="13" x14ac:dyDescent="0.15"/>
    <row r="6405" customFormat="1" ht="13" x14ac:dyDescent="0.15"/>
    <row r="6406" customFormat="1" ht="13" x14ac:dyDescent="0.15"/>
    <row r="6407" customFormat="1" ht="13" x14ac:dyDescent="0.15"/>
    <row r="6408" customFormat="1" ht="13" x14ac:dyDescent="0.15"/>
    <row r="6409" customFormat="1" ht="13" x14ac:dyDescent="0.15"/>
    <row r="6410" customFormat="1" ht="13" x14ac:dyDescent="0.15"/>
    <row r="6411" customFormat="1" ht="13" x14ac:dyDescent="0.15"/>
    <row r="6412" customFormat="1" ht="13" x14ac:dyDescent="0.15"/>
    <row r="6413" customFormat="1" ht="13" x14ac:dyDescent="0.15"/>
    <row r="6414" customFormat="1" ht="13" x14ac:dyDescent="0.15"/>
    <row r="6415" customFormat="1" ht="13" x14ac:dyDescent="0.15"/>
    <row r="6416" customFormat="1" ht="13" x14ac:dyDescent="0.15"/>
    <row r="6417" customFormat="1" ht="13" x14ac:dyDescent="0.15"/>
    <row r="6418" customFormat="1" ht="13" x14ac:dyDescent="0.15"/>
    <row r="6419" customFormat="1" ht="13" x14ac:dyDescent="0.15"/>
    <row r="6420" customFormat="1" ht="13" x14ac:dyDescent="0.15"/>
    <row r="6421" customFormat="1" ht="13" x14ac:dyDescent="0.15"/>
    <row r="6422" customFormat="1" ht="13" x14ac:dyDescent="0.15"/>
    <row r="6423" customFormat="1" ht="13" x14ac:dyDescent="0.15"/>
    <row r="6424" customFormat="1" ht="13" x14ac:dyDescent="0.15"/>
    <row r="6425" customFormat="1" ht="13" x14ac:dyDescent="0.15"/>
    <row r="6426" customFormat="1" ht="13" x14ac:dyDescent="0.15"/>
    <row r="6427" customFormat="1" ht="13" x14ac:dyDescent="0.15"/>
    <row r="6428" customFormat="1" ht="13" x14ac:dyDescent="0.15"/>
    <row r="6429" customFormat="1" ht="13" x14ac:dyDescent="0.15"/>
    <row r="6430" customFormat="1" ht="13" x14ac:dyDescent="0.15"/>
    <row r="6431" customFormat="1" ht="13" x14ac:dyDescent="0.15"/>
    <row r="6432" customFormat="1" ht="13" x14ac:dyDescent="0.15"/>
    <row r="6433" customFormat="1" ht="13" x14ac:dyDescent="0.15"/>
    <row r="6434" customFormat="1" ht="13" x14ac:dyDescent="0.15"/>
    <row r="6435" customFormat="1" ht="13" x14ac:dyDescent="0.15"/>
    <row r="6436" customFormat="1" ht="13" x14ac:dyDescent="0.15"/>
    <row r="6437" customFormat="1" ht="13" x14ac:dyDescent="0.15"/>
    <row r="6438" customFormat="1" ht="13" x14ac:dyDescent="0.15"/>
    <row r="6439" customFormat="1" ht="13" x14ac:dyDescent="0.15"/>
    <row r="6440" customFormat="1" ht="13" x14ac:dyDescent="0.15"/>
    <row r="6441" customFormat="1" ht="13" x14ac:dyDescent="0.15"/>
    <row r="6442" customFormat="1" ht="13" x14ac:dyDescent="0.15"/>
    <row r="6443" customFormat="1" ht="13" x14ac:dyDescent="0.15"/>
    <row r="6444" customFormat="1" ht="13" x14ac:dyDescent="0.15"/>
    <row r="6445" customFormat="1" ht="13" x14ac:dyDescent="0.15"/>
    <row r="6446" customFormat="1" ht="13" x14ac:dyDescent="0.15"/>
    <row r="6447" customFormat="1" ht="13" x14ac:dyDescent="0.15"/>
    <row r="6448" customFormat="1" ht="13" x14ac:dyDescent="0.15"/>
    <row r="6449" customFormat="1" ht="13" x14ac:dyDescent="0.15"/>
    <row r="6450" customFormat="1" ht="13" x14ac:dyDescent="0.15"/>
    <row r="6451" customFormat="1" ht="13" x14ac:dyDescent="0.15"/>
    <row r="6452" customFormat="1" ht="13" x14ac:dyDescent="0.15"/>
    <row r="6453" customFormat="1" ht="13" x14ac:dyDescent="0.15"/>
    <row r="6454" customFormat="1" ht="13" x14ac:dyDescent="0.15"/>
    <row r="6455" customFormat="1" ht="13" x14ac:dyDescent="0.15"/>
    <row r="6456" customFormat="1" ht="13" x14ac:dyDescent="0.15"/>
    <row r="6457" customFormat="1" ht="13" x14ac:dyDescent="0.15"/>
    <row r="6458" customFormat="1" ht="13" x14ac:dyDescent="0.15"/>
    <row r="6459" customFormat="1" ht="13" x14ac:dyDescent="0.15"/>
    <row r="6460" customFormat="1" ht="13" x14ac:dyDescent="0.15"/>
    <row r="6461" customFormat="1" ht="13" x14ac:dyDescent="0.15"/>
    <row r="6462" customFormat="1" ht="13" x14ac:dyDescent="0.15"/>
    <row r="6463" customFormat="1" ht="13" x14ac:dyDescent="0.15"/>
    <row r="6464" customFormat="1" ht="13" x14ac:dyDescent="0.15"/>
    <row r="6465" customFormat="1" ht="13" x14ac:dyDescent="0.15"/>
    <row r="6466" customFormat="1" ht="13" x14ac:dyDescent="0.15"/>
    <row r="6467" customFormat="1" ht="13" x14ac:dyDescent="0.15"/>
    <row r="6468" customFormat="1" ht="13" x14ac:dyDescent="0.15"/>
    <row r="6469" customFormat="1" ht="13" x14ac:dyDescent="0.15"/>
    <row r="6470" customFormat="1" ht="13" x14ac:dyDescent="0.15"/>
    <row r="6471" customFormat="1" ht="13" x14ac:dyDescent="0.15"/>
    <row r="6472" customFormat="1" ht="13" x14ac:dyDescent="0.15"/>
    <row r="6473" customFormat="1" ht="13" x14ac:dyDescent="0.15"/>
    <row r="6474" customFormat="1" ht="13" x14ac:dyDescent="0.15"/>
    <row r="6475" customFormat="1" ht="13" x14ac:dyDescent="0.15"/>
    <row r="6476" customFormat="1" ht="13" x14ac:dyDescent="0.15"/>
    <row r="6477" customFormat="1" ht="13" x14ac:dyDescent="0.15"/>
    <row r="6478" customFormat="1" ht="13" x14ac:dyDescent="0.15"/>
    <row r="6479" customFormat="1" ht="13" x14ac:dyDescent="0.15"/>
    <row r="6480" customFormat="1" ht="13" x14ac:dyDescent="0.15"/>
    <row r="6481" customFormat="1" ht="13" x14ac:dyDescent="0.15"/>
    <row r="6482" customFormat="1" ht="13" x14ac:dyDescent="0.15"/>
    <row r="6483" customFormat="1" ht="13" x14ac:dyDescent="0.15"/>
    <row r="6484" customFormat="1" ht="13" x14ac:dyDescent="0.15"/>
    <row r="6485" customFormat="1" ht="13" x14ac:dyDescent="0.15"/>
    <row r="6486" customFormat="1" ht="13" x14ac:dyDescent="0.15"/>
    <row r="6487" customFormat="1" ht="13" x14ac:dyDescent="0.15"/>
    <row r="6488" customFormat="1" ht="13" x14ac:dyDescent="0.15"/>
    <row r="6489" customFormat="1" ht="13" x14ac:dyDescent="0.15"/>
    <row r="6490" customFormat="1" ht="13" x14ac:dyDescent="0.15"/>
    <row r="6491" customFormat="1" ht="13" x14ac:dyDescent="0.15"/>
    <row r="6492" customFormat="1" ht="13" x14ac:dyDescent="0.15"/>
    <row r="6493" customFormat="1" ht="13" x14ac:dyDescent="0.15"/>
    <row r="6494" customFormat="1" ht="13" x14ac:dyDescent="0.15"/>
    <row r="6495" customFormat="1" ht="13" x14ac:dyDescent="0.15"/>
    <row r="6496" customFormat="1" ht="13" x14ac:dyDescent="0.15"/>
    <row r="6497" customFormat="1" ht="13" x14ac:dyDescent="0.15"/>
    <row r="6498" customFormat="1" ht="13" x14ac:dyDescent="0.15"/>
    <row r="6499" customFormat="1" ht="13" x14ac:dyDescent="0.15"/>
    <row r="6500" customFormat="1" ht="13" x14ac:dyDescent="0.15"/>
    <row r="6501" customFormat="1" ht="13" x14ac:dyDescent="0.15"/>
    <row r="6502" customFormat="1" ht="13" x14ac:dyDescent="0.15"/>
    <row r="6503" customFormat="1" ht="13" x14ac:dyDescent="0.15"/>
    <row r="6504" customFormat="1" ht="13" x14ac:dyDescent="0.15"/>
    <row r="6505" customFormat="1" ht="13" x14ac:dyDescent="0.15"/>
    <row r="6506" customFormat="1" ht="13" x14ac:dyDescent="0.15"/>
    <row r="6507" customFormat="1" ht="13" x14ac:dyDescent="0.15"/>
    <row r="6508" customFormat="1" ht="13" x14ac:dyDescent="0.15"/>
    <row r="6509" customFormat="1" ht="13" x14ac:dyDescent="0.15"/>
    <row r="6510" customFormat="1" ht="13" x14ac:dyDescent="0.15"/>
    <row r="6511" customFormat="1" ht="13" x14ac:dyDescent="0.15"/>
    <row r="6512" customFormat="1" ht="13" x14ac:dyDescent="0.15"/>
    <row r="6513" customFormat="1" ht="13" x14ac:dyDescent="0.15"/>
    <row r="6514" customFormat="1" ht="13" x14ac:dyDescent="0.15"/>
    <row r="6515" customFormat="1" ht="13" x14ac:dyDescent="0.15"/>
    <row r="6516" customFormat="1" ht="13" x14ac:dyDescent="0.15"/>
    <row r="6517" customFormat="1" ht="13" x14ac:dyDescent="0.15"/>
    <row r="6518" customFormat="1" ht="13" x14ac:dyDescent="0.15"/>
    <row r="6519" customFormat="1" ht="13" x14ac:dyDescent="0.15"/>
    <row r="6520" customFormat="1" ht="13" x14ac:dyDescent="0.15"/>
    <row r="6521" customFormat="1" ht="13" x14ac:dyDescent="0.15"/>
    <row r="6522" customFormat="1" ht="13" x14ac:dyDescent="0.15"/>
    <row r="6523" customFormat="1" ht="13" x14ac:dyDescent="0.15"/>
    <row r="6524" customFormat="1" ht="13" x14ac:dyDescent="0.15"/>
    <row r="6525" customFormat="1" ht="13" x14ac:dyDescent="0.15"/>
    <row r="6526" customFormat="1" ht="13" x14ac:dyDescent="0.15"/>
    <row r="6527" customFormat="1" ht="13" x14ac:dyDescent="0.15"/>
    <row r="6528" customFormat="1" ht="13" x14ac:dyDescent="0.15"/>
    <row r="6529" customFormat="1" ht="13" x14ac:dyDescent="0.15"/>
    <row r="6530" customFormat="1" ht="13" x14ac:dyDescent="0.15"/>
    <row r="6531" customFormat="1" ht="13" x14ac:dyDescent="0.15"/>
    <row r="6532" customFormat="1" ht="13" x14ac:dyDescent="0.15"/>
    <row r="6533" customFormat="1" ht="13" x14ac:dyDescent="0.15"/>
    <row r="6534" customFormat="1" ht="13" x14ac:dyDescent="0.15"/>
    <row r="6535" customFormat="1" ht="13" x14ac:dyDescent="0.15"/>
    <row r="6536" customFormat="1" ht="13" x14ac:dyDescent="0.15"/>
    <row r="6537" customFormat="1" ht="13" x14ac:dyDescent="0.15"/>
    <row r="6538" customFormat="1" ht="13" x14ac:dyDescent="0.15"/>
    <row r="6539" customFormat="1" ht="13" x14ac:dyDescent="0.15"/>
    <row r="6540" customFormat="1" ht="13" x14ac:dyDescent="0.15"/>
    <row r="6541" customFormat="1" ht="13" x14ac:dyDescent="0.15"/>
    <row r="6542" customFormat="1" ht="13" x14ac:dyDescent="0.15"/>
    <row r="6543" customFormat="1" ht="13" x14ac:dyDescent="0.15"/>
    <row r="6544" customFormat="1" ht="13" x14ac:dyDescent="0.15"/>
    <row r="6545" customFormat="1" ht="13" x14ac:dyDescent="0.15"/>
    <row r="6546" customFormat="1" ht="13" x14ac:dyDescent="0.15"/>
    <row r="6547" customFormat="1" ht="13" x14ac:dyDescent="0.15"/>
    <row r="6548" customFormat="1" ht="13" x14ac:dyDescent="0.15"/>
    <row r="6549" customFormat="1" ht="13" x14ac:dyDescent="0.15"/>
    <row r="6550" customFormat="1" ht="13" x14ac:dyDescent="0.15"/>
    <row r="6551" customFormat="1" ht="13" x14ac:dyDescent="0.15"/>
    <row r="6552" customFormat="1" ht="13" x14ac:dyDescent="0.15"/>
    <row r="6553" customFormat="1" ht="13" x14ac:dyDescent="0.15"/>
    <row r="6554" customFormat="1" ht="13" x14ac:dyDescent="0.15"/>
    <row r="6555" customFormat="1" ht="13" x14ac:dyDescent="0.15"/>
    <row r="6556" customFormat="1" ht="13" x14ac:dyDescent="0.15"/>
    <row r="6557" customFormat="1" ht="13" x14ac:dyDescent="0.15"/>
    <row r="6558" customFormat="1" ht="13" x14ac:dyDescent="0.15"/>
    <row r="6559" customFormat="1" ht="13" x14ac:dyDescent="0.15"/>
    <row r="6560" customFormat="1" ht="13" x14ac:dyDescent="0.15"/>
    <row r="6561" customFormat="1" ht="13" x14ac:dyDescent="0.15"/>
    <row r="6562" customFormat="1" ht="13" x14ac:dyDescent="0.15"/>
    <row r="6563" customFormat="1" ht="13" x14ac:dyDescent="0.15"/>
    <row r="6564" customFormat="1" ht="13" x14ac:dyDescent="0.15"/>
    <row r="6565" customFormat="1" ht="13" x14ac:dyDescent="0.15"/>
    <row r="6566" customFormat="1" ht="13" x14ac:dyDescent="0.15"/>
    <row r="6567" customFormat="1" ht="13" x14ac:dyDescent="0.15"/>
    <row r="6568" customFormat="1" ht="13" x14ac:dyDescent="0.15"/>
    <row r="6569" customFormat="1" ht="13" x14ac:dyDescent="0.15"/>
    <row r="6570" customFormat="1" ht="13" x14ac:dyDescent="0.15"/>
    <row r="6571" customFormat="1" ht="13" x14ac:dyDescent="0.15"/>
    <row r="6572" customFormat="1" ht="13" x14ac:dyDescent="0.15"/>
    <row r="6573" customFormat="1" ht="13" x14ac:dyDescent="0.15"/>
    <row r="6574" customFormat="1" ht="13" x14ac:dyDescent="0.15"/>
    <row r="6575" customFormat="1" ht="13" x14ac:dyDescent="0.15"/>
    <row r="6576" customFormat="1" ht="13" x14ac:dyDescent="0.15"/>
    <row r="6577" customFormat="1" ht="13" x14ac:dyDescent="0.15"/>
    <row r="6578" customFormat="1" ht="13" x14ac:dyDescent="0.15"/>
    <row r="6579" customFormat="1" ht="13" x14ac:dyDescent="0.15"/>
    <row r="6580" customFormat="1" ht="13" x14ac:dyDescent="0.15"/>
    <row r="6581" customFormat="1" ht="13" x14ac:dyDescent="0.15"/>
    <row r="6582" customFormat="1" ht="13" x14ac:dyDescent="0.15"/>
    <row r="6583" customFormat="1" ht="13" x14ac:dyDescent="0.15"/>
    <row r="6584" customFormat="1" ht="13" x14ac:dyDescent="0.15"/>
    <row r="6585" customFormat="1" ht="13" x14ac:dyDescent="0.15"/>
    <row r="6586" customFormat="1" ht="13" x14ac:dyDescent="0.15"/>
    <row r="6587" customFormat="1" ht="13" x14ac:dyDescent="0.15"/>
    <row r="6588" customFormat="1" ht="13" x14ac:dyDescent="0.15"/>
    <row r="6589" customFormat="1" ht="13" x14ac:dyDescent="0.15"/>
    <row r="6590" customFormat="1" ht="13" x14ac:dyDescent="0.15"/>
    <row r="6591" customFormat="1" ht="13" x14ac:dyDescent="0.15"/>
    <row r="6592" customFormat="1" ht="13" x14ac:dyDescent="0.15"/>
    <row r="6593" customFormat="1" ht="13" x14ac:dyDescent="0.15"/>
    <row r="6594" customFormat="1" ht="13" x14ac:dyDescent="0.15"/>
    <row r="6595" customFormat="1" ht="13" x14ac:dyDescent="0.15"/>
    <row r="6596" customFormat="1" ht="13" x14ac:dyDescent="0.15"/>
    <row r="6597" customFormat="1" ht="13" x14ac:dyDescent="0.15"/>
    <row r="6598" customFormat="1" ht="13" x14ac:dyDescent="0.15"/>
    <row r="6599" customFormat="1" ht="13" x14ac:dyDescent="0.15"/>
    <row r="6600" customFormat="1" ht="13" x14ac:dyDescent="0.15"/>
    <row r="6601" customFormat="1" ht="13" x14ac:dyDescent="0.15"/>
    <row r="6602" customFormat="1" ht="13" x14ac:dyDescent="0.15"/>
    <row r="6603" customFormat="1" ht="13" x14ac:dyDescent="0.15"/>
    <row r="6604" customFormat="1" ht="13" x14ac:dyDescent="0.15"/>
    <row r="6605" customFormat="1" ht="13" x14ac:dyDescent="0.15"/>
    <row r="6606" customFormat="1" ht="13" x14ac:dyDescent="0.15"/>
    <row r="6607" customFormat="1" ht="13" x14ac:dyDescent="0.15"/>
    <row r="6608" customFormat="1" ht="13" x14ac:dyDescent="0.15"/>
    <row r="6609" customFormat="1" ht="13" x14ac:dyDescent="0.15"/>
    <row r="6610" customFormat="1" ht="13" x14ac:dyDescent="0.15"/>
    <row r="6611" customFormat="1" ht="13" x14ac:dyDescent="0.15"/>
    <row r="6612" customFormat="1" ht="13" x14ac:dyDescent="0.15"/>
    <row r="6613" customFormat="1" ht="13" x14ac:dyDescent="0.15"/>
    <row r="6614" customFormat="1" ht="13" x14ac:dyDescent="0.15"/>
    <row r="6615" customFormat="1" ht="13" x14ac:dyDescent="0.15"/>
    <row r="6616" customFormat="1" ht="13" x14ac:dyDescent="0.15"/>
    <row r="6617" customFormat="1" ht="13" x14ac:dyDescent="0.15"/>
    <row r="6618" customFormat="1" ht="13" x14ac:dyDescent="0.15"/>
    <row r="6619" customFormat="1" ht="13" x14ac:dyDescent="0.15"/>
    <row r="6620" customFormat="1" ht="13" x14ac:dyDescent="0.15"/>
    <row r="6621" customFormat="1" ht="13" x14ac:dyDescent="0.15"/>
    <row r="6622" customFormat="1" ht="13" x14ac:dyDescent="0.15"/>
    <row r="6623" customFormat="1" ht="13" x14ac:dyDescent="0.15"/>
    <row r="6624" customFormat="1" ht="13" x14ac:dyDescent="0.15"/>
    <row r="6625" customFormat="1" ht="13" x14ac:dyDescent="0.15"/>
    <row r="6626" customFormat="1" ht="13" x14ac:dyDescent="0.15"/>
    <row r="6627" customFormat="1" ht="13" x14ac:dyDescent="0.15"/>
    <row r="6628" customFormat="1" ht="13" x14ac:dyDescent="0.15"/>
    <row r="6629" customFormat="1" ht="13" x14ac:dyDescent="0.15"/>
    <row r="6630" customFormat="1" ht="13" x14ac:dyDescent="0.15"/>
    <row r="6631" customFormat="1" ht="13" x14ac:dyDescent="0.15"/>
    <row r="6632" customFormat="1" ht="13" x14ac:dyDescent="0.15"/>
    <row r="6633" customFormat="1" ht="13" x14ac:dyDescent="0.15"/>
    <row r="6634" customFormat="1" ht="13" x14ac:dyDescent="0.15"/>
    <row r="6635" customFormat="1" ht="13" x14ac:dyDescent="0.15"/>
    <row r="6636" customFormat="1" ht="13" x14ac:dyDescent="0.15"/>
    <row r="6637" customFormat="1" ht="13" x14ac:dyDescent="0.15"/>
    <row r="6638" customFormat="1" ht="13" x14ac:dyDescent="0.15"/>
    <row r="6639" customFormat="1" ht="13" x14ac:dyDescent="0.15"/>
    <row r="6640" customFormat="1" ht="13" x14ac:dyDescent="0.15"/>
    <row r="6641" customFormat="1" ht="13" x14ac:dyDescent="0.15"/>
    <row r="6642" customFormat="1" ht="13" x14ac:dyDescent="0.15"/>
    <row r="6643" customFormat="1" ht="13" x14ac:dyDescent="0.15"/>
    <row r="6644" customFormat="1" ht="13" x14ac:dyDescent="0.15"/>
    <row r="6645" customFormat="1" ht="13" x14ac:dyDescent="0.15"/>
    <row r="6646" customFormat="1" ht="13" x14ac:dyDescent="0.15"/>
    <row r="6647" customFormat="1" ht="13" x14ac:dyDescent="0.15"/>
    <row r="6648" customFormat="1" ht="13" x14ac:dyDescent="0.15"/>
    <row r="6649" customFormat="1" ht="13" x14ac:dyDescent="0.15"/>
    <row r="6650" customFormat="1" ht="13" x14ac:dyDescent="0.15"/>
    <row r="6651" customFormat="1" ht="13" x14ac:dyDescent="0.15"/>
    <row r="6652" customFormat="1" ht="13" x14ac:dyDescent="0.15"/>
    <row r="6653" customFormat="1" ht="13" x14ac:dyDescent="0.15"/>
    <row r="6654" customFormat="1" ht="13" x14ac:dyDescent="0.15"/>
    <row r="6655" customFormat="1" ht="13" x14ac:dyDescent="0.15"/>
    <row r="6656" customFormat="1" ht="13" x14ac:dyDescent="0.15"/>
    <row r="6657" customFormat="1" ht="13" x14ac:dyDescent="0.15"/>
    <row r="6658" customFormat="1" ht="13" x14ac:dyDescent="0.15"/>
    <row r="6659" customFormat="1" ht="13" x14ac:dyDescent="0.15"/>
    <row r="6660" customFormat="1" ht="13" x14ac:dyDescent="0.15"/>
    <row r="6661" customFormat="1" ht="13" x14ac:dyDescent="0.15"/>
    <row r="6662" customFormat="1" ht="13" x14ac:dyDescent="0.15"/>
    <row r="6663" customFormat="1" ht="13" x14ac:dyDescent="0.15"/>
    <row r="6664" customFormat="1" ht="13" x14ac:dyDescent="0.15"/>
    <row r="6665" customFormat="1" ht="13" x14ac:dyDescent="0.15"/>
    <row r="6666" customFormat="1" ht="13" x14ac:dyDescent="0.15"/>
    <row r="6667" customFormat="1" ht="13" x14ac:dyDescent="0.15"/>
    <row r="6668" customFormat="1" ht="13" x14ac:dyDescent="0.15"/>
    <row r="6669" customFormat="1" ht="13" x14ac:dyDescent="0.15"/>
    <row r="6670" customFormat="1" ht="13" x14ac:dyDescent="0.15"/>
    <row r="6671" customFormat="1" ht="13" x14ac:dyDescent="0.15"/>
    <row r="6672" customFormat="1" ht="13" x14ac:dyDescent="0.15"/>
    <row r="6673" customFormat="1" ht="13" x14ac:dyDescent="0.15"/>
    <row r="6674" customFormat="1" ht="13" x14ac:dyDescent="0.15"/>
    <row r="6675" customFormat="1" ht="13" x14ac:dyDescent="0.15"/>
    <row r="6676" customFormat="1" ht="13" x14ac:dyDescent="0.15"/>
    <row r="6677" customFormat="1" ht="13" x14ac:dyDescent="0.15"/>
    <row r="6678" customFormat="1" ht="13" x14ac:dyDescent="0.15"/>
    <row r="6679" customFormat="1" ht="13" x14ac:dyDescent="0.15"/>
    <row r="6680" customFormat="1" ht="13" x14ac:dyDescent="0.15"/>
    <row r="6681" customFormat="1" ht="13" x14ac:dyDescent="0.15"/>
    <row r="6682" customFormat="1" ht="13" x14ac:dyDescent="0.15"/>
    <row r="6683" customFormat="1" ht="13" x14ac:dyDescent="0.15"/>
    <row r="6684" customFormat="1" ht="13" x14ac:dyDescent="0.15"/>
    <row r="6685" customFormat="1" ht="13" x14ac:dyDescent="0.15"/>
    <row r="6686" customFormat="1" ht="13" x14ac:dyDescent="0.15"/>
    <row r="6687" customFormat="1" ht="13" x14ac:dyDescent="0.15"/>
    <row r="6688" customFormat="1" ht="13" x14ac:dyDescent="0.15"/>
    <row r="6689" customFormat="1" ht="13" x14ac:dyDescent="0.15"/>
    <row r="6690" customFormat="1" ht="13" x14ac:dyDescent="0.15"/>
    <row r="6691" customFormat="1" ht="13" x14ac:dyDescent="0.15"/>
    <row r="6692" customFormat="1" ht="13" x14ac:dyDescent="0.15"/>
    <row r="6693" customFormat="1" ht="13" x14ac:dyDescent="0.15"/>
    <row r="6694" customFormat="1" ht="13" x14ac:dyDescent="0.15"/>
    <row r="6695" customFormat="1" ht="13" x14ac:dyDescent="0.15"/>
    <row r="6696" customFormat="1" ht="13" x14ac:dyDescent="0.15"/>
    <row r="6697" customFormat="1" ht="13" x14ac:dyDescent="0.15"/>
    <row r="6698" customFormat="1" ht="13" x14ac:dyDescent="0.15"/>
    <row r="6699" customFormat="1" ht="13" x14ac:dyDescent="0.15"/>
    <row r="6700" customFormat="1" ht="13" x14ac:dyDescent="0.15"/>
    <row r="6701" customFormat="1" ht="13" x14ac:dyDescent="0.15"/>
    <row r="6702" customFormat="1" ht="13" x14ac:dyDescent="0.15"/>
    <row r="6703" customFormat="1" ht="13" x14ac:dyDescent="0.15"/>
    <row r="6704" customFormat="1" ht="13" x14ac:dyDescent="0.15"/>
    <row r="6705" customFormat="1" ht="13" x14ac:dyDescent="0.15"/>
    <row r="6706" customFormat="1" ht="13" x14ac:dyDescent="0.15"/>
    <row r="6707" customFormat="1" ht="13" x14ac:dyDescent="0.15"/>
    <row r="6708" customFormat="1" ht="13" x14ac:dyDescent="0.15"/>
    <row r="6709" customFormat="1" ht="13" x14ac:dyDescent="0.15"/>
    <row r="6710" customFormat="1" ht="13" x14ac:dyDescent="0.15"/>
    <row r="6711" customFormat="1" ht="13" x14ac:dyDescent="0.15"/>
    <row r="6712" customFormat="1" ht="13" x14ac:dyDescent="0.15"/>
    <row r="6713" customFormat="1" ht="13" x14ac:dyDescent="0.15"/>
    <row r="6714" customFormat="1" ht="13" x14ac:dyDescent="0.15"/>
    <row r="6715" customFormat="1" ht="13" x14ac:dyDescent="0.15"/>
    <row r="6716" customFormat="1" ht="13" x14ac:dyDescent="0.15"/>
    <row r="6717" customFormat="1" ht="13" x14ac:dyDescent="0.15"/>
    <row r="6718" customFormat="1" ht="13" x14ac:dyDescent="0.15"/>
    <row r="6719" customFormat="1" ht="13" x14ac:dyDescent="0.15"/>
    <row r="6720" customFormat="1" ht="13" x14ac:dyDescent="0.15"/>
    <row r="6721" customFormat="1" ht="13" x14ac:dyDescent="0.15"/>
    <row r="6722" customFormat="1" ht="13" x14ac:dyDescent="0.15"/>
    <row r="6723" customFormat="1" ht="13" x14ac:dyDescent="0.15"/>
    <row r="6724" customFormat="1" ht="13" x14ac:dyDescent="0.15"/>
    <row r="6725" customFormat="1" ht="13" x14ac:dyDescent="0.15"/>
    <row r="6726" customFormat="1" ht="13" x14ac:dyDescent="0.15"/>
    <row r="6727" customFormat="1" ht="13" x14ac:dyDescent="0.15"/>
    <row r="6728" customFormat="1" ht="13" x14ac:dyDescent="0.15"/>
    <row r="6729" customFormat="1" ht="13" x14ac:dyDescent="0.15"/>
    <row r="6730" customFormat="1" ht="13" x14ac:dyDescent="0.15"/>
    <row r="6731" customFormat="1" ht="13" x14ac:dyDescent="0.15"/>
    <row r="6732" customFormat="1" ht="13" x14ac:dyDescent="0.15"/>
    <row r="6733" customFormat="1" ht="13" x14ac:dyDescent="0.15"/>
    <row r="6734" customFormat="1" ht="13" x14ac:dyDescent="0.15"/>
    <row r="6735" customFormat="1" ht="13" x14ac:dyDescent="0.15"/>
    <row r="6736" customFormat="1" ht="13" x14ac:dyDescent="0.15"/>
    <row r="6737" customFormat="1" ht="13" x14ac:dyDescent="0.15"/>
    <row r="6738" customFormat="1" ht="13" x14ac:dyDescent="0.15"/>
    <row r="6739" customFormat="1" ht="13" x14ac:dyDescent="0.15"/>
    <row r="6740" customFormat="1" ht="13" x14ac:dyDescent="0.15"/>
    <row r="6741" customFormat="1" ht="13" x14ac:dyDescent="0.15"/>
    <row r="6742" customFormat="1" ht="13" x14ac:dyDescent="0.15"/>
    <row r="6743" customFormat="1" ht="13" x14ac:dyDescent="0.15"/>
    <row r="6744" customFormat="1" ht="13" x14ac:dyDescent="0.15"/>
    <row r="6745" customFormat="1" ht="13" x14ac:dyDescent="0.15"/>
    <row r="6746" customFormat="1" ht="13" x14ac:dyDescent="0.15"/>
    <row r="6747" customFormat="1" ht="13" x14ac:dyDescent="0.15"/>
    <row r="6748" customFormat="1" ht="13" x14ac:dyDescent="0.15"/>
    <row r="6749" customFormat="1" ht="13" x14ac:dyDescent="0.15"/>
    <row r="6750" customFormat="1" ht="13" x14ac:dyDescent="0.15"/>
    <row r="6751" customFormat="1" ht="13" x14ac:dyDescent="0.15"/>
    <row r="6752" customFormat="1" ht="13" x14ac:dyDescent="0.15"/>
    <row r="6753" customFormat="1" ht="13" x14ac:dyDescent="0.15"/>
    <row r="6754" customFormat="1" ht="13" x14ac:dyDescent="0.15"/>
    <row r="6755" customFormat="1" ht="13" x14ac:dyDescent="0.15"/>
    <row r="6756" customFormat="1" ht="13" x14ac:dyDescent="0.15"/>
    <row r="6757" customFormat="1" ht="13" x14ac:dyDescent="0.15"/>
    <row r="6758" customFormat="1" ht="13" x14ac:dyDescent="0.15"/>
    <row r="6759" customFormat="1" ht="13" x14ac:dyDescent="0.15"/>
    <row r="6760" customFormat="1" ht="13" x14ac:dyDescent="0.15"/>
    <row r="6761" customFormat="1" ht="13" x14ac:dyDescent="0.15"/>
    <row r="6762" customFormat="1" ht="13" x14ac:dyDescent="0.15"/>
    <row r="6763" customFormat="1" ht="13" x14ac:dyDescent="0.15"/>
    <row r="6764" customFormat="1" ht="13" x14ac:dyDescent="0.15"/>
    <row r="6765" customFormat="1" ht="13" x14ac:dyDescent="0.15"/>
    <row r="6766" customFormat="1" ht="13" x14ac:dyDescent="0.15"/>
    <row r="6767" customFormat="1" ht="13" x14ac:dyDescent="0.15"/>
    <row r="6768" customFormat="1" ht="13" x14ac:dyDescent="0.15"/>
    <row r="6769" customFormat="1" ht="13" x14ac:dyDescent="0.15"/>
    <row r="6770" customFormat="1" ht="13" x14ac:dyDescent="0.15"/>
    <row r="6771" customFormat="1" ht="13" x14ac:dyDescent="0.15"/>
    <row r="6772" customFormat="1" ht="13" x14ac:dyDescent="0.15"/>
    <row r="6773" customFormat="1" ht="13" x14ac:dyDescent="0.15"/>
    <row r="6774" customFormat="1" ht="13" x14ac:dyDescent="0.15"/>
    <row r="6775" customFormat="1" ht="13" x14ac:dyDescent="0.15"/>
    <row r="6776" customFormat="1" ht="13" x14ac:dyDescent="0.15"/>
    <row r="6777" customFormat="1" ht="13" x14ac:dyDescent="0.15"/>
    <row r="6778" customFormat="1" ht="13" x14ac:dyDescent="0.15"/>
    <row r="6779" customFormat="1" ht="13" x14ac:dyDescent="0.15"/>
    <row r="6780" customFormat="1" ht="13" x14ac:dyDescent="0.15"/>
    <row r="6781" customFormat="1" ht="13" x14ac:dyDescent="0.15"/>
    <row r="6782" customFormat="1" ht="13" x14ac:dyDescent="0.15"/>
    <row r="6783" customFormat="1" ht="13" x14ac:dyDescent="0.15"/>
    <row r="6784" customFormat="1" ht="13" x14ac:dyDescent="0.15"/>
    <row r="6785" customFormat="1" ht="13" x14ac:dyDescent="0.15"/>
    <row r="6786" customFormat="1" ht="13" x14ac:dyDescent="0.15"/>
    <row r="6787" customFormat="1" ht="13" x14ac:dyDescent="0.15"/>
    <row r="6788" customFormat="1" ht="13" x14ac:dyDescent="0.15"/>
    <row r="6789" customFormat="1" ht="13" x14ac:dyDescent="0.15"/>
    <row r="6790" customFormat="1" ht="13" x14ac:dyDescent="0.15"/>
    <row r="6791" customFormat="1" ht="13" x14ac:dyDescent="0.15"/>
    <row r="6792" customFormat="1" ht="13" x14ac:dyDescent="0.15"/>
    <row r="6793" customFormat="1" ht="13" x14ac:dyDescent="0.15"/>
    <row r="6794" customFormat="1" ht="13" x14ac:dyDescent="0.15"/>
    <row r="6795" customFormat="1" ht="13" x14ac:dyDescent="0.15"/>
    <row r="6796" customFormat="1" ht="13" x14ac:dyDescent="0.15"/>
    <row r="6797" customFormat="1" ht="13" x14ac:dyDescent="0.15"/>
    <row r="6798" customFormat="1" ht="13" x14ac:dyDescent="0.15"/>
    <row r="6799" customFormat="1" ht="13" x14ac:dyDescent="0.15"/>
    <row r="6800" customFormat="1" ht="13" x14ac:dyDescent="0.15"/>
    <row r="6801" customFormat="1" ht="13" x14ac:dyDescent="0.15"/>
    <row r="6802" customFormat="1" ht="13" x14ac:dyDescent="0.15"/>
    <row r="6803" customFormat="1" ht="13" x14ac:dyDescent="0.15"/>
    <row r="6804" customFormat="1" ht="13" x14ac:dyDescent="0.15"/>
    <row r="6805" customFormat="1" ht="13" x14ac:dyDescent="0.15"/>
    <row r="6806" customFormat="1" ht="13" x14ac:dyDescent="0.15"/>
    <row r="6807" customFormat="1" ht="13" x14ac:dyDescent="0.15"/>
    <row r="6808" customFormat="1" ht="13" x14ac:dyDescent="0.15"/>
    <row r="6809" customFormat="1" ht="13" x14ac:dyDescent="0.15"/>
    <row r="6810" customFormat="1" ht="13" x14ac:dyDescent="0.15"/>
    <row r="6811" customFormat="1" ht="13" x14ac:dyDescent="0.15"/>
    <row r="6812" customFormat="1" ht="13" x14ac:dyDescent="0.15"/>
    <row r="6813" customFormat="1" ht="13" x14ac:dyDescent="0.15"/>
    <row r="6814" customFormat="1" ht="13" x14ac:dyDescent="0.15"/>
    <row r="6815" customFormat="1" ht="13" x14ac:dyDescent="0.15"/>
    <row r="6816" customFormat="1" ht="13" x14ac:dyDescent="0.15"/>
    <row r="6817" customFormat="1" ht="13" x14ac:dyDescent="0.15"/>
    <row r="6818" customFormat="1" ht="13" x14ac:dyDescent="0.15"/>
    <row r="6819" customFormat="1" ht="13" x14ac:dyDescent="0.15"/>
    <row r="6820" customFormat="1" ht="13" x14ac:dyDescent="0.15"/>
    <row r="6821" customFormat="1" ht="13" x14ac:dyDescent="0.15"/>
    <row r="6822" customFormat="1" ht="13" x14ac:dyDescent="0.15"/>
    <row r="6823" customFormat="1" ht="13" x14ac:dyDescent="0.15"/>
    <row r="6824" customFormat="1" ht="13" x14ac:dyDescent="0.15"/>
    <row r="6825" customFormat="1" ht="13" x14ac:dyDescent="0.15"/>
    <row r="6826" customFormat="1" ht="13" x14ac:dyDescent="0.15"/>
    <row r="6827" customFormat="1" ht="13" x14ac:dyDescent="0.15"/>
    <row r="6828" customFormat="1" ht="13" x14ac:dyDescent="0.15"/>
    <row r="6829" customFormat="1" ht="13" x14ac:dyDescent="0.15"/>
    <row r="6830" customFormat="1" ht="13" x14ac:dyDescent="0.15"/>
    <row r="6831" customFormat="1" ht="13" x14ac:dyDescent="0.15"/>
    <row r="6832" customFormat="1" ht="13" x14ac:dyDescent="0.15"/>
    <row r="6833" customFormat="1" ht="13" x14ac:dyDescent="0.15"/>
    <row r="6834" customFormat="1" ht="13" x14ac:dyDescent="0.15"/>
    <row r="6835" customFormat="1" ht="13" x14ac:dyDescent="0.15"/>
    <row r="6836" customFormat="1" ht="13" x14ac:dyDescent="0.15"/>
    <row r="6837" customFormat="1" ht="13" x14ac:dyDescent="0.15"/>
    <row r="6838" customFormat="1" ht="13" x14ac:dyDescent="0.15"/>
    <row r="6839" customFormat="1" ht="13" x14ac:dyDescent="0.15"/>
    <row r="6840" customFormat="1" ht="13" x14ac:dyDescent="0.15"/>
    <row r="6841" customFormat="1" ht="13" x14ac:dyDescent="0.15"/>
    <row r="6842" customFormat="1" ht="13" x14ac:dyDescent="0.15"/>
    <row r="6843" customFormat="1" ht="13" x14ac:dyDescent="0.15"/>
    <row r="6844" customFormat="1" ht="13" x14ac:dyDescent="0.15"/>
    <row r="6845" customFormat="1" ht="13" x14ac:dyDescent="0.15"/>
    <row r="6846" customFormat="1" ht="13" x14ac:dyDescent="0.15"/>
    <row r="6847" customFormat="1" ht="13" x14ac:dyDescent="0.15"/>
    <row r="6848" customFormat="1" ht="13" x14ac:dyDescent="0.15"/>
    <row r="6849" customFormat="1" ht="13" x14ac:dyDescent="0.15"/>
    <row r="6850" customFormat="1" ht="13" x14ac:dyDescent="0.15"/>
    <row r="6851" customFormat="1" ht="13" x14ac:dyDescent="0.15"/>
    <row r="6852" customFormat="1" ht="13" x14ac:dyDescent="0.15"/>
    <row r="6853" customFormat="1" ht="13" x14ac:dyDescent="0.15"/>
    <row r="6854" customFormat="1" ht="13" x14ac:dyDescent="0.15"/>
    <row r="6855" customFormat="1" ht="13" x14ac:dyDescent="0.15"/>
    <row r="6856" customFormat="1" ht="13" x14ac:dyDescent="0.15"/>
    <row r="6857" customFormat="1" ht="13" x14ac:dyDescent="0.15"/>
    <row r="6858" customFormat="1" ht="13" x14ac:dyDescent="0.15"/>
    <row r="6859" customFormat="1" ht="13" x14ac:dyDescent="0.15"/>
    <row r="6860" customFormat="1" ht="13" x14ac:dyDescent="0.15"/>
    <row r="6861" customFormat="1" ht="13" x14ac:dyDescent="0.15"/>
    <row r="6862" customFormat="1" ht="13" x14ac:dyDescent="0.15"/>
    <row r="6863" customFormat="1" ht="13" x14ac:dyDescent="0.15"/>
    <row r="6864" customFormat="1" ht="13" x14ac:dyDescent="0.15"/>
    <row r="6865" customFormat="1" ht="13" x14ac:dyDescent="0.15"/>
    <row r="6866" customFormat="1" ht="13" x14ac:dyDescent="0.15"/>
    <row r="6867" customFormat="1" ht="13" x14ac:dyDescent="0.15"/>
    <row r="6868" customFormat="1" ht="13" x14ac:dyDescent="0.15"/>
    <row r="6869" customFormat="1" ht="13" x14ac:dyDescent="0.15"/>
    <row r="6870" customFormat="1" ht="13" x14ac:dyDescent="0.15"/>
    <row r="6871" customFormat="1" ht="13" x14ac:dyDescent="0.15"/>
    <row r="6872" customFormat="1" ht="13" x14ac:dyDescent="0.15"/>
    <row r="6873" customFormat="1" ht="13" x14ac:dyDescent="0.15"/>
    <row r="6874" customFormat="1" ht="13" x14ac:dyDescent="0.15"/>
    <row r="6875" customFormat="1" ht="13" x14ac:dyDescent="0.15"/>
    <row r="6876" customFormat="1" ht="13" x14ac:dyDescent="0.15"/>
    <row r="6877" customFormat="1" ht="13" x14ac:dyDescent="0.15"/>
    <row r="6878" customFormat="1" ht="13" x14ac:dyDescent="0.15"/>
    <row r="6879" customFormat="1" ht="13" x14ac:dyDescent="0.15"/>
    <row r="6880" customFormat="1" ht="13" x14ac:dyDescent="0.15"/>
    <row r="6881" customFormat="1" ht="13" x14ac:dyDescent="0.15"/>
    <row r="6882" customFormat="1" ht="13" x14ac:dyDescent="0.15"/>
    <row r="6883" customFormat="1" ht="13" x14ac:dyDescent="0.15"/>
    <row r="6884" customFormat="1" ht="13" x14ac:dyDescent="0.15"/>
    <row r="6885" customFormat="1" ht="13" x14ac:dyDescent="0.15"/>
    <row r="6886" customFormat="1" ht="13" x14ac:dyDescent="0.15"/>
    <row r="6887" customFormat="1" ht="13" x14ac:dyDescent="0.15"/>
    <row r="6888" customFormat="1" ht="13" x14ac:dyDescent="0.15"/>
    <row r="6889" customFormat="1" ht="13" x14ac:dyDescent="0.15"/>
    <row r="6890" customFormat="1" ht="13" x14ac:dyDescent="0.15"/>
    <row r="6891" customFormat="1" ht="13" x14ac:dyDescent="0.15"/>
    <row r="6892" customFormat="1" ht="13" x14ac:dyDescent="0.15"/>
    <row r="6893" customFormat="1" ht="13" x14ac:dyDescent="0.15"/>
    <row r="6894" customFormat="1" ht="13" x14ac:dyDescent="0.15"/>
    <row r="6895" customFormat="1" ht="13" x14ac:dyDescent="0.15"/>
    <row r="6896" customFormat="1" ht="13" x14ac:dyDescent="0.15"/>
    <row r="6897" customFormat="1" ht="13" x14ac:dyDescent="0.15"/>
    <row r="6898" customFormat="1" ht="13" x14ac:dyDescent="0.15"/>
    <row r="6899" customFormat="1" ht="13" x14ac:dyDescent="0.15"/>
    <row r="6900" customFormat="1" ht="13" x14ac:dyDescent="0.15"/>
    <row r="6901" customFormat="1" ht="13" x14ac:dyDescent="0.15"/>
    <row r="6902" customFormat="1" ht="13" x14ac:dyDescent="0.15"/>
    <row r="6903" customFormat="1" ht="13" x14ac:dyDescent="0.15"/>
    <row r="6904" customFormat="1" ht="13" x14ac:dyDescent="0.15"/>
    <row r="6905" customFormat="1" ht="13" x14ac:dyDescent="0.15"/>
    <row r="6906" customFormat="1" ht="13" x14ac:dyDescent="0.15"/>
    <row r="6907" customFormat="1" ht="13" x14ac:dyDescent="0.15"/>
    <row r="6908" customFormat="1" ht="13" x14ac:dyDescent="0.15"/>
    <row r="6909" customFormat="1" ht="13" x14ac:dyDescent="0.15"/>
    <row r="6910" customFormat="1" ht="13" x14ac:dyDescent="0.15"/>
    <row r="6911" customFormat="1" ht="13" x14ac:dyDescent="0.15"/>
    <row r="6912" customFormat="1" ht="13" x14ac:dyDescent="0.15"/>
    <row r="6913" customFormat="1" ht="13" x14ac:dyDescent="0.15"/>
    <row r="6914" customFormat="1" ht="13" x14ac:dyDescent="0.15"/>
    <row r="6915" customFormat="1" ht="13" x14ac:dyDescent="0.15"/>
    <row r="6916" customFormat="1" ht="13" x14ac:dyDescent="0.15"/>
    <row r="6917" customFormat="1" ht="13" x14ac:dyDescent="0.15"/>
    <row r="6918" customFormat="1" ht="13" x14ac:dyDescent="0.15"/>
    <row r="6919" customFormat="1" ht="13" x14ac:dyDescent="0.15"/>
    <row r="6920" customFormat="1" ht="13" x14ac:dyDescent="0.15"/>
    <row r="6921" customFormat="1" ht="13" x14ac:dyDescent="0.15"/>
    <row r="6922" customFormat="1" ht="13" x14ac:dyDescent="0.15"/>
    <row r="6923" customFormat="1" ht="13" x14ac:dyDescent="0.15"/>
    <row r="6924" customFormat="1" ht="13" x14ac:dyDescent="0.15"/>
    <row r="6925" customFormat="1" ht="13" x14ac:dyDescent="0.15"/>
    <row r="6926" customFormat="1" ht="13" x14ac:dyDescent="0.15"/>
    <row r="6927" customFormat="1" ht="13" x14ac:dyDescent="0.15"/>
    <row r="6928" customFormat="1" ht="13" x14ac:dyDescent="0.15"/>
    <row r="6929" customFormat="1" ht="13" x14ac:dyDescent="0.15"/>
    <row r="6930" customFormat="1" ht="13" x14ac:dyDescent="0.15"/>
    <row r="6931" customFormat="1" ht="13" x14ac:dyDescent="0.15"/>
    <row r="6932" customFormat="1" ht="13" x14ac:dyDescent="0.15"/>
    <row r="6933" customFormat="1" ht="13" x14ac:dyDescent="0.15"/>
    <row r="6934" customFormat="1" ht="13" x14ac:dyDescent="0.15"/>
    <row r="6935" customFormat="1" ht="13" x14ac:dyDescent="0.15"/>
    <row r="6936" customFormat="1" ht="13" x14ac:dyDescent="0.15"/>
    <row r="6937" customFormat="1" ht="13" x14ac:dyDescent="0.15"/>
    <row r="6938" customFormat="1" ht="13" x14ac:dyDescent="0.15"/>
    <row r="6939" customFormat="1" ht="13" x14ac:dyDescent="0.15"/>
    <row r="6940" customFormat="1" ht="13" x14ac:dyDescent="0.15"/>
    <row r="6941" customFormat="1" ht="13" x14ac:dyDescent="0.15"/>
    <row r="6942" customFormat="1" ht="13" x14ac:dyDescent="0.15"/>
    <row r="6943" customFormat="1" ht="13" x14ac:dyDescent="0.15"/>
    <row r="6944" customFormat="1" ht="13" x14ac:dyDescent="0.15"/>
    <row r="6945" customFormat="1" ht="13" x14ac:dyDescent="0.15"/>
    <row r="6946" customFormat="1" ht="13" x14ac:dyDescent="0.15"/>
    <row r="6947" customFormat="1" ht="13" x14ac:dyDescent="0.15"/>
    <row r="6948" customFormat="1" ht="13" x14ac:dyDescent="0.15"/>
    <row r="6949" customFormat="1" ht="13" x14ac:dyDescent="0.15"/>
    <row r="6950" customFormat="1" ht="13" x14ac:dyDescent="0.15"/>
    <row r="6951" customFormat="1" ht="13" x14ac:dyDescent="0.15"/>
    <row r="6952" customFormat="1" ht="13" x14ac:dyDescent="0.15"/>
    <row r="6953" customFormat="1" ht="13" x14ac:dyDescent="0.15"/>
    <row r="6954" customFormat="1" ht="13" x14ac:dyDescent="0.15"/>
    <row r="6955" customFormat="1" ht="13" x14ac:dyDescent="0.15"/>
    <row r="6956" customFormat="1" ht="13" x14ac:dyDescent="0.15"/>
    <row r="6957" customFormat="1" ht="13" x14ac:dyDescent="0.15"/>
    <row r="6958" customFormat="1" ht="13" x14ac:dyDescent="0.15"/>
    <row r="6959" customFormat="1" ht="13" x14ac:dyDescent="0.15"/>
    <row r="6960" customFormat="1" ht="13" x14ac:dyDescent="0.15"/>
    <row r="6961" customFormat="1" ht="13" x14ac:dyDescent="0.15"/>
    <row r="6962" customFormat="1" ht="13" x14ac:dyDescent="0.15"/>
    <row r="6963" customFormat="1" ht="13" x14ac:dyDescent="0.15"/>
    <row r="6964" customFormat="1" ht="13" x14ac:dyDescent="0.15"/>
    <row r="6965" customFormat="1" ht="13" x14ac:dyDescent="0.15"/>
    <row r="6966" customFormat="1" ht="13" x14ac:dyDescent="0.15"/>
    <row r="6967" customFormat="1" ht="13" x14ac:dyDescent="0.15"/>
    <row r="6968" customFormat="1" ht="13" x14ac:dyDescent="0.15"/>
    <row r="6969" customFormat="1" ht="13" x14ac:dyDescent="0.15"/>
    <row r="6970" customFormat="1" ht="13" x14ac:dyDescent="0.15"/>
    <row r="6971" customFormat="1" ht="13" x14ac:dyDescent="0.15"/>
    <row r="6972" customFormat="1" ht="13" x14ac:dyDescent="0.15"/>
    <row r="6973" customFormat="1" ht="13" x14ac:dyDescent="0.15"/>
    <row r="6974" customFormat="1" ht="13" x14ac:dyDescent="0.15"/>
    <row r="6975" customFormat="1" ht="13" x14ac:dyDescent="0.15"/>
    <row r="6976" customFormat="1" ht="13" x14ac:dyDescent="0.15"/>
    <row r="6977" customFormat="1" ht="13" x14ac:dyDescent="0.15"/>
    <row r="6978" customFormat="1" ht="13" x14ac:dyDescent="0.15"/>
    <row r="6979" customFormat="1" ht="13" x14ac:dyDescent="0.15"/>
    <row r="6980" customFormat="1" ht="13" x14ac:dyDescent="0.15"/>
    <row r="6981" customFormat="1" ht="13" x14ac:dyDescent="0.15"/>
    <row r="6982" customFormat="1" ht="13" x14ac:dyDescent="0.15"/>
    <row r="6983" customFormat="1" ht="13" x14ac:dyDescent="0.15"/>
    <row r="6984" customFormat="1" ht="13" x14ac:dyDescent="0.15"/>
    <row r="6985" customFormat="1" ht="13" x14ac:dyDescent="0.15"/>
    <row r="6986" customFormat="1" ht="13" x14ac:dyDescent="0.15"/>
    <row r="6987" customFormat="1" ht="13" x14ac:dyDescent="0.15"/>
    <row r="6988" customFormat="1" ht="13" x14ac:dyDescent="0.15"/>
    <row r="6989" customFormat="1" ht="13" x14ac:dyDescent="0.15"/>
    <row r="6990" customFormat="1" ht="13" x14ac:dyDescent="0.15"/>
    <row r="6991" customFormat="1" ht="13" x14ac:dyDescent="0.15"/>
    <row r="6992" customFormat="1" ht="13" x14ac:dyDescent="0.15"/>
    <row r="6993" customFormat="1" ht="13" x14ac:dyDescent="0.15"/>
    <row r="6994" customFormat="1" ht="13" x14ac:dyDescent="0.15"/>
    <row r="6995" customFormat="1" ht="13" x14ac:dyDescent="0.15"/>
    <row r="6996" customFormat="1" ht="13" x14ac:dyDescent="0.15"/>
    <row r="6997" customFormat="1" ht="13" x14ac:dyDescent="0.15"/>
    <row r="6998" customFormat="1" ht="13" x14ac:dyDescent="0.15"/>
    <row r="6999" customFormat="1" ht="13" x14ac:dyDescent="0.15"/>
    <row r="7000" customFormat="1" ht="13" x14ac:dyDescent="0.15"/>
    <row r="7001" customFormat="1" ht="13" x14ac:dyDescent="0.15"/>
    <row r="7002" customFormat="1" ht="13" x14ac:dyDescent="0.15"/>
    <row r="7003" customFormat="1" ht="13" x14ac:dyDescent="0.15"/>
    <row r="7004" customFormat="1" ht="13" x14ac:dyDescent="0.15"/>
    <row r="7005" customFormat="1" ht="13" x14ac:dyDescent="0.15"/>
    <row r="7006" customFormat="1" ht="13" x14ac:dyDescent="0.15"/>
    <row r="7007" customFormat="1" ht="13" x14ac:dyDescent="0.15"/>
    <row r="7008" customFormat="1" ht="13" x14ac:dyDescent="0.15"/>
    <row r="7009" customFormat="1" ht="13" x14ac:dyDescent="0.15"/>
    <row r="7010" customFormat="1" ht="13" x14ac:dyDescent="0.15"/>
    <row r="7011" customFormat="1" ht="13" x14ac:dyDescent="0.15"/>
    <row r="7012" customFormat="1" ht="13" x14ac:dyDescent="0.15"/>
    <row r="7013" customFormat="1" ht="13" x14ac:dyDescent="0.15"/>
    <row r="7014" customFormat="1" ht="13" x14ac:dyDescent="0.15"/>
    <row r="7015" customFormat="1" ht="13" x14ac:dyDescent="0.15"/>
    <row r="7016" customFormat="1" ht="13" x14ac:dyDescent="0.15"/>
    <row r="7017" customFormat="1" ht="13" x14ac:dyDescent="0.15"/>
    <row r="7018" customFormat="1" ht="13" x14ac:dyDescent="0.15"/>
    <row r="7019" customFormat="1" ht="13" x14ac:dyDescent="0.15"/>
    <row r="7020" customFormat="1" ht="13" x14ac:dyDescent="0.15"/>
    <row r="7021" customFormat="1" ht="13" x14ac:dyDescent="0.15"/>
    <row r="7022" customFormat="1" ht="13" x14ac:dyDescent="0.15"/>
    <row r="7023" customFormat="1" ht="13" x14ac:dyDescent="0.15"/>
    <row r="7024" customFormat="1" ht="13" x14ac:dyDescent="0.15"/>
    <row r="7025" customFormat="1" ht="13" x14ac:dyDescent="0.15"/>
    <row r="7026" customFormat="1" ht="13" x14ac:dyDescent="0.15"/>
    <row r="7027" customFormat="1" ht="13" x14ac:dyDescent="0.15"/>
    <row r="7028" customFormat="1" ht="13" x14ac:dyDescent="0.15"/>
    <row r="7029" customFormat="1" ht="13" x14ac:dyDescent="0.15"/>
    <row r="7030" customFormat="1" ht="13" x14ac:dyDescent="0.15"/>
    <row r="7031" customFormat="1" ht="13" x14ac:dyDescent="0.15"/>
    <row r="7032" customFormat="1" ht="13" x14ac:dyDescent="0.15"/>
    <row r="7033" customFormat="1" ht="13" x14ac:dyDescent="0.15"/>
    <row r="7034" customFormat="1" ht="13" x14ac:dyDescent="0.15"/>
    <row r="7035" customFormat="1" ht="13" x14ac:dyDescent="0.15"/>
    <row r="7036" customFormat="1" ht="13" x14ac:dyDescent="0.15"/>
    <row r="7037" customFormat="1" ht="13" x14ac:dyDescent="0.15"/>
    <row r="7038" customFormat="1" ht="13" x14ac:dyDescent="0.15"/>
    <row r="7039" customFormat="1" ht="13" x14ac:dyDescent="0.15"/>
    <row r="7040" customFormat="1" ht="13" x14ac:dyDescent="0.15"/>
    <row r="7041" customFormat="1" ht="13" x14ac:dyDescent="0.15"/>
    <row r="7042" customFormat="1" ht="13" x14ac:dyDescent="0.15"/>
    <row r="7043" customFormat="1" ht="13" x14ac:dyDescent="0.15"/>
    <row r="7044" customFormat="1" ht="13" x14ac:dyDescent="0.15"/>
    <row r="7045" customFormat="1" ht="13" x14ac:dyDescent="0.15"/>
    <row r="7046" customFormat="1" ht="13" x14ac:dyDescent="0.15"/>
    <row r="7047" customFormat="1" ht="13" x14ac:dyDescent="0.15"/>
    <row r="7048" customFormat="1" ht="13" x14ac:dyDescent="0.15"/>
    <row r="7049" customFormat="1" ht="13" x14ac:dyDescent="0.15"/>
    <row r="7050" customFormat="1" ht="13" x14ac:dyDescent="0.15"/>
    <row r="7051" customFormat="1" ht="13" x14ac:dyDescent="0.15"/>
    <row r="7052" customFormat="1" ht="13" x14ac:dyDescent="0.15"/>
    <row r="7053" customFormat="1" ht="13" x14ac:dyDescent="0.15"/>
    <row r="7054" customFormat="1" ht="13" x14ac:dyDescent="0.15"/>
    <row r="7055" customFormat="1" ht="13" x14ac:dyDescent="0.15"/>
    <row r="7056" customFormat="1" ht="13" x14ac:dyDescent="0.15"/>
    <row r="7057" customFormat="1" ht="13" x14ac:dyDescent="0.15"/>
    <row r="7058" customFormat="1" ht="13" x14ac:dyDescent="0.15"/>
    <row r="7059" customFormat="1" ht="13" x14ac:dyDescent="0.15"/>
    <row r="7060" customFormat="1" ht="13" x14ac:dyDescent="0.15"/>
    <row r="7061" customFormat="1" ht="13" x14ac:dyDescent="0.15"/>
    <row r="7062" customFormat="1" ht="13" x14ac:dyDescent="0.15"/>
    <row r="7063" customFormat="1" ht="13" x14ac:dyDescent="0.15"/>
    <row r="7064" customFormat="1" ht="13" x14ac:dyDescent="0.15"/>
    <row r="7065" customFormat="1" ht="13" x14ac:dyDescent="0.15"/>
    <row r="7066" customFormat="1" ht="13" x14ac:dyDescent="0.15"/>
    <row r="7067" customFormat="1" ht="13" x14ac:dyDescent="0.15"/>
    <row r="7068" customFormat="1" ht="13" x14ac:dyDescent="0.15"/>
    <row r="7069" customFormat="1" ht="13" x14ac:dyDescent="0.15"/>
    <row r="7070" customFormat="1" ht="13" x14ac:dyDescent="0.15"/>
    <row r="7071" customFormat="1" ht="13" x14ac:dyDescent="0.15"/>
    <row r="7072" customFormat="1" ht="13" x14ac:dyDescent="0.15"/>
    <row r="7073" customFormat="1" ht="13" x14ac:dyDescent="0.15"/>
    <row r="7074" customFormat="1" ht="13" x14ac:dyDescent="0.15"/>
    <row r="7075" customFormat="1" ht="13" x14ac:dyDescent="0.15"/>
    <row r="7076" customFormat="1" ht="13" x14ac:dyDescent="0.15"/>
    <row r="7077" customFormat="1" ht="13" x14ac:dyDescent="0.15"/>
    <row r="7078" customFormat="1" ht="13" x14ac:dyDescent="0.15"/>
    <row r="7079" customFormat="1" ht="13" x14ac:dyDescent="0.15"/>
    <row r="7080" customFormat="1" ht="13" x14ac:dyDescent="0.15"/>
    <row r="7081" customFormat="1" ht="13" x14ac:dyDescent="0.15"/>
    <row r="7082" customFormat="1" ht="13" x14ac:dyDescent="0.15"/>
    <row r="7083" customFormat="1" ht="13" x14ac:dyDescent="0.15"/>
    <row r="7084" customFormat="1" ht="13" x14ac:dyDescent="0.15"/>
    <row r="7085" customFormat="1" ht="13" x14ac:dyDescent="0.15"/>
    <row r="7086" customFormat="1" ht="13" x14ac:dyDescent="0.15"/>
    <row r="7087" customFormat="1" ht="13" x14ac:dyDescent="0.15"/>
    <row r="7088" customFormat="1" ht="13" x14ac:dyDescent="0.15"/>
    <row r="7089" customFormat="1" ht="13" x14ac:dyDescent="0.15"/>
    <row r="7090" customFormat="1" ht="13" x14ac:dyDescent="0.15"/>
    <row r="7091" customFormat="1" ht="13" x14ac:dyDescent="0.15"/>
    <row r="7092" customFormat="1" ht="13" x14ac:dyDescent="0.15"/>
    <row r="7093" customFormat="1" ht="13" x14ac:dyDescent="0.15"/>
    <row r="7094" customFormat="1" ht="13" x14ac:dyDescent="0.15"/>
    <row r="7095" customFormat="1" ht="13" x14ac:dyDescent="0.15"/>
    <row r="7096" customFormat="1" ht="13" x14ac:dyDescent="0.15"/>
    <row r="7097" customFormat="1" ht="13" x14ac:dyDescent="0.15"/>
    <row r="7098" customFormat="1" ht="13" x14ac:dyDescent="0.15"/>
    <row r="7099" customFormat="1" ht="13" x14ac:dyDescent="0.15"/>
    <row r="7100" customFormat="1" ht="13" x14ac:dyDescent="0.15"/>
    <row r="7101" customFormat="1" ht="13" x14ac:dyDescent="0.15"/>
    <row r="7102" customFormat="1" ht="13" x14ac:dyDescent="0.15"/>
    <row r="7103" customFormat="1" ht="13" x14ac:dyDescent="0.15"/>
    <row r="7104" customFormat="1" ht="13" x14ac:dyDescent="0.15"/>
    <row r="7105" customFormat="1" ht="13" x14ac:dyDescent="0.15"/>
    <row r="7106" customFormat="1" ht="13" x14ac:dyDescent="0.15"/>
    <row r="7107" customFormat="1" ht="13" x14ac:dyDescent="0.15"/>
    <row r="7108" customFormat="1" ht="13" x14ac:dyDescent="0.15"/>
    <row r="7109" customFormat="1" ht="13" x14ac:dyDescent="0.15"/>
    <row r="7110" customFormat="1" ht="13" x14ac:dyDescent="0.15"/>
    <row r="7111" customFormat="1" ht="13" x14ac:dyDescent="0.15"/>
    <row r="7112" customFormat="1" ht="13" x14ac:dyDescent="0.15"/>
    <row r="7113" customFormat="1" ht="13" x14ac:dyDescent="0.15"/>
    <row r="7114" customFormat="1" ht="13" x14ac:dyDescent="0.15"/>
    <row r="7115" customFormat="1" ht="13" x14ac:dyDescent="0.15"/>
    <row r="7116" customFormat="1" ht="13" x14ac:dyDescent="0.15"/>
    <row r="7117" customFormat="1" ht="13" x14ac:dyDescent="0.15"/>
    <row r="7118" customFormat="1" ht="13" x14ac:dyDescent="0.15"/>
    <row r="7119" customFormat="1" ht="13" x14ac:dyDescent="0.15"/>
    <row r="7120" customFormat="1" ht="13" x14ac:dyDescent="0.15"/>
    <row r="7121" customFormat="1" ht="13" x14ac:dyDescent="0.15"/>
    <row r="7122" customFormat="1" ht="13" x14ac:dyDescent="0.15"/>
    <row r="7123" customFormat="1" ht="13" x14ac:dyDescent="0.15"/>
    <row r="7124" customFormat="1" ht="13" x14ac:dyDescent="0.15"/>
    <row r="7125" customFormat="1" ht="13" x14ac:dyDescent="0.15"/>
    <row r="7126" customFormat="1" ht="13" x14ac:dyDescent="0.15"/>
    <row r="7127" customFormat="1" ht="13" x14ac:dyDescent="0.15"/>
    <row r="7128" customFormat="1" ht="13" x14ac:dyDescent="0.15"/>
    <row r="7129" customFormat="1" ht="13" x14ac:dyDescent="0.15"/>
    <row r="7130" customFormat="1" ht="13" x14ac:dyDescent="0.15"/>
    <row r="7131" customFormat="1" ht="13" x14ac:dyDescent="0.15"/>
    <row r="7132" customFormat="1" ht="13" x14ac:dyDescent="0.15"/>
    <row r="7133" customFormat="1" ht="13" x14ac:dyDescent="0.15"/>
    <row r="7134" customFormat="1" ht="13" x14ac:dyDescent="0.15"/>
    <row r="7135" customFormat="1" ht="13" x14ac:dyDescent="0.15"/>
    <row r="7136" customFormat="1" ht="13" x14ac:dyDescent="0.15"/>
    <row r="7137" customFormat="1" ht="13" x14ac:dyDescent="0.15"/>
    <row r="7138" customFormat="1" ht="13" x14ac:dyDescent="0.15"/>
    <row r="7139" customFormat="1" ht="13" x14ac:dyDescent="0.15"/>
    <row r="7140" customFormat="1" ht="13" x14ac:dyDescent="0.15"/>
    <row r="7141" customFormat="1" ht="13" x14ac:dyDescent="0.15"/>
    <row r="7142" customFormat="1" ht="13" x14ac:dyDescent="0.15"/>
    <row r="7143" customFormat="1" ht="13" x14ac:dyDescent="0.15"/>
    <row r="7144" customFormat="1" ht="13" x14ac:dyDescent="0.15"/>
    <row r="7145" customFormat="1" ht="13" x14ac:dyDescent="0.15"/>
    <row r="7146" customFormat="1" ht="13" x14ac:dyDescent="0.15"/>
    <row r="7147" customFormat="1" ht="13" x14ac:dyDescent="0.15"/>
    <row r="7148" customFormat="1" ht="13" x14ac:dyDescent="0.15"/>
    <row r="7149" customFormat="1" ht="13" x14ac:dyDescent="0.15"/>
    <row r="7150" customFormat="1" ht="13" x14ac:dyDescent="0.15"/>
    <row r="7151" customFormat="1" ht="13" x14ac:dyDescent="0.15"/>
    <row r="7152" customFormat="1" ht="13" x14ac:dyDescent="0.15"/>
    <row r="7153" customFormat="1" ht="13" x14ac:dyDescent="0.15"/>
    <row r="7154" customFormat="1" ht="13" x14ac:dyDescent="0.15"/>
    <row r="7155" customFormat="1" ht="13" x14ac:dyDescent="0.15"/>
    <row r="7156" customFormat="1" ht="13" x14ac:dyDescent="0.15"/>
    <row r="7157" customFormat="1" ht="13" x14ac:dyDescent="0.15"/>
    <row r="7158" customFormat="1" ht="13" x14ac:dyDescent="0.15"/>
    <row r="7159" customFormat="1" ht="13" x14ac:dyDescent="0.15"/>
    <row r="7160" customFormat="1" ht="13" x14ac:dyDescent="0.15"/>
    <row r="7161" customFormat="1" ht="13" x14ac:dyDescent="0.15"/>
    <row r="7162" customFormat="1" ht="13" x14ac:dyDescent="0.15"/>
    <row r="7163" customFormat="1" ht="13" x14ac:dyDescent="0.15"/>
    <row r="7164" customFormat="1" ht="13" x14ac:dyDescent="0.15"/>
    <row r="7165" customFormat="1" ht="13" x14ac:dyDescent="0.15"/>
    <row r="7166" customFormat="1" ht="13" x14ac:dyDescent="0.15"/>
    <row r="7167" customFormat="1" ht="13" x14ac:dyDescent="0.15"/>
    <row r="7168" customFormat="1" ht="13" x14ac:dyDescent="0.15"/>
    <row r="7169" customFormat="1" ht="13" x14ac:dyDescent="0.15"/>
    <row r="7170" customFormat="1" ht="13" x14ac:dyDescent="0.15"/>
    <row r="7171" customFormat="1" ht="13" x14ac:dyDescent="0.15"/>
    <row r="7172" customFormat="1" ht="13" x14ac:dyDescent="0.15"/>
    <row r="7173" customFormat="1" ht="13" x14ac:dyDescent="0.15"/>
    <row r="7174" customFormat="1" ht="13" x14ac:dyDescent="0.15"/>
    <row r="7175" customFormat="1" ht="13" x14ac:dyDescent="0.15"/>
    <row r="7176" customFormat="1" ht="13" x14ac:dyDescent="0.15"/>
    <row r="7177" customFormat="1" ht="13" x14ac:dyDescent="0.15"/>
    <row r="7178" customFormat="1" ht="13" x14ac:dyDescent="0.15"/>
    <row r="7179" customFormat="1" ht="13" x14ac:dyDescent="0.15"/>
    <row r="7180" customFormat="1" ht="13" x14ac:dyDescent="0.15"/>
    <row r="7181" customFormat="1" ht="13" x14ac:dyDescent="0.15"/>
    <row r="7182" customFormat="1" ht="13" x14ac:dyDescent="0.15"/>
    <row r="7183" customFormat="1" ht="13" x14ac:dyDescent="0.15"/>
    <row r="7184" customFormat="1" ht="13" x14ac:dyDescent="0.15"/>
    <row r="7185" customFormat="1" ht="13" x14ac:dyDescent="0.15"/>
    <row r="7186" customFormat="1" ht="13" x14ac:dyDescent="0.15"/>
    <row r="7187" customFormat="1" ht="13" x14ac:dyDescent="0.15"/>
    <row r="7188" customFormat="1" ht="13" x14ac:dyDescent="0.15"/>
    <row r="7189" customFormat="1" ht="13" x14ac:dyDescent="0.15"/>
    <row r="7190" customFormat="1" ht="13" x14ac:dyDescent="0.15"/>
    <row r="7191" customFormat="1" ht="13" x14ac:dyDescent="0.15"/>
    <row r="7192" customFormat="1" ht="13" x14ac:dyDescent="0.15"/>
    <row r="7193" customFormat="1" ht="13" x14ac:dyDescent="0.15"/>
    <row r="7194" customFormat="1" ht="13" x14ac:dyDescent="0.15"/>
    <row r="7195" customFormat="1" ht="13" x14ac:dyDescent="0.15"/>
    <row r="7196" customFormat="1" ht="13" x14ac:dyDescent="0.15"/>
    <row r="7197" customFormat="1" ht="13" x14ac:dyDescent="0.15"/>
    <row r="7198" customFormat="1" ht="13" x14ac:dyDescent="0.15"/>
    <row r="7199" customFormat="1" ht="13" x14ac:dyDescent="0.15"/>
    <row r="7200" customFormat="1" ht="13" x14ac:dyDescent="0.15"/>
    <row r="7201" customFormat="1" ht="13" x14ac:dyDescent="0.15"/>
    <row r="7202" customFormat="1" ht="13" x14ac:dyDescent="0.15"/>
    <row r="7203" customFormat="1" ht="13" x14ac:dyDescent="0.15"/>
    <row r="7204" customFormat="1" ht="13" x14ac:dyDescent="0.15"/>
    <row r="7205" customFormat="1" ht="13" x14ac:dyDescent="0.15"/>
    <row r="7206" customFormat="1" ht="13" x14ac:dyDescent="0.15"/>
    <row r="7207" customFormat="1" ht="13" x14ac:dyDescent="0.15"/>
    <row r="7208" customFormat="1" ht="13" x14ac:dyDescent="0.15"/>
    <row r="7209" customFormat="1" ht="13" x14ac:dyDescent="0.15"/>
    <row r="7210" customFormat="1" ht="13" x14ac:dyDescent="0.15"/>
    <row r="7211" customFormat="1" ht="13" x14ac:dyDescent="0.15"/>
    <row r="7212" customFormat="1" ht="13" x14ac:dyDescent="0.15"/>
    <row r="7213" customFormat="1" ht="13" x14ac:dyDescent="0.15"/>
    <row r="7214" customFormat="1" ht="13" x14ac:dyDescent="0.15"/>
    <row r="7215" customFormat="1" ht="13" x14ac:dyDescent="0.15"/>
    <row r="7216" customFormat="1" ht="13" x14ac:dyDescent="0.15"/>
    <row r="7217" customFormat="1" ht="13" x14ac:dyDescent="0.15"/>
    <row r="7218" customFormat="1" ht="13" x14ac:dyDescent="0.15"/>
    <row r="7219" customFormat="1" ht="13" x14ac:dyDescent="0.15"/>
    <row r="7220" customFormat="1" ht="13" x14ac:dyDescent="0.15"/>
    <row r="7221" customFormat="1" ht="13" x14ac:dyDescent="0.15"/>
    <row r="7222" customFormat="1" ht="13" x14ac:dyDescent="0.15"/>
    <row r="7223" customFormat="1" ht="13" x14ac:dyDescent="0.15"/>
    <row r="7224" customFormat="1" ht="13" x14ac:dyDescent="0.15"/>
    <row r="7225" customFormat="1" ht="13" x14ac:dyDescent="0.15"/>
    <row r="7226" customFormat="1" ht="13" x14ac:dyDescent="0.15"/>
    <row r="7227" customFormat="1" ht="13" x14ac:dyDescent="0.15"/>
    <row r="7228" customFormat="1" ht="13" x14ac:dyDescent="0.15"/>
    <row r="7229" customFormat="1" ht="13" x14ac:dyDescent="0.15"/>
    <row r="7230" customFormat="1" ht="13" x14ac:dyDescent="0.15"/>
    <row r="7231" customFormat="1" ht="13" x14ac:dyDescent="0.15"/>
    <row r="7232" customFormat="1" ht="13" x14ac:dyDescent="0.15"/>
    <row r="7233" customFormat="1" ht="13" x14ac:dyDescent="0.15"/>
    <row r="7234" customFormat="1" ht="13" x14ac:dyDescent="0.15"/>
    <row r="7235" customFormat="1" ht="13" x14ac:dyDescent="0.15"/>
    <row r="7236" customFormat="1" ht="13" x14ac:dyDescent="0.15"/>
    <row r="7237" customFormat="1" ht="13" x14ac:dyDescent="0.15"/>
    <row r="7238" customFormat="1" ht="13" x14ac:dyDescent="0.15"/>
    <row r="7239" customFormat="1" ht="13" x14ac:dyDescent="0.15"/>
    <row r="7240" customFormat="1" ht="13" x14ac:dyDescent="0.15"/>
    <row r="7241" customFormat="1" ht="13" x14ac:dyDescent="0.15"/>
    <row r="7242" customFormat="1" ht="13" x14ac:dyDescent="0.15"/>
    <row r="7243" customFormat="1" ht="13" x14ac:dyDescent="0.15"/>
    <row r="7244" customFormat="1" ht="13" x14ac:dyDescent="0.15"/>
    <row r="7245" customFormat="1" ht="13" x14ac:dyDescent="0.15"/>
    <row r="7246" customFormat="1" ht="13" x14ac:dyDescent="0.15"/>
    <row r="7247" customFormat="1" ht="13" x14ac:dyDescent="0.15"/>
    <row r="7248" customFormat="1" ht="13" x14ac:dyDescent="0.15"/>
    <row r="7249" customFormat="1" ht="13" x14ac:dyDescent="0.15"/>
    <row r="7250" customFormat="1" ht="13" x14ac:dyDescent="0.15"/>
    <row r="7251" customFormat="1" ht="13" x14ac:dyDescent="0.15"/>
    <row r="7252" customFormat="1" ht="13" x14ac:dyDescent="0.15"/>
    <row r="7253" customFormat="1" ht="13" x14ac:dyDescent="0.15"/>
    <row r="7254" customFormat="1" ht="13" x14ac:dyDescent="0.15"/>
    <row r="7255" customFormat="1" ht="13" x14ac:dyDescent="0.15"/>
    <row r="7256" customFormat="1" ht="13" x14ac:dyDescent="0.15"/>
    <row r="7257" customFormat="1" ht="13" x14ac:dyDescent="0.15"/>
    <row r="7258" customFormat="1" ht="13" x14ac:dyDescent="0.15"/>
    <row r="7259" customFormat="1" ht="13" x14ac:dyDescent="0.15"/>
    <row r="7260" customFormat="1" ht="13" x14ac:dyDescent="0.15"/>
    <row r="7261" customFormat="1" ht="13" x14ac:dyDescent="0.15"/>
    <row r="7262" customFormat="1" ht="13" x14ac:dyDescent="0.15"/>
    <row r="7263" customFormat="1" ht="13" x14ac:dyDescent="0.15"/>
    <row r="7264" customFormat="1" ht="13" x14ac:dyDescent="0.15"/>
    <row r="7265" customFormat="1" ht="13" x14ac:dyDescent="0.15"/>
    <row r="7266" customFormat="1" ht="13" x14ac:dyDescent="0.15"/>
    <row r="7267" customFormat="1" ht="13" x14ac:dyDescent="0.15"/>
    <row r="7268" customFormat="1" ht="13" x14ac:dyDescent="0.15"/>
    <row r="7269" customFormat="1" ht="13" x14ac:dyDescent="0.15"/>
    <row r="7270" customFormat="1" ht="13" x14ac:dyDescent="0.15"/>
    <row r="7271" customFormat="1" ht="13" x14ac:dyDescent="0.15"/>
    <row r="7272" customFormat="1" ht="13" x14ac:dyDescent="0.15"/>
    <row r="7273" customFormat="1" ht="13" x14ac:dyDescent="0.15"/>
    <row r="7274" customFormat="1" ht="13" x14ac:dyDescent="0.15"/>
    <row r="7275" customFormat="1" ht="13" x14ac:dyDescent="0.15"/>
    <row r="7276" customFormat="1" ht="13" x14ac:dyDescent="0.15"/>
    <row r="7277" customFormat="1" ht="13" x14ac:dyDescent="0.15"/>
    <row r="7278" customFormat="1" ht="13" x14ac:dyDescent="0.15"/>
    <row r="7279" customFormat="1" ht="13" x14ac:dyDescent="0.15"/>
    <row r="7280" customFormat="1" ht="13" x14ac:dyDescent="0.15"/>
    <row r="7281" customFormat="1" ht="13" x14ac:dyDescent="0.15"/>
    <row r="7282" customFormat="1" ht="13" x14ac:dyDescent="0.15"/>
    <row r="7283" customFormat="1" ht="13" x14ac:dyDescent="0.15"/>
    <row r="7284" customFormat="1" ht="13" x14ac:dyDescent="0.15"/>
    <row r="7285" customFormat="1" ht="13" x14ac:dyDescent="0.15"/>
    <row r="7286" customFormat="1" ht="13" x14ac:dyDescent="0.15"/>
    <row r="7287" customFormat="1" ht="13" x14ac:dyDescent="0.15"/>
    <row r="7288" customFormat="1" ht="13" x14ac:dyDescent="0.15"/>
    <row r="7289" customFormat="1" ht="13" x14ac:dyDescent="0.15"/>
    <row r="7290" customFormat="1" ht="13" x14ac:dyDescent="0.15"/>
    <row r="7291" customFormat="1" ht="13" x14ac:dyDescent="0.15"/>
    <row r="7292" customFormat="1" ht="13" x14ac:dyDescent="0.15"/>
    <row r="7293" customFormat="1" ht="13" x14ac:dyDescent="0.15"/>
    <row r="7294" customFormat="1" ht="13" x14ac:dyDescent="0.15"/>
    <row r="7295" customFormat="1" ht="13" x14ac:dyDescent="0.15"/>
    <row r="7296" customFormat="1" ht="13" x14ac:dyDescent="0.15"/>
    <row r="7297" customFormat="1" ht="13" x14ac:dyDescent="0.15"/>
    <row r="7298" customFormat="1" ht="13" x14ac:dyDescent="0.15"/>
    <row r="7299" customFormat="1" ht="13" x14ac:dyDescent="0.15"/>
    <row r="7300" customFormat="1" ht="13" x14ac:dyDescent="0.15"/>
    <row r="7301" customFormat="1" ht="13" x14ac:dyDescent="0.15"/>
    <row r="7302" customFormat="1" ht="13" x14ac:dyDescent="0.15"/>
    <row r="7303" customFormat="1" ht="13" x14ac:dyDescent="0.15"/>
    <row r="7304" customFormat="1" ht="13" x14ac:dyDescent="0.15"/>
    <row r="7305" customFormat="1" ht="13" x14ac:dyDescent="0.15"/>
    <row r="7306" customFormat="1" ht="13" x14ac:dyDescent="0.15"/>
    <row r="7307" customFormat="1" ht="13" x14ac:dyDescent="0.15"/>
    <row r="7308" customFormat="1" ht="13" x14ac:dyDescent="0.15"/>
    <row r="7309" customFormat="1" ht="13" x14ac:dyDescent="0.15"/>
    <row r="7310" customFormat="1" ht="13" x14ac:dyDescent="0.15"/>
    <row r="7311" customFormat="1" ht="13" x14ac:dyDescent="0.15"/>
    <row r="7312" customFormat="1" ht="13" x14ac:dyDescent="0.15"/>
    <row r="7313" customFormat="1" ht="13" x14ac:dyDescent="0.15"/>
    <row r="7314" customFormat="1" ht="13" x14ac:dyDescent="0.15"/>
    <row r="7315" customFormat="1" ht="13" x14ac:dyDescent="0.15"/>
    <row r="7316" customFormat="1" ht="13" x14ac:dyDescent="0.15"/>
    <row r="7317" customFormat="1" ht="13" x14ac:dyDescent="0.15"/>
    <row r="7318" customFormat="1" ht="13" x14ac:dyDescent="0.15"/>
    <row r="7319" customFormat="1" ht="13" x14ac:dyDescent="0.15"/>
    <row r="7320" customFormat="1" ht="13" x14ac:dyDescent="0.15"/>
    <row r="7321" customFormat="1" ht="13" x14ac:dyDescent="0.15"/>
    <row r="7322" customFormat="1" ht="13" x14ac:dyDescent="0.15"/>
    <row r="7323" customFormat="1" ht="13" x14ac:dyDescent="0.15"/>
    <row r="7324" customFormat="1" ht="13" x14ac:dyDescent="0.15"/>
    <row r="7325" customFormat="1" ht="13" x14ac:dyDescent="0.15"/>
    <row r="7326" customFormat="1" ht="13" x14ac:dyDescent="0.15"/>
    <row r="7327" customFormat="1" ht="13" x14ac:dyDescent="0.15"/>
    <row r="7328" customFormat="1" ht="13" x14ac:dyDescent="0.15"/>
    <row r="7329" customFormat="1" ht="13" x14ac:dyDescent="0.15"/>
    <row r="7330" customFormat="1" ht="13" x14ac:dyDescent="0.15"/>
    <row r="7331" customFormat="1" ht="13" x14ac:dyDescent="0.15"/>
    <row r="7332" customFormat="1" ht="13" x14ac:dyDescent="0.15"/>
    <row r="7333" customFormat="1" ht="13" x14ac:dyDescent="0.15"/>
    <row r="7334" customFormat="1" ht="13" x14ac:dyDescent="0.15"/>
    <row r="7335" customFormat="1" ht="13" x14ac:dyDescent="0.15"/>
    <row r="7336" customFormat="1" ht="13" x14ac:dyDescent="0.15"/>
    <row r="7337" customFormat="1" ht="13" x14ac:dyDescent="0.15"/>
    <row r="7338" customFormat="1" ht="13" x14ac:dyDescent="0.15"/>
    <row r="7339" customFormat="1" ht="13" x14ac:dyDescent="0.15"/>
    <row r="7340" customFormat="1" ht="13" x14ac:dyDescent="0.15"/>
    <row r="7341" customFormat="1" ht="13" x14ac:dyDescent="0.15"/>
    <row r="7342" customFormat="1" ht="13" x14ac:dyDescent="0.15"/>
    <row r="7343" customFormat="1" ht="13" x14ac:dyDescent="0.15"/>
    <row r="7344" customFormat="1" ht="13" x14ac:dyDescent="0.15"/>
    <row r="7345" customFormat="1" ht="13" x14ac:dyDescent="0.15"/>
    <row r="7346" customFormat="1" ht="13" x14ac:dyDescent="0.15"/>
    <row r="7347" customFormat="1" ht="13" x14ac:dyDescent="0.15"/>
    <row r="7348" customFormat="1" ht="13" x14ac:dyDescent="0.15"/>
    <row r="7349" customFormat="1" ht="13" x14ac:dyDescent="0.15"/>
    <row r="7350" customFormat="1" ht="13" x14ac:dyDescent="0.15"/>
    <row r="7351" customFormat="1" ht="13" x14ac:dyDescent="0.15"/>
    <row r="7352" customFormat="1" ht="13" x14ac:dyDescent="0.15"/>
    <row r="7353" customFormat="1" ht="13" x14ac:dyDescent="0.15"/>
    <row r="7354" customFormat="1" ht="13" x14ac:dyDescent="0.15"/>
    <row r="7355" customFormat="1" ht="13" x14ac:dyDescent="0.15"/>
    <row r="7356" customFormat="1" ht="13" x14ac:dyDescent="0.15"/>
    <row r="7357" customFormat="1" ht="13" x14ac:dyDescent="0.15"/>
    <row r="7358" customFormat="1" ht="13" x14ac:dyDescent="0.15"/>
    <row r="7359" customFormat="1" ht="13" x14ac:dyDescent="0.15"/>
    <row r="7360" customFormat="1" ht="13" x14ac:dyDescent="0.15"/>
    <row r="7361" customFormat="1" ht="13" x14ac:dyDescent="0.15"/>
    <row r="7362" customFormat="1" ht="13" x14ac:dyDescent="0.15"/>
    <row r="7363" customFormat="1" ht="13" x14ac:dyDescent="0.15"/>
    <row r="7364" customFormat="1" ht="13" x14ac:dyDescent="0.15"/>
    <row r="7365" customFormat="1" ht="13" x14ac:dyDescent="0.15"/>
    <row r="7366" customFormat="1" ht="13" x14ac:dyDescent="0.15"/>
    <row r="7367" customFormat="1" ht="13" x14ac:dyDescent="0.15"/>
    <row r="7368" customFormat="1" ht="13" x14ac:dyDescent="0.15"/>
    <row r="7369" customFormat="1" ht="13" x14ac:dyDescent="0.15"/>
    <row r="7370" customFormat="1" ht="13" x14ac:dyDescent="0.15"/>
    <row r="7371" customFormat="1" ht="13" x14ac:dyDescent="0.15"/>
    <row r="7372" customFormat="1" ht="13" x14ac:dyDescent="0.15"/>
    <row r="7373" customFormat="1" ht="13" x14ac:dyDescent="0.15"/>
    <row r="7374" customFormat="1" ht="13" x14ac:dyDescent="0.15"/>
    <row r="7375" customFormat="1" ht="13" x14ac:dyDescent="0.15"/>
    <row r="7376" customFormat="1" ht="13" x14ac:dyDescent="0.15"/>
    <row r="7377" customFormat="1" ht="13" x14ac:dyDescent="0.15"/>
    <row r="7378" customFormat="1" ht="13" x14ac:dyDescent="0.15"/>
    <row r="7379" customFormat="1" ht="13" x14ac:dyDescent="0.15"/>
    <row r="7380" customFormat="1" ht="13" x14ac:dyDescent="0.15"/>
    <row r="7381" customFormat="1" ht="13" x14ac:dyDescent="0.15"/>
    <row r="7382" customFormat="1" ht="13" x14ac:dyDescent="0.15"/>
    <row r="7383" customFormat="1" ht="13" x14ac:dyDescent="0.15"/>
    <row r="7384" customFormat="1" ht="13" x14ac:dyDescent="0.15"/>
    <row r="7385" customFormat="1" ht="13" x14ac:dyDescent="0.15"/>
    <row r="7386" customFormat="1" ht="13" x14ac:dyDescent="0.15"/>
    <row r="7387" customFormat="1" ht="13" x14ac:dyDescent="0.15"/>
    <row r="7388" customFormat="1" ht="13" x14ac:dyDescent="0.15"/>
    <row r="7389" customFormat="1" ht="13" x14ac:dyDescent="0.15"/>
    <row r="7390" customFormat="1" ht="13" x14ac:dyDescent="0.15"/>
    <row r="7391" customFormat="1" ht="13" x14ac:dyDescent="0.15"/>
    <row r="7392" customFormat="1" ht="13" x14ac:dyDescent="0.15"/>
    <row r="7393" customFormat="1" ht="13" x14ac:dyDescent="0.15"/>
    <row r="7394" customFormat="1" ht="13" x14ac:dyDescent="0.15"/>
    <row r="7395" customFormat="1" ht="13" x14ac:dyDescent="0.15"/>
    <row r="7396" customFormat="1" ht="13" x14ac:dyDescent="0.15"/>
    <row r="7397" customFormat="1" ht="13" x14ac:dyDescent="0.15"/>
    <row r="7398" customFormat="1" ht="13" x14ac:dyDescent="0.15"/>
    <row r="7399" customFormat="1" ht="13" x14ac:dyDescent="0.15"/>
    <row r="7400" customFormat="1" ht="13" x14ac:dyDescent="0.15"/>
    <row r="7401" customFormat="1" ht="13" x14ac:dyDescent="0.15"/>
    <row r="7402" customFormat="1" ht="13" x14ac:dyDescent="0.15"/>
    <row r="7403" customFormat="1" ht="13" x14ac:dyDescent="0.15"/>
    <row r="7404" customFormat="1" ht="13" x14ac:dyDescent="0.15"/>
    <row r="7405" customFormat="1" ht="13" x14ac:dyDescent="0.15"/>
    <row r="7406" customFormat="1" ht="13" x14ac:dyDescent="0.15"/>
    <row r="7407" customFormat="1" ht="13" x14ac:dyDescent="0.15"/>
    <row r="7408" customFormat="1" ht="13" x14ac:dyDescent="0.15"/>
    <row r="7409" customFormat="1" ht="13" x14ac:dyDescent="0.15"/>
    <row r="7410" customFormat="1" ht="13" x14ac:dyDescent="0.15"/>
    <row r="7411" customFormat="1" ht="13" x14ac:dyDescent="0.15"/>
    <row r="7412" customFormat="1" ht="13" x14ac:dyDescent="0.15"/>
    <row r="7413" customFormat="1" ht="13" x14ac:dyDescent="0.15"/>
    <row r="7414" customFormat="1" ht="13" x14ac:dyDescent="0.15"/>
    <row r="7415" customFormat="1" ht="13" x14ac:dyDescent="0.15"/>
    <row r="7416" customFormat="1" ht="13" x14ac:dyDescent="0.15"/>
    <row r="7417" customFormat="1" ht="13" x14ac:dyDescent="0.15"/>
    <row r="7418" customFormat="1" ht="13" x14ac:dyDescent="0.15"/>
    <row r="7419" customFormat="1" ht="13" x14ac:dyDescent="0.15"/>
    <row r="7420" customFormat="1" ht="13" x14ac:dyDescent="0.15"/>
    <row r="7421" customFormat="1" ht="13" x14ac:dyDescent="0.15"/>
    <row r="7422" customFormat="1" ht="13" x14ac:dyDescent="0.15"/>
    <row r="7423" customFormat="1" ht="13" x14ac:dyDescent="0.15"/>
    <row r="7424" customFormat="1" ht="13" x14ac:dyDescent="0.15"/>
    <row r="7425" customFormat="1" ht="13" x14ac:dyDescent="0.15"/>
    <row r="7426" customFormat="1" ht="13" x14ac:dyDescent="0.15"/>
    <row r="7427" customFormat="1" ht="13" x14ac:dyDescent="0.15"/>
    <row r="7428" customFormat="1" ht="13" x14ac:dyDescent="0.15"/>
    <row r="7429" customFormat="1" ht="13" x14ac:dyDescent="0.15"/>
    <row r="7430" customFormat="1" ht="13" x14ac:dyDescent="0.15"/>
    <row r="7431" customFormat="1" ht="13" x14ac:dyDescent="0.15"/>
    <row r="7432" customFormat="1" ht="13" x14ac:dyDescent="0.15"/>
    <row r="7433" customFormat="1" ht="13" x14ac:dyDescent="0.15"/>
    <row r="7434" customFormat="1" ht="13" x14ac:dyDescent="0.15"/>
    <row r="7435" customFormat="1" ht="13" x14ac:dyDescent="0.15"/>
    <row r="7436" customFormat="1" ht="13" x14ac:dyDescent="0.15"/>
    <row r="7437" customFormat="1" ht="13" x14ac:dyDescent="0.15"/>
    <row r="7438" customFormat="1" ht="13" x14ac:dyDescent="0.15"/>
    <row r="7439" customFormat="1" ht="13" x14ac:dyDescent="0.15"/>
    <row r="7440" customFormat="1" ht="13" x14ac:dyDescent="0.15"/>
    <row r="7441" customFormat="1" ht="13" x14ac:dyDescent="0.15"/>
    <row r="7442" customFormat="1" ht="13" x14ac:dyDescent="0.15"/>
    <row r="7443" customFormat="1" ht="13" x14ac:dyDescent="0.15"/>
    <row r="7444" customFormat="1" ht="13" x14ac:dyDescent="0.15"/>
    <row r="7445" customFormat="1" ht="13" x14ac:dyDescent="0.15"/>
    <row r="7446" customFormat="1" ht="13" x14ac:dyDescent="0.15"/>
    <row r="7447" customFormat="1" ht="13" x14ac:dyDescent="0.15"/>
    <row r="7448" customFormat="1" ht="13" x14ac:dyDescent="0.15"/>
    <row r="7449" customFormat="1" ht="13" x14ac:dyDescent="0.15"/>
    <row r="7450" customFormat="1" ht="13" x14ac:dyDescent="0.15"/>
    <row r="7451" customFormat="1" ht="13" x14ac:dyDescent="0.15"/>
    <row r="7452" customFormat="1" ht="13" x14ac:dyDescent="0.15"/>
    <row r="7453" customFormat="1" ht="13" x14ac:dyDescent="0.15"/>
    <row r="7454" customFormat="1" ht="13" x14ac:dyDescent="0.15"/>
    <row r="7455" customFormat="1" ht="13" x14ac:dyDescent="0.15"/>
    <row r="7456" customFormat="1" ht="13" x14ac:dyDescent="0.15"/>
    <row r="7457" customFormat="1" ht="13" x14ac:dyDescent="0.15"/>
    <row r="7458" customFormat="1" ht="13" x14ac:dyDescent="0.15"/>
    <row r="7459" customFormat="1" ht="13" x14ac:dyDescent="0.15"/>
    <row r="7460" customFormat="1" ht="13" x14ac:dyDescent="0.15"/>
    <row r="7461" customFormat="1" ht="13" x14ac:dyDescent="0.15"/>
    <row r="7462" customFormat="1" ht="13" x14ac:dyDescent="0.15"/>
    <row r="7463" customFormat="1" ht="13" x14ac:dyDescent="0.15"/>
    <row r="7464" customFormat="1" ht="13" x14ac:dyDescent="0.15"/>
    <row r="7465" customFormat="1" ht="13" x14ac:dyDescent="0.15"/>
    <row r="7466" customFormat="1" ht="13" x14ac:dyDescent="0.15"/>
    <row r="7467" customFormat="1" ht="13" x14ac:dyDescent="0.15"/>
    <row r="7468" customFormat="1" ht="13" x14ac:dyDescent="0.15"/>
    <row r="7469" customFormat="1" ht="13" x14ac:dyDescent="0.15"/>
    <row r="7470" customFormat="1" ht="13" x14ac:dyDescent="0.15"/>
    <row r="7471" customFormat="1" ht="13" x14ac:dyDescent="0.15"/>
    <row r="7472" customFormat="1" ht="13" x14ac:dyDescent="0.15"/>
    <row r="7473" customFormat="1" ht="13" x14ac:dyDescent="0.15"/>
    <row r="7474" customFormat="1" ht="13" x14ac:dyDescent="0.15"/>
    <row r="7475" customFormat="1" ht="13" x14ac:dyDescent="0.15"/>
    <row r="7476" customFormat="1" ht="13" x14ac:dyDescent="0.15"/>
    <row r="7477" customFormat="1" ht="13" x14ac:dyDescent="0.15"/>
    <row r="7478" customFormat="1" ht="13" x14ac:dyDescent="0.15"/>
    <row r="7479" customFormat="1" ht="13" x14ac:dyDescent="0.15"/>
    <row r="7480" customFormat="1" ht="13" x14ac:dyDescent="0.15"/>
    <row r="7481" customFormat="1" ht="13" x14ac:dyDescent="0.15"/>
    <row r="7482" customFormat="1" ht="13" x14ac:dyDescent="0.15"/>
    <row r="7483" customFormat="1" ht="13" x14ac:dyDescent="0.15"/>
    <row r="7484" customFormat="1" ht="13" x14ac:dyDescent="0.15"/>
    <row r="7485" customFormat="1" ht="13" x14ac:dyDescent="0.15"/>
    <row r="7486" customFormat="1" ht="13" x14ac:dyDescent="0.15"/>
    <row r="7487" customFormat="1" ht="13" x14ac:dyDescent="0.15"/>
    <row r="7488" customFormat="1" ht="13" x14ac:dyDescent="0.15"/>
    <row r="7489" customFormat="1" ht="13" x14ac:dyDescent="0.15"/>
    <row r="7490" customFormat="1" ht="13" x14ac:dyDescent="0.15"/>
    <row r="7491" customFormat="1" ht="13" x14ac:dyDescent="0.15"/>
    <row r="7492" customFormat="1" ht="13" x14ac:dyDescent="0.15"/>
    <row r="7493" customFormat="1" ht="13" x14ac:dyDescent="0.15"/>
    <row r="7494" customFormat="1" ht="13" x14ac:dyDescent="0.15"/>
    <row r="7495" customFormat="1" ht="13" x14ac:dyDescent="0.15"/>
    <row r="7496" customFormat="1" ht="13" x14ac:dyDescent="0.15"/>
    <row r="7497" customFormat="1" ht="13" x14ac:dyDescent="0.15"/>
    <row r="7498" customFormat="1" ht="13" x14ac:dyDescent="0.15"/>
    <row r="7499" customFormat="1" ht="13" x14ac:dyDescent="0.15"/>
    <row r="7500" customFormat="1" ht="13" x14ac:dyDescent="0.15"/>
    <row r="7501" customFormat="1" ht="13" x14ac:dyDescent="0.15"/>
    <row r="7502" customFormat="1" ht="13" x14ac:dyDescent="0.15"/>
    <row r="7503" customFormat="1" ht="13" x14ac:dyDescent="0.15"/>
    <row r="7504" customFormat="1" ht="13" x14ac:dyDescent="0.15"/>
    <row r="7505" customFormat="1" ht="13" x14ac:dyDescent="0.15"/>
    <row r="7506" customFormat="1" ht="13" x14ac:dyDescent="0.15"/>
    <row r="7507" customFormat="1" ht="13" x14ac:dyDescent="0.15"/>
    <row r="7508" customFormat="1" ht="13" x14ac:dyDescent="0.15"/>
    <row r="7509" customFormat="1" ht="13" x14ac:dyDescent="0.15"/>
    <row r="7510" customFormat="1" ht="13" x14ac:dyDescent="0.15"/>
    <row r="7511" customFormat="1" ht="13" x14ac:dyDescent="0.15"/>
    <row r="7512" customFormat="1" ht="13" x14ac:dyDescent="0.15"/>
    <row r="7513" customFormat="1" ht="13" x14ac:dyDescent="0.15"/>
    <row r="7514" customFormat="1" ht="13" x14ac:dyDescent="0.15"/>
    <row r="7515" customFormat="1" ht="13" x14ac:dyDescent="0.15"/>
    <row r="7516" customFormat="1" ht="13" x14ac:dyDescent="0.15"/>
    <row r="7517" customFormat="1" ht="13" x14ac:dyDescent="0.15"/>
    <row r="7518" customFormat="1" ht="13" x14ac:dyDescent="0.15"/>
    <row r="7519" customFormat="1" ht="13" x14ac:dyDescent="0.15"/>
    <row r="7520" customFormat="1" ht="13" x14ac:dyDescent="0.15"/>
    <row r="7521" customFormat="1" ht="13" x14ac:dyDescent="0.15"/>
    <row r="7522" customFormat="1" ht="13" x14ac:dyDescent="0.15"/>
    <row r="7523" customFormat="1" ht="13" x14ac:dyDescent="0.15"/>
    <row r="7524" customFormat="1" ht="13" x14ac:dyDescent="0.15"/>
    <row r="7525" customFormat="1" ht="13" x14ac:dyDescent="0.15"/>
    <row r="7526" customFormat="1" ht="13" x14ac:dyDescent="0.15"/>
    <row r="7527" customFormat="1" ht="13" x14ac:dyDescent="0.15"/>
    <row r="7528" customFormat="1" ht="13" x14ac:dyDescent="0.15"/>
    <row r="7529" customFormat="1" ht="13" x14ac:dyDescent="0.15"/>
    <row r="7530" customFormat="1" ht="13" x14ac:dyDescent="0.15"/>
    <row r="7531" customFormat="1" ht="13" x14ac:dyDescent="0.15"/>
    <row r="7532" customFormat="1" ht="13" x14ac:dyDescent="0.15"/>
    <row r="7533" customFormat="1" ht="13" x14ac:dyDescent="0.15"/>
    <row r="7534" customFormat="1" ht="13" x14ac:dyDescent="0.15"/>
    <row r="7535" customFormat="1" ht="13" x14ac:dyDescent="0.15"/>
    <row r="7536" customFormat="1" ht="13" x14ac:dyDescent="0.15"/>
    <row r="7537" customFormat="1" ht="13" x14ac:dyDescent="0.15"/>
    <row r="7538" customFormat="1" ht="13" x14ac:dyDescent="0.15"/>
    <row r="7539" customFormat="1" ht="13" x14ac:dyDescent="0.15"/>
    <row r="7540" customFormat="1" ht="13" x14ac:dyDescent="0.15"/>
    <row r="7541" customFormat="1" ht="13" x14ac:dyDescent="0.15"/>
    <row r="7542" customFormat="1" ht="13" x14ac:dyDescent="0.15"/>
    <row r="7543" customFormat="1" ht="13" x14ac:dyDescent="0.15"/>
    <row r="7544" customFormat="1" ht="13" x14ac:dyDescent="0.15"/>
    <row r="7545" customFormat="1" ht="13" x14ac:dyDescent="0.15"/>
    <row r="7546" customFormat="1" ht="13" x14ac:dyDescent="0.15"/>
    <row r="7547" customFormat="1" ht="13" x14ac:dyDescent="0.15"/>
    <row r="7548" customFormat="1" ht="13" x14ac:dyDescent="0.15"/>
    <row r="7549" customFormat="1" ht="13" x14ac:dyDescent="0.15"/>
    <row r="7550" customFormat="1" ht="13" x14ac:dyDescent="0.15"/>
    <row r="7551" customFormat="1" ht="13" x14ac:dyDescent="0.15"/>
    <row r="7552" customFormat="1" ht="13" x14ac:dyDescent="0.15"/>
    <row r="7553" customFormat="1" ht="13" x14ac:dyDescent="0.15"/>
    <row r="7554" customFormat="1" ht="13" x14ac:dyDescent="0.15"/>
    <row r="7555" customFormat="1" ht="13" x14ac:dyDescent="0.15"/>
    <row r="7556" customFormat="1" ht="13" x14ac:dyDescent="0.15"/>
    <row r="7557" customFormat="1" ht="13" x14ac:dyDescent="0.15"/>
    <row r="7558" customFormat="1" ht="13" x14ac:dyDescent="0.15"/>
    <row r="7559" customFormat="1" ht="13" x14ac:dyDescent="0.15"/>
    <row r="7560" customFormat="1" ht="13" x14ac:dyDescent="0.15"/>
    <row r="7561" customFormat="1" ht="13" x14ac:dyDescent="0.15"/>
    <row r="7562" customFormat="1" ht="13" x14ac:dyDescent="0.15"/>
    <row r="7563" customFormat="1" ht="13" x14ac:dyDescent="0.15"/>
    <row r="7564" customFormat="1" ht="13" x14ac:dyDescent="0.15"/>
    <row r="7565" customFormat="1" ht="13" x14ac:dyDescent="0.15"/>
    <row r="7566" customFormat="1" ht="13" x14ac:dyDescent="0.15"/>
    <row r="7567" customFormat="1" ht="13" x14ac:dyDescent="0.15"/>
    <row r="7568" customFormat="1" ht="13" x14ac:dyDescent="0.15"/>
    <row r="7569" customFormat="1" ht="13" x14ac:dyDescent="0.15"/>
    <row r="7570" customFormat="1" ht="13" x14ac:dyDescent="0.15"/>
    <row r="7571" customFormat="1" ht="13" x14ac:dyDescent="0.15"/>
    <row r="7572" customFormat="1" ht="13" x14ac:dyDescent="0.15"/>
    <row r="7573" customFormat="1" ht="13" x14ac:dyDescent="0.15"/>
    <row r="7574" customFormat="1" ht="13" x14ac:dyDescent="0.15"/>
    <row r="7575" customFormat="1" ht="13" x14ac:dyDescent="0.15"/>
    <row r="7576" customFormat="1" ht="13" x14ac:dyDescent="0.15"/>
    <row r="7577" customFormat="1" ht="13" x14ac:dyDescent="0.15"/>
    <row r="7578" customFormat="1" ht="13" x14ac:dyDescent="0.15"/>
    <row r="7579" customFormat="1" ht="13" x14ac:dyDescent="0.15"/>
    <row r="7580" customFormat="1" ht="13" x14ac:dyDescent="0.15"/>
    <row r="7581" customFormat="1" ht="13" x14ac:dyDescent="0.15"/>
    <row r="7582" customFormat="1" ht="13" x14ac:dyDescent="0.15"/>
    <row r="7583" customFormat="1" ht="13" x14ac:dyDescent="0.15"/>
    <row r="7584" customFormat="1" ht="13" x14ac:dyDescent="0.15"/>
    <row r="7585" customFormat="1" ht="13" x14ac:dyDescent="0.15"/>
    <row r="7586" customFormat="1" ht="13" x14ac:dyDescent="0.15"/>
    <row r="7587" customFormat="1" ht="13" x14ac:dyDescent="0.15"/>
    <row r="7588" customFormat="1" ht="13" x14ac:dyDescent="0.15"/>
    <row r="7589" customFormat="1" ht="13" x14ac:dyDescent="0.15"/>
    <row r="7590" customFormat="1" ht="13" x14ac:dyDescent="0.15"/>
    <row r="7591" customFormat="1" ht="13" x14ac:dyDescent="0.15"/>
    <row r="7592" customFormat="1" ht="13" x14ac:dyDescent="0.15"/>
    <row r="7593" customFormat="1" ht="13" x14ac:dyDescent="0.15"/>
    <row r="7594" customFormat="1" ht="13" x14ac:dyDescent="0.15"/>
    <row r="7595" customFormat="1" ht="13" x14ac:dyDescent="0.15"/>
    <row r="7596" customFormat="1" ht="13" x14ac:dyDescent="0.15"/>
    <row r="7597" customFormat="1" ht="13" x14ac:dyDescent="0.15"/>
    <row r="7598" customFormat="1" ht="13" x14ac:dyDescent="0.15"/>
    <row r="7599" customFormat="1" ht="13" x14ac:dyDescent="0.15"/>
    <row r="7600" customFormat="1" ht="13" x14ac:dyDescent="0.15"/>
    <row r="7601" customFormat="1" ht="13" x14ac:dyDescent="0.15"/>
    <row r="7602" customFormat="1" ht="13" x14ac:dyDescent="0.15"/>
    <row r="7603" customFormat="1" ht="13" x14ac:dyDescent="0.15"/>
    <row r="7604" customFormat="1" ht="13" x14ac:dyDescent="0.15"/>
    <row r="7605" customFormat="1" ht="13" x14ac:dyDescent="0.15"/>
    <row r="7606" customFormat="1" ht="13" x14ac:dyDescent="0.15"/>
    <row r="7607" customFormat="1" ht="13" x14ac:dyDescent="0.15"/>
    <row r="7608" customFormat="1" ht="13" x14ac:dyDescent="0.15"/>
    <row r="7609" customFormat="1" ht="13" x14ac:dyDescent="0.15"/>
    <row r="7610" customFormat="1" ht="13" x14ac:dyDescent="0.15"/>
    <row r="7611" customFormat="1" ht="13" x14ac:dyDescent="0.15"/>
    <row r="7612" customFormat="1" ht="13" x14ac:dyDescent="0.15"/>
    <row r="7613" customFormat="1" ht="13" x14ac:dyDescent="0.15"/>
    <row r="7614" customFormat="1" ht="13" x14ac:dyDescent="0.15"/>
    <row r="7615" customFormat="1" ht="13" x14ac:dyDescent="0.15"/>
    <row r="7616" customFormat="1" ht="13" x14ac:dyDescent="0.15"/>
    <row r="7617" customFormat="1" ht="13" x14ac:dyDescent="0.15"/>
    <row r="7618" customFormat="1" ht="13" x14ac:dyDescent="0.15"/>
    <row r="7619" customFormat="1" ht="13" x14ac:dyDescent="0.15"/>
    <row r="7620" customFormat="1" ht="13" x14ac:dyDescent="0.15"/>
    <row r="7621" customFormat="1" ht="13" x14ac:dyDescent="0.15"/>
    <row r="7622" customFormat="1" ht="13" x14ac:dyDescent="0.15"/>
    <row r="7623" customFormat="1" ht="13" x14ac:dyDescent="0.15"/>
    <row r="7624" customFormat="1" ht="13" x14ac:dyDescent="0.15"/>
    <row r="7625" customFormat="1" ht="13" x14ac:dyDescent="0.15"/>
    <row r="7626" customFormat="1" ht="13" x14ac:dyDescent="0.15"/>
    <row r="7627" customFormat="1" ht="13" x14ac:dyDescent="0.15"/>
    <row r="7628" customFormat="1" ht="13" x14ac:dyDescent="0.15"/>
    <row r="7629" customFormat="1" ht="13" x14ac:dyDescent="0.15"/>
    <row r="7630" customFormat="1" ht="13" x14ac:dyDescent="0.15"/>
    <row r="7631" customFormat="1" ht="13" x14ac:dyDescent="0.15"/>
    <row r="7632" customFormat="1" ht="13" x14ac:dyDescent="0.15"/>
    <row r="7633" customFormat="1" ht="13" x14ac:dyDescent="0.15"/>
    <row r="7634" customFormat="1" ht="13" x14ac:dyDescent="0.15"/>
    <row r="7635" customFormat="1" ht="13" x14ac:dyDescent="0.15"/>
    <row r="7636" customFormat="1" ht="13" x14ac:dyDescent="0.15"/>
    <row r="7637" customFormat="1" ht="13" x14ac:dyDescent="0.15"/>
    <row r="7638" customFormat="1" ht="13" x14ac:dyDescent="0.15"/>
    <row r="7639" customFormat="1" ht="13" x14ac:dyDescent="0.15"/>
    <row r="7640" customFormat="1" ht="13" x14ac:dyDescent="0.15"/>
    <row r="7641" customFormat="1" ht="13" x14ac:dyDescent="0.15"/>
    <row r="7642" customFormat="1" ht="13" x14ac:dyDescent="0.15"/>
    <row r="7643" customFormat="1" ht="13" x14ac:dyDescent="0.15"/>
    <row r="7644" customFormat="1" ht="13" x14ac:dyDescent="0.15"/>
    <row r="7645" customFormat="1" ht="13" x14ac:dyDescent="0.15"/>
    <row r="7646" customFormat="1" ht="13" x14ac:dyDescent="0.15"/>
    <row r="7647" customFormat="1" ht="13" x14ac:dyDescent="0.15"/>
    <row r="7648" customFormat="1" ht="13" x14ac:dyDescent="0.15"/>
    <row r="7649" customFormat="1" ht="13" x14ac:dyDescent="0.15"/>
    <row r="7650" customFormat="1" ht="13" x14ac:dyDescent="0.15"/>
    <row r="7651" customFormat="1" ht="13" x14ac:dyDescent="0.15"/>
    <row r="7652" customFormat="1" ht="13" x14ac:dyDescent="0.15"/>
    <row r="7653" customFormat="1" ht="13" x14ac:dyDescent="0.15"/>
    <row r="7654" customFormat="1" ht="13" x14ac:dyDescent="0.15"/>
    <row r="7655" customFormat="1" ht="13" x14ac:dyDescent="0.15"/>
    <row r="7656" customFormat="1" ht="13" x14ac:dyDescent="0.15"/>
    <row r="7657" customFormat="1" ht="13" x14ac:dyDescent="0.15"/>
    <row r="7658" customFormat="1" ht="13" x14ac:dyDescent="0.15"/>
    <row r="7659" customFormat="1" ht="13" x14ac:dyDescent="0.15"/>
    <row r="7660" customFormat="1" ht="13" x14ac:dyDescent="0.15"/>
    <row r="7661" customFormat="1" ht="13" x14ac:dyDescent="0.15"/>
    <row r="7662" customFormat="1" ht="13" x14ac:dyDescent="0.15"/>
    <row r="7663" customFormat="1" ht="13" x14ac:dyDescent="0.15"/>
    <row r="7664" customFormat="1" ht="13" x14ac:dyDescent="0.15"/>
    <row r="7665" customFormat="1" ht="13" x14ac:dyDescent="0.15"/>
    <row r="7666" customFormat="1" ht="13" x14ac:dyDescent="0.15"/>
    <row r="7667" customFormat="1" ht="13" x14ac:dyDescent="0.15"/>
    <row r="7668" customFormat="1" ht="13" x14ac:dyDescent="0.15"/>
    <row r="7669" customFormat="1" ht="13" x14ac:dyDescent="0.15"/>
    <row r="7670" customFormat="1" ht="13" x14ac:dyDescent="0.15"/>
    <row r="7671" customFormat="1" ht="13" x14ac:dyDescent="0.15"/>
    <row r="7672" customFormat="1" ht="13" x14ac:dyDescent="0.15"/>
    <row r="7673" customFormat="1" ht="13" x14ac:dyDescent="0.15"/>
    <row r="7674" customFormat="1" ht="13" x14ac:dyDescent="0.15"/>
    <row r="7675" customFormat="1" ht="13" x14ac:dyDescent="0.15"/>
    <row r="7676" customFormat="1" ht="13" x14ac:dyDescent="0.15"/>
    <row r="7677" customFormat="1" ht="13" x14ac:dyDescent="0.15"/>
    <row r="7678" customFormat="1" ht="13" x14ac:dyDescent="0.15"/>
    <row r="7679" customFormat="1" ht="13" x14ac:dyDescent="0.15"/>
    <row r="7680" customFormat="1" ht="13" x14ac:dyDescent="0.15"/>
    <row r="7681" customFormat="1" ht="13" x14ac:dyDescent="0.15"/>
    <row r="7682" customFormat="1" ht="13" x14ac:dyDescent="0.15"/>
    <row r="7683" customFormat="1" ht="13" x14ac:dyDescent="0.15"/>
    <row r="7684" customFormat="1" ht="13" x14ac:dyDescent="0.15"/>
    <row r="7685" customFormat="1" ht="13" x14ac:dyDescent="0.15"/>
    <row r="7686" customFormat="1" ht="13" x14ac:dyDescent="0.15"/>
    <row r="7687" customFormat="1" ht="13" x14ac:dyDescent="0.15"/>
    <row r="7688" customFormat="1" ht="13" x14ac:dyDescent="0.15"/>
    <row r="7689" customFormat="1" ht="13" x14ac:dyDescent="0.15"/>
    <row r="7690" customFormat="1" ht="13" x14ac:dyDescent="0.15"/>
    <row r="7691" customFormat="1" ht="13" x14ac:dyDescent="0.15"/>
    <row r="7692" customFormat="1" ht="13" x14ac:dyDescent="0.15"/>
    <row r="7693" customFormat="1" ht="13" x14ac:dyDescent="0.15"/>
    <row r="7694" customFormat="1" ht="13" x14ac:dyDescent="0.15"/>
    <row r="7695" customFormat="1" ht="13" x14ac:dyDescent="0.15"/>
    <row r="7696" customFormat="1" ht="13" x14ac:dyDescent="0.15"/>
    <row r="7697" customFormat="1" ht="13" x14ac:dyDescent="0.15"/>
    <row r="7698" customFormat="1" ht="13" x14ac:dyDescent="0.15"/>
    <row r="7699" customFormat="1" ht="13" x14ac:dyDescent="0.15"/>
    <row r="7700" customFormat="1" ht="13" x14ac:dyDescent="0.15"/>
    <row r="7701" customFormat="1" ht="13" x14ac:dyDescent="0.15"/>
    <row r="7702" customFormat="1" ht="13" x14ac:dyDescent="0.15"/>
    <row r="7703" customFormat="1" ht="13" x14ac:dyDescent="0.15"/>
    <row r="7704" customFormat="1" ht="13" x14ac:dyDescent="0.15"/>
    <row r="7705" customFormat="1" ht="13" x14ac:dyDescent="0.15"/>
    <row r="7706" customFormat="1" ht="13" x14ac:dyDescent="0.15"/>
    <row r="7707" customFormat="1" ht="13" x14ac:dyDescent="0.15"/>
    <row r="7708" customFormat="1" ht="13" x14ac:dyDescent="0.15"/>
    <row r="7709" customFormat="1" ht="13" x14ac:dyDescent="0.15"/>
    <row r="7710" customFormat="1" ht="13" x14ac:dyDescent="0.15"/>
    <row r="7711" customFormat="1" ht="13" x14ac:dyDescent="0.15"/>
    <row r="7712" customFormat="1" ht="13" x14ac:dyDescent="0.15"/>
    <row r="7713" customFormat="1" ht="13" x14ac:dyDescent="0.15"/>
    <row r="7714" customFormat="1" ht="13" x14ac:dyDescent="0.15"/>
    <row r="7715" customFormat="1" ht="13" x14ac:dyDescent="0.15"/>
    <row r="7716" customFormat="1" ht="13" x14ac:dyDescent="0.15"/>
    <row r="7717" customFormat="1" ht="13" x14ac:dyDescent="0.15"/>
    <row r="7718" customFormat="1" ht="13" x14ac:dyDescent="0.15"/>
    <row r="7719" customFormat="1" ht="13" x14ac:dyDescent="0.15"/>
    <row r="7720" customFormat="1" ht="13" x14ac:dyDescent="0.15"/>
    <row r="7721" customFormat="1" ht="13" x14ac:dyDescent="0.15"/>
    <row r="7722" customFormat="1" ht="13" x14ac:dyDescent="0.15"/>
    <row r="7723" customFormat="1" ht="13" x14ac:dyDescent="0.15"/>
    <row r="7724" customFormat="1" ht="13" x14ac:dyDescent="0.15"/>
    <row r="7725" customFormat="1" ht="13" x14ac:dyDescent="0.15"/>
    <row r="7726" customFormat="1" ht="13" x14ac:dyDescent="0.15"/>
    <row r="7727" customFormat="1" ht="13" x14ac:dyDescent="0.15"/>
    <row r="7728" customFormat="1" ht="13" x14ac:dyDescent="0.15"/>
    <row r="7729" customFormat="1" ht="13" x14ac:dyDescent="0.15"/>
    <row r="7730" customFormat="1" ht="13" x14ac:dyDescent="0.15"/>
    <row r="7731" customFormat="1" ht="13" x14ac:dyDescent="0.15"/>
    <row r="7732" customFormat="1" ht="13" x14ac:dyDescent="0.15"/>
    <row r="7733" customFormat="1" ht="13" x14ac:dyDescent="0.15"/>
    <row r="7734" customFormat="1" ht="13" x14ac:dyDescent="0.15"/>
    <row r="7735" customFormat="1" ht="13" x14ac:dyDescent="0.15"/>
    <row r="7736" customFormat="1" ht="13" x14ac:dyDescent="0.15"/>
    <row r="7737" customFormat="1" ht="13" x14ac:dyDescent="0.15"/>
    <row r="7738" customFormat="1" ht="13" x14ac:dyDescent="0.15"/>
    <row r="7739" customFormat="1" ht="13" x14ac:dyDescent="0.15"/>
    <row r="7740" customFormat="1" ht="13" x14ac:dyDescent="0.15"/>
    <row r="7741" customFormat="1" ht="13" x14ac:dyDescent="0.15"/>
    <row r="7742" customFormat="1" ht="13" x14ac:dyDescent="0.15"/>
    <row r="7743" customFormat="1" ht="13" x14ac:dyDescent="0.15"/>
    <row r="7744" customFormat="1" ht="13" x14ac:dyDescent="0.15"/>
    <row r="7745" customFormat="1" ht="13" x14ac:dyDescent="0.15"/>
    <row r="7746" customFormat="1" ht="13" x14ac:dyDescent="0.15"/>
    <row r="7747" customFormat="1" ht="13" x14ac:dyDescent="0.15"/>
    <row r="7748" customFormat="1" ht="13" x14ac:dyDescent="0.15"/>
    <row r="7749" customFormat="1" ht="13" x14ac:dyDescent="0.15"/>
    <row r="7750" customFormat="1" ht="13" x14ac:dyDescent="0.15"/>
    <row r="7751" customFormat="1" ht="13" x14ac:dyDescent="0.15"/>
    <row r="7752" customFormat="1" ht="13" x14ac:dyDescent="0.15"/>
    <row r="7753" customFormat="1" ht="13" x14ac:dyDescent="0.15"/>
    <row r="7754" customFormat="1" ht="13" x14ac:dyDescent="0.15"/>
    <row r="7755" customFormat="1" ht="13" x14ac:dyDescent="0.15"/>
    <row r="7756" customFormat="1" ht="13" x14ac:dyDescent="0.15"/>
    <row r="7757" customFormat="1" ht="13" x14ac:dyDescent="0.15"/>
    <row r="7758" customFormat="1" ht="13" x14ac:dyDescent="0.15"/>
    <row r="7759" customFormat="1" ht="13" x14ac:dyDescent="0.15"/>
    <row r="7760" customFormat="1" ht="13" x14ac:dyDescent="0.15"/>
    <row r="7761" customFormat="1" ht="13" x14ac:dyDescent="0.15"/>
    <row r="7762" customFormat="1" ht="13" x14ac:dyDescent="0.15"/>
    <row r="7763" customFormat="1" ht="13" x14ac:dyDescent="0.15"/>
    <row r="7764" customFormat="1" ht="13" x14ac:dyDescent="0.15"/>
    <row r="7765" customFormat="1" ht="13" x14ac:dyDescent="0.15"/>
    <row r="7766" customFormat="1" ht="13" x14ac:dyDescent="0.15"/>
    <row r="7767" customFormat="1" ht="13" x14ac:dyDescent="0.15"/>
    <row r="7768" customFormat="1" ht="13" x14ac:dyDescent="0.15"/>
    <row r="7769" customFormat="1" ht="13" x14ac:dyDescent="0.15"/>
    <row r="7770" customFormat="1" ht="13" x14ac:dyDescent="0.15"/>
    <row r="7771" customFormat="1" ht="13" x14ac:dyDescent="0.15"/>
    <row r="7772" customFormat="1" ht="13" x14ac:dyDescent="0.15"/>
    <row r="7773" customFormat="1" ht="13" x14ac:dyDescent="0.15"/>
    <row r="7774" customFormat="1" ht="13" x14ac:dyDescent="0.15"/>
    <row r="7775" customFormat="1" ht="13" x14ac:dyDescent="0.15"/>
    <row r="7776" customFormat="1" ht="13" x14ac:dyDescent="0.15"/>
    <row r="7777" customFormat="1" ht="13" x14ac:dyDescent="0.15"/>
    <row r="7778" customFormat="1" ht="13" x14ac:dyDescent="0.15"/>
    <row r="7779" customFormat="1" ht="13" x14ac:dyDescent="0.15"/>
    <row r="7780" customFormat="1" ht="13" x14ac:dyDescent="0.15"/>
    <row r="7781" customFormat="1" ht="13" x14ac:dyDescent="0.15"/>
    <row r="7782" customFormat="1" ht="13" x14ac:dyDescent="0.15"/>
    <row r="7783" customFormat="1" ht="13" x14ac:dyDescent="0.15"/>
    <row r="7784" customFormat="1" ht="13" x14ac:dyDescent="0.15"/>
    <row r="7785" customFormat="1" ht="13" x14ac:dyDescent="0.15"/>
    <row r="7786" customFormat="1" ht="13" x14ac:dyDescent="0.15"/>
    <row r="7787" customFormat="1" ht="13" x14ac:dyDescent="0.15"/>
    <row r="7788" customFormat="1" ht="13" x14ac:dyDescent="0.15"/>
    <row r="7789" customFormat="1" ht="13" x14ac:dyDescent="0.15"/>
    <row r="7790" customFormat="1" ht="13" x14ac:dyDescent="0.15"/>
    <row r="7791" customFormat="1" ht="13" x14ac:dyDescent="0.15"/>
    <row r="7792" customFormat="1" ht="13" x14ac:dyDescent="0.15"/>
    <row r="7793" customFormat="1" ht="13" x14ac:dyDescent="0.15"/>
    <row r="7794" customFormat="1" ht="13" x14ac:dyDescent="0.15"/>
    <row r="7795" customFormat="1" ht="13" x14ac:dyDescent="0.15"/>
    <row r="7796" customFormat="1" ht="13" x14ac:dyDescent="0.15"/>
    <row r="7797" customFormat="1" ht="13" x14ac:dyDescent="0.15"/>
    <row r="7798" customFormat="1" ht="13" x14ac:dyDescent="0.15"/>
    <row r="7799" customFormat="1" ht="13" x14ac:dyDescent="0.15"/>
    <row r="7800" customFormat="1" ht="13" x14ac:dyDescent="0.15"/>
    <row r="7801" customFormat="1" ht="13" x14ac:dyDescent="0.15"/>
    <row r="7802" customFormat="1" ht="13" x14ac:dyDescent="0.15"/>
    <row r="7803" customFormat="1" ht="13" x14ac:dyDescent="0.15"/>
    <row r="7804" customFormat="1" ht="13" x14ac:dyDescent="0.15"/>
    <row r="7805" customFormat="1" ht="13" x14ac:dyDescent="0.15"/>
    <row r="7806" customFormat="1" ht="13" x14ac:dyDescent="0.15"/>
    <row r="7807" customFormat="1" ht="13" x14ac:dyDescent="0.15"/>
    <row r="7808" customFormat="1" ht="13" x14ac:dyDescent="0.15"/>
    <row r="7809" customFormat="1" ht="13" x14ac:dyDescent="0.15"/>
    <row r="7810" customFormat="1" ht="13" x14ac:dyDescent="0.15"/>
    <row r="7811" customFormat="1" ht="13" x14ac:dyDescent="0.15"/>
    <row r="7812" customFormat="1" ht="13" x14ac:dyDescent="0.15"/>
    <row r="7813" customFormat="1" ht="13" x14ac:dyDescent="0.15"/>
    <row r="7814" customFormat="1" ht="13" x14ac:dyDescent="0.15"/>
    <row r="7815" customFormat="1" ht="13" x14ac:dyDescent="0.15"/>
    <row r="7816" customFormat="1" ht="13" x14ac:dyDescent="0.15"/>
    <row r="7817" customFormat="1" ht="13" x14ac:dyDescent="0.15"/>
    <row r="7818" customFormat="1" ht="13" x14ac:dyDescent="0.15"/>
    <row r="7819" customFormat="1" ht="13" x14ac:dyDescent="0.15"/>
    <row r="7820" customFormat="1" ht="13" x14ac:dyDescent="0.15"/>
    <row r="7821" customFormat="1" ht="13" x14ac:dyDescent="0.15"/>
    <row r="7822" customFormat="1" ht="13" x14ac:dyDescent="0.15"/>
    <row r="7823" customFormat="1" ht="13" x14ac:dyDescent="0.15"/>
    <row r="7824" customFormat="1" ht="13" x14ac:dyDescent="0.15"/>
    <row r="7825" customFormat="1" ht="13" x14ac:dyDescent="0.15"/>
    <row r="7826" customFormat="1" ht="13" x14ac:dyDescent="0.15"/>
    <row r="7827" customFormat="1" ht="13" x14ac:dyDescent="0.15"/>
    <row r="7828" customFormat="1" ht="13" x14ac:dyDescent="0.15"/>
    <row r="7829" customFormat="1" ht="13" x14ac:dyDescent="0.15"/>
    <row r="7830" customFormat="1" ht="13" x14ac:dyDescent="0.15"/>
    <row r="7831" customFormat="1" ht="13" x14ac:dyDescent="0.15"/>
    <row r="7832" customFormat="1" ht="13" x14ac:dyDescent="0.15"/>
    <row r="7833" customFormat="1" ht="13" x14ac:dyDescent="0.15"/>
    <row r="7834" customFormat="1" ht="13" x14ac:dyDescent="0.15"/>
    <row r="7835" customFormat="1" ht="13" x14ac:dyDescent="0.15"/>
    <row r="7836" customFormat="1" ht="13" x14ac:dyDescent="0.15"/>
    <row r="7837" customFormat="1" ht="13" x14ac:dyDescent="0.15"/>
    <row r="7838" customFormat="1" ht="13" x14ac:dyDescent="0.15"/>
    <row r="7839" customFormat="1" ht="13" x14ac:dyDescent="0.15"/>
    <row r="7840" customFormat="1" ht="13" x14ac:dyDescent="0.15"/>
    <row r="7841" customFormat="1" ht="13" x14ac:dyDescent="0.15"/>
    <row r="7842" customFormat="1" ht="13" x14ac:dyDescent="0.15"/>
    <row r="7843" customFormat="1" ht="13" x14ac:dyDescent="0.15"/>
    <row r="7844" customFormat="1" ht="13" x14ac:dyDescent="0.15"/>
    <row r="7845" customFormat="1" ht="13" x14ac:dyDescent="0.15"/>
    <row r="7846" customFormat="1" ht="13" x14ac:dyDescent="0.15"/>
    <row r="7847" customFormat="1" ht="13" x14ac:dyDescent="0.15"/>
    <row r="7848" customFormat="1" ht="13" x14ac:dyDescent="0.15"/>
    <row r="7849" customFormat="1" ht="13" x14ac:dyDescent="0.15"/>
    <row r="7850" customFormat="1" ht="13" x14ac:dyDescent="0.15"/>
    <row r="7851" customFormat="1" ht="13" x14ac:dyDescent="0.15"/>
    <row r="7852" customFormat="1" ht="13" x14ac:dyDescent="0.15"/>
    <row r="7853" customFormat="1" ht="13" x14ac:dyDescent="0.15"/>
    <row r="7854" customFormat="1" ht="13" x14ac:dyDescent="0.15"/>
    <row r="7855" customFormat="1" ht="13" x14ac:dyDescent="0.15"/>
    <row r="7856" customFormat="1" ht="13" x14ac:dyDescent="0.15"/>
    <row r="7857" customFormat="1" ht="13" x14ac:dyDescent="0.15"/>
    <row r="7858" customFormat="1" ht="13" x14ac:dyDescent="0.15"/>
    <row r="7859" customFormat="1" ht="13" x14ac:dyDescent="0.15"/>
    <row r="7860" customFormat="1" ht="13" x14ac:dyDescent="0.15"/>
    <row r="7861" customFormat="1" ht="13" x14ac:dyDescent="0.15"/>
    <row r="7862" customFormat="1" ht="13" x14ac:dyDescent="0.15"/>
    <row r="7863" customFormat="1" ht="13" x14ac:dyDescent="0.15"/>
    <row r="7864" customFormat="1" ht="13" x14ac:dyDescent="0.15"/>
    <row r="7865" customFormat="1" ht="13" x14ac:dyDescent="0.15"/>
    <row r="7866" customFormat="1" ht="13" x14ac:dyDescent="0.15"/>
    <row r="7867" customFormat="1" ht="13" x14ac:dyDescent="0.15"/>
    <row r="7868" customFormat="1" ht="13" x14ac:dyDescent="0.15"/>
    <row r="7869" customFormat="1" ht="13" x14ac:dyDescent="0.15"/>
    <row r="7870" customFormat="1" ht="13" x14ac:dyDescent="0.15"/>
    <row r="7871" customFormat="1" ht="13" x14ac:dyDescent="0.15"/>
    <row r="7872" customFormat="1" ht="13" x14ac:dyDescent="0.15"/>
    <row r="7873" customFormat="1" ht="13" x14ac:dyDescent="0.15"/>
    <row r="7874" customFormat="1" ht="13" x14ac:dyDescent="0.15"/>
    <row r="7875" customFormat="1" ht="13" x14ac:dyDescent="0.15"/>
    <row r="7876" customFormat="1" ht="13" x14ac:dyDescent="0.15"/>
    <row r="7877" customFormat="1" ht="13" x14ac:dyDescent="0.15"/>
    <row r="7878" customFormat="1" ht="13" x14ac:dyDescent="0.15"/>
    <row r="7879" customFormat="1" ht="13" x14ac:dyDescent="0.15"/>
    <row r="7880" customFormat="1" ht="13" x14ac:dyDescent="0.15"/>
    <row r="7881" customFormat="1" ht="13" x14ac:dyDescent="0.15"/>
    <row r="7882" customFormat="1" ht="13" x14ac:dyDescent="0.15"/>
    <row r="7883" customFormat="1" ht="13" x14ac:dyDescent="0.15"/>
    <row r="7884" customFormat="1" ht="13" x14ac:dyDescent="0.15"/>
    <row r="7885" customFormat="1" ht="13" x14ac:dyDescent="0.15"/>
    <row r="7886" customFormat="1" ht="13" x14ac:dyDescent="0.15"/>
    <row r="7887" customFormat="1" ht="13" x14ac:dyDescent="0.15"/>
    <row r="7888" customFormat="1" ht="13" x14ac:dyDescent="0.15"/>
    <row r="7889" customFormat="1" ht="13" x14ac:dyDescent="0.15"/>
    <row r="7890" customFormat="1" ht="13" x14ac:dyDescent="0.15"/>
    <row r="7891" customFormat="1" ht="13" x14ac:dyDescent="0.15"/>
    <row r="7892" customFormat="1" ht="13" x14ac:dyDescent="0.15"/>
    <row r="7893" customFormat="1" ht="13" x14ac:dyDescent="0.15"/>
    <row r="7894" customFormat="1" ht="13" x14ac:dyDescent="0.15"/>
    <row r="7895" customFormat="1" ht="13" x14ac:dyDescent="0.15"/>
    <row r="7896" customFormat="1" ht="13" x14ac:dyDescent="0.15"/>
    <row r="7897" customFormat="1" ht="13" x14ac:dyDescent="0.15"/>
    <row r="7898" customFormat="1" ht="13" x14ac:dyDescent="0.15"/>
    <row r="7899" customFormat="1" ht="13" x14ac:dyDescent="0.15"/>
    <row r="7900" customFormat="1" ht="13" x14ac:dyDescent="0.15"/>
    <row r="7901" customFormat="1" ht="13" x14ac:dyDescent="0.15"/>
    <row r="7902" customFormat="1" ht="13" x14ac:dyDescent="0.15"/>
    <row r="7903" customFormat="1" ht="13" x14ac:dyDescent="0.15"/>
    <row r="7904" customFormat="1" ht="13" x14ac:dyDescent="0.15"/>
    <row r="7905" customFormat="1" ht="13" x14ac:dyDescent="0.15"/>
    <row r="7906" customFormat="1" ht="13" x14ac:dyDescent="0.15"/>
    <row r="7907" customFormat="1" ht="13" x14ac:dyDescent="0.15"/>
    <row r="7908" customFormat="1" ht="13" x14ac:dyDescent="0.15"/>
    <row r="7909" customFormat="1" ht="13" x14ac:dyDescent="0.15"/>
    <row r="7910" customFormat="1" ht="13" x14ac:dyDescent="0.15"/>
    <row r="7911" customFormat="1" ht="13" x14ac:dyDescent="0.15"/>
    <row r="7912" customFormat="1" ht="13" x14ac:dyDescent="0.15"/>
    <row r="7913" customFormat="1" ht="13" x14ac:dyDescent="0.15"/>
    <row r="7914" customFormat="1" ht="13" x14ac:dyDescent="0.15"/>
    <row r="7915" customFormat="1" ht="13" x14ac:dyDescent="0.15"/>
    <row r="7916" customFormat="1" ht="13" x14ac:dyDescent="0.15"/>
    <row r="7917" customFormat="1" ht="13" x14ac:dyDescent="0.15"/>
    <row r="7918" customFormat="1" ht="13" x14ac:dyDescent="0.15"/>
    <row r="7919" customFormat="1" ht="13" x14ac:dyDescent="0.15"/>
    <row r="7920" customFormat="1" ht="13" x14ac:dyDescent="0.15"/>
    <row r="7921" customFormat="1" ht="13" x14ac:dyDescent="0.15"/>
    <row r="7922" customFormat="1" ht="13" x14ac:dyDescent="0.15"/>
    <row r="7923" customFormat="1" ht="13" x14ac:dyDescent="0.15"/>
    <row r="7924" customFormat="1" ht="13" x14ac:dyDescent="0.15"/>
    <row r="7925" customFormat="1" ht="13" x14ac:dyDescent="0.15"/>
    <row r="7926" customFormat="1" ht="13" x14ac:dyDescent="0.15"/>
    <row r="7927" customFormat="1" ht="13" x14ac:dyDescent="0.15"/>
    <row r="7928" customFormat="1" ht="13" x14ac:dyDescent="0.15"/>
    <row r="7929" customFormat="1" ht="13" x14ac:dyDescent="0.15"/>
    <row r="7930" customFormat="1" ht="13" x14ac:dyDescent="0.15"/>
    <row r="7931" customFormat="1" ht="13" x14ac:dyDescent="0.15"/>
    <row r="7932" customFormat="1" ht="13" x14ac:dyDescent="0.15"/>
    <row r="7933" customFormat="1" ht="13" x14ac:dyDescent="0.15"/>
    <row r="7934" customFormat="1" ht="13" x14ac:dyDescent="0.15"/>
    <row r="7935" customFormat="1" ht="13" x14ac:dyDescent="0.15"/>
    <row r="7936" customFormat="1" ht="13" x14ac:dyDescent="0.15"/>
    <row r="7937" customFormat="1" ht="13" x14ac:dyDescent="0.15"/>
    <row r="7938" customFormat="1" ht="13" x14ac:dyDescent="0.15"/>
    <row r="7939" customFormat="1" ht="13" x14ac:dyDescent="0.15"/>
    <row r="7940" customFormat="1" ht="13" x14ac:dyDescent="0.15"/>
    <row r="7941" customFormat="1" ht="13" x14ac:dyDescent="0.15"/>
    <row r="7942" customFormat="1" ht="13" x14ac:dyDescent="0.15"/>
    <row r="7943" customFormat="1" ht="13" x14ac:dyDescent="0.15"/>
    <row r="7944" customFormat="1" ht="13" x14ac:dyDescent="0.15"/>
    <row r="7945" customFormat="1" ht="13" x14ac:dyDescent="0.15"/>
    <row r="7946" customFormat="1" ht="13" x14ac:dyDescent="0.15"/>
    <row r="7947" customFormat="1" ht="13" x14ac:dyDescent="0.15"/>
    <row r="7948" customFormat="1" ht="13" x14ac:dyDescent="0.15"/>
    <row r="7949" customFormat="1" ht="13" x14ac:dyDescent="0.15"/>
    <row r="7950" customFormat="1" ht="13" x14ac:dyDescent="0.15"/>
    <row r="7951" customFormat="1" ht="13" x14ac:dyDescent="0.15"/>
    <row r="7952" customFormat="1" ht="13" x14ac:dyDescent="0.15"/>
    <row r="7953" customFormat="1" ht="13" x14ac:dyDescent="0.15"/>
    <row r="7954" customFormat="1" ht="13" x14ac:dyDescent="0.15"/>
    <row r="7955" customFormat="1" ht="13" x14ac:dyDescent="0.15"/>
    <row r="7956" customFormat="1" ht="13" x14ac:dyDescent="0.15"/>
    <row r="7957" customFormat="1" ht="13" x14ac:dyDescent="0.15"/>
    <row r="7958" customFormat="1" ht="13" x14ac:dyDescent="0.15"/>
    <row r="7959" customFormat="1" ht="13" x14ac:dyDescent="0.15"/>
    <row r="7960" customFormat="1" ht="13" x14ac:dyDescent="0.15"/>
    <row r="7961" customFormat="1" ht="13" x14ac:dyDescent="0.15"/>
    <row r="7962" customFormat="1" ht="13" x14ac:dyDescent="0.15"/>
    <row r="7963" customFormat="1" ht="13" x14ac:dyDescent="0.15"/>
    <row r="7964" customFormat="1" ht="13" x14ac:dyDescent="0.15"/>
    <row r="7965" customFormat="1" ht="13" x14ac:dyDescent="0.15"/>
    <row r="7966" customFormat="1" ht="13" x14ac:dyDescent="0.15"/>
    <row r="7967" customFormat="1" ht="13" x14ac:dyDescent="0.15"/>
    <row r="7968" customFormat="1" ht="13" x14ac:dyDescent="0.15"/>
    <row r="7969" customFormat="1" ht="13" x14ac:dyDescent="0.15"/>
    <row r="7970" customFormat="1" ht="13" x14ac:dyDescent="0.15"/>
    <row r="7971" customFormat="1" ht="13" x14ac:dyDescent="0.15"/>
    <row r="7972" customFormat="1" ht="13" x14ac:dyDescent="0.15"/>
    <row r="7973" customFormat="1" ht="13" x14ac:dyDescent="0.15"/>
    <row r="7974" customFormat="1" ht="13" x14ac:dyDescent="0.15"/>
    <row r="7975" customFormat="1" ht="13" x14ac:dyDescent="0.15"/>
    <row r="7976" customFormat="1" ht="13" x14ac:dyDescent="0.15"/>
    <row r="7977" customFormat="1" ht="13" x14ac:dyDescent="0.15"/>
    <row r="7978" customFormat="1" ht="13" x14ac:dyDescent="0.15"/>
    <row r="7979" customFormat="1" ht="13" x14ac:dyDescent="0.15"/>
    <row r="7980" customFormat="1" ht="13" x14ac:dyDescent="0.15"/>
    <row r="7981" customFormat="1" ht="13" x14ac:dyDescent="0.15"/>
    <row r="7982" customFormat="1" ht="13" x14ac:dyDescent="0.15"/>
    <row r="7983" customFormat="1" ht="13" x14ac:dyDescent="0.15"/>
    <row r="7984" customFormat="1" ht="13" x14ac:dyDescent="0.15"/>
    <row r="7985" customFormat="1" ht="13" x14ac:dyDescent="0.15"/>
    <row r="7986" customFormat="1" ht="13" x14ac:dyDescent="0.15"/>
    <row r="7987" customFormat="1" ht="13" x14ac:dyDescent="0.15"/>
    <row r="7988" customFormat="1" ht="13" x14ac:dyDescent="0.15"/>
    <row r="7989" customFormat="1" ht="13" x14ac:dyDescent="0.15"/>
    <row r="7990" customFormat="1" ht="13" x14ac:dyDescent="0.15"/>
    <row r="7991" customFormat="1" ht="13" x14ac:dyDescent="0.15"/>
    <row r="7992" customFormat="1" ht="13" x14ac:dyDescent="0.15"/>
    <row r="7993" customFormat="1" ht="13" x14ac:dyDescent="0.15"/>
    <row r="7994" customFormat="1" ht="13" x14ac:dyDescent="0.15"/>
    <row r="7995" customFormat="1" ht="13" x14ac:dyDescent="0.15"/>
    <row r="7996" customFormat="1" ht="13" x14ac:dyDescent="0.15"/>
    <row r="7997" customFormat="1" ht="13" x14ac:dyDescent="0.15"/>
    <row r="7998" customFormat="1" ht="13" x14ac:dyDescent="0.15"/>
    <row r="7999" customFormat="1" ht="13" x14ac:dyDescent="0.15"/>
    <row r="8000" customFormat="1" ht="13" x14ac:dyDescent="0.15"/>
    <row r="8001" customFormat="1" ht="13" x14ac:dyDescent="0.15"/>
    <row r="8002" customFormat="1" ht="13" x14ac:dyDescent="0.15"/>
    <row r="8003" customFormat="1" ht="13" x14ac:dyDescent="0.15"/>
    <row r="8004" customFormat="1" ht="13" x14ac:dyDescent="0.15"/>
    <row r="8005" customFormat="1" ht="13" x14ac:dyDescent="0.15"/>
    <row r="8006" customFormat="1" ht="13" x14ac:dyDescent="0.15"/>
    <row r="8007" customFormat="1" ht="13" x14ac:dyDescent="0.15"/>
    <row r="8008" customFormat="1" ht="13" x14ac:dyDescent="0.15"/>
    <row r="8009" customFormat="1" ht="13" x14ac:dyDescent="0.15"/>
    <row r="8010" customFormat="1" ht="13" x14ac:dyDescent="0.15"/>
    <row r="8011" customFormat="1" ht="13" x14ac:dyDescent="0.15"/>
    <row r="8012" customFormat="1" ht="13" x14ac:dyDescent="0.15"/>
    <row r="8013" customFormat="1" ht="13" x14ac:dyDescent="0.15"/>
    <row r="8014" customFormat="1" ht="13" x14ac:dyDescent="0.15"/>
    <row r="8015" customFormat="1" ht="13" x14ac:dyDescent="0.15"/>
    <row r="8016" customFormat="1" ht="13" x14ac:dyDescent="0.15"/>
    <row r="8017" customFormat="1" ht="13" x14ac:dyDescent="0.15"/>
    <row r="8018" customFormat="1" ht="13" x14ac:dyDescent="0.15"/>
    <row r="8019" customFormat="1" ht="13" x14ac:dyDescent="0.15"/>
    <row r="8020" customFormat="1" ht="13" x14ac:dyDescent="0.15"/>
    <row r="8021" customFormat="1" ht="13" x14ac:dyDescent="0.15"/>
    <row r="8022" customFormat="1" ht="13" x14ac:dyDescent="0.15"/>
    <row r="8023" customFormat="1" ht="13" x14ac:dyDescent="0.15"/>
    <row r="8024" customFormat="1" ht="13" x14ac:dyDescent="0.15"/>
    <row r="8025" customFormat="1" ht="13" x14ac:dyDescent="0.15"/>
    <row r="8026" customFormat="1" ht="13" x14ac:dyDescent="0.15"/>
    <row r="8027" customFormat="1" ht="13" x14ac:dyDescent="0.15"/>
    <row r="8028" customFormat="1" ht="13" x14ac:dyDescent="0.15"/>
    <row r="8029" customFormat="1" ht="13" x14ac:dyDescent="0.15"/>
    <row r="8030" customFormat="1" ht="13" x14ac:dyDescent="0.15"/>
    <row r="8031" customFormat="1" ht="13" x14ac:dyDescent="0.15"/>
    <row r="8032" customFormat="1" ht="13" x14ac:dyDescent="0.15"/>
    <row r="8033" customFormat="1" ht="13" x14ac:dyDescent="0.15"/>
    <row r="8034" customFormat="1" ht="13" x14ac:dyDescent="0.15"/>
    <row r="8035" customFormat="1" ht="13" x14ac:dyDescent="0.15"/>
    <row r="8036" customFormat="1" ht="13" x14ac:dyDescent="0.15"/>
    <row r="8037" customFormat="1" ht="13" x14ac:dyDescent="0.15"/>
    <row r="8038" customFormat="1" ht="13" x14ac:dyDescent="0.15"/>
    <row r="8039" customFormat="1" ht="13" x14ac:dyDescent="0.15"/>
    <row r="8040" customFormat="1" ht="13" x14ac:dyDescent="0.15"/>
    <row r="8041" customFormat="1" ht="13" x14ac:dyDescent="0.15"/>
    <row r="8042" customFormat="1" ht="13" x14ac:dyDescent="0.15"/>
    <row r="8043" customFormat="1" ht="13" x14ac:dyDescent="0.15"/>
    <row r="8044" customFormat="1" ht="13" x14ac:dyDescent="0.15"/>
    <row r="8045" customFormat="1" ht="13" x14ac:dyDescent="0.15"/>
    <row r="8046" customFormat="1" ht="13" x14ac:dyDescent="0.15"/>
    <row r="8047" customFormat="1" ht="13" x14ac:dyDescent="0.15"/>
    <row r="8048" customFormat="1" ht="13" x14ac:dyDescent="0.15"/>
    <row r="8049" customFormat="1" ht="13" x14ac:dyDescent="0.15"/>
    <row r="8050" customFormat="1" ht="13" x14ac:dyDescent="0.15"/>
    <row r="8051" customFormat="1" ht="13" x14ac:dyDescent="0.15"/>
    <row r="8052" customFormat="1" ht="13" x14ac:dyDescent="0.15"/>
    <row r="8053" customFormat="1" ht="13" x14ac:dyDescent="0.15"/>
    <row r="8054" customFormat="1" ht="13" x14ac:dyDescent="0.15"/>
    <row r="8055" customFormat="1" ht="13" x14ac:dyDescent="0.15"/>
    <row r="8056" customFormat="1" ht="13" x14ac:dyDescent="0.15"/>
    <row r="8057" customFormat="1" ht="13" x14ac:dyDescent="0.15"/>
    <row r="8058" customFormat="1" ht="13" x14ac:dyDescent="0.15"/>
    <row r="8059" customFormat="1" ht="13" x14ac:dyDescent="0.15"/>
    <row r="8060" customFormat="1" ht="13" x14ac:dyDescent="0.15"/>
    <row r="8061" customFormat="1" ht="13" x14ac:dyDescent="0.15"/>
    <row r="8062" customFormat="1" ht="13" x14ac:dyDescent="0.15"/>
    <row r="8063" customFormat="1" ht="13" x14ac:dyDescent="0.15"/>
    <row r="8064" customFormat="1" ht="13" x14ac:dyDescent="0.15"/>
    <row r="8065" customFormat="1" ht="13" x14ac:dyDescent="0.15"/>
    <row r="8066" customFormat="1" ht="13" x14ac:dyDescent="0.15"/>
    <row r="8067" customFormat="1" ht="13" x14ac:dyDescent="0.15"/>
    <row r="8068" customFormat="1" ht="13" x14ac:dyDescent="0.15"/>
    <row r="8069" customFormat="1" ht="13" x14ac:dyDescent="0.15"/>
    <row r="8070" customFormat="1" ht="13" x14ac:dyDescent="0.15"/>
    <row r="8071" customFormat="1" ht="13" x14ac:dyDescent="0.15"/>
    <row r="8072" customFormat="1" ht="13" x14ac:dyDescent="0.15"/>
    <row r="8073" customFormat="1" ht="13" x14ac:dyDescent="0.15"/>
    <row r="8074" customFormat="1" ht="13" x14ac:dyDescent="0.15"/>
    <row r="8075" customFormat="1" ht="13" x14ac:dyDescent="0.15"/>
    <row r="8076" customFormat="1" ht="13" x14ac:dyDescent="0.15"/>
    <row r="8077" customFormat="1" ht="13" x14ac:dyDescent="0.15"/>
    <row r="8078" customFormat="1" ht="13" x14ac:dyDescent="0.15"/>
    <row r="8079" customFormat="1" ht="13" x14ac:dyDescent="0.15"/>
    <row r="8080" customFormat="1" ht="13" x14ac:dyDescent="0.15"/>
    <row r="8081" customFormat="1" ht="13" x14ac:dyDescent="0.15"/>
    <row r="8082" customFormat="1" ht="13" x14ac:dyDescent="0.15"/>
    <row r="8083" customFormat="1" ht="13" x14ac:dyDescent="0.15"/>
    <row r="8084" customFormat="1" ht="13" x14ac:dyDescent="0.15"/>
    <row r="8085" customFormat="1" ht="13" x14ac:dyDescent="0.15"/>
    <row r="8086" customFormat="1" ht="13" x14ac:dyDescent="0.15"/>
    <row r="8087" customFormat="1" ht="13" x14ac:dyDescent="0.15"/>
    <row r="8088" customFormat="1" ht="13" x14ac:dyDescent="0.15"/>
    <row r="8089" customFormat="1" ht="13" x14ac:dyDescent="0.15"/>
    <row r="8090" customFormat="1" ht="13" x14ac:dyDescent="0.15"/>
    <row r="8091" customFormat="1" ht="13" x14ac:dyDescent="0.15"/>
    <row r="8092" customFormat="1" ht="13" x14ac:dyDescent="0.15"/>
    <row r="8093" customFormat="1" ht="13" x14ac:dyDescent="0.15"/>
    <row r="8094" customFormat="1" ht="13" x14ac:dyDescent="0.15"/>
    <row r="8095" customFormat="1" ht="13" x14ac:dyDescent="0.15"/>
    <row r="8096" customFormat="1" ht="13" x14ac:dyDescent="0.15"/>
    <row r="8097" customFormat="1" ht="13" x14ac:dyDescent="0.15"/>
    <row r="8098" customFormat="1" ht="13" x14ac:dyDescent="0.15"/>
    <row r="8099" customFormat="1" ht="13" x14ac:dyDescent="0.15"/>
    <row r="8100" customFormat="1" ht="13" x14ac:dyDescent="0.15"/>
    <row r="8101" customFormat="1" ht="13" x14ac:dyDescent="0.15"/>
    <row r="8102" customFormat="1" ht="13" x14ac:dyDescent="0.15"/>
    <row r="8103" customFormat="1" ht="13" x14ac:dyDescent="0.15"/>
    <row r="8104" customFormat="1" ht="13" x14ac:dyDescent="0.15"/>
    <row r="8105" customFormat="1" ht="13" x14ac:dyDescent="0.15"/>
    <row r="8106" customFormat="1" ht="13" x14ac:dyDescent="0.15"/>
    <row r="8107" customFormat="1" ht="13" x14ac:dyDescent="0.15"/>
    <row r="8108" customFormat="1" ht="13" x14ac:dyDescent="0.15"/>
    <row r="8109" customFormat="1" ht="13" x14ac:dyDescent="0.15"/>
    <row r="8110" customFormat="1" ht="13" x14ac:dyDescent="0.15"/>
    <row r="8111" customFormat="1" ht="13" x14ac:dyDescent="0.15"/>
    <row r="8112" customFormat="1" ht="13" x14ac:dyDescent="0.15"/>
    <row r="8113" customFormat="1" ht="13" x14ac:dyDescent="0.15"/>
    <row r="8114" customFormat="1" ht="13" x14ac:dyDescent="0.15"/>
    <row r="8115" customFormat="1" ht="13" x14ac:dyDescent="0.15"/>
    <row r="8116" customFormat="1" ht="13" x14ac:dyDescent="0.15"/>
    <row r="8117" customFormat="1" ht="13" x14ac:dyDescent="0.15"/>
    <row r="8118" customFormat="1" ht="13" x14ac:dyDescent="0.15"/>
    <row r="8119" customFormat="1" ht="13" x14ac:dyDescent="0.15"/>
    <row r="8120" customFormat="1" ht="13" x14ac:dyDescent="0.15"/>
    <row r="8121" customFormat="1" ht="13" x14ac:dyDescent="0.15"/>
    <row r="8122" customFormat="1" ht="13" x14ac:dyDescent="0.15"/>
    <row r="8123" customFormat="1" ht="13" x14ac:dyDescent="0.15"/>
    <row r="8124" customFormat="1" ht="13" x14ac:dyDescent="0.15"/>
    <row r="8125" customFormat="1" ht="13" x14ac:dyDescent="0.15"/>
    <row r="8126" customFormat="1" ht="13" x14ac:dyDescent="0.15"/>
    <row r="8127" customFormat="1" ht="13" x14ac:dyDescent="0.15"/>
    <row r="8128" customFormat="1" ht="13" x14ac:dyDescent="0.15"/>
    <row r="8129" customFormat="1" ht="13" x14ac:dyDescent="0.15"/>
    <row r="8130" customFormat="1" ht="13" x14ac:dyDescent="0.15"/>
    <row r="8131" customFormat="1" ht="13" x14ac:dyDescent="0.15"/>
    <row r="8132" customFormat="1" ht="13" x14ac:dyDescent="0.15"/>
    <row r="8133" customFormat="1" ht="13" x14ac:dyDescent="0.15"/>
    <row r="8134" customFormat="1" ht="13" x14ac:dyDescent="0.15"/>
    <row r="8135" customFormat="1" ht="13" x14ac:dyDescent="0.15"/>
    <row r="8136" customFormat="1" ht="13" x14ac:dyDescent="0.15"/>
    <row r="8137" customFormat="1" ht="13" x14ac:dyDescent="0.15"/>
    <row r="8138" customFormat="1" ht="13" x14ac:dyDescent="0.15"/>
    <row r="8139" customFormat="1" ht="13" x14ac:dyDescent="0.15"/>
    <row r="8140" customFormat="1" ht="13" x14ac:dyDescent="0.15"/>
    <row r="8141" customFormat="1" ht="13" x14ac:dyDescent="0.15"/>
    <row r="8142" customFormat="1" ht="13" x14ac:dyDescent="0.15"/>
    <row r="8143" customFormat="1" ht="13" x14ac:dyDescent="0.15"/>
    <row r="8144" customFormat="1" ht="13" x14ac:dyDescent="0.15"/>
    <row r="8145" customFormat="1" ht="13" x14ac:dyDescent="0.15"/>
    <row r="8146" customFormat="1" ht="13" x14ac:dyDescent="0.15"/>
    <row r="8147" customFormat="1" ht="13" x14ac:dyDescent="0.15"/>
    <row r="8148" customFormat="1" ht="13" x14ac:dyDescent="0.15"/>
    <row r="8149" customFormat="1" ht="13" x14ac:dyDescent="0.15"/>
    <row r="8150" customFormat="1" ht="13" x14ac:dyDescent="0.15"/>
    <row r="8151" customFormat="1" ht="13" x14ac:dyDescent="0.15"/>
    <row r="8152" customFormat="1" ht="13" x14ac:dyDescent="0.15"/>
    <row r="8153" customFormat="1" ht="13" x14ac:dyDescent="0.15"/>
    <row r="8154" customFormat="1" ht="13" x14ac:dyDescent="0.15"/>
    <row r="8155" customFormat="1" ht="13" x14ac:dyDescent="0.15"/>
    <row r="8156" customFormat="1" ht="13" x14ac:dyDescent="0.15"/>
    <row r="8157" customFormat="1" ht="13" x14ac:dyDescent="0.15"/>
    <row r="8158" customFormat="1" ht="13" x14ac:dyDescent="0.15"/>
    <row r="8159" customFormat="1" ht="13" x14ac:dyDescent="0.15"/>
    <row r="8160" customFormat="1" ht="13" x14ac:dyDescent="0.15"/>
    <row r="8161" customFormat="1" ht="13" x14ac:dyDescent="0.15"/>
    <row r="8162" customFormat="1" ht="13" x14ac:dyDescent="0.15"/>
    <row r="8163" customFormat="1" ht="13" x14ac:dyDescent="0.15"/>
    <row r="8164" customFormat="1" ht="13" x14ac:dyDescent="0.15"/>
    <row r="8165" customFormat="1" ht="13" x14ac:dyDescent="0.15"/>
    <row r="8166" customFormat="1" ht="13" x14ac:dyDescent="0.15"/>
    <row r="8167" customFormat="1" ht="13" x14ac:dyDescent="0.15"/>
    <row r="8168" customFormat="1" ht="13" x14ac:dyDescent="0.15"/>
    <row r="8169" customFormat="1" ht="13" x14ac:dyDescent="0.15"/>
    <row r="8170" customFormat="1" ht="13" x14ac:dyDescent="0.15"/>
    <row r="8171" customFormat="1" ht="13" x14ac:dyDescent="0.15"/>
    <row r="8172" customFormat="1" ht="13" x14ac:dyDescent="0.15"/>
    <row r="8173" customFormat="1" ht="13" x14ac:dyDescent="0.15"/>
    <row r="8174" customFormat="1" ht="13" x14ac:dyDescent="0.15"/>
    <row r="8175" customFormat="1" ht="13" x14ac:dyDescent="0.15"/>
    <row r="8176" customFormat="1" ht="13" x14ac:dyDescent="0.15"/>
    <row r="8177" customFormat="1" ht="13" x14ac:dyDescent="0.15"/>
    <row r="8178" customFormat="1" ht="13" x14ac:dyDescent="0.15"/>
    <row r="8179" customFormat="1" ht="13" x14ac:dyDescent="0.15"/>
    <row r="8180" customFormat="1" ht="13" x14ac:dyDescent="0.15"/>
    <row r="8181" customFormat="1" ht="13" x14ac:dyDescent="0.15"/>
    <row r="8182" customFormat="1" ht="13" x14ac:dyDescent="0.15"/>
    <row r="8183" customFormat="1" ht="13" x14ac:dyDescent="0.15"/>
    <row r="8184" customFormat="1" ht="13" x14ac:dyDescent="0.15"/>
    <row r="8185" customFormat="1" ht="13" x14ac:dyDescent="0.15"/>
    <row r="8186" customFormat="1" ht="13" x14ac:dyDescent="0.15"/>
    <row r="8187" customFormat="1" ht="13" x14ac:dyDescent="0.15"/>
    <row r="8188" customFormat="1" ht="13" x14ac:dyDescent="0.15"/>
    <row r="8189" customFormat="1" ht="13" x14ac:dyDescent="0.15"/>
    <row r="8190" customFormat="1" ht="13" x14ac:dyDescent="0.15"/>
    <row r="8191" customFormat="1" ht="13" x14ac:dyDescent="0.15"/>
    <row r="8192" customFormat="1" ht="13" x14ac:dyDescent="0.15"/>
    <row r="8193" customFormat="1" ht="13" x14ac:dyDescent="0.15"/>
    <row r="8194" customFormat="1" ht="13" x14ac:dyDescent="0.15"/>
    <row r="8195" customFormat="1" ht="13" x14ac:dyDescent="0.15"/>
    <row r="8196" customFormat="1" ht="13" x14ac:dyDescent="0.15"/>
    <row r="8197" customFormat="1" ht="13" x14ac:dyDescent="0.15"/>
    <row r="8198" customFormat="1" ht="13" x14ac:dyDescent="0.15"/>
    <row r="8199" customFormat="1" ht="13" x14ac:dyDescent="0.15"/>
    <row r="8200" customFormat="1" ht="13" x14ac:dyDescent="0.15"/>
    <row r="8201" customFormat="1" ht="13" x14ac:dyDescent="0.15"/>
    <row r="8202" customFormat="1" ht="13" x14ac:dyDescent="0.15"/>
    <row r="8203" customFormat="1" ht="13" x14ac:dyDescent="0.15"/>
    <row r="8204" customFormat="1" ht="13" x14ac:dyDescent="0.15"/>
    <row r="8205" customFormat="1" ht="13" x14ac:dyDescent="0.15"/>
    <row r="8206" customFormat="1" ht="13" x14ac:dyDescent="0.15"/>
    <row r="8207" customFormat="1" ht="13" x14ac:dyDescent="0.15"/>
    <row r="8208" customFormat="1" ht="13" x14ac:dyDescent="0.15"/>
    <row r="8209" customFormat="1" ht="13" x14ac:dyDescent="0.15"/>
    <row r="8210" customFormat="1" ht="13" x14ac:dyDescent="0.15"/>
    <row r="8211" customFormat="1" ht="13" x14ac:dyDescent="0.15"/>
    <row r="8212" customFormat="1" ht="13" x14ac:dyDescent="0.15"/>
    <row r="8213" customFormat="1" ht="13" x14ac:dyDescent="0.15"/>
    <row r="8214" customFormat="1" ht="13" x14ac:dyDescent="0.15"/>
    <row r="8215" customFormat="1" ht="13" x14ac:dyDescent="0.15"/>
    <row r="8216" customFormat="1" ht="13" x14ac:dyDescent="0.15"/>
    <row r="8217" customFormat="1" ht="13" x14ac:dyDescent="0.15"/>
    <row r="8218" customFormat="1" ht="13" x14ac:dyDescent="0.15"/>
    <row r="8219" customFormat="1" ht="13" x14ac:dyDescent="0.15"/>
    <row r="8220" customFormat="1" ht="13" x14ac:dyDescent="0.15"/>
    <row r="8221" customFormat="1" ht="13" x14ac:dyDescent="0.15"/>
    <row r="8222" customFormat="1" ht="13" x14ac:dyDescent="0.15"/>
    <row r="8223" customFormat="1" ht="13" x14ac:dyDescent="0.15"/>
    <row r="8224" customFormat="1" ht="13" x14ac:dyDescent="0.15"/>
    <row r="8225" customFormat="1" ht="13" x14ac:dyDescent="0.15"/>
    <row r="8226" customFormat="1" ht="13" x14ac:dyDescent="0.15"/>
    <row r="8227" customFormat="1" ht="13" x14ac:dyDescent="0.15"/>
    <row r="8228" customFormat="1" ht="13" x14ac:dyDescent="0.15"/>
    <row r="8229" customFormat="1" ht="13" x14ac:dyDescent="0.15"/>
    <row r="8230" customFormat="1" ht="13" x14ac:dyDescent="0.15"/>
    <row r="8231" customFormat="1" ht="13" x14ac:dyDescent="0.15"/>
    <row r="8232" customFormat="1" ht="13" x14ac:dyDescent="0.15"/>
    <row r="8233" customFormat="1" ht="13" x14ac:dyDescent="0.15"/>
    <row r="8234" customFormat="1" ht="13" x14ac:dyDescent="0.15"/>
    <row r="8235" customFormat="1" ht="13" x14ac:dyDescent="0.15"/>
    <row r="8236" customFormat="1" ht="13" x14ac:dyDescent="0.15"/>
    <row r="8237" customFormat="1" ht="13" x14ac:dyDescent="0.15"/>
    <row r="8238" customFormat="1" ht="13" x14ac:dyDescent="0.15"/>
    <row r="8239" customFormat="1" ht="13" x14ac:dyDescent="0.15"/>
    <row r="8240" customFormat="1" ht="13" x14ac:dyDescent="0.15"/>
    <row r="8241" customFormat="1" ht="13" x14ac:dyDescent="0.15"/>
    <row r="8242" customFormat="1" ht="13" x14ac:dyDescent="0.15"/>
    <row r="8243" customFormat="1" ht="13" x14ac:dyDescent="0.15"/>
    <row r="8244" customFormat="1" ht="13" x14ac:dyDescent="0.15"/>
    <row r="8245" customFormat="1" ht="13" x14ac:dyDescent="0.15"/>
    <row r="8246" customFormat="1" ht="13" x14ac:dyDescent="0.15"/>
    <row r="8247" customFormat="1" ht="13" x14ac:dyDescent="0.15"/>
    <row r="8248" customFormat="1" ht="13" x14ac:dyDescent="0.15"/>
    <row r="8249" customFormat="1" ht="13" x14ac:dyDescent="0.15"/>
    <row r="8250" customFormat="1" ht="13" x14ac:dyDescent="0.15"/>
    <row r="8251" customFormat="1" ht="13" x14ac:dyDescent="0.15"/>
    <row r="8252" customFormat="1" ht="13" x14ac:dyDescent="0.15"/>
    <row r="8253" customFormat="1" ht="13" x14ac:dyDescent="0.15"/>
    <row r="8254" customFormat="1" ht="13" x14ac:dyDescent="0.15"/>
    <row r="8255" customFormat="1" ht="13" x14ac:dyDescent="0.15"/>
    <row r="8256" customFormat="1" ht="13" x14ac:dyDescent="0.15"/>
    <row r="8257" customFormat="1" ht="13" x14ac:dyDescent="0.15"/>
    <row r="8258" customFormat="1" ht="13" x14ac:dyDescent="0.15"/>
    <row r="8259" customFormat="1" ht="13" x14ac:dyDescent="0.15"/>
    <row r="8260" customFormat="1" ht="13" x14ac:dyDescent="0.15"/>
    <row r="8261" customFormat="1" ht="13" x14ac:dyDescent="0.15"/>
    <row r="8262" customFormat="1" ht="13" x14ac:dyDescent="0.15"/>
    <row r="8263" customFormat="1" ht="13" x14ac:dyDescent="0.15"/>
    <row r="8264" customFormat="1" ht="13" x14ac:dyDescent="0.15"/>
    <row r="8265" customFormat="1" ht="13" x14ac:dyDescent="0.15"/>
    <row r="8266" customFormat="1" ht="13" x14ac:dyDescent="0.15"/>
    <row r="8267" customFormat="1" ht="13" x14ac:dyDescent="0.15"/>
    <row r="8268" customFormat="1" ht="13" x14ac:dyDescent="0.15"/>
    <row r="8269" customFormat="1" ht="13" x14ac:dyDescent="0.15"/>
    <row r="8270" customFormat="1" ht="13" x14ac:dyDescent="0.15"/>
    <row r="8271" customFormat="1" ht="13" x14ac:dyDescent="0.15"/>
    <row r="8272" customFormat="1" ht="13" x14ac:dyDescent="0.15"/>
    <row r="8273" customFormat="1" ht="13" x14ac:dyDescent="0.15"/>
    <row r="8274" customFormat="1" ht="13" x14ac:dyDescent="0.15"/>
    <row r="8275" customFormat="1" ht="13" x14ac:dyDescent="0.15"/>
    <row r="8276" customFormat="1" ht="13" x14ac:dyDescent="0.15"/>
    <row r="8277" customFormat="1" ht="13" x14ac:dyDescent="0.15"/>
    <row r="8278" customFormat="1" ht="13" x14ac:dyDescent="0.15"/>
    <row r="8279" customFormat="1" ht="13" x14ac:dyDescent="0.15"/>
    <row r="8280" customFormat="1" ht="13" x14ac:dyDescent="0.15"/>
    <row r="8281" customFormat="1" ht="13" x14ac:dyDescent="0.15"/>
    <row r="8282" customFormat="1" ht="13" x14ac:dyDescent="0.15"/>
    <row r="8283" customFormat="1" ht="13" x14ac:dyDescent="0.15"/>
    <row r="8284" customFormat="1" ht="13" x14ac:dyDescent="0.15"/>
    <row r="8285" customFormat="1" ht="13" x14ac:dyDescent="0.15"/>
    <row r="8286" customFormat="1" ht="13" x14ac:dyDescent="0.15"/>
    <row r="8287" customFormat="1" ht="13" x14ac:dyDescent="0.15"/>
    <row r="8288" customFormat="1" ht="13" x14ac:dyDescent="0.15"/>
    <row r="8289" customFormat="1" ht="13" x14ac:dyDescent="0.15"/>
    <row r="8290" customFormat="1" ht="13" x14ac:dyDescent="0.15"/>
    <row r="8291" customFormat="1" ht="13" x14ac:dyDescent="0.15"/>
    <row r="8292" customFormat="1" ht="13" x14ac:dyDescent="0.15"/>
    <row r="8293" customFormat="1" ht="13" x14ac:dyDescent="0.15"/>
    <row r="8294" customFormat="1" ht="13" x14ac:dyDescent="0.15"/>
    <row r="8295" customFormat="1" ht="13" x14ac:dyDescent="0.15"/>
    <row r="8296" customFormat="1" ht="13" x14ac:dyDescent="0.15"/>
    <row r="8297" customFormat="1" ht="13" x14ac:dyDescent="0.15"/>
    <row r="8298" customFormat="1" ht="13" x14ac:dyDescent="0.15"/>
    <row r="8299" customFormat="1" ht="13" x14ac:dyDescent="0.15"/>
    <row r="8300" customFormat="1" ht="13" x14ac:dyDescent="0.15"/>
    <row r="8301" customFormat="1" ht="13" x14ac:dyDescent="0.15"/>
    <row r="8302" customFormat="1" ht="13" x14ac:dyDescent="0.15"/>
    <row r="8303" customFormat="1" ht="13" x14ac:dyDescent="0.15"/>
    <row r="8304" customFormat="1" ht="13" x14ac:dyDescent="0.15"/>
    <row r="8305" customFormat="1" ht="13" x14ac:dyDescent="0.15"/>
    <row r="8306" customFormat="1" ht="13" x14ac:dyDescent="0.15"/>
    <row r="8307" customFormat="1" ht="13" x14ac:dyDescent="0.15"/>
    <row r="8308" customFormat="1" ht="13" x14ac:dyDescent="0.15"/>
    <row r="8309" customFormat="1" ht="13" x14ac:dyDescent="0.15"/>
    <row r="8310" customFormat="1" ht="13" x14ac:dyDescent="0.15"/>
    <row r="8311" customFormat="1" ht="13" x14ac:dyDescent="0.15"/>
    <row r="8312" customFormat="1" ht="13" x14ac:dyDescent="0.15"/>
    <row r="8313" customFormat="1" ht="13" x14ac:dyDescent="0.15"/>
    <row r="8314" customFormat="1" ht="13" x14ac:dyDescent="0.15"/>
    <row r="8315" customFormat="1" ht="13" x14ac:dyDescent="0.15"/>
    <row r="8316" customFormat="1" ht="13" x14ac:dyDescent="0.15"/>
    <row r="8317" customFormat="1" ht="13" x14ac:dyDescent="0.15"/>
    <row r="8318" customFormat="1" ht="13" x14ac:dyDescent="0.15"/>
    <row r="8319" customFormat="1" ht="13" x14ac:dyDescent="0.15"/>
    <row r="8320" customFormat="1" ht="13" x14ac:dyDescent="0.15"/>
    <row r="8321" customFormat="1" ht="13" x14ac:dyDescent="0.15"/>
    <row r="8322" customFormat="1" ht="13" x14ac:dyDescent="0.15"/>
    <row r="8323" customFormat="1" ht="13" x14ac:dyDescent="0.15"/>
    <row r="8324" customFormat="1" ht="13" x14ac:dyDescent="0.15"/>
    <row r="8325" customFormat="1" ht="13" x14ac:dyDescent="0.15"/>
    <row r="8326" customFormat="1" ht="13" x14ac:dyDescent="0.15"/>
    <row r="8327" customFormat="1" ht="13" x14ac:dyDescent="0.15"/>
    <row r="8328" customFormat="1" ht="13" x14ac:dyDescent="0.15"/>
    <row r="8329" customFormat="1" ht="13" x14ac:dyDescent="0.15"/>
    <row r="8330" customFormat="1" ht="13" x14ac:dyDescent="0.15"/>
    <row r="8331" customFormat="1" ht="13" x14ac:dyDescent="0.15"/>
    <row r="8332" customFormat="1" ht="13" x14ac:dyDescent="0.15"/>
    <row r="8333" customFormat="1" ht="13" x14ac:dyDescent="0.15"/>
    <row r="8334" customFormat="1" ht="13" x14ac:dyDescent="0.15"/>
    <row r="8335" customFormat="1" ht="13" x14ac:dyDescent="0.15"/>
    <row r="8336" customFormat="1" ht="13" x14ac:dyDescent="0.15"/>
    <row r="8337" customFormat="1" ht="13" x14ac:dyDescent="0.15"/>
    <row r="8338" customFormat="1" ht="13" x14ac:dyDescent="0.15"/>
    <row r="8339" customFormat="1" ht="13" x14ac:dyDescent="0.15"/>
    <row r="8340" customFormat="1" ht="13" x14ac:dyDescent="0.15"/>
    <row r="8341" customFormat="1" ht="13" x14ac:dyDescent="0.15"/>
    <row r="8342" customFormat="1" ht="13" x14ac:dyDescent="0.15"/>
    <row r="8343" customFormat="1" ht="13" x14ac:dyDescent="0.15"/>
    <row r="8344" customFormat="1" ht="13" x14ac:dyDescent="0.15"/>
    <row r="8345" customFormat="1" ht="13" x14ac:dyDescent="0.15"/>
    <row r="8346" customFormat="1" ht="13" x14ac:dyDescent="0.15"/>
    <row r="8347" customFormat="1" ht="13" x14ac:dyDescent="0.15"/>
    <row r="8348" customFormat="1" ht="13" x14ac:dyDescent="0.15"/>
    <row r="8349" customFormat="1" ht="13" x14ac:dyDescent="0.15"/>
    <row r="8350" customFormat="1" ht="13" x14ac:dyDescent="0.15"/>
    <row r="8351" customFormat="1" ht="13" x14ac:dyDescent="0.15"/>
    <row r="8352" customFormat="1" ht="13" x14ac:dyDescent="0.15"/>
    <row r="8353" customFormat="1" ht="13" x14ac:dyDescent="0.15"/>
    <row r="8354" customFormat="1" ht="13" x14ac:dyDescent="0.15"/>
    <row r="8355" customFormat="1" ht="13" x14ac:dyDescent="0.15"/>
    <row r="8356" customFormat="1" ht="13" x14ac:dyDescent="0.15"/>
    <row r="8357" customFormat="1" ht="13" x14ac:dyDescent="0.15"/>
    <row r="8358" customFormat="1" ht="13" x14ac:dyDescent="0.15"/>
    <row r="8359" customFormat="1" ht="13" x14ac:dyDescent="0.15"/>
    <row r="8360" customFormat="1" ht="13" x14ac:dyDescent="0.15"/>
    <row r="8361" customFormat="1" ht="13" x14ac:dyDescent="0.15"/>
    <row r="8362" customFormat="1" ht="13" x14ac:dyDescent="0.15"/>
    <row r="8363" customFormat="1" ht="13" x14ac:dyDescent="0.15"/>
    <row r="8364" customFormat="1" ht="13" x14ac:dyDescent="0.15"/>
    <row r="8365" customFormat="1" ht="13" x14ac:dyDescent="0.15"/>
    <row r="8366" customFormat="1" ht="13" x14ac:dyDescent="0.15"/>
    <row r="8367" customFormat="1" ht="13" x14ac:dyDescent="0.15"/>
    <row r="8368" customFormat="1" ht="13" x14ac:dyDescent="0.15"/>
    <row r="8369" customFormat="1" ht="13" x14ac:dyDescent="0.15"/>
    <row r="8370" customFormat="1" ht="13" x14ac:dyDescent="0.15"/>
    <row r="8371" customFormat="1" ht="13" x14ac:dyDescent="0.15"/>
    <row r="8372" customFormat="1" ht="13" x14ac:dyDescent="0.15"/>
    <row r="8373" customFormat="1" ht="13" x14ac:dyDescent="0.15"/>
    <row r="8374" customFormat="1" ht="13" x14ac:dyDescent="0.15"/>
    <row r="8375" customFormat="1" ht="13" x14ac:dyDescent="0.15"/>
    <row r="8376" customFormat="1" ht="13" x14ac:dyDescent="0.15"/>
    <row r="8377" customFormat="1" ht="13" x14ac:dyDescent="0.15"/>
    <row r="8378" customFormat="1" ht="13" x14ac:dyDescent="0.15"/>
    <row r="8379" customFormat="1" ht="13" x14ac:dyDescent="0.15"/>
    <row r="8380" customFormat="1" ht="13" x14ac:dyDescent="0.15"/>
    <row r="8381" customFormat="1" ht="13" x14ac:dyDescent="0.15"/>
    <row r="8382" customFormat="1" ht="13" x14ac:dyDescent="0.15"/>
    <row r="8383" customFormat="1" ht="13" x14ac:dyDescent="0.15"/>
    <row r="8384" customFormat="1" ht="13" x14ac:dyDescent="0.15"/>
    <row r="8385" customFormat="1" ht="13" x14ac:dyDescent="0.15"/>
    <row r="8386" customFormat="1" ht="13" x14ac:dyDescent="0.15"/>
    <row r="8387" customFormat="1" ht="13" x14ac:dyDescent="0.15"/>
    <row r="8388" customFormat="1" ht="13" x14ac:dyDescent="0.15"/>
    <row r="8389" customFormat="1" ht="13" x14ac:dyDescent="0.15"/>
    <row r="8390" customFormat="1" ht="13" x14ac:dyDescent="0.15"/>
    <row r="8391" customFormat="1" ht="13" x14ac:dyDescent="0.15"/>
    <row r="8392" customFormat="1" ht="13" x14ac:dyDescent="0.15"/>
    <row r="8393" customFormat="1" ht="13" x14ac:dyDescent="0.15"/>
    <row r="8394" customFormat="1" ht="13" x14ac:dyDescent="0.15"/>
    <row r="8395" customFormat="1" ht="13" x14ac:dyDescent="0.15"/>
    <row r="8396" customFormat="1" ht="13" x14ac:dyDescent="0.15"/>
    <row r="8397" customFormat="1" ht="13" x14ac:dyDescent="0.15"/>
    <row r="8398" customFormat="1" ht="13" x14ac:dyDescent="0.15"/>
    <row r="8399" customFormat="1" ht="13" x14ac:dyDescent="0.15"/>
    <row r="8400" customFormat="1" ht="13" x14ac:dyDescent="0.15"/>
    <row r="8401" customFormat="1" ht="13" x14ac:dyDescent="0.15"/>
    <row r="8402" customFormat="1" ht="13" x14ac:dyDescent="0.15"/>
    <row r="8403" customFormat="1" ht="13" x14ac:dyDescent="0.15"/>
    <row r="8404" customFormat="1" ht="13" x14ac:dyDescent="0.15"/>
    <row r="8405" customFormat="1" ht="13" x14ac:dyDescent="0.15"/>
    <row r="8406" customFormat="1" ht="13" x14ac:dyDescent="0.15"/>
    <row r="8407" customFormat="1" ht="13" x14ac:dyDescent="0.15"/>
    <row r="8408" customFormat="1" ht="13" x14ac:dyDescent="0.15"/>
    <row r="8409" customFormat="1" ht="13" x14ac:dyDescent="0.15"/>
    <row r="8410" customFormat="1" ht="13" x14ac:dyDescent="0.15"/>
    <row r="8411" customFormat="1" ht="13" x14ac:dyDescent="0.15"/>
    <row r="8412" customFormat="1" ht="13" x14ac:dyDescent="0.15"/>
    <row r="8413" customFormat="1" ht="13" x14ac:dyDescent="0.15"/>
    <row r="8414" customFormat="1" ht="13" x14ac:dyDescent="0.15"/>
    <row r="8415" customFormat="1" ht="13" x14ac:dyDescent="0.15"/>
    <row r="8416" customFormat="1" ht="13" x14ac:dyDescent="0.15"/>
    <row r="8417" customFormat="1" ht="13" x14ac:dyDescent="0.15"/>
    <row r="8418" customFormat="1" ht="13" x14ac:dyDescent="0.15"/>
    <row r="8419" customFormat="1" ht="13" x14ac:dyDescent="0.15"/>
    <row r="8420" customFormat="1" ht="13" x14ac:dyDescent="0.15"/>
    <row r="8421" customFormat="1" ht="13" x14ac:dyDescent="0.15"/>
    <row r="8422" customFormat="1" ht="13" x14ac:dyDescent="0.15"/>
    <row r="8423" customFormat="1" ht="13" x14ac:dyDescent="0.15"/>
    <row r="8424" customFormat="1" ht="13" x14ac:dyDescent="0.15"/>
    <row r="8425" customFormat="1" ht="13" x14ac:dyDescent="0.15"/>
    <row r="8426" customFormat="1" ht="13" x14ac:dyDescent="0.15"/>
    <row r="8427" customFormat="1" ht="13" x14ac:dyDescent="0.15"/>
    <row r="8428" customFormat="1" ht="13" x14ac:dyDescent="0.15"/>
    <row r="8429" customFormat="1" ht="13" x14ac:dyDescent="0.15"/>
    <row r="8430" customFormat="1" ht="13" x14ac:dyDescent="0.15"/>
    <row r="8431" customFormat="1" ht="13" x14ac:dyDescent="0.15"/>
    <row r="8432" customFormat="1" ht="13" x14ac:dyDescent="0.15"/>
    <row r="8433" customFormat="1" ht="13" x14ac:dyDescent="0.15"/>
    <row r="8434" customFormat="1" ht="13" x14ac:dyDescent="0.15"/>
    <row r="8435" customFormat="1" ht="13" x14ac:dyDescent="0.15"/>
    <row r="8436" customFormat="1" ht="13" x14ac:dyDescent="0.15"/>
    <row r="8437" customFormat="1" ht="13" x14ac:dyDescent="0.15"/>
    <row r="8438" customFormat="1" ht="13" x14ac:dyDescent="0.15"/>
    <row r="8439" customFormat="1" ht="13" x14ac:dyDescent="0.15"/>
    <row r="8440" customFormat="1" ht="13" x14ac:dyDescent="0.15"/>
    <row r="8441" customFormat="1" ht="13" x14ac:dyDescent="0.15"/>
    <row r="8442" customFormat="1" ht="13" x14ac:dyDescent="0.15"/>
    <row r="8443" customFormat="1" ht="13" x14ac:dyDescent="0.15"/>
    <row r="8444" customFormat="1" ht="13" x14ac:dyDescent="0.15"/>
    <row r="8445" customFormat="1" ht="13" x14ac:dyDescent="0.15"/>
    <row r="8446" customFormat="1" ht="13" x14ac:dyDescent="0.15"/>
    <row r="8447" customFormat="1" ht="13" x14ac:dyDescent="0.15"/>
    <row r="8448" customFormat="1" ht="13" x14ac:dyDescent="0.15"/>
    <row r="8449" customFormat="1" ht="13" x14ac:dyDescent="0.15"/>
    <row r="8450" customFormat="1" ht="13" x14ac:dyDescent="0.15"/>
    <row r="8451" customFormat="1" ht="13" x14ac:dyDescent="0.15"/>
    <row r="8452" customFormat="1" ht="13" x14ac:dyDescent="0.15"/>
    <row r="8453" customFormat="1" ht="13" x14ac:dyDescent="0.15"/>
    <row r="8454" customFormat="1" ht="13" x14ac:dyDescent="0.15"/>
    <row r="8455" customFormat="1" ht="13" x14ac:dyDescent="0.15"/>
    <row r="8456" customFormat="1" ht="13" x14ac:dyDescent="0.15"/>
    <row r="8457" customFormat="1" ht="13" x14ac:dyDescent="0.15"/>
    <row r="8458" customFormat="1" ht="13" x14ac:dyDescent="0.15"/>
    <row r="8459" customFormat="1" ht="13" x14ac:dyDescent="0.15"/>
    <row r="8460" customFormat="1" ht="13" x14ac:dyDescent="0.15"/>
    <row r="8461" customFormat="1" ht="13" x14ac:dyDescent="0.15"/>
    <row r="8462" customFormat="1" ht="13" x14ac:dyDescent="0.15"/>
    <row r="8463" customFormat="1" ht="13" x14ac:dyDescent="0.15"/>
    <row r="8464" customFormat="1" ht="13" x14ac:dyDescent="0.15"/>
    <row r="8465" customFormat="1" ht="13" x14ac:dyDescent="0.15"/>
    <row r="8466" customFormat="1" ht="13" x14ac:dyDescent="0.15"/>
    <row r="8467" customFormat="1" ht="13" x14ac:dyDescent="0.15"/>
    <row r="8468" customFormat="1" ht="13" x14ac:dyDescent="0.15"/>
    <row r="8469" customFormat="1" ht="13" x14ac:dyDescent="0.15"/>
    <row r="8470" customFormat="1" ht="13" x14ac:dyDescent="0.15"/>
    <row r="8471" customFormat="1" ht="13" x14ac:dyDescent="0.15"/>
    <row r="8472" customFormat="1" ht="13" x14ac:dyDescent="0.15"/>
    <row r="8473" customFormat="1" ht="13" x14ac:dyDescent="0.15"/>
    <row r="8474" customFormat="1" ht="13" x14ac:dyDescent="0.15"/>
    <row r="8475" customFormat="1" ht="13" x14ac:dyDescent="0.15"/>
    <row r="8476" customFormat="1" ht="13" x14ac:dyDescent="0.15"/>
    <row r="8477" customFormat="1" ht="13" x14ac:dyDescent="0.15"/>
    <row r="8478" customFormat="1" ht="13" x14ac:dyDescent="0.15"/>
    <row r="8479" customFormat="1" ht="13" x14ac:dyDescent="0.15"/>
    <row r="8480" customFormat="1" ht="13" x14ac:dyDescent="0.15"/>
    <row r="8481" customFormat="1" ht="13" x14ac:dyDescent="0.15"/>
    <row r="8482" customFormat="1" ht="13" x14ac:dyDescent="0.15"/>
    <row r="8483" customFormat="1" ht="13" x14ac:dyDescent="0.15"/>
    <row r="8484" customFormat="1" ht="13" x14ac:dyDescent="0.15"/>
    <row r="8485" customFormat="1" ht="13" x14ac:dyDescent="0.15"/>
    <row r="8486" customFormat="1" ht="13" x14ac:dyDescent="0.15"/>
    <row r="8487" customFormat="1" ht="13" x14ac:dyDescent="0.15"/>
    <row r="8488" customFormat="1" ht="13" x14ac:dyDescent="0.15"/>
    <row r="8489" customFormat="1" ht="13" x14ac:dyDescent="0.15"/>
    <row r="8490" customFormat="1" ht="13" x14ac:dyDescent="0.15"/>
    <row r="8491" customFormat="1" ht="13" x14ac:dyDescent="0.15"/>
    <row r="8492" customFormat="1" ht="13" x14ac:dyDescent="0.15"/>
    <row r="8493" customFormat="1" ht="13" x14ac:dyDescent="0.15"/>
    <row r="8494" customFormat="1" ht="13" x14ac:dyDescent="0.15"/>
    <row r="8495" customFormat="1" ht="13" x14ac:dyDescent="0.15"/>
    <row r="8496" customFormat="1" ht="13" x14ac:dyDescent="0.15"/>
    <row r="8497" customFormat="1" ht="13" x14ac:dyDescent="0.15"/>
    <row r="8498" customFormat="1" ht="13" x14ac:dyDescent="0.15"/>
    <row r="8499" customFormat="1" ht="13" x14ac:dyDescent="0.15"/>
    <row r="8500" customFormat="1" ht="13" x14ac:dyDescent="0.15"/>
    <row r="8501" customFormat="1" ht="13" x14ac:dyDescent="0.15"/>
    <row r="8502" customFormat="1" ht="13" x14ac:dyDescent="0.15"/>
    <row r="8503" customFormat="1" ht="13" x14ac:dyDescent="0.15"/>
    <row r="8504" customFormat="1" ht="13" x14ac:dyDescent="0.15"/>
    <row r="8505" customFormat="1" ht="13" x14ac:dyDescent="0.15"/>
    <row r="8506" customFormat="1" ht="13" x14ac:dyDescent="0.15"/>
    <row r="8507" customFormat="1" ht="13" x14ac:dyDescent="0.15"/>
    <row r="8508" customFormat="1" ht="13" x14ac:dyDescent="0.15"/>
    <row r="8509" customFormat="1" ht="13" x14ac:dyDescent="0.15"/>
    <row r="8510" customFormat="1" ht="13" x14ac:dyDescent="0.15"/>
    <row r="8511" customFormat="1" ht="13" x14ac:dyDescent="0.15"/>
    <row r="8512" customFormat="1" ht="13" x14ac:dyDescent="0.15"/>
    <row r="8513" customFormat="1" ht="13" x14ac:dyDescent="0.15"/>
    <row r="8514" customFormat="1" ht="13" x14ac:dyDescent="0.15"/>
    <row r="8515" customFormat="1" ht="13" x14ac:dyDescent="0.15"/>
    <row r="8516" customFormat="1" ht="13" x14ac:dyDescent="0.15"/>
    <row r="8517" customFormat="1" ht="13" x14ac:dyDescent="0.15"/>
    <row r="8518" customFormat="1" ht="13" x14ac:dyDescent="0.15"/>
    <row r="8519" customFormat="1" ht="13" x14ac:dyDescent="0.15"/>
    <row r="8520" customFormat="1" ht="13" x14ac:dyDescent="0.15"/>
    <row r="8521" customFormat="1" ht="13" x14ac:dyDescent="0.15"/>
    <row r="8522" customFormat="1" ht="13" x14ac:dyDescent="0.15"/>
    <row r="8523" customFormat="1" ht="13" x14ac:dyDescent="0.15"/>
    <row r="8524" customFormat="1" ht="13" x14ac:dyDescent="0.15"/>
    <row r="8525" customFormat="1" ht="13" x14ac:dyDescent="0.15"/>
    <row r="8526" customFormat="1" ht="13" x14ac:dyDescent="0.15"/>
    <row r="8527" customFormat="1" ht="13" x14ac:dyDescent="0.15"/>
    <row r="8528" customFormat="1" ht="13" x14ac:dyDescent="0.15"/>
    <row r="8529" customFormat="1" ht="13" x14ac:dyDescent="0.15"/>
    <row r="8530" customFormat="1" ht="13" x14ac:dyDescent="0.15"/>
    <row r="8531" customFormat="1" ht="13" x14ac:dyDescent="0.15"/>
    <row r="8532" customFormat="1" ht="13" x14ac:dyDescent="0.15"/>
    <row r="8533" customFormat="1" ht="13" x14ac:dyDescent="0.15"/>
    <row r="8534" customFormat="1" ht="13" x14ac:dyDescent="0.15"/>
    <row r="8535" customFormat="1" ht="13" x14ac:dyDescent="0.15"/>
    <row r="8536" customFormat="1" ht="13" x14ac:dyDescent="0.15"/>
    <row r="8537" customFormat="1" ht="13" x14ac:dyDescent="0.15"/>
    <row r="8538" customFormat="1" ht="13" x14ac:dyDescent="0.15"/>
    <row r="8539" customFormat="1" ht="13" x14ac:dyDescent="0.15"/>
    <row r="8540" customFormat="1" ht="13" x14ac:dyDescent="0.15"/>
    <row r="8541" customFormat="1" ht="13" x14ac:dyDescent="0.15"/>
    <row r="8542" customFormat="1" ht="13" x14ac:dyDescent="0.15"/>
    <row r="8543" customFormat="1" ht="13" x14ac:dyDescent="0.15"/>
    <row r="8544" customFormat="1" ht="13" x14ac:dyDescent="0.15"/>
    <row r="8545" customFormat="1" ht="13" x14ac:dyDescent="0.15"/>
    <row r="8546" customFormat="1" ht="13" x14ac:dyDescent="0.15"/>
    <row r="8547" customFormat="1" ht="13" x14ac:dyDescent="0.15"/>
    <row r="8548" customFormat="1" ht="13" x14ac:dyDescent="0.15"/>
    <row r="8549" customFormat="1" ht="13" x14ac:dyDescent="0.15"/>
    <row r="8550" customFormat="1" ht="13" x14ac:dyDescent="0.15"/>
    <row r="8551" customFormat="1" ht="13" x14ac:dyDescent="0.15"/>
    <row r="8552" customFormat="1" ht="13" x14ac:dyDescent="0.15"/>
    <row r="8553" customFormat="1" ht="13" x14ac:dyDescent="0.15"/>
    <row r="8554" customFormat="1" ht="13" x14ac:dyDescent="0.15"/>
    <row r="8555" customFormat="1" ht="13" x14ac:dyDescent="0.15"/>
    <row r="8556" customFormat="1" ht="13" x14ac:dyDescent="0.15"/>
    <row r="8557" customFormat="1" ht="13" x14ac:dyDescent="0.15"/>
    <row r="8558" customFormat="1" ht="13" x14ac:dyDescent="0.15"/>
    <row r="8559" customFormat="1" ht="13" x14ac:dyDescent="0.15"/>
    <row r="8560" customFormat="1" ht="13" x14ac:dyDescent="0.15"/>
    <row r="8561" customFormat="1" ht="13" x14ac:dyDescent="0.15"/>
    <row r="8562" customFormat="1" ht="13" x14ac:dyDescent="0.15"/>
    <row r="8563" customFormat="1" ht="13" x14ac:dyDescent="0.15"/>
    <row r="8564" customFormat="1" ht="13" x14ac:dyDescent="0.15"/>
    <row r="8565" customFormat="1" ht="13" x14ac:dyDescent="0.15"/>
    <row r="8566" customFormat="1" ht="13" x14ac:dyDescent="0.15"/>
    <row r="8567" customFormat="1" ht="13" x14ac:dyDescent="0.15"/>
    <row r="8568" customFormat="1" ht="13" x14ac:dyDescent="0.15"/>
    <row r="8569" customFormat="1" ht="13" x14ac:dyDescent="0.15"/>
    <row r="8570" customFormat="1" ht="13" x14ac:dyDescent="0.15"/>
    <row r="8571" customFormat="1" ht="13" x14ac:dyDescent="0.15"/>
    <row r="8572" customFormat="1" ht="13" x14ac:dyDescent="0.15"/>
    <row r="8573" customFormat="1" ht="13" x14ac:dyDescent="0.15"/>
    <row r="8574" customFormat="1" ht="13" x14ac:dyDescent="0.15"/>
    <row r="8575" customFormat="1" ht="13" x14ac:dyDescent="0.15"/>
    <row r="8576" customFormat="1" ht="13" x14ac:dyDescent="0.15"/>
    <row r="8577" customFormat="1" ht="13" x14ac:dyDescent="0.15"/>
    <row r="8578" customFormat="1" ht="13" x14ac:dyDescent="0.15"/>
    <row r="8579" customFormat="1" ht="13" x14ac:dyDescent="0.15"/>
    <row r="8580" customFormat="1" ht="13" x14ac:dyDescent="0.15"/>
    <row r="8581" customFormat="1" ht="13" x14ac:dyDescent="0.15"/>
    <row r="8582" customFormat="1" ht="13" x14ac:dyDescent="0.15"/>
    <row r="8583" customFormat="1" ht="13" x14ac:dyDescent="0.15"/>
    <row r="8584" customFormat="1" ht="13" x14ac:dyDescent="0.15"/>
    <row r="8585" customFormat="1" ht="13" x14ac:dyDescent="0.15"/>
    <row r="8586" customFormat="1" ht="13" x14ac:dyDescent="0.15"/>
    <row r="8587" customFormat="1" ht="13" x14ac:dyDescent="0.15"/>
    <row r="8588" customFormat="1" ht="13" x14ac:dyDescent="0.15"/>
    <row r="8589" customFormat="1" ht="13" x14ac:dyDescent="0.15"/>
    <row r="8590" customFormat="1" ht="13" x14ac:dyDescent="0.15"/>
    <row r="8591" customFormat="1" ht="13" x14ac:dyDescent="0.15"/>
    <row r="8592" customFormat="1" ht="13" x14ac:dyDescent="0.15"/>
    <row r="8593" customFormat="1" ht="13" x14ac:dyDescent="0.15"/>
    <row r="8594" customFormat="1" ht="13" x14ac:dyDescent="0.15"/>
    <row r="8595" customFormat="1" ht="13" x14ac:dyDescent="0.15"/>
    <row r="8596" customFormat="1" ht="13" x14ac:dyDescent="0.15"/>
    <row r="8597" customFormat="1" ht="13" x14ac:dyDescent="0.15"/>
    <row r="8598" customFormat="1" ht="13" x14ac:dyDescent="0.15"/>
    <row r="8599" customFormat="1" ht="13" x14ac:dyDescent="0.15"/>
    <row r="8600" customFormat="1" ht="13" x14ac:dyDescent="0.15"/>
    <row r="8601" customFormat="1" ht="13" x14ac:dyDescent="0.15"/>
    <row r="8602" customFormat="1" ht="13" x14ac:dyDescent="0.15"/>
    <row r="8603" customFormat="1" ht="13" x14ac:dyDescent="0.15"/>
    <row r="8604" customFormat="1" ht="13" x14ac:dyDescent="0.15"/>
    <row r="8605" customFormat="1" ht="13" x14ac:dyDescent="0.15"/>
    <row r="8606" customFormat="1" ht="13" x14ac:dyDescent="0.15"/>
    <row r="8607" customFormat="1" ht="13" x14ac:dyDescent="0.15"/>
    <row r="8608" customFormat="1" ht="13" x14ac:dyDescent="0.15"/>
    <row r="8609" customFormat="1" ht="13" x14ac:dyDescent="0.15"/>
    <row r="8610" customFormat="1" ht="13" x14ac:dyDescent="0.15"/>
    <row r="8611" customFormat="1" ht="13" x14ac:dyDescent="0.15"/>
    <row r="8612" customFormat="1" ht="13" x14ac:dyDescent="0.15"/>
    <row r="8613" customFormat="1" ht="13" x14ac:dyDescent="0.15"/>
    <row r="8614" customFormat="1" ht="13" x14ac:dyDescent="0.15"/>
    <row r="8615" customFormat="1" ht="13" x14ac:dyDescent="0.15"/>
    <row r="8616" customFormat="1" ht="13" x14ac:dyDescent="0.15"/>
    <row r="8617" customFormat="1" ht="13" x14ac:dyDescent="0.15"/>
    <row r="8618" customFormat="1" ht="13" x14ac:dyDescent="0.15"/>
    <row r="8619" customFormat="1" ht="13" x14ac:dyDescent="0.15"/>
    <row r="8620" customFormat="1" ht="13" x14ac:dyDescent="0.15"/>
    <row r="8621" customFormat="1" ht="13" x14ac:dyDescent="0.15"/>
    <row r="8622" customFormat="1" ht="13" x14ac:dyDescent="0.15"/>
    <row r="8623" customFormat="1" ht="13" x14ac:dyDescent="0.15"/>
    <row r="8624" customFormat="1" ht="13" x14ac:dyDescent="0.15"/>
    <row r="8625" customFormat="1" ht="13" x14ac:dyDescent="0.15"/>
    <row r="8626" customFormat="1" ht="13" x14ac:dyDescent="0.15"/>
    <row r="8627" customFormat="1" ht="13" x14ac:dyDescent="0.15"/>
    <row r="8628" customFormat="1" ht="13" x14ac:dyDescent="0.15"/>
    <row r="8629" customFormat="1" ht="13" x14ac:dyDescent="0.15"/>
    <row r="8630" customFormat="1" ht="13" x14ac:dyDescent="0.15"/>
    <row r="8631" customFormat="1" ht="13" x14ac:dyDescent="0.15"/>
    <row r="8632" customFormat="1" ht="13" x14ac:dyDescent="0.15"/>
    <row r="8633" customFormat="1" ht="13" x14ac:dyDescent="0.15"/>
    <row r="8634" customFormat="1" ht="13" x14ac:dyDescent="0.15"/>
    <row r="8635" customFormat="1" ht="13" x14ac:dyDescent="0.15"/>
    <row r="8636" customFormat="1" ht="13" x14ac:dyDescent="0.15"/>
    <row r="8637" customFormat="1" ht="13" x14ac:dyDescent="0.15"/>
    <row r="8638" customFormat="1" ht="13" x14ac:dyDescent="0.15"/>
    <row r="8639" customFormat="1" ht="13" x14ac:dyDescent="0.15"/>
    <row r="8640" customFormat="1" ht="13" x14ac:dyDescent="0.15"/>
    <row r="8641" customFormat="1" ht="13" x14ac:dyDescent="0.15"/>
    <row r="8642" customFormat="1" ht="13" x14ac:dyDescent="0.15"/>
    <row r="8643" customFormat="1" ht="13" x14ac:dyDescent="0.15"/>
    <row r="8644" customFormat="1" ht="13" x14ac:dyDescent="0.15"/>
    <row r="8645" customFormat="1" ht="13" x14ac:dyDescent="0.15"/>
    <row r="8646" customFormat="1" ht="13" x14ac:dyDescent="0.15"/>
    <row r="8647" customFormat="1" ht="13" x14ac:dyDescent="0.15"/>
    <row r="8648" customFormat="1" ht="13" x14ac:dyDescent="0.15"/>
    <row r="8649" customFormat="1" ht="13" x14ac:dyDescent="0.15"/>
    <row r="8650" customFormat="1" ht="13" x14ac:dyDescent="0.15"/>
    <row r="8651" customFormat="1" ht="13" x14ac:dyDescent="0.15"/>
    <row r="8652" customFormat="1" ht="13" x14ac:dyDescent="0.15"/>
    <row r="8653" customFormat="1" ht="13" x14ac:dyDescent="0.15"/>
    <row r="8654" customFormat="1" ht="13" x14ac:dyDescent="0.15"/>
    <row r="8655" customFormat="1" ht="13" x14ac:dyDescent="0.15"/>
    <row r="8656" customFormat="1" ht="13" x14ac:dyDescent="0.15"/>
    <row r="8657" customFormat="1" ht="13" x14ac:dyDescent="0.15"/>
    <row r="8658" customFormat="1" ht="13" x14ac:dyDescent="0.15"/>
    <row r="8659" customFormat="1" ht="13" x14ac:dyDescent="0.15"/>
    <row r="8660" customFormat="1" ht="13" x14ac:dyDescent="0.15"/>
    <row r="8661" customFormat="1" ht="13" x14ac:dyDescent="0.15"/>
    <row r="8662" customFormat="1" ht="13" x14ac:dyDescent="0.15"/>
    <row r="8663" customFormat="1" ht="13" x14ac:dyDescent="0.15"/>
    <row r="8664" customFormat="1" ht="13" x14ac:dyDescent="0.15"/>
    <row r="8665" customFormat="1" ht="13" x14ac:dyDescent="0.15"/>
    <row r="8666" customFormat="1" ht="13" x14ac:dyDescent="0.15"/>
    <row r="8667" customFormat="1" ht="13" x14ac:dyDescent="0.15"/>
    <row r="8668" customFormat="1" ht="13" x14ac:dyDescent="0.15"/>
    <row r="8669" customFormat="1" ht="13" x14ac:dyDescent="0.15"/>
    <row r="8670" customFormat="1" ht="13" x14ac:dyDescent="0.15"/>
    <row r="8671" customFormat="1" ht="13" x14ac:dyDescent="0.15"/>
    <row r="8672" customFormat="1" ht="13" x14ac:dyDescent="0.15"/>
    <row r="8673" customFormat="1" ht="13" x14ac:dyDescent="0.15"/>
    <row r="8674" customFormat="1" ht="13" x14ac:dyDescent="0.15"/>
    <row r="8675" customFormat="1" ht="13" x14ac:dyDescent="0.15"/>
    <row r="8676" customFormat="1" ht="13" x14ac:dyDescent="0.15"/>
    <row r="8677" customFormat="1" ht="13" x14ac:dyDescent="0.15"/>
    <row r="8678" customFormat="1" ht="13" x14ac:dyDescent="0.15"/>
    <row r="8679" customFormat="1" ht="13" x14ac:dyDescent="0.15"/>
    <row r="8680" customFormat="1" ht="13" x14ac:dyDescent="0.15"/>
    <row r="8681" customFormat="1" ht="13" x14ac:dyDescent="0.15"/>
    <row r="8682" customFormat="1" ht="13" x14ac:dyDescent="0.15"/>
    <row r="8683" customFormat="1" ht="13" x14ac:dyDescent="0.15"/>
    <row r="8684" customFormat="1" ht="13" x14ac:dyDescent="0.15"/>
    <row r="8685" customFormat="1" ht="13" x14ac:dyDescent="0.15"/>
    <row r="8686" customFormat="1" ht="13" x14ac:dyDescent="0.15"/>
    <row r="8687" customFormat="1" ht="13" x14ac:dyDescent="0.15"/>
    <row r="8688" customFormat="1" ht="13" x14ac:dyDescent="0.15"/>
    <row r="8689" customFormat="1" ht="13" x14ac:dyDescent="0.15"/>
    <row r="8690" customFormat="1" ht="13" x14ac:dyDescent="0.15"/>
    <row r="8691" customFormat="1" ht="13" x14ac:dyDescent="0.15"/>
    <row r="8692" customFormat="1" ht="13" x14ac:dyDescent="0.15"/>
    <row r="8693" customFormat="1" ht="13" x14ac:dyDescent="0.15"/>
    <row r="8694" customFormat="1" ht="13" x14ac:dyDescent="0.15"/>
    <row r="8695" customFormat="1" ht="13" x14ac:dyDescent="0.15"/>
    <row r="8696" customFormat="1" ht="13" x14ac:dyDescent="0.15"/>
    <row r="8697" customFormat="1" ht="13" x14ac:dyDescent="0.15"/>
    <row r="8698" customFormat="1" ht="13" x14ac:dyDescent="0.15"/>
    <row r="8699" customFormat="1" ht="13" x14ac:dyDescent="0.15"/>
    <row r="8700" customFormat="1" ht="13" x14ac:dyDescent="0.15"/>
    <row r="8701" customFormat="1" ht="13" x14ac:dyDescent="0.15"/>
    <row r="8702" customFormat="1" ht="13" x14ac:dyDescent="0.15"/>
    <row r="8703" customFormat="1" ht="13" x14ac:dyDescent="0.15"/>
    <row r="8704" customFormat="1" ht="13" x14ac:dyDescent="0.15"/>
    <row r="8705" customFormat="1" ht="13" x14ac:dyDescent="0.15"/>
    <row r="8706" customFormat="1" ht="13" x14ac:dyDescent="0.15"/>
    <row r="8707" customFormat="1" ht="13" x14ac:dyDescent="0.15"/>
    <row r="8708" customFormat="1" ht="13" x14ac:dyDescent="0.15"/>
    <row r="8709" customFormat="1" ht="13" x14ac:dyDescent="0.15"/>
    <row r="8710" customFormat="1" ht="13" x14ac:dyDescent="0.15"/>
    <row r="8711" customFormat="1" ht="13" x14ac:dyDescent="0.15"/>
    <row r="8712" customFormat="1" ht="13" x14ac:dyDescent="0.15"/>
    <row r="8713" customFormat="1" ht="13" x14ac:dyDescent="0.15"/>
    <row r="8714" customFormat="1" ht="13" x14ac:dyDescent="0.15"/>
    <row r="8715" customFormat="1" ht="13" x14ac:dyDescent="0.15"/>
    <row r="8716" customFormat="1" ht="13" x14ac:dyDescent="0.15"/>
    <row r="8717" customFormat="1" ht="13" x14ac:dyDescent="0.15"/>
    <row r="8718" customFormat="1" ht="13" x14ac:dyDescent="0.15"/>
    <row r="8719" customFormat="1" ht="13" x14ac:dyDescent="0.15"/>
    <row r="8720" customFormat="1" ht="13" x14ac:dyDescent="0.15"/>
    <row r="8721" customFormat="1" ht="13" x14ac:dyDescent="0.15"/>
    <row r="8722" customFormat="1" ht="13" x14ac:dyDescent="0.15"/>
    <row r="8723" customFormat="1" ht="13" x14ac:dyDescent="0.15"/>
    <row r="8724" customFormat="1" ht="13" x14ac:dyDescent="0.15"/>
    <row r="8725" customFormat="1" ht="13" x14ac:dyDescent="0.15"/>
    <row r="8726" customFormat="1" ht="13" x14ac:dyDescent="0.15"/>
    <row r="8727" customFormat="1" ht="13" x14ac:dyDescent="0.15"/>
    <row r="8728" customFormat="1" ht="13" x14ac:dyDescent="0.15"/>
    <row r="8729" customFormat="1" ht="13" x14ac:dyDescent="0.15"/>
    <row r="8730" customFormat="1" ht="13" x14ac:dyDescent="0.15"/>
    <row r="8731" customFormat="1" ht="13" x14ac:dyDescent="0.15"/>
    <row r="8732" customFormat="1" ht="13" x14ac:dyDescent="0.15"/>
    <row r="8733" customFormat="1" ht="13" x14ac:dyDescent="0.15"/>
    <row r="8734" customFormat="1" ht="13" x14ac:dyDescent="0.15"/>
    <row r="8735" customFormat="1" ht="13" x14ac:dyDescent="0.15"/>
    <row r="8736" customFormat="1" ht="13" x14ac:dyDescent="0.15"/>
    <row r="8737" customFormat="1" ht="13" x14ac:dyDescent="0.15"/>
    <row r="8738" customFormat="1" ht="13" x14ac:dyDescent="0.15"/>
    <row r="8739" customFormat="1" ht="13" x14ac:dyDescent="0.15"/>
    <row r="8740" customFormat="1" ht="13" x14ac:dyDescent="0.15"/>
    <row r="8741" customFormat="1" ht="13" x14ac:dyDescent="0.15"/>
    <row r="8742" customFormat="1" ht="13" x14ac:dyDescent="0.15"/>
    <row r="8743" customFormat="1" ht="13" x14ac:dyDescent="0.15"/>
    <row r="8744" customFormat="1" ht="13" x14ac:dyDescent="0.15"/>
    <row r="8745" customFormat="1" ht="13" x14ac:dyDescent="0.15"/>
    <row r="8746" customFormat="1" ht="13" x14ac:dyDescent="0.15"/>
    <row r="8747" customFormat="1" ht="13" x14ac:dyDescent="0.15"/>
    <row r="8748" customFormat="1" ht="13" x14ac:dyDescent="0.15"/>
    <row r="8749" customFormat="1" ht="13" x14ac:dyDescent="0.15"/>
    <row r="8750" customFormat="1" ht="13" x14ac:dyDescent="0.15"/>
    <row r="8751" customFormat="1" ht="13" x14ac:dyDescent="0.15"/>
    <row r="8752" customFormat="1" ht="13" x14ac:dyDescent="0.15"/>
    <row r="8753" customFormat="1" ht="13" x14ac:dyDescent="0.15"/>
    <row r="8754" customFormat="1" ht="13" x14ac:dyDescent="0.15"/>
    <row r="8755" customFormat="1" ht="13" x14ac:dyDescent="0.15"/>
    <row r="8756" customFormat="1" ht="13" x14ac:dyDescent="0.15"/>
    <row r="8757" customFormat="1" ht="13" x14ac:dyDescent="0.15"/>
    <row r="8758" customFormat="1" ht="13" x14ac:dyDescent="0.15"/>
    <row r="8759" customFormat="1" ht="13" x14ac:dyDescent="0.15"/>
    <row r="8760" customFormat="1" ht="13" x14ac:dyDescent="0.15"/>
    <row r="8761" customFormat="1" ht="13" x14ac:dyDescent="0.15"/>
    <row r="8762" customFormat="1" ht="13" x14ac:dyDescent="0.15"/>
    <row r="8763" customFormat="1" ht="13" x14ac:dyDescent="0.15"/>
    <row r="8764" customFormat="1" ht="13" x14ac:dyDescent="0.15"/>
    <row r="8765" customFormat="1" ht="13" x14ac:dyDescent="0.15"/>
    <row r="8766" customFormat="1" ht="13" x14ac:dyDescent="0.15"/>
    <row r="8767" customFormat="1" ht="13" x14ac:dyDescent="0.15"/>
    <row r="8768" customFormat="1" ht="13" x14ac:dyDescent="0.15"/>
    <row r="8769" customFormat="1" ht="13" x14ac:dyDescent="0.15"/>
    <row r="8770" customFormat="1" ht="13" x14ac:dyDescent="0.15"/>
    <row r="8771" customFormat="1" ht="13" x14ac:dyDescent="0.15"/>
    <row r="8772" customFormat="1" ht="13" x14ac:dyDescent="0.15"/>
    <row r="8773" customFormat="1" ht="13" x14ac:dyDescent="0.15"/>
    <row r="8774" customFormat="1" ht="13" x14ac:dyDescent="0.15"/>
    <row r="8775" customFormat="1" ht="13" x14ac:dyDescent="0.15"/>
    <row r="8776" customFormat="1" ht="13" x14ac:dyDescent="0.15"/>
    <row r="8777" customFormat="1" ht="13" x14ac:dyDescent="0.15"/>
    <row r="8778" customFormat="1" ht="13" x14ac:dyDescent="0.15"/>
    <row r="8779" customFormat="1" ht="13" x14ac:dyDescent="0.15"/>
    <row r="8780" customFormat="1" ht="13" x14ac:dyDescent="0.15"/>
    <row r="8781" customFormat="1" ht="13" x14ac:dyDescent="0.15"/>
    <row r="8782" customFormat="1" ht="13" x14ac:dyDescent="0.15"/>
    <row r="8783" customFormat="1" ht="13" x14ac:dyDescent="0.15"/>
    <row r="8784" customFormat="1" ht="13" x14ac:dyDescent="0.15"/>
    <row r="8785" customFormat="1" ht="13" x14ac:dyDescent="0.15"/>
    <row r="8786" customFormat="1" ht="13" x14ac:dyDescent="0.15"/>
    <row r="8787" customFormat="1" ht="13" x14ac:dyDescent="0.15"/>
    <row r="8788" customFormat="1" ht="13" x14ac:dyDescent="0.15"/>
    <row r="8789" customFormat="1" ht="13" x14ac:dyDescent="0.15"/>
    <row r="8790" customFormat="1" ht="13" x14ac:dyDescent="0.15"/>
    <row r="8791" customFormat="1" ht="13" x14ac:dyDescent="0.15"/>
    <row r="8792" customFormat="1" ht="13" x14ac:dyDescent="0.15"/>
    <row r="8793" customFormat="1" ht="13" x14ac:dyDescent="0.15"/>
    <row r="8794" customFormat="1" ht="13" x14ac:dyDescent="0.15"/>
    <row r="8795" customFormat="1" ht="13" x14ac:dyDescent="0.15"/>
    <row r="8796" customFormat="1" ht="13" x14ac:dyDescent="0.15"/>
    <row r="8797" customFormat="1" ht="13" x14ac:dyDescent="0.15"/>
    <row r="8798" customFormat="1" ht="13" x14ac:dyDescent="0.15"/>
    <row r="8799" customFormat="1" ht="13" x14ac:dyDescent="0.15"/>
    <row r="8800" customFormat="1" ht="13" x14ac:dyDescent="0.15"/>
    <row r="8801" customFormat="1" ht="13" x14ac:dyDescent="0.15"/>
    <row r="8802" customFormat="1" ht="13" x14ac:dyDescent="0.15"/>
    <row r="8803" customFormat="1" ht="13" x14ac:dyDescent="0.15"/>
    <row r="8804" customFormat="1" ht="13" x14ac:dyDescent="0.15"/>
    <row r="8805" customFormat="1" ht="13" x14ac:dyDescent="0.15"/>
    <row r="8806" customFormat="1" ht="13" x14ac:dyDescent="0.15"/>
    <row r="8807" customFormat="1" ht="13" x14ac:dyDescent="0.15"/>
    <row r="8808" customFormat="1" ht="13" x14ac:dyDescent="0.15"/>
    <row r="8809" customFormat="1" ht="13" x14ac:dyDescent="0.15"/>
    <row r="8810" customFormat="1" ht="13" x14ac:dyDescent="0.15"/>
    <row r="8811" customFormat="1" ht="13" x14ac:dyDescent="0.15"/>
    <row r="8812" customFormat="1" ht="13" x14ac:dyDescent="0.15"/>
    <row r="8813" customFormat="1" ht="13" x14ac:dyDescent="0.15"/>
    <row r="8814" customFormat="1" ht="13" x14ac:dyDescent="0.15"/>
    <row r="8815" customFormat="1" ht="13" x14ac:dyDescent="0.15"/>
    <row r="8816" customFormat="1" ht="13" x14ac:dyDescent="0.15"/>
    <row r="8817" customFormat="1" ht="13" x14ac:dyDescent="0.15"/>
    <row r="8818" customFormat="1" ht="13" x14ac:dyDescent="0.15"/>
    <row r="8819" customFormat="1" ht="13" x14ac:dyDescent="0.15"/>
    <row r="8820" customFormat="1" ht="13" x14ac:dyDescent="0.15"/>
    <row r="8821" customFormat="1" ht="13" x14ac:dyDescent="0.15"/>
    <row r="8822" customFormat="1" ht="13" x14ac:dyDescent="0.15"/>
    <row r="8823" customFormat="1" ht="13" x14ac:dyDescent="0.15"/>
    <row r="8824" customFormat="1" ht="13" x14ac:dyDescent="0.15"/>
    <row r="8825" customFormat="1" ht="13" x14ac:dyDescent="0.15"/>
    <row r="8826" customFormat="1" ht="13" x14ac:dyDescent="0.15"/>
    <row r="8827" customFormat="1" ht="13" x14ac:dyDescent="0.15"/>
    <row r="8828" customFormat="1" ht="13" x14ac:dyDescent="0.15"/>
    <row r="8829" customFormat="1" ht="13" x14ac:dyDescent="0.15"/>
    <row r="8830" customFormat="1" ht="13" x14ac:dyDescent="0.15"/>
    <row r="8831" customFormat="1" ht="13" x14ac:dyDescent="0.15"/>
    <row r="8832" customFormat="1" ht="13" x14ac:dyDescent="0.15"/>
    <row r="8833" customFormat="1" ht="13" x14ac:dyDescent="0.15"/>
    <row r="8834" customFormat="1" ht="13" x14ac:dyDescent="0.15"/>
    <row r="8835" customFormat="1" ht="13" x14ac:dyDescent="0.15"/>
    <row r="8836" customFormat="1" ht="13" x14ac:dyDescent="0.15"/>
    <row r="8837" customFormat="1" ht="13" x14ac:dyDescent="0.15"/>
    <row r="8838" customFormat="1" ht="13" x14ac:dyDescent="0.15"/>
    <row r="8839" customFormat="1" ht="13" x14ac:dyDescent="0.15"/>
    <row r="8840" customFormat="1" ht="13" x14ac:dyDescent="0.15"/>
    <row r="8841" customFormat="1" ht="13" x14ac:dyDescent="0.15"/>
    <row r="8842" customFormat="1" ht="13" x14ac:dyDescent="0.15"/>
    <row r="8843" customFormat="1" ht="13" x14ac:dyDescent="0.15"/>
    <row r="8844" customFormat="1" ht="13" x14ac:dyDescent="0.15"/>
    <row r="8845" customFormat="1" ht="13" x14ac:dyDescent="0.15"/>
    <row r="8846" customFormat="1" ht="13" x14ac:dyDescent="0.15"/>
    <row r="8847" customFormat="1" ht="13" x14ac:dyDescent="0.15"/>
    <row r="8848" customFormat="1" ht="13" x14ac:dyDescent="0.15"/>
    <row r="8849" customFormat="1" ht="13" x14ac:dyDescent="0.15"/>
    <row r="8850" customFormat="1" ht="13" x14ac:dyDescent="0.15"/>
    <row r="8851" customFormat="1" ht="13" x14ac:dyDescent="0.15"/>
    <row r="8852" customFormat="1" ht="13" x14ac:dyDescent="0.15"/>
    <row r="8853" customFormat="1" ht="13" x14ac:dyDescent="0.15"/>
    <row r="8854" customFormat="1" ht="13" x14ac:dyDescent="0.15"/>
    <row r="8855" customFormat="1" ht="13" x14ac:dyDescent="0.15"/>
    <row r="8856" customFormat="1" ht="13" x14ac:dyDescent="0.15"/>
    <row r="8857" customFormat="1" ht="13" x14ac:dyDescent="0.15"/>
    <row r="8858" customFormat="1" ht="13" x14ac:dyDescent="0.15"/>
    <row r="8859" customFormat="1" ht="13" x14ac:dyDescent="0.15"/>
    <row r="8860" customFormat="1" ht="13" x14ac:dyDescent="0.15"/>
    <row r="8861" customFormat="1" ht="13" x14ac:dyDescent="0.15"/>
    <row r="8862" customFormat="1" ht="13" x14ac:dyDescent="0.15"/>
    <row r="8863" customFormat="1" ht="13" x14ac:dyDescent="0.15"/>
    <row r="8864" customFormat="1" ht="13" x14ac:dyDescent="0.15"/>
    <row r="8865" customFormat="1" ht="13" x14ac:dyDescent="0.15"/>
    <row r="8866" customFormat="1" ht="13" x14ac:dyDescent="0.15"/>
    <row r="8867" customFormat="1" ht="13" x14ac:dyDescent="0.15"/>
    <row r="8868" customFormat="1" ht="13" x14ac:dyDescent="0.15"/>
    <row r="8869" customFormat="1" ht="13" x14ac:dyDescent="0.15"/>
    <row r="8870" customFormat="1" ht="13" x14ac:dyDescent="0.15"/>
    <row r="8871" customFormat="1" ht="13" x14ac:dyDescent="0.15"/>
    <row r="8872" customFormat="1" ht="13" x14ac:dyDescent="0.15"/>
    <row r="8873" customFormat="1" ht="13" x14ac:dyDescent="0.15"/>
    <row r="8874" customFormat="1" ht="13" x14ac:dyDescent="0.15"/>
    <row r="8875" customFormat="1" ht="13" x14ac:dyDescent="0.15"/>
    <row r="8876" customFormat="1" ht="13" x14ac:dyDescent="0.15"/>
    <row r="8877" customFormat="1" ht="13" x14ac:dyDescent="0.15"/>
    <row r="8878" customFormat="1" ht="13" x14ac:dyDescent="0.15"/>
    <row r="8879" customFormat="1" ht="13" x14ac:dyDescent="0.15"/>
    <row r="8880" customFormat="1" ht="13" x14ac:dyDescent="0.15"/>
    <row r="8881" customFormat="1" ht="13" x14ac:dyDescent="0.15"/>
    <row r="8882" customFormat="1" ht="13" x14ac:dyDescent="0.15"/>
    <row r="8883" customFormat="1" ht="13" x14ac:dyDescent="0.15"/>
    <row r="8884" customFormat="1" ht="13" x14ac:dyDescent="0.15"/>
    <row r="8885" customFormat="1" ht="13" x14ac:dyDescent="0.15"/>
    <row r="8886" customFormat="1" ht="13" x14ac:dyDescent="0.15"/>
    <row r="8887" customFormat="1" ht="13" x14ac:dyDescent="0.15"/>
    <row r="8888" customFormat="1" ht="13" x14ac:dyDescent="0.15"/>
    <row r="8889" customFormat="1" ht="13" x14ac:dyDescent="0.15"/>
    <row r="8890" customFormat="1" ht="13" x14ac:dyDescent="0.15"/>
    <row r="8891" customFormat="1" ht="13" x14ac:dyDescent="0.15"/>
    <row r="8892" customFormat="1" ht="13" x14ac:dyDescent="0.15"/>
    <row r="8893" customFormat="1" ht="13" x14ac:dyDescent="0.15"/>
    <row r="8894" customFormat="1" ht="13" x14ac:dyDescent="0.15"/>
    <row r="8895" customFormat="1" ht="13" x14ac:dyDescent="0.15"/>
    <row r="8896" customFormat="1" ht="13" x14ac:dyDescent="0.15"/>
    <row r="8897" customFormat="1" ht="13" x14ac:dyDescent="0.15"/>
    <row r="8898" customFormat="1" ht="13" x14ac:dyDescent="0.15"/>
    <row r="8899" customFormat="1" ht="13" x14ac:dyDescent="0.15"/>
    <row r="8900" customFormat="1" ht="13" x14ac:dyDescent="0.15"/>
    <row r="8901" customFormat="1" ht="13" x14ac:dyDescent="0.15"/>
    <row r="8902" customFormat="1" ht="13" x14ac:dyDescent="0.15"/>
    <row r="8903" customFormat="1" ht="13" x14ac:dyDescent="0.15"/>
    <row r="8904" customFormat="1" ht="13" x14ac:dyDescent="0.15"/>
    <row r="8905" customFormat="1" ht="13" x14ac:dyDescent="0.15"/>
    <row r="8906" customFormat="1" ht="13" x14ac:dyDescent="0.15"/>
    <row r="8907" customFormat="1" ht="13" x14ac:dyDescent="0.15"/>
    <row r="8908" customFormat="1" ht="13" x14ac:dyDescent="0.15"/>
    <row r="8909" customFormat="1" ht="13" x14ac:dyDescent="0.15"/>
    <row r="8910" customFormat="1" ht="13" x14ac:dyDescent="0.15"/>
    <row r="8911" customFormat="1" ht="13" x14ac:dyDescent="0.15"/>
    <row r="8912" customFormat="1" ht="13" x14ac:dyDescent="0.15"/>
    <row r="8913" customFormat="1" ht="13" x14ac:dyDescent="0.15"/>
    <row r="8914" customFormat="1" ht="13" x14ac:dyDescent="0.15"/>
    <row r="8915" customFormat="1" ht="13" x14ac:dyDescent="0.15"/>
    <row r="8916" customFormat="1" ht="13" x14ac:dyDescent="0.15"/>
    <row r="8917" customFormat="1" ht="13" x14ac:dyDescent="0.15"/>
    <row r="8918" customFormat="1" ht="13" x14ac:dyDescent="0.15"/>
    <row r="8919" customFormat="1" ht="13" x14ac:dyDescent="0.15"/>
    <row r="8920" customFormat="1" ht="13" x14ac:dyDescent="0.15"/>
    <row r="8921" customFormat="1" ht="13" x14ac:dyDescent="0.15"/>
    <row r="8922" customFormat="1" ht="13" x14ac:dyDescent="0.15"/>
    <row r="8923" customFormat="1" ht="13" x14ac:dyDescent="0.15"/>
    <row r="8924" customFormat="1" ht="13" x14ac:dyDescent="0.15"/>
    <row r="8925" customFormat="1" ht="13" x14ac:dyDescent="0.15"/>
    <row r="8926" customFormat="1" ht="13" x14ac:dyDescent="0.15"/>
    <row r="8927" customFormat="1" ht="13" x14ac:dyDescent="0.15"/>
    <row r="8928" customFormat="1" ht="13" x14ac:dyDescent="0.15"/>
    <row r="8929" customFormat="1" ht="13" x14ac:dyDescent="0.15"/>
    <row r="8930" customFormat="1" ht="13" x14ac:dyDescent="0.15"/>
    <row r="8931" customFormat="1" ht="13" x14ac:dyDescent="0.15"/>
    <row r="8932" customFormat="1" ht="13" x14ac:dyDescent="0.15"/>
    <row r="8933" customFormat="1" ht="13" x14ac:dyDescent="0.15"/>
    <row r="8934" customFormat="1" ht="13" x14ac:dyDescent="0.15"/>
    <row r="8935" customFormat="1" ht="13" x14ac:dyDescent="0.15"/>
    <row r="8936" customFormat="1" ht="13" x14ac:dyDescent="0.15"/>
    <row r="8937" customFormat="1" ht="13" x14ac:dyDescent="0.15"/>
    <row r="8938" customFormat="1" ht="13" x14ac:dyDescent="0.15"/>
    <row r="8939" customFormat="1" ht="13" x14ac:dyDescent="0.15"/>
    <row r="8940" customFormat="1" ht="13" x14ac:dyDescent="0.15"/>
    <row r="8941" customFormat="1" ht="13" x14ac:dyDescent="0.15"/>
    <row r="8942" customFormat="1" ht="13" x14ac:dyDescent="0.15"/>
    <row r="8943" customFormat="1" ht="13" x14ac:dyDescent="0.15"/>
    <row r="8944" customFormat="1" ht="13" x14ac:dyDescent="0.15"/>
    <row r="8945" customFormat="1" ht="13" x14ac:dyDescent="0.15"/>
    <row r="8946" customFormat="1" ht="13" x14ac:dyDescent="0.15"/>
    <row r="8947" customFormat="1" ht="13" x14ac:dyDescent="0.15"/>
    <row r="8948" customFormat="1" ht="13" x14ac:dyDescent="0.15"/>
    <row r="8949" customFormat="1" ht="13" x14ac:dyDescent="0.15"/>
    <row r="8950" customFormat="1" ht="13" x14ac:dyDescent="0.15"/>
    <row r="8951" customFormat="1" ht="13" x14ac:dyDescent="0.15"/>
    <row r="8952" customFormat="1" ht="13" x14ac:dyDescent="0.15"/>
    <row r="8953" customFormat="1" ht="13" x14ac:dyDescent="0.15"/>
    <row r="8954" customFormat="1" ht="13" x14ac:dyDescent="0.15"/>
    <row r="8955" customFormat="1" ht="13" x14ac:dyDescent="0.15"/>
    <row r="8956" customFormat="1" ht="13" x14ac:dyDescent="0.15"/>
    <row r="8957" customFormat="1" ht="13" x14ac:dyDescent="0.15"/>
    <row r="8958" customFormat="1" ht="13" x14ac:dyDescent="0.15"/>
    <row r="8959" customFormat="1" ht="13" x14ac:dyDescent="0.15"/>
    <row r="8960" customFormat="1" ht="13" x14ac:dyDescent="0.15"/>
    <row r="8961" customFormat="1" ht="13" x14ac:dyDescent="0.15"/>
    <row r="8962" customFormat="1" ht="13" x14ac:dyDescent="0.15"/>
    <row r="8963" customFormat="1" ht="13" x14ac:dyDescent="0.15"/>
    <row r="8964" customFormat="1" ht="13" x14ac:dyDescent="0.15"/>
    <row r="8965" customFormat="1" ht="13" x14ac:dyDescent="0.15"/>
    <row r="8966" customFormat="1" ht="13" x14ac:dyDescent="0.15"/>
    <row r="8967" customFormat="1" ht="13" x14ac:dyDescent="0.15"/>
    <row r="8968" customFormat="1" ht="13" x14ac:dyDescent="0.15"/>
    <row r="8969" customFormat="1" ht="13" x14ac:dyDescent="0.15"/>
    <row r="8970" customFormat="1" ht="13" x14ac:dyDescent="0.15"/>
    <row r="8971" customFormat="1" ht="13" x14ac:dyDescent="0.15"/>
    <row r="8972" customFormat="1" ht="13" x14ac:dyDescent="0.15"/>
    <row r="8973" customFormat="1" ht="13" x14ac:dyDescent="0.15"/>
    <row r="8974" customFormat="1" ht="13" x14ac:dyDescent="0.15"/>
    <row r="8975" customFormat="1" ht="13" x14ac:dyDescent="0.15"/>
    <row r="8976" customFormat="1" ht="13" x14ac:dyDescent="0.15"/>
    <row r="8977" customFormat="1" ht="13" x14ac:dyDescent="0.15"/>
    <row r="8978" customFormat="1" ht="13" x14ac:dyDescent="0.15"/>
    <row r="8979" customFormat="1" ht="13" x14ac:dyDescent="0.15"/>
    <row r="8980" customFormat="1" ht="13" x14ac:dyDescent="0.15"/>
    <row r="8981" customFormat="1" ht="13" x14ac:dyDescent="0.15"/>
    <row r="8982" customFormat="1" ht="13" x14ac:dyDescent="0.15"/>
    <row r="8983" customFormat="1" ht="13" x14ac:dyDescent="0.15"/>
    <row r="8984" customFormat="1" ht="13" x14ac:dyDescent="0.15"/>
    <row r="8985" customFormat="1" ht="13" x14ac:dyDescent="0.15"/>
    <row r="8986" customFormat="1" ht="13" x14ac:dyDescent="0.15"/>
    <row r="8987" customFormat="1" ht="13" x14ac:dyDescent="0.15"/>
    <row r="8988" customFormat="1" ht="13" x14ac:dyDescent="0.15"/>
    <row r="8989" customFormat="1" ht="13" x14ac:dyDescent="0.15"/>
    <row r="8990" customFormat="1" ht="13" x14ac:dyDescent="0.15"/>
    <row r="8991" customFormat="1" ht="13" x14ac:dyDescent="0.15"/>
    <row r="8992" customFormat="1" ht="13" x14ac:dyDescent="0.15"/>
    <row r="8993" customFormat="1" ht="13" x14ac:dyDescent="0.15"/>
    <row r="8994" customFormat="1" ht="13" x14ac:dyDescent="0.15"/>
    <row r="8995" customFormat="1" ht="13" x14ac:dyDescent="0.15"/>
    <row r="8996" customFormat="1" ht="13" x14ac:dyDescent="0.15"/>
    <row r="8997" customFormat="1" ht="13" x14ac:dyDescent="0.15"/>
    <row r="8998" customFormat="1" ht="13" x14ac:dyDescent="0.15"/>
    <row r="8999" customFormat="1" ht="13" x14ac:dyDescent="0.15"/>
    <row r="9000" customFormat="1" ht="13" x14ac:dyDescent="0.15"/>
    <row r="9001" customFormat="1" ht="13" x14ac:dyDescent="0.15"/>
    <row r="9002" customFormat="1" ht="13" x14ac:dyDescent="0.15"/>
    <row r="9003" customFormat="1" ht="13" x14ac:dyDescent="0.15"/>
    <row r="9004" customFormat="1" ht="13" x14ac:dyDescent="0.15"/>
    <row r="9005" customFormat="1" ht="13" x14ac:dyDescent="0.15"/>
    <row r="9006" customFormat="1" ht="13" x14ac:dyDescent="0.15"/>
    <row r="9007" customFormat="1" ht="13" x14ac:dyDescent="0.15"/>
    <row r="9008" customFormat="1" ht="13" x14ac:dyDescent="0.15"/>
    <row r="9009" customFormat="1" ht="13" x14ac:dyDescent="0.15"/>
    <row r="9010" customFormat="1" ht="13" x14ac:dyDescent="0.15"/>
    <row r="9011" customFormat="1" ht="13" x14ac:dyDescent="0.15"/>
    <row r="9012" customFormat="1" ht="13" x14ac:dyDescent="0.15"/>
    <row r="9013" customFormat="1" ht="13" x14ac:dyDescent="0.15"/>
    <row r="9014" customFormat="1" ht="13" x14ac:dyDescent="0.15"/>
    <row r="9015" customFormat="1" ht="13" x14ac:dyDescent="0.15"/>
    <row r="9016" customFormat="1" ht="13" x14ac:dyDescent="0.15"/>
    <row r="9017" customFormat="1" ht="13" x14ac:dyDescent="0.15"/>
    <row r="9018" customFormat="1" ht="13" x14ac:dyDescent="0.15"/>
    <row r="9019" customFormat="1" ht="13" x14ac:dyDescent="0.15"/>
    <row r="9020" customFormat="1" ht="13" x14ac:dyDescent="0.15"/>
    <row r="9021" customFormat="1" ht="13" x14ac:dyDescent="0.15"/>
    <row r="9022" customFormat="1" ht="13" x14ac:dyDescent="0.15"/>
    <row r="9023" customFormat="1" ht="13" x14ac:dyDescent="0.15"/>
    <row r="9024" customFormat="1" ht="13" x14ac:dyDescent="0.15"/>
    <row r="9025" customFormat="1" ht="13" x14ac:dyDescent="0.15"/>
    <row r="9026" customFormat="1" ht="13" x14ac:dyDescent="0.15"/>
    <row r="9027" customFormat="1" ht="13" x14ac:dyDescent="0.15"/>
    <row r="9028" customFormat="1" ht="13" x14ac:dyDescent="0.15"/>
    <row r="9029" customFormat="1" ht="13" x14ac:dyDescent="0.15"/>
    <row r="9030" customFormat="1" ht="13" x14ac:dyDescent="0.15"/>
    <row r="9031" customFormat="1" ht="13" x14ac:dyDescent="0.15"/>
    <row r="9032" customFormat="1" ht="13" x14ac:dyDescent="0.15"/>
    <row r="9033" customFormat="1" ht="13" x14ac:dyDescent="0.15"/>
    <row r="9034" customFormat="1" ht="13" x14ac:dyDescent="0.15"/>
    <row r="9035" customFormat="1" ht="13" x14ac:dyDescent="0.15"/>
    <row r="9036" customFormat="1" ht="13" x14ac:dyDescent="0.15"/>
    <row r="9037" customFormat="1" ht="13" x14ac:dyDescent="0.15"/>
    <row r="9038" customFormat="1" ht="13" x14ac:dyDescent="0.15"/>
    <row r="9039" customFormat="1" ht="13" x14ac:dyDescent="0.15"/>
    <row r="9040" customFormat="1" ht="13" x14ac:dyDescent="0.15"/>
    <row r="9041" customFormat="1" ht="13" x14ac:dyDescent="0.15"/>
    <row r="9042" customFormat="1" ht="13" x14ac:dyDescent="0.15"/>
    <row r="9043" customFormat="1" ht="13" x14ac:dyDescent="0.15"/>
    <row r="9044" customFormat="1" ht="13" x14ac:dyDescent="0.15"/>
    <row r="9045" customFormat="1" ht="13" x14ac:dyDescent="0.15"/>
    <row r="9046" customFormat="1" ht="13" x14ac:dyDescent="0.15"/>
    <row r="9047" customFormat="1" ht="13" x14ac:dyDescent="0.15"/>
    <row r="9048" customFormat="1" ht="13" x14ac:dyDescent="0.15"/>
    <row r="9049" customFormat="1" ht="13" x14ac:dyDescent="0.15"/>
    <row r="9050" customFormat="1" ht="13" x14ac:dyDescent="0.15"/>
    <row r="9051" customFormat="1" ht="13" x14ac:dyDescent="0.15"/>
    <row r="9052" customFormat="1" ht="13" x14ac:dyDescent="0.15"/>
    <row r="9053" customFormat="1" ht="13" x14ac:dyDescent="0.15"/>
    <row r="9054" customFormat="1" ht="13" x14ac:dyDescent="0.15"/>
    <row r="9055" customFormat="1" ht="13" x14ac:dyDescent="0.15"/>
    <row r="9056" customFormat="1" ht="13" x14ac:dyDescent="0.15"/>
    <row r="9057" customFormat="1" ht="13" x14ac:dyDescent="0.15"/>
    <row r="9058" customFormat="1" ht="13" x14ac:dyDescent="0.15"/>
    <row r="9059" customFormat="1" ht="13" x14ac:dyDescent="0.15"/>
    <row r="9060" customFormat="1" ht="13" x14ac:dyDescent="0.15"/>
    <row r="9061" customFormat="1" ht="13" x14ac:dyDescent="0.15"/>
    <row r="9062" customFormat="1" ht="13" x14ac:dyDescent="0.15"/>
    <row r="9063" customFormat="1" ht="13" x14ac:dyDescent="0.15"/>
    <row r="9064" customFormat="1" ht="13" x14ac:dyDescent="0.15"/>
    <row r="9065" customFormat="1" ht="13" x14ac:dyDescent="0.15"/>
    <row r="9066" customFormat="1" ht="13" x14ac:dyDescent="0.15"/>
    <row r="9067" customFormat="1" ht="13" x14ac:dyDescent="0.15"/>
    <row r="9068" customFormat="1" ht="13" x14ac:dyDescent="0.15"/>
    <row r="9069" customFormat="1" ht="13" x14ac:dyDescent="0.15"/>
    <row r="9070" customFormat="1" ht="13" x14ac:dyDescent="0.15"/>
    <row r="9071" customFormat="1" ht="13" x14ac:dyDescent="0.15"/>
    <row r="9072" customFormat="1" ht="13" x14ac:dyDescent="0.15"/>
    <row r="9073" customFormat="1" ht="13" x14ac:dyDescent="0.15"/>
    <row r="9074" customFormat="1" ht="13" x14ac:dyDescent="0.15"/>
    <row r="9075" customFormat="1" ht="13" x14ac:dyDescent="0.15"/>
    <row r="9076" customFormat="1" ht="13" x14ac:dyDescent="0.15"/>
    <row r="9077" customFormat="1" ht="13" x14ac:dyDescent="0.15"/>
    <row r="9078" customFormat="1" ht="13" x14ac:dyDescent="0.15"/>
    <row r="9079" customFormat="1" ht="13" x14ac:dyDescent="0.15"/>
    <row r="9080" customFormat="1" ht="13" x14ac:dyDescent="0.15"/>
    <row r="9081" customFormat="1" ht="13" x14ac:dyDescent="0.15"/>
    <row r="9082" customFormat="1" ht="13" x14ac:dyDescent="0.15"/>
    <row r="9083" customFormat="1" ht="13" x14ac:dyDescent="0.15"/>
    <row r="9084" customFormat="1" ht="13" x14ac:dyDescent="0.15"/>
    <row r="9085" customFormat="1" ht="13" x14ac:dyDescent="0.15"/>
    <row r="9086" customFormat="1" ht="13" x14ac:dyDescent="0.15"/>
    <row r="9087" customFormat="1" ht="13" x14ac:dyDescent="0.15"/>
    <row r="9088" customFormat="1" ht="13" x14ac:dyDescent="0.15"/>
    <row r="9089" customFormat="1" ht="13" x14ac:dyDescent="0.15"/>
    <row r="9090" customFormat="1" ht="13" x14ac:dyDescent="0.15"/>
    <row r="9091" customFormat="1" ht="13" x14ac:dyDescent="0.15"/>
    <row r="9092" customFormat="1" ht="13" x14ac:dyDescent="0.15"/>
    <row r="9093" customFormat="1" ht="13" x14ac:dyDescent="0.15"/>
    <row r="9094" customFormat="1" ht="13" x14ac:dyDescent="0.15"/>
    <row r="9095" customFormat="1" ht="13" x14ac:dyDescent="0.15"/>
    <row r="9096" customFormat="1" ht="13" x14ac:dyDescent="0.15"/>
    <row r="9097" customFormat="1" ht="13" x14ac:dyDescent="0.15"/>
    <row r="9098" customFormat="1" ht="13" x14ac:dyDescent="0.15"/>
    <row r="9099" customFormat="1" ht="13" x14ac:dyDescent="0.15"/>
    <row r="9100" customFormat="1" ht="13" x14ac:dyDescent="0.15"/>
    <row r="9101" customFormat="1" ht="13" x14ac:dyDescent="0.15"/>
    <row r="9102" customFormat="1" ht="13" x14ac:dyDescent="0.15"/>
    <row r="9103" customFormat="1" ht="13" x14ac:dyDescent="0.15"/>
    <row r="9104" customFormat="1" ht="13" x14ac:dyDescent="0.15"/>
    <row r="9105" customFormat="1" ht="13" x14ac:dyDescent="0.15"/>
    <row r="9106" customFormat="1" ht="13" x14ac:dyDescent="0.15"/>
    <row r="9107" customFormat="1" ht="13" x14ac:dyDescent="0.15"/>
    <row r="9108" customFormat="1" ht="13" x14ac:dyDescent="0.15"/>
    <row r="9109" customFormat="1" ht="13" x14ac:dyDescent="0.15"/>
    <row r="9110" customFormat="1" ht="13" x14ac:dyDescent="0.15"/>
    <row r="9111" customFormat="1" ht="13" x14ac:dyDescent="0.15"/>
    <row r="9112" customFormat="1" ht="13" x14ac:dyDescent="0.15"/>
    <row r="9113" customFormat="1" ht="13" x14ac:dyDescent="0.15"/>
    <row r="9114" customFormat="1" ht="13" x14ac:dyDescent="0.15"/>
    <row r="9115" customFormat="1" ht="13" x14ac:dyDescent="0.15"/>
    <row r="9116" customFormat="1" ht="13" x14ac:dyDescent="0.15"/>
    <row r="9117" customFormat="1" ht="13" x14ac:dyDescent="0.15"/>
    <row r="9118" customFormat="1" ht="13" x14ac:dyDescent="0.15"/>
    <row r="9119" customFormat="1" ht="13" x14ac:dyDescent="0.15"/>
    <row r="9120" customFormat="1" ht="13" x14ac:dyDescent="0.15"/>
    <row r="9121" customFormat="1" ht="13" x14ac:dyDescent="0.15"/>
    <row r="9122" customFormat="1" ht="13" x14ac:dyDescent="0.15"/>
    <row r="9123" customFormat="1" ht="13" x14ac:dyDescent="0.15"/>
    <row r="9124" customFormat="1" ht="13" x14ac:dyDescent="0.15"/>
    <row r="9125" customFormat="1" ht="13" x14ac:dyDescent="0.15"/>
    <row r="9126" customFormat="1" ht="13" x14ac:dyDescent="0.15"/>
    <row r="9127" customFormat="1" ht="13" x14ac:dyDescent="0.15"/>
    <row r="9128" customFormat="1" ht="13" x14ac:dyDescent="0.15"/>
    <row r="9129" customFormat="1" ht="13" x14ac:dyDescent="0.15"/>
    <row r="9130" customFormat="1" ht="13" x14ac:dyDescent="0.15"/>
    <row r="9131" customFormat="1" ht="13" x14ac:dyDescent="0.15"/>
    <row r="9132" customFormat="1" ht="13" x14ac:dyDescent="0.15"/>
    <row r="9133" customFormat="1" ht="13" x14ac:dyDescent="0.15"/>
    <row r="9134" customFormat="1" ht="13" x14ac:dyDescent="0.15"/>
    <row r="9135" customFormat="1" ht="13" x14ac:dyDescent="0.15"/>
    <row r="9136" customFormat="1" ht="13" x14ac:dyDescent="0.15"/>
    <row r="9137" customFormat="1" ht="13" x14ac:dyDescent="0.15"/>
    <row r="9138" customFormat="1" ht="13" x14ac:dyDescent="0.15"/>
    <row r="9139" customFormat="1" ht="13" x14ac:dyDescent="0.15"/>
    <row r="9140" customFormat="1" ht="13" x14ac:dyDescent="0.15"/>
    <row r="9141" customFormat="1" ht="13" x14ac:dyDescent="0.15"/>
    <row r="9142" customFormat="1" ht="13" x14ac:dyDescent="0.15"/>
    <row r="9143" customFormat="1" ht="13" x14ac:dyDescent="0.15"/>
    <row r="9144" customFormat="1" ht="13" x14ac:dyDescent="0.15"/>
    <row r="9145" customFormat="1" ht="13" x14ac:dyDescent="0.15"/>
    <row r="9146" customFormat="1" ht="13" x14ac:dyDescent="0.15"/>
    <row r="9147" customFormat="1" ht="13" x14ac:dyDescent="0.15"/>
    <row r="9148" customFormat="1" ht="13" x14ac:dyDescent="0.15"/>
    <row r="9149" customFormat="1" ht="13" x14ac:dyDescent="0.15"/>
    <row r="9150" customFormat="1" ht="13" x14ac:dyDescent="0.15"/>
    <row r="9151" customFormat="1" ht="13" x14ac:dyDescent="0.15"/>
    <row r="9152" customFormat="1" ht="13" x14ac:dyDescent="0.15"/>
    <row r="9153" customFormat="1" ht="13" x14ac:dyDescent="0.15"/>
    <row r="9154" customFormat="1" ht="13" x14ac:dyDescent="0.15"/>
    <row r="9155" customFormat="1" ht="13" x14ac:dyDescent="0.15"/>
    <row r="9156" customFormat="1" ht="13" x14ac:dyDescent="0.15"/>
    <row r="9157" customFormat="1" ht="13" x14ac:dyDescent="0.15"/>
    <row r="9158" customFormat="1" ht="13" x14ac:dyDescent="0.15"/>
    <row r="9159" customFormat="1" ht="13" x14ac:dyDescent="0.15"/>
    <row r="9160" customFormat="1" ht="13" x14ac:dyDescent="0.15"/>
    <row r="9161" customFormat="1" ht="13" x14ac:dyDescent="0.15"/>
    <row r="9162" customFormat="1" ht="13" x14ac:dyDescent="0.15"/>
    <row r="9163" customFormat="1" ht="13" x14ac:dyDescent="0.15"/>
    <row r="9164" customFormat="1" ht="13" x14ac:dyDescent="0.15"/>
    <row r="9165" customFormat="1" ht="13" x14ac:dyDescent="0.15"/>
    <row r="9166" customFormat="1" ht="13" x14ac:dyDescent="0.15"/>
    <row r="9167" customFormat="1" ht="13" x14ac:dyDescent="0.15"/>
    <row r="9168" customFormat="1" ht="13" x14ac:dyDescent="0.15"/>
    <row r="9169" customFormat="1" ht="13" x14ac:dyDescent="0.15"/>
    <row r="9170" customFormat="1" ht="13" x14ac:dyDescent="0.15"/>
    <row r="9171" customFormat="1" ht="13" x14ac:dyDescent="0.15"/>
    <row r="9172" customFormat="1" ht="13" x14ac:dyDescent="0.15"/>
    <row r="9173" customFormat="1" ht="13" x14ac:dyDescent="0.15"/>
    <row r="9174" customFormat="1" ht="13" x14ac:dyDescent="0.15"/>
    <row r="9175" customFormat="1" ht="13" x14ac:dyDescent="0.15"/>
    <row r="9176" customFormat="1" ht="13" x14ac:dyDescent="0.15"/>
    <row r="9177" customFormat="1" ht="13" x14ac:dyDescent="0.15"/>
    <row r="9178" customFormat="1" ht="13" x14ac:dyDescent="0.15"/>
    <row r="9179" customFormat="1" ht="13" x14ac:dyDescent="0.15"/>
    <row r="9180" customFormat="1" ht="13" x14ac:dyDescent="0.15"/>
    <row r="9181" customFormat="1" ht="13" x14ac:dyDescent="0.15"/>
    <row r="9182" customFormat="1" ht="13" x14ac:dyDescent="0.15"/>
    <row r="9183" customFormat="1" ht="13" x14ac:dyDescent="0.15"/>
    <row r="9184" customFormat="1" ht="13" x14ac:dyDescent="0.15"/>
    <row r="9185" customFormat="1" ht="13" x14ac:dyDescent="0.15"/>
    <row r="9186" customFormat="1" ht="13" x14ac:dyDescent="0.15"/>
    <row r="9187" customFormat="1" ht="13" x14ac:dyDescent="0.15"/>
    <row r="9188" customFormat="1" ht="13" x14ac:dyDescent="0.15"/>
    <row r="9189" customFormat="1" ht="13" x14ac:dyDescent="0.15"/>
    <row r="9190" customFormat="1" ht="13" x14ac:dyDescent="0.15"/>
    <row r="9191" customFormat="1" ht="13" x14ac:dyDescent="0.15"/>
    <row r="9192" customFormat="1" ht="13" x14ac:dyDescent="0.15"/>
    <row r="9193" customFormat="1" ht="13" x14ac:dyDescent="0.15"/>
    <row r="9194" customFormat="1" ht="13" x14ac:dyDescent="0.15"/>
    <row r="9195" customFormat="1" ht="13" x14ac:dyDescent="0.15"/>
    <row r="9196" customFormat="1" ht="13" x14ac:dyDescent="0.15"/>
    <row r="9197" customFormat="1" ht="13" x14ac:dyDescent="0.15"/>
    <row r="9198" customFormat="1" ht="13" x14ac:dyDescent="0.15"/>
    <row r="9199" customFormat="1" ht="13" x14ac:dyDescent="0.15"/>
    <row r="9200" customFormat="1" ht="13" x14ac:dyDescent="0.15"/>
    <row r="9201" customFormat="1" ht="13" x14ac:dyDescent="0.15"/>
    <row r="9202" customFormat="1" ht="13" x14ac:dyDescent="0.15"/>
    <row r="9203" customFormat="1" ht="13" x14ac:dyDescent="0.15"/>
    <row r="9204" customFormat="1" ht="13" x14ac:dyDescent="0.15"/>
    <row r="9205" customFormat="1" ht="13" x14ac:dyDescent="0.15"/>
    <row r="9206" customFormat="1" ht="13" x14ac:dyDescent="0.15"/>
    <row r="9207" customFormat="1" ht="13" x14ac:dyDescent="0.15"/>
    <row r="9208" customFormat="1" ht="13" x14ac:dyDescent="0.15"/>
    <row r="9209" customFormat="1" ht="13" x14ac:dyDescent="0.15"/>
    <row r="9210" customFormat="1" ht="13" x14ac:dyDescent="0.15"/>
    <row r="9211" customFormat="1" ht="13" x14ac:dyDescent="0.15"/>
    <row r="9212" customFormat="1" ht="13" x14ac:dyDescent="0.15"/>
    <row r="9213" customFormat="1" ht="13" x14ac:dyDescent="0.15"/>
    <row r="9214" customFormat="1" ht="13" x14ac:dyDescent="0.15"/>
    <row r="9215" customFormat="1" ht="13" x14ac:dyDescent="0.15"/>
    <row r="9216" customFormat="1" ht="13" x14ac:dyDescent="0.15"/>
    <row r="9217" customFormat="1" ht="13" x14ac:dyDescent="0.15"/>
    <row r="9218" customFormat="1" ht="13" x14ac:dyDescent="0.15"/>
    <row r="9219" customFormat="1" ht="13" x14ac:dyDescent="0.15"/>
    <row r="9220" customFormat="1" ht="13" x14ac:dyDescent="0.15"/>
    <row r="9221" customFormat="1" ht="13" x14ac:dyDescent="0.15"/>
    <row r="9222" customFormat="1" ht="13" x14ac:dyDescent="0.15"/>
    <row r="9223" customFormat="1" ht="13" x14ac:dyDescent="0.15"/>
    <row r="9224" customFormat="1" ht="13" x14ac:dyDescent="0.15"/>
    <row r="9225" customFormat="1" ht="13" x14ac:dyDescent="0.15"/>
    <row r="9226" customFormat="1" ht="13" x14ac:dyDescent="0.15"/>
    <row r="9227" customFormat="1" ht="13" x14ac:dyDescent="0.15"/>
    <row r="9228" customFormat="1" ht="13" x14ac:dyDescent="0.15"/>
    <row r="9229" customFormat="1" ht="13" x14ac:dyDescent="0.15"/>
    <row r="9230" customFormat="1" ht="13" x14ac:dyDescent="0.15"/>
    <row r="9231" customFormat="1" ht="13" x14ac:dyDescent="0.15"/>
    <row r="9232" customFormat="1" ht="13" x14ac:dyDescent="0.15"/>
    <row r="9233" customFormat="1" ht="13" x14ac:dyDescent="0.15"/>
    <row r="9234" customFormat="1" ht="13" x14ac:dyDescent="0.15"/>
    <row r="9235" customFormat="1" ht="13" x14ac:dyDescent="0.15"/>
    <row r="9236" customFormat="1" ht="13" x14ac:dyDescent="0.15"/>
    <row r="9237" customFormat="1" ht="13" x14ac:dyDescent="0.15"/>
    <row r="9238" customFormat="1" ht="13" x14ac:dyDescent="0.15"/>
    <row r="9239" customFormat="1" ht="13" x14ac:dyDescent="0.15"/>
    <row r="9240" customFormat="1" ht="13" x14ac:dyDescent="0.15"/>
    <row r="9241" customFormat="1" ht="13" x14ac:dyDescent="0.15"/>
    <row r="9242" customFormat="1" ht="13" x14ac:dyDescent="0.15"/>
    <row r="9243" customFormat="1" ht="13" x14ac:dyDescent="0.15"/>
    <row r="9244" customFormat="1" ht="13" x14ac:dyDescent="0.15"/>
    <row r="9245" customFormat="1" ht="13" x14ac:dyDescent="0.15"/>
    <row r="9246" customFormat="1" ht="13" x14ac:dyDescent="0.15"/>
    <row r="9247" customFormat="1" ht="13" x14ac:dyDescent="0.15"/>
    <row r="9248" customFormat="1" ht="13" x14ac:dyDescent="0.15"/>
    <row r="9249" customFormat="1" ht="13" x14ac:dyDescent="0.15"/>
    <row r="9250" customFormat="1" ht="13" x14ac:dyDescent="0.15"/>
    <row r="9251" customFormat="1" ht="13" x14ac:dyDescent="0.15"/>
    <row r="9252" customFormat="1" ht="13" x14ac:dyDescent="0.15"/>
    <row r="9253" customFormat="1" ht="13" x14ac:dyDescent="0.15"/>
    <row r="9254" customFormat="1" ht="13" x14ac:dyDescent="0.15"/>
    <row r="9255" customFormat="1" ht="13" x14ac:dyDescent="0.15"/>
    <row r="9256" customFormat="1" ht="13" x14ac:dyDescent="0.15"/>
    <row r="9257" customFormat="1" ht="13" x14ac:dyDescent="0.15"/>
    <row r="9258" customFormat="1" ht="13" x14ac:dyDescent="0.15"/>
    <row r="9259" customFormat="1" ht="13" x14ac:dyDescent="0.15"/>
    <row r="9260" customFormat="1" ht="13" x14ac:dyDescent="0.15"/>
    <row r="9261" customFormat="1" ht="13" x14ac:dyDescent="0.15"/>
    <row r="9262" customFormat="1" ht="13" x14ac:dyDescent="0.15"/>
    <row r="9263" customFormat="1" ht="13" x14ac:dyDescent="0.15"/>
    <row r="9264" customFormat="1" ht="13" x14ac:dyDescent="0.15"/>
    <row r="9265" customFormat="1" ht="13" x14ac:dyDescent="0.15"/>
    <row r="9266" customFormat="1" ht="13" x14ac:dyDescent="0.15"/>
    <row r="9267" customFormat="1" ht="13" x14ac:dyDescent="0.15"/>
    <row r="9268" customFormat="1" ht="13" x14ac:dyDescent="0.15"/>
    <row r="9269" customFormat="1" ht="13" x14ac:dyDescent="0.15"/>
    <row r="9270" customFormat="1" ht="13" x14ac:dyDescent="0.15"/>
    <row r="9271" customFormat="1" ht="13" x14ac:dyDescent="0.15"/>
    <row r="9272" customFormat="1" ht="13" x14ac:dyDescent="0.15"/>
    <row r="9273" customFormat="1" ht="13" x14ac:dyDescent="0.15"/>
    <row r="9274" customFormat="1" ht="13" x14ac:dyDescent="0.15"/>
    <row r="9275" customFormat="1" ht="13" x14ac:dyDescent="0.15"/>
    <row r="9276" customFormat="1" ht="13" x14ac:dyDescent="0.15"/>
    <row r="9277" customFormat="1" ht="13" x14ac:dyDescent="0.15"/>
    <row r="9278" customFormat="1" ht="13" x14ac:dyDescent="0.15"/>
    <row r="9279" customFormat="1" ht="13" x14ac:dyDescent="0.15"/>
    <row r="9280" customFormat="1" ht="13" x14ac:dyDescent="0.15"/>
    <row r="9281" customFormat="1" ht="13" x14ac:dyDescent="0.15"/>
    <row r="9282" customFormat="1" ht="13" x14ac:dyDescent="0.15"/>
    <row r="9283" customFormat="1" ht="13" x14ac:dyDescent="0.15"/>
    <row r="9284" customFormat="1" ht="13" x14ac:dyDescent="0.15"/>
    <row r="9285" customFormat="1" ht="13" x14ac:dyDescent="0.15"/>
    <row r="9286" customFormat="1" ht="13" x14ac:dyDescent="0.15"/>
    <row r="9287" customFormat="1" ht="13" x14ac:dyDescent="0.15"/>
    <row r="9288" customFormat="1" ht="13" x14ac:dyDescent="0.15"/>
    <row r="9289" customFormat="1" ht="13" x14ac:dyDescent="0.15"/>
    <row r="9290" customFormat="1" ht="13" x14ac:dyDescent="0.15"/>
    <row r="9291" customFormat="1" ht="13" x14ac:dyDescent="0.15"/>
    <row r="9292" customFormat="1" ht="13" x14ac:dyDescent="0.15"/>
    <row r="9293" customFormat="1" ht="13" x14ac:dyDescent="0.15"/>
    <row r="9294" customFormat="1" ht="13" x14ac:dyDescent="0.15"/>
    <row r="9295" customFormat="1" ht="13" x14ac:dyDescent="0.15"/>
    <row r="9296" customFormat="1" ht="13" x14ac:dyDescent="0.15"/>
    <row r="9297" customFormat="1" ht="13" x14ac:dyDescent="0.15"/>
    <row r="9298" customFormat="1" ht="13" x14ac:dyDescent="0.15"/>
    <row r="9299" customFormat="1" ht="13" x14ac:dyDescent="0.15"/>
    <row r="9300" customFormat="1" ht="13" x14ac:dyDescent="0.15"/>
    <row r="9301" customFormat="1" ht="13" x14ac:dyDescent="0.15"/>
    <row r="9302" customFormat="1" ht="13" x14ac:dyDescent="0.15"/>
    <row r="9303" customFormat="1" ht="13" x14ac:dyDescent="0.15"/>
    <row r="9304" customFormat="1" ht="13" x14ac:dyDescent="0.15"/>
    <row r="9305" customFormat="1" ht="13" x14ac:dyDescent="0.15"/>
    <row r="9306" customFormat="1" ht="13" x14ac:dyDescent="0.15"/>
    <row r="9307" customFormat="1" ht="13" x14ac:dyDescent="0.15"/>
    <row r="9308" customFormat="1" ht="13" x14ac:dyDescent="0.15"/>
    <row r="9309" customFormat="1" ht="13" x14ac:dyDescent="0.15"/>
    <row r="9310" customFormat="1" ht="13" x14ac:dyDescent="0.15"/>
    <row r="9311" customFormat="1" ht="13" x14ac:dyDescent="0.15"/>
    <row r="9312" customFormat="1" ht="13" x14ac:dyDescent="0.15"/>
    <row r="9313" customFormat="1" ht="13" x14ac:dyDescent="0.15"/>
    <row r="9314" customFormat="1" ht="13" x14ac:dyDescent="0.15"/>
    <row r="9315" customFormat="1" ht="13" x14ac:dyDescent="0.15"/>
    <row r="9316" customFormat="1" ht="13" x14ac:dyDescent="0.15"/>
    <row r="9317" customFormat="1" ht="13" x14ac:dyDescent="0.15"/>
    <row r="9318" customFormat="1" ht="13" x14ac:dyDescent="0.15"/>
    <row r="9319" customFormat="1" ht="13" x14ac:dyDescent="0.15"/>
    <row r="9320" customFormat="1" ht="13" x14ac:dyDescent="0.15"/>
    <row r="9321" customFormat="1" ht="13" x14ac:dyDescent="0.15"/>
    <row r="9322" customFormat="1" ht="13" x14ac:dyDescent="0.15"/>
    <row r="9323" customFormat="1" ht="13" x14ac:dyDescent="0.15"/>
    <row r="9324" customFormat="1" ht="13" x14ac:dyDescent="0.15"/>
    <row r="9325" customFormat="1" ht="13" x14ac:dyDescent="0.15"/>
    <row r="9326" customFormat="1" ht="13" x14ac:dyDescent="0.15"/>
    <row r="9327" customFormat="1" ht="13" x14ac:dyDescent="0.15"/>
    <row r="9328" customFormat="1" ht="13" x14ac:dyDescent="0.15"/>
    <row r="9329" customFormat="1" ht="13" x14ac:dyDescent="0.15"/>
    <row r="9330" customFormat="1" ht="13" x14ac:dyDescent="0.15"/>
    <row r="9331" customFormat="1" ht="13" x14ac:dyDescent="0.15"/>
    <row r="9332" customFormat="1" ht="13" x14ac:dyDescent="0.15"/>
    <row r="9333" customFormat="1" ht="13" x14ac:dyDescent="0.15"/>
    <row r="9334" customFormat="1" ht="13" x14ac:dyDescent="0.15"/>
    <row r="9335" customFormat="1" ht="13" x14ac:dyDescent="0.15"/>
    <row r="9336" customFormat="1" ht="13" x14ac:dyDescent="0.15"/>
    <row r="9337" customFormat="1" ht="13" x14ac:dyDescent="0.15"/>
    <row r="9338" customFormat="1" ht="13" x14ac:dyDescent="0.15"/>
    <row r="9339" customFormat="1" ht="13" x14ac:dyDescent="0.15"/>
    <row r="9340" customFormat="1" ht="13" x14ac:dyDescent="0.15"/>
    <row r="9341" customFormat="1" ht="13" x14ac:dyDescent="0.15"/>
    <row r="9342" customFormat="1" ht="13" x14ac:dyDescent="0.15"/>
    <row r="9343" customFormat="1" ht="13" x14ac:dyDescent="0.15"/>
    <row r="9344" customFormat="1" ht="13" x14ac:dyDescent="0.15"/>
    <row r="9345" customFormat="1" ht="13" x14ac:dyDescent="0.15"/>
    <row r="9346" customFormat="1" ht="13" x14ac:dyDescent="0.15"/>
    <row r="9347" customFormat="1" ht="13" x14ac:dyDescent="0.15"/>
    <row r="9348" customFormat="1" ht="13" x14ac:dyDescent="0.15"/>
    <row r="9349" customFormat="1" ht="13" x14ac:dyDescent="0.15"/>
    <row r="9350" customFormat="1" ht="13" x14ac:dyDescent="0.15"/>
    <row r="9351" customFormat="1" ht="13" x14ac:dyDescent="0.15"/>
    <row r="9352" customFormat="1" ht="13" x14ac:dyDescent="0.15"/>
    <row r="9353" customFormat="1" ht="13" x14ac:dyDescent="0.15"/>
    <row r="9354" customFormat="1" ht="13" x14ac:dyDescent="0.15"/>
    <row r="9355" customFormat="1" ht="13" x14ac:dyDescent="0.15"/>
    <row r="9356" customFormat="1" ht="13" x14ac:dyDescent="0.15"/>
    <row r="9357" customFormat="1" ht="13" x14ac:dyDescent="0.15"/>
    <row r="9358" customFormat="1" ht="13" x14ac:dyDescent="0.15"/>
    <row r="9359" customFormat="1" ht="13" x14ac:dyDescent="0.15"/>
    <row r="9360" customFormat="1" ht="13" x14ac:dyDescent="0.15"/>
    <row r="9361" customFormat="1" ht="13" x14ac:dyDescent="0.15"/>
    <row r="9362" customFormat="1" ht="13" x14ac:dyDescent="0.15"/>
    <row r="9363" customFormat="1" ht="13" x14ac:dyDescent="0.15"/>
    <row r="9364" customFormat="1" ht="13" x14ac:dyDescent="0.15"/>
    <row r="9365" customFormat="1" ht="13" x14ac:dyDescent="0.15"/>
    <row r="9366" customFormat="1" ht="13" x14ac:dyDescent="0.15"/>
    <row r="9367" customFormat="1" ht="13" x14ac:dyDescent="0.15"/>
    <row r="9368" customFormat="1" ht="13" x14ac:dyDescent="0.15"/>
    <row r="9369" customFormat="1" ht="13" x14ac:dyDescent="0.15"/>
    <row r="9370" customFormat="1" ht="13" x14ac:dyDescent="0.15"/>
    <row r="9371" customFormat="1" ht="13" x14ac:dyDescent="0.15"/>
    <row r="9372" customFormat="1" ht="13" x14ac:dyDescent="0.15"/>
    <row r="9373" customFormat="1" ht="13" x14ac:dyDescent="0.15"/>
    <row r="9374" customFormat="1" ht="13" x14ac:dyDescent="0.15"/>
    <row r="9375" customFormat="1" ht="13" x14ac:dyDescent="0.15"/>
    <row r="9376" customFormat="1" ht="13" x14ac:dyDescent="0.15"/>
    <row r="9377" customFormat="1" ht="13" x14ac:dyDescent="0.15"/>
    <row r="9378" customFormat="1" ht="13" x14ac:dyDescent="0.15"/>
    <row r="9379" customFormat="1" ht="13" x14ac:dyDescent="0.15"/>
    <row r="9380" customFormat="1" ht="13" x14ac:dyDescent="0.15"/>
    <row r="9381" customFormat="1" ht="13" x14ac:dyDescent="0.15"/>
    <row r="9382" customFormat="1" ht="13" x14ac:dyDescent="0.15"/>
    <row r="9383" customFormat="1" ht="13" x14ac:dyDescent="0.15"/>
    <row r="9384" customFormat="1" ht="13" x14ac:dyDescent="0.15"/>
    <row r="9385" customFormat="1" ht="13" x14ac:dyDescent="0.15"/>
    <row r="9386" customFormat="1" ht="13" x14ac:dyDescent="0.15"/>
    <row r="9387" customFormat="1" ht="13" x14ac:dyDescent="0.15"/>
    <row r="9388" customFormat="1" ht="13" x14ac:dyDescent="0.15"/>
    <row r="9389" customFormat="1" ht="13" x14ac:dyDescent="0.15"/>
    <row r="9390" customFormat="1" ht="13" x14ac:dyDescent="0.15"/>
    <row r="9391" customFormat="1" ht="13" x14ac:dyDescent="0.15"/>
    <row r="9392" customFormat="1" ht="13" x14ac:dyDescent="0.15"/>
    <row r="9393" customFormat="1" ht="13" x14ac:dyDescent="0.15"/>
    <row r="9394" customFormat="1" ht="13" x14ac:dyDescent="0.15"/>
    <row r="9395" customFormat="1" ht="13" x14ac:dyDescent="0.15"/>
    <row r="9396" customFormat="1" ht="13" x14ac:dyDescent="0.15"/>
    <row r="9397" customFormat="1" ht="13" x14ac:dyDescent="0.15"/>
    <row r="9398" customFormat="1" ht="13" x14ac:dyDescent="0.15"/>
    <row r="9399" customFormat="1" ht="13" x14ac:dyDescent="0.15"/>
    <row r="9400" customFormat="1" ht="13" x14ac:dyDescent="0.15"/>
    <row r="9401" customFormat="1" ht="13" x14ac:dyDescent="0.15"/>
    <row r="9402" customFormat="1" ht="13" x14ac:dyDescent="0.15"/>
    <row r="9403" customFormat="1" ht="13" x14ac:dyDescent="0.15"/>
    <row r="9404" customFormat="1" ht="13" x14ac:dyDescent="0.15"/>
    <row r="9405" customFormat="1" ht="13" x14ac:dyDescent="0.15"/>
    <row r="9406" customFormat="1" ht="13" x14ac:dyDescent="0.15"/>
    <row r="9407" customFormat="1" ht="13" x14ac:dyDescent="0.15"/>
    <row r="9408" customFormat="1" ht="13" x14ac:dyDescent="0.15"/>
    <row r="9409" customFormat="1" ht="13" x14ac:dyDescent="0.15"/>
    <row r="9410" customFormat="1" ht="13" x14ac:dyDescent="0.15"/>
    <row r="9411" customFormat="1" ht="13" x14ac:dyDescent="0.15"/>
    <row r="9412" customFormat="1" ht="13" x14ac:dyDescent="0.15"/>
    <row r="9413" customFormat="1" ht="13" x14ac:dyDescent="0.15"/>
    <row r="9414" customFormat="1" ht="13" x14ac:dyDescent="0.15"/>
    <row r="9415" customFormat="1" ht="13" x14ac:dyDescent="0.15"/>
    <row r="9416" customFormat="1" ht="13" x14ac:dyDescent="0.15"/>
    <row r="9417" customFormat="1" ht="13" x14ac:dyDescent="0.15"/>
    <row r="9418" customFormat="1" ht="13" x14ac:dyDescent="0.15"/>
    <row r="9419" customFormat="1" ht="13" x14ac:dyDescent="0.15"/>
    <row r="9420" customFormat="1" ht="13" x14ac:dyDescent="0.15"/>
    <row r="9421" customFormat="1" ht="13" x14ac:dyDescent="0.15"/>
    <row r="9422" customFormat="1" ht="13" x14ac:dyDescent="0.15"/>
    <row r="9423" customFormat="1" ht="13" x14ac:dyDescent="0.15"/>
    <row r="9424" customFormat="1" ht="13" x14ac:dyDescent="0.15"/>
    <row r="9425" customFormat="1" ht="13" x14ac:dyDescent="0.15"/>
    <row r="9426" customFormat="1" ht="13" x14ac:dyDescent="0.15"/>
    <row r="9427" customFormat="1" ht="13" x14ac:dyDescent="0.15"/>
    <row r="9428" customFormat="1" ht="13" x14ac:dyDescent="0.15"/>
    <row r="9429" customFormat="1" ht="13" x14ac:dyDescent="0.15"/>
    <row r="9430" customFormat="1" ht="13" x14ac:dyDescent="0.15"/>
    <row r="9431" customFormat="1" ht="13" x14ac:dyDescent="0.15"/>
    <row r="9432" customFormat="1" ht="13" x14ac:dyDescent="0.15"/>
    <row r="9433" customFormat="1" ht="13" x14ac:dyDescent="0.15"/>
    <row r="9434" customFormat="1" ht="13" x14ac:dyDescent="0.15"/>
    <row r="9435" customFormat="1" ht="13" x14ac:dyDescent="0.15"/>
    <row r="9436" customFormat="1" ht="13" x14ac:dyDescent="0.15"/>
    <row r="9437" customFormat="1" ht="13" x14ac:dyDescent="0.15"/>
    <row r="9438" customFormat="1" ht="13" x14ac:dyDescent="0.15"/>
    <row r="9439" customFormat="1" ht="13" x14ac:dyDescent="0.15"/>
    <row r="9440" customFormat="1" ht="13" x14ac:dyDescent="0.15"/>
    <row r="9441" customFormat="1" ht="13" x14ac:dyDescent="0.15"/>
    <row r="9442" customFormat="1" ht="13" x14ac:dyDescent="0.15"/>
    <row r="9443" customFormat="1" ht="13" x14ac:dyDescent="0.15"/>
    <row r="9444" customFormat="1" ht="13" x14ac:dyDescent="0.15"/>
    <row r="9445" customFormat="1" ht="13" x14ac:dyDescent="0.15"/>
    <row r="9446" customFormat="1" ht="13" x14ac:dyDescent="0.15"/>
    <row r="9447" customFormat="1" ht="13" x14ac:dyDescent="0.15"/>
    <row r="9448" customFormat="1" ht="13" x14ac:dyDescent="0.15"/>
    <row r="9449" customFormat="1" ht="13" x14ac:dyDescent="0.15"/>
    <row r="9450" customFormat="1" ht="13" x14ac:dyDescent="0.15"/>
    <row r="9451" customFormat="1" ht="13" x14ac:dyDescent="0.15"/>
    <row r="9452" customFormat="1" ht="13" x14ac:dyDescent="0.15"/>
    <row r="9453" customFormat="1" ht="13" x14ac:dyDescent="0.15"/>
    <row r="9454" customFormat="1" ht="13" x14ac:dyDescent="0.15"/>
    <row r="9455" customFormat="1" ht="13" x14ac:dyDescent="0.15"/>
    <row r="9456" customFormat="1" ht="13" x14ac:dyDescent="0.15"/>
    <row r="9457" customFormat="1" ht="13" x14ac:dyDescent="0.15"/>
    <row r="9458" customFormat="1" ht="13" x14ac:dyDescent="0.15"/>
    <row r="9459" customFormat="1" ht="13" x14ac:dyDescent="0.15"/>
    <row r="9460" customFormat="1" ht="13" x14ac:dyDescent="0.15"/>
    <row r="9461" customFormat="1" ht="13" x14ac:dyDescent="0.15"/>
    <row r="9462" customFormat="1" ht="13" x14ac:dyDescent="0.15"/>
    <row r="9463" customFormat="1" ht="13" x14ac:dyDescent="0.15"/>
    <row r="9464" customFormat="1" ht="13" x14ac:dyDescent="0.15"/>
    <row r="9465" customFormat="1" ht="13" x14ac:dyDescent="0.15"/>
    <row r="9466" customFormat="1" ht="13" x14ac:dyDescent="0.15"/>
    <row r="9467" customFormat="1" ht="13" x14ac:dyDescent="0.15"/>
    <row r="9468" customFormat="1" ht="13" x14ac:dyDescent="0.15"/>
    <row r="9469" customFormat="1" ht="13" x14ac:dyDescent="0.15"/>
    <row r="9470" customFormat="1" ht="13" x14ac:dyDescent="0.15"/>
    <row r="9471" customFormat="1" ht="13" x14ac:dyDescent="0.15"/>
    <row r="9472" customFormat="1" ht="13" x14ac:dyDescent="0.15"/>
    <row r="9473" customFormat="1" ht="13" x14ac:dyDescent="0.15"/>
    <row r="9474" customFormat="1" ht="13" x14ac:dyDescent="0.15"/>
    <row r="9475" customFormat="1" ht="13" x14ac:dyDescent="0.15"/>
    <row r="9476" customFormat="1" ht="13" x14ac:dyDescent="0.15"/>
    <row r="9477" customFormat="1" ht="13" x14ac:dyDescent="0.15"/>
    <row r="9478" customFormat="1" ht="13" x14ac:dyDescent="0.15"/>
    <row r="9479" customFormat="1" ht="13" x14ac:dyDescent="0.15"/>
    <row r="9480" customFormat="1" ht="13" x14ac:dyDescent="0.15"/>
    <row r="9481" customFormat="1" ht="13" x14ac:dyDescent="0.15"/>
    <row r="9482" customFormat="1" ht="13" x14ac:dyDescent="0.15"/>
    <row r="9483" customFormat="1" ht="13" x14ac:dyDescent="0.15"/>
    <row r="9484" customFormat="1" ht="13" x14ac:dyDescent="0.15"/>
    <row r="9485" customFormat="1" ht="13" x14ac:dyDescent="0.15"/>
    <row r="9486" customFormat="1" ht="13" x14ac:dyDescent="0.15"/>
    <row r="9487" customFormat="1" ht="13" x14ac:dyDescent="0.15"/>
    <row r="9488" customFormat="1" ht="13" x14ac:dyDescent="0.15"/>
    <row r="9489" customFormat="1" ht="13" x14ac:dyDescent="0.15"/>
    <row r="9490" customFormat="1" ht="13" x14ac:dyDescent="0.15"/>
    <row r="9491" customFormat="1" ht="13" x14ac:dyDescent="0.15"/>
    <row r="9492" customFormat="1" ht="13" x14ac:dyDescent="0.15"/>
    <row r="9493" customFormat="1" ht="13" x14ac:dyDescent="0.15"/>
    <row r="9494" customFormat="1" ht="13" x14ac:dyDescent="0.15"/>
    <row r="9495" customFormat="1" ht="13" x14ac:dyDescent="0.15"/>
    <row r="9496" customFormat="1" ht="13" x14ac:dyDescent="0.15"/>
    <row r="9497" customFormat="1" ht="13" x14ac:dyDescent="0.15"/>
    <row r="9498" customFormat="1" ht="13" x14ac:dyDescent="0.15"/>
    <row r="9499" customFormat="1" ht="13" x14ac:dyDescent="0.15"/>
    <row r="9500" customFormat="1" ht="13" x14ac:dyDescent="0.15"/>
    <row r="9501" customFormat="1" ht="13" x14ac:dyDescent="0.15"/>
    <row r="9502" customFormat="1" ht="13" x14ac:dyDescent="0.15"/>
    <row r="9503" customFormat="1" ht="13" x14ac:dyDescent="0.15"/>
    <row r="9504" customFormat="1" ht="13" x14ac:dyDescent="0.15"/>
    <row r="9505" customFormat="1" ht="13" x14ac:dyDescent="0.15"/>
    <row r="9506" customFormat="1" ht="13" x14ac:dyDescent="0.15"/>
    <row r="9507" customFormat="1" ht="13" x14ac:dyDescent="0.15"/>
    <row r="9508" customFormat="1" ht="13" x14ac:dyDescent="0.15"/>
    <row r="9509" customFormat="1" ht="13" x14ac:dyDescent="0.15"/>
    <row r="9510" customFormat="1" ht="13" x14ac:dyDescent="0.15"/>
    <row r="9511" customFormat="1" ht="13" x14ac:dyDescent="0.15"/>
    <row r="9512" customFormat="1" ht="13" x14ac:dyDescent="0.15"/>
    <row r="9513" customFormat="1" ht="13" x14ac:dyDescent="0.15"/>
    <row r="9514" customFormat="1" ht="13" x14ac:dyDescent="0.15"/>
    <row r="9515" customFormat="1" ht="13" x14ac:dyDescent="0.15"/>
    <row r="9516" customFormat="1" ht="13" x14ac:dyDescent="0.15"/>
    <row r="9517" customFormat="1" ht="13" x14ac:dyDescent="0.15"/>
    <row r="9518" customFormat="1" ht="13" x14ac:dyDescent="0.15"/>
    <row r="9519" customFormat="1" ht="13" x14ac:dyDescent="0.15"/>
    <row r="9520" customFormat="1" ht="13" x14ac:dyDescent="0.15"/>
    <row r="9521" customFormat="1" ht="13" x14ac:dyDescent="0.15"/>
    <row r="9522" customFormat="1" ht="13" x14ac:dyDescent="0.15"/>
    <row r="9523" customFormat="1" ht="13" x14ac:dyDescent="0.15"/>
    <row r="9524" customFormat="1" ht="13" x14ac:dyDescent="0.15"/>
    <row r="9525" customFormat="1" ht="13" x14ac:dyDescent="0.15"/>
    <row r="9526" customFormat="1" ht="13" x14ac:dyDescent="0.15"/>
    <row r="9527" customFormat="1" ht="13" x14ac:dyDescent="0.15"/>
    <row r="9528" customFormat="1" ht="13" x14ac:dyDescent="0.15"/>
    <row r="9529" customFormat="1" ht="13" x14ac:dyDescent="0.15"/>
    <row r="9530" customFormat="1" ht="13" x14ac:dyDescent="0.15"/>
    <row r="9531" customFormat="1" ht="13" x14ac:dyDescent="0.15"/>
    <row r="9532" customFormat="1" ht="13" x14ac:dyDescent="0.15"/>
    <row r="9533" customFormat="1" ht="13" x14ac:dyDescent="0.15"/>
    <row r="9534" customFormat="1" ht="13" x14ac:dyDescent="0.15"/>
    <row r="9535" customFormat="1" ht="13" x14ac:dyDescent="0.15"/>
    <row r="9536" customFormat="1" ht="13" x14ac:dyDescent="0.15"/>
    <row r="9537" customFormat="1" ht="13" x14ac:dyDescent="0.15"/>
    <row r="9538" customFormat="1" ht="13" x14ac:dyDescent="0.15"/>
    <row r="9539" customFormat="1" ht="13" x14ac:dyDescent="0.15"/>
    <row r="9540" customFormat="1" ht="13" x14ac:dyDescent="0.15"/>
    <row r="9541" customFormat="1" ht="13" x14ac:dyDescent="0.15"/>
    <row r="9542" customFormat="1" ht="13" x14ac:dyDescent="0.15"/>
    <row r="9543" customFormat="1" ht="13" x14ac:dyDescent="0.15"/>
    <row r="9544" customFormat="1" ht="13" x14ac:dyDescent="0.15"/>
    <row r="9545" customFormat="1" ht="13" x14ac:dyDescent="0.15"/>
    <row r="9546" customFormat="1" ht="13" x14ac:dyDescent="0.15"/>
    <row r="9547" customFormat="1" ht="13" x14ac:dyDescent="0.15"/>
    <row r="9548" customFormat="1" ht="13" x14ac:dyDescent="0.15"/>
    <row r="9549" customFormat="1" ht="13" x14ac:dyDescent="0.15"/>
    <row r="9550" customFormat="1" ht="13" x14ac:dyDescent="0.15"/>
    <row r="9551" customFormat="1" ht="13" x14ac:dyDescent="0.15"/>
    <row r="9552" customFormat="1" ht="13" x14ac:dyDescent="0.15"/>
    <row r="9553" customFormat="1" ht="13" x14ac:dyDescent="0.15"/>
    <row r="9554" customFormat="1" ht="13" x14ac:dyDescent="0.15"/>
    <row r="9555" customFormat="1" ht="13" x14ac:dyDescent="0.15"/>
    <row r="9556" customFormat="1" ht="13" x14ac:dyDescent="0.15"/>
    <row r="9557" customFormat="1" ht="13" x14ac:dyDescent="0.15"/>
    <row r="9558" customFormat="1" ht="13" x14ac:dyDescent="0.15"/>
    <row r="9559" customFormat="1" ht="13" x14ac:dyDescent="0.15"/>
    <row r="9560" customFormat="1" ht="13" x14ac:dyDescent="0.15"/>
    <row r="9561" customFormat="1" ht="13" x14ac:dyDescent="0.15"/>
    <row r="9562" customFormat="1" ht="13" x14ac:dyDescent="0.15"/>
    <row r="9563" customFormat="1" ht="13" x14ac:dyDescent="0.15"/>
    <row r="9564" customFormat="1" ht="13" x14ac:dyDescent="0.15"/>
    <row r="9565" customFormat="1" ht="13" x14ac:dyDescent="0.15"/>
    <row r="9566" customFormat="1" ht="13" x14ac:dyDescent="0.15"/>
    <row r="9567" customFormat="1" ht="13" x14ac:dyDescent="0.15"/>
    <row r="9568" customFormat="1" ht="13" x14ac:dyDescent="0.15"/>
    <row r="9569" customFormat="1" ht="13" x14ac:dyDescent="0.15"/>
    <row r="9570" customFormat="1" ht="13" x14ac:dyDescent="0.15"/>
    <row r="9571" customFormat="1" ht="13" x14ac:dyDescent="0.15"/>
    <row r="9572" customFormat="1" ht="13" x14ac:dyDescent="0.15"/>
    <row r="9573" customFormat="1" ht="13" x14ac:dyDescent="0.15"/>
    <row r="9574" customFormat="1" ht="13" x14ac:dyDescent="0.15"/>
    <row r="9575" customFormat="1" ht="13" x14ac:dyDescent="0.15"/>
    <row r="9576" customFormat="1" ht="13" x14ac:dyDescent="0.15"/>
    <row r="9577" customFormat="1" ht="13" x14ac:dyDescent="0.15"/>
    <row r="9578" customFormat="1" ht="13" x14ac:dyDescent="0.15"/>
    <row r="9579" customFormat="1" ht="13" x14ac:dyDescent="0.15"/>
    <row r="9580" customFormat="1" ht="13" x14ac:dyDescent="0.15"/>
    <row r="9581" customFormat="1" ht="13" x14ac:dyDescent="0.15"/>
    <row r="9582" customFormat="1" ht="13" x14ac:dyDescent="0.15"/>
    <row r="9583" customFormat="1" ht="13" x14ac:dyDescent="0.15"/>
    <row r="9584" customFormat="1" ht="13" x14ac:dyDescent="0.15"/>
    <row r="9585" customFormat="1" ht="13" x14ac:dyDescent="0.15"/>
    <row r="9586" customFormat="1" ht="13" x14ac:dyDescent="0.15"/>
    <row r="9587" customFormat="1" ht="13" x14ac:dyDescent="0.15"/>
    <row r="9588" customFormat="1" ht="13" x14ac:dyDescent="0.15"/>
    <row r="9589" customFormat="1" ht="13" x14ac:dyDescent="0.15"/>
    <row r="9590" customFormat="1" ht="13" x14ac:dyDescent="0.15"/>
    <row r="9591" customFormat="1" ht="13" x14ac:dyDescent="0.15"/>
    <row r="9592" customFormat="1" ht="13" x14ac:dyDescent="0.15"/>
    <row r="9593" customFormat="1" ht="13" x14ac:dyDescent="0.15"/>
    <row r="9594" customFormat="1" ht="13" x14ac:dyDescent="0.15"/>
    <row r="9595" customFormat="1" ht="13" x14ac:dyDescent="0.15"/>
    <row r="9596" customFormat="1" ht="13" x14ac:dyDescent="0.15"/>
    <row r="9597" customFormat="1" ht="13" x14ac:dyDescent="0.15"/>
    <row r="9598" customFormat="1" ht="13" x14ac:dyDescent="0.15"/>
    <row r="9599" customFormat="1" ht="13" x14ac:dyDescent="0.15"/>
    <row r="9600" customFormat="1" ht="13" x14ac:dyDescent="0.15"/>
    <row r="9601" customFormat="1" ht="13" x14ac:dyDescent="0.15"/>
    <row r="9602" customFormat="1" ht="13" x14ac:dyDescent="0.15"/>
    <row r="9603" customFormat="1" ht="13" x14ac:dyDescent="0.15"/>
    <row r="9604" customFormat="1" ht="13" x14ac:dyDescent="0.15"/>
    <row r="9605" customFormat="1" ht="13" x14ac:dyDescent="0.15"/>
    <row r="9606" customFormat="1" ht="13" x14ac:dyDescent="0.15"/>
    <row r="9607" customFormat="1" ht="13" x14ac:dyDescent="0.15"/>
    <row r="9608" customFormat="1" ht="13" x14ac:dyDescent="0.15"/>
    <row r="9609" customFormat="1" ht="13" x14ac:dyDescent="0.15"/>
    <row r="9610" customFormat="1" ht="13" x14ac:dyDescent="0.15"/>
    <row r="9611" customFormat="1" ht="13" x14ac:dyDescent="0.15"/>
    <row r="9612" customFormat="1" ht="13" x14ac:dyDescent="0.15"/>
    <row r="9613" customFormat="1" ht="13" x14ac:dyDescent="0.15"/>
    <row r="9614" customFormat="1" ht="13" x14ac:dyDescent="0.15"/>
    <row r="9615" customFormat="1" ht="13" x14ac:dyDescent="0.15"/>
    <row r="9616" customFormat="1" ht="13" x14ac:dyDescent="0.15"/>
    <row r="9617" customFormat="1" ht="13" x14ac:dyDescent="0.15"/>
    <row r="9618" customFormat="1" ht="13" x14ac:dyDescent="0.15"/>
    <row r="9619" customFormat="1" ht="13" x14ac:dyDescent="0.15"/>
    <row r="9620" customFormat="1" ht="13" x14ac:dyDescent="0.15"/>
    <row r="9621" customFormat="1" ht="13" x14ac:dyDescent="0.15"/>
    <row r="9622" customFormat="1" ht="13" x14ac:dyDescent="0.15"/>
    <row r="9623" customFormat="1" ht="13" x14ac:dyDescent="0.15"/>
    <row r="9624" customFormat="1" ht="13" x14ac:dyDescent="0.15"/>
    <row r="9625" customFormat="1" ht="13" x14ac:dyDescent="0.15"/>
    <row r="9626" customFormat="1" ht="13" x14ac:dyDescent="0.15"/>
    <row r="9627" customFormat="1" ht="13" x14ac:dyDescent="0.15"/>
    <row r="9628" customFormat="1" ht="13" x14ac:dyDescent="0.15"/>
    <row r="9629" customFormat="1" ht="13" x14ac:dyDescent="0.15"/>
    <row r="9630" customFormat="1" ht="13" x14ac:dyDescent="0.15"/>
    <row r="9631" customFormat="1" ht="13" x14ac:dyDescent="0.15"/>
    <row r="9632" customFormat="1" ht="13" x14ac:dyDescent="0.15"/>
    <row r="9633" customFormat="1" ht="13" x14ac:dyDescent="0.15"/>
    <row r="9634" customFormat="1" ht="13" x14ac:dyDescent="0.15"/>
    <row r="9635" customFormat="1" ht="13" x14ac:dyDescent="0.15"/>
    <row r="9636" customFormat="1" ht="13" x14ac:dyDescent="0.15"/>
    <row r="9637" customFormat="1" ht="13" x14ac:dyDescent="0.15"/>
    <row r="9638" customFormat="1" ht="13" x14ac:dyDescent="0.15"/>
    <row r="9639" customFormat="1" ht="13" x14ac:dyDescent="0.15"/>
    <row r="9640" customFormat="1" ht="13" x14ac:dyDescent="0.15"/>
    <row r="9641" customFormat="1" ht="13" x14ac:dyDescent="0.15"/>
    <row r="9642" customFormat="1" ht="13" x14ac:dyDescent="0.15"/>
    <row r="9643" customFormat="1" ht="13" x14ac:dyDescent="0.15"/>
    <row r="9644" customFormat="1" ht="13" x14ac:dyDescent="0.15"/>
    <row r="9645" customFormat="1" ht="13" x14ac:dyDescent="0.15"/>
    <row r="9646" customFormat="1" ht="13" x14ac:dyDescent="0.15"/>
    <row r="9647" customFormat="1" ht="13" x14ac:dyDescent="0.15"/>
    <row r="9648" customFormat="1" ht="13" x14ac:dyDescent="0.15"/>
    <row r="9649" customFormat="1" ht="13" x14ac:dyDescent="0.15"/>
    <row r="9650" customFormat="1" ht="13" x14ac:dyDescent="0.15"/>
    <row r="9651" customFormat="1" ht="13" x14ac:dyDescent="0.15"/>
    <row r="9652" customFormat="1" ht="13" x14ac:dyDescent="0.15"/>
    <row r="9653" customFormat="1" ht="13" x14ac:dyDescent="0.15"/>
    <row r="9654" customFormat="1" ht="13" x14ac:dyDescent="0.15"/>
    <row r="9655" customFormat="1" ht="13" x14ac:dyDescent="0.15"/>
    <row r="9656" customFormat="1" ht="13" x14ac:dyDescent="0.15"/>
    <row r="9657" customFormat="1" ht="13" x14ac:dyDescent="0.15"/>
    <row r="9658" customFormat="1" ht="13" x14ac:dyDescent="0.15"/>
    <row r="9659" customFormat="1" ht="13" x14ac:dyDescent="0.15"/>
    <row r="9660" customFormat="1" ht="13" x14ac:dyDescent="0.15"/>
    <row r="9661" customFormat="1" ht="13" x14ac:dyDescent="0.15"/>
    <row r="9662" customFormat="1" ht="13" x14ac:dyDescent="0.15"/>
    <row r="9663" customFormat="1" ht="13" x14ac:dyDescent="0.15"/>
    <row r="9664" customFormat="1" ht="13" x14ac:dyDescent="0.15"/>
    <row r="9665" customFormat="1" ht="13" x14ac:dyDescent="0.15"/>
    <row r="9666" customFormat="1" ht="13" x14ac:dyDescent="0.15"/>
    <row r="9667" customFormat="1" ht="13" x14ac:dyDescent="0.15"/>
    <row r="9668" customFormat="1" ht="13" x14ac:dyDescent="0.15"/>
    <row r="9669" customFormat="1" ht="13" x14ac:dyDescent="0.15"/>
    <row r="9670" customFormat="1" ht="13" x14ac:dyDescent="0.15"/>
    <row r="9671" customFormat="1" ht="13" x14ac:dyDescent="0.15"/>
    <row r="9672" customFormat="1" ht="13" x14ac:dyDescent="0.15"/>
    <row r="9673" customFormat="1" ht="13" x14ac:dyDescent="0.15"/>
    <row r="9674" customFormat="1" ht="13" x14ac:dyDescent="0.15"/>
    <row r="9675" customFormat="1" ht="13" x14ac:dyDescent="0.15"/>
    <row r="9676" customFormat="1" ht="13" x14ac:dyDescent="0.15"/>
    <row r="9677" customFormat="1" ht="13" x14ac:dyDescent="0.15"/>
    <row r="9678" customFormat="1" ht="13" x14ac:dyDescent="0.15"/>
    <row r="9679" customFormat="1" ht="13" x14ac:dyDescent="0.15"/>
    <row r="9680" customFormat="1" ht="13" x14ac:dyDescent="0.15"/>
    <row r="9681" customFormat="1" ht="13" x14ac:dyDescent="0.15"/>
    <row r="9682" customFormat="1" ht="13" x14ac:dyDescent="0.15"/>
    <row r="9683" customFormat="1" ht="13" x14ac:dyDescent="0.15"/>
    <row r="9684" customFormat="1" ht="13" x14ac:dyDescent="0.15"/>
    <row r="9685" customFormat="1" ht="13" x14ac:dyDescent="0.15"/>
    <row r="9686" customFormat="1" ht="13" x14ac:dyDescent="0.15"/>
    <row r="9687" customFormat="1" ht="13" x14ac:dyDescent="0.15"/>
    <row r="9688" customFormat="1" ht="13" x14ac:dyDescent="0.15"/>
    <row r="9689" customFormat="1" ht="13" x14ac:dyDescent="0.15"/>
    <row r="9690" customFormat="1" ht="13" x14ac:dyDescent="0.15"/>
    <row r="9691" customFormat="1" ht="13" x14ac:dyDescent="0.15"/>
    <row r="9692" customFormat="1" ht="13" x14ac:dyDescent="0.15"/>
    <row r="9693" customFormat="1" ht="13" x14ac:dyDescent="0.15"/>
    <row r="9694" customFormat="1" ht="13" x14ac:dyDescent="0.15"/>
    <row r="9695" customFormat="1" ht="13" x14ac:dyDescent="0.15"/>
    <row r="9696" customFormat="1" ht="13" x14ac:dyDescent="0.15"/>
    <row r="9697" customFormat="1" ht="13" x14ac:dyDescent="0.15"/>
    <row r="9698" customFormat="1" ht="13" x14ac:dyDescent="0.15"/>
    <row r="9699" customFormat="1" ht="13" x14ac:dyDescent="0.15"/>
    <row r="9700" customFormat="1" ht="13" x14ac:dyDescent="0.15"/>
    <row r="9701" customFormat="1" ht="13" x14ac:dyDescent="0.15"/>
    <row r="9702" customFormat="1" ht="13" x14ac:dyDescent="0.15"/>
    <row r="9703" customFormat="1" ht="13" x14ac:dyDescent="0.15"/>
    <row r="9704" customFormat="1" ht="13" x14ac:dyDescent="0.15"/>
    <row r="9705" customFormat="1" ht="13" x14ac:dyDescent="0.15"/>
    <row r="9706" customFormat="1" ht="13" x14ac:dyDescent="0.15"/>
    <row r="9707" customFormat="1" ht="13" x14ac:dyDescent="0.15"/>
    <row r="9708" customFormat="1" ht="13" x14ac:dyDescent="0.15"/>
    <row r="9709" customFormat="1" ht="13" x14ac:dyDescent="0.15"/>
    <row r="9710" customFormat="1" ht="13" x14ac:dyDescent="0.15"/>
    <row r="9711" customFormat="1" ht="13" x14ac:dyDescent="0.15"/>
    <row r="9712" customFormat="1" ht="13" x14ac:dyDescent="0.15"/>
    <row r="9713" customFormat="1" ht="13" x14ac:dyDescent="0.15"/>
    <row r="9714" customFormat="1" ht="13" x14ac:dyDescent="0.15"/>
    <row r="9715" customFormat="1" ht="13" x14ac:dyDescent="0.15"/>
    <row r="9716" customFormat="1" ht="13" x14ac:dyDescent="0.15"/>
    <row r="9717" customFormat="1" ht="13" x14ac:dyDescent="0.15"/>
    <row r="9718" customFormat="1" ht="13" x14ac:dyDescent="0.15"/>
    <row r="9719" customFormat="1" ht="13" x14ac:dyDescent="0.15"/>
    <row r="9720" customFormat="1" ht="13" x14ac:dyDescent="0.15"/>
    <row r="9721" customFormat="1" ht="13" x14ac:dyDescent="0.15"/>
    <row r="9722" customFormat="1" ht="13" x14ac:dyDescent="0.15"/>
    <row r="9723" customFormat="1" ht="13" x14ac:dyDescent="0.15"/>
    <row r="9724" customFormat="1" ht="13" x14ac:dyDescent="0.15"/>
    <row r="9725" customFormat="1" ht="13" x14ac:dyDescent="0.15"/>
    <row r="9726" customFormat="1" ht="13" x14ac:dyDescent="0.15"/>
    <row r="9727" customFormat="1" ht="13" x14ac:dyDescent="0.15"/>
    <row r="9728" customFormat="1" ht="13" x14ac:dyDescent="0.15"/>
    <row r="9729" customFormat="1" ht="13" x14ac:dyDescent="0.15"/>
    <row r="9730" customFormat="1" ht="13" x14ac:dyDescent="0.15"/>
    <row r="9731" customFormat="1" ht="13" x14ac:dyDescent="0.15"/>
    <row r="9732" customFormat="1" ht="13" x14ac:dyDescent="0.15"/>
    <row r="9733" customFormat="1" ht="13" x14ac:dyDescent="0.15"/>
    <row r="9734" customFormat="1" ht="13" x14ac:dyDescent="0.15"/>
    <row r="9735" customFormat="1" ht="13" x14ac:dyDescent="0.15"/>
    <row r="9736" customFormat="1" ht="13" x14ac:dyDescent="0.15"/>
    <row r="9737" customFormat="1" ht="13" x14ac:dyDescent="0.15"/>
    <row r="9738" customFormat="1" ht="13" x14ac:dyDescent="0.15"/>
    <row r="9739" customFormat="1" ht="13" x14ac:dyDescent="0.15"/>
    <row r="9740" customFormat="1" ht="13" x14ac:dyDescent="0.15"/>
    <row r="9741" customFormat="1" ht="13" x14ac:dyDescent="0.15"/>
    <row r="9742" customFormat="1" ht="13" x14ac:dyDescent="0.15"/>
    <row r="9743" customFormat="1" ht="13" x14ac:dyDescent="0.15"/>
    <row r="9744" customFormat="1" ht="13" x14ac:dyDescent="0.15"/>
    <row r="9745" customFormat="1" ht="13" x14ac:dyDescent="0.15"/>
    <row r="9746" customFormat="1" ht="13" x14ac:dyDescent="0.15"/>
    <row r="9747" customFormat="1" ht="13" x14ac:dyDescent="0.15"/>
    <row r="9748" customFormat="1" ht="13" x14ac:dyDescent="0.15"/>
    <row r="9749" customFormat="1" ht="13" x14ac:dyDescent="0.15"/>
    <row r="9750" customFormat="1" ht="13" x14ac:dyDescent="0.15"/>
    <row r="9751" customFormat="1" ht="13" x14ac:dyDescent="0.15"/>
    <row r="9752" customFormat="1" ht="13" x14ac:dyDescent="0.15"/>
    <row r="9753" customFormat="1" ht="13" x14ac:dyDescent="0.15"/>
    <row r="9754" customFormat="1" ht="13" x14ac:dyDescent="0.15"/>
    <row r="9755" customFormat="1" ht="13" x14ac:dyDescent="0.15"/>
    <row r="9756" customFormat="1" ht="13" x14ac:dyDescent="0.15"/>
    <row r="9757" customFormat="1" ht="13" x14ac:dyDescent="0.15"/>
    <row r="9758" customFormat="1" ht="13" x14ac:dyDescent="0.15"/>
    <row r="9759" customFormat="1" ht="13" x14ac:dyDescent="0.15"/>
    <row r="9760" customFormat="1" ht="13" x14ac:dyDescent="0.15"/>
    <row r="9761" customFormat="1" ht="13" x14ac:dyDescent="0.15"/>
    <row r="9762" customFormat="1" ht="13" x14ac:dyDescent="0.15"/>
    <row r="9763" customFormat="1" ht="13" x14ac:dyDescent="0.15"/>
    <row r="9764" customFormat="1" ht="13" x14ac:dyDescent="0.15"/>
    <row r="9765" customFormat="1" ht="13" x14ac:dyDescent="0.15"/>
    <row r="9766" customFormat="1" ht="13" x14ac:dyDescent="0.15"/>
    <row r="9767" customFormat="1" ht="13" x14ac:dyDescent="0.15"/>
    <row r="9768" customFormat="1" ht="13" x14ac:dyDescent="0.15"/>
    <row r="9769" customFormat="1" ht="13" x14ac:dyDescent="0.15"/>
    <row r="9770" customFormat="1" ht="13" x14ac:dyDescent="0.15"/>
    <row r="9771" customFormat="1" ht="13" x14ac:dyDescent="0.15"/>
    <row r="9772" customFormat="1" ht="13" x14ac:dyDescent="0.15"/>
    <row r="9773" customFormat="1" ht="13" x14ac:dyDescent="0.15"/>
    <row r="9774" customFormat="1" ht="13" x14ac:dyDescent="0.15"/>
    <row r="9775" customFormat="1" ht="13" x14ac:dyDescent="0.15"/>
    <row r="9776" customFormat="1" ht="13" x14ac:dyDescent="0.15"/>
    <row r="9777" customFormat="1" ht="13" x14ac:dyDescent="0.15"/>
    <row r="9778" customFormat="1" ht="13" x14ac:dyDescent="0.15"/>
    <row r="9779" customFormat="1" ht="13" x14ac:dyDescent="0.15"/>
    <row r="9780" customFormat="1" ht="13" x14ac:dyDescent="0.15"/>
    <row r="9781" customFormat="1" ht="13" x14ac:dyDescent="0.15"/>
    <row r="9782" customFormat="1" ht="13" x14ac:dyDescent="0.15"/>
    <row r="9783" customFormat="1" ht="13" x14ac:dyDescent="0.15"/>
    <row r="9784" customFormat="1" ht="13" x14ac:dyDescent="0.15"/>
    <row r="9785" customFormat="1" ht="13" x14ac:dyDescent="0.15"/>
    <row r="9786" customFormat="1" ht="13" x14ac:dyDescent="0.15"/>
    <row r="9787" customFormat="1" ht="13" x14ac:dyDescent="0.15"/>
    <row r="9788" customFormat="1" ht="13" x14ac:dyDescent="0.15"/>
    <row r="9789" customFormat="1" ht="13" x14ac:dyDescent="0.15"/>
    <row r="9790" customFormat="1" ht="13" x14ac:dyDescent="0.15"/>
    <row r="9791" customFormat="1" ht="13" x14ac:dyDescent="0.15"/>
    <row r="9792" customFormat="1" ht="13" x14ac:dyDescent="0.15"/>
    <row r="9793" customFormat="1" ht="13" x14ac:dyDescent="0.15"/>
    <row r="9794" customFormat="1" ht="13" x14ac:dyDescent="0.15"/>
    <row r="9795" customFormat="1" ht="13" x14ac:dyDescent="0.15"/>
    <row r="9796" customFormat="1" ht="13" x14ac:dyDescent="0.15"/>
    <row r="9797" customFormat="1" ht="13" x14ac:dyDescent="0.15"/>
    <row r="9798" customFormat="1" ht="13" x14ac:dyDescent="0.15"/>
    <row r="9799" customFormat="1" ht="13" x14ac:dyDescent="0.15"/>
    <row r="9800" customFormat="1" ht="13" x14ac:dyDescent="0.15"/>
    <row r="9801" customFormat="1" ht="13" x14ac:dyDescent="0.15"/>
    <row r="9802" customFormat="1" ht="13" x14ac:dyDescent="0.15"/>
    <row r="9803" customFormat="1" ht="13" x14ac:dyDescent="0.15"/>
    <row r="9804" customFormat="1" ht="13" x14ac:dyDescent="0.15"/>
    <row r="9805" customFormat="1" ht="13" x14ac:dyDescent="0.15"/>
    <row r="9806" customFormat="1" ht="13" x14ac:dyDescent="0.15"/>
    <row r="9807" customFormat="1" ht="13" x14ac:dyDescent="0.15"/>
    <row r="9808" customFormat="1" ht="13" x14ac:dyDescent="0.15"/>
    <row r="9809" customFormat="1" ht="13" x14ac:dyDescent="0.15"/>
    <row r="9810" customFormat="1" ht="13" x14ac:dyDescent="0.15"/>
    <row r="9811" customFormat="1" ht="13" x14ac:dyDescent="0.15"/>
    <row r="9812" customFormat="1" ht="13" x14ac:dyDescent="0.15"/>
    <row r="9813" customFormat="1" ht="13" x14ac:dyDescent="0.15"/>
    <row r="9814" customFormat="1" ht="13" x14ac:dyDescent="0.15"/>
    <row r="9815" customFormat="1" ht="13" x14ac:dyDescent="0.15"/>
    <row r="9816" customFormat="1" ht="13" x14ac:dyDescent="0.15"/>
    <row r="9817" customFormat="1" ht="13" x14ac:dyDescent="0.15"/>
    <row r="9818" customFormat="1" ht="13" x14ac:dyDescent="0.15"/>
    <row r="9819" customFormat="1" ht="13" x14ac:dyDescent="0.15"/>
    <row r="9820" customFormat="1" ht="13" x14ac:dyDescent="0.15"/>
    <row r="9821" customFormat="1" ht="13" x14ac:dyDescent="0.15"/>
    <row r="9822" customFormat="1" ht="13" x14ac:dyDescent="0.15"/>
    <row r="9823" customFormat="1" ht="13" x14ac:dyDescent="0.15"/>
    <row r="9824" customFormat="1" ht="13" x14ac:dyDescent="0.15"/>
    <row r="9825" customFormat="1" ht="13" x14ac:dyDescent="0.15"/>
    <row r="9826" customFormat="1" ht="13" x14ac:dyDescent="0.15"/>
    <row r="9827" customFormat="1" ht="13" x14ac:dyDescent="0.15"/>
    <row r="9828" customFormat="1" ht="13" x14ac:dyDescent="0.15"/>
    <row r="9829" customFormat="1" ht="13" x14ac:dyDescent="0.15"/>
    <row r="9830" customFormat="1" ht="13" x14ac:dyDescent="0.15"/>
    <row r="9831" customFormat="1" ht="13" x14ac:dyDescent="0.15"/>
    <row r="9832" customFormat="1" ht="13" x14ac:dyDescent="0.15"/>
    <row r="9833" customFormat="1" ht="13" x14ac:dyDescent="0.15"/>
    <row r="9834" customFormat="1" ht="13" x14ac:dyDescent="0.15"/>
    <row r="9835" customFormat="1" ht="13" x14ac:dyDescent="0.15"/>
    <row r="9836" customFormat="1" ht="13" x14ac:dyDescent="0.15"/>
    <row r="9837" customFormat="1" ht="13" x14ac:dyDescent="0.15"/>
    <row r="9838" customFormat="1" ht="13" x14ac:dyDescent="0.15"/>
    <row r="9839" customFormat="1" ht="13" x14ac:dyDescent="0.15"/>
    <row r="9840" customFormat="1" ht="13" x14ac:dyDescent="0.15"/>
    <row r="9841" customFormat="1" ht="13" x14ac:dyDescent="0.15"/>
    <row r="9842" customFormat="1" ht="13" x14ac:dyDescent="0.15"/>
    <row r="9843" customFormat="1" ht="13" x14ac:dyDescent="0.15"/>
    <row r="9844" customFormat="1" ht="13" x14ac:dyDescent="0.15"/>
    <row r="9845" customFormat="1" ht="13" x14ac:dyDescent="0.15"/>
    <row r="9846" customFormat="1" ht="13" x14ac:dyDescent="0.15"/>
    <row r="9847" customFormat="1" ht="13" x14ac:dyDescent="0.15"/>
    <row r="9848" customFormat="1" ht="13" x14ac:dyDescent="0.15"/>
    <row r="9849" customFormat="1" ht="13" x14ac:dyDescent="0.15"/>
    <row r="9850" customFormat="1" ht="13" x14ac:dyDescent="0.15"/>
    <row r="9851" customFormat="1" ht="13" x14ac:dyDescent="0.15"/>
    <row r="9852" customFormat="1" ht="13" x14ac:dyDescent="0.15"/>
    <row r="9853" customFormat="1" ht="13" x14ac:dyDescent="0.15"/>
    <row r="9854" customFormat="1" ht="13" x14ac:dyDescent="0.15"/>
    <row r="9855" customFormat="1" ht="13" x14ac:dyDescent="0.15"/>
    <row r="9856" customFormat="1" ht="13" x14ac:dyDescent="0.15"/>
    <row r="9857" customFormat="1" ht="13" x14ac:dyDescent="0.15"/>
    <row r="9858" customFormat="1" ht="13" x14ac:dyDescent="0.15"/>
    <row r="9859" customFormat="1" ht="13" x14ac:dyDescent="0.15"/>
    <row r="9860" customFormat="1" ht="13" x14ac:dyDescent="0.15"/>
    <row r="9861" customFormat="1" ht="13" x14ac:dyDescent="0.15"/>
    <row r="9862" customFormat="1" ht="13" x14ac:dyDescent="0.15"/>
    <row r="9863" customFormat="1" ht="13" x14ac:dyDescent="0.15"/>
    <row r="9864" customFormat="1" ht="13" x14ac:dyDescent="0.15"/>
    <row r="9865" customFormat="1" ht="13" x14ac:dyDescent="0.15"/>
    <row r="9866" customFormat="1" ht="13" x14ac:dyDescent="0.15"/>
    <row r="9867" customFormat="1" ht="13" x14ac:dyDescent="0.15"/>
    <row r="9868" customFormat="1" ht="13" x14ac:dyDescent="0.15"/>
    <row r="9869" customFormat="1" ht="13" x14ac:dyDescent="0.15"/>
    <row r="9870" customFormat="1" ht="13" x14ac:dyDescent="0.15"/>
    <row r="9871" customFormat="1" ht="13" x14ac:dyDescent="0.15"/>
    <row r="9872" customFormat="1" ht="13" x14ac:dyDescent="0.15"/>
    <row r="9873" customFormat="1" ht="13" x14ac:dyDescent="0.15"/>
    <row r="9874" customFormat="1" ht="13" x14ac:dyDescent="0.15"/>
    <row r="9875" customFormat="1" ht="13" x14ac:dyDescent="0.15"/>
    <row r="9876" customFormat="1" ht="13" x14ac:dyDescent="0.15"/>
    <row r="9877" customFormat="1" ht="13" x14ac:dyDescent="0.15"/>
    <row r="9878" customFormat="1" ht="13" x14ac:dyDescent="0.15"/>
    <row r="9879" customFormat="1" ht="13" x14ac:dyDescent="0.15"/>
    <row r="9880" customFormat="1" ht="13" x14ac:dyDescent="0.15"/>
    <row r="9881" customFormat="1" ht="13" x14ac:dyDescent="0.15"/>
    <row r="9882" customFormat="1" ht="13" x14ac:dyDescent="0.15"/>
    <row r="9883" customFormat="1" ht="13" x14ac:dyDescent="0.15"/>
    <row r="9884" customFormat="1" ht="13" x14ac:dyDescent="0.15"/>
    <row r="9885" customFormat="1" ht="13" x14ac:dyDescent="0.15"/>
    <row r="9886" customFormat="1" ht="13" x14ac:dyDescent="0.15"/>
    <row r="9887" customFormat="1" ht="13" x14ac:dyDescent="0.15"/>
    <row r="9888" customFormat="1" ht="13" x14ac:dyDescent="0.15"/>
    <row r="9889" customFormat="1" ht="13" x14ac:dyDescent="0.15"/>
    <row r="9890" customFormat="1" ht="13" x14ac:dyDescent="0.15"/>
    <row r="9891" customFormat="1" ht="13" x14ac:dyDescent="0.15"/>
    <row r="9892" customFormat="1" ht="13" x14ac:dyDescent="0.15"/>
    <row r="9893" customFormat="1" ht="13" x14ac:dyDescent="0.15"/>
    <row r="9894" customFormat="1" ht="13" x14ac:dyDescent="0.15"/>
    <row r="9895" customFormat="1" ht="13" x14ac:dyDescent="0.15"/>
    <row r="9896" customFormat="1" ht="13" x14ac:dyDescent="0.15"/>
    <row r="9897" customFormat="1" ht="13" x14ac:dyDescent="0.15"/>
    <row r="9898" customFormat="1" ht="13" x14ac:dyDescent="0.15"/>
    <row r="9899" customFormat="1" ht="13" x14ac:dyDescent="0.15"/>
    <row r="9900" customFormat="1" ht="13" x14ac:dyDescent="0.15"/>
    <row r="9901" customFormat="1" ht="13" x14ac:dyDescent="0.15"/>
    <row r="9902" customFormat="1" ht="13" x14ac:dyDescent="0.15"/>
    <row r="9903" customFormat="1" ht="13" x14ac:dyDescent="0.15"/>
    <row r="9904" customFormat="1" ht="13" x14ac:dyDescent="0.15"/>
    <row r="9905" customFormat="1" ht="13" x14ac:dyDescent="0.15"/>
    <row r="9906" customFormat="1" ht="13" x14ac:dyDescent="0.15"/>
    <row r="9907" customFormat="1" ht="13" x14ac:dyDescent="0.15"/>
    <row r="9908" customFormat="1" ht="13" x14ac:dyDescent="0.15"/>
    <row r="9909" customFormat="1" ht="13" x14ac:dyDescent="0.15"/>
    <row r="9910" customFormat="1" ht="13" x14ac:dyDescent="0.15"/>
    <row r="9911" customFormat="1" ht="13" x14ac:dyDescent="0.15"/>
    <row r="9912" customFormat="1" ht="13" x14ac:dyDescent="0.15"/>
    <row r="9913" customFormat="1" ht="13" x14ac:dyDescent="0.15"/>
    <row r="9914" customFormat="1" ht="13" x14ac:dyDescent="0.15"/>
    <row r="9915" customFormat="1" ht="13" x14ac:dyDescent="0.15"/>
    <row r="9916" customFormat="1" ht="13" x14ac:dyDescent="0.15"/>
    <row r="9917" customFormat="1" ht="13" x14ac:dyDescent="0.15"/>
    <row r="9918" customFormat="1" ht="13" x14ac:dyDescent="0.15"/>
    <row r="9919" customFormat="1" ht="13" x14ac:dyDescent="0.15"/>
    <row r="9920" customFormat="1" ht="13" x14ac:dyDescent="0.15"/>
    <row r="9921" customFormat="1" ht="13" x14ac:dyDescent="0.15"/>
    <row r="9922" customFormat="1" ht="13" x14ac:dyDescent="0.15"/>
    <row r="9923" customFormat="1" ht="13" x14ac:dyDescent="0.15"/>
    <row r="9924" customFormat="1" ht="13" x14ac:dyDescent="0.15"/>
    <row r="9925" customFormat="1" ht="13" x14ac:dyDescent="0.15"/>
    <row r="9926" customFormat="1" ht="13" x14ac:dyDescent="0.15"/>
    <row r="9927" customFormat="1" ht="13" x14ac:dyDescent="0.15"/>
    <row r="9928" customFormat="1" ht="13" x14ac:dyDescent="0.15"/>
    <row r="9929" customFormat="1" ht="13" x14ac:dyDescent="0.15"/>
    <row r="9930" customFormat="1" ht="13" x14ac:dyDescent="0.15"/>
    <row r="9931" customFormat="1" ht="13" x14ac:dyDescent="0.15"/>
    <row r="9932" customFormat="1" ht="13" x14ac:dyDescent="0.15"/>
    <row r="9933" customFormat="1" ht="13" x14ac:dyDescent="0.15"/>
    <row r="9934" customFormat="1" ht="13" x14ac:dyDescent="0.15"/>
    <row r="9935" customFormat="1" ht="13" x14ac:dyDescent="0.15"/>
    <row r="9936" customFormat="1" ht="13" x14ac:dyDescent="0.15"/>
    <row r="9937" customFormat="1" ht="13" x14ac:dyDescent="0.15"/>
    <row r="9938" customFormat="1" ht="13" x14ac:dyDescent="0.15"/>
    <row r="9939" customFormat="1" ht="13" x14ac:dyDescent="0.15"/>
    <row r="9940" customFormat="1" ht="13" x14ac:dyDescent="0.15"/>
    <row r="9941" customFormat="1" ht="13" x14ac:dyDescent="0.15"/>
    <row r="9942" customFormat="1" ht="13" x14ac:dyDescent="0.15"/>
    <row r="9943" customFormat="1" ht="13" x14ac:dyDescent="0.15"/>
    <row r="9944" customFormat="1" ht="13" x14ac:dyDescent="0.15"/>
    <row r="9945" customFormat="1" ht="13" x14ac:dyDescent="0.15"/>
    <row r="9946" customFormat="1" ht="13" x14ac:dyDescent="0.15"/>
    <row r="9947" customFormat="1" ht="13" x14ac:dyDescent="0.15"/>
    <row r="9948" customFormat="1" ht="13" x14ac:dyDescent="0.15"/>
    <row r="9949" customFormat="1" ht="13" x14ac:dyDescent="0.15"/>
    <row r="9950" customFormat="1" ht="13" x14ac:dyDescent="0.15"/>
    <row r="9951" customFormat="1" ht="13" x14ac:dyDescent="0.15"/>
    <row r="9952" customFormat="1" ht="13" x14ac:dyDescent="0.15"/>
    <row r="9953" customFormat="1" ht="13" x14ac:dyDescent="0.15"/>
    <row r="9954" customFormat="1" ht="13" x14ac:dyDescent="0.15"/>
    <row r="9955" customFormat="1" ht="13" x14ac:dyDescent="0.15"/>
    <row r="9956" customFormat="1" ht="13" x14ac:dyDescent="0.15"/>
    <row r="9957" customFormat="1" ht="13" x14ac:dyDescent="0.15"/>
    <row r="9958" customFormat="1" ht="13" x14ac:dyDescent="0.15"/>
    <row r="9959" customFormat="1" ht="13" x14ac:dyDescent="0.15"/>
    <row r="9960" customFormat="1" ht="13" x14ac:dyDescent="0.15"/>
    <row r="9961" customFormat="1" ht="13" x14ac:dyDescent="0.15"/>
    <row r="9962" customFormat="1" ht="13" x14ac:dyDescent="0.15"/>
    <row r="9963" customFormat="1" ht="13" x14ac:dyDescent="0.15"/>
    <row r="9964" customFormat="1" ht="13" x14ac:dyDescent="0.15"/>
    <row r="9965" customFormat="1" ht="13" x14ac:dyDescent="0.15"/>
    <row r="9966" customFormat="1" ht="13" x14ac:dyDescent="0.15"/>
    <row r="9967" customFormat="1" ht="13" x14ac:dyDescent="0.15"/>
    <row r="9968" customFormat="1" ht="13" x14ac:dyDescent="0.15"/>
    <row r="9969" customFormat="1" ht="13" x14ac:dyDescent="0.15"/>
    <row r="9970" customFormat="1" ht="13" x14ac:dyDescent="0.15"/>
    <row r="9971" customFormat="1" ht="13" x14ac:dyDescent="0.15"/>
    <row r="9972" customFormat="1" ht="13" x14ac:dyDescent="0.15"/>
    <row r="9973" customFormat="1" ht="13" x14ac:dyDescent="0.15"/>
    <row r="9974" customFormat="1" ht="13" x14ac:dyDescent="0.15"/>
    <row r="9975" customFormat="1" ht="13" x14ac:dyDescent="0.15"/>
    <row r="9976" customFormat="1" ht="13" x14ac:dyDescent="0.15"/>
    <row r="9977" customFormat="1" ht="13" x14ac:dyDescent="0.15"/>
    <row r="9978" customFormat="1" ht="13" x14ac:dyDescent="0.15"/>
    <row r="9979" customFormat="1" ht="13" x14ac:dyDescent="0.15"/>
    <row r="9980" customFormat="1" ht="13" x14ac:dyDescent="0.15"/>
    <row r="9981" customFormat="1" ht="13" x14ac:dyDescent="0.15"/>
    <row r="9982" customFormat="1" ht="13" x14ac:dyDescent="0.15"/>
    <row r="9983" customFormat="1" ht="13" x14ac:dyDescent="0.15"/>
    <row r="9984" customFormat="1" ht="13" x14ac:dyDescent="0.15"/>
    <row r="9985" customFormat="1" ht="13" x14ac:dyDescent="0.15"/>
    <row r="9986" customFormat="1" ht="13" x14ac:dyDescent="0.15"/>
    <row r="9987" customFormat="1" ht="13" x14ac:dyDescent="0.15"/>
    <row r="9988" customFormat="1" ht="13" x14ac:dyDescent="0.15"/>
    <row r="9989" customFormat="1" ht="13" x14ac:dyDescent="0.15"/>
    <row r="9990" customFormat="1" ht="13" x14ac:dyDescent="0.15"/>
    <row r="9991" customFormat="1" ht="13" x14ac:dyDescent="0.15"/>
    <row r="9992" customFormat="1" ht="13" x14ac:dyDescent="0.15"/>
    <row r="9993" customFormat="1" ht="13" x14ac:dyDescent="0.15"/>
    <row r="9994" customFormat="1" ht="13" x14ac:dyDescent="0.15"/>
    <row r="9995" customFormat="1" ht="13" x14ac:dyDescent="0.15"/>
    <row r="9996" customFormat="1" ht="13" x14ac:dyDescent="0.15"/>
    <row r="9997" customFormat="1" ht="13" x14ac:dyDescent="0.15"/>
    <row r="9998" customFormat="1" ht="13" x14ac:dyDescent="0.15"/>
    <row r="9999" customFormat="1" ht="13" x14ac:dyDescent="0.15"/>
    <row r="10000" customFormat="1" ht="13" x14ac:dyDescent="0.15"/>
    <row r="10001" customFormat="1" ht="13" x14ac:dyDescent="0.15"/>
    <row r="10002" customFormat="1" ht="13" x14ac:dyDescent="0.15"/>
    <row r="10003" customFormat="1" ht="13" x14ac:dyDescent="0.15"/>
    <row r="10004" customFormat="1" ht="13" x14ac:dyDescent="0.15"/>
    <row r="10005" customFormat="1" ht="13" x14ac:dyDescent="0.15"/>
    <row r="10006" customFormat="1" ht="13" x14ac:dyDescent="0.15"/>
    <row r="10007" customFormat="1" ht="13" x14ac:dyDescent="0.15"/>
    <row r="10008" customFormat="1" ht="13" x14ac:dyDescent="0.15"/>
    <row r="10009" customFormat="1" ht="13" x14ac:dyDescent="0.15"/>
    <row r="10010" customFormat="1" ht="13" x14ac:dyDescent="0.15"/>
    <row r="10011" customFormat="1" ht="13" x14ac:dyDescent="0.15"/>
    <row r="10012" customFormat="1" ht="13" x14ac:dyDescent="0.15"/>
    <row r="10013" customFormat="1" ht="13" x14ac:dyDescent="0.15"/>
    <row r="10014" customFormat="1" ht="13" x14ac:dyDescent="0.15"/>
    <row r="10015" customFormat="1" ht="13" x14ac:dyDescent="0.15"/>
    <row r="10016" customFormat="1" ht="13" x14ac:dyDescent="0.15"/>
    <row r="10017" customFormat="1" ht="13" x14ac:dyDescent="0.15"/>
    <row r="10018" customFormat="1" ht="13" x14ac:dyDescent="0.15"/>
    <row r="10019" customFormat="1" ht="13" x14ac:dyDescent="0.15"/>
    <row r="10020" customFormat="1" ht="13" x14ac:dyDescent="0.15"/>
    <row r="10021" customFormat="1" ht="13" x14ac:dyDescent="0.15"/>
    <row r="10022" customFormat="1" ht="13" x14ac:dyDescent="0.15"/>
    <row r="10023" customFormat="1" ht="13" x14ac:dyDescent="0.15"/>
    <row r="10024" customFormat="1" ht="13" x14ac:dyDescent="0.15"/>
    <row r="10025" customFormat="1" ht="13" x14ac:dyDescent="0.15"/>
    <row r="10026" customFormat="1" ht="13" x14ac:dyDescent="0.15"/>
    <row r="10027" customFormat="1" ht="13" x14ac:dyDescent="0.15"/>
    <row r="10028" customFormat="1" ht="13" x14ac:dyDescent="0.15"/>
    <row r="10029" customFormat="1" ht="13" x14ac:dyDescent="0.15"/>
    <row r="10030" customFormat="1" ht="13" x14ac:dyDescent="0.15"/>
    <row r="10031" customFormat="1" ht="13" x14ac:dyDescent="0.15"/>
    <row r="10032" customFormat="1" ht="13" x14ac:dyDescent="0.15"/>
    <row r="10033" customFormat="1" ht="13" x14ac:dyDescent="0.15"/>
    <row r="10034" customFormat="1" ht="13" x14ac:dyDescent="0.15"/>
    <row r="10035" customFormat="1" ht="13" x14ac:dyDescent="0.15"/>
    <row r="10036" customFormat="1" ht="13" x14ac:dyDescent="0.15"/>
    <row r="10037" customFormat="1" ht="13" x14ac:dyDescent="0.15"/>
    <row r="10038" customFormat="1" ht="13" x14ac:dyDescent="0.15"/>
    <row r="10039" customFormat="1" ht="13" x14ac:dyDescent="0.15"/>
    <row r="10040" customFormat="1" ht="13" x14ac:dyDescent="0.15"/>
    <row r="10041" customFormat="1" ht="13" x14ac:dyDescent="0.15"/>
    <row r="10042" customFormat="1" ht="13" x14ac:dyDescent="0.15"/>
    <row r="10043" customFormat="1" ht="13" x14ac:dyDescent="0.15"/>
    <row r="10044" customFormat="1" ht="13" x14ac:dyDescent="0.15"/>
    <row r="10045" customFormat="1" ht="13" x14ac:dyDescent="0.15"/>
    <row r="10046" customFormat="1" ht="13" x14ac:dyDescent="0.15"/>
    <row r="10047" customFormat="1" ht="13" x14ac:dyDescent="0.15"/>
    <row r="10048" customFormat="1" ht="13" x14ac:dyDescent="0.15"/>
    <row r="10049" customFormat="1" ht="13" x14ac:dyDescent="0.15"/>
    <row r="10050" customFormat="1" ht="13" x14ac:dyDescent="0.15"/>
    <row r="10051" customFormat="1" ht="13" x14ac:dyDescent="0.15"/>
    <row r="10052" customFormat="1" ht="13" x14ac:dyDescent="0.15"/>
    <row r="10053" customFormat="1" ht="13" x14ac:dyDescent="0.15"/>
    <row r="10054" customFormat="1" ht="13" x14ac:dyDescent="0.15"/>
    <row r="10055" customFormat="1" ht="13" x14ac:dyDescent="0.15"/>
    <row r="10056" customFormat="1" ht="13" x14ac:dyDescent="0.15"/>
    <row r="10057" customFormat="1" ht="13" x14ac:dyDescent="0.15"/>
    <row r="10058" customFormat="1" ht="13" x14ac:dyDescent="0.15"/>
    <row r="10059" customFormat="1" ht="13" x14ac:dyDescent="0.15"/>
    <row r="10060" customFormat="1" ht="13" x14ac:dyDescent="0.15"/>
    <row r="10061" customFormat="1" ht="13" x14ac:dyDescent="0.15"/>
    <row r="10062" customFormat="1" ht="13" x14ac:dyDescent="0.15"/>
    <row r="10063" customFormat="1" ht="13" x14ac:dyDescent="0.15"/>
    <row r="10064" customFormat="1" ht="13" x14ac:dyDescent="0.15"/>
    <row r="10065" customFormat="1" ht="13" x14ac:dyDescent="0.15"/>
    <row r="10066" customFormat="1" ht="13" x14ac:dyDescent="0.15"/>
    <row r="10067" customFormat="1" ht="13" x14ac:dyDescent="0.15"/>
    <row r="10068" customFormat="1" ht="13" x14ac:dyDescent="0.15"/>
    <row r="10069" customFormat="1" ht="13" x14ac:dyDescent="0.15"/>
    <row r="10070" customFormat="1" ht="13" x14ac:dyDescent="0.15"/>
    <row r="10071" customFormat="1" ht="13" x14ac:dyDescent="0.15"/>
    <row r="10072" customFormat="1" ht="13" x14ac:dyDescent="0.15"/>
    <row r="10073" customFormat="1" ht="13" x14ac:dyDescent="0.15"/>
    <row r="10074" customFormat="1" ht="13" x14ac:dyDescent="0.15"/>
    <row r="10075" customFormat="1" ht="13" x14ac:dyDescent="0.15"/>
    <row r="10076" customFormat="1" ht="13" x14ac:dyDescent="0.15"/>
    <row r="10077" customFormat="1" ht="13" x14ac:dyDescent="0.15"/>
    <row r="10078" customFormat="1" ht="13" x14ac:dyDescent="0.15"/>
    <row r="10079" customFormat="1" ht="13" x14ac:dyDescent="0.15"/>
    <row r="10080" customFormat="1" ht="13" x14ac:dyDescent="0.15"/>
    <row r="10081" customFormat="1" ht="13" x14ac:dyDescent="0.15"/>
    <row r="10082" customFormat="1" ht="13" x14ac:dyDescent="0.15"/>
    <row r="10083" customFormat="1" ht="13" x14ac:dyDescent="0.15"/>
    <row r="10084" customFormat="1" ht="13" x14ac:dyDescent="0.15"/>
    <row r="10085" customFormat="1" ht="13" x14ac:dyDescent="0.15"/>
    <row r="10086" customFormat="1" ht="13" x14ac:dyDescent="0.15"/>
    <row r="10087" customFormat="1" ht="13" x14ac:dyDescent="0.15"/>
    <row r="10088" customFormat="1" ht="13" x14ac:dyDescent="0.15"/>
    <row r="10089" customFormat="1" ht="13" x14ac:dyDescent="0.15"/>
    <row r="10090" customFormat="1" ht="13" x14ac:dyDescent="0.15"/>
    <row r="10091" customFormat="1" ht="13" x14ac:dyDescent="0.15"/>
    <row r="10092" customFormat="1" ht="13" x14ac:dyDescent="0.15"/>
    <row r="10093" customFormat="1" ht="13" x14ac:dyDescent="0.15"/>
    <row r="10094" customFormat="1" ht="13" x14ac:dyDescent="0.15"/>
    <row r="10095" customFormat="1" ht="13" x14ac:dyDescent="0.15"/>
    <row r="10096" customFormat="1" ht="13" x14ac:dyDescent="0.15"/>
    <row r="10097" customFormat="1" ht="13" x14ac:dyDescent="0.15"/>
    <row r="10098" customFormat="1" ht="13" x14ac:dyDescent="0.15"/>
    <row r="10099" customFormat="1" ht="13" x14ac:dyDescent="0.15"/>
    <row r="10100" customFormat="1" ht="13" x14ac:dyDescent="0.15"/>
    <row r="10101" customFormat="1" ht="13" x14ac:dyDescent="0.15"/>
    <row r="10102" customFormat="1" ht="13" x14ac:dyDescent="0.15"/>
    <row r="10103" customFormat="1" ht="13" x14ac:dyDescent="0.15"/>
    <row r="10104" customFormat="1" ht="13" x14ac:dyDescent="0.15"/>
    <row r="10105" customFormat="1" ht="13" x14ac:dyDescent="0.15"/>
    <row r="10106" customFormat="1" ht="13" x14ac:dyDescent="0.15"/>
    <row r="10107" customFormat="1" ht="13" x14ac:dyDescent="0.15"/>
    <row r="10108" customFormat="1" ht="13" x14ac:dyDescent="0.15"/>
    <row r="10109" customFormat="1" ht="13" x14ac:dyDescent="0.15"/>
    <row r="10110" customFormat="1" ht="13" x14ac:dyDescent="0.15"/>
    <row r="10111" customFormat="1" ht="13" x14ac:dyDescent="0.15"/>
    <row r="10112" customFormat="1" ht="13" x14ac:dyDescent="0.15"/>
    <row r="10113" customFormat="1" ht="13" x14ac:dyDescent="0.15"/>
    <row r="10114" customFormat="1" ht="13" x14ac:dyDescent="0.15"/>
    <row r="10115" customFormat="1" ht="13" x14ac:dyDescent="0.15"/>
    <row r="10116" customFormat="1" ht="13" x14ac:dyDescent="0.15"/>
    <row r="10117" customFormat="1" ht="13" x14ac:dyDescent="0.15"/>
    <row r="10118" customFormat="1" ht="13" x14ac:dyDescent="0.15"/>
    <row r="10119" customFormat="1" ht="13" x14ac:dyDescent="0.15"/>
    <row r="10120" customFormat="1" ht="13" x14ac:dyDescent="0.15"/>
    <row r="10121" customFormat="1" ht="13" x14ac:dyDescent="0.15"/>
    <row r="10122" customFormat="1" ht="13" x14ac:dyDescent="0.15"/>
    <row r="10123" customFormat="1" ht="13" x14ac:dyDescent="0.15"/>
    <row r="10124" customFormat="1" ht="13" x14ac:dyDescent="0.15"/>
    <row r="10125" customFormat="1" ht="13" x14ac:dyDescent="0.15"/>
    <row r="10126" customFormat="1" ht="13" x14ac:dyDescent="0.15"/>
    <row r="10127" customFormat="1" ht="13" x14ac:dyDescent="0.15"/>
    <row r="10128" customFormat="1" ht="13" x14ac:dyDescent="0.15"/>
    <row r="10129" customFormat="1" ht="13" x14ac:dyDescent="0.15"/>
    <row r="10130" customFormat="1" ht="13" x14ac:dyDescent="0.15"/>
    <row r="10131" customFormat="1" ht="13" x14ac:dyDescent="0.15"/>
    <row r="10132" customFormat="1" ht="13" x14ac:dyDescent="0.15"/>
    <row r="10133" customFormat="1" ht="13" x14ac:dyDescent="0.15"/>
    <row r="10134" customFormat="1" ht="13" x14ac:dyDescent="0.15"/>
    <row r="10135" customFormat="1" ht="13" x14ac:dyDescent="0.15"/>
    <row r="10136" customFormat="1" ht="13" x14ac:dyDescent="0.15"/>
    <row r="10137" customFormat="1" ht="13" x14ac:dyDescent="0.15"/>
    <row r="10138" customFormat="1" ht="13" x14ac:dyDescent="0.15"/>
    <row r="10139" customFormat="1" ht="13" x14ac:dyDescent="0.15"/>
    <row r="10140" customFormat="1" ht="13" x14ac:dyDescent="0.15"/>
    <row r="10141" customFormat="1" ht="13" x14ac:dyDescent="0.15"/>
    <row r="10142" customFormat="1" ht="13" x14ac:dyDescent="0.15"/>
    <row r="10143" customFormat="1" ht="13" x14ac:dyDescent="0.15"/>
    <row r="10144" customFormat="1" ht="13" x14ac:dyDescent="0.15"/>
    <row r="10145" customFormat="1" ht="13" x14ac:dyDescent="0.15"/>
    <row r="10146" customFormat="1" ht="13" x14ac:dyDescent="0.15"/>
    <row r="10147" customFormat="1" ht="13" x14ac:dyDescent="0.15"/>
    <row r="10148" customFormat="1" ht="13" x14ac:dyDescent="0.15"/>
    <row r="10149" customFormat="1" ht="13" x14ac:dyDescent="0.15"/>
    <row r="10150" customFormat="1" ht="13" x14ac:dyDescent="0.15"/>
    <row r="10151" customFormat="1" ht="13" x14ac:dyDescent="0.15"/>
    <row r="10152" customFormat="1" ht="13" x14ac:dyDescent="0.15"/>
    <row r="10153" customFormat="1" ht="13" x14ac:dyDescent="0.15"/>
    <row r="10154" customFormat="1" ht="13" x14ac:dyDescent="0.15"/>
    <row r="10155" customFormat="1" ht="13" x14ac:dyDescent="0.15"/>
    <row r="10156" customFormat="1" ht="13" x14ac:dyDescent="0.15"/>
    <row r="10157" customFormat="1" ht="13" x14ac:dyDescent="0.15"/>
    <row r="10158" customFormat="1" ht="13" x14ac:dyDescent="0.15"/>
    <row r="10159" customFormat="1" ht="13" x14ac:dyDescent="0.15"/>
    <row r="10160" customFormat="1" ht="13" x14ac:dyDescent="0.15"/>
    <row r="10161" customFormat="1" ht="13" x14ac:dyDescent="0.15"/>
    <row r="10162" customFormat="1" ht="13" x14ac:dyDescent="0.15"/>
    <row r="10163" customFormat="1" ht="13" x14ac:dyDescent="0.15"/>
    <row r="10164" customFormat="1" ht="13" x14ac:dyDescent="0.15"/>
    <row r="10165" customFormat="1" ht="13" x14ac:dyDescent="0.15"/>
    <row r="10166" customFormat="1" ht="13" x14ac:dyDescent="0.15"/>
    <row r="10167" customFormat="1" ht="13" x14ac:dyDescent="0.15"/>
    <row r="10168" customFormat="1" ht="13" x14ac:dyDescent="0.15"/>
    <row r="10169" customFormat="1" ht="13" x14ac:dyDescent="0.15"/>
    <row r="10170" customFormat="1" ht="13" x14ac:dyDescent="0.15"/>
    <row r="10171" customFormat="1" ht="13" x14ac:dyDescent="0.15"/>
    <row r="10172" customFormat="1" ht="13" x14ac:dyDescent="0.15"/>
    <row r="10173" customFormat="1" ht="13" x14ac:dyDescent="0.15"/>
    <row r="10174" customFormat="1" ht="13" x14ac:dyDescent="0.15"/>
    <row r="10175" customFormat="1" ht="13" x14ac:dyDescent="0.15"/>
    <row r="10176" customFormat="1" ht="13" x14ac:dyDescent="0.15"/>
    <row r="10177" customFormat="1" ht="13" x14ac:dyDescent="0.15"/>
    <row r="10178" customFormat="1" ht="13" x14ac:dyDescent="0.15"/>
    <row r="10179" customFormat="1" ht="13" x14ac:dyDescent="0.15"/>
    <row r="10180" customFormat="1" ht="13" x14ac:dyDescent="0.15"/>
    <row r="10181" customFormat="1" ht="13" x14ac:dyDescent="0.15"/>
    <row r="10182" customFormat="1" ht="13" x14ac:dyDescent="0.15"/>
    <row r="10183" customFormat="1" ht="13" x14ac:dyDescent="0.15"/>
    <row r="10184" customFormat="1" ht="13" x14ac:dyDescent="0.15"/>
    <row r="10185" customFormat="1" ht="13" x14ac:dyDescent="0.15"/>
    <row r="10186" customFormat="1" ht="13" x14ac:dyDescent="0.15"/>
    <row r="10187" customFormat="1" ht="13" x14ac:dyDescent="0.15"/>
    <row r="10188" customFormat="1" ht="13" x14ac:dyDescent="0.15"/>
    <row r="10189" customFormat="1" ht="13" x14ac:dyDescent="0.15"/>
    <row r="10190" customFormat="1" ht="13" x14ac:dyDescent="0.15"/>
    <row r="10191" customFormat="1" ht="13" x14ac:dyDescent="0.15"/>
    <row r="10192" customFormat="1" ht="13" x14ac:dyDescent="0.15"/>
    <row r="10193" customFormat="1" ht="13" x14ac:dyDescent="0.15"/>
    <row r="10194" customFormat="1" ht="13" x14ac:dyDescent="0.15"/>
    <row r="10195" customFormat="1" ht="13" x14ac:dyDescent="0.15"/>
    <row r="10196" customFormat="1" ht="13" x14ac:dyDescent="0.15"/>
    <row r="10197" customFormat="1" ht="13" x14ac:dyDescent="0.15"/>
    <row r="10198" customFormat="1" ht="13" x14ac:dyDescent="0.15"/>
    <row r="10199" customFormat="1" ht="13" x14ac:dyDescent="0.15"/>
    <row r="10200" customFormat="1" ht="13" x14ac:dyDescent="0.15"/>
    <row r="10201" customFormat="1" ht="13" x14ac:dyDescent="0.15"/>
    <row r="10202" customFormat="1" ht="13" x14ac:dyDescent="0.15"/>
    <row r="10203" customFormat="1" ht="13" x14ac:dyDescent="0.15"/>
    <row r="10204" customFormat="1" ht="13" x14ac:dyDescent="0.15"/>
    <row r="10205" customFormat="1" ht="13" x14ac:dyDescent="0.15"/>
    <row r="10206" customFormat="1" ht="13" x14ac:dyDescent="0.15"/>
    <row r="10207" customFormat="1" ht="13" x14ac:dyDescent="0.15"/>
    <row r="10208" customFormat="1" ht="13" x14ac:dyDescent="0.15"/>
    <row r="10209" customFormat="1" ht="13" x14ac:dyDescent="0.15"/>
    <row r="10210" customFormat="1" ht="13" x14ac:dyDescent="0.15"/>
    <row r="10211" customFormat="1" ht="13" x14ac:dyDescent="0.15"/>
    <row r="10212" customFormat="1" ht="13" x14ac:dyDescent="0.15"/>
    <row r="10213" customFormat="1" ht="13" x14ac:dyDescent="0.15"/>
    <row r="10214" customFormat="1" ht="13" x14ac:dyDescent="0.15"/>
    <row r="10215" customFormat="1" ht="13" x14ac:dyDescent="0.15"/>
    <row r="10216" customFormat="1" ht="13" x14ac:dyDescent="0.15"/>
    <row r="10217" customFormat="1" ht="13" x14ac:dyDescent="0.15"/>
    <row r="10218" customFormat="1" ht="13" x14ac:dyDescent="0.15"/>
    <row r="10219" customFormat="1" ht="13" x14ac:dyDescent="0.15"/>
    <row r="10220" customFormat="1" ht="13" x14ac:dyDescent="0.15"/>
    <row r="10221" customFormat="1" ht="13" x14ac:dyDescent="0.15"/>
    <row r="10222" customFormat="1" ht="13" x14ac:dyDescent="0.15"/>
    <row r="10223" customFormat="1" ht="13" x14ac:dyDescent="0.15"/>
    <row r="10224" customFormat="1" ht="13" x14ac:dyDescent="0.15"/>
    <row r="10225" customFormat="1" ht="13" x14ac:dyDescent="0.15"/>
    <row r="10226" customFormat="1" ht="13" x14ac:dyDescent="0.15"/>
    <row r="10227" customFormat="1" ht="13" x14ac:dyDescent="0.15"/>
    <row r="10228" customFormat="1" ht="13" x14ac:dyDescent="0.15"/>
    <row r="10229" customFormat="1" ht="13" x14ac:dyDescent="0.15"/>
    <row r="10230" customFormat="1" ht="13" x14ac:dyDescent="0.15"/>
    <row r="10231" customFormat="1" ht="13" x14ac:dyDescent="0.15"/>
    <row r="10232" customFormat="1" ht="13" x14ac:dyDescent="0.15"/>
    <row r="10233" customFormat="1" ht="13" x14ac:dyDescent="0.15"/>
    <row r="10234" customFormat="1" ht="13" x14ac:dyDescent="0.15"/>
    <row r="10235" customFormat="1" ht="13" x14ac:dyDescent="0.15"/>
    <row r="10236" customFormat="1" ht="13" x14ac:dyDescent="0.15"/>
    <row r="10237" customFormat="1" ht="13" x14ac:dyDescent="0.15"/>
    <row r="10238" customFormat="1" ht="13" x14ac:dyDescent="0.15"/>
    <row r="10239" customFormat="1" ht="13" x14ac:dyDescent="0.15"/>
    <row r="10240" customFormat="1" ht="13" x14ac:dyDescent="0.15"/>
    <row r="10241" customFormat="1" ht="13" x14ac:dyDescent="0.15"/>
    <row r="10242" customFormat="1" ht="13" x14ac:dyDescent="0.15"/>
    <row r="10243" customFormat="1" ht="13" x14ac:dyDescent="0.15"/>
    <row r="10244" customFormat="1" ht="13" x14ac:dyDescent="0.15"/>
    <row r="10245" customFormat="1" ht="13" x14ac:dyDescent="0.15"/>
    <row r="10246" customFormat="1" ht="13" x14ac:dyDescent="0.15"/>
    <row r="10247" customFormat="1" ht="13" x14ac:dyDescent="0.15"/>
    <row r="10248" customFormat="1" ht="13" x14ac:dyDescent="0.15"/>
    <row r="10249" customFormat="1" ht="13" x14ac:dyDescent="0.15"/>
    <row r="10250" customFormat="1" ht="13" x14ac:dyDescent="0.15"/>
    <row r="10251" customFormat="1" ht="13" x14ac:dyDescent="0.15"/>
    <row r="10252" customFormat="1" ht="13" x14ac:dyDescent="0.15"/>
    <row r="10253" customFormat="1" ht="13" x14ac:dyDescent="0.15"/>
    <row r="10254" customFormat="1" ht="13" x14ac:dyDescent="0.15"/>
    <row r="10255" customFormat="1" ht="13" x14ac:dyDescent="0.15"/>
    <row r="10256" customFormat="1" ht="13" x14ac:dyDescent="0.15"/>
    <row r="10257" customFormat="1" ht="13" x14ac:dyDescent="0.15"/>
    <row r="10258" customFormat="1" ht="13" x14ac:dyDescent="0.15"/>
    <row r="10259" customFormat="1" ht="13" x14ac:dyDescent="0.15"/>
    <row r="10260" customFormat="1" ht="13" x14ac:dyDescent="0.15"/>
    <row r="10261" customFormat="1" ht="13" x14ac:dyDescent="0.15"/>
    <row r="10262" customFormat="1" ht="13" x14ac:dyDescent="0.15"/>
    <row r="10263" customFormat="1" ht="13" x14ac:dyDescent="0.15"/>
    <row r="10264" customFormat="1" ht="13" x14ac:dyDescent="0.15"/>
    <row r="10265" customFormat="1" ht="13" x14ac:dyDescent="0.15"/>
    <row r="10266" customFormat="1" ht="13" x14ac:dyDescent="0.15"/>
    <row r="10267" customFormat="1" ht="13" x14ac:dyDescent="0.15"/>
    <row r="10268" customFormat="1" ht="13" x14ac:dyDescent="0.15"/>
    <row r="10269" customFormat="1" ht="13" x14ac:dyDescent="0.15"/>
    <row r="10270" customFormat="1" ht="13" x14ac:dyDescent="0.15"/>
    <row r="10271" customFormat="1" ht="13" x14ac:dyDescent="0.15"/>
    <row r="10272" customFormat="1" ht="13" x14ac:dyDescent="0.15"/>
    <row r="10273" customFormat="1" ht="13" x14ac:dyDescent="0.15"/>
    <row r="10274" customFormat="1" ht="13" x14ac:dyDescent="0.15"/>
    <row r="10275" customFormat="1" ht="13" x14ac:dyDescent="0.15"/>
    <row r="10276" customFormat="1" ht="13" x14ac:dyDescent="0.15"/>
    <row r="10277" customFormat="1" ht="13" x14ac:dyDescent="0.15"/>
    <row r="10278" customFormat="1" ht="13" x14ac:dyDescent="0.15"/>
    <row r="10279" customFormat="1" ht="13" x14ac:dyDescent="0.15"/>
    <row r="10280" customFormat="1" ht="13" x14ac:dyDescent="0.15"/>
    <row r="10281" customFormat="1" ht="13" x14ac:dyDescent="0.15"/>
    <row r="10282" customFormat="1" ht="13" x14ac:dyDescent="0.15"/>
    <row r="10283" customFormat="1" ht="13" x14ac:dyDescent="0.15"/>
    <row r="10284" customFormat="1" ht="13" x14ac:dyDescent="0.15"/>
    <row r="10285" customFormat="1" ht="13" x14ac:dyDescent="0.15"/>
    <row r="10286" customFormat="1" ht="13" x14ac:dyDescent="0.15"/>
    <row r="10287" customFormat="1" ht="13" x14ac:dyDescent="0.15"/>
    <row r="10288" customFormat="1" ht="13" x14ac:dyDescent="0.15"/>
    <row r="10289" customFormat="1" ht="13" x14ac:dyDescent="0.15"/>
    <row r="10290" customFormat="1" ht="13" x14ac:dyDescent="0.15"/>
    <row r="10291" customFormat="1" ht="13" x14ac:dyDescent="0.15"/>
    <row r="10292" customFormat="1" ht="13" x14ac:dyDescent="0.15"/>
    <row r="10293" customFormat="1" ht="13" x14ac:dyDescent="0.15"/>
    <row r="10294" customFormat="1" ht="13" x14ac:dyDescent="0.15"/>
    <row r="10295" customFormat="1" ht="13" x14ac:dyDescent="0.15"/>
    <row r="10296" customFormat="1" ht="13" x14ac:dyDescent="0.15"/>
    <row r="10297" customFormat="1" ht="13" x14ac:dyDescent="0.15"/>
    <row r="10298" customFormat="1" ht="13" x14ac:dyDescent="0.15"/>
    <row r="10299" customFormat="1" ht="13" x14ac:dyDescent="0.15"/>
    <row r="10300" customFormat="1" ht="13" x14ac:dyDescent="0.15"/>
    <row r="10301" customFormat="1" ht="13" x14ac:dyDescent="0.15"/>
    <row r="10302" customFormat="1" ht="13" x14ac:dyDescent="0.15"/>
    <row r="10303" customFormat="1" ht="13" x14ac:dyDescent="0.15"/>
    <row r="10304" customFormat="1" ht="13" x14ac:dyDescent="0.15"/>
    <row r="10305" customFormat="1" ht="13" x14ac:dyDescent="0.15"/>
    <row r="10306" customFormat="1" ht="13" x14ac:dyDescent="0.15"/>
    <row r="10307" customFormat="1" ht="13" x14ac:dyDescent="0.15"/>
    <row r="10308" customFormat="1" ht="13" x14ac:dyDescent="0.15"/>
    <row r="10309" customFormat="1" ht="13" x14ac:dyDescent="0.15"/>
    <row r="10310" customFormat="1" ht="13" x14ac:dyDescent="0.15"/>
    <row r="10311" customFormat="1" ht="13" x14ac:dyDescent="0.15"/>
    <row r="10312" customFormat="1" ht="13" x14ac:dyDescent="0.15"/>
    <row r="10313" customFormat="1" ht="13" x14ac:dyDescent="0.15"/>
    <row r="10314" customFormat="1" ht="13" x14ac:dyDescent="0.15"/>
    <row r="10315" customFormat="1" ht="13" x14ac:dyDescent="0.15"/>
    <row r="10316" customFormat="1" ht="13" x14ac:dyDescent="0.15"/>
    <row r="10317" customFormat="1" ht="13" x14ac:dyDescent="0.15"/>
    <row r="10318" customFormat="1" ht="13" x14ac:dyDescent="0.15"/>
    <row r="10319" customFormat="1" ht="13" x14ac:dyDescent="0.15"/>
    <row r="10320" customFormat="1" ht="13" x14ac:dyDescent="0.15"/>
    <row r="10321" customFormat="1" ht="13" x14ac:dyDescent="0.15"/>
    <row r="10322" customFormat="1" ht="13" x14ac:dyDescent="0.15"/>
    <row r="10323" customFormat="1" ht="13" x14ac:dyDescent="0.15"/>
    <row r="10324" customFormat="1" ht="13" x14ac:dyDescent="0.15"/>
    <row r="10325" customFormat="1" ht="13" x14ac:dyDescent="0.15"/>
    <row r="10326" customFormat="1" ht="13" x14ac:dyDescent="0.15"/>
    <row r="10327" customFormat="1" ht="13" x14ac:dyDescent="0.15"/>
    <row r="10328" customFormat="1" ht="13" x14ac:dyDescent="0.15"/>
    <row r="10329" customFormat="1" ht="13" x14ac:dyDescent="0.15"/>
    <row r="10330" customFormat="1" ht="13" x14ac:dyDescent="0.15"/>
    <row r="10331" customFormat="1" ht="13" x14ac:dyDescent="0.15"/>
    <row r="10332" customFormat="1" ht="13" x14ac:dyDescent="0.15"/>
    <row r="10333" customFormat="1" ht="13" x14ac:dyDescent="0.15"/>
    <row r="10334" customFormat="1" ht="13" x14ac:dyDescent="0.15"/>
    <row r="10335" customFormat="1" ht="13" x14ac:dyDescent="0.15"/>
    <row r="10336" customFormat="1" ht="13" x14ac:dyDescent="0.15"/>
    <row r="10337" customFormat="1" ht="13" x14ac:dyDescent="0.15"/>
    <row r="10338" customFormat="1" ht="13" x14ac:dyDescent="0.15"/>
    <row r="10339" customFormat="1" ht="13" x14ac:dyDescent="0.15"/>
    <row r="10340" customFormat="1" ht="13" x14ac:dyDescent="0.15"/>
    <row r="10341" customFormat="1" ht="13" x14ac:dyDescent="0.15"/>
    <row r="10342" customFormat="1" ht="13" x14ac:dyDescent="0.15"/>
    <row r="10343" customFormat="1" ht="13" x14ac:dyDescent="0.15"/>
    <row r="10344" customFormat="1" ht="13" x14ac:dyDescent="0.15"/>
    <row r="10345" customFormat="1" ht="13" x14ac:dyDescent="0.15"/>
    <row r="10346" customFormat="1" ht="13" x14ac:dyDescent="0.15"/>
    <row r="10347" customFormat="1" ht="13" x14ac:dyDescent="0.15"/>
    <row r="10348" customFormat="1" ht="13" x14ac:dyDescent="0.15"/>
    <row r="10349" customFormat="1" ht="13" x14ac:dyDescent="0.15"/>
    <row r="10350" customFormat="1" ht="13" x14ac:dyDescent="0.15"/>
    <row r="10351" customFormat="1" ht="13" x14ac:dyDescent="0.15"/>
    <row r="10352" customFormat="1" ht="13" x14ac:dyDescent="0.15"/>
    <row r="10353" customFormat="1" ht="13" x14ac:dyDescent="0.15"/>
    <row r="10354" customFormat="1" ht="13" x14ac:dyDescent="0.15"/>
    <row r="10355" customFormat="1" ht="13" x14ac:dyDescent="0.15"/>
    <row r="10356" customFormat="1" ht="13" x14ac:dyDescent="0.15"/>
    <row r="10357" customFormat="1" ht="13" x14ac:dyDescent="0.15"/>
    <row r="10358" customFormat="1" ht="13" x14ac:dyDescent="0.15"/>
    <row r="10359" customFormat="1" ht="13" x14ac:dyDescent="0.15"/>
    <row r="10360" customFormat="1" ht="13" x14ac:dyDescent="0.15"/>
    <row r="10361" customFormat="1" ht="13" x14ac:dyDescent="0.15"/>
    <row r="10362" customFormat="1" ht="13" x14ac:dyDescent="0.15"/>
    <row r="10363" customFormat="1" ht="13" x14ac:dyDescent="0.15"/>
    <row r="10364" customFormat="1" ht="13" x14ac:dyDescent="0.15"/>
    <row r="10365" customFormat="1" ht="13" x14ac:dyDescent="0.15"/>
    <row r="10366" customFormat="1" ht="13" x14ac:dyDescent="0.15"/>
    <row r="10367" customFormat="1" ht="13" x14ac:dyDescent="0.15"/>
    <row r="10368" customFormat="1" ht="13" x14ac:dyDescent="0.15"/>
    <row r="10369" customFormat="1" ht="13" x14ac:dyDescent="0.15"/>
    <row r="10370" customFormat="1" ht="13" x14ac:dyDescent="0.15"/>
    <row r="10371" customFormat="1" ht="13" x14ac:dyDescent="0.15"/>
    <row r="10372" customFormat="1" ht="13" x14ac:dyDescent="0.15"/>
    <row r="10373" customFormat="1" ht="13" x14ac:dyDescent="0.15"/>
    <row r="10374" customFormat="1" ht="13" x14ac:dyDescent="0.15"/>
    <row r="10375" customFormat="1" ht="13" x14ac:dyDescent="0.15"/>
    <row r="10376" customFormat="1" ht="13" x14ac:dyDescent="0.15"/>
    <row r="10377" customFormat="1" ht="13" x14ac:dyDescent="0.15"/>
    <row r="10378" customFormat="1" ht="13" x14ac:dyDescent="0.15"/>
    <row r="10379" customFormat="1" ht="13" x14ac:dyDescent="0.15"/>
    <row r="10380" customFormat="1" ht="13" x14ac:dyDescent="0.15"/>
    <row r="10381" customFormat="1" ht="13" x14ac:dyDescent="0.15"/>
    <row r="10382" customFormat="1" ht="13" x14ac:dyDescent="0.15"/>
    <row r="10383" customFormat="1" ht="13" x14ac:dyDescent="0.15"/>
    <row r="10384" customFormat="1" ht="13" x14ac:dyDescent="0.15"/>
    <row r="10385" customFormat="1" ht="13" x14ac:dyDescent="0.15"/>
    <row r="10386" customFormat="1" ht="13" x14ac:dyDescent="0.15"/>
    <row r="10387" customFormat="1" ht="13" x14ac:dyDescent="0.15"/>
    <row r="10388" customFormat="1" ht="13" x14ac:dyDescent="0.15"/>
    <row r="10389" customFormat="1" ht="13" x14ac:dyDescent="0.15"/>
    <row r="10390" customFormat="1" ht="13" x14ac:dyDescent="0.15"/>
    <row r="10391" customFormat="1" ht="13" x14ac:dyDescent="0.15"/>
    <row r="10392" customFormat="1" ht="13" x14ac:dyDescent="0.15"/>
    <row r="10393" customFormat="1" ht="13" x14ac:dyDescent="0.15"/>
    <row r="10394" customFormat="1" ht="13" x14ac:dyDescent="0.15"/>
    <row r="10395" customFormat="1" ht="13" x14ac:dyDescent="0.15"/>
    <row r="10396" customFormat="1" ht="13" x14ac:dyDescent="0.15"/>
    <row r="10397" customFormat="1" ht="13" x14ac:dyDescent="0.15"/>
    <row r="10398" customFormat="1" ht="13" x14ac:dyDescent="0.15"/>
    <row r="10399" customFormat="1" ht="13" x14ac:dyDescent="0.15"/>
    <row r="10400" customFormat="1" ht="13" x14ac:dyDescent="0.15"/>
    <row r="10401" customFormat="1" ht="13" x14ac:dyDescent="0.15"/>
    <row r="10402" customFormat="1" ht="13" x14ac:dyDescent="0.15"/>
    <row r="10403" customFormat="1" ht="13" x14ac:dyDescent="0.15"/>
    <row r="10404" customFormat="1" ht="13" x14ac:dyDescent="0.15"/>
    <row r="10405" customFormat="1" ht="13" x14ac:dyDescent="0.15"/>
    <row r="10406" customFormat="1" ht="13" x14ac:dyDescent="0.15"/>
    <row r="10407" customFormat="1" ht="13" x14ac:dyDescent="0.15"/>
    <row r="10408" customFormat="1" ht="13" x14ac:dyDescent="0.15"/>
    <row r="10409" customFormat="1" ht="13" x14ac:dyDescent="0.15"/>
    <row r="10410" customFormat="1" ht="13" x14ac:dyDescent="0.15"/>
    <row r="10411" customFormat="1" ht="13" x14ac:dyDescent="0.15"/>
    <row r="10412" customFormat="1" ht="13" x14ac:dyDescent="0.15"/>
    <row r="10413" customFormat="1" ht="13" x14ac:dyDescent="0.15"/>
    <row r="10414" customFormat="1" ht="13" x14ac:dyDescent="0.15"/>
    <row r="10415" customFormat="1" ht="13" x14ac:dyDescent="0.15"/>
    <row r="10416" customFormat="1" ht="13" x14ac:dyDescent="0.15"/>
    <row r="10417" customFormat="1" ht="13" x14ac:dyDescent="0.15"/>
    <row r="10418" customFormat="1" ht="13" x14ac:dyDescent="0.15"/>
    <row r="10419" customFormat="1" ht="13" x14ac:dyDescent="0.15"/>
    <row r="10420" customFormat="1" ht="13" x14ac:dyDescent="0.15"/>
    <row r="10421" customFormat="1" ht="13" x14ac:dyDescent="0.15"/>
    <row r="10422" customFormat="1" ht="13" x14ac:dyDescent="0.15"/>
    <row r="10423" customFormat="1" ht="13" x14ac:dyDescent="0.15"/>
    <row r="10424" customFormat="1" ht="13" x14ac:dyDescent="0.15"/>
    <row r="10425" customFormat="1" ht="13" x14ac:dyDescent="0.15"/>
    <row r="10426" customFormat="1" ht="13" x14ac:dyDescent="0.15"/>
    <row r="10427" customFormat="1" ht="13" x14ac:dyDescent="0.15"/>
    <row r="10428" customFormat="1" ht="13" x14ac:dyDescent="0.15"/>
    <row r="10429" customFormat="1" ht="13" x14ac:dyDescent="0.15"/>
    <row r="10430" customFormat="1" ht="13" x14ac:dyDescent="0.15"/>
    <row r="10431" customFormat="1" ht="13" x14ac:dyDescent="0.15"/>
    <row r="10432" customFormat="1" ht="13" x14ac:dyDescent="0.15"/>
    <row r="10433" customFormat="1" ht="13" x14ac:dyDescent="0.15"/>
    <row r="10434" customFormat="1" ht="13" x14ac:dyDescent="0.15"/>
    <row r="10435" customFormat="1" ht="13" x14ac:dyDescent="0.15"/>
    <row r="10436" customFormat="1" ht="13" x14ac:dyDescent="0.15"/>
    <row r="10437" customFormat="1" ht="13" x14ac:dyDescent="0.15"/>
    <row r="10438" customFormat="1" ht="13" x14ac:dyDescent="0.15"/>
    <row r="10439" customFormat="1" ht="13" x14ac:dyDescent="0.15"/>
    <row r="10440" customFormat="1" ht="13" x14ac:dyDescent="0.15"/>
    <row r="10441" customFormat="1" ht="13" x14ac:dyDescent="0.15"/>
    <row r="10442" customFormat="1" ht="13" x14ac:dyDescent="0.15"/>
    <row r="10443" customFormat="1" ht="13" x14ac:dyDescent="0.15"/>
    <row r="10444" customFormat="1" ht="13" x14ac:dyDescent="0.15"/>
    <row r="10445" customFormat="1" ht="13" x14ac:dyDescent="0.15"/>
    <row r="10446" customFormat="1" ht="13" x14ac:dyDescent="0.15"/>
    <row r="10447" customFormat="1" ht="13" x14ac:dyDescent="0.15"/>
    <row r="10448" customFormat="1" ht="13" x14ac:dyDescent="0.15"/>
    <row r="10449" customFormat="1" ht="13" x14ac:dyDescent="0.15"/>
    <row r="10450" customFormat="1" ht="13" x14ac:dyDescent="0.15"/>
    <row r="10451" customFormat="1" ht="13" x14ac:dyDescent="0.15"/>
    <row r="10452" customFormat="1" ht="13" x14ac:dyDescent="0.15"/>
    <row r="10453" customFormat="1" ht="13" x14ac:dyDescent="0.15"/>
    <row r="10454" customFormat="1" ht="13" x14ac:dyDescent="0.15"/>
    <row r="10455" customFormat="1" ht="13" x14ac:dyDescent="0.15"/>
    <row r="10456" customFormat="1" ht="13" x14ac:dyDescent="0.15"/>
    <row r="10457" customFormat="1" ht="13" x14ac:dyDescent="0.15"/>
    <row r="10458" customFormat="1" ht="13" x14ac:dyDescent="0.15"/>
    <row r="10459" customFormat="1" ht="13" x14ac:dyDescent="0.15"/>
    <row r="10460" customFormat="1" ht="13" x14ac:dyDescent="0.15"/>
    <row r="10461" customFormat="1" ht="13" x14ac:dyDescent="0.15"/>
    <row r="10462" customFormat="1" ht="13" x14ac:dyDescent="0.15"/>
    <row r="10463" customFormat="1" ht="13" x14ac:dyDescent="0.15"/>
    <row r="10464" customFormat="1" ht="13" x14ac:dyDescent="0.15"/>
    <row r="10465" customFormat="1" ht="13" x14ac:dyDescent="0.15"/>
    <row r="10466" customFormat="1" ht="13" x14ac:dyDescent="0.15"/>
    <row r="10467" customFormat="1" ht="13" x14ac:dyDescent="0.15"/>
    <row r="10468" customFormat="1" ht="13" x14ac:dyDescent="0.15"/>
    <row r="10469" customFormat="1" ht="13" x14ac:dyDescent="0.15"/>
    <row r="10470" customFormat="1" ht="13" x14ac:dyDescent="0.15"/>
    <row r="10471" customFormat="1" ht="13" x14ac:dyDescent="0.15"/>
    <row r="10472" customFormat="1" ht="13" x14ac:dyDescent="0.15"/>
    <row r="10473" customFormat="1" ht="13" x14ac:dyDescent="0.15"/>
    <row r="10474" customFormat="1" ht="13" x14ac:dyDescent="0.15"/>
    <row r="10475" customFormat="1" ht="13" x14ac:dyDescent="0.15"/>
    <row r="10476" customFormat="1" ht="13" x14ac:dyDescent="0.15"/>
    <row r="10477" customFormat="1" ht="13" x14ac:dyDescent="0.15"/>
    <row r="10478" customFormat="1" ht="13" x14ac:dyDescent="0.15"/>
    <row r="10479" customFormat="1" ht="13" x14ac:dyDescent="0.15"/>
    <row r="10480" customFormat="1" ht="13" x14ac:dyDescent="0.15"/>
    <row r="10481" customFormat="1" ht="13" x14ac:dyDescent="0.15"/>
    <row r="10482" customFormat="1" ht="13" x14ac:dyDescent="0.15"/>
    <row r="10483" customFormat="1" ht="13" x14ac:dyDescent="0.15"/>
    <row r="10484" customFormat="1" ht="13" x14ac:dyDescent="0.15"/>
    <row r="10485" customFormat="1" ht="13" x14ac:dyDescent="0.15"/>
    <row r="10486" customFormat="1" ht="13" x14ac:dyDescent="0.15"/>
    <row r="10487" customFormat="1" ht="13" x14ac:dyDescent="0.15"/>
    <row r="10488" customFormat="1" ht="13" x14ac:dyDescent="0.15"/>
    <row r="10489" customFormat="1" ht="13" x14ac:dyDescent="0.15"/>
    <row r="10490" customFormat="1" ht="13" x14ac:dyDescent="0.15"/>
    <row r="10491" customFormat="1" ht="13" x14ac:dyDescent="0.15"/>
    <row r="10492" customFormat="1" ht="13" x14ac:dyDescent="0.15"/>
    <row r="10493" customFormat="1" ht="13" x14ac:dyDescent="0.15"/>
    <row r="10494" customFormat="1" ht="13" x14ac:dyDescent="0.15"/>
    <row r="10495" customFormat="1" ht="13" x14ac:dyDescent="0.15"/>
    <row r="10496" customFormat="1" ht="13" x14ac:dyDescent="0.15"/>
    <row r="10497" customFormat="1" ht="13" x14ac:dyDescent="0.15"/>
    <row r="10498" customFormat="1" ht="13" x14ac:dyDescent="0.15"/>
    <row r="10499" customFormat="1" ht="13" x14ac:dyDescent="0.15"/>
    <row r="10500" customFormat="1" ht="13" x14ac:dyDescent="0.15"/>
    <row r="10501" customFormat="1" ht="13" x14ac:dyDescent="0.15"/>
    <row r="10502" customFormat="1" ht="13" x14ac:dyDescent="0.15"/>
    <row r="10503" customFormat="1" ht="13" x14ac:dyDescent="0.15"/>
    <row r="10504" customFormat="1" ht="13" x14ac:dyDescent="0.15"/>
    <row r="10505" customFormat="1" ht="13" x14ac:dyDescent="0.15"/>
    <row r="10506" customFormat="1" ht="13" x14ac:dyDescent="0.15"/>
    <row r="10507" customFormat="1" ht="13" x14ac:dyDescent="0.15"/>
    <row r="10508" customFormat="1" ht="13" x14ac:dyDescent="0.15"/>
    <row r="10509" customFormat="1" ht="13" x14ac:dyDescent="0.15"/>
    <row r="10510" customFormat="1" ht="13" x14ac:dyDescent="0.15"/>
    <row r="10511" customFormat="1" ht="13" x14ac:dyDescent="0.15"/>
    <row r="10512" customFormat="1" ht="13" x14ac:dyDescent="0.15"/>
    <row r="10513" customFormat="1" ht="13" x14ac:dyDescent="0.15"/>
    <row r="10514" customFormat="1" ht="13" x14ac:dyDescent="0.15"/>
    <row r="10515" customFormat="1" ht="13" x14ac:dyDescent="0.15"/>
    <row r="10516" customFormat="1" ht="13" x14ac:dyDescent="0.15"/>
    <row r="10517" customFormat="1" ht="13" x14ac:dyDescent="0.15"/>
    <row r="10518" customFormat="1" ht="13" x14ac:dyDescent="0.15"/>
    <row r="10519" customFormat="1" ht="13" x14ac:dyDescent="0.15"/>
    <row r="10520" customFormat="1" ht="13" x14ac:dyDescent="0.15"/>
    <row r="10521" customFormat="1" ht="13" x14ac:dyDescent="0.15"/>
    <row r="10522" customFormat="1" ht="13" x14ac:dyDescent="0.15"/>
    <row r="10523" customFormat="1" ht="13" x14ac:dyDescent="0.15"/>
    <row r="10524" customFormat="1" ht="13" x14ac:dyDescent="0.15"/>
    <row r="10525" customFormat="1" ht="13" x14ac:dyDescent="0.15"/>
    <row r="10526" customFormat="1" ht="13" x14ac:dyDescent="0.15"/>
    <row r="10527" customFormat="1" ht="13" x14ac:dyDescent="0.15"/>
    <row r="10528" customFormat="1" ht="13" x14ac:dyDescent="0.15"/>
    <row r="10529" customFormat="1" ht="13" x14ac:dyDescent="0.15"/>
    <row r="10530" customFormat="1" ht="13" x14ac:dyDescent="0.15"/>
    <row r="10531" customFormat="1" ht="13" x14ac:dyDescent="0.15"/>
    <row r="10532" customFormat="1" ht="13" x14ac:dyDescent="0.15"/>
    <row r="10533" customFormat="1" ht="13" x14ac:dyDescent="0.15"/>
    <row r="10534" customFormat="1" ht="13" x14ac:dyDescent="0.15"/>
    <row r="10535" customFormat="1" ht="13" x14ac:dyDescent="0.15"/>
    <row r="10536" customFormat="1" ht="13" x14ac:dyDescent="0.15"/>
    <row r="10537" customFormat="1" ht="13" x14ac:dyDescent="0.15"/>
    <row r="10538" customFormat="1" ht="13" x14ac:dyDescent="0.15"/>
    <row r="10539" customFormat="1" ht="13" x14ac:dyDescent="0.15"/>
    <row r="10540" customFormat="1" ht="13" x14ac:dyDescent="0.15"/>
    <row r="10541" customFormat="1" ht="13" x14ac:dyDescent="0.15"/>
    <row r="10542" customFormat="1" ht="13" x14ac:dyDescent="0.15"/>
    <row r="10543" customFormat="1" ht="13" x14ac:dyDescent="0.15"/>
    <row r="10544" customFormat="1" ht="13" x14ac:dyDescent="0.15"/>
    <row r="10545" customFormat="1" ht="13" x14ac:dyDescent="0.15"/>
    <row r="10546" customFormat="1" ht="13" x14ac:dyDescent="0.15"/>
    <row r="10547" customFormat="1" ht="13" x14ac:dyDescent="0.15"/>
    <row r="10548" customFormat="1" ht="13" x14ac:dyDescent="0.15"/>
    <row r="10549" customFormat="1" ht="13" x14ac:dyDescent="0.15"/>
    <row r="10550" customFormat="1" ht="13" x14ac:dyDescent="0.15"/>
    <row r="10551" customFormat="1" ht="13" x14ac:dyDescent="0.15"/>
    <row r="10552" customFormat="1" ht="13" x14ac:dyDescent="0.15"/>
    <row r="10553" customFormat="1" ht="13" x14ac:dyDescent="0.15"/>
    <row r="10554" customFormat="1" ht="13" x14ac:dyDescent="0.15"/>
    <row r="10555" customFormat="1" ht="13" x14ac:dyDescent="0.15"/>
    <row r="10556" customFormat="1" ht="13" x14ac:dyDescent="0.15"/>
    <row r="10557" customFormat="1" ht="13" x14ac:dyDescent="0.15"/>
    <row r="10558" customFormat="1" ht="13" x14ac:dyDescent="0.15"/>
    <row r="10559" customFormat="1" ht="13" x14ac:dyDescent="0.15"/>
    <row r="10560" customFormat="1" ht="13" x14ac:dyDescent="0.15"/>
    <row r="10561" customFormat="1" ht="13" x14ac:dyDescent="0.15"/>
    <row r="10562" customFormat="1" ht="13" x14ac:dyDescent="0.15"/>
    <row r="10563" customFormat="1" ht="13" x14ac:dyDescent="0.15"/>
    <row r="10564" customFormat="1" ht="13" x14ac:dyDescent="0.15"/>
    <row r="10565" customFormat="1" ht="13" x14ac:dyDescent="0.15"/>
    <row r="10566" customFormat="1" ht="13" x14ac:dyDescent="0.15"/>
    <row r="10567" customFormat="1" ht="13" x14ac:dyDescent="0.15"/>
    <row r="10568" customFormat="1" ht="13" x14ac:dyDescent="0.15"/>
    <row r="10569" customFormat="1" ht="13" x14ac:dyDescent="0.15"/>
    <row r="10570" customFormat="1" ht="13" x14ac:dyDescent="0.15"/>
    <row r="10571" customFormat="1" ht="13" x14ac:dyDescent="0.15"/>
    <row r="10572" customFormat="1" ht="13" x14ac:dyDescent="0.15"/>
    <row r="10573" customFormat="1" ht="13" x14ac:dyDescent="0.15"/>
    <row r="10574" customFormat="1" ht="13" x14ac:dyDescent="0.15"/>
    <row r="10575" customFormat="1" ht="13" x14ac:dyDescent="0.15"/>
    <row r="10576" customFormat="1" ht="13" x14ac:dyDescent="0.15"/>
    <row r="10577" customFormat="1" ht="13" x14ac:dyDescent="0.15"/>
    <row r="10578" customFormat="1" ht="13" x14ac:dyDescent="0.15"/>
    <row r="10579" customFormat="1" ht="13" x14ac:dyDescent="0.15"/>
    <row r="10580" customFormat="1" ht="13" x14ac:dyDescent="0.15"/>
    <row r="10581" customFormat="1" ht="13" x14ac:dyDescent="0.15"/>
    <row r="10582" customFormat="1" ht="13" x14ac:dyDescent="0.15"/>
    <row r="10583" customFormat="1" ht="13" x14ac:dyDescent="0.15"/>
    <row r="10584" customFormat="1" ht="13" x14ac:dyDescent="0.15"/>
    <row r="10585" customFormat="1" ht="13" x14ac:dyDescent="0.15"/>
    <row r="10586" customFormat="1" ht="13" x14ac:dyDescent="0.15"/>
    <row r="10587" customFormat="1" ht="13" x14ac:dyDescent="0.15"/>
    <row r="10588" customFormat="1" ht="13" x14ac:dyDescent="0.15"/>
    <row r="10589" customFormat="1" ht="13" x14ac:dyDescent="0.15"/>
    <row r="10590" customFormat="1" ht="13" x14ac:dyDescent="0.15"/>
    <row r="10591" customFormat="1" ht="13" x14ac:dyDescent="0.15"/>
    <row r="10592" customFormat="1" ht="13" x14ac:dyDescent="0.15"/>
    <row r="10593" customFormat="1" ht="13" x14ac:dyDescent="0.15"/>
    <row r="10594" customFormat="1" ht="13" x14ac:dyDescent="0.15"/>
    <row r="10595" customFormat="1" ht="13" x14ac:dyDescent="0.15"/>
    <row r="10596" customFormat="1" ht="13" x14ac:dyDescent="0.15"/>
    <row r="10597" customFormat="1" ht="13" x14ac:dyDescent="0.15"/>
    <row r="10598" customFormat="1" ht="13" x14ac:dyDescent="0.15"/>
    <row r="10599" customFormat="1" ht="13" x14ac:dyDescent="0.15"/>
    <row r="10600" customFormat="1" ht="13" x14ac:dyDescent="0.15"/>
    <row r="10601" customFormat="1" ht="13" x14ac:dyDescent="0.15"/>
    <row r="10602" customFormat="1" ht="13" x14ac:dyDescent="0.15"/>
    <row r="10603" customFormat="1" ht="13" x14ac:dyDescent="0.15"/>
    <row r="10604" customFormat="1" ht="13" x14ac:dyDescent="0.15"/>
    <row r="10605" customFormat="1" ht="13" x14ac:dyDescent="0.15"/>
    <row r="10606" customFormat="1" ht="13" x14ac:dyDescent="0.15"/>
    <row r="10607" customFormat="1" ht="13" x14ac:dyDescent="0.15"/>
    <row r="10608" customFormat="1" ht="13" x14ac:dyDescent="0.15"/>
    <row r="10609" customFormat="1" ht="13" x14ac:dyDescent="0.15"/>
    <row r="10610" customFormat="1" ht="13" x14ac:dyDescent="0.15"/>
    <row r="10611" customFormat="1" ht="13" x14ac:dyDescent="0.15"/>
    <row r="10612" customFormat="1" ht="13" x14ac:dyDescent="0.15"/>
    <row r="10613" customFormat="1" ht="13" x14ac:dyDescent="0.15"/>
    <row r="10614" customFormat="1" ht="13" x14ac:dyDescent="0.15"/>
    <row r="10615" customFormat="1" ht="13" x14ac:dyDescent="0.15"/>
    <row r="10616" customFormat="1" ht="13" x14ac:dyDescent="0.15"/>
    <row r="10617" customFormat="1" ht="13" x14ac:dyDescent="0.15"/>
    <row r="10618" customFormat="1" ht="13" x14ac:dyDescent="0.15"/>
    <row r="10619" customFormat="1" ht="13" x14ac:dyDescent="0.15"/>
    <row r="10620" customFormat="1" ht="13" x14ac:dyDescent="0.15"/>
    <row r="10621" customFormat="1" ht="13" x14ac:dyDescent="0.15"/>
    <row r="10622" customFormat="1" ht="13" x14ac:dyDescent="0.15"/>
    <row r="10623" customFormat="1" ht="13" x14ac:dyDescent="0.15"/>
    <row r="10624" customFormat="1" ht="13" x14ac:dyDescent="0.15"/>
    <row r="10625" customFormat="1" ht="13" x14ac:dyDescent="0.15"/>
    <row r="10626" customFormat="1" ht="13" x14ac:dyDescent="0.15"/>
    <row r="10627" customFormat="1" ht="13" x14ac:dyDescent="0.15"/>
    <row r="10628" customFormat="1" ht="13" x14ac:dyDescent="0.15"/>
    <row r="10629" customFormat="1" ht="13" x14ac:dyDescent="0.15"/>
    <row r="10630" customFormat="1" ht="13" x14ac:dyDescent="0.15"/>
    <row r="10631" customFormat="1" ht="13" x14ac:dyDescent="0.15"/>
    <row r="10632" customFormat="1" ht="13" x14ac:dyDescent="0.15"/>
    <row r="10633" customFormat="1" ht="13" x14ac:dyDescent="0.15"/>
    <row r="10634" customFormat="1" ht="13" x14ac:dyDescent="0.15"/>
    <row r="10635" customFormat="1" ht="13" x14ac:dyDescent="0.15"/>
    <row r="10636" customFormat="1" ht="13" x14ac:dyDescent="0.15"/>
    <row r="10637" customFormat="1" ht="13" x14ac:dyDescent="0.15"/>
    <row r="10638" customFormat="1" ht="13" x14ac:dyDescent="0.15"/>
    <row r="10639" customFormat="1" ht="13" x14ac:dyDescent="0.15"/>
    <row r="10640" customFormat="1" ht="13" x14ac:dyDescent="0.15"/>
    <row r="10641" customFormat="1" ht="13" x14ac:dyDescent="0.15"/>
    <row r="10642" customFormat="1" ht="13" x14ac:dyDescent="0.15"/>
    <row r="10643" customFormat="1" ht="13" x14ac:dyDescent="0.15"/>
    <row r="10644" customFormat="1" ht="13" x14ac:dyDescent="0.15"/>
    <row r="10645" customFormat="1" ht="13" x14ac:dyDescent="0.15"/>
    <row r="10646" customFormat="1" ht="13" x14ac:dyDescent="0.15"/>
    <row r="10647" customFormat="1" ht="13" x14ac:dyDescent="0.15"/>
    <row r="10648" customFormat="1" ht="13" x14ac:dyDescent="0.15"/>
    <row r="10649" customFormat="1" ht="13" x14ac:dyDescent="0.15"/>
    <row r="10650" customFormat="1" ht="13" x14ac:dyDescent="0.15"/>
    <row r="10651" customFormat="1" ht="13" x14ac:dyDescent="0.15"/>
    <row r="10652" customFormat="1" ht="13" x14ac:dyDescent="0.15"/>
    <row r="10653" customFormat="1" ht="13" x14ac:dyDescent="0.15"/>
    <row r="10654" customFormat="1" ht="13" x14ac:dyDescent="0.15"/>
    <row r="10655" customFormat="1" ht="13" x14ac:dyDescent="0.15"/>
    <row r="10656" customFormat="1" ht="13" x14ac:dyDescent="0.15"/>
    <row r="10657" customFormat="1" ht="13" x14ac:dyDescent="0.15"/>
    <row r="10658" customFormat="1" ht="13" x14ac:dyDescent="0.15"/>
    <row r="10659" customFormat="1" ht="13" x14ac:dyDescent="0.15"/>
    <row r="10660" customFormat="1" ht="13" x14ac:dyDescent="0.15"/>
    <row r="10661" customFormat="1" ht="13" x14ac:dyDescent="0.15"/>
    <row r="10662" customFormat="1" ht="13" x14ac:dyDescent="0.15"/>
    <row r="10663" customFormat="1" ht="13" x14ac:dyDescent="0.15"/>
    <row r="10664" customFormat="1" ht="13" x14ac:dyDescent="0.15"/>
    <row r="10665" customFormat="1" ht="13" x14ac:dyDescent="0.15"/>
    <row r="10666" customFormat="1" ht="13" x14ac:dyDescent="0.15"/>
    <row r="10667" customFormat="1" ht="13" x14ac:dyDescent="0.15"/>
    <row r="10668" customFormat="1" ht="13" x14ac:dyDescent="0.15"/>
    <row r="10669" customFormat="1" ht="13" x14ac:dyDescent="0.15"/>
    <row r="10670" customFormat="1" ht="13" x14ac:dyDescent="0.15"/>
    <row r="10671" customFormat="1" ht="13" x14ac:dyDescent="0.15"/>
    <row r="10672" customFormat="1" ht="13" x14ac:dyDescent="0.15"/>
    <row r="10673" customFormat="1" ht="13" x14ac:dyDescent="0.15"/>
    <row r="10674" customFormat="1" ht="13" x14ac:dyDescent="0.15"/>
    <row r="10675" customFormat="1" ht="13" x14ac:dyDescent="0.15"/>
    <row r="10676" customFormat="1" ht="13" x14ac:dyDescent="0.15"/>
    <row r="10677" customFormat="1" ht="13" x14ac:dyDescent="0.15"/>
    <row r="10678" customFormat="1" ht="13" x14ac:dyDescent="0.15"/>
    <row r="10679" customFormat="1" ht="13" x14ac:dyDescent="0.15"/>
    <row r="10680" customFormat="1" ht="13" x14ac:dyDescent="0.15"/>
    <row r="10681" customFormat="1" ht="13" x14ac:dyDescent="0.15"/>
    <row r="10682" customFormat="1" ht="13" x14ac:dyDescent="0.15"/>
    <row r="10683" customFormat="1" ht="13" x14ac:dyDescent="0.15"/>
    <row r="10684" customFormat="1" ht="13" x14ac:dyDescent="0.15"/>
    <row r="10685" customFormat="1" ht="13" x14ac:dyDescent="0.15"/>
    <row r="10686" customFormat="1" ht="13" x14ac:dyDescent="0.15"/>
    <row r="10687" customFormat="1" ht="13" x14ac:dyDescent="0.15"/>
    <row r="10688" customFormat="1" ht="13" x14ac:dyDescent="0.15"/>
    <row r="10689" customFormat="1" ht="13" x14ac:dyDescent="0.15"/>
    <row r="10690" customFormat="1" ht="13" x14ac:dyDescent="0.15"/>
    <row r="10691" customFormat="1" ht="13" x14ac:dyDescent="0.15"/>
    <row r="10692" customFormat="1" ht="13" x14ac:dyDescent="0.15"/>
    <row r="10693" customFormat="1" ht="13" x14ac:dyDescent="0.15"/>
    <row r="10694" customFormat="1" ht="13" x14ac:dyDescent="0.15"/>
    <row r="10695" customFormat="1" ht="13" x14ac:dyDescent="0.15"/>
    <row r="10696" customFormat="1" ht="13" x14ac:dyDescent="0.15"/>
    <row r="10697" customFormat="1" ht="13" x14ac:dyDescent="0.15"/>
    <row r="10698" customFormat="1" ht="13" x14ac:dyDescent="0.15"/>
    <row r="10699" customFormat="1" ht="13" x14ac:dyDescent="0.15"/>
    <row r="10700" customFormat="1" ht="13" x14ac:dyDescent="0.15"/>
    <row r="10701" customFormat="1" ht="13" x14ac:dyDescent="0.15"/>
    <row r="10702" customFormat="1" ht="13" x14ac:dyDescent="0.15"/>
    <row r="10703" customFormat="1" ht="13" x14ac:dyDescent="0.15"/>
    <row r="10704" customFormat="1" ht="13" x14ac:dyDescent="0.15"/>
    <row r="10705" customFormat="1" ht="13" x14ac:dyDescent="0.15"/>
    <row r="10706" customFormat="1" ht="13" x14ac:dyDescent="0.15"/>
    <row r="10707" customFormat="1" ht="13" x14ac:dyDescent="0.15"/>
    <row r="10708" customFormat="1" ht="13" x14ac:dyDescent="0.15"/>
    <row r="10709" customFormat="1" ht="13" x14ac:dyDescent="0.15"/>
    <row r="10710" customFormat="1" ht="13" x14ac:dyDescent="0.15"/>
    <row r="10711" customFormat="1" ht="13" x14ac:dyDescent="0.15"/>
    <row r="10712" customFormat="1" ht="13" x14ac:dyDescent="0.15"/>
    <row r="10713" customFormat="1" ht="13" x14ac:dyDescent="0.15"/>
    <row r="10714" customFormat="1" ht="13" x14ac:dyDescent="0.15"/>
    <row r="10715" customFormat="1" ht="13" x14ac:dyDescent="0.15"/>
    <row r="10716" customFormat="1" ht="13" x14ac:dyDescent="0.15"/>
    <row r="10717" customFormat="1" ht="13" x14ac:dyDescent="0.15"/>
    <row r="10718" customFormat="1" ht="13" x14ac:dyDescent="0.15"/>
    <row r="10719" customFormat="1" ht="13" x14ac:dyDescent="0.15"/>
    <row r="10720" customFormat="1" ht="13" x14ac:dyDescent="0.15"/>
    <row r="10721" customFormat="1" ht="13" x14ac:dyDescent="0.15"/>
    <row r="10722" customFormat="1" ht="13" x14ac:dyDescent="0.15"/>
    <row r="10723" customFormat="1" ht="13" x14ac:dyDescent="0.15"/>
    <row r="10724" customFormat="1" ht="13" x14ac:dyDescent="0.15"/>
    <row r="10725" customFormat="1" ht="13" x14ac:dyDescent="0.15"/>
    <row r="10726" customFormat="1" ht="13" x14ac:dyDescent="0.15"/>
    <row r="10727" customFormat="1" ht="13" x14ac:dyDescent="0.15"/>
    <row r="10728" customFormat="1" ht="13" x14ac:dyDescent="0.15"/>
    <row r="10729" customFormat="1" ht="13" x14ac:dyDescent="0.15"/>
    <row r="10730" customFormat="1" ht="13" x14ac:dyDescent="0.15"/>
    <row r="10731" customFormat="1" ht="13" x14ac:dyDescent="0.15"/>
    <row r="10732" customFormat="1" ht="13" x14ac:dyDescent="0.15"/>
    <row r="10733" customFormat="1" ht="13" x14ac:dyDescent="0.15"/>
    <row r="10734" customFormat="1" ht="13" x14ac:dyDescent="0.15"/>
    <row r="10735" customFormat="1" ht="13" x14ac:dyDescent="0.15"/>
    <row r="10736" customFormat="1" ht="13" x14ac:dyDescent="0.15"/>
    <row r="10737" customFormat="1" ht="13" x14ac:dyDescent="0.15"/>
    <row r="10738" customFormat="1" ht="13" x14ac:dyDescent="0.15"/>
    <row r="10739" customFormat="1" ht="13" x14ac:dyDescent="0.15"/>
    <row r="10740" customFormat="1" ht="13" x14ac:dyDescent="0.15"/>
    <row r="10741" customFormat="1" ht="13" x14ac:dyDescent="0.15"/>
    <row r="10742" customFormat="1" ht="13" x14ac:dyDescent="0.15"/>
    <row r="10743" customFormat="1" ht="13" x14ac:dyDescent="0.15"/>
    <row r="10744" customFormat="1" ht="13" x14ac:dyDescent="0.15"/>
    <row r="10745" customFormat="1" ht="13" x14ac:dyDescent="0.15"/>
    <row r="10746" customFormat="1" ht="13" x14ac:dyDescent="0.15"/>
    <row r="10747" customFormat="1" ht="13" x14ac:dyDescent="0.15"/>
    <row r="10748" customFormat="1" ht="13" x14ac:dyDescent="0.15"/>
    <row r="10749" customFormat="1" ht="13" x14ac:dyDescent="0.15"/>
    <row r="10750" customFormat="1" ht="13" x14ac:dyDescent="0.15"/>
    <row r="10751" customFormat="1" ht="13" x14ac:dyDescent="0.15"/>
    <row r="10752" customFormat="1" ht="13" x14ac:dyDescent="0.15"/>
    <row r="10753" customFormat="1" ht="13" x14ac:dyDescent="0.15"/>
    <row r="10754" customFormat="1" ht="13" x14ac:dyDescent="0.15"/>
    <row r="10755" customFormat="1" ht="13" x14ac:dyDescent="0.15"/>
    <row r="10756" customFormat="1" ht="13" x14ac:dyDescent="0.15"/>
    <row r="10757" customFormat="1" ht="13" x14ac:dyDescent="0.15"/>
    <row r="10758" customFormat="1" ht="13" x14ac:dyDescent="0.15"/>
    <row r="10759" customFormat="1" ht="13" x14ac:dyDescent="0.15"/>
    <row r="10760" customFormat="1" ht="13" x14ac:dyDescent="0.15"/>
    <row r="10761" customFormat="1" ht="13" x14ac:dyDescent="0.15"/>
    <row r="10762" customFormat="1" ht="13" x14ac:dyDescent="0.15"/>
    <row r="10763" customFormat="1" ht="13" x14ac:dyDescent="0.15"/>
    <row r="10764" customFormat="1" ht="13" x14ac:dyDescent="0.15"/>
    <row r="10765" customFormat="1" ht="13" x14ac:dyDescent="0.15"/>
    <row r="10766" customFormat="1" ht="13" x14ac:dyDescent="0.15"/>
    <row r="10767" customFormat="1" ht="13" x14ac:dyDescent="0.15"/>
    <row r="10768" customFormat="1" ht="13" x14ac:dyDescent="0.15"/>
    <row r="10769" customFormat="1" ht="13" x14ac:dyDescent="0.15"/>
    <row r="10770" customFormat="1" ht="13" x14ac:dyDescent="0.15"/>
    <row r="10771" customFormat="1" ht="13" x14ac:dyDescent="0.15"/>
    <row r="10772" customFormat="1" ht="13" x14ac:dyDescent="0.15"/>
    <row r="10773" customFormat="1" ht="13" x14ac:dyDescent="0.15"/>
    <row r="10774" customFormat="1" ht="13" x14ac:dyDescent="0.15"/>
    <row r="10775" customFormat="1" ht="13" x14ac:dyDescent="0.15"/>
    <row r="10776" customFormat="1" ht="13" x14ac:dyDescent="0.15"/>
    <row r="10777" customFormat="1" ht="13" x14ac:dyDescent="0.15"/>
    <row r="10778" customFormat="1" ht="13" x14ac:dyDescent="0.15"/>
    <row r="10779" customFormat="1" ht="13" x14ac:dyDescent="0.15"/>
    <row r="10780" customFormat="1" ht="13" x14ac:dyDescent="0.15"/>
    <row r="10781" customFormat="1" ht="13" x14ac:dyDescent="0.15"/>
    <row r="10782" customFormat="1" ht="13" x14ac:dyDescent="0.15"/>
    <row r="10783" customFormat="1" ht="13" x14ac:dyDescent="0.15"/>
    <row r="10784" customFormat="1" ht="13" x14ac:dyDescent="0.15"/>
    <row r="10785" customFormat="1" ht="13" x14ac:dyDescent="0.15"/>
    <row r="10786" customFormat="1" ht="13" x14ac:dyDescent="0.15"/>
    <row r="10787" customFormat="1" ht="13" x14ac:dyDescent="0.15"/>
    <row r="10788" customFormat="1" ht="13" x14ac:dyDescent="0.15"/>
    <row r="10789" customFormat="1" ht="13" x14ac:dyDescent="0.15"/>
    <row r="10790" customFormat="1" ht="13" x14ac:dyDescent="0.15"/>
    <row r="10791" customFormat="1" ht="13" x14ac:dyDescent="0.15"/>
    <row r="10792" customFormat="1" ht="13" x14ac:dyDescent="0.15"/>
    <row r="10793" customFormat="1" ht="13" x14ac:dyDescent="0.15"/>
    <row r="10794" customFormat="1" ht="13" x14ac:dyDescent="0.15"/>
    <row r="10795" customFormat="1" ht="13" x14ac:dyDescent="0.15"/>
    <row r="10796" customFormat="1" ht="13" x14ac:dyDescent="0.15"/>
    <row r="10797" customFormat="1" ht="13" x14ac:dyDescent="0.15"/>
    <row r="10798" customFormat="1" ht="13" x14ac:dyDescent="0.15"/>
    <row r="10799" customFormat="1" ht="13" x14ac:dyDescent="0.15"/>
    <row r="10800" customFormat="1" ht="13" x14ac:dyDescent="0.15"/>
    <row r="10801" customFormat="1" ht="13" x14ac:dyDescent="0.15"/>
    <row r="10802" customFormat="1" ht="13" x14ac:dyDescent="0.15"/>
    <row r="10803" customFormat="1" ht="13" x14ac:dyDescent="0.15"/>
    <row r="10804" customFormat="1" ht="13" x14ac:dyDescent="0.15"/>
    <row r="10805" customFormat="1" ht="13" x14ac:dyDescent="0.15"/>
    <row r="10806" customFormat="1" ht="13" x14ac:dyDescent="0.15"/>
    <row r="10807" customFormat="1" ht="13" x14ac:dyDescent="0.15"/>
    <row r="10808" customFormat="1" ht="13" x14ac:dyDescent="0.15"/>
    <row r="10809" customFormat="1" ht="13" x14ac:dyDescent="0.15"/>
    <row r="10810" customFormat="1" ht="13" x14ac:dyDescent="0.15"/>
    <row r="10811" customFormat="1" ht="13" x14ac:dyDescent="0.15"/>
    <row r="10812" customFormat="1" ht="13" x14ac:dyDescent="0.15"/>
    <row r="10813" customFormat="1" ht="13" x14ac:dyDescent="0.15"/>
    <row r="10814" customFormat="1" ht="13" x14ac:dyDescent="0.15"/>
    <row r="10815" customFormat="1" ht="13" x14ac:dyDescent="0.15"/>
    <row r="10816" customFormat="1" ht="13" x14ac:dyDescent="0.15"/>
    <row r="10817" customFormat="1" ht="13" x14ac:dyDescent="0.15"/>
    <row r="10818" customFormat="1" ht="13" x14ac:dyDescent="0.15"/>
    <row r="10819" customFormat="1" ht="13" x14ac:dyDescent="0.15"/>
    <row r="10820" customFormat="1" ht="13" x14ac:dyDescent="0.15"/>
    <row r="10821" customFormat="1" ht="13" x14ac:dyDescent="0.15"/>
    <row r="10822" customFormat="1" ht="13" x14ac:dyDescent="0.15"/>
    <row r="10823" customFormat="1" ht="13" x14ac:dyDescent="0.15"/>
    <row r="10824" customFormat="1" ht="13" x14ac:dyDescent="0.15"/>
    <row r="10825" customFormat="1" ht="13" x14ac:dyDescent="0.15"/>
    <row r="10826" customFormat="1" ht="13" x14ac:dyDescent="0.15"/>
    <row r="10827" customFormat="1" ht="13" x14ac:dyDescent="0.15"/>
    <row r="10828" customFormat="1" ht="13" x14ac:dyDescent="0.15"/>
    <row r="10829" customFormat="1" ht="13" x14ac:dyDescent="0.15"/>
    <row r="10830" customFormat="1" ht="13" x14ac:dyDescent="0.15"/>
    <row r="10831" customFormat="1" ht="13" x14ac:dyDescent="0.15"/>
    <row r="10832" customFormat="1" ht="13" x14ac:dyDescent="0.15"/>
    <row r="10833" customFormat="1" ht="13" x14ac:dyDescent="0.15"/>
    <row r="10834" customFormat="1" ht="13" x14ac:dyDescent="0.15"/>
    <row r="10835" customFormat="1" ht="13" x14ac:dyDescent="0.15"/>
    <row r="10836" customFormat="1" ht="13" x14ac:dyDescent="0.15"/>
    <row r="10837" customFormat="1" ht="13" x14ac:dyDescent="0.15"/>
    <row r="10838" customFormat="1" ht="13" x14ac:dyDescent="0.15"/>
    <row r="10839" customFormat="1" ht="13" x14ac:dyDescent="0.15"/>
    <row r="10840" customFormat="1" ht="13" x14ac:dyDescent="0.15"/>
    <row r="10841" customFormat="1" ht="13" x14ac:dyDescent="0.15"/>
    <row r="10842" customFormat="1" ht="13" x14ac:dyDescent="0.15"/>
    <row r="10843" customFormat="1" ht="13" x14ac:dyDescent="0.15"/>
    <row r="10844" customFormat="1" ht="13" x14ac:dyDescent="0.15"/>
    <row r="10845" customFormat="1" ht="13" x14ac:dyDescent="0.15"/>
    <row r="10846" customFormat="1" ht="13" x14ac:dyDescent="0.15"/>
    <row r="10847" customFormat="1" ht="13" x14ac:dyDescent="0.15"/>
    <row r="10848" customFormat="1" ht="13" x14ac:dyDescent="0.15"/>
    <row r="10849" customFormat="1" ht="13" x14ac:dyDescent="0.15"/>
    <row r="10850" customFormat="1" ht="13" x14ac:dyDescent="0.15"/>
    <row r="10851" customFormat="1" ht="13" x14ac:dyDescent="0.15"/>
    <row r="10852" customFormat="1" ht="13" x14ac:dyDescent="0.15"/>
    <row r="10853" customFormat="1" ht="13" x14ac:dyDescent="0.15"/>
    <row r="10854" customFormat="1" ht="13" x14ac:dyDescent="0.15"/>
    <row r="10855" customFormat="1" ht="13" x14ac:dyDescent="0.15"/>
    <row r="10856" customFormat="1" ht="13" x14ac:dyDescent="0.15"/>
    <row r="10857" customFormat="1" ht="13" x14ac:dyDescent="0.15"/>
    <row r="10858" customFormat="1" ht="13" x14ac:dyDescent="0.15"/>
    <row r="10859" customFormat="1" ht="13" x14ac:dyDescent="0.15"/>
    <row r="10860" customFormat="1" ht="13" x14ac:dyDescent="0.15"/>
    <row r="10861" customFormat="1" ht="13" x14ac:dyDescent="0.15"/>
    <row r="10862" customFormat="1" ht="13" x14ac:dyDescent="0.15"/>
    <row r="10863" customFormat="1" ht="13" x14ac:dyDescent="0.15"/>
    <row r="10864" customFormat="1" ht="13" x14ac:dyDescent="0.15"/>
    <row r="10865" customFormat="1" ht="13" x14ac:dyDescent="0.15"/>
    <row r="10866" customFormat="1" ht="13" x14ac:dyDescent="0.15"/>
    <row r="10867" customFormat="1" ht="13" x14ac:dyDescent="0.15"/>
    <row r="10868" customFormat="1" ht="13" x14ac:dyDescent="0.15"/>
    <row r="10869" customFormat="1" ht="13" x14ac:dyDescent="0.15"/>
    <row r="10870" customFormat="1" ht="13" x14ac:dyDescent="0.15"/>
    <row r="10871" customFormat="1" ht="13" x14ac:dyDescent="0.15"/>
    <row r="10872" customFormat="1" ht="13" x14ac:dyDescent="0.15"/>
    <row r="10873" customFormat="1" ht="13" x14ac:dyDescent="0.15"/>
    <row r="10874" customFormat="1" ht="13" x14ac:dyDescent="0.15"/>
    <row r="10875" customFormat="1" ht="13" x14ac:dyDescent="0.15"/>
    <row r="10876" customFormat="1" ht="13" x14ac:dyDescent="0.15"/>
    <row r="10877" customFormat="1" ht="13" x14ac:dyDescent="0.15"/>
    <row r="10878" customFormat="1" ht="13" x14ac:dyDescent="0.15"/>
    <row r="10879" customFormat="1" ht="13" x14ac:dyDescent="0.15"/>
    <row r="10880" customFormat="1" ht="13" x14ac:dyDescent="0.15"/>
    <row r="10881" customFormat="1" ht="13" x14ac:dyDescent="0.15"/>
    <row r="10882" customFormat="1" ht="13" x14ac:dyDescent="0.15"/>
    <row r="10883" customFormat="1" ht="13" x14ac:dyDescent="0.15"/>
    <row r="10884" customFormat="1" ht="13" x14ac:dyDescent="0.15"/>
    <row r="10885" customFormat="1" ht="13" x14ac:dyDescent="0.15"/>
    <row r="10886" customFormat="1" ht="13" x14ac:dyDescent="0.15"/>
    <row r="10887" customFormat="1" ht="13" x14ac:dyDescent="0.15"/>
    <row r="10888" customFormat="1" ht="13" x14ac:dyDescent="0.15"/>
    <row r="10889" customFormat="1" ht="13" x14ac:dyDescent="0.15"/>
    <row r="10890" customFormat="1" ht="13" x14ac:dyDescent="0.15"/>
    <row r="10891" customFormat="1" ht="13" x14ac:dyDescent="0.15"/>
    <row r="10892" customFormat="1" ht="13" x14ac:dyDescent="0.15"/>
    <row r="10893" customFormat="1" ht="13" x14ac:dyDescent="0.15"/>
    <row r="10894" customFormat="1" ht="13" x14ac:dyDescent="0.15"/>
    <row r="10895" customFormat="1" ht="13" x14ac:dyDescent="0.15"/>
    <row r="10896" customFormat="1" ht="13" x14ac:dyDescent="0.15"/>
    <row r="10897" customFormat="1" ht="13" x14ac:dyDescent="0.15"/>
    <row r="10898" customFormat="1" ht="13" x14ac:dyDescent="0.15"/>
    <row r="10899" customFormat="1" ht="13" x14ac:dyDescent="0.15"/>
    <row r="10900" customFormat="1" ht="13" x14ac:dyDescent="0.15"/>
    <row r="10901" customFormat="1" ht="13" x14ac:dyDescent="0.15"/>
    <row r="10902" customFormat="1" ht="13" x14ac:dyDescent="0.15"/>
    <row r="10903" customFormat="1" ht="13" x14ac:dyDescent="0.15"/>
    <row r="10904" customFormat="1" ht="13" x14ac:dyDescent="0.15"/>
    <row r="10905" customFormat="1" ht="13" x14ac:dyDescent="0.15"/>
    <row r="10906" customFormat="1" ht="13" x14ac:dyDescent="0.15"/>
    <row r="10907" customFormat="1" ht="13" x14ac:dyDescent="0.15"/>
    <row r="10908" customFormat="1" ht="13" x14ac:dyDescent="0.15"/>
    <row r="10909" customFormat="1" ht="13" x14ac:dyDescent="0.15"/>
    <row r="10910" customFormat="1" ht="13" x14ac:dyDescent="0.15"/>
    <row r="10911" customFormat="1" ht="13" x14ac:dyDescent="0.15"/>
    <row r="10912" customFormat="1" ht="13" x14ac:dyDescent="0.15"/>
    <row r="10913" customFormat="1" ht="13" x14ac:dyDescent="0.15"/>
    <row r="10914" customFormat="1" ht="13" x14ac:dyDescent="0.15"/>
    <row r="10915" customFormat="1" ht="13" x14ac:dyDescent="0.15"/>
    <row r="10916" customFormat="1" ht="13" x14ac:dyDescent="0.15"/>
    <row r="10917" customFormat="1" ht="13" x14ac:dyDescent="0.15"/>
    <row r="10918" customFormat="1" ht="13" x14ac:dyDescent="0.15"/>
    <row r="10919" customFormat="1" ht="13" x14ac:dyDescent="0.15"/>
    <row r="10920" customFormat="1" ht="13" x14ac:dyDescent="0.15"/>
    <row r="10921" customFormat="1" ht="13" x14ac:dyDescent="0.15"/>
    <row r="10922" customFormat="1" ht="13" x14ac:dyDescent="0.15"/>
    <row r="10923" customFormat="1" ht="13" x14ac:dyDescent="0.15"/>
    <row r="10924" customFormat="1" ht="13" x14ac:dyDescent="0.15"/>
    <row r="10925" customFormat="1" ht="13" x14ac:dyDescent="0.15"/>
    <row r="10926" customFormat="1" ht="13" x14ac:dyDescent="0.15"/>
    <row r="10927" customFormat="1" ht="13" x14ac:dyDescent="0.15"/>
    <row r="10928" customFormat="1" ht="13" x14ac:dyDescent="0.15"/>
    <row r="10929" customFormat="1" ht="13" x14ac:dyDescent="0.15"/>
    <row r="10930" customFormat="1" ht="13" x14ac:dyDescent="0.15"/>
    <row r="10931" customFormat="1" ht="13" x14ac:dyDescent="0.15"/>
    <row r="10932" customFormat="1" ht="13" x14ac:dyDescent="0.15"/>
    <row r="10933" customFormat="1" ht="13" x14ac:dyDescent="0.15"/>
    <row r="10934" customFormat="1" ht="13" x14ac:dyDescent="0.15"/>
    <row r="10935" customFormat="1" ht="13" x14ac:dyDescent="0.15"/>
    <row r="10936" customFormat="1" ht="13" x14ac:dyDescent="0.15"/>
    <row r="10937" customFormat="1" ht="13" x14ac:dyDescent="0.15"/>
    <row r="10938" customFormat="1" ht="13" x14ac:dyDescent="0.15"/>
    <row r="10939" customFormat="1" ht="13" x14ac:dyDescent="0.15"/>
    <row r="10940" customFormat="1" ht="13" x14ac:dyDescent="0.15"/>
    <row r="10941" customFormat="1" ht="13" x14ac:dyDescent="0.15"/>
    <row r="10942" customFormat="1" ht="13" x14ac:dyDescent="0.15"/>
    <row r="10943" customFormat="1" ht="13" x14ac:dyDescent="0.15"/>
    <row r="10944" customFormat="1" ht="13" x14ac:dyDescent="0.15"/>
    <row r="10945" customFormat="1" ht="13" x14ac:dyDescent="0.15"/>
    <row r="10946" customFormat="1" ht="13" x14ac:dyDescent="0.15"/>
    <row r="10947" customFormat="1" ht="13" x14ac:dyDescent="0.15"/>
    <row r="10948" customFormat="1" ht="13" x14ac:dyDescent="0.15"/>
    <row r="10949" customFormat="1" ht="13" x14ac:dyDescent="0.15"/>
    <row r="10950" customFormat="1" ht="13" x14ac:dyDescent="0.15"/>
    <row r="10951" customFormat="1" ht="13" x14ac:dyDescent="0.15"/>
    <row r="10952" customFormat="1" ht="13" x14ac:dyDescent="0.15"/>
    <row r="10953" customFormat="1" ht="13" x14ac:dyDescent="0.15"/>
    <row r="10954" customFormat="1" ht="13" x14ac:dyDescent="0.15"/>
    <row r="10955" customFormat="1" ht="13" x14ac:dyDescent="0.15"/>
    <row r="10956" customFormat="1" ht="13" x14ac:dyDescent="0.15"/>
    <row r="10957" customFormat="1" ht="13" x14ac:dyDescent="0.15"/>
    <row r="10958" customFormat="1" ht="13" x14ac:dyDescent="0.15"/>
    <row r="10959" customFormat="1" ht="13" x14ac:dyDescent="0.15"/>
    <row r="10960" customFormat="1" ht="13" x14ac:dyDescent="0.15"/>
    <row r="10961" customFormat="1" ht="13" x14ac:dyDescent="0.15"/>
    <row r="10962" customFormat="1" ht="13" x14ac:dyDescent="0.15"/>
    <row r="10963" customFormat="1" ht="13" x14ac:dyDescent="0.15"/>
    <row r="10964" customFormat="1" ht="13" x14ac:dyDescent="0.15"/>
    <row r="10965" customFormat="1" ht="13" x14ac:dyDescent="0.15"/>
    <row r="10966" customFormat="1" ht="13" x14ac:dyDescent="0.15"/>
    <row r="10967" customFormat="1" ht="13" x14ac:dyDescent="0.15"/>
    <row r="10968" customFormat="1" ht="13" x14ac:dyDescent="0.15"/>
    <row r="10969" customFormat="1" ht="13" x14ac:dyDescent="0.15"/>
    <row r="10970" customFormat="1" ht="13" x14ac:dyDescent="0.15"/>
    <row r="10971" customFormat="1" ht="13" x14ac:dyDescent="0.15"/>
    <row r="10972" customFormat="1" ht="13" x14ac:dyDescent="0.15"/>
    <row r="10973" customFormat="1" ht="13" x14ac:dyDescent="0.15"/>
    <row r="10974" customFormat="1" ht="13" x14ac:dyDescent="0.15"/>
    <row r="10975" customFormat="1" ht="13" x14ac:dyDescent="0.15"/>
    <row r="10976" customFormat="1" ht="13" x14ac:dyDescent="0.15"/>
    <row r="10977" customFormat="1" ht="13" x14ac:dyDescent="0.15"/>
    <row r="10978" customFormat="1" ht="13" x14ac:dyDescent="0.15"/>
    <row r="10979" customFormat="1" ht="13" x14ac:dyDescent="0.15"/>
    <row r="10980" customFormat="1" ht="13" x14ac:dyDescent="0.15"/>
    <row r="10981" customFormat="1" ht="13" x14ac:dyDescent="0.15"/>
    <row r="10982" customFormat="1" ht="13" x14ac:dyDescent="0.15"/>
    <row r="10983" customFormat="1" ht="13" x14ac:dyDescent="0.15"/>
    <row r="10984" customFormat="1" ht="13" x14ac:dyDescent="0.15"/>
    <row r="10985" customFormat="1" ht="13" x14ac:dyDescent="0.15"/>
    <row r="10986" customFormat="1" ht="13" x14ac:dyDescent="0.15"/>
    <row r="10987" customFormat="1" ht="13" x14ac:dyDescent="0.15"/>
    <row r="10988" customFormat="1" ht="13" x14ac:dyDescent="0.15"/>
    <row r="10989" customFormat="1" ht="13" x14ac:dyDescent="0.15"/>
    <row r="10990" customFormat="1" ht="13" x14ac:dyDescent="0.15"/>
    <row r="10991" customFormat="1" ht="13" x14ac:dyDescent="0.15"/>
    <row r="10992" customFormat="1" ht="13" x14ac:dyDescent="0.15"/>
    <row r="10993" customFormat="1" ht="13" x14ac:dyDescent="0.15"/>
    <row r="10994" customFormat="1" ht="13" x14ac:dyDescent="0.15"/>
    <row r="10995" customFormat="1" ht="13" x14ac:dyDescent="0.15"/>
    <row r="10996" customFormat="1" ht="13" x14ac:dyDescent="0.15"/>
    <row r="10997" customFormat="1" ht="13" x14ac:dyDescent="0.15"/>
    <row r="10998" customFormat="1" ht="13" x14ac:dyDescent="0.15"/>
    <row r="10999" customFormat="1" ht="13" x14ac:dyDescent="0.15"/>
    <row r="11000" customFormat="1" ht="13" x14ac:dyDescent="0.15"/>
    <row r="11001" customFormat="1" ht="13" x14ac:dyDescent="0.15"/>
    <row r="11002" customFormat="1" ht="13" x14ac:dyDescent="0.15"/>
    <row r="11003" customFormat="1" ht="13" x14ac:dyDescent="0.15"/>
    <row r="11004" customFormat="1" ht="13" x14ac:dyDescent="0.15"/>
    <row r="11005" customFormat="1" ht="13" x14ac:dyDescent="0.15"/>
    <row r="11006" customFormat="1" ht="13" x14ac:dyDescent="0.15"/>
    <row r="11007" customFormat="1" ht="13" x14ac:dyDescent="0.15"/>
    <row r="11008" customFormat="1" ht="13" x14ac:dyDescent="0.15"/>
    <row r="11009" customFormat="1" ht="13" x14ac:dyDescent="0.15"/>
    <row r="11010" customFormat="1" ht="13" x14ac:dyDescent="0.15"/>
    <row r="11011" customFormat="1" ht="13" x14ac:dyDescent="0.15"/>
    <row r="11012" customFormat="1" ht="13" x14ac:dyDescent="0.15"/>
    <row r="11013" customFormat="1" ht="13" x14ac:dyDescent="0.15"/>
    <row r="11014" customFormat="1" ht="13" x14ac:dyDescent="0.15"/>
    <row r="11015" customFormat="1" ht="13" x14ac:dyDescent="0.15"/>
    <row r="11016" customFormat="1" ht="13" x14ac:dyDescent="0.15"/>
    <row r="11017" customFormat="1" ht="13" x14ac:dyDescent="0.15"/>
    <row r="11018" customFormat="1" ht="13" x14ac:dyDescent="0.15"/>
    <row r="11019" customFormat="1" ht="13" x14ac:dyDescent="0.15"/>
    <row r="11020" customFormat="1" ht="13" x14ac:dyDescent="0.15"/>
    <row r="11021" customFormat="1" ht="13" x14ac:dyDescent="0.15"/>
    <row r="11022" customFormat="1" ht="13" x14ac:dyDescent="0.15"/>
    <row r="11023" customFormat="1" ht="13" x14ac:dyDescent="0.15"/>
    <row r="11024" customFormat="1" ht="13" x14ac:dyDescent="0.15"/>
    <row r="11025" customFormat="1" ht="13" x14ac:dyDescent="0.15"/>
    <row r="11026" customFormat="1" ht="13" x14ac:dyDescent="0.15"/>
    <row r="11027" customFormat="1" ht="13" x14ac:dyDescent="0.15"/>
    <row r="11028" customFormat="1" ht="13" x14ac:dyDescent="0.15"/>
    <row r="11029" customFormat="1" ht="13" x14ac:dyDescent="0.15"/>
    <row r="11030" customFormat="1" ht="13" x14ac:dyDescent="0.15"/>
    <row r="11031" customFormat="1" ht="13" x14ac:dyDescent="0.15"/>
    <row r="11032" customFormat="1" ht="13" x14ac:dyDescent="0.15"/>
    <row r="11033" customFormat="1" ht="13" x14ac:dyDescent="0.15"/>
    <row r="11034" customFormat="1" ht="13" x14ac:dyDescent="0.15"/>
    <row r="11035" customFormat="1" ht="13" x14ac:dyDescent="0.15"/>
    <row r="11036" customFormat="1" ht="13" x14ac:dyDescent="0.15"/>
    <row r="11037" customFormat="1" ht="13" x14ac:dyDescent="0.15"/>
    <row r="11038" customFormat="1" ht="13" x14ac:dyDescent="0.15"/>
    <row r="11039" customFormat="1" ht="13" x14ac:dyDescent="0.15"/>
    <row r="11040" customFormat="1" ht="13" x14ac:dyDescent="0.15"/>
    <row r="11041" customFormat="1" ht="13" x14ac:dyDescent="0.15"/>
    <row r="11042" customFormat="1" ht="13" x14ac:dyDescent="0.15"/>
    <row r="11043" customFormat="1" ht="13" x14ac:dyDescent="0.15"/>
    <row r="11044" customFormat="1" ht="13" x14ac:dyDescent="0.15"/>
    <row r="11045" customFormat="1" ht="13" x14ac:dyDescent="0.15"/>
    <row r="11046" customFormat="1" ht="13" x14ac:dyDescent="0.15"/>
    <row r="11047" customFormat="1" ht="13" x14ac:dyDescent="0.15"/>
    <row r="11048" customFormat="1" ht="13" x14ac:dyDescent="0.15"/>
    <row r="11049" customFormat="1" ht="13" x14ac:dyDescent="0.15"/>
    <row r="11050" customFormat="1" ht="13" x14ac:dyDescent="0.15"/>
    <row r="11051" customFormat="1" ht="13" x14ac:dyDescent="0.15"/>
    <row r="11052" customFormat="1" ht="13" x14ac:dyDescent="0.15"/>
    <row r="11053" customFormat="1" ht="13" x14ac:dyDescent="0.15"/>
    <row r="11054" customFormat="1" ht="13" x14ac:dyDescent="0.15"/>
    <row r="11055" customFormat="1" ht="13" x14ac:dyDescent="0.15"/>
    <row r="11056" customFormat="1" ht="13" x14ac:dyDescent="0.15"/>
    <row r="11057" customFormat="1" ht="13" x14ac:dyDescent="0.15"/>
    <row r="11058" customFormat="1" ht="13" x14ac:dyDescent="0.15"/>
    <row r="11059" customFormat="1" ht="13" x14ac:dyDescent="0.15"/>
    <row r="11060" customFormat="1" ht="13" x14ac:dyDescent="0.15"/>
    <row r="11061" customFormat="1" ht="13" x14ac:dyDescent="0.15"/>
    <row r="11062" customFormat="1" ht="13" x14ac:dyDescent="0.15"/>
    <row r="11063" customFormat="1" ht="13" x14ac:dyDescent="0.15"/>
    <row r="11064" customFormat="1" ht="13" x14ac:dyDescent="0.15"/>
    <row r="11065" customFormat="1" ht="13" x14ac:dyDescent="0.15"/>
    <row r="11066" customFormat="1" ht="13" x14ac:dyDescent="0.15"/>
    <row r="11067" customFormat="1" ht="13" x14ac:dyDescent="0.15"/>
    <row r="11068" customFormat="1" ht="13" x14ac:dyDescent="0.15"/>
    <row r="11069" customFormat="1" ht="13" x14ac:dyDescent="0.15"/>
    <row r="11070" customFormat="1" ht="13" x14ac:dyDescent="0.15"/>
    <row r="11071" customFormat="1" ht="13" x14ac:dyDescent="0.15"/>
    <row r="11072" customFormat="1" ht="13" x14ac:dyDescent="0.15"/>
    <row r="11073" customFormat="1" ht="13" x14ac:dyDescent="0.15"/>
    <row r="11074" customFormat="1" ht="13" x14ac:dyDescent="0.15"/>
    <row r="11075" customFormat="1" ht="13" x14ac:dyDescent="0.15"/>
    <row r="11076" customFormat="1" ht="13" x14ac:dyDescent="0.15"/>
    <row r="11077" customFormat="1" ht="13" x14ac:dyDescent="0.15"/>
    <row r="11078" customFormat="1" ht="13" x14ac:dyDescent="0.15"/>
    <row r="11079" customFormat="1" ht="13" x14ac:dyDescent="0.15"/>
    <row r="11080" customFormat="1" ht="13" x14ac:dyDescent="0.15"/>
    <row r="11081" customFormat="1" ht="13" x14ac:dyDescent="0.15"/>
    <row r="11082" customFormat="1" ht="13" x14ac:dyDescent="0.15"/>
    <row r="11083" customFormat="1" ht="13" x14ac:dyDescent="0.15"/>
    <row r="11084" customFormat="1" ht="13" x14ac:dyDescent="0.15"/>
    <row r="11085" customFormat="1" ht="13" x14ac:dyDescent="0.15"/>
    <row r="11086" customFormat="1" ht="13" x14ac:dyDescent="0.15"/>
    <row r="11087" customFormat="1" ht="13" x14ac:dyDescent="0.15"/>
    <row r="11088" customFormat="1" ht="13" x14ac:dyDescent="0.15"/>
    <row r="11089" customFormat="1" ht="13" x14ac:dyDescent="0.15"/>
    <row r="11090" customFormat="1" ht="13" x14ac:dyDescent="0.15"/>
    <row r="11091" customFormat="1" ht="13" x14ac:dyDescent="0.15"/>
    <row r="11092" customFormat="1" ht="13" x14ac:dyDescent="0.15"/>
    <row r="11093" customFormat="1" ht="13" x14ac:dyDescent="0.15"/>
    <row r="11094" customFormat="1" ht="13" x14ac:dyDescent="0.15"/>
    <row r="11095" customFormat="1" ht="13" x14ac:dyDescent="0.15"/>
    <row r="11096" customFormat="1" ht="13" x14ac:dyDescent="0.15"/>
    <row r="11097" customFormat="1" ht="13" x14ac:dyDescent="0.15"/>
    <row r="11098" customFormat="1" ht="13" x14ac:dyDescent="0.15"/>
    <row r="11099" customFormat="1" ht="13" x14ac:dyDescent="0.15"/>
    <row r="11100" customFormat="1" ht="13" x14ac:dyDescent="0.15"/>
    <row r="11101" customFormat="1" ht="13" x14ac:dyDescent="0.15"/>
    <row r="11102" customFormat="1" ht="13" x14ac:dyDescent="0.15"/>
    <row r="11103" customFormat="1" ht="13" x14ac:dyDescent="0.15"/>
    <row r="11104" customFormat="1" ht="13" x14ac:dyDescent="0.15"/>
    <row r="11105" customFormat="1" ht="13" x14ac:dyDescent="0.15"/>
    <row r="11106" customFormat="1" ht="13" x14ac:dyDescent="0.15"/>
    <row r="11107" customFormat="1" ht="13" x14ac:dyDescent="0.15"/>
    <row r="11108" customFormat="1" ht="13" x14ac:dyDescent="0.15"/>
    <row r="11109" customFormat="1" ht="13" x14ac:dyDescent="0.15"/>
    <row r="11110" customFormat="1" ht="13" x14ac:dyDescent="0.15"/>
    <row r="11111" customFormat="1" ht="13" x14ac:dyDescent="0.15"/>
    <row r="11112" customFormat="1" ht="13" x14ac:dyDescent="0.15"/>
    <row r="11113" customFormat="1" ht="13" x14ac:dyDescent="0.15"/>
    <row r="11114" customFormat="1" ht="13" x14ac:dyDescent="0.15"/>
    <row r="11115" customFormat="1" ht="13" x14ac:dyDescent="0.15"/>
    <row r="11116" customFormat="1" ht="13" x14ac:dyDescent="0.15"/>
    <row r="11117" customFormat="1" ht="13" x14ac:dyDescent="0.15"/>
    <row r="11118" customFormat="1" ht="13" x14ac:dyDescent="0.15"/>
    <row r="11119" customFormat="1" ht="13" x14ac:dyDescent="0.15"/>
    <row r="11120" customFormat="1" ht="13" x14ac:dyDescent="0.15"/>
    <row r="11121" customFormat="1" ht="13" x14ac:dyDescent="0.15"/>
    <row r="11122" customFormat="1" ht="13" x14ac:dyDescent="0.15"/>
    <row r="11123" customFormat="1" ht="13" x14ac:dyDescent="0.15"/>
    <row r="11124" customFormat="1" ht="13" x14ac:dyDescent="0.15"/>
    <row r="11125" customFormat="1" ht="13" x14ac:dyDescent="0.15"/>
    <row r="11126" customFormat="1" ht="13" x14ac:dyDescent="0.15"/>
    <row r="11127" customFormat="1" ht="13" x14ac:dyDescent="0.15"/>
    <row r="11128" customFormat="1" ht="13" x14ac:dyDescent="0.15"/>
    <row r="11129" customFormat="1" ht="13" x14ac:dyDescent="0.15"/>
    <row r="11130" customFormat="1" ht="13" x14ac:dyDescent="0.15"/>
    <row r="11131" customFormat="1" ht="13" x14ac:dyDescent="0.15"/>
    <row r="11132" customFormat="1" ht="13" x14ac:dyDescent="0.15"/>
    <row r="11133" customFormat="1" ht="13" x14ac:dyDescent="0.15"/>
    <row r="11134" customFormat="1" ht="13" x14ac:dyDescent="0.15"/>
    <row r="11135" customFormat="1" ht="13" x14ac:dyDescent="0.15"/>
    <row r="11136" customFormat="1" ht="13" x14ac:dyDescent="0.15"/>
    <row r="11137" customFormat="1" ht="13" x14ac:dyDescent="0.15"/>
    <row r="11138" customFormat="1" ht="13" x14ac:dyDescent="0.15"/>
    <row r="11139" customFormat="1" ht="13" x14ac:dyDescent="0.15"/>
    <row r="11140" customFormat="1" ht="13" x14ac:dyDescent="0.15"/>
    <row r="11141" customFormat="1" ht="13" x14ac:dyDescent="0.15"/>
    <row r="11142" customFormat="1" ht="13" x14ac:dyDescent="0.15"/>
    <row r="11143" customFormat="1" ht="13" x14ac:dyDescent="0.15"/>
    <row r="11144" customFormat="1" ht="13" x14ac:dyDescent="0.15"/>
    <row r="11145" customFormat="1" ht="13" x14ac:dyDescent="0.15"/>
    <row r="11146" customFormat="1" ht="13" x14ac:dyDescent="0.15"/>
    <row r="11147" customFormat="1" ht="13" x14ac:dyDescent="0.15"/>
    <row r="11148" customFormat="1" ht="13" x14ac:dyDescent="0.15"/>
    <row r="11149" customFormat="1" ht="13" x14ac:dyDescent="0.15"/>
    <row r="11150" customFormat="1" ht="13" x14ac:dyDescent="0.15"/>
    <row r="11151" customFormat="1" ht="13" x14ac:dyDescent="0.15"/>
    <row r="11152" customFormat="1" ht="13" x14ac:dyDescent="0.15"/>
    <row r="11153" customFormat="1" ht="13" x14ac:dyDescent="0.15"/>
    <row r="11154" customFormat="1" ht="13" x14ac:dyDescent="0.15"/>
    <row r="11155" customFormat="1" ht="13" x14ac:dyDescent="0.15"/>
    <row r="11156" customFormat="1" ht="13" x14ac:dyDescent="0.15"/>
    <row r="11157" customFormat="1" ht="13" x14ac:dyDescent="0.15"/>
    <row r="11158" customFormat="1" ht="13" x14ac:dyDescent="0.15"/>
    <row r="11159" customFormat="1" ht="13" x14ac:dyDescent="0.15"/>
    <row r="11160" customFormat="1" ht="13" x14ac:dyDescent="0.15"/>
    <row r="11161" customFormat="1" ht="13" x14ac:dyDescent="0.15"/>
    <row r="11162" customFormat="1" ht="13" x14ac:dyDescent="0.15"/>
    <row r="11163" customFormat="1" ht="13" x14ac:dyDescent="0.15"/>
    <row r="11164" customFormat="1" ht="13" x14ac:dyDescent="0.15"/>
    <row r="11165" customFormat="1" ht="13" x14ac:dyDescent="0.15"/>
    <row r="11166" customFormat="1" ht="13" x14ac:dyDescent="0.15"/>
    <row r="11167" customFormat="1" ht="13" x14ac:dyDescent="0.15"/>
    <row r="11168" customFormat="1" ht="13" x14ac:dyDescent="0.15"/>
    <row r="11169" customFormat="1" ht="13" x14ac:dyDescent="0.15"/>
    <row r="11170" customFormat="1" ht="13" x14ac:dyDescent="0.15"/>
    <row r="11171" customFormat="1" ht="13" x14ac:dyDescent="0.15"/>
    <row r="11172" customFormat="1" ht="13" x14ac:dyDescent="0.15"/>
    <row r="11173" customFormat="1" ht="13" x14ac:dyDescent="0.15"/>
    <row r="11174" customFormat="1" ht="13" x14ac:dyDescent="0.15"/>
    <row r="11175" customFormat="1" ht="13" x14ac:dyDescent="0.15"/>
    <row r="11176" customFormat="1" ht="13" x14ac:dyDescent="0.15"/>
    <row r="11177" customFormat="1" ht="13" x14ac:dyDescent="0.15"/>
    <row r="11178" customFormat="1" ht="13" x14ac:dyDescent="0.15"/>
    <row r="11179" customFormat="1" ht="13" x14ac:dyDescent="0.15"/>
    <row r="11180" customFormat="1" ht="13" x14ac:dyDescent="0.15"/>
    <row r="11181" customFormat="1" ht="13" x14ac:dyDescent="0.15"/>
    <row r="11182" customFormat="1" ht="13" x14ac:dyDescent="0.15"/>
    <row r="11183" customFormat="1" ht="13" x14ac:dyDescent="0.15"/>
    <row r="11184" customFormat="1" ht="13" x14ac:dyDescent="0.15"/>
    <row r="11185" customFormat="1" ht="13" x14ac:dyDescent="0.15"/>
    <row r="11186" customFormat="1" ht="13" x14ac:dyDescent="0.15"/>
    <row r="11187" customFormat="1" ht="13" x14ac:dyDescent="0.15"/>
    <row r="11188" customFormat="1" ht="13" x14ac:dyDescent="0.15"/>
    <row r="11189" customFormat="1" ht="13" x14ac:dyDescent="0.15"/>
    <row r="11190" customFormat="1" ht="13" x14ac:dyDescent="0.15"/>
    <row r="11191" customFormat="1" ht="13" x14ac:dyDescent="0.15"/>
    <row r="11192" customFormat="1" ht="13" x14ac:dyDescent="0.15"/>
    <row r="11193" customFormat="1" ht="13" x14ac:dyDescent="0.15"/>
    <row r="11194" customFormat="1" ht="13" x14ac:dyDescent="0.15"/>
    <row r="11195" customFormat="1" ht="13" x14ac:dyDescent="0.15"/>
    <row r="11196" customFormat="1" ht="13" x14ac:dyDescent="0.15"/>
    <row r="11197" customFormat="1" ht="13" x14ac:dyDescent="0.15"/>
    <row r="11198" customFormat="1" ht="13" x14ac:dyDescent="0.15"/>
    <row r="11199" customFormat="1" ht="13" x14ac:dyDescent="0.15"/>
    <row r="11200" customFormat="1" ht="13" x14ac:dyDescent="0.15"/>
    <row r="11201" customFormat="1" ht="13" x14ac:dyDescent="0.15"/>
    <row r="11202" customFormat="1" ht="13" x14ac:dyDescent="0.15"/>
    <row r="11203" customFormat="1" ht="13" x14ac:dyDescent="0.15"/>
    <row r="11204" customFormat="1" ht="13" x14ac:dyDescent="0.15"/>
    <row r="11205" customFormat="1" ht="13" x14ac:dyDescent="0.15"/>
    <row r="11206" customFormat="1" ht="13" x14ac:dyDescent="0.15"/>
    <row r="11207" customFormat="1" ht="13" x14ac:dyDescent="0.15"/>
    <row r="11208" customFormat="1" ht="13" x14ac:dyDescent="0.15"/>
    <row r="11209" customFormat="1" ht="13" x14ac:dyDescent="0.15"/>
    <row r="11210" customFormat="1" ht="13" x14ac:dyDescent="0.15"/>
    <row r="11211" customFormat="1" ht="13" x14ac:dyDescent="0.15"/>
    <row r="11212" customFormat="1" ht="13" x14ac:dyDescent="0.15"/>
    <row r="11213" customFormat="1" ht="13" x14ac:dyDescent="0.15"/>
    <row r="11214" customFormat="1" ht="13" x14ac:dyDescent="0.15"/>
    <row r="11215" customFormat="1" ht="13" x14ac:dyDescent="0.15"/>
    <row r="11216" customFormat="1" ht="13" x14ac:dyDescent="0.15"/>
    <row r="11217" customFormat="1" ht="13" x14ac:dyDescent="0.15"/>
    <row r="11218" customFormat="1" ht="13" x14ac:dyDescent="0.15"/>
    <row r="11219" customFormat="1" ht="13" x14ac:dyDescent="0.15"/>
    <row r="11220" customFormat="1" ht="13" x14ac:dyDescent="0.15"/>
    <row r="11221" customFormat="1" ht="13" x14ac:dyDescent="0.15"/>
    <row r="11222" customFormat="1" ht="13" x14ac:dyDescent="0.15"/>
    <row r="11223" customFormat="1" ht="13" x14ac:dyDescent="0.15"/>
    <row r="11224" customFormat="1" ht="13" x14ac:dyDescent="0.15"/>
    <row r="11225" customFormat="1" ht="13" x14ac:dyDescent="0.15"/>
    <row r="11226" customFormat="1" ht="13" x14ac:dyDescent="0.15"/>
    <row r="11227" customFormat="1" ht="13" x14ac:dyDescent="0.15"/>
    <row r="11228" customFormat="1" ht="13" x14ac:dyDescent="0.15"/>
    <row r="11229" customFormat="1" ht="13" x14ac:dyDescent="0.15"/>
    <row r="11230" customFormat="1" ht="13" x14ac:dyDescent="0.15"/>
    <row r="11231" customFormat="1" ht="13" x14ac:dyDescent="0.15"/>
    <row r="11232" customFormat="1" ht="13" x14ac:dyDescent="0.15"/>
    <row r="11233" customFormat="1" ht="13" x14ac:dyDescent="0.15"/>
    <row r="11234" customFormat="1" ht="13" x14ac:dyDescent="0.15"/>
    <row r="11235" customFormat="1" ht="13" x14ac:dyDescent="0.15"/>
    <row r="11236" customFormat="1" ht="13" x14ac:dyDescent="0.15"/>
    <row r="11237" customFormat="1" ht="13" x14ac:dyDescent="0.15"/>
    <row r="11238" customFormat="1" ht="13" x14ac:dyDescent="0.15"/>
    <row r="11239" customFormat="1" ht="13" x14ac:dyDescent="0.15"/>
    <row r="11240" customFormat="1" ht="13" x14ac:dyDescent="0.15"/>
    <row r="11241" customFormat="1" ht="13" x14ac:dyDescent="0.15"/>
    <row r="11242" customFormat="1" ht="13" x14ac:dyDescent="0.15"/>
    <row r="11243" customFormat="1" ht="13" x14ac:dyDescent="0.15"/>
    <row r="11244" customFormat="1" ht="13" x14ac:dyDescent="0.15"/>
    <row r="11245" customFormat="1" ht="13" x14ac:dyDescent="0.15"/>
    <row r="11246" customFormat="1" ht="13" x14ac:dyDescent="0.15"/>
    <row r="11247" customFormat="1" ht="13" x14ac:dyDescent="0.15"/>
    <row r="11248" customFormat="1" ht="13" x14ac:dyDescent="0.15"/>
    <row r="11249" customFormat="1" ht="13" x14ac:dyDescent="0.15"/>
    <row r="11250" customFormat="1" ht="13" x14ac:dyDescent="0.15"/>
    <row r="11251" customFormat="1" ht="13" x14ac:dyDescent="0.15"/>
    <row r="11252" customFormat="1" ht="13" x14ac:dyDescent="0.15"/>
    <row r="11253" customFormat="1" ht="13" x14ac:dyDescent="0.15"/>
    <row r="11254" customFormat="1" ht="13" x14ac:dyDescent="0.15"/>
    <row r="11255" customFormat="1" ht="13" x14ac:dyDescent="0.15"/>
    <row r="11256" customFormat="1" ht="13" x14ac:dyDescent="0.15"/>
    <row r="11257" customFormat="1" ht="13" x14ac:dyDescent="0.15"/>
    <row r="11258" customFormat="1" ht="13" x14ac:dyDescent="0.15"/>
    <row r="11259" customFormat="1" ht="13" x14ac:dyDescent="0.15"/>
    <row r="11260" customFormat="1" ht="13" x14ac:dyDescent="0.15"/>
    <row r="11261" customFormat="1" ht="13" x14ac:dyDescent="0.15"/>
    <row r="11262" customFormat="1" ht="13" x14ac:dyDescent="0.15"/>
    <row r="11263" customFormat="1" ht="13" x14ac:dyDescent="0.15"/>
    <row r="11264" customFormat="1" ht="13" x14ac:dyDescent="0.15"/>
    <row r="11265" customFormat="1" ht="13" x14ac:dyDescent="0.15"/>
    <row r="11266" customFormat="1" ht="13" x14ac:dyDescent="0.15"/>
    <row r="11267" customFormat="1" ht="13" x14ac:dyDescent="0.15"/>
    <row r="11268" customFormat="1" ht="13" x14ac:dyDescent="0.15"/>
    <row r="11269" customFormat="1" ht="13" x14ac:dyDescent="0.15"/>
    <row r="11270" customFormat="1" ht="13" x14ac:dyDescent="0.15"/>
    <row r="11271" customFormat="1" ht="13" x14ac:dyDescent="0.15"/>
    <row r="11272" customFormat="1" ht="13" x14ac:dyDescent="0.15"/>
    <row r="11273" customFormat="1" ht="13" x14ac:dyDescent="0.15"/>
    <row r="11274" customFormat="1" ht="13" x14ac:dyDescent="0.15"/>
    <row r="11275" customFormat="1" ht="13" x14ac:dyDescent="0.15"/>
    <row r="11276" customFormat="1" ht="13" x14ac:dyDescent="0.15"/>
    <row r="11277" customFormat="1" ht="13" x14ac:dyDescent="0.15"/>
    <row r="11278" customFormat="1" ht="13" x14ac:dyDescent="0.15"/>
    <row r="11279" customFormat="1" ht="13" x14ac:dyDescent="0.15"/>
    <row r="11280" customFormat="1" ht="13" x14ac:dyDescent="0.15"/>
    <row r="11281" customFormat="1" ht="13" x14ac:dyDescent="0.15"/>
    <row r="11282" customFormat="1" ht="13" x14ac:dyDescent="0.15"/>
    <row r="11283" customFormat="1" ht="13" x14ac:dyDescent="0.15"/>
    <row r="11284" customFormat="1" ht="13" x14ac:dyDescent="0.15"/>
    <row r="11285" customFormat="1" ht="13" x14ac:dyDescent="0.15"/>
    <row r="11286" customFormat="1" ht="13" x14ac:dyDescent="0.15"/>
    <row r="11287" customFormat="1" ht="13" x14ac:dyDescent="0.15"/>
    <row r="11288" customFormat="1" ht="13" x14ac:dyDescent="0.15"/>
    <row r="11289" customFormat="1" ht="13" x14ac:dyDescent="0.15"/>
    <row r="11290" customFormat="1" ht="13" x14ac:dyDescent="0.15"/>
    <row r="11291" customFormat="1" ht="13" x14ac:dyDescent="0.15"/>
    <row r="11292" customFormat="1" ht="13" x14ac:dyDescent="0.15"/>
    <row r="11293" customFormat="1" ht="13" x14ac:dyDescent="0.15"/>
    <row r="11294" customFormat="1" ht="13" x14ac:dyDescent="0.15"/>
    <row r="11295" customFormat="1" ht="13" x14ac:dyDescent="0.15"/>
    <row r="11296" customFormat="1" ht="13" x14ac:dyDescent="0.15"/>
    <row r="11297" customFormat="1" ht="13" x14ac:dyDescent="0.15"/>
    <row r="11298" customFormat="1" ht="13" x14ac:dyDescent="0.15"/>
    <row r="11299" customFormat="1" ht="13" x14ac:dyDescent="0.15"/>
    <row r="11300" customFormat="1" ht="13" x14ac:dyDescent="0.15"/>
    <row r="11301" customFormat="1" ht="13" x14ac:dyDescent="0.15"/>
    <row r="11302" customFormat="1" ht="13" x14ac:dyDescent="0.15"/>
    <row r="11303" customFormat="1" ht="13" x14ac:dyDescent="0.15"/>
    <row r="11304" customFormat="1" ht="13" x14ac:dyDescent="0.15"/>
    <row r="11305" customFormat="1" ht="13" x14ac:dyDescent="0.15"/>
    <row r="11306" customFormat="1" ht="13" x14ac:dyDescent="0.15"/>
    <row r="11307" customFormat="1" ht="13" x14ac:dyDescent="0.15"/>
    <row r="11308" customFormat="1" ht="13" x14ac:dyDescent="0.15"/>
    <row r="11309" customFormat="1" ht="13" x14ac:dyDescent="0.15"/>
    <row r="11310" customFormat="1" ht="13" x14ac:dyDescent="0.15"/>
    <row r="11311" customFormat="1" ht="13" x14ac:dyDescent="0.15"/>
    <row r="11312" customFormat="1" ht="13" x14ac:dyDescent="0.15"/>
    <row r="11313" customFormat="1" ht="13" x14ac:dyDescent="0.15"/>
    <row r="11314" customFormat="1" ht="13" x14ac:dyDescent="0.15"/>
    <row r="11315" customFormat="1" ht="13" x14ac:dyDescent="0.15"/>
    <row r="11316" customFormat="1" ht="13" x14ac:dyDescent="0.15"/>
    <row r="11317" customFormat="1" ht="13" x14ac:dyDescent="0.15"/>
    <row r="11318" customFormat="1" ht="13" x14ac:dyDescent="0.15"/>
    <row r="11319" customFormat="1" ht="13" x14ac:dyDescent="0.15"/>
    <row r="11320" customFormat="1" ht="13" x14ac:dyDescent="0.15"/>
    <row r="11321" customFormat="1" ht="13" x14ac:dyDescent="0.15"/>
    <row r="11322" customFormat="1" ht="13" x14ac:dyDescent="0.15"/>
    <row r="11323" customFormat="1" ht="13" x14ac:dyDescent="0.15"/>
    <row r="11324" customFormat="1" ht="13" x14ac:dyDescent="0.15"/>
    <row r="11325" customFormat="1" ht="13" x14ac:dyDescent="0.15"/>
    <row r="11326" customFormat="1" ht="13" x14ac:dyDescent="0.15"/>
    <row r="11327" customFormat="1" ht="13" x14ac:dyDescent="0.15"/>
    <row r="11328" customFormat="1" ht="13" x14ac:dyDescent="0.15"/>
    <row r="11329" customFormat="1" ht="13" x14ac:dyDescent="0.15"/>
    <row r="11330" customFormat="1" ht="13" x14ac:dyDescent="0.15"/>
    <row r="11331" customFormat="1" ht="13" x14ac:dyDescent="0.15"/>
    <row r="11332" customFormat="1" ht="13" x14ac:dyDescent="0.15"/>
    <row r="11333" customFormat="1" ht="13" x14ac:dyDescent="0.15"/>
    <row r="11334" customFormat="1" ht="13" x14ac:dyDescent="0.15"/>
    <row r="11335" customFormat="1" ht="13" x14ac:dyDescent="0.15"/>
    <row r="11336" customFormat="1" ht="13" x14ac:dyDescent="0.15"/>
    <row r="11337" customFormat="1" ht="13" x14ac:dyDescent="0.15"/>
    <row r="11338" customFormat="1" ht="13" x14ac:dyDescent="0.15"/>
    <row r="11339" customFormat="1" ht="13" x14ac:dyDescent="0.15"/>
    <row r="11340" customFormat="1" ht="13" x14ac:dyDescent="0.15"/>
    <row r="11341" customFormat="1" ht="13" x14ac:dyDescent="0.15"/>
    <row r="11342" customFormat="1" ht="13" x14ac:dyDescent="0.15"/>
    <row r="11343" customFormat="1" ht="13" x14ac:dyDescent="0.15"/>
    <row r="11344" customFormat="1" ht="13" x14ac:dyDescent="0.15"/>
    <row r="11345" customFormat="1" ht="13" x14ac:dyDescent="0.15"/>
    <row r="11346" customFormat="1" ht="13" x14ac:dyDescent="0.15"/>
    <row r="11347" customFormat="1" ht="13" x14ac:dyDescent="0.15"/>
    <row r="11348" customFormat="1" ht="13" x14ac:dyDescent="0.15"/>
    <row r="11349" customFormat="1" ht="13" x14ac:dyDescent="0.15"/>
    <row r="11350" customFormat="1" ht="13" x14ac:dyDescent="0.15"/>
    <row r="11351" customFormat="1" ht="13" x14ac:dyDescent="0.15"/>
    <row r="11352" customFormat="1" ht="13" x14ac:dyDescent="0.15"/>
    <row r="11353" customFormat="1" ht="13" x14ac:dyDescent="0.15"/>
    <row r="11354" customFormat="1" ht="13" x14ac:dyDescent="0.15"/>
    <row r="11355" customFormat="1" ht="13" x14ac:dyDescent="0.15"/>
    <row r="11356" customFormat="1" ht="13" x14ac:dyDescent="0.15"/>
    <row r="11357" customFormat="1" ht="13" x14ac:dyDescent="0.15"/>
    <row r="11358" customFormat="1" ht="13" x14ac:dyDescent="0.15"/>
    <row r="11359" customFormat="1" ht="13" x14ac:dyDescent="0.15"/>
    <row r="11360" customFormat="1" ht="13" x14ac:dyDescent="0.15"/>
    <row r="11361" customFormat="1" ht="13" x14ac:dyDescent="0.15"/>
    <row r="11362" customFormat="1" ht="13" x14ac:dyDescent="0.15"/>
    <row r="11363" customFormat="1" ht="13" x14ac:dyDescent="0.15"/>
    <row r="11364" customFormat="1" ht="13" x14ac:dyDescent="0.15"/>
    <row r="11365" customFormat="1" ht="13" x14ac:dyDescent="0.15"/>
    <row r="11366" customFormat="1" ht="13" x14ac:dyDescent="0.15"/>
    <row r="11367" customFormat="1" ht="13" x14ac:dyDescent="0.15"/>
    <row r="11368" customFormat="1" ht="13" x14ac:dyDescent="0.15"/>
    <row r="11369" customFormat="1" ht="13" x14ac:dyDescent="0.15"/>
    <row r="11370" customFormat="1" ht="13" x14ac:dyDescent="0.15"/>
    <row r="11371" customFormat="1" ht="13" x14ac:dyDescent="0.15"/>
    <row r="11372" customFormat="1" ht="13" x14ac:dyDescent="0.15"/>
    <row r="11373" customFormat="1" ht="13" x14ac:dyDescent="0.15"/>
    <row r="11374" customFormat="1" ht="13" x14ac:dyDescent="0.15"/>
    <row r="11375" customFormat="1" ht="13" x14ac:dyDescent="0.15"/>
    <row r="11376" customFormat="1" ht="13" x14ac:dyDescent="0.15"/>
    <row r="11377" customFormat="1" ht="13" x14ac:dyDescent="0.15"/>
    <row r="11378" customFormat="1" ht="13" x14ac:dyDescent="0.15"/>
    <row r="11379" customFormat="1" ht="13" x14ac:dyDescent="0.15"/>
    <row r="11380" customFormat="1" ht="13" x14ac:dyDescent="0.15"/>
    <row r="11381" customFormat="1" ht="13" x14ac:dyDescent="0.15"/>
    <row r="11382" customFormat="1" ht="13" x14ac:dyDescent="0.15"/>
    <row r="11383" customFormat="1" ht="13" x14ac:dyDescent="0.15"/>
    <row r="11384" customFormat="1" ht="13" x14ac:dyDescent="0.15"/>
    <row r="11385" customFormat="1" ht="13" x14ac:dyDescent="0.15"/>
    <row r="11386" customFormat="1" ht="13" x14ac:dyDescent="0.15"/>
    <row r="11387" customFormat="1" ht="13" x14ac:dyDescent="0.15"/>
    <row r="11388" customFormat="1" ht="13" x14ac:dyDescent="0.15"/>
    <row r="11389" customFormat="1" ht="13" x14ac:dyDescent="0.15"/>
    <row r="11390" customFormat="1" ht="13" x14ac:dyDescent="0.15"/>
    <row r="11391" customFormat="1" ht="13" x14ac:dyDescent="0.15"/>
    <row r="11392" customFormat="1" ht="13" x14ac:dyDescent="0.15"/>
    <row r="11393" customFormat="1" ht="13" x14ac:dyDescent="0.15"/>
    <row r="11394" customFormat="1" ht="13" x14ac:dyDescent="0.15"/>
    <row r="11395" customFormat="1" ht="13" x14ac:dyDescent="0.15"/>
    <row r="11396" customFormat="1" ht="13" x14ac:dyDescent="0.15"/>
    <row r="11397" customFormat="1" ht="13" x14ac:dyDescent="0.15"/>
    <row r="11398" customFormat="1" ht="13" x14ac:dyDescent="0.15"/>
    <row r="11399" customFormat="1" ht="13" x14ac:dyDescent="0.15"/>
    <row r="11400" customFormat="1" ht="13" x14ac:dyDescent="0.15"/>
    <row r="11401" customFormat="1" ht="13" x14ac:dyDescent="0.15"/>
    <row r="11402" customFormat="1" ht="13" x14ac:dyDescent="0.15"/>
    <row r="11403" customFormat="1" ht="13" x14ac:dyDescent="0.15"/>
    <row r="11404" customFormat="1" ht="13" x14ac:dyDescent="0.15"/>
    <row r="11405" customFormat="1" ht="13" x14ac:dyDescent="0.15"/>
    <row r="11406" customFormat="1" ht="13" x14ac:dyDescent="0.15"/>
    <row r="11407" customFormat="1" ht="13" x14ac:dyDescent="0.15"/>
    <row r="11408" customFormat="1" ht="13" x14ac:dyDescent="0.15"/>
    <row r="11409" customFormat="1" ht="13" x14ac:dyDescent="0.15"/>
    <row r="11410" customFormat="1" ht="13" x14ac:dyDescent="0.15"/>
    <row r="11411" customFormat="1" ht="13" x14ac:dyDescent="0.15"/>
    <row r="11412" customFormat="1" ht="13" x14ac:dyDescent="0.15"/>
    <row r="11413" customFormat="1" ht="13" x14ac:dyDescent="0.15"/>
    <row r="11414" customFormat="1" ht="13" x14ac:dyDescent="0.15"/>
    <row r="11415" customFormat="1" ht="13" x14ac:dyDescent="0.15"/>
    <row r="11416" customFormat="1" ht="13" x14ac:dyDescent="0.15"/>
    <row r="11417" customFormat="1" ht="13" x14ac:dyDescent="0.15"/>
    <row r="11418" customFormat="1" ht="13" x14ac:dyDescent="0.15"/>
    <row r="11419" customFormat="1" ht="13" x14ac:dyDescent="0.15"/>
    <row r="11420" customFormat="1" ht="13" x14ac:dyDescent="0.15"/>
    <row r="11421" customFormat="1" ht="13" x14ac:dyDescent="0.15"/>
    <row r="11422" customFormat="1" ht="13" x14ac:dyDescent="0.15"/>
    <row r="11423" customFormat="1" ht="13" x14ac:dyDescent="0.15"/>
    <row r="11424" customFormat="1" ht="13" x14ac:dyDescent="0.15"/>
    <row r="11425" customFormat="1" ht="13" x14ac:dyDescent="0.15"/>
    <row r="11426" customFormat="1" ht="13" x14ac:dyDescent="0.15"/>
    <row r="11427" customFormat="1" ht="13" x14ac:dyDescent="0.15"/>
    <row r="11428" customFormat="1" ht="13" x14ac:dyDescent="0.15"/>
    <row r="11429" customFormat="1" ht="13" x14ac:dyDescent="0.15"/>
    <row r="11430" customFormat="1" ht="13" x14ac:dyDescent="0.15"/>
    <row r="11431" customFormat="1" ht="13" x14ac:dyDescent="0.15"/>
    <row r="11432" customFormat="1" ht="13" x14ac:dyDescent="0.15"/>
    <row r="11433" customFormat="1" ht="13" x14ac:dyDescent="0.15"/>
    <row r="11434" customFormat="1" ht="13" x14ac:dyDescent="0.15"/>
    <row r="11435" customFormat="1" ht="13" x14ac:dyDescent="0.15"/>
    <row r="11436" customFormat="1" ht="13" x14ac:dyDescent="0.15"/>
    <row r="11437" customFormat="1" ht="13" x14ac:dyDescent="0.15"/>
    <row r="11438" customFormat="1" ht="13" x14ac:dyDescent="0.15"/>
    <row r="11439" customFormat="1" ht="13" x14ac:dyDescent="0.15"/>
    <row r="11440" customFormat="1" ht="13" x14ac:dyDescent="0.15"/>
    <row r="11441" customFormat="1" ht="13" x14ac:dyDescent="0.15"/>
    <row r="11442" customFormat="1" ht="13" x14ac:dyDescent="0.15"/>
    <row r="11443" customFormat="1" ht="13" x14ac:dyDescent="0.15"/>
    <row r="11444" customFormat="1" ht="13" x14ac:dyDescent="0.15"/>
    <row r="11445" customFormat="1" ht="13" x14ac:dyDescent="0.15"/>
    <row r="11446" customFormat="1" ht="13" x14ac:dyDescent="0.15"/>
    <row r="11447" customFormat="1" ht="13" x14ac:dyDescent="0.15"/>
    <row r="11448" customFormat="1" ht="13" x14ac:dyDescent="0.15"/>
    <row r="11449" customFormat="1" ht="13" x14ac:dyDescent="0.15"/>
    <row r="11450" customFormat="1" ht="13" x14ac:dyDescent="0.15"/>
    <row r="11451" customFormat="1" ht="13" x14ac:dyDescent="0.15"/>
    <row r="11452" customFormat="1" ht="13" x14ac:dyDescent="0.15"/>
    <row r="11453" customFormat="1" ht="13" x14ac:dyDescent="0.15"/>
    <row r="11454" customFormat="1" ht="13" x14ac:dyDescent="0.15"/>
    <row r="11455" customFormat="1" ht="13" x14ac:dyDescent="0.15"/>
    <row r="11456" customFormat="1" ht="13" x14ac:dyDescent="0.15"/>
    <row r="11457" customFormat="1" ht="13" x14ac:dyDescent="0.15"/>
    <row r="11458" customFormat="1" ht="13" x14ac:dyDescent="0.15"/>
    <row r="11459" customFormat="1" ht="13" x14ac:dyDescent="0.15"/>
    <row r="11460" customFormat="1" ht="13" x14ac:dyDescent="0.15"/>
    <row r="11461" customFormat="1" ht="13" x14ac:dyDescent="0.15"/>
    <row r="11462" customFormat="1" ht="13" x14ac:dyDescent="0.15"/>
    <row r="11463" customFormat="1" ht="13" x14ac:dyDescent="0.15"/>
    <row r="11464" customFormat="1" ht="13" x14ac:dyDescent="0.15"/>
    <row r="11465" customFormat="1" ht="13" x14ac:dyDescent="0.15"/>
    <row r="11466" customFormat="1" ht="13" x14ac:dyDescent="0.15"/>
    <row r="11467" customFormat="1" ht="13" x14ac:dyDescent="0.15"/>
    <row r="11468" customFormat="1" ht="13" x14ac:dyDescent="0.15"/>
    <row r="11469" customFormat="1" ht="13" x14ac:dyDescent="0.15"/>
    <row r="11470" customFormat="1" ht="13" x14ac:dyDescent="0.15"/>
    <row r="11471" customFormat="1" ht="13" x14ac:dyDescent="0.15"/>
    <row r="11472" customFormat="1" ht="13" x14ac:dyDescent="0.15"/>
    <row r="11473" customFormat="1" ht="13" x14ac:dyDescent="0.15"/>
    <row r="11474" customFormat="1" ht="13" x14ac:dyDescent="0.15"/>
    <row r="11475" customFormat="1" ht="13" x14ac:dyDescent="0.15"/>
    <row r="11476" customFormat="1" ht="13" x14ac:dyDescent="0.15"/>
    <row r="11477" customFormat="1" ht="13" x14ac:dyDescent="0.15"/>
    <row r="11478" customFormat="1" ht="13" x14ac:dyDescent="0.15"/>
    <row r="11479" customFormat="1" ht="13" x14ac:dyDescent="0.15"/>
    <row r="11480" customFormat="1" ht="13" x14ac:dyDescent="0.15"/>
    <row r="11481" customFormat="1" ht="13" x14ac:dyDescent="0.15"/>
    <row r="11482" customFormat="1" ht="13" x14ac:dyDescent="0.15"/>
    <row r="11483" customFormat="1" ht="13" x14ac:dyDescent="0.15"/>
    <row r="11484" customFormat="1" ht="13" x14ac:dyDescent="0.15"/>
    <row r="11485" customFormat="1" ht="13" x14ac:dyDescent="0.15"/>
    <row r="11486" customFormat="1" ht="13" x14ac:dyDescent="0.15"/>
    <row r="11487" customFormat="1" ht="13" x14ac:dyDescent="0.15"/>
    <row r="11488" customFormat="1" ht="13" x14ac:dyDescent="0.15"/>
    <row r="11489" customFormat="1" ht="13" x14ac:dyDescent="0.15"/>
    <row r="11490" customFormat="1" ht="13" x14ac:dyDescent="0.15"/>
    <row r="11491" customFormat="1" ht="13" x14ac:dyDescent="0.15"/>
    <row r="11492" customFormat="1" ht="13" x14ac:dyDescent="0.15"/>
    <row r="11493" customFormat="1" ht="13" x14ac:dyDescent="0.15"/>
    <row r="11494" customFormat="1" ht="13" x14ac:dyDescent="0.15"/>
    <row r="11495" customFormat="1" ht="13" x14ac:dyDescent="0.15"/>
    <row r="11496" customFormat="1" ht="13" x14ac:dyDescent="0.15"/>
    <row r="11497" customFormat="1" ht="13" x14ac:dyDescent="0.15"/>
    <row r="11498" customFormat="1" ht="13" x14ac:dyDescent="0.15"/>
    <row r="11499" customFormat="1" ht="13" x14ac:dyDescent="0.15"/>
    <row r="11500" customFormat="1" ht="13" x14ac:dyDescent="0.15"/>
    <row r="11501" customFormat="1" ht="13" x14ac:dyDescent="0.15"/>
    <row r="11502" customFormat="1" ht="13" x14ac:dyDescent="0.15"/>
    <row r="11503" customFormat="1" ht="13" x14ac:dyDescent="0.15"/>
    <row r="11504" customFormat="1" ht="13" x14ac:dyDescent="0.15"/>
    <row r="11505" customFormat="1" ht="13" x14ac:dyDescent="0.15"/>
    <row r="11506" customFormat="1" ht="13" x14ac:dyDescent="0.15"/>
    <row r="11507" customFormat="1" ht="13" x14ac:dyDescent="0.15"/>
    <row r="11508" customFormat="1" ht="13" x14ac:dyDescent="0.15"/>
    <row r="11509" customFormat="1" ht="13" x14ac:dyDescent="0.15"/>
    <row r="11510" customFormat="1" ht="13" x14ac:dyDescent="0.15"/>
    <row r="11511" customFormat="1" ht="13" x14ac:dyDescent="0.15"/>
    <row r="11512" customFormat="1" ht="13" x14ac:dyDescent="0.15"/>
    <row r="11513" customFormat="1" ht="13" x14ac:dyDescent="0.15"/>
    <row r="11514" customFormat="1" ht="13" x14ac:dyDescent="0.15"/>
    <row r="11515" customFormat="1" ht="13" x14ac:dyDescent="0.15"/>
    <row r="11516" customFormat="1" ht="13" x14ac:dyDescent="0.15"/>
    <row r="11517" customFormat="1" ht="13" x14ac:dyDescent="0.15"/>
    <row r="11518" customFormat="1" ht="13" x14ac:dyDescent="0.15"/>
    <row r="11519" customFormat="1" ht="13" x14ac:dyDescent="0.15"/>
    <row r="11520" customFormat="1" ht="13" x14ac:dyDescent="0.15"/>
    <row r="11521" customFormat="1" ht="13" x14ac:dyDescent="0.15"/>
    <row r="11522" customFormat="1" ht="13" x14ac:dyDescent="0.15"/>
    <row r="11523" customFormat="1" ht="13" x14ac:dyDescent="0.15"/>
    <row r="11524" customFormat="1" ht="13" x14ac:dyDescent="0.15"/>
    <row r="11525" customFormat="1" ht="13" x14ac:dyDescent="0.15"/>
    <row r="11526" customFormat="1" ht="13" x14ac:dyDescent="0.15"/>
    <row r="11527" customFormat="1" ht="13" x14ac:dyDescent="0.15"/>
    <row r="11528" customFormat="1" ht="13" x14ac:dyDescent="0.15"/>
    <row r="11529" customFormat="1" ht="13" x14ac:dyDescent="0.15"/>
    <row r="11530" customFormat="1" ht="13" x14ac:dyDescent="0.15"/>
    <row r="11531" customFormat="1" ht="13" x14ac:dyDescent="0.15"/>
    <row r="11532" customFormat="1" ht="13" x14ac:dyDescent="0.15"/>
    <row r="11533" customFormat="1" ht="13" x14ac:dyDescent="0.15"/>
    <row r="11534" customFormat="1" ht="13" x14ac:dyDescent="0.15"/>
    <row r="11535" customFormat="1" ht="13" x14ac:dyDescent="0.15"/>
    <row r="11536" customFormat="1" ht="13" x14ac:dyDescent="0.15"/>
    <row r="11537" customFormat="1" ht="13" x14ac:dyDescent="0.15"/>
    <row r="11538" customFormat="1" ht="13" x14ac:dyDescent="0.15"/>
    <row r="11539" customFormat="1" ht="13" x14ac:dyDescent="0.15"/>
    <row r="11540" customFormat="1" ht="13" x14ac:dyDescent="0.15"/>
    <row r="11541" customFormat="1" ht="13" x14ac:dyDescent="0.15"/>
    <row r="11542" customFormat="1" ht="13" x14ac:dyDescent="0.15"/>
    <row r="11543" customFormat="1" ht="13" x14ac:dyDescent="0.15"/>
    <row r="11544" customFormat="1" ht="13" x14ac:dyDescent="0.15"/>
    <row r="11545" customFormat="1" ht="13" x14ac:dyDescent="0.15"/>
    <row r="11546" customFormat="1" ht="13" x14ac:dyDescent="0.15"/>
    <row r="11547" customFormat="1" ht="13" x14ac:dyDescent="0.15"/>
    <row r="11548" customFormat="1" ht="13" x14ac:dyDescent="0.15"/>
    <row r="11549" customFormat="1" ht="13" x14ac:dyDescent="0.15"/>
    <row r="11550" customFormat="1" ht="13" x14ac:dyDescent="0.15"/>
    <row r="11551" customFormat="1" ht="13" x14ac:dyDescent="0.15"/>
    <row r="11552" customFormat="1" ht="13" x14ac:dyDescent="0.15"/>
    <row r="11553" customFormat="1" ht="13" x14ac:dyDescent="0.15"/>
    <row r="11554" customFormat="1" ht="13" x14ac:dyDescent="0.15"/>
    <row r="11555" customFormat="1" ht="13" x14ac:dyDescent="0.15"/>
    <row r="11556" customFormat="1" ht="13" x14ac:dyDescent="0.15"/>
    <row r="11557" customFormat="1" ht="13" x14ac:dyDescent="0.15"/>
    <row r="11558" customFormat="1" ht="13" x14ac:dyDescent="0.15"/>
    <row r="11559" customFormat="1" ht="13" x14ac:dyDescent="0.15"/>
    <row r="11560" customFormat="1" ht="13" x14ac:dyDescent="0.15"/>
    <row r="11561" customFormat="1" ht="13" x14ac:dyDescent="0.15"/>
    <row r="11562" customFormat="1" ht="13" x14ac:dyDescent="0.15"/>
    <row r="11563" customFormat="1" ht="13" x14ac:dyDescent="0.15"/>
    <row r="11564" customFormat="1" ht="13" x14ac:dyDescent="0.15"/>
    <row r="11565" customFormat="1" ht="13" x14ac:dyDescent="0.15"/>
    <row r="11566" customFormat="1" ht="13" x14ac:dyDescent="0.15"/>
    <row r="11567" customFormat="1" ht="13" x14ac:dyDescent="0.15"/>
    <row r="11568" customFormat="1" ht="13" x14ac:dyDescent="0.15"/>
    <row r="11569" customFormat="1" ht="13" x14ac:dyDescent="0.15"/>
    <row r="11570" customFormat="1" ht="13" x14ac:dyDescent="0.15"/>
    <row r="11571" customFormat="1" ht="13" x14ac:dyDescent="0.15"/>
    <row r="11572" customFormat="1" ht="13" x14ac:dyDescent="0.15"/>
    <row r="11573" customFormat="1" ht="13" x14ac:dyDescent="0.15"/>
    <row r="11574" customFormat="1" ht="13" x14ac:dyDescent="0.15"/>
    <row r="11575" customFormat="1" ht="13" x14ac:dyDescent="0.15"/>
    <row r="11576" customFormat="1" ht="13" x14ac:dyDescent="0.15"/>
    <row r="11577" customFormat="1" ht="13" x14ac:dyDescent="0.15"/>
    <row r="11578" customFormat="1" ht="13" x14ac:dyDescent="0.15"/>
    <row r="11579" customFormat="1" ht="13" x14ac:dyDescent="0.15"/>
    <row r="11580" customFormat="1" ht="13" x14ac:dyDescent="0.15"/>
    <row r="11581" customFormat="1" ht="13" x14ac:dyDescent="0.15"/>
    <row r="11582" customFormat="1" ht="13" x14ac:dyDescent="0.15"/>
    <row r="11583" customFormat="1" ht="13" x14ac:dyDescent="0.15"/>
    <row r="11584" customFormat="1" ht="13" x14ac:dyDescent="0.15"/>
    <row r="11585" customFormat="1" ht="13" x14ac:dyDescent="0.15"/>
    <row r="11586" customFormat="1" ht="13" x14ac:dyDescent="0.15"/>
    <row r="11587" customFormat="1" ht="13" x14ac:dyDescent="0.15"/>
    <row r="11588" customFormat="1" ht="13" x14ac:dyDescent="0.15"/>
    <row r="11589" customFormat="1" ht="13" x14ac:dyDescent="0.15"/>
    <row r="11590" customFormat="1" ht="13" x14ac:dyDescent="0.15"/>
    <row r="11591" customFormat="1" ht="13" x14ac:dyDescent="0.15"/>
    <row r="11592" customFormat="1" ht="13" x14ac:dyDescent="0.15"/>
    <row r="11593" customFormat="1" ht="13" x14ac:dyDescent="0.15"/>
    <row r="11594" customFormat="1" ht="13" x14ac:dyDescent="0.15"/>
    <row r="11595" customFormat="1" ht="13" x14ac:dyDescent="0.15"/>
    <row r="11596" customFormat="1" ht="13" x14ac:dyDescent="0.15"/>
    <row r="11597" customFormat="1" ht="13" x14ac:dyDescent="0.15"/>
    <row r="11598" customFormat="1" ht="13" x14ac:dyDescent="0.15"/>
    <row r="11599" customFormat="1" ht="13" x14ac:dyDescent="0.15"/>
    <row r="11600" customFormat="1" ht="13" x14ac:dyDescent="0.15"/>
    <row r="11601" customFormat="1" ht="13" x14ac:dyDescent="0.15"/>
    <row r="11602" customFormat="1" ht="13" x14ac:dyDescent="0.15"/>
    <row r="11603" customFormat="1" ht="13" x14ac:dyDescent="0.15"/>
    <row r="11604" customFormat="1" ht="13" x14ac:dyDescent="0.15"/>
    <row r="11605" customFormat="1" ht="13" x14ac:dyDescent="0.15"/>
    <row r="11606" customFormat="1" ht="13" x14ac:dyDescent="0.15"/>
    <row r="11607" customFormat="1" ht="13" x14ac:dyDescent="0.15"/>
    <row r="11608" customFormat="1" ht="13" x14ac:dyDescent="0.15"/>
    <row r="11609" customFormat="1" ht="13" x14ac:dyDescent="0.15"/>
    <row r="11610" customFormat="1" ht="13" x14ac:dyDescent="0.15"/>
    <row r="11611" customFormat="1" ht="13" x14ac:dyDescent="0.15"/>
    <row r="11612" customFormat="1" ht="13" x14ac:dyDescent="0.15"/>
    <row r="11613" customFormat="1" ht="13" x14ac:dyDescent="0.15"/>
    <row r="11614" customFormat="1" ht="13" x14ac:dyDescent="0.15"/>
    <row r="11615" customFormat="1" ht="13" x14ac:dyDescent="0.15"/>
    <row r="11616" customFormat="1" ht="13" x14ac:dyDescent="0.15"/>
    <row r="11617" customFormat="1" ht="13" x14ac:dyDescent="0.15"/>
    <row r="11618" customFormat="1" ht="13" x14ac:dyDescent="0.15"/>
    <row r="11619" customFormat="1" ht="13" x14ac:dyDescent="0.15"/>
    <row r="11620" customFormat="1" ht="13" x14ac:dyDescent="0.15"/>
    <row r="11621" customFormat="1" ht="13" x14ac:dyDescent="0.15"/>
    <row r="11622" customFormat="1" ht="13" x14ac:dyDescent="0.15"/>
    <row r="11623" customFormat="1" ht="13" x14ac:dyDescent="0.15"/>
    <row r="11624" customFormat="1" ht="13" x14ac:dyDescent="0.15"/>
    <row r="11625" customFormat="1" ht="13" x14ac:dyDescent="0.15"/>
    <row r="11626" customFormat="1" ht="13" x14ac:dyDescent="0.15"/>
    <row r="11627" customFormat="1" ht="13" x14ac:dyDescent="0.15"/>
    <row r="11628" customFormat="1" ht="13" x14ac:dyDescent="0.15"/>
    <row r="11629" customFormat="1" ht="13" x14ac:dyDescent="0.15"/>
    <row r="11630" customFormat="1" ht="13" x14ac:dyDescent="0.15"/>
    <row r="11631" customFormat="1" ht="13" x14ac:dyDescent="0.15"/>
    <row r="11632" customFormat="1" ht="13" x14ac:dyDescent="0.15"/>
    <row r="11633" customFormat="1" ht="13" x14ac:dyDescent="0.15"/>
    <row r="11634" customFormat="1" ht="13" x14ac:dyDescent="0.15"/>
    <row r="11635" customFormat="1" ht="13" x14ac:dyDescent="0.15"/>
    <row r="11636" customFormat="1" ht="13" x14ac:dyDescent="0.15"/>
    <row r="11637" customFormat="1" ht="13" x14ac:dyDescent="0.15"/>
    <row r="11638" customFormat="1" ht="13" x14ac:dyDescent="0.15"/>
    <row r="11639" customFormat="1" ht="13" x14ac:dyDescent="0.15"/>
    <row r="11640" customFormat="1" ht="13" x14ac:dyDescent="0.15"/>
    <row r="11641" customFormat="1" ht="13" x14ac:dyDescent="0.15"/>
    <row r="11642" customFormat="1" ht="13" x14ac:dyDescent="0.15"/>
    <row r="11643" customFormat="1" ht="13" x14ac:dyDescent="0.15"/>
    <row r="11644" customFormat="1" ht="13" x14ac:dyDescent="0.15"/>
    <row r="11645" customFormat="1" ht="13" x14ac:dyDescent="0.15"/>
    <row r="11646" customFormat="1" ht="13" x14ac:dyDescent="0.15"/>
    <row r="11647" customFormat="1" ht="13" x14ac:dyDescent="0.15"/>
    <row r="11648" customFormat="1" ht="13" x14ac:dyDescent="0.15"/>
    <row r="11649" customFormat="1" ht="13" x14ac:dyDescent="0.15"/>
    <row r="11650" customFormat="1" ht="13" x14ac:dyDescent="0.15"/>
    <row r="11651" customFormat="1" ht="13" x14ac:dyDescent="0.15"/>
    <row r="11652" customFormat="1" ht="13" x14ac:dyDescent="0.15"/>
    <row r="11653" customFormat="1" ht="13" x14ac:dyDescent="0.15"/>
    <row r="11654" customFormat="1" ht="13" x14ac:dyDescent="0.15"/>
    <row r="11655" customFormat="1" ht="13" x14ac:dyDescent="0.15"/>
    <row r="11656" customFormat="1" ht="13" x14ac:dyDescent="0.15"/>
    <row r="11657" customFormat="1" ht="13" x14ac:dyDescent="0.15"/>
    <row r="11658" customFormat="1" ht="13" x14ac:dyDescent="0.15"/>
    <row r="11659" customFormat="1" ht="13" x14ac:dyDescent="0.15"/>
    <row r="11660" customFormat="1" ht="13" x14ac:dyDescent="0.15"/>
    <row r="11661" customFormat="1" ht="13" x14ac:dyDescent="0.15"/>
    <row r="11662" customFormat="1" ht="13" x14ac:dyDescent="0.15"/>
    <row r="11663" customFormat="1" ht="13" x14ac:dyDescent="0.15"/>
    <row r="11664" customFormat="1" ht="13" x14ac:dyDescent="0.15"/>
    <row r="11665" customFormat="1" ht="13" x14ac:dyDescent="0.15"/>
    <row r="11666" customFormat="1" ht="13" x14ac:dyDescent="0.15"/>
    <row r="11667" customFormat="1" ht="13" x14ac:dyDescent="0.15"/>
    <row r="11668" customFormat="1" ht="13" x14ac:dyDescent="0.15"/>
    <row r="11669" customFormat="1" ht="13" x14ac:dyDescent="0.15"/>
    <row r="11670" customFormat="1" ht="13" x14ac:dyDescent="0.15"/>
    <row r="11671" customFormat="1" ht="13" x14ac:dyDescent="0.15"/>
    <row r="11672" customFormat="1" ht="13" x14ac:dyDescent="0.15"/>
    <row r="11673" customFormat="1" ht="13" x14ac:dyDescent="0.15"/>
    <row r="11674" customFormat="1" ht="13" x14ac:dyDescent="0.15"/>
    <row r="11675" customFormat="1" ht="13" x14ac:dyDescent="0.15"/>
    <row r="11676" customFormat="1" ht="13" x14ac:dyDescent="0.15"/>
    <row r="11677" customFormat="1" ht="13" x14ac:dyDescent="0.15"/>
    <row r="11678" customFormat="1" ht="13" x14ac:dyDescent="0.15"/>
    <row r="11679" customFormat="1" ht="13" x14ac:dyDescent="0.15"/>
    <row r="11680" customFormat="1" ht="13" x14ac:dyDescent="0.15"/>
    <row r="11681" customFormat="1" ht="13" x14ac:dyDescent="0.15"/>
    <row r="11682" customFormat="1" ht="13" x14ac:dyDescent="0.15"/>
    <row r="11683" customFormat="1" ht="13" x14ac:dyDescent="0.15"/>
    <row r="11684" customFormat="1" ht="13" x14ac:dyDescent="0.15"/>
    <row r="11685" customFormat="1" ht="13" x14ac:dyDescent="0.15"/>
    <row r="11686" customFormat="1" ht="13" x14ac:dyDescent="0.15"/>
    <row r="11687" customFormat="1" ht="13" x14ac:dyDescent="0.15"/>
    <row r="11688" customFormat="1" ht="13" x14ac:dyDescent="0.15"/>
    <row r="11689" customFormat="1" ht="13" x14ac:dyDescent="0.15"/>
    <row r="11690" customFormat="1" ht="13" x14ac:dyDescent="0.15"/>
    <row r="11691" customFormat="1" ht="13" x14ac:dyDescent="0.15"/>
    <row r="11692" customFormat="1" ht="13" x14ac:dyDescent="0.15"/>
    <row r="11693" customFormat="1" ht="13" x14ac:dyDescent="0.15"/>
    <row r="11694" customFormat="1" ht="13" x14ac:dyDescent="0.15"/>
    <row r="11695" customFormat="1" ht="13" x14ac:dyDescent="0.15"/>
    <row r="11696" customFormat="1" ht="13" x14ac:dyDescent="0.15"/>
    <row r="11697" customFormat="1" ht="13" x14ac:dyDescent="0.15"/>
    <row r="11698" customFormat="1" ht="13" x14ac:dyDescent="0.15"/>
    <row r="11699" customFormat="1" ht="13" x14ac:dyDescent="0.15"/>
    <row r="11700" customFormat="1" ht="13" x14ac:dyDescent="0.15"/>
    <row r="11701" customFormat="1" ht="13" x14ac:dyDescent="0.15"/>
    <row r="11702" customFormat="1" ht="13" x14ac:dyDescent="0.15"/>
    <row r="11703" customFormat="1" ht="13" x14ac:dyDescent="0.15"/>
    <row r="11704" customFormat="1" ht="13" x14ac:dyDescent="0.15"/>
    <row r="11705" customFormat="1" ht="13" x14ac:dyDescent="0.15"/>
    <row r="11706" customFormat="1" ht="13" x14ac:dyDescent="0.15"/>
    <row r="11707" customFormat="1" ht="13" x14ac:dyDescent="0.15"/>
    <row r="11708" customFormat="1" ht="13" x14ac:dyDescent="0.15"/>
    <row r="11709" customFormat="1" ht="13" x14ac:dyDescent="0.15"/>
    <row r="11710" customFormat="1" ht="13" x14ac:dyDescent="0.15"/>
    <row r="11711" customFormat="1" ht="13" x14ac:dyDescent="0.15"/>
    <row r="11712" customFormat="1" ht="13" x14ac:dyDescent="0.15"/>
    <row r="11713" customFormat="1" ht="13" x14ac:dyDescent="0.15"/>
    <row r="11714" customFormat="1" ht="13" x14ac:dyDescent="0.15"/>
    <row r="11715" customFormat="1" ht="13" x14ac:dyDescent="0.15"/>
    <row r="11716" customFormat="1" ht="13" x14ac:dyDescent="0.15"/>
    <row r="11717" customFormat="1" ht="13" x14ac:dyDescent="0.15"/>
    <row r="11718" customFormat="1" ht="13" x14ac:dyDescent="0.15"/>
    <row r="11719" customFormat="1" ht="13" x14ac:dyDescent="0.15"/>
    <row r="11720" customFormat="1" ht="13" x14ac:dyDescent="0.15"/>
    <row r="11721" customFormat="1" ht="13" x14ac:dyDescent="0.15"/>
    <row r="11722" customFormat="1" ht="13" x14ac:dyDescent="0.15"/>
    <row r="11723" customFormat="1" ht="13" x14ac:dyDescent="0.15"/>
    <row r="11724" customFormat="1" ht="13" x14ac:dyDescent="0.15"/>
    <row r="11725" customFormat="1" ht="13" x14ac:dyDescent="0.15"/>
    <row r="11726" customFormat="1" ht="13" x14ac:dyDescent="0.15"/>
    <row r="11727" customFormat="1" ht="13" x14ac:dyDescent="0.15"/>
    <row r="11728" customFormat="1" ht="13" x14ac:dyDescent="0.15"/>
    <row r="11729" customFormat="1" ht="13" x14ac:dyDescent="0.15"/>
    <row r="11730" customFormat="1" ht="13" x14ac:dyDescent="0.15"/>
    <row r="11731" customFormat="1" ht="13" x14ac:dyDescent="0.15"/>
    <row r="11732" customFormat="1" ht="13" x14ac:dyDescent="0.15"/>
    <row r="11733" customFormat="1" ht="13" x14ac:dyDescent="0.15"/>
    <row r="11734" customFormat="1" ht="13" x14ac:dyDescent="0.15"/>
    <row r="11735" customFormat="1" ht="13" x14ac:dyDescent="0.15"/>
    <row r="11736" customFormat="1" ht="13" x14ac:dyDescent="0.15"/>
    <row r="11737" customFormat="1" ht="13" x14ac:dyDescent="0.15"/>
    <row r="11738" customFormat="1" ht="13" x14ac:dyDescent="0.15"/>
    <row r="11739" customFormat="1" ht="13" x14ac:dyDescent="0.15"/>
    <row r="11740" customFormat="1" ht="13" x14ac:dyDescent="0.15"/>
    <row r="11741" customFormat="1" ht="13" x14ac:dyDescent="0.15"/>
    <row r="11742" customFormat="1" ht="13" x14ac:dyDescent="0.15"/>
    <row r="11743" customFormat="1" ht="13" x14ac:dyDescent="0.15"/>
    <row r="11744" customFormat="1" ht="13" x14ac:dyDescent="0.15"/>
    <row r="11745" customFormat="1" ht="13" x14ac:dyDescent="0.15"/>
    <row r="11746" customFormat="1" ht="13" x14ac:dyDescent="0.15"/>
    <row r="11747" customFormat="1" ht="13" x14ac:dyDescent="0.15"/>
    <row r="11748" customFormat="1" ht="13" x14ac:dyDescent="0.15"/>
    <row r="11749" customFormat="1" ht="13" x14ac:dyDescent="0.15"/>
    <row r="11750" customFormat="1" ht="13" x14ac:dyDescent="0.15"/>
    <row r="11751" customFormat="1" ht="13" x14ac:dyDescent="0.15"/>
    <row r="11752" customFormat="1" ht="13" x14ac:dyDescent="0.15"/>
    <row r="11753" customFormat="1" ht="13" x14ac:dyDescent="0.15"/>
    <row r="11754" customFormat="1" ht="13" x14ac:dyDescent="0.15"/>
    <row r="11755" customFormat="1" ht="13" x14ac:dyDescent="0.15"/>
    <row r="11756" customFormat="1" ht="13" x14ac:dyDescent="0.15"/>
    <row r="11757" customFormat="1" ht="13" x14ac:dyDescent="0.15"/>
    <row r="11758" customFormat="1" ht="13" x14ac:dyDescent="0.15"/>
    <row r="11759" customFormat="1" ht="13" x14ac:dyDescent="0.15"/>
    <row r="11760" customFormat="1" ht="13" x14ac:dyDescent="0.15"/>
    <row r="11761" customFormat="1" ht="13" x14ac:dyDescent="0.15"/>
    <row r="11762" customFormat="1" ht="13" x14ac:dyDescent="0.15"/>
    <row r="11763" customFormat="1" ht="13" x14ac:dyDescent="0.15"/>
    <row r="11764" customFormat="1" ht="13" x14ac:dyDescent="0.15"/>
    <row r="11765" customFormat="1" ht="13" x14ac:dyDescent="0.15"/>
    <row r="11766" customFormat="1" ht="13" x14ac:dyDescent="0.15"/>
    <row r="11767" customFormat="1" ht="13" x14ac:dyDescent="0.15"/>
    <row r="11768" customFormat="1" ht="13" x14ac:dyDescent="0.15"/>
    <row r="11769" customFormat="1" ht="13" x14ac:dyDescent="0.15"/>
    <row r="11770" customFormat="1" ht="13" x14ac:dyDescent="0.15"/>
    <row r="11771" customFormat="1" ht="13" x14ac:dyDescent="0.15"/>
    <row r="11772" customFormat="1" ht="13" x14ac:dyDescent="0.15"/>
    <row r="11773" customFormat="1" ht="13" x14ac:dyDescent="0.15"/>
    <row r="11774" customFormat="1" ht="13" x14ac:dyDescent="0.15"/>
    <row r="11775" customFormat="1" ht="13" x14ac:dyDescent="0.15"/>
    <row r="11776" customFormat="1" ht="13" x14ac:dyDescent="0.15"/>
    <row r="11777" customFormat="1" ht="13" x14ac:dyDescent="0.15"/>
    <row r="11778" customFormat="1" ht="13" x14ac:dyDescent="0.15"/>
    <row r="11779" customFormat="1" ht="13" x14ac:dyDescent="0.15"/>
    <row r="11780" customFormat="1" ht="13" x14ac:dyDescent="0.15"/>
    <row r="11781" customFormat="1" ht="13" x14ac:dyDescent="0.15"/>
    <row r="11782" customFormat="1" ht="13" x14ac:dyDescent="0.15"/>
    <row r="11783" customFormat="1" ht="13" x14ac:dyDescent="0.15"/>
    <row r="11784" customFormat="1" ht="13" x14ac:dyDescent="0.15"/>
    <row r="11785" customFormat="1" ht="13" x14ac:dyDescent="0.15"/>
    <row r="11786" customFormat="1" ht="13" x14ac:dyDescent="0.15"/>
    <row r="11787" customFormat="1" ht="13" x14ac:dyDescent="0.15"/>
    <row r="11788" customFormat="1" ht="13" x14ac:dyDescent="0.15"/>
    <row r="11789" customFormat="1" ht="13" x14ac:dyDescent="0.15"/>
    <row r="11790" customFormat="1" ht="13" x14ac:dyDescent="0.15"/>
    <row r="11791" customFormat="1" ht="13" x14ac:dyDescent="0.15"/>
    <row r="11792" customFormat="1" ht="13" x14ac:dyDescent="0.15"/>
    <row r="11793" customFormat="1" ht="13" x14ac:dyDescent="0.15"/>
    <row r="11794" customFormat="1" ht="13" x14ac:dyDescent="0.15"/>
    <row r="11795" customFormat="1" ht="13" x14ac:dyDescent="0.15"/>
    <row r="11796" customFormat="1" ht="13" x14ac:dyDescent="0.15"/>
    <row r="11797" customFormat="1" ht="13" x14ac:dyDescent="0.15"/>
    <row r="11798" customFormat="1" ht="13" x14ac:dyDescent="0.15"/>
    <row r="11799" customFormat="1" ht="13" x14ac:dyDescent="0.15"/>
    <row r="11800" customFormat="1" ht="13" x14ac:dyDescent="0.15"/>
    <row r="11801" customFormat="1" ht="13" x14ac:dyDescent="0.15"/>
    <row r="11802" customFormat="1" ht="13" x14ac:dyDescent="0.15"/>
    <row r="11803" customFormat="1" ht="13" x14ac:dyDescent="0.15"/>
    <row r="11804" customFormat="1" ht="13" x14ac:dyDescent="0.15"/>
    <row r="11805" customFormat="1" ht="13" x14ac:dyDescent="0.15"/>
    <row r="11806" customFormat="1" ht="13" x14ac:dyDescent="0.15"/>
    <row r="11807" customFormat="1" ht="13" x14ac:dyDescent="0.15"/>
    <row r="11808" customFormat="1" ht="13" x14ac:dyDescent="0.15"/>
    <row r="11809" customFormat="1" ht="13" x14ac:dyDescent="0.15"/>
    <row r="11810" customFormat="1" ht="13" x14ac:dyDescent="0.15"/>
    <row r="11811" customFormat="1" ht="13" x14ac:dyDescent="0.15"/>
    <row r="11812" customFormat="1" ht="13" x14ac:dyDescent="0.15"/>
    <row r="11813" customFormat="1" ht="13" x14ac:dyDescent="0.15"/>
    <row r="11814" customFormat="1" ht="13" x14ac:dyDescent="0.15"/>
    <row r="11815" customFormat="1" ht="13" x14ac:dyDescent="0.15"/>
    <row r="11816" customFormat="1" ht="13" x14ac:dyDescent="0.15"/>
    <row r="11817" customFormat="1" ht="13" x14ac:dyDescent="0.15"/>
    <row r="11818" customFormat="1" ht="13" x14ac:dyDescent="0.15"/>
    <row r="11819" customFormat="1" ht="13" x14ac:dyDescent="0.15"/>
    <row r="11820" customFormat="1" ht="13" x14ac:dyDescent="0.15"/>
    <row r="11821" customFormat="1" ht="13" x14ac:dyDescent="0.15"/>
    <row r="11822" customFormat="1" ht="13" x14ac:dyDescent="0.15"/>
    <row r="11823" customFormat="1" ht="13" x14ac:dyDescent="0.15"/>
    <row r="11824" customFormat="1" ht="13" x14ac:dyDescent="0.15"/>
    <row r="11825" customFormat="1" ht="13" x14ac:dyDescent="0.15"/>
    <row r="11826" customFormat="1" ht="13" x14ac:dyDescent="0.15"/>
    <row r="11827" customFormat="1" ht="13" x14ac:dyDescent="0.15"/>
    <row r="11828" customFormat="1" ht="13" x14ac:dyDescent="0.15"/>
    <row r="11829" customFormat="1" ht="13" x14ac:dyDescent="0.15"/>
    <row r="11830" customFormat="1" ht="13" x14ac:dyDescent="0.15"/>
    <row r="11831" customFormat="1" ht="13" x14ac:dyDescent="0.15"/>
    <row r="11832" customFormat="1" ht="13" x14ac:dyDescent="0.15"/>
    <row r="11833" customFormat="1" ht="13" x14ac:dyDescent="0.15"/>
    <row r="11834" customFormat="1" ht="13" x14ac:dyDescent="0.15"/>
    <row r="11835" customFormat="1" ht="13" x14ac:dyDescent="0.15"/>
    <row r="11836" customFormat="1" ht="13" x14ac:dyDescent="0.15"/>
    <row r="11837" customFormat="1" ht="13" x14ac:dyDescent="0.15"/>
    <row r="11838" customFormat="1" ht="13" x14ac:dyDescent="0.15"/>
    <row r="11839" customFormat="1" ht="13" x14ac:dyDescent="0.15"/>
    <row r="11840" customFormat="1" ht="13" x14ac:dyDescent="0.15"/>
    <row r="11841" customFormat="1" ht="13" x14ac:dyDescent="0.15"/>
    <row r="11842" customFormat="1" ht="13" x14ac:dyDescent="0.15"/>
    <row r="11843" customFormat="1" ht="13" x14ac:dyDescent="0.15"/>
    <row r="11844" customFormat="1" ht="13" x14ac:dyDescent="0.15"/>
    <row r="11845" customFormat="1" ht="13" x14ac:dyDescent="0.15"/>
    <row r="11846" customFormat="1" ht="13" x14ac:dyDescent="0.15"/>
    <row r="11847" customFormat="1" ht="13" x14ac:dyDescent="0.15"/>
    <row r="11848" customFormat="1" ht="13" x14ac:dyDescent="0.15"/>
    <row r="11849" customFormat="1" ht="13" x14ac:dyDescent="0.15"/>
    <row r="11850" customFormat="1" ht="13" x14ac:dyDescent="0.15"/>
    <row r="11851" customFormat="1" ht="13" x14ac:dyDescent="0.15"/>
    <row r="11852" customFormat="1" ht="13" x14ac:dyDescent="0.15"/>
    <row r="11853" customFormat="1" ht="13" x14ac:dyDescent="0.15"/>
    <row r="11854" customFormat="1" ht="13" x14ac:dyDescent="0.15"/>
    <row r="11855" customFormat="1" ht="13" x14ac:dyDescent="0.15"/>
    <row r="11856" customFormat="1" ht="13" x14ac:dyDescent="0.15"/>
    <row r="11857" customFormat="1" ht="13" x14ac:dyDescent="0.15"/>
    <row r="11858" customFormat="1" ht="13" x14ac:dyDescent="0.15"/>
    <row r="11859" customFormat="1" ht="13" x14ac:dyDescent="0.15"/>
    <row r="11860" customFormat="1" ht="13" x14ac:dyDescent="0.15"/>
    <row r="11861" customFormat="1" ht="13" x14ac:dyDescent="0.15"/>
    <row r="11862" customFormat="1" ht="13" x14ac:dyDescent="0.15"/>
    <row r="11863" customFormat="1" ht="13" x14ac:dyDescent="0.15"/>
    <row r="11864" customFormat="1" ht="13" x14ac:dyDescent="0.15"/>
    <row r="11865" customFormat="1" ht="13" x14ac:dyDescent="0.15"/>
    <row r="11866" customFormat="1" ht="13" x14ac:dyDescent="0.15"/>
    <row r="11867" customFormat="1" ht="13" x14ac:dyDescent="0.15"/>
    <row r="11868" customFormat="1" ht="13" x14ac:dyDescent="0.15"/>
    <row r="11869" customFormat="1" ht="13" x14ac:dyDescent="0.15"/>
    <row r="11870" customFormat="1" ht="13" x14ac:dyDescent="0.15"/>
    <row r="11871" customFormat="1" ht="13" x14ac:dyDescent="0.15"/>
    <row r="11872" customFormat="1" ht="13" x14ac:dyDescent="0.15"/>
    <row r="11873" customFormat="1" ht="13" x14ac:dyDescent="0.15"/>
    <row r="11874" customFormat="1" ht="13" x14ac:dyDescent="0.15"/>
    <row r="11875" customFormat="1" ht="13" x14ac:dyDescent="0.15"/>
    <row r="11876" customFormat="1" ht="13" x14ac:dyDescent="0.15"/>
    <row r="11877" customFormat="1" ht="13" x14ac:dyDescent="0.15"/>
    <row r="11878" customFormat="1" ht="13" x14ac:dyDescent="0.15"/>
    <row r="11879" customFormat="1" ht="13" x14ac:dyDescent="0.15"/>
    <row r="11880" customFormat="1" ht="13" x14ac:dyDescent="0.15"/>
    <row r="11881" customFormat="1" ht="13" x14ac:dyDescent="0.15"/>
    <row r="11882" customFormat="1" ht="13" x14ac:dyDescent="0.15"/>
    <row r="11883" customFormat="1" ht="13" x14ac:dyDescent="0.15"/>
    <row r="11884" customFormat="1" ht="13" x14ac:dyDescent="0.15"/>
    <row r="11885" customFormat="1" ht="13" x14ac:dyDescent="0.15"/>
    <row r="11886" customFormat="1" ht="13" x14ac:dyDescent="0.15"/>
    <row r="11887" customFormat="1" ht="13" x14ac:dyDescent="0.15"/>
    <row r="11888" customFormat="1" ht="13" x14ac:dyDescent="0.15"/>
    <row r="11889" customFormat="1" ht="13" x14ac:dyDescent="0.15"/>
    <row r="11890" customFormat="1" ht="13" x14ac:dyDescent="0.15"/>
    <row r="11891" customFormat="1" ht="13" x14ac:dyDescent="0.15"/>
    <row r="11892" customFormat="1" ht="13" x14ac:dyDescent="0.15"/>
    <row r="11893" customFormat="1" ht="13" x14ac:dyDescent="0.15"/>
    <row r="11894" customFormat="1" ht="13" x14ac:dyDescent="0.15"/>
    <row r="11895" customFormat="1" ht="13" x14ac:dyDescent="0.15"/>
    <row r="11896" customFormat="1" ht="13" x14ac:dyDescent="0.15"/>
    <row r="11897" customFormat="1" ht="13" x14ac:dyDescent="0.15"/>
    <row r="11898" customFormat="1" ht="13" x14ac:dyDescent="0.15"/>
    <row r="11899" customFormat="1" ht="13" x14ac:dyDescent="0.15"/>
    <row r="11900" customFormat="1" ht="13" x14ac:dyDescent="0.15"/>
    <row r="11901" customFormat="1" ht="13" x14ac:dyDescent="0.15"/>
    <row r="11902" customFormat="1" ht="13" x14ac:dyDescent="0.15"/>
    <row r="11903" customFormat="1" ht="13" x14ac:dyDescent="0.15"/>
    <row r="11904" customFormat="1" ht="13" x14ac:dyDescent="0.15"/>
    <row r="11905" customFormat="1" ht="13" x14ac:dyDescent="0.15"/>
    <row r="11906" customFormat="1" ht="13" x14ac:dyDescent="0.15"/>
    <row r="11907" customFormat="1" ht="13" x14ac:dyDescent="0.15"/>
    <row r="11908" customFormat="1" ht="13" x14ac:dyDescent="0.15"/>
    <row r="11909" customFormat="1" ht="13" x14ac:dyDescent="0.15"/>
    <row r="11910" customFormat="1" ht="13" x14ac:dyDescent="0.15"/>
    <row r="11911" customFormat="1" ht="13" x14ac:dyDescent="0.15"/>
    <row r="11912" customFormat="1" ht="13" x14ac:dyDescent="0.15"/>
    <row r="11913" customFormat="1" ht="13" x14ac:dyDescent="0.15"/>
    <row r="11914" customFormat="1" ht="13" x14ac:dyDescent="0.15"/>
    <row r="11915" customFormat="1" ht="13" x14ac:dyDescent="0.15"/>
    <row r="11916" customFormat="1" ht="13" x14ac:dyDescent="0.15"/>
    <row r="11917" customFormat="1" ht="13" x14ac:dyDescent="0.15"/>
    <row r="11918" customFormat="1" ht="13" x14ac:dyDescent="0.15"/>
    <row r="11919" customFormat="1" ht="13" x14ac:dyDescent="0.15"/>
    <row r="11920" customFormat="1" ht="13" x14ac:dyDescent="0.15"/>
    <row r="11921" customFormat="1" ht="13" x14ac:dyDescent="0.15"/>
    <row r="11922" customFormat="1" ht="13" x14ac:dyDescent="0.15"/>
    <row r="11923" customFormat="1" ht="13" x14ac:dyDescent="0.15"/>
    <row r="11924" customFormat="1" ht="13" x14ac:dyDescent="0.15"/>
    <row r="11925" customFormat="1" ht="13" x14ac:dyDescent="0.15"/>
    <row r="11926" customFormat="1" ht="13" x14ac:dyDescent="0.15"/>
    <row r="11927" customFormat="1" ht="13" x14ac:dyDescent="0.15"/>
    <row r="11928" customFormat="1" ht="13" x14ac:dyDescent="0.15"/>
    <row r="11929" customFormat="1" ht="13" x14ac:dyDescent="0.15"/>
    <row r="11930" customFormat="1" ht="13" x14ac:dyDescent="0.15"/>
    <row r="11931" customFormat="1" ht="13" x14ac:dyDescent="0.15"/>
    <row r="11932" customFormat="1" ht="13" x14ac:dyDescent="0.15"/>
    <row r="11933" customFormat="1" ht="13" x14ac:dyDescent="0.15"/>
    <row r="11934" customFormat="1" ht="13" x14ac:dyDescent="0.15"/>
    <row r="11935" customFormat="1" ht="13" x14ac:dyDescent="0.15"/>
    <row r="11936" customFormat="1" ht="13" x14ac:dyDescent="0.15"/>
    <row r="11937" customFormat="1" ht="13" x14ac:dyDescent="0.15"/>
    <row r="11938" customFormat="1" ht="13" x14ac:dyDescent="0.15"/>
    <row r="11939" customFormat="1" ht="13" x14ac:dyDescent="0.15"/>
    <row r="11940" customFormat="1" ht="13" x14ac:dyDescent="0.15"/>
    <row r="11941" customFormat="1" ht="13" x14ac:dyDescent="0.15"/>
    <row r="11942" customFormat="1" ht="13" x14ac:dyDescent="0.15"/>
    <row r="11943" customFormat="1" ht="13" x14ac:dyDescent="0.15"/>
    <row r="11944" customFormat="1" ht="13" x14ac:dyDescent="0.15"/>
    <row r="11945" customFormat="1" ht="13" x14ac:dyDescent="0.15"/>
    <row r="11946" customFormat="1" ht="13" x14ac:dyDescent="0.15"/>
    <row r="11947" customFormat="1" ht="13" x14ac:dyDescent="0.15"/>
    <row r="11948" customFormat="1" ht="13" x14ac:dyDescent="0.15"/>
    <row r="11949" customFormat="1" ht="13" x14ac:dyDescent="0.15"/>
    <row r="11950" customFormat="1" ht="13" x14ac:dyDescent="0.15"/>
    <row r="11951" customFormat="1" ht="13" x14ac:dyDescent="0.15"/>
    <row r="11952" customFormat="1" ht="13" x14ac:dyDescent="0.15"/>
    <row r="11953" customFormat="1" ht="13" x14ac:dyDescent="0.15"/>
    <row r="11954" customFormat="1" ht="13" x14ac:dyDescent="0.15"/>
    <row r="11955" customFormat="1" ht="13" x14ac:dyDescent="0.15"/>
    <row r="11956" customFormat="1" ht="13" x14ac:dyDescent="0.15"/>
    <row r="11957" customFormat="1" ht="13" x14ac:dyDescent="0.15"/>
    <row r="11958" customFormat="1" ht="13" x14ac:dyDescent="0.15"/>
    <row r="11959" customFormat="1" ht="13" x14ac:dyDescent="0.15"/>
    <row r="11960" customFormat="1" ht="13" x14ac:dyDescent="0.15"/>
    <row r="11961" customFormat="1" ht="13" x14ac:dyDescent="0.15"/>
    <row r="11962" customFormat="1" ht="13" x14ac:dyDescent="0.15"/>
    <row r="11963" customFormat="1" ht="13" x14ac:dyDescent="0.15"/>
    <row r="11964" customFormat="1" ht="13" x14ac:dyDescent="0.15"/>
    <row r="11965" customFormat="1" ht="13" x14ac:dyDescent="0.15"/>
    <row r="11966" customFormat="1" ht="13" x14ac:dyDescent="0.15"/>
    <row r="11967" customFormat="1" ht="13" x14ac:dyDescent="0.15"/>
    <row r="11968" customFormat="1" ht="13" x14ac:dyDescent="0.15"/>
    <row r="11969" customFormat="1" ht="13" x14ac:dyDescent="0.15"/>
    <row r="11970" customFormat="1" ht="13" x14ac:dyDescent="0.15"/>
    <row r="11971" customFormat="1" ht="13" x14ac:dyDescent="0.15"/>
    <row r="11972" customFormat="1" ht="13" x14ac:dyDescent="0.15"/>
    <row r="11973" customFormat="1" ht="13" x14ac:dyDescent="0.15"/>
    <row r="11974" customFormat="1" ht="13" x14ac:dyDescent="0.15"/>
    <row r="11975" customFormat="1" ht="13" x14ac:dyDescent="0.15"/>
    <row r="11976" customFormat="1" ht="13" x14ac:dyDescent="0.15"/>
    <row r="11977" customFormat="1" ht="13" x14ac:dyDescent="0.15"/>
    <row r="11978" customFormat="1" ht="13" x14ac:dyDescent="0.15"/>
    <row r="11979" customFormat="1" ht="13" x14ac:dyDescent="0.15"/>
    <row r="11980" customFormat="1" ht="13" x14ac:dyDescent="0.15"/>
    <row r="11981" customFormat="1" ht="13" x14ac:dyDescent="0.15"/>
    <row r="11982" customFormat="1" ht="13" x14ac:dyDescent="0.15"/>
    <row r="11983" customFormat="1" ht="13" x14ac:dyDescent="0.15"/>
    <row r="11984" customFormat="1" ht="13" x14ac:dyDescent="0.15"/>
    <row r="11985" customFormat="1" ht="13" x14ac:dyDescent="0.15"/>
    <row r="11986" customFormat="1" ht="13" x14ac:dyDescent="0.15"/>
    <row r="11987" customFormat="1" ht="13" x14ac:dyDescent="0.15"/>
    <row r="11988" customFormat="1" ht="13" x14ac:dyDescent="0.15"/>
    <row r="11989" customFormat="1" ht="13" x14ac:dyDescent="0.15"/>
    <row r="11990" customFormat="1" ht="13" x14ac:dyDescent="0.15"/>
    <row r="11991" customFormat="1" ht="13" x14ac:dyDescent="0.15"/>
    <row r="11992" customFormat="1" ht="13" x14ac:dyDescent="0.15"/>
    <row r="11993" customFormat="1" ht="13" x14ac:dyDescent="0.15"/>
    <row r="11994" customFormat="1" ht="13" x14ac:dyDescent="0.15"/>
    <row r="11995" customFormat="1" ht="13" x14ac:dyDescent="0.15"/>
    <row r="11996" customFormat="1" ht="13" x14ac:dyDescent="0.15"/>
    <row r="11997" customFormat="1" ht="13" x14ac:dyDescent="0.15"/>
    <row r="11998" customFormat="1" ht="13" x14ac:dyDescent="0.15"/>
    <row r="11999" customFormat="1" ht="13" x14ac:dyDescent="0.15"/>
    <row r="12000" customFormat="1" ht="13" x14ac:dyDescent="0.15"/>
    <row r="12001" customFormat="1" ht="13" x14ac:dyDescent="0.15"/>
    <row r="12002" customFormat="1" ht="13" x14ac:dyDescent="0.15"/>
    <row r="12003" customFormat="1" ht="13" x14ac:dyDescent="0.15"/>
    <row r="12004" customFormat="1" ht="13" x14ac:dyDescent="0.15"/>
    <row r="12005" customFormat="1" ht="13" x14ac:dyDescent="0.15"/>
    <row r="12006" customFormat="1" ht="13" x14ac:dyDescent="0.15"/>
    <row r="12007" customFormat="1" ht="13" x14ac:dyDescent="0.15"/>
    <row r="12008" customFormat="1" ht="13" x14ac:dyDescent="0.15"/>
    <row r="12009" customFormat="1" ht="13" x14ac:dyDescent="0.15"/>
    <row r="12010" customFormat="1" ht="13" x14ac:dyDescent="0.15"/>
    <row r="12011" customFormat="1" ht="13" x14ac:dyDescent="0.15"/>
    <row r="12012" customFormat="1" ht="13" x14ac:dyDescent="0.15"/>
    <row r="12013" customFormat="1" ht="13" x14ac:dyDescent="0.15"/>
    <row r="12014" customFormat="1" ht="13" x14ac:dyDescent="0.15"/>
    <row r="12015" customFormat="1" ht="13" x14ac:dyDescent="0.15"/>
    <row r="12016" customFormat="1" ht="13" x14ac:dyDescent="0.15"/>
    <row r="12017" customFormat="1" ht="13" x14ac:dyDescent="0.15"/>
    <row r="12018" customFormat="1" ht="13" x14ac:dyDescent="0.15"/>
    <row r="12019" customFormat="1" ht="13" x14ac:dyDescent="0.15"/>
    <row r="12020" customFormat="1" ht="13" x14ac:dyDescent="0.15"/>
    <row r="12021" customFormat="1" ht="13" x14ac:dyDescent="0.15"/>
    <row r="12022" customFormat="1" ht="13" x14ac:dyDescent="0.15"/>
    <row r="12023" customFormat="1" ht="13" x14ac:dyDescent="0.15"/>
    <row r="12024" customFormat="1" ht="13" x14ac:dyDescent="0.15"/>
    <row r="12025" customFormat="1" ht="13" x14ac:dyDescent="0.15"/>
    <row r="12026" customFormat="1" ht="13" x14ac:dyDescent="0.15"/>
    <row r="12027" customFormat="1" ht="13" x14ac:dyDescent="0.15"/>
    <row r="12028" customFormat="1" ht="13" x14ac:dyDescent="0.15"/>
    <row r="12029" customFormat="1" ht="13" x14ac:dyDescent="0.15"/>
    <row r="12030" customFormat="1" ht="13" x14ac:dyDescent="0.15"/>
    <row r="12031" customFormat="1" ht="13" x14ac:dyDescent="0.15"/>
    <row r="12032" customFormat="1" ht="13" x14ac:dyDescent="0.15"/>
    <row r="12033" customFormat="1" ht="13" x14ac:dyDescent="0.15"/>
    <row r="12034" customFormat="1" ht="13" x14ac:dyDescent="0.15"/>
    <row r="12035" customFormat="1" ht="13" x14ac:dyDescent="0.15"/>
    <row r="12036" customFormat="1" ht="13" x14ac:dyDescent="0.15"/>
    <row r="12037" customFormat="1" ht="13" x14ac:dyDescent="0.15"/>
    <row r="12038" customFormat="1" ht="13" x14ac:dyDescent="0.15"/>
    <row r="12039" customFormat="1" ht="13" x14ac:dyDescent="0.15"/>
    <row r="12040" customFormat="1" ht="13" x14ac:dyDescent="0.15"/>
    <row r="12041" customFormat="1" ht="13" x14ac:dyDescent="0.15"/>
    <row r="12042" customFormat="1" ht="13" x14ac:dyDescent="0.15"/>
    <row r="12043" customFormat="1" ht="13" x14ac:dyDescent="0.15"/>
    <row r="12044" customFormat="1" ht="13" x14ac:dyDescent="0.15"/>
    <row r="12045" customFormat="1" ht="13" x14ac:dyDescent="0.15"/>
    <row r="12046" customFormat="1" ht="13" x14ac:dyDescent="0.15"/>
    <row r="12047" customFormat="1" ht="13" x14ac:dyDescent="0.15"/>
    <row r="12048" customFormat="1" ht="13" x14ac:dyDescent="0.15"/>
    <row r="12049" customFormat="1" ht="13" x14ac:dyDescent="0.15"/>
    <row r="12050" customFormat="1" ht="13" x14ac:dyDescent="0.15"/>
    <row r="12051" customFormat="1" ht="13" x14ac:dyDescent="0.15"/>
    <row r="12052" customFormat="1" ht="13" x14ac:dyDescent="0.15"/>
    <row r="12053" customFormat="1" ht="13" x14ac:dyDescent="0.15"/>
    <row r="12054" customFormat="1" ht="13" x14ac:dyDescent="0.15"/>
    <row r="12055" customFormat="1" ht="13" x14ac:dyDescent="0.15"/>
    <row r="12056" customFormat="1" ht="13" x14ac:dyDescent="0.15"/>
    <row r="12057" customFormat="1" ht="13" x14ac:dyDescent="0.15"/>
    <row r="12058" customFormat="1" ht="13" x14ac:dyDescent="0.15"/>
    <row r="12059" customFormat="1" ht="13" x14ac:dyDescent="0.15"/>
    <row r="12060" customFormat="1" ht="13" x14ac:dyDescent="0.15"/>
    <row r="12061" customFormat="1" ht="13" x14ac:dyDescent="0.15"/>
    <row r="12062" customFormat="1" ht="13" x14ac:dyDescent="0.15"/>
    <row r="12063" customFormat="1" ht="13" x14ac:dyDescent="0.15"/>
    <row r="12064" customFormat="1" ht="13" x14ac:dyDescent="0.15"/>
    <row r="12065" customFormat="1" ht="13" x14ac:dyDescent="0.15"/>
    <row r="12066" customFormat="1" ht="13" x14ac:dyDescent="0.15"/>
    <row r="12067" customFormat="1" ht="13" x14ac:dyDescent="0.15"/>
    <row r="12068" customFormat="1" ht="13" x14ac:dyDescent="0.15"/>
    <row r="12069" customFormat="1" ht="13" x14ac:dyDescent="0.15"/>
    <row r="12070" customFormat="1" ht="13" x14ac:dyDescent="0.15"/>
    <row r="12071" customFormat="1" ht="13" x14ac:dyDescent="0.15"/>
    <row r="12072" customFormat="1" ht="13" x14ac:dyDescent="0.15"/>
    <row r="12073" customFormat="1" ht="13" x14ac:dyDescent="0.15"/>
    <row r="12074" customFormat="1" ht="13" x14ac:dyDescent="0.15"/>
    <row r="12075" customFormat="1" ht="13" x14ac:dyDescent="0.15"/>
    <row r="12076" customFormat="1" ht="13" x14ac:dyDescent="0.15"/>
    <row r="12077" customFormat="1" ht="13" x14ac:dyDescent="0.15"/>
    <row r="12078" customFormat="1" ht="13" x14ac:dyDescent="0.15"/>
    <row r="12079" customFormat="1" ht="13" x14ac:dyDescent="0.15"/>
    <row r="12080" customFormat="1" ht="13" x14ac:dyDescent="0.15"/>
    <row r="12081" customFormat="1" ht="13" x14ac:dyDescent="0.15"/>
    <row r="12082" customFormat="1" ht="13" x14ac:dyDescent="0.15"/>
    <row r="12083" customFormat="1" ht="13" x14ac:dyDescent="0.15"/>
    <row r="12084" customFormat="1" ht="13" x14ac:dyDescent="0.15"/>
    <row r="12085" customFormat="1" ht="13" x14ac:dyDescent="0.15"/>
    <row r="12086" customFormat="1" ht="13" x14ac:dyDescent="0.15"/>
    <row r="12087" customFormat="1" ht="13" x14ac:dyDescent="0.15"/>
    <row r="12088" customFormat="1" ht="13" x14ac:dyDescent="0.15"/>
    <row r="12089" customFormat="1" ht="13" x14ac:dyDescent="0.15"/>
    <row r="12090" customFormat="1" ht="13" x14ac:dyDescent="0.15"/>
    <row r="12091" customFormat="1" ht="13" x14ac:dyDescent="0.15"/>
    <row r="12092" customFormat="1" ht="13" x14ac:dyDescent="0.15"/>
    <row r="12093" customFormat="1" ht="13" x14ac:dyDescent="0.15"/>
    <row r="12094" customFormat="1" ht="13" x14ac:dyDescent="0.15"/>
    <row r="12095" customFormat="1" ht="13" x14ac:dyDescent="0.15"/>
    <row r="12096" customFormat="1" ht="13" x14ac:dyDescent="0.15"/>
    <row r="12097" customFormat="1" ht="13" x14ac:dyDescent="0.15"/>
    <row r="12098" customFormat="1" ht="13" x14ac:dyDescent="0.15"/>
    <row r="12099" customFormat="1" ht="13" x14ac:dyDescent="0.15"/>
    <row r="12100" customFormat="1" ht="13" x14ac:dyDescent="0.15"/>
    <row r="12101" customFormat="1" ht="13" x14ac:dyDescent="0.15"/>
    <row r="12102" customFormat="1" ht="13" x14ac:dyDescent="0.15"/>
    <row r="12103" customFormat="1" ht="13" x14ac:dyDescent="0.15"/>
    <row r="12104" customFormat="1" ht="13" x14ac:dyDescent="0.15"/>
    <row r="12105" customFormat="1" ht="13" x14ac:dyDescent="0.15"/>
    <row r="12106" customFormat="1" ht="13" x14ac:dyDescent="0.15"/>
    <row r="12107" customFormat="1" ht="13" x14ac:dyDescent="0.15"/>
    <row r="12108" customFormat="1" ht="13" x14ac:dyDescent="0.15"/>
    <row r="12109" customFormat="1" ht="13" x14ac:dyDescent="0.15"/>
    <row r="12110" customFormat="1" ht="13" x14ac:dyDescent="0.15"/>
    <row r="12111" customFormat="1" ht="13" x14ac:dyDescent="0.15"/>
    <row r="12112" customFormat="1" ht="13" x14ac:dyDescent="0.15"/>
    <row r="12113" customFormat="1" ht="13" x14ac:dyDescent="0.15"/>
    <row r="12114" customFormat="1" ht="13" x14ac:dyDescent="0.15"/>
    <row r="12115" customFormat="1" ht="13" x14ac:dyDescent="0.15"/>
    <row r="12116" customFormat="1" ht="13" x14ac:dyDescent="0.15"/>
    <row r="12117" customFormat="1" ht="13" x14ac:dyDescent="0.15"/>
    <row r="12118" customFormat="1" ht="13" x14ac:dyDescent="0.15"/>
    <row r="12119" customFormat="1" ht="13" x14ac:dyDescent="0.15"/>
    <row r="12120" customFormat="1" ht="13" x14ac:dyDescent="0.15"/>
    <row r="12121" customFormat="1" ht="13" x14ac:dyDescent="0.15"/>
    <row r="12122" customFormat="1" ht="13" x14ac:dyDescent="0.15"/>
    <row r="12123" customFormat="1" ht="13" x14ac:dyDescent="0.15"/>
    <row r="12124" customFormat="1" ht="13" x14ac:dyDescent="0.15"/>
    <row r="12125" customFormat="1" ht="13" x14ac:dyDescent="0.15"/>
    <row r="12126" customFormat="1" ht="13" x14ac:dyDescent="0.15"/>
    <row r="12127" customFormat="1" ht="13" x14ac:dyDescent="0.15"/>
    <row r="12128" customFormat="1" ht="13" x14ac:dyDescent="0.15"/>
    <row r="12129" customFormat="1" ht="13" x14ac:dyDescent="0.15"/>
    <row r="12130" customFormat="1" ht="13" x14ac:dyDescent="0.15"/>
    <row r="12131" customFormat="1" ht="13" x14ac:dyDescent="0.15"/>
    <row r="12132" customFormat="1" ht="13" x14ac:dyDescent="0.15"/>
    <row r="12133" customFormat="1" ht="13" x14ac:dyDescent="0.15"/>
    <row r="12134" customFormat="1" ht="13" x14ac:dyDescent="0.15"/>
    <row r="12135" customFormat="1" ht="13" x14ac:dyDescent="0.15"/>
    <row r="12136" customFormat="1" ht="13" x14ac:dyDescent="0.15"/>
    <row r="12137" customFormat="1" ht="13" x14ac:dyDescent="0.15"/>
    <row r="12138" customFormat="1" ht="13" x14ac:dyDescent="0.15"/>
    <row r="12139" customFormat="1" ht="13" x14ac:dyDescent="0.15"/>
    <row r="12140" customFormat="1" ht="13" x14ac:dyDescent="0.15"/>
    <row r="12141" customFormat="1" ht="13" x14ac:dyDescent="0.15"/>
    <row r="12142" customFormat="1" ht="13" x14ac:dyDescent="0.15"/>
    <row r="12143" customFormat="1" ht="13" x14ac:dyDescent="0.15"/>
    <row r="12144" customFormat="1" ht="13" x14ac:dyDescent="0.15"/>
    <row r="12145" customFormat="1" ht="13" x14ac:dyDescent="0.15"/>
    <row r="12146" customFormat="1" ht="13" x14ac:dyDescent="0.15"/>
    <row r="12147" customFormat="1" ht="13" x14ac:dyDescent="0.15"/>
    <row r="12148" customFormat="1" ht="13" x14ac:dyDescent="0.15"/>
    <row r="12149" customFormat="1" ht="13" x14ac:dyDescent="0.15"/>
    <row r="12150" customFormat="1" ht="13" x14ac:dyDescent="0.15"/>
    <row r="12151" customFormat="1" ht="13" x14ac:dyDescent="0.15"/>
    <row r="12152" customFormat="1" ht="13" x14ac:dyDescent="0.15"/>
    <row r="12153" customFormat="1" ht="13" x14ac:dyDescent="0.15"/>
    <row r="12154" customFormat="1" ht="13" x14ac:dyDescent="0.15"/>
    <row r="12155" customFormat="1" ht="13" x14ac:dyDescent="0.15"/>
    <row r="12156" customFormat="1" ht="13" x14ac:dyDescent="0.15"/>
    <row r="12157" customFormat="1" ht="13" x14ac:dyDescent="0.15"/>
    <row r="12158" customFormat="1" ht="13" x14ac:dyDescent="0.15"/>
    <row r="12159" customFormat="1" ht="13" x14ac:dyDescent="0.15"/>
    <row r="12160" customFormat="1" ht="13" x14ac:dyDescent="0.15"/>
    <row r="12161" customFormat="1" ht="13" x14ac:dyDescent="0.15"/>
    <row r="12162" customFormat="1" ht="13" x14ac:dyDescent="0.15"/>
    <row r="12163" customFormat="1" ht="13" x14ac:dyDescent="0.15"/>
    <row r="12164" customFormat="1" ht="13" x14ac:dyDescent="0.15"/>
    <row r="12165" customFormat="1" ht="13" x14ac:dyDescent="0.15"/>
    <row r="12166" customFormat="1" ht="13" x14ac:dyDescent="0.15"/>
    <row r="12167" customFormat="1" ht="13" x14ac:dyDescent="0.15"/>
    <row r="12168" customFormat="1" ht="13" x14ac:dyDescent="0.15"/>
    <row r="12169" customFormat="1" ht="13" x14ac:dyDescent="0.15"/>
    <row r="12170" customFormat="1" ht="13" x14ac:dyDescent="0.15"/>
    <row r="12171" customFormat="1" ht="13" x14ac:dyDescent="0.15"/>
    <row r="12172" customFormat="1" ht="13" x14ac:dyDescent="0.15"/>
    <row r="12173" customFormat="1" ht="13" x14ac:dyDescent="0.15"/>
    <row r="12174" customFormat="1" ht="13" x14ac:dyDescent="0.15"/>
    <row r="12175" customFormat="1" ht="13" x14ac:dyDescent="0.15"/>
    <row r="12176" customFormat="1" ht="13" x14ac:dyDescent="0.15"/>
    <row r="12177" customFormat="1" ht="13" x14ac:dyDescent="0.15"/>
    <row r="12178" customFormat="1" ht="13" x14ac:dyDescent="0.15"/>
    <row r="12179" customFormat="1" ht="13" x14ac:dyDescent="0.15"/>
    <row r="12180" customFormat="1" ht="13" x14ac:dyDescent="0.15"/>
    <row r="12181" customFormat="1" ht="13" x14ac:dyDescent="0.15"/>
    <row r="12182" customFormat="1" ht="13" x14ac:dyDescent="0.15"/>
    <row r="12183" customFormat="1" ht="13" x14ac:dyDescent="0.15"/>
    <row r="12184" customFormat="1" ht="13" x14ac:dyDescent="0.15"/>
    <row r="12185" customFormat="1" ht="13" x14ac:dyDescent="0.15"/>
    <row r="12186" customFormat="1" ht="13" x14ac:dyDescent="0.15"/>
    <row r="12187" customFormat="1" ht="13" x14ac:dyDescent="0.15"/>
    <row r="12188" customFormat="1" ht="13" x14ac:dyDescent="0.15"/>
    <row r="12189" customFormat="1" ht="13" x14ac:dyDescent="0.15"/>
    <row r="12190" customFormat="1" ht="13" x14ac:dyDescent="0.15"/>
    <row r="12191" customFormat="1" ht="13" x14ac:dyDescent="0.15"/>
    <row r="12192" customFormat="1" ht="13" x14ac:dyDescent="0.15"/>
    <row r="12193" customFormat="1" ht="13" x14ac:dyDescent="0.15"/>
    <row r="12194" customFormat="1" ht="13" x14ac:dyDescent="0.15"/>
    <row r="12195" customFormat="1" ht="13" x14ac:dyDescent="0.15"/>
    <row r="12196" customFormat="1" ht="13" x14ac:dyDescent="0.15"/>
    <row r="12197" customFormat="1" ht="13" x14ac:dyDescent="0.15"/>
    <row r="12198" customFormat="1" ht="13" x14ac:dyDescent="0.15"/>
    <row r="12199" customFormat="1" ht="13" x14ac:dyDescent="0.15"/>
    <row r="12200" customFormat="1" ht="13" x14ac:dyDescent="0.15"/>
    <row r="12201" customFormat="1" ht="13" x14ac:dyDescent="0.15"/>
    <row r="12202" customFormat="1" ht="13" x14ac:dyDescent="0.15"/>
    <row r="12203" customFormat="1" ht="13" x14ac:dyDescent="0.15"/>
    <row r="12204" customFormat="1" ht="13" x14ac:dyDescent="0.15"/>
    <row r="12205" customFormat="1" ht="13" x14ac:dyDescent="0.15"/>
    <row r="12206" customFormat="1" ht="13" x14ac:dyDescent="0.15"/>
    <row r="12207" customFormat="1" ht="13" x14ac:dyDescent="0.15"/>
    <row r="12208" customFormat="1" ht="13" x14ac:dyDescent="0.15"/>
    <row r="12209" customFormat="1" ht="13" x14ac:dyDescent="0.15"/>
    <row r="12210" customFormat="1" ht="13" x14ac:dyDescent="0.15"/>
    <row r="12211" customFormat="1" ht="13" x14ac:dyDescent="0.15"/>
    <row r="12212" customFormat="1" ht="13" x14ac:dyDescent="0.15"/>
    <row r="12213" customFormat="1" ht="13" x14ac:dyDescent="0.15"/>
    <row r="12214" customFormat="1" ht="13" x14ac:dyDescent="0.15"/>
    <row r="12215" customFormat="1" ht="13" x14ac:dyDescent="0.15"/>
    <row r="12216" customFormat="1" ht="13" x14ac:dyDescent="0.15"/>
    <row r="12217" customFormat="1" ht="13" x14ac:dyDescent="0.15"/>
    <row r="12218" customFormat="1" ht="13" x14ac:dyDescent="0.15"/>
    <row r="12219" customFormat="1" ht="13" x14ac:dyDescent="0.15"/>
    <row r="12220" customFormat="1" ht="13" x14ac:dyDescent="0.15"/>
    <row r="12221" customFormat="1" ht="13" x14ac:dyDescent="0.15"/>
    <row r="12222" customFormat="1" ht="13" x14ac:dyDescent="0.15"/>
    <row r="12223" customFormat="1" ht="13" x14ac:dyDescent="0.15"/>
    <row r="12224" customFormat="1" ht="13" x14ac:dyDescent="0.15"/>
    <row r="12225" customFormat="1" ht="13" x14ac:dyDescent="0.15"/>
    <row r="12226" customFormat="1" ht="13" x14ac:dyDescent="0.15"/>
    <row r="12227" customFormat="1" ht="13" x14ac:dyDescent="0.15"/>
    <row r="12228" customFormat="1" ht="13" x14ac:dyDescent="0.15"/>
    <row r="12229" customFormat="1" ht="13" x14ac:dyDescent="0.15"/>
    <row r="12230" customFormat="1" ht="13" x14ac:dyDescent="0.15"/>
    <row r="12231" customFormat="1" ht="13" x14ac:dyDescent="0.15"/>
    <row r="12232" customFormat="1" ht="13" x14ac:dyDescent="0.15"/>
    <row r="12233" customFormat="1" ht="13" x14ac:dyDescent="0.15"/>
    <row r="12234" customFormat="1" ht="13" x14ac:dyDescent="0.15"/>
    <row r="12235" customFormat="1" ht="13" x14ac:dyDescent="0.15"/>
    <row r="12236" customFormat="1" ht="13" x14ac:dyDescent="0.15"/>
    <row r="12237" customFormat="1" ht="13" x14ac:dyDescent="0.15"/>
    <row r="12238" customFormat="1" ht="13" x14ac:dyDescent="0.15"/>
    <row r="12239" customFormat="1" ht="13" x14ac:dyDescent="0.15"/>
    <row r="12240" customFormat="1" ht="13" x14ac:dyDescent="0.15"/>
    <row r="12241" customFormat="1" ht="13" x14ac:dyDescent="0.15"/>
    <row r="12242" customFormat="1" ht="13" x14ac:dyDescent="0.15"/>
    <row r="12243" customFormat="1" ht="13" x14ac:dyDescent="0.15"/>
    <row r="12244" customFormat="1" ht="13" x14ac:dyDescent="0.15"/>
    <row r="12245" customFormat="1" ht="13" x14ac:dyDescent="0.15"/>
    <row r="12246" customFormat="1" ht="13" x14ac:dyDescent="0.15"/>
    <row r="12247" customFormat="1" ht="13" x14ac:dyDescent="0.15"/>
    <row r="12248" customFormat="1" ht="13" x14ac:dyDescent="0.15"/>
    <row r="12249" customFormat="1" ht="13" x14ac:dyDescent="0.15"/>
    <row r="12250" customFormat="1" ht="13" x14ac:dyDescent="0.15"/>
    <row r="12251" customFormat="1" ht="13" x14ac:dyDescent="0.15"/>
    <row r="12252" customFormat="1" ht="13" x14ac:dyDescent="0.15"/>
    <row r="12253" customFormat="1" ht="13" x14ac:dyDescent="0.15"/>
    <row r="12254" customFormat="1" ht="13" x14ac:dyDescent="0.15"/>
    <row r="12255" customFormat="1" ht="13" x14ac:dyDescent="0.15"/>
    <row r="12256" customFormat="1" ht="13" x14ac:dyDescent="0.15"/>
    <row r="12257" customFormat="1" ht="13" x14ac:dyDescent="0.15"/>
    <row r="12258" customFormat="1" ht="13" x14ac:dyDescent="0.15"/>
    <row r="12259" customFormat="1" ht="13" x14ac:dyDescent="0.15"/>
    <row r="12260" customFormat="1" ht="13" x14ac:dyDescent="0.15"/>
    <row r="12261" customFormat="1" ht="13" x14ac:dyDescent="0.15"/>
    <row r="12262" customFormat="1" ht="13" x14ac:dyDescent="0.15"/>
    <row r="12263" customFormat="1" ht="13" x14ac:dyDescent="0.15"/>
    <row r="12264" customFormat="1" ht="13" x14ac:dyDescent="0.15"/>
    <row r="12265" customFormat="1" ht="13" x14ac:dyDescent="0.15"/>
    <row r="12266" customFormat="1" ht="13" x14ac:dyDescent="0.15"/>
    <row r="12267" customFormat="1" ht="13" x14ac:dyDescent="0.15"/>
    <row r="12268" customFormat="1" ht="13" x14ac:dyDescent="0.15"/>
    <row r="12269" customFormat="1" ht="13" x14ac:dyDescent="0.15"/>
    <row r="12270" customFormat="1" ht="13" x14ac:dyDescent="0.15"/>
    <row r="12271" customFormat="1" ht="13" x14ac:dyDescent="0.15"/>
    <row r="12272" customFormat="1" ht="13" x14ac:dyDescent="0.15"/>
    <row r="12273" customFormat="1" ht="13" x14ac:dyDescent="0.15"/>
    <row r="12274" customFormat="1" ht="13" x14ac:dyDescent="0.15"/>
    <row r="12275" customFormat="1" ht="13" x14ac:dyDescent="0.15"/>
    <row r="12276" customFormat="1" ht="13" x14ac:dyDescent="0.15"/>
    <row r="12277" customFormat="1" ht="13" x14ac:dyDescent="0.15"/>
    <row r="12278" customFormat="1" ht="13" x14ac:dyDescent="0.15"/>
    <row r="12279" customFormat="1" ht="13" x14ac:dyDescent="0.15"/>
    <row r="12280" customFormat="1" ht="13" x14ac:dyDescent="0.15"/>
    <row r="12281" customFormat="1" ht="13" x14ac:dyDescent="0.15"/>
    <row r="12282" customFormat="1" ht="13" x14ac:dyDescent="0.15"/>
    <row r="12283" customFormat="1" ht="13" x14ac:dyDescent="0.15"/>
    <row r="12284" customFormat="1" ht="13" x14ac:dyDescent="0.15"/>
    <row r="12285" customFormat="1" ht="13" x14ac:dyDescent="0.15"/>
    <row r="12286" customFormat="1" ht="13" x14ac:dyDescent="0.15"/>
    <row r="12287" customFormat="1" ht="13" x14ac:dyDescent="0.15"/>
    <row r="12288" customFormat="1" ht="13" x14ac:dyDescent="0.15"/>
    <row r="12289" customFormat="1" ht="13" x14ac:dyDescent="0.15"/>
    <row r="12290" customFormat="1" ht="13" x14ac:dyDescent="0.15"/>
    <row r="12291" customFormat="1" ht="13" x14ac:dyDescent="0.15"/>
    <row r="12292" customFormat="1" ht="13" x14ac:dyDescent="0.15"/>
    <row r="12293" customFormat="1" ht="13" x14ac:dyDescent="0.15"/>
    <row r="12294" customFormat="1" ht="13" x14ac:dyDescent="0.15"/>
    <row r="12295" customFormat="1" ht="13" x14ac:dyDescent="0.15"/>
    <row r="12296" customFormat="1" ht="13" x14ac:dyDescent="0.15"/>
    <row r="12297" customFormat="1" ht="13" x14ac:dyDescent="0.15"/>
    <row r="12298" customFormat="1" ht="13" x14ac:dyDescent="0.15"/>
    <row r="12299" customFormat="1" ht="13" x14ac:dyDescent="0.15"/>
    <row r="12300" customFormat="1" ht="13" x14ac:dyDescent="0.15"/>
    <row r="12301" customFormat="1" ht="13" x14ac:dyDescent="0.15"/>
    <row r="12302" customFormat="1" ht="13" x14ac:dyDescent="0.15"/>
    <row r="12303" customFormat="1" ht="13" x14ac:dyDescent="0.15"/>
    <row r="12304" customFormat="1" ht="13" x14ac:dyDescent="0.15"/>
    <row r="12305" customFormat="1" ht="13" x14ac:dyDescent="0.15"/>
    <row r="12306" customFormat="1" ht="13" x14ac:dyDescent="0.15"/>
    <row r="12307" customFormat="1" ht="13" x14ac:dyDescent="0.15"/>
    <row r="12308" customFormat="1" ht="13" x14ac:dyDescent="0.15"/>
    <row r="12309" customFormat="1" ht="13" x14ac:dyDescent="0.15"/>
    <row r="12310" customFormat="1" ht="13" x14ac:dyDescent="0.15"/>
    <row r="12311" customFormat="1" ht="13" x14ac:dyDescent="0.15"/>
    <row r="12312" customFormat="1" ht="13" x14ac:dyDescent="0.15"/>
    <row r="12313" customFormat="1" ht="13" x14ac:dyDescent="0.15"/>
    <row r="12314" customFormat="1" ht="13" x14ac:dyDescent="0.15"/>
    <row r="12315" customFormat="1" ht="13" x14ac:dyDescent="0.15"/>
    <row r="12316" customFormat="1" ht="13" x14ac:dyDescent="0.15"/>
    <row r="12317" customFormat="1" ht="13" x14ac:dyDescent="0.15"/>
    <row r="12318" customFormat="1" ht="13" x14ac:dyDescent="0.15"/>
    <row r="12319" customFormat="1" ht="13" x14ac:dyDescent="0.15"/>
    <row r="12320" customFormat="1" ht="13" x14ac:dyDescent="0.15"/>
    <row r="12321" customFormat="1" ht="13" x14ac:dyDescent="0.15"/>
    <row r="12322" customFormat="1" ht="13" x14ac:dyDescent="0.15"/>
    <row r="12323" customFormat="1" ht="13" x14ac:dyDescent="0.15"/>
    <row r="12324" customFormat="1" ht="13" x14ac:dyDescent="0.15"/>
    <row r="12325" customFormat="1" ht="13" x14ac:dyDescent="0.15"/>
    <row r="12326" customFormat="1" ht="13" x14ac:dyDescent="0.15"/>
    <row r="12327" customFormat="1" ht="13" x14ac:dyDescent="0.15"/>
    <row r="12328" customFormat="1" ht="13" x14ac:dyDescent="0.15"/>
    <row r="12329" customFormat="1" ht="13" x14ac:dyDescent="0.15"/>
    <row r="12330" customFormat="1" ht="13" x14ac:dyDescent="0.15"/>
    <row r="12331" customFormat="1" ht="13" x14ac:dyDescent="0.15"/>
    <row r="12332" customFormat="1" ht="13" x14ac:dyDescent="0.15"/>
    <row r="12333" customFormat="1" ht="13" x14ac:dyDescent="0.15"/>
    <row r="12334" customFormat="1" ht="13" x14ac:dyDescent="0.15"/>
    <row r="12335" customFormat="1" ht="13" x14ac:dyDescent="0.15"/>
    <row r="12336" customFormat="1" ht="13" x14ac:dyDescent="0.15"/>
    <row r="12337" customFormat="1" ht="13" x14ac:dyDescent="0.15"/>
    <row r="12338" customFormat="1" ht="13" x14ac:dyDescent="0.15"/>
    <row r="12339" customFormat="1" ht="13" x14ac:dyDescent="0.15"/>
    <row r="12340" customFormat="1" ht="13" x14ac:dyDescent="0.15"/>
    <row r="12341" customFormat="1" ht="13" x14ac:dyDescent="0.15"/>
    <row r="12342" customFormat="1" ht="13" x14ac:dyDescent="0.15"/>
    <row r="12343" customFormat="1" ht="13" x14ac:dyDescent="0.15"/>
    <row r="12344" customFormat="1" ht="13" x14ac:dyDescent="0.15"/>
    <row r="12345" customFormat="1" ht="13" x14ac:dyDescent="0.15"/>
    <row r="12346" customFormat="1" ht="13" x14ac:dyDescent="0.15"/>
    <row r="12347" customFormat="1" ht="13" x14ac:dyDescent="0.15"/>
    <row r="12348" customFormat="1" ht="13" x14ac:dyDescent="0.15"/>
    <row r="12349" customFormat="1" ht="13" x14ac:dyDescent="0.15"/>
    <row r="12350" customFormat="1" ht="13" x14ac:dyDescent="0.15"/>
    <row r="12351" customFormat="1" ht="13" x14ac:dyDescent="0.15"/>
    <row r="12352" customFormat="1" ht="13" x14ac:dyDescent="0.15"/>
    <row r="12353" customFormat="1" ht="13" x14ac:dyDescent="0.15"/>
    <row r="12354" customFormat="1" ht="13" x14ac:dyDescent="0.15"/>
    <row r="12355" customFormat="1" ht="13" x14ac:dyDescent="0.15"/>
    <row r="12356" customFormat="1" ht="13" x14ac:dyDescent="0.15"/>
    <row r="12357" customFormat="1" ht="13" x14ac:dyDescent="0.15"/>
    <row r="12358" customFormat="1" ht="13" x14ac:dyDescent="0.15"/>
    <row r="12359" customFormat="1" ht="13" x14ac:dyDescent="0.15"/>
    <row r="12360" customFormat="1" ht="13" x14ac:dyDescent="0.15"/>
    <row r="12361" customFormat="1" ht="13" x14ac:dyDescent="0.15"/>
    <row r="12362" customFormat="1" ht="13" x14ac:dyDescent="0.15"/>
    <row r="12363" customFormat="1" ht="13" x14ac:dyDescent="0.15"/>
    <row r="12364" customFormat="1" ht="13" x14ac:dyDescent="0.15"/>
    <row r="12365" customFormat="1" ht="13" x14ac:dyDescent="0.15"/>
    <row r="12366" customFormat="1" ht="13" x14ac:dyDescent="0.15"/>
    <row r="12367" customFormat="1" ht="13" x14ac:dyDescent="0.15"/>
    <row r="12368" customFormat="1" ht="13" x14ac:dyDescent="0.15"/>
    <row r="12369" customFormat="1" ht="13" x14ac:dyDescent="0.15"/>
    <row r="12370" customFormat="1" ht="13" x14ac:dyDescent="0.15"/>
    <row r="12371" customFormat="1" ht="13" x14ac:dyDescent="0.15"/>
    <row r="12372" customFormat="1" ht="13" x14ac:dyDescent="0.15"/>
    <row r="12373" customFormat="1" ht="13" x14ac:dyDescent="0.15"/>
    <row r="12374" customFormat="1" ht="13" x14ac:dyDescent="0.15"/>
    <row r="12375" customFormat="1" ht="13" x14ac:dyDescent="0.15"/>
    <row r="12376" customFormat="1" ht="13" x14ac:dyDescent="0.15"/>
    <row r="12377" customFormat="1" ht="13" x14ac:dyDescent="0.15"/>
    <row r="12378" customFormat="1" ht="13" x14ac:dyDescent="0.15"/>
    <row r="12379" customFormat="1" ht="13" x14ac:dyDescent="0.15"/>
    <row r="12380" customFormat="1" ht="13" x14ac:dyDescent="0.15"/>
    <row r="12381" customFormat="1" ht="13" x14ac:dyDescent="0.15"/>
    <row r="12382" customFormat="1" ht="13" x14ac:dyDescent="0.15"/>
    <row r="12383" customFormat="1" ht="13" x14ac:dyDescent="0.15"/>
    <row r="12384" customFormat="1" ht="13" x14ac:dyDescent="0.15"/>
    <row r="12385" customFormat="1" ht="13" x14ac:dyDescent="0.15"/>
    <row r="12386" customFormat="1" ht="13" x14ac:dyDescent="0.15"/>
    <row r="12387" customFormat="1" ht="13" x14ac:dyDescent="0.15"/>
    <row r="12388" customFormat="1" ht="13" x14ac:dyDescent="0.15"/>
    <row r="12389" customFormat="1" ht="13" x14ac:dyDescent="0.15"/>
    <row r="12390" customFormat="1" ht="13" x14ac:dyDescent="0.15"/>
    <row r="12391" customFormat="1" ht="13" x14ac:dyDescent="0.15"/>
    <row r="12392" customFormat="1" ht="13" x14ac:dyDescent="0.15"/>
    <row r="12393" customFormat="1" ht="13" x14ac:dyDescent="0.15"/>
    <row r="12394" customFormat="1" ht="13" x14ac:dyDescent="0.15"/>
    <row r="12395" customFormat="1" ht="13" x14ac:dyDescent="0.15"/>
    <row r="12396" customFormat="1" ht="13" x14ac:dyDescent="0.15"/>
    <row r="12397" customFormat="1" ht="13" x14ac:dyDescent="0.15"/>
    <row r="12398" customFormat="1" ht="13" x14ac:dyDescent="0.15"/>
    <row r="12399" customFormat="1" ht="13" x14ac:dyDescent="0.15"/>
    <row r="12400" customFormat="1" ht="13" x14ac:dyDescent="0.15"/>
    <row r="12401" customFormat="1" ht="13" x14ac:dyDescent="0.15"/>
    <row r="12402" customFormat="1" ht="13" x14ac:dyDescent="0.15"/>
    <row r="12403" customFormat="1" ht="13" x14ac:dyDescent="0.15"/>
    <row r="12404" customFormat="1" ht="13" x14ac:dyDescent="0.15"/>
    <row r="12405" customFormat="1" ht="13" x14ac:dyDescent="0.15"/>
    <row r="12406" customFormat="1" ht="13" x14ac:dyDescent="0.15"/>
    <row r="12407" customFormat="1" ht="13" x14ac:dyDescent="0.15"/>
    <row r="12408" customFormat="1" ht="13" x14ac:dyDescent="0.15"/>
    <row r="12409" customFormat="1" ht="13" x14ac:dyDescent="0.15"/>
    <row r="12410" customFormat="1" ht="13" x14ac:dyDescent="0.15"/>
    <row r="12411" customFormat="1" ht="13" x14ac:dyDescent="0.15"/>
    <row r="12412" customFormat="1" ht="13" x14ac:dyDescent="0.15"/>
    <row r="12413" customFormat="1" ht="13" x14ac:dyDescent="0.15"/>
    <row r="12414" customFormat="1" ht="13" x14ac:dyDescent="0.15"/>
    <row r="12415" customFormat="1" ht="13" x14ac:dyDescent="0.15"/>
    <row r="12416" customFormat="1" ht="13" x14ac:dyDescent="0.15"/>
    <row r="12417" customFormat="1" ht="13" x14ac:dyDescent="0.15"/>
    <row r="12418" customFormat="1" ht="13" x14ac:dyDescent="0.15"/>
    <row r="12419" customFormat="1" ht="13" x14ac:dyDescent="0.15"/>
    <row r="12420" customFormat="1" ht="13" x14ac:dyDescent="0.15"/>
    <row r="12421" customFormat="1" ht="13" x14ac:dyDescent="0.15"/>
    <row r="12422" customFormat="1" ht="13" x14ac:dyDescent="0.15"/>
    <row r="12423" customFormat="1" ht="13" x14ac:dyDescent="0.15"/>
    <row r="12424" customFormat="1" ht="13" x14ac:dyDescent="0.15"/>
    <row r="12425" customFormat="1" ht="13" x14ac:dyDescent="0.15"/>
    <row r="12426" customFormat="1" ht="13" x14ac:dyDescent="0.15"/>
    <row r="12427" customFormat="1" ht="13" x14ac:dyDescent="0.15"/>
    <row r="12428" customFormat="1" ht="13" x14ac:dyDescent="0.15"/>
    <row r="12429" customFormat="1" ht="13" x14ac:dyDescent="0.15"/>
    <row r="12430" customFormat="1" ht="13" x14ac:dyDescent="0.15"/>
    <row r="12431" customFormat="1" ht="13" x14ac:dyDescent="0.15"/>
    <row r="12432" customFormat="1" ht="13" x14ac:dyDescent="0.15"/>
    <row r="12433" customFormat="1" ht="13" x14ac:dyDescent="0.15"/>
    <row r="12434" customFormat="1" ht="13" x14ac:dyDescent="0.15"/>
    <row r="12435" customFormat="1" ht="13" x14ac:dyDescent="0.15"/>
    <row r="12436" customFormat="1" ht="13" x14ac:dyDescent="0.15"/>
    <row r="12437" customFormat="1" ht="13" x14ac:dyDescent="0.15"/>
    <row r="12438" customFormat="1" ht="13" x14ac:dyDescent="0.15"/>
    <row r="12439" customFormat="1" ht="13" x14ac:dyDescent="0.15"/>
    <row r="12440" customFormat="1" ht="13" x14ac:dyDescent="0.15"/>
    <row r="12441" customFormat="1" ht="13" x14ac:dyDescent="0.15"/>
    <row r="12442" customFormat="1" ht="13" x14ac:dyDescent="0.15"/>
    <row r="12443" customFormat="1" ht="13" x14ac:dyDescent="0.15"/>
    <row r="12444" customFormat="1" ht="13" x14ac:dyDescent="0.15"/>
    <row r="12445" customFormat="1" ht="13" x14ac:dyDescent="0.15"/>
    <row r="12446" customFormat="1" ht="13" x14ac:dyDescent="0.15"/>
    <row r="12447" customFormat="1" ht="13" x14ac:dyDescent="0.15"/>
    <row r="12448" customFormat="1" ht="13" x14ac:dyDescent="0.15"/>
    <row r="12449" customFormat="1" ht="13" x14ac:dyDescent="0.15"/>
    <row r="12450" customFormat="1" ht="13" x14ac:dyDescent="0.15"/>
    <row r="12451" customFormat="1" ht="13" x14ac:dyDescent="0.15"/>
    <row r="12452" customFormat="1" ht="13" x14ac:dyDescent="0.15"/>
    <row r="12453" customFormat="1" ht="13" x14ac:dyDescent="0.15"/>
    <row r="12454" customFormat="1" ht="13" x14ac:dyDescent="0.15"/>
    <row r="12455" customFormat="1" ht="13" x14ac:dyDescent="0.15"/>
    <row r="12456" customFormat="1" ht="13" x14ac:dyDescent="0.15"/>
    <row r="12457" customFormat="1" ht="13" x14ac:dyDescent="0.15"/>
    <row r="12458" customFormat="1" ht="13" x14ac:dyDescent="0.15"/>
    <row r="12459" customFormat="1" ht="13" x14ac:dyDescent="0.15"/>
    <row r="12460" customFormat="1" ht="13" x14ac:dyDescent="0.15"/>
    <row r="12461" customFormat="1" ht="13" x14ac:dyDescent="0.15"/>
    <row r="12462" customFormat="1" ht="13" x14ac:dyDescent="0.15"/>
    <row r="12463" customFormat="1" ht="13" x14ac:dyDescent="0.15"/>
    <row r="12464" customFormat="1" ht="13" x14ac:dyDescent="0.15"/>
    <row r="12465" customFormat="1" ht="13" x14ac:dyDescent="0.15"/>
    <row r="12466" customFormat="1" ht="13" x14ac:dyDescent="0.15"/>
    <row r="12467" customFormat="1" ht="13" x14ac:dyDescent="0.15"/>
    <row r="12468" customFormat="1" ht="13" x14ac:dyDescent="0.15"/>
    <row r="12469" customFormat="1" ht="13" x14ac:dyDescent="0.15"/>
    <row r="12470" customFormat="1" ht="13" x14ac:dyDescent="0.15"/>
    <row r="12471" customFormat="1" ht="13" x14ac:dyDescent="0.15"/>
    <row r="12472" customFormat="1" ht="13" x14ac:dyDescent="0.15"/>
    <row r="12473" customFormat="1" ht="13" x14ac:dyDescent="0.15"/>
    <row r="12474" customFormat="1" ht="13" x14ac:dyDescent="0.15"/>
    <row r="12475" customFormat="1" ht="13" x14ac:dyDescent="0.15"/>
    <row r="12476" customFormat="1" ht="13" x14ac:dyDescent="0.15"/>
    <row r="12477" customFormat="1" ht="13" x14ac:dyDescent="0.15"/>
    <row r="12478" customFormat="1" ht="13" x14ac:dyDescent="0.15"/>
    <row r="12479" customFormat="1" ht="13" x14ac:dyDescent="0.15"/>
    <row r="12480" customFormat="1" ht="13" x14ac:dyDescent="0.15"/>
    <row r="12481" customFormat="1" ht="13" x14ac:dyDescent="0.15"/>
    <row r="12482" customFormat="1" ht="13" x14ac:dyDescent="0.15"/>
    <row r="12483" customFormat="1" ht="13" x14ac:dyDescent="0.15"/>
    <row r="12484" customFormat="1" ht="13" x14ac:dyDescent="0.15"/>
    <row r="12485" customFormat="1" ht="13" x14ac:dyDescent="0.15"/>
    <row r="12486" customFormat="1" ht="13" x14ac:dyDescent="0.15"/>
    <row r="12487" customFormat="1" ht="13" x14ac:dyDescent="0.15"/>
    <row r="12488" customFormat="1" ht="13" x14ac:dyDescent="0.15"/>
    <row r="12489" customFormat="1" ht="13" x14ac:dyDescent="0.15"/>
    <row r="12490" customFormat="1" ht="13" x14ac:dyDescent="0.15"/>
    <row r="12491" customFormat="1" ht="13" x14ac:dyDescent="0.15"/>
    <row r="12492" customFormat="1" ht="13" x14ac:dyDescent="0.15"/>
    <row r="12493" customFormat="1" ht="13" x14ac:dyDescent="0.15"/>
    <row r="12494" customFormat="1" ht="13" x14ac:dyDescent="0.15"/>
    <row r="12495" customFormat="1" ht="13" x14ac:dyDescent="0.15"/>
    <row r="12496" customFormat="1" ht="13" x14ac:dyDescent="0.15"/>
    <row r="12497" customFormat="1" ht="13" x14ac:dyDescent="0.15"/>
    <row r="12498" customFormat="1" ht="13" x14ac:dyDescent="0.15"/>
    <row r="12499" customFormat="1" ht="13" x14ac:dyDescent="0.15"/>
    <row r="12500" customFormat="1" ht="13" x14ac:dyDescent="0.15"/>
    <row r="12501" customFormat="1" ht="13" x14ac:dyDescent="0.15"/>
    <row r="12502" customFormat="1" ht="13" x14ac:dyDescent="0.15"/>
    <row r="12503" customFormat="1" ht="13" x14ac:dyDescent="0.15"/>
    <row r="12504" customFormat="1" ht="13" x14ac:dyDescent="0.15"/>
    <row r="12505" customFormat="1" ht="13" x14ac:dyDescent="0.15"/>
    <row r="12506" customFormat="1" ht="13" x14ac:dyDescent="0.15"/>
    <row r="12507" customFormat="1" ht="13" x14ac:dyDescent="0.15"/>
    <row r="12508" customFormat="1" ht="13" x14ac:dyDescent="0.15"/>
    <row r="12509" customFormat="1" ht="13" x14ac:dyDescent="0.15"/>
    <row r="12510" customFormat="1" ht="13" x14ac:dyDescent="0.15"/>
    <row r="12511" customFormat="1" ht="13" x14ac:dyDescent="0.15"/>
    <row r="12512" customFormat="1" ht="13" x14ac:dyDescent="0.15"/>
    <row r="12513" customFormat="1" ht="13" x14ac:dyDescent="0.15"/>
    <row r="12514" customFormat="1" ht="13" x14ac:dyDescent="0.15"/>
    <row r="12515" customFormat="1" ht="13" x14ac:dyDescent="0.15"/>
    <row r="12516" customFormat="1" ht="13" x14ac:dyDescent="0.15"/>
    <row r="12517" customFormat="1" ht="13" x14ac:dyDescent="0.15"/>
    <row r="12518" customFormat="1" ht="13" x14ac:dyDescent="0.15"/>
    <row r="12519" customFormat="1" ht="13" x14ac:dyDescent="0.15"/>
    <row r="12520" customFormat="1" ht="13" x14ac:dyDescent="0.15"/>
    <row r="12521" customFormat="1" ht="13" x14ac:dyDescent="0.15"/>
    <row r="12522" customFormat="1" ht="13" x14ac:dyDescent="0.15"/>
    <row r="12523" customFormat="1" ht="13" x14ac:dyDescent="0.15"/>
    <row r="12524" customFormat="1" ht="13" x14ac:dyDescent="0.15"/>
    <row r="12525" customFormat="1" ht="13" x14ac:dyDescent="0.15"/>
    <row r="12526" customFormat="1" ht="13" x14ac:dyDescent="0.15"/>
    <row r="12527" customFormat="1" ht="13" x14ac:dyDescent="0.15"/>
    <row r="12528" customFormat="1" ht="13" x14ac:dyDescent="0.15"/>
    <row r="12529" customFormat="1" ht="13" x14ac:dyDescent="0.15"/>
    <row r="12530" customFormat="1" ht="13" x14ac:dyDescent="0.15"/>
    <row r="12531" customFormat="1" ht="13" x14ac:dyDescent="0.15"/>
    <row r="12532" customFormat="1" ht="13" x14ac:dyDescent="0.15"/>
    <row r="12533" customFormat="1" ht="13" x14ac:dyDescent="0.15"/>
    <row r="12534" customFormat="1" ht="13" x14ac:dyDescent="0.15"/>
    <row r="12535" customFormat="1" ht="13" x14ac:dyDescent="0.15"/>
    <row r="12536" customFormat="1" ht="13" x14ac:dyDescent="0.15"/>
    <row r="12537" customFormat="1" ht="13" x14ac:dyDescent="0.15"/>
    <row r="12538" customFormat="1" ht="13" x14ac:dyDescent="0.15"/>
    <row r="12539" customFormat="1" ht="13" x14ac:dyDescent="0.15"/>
    <row r="12540" customFormat="1" ht="13" x14ac:dyDescent="0.15"/>
    <row r="12541" customFormat="1" ht="13" x14ac:dyDescent="0.15"/>
    <row r="12542" customFormat="1" ht="13" x14ac:dyDescent="0.15"/>
    <row r="12543" customFormat="1" ht="13" x14ac:dyDescent="0.15"/>
    <row r="12544" customFormat="1" ht="13" x14ac:dyDescent="0.15"/>
    <row r="12545" customFormat="1" ht="13" x14ac:dyDescent="0.15"/>
    <row r="12546" customFormat="1" ht="13" x14ac:dyDescent="0.15"/>
    <row r="12547" customFormat="1" ht="13" x14ac:dyDescent="0.15"/>
    <row r="12548" customFormat="1" ht="13" x14ac:dyDescent="0.15"/>
    <row r="12549" customFormat="1" ht="13" x14ac:dyDescent="0.15"/>
    <row r="12550" customFormat="1" ht="13" x14ac:dyDescent="0.15"/>
    <row r="12551" customFormat="1" ht="13" x14ac:dyDescent="0.15"/>
    <row r="12552" customFormat="1" ht="13" x14ac:dyDescent="0.15"/>
    <row r="12553" customFormat="1" ht="13" x14ac:dyDescent="0.15"/>
    <row r="12554" customFormat="1" ht="13" x14ac:dyDescent="0.15"/>
    <row r="12555" customFormat="1" ht="13" x14ac:dyDescent="0.15"/>
    <row r="12556" customFormat="1" ht="13" x14ac:dyDescent="0.15"/>
    <row r="12557" customFormat="1" ht="13" x14ac:dyDescent="0.15"/>
    <row r="12558" customFormat="1" ht="13" x14ac:dyDescent="0.15"/>
    <row r="12559" customFormat="1" ht="13" x14ac:dyDescent="0.15"/>
    <row r="12560" customFormat="1" ht="13" x14ac:dyDescent="0.15"/>
    <row r="12561" customFormat="1" ht="13" x14ac:dyDescent="0.15"/>
    <row r="12562" customFormat="1" ht="13" x14ac:dyDescent="0.15"/>
    <row r="12563" customFormat="1" ht="13" x14ac:dyDescent="0.15"/>
    <row r="12564" customFormat="1" ht="13" x14ac:dyDescent="0.15"/>
    <row r="12565" customFormat="1" ht="13" x14ac:dyDescent="0.15"/>
    <row r="12566" customFormat="1" ht="13" x14ac:dyDescent="0.15"/>
    <row r="12567" customFormat="1" ht="13" x14ac:dyDescent="0.15"/>
    <row r="12568" customFormat="1" ht="13" x14ac:dyDescent="0.15"/>
    <row r="12569" customFormat="1" ht="13" x14ac:dyDescent="0.15"/>
    <row r="12570" customFormat="1" ht="13" x14ac:dyDescent="0.15"/>
    <row r="12571" customFormat="1" ht="13" x14ac:dyDescent="0.15"/>
    <row r="12572" customFormat="1" ht="13" x14ac:dyDescent="0.15"/>
    <row r="12573" customFormat="1" ht="13" x14ac:dyDescent="0.15"/>
    <row r="12574" customFormat="1" ht="13" x14ac:dyDescent="0.15"/>
    <row r="12575" customFormat="1" ht="13" x14ac:dyDescent="0.15"/>
    <row r="12576" customFormat="1" ht="13" x14ac:dyDescent="0.15"/>
    <row r="12577" customFormat="1" ht="13" x14ac:dyDescent="0.15"/>
    <row r="12578" customFormat="1" ht="13" x14ac:dyDescent="0.15"/>
    <row r="12579" customFormat="1" ht="13" x14ac:dyDescent="0.15"/>
    <row r="12580" customFormat="1" ht="13" x14ac:dyDescent="0.15"/>
    <row r="12581" customFormat="1" ht="13" x14ac:dyDescent="0.15"/>
    <row r="12582" customFormat="1" ht="13" x14ac:dyDescent="0.15"/>
    <row r="12583" customFormat="1" ht="13" x14ac:dyDescent="0.15"/>
    <row r="12584" customFormat="1" ht="13" x14ac:dyDescent="0.15"/>
    <row r="12585" customFormat="1" ht="13" x14ac:dyDescent="0.15"/>
    <row r="12586" customFormat="1" ht="13" x14ac:dyDescent="0.15"/>
    <row r="12587" customFormat="1" ht="13" x14ac:dyDescent="0.15"/>
    <row r="12588" customFormat="1" ht="13" x14ac:dyDescent="0.15"/>
    <row r="12589" customFormat="1" ht="13" x14ac:dyDescent="0.15"/>
    <row r="12590" customFormat="1" ht="13" x14ac:dyDescent="0.15"/>
    <row r="12591" customFormat="1" ht="13" x14ac:dyDescent="0.15"/>
    <row r="12592" customFormat="1" ht="13" x14ac:dyDescent="0.15"/>
    <row r="12593" customFormat="1" ht="13" x14ac:dyDescent="0.15"/>
    <row r="12594" customFormat="1" ht="13" x14ac:dyDescent="0.15"/>
    <row r="12595" customFormat="1" ht="13" x14ac:dyDescent="0.15"/>
    <row r="12596" customFormat="1" ht="13" x14ac:dyDescent="0.15"/>
    <row r="12597" customFormat="1" ht="13" x14ac:dyDescent="0.15"/>
    <row r="12598" customFormat="1" ht="13" x14ac:dyDescent="0.15"/>
    <row r="12599" customFormat="1" ht="13" x14ac:dyDescent="0.15"/>
    <row r="12600" customFormat="1" ht="13" x14ac:dyDescent="0.15"/>
    <row r="12601" customFormat="1" ht="13" x14ac:dyDescent="0.15"/>
    <row r="12602" customFormat="1" ht="13" x14ac:dyDescent="0.15"/>
    <row r="12603" customFormat="1" ht="13" x14ac:dyDescent="0.15"/>
    <row r="12604" customFormat="1" ht="13" x14ac:dyDescent="0.15"/>
    <row r="12605" customFormat="1" ht="13" x14ac:dyDescent="0.15"/>
    <row r="12606" customFormat="1" ht="13" x14ac:dyDescent="0.15"/>
    <row r="12607" customFormat="1" ht="13" x14ac:dyDescent="0.15"/>
    <row r="12608" customFormat="1" ht="13" x14ac:dyDescent="0.15"/>
    <row r="12609" customFormat="1" ht="13" x14ac:dyDescent="0.15"/>
    <row r="12610" customFormat="1" ht="13" x14ac:dyDescent="0.15"/>
    <row r="12611" customFormat="1" ht="13" x14ac:dyDescent="0.15"/>
    <row r="12612" customFormat="1" ht="13" x14ac:dyDescent="0.15"/>
    <row r="12613" customFormat="1" ht="13" x14ac:dyDescent="0.15"/>
    <row r="12614" customFormat="1" ht="13" x14ac:dyDescent="0.15"/>
    <row r="12615" customFormat="1" ht="13" x14ac:dyDescent="0.15"/>
    <row r="12616" customFormat="1" ht="13" x14ac:dyDescent="0.15"/>
    <row r="12617" customFormat="1" ht="13" x14ac:dyDescent="0.15"/>
    <row r="12618" customFormat="1" ht="13" x14ac:dyDescent="0.15"/>
    <row r="12619" customFormat="1" ht="13" x14ac:dyDescent="0.15"/>
    <row r="12620" customFormat="1" ht="13" x14ac:dyDescent="0.15"/>
    <row r="12621" customFormat="1" ht="13" x14ac:dyDescent="0.15"/>
    <row r="12622" customFormat="1" ht="13" x14ac:dyDescent="0.15"/>
    <row r="12623" customFormat="1" ht="13" x14ac:dyDescent="0.15"/>
    <row r="12624" customFormat="1" ht="13" x14ac:dyDescent="0.15"/>
    <row r="12625" customFormat="1" ht="13" x14ac:dyDescent="0.15"/>
    <row r="12626" customFormat="1" ht="13" x14ac:dyDescent="0.15"/>
    <row r="12627" customFormat="1" ht="13" x14ac:dyDescent="0.15"/>
    <row r="12628" customFormat="1" ht="13" x14ac:dyDescent="0.15"/>
    <row r="12629" customFormat="1" ht="13" x14ac:dyDescent="0.15"/>
    <row r="12630" customFormat="1" ht="13" x14ac:dyDescent="0.15"/>
    <row r="12631" customFormat="1" ht="13" x14ac:dyDescent="0.15"/>
    <row r="12632" customFormat="1" ht="13" x14ac:dyDescent="0.15"/>
    <row r="12633" customFormat="1" ht="13" x14ac:dyDescent="0.15"/>
    <row r="12634" customFormat="1" ht="13" x14ac:dyDescent="0.15"/>
    <row r="12635" customFormat="1" ht="13" x14ac:dyDescent="0.15"/>
    <row r="12636" customFormat="1" ht="13" x14ac:dyDescent="0.15"/>
    <row r="12637" customFormat="1" ht="13" x14ac:dyDescent="0.15"/>
    <row r="12638" customFormat="1" ht="13" x14ac:dyDescent="0.15"/>
    <row r="12639" customFormat="1" ht="13" x14ac:dyDescent="0.15"/>
    <row r="12640" customFormat="1" ht="13" x14ac:dyDescent="0.15"/>
    <row r="12641" customFormat="1" ht="13" x14ac:dyDescent="0.15"/>
    <row r="12642" customFormat="1" ht="13" x14ac:dyDescent="0.15"/>
    <row r="12643" customFormat="1" ht="13" x14ac:dyDescent="0.15"/>
    <row r="12644" customFormat="1" ht="13" x14ac:dyDescent="0.15"/>
    <row r="12645" customFormat="1" ht="13" x14ac:dyDescent="0.15"/>
    <row r="12646" customFormat="1" ht="13" x14ac:dyDescent="0.15"/>
    <row r="12647" customFormat="1" ht="13" x14ac:dyDescent="0.15"/>
    <row r="12648" customFormat="1" ht="13" x14ac:dyDescent="0.15"/>
    <row r="12649" customFormat="1" ht="13" x14ac:dyDescent="0.15"/>
    <row r="12650" customFormat="1" ht="13" x14ac:dyDescent="0.15"/>
    <row r="12651" customFormat="1" ht="13" x14ac:dyDescent="0.15"/>
    <row r="12652" customFormat="1" ht="13" x14ac:dyDescent="0.15"/>
    <row r="12653" customFormat="1" ht="13" x14ac:dyDescent="0.15"/>
    <row r="12654" customFormat="1" ht="13" x14ac:dyDescent="0.15"/>
    <row r="12655" customFormat="1" ht="13" x14ac:dyDescent="0.15"/>
    <row r="12656" customFormat="1" ht="13" x14ac:dyDescent="0.15"/>
    <row r="12657" customFormat="1" ht="13" x14ac:dyDescent="0.15"/>
    <row r="12658" customFormat="1" ht="13" x14ac:dyDescent="0.15"/>
    <row r="12659" customFormat="1" ht="13" x14ac:dyDescent="0.15"/>
    <row r="12660" customFormat="1" ht="13" x14ac:dyDescent="0.15"/>
    <row r="12661" customFormat="1" ht="13" x14ac:dyDescent="0.15"/>
    <row r="12662" customFormat="1" ht="13" x14ac:dyDescent="0.15"/>
    <row r="12663" customFormat="1" ht="13" x14ac:dyDescent="0.15"/>
    <row r="12664" customFormat="1" ht="13" x14ac:dyDescent="0.15"/>
    <row r="12665" customFormat="1" ht="13" x14ac:dyDescent="0.15"/>
    <row r="12666" customFormat="1" ht="13" x14ac:dyDescent="0.15"/>
    <row r="12667" customFormat="1" ht="13" x14ac:dyDescent="0.15"/>
    <row r="12668" customFormat="1" ht="13" x14ac:dyDescent="0.15"/>
    <row r="12669" customFormat="1" ht="13" x14ac:dyDescent="0.15"/>
    <row r="12670" customFormat="1" ht="13" x14ac:dyDescent="0.15"/>
    <row r="12671" customFormat="1" ht="13" x14ac:dyDescent="0.15"/>
    <row r="12672" customFormat="1" ht="13" x14ac:dyDescent="0.15"/>
    <row r="12673" customFormat="1" ht="13" x14ac:dyDescent="0.15"/>
    <row r="12674" customFormat="1" ht="13" x14ac:dyDescent="0.15"/>
    <row r="12675" customFormat="1" ht="13" x14ac:dyDescent="0.15"/>
    <row r="12676" customFormat="1" ht="13" x14ac:dyDescent="0.15"/>
    <row r="12677" customFormat="1" ht="13" x14ac:dyDescent="0.15"/>
    <row r="12678" customFormat="1" ht="13" x14ac:dyDescent="0.15"/>
    <row r="12679" customFormat="1" ht="13" x14ac:dyDescent="0.15"/>
    <row r="12680" customFormat="1" ht="13" x14ac:dyDescent="0.15"/>
    <row r="12681" customFormat="1" ht="13" x14ac:dyDescent="0.15"/>
    <row r="12682" customFormat="1" ht="13" x14ac:dyDescent="0.15"/>
    <row r="12683" customFormat="1" ht="13" x14ac:dyDescent="0.15"/>
    <row r="12684" customFormat="1" ht="13" x14ac:dyDescent="0.15"/>
    <row r="12685" customFormat="1" ht="13" x14ac:dyDescent="0.15"/>
    <row r="12686" customFormat="1" ht="13" x14ac:dyDescent="0.15"/>
    <row r="12687" customFormat="1" ht="13" x14ac:dyDescent="0.15"/>
    <row r="12688" customFormat="1" ht="13" x14ac:dyDescent="0.15"/>
    <row r="12689" customFormat="1" ht="13" x14ac:dyDescent="0.15"/>
    <row r="12690" customFormat="1" ht="13" x14ac:dyDescent="0.15"/>
    <row r="12691" customFormat="1" ht="13" x14ac:dyDescent="0.15"/>
    <row r="12692" customFormat="1" ht="13" x14ac:dyDescent="0.15"/>
    <row r="12693" customFormat="1" ht="13" x14ac:dyDescent="0.15"/>
    <row r="12694" customFormat="1" ht="13" x14ac:dyDescent="0.15"/>
    <row r="12695" customFormat="1" ht="13" x14ac:dyDescent="0.15"/>
    <row r="12696" customFormat="1" ht="13" x14ac:dyDescent="0.15"/>
    <row r="12697" customFormat="1" ht="13" x14ac:dyDescent="0.15"/>
    <row r="12698" customFormat="1" ht="13" x14ac:dyDescent="0.15"/>
    <row r="12699" customFormat="1" ht="13" x14ac:dyDescent="0.15"/>
    <row r="12700" customFormat="1" ht="13" x14ac:dyDescent="0.15"/>
    <row r="12701" customFormat="1" ht="13" x14ac:dyDescent="0.15"/>
    <row r="12702" customFormat="1" ht="13" x14ac:dyDescent="0.15"/>
    <row r="12703" customFormat="1" ht="13" x14ac:dyDescent="0.15"/>
    <row r="12704" customFormat="1" ht="13" x14ac:dyDescent="0.15"/>
    <row r="12705" customFormat="1" ht="13" x14ac:dyDescent="0.15"/>
    <row r="12706" customFormat="1" ht="13" x14ac:dyDescent="0.15"/>
    <row r="12707" customFormat="1" ht="13" x14ac:dyDescent="0.15"/>
    <row r="12708" customFormat="1" ht="13" x14ac:dyDescent="0.15"/>
    <row r="12709" customFormat="1" ht="13" x14ac:dyDescent="0.15"/>
    <row r="12710" customFormat="1" ht="13" x14ac:dyDescent="0.15"/>
    <row r="12711" customFormat="1" ht="13" x14ac:dyDescent="0.15"/>
    <row r="12712" customFormat="1" ht="13" x14ac:dyDescent="0.15"/>
    <row r="12713" customFormat="1" ht="13" x14ac:dyDescent="0.15"/>
    <row r="12714" customFormat="1" ht="13" x14ac:dyDescent="0.15"/>
    <row r="12715" customFormat="1" ht="13" x14ac:dyDescent="0.15"/>
    <row r="12716" customFormat="1" ht="13" x14ac:dyDescent="0.15"/>
    <row r="12717" customFormat="1" ht="13" x14ac:dyDescent="0.15"/>
    <row r="12718" customFormat="1" ht="13" x14ac:dyDescent="0.15"/>
    <row r="12719" customFormat="1" ht="13" x14ac:dyDescent="0.15"/>
    <row r="12720" customFormat="1" ht="13" x14ac:dyDescent="0.15"/>
    <row r="12721" customFormat="1" ht="13" x14ac:dyDescent="0.15"/>
    <row r="12722" customFormat="1" ht="13" x14ac:dyDescent="0.15"/>
    <row r="12723" customFormat="1" ht="13" x14ac:dyDescent="0.15"/>
    <row r="12724" customFormat="1" ht="13" x14ac:dyDescent="0.15"/>
    <row r="12725" customFormat="1" ht="13" x14ac:dyDescent="0.15"/>
    <row r="12726" customFormat="1" ht="13" x14ac:dyDescent="0.15"/>
    <row r="12727" customFormat="1" ht="13" x14ac:dyDescent="0.15"/>
    <row r="12728" customFormat="1" ht="13" x14ac:dyDescent="0.15"/>
    <row r="12729" customFormat="1" ht="13" x14ac:dyDescent="0.15"/>
    <row r="12730" customFormat="1" ht="13" x14ac:dyDescent="0.15"/>
    <row r="12731" customFormat="1" ht="13" x14ac:dyDescent="0.15"/>
    <row r="12732" customFormat="1" ht="13" x14ac:dyDescent="0.15"/>
    <row r="12733" customFormat="1" ht="13" x14ac:dyDescent="0.15"/>
    <row r="12734" customFormat="1" ht="13" x14ac:dyDescent="0.15"/>
    <row r="12735" customFormat="1" ht="13" x14ac:dyDescent="0.15"/>
    <row r="12736" customFormat="1" ht="13" x14ac:dyDescent="0.15"/>
    <row r="12737" customFormat="1" ht="13" x14ac:dyDescent="0.15"/>
    <row r="12738" customFormat="1" ht="13" x14ac:dyDescent="0.15"/>
    <row r="12739" customFormat="1" ht="13" x14ac:dyDescent="0.15"/>
    <row r="12740" customFormat="1" ht="13" x14ac:dyDescent="0.15"/>
    <row r="12741" customFormat="1" ht="13" x14ac:dyDescent="0.15"/>
    <row r="12742" customFormat="1" ht="13" x14ac:dyDescent="0.15"/>
    <row r="12743" customFormat="1" ht="13" x14ac:dyDescent="0.15"/>
    <row r="12744" customFormat="1" ht="13" x14ac:dyDescent="0.15"/>
    <row r="12745" customFormat="1" ht="13" x14ac:dyDescent="0.15"/>
    <row r="12746" customFormat="1" ht="13" x14ac:dyDescent="0.15"/>
    <row r="12747" customFormat="1" ht="13" x14ac:dyDescent="0.15"/>
    <row r="12748" customFormat="1" ht="13" x14ac:dyDescent="0.15"/>
    <row r="12749" customFormat="1" ht="13" x14ac:dyDescent="0.15"/>
    <row r="12750" customFormat="1" ht="13" x14ac:dyDescent="0.15"/>
    <row r="12751" customFormat="1" ht="13" x14ac:dyDescent="0.15"/>
    <row r="12752" customFormat="1" ht="13" x14ac:dyDescent="0.15"/>
    <row r="12753" customFormat="1" ht="13" x14ac:dyDescent="0.15"/>
    <row r="12754" customFormat="1" ht="13" x14ac:dyDescent="0.15"/>
    <row r="12755" customFormat="1" ht="13" x14ac:dyDescent="0.15"/>
    <row r="12756" customFormat="1" ht="13" x14ac:dyDescent="0.15"/>
    <row r="12757" customFormat="1" ht="13" x14ac:dyDescent="0.15"/>
    <row r="12758" customFormat="1" ht="13" x14ac:dyDescent="0.15"/>
    <row r="12759" customFormat="1" ht="13" x14ac:dyDescent="0.15"/>
    <row r="12760" customFormat="1" ht="13" x14ac:dyDescent="0.15"/>
    <row r="12761" customFormat="1" ht="13" x14ac:dyDescent="0.15"/>
    <row r="12762" customFormat="1" ht="13" x14ac:dyDescent="0.15"/>
    <row r="12763" customFormat="1" ht="13" x14ac:dyDescent="0.15"/>
    <row r="12764" customFormat="1" ht="13" x14ac:dyDescent="0.15"/>
    <row r="12765" customFormat="1" ht="13" x14ac:dyDescent="0.15"/>
    <row r="12766" customFormat="1" ht="13" x14ac:dyDescent="0.15"/>
    <row r="12767" customFormat="1" ht="13" x14ac:dyDescent="0.15"/>
    <row r="12768" customFormat="1" ht="13" x14ac:dyDescent="0.15"/>
    <row r="12769" customFormat="1" ht="13" x14ac:dyDescent="0.15"/>
    <row r="12770" customFormat="1" ht="13" x14ac:dyDescent="0.15"/>
    <row r="12771" customFormat="1" ht="13" x14ac:dyDescent="0.15"/>
    <row r="12772" customFormat="1" ht="13" x14ac:dyDescent="0.15"/>
    <row r="12773" customFormat="1" ht="13" x14ac:dyDescent="0.15"/>
    <row r="12774" customFormat="1" ht="13" x14ac:dyDescent="0.15"/>
    <row r="12775" customFormat="1" ht="13" x14ac:dyDescent="0.15"/>
    <row r="12776" customFormat="1" ht="13" x14ac:dyDescent="0.15"/>
    <row r="12777" customFormat="1" ht="13" x14ac:dyDescent="0.15"/>
    <row r="12778" customFormat="1" ht="13" x14ac:dyDescent="0.15"/>
    <row r="12779" customFormat="1" ht="13" x14ac:dyDescent="0.15"/>
    <row r="12780" customFormat="1" ht="13" x14ac:dyDescent="0.15"/>
    <row r="12781" customFormat="1" ht="13" x14ac:dyDescent="0.15"/>
    <row r="12782" customFormat="1" ht="13" x14ac:dyDescent="0.15"/>
    <row r="12783" customFormat="1" ht="13" x14ac:dyDescent="0.15"/>
    <row r="12784" customFormat="1" ht="13" x14ac:dyDescent="0.15"/>
    <row r="12785" customFormat="1" ht="13" x14ac:dyDescent="0.15"/>
    <row r="12786" customFormat="1" ht="13" x14ac:dyDescent="0.15"/>
    <row r="12787" customFormat="1" ht="13" x14ac:dyDescent="0.15"/>
    <row r="12788" customFormat="1" ht="13" x14ac:dyDescent="0.15"/>
    <row r="12789" customFormat="1" ht="13" x14ac:dyDescent="0.15"/>
    <row r="12790" customFormat="1" ht="13" x14ac:dyDescent="0.15"/>
    <row r="12791" customFormat="1" ht="13" x14ac:dyDescent="0.15"/>
    <row r="12792" customFormat="1" ht="13" x14ac:dyDescent="0.15"/>
    <row r="12793" customFormat="1" ht="13" x14ac:dyDescent="0.15"/>
    <row r="12794" customFormat="1" ht="13" x14ac:dyDescent="0.15"/>
    <row r="12795" customFormat="1" ht="13" x14ac:dyDescent="0.15"/>
    <row r="12796" customFormat="1" ht="13" x14ac:dyDescent="0.15"/>
    <row r="12797" customFormat="1" ht="13" x14ac:dyDescent="0.15"/>
    <row r="12798" customFormat="1" ht="13" x14ac:dyDescent="0.15"/>
    <row r="12799" customFormat="1" ht="13" x14ac:dyDescent="0.15"/>
    <row r="12800" customFormat="1" ht="13" x14ac:dyDescent="0.15"/>
    <row r="12801" customFormat="1" ht="13" x14ac:dyDescent="0.15"/>
    <row r="12802" customFormat="1" ht="13" x14ac:dyDescent="0.15"/>
    <row r="12803" customFormat="1" ht="13" x14ac:dyDescent="0.15"/>
    <row r="12804" customFormat="1" ht="13" x14ac:dyDescent="0.15"/>
    <row r="12805" customFormat="1" ht="13" x14ac:dyDescent="0.15"/>
    <row r="12806" customFormat="1" ht="13" x14ac:dyDescent="0.15"/>
    <row r="12807" customFormat="1" ht="13" x14ac:dyDescent="0.15"/>
    <row r="12808" customFormat="1" ht="13" x14ac:dyDescent="0.15"/>
    <row r="12809" customFormat="1" ht="13" x14ac:dyDescent="0.15"/>
    <row r="12810" customFormat="1" ht="13" x14ac:dyDescent="0.15"/>
    <row r="12811" customFormat="1" ht="13" x14ac:dyDescent="0.15"/>
    <row r="12812" customFormat="1" ht="13" x14ac:dyDescent="0.15"/>
    <row r="12813" customFormat="1" ht="13" x14ac:dyDescent="0.15"/>
    <row r="12814" customFormat="1" ht="13" x14ac:dyDescent="0.15"/>
    <row r="12815" customFormat="1" ht="13" x14ac:dyDescent="0.15"/>
    <row r="12816" customFormat="1" ht="13" x14ac:dyDescent="0.15"/>
    <row r="12817" customFormat="1" ht="13" x14ac:dyDescent="0.15"/>
    <row r="12818" customFormat="1" ht="13" x14ac:dyDescent="0.15"/>
    <row r="12819" customFormat="1" ht="13" x14ac:dyDescent="0.15"/>
    <row r="12820" customFormat="1" ht="13" x14ac:dyDescent="0.15"/>
    <row r="12821" customFormat="1" ht="13" x14ac:dyDescent="0.15"/>
    <row r="12822" customFormat="1" ht="13" x14ac:dyDescent="0.15"/>
    <row r="12823" customFormat="1" ht="13" x14ac:dyDescent="0.15"/>
    <row r="12824" customFormat="1" ht="13" x14ac:dyDescent="0.15"/>
    <row r="12825" customFormat="1" ht="13" x14ac:dyDescent="0.15"/>
    <row r="12826" customFormat="1" ht="13" x14ac:dyDescent="0.15"/>
    <row r="12827" customFormat="1" ht="13" x14ac:dyDescent="0.15"/>
    <row r="12828" customFormat="1" ht="13" x14ac:dyDescent="0.15"/>
    <row r="12829" customFormat="1" ht="13" x14ac:dyDescent="0.15"/>
    <row r="12830" customFormat="1" ht="13" x14ac:dyDescent="0.15"/>
    <row r="12831" customFormat="1" ht="13" x14ac:dyDescent="0.15"/>
    <row r="12832" customFormat="1" ht="13" x14ac:dyDescent="0.15"/>
    <row r="12833" customFormat="1" ht="13" x14ac:dyDescent="0.15"/>
    <row r="12834" customFormat="1" ht="13" x14ac:dyDescent="0.15"/>
    <row r="12835" customFormat="1" ht="13" x14ac:dyDescent="0.15"/>
    <row r="12836" customFormat="1" ht="13" x14ac:dyDescent="0.15"/>
    <row r="12837" customFormat="1" ht="13" x14ac:dyDescent="0.15"/>
    <row r="12838" customFormat="1" ht="13" x14ac:dyDescent="0.15"/>
    <row r="12839" customFormat="1" ht="13" x14ac:dyDescent="0.15"/>
    <row r="12840" customFormat="1" ht="13" x14ac:dyDescent="0.15"/>
    <row r="12841" customFormat="1" ht="13" x14ac:dyDescent="0.15"/>
    <row r="12842" customFormat="1" ht="13" x14ac:dyDescent="0.15"/>
    <row r="12843" customFormat="1" ht="13" x14ac:dyDescent="0.15"/>
    <row r="12844" customFormat="1" ht="13" x14ac:dyDescent="0.15"/>
    <row r="12845" customFormat="1" ht="13" x14ac:dyDescent="0.15"/>
    <row r="12846" customFormat="1" ht="13" x14ac:dyDescent="0.15"/>
    <row r="12847" customFormat="1" ht="13" x14ac:dyDescent="0.15"/>
    <row r="12848" customFormat="1" ht="13" x14ac:dyDescent="0.15"/>
    <row r="12849" customFormat="1" ht="13" x14ac:dyDescent="0.15"/>
    <row r="12850" customFormat="1" ht="13" x14ac:dyDescent="0.15"/>
    <row r="12851" customFormat="1" ht="13" x14ac:dyDescent="0.15"/>
    <row r="12852" customFormat="1" ht="13" x14ac:dyDescent="0.15"/>
    <row r="12853" customFormat="1" ht="13" x14ac:dyDescent="0.15"/>
    <row r="12854" customFormat="1" ht="13" x14ac:dyDescent="0.15"/>
    <row r="12855" customFormat="1" ht="13" x14ac:dyDescent="0.15"/>
    <row r="12856" customFormat="1" ht="13" x14ac:dyDescent="0.15"/>
    <row r="12857" customFormat="1" ht="13" x14ac:dyDescent="0.15"/>
    <row r="12858" customFormat="1" ht="13" x14ac:dyDescent="0.15"/>
    <row r="12859" customFormat="1" ht="13" x14ac:dyDescent="0.15"/>
    <row r="12860" customFormat="1" ht="13" x14ac:dyDescent="0.15"/>
    <row r="12861" customFormat="1" ht="13" x14ac:dyDescent="0.15"/>
    <row r="12862" customFormat="1" ht="13" x14ac:dyDescent="0.15"/>
    <row r="12863" customFormat="1" ht="13" x14ac:dyDescent="0.15"/>
    <row r="12864" customFormat="1" ht="13" x14ac:dyDescent="0.15"/>
    <row r="12865" customFormat="1" ht="13" x14ac:dyDescent="0.15"/>
    <row r="12866" customFormat="1" ht="13" x14ac:dyDescent="0.15"/>
    <row r="12867" customFormat="1" ht="13" x14ac:dyDescent="0.15"/>
    <row r="12868" customFormat="1" ht="13" x14ac:dyDescent="0.15"/>
    <row r="12869" customFormat="1" ht="13" x14ac:dyDescent="0.15"/>
    <row r="12870" customFormat="1" ht="13" x14ac:dyDescent="0.15"/>
    <row r="12871" customFormat="1" ht="13" x14ac:dyDescent="0.15"/>
    <row r="12872" customFormat="1" ht="13" x14ac:dyDescent="0.15"/>
    <row r="12873" customFormat="1" ht="13" x14ac:dyDescent="0.15"/>
    <row r="12874" customFormat="1" ht="13" x14ac:dyDescent="0.15"/>
    <row r="12875" customFormat="1" ht="13" x14ac:dyDescent="0.15"/>
    <row r="12876" customFormat="1" ht="13" x14ac:dyDescent="0.15"/>
    <row r="12877" customFormat="1" ht="13" x14ac:dyDescent="0.15"/>
    <row r="12878" customFormat="1" ht="13" x14ac:dyDescent="0.15"/>
    <row r="12879" customFormat="1" ht="13" x14ac:dyDescent="0.15"/>
    <row r="12880" customFormat="1" ht="13" x14ac:dyDescent="0.15"/>
    <row r="12881" customFormat="1" ht="13" x14ac:dyDescent="0.15"/>
    <row r="12882" customFormat="1" ht="13" x14ac:dyDescent="0.15"/>
    <row r="12883" customFormat="1" ht="13" x14ac:dyDescent="0.15"/>
    <row r="12884" customFormat="1" ht="13" x14ac:dyDescent="0.15"/>
    <row r="12885" customFormat="1" ht="13" x14ac:dyDescent="0.15"/>
    <row r="12886" customFormat="1" ht="13" x14ac:dyDescent="0.15"/>
    <row r="12887" customFormat="1" ht="13" x14ac:dyDescent="0.15"/>
    <row r="12888" customFormat="1" ht="13" x14ac:dyDescent="0.15"/>
    <row r="12889" customFormat="1" ht="13" x14ac:dyDescent="0.15"/>
    <row r="12890" customFormat="1" ht="13" x14ac:dyDescent="0.15"/>
    <row r="12891" customFormat="1" ht="13" x14ac:dyDescent="0.15"/>
    <row r="12892" customFormat="1" ht="13" x14ac:dyDescent="0.15"/>
    <row r="12893" customFormat="1" ht="13" x14ac:dyDescent="0.15"/>
    <row r="12894" customFormat="1" ht="13" x14ac:dyDescent="0.15"/>
    <row r="12895" customFormat="1" ht="13" x14ac:dyDescent="0.15"/>
    <row r="12896" customFormat="1" ht="13" x14ac:dyDescent="0.15"/>
    <row r="12897" customFormat="1" ht="13" x14ac:dyDescent="0.15"/>
    <row r="12898" customFormat="1" ht="13" x14ac:dyDescent="0.15"/>
    <row r="12899" customFormat="1" ht="13" x14ac:dyDescent="0.15"/>
    <row r="12900" customFormat="1" ht="13" x14ac:dyDescent="0.15"/>
    <row r="12901" customFormat="1" ht="13" x14ac:dyDescent="0.15"/>
    <row r="12902" customFormat="1" ht="13" x14ac:dyDescent="0.15"/>
    <row r="12903" customFormat="1" ht="13" x14ac:dyDescent="0.15"/>
    <row r="12904" customFormat="1" ht="13" x14ac:dyDescent="0.15"/>
    <row r="12905" customFormat="1" ht="13" x14ac:dyDescent="0.15"/>
    <row r="12906" customFormat="1" ht="13" x14ac:dyDescent="0.15"/>
    <row r="12907" customFormat="1" ht="13" x14ac:dyDescent="0.15"/>
    <row r="12908" customFormat="1" ht="13" x14ac:dyDescent="0.15"/>
    <row r="12909" customFormat="1" ht="13" x14ac:dyDescent="0.15"/>
    <row r="12910" customFormat="1" ht="13" x14ac:dyDescent="0.15"/>
    <row r="12911" customFormat="1" ht="13" x14ac:dyDescent="0.15"/>
    <row r="12912" customFormat="1" ht="13" x14ac:dyDescent="0.15"/>
    <row r="12913" customFormat="1" ht="13" x14ac:dyDescent="0.15"/>
    <row r="12914" customFormat="1" ht="13" x14ac:dyDescent="0.15"/>
    <row r="12915" customFormat="1" ht="13" x14ac:dyDescent="0.15"/>
    <row r="12916" customFormat="1" ht="13" x14ac:dyDescent="0.15"/>
    <row r="12917" customFormat="1" ht="13" x14ac:dyDescent="0.15"/>
    <row r="12918" customFormat="1" ht="13" x14ac:dyDescent="0.15"/>
    <row r="12919" customFormat="1" ht="13" x14ac:dyDescent="0.15"/>
    <row r="12920" customFormat="1" ht="13" x14ac:dyDescent="0.15"/>
    <row r="12921" customFormat="1" ht="13" x14ac:dyDescent="0.15"/>
    <row r="12922" customFormat="1" ht="13" x14ac:dyDescent="0.15"/>
    <row r="12923" customFormat="1" ht="13" x14ac:dyDescent="0.15"/>
    <row r="12924" customFormat="1" ht="13" x14ac:dyDescent="0.15"/>
    <row r="12925" customFormat="1" ht="13" x14ac:dyDescent="0.15"/>
    <row r="12926" customFormat="1" ht="13" x14ac:dyDescent="0.15"/>
    <row r="12927" customFormat="1" ht="13" x14ac:dyDescent="0.15"/>
    <row r="12928" customFormat="1" ht="13" x14ac:dyDescent="0.15"/>
    <row r="12929" customFormat="1" ht="13" x14ac:dyDescent="0.15"/>
    <row r="12930" customFormat="1" ht="13" x14ac:dyDescent="0.15"/>
    <row r="12931" customFormat="1" ht="13" x14ac:dyDescent="0.15"/>
    <row r="12932" customFormat="1" ht="13" x14ac:dyDescent="0.15"/>
    <row r="12933" customFormat="1" ht="13" x14ac:dyDescent="0.15"/>
    <row r="12934" customFormat="1" ht="13" x14ac:dyDescent="0.15"/>
    <row r="12935" customFormat="1" ht="13" x14ac:dyDescent="0.15"/>
    <row r="12936" customFormat="1" ht="13" x14ac:dyDescent="0.15"/>
    <row r="12937" customFormat="1" ht="13" x14ac:dyDescent="0.15"/>
    <row r="12938" customFormat="1" ht="13" x14ac:dyDescent="0.15"/>
    <row r="12939" customFormat="1" ht="13" x14ac:dyDescent="0.15"/>
    <row r="12940" customFormat="1" ht="13" x14ac:dyDescent="0.15"/>
    <row r="12941" customFormat="1" ht="13" x14ac:dyDescent="0.15"/>
    <row r="12942" customFormat="1" ht="13" x14ac:dyDescent="0.15"/>
    <row r="12943" customFormat="1" ht="13" x14ac:dyDescent="0.15"/>
    <row r="12944" customFormat="1" ht="13" x14ac:dyDescent="0.15"/>
    <row r="12945" customFormat="1" ht="13" x14ac:dyDescent="0.15"/>
    <row r="12946" customFormat="1" ht="13" x14ac:dyDescent="0.15"/>
    <row r="12947" customFormat="1" ht="13" x14ac:dyDescent="0.15"/>
    <row r="12948" customFormat="1" ht="13" x14ac:dyDescent="0.15"/>
    <row r="12949" customFormat="1" ht="13" x14ac:dyDescent="0.15"/>
    <row r="12950" customFormat="1" ht="13" x14ac:dyDescent="0.15"/>
    <row r="12951" customFormat="1" ht="13" x14ac:dyDescent="0.15"/>
    <row r="12952" customFormat="1" ht="13" x14ac:dyDescent="0.15"/>
    <row r="12953" customFormat="1" ht="13" x14ac:dyDescent="0.15"/>
    <row r="12954" customFormat="1" ht="13" x14ac:dyDescent="0.15"/>
    <row r="12955" customFormat="1" ht="13" x14ac:dyDescent="0.15"/>
    <row r="12956" customFormat="1" ht="13" x14ac:dyDescent="0.15"/>
    <row r="12957" customFormat="1" ht="13" x14ac:dyDescent="0.15"/>
    <row r="12958" customFormat="1" ht="13" x14ac:dyDescent="0.15"/>
    <row r="12959" customFormat="1" ht="13" x14ac:dyDescent="0.15"/>
    <row r="12960" customFormat="1" ht="13" x14ac:dyDescent="0.15"/>
    <row r="12961" customFormat="1" ht="13" x14ac:dyDescent="0.15"/>
    <row r="12962" customFormat="1" ht="13" x14ac:dyDescent="0.15"/>
    <row r="12963" customFormat="1" ht="13" x14ac:dyDescent="0.15"/>
    <row r="12964" customFormat="1" ht="13" x14ac:dyDescent="0.15"/>
    <row r="12965" customFormat="1" ht="13" x14ac:dyDescent="0.15"/>
    <row r="12966" customFormat="1" ht="13" x14ac:dyDescent="0.15"/>
    <row r="12967" customFormat="1" ht="13" x14ac:dyDescent="0.15"/>
    <row r="12968" customFormat="1" ht="13" x14ac:dyDescent="0.15"/>
    <row r="12969" customFormat="1" ht="13" x14ac:dyDescent="0.15"/>
    <row r="12970" customFormat="1" ht="13" x14ac:dyDescent="0.15"/>
    <row r="12971" customFormat="1" ht="13" x14ac:dyDescent="0.15"/>
    <row r="12972" customFormat="1" ht="13" x14ac:dyDescent="0.15"/>
    <row r="12973" customFormat="1" ht="13" x14ac:dyDescent="0.15"/>
    <row r="12974" customFormat="1" ht="13" x14ac:dyDescent="0.15"/>
    <row r="12975" customFormat="1" ht="13" x14ac:dyDescent="0.15"/>
    <row r="12976" customFormat="1" ht="13" x14ac:dyDescent="0.15"/>
    <row r="12977" customFormat="1" ht="13" x14ac:dyDescent="0.15"/>
    <row r="12978" customFormat="1" ht="13" x14ac:dyDescent="0.15"/>
    <row r="12979" customFormat="1" ht="13" x14ac:dyDescent="0.15"/>
    <row r="12980" customFormat="1" ht="13" x14ac:dyDescent="0.15"/>
    <row r="12981" customFormat="1" ht="13" x14ac:dyDescent="0.15"/>
    <row r="12982" customFormat="1" ht="13" x14ac:dyDescent="0.15"/>
    <row r="12983" customFormat="1" ht="13" x14ac:dyDescent="0.15"/>
    <row r="12984" customFormat="1" ht="13" x14ac:dyDescent="0.15"/>
    <row r="12985" customFormat="1" ht="13" x14ac:dyDescent="0.15"/>
    <row r="12986" customFormat="1" ht="13" x14ac:dyDescent="0.15"/>
    <row r="12987" customFormat="1" ht="13" x14ac:dyDescent="0.15"/>
    <row r="12988" customFormat="1" ht="13" x14ac:dyDescent="0.15"/>
    <row r="12989" customFormat="1" ht="13" x14ac:dyDescent="0.15"/>
    <row r="12990" customFormat="1" ht="13" x14ac:dyDescent="0.15"/>
    <row r="12991" customFormat="1" ht="13" x14ac:dyDescent="0.15"/>
    <row r="12992" customFormat="1" ht="13" x14ac:dyDescent="0.15"/>
    <row r="12993" customFormat="1" ht="13" x14ac:dyDescent="0.15"/>
    <row r="12994" customFormat="1" ht="13" x14ac:dyDescent="0.15"/>
    <row r="12995" customFormat="1" ht="13" x14ac:dyDescent="0.15"/>
    <row r="12996" customFormat="1" ht="13" x14ac:dyDescent="0.15"/>
    <row r="12997" customFormat="1" ht="13" x14ac:dyDescent="0.15"/>
    <row r="12998" customFormat="1" ht="13" x14ac:dyDescent="0.15"/>
    <row r="12999" customFormat="1" ht="13" x14ac:dyDescent="0.15"/>
    <row r="13000" customFormat="1" ht="13" x14ac:dyDescent="0.15"/>
    <row r="13001" customFormat="1" ht="13" x14ac:dyDescent="0.15"/>
    <row r="13002" customFormat="1" ht="13" x14ac:dyDescent="0.15"/>
    <row r="13003" customFormat="1" ht="13" x14ac:dyDescent="0.15"/>
    <row r="13004" customFormat="1" ht="13" x14ac:dyDescent="0.15"/>
    <row r="13005" customFormat="1" ht="13" x14ac:dyDescent="0.15"/>
    <row r="13006" customFormat="1" ht="13" x14ac:dyDescent="0.15"/>
    <row r="13007" customFormat="1" ht="13" x14ac:dyDescent="0.15"/>
    <row r="13008" customFormat="1" ht="13" x14ac:dyDescent="0.15"/>
    <row r="13009" customFormat="1" ht="13" x14ac:dyDescent="0.15"/>
    <row r="13010" customFormat="1" ht="13" x14ac:dyDescent="0.15"/>
    <row r="13011" customFormat="1" ht="13" x14ac:dyDescent="0.15"/>
    <row r="13012" customFormat="1" ht="13" x14ac:dyDescent="0.15"/>
    <row r="13013" customFormat="1" ht="13" x14ac:dyDescent="0.15"/>
    <row r="13014" customFormat="1" ht="13" x14ac:dyDescent="0.15"/>
    <row r="13015" customFormat="1" ht="13" x14ac:dyDescent="0.15"/>
    <row r="13016" customFormat="1" ht="13" x14ac:dyDescent="0.15"/>
    <row r="13017" customFormat="1" ht="13" x14ac:dyDescent="0.15"/>
    <row r="13018" customFormat="1" ht="13" x14ac:dyDescent="0.15"/>
    <row r="13019" customFormat="1" ht="13" x14ac:dyDescent="0.15"/>
    <row r="13020" customFormat="1" ht="13" x14ac:dyDescent="0.15"/>
    <row r="13021" customFormat="1" ht="13" x14ac:dyDescent="0.15"/>
    <row r="13022" customFormat="1" ht="13" x14ac:dyDescent="0.15"/>
    <row r="13023" customFormat="1" ht="13" x14ac:dyDescent="0.15"/>
    <row r="13024" customFormat="1" ht="13" x14ac:dyDescent="0.15"/>
    <row r="13025" customFormat="1" ht="13" x14ac:dyDescent="0.15"/>
    <row r="13026" customFormat="1" ht="13" x14ac:dyDescent="0.15"/>
    <row r="13027" customFormat="1" ht="13" x14ac:dyDescent="0.15"/>
    <row r="13028" customFormat="1" ht="13" x14ac:dyDescent="0.15"/>
    <row r="13029" customFormat="1" ht="13" x14ac:dyDescent="0.15"/>
    <row r="13030" customFormat="1" ht="13" x14ac:dyDescent="0.15"/>
    <row r="13031" customFormat="1" ht="13" x14ac:dyDescent="0.15"/>
    <row r="13032" customFormat="1" ht="13" x14ac:dyDescent="0.15"/>
    <row r="13033" customFormat="1" ht="13" x14ac:dyDescent="0.15"/>
    <row r="13034" customFormat="1" ht="13" x14ac:dyDescent="0.15"/>
    <row r="13035" customFormat="1" ht="13" x14ac:dyDescent="0.15"/>
    <row r="13036" customFormat="1" ht="13" x14ac:dyDescent="0.15"/>
    <row r="13037" customFormat="1" ht="13" x14ac:dyDescent="0.15"/>
    <row r="13038" customFormat="1" ht="13" x14ac:dyDescent="0.15"/>
    <row r="13039" customFormat="1" ht="13" x14ac:dyDescent="0.15"/>
    <row r="13040" customFormat="1" ht="13" x14ac:dyDescent="0.15"/>
    <row r="13041" customFormat="1" ht="13" x14ac:dyDescent="0.15"/>
    <row r="13042" customFormat="1" ht="13" x14ac:dyDescent="0.15"/>
    <row r="13043" customFormat="1" ht="13" x14ac:dyDescent="0.15"/>
    <row r="13044" customFormat="1" ht="13" x14ac:dyDescent="0.15"/>
    <row r="13045" customFormat="1" ht="13" x14ac:dyDescent="0.15"/>
    <row r="13046" customFormat="1" ht="13" x14ac:dyDescent="0.15"/>
    <row r="13047" customFormat="1" ht="13" x14ac:dyDescent="0.15"/>
    <row r="13048" customFormat="1" ht="13" x14ac:dyDescent="0.15"/>
    <row r="13049" customFormat="1" ht="13" x14ac:dyDescent="0.15"/>
    <row r="13050" customFormat="1" ht="13" x14ac:dyDescent="0.15"/>
    <row r="13051" customFormat="1" ht="13" x14ac:dyDescent="0.15"/>
    <row r="13052" customFormat="1" ht="13" x14ac:dyDescent="0.15"/>
    <row r="13053" customFormat="1" ht="13" x14ac:dyDescent="0.15"/>
    <row r="13054" customFormat="1" ht="13" x14ac:dyDescent="0.15"/>
    <row r="13055" customFormat="1" ht="13" x14ac:dyDescent="0.15"/>
    <row r="13056" customFormat="1" ht="13" x14ac:dyDescent="0.15"/>
    <row r="13057" customFormat="1" ht="13" x14ac:dyDescent="0.15"/>
    <row r="13058" customFormat="1" ht="13" x14ac:dyDescent="0.15"/>
    <row r="13059" customFormat="1" ht="13" x14ac:dyDescent="0.15"/>
    <row r="13060" customFormat="1" ht="13" x14ac:dyDescent="0.15"/>
    <row r="13061" customFormat="1" ht="13" x14ac:dyDescent="0.15"/>
    <row r="13062" customFormat="1" ht="13" x14ac:dyDescent="0.15"/>
    <row r="13063" customFormat="1" ht="13" x14ac:dyDescent="0.15"/>
    <row r="13064" customFormat="1" ht="13" x14ac:dyDescent="0.15"/>
    <row r="13065" customFormat="1" ht="13" x14ac:dyDescent="0.15"/>
    <row r="13066" customFormat="1" ht="13" x14ac:dyDescent="0.15"/>
    <row r="13067" customFormat="1" ht="13" x14ac:dyDescent="0.15"/>
    <row r="13068" customFormat="1" ht="13" x14ac:dyDescent="0.15"/>
    <row r="13069" customFormat="1" ht="13" x14ac:dyDescent="0.15"/>
    <row r="13070" customFormat="1" ht="13" x14ac:dyDescent="0.15"/>
    <row r="13071" customFormat="1" ht="13" x14ac:dyDescent="0.15"/>
    <row r="13072" customFormat="1" ht="13" x14ac:dyDescent="0.15"/>
    <row r="13073" customFormat="1" ht="13" x14ac:dyDescent="0.15"/>
    <row r="13074" customFormat="1" ht="13" x14ac:dyDescent="0.15"/>
    <row r="13075" customFormat="1" ht="13" x14ac:dyDescent="0.15"/>
    <row r="13076" customFormat="1" ht="13" x14ac:dyDescent="0.15"/>
    <row r="13077" customFormat="1" ht="13" x14ac:dyDescent="0.15"/>
    <row r="13078" customFormat="1" ht="13" x14ac:dyDescent="0.15"/>
    <row r="13079" customFormat="1" ht="13" x14ac:dyDescent="0.15"/>
    <row r="13080" customFormat="1" ht="13" x14ac:dyDescent="0.15"/>
    <row r="13081" customFormat="1" ht="13" x14ac:dyDescent="0.15"/>
    <row r="13082" customFormat="1" ht="13" x14ac:dyDescent="0.15"/>
    <row r="13083" customFormat="1" ht="13" x14ac:dyDescent="0.15"/>
    <row r="13084" customFormat="1" ht="13" x14ac:dyDescent="0.15"/>
    <row r="13085" customFormat="1" ht="13" x14ac:dyDescent="0.15"/>
    <row r="13086" customFormat="1" ht="13" x14ac:dyDescent="0.15"/>
    <row r="13087" customFormat="1" ht="13" x14ac:dyDescent="0.15"/>
    <row r="13088" customFormat="1" ht="13" x14ac:dyDescent="0.15"/>
    <row r="13089" customFormat="1" ht="13" x14ac:dyDescent="0.15"/>
    <row r="13090" customFormat="1" ht="13" x14ac:dyDescent="0.15"/>
    <row r="13091" customFormat="1" ht="13" x14ac:dyDescent="0.15"/>
    <row r="13092" customFormat="1" ht="13" x14ac:dyDescent="0.15"/>
    <row r="13093" customFormat="1" ht="13" x14ac:dyDescent="0.15"/>
    <row r="13094" customFormat="1" ht="13" x14ac:dyDescent="0.15"/>
    <row r="13095" customFormat="1" ht="13" x14ac:dyDescent="0.15"/>
    <row r="13096" customFormat="1" ht="13" x14ac:dyDescent="0.15"/>
    <row r="13097" customFormat="1" ht="13" x14ac:dyDescent="0.15"/>
    <row r="13098" customFormat="1" ht="13" x14ac:dyDescent="0.15"/>
    <row r="13099" customFormat="1" ht="13" x14ac:dyDescent="0.15"/>
    <row r="13100" customFormat="1" ht="13" x14ac:dyDescent="0.15"/>
    <row r="13101" customFormat="1" ht="13" x14ac:dyDescent="0.15"/>
    <row r="13102" customFormat="1" ht="13" x14ac:dyDescent="0.15"/>
    <row r="13103" customFormat="1" ht="13" x14ac:dyDescent="0.15"/>
    <row r="13104" customFormat="1" ht="13" x14ac:dyDescent="0.15"/>
    <row r="13105" customFormat="1" ht="13" x14ac:dyDescent="0.15"/>
    <row r="13106" customFormat="1" ht="13" x14ac:dyDescent="0.15"/>
    <row r="13107" customFormat="1" ht="13" x14ac:dyDescent="0.15"/>
    <row r="13108" customFormat="1" ht="13" x14ac:dyDescent="0.15"/>
    <row r="13109" customFormat="1" ht="13" x14ac:dyDescent="0.15"/>
    <row r="13110" customFormat="1" ht="13" x14ac:dyDescent="0.15"/>
    <row r="13111" customFormat="1" ht="13" x14ac:dyDescent="0.15"/>
    <row r="13112" customFormat="1" ht="13" x14ac:dyDescent="0.15"/>
    <row r="13113" customFormat="1" ht="13" x14ac:dyDescent="0.15"/>
    <row r="13114" customFormat="1" ht="13" x14ac:dyDescent="0.15"/>
    <row r="13115" customFormat="1" ht="13" x14ac:dyDescent="0.15"/>
    <row r="13116" customFormat="1" ht="13" x14ac:dyDescent="0.15"/>
    <row r="13117" customFormat="1" ht="13" x14ac:dyDescent="0.15"/>
    <row r="13118" customFormat="1" ht="13" x14ac:dyDescent="0.15"/>
    <row r="13119" customFormat="1" ht="13" x14ac:dyDescent="0.15"/>
    <row r="13120" customFormat="1" ht="13" x14ac:dyDescent="0.15"/>
    <row r="13121" customFormat="1" ht="13" x14ac:dyDescent="0.15"/>
    <row r="13122" customFormat="1" ht="13" x14ac:dyDescent="0.15"/>
    <row r="13123" customFormat="1" ht="13" x14ac:dyDescent="0.15"/>
    <row r="13124" customFormat="1" ht="13" x14ac:dyDescent="0.15"/>
    <row r="13125" customFormat="1" ht="13" x14ac:dyDescent="0.15"/>
    <row r="13126" customFormat="1" ht="13" x14ac:dyDescent="0.15"/>
    <row r="13127" customFormat="1" ht="13" x14ac:dyDescent="0.15"/>
    <row r="13128" customFormat="1" ht="13" x14ac:dyDescent="0.15"/>
    <row r="13129" customFormat="1" ht="13" x14ac:dyDescent="0.15"/>
    <row r="13130" customFormat="1" ht="13" x14ac:dyDescent="0.15"/>
    <row r="13131" customFormat="1" ht="13" x14ac:dyDescent="0.15"/>
    <row r="13132" customFormat="1" ht="13" x14ac:dyDescent="0.15"/>
    <row r="13133" customFormat="1" ht="13" x14ac:dyDescent="0.15"/>
    <row r="13134" customFormat="1" ht="13" x14ac:dyDescent="0.15"/>
    <row r="13135" customFormat="1" ht="13" x14ac:dyDescent="0.15"/>
    <row r="13136" customFormat="1" ht="13" x14ac:dyDescent="0.15"/>
    <row r="13137" customFormat="1" ht="13" x14ac:dyDescent="0.15"/>
    <row r="13138" customFormat="1" ht="13" x14ac:dyDescent="0.15"/>
    <row r="13139" customFormat="1" ht="13" x14ac:dyDescent="0.15"/>
    <row r="13140" customFormat="1" ht="13" x14ac:dyDescent="0.15"/>
    <row r="13141" customFormat="1" ht="13" x14ac:dyDescent="0.15"/>
    <row r="13142" customFormat="1" ht="13" x14ac:dyDescent="0.15"/>
    <row r="13143" customFormat="1" ht="13" x14ac:dyDescent="0.15"/>
    <row r="13144" customFormat="1" ht="13" x14ac:dyDescent="0.15"/>
    <row r="13145" customFormat="1" ht="13" x14ac:dyDescent="0.15"/>
    <row r="13146" customFormat="1" ht="13" x14ac:dyDescent="0.15"/>
    <row r="13147" customFormat="1" ht="13" x14ac:dyDescent="0.15"/>
    <row r="13148" customFormat="1" ht="13" x14ac:dyDescent="0.15"/>
    <row r="13149" customFormat="1" ht="13" x14ac:dyDescent="0.15"/>
    <row r="13150" customFormat="1" ht="13" x14ac:dyDescent="0.15"/>
    <row r="13151" customFormat="1" ht="13" x14ac:dyDescent="0.15"/>
    <row r="13152" customFormat="1" ht="13" x14ac:dyDescent="0.15"/>
    <row r="13153" customFormat="1" ht="13" x14ac:dyDescent="0.15"/>
    <row r="13154" customFormat="1" ht="13" x14ac:dyDescent="0.15"/>
    <row r="13155" customFormat="1" ht="13" x14ac:dyDescent="0.15"/>
    <row r="13156" customFormat="1" ht="13" x14ac:dyDescent="0.15"/>
    <row r="13157" customFormat="1" ht="13" x14ac:dyDescent="0.15"/>
    <row r="13158" customFormat="1" ht="13" x14ac:dyDescent="0.15"/>
    <row r="13159" customFormat="1" ht="13" x14ac:dyDescent="0.15"/>
    <row r="13160" customFormat="1" ht="13" x14ac:dyDescent="0.15"/>
    <row r="13161" customFormat="1" ht="13" x14ac:dyDescent="0.15"/>
    <row r="13162" customFormat="1" ht="13" x14ac:dyDescent="0.15"/>
    <row r="13163" customFormat="1" ht="13" x14ac:dyDescent="0.15"/>
    <row r="13164" customFormat="1" ht="13" x14ac:dyDescent="0.15"/>
    <row r="13165" customFormat="1" ht="13" x14ac:dyDescent="0.15"/>
    <row r="13166" customFormat="1" ht="13" x14ac:dyDescent="0.15"/>
    <row r="13167" customFormat="1" ht="13" x14ac:dyDescent="0.15"/>
    <row r="13168" customFormat="1" ht="13" x14ac:dyDescent="0.15"/>
    <row r="13169" customFormat="1" ht="13" x14ac:dyDescent="0.15"/>
    <row r="13170" customFormat="1" ht="13" x14ac:dyDescent="0.15"/>
    <row r="13171" customFormat="1" ht="13" x14ac:dyDescent="0.15"/>
    <row r="13172" customFormat="1" ht="13" x14ac:dyDescent="0.15"/>
    <row r="13173" customFormat="1" ht="13" x14ac:dyDescent="0.15"/>
    <row r="13174" customFormat="1" ht="13" x14ac:dyDescent="0.15"/>
    <row r="13175" customFormat="1" ht="13" x14ac:dyDescent="0.15"/>
    <row r="13176" customFormat="1" ht="13" x14ac:dyDescent="0.15"/>
    <row r="13177" customFormat="1" ht="13" x14ac:dyDescent="0.15"/>
    <row r="13178" customFormat="1" ht="13" x14ac:dyDescent="0.15"/>
    <row r="13179" customFormat="1" ht="13" x14ac:dyDescent="0.15"/>
    <row r="13180" customFormat="1" ht="13" x14ac:dyDescent="0.15"/>
    <row r="13181" customFormat="1" ht="13" x14ac:dyDescent="0.15"/>
    <row r="13182" customFormat="1" ht="13" x14ac:dyDescent="0.15"/>
    <row r="13183" customFormat="1" ht="13" x14ac:dyDescent="0.15"/>
    <row r="13184" customFormat="1" ht="13" x14ac:dyDescent="0.15"/>
    <row r="13185" customFormat="1" ht="13" x14ac:dyDescent="0.15"/>
    <row r="13186" customFormat="1" ht="13" x14ac:dyDescent="0.15"/>
    <row r="13187" customFormat="1" ht="13" x14ac:dyDescent="0.15"/>
    <row r="13188" customFormat="1" ht="13" x14ac:dyDescent="0.15"/>
    <row r="13189" customFormat="1" ht="13" x14ac:dyDescent="0.15"/>
    <row r="13190" customFormat="1" ht="13" x14ac:dyDescent="0.15"/>
    <row r="13191" customFormat="1" ht="13" x14ac:dyDescent="0.15"/>
    <row r="13192" customFormat="1" ht="13" x14ac:dyDescent="0.15"/>
    <row r="13193" customFormat="1" ht="13" x14ac:dyDescent="0.15"/>
    <row r="13194" customFormat="1" ht="13" x14ac:dyDescent="0.15"/>
    <row r="13195" customFormat="1" ht="13" x14ac:dyDescent="0.15"/>
    <row r="13196" customFormat="1" ht="13" x14ac:dyDescent="0.15"/>
    <row r="13197" customFormat="1" ht="13" x14ac:dyDescent="0.15"/>
    <row r="13198" customFormat="1" ht="13" x14ac:dyDescent="0.15"/>
    <row r="13199" customFormat="1" ht="13" x14ac:dyDescent="0.15"/>
    <row r="13200" customFormat="1" ht="13" x14ac:dyDescent="0.15"/>
    <row r="13201" customFormat="1" ht="13" x14ac:dyDescent="0.15"/>
    <row r="13202" customFormat="1" ht="13" x14ac:dyDescent="0.15"/>
    <row r="13203" customFormat="1" ht="13" x14ac:dyDescent="0.15"/>
    <row r="13204" customFormat="1" ht="13" x14ac:dyDescent="0.15"/>
    <row r="13205" customFormat="1" ht="13" x14ac:dyDescent="0.15"/>
    <row r="13206" customFormat="1" ht="13" x14ac:dyDescent="0.15"/>
    <row r="13207" customFormat="1" ht="13" x14ac:dyDescent="0.15"/>
    <row r="13208" customFormat="1" ht="13" x14ac:dyDescent="0.15"/>
    <row r="13209" customFormat="1" ht="13" x14ac:dyDescent="0.15"/>
    <row r="13210" customFormat="1" ht="13" x14ac:dyDescent="0.15"/>
    <row r="13211" customFormat="1" ht="13" x14ac:dyDescent="0.15"/>
    <row r="13212" customFormat="1" ht="13" x14ac:dyDescent="0.15"/>
    <row r="13213" customFormat="1" ht="13" x14ac:dyDescent="0.15"/>
    <row r="13214" customFormat="1" ht="13" x14ac:dyDescent="0.15"/>
    <row r="13215" customFormat="1" ht="13" x14ac:dyDescent="0.15"/>
    <row r="13216" customFormat="1" ht="13" x14ac:dyDescent="0.15"/>
    <row r="13217" customFormat="1" ht="13" x14ac:dyDescent="0.15"/>
    <row r="13218" customFormat="1" ht="13" x14ac:dyDescent="0.15"/>
    <row r="13219" customFormat="1" ht="13" x14ac:dyDescent="0.15"/>
    <row r="13220" customFormat="1" ht="13" x14ac:dyDescent="0.15"/>
    <row r="13221" customFormat="1" ht="13" x14ac:dyDescent="0.15"/>
    <row r="13222" customFormat="1" ht="13" x14ac:dyDescent="0.15"/>
    <row r="13223" customFormat="1" ht="13" x14ac:dyDescent="0.15"/>
    <row r="13224" customFormat="1" ht="13" x14ac:dyDescent="0.15"/>
    <row r="13225" customFormat="1" ht="13" x14ac:dyDescent="0.15"/>
    <row r="13226" customFormat="1" ht="13" x14ac:dyDescent="0.15"/>
    <row r="13227" customFormat="1" ht="13" x14ac:dyDescent="0.15"/>
    <row r="13228" customFormat="1" ht="13" x14ac:dyDescent="0.15"/>
    <row r="13229" customFormat="1" ht="13" x14ac:dyDescent="0.15"/>
    <row r="13230" customFormat="1" ht="13" x14ac:dyDescent="0.15"/>
    <row r="13231" customFormat="1" ht="13" x14ac:dyDescent="0.15"/>
    <row r="13232" customFormat="1" ht="13" x14ac:dyDescent="0.15"/>
    <row r="13233" customFormat="1" ht="13" x14ac:dyDescent="0.15"/>
    <row r="13234" customFormat="1" ht="13" x14ac:dyDescent="0.15"/>
    <row r="13235" customFormat="1" ht="13" x14ac:dyDescent="0.15"/>
    <row r="13236" customFormat="1" ht="13" x14ac:dyDescent="0.15"/>
    <row r="13237" customFormat="1" ht="13" x14ac:dyDescent="0.15"/>
    <row r="13238" customFormat="1" ht="13" x14ac:dyDescent="0.15"/>
    <row r="13239" customFormat="1" ht="13" x14ac:dyDescent="0.15"/>
    <row r="13240" customFormat="1" ht="13" x14ac:dyDescent="0.15"/>
    <row r="13241" customFormat="1" ht="13" x14ac:dyDescent="0.15"/>
    <row r="13242" customFormat="1" ht="13" x14ac:dyDescent="0.15"/>
    <row r="13243" customFormat="1" ht="13" x14ac:dyDescent="0.15"/>
    <row r="13244" customFormat="1" ht="13" x14ac:dyDescent="0.15"/>
    <row r="13245" customFormat="1" ht="13" x14ac:dyDescent="0.15"/>
    <row r="13246" customFormat="1" ht="13" x14ac:dyDescent="0.15"/>
    <row r="13247" customFormat="1" ht="13" x14ac:dyDescent="0.15"/>
    <row r="13248" customFormat="1" ht="13" x14ac:dyDescent="0.15"/>
    <row r="13249" customFormat="1" ht="13" x14ac:dyDescent="0.15"/>
    <row r="13250" customFormat="1" ht="13" x14ac:dyDescent="0.15"/>
    <row r="13251" customFormat="1" ht="13" x14ac:dyDescent="0.15"/>
    <row r="13252" customFormat="1" ht="13" x14ac:dyDescent="0.15"/>
    <row r="13253" customFormat="1" ht="13" x14ac:dyDescent="0.15"/>
    <row r="13254" customFormat="1" ht="13" x14ac:dyDescent="0.15"/>
    <row r="13255" customFormat="1" ht="13" x14ac:dyDescent="0.15"/>
    <row r="13256" customFormat="1" ht="13" x14ac:dyDescent="0.15"/>
    <row r="13257" customFormat="1" ht="13" x14ac:dyDescent="0.15"/>
    <row r="13258" customFormat="1" ht="13" x14ac:dyDescent="0.15"/>
    <row r="13259" customFormat="1" ht="13" x14ac:dyDescent="0.15"/>
    <row r="13260" customFormat="1" ht="13" x14ac:dyDescent="0.15"/>
    <row r="13261" customFormat="1" ht="13" x14ac:dyDescent="0.15"/>
    <row r="13262" customFormat="1" ht="13" x14ac:dyDescent="0.15"/>
    <row r="13263" customFormat="1" ht="13" x14ac:dyDescent="0.15"/>
    <row r="13264" customFormat="1" ht="13" x14ac:dyDescent="0.15"/>
    <row r="13265" customFormat="1" ht="13" x14ac:dyDescent="0.15"/>
    <row r="13266" customFormat="1" ht="13" x14ac:dyDescent="0.15"/>
    <row r="13267" customFormat="1" ht="13" x14ac:dyDescent="0.15"/>
    <row r="13268" customFormat="1" ht="13" x14ac:dyDescent="0.15"/>
    <row r="13269" customFormat="1" ht="13" x14ac:dyDescent="0.15"/>
    <row r="13270" customFormat="1" ht="13" x14ac:dyDescent="0.15"/>
    <row r="13271" customFormat="1" ht="13" x14ac:dyDescent="0.15"/>
    <row r="13272" customFormat="1" ht="13" x14ac:dyDescent="0.15"/>
    <row r="13273" customFormat="1" ht="13" x14ac:dyDescent="0.15"/>
    <row r="13274" customFormat="1" ht="13" x14ac:dyDescent="0.15"/>
    <row r="13275" customFormat="1" ht="13" x14ac:dyDescent="0.15"/>
    <row r="13276" customFormat="1" ht="13" x14ac:dyDescent="0.15"/>
    <row r="13277" customFormat="1" ht="13" x14ac:dyDescent="0.15"/>
    <row r="13278" customFormat="1" ht="13" x14ac:dyDescent="0.15"/>
    <row r="13279" customFormat="1" ht="13" x14ac:dyDescent="0.15"/>
    <row r="13280" customFormat="1" ht="13" x14ac:dyDescent="0.15"/>
    <row r="13281" customFormat="1" ht="13" x14ac:dyDescent="0.15"/>
    <row r="13282" customFormat="1" ht="13" x14ac:dyDescent="0.15"/>
    <row r="13283" customFormat="1" ht="13" x14ac:dyDescent="0.15"/>
    <row r="13284" customFormat="1" ht="13" x14ac:dyDescent="0.15"/>
    <row r="13285" customFormat="1" ht="13" x14ac:dyDescent="0.15"/>
    <row r="13286" customFormat="1" ht="13" x14ac:dyDescent="0.15"/>
    <row r="13287" customFormat="1" ht="13" x14ac:dyDescent="0.15"/>
    <row r="13288" customFormat="1" ht="13" x14ac:dyDescent="0.15"/>
    <row r="13289" customFormat="1" ht="13" x14ac:dyDescent="0.15"/>
    <row r="13290" customFormat="1" ht="13" x14ac:dyDescent="0.15"/>
    <row r="13291" customFormat="1" ht="13" x14ac:dyDescent="0.15"/>
    <row r="13292" customFormat="1" ht="13" x14ac:dyDescent="0.15"/>
    <row r="13293" customFormat="1" ht="13" x14ac:dyDescent="0.15"/>
    <row r="13294" customFormat="1" ht="13" x14ac:dyDescent="0.15"/>
    <row r="13295" customFormat="1" ht="13" x14ac:dyDescent="0.15"/>
    <row r="13296" customFormat="1" ht="13" x14ac:dyDescent="0.15"/>
    <row r="13297" customFormat="1" ht="13" x14ac:dyDescent="0.15"/>
    <row r="13298" customFormat="1" ht="13" x14ac:dyDescent="0.15"/>
    <row r="13299" customFormat="1" ht="13" x14ac:dyDescent="0.15"/>
    <row r="13300" customFormat="1" ht="13" x14ac:dyDescent="0.15"/>
    <row r="13301" customFormat="1" ht="13" x14ac:dyDescent="0.15"/>
    <row r="13302" customFormat="1" ht="13" x14ac:dyDescent="0.15"/>
    <row r="13303" customFormat="1" ht="13" x14ac:dyDescent="0.15"/>
    <row r="13304" customFormat="1" ht="13" x14ac:dyDescent="0.15"/>
    <row r="13305" customFormat="1" ht="13" x14ac:dyDescent="0.15"/>
    <row r="13306" customFormat="1" ht="13" x14ac:dyDescent="0.15"/>
    <row r="13307" customFormat="1" ht="13" x14ac:dyDescent="0.15"/>
    <row r="13308" customFormat="1" ht="13" x14ac:dyDescent="0.15"/>
    <row r="13309" customFormat="1" ht="13" x14ac:dyDescent="0.15"/>
    <row r="13310" customFormat="1" ht="13" x14ac:dyDescent="0.15"/>
    <row r="13311" customFormat="1" ht="13" x14ac:dyDescent="0.15"/>
    <row r="13312" customFormat="1" ht="13" x14ac:dyDescent="0.15"/>
    <row r="13313" customFormat="1" ht="13" x14ac:dyDescent="0.15"/>
    <row r="13314" customFormat="1" ht="13" x14ac:dyDescent="0.15"/>
    <row r="13315" customFormat="1" ht="13" x14ac:dyDescent="0.15"/>
    <row r="13316" customFormat="1" ht="13" x14ac:dyDescent="0.15"/>
    <row r="13317" customFormat="1" ht="13" x14ac:dyDescent="0.15"/>
    <row r="13318" customFormat="1" ht="13" x14ac:dyDescent="0.15"/>
    <row r="13319" customFormat="1" ht="13" x14ac:dyDescent="0.15"/>
    <row r="13320" customFormat="1" ht="13" x14ac:dyDescent="0.15"/>
    <row r="13321" customFormat="1" ht="13" x14ac:dyDescent="0.15"/>
    <row r="13322" customFormat="1" ht="13" x14ac:dyDescent="0.15"/>
    <row r="13323" customFormat="1" ht="13" x14ac:dyDescent="0.15"/>
    <row r="13324" customFormat="1" ht="13" x14ac:dyDescent="0.15"/>
    <row r="13325" customFormat="1" ht="13" x14ac:dyDescent="0.15"/>
    <row r="13326" customFormat="1" ht="13" x14ac:dyDescent="0.15"/>
    <row r="13327" customFormat="1" ht="13" x14ac:dyDescent="0.15"/>
    <row r="13328" customFormat="1" ht="13" x14ac:dyDescent="0.15"/>
    <row r="13329" customFormat="1" ht="13" x14ac:dyDescent="0.15"/>
    <row r="13330" customFormat="1" ht="13" x14ac:dyDescent="0.15"/>
    <row r="13331" customFormat="1" ht="13" x14ac:dyDescent="0.15"/>
    <row r="13332" customFormat="1" ht="13" x14ac:dyDescent="0.15"/>
    <row r="13333" customFormat="1" ht="13" x14ac:dyDescent="0.15"/>
    <row r="13334" customFormat="1" ht="13" x14ac:dyDescent="0.15"/>
    <row r="13335" customFormat="1" ht="13" x14ac:dyDescent="0.15"/>
    <row r="13336" customFormat="1" ht="13" x14ac:dyDescent="0.15"/>
    <row r="13337" customFormat="1" ht="13" x14ac:dyDescent="0.15"/>
    <row r="13338" customFormat="1" ht="13" x14ac:dyDescent="0.15"/>
    <row r="13339" customFormat="1" ht="13" x14ac:dyDescent="0.15"/>
    <row r="13340" customFormat="1" ht="13" x14ac:dyDescent="0.15"/>
    <row r="13341" customFormat="1" ht="13" x14ac:dyDescent="0.15"/>
    <row r="13342" customFormat="1" ht="13" x14ac:dyDescent="0.15"/>
    <row r="13343" customFormat="1" ht="13" x14ac:dyDescent="0.15"/>
    <row r="13344" customFormat="1" ht="13" x14ac:dyDescent="0.15"/>
    <row r="13345" customFormat="1" ht="13" x14ac:dyDescent="0.15"/>
    <row r="13346" customFormat="1" ht="13" x14ac:dyDescent="0.15"/>
    <row r="13347" customFormat="1" ht="13" x14ac:dyDescent="0.15"/>
    <row r="13348" customFormat="1" ht="13" x14ac:dyDescent="0.15"/>
    <row r="13349" customFormat="1" ht="13" x14ac:dyDescent="0.15"/>
    <row r="13350" customFormat="1" ht="13" x14ac:dyDescent="0.15"/>
    <row r="13351" customFormat="1" ht="13" x14ac:dyDescent="0.15"/>
    <row r="13352" customFormat="1" ht="13" x14ac:dyDescent="0.15"/>
    <row r="13353" customFormat="1" ht="13" x14ac:dyDescent="0.15"/>
    <row r="13354" customFormat="1" ht="13" x14ac:dyDescent="0.15"/>
    <row r="13355" customFormat="1" ht="13" x14ac:dyDescent="0.15"/>
    <row r="13356" customFormat="1" ht="13" x14ac:dyDescent="0.15"/>
    <row r="13357" customFormat="1" ht="13" x14ac:dyDescent="0.15"/>
    <row r="13358" customFormat="1" ht="13" x14ac:dyDescent="0.15"/>
    <row r="13359" customFormat="1" ht="13" x14ac:dyDescent="0.15"/>
    <row r="13360" customFormat="1" ht="13" x14ac:dyDescent="0.15"/>
    <row r="13361" customFormat="1" ht="13" x14ac:dyDescent="0.15"/>
    <row r="13362" customFormat="1" ht="13" x14ac:dyDescent="0.15"/>
    <row r="13363" customFormat="1" ht="13" x14ac:dyDescent="0.15"/>
    <row r="13364" customFormat="1" ht="13" x14ac:dyDescent="0.15"/>
    <row r="13365" customFormat="1" ht="13" x14ac:dyDescent="0.15"/>
    <row r="13366" customFormat="1" ht="13" x14ac:dyDescent="0.15"/>
    <row r="13367" customFormat="1" ht="13" x14ac:dyDescent="0.15"/>
    <row r="13368" customFormat="1" ht="13" x14ac:dyDescent="0.15"/>
    <row r="13369" customFormat="1" ht="13" x14ac:dyDescent="0.15"/>
    <row r="13370" customFormat="1" ht="13" x14ac:dyDescent="0.15"/>
    <row r="13371" customFormat="1" ht="13" x14ac:dyDescent="0.15"/>
    <row r="13372" customFormat="1" ht="13" x14ac:dyDescent="0.15"/>
    <row r="13373" customFormat="1" ht="13" x14ac:dyDescent="0.15"/>
    <row r="13374" customFormat="1" ht="13" x14ac:dyDescent="0.15"/>
    <row r="13375" customFormat="1" ht="13" x14ac:dyDescent="0.15"/>
    <row r="13376" customFormat="1" ht="13" x14ac:dyDescent="0.15"/>
    <row r="13377" customFormat="1" ht="13" x14ac:dyDescent="0.15"/>
    <row r="13378" customFormat="1" ht="13" x14ac:dyDescent="0.15"/>
    <row r="13379" customFormat="1" ht="13" x14ac:dyDescent="0.15"/>
    <row r="13380" customFormat="1" ht="13" x14ac:dyDescent="0.15"/>
    <row r="13381" customFormat="1" ht="13" x14ac:dyDescent="0.15"/>
    <row r="13382" customFormat="1" ht="13" x14ac:dyDescent="0.15"/>
    <row r="13383" customFormat="1" ht="13" x14ac:dyDescent="0.15"/>
    <row r="13384" customFormat="1" ht="13" x14ac:dyDescent="0.15"/>
    <row r="13385" customFormat="1" ht="13" x14ac:dyDescent="0.15"/>
    <row r="13386" customFormat="1" ht="13" x14ac:dyDescent="0.15"/>
    <row r="13387" customFormat="1" ht="13" x14ac:dyDescent="0.15"/>
    <row r="13388" customFormat="1" ht="13" x14ac:dyDescent="0.15"/>
    <row r="13389" customFormat="1" ht="13" x14ac:dyDescent="0.15"/>
    <row r="13390" customFormat="1" ht="13" x14ac:dyDescent="0.15"/>
    <row r="13391" customFormat="1" ht="13" x14ac:dyDescent="0.15"/>
    <row r="13392" customFormat="1" ht="13" x14ac:dyDescent="0.15"/>
    <row r="13393" customFormat="1" ht="13" x14ac:dyDescent="0.15"/>
    <row r="13394" customFormat="1" ht="13" x14ac:dyDescent="0.15"/>
    <row r="13395" customFormat="1" ht="13" x14ac:dyDescent="0.15"/>
    <row r="13396" customFormat="1" ht="13" x14ac:dyDescent="0.15"/>
    <row r="13397" customFormat="1" ht="13" x14ac:dyDescent="0.15"/>
    <row r="13398" customFormat="1" ht="13" x14ac:dyDescent="0.15"/>
    <row r="13399" customFormat="1" ht="13" x14ac:dyDescent="0.15"/>
    <row r="13400" customFormat="1" ht="13" x14ac:dyDescent="0.15"/>
    <row r="13401" customFormat="1" ht="13" x14ac:dyDescent="0.15"/>
    <row r="13402" customFormat="1" ht="13" x14ac:dyDescent="0.15"/>
    <row r="13403" customFormat="1" ht="13" x14ac:dyDescent="0.15"/>
    <row r="13404" customFormat="1" ht="13" x14ac:dyDescent="0.15"/>
    <row r="13405" customFormat="1" ht="13" x14ac:dyDescent="0.15"/>
    <row r="13406" customFormat="1" ht="13" x14ac:dyDescent="0.15"/>
    <row r="13407" customFormat="1" ht="13" x14ac:dyDescent="0.15"/>
    <row r="13408" customFormat="1" ht="13" x14ac:dyDescent="0.15"/>
    <row r="13409" customFormat="1" ht="13" x14ac:dyDescent="0.15"/>
    <row r="13410" customFormat="1" ht="13" x14ac:dyDescent="0.15"/>
    <row r="13411" customFormat="1" ht="13" x14ac:dyDescent="0.15"/>
    <row r="13412" customFormat="1" ht="13" x14ac:dyDescent="0.15"/>
    <row r="13413" customFormat="1" ht="13" x14ac:dyDescent="0.15"/>
    <row r="13414" customFormat="1" ht="13" x14ac:dyDescent="0.15"/>
    <row r="13415" customFormat="1" ht="13" x14ac:dyDescent="0.15"/>
    <row r="13416" customFormat="1" ht="13" x14ac:dyDescent="0.15"/>
    <row r="13417" customFormat="1" ht="13" x14ac:dyDescent="0.15"/>
    <row r="13418" customFormat="1" ht="13" x14ac:dyDescent="0.15"/>
    <row r="13419" customFormat="1" ht="13" x14ac:dyDescent="0.15"/>
    <row r="13420" customFormat="1" ht="13" x14ac:dyDescent="0.15"/>
    <row r="13421" customFormat="1" ht="13" x14ac:dyDescent="0.15"/>
    <row r="13422" customFormat="1" ht="13" x14ac:dyDescent="0.15"/>
    <row r="13423" customFormat="1" ht="13" x14ac:dyDescent="0.15"/>
    <row r="13424" customFormat="1" ht="13" x14ac:dyDescent="0.15"/>
    <row r="13425" customFormat="1" ht="13" x14ac:dyDescent="0.15"/>
    <row r="13426" customFormat="1" ht="13" x14ac:dyDescent="0.15"/>
    <row r="13427" customFormat="1" ht="13" x14ac:dyDescent="0.15"/>
    <row r="13428" customFormat="1" ht="13" x14ac:dyDescent="0.15"/>
    <row r="13429" customFormat="1" ht="13" x14ac:dyDescent="0.15"/>
    <row r="13430" customFormat="1" ht="13" x14ac:dyDescent="0.15"/>
    <row r="13431" customFormat="1" ht="13" x14ac:dyDescent="0.15"/>
    <row r="13432" customFormat="1" ht="13" x14ac:dyDescent="0.15"/>
    <row r="13433" customFormat="1" ht="13" x14ac:dyDescent="0.15"/>
    <row r="13434" customFormat="1" ht="13" x14ac:dyDescent="0.15"/>
    <row r="13435" customFormat="1" ht="13" x14ac:dyDescent="0.15"/>
    <row r="13436" customFormat="1" ht="13" x14ac:dyDescent="0.15"/>
    <row r="13437" customFormat="1" ht="13" x14ac:dyDescent="0.15"/>
    <row r="13438" customFormat="1" ht="13" x14ac:dyDescent="0.15"/>
    <row r="13439" customFormat="1" ht="13" x14ac:dyDescent="0.15"/>
    <row r="13440" customFormat="1" ht="13" x14ac:dyDescent="0.15"/>
    <row r="13441" customFormat="1" ht="13" x14ac:dyDescent="0.15"/>
    <row r="13442" customFormat="1" ht="13" x14ac:dyDescent="0.15"/>
    <row r="13443" customFormat="1" ht="13" x14ac:dyDescent="0.15"/>
    <row r="13444" customFormat="1" ht="13" x14ac:dyDescent="0.15"/>
    <row r="13445" customFormat="1" ht="13" x14ac:dyDescent="0.15"/>
    <row r="13446" customFormat="1" ht="13" x14ac:dyDescent="0.15"/>
    <row r="13447" customFormat="1" ht="13" x14ac:dyDescent="0.15"/>
    <row r="13448" customFormat="1" ht="13" x14ac:dyDescent="0.15"/>
    <row r="13449" customFormat="1" ht="13" x14ac:dyDescent="0.15"/>
    <row r="13450" customFormat="1" ht="13" x14ac:dyDescent="0.15"/>
    <row r="13451" customFormat="1" ht="13" x14ac:dyDescent="0.15"/>
    <row r="13452" customFormat="1" ht="13" x14ac:dyDescent="0.15"/>
    <row r="13453" customFormat="1" ht="13" x14ac:dyDescent="0.15"/>
    <row r="13454" customFormat="1" ht="13" x14ac:dyDescent="0.15"/>
    <row r="13455" customFormat="1" ht="13" x14ac:dyDescent="0.15"/>
    <row r="13456" customFormat="1" ht="13" x14ac:dyDescent="0.15"/>
    <row r="13457" customFormat="1" ht="13" x14ac:dyDescent="0.15"/>
    <row r="13458" customFormat="1" ht="13" x14ac:dyDescent="0.15"/>
    <row r="13459" customFormat="1" ht="13" x14ac:dyDescent="0.15"/>
    <row r="13460" customFormat="1" ht="13" x14ac:dyDescent="0.15"/>
    <row r="13461" customFormat="1" ht="13" x14ac:dyDescent="0.15"/>
    <row r="13462" customFormat="1" ht="13" x14ac:dyDescent="0.15"/>
    <row r="13463" customFormat="1" ht="13" x14ac:dyDescent="0.15"/>
    <row r="13464" customFormat="1" ht="13" x14ac:dyDescent="0.15"/>
    <row r="13465" customFormat="1" ht="13" x14ac:dyDescent="0.15"/>
    <row r="13466" customFormat="1" ht="13" x14ac:dyDescent="0.15"/>
    <row r="13467" customFormat="1" ht="13" x14ac:dyDescent="0.15"/>
    <row r="13468" customFormat="1" ht="13" x14ac:dyDescent="0.15"/>
    <row r="13469" customFormat="1" ht="13" x14ac:dyDescent="0.15"/>
    <row r="13470" customFormat="1" ht="13" x14ac:dyDescent="0.15"/>
    <row r="13471" customFormat="1" ht="13" x14ac:dyDescent="0.15"/>
    <row r="13472" customFormat="1" ht="13" x14ac:dyDescent="0.15"/>
    <row r="13473" customFormat="1" ht="13" x14ac:dyDescent="0.15"/>
    <row r="13474" customFormat="1" ht="13" x14ac:dyDescent="0.15"/>
    <row r="13475" customFormat="1" ht="13" x14ac:dyDescent="0.15"/>
    <row r="13476" customFormat="1" ht="13" x14ac:dyDescent="0.15"/>
    <row r="13477" customFormat="1" ht="13" x14ac:dyDescent="0.15"/>
    <row r="13478" customFormat="1" ht="13" x14ac:dyDescent="0.15"/>
    <row r="13479" customFormat="1" ht="13" x14ac:dyDescent="0.15"/>
    <row r="13480" customFormat="1" ht="13" x14ac:dyDescent="0.15"/>
    <row r="13481" customFormat="1" ht="13" x14ac:dyDescent="0.15"/>
    <row r="13482" customFormat="1" ht="13" x14ac:dyDescent="0.15"/>
    <row r="13483" customFormat="1" ht="13" x14ac:dyDescent="0.15"/>
    <row r="13484" customFormat="1" ht="13" x14ac:dyDescent="0.15"/>
    <row r="13485" customFormat="1" ht="13" x14ac:dyDescent="0.15"/>
    <row r="13486" customFormat="1" ht="13" x14ac:dyDescent="0.15"/>
    <row r="13487" customFormat="1" ht="13" x14ac:dyDescent="0.15"/>
    <row r="13488" customFormat="1" ht="13" x14ac:dyDescent="0.15"/>
    <row r="13489" customFormat="1" ht="13" x14ac:dyDescent="0.15"/>
    <row r="13490" customFormat="1" ht="13" x14ac:dyDescent="0.15"/>
    <row r="13491" customFormat="1" ht="13" x14ac:dyDescent="0.15"/>
    <row r="13492" customFormat="1" ht="13" x14ac:dyDescent="0.15"/>
    <row r="13493" customFormat="1" ht="13" x14ac:dyDescent="0.15"/>
    <row r="13494" customFormat="1" ht="13" x14ac:dyDescent="0.15"/>
    <row r="13495" customFormat="1" ht="13" x14ac:dyDescent="0.15"/>
    <row r="13496" customFormat="1" ht="13" x14ac:dyDescent="0.15"/>
    <row r="13497" customFormat="1" ht="13" x14ac:dyDescent="0.15"/>
    <row r="13498" customFormat="1" ht="13" x14ac:dyDescent="0.15"/>
    <row r="13499" customFormat="1" ht="13" x14ac:dyDescent="0.15"/>
    <row r="13500" customFormat="1" ht="13" x14ac:dyDescent="0.15"/>
    <row r="13501" customFormat="1" ht="13" x14ac:dyDescent="0.15"/>
    <row r="13502" customFormat="1" ht="13" x14ac:dyDescent="0.15"/>
    <row r="13503" customFormat="1" ht="13" x14ac:dyDescent="0.15"/>
    <row r="13504" customFormat="1" ht="13" x14ac:dyDescent="0.15"/>
    <row r="13505" customFormat="1" ht="13" x14ac:dyDescent="0.15"/>
    <row r="13506" customFormat="1" ht="13" x14ac:dyDescent="0.15"/>
    <row r="13507" customFormat="1" ht="13" x14ac:dyDescent="0.15"/>
    <row r="13508" customFormat="1" ht="13" x14ac:dyDescent="0.15"/>
    <row r="13509" customFormat="1" ht="13" x14ac:dyDescent="0.15"/>
    <row r="13510" customFormat="1" ht="13" x14ac:dyDescent="0.15"/>
    <row r="13511" customFormat="1" ht="13" x14ac:dyDescent="0.15"/>
    <row r="13512" customFormat="1" ht="13" x14ac:dyDescent="0.15"/>
    <row r="13513" customFormat="1" ht="13" x14ac:dyDescent="0.15"/>
    <row r="13514" customFormat="1" ht="13" x14ac:dyDescent="0.15"/>
    <row r="13515" customFormat="1" ht="13" x14ac:dyDescent="0.15"/>
    <row r="13516" customFormat="1" ht="13" x14ac:dyDescent="0.15"/>
    <row r="13517" customFormat="1" ht="13" x14ac:dyDescent="0.15"/>
    <row r="13518" customFormat="1" ht="13" x14ac:dyDescent="0.15"/>
    <row r="13519" customFormat="1" ht="13" x14ac:dyDescent="0.15"/>
    <row r="13520" customFormat="1" ht="13" x14ac:dyDescent="0.15"/>
    <row r="13521" customFormat="1" ht="13" x14ac:dyDescent="0.15"/>
    <row r="13522" customFormat="1" ht="13" x14ac:dyDescent="0.15"/>
    <row r="13523" customFormat="1" ht="13" x14ac:dyDescent="0.15"/>
    <row r="13524" customFormat="1" ht="13" x14ac:dyDescent="0.15"/>
    <row r="13525" customFormat="1" ht="13" x14ac:dyDescent="0.15"/>
    <row r="13526" customFormat="1" ht="13" x14ac:dyDescent="0.15"/>
    <row r="13527" customFormat="1" ht="13" x14ac:dyDescent="0.15"/>
    <row r="13528" customFormat="1" ht="13" x14ac:dyDescent="0.15"/>
    <row r="13529" customFormat="1" ht="13" x14ac:dyDescent="0.15"/>
    <row r="13530" customFormat="1" ht="13" x14ac:dyDescent="0.15"/>
    <row r="13531" customFormat="1" ht="13" x14ac:dyDescent="0.15"/>
    <row r="13532" customFormat="1" ht="13" x14ac:dyDescent="0.15"/>
    <row r="13533" customFormat="1" ht="13" x14ac:dyDescent="0.15"/>
    <row r="13534" customFormat="1" ht="13" x14ac:dyDescent="0.15"/>
    <row r="13535" customFormat="1" ht="13" x14ac:dyDescent="0.15"/>
    <row r="13536" customFormat="1" ht="13" x14ac:dyDescent="0.15"/>
    <row r="13537" customFormat="1" ht="13" x14ac:dyDescent="0.15"/>
    <row r="13538" customFormat="1" ht="13" x14ac:dyDescent="0.15"/>
    <row r="13539" customFormat="1" ht="13" x14ac:dyDescent="0.15"/>
    <row r="13540" customFormat="1" ht="13" x14ac:dyDescent="0.15"/>
    <row r="13541" customFormat="1" ht="13" x14ac:dyDescent="0.15"/>
    <row r="13542" customFormat="1" ht="13" x14ac:dyDescent="0.15"/>
    <row r="13543" customFormat="1" ht="13" x14ac:dyDescent="0.15"/>
    <row r="13544" customFormat="1" ht="13" x14ac:dyDescent="0.15"/>
    <row r="13545" customFormat="1" ht="13" x14ac:dyDescent="0.15"/>
    <row r="13546" customFormat="1" ht="13" x14ac:dyDescent="0.15"/>
    <row r="13547" customFormat="1" ht="13" x14ac:dyDescent="0.15"/>
    <row r="13548" customFormat="1" ht="13" x14ac:dyDescent="0.15"/>
    <row r="13549" customFormat="1" ht="13" x14ac:dyDescent="0.15"/>
    <row r="13550" customFormat="1" ht="13" x14ac:dyDescent="0.15"/>
    <row r="13551" customFormat="1" ht="13" x14ac:dyDescent="0.15"/>
    <row r="13552" customFormat="1" ht="13" x14ac:dyDescent="0.15"/>
    <row r="13553" customFormat="1" ht="13" x14ac:dyDescent="0.15"/>
    <row r="13554" customFormat="1" ht="13" x14ac:dyDescent="0.15"/>
    <row r="13555" customFormat="1" ht="13" x14ac:dyDescent="0.15"/>
    <row r="13556" customFormat="1" ht="13" x14ac:dyDescent="0.15"/>
    <row r="13557" customFormat="1" ht="13" x14ac:dyDescent="0.15"/>
    <row r="13558" customFormat="1" ht="13" x14ac:dyDescent="0.15"/>
    <row r="13559" customFormat="1" ht="13" x14ac:dyDescent="0.15"/>
    <row r="13560" customFormat="1" ht="13" x14ac:dyDescent="0.15"/>
    <row r="13561" customFormat="1" ht="13" x14ac:dyDescent="0.15"/>
    <row r="13562" customFormat="1" ht="13" x14ac:dyDescent="0.15"/>
    <row r="13563" customFormat="1" ht="13" x14ac:dyDescent="0.15"/>
    <row r="13564" customFormat="1" ht="13" x14ac:dyDescent="0.15"/>
    <row r="13565" customFormat="1" ht="13" x14ac:dyDescent="0.15"/>
    <row r="13566" customFormat="1" ht="13" x14ac:dyDescent="0.15"/>
    <row r="13567" customFormat="1" ht="13" x14ac:dyDescent="0.15"/>
    <row r="13568" customFormat="1" ht="13" x14ac:dyDescent="0.15"/>
    <row r="13569" customFormat="1" ht="13" x14ac:dyDescent="0.15"/>
    <row r="13570" customFormat="1" ht="13" x14ac:dyDescent="0.15"/>
    <row r="13571" customFormat="1" ht="13" x14ac:dyDescent="0.15"/>
    <row r="13572" customFormat="1" ht="13" x14ac:dyDescent="0.15"/>
    <row r="13573" customFormat="1" ht="13" x14ac:dyDescent="0.15"/>
    <row r="13574" customFormat="1" ht="13" x14ac:dyDescent="0.15"/>
    <row r="13575" customFormat="1" ht="13" x14ac:dyDescent="0.15"/>
    <row r="13576" customFormat="1" ht="13" x14ac:dyDescent="0.15"/>
    <row r="13577" customFormat="1" ht="13" x14ac:dyDescent="0.15"/>
    <row r="13578" customFormat="1" ht="13" x14ac:dyDescent="0.15"/>
    <row r="13579" customFormat="1" ht="13" x14ac:dyDescent="0.15"/>
    <row r="13580" customFormat="1" ht="13" x14ac:dyDescent="0.15"/>
    <row r="13581" customFormat="1" ht="13" x14ac:dyDescent="0.15"/>
    <row r="13582" customFormat="1" ht="13" x14ac:dyDescent="0.15"/>
    <row r="13583" customFormat="1" ht="13" x14ac:dyDescent="0.15"/>
    <row r="13584" customFormat="1" ht="13" x14ac:dyDescent="0.15"/>
    <row r="13585" customFormat="1" ht="13" x14ac:dyDescent="0.15"/>
    <row r="13586" customFormat="1" ht="13" x14ac:dyDescent="0.15"/>
    <row r="13587" customFormat="1" ht="13" x14ac:dyDescent="0.15"/>
    <row r="13588" customFormat="1" ht="13" x14ac:dyDescent="0.15"/>
    <row r="13589" customFormat="1" ht="13" x14ac:dyDescent="0.15"/>
    <row r="13590" customFormat="1" ht="13" x14ac:dyDescent="0.15"/>
    <row r="13591" customFormat="1" ht="13" x14ac:dyDescent="0.15"/>
    <row r="13592" customFormat="1" ht="13" x14ac:dyDescent="0.15"/>
    <row r="13593" customFormat="1" ht="13" x14ac:dyDescent="0.15"/>
    <row r="13594" customFormat="1" ht="13" x14ac:dyDescent="0.15"/>
    <row r="13595" customFormat="1" ht="13" x14ac:dyDescent="0.15"/>
    <row r="13596" customFormat="1" ht="13" x14ac:dyDescent="0.15"/>
    <row r="13597" customFormat="1" ht="13" x14ac:dyDescent="0.15"/>
    <row r="13598" customFormat="1" ht="13" x14ac:dyDescent="0.15"/>
    <row r="13599" customFormat="1" ht="13" x14ac:dyDescent="0.15"/>
    <row r="13600" customFormat="1" ht="13" x14ac:dyDescent="0.15"/>
    <row r="13601" customFormat="1" ht="13" x14ac:dyDescent="0.15"/>
    <row r="13602" customFormat="1" ht="13" x14ac:dyDescent="0.15"/>
    <row r="13603" customFormat="1" ht="13" x14ac:dyDescent="0.15"/>
    <row r="13604" customFormat="1" ht="13" x14ac:dyDescent="0.15"/>
    <row r="13605" customFormat="1" ht="13" x14ac:dyDescent="0.15"/>
    <row r="13606" customFormat="1" ht="13" x14ac:dyDescent="0.15"/>
    <row r="13607" customFormat="1" ht="13" x14ac:dyDescent="0.15"/>
    <row r="13608" customFormat="1" ht="13" x14ac:dyDescent="0.15"/>
    <row r="13609" customFormat="1" ht="13" x14ac:dyDescent="0.15"/>
    <row r="13610" customFormat="1" ht="13" x14ac:dyDescent="0.15"/>
    <row r="13611" customFormat="1" ht="13" x14ac:dyDescent="0.15"/>
    <row r="13612" customFormat="1" ht="13" x14ac:dyDescent="0.15"/>
    <row r="13613" customFormat="1" ht="13" x14ac:dyDescent="0.15"/>
    <row r="13614" customFormat="1" ht="13" x14ac:dyDescent="0.15"/>
    <row r="13615" customFormat="1" ht="13" x14ac:dyDescent="0.15"/>
    <row r="13616" customFormat="1" ht="13" x14ac:dyDescent="0.15"/>
    <row r="13617" customFormat="1" ht="13" x14ac:dyDescent="0.15"/>
    <row r="13618" customFormat="1" ht="13" x14ac:dyDescent="0.15"/>
    <row r="13619" customFormat="1" ht="13" x14ac:dyDescent="0.15"/>
    <row r="13620" customFormat="1" ht="13" x14ac:dyDescent="0.15"/>
    <row r="13621" customFormat="1" ht="13" x14ac:dyDescent="0.15"/>
    <row r="13622" customFormat="1" ht="13" x14ac:dyDescent="0.15"/>
    <row r="13623" customFormat="1" ht="13" x14ac:dyDescent="0.15"/>
    <row r="13624" customFormat="1" ht="13" x14ac:dyDescent="0.15"/>
    <row r="13625" customFormat="1" ht="13" x14ac:dyDescent="0.15"/>
    <row r="13626" customFormat="1" ht="13" x14ac:dyDescent="0.15"/>
    <row r="13627" customFormat="1" ht="13" x14ac:dyDescent="0.15"/>
    <row r="13628" customFormat="1" ht="13" x14ac:dyDescent="0.15"/>
    <row r="13629" customFormat="1" ht="13" x14ac:dyDescent="0.15"/>
    <row r="13630" customFormat="1" ht="13" x14ac:dyDescent="0.15"/>
    <row r="13631" customFormat="1" ht="13" x14ac:dyDescent="0.15"/>
    <row r="13632" customFormat="1" ht="13" x14ac:dyDescent="0.15"/>
    <row r="13633" customFormat="1" ht="13" x14ac:dyDescent="0.15"/>
    <row r="13634" customFormat="1" ht="13" x14ac:dyDescent="0.15"/>
    <row r="13635" customFormat="1" ht="13" x14ac:dyDescent="0.15"/>
    <row r="13636" customFormat="1" ht="13" x14ac:dyDescent="0.15"/>
    <row r="13637" customFormat="1" ht="13" x14ac:dyDescent="0.15"/>
    <row r="13638" customFormat="1" ht="13" x14ac:dyDescent="0.15"/>
    <row r="13639" customFormat="1" ht="13" x14ac:dyDescent="0.15"/>
    <row r="13640" customFormat="1" ht="13" x14ac:dyDescent="0.15"/>
    <row r="13641" customFormat="1" ht="13" x14ac:dyDescent="0.15"/>
    <row r="13642" customFormat="1" ht="13" x14ac:dyDescent="0.15"/>
    <row r="13643" customFormat="1" ht="13" x14ac:dyDescent="0.15"/>
    <row r="13644" customFormat="1" ht="13" x14ac:dyDescent="0.15"/>
    <row r="13645" customFormat="1" ht="13" x14ac:dyDescent="0.15"/>
    <row r="13646" customFormat="1" ht="13" x14ac:dyDescent="0.15"/>
    <row r="13647" customFormat="1" ht="13" x14ac:dyDescent="0.15"/>
    <row r="13648" customFormat="1" ht="13" x14ac:dyDescent="0.15"/>
    <row r="13649" customFormat="1" ht="13" x14ac:dyDescent="0.15"/>
    <row r="13650" customFormat="1" ht="13" x14ac:dyDescent="0.15"/>
    <row r="13651" customFormat="1" ht="13" x14ac:dyDescent="0.15"/>
    <row r="13652" customFormat="1" ht="13" x14ac:dyDescent="0.15"/>
    <row r="13653" customFormat="1" ht="13" x14ac:dyDescent="0.15"/>
    <row r="13654" customFormat="1" ht="13" x14ac:dyDescent="0.15"/>
    <row r="13655" customFormat="1" ht="13" x14ac:dyDescent="0.15"/>
    <row r="13656" customFormat="1" ht="13" x14ac:dyDescent="0.15"/>
    <row r="13657" customFormat="1" ht="13" x14ac:dyDescent="0.15"/>
    <row r="13658" customFormat="1" ht="13" x14ac:dyDescent="0.15"/>
    <row r="13659" customFormat="1" ht="13" x14ac:dyDescent="0.15"/>
    <row r="13660" customFormat="1" ht="13" x14ac:dyDescent="0.15"/>
    <row r="13661" customFormat="1" ht="13" x14ac:dyDescent="0.15"/>
    <row r="13662" customFormat="1" ht="13" x14ac:dyDescent="0.15"/>
    <row r="13663" customFormat="1" ht="13" x14ac:dyDescent="0.15"/>
    <row r="13664" customFormat="1" ht="13" x14ac:dyDescent="0.15"/>
    <row r="13665" customFormat="1" ht="13" x14ac:dyDescent="0.15"/>
    <row r="13666" customFormat="1" ht="13" x14ac:dyDescent="0.15"/>
    <row r="13667" customFormat="1" ht="13" x14ac:dyDescent="0.15"/>
    <row r="13668" customFormat="1" ht="13" x14ac:dyDescent="0.15"/>
    <row r="13669" customFormat="1" ht="13" x14ac:dyDescent="0.15"/>
    <row r="13670" customFormat="1" ht="13" x14ac:dyDescent="0.15"/>
    <row r="13671" customFormat="1" ht="13" x14ac:dyDescent="0.15"/>
    <row r="13672" customFormat="1" ht="13" x14ac:dyDescent="0.15"/>
    <row r="13673" customFormat="1" ht="13" x14ac:dyDescent="0.15"/>
    <row r="13674" customFormat="1" ht="13" x14ac:dyDescent="0.15"/>
    <row r="13675" customFormat="1" ht="13" x14ac:dyDescent="0.15"/>
    <row r="13676" customFormat="1" ht="13" x14ac:dyDescent="0.15"/>
    <row r="13677" customFormat="1" ht="13" x14ac:dyDescent="0.15"/>
    <row r="13678" customFormat="1" ht="13" x14ac:dyDescent="0.15"/>
    <row r="13679" customFormat="1" ht="13" x14ac:dyDescent="0.15"/>
    <row r="13680" customFormat="1" ht="13" x14ac:dyDescent="0.15"/>
    <row r="13681" customFormat="1" ht="13" x14ac:dyDescent="0.15"/>
    <row r="13682" customFormat="1" ht="13" x14ac:dyDescent="0.15"/>
    <row r="13683" customFormat="1" ht="13" x14ac:dyDescent="0.15"/>
    <row r="13684" customFormat="1" ht="13" x14ac:dyDescent="0.15"/>
    <row r="13685" customFormat="1" ht="13" x14ac:dyDescent="0.15"/>
    <row r="13686" customFormat="1" ht="13" x14ac:dyDescent="0.15"/>
    <row r="13687" customFormat="1" ht="13" x14ac:dyDescent="0.15"/>
    <row r="13688" customFormat="1" ht="13" x14ac:dyDescent="0.15"/>
    <row r="13689" customFormat="1" ht="13" x14ac:dyDescent="0.15"/>
    <row r="13690" customFormat="1" ht="13" x14ac:dyDescent="0.15"/>
    <row r="13691" customFormat="1" ht="13" x14ac:dyDescent="0.15"/>
    <row r="13692" customFormat="1" ht="13" x14ac:dyDescent="0.15"/>
    <row r="13693" customFormat="1" ht="13" x14ac:dyDescent="0.15"/>
    <row r="13694" customFormat="1" ht="13" x14ac:dyDescent="0.15"/>
    <row r="13695" customFormat="1" ht="13" x14ac:dyDescent="0.15"/>
    <row r="13696" customFormat="1" ht="13" x14ac:dyDescent="0.15"/>
    <row r="13697" customFormat="1" ht="13" x14ac:dyDescent="0.15"/>
    <row r="13698" customFormat="1" ht="13" x14ac:dyDescent="0.15"/>
    <row r="13699" customFormat="1" ht="13" x14ac:dyDescent="0.15"/>
    <row r="13700" customFormat="1" ht="13" x14ac:dyDescent="0.15"/>
    <row r="13701" customFormat="1" ht="13" x14ac:dyDescent="0.15"/>
    <row r="13702" customFormat="1" ht="13" x14ac:dyDescent="0.15"/>
    <row r="13703" customFormat="1" ht="13" x14ac:dyDescent="0.15"/>
    <row r="13704" customFormat="1" ht="13" x14ac:dyDescent="0.15"/>
    <row r="13705" customFormat="1" ht="13" x14ac:dyDescent="0.15"/>
    <row r="13706" customFormat="1" ht="13" x14ac:dyDescent="0.15"/>
    <row r="13707" customFormat="1" ht="13" x14ac:dyDescent="0.15"/>
    <row r="13708" customFormat="1" ht="13" x14ac:dyDescent="0.15"/>
    <row r="13709" customFormat="1" ht="13" x14ac:dyDescent="0.15"/>
    <row r="13710" customFormat="1" ht="13" x14ac:dyDescent="0.15"/>
    <row r="13711" customFormat="1" ht="13" x14ac:dyDescent="0.15"/>
    <row r="13712" customFormat="1" ht="13" x14ac:dyDescent="0.15"/>
    <row r="13713" customFormat="1" ht="13" x14ac:dyDescent="0.15"/>
    <row r="13714" customFormat="1" ht="13" x14ac:dyDescent="0.15"/>
    <row r="13715" customFormat="1" ht="13" x14ac:dyDescent="0.15"/>
    <row r="13716" customFormat="1" ht="13" x14ac:dyDescent="0.15"/>
    <row r="13717" customFormat="1" ht="13" x14ac:dyDescent="0.15"/>
    <row r="13718" customFormat="1" ht="13" x14ac:dyDescent="0.15"/>
    <row r="13719" customFormat="1" ht="13" x14ac:dyDescent="0.15"/>
    <row r="13720" customFormat="1" ht="13" x14ac:dyDescent="0.15"/>
    <row r="13721" customFormat="1" ht="13" x14ac:dyDescent="0.15"/>
    <row r="13722" customFormat="1" ht="13" x14ac:dyDescent="0.15"/>
    <row r="13723" customFormat="1" ht="13" x14ac:dyDescent="0.15"/>
    <row r="13724" customFormat="1" ht="13" x14ac:dyDescent="0.15"/>
    <row r="13725" customFormat="1" ht="13" x14ac:dyDescent="0.15"/>
    <row r="13726" customFormat="1" ht="13" x14ac:dyDescent="0.15"/>
    <row r="13727" customFormat="1" ht="13" x14ac:dyDescent="0.15"/>
    <row r="13728" customFormat="1" ht="13" x14ac:dyDescent="0.15"/>
    <row r="13729" customFormat="1" ht="13" x14ac:dyDescent="0.15"/>
    <row r="13730" customFormat="1" ht="13" x14ac:dyDescent="0.15"/>
    <row r="13731" customFormat="1" ht="13" x14ac:dyDescent="0.15"/>
    <row r="13732" customFormat="1" ht="13" x14ac:dyDescent="0.15"/>
    <row r="13733" customFormat="1" ht="13" x14ac:dyDescent="0.15"/>
    <row r="13734" customFormat="1" ht="13" x14ac:dyDescent="0.15"/>
    <row r="13735" customFormat="1" ht="13" x14ac:dyDescent="0.15"/>
    <row r="13736" customFormat="1" ht="13" x14ac:dyDescent="0.15"/>
    <row r="13737" customFormat="1" ht="13" x14ac:dyDescent="0.15"/>
    <row r="13738" customFormat="1" ht="13" x14ac:dyDescent="0.15"/>
    <row r="13739" customFormat="1" ht="13" x14ac:dyDescent="0.15"/>
    <row r="13740" customFormat="1" ht="13" x14ac:dyDescent="0.15"/>
    <row r="13741" customFormat="1" ht="13" x14ac:dyDescent="0.15"/>
    <row r="13742" customFormat="1" ht="13" x14ac:dyDescent="0.15"/>
    <row r="13743" customFormat="1" ht="13" x14ac:dyDescent="0.15"/>
    <row r="13744" customFormat="1" ht="13" x14ac:dyDescent="0.15"/>
    <row r="13745" customFormat="1" ht="13" x14ac:dyDescent="0.15"/>
    <row r="13746" customFormat="1" ht="13" x14ac:dyDescent="0.15"/>
    <row r="13747" customFormat="1" ht="13" x14ac:dyDescent="0.15"/>
    <row r="13748" customFormat="1" ht="13" x14ac:dyDescent="0.15"/>
    <row r="13749" customFormat="1" ht="13" x14ac:dyDescent="0.15"/>
    <row r="13750" customFormat="1" ht="13" x14ac:dyDescent="0.15"/>
    <row r="13751" customFormat="1" ht="13" x14ac:dyDescent="0.15"/>
    <row r="13752" customFormat="1" ht="13" x14ac:dyDescent="0.15"/>
    <row r="13753" customFormat="1" ht="13" x14ac:dyDescent="0.15"/>
    <row r="13754" customFormat="1" ht="13" x14ac:dyDescent="0.15"/>
    <row r="13755" customFormat="1" ht="13" x14ac:dyDescent="0.15"/>
    <row r="13756" customFormat="1" ht="13" x14ac:dyDescent="0.15"/>
    <row r="13757" customFormat="1" ht="13" x14ac:dyDescent="0.15"/>
    <row r="13758" customFormat="1" ht="13" x14ac:dyDescent="0.15"/>
    <row r="13759" customFormat="1" ht="13" x14ac:dyDescent="0.15"/>
    <row r="13760" customFormat="1" ht="13" x14ac:dyDescent="0.15"/>
    <row r="13761" customFormat="1" ht="13" x14ac:dyDescent="0.15"/>
    <row r="13762" customFormat="1" ht="13" x14ac:dyDescent="0.15"/>
    <row r="13763" customFormat="1" ht="13" x14ac:dyDescent="0.15"/>
    <row r="13764" customFormat="1" ht="13" x14ac:dyDescent="0.15"/>
    <row r="13765" customFormat="1" ht="13" x14ac:dyDescent="0.15"/>
    <row r="13766" customFormat="1" ht="13" x14ac:dyDescent="0.15"/>
    <row r="13767" customFormat="1" ht="13" x14ac:dyDescent="0.15"/>
    <row r="13768" customFormat="1" ht="13" x14ac:dyDescent="0.15"/>
    <row r="13769" customFormat="1" ht="13" x14ac:dyDescent="0.15"/>
    <row r="13770" customFormat="1" ht="13" x14ac:dyDescent="0.15"/>
    <row r="13771" customFormat="1" ht="13" x14ac:dyDescent="0.15"/>
    <row r="13772" customFormat="1" ht="13" x14ac:dyDescent="0.15"/>
    <row r="13773" customFormat="1" ht="13" x14ac:dyDescent="0.15"/>
    <row r="13774" customFormat="1" ht="13" x14ac:dyDescent="0.15"/>
    <row r="13775" customFormat="1" ht="13" x14ac:dyDescent="0.15"/>
    <row r="13776" customFormat="1" ht="13" x14ac:dyDescent="0.15"/>
    <row r="13777" customFormat="1" ht="13" x14ac:dyDescent="0.15"/>
    <row r="13778" customFormat="1" ht="13" x14ac:dyDescent="0.15"/>
    <row r="13779" customFormat="1" ht="13" x14ac:dyDescent="0.15"/>
    <row r="13780" customFormat="1" ht="13" x14ac:dyDescent="0.15"/>
    <row r="13781" customFormat="1" ht="13" x14ac:dyDescent="0.15"/>
    <row r="13782" customFormat="1" ht="13" x14ac:dyDescent="0.15"/>
    <row r="13783" customFormat="1" ht="13" x14ac:dyDescent="0.15"/>
    <row r="13784" customFormat="1" ht="13" x14ac:dyDescent="0.15"/>
    <row r="13785" customFormat="1" ht="13" x14ac:dyDescent="0.15"/>
    <row r="13786" customFormat="1" ht="13" x14ac:dyDescent="0.15"/>
    <row r="13787" customFormat="1" ht="13" x14ac:dyDescent="0.15"/>
    <row r="13788" customFormat="1" ht="13" x14ac:dyDescent="0.15"/>
    <row r="13789" customFormat="1" ht="13" x14ac:dyDescent="0.15"/>
    <row r="13790" customFormat="1" ht="13" x14ac:dyDescent="0.15"/>
    <row r="13791" customFormat="1" ht="13" x14ac:dyDescent="0.15"/>
    <row r="13792" customFormat="1" ht="13" x14ac:dyDescent="0.15"/>
    <row r="13793" customFormat="1" ht="13" x14ac:dyDescent="0.15"/>
    <row r="13794" customFormat="1" ht="13" x14ac:dyDescent="0.15"/>
    <row r="13795" customFormat="1" ht="13" x14ac:dyDescent="0.15"/>
    <row r="13796" customFormat="1" ht="13" x14ac:dyDescent="0.15"/>
    <row r="13797" customFormat="1" ht="13" x14ac:dyDescent="0.15"/>
    <row r="13798" customFormat="1" ht="13" x14ac:dyDescent="0.15"/>
    <row r="13799" customFormat="1" ht="13" x14ac:dyDescent="0.15"/>
    <row r="13800" customFormat="1" ht="13" x14ac:dyDescent="0.15"/>
    <row r="13801" customFormat="1" ht="13" x14ac:dyDescent="0.15"/>
    <row r="13802" customFormat="1" ht="13" x14ac:dyDescent="0.15"/>
    <row r="13803" customFormat="1" ht="13" x14ac:dyDescent="0.15"/>
    <row r="13804" customFormat="1" ht="13" x14ac:dyDescent="0.15"/>
    <row r="13805" customFormat="1" ht="13" x14ac:dyDescent="0.15"/>
    <row r="13806" customFormat="1" ht="13" x14ac:dyDescent="0.15"/>
    <row r="13807" customFormat="1" ht="13" x14ac:dyDescent="0.15"/>
    <row r="13808" customFormat="1" ht="13" x14ac:dyDescent="0.15"/>
    <row r="13809" customFormat="1" ht="13" x14ac:dyDescent="0.15"/>
    <row r="13810" customFormat="1" ht="13" x14ac:dyDescent="0.15"/>
    <row r="13811" customFormat="1" ht="13" x14ac:dyDescent="0.15"/>
    <row r="13812" customFormat="1" ht="13" x14ac:dyDescent="0.15"/>
    <row r="13813" customFormat="1" ht="13" x14ac:dyDescent="0.15"/>
    <row r="13814" customFormat="1" ht="13" x14ac:dyDescent="0.15"/>
    <row r="13815" customFormat="1" ht="13" x14ac:dyDescent="0.15"/>
    <row r="13816" customFormat="1" ht="13" x14ac:dyDescent="0.15"/>
    <row r="13817" customFormat="1" ht="13" x14ac:dyDescent="0.15"/>
    <row r="13818" customFormat="1" ht="13" x14ac:dyDescent="0.15"/>
    <row r="13819" customFormat="1" ht="13" x14ac:dyDescent="0.15"/>
    <row r="13820" customFormat="1" ht="13" x14ac:dyDescent="0.15"/>
    <row r="13821" customFormat="1" ht="13" x14ac:dyDescent="0.15"/>
    <row r="13822" customFormat="1" ht="13" x14ac:dyDescent="0.15"/>
    <row r="13823" customFormat="1" ht="13" x14ac:dyDescent="0.15"/>
    <row r="13824" customFormat="1" ht="13" x14ac:dyDescent="0.15"/>
    <row r="13825" customFormat="1" ht="13" x14ac:dyDescent="0.15"/>
    <row r="13826" customFormat="1" ht="13" x14ac:dyDescent="0.15"/>
    <row r="13827" customFormat="1" ht="13" x14ac:dyDescent="0.15"/>
    <row r="13828" customFormat="1" ht="13" x14ac:dyDescent="0.15"/>
    <row r="13829" customFormat="1" ht="13" x14ac:dyDescent="0.15"/>
    <row r="13830" customFormat="1" ht="13" x14ac:dyDescent="0.15"/>
    <row r="13831" customFormat="1" ht="13" x14ac:dyDescent="0.15"/>
    <row r="13832" customFormat="1" ht="13" x14ac:dyDescent="0.15"/>
    <row r="13833" customFormat="1" ht="13" x14ac:dyDescent="0.15"/>
    <row r="13834" customFormat="1" ht="13" x14ac:dyDescent="0.15"/>
    <row r="13835" customFormat="1" ht="13" x14ac:dyDescent="0.15"/>
    <row r="13836" customFormat="1" ht="13" x14ac:dyDescent="0.15"/>
    <row r="13837" customFormat="1" ht="13" x14ac:dyDescent="0.15"/>
    <row r="13838" customFormat="1" ht="13" x14ac:dyDescent="0.15"/>
    <row r="13839" customFormat="1" ht="13" x14ac:dyDescent="0.15"/>
    <row r="13840" customFormat="1" ht="13" x14ac:dyDescent="0.15"/>
    <row r="13841" customFormat="1" ht="13" x14ac:dyDescent="0.15"/>
    <row r="13842" customFormat="1" ht="13" x14ac:dyDescent="0.15"/>
    <row r="13843" customFormat="1" ht="13" x14ac:dyDescent="0.15"/>
    <row r="13844" customFormat="1" ht="13" x14ac:dyDescent="0.15"/>
    <row r="13845" customFormat="1" ht="13" x14ac:dyDescent="0.15"/>
    <row r="13846" customFormat="1" ht="13" x14ac:dyDescent="0.15"/>
    <row r="13847" customFormat="1" ht="13" x14ac:dyDescent="0.15"/>
    <row r="13848" customFormat="1" ht="13" x14ac:dyDescent="0.15"/>
    <row r="13849" customFormat="1" ht="13" x14ac:dyDescent="0.15"/>
    <row r="13850" customFormat="1" ht="13" x14ac:dyDescent="0.15"/>
    <row r="13851" customFormat="1" ht="13" x14ac:dyDescent="0.15"/>
    <row r="13852" customFormat="1" ht="13" x14ac:dyDescent="0.15"/>
    <row r="13853" customFormat="1" ht="13" x14ac:dyDescent="0.15"/>
    <row r="13854" customFormat="1" ht="13" x14ac:dyDescent="0.15"/>
    <row r="13855" customFormat="1" ht="13" x14ac:dyDescent="0.15"/>
    <row r="13856" customFormat="1" ht="13" x14ac:dyDescent="0.15"/>
    <row r="13857" customFormat="1" ht="13" x14ac:dyDescent="0.15"/>
    <row r="13858" customFormat="1" ht="13" x14ac:dyDescent="0.15"/>
    <row r="13859" customFormat="1" ht="13" x14ac:dyDescent="0.15"/>
    <row r="13860" customFormat="1" ht="13" x14ac:dyDescent="0.15"/>
    <row r="13861" customFormat="1" ht="13" x14ac:dyDescent="0.15"/>
    <row r="13862" customFormat="1" ht="13" x14ac:dyDescent="0.15"/>
    <row r="13863" customFormat="1" ht="13" x14ac:dyDescent="0.15"/>
    <row r="13864" customFormat="1" ht="13" x14ac:dyDescent="0.15"/>
    <row r="13865" customFormat="1" ht="13" x14ac:dyDescent="0.15"/>
    <row r="13866" customFormat="1" ht="13" x14ac:dyDescent="0.15"/>
    <row r="13867" customFormat="1" ht="13" x14ac:dyDescent="0.15"/>
    <row r="13868" customFormat="1" ht="13" x14ac:dyDescent="0.15"/>
    <row r="13869" customFormat="1" ht="13" x14ac:dyDescent="0.15"/>
    <row r="13870" customFormat="1" ht="13" x14ac:dyDescent="0.15"/>
    <row r="13871" customFormat="1" ht="13" x14ac:dyDescent="0.15"/>
    <row r="13872" customFormat="1" ht="13" x14ac:dyDescent="0.15"/>
    <row r="13873" customFormat="1" ht="13" x14ac:dyDescent="0.15"/>
    <row r="13874" customFormat="1" ht="13" x14ac:dyDescent="0.15"/>
    <row r="13875" customFormat="1" ht="13" x14ac:dyDescent="0.15"/>
    <row r="13876" customFormat="1" ht="13" x14ac:dyDescent="0.15"/>
    <row r="13877" customFormat="1" ht="13" x14ac:dyDescent="0.15"/>
    <row r="13878" customFormat="1" ht="13" x14ac:dyDescent="0.15"/>
    <row r="13879" customFormat="1" ht="13" x14ac:dyDescent="0.15"/>
    <row r="13880" customFormat="1" ht="13" x14ac:dyDescent="0.15"/>
    <row r="13881" customFormat="1" ht="13" x14ac:dyDescent="0.15"/>
    <row r="13882" customFormat="1" ht="13" x14ac:dyDescent="0.15"/>
    <row r="13883" customFormat="1" ht="13" x14ac:dyDescent="0.15"/>
    <row r="13884" customFormat="1" ht="13" x14ac:dyDescent="0.15"/>
    <row r="13885" customFormat="1" ht="13" x14ac:dyDescent="0.15"/>
    <row r="13886" customFormat="1" ht="13" x14ac:dyDescent="0.15"/>
    <row r="13887" customFormat="1" ht="13" x14ac:dyDescent="0.15"/>
    <row r="13888" customFormat="1" ht="13" x14ac:dyDescent="0.15"/>
    <row r="13889" customFormat="1" ht="13" x14ac:dyDescent="0.15"/>
    <row r="13890" customFormat="1" ht="13" x14ac:dyDescent="0.15"/>
    <row r="13891" customFormat="1" ht="13" x14ac:dyDescent="0.15"/>
    <row r="13892" customFormat="1" ht="13" x14ac:dyDescent="0.15"/>
    <row r="13893" customFormat="1" ht="13" x14ac:dyDescent="0.15"/>
    <row r="13894" customFormat="1" ht="13" x14ac:dyDescent="0.15"/>
    <row r="13895" customFormat="1" ht="13" x14ac:dyDescent="0.15"/>
    <row r="13896" customFormat="1" ht="13" x14ac:dyDescent="0.15"/>
    <row r="13897" customFormat="1" ht="13" x14ac:dyDescent="0.15"/>
    <row r="13898" customFormat="1" ht="13" x14ac:dyDescent="0.15"/>
    <row r="13899" customFormat="1" ht="13" x14ac:dyDescent="0.15"/>
    <row r="13900" customFormat="1" ht="13" x14ac:dyDescent="0.15"/>
    <row r="13901" customFormat="1" ht="13" x14ac:dyDescent="0.15"/>
    <row r="13902" customFormat="1" ht="13" x14ac:dyDescent="0.15"/>
    <row r="13903" customFormat="1" ht="13" x14ac:dyDescent="0.15"/>
    <row r="13904" customFormat="1" ht="13" x14ac:dyDescent="0.15"/>
    <row r="13905" customFormat="1" ht="13" x14ac:dyDescent="0.15"/>
    <row r="13906" customFormat="1" ht="13" x14ac:dyDescent="0.15"/>
    <row r="13907" customFormat="1" ht="13" x14ac:dyDescent="0.15"/>
    <row r="13908" customFormat="1" ht="13" x14ac:dyDescent="0.15"/>
    <row r="13909" customFormat="1" ht="13" x14ac:dyDescent="0.15"/>
    <row r="13910" customFormat="1" ht="13" x14ac:dyDescent="0.15"/>
    <row r="13911" customFormat="1" ht="13" x14ac:dyDescent="0.15"/>
    <row r="13912" customFormat="1" ht="13" x14ac:dyDescent="0.15"/>
    <row r="13913" customFormat="1" ht="13" x14ac:dyDescent="0.15"/>
    <row r="13914" customFormat="1" ht="13" x14ac:dyDescent="0.15"/>
    <row r="13915" customFormat="1" ht="13" x14ac:dyDescent="0.15"/>
    <row r="13916" customFormat="1" ht="13" x14ac:dyDescent="0.15"/>
    <row r="13917" customFormat="1" ht="13" x14ac:dyDescent="0.15"/>
    <row r="13918" customFormat="1" ht="13" x14ac:dyDescent="0.15"/>
    <row r="13919" customFormat="1" ht="13" x14ac:dyDescent="0.15"/>
    <row r="13920" customFormat="1" ht="13" x14ac:dyDescent="0.15"/>
    <row r="13921" customFormat="1" ht="13" x14ac:dyDescent="0.15"/>
    <row r="13922" customFormat="1" ht="13" x14ac:dyDescent="0.15"/>
    <row r="13923" customFormat="1" ht="13" x14ac:dyDescent="0.15"/>
    <row r="13924" customFormat="1" ht="13" x14ac:dyDescent="0.15"/>
    <row r="13925" customFormat="1" ht="13" x14ac:dyDescent="0.15"/>
    <row r="13926" customFormat="1" ht="13" x14ac:dyDescent="0.15"/>
    <row r="13927" customFormat="1" ht="13" x14ac:dyDescent="0.15"/>
    <row r="13928" customFormat="1" ht="13" x14ac:dyDescent="0.15"/>
    <row r="13929" customFormat="1" ht="13" x14ac:dyDescent="0.15"/>
    <row r="13930" customFormat="1" ht="13" x14ac:dyDescent="0.15"/>
    <row r="13931" customFormat="1" ht="13" x14ac:dyDescent="0.15"/>
    <row r="13932" customFormat="1" ht="13" x14ac:dyDescent="0.15"/>
    <row r="13933" customFormat="1" ht="13" x14ac:dyDescent="0.15"/>
    <row r="13934" customFormat="1" ht="13" x14ac:dyDescent="0.15"/>
    <row r="13935" customFormat="1" ht="13" x14ac:dyDescent="0.15"/>
    <row r="13936" customFormat="1" ht="13" x14ac:dyDescent="0.15"/>
    <row r="13937" customFormat="1" ht="13" x14ac:dyDescent="0.15"/>
    <row r="13938" customFormat="1" ht="13" x14ac:dyDescent="0.15"/>
    <row r="13939" customFormat="1" ht="13" x14ac:dyDescent="0.15"/>
    <row r="13940" customFormat="1" ht="13" x14ac:dyDescent="0.15"/>
    <row r="13941" customFormat="1" ht="13" x14ac:dyDescent="0.15"/>
    <row r="13942" customFormat="1" ht="13" x14ac:dyDescent="0.15"/>
    <row r="13943" customFormat="1" ht="13" x14ac:dyDescent="0.15"/>
    <row r="13944" customFormat="1" ht="13" x14ac:dyDescent="0.15"/>
    <row r="13945" customFormat="1" ht="13" x14ac:dyDescent="0.15"/>
    <row r="13946" customFormat="1" ht="13" x14ac:dyDescent="0.15"/>
    <row r="13947" customFormat="1" ht="13" x14ac:dyDescent="0.15"/>
    <row r="13948" customFormat="1" ht="13" x14ac:dyDescent="0.15"/>
    <row r="13949" customFormat="1" ht="13" x14ac:dyDescent="0.15"/>
    <row r="13950" customFormat="1" ht="13" x14ac:dyDescent="0.15"/>
    <row r="13951" customFormat="1" ht="13" x14ac:dyDescent="0.15"/>
    <row r="13952" customFormat="1" ht="13" x14ac:dyDescent="0.15"/>
    <row r="13953" customFormat="1" ht="13" x14ac:dyDescent="0.15"/>
    <row r="13954" customFormat="1" ht="13" x14ac:dyDescent="0.15"/>
    <row r="13955" customFormat="1" ht="13" x14ac:dyDescent="0.15"/>
    <row r="13956" customFormat="1" ht="13" x14ac:dyDescent="0.15"/>
    <row r="13957" customFormat="1" ht="13" x14ac:dyDescent="0.15"/>
    <row r="13958" customFormat="1" ht="13" x14ac:dyDescent="0.15"/>
    <row r="13959" customFormat="1" ht="13" x14ac:dyDescent="0.15"/>
    <row r="13960" customFormat="1" ht="13" x14ac:dyDescent="0.15"/>
    <row r="13961" customFormat="1" ht="13" x14ac:dyDescent="0.15"/>
    <row r="13962" customFormat="1" ht="13" x14ac:dyDescent="0.15"/>
    <row r="13963" customFormat="1" ht="13" x14ac:dyDescent="0.15"/>
    <row r="13964" customFormat="1" ht="13" x14ac:dyDescent="0.15"/>
    <row r="13965" customFormat="1" ht="13" x14ac:dyDescent="0.15"/>
    <row r="13966" customFormat="1" ht="13" x14ac:dyDescent="0.15"/>
    <row r="13967" customFormat="1" ht="13" x14ac:dyDescent="0.15"/>
    <row r="13968" customFormat="1" ht="13" x14ac:dyDescent="0.15"/>
    <row r="13969" customFormat="1" ht="13" x14ac:dyDescent="0.15"/>
    <row r="13970" customFormat="1" ht="13" x14ac:dyDescent="0.15"/>
    <row r="13971" customFormat="1" ht="13" x14ac:dyDescent="0.15"/>
    <row r="13972" customFormat="1" ht="13" x14ac:dyDescent="0.15"/>
    <row r="13973" customFormat="1" ht="13" x14ac:dyDescent="0.15"/>
    <row r="13974" customFormat="1" ht="13" x14ac:dyDescent="0.15"/>
    <row r="13975" customFormat="1" ht="13" x14ac:dyDescent="0.15"/>
    <row r="13976" customFormat="1" ht="13" x14ac:dyDescent="0.15"/>
    <row r="13977" customFormat="1" ht="13" x14ac:dyDescent="0.15"/>
    <row r="13978" customFormat="1" ht="13" x14ac:dyDescent="0.15"/>
    <row r="13979" customFormat="1" ht="13" x14ac:dyDescent="0.15"/>
    <row r="13980" customFormat="1" ht="13" x14ac:dyDescent="0.15"/>
    <row r="13981" customFormat="1" ht="13" x14ac:dyDescent="0.15"/>
    <row r="13982" customFormat="1" ht="13" x14ac:dyDescent="0.15"/>
    <row r="13983" customFormat="1" ht="13" x14ac:dyDescent="0.15"/>
    <row r="13984" customFormat="1" ht="13" x14ac:dyDescent="0.15"/>
    <row r="13985" customFormat="1" ht="13" x14ac:dyDescent="0.15"/>
    <row r="13986" customFormat="1" ht="13" x14ac:dyDescent="0.15"/>
    <row r="13987" customFormat="1" ht="13" x14ac:dyDescent="0.15"/>
    <row r="13988" customFormat="1" ht="13" x14ac:dyDescent="0.15"/>
    <row r="13989" customFormat="1" ht="13" x14ac:dyDescent="0.15"/>
    <row r="13990" customFormat="1" ht="13" x14ac:dyDescent="0.15"/>
    <row r="13991" customFormat="1" ht="13" x14ac:dyDescent="0.15"/>
    <row r="13992" customFormat="1" ht="13" x14ac:dyDescent="0.15"/>
    <row r="13993" customFormat="1" ht="13" x14ac:dyDescent="0.15"/>
    <row r="13994" customFormat="1" ht="13" x14ac:dyDescent="0.15"/>
    <row r="13995" customFormat="1" ht="13" x14ac:dyDescent="0.15"/>
    <row r="13996" customFormat="1" ht="13" x14ac:dyDescent="0.15"/>
    <row r="13997" customFormat="1" ht="13" x14ac:dyDescent="0.15"/>
    <row r="13998" customFormat="1" ht="13" x14ac:dyDescent="0.15"/>
    <row r="13999" customFormat="1" ht="13" x14ac:dyDescent="0.15"/>
    <row r="14000" customFormat="1" ht="13" x14ac:dyDescent="0.15"/>
    <row r="14001" customFormat="1" ht="13" x14ac:dyDescent="0.15"/>
    <row r="14002" customFormat="1" ht="13" x14ac:dyDescent="0.15"/>
    <row r="14003" customFormat="1" ht="13" x14ac:dyDescent="0.15"/>
    <row r="14004" customFormat="1" ht="13" x14ac:dyDescent="0.15"/>
    <row r="14005" customFormat="1" ht="13" x14ac:dyDescent="0.15"/>
    <row r="14006" customFormat="1" ht="13" x14ac:dyDescent="0.15"/>
    <row r="14007" customFormat="1" ht="13" x14ac:dyDescent="0.15"/>
    <row r="14008" customFormat="1" ht="13" x14ac:dyDescent="0.15"/>
    <row r="14009" customFormat="1" ht="13" x14ac:dyDescent="0.15"/>
    <row r="14010" customFormat="1" ht="13" x14ac:dyDescent="0.15"/>
    <row r="14011" customFormat="1" ht="13" x14ac:dyDescent="0.15"/>
    <row r="14012" customFormat="1" ht="13" x14ac:dyDescent="0.15"/>
    <row r="14013" customFormat="1" ht="13" x14ac:dyDescent="0.15"/>
    <row r="14014" customFormat="1" ht="13" x14ac:dyDescent="0.15"/>
    <row r="14015" customFormat="1" ht="13" x14ac:dyDescent="0.15"/>
    <row r="14016" customFormat="1" ht="13" x14ac:dyDescent="0.15"/>
    <row r="14017" customFormat="1" ht="13" x14ac:dyDescent="0.15"/>
    <row r="14018" customFormat="1" ht="13" x14ac:dyDescent="0.15"/>
    <row r="14019" customFormat="1" ht="13" x14ac:dyDescent="0.15"/>
    <row r="14020" customFormat="1" ht="13" x14ac:dyDescent="0.15"/>
    <row r="14021" customFormat="1" ht="13" x14ac:dyDescent="0.15"/>
    <row r="14022" customFormat="1" ht="13" x14ac:dyDescent="0.15"/>
    <row r="14023" customFormat="1" ht="13" x14ac:dyDescent="0.15"/>
    <row r="14024" customFormat="1" ht="13" x14ac:dyDescent="0.15"/>
    <row r="14025" customFormat="1" ht="13" x14ac:dyDescent="0.15"/>
    <row r="14026" customFormat="1" ht="13" x14ac:dyDescent="0.15"/>
    <row r="14027" customFormat="1" ht="13" x14ac:dyDescent="0.15"/>
    <row r="14028" customFormat="1" ht="13" x14ac:dyDescent="0.15"/>
    <row r="14029" customFormat="1" ht="13" x14ac:dyDescent="0.15"/>
    <row r="14030" customFormat="1" ht="13" x14ac:dyDescent="0.15"/>
    <row r="14031" customFormat="1" ht="13" x14ac:dyDescent="0.15"/>
    <row r="14032" customFormat="1" ht="13" x14ac:dyDescent="0.15"/>
    <row r="14033" customFormat="1" ht="13" x14ac:dyDescent="0.15"/>
    <row r="14034" customFormat="1" ht="13" x14ac:dyDescent="0.15"/>
    <row r="14035" customFormat="1" ht="13" x14ac:dyDescent="0.15"/>
    <row r="14036" customFormat="1" ht="13" x14ac:dyDescent="0.15"/>
    <row r="14037" customFormat="1" ht="13" x14ac:dyDescent="0.15"/>
    <row r="14038" customFormat="1" ht="13" x14ac:dyDescent="0.15"/>
    <row r="14039" customFormat="1" ht="13" x14ac:dyDescent="0.15"/>
    <row r="14040" customFormat="1" ht="13" x14ac:dyDescent="0.15"/>
    <row r="14041" customFormat="1" ht="13" x14ac:dyDescent="0.15"/>
    <row r="14042" customFormat="1" ht="13" x14ac:dyDescent="0.15"/>
    <row r="14043" customFormat="1" ht="13" x14ac:dyDescent="0.15"/>
    <row r="14044" customFormat="1" ht="13" x14ac:dyDescent="0.15"/>
    <row r="14045" customFormat="1" ht="13" x14ac:dyDescent="0.15"/>
    <row r="14046" customFormat="1" ht="13" x14ac:dyDescent="0.15"/>
    <row r="14047" customFormat="1" ht="13" x14ac:dyDescent="0.15"/>
    <row r="14048" customFormat="1" ht="13" x14ac:dyDescent="0.15"/>
    <row r="14049" customFormat="1" ht="13" x14ac:dyDescent="0.15"/>
    <row r="14050" customFormat="1" ht="13" x14ac:dyDescent="0.15"/>
    <row r="14051" customFormat="1" ht="13" x14ac:dyDescent="0.15"/>
    <row r="14052" customFormat="1" ht="13" x14ac:dyDescent="0.15"/>
    <row r="14053" customFormat="1" ht="13" x14ac:dyDescent="0.15"/>
    <row r="14054" customFormat="1" ht="13" x14ac:dyDescent="0.15"/>
    <row r="14055" customFormat="1" ht="13" x14ac:dyDescent="0.15"/>
    <row r="14056" customFormat="1" ht="13" x14ac:dyDescent="0.15"/>
    <row r="14057" customFormat="1" ht="13" x14ac:dyDescent="0.15"/>
    <row r="14058" customFormat="1" ht="13" x14ac:dyDescent="0.15"/>
    <row r="14059" customFormat="1" ht="13" x14ac:dyDescent="0.15"/>
    <row r="14060" customFormat="1" ht="13" x14ac:dyDescent="0.15"/>
    <row r="14061" customFormat="1" ht="13" x14ac:dyDescent="0.15"/>
    <row r="14062" customFormat="1" ht="13" x14ac:dyDescent="0.15"/>
    <row r="14063" customFormat="1" ht="13" x14ac:dyDescent="0.15"/>
    <row r="14064" customFormat="1" ht="13" x14ac:dyDescent="0.15"/>
    <row r="14065" customFormat="1" ht="13" x14ac:dyDescent="0.15"/>
    <row r="14066" customFormat="1" ht="13" x14ac:dyDescent="0.15"/>
    <row r="14067" customFormat="1" ht="13" x14ac:dyDescent="0.15"/>
    <row r="14068" customFormat="1" ht="13" x14ac:dyDescent="0.15"/>
  </sheetData>
  <sheetProtection algorithmName="SHA-512" hashValue="dGqWcKqpD+uEm+r/1cbTyAIzpLNcSG9gzOnnarKxLwS136w3hie0lfFhNScXucnnWJEuCSG/z2/sAYjElFvj0Q==" saltValue="WXi4f4Hg/iHEJoC0WCTh3Q==" spinCount="100000" sheet="1" objects="1" scenarios="1"/>
  <pageMargins left="0.75" right="0.75" top="1" bottom="1" header="0.5" footer="0.5"/>
  <legacy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A0B6FF-1E33-2647-8A32-A1CC1A168D01}">
  <sheetPr codeName="Sheet53"/>
  <dimension ref="A1:ADQ7741"/>
  <sheetViews>
    <sheetView workbookViewId="0">
      <selection activeCell="L8" sqref="L8:L38"/>
    </sheetView>
  </sheetViews>
  <sheetFormatPr baseColWidth="10" defaultRowHeight="14" x14ac:dyDescent="0.15"/>
  <cols>
    <col min="1" max="2" width="20.33203125" style="318" customWidth="1"/>
    <col min="3" max="9" width="12.1640625" style="318" customWidth="1"/>
    <col min="10" max="10" width="12.6640625" style="318" hidden="1" customWidth="1"/>
    <col min="11" max="11" width="12.1640625" style="318" hidden="1" customWidth="1"/>
    <col min="12" max="16" width="12.1640625" style="318" customWidth="1"/>
    <col min="17" max="17" width="19.1640625" style="318" hidden="1" customWidth="1"/>
    <col min="18" max="20" width="12.1640625" style="318" hidden="1" customWidth="1"/>
    <col min="21" max="24" width="12.1640625" style="318" customWidth="1"/>
    <col min="798" max="16384" width="10.83203125" style="318"/>
  </cols>
  <sheetData>
    <row r="1" spans="1:43" customFormat="1" ht="13" x14ac:dyDescent="0.15">
      <c r="A1" s="419" t="s">
        <v>1361</v>
      </c>
      <c r="B1" s="419"/>
      <c r="C1" s="419"/>
      <c r="D1" s="419"/>
      <c r="E1" s="419"/>
      <c r="F1" s="419"/>
      <c r="G1" s="419"/>
      <c r="H1" s="419"/>
      <c r="I1" s="419"/>
      <c r="J1" s="419"/>
      <c r="K1" s="419"/>
      <c r="L1" s="419"/>
      <c r="M1" s="419"/>
      <c r="N1" s="419"/>
      <c r="O1" s="419"/>
      <c r="P1" s="419"/>
      <c r="Q1" s="419"/>
      <c r="R1" s="419"/>
      <c r="S1" s="419"/>
      <c r="T1" s="419"/>
      <c r="U1" s="419"/>
      <c r="V1" s="419"/>
      <c r="W1" s="419"/>
      <c r="X1" s="419"/>
      <c r="Y1" s="419"/>
      <c r="Z1" s="419"/>
      <c r="AA1" s="419"/>
      <c r="AB1" s="419"/>
      <c r="AC1" s="419"/>
      <c r="AD1" s="419"/>
      <c r="AE1" s="419"/>
      <c r="AF1" s="419"/>
      <c r="AG1" s="419"/>
      <c r="AH1" s="419"/>
      <c r="AI1" s="419"/>
      <c r="AJ1" s="419"/>
      <c r="AK1" s="419"/>
      <c r="AL1" s="419"/>
      <c r="AM1" s="419"/>
      <c r="AN1" s="419"/>
      <c r="AO1" s="419"/>
      <c r="AP1" s="419"/>
      <c r="AQ1" s="419"/>
    </row>
    <row r="2" spans="1:43" customFormat="1" ht="13" x14ac:dyDescent="0.15">
      <c r="A2" s="422" t="s">
        <v>1362</v>
      </c>
      <c r="B2" s="419"/>
      <c r="C2" s="419"/>
      <c r="D2" s="419"/>
      <c r="E2" s="419"/>
      <c r="F2" s="419"/>
      <c r="G2" s="419"/>
      <c r="H2" s="419"/>
      <c r="I2" s="419"/>
      <c r="J2" s="419"/>
      <c r="K2" s="419"/>
      <c r="L2" s="419"/>
      <c r="M2" s="419"/>
      <c r="N2" s="419"/>
      <c r="O2" s="419"/>
      <c r="P2" s="419"/>
      <c r="Q2" s="419"/>
      <c r="R2" s="419"/>
      <c r="S2" s="419"/>
      <c r="T2" s="419"/>
      <c r="U2" s="419"/>
      <c r="V2" s="419"/>
      <c r="W2" s="419"/>
      <c r="X2" s="419"/>
      <c r="Y2" s="419"/>
      <c r="Z2" s="419"/>
      <c r="AA2" s="419"/>
      <c r="AB2" s="419"/>
      <c r="AC2" s="419"/>
      <c r="AD2" s="419"/>
      <c r="AE2" s="419"/>
      <c r="AF2" s="419"/>
      <c r="AG2" s="419"/>
      <c r="AH2" s="419"/>
      <c r="AI2" s="419"/>
      <c r="AJ2" s="419"/>
      <c r="AK2" s="419"/>
      <c r="AL2" s="419"/>
      <c r="AM2" s="419"/>
      <c r="AN2" s="419"/>
      <c r="AO2" s="419"/>
      <c r="AP2" s="419"/>
      <c r="AQ2" s="419"/>
    </row>
    <row r="3" spans="1:43" customFormat="1" thickBot="1" x14ac:dyDescent="0.2">
      <c r="A3" s="419"/>
      <c r="B3" s="419"/>
      <c r="C3" s="419"/>
      <c r="D3" s="419"/>
      <c r="E3" s="419"/>
      <c r="F3" s="419"/>
      <c r="G3" s="419"/>
      <c r="H3" s="419"/>
      <c r="I3" s="419"/>
      <c r="J3" s="419"/>
      <c r="K3" s="419"/>
      <c r="L3" s="419"/>
      <c r="M3" s="419"/>
      <c r="N3" s="419"/>
      <c r="O3" s="419"/>
      <c r="P3" s="419"/>
      <c r="Q3" s="419"/>
      <c r="R3" s="419"/>
      <c r="S3" s="419"/>
      <c r="T3" s="419"/>
      <c r="U3" s="419"/>
      <c r="V3" s="419"/>
      <c r="W3" s="419"/>
      <c r="X3" s="419"/>
      <c r="Y3" s="419"/>
      <c r="Z3" s="419"/>
      <c r="AA3" s="419"/>
      <c r="AB3" s="419"/>
      <c r="AC3" s="419"/>
      <c r="AD3" s="419"/>
      <c r="AE3" s="419"/>
      <c r="AF3" s="419"/>
      <c r="AG3" s="419"/>
      <c r="AH3" s="419"/>
      <c r="AI3" s="419"/>
      <c r="AJ3" s="419"/>
      <c r="AK3" s="419"/>
      <c r="AL3" s="419"/>
      <c r="AM3" s="419"/>
      <c r="AN3" s="419"/>
      <c r="AO3" s="419"/>
      <c r="AP3" s="419"/>
      <c r="AQ3" s="419"/>
    </row>
    <row r="4" spans="1:43" x14ac:dyDescent="0.15">
      <c r="A4" s="166" t="s">
        <v>639</v>
      </c>
      <c r="B4" s="167"/>
      <c r="C4" s="167"/>
      <c r="D4" s="167"/>
      <c r="E4" s="167"/>
      <c r="F4" s="167"/>
      <c r="G4" s="167"/>
      <c r="H4" s="167"/>
      <c r="I4" s="167"/>
      <c r="J4" s="167"/>
      <c r="K4" s="167"/>
      <c r="L4" s="167"/>
      <c r="M4" s="167"/>
      <c r="N4" s="167"/>
      <c r="O4" s="167"/>
      <c r="P4" s="167"/>
      <c r="Q4" s="167"/>
      <c r="R4" s="167"/>
      <c r="S4" s="167"/>
      <c r="T4" s="167"/>
      <c r="U4" s="167"/>
      <c r="V4" s="167"/>
      <c r="W4" s="167"/>
      <c r="X4" s="173"/>
      <c r="Y4" s="419"/>
      <c r="Z4" s="419"/>
      <c r="AA4" s="419"/>
      <c r="AB4" s="419"/>
      <c r="AC4" s="419"/>
      <c r="AD4" s="419"/>
      <c r="AE4" s="419"/>
      <c r="AF4" s="419"/>
      <c r="AG4" s="419"/>
      <c r="AH4" s="419"/>
      <c r="AI4" s="419"/>
      <c r="AJ4" s="419"/>
      <c r="AK4" s="419"/>
      <c r="AL4" s="419"/>
      <c r="AM4" s="419"/>
      <c r="AN4" s="419"/>
      <c r="AO4" s="419"/>
      <c r="AP4" s="419"/>
      <c r="AQ4" s="419"/>
    </row>
    <row r="5" spans="1:43" x14ac:dyDescent="0.15">
      <c r="A5" s="168" t="s">
        <v>247</v>
      </c>
      <c r="B5" s="78"/>
      <c r="C5" s="164">
        <v>1500</v>
      </c>
      <c r="D5" s="78"/>
      <c r="E5" s="78"/>
      <c r="F5" s="78"/>
      <c r="G5" s="78"/>
      <c r="H5" s="78"/>
      <c r="I5" s="78"/>
      <c r="J5" s="78"/>
      <c r="K5" s="78"/>
      <c r="L5" s="78"/>
      <c r="M5" s="78"/>
      <c r="N5" s="78"/>
      <c r="O5" s="78"/>
      <c r="P5" s="78"/>
      <c r="Q5" s="78"/>
      <c r="R5" s="78"/>
      <c r="S5" s="78"/>
      <c r="T5" s="78"/>
      <c r="U5" s="78"/>
      <c r="V5" s="78"/>
      <c r="W5" s="78"/>
      <c r="X5" s="174"/>
      <c r="Y5" s="419"/>
      <c r="Z5" s="419"/>
      <c r="AA5" s="419"/>
      <c r="AB5" s="419"/>
      <c r="AC5" s="419"/>
      <c r="AD5" s="419"/>
      <c r="AE5" s="419"/>
      <c r="AF5" s="419"/>
      <c r="AG5" s="419"/>
      <c r="AH5" s="419"/>
      <c r="AI5" s="419"/>
      <c r="AJ5" s="419"/>
      <c r="AK5" s="419"/>
      <c r="AL5" s="419"/>
      <c r="AM5" s="419"/>
      <c r="AN5" s="419"/>
      <c r="AO5" s="419"/>
      <c r="AP5" s="419"/>
      <c r="AQ5" s="419"/>
    </row>
    <row r="6" spans="1:43" x14ac:dyDescent="0.15">
      <c r="A6" s="168"/>
      <c r="B6" s="78"/>
      <c r="C6" s="78"/>
      <c r="D6" s="78"/>
      <c r="E6" s="78"/>
      <c r="F6" s="78"/>
      <c r="G6" s="78"/>
      <c r="H6" s="78"/>
      <c r="I6" s="78"/>
      <c r="J6" s="78"/>
      <c r="K6" s="78"/>
      <c r="L6" s="78"/>
      <c r="M6" s="78"/>
      <c r="N6" s="78"/>
      <c r="O6" s="78"/>
      <c r="P6" s="78"/>
      <c r="Q6" s="78"/>
      <c r="R6" s="78"/>
      <c r="S6" s="78"/>
      <c r="T6" s="78"/>
      <c r="U6" s="78"/>
      <c r="V6" s="78"/>
      <c r="W6" s="78"/>
      <c r="X6" s="174"/>
      <c r="Y6" s="419"/>
      <c r="Z6" s="419"/>
      <c r="AA6" s="419"/>
      <c r="AB6" s="419"/>
      <c r="AC6" s="419"/>
      <c r="AD6" s="419"/>
      <c r="AE6" s="419"/>
      <c r="AF6" s="419"/>
      <c r="AG6" s="419"/>
      <c r="AH6" s="419"/>
      <c r="AI6" s="419"/>
      <c r="AJ6" s="419"/>
      <c r="AK6" s="419"/>
      <c r="AL6" s="419"/>
      <c r="AM6" s="419"/>
      <c r="AN6" s="419"/>
      <c r="AO6" s="419"/>
      <c r="AP6" s="419"/>
      <c r="AQ6" s="419"/>
    </row>
    <row r="7" spans="1:43" ht="75" x14ac:dyDescent="0.15">
      <c r="A7" s="363" t="s">
        <v>248</v>
      </c>
      <c r="B7" s="364" t="s">
        <v>249</v>
      </c>
      <c r="C7" s="365" t="s">
        <v>250</v>
      </c>
      <c r="D7" s="365" t="s">
        <v>251</v>
      </c>
      <c r="E7" s="365" t="s">
        <v>597</v>
      </c>
      <c r="F7" s="365" t="s">
        <v>598</v>
      </c>
      <c r="G7" s="365" t="s">
        <v>599</v>
      </c>
      <c r="H7" s="365" t="s">
        <v>398</v>
      </c>
      <c r="I7" s="365" t="s">
        <v>746</v>
      </c>
      <c r="J7" s="373" t="s">
        <v>1363</v>
      </c>
      <c r="K7" s="374" t="s">
        <v>600</v>
      </c>
      <c r="L7" s="367" t="s">
        <v>1070</v>
      </c>
      <c r="M7" s="368" t="s">
        <v>361</v>
      </c>
      <c r="N7" s="368" t="s">
        <v>1340</v>
      </c>
      <c r="O7" s="368" t="s">
        <v>275</v>
      </c>
      <c r="P7" s="368" t="s">
        <v>1342</v>
      </c>
      <c r="Q7" s="375" t="s">
        <v>1364</v>
      </c>
      <c r="R7" s="375" t="s">
        <v>1365</v>
      </c>
      <c r="S7" s="376" t="s">
        <v>1366</v>
      </c>
      <c r="T7" s="376" t="s">
        <v>1367</v>
      </c>
      <c r="U7" s="369" t="s">
        <v>1368</v>
      </c>
      <c r="V7" s="369" t="s">
        <v>1369</v>
      </c>
      <c r="W7" s="368" t="s">
        <v>276</v>
      </c>
      <c r="X7" s="370" t="s">
        <v>509</v>
      </c>
      <c r="Y7" s="419"/>
      <c r="Z7" s="419"/>
      <c r="AA7" s="419"/>
      <c r="AB7" s="419"/>
      <c r="AC7" s="419"/>
      <c r="AD7" s="419"/>
      <c r="AE7" s="419"/>
      <c r="AF7" s="419"/>
      <c r="AG7" s="419"/>
      <c r="AH7" s="419"/>
      <c r="AI7" s="419"/>
      <c r="AJ7" s="419"/>
      <c r="AK7" s="419"/>
      <c r="AL7" s="419"/>
      <c r="AM7" s="419"/>
      <c r="AN7" s="419"/>
      <c r="AO7" s="419"/>
      <c r="AP7" s="419"/>
      <c r="AQ7" s="419"/>
    </row>
    <row r="8" spans="1:43" x14ac:dyDescent="0.15">
      <c r="A8" s="163" t="str">
        <f>'ESS Jul 2021'!K2</f>
        <v>Energy Locals</v>
      </c>
      <c r="B8" s="158" t="str">
        <f>'ESS Jul 2021'!L2</f>
        <v>Online Member</v>
      </c>
      <c r="C8" s="215">
        <f>IF('ESS Jul 2021'!BP2=0,91*'ESS Jul 2021'!M2/100,(91*'ESS Jul 2021'!M2/100)+'ESS Jul 2021'!BP2/4)</f>
        <v>111.30909090909091</v>
      </c>
      <c r="D8" s="215">
        <f>IF('ESS Jul 2021'!O2="",$C$5*'ESS Jul 2021'!N2/100,IF($C$5&gt;='ESS Jul 2021'!P2,('ESS Jul 2021'!P2*'ESS Jul 2021'!N2/100),($C$5*'ESS Jul 2021'!N2/100)))</f>
        <v>291.81818181818181</v>
      </c>
      <c r="E8" s="215">
        <f>IF(AND('ESS Jul 2021'!P2&gt;0,'ESS Jul 2021'!R2&gt;0),IF($C$5&lt;'ESS Jul 2021'!P2,0,IF($C$5&lt;=('ESS Jul 2021'!R2+'ESS Jul 2021'!P2),(($C$5-'ESS Jul 2021'!P2)*'ESS Jul 2021'!Q2/100),(('ESS Jul 2021'!R2)*'ESS Jul 2021'!Q2/100))),0)</f>
        <v>0</v>
      </c>
      <c r="F8" s="215">
        <f>IF(AND('ESS Jul 2021'!Q2&gt;0,'ESS Jul 2021'!S2&gt;0),IF($C$5&lt;('ESS Jul 2021'!R2+'ESS Jul 2021'!P2),0,IF($C$5&lt;=('ESS Jul 2021'!T2+'ESS Jul 2021'!R2+'ESS Jul 2021'!P2),(($C$5-('ESS Jul 2021'!R2+'ESS Jul 2021'!P2))*'ESS Jul 2021'!S2/100),('ESS Jul 2021'!T2*'ESS Jul 2021'!S2/100))),0)</f>
        <v>0</v>
      </c>
      <c r="G8" s="215">
        <v>0</v>
      </c>
      <c r="H8" s="215">
        <f>IF(AND('ESS Jul 2021'!R2&gt;0,'ESS Jul 2021'!T2&gt;0),IF(($C$5&lt;'ESS Jul 2021'!T2),(0),($C$5-'ESS Jul 2021'!T2)*'ESS Jul 2021'!U2/100),IF(AND('ESS Jul 2021'!R2&gt;0,'ESS Jul 2021'!T2=""),IF(($C$5&lt;'ESS Jul 2021'!R2+'ESS Jul 2021'!P2),(0),(($C$5-('ESS Jul 2021'!R2+'ESS Jul 2021'!P2))*'ESS Jul 2021'!S2/100)),IF(AND('ESS Jul 2021'!P2&gt;0,'ESS Jul 2021'!R2=""&gt;0),IF(($C$5&lt;'ESS Jul 2021'!P2),(0),($C$5-'ESS Jul 2021'!P2)*'ESS Jul 2021'!Q2/100),0)))</f>
        <v>0</v>
      </c>
      <c r="I8" s="215">
        <f t="shared" ref="I8:I22" si="0">SUM(C8:H8)</f>
        <v>403.12727272727273</v>
      </c>
      <c r="J8" s="377">
        <f t="shared" ref="J8:J34" si="1">(I8-C8)*4</f>
        <v>1167.2727272727273</v>
      </c>
      <c r="K8" s="209">
        <f t="shared" ref="K8:K34" si="2">I8*4</f>
        <v>1612.5090909090909</v>
      </c>
      <c r="L8" s="181">
        <f>K8*1.1</f>
        <v>1773.7600000000002</v>
      </c>
      <c r="M8" s="209">
        <f>'ESS Jul 2021'!AZ2</f>
        <v>0</v>
      </c>
      <c r="N8" s="209">
        <f>'ESS Jul 2021'!BA2</f>
        <v>0</v>
      </c>
      <c r="O8" s="209">
        <f>'ESS Jul 2021'!BB2</f>
        <v>0</v>
      </c>
      <c r="P8" s="209">
        <f>'ESS Jul 2021'!BC2</f>
        <v>0</v>
      </c>
      <c r="Q8" s="378" t="str">
        <f t="shared" ref="Q8:Q34" si="3">IF(SUM(M8:P8)=0,"No discount",IF(M8&gt;0,"Guaranteed off bill",IF(N8&gt;0,"Guaranteed off usage",IF(O8&gt;0,"Pay-on-time off bill","Pay-on-time off usage"))))</f>
        <v>No discount</v>
      </c>
      <c r="R8" s="378" t="str">
        <f t="shared" ref="R8:R34" si="4">IF(OR(A8="Origin Energy",A8="Red Energy",A8="Powershop"),"Inclusive","Exclusive")</f>
        <v>Exclusive</v>
      </c>
      <c r="S8" s="209">
        <f>IF(AND(Q8="Guaranteed off bill",R8="Inclusive"),((K8*1.1)-((K8*1.1)*M8/100))/1.1,IF(AND(Q8="Guaranteed off usage",R8="Inclusive"),((K8*1.1)-((J8*1.1)*N8/100))/1.1,IF(AND(Q8="Guaranteed off bill",R8="Exclusive"),K8-(K8*M8/100),IF(AND(Q8="Guaranteed off usage",R8="Exclusive"),K8-(J8*N8/100),IF(R8="Inclusive",((K8*1.1))/1.1,K8)))))</f>
        <v>1612.5090909090909</v>
      </c>
      <c r="T8" s="209">
        <f>IF(AND(Q8="Pay-on-time off bill",R8="Inclusive"),((S8*1.1)-((S8*1.1)*O8/100))/1.1,IF(AND(Q8="Pay-on-time off usage",R8="Inclusive"),((S8*1.1)-((J8*1.1)*P8/100))/1.1,IF(AND(Q8="Pay-on-time off bill",R8="Exclusive"),S8-(S8*O8/100),IF(AND(Q8="Pay-on-time off usage",R8="Exclusive"),S8-(J8*P8/100),IF(R8="Inclusive",((S8*1.1))/1.1,S8)))))</f>
        <v>1612.5090909090909</v>
      </c>
      <c r="U8" s="383">
        <f>S8*1.1</f>
        <v>1773.7600000000002</v>
      </c>
      <c r="V8" s="383">
        <f>T8*1.1</f>
        <v>1773.7600000000002</v>
      </c>
      <c r="W8" s="210">
        <f>'ESS Jul 2021'!BL2</f>
        <v>0</v>
      </c>
      <c r="X8" s="211" t="str">
        <f>'ESS Jul 2021'!BM2</f>
        <v>n</v>
      </c>
      <c r="Y8" s="419"/>
      <c r="Z8" s="419"/>
      <c r="AA8" s="419"/>
      <c r="AB8" s="419"/>
      <c r="AC8" s="419"/>
      <c r="AD8" s="419"/>
      <c r="AE8" s="419"/>
      <c r="AF8" s="419"/>
      <c r="AG8" s="419"/>
      <c r="AH8" s="419"/>
      <c r="AI8" s="419"/>
      <c r="AJ8" s="419"/>
      <c r="AK8" s="419"/>
      <c r="AL8" s="419"/>
      <c r="AM8" s="419"/>
      <c r="AN8" s="419"/>
      <c r="AO8" s="419"/>
      <c r="AP8" s="419"/>
      <c r="AQ8" s="419"/>
    </row>
    <row r="9" spans="1:43" x14ac:dyDescent="0.15">
      <c r="A9" s="163" t="str">
        <f>'ESS Jul 2021'!K3</f>
        <v>AGL</v>
      </c>
      <c r="B9" s="158" t="str">
        <f>'ESS Jul 2021'!L3</f>
        <v>Super Saver</v>
      </c>
      <c r="C9" s="215">
        <f>IF('ESS Jul 2021'!BP3=0,91*'ESS Jul 2021'!M3/100,(91*'ESS Jul 2021'!M3/100)+'ESS Jul 2021'!BP3/4)</f>
        <v>116.34763636363634</v>
      </c>
      <c r="D9" s="215">
        <f>IF('ESS Jul 2021'!O3="",$C$5*'ESS Jul 2021'!N3/100,IF($C$5&gt;='ESS Jul 2021'!P3,('ESS Jul 2021'!P3*'ESS Jul 2021'!N3/100),($C$5*'ESS Jul 2021'!N3/100)))</f>
        <v>311.31818181818176</v>
      </c>
      <c r="E9" s="215">
        <f>IF(AND('ESS Jul 2021'!P3&gt;0,'ESS Jul 2021'!R3&gt;0),IF($C$5&lt;'ESS Jul 2021'!P3,0,IF($C$5&lt;=('ESS Jul 2021'!R3+'ESS Jul 2021'!P3),(($C$5-'ESS Jul 2021'!P3)*'ESS Jul 2021'!Q3/100),(('ESS Jul 2021'!R3)*'ESS Jul 2021'!Q3/100))),0)</f>
        <v>0</v>
      </c>
      <c r="F9" s="215">
        <f>IF(AND('ESS Jul 2021'!Q3&gt;0,'ESS Jul 2021'!S3&gt;0),IF($C$5&lt;('ESS Jul 2021'!R3+'ESS Jul 2021'!P3),0,IF($C$5&lt;=('ESS Jul 2021'!T3+'ESS Jul 2021'!R3+'ESS Jul 2021'!P3),(($C$5-('ESS Jul 2021'!R3+'ESS Jul 2021'!P3))*'ESS Jul 2021'!S3/100),('ESS Jul 2021'!T3*'ESS Jul 2021'!S3/100))),0)</f>
        <v>0</v>
      </c>
      <c r="G9" s="215">
        <v>0</v>
      </c>
      <c r="H9" s="215">
        <f>IF(AND('ESS Jul 2021'!R3&gt;0,'ESS Jul 2021'!T3&gt;0),IF(($C$5&lt;'ESS Jul 2021'!T3),(0),($C$5-'ESS Jul 2021'!T3)*'ESS Jul 2021'!U3/100),IF(AND('ESS Jul 2021'!R3&gt;0,'ESS Jul 2021'!T3=""),IF(($C$5&lt;'ESS Jul 2021'!R3+'ESS Jul 2021'!P3),(0),(($C$5-('ESS Jul 2021'!R3+'ESS Jul 2021'!P3))*'ESS Jul 2021'!S3/100)),IF(AND('ESS Jul 2021'!P3&gt;0,'ESS Jul 2021'!R3=""&gt;0),IF(($C$5&lt;'ESS Jul 2021'!P3),(0),($C$5-'ESS Jul 2021'!P3)*'ESS Jul 2021'!Q3/100),0)))</f>
        <v>0</v>
      </c>
      <c r="I9" s="215">
        <f t="shared" ref="I9:I11" si="5">SUM(C9:H9)</f>
        <v>427.66581818181811</v>
      </c>
      <c r="J9" s="377">
        <f t="shared" si="1"/>
        <v>1245.272727272727</v>
      </c>
      <c r="K9" s="209">
        <f t="shared" si="2"/>
        <v>1710.6632727272724</v>
      </c>
      <c r="L9" s="181">
        <f t="shared" ref="L9:L34" si="6">K9*1.1</f>
        <v>1881.7295999999999</v>
      </c>
      <c r="M9" s="209">
        <f>'ESS Jul 2021'!AZ3</f>
        <v>0</v>
      </c>
      <c r="N9" s="209">
        <f>'ESS Jul 2021'!BA3</f>
        <v>0</v>
      </c>
      <c r="O9" s="209">
        <f>'ESS Jul 2021'!BB3</f>
        <v>0</v>
      </c>
      <c r="P9" s="209">
        <f>'ESS Jul 2021'!BC3</f>
        <v>0</v>
      </c>
      <c r="Q9" s="378" t="str">
        <f t="shared" si="3"/>
        <v>No discount</v>
      </c>
      <c r="R9" s="378" t="str">
        <f t="shared" si="4"/>
        <v>Exclusive</v>
      </c>
      <c r="S9" s="379">
        <f t="shared" ref="S9:S34" si="7">IF(AND(Q9="Guaranteed off bill",R9="Inclusive"),((K9*1.1)-((K9*1.1)*M9/100))/1.1,IF(AND(Q9="Guaranteed off usage",R9="Inclusive"),((K9*1.1)-((J9*1.1)*N9/100))/1.1,IF(AND(Q9="Guaranteed off bill",R9="Exclusive"),K9-(K9*M9/100),IF(AND(Q9="Guaranteed off usage",R9="Exclusive"),K9-(J9*N9/100),IF(R9="Inclusive",((K9*1.1))/1.1,K9)))))</f>
        <v>1710.6632727272724</v>
      </c>
      <c r="T9" s="209">
        <f t="shared" ref="T9:T34" si="8">IF(AND(Q9="Pay-on-time off bill",R9="Inclusive"),((S9*1.1)-((S9*1.1)*O9/100))/1.1,IF(AND(Q9="Pay-on-time off usage",R9="Inclusive"),((S9*1.1)-((J9*1.1)*P9/100))/1.1,IF(AND(Q9="Pay-on-time off bill",R9="Exclusive"),S9-(S9*O9/100),IF(AND(Q9="Pay-on-time off usage",R9="Exclusive"),S9-(J9*P9/100),IF(R9="Inclusive",((S9*1.1))/1.1,S9)))))</f>
        <v>1710.6632727272724</v>
      </c>
      <c r="U9" s="381">
        <f t="shared" ref="U9:V25" si="9">S9*1.1</f>
        <v>1881.7295999999999</v>
      </c>
      <c r="V9" s="381">
        <f t="shared" si="9"/>
        <v>1881.7295999999999</v>
      </c>
      <c r="W9" s="210">
        <f>'ESS Jul 2021'!BL3</f>
        <v>0</v>
      </c>
      <c r="X9" s="211" t="str">
        <f>'ESS Jul 2021'!BM3</f>
        <v>n</v>
      </c>
      <c r="Y9" s="419"/>
      <c r="Z9" s="419"/>
      <c r="AA9" s="419"/>
      <c r="AB9" s="419"/>
      <c r="AC9" s="419"/>
      <c r="AD9" s="419"/>
      <c r="AE9" s="419"/>
      <c r="AF9" s="419"/>
      <c r="AG9" s="419"/>
      <c r="AH9" s="419"/>
      <c r="AI9" s="419"/>
      <c r="AJ9" s="419"/>
      <c r="AK9" s="419"/>
      <c r="AL9" s="419"/>
      <c r="AM9" s="419"/>
      <c r="AN9" s="419"/>
      <c r="AO9" s="419"/>
      <c r="AP9" s="419"/>
      <c r="AQ9" s="419"/>
    </row>
    <row r="10" spans="1:43" x14ac:dyDescent="0.15">
      <c r="A10" s="163" t="str">
        <f>'ESS Jul 2021'!K4</f>
        <v>Alinta Energy</v>
      </c>
      <c r="B10" s="158" t="str">
        <f>'ESS Jul 2021'!L4</f>
        <v>Home Deal</v>
      </c>
      <c r="C10" s="215">
        <f>IF('ESS Jul 2021'!BP4=0,91*'ESS Jul 2021'!M4/100,(91*'ESS Jul 2021'!M4/100)+'ESS Jul 2021'!BP4/4)</f>
        <v>90.999999999999986</v>
      </c>
      <c r="D10" s="215">
        <f>IF('ESS Jul 2021'!O4="",$C$5*'ESS Jul 2021'!N4/100,IF($C$5&gt;='ESS Jul 2021'!P4,('ESS Jul 2021'!P4*'ESS Jul 2021'!N4/100),($C$5*'ESS Jul 2021'!N4/100)))</f>
        <v>324.81818181818181</v>
      </c>
      <c r="E10" s="215">
        <f>IF(AND('ESS Jul 2021'!P4&gt;0,'ESS Jul 2021'!R4&gt;0),IF($C$5&lt;'ESS Jul 2021'!P4,0,IF($C$5&lt;=('ESS Jul 2021'!R4+'ESS Jul 2021'!P4),(($C$5-'ESS Jul 2021'!P4)*'ESS Jul 2021'!Q4/100),(('ESS Jul 2021'!R4)*'ESS Jul 2021'!Q4/100))),0)</f>
        <v>0</v>
      </c>
      <c r="F10" s="215">
        <f>IF(AND('ESS Jul 2021'!Q4&gt;0,'ESS Jul 2021'!S4&gt;0),IF($C$5&lt;('ESS Jul 2021'!R4+'ESS Jul 2021'!P4),0,IF($C$5&lt;=('ESS Jul 2021'!T4+'ESS Jul 2021'!R4+'ESS Jul 2021'!P4),(($C$5-('ESS Jul 2021'!R4+'ESS Jul 2021'!P4))*'ESS Jul 2021'!S4/100),('ESS Jul 2021'!T4*'ESS Jul 2021'!S4/100))),0)</f>
        <v>0</v>
      </c>
      <c r="G10" s="215">
        <v>0</v>
      </c>
      <c r="H10" s="215">
        <f>IF(AND('ESS Jul 2021'!R4&gt;0,'ESS Jul 2021'!T4&gt;0),IF(($C$5&lt;'ESS Jul 2021'!T4),(0),($C$5-'ESS Jul 2021'!T4)*'ESS Jul 2021'!U4/100),IF(AND('ESS Jul 2021'!R4&gt;0,'ESS Jul 2021'!T4=""),IF(($C$5&lt;'ESS Jul 2021'!R4+'ESS Jul 2021'!P4),(0),(($C$5-('ESS Jul 2021'!R4+'ESS Jul 2021'!P4))*'ESS Jul 2021'!S4/100)),IF(AND('ESS Jul 2021'!P4&gt;0,'ESS Jul 2021'!R4=""&gt;0),IF(($C$5&lt;'ESS Jul 2021'!P4),(0),($C$5-'ESS Jul 2021'!P4)*'ESS Jul 2021'!Q4/100),0)))</f>
        <v>0</v>
      </c>
      <c r="I10" s="215">
        <f t="shared" si="5"/>
        <v>415.81818181818181</v>
      </c>
      <c r="J10" s="377">
        <f t="shared" si="1"/>
        <v>1299.2727272727273</v>
      </c>
      <c r="K10" s="209">
        <f t="shared" si="2"/>
        <v>1663.2727272727273</v>
      </c>
      <c r="L10" s="181">
        <f t="shared" si="6"/>
        <v>1829.6000000000001</v>
      </c>
      <c r="M10" s="209">
        <f>'ESS Jul 2021'!AZ4</f>
        <v>0</v>
      </c>
      <c r="N10" s="209">
        <f>'ESS Jul 2021'!BA4</f>
        <v>0</v>
      </c>
      <c r="O10" s="209">
        <f>'ESS Jul 2021'!BB4</f>
        <v>0</v>
      </c>
      <c r="P10" s="209">
        <f>'ESS Jul 2021'!BC4</f>
        <v>0</v>
      </c>
      <c r="Q10" s="378" t="str">
        <f t="shared" si="3"/>
        <v>No discount</v>
      </c>
      <c r="R10" s="378" t="str">
        <f t="shared" si="4"/>
        <v>Exclusive</v>
      </c>
      <c r="S10" s="379">
        <f t="shared" si="7"/>
        <v>1663.2727272727273</v>
      </c>
      <c r="T10" s="209">
        <f t="shared" si="8"/>
        <v>1663.2727272727273</v>
      </c>
      <c r="U10" s="381">
        <f t="shared" si="9"/>
        <v>1829.6000000000001</v>
      </c>
      <c r="V10" s="381">
        <f t="shared" si="9"/>
        <v>1829.6000000000001</v>
      </c>
      <c r="W10" s="210">
        <f>'ESS Jul 2021'!BL4</f>
        <v>0</v>
      </c>
      <c r="X10" s="211" t="str">
        <f>'ESS Jul 2021'!BM4</f>
        <v>n</v>
      </c>
      <c r="Y10" s="419"/>
      <c r="Z10" s="419"/>
      <c r="AA10" s="419"/>
      <c r="AB10" s="419"/>
      <c r="AC10" s="419"/>
      <c r="AD10" s="419"/>
      <c r="AE10" s="419"/>
      <c r="AF10" s="419"/>
      <c r="AG10" s="419"/>
      <c r="AH10" s="419"/>
      <c r="AI10" s="419"/>
      <c r="AJ10" s="419"/>
      <c r="AK10" s="419"/>
      <c r="AL10" s="419"/>
      <c r="AM10" s="419"/>
      <c r="AN10" s="419"/>
      <c r="AO10" s="419"/>
      <c r="AP10" s="419"/>
      <c r="AQ10" s="419"/>
    </row>
    <row r="11" spans="1:43" x14ac:dyDescent="0.15">
      <c r="A11" s="163" t="str">
        <f>'ESS Jul 2021'!K5</f>
        <v>CovaU</v>
      </c>
      <c r="B11" s="158" t="str">
        <f>'ESS Jul 2021'!L5</f>
        <v>Freedom Plus</v>
      </c>
      <c r="C11" s="215">
        <f>IF('ESS Jul 2021'!BP5=0,91*'ESS Jul 2021'!M5/100,(91*'ESS Jul 2021'!M5/100)+'ESS Jul 2021'!BP5/4)</f>
        <v>167.08427272727272</v>
      </c>
      <c r="D11" s="215">
        <f>IF('ESS Jul 2021'!O5="",$C$5*'ESS Jul 2021'!N5/100,IF($C$5&gt;='ESS Jul 2021'!P5,('ESS Jul 2021'!P5*'ESS Jul 2021'!N5/100),($C$5*'ESS Jul 2021'!N5/100)))</f>
        <v>449.99999999999994</v>
      </c>
      <c r="E11" s="215">
        <f>IF(AND('ESS Jul 2021'!P5&gt;0,'ESS Jul 2021'!R5&gt;0),IF($C$5&lt;'ESS Jul 2021'!P5,0,IF($C$5&lt;=('ESS Jul 2021'!R5+'ESS Jul 2021'!P5),(($C$5-'ESS Jul 2021'!P5)*'ESS Jul 2021'!Q5/100),(('ESS Jul 2021'!R5)*'ESS Jul 2021'!Q5/100))),0)</f>
        <v>0</v>
      </c>
      <c r="F11" s="215">
        <f>IF(AND('ESS Jul 2021'!Q5&gt;0,'ESS Jul 2021'!S5&gt;0),IF($C$5&lt;('ESS Jul 2021'!R5+'ESS Jul 2021'!P5),0,IF($C$5&lt;=('ESS Jul 2021'!T5+'ESS Jul 2021'!R5+'ESS Jul 2021'!P5),(($C$5-('ESS Jul 2021'!R5+'ESS Jul 2021'!P5))*'ESS Jul 2021'!S5/100),('ESS Jul 2021'!T5*'ESS Jul 2021'!S5/100))),0)</f>
        <v>0</v>
      </c>
      <c r="G11" s="215">
        <v>0</v>
      </c>
      <c r="H11" s="215">
        <f>IF(AND('ESS Jul 2021'!R5&gt;0,'ESS Jul 2021'!T5&gt;0),IF(($C$5&lt;'ESS Jul 2021'!T5),(0),($C$5-'ESS Jul 2021'!T5)*'ESS Jul 2021'!U5/100),IF(AND('ESS Jul 2021'!R5&gt;0,'ESS Jul 2021'!T5=""),IF(($C$5&lt;'ESS Jul 2021'!R5+'ESS Jul 2021'!P5),(0),(($C$5-('ESS Jul 2021'!R5+'ESS Jul 2021'!P5))*'ESS Jul 2021'!S5/100)),IF(AND('ESS Jul 2021'!P5&gt;0,'ESS Jul 2021'!R5=""&gt;0),IF(($C$5&lt;'ESS Jul 2021'!P5),(0),($C$5-'ESS Jul 2021'!P5)*'ESS Jul 2021'!Q5/100),0)))</f>
        <v>0</v>
      </c>
      <c r="I11" s="215">
        <f t="shared" si="5"/>
        <v>617.08427272727272</v>
      </c>
      <c r="J11" s="377">
        <f t="shared" si="1"/>
        <v>1800</v>
      </c>
      <c r="K11" s="209">
        <f t="shared" si="2"/>
        <v>2468.3370909090909</v>
      </c>
      <c r="L11" s="181">
        <f t="shared" si="6"/>
        <v>2715.1708000000003</v>
      </c>
      <c r="M11" s="209">
        <f>'ESS Jul 2021'!AZ5</f>
        <v>20</v>
      </c>
      <c r="N11" s="209">
        <f>'ESS Jul 2021'!BA5</f>
        <v>0</v>
      </c>
      <c r="O11" s="209">
        <f>'ESS Jul 2021'!BB5</f>
        <v>0</v>
      </c>
      <c r="P11" s="209">
        <f>'ESS Jul 2021'!BC5</f>
        <v>0</v>
      </c>
      <c r="Q11" s="378" t="str">
        <f t="shared" si="3"/>
        <v>Guaranteed off bill</v>
      </c>
      <c r="R11" s="378" t="str">
        <f t="shared" si="4"/>
        <v>Exclusive</v>
      </c>
      <c r="S11" s="379">
        <f t="shared" si="7"/>
        <v>1974.6696727272727</v>
      </c>
      <c r="T11" s="209">
        <f t="shared" si="8"/>
        <v>1974.6696727272727</v>
      </c>
      <c r="U11" s="381">
        <f t="shared" si="9"/>
        <v>2172.1366400000002</v>
      </c>
      <c r="V11" s="381">
        <f t="shared" si="9"/>
        <v>2172.1366400000002</v>
      </c>
      <c r="W11" s="210">
        <f>'ESS Jul 2021'!BL5</f>
        <v>0</v>
      </c>
      <c r="X11" s="211" t="str">
        <f>'ESS Jul 2021'!BM5</f>
        <v>n</v>
      </c>
      <c r="Y11" s="419"/>
      <c r="Z11" s="419"/>
      <c r="AA11" s="419"/>
      <c r="AB11" s="419"/>
      <c r="AC11" s="419"/>
      <c r="AD11" s="419"/>
      <c r="AE11" s="419"/>
      <c r="AF11" s="419"/>
      <c r="AG11" s="419"/>
      <c r="AH11" s="419"/>
      <c r="AI11" s="419"/>
      <c r="AJ11" s="419"/>
      <c r="AK11" s="419"/>
      <c r="AL11" s="419"/>
      <c r="AM11" s="419"/>
      <c r="AN11" s="419"/>
      <c r="AO11" s="419"/>
      <c r="AP11" s="419"/>
      <c r="AQ11" s="419"/>
    </row>
    <row r="12" spans="1:43" x14ac:dyDescent="0.15">
      <c r="A12" s="163" t="str">
        <f>'ESS Jul 2021'!K6</f>
        <v>Diamond Energy</v>
      </c>
      <c r="B12" s="158" t="str">
        <f>'ESS Jul 2021'!L6</f>
        <v>Renewable Saver POT</v>
      </c>
      <c r="C12" s="215">
        <f>IF('ESS Jul 2021'!BP6=0,91*'ESS Jul 2021'!M6/100,(91*'ESS Jul 2021'!M6/100)+'ESS Jul 2021'!BP6/4)</f>
        <v>120.93899999999998</v>
      </c>
      <c r="D12" s="215">
        <f>IF('ESS Jul 2021'!O6="",$C$5*'ESS Jul 2021'!N6/100,IF($C$5&gt;='ESS Jul 2021'!P6,('ESS Jul 2021'!P6*'ESS Jul 2021'!N6/100),($C$5*'ESS Jul 2021'!N6/100)))</f>
        <v>80.945454545454538</v>
      </c>
      <c r="E12" s="215">
        <f>IF(AND('ESS Jul 2021'!P6&gt;0,'ESS Jul 2021'!R6&gt;0),IF($C$5&lt;'ESS Jul 2021'!P6,0,IF($C$5&lt;=('ESS Jul 2021'!R6+'ESS Jul 2021'!P6),(($C$5-'ESS Jul 2021'!P6)*'ESS Jul 2021'!Q6/100),(('ESS Jul 2021'!R6)*'ESS Jul 2021'!Q6/100))),0)</f>
        <v>0</v>
      </c>
      <c r="F12" s="215">
        <f>IF(AND('ESS Jul 2021'!Q6&gt;0,'ESS Jul 2021'!S6&gt;0),IF($C$5&lt;('ESS Jul 2021'!R6+'ESS Jul 2021'!P6),0,IF($C$5&lt;=('ESS Jul 2021'!T6+'ESS Jul 2021'!R6+'ESS Jul 2021'!P6),(($C$5-('ESS Jul 2021'!R6+'ESS Jul 2021'!P6))*'ESS Jul 2021'!S6/100),('ESS Jul 2021'!T6*'ESS Jul 2021'!S6/100))),0)</f>
        <v>0</v>
      </c>
      <c r="G12" s="215">
        <v>0</v>
      </c>
      <c r="H12" s="215">
        <f>IF(AND('ESS Jul 2021'!R6&gt;0,'ESS Jul 2021'!T6&gt;0),IF(($C$5&lt;'ESS Jul 2021'!T6),(0),($C$5-'ESS Jul 2021'!T6)*'ESS Jul 2021'!U6/100),IF(AND('ESS Jul 2021'!R6&gt;0,'ESS Jul 2021'!T6=""),IF(($C$5&lt;'ESS Jul 2021'!R6+'ESS Jul 2021'!P6),(0),(($C$5-('ESS Jul 2021'!R6+'ESS Jul 2021'!P6))*'ESS Jul 2021'!S6/100)),IF(AND('ESS Jul 2021'!P6&gt;0,'ESS Jul 2021'!R6=""&gt;0),IF(($C$5&lt;'ESS Jul 2021'!P6),(0),($C$5-'ESS Jul 2021'!P6)*'ESS Jul 2021'!Q6/100),0)))</f>
        <v>358.8</v>
      </c>
      <c r="I12" s="215">
        <f t="shared" si="0"/>
        <v>560.68445454545451</v>
      </c>
      <c r="J12" s="377">
        <f t="shared" si="1"/>
        <v>1758.9818181818182</v>
      </c>
      <c r="K12" s="209">
        <f t="shared" si="2"/>
        <v>2242.7378181818181</v>
      </c>
      <c r="L12" s="181">
        <f t="shared" si="6"/>
        <v>2467.0116000000003</v>
      </c>
      <c r="M12" s="209">
        <f>'ESS Jul 2021'!AZ6</f>
        <v>0</v>
      </c>
      <c r="N12" s="209">
        <f>'ESS Jul 2021'!BA6</f>
        <v>0</v>
      </c>
      <c r="O12" s="209">
        <f>'ESS Jul 2021'!BB6</f>
        <v>7</v>
      </c>
      <c r="P12" s="209">
        <f>'ESS Jul 2021'!BC6</f>
        <v>0</v>
      </c>
      <c r="Q12" s="378" t="str">
        <f t="shared" si="3"/>
        <v>Pay-on-time off bill</v>
      </c>
      <c r="R12" s="378" t="str">
        <f t="shared" si="4"/>
        <v>Exclusive</v>
      </c>
      <c r="S12" s="379">
        <f t="shared" si="7"/>
        <v>2242.7378181818181</v>
      </c>
      <c r="T12" s="209">
        <f t="shared" si="8"/>
        <v>2085.7461709090908</v>
      </c>
      <c r="U12" s="381">
        <f t="shared" si="9"/>
        <v>2467.0116000000003</v>
      </c>
      <c r="V12" s="381">
        <f t="shared" si="9"/>
        <v>2294.320788</v>
      </c>
      <c r="W12" s="210">
        <f>'ESS Jul 2021'!BL6</f>
        <v>0</v>
      </c>
      <c r="X12" s="211" t="str">
        <f>'ESS Jul 2021'!BM6</f>
        <v>n</v>
      </c>
      <c r="Y12" s="419"/>
      <c r="Z12" s="419"/>
      <c r="AA12" s="419"/>
      <c r="AB12" s="419"/>
      <c r="AC12" s="419"/>
      <c r="AD12" s="419"/>
      <c r="AE12" s="419"/>
      <c r="AF12" s="419"/>
      <c r="AG12" s="419"/>
      <c r="AH12" s="419"/>
      <c r="AI12" s="419"/>
      <c r="AJ12" s="419"/>
      <c r="AK12" s="419"/>
      <c r="AL12" s="419"/>
      <c r="AM12" s="419"/>
      <c r="AN12" s="419"/>
      <c r="AO12" s="419"/>
      <c r="AP12" s="419"/>
      <c r="AQ12" s="419"/>
    </row>
    <row r="13" spans="1:43" x14ac:dyDescent="0.15">
      <c r="A13" s="163" t="str">
        <f>'ESS Jul 2021'!K7</f>
        <v>Dodo Power &amp; Gas</v>
      </c>
      <c r="B13" s="158" t="str">
        <f>'ESS Jul 2021'!L7</f>
        <v>Market offer</v>
      </c>
      <c r="C13" s="215">
        <f>IF('ESS Jul 2021'!BP7=0,91*'ESS Jul 2021'!M7/100,(91*'ESS Jul 2021'!M7/100)+'ESS Jul 2021'!BP7/4)</f>
        <v>126.83745454545455</v>
      </c>
      <c r="D13" s="215">
        <f>IF('ESS Jul 2021'!O7="",$C$5*'ESS Jul 2021'!N7/100,IF($C$5&gt;='ESS Jul 2021'!P7,('ESS Jul 2021'!P7*'ESS Jul 2021'!N7/100),($C$5*'ESS Jul 2021'!N7/100)))</f>
        <v>337.09090909090907</v>
      </c>
      <c r="E13" s="215">
        <f>IF(AND('ESS Jul 2021'!P7&gt;0,'ESS Jul 2021'!R7&gt;0),IF($C$5&lt;'ESS Jul 2021'!P7,0,IF($C$5&lt;=('ESS Jul 2021'!R7+'ESS Jul 2021'!P7),(($C$5-'ESS Jul 2021'!P7)*'ESS Jul 2021'!Q7/100),(('ESS Jul 2021'!R7)*'ESS Jul 2021'!Q7/100))),0)</f>
        <v>0</v>
      </c>
      <c r="F13" s="215">
        <f>IF(AND('ESS Jul 2021'!Q7&gt;0,'ESS Jul 2021'!S7&gt;0),IF($C$5&lt;('ESS Jul 2021'!R7+'ESS Jul 2021'!P7),0,IF($C$5&lt;=('ESS Jul 2021'!T7+'ESS Jul 2021'!R7+'ESS Jul 2021'!P7),(($C$5-('ESS Jul 2021'!R7+'ESS Jul 2021'!P7))*'ESS Jul 2021'!S7/100),('ESS Jul 2021'!T7*'ESS Jul 2021'!S7/100))),0)</f>
        <v>0</v>
      </c>
      <c r="G13" s="215">
        <v>0</v>
      </c>
      <c r="H13" s="215">
        <f>IF(AND('ESS Jul 2021'!R7&gt;0,'ESS Jul 2021'!T7&gt;0),IF(($C$5&lt;'ESS Jul 2021'!T7),(0),($C$5-'ESS Jul 2021'!T7)*'ESS Jul 2021'!U7/100),IF(AND('ESS Jul 2021'!R7&gt;0,'ESS Jul 2021'!T7=""),IF(($C$5&lt;'ESS Jul 2021'!R7+'ESS Jul 2021'!P7),(0),(($C$5-('ESS Jul 2021'!R7+'ESS Jul 2021'!P7))*'ESS Jul 2021'!S7/100)),IF(AND('ESS Jul 2021'!P7&gt;0,'ESS Jul 2021'!R7=""&gt;0),IF(($C$5&lt;'ESS Jul 2021'!P7),(0),($C$5-'ESS Jul 2021'!P7)*'ESS Jul 2021'!Q7/100),0)))</f>
        <v>0</v>
      </c>
      <c r="I13" s="215">
        <f t="shared" ref="I13" si="10">SUM(C13:H13)</f>
        <v>463.9283636363636</v>
      </c>
      <c r="J13" s="377">
        <f t="shared" si="1"/>
        <v>1348.3636363636363</v>
      </c>
      <c r="K13" s="209">
        <f t="shared" si="2"/>
        <v>1855.7134545454544</v>
      </c>
      <c r="L13" s="181">
        <f t="shared" si="6"/>
        <v>2041.2847999999999</v>
      </c>
      <c r="M13" s="209">
        <f>'ESS Jul 2021'!AZ7</f>
        <v>0</v>
      </c>
      <c r="N13" s="209">
        <f>'ESS Jul 2021'!BA7</f>
        <v>0</v>
      </c>
      <c r="O13" s="209">
        <f>'ESS Jul 2021'!BB7</f>
        <v>0</v>
      </c>
      <c r="P13" s="209">
        <f>'ESS Jul 2021'!BC7</f>
        <v>0</v>
      </c>
      <c r="Q13" s="378" t="str">
        <f t="shared" si="3"/>
        <v>No discount</v>
      </c>
      <c r="R13" s="378" t="str">
        <f t="shared" si="4"/>
        <v>Exclusive</v>
      </c>
      <c r="S13" s="379">
        <f t="shared" si="7"/>
        <v>1855.7134545454544</v>
      </c>
      <c r="T13" s="209">
        <f t="shared" si="8"/>
        <v>1855.7134545454544</v>
      </c>
      <c r="U13" s="381">
        <f t="shared" si="9"/>
        <v>2041.2847999999999</v>
      </c>
      <c r="V13" s="381">
        <f t="shared" si="9"/>
        <v>2041.2847999999999</v>
      </c>
      <c r="W13" s="210">
        <f>'ESS Jul 2021'!BL7</f>
        <v>0</v>
      </c>
      <c r="X13" s="211" t="str">
        <f>'ESS Jul 2021'!BM7</f>
        <v>n</v>
      </c>
      <c r="Y13" s="419"/>
      <c r="Z13" s="419"/>
      <c r="AA13" s="419"/>
      <c r="AB13" s="419"/>
      <c r="AC13" s="419"/>
      <c r="AD13" s="419"/>
      <c r="AE13" s="419"/>
      <c r="AF13" s="419"/>
      <c r="AG13" s="419"/>
      <c r="AH13" s="419"/>
      <c r="AI13" s="419"/>
      <c r="AJ13" s="419"/>
      <c r="AK13" s="419"/>
      <c r="AL13" s="419"/>
      <c r="AM13" s="419"/>
      <c r="AN13" s="419"/>
      <c r="AO13" s="419"/>
      <c r="AP13" s="419"/>
      <c r="AQ13" s="419"/>
    </row>
    <row r="14" spans="1:43" x14ac:dyDescent="0.15">
      <c r="A14" s="163" t="str">
        <f>'ESS Jul 2021'!K8</f>
        <v>EnergyAustralia</v>
      </c>
      <c r="B14" s="158" t="str">
        <f>'ESS Jul 2021'!L8</f>
        <v>Total Plan Home</v>
      </c>
      <c r="C14" s="215">
        <f>IF('ESS Jul 2021'!BP8=0,91*'ESS Jul 2021'!M8/100,(91*'ESS Jul 2021'!M8/100)+'ESS Jul 2021'!BP8/4)</f>
        <v>120.11999999999998</v>
      </c>
      <c r="D14" s="215">
        <f>IF('ESS Jul 2021'!O8="",$C$5*'ESS Jul 2021'!N8/100,IF($C$5&gt;='ESS Jul 2021'!P8,('ESS Jul 2021'!P8*'ESS Jul 2021'!N8/100),($C$5*'ESS Jul 2021'!N8/100)))</f>
        <v>408.13636363636363</v>
      </c>
      <c r="E14" s="215">
        <f>IF(AND('ESS Jul 2021'!P8&gt;0,'ESS Jul 2021'!R8&gt;0),IF($C$5&lt;'ESS Jul 2021'!P8,0,IF($C$5&lt;=('ESS Jul 2021'!R8+'ESS Jul 2021'!P8),(($C$5-'ESS Jul 2021'!P8)*'ESS Jul 2021'!Q8/100),(('ESS Jul 2021'!R8)*'ESS Jul 2021'!Q8/100))),0)</f>
        <v>0</v>
      </c>
      <c r="F14" s="215">
        <f>IF(AND('ESS Jul 2021'!Q8&gt;0,'ESS Jul 2021'!S8&gt;0),IF($C$5&lt;('ESS Jul 2021'!R8+'ESS Jul 2021'!P8),0,IF($C$5&lt;=('ESS Jul 2021'!T8+'ESS Jul 2021'!R8+'ESS Jul 2021'!P8),(($C$5-('ESS Jul 2021'!R8+'ESS Jul 2021'!P8))*'ESS Jul 2021'!S8/100),('ESS Jul 2021'!T8*'ESS Jul 2021'!S8/100))),0)</f>
        <v>0</v>
      </c>
      <c r="G14" s="215">
        <v>0</v>
      </c>
      <c r="H14" s="215">
        <f>IF(AND('ESS Jul 2021'!R8&gt;0,'ESS Jul 2021'!T8&gt;0),IF(($C$5&lt;'ESS Jul 2021'!T8),(0),($C$5-'ESS Jul 2021'!T8)*'ESS Jul 2021'!U8/100),IF(AND('ESS Jul 2021'!R8&gt;0,'ESS Jul 2021'!T8=""),IF(($C$5&lt;'ESS Jul 2021'!R8+'ESS Jul 2021'!P8),(0),(($C$5-('ESS Jul 2021'!R8+'ESS Jul 2021'!P8))*'ESS Jul 2021'!S8/100)),IF(AND('ESS Jul 2021'!P8&gt;0,'ESS Jul 2021'!R8=""&gt;0),IF(($C$5&lt;'ESS Jul 2021'!P8),(0),($C$5-'ESS Jul 2021'!P8)*'ESS Jul 2021'!Q8/100),0)))</f>
        <v>0</v>
      </c>
      <c r="I14" s="215">
        <f t="shared" ref="I14:I15" si="11">SUM(C14:H14)</f>
        <v>528.25636363636363</v>
      </c>
      <c r="J14" s="377">
        <f t="shared" si="1"/>
        <v>1632.5454545454545</v>
      </c>
      <c r="K14" s="209">
        <f t="shared" si="2"/>
        <v>2113.0254545454545</v>
      </c>
      <c r="L14" s="181">
        <f t="shared" si="6"/>
        <v>2324.328</v>
      </c>
      <c r="M14" s="209">
        <f>'ESS Jul 2021'!AZ8</f>
        <v>16</v>
      </c>
      <c r="N14" s="209">
        <f>'ESS Jul 2021'!BA8</f>
        <v>0</v>
      </c>
      <c r="O14" s="209">
        <f>'ESS Jul 2021'!BB8</f>
        <v>0</v>
      </c>
      <c r="P14" s="209">
        <f>'ESS Jul 2021'!BC8</f>
        <v>0</v>
      </c>
      <c r="Q14" s="378" t="str">
        <f t="shared" si="3"/>
        <v>Guaranteed off bill</v>
      </c>
      <c r="R14" s="378" t="str">
        <f t="shared" si="4"/>
        <v>Exclusive</v>
      </c>
      <c r="S14" s="379">
        <f t="shared" si="7"/>
        <v>1774.9413818181818</v>
      </c>
      <c r="T14" s="209">
        <f t="shared" si="8"/>
        <v>1774.9413818181818</v>
      </c>
      <c r="U14" s="381">
        <f t="shared" si="9"/>
        <v>1952.43552</v>
      </c>
      <c r="V14" s="381">
        <f t="shared" si="9"/>
        <v>1952.43552</v>
      </c>
      <c r="W14" s="210">
        <f>'ESS Jul 2021'!BL8</f>
        <v>0</v>
      </c>
      <c r="X14" s="211" t="str">
        <f>'ESS Jul 2021'!BM8</f>
        <v>n</v>
      </c>
      <c r="Y14" s="419"/>
      <c r="Z14" s="419"/>
      <c r="AA14" s="419"/>
      <c r="AB14" s="419"/>
      <c r="AC14" s="419"/>
      <c r="AD14" s="419"/>
      <c r="AE14" s="419"/>
      <c r="AF14" s="419"/>
      <c r="AG14" s="419"/>
      <c r="AH14" s="419"/>
      <c r="AI14" s="419"/>
      <c r="AJ14" s="419"/>
      <c r="AK14" s="419"/>
      <c r="AL14" s="419"/>
      <c r="AM14" s="419"/>
      <c r="AN14" s="419"/>
      <c r="AO14" s="419"/>
      <c r="AP14" s="419"/>
      <c r="AQ14" s="419"/>
    </row>
    <row r="15" spans="1:43" x14ac:dyDescent="0.15">
      <c r="A15" s="163" t="str">
        <f>'ESS Jul 2021'!K9</f>
        <v>Mojo Power</v>
      </c>
      <c r="B15" s="158" t="str">
        <f>'ESS Jul 2021'!L9</f>
        <v>Single Minded</v>
      </c>
      <c r="C15" s="215">
        <f>IF('ESS Jul 2021'!BP9=0,91*'ESS Jul 2021'!M9/100,(91*'ESS Jul 2021'!M9/100)+'ESS Jul 2021'!BP9/4)</f>
        <v>122.32881818181816</v>
      </c>
      <c r="D15" s="215">
        <f>IF('ESS Jul 2021'!O9="",$C$5*'ESS Jul 2021'!N9/100,IF($C$5&gt;='ESS Jul 2021'!P9,('ESS Jul 2021'!P9*'ESS Jul 2021'!N9/100),($C$5*'ESS Jul 2021'!N9/100)))</f>
        <v>356.45454545454544</v>
      </c>
      <c r="E15" s="215">
        <f>IF(AND('ESS Jul 2021'!P9&gt;0,'ESS Jul 2021'!R9&gt;0),IF($C$5&lt;'ESS Jul 2021'!P9,0,IF($C$5&lt;=('ESS Jul 2021'!R9+'ESS Jul 2021'!P9),(($C$5-'ESS Jul 2021'!P9)*'ESS Jul 2021'!Q9/100),(('ESS Jul 2021'!R9)*'ESS Jul 2021'!Q9/100))),0)</f>
        <v>0</v>
      </c>
      <c r="F15" s="215">
        <f>IF(AND('ESS Jul 2021'!Q9&gt;0,'ESS Jul 2021'!S9&gt;0),IF($C$5&lt;('ESS Jul 2021'!R9+'ESS Jul 2021'!P9),0,IF($C$5&lt;=('ESS Jul 2021'!T9+'ESS Jul 2021'!R9+'ESS Jul 2021'!P9),(($C$5-('ESS Jul 2021'!R9+'ESS Jul 2021'!P9))*'ESS Jul 2021'!S9/100),('ESS Jul 2021'!T9*'ESS Jul 2021'!S9/100))),0)</f>
        <v>0</v>
      </c>
      <c r="G15" s="215">
        <v>0</v>
      </c>
      <c r="H15" s="215">
        <f>IF(AND('ESS Jul 2021'!R9&gt;0,'ESS Jul 2021'!T9&gt;0),IF(($C$5&lt;'ESS Jul 2021'!T9),(0),($C$5-'ESS Jul 2021'!T9)*'ESS Jul 2021'!U9/100),IF(AND('ESS Jul 2021'!R9&gt;0,'ESS Jul 2021'!T9=""),IF(($C$5&lt;'ESS Jul 2021'!R9+'ESS Jul 2021'!P9),(0),(($C$5-('ESS Jul 2021'!R9+'ESS Jul 2021'!P9))*'ESS Jul 2021'!S9/100)),IF(AND('ESS Jul 2021'!P9&gt;0,'ESS Jul 2021'!R9=""&gt;0),IF(($C$5&lt;'ESS Jul 2021'!P9),(0),($C$5-'ESS Jul 2021'!P9)*'ESS Jul 2021'!Q9/100),0)))</f>
        <v>0</v>
      </c>
      <c r="I15" s="215">
        <f t="shared" si="11"/>
        <v>478.78336363636362</v>
      </c>
      <c r="J15" s="377">
        <f t="shared" si="1"/>
        <v>1425.8181818181818</v>
      </c>
      <c r="K15" s="209">
        <f t="shared" si="2"/>
        <v>1915.1334545454545</v>
      </c>
      <c r="L15" s="181">
        <f t="shared" si="6"/>
        <v>2106.6468</v>
      </c>
      <c r="M15" s="209">
        <f>'ESS Jul 2021'!AZ9</f>
        <v>0</v>
      </c>
      <c r="N15" s="209">
        <f>'ESS Jul 2021'!BA9</f>
        <v>0</v>
      </c>
      <c r="O15" s="209">
        <f>'ESS Jul 2021'!BB9</f>
        <v>0</v>
      </c>
      <c r="P15" s="209">
        <f>'ESS Jul 2021'!BC9</f>
        <v>0</v>
      </c>
      <c r="Q15" s="378" t="str">
        <f t="shared" si="3"/>
        <v>No discount</v>
      </c>
      <c r="R15" s="378" t="str">
        <f t="shared" si="4"/>
        <v>Exclusive</v>
      </c>
      <c r="S15" s="379">
        <f t="shared" si="7"/>
        <v>1915.1334545454545</v>
      </c>
      <c r="T15" s="209">
        <f t="shared" si="8"/>
        <v>1915.1334545454545</v>
      </c>
      <c r="U15" s="381">
        <f t="shared" si="9"/>
        <v>2106.6468</v>
      </c>
      <c r="V15" s="381">
        <f t="shared" si="9"/>
        <v>2106.6468</v>
      </c>
      <c r="W15" s="210">
        <f>'ESS Jul 2021'!BL9</f>
        <v>0</v>
      </c>
      <c r="X15" s="211" t="str">
        <f>'ESS Jul 2021'!BM9</f>
        <v>n</v>
      </c>
      <c r="Y15" s="419"/>
      <c r="Z15" s="419"/>
      <c r="AA15" s="419"/>
      <c r="AB15" s="419"/>
      <c r="AC15" s="419"/>
      <c r="AD15" s="419"/>
      <c r="AE15" s="419"/>
      <c r="AF15" s="419"/>
      <c r="AG15" s="419"/>
      <c r="AH15" s="419"/>
      <c r="AI15" s="419"/>
      <c r="AJ15" s="419"/>
      <c r="AK15" s="419"/>
      <c r="AL15" s="419"/>
      <c r="AM15" s="419"/>
      <c r="AN15" s="419"/>
      <c r="AO15" s="419"/>
      <c r="AP15" s="419"/>
      <c r="AQ15" s="419"/>
    </row>
    <row r="16" spans="1:43" x14ac:dyDescent="0.15">
      <c r="A16" s="163" t="str">
        <f>'ESS Jul 2021'!K10</f>
        <v>Momentum Energy</v>
      </c>
      <c r="B16" s="158" t="str">
        <f>'ESS Jul 2021'!L10</f>
        <v>SmilePower Flexi</v>
      </c>
      <c r="C16" s="215">
        <f>IF('ESS Jul 2021'!BP10=0,91*'ESS Jul 2021'!M10/100,(91*'ESS Jul 2021'!M10/100)+'ESS Jul 2021'!BP10/4)</f>
        <v>91.091000000000008</v>
      </c>
      <c r="D16" s="215">
        <f>IF('ESS Jul 2021'!O10="",$C$5*'ESS Jul 2021'!N10/100,IF($C$5&gt;='ESS Jul 2021'!P10,('ESS Jul 2021'!P10*'ESS Jul 2021'!N10/100),($C$5*'ESS Jul 2021'!N10/100)))</f>
        <v>406.5</v>
      </c>
      <c r="E16" s="215">
        <f>IF(AND('ESS Jul 2021'!P10&gt;0,'ESS Jul 2021'!R10&gt;0),IF($C$5&lt;'ESS Jul 2021'!P10,0,IF($C$5&lt;=('ESS Jul 2021'!R10+'ESS Jul 2021'!P10),(($C$5-'ESS Jul 2021'!P10)*'ESS Jul 2021'!Q10/100),(('ESS Jul 2021'!R10)*'ESS Jul 2021'!Q10/100))),0)</f>
        <v>0</v>
      </c>
      <c r="F16" s="215">
        <f>IF(AND('ESS Jul 2021'!Q10&gt;0,'ESS Jul 2021'!S10&gt;0),IF($C$5&lt;('ESS Jul 2021'!R10+'ESS Jul 2021'!P10),0,IF($C$5&lt;=('ESS Jul 2021'!T10+'ESS Jul 2021'!R10+'ESS Jul 2021'!P10),(($C$5-('ESS Jul 2021'!R10+'ESS Jul 2021'!P10))*'ESS Jul 2021'!S10/100),('ESS Jul 2021'!T10*'ESS Jul 2021'!S10/100))),0)</f>
        <v>0</v>
      </c>
      <c r="G16" s="215">
        <v>0</v>
      </c>
      <c r="H16" s="215">
        <f>IF(AND('ESS Jul 2021'!R10&gt;0,'ESS Jul 2021'!T10&gt;0),IF(($C$5&lt;'ESS Jul 2021'!T10),(0),($C$5-'ESS Jul 2021'!T10)*'ESS Jul 2021'!U10/100),IF(AND('ESS Jul 2021'!R10&gt;0,'ESS Jul 2021'!T10=""),IF(($C$5&lt;'ESS Jul 2021'!R10+'ESS Jul 2021'!P10),(0),(($C$5-('ESS Jul 2021'!R10+'ESS Jul 2021'!P10))*'ESS Jul 2021'!S10/100)),IF(AND('ESS Jul 2021'!P10&gt;0,'ESS Jul 2021'!R10=""&gt;0),IF(($C$5&lt;'ESS Jul 2021'!P10),(0),($C$5-'ESS Jul 2021'!P10)*'ESS Jul 2021'!Q10/100),0)))</f>
        <v>0</v>
      </c>
      <c r="I16" s="215">
        <f t="shared" si="0"/>
        <v>497.59100000000001</v>
      </c>
      <c r="J16" s="377">
        <f t="shared" si="1"/>
        <v>1626</v>
      </c>
      <c r="K16" s="209">
        <f t="shared" si="2"/>
        <v>1990.364</v>
      </c>
      <c r="L16" s="181">
        <f t="shared" si="6"/>
        <v>2189.4004</v>
      </c>
      <c r="M16" s="209">
        <f>'ESS Jul 2021'!AZ10</f>
        <v>0</v>
      </c>
      <c r="N16" s="209">
        <f>'ESS Jul 2021'!BA10</f>
        <v>0</v>
      </c>
      <c r="O16" s="209">
        <f>'ESS Jul 2021'!BB10</f>
        <v>0</v>
      </c>
      <c r="P16" s="209">
        <f>'ESS Jul 2021'!BC10</f>
        <v>0</v>
      </c>
      <c r="Q16" s="378" t="str">
        <f t="shared" si="3"/>
        <v>No discount</v>
      </c>
      <c r="R16" s="378" t="str">
        <f t="shared" si="4"/>
        <v>Exclusive</v>
      </c>
      <c r="S16" s="379">
        <f t="shared" si="7"/>
        <v>1990.364</v>
      </c>
      <c r="T16" s="209">
        <f t="shared" si="8"/>
        <v>1990.364</v>
      </c>
      <c r="U16" s="381">
        <f t="shared" si="9"/>
        <v>2189.4004</v>
      </c>
      <c r="V16" s="381">
        <f t="shared" si="9"/>
        <v>2189.4004</v>
      </c>
      <c r="W16" s="210">
        <f>'ESS Jul 2021'!BL10</f>
        <v>0</v>
      </c>
      <c r="X16" s="211" t="str">
        <f>'ESS Jul 2021'!BM10</f>
        <v>n</v>
      </c>
      <c r="Y16" s="419"/>
      <c r="Z16" s="419"/>
      <c r="AA16" s="419"/>
      <c r="AB16" s="419"/>
      <c r="AC16" s="419"/>
      <c r="AD16" s="419"/>
      <c r="AE16" s="419"/>
      <c r="AF16" s="419"/>
      <c r="AG16" s="419"/>
      <c r="AH16" s="419"/>
      <c r="AI16" s="419"/>
      <c r="AJ16" s="419"/>
      <c r="AK16" s="419"/>
      <c r="AL16" s="419"/>
      <c r="AM16" s="419"/>
      <c r="AN16" s="419"/>
      <c r="AO16" s="419"/>
      <c r="AP16" s="419"/>
      <c r="AQ16" s="419"/>
    </row>
    <row r="17" spans="1:43" x14ac:dyDescent="0.15">
      <c r="A17" s="163" t="str">
        <f>'ESS Jul 2021'!K11</f>
        <v>Origin Energy</v>
      </c>
      <c r="B17" s="158" t="str">
        <f>'ESS Jul 2021'!L11</f>
        <v>Go</v>
      </c>
      <c r="C17" s="215">
        <f>IF('ESS Jul 2021'!BP11=0,91*'ESS Jul 2021'!M11/100,(91*'ESS Jul 2021'!M11/100)+'ESS Jul 2021'!BP11/4)</f>
        <v>111.47499999999998</v>
      </c>
      <c r="D17" s="215">
        <f>IF('ESS Jul 2021'!O11="",$C$5*'ESS Jul 2021'!N11/100,IF($C$5&gt;='ESS Jul 2021'!P11,('ESS Jul 2021'!P11*'ESS Jul 2021'!N11/100),($C$5*'ESS Jul 2021'!N11/100)))</f>
        <v>334.63636363636363</v>
      </c>
      <c r="E17" s="215">
        <f>IF(AND('ESS Jul 2021'!P11&gt;0,'ESS Jul 2021'!R11&gt;0),IF($C$5&lt;'ESS Jul 2021'!P11,0,IF($C$5&lt;=('ESS Jul 2021'!R11+'ESS Jul 2021'!P11),(($C$5-'ESS Jul 2021'!P11)*'ESS Jul 2021'!Q11/100),(('ESS Jul 2021'!R11)*'ESS Jul 2021'!Q11/100))),0)</f>
        <v>0</v>
      </c>
      <c r="F17" s="215">
        <f>IF(AND('ESS Jul 2021'!Q11&gt;0,'ESS Jul 2021'!S11&gt;0),IF($C$5&lt;('ESS Jul 2021'!R11+'ESS Jul 2021'!P11),0,IF($C$5&lt;=('ESS Jul 2021'!T11+'ESS Jul 2021'!R11+'ESS Jul 2021'!P11),(($C$5-('ESS Jul 2021'!R11+'ESS Jul 2021'!P11))*'ESS Jul 2021'!S11/100),('ESS Jul 2021'!T11*'ESS Jul 2021'!S11/100))),0)</f>
        <v>0</v>
      </c>
      <c r="G17" s="215">
        <v>0</v>
      </c>
      <c r="H17" s="215">
        <f>IF(AND('ESS Jul 2021'!R11&gt;0,'ESS Jul 2021'!T11&gt;0),IF(($C$5&lt;'ESS Jul 2021'!T11),(0),($C$5-'ESS Jul 2021'!T11)*'ESS Jul 2021'!U11/100),IF(AND('ESS Jul 2021'!R11&gt;0,'ESS Jul 2021'!T11=""),IF(($C$5&lt;'ESS Jul 2021'!R11+'ESS Jul 2021'!P11),(0),(($C$5-('ESS Jul 2021'!R11+'ESS Jul 2021'!P11))*'ESS Jul 2021'!S11/100)),IF(AND('ESS Jul 2021'!P11&gt;0,'ESS Jul 2021'!R11=""&gt;0),IF(($C$5&lt;'ESS Jul 2021'!P11),(0),($C$5-'ESS Jul 2021'!P11)*'ESS Jul 2021'!Q11/100),0)))</f>
        <v>0</v>
      </c>
      <c r="I17" s="215">
        <f t="shared" si="0"/>
        <v>446.11136363636359</v>
      </c>
      <c r="J17" s="377">
        <f t="shared" si="1"/>
        <v>1338.5454545454545</v>
      </c>
      <c r="K17" s="209">
        <f t="shared" si="2"/>
        <v>1784.4454545454544</v>
      </c>
      <c r="L17" s="181">
        <f t="shared" si="6"/>
        <v>1962.8899999999999</v>
      </c>
      <c r="M17" s="209">
        <f>'ESS Jul 2021'!AZ11</f>
        <v>0</v>
      </c>
      <c r="N17" s="209">
        <f>'ESS Jul 2021'!BA11</f>
        <v>0</v>
      </c>
      <c r="O17" s="209">
        <f>'ESS Jul 2021'!BB11</f>
        <v>0</v>
      </c>
      <c r="P17" s="209">
        <f>'ESS Jul 2021'!BC11</f>
        <v>0</v>
      </c>
      <c r="Q17" s="378" t="str">
        <f t="shared" si="3"/>
        <v>No discount</v>
      </c>
      <c r="R17" s="378" t="str">
        <f t="shared" si="4"/>
        <v>Inclusive</v>
      </c>
      <c r="S17" s="379">
        <f t="shared" si="7"/>
        <v>1784.4454545454544</v>
      </c>
      <c r="T17" s="209">
        <f t="shared" si="8"/>
        <v>1784.4454545454544</v>
      </c>
      <c r="U17" s="381">
        <f t="shared" si="9"/>
        <v>1962.8899999999999</v>
      </c>
      <c r="V17" s="381">
        <f t="shared" si="9"/>
        <v>1962.8899999999999</v>
      </c>
      <c r="W17" s="210">
        <f>'ESS Jul 2021'!BL11</f>
        <v>0</v>
      </c>
      <c r="X17" s="211" t="str">
        <f>'ESS Jul 2021'!BM11</f>
        <v>n</v>
      </c>
      <c r="Y17" s="419"/>
      <c r="Z17" s="419"/>
      <c r="AA17" s="419"/>
      <c r="AB17" s="419"/>
      <c r="AC17" s="419"/>
      <c r="AD17" s="419"/>
      <c r="AE17" s="419"/>
      <c r="AF17" s="419"/>
      <c r="AG17" s="419"/>
      <c r="AH17" s="419"/>
      <c r="AI17" s="419"/>
      <c r="AJ17" s="419"/>
      <c r="AK17" s="419"/>
      <c r="AL17" s="419"/>
      <c r="AM17" s="419"/>
      <c r="AN17" s="419"/>
      <c r="AO17" s="419"/>
      <c r="AP17" s="419"/>
      <c r="AQ17" s="419"/>
    </row>
    <row r="18" spans="1:43" x14ac:dyDescent="0.15">
      <c r="A18" s="163" t="str">
        <f>'ESS Jul 2021'!K12</f>
        <v>Powerdirect</v>
      </c>
      <c r="B18" s="158" t="str">
        <f>'ESS Jul 2021'!L12</f>
        <v>Rate Saver</v>
      </c>
      <c r="C18" s="215">
        <f>IF('ESS Jul 2021'!BP12=0,91*'ESS Jul 2021'!M12/100,(91*'ESS Jul 2021'!M12/100)+'ESS Jul 2021'!BP12/4)</f>
        <v>85.134636363636361</v>
      </c>
      <c r="D18" s="215">
        <f>IF('ESS Jul 2021'!O12="",$C$5*'ESS Jul 2021'!N12/100,IF($C$5&gt;='ESS Jul 2021'!P12,('ESS Jul 2021'!P12*'ESS Jul 2021'!N12/100),($C$5*'ESS Jul 2021'!N12/100)))</f>
        <v>258.95909090909089</v>
      </c>
      <c r="E18" s="215">
        <f>IF(AND('ESS Jul 2021'!P12&gt;0,'ESS Jul 2021'!R12&gt;0),IF($C$5&lt;'ESS Jul 2021'!P12,0,IF($C$5&lt;=('ESS Jul 2021'!R12+'ESS Jul 2021'!P12),(($C$5-'ESS Jul 2021'!P12)*'ESS Jul 2021'!Q12/100),(('ESS Jul 2021'!R12)*'ESS Jul 2021'!Q12/100))),0)</f>
        <v>0</v>
      </c>
      <c r="F18" s="215">
        <f>IF(AND('ESS Jul 2021'!Q12&gt;0,'ESS Jul 2021'!S12&gt;0),IF($C$5&lt;('ESS Jul 2021'!R12+'ESS Jul 2021'!P12),0,IF($C$5&lt;=('ESS Jul 2021'!T12+'ESS Jul 2021'!R12+'ESS Jul 2021'!P12),(($C$5-('ESS Jul 2021'!R12+'ESS Jul 2021'!P12))*'ESS Jul 2021'!S12/100),('ESS Jul 2021'!T12*'ESS Jul 2021'!S12/100))),0)</f>
        <v>0</v>
      </c>
      <c r="G18" s="215">
        <v>0</v>
      </c>
      <c r="H18" s="215">
        <f>IF(AND('ESS Jul 2021'!R12&gt;0,'ESS Jul 2021'!T12&gt;0),IF(($C$5&lt;'ESS Jul 2021'!T12),(0),($C$5-'ESS Jul 2021'!T12)*'ESS Jul 2021'!U12/100),IF(AND('ESS Jul 2021'!R12&gt;0,'ESS Jul 2021'!T12=""),IF(($C$5&lt;'ESS Jul 2021'!R12+'ESS Jul 2021'!P12),(0),(($C$5-('ESS Jul 2021'!R12+'ESS Jul 2021'!P12))*'ESS Jul 2021'!S12/100)),IF(AND('ESS Jul 2021'!P12&gt;0,'ESS Jul 2021'!R12=""&gt;0),IF(($C$5&lt;'ESS Jul 2021'!P12),(0),($C$5-'ESS Jul 2021'!P12)*'ESS Jul 2021'!Q12/100),0)))</f>
        <v>80.627272727272725</v>
      </c>
      <c r="I18" s="215">
        <f t="shared" ref="I18:I19" si="12">SUM(C18:H18)</f>
        <v>424.721</v>
      </c>
      <c r="J18" s="377">
        <f t="shared" si="1"/>
        <v>1358.3454545454547</v>
      </c>
      <c r="K18" s="209">
        <f t="shared" si="2"/>
        <v>1698.884</v>
      </c>
      <c r="L18" s="181">
        <f t="shared" si="6"/>
        <v>1868.7724000000001</v>
      </c>
      <c r="M18" s="209">
        <f>'ESS Jul 2021'!AZ12</f>
        <v>0</v>
      </c>
      <c r="N18" s="209">
        <f>'ESS Jul 2021'!BA12</f>
        <v>0</v>
      </c>
      <c r="O18" s="209">
        <f>'ESS Jul 2021'!BB12</f>
        <v>0</v>
      </c>
      <c r="P18" s="209">
        <f>'ESS Jul 2021'!BC12</f>
        <v>0</v>
      </c>
      <c r="Q18" s="378" t="str">
        <f t="shared" si="3"/>
        <v>No discount</v>
      </c>
      <c r="R18" s="378" t="str">
        <f t="shared" si="4"/>
        <v>Exclusive</v>
      </c>
      <c r="S18" s="379">
        <f t="shared" si="7"/>
        <v>1698.884</v>
      </c>
      <c r="T18" s="209">
        <f t="shared" si="8"/>
        <v>1698.884</v>
      </c>
      <c r="U18" s="381">
        <f t="shared" si="9"/>
        <v>1868.7724000000001</v>
      </c>
      <c r="V18" s="381">
        <f t="shared" si="9"/>
        <v>1868.7724000000001</v>
      </c>
      <c r="W18" s="210">
        <f>'ESS Jul 2021'!BL12</f>
        <v>0</v>
      </c>
      <c r="X18" s="211" t="str">
        <f>'ESS Jul 2021'!BM12</f>
        <v>n</v>
      </c>
      <c r="Y18" s="419"/>
      <c r="Z18" s="419"/>
      <c r="AA18" s="419"/>
      <c r="AB18" s="419"/>
      <c r="AC18" s="419"/>
      <c r="AD18" s="419"/>
      <c r="AE18" s="419"/>
      <c r="AF18" s="419"/>
      <c r="AG18" s="419"/>
      <c r="AH18" s="419"/>
      <c r="AI18" s="419"/>
      <c r="AJ18" s="419"/>
      <c r="AK18" s="419"/>
      <c r="AL18" s="419"/>
      <c r="AM18" s="419"/>
      <c r="AN18" s="419"/>
      <c r="AO18" s="419"/>
      <c r="AP18" s="419"/>
      <c r="AQ18" s="419"/>
    </row>
    <row r="19" spans="1:43" x14ac:dyDescent="0.15">
      <c r="A19" s="163" t="str">
        <f>'ESS Jul 2021'!K13</f>
        <v>Powershop</v>
      </c>
      <c r="B19" s="158" t="str">
        <f>'ESS Jul 2021'!L13</f>
        <v>Carbon neutral</v>
      </c>
      <c r="C19" s="215">
        <f>IF('ESS Jul 2021'!BP13=0,91*'ESS Jul 2021'!M13/100,(91*'ESS Jul 2021'!M13/100)+'ESS Jul 2021'!BP13/4)</f>
        <v>122.85</v>
      </c>
      <c r="D19" s="215">
        <f>IF('ESS Jul 2021'!O13="",$C$5*'ESS Jul 2021'!N13/100,IF($C$5&gt;='ESS Jul 2021'!P13,('ESS Jul 2021'!P13*'ESS Jul 2021'!N13/100),($C$5*'ESS Jul 2021'!N13/100)))</f>
        <v>306.81818181818181</v>
      </c>
      <c r="E19" s="215">
        <f>IF(AND('ESS Jul 2021'!P13&gt;0,'ESS Jul 2021'!R13&gt;0),IF($C$5&lt;'ESS Jul 2021'!P13,0,IF($C$5&lt;=('ESS Jul 2021'!R13+'ESS Jul 2021'!P13),(($C$5-'ESS Jul 2021'!P13)*'ESS Jul 2021'!Q13/100),(('ESS Jul 2021'!R13)*'ESS Jul 2021'!Q13/100))),0)</f>
        <v>0</v>
      </c>
      <c r="F19" s="215">
        <f>IF(AND('ESS Jul 2021'!Q13&gt;0,'ESS Jul 2021'!S13&gt;0),IF($C$5&lt;('ESS Jul 2021'!R13+'ESS Jul 2021'!P13),0,IF($C$5&lt;=('ESS Jul 2021'!T13+'ESS Jul 2021'!R13+'ESS Jul 2021'!P13),(($C$5-('ESS Jul 2021'!R13+'ESS Jul 2021'!P13))*'ESS Jul 2021'!S13/100),('ESS Jul 2021'!T13*'ESS Jul 2021'!S13/100))),0)</f>
        <v>0</v>
      </c>
      <c r="G19" s="215">
        <v>0</v>
      </c>
      <c r="H19" s="215">
        <f>IF(AND('ESS Jul 2021'!R13&gt;0,'ESS Jul 2021'!T13&gt;0),IF(($C$5&lt;'ESS Jul 2021'!T13),(0),($C$5-'ESS Jul 2021'!T13)*'ESS Jul 2021'!U13/100),IF(AND('ESS Jul 2021'!R13&gt;0,'ESS Jul 2021'!T13=""),IF(($C$5&lt;'ESS Jul 2021'!R13+'ESS Jul 2021'!P13),(0),(($C$5-('ESS Jul 2021'!R13+'ESS Jul 2021'!P13))*'ESS Jul 2021'!S13/100)),IF(AND('ESS Jul 2021'!P13&gt;0,'ESS Jul 2021'!R13=""&gt;0),IF(($C$5&lt;'ESS Jul 2021'!P13),(0),($C$5-'ESS Jul 2021'!P13)*'ESS Jul 2021'!Q13/100),0)))</f>
        <v>0</v>
      </c>
      <c r="I19" s="215">
        <f t="shared" si="12"/>
        <v>429.66818181818178</v>
      </c>
      <c r="J19" s="377">
        <f t="shared" si="1"/>
        <v>1227.272727272727</v>
      </c>
      <c r="K19" s="209">
        <f t="shared" si="2"/>
        <v>1718.6727272727271</v>
      </c>
      <c r="L19" s="181">
        <f t="shared" si="6"/>
        <v>1890.54</v>
      </c>
      <c r="M19" s="209">
        <f>'ESS Jul 2021'!AZ13</f>
        <v>0</v>
      </c>
      <c r="N19" s="209">
        <f>'ESS Jul 2021'!BA13</f>
        <v>0</v>
      </c>
      <c r="O19" s="209">
        <f>'ESS Jul 2021'!BB13</f>
        <v>0</v>
      </c>
      <c r="P19" s="209">
        <f>'ESS Jul 2021'!BC13</f>
        <v>0</v>
      </c>
      <c r="Q19" s="378" t="str">
        <f t="shared" si="3"/>
        <v>No discount</v>
      </c>
      <c r="R19" s="378" t="str">
        <f t="shared" si="4"/>
        <v>Inclusive</v>
      </c>
      <c r="S19" s="379">
        <f t="shared" si="7"/>
        <v>1718.6727272727271</v>
      </c>
      <c r="T19" s="209">
        <f t="shared" si="8"/>
        <v>1718.6727272727271</v>
      </c>
      <c r="U19" s="381">
        <f t="shared" si="9"/>
        <v>1890.54</v>
      </c>
      <c r="V19" s="381">
        <f t="shared" si="9"/>
        <v>1890.54</v>
      </c>
      <c r="W19" s="210">
        <f>'ESS Jul 2021'!BL13</f>
        <v>0</v>
      </c>
      <c r="X19" s="211" t="str">
        <f>'ESS Jul 2021'!BM13</f>
        <v>n</v>
      </c>
      <c r="Y19" s="419"/>
      <c r="Z19" s="419"/>
      <c r="AA19" s="419"/>
      <c r="AB19" s="419"/>
      <c r="AC19" s="419"/>
      <c r="AD19" s="419"/>
      <c r="AE19" s="419"/>
      <c r="AF19" s="419"/>
      <c r="AG19" s="419"/>
      <c r="AH19" s="419"/>
      <c r="AI19" s="419"/>
      <c r="AJ19" s="419"/>
      <c r="AK19" s="419"/>
      <c r="AL19" s="419"/>
      <c r="AM19" s="419"/>
      <c r="AN19" s="419"/>
      <c r="AO19" s="419"/>
      <c r="AP19" s="419"/>
      <c r="AQ19" s="419"/>
    </row>
    <row r="20" spans="1:43" x14ac:dyDescent="0.15">
      <c r="A20" s="163" t="str">
        <f>'ESS Jul 2021'!K14</f>
        <v>Red Energy</v>
      </c>
      <c r="B20" s="158" t="str">
        <f>'ESS Jul 2021'!L14</f>
        <v>Living Energy Saver</v>
      </c>
      <c r="C20" s="215">
        <f>IF('ESS Jul 2021'!BP14=0,91*'ESS Jul 2021'!M14/100,(91*'ESS Jul 2021'!M14/100)+'ESS Jul 2021'!BP14/4)</f>
        <v>109.01799999999999</v>
      </c>
      <c r="D20" s="215">
        <f>IF('ESS Jul 2021'!O14="",$C$5*'ESS Jul 2021'!N14/100,IF($C$5&gt;='ESS Jul 2021'!P14,('ESS Jul 2021'!P14*'ESS Jul 2021'!N14/100),($C$5*'ESS Jul 2021'!N14/100)))</f>
        <v>294.86363636363632</v>
      </c>
      <c r="E20" s="215">
        <f>IF(AND('ESS Jul 2021'!P14&gt;0,'ESS Jul 2021'!R14&gt;0),IF($C$5&lt;'ESS Jul 2021'!P14,0,IF($C$5&lt;=('ESS Jul 2021'!R14+'ESS Jul 2021'!P14),(($C$5-'ESS Jul 2021'!P14)*'ESS Jul 2021'!Q14/100),(('ESS Jul 2021'!R14)*'ESS Jul 2021'!Q14/100))),0)</f>
        <v>0</v>
      </c>
      <c r="F20" s="215">
        <f>IF(AND('ESS Jul 2021'!Q14&gt;0,'ESS Jul 2021'!S14&gt;0),IF($C$5&lt;('ESS Jul 2021'!R14+'ESS Jul 2021'!P14),0,IF($C$5&lt;=('ESS Jul 2021'!T14+'ESS Jul 2021'!R14+'ESS Jul 2021'!P14),(($C$5-('ESS Jul 2021'!R14+'ESS Jul 2021'!P14))*'ESS Jul 2021'!S14/100),('ESS Jul 2021'!T14*'ESS Jul 2021'!S14/100))),0)</f>
        <v>0</v>
      </c>
      <c r="G20" s="215">
        <v>0</v>
      </c>
      <c r="H20" s="215">
        <f>IF(AND('ESS Jul 2021'!R14&gt;0,'ESS Jul 2021'!T14&gt;0),IF(($C$5&lt;'ESS Jul 2021'!T14),(0),($C$5-'ESS Jul 2021'!T14)*'ESS Jul 2021'!U14/100),IF(AND('ESS Jul 2021'!R14&gt;0,'ESS Jul 2021'!T14=""),IF(($C$5&lt;'ESS Jul 2021'!R14+'ESS Jul 2021'!P14),(0),(($C$5-('ESS Jul 2021'!R14+'ESS Jul 2021'!P14))*'ESS Jul 2021'!S14/100)),IF(AND('ESS Jul 2021'!P14&gt;0,'ESS Jul 2021'!R14=""&gt;0),IF(($C$5&lt;'ESS Jul 2021'!P14),(0),($C$5-'ESS Jul 2021'!P14)*'ESS Jul 2021'!Q14/100),0)))</f>
        <v>44.763636363636358</v>
      </c>
      <c r="I20" s="215">
        <f t="shared" si="0"/>
        <v>448.64527272727264</v>
      </c>
      <c r="J20" s="377">
        <f t="shared" si="1"/>
        <v>1358.5090909090907</v>
      </c>
      <c r="K20" s="209">
        <f t="shared" si="2"/>
        <v>1794.5810909090906</v>
      </c>
      <c r="L20" s="181">
        <f t="shared" si="6"/>
        <v>1974.0391999999997</v>
      </c>
      <c r="M20" s="209">
        <f>'ESS Jul 2021'!AZ14</f>
        <v>0</v>
      </c>
      <c r="N20" s="209">
        <f>'ESS Jul 2021'!BA14</f>
        <v>0</v>
      </c>
      <c r="O20" s="209">
        <f>'ESS Jul 2021'!BB14</f>
        <v>0</v>
      </c>
      <c r="P20" s="209">
        <f>'ESS Jul 2021'!BC14</f>
        <v>0</v>
      </c>
      <c r="Q20" s="378" t="str">
        <f t="shared" si="3"/>
        <v>No discount</v>
      </c>
      <c r="R20" s="378" t="str">
        <f t="shared" si="4"/>
        <v>Inclusive</v>
      </c>
      <c r="S20" s="379">
        <f t="shared" si="7"/>
        <v>1794.5810909090906</v>
      </c>
      <c r="T20" s="209">
        <f t="shared" si="8"/>
        <v>1794.5810909090906</v>
      </c>
      <c r="U20" s="381">
        <f t="shared" si="9"/>
        <v>1974.0391999999997</v>
      </c>
      <c r="V20" s="381">
        <f t="shared" si="9"/>
        <v>1974.0391999999997</v>
      </c>
      <c r="W20" s="210">
        <f>'ESS Jul 2021'!BL14</f>
        <v>0</v>
      </c>
      <c r="X20" s="211" t="str">
        <f>'ESS Jul 2021'!BM14</f>
        <v>n</v>
      </c>
      <c r="Y20" s="419"/>
      <c r="Z20" s="419"/>
      <c r="AA20" s="419"/>
      <c r="AB20" s="419"/>
      <c r="AC20" s="419"/>
      <c r="AD20" s="419"/>
      <c r="AE20" s="419"/>
      <c r="AF20" s="419"/>
      <c r="AG20" s="419"/>
      <c r="AH20" s="419"/>
      <c r="AI20" s="419"/>
      <c r="AJ20" s="419"/>
      <c r="AK20" s="419"/>
      <c r="AL20" s="419"/>
      <c r="AM20" s="419"/>
      <c r="AN20" s="419"/>
      <c r="AO20" s="419"/>
      <c r="AP20" s="419"/>
      <c r="AQ20" s="419"/>
    </row>
    <row r="21" spans="1:43" x14ac:dyDescent="0.15">
      <c r="A21" s="163" t="str">
        <f>'ESS Jul 2021'!K15</f>
        <v>Simply Energy</v>
      </c>
      <c r="B21" s="158" t="str">
        <f>'ESS Jul 2021'!L15</f>
        <v>Energy Saver</v>
      </c>
      <c r="C21" s="215">
        <f>IF('ESS Jul 2021'!BP15=0,91*'ESS Jul 2021'!M15/100,(91*'ESS Jul 2021'!M15/100)+'ESS Jul 2021'!BP15/4)</f>
        <v>124.74445454545453</v>
      </c>
      <c r="D21" s="215">
        <f>IF('ESS Jul 2021'!O15="",$C$5*'ESS Jul 2021'!N15/100,IF($C$5&gt;='ESS Jul 2021'!P15,('ESS Jul 2021'!P15*'ESS Jul 2021'!N15/100),($C$5*'ESS Jul 2021'!N15/100)))</f>
        <v>401.86363636363632</v>
      </c>
      <c r="E21" s="215">
        <f>IF(AND('ESS Jul 2021'!P15&gt;0,'ESS Jul 2021'!R15&gt;0),IF($C$5&lt;'ESS Jul 2021'!P15,0,IF($C$5&lt;=('ESS Jul 2021'!R15+'ESS Jul 2021'!P15),(($C$5-'ESS Jul 2021'!P15)*'ESS Jul 2021'!Q15/100),(('ESS Jul 2021'!R15)*'ESS Jul 2021'!Q15/100))),0)</f>
        <v>0</v>
      </c>
      <c r="F21" s="215">
        <f>IF(AND('ESS Jul 2021'!Q15&gt;0,'ESS Jul 2021'!S15&gt;0),IF($C$5&lt;('ESS Jul 2021'!R15+'ESS Jul 2021'!P15),0,IF($C$5&lt;=('ESS Jul 2021'!T15+'ESS Jul 2021'!R15+'ESS Jul 2021'!P15),(($C$5-('ESS Jul 2021'!R15+'ESS Jul 2021'!P15))*'ESS Jul 2021'!S15/100),('ESS Jul 2021'!T15*'ESS Jul 2021'!S15/100))),0)</f>
        <v>0</v>
      </c>
      <c r="G21" s="215">
        <v>0</v>
      </c>
      <c r="H21" s="215">
        <f>IF(AND('ESS Jul 2021'!R15&gt;0,'ESS Jul 2021'!T15&gt;0),IF(($C$5&lt;'ESS Jul 2021'!T15),(0),($C$5-'ESS Jul 2021'!T15)*'ESS Jul 2021'!U15/100),IF(AND('ESS Jul 2021'!R15&gt;0,'ESS Jul 2021'!T15=""),IF(($C$5&lt;'ESS Jul 2021'!R15+'ESS Jul 2021'!P15),(0),(($C$5-('ESS Jul 2021'!R15+'ESS Jul 2021'!P15))*'ESS Jul 2021'!S15/100)),IF(AND('ESS Jul 2021'!P15&gt;0,'ESS Jul 2021'!R15=""&gt;0),IF(($C$5&lt;'ESS Jul 2021'!P15),(0),($C$5-'ESS Jul 2021'!P15)*'ESS Jul 2021'!Q15/100),0)))</f>
        <v>0</v>
      </c>
      <c r="I21" s="215">
        <f t="shared" si="0"/>
        <v>526.60809090909083</v>
      </c>
      <c r="J21" s="377">
        <f t="shared" si="1"/>
        <v>1607.4545454545453</v>
      </c>
      <c r="K21" s="209">
        <f t="shared" si="2"/>
        <v>2106.4323636363633</v>
      </c>
      <c r="L21" s="181">
        <f t="shared" si="6"/>
        <v>2317.0755999999997</v>
      </c>
      <c r="M21" s="209">
        <f>'ESS Jul 2021'!AZ15</f>
        <v>19</v>
      </c>
      <c r="N21" s="209">
        <f>'ESS Jul 2021'!BA15</f>
        <v>0</v>
      </c>
      <c r="O21" s="209">
        <f>'ESS Jul 2021'!BB15</f>
        <v>0</v>
      </c>
      <c r="P21" s="209">
        <f>'ESS Jul 2021'!BC15</f>
        <v>0</v>
      </c>
      <c r="Q21" s="378" t="str">
        <f t="shared" si="3"/>
        <v>Guaranteed off bill</v>
      </c>
      <c r="R21" s="378" t="str">
        <f t="shared" si="4"/>
        <v>Exclusive</v>
      </c>
      <c r="S21" s="379">
        <f t="shared" si="7"/>
        <v>1706.2102145454544</v>
      </c>
      <c r="T21" s="209">
        <f t="shared" si="8"/>
        <v>1706.2102145454544</v>
      </c>
      <c r="U21" s="381">
        <f t="shared" si="9"/>
        <v>1876.831236</v>
      </c>
      <c r="V21" s="381">
        <f t="shared" si="9"/>
        <v>1876.831236</v>
      </c>
      <c r="W21" s="210">
        <f>'ESS Jul 2021'!BL15</f>
        <v>0</v>
      </c>
      <c r="X21" s="211" t="str">
        <f>'ESS Jul 2021'!BM15</f>
        <v>n</v>
      </c>
      <c r="Y21" s="419"/>
      <c r="Z21" s="419"/>
      <c r="AA21" s="419"/>
      <c r="AB21" s="419"/>
      <c r="AC21" s="419"/>
      <c r="AD21" s="419"/>
      <c r="AE21" s="419"/>
      <c r="AF21" s="419"/>
      <c r="AG21" s="419"/>
      <c r="AH21" s="419"/>
      <c r="AI21" s="419"/>
      <c r="AJ21" s="419"/>
      <c r="AK21" s="419"/>
      <c r="AL21" s="419"/>
      <c r="AM21" s="419"/>
      <c r="AN21" s="419"/>
      <c r="AO21" s="419"/>
      <c r="AP21" s="419"/>
      <c r="AQ21" s="419"/>
    </row>
    <row r="22" spans="1:43" x14ac:dyDescent="0.15">
      <c r="A22" s="163" t="str">
        <f>'ESS Jul 2021'!K16</f>
        <v>1st Energy</v>
      </c>
      <c r="B22" s="158" t="str">
        <f>'ESS Jul 2021'!L16</f>
        <v>1st Saver</v>
      </c>
      <c r="C22" s="215">
        <f>IF('ESS Jul 2021'!BP16=0,91*'ESS Jul 2021'!M16/100,(91*'ESS Jul 2021'!M16/100)+'ESS Jul 2021'!BP16/4)</f>
        <v>151.05999999999997</v>
      </c>
      <c r="D22" s="215">
        <f>IF('ESS Jul 2021'!O16="",$C$5*'ESS Jul 2021'!N16/100,IF($C$5&gt;='ESS Jul 2021'!P16,('ESS Jul 2021'!P16*'ESS Jul 2021'!N16/100),($C$5*'ESS Jul 2021'!N16/100)))</f>
        <v>328.7863636363636</v>
      </c>
      <c r="E22" s="215">
        <f>IF(AND('ESS Jul 2021'!P16&gt;0,'ESS Jul 2021'!R16&gt;0),IF($C$5&lt;'ESS Jul 2021'!P16,0,IF($C$5&lt;=('ESS Jul 2021'!R16+'ESS Jul 2021'!P16),(($C$5-'ESS Jul 2021'!P16)*'ESS Jul 2021'!Q16/100),(('ESS Jul 2021'!R16)*'ESS Jul 2021'!Q16/100))),0)</f>
        <v>0</v>
      </c>
      <c r="F22" s="215">
        <f>IF(AND('ESS Jul 2021'!Q16&gt;0,'ESS Jul 2021'!S16&gt;0),IF($C$5&lt;('ESS Jul 2021'!R16+'ESS Jul 2021'!P16),0,IF($C$5&lt;=('ESS Jul 2021'!T16+'ESS Jul 2021'!R16+'ESS Jul 2021'!P16),(($C$5-('ESS Jul 2021'!R16+'ESS Jul 2021'!P16))*'ESS Jul 2021'!S16/100),('ESS Jul 2021'!T16*'ESS Jul 2021'!S16/100))),0)</f>
        <v>0</v>
      </c>
      <c r="G22" s="215">
        <v>0</v>
      </c>
      <c r="H22" s="215">
        <f>IF(AND('ESS Jul 2021'!R16&gt;0,'ESS Jul 2021'!T16&gt;0),IF(($C$5&lt;'ESS Jul 2021'!T16),(0),($C$5-'ESS Jul 2021'!T16)*'ESS Jul 2021'!U16/100),IF(AND('ESS Jul 2021'!R16&gt;0,'ESS Jul 2021'!T16=""),IF(($C$5&lt;'ESS Jul 2021'!R16+'ESS Jul 2021'!P16),(0),(($C$5-('ESS Jul 2021'!R16+'ESS Jul 2021'!P16))*'ESS Jul 2021'!S16/100)),IF(AND('ESS Jul 2021'!P16&gt;0,'ESS Jul 2021'!R16=""&gt;0),IF(($C$5&lt;'ESS Jul 2021'!P16),(0),($C$5-'ESS Jul 2021'!P16)*'ESS Jul 2021'!Q16/100),0)))</f>
        <v>42.395454545454541</v>
      </c>
      <c r="I22" s="215">
        <f t="shared" si="0"/>
        <v>522.24181818181808</v>
      </c>
      <c r="J22" s="377">
        <f t="shared" si="1"/>
        <v>1484.7272727272725</v>
      </c>
      <c r="K22" s="209">
        <f t="shared" si="2"/>
        <v>2088.9672727272723</v>
      </c>
      <c r="L22" s="181">
        <f t="shared" si="6"/>
        <v>2297.8639999999996</v>
      </c>
      <c r="M22" s="209">
        <f>'ESS Jul 2021'!AZ16</f>
        <v>0</v>
      </c>
      <c r="N22" s="209">
        <f>'ESS Jul 2021'!BA16</f>
        <v>0</v>
      </c>
      <c r="O22" s="209">
        <f>'ESS Jul 2021'!BB16</f>
        <v>10</v>
      </c>
      <c r="P22" s="209">
        <f>'ESS Jul 2021'!BC16</f>
        <v>0</v>
      </c>
      <c r="Q22" s="378" t="str">
        <f t="shared" si="3"/>
        <v>Pay-on-time off bill</v>
      </c>
      <c r="R22" s="378" t="str">
        <f t="shared" si="4"/>
        <v>Exclusive</v>
      </c>
      <c r="S22" s="379">
        <f t="shared" si="7"/>
        <v>2088.9672727272723</v>
      </c>
      <c r="T22" s="209">
        <f t="shared" si="8"/>
        <v>1880.070545454545</v>
      </c>
      <c r="U22" s="381">
        <f t="shared" si="9"/>
        <v>2297.8639999999996</v>
      </c>
      <c r="V22" s="381">
        <f t="shared" si="9"/>
        <v>2068.0775999999996</v>
      </c>
      <c r="W22" s="210">
        <f>'ESS Jul 2021'!BL16</f>
        <v>0</v>
      </c>
      <c r="X22" s="211" t="str">
        <f>'ESS Jul 2021'!BM16</f>
        <v>n</v>
      </c>
      <c r="Y22" s="419"/>
      <c r="Z22" s="419"/>
      <c r="AA22" s="419"/>
      <c r="AB22" s="419"/>
      <c r="AC22" s="419"/>
      <c r="AD22" s="419"/>
      <c r="AE22" s="419"/>
      <c r="AF22" s="419"/>
      <c r="AG22" s="419"/>
      <c r="AH22" s="419"/>
      <c r="AI22" s="419"/>
      <c r="AJ22" s="419"/>
      <c r="AK22" s="419"/>
      <c r="AL22" s="419"/>
      <c r="AM22" s="419"/>
      <c r="AN22" s="419"/>
      <c r="AO22" s="419"/>
      <c r="AP22" s="419"/>
      <c r="AQ22" s="419"/>
    </row>
    <row r="23" spans="1:43" x14ac:dyDescent="0.15">
      <c r="A23" s="163" t="str">
        <f>'ESS Jul 2021'!K17</f>
        <v>ReAmped Energy</v>
      </c>
      <c r="B23" s="158" t="str">
        <f>'ESS Jul 2021'!L17</f>
        <v>Advance</v>
      </c>
      <c r="C23" s="215">
        <f>IF('ESS Jul 2021'!BP17=0,91*'ESS Jul 2021'!M17/100,(91*'ESS Jul 2021'!M17/100)+'ESS Jul 2021'!BP17/4)</f>
        <v>91.967909090909089</v>
      </c>
      <c r="D23" s="215">
        <f>IF('ESS Jul 2021'!O17="",$C$5*'ESS Jul 2021'!N17/100,IF($C$5&gt;='ESS Jul 2021'!P17,('ESS Jul 2021'!P17*'ESS Jul 2021'!N17/100),($C$5*'ESS Jul 2021'!N17/100)))</f>
        <v>313.09090909090907</v>
      </c>
      <c r="E23" s="215">
        <f>IF(AND('ESS Jul 2021'!P17&gt;0,'ESS Jul 2021'!R17&gt;0),IF($C$5&lt;'ESS Jul 2021'!P17,0,IF($C$5&lt;=('ESS Jul 2021'!R17+'ESS Jul 2021'!P17),(($C$5-'ESS Jul 2021'!P17)*'ESS Jul 2021'!Q17/100),(('ESS Jul 2021'!R17)*'ESS Jul 2021'!Q17/100))),0)</f>
        <v>0</v>
      </c>
      <c r="F23" s="215">
        <f>IF(AND('ESS Jul 2021'!Q17&gt;0,'ESS Jul 2021'!S17&gt;0),IF($C$5&lt;('ESS Jul 2021'!R17+'ESS Jul 2021'!P17),0,IF($C$5&lt;=('ESS Jul 2021'!T17+'ESS Jul 2021'!R17+'ESS Jul 2021'!P17),(($C$5-('ESS Jul 2021'!R17+'ESS Jul 2021'!P17))*'ESS Jul 2021'!S17/100),('ESS Jul 2021'!T17*'ESS Jul 2021'!S17/100))),0)</f>
        <v>0</v>
      </c>
      <c r="G23" s="215">
        <v>0</v>
      </c>
      <c r="H23" s="215">
        <f>IF(AND('ESS Jul 2021'!R17&gt;0,'ESS Jul 2021'!T17&gt;0),IF(($C$5&lt;'ESS Jul 2021'!T17),(0),($C$5-'ESS Jul 2021'!T17)*'ESS Jul 2021'!U17/100),IF(AND('ESS Jul 2021'!R17&gt;0,'ESS Jul 2021'!T17=""),IF(($C$5&lt;'ESS Jul 2021'!R17+'ESS Jul 2021'!P17),(0),(($C$5-('ESS Jul 2021'!R17+'ESS Jul 2021'!P17))*'ESS Jul 2021'!S17/100)),IF(AND('ESS Jul 2021'!P17&gt;0,'ESS Jul 2021'!R17=""&gt;0),IF(($C$5&lt;'ESS Jul 2021'!P17),(0),($C$5-'ESS Jul 2021'!P17)*'ESS Jul 2021'!Q17/100),0)))</f>
        <v>0</v>
      </c>
      <c r="I23" s="215">
        <f t="shared" ref="I23" si="13">SUM(C23:H23)</f>
        <v>405.05881818181814</v>
      </c>
      <c r="J23" s="377">
        <f t="shared" si="1"/>
        <v>1252.3636363636363</v>
      </c>
      <c r="K23" s="209">
        <f t="shared" si="2"/>
        <v>1620.2352727272726</v>
      </c>
      <c r="L23" s="181">
        <f t="shared" si="6"/>
        <v>1782.2588000000001</v>
      </c>
      <c r="M23" s="209">
        <f>'ESS Jul 2021'!AZ17</f>
        <v>0</v>
      </c>
      <c r="N23" s="209">
        <f>'ESS Jul 2021'!BA17</f>
        <v>0</v>
      </c>
      <c r="O23" s="209">
        <f>'ESS Jul 2021'!BB17</f>
        <v>0</v>
      </c>
      <c r="P23" s="209">
        <f>'ESS Jul 2021'!BC17</f>
        <v>0</v>
      </c>
      <c r="Q23" s="378" t="str">
        <f t="shared" si="3"/>
        <v>No discount</v>
      </c>
      <c r="R23" s="378" t="str">
        <f t="shared" si="4"/>
        <v>Exclusive</v>
      </c>
      <c r="S23" s="379">
        <f t="shared" si="7"/>
        <v>1620.2352727272726</v>
      </c>
      <c r="T23" s="209">
        <f t="shared" si="8"/>
        <v>1620.2352727272726</v>
      </c>
      <c r="U23" s="381">
        <f t="shared" si="9"/>
        <v>1782.2588000000001</v>
      </c>
      <c r="V23" s="381">
        <f t="shared" si="9"/>
        <v>1782.2588000000001</v>
      </c>
      <c r="W23" s="210">
        <f>'ESS Jul 2021'!BL17</f>
        <v>0</v>
      </c>
      <c r="X23" s="211" t="str">
        <f>'ESS Jul 2021'!BM17</f>
        <v>n</v>
      </c>
      <c r="Y23" s="419"/>
      <c r="Z23" s="419"/>
      <c r="AA23" s="419"/>
      <c r="AB23" s="419"/>
      <c r="AC23" s="419"/>
      <c r="AD23" s="419"/>
      <c r="AE23" s="419"/>
      <c r="AF23" s="419"/>
      <c r="AG23" s="419"/>
      <c r="AH23" s="419"/>
      <c r="AI23" s="419"/>
      <c r="AJ23" s="419"/>
      <c r="AK23" s="419"/>
      <c r="AL23" s="419"/>
      <c r="AM23" s="419"/>
      <c r="AN23" s="419"/>
      <c r="AO23" s="419"/>
      <c r="AP23" s="419"/>
      <c r="AQ23" s="419"/>
    </row>
    <row r="24" spans="1:43" x14ac:dyDescent="0.15">
      <c r="A24" s="163" t="str">
        <f>'ESS Jul 2021'!K18</f>
        <v>Powerclub</v>
      </c>
      <c r="B24" s="158" t="str">
        <f>'ESS Jul 2021'!L18</f>
        <v>Powerbank Home</v>
      </c>
      <c r="C24" s="215">
        <f>IF('ESS Jul 2021'!BP18=0,91*'ESS Jul 2021'!M18/100,(91*'ESS Jul 2021'!M18/100)+'ESS Jul 2021'!BP18/4)</f>
        <v>120.90118181818181</v>
      </c>
      <c r="D24" s="215">
        <f>IF('ESS Jul 2021'!O18="",$C$5*'ESS Jul 2021'!N18/100,IF($C$5&gt;='ESS Jul 2021'!P18,('ESS Jul 2021'!P18*'ESS Jul 2021'!N18/100),($C$5*'ESS Jul 2021'!N18/100)))</f>
        <v>316.77272727272725</v>
      </c>
      <c r="E24" s="215">
        <f>IF(AND('ESS Jul 2021'!P18&gt;0,'ESS Jul 2021'!R18&gt;0),IF($C$5&lt;'ESS Jul 2021'!P18,0,IF($C$5&lt;=('ESS Jul 2021'!R18+'ESS Jul 2021'!P18),(($C$5-'ESS Jul 2021'!P18)*'ESS Jul 2021'!Q18/100),(('ESS Jul 2021'!R18)*'ESS Jul 2021'!Q18/100))),0)</f>
        <v>0</v>
      </c>
      <c r="F24" s="215">
        <f>IF(AND('ESS Jul 2021'!Q18&gt;0,'ESS Jul 2021'!S18&gt;0),IF($C$5&lt;('ESS Jul 2021'!R18+'ESS Jul 2021'!P18),0,IF($C$5&lt;=('ESS Jul 2021'!T18+'ESS Jul 2021'!R18+'ESS Jul 2021'!P18),(($C$5-('ESS Jul 2021'!R18+'ESS Jul 2021'!P18))*'ESS Jul 2021'!S18/100),('ESS Jul 2021'!T18*'ESS Jul 2021'!S18/100))),0)</f>
        <v>0</v>
      </c>
      <c r="G24" s="215">
        <v>0</v>
      </c>
      <c r="H24" s="215">
        <f>IF(AND('ESS Jul 2021'!R18&gt;0,'ESS Jul 2021'!T18&gt;0),IF(($C$5&lt;'ESS Jul 2021'!T18),(0),($C$5-'ESS Jul 2021'!T18)*'ESS Jul 2021'!U18/100),IF(AND('ESS Jul 2021'!R18&gt;0,'ESS Jul 2021'!T18=""),IF(($C$5&lt;'ESS Jul 2021'!R18+'ESS Jul 2021'!P18),(0),(($C$5-('ESS Jul 2021'!R18+'ESS Jul 2021'!P18))*'ESS Jul 2021'!S18/100)),IF(AND('ESS Jul 2021'!P18&gt;0,'ESS Jul 2021'!R18=""&gt;0),IF(($C$5&lt;'ESS Jul 2021'!P18),(0),($C$5-'ESS Jul 2021'!P18)*'ESS Jul 2021'!Q18/100),0)))</f>
        <v>0</v>
      </c>
      <c r="I24" s="215">
        <f t="shared" ref="I24:I25" si="14">SUM(C24:H24)</f>
        <v>437.67390909090909</v>
      </c>
      <c r="J24" s="377">
        <f t="shared" si="1"/>
        <v>1267.090909090909</v>
      </c>
      <c r="K24" s="209">
        <f t="shared" si="2"/>
        <v>1750.6956363636364</v>
      </c>
      <c r="L24" s="181">
        <f t="shared" si="6"/>
        <v>1925.7652</v>
      </c>
      <c r="M24" s="209">
        <f>'ESS Jul 2021'!AZ18</f>
        <v>0</v>
      </c>
      <c r="N24" s="209">
        <f>'ESS Jul 2021'!BA18</f>
        <v>0</v>
      </c>
      <c r="O24" s="209">
        <f>'ESS Jul 2021'!BB18</f>
        <v>0</v>
      </c>
      <c r="P24" s="209">
        <f>'ESS Jul 2021'!BC18</f>
        <v>0</v>
      </c>
      <c r="Q24" s="378" t="str">
        <f t="shared" si="3"/>
        <v>No discount</v>
      </c>
      <c r="R24" s="378" t="str">
        <f t="shared" si="4"/>
        <v>Exclusive</v>
      </c>
      <c r="S24" s="379">
        <f t="shared" si="7"/>
        <v>1750.6956363636364</v>
      </c>
      <c r="T24" s="209">
        <f t="shared" si="8"/>
        <v>1750.6956363636364</v>
      </c>
      <c r="U24" s="381">
        <f t="shared" si="9"/>
        <v>1925.7652</v>
      </c>
      <c r="V24" s="381">
        <f t="shared" si="9"/>
        <v>1925.7652</v>
      </c>
      <c r="W24" s="210">
        <f>'ESS Jul 2021'!BL18</f>
        <v>0</v>
      </c>
      <c r="X24" s="211" t="str">
        <f>'ESS Jul 2021'!BM18</f>
        <v>n</v>
      </c>
      <c r="Y24" s="419"/>
      <c r="Z24" s="419"/>
      <c r="AA24" s="419"/>
      <c r="AB24" s="419"/>
      <c r="AC24" s="419"/>
      <c r="AD24" s="419"/>
      <c r="AE24" s="419"/>
      <c r="AF24" s="419"/>
      <c r="AG24" s="419"/>
      <c r="AH24" s="419"/>
      <c r="AI24" s="419"/>
      <c r="AJ24" s="419"/>
      <c r="AK24" s="419"/>
      <c r="AL24" s="419"/>
      <c r="AM24" s="419"/>
      <c r="AN24" s="419"/>
      <c r="AO24" s="419"/>
      <c r="AP24" s="419"/>
      <c r="AQ24" s="419"/>
    </row>
    <row r="25" spans="1:43" x14ac:dyDescent="0.15">
      <c r="A25" s="163" t="str">
        <f>'ESS Jul 2021'!K19</f>
        <v>Enova Energy</v>
      </c>
      <c r="B25" s="158" t="str">
        <f>'ESS Jul 2021'!L19</f>
        <v>Community Plus</v>
      </c>
      <c r="C25" s="215">
        <f>IF('ESS Jul 2021'!BP19=0,91*'ESS Jul 2021'!M19/100,(91*'ESS Jul 2021'!M19/100)+'ESS Jul 2021'!BP19/4)</f>
        <v>119.20999999999998</v>
      </c>
      <c r="D25" s="215">
        <f>IF('ESS Jul 2021'!O19="",$C$5*'ESS Jul 2021'!N19/100,IF($C$5&gt;='ESS Jul 2021'!P19,('ESS Jul 2021'!P19*'ESS Jul 2021'!N19/100),($C$5*'ESS Jul 2021'!N19/100)))</f>
        <v>343.5</v>
      </c>
      <c r="E25" s="215">
        <f>IF(AND('ESS Jul 2021'!P19&gt;0,'ESS Jul 2021'!R19&gt;0),IF($C$5&lt;'ESS Jul 2021'!P19,0,IF($C$5&lt;=('ESS Jul 2021'!R19+'ESS Jul 2021'!P19),(($C$5-'ESS Jul 2021'!P19)*'ESS Jul 2021'!Q19/100),(('ESS Jul 2021'!R19)*'ESS Jul 2021'!Q19/100))),0)</f>
        <v>0</v>
      </c>
      <c r="F25" s="215">
        <f>IF(AND('ESS Jul 2021'!Q19&gt;0,'ESS Jul 2021'!S19&gt;0),IF($C$5&lt;('ESS Jul 2021'!R19+'ESS Jul 2021'!P19),0,IF($C$5&lt;=('ESS Jul 2021'!T19+'ESS Jul 2021'!R19+'ESS Jul 2021'!P19),(($C$5-('ESS Jul 2021'!R19+'ESS Jul 2021'!P19))*'ESS Jul 2021'!S19/100),('ESS Jul 2021'!T19*'ESS Jul 2021'!S19/100))),0)</f>
        <v>0</v>
      </c>
      <c r="G25" s="215">
        <v>0</v>
      </c>
      <c r="H25" s="215">
        <f>IF(AND('ESS Jul 2021'!R19&gt;0,'ESS Jul 2021'!T19&gt;0),IF(($C$5&lt;'ESS Jul 2021'!T19),(0),($C$5-'ESS Jul 2021'!T19)*'ESS Jul 2021'!U19/100),IF(AND('ESS Jul 2021'!R19&gt;0,'ESS Jul 2021'!T19=""),IF(($C$5&lt;'ESS Jul 2021'!R19+'ESS Jul 2021'!P19),(0),(($C$5-('ESS Jul 2021'!R19+'ESS Jul 2021'!P19))*'ESS Jul 2021'!S19/100)),IF(AND('ESS Jul 2021'!P19&gt;0,'ESS Jul 2021'!R19=""&gt;0),IF(($C$5&lt;'ESS Jul 2021'!P19),(0),($C$5-'ESS Jul 2021'!P19)*'ESS Jul 2021'!Q19/100),0)))</f>
        <v>0</v>
      </c>
      <c r="I25" s="215">
        <f t="shared" si="14"/>
        <v>462.71</v>
      </c>
      <c r="J25" s="377">
        <f t="shared" si="1"/>
        <v>1374</v>
      </c>
      <c r="K25" s="209">
        <f t="shared" si="2"/>
        <v>1850.84</v>
      </c>
      <c r="L25" s="181">
        <f t="shared" si="6"/>
        <v>2035.924</v>
      </c>
      <c r="M25" s="209">
        <f>'ESS Jul 2021'!AZ19</f>
        <v>0</v>
      </c>
      <c r="N25" s="209">
        <f>'ESS Jul 2021'!BA19</f>
        <v>0</v>
      </c>
      <c r="O25" s="209">
        <f>'ESS Jul 2021'!BB19</f>
        <v>0</v>
      </c>
      <c r="P25" s="209">
        <f>'ESS Jul 2021'!BC19</f>
        <v>3</v>
      </c>
      <c r="Q25" s="158" t="str">
        <f t="shared" si="3"/>
        <v>Pay-on-time off usage</v>
      </c>
      <c r="R25" s="158" t="str">
        <f t="shared" si="4"/>
        <v>Exclusive</v>
      </c>
      <c r="S25" s="209">
        <f t="shared" si="7"/>
        <v>1850.84</v>
      </c>
      <c r="T25" s="209">
        <f t="shared" si="8"/>
        <v>1809.62</v>
      </c>
      <c r="U25" s="381">
        <f t="shared" si="9"/>
        <v>2035.924</v>
      </c>
      <c r="V25" s="381">
        <f t="shared" si="9"/>
        <v>1990.5820000000001</v>
      </c>
      <c r="W25" s="210">
        <f>'ESS Jul 2021'!BL19</f>
        <v>0</v>
      </c>
      <c r="X25" s="211" t="str">
        <f>'ESS Jul 2021'!BM19</f>
        <v>n</v>
      </c>
      <c r="Y25" s="419"/>
      <c r="Z25" s="419"/>
      <c r="AA25" s="419"/>
      <c r="AB25" s="419"/>
      <c r="AC25" s="419"/>
      <c r="AD25" s="419"/>
      <c r="AE25" s="419"/>
      <c r="AF25" s="419"/>
      <c r="AG25" s="419"/>
      <c r="AH25" s="419"/>
      <c r="AI25" s="419"/>
      <c r="AJ25" s="419"/>
      <c r="AK25" s="419"/>
      <c r="AL25" s="419"/>
      <c r="AM25" s="419"/>
      <c r="AN25" s="419"/>
      <c r="AO25" s="419"/>
      <c r="AP25" s="419"/>
      <c r="AQ25" s="419"/>
    </row>
    <row r="26" spans="1:43" x14ac:dyDescent="0.15">
      <c r="A26" s="163" t="str">
        <f>'ESS Jul 2021'!K20</f>
        <v>Sumo Power</v>
      </c>
      <c r="B26" s="158" t="str">
        <f>'ESS Jul 2021'!L20</f>
        <v>Assure</v>
      </c>
      <c r="C26" s="215">
        <f>IF('ESS Jul 2021'!BP20=0,91*'ESS Jul 2021'!M20/100,(91*'ESS Jul 2021'!M20/100)+'ESS Jul 2021'!BP20/4)</f>
        <v>109.19999999999999</v>
      </c>
      <c r="D26" s="215">
        <f>IF('ESS Jul 2021'!O20="",$C$5*'ESS Jul 2021'!N20/100,IF($C$5&gt;='ESS Jul 2021'!P20,('ESS Jul 2021'!P20*'ESS Jul 2021'!N20/100),($C$5*'ESS Jul 2021'!N20/100)))</f>
        <v>337.49999999999994</v>
      </c>
      <c r="E26" s="215">
        <f>IF(AND('ESS Jul 2021'!P20&gt;0,'ESS Jul 2021'!R20&gt;0),IF($C$5&lt;'ESS Jul 2021'!P20,0,IF($C$5&lt;=('ESS Jul 2021'!R20+'ESS Jul 2021'!P20),(($C$5-'ESS Jul 2021'!P20)*'ESS Jul 2021'!Q20/100),(('ESS Jul 2021'!R20)*'ESS Jul 2021'!Q20/100))),0)</f>
        <v>0</v>
      </c>
      <c r="F26" s="215">
        <f>IF(AND('ESS Jul 2021'!Q20&gt;0,'ESS Jul 2021'!S20&gt;0),IF($C$5&lt;('ESS Jul 2021'!R20+'ESS Jul 2021'!P20),0,IF($C$5&lt;=('ESS Jul 2021'!T20+'ESS Jul 2021'!R20+'ESS Jul 2021'!P20),(($C$5-('ESS Jul 2021'!R20+'ESS Jul 2021'!P20))*'ESS Jul 2021'!S20/100),('ESS Jul 2021'!T20*'ESS Jul 2021'!S20/100))),0)</f>
        <v>0</v>
      </c>
      <c r="G26" s="215">
        <v>0</v>
      </c>
      <c r="H26" s="215">
        <f>IF(AND('ESS Jul 2021'!R20&gt;0,'ESS Jul 2021'!T20&gt;0),IF(($C$5&lt;'ESS Jul 2021'!T20),(0),($C$5-'ESS Jul 2021'!T20)*'ESS Jul 2021'!U20/100),IF(AND('ESS Jul 2021'!R20&gt;0,'ESS Jul 2021'!T20=""),IF(($C$5&lt;'ESS Jul 2021'!R20+'ESS Jul 2021'!P20),(0),(($C$5-('ESS Jul 2021'!R20+'ESS Jul 2021'!P20))*'ESS Jul 2021'!S20/100)),IF(AND('ESS Jul 2021'!P20&gt;0,'ESS Jul 2021'!R20=""&gt;0),IF(($C$5&lt;'ESS Jul 2021'!P20),(0),($C$5-'ESS Jul 2021'!P20)*'ESS Jul 2021'!Q20/100),0)))</f>
        <v>0</v>
      </c>
      <c r="I26" s="215">
        <f t="shared" ref="I26:I34" si="15">SUM(C26:H26)</f>
        <v>446.69999999999993</v>
      </c>
      <c r="J26" s="377">
        <f t="shared" si="1"/>
        <v>1349.9999999999998</v>
      </c>
      <c r="K26" s="209">
        <f t="shared" si="2"/>
        <v>1786.7999999999997</v>
      </c>
      <c r="L26" s="181">
        <f t="shared" si="6"/>
        <v>1965.4799999999998</v>
      </c>
      <c r="M26" s="209">
        <f>'ESS Jul 2021'!AZ20</f>
        <v>0</v>
      </c>
      <c r="N26" s="209">
        <f>'ESS Jul 2021'!BA20</f>
        <v>0</v>
      </c>
      <c r="O26" s="209">
        <f>'ESS Jul 2021'!BB20</f>
        <v>0</v>
      </c>
      <c r="P26" s="209">
        <f>'ESS Jul 2021'!BC20</f>
        <v>0</v>
      </c>
      <c r="Q26" s="158" t="str">
        <f t="shared" si="3"/>
        <v>No discount</v>
      </c>
      <c r="R26" s="158" t="str">
        <f t="shared" si="4"/>
        <v>Exclusive</v>
      </c>
      <c r="S26" s="209">
        <f t="shared" si="7"/>
        <v>1786.7999999999997</v>
      </c>
      <c r="T26" s="209">
        <f t="shared" si="8"/>
        <v>1786.7999999999997</v>
      </c>
      <c r="U26" s="381">
        <f t="shared" ref="U26:V34" si="16">S26*1.1</f>
        <v>1965.4799999999998</v>
      </c>
      <c r="V26" s="381">
        <f t="shared" si="16"/>
        <v>1965.4799999999998</v>
      </c>
      <c r="W26" s="210">
        <f>'ESS Jul 2021'!BL20</f>
        <v>0</v>
      </c>
      <c r="X26" s="211" t="str">
        <f>'ESS Jul 2021'!BM20</f>
        <v>n</v>
      </c>
      <c r="Y26" s="419"/>
      <c r="Z26" s="419"/>
      <c r="AA26" s="419"/>
      <c r="AB26" s="419"/>
      <c r="AC26" s="419"/>
      <c r="AD26" s="419"/>
      <c r="AE26" s="419"/>
      <c r="AF26" s="419"/>
      <c r="AG26" s="419"/>
      <c r="AH26" s="419"/>
      <c r="AI26" s="419"/>
      <c r="AJ26" s="419"/>
      <c r="AK26" s="419"/>
      <c r="AL26" s="419"/>
      <c r="AM26" s="419"/>
      <c r="AN26" s="419"/>
      <c r="AO26" s="419"/>
      <c r="AP26" s="419"/>
      <c r="AQ26" s="419"/>
    </row>
    <row r="27" spans="1:43" x14ac:dyDescent="0.15">
      <c r="A27" s="163" t="str">
        <f>'ESS Jul 2021'!K21</f>
        <v>Future X Power</v>
      </c>
      <c r="B27" s="158" t="str">
        <f>'ESS Jul 2021'!L21</f>
        <v>Flexi Saver</v>
      </c>
      <c r="C27" s="215">
        <f>IF('ESS Jul 2021'!BP21=0,91*'ESS Jul 2021'!M21/100,(91*'ESS Jul 2021'!M21/100)+'ESS Jul 2021'!BP21/4)</f>
        <v>117.663</v>
      </c>
      <c r="D27" s="215">
        <f>IF('ESS Jul 2021'!O21="",$C$5*'ESS Jul 2021'!N21/100,IF($C$5&gt;='ESS Jul 2021'!P21,('ESS Jul 2021'!P21*'ESS Jul 2021'!N21/100),($C$5*'ESS Jul 2021'!N21/100)))</f>
        <v>316.49999999999994</v>
      </c>
      <c r="E27" s="215">
        <f>IF(AND('ESS Jul 2021'!P21&gt;0,'ESS Jul 2021'!R21&gt;0),IF($C$5&lt;'ESS Jul 2021'!P21,0,IF($C$5&lt;=('ESS Jul 2021'!R21+'ESS Jul 2021'!P21),(($C$5-'ESS Jul 2021'!P21)*'ESS Jul 2021'!Q21/100),(('ESS Jul 2021'!R21)*'ESS Jul 2021'!Q21/100))),0)</f>
        <v>0</v>
      </c>
      <c r="F27" s="215">
        <f>IF(AND('ESS Jul 2021'!Q21&gt;0,'ESS Jul 2021'!S21&gt;0),IF($C$5&lt;('ESS Jul 2021'!R21+'ESS Jul 2021'!P21),0,IF($C$5&lt;=('ESS Jul 2021'!T21+'ESS Jul 2021'!R21+'ESS Jul 2021'!P21),(($C$5-('ESS Jul 2021'!R21+'ESS Jul 2021'!P21))*'ESS Jul 2021'!S21/100),('ESS Jul 2021'!T21*'ESS Jul 2021'!S21/100))),0)</f>
        <v>0</v>
      </c>
      <c r="G27" s="215">
        <v>0</v>
      </c>
      <c r="H27" s="215">
        <f>IF(AND('ESS Jul 2021'!R21&gt;0,'ESS Jul 2021'!T21&gt;0),IF(($C$5&lt;'ESS Jul 2021'!T21),(0),($C$5-'ESS Jul 2021'!T21)*'ESS Jul 2021'!U21/100),IF(AND('ESS Jul 2021'!R21&gt;0,'ESS Jul 2021'!T21=""),IF(($C$5&lt;'ESS Jul 2021'!R21+'ESS Jul 2021'!P21),(0),(($C$5-('ESS Jul 2021'!R21+'ESS Jul 2021'!P21))*'ESS Jul 2021'!S21/100)),IF(AND('ESS Jul 2021'!P21&gt;0,'ESS Jul 2021'!R21=""&gt;0),IF(($C$5&lt;'ESS Jul 2021'!P21),(0),($C$5-'ESS Jul 2021'!P21)*'ESS Jul 2021'!Q21/100),0)))</f>
        <v>0</v>
      </c>
      <c r="I27" s="215">
        <f t="shared" si="15"/>
        <v>434.16299999999995</v>
      </c>
      <c r="J27" s="377">
        <f t="shared" si="1"/>
        <v>1265.9999999999998</v>
      </c>
      <c r="K27" s="209">
        <f t="shared" si="2"/>
        <v>1736.6519999999998</v>
      </c>
      <c r="L27" s="181">
        <f t="shared" si="6"/>
        <v>1910.3172</v>
      </c>
      <c r="M27" s="209">
        <f>'ESS Jul 2021'!AZ21</f>
        <v>0</v>
      </c>
      <c r="N27" s="209">
        <f>'ESS Jul 2021'!BA21</f>
        <v>0</v>
      </c>
      <c r="O27" s="209">
        <f>'ESS Jul 2021'!BB21</f>
        <v>0</v>
      </c>
      <c r="P27" s="209">
        <f>'ESS Jul 2021'!BC21</f>
        <v>0</v>
      </c>
      <c r="Q27" s="158" t="str">
        <f t="shared" si="3"/>
        <v>No discount</v>
      </c>
      <c r="R27" s="158" t="str">
        <f t="shared" si="4"/>
        <v>Exclusive</v>
      </c>
      <c r="S27" s="209">
        <f t="shared" si="7"/>
        <v>1736.6519999999998</v>
      </c>
      <c r="T27" s="209">
        <f t="shared" si="8"/>
        <v>1736.6519999999998</v>
      </c>
      <c r="U27" s="381">
        <f t="shared" si="16"/>
        <v>1910.3172</v>
      </c>
      <c r="V27" s="381">
        <f t="shared" si="16"/>
        <v>1910.3172</v>
      </c>
      <c r="W27" s="210">
        <f>'ESS Jul 2021'!BL21</f>
        <v>0</v>
      </c>
      <c r="X27" s="211" t="str">
        <f>'ESS Jul 2021'!BM21</f>
        <v>n</v>
      </c>
      <c r="Y27" s="419"/>
      <c r="Z27" s="419"/>
      <c r="AA27" s="419"/>
      <c r="AB27" s="419"/>
      <c r="AC27" s="419"/>
      <c r="AD27" s="419"/>
      <c r="AE27" s="419"/>
      <c r="AF27" s="419"/>
      <c r="AG27" s="419"/>
      <c r="AH27" s="419"/>
      <c r="AI27" s="419"/>
      <c r="AJ27" s="419"/>
      <c r="AK27" s="419"/>
      <c r="AL27" s="419"/>
      <c r="AM27" s="419"/>
      <c r="AN27" s="419"/>
      <c r="AO27" s="419"/>
      <c r="AP27" s="419"/>
      <c r="AQ27" s="419"/>
    </row>
    <row r="28" spans="1:43" x14ac:dyDescent="0.15">
      <c r="A28" s="163" t="str">
        <f>'ESS Jul 2021'!K22</f>
        <v>Amber Electric</v>
      </c>
      <c r="B28" s="158" t="str">
        <f>'ESS Jul 2021'!L22</f>
        <v>Amber Plan</v>
      </c>
      <c r="C28" s="215">
        <f>IF('ESS Jul 2021'!BP22=0,91*'ESS Jul 2021'!M22/100,(91*'ESS Jul 2021'!M22/100)+'ESS Jul 2021'!BP22/4)</f>
        <v>159.53172727272727</v>
      </c>
      <c r="D28" s="215">
        <f>IF('ESS Jul 2021'!O22="",$C$5*'ESS Jul 2021'!N22/100,IF($C$5&gt;='ESS Jul 2021'!P22,('ESS Jul 2021'!P22*'ESS Jul 2021'!N22/100),($C$5*'ESS Jul 2021'!N22/100)))</f>
        <v>356.86363636363632</v>
      </c>
      <c r="E28" s="215">
        <f>IF(AND('ESS Jul 2021'!P22&gt;0,'ESS Jul 2021'!R22&gt;0),IF($C$5&lt;'ESS Jul 2021'!P22,0,IF($C$5&lt;=('ESS Jul 2021'!R22+'ESS Jul 2021'!P22),(($C$5-'ESS Jul 2021'!P22)*'ESS Jul 2021'!Q22/100),(('ESS Jul 2021'!R22)*'ESS Jul 2021'!Q22/100))),0)</f>
        <v>0</v>
      </c>
      <c r="F28" s="215">
        <f>IF(AND('ESS Jul 2021'!Q22&gt;0,'ESS Jul 2021'!S22&gt;0),IF($C$5&lt;('ESS Jul 2021'!R22+'ESS Jul 2021'!P22),0,IF($C$5&lt;=('ESS Jul 2021'!T22+'ESS Jul 2021'!R22+'ESS Jul 2021'!P22),(($C$5-('ESS Jul 2021'!R22+'ESS Jul 2021'!P22))*'ESS Jul 2021'!S22/100),('ESS Jul 2021'!T22*'ESS Jul 2021'!S22/100))),0)</f>
        <v>0</v>
      </c>
      <c r="G28" s="215">
        <v>0</v>
      </c>
      <c r="H28" s="215">
        <f>IF(AND('ESS Jul 2021'!R22&gt;0,'ESS Jul 2021'!T22&gt;0),IF(($C$5&lt;'ESS Jul 2021'!T22),(0),($C$5-'ESS Jul 2021'!T22)*'ESS Jul 2021'!U22/100),IF(AND('ESS Jul 2021'!R22&gt;0,'ESS Jul 2021'!T22=""),IF(($C$5&lt;'ESS Jul 2021'!R22+'ESS Jul 2021'!P22),(0),(($C$5-('ESS Jul 2021'!R22+'ESS Jul 2021'!P22))*'ESS Jul 2021'!S22/100)),IF(AND('ESS Jul 2021'!P22&gt;0,'ESS Jul 2021'!R22=""&gt;0),IF(($C$5&lt;'ESS Jul 2021'!P22),(0),($C$5-'ESS Jul 2021'!P22)*'ESS Jul 2021'!Q22/100),0)))</f>
        <v>0</v>
      </c>
      <c r="I28" s="215">
        <f t="shared" si="15"/>
        <v>516.39536363636353</v>
      </c>
      <c r="J28" s="377">
        <f t="shared" si="1"/>
        <v>1427.454545454545</v>
      </c>
      <c r="K28" s="209">
        <f t="shared" si="2"/>
        <v>2065.5814545454541</v>
      </c>
      <c r="L28" s="181">
        <f t="shared" si="6"/>
        <v>2272.1395999999995</v>
      </c>
      <c r="M28" s="209">
        <f>'ESS Jul 2021'!AZ22</f>
        <v>0</v>
      </c>
      <c r="N28" s="209">
        <f>'ESS Jul 2021'!BA22</f>
        <v>0</v>
      </c>
      <c r="O28" s="209">
        <f>'ESS Jul 2021'!BB22</f>
        <v>0</v>
      </c>
      <c r="P28" s="209">
        <f>'ESS Jul 2021'!BC22</f>
        <v>0</v>
      </c>
      <c r="Q28" s="158" t="str">
        <f t="shared" si="3"/>
        <v>No discount</v>
      </c>
      <c r="R28" s="158" t="str">
        <f t="shared" si="4"/>
        <v>Exclusive</v>
      </c>
      <c r="S28" s="209">
        <f t="shared" si="7"/>
        <v>2065.5814545454541</v>
      </c>
      <c r="T28" s="209">
        <f t="shared" si="8"/>
        <v>2065.5814545454541</v>
      </c>
      <c r="U28" s="381">
        <f t="shared" si="16"/>
        <v>2272.1395999999995</v>
      </c>
      <c r="V28" s="381">
        <f t="shared" si="16"/>
        <v>2272.1395999999995</v>
      </c>
      <c r="W28" s="210">
        <f>'ESS Jul 2021'!BL22</f>
        <v>0</v>
      </c>
      <c r="X28" s="211" t="str">
        <f>'ESS Jul 2021'!BM22</f>
        <v>n</v>
      </c>
      <c r="Y28" s="419"/>
      <c r="Z28" s="419"/>
      <c r="AA28" s="419"/>
      <c r="AB28" s="419"/>
      <c r="AC28" s="419"/>
      <c r="AD28" s="419"/>
      <c r="AE28" s="419"/>
      <c r="AF28" s="419"/>
      <c r="AG28" s="419"/>
      <c r="AH28" s="419"/>
      <c r="AI28" s="419"/>
      <c r="AJ28" s="419"/>
      <c r="AK28" s="419"/>
      <c r="AL28" s="419"/>
      <c r="AM28" s="419"/>
      <c r="AN28" s="419"/>
      <c r="AO28" s="419"/>
      <c r="AP28" s="419"/>
      <c r="AQ28" s="419"/>
    </row>
    <row r="29" spans="1:43" x14ac:dyDescent="0.15">
      <c r="A29" s="163" t="str">
        <f>'ESS Jul 2021'!K23</f>
        <v>Bright Spark Power</v>
      </c>
      <c r="B29" s="158" t="str">
        <f>'ESS Jul 2021'!L23</f>
        <v>12 Month Contract</v>
      </c>
      <c r="C29" s="215">
        <f>IF('ESS Jul 2021'!BP23=0,91*'ESS Jul 2021'!M23/100,(91*'ESS Jul 2021'!M23/100)+'ESS Jul 2021'!BP23/4)</f>
        <v>123.26363636363634</v>
      </c>
      <c r="D29" s="215">
        <f>IF('ESS Jul 2021'!O23="",$C$5*'ESS Jul 2021'!N23/100,IF($C$5&gt;='ESS Jul 2021'!P23,('ESS Jul 2021'!P23*'ESS Jul 2021'!N23/100),($C$5*'ESS Jul 2021'!N23/100)))</f>
        <v>313.49999999999994</v>
      </c>
      <c r="E29" s="215">
        <f>IF(AND('ESS Jul 2021'!P23&gt;0,'ESS Jul 2021'!R23&gt;0),IF($C$5&lt;'ESS Jul 2021'!P23,0,IF($C$5&lt;=('ESS Jul 2021'!R23+'ESS Jul 2021'!P23),(($C$5-'ESS Jul 2021'!P23)*'ESS Jul 2021'!Q23/100),(('ESS Jul 2021'!R23)*'ESS Jul 2021'!Q23/100))),0)</f>
        <v>0</v>
      </c>
      <c r="F29" s="215">
        <f>IF(AND('ESS Jul 2021'!Q23&gt;0,'ESS Jul 2021'!S23&gt;0),IF($C$5&lt;('ESS Jul 2021'!R23+'ESS Jul 2021'!P23),0,IF($C$5&lt;=('ESS Jul 2021'!T23+'ESS Jul 2021'!R23+'ESS Jul 2021'!P23),(($C$5-('ESS Jul 2021'!R23+'ESS Jul 2021'!P23))*'ESS Jul 2021'!S23/100),('ESS Jul 2021'!T23*'ESS Jul 2021'!S23/100))),0)</f>
        <v>0</v>
      </c>
      <c r="G29" s="215">
        <v>0</v>
      </c>
      <c r="H29" s="215">
        <f>IF(AND('ESS Jul 2021'!R23&gt;0,'ESS Jul 2021'!T23&gt;0),IF(($C$5&lt;'ESS Jul 2021'!T23),(0),($C$5-'ESS Jul 2021'!T23)*'ESS Jul 2021'!U23/100),IF(AND('ESS Jul 2021'!R23&gt;0,'ESS Jul 2021'!T23=""),IF(($C$5&lt;'ESS Jul 2021'!R23+'ESS Jul 2021'!P23),(0),(($C$5-('ESS Jul 2021'!R23+'ESS Jul 2021'!P23))*'ESS Jul 2021'!S23/100)),IF(AND('ESS Jul 2021'!P23&gt;0,'ESS Jul 2021'!R23=""&gt;0),IF(($C$5&lt;'ESS Jul 2021'!P23),(0),($C$5-'ESS Jul 2021'!P23)*'ESS Jul 2021'!Q23/100),0)))</f>
        <v>0</v>
      </c>
      <c r="I29" s="215">
        <f t="shared" si="15"/>
        <v>436.76363636363629</v>
      </c>
      <c r="J29" s="377">
        <f t="shared" si="1"/>
        <v>1253.9999999999998</v>
      </c>
      <c r="K29" s="209">
        <f t="shared" si="2"/>
        <v>1747.0545454545452</v>
      </c>
      <c r="L29" s="181">
        <f t="shared" si="6"/>
        <v>1921.7599999999998</v>
      </c>
      <c r="M29" s="209">
        <f>'ESS Jul 2021'!AZ23</f>
        <v>0</v>
      </c>
      <c r="N29" s="209">
        <f>'ESS Jul 2021'!BA23</f>
        <v>0</v>
      </c>
      <c r="O29" s="209">
        <f>'ESS Jul 2021'!BB23</f>
        <v>0</v>
      </c>
      <c r="P29" s="209">
        <f>'ESS Jul 2021'!BC23</f>
        <v>0</v>
      </c>
      <c r="Q29" s="158" t="str">
        <f t="shared" si="3"/>
        <v>No discount</v>
      </c>
      <c r="R29" s="158" t="str">
        <f t="shared" si="4"/>
        <v>Exclusive</v>
      </c>
      <c r="S29" s="209">
        <f t="shared" si="7"/>
        <v>1747.0545454545452</v>
      </c>
      <c r="T29" s="209">
        <f t="shared" si="8"/>
        <v>1747.0545454545452</v>
      </c>
      <c r="U29" s="381">
        <f t="shared" si="16"/>
        <v>1921.7599999999998</v>
      </c>
      <c r="V29" s="381">
        <f t="shared" si="16"/>
        <v>1921.7599999999998</v>
      </c>
      <c r="W29" s="210">
        <f>'ESS Jul 2021'!BL23</f>
        <v>12</v>
      </c>
      <c r="X29" s="211" t="str">
        <f>'ESS Jul 2021'!BM23</f>
        <v>n</v>
      </c>
      <c r="Y29" s="419"/>
      <c r="Z29" s="419"/>
      <c r="AA29" s="419"/>
      <c r="AB29" s="419"/>
      <c r="AC29" s="419"/>
      <c r="AD29" s="419"/>
      <c r="AE29" s="419"/>
      <c r="AF29" s="419"/>
      <c r="AG29" s="419"/>
      <c r="AH29" s="419"/>
      <c r="AI29" s="419"/>
      <c r="AJ29" s="419"/>
      <c r="AK29" s="419"/>
      <c r="AL29" s="419"/>
      <c r="AM29" s="419"/>
      <c r="AN29" s="419"/>
      <c r="AO29" s="419"/>
      <c r="AP29" s="419"/>
      <c r="AQ29" s="419"/>
    </row>
    <row r="30" spans="1:43" x14ac:dyDescent="0.15">
      <c r="A30" s="163" t="str">
        <f>'ESS Jul 2021'!K24</f>
        <v>Discover Energy</v>
      </c>
      <c r="B30" s="158" t="str">
        <f>'ESS Jul 2021'!L24</f>
        <v>Smart Saver</v>
      </c>
      <c r="C30" s="215">
        <f>IF('ESS Jul 2021'!BP24=0,91*'ESS Jul 2021'!M24/100,(91*'ESS Jul 2021'!M24/100)+'ESS Jul 2021'!BP24/4)</f>
        <v>110.74699999999999</v>
      </c>
      <c r="D30" s="215">
        <f>IF('ESS Jul 2021'!O24="",$C$5*'ESS Jul 2021'!N24/100,IF($C$5&gt;='ESS Jul 2021'!P24,('ESS Jul 2021'!P24*'ESS Jul 2021'!N24/100),($C$5*'ESS Jul 2021'!N24/100)))</f>
        <v>419.45454545454544</v>
      </c>
      <c r="E30" s="215">
        <f>IF(AND('ESS Jul 2021'!P24&gt;0,'ESS Jul 2021'!R24&gt;0),IF($C$5&lt;'ESS Jul 2021'!P24,0,IF($C$5&lt;=('ESS Jul 2021'!R24+'ESS Jul 2021'!P24),(($C$5-'ESS Jul 2021'!P24)*'ESS Jul 2021'!Q24/100),(('ESS Jul 2021'!R24)*'ESS Jul 2021'!Q24/100))),0)</f>
        <v>0</v>
      </c>
      <c r="F30" s="215">
        <f>IF(AND('ESS Jul 2021'!Q24&gt;0,'ESS Jul 2021'!S24&gt;0),IF($C$5&lt;('ESS Jul 2021'!R24+'ESS Jul 2021'!P24),0,IF($C$5&lt;=('ESS Jul 2021'!T24+'ESS Jul 2021'!R24+'ESS Jul 2021'!P24),(($C$5-('ESS Jul 2021'!R24+'ESS Jul 2021'!P24))*'ESS Jul 2021'!S24/100),('ESS Jul 2021'!T24*'ESS Jul 2021'!S24/100))),0)</f>
        <v>0</v>
      </c>
      <c r="G30" s="215">
        <v>0</v>
      </c>
      <c r="H30" s="215">
        <f>IF(AND('ESS Jul 2021'!R24&gt;0,'ESS Jul 2021'!T24&gt;0),IF(($C$5&lt;'ESS Jul 2021'!T24),(0),($C$5-'ESS Jul 2021'!T24)*'ESS Jul 2021'!U24/100),IF(AND('ESS Jul 2021'!R24&gt;0,'ESS Jul 2021'!T24=""),IF(($C$5&lt;'ESS Jul 2021'!R24+'ESS Jul 2021'!P24),(0),(($C$5-('ESS Jul 2021'!R24+'ESS Jul 2021'!P24))*'ESS Jul 2021'!S24/100)),IF(AND('ESS Jul 2021'!P24&gt;0,'ESS Jul 2021'!R24=""&gt;0),IF(($C$5&lt;'ESS Jul 2021'!P24),(0),($C$5-'ESS Jul 2021'!P24)*'ESS Jul 2021'!Q24/100),0)))</f>
        <v>0</v>
      </c>
      <c r="I30" s="215">
        <f t="shared" si="15"/>
        <v>530.20154545454545</v>
      </c>
      <c r="J30" s="377">
        <f t="shared" si="1"/>
        <v>1677.818181818182</v>
      </c>
      <c r="K30" s="209">
        <f t="shared" si="2"/>
        <v>2120.8061818181818</v>
      </c>
      <c r="L30" s="181">
        <f t="shared" si="6"/>
        <v>2332.8868000000002</v>
      </c>
      <c r="M30" s="209">
        <f>'ESS Jul 2021'!AZ24</f>
        <v>0</v>
      </c>
      <c r="N30" s="209">
        <f>'ESS Jul 2021'!BA24</f>
        <v>21</v>
      </c>
      <c r="O30" s="209">
        <f>'ESS Jul 2021'!BB24</f>
        <v>0</v>
      </c>
      <c r="P30" s="209">
        <f>'ESS Jul 2021'!BC24</f>
        <v>0</v>
      </c>
      <c r="Q30" s="158" t="str">
        <f t="shared" si="3"/>
        <v>Guaranteed off usage</v>
      </c>
      <c r="R30" s="158" t="str">
        <f t="shared" si="4"/>
        <v>Exclusive</v>
      </c>
      <c r="S30" s="209">
        <f t="shared" si="7"/>
        <v>1768.4643636363635</v>
      </c>
      <c r="T30" s="209">
        <f t="shared" si="8"/>
        <v>1768.4643636363635</v>
      </c>
      <c r="U30" s="381">
        <f t="shared" si="16"/>
        <v>1945.3108</v>
      </c>
      <c r="V30" s="381">
        <f t="shared" si="16"/>
        <v>1945.3108</v>
      </c>
      <c r="W30" s="210">
        <f>'ESS Jul 2021'!BL24</f>
        <v>0</v>
      </c>
      <c r="X30" s="211" t="str">
        <f>'ESS Jul 2021'!BM24</f>
        <v>n</v>
      </c>
      <c r="Y30" s="419"/>
      <c r="Z30" s="419"/>
      <c r="AA30" s="419"/>
      <c r="AB30" s="419"/>
      <c r="AC30" s="419"/>
      <c r="AD30" s="419"/>
      <c r="AE30" s="419"/>
      <c r="AF30" s="419"/>
      <c r="AG30" s="419"/>
      <c r="AH30" s="419"/>
      <c r="AI30" s="419"/>
      <c r="AJ30" s="419"/>
      <c r="AK30" s="419"/>
      <c r="AL30" s="419"/>
      <c r="AM30" s="419"/>
      <c r="AN30" s="419"/>
      <c r="AO30" s="419"/>
      <c r="AP30" s="419"/>
      <c r="AQ30" s="419"/>
    </row>
    <row r="31" spans="1:43" x14ac:dyDescent="0.15">
      <c r="A31" s="163" t="str">
        <f>'ESS Jul 2021'!K25</f>
        <v>GloBird Energy</v>
      </c>
      <c r="B31" s="158" t="str">
        <f>'ESS Jul 2021'!L25</f>
        <v>UltraSave</v>
      </c>
      <c r="C31" s="215">
        <f>IF('ESS Jul 2021'!BP25=0,91*'ESS Jul 2021'!M25/100,(91*'ESS Jul 2021'!M25/100)+'ESS Jul 2021'!BP25/4)</f>
        <v>121.03</v>
      </c>
      <c r="D31" s="215">
        <f>IF('ESS Jul 2021'!O25="",$C$5*'ESS Jul 2021'!N25/100,IF($C$5&gt;='ESS Jul 2021'!P25,('ESS Jul 2021'!P25*'ESS Jul 2021'!N25/100),($C$5*'ESS Jul 2021'!N25/100)))</f>
        <v>341.99999999999994</v>
      </c>
      <c r="E31" s="215">
        <f>IF(AND('ESS Jul 2021'!P25&gt;0,'ESS Jul 2021'!R25&gt;0),IF($C$5&lt;'ESS Jul 2021'!P25,0,IF($C$5&lt;=('ESS Jul 2021'!R25+'ESS Jul 2021'!P25),(($C$5-'ESS Jul 2021'!P25)*'ESS Jul 2021'!Q25/100),(('ESS Jul 2021'!R25)*'ESS Jul 2021'!Q25/100))),0)</f>
        <v>0</v>
      </c>
      <c r="F31" s="215">
        <f>IF(AND('ESS Jul 2021'!Q25&gt;0,'ESS Jul 2021'!S25&gt;0),IF($C$5&lt;('ESS Jul 2021'!R25+'ESS Jul 2021'!P25),0,IF($C$5&lt;=('ESS Jul 2021'!T25+'ESS Jul 2021'!R25+'ESS Jul 2021'!P25),(($C$5-('ESS Jul 2021'!R25+'ESS Jul 2021'!P25))*'ESS Jul 2021'!S25/100),('ESS Jul 2021'!T25*'ESS Jul 2021'!S25/100))),0)</f>
        <v>0</v>
      </c>
      <c r="G31" s="215">
        <v>0</v>
      </c>
      <c r="H31" s="215">
        <f>IF(AND('ESS Jul 2021'!R25&gt;0,'ESS Jul 2021'!T25&gt;0),IF(($C$5&lt;'ESS Jul 2021'!T25),(0),($C$5-'ESS Jul 2021'!T25)*'ESS Jul 2021'!U25/100),IF(AND('ESS Jul 2021'!R25&gt;0,'ESS Jul 2021'!T25=""),IF(($C$5&lt;'ESS Jul 2021'!R25+'ESS Jul 2021'!P25),(0),(($C$5-('ESS Jul 2021'!R25+'ESS Jul 2021'!P25))*'ESS Jul 2021'!S25/100)),IF(AND('ESS Jul 2021'!P25&gt;0,'ESS Jul 2021'!R25=""&gt;0),IF(($C$5&lt;'ESS Jul 2021'!P25),(0),($C$5-'ESS Jul 2021'!P25)*'ESS Jul 2021'!Q25/100),0)))</f>
        <v>0</v>
      </c>
      <c r="I31" s="215">
        <f t="shared" si="15"/>
        <v>463.03</v>
      </c>
      <c r="J31" s="377">
        <f t="shared" si="1"/>
        <v>1368</v>
      </c>
      <c r="K31" s="209">
        <f t="shared" si="2"/>
        <v>1852.12</v>
      </c>
      <c r="L31" s="181">
        <f t="shared" si="6"/>
        <v>2037.3320000000001</v>
      </c>
      <c r="M31" s="209">
        <f>'ESS Jul 2021'!AZ25</f>
        <v>0</v>
      </c>
      <c r="N31" s="209">
        <f>'ESS Jul 2021'!BA25</f>
        <v>0</v>
      </c>
      <c r="O31" s="209">
        <f>'ESS Jul 2021'!BB25</f>
        <v>0</v>
      </c>
      <c r="P31" s="209">
        <f>'ESS Jul 2021'!BC25</f>
        <v>0</v>
      </c>
      <c r="Q31" s="158" t="str">
        <f t="shared" si="3"/>
        <v>No discount</v>
      </c>
      <c r="R31" s="158" t="str">
        <f t="shared" si="4"/>
        <v>Exclusive</v>
      </c>
      <c r="S31" s="209">
        <f t="shared" si="7"/>
        <v>1852.12</v>
      </c>
      <c r="T31" s="209">
        <f t="shared" si="8"/>
        <v>1852.12</v>
      </c>
      <c r="U31" s="381">
        <f t="shared" si="16"/>
        <v>2037.3320000000001</v>
      </c>
      <c r="V31" s="381">
        <f t="shared" si="16"/>
        <v>2037.3320000000001</v>
      </c>
      <c r="W31" s="210">
        <f>'ESS Jul 2021'!BL25</f>
        <v>0</v>
      </c>
      <c r="X31" s="211" t="str">
        <f>'ESS Jul 2021'!BM25</f>
        <v>n</v>
      </c>
      <c r="Y31" s="419"/>
      <c r="Z31" s="419"/>
      <c r="AA31" s="419"/>
      <c r="AB31" s="419"/>
      <c r="AC31" s="419"/>
      <c r="AD31" s="419"/>
      <c r="AE31" s="419"/>
      <c r="AF31" s="419"/>
      <c r="AG31" s="419"/>
      <c r="AH31" s="419"/>
      <c r="AI31" s="419"/>
      <c r="AJ31" s="419"/>
      <c r="AK31" s="419"/>
      <c r="AL31" s="419"/>
      <c r="AM31" s="419"/>
      <c r="AN31" s="419"/>
      <c r="AO31" s="419"/>
      <c r="AP31" s="419"/>
      <c r="AQ31" s="419"/>
    </row>
    <row r="32" spans="1:43" x14ac:dyDescent="0.15">
      <c r="A32" s="163" t="str">
        <f>'ESS Jul 2021'!K26</f>
        <v>Kogan Energy</v>
      </c>
      <c r="B32" s="158" t="str">
        <f>'ESS Jul 2021'!L26</f>
        <v>Market offer</v>
      </c>
      <c r="C32" s="215">
        <f>IF('ESS Jul 2021'!BP26=0,91*'ESS Jul 2021'!M26/100,(91*'ESS Jul 2021'!M26/100)+'ESS Jul 2021'!BP26/4)</f>
        <v>122.76727272727273</v>
      </c>
      <c r="D32" s="215">
        <f>IF('ESS Jul 2021'!O26="",$C$5*'ESS Jul 2021'!N26/100,IF($C$5&gt;='ESS Jul 2021'!P26,('ESS Jul 2021'!P26*'ESS Jul 2021'!N26/100),($C$5*'ESS Jul 2021'!N26/100)))</f>
        <v>301.77272727272725</v>
      </c>
      <c r="E32" s="215">
        <f>IF(AND('ESS Jul 2021'!P26&gt;0,'ESS Jul 2021'!R26&gt;0),IF($C$5&lt;'ESS Jul 2021'!P26,0,IF($C$5&lt;=('ESS Jul 2021'!R26+'ESS Jul 2021'!P26),(($C$5-'ESS Jul 2021'!P26)*'ESS Jul 2021'!Q26/100),(('ESS Jul 2021'!R26)*'ESS Jul 2021'!Q26/100))),0)</f>
        <v>0</v>
      </c>
      <c r="F32" s="215">
        <f>IF(AND('ESS Jul 2021'!Q26&gt;0,'ESS Jul 2021'!S26&gt;0),IF($C$5&lt;('ESS Jul 2021'!R26+'ESS Jul 2021'!P26),0,IF($C$5&lt;=('ESS Jul 2021'!T26+'ESS Jul 2021'!R26+'ESS Jul 2021'!P26),(($C$5-('ESS Jul 2021'!R26+'ESS Jul 2021'!P26))*'ESS Jul 2021'!S26/100),('ESS Jul 2021'!T26*'ESS Jul 2021'!S26/100))),0)</f>
        <v>0</v>
      </c>
      <c r="G32" s="215">
        <v>0</v>
      </c>
      <c r="H32" s="215">
        <f>IF(AND('ESS Jul 2021'!R26&gt;0,'ESS Jul 2021'!T26&gt;0),IF(($C$5&lt;'ESS Jul 2021'!T26),(0),($C$5-'ESS Jul 2021'!T26)*'ESS Jul 2021'!U26/100),IF(AND('ESS Jul 2021'!R26&gt;0,'ESS Jul 2021'!T26=""),IF(($C$5&lt;'ESS Jul 2021'!R26+'ESS Jul 2021'!P26),(0),(($C$5-('ESS Jul 2021'!R26+'ESS Jul 2021'!P26))*'ESS Jul 2021'!S26/100)),IF(AND('ESS Jul 2021'!P26&gt;0,'ESS Jul 2021'!R26=""&gt;0),IF(($C$5&lt;'ESS Jul 2021'!P26),(0),($C$5-'ESS Jul 2021'!P26)*'ESS Jul 2021'!Q26/100),0)))</f>
        <v>0</v>
      </c>
      <c r="I32" s="215">
        <f t="shared" si="15"/>
        <v>424.53999999999996</v>
      </c>
      <c r="J32" s="377">
        <f t="shared" si="1"/>
        <v>1207.090909090909</v>
      </c>
      <c r="K32" s="209">
        <f t="shared" si="2"/>
        <v>1698.1599999999999</v>
      </c>
      <c r="L32" s="181">
        <f t="shared" si="6"/>
        <v>1867.9759999999999</v>
      </c>
      <c r="M32" s="209">
        <f>'ESS Jul 2021'!AZ26</f>
        <v>0</v>
      </c>
      <c r="N32" s="209">
        <f>'ESS Jul 2021'!BA26</f>
        <v>0</v>
      </c>
      <c r="O32" s="209">
        <f>'ESS Jul 2021'!BB26</f>
        <v>0</v>
      </c>
      <c r="P32" s="209">
        <f>'ESS Jul 2021'!BC26</f>
        <v>0</v>
      </c>
      <c r="Q32" s="158" t="str">
        <f t="shared" si="3"/>
        <v>No discount</v>
      </c>
      <c r="R32" s="158" t="str">
        <f t="shared" si="4"/>
        <v>Exclusive</v>
      </c>
      <c r="S32" s="209">
        <f t="shared" si="7"/>
        <v>1698.1599999999999</v>
      </c>
      <c r="T32" s="209">
        <f t="shared" si="8"/>
        <v>1698.1599999999999</v>
      </c>
      <c r="U32" s="381">
        <f t="shared" si="16"/>
        <v>1867.9759999999999</v>
      </c>
      <c r="V32" s="381">
        <f t="shared" si="16"/>
        <v>1867.9759999999999</v>
      </c>
      <c r="W32" s="210">
        <f>'ESS Jul 2021'!BL26</f>
        <v>0</v>
      </c>
      <c r="X32" s="211" t="str">
        <f>'ESS Jul 2021'!BM26</f>
        <v>n</v>
      </c>
      <c r="Y32" s="419"/>
      <c r="Z32" s="419"/>
      <c r="AA32" s="419"/>
      <c r="AB32" s="419"/>
      <c r="AC32" s="419"/>
      <c r="AD32" s="419"/>
      <c r="AE32" s="419"/>
      <c r="AF32" s="419"/>
      <c r="AG32" s="419"/>
      <c r="AH32" s="419"/>
      <c r="AI32" s="419"/>
      <c r="AJ32" s="419"/>
      <c r="AK32" s="419"/>
      <c r="AL32" s="419"/>
      <c r="AM32" s="419"/>
      <c r="AN32" s="419"/>
      <c r="AO32" s="419"/>
      <c r="AP32" s="419"/>
      <c r="AQ32" s="419"/>
    </row>
    <row r="33" spans="1:43" x14ac:dyDescent="0.15">
      <c r="A33" s="163" t="str">
        <f>'ESS Jul 2021'!K27</f>
        <v>Nectr</v>
      </c>
      <c r="B33" s="158" t="str">
        <f>'ESS Jul 2021'!L27</f>
        <v>Friends Clean</v>
      </c>
      <c r="C33" s="215">
        <f>IF('ESS Jul 2021'!BP27=0,91*'ESS Jul 2021'!M27/100,(91*'ESS Jul 2021'!M27/100)+'ESS Jul 2021'!BP27/4)</f>
        <v>102.82999999999998</v>
      </c>
      <c r="D33" s="215">
        <f>IF('ESS Jul 2021'!O27="",$C$5*'ESS Jul 2021'!N27/100,IF($C$5&gt;='ESS Jul 2021'!P27,('ESS Jul 2021'!P27*'ESS Jul 2021'!N27/100),($C$5*'ESS Jul 2021'!N27/100)))</f>
        <v>340.49999999999994</v>
      </c>
      <c r="E33" s="215">
        <f>IF(AND('ESS Jul 2021'!P27&gt;0,'ESS Jul 2021'!R27&gt;0),IF($C$5&lt;'ESS Jul 2021'!P27,0,IF($C$5&lt;=('ESS Jul 2021'!R27+'ESS Jul 2021'!P27),(($C$5-'ESS Jul 2021'!P27)*'ESS Jul 2021'!Q27/100),(('ESS Jul 2021'!R27)*'ESS Jul 2021'!Q27/100))),0)</f>
        <v>0</v>
      </c>
      <c r="F33" s="215">
        <f>IF(AND('ESS Jul 2021'!Q27&gt;0,'ESS Jul 2021'!S27&gt;0),IF($C$5&lt;('ESS Jul 2021'!R27+'ESS Jul 2021'!P27),0,IF($C$5&lt;=('ESS Jul 2021'!T27+'ESS Jul 2021'!R27+'ESS Jul 2021'!P27),(($C$5-('ESS Jul 2021'!R27+'ESS Jul 2021'!P27))*'ESS Jul 2021'!S27/100),('ESS Jul 2021'!T27*'ESS Jul 2021'!S27/100))),0)</f>
        <v>0</v>
      </c>
      <c r="G33" s="215">
        <v>0</v>
      </c>
      <c r="H33" s="215">
        <f>IF(AND('ESS Jul 2021'!R27&gt;0,'ESS Jul 2021'!T27&gt;0),IF(($C$5&lt;'ESS Jul 2021'!T27),(0),($C$5-'ESS Jul 2021'!T27)*'ESS Jul 2021'!U27/100),IF(AND('ESS Jul 2021'!R27&gt;0,'ESS Jul 2021'!T27=""),IF(($C$5&lt;'ESS Jul 2021'!R27+'ESS Jul 2021'!P27),(0),(($C$5-('ESS Jul 2021'!R27+'ESS Jul 2021'!P27))*'ESS Jul 2021'!S27/100)),IF(AND('ESS Jul 2021'!P27&gt;0,'ESS Jul 2021'!R27=""&gt;0),IF(($C$5&lt;'ESS Jul 2021'!P27),(0),($C$5-'ESS Jul 2021'!P27)*'ESS Jul 2021'!Q27/100),0)))</f>
        <v>0</v>
      </c>
      <c r="I33" s="215">
        <f t="shared" si="15"/>
        <v>443.32999999999993</v>
      </c>
      <c r="J33" s="377">
        <f t="shared" si="1"/>
        <v>1361.9999999999998</v>
      </c>
      <c r="K33" s="209">
        <f t="shared" si="2"/>
        <v>1773.3199999999997</v>
      </c>
      <c r="L33" s="181">
        <f t="shared" si="6"/>
        <v>1950.6519999999998</v>
      </c>
      <c r="M33" s="209">
        <f>'ESS Jul 2021'!AZ27</f>
        <v>0</v>
      </c>
      <c r="N33" s="209">
        <f>'ESS Jul 2021'!BA27</f>
        <v>0</v>
      </c>
      <c r="O33" s="209">
        <f>'ESS Jul 2021'!BB27</f>
        <v>0</v>
      </c>
      <c r="P33" s="209">
        <f>'ESS Jul 2021'!BC27</f>
        <v>0</v>
      </c>
      <c r="Q33" s="158" t="str">
        <f t="shared" si="3"/>
        <v>No discount</v>
      </c>
      <c r="R33" s="158" t="str">
        <f t="shared" si="4"/>
        <v>Exclusive</v>
      </c>
      <c r="S33" s="209">
        <f t="shared" si="7"/>
        <v>1773.3199999999997</v>
      </c>
      <c r="T33" s="209">
        <f t="shared" si="8"/>
        <v>1773.3199999999997</v>
      </c>
      <c r="U33" s="381">
        <f t="shared" si="16"/>
        <v>1950.6519999999998</v>
      </c>
      <c r="V33" s="381">
        <f t="shared" si="16"/>
        <v>1950.6519999999998</v>
      </c>
      <c r="W33" s="210">
        <f>'ESS Jul 2021'!BL27</f>
        <v>0</v>
      </c>
      <c r="X33" s="211" t="str">
        <f>'ESS Jul 2021'!BM27</f>
        <v>n</v>
      </c>
      <c r="Y33" s="419"/>
      <c r="Z33" s="419"/>
      <c r="AA33" s="419"/>
      <c r="AB33" s="419"/>
      <c r="AC33" s="419"/>
      <c r="AD33" s="419"/>
      <c r="AE33" s="419"/>
      <c r="AF33" s="419"/>
      <c r="AG33" s="419"/>
      <c r="AH33" s="419"/>
      <c r="AI33" s="419"/>
      <c r="AJ33" s="419"/>
      <c r="AK33" s="419"/>
      <c r="AL33" s="419"/>
      <c r="AM33" s="419"/>
      <c r="AN33" s="419"/>
      <c r="AO33" s="419"/>
      <c r="AP33" s="419"/>
      <c r="AQ33" s="419"/>
    </row>
    <row r="34" spans="1:43" x14ac:dyDescent="0.15">
      <c r="A34" s="163" t="str">
        <f>'ESS Jul 2021'!K28</f>
        <v>OVO Energy</v>
      </c>
      <c r="B34" s="158" t="str">
        <f>'ESS Jul 2021'!L28</f>
        <v>The One Plan</v>
      </c>
      <c r="C34" s="215">
        <f>IF('ESS Jul 2021'!BP28=0,91*'ESS Jul 2021'!M28/100,(91*'ESS Jul 2021'!M28/100)+'ESS Jul 2021'!BP28/4)</f>
        <v>98.734999999999985</v>
      </c>
      <c r="D34" s="215">
        <f>IF('ESS Jul 2021'!O28="",$C$5*'ESS Jul 2021'!N28/100,IF($C$5&gt;='ESS Jul 2021'!P28,('ESS Jul 2021'!P28*'ESS Jul 2021'!N28/100),($C$5*'ESS Jul 2021'!N28/100)))</f>
        <v>328.5</v>
      </c>
      <c r="E34" s="215">
        <f>IF(AND('ESS Jul 2021'!P28&gt;0,'ESS Jul 2021'!R28&gt;0),IF($C$5&lt;'ESS Jul 2021'!P28,0,IF($C$5&lt;=('ESS Jul 2021'!R28+'ESS Jul 2021'!P28),(($C$5-'ESS Jul 2021'!P28)*'ESS Jul 2021'!Q28/100),(('ESS Jul 2021'!R28)*'ESS Jul 2021'!Q28/100))),0)</f>
        <v>0</v>
      </c>
      <c r="F34" s="215">
        <f>IF(AND('ESS Jul 2021'!Q28&gt;0,'ESS Jul 2021'!S28&gt;0),IF($C$5&lt;('ESS Jul 2021'!R28+'ESS Jul 2021'!P28),0,IF($C$5&lt;=('ESS Jul 2021'!T28+'ESS Jul 2021'!R28+'ESS Jul 2021'!P28),(($C$5-('ESS Jul 2021'!R28+'ESS Jul 2021'!P28))*'ESS Jul 2021'!S28/100),('ESS Jul 2021'!T28*'ESS Jul 2021'!S28/100))),0)</f>
        <v>0</v>
      </c>
      <c r="G34" s="215">
        <v>0</v>
      </c>
      <c r="H34" s="215">
        <f>IF(AND('ESS Jul 2021'!R28&gt;0,'ESS Jul 2021'!T28&gt;0),IF(($C$5&lt;'ESS Jul 2021'!T28),(0),($C$5-'ESS Jul 2021'!T28)*'ESS Jul 2021'!U28/100),IF(AND('ESS Jul 2021'!R28&gt;0,'ESS Jul 2021'!T28=""),IF(($C$5&lt;'ESS Jul 2021'!R28+'ESS Jul 2021'!P28),(0),(($C$5-('ESS Jul 2021'!R28+'ESS Jul 2021'!P28))*'ESS Jul 2021'!S28/100)),IF(AND('ESS Jul 2021'!P28&gt;0,'ESS Jul 2021'!R28=""&gt;0),IF(($C$5&lt;'ESS Jul 2021'!P28),(0),($C$5-'ESS Jul 2021'!P28)*'ESS Jul 2021'!Q28/100),0)))</f>
        <v>0</v>
      </c>
      <c r="I34" s="215">
        <f t="shared" si="15"/>
        <v>427.23500000000001</v>
      </c>
      <c r="J34" s="377">
        <f t="shared" si="1"/>
        <v>1314</v>
      </c>
      <c r="K34" s="209">
        <f t="shared" si="2"/>
        <v>1708.94</v>
      </c>
      <c r="L34" s="181">
        <f t="shared" si="6"/>
        <v>1879.8340000000003</v>
      </c>
      <c r="M34" s="209">
        <f>'ESS Jul 2021'!AZ28</f>
        <v>0</v>
      </c>
      <c r="N34" s="209">
        <f>'ESS Jul 2021'!BA28</f>
        <v>0</v>
      </c>
      <c r="O34" s="209">
        <f>'ESS Jul 2021'!BB28</f>
        <v>0</v>
      </c>
      <c r="P34" s="209">
        <f>'ESS Jul 2021'!BC28</f>
        <v>0</v>
      </c>
      <c r="Q34" s="158" t="str">
        <f t="shared" si="3"/>
        <v>No discount</v>
      </c>
      <c r="R34" s="158" t="str">
        <f t="shared" si="4"/>
        <v>Exclusive</v>
      </c>
      <c r="S34" s="209">
        <f t="shared" si="7"/>
        <v>1708.94</v>
      </c>
      <c r="T34" s="209">
        <f t="shared" si="8"/>
        <v>1708.94</v>
      </c>
      <c r="U34" s="381">
        <f t="shared" si="16"/>
        <v>1879.8340000000003</v>
      </c>
      <c r="V34" s="381">
        <f t="shared" si="16"/>
        <v>1879.8340000000003</v>
      </c>
      <c r="W34" s="210">
        <f>'ESS Jul 2021'!BL28</f>
        <v>0</v>
      </c>
      <c r="X34" s="211" t="str">
        <f>'ESS Jul 2021'!BM28</f>
        <v>n</v>
      </c>
      <c r="Y34" s="419"/>
      <c r="Z34" s="419"/>
      <c r="AA34" s="419"/>
      <c r="AB34" s="419"/>
      <c r="AC34" s="419"/>
      <c r="AD34" s="419"/>
      <c r="AE34" s="419"/>
      <c r="AF34" s="419"/>
      <c r="AG34" s="419"/>
      <c r="AH34" s="419"/>
      <c r="AI34" s="419"/>
      <c r="AJ34" s="419"/>
      <c r="AK34" s="419"/>
      <c r="AL34" s="419"/>
      <c r="AM34" s="419"/>
      <c r="AN34" s="419"/>
      <c r="AO34" s="419"/>
      <c r="AP34" s="419"/>
      <c r="AQ34" s="419"/>
    </row>
    <row r="35" spans="1:43" x14ac:dyDescent="0.15">
      <c r="A35" s="163" t="str">
        <f>'ESS Jul 2021'!K29</f>
        <v>Glow Power</v>
      </c>
      <c r="B35" s="158" t="str">
        <f>'ESS Jul 2021'!L29</f>
        <v>Everyday Saver</v>
      </c>
      <c r="C35" s="215">
        <f>IF('ESS Jul 2021'!BP29=0,91*'ESS Jul 2021'!M29/100,(91*'ESS Jul 2021'!M29/100)+'ESS Jul 2021'!BP29/4)</f>
        <v>116.48</v>
      </c>
      <c r="D35" s="215">
        <f>IF('ESS Jul 2021'!O29="",$C$5*'ESS Jul 2021'!N29/100,IF($C$5&gt;='ESS Jul 2021'!P29,('ESS Jul 2021'!P29*'ESS Jul 2021'!N29/100),($C$5*'ESS Jul 2021'!N29/100)))</f>
        <v>314.72727272727263</v>
      </c>
      <c r="E35" s="215">
        <f>IF(AND('ESS Jul 2021'!P29&gt;0,'ESS Jul 2021'!R29&gt;0),IF($C$5&lt;'ESS Jul 2021'!P29,0,IF($C$5&lt;=('ESS Jul 2021'!R29+'ESS Jul 2021'!P29),(($C$5-'ESS Jul 2021'!P29)*'ESS Jul 2021'!Q29/100),(('ESS Jul 2021'!R29)*'ESS Jul 2021'!Q29/100))),0)</f>
        <v>0</v>
      </c>
      <c r="F35" s="215">
        <f>IF(AND('ESS Jul 2021'!Q29&gt;0,'ESS Jul 2021'!S29&gt;0),IF($C$5&lt;('ESS Jul 2021'!R29+'ESS Jul 2021'!P29),0,IF($C$5&lt;=('ESS Jul 2021'!T29+'ESS Jul 2021'!R29+'ESS Jul 2021'!P29),(($C$5-('ESS Jul 2021'!R29+'ESS Jul 2021'!P29))*'ESS Jul 2021'!S29/100),('ESS Jul 2021'!T29*'ESS Jul 2021'!S29/100))),0)</f>
        <v>0</v>
      </c>
      <c r="G35" s="215">
        <v>0</v>
      </c>
      <c r="H35" s="215">
        <f>IF(AND('ESS Jul 2021'!R29&gt;0,'ESS Jul 2021'!T29&gt;0),IF(($C$5&lt;'ESS Jul 2021'!T29),(0),($C$5-'ESS Jul 2021'!T29)*'ESS Jul 2021'!U29/100),IF(AND('ESS Jul 2021'!R29&gt;0,'ESS Jul 2021'!T29=""),IF(($C$5&lt;'ESS Jul 2021'!R29+'ESS Jul 2021'!P29),(0),(($C$5-('ESS Jul 2021'!R29+'ESS Jul 2021'!P29))*'ESS Jul 2021'!S29/100)),IF(AND('ESS Jul 2021'!P29&gt;0,'ESS Jul 2021'!R29=""&gt;0),IF(($C$5&lt;'ESS Jul 2021'!P29),(0),($C$5-'ESS Jul 2021'!P29)*'ESS Jul 2021'!Q29/100),0)))</f>
        <v>0</v>
      </c>
      <c r="I35" s="215">
        <f t="shared" ref="I35:I38" si="17">SUM(C35:H35)</f>
        <v>431.20727272727265</v>
      </c>
      <c r="J35" s="377">
        <f t="shared" ref="J35:J38" si="18">(I35-C35)*4</f>
        <v>1258.9090909090905</v>
      </c>
      <c r="K35" s="209">
        <f t="shared" ref="K35:K38" si="19">I35*4</f>
        <v>1724.8290909090906</v>
      </c>
      <c r="L35" s="181">
        <f t="shared" ref="L35:L38" si="20">K35*1.1</f>
        <v>1897.3119999999999</v>
      </c>
      <c r="M35" s="209">
        <f>'ESS Jul 2021'!AZ29</f>
        <v>0</v>
      </c>
      <c r="N35" s="209">
        <f>'ESS Jul 2021'!BA29</f>
        <v>0</v>
      </c>
      <c r="O35" s="209">
        <f>'ESS Jul 2021'!BB29</f>
        <v>0</v>
      </c>
      <c r="P35" s="209">
        <f>'ESS Jul 2021'!BC29</f>
        <v>0</v>
      </c>
      <c r="Q35" s="158" t="str">
        <f t="shared" ref="Q35:Q38" si="21">IF(SUM(M35:P35)=0,"No discount",IF(M35&gt;0,"Guaranteed off bill",IF(N35&gt;0,"Guaranteed off usage",IF(O35&gt;0,"Pay-on-time off bill","Pay-on-time off usage"))))</f>
        <v>No discount</v>
      </c>
      <c r="R35" s="158" t="str">
        <f t="shared" ref="R35:R38" si="22">IF(OR(A35="Origin Energy",A35="Red Energy",A35="Powershop"),"Inclusive","Exclusive")</f>
        <v>Exclusive</v>
      </c>
      <c r="S35" s="209">
        <f t="shared" ref="S35:S38" si="23">IF(AND(Q35="Guaranteed off bill",R35="Inclusive"),((K35*1.1)-((K35*1.1)*M35/100))/1.1,IF(AND(Q35="Guaranteed off usage",R35="Inclusive"),((K35*1.1)-((J35*1.1)*N35/100))/1.1,IF(AND(Q35="Guaranteed off bill",R35="Exclusive"),K35-(K35*M35/100),IF(AND(Q35="Guaranteed off usage",R35="Exclusive"),K35-(J35*N35/100),IF(R35="Inclusive",((K35*1.1))/1.1,K35)))))</f>
        <v>1724.8290909090906</v>
      </c>
      <c r="T35" s="209">
        <f t="shared" ref="T35:T38" si="24">IF(AND(Q35="Pay-on-time off bill",R35="Inclusive"),((S35*1.1)-((S35*1.1)*O35/100))/1.1,IF(AND(Q35="Pay-on-time off usage",R35="Inclusive"),((S35*1.1)-((J35*1.1)*P35/100))/1.1,IF(AND(Q35="Pay-on-time off bill",R35="Exclusive"),S35-(S35*O35/100),IF(AND(Q35="Pay-on-time off usage",R35="Exclusive"),S35-(J35*P35/100),IF(R35="Inclusive",((S35*1.1))/1.1,S35)))))</f>
        <v>1724.8290909090906</v>
      </c>
      <c r="U35" s="381">
        <f t="shared" ref="U35:U38" si="25">S35*1.1</f>
        <v>1897.3119999999999</v>
      </c>
      <c r="V35" s="381">
        <f t="shared" ref="V35:V38" si="26">T35*1.1</f>
        <v>1897.3119999999999</v>
      </c>
      <c r="W35" s="210">
        <f>'ESS Jul 2021'!BL29</f>
        <v>0</v>
      </c>
      <c r="X35" s="211" t="str">
        <f>'ESS Jul 2021'!BM29</f>
        <v>n</v>
      </c>
      <c r="Y35" s="419"/>
      <c r="Z35" s="419"/>
      <c r="AA35" s="419"/>
      <c r="AB35" s="419"/>
      <c r="AC35" s="419"/>
      <c r="AD35" s="419"/>
      <c r="AE35" s="419"/>
      <c r="AF35" s="419"/>
      <c r="AG35" s="419"/>
      <c r="AH35" s="419"/>
      <c r="AI35" s="419"/>
      <c r="AJ35" s="419"/>
      <c r="AK35" s="419"/>
      <c r="AL35" s="419"/>
      <c r="AM35" s="419"/>
      <c r="AN35" s="419"/>
      <c r="AO35" s="419"/>
      <c r="AP35" s="419"/>
      <c r="AQ35" s="419"/>
    </row>
    <row r="36" spans="1:43" x14ac:dyDescent="0.15">
      <c r="A36" s="163" t="str">
        <f>'ESS Jul 2021'!K30</f>
        <v>Locality Planning Energy</v>
      </c>
      <c r="B36" s="158" t="str">
        <f>'ESS Jul 2021'!L30</f>
        <v>Principal Offer</v>
      </c>
      <c r="C36" s="215">
        <f>IF('ESS Jul 2021'!BP30=0,91*'ESS Jul 2021'!M30/100,(91*'ESS Jul 2021'!M30/100)+'ESS Jul 2021'!BP30/4)</f>
        <v>113.85754545454546</v>
      </c>
      <c r="D36" s="215">
        <f>IF('ESS Jul 2021'!O30="",$C$5*'ESS Jul 2021'!N30/100,IF($C$5&gt;='ESS Jul 2021'!P30,('ESS Jul 2021'!P30*'ESS Jul 2021'!N30/100),($C$5*'ESS Jul 2021'!N30/100)))</f>
        <v>315.95454545454544</v>
      </c>
      <c r="E36" s="215">
        <f>IF(AND('ESS Jul 2021'!P30&gt;0,'ESS Jul 2021'!R30&gt;0),IF($C$5&lt;'ESS Jul 2021'!P30,0,IF($C$5&lt;=('ESS Jul 2021'!R30+'ESS Jul 2021'!P30),(($C$5-'ESS Jul 2021'!P30)*'ESS Jul 2021'!Q30/100),(('ESS Jul 2021'!R30)*'ESS Jul 2021'!Q30/100))),0)</f>
        <v>0</v>
      </c>
      <c r="F36" s="215">
        <f>IF(AND('ESS Jul 2021'!Q30&gt;0,'ESS Jul 2021'!S30&gt;0),IF($C$5&lt;('ESS Jul 2021'!R30+'ESS Jul 2021'!P30),0,IF($C$5&lt;=('ESS Jul 2021'!T30+'ESS Jul 2021'!R30+'ESS Jul 2021'!P30),(($C$5-('ESS Jul 2021'!R30+'ESS Jul 2021'!P30))*'ESS Jul 2021'!S30/100),('ESS Jul 2021'!T30*'ESS Jul 2021'!S30/100))),0)</f>
        <v>0</v>
      </c>
      <c r="G36" s="215">
        <v>0</v>
      </c>
      <c r="H36" s="215">
        <f>IF(AND('ESS Jul 2021'!R30&gt;0,'ESS Jul 2021'!T30&gt;0),IF(($C$5&lt;'ESS Jul 2021'!T30),(0),($C$5-'ESS Jul 2021'!T30)*'ESS Jul 2021'!U30/100),IF(AND('ESS Jul 2021'!R30&gt;0,'ESS Jul 2021'!T30=""),IF(($C$5&lt;'ESS Jul 2021'!R30+'ESS Jul 2021'!P30),(0),(($C$5-('ESS Jul 2021'!R30+'ESS Jul 2021'!P30))*'ESS Jul 2021'!S30/100)),IF(AND('ESS Jul 2021'!P30&gt;0,'ESS Jul 2021'!R30=""&gt;0),IF(($C$5&lt;'ESS Jul 2021'!P30),(0),($C$5-'ESS Jul 2021'!P30)*'ESS Jul 2021'!Q30/100),0)))</f>
        <v>0</v>
      </c>
      <c r="I36" s="215">
        <f t="shared" si="17"/>
        <v>429.8120909090909</v>
      </c>
      <c r="J36" s="377">
        <f t="shared" si="18"/>
        <v>1263.8181818181818</v>
      </c>
      <c r="K36" s="209">
        <f t="shared" si="19"/>
        <v>1719.2483636363636</v>
      </c>
      <c r="L36" s="181">
        <f t="shared" si="20"/>
        <v>1891.1732000000002</v>
      </c>
      <c r="M36" s="209">
        <f>'ESS Jul 2021'!AZ30</f>
        <v>0</v>
      </c>
      <c r="N36" s="209">
        <f>'ESS Jul 2021'!BA30</f>
        <v>0</v>
      </c>
      <c r="O36" s="209">
        <f>'ESS Jul 2021'!BB30</f>
        <v>0</v>
      </c>
      <c r="P36" s="209">
        <f>'ESS Jul 2021'!BC30</f>
        <v>0</v>
      </c>
      <c r="Q36" s="158" t="str">
        <f t="shared" si="21"/>
        <v>No discount</v>
      </c>
      <c r="R36" s="158" t="str">
        <f t="shared" si="22"/>
        <v>Exclusive</v>
      </c>
      <c r="S36" s="209">
        <f t="shared" si="23"/>
        <v>1719.2483636363636</v>
      </c>
      <c r="T36" s="209">
        <f t="shared" si="24"/>
        <v>1719.2483636363636</v>
      </c>
      <c r="U36" s="381">
        <f t="shared" si="25"/>
        <v>1891.1732000000002</v>
      </c>
      <c r="V36" s="381">
        <f t="shared" si="26"/>
        <v>1891.1732000000002</v>
      </c>
      <c r="W36" s="210">
        <f>'ESS Jul 2021'!BL30</f>
        <v>0</v>
      </c>
      <c r="X36" s="211" t="str">
        <f>'ESS Jul 2021'!BM30</f>
        <v>n</v>
      </c>
      <c r="Y36" s="419"/>
      <c r="Z36" s="419"/>
      <c r="AA36" s="419"/>
      <c r="AB36" s="419"/>
      <c r="AC36" s="419"/>
      <c r="AD36" s="419"/>
      <c r="AE36" s="419"/>
      <c r="AF36" s="419"/>
      <c r="AG36" s="419"/>
      <c r="AH36" s="419"/>
      <c r="AI36" s="419"/>
      <c r="AJ36" s="419"/>
      <c r="AK36" s="419"/>
      <c r="AL36" s="419"/>
      <c r="AM36" s="419"/>
      <c r="AN36" s="419"/>
      <c r="AO36" s="419"/>
      <c r="AP36" s="419"/>
      <c r="AQ36" s="419"/>
    </row>
    <row r="37" spans="1:43" x14ac:dyDescent="0.15">
      <c r="A37" s="163" t="str">
        <f>'ESS Jul 2021'!K31</f>
        <v>Radian Energy</v>
      </c>
      <c r="B37" s="158" t="str">
        <f>'ESS Jul 2021'!L31</f>
        <v>Grid to Go</v>
      </c>
      <c r="C37" s="215">
        <f>IF('ESS Jul 2021'!BP31=0,91*'ESS Jul 2021'!M31/100,(91*'ESS Jul 2021'!M31/100)+'ESS Jul 2021'!BP31/4)</f>
        <v>107.77709090909089</v>
      </c>
      <c r="D37" s="215">
        <f>IF('ESS Jul 2021'!O31="",$C$5*'ESS Jul 2021'!N31/100,IF($C$5&gt;='ESS Jul 2021'!P31,('ESS Jul 2021'!P31*'ESS Jul 2021'!N31/100),($C$5*'ESS Jul 2021'!N31/100)))</f>
        <v>346.5</v>
      </c>
      <c r="E37" s="215">
        <f>IF(AND('ESS Jul 2021'!P31&gt;0,'ESS Jul 2021'!R31&gt;0),IF($C$5&lt;'ESS Jul 2021'!P31,0,IF($C$5&lt;=('ESS Jul 2021'!R31+'ESS Jul 2021'!P31),(($C$5-'ESS Jul 2021'!P31)*'ESS Jul 2021'!Q31/100),(('ESS Jul 2021'!R31)*'ESS Jul 2021'!Q31/100))),0)</f>
        <v>0</v>
      </c>
      <c r="F37" s="215">
        <f>IF(AND('ESS Jul 2021'!Q31&gt;0,'ESS Jul 2021'!S31&gt;0),IF($C$5&lt;('ESS Jul 2021'!R31+'ESS Jul 2021'!P31),0,IF($C$5&lt;=('ESS Jul 2021'!T31+'ESS Jul 2021'!R31+'ESS Jul 2021'!P31),(($C$5-('ESS Jul 2021'!R31+'ESS Jul 2021'!P31))*'ESS Jul 2021'!S31/100),('ESS Jul 2021'!T31*'ESS Jul 2021'!S31/100))),0)</f>
        <v>0</v>
      </c>
      <c r="G37" s="215">
        <v>0</v>
      </c>
      <c r="H37" s="215">
        <f>IF(AND('ESS Jul 2021'!R31&gt;0,'ESS Jul 2021'!T31&gt;0),IF(($C$5&lt;'ESS Jul 2021'!T31),(0),($C$5-'ESS Jul 2021'!T31)*'ESS Jul 2021'!U31/100),IF(AND('ESS Jul 2021'!R31&gt;0,'ESS Jul 2021'!T31=""),IF(($C$5&lt;'ESS Jul 2021'!R31+'ESS Jul 2021'!P31),(0),(($C$5-('ESS Jul 2021'!R31+'ESS Jul 2021'!P31))*'ESS Jul 2021'!S31/100)),IF(AND('ESS Jul 2021'!P31&gt;0,'ESS Jul 2021'!R31=""&gt;0),IF(($C$5&lt;'ESS Jul 2021'!P31),(0),($C$5-'ESS Jul 2021'!P31)*'ESS Jul 2021'!Q31/100),0)))</f>
        <v>0</v>
      </c>
      <c r="I37" s="215">
        <f t="shared" si="17"/>
        <v>454.27709090909087</v>
      </c>
      <c r="J37" s="377">
        <f t="shared" si="18"/>
        <v>1386</v>
      </c>
      <c r="K37" s="209">
        <f t="shared" si="19"/>
        <v>1817.1083636363635</v>
      </c>
      <c r="L37" s="181">
        <f t="shared" si="20"/>
        <v>1998.8191999999999</v>
      </c>
      <c r="M37" s="209">
        <f>'ESS Jul 2021'!AZ31</f>
        <v>0</v>
      </c>
      <c r="N37" s="209">
        <f>'ESS Jul 2021'!BA31</f>
        <v>0</v>
      </c>
      <c r="O37" s="209">
        <f>'ESS Jul 2021'!BB31</f>
        <v>0</v>
      </c>
      <c r="P37" s="209">
        <f>'ESS Jul 2021'!BC31</f>
        <v>0</v>
      </c>
      <c r="Q37" s="158" t="str">
        <f t="shared" si="21"/>
        <v>No discount</v>
      </c>
      <c r="R37" s="158" t="str">
        <f t="shared" si="22"/>
        <v>Exclusive</v>
      </c>
      <c r="S37" s="209">
        <f t="shared" si="23"/>
        <v>1817.1083636363635</v>
      </c>
      <c r="T37" s="209">
        <f t="shared" si="24"/>
        <v>1817.1083636363635</v>
      </c>
      <c r="U37" s="381">
        <f t="shared" si="25"/>
        <v>1998.8191999999999</v>
      </c>
      <c r="V37" s="381">
        <f t="shared" si="26"/>
        <v>1998.8191999999999</v>
      </c>
      <c r="W37" s="210">
        <f>'ESS Jul 2021'!BL31</f>
        <v>0</v>
      </c>
      <c r="X37" s="211" t="str">
        <f>'ESS Jul 2021'!BM31</f>
        <v>n</v>
      </c>
      <c r="Y37" s="419"/>
      <c r="Z37" s="419"/>
      <c r="AA37" s="419"/>
      <c r="AB37" s="419"/>
      <c r="AC37" s="419"/>
      <c r="AD37" s="419"/>
      <c r="AE37" s="419"/>
      <c r="AF37" s="419"/>
      <c r="AG37" s="419"/>
      <c r="AH37" s="419"/>
      <c r="AI37" s="419"/>
      <c r="AJ37" s="419"/>
      <c r="AK37" s="419"/>
      <c r="AL37" s="419"/>
      <c r="AM37" s="419"/>
      <c r="AN37" s="419"/>
      <c r="AO37" s="419"/>
      <c r="AP37" s="419"/>
      <c r="AQ37" s="419"/>
    </row>
    <row r="38" spans="1:43" ht="15" thickBot="1" x14ac:dyDescent="0.2">
      <c r="A38" s="204" t="str">
        <f>'ESS Jul 2021'!K32</f>
        <v>Tango Energy</v>
      </c>
      <c r="B38" s="205" t="str">
        <f>'ESS Jul 2021'!L32</f>
        <v>Home Select</v>
      </c>
      <c r="C38" s="216">
        <f>IF('ESS Jul 2021'!BP32=0,91*'ESS Jul 2021'!M32/100,(91*'ESS Jul 2021'!M32/100)+'ESS Jul 2021'!BP32/4)</f>
        <v>107.54545454545455</v>
      </c>
      <c r="D38" s="216">
        <f>IF('ESS Jul 2021'!O32="",$C$5*'ESS Jul 2021'!N32/100,IF($C$5&gt;='ESS Jul 2021'!P32,('ESS Jul 2021'!P32*'ESS Jul 2021'!N32/100),($C$5*'ESS Jul 2021'!N32/100)))</f>
        <v>327.27272727272725</v>
      </c>
      <c r="E38" s="216">
        <f>IF(AND('ESS Jul 2021'!P32&gt;0,'ESS Jul 2021'!R32&gt;0),IF($C$5&lt;'ESS Jul 2021'!P32,0,IF($C$5&lt;=('ESS Jul 2021'!R32+'ESS Jul 2021'!P32),(($C$5-'ESS Jul 2021'!P32)*'ESS Jul 2021'!Q32/100),(('ESS Jul 2021'!R32)*'ESS Jul 2021'!Q32/100))),0)</f>
        <v>0</v>
      </c>
      <c r="F38" s="216">
        <f>IF(AND('ESS Jul 2021'!Q32&gt;0,'ESS Jul 2021'!S32&gt;0),IF($C$5&lt;('ESS Jul 2021'!R32+'ESS Jul 2021'!P32),0,IF($C$5&lt;=('ESS Jul 2021'!T32+'ESS Jul 2021'!R32+'ESS Jul 2021'!P32),(($C$5-('ESS Jul 2021'!R32+'ESS Jul 2021'!P32))*'ESS Jul 2021'!S32/100),('ESS Jul 2021'!T32*'ESS Jul 2021'!S32/100))),0)</f>
        <v>0</v>
      </c>
      <c r="G38" s="216">
        <v>0</v>
      </c>
      <c r="H38" s="216">
        <f>IF(AND('ESS Jul 2021'!R32&gt;0,'ESS Jul 2021'!T32&gt;0),IF(($C$5&lt;'ESS Jul 2021'!T32),(0),($C$5-'ESS Jul 2021'!T32)*'ESS Jul 2021'!U32/100),IF(AND('ESS Jul 2021'!R32&gt;0,'ESS Jul 2021'!T32=""),IF(($C$5&lt;'ESS Jul 2021'!R32+'ESS Jul 2021'!P32),(0),(($C$5-('ESS Jul 2021'!R32+'ESS Jul 2021'!P32))*'ESS Jul 2021'!S32/100)),IF(AND('ESS Jul 2021'!P32&gt;0,'ESS Jul 2021'!R32=""&gt;0),IF(($C$5&lt;'ESS Jul 2021'!P32),(0),($C$5-'ESS Jul 2021'!P32)*'ESS Jul 2021'!Q32/100),0)))</f>
        <v>0</v>
      </c>
      <c r="I38" s="216">
        <f t="shared" si="17"/>
        <v>434.81818181818181</v>
      </c>
      <c r="J38" s="380">
        <f t="shared" si="18"/>
        <v>1309.090909090909</v>
      </c>
      <c r="K38" s="212">
        <f t="shared" si="19"/>
        <v>1739.2727272727273</v>
      </c>
      <c r="L38" s="191">
        <f t="shared" si="20"/>
        <v>1913.2</v>
      </c>
      <c r="M38" s="212">
        <f>'ESS Jul 2021'!AZ32</f>
        <v>0</v>
      </c>
      <c r="N38" s="212">
        <f>'ESS Jul 2021'!BA32</f>
        <v>0</v>
      </c>
      <c r="O38" s="212">
        <f>'ESS Jul 2021'!BB32</f>
        <v>0</v>
      </c>
      <c r="P38" s="212">
        <f>'ESS Jul 2021'!BC32</f>
        <v>0</v>
      </c>
      <c r="Q38" s="205" t="str">
        <f t="shared" si="21"/>
        <v>No discount</v>
      </c>
      <c r="R38" s="205" t="str">
        <f t="shared" si="22"/>
        <v>Exclusive</v>
      </c>
      <c r="S38" s="212">
        <f t="shared" si="23"/>
        <v>1739.2727272727273</v>
      </c>
      <c r="T38" s="212">
        <f t="shared" si="24"/>
        <v>1739.2727272727273</v>
      </c>
      <c r="U38" s="382">
        <f t="shared" si="25"/>
        <v>1913.2</v>
      </c>
      <c r="V38" s="382">
        <f t="shared" si="26"/>
        <v>1913.2</v>
      </c>
      <c r="W38" s="213">
        <f>'ESS Jul 2021'!BL32</f>
        <v>0</v>
      </c>
      <c r="X38" s="214" t="str">
        <f>'ESS Jul 2021'!BM32</f>
        <v>n</v>
      </c>
      <c r="Y38" s="419"/>
      <c r="Z38" s="419"/>
      <c r="AA38" s="419"/>
      <c r="AB38" s="419"/>
      <c r="AC38" s="419"/>
      <c r="AD38" s="419"/>
      <c r="AE38" s="419"/>
      <c r="AF38" s="419"/>
      <c r="AG38" s="419"/>
      <c r="AH38" s="419"/>
      <c r="AI38" s="419"/>
      <c r="AJ38" s="419"/>
      <c r="AK38" s="419"/>
      <c r="AL38" s="419"/>
      <c r="AM38" s="419"/>
      <c r="AN38" s="419"/>
      <c r="AO38" s="419"/>
      <c r="AP38" s="419"/>
      <c r="AQ38" s="419"/>
    </row>
    <row r="39" spans="1:43" x14ac:dyDescent="0.15">
      <c r="A39" s="411"/>
      <c r="B39" s="411"/>
      <c r="C39" s="411"/>
      <c r="D39" s="411"/>
      <c r="E39" s="411"/>
      <c r="F39" s="411"/>
      <c r="G39" s="411"/>
      <c r="H39" s="411"/>
      <c r="I39" s="411"/>
      <c r="J39" s="411"/>
      <c r="K39" s="411"/>
      <c r="L39" s="411"/>
      <c r="M39" s="411"/>
      <c r="N39" s="411"/>
      <c r="O39" s="411"/>
      <c r="P39" s="411"/>
      <c r="Q39" s="411"/>
      <c r="R39" s="411"/>
      <c r="S39" s="411"/>
      <c r="T39" s="411"/>
      <c r="U39" s="411"/>
      <c r="V39" s="411"/>
      <c r="W39" s="411"/>
      <c r="X39" s="411"/>
      <c r="Y39" s="419"/>
      <c r="Z39" s="419"/>
      <c r="AA39" s="419"/>
      <c r="AB39" s="419"/>
      <c r="AC39" s="419"/>
      <c r="AD39" s="419"/>
      <c r="AE39" s="419"/>
      <c r="AF39" s="419"/>
      <c r="AG39" s="419"/>
      <c r="AH39" s="419"/>
      <c r="AI39" s="419"/>
      <c r="AJ39" s="419"/>
      <c r="AK39" s="419"/>
      <c r="AL39" s="419"/>
      <c r="AM39" s="419"/>
      <c r="AN39" s="419"/>
      <c r="AO39" s="419"/>
      <c r="AP39" s="419"/>
      <c r="AQ39" s="419"/>
    </row>
    <row r="40" spans="1:43" ht="15" thickBot="1" x14ac:dyDescent="0.2">
      <c r="A40" s="411"/>
      <c r="B40" s="411"/>
      <c r="C40" s="411"/>
      <c r="D40" s="411"/>
      <c r="E40" s="411"/>
      <c r="F40" s="411"/>
      <c r="G40" s="411"/>
      <c r="H40" s="411"/>
      <c r="I40" s="411"/>
      <c r="J40" s="411"/>
      <c r="K40" s="411"/>
      <c r="L40" s="411"/>
      <c r="M40" s="411"/>
      <c r="N40" s="411"/>
      <c r="O40" s="411"/>
      <c r="P40" s="411"/>
      <c r="Q40" s="411"/>
      <c r="R40" s="411"/>
      <c r="S40" s="411"/>
      <c r="T40" s="411"/>
      <c r="U40" s="411"/>
      <c r="V40" s="411"/>
      <c r="W40" s="411"/>
      <c r="X40" s="411"/>
      <c r="Y40" s="419"/>
      <c r="Z40" s="419"/>
      <c r="AA40" s="419"/>
      <c r="AB40" s="419"/>
      <c r="AC40" s="419"/>
      <c r="AD40" s="419"/>
      <c r="AE40" s="419"/>
      <c r="AF40" s="419"/>
      <c r="AG40" s="419"/>
      <c r="AH40" s="419"/>
      <c r="AI40" s="419"/>
      <c r="AJ40" s="419"/>
      <c r="AK40" s="419"/>
      <c r="AL40" s="419"/>
      <c r="AM40" s="419"/>
      <c r="AN40" s="419"/>
      <c r="AO40" s="419"/>
      <c r="AP40" s="419"/>
      <c r="AQ40" s="419"/>
    </row>
    <row r="41" spans="1:43" x14ac:dyDescent="0.15">
      <c r="A41" s="166" t="s">
        <v>1370</v>
      </c>
      <c r="B41" s="167"/>
      <c r="C41" s="167"/>
      <c r="D41" s="167"/>
      <c r="E41" s="167"/>
      <c r="F41" s="167"/>
      <c r="G41" s="167"/>
      <c r="H41" s="167"/>
      <c r="I41" s="167"/>
      <c r="J41" s="167"/>
      <c r="K41" s="167"/>
      <c r="L41" s="167"/>
      <c r="M41" s="167"/>
      <c r="N41" s="167"/>
      <c r="O41" s="167"/>
      <c r="P41" s="167"/>
      <c r="Q41" s="167"/>
      <c r="R41" s="167"/>
      <c r="S41" s="167"/>
      <c r="T41" s="167"/>
      <c r="U41" s="167"/>
      <c r="V41" s="167"/>
      <c r="W41" s="167"/>
      <c r="X41" s="173"/>
      <c r="Y41" s="419"/>
      <c r="Z41" s="419"/>
      <c r="AA41" s="419"/>
      <c r="AB41" s="419"/>
      <c r="AC41" s="419"/>
      <c r="AD41" s="419"/>
      <c r="AE41" s="419"/>
      <c r="AF41" s="419"/>
      <c r="AG41" s="419"/>
      <c r="AH41" s="419"/>
      <c r="AI41" s="419"/>
      <c r="AJ41" s="419"/>
      <c r="AK41" s="419"/>
      <c r="AL41" s="419"/>
      <c r="AM41" s="419"/>
      <c r="AN41" s="419"/>
      <c r="AO41" s="419"/>
      <c r="AP41" s="419"/>
      <c r="AQ41" s="419"/>
    </row>
    <row r="42" spans="1:43" x14ac:dyDescent="0.15">
      <c r="A42" s="168" t="s">
        <v>692</v>
      </c>
      <c r="B42" s="78"/>
      <c r="C42" s="164">
        <v>2000</v>
      </c>
      <c r="D42" s="78"/>
      <c r="E42" s="78"/>
      <c r="F42" s="78"/>
      <c r="G42" s="78"/>
      <c r="H42" s="78"/>
      <c r="I42" s="78"/>
      <c r="J42" s="78"/>
      <c r="K42" s="78"/>
      <c r="L42" s="78"/>
      <c r="M42" s="78"/>
      <c r="N42" s="78"/>
      <c r="O42" s="78"/>
      <c r="P42" s="78"/>
      <c r="Q42" s="78"/>
      <c r="R42" s="78"/>
      <c r="S42" s="78"/>
      <c r="T42" s="78"/>
      <c r="U42" s="78"/>
      <c r="V42" s="78"/>
      <c r="W42" s="78"/>
      <c r="X42" s="174"/>
      <c r="Y42" s="419"/>
      <c r="Z42" s="419"/>
      <c r="AA42" s="419"/>
      <c r="AB42" s="419"/>
      <c r="AC42" s="419"/>
      <c r="AD42" s="419"/>
      <c r="AE42" s="419"/>
      <c r="AF42" s="419"/>
      <c r="AG42" s="419"/>
      <c r="AH42" s="419"/>
      <c r="AI42" s="419"/>
      <c r="AJ42" s="419"/>
      <c r="AK42" s="419"/>
      <c r="AL42" s="419"/>
      <c r="AM42" s="419"/>
      <c r="AN42" s="419"/>
      <c r="AO42" s="419"/>
      <c r="AP42" s="419"/>
      <c r="AQ42" s="419"/>
    </row>
    <row r="43" spans="1:43" x14ac:dyDescent="0.15">
      <c r="A43" s="168" t="s">
        <v>652</v>
      </c>
      <c r="B43" s="78"/>
      <c r="C43" s="165">
        <v>0.7</v>
      </c>
      <c r="D43" s="78"/>
      <c r="E43" s="78"/>
      <c r="F43" s="78"/>
      <c r="G43" s="78"/>
      <c r="H43" s="78"/>
      <c r="I43" s="78"/>
      <c r="J43" s="78"/>
      <c r="K43" s="78"/>
      <c r="L43" s="78"/>
      <c r="M43" s="78"/>
      <c r="N43" s="78"/>
      <c r="O43" s="78"/>
      <c r="P43" s="78"/>
      <c r="Q43" s="78"/>
      <c r="R43" s="78"/>
      <c r="S43" s="78"/>
      <c r="T43" s="78"/>
      <c r="U43" s="78"/>
      <c r="V43" s="78"/>
      <c r="W43" s="78"/>
      <c r="X43" s="174"/>
      <c r="Y43" s="419"/>
      <c r="Z43" s="419"/>
      <c r="AA43" s="419"/>
      <c r="AB43" s="419"/>
      <c r="AC43" s="419"/>
      <c r="AD43" s="419"/>
      <c r="AE43" s="419"/>
      <c r="AF43" s="419"/>
      <c r="AG43" s="419"/>
      <c r="AH43" s="419"/>
      <c r="AI43" s="419"/>
      <c r="AJ43" s="419"/>
      <c r="AK43" s="419"/>
      <c r="AL43" s="419"/>
      <c r="AM43" s="419"/>
      <c r="AN43" s="419"/>
      <c r="AO43" s="419"/>
      <c r="AP43" s="419"/>
      <c r="AQ43" s="419"/>
    </row>
    <row r="44" spans="1:43" x14ac:dyDescent="0.15">
      <c r="A44" s="168" t="s">
        <v>344</v>
      </c>
      <c r="B44" s="78"/>
      <c r="C44" s="165">
        <v>0.3</v>
      </c>
      <c r="D44" s="78"/>
      <c r="E44" s="78"/>
      <c r="F44" s="78"/>
      <c r="G44" s="78"/>
      <c r="H44" s="78"/>
      <c r="I44" s="78"/>
      <c r="J44" s="78"/>
      <c r="K44" s="78"/>
      <c r="L44" s="78"/>
      <c r="M44" s="78"/>
      <c r="N44" s="78"/>
      <c r="O44" s="78"/>
      <c r="P44" s="78"/>
      <c r="Q44" s="78"/>
      <c r="R44" s="78"/>
      <c r="S44" s="78"/>
      <c r="T44" s="78"/>
      <c r="U44" s="78"/>
      <c r="V44" s="78"/>
      <c r="W44" s="78"/>
      <c r="X44" s="174"/>
      <c r="Y44" s="419"/>
      <c r="Z44" s="419"/>
      <c r="AA44" s="419"/>
      <c r="AB44" s="419"/>
      <c r="AC44" s="419"/>
      <c r="AD44" s="419"/>
      <c r="AE44" s="419"/>
      <c r="AF44" s="419"/>
      <c r="AG44" s="419"/>
      <c r="AH44" s="419"/>
      <c r="AI44" s="419"/>
      <c r="AJ44" s="419"/>
      <c r="AK44" s="419"/>
      <c r="AL44" s="419"/>
      <c r="AM44" s="419"/>
      <c r="AN44" s="419"/>
      <c r="AO44" s="419"/>
      <c r="AP44" s="419"/>
      <c r="AQ44" s="419"/>
    </row>
    <row r="45" spans="1:43" x14ac:dyDescent="0.15">
      <c r="A45" s="371"/>
      <c r="B45" s="222"/>
      <c r="C45" s="222"/>
      <c r="D45" s="222"/>
      <c r="E45" s="222"/>
      <c r="F45" s="222"/>
      <c r="G45" s="222"/>
      <c r="H45" s="222"/>
      <c r="I45" s="222"/>
      <c r="J45" s="222"/>
      <c r="K45" s="222"/>
      <c r="L45" s="222"/>
      <c r="M45" s="222"/>
      <c r="N45" s="222"/>
      <c r="O45" s="222"/>
      <c r="P45" s="222"/>
      <c r="Q45" s="222"/>
      <c r="R45" s="222"/>
      <c r="S45" s="222"/>
      <c r="T45" s="222"/>
      <c r="U45" s="222"/>
      <c r="V45" s="222"/>
      <c r="W45" s="222"/>
      <c r="X45" s="372"/>
      <c r="Y45" s="419"/>
      <c r="Z45" s="419"/>
      <c r="AA45" s="419"/>
      <c r="AB45" s="419"/>
      <c r="AC45" s="419"/>
      <c r="AD45" s="419"/>
      <c r="AE45" s="419"/>
      <c r="AF45" s="419"/>
      <c r="AG45" s="419"/>
      <c r="AH45" s="419"/>
      <c r="AI45" s="419"/>
      <c r="AJ45" s="419"/>
      <c r="AK45" s="419"/>
      <c r="AL45" s="419"/>
      <c r="AM45" s="419"/>
      <c r="AN45" s="419"/>
      <c r="AO45" s="419"/>
      <c r="AP45" s="419"/>
      <c r="AQ45" s="419"/>
    </row>
    <row r="46" spans="1:43" ht="75" x14ac:dyDescent="0.15">
      <c r="A46" s="363" t="s">
        <v>248</v>
      </c>
      <c r="B46" s="364" t="s">
        <v>249</v>
      </c>
      <c r="C46" s="365" t="s">
        <v>250</v>
      </c>
      <c r="D46" s="365" t="s">
        <v>251</v>
      </c>
      <c r="E46" s="365" t="s">
        <v>597</v>
      </c>
      <c r="F46" s="365" t="s">
        <v>598</v>
      </c>
      <c r="G46" s="365" t="s">
        <v>398</v>
      </c>
      <c r="H46" s="365" t="s">
        <v>1371</v>
      </c>
      <c r="I46" s="365" t="s">
        <v>746</v>
      </c>
      <c r="J46" s="373" t="s">
        <v>1363</v>
      </c>
      <c r="K46" s="374" t="s">
        <v>600</v>
      </c>
      <c r="L46" s="367" t="s">
        <v>1070</v>
      </c>
      <c r="M46" s="368" t="s">
        <v>361</v>
      </c>
      <c r="N46" s="368" t="s">
        <v>1340</v>
      </c>
      <c r="O46" s="368" t="s">
        <v>275</v>
      </c>
      <c r="P46" s="368" t="s">
        <v>1342</v>
      </c>
      <c r="Q46" s="375" t="s">
        <v>1364</v>
      </c>
      <c r="R46" s="375" t="s">
        <v>1365</v>
      </c>
      <c r="S46" s="376" t="s">
        <v>1366</v>
      </c>
      <c r="T46" s="376" t="s">
        <v>1367</v>
      </c>
      <c r="U46" s="369" t="s">
        <v>1368</v>
      </c>
      <c r="V46" s="369" t="s">
        <v>1369</v>
      </c>
      <c r="W46" s="368" t="s">
        <v>276</v>
      </c>
      <c r="X46" s="370" t="s">
        <v>509</v>
      </c>
      <c r="Y46" s="419"/>
      <c r="Z46" s="419"/>
      <c r="AA46" s="419"/>
      <c r="AB46" s="419"/>
      <c r="AC46" s="419"/>
      <c r="AD46" s="419"/>
      <c r="AE46" s="419"/>
      <c r="AF46" s="419"/>
      <c r="AG46" s="419"/>
      <c r="AH46" s="419"/>
      <c r="AI46" s="419"/>
      <c r="AJ46" s="419"/>
      <c r="AK46" s="419"/>
      <c r="AL46" s="419"/>
      <c r="AM46" s="419"/>
      <c r="AN46" s="419"/>
      <c r="AO46" s="419"/>
      <c r="AP46" s="419"/>
      <c r="AQ46" s="419"/>
    </row>
    <row r="47" spans="1:43" x14ac:dyDescent="0.15">
      <c r="A47" s="163" t="str">
        <f>'ESS Jul 2021'!K33</f>
        <v>Energy Locals</v>
      </c>
      <c r="B47" s="158" t="str">
        <f>'ESS Jul 2021'!L33</f>
        <v>Online Member</v>
      </c>
      <c r="C47" s="215">
        <f>IF('ESS Jul 2021'!BP33=0,91*'ESS Jul 2021'!M33/100,(91*'ESS Jul 2021'!M33/100)+'ESS Jul 2021'!BP33/4)</f>
        <v>122.06363636363636</v>
      </c>
      <c r="D47" s="215">
        <f>IF('ESS Jul 2021'!O33="",$C$42*$C$43*'ESS Jul 2021'!N33/100,IF($C$42*$C$43&gt;='ESS Jul 2021'!P33,('ESS Jul 2021'!P33*'ESS Jul 2021'!N33/100),($C$42*$C$43*'ESS Jul 2021'!N33/100)))</f>
        <v>272.36363636363637</v>
      </c>
      <c r="E47" s="215">
        <f>IF(AND('ESS Jul 2021'!P33&gt;0,'ESS Jul 2021'!R33&gt;0),IF($C$42*$C$43&lt;'ESS Jul 2021'!P33,0,IF($C$42*$C$43&lt;=('ESS Jul 2021'!R33+'ESS Jul 2021'!P33),(($C$42*$C$43-'ESS Jul 2021'!P33)*'ESS Jul 2021'!Q33/100),(('ESS Jul 2021'!R33)*'ESS Jul 2021'!Q33/100))),0)</f>
        <v>0</v>
      </c>
      <c r="F47" s="215">
        <f>IF(AND('ESS Jul 2021'!Q19&gt;0,'ESS Jul 2021'!S19&gt;0),IF($C$42*$C$43&lt;('ESS Jul 2021'!R19+'ESS Jul 2021'!P19),0,IF($C$42*$C$43&lt;=('ESS Jul 2021'!T19+'ESS Jul 2021'!R19+'ESS Jul 2021'!P19),(($C$42*$C$43-('ESS Jul 2021'!R19+'ESS Jul 2021'!P19))*'ESS Jul 2021'!S19/100),('ESS Jul 2021'!T19*'ESS Jul 2021'!S19/100))),0)</f>
        <v>0</v>
      </c>
      <c r="G47" s="215">
        <f>IF(AND('ESS Jul 2021'!R33&gt;0,'ESS Jul 2021'!T33&gt;0),IF(($C$42*$C$43&lt;'ESS Jul 2021'!T33),(0),($C$42*$C$43*'ESS Jul 2021'!T33)*'ESS Jul 2021'!U33/100),IF(AND('ESS Jul 2021'!R33&gt;0,'ESS Jul 2021'!T33=""),IF(($C$42*$C$43&lt;'ESS Jul 2021'!R33+'ESS Jul 2021'!P33),(0),(($C$42*$C$43-('ESS Jul 2021'!R33+'ESS Jul 2021'!P33))*'ESS Jul 2021'!S33/100)),IF(AND('ESS Jul 2021'!P33&gt;0,'ESS Jul 2021'!R33=""&gt;0),IF(($C$42*$C$43&lt;'ESS Jul 2021'!P33),(0),($C$42*$C$43-'ESS Jul 2021'!P33)*'ESS Jul 2021'!Q33/100),0)))</f>
        <v>0</v>
      </c>
      <c r="H47" s="215">
        <f>($C$42*$C$44)*'ESS Jul 2021'!AE33/100</f>
        <v>65.454545454545453</v>
      </c>
      <c r="I47" s="215">
        <f>SUM(C47:H47)</f>
        <v>459.88181818181818</v>
      </c>
      <c r="J47" s="377">
        <f>(I47-C47)*4</f>
        <v>1351.2727272727273</v>
      </c>
      <c r="K47" s="209">
        <f>I47*4</f>
        <v>1839.5272727272727</v>
      </c>
      <c r="L47" s="181">
        <f t="shared" ref="L47:L72" si="27">K47*1.1</f>
        <v>2023.4800000000002</v>
      </c>
      <c r="M47" s="209">
        <f>'ESS Jul 2021'!AZ33</f>
        <v>0</v>
      </c>
      <c r="N47" s="209">
        <f>'ESS Jul 2021'!BA33</f>
        <v>0</v>
      </c>
      <c r="O47" s="209">
        <f>'ESS Jul 2021'!BB33</f>
        <v>0</v>
      </c>
      <c r="P47" s="209">
        <f>'ESS Jul 2021'!BC33</f>
        <v>0</v>
      </c>
      <c r="Q47" s="378" t="str">
        <f t="shared" ref="Q47:Q72" si="28">IF(SUM(M47:P47)=0,"No discount",IF(M47&gt;0,"Guaranteed off bill",IF(N47&gt;0,"Guaranteed off usage",IF(O47&gt;0,"Pay-on-time off bill","Pay-on-time off usage"))))</f>
        <v>No discount</v>
      </c>
      <c r="R47" s="378" t="str">
        <f t="shared" ref="R47:R72" si="29">IF(OR(A47="Origin Energy",A47="Red Energy",A47="Powershop"),"Inclusive","Exclusive")</f>
        <v>Exclusive</v>
      </c>
      <c r="S47" s="379">
        <f>IF(AND(Q47="Guaranteed off bill",R47="Inclusive"),((K47*1.1)-((K47*1.1)*M47/100))/1.1,IF(AND(Q47="Guaranteed off usage",R47="Inclusive"),((K47*1.1)-((J47*1.1)*N47/100))/1.1,IF(AND(Q47="Guaranteed off bill",R47="Exclusive"),K47-(K47*M47/100),IF(AND(Q47="Guaranteed off usage",R47="Exclusive"),K47-(J47*N47/100),IF(R47="Inclusive",((K47*1.1))/1.1,K47)))))</f>
        <v>1839.5272727272727</v>
      </c>
      <c r="T47" s="209">
        <f>IF(AND(Q47="Pay-on-time off bill",R47="Inclusive"),((S47*1.1)-((S47*1.1)*O47/100))/1.1,IF(AND(Q47="Pay-on-time off usage",R47="Inclusive"),((S47*1.1)-((J47*1.1)*P47/100))/1.1,IF(AND(Q47="Pay-on-time off bill",R47="Exclusive"),S47-(S47*O47/100),IF(AND(Q47="Pay-on-time off usage",R47="Exclusive"),S47-(J47*P47/100),IF(R47="Inclusive",((S47*1.1))/1.1,S47)))))</f>
        <v>1839.5272727272727</v>
      </c>
      <c r="U47" s="383">
        <f>S47*1.1</f>
        <v>2023.4800000000002</v>
      </c>
      <c r="V47" s="383">
        <f>T47*1.1</f>
        <v>2023.4800000000002</v>
      </c>
      <c r="W47" s="210">
        <f>'ESS Jul 2021'!BL33</f>
        <v>0</v>
      </c>
      <c r="X47" s="211" t="str">
        <f>'ESS Jul 2021'!BM33</f>
        <v>n</v>
      </c>
      <c r="Y47" s="419"/>
      <c r="Z47" s="419"/>
      <c r="AA47" s="419"/>
      <c r="AB47" s="419"/>
      <c r="AC47" s="419"/>
      <c r="AD47" s="419"/>
      <c r="AE47" s="419"/>
      <c r="AF47" s="419"/>
      <c r="AG47" s="419"/>
      <c r="AH47" s="419"/>
      <c r="AI47" s="419"/>
      <c r="AJ47" s="419"/>
      <c r="AK47" s="419"/>
      <c r="AL47" s="419"/>
      <c r="AM47" s="419"/>
      <c r="AN47" s="419"/>
      <c r="AO47" s="419"/>
      <c r="AP47" s="419"/>
      <c r="AQ47" s="419"/>
    </row>
    <row r="48" spans="1:43" x14ac:dyDescent="0.15">
      <c r="A48" s="163" t="str">
        <f>'ESS Jul 2021'!K34</f>
        <v>AGL</v>
      </c>
      <c r="B48" s="158" t="str">
        <f>'ESS Jul 2021'!L34</f>
        <v>Super Saver</v>
      </c>
      <c r="C48" s="215">
        <f>IF('ESS Jul 2021'!BP34=0,91*'ESS Jul 2021'!M34/100,(91*'ESS Jul 2021'!M34/100)+'ESS Jul 2021'!BP34/4)</f>
        <v>125.4972727272727</v>
      </c>
      <c r="D48" s="215">
        <f>IF('ESS Jul 2021'!O34="",$C$42*$C$43*'ESS Jul 2021'!N34/100,IF($C$42*$C$43&gt;='ESS Jul 2021'!P34,('ESS Jul 2021'!P34*'ESS Jul 2021'!N34/100),($C$42*$C$43*'ESS Jul 2021'!N34/100)))</f>
        <v>290.56363636363631</v>
      </c>
      <c r="E48" s="215">
        <f>IF(AND('ESS Jul 2021'!P34&gt;0,'ESS Jul 2021'!R34&gt;0),IF($C$42*$C$43&lt;'ESS Jul 2021'!P34,0,IF($C$42*$C$43&lt;=('ESS Jul 2021'!R34+'ESS Jul 2021'!P34),(($C$42*$C$43-'ESS Jul 2021'!P34)*'ESS Jul 2021'!Q34/100),(('ESS Jul 2021'!R34)*'ESS Jul 2021'!Q34/100))),0)</f>
        <v>0</v>
      </c>
      <c r="F48" s="215">
        <f>IF(AND('ESS Jul 2021'!Q33&gt;0,'ESS Jul 2021'!S33&gt;0),IF($C$42*$C$43&lt;('ESS Jul 2021'!R33+'ESS Jul 2021'!P33),0,IF($C$42*$C$43&lt;=('ESS Jul 2021'!T33+'ESS Jul 2021'!R33+'ESS Jul 2021'!P33),(($C$42*$C$43-('ESS Jul 2021'!R33+'ESS Jul 2021'!P33))*'ESS Jul 2021'!S33/100),('ESS Jul 2021'!T33*'ESS Jul 2021'!S33/100))),0)</f>
        <v>0</v>
      </c>
      <c r="G48" s="215">
        <f>IF(AND('ESS Jul 2021'!R34&gt;0,'ESS Jul 2021'!T34&gt;0),IF(($C$42*$C$43&lt;'ESS Jul 2021'!T34),(0),($C$42*$C$43*'ESS Jul 2021'!T34)*'ESS Jul 2021'!U34/100),IF(AND('ESS Jul 2021'!R34&gt;0,'ESS Jul 2021'!T34=""),IF(($C$42*$C$43&lt;'ESS Jul 2021'!R34+'ESS Jul 2021'!P34),(0),(($C$42*$C$43-('ESS Jul 2021'!R34+'ESS Jul 2021'!P34))*'ESS Jul 2021'!S34/100)),IF(AND('ESS Jul 2021'!P34&gt;0,'ESS Jul 2021'!R34=""&gt;0),IF(($C$42*$C$43&lt;'ESS Jul 2021'!P34),(0),($C$42*$C$43-'ESS Jul 2021'!P34)*'ESS Jul 2021'!Q34/100),0)))</f>
        <v>0</v>
      </c>
      <c r="H48" s="215">
        <f>($C$42*$C$44)*'ESS Jul 2021'!AE34/100</f>
        <v>70.309090909090898</v>
      </c>
      <c r="I48" s="215">
        <f t="shared" ref="I48:I61" si="30">SUM(C48:H48)</f>
        <v>486.36999999999995</v>
      </c>
      <c r="J48" s="377">
        <f t="shared" ref="J48:J72" si="31">(I48-C48)*4</f>
        <v>1443.4909090909091</v>
      </c>
      <c r="K48" s="209">
        <f t="shared" ref="K48:K72" si="32">I48*4</f>
        <v>1945.4799999999998</v>
      </c>
      <c r="L48" s="181">
        <f t="shared" si="27"/>
        <v>2140.0279999999998</v>
      </c>
      <c r="M48" s="209">
        <f>'ESS Jul 2021'!AZ34</f>
        <v>0</v>
      </c>
      <c r="N48" s="209">
        <f>'ESS Jul 2021'!BA34</f>
        <v>0</v>
      </c>
      <c r="O48" s="209">
        <f>'ESS Jul 2021'!BB34</f>
        <v>0</v>
      </c>
      <c r="P48" s="209">
        <f>'ESS Jul 2021'!BC34</f>
        <v>0</v>
      </c>
      <c r="Q48" s="378" t="str">
        <f t="shared" si="28"/>
        <v>No discount</v>
      </c>
      <c r="R48" s="378" t="str">
        <f t="shared" si="29"/>
        <v>Exclusive</v>
      </c>
      <c r="S48" s="379">
        <f t="shared" ref="S48:S72" si="33">IF(AND(Q48="Guaranteed off bill",R48="Inclusive"),((K48*1.1)-((K48*1.1)*M48/100))/1.1,IF(AND(Q48="Guaranteed off usage",R48="Inclusive"),((K48*1.1)-((J48*1.1)*N48/100))/1.1,IF(AND(Q48="Guaranteed off bill",R48="Exclusive"),K48-(K48*M48/100),IF(AND(Q48="Guaranteed off usage",R48="Exclusive"),K48-(J48*N48/100),IF(R48="Inclusive",((K48*1.1))/1.1,K48)))))</f>
        <v>1945.4799999999998</v>
      </c>
      <c r="T48" s="209">
        <f t="shared" ref="T48:T72" si="34">IF(AND(Q48="Pay-on-time off bill",R48="Inclusive"),((S48*1.1)-((S48*1.1)*O48/100))/1.1,IF(AND(Q48="Pay-on-time off usage",R48="Inclusive"),((S48*1.1)-((J48*1.1)*P48/100))/1.1,IF(AND(Q48="Pay-on-time off bill",R48="Exclusive"),S48-(S48*O48/100),IF(AND(Q48="Pay-on-time off usage",R48="Exclusive"),S48-(J48*P48/100),IF(R48="Inclusive",((S48*1.1))/1.1,S48)))))</f>
        <v>1945.4799999999998</v>
      </c>
      <c r="U48" s="381">
        <f t="shared" ref="U48:V63" si="35">S48*1.1</f>
        <v>2140.0279999999998</v>
      </c>
      <c r="V48" s="381">
        <f t="shared" si="35"/>
        <v>2140.0279999999998</v>
      </c>
      <c r="W48" s="210">
        <f>'ESS Jul 2021'!BL34</f>
        <v>0</v>
      </c>
      <c r="X48" s="211" t="str">
        <f>'ESS Jul 2021'!BM34</f>
        <v>n</v>
      </c>
      <c r="Y48" s="419"/>
      <c r="Z48" s="419"/>
      <c r="AA48" s="419"/>
      <c r="AB48" s="419"/>
      <c r="AC48" s="419"/>
      <c r="AD48" s="419"/>
      <c r="AE48" s="419"/>
      <c r="AF48" s="419"/>
      <c r="AG48" s="419"/>
      <c r="AH48" s="419"/>
      <c r="AI48" s="419"/>
      <c r="AJ48" s="419"/>
      <c r="AK48" s="419"/>
      <c r="AL48" s="419"/>
      <c r="AM48" s="419"/>
      <c r="AN48" s="419"/>
      <c r="AO48" s="419"/>
      <c r="AP48" s="419"/>
      <c r="AQ48" s="419"/>
    </row>
    <row r="49" spans="1:43" x14ac:dyDescent="0.15">
      <c r="A49" s="163" t="str">
        <f>'ESS Jul 2021'!K35</f>
        <v>Alinta Energy</v>
      </c>
      <c r="B49" s="158" t="str">
        <f>'ESS Jul 2021'!L35</f>
        <v>Home Deal</v>
      </c>
      <c r="C49" s="215">
        <f>IF('ESS Jul 2021'!BP35=0,91*'ESS Jul 2021'!M35/100,(91*'ESS Jul 2021'!M35/100)+'ESS Jul 2021'!BP35/4)</f>
        <v>103.28499999999998</v>
      </c>
      <c r="D49" s="215">
        <f>IF('ESS Jul 2021'!O35="",$C$42*$C$43*'ESS Jul 2021'!N35/100,IF($C$42*$C$43&gt;='ESS Jul 2021'!P35,('ESS Jul 2021'!P35*'ESS Jul 2021'!N35/100),($C$42*$C$43*'ESS Jul 2021'!N35/100)))</f>
        <v>303.16363636363633</v>
      </c>
      <c r="E49" s="215">
        <f>IF(AND('ESS Jul 2021'!P35&gt;0,'ESS Jul 2021'!R35&gt;0),IF($C$42*$C$43&lt;'ESS Jul 2021'!P35,0,IF($C$42*$C$43&lt;=('ESS Jul 2021'!R35+'ESS Jul 2021'!P35),(($C$42*$C$43-'ESS Jul 2021'!P35)*'ESS Jul 2021'!Q35/100),(('ESS Jul 2021'!R35)*'ESS Jul 2021'!Q35/100))),0)</f>
        <v>0</v>
      </c>
      <c r="F49" s="215">
        <f>IF(AND('ESS Jul 2021'!Q34&gt;0,'ESS Jul 2021'!S34&gt;0),IF($C$42*$C$43&lt;('ESS Jul 2021'!R34+'ESS Jul 2021'!P34),0,IF($C$42*$C$43&lt;=('ESS Jul 2021'!T34+'ESS Jul 2021'!R34+'ESS Jul 2021'!P34),(($C$42*$C$43-('ESS Jul 2021'!R34+'ESS Jul 2021'!P34))*'ESS Jul 2021'!S34/100),('ESS Jul 2021'!T34*'ESS Jul 2021'!S34/100))),0)</f>
        <v>0</v>
      </c>
      <c r="G49" s="215">
        <f>IF(AND('ESS Jul 2021'!R35&gt;0,'ESS Jul 2021'!T35&gt;0),IF(($C$42*$C$43&lt;'ESS Jul 2021'!T35),(0),($C$42*$C$43*'ESS Jul 2021'!T35)*'ESS Jul 2021'!U35/100),IF(AND('ESS Jul 2021'!R35&gt;0,'ESS Jul 2021'!T35=""),IF(($C$42*$C$43&lt;'ESS Jul 2021'!R35+'ESS Jul 2021'!P35),(0),(($C$42*$C$43-('ESS Jul 2021'!R35+'ESS Jul 2021'!P35))*'ESS Jul 2021'!S35/100)),IF(AND('ESS Jul 2021'!P35&gt;0,'ESS Jul 2021'!R35=""&gt;0),IF(($C$42*$C$43&lt;'ESS Jul 2021'!P35),(0),($C$42*$C$43-'ESS Jul 2021'!P35)*'ESS Jul 2021'!Q35/100),0)))</f>
        <v>0</v>
      </c>
      <c r="H49" s="215">
        <f>($C$42*$C$44)*'ESS Jul 2021'!AE35/100</f>
        <v>74.127272727272725</v>
      </c>
      <c r="I49" s="215">
        <f t="shared" si="30"/>
        <v>480.57590909090902</v>
      </c>
      <c r="J49" s="377">
        <f t="shared" si="31"/>
        <v>1509.1636363636362</v>
      </c>
      <c r="K49" s="209">
        <f t="shared" si="32"/>
        <v>1922.3036363636361</v>
      </c>
      <c r="L49" s="181">
        <f t="shared" si="27"/>
        <v>2114.5339999999997</v>
      </c>
      <c r="M49" s="209">
        <f>'ESS Jul 2021'!AZ35</f>
        <v>0</v>
      </c>
      <c r="N49" s="209">
        <f>'ESS Jul 2021'!BA35</f>
        <v>0</v>
      </c>
      <c r="O49" s="209">
        <f>'ESS Jul 2021'!BB35</f>
        <v>0</v>
      </c>
      <c r="P49" s="209">
        <f>'ESS Jul 2021'!BC35</f>
        <v>0</v>
      </c>
      <c r="Q49" s="378" t="str">
        <f t="shared" si="28"/>
        <v>No discount</v>
      </c>
      <c r="R49" s="378" t="str">
        <f t="shared" si="29"/>
        <v>Exclusive</v>
      </c>
      <c r="S49" s="379">
        <f t="shared" si="33"/>
        <v>1922.3036363636361</v>
      </c>
      <c r="T49" s="209">
        <f t="shared" si="34"/>
        <v>1922.3036363636361</v>
      </c>
      <c r="U49" s="381">
        <f t="shared" si="35"/>
        <v>2114.5339999999997</v>
      </c>
      <c r="V49" s="381">
        <f t="shared" si="35"/>
        <v>2114.5339999999997</v>
      </c>
      <c r="W49" s="210">
        <f>'ESS Jul 2021'!BL35</f>
        <v>0</v>
      </c>
      <c r="X49" s="211" t="str">
        <f>'ESS Jul 2021'!BM35</f>
        <v>n</v>
      </c>
      <c r="Y49" s="419"/>
      <c r="Z49" s="419"/>
      <c r="AA49" s="419"/>
      <c r="AB49" s="419"/>
      <c r="AC49" s="419"/>
      <c r="AD49" s="419"/>
      <c r="AE49" s="419"/>
      <c r="AF49" s="419"/>
      <c r="AG49" s="419"/>
      <c r="AH49" s="419"/>
      <c r="AI49" s="419"/>
      <c r="AJ49" s="419"/>
      <c r="AK49" s="419"/>
      <c r="AL49" s="419"/>
      <c r="AM49" s="419"/>
      <c r="AN49" s="419"/>
      <c r="AO49" s="419"/>
      <c r="AP49" s="419"/>
      <c r="AQ49" s="419"/>
    </row>
    <row r="50" spans="1:43" x14ac:dyDescent="0.15">
      <c r="A50" s="163" t="str">
        <f>'ESS Jul 2021'!K36</f>
        <v>CovaU</v>
      </c>
      <c r="B50" s="158" t="str">
        <f>'ESS Jul 2021'!L36</f>
        <v>Freedom Plus</v>
      </c>
      <c r="C50" s="215">
        <f>IF('ESS Jul 2021'!BP36=0,91*'ESS Jul 2021'!M36/100,(91*'ESS Jul 2021'!M36/100)+'ESS Jul 2021'!BP36/4)</f>
        <v>178.46920000000003</v>
      </c>
      <c r="D50" s="215">
        <f>IF('ESS Jul 2021'!O36="",$C$42*$C$43*'ESS Jul 2021'!N36/100,IF($C$42*$C$43&gt;='ESS Jul 2021'!P36,('ESS Jul 2021'!P36*'ESS Jul 2021'!N36/100),($C$42*$C$43*'ESS Jul 2021'!N36/100)))</f>
        <v>419.99999999999994</v>
      </c>
      <c r="E50" s="215">
        <f>IF(AND('ESS Jul 2021'!P36&gt;0,'ESS Jul 2021'!R36&gt;0),IF($C$42*$C$43&lt;'ESS Jul 2021'!P36,0,IF($C$42*$C$43&lt;=('ESS Jul 2021'!R36+'ESS Jul 2021'!P36),(($C$42*$C$43-'ESS Jul 2021'!P36)*'ESS Jul 2021'!Q36/100),(('ESS Jul 2021'!R36)*'ESS Jul 2021'!Q36/100))),0)</f>
        <v>0</v>
      </c>
      <c r="F50" s="215">
        <f>IF(AND('ESS Jul 2021'!Q35&gt;0,'ESS Jul 2021'!S35&gt;0),IF($C$42*$C$43&lt;('ESS Jul 2021'!R35+'ESS Jul 2021'!P35),0,IF($C$42*$C$43&lt;=('ESS Jul 2021'!T35+'ESS Jul 2021'!R35+'ESS Jul 2021'!P35),(($C$42*$C$43-('ESS Jul 2021'!R35+'ESS Jul 2021'!P35))*'ESS Jul 2021'!S35/100),('ESS Jul 2021'!T35*'ESS Jul 2021'!S35/100))),0)</f>
        <v>0</v>
      </c>
      <c r="G50" s="215">
        <f>IF(AND('ESS Jul 2021'!R36&gt;0,'ESS Jul 2021'!T36&gt;0),IF(($C$42*$C$43&lt;'ESS Jul 2021'!T36),(0),($C$42*$C$43*'ESS Jul 2021'!T36)*'ESS Jul 2021'!U36/100),IF(AND('ESS Jul 2021'!R36&gt;0,'ESS Jul 2021'!T36=""),IF(($C$42*$C$43&lt;'ESS Jul 2021'!R36+'ESS Jul 2021'!P36),(0),(($C$42*$C$43-('ESS Jul 2021'!R36+'ESS Jul 2021'!P36))*'ESS Jul 2021'!S36/100)),IF(AND('ESS Jul 2021'!P36&gt;0,'ESS Jul 2021'!R36=""&gt;0),IF(($C$42*$C$43&lt;'ESS Jul 2021'!P36),(0),($C$42*$C$43-'ESS Jul 2021'!P36)*'ESS Jul 2021'!Q36/100),0)))</f>
        <v>0</v>
      </c>
      <c r="H50" s="215">
        <f>($C$42*$C$44)*'ESS Jul 2021'!AE36/100</f>
        <v>127.30909090909088</v>
      </c>
      <c r="I50" s="215">
        <f t="shared" si="30"/>
        <v>725.77829090909086</v>
      </c>
      <c r="J50" s="377">
        <f t="shared" si="31"/>
        <v>2189.2363636363634</v>
      </c>
      <c r="K50" s="209">
        <f t="shared" si="32"/>
        <v>2903.1131636363634</v>
      </c>
      <c r="L50" s="181">
        <f t="shared" si="27"/>
        <v>3193.4244800000001</v>
      </c>
      <c r="M50" s="209">
        <f>'ESS Jul 2021'!AZ36</f>
        <v>20</v>
      </c>
      <c r="N50" s="209">
        <f>'ESS Jul 2021'!BA36</f>
        <v>0</v>
      </c>
      <c r="O50" s="209">
        <f>'ESS Jul 2021'!BB36</f>
        <v>0</v>
      </c>
      <c r="P50" s="209">
        <f>'ESS Jul 2021'!BC36</f>
        <v>0</v>
      </c>
      <c r="Q50" s="378" t="str">
        <f t="shared" si="28"/>
        <v>Guaranteed off bill</v>
      </c>
      <c r="R50" s="378" t="str">
        <f t="shared" si="29"/>
        <v>Exclusive</v>
      </c>
      <c r="S50" s="379">
        <f t="shared" si="33"/>
        <v>2322.4905309090909</v>
      </c>
      <c r="T50" s="209">
        <f t="shared" si="34"/>
        <v>2322.4905309090909</v>
      </c>
      <c r="U50" s="381">
        <f t="shared" si="35"/>
        <v>2554.7395840000004</v>
      </c>
      <c r="V50" s="381">
        <f t="shared" si="35"/>
        <v>2554.7395840000004</v>
      </c>
      <c r="W50" s="210">
        <f>'ESS Jul 2021'!BL36</f>
        <v>0</v>
      </c>
      <c r="X50" s="211" t="str">
        <f>'ESS Jul 2021'!BM36</f>
        <v>n</v>
      </c>
      <c r="Y50" s="419"/>
      <c r="Z50" s="419"/>
      <c r="AA50" s="419"/>
      <c r="AB50" s="419"/>
      <c r="AC50" s="419"/>
      <c r="AD50" s="419"/>
      <c r="AE50" s="419"/>
      <c r="AF50" s="419"/>
      <c r="AG50" s="419"/>
      <c r="AH50" s="419"/>
      <c r="AI50" s="419"/>
      <c r="AJ50" s="419"/>
      <c r="AK50" s="419"/>
      <c r="AL50" s="419"/>
      <c r="AM50" s="419"/>
      <c r="AN50" s="419"/>
      <c r="AO50" s="419"/>
      <c r="AP50" s="419"/>
      <c r="AQ50" s="419"/>
    </row>
    <row r="51" spans="1:43" x14ac:dyDescent="0.15">
      <c r="A51" s="163" t="str">
        <f>'ESS Jul 2021'!K37</f>
        <v>Diamond Energy</v>
      </c>
      <c r="B51" s="158" t="str">
        <f>'ESS Jul 2021'!L37</f>
        <v>Renewable Saver POT</v>
      </c>
      <c r="C51" s="215">
        <f>IF('ESS Jul 2021'!BP37=0,91*'ESS Jul 2021'!M37/100,(91*'ESS Jul 2021'!M37/100)+'ESS Jul 2021'!BP37/4)</f>
        <v>134.49800000000002</v>
      </c>
      <c r="D51" s="215">
        <f>IF('ESS Jul 2021'!O37="",$C$42*$C$43*'ESS Jul 2021'!N37/100,IF($C$42*$C$43&gt;='ESS Jul 2021'!P37,('ESS Jul 2021'!P37*'ESS Jul 2021'!N37/100),($C$42*$C$43*'ESS Jul 2021'!N37/100)))</f>
        <v>80.945454545454538</v>
      </c>
      <c r="E51" s="215">
        <f>IF(AND('ESS Jul 2021'!P37&gt;0,'ESS Jul 2021'!R37&gt;0),IF($C$42*$C$43&lt;'ESS Jul 2021'!P37,0,IF($C$42*$C$43&lt;=('ESS Jul 2021'!R37+'ESS Jul 2021'!P37),(($C$42*$C$43-'ESS Jul 2021'!P37)*'ESS Jul 2021'!Q37/100),(('ESS Jul 2021'!R37)*'ESS Jul 2021'!Q37/100))),0)</f>
        <v>0</v>
      </c>
      <c r="F51" s="215">
        <f>IF(AND('ESS Jul 2021'!Q36&gt;0,'ESS Jul 2021'!S36&gt;0),IF($C$42*$C$43&lt;('ESS Jul 2021'!R36+'ESS Jul 2021'!P36),0,IF($C$42*$C$43&lt;=('ESS Jul 2021'!T36+'ESS Jul 2021'!R36+'ESS Jul 2021'!P36),(($C$42*$C$43-('ESS Jul 2021'!R36+'ESS Jul 2021'!P36))*'ESS Jul 2021'!S36/100),('ESS Jul 2021'!T36*'ESS Jul 2021'!S36/100))),0)</f>
        <v>0</v>
      </c>
      <c r="G51" s="215">
        <f>IF(AND('ESS Jul 2021'!R37&gt;0,'ESS Jul 2021'!T37&gt;0),IF(($C$42*$C$43&lt;'ESS Jul 2021'!T37),(0),($C$42*$C$43*'ESS Jul 2021'!T37)*'ESS Jul 2021'!U37/100),IF(AND('ESS Jul 2021'!R37&gt;0,'ESS Jul 2021'!T37=""),IF(($C$42*$C$43&lt;'ESS Jul 2021'!R37+'ESS Jul 2021'!P37),(0),(($C$42*$C$43-('ESS Jul 2021'!R37+'ESS Jul 2021'!P37))*'ESS Jul 2021'!S37/100)),IF(AND('ESS Jul 2021'!P37&gt;0,'ESS Jul 2021'!R37=""&gt;0),IF(($C$42*$C$43&lt;'ESS Jul 2021'!P37),(0),($C$42*$C$43-'ESS Jul 2021'!P37)*'ESS Jul 2021'!Q37/100),0)))</f>
        <v>328.9</v>
      </c>
      <c r="H51" s="215">
        <f>($C$42*$C$44)*'ESS Jul 2021'!AE37/100</f>
        <v>87.927272727272722</v>
      </c>
      <c r="I51" s="215">
        <f t="shared" si="30"/>
        <v>632.27072727272719</v>
      </c>
      <c r="J51" s="377">
        <f t="shared" si="31"/>
        <v>1991.0909090909086</v>
      </c>
      <c r="K51" s="209">
        <f t="shared" si="32"/>
        <v>2529.0829090909087</v>
      </c>
      <c r="L51" s="181">
        <f t="shared" si="27"/>
        <v>2781.9911999999999</v>
      </c>
      <c r="M51" s="209">
        <f>'ESS Jul 2021'!AZ37</f>
        <v>0</v>
      </c>
      <c r="N51" s="209">
        <f>'ESS Jul 2021'!BA37</f>
        <v>0</v>
      </c>
      <c r="O51" s="209">
        <f>'ESS Jul 2021'!BB37</f>
        <v>7</v>
      </c>
      <c r="P51" s="209">
        <f>'ESS Jul 2021'!BC37</f>
        <v>0</v>
      </c>
      <c r="Q51" s="378" t="str">
        <f t="shared" si="28"/>
        <v>Pay-on-time off bill</v>
      </c>
      <c r="R51" s="378" t="str">
        <f t="shared" si="29"/>
        <v>Exclusive</v>
      </c>
      <c r="S51" s="379">
        <f t="shared" si="33"/>
        <v>2529.0829090909087</v>
      </c>
      <c r="T51" s="209">
        <f t="shared" si="34"/>
        <v>2352.0471054545451</v>
      </c>
      <c r="U51" s="381">
        <f t="shared" si="35"/>
        <v>2781.9911999999999</v>
      </c>
      <c r="V51" s="381">
        <f t="shared" si="35"/>
        <v>2587.251816</v>
      </c>
      <c r="W51" s="210">
        <f>'ESS Jul 2021'!BL37</f>
        <v>0</v>
      </c>
      <c r="X51" s="211" t="str">
        <f>'ESS Jul 2021'!BM37</f>
        <v>n</v>
      </c>
      <c r="Y51" s="419"/>
      <c r="Z51" s="419"/>
      <c r="AA51" s="419"/>
      <c r="AB51" s="419"/>
      <c r="AC51" s="419"/>
      <c r="AD51" s="419"/>
      <c r="AE51" s="419"/>
      <c r="AF51" s="419"/>
      <c r="AG51" s="419"/>
      <c r="AH51" s="419"/>
      <c r="AI51" s="419"/>
      <c r="AJ51" s="419"/>
      <c r="AK51" s="419"/>
      <c r="AL51" s="419"/>
      <c r="AM51" s="419"/>
      <c r="AN51" s="419"/>
      <c r="AO51" s="419"/>
      <c r="AP51" s="419"/>
      <c r="AQ51" s="419"/>
    </row>
    <row r="52" spans="1:43" x14ac:dyDescent="0.15">
      <c r="A52" s="163" t="str">
        <f>'ESS Jul 2021'!K38</f>
        <v>Dodo Power &amp; Gas</v>
      </c>
      <c r="B52" s="158" t="str">
        <f>'ESS Jul 2021'!L38</f>
        <v>Market offer</v>
      </c>
      <c r="C52" s="215">
        <f>IF('ESS Jul 2021'!BP38=0,91*'ESS Jul 2021'!M38/100,(91*'ESS Jul 2021'!M38/100)+'ESS Jul 2021'!BP38/4)</f>
        <v>134.84545454545452</v>
      </c>
      <c r="D52" s="215">
        <f>IF('ESS Jul 2021'!O38="",$C$42*$C$43*'ESS Jul 2021'!N38/100,IF($C$42*$C$43&gt;='ESS Jul 2021'!P38,('ESS Jul 2021'!P38*'ESS Jul 2021'!N38/100),($C$42*$C$43*'ESS Jul 2021'!N38/100)))</f>
        <v>314.61818181818177</v>
      </c>
      <c r="E52" s="215">
        <f>IF(AND('ESS Jul 2021'!P38&gt;0,'ESS Jul 2021'!R38&gt;0),IF($C$42*$C$43&lt;'ESS Jul 2021'!P38,0,IF($C$42*$C$43&lt;=('ESS Jul 2021'!R38+'ESS Jul 2021'!P38),(($C$42*$C$43-'ESS Jul 2021'!P38)*'ESS Jul 2021'!Q38/100),(('ESS Jul 2021'!R38)*'ESS Jul 2021'!Q38/100))),0)</f>
        <v>0</v>
      </c>
      <c r="F52" s="215">
        <f>IF(AND('ESS Jul 2021'!Q37&gt;0,'ESS Jul 2021'!S37&gt;0),IF($C$42*$C$43&lt;('ESS Jul 2021'!R37+'ESS Jul 2021'!P37),0,IF($C$42*$C$43&lt;=('ESS Jul 2021'!T37+'ESS Jul 2021'!R37+'ESS Jul 2021'!P37),(($C$42*$C$43-('ESS Jul 2021'!R37+'ESS Jul 2021'!P37))*'ESS Jul 2021'!S37/100),('ESS Jul 2021'!T37*'ESS Jul 2021'!S37/100))),0)</f>
        <v>0</v>
      </c>
      <c r="G52" s="215">
        <f>IF(AND('ESS Jul 2021'!R38&gt;0,'ESS Jul 2021'!T38&gt;0),IF(($C$42*$C$43&lt;'ESS Jul 2021'!T38),(0),($C$42*$C$43*'ESS Jul 2021'!T38)*'ESS Jul 2021'!U38/100),IF(AND('ESS Jul 2021'!R38&gt;0,'ESS Jul 2021'!T38=""),IF(($C$42*$C$43&lt;'ESS Jul 2021'!R38+'ESS Jul 2021'!P38),(0),(($C$42*$C$43-('ESS Jul 2021'!R38+'ESS Jul 2021'!P38))*'ESS Jul 2021'!S38/100)),IF(AND('ESS Jul 2021'!P38&gt;0,'ESS Jul 2021'!R38=""&gt;0),IF(($C$42*$C$43&lt;'ESS Jul 2021'!P38),(0),($C$42*$C$43-'ESS Jul 2021'!P38)*'ESS Jul 2021'!Q38/100),0)))</f>
        <v>0</v>
      </c>
      <c r="H52" s="215">
        <f>($C$42*$C$44)*'ESS Jul 2021'!AE38/100</f>
        <v>82.690909090909088</v>
      </c>
      <c r="I52" s="215">
        <f t="shared" si="30"/>
        <v>532.15454545454531</v>
      </c>
      <c r="J52" s="377">
        <f t="shared" si="31"/>
        <v>1589.2363636363632</v>
      </c>
      <c r="K52" s="209">
        <f t="shared" si="32"/>
        <v>2128.6181818181813</v>
      </c>
      <c r="L52" s="181">
        <f t="shared" si="27"/>
        <v>2341.4799999999996</v>
      </c>
      <c r="M52" s="209">
        <f>'ESS Jul 2021'!AZ38</f>
        <v>0</v>
      </c>
      <c r="N52" s="209">
        <f>'ESS Jul 2021'!BA38</f>
        <v>0</v>
      </c>
      <c r="O52" s="209">
        <f>'ESS Jul 2021'!BB38</f>
        <v>0</v>
      </c>
      <c r="P52" s="209">
        <f>'ESS Jul 2021'!BC38</f>
        <v>0</v>
      </c>
      <c r="Q52" s="378" t="str">
        <f t="shared" si="28"/>
        <v>No discount</v>
      </c>
      <c r="R52" s="378" t="str">
        <f t="shared" si="29"/>
        <v>Exclusive</v>
      </c>
      <c r="S52" s="379">
        <f t="shared" si="33"/>
        <v>2128.6181818181813</v>
      </c>
      <c r="T52" s="209">
        <f t="shared" si="34"/>
        <v>2128.6181818181813</v>
      </c>
      <c r="U52" s="381">
        <f t="shared" si="35"/>
        <v>2341.4799999999996</v>
      </c>
      <c r="V52" s="381">
        <f t="shared" si="35"/>
        <v>2341.4799999999996</v>
      </c>
      <c r="W52" s="210">
        <f>'ESS Jul 2021'!BL38</f>
        <v>0</v>
      </c>
      <c r="X52" s="211" t="str">
        <f>'ESS Jul 2021'!BM38</f>
        <v>n</v>
      </c>
      <c r="Y52" s="419"/>
      <c r="Z52" s="419"/>
      <c r="AA52" s="419"/>
      <c r="AB52" s="419"/>
      <c r="AC52" s="419"/>
      <c r="AD52" s="419"/>
      <c r="AE52" s="419"/>
      <c r="AF52" s="419"/>
      <c r="AG52" s="419"/>
      <c r="AH52" s="419"/>
      <c r="AI52" s="419"/>
      <c r="AJ52" s="419"/>
      <c r="AK52" s="419"/>
      <c r="AL52" s="419"/>
      <c r="AM52" s="419"/>
      <c r="AN52" s="419"/>
      <c r="AO52" s="419"/>
      <c r="AP52" s="419"/>
      <c r="AQ52" s="419"/>
    </row>
    <row r="53" spans="1:43" x14ac:dyDescent="0.15">
      <c r="A53" s="163" t="str">
        <f>'ESS Jul 2021'!K39</f>
        <v>EnergyAustralia</v>
      </c>
      <c r="B53" s="158" t="str">
        <f>'ESS Jul 2021'!L39</f>
        <v>Total Plan Home</v>
      </c>
      <c r="C53" s="215">
        <f>IF('ESS Jul 2021'!BP39=0,91*'ESS Jul 2021'!M39/100,(91*'ESS Jul 2021'!M39/100)+'ESS Jul 2021'!BP39/4)</f>
        <v>126.49</v>
      </c>
      <c r="D53" s="215">
        <f>IF('ESS Jul 2021'!O39="",$C$42*$C$43*'ESS Jul 2021'!N39/100,IF($C$42*$C$43&gt;='ESS Jul 2021'!P39,('ESS Jul 2021'!P39*'ESS Jul 2021'!N39/100),($C$42*$C$43*'ESS Jul 2021'!N39/100)))</f>
        <v>380.92727272727274</v>
      </c>
      <c r="E53" s="215">
        <f>IF(AND('ESS Jul 2021'!P39&gt;0,'ESS Jul 2021'!R39&gt;0),IF($C$42*$C$43&lt;'ESS Jul 2021'!P39,0,IF($C$42*$C$43&lt;=('ESS Jul 2021'!R39+'ESS Jul 2021'!P39),(($C$42*$C$43-'ESS Jul 2021'!P39)*'ESS Jul 2021'!Q39/100),(('ESS Jul 2021'!R39)*'ESS Jul 2021'!Q39/100))),0)</f>
        <v>0</v>
      </c>
      <c r="F53" s="215">
        <f>IF(AND('ESS Jul 2021'!Q38&gt;0,'ESS Jul 2021'!S38&gt;0),IF($C$42*$C$43&lt;('ESS Jul 2021'!R38+'ESS Jul 2021'!P38),0,IF($C$42*$C$43&lt;=('ESS Jul 2021'!T38+'ESS Jul 2021'!R38+'ESS Jul 2021'!P38),(($C$42*$C$43-('ESS Jul 2021'!R38+'ESS Jul 2021'!P38))*'ESS Jul 2021'!S38/100),('ESS Jul 2021'!T38*'ESS Jul 2021'!S38/100))),0)</f>
        <v>0</v>
      </c>
      <c r="G53" s="215">
        <f>IF(AND('ESS Jul 2021'!R39&gt;0,'ESS Jul 2021'!T39&gt;0),IF(($C$42*$C$43&lt;'ESS Jul 2021'!T39),(0),($C$42*$C$43*'ESS Jul 2021'!T39)*'ESS Jul 2021'!U39/100),IF(AND('ESS Jul 2021'!R39&gt;0,'ESS Jul 2021'!T39=""),IF(($C$42*$C$43&lt;'ESS Jul 2021'!R39+'ESS Jul 2021'!P39),(0),(($C$42*$C$43-('ESS Jul 2021'!R39+'ESS Jul 2021'!P39))*'ESS Jul 2021'!S39/100)),IF(AND('ESS Jul 2021'!P39&gt;0,'ESS Jul 2021'!R39=""&gt;0),IF(($C$42*$C$43&lt;'ESS Jul 2021'!P39),(0),($C$42*$C$43-'ESS Jul 2021'!P39)*'ESS Jul 2021'!Q39/100),0)))</f>
        <v>0</v>
      </c>
      <c r="H53" s="215">
        <f>($C$42*$C$44)*'ESS Jul 2021'!AE39/100</f>
        <v>83.23636363636362</v>
      </c>
      <c r="I53" s="215">
        <f t="shared" si="30"/>
        <v>590.65363636363634</v>
      </c>
      <c r="J53" s="377">
        <f t="shared" si="31"/>
        <v>1856.6545454545453</v>
      </c>
      <c r="K53" s="209">
        <f t="shared" si="32"/>
        <v>2362.6145454545454</v>
      </c>
      <c r="L53" s="181">
        <f t="shared" si="27"/>
        <v>2598.8760000000002</v>
      </c>
      <c r="M53" s="209">
        <f>'ESS Jul 2021'!AZ39</f>
        <v>16</v>
      </c>
      <c r="N53" s="209">
        <f>'ESS Jul 2021'!BA39</f>
        <v>0</v>
      </c>
      <c r="O53" s="209">
        <f>'ESS Jul 2021'!BB39</f>
        <v>0</v>
      </c>
      <c r="P53" s="209">
        <f>'ESS Jul 2021'!BC39</f>
        <v>0</v>
      </c>
      <c r="Q53" s="378" t="str">
        <f t="shared" si="28"/>
        <v>Guaranteed off bill</v>
      </c>
      <c r="R53" s="378" t="str">
        <f t="shared" si="29"/>
        <v>Exclusive</v>
      </c>
      <c r="S53" s="379">
        <f t="shared" si="33"/>
        <v>1984.5962181818181</v>
      </c>
      <c r="T53" s="209">
        <f t="shared" si="34"/>
        <v>1984.5962181818181</v>
      </c>
      <c r="U53" s="381">
        <f t="shared" si="35"/>
        <v>2183.05584</v>
      </c>
      <c r="V53" s="381">
        <f t="shared" si="35"/>
        <v>2183.05584</v>
      </c>
      <c r="W53" s="210">
        <f>'ESS Jul 2021'!BL39</f>
        <v>0</v>
      </c>
      <c r="X53" s="211" t="str">
        <f>'ESS Jul 2021'!BM39</f>
        <v>n</v>
      </c>
      <c r="Y53" s="419"/>
      <c r="Z53" s="419"/>
      <c r="AA53" s="419"/>
      <c r="AB53" s="419"/>
      <c r="AC53" s="419"/>
      <c r="AD53" s="419"/>
      <c r="AE53" s="419"/>
      <c r="AF53" s="419"/>
      <c r="AG53" s="419"/>
      <c r="AH53" s="419"/>
      <c r="AI53" s="419"/>
      <c r="AJ53" s="419"/>
      <c r="AK53" s="419"/>
      <c r="AL53" s="419"/>
      <c r="AM53" s="419"/>
      <c r="AN53" s="419"/>
      <c r="AO53" s="419"/>
      <c r="AP53" s="419"/>
      <c r="AQ53" s="419"/>
    </row>
    <row r="54" spans="1:43" x14ac:dyDescent="0.15">
      <c r="A54" s="163" t="str">
        <f>'ESS Jul 2021'!K40</f>
        <v>Mojo Power</v>
      </c>
      <c r="B54" s="158" t="str">
        <f>'ESS Jul 2021'!L40</f>
        <v>Single Minded</v>
      </c>
      <c r="C54" s="215">
        <f>IF('ESS Jul 2021'!BP40=0,91*'ESS Jul 2021'!M40/100,(91*'ESS Jul 2021'!M40/100)+'ESS Jul 2021'!BP40/4)</f>
        <v>132.11545454545453</v>
      </c>
      <c r="D54" s="215">
        <f>IF('ESS Jul 2021'!O40="",$C$42*$C$43*'ESS Jul 2021'!N40/100,IF($C$42*$C$43&gt;='ESS Jul 2021'!P40,('ESS Jul 2021'!P40*'ESS Jul 2021'!N40/100),($C$42*$C$43*'ESS Jul 2021'!N40/100)))</f>
        <v>332.69090909090903</v>
      </c>
      <c r="E54" s="215">
        <f>IF(AND('ESS Jul 2021'!P40&gt;0,'ESS Jul 2021'!R40&gt;0),IF($C$42*$C$43&lt;'ESS Jul 2021'!P40,0,IF($C$42*$C$43&lt;=('ESS Jul 2021'!R40+'ESS Jul 2021'!P40),(($C$42*$C$43-'ESS Jul 2021'!P40)*'ESS Jul 2021'!Q40/100),(('ESS Jul 2021'!R40)*'ESS Jul 2021'!Q40/100))),0)</f>
        <v>0</v>
      </c>
      <c r="F54" s="215">
        <f>IF(AND('ESS Jul 2021'!Q39&gt;0,'ESS Jul 2021'!S39&gt;0),IF($C$42*$C$43&lt;('ESS Jul 2021'!R39+'ESS Jul 2021'!P39),0,IF($C$42*$C$43&lt;=('ESS Jul 2021'!T39+'ESS Jul 2021'!R39+'ESS Jul 2021'!P39),(($C$42*$C$43-('ESS Jul 2021'!R39+'ESS Jul 2021'!P39))*'ESS Jul 2021'!S39/100),('ESS Jul 2021'!T39*'ESS Jul 2021'!S39/100))),0)</f>
        <v>0</v>
      </c>
      <c r="G54" s="215">
        <f>IF(AND('ESS Jul 2021'!R40&gt;0,'ESS Jul 2021'!T40&gt;0),IF(($C$42*$C$43&lt;'ESS Jul 2021'!T40),(0),($C$42*$C$43*'ESS Jul 2021'!T40)*'ESS Jul 2021'!U40/100),IF(AND('ESS Jul 2021'!R40&gt;0,'ESS Jul 2021'!T40=""),IF(($C$42*$C$43&lt;'ESS Jul 2021'!R40+'ESS Jul 2021'!P40),(0),(($C$42*$C$43-('ESS Jul 2021'!R40+'ESS Jul 2021'!P40))*'ESS Jul 2021'!S40/100)),IF(AND('ESS Jul 2021'!P40&gt;0,'ESS Jul 2021'!R40=""&gt;0),IF(($C$42*$C$43&lt;'ESS Jul 2021'!P40),(0),($C$42*$C$43-'ESS Jul 2021'!P40)*'ESS Jul 2021'!Q40/100),0)))</f>
        <v>0</v>
      </c>
      <c r="H54" s="215">
        <f>($C$42*$C$44)*'ESS Jul 2021'!AE40/100</f>
        <v>77.890909090909076</v>
      </c>
      <c r="I54" s="215">
        <f t="shared" si="30"/>
        <v>542.69727272727266</v>
      </c>
      <c r="J54" s="377">
        <f t="shared" si="31"/>
        <v>1642.3272727272724</v>
      </c>
      <c r="K54" s="209">
        <f t="shared" si="32"/>
        <v>2170.7890909090906</v>
      </c>
      <c r="L54" s="181">
        <f t="shared" si="27"/>
        <v>2387.8679999999999</v>
      </c>
      <c r="M54" s="209">
        <f>'ESS Jul 2021'!AZ40</f>
        <v>0</v>
      </c>
      <c r="N54" s="209">
        <f>'ESS Jul 2021'!BA40</f>
        <v>0</v>
      </c>
      <c r="O54" s="209">
        <f>'ESS Jul 2021'!BB40</f>
        <v>0</v>
      </c>
      <c r="P54" s="209">
        <f>'ESS Jul 2021'!BC40</f>
        <v>0</v>
      </c>
      <c r="Q54" s="378" t="str">
        <f t="shared" si="28"/>
        <v>No discount</v>
      </c>
      <c r="R54" s="378" t="str">
        <f t="shared" si="29"/>
        <v>Exclusive</v>
      </c>
      <c r="S54" s="379">
        <f t="shared" si="33"/>
        <v>2170.7890909090906</v>
      </c>
      <c r="T54" s="209">
        <f t="shared" si="34"/>
        <v>2170.7890909090906</v>
      </c>
      <c r="U54" s="381">
        <f t="shared" si="35"/>
        <v>2387.8679999999999</v>
      </c>
      <c r="V54" s="381">
        <f t="shared" si="35"/>
        <v>2387.8679999999999</v>
      </c>
      <c r="W54" s="210">
        <f>'ESS Jul 2021'!BL40</f>
        <v>0</v>
      </c>
      <c r="X54" s="211" t="str">
        <f>'ESS Jul 2021'!BM40</f>
        <v>n</v>
      </c>
      <c r="Y54" s="419"/>
      <c r="Z54" s="419"/>
      <c r="AA54" s="419"/>
      <c r="AB54" s="419"/>
      <c r="AC54" s="419"/>
      <c r="AD54" s="419"/>
      <c r="AE54" s="419"/>
      <c r="AF54" s="419"/>
      <c r="AG54" s="419"/>
      <c r="AH54" s="419"/>
      <c r="AI54" s="419"/>
      <c r="AJ54" s="419"/>
      <c r="AK54" s="419"/>
      <c r="AL54" s="419"/>
      <c r="AM54" s="419"/>
      <c r="AN54" s="419"/>
      <c r="AO54" s="419"/>
      <c r="AP54" s="419"/>
      <c r="AQ54" s="419"/>
    </row>
    <row r="55" spans="1:43" x14ac:dyDescent="0.15">
      <c r="A55" s="163" t="str">
        <f>'ESS Jul 2021'!K41</f>
        <v>Momentum Energy</v>
      </c>
      <c r="B55" s="158" t="str">
        <f>'ESS Jul 2021'!L41</f>
        <v>SmilePower Flexi</v>
      </c>
      <c r="C55" s="215">
        <f>IF('ESS Jul 2021'!BP41=0,91*'ESS Jul 2021'!M41/100,(91*'ESS Jul 2021'!M41/100)+'ESS Jul 2021'!BP41/4)</f>
        <v>102.33363636363636</v>
      </c>
      <c r="D55" s="215">
        <f>IF('ESS Jul 2021'!O41="",$C$42*$C$43*'ESS Jul 2021'!N41/100,IF($C$42*$C$43&gt;='ESS Jul 2021'!P41,('ESS Jul 2021'!P41*'ESS Jul 2021'!N41/100),($C$42*$C$43*'ESS Jul 2021'!N41/100)))</f>
        <v>386.78181818181815</v>
      </c>
      <c r="E55" s="215">
        <f>IF(AND('ESS Jul 2021'!P41&gt;0,'ESS Jul 2021'!R41&gt;0),IF($C$42*$C$43&lt;'ESS Jul 2021'!P41,0,IF($C$42*$C$43&lt;=('ESS Jul 2021'!R41+'ESS Jul 2021'!P41),(($C$42*$C$43-'ESS Jul 2021'!P41)*'ESS Jul 2021'!Q41/100),(('ESS Jul 2021'!R41)*'ESS Jul 2021'!Q41/100))),0)</f>
        <v>0</v>
      </c>
      <c r="F55" s="215">
        <f>IF(AND('ESS Jul 2021'!Q40&gt;0,'ESS Jul 2021'!S40&gt;0),IF($C$42*$C$43&lt;('ESS Jul 2021'!R40+'ESS Jul 2021'!P40),0,IF($C$42*$C$43&lt;=('ESS Jul 2021'!T40+'ESS Jul 2021'!R40+'ESS Jul 2021'!P40),(($C$42*$C$43-('ESS Jul 2021'!R40+'ESS Jul 2021'!P40))*'ESS Jul 2021'!S40/100),('ESS Jul 2021'!T40*'ESS Jul 2021'!S40/100))),0)</f>
        <v>0</v>
      </c>
      <c r="G55" s="215">
        <f>IF(AND('ESS Jul 2021'!R41&gt;0,'ESS Jul 2021'!T41&gt;0),IF(($C$42*$C$43&lt;'ESS Jul 2021'!T41),(0),($C$42*$C$43*'ESS Jul 2021'!T41)*'ESS Jul 2021'!U41/100),IF(AND('ESS Jul 2021'!R41&gt;0,'ESS Jul 2021'!T41=""),IF(($C$42*$C$43&lt;'ESS Jul 2021'!R41+'ESS Jul 2021'!P41),(0),(($C$42*$C$43-('ESS Jul 2021'!R41+'ESS Jul 2021'!P41))*'ESS Jul 2021'!S41/100)),IF(AND('ESS Jul 2021'!P41&gt;0,'ESS Jul 2021'!R41=""&gt;0),IF(($C$42*$C$43&lt;'ESS Jul 2021'!P41),(0),($C$42*$C$43-'ESS Jul 2021'!P41)*'ESS Jul 2021'!Q41/100),0)))</f>
        <v>0</v>
      </c>
      <c r="H55" s="215">
        <f>($C$42*$C$44)*'ESS Jul 2021'!AE41/100</f>
        <v>71.399999999999991</v>
      </c>
      <c r="I55" s="215">
        <f t="shared" si="30"/>
        <v>560.51545454545453</v>
      </c>
      <c r="J55" s="377">
        <f t="shared" si="31"/>
        <v>1832.7272727272727</v>
      </c>
      <c r="K55" s="209">
        <f t="shared" si="32"/>
        <v>2242.0618181818181</v>
      </c>
      <c r="L55" s="181">
        <f t="shared" si="27"/>
        <v>2466.268</v>
      </c>
      <c r="M55" s="209">
        <f>'ESS Jul 2021'!AZ41</f>
        <v>0</v>
      </c>
      <c r="N55" s="209">
        <f>'ESS Jul 2021'!BA41</f>
        <v>0</v>
      </c>
      <c r="O55" s="209">
        <f>'ESS Jul 2021'!BB41</f>
        <v>0</v>
      </c>
      <c r="P55" s="209">
        <f>'ESS Jul 2021'!BC41</f>
        <v>0</v>
      </c>
      <c r="Q55" s="378" t="str">
        <f t="shared" si="28"/>
        <v>No discount</v>
      </c>
      <c r="R55" s="378" t="str">
        <f t="shared" si="29"/>
        <v>Exclusive</v>
      </c>
      <c r="S55" s="379">
        <f t="shared" si="33"/>
        <v>2242.0618181818181</v>
      </c>
      <c r="T55" s="209">
        <f t="shared" si="34"/>
        <v>2242.0618181818181</v>
      </c>
      <c r="U55" s="381">
        <f t="shared" si="35"/>
        <v>2466.268</v>
      </c>
      <c r="V55" s="381">
        <f t="shared" si="35"/>
        <v>2466.268</v>
      </c>
      <c r="W55" s="210">
        <f>'ESS Jul 2021'!BL41</f>
        <v>0</v>
      </c>
      <c r="X55" s="211" t="str">
        <f>'ESS Jul 2021'!BM41</f>
        <v>n</v>
      </c>
      <c r="Y55" s="419"/>
      <c r="Z55" s="419"/>
      <c r="AA55" s="419"/>
      <c r="AB55" s="419"/>
      <c r="AC55" s="419"/>
      <c r="AD55" s="419"/>
      <c r="AE55" s="419"/>
      <c r="AF55" s="419"/>
      <c r="AG55" s="419"/>
      <c r="AH55" s="419"/>
      <c r="AI55" s="419"/>
      <c r="AJ55" s="419"/>
      <c r="AK55" s="419"/>
      <c r="AL55" s="419"/>
      <c r="AM55" s="419"/>
      <c r="AN55" s="419"/>
      <c r="AO55" s="419"/>
      <c r="AP55" s="419"/>
      <c r="AQ55" s="419"/>
    </row>
    <row r="56" spans="1:43" x14ac:dyDescent="0.15">
      <c r="A56" s="163" t="str">
        <f>'ESS Jul 2021'!K42</f>
        <v>Origin Energy</v>
      </c>
      <c r="B56" s="158" t="str">
        <f>'ESS Jul 2021'!L42</f>
        <v>Go</v>
      </c>
      <c r="C56" s="215">
        <f>IF('ESS Jul 2021'!BP42=0,91*'ESS Jul 2021'!M42/100,(91*'ESS Jul 2021'!M42/100)+'ESS Jul 2021'!BP42/4)</f>
        <v>122.21299999999999</v>
      </c>
      <c r="D56" s="215">
        <f>IF('ESS Jul 2021'!O42="",$C$42*$C$43*'ESS Jul 2021'!N42/100,IF($C$42*$C$43&gt;='ESS Jul 2021'!P42,('ESS Jul 2021'!P42*'ESS Jul 2021'!N42/100),($C$42*$C$43*'ESS Jul 2021'!N42/100)))</f>
        <v>312.32727272727266</v>
      </c>
      <c r="E56" s="215">
        <f>IF(AND('ESS Jul 2021'!P42&gt;0,'ESS Jul 2021'!R42&gt;0),IF($C$42*$C$43&lt;'ESS Jul 2021'!P42,0,IF($C$42*$C$43&lt;=('ESS Jul 2021'!R42+'ESS Jul 2021'!P42),(($C$42*$C$43-'ESS Jul 2021'!P42)*'ESS Jul 2021'!Q42/100),(('ESS Jul 2021'!R42)*'ESS Jul 2021'!Q42/100))),0)</f>
        <v>0</v>
      </c>
      <c r="F56" s="215">
        <f>IF(AND('ESS Jul 2021'!Q41&gt;0,'ESS Jul 2021'!S41&gt;0),IF($C$42*$C$43&lt;('ESS Jul 2021'!R41+'ESS Jul 2021'!P41),0,IF($C$42*$C$43&lt;=('ESS Jul 2021'!T41+'ESS Jul 2021'!R41+'ESS Jul 2021'!P41),(($C$42*$C$43-('ESS Jul 2021'!R41+'ESS Jul 2021'!P41))*'ESS Jul 2021'!S41/100),('ESS Jul 2021'!T41*'ESS Jul 2021'!S41/100))),0)</f>
        <v>0</v>
      </c>
      <c r="G56" s="215">
        <f>IF(AND('ESS Jul 2021'!R42&gt;0,'ESS Jul 2021'!T42&gt;0),IF(($C$42*$C$43&lt;'ESS Jul 2021'!T42),(0),($C$42*$C$43*'ESS Jul 2021'!T42)*'ESS Jul 2021'!U42/100),IF(AND('ESS Jul 2021'!R42&gt;0,'ESS Jul 2021'!T42=""),IF(($C$42*$C$43&lt;'ESS Jul 2021'!R42+'ESS Jul 2021'!P42),(0),(($C$42*$C$43-('ESS Jul 2021'!R42+'ESS Jul 2021'!P42))*'ESS Jul 2021'!S42/100)),IF(AND('ESS Jul 2021'!P42&gt;0,'ESS Jul 2021'!R42=""&gt;0),IF(($C$42*$C$43&lt;'ESS Jul 2021'!P42),(0),($C$42*$C$43-'ESS Jul 2021'!P42)*'ESS Jul 2021'!Q42/100),0)))</f>
        <v>0</v>
      </c>
      <c r="H56" s="215">
        <f>($C$42*$C$44)*'ESS Jul 2021'!AE42/100</f>
        <v>71.454545454545453</v>
      </c>
      <c r="I56" s="215">
        <f t="shared" si="30"/>
        <v>505.99481818181806</v>
      </c>
      <c r="J56" s="377">
        <f t="shared" si="31"/>
        <v>1535.1272727272722</v>
      </c>
      <c r="K56" s="209">
        <f t="shared" si="32"/>
        <v>2023.9792727272722</v>
      </c>
      <c r="L56" s="181">
        <f t="shared" si="27"/>
        <v>2226.3771999999994</v>
      </c>
      <c r="M56" s="209">
        <f>'ESS Jul 2021'!AZ42</f>
        <v>0</v>
      </c>
      <c r="N56" s="209">
        <f>'ESS Jul 2021'!BA42</f>
        <v>0</v>
      </c>
      <c r="O56" s="209">
        <f>'ESS Jul 2021'!BB42</f>
        <v>0</v>
      </c>
      <c r="P56" s="209">
        <f>'ESS Jul 2021'!BC42</f>
        <v>0</v>
      </c>
      <c r="Q56" s="378" t="str">
        <f t="shared" si="28"/>
        <v>No discount</v>
      </c>
      <c r="R56" s="378" t="str">
        <f t="shared" si="29"/>
        <v>Inclusive</v>
      </c>
      <c r="S56" s="379">
        <f t="shared" si="33"/>
        <v>2023.979272727272</v>
      </c>
      <c r="T56" s="209">
        <f t="shared" si="34"/>
        <v>2023.979272727272</v>
      </c>
      <c r="U56" s="381">
        <f t="shared" si="35"/>
        <v>2226.3771999999994</v>
      </c>
      <c r="V56" s="381">
        <f t="shared" si="35"/>
        <v>2226.3771999999994</v>
      </c>
      <c r="W56" s="210">
        <f>'ESS Jul 2021'!BL42</f>
        <v>0</v>
      </c>
      <c r="X56" s="211" t="str">
        <f>'ESS Jul 2021'!BM42</f>
        <v>n</v>
      </c>
      <c r="Y56" s="419"/>
      <c r="Z56" s="419"/>
      <c r="AA56" s="419"/>
      <c r="AB56" s="419"/>
      <c r="AC56" s="419"/>
      <c r="AD56" s="419"/>
      <c r="AE56" s="419"/>
      <c r="AF56" s="419"/>
      <c r="AG56" s="419"/>
      <c r="AH56" s="419"/>
      <c r="AI56" s="419"/>
      <c r="AJ56" s="419"/>
      <c r="AK56" s="419"/>
      <c r="AL56" s="419"/>
      <c r="AM56" s="419"/>
      <c r="AN56" s="419"/>
      <c r="AO56" s="419"/>
      <c r="AP56" s="419"/>
      <c r="AQ56" s="419"/>
    </row>
    <row r="57" spans="1:43" x14ac:dyDescent="0.15">
      <c r="A57" s="163" t="str">
        <f>'ESS Jul 2021'!K43</f>
        <v>Powerdirect</v>
      </c>
      <c r="B57" s="158" t="str">
        <f>'ESS Jul 2021'!L43</f>
        <v>Rate Saver</v>
      </c>
      <c r="C57" s="215">
        <f>IF('ESS Jul 2021'!BP43=0,91*'ESS Jul 2021'!M43/100,(91*'ESS Jul 2021'!M43/100)+'ESS Jul 2021'!BP43/4)</f>
        <v>91.827272727272714</v>
      </c>
      <c r="D57" s="215">
        <f>IF('ESS Jul 2021'!O43="",$C$42*$C$43*'ESS Jul 2021'!N43/100,IF($C$42*$C$43&gt;='ESS Jul 2021'!P43,('ESS Jul 2021'!P43*'ESS Jul 2021'!N43/100),($C$42*$C$43*'ESS Jul 2021'!N43/100)))</f>
        <v>258.95909090909089</v>
      </c>
      <c r="E57" s="215">
        <f>IF(AND('ESS Jul 2021'!P43&gt;0,'ESS Jul 2021'!R43&gt;0),IF($C$42*$C$43&lt;'ESS Jul 2021'!P43,0,IF($C$42*$C$43&lt;=('ESS Jul 2021'!R43+'ESS Jul 2021'!P43),(($C$42*$C$43-'ESS Jul 2021'!P43)*'ESS Jul 2021'!Q43/100),(('ESS Jul 2021'!R43)*'ESS Jul 2021'!Q43/100))),0)</f>
        <v>0</v>
      </c>
      <c r="F57" s="215">
        <f>IF(AND('ESS Jul 2021'!Q42&gt;0,'ESS Jul 2021'!S42&gt;0),IF($C$42*$C$43&lt;('ESS Jul 2021'!R42+'ESS Jul 2021'!P42),0,IF($C$42*$C$43&lt;=('ESS Jul 2021'!T42+'ESS Jul 2021'!R42+'ESS Jul 2021'!P42),(($C$42*$C$43-('ESS Jul 2021'!R42+'ESS Jul 2021'!P42))*'ESS Jul 2021'!S42/100),('ESS Jul 2021'!T42*'ESS Jul 2021'!S42/100))),0)</f>
        <v>0</v>
      </c>
      <c r="G57" s="215">
        <f>IF(AND('ESS Jul 2021'!R43&gt;0,'ESS Jul 2021'!T43&gt;0),IF(($C$42*$C$43&lt;'ESS Jul 2021'!T43),(0),($C$42*$C$43*'ESS Jul 2021'!T43)*'ESS Jul 2021'!U43/100),IF(AND('ESS Jul 2021'!R43&gt;0,'ESS Jul 2021'!T43=""),IF(($C$42*$C$43&lt;'ESS Jul 2021'!R43+'ESS Jul 2021'!P43),(0),(($C$42*$C$43-('ESS Jul 2021'!R43+'ESS Jul 2021'!P43))*'ESS Jul 2021'!S43/100)),IF(AND('ESS Jul 2021'!P43&gt;0,'ESS Jul 2021'!R43=""&gt;0),IF(($C$42*$C$43&lt;'ESS Jul 2021'!P43),(0),($C$42*$C$43-'ESS Jul 2021'!P43)*'ESS Jul 2021'!Q43/100),0)))</f>
        <v>57.590909090909093</v>
      </c>
      <c r="H57" s="215">
        <f>($C$42*$C$44)*'ESS Jul 2021'!AE43/100</f>
        <v>76.309090909090898</v>
      </c>
      <c r="I57" s="215">
        <f t="shared" si="30"/>
        <v>484.68636363636364</v>
      </c>
      <c r="J57" s="377">
        <f t="shared" si="31"/>
        <v>1571.4363636363637</v>
      </c>
      <c r="K57" s="209">
        <f t="shared" si="32"/>
        <v>1938.7454545454545</v>
      </c>
      <c r="L57" s="181">
        <f t="shared" si="27"/>
        <v>2132.6200000000003</v>
      </c>
      <c r="M57" s="209">
        <f>'ESS Jul 2021'!AZ43</f>
        <v>0</v>
      </c>
      <c r="N57" s="209">
        <f>'ESS Jul 2021'!BA43</f>
        <v>0</v>
      </c>
      <c r="O57" s="209">
        <f>'ESS Jul 2021'!BB43</f>
        <v>0</v>
      </c>
      <c r="P57" s="209">
        <f>'ESS Jul 2021'!BC43</f>
        <v>0</v>
      </c>
      <c r="Q57" s="378" t="str">
        <f t="shared" si="28"/>
        <v>No discount</v>
      </c>
      <c r="R57" s="378" t="str">
        <f t="shared" si="29"/>
        <v>Exclusive</v>
      </c>
      <c r="S57" s="379">
        <f t="shared" si="33"/>
        <v>1938.7454545454545</v>
      </c>
      <c r="T57" s="209">
        <f t="shared" si="34"/>
        <v>1938.7454545454545</v>
      </c>
      <c r="U57" s="381">
        <f t="shared" si="35"/>
        <v>2132.6200000000003</v>
      </c>
      <c r="V57" s="381">
        <f t="shared" si="35"/>
        <v>2132.6200000000003</v>
      </c>
      <c r="W57" s="210">
        <f>'ESS Jul 2021'!BL43</f>
        <v>0</v>
      </c>
      <c r="X57" s="211" t="str">
        <f>'ESS Jul 2021'!BM43</f>
        <v>n</v>
      </c>
      <c r="Y57" s="419"/>
      <c r="Z57" s="419"/>
      <c r="AA57" s="419"/>
      <c r="AB57" s="419"/>
      <c r="AC57" s="419"/>
      <c r="AD57" s="419"/>
      <c r="AE57" s="419"/>
      <c r="AF57" s="419"/>
      <c r="AG57" s="419"/>
      <c r="AH57" s="419"/>
      <c r="AI57" s="419"/>
      <c r="AJ57" s="419"/>
      <c r="AK57" s="419"/>
      <c r="AL57" s="419"/>
      <c r="AM57" s="419"/>
      <c r="AN57" s="419"/>
      <c r="AO57" s="419"/>
      <c r="AP57" s="419"/>
      <c r="AQ57" s="419"/>
    </row>
    <row r="58" spans="1:43" x14ac:dyDescent="0.15">
      <c r="A58" s="163" t="str">
        <f>'ESS Jul 2021'!K44</f>
        <v>Powershop</v>
      </c>
      <c r="B58" s="158" t="str">
        <f>'ESS Jul 2021'!L44</f>
        <v>Carbon neutral</v>
      </c>
      <c r="C58" s="215">
        <f>IF('ESS Jul 2021'!BP44=0,91*'ESS Jul 2021'!M44/100,(91*'ESS Jul 2021'!M44/100)+'ESS Jul 2021'!BP44/4)</f>
        <v>136.31799999999998</v>
      </c>
      <c r="D58" s="215">
        <f>IF('ESS Jul 2021'!O44="",$C$42*$C$43*'ESS Jul 2021'!N44/100,IF($C$42*$C$43&gt;='ESS Jul 2021'!P44,('ESS Jul 2021'!P44*'ESS Jul 2021'!N44/100),($C$42*$C$43*'ESS Jul 2021'!N44/100)))</f>
        <v>286.36363636363637</v>
      </c>
      <c r="E58" s="215">
        <f>IF(AND('ESS Jul 2021'!P44&gt;0,'ESS Jul 2021'!R44&gt;0),IF($C$42*$C$43&lt;'ESS Jul 2021'!P44,0,IF($C$42*$C$43&lt;=('ESS Jul 2021'!R44+'ESS Jul 2021'!P44),(($C$42*$C$43-'ESS Jul 2021'!P44)*'ESS Jul 2021'!Q44/100),(('ESS Jul 2021'!R44)*'ESS Jul 2021'!Q44/100))),0)</f>
        <v>0</v>
      </c>
      <c r="F58" s="215">
        <f>IF(AND('ESS Jul 2021'!Q43&gt;0,'ESS Jul 2021'!S43&gt;0),IF($C$42*$C$43&lt;('ESS Jul 2021'!R43+'ESS Jul 2021'!P43),0,IF($C$42*$C$43&lt;=('ESS Jul 2021'!T43+'ESS Jul 2021'!R43+'ESS Jul 2021'!P43),(($C$42*$C$43-('ESS Jul 2021'!R43+'ESS Jul 2021'!P43))*'ESS Jul 2021'!S43/100),('ESS Jul 2021'!T43*'ESS Jul 2021'!S43/100))),0)</f>
        <v>0</v>
      </c>
      <c r="G58" s="215">
        <f>IF(AND('ESS Jul 2021'!R44&gt;0,'ESS Jul 2021'!T44&gt;0),IF(($C$42*$C$43&lt;'ESS Jul 2021'!T44),(0),($C$42*$C$43*'ESS Jul 2021'!T44)*'ESS Jul 2021'!U44/100),IF(AND('ESS Jul 2021'!R44&gt;0,'ESS Jul 2021'!T44=""),IF(($C$42*$C$43&lt;'ESS Jul 2021'!R44+'ESS Jul 2021'!P44),(0),(($C$42*$C$43-('ESS Jul 2021'!R44+'ESS Jul 2021'!P44))*'ESS Jul 2021'!S44/100)),IF(AND('ESS Jul 2021'!P44&gt;0,'ESS Jul 2021'!R44=""&gt;0),IF(($C$42*$C$43&lt;'ESS Jul 2021'!P44),(0),($C$42*$C$43-'ESS Jul 2021'!P44)*'ESS Jul 2021'!Q44/100),0)))</f>
        <v>0</v>
      </c>
      <c r="H58" s="215">
        <f>($C$42*$C$44)*'ESS Jul 2021'!AE44/100</f>
        <v>71.999999999999986</v>
      </c>
      <c r="I58" s="215">
        <f t="shared" si="30"/>
        <v>494.68163636363636</v>
      </c>
      <c r="J58" s="377">
        <f t="shared" si="31"/>
        <v>1433.4545454545455</v>
      </c>
      <c r="K58" s="209">
        <f t="shared" si="32"/>
        <v>1978.7265454545454</v>
      </c>
      <c r="L58" s="181">
        <f t="shared" si="27"/>
        <v>2176.5992000000001</v>
      </c>
      <c r="M58" s="209">
        <f>'ESS Jul 2021'!AZ44</f>
        <v>0</v>
      </c>
      <c r="N58" s="209">
        <f>'ESS Jul 2021'!BA44</f>
        <v>0</v>
      </c>
      <c r="O58" s="209">
        <f>'ESS Jul 2021'!BB44</f>
        <v>0</v>
      </c>
      <c r="P58" s="209">
        <f>'ESS Jul 2021'!BC44</f>
        <v>0</v>
      </c>
      <c r="Q58" s="378" t="str">
        <f t="shared" si="28"/>
        <v>No discount</v>
      </c>
      <c r="R58" s="378" t="str">
        <f t="shared" si="29"/>
        <v>Inclusive</v>
      </c>
      <c r="S58" s="379">
        <f t="shared" si="33"/>
        <v>1978.7265454545454</v>
      </c>
      <c r="T58" s="209">
        <f t="shared" si="34"/>
        <v>1978.7265454545454</v>
      </c>
      <c r="U58" s="381">
        <f t="shared" si="35"/>
        <v>2176.5992000000001</v>
      </c>
      <c r="V58" s="381">
        <f t="shared" si="35"/>
        <v>2176.5992000000001</v>
      </c>
      <c r="W58" s="210">
        <f>'ESS Jul 2021'!BL44</f>
        <v>0</v>
      </c>
      <c r="X58" s="211" t="str">
        <f>'ESS Jul 2021'!BM44</f>
        <v>n</v>
      </c>
      <c r="Y58" s="419"/>
      <c r="Z58" s="419"/>
      <c r="AA58" s="419"/>
      <c r="AB58" s="419"/>
      <c r="AC58" s="419"/>
      <c r="AD58" s="419"/>
      <c r="AE58" s="419"/>
      <c r="AF58" s="419"/>
      <c r="AG58" s="419"/>
      <c r="AH58" s="419"/>
      <c r="AI58" s="419"/>
      <c r="AJ58" s="419"/>
      <c r="AK58" s="419"/>
      <c r="AL58" s="419"/>
      <c r="AM58" s="419"/>
      <c r="AN58" s="419"/>
      <c r="AO58" s="419"/>
      <c r="AP58" s="419"/>
      <c r="AQ58" s="419"/>
    </row>
    <row r="59" spans="1:43" x14ac:dyDescent="0.15">
      <c r="A59" s="163" t="str">
        <f>'ESS Jul 2021'!K45</f>
        <v>Red Energy</v>
      </c>
      <c r="B59" s="158" t="str">
        <f>'ESS Jul 2021'!L45</f>
        <v>Living Energy Saver</v>
      </c>
      <c r="C59" s="215">
        <f>IF('ESS Jul 2021'!BP45=0,91*'ESS Jul 2021'!M45/100,(91*'ESS Jul 2021'!M45/100)+'ESS Jul 2021'!BP45/4)</f>
        <v>109.01799999999999</v>
      </c>
      <c r="D59" s="215">
        <f>IF('ESS Jul 2021'!O45="",$C$42*$C$43*'ESS Jul 2021'!N45/100,IF($C$42*$C$43&gt;='ESS Jul 2021'!P45,('ESS Jul 2021'!P45*'ESS Jul 2021'!N45/100),($C$42*$C$43*'ESS Jul 2021'!N45/100)))</f>
        <v>294.86363636363632</v>
      </c>
      <c r="E59" s="215">
        <f>IF(AND('ESS Jul 2021'!P45&gt;0,'ESS Jul 2021'!R45&gt;0),IF($C$42*$C$43&lt;'ESS Jul 2021'!P45,0,IF($C$42*$C$43&lt;=('ESS Jul 2021'!R45+'ESS Jul 2021'!P45),(($C$42*$C$43-'ESS Jul 2021'!P45)*'ESS Jul 2021'!Q45/100),(('ESS Jul 2021'!R45)*'ESS Jul 2021'!Q45/100))),0)</f>
        <v>0</v>
      </c>
      <c r="F59" s="215">
        <f>IF(AND('ESS Jul 2021'!Q44&gt;0,'ESS Jul 2021'!S44&gt;0),IF($C$42*$C$43&lt;('ESS Jul 2021'!R44+'ESS Jul 2021'!P44),0,IF($C$42*$C$43&lt;=('ESS Jul 2021'!T44+'ESS Jul 2021'!R44+'ESS Jul 2021'!P44),(($C$42*$C$43-('ESS Jul 2021'!R44+'ESS Jul 2021'!P44))*'ESS Jul 2021'!S44/100),('ESS Jul 2021'!T44*'ESS Jul 2021'!S44/100))),0)</f>
        <v>0</v>
      </c>
      <c r="G59" s="215">
        <f>IF(AND('ESS Jul 2021'!R45&gt;0,'ESS Jul 2021'!T45&gt;0),IF(($C$42*$C$43&lt;'ESS Jul 2021'!T45),(0),($C$42*$C$43*'ESS Jul 2021'!T45)*'ESS Jul 2021'!U45/100),IF(AND('ESS Jul 2021'!R45&gt;0,'ESS Jul 2021'!T45=""),IF(($C$42*$C$43&lt;'ESS Jul 2021'!R45+'ESS Jul 2021'!P45),(0),(($C$42*$C$43-('ESS Jul 2021'!R45+'ESS Jul 2021'!P45))*'ESS Jul 2021'!S45/100)),IF(AND('ESS Jul 2021'!P45&gt;0,'ESS Jul 2021'!R45=""&gt;0),IF(($C$42*$C$43&lt;'ESS Jul 2021'!P45),(0),($C$42*$C$43-'ESS Jul 2021'!P45)*'ESS Jul 2021'!Q45/100),0)))</f>
        <v>22.381818181818179</v>
      </c>
      <c r="H59" s="215">
        <f>($C$42*$C$44)*'ESS Jul 2021'!AE45/100</f>
        <v>75.218181818181804</v>
      </c>
      <c r="I59" s="215">
        <f t="shared" si="30"/>
        <v>501.48163636363626</v>
      </c>
      <c r="J59" s="377">
        <f t="shared" si="31"/>
        <v>1569.8545454545451</v>
      </c>
      <c r="K59" s="209">
        <f t="shared" si="32"/>
        <v>2005.926545454545</v>
      </c>
      <c r="L59" s="181">
        <f t="shared" si="27"/>
        <v>2206.5191999999997</v>
      </c>
      <c r="M59" s="209">
        <f>'ESS Jul 2021'!AZ45</f>
        <v>0</v>
      </c>
      <c r="N59" s="209">
        <f>'ESS Jul 2021'!BA45</f>
        <v>0</v>
      </c>
      <c r="O59" s="209">
        <f>'ESS Jul 2021'!BB45</f>
        <v>0</v>
      </c>
      <c r="P59" s="209">
        <f>'ESS Jul 2021'!BC45</f>
        <v>0</v>
      </c>
      <c r="Q59" s="378" t="str">
        <f t="shared" si="28"/>
        <v>No discount</v>
      </c>
      <c r="R59" s="378" t="str">
        <f t="shared" si="29"/>
        <v>Inclusive</v>
      </c>
      <c r="S59" s="379">
        <f t="shared" si="33"/>
        <v>2005.926545454545</v>
      </c>
      <c r="T59" s="209">
        <f t="shared" si="34"/>
        <v>2005.926545454545</v>
      </c>
      <c r="U59" s="381">
        <f t="shared" si="35"/>
        <v>2206.5191999999997</v>
      </c>
      <c r="V59" s="381">
        <f t="shared" si="35"/>
        <v>2206.5191999999997</v>
      </c>
      <c r="W59" s="210">
        <f>'ESS Jul 2021'!BL45</f>
        <v>0</v>
      </c>
      <c r="X59" s="211" t="str">
        <f>'ESS Jul 2021'!BM45</f>
        <v>n</v>
      </c>
      <c r="Y59" s="419"/>
      <c r="Z59" s="419"/>
      <c r="AA59" s="419"/>
      <c r="AB59" s="419"/>
      <c r="AC59" s="419"/>
      <c r="AD59" s="419"/>
      <c r="AE59" s="419"/>
      <c r="AF59" s="419"/>
      <c r="AG59" s="419"/>
      <c r="AH59" s="419"/>
      <c r="AI59" s="419"/>
      <c r="AJ59" s="419"/>
      <c r="AK59" s="419"/>
      <c r="AL59" s="419"/>
      <c r="AM59" s="419"/>
      <c r="AN59" s="419"/>
      <c r="AO59" s="419"/>
      <c r="AP59" s="419"/>
      <c r="AQ59" s="419"/>
    </row>
    <row r="60" spans="1:43" x14ac:dyDescent="0.15">
      <c r="A60" s="163" t="str">
        <f>'ESS Jul 2021'!K46</f>
        <v>Simply Energy</v>
      </c>
      <c r="B60" s="158" t="str">
        <f>'ESS Jul 2021'!L46</f>
        <v>Energy Saver</v>
      </c>
      <c r="C60" s="215">
        <f>IF('ESS Jul 2021'!BP46=0,91*'ESS Jul 2021'!M46/100,(91*'ESS Jul 2021'!M46/100)+'ESS Jul 2021'!BP46/4)</f>
        <v>133.84445454545454</v>
      </c>
      <c r="D60" s="215">
        <f>IF('ESS Jul 2021'!O46="",$C$42*$C$43*'ESS Jul 2021'!N46/100,IF($C$42*$C$43&gt;='ESS Jul 2021'!P46,('ESS Jul 2021'!P46*'ESS Jul 2021'!N46/100),($C$42*$C$43*'ESS Jul 2021'!N46/100)))</f>
        <v>375.07272727272726</v>
      </c>
      <c r="E60" s="215">
        <f>IF(AND('ESS Jul 2021'!P46&gt;0,'ESS Jul 2021'!R46&gt;0),IF($C$42*$C$43&lt;'ESS Jul 2021'!P46,0,IF($C$42*$C$43&lt;=('ESS Jul 2021'!R46+'ESS Jul 2021'!P46),(($C$42*$C$43-'ESS Jul 2021'!P46)*'ESS Jul 2021'!Q46/100),(('ESS Jul 2021'!R46)*'ESS Jul 2021'!Q46/100))),0)</f>
        <v>0</v>
      </c>
      <c r="F60" s="215">
        <f>IF(AND('ESS Jul 2021'!Q45&gt;0,'ESS Jul 2021'!S45&gt;0),IF($C$42*$C$43&lt;('ESS Jul 2021'!R45+'ESS Jul 2021'!P45),0,IF($C$42*$C$43&lt;=('ESS Jul 2021'!T45+'ESS Jul 2021'!R45+'ESS Jul 2021'!P45),(($C$42*$C$43-('ESS Jul 2021'!R45+'ESS Jul 2021'!P45))*'ESS Jul 2021'!S45/100),('ESS Jul 2021'!T45*'ESS Jul 2021'!S45/100))),0)</f>
        <v>0</v>
      </c>
      <c r="G60" s="215">
        <f>IF(AND('ESS Jul 2021'!R46&gt;0,'ESS Jul 2021'!T46&gt;0),IF(($C$42*$C$43&lt;'ESS Jul 2021'!T46),(0),($C$42*$C$43*'ESS Jul 2021'!T46)*'ESS Jul 2021'!U46/100),IF(AND('ESS Jul 2021'!R46&gt;0,'ESS Jul 2021'!T46=""),IF(($C$42*$C$43&lt;'ESS Jul 2021'!R46+'ESS Jul 2021'!P46),(0),(($C$42*$C$43-('ESS Jul 2021'!R46+'ESS Jul 2021'!P46))*'ESS Jul 2021'!S46/100)),IF(AND('ESS Jul 2021'!P46&gt;0,'ESS Jul 2021'!R46=""&gt;0),IF(($C$42*$C$43&lt;'ESS Jul 2021'!P46),(0),($C$42*$C$43-'ESS Jul 2021'!P46)*'ESS Jul 2021'!Q46/100),0)))</f>
        <v>0</v>
      </c>
      <c r="H60" s="215">
        <f>($C$42*$C$44)*'ESS Jul 2021'!AE46/100</f>
        <v>88.309090909090912</v>
      </c>
      <c r="I60" s="215">
        <f t="shared" si="30"/>
        <v>597.22627272727277</v>
      </c>
      <c r="J60" s="377">
        <f t="shared" si="31"/>
        <v>1853.5272727272729</v>
      </c>
      <c r="K60" s="209">
        <f t="shared" si="32"/>
        <v>2388.9050909090911</v>
      </c>
      <c r="L60" s="181">
        <f t="shared" si="27"/>
        <v>2627.7956000000004</v>
      </c>
      <c r="M60" s="209">
        <f>'ESS Jul 2021'!AZ46</f>
        <v>19</v>
      </c>
      <c r="N60" s="209">
        <f>'ESS Jul 2021'!BA46</f>
        <v>0</v>
      </c>
      <c r="O60" s="209">
        <f>'ESS Jul 2021'!BB46</f>
        <v>0</v>
      </c>
      <c r="P60" s="209">
        <f>'ESS Jul 2021'!BC46</f>
        <v>0</v>
      </c>
      <c r="Q60" s="378" t="str">
        <f t="shared" si="28"/>
        <v>Guaranteed off bill</v>
      </c>
      <c r="R60" s="378" t="str">
        <f t="shared" si="29"/>
        <v>Exclusive</v>
      </c>
      <c r="S60" s="379">
        <f t="shared" si="33"/>
        <v>1935.0131236363636</v>
      </c>
      <c r="T60" s="209">
        <f t="shared" si="34"/>
        <v>1935.0131236363636</v>
      </c>
      <c r="U60" s="381">
        <f t="shared" si="35"/>
        <v>2128.5144359999999</v>
      </c>
      <c r="V60" s="381">
        <f t="shared" si="35"/>
        <v>2128.5144359999999</v>
      </c>
      <c r="W60" s="210">
        <f>'ESS Jul 2021'!BL46</f>
        <v>0</v>
      </c>
      <c r="X60" s="211" t="str">
        <f>'ESS Jul 2021'!BM46</f>
        <v>n</v>
      </c>
      <c r="Y60" s="419"/>
      <c r="Z60" s="419"/>
      <c r="AA60" s="419"/>
      <c r="AB60" s="419"/>
      <c r="AC60" s="419"/>
      <c r="AD60" s="419"/>
      <c r="AE60" s="419"/>
      <c r="AF60" s="419"/>
      <c r="AG60" s="419"/>
      <c r="AH60" s="419"/>
      <c r="AI60" s="419"/>
      <c r="AJ60" s="419"/>
      <c r="AK60" s="419"/>
      <c r="AL60" s="419"/>
      <c r="AM60" s="419"/>
      <c r="AN60" s="419"/>
      <c r="AO60" s="419"/>
      <c r="AP60" s="419"/>
      <c r="AQ60" s="419"/>
    </row>
    <row r="61" spans="1:43" x14ac:dyDescent="0.15">
      <c r="A61" s="163" t="str">
        <f>'ESS Jul 2021'!K47</f>
        <v>1st Energy</v>
      </c>
      <c r="B61" s="158" t="str">
        <f>'ESS Jul 2021'!L47</f>
        <v>1st Saver</v>
      </c>
      <c r="C61" s="215">
        <f>IF('ESS Jul 2021'!BP47=0,91*'ESS Jul 2021'!M47/100,(91*'ESS Jul 2021'!M47/100)+'ESS Jul 2021'!BP47/4)</f>
        <v>162.88999999999999</v>
      </c>
      <c r="D61" s="215">
        <f>IF('ESS Jul 2021'!O47="",$C$42*$C$43*'ESS Jul 2021'!N47/100,IF($C$42*$C$43&gt;='ESS Jul 2021'!P47,('ESS Jul 2021'!P47*'ESS Jul 2021'!N47/100),($C$42*$C$43*'ESS Jul 2021'!N47/100)))</f>
        <v>328.7863636363636</v>
      </c>
      <c r="E61" s="215">
        <f>IF(AND('ESS Jul 2021'!P47&gt;0,'ESS Jul 2021'!R47&gt;0),IF($C$42*$C$43&lt;'ESS Jul 2021'!P47,0,IF($C$42*$C$43&lt;=('ESS Jul 2021'!R47+'ESS Jul 2021'!P47),(($C$42*$C$43-'ESS Jul 2021'!P47)*'ESS Jul 2021'!Q47/100),(('ESS Jul 2021'!R47)*'ESS Jul 2021'!Q47/100))),0)</f>
        <v>0</v>
      </c>
      <c r="F61" s="215">
        <f>IF(AND('ESS Jul 2021'!Q46&gt;0,'ESS Jul 2021'!S46&gt;0),IF($C$42*$C$43&lt;('ESS Jul 2021'!R46+'ESS Jul 2021'!P46),0,IF($C$42*$C$43&lt;=('ESS Jul 2021'!T46+'ESS Jul 2021'!R46+'ESS Jul 2021'!P46),(($C$42*$C$43-('ESS Jul 2021'!R46+'ESS Jul 2021'!P46))*'ESS Jul 2021'!S46/100),('ESS Jul 2021'!T46*'ESS Jul 2021'!S46/100))),0)</f>
        <v>0</v>
      </c>
      <c r="G61" s="215">
        <f>IF(AND('ESS Jul 2021'!R47&gt;0,'ESS Jul 2021'!T47&gt;0),IF(($C$42*$C$43&lt;'ESS Jul 2021'!T47),(0),($C$42*$C$43*'ESS Jul 2021'!T47)*'ESS Jul 2021'!U47/100),IF(AND('ESS Jul 2021'!R47&gt;0,'ESS Jul 2021'!T47=""),IF(($C$42*$C$43&lt;'ESS Jul 2021'!R47+'ESS Jul 2021'!P47),(0),(($C$42*$C$43-('ESS Jul 2021'!R47+'ESS Jul 2021'!P47))*'ESS Jul 2021'!S47/100)),IF(AND('ESS Jul 2021'!P47&gt;0,'ESS Jul 2021'!R47=""&gt;0),IF(($C$42*$C$43&lt;'ESS Jul 2021'!P47),(0),($C$42*$C$43-'ESS Jul 2021'!P47)*'ESS Jul 2021'!Q47/100),0)))</f>
        <v>14.131818181818181</v>
      </c>
      <c r="H61" s="215">
        <f>($C$42*$C$44)*'ESS Jul 2021'!AE47/100</f>
        <v>65.890909090909076</v>
      </c>
      <c r="I61" s="215">
        <f t="shared" si="30"/>
        <v>571.69909090909084</v>
      </c>
      <c r="J61" s="377">
        <f t="shared" si="31"/>
        <v>1635.2363636363634</v>
      </c>
      <c r="K61" s="209">
        <f t="shared" si="32"/>
        <v>2286.7963636363634</v>
      </c>
      <c r="L61" s="181">
        <f t="shared" si="27"/>
        <v>2515.4760000000001</v>
      </c>
      <c r="M61" s="209">
        <f>'ESS Jul 2021'!AZ47</f>
        <v>0</v>
      </c>
      <c r="N61" s="209">
        <f>'ESS Jul 2021'!BA47</f>
        <v>0</v>
      </c>
      <c r="O61" s="209">
        <f>'ESS Jul 2021'!BB47</f>
        <v>10</v>
      </c>
      <c r="P61" s="209">
        <f>'ESS Jul 2021'!BC47</f>
        <v>0</v>
      </c>
      <c r="Q61" s="378" t="str">
        <f t="shared" si="28"/>
        <v>Pay-on-time off bill</v>
      </c>
      <c r="R61" s="378" t="str">
        <f t="shared" si="29"/>
        <v>Exclusive</v>
      </c>
      <c r="S61" s="379">
        <f t="shared" si="33"/>
        <v>2286.7963636363634</v>
      </c>
      <c r="T61" s="209">
        <f t="shared" si="34"/>
        <v>2058.1167272727271</v>
      </c>
      <c r="U61" s="381">
        <f t="shared" si="35"/>
        <v>2515.4760000000001</v>
      </c>
      <c r="V61" s="381">
        <f t="shared" si="35"/>
        <v>2263.9283999999998</v>
      </c>
      <c r="W61" s="210">
        <f>'ESS Jul 2021'!BL47</f>
        <v>0</v>
      </c>
      <c r="X61" s="211" t="str">
        <f>'ESS Jul 2021'!BM47</f>
        <v>n</v>
      </c>
      <c r="Y61" s="419"/>
      <c r="Z61" s="419"/>
      <c r="AA61" s="419"/>
      <c r="AB61" s="419"/>
      <c r="AC61" s="419"/>
      <c r="AD61" s="419"/>
      <c r="AE61" s="419"/>
      <c r="AF61" s="419"/>
      <c r="AG61" s="419"/>
      <c r="AH61" s="419"/>
      <c r="AI61" s="419"/>
      <c r="AJ61" s="419"/>
      <c r="AK61" s="419"/>
      <c r="AL61" s="419"/>
      <c r="AM61" s="419"/>
      <c r="AN61" s="419"/>
      <c r="AO61" s="419"/>
      <c r="AP61" s="419"/>
      <c r="AQ61" s="419"/>
    </row>
    <row r="62" spans="1:43" x14ac:dyDescent="0.15">
      <c r="A62" s="163" t="str">
        <f>'ESS Jul 2021'!K48</f>
        <v>ReAmped Energy</v>
      </c>
      <c r="B62" s="158" t="str">
        <f>'ESS Jul 2021'!L48</f>
        <v>Advance</v>
      </c>
      <c r="C62" s="215">
        <f>IF('ESS Jul 2021'!BP48=0,91*'ESS Jul 2021'!M48/100,(91*'ESS Jul 2021'!M48/100)+'ESS Jul 2021'!BP48/4)</f>
        <v>102.88790909090909</v>
      </c>
      <c r="D62" s="215">
        <f>IF('ESS Jul 2021'!O48="",$C$42*$C$43*'ESS Jul 2021'!N48/100,IF($C$42*$C$43&gt;='ESS Jul 2021'!P48,('ESS Jul 2021'!P48*'ESS Jul 2021'!N48/100),($C$42*$C$43*'ESS Jul 2021'!N48/100)))</f>
        <v>292.21818181818179</v>
      </c>
      <c r="E62" s="215">
        <f>IF(AND('ESS Jul 2021'!P48&gt;0,'ESS Jul 2021'!R48&gt;0),IF($C$42*$C$43&lt;'ESS Jul 2021'!P48,0,IF($C$42*$C$43&lt;=('ESS Jul 2021'!R48+'ESS Jul 2021'!P48),(($C$42*$C$43-'ESS Jul 2021'!P48)*'ESS Jul 2021'!Q48/100),(('ESS Jul 2021'!R48)*'ESS Jul 2021'!Q48/100))),0)</f>
        <v>0</v>
      </c>
      <c r="F62" s="215">
        <f>IF(AND('ESS Jul 2021'!Q47&gt;0,'ESS Jul 2021'!S47&gt;0),IF($C$42*$C$43&lt;('ESS Jul 2021'!R47+'ESS Jul 2021'!P47),0,IF($C$42*$C$43&lt;=('ESS Jul 2021'!T47+'ESS Jul 2021'!R47+'ESS Jul 2021'!P47),(($C$42*$C$43-('ESS Jul 2021'!R47+'ESS Jul 2021'!P47))*'ESS Jul 2021'!S47/100),('ESS Jul 2021'!T47*'ESS Jul 2021'!S47/100))),0)</f>
        <v>0</v>
      </c>
      <c r="G62" s="215">
        <f>IF(AND('ESS Jul 2021'!R48&gt;0,'ESS Jul 2021'!T48&gt;0),IF(($C$42*$C$43&lt;'ESS Jul 2021'!T48),(0),($C$42*$C$43*'ESS Jul 2021'!T48)*'ESS Jul 2021'!U48/100),IF(AND('ESS Jul 2021'!R48&gt;0,'ESS Jul 2021'!T48=""),IF(($C$42*$C$43&lt;'ESS Jul 2021'!R48+'ESS Jul 2021'!P48),(0),(($C$42*$C$43-('ESS Jul 2021'!R48+'ESS Jul 2021'!P48))*'ESS Jul 2021'!S48/100)),IF(AND('ESS Jul 2021'!P48&gt;0,'ESS Jul 2021'!R48=""&gt;0),IF(($C$42*$C$43&lt;'ESS Jul 2021'!P48),(0),($C$42*$C$43-'ESS Jul 2021'!P48)*'ESS Jul 2021'!Q48/100),0)))</f>
        <v>0</v>
      </c>
      <c r="H62" s="215">
        <f>($C$42*$C$44)*'ESS Jul 2021'!AE48/100</f>
        <v>77.127272727272725</v>
      </c>
      <c r="I62" s="215">
        <f>SUM(C62:H62)</f>
        <v>472.23336363636361</v>
      </c>
      <c r="J62" s="377">
        <f t="shared" si="31"/>
        <v>1477.3818181818181</v>
      </c>
      <c r="K62" s="209">
        <f t="shared" si="32"/>
        <v>1888.9334545454544</v>
      </c>
      <c r="L62" s="181">
        <f t="shared" si="27"/>
        <v>2077.8267999999998</v>
      </c>
      <c r="M62" s="209">
        <f>'ESS Jul 2021'!AZ48</f>
        <v>0</v>
      </c>
      <c r="N62" s="209">
        <f>'ESS Jul 2021'!BA48</f>
        <v>0</v>
      </c>
      <c r="O62" s="209">
        <f>'ESS Jul 2021'!BB48</f>
        <v>0</v>
      </c>
      <c r="P62" s="209">
        <f>'ESS Jul 2021'!BC48</f>
        <v>0</v>
      </c>
      <c r="Q62" s="378" t="str">
        <f t="shared" si="28"/>
        <v>No discount</v>
      </c>
      <c r="R62" s="378" t="str">
        <f t="shared" si="29"/>
        <v>Exclusive</v>
      </c>
      <c r="S62" s="379">
        <f t="shared" si="33"/>
        <v>1888.9334545454544</v>
      </c>
      <c r="T62" s="209">
        <f t="shared" si="34"/>
        <v>1888.9334545454544</v>
      </c>
      <c r="U62" s="381">
        <f t="shared" si="35"/>
        <v>2077.8267999999998</v>
      </c>
      <c r="V62" s="381">
        <f t="shared" si="35"/>
        <v>2077.8267999999998</v>
      </c>
      <c r="W62" s="210">
        <f>'ESS Jul 2021'!BL48</f>
        <v>0</v>
      </c>
      <c r="X62" s="211" t="str">
        <f>'ESS Jul 2021'!BM48</f>
        <v>n</v>
      </c>
      <c r="Y62" s="419"/>
      <c r="Z62" s="419"/>
      <c r="AA62" s="419"/>
      <c r="AB62" s="419"/>
      <c r="AC62" s="419"/>
      <c r="AD62" s="419"/>
      <c r="AE62" s="419"/>
      <c r="AF62" s="419"/>
      <c r="AG62" s="419"/>
      <c r="AH62" s="419"/>
      <c r="AI62" s="419"/>
      <c r="AJ62" s="419"/>
      <c r="AK62" s="419"/>
      <c r="AL62" s="419"/>
      <c r="AM62" s="419"/>
      <c r="AN62" s="419"/>
      <c r="AO62" s="419"/>
      <c r="AP62" s="419"/>
      <c r="AQ62" s="419"/>
    </row>
    <row r="63" spans="1:43" x14ac:dyDescent="0.15">
      <c r="A63" s="163" t="str">
        <f>'ESS Jul 2021'!K49</f>
        <v>Enova Energy</v>
      </c>
      <c r="B63" s="158" t="str">
        <f>'ESS Jul 2021'!L49</f>
        <v>Community Plus</v>
      </c>
      <c r="C63" s="215">
        <f>IF('ESS Jul 2021'!BP49=0,91*'ESS Jul 2021'!M49/100,(91*'ESS Jul 2021'!M49/100)+'ESS Jul 2021'!BP49/4)</f>
        <v>131.94999999999999</v>
      </c>
      <c r="D63" s="215">
        <f>IF('ESS Jul 2021'!O49="",$C$42*$C$43*'ESS Jul 2021'!N49/100,IF($C$42*$C$43&gt;='ESS Jul 2021'!P49,('ESS Jul 2021'!P49*'ESS Jul 2021'!N49/100),($C$42*$C$43*'ESS Jul 2021'!N49/100)))</f>
        <v>320.59999999999997</v>
      </c>
      <c r="E63" s="215">
        <f>IF(AND('ESS Jul 2021'!P49&gt;0,'ESS Jul 2021'!R49&gt;0),IF($C$42*$C$43&lt;'ESS Jul 2021'!P49,0,IF($C$42*$C$43&lt;=('ESS Jul 2021'!R49+'ESS Jul 2021'!P49),(($C$42*$C$43-'ESS Jul 2021'!P49)*'ESS Jul 2021'!Q49/100),(('ESS Jul 2021'!R49)*'ESS Jul 2021'!Q49/100))),0)</f>
        <v>0</v>
      </c>
      <c r="F63" s="215">
        <f>IF(AND('ESS Jul 2021'!Q48&gt;0,'ESS Jul 2021'!S48&gt;0),IF($C$42*$C$43&lt;('ESS Jul 2021'!R48+'ESS Jul 2021'!P48),0,IF($C$42*$C$43&lt;=('ESS Jul 2021'!T48+'ESS Jul 2021'!R48+'ESS Jul 2021'!P48),(($C$42*$C$43-('ESS Jul 2021'!R48+'ESS Jul 2021'!P48))*'ESS Jul 2021'!S48/100),('ESS Jul 2021'!T48*'ESS Jul 2021'!S48/100))),0)</f>
        <v>0</v>
      </c>
      <c r="G63" s="215">
        <f>IF(AND('ESS Jul 2021'!R49&gt;0,'ESS Jul 2021'!T49&gt;0),IF(($C$42*$C$43&lt;'ESS Jul 2021'!T49),(0),($C$42*$C$43*'ESS Jul 2021'!T49)*'ESS Jul 2021'!U49/100),IF(AND('ESS Jul 2021'!R49&gt;0,'ESS Jul 2021'!T49=""),IF(($C$42*$C$43&lt;'ESS Jul 2021'!R49+'ESS Jul 2021'!P49),(0),(($C$42*$C$43-('ESS Jul 2021'!R49+'ESS Jul 2021'!P49))*'ESS Jul 2021'!S49/100)),IF(AND('ESS Jul 2021'!P49&gt;0,'ESS Jul 2021'!R49=""&gt;0),IF(($C$42*$C$43&lt;'ESS Jul 2021'!P49),(0),($C$42*$C$43-'ESS Jul 2021'!P49)*'ESS Jul 2021'!Q49/100),0)))</f>
        <v>0</v>
      </c>
      <c r="H63" s="215">
        <f>($C$42*$C$44)*'ESS Jul 2021'!AE49/100</f>
        <v>86.999999999999986</v>
      </c>
      <c r="I63" s="215">
        <f>SUM(C63:H63)</f>
        <v>539.54999999999995</v>
      </c>
      <c r="J63" s="377">
        <f t="shared" si="31"/>
        <v>1630.3999999999999</v>
      </c>
      <c r="K63" s="209">
        <f t="shared" si="32"/>
        <v>2158.1999999999998</v>
      </c>
      <c r="L63" s="181">
        <f t="shared" si="27"/>
        <v>2374.02</v>
      </c>
      <c r="M63" s="209">
        <f>'ESS Jul 2021'!AZ49</f>
        <v>0</v>
      </c>
      <c r="N63" s="209">
        <f>'ESS Jul 2021'!BA49</f>
        <v>0</v>
      </c>
      <c r="O63" s="209">
        <f>'ESS Jul 2021'!BB49</f>
        <v>0</v>
      </c>
      <c r="P63" s="209">
        <f>'ESS Jul 2021'!BC49</f>
        <v>3</v>
      </c>
      <c r="Q63" s="158" t="str">
        <f t="shared" si="28"/>
        <v>Pay-on-time off usage</v>
      </c>
      <c r="R63" s="158" t="str">
        <f t="shared" si="29"/>
        <v>Exclusive</v>
      </c>
      <c r="S63" s="209">
        <f t="shared" si="33"/>
        <v>2158.1999999999998</v>
      </c>
      <c r="T63" s="209">
        <f t="shared" si="34"/>
        <v>2109.288</v>
      </c>
      <c r="U63" s="381">
        <f t="shared" si="35"/>
        <v>2374.02</v>
      </c>
      <c r="V63" s="381">
        <f t="shared" si="35"/>
        <v>2320.2168000000001</v>
      </c>
      <c r="W63" s="210">
        <f>'ESS Jul 2021'!BL49</f>
        <v>0</v>
      </c>
      <c r="X63" s="211" t="str">
        <f>'ESS Jul 2021'!BM49</f>
        <v>n</v>
      </c>
      <c r="Y63" s="419"/>
      <c r="Z63" s="419"/>
      <c r="AA63" s="419"/>
      <c r="AB63" s="419"/>
      <c r="AC63" s="419"/>
      <c r="AD63" s="419"/>
      <c r="AE63" s="419"/>
      <c r="AF63" s="419"/>
      <c r="AG63" s="419"/>
      <c r="AH63" s="419"/>
      <c r="AI63" s="419"/>
      <c r="AJ63" s="419"/>
      <c r="AK63" s="419"/>
      <c r="AL63" s="419"/>
      <c r="AM63" s="419"/>
      <c r="AN63" s="419"/>
      <c r="AO63" s="419"/>
      <c r="AP63" s="419"/>
      <c r="AQ63" s="419"/>
    </row>
    <row r="64" spans="1:43" x14ac:dyDescent="0.15">
      <c r="A64" s="163" t="str">
        <f>'ESS Jul 2021'!K50</f>
        <v>Sumo Power</v>
      </c>
      <c r="B64" s="158" t="str">
        <f>'ESS Jul 2021'!L50</f>
        <v>Assure</v>
      </c>
      <c r="C64" s="215">
        <f>IF('ESS Jul 2021'!BP50=0,91*'ESS Jul 2021'!M50/100,(91*'ESS Jul 2021'!M50/100)+'ESS Jul 2021'!BP50/4)</f>
        <v>122.85</v>
      </c>
      <c r="D64" s="215">
        <f>IF('ESS Jul 2021'!O50="",$C$42*$C$43*'ESS Jul 2021'!N50/100,IF($C$42*$C$43&gt;='ESS Jul 2021'!P50,('ESS Jul 2021'!P50*'ESS Jul 2021'!N50/100),($C$42*$C$43*'ESS Jul 2021'!N50/100)))</f>
        <v>314.99999999999994</v>
      </c>
      <c r="E64" s="215">
        <f>IF(AND('ESS Jul 2021'!P50&gt;0,'ESS Jul 2021'!R50&gt;0),IF($C$42*$C$43&lt;'ESS Jul 2021'!P50,0,IF($C$42*$C$43&lt;=('ESS Jul 2021'!R50+'ESS Jul 2021'!P50),(($C$42*$C$43-'ESS Jul 2021'!P50)*'ESS Jul 2021'!Q50/100),(('ESS Jul 2021'!R50)*'ESS Jul 2021'!Q50/100))),0)</f>
        <v>0</v>
      </c>
      <c r="F64" s="215">
        <f>IF(AND('ESS Jul 2021'!Q49&gt;0,'ESS Jul 2021'!S49&gt;0),IF($C$42*$C$43&lt;('ESS Jul 2021'!R49+'ESS Jul 2021'!P49),0,IF($C$42*$C$43&lt;=('ESS Jul 2021'!T49+'ESS Jul 2021'!R49+'ESS Jul 2021'!P49),(($C$42*$C$43-('ESS Jul 2021'!R49+'ESS Jul 2021'!P49))*'ESS Jul 2021'!S49/100),('ESS Jul 2021'!T49*'ESS Jul 2021'!S49/100))),0)</f>
        <v>0</v>
      </c>
      <c r="G64" s="215">
        <f>IF(AND('ESS Jul 2021'!R50&gt;0,'ESS Jul 2021'!T50&gt;0),IF(($C$42*$C$43&lt;'ESS Jul 2021'!T50),(0),($C$42*$C$43*'ESS Jul 2021'!T50)*'ESS Jul 2021'!U50/100),IF(AND('ESS Jul 2021'!R50&gt;0,'ESS Jul 2021'!T50=""),IF(($C$42*$C$43&lt;'ESS Jul 2021'!R50+'ESS Jul 2021'!P50),(0),(($C$42*$C$43-('ESS Jul 2021'!R50+'ESS Jul 2021'!P50))*'ESS Jul 2021'!S50/100)),IF(AND('ESS Jul 2021'!P50&gt;0,'ESS Jul 2021'!R50=""&gt;0),IF(($C$42*$C$43&lt;'ESS Jul 2021'!P50),(0),($C$42*$C$43-'ESS Jul 2021'!P50)*'ESS Jul 2021'!Q50/100),0)))</f>
        <v>0</v>
      </c>
      <c r="H64" s="215">
        <f>($C$42*$C$44)*'ESS Jul 2021'!AE50/100</f>
        <v>84</v>
      </c>
      <c r="I64" s="215">
        <f t="shared" ref="I64:I72" si="36">SUM(C64:H64)</f>
        <v>521.84999999999991</v>
      </c>
      <c r="J64" s="377">
        <f t="shared" si="31"/>
        <v>1595.9999999999995</v>
      </c>
      <c r="K64" s="209">
        <f t="shared" si="32"/>
        <v>2087.3999999999996</v>
      </c>
      <c r="L64" s="181">
        <f t="shared" si="27"/>
        <v>2296.14</v>
      </c>
      <c r="M64" s="209">
        <f>'ESS Jul 2021'!AZ50</f>
        <v>0</v>
      </c>
      <c r="N64" s="209">
        <f>'ESS Jul 2021'!BA50</f>
        <v>0</v>
      </c>
      <c r="O64" s="209">
        <f>'ESS Jul 2021'!BB50</f>
        <v>0</v>
      </c>
      <c r="P64" s="209">
        <f>'ESS Jul 2021'!BC50</f>
        <v>0</v>
      </c>
      <c r="Q64" s="158" t="str">
        <f t="shared" si="28"/>
        <v>No discount</v>
      </c>
      <c r="R64" s="158" t="str">
        <f t="shared" si="29"/>
        <v>Exclusive</v>
      </c>
      <c r="S64" s="209">
        <f t="shared" si="33"/>
        <v>2087.3999999999996</v>
      </c>
      <c r="T64" s="209">
        <f t="shared" si="34"/>
        <v>2087.3999999999996</v>
      </c>
      <c r="U64" s="381">
        <f t="shared" ref="U64:V72" si="37">S64*1.1</f>
        <v>2296.14</v>
      </c>
      <c r="V64" s="381">
        <f t="shared" si="37"/>
        <v>2296.14</v>
      </c>
      <c r="W64" s="210">
        <f>'ESS Jul 2021'!BL50</f>
        <v>0</v>
      </c>
      <c r="X64" s="211" t="str">
        <f>'ESS Jul 2021'!BM50</f>
        <v>n</v>
      </c>
      <c r="Y64" s="419"/>
      <c r="Z64" s="419"/>
      <c r="AA64" s="419"/>
      <c r="AB64" s="419"/>
      <c r="AC64" s="419"/>
      <c r="AD64" s="419"/>
      <c r="AE64" s="419"/>
      <c r="AF64" s="419"/>
      <c r="AG64" s="419"/>
      <c r="AH64" s="419"/>
      <c r="AI64" s="419"/>
      <c r="AJ64" s="419"/>
      <c r="AK64" s="419"/>
      <c r="AL64" s="419"/>
      <c r="AM64" s="419"/>
      <c r="AN64" s="419"/>
      <c r="AO64" s="419"/>
      <c r="AP64" s="419"/>
      <c r="AQ64" s="419"/>
    </row>
    <row r="65" spans="1:43" x14ac:dyDescent="0.15">
      <c r="A65" s="163" t="str">
        <f>'ESS Jul 2021'!K51</f>
        <v>Future X Power</v>
      </c>
      <c r="B65" s="158" t="str">
        <f>'ESS Jul 2021'!L51</f>
        <v>Flexi Saver</v>
      </c>
      <c r="C65" s="215">
        <f>IF('ESS Jul 2021'!BP51=0,91*'ESS Jul 2021'!M51/100,(91*'ESS Jul 2021'!M51/100)+'ESS Jul 2021'!BP51/4)</f>
        <v>130.13</v>
      </c>
      <c r="D65" s="215">
        <f>IF('ESS Jul 2021'!O51="",$C$42*$C$43*'ESS Jul 2021'!N51/100,IF($C$42*$C$43&gt;='ESS Jul 2021'!P51,('ESS Jul 2021'!P51*'ESS Jul 2021'!N51/100),($C$42*$C$43*'ESS Jul 2021'!N51/100)))</f>
        <v>295.39999999999998</v>
      </c>
      <c r="E65" s="215">
        <f>IF(AND('ESS Jul 2021'!P51&gt;0,'ESS Jul 2021'!R51&gt;0),IF($C$42*$C$43&lt;'ESS Jul 2021'!P51,0,IF($C$42*$C$43&lt;=('ESS Jul 2021'!R51+'ESS Jul 2021'!P51),(($C$42*$C$43-'ESS Jul 2021'!P51)*'ESS Jul 2021'!Q51/100),(('ESS Jul 2021'!R51)*'ESS Jul 2021'!Q51/100))),0)</f>
        <v>0</v>
      </c>
      <c r="F65" s="215">
        <f>IF(AND('ESS Jul 2021'!Q50&gt;0,'ESS Jul 2021'!S50&gt;0),IF($C$42*$C$43&lt;('ESS Jul 2021'!R50+'ESS Jul 2021'!P50),0,IF($C$42*$C$43&lt;=('ESS Jul 2021'!T50+'ESS Jul 2021'!R50+'ESS Jul 2021'!P50),(($C$42*$C$43-('ESS Jul 2021'!R50+'ESS Jul 2021'!P50))*'ESS Jul 2021'!S50/100),('ESS Jul 2021'!T50*'ESS Jul 2021'!S50/100))),0)</f>
        <v>0</v>
      </c>
      <c r="G65" s="215">
        <f>IF(AND('ESS Jul 2021'!R51&gt;0,'ESS Jul 2021'!T51&gt;0),IF(($C$42*$C$43&lt;'ESS Jul 2021'!T51),(0),($C$42*$C$43*'ESS Jul 2021'!T51)*'ESS Jul 2021'!U51/100),IF(AND('ESS Jul 2021'!R51&gt;0,'ESS Jul 2021'!T51=""),IF(($C$42*$C$43&lt;'ESS Jul 2021'!R51+'ESS Jul 2021'!P51),(0),(($C$42*$C$43-('ESS Jul 2021'!R51+'ESS Jul 2021'!P51))*'ESS Jul 2021'!S51/100)),IF(AND('ESS Jul 2021'!P51&gt;0,'ESS Jul 2021'!R51=""&gt;0),IF(($C$42*$C$43&lt;'ESS Jul 2021'!P51),(0),($C$42*$C$43-'ESS Jul 2021'!P51)*'ESS Jul 2021'!Q51/100),0)))</f>
        <v>0</v>
      </c>
      <c r="H65" s="215">
        <f>($C$42*$C$44)*'ESS Jul 2021'!AE51/100</f>
        <v>98.999999999999986</v>
      </c>
      <c r="I65" s="215">
        <f t="shared" si="36"/>
        <v>524.53</v>
      </c>
      <c r="J65" s="377">
        <f t="shared" si="31"/>
        <v>1577.6</v>
      </c>
      <c r="K65" s="209">
        <f t="shared" si="32"/>
        <v>2098.12</v>
      </c>
      <c r="L65" s="181">
        <f t="shared" si="27"/>
        <v>2307.9320000000002</v>
      </c>
      <c r="M65" s="209">
        <f>'ESS Jul 2021'!AZ51</f>
        <v>0</v>
      </c>
      <c r="N65" s="209">
        <f>'ESS Jul 2021'!BA51</f>
        <v>0</v>
      </c>
      <c r="O65" s="209">
        <f>'ESS Jul 2021'!BB51</f>
        <v>0</v>
      </c>
      <c r="P65" s="209">
        <f>'ESS Jul 2021'!BC51</f>
        <v>0</v>
      </c>
      <c r="Q65" s="158" t="str">
        <f t="shared" si="28"/>
        <v>No discount</v>
      </c>
      <c r="R65" s="158" t="str">
        <f t="shared" si="29"/>
        <v>Exclusive</v>
      </c>
      <c r="S65" s="209">
        <f t="shared" si="33"/>
        <v>2098.12</v>
      </c>
      <c r="T65" s="209">
        <f t="shared" si="34"/>
        <v>2098.12</v>
      </c>
      <c r="U65" s="381">
        <f t="shared" si="37"/>
        <v>2307.9320000000002</v>
      </c>
      <c r="V65" s="381">
        <f t="shared" si="37"/>
        <v>2307.9320000000002</v>
      </c>
      <c r="W65" s="210">
        <f>'ESS Jul 2021'!BL51</f>
        <v>0</v>
      </c>
      <c r="X65" s="211" t="str">
        <f>'ESS Jul 2021'!BM51</f>
        <v>n</v>
      </c>
      <c r="Y65" s="419"/>
      <c r="Z65" s="419"/>
      <c r="AA65" s="419"/>
      <c r="AB65" s="419"/>
      <c r="AC65" s="419"/>
      <c r="AD65" s="419"/>
      <c r="AE65" s="419"/>
      <c r="AF65" s="419"/>
      <c r="AG65" s="419"/>
      <c r="AH65" s="419"/>
      <c r="AI65" s="419"/>
      <c r="AJ65" s="419"/>
      <c r="AK65" s="419"/>
      <c r="AL65" s="419"/>
      <c r="AM65" s="419"/>
      <c r="AN65" s="419"/>
      <c r="AO65" s="419"/>
      <c r="AP65" s="419"/>
      <c r="AQ65" s="419"/>
    </row>
    <row r="66" spans="1:43" x14ac:dyDescent="0.15">
      <c r="A66" s="163" t="str">
        <f>'ESS Jul 2021'!K52</f>
        <v>Amber Electric</v>
      </c>
      <c r="B66" s="158" t="str">
        <f>'ESS Jul 2021'!L52</f>
        <v>Amber Plan</v>
      </c>
      <c r="C66" s="215">
        <f>IF('ESS Jul 2021'!BP52=0,91*'ESS Jul 2021'!M52/100,(91*'ESS Jul 2021'!M52/100)+'ESS Jul 2021'!BP52/4)</f>
        <v>168.04436363636364</v>
      </c>
      <c r="D66" s="215">
        <f>IF('ESS Jul 2021'!O52="",$C$42*$C$43*'ESS Jul 2021'!N52/100,IF($C$42*$C$43&gt;='ESS Jul 2021'!P52,('ESS Jul 2021'!P52*'ESS Jul 2021'!N52/100),($C$42*$C$43*'ESS Jul 2021'!N52/100)))</f>
        <v>333.07272727272726</v>
      </c>
      <c r="E66" s="215">
        <f>IF(AND('ESS Jul 2021'!P52&gt;0,'ESS Jul 2021'!R52&gt;0),IF($C$42*$C$43&lt;'ESS Jul 2021'!P52,0,IF($C$42*$C$43&lt;=('ESS Jul 2021'!R52+'ESS Jul 2021'!P52),(($C$42*$C$43-'ESS Jul 2021'!P52)*'ESS Jul 2021'!Q52/100),(('ESS Jul 2021'!R52)*'ESS Jul 2021'!Q52/100))),0)</f>
        <v>0</v>
      </c>
      <c r="F66" s="215">
        <f>IF(AND('ESS Jul 2021'!Q51&gt;0,'ESS Jul 2021'!S51&gt;0),IF($C$42*$C$43&lt;('ESS Jul 2021'!R51+'ESS Jul 2021'!P51),0,IF($C$42*$C$43&lt;=('ESS Jul 2021'!T51+'ESS Jul 2021'!R51+'ESS Jul 2021'!P51),(($C$42*$C$43-('ESS Jul 2021'!R51+'ESS Jul 2021'!P51))*'ESS Jul 2021'!S51/100),('ESS Jul 2021'!T51*'ESS Jul 2021'!S51/100))),0)</f>
        <v>0</v>
      </c>
      <c r="G66" s="215">
        <f>IF(AND('ESS Jul 2021'!R52&gt;0,'ESS Jul 2021'!T52&gt;0),IF(($C$42*$C$43&lt;'ESS Jul 2021'!T52),(0),($C$42*$C$43*'ESS Jul 2021'!T52)*'ESS Jul 2021'!U52/100),IF(AND('ESS Jul 2021'!R52&gt;0,'ESS Jul 2021'!T52=""),IF(($C$42*$C$43&lt;'ESS Jul 2021'!R52+'ESS Jul 2021'!P52),(0),(($C$42*$C$43-('ESS Jul 2021'!R52+'ESS Jul 2021'!P52))*'ESS Jul 2021'!S52/100)),IF(AND('ESS Jul 2021'!P52&gt;0,'ESS Jul 2021'!R52=""&gt;0),IF(($C$42*$C$43&lt;'ESS Jul 2021'!P52),(0),($C$42*$C$43-'ESS Jul 2021'!P52)*'ESS Jul 2021'!Q52/100),0)))</f>
        <v>0</v>
      </c>
      <c r="H66" s="215">
        <f>($C$42*$C$44)*'ESS Jul 2021'!AE52/100</f>
        <v>89.018181818181816</v>
      </c>
      <c r="I66" s="215">
        <f t="shared" si="36"/>
        <v>590.13527272727276</v>
      </c>
      <c r="J66" s="377">
        <f t="shared" si="31"/>
        <v>1688.3636363636365</v>
      </c>
      <c r="K66" s="209">
        <f t="shared" si="32"/>
        <v>2360.5410909090911</v>
      </c>
      <c r="L66" s="181">
        <f t="shared" si="27"/>
        <v>2596.5952000000002</v>
      </c>
      <c r="M66" s="209">
        <f>'ESS Jul 2021'!AZ52</f>
        <v>0</v>
      </c>
      <c r="N66" s="209">
        <f>'ESS Jul 2021'!BA52</f>
        <v>0</v>
      </c>
      <c r="O66" s="209">
        <f>'ESS Jul 2021'!BB52</f>
        <v>0</v>
      </c>
      <c r="P66" s="209">
        <f>'ESS Jul 2021'!BC52</f>
        <v>0</v>
      </c>
      <c r="Q66" s="158" t="str">
        <f t="shared" si="28"/>
        <v>No discount</v>
      </c>
      <c r="R66" s="158" t="str">
        <f t="shared" si="29"/>
        <v>Exclusive</v>
      </c>
      <c r="S66" s="209">
        <f t="shared" si="33"/>
        <v>2360.5410909090911</v>
      </c>
      <c r="T66" s="209">
        <f t="shared" si="34"/>
        <v>2360.5410909090911</v>
      </c>
      <c r="U66" s="381">
        <f t="shared" si="37"/>
        <v>2596.5952000000002</v>
      </c>
      <c r="V66" s="381">
        <f t="shared" si="37"/>
        <v>2596.5952000000002</v>
      </c>
      <c r="W66" s="210">
        <f>'ESS Jul 2021'!BL52</f>
        <v>0</v>
      </c>
      <c r="X66" s="211" t="str">
        <f>'ESS Jul 2021'!BM52</f>
        <v>n</v>
      </c>
      <c r="Y66" s="419"/>
      <c r="Z66" s="419"/>
      <c r="AA66" s="419"/>
      <c r="AB66" s="419"/>
      <c r="AC66" s="419"/>
      <c r="AD66" s="419"/>
      <c r="AE66" s="419"/>
      <c r="AF66" s="419"/>
      <c r="AG66" s="419"/>
      <c r="AH66" s="419"/>
      <c r="AI66" s="419"/>
      <c r="AJ66" s="419"/>
      <c r="AK66" s="419"/>
      <c r="AL66" s="419"/>
      <c r="AM66" s="419"/>
      <c r="AN66" s="419"/>
      <c r="AO66" s="419"/>
      <c r="AP66" s="419"/>
      <c r="AQ66" s="419"/>
    </row>
    <row r="67" spans="1:43" x14ac:dyDescent="0.15">
      <c r="A67" s="163" t="str">
        <f>'ESS Jul 2021'!K53</f>
        <v>Bright Spark Power</v>
      </c>
      <c r="B67" s="158" t="str">
        <f>'ESS Jul 2021'!L53</f>
        <v>12 Month Contract</v>
      </c>
      <c r="C67" s="215">
        <f>IF('ESS Jul 2021'!BP53=0,91*'ESS Jul 2021'!M53/100,(91*'ESS Jul 2021'!M53/100)+'ESS Jul 2021'!BP53/4)</f>
        <v>123.26363636363634</v>
      </c>
      <c r="D67" s="215">
        <f>IF('ESS Jul 2021'!O53="",$C$42*$C$43*'ESS Jul 2021'!N53/100,IF($C$42*$C$43&gt;='ESS Jul 2021'!P53,('ESS Jul 2021'!P53*'ESS Jul 2021'!N53/100),($C$42*$C$43*'ESS Jul 2021'!N53/100)))</f>
        <v>292.59999999999997</v>
      </c>
      <c r="E67" s="215">
        <f>IF(AND('ESS Jul 2021'!P53&gt;0,'ESS Jul 2021'!R53&gt;0),IF($C$42*$C$43&lt;'ESS Jul 2021'!P53,0,IF($C$42*$C$43&lt;=('ESS Jul 2021'!R53+'ESS Jul 2021'!P53),(($C$42*$C$43-'ESS Jul 2021'!P53)*'ESS Jul 2021'!Q53/100),(('ESS Jul 2021'!R53)*'ESS Jul 2021'!Q53/100))),0)</f>
        <v>0</v>
      </c>
      <c r="F67" s="215">
        <f>IF(AND('ESS Jul 2021'!Q52&gt;0,'ESS Jul 2021'!S52&gt;0),IF($C$42*$C$43&lt;('ESS Jul 2021'!R52+'ESS Jul 2021'!P52),0,IF($C$42*$C$43&lt;=('ESS Jul 2021'!T52+'ESS Jul 2021'!R52+'ESS Jul 2021'!P52),(($C$42*$C$43-('ESS Jul 2021'!R52+'ESS Jul 2021'!P52))*'ESS Jul 2021'!S52/100),('ESS Jul 2021'!T52*'ESS Jul 2021'!S52/100))),0)</f>
        <v>0</v>
      </c>
      <c r="G67" s="215">
        <f>IF(AND('ESS Jul 2021'!R53&gt;0,'ESS Jul 2021'!T53&gt;0),IF(($C$42*$C$43&lt;'ESS Jul 2021'!T53),(0),($C$42*$C$43*'ESS Jul 2021'!T53)*'ESS Jul 2021'!U53/100),IF(AND('ESS Jul 2021'!R53&gt;0,'ESS Jul 2021'!T53=""),IF(($C$42*$C$43&lt;'ESS Jul 2021'!R53+'ESS Jul 2021'!P53),(0),(($C$42*$C$43-('ESS Jul 2021'!R53+'ESS Jul 2021'!P53))*'ESS Jul 2021'!S53/100)),IF(AND('ESS Jul 2021'!P53&gt;0,'ESS Jul 2021'!R53=""&gt;0),IF(($C$42*$C$43&lt;'ESS Jul 2021'!P53),(0),($C$42*$C$43-'ESS Jul 2021'!P53)*'ESS Jul 2021'!Q53/100),0)))</f>
        <v>0</v>
      </c>
      <c r="H67" s="215">
        <f>($C$42*$C$44)*'ESS Jul 2021'!AE53/100</f>
        <v>81.763636363636365</v>
      </c>
      <c r="I67" s="215">
        <f t="shared" si="36"/>
        <v>497.62727272727267</v>
      </c>
      <c r="J67" s="377">
        <f t="shared" si="31"/>
        <v>1497.4545454545453</v>
      </c>
      <c r="K67" s="209">
        <f t="shared" si="32"/>
        <v>1990.5090909090907</v>
      </c>
      <c r="L67" s="181">
        <f t="shared" si="27"/>
        <v>2189.56</v>
      </c>
      <c r="M67" s="209">
        <f>'ESS Jul 2021'!AZ53</f>
        <v>0</v>
      </c>
      <c r="N67" s="209">
        <f>'ESS Jul 2021'!BA53</f>
        <v>0</v>
      </c>
      <c r="O67" s="209">
        <f>'ESS Jul 2021'!BB53</f>
        <v>0</v>
      </c>
      <c r="P67" s="209">
        <f>'ESS Jul 2021'!BC53</f>
        <v>0</v>
      </c>
      <c r="Q67" s="158" t="str">
        <f t="shared" si="28"/>
        <v>No discount</v>
      </c>
      <c r="R67" s="158" t="str">
        <f t="shared" si="29"/>
        <v>Exclusive</v>
      </c>
      <c r="S67" s="209">
        <f t="shared" si="33"/>
        <v>1990.5090909090907</v>
      </c>
      <c r="T67" s="209">
        <f t="shared" si="34"/>
        <v>1990.5090909090907</v>
      </c>
      <c r="U67" s="381">
        <f t="shared" si="37"/>
        <v>2189.56</v>
      </c>
      <c r="V67" s="381">
        <f t="shared" si="37"/>
        <v>2189.56</v>
      </c>
      <c r="W67" s="210">
        <f>'ESS Jul 2021'!BL53</f>
        <v>12</v>
      </c>
      <c r="X67" s="211" t="str">
        <f>'ESS Jul 2021'!BM53</f>
        <v>n</v>
      </c>
      <c r="Y67" s="419"/>
      <c r="Z67" s="419"/>
      <c r="AA67" s="419"/>
      <c r="AB67" s="419"/>
      <c r="AC67" s="419"/>
      <c r="AD67" s="419"/>
      <c r="AE67" s="419"/>
      <c r="AF67" s="419"/>
      <c r="AG67" s="419"/>
      <c r="AH67" s="419"/>
      <c r="AI67" s="419"/>
      <c r="AJ67" s="419"/>
      <c r="AK67" s="419"/>
      <c r="AL67" s="419"/>
      <c r="AM67" s="419"/>
      <c r="AN67" s="419"/>
      <c r="AO67" s="419"/>
      <c r="AP67" s="419"/>
      <c r="AQ67" s="419"/>
    </row>
    <row r="68" spans="1:43" x14ac:dyDescent="0.15">
      <c r="A68" s="163" t="str">
        <f>'ESS Jul 2021'!K54</f>
        <v>Discover Energy</v>
      </c>
      <c r="B68" s="158" t="str">
        <f>'ESS Jul 2021'!L54</f>
        <v>Smart Saver</v>
      </c>
      <c r="C68" s="215">
        <f>IF('ESS Jul 2021'!BP54=0,91*'ESS Jul 2021'!M54/100,(91*'ESS Jul 2021'!M54/100)+'ESS Jul 2021'!BP54/4)</f>
        <v>121.89036363636363</v>
      </c>
      <c r="D68" s="215">
        <f>IF('ESS Jul 2021'!O54="",$C$42*$C$43*'ESS Jul 2021'!N54/100,IF($C$42*$C$43&gt;='ESS Jul 2021'!P54,('ESS Jul 2021'!P54*'ESS Jul 2021'!N54/100),($C$42*$C$43*'ESS Jul 2021'!N54/100)))</f>
        <v>391.49090909090904</v>
      </c>
      <c r="E68" s="215">
        <f>IF(AND('ESS Jul 2021'!P54&gt;0,'ESS Jul 2021'!R54&gt;0),IF($C$42*$C$43&lt;'ESS Jul 2021'!P54,0,IF($C$42*$C$43&lt;=('ESS Jul 2021'!R54+'ESS Jul 2021'!P54),(($C$42*$C$43-'ESS Jul 2021'!P54)*'ESS Jul 2021'!Q54/100),(('ESS Jul 2021'!R54)*'ESS Jul 2021'!Q54/100))),0)</f>
        <v>0</v>
      </c>
      <c r="F68" s="215">
        <f>IF(AND('ESS Jul 2021'!Q53&gt;0,'ESS Jul 2021'!S53&gt;0),IF($C$42*$C$43&lt;('ESS Jul 2021'!R53+'ESS Jul 2021'!P53),0,IF($C$42*$C$43&lt;=('ESS Jul 2021'!T53+'ESS Jul 2021'!R53+'ESS Jul 2021'!P53),(($C$42*$C$43-('ESS Jul 2021'!R53+'ESS Jul 2021'!P53))*'ESS Jul 2021'!S53/100),('ESS Jul 2021'!T53*'ESS Jul 2021'!S53/100))),0)</f>
        <v>0</v>
      </c>
      <c r="G68" s="215">
        <f>IF(AND('ESS Jul 2021'!R54&gt;0,'ESS Jul 2021'!T54&gt;0),IF(($C$42*$C$43&lt;'ESS Jul 2021'!T54),(0),($C$42*$C$43*'ESS Jul 2021'!T54)*'ESS Jul 2021'!U54/100),IF(AND('ESS Jul 2021'!R54&gt;0,'ESS Jul 2021'!T54=""),IF(($C$42*$C$43&lt;'ESS Jul 2021'!R54+'ESS Jul 2021'!P54),(0),(($C$42*$C$43-('ESS Jul 2021'!R54+'ESS Jul 2021'!P54))*'ESS Jul 2021'!S54/100)),IF(AND('ESS Jul 2021'!P54&gt;0,'ESS Jul 2021'!R54=""&gt;0),IF(($C$42*$C$43&lt;'ESS Jul 2021'!P54),(0),($C$42*$C$43-'ESS Jul 2021'!P54)*'ESS Jul 2021'!Q54/100),0)))</f>
        <v>0</v>
      </c>
      <c r="H68" s="215">
        <f>($C$42*$C$44)*'ESS Jul 2021'!AE54/100</f>
        <v>85.8</v>
      </c>
      <c r="I68" s="215">
        <f t="shared" si="36"/>
        <v>599.18127272727259</v>
      </c>
      <c r="J68" s="377">
        <f t="shared" si="31"/>
        <v>1909.1636363636358</v>
      </c>
      <c r="K68" s="209">
        <f t="shared" si="32"/>
        <v>2396.7250909090903</v>
      </c>
      <c r="L68" s="181">
        <f t="shared" si="27"/>
        <v>2636.3975999999998</v>
      </c>
      <c r="M68" s="209">
        <f>'ESS Jul 2021'!AZ54</f>
        <v>0</v>
      </c>
      <c r="N68" s="209">
        <f>'ESS Jul 2021'!BA54</f>
        <v>21</v>
      </c>
      <c r="O68" s="209">
        <f>'ESS Jul 2021'!BB54</f>
        <v>0</v>
      </c>
      <c r="P68" s="209">
        <f>'ESS Jul 2021'!BC54</f>
        <v>0</v>
      </c>
      <c r="Q68" s="158" t="str">
        <f t="shared" si="28"/>
        <v>Guaranteed off usage</v>
      </c>
      <c r="R68" s="158" t="str">
        <f t="shared" si="29"/>
        <v>Exclusive</v>
      </c>
      <c r="S68" s="209">
        <f t="shared" si="33"/>
        <v>1995.8007272727268</v>
      </c>
      <c r="T68" s="209">
        <f t="shared" si="34"/>
        <v>1995.8007272727268</v>
      </c>
      <c r="U68" s="381">
        <f t="shared" si="37"/>
        <v>2195.3807999999995</v>
      </c>
      <c r="V68" s="381">
        <f t="shared" si="37"/>
        <v>2195.3807999999995</v>
      </c>
      <c r="W68" s="210">
        <f>'ESS Jul 2021'!BL54</f>
        <v>0</v>
      </c>
      <c r="X68" s="211" t="str">
        <f>'ESS Jul 2021'!BM54</f>
        <v>n</v>
      </c>
      <c r="Y68" s="419"/>
      <c r="Z68" s="419"/>
      <c r="AA68" s="419"/>
      <c r="AB68" s="419"/>
      <c r="AC68" s="419"/>
      <c r="AD68" s="419"/>
      <c r="AE68" s="419"/>
      <c r="AF68" s="419"/>
      <c r="AG68" s="419"/>
      <c r="AH68" s="419"/>
      <c r="AI68" s="419"/>
      <c r="AJ68" s="419"/>
      <c r="AK68" s="419"/>
      <c r="AL68" s="419"/>
      <c r="AM68" s="419"/>
      <c r="AN68" s="419"/>
      <c r="AO68" s="419"/>
      <c r="AP68" s="419"/>
      <c r="AQ68" s="419"/>
    </row>
    <row r="69" spans="1:43" x14ac:dyDescent="0.15">
      <c r="A69" s="163" t="str">
        <f>'ESS Jul 2021'!K55</f>
        <v>GloBird Energy</v>
      </c>
      <c r="B69" s="158" t="str">
        <f>'ESS Jul 2021'!L55</f>
        <v>UltraSave</v>
      </c>
      <c r="C69" s="215">
        <f>IF('ESS Jul 2021'!BP55=0,91*'ESS Jul 2021'!M55/100,(91*'ESS Jul 2021'!M55/100)+'ESS Jul 2021'!BP55/4)</f>
        <v>121.03</v>
      </c>
      <c r="D69" s="215">
        <f>IF('ESS Jul 2021'!O55="",$C$42*$C$43*'ESS Jul 2021'!N55/100,IF($C$42*$C$43&gt;='ESS Jul 2021'!P55,('ESS Jul 2021'!P55*'ESS Jul 2021'!N55/100),($C$42*$C$43*'ESS Jul 2021'!N55/100)))</f>
        <v>319.2</v>
      </c>
      <c r="E69" s="215">
        <f>IF(AND('ESS Jul 2021'!P55&gt;0,'ESS Jul 2021'!R55&gt;0),IF($C$42*$C$43&lt;'ESS Jul 2021'!P55,0,IF($C$42*$C$43&lt;=('ESS Jul 2021'!R55+'ESS Jul 2021'!P55),(($C$42*$C$43-'ESS Jul 2021'!P55)*'ESS Jul 2021'!Q55/100),(('ESS Jul 2021'!R55)*'ESS Jul 2021'!Q55/100))),0)</f>
        <v>0</v>
      </c>
      <c r="F69" s="215">
        <f>IF(AND('ESS Jul 2021'!Q54&gt;0,'ESS Jul 2021'!S54&gt;0),IF($C$42*$C$43&lt;('ESS Jul 2021'!R54+'ESS Jul 2021'!P54),0,IF($C$42*$C$43&lt;=('ESS Jul 2021'!T54+'ESS Jul 2021'!R54+'ESS Jul 2021'!P54),(($C$42*$C$43-('ESS Jul 2021'!R54+'ESS Jul 2021'!P54))*'ESS Jul 2021'!S54/100),('ESS Jul 2021'!T54*'ESS Jul 2021'!S54/100))),0)</f>
        <v>0</v>
      </c>
      <c r="G69" s="215">
        <f>IF(AND('ESS Jul 2021'!R55&gt;0,'ESS Jul 2021'!T55&gt;0),IF(($C$42*$C$43&lt;'ESS Jul 2021'!T55),(0),($C$42*$C$43*'ESS Jul 2021'!T55)*'ESS Jul 2021'!U55/100),IF(AND('ESS Jul 2021'!R55&gt;0,'ESS Jul 2021'!T55=""),IF(($C$42*$C$43&lt;'ESS Jul 2021'!R55+'ESS Jul 2021'!P55),(0),(($C$42*$C$43-('ESS Jul 2021'!R55+'ESS Jul 2021'!P55))*'ESS Jul 2021'!S55/100)),IF(AND('ESS Jul 2021'!P55&gt;0,'ESS Jul 2021'!R55=""&gt;0),IF(($C$42*$C$43&lt;'ESS Jul 2021'!P55),(0),($C$42*$C$43-'ESS Jul 2021'!P55)*'ESS Jul 2021'!Q55/100),0)))</f>
        <v>0</v>
      </c>
      <c r="H69" s="215">
        <f>($C$42*$C$44)*'ESS Jul 2021'!AE55/100</f>
        <v>93.6</v>
      </c>
      <c r="I69" s="215">
        <f t="shared" si="36"/>
        <v>533.83000000000004</v>
      </c>
      <c r="J69" s="377">
        <f t="shared" si="31"/>
        <v>1651.2000000000003</v>
      </c>
      <c r="K69" s="209">
        <f t="shared" si="32"/>
        <v>2135.3200000000002</v>
      </c>
      <c r="L69" s="181">
        <f t="shared" si="27"/>
        <v>2348.8520000000003</v>
      </c>
      <c r="M69" s="209">
        <f>'ESS Jul 2021'!AZ55</f>
        <v>0</v>
      </c>
      <c r="N69" s="209">
        <f>'ESS Jul 2021'!BA55</f>
        <v>0</v>
      </c>
      <c r="O69" s="209">
        <f>'ESS Jul 2021'!BB55</f>
        <v>0</v>
      </c>
      <c r="P69" s="209">
        <f>'ESS Jul 2021'!BC55</f>
        <v>0</v>
      </c>
      <c r="Q69" s="158" t="str">
        <f t="shared" si="28"/>
        <v>No discount</v>
      </c>
      <c r="R69" s="158" t="str">
        <f t="shared" si="29"/>
        <v>Exclusive</v>
      </c>
      <c r="S69" s="209">
        <f t="shared" si="33"/>
        <v>2135.3200000000002</v>
      </c>
      <c r="T69" s="209">
        <f t="shared" si="34"/>
        <v>2135.3200000000002</v>
      </c>
      <c r="U69" s="381">
        <f t="shared" si="37"/>
        <v>2348.8520000000003</v>
      </c>
      <c r="V69" s="381">
        <f t="shared" si="37"/>
        <v>2348.8520000000003</v>
      </c>
      <c r="W69" s="210">
        <f>'ESS Jul 2021'!BL55</f>
        <v>0</v>
      </c>
      <c r="X69" s="211" t="str">
        <f>'ESS Jul 2021'!BM55</f>
        <v>n</v>
      </c>
      <c r="Y69" s="419"/>
      <c r="Z69" s="419"/>
      <c r="AA69" s="419"/>
      <c r="AB69" s="419"/>
      <c r="AC69" s="419"/>
      <c r="AD69" s="419"/>
      <c r="AE69" s="419"/>
      <c r="AF69" s="419"/>
      <c r="AG69" s="419"/>
      <c r="AH69" s="419"/>
      <c r="AI69" s="419"/>
      <c r="AJ69" s="419"/>
      <c r="AK69" s="419"/>
      <c r="AL69" s="419"/>
      <c r="AM69" s="419"/>
      <c r="AN69" s="419"/>
      <c r="AO69" s="419"/>
      <c r="AP69" s="419"/>
      <c r="AQ69" s="419"/>
    </row>
    <row r="70" spans="1:43" x14ac:dyDescent="0.15">
      <c r="A70" s="163" t="str">
        <f>'ESS Jul 2021'!K56</f>
        <v>Kogan Energy</v>
      </c>
      <c r="B70" s="158" t="str">
        <f>'ESS Jul 2021'!L56</f>
        <v>Market offer</v>
      </c>
      <c r="C70" s="215">
        <f>IF('ESS Jul 2021'!BP56=0,91*'ESS Jul 2021'!M56/100,(91*'ESS Jul 2021'!M56/100)+'ESS Jul 2021'!BP56/4)</f>
        <v>131.29645454545454</v>
      </c>
      <c r="D70" s="215">
        <f>IF('ESS Jul 2021'!O56="",$C$42*$C$43*'ESS Jul 2021'!N56/100,IF($C$42*$C$43&gt;='ESS Jul 2021'!P56,('ESS Jul 2021'!P56*'ESS Jul 2021'!N56/100),($C$42*$C$43*'ESS Jul 2021'!N56/100)))</f>
        <v>281.65454545454543</v>
      </c>
      <c r="E70" s="215">
        <f>IF(AND('ESS Jul 2021'!P56&gt;0,'ESS Jul 2021'!R56&gt;0),IF($C$42*$C$43&lt;'ESS Jul 2021'!P56,0,IF($C$42*$C$43&lt;=('ESS Jul 2021'!R56+'ESS Jul 2021'!P56),(($C$42*$C$43-'ESS Jul 2021'!P56)*'ESS Jul 2021'!Q56/100),(('ESS Jul 2021'!R56)*'ESS Jul 2021'!Q56/100))),0)</f>
        <v>0</v>
      </c>
      <c r="F70" s="215">
        <f>IF(AND('ESS Jul 2021'!Q55&gt;0,'ESS Jul 2021'!S55&gt;0),IF($C$42*$C$43&lt;('ESS Jul 2021'!R55+'ESS Jul 2021'!P55),0,IF($C$42*$C$43&lt;=('ESS Jul 2021'!T55+'ESS Jul 2021'!R55+'ESS Jul 2021'!P55),(($C$42*$C$43-('ESS Jul 2021'!R55+'ESS Jul 2021'!P55))*'ESS Jul 2021'!S55/100),('ESS Jul 2021'!T55*'ESS Jul 2021'!S55/100))),0)</f>
        <v>0</v>
      </c>
      <c r="G70" s="215">
        <f>IF(AND('ESS Jul 2021'!R56&gt;0,'ESS Jul 2021'!T56&gt;0),IF(($C$42*$C$43&lt;'ESS Jul 2021'!T56),(0),($C$42*$C$43*'ESS Jul 2021'!T56)*'ESS Jul 2021'!U56/100),IF(AND('ESS Jul 2021'!R56&gt;0,'ESS Jul 2021'!T56=""),IF(($C$42*$C$43&lt;'ESS Jul 2021'!R56+'ESS Jul 2021'!P56),(0),(($C$42*$C$43-('ESS Jul 2021'!R56+'ESS Jul 2021'!P56))*'ESS Jul 2021'!S56/100)),IF(AND('ESS Jul 2021'!P56&gt;0,'ESS Jul 2021'!R56=""&gt;0),IF(($C$42*$C$43&lt;'ESS Jul 2021'!P56),(0),($C$42*$C$43-'ESS Jul 2021'!P56)*'ESS Jul 2021'!Q56/100),0)))</f>
        <v>0</v>
      </c>
      <c r="H70" s="215">
        <f>($C$42*$C$44)*'ESS Jul 2021'!AE56/100</f>
        <v>69.436363636363637</v>
      </c>
      <c r="I70" s="215">
        <f t="shared" si="36"/>
        <v>482.3873636363636</v>
      </c>
      <c r="J70" s="377">
        <f t="shared" si="31"/>
        <v>1404.3636363636363</v>
      </c>
      <c r="K70" s="209">
        <f t="shared" si="32"/>
        <v>1929.5494545454544</v>
      </c>
      <c r="L70" s="181">
        <f t="shared" si="27"/>
        <v>2122.5043999999998</v>
      </c>
      <c r="M70" s="209">
        <f>'ESS Jul 2021'!AZ56</f>
        <v>0</v>
      </c>
      <c r="N70" s="209">
        <f>'ESS Jul 2021'!BA56</f>
        <v>0</v>
      </c>
      <c r="O70" s="209">
        <f>'ESS Jul 2021'!BB56</f>
        <v>0</v>
      </c>
      <c r="P70" s="209">
        <f>'ESS Jul 2021'!BC56</f>
        <v>0</v>
      </c>
      <c r="Q70" s="158" t="str">
        <f t="shared" si="28"/>
        <v>No discount</v>
      </c>
      <c r="R70" s="158" t="str">
        <f t="shared" si="29"/>
        <v>Exclusive</v>
      </c>
      <c r="S70" s="209">
        <f t="shared" si="33"/>
        <v>1929.5494545454544</v>
      </c>
      <c r="T70" s="209">
        <f t="shared" si="34"/>
        <v>1929.5494545454544</v>
      </c>
      <c r="U70" s="381">
        <f t="shared" si="37"/>
        <v>2122.5043999999998</v>
      </c>
      <c r="V70" s="381">
        <f t="shared" si="37"/>
        <v>2122.5043999999998</v>
      </c>
      <c r="W70" s="210">
        <f>'ESS Jul 2021'!BL56</f>
        <v>0</v>
      </c>
      <c r="X70" s="211" t="str">
        <f>'ESS Jul 2021'!BM56</f>
        <v>n</v>
      </c>
      <c r="Y70" s="419"/>
      <c r="Z70" s="419"/>
      <c r="AA70" s="419"/>
      <c r="AB70" s="419"/>
      <c r="AC70" s="419"/>
      <c r="AD70" s="419"/>
      <c r="AE70" s="419"/>
      <c r="AF70" s="419"/>
      <c r="AG70" s="419"/>
      <c r="AH70" s="419"/>
      <c r="AI70" s="419"/>
      <c r="AJ70" s="419"/>
      <c r="AK70" s="419"/>
      <c r="AL70" s="419"/>
      <c r="AM70" s="419"/>
      <c r="AN70" s="419"/>
      <c r="AO70" s="419"/>
      <c r="AP70" s="419"/>
      <c r="AQ70" s="419"/>
    </row>
    <row r="71" spans="1:43" x14ac:dyDescent="0.15">
      <c r="A71" s="163" t="str">
        <f>'ESS Jul 2021'!K57</f>
        <v>Nectr</v>
      </c>
      <c r="B71" s="158" t="str">
        <f>'ESS Jul 2021'!L57</f>
        <v>Friends Clean</v>
      </c>
      <c r="C71" s="215">
        <f>IF('ESS Jul 2021'!BP57=0,91*'ESS Jul 2021'!M57/100,(91*'ESS Jul 2021'!M57/100)+'ESS Jul 2021'!BP57/4)</f>
        <v>102.82999999999998</v>
      </c>
      <c r="D71" s="215">
        <f>IF('ESS Jul 2021'!O57="",$C$42*$C$43*'ESS Jul 2021'!N57/100,IF($C$42*$C$43&gt;='ESS Jul 2021'!P57,('ESS Jul 2021'!P57*'ESS Jul 2021'!N57/100),($C$42*$C$43*'ESS Jul 2021'!N57/100)))</f>
        <v>317.79999999999995</v>
      </c>
      <c r="E71" s="215">
        <f>IF(AND('ESS Jul 2021'!P57&gt;0,'ESS Jul 2021'!R57&gt;0),IF($C$42*$C$43&lt;'ESS Jul 2021'!P57,0,IF($C$42*$C$43&lt;=('ESS Jul 2021'!R57+'ESS Jul 2021'!P57),(($C$42*$C$43-'ESS Jul 2021'!P57)*'ESS Jul 2021'!Q57/100),(('ESS Jul 2021'!R57)*'ESS Jul 2021'!Q57/100))),0)</f>
        <v>0</v>
      </c>
      <c r="F71" s="215">
        <f>IF(AND('ESS Jul 2021'!Q56&gt;0,'ESS Jul 2021'!S56&gt;0),IF($C$42*$C$43&lt;('ESS Jul 2021'!R56+'ESS Jul 2021'!P56),0,IF($C$42*$C$43&lt;=('ESS Jul 2021'!T56+'ESS Jul 2021'!R56+'ESS Jul 2021'!P56),(($C$42*$C$43-('ESS Jul 2021'!R56+'ESS Jul 2021'!P56))*'ESS Jul 2021'!S56/100),('ESS Jul 2021'!T56*'ESS Jul 2021'!S56/100))),0)</f>
        <v>0</v>
      </c>
      <c r="G71" s="215">
        <f>IF(AND('ESS Jul 2021'!R57&gt;0,'ESS Jul 2021'!T57&gt;0),IF(($C$42*$C$43&lt;'ESS Jul 2021'!T57),(0),($C$42*$C$43*'ESS Jul 2021'!T57)*'ESS Jul 2021'!U57/100),IF(AND('ESS Jul 2021'!R57&gt;0,'ESS Jul 2021'!T57=""),IF(($C$42*$C$43&lt;'ESS Jul 2021'!R57+'ESS Jul 2021'!P57),(0),(($C$42*$C$43-('ESS Jul 2021'!R57+'ESS Jul 2021'!P57))*'ESS Jul 2021'!S57/100)),IF(AND('ESS Jul 2021'!P57&gt;0,'ESS Jul 2021'!R57=""&gt;0),IF(($C$42*$C$43&lt;'ESS Jul 2021'!P57),(0),($C$42*$C$43-'ESS Jul 2021'!P57)*'ESS Jul 2021'!Q57/100),0)))</f>
        <v>0</v>
      </c>
      <c r="H71" s="215">
        <f>($C$42*$C$44)*'ESS Jul 2021'!AE57/100</f>
        <v>101.4</v>
      </c>
      <c r="I71" s="215">
        <f t="shared" si="36"/>
        <v>522.03</v>
      </c>
      <c r="J71" s="377">
        <f t="shared" si="31"/>
        <v>1676.8</v>
      </c>
      <c r="K71" s="209">
        <f t="shared" si="32"/>
        <v>2088.12</v>
      </c>
      <c r="L71" s="181">
        <f t="shared" si="27"/>
        <v>2296.9320000000002</v>
      </c>
      <c r="M71" s="209">
        <f>'ESS Jul 2021'!AZ57</f>
        <v>0</v>
      </c>
      <c r="N71" s="209">
        <f>'ESS Jul 2021'!BA57</f>
        <v>0</v>
      </c>
      <c r="O71" s="209">
        <f>'ESS Jul 2021'!BB57</f>
        <v>0</v>
      </c>
      <c r="P71" s="209">
        <f>'ESS Jul 2021'!BC57</f>
        <v>0</v>
      </c>
      <c r="Q71" s="158" t="str">
        <f t="shared" si="28"/>
        <v>No discount</v>
      </c>
      <c r="R71" s="158" t="str">
        <f t="shared" si="29"/>
        <v>Exclusive</v>
      </c>
      <c r="S71" s="209">
        <f t="shared" si="33"/>
        <v>2088.12</v>
      </c>
      <c r="T71" s="209">
        <f t="shared" si="34"/>
        <v>2088.12</v>
      </c>
      <c r="U71" s="381">
        <f t="shared" si="37"/>
        <v>2296.9320000000002</v>
      </c>
      <c r="V71" s="381">
        <f t="shared" si="37"/>
        <v>2296.9320000000002</v>
      </c>
      <c r="W71" s="210">
        <f>'ESS Jul 2021'!BL57</f>
        <v>0</v>
      </c>
      <c r="X71" s="211" t="str">
        <f>'ESS Jul 2021'!BM57</f>
        <v>n</v>
      </c>
      <c r="Y71" s="419"/>
      <c r="Z71" s="419"/>
      <c r="AA71" s="419"/>
      <c r="AB71" s="419"/>
      <c r="AC71" s="419"/>
      <c r="AD71" s="419"/>
      <c r="AE71" s="419"/>
      <c r="AF71" s="419"/>
      <c r="AG71" s="419"/>
      <c r="AH71" s="419"/>
      <c r="AI71" s="419"/>
      <c r="AJ71" s="419"/>
      <c r="AK71" s="419"/>
      <c r="AL71" s="419"/>
      <c r="AM71" s="419"/>
      <c r="AN71" s="419"/>
      <c r="AO71" s="419"/>
      <c r="AP71" s="419"/>
      <c r="AQ71" s="419"/>
    </row>
    <row r="72" spans="1:43" x14ac:dyDescent="0.15">
      <c r="A72" s="163" t="str">
        <f>'ESS Jul 2021'!K58</f>
        <v>OVO Energy</v>
      </c>
      <c r="B72" s="158" t="str">
        <f>'ESS Jul 2021'!L58</f>
        <v>The One Plan</v>
      </c>
      <c r="C72" s="215">
        <f>IF('ESS Jul 2021'!BP58=0,91*'ESS Jul 2021'!M58/100,(91*'ESS Jul 2021'!M58/100)+'ESS Jul 2021'!BP58/4)</f>
        <v>113.74999999999999</v>
      </c>
      <c r="D72" s="215">
        <f>IF('ESS Jul 2021'!O58="",$C$42*$C$43*'ESS Jul 2021'!N58/100,IF($C$42*$C$43&gt;='ESS Jul 2021'!P58,('ESS Jul 2021'!P58*'ESS Jul 2021'!N58/100),($C$42*$C$43*'ESS Jul 2021'!N58/100)))</f>
        <v>306.59999999999997</v>
      </c>
      <c r="E72" s="215">
        <f>IF(AND('ESS Jul 2021'!P58&gt;0,'ESS Jul 2021'!R58&gt;0),IF($C$42*$C$43&lt;'ESS Jul 2021'!P58,0,IF($C$42*$C$43&lt;=('ESS Jul 2021'!R58+'ESS Jul 2021'!P58),(($C$42*$C$43-'ESS Jul 2021'!P58)*'ESS Jul 2021'!Q58/100),(('ESS Jul 2021'!R58)*'ESS Jul 2021'!Q58/100))),0)</f>
        <v>0</v>
      </c>
      <c r="F72" s="215">
        <f>IF(AND('ESS Jul 2021'!Q57&gt;0,'ESS Jul 2021'!S57&gt;0),IF($C$42*$C$43&lt;('ESS Jul 2021'!R57+'ESS Jul 2021'!P57),0,IF($C$42*$C$43&lt;=('ESS Jul 2021'!T57+'ESS Jul 2021'!R57+'ESS Jul 2021'!P57),(($C$42*$C$43-('ESS Jul 2021'!R57+'ESS Jul 2021'!P57))*'ESS Jul 2021'!S57/100),('ESS Jul 2021'!T57*'ESS Jul 2021'!S57/100))),0)</f>
        <v>0</v>
      </c>
      <c r="G72" s="215">
        <f>IF(AND('ESS Jul 2021'!R58&gt;0,'ESS Jul 2021'!T58&gt;0),IF(($C$42*$C$43&lt;'ESS Jul 2021'!T58),(0),($C$42*$C$43*'ESS Jul 2021'!T58)*'ESS Jul 2021'!U58/100),IF(AND('ESS Jul 2021'!R58&gt;0,'ESS Jul 2021'!T58=""),IF(($C$42*$C$43&lt;'ESS Jul 2021'!R58+'ESS Jul 2021'!P58),(0),(($C$42*$C$43-('ESS Jul 2021'!R58+'ESS Jul 2021'!P58))*'ESS Jul 2021'!S58/100)),IF(AND('ESS Jul 2021'!P58&gt;0,'ESS Jul 2021'!R58=""&gt;0),IF(($C$42*$C$43&lt;'ESS Jul 2021'!P58),(0),($C$42*$C$43-'ESS Jul 2021'!P58)*'ESS Jul 2021'!Q58/100),0)))</f>
        <v>0</v>
      </c>
      <c r="H72" s="215">
        <f>($C$42*$C$44)*'ESS Jul 2021'!AE58/100</f>
        <v>82.979999999999976</v>
      </c>
      <c r="I72" s="215">
        <f t="shared" si="36"/>
        <v>503.32999999999993</v>
      </c>
      <c r="J72" s="377">
        <f t="shared" si="31"/>
        <v>1558.3199999999997</v>
      </c>
      <c r="K72" s="209">
        <f t="shared" si="32"/>
        <v>2013.3199999999997</v>
      </c>
      <c r="L72" s="181">
        <f t="shared" si="27"/>
        <v>2214.652</v>
      </c>
      <c r="M72" s="209">
        <f>'ESS Jul 2021'!AZ58</f>
        <v>0</v>
      </c>
      <c r="N72" s="209">
        <f>'ESS Jul 2021'!BA58</f>
        <v>0</v>
      </c>
      <c r="O72" s="209">
        <f>'ESS Jul 2021'!BB58</f>
        <v>0</v>
      </c>
      <c r="P72" s="209">
        <f>'ESS Jul 2021'!BC58</f>
        <v>0</v>
      </c>
      <c r="Q72" s="158" t="str">
        <f t="shared" si="28"/>
        <v>No discount</v>
      </c>
      <c r="R72" s="158" t="str">
        <f t="shared" si="29"/>
        <v>Exclusive</v>
      </c>
      <c r="S72" s="209">
        <f t="shared" si="33"/>
        <v>2013.3199999999997</v>
      </c>
      <c r="T72" s="209">
        <f t="shared" si="34"/>
        <v>2013.3199999999997</v>
      </c>
      <c r="U72" s="381">
        <f t="shared" si="37"/>
        <v>2214.652</v>
      </c>
      <c r="V72" s="381">
        <f t="shared" si="37"/>
        <v>2214.652</v>
      </c>
      <c r="W72" s="210">
        <f>'ESS Jul 2021'!BL58</f>
        <v>0</v>
      </c>
      <c r="X72" s="211" t="str">
        <f>'ESS Jul 2021'!BM58</f>
        <v>n</v>
      </c>
      <c r="Y72" s="419"/>
      <c r="Z72" s="419"/>
      <c r="AA72" s="419"/>
      <c r="AB72" s="419"/>
      <c r="AC72" s="419"/>
      <c r="AD72" s="419"/>
      <c r="AE72" s="419"/>
      <c r="AF72" s="419"/>
      <c r="AG72" s="419"/>
      <c r="AH72" s="419"/>
      <c r="AI72" s="419"/>
      <c r="AJ72" s="419"/>
      <c r="AK72" s="419"/>
      <c r="AL72" s="419"/>
      <c r="AM72" s="419"/>
      <c r="AN72" s="419"/>
      <c r="AO72" s="419"/>
      <c r="AP72" s="419"/>
      <c r="AQ72" s="419"/>
    </row>
    <row r="73" spans="1:43" x14ac:dyDescent="0.15">
      <c r="A73" s="163" t="str">
        <f>'ESS Jul 2021'!K59</f>
        <v>Glow Power</v>
      </c>
      <c r="B73" s="158" t="str">
        <f>'ESS Jul 2021'!L59</f>
        <v>Everyday Saver</v>
      </c>
      <c r="C73" s="215">
        <f>IF('ESS Jul 2021'!BP59=0,91*'ESS Jul 2021'!M59/100,(91*'ESS Jul 2021'!M59/100)+'ESS Jul 2021'!BP59/4)</f>
        <v>128.947</v>
      </c>
      <c r="D73" s="215">
        <f>IF('ESS Jul 2021'!O59="",$C$42*$C$43*'ESS Jul 2021'!N59/100,IF($C$42*$C$43&gt;='ESS Jul 2021'!P59,('ESS Jul 2021'!P59*'ESS Jul 2021'!N59/100),($C$42*$C$43*'ESS Jul 2021'!N59/100)))</f>
        <v>293.74545454545449</v>
      </c>
      <c r="E73" s="215">
        <f>IF(AND('ESS Jul 2021'!P59&gt;0,'ESS Jul 2021'!R59&gt;0),IF($C$42*$C$43&lt;'ESS Jul 2021'!P59,0,IF($C$42*$C$43&lt;=('ESS Jul 2021'!R59+'ESS Jul 2021'!P59),(($C$42*$C$43-'ESS Jul 2021'!P59)*'ESS Jul 2021'!Q59/100),(('ESS Jul 2021'!R59)*'ESS Jul 2021'!Q59/100))),0)</f>
        <v>0</v>
      </c>
      <c r="F73" s="215">
        <f>IF(AND('ESS Jul 2021'!Q58&gt;0,'ESS Jul 2021'!S58&gt;0),IF($C$42*$C$43&lt;('ESS Jul 2021'!R58+'ESS Jul 2021'!P58),0,IF($C$42*$C$43&lt;=('ESS Jul 2021'!T58+'ESS Jul 2021'!R58+'ESS Jul 2021'!P58),(($C$42*$C$43-('ESS Jul 2021'!R58+'ESS Jul 2021'!P58))*'ESS Jul 2021'!S58/100),('ESS Jul 2021'!T58*'ESS Jul 2021'!S58/100))),0)</f>
        <v>0</v>
      </c>
      <c r="G73" s="215">
        <f>IF(AND('ESS Jul 2021'!R59&gt;0,'ESS Jul 2021'!T59&gt;0),IF(($C$42*$C$43&lt;'ESS Jul 2021'!T59),(0),($C$42*$C$43*'ESS Jul 2021'!T59)*'ESS Jul 2021'!U59/100),IF(AND('ESS Jul 2021'!R59&gt;0,'ESS Jul 2021'!T59=""),IF(($C$42*$C$43&lt;'ESS Jul 2021'!R59+'ESS Jul 2021'!P59),(0),(($C$42*$C$43-('ESS Jul 2021'!R59+'ESS Jul 2021'!P59))*'ESS Jul 2021'!S59/100)),IF(AND('ESS Jul 2021'!P59&gt;0,'ESS Jul 2021'!R59=""&gt;0),IF(($C$42*$C$43&lt;'ESS Jul 2021'!P59),(0),($C$42*$C$43-'ESS Jul 2021'!P59)*'ESS Jul 2021'!Q59/100),0)))</f>
        <v>0</v>
      </c>
      <c r="H73" s="215">
        <f>($C$42*$C$44)*'ESS Jul 2021'!AE59/100</f>
        <v>98.999999999999986</v>
      </c>
      <c r="I73" s="215">
        <f t="shared" ref="I73:I76" si="38">SUM(C73:H73)</f>
        <v>521.69245454545444</v>
      </c>
      <c r="J73" s="377">
        <f t="shared" ref="J73:J76" si="39">(I73-C73)*4</f>
        <v>1570.9818181818177</v>
      </c>
      <c r="K73" s="209">
        <f t="shared" ref="K73:K76" si="40">I73*4</f>
        <v>2086.7698181818178</v>
      </c>
      <c r="L73" s="181">
        <f t="shared" ref="L73:L76" si="41">K73*1.1</f>
        <v>2295.4467999999997</v>
      </c>
      <c r="M73" s="209">
        <f>'ESS Jul 2021'!AZ59</f>
        <v>0</v>
      </c>
      <c r="N73" s="209">
        <f>'ESS Jul 2021'!BA59</f>
        <v>0</v>
      </c>
      <c r="O73" s="209">
        <f>'ESS Jul 2021'!BB59</f>
        <v>0</v>
      </c>
      <c r="P73" s="209">
        <f>'ESS Jul 2021'!BC59</f>
        <v>0</v>
      </c>
      <c r="Q73" s="158" t="str">
        <f t="shared" ref="Q73:Q76" si="42">IF(SUM(M73:P73)=0,"No discount",IF(M73&gt;0,"Guaranteed off bill",IF(N73&gt;0,"Guaranteed off usage",IF(O73&gt;0,"Pay-on-time off bill","Pay-on-time off usage"))))</f>
        <v>No discount</v>
      </c>
      <c r="R73" s="158" t="str">
        <f t="shared" ref="R73:R76" si="43">IF(OR(A73="Origin Energy",A73="Red Energy",A73="Powershop"),"Inclusive","Exclusive")</f>
        <v>Exclusive</v>
      </c>
      <c r="S73" s="209">
        <f t="shared" ref="S73:S76" si="44">IF(AND(Q73="Guaranteed off bill",R73="Inclusive"),((K73*1.1)-((K73*1.1)*M73/100))/1.1,IF(AND(Q73="Guaranteed off usage",R73="Inclusive"),((K73*1.1)-((J73*1.1)*N73/100))/1.1,IF(AND(Q73="Guaranteed off bill",R73="Exclusive"),K73-(K73*M73/100),IF(AND(Q73="Guaranteed off usage",R73="Exclusive"),K73-(J73*N73/100),IF(R73="Inclusive",((K73*1.1))/1.1,K73)))))</f>
        <v>2086.7698181818178</v>
      </c>
      <c r="T73" s="209">
        <f t="shared" ref="T73:T76" si="45">IF(AND(Q73="Pay-on-time off bill",R73="Inclusive"),((S73*1.1)-((S73*1.1)*O73/100))/1.1,IF(AND(Q73="Pay-on-time off usage",R73="Inclusive"),((S73*1.1)-((J73*1.1)*P73/100))/1.1,IF(AND(Q73="Pay-on-time off bill",R73="Exclusive"),S73-(S73*O73/100),IF(AND(Q73="Pay-on-time off usage",R73="Exclusive"),S73-(J73*P73/100),IF(R73="Inclusive",((S73*1.1))/1.1,S73)))))</f>
        <v>2086.7698181818178</v>
      </c>
      <c r="U73" s="381">
        <f t="shared" ref="U73:U76" si="46">S73*1.1</f>
        <v>2295.4467999999997</v>
      </c>
      <c r="V73" s="381">
        <f t="shared" ref="V73:V76" si="47">T73*1.1</f>
        <v>2295.4467999999997</v>
      </c>
      <c r="W73" s="210">
        <f>'ESS Jul 2021'!BL59</f>
        <v>0</v>
      </c>
      <c r="X73" s="211" t="str">
        <f>'ESS Jul 2021'!BM59</f>
        <v>n</v>
      </c>
      <c r="Y73" s="419"/>
      <c r="Z73" s="419"/>
      <c r="AA73" s="419"/>
      <c r="AB73" s="419"/>
      <c r="AC73" s="419"/>
      <c r="AD73" s="419"/>
      <c r="AE73" s="419"/>
      <c r="AF73" s="419"/>
      <c r="AG73" s="419"/>
      <c r="AH73" s="419"/>
      <c r="AI73" s="419"/>
      <c r="AJ73" s="419"/>
      <c r="AK73" s="419"/>
      <c r="AL73" s="419"/>
      <c r="AM73" s="419"/>
      <c r="AN73" s="419"/>
      <c r="AO73" s="419"/>
      <c r="AP73" s="419"/>
      <c r="AQ73" s="419"/>
    </row>
    <row r="74" spans="1:43" x14ac:dyDescent="0.15">
      <c r="A74" s="163" t="str">
        <f>'ESS Jul 2021'!K60</f>
        <v>Locality Planning Energy</v>
      </c>
      <c r="B74" s="158" t="str">
        <f>'ESS Jul 2021'!L60</f>
        <v>Principal Offer</v>
      </c>
      <c r="C74" s="215">
        <f>IF('ESS Jul 2021'!BP60=0,91*'ESS Jul 2021'!M60/100,(91*'ESS Jul 2021'!M60/100)+'ESS Jul 2021'!BP60/4)</f>
        <v>137.60854545454546</v>
      </c>
      <c r="D74" s="215">
        <f>IF('ESS Jul 2021'!O60="",$C$42*$C$43*'ESS Jul 2021'!N60/100,IF($C$42*$C$43&gt;='ESS Jul 2021'!P60,('ESS Jul 2021'!P60*'ESS Jul 2021'!N60/100),($C$42*$C$43*'ESS Jul 2021'!N60/100)))</f>
        <v>294.89090909090908</v>
      </c>
      <c r="E74" s="215">
        <f>IF(AND('ESS Jul 2021'!P60&gt;0,'ESS Jul 2021'!R60&gt;0),IF($C$42*$C$43&lt;'ESS Jul 2021'!P60,0,IF($C$42*$C$43&lt;=('ESS Jul 2021'!R60+'ESS Jul 2021'!P60),(($C$42*$C$43-'ESS Jul 2021'!P60)*'ESS Jul 2021'!Q60/100),(('ESS Jul 2021'!R60)*'ESS Jul 2021'!Q60/100))),0)</f>
        <v>0</v>
      </c>
      <c r="F74" s="215">
        <f>IF(AND('ESS Jul 2021'!Q59&gt;0,'ESS Jul 2021'!S59&gt;0),IF($C$42*$C$43&lt;('ESS Jul 2021'!R59+'ESS Jul 2021'!P59),0,IF($C$42*$C$43&lt;=('ESS Jul 2021'!T59+'ESS Jul 2021'!R59+'ESS Jul 2021'!P59),(($C$42*$C$43-('ESS Jul 2021'!R59+'ESS Jul 2021'!P59))*'ESS Jul 2021'!S59/100),('ESS Jul 2021'!T59*'ESS Jul 2021'!S59/100))),0)</f>
        <v>0</v>
      </c>
      <c r="G74" s="215">
        <f>IF(AND('ESS Jul 2021'!R60&gt;0,'ESS Jul 2021'!T60&gt;0),IF(($C$42*$C$43&lt;'ESS Jul 2021'!T60),(0),($C$42*$C$43*'ESS Jul 2021'!T60)*'ESS Jul 2021'!U60/100),IF(AND('ESS Jul 2021'!R60&gt;0,'ESS Jul 2021'!T60=""),IF(($C$42*$C$43&lt;'ESS Jul 2021'!R60+'ESS Jul 2021'!P60),(0),(($C$42*$C$43-('ESS Jul 2021'!R60+'ESS Jul 2021'!P60))*'ESS Jul 2021'!S60/100)),IF(AND('ESS Jul 2021'!P60&gt;0,'ESS Jul 2021'!R60=""&gt;0),IF(($C$42*$C$43&lt;'ESS Jul 2021'!P60),(0),($C$42*$C$43-'ESS Jul 2021'!P60)*'ESS Jul 2021'!Q60/100),0)))</f>
        <v>0</v>
      </c>
      <c r="H74" s="215">
        <f>($C$42*$C$44)*'ESS Jul 2021'!AE60/100</f>
        <v>72.654545454545442</v>
      </c>
      <c r="I74" s="215">
        <f t="shared" si="38"/>
        <v>505.154</v>
      </c>
      <c r="J74" s="377">
        <f t="shared" si="39"/>
        <v>1470.181818181818</v>
      </c>
      <c r="K74" s="209">
        <f t="shared" si="40"/>
        <v>2020.616</v>
      </c>
      <c r="L74" s="181">
        <f t="shared" si="41"/>
        <v>2222.6776</v>
      </c>
      <c r="M74" s="209">
        <f>'ESS Jul 2021'!AZ60</f>
        <v>0</v>
      </c>
      <c r="N74" s="209">
        <f>'ESS Jul 2021'!BA60</f>
        <v>0</v>
      </c>
      <c r="O74" s="209">
        <f>'ESS Jul 2021'!BB60</f>
        <v>0</v>
      </c>
      <c r="P74" s="209">
        <f>'ESS Jul 2021'!BC60</f>
        <v>0</v>
      </c>
      <c r="Q74" s="158" t="str">
        <f t="shared" si="42"/>
        <v>No discount</v>
      </c>
      <c r="R74" s="158" t="str">
        <f t="shared" si="43"/>
        <v>Exclusive</v>
      </c>
      <c r="S74" s="209">
        <f t="shared" si="44"/>
        <v>2020.616</v>
      </c>
      <c r="T74" s="209">
        <f t="shared" si="45"/>
        <v>2020.616</v>
      </c>
      <c r="U74" s="381">
        <f t="shared" si="46"/>
        <v>2222.6776</v>
      </c>
      <c r="V74" s="381">
        <f t="shared" si="47"/>
        <v>2222.6776</v>
      </c>
      <c r="W74" s="210">
        <f>'ESS Jul 2021'!BL60</f>
        <v>0</v>
      </c>
      <c r="X74" s="211" t="str">
        <f>'ESS Jul 2021'!BM60</f>
        <v>n</v>
      </c>
      <c r="Y74" s="419"/>
      <c r="Z74" s="419"/>
      <c r="AA74" s="419"/>
      <c r="AB74" s="419"/>
      <c r="AC74" s="419"/>
      <c r="AD74" s="419"/>
      <c r="AE74" s="419"/>
      <c r="AF74" s="419"/>
      <c r="AG74" s="419"/>
      <c r="AH74" s="419"/>
      <c r="AI74" s="419"/>
      <c r="AJ74" s="419"/>
      <c r="AK74" s="419"/>
      <c r="AL74" s="419"/>
      <c r="AM74" s="419"/>
      <c r="AN74" s="419"/>
      <c r="AO74" s="419"/>
      <c r="AP74" s="419"/>
      <c r="AQ74" s="419"/>
    </row>
    <row r="75" spans="1:43" x14ac:dyDescent="0.15">
      <c r="A75" s="163" t="str">
        <f>'ESS Jul 2021'!K61</f>
        <v>Radian Energy</v>
      </c>
      <c r="B75" s="158" t="str">
        <f>'ESS Jul 2021'!L61</f>
        <v>Grid to Go</v>
      </c>
      <c r="C75" s="215">
        <f>IF('ESS Jul 2021'!BP61=0,91*'ESS Jul 2021'!M61/100,(91*'ESS Jul 2021'!M61/100)+'ESS Jul 2021'!BP61/4)</f>
        <v>107.77709090909089</v>
      </c>
      <c r="D75" s="215">
        <f>IF('ESS Jul 2021'!O61="",$C$42*$C$43*'ESS Jul 2021'!N61/100,IF($C$42*$C$43&gt;='ESS Jul 2021'!P61,('ESS Jul 2021'!P61*'ESS Jul 2021'!N61/100),($C$42*$C$43*'ESS Jul 2021'!N61/100)))</f>
        <v>323.39999999999998</v>
      </c>
      <c r="E75" s="215">
        <f>IF(AND('ESS Jul 2021'!P61&gt;0,'ESS Jul 2021'!R61&gt;0),IF($C$42*$C$43&lt;'ESS Jul 2021'!P61,0,IF($C$42*$C$43&lt;=('ESS Jul 2021'!R61+'ESS Jul 2021'!P61),(($C$42*$C$43-'ESS Jul 2021'!P61)*'ESS Jul 2021'!Q61/100),(('ESS Jul 2021'!R61)*'ESS Jul 2021'!Q61/100))),0)</f>
        <v>0</v>
      </c>
      <c r="F75" s="215">
        <f>IF(AND('ESS Jul 2021'!Q60&gt;0,'ESS Jul 2021'!S60&gt;0),IF($C$42*$C$43&lt;('ESS Jul 2021'!R60+'ESS Jul 2021'!P60),0,IF($C$42*$C$43&lt;=('ESS Jul 2021'!T60+'ESS Jul 2021'!R60+'ESS Jul 2021'!P60),(($C$42*$C$43-('ESS Jul 2021'!R60+'ESS Jul 2021'!P60))*'ESS Jul 2021'!S60/100),('ESS Jul 2021'!T60*'ESS Jul 2021'!S60/100))),0)</f>
        <v>0</v>
      </c>
      <c r="G75" s="215">
        <f>IF(AND('ESS Jul 2021'!R61&gt;0,'ESS Jul 2021'!T61&gt;0),IF(($C$42*$C$43&lt;'ESS Jul 2021'!T61),(0),($C$42*$C$43*'ESS Jul 2021'!T61)*'ESS Jul 2021'!U61/100),IF(AND('ESS Jul 2021'!R61&gt;0,'ESS Jul 2021'!T61=""),IF(($C$42*$C$43&lt;'ESS Jul 2021'!R61+'ESS Jul 2021'!P61),(0),(($C$42*$C$43-('ESS Jul 2021'!R61+'ESS Jul 2021'!P61))*'ESS Jul 2021'!S61/100)),IF(AND('ESS Jul 2021'!P61&gt;0,'ESS Jul 2021'!R61=""&gt;0),IF(($C$42*$C$43&lt;'ESS Jul 2021'!P61),(0),($C$42*$C$43-'ESS Jul 2021'!P61)*'ESS Jul 2021'!Q61/100),0)))</f>
        <v>0</v>
      </c>
      <c r="H75" s="215">
        <f>($C$42*$C$44)*'ESS Jul 2021'!AE61/100</f>
        <v>90.709090909090904</v>
      </c>
      <c r="I75" s="215">
        <f t="shared" si="38"/>
        <v>521.88618181818174</v>
      </c>
      <c r="J75" s="377">
        <f t="shared" si="39"/>
        <v>1656.4363636363635</v>
      </c>
      <c r="K75" s="209">
        <f t="shared" si="40"/>
        <v>2087.544727272727</v>
      </c>
      <c r="L75" s="181">
        <f t="shared" si="41"/>
        <v>2296.2991999999999</v>
      </c>
      <c r="M75" s="209">
        <f>'ESS Jul 2021'!AZ61</f>
        <v>0</v>
      </c>
      <c r="N75" s="209">
        <f>'ESS Jul 2021'!BA61</f>
        <v>0</v>
      </c>
      <c r="O75" s="209">
        <f>'ESS Jul 2021'!BB61</f>
        <v>0</v>
      </c>
      <c r="P75" s="209">
        <f>'ESS Jul 2021'!BC61</f>
        <v>0</v>
      </c>
      <c r="Q75" s="158" t="str">
        <f t="shared" si="42"/>
        <v>No discount</v>
      </c>
      <c r="R75" s="158" t="str">
        <f t="shared" si="43"/>
        <v>Exclusive</v>
      </c>
      <c r="S75" s="209">
        <f t="shared" si="44"/>
        <v>2087.544727272727</v>
      </c>
      <c r="T75" s="209">
        <f t="shared" si="45"/>
        <v>2087.544727272727</v>
      </c>
      <c r="U75" s="381">
        <f t="shared" si="46"/>
        <v>2296.2991999999999</v>
      </c>
      <c r="V75" s="381">
        <f t="shared" si="47"/>
        <v>2296.2991999999999</v>
      </c>
      <c r="W75" s="210">
        <f>'ESS Jul 2021'!BL61</f>
        <v>0</v>
      </c>
      <c r="X75" s="211" t="str">
        <f>'ESS Jul 2021'!BM61</f>
        <v>n</v>
      </c>
      <c r="Y75" s="419"/>
      <c r="Z75" s="419"/>
      <c r="AA75" s="419"/>
      <c r="AB75" s="419"/>
      <c r="AC75" s="419"/>
      <c r="AD75" s="419"/>
      <c r="AE75" s="419"/>
      <c r="AF75" s="419"/>
      <c r="AG75" s="419"/>
      <c r="AH75" s="419"/>
      <c r="AI75" s="419"/>
      <c r="AJ75" s="419"/>
      <c r="AK75" s="419"/>
      <c r="AL75" s="419"/>
      <c r="AM75" s="419"/>
      <c r="AN75" s="419"/>
      <c r="AO75" s="419"/>
      <c r="AP75" s="419"/>
      <c r="AQ75" s="419"/>
    </row>
    <row r="76" spans="1:43" ht="15" thickBot="1" x14ac:dyDescent="0.2">
      <c r="A76" s="204" t="str">
        <f>'ESS Jul 2021'!K62</f>
        <v>Tango Energy</v>
      </c>
      <c r="B76" s="205" t="str">
        <f>'ESS Jul 2021'!L62</f>
        <v>Home Select</v>
      </c>
      <c r="C76" s="216">
        <f>IF('ESS Jul 2021'!BP62=0,91*'ESS Jul 2021'!M62/100,(91*'ESS Jul 2021'!M62/100)+'ESS Jul 2021'!BP62/4)</f>
        <v>115.81818181818181</v>
      </c>
      <c r="D76" s="216">
        <f>IF('ESS Jul 2021'!O62="",$C$42*$C$43*'ESS Jul 2021'!N62/100,IF($C$42*$C$43&gt;='ESS Jul 2021'!P62,('ESS Jul 2021'!P62*'ESS Jul 2021'!N62/100),($C$42*$C$43*'ESS Jul 2021'!N62/100)))</f>
        <v>305.45454545454544</v>
      </c>
      <c r="E76" s="216">
        <f>IF(AND('ESS Jul 2021'!P62&gt;0,'ESS Jul 2021'!R62&gt;0),IF($C$42*$C$43&lt;'ESS Jul 2021'!P62,0,IF($C$42*$C$43&lt;=('ESS Jul 2021'!R62+'ESS Jul 2021'!P62),(($C$42*$C$43-'ESS Jul 2021'!P62)*'ESS Jul 2021'!Q62/100),(('ESS Jul 2021'!R62)*'ESS Jul 2021'!Q62/100))),0)</f>
        <v>0</v>
      </c>
      <c r="F76" s="216">
        <f>IF(AND('ESS Jul 2021'!Q61&gt;0,'ESS Jul 2021'!S61&gt;0),IF($C$42*$C$43&lt;('ESS Jul 2021'!R61+'ESS Jul 2021'!P61),0,IF($C$42*$C$43&lt;=('ESS Jul 2021'!T61+'ESS Jul 2021'!R61+'ESS Jul 2021'!P61),(($C$42*$C$43-('ESS Jul 2021'!R61+'ESS Jul 2021'!P61))*'ESS Jul 2021'!S61/100),('ESS Jul 2021'!T61*'ESS Jul 2021'!S61/100))),0)</f>
        <v>0</v>
      </c>
      <c r="G76" s="216">
        <f>IF(AND('ESS Jul 2021'!R62&gt;0,'ESS Jul 2021'!T62&gt;0),IF(($C$42*$C$43&lt;'ESS Jul 2021'!T62),(0),($C$42*$C$43*'ESS Jul 2021'!T62)*'ESS Jul 2021'!U62/100),IF(AND('ESS Jul 2021'!R62&gt;0,'ESS Jul 2021'!T62=""),IF(($C$42*$C$43&lt;'ESS Jul 2021'!R62+'ESS Jul 2021'!P62),(0),(($C$42*$C$43-('ESS Jul 2021'!R62+'ESS Jul 2021'!P62))*'ESS Jul 2021'!S62/100)),IF(AND('ESS Jul 2021'!P62&gt;0,'ESS Jul 2021'!R62=""&gt;0),IF(($C$42*$C$43&lt;'ESS Jul 2021'!P62),(0),($C$42*$C$43-'ESS Jul 2021'!P62)*'ESS Jul 2021'!Q62/100),0)))</f>
        <v>0</v>
      </c>
      <c r="H76" s="216">
        <f>($C$42*$C$44)*'ESS Jul 2021'!AE62/100</f>
        <v>81.818181818181813</v>
      </c>
      <c r="I76" s="216">
        <f t="shared" si="38"/>
        <v>503.09090909090907</v>
      </c>
      <c r="J76" s="380">
        <f t="shared" si="39"/>
        <v>1549.090909090909</v>
      </c>
      <c r="K76" s="212">
        <f t="shared" si="40"/>
        <v>2012.3636363636363</v>
      </c>
      <c r="L76" s="191">
        <f t="shared" si="41"/>
        <v>2213.6</v>
      </c>
      <c r="M76" s="212">
        <f>'ESS Jul 2021'!AZ62</f>
        <v>0</v>
      </c>
      <c r="N76" s="212">
        <f>'ESS Jul 2021'!BA62</f>
        <v>0</v>
      </c>
      <c r="O76" s="212">
        <f>'ESS Jul 2021'!BB62</f>
        <v>0</v>
      </c>
      <c r="P76" s="212">
        <f>'ESS Jul 2021'!BC62</f>
        <v>0</v>
      </c>
      <c r="Q76" s="205" t="str">
        <f t="shared" si="42"/>
        <v>No discount</v>
      </c>
      <c r="R76" s="205" t="str">
        <f t="shared" si="43"/>
        <v>Exclusive</v>
      </c>
      <c r="S76" s="212">
        <f t="shared" si="44"/>
        <v>2012.3636363636363</v>
      </c>
      <c r="T76" s="212">
        <f t="shared" si="45"/>
        <v>2012.3636363636363</v>
      </c>
      <c r="U76" s="382">
        <f t="shared" si="46"/>
        <v>2213.6</v>
      </c>
      <c r="V76" s="382">
        <f t="shared" si="47"/>
        <v>2213.6</v>
      </c>
      <c r="W76" s="213">
        <f>'ESS Jul 2021'!BL62</f>
        <v>0</v>
      </c>
      <c r="X76" s="214" t="str">
        <f>'ESS Jul 2021'!BM62</f>
        <v>n</v>
      </c>
      <c r="Y76" s="419"/>
      <c r="Z76" s="419"/>
      <c r="AA76" s="419"/>
      <c r="AB76" s="419"/>
      <c r="AC76" s="419"/>
      <c r="AD76" s="419"/>
      <c r="AE76" s="419"/>
      <c r="AF76" s="419"/>
      <c r="AG76" s="419"/>
      <c r="AH76" s="419"/>
      <c r="AI76" s="419"/>
      <c r="AJ76" s="419"/>
      <c r="AK76" s="419"/>
      <c r="AL76" s="419"/>
      <c r="AM76" s="419"/>
      <c r="AN76" s="419"/>
      <c r="AO76" s="419"/>
      <c r="AP76" s="419"/>
      <c r="AQ76" s="419"/>
    </row>
    <row r="77" spans="1:43" x14ac:dyDescent="0.15">
      <c r="A77" s="411"/>
      <c r="B77" s="411"/>
      <c r="C77" s="411"/>
      <c r="D77" s="411"/>
      <c r="E77" s="411"/>
      <c r="F77" s="411"/>
      <c r="G77" s="411"/>
      <c r="H77" s="411"/>
      <c r="I77" s="411"/>
      <c r="J77" s="411"/>
      <c r="K77" s="411"/>
      <c r="L77" s="411"/>
      <c r="M77" s="411"/>
      <c r="N77" s="411"/>
      <c r="O77" s="411"/>
      <c r="P77" s="411"/>
      <c r="Q77" s="411"/>
      <c r="R77" s="411"/>
      <c r="S77" s="411"/>
      <c r="T77" s="411"/>
      <c r="U77" s="411"/>
      <c r="V77" s="411"/>
      <c r="W77" s="411"/>
      <c r="X77" s="411"/>
      <c r="Y77" s="419"/>
      <c r="Z77" s="419"/>
      <c r="AA77" s="419"/>
      <c r="AB77" s="419"/>
      <c r="AC77" s="419"/>
      <c r="AD77" s="419"/>
      <c r="AE77" s="419"/>
      <c r="AF77" s="419"/>
      <c r="AG77" s="419"/>
      <c r="AH77" s="419"/>
      <c r="AI77" s="419"/>
      <c r="AJ77" s="419"/>
      <c r="AK77" s="419"/>
      <c r="AL77" s="419"/>
      <c r="AM77" s="419"/>
      <c r="AN77" s="419"/>
      <c r="AO77" s="419"/>
      <c r="AP77" s="419"/>
      <c r="AQ77" s="419"/>
    </row>
    <row r="78" spans="1:43" ht="15" thickBot="1" x14ac:dyDescent="0.2">
      <c r="A78" s="411"/>
      <c r="B78" s="411"/>
      <c r="C78" s="411"/>
      <c r="D78" s="411"/>
      <c r="E78" s="411"/>
      <c r="F78" s="411"/>
      <c r="G78" s="411"/>
      <c r="H78" s="411"/>
      <c r="I78" s="411"/>
      <c r="J78" s="411"/>
      <c r="K78" s="411"/>
      <c r="L78" s="411"/>
      <c r="M78" s="411"/>
      <c r="N78" s="411"/>
      <c r="O78" s="411"/>
      <c r="P78" s="411"/>
      <c r="Q78" s="411"/>
      <c r="R78" s="411"/>
      <c r="S78" s="411"/>
      <c r="T78" s="411"/>
      <c r="U78" s="411"/>
      <c r="V78" s="411"/>
      <c r="W78" s="411"/>
      <c r="X78" s="411"/>
      <c r="Y78" s="419"/>
      <c r="Z78" s="419"/>
      <c r="AA78" s="419"/>
      <c r="AB78" s="419"/>
      <c r="AC78" s="419"/>
      <c r="AD78" s="419"/>
      <c r="AE78" s="419"/>
      <c r="AF78" s="419"/>
      <c r="AG78" s="419"/>
      <c r="AH78" s="419"/>
      <c r="AI78" s="419"/>
      <c r="AJ78" s="419"/>
      <c r="AK78" s="419"/>
      <c r="AL78" s="419"/>
      <c r="AM78" s="419"/>
      <c r="AN78" s="419"/>
      <c r="AO78" s="419"/>
      <c r="AP78" s="419"/>
      <c r="AQ78" s="419"/>
    </row>
    <row r="79" spans="1:43" x14ac:dyDescent="0.15">
      <c r="A79" s="166" t="s">
        <v>644</v>
      </c>
      <c r="B79" s="167"/>
      <c r="C79" s="167"/>
      <c r="D79" s="167"/>
      <c r="E79" s="167"/>
      <c r="F79" s="167"/>
      <c r="G79" s="167"/>
      <c r="H79" s="167"/>
      <c r="I79" s="167"/>
      <c r="J79" s="167"/>
      <c r="K79" s="167"/>
      <c r="L79" s="167"/>
      <c r="M79" s="167"/>
      <c r="N79" s="167"/>
      <c r="O79" s="167"/>
      <c r="P79" s="167"/>
      <c r="Q79" s="167"/>
      <c r="R79" s="167"/>
      <c r="S79" s="167"/>
      <c r="T79" s="167"/>
      <c r="U79" s="167"/>
      <c r="V79" s="167"/>
      <c r="W79" s="167"/>
      <c r="X79" s="173"/>
      <c r="Y79" s="419"/>
      <c r="Z79" s="419"/>
      <c r="AA79" s="419"/>
      <c r="AB79" s="419"/>
      <c r="AC79" s="419"/>
      <c r="AD79" s="419"/>
      <c r="AE79" s="419"/>
      <c r="AF79" s="419"/>
      <c r="AG79" s="419"/>
      <c r="AH79" s="419"/>
      <c r="AI79" s="419"/>
      <c r="AJ79" s="419"/>
      <c r="AK79" s="419"/>
      <c r="AL79" s="419"/>
      <c r="AM79" s="419"/>
      <c r="AN79" s="419"/>
      <c r="AO79" s="419"/>
      <c r="AP79" s="419"/>
      <c r="AQ79" s="419"/>
    </row>
    <row r="80" spans="1:43" x14ac:dyDescent="0.15">
      <c r="A80" s="168" t="s">
        <v>247</v>
      </c>
      <c r="B80" s="78"/>
      <c r="C80" s="199">
        <v>1800</v>
      </c>
      <c r="D80" s="78"/>
      <c r="E80" s="78"/>
      <c r="F80" s="78"/>
      <c r="G80" s="78"/>
      <c r="H80" s="78"/>
      <c r="I80" s="78"/>
      <c r="J80" s="78"/>
      <c r="K80" s="78"/>
      <c r="L80" s="78"/>
      <c r="M80" s="78"/>
      <c r="N80" s="78"/>
      <c r="O80" s="78"/>
      <c r="P80" s="78"/>
      <c r="Q80" s="78"/>
      <c r="R80" s="78"/>
      <c r="S80" s="78"/>
      <c r="T80" s="78"/>
      <c r="U80" s="78"/>
      <c r="V80" s="78"/>
      <c r="W80" s="78"/>
      <c r="X80" s="174"/>
      <c r="Y80" s="419"/>
      <c r="Z80" s="419"/>
      <c r="AA80" s="419"/>
      <c r="AB80" s="419"/>
      <c r="AC80" s="419"/>
      <c r="AD80" s="419"/>
      <c r="AE80" s="419"/>
      <c r="AF80" s="419"/>
      <c r="AG80" s="419"/>
      <c r="AH80" s="419"/>
      <c r="AI80" s="419"/>
      <c r="AJ80" s="419"/>
      <c r="AK80" s="419"/>
      <c r="AL80" s="419"/>
      <c r="AM80" s="419"/>
      <c r="AN80" s="419"/>
      <c r="AO80" s="419"/>
      <c r="AP80" s="419"/>
      <c r="AQ80" s="419"/>
    </row>
    <row r="81" spans="1:43" x14ac:dyDescent="0.15">
      <c r="A81" s="168" t="s">
        <v>652</v>
      </c>
      <c r="B81" s="78"/>
      <c r="C81" s="200">
        <v>0.5</v>
      </c>
      <c r="D81" s="78"/>
      <c r="E81" s="78"/>
      <c r="F81" s="78"/>
      <c r="G81" s="78"/>
      <c r="H81" s="78"/>
      <c r="I81" s="78"/>
      <c r="J81" s="78"/>
      <c r="K81" s="78"/>
      <c r="L81" s="78"/>
      <c r="M81" s="78"/>
      <c r="N81" s="78"/>
      <c r="O81" s="78"/>
      <c r="P81" s="78"/>
      <c r="Q81" s="78"/>
      <c r="R81" s="78"/>
      <c r="S81" s="78"/>
      <c r="T81" s="78"/>
      <c r="U81" s="78"/>
      <c r="V81" s="78"/>
      <c r="W81" s="78"/>
      <c r="X81" s="174"/>
      <c r="Y81" s="419"/>
      <c r="Z81" s="419"/>
      <c r="AA81" s="419"/>
      <c r="AB81" s="419"/>
      <c r="AC81" s="419"/>
      <c r="AD81" s="419"/>
      <c r="AE81" s="419"/>
      <c r="AF81" s="419"/>
      <c r="AG81" s="419"/>
      <c r="AH81" s="419"/>
      <c r="AI81" s="419"/>
      <c r="AJ81" s="419"/>
      <c r="AK81" s="419"/>
      <c r="AL81" s="419"/>
      <c r="AM81" s="419"/>
      <c r="AN81" s="419"/>
      <c r="AO81" s="419"/>
      <c r="AP81" s="419"/>
      <c r="AQ81" s="419"/>
    </row>
    <row r="82" spans="1:43" x14ac:dyDescent="0.15">
      <c r="A82" s="168" t="s">
        <v>512</v>
      </c>
      <c r="B82" s="78"/>
      <c r="C82" s="200">
        <v>0.3</v>
      </c>
      <c r="D82" s="78"/>
      <c r="E82" s="78"/>
      <c r="F82" s="78"/>
      <c r="G82" s="78"/>
      <c r="H82" s="78"/>
      <c r="I82" s="78"/>
      <c r="J82" s="78"/>
      <c r="K82" s="78"/>
      <c r="L82" s="78"/>
      <c r="M82" s="78"/>
      <c r="N82" s="78"/>
      <c r="O82" s="78"/>
      <c r="P82" s="78"/>
      <c r="Q82" s="78"/>
      <c r="R82" s="78"/>
      <c r="S82" s="78"/>
      <c r="T82" s="78"/>
      <c r="U82" s="78"/>
      <c r="V82" s="78"/>
      <c r="W82" s="78"/>
      <c r="X82" s="174"/>
      <c r="Y82" s="419"/>
      <c r="Z82" s="419"/>
      <c r="AA82" s="419"/>
      <c r="AB82" s="419"/>
      <c r="AC82" s="419"/>
      <c r="AD82" s="419"/>
      <c r="AE82" s="419"/>
      <c r="AF82" s="419"/>
      <c r="AG82" s="419"/>
      <c r="AH82" s="419"/>
      <c r="AI82" s="419"/>
      <c r="AJ82" s="419"/>
      <c r="AK82" s="419"/>
      <c r="AL82" s="419"/>
      <c r="AM82" s="419"/>
      <c r="AN82" s="419"/>
      <c r="AO82" s="419"/>
      <c r="AP82" s="419"/>
      <c r="AQ82" s="419"/>
    </row>
    <row r="83" spans="1:43" x14ac:dyDescent="0.15">
      <c r="A83" s="168" t="s">
        <v>344</v>
      </c>
      <c r="B83" s="78"/>
      <c r="C83" s="200">
        <v>0.2</v>
      </c>
      <c r="D83" s="78"/>
      <c r="E83" s="78"/>
      <c r="F83" s="78"/>
      <c r="G83" s="78"/>
      <c r="H83" s="78"/>
      <c r="I83" s="78"/>
      <c r="J83" s="78"/>
      <c r="K83" s="78"/>
      <c r="L83" s="78"/>
      <c r="M83" s="78"/>
      <c r="N83" s="78"/>
      <c r="O83" s="78"/>
      <c r="P83" s="78"/>
      <c r="Q83" s="78"/>
      <c r="R83" s="78"/>
      <c r="S83" s="78"/>
      <c r="T83" s="78"/>
      <c r="U83" s="78"/>
      <c r="V83" s="78"/>
      <c r="W83" s="78"/>
      <c r="X83" s="174"/>
      <c r="Y83" s="419"/>
      <c r="Z83" s="419"/>
      <c r="AA83" s="419"/>
      <c r="AB83" s="419"/>
      <c r="AC83" s="419"/>
      <c r="AD83" s="419"/>
      <c r="AE83" s="419"/>
      <c r="AF83" s="419"/>
      <c r="AG83" s="419"/>
      <c r="AH83" s="419"/>
      <c r="AI83" s="419"/>
      <c r="AJ83" s="419"/>
      <c r="AK83" s="419"/>
      <c r="AL83" s="419"/>
      <c r="AM83" s="419"/>
      <c r="AN83" s="419"/>
      <c r="AO83" s="419"/>
      <c r="AP83" s="419"/>
      <c r="AQ83" s="419"/>
    </row>
    <row r="84" spans="1:43" x14ac:dyDescent="0.15">
      <c r="A84" s="371"/>
      <c r="B84" s="222"/>
      <c r="C84" s="222"/>
      <c r="D84" s="222"/>
      <c r="E84" s="222"/>
      <c r="F84" s="222"/>
      <c r="G84" s="222"/>
      <c r="H84" s="222"/>
      <c r="I84" s="222"/>
      <c r="J84" s="222"/>
      <c r="K84" s="222"/>
      <c r="L84" s="222"/>
      <c r="M84" s="222"/>
      <c r="N84" s="222"/>
      <c r="O84" s="222"/>
      <c r="P84" s="222"/>
      <c r="Q84" s="222"/>
      <c r="R84" s="222"/>
      <c r="S84" s="222"/>
      <c r="T84" s="222"/>
      <c r="U84" s="222"/>
      <c r="V84" s="222"/>
      <c r="W84" s="222"/>
      <c r="X84" s="372"/>
      <c r="Y84" s="419"/>
      <c r="Z84" s="419"/>
      <c r="AA84" s="419"/>
      <c r="AB84" s="419"/>
      <c r="AC84" s="419"/>
      <c r="AD84" s="419"/>
      <c r="AE84" s="419"/>
      <c r="AF84" s="419"/>
      <c r="AG84" s="419"/>
      <c r="AH84" s="419"/>
      <c r="AI84" s="419"/>
      <c r="AJ84" s="419"/>
      <c r="AK84" s="419"/>
      <c r="AL84" s="419"/>
      <c r="AM84" s="419"/>
      <c r="AN84" s="419"/>
      <c r="AO84" s="419"/>
      <c r="AP84" s="419"/>
      <c r="AQ84" s="419"/>
    </row>
    <row r="85" spans="1:43" ht="75" x14ac:dyDescent="0.15">
      <c r="A85" s="363" t="s">
        <v>248</v>
      </c>
      <c r="B85" s="364" t="s">
        <v>249</v>
      </c>
      <c r="C85" s="365" t="s">
        <v>250</v>
      </c>
      <c r="D85" s="365" t="s">
        <v>1372</v>
      </c>
      <c r="E85" s="365" t="s">
        <v>597</v>
      </c>
      <c r="F85" s="365" t="s">
        <v>398</v>
      </c>
      <c r="G85" s="365" t="s">
        <v>1373</v>
      </c>
      <c r="H85" s="365" t="s">
        <v>1374</v>
      </c>
      <c r="I85" s="365" t="s">
        <v>746</v>
      </c>
      <c r="J85" s="373" t="s">
        <v>1363</v>
      </c>
      <c r="K85" s="374" t="s">
        <v>600</v>
      </c>
      <c r="L85" s="367" t="s">
        <v>1070</v>
      </c>
      <c r="M85" s="368" t="s">
        <v>361</v>
      </c>
      <c r="N85" s="368" t="s">
        <v>1340</v>
      </c>
      <c r="O85" s="368" t="s">
        <v>275</v>
      </c>
      <c r="P85" s="368" t="s">
        <v>1342</v>
      </c>
      <c r="Q85" s="375" t="s">
        <v>1364</v>
      </c>
      <c r="R85" s="375" t="s">
        <v>1365</v>
      </c>
      <c r="S85" s="376" t="s">
        <v>1366</v>
      </c>
      <c r="T85" s="376" t="s">
        <v>1367</v>
      </c>
      <c r="U85" s="369" t="s">
        <v>1368</v>
      </c>
      <c r="V85" s="369" t="s">
        <v>1369</v>
      </c>
      <c r="W85" s="368" t="s">
        <v>276</v>
      </c>
      <c r="X85" s="370" t="s">
        <v>509</v>
      </c>
      <c r="Y85" s="419"/>
      <c r="Z85" s="419"/>
      <c r="AA85" s="419"/>
      <c r="AB85" s="419"/>
      <c r="AC85" s="419"/>
      <c r="AD85" s="419"/>
      <c r="AE85" s="419"/>
      <c r="AF85" s="419"/>
      <c r="AG85" s="419"/>
      <c r="AH85" s="419"/>
      <c r="AI85" s="419"/>
      <c r="AJ85" s="419"/>
      <c r="AK85" s="419"/>
      <c r="AL85" s="419"/>
      <c r="AM85" s="419"/>
      <c r="AN85" s="419"/>
      <c r="AO85" s="419"/>
      <c r="AP85" s="419"/>
      <c r="AQ85" s="419"/>
    </row>
    <row r="86" spans="1:43" x14ac:dyDescent="0.15">
      <c r="A86" s="163" t="str">
        <f>'ESS Jul 2021'!K63</f>
        <v>Energy Locals</v>
      </c>
      <c r="B86" s="158" t="str">
        <f>'ESS Jul 2021'!L63</f>
        <v>Online Member</v>
      </c>
      <c r="C86" s="215">
        <f>IF('ESS Jul 2021'!BP63=0,91*'ESS Jul 2021'!M63/100,(91*'ESS Jul 2021'!M63/100)+'ESS Jul 2021'!BP63/4)</f>
        <v>114.6181818181818</v>
      </c>
      <c r="D86" s="215">
        <f>IF('ESS Jul 2021'!O63="",$C$80*$C$81*'ESS Jul 2021'!N63/100,IF($C$80*$C$81&gt;='ESS Jul 2021'!P63,('ESS Jul 2021'!P63*'ESS Jul 2021'!N63/100),($C$80*$C$81*'ESS Jul 2021'!N63/100)))</f>
        <v>245.45454545454544</v>
      </c>
      <c r="E86" s="215">
        <f>IF(AND('ESS Jul 2021'!P63&gt;0,'ESS Jul 2021'!R63&gt;0),IF($C$80*$C$81&lt;'ESS Jul 2021'!P63,0,IF($C$80*$C$81&lt;=('ESS Jul 2021'!R63+'ESS Jul 2021'!P63),(($C$80*$C$81-'ESS Jul 2021'!P63)*'ESS Jul 2021'!Q63/100),(('ESS Jul 2021'!R63)*'ESS Jul 2021'!Q63/100))),0)</f>
        <v>0</v>
      </c>
      <c r="F86" s="215">
        <f>IF(AND('ESS Jul 2021'!R63&gt;0,'ESS Jul 2021'!T63&gt;0),IF(($C$80*$C$81&lt;'ESS Jul 2021'!T63),(0),($C$80*$C$81*'ESS Jul 2021'!T63)*'ESS Jul 2021'!U63/100),IF(AND('ESS Jul 2021'!R63&gt;0,'ESS Jul 2021'!T63=""),IF(($C$80*$C$81&lt;'ESS Jul 2021'!R63+'ESS Jul 2021'!P63),(0),(($C$80*$C$81-('ESS Jul 2021'!R63+'ESS Jul 2021'!P63))*'ESS Jul 2021'!S63/100)),IF(AND('ESS Jul 2021'!P63&gt;0,'ESS Jul 2021'!R63=""&gt;0),IF(($C$80*$C$81&lt;'ESS Jul 2021'!P63),(0),($C$80*$C$81-'ESS Jul 2021'!P63)*'ESS Jul 2021'!Q63/100),0)))</f>
        <v>0</v>
      </c>
      <c r="G86" s="215">
        <f>($C$80*$C$82)*'ESS Jul 2021'!AH63/100</f>
        <v>137.45454545454544</v>
      </c>
      <c r="H86" s="215">
        <f>($C$80*$C$83)*'ESS Jul 2021'!W63/100</f>
        <v>45.81818181818182</v>
      </c>
      <c r="I86" s="215">
        <f>SUM(C86:H86)</f>
        <v>543.34545454545446</v>
      </c>
      <c r="J86" s="377">
        <f>(I86-C86)*4</f>
        <v>1714.9090909090905</v>
      </c>
      <c r="K86" s="209">
        <f>I86*4</f>
        <v>2173.3818181818178</v>
      </c>
      <c r="L86" s="181">
        <f t="shared" ref="L86:L108" si="48">K86*1.1</f>
        <v>2390.7199999999998</v>
      </c>
      <c r="M86" s="209">
        <f>'ESS Jul 2021'!AZ63</f>
        <v>0</v>
      </c>
      <c r="N86" s="209">
        <f>'ESS Jul 2021'!BA63</f>
        <v>0</v>
      </c>
      <c r="O86" s="209">
        <f>'ESS Jul 2021'!BB63</f>
        <v>0</v>
      </c>
      <c r="P86" s="209">
        <f>'ESS Jul 2021'!BC63</f>
        <v>0</v>
      </c>
      <c r="Q86" s="378" t="str">
        <f t="shared" ref="Q86:Q108" si="49">IF(SUM(M86:P86)=0,"No discount",IF(M86&gt;0,"Guaranteed off bill",IF(N86&gt;0,"Guaranteed off usage",IF(O86&gt;0,"Pay-on-time off bill","Pay-on-time off usage"))))</f>
        <v>No discount</v>
      </c>
      <c r="R86" s="378" t="str">
        <f t="shared" ref="R86:R108" si="50">IF(OR(A86="Origin Energy",A86="Red Energy",A86="Powershop"),"Inclusive","Exclusive")</f>
        <v>Exclusive</v>
      </c>
      <c r="S86" s="379">
        <f>IF(AND(Q86="Guaranteed off bill",R86="Inclusive"),((K86*1.1)-((K86*1.1)*M86/100))/1.1,IF(AND(Q86="Guaranteed off usage",R86="Inclusive"),((K86*1.1)-((J86*1.1)*N86/100))/1.1,IF(AND(Q86="Guaranteed off bill",R86="Exclusive"),K86-(K86*M86/100),IF(AND(Q86="Guaranteed off usage",R86="Exclusive"),K86-(J86*N86/100),IF(R86="Inclusive",((K86*1.1))/1.1,K86)))))</f>
        <v>2173.3818181818178</v>
      </c>
      <c r="T86" s="209">
        <f>IF(AND(Q86="Pay-on-time off bill",R86="Inclusive"),((S86*1.1)-((S86*1.1)*O86/100))/1.1,IF(AND(Q86="Pay-on-time off usage",R86="Inclusive"),((S86*1.1)-((J86*1.1)*P86/100))/1.1,IF(AND(Q86="Pay-on-time off bill",R86="Exclusive"),S86-(S86*O86/100),IF(AND(Q86="Pay-on-time off usage",R86="Exclusive"),S86-(J86*P86/100),IF(R86="Inclusive",((S86*1.1))/1.1,S86)))))</f>
        <v>2173.3818181818178</v>
      </c>
      <c r="U86" s="383">
        <f>S86*1.1</f>
        <v>2390.7199999999998</v>
      </c>
      <c r="V86" s="383">
        <f>T86*1.1</f>
        <v>2390.7199999999998</v>
      </c>
      <c r="W86" s="210">
        <f>'ESS Jul 2021'!BL63</f>
        <v>0</v>
      </c>
      <c r="X86" s="211" t="str">
        <f>'ESS Jul 2021'!BM63</f>
        <v>n</v>
      </c>
      <c r="Y86" s="419"/>
      <c r="Z86" s="419"/>
      <c r="AA86" s="419"/>
      <c r="AB86" s="419"/>
      <c r="AC86" s="419"/>
      <c r="AD86" s="419"/>
      <c r="AE86" s="419"/>
      <c r="AF86" s="419"/>
      <c r="AG86" s="419"/>
      <c r="AH86" s="419"/>
      <c r="AI86" s="419"/>
      <c r="AJ86" s="419"/>
      <c r="AK86" s="419"/>
      <c r="AL86" s="419"/>
      <c r="AM86" s="419"/>
      <c r="AN86" s="419"/>
      <c r="AO86" s="419"/>
      <c r="AP86" s="419"/>
      <c r="AQ86" s="419"/>
    </row>
    <row r="87" spans="1:43" x14ac:dyDescent="0.15">
      <c r="A87" s="163" t="str">
        <f>'ESS Jul 2021'!K64</f>
        <v>AGL</v>
      </c>
      <c r="B87" s="158" t="str">
        <f>'ESS Jul 2021'!L64</f>
        <v>Super Saver</v>
      </c>
      <c r="C87" s="215">
        <f>IF('ESS Jul 2021'!BP64=0,91*'ESS Jul 2021'!M64/100,(91*'ESS Jul 2021'!M64/100)+'ESS Jul 2021'!BP64/4)</f>
        <v>116.34763636363634</v>
      </c>
      <c r="D87" s="215">
        <f>IF('ESS Jul 2021'!O64="",$C$80*$C$81*'ESS Jul 2021'!N64/100,IF($C$80*$C$81&gt;='ESS Jul 2021'!P64,('ESS Jul 2021'!P64*'ESS Jul 2021'!N64/100),($C$80*$C$81*'ESS Jul 2021'!N64/100)))</f>
        <v>251.18181818181816</v>
      </c>
      <c r="E87" s="215">
        <f>IF(AND('ESS Jul 2021'!P64&gt;0,'ESS Jul 2021'!R64&gt;0),IF($C$80*$C$81&lt;'ESS Jul 2021'!P64,0,IF($C$80*$C$81&lt;=('ESS Jul 2021'!R64+'ESS Jul 2021'!P64),(($C$80*$C$81-'ESS Jul 2021'!P64)*'ESS Jul 2021'!Q64/100),(('ESS Jul 2021'!R64)*'ESS Jul 2021'!Q64/100))),0)</f>
        <v>0</v>
      </c>
      <c r="F87" s="215">
        <f>IF(AND('ESS Jul 2021'!R64&gt;0,'ESS Jul 2021'!T64&gt;0),IF(($C$80*$C$81&lt;'ESS Jul 2021'!T64),(0),($C$80*$C$81*'ESS Jul 2021'!T64)*'ESS Jul 2021'!U64/100),IF(AND('ESS Jul 2021'!R64&gt;0,'ESS Jul 2021'!T64=""),IF(($C$80*$C$81&lt;'ESS Jul 2021'!R64+'ESS Jul 2021'!P64),(0),(($C$80*$C$81-('ESS Jul 2021'!R64+'ESS Jul 2021'!P64))*'ESS Jul 2021'!S64/100)),IF(AND('ESS Jul 2021'!P64&gt;0,'ESS Jul 2021'!R64=""&gt;0),IF(($C$80*$C$81&lt;'ESS Jul 2021'!P64),(0),($C$80*$C$81-'ESS Jul 2021'!P64)*'ESS Jul 2021'!Q64/100),0)))</f>
        <v>0</v>
      </c>
      <c r="G87" s="215">
        <f>($C$80*$C$82)*'ESS Jul 2021'!AH64/100</f>
        <v>146.48727272727271</v>
      </c>
      <c r="H87" s="215">
        <f>($C$80*$C$83)*'ESS Jul 2021'!W64/100</f>
        <v>52.690909090909088</v>
      </c>
      <c r="I87" s="215">
        <f t="shared" ref="I87:I108" si="51">SUM(C87:H87)</f>
        <v>566.70763636363631</v>
      </c>
      <c r="J87" s="377">
        <f t="shared" ref="J87:J108" si="52">(I87-C87)*4</f>
        <v>1801.4399999999998</v>
      </c>
      <c r="K87" s="209">
        <f t="shared" ref="K87:K108" si="53">I87*4</f>
        <v>2266.8305454545452</v>
      </c>
      <c r="L87" s="181">
        <f t="shared" si="48"/>
        <v>2493.5135999999998</v>
      </c>
      <c r="M87" s="209">
        <f>'ESS Jul 2021'!AZ64</f>
        <v>0</v>
      </c>
      <c r="N87" s="209">
        <f>'ESS Jul 2021'!BA64</f>
        <v>0</v>
      </c>
      <c r="O87" s="209">
        <f>'ESS Jul 2021'!BB64</f>
        <v>0</v>
      </c>
      <c r="P87" s="209">
        <f>'ESS Jul 2021'!BC64</f>
        <v>0</v>
      </c>
      <c r="Q87" s="378" t="str">
        <f t="shared" si="49"/>
        <v>No discount</v>
      </c>
      <c r="R87" s="378" t="str">
        <f t="shared" si="50"/>
        <v>Exclusive</v>
      </c>
      <c r="S87" s="379">
        <f t="shared" ref="S87:S108" si="54">IF(AND(Q87="Guaranteed off bill",R87="Inclusive"),((K87*1.1)-((K87*1.1)*M87/100))/1.1,IF(AND(Q87="Guaranteed off usage",R87="Inclusive"),((K87*1.1)-((J87*1.1)*N87/100))/1.1,IF(AND(Q87="Guaranteed off bill",R87="Exclusive"),K87-(K87*M87/100),IF(AND(Q87="Guaranteed off usage",R87="Exclusive"),K87-(J87*N87/100),IF(R87="Inclusive",((K87*1.1))/1.1,K87)))))</f>
        <v>2266.8305454545452</v>
      </c>
      <c r="T87" s="209">
        <f t="shared" ref="T87:T108" si="55">IF(AND(Q87="Pay-on-time off bill",R87="Inclusive"),((S87*1.1)-((S87*1.1)*O87/100))/1.1,IF(AND(Q87="Pay-on-time off usage",R87="Inclusive"),((S87*1.1)-((J87*1.1)*P87/100))/1.1,IF(AND(Q87="Pay-on-time off bill",R87="Exclusive"),S87-(S87*O87/100),IF(AND(Q87="Pay-on-time off usage",R87="Exclusive"),S87-(J87*P87/100),IF(R87="Inclusive",((S87*1.1))/1.1,S87)))))</f>
        <v>2266.8305454545452</v>
      </c>
      <c r="U87" s="381">
        <f t="shared" ref="U87:V101" si="56">S87*1.1</f>
        <v>2493.5135999999998</v>
      </c>
      <c r="V87" s="381">
        <f t="shared" si="56"/>
        <v>2493.5135999999998</v>
      </c>
      <c r="W87" s="210">
        <f>'ESS Jul 2021'!BL64</f>
        <v>0</v>
      </c>
      <c r="X87" s="211" t="str">
        <f>'ESS Jul 2021'!BM64</f>
        <v>n</v>
      </c>
      <c r="Y87" s="419"/>
      <c r="Z87" s="419"/>
      <c r="AA87" s="419"/>
      <c r="AB87" s="419"/>
      <c r="AC87" s="419"/>
      <c r="AD87" s="419"/>
      <c r="AE87" s="419"/>
      <c r="AF87" s="419"/>
      <c r="AG87" s="419"/>
      <c r="AH87" s="419"/>
      <c r="AI87" s="419"/>
      <c r="AJ87" s="419"/>
      <c r="AK87" s="419"/>
      <c r="AL87" s="419"/>
      <c r="AM87" s="419"/>
      <c r="AN87" s="419"/>
      <c r="AO87" s="419"/>
      <c r="AP87" s="419"/>
      <c r="AQ87" s="419"/>
    </row>
    <row r="88" spans="1:43" x14ac:dyDescent="0.15">
      <c r="A88" s="163" t="str">
        <f>'ESS Jul 2021'!K65</f>
        <v>Alinta Energy</v>
      </c>
      <c r="B88" s="158" t="str">
        <f>'ESS Jul 2021'!L65</f>
        <v>Home Deal</v>
      </c>
      <c r="C88" s="215">
        <f>IF('ESS Jul 2021'!BP65=0,91*'ESS Jul 2021'!M65/100,(91*'ESS Jul 2021'!M65/100)+'ESS Jul 2021'!BP65/4)</f>
        <v>104.64999999999998</v>
      </c>
      <c r="D88" s="215">
        <f>IF('ESS Jul 2021'!O65="",$C$80*$C$81*'ESS Jul 2021'!N65/100,IF($C$80*$C$81&gt;='ESS Jul 2021'!P65,('ESS Jul 2021'!P65*'ESS Jul 2021'!N65/100),($C$80*$C$81*'ESS Jul 2021'!N65/100)))</f>
        <v>234</v>
      </c>
      <c r="E88" s="215">
        <f>IF(AND('ESS Jul 2021'!P65&gt;0,'ESS Jul 2021'!R65&gt;0),IF($C$80*$C$81&lt;'ESS Jul 2021'!P65,0,IF($C$80*$C$81&lt;=('ESS Jul 2021'!R65+'ESS Jul 2021'!P65),(($C$80*$C$81-'ESS Jul 2021'!P65)*'ESS Jul 2021'!Q65/100),(('ESS Jul 2021'!R65)*'ESS Jul 2021'!Q65/100))),0)</f>
        <v>0</v>
      </c>
      <c r="F88" s="215">
        <f>IF(AND('ESS Jul 2021'!R65&gt;0,'ESS Jul 2021'!T65&gt;0),IF(($C$80*$C$81&lt;'ESS Jul 2021'!T65),(0),($C$80*$C$81*'ESS Jul 2021'!T65)*'ESS Jul 2021'!U65/100),IF(AND('ESS Jul 2021'!R65&gt;0,'ESS Jul 2021'!T65=""),IF(($C$80*$C$81&lt;'ESS Jul 2021'!R65+'ESS Jul 2021'!P65),(0),(($C$80*$C$81-('ESS Jul 2021'!R65+'ESS Jul 2021'!P65))*'ESS Jul 2021'!S65/100)),IF(AND('ESS Jul 2021'!P65&gt;0,'ESS Jul 2021'!R65=""&gt;0),IF(($C$80*$C$81&lt;'ESS Jul 2021'!P65),(0),($C$80*$C$81-'ESS Jul 2021'!P65)*'ESS Jul 2021'!Q65/100),0)))</f>
        <v>0</v>
      </c>
      <c r="G88" s="215">
        <f>($C$80*$C$82)*'ESS Jul 2021'!AH65/100</f>
        <v>132.83999999999997</v>
      </c>
      <c r="H88" s="215">
        <f>($C$80*$C$83)*'ESS Jul 2021'!W65/100</f>
        <v>52.199999999999989</v>
      </c>
      <c r="I88" s="215">
        <f t="shared" si="51"/>
        <v>523.68999999999994</v>
      </c>
      <c r="J88" s="377">
        <f t="shared" si="52"/>
        <v>1676.1599999999999</v>
      </c>
      <c r="K88" s="209">
        <f t="shared" si="53"/>
        <v>2094.7599999999998</v>
      </c>
      <c r="L88" s="181">
        <f t="shared" si="48"/>
        <v>2304.2359999999999</v>
      </c>
      <c r="M88" s="209">
        <f>'ESS Jul 2021'!AZ65</f>
        <v>0</v>
      </c>
      <c r="N88" s="209">
        <f>'ESS Jul 2021'!BA65</f>
        <v>0</v>
      </c>
      <c r="O88" s="209">
        <f>'ESS Jul 2021'!BB65</f>
        <v>0</v>
      </c>
      <c r="P88" s="209">
        <f>'ESS Jul 2021'!BC65</f>
        <v>0</v>
      </c>
      <c r="Q88" s="378" t="str">
        <f t="shared" si="49"/>
        <v>No discount</v>
      </c>
      <c r="R88" s="378" t="str">
        <f t="shared" si="50"/>
        <v>Exclusive</v>
      </c>
      <c r="S88" s="379">
        <f t="shared" si="54"/>
        <v>2094.7599999999998</v>
      </c>
      <c r="T88" s="209">
        <f t="shared" si="55"/>
        <v>2094.7599999999998</v>
      </c>
      <c r="U88" s="381">
        <f t="shared" si="56"/>
        <v>2304.2359999999999</v>
      </c>
      <c r="V88" s="381">
        <f t="shared" si="56"/>
        <v>2304.2359999999999</v>
      </c>
      <c r="W88" s="210">
        <f>'ESS Jul 2021'!BL65</f>
        <v>0</v>
      </c>
      <c r="X88" s="211" t="str">
        <f>'ESS Jul 2021'!BM65</f>
        <v>n</v>
      </c>
      <c r="Y88" s="419"/>
      <c r="Z88" s="419"/>
      <c r="AA88" s="419"/>
      <c r="AB88" s="419"/>
      <c r="AC88" s="419"/>
      <c r="AD88" s="419"/>
      <c r="AE88" s="419"/>
      <c r="AF88" s="419"/>
      <c r="AG88" s="419"/>
      <c r="AH88" s="419"/>
      <c r="AI88" s="419"/>
      <c r="AJ88" s="419"/>
      <c r="AK88" s="419"/>
      <c r="AL88" s="419"/>
      <c r="AM88" s="419"/>
      <c r="AN88" s="419"/>
      <c r="AO88" s="419"/>
      <c r="AP88" s="419"/>
      <c r="AQ88" s="419"/>
    </row>
    <row r="89" spans="1:43" x14ac:dyDescent="0.15">
      <c r="A89" s="163" t="str">
        <f>'ESS Jul 2021'!K66</f>
        <v>CovaU</v>
      </c>
      <c r="B89" s="158" t="str">
        <f>'ESS Jul 2021'!L66</f>
        <v>Freedom Plus</v>
      </c>
      <c r="C89" s="215">
        <f>IF('ESS Jul 2021'!BP66=0,91*'ESS Jul 2021'!M66/100,(91*'ESS Jul 2021'!M66/100)+'ESS Jul 2021'!BP66/4)</f>
        <v>167.08427272727272</v>
      </c>
      <c r="D89" s="215">
        <f>IF('ESS Jul 2021'!O66="",$C$80*$C$81*'ESS Jul 2021'!N66/100,IF($C$80*$C$81&gt;='ESS Jul 2021'!P66,('ESS Jul 2021'!P66*'ESS Jul 2021'!N66/100),($C$80*$C$81*'ESS Jul 2021'!N66/100)))</f>
        <v>324</v>
      </c>
      <c r="E89" s="215">
        <f>IF(AND('ESS Jul 2021'!P66&gt;0,'ESS Jul 2021'!R66&gt;0),IF($C$80*$C$81&lt;'ESS Jul 2021'!P66,0,IF($C$80*$C$81&lt;=('ESS Jul 2021'!R66+'ESS Jul 2021'!P66),(($C$80*$C$81-'ESS Jul 2021'!P66)*'ESS Jul 2021'!Q66/100),(('ESS Jul 2021'!R66)*'ESS Jul 2021'!Q66/100))),0)</f>
        <v>0</v>
      </c>
      <c r="F89" s="215">
        <f>IF(AND('ESS Jul 2021'!R66&gt;0,'ESS Jul 2021'!T66&gt;0),IF(($C$80*$C$81&lt;'ESS Jul 2021'!T66),(0),($C$80*$C$81*'ESS Jul 2021'!T66)*'ESS Jul 2021'!U66/100),IF(AND('ESS Jul 2021'!R66&gt;0,'ESS Jul 2021'!T66=""),IF(($C$80*$C$81&lt;'ESS Jul 2021'!R66+'ESS Jul 2021'!P66),(0),(($C$80*$C$81-('ESS Jul 2021'!R66+'ESS Jul 2021'!P66))*'ESS Jul 2021'!S66/100)),IF(AND('ESS Jul 2021'!P66&gt;0,'ESS Jul 2021'!R66=""&gt;0),IF(($C$80*$C$81&lt;'ESS Jul 2021'!P66),(0),($C$80*$C$81-'ESS Jul 2021'!P66)*'ESS Jul 2021'!Q66/100),0)))</f>
        <v>0</v>
      </c>
      <c r="G89" s="215">
        <f>($C$80*$C$82)*'ESS Jul 2021'!AH66/100</f>
        <v>189</v>
      </c>
      <c r="H89" s="215">
        <f>($C$80*$C$83)*'ESS Jul 2021'!W66/100</f>
        <v>77.236363636363635</v>
      </c>
      <c r="I89" s="215">
        <f t="shared" si="51"/>
        <v>757.32063636363637</v>
      </c>
      <c r="J89" s="377">
        <f t="shared" si="52"/>
        <v>2360.9454545454546</v>
      </c>
      <c r="K89" s="209">
        <f t="shared" si="53"/>
        <v>3029.2825454545455</v>
      </c>
      <c r="L89" s="181">
        <f t="shared" si="48"/>
        <v>3332.2108000000003</v>
      </c>
      <c r="M89" s="209">
        <f>'ESS Jul 2021'!AZ66</f>
        <v>20</v>
      </c>
      <c r="N89" s="209">
        <f>'ESS Jul 2021'!BA66</f>
        <v>0</v>
      </c>
      <c r="O89" s="209">
        <f>'ESS Jul 2021'!BB66</f>
        <v>0</v>
      </c>
      <c r="P89" s="209">
        <f>'ESS Jul 2021'!BC66</f>
        <v>0</v>
      </c>
      <c r="Q89" s="378" t="str">
        <f t="shared" si="49"/>
        <v>Guaranteed off bill</v>
      </c>
      <c r="R89" s="378" t="str">
        <f t="shared" si="50"/>
        <v>Exclusive</v>
      </c>
      <c r="S89" s="379">
        <f t="shared" si="54"/>
        <v>2423.4260363636363</v>
      </c>
      <c r="T89" s="209">
        <f t="shared" si="55"/>
        <v>2423.4260363636363</v>
      </c>
      <c r="U89" s="381">
        <f t="shared" si="56"/>
        <v>2665.7686400000002</v>
      </c>
      <c r="V89" s="381">
        <f t="shared" si="56"/>
        <v>2665.7686400000002</v>
      </c>
      <c r="W89" s="210">
        <f>'ESS Jul 2021'!BL66</f>
        <v>0</v>
      </c>
      <c r="X89" s="211" t="str">
        <f>'ESS Jul 2021'!BM66</f>
        <v>n</v>
      </c>
      <c r="Y89" s="419"/>
      <c r="Z89" s="419"/>
      <c r="AA89" s="419"/>
      <c r="AB89" s="419"/>
      <c r="AC89" s="419"/>
      <c r="AD89" s="419"/>
      <c r="AE89" s="419"/>
      <c r="AF89" s="419"/>
      <c r="AG89" s="419"/>
      <c r="AH89" s="419"/>
      <c r="AI89" s="419"/>
      <c r="AJ89" s="419"/>
      <c r="AK89" s="419"/>
      <c r="AL89" s="419"/>
      <c r="AM89" s="419"/>
      <c r="AN89" s="419"/>
      <c r="AO89" s="419"/>
      <c r="AP89" s="419"/>
      <c r="AQ89" s="419"/>
    </row>
    <row r="90" spans="1:43" x14ac:dyDescent="0.15">
      <c r="A90" s="163" t="str">
        <f>'ESS Jul 2021'!K67</f>
        <v>Diamond Energy</v>
      </c>
      <c r="B90" s="158" t="str">
        <f>'ESS Jul 2021'!L67</f>
        <v>Renewable Saver POT</v>
      </c>
      <c r="C90" s="215">
        <f>IF('ESS Jul 2021'!BP67=0,91*'ESS Jul 2021'!M67/100,(91*'ESS Jul 2021'!M67/100)+'ESS Jul 2021'!BP67/4)</f>
        <v>129.67500000000001</v>
      </c>
      <c r="D90" s="215">
        <f>IF('ESS Jul 2021'!O67="",$C$80*$C$81*'ESS Jul 2021'!N67/100,IF($C$80*$C$81&gt;='ESS Jul 2021'!P67,('ESS Jul 2021'!P67*'ESS Jul 2021'!N67/100),($C$80*$C$81*'ESS Jul 2021'!N67/100)))</f>
        <v>282.19090909090909</v>
      </c>
      <c r="E90" s="215">
        <f>IF(AND('ESS Jul 2021'!P67&gt;0,'ESS Jul 2021'!R67&gt;0),IF($C$80*$C$81&lt;'ESS Jul 2021'!P67,0,IF($C$80*$C$81&lt;=('ESS Jul 2021'!R67+'ESS Jul 2021'!P67),(($C$80*$C$81-'ESS Jul 2021'!P67)*'ESS Jul 2021'!Q67/100),(('ESS Jul 2021'!R67)*'ESS Jul 2021'!Q67/100))),0)</f>
        <v>0</v>
      </c>
      <c r="F90" s="215">
        <f>IF(AND('ESS Jul 2021'!R67&gt;0,'ESS Jul 2021'!T67&gt;0),IF(($C$80*$C$81&lt;'ESS Jul 2021'!T67),(0),($C$80*$C$81*'ESS Jul 2021'!T67)*'ESS Jul 2021'!U67/100),IF(AND('ESS Jul 2021'!R67&gt;0,'ESS Jul 2021'!T67=""),IF(($C$80*$C$81&lt;'ESS Jul 2021'!R67+'ESS Jul 2021'!P67),(0),(($C$80*$C$81-('ESS Jul 2021'!R67+'ESS Jul 2021'!P67))*'ESS Jul 2021'!S67/100)),IF(AND('ESS Jul 2021'!P67&gt;0,'ESS Jul 2021'!R67=""&gt;0),IF(($C$80*$C$81&lt;'ESS Jul 2021'!P67),(0),($C$80*$C$81-'ESS Jul 2021'!P67)*'ESS Jul 2021'!Q67/100),0)))</f>
        <v>0</v>
      </c>
      <c r="G90" s="215">
        <f>($C$80*$C$82)*'ESS Jul 2021'!AH67/100</f>
        <v>161.46</v>
      </c>
      <c r="H90" s="215">
        <f>($C$80*$C$83)*'ESS Jul 2021'!W67/100</f>
        <v>65.88</v>
      </c>
      <c r="I90" s="215">
        <f t="shared" si="51"/>
        <v>639.20590909090913</v>
      </c>
      <c r="J90" s="377">
        <f t="shared" si="52"/>
        <v>2038.1236363636365</v>
      </c>
      <c r="K90" s="209">
        <f t="shared" si="53"/>
        <v>2556.8236363636365</v>
      </c>
      <c r="L90" s="181">
        <f t="shared" si="48"/>
        <v>2812.5060000000003</v>
      </c>
      <c r="M90" s="209">
        <f>'ESS Jul 2021'!AZ67</f>
        <v>0</v>
      </c>
      <c r="N90" s="209">
        <f>'ESS Jul 2021'!BA67</f>
        <v>0</v>
      </c>
      <c r="O90" s="209">
        <f>'ESS Jul 2021'!BB67</f>
        <v>7</v>
      </c>
      <c r="P90" s="209">
        <f>'ESS Jul 2021'!BC67</f>
        <v>0</v>
      </c>
      <c r="Q90" s="378" t="str">
        <f t="shared" si="49"/>
        <v>Pay-on-time off bill</v>
      </c>
      <c r="R90" s="378" t="str">
        <f t="shared" si="50"/>
        <v>Exclusive</v>
      </c>
      <c r="S90" s="379">
        <f t="shared" si="54"/>
        <v>2556.8236363636365</v>
      </c>
      <c r="T90" s="209">
        <f t="shared" si="55"/>
        <v>2377.8459818181818</v>
      </c>
      <c r="U90" s="381">
        <f t="shared" si="56"/>
        <v>2812.5060000000003</v>
      </c>
      <c r="V90" s="381">
        <f t="shared" si="56"/>
        <v>2615.63058</v>
      </c>
      <c r="W90" s="210">
        <f>'ESS Jul 2021'!BL67</f>
        <v>0</v>
      </c>
      <c r="X90" s="211" t="str">
        <f>'ESS Jul 2021'!BM67</f>
        <v>n</v>
      </c>
      <c r="Y90" s="419"/>
      <c r="Z90" s="419"/>
      <c r="AA90" s="419"/>
      <c r="AB90" s="419"/>
      <c r="AC90" s="419"/>
      <c r="AD90" s="419"/>
      <c r="AE90" s="419"/>
      <c r="AF90" s="419"/>
      <c r="AG90" s="419"/>
      <c r="AH90" s="419"/>
      <c r="AI90" s="419"/>
      <c r="AJ90" s="419"/>
      <c r="AK90" s="419"/>
      <c r="AL90" s="419"/>
      <c r="AM90" s="419"/>
      <c r="AN90" s="419"/>
      <c r="AO90" s="419"/>
      <c r="AP90" s="419"/>
      <c r="AQ90" s="419"/>
    </row>
    <row r="91" spans="1:43" x14ac:dyDescent="0.15">
      <c r="A91" s="163" t="str">
        <f>'ESS Jul 2021'!K68</f>
        <v>Dodo Power &amp; Gas</v>
      </c>
      <c r="B91" s="158" t="str">
        <f>'ESS Jul 2021'!L68</f>
        <v>Market offer</v>
      </c>
      <c r="C91" s="215">
        <f>IF('ESS Jul 2021'!BP68=0,91*'ESS Jul 2021'!M68/100,(91*'ESS Jul 2021'!M68/100)+'ESS Jul 2021'!BP68/4)</f>
        <v>134.316</v>
      </c>
      <c r="D91" s="215">
        <f>IF('ESS Jul 2021'!O68="",$C$80*$C$81*'ESS Jul 2021'!N68/100,IF($C$80*$C$81&gt;='ESS Jul 2021'!P68,('ESS Jul 2021'!P68*'ESS Jul 2021'!N68/100),($C$80*$C$81*'ESS Jul 2021'!N68/100)))</f>
        <v>249.87272727272725</v>
      </c>
      <c r="E91" s="215">
        <f>IF(AND('ESS Jul 2021'!P68&gt;0,'ESS Jul 2021'!R68&gt;0),IF($C$80*$C$81&lt;'ESS Jul 2021'!P68,0,IF($C$80*$C$81&lt;=('ESS Jul 2021'!R68+'ESS Jul 2021'!P68),(($C$80*$C$81-'ESS Jul 2021'!P68)*'ESS Jul 2021'!Q68/100),(('ESS Jul 2021'!R68)*'ESS Jul 2021'!Q68/100))),0)</f>
        <v>0</v>
      </c>
      <c r="F91" s="215">
        <f>IF(AND('ESS Jul 2021'!R68&gt;0,'ESS Jul 2021'!T68&gt;0),IF(($C$80*$C$81&lt;'ESS Jul 2021'!T68),(0),($C$80*$C$81*'ESS Jul 2021'!T68)*'ESS Jul 2021'!U68/100),IF(AND('ESS Jul 2021'!R68&gt;0,'ESS Jul 2021'!T68=""),IF(($C$80*$C$81&lt;'ESS Jul 2021'!R68+'ESS Jul 2021'!P68),(0),(($C$80*$C$81-('ESS Jul 2021'!R68+'ESS Jul 2021'!P68))*'ESS Jul 2021'!S68/100)),IF(AND('ESS Jul 2021'!P68&gt;0,'ESS Jul 2021'!R68=""&gt;0),IF(($C$80*$C$81&lt;'ESS Jul 2021'!P68),(0),($C$80*$C$81-'ESS Jul 2021'!P68)*'ESS Jul 2021'!Q68/100),0)))</f>
        <v>0</v>
      </c>
      <c r="G91" s="215">
        <f>($C$80*$C$82)*'ESS Jul 2021'!AH68/100</f>
        <v>141.23454545454544</v>
      </c>
      <c r="H91" s="215">
        <f>($C$80*$C$83)*'ESS Jul 2021'!W68/100</f>
        <v>62.214545454545451</v>
      </c>
      <c r="I91" s="215">
        <f t="shared" si="51"/>
        <v>587.63781818181815</v>
      </c>
      <c r="J91" s="377">
        <f t="shared" si="52"/>
        <v>1813.2872727272725</v>
      </c>
      <c r="K91" s="209">
        <f t="shared" si="53"/>
        <v>2350.5512727272726</v>
      </c>
      <c r="L91" s="181">
        <f t="shared" si="48"/>
        <v>2585.6064000000001</v>
      </c>
      <c r="M91" s="209">
        <f>'ESS Jul 2021'!AZ68</f>
        <v>0</v>
      </c>
      <c r="N91" s="209">
        <f>'ESS Jul 2021'!BA68</f>
        <v>0</v>
      </c>
      <c r="O91" s="209">
        <f>'ESS Jul 2021'!BB68</f>
        <v>0</v>
      </c>
      <c r="P91" s="209">
        <f>'ESS Jul 2021'!BC68</f>
        <v>0</v>
      </c>
      <c r="Q91" s="378" t="str">
        <f t="shared" si="49"/>
        <v>No discount</v>
      </c>
      <c r="R91" s="378" t="str">
        <f t="shared" si="50"/>
        <v>Exclusive</v>
      </c>
      <c r="S91" s="379">
        <f t="shared" si="54"/>
        <v>2350.5512727272726</v>
      </c>
      <c r="T91" s="209">
        <f t="shared" si="55"/>
        <v>2350.5512727272726</v>
      </c>
      <c r="U91" s="381">
        <f t="shared" si="56"/>
        <v>2585.6064000000001</v>
      </c>
      <c r="V91" s="381">
        <f t="shared" si="56"/>
        <v>2585.6064000000001</v>
      </c>
      <c r="W91" s="210">
        <f>'ESS Jul 2021'!BL68</f>
        <v>0</v>
      </c>
      <c r="X91" s="211" t="str">
        <f>'ESS Jul 2021'!BM68</f>
        <v>n</v>
      </c>
      <c r="Y91" s="419"/>
      <c r="Z91" s="419"/>
      <c r="AA91" s="419"/>
      <c r="AB91" s="419"/>
      <c r="AC91" s="419"/>
      <c r="AD91" s="419"/>
      <c r="AE91" s="419"/>
      <c r="AF91" s="419"/>
      <c r="AG91" s="419"/>
      <c r="AH91" s="419"/>
      <c r="AI91" s="419"/>
      <c r="AJ91" s="419"/>
      <c r="AK91" s="419"/>
      <c r="AL91" s="419"/>
      <c r="AM91" s="419"/>
      <c r="AN91" s="419"/>
      <c r="AO91" s="419"/>
      <c r="AP91" s="419"/>
      <c r="AQ91" s="419"/>
    </row>
    <row r="92" spans="1:43" x14ac:dyDescent="0.15">
      <c r="A92" s="163" t="str">
        <f>'ESS Jul 2021'!K69</f>
        <v>EnergyAustralia</v>
      </c>
      <c r="B92" s="158" t="str">
        <f>'ESS Jul 2021'!L69</f>
        <v>Total Plan Home</v>
      </c>
      <c r="C92" s="215">
        <f>IF('ESS Jul 2021'!BP69=0,91*'ESS Jul 2021'!M69/100,(91*'ESS Jul 2021'!M69/100)+'ESS Jul 2021'!BP69/4)</f>
        <v>130.58499999999998</v>
      </c>
      <c r="D92" s="215">
        <f>IF('ESS Jul 2021'!O69="",$C$80*$C$81*'ESS Jul 2021'!N69/100,IF($C$80*$C$81&gt;='ESS Jul 2021'!P69,('ESS Jul 2021'!P69*'ESS Jul 2021'!N69/100),($C$80*$C$81*'ESS Jul 2021'!N69/100)))</f>
        <v>324.57272727272726</v>
      </c>
      <c r="E92" s="215">
        <f>IF(AND('ESS Jul 2021'!P69&gt;0,'ESS Jul 2021'!R69&gt;0),IF($C$80*$C$81&lt;'ESS Jul 2021'!P69,0,IF($C$80*$C$81&lt;=('ESS Jul 2021'!R69+'ESS Jul 2021'!P69),(($C$80*$C$81-'ESS Jul 2021'!P69)*'ESS Jul 2021'!Q69/100),(('ESS Jul 2021'!R69)*'ESS Jul 2021'!Q69/100))),0)</f>
        <v>0</v>
      </c>
      <c r="F92" s="215">
        <f>IF(AND('ESS Jul 2021'!R69&gt;0,'ESS Jul 2021'!T69&gt;0),IF(($C$80*$C$81&lt;'ESS Jul 2021'!T69),(0),($C$80*$C$81*'ESS Jul 2021'!T69)*'ESS Jul 2021'!U69/100),IF(AND('ESS Jul 2021'!R69&gt;0,'ESS Jul 2021'!T69=""),IF(($C$80*$C$81&lt;'ESS Jul 2021'!R69+'ESS Jul 2021'!P69),(0),(($C$80*$C$81-('ESS Jul 2021'!R69+'ESS Jul 2021'!P69))*'ESS Jul 2021'!S69/100)),IF(AND('ESS Jul 2021'!P69&gt;0,'ESS Jul 2021'!R69=""&gt;0),IF(($C$80*$C$81&lt;'ESS Jul 2021'!P69),(0),($C$80*$C$81-'ESS Jul 2021'!P69)*'ESS Jul 2021'!Q69/100),0)))</f>
        <v>0</v>
      </c>
      <c r="G92" s="215">
        <f>($C$80*$C$82)*'ESS Jul 2021'!AH69/100</f>
        <v>166.32</v>
      </c>
      <c r="H92" s="215">
        <f>($C$80*$C$83)*'ESS Jul 2021'!W69/100</f>
        <v>71.705454545454543</v>
      </c>
      <c r="I92" s="215">
        <f t="shared" si="51"/>
        <v>693.18318181818177</v>
      </c>
      <c r="J92" s="377">
        <f t="shared" si="52"/>
        <v>2250.3927272727269</v>
      </c>
      <c r="K92" s="209">
        <f t="shared" si="53"/>
        <v>2772.7327272727271</v>
      </c>
      <c r="L92" s="181">
        <f t="shared" si="48"/>
        <v>3050.0059999999999</v>
      </c>
      <c r="M92" s="209">
        <f>'ESS Jul 2021'!AZ69</f>
        <v>16</v>
      </c>
      <c r="N92" s="209">
        <f>'ESS Jul 2021'!BA69</f>
        <v>0</v>
      </c>
      <c r="O92" s="209">
        <f>'ESS Jul 2021'!BB69</f>
        <v>0</v>
      </c>
      <c r="P92" s="209">
        <f>'ESS Jul 2021'!BC69</f>
        <v>0</v>
      </c>
      <c r="Q92" s="378" t="str">
        <f t="shared" si="49"/>
        <v>Guaranteed off bill</v>
      </c>
      <c r="R92" s="378" t="str">
        <f t="shared" si="50"/>
        <v>Exclusive</v>
      </c>
      <c r="S92" s="379">
        <f t="shared" si="54"/>
        <v>2329.0954909090906</v>
      </c>
      <c r="T92" s="209">
        <f t="shared" si="55"/>
        <v>2329.0954909090906</v>
      </c>
      <c r="U92" s="381">
        <f t="shared" si="56"/>
        <v>2562.00504</v>
      </c>
      <c r="V92" s="381">
        <f t="shared" si="56"/>
        <v>2562.00504</v>
      </c>
      <c r="W92" s="210">
        <f>'ESS Jul 2021'!BL69</f>
        <v>0</v>
      </c>
      <c r="X92" s="211" t="str">
        <f>'ESS Jul 2021'!BM69</f>
        <v>n</v>
      </c>
      <c r="Y92" s="419"/>
      <c r="Z92" s="419"/>
      <c r="AA92" s="419"/>
      <c r="AB92" s="419"/>
      <c r="AC92" s="419"/>
      <c r="AD92" s="419"/>
      <c r="AE92" s="419"/>
      <c r="AF92" s="419"/>
      <c r="AG92" s="419"/>
      <c r="AH92" s="419"/>
      <c r="AI92" s="419"/>
      <c r="AJ92" s="419"/>
      <c r="AK92" s="419"/>
      <c r="AL92" s="419"/>
      <c r="AM92" s="419"/>
      <c r="AN92" s="419"/>
      <c r="AO92" s="419"/>
      <c r="AP92" s="419"/>
      <c r="AQ92" s="419"/>
    </row>
    <row r="93" spans="1:43" x14ac:dyDescent="0.15">
      <c r="A93" s="163" t="str">
        <f>'ESS Jul 2021'!K70</f>
        <v>Momentum Energy</v>
      </c>
      <c r="B93" s="158" t="str">
        <f>'ESS Jul 2021'!L70</f>
        <v>SmilePower Flexi</v>
      </c>
      <c r="C93" s="215">
        <f>IF('ESS Jul 2021'!BP70=0,91*'ESS Jul 2021'!M70/100,(91*'ESS Jul 2021'!M70/100)+'ESS Jul 2021'!BP70/4)</f>
        <v>91.091000000000008</v>
      </c>
      <c r="D93" s="215">
        <f>IF('ESS Jul 2021'!O70="",$C$80*$C$81*'ESS Jul 2021'!N70/100,IF($C$80*$C$81&gt;='ESS Jul 2021'!P70,('ESS Jul 2021'!P70*'ESS Jul 2021'!N70/100),($C$80*$C$81*'ESS Jul 2021'!N70/100)))</f>
        <v>337.74545454545449</v>
      </c>
      <c r="E93" s="215">
        <f>IF(AND('ESS Jul 2021'!P70&gt;0,'ESS Jul 2021'!R70&gt;0),IF($C$80*$C$81&lt;'ESS Jul 2021'!P70,0,IF($C$80*$C$81&lt;=('ESS Jul 2021'!R70+'ESS Jul 2021'!P70),(($C$80*$C$81-'ESS Jul 2021'!P70)*'ESS Jul 2021'!Q70/100),(('ESS Jul 2021'!R70)*'ESS Jul 2021'!Q70/100))),0)</f>
        <v>0</v>
      </c>
      <c r="F93" s="215">
        <f>IF(AND('ESS Jul 2021'!R70&gt;0,'ESS Jul 2021'!T70&gt;0),IF(($C$80*$C$81&lt;'ESS Jul 2021'!T70),(0),($C$80*$C$81*'ESS Jul 2021'!T70)*'ESS Jul 2021'!U70/100),IF(AND('ESS Jul 2021'!R70&gt;0,'ESS Jul 2021'!T70=""),IF(($C$80*$C$81&lt;'ESS Jul 2021'!R70+'ESS Jul 2021'!P70),(0),(($C$80*$C$81-('ESS Jul 2021'!R70+'ESS Jul 2021'!P70))*'ESS Jul 2021'!S70/100)),IF(AND('ESS Jul 2021'!P70&gt;0,'ESS Jul 2021'!R70=""&gt;0),IF(($C$80*$C$81&lt;'ESS Jul 2021'!P70),(0),($C$80*$C$81-'ESS Jul 2021'!P70)*'ESS Jul 2021'!Q70/100),0)))</f>
        <v>0</v>
      </c>
      <c r="G93" s="215">
        <f>($C$80*$C$82)*'ESS Jul 2021'!AH70/100</f>
        <v>171.67090909090905</v>
      </c>
      <c r="H93" s="215">
        <f>($C$80*$C$83)*'ESS Jul 2021'!W70/100</f>
        <v>73.309090909090898</v>
      </c>
      <c r="I93" s="215">
        <f t="shared" si="51"/>
        <v>673.81645454545446</v>
      </c>
      <c r="J93" s="377">
        <f t="shared" si="52"/>
        <v>2330.9018181818178</v>
      </c>
      <c r="K93" s="209">
        <f t="shared" si="53"/>
        <v>2695.2658181818178</v>
      </c>
      <c r="L93" s="181">
        <f t="shared" si="48"/>
        <v>2964.7923999999998</v>
      </c>
      <c r="M93" s="209">
        <f>'ESS Jul 2021'!AZ70</f>
        <v>0</v>
      </c>
      <c r="N93" s="209">
        <f>'ESS Jul 2021'!BA70</f>
        <v>0</v>
      </c>
      <c r="O93" s="209">
        <f>'ESS Jul 2021'!BB70</f>
        <v>0</v>
      </c>
      <c r="P93" s="209">
        <f>'ESS Jul 2021'!BC70</f>
        <v>0</v>
      </c>
      <c r="Q93" s="378" t="str">
        <f t="shared" si="49"/>
        <v>No discount</v>
      </c>
      <c r="R93" s="378" t="str">
        <f t="shared" si="50"/>
        <v>Exclusive</v>
      </c>
      <c r="S93" s="379">
        <f t="shared" si="54"/>
        <v>2695.2658181818178</v>
      </c>
      <c r="T93" s="209">
        <f t="shared" si="55"/>
        <v>2695.2658181818178</v>
      </c>
      <c r="U93" s="381">
        <f t="shared" si="56"/>
        <v>2964.7923999999998</v>
      </c>
      <c r="V93" s="381">
        <f t="shared" si="56"/>
        <v>2964.7923999999998</v>
      </c>
      <c r="W93" s="210">
        <f>'ESS Jul 2021'!BL70</f>
        <v>0</v>
      </c>
      <c r="X93" s="211" t="str">
        <f>'ESS Jul 2021'!BM70</f>
        <v>n</v>
      </c>
      <c r="Y93" s="419"/>
      <c r="Z93" s="419"/>
      <c r="AA93" s="419"/>
      <c r="AB93" s="419"/>
      <c r="AC93" s="419"/>
      <c r="AD93" s="419"/>
      <c r="AE93" s="419"/>
      <c r="AF93" s="419"/>
      <c r="AG93" s="419"/>
      <c r="AH93" s="419"/>
      <c r="AI93" s="419"/>
      <c r="AJ93" s="419"/>
      <c r="AK93" s="419"/>
      <c r="AL93" s="419"/>
      <c r="AM93" s="419"/>
      <c r="AN93" s="419"/>
      <c r="AO93" s="419"/>
      <c r="AP93" s="419"/>
      <c r="AQ93" s="419"/>
    </row>
    <row r="94" spans="1:43" x14ac:dyDescent="0.15">
      <c r="A94" s="163" t="str">
        <f>'ESS Jul 2021'!K71</f>
        <v>Origin Energy</v>
      </c>
      <c r="B94" s="158" t="str">
        <f>'ESS Jul 2021'!L71</f>
        <v>Go</v>
      </c>
      <c r="C94" s="215">
        <f>IF('ESS Jul 2021'!BP71=0,91*'ESS Jul 2021'!M71/100,(91*'ESS Jul 2021'!M71/100)+'ESS Jul 2021'!BP71/4)</f>
        <v>108.36445454545454</v>
      </c>
      <c r="D94" s="215">
        <f>IF('ESS Jul 2021'!O71="",$C$80*$C$81*'ESS Jul 2021'!N71/100,IF($C$80*$C$81&gt;='ESS Jul 2021'!P71,('ESS Jul 2021'!P71*'ESS Jul 2021'!N71/100),($C$80*$C$81*'ESS Jul 2021'!N71/100)))</f>
        <v>268.2</v>
      </c>
      <c r="E94" s="215">
        <f>IF(AND('ESS Jul 2021'!P71&gt;0,'ESS Jul 2021'!R71&gt;0),IF($C$80*$C$81&lt;'ESS Jul 2021'!P71,0,IF($C$80*$C$81&lt;=('ESS Jul 2021'!R71+'ESS Jul 2021'!P71),(($C$80*$C$81-'ESS Jul 2021'!P71)*'ESS Jul 2021'!Q71/100),(('ESS Jul 2021'!R71)*'ESS Jul 2021'!Q71/100))),0)</f>
        <v>0</v>
      </c>
      <c r="F94" s="215">
        <f>IF(AND('ESS Jul 2021'!R71&gt;0,'ESS Jul 2021'!T71&gt;0),IF(($C$80*$C$81&lt;'ESS Jul 2021'!T71),(0),($C$80*$C$81*'ESS Jul 2021'!T71)*'ESS Jul 2021'!U71/100),IF(AND('ESS Jul 2021'!R71&gt;0,'ESS Jul 2021'!T71=""),IF(($C$80*$C$81&lt;'ESS Jul 2021'!R71+'ESS Jul 2021'!P71),(0),(($C$80*$C$81-('ESS Jul 2021'!R71+'ESS Jul 2021'!P71))*'ESS Jul 2021'!S71/100)),IF(AND('ESS Jul 2021'!P71&gt;0,'ESS Jul 2021'!R71=""&gt;0),IF(($C$80*$C$81&lt;'ESS Jul 2021'!P71),(0),($C$80*$C$81-'ESS Jul 2021'!P71)*'ESS Jul 2021'!Q71/100),0)))</f>
        <v>0</v>
      </c>
      <c r="G94" s="215">
        <f>($C$80*$C$82)*'ESS Jul 2021'!AH71/100</f>
        <v>153.55636363636361</v>
      </c>
      <c r="H94" s="215">
        <f>($C$80*$C$83)*'ESS Jul 2021'!W71/100</f>
        <v>58.679999999999993</v>
      </c>
      <c r="I94" s="215">
        <f t="shared" si="51"/>
        <v>588.80081818181804</v>
      </c>
      <c r="J94" s="377">
        <f t="shared" si="52"/>
        <v>1921.7454545454541</v>
      </c>
      <c r="K94" s="209">
        <f t="shared" si="53"/>
        <v>2355.2032727272722</v>
      </c>
      <c r="L94" s="181">
        <f t="shared" si="48"/>
        <v>2590.7235999999998</v>
      </c>
      <c r="M94" s="209">
        <f>'ESS Jul 2021'!AZ71</f>
        <v>0</v>
      </c>
      <c r="N94" s="209">
        <f>'ESS Jul 2021'!BA71</f>
        <v>0</v>
      </c>
      <c r="O94" s="209">
        <f>'ESS Jul 2021'!BB71</f>
        <v>0</v>
      </c>
      <c r="P94" s="209">
        <f>'ESS Jul 2021'!BC71</f>
        <v>0</v>
      </c>
      <c r="Q94" s="378" t="str">
        <f t="shared" si="49"/>
        <v>No discount</v>
      </c>
      <c r="R94" s="378" t="str">
        <f t="shared" si="50"/>
        <v>Inclusive</v>
      </c>
      <c r="S94" s="379">
        <f t="shared" si="54"/>
        <v>2355.2032727272722</v>
      </c>
      <c r="T94" s="209">
        <f t="shared" si="55"/>
        <v>2355.2032727272722</v>
      </c>
      <c r="U94" s="381">
        <f t="shared" si="56"/>
        <v>2590.7235999999998</v>
      </c>
      <c r="V94" s="381">
        <f t="shared" si="56"/>
        <v>2590.7235999999998</v>
      </c>
      <c r="W94" s="210">
        <f>'ESS Jul 2021'!BL71</f>
        <v>0</v>
      </c>
      <c r="X94" s="211" t="str">
        <f>'ESS Jul 2021'!BM71</f>
        <v>n</v>
      </c>
      <c r="Y94" s="419"/>
      <c r="Z94" s="419"/>
      <c r="AA94" s="419"/>
      <c r="AB94" s="419"/>
      <c r="AC94" s="419"/>
      <c r="AD94" s="419"/>
      <c r="AE94" s="419"/>
      <c r="AF94" s="419"/>
      <c r="AG94" s="419"/>
      <c r="AH94" s="419"/>
      <c r="AI94" s="419"/>
      <c r="AJ94" s="419"/>
      <c r="AK94" s="419"/>
      <c r="AL94" s="419"/>
      <c r="AM94" s="419"/>
      <c r="AN94" s="419"/>
      <c r="AO94" s="419"/>
      <c r="AP94" s="419"/>
      <c r="AQ94" s="419"/>
    </row>
    <row r="95" spans="1:43" x14ac:dyDescent="0.15">
      <c r="A95" s="163" t="str">
        <f>'ESS Jul 2021'!K72</f>
        <v>Powerdirect</v>
      </c>
      <c r="B95" s="158" t="str">
        <f>'ESS Jul 2021'!L72</f>
        <v>Rate Saver</v>
      </c>
      <c r="C95" s="215">
        <f>IF('ESS Jul 2021'!BP72=0,91*'ESS Jul 2021'!M72/100,(91*'ESS Jul 2021'!M72/100)+'ESS Jul 2021'!BP72/4)</f>
        <v>85.134636363636361</v>
      </c>
      <c r="D95" s="215">
        <f>IF('ESS Jul 2021'!O72="",$C$80*$C$81*'ESS Jul 2021'!N72/100,IF($C$80*$C$81&gt;='ESS Jul 2021'!P72,('ESS Jul 2021'!P72*'ESS Jul 2021'!N72/100),($C$80*$C$81*'ESS Jul 2021'!N72/100)))</f>
        <v>272.61818181818182</v>
      </c>
      <c r="E95" s="215">
        <f>IF(AND('ESS Jul 2021'!P72&gt;0,'ESS Jul 2021'!R72&gt;0),IF($C$80*$C$81&lt;'ESS Jul 2021'!P72,0,IF($C$80*$C$81&lt;=('ESS Jul 2021'!R72+'ESS Jul 2021'!P72),(($C$80*$C$81-'ESS Jul 2021'!P72)*'ESS Jul 2021'!Q72/100),(('ESS Jul 2021'!R72)*'ESS Jul 2021'!Q72/100))),0)</f>
        <v>0</v>
      </c>
      <c r="F95" s="215">
        <f>IF(AND('ESS Jul 2021'!R72&gt;0,'ESS Jul 2021'!T72&gt;0),IF(($C$80*$C$81&lt;'ESS Jul 2021'!T72),(0),($C$80*$C$81*'ESS Jul 2021'!T72)*'ESS Jul 2021'!U72/100),IF(AND('ESS Jul 2021'!R72&gt;0,'ESS Jul 2021'!T72=""),IF(($C$80*$C$81&lt;'ESS Jul 2021'!R72+'ESS Jul 2021'!P72),(0),(($C$80*$C$81-('ESS Jul 2021'!R72+'ESS Jul 2021'!P72))*'ESS Jul 2021'!S72/100)),IF(AND('ESS Jul 2021'!P72&gt;0,'ESS Jul 2021'!R72=""&gt;0),IF(($C$80*$C$81&lt;'ESS Jul 2021'!P72),(0),($C$80*$C$81-'ESS Jul 2021'!P72)*'ESS Jul 2021'!Q72/100),0)))</f>
        <v>0</v>
      </c>
      <c r="G95" s="215">
        <f>($C$80*$C$82)*'ESS Jul 2021'!AH72/100</f>
        <v>159.05454545454543</v>
      </c>
      <c r="H95" s="215">
        <f>($C$80*$C$83)*'ESS Jul 2021'!W72/100</f>
        <v>57.207272727272731</v>
      </c>
      <c r="I95" s="215">
        <f t="shared" si="51"/>
        <v>574.01463636363633</v>
      </c>
      <c r="J95" s="377">
        <f t="shared" si="52"/>
        <v>1955.52</v>
      </c>
      <c r="K95" s="209">
        <f t="shared" si="53"/>
        <v>2296.0585454545453</v>
      </c>
      <c r="L95" s="181">
        <f t="shared" si="48"/>
        <v>2525.6644000000001</v>
      </c>
      <c r="M95" s="209">
        <f>'ESS Jul 2021'!AZ72</f>
        <v>0</v>
      </c>
      <c r="N95" s="209">
        <f>'ESS Jul 2021'!BA72</f>
        <v>0</v>
      </c>
      <c r="O95" s="209">
        <f>'ESS Jul 2021'!BB72</f>
        <v>0</v>
      </c>
      <c r="P95" s="209">
        <f>'ESS Jul 2021'!BC72</f>
        <v>0</v>
      </c>
      <c r="Q95" s="378" t="str">
        <f t="shared" si="49"/>
        <v>No discount</v>
      </c>
      <c r="R95" s="378" t="str">
        <f t="shared" si="50"/>
        <v>Exclusive</v>
      </c>
      <c r="S95" s="379">
        <f t="shared" si="54"/>
        <v>2296.0585454545453</v>
      </c>
      <c r="T95" s="209">
        <f t="shared" si="55"/>
        <v>2296.0585454545453</v>
      </c>
      <c r="U95" s="381">
        <f t="shared" si="56"/>
        <v>2525.6644000000001</v>
      </c>
      <c r="V95" s="381">
        <f t="shared" si="56"/>
        <v>2525.6644000000001</v>
      </c>
      <c r="W95" s="210">
        <f>'ESS Jul 2021'!BL72</f>
        <v>0</v>
      </c>
      <c r="X95" s="211" t="str">
        <f>'ESS Jul 2021'!BM72</f>
        <v>n</v>
      </c>
      <c r="Y95" s="419"/>
      <c r="Z95" s="419"/>
      <c r="AA95" s="419"/>
      <c r="AB95" s="419"/>
      <c r="AC95" s="419"/>
      <c r="AD95" s="419"/>
      <c r="AE95" s="419"/>
      <c r="AF95" s="419"/>
      <c r="AG95" s="419"/>
      <c r="AH95" s="419"/>
      <c r="AI95" s="419"/>
      <c r="AJ95" s="419"/>
      <c r="AK95" s="419"/>
      <c r="AL95" s="419"/>
      <c r="AM95" s="419"/>
      <c r="AN95" s="419"/>
      <c r="AO95" s="419"/>
      <c r="AP95" s="419"/>
      <c r="AQ95" s="419"/>
    </row>
    <row r="96" spans="1:43" x14ac:dyDescent="0.15">
      <c r="A96" s="163" t="str">
        <f>'ESS Jul 2021'!K73</f>
        <v>Powershop</v>
      </c>
      <c r="B96" s="158" t="str">
        <f>'ESS Jul 2021'!L73</f>
        <v>Carbon neutral</v>
      </c>
      <c r="C96" s="215">
        <f>IF('ESS Jul 2021'!BP73=0,91*'ESS Jul 2021'!M73/100,(91*'ESS Jul 2021'!M73/100)+'ESS Jul 2021'!BP73/4)</f>
        <v>129.21999999999997</v>
      </c>
      <c r="D96" s="215">
        <f>IF('ESS Jul 2021'!O73="",$C$80*$C$81*'ESS Jul 2021'!N73/100,IF($C$80*$C$81&gt;='ESS Jul 2021'!P73,('ESS Jul 2021'!P73*'ESS Jul 2021'!N73/100),($C$80*$C$81*'ESS Jul 2021'!N73/100)))</f>
        <v>234</v>
      </c>
      <c r="E96" s="215">
        <f>IF(AND('ESS Jul 2021'!P73&gt;0,'ESS Jul 2021'!R73&gt;0),IF($C$80*$C$81&lt;'ESS Jul 2021'!P73,0,IF($C$80*$C$81&lt;=('ESS Jul 2021'!R73+'ESS Jul 2021'!P73),(($C$80*$C$81-'ESS Jul 2021'!P73)*'ESS Jul 2021'!Q73/100),(('ESS Jul 2021'!R73)*'ESS Jul 2021'!Q73/100))),0)</f>
        <v>0</v>
      </c>
      <c r="F96" s="215">
        <f>IF(AND('ESS Jul 2021'!R73&gt;0,'ESS Jul 2021'!T73&gt;0),IF(($C$80*$C$81&lt;'ESS Jul 2021'!T73),(0),($C$80*$C$81*'ESS Jul 2021'!T73)*'ESS Jul 2021'!U73/100),IF(AND('ESS Jul 2021'!R73&gt;0,'ESS Jul 2021'!T73=""),IF(($C$80*$C$81&lt;'ESS Jul 2021'!R73+'ESS Jul 2021'!P73),(0),(($C$80*$C$81-('ESS Jul 2021'!R73+'ESS Jul 2021'!P73))*'ESS Jul 2021'!S73/100)),IF(AND('ESS Jul 2021'!P73&gt;0,'ESS Jul 2021'!R73=""&gt;0),IF(($C$80*$C$81&lt;'ESS Jul 2021'!P73),(0),($C$80*$C$81-'ESS Jul 2021'!P73)*'ESS Jul 2021'!Q73/100),0)))</f>
        <v>0</v>
      </c>
      <c r="G96" s="215">
        <f>($C$80*$C$82)*'ESS Jul 2021'!AH73/100</f>
        <v>113.4</v>
      </c>
      <c r="H96" s="215">
        <f>($C$80*$C$83)*'ESS Jul 2021'!W73/100</f>
        <v>52.199999999999989</v>
      </c>
      <c r="I96" s="215">
        <f t="shared" si="51"/>
        <v>528.81999999999994</v>
      </c>
      <c r="J96" s="377">
        <f t="shared" si="52"/>
        <v>1598.3999999999999</v>
      </c>
      <c r="K96" s="209">
        <f t="shared" si="53"/>
        <v>2115.2799999999997</v>
      </c>
      <c r="L96" s="181">
        <f t="shared" si="48"/>
        <v>2326.808</v>
      </c>
      <c r="M96" s="209">
        <f>'ESS Jul 2021'!AZ73</f>
        <v>0</v>
      </c>
      <c r="N96" s="209">
        <f>'ESS Jul 2021'!BA73</f>
        <v>0</v>
      </c>
      <c r="O96" s="209">
        <f>'ESS Jul 2021'!BB73</f>
        <v>0</v>
      </c>
      <c r="P96" s="209">
        <f>'ESS Jul 2021'!BC73</f>
        <v>0</v>
      </c>
      <c r="Q96" s="378" t="str">
        <f t="shared" si="49"/>
        <v>No discount</v>
      </c>
      <c r="R96" s="378" t="str">
        <f t="shared" si="50"/>
        <v>Inclusive</v>
      </c>
      <c r="S96" s="379">
        <f t="shared" si="54"/>
        <v>2115.2799999999997</v>
      </c>
      <c r="T96" s="209">
        <f t="shared" si="55"/>
        <v>2115.2799999999997</v>
      </c>
      <c r="U96" s="381">
        <f t="shared" si="56"/>
        <v>2326.808</v>
      </c>
      <c r="V96" s="381">
        <f t="shared" si="56"/>
        <v>2326.808</v>
      </c>
      <c r="W96" s="210">
        <f>'ESS Jul 2021'!BL73</f>
        <v>0</v>
      </c>
      <c r="X96" s="211" t="str">
        <f>'ESS Jul 2021'!BM73</f>
        <v>n</v>
      </c>
      <c r="Y96" s="419"/>
      <c r="Z96" s="419"/>
      <c r="AA96" s="419"/>
      <c r="AB96" s="419"/>
      <c r="AC96" s="419"/>
      <c r="AD96" s="419"/>
      <c r="AE96" s="419"/>
      <c r="AF96" s="419"/>
      <c r="AG96" s="419"/>
      <c r="AH96" s="419"/>
      <c r="AI96" s="419"/>
      <c r="AJ96" s="419"/>
      <c r="AK96" s="419"/>
      <c r="AL96" s="419"/>
      <c r="AM96" s="419"/>
      <c r="AN96" s="419"/>
      <c r="AO96" s="419"/>
      <c r="AP96" s="419"/>
      <c r="AQ96" s="419"/>
    </row>
    <row r="97" spans="1:43" x14ac:dyDescent="0.15">
      <c r="A97" s="163" t="str">
        <f>'ESS Jul 2021'!K74</f>
        <v>Red Energy</v>
      </c>
      <c r="B97" s="158" t="str">
        <f>'ESS Jul 2021'!L74</f>
        <v>Living Energy Saver</v>
      </c>
      <c r="C97" s="215">
        <f>IF('ESS Jul 2021'!BP74=0,91*'ESS Jul 2021'!M74/100,(91*'ESS Jul 2021'!M74/100)+'ESS Jul 2021'!BP74/4)</f>
        <v>115.27218181818182</v>
      </c>
      <c r="D97" s="215">
        <f>IF('ESS Jul 2021'!O74="",$C$80*$C$81*'ESS Jul 2021'!N74/100,IF($C$80*$C$81&gt;='ESS Jul 2021'!P74,('ESS Jul 2021'!P74*'ESS Jul 2021'!N74/100),($C$80*$C$81*'ESS Jul 2021'!N74/100)))</f>
        <v>259.2</v>
      </c>
      <c r="E97" s="215">
        <f>IF(AND('ESS Jul 2021'!P74&gt;0,'ESS Jul 2021'!R74&gt;0),IF($C$80*$C$81&lt;'ESS Jul 2021'!P74,0,IF($C$80*$C$81&lt;=('ESS Jul 2021'!R74+'ESS Jul 2021'!P74),(($C$80*$C$81-'ESS Jul 2021'!P74)*'ESS Jul 2021'!Q74/100),(('ESS Jul 2021'!R74)*'ESS Jul 2021'!Q74/100))),0)</f>
        <v>0</v>
      </c>
      <c r="F97" s="215">
        <f>IF(AND('ESS Jul 2021'!R74&gt;0,'ESS Jul 2021'!T74&gt;0),IF(($C$80*$C$81&lt;'ESS Jul 2021'!T74),(0),($C$80*$C$81*'ESS Jul 2021'!T74)*'ESS Jul 2021'!U74/100),IF(AND('ESS Jul 2021'!R74&gt;0,'ESS Jul 2021'!T74=""),IF(($C$80*$C$81&lt;'ESS Jul 2021'!R74+'ESS Jul 2021'!P74),(0),(($C$80*$C$81-('ESS Jul 2021'!R74+'ESS Jul 2021'!P74))*'ESS Jul 2021'!S74/100)),IF(AND('ESS Jul 2021'!P74&gt;0,'ESS Jul 2021'!R74=""&gt;0),IF(($C$80*$C$81&lt;'ESS Jul 2021'!P74),(0),($C$80*$C$81-'ESS Jul 2021'!P74)*'ESS Jul 2021'!Q74/100),0)))</f>
        <v>0</v>
      </c>
      <c r="G97" s="215">
        <f>($C$80*$C$82)*'ESS Jul 2021'!AH74/100</f>
        <v>145.79999999999998</v>
      </c>
      <c r="H97" s="215">
        <f>($C$80*$C$83)*'ESS Jul 2021'!W74/100</f>
        <v>54.425454545454528</v>
      </c>
      <c r="I97" s="215">
        <f t="shared" si="51"/>
        <v>574.69763636363632</v>
      </c>
      <c r="J97" s="377">
        <f t="shared" si="52"/>
        <v>1837.701818181818</v>
      </c>
      <c r="K97" s="209">
        <f t="shared" si="53"/>
        <v>2298.7905454545453</v>
      </c>
      <c r="L97" s="181">
        <f t="shared" si="48"/>
        <v>2528.6696000000002</v>
      </c>
      <c r="M97" s="209">
        <f>'ESS Jul 2021'!AZ74</f>
        <v>0</v>
      </c>
      <c r="N97" s="209">
        <f>'ESS Jul 2021'!BA74</f>
        <v>0</v>
      </c>
      <c r="O97" s="209">
        <f>'ESS Jul 2021'!BB74</f>
        <v>0</v>
      </c>
      <c r="P97" s="209">
        <f>'ESS Jul 2021'!BC74</f>
        <v>0</v>
      </c>
      <c r="Q97" s="378" t="str">
        <f t="shared" si="49"/>
        <v>No discount</v>
      </c>
      <c r="R97" s="378" t="str">
        <f t="shared" si="50"/>
        <v>Inclusive</v>
      </c>
      <c r="S97" s="379">
        <f t="shared" si="54"/>
        <v>2298.7905454545453</v>
      </c>
      <c r="T97" s="209">
        <f t="shared" si="55"/>
        <v>2298.7905454545453</v>
      </c>
      <c r="U97" s="381">
        <f t="shared" si="56"/>
        <v>2528.6696000000002</v>
      </c>
      <c r="V97" s="381">
        <f t="shared" si="56"/>
        <v>2528.6696000000002</v>
      </c>
      <c r="W97" s="210">
        <f>'ESS Jul 2021'!BL74</f>
        <v>0</v>
      </c>
      <c r="X97" s="211" t="str">
        <f>'ESS Jul 2021'!BM74</f>
        <v>n</v>
      </c>
      <c r="Y97" s="419"/>
      <c r="Z97" s="419"/>
      <c r="AA97" s="419"/>
      <c r="AB97" s="419"/>
      <c r="AC97" s="419"/>
      <c r="AD97" s="419"/>
      <c r="AE97" s="419"/>
      <c r="AF97" s="419"/>
      <c r="AG97" s="419"/>
      <c r="AH97" s="419"/>
      <c r="AI97" s="419"/>
      <c r="AJ97" s="419"/>
      <c r="AK97" s="419"/>
      <c r="AL97" s="419"/>
      <c r="AM97" s="419"/>
      <c r="AN97" s="419"/>
      <c r="AO97" s="419"/>
      <c r="AP97" s="419"/>
      <c r="AQ97" s="419"/>
    </row>
    <row r="98" spans="1:43" x14ac:dyDescent="0.15">
      <c r="A98" s="163" t="str">
        <f>'ESS Jul 2021'!K75</f>
        <v>Simply Energy</v>
      </c>
      <c r="B98" s="158" t="str">
        <f>'ESS Jul 2021'!L75</f>
        <v>Energy Saver</v>
      </c>
      <c r="C98" s="215">
        <f>IF('ESS Jul 2021'!BP75=0,91*'ESS Jul 2021'!M75/100,(91*'ESS Jul 2021'!M75/100)+'ESS Jul 2021'!BP75/4)</f>
        <v>124.74445454545453</v>
      </c>
      <c r="D98" s="215">
        <f>IF('ESS Jul 2021'!O75="",$C$80*$C$81*'ESS Jul 2021'!N75/100,IF($C$80*$C$81&gt;='ESS Jul 2021'!P75,('ESS Jul 2021'!P75*'ESS Jul 2021'!N75/100),($C$80*$C$81*'ESS Jul 2021'!N75/100)))</f>
        <v>309.27272727272725</v>
      </c>
      <c r="E98" s="215">
        <f>IF(AND('ESS Jul 2021'!P75&gt;0,'ESS Jul 2021'!R75&gt;0),IF($C$80*$C$81&lt;'ESS Jul 2021'!P75,0,IF($C$80*$C$81&lt;=('ESS Jul 2021'!R75+'ESS Jul 2021'!P75),(($C$80*$C$81-'ESS Jul 2021'!P75)*'ESS Jul 2021'!Q75/100),(('ESS Jul 2021'!R75)*'ESS Jul 2021'!Q75/100))),0)</f>
        <v>0</v>
      </c>
      <c r="F98" s="215">
        <f>IF(AND('ESS Jul 2021'!R75&gt;0,'ESS Jul 2021'!T75&gt;0),IF(($C$80*$C$81&lt;'ESS Jul 2021'!T75),(0),($C$80*$C$81*'ESS Jul 2021'!T75)*'ESS Jul 2021'!U75/100),IF(AND('ESS Jul 2021'!R75&gt;0,'ESS Jul 2021'!T75=""),IF(($C$80*$C$81&lt;'ESS Jul 2021'!R75+'ESS Jul 2021'!P75),(0),(($C$80*$C$81-('ESS Jul 2021'!R75+'ESS Jul 2021'!P75))*'ESS Jul 2021'!S75/100)),IF(AND('ESS Jul 2021'!P75&gt;0,'ESS Jul 2021'!R75=""&gt;0),IF(($C$80*$C$81&lt;'ESS Jul 2021'!P75),(0),($C$80*$C$81-'ESS Jul 2021'!P75)*'ESS Jul 2021'!Q75/100),0)))</f>
        <v>0</v>
      </c>
      <c r="G98" s="215">
        <f>($C$80*$C$82)*'ESS Jul 2021'!AH75/100</f>
        <v>169.02</v>
      </c>
      <c r="H98" s="215">
        <f>($C$80*$C$83)*'ESS Jul 2021'!W75/100</f>
        <v>76.450909090909079</v>
      </c>
      <c r="I98" s="215">
        <f t="shared" si="51"/>
        <v>679.48809090909094</v>
      </c>
      <c r="J98" s="377">
        <f t="shared" si="52"/>
        <v>2218.9745454545455</v>
      </c>
      <c r="K98" s="209">
        <f t="shared" si="53"/>
        <v>2717.9523636363638</v>
      </c>
      <c r="L98" s="181">
        <f t="shared" si="48"/>
        <v>2989.7476000000006</v>
      </c>
      <c r="M98" s="209">
        <f>'ESS Jul 2021'!AZ75</f>
        <v>19</v>
      </c>
      <c r="N98" s="209">
        <f>'ESS Jul 2021'!BA75</f>
        <v>0</v>
      </c>
      <c r="O98" s="209">
        <f>'ESS Jul 2021'!BB75</f>
        <v>0</v>
      </c>
      <c r="P98" s="209">
        <f>'ESS Jul 2021'!BC75</f>
        <v>0</v>
      </c>
      <c r="Q98" s="378" t="str">
        <f t="shared" si="49"/>
        <v>Guaranteed off bill</v>
      </c>
      <c r="R98" s="378" t="str">
        <f t="shared" si="50"/>
        <v>Exclusive</v>
      </c>
      <c r="S98" s="379">
        <f t="shared" si="54"/>
        <v>2201.5414145454547</v>
      </c>
      <c r="T98" s="209">
        <f t="shared" si="55"/>
        <v>2201.5414145454547</v>
      </c>
      <c r="U98" s="381">
        <f t="shared" si="56"/>
        <v>2421.6955560000006</v>
      </c>
      <c r="V98" s="381">
        <f t="shared" si="56"/>
        <v>2421.6955560000006</v>
      </c>
      <c r="W98" s="210">
        <f>'ESS Jul 2021'!BL75</f>
        <v>0</v>
      </c>
      <c r="X98" s="211" t="str">
        <f>'ESS Jul 2021'!BM75</f>
        <v>n</v>
      </c>
      <c r="Y98" s="419"/>
      <c r="Z98" s="419"/>
      <c r="AA98" s="419"/>
      <c r="AB98" s="419"/>
      <c r="AC98" s="419"/>
      <c r="AD98" s="419"/>
      <c r="AE98" s="419"/>
      <c r="AF98" s="419"/>
      <c r="AG98" s="419"/>
      <c r="AH98" s="419"/>
      <c r="AI98" s="419"/>
      <c r="AJ98" s="419"/>
      <c r="AK98" s="419"/>
      <c r="AL98" s="419"/>
      <c r="AM98" s="419"/>
      <c r="AN98" s="419"/>
      <c r="AO98" s="419"/>
      <c r="AP98" s="419"/>
      <c r="AQ98" s="419"/>
    </row>
    <row r="99" spans="1:43" x14ac:dyDescent="0.15">
      <c r="A99" s="163" t="str">
        <f>'ESS Jul 2021'!K76</f>
        <v>1st Energy</v>
      </c>
      <c r="B99" s="158" t="str">
        <f>'ESS Jul 2021'!L76</f>
        <v>1st Saver</v>
      </c>
      <c r="C99" s="215">
        <f>IF('ESS Jul 2021'!BP76=0,91*'ESS Jul 2021'!M76/100,(91*'ESS Jul 2021'!M76/100)+'ESS Jul 2021'!BP76/4)</f>
        <v>151.05999999999997</v>
      </c>
      <c r="D99" s="215">
        <f>IF('ESS Jul 2021'!O76="",$C$80*$C$81*'ESS Jul 2021'!N76/100,IF($C$80*$C$81&gt;='ESS Jul 2021'!P76,('ESS Jul 2021'!P76*'ESS Jul 2021'!N76/100),($C$80*$C$81*'ESS Jul 2021'!N76/100)))</f>
        <v>261.4909090909091</v>
      </c>
      <c r="E99" s="215">
        <f>IF(AND('ESS Jul 2021'!P76&gt;0,'ESS Jul 2021'!R76&gt;0),IF($C$80*$C$81&lt;'ESS Jul 2021'!P76,0,IF($C$80*$C$81&lt;=('ESS Jul 2021'!R76+'ESS Jul 2021'!P76),(($C$80*$C$81-'ESS Jul 2021'!P76)*'ESS Jul 2021'!Q76/100),(('ESS Jul 2021'!R76)*'ESS Jul 2021'!Q76/100))),0)</f>
        <v>0</v>
      </c>
      <c r="F99" s="215">
        <f>IF(AND('ESS Jul 2021'!R76&gt;0,'ESS Jul 2021'!T76&gt;0),IF(($C$80*$C$81&lt;'ESS Jul 2021'!T76),(0),($C$80*$C$81*'ESS Jul 2021'!T76)*'ESS Jul 2021'!U76/100),IF(AND('ESS Jul 2021'!R76&gt;0,'ESS Jul 2021'!T76=""),IF(($C$80*$C$81&lt;'ESS Jul 2021'!R76+'ESS Jul 2021'!P76),(0),(($C$80*$C$81-('ESS Jul 2021'!R76+'ESS Jul 2021'!P76))*'ESS Jul 2021'!S76/100)),IF(AND('ESS Jul 2021'!P76&gt;0,'ESS Jul 2021'!R76=""&gt;0),IF(($C$80*$C$81&lt;'ESS Jul 2021'!P76),(0),($C$80*$C$81-'ESS Jul 2021'!P76)*'ESS Jul 2021'!Q76/100),0)))</f>
        <v>0</v>
      </c>
      <c r="G99" s="215">
        <f>($C$80*$C$82)*'ESS Jul 2021'!AH76/100</f>
        <v>140.20363636363635</v>
      </c>
      <c r="H99" s="215">
        <f>($C$80*$C$83)*'ESS Jul 2021'!W76/100</f>
        <v>64.014545454545441</v>
      </c>
      <c r="I99" s="215">
        <f t="shared" si="51"/>
        <v>616.76909090909089</v>
      </c>
      <c r="J99" s="377">
        <f t="shared" si="52"/>
        <v>1862.8363636363638</v>
      </c>
      <c r="K99" s="209">
        <f t="shared" si="53"/>
        <v>2467.0763636363636</v>
      </c>
      <c r="L99" s="181">
        <f t="shared" si="48"/>
        <v>2713.7840000000001</v>
      </c>
      <c r="M99" s="209">
        <f>'ESS Jul 2021'!AZ76</f>
        <v>0</v>
      </c>
      <c r="N99" s="209">
        <f>'ESS Jul 2021'!BA76</f>
        <v>0</v>
      </c>
      <c r="O99" s="209">
        <f>'ESS Jul 2021'!BB76</f>
        <v>10</v>
      </c>
      <c r="P99" s="209">
        <f>'ESS Jul 2021'!BC76</f>
        <v>0</v>
      </c>
      <c r="Q99" s="378" t="str">
        <f t="shared" si="49"/>
        <v>Pay-on-time off bill</v>
      </c>
      <c r="R99" s="378" t="str">
        <f t="shared" si="50"/>
        <v>Exclusive</v>
      </c>
      <c r="S99" s="379">
        <f t="shared" si="54"/>
        <v>2467.0763636363636</v>
      </c>
      <c r="T99" s="209">
        <f t="shared" si="55"/>
        <v>2220.368727272727</v>
      </c>
      <c r="U99" s="381">
        <f t="shared" si="56"/>
        <v>2713.7840000000001</v>
      </c>
      <c r="V99" s="381">
        <f t="shared" si="56"/>
        <v>2442.4056</v>
      </c>
      <c r="W99" s="210">
        <f>'ESS Jul 2021'!BL76</f>
        <v>0</v>
      </c>
      <c r="X99" s="211" t="str">
        <f>'ESS Jul 2021'!BM76</f>
        <v>n</v>
      </c>
      <c r="Y99" s="419"/>
      <c r="Z99" s="419"/>
      <c r="AA99" s="419"/>
      <c r="AB99" s="419"/>
      <c r="AC99" s="419"/>
      <c r="AD99" s="419"/>
      <c r="AE99" s="419"/>
      <c r="AF99" s="419"/>
      <c r="AG99" s="419"/>
      <c r="AH99" s="419"/>
      <c r="AI99" s="419"/>
      <c r="AJ99" s="419"/>
      <c r="AK99" s="419"/>
      <c r="AL99" s="419"/>
      <c r="AM99" s="419"/>
      <c r="AN99" s="419"/>
      <c r="AO99" s="419"/>
      <c r="AP99" s="419"/>
      <c r="AQ99" s="419"/>
    </row>
    <row r="100" spans="1:43" x14ac:dyDescent="0.15">
      <c r="A100" s="163" t="str">
        <f>'ESS Jul 2021'!K77</f>
        <v>ReAmped Energy</v>
      </c>
      <c r="B100" s="158" t="str">
        <f>'ESS Jul 2021'!L77</f>
        <v>Advance</v>
      </c>
      <c r="C100" s="215">
        <f>IF('ESS Jul 2021'!BP77=0,91*'ESS Jul 2021'!M77/100,(91*'ESS Jul 2021'!M77/100)+'ESS Jul 2021'!BP77/4)</f>
        <v>83.265000000000001</v>
      </c>
      <c r="D100" s="215">
        <f>IF('ESS Jul 2021'!O77="",$C$80*$C$81*'ESS Jul 2021'!N77/100,IF($C$80*$C$81&gt;='ESS Jul 2021'!P77,('ESS Jul 2021'!P77*'ESS Jul 2021'!N77/100),($C$80*$C$81*'ESS Jul 2021'!N77/100)))</f>
        <v>206.42727272727271</v>
      </c>
      <c r="E100" s="215">
        <f>IF(AND('ESS Jul 2021'!P77&gt;0,'ESS Jul 2021'!R77&gt;0),IF($C$80*$C$81&lt;'ESS Jul 2021'!P77,0,IF($C$80*$C$81&lt;=('ESS Jul 2021'!R77+'ESS Jul 2021'!P77),(($C$80*$C$81-'ESS Jul 2021'!P77)*'ESS Jul 2021'!Q77/100),(('ESS Jul 2021'!R77)*'ESS Jul 2021'!Q77/100))),0)</f>
        <v>0</v>
      </c>
      <c r="F100" s="215">
        <f>IF(AND('ESS Jul 2021'!R77&gt;0,'ESS Jul 2021'!T77&gt;0),IF(($C$80*$C$81&lt;'ESS Jul 2021'!T77),(0),($C$80*$C$81*'ESS Jul 2021'!T77)*'ESS Jul 2021'!U77/100),IF(AND('ESS Jul 2021'!R77&gt;0,'ESS Jul 2021'!T77=""),IF(($C$80*$C$81&lt;'ESS Jul 2021'!R77+'ESS Jul 2021'!P77),(0),(($C$80*$C$81-('ESS Jul 2021'!R77+'ESS Jul 2021'!P77))*'ESS Jul 2021'!S77/100)),IF(AND('ESS Jul 2021'!P77&gt;0,'ESS Jul 2021'!R77=""&gt;0),IF(($C$80*$C$81&lt;'ESS Jul 2021'!P77),(0),($C$80*$C$81-'ESS Jul 2021'!P77)*'ESS Jul 2021'!Q77/100),0)))</f>
        <v>0</v>
      </c>
      <c r="G100" s="215">
        <f>($C$80*$C$82)*'ESS Jul 2021'!AH77/100</f>
        <v>107.95090909090908</v>
      </c>
      <c r="H100" s="215">
        <f>($C$80*$C$83)*'ESS Jul 2021'!W77/100</f>
        <v>44.901818181818179</v>
      </c>
      <c r="I100" s="215">
        <f t="shared" si="51"/>
        <v>442.54499999999996</v>
      </c>
      <c r="J100" s="377">
        <f t="shared" si="52"/>
        <v>1437.12</v>
      </c>
      <c r="K100" s="209">
        <f t="shared" si="53"/>
        <v>1770.1799999999998</v>
      </c>
      <c r="L100" s="181">
        <f t="shared" si="48"/>
        <v>1947.1979999999999</v>
      </c>
      <c r="M100" s="209">
        <f>'ESS Jul 2021'!AZ77</f>
        <v>0</v>
      </c>
      <c r="N100" s="209">
        <f>'ESS Jul 2021'!BA77</f>
        <v>0</v>
      </c>
      <c r="O100" s="209">
        <f>'ESS Jul 2021'!BB77</f>
        <v>0</v>
      </c>
      <c r="P100" s="209">
        <f>'ESS Jul 2021'!BC77</f>
        <v>0</v>
      </c>
      <c r="Q100" s="378" t="str">
        <f t="shared" si="49"/>
        <v>No discount</v>
      </c>
      <c r="R100" s="378" t="str">
        <f t="shared" si="50"/>
        <v>Exclusive</v>
      </c>
      <c r="S100" s="379">
        <f t="shared" si="54"/>
        <v>1770.1799999999998</v>
      </c>
      <c r="T100" s="209">
        <f t="shared" si="55"/>
        <v>1770.1799999999998</v>
      </c>
      <c r="U100" s="381">
        <f t="shared" si="56"/>
        <v>1947.1979999999999</v>
      </c>
      <c r="V100" s="381">
        <f t="shared" si="56"/>
        <v>1947.1979999999999</v>
      </c>
      <c r="W100" s="210">
        <f>'ESS Jul 2021'!BL77</f>
        <v>0</v>
      </c>
      <c r="X100" s="211" t="str">
        <f>'ESS Jul 2021'!BM77</f>
        <v>n</v>
      </c>
      <c r="Y100" s="419"/>
      <c r="Z100" s="419"/>
      <c r="AA100" s="419"/>
      <c r="AB100" s="419"/>
      <c r="AC100" s="419"/>
      <c r="AD100" s="419"/>
      <c r="AE100" s="419"/>
      <c r="AF100" s="419"/>
      <c r="AG100" s="419"/>
      <c r="AH100" s="419"/>
      <c r="AI100" s="419"/>
      <c r="AJ100" s="419"/>
      <c r="AK100" s="419"/>
      <c r="AL100" s="419"/>
      <c r="AM100" s="419"/>
      <c r="AN100" s="419"/>
      <c r="AO100" s="419"/>
      <c r="AP100" s="419"/>
      <c r="AQ100" s="419"/>
    </row>
    <row r="101" spans="1:43" x14ac:dyDescent="0.15">
      <c r="A101" s="163" t="str">
        <f>'ESS Jul 2021'!K78</f>
        <v>Enova Energy</v>
      </c>
      <c r="B101" s="158" t="str">
        <f>'ESS Jul 2021'!L78</f>
        <v>Community Plus</v>
      </c>
      <c r="C101" s="215">
        <f>IF('ESS Jul 2021'!BP78=0,91*'ESS Jul 2021'!M78/100,(91*'ESS Jul 2021'!M78/100)+'ESS Jul 2021'!BP78/4)</f>
        <v>117.39</v>
      </c>
      <c r="D101" s="215">
        <f>IF('ESS Jul 2021'!O78="",$C$80*$C$81*'ESS Jul 2021'!N78/100,IF($C$80*$C$81&gt;='ESS Jul 2021'!P78,('ESS Jul 2021'!P78*'ESS Jul 2021'!N78/100),($C$80*$C$81*'ESS Jul 2021'!N78/100)))</f>
        <v>269.10000000000002</v>
      </c>
      <c r="E101" s="215">
        <f>IF(AND('ESS Jul 2021'!P78&gt;0,'ESS Jul 2021'!R78&gt;0),IF($C$80*$C$81&lt;'ESS Jul 2021'!P78,0,IF($C$80*$C$81&lt;=('ESS Jul 2021'!R78+'ESS Jul 2021'!P78),(($C$80*$C$81-'ESS Jul 2021'!P78)*'ESS Jul 2021'!Q78/100),(('ESS Jul 2021'!R78)*'ESS Jul 2021'!Q78/100))),0)</f>
        <v>0</v>
      </c>
      <c r="F101" s="215">
        <f>IF(AND('ESS Jul 2021'!R78&gt;0,'ESS Jul 2021'!T78&gt;0),IF(($C$80*$C$81&lt;'ESS Jul 2021'!T78),(0),($C$80*$C$81*'ESS Jul 2021'!T78)*'ESS Jul 2021'!U78/100),IF(AND('ESS Jul 2021'!R78&gt;0,'ESS Jul 2021'!T78=""),IF(($C$80*$C$81&lt;'ESS Jul 2021'!R78+'ESS Jul 2021'!P78),(0),(($C$80*$C$81-('ESS Jul 2021'!R78+'ESS Jul 2021'!P78))*'ESS Jul 2021'!S78/100)),IF(AND('ESS Jul 2021'!P78&gt;0,'ESS Jul 2021'!R78=""&gt;0),IF(($C$80*$C$81&lt;'ESS Jul 2021'!P78),(0),($C$80*$C$81-'ESS Jul 2021'!P78)*'ESS Jul 2021'!Q78/100),0)))</f>
        <v>0</v>
      </c>
      <c r="G101" s="215">
        <f>($C$80*$C$82)*'ESS Jul 2021'!AH78/100</f>
        <v>132.29999999999998</v>
      </c>
      <c r="H101" s="215">
        <f>($C$80*$C$83)*'ESS Jul 2021'!W78/100</f>
        <v>55.8</v>
      </c>
      <c r="I101" s="215">
        <f t="shared" si="51"/>
        <v>574.58999999999992</v>
      </c>
      <c r="J101" s="377">
        <f t="shared" si="52"/>
        <v>1828.7999999999997</v>
      </c>
      <c r="K101" s="209">
        <f t="shared" si="53"/>
        <v>2298.3599999999997</v>
      </c>
      <c r="L101" s="181">
        <f t="shared" si="48"/>
        <v>2528.1959999999999</v>
      </c>
      <c r="M101" s="209">
        <f>'ESS Jul 2021'!AZ78</f>
        <v>0</v>
      </c>
      <c r="N101" s="209">
        <f>'ESS Jul 2021'!BA78</f>
        <v>0</v>
      </c>
      <c r="O101" s="209">
        <f>'ESS Jul 2021'!BB78</f>
        <v>0</v>
      </c>
      <c r="P101" s="209">
        <f>'ESS Jul 2021'!BC78</f>
        <v>3</v>
      </c>
      <c r="Q101" s="378" t="str">
        <f t="shared" si="49"/>
        <v>Pay-on-time off usage</v>
      </c>
      <c r="R101" s="378" t="str">
        <f t="shared" si="50"/>
        <v>Exclusive</v>
      </c>
      <c r="S101" s="379">
        <f t="shared" si="54"/>
        <v>2298.3599999999997</v>
      </c>
      <c r="T101" s="209">
        <f t="shared" si="55"/>
        <v>2243.4959999999996</v>
      </c>
      <c r="U101" s="381">
        <f t="shared" si="56"/>
        <v>2528.1959999999999</v>
      </c>
      <c r="V101" s="381">
        <f t="shared" si="56"/>
        <v>2467.8455999999996</v>
      </c>
      <c r="W101" s="210">
        <f>'ESS Jul 2021'!BL78</f>
        <v>0</v>
      </c>
      <c r="X101" s="211" t="str">
        <f>'ESS Jul 2021'!BM78</f>
        <v>n</v>
      </c>
      <c r="Y101" s="419"/>
      <c r="Z101" s="419"/>
      <c r="AA101" s="419"/>
      <c r="AB101" s="419"/>
      <c r="AC101" s="419"/>
      <c r="AD101" s="419"/>
      <c r="AE101" s="419"/>
      <c r="AF101" s="419"/>
      <c r="AG101" s="419"/>
      <c r="AH101" s="419"/>
      <c r="AI101" s="419"/>
      <c r="AJ101" s="419"/>
      <c r="AK101" s="419"/>
      <c r="AL101" s="419"/>
      <c r="AM101" s="419"/>
      <c r="AN101" s="419"/>
      <c r="AO101" s="419"/>
      <c r="AP101" s="419"/>
      <c r="AQ101" s="419"/>
    </row>
    <row r="102" spans="1:43" x14ac:dyDescent="0.15">
      <c r="A102" s="163" t="str">
        <f>'ESS Jul 2021'!K79</f>
        <v>Sumo Power</v>
      </c>
      <c r="B102" s="158" t="str">
        <f>'ESS Jul 2021'!L79</f>
        <v>Assure</v>
      </c>
      <c r="C102" s="215">
        <f>IF('ESS Jul 2021'!BP79=0,91*'ESS Jul 2021'!M79/100,(91*'ESS Jul 2021'!M79/100)+'ESS Jul 2021'!BP79/4)</f>
        <v>136.5</v>
      </c>
      <c r="D102" s="215">
        <f>IF('ESS Jul 2021'!O79="",$C$80*$C$81*'ESS Jul 2021'!N79/100,IF($C$80*$C$81&gt;='ESS Jul 2021'!P79,('ESS Jul 2021'!P79*'ESS Jul 2021'!N79/100),($C$80*$C$81*'ESS Jul 2021'!N79/100)))</f>
        <v>229.5</v>
      </c>
      <c r="E102" s="215">
        <f>IF(AND('ESS Jul 2021'!P79&gt;0,'ESS Jul 2021'!R79&gt;0),IF($C$80*$C$81&lt;'ESS Jul 2021'!P79,0,IF($C$80*$C$81&lt;=('ESS Jul 2021'!R79+'ESS Jul 2021'!P79),(($C$80*$C$81-'ESS Jul 2021'!P79)*'ESS Jul 2021'!Q79/100),(('ESS Jul 2021'!R79)*'ESS Jul 2021'!Q79/100))),0)</f>
        <v>0</v>
      </c>
      <c r="F102" s="215">
        <f>IF(AND('ESS Jul 2021'!R79&gt;0,'ESS Jul 2021'!T79&gt;0),IF(($C$80*$C$81&lt;'ESS Jul 2021'!T79),(0),($C$80*$C$81*'ESS Jul 2021'!T79)*'ESS Jul 2021'!U79/100),IF(AND('ESS Jul 2021'!R79&gt;0,'ESS Jul 2021'!T79=""),IF(($C$80*$C$81&lt;'ESS Jul 2021'!R79+'ESS Jul 2021'!P79),(0),(($C$80*$C$81-('ESS Jul 2021'!R79+'ESS Jul 2021'!P79))*'ESS Jul 2021'!S79/100)),IF(AND('ESS Jul 2021'!P79&gt;0,'ESS Jul 2021'!R79=""&gt;0),IF(($C$80*$C$81&lt;'ESS Jul 2021'!P79),(0),($C$80*$C$81-'ESS Jul 2021'!P79)*'ESS Jul 2021'!Q79/100),0)))</f>
        <v>0</v>
      </c>
      <c r="G102" s="215">
        <f>($C$80*$C$82)*'ESS Jul 2021'!AH79/100</f>
        <v>129.6</v>
      </c>
      <c r="H102" s="215">
        <f>($C$80*$C$83)*'ESS Jul 2021'!W79/100</f>
        <v>59.399999999999991</v>
      </c>
      <c r="I102" s="215">
        <f t="shared" si="51"/>
        <v>555</v>
      </c>
      <c r="J102" s="377">
        <f t="shared" si="52"/>
        <v>1674</v>
      </c>
      <c r="K102" s="209">
        <f t="shared" si="53"/>
        <v>2220</v>
      </c>
      <c r="L102" s="181">
        <f t="shared" si="48"/>
        <v>2442</v>
      </c>
      <c r="M102" s="209">
        <f>'ESS Jul 2021'!AZ79</f>
        <v>0</v>
      </c>
      <c r="N102" s="209">
        <f>'ESS Jul 2021'!BA79</f>
        <v>0</v>
      </c>
      <c r="O102" s="209">
        <f>'ESS Jul 2021'!BB79</f>
        <v>0</v>
      </c>
      <c r="P102" s="209">
        <f>'ESS Jul 2021'!BC79</f>
        <v>0</v>
      </c>
      <c r="Q102" s="378" t="str">
        <f t="shared" si="49"/>
        <v>No discount</v>
      </c>
      <c r="R102" s="378" t="str">
        <f t="shared" si="50"/>
        <v>Exclusive</v>
      </c>
      <c r="S102" s="379">
        <f t="shared" si="54"/>
        <v>2220</v>
      </c>
      <c r="T102" s="209">
        <f t="shared" si="55"/>
        <v>2220</v>
      </c>
      <c r="U102" s="381">
        <f t="shared" ref="U102:V108" si="57">S102*1.1</f>
        <v>2442</v>
      </c>
      <c r="V102" s="381">
        <f t="shared" si="57"/>
        <v>2442</v>
      </c>
      <c r="W102" s="210">
        <f>'ESS Jul 2021'!BL79</f>
        <v>0</v>
      </c>
      <c r="X102" s="211" t="str">
        <f>'ESS Jul 2021'!BM79</f>
        <v>n</v>
      </c>
      <c r="Y102" s="419"/>
      <c r="Z102" s="419"/>
      <c r="AA102" s="419"/>
      <c r="AB102" s="419"/>
      <c r="AC102" s="419"/>
      <c r="AD102" s="419"/>
      <c r="AE102" s="419"/>
      <c r="AF102" s="419"/>
      <c r="AG102" s="419"/>
      <c r="AH102" s="419"/>
      <c r="AI102" s="419"/>
      <c r="AJ102" s="419"/>
      <c r="AK102" s="419"/>
      <c r="AL102" s="419"/>
      <c r="AM102" s="419"/>
      <c r="AN102" s="419"/>
      <c r="AO102" s="419"/>
      <c r="AP102" s="419"/>
      <c r="AQ102" s="419"/>
    </row>
    <row r="103" spans="1:43" x14ac:dyDescent="0.15">
      <c r="A103" s="163" t="str">
        <f>'ESS Jul 2021'!K80</f>
        <v>Future X Power</v>
      </c>
      <c r="B103" s="158" t="str">
        <f>'ESS Jul 2021'!L80</f>
        <v>Flexi Saver</v>
      </c>
      <c r="C103" s="215">
        <f>IF('ESS Jul 2021'!BP80=0,91*'ESS Jul 2021'!M80/100,(91*'ESS Jul 2021'!M80/100)+'ESS Jul 2021'!BP80/4)</f>
        <v>107.24763636363633</v>
      </c>
      <c r="D103" s="215">
        <f>IF('ESS Jul 2021'!O80="",$C$80*$C$81*'ESS Jul 2021'!N80/100,IF($C$80*$C$81&gt;='ESS Jul 2021'!P80,('ESS Jul 2021'!P80*'ESS Jul 2021'!N80/100),($C$80*$C$81*'ESS Jul 2021'!N80/100)))</f>
        <v>236.78181818181815</v>
      </c>
      <c r="E103" s="215">
        <f>IF(AND('ESS Jul 2021'!P80&gt;0,'ESS Jul 2021'!R80&gt;0),IF($C$80*$C$81&lt;'ESS Jul 2021'!P80,0,IF($C$80*$C$81&lt;=('ESS Jul 2021'!R80+'ESS Jul 2021'!P80),(($C$80*$C$81-'ESS Jul 2021'!P80)*'ESS Jul 2021'!Q80/100),(('ESS Jul 2021'!R80)*'ESS Jul 2021'!Q80/100))),0)</f>
        <v>0</v>
      </c>
      <c r="F103" s="215">
        <f>IF(AND('ESS Jul 2021'!R80&gt;0,'ESS Jul 2021'!T80&gt;0),IF(($C$80*$C$81&lt;'ESS Jul 2021'!T80),(0),($C$80*$C$81*'ESS Jul 2021'!T80)*'ESS Jul 2021'!U80/100),IF(AND('ESS Jul 2021'!R80&gt;0,'ESS Jul 2021'!T80=""),IF(($C$80*$C$81&lt;'ESS Jul 2021'!R80+'ESS Jul 2021'!P80),(0),(($C$80*$C$81-('ESS Jul 2021'!R80+'ESS Jul 2021'!P80))*'ESS Jul 2021'!S80/100)),IF(AND('ESS Jul 2021'!P80&gt;0,'ESS Jul 2021'!R80=""&gt;0),IF(($C$80*$C$81&lt;'ESS Jul 2021'!P80),(0),($C$80*$C$81-'ESS Jul 2021'!P80)*'ESS Jul 2021'!Q80/100),0)))</f>
        <v>0</v>
      </c>
      <c r="G103" s="215">
        <f>($C$80*$C$82)*'ESS Jul 2021'!AH80/100</f>
        <v>117.62181818181818</v>
      </c>
      <c r="H103" s="215">
        <f>($C$80*$C$83)*'ESS Jul 2021'!W80/100</f>
        <v>62.836363636363629</v>
      </c>
      <c r="I103" s="215">
        <f t="shared" si="51"/>
        <v>524.48763636363628</v>
      </c>
      <c r="J103" s="377">
        <f t="shared" si="52"/>
        <v>1668.9599999999998</v>
      </c>
      <c r="K103" s="209">
        <f t="shared" si="53"/>
        <v>2097.9505454545451</v>
      </c>
      <c r="L103" s="181">
        <f t="shared" si="48"/>
        <v>2307.7455999999997</v>
      </c>
      <c r="M103" s="209">
        <f>'ESS Jul 2021'!AZ80</f>
        <v>0</v>
      </c>
      <c r="N103" s="209">
        <f>'ESS Jul 2021'!BA80</f>
        <v>0</v>
      </c>
      <c r="O103" s="209">
        <f>'ESS Jul 2021'!BB80</f>
        <v>0</v>
      </c>
      <c r="P103" s="209">
        <f>'ESS Jul 2021'!BC80</f>
        <v>0</v>
      </c>
      <c r="Q103" s="158" t="str">
        <f t="shared" si="49"/>
        <v>No discount</v>
      </c>
      <c r="R103" s="158" t="str">
        <f t="shared" si="50"/>
        <v>Exclusive</v>
      </c>
      <c r="S103" s="209">
        <f t="shared" si="54"/>
        <v>2097.9505454545451</v>
      </c>
      <c r="T103" s="209">
        <f t="shared" si="55"/>
        <v>2097.9505454545451</v>
      </c>
      <c r="U103" s="381">
        <f t="shared" si="57"/>
        <v>2307.7455999999997</v>
      </c>
      <c r="V103" s="381">
        <f t="shared" si="57"/>
        <v>2307.7455999999997</v>
      </c>
      <c r="W103" s="210">
        <f>'ESS Jul 2021'!BL80</f>
        <v>0</v>
      </c>
      <c r="X103" s="211" t="str">
        <f>'ESS Jul 2021'!BM80</f>
        <v>n</v>
      </c>
      <c r="Y103" s="419"/>
      <c r="Z103" s="419"/>
      <c r="AA103" s="419"/>
      <c r="AB103" s="419"/>
      <c r="AC103" s="419"/>
      <c r="AD103" s="419"/>
      <c r="AE103" s="419"/>
      <c r="AF103" s="419"/>
      <c r="AG103" s="419"/>
      <c r="AH103" s="419"/>
      <c r="AI103" s="419"/>
      <c r="AJ103" s="419"/>
      <c r="AK103" s="419"/>
      <c r="AL103" s="419"/>
      <c r="AM103" s="419"/>
      <c r="AN103" s="419"/>
      <c r="AO103" s="419"/>
      <c r="AP103" s="419"/>
      <c r="AQ103" s="419"/>
    </row>
    <row r="104" spans="1:43" x14ac:dyDescent="0.15">
      <c r="A104" s="163" t="str">
        <f>'ESS Jul 2021'!K81</f>
        <v>Discover Energy</v>
      </c>
      <c r="B104" s="158" t="str">
        <f>'ESS Jul 2021'!L81</f>
        <v>Smart Saver</v>
      </c>
      <c r="C104" s="215">
        <f>IF('ESS Jul 2021'!BP81=0,91*'ESS Jul 2021'!M81/100,(91*'ESS Jul 2021'!M81/100)+'ESS Jul 2021'!BP81/4)</f>
        <v>120.11999999999998</v>
      </c>
      <c r="D104" s="215">
        <f>IF('ESS Jul 2021'!O81="",$C$80*$C$81*'ESS Jul 2021'!N81/100,IF($C$80*$C$81&gt;='ESS Jul 2021'!P81,('ESS Jul 2021'!P81*'ESS Jul 2021'!N81/100),($C$80*$C$81*'ESS Jul 2021'!N81/100)))</f>
        <v>279</v>
      </c>
      <c r="E104" s="215">
        <f>IF(AND('ESS Jul 2021'!P81&gt;0,'ESS Jul 2021'!R81&gt;0),IF($C$80*$C$81&lt;'ESS Jul 2021'!P81,0,IF($C$80*$C$81&lt;=('ESS Jul 2021'!R81+'ESS Jul 2021'!P81),(($C$80*$C$81-'ESS Jul 2021'!P81)*'ESS Jul 2021'!Q81/100),(('ESS Jul 2021'!R81)*'ESS Jul 2021'!Q81/100))),0)</f>
        <v>0</v>
      </c>
      <c r="F104" s="215">
        <f>IF(AND('ESS Jul 2021'!R81&gt;0,'ESS Jul 2021'!T81&gt;0),IF(($C$80*$C$81&lt;'ESS Jul 2021'!T81),(0),($C$80*$C$81*'ESS Jul 2021'!T81)*'ESS Jul 2021'!U81/100),IF(AND('ESS Jul 2021'!R81&gt;0,'ESS Jul 2021'!T81=""),IF(($C$80*$C$81&lt;'ESS Jul 2021'!R81+'ESS Jul 2021'!P81),(0),(($C$80*$C$81-('ESS Jul 2021'!R81+'ESS Jul 2021'!P81))*'ESS Jul 2021'!S81/100)),IF(AND('ESS Jul 2021'!P81&gt;0,'ESS Jul 2021'!R81=""&gt;0),IF(($C$80*$C$81&lt;'ESS Jul 2021'!P81),(0),($C$80*$C$81-'ESS Jul 2021'!P81)*'ESS Jul 2021'!Q81/100),0)))</f>
        <v>0</v>
      </c>
      <c r="G104" s="215">
        <f>($C$80*$C$82)*'ESS Jul 2021'!AH81/100</f>
        <v>156.6</v>
      </c>
      <c r="H104" s="215">
        <f>($C$80*$C$83)*'ESS Jul 2021'!W81/100</f>
        <v>69.839999999999989</v>
      </c>
      <c r="I104" s="215">
        <f t="shared" si="51"/>
        <v>625.56000000000006</v>
      </c>
      <c r="J104" s="377">
        <f t="shared" si="52"/>
        <v>2021.7600000000002</v>
      </c>
      <c r="K104" s="209">
        <f t="shared" si="53"/>
        <v>2502.2400000000002</v>
      </c>
      <c r="L104" s="181">
        <f t="shared" si="48"/>
        <v>2752.4640000000004</v>
      </c>
      <c r="M104" s="209">
        <f>'ESS Jul 2021'!AZ81</f>
        <v>0</v>
      </c>
      <c r="N104" s="209">
        <f>'ESS Jul 2021'!BA81</f>
        <v>21</v>
      </c>
      <c r="O104" s="209">
        <f>'ESS Jul 2021'!BB81</f>
        <v>0</v>
      </c>
      <c r="P104" s="209">
        <f>'ESS Jul 2021'!BC81</f>
        <v>0</v>
      </c>
      <c r="Q104" s="158" t="str">
        <f t="shared" si="49"/>
        <v>Guaranteed off usage</v>
      </c>
      <c r="R104" s="158" t="str">
        <f t="shared" si="50"/>
        <v>Exclusive</v>
      </c>
      <c r="S104" s="209">
        <f t="shared" si="54"/>
        <v>2077.6704</v>
      </c>
      <c r="T104" s="209">
        <f t="shared" si="55"/>
        <v>2077.6704</v>
      </c>
      <c r="U104" s="381">
        <f t="shared" si="57"/>
        <v>2285.4374400000002</v>
      </c>
      <c r="V104" s="381">
        <f t="shared" si="57"/>
        <v>2285.4374400000002</v>
      </c>
      <c r="W104" s="210">
        <f>'ESS Jul 2021'!BL81</f>
        <v>0</v>
      </c>
      <c r="X104" s="211" t="str">
        <f>'ESS Jul 2021'!BM81</f>
        <v>n</v>
      </c>
      <c r="Y104" s="419"/>
      <c r="Z104" s="419"/>
      <c r="AA104" s="419"/>
      <c r="AB104" s="419"/>
      <c r="AC104" s="419"/>
      <c r="AD104" s="419"/>
      <c r="AE104" s="419"/>
      <c r="AF104" s="419"/>
      <c r="AG104" s="419"/>
      <c r="AH104" s="419"/>
      <c r="AI104" s="419"/>
      <c r="AJ104" s="419"/>
      <c r="AK104" s="419"/>
      <c r="AL104" s="419"/>
      <c r="AM104" s="419"/>
      <c r="AN104" s="419"/>
      <c r="AO104" s="419"/>
      <c r="AP104" s="419"/>
      <c r="AQ104" s="419"/>
    </row>
    <row r="105" spans="1:43" x14ac:dyDescent="0.15">
      <c r="A105" s="163" t="str">
        <f>'ESS Jul 2021'!K82</f>
        <v>GloBird Energy</v>
      </c>
      <c r="B105" s="158" t="str">
        <f>'ESS Jul 2021'!L82</f>
        <v>UltraSave</v>
      </c>
      <c r="C105" s="215">
        <f>IF('ESS Jul 2021'!BP82=0,91*'ESS Jul 2021'!M82/100,(91*'ESS Jul 2021'!M82/100)+'ESS Jul 2021'!BP82/4)</f>
        <v>125.58</v>
      </c>
      <c r="D105" s="215">
        <f>IF('ESS Jul 2021'!O82="",$C$80*$C$81*'ESS Jul 2021'!N82/100,IF($C$80*$C$81&gt;='ESS Jul 2021'!P82,('ESS Jul 2021'!P82*'ESS Jul 2021'!N82/100),($C$80*$C$81*'ESS Jul 2021'!N82/100)))</f>
        <v>256.5</v>
      </c>
      <c r="E105" s="215">
        <f>IF(AND('ESS Jul 2021'!P82&gt;0,'ESS Jul 2021'!R82&gt;0),IF($C$80*$C$81&lt;'ESS Jul 2021'!P82,0,IF($C$80*$C$81&lt;=('ESS Jul 2021'!R82+'ESS Jul 2021'!P82),(($C$80*$C$81-'ESS Jul 2021'!P82)*'ESS Jul 2021'!Q82/100),(('ESS Jul 2021'!R82)*'ESS Jul 2021'!Q82/100))),0)</f>
        <v>0</v>
      </c>
      <c r="F105" s="215">
        <f>IF(AND('ESS Jul 2021'!R82&gt;0,'ESS Jul 2021'!T82&gt;0),IF(($C$80*$C$81&lt;'ESS Jul 2021'!T82),(0),($C$80*$C$81*'ESS Jul 2021'!T82)*'ESS Jul 2021'!U82/100),IF(AND('ESS Jul 2021'!R82&gt;0,'ESS Jul 2021'!T82=""),IF(($C$80*$C$81&lt;'ESS Jul 2021'!R82+'ESS Jul 2021'!P82),(0),(($C$80*$C$81-('ESS Jul 2021'!R82+'ESS Jul 2021'!P82))*'ESS Jul 2021'!S82/100)),IF(AND('ESS Jul 2021'!P82&gt;0,'ESS Jul 2021'!R82=""&gt;0),IF(($C$80*$C$81&lt;'ESS Jul 2021'!P82),(0),($C$80*$C$81-'ESS Jul 2021'!P82)*'ESS Jul 2021'!Q82/100),0)))</f>
        <v>0</v>
      </c>
      <c r="G105" s="215">
        <f>($C$80*$C$82)*'ESS Jul 2021'!AH82/100</f>
        <v>112.86</v>
      </c>
      <c r="H105" s="215">
        <f>($C$80*$C$83)*'ESS Jul 2021'!W82/100</f>
        <v>61.559999999999988</v>
      </c>
      <c r="I105" s="215">
        <f t="shared" si="51"/>
        <v>556.5</v>
      </c>
      <c r="J105" s="377">
        <f t="shared" si="52"/>
        <v>1723.68</v>
      </c>
      <c r="K105" s="209">
        <f t="shared" si="53"/>
        <v>2226</v>
      </c>
      <c r="L105" s="181">
        <f t="shared" si="48"/>
        <v>2448.6000000000004</v>
      </c>
      <c r="M105" s="209">
        <f>'ESS Jul 2021'!AZ82</f>
        <v>0</v>
      </c>
      <c r="N105" s="209">
        <f>'ESS Jul 2021'!BA82</f>
        <v>0</v>
      </c>
      <c r="O105" s="209">
        <f>'ESS Jul 2021'!BB82</f>
        <v>0</v>
      </c>
      <c r="P105" s="209">
        <f>'ESS Jul 2021'!BC82</f>
        <v>0</v>
      </c>
      <c r="Q105" s="158" t="str">
        <f t="shared" si="49"/>
        <v>No discount</v>
      </c>
      <c r="R105" s="158" t="str">
        <f t="shared" si="50"/>
        <v>Exclusive</v>
      </c>
      <c r="S105" s="209">
        <f t="shared" si="54"/>
        <v>2226</v>
      </c>
      <c r="T105" s="209">
        <f t="shared" si="55"/>
        <v>2226</v>
      </c>
      <c r="U105" s="381">
        <f t="shared" si="57"/>
        <v>2448.6000000000004</v>
      </c>
      <c r="V105" s="381">
        <f t="shared" si="57"/>
        <v>2448.6000000000004</v>
      </c>
      <c r="W105" s="210">
        <f>'ESS Jul 2021'!BL82</f>
        <v>0</v>
      </c>
      <c r="X105" s="211" t="str">
        <f>'ESS Jul 2021'!BM82</f>
        <v>n</v>
      </c>
      <c r="Y105" s="419"/>
      <c r="Z105" s="419"/>
      <c r="AA105" s="419"/>
      <c r="AB105" s="419"/>
      <c r="AC105" s="419"/>
      <c r="AD105" s="419"/>
      <c r="AE105" s="419"/>
      <c r="AF105" s="419"/>
      <c r="AG105" s="419"/>
      <c r="AH105" s="419"/>
      <c r="AI105" s="419"/>
      <c r="AJ105" s="419"/>
      <c r="AK105" s="419"/>
      <c r="AL105" s="419"/>
      <c r="AM105" s="419"/>
      <c r="AN105" s="419"/>
      <c r="AO105" s="419"/>
      <c r="AP105" s="419"/>
      <c r="AQ105" s="419"/>
    </row>
    <row r="106" spans="1:43" x14ac:dyDescent="0.15">
      <c r="A106" s="163" t="str">
        <f>'ESS Jul 2021'!K83</f>
        <v>Kogan Energy</v>
      </c>
      <c r="B106" s="158" t="str">
        <f>'ESS Jul 2021'!L83</f>
        <v>Market offer</v>
      </c>
      <c r="C106" s="215">
        <f>IF('ESS Jul 2021'!BP83=0,91*'ESS Jul 2021'!M83/100,(91*'ESS Jul 2021'!M83/100)+'ESS Jul 2021'!BP83/4)</f>
        <v>125.29045454545452</v>
      </c>
      <c r="D106" s="215">
        <f>IF('ESS Jul 2021'!O83="",$C$80*$C$81*'ESS Jul 2021'!N83/100,IF($C$80*$C$81&gt;='ESS Jul 2021'!P83,('ESS Jul 2021'!P83*'ESS Jul 2021'!N83/100),($C$80*$C$81*'ESS Jul 2021'!N83/100)))</f>
        <v>215.83636363636364</v>
      </c>
      <c r="E106" s="215">
        <f>IF(AND('ESS Jul 2021'!P83&gt;0,'ESS Jul 2021'!R83&gt;0),IF($C$80*$C$81&lt;'ESS Jul 2021'!P83,0,IF($C$80*$C$81&lt;=('ESS Jul 2021'!R83+'ESS Jul 2021'!P83),(($C$80*$C$81-'ESS Jul 2021'!P83)*'ESS Jul 2021'!Q83/100),(('ESS Jul 2021'!R83)*'ESS Jul 2021'!Q83/100))),0)</f>
        <v>0</v>
      </c>
      <c r="F106" s="215">
        <f>IF(AND('ESS Jul 2021'!R83&gt;0,'ESS Jul 2021'!T83&gt;0),IF(($C$80*$C$81&lt;'ESS Jul 2021'!T83),(0),($C$80*$C$81*'ESS Jul 2021'!T83)*'ESS Jul 2021'!U83/100),IF(AND('ESS Jul 2021'!R83&gt;0,'ESS Jul 2021'!T83=""),IF(($C$80*$C$81&lt;'ESS Jul 2021'!R83+'ESS Jul 2021'!P83),(0),(($C$80*$C$81-('ESS Jul 2021'!R83+'ESS Jul 2021'!P83))*'ESS Jul 2021'!S83/100)),IF(AND('ESS Jul 2021'!P83&gt;0,'ESS Jul 2021'!R83=""&gt;0),IF(($C$80*$C$81&lt;'ESS Jul 2021'!P83),(0),($C$80*$C$81-'ESS Jul 2021'!P83)*'ESS Jul 2021'!Q83/100),0)))</f>
        <v>0</v>
      </c>
      <c r="G106" s="215">
        <f>($C$80*$C$82)*'ESS Jul 2021'!AH83/100</f>
        <v>116.19818181818182</v>
      </c>
      <c r="H106" s="215">
        <f>($C$80*$C$83)*'ESS Jul 2021'!W83/100</f>
        <v>49.810909090909092</v>
      </c>
      <c r="I106" s="215">
        <f t="shared" si="51"/>
        <v>507.13590909090908</v>
      </c>
      <c r="J106" s="377">
        <f t="shared" si="52"/>
        <v>1527.3818181818183</v>
      </c>
      <c r="K106" s="209">
        <f t="shared" si="53"/>
        <v>2028.5436363636363</v>
      </c>
      <c r="L106" s="181">
        <f t="shared" si="48"/>
        <v>2231.3980000000001</v>
      </c>
      <c r="M106" s="209">
        <f>'ESS Jul 2021'!AZ83</f>
        <v>0</v>
      </c>
      <c r="N106" s="209">
        <f>'ESS Jul 2021'!BA83</f>
        <v>0</v>
      </c>
      <c r="O106" s="209">
        <f>'ESS Jul 2021'!BB83</f>
        <v>0</v>
      </c>
      <c r="P106" s="209">
        <f>'ESS Jul 2021'!BC83</f>
        <v>0</v>
      </c>
      <c r="Q106" s="158" t="str">
        <f t="shared" si="49"/>
        <v>No discount</v>
      </c>
      <c r="R106" s="158" t="str">
        <f t="shared" si="50"/>
        <v>Exclusive</v>
      </c>
      <c r="S106" s="209">
        <f t="shared" si="54"/>
        <v>2028.5436363636363</v>
      </c>
      <c r="T106" s="209">
        <f t="shared" si="55"/>
        <v>2028.5436363636363</v>
      </c>
      <c r="U106" s="381">
        <f t="shared" si="57"/>
        <v>2231.3980000000001</v>
      </c>
      <c r="V106" s="381">
        <f t="shared" si="57"/>
        <v>2231.3980000000001</v>
      </c>
      <c r="W106" s="210">
        <f>'ESS Jul 2021'!BL83</f>
        <v>0</v>
      </c>
      <c r="X106" s="211" t="str">
        <f>'ESS Jul 2021'!BM83</f>
        <v>n</v>
      </c>
      <c r="Y106" s="419"/>
      <c r="Z106" s="419"/>
      <c r="AA106" s="419"/>
      <c r="AB106" s="419"/>
      <c r="AC106" s="419"/>
      <c r="AD106" s="419"/>
      <c r="AE106" s="419"/>
      <c r="AF106" s="419"/>
      <c r="AG106" s="419"/>
      <c r="AH106" s="419"/>
      <c r="AI106" s="419"/>
      <c r="AJ106" s="419"/>
      <c r="AK106" s="419"/>
      <c r="AL106" s="419"/>
      <c r="AM106" s="419"/>
      <c r="AN106" s="419"/>
      <c r="AO106" s="419"/>
      <c r="AP106" s="419"/>
      <c r="AQ106" s="419"/>
    </row>
    <row r="107" spans="1:43" x14ac:dyDescent="0.15">
      <c r="A107" s="163" t="str">
        <f>'ESS Jul 2021'!K84</f>
        <v>Nectr</v>
      </c>
      <c r="B107" s="158" t="str">
        <f>'ESS Jul 2021'!L84</f>
        <v>Friends Clean</v>
      </c>
      <c r="C107" s="215">
        <f>IF('ESS Jul 2021'!BP84=0,91*'ESS Jul 2021'!M84/100,(91*'ESS Jul 2021'!M84/100)+'ESS Jul 2021'!BP84/4)</f>
        <v>118.20899999999997</v>
      </c>
      <c r="D107" s="215">
        <f>IF('ESS Jul 2021'!O84="",$C$80*$C$81*'ESS Jul 2021'!N84/100,IF($C$80*$C$81&gt;='ESS Jul 2021'!P84,('ESS Jul 2021'!P84*'ESS Jul 2021'!N84/100),($C$80*$C$81*'ESS Jul 2021'!N84/100)))</f>
        <v>235.8</v>
      </c>
      <c r="E107" s="215">
        <f>IF(AND('ESS Jul 2021'!P84&gt;0,'ESS Jul 2021'!R84&gt;0),IF($C$80*$C$81&lt;'ESS Jul 2021'!P84,0,IF($C$80*$C$81&lt;=('ESS Jul 2021'!R84+'ESS Jul 2021'!P84),(($C$80*$C$81-'ESS Jul 2021'!P84)*'ESS Jul 2021'!Q84/100),(('ESS Jul 2021'!R84)*'ESS Jul 2021'!Q84/100))),0)</f>
        <v>0</v>
      </c>
      <c r="F107" s="215">
        <f>IF(AND('ESS Jul 2021'!R84&gt;0,'ESS Jul 2021'!T84&gt;0),IF(($C$80*$C$81&lt;'ESS Jul 2021'!T84),(0),($C$80*$C$81*'ESS Jul 2021'!T84)*'ESS Jul 2021'!U84/100),IF(AND('ESS Jul 2021'!R84&gt;0,'ESS Jul 2021'!T84=""),IF(($C$80*$C$81&lt;'ESS Jul 2021'!R84+'ESS Jul 2021'!P84),(0),(($C$80*$C$81-('ESS Jul 2021'!R84+'ESS Jul 2021'!P84))*'ESS Jul 2021'!S84/100)),IF(AND('ESS Jul 2021'!P84&gt;0,'ESS Jul 2021'!R84=""&gt;0),IF(($C$80*$C$81&lt;'ESS Jul 2021'!P84),(0),($C$80*$C$81-'ESS Jul 2021'!P84)*'ESS Jul 2021'!Q84/100),0)))</f>
        <v>0</v>
      </c>
      <c r="G107" s="215">
        <f>($C$80*$C$82)*'ESS Jul 2021'!AH84/100</f>
        <v>127.43999999999998</v>
      </c>
      <c r="H107" s="215">
        <f>($C$80*$C$83)*'ESS Jul 2021'!W84/100</f>
        <v>58.32</v>
      </c>
      <c r="I107" s="215">
        <f t="shared" si="51"/>
        <v>539.76900000000001</v>
      </c>
      <c r="J107" s="377">
        <f t="shared" si="52"/>
        <v>1686.2400000000002</v>
      </c>
      <c r="K107" s="209">
        <f t="shared" si="53"/>
        <v>2159.076</v>
      </c>
      <c r="L107" s="181">
        <f t="shared" si="48"/>
        <v>2374.9836</v>
      </c>
      <c r="M107" s="209">
        <f>'ESS Jul 2021'!AZ84</f>
        <v>0</v>
      </c>
      <c r="N107" s="209">
        <f>'ESS Jul 2021'!BA84</f>
        <v>0</v>
      </c>
      <c r="O107" s="209">
        <f>'ESS Jul 2021'!BB84</f>
        <v>0</v>
      </c>
      <c r="P107" s="209">
        <f>'ESS Jul 2021'!BC84</f>
        <v>0</v>
      </c>
      <c r="Q107" s="158" t="str">
        <f t="shared" si="49"/>
        <v>No discount</v>
      </c>
      <c r="R107" s="158" t="str">
        <f t="shared" si="50"/>
        <v>Exclusive</v>
      </c>
      <c r="S107" s="209">
        <f t="shared" si="54"/>
        <v>2159.076</v>
      </c>
      <c r="T107" s="209">
        <f t="shared" si="55"/>
        <v>2159.076</v>
      </c>
      <c r="U107" s="381">
        <f t="shared" si="57"/>
        <v>2374.9836</v>
      </c>
      <c r="V107" s="381">
        <f t="shared" si="57"/>
        <v>2374.9836</v>
      </c>
      <c r="W107" s="210">
        <f>'ESS Jul 2021'!BL84</f>
        <v>0</v>
      </c>
      <c r="X107" s="211" t="str">
        <f>'ESS Jul 2021'!BM84</f>
        <v>n</v>
      </c>
      <c r="Y107" s="419"/>
      <c r="Z107" s="419"/>
      <c r="AA107" s="419"/>
      <c r="AB107" s="419"/>
      <c r="AC107" s="419"/>
      <c r="AD107" s="419"/>
      <c r="AE107" s="419"/>
      <c r="AF107" s="419"/>
      <c r="AG107" s="419"/>
      <c r="AH107" s="419"/>
      <c r="AI107" s="419"/>
      <c r="AJ107" s="419"/>
      <c r="AK107" s="419"/>
      <c r="AL107" s="419"/>
      <c r="AM107" s="419"/>
      <c r="AN107" s="419"/>
      <c r="AO107" s="419"/>
      <c r="AP107" s="419"/>
      <c r="AQ107" s="419"/>
    </row>
    <row r="108" spans="1:43" x14ac:dyDescent="0.15">
      <c r="A108" s="163" t="str">
        <f>'ESS Jul 2021'!K85</f>
        <v>OVO Energy</v>
      </c>
      <c r="B108" s="158" t="str">
        <f>'ESS Jul 2021'!L85</f>
        <v>The One Plan</v>
      </c>
      <c r="C108" s="215">
        <f>IF('ESS Jul 2021'!BP85=0,91*'ESS Jul 2021'!M85/100,(91*'ESS Jul 2021'!M85/100)+'ESS Jul 2021'!BP85/4)</f>
        <v>122.85</v>
      </c>
      <c r="D108" s="215">
        <f>IF('ESS Jul 2021'!O85="",$C$80*$C$81*'ESS Jul 2021'!N85/100,IF($C$80*$C$81&gt;='ESS Jul 2021'!P85,('ESS Jul 2021'!P85*'ESS Jul 2021'!N85/100),($C$80*$C$81*'ESS Jul 2021'!N85/100)))</f>
        <v>233.63999999999996</v>
      </c>
      <c r="E108" s="215">
        <f>IF(AND('ESS Jul 2021'!P85&gt;0,'ESS Jul 2021'!R85&gt;0),IF($C$80*$C$81&lt;'ESS Jul 2021'!P85,0,IF($C$80*$C$81&lt;=('ESS Jul 2021'!R85+'ESS Jul 2021'!P85),(($C$80*$C$81-'ESS Jul 2021'!P85)*'ESS Jul 2021'!Q85/100),(('ESS Jul 2021'!R85)*'ESS Jul 2021'!Q85/100))),0)</f>
        <v>0</v>
      </c>
      <c r="F108" s="215">
        <f>IF(AND('ESS Jul 2021'!R85&gt;0,'ESS Jul 2021'!T85&gt;0),IF(($C$80*$C$81&lt;'ESS Jul 2021'!T85),(0),($C$80*$C$81*'ESS Jul 2021'!T85)*'ESS Jul 2021'!U85/100),IF(AND('ESS Jul 2021'!R85&gt;0,'ESS Jul 2021'!T85=""),IF(($C$80*$C$81&lt;'ESS Jul 2021'!R85+'ESS Jul 2021'!P85),(0),(($C$80*$C$81-('ESS Jul 2021'!R85+'ESS Jul 2021'!P85))*'ESS Jul 2021'!S85/100)),IF(AND('ESS Jul 2021'!P85&gt;0,'ESS Jul 2021'!R85=""&gt;0),IF(($C$80*$C$81&lt;'ESS Jul 2021'!P85),(0),($C$80*$C$81-'ESS Jul 2021'!P85)*'ESS Jul 2021'!Q85/100),0)))</f>
        <v>0</v>
      </c>
      <c r="G108" s="215">
        <f>($C$80*$C$82)*'ESS Jul 2021'!AH85/100</f>
        <v>124.90199999999999</v>
      </c>
      <c r="H108" s="215">
        <f>($C$80*$C$83)*'ESS Jul 2021'!W85/100</f>
        <v>57.887999999999991</v>
      </c>
      <c r="I108" s="215">
        <f t="shared" si="51"/>
        <v>539.28</v>
      </c>
      <c r="J108" s="377">
        <f t="shared" si="52"/>
        <v>1665.7199999999998</v>
      </c>
      <c r="K108" s="209">
        <f t="shared" si="53"/>
        <v>2157.12</v>
      </c>
      <c r="L108" s="181">
        <f t="shared" si="48"/>
        <v>2372.8319999999999</v>
      </c>
      <c r="M108" s="209">
        <f>'ESS Jul 2021'!AZ85</f>
        <v>0</v>
      </c>
      <c r="N108" s="209">
        <f>'ESS Jul 2021'!BA85</f>
        <v>0</v>
      </c>
      <c r="O108" s="209">
        <f>'ESS Jul 2021'!BB85</f>
        <v>0</v>
      </c>
      <c r="P108" s="209">
        <f>'ESS Jul 2021'!BC85</f>
        <v>0</v>
      </c>
      <c r="Q108" s="158" t="str">
        <f t="shared" si="49"/>
        <v>No discount</v>
      </c>
      <c r="R108" s="158" t="str">
        <f t="shared" si="50"/>
        <v>Exclusive</v>
      </c>
      <c r="S108" s="209">
        <f t="shared" si="54"/>
        <v>2157.12</v>
      </c>
      <c r="T108" s="209">
        <f t="shared" si="55"/>
        <v>2157.12</v>
      </c>
      <c r="U108" s="381">
        <f t="shared" si="57"/>
        <v>2372.8319999999999</v>
      </c>
      <c r="V108" s="381">
        <f t="shared" si="57"/>
        <v>2372.8319999999999</v>
      </c>
      <c r="W108" s="210">
        <f>'ESS Jul 2021'!BL85</f>
        <v>0</v>
      </c>
      <c r="X108" s="211" t="str">
        <f>'ESS Jul 2021'!BM85</f>
        <v>n</v>
      </c>
      <c r="Y108" s="419"/>
      <c r="Z108" s="419"/>
      <c r="AA108" s="419"/>
      <c r="AB108" s="419"/>
      <c r="AC108" s="419"/>
      <c r="AD108" s="419"/>
      <c r="AE108" s="419"/>
      <c r="AF108" s="419"/>
      <c r="AG108" s="419"/>
      <c r="AH108" s="419"/>
      <c r="AI108" s="419"/>
      <c r="AJ108" s="419"/>
      <c r="AK108" s="419"/>
      <c r="AL108" s="419"/>
      <c r="AM108" s="419"/>
      <c r="AN108" s="419"/>
      <c r="AO108" s="419"/>
      <c r="AP108" s="419"/>
      <c r="AQ108" s="419"/>
    </row>
    <row r="109" spans="1:43" x14ac:dyDescent="0.15">
      <c r="A109" s="163" t="str">
        <f>'ESS Jul 2021'!K86</f>
        <v>Glow Power</v>
      </c>
      <c r="B109" s="158" t="str">
        <f>'ESS Jul 2021'!L86</f>
        <v>Everyday Saver</v>
      </c>
      <c r="C109" s="215">
        <f>IF('ESS Jul 2021'!BP86=0,91*'ESS Jul 2021'!M86/100,(91*'ESS Jul 2021'!M86/100)+'ESS Jul 2021'!BP86/4)</f>
        <v>107.38</v>
      </c>
      <c r="D109" s="215">
        <f>IF('ESS Jul 2021'!O86="",$C$80*$C$81*'ESS Jul 2021'!N86/100,IF($C$80*$C$81&gt;='ESS Jul 2021'!P86,('ESS Jul 2021'!P86*'ESS Jul 2021'!N86/100),($C$80*$C$81*'ESS Jul 2021'!N86/100)))</f>
        <v>236.69999999999996</v>
      </c>
      <c r="E109" s="215">
        <f>IF(AND('ESS Jul 2021'!P86&gt;0,'ESS Jul 2021'!R86&gt;0),IF($C$80*$C$81&lt;'ESS Jul 2021'!P86,0,IF($C$80*$C$81&lt;=('ESS Jul 2021'!R86+'ESS Jul 2021'!P86),(($C$80*$C$81-'ESS Jul 2021'!P86)*'ESS Jul 2021'!Q86/100),(('ESS Jul 2021'!R86)*'ESS Jul 2021'!Q86/100))),0)</f>
        <v>0</v>
      </c>
      <c r="F109" s="215">
        <f>IF(AND('ESS Jul 2021'!R86&gt;0,'ESS Jul 2021'!T86&gt;0),IF(($C$80*$C$81&lt;'ESS Jul 2021'!T86),(0),($C$80*$C$81*'ESS Jul 2021'!T86)*'ESS Jul 2021'!U86/100),IF(AND('ESS Jul 2021'!R86&gt;0,'ESS Jul 2021'!T86=""),IF(($C$80*$C$81&lt;'ESS Jul 2021'!R86+'ESS Jul 2021'!P86),(0),(($C$80*$C$81-('ESS Jul 2021'!R86+'ESS Jul 2021'!P86))*'ESS Jul 2021'!S86/100)),IF(AND('ESS Jul 2021'!P86&gt;0,'ESS Jul 2021'!R86=""&gt;0),IF(($C$80*$C$81&lt;'ESS Jul 2021'!P86),(0),($C$80*$C$81-'ESS Jul 2021'!P86)*'ESS Jul 2021'!Q86/100),0)))</f>
        <v>0</v>
      </c>
      <c r="G109" s="215">
        <f>($C$80*$C$82)*'ESS Jul 2021'!AH86/100</f>
        <v>116.64</v>
      </c>
      <c r="H109" s="215">
        <f>($C$80*$C$83)*'ESS Jul 2021'!W86/100</f>
        <v>62.639999999999993</v>
      </c>
      <c r="I109" s="215">
        <f t="shared" ref="I109:I113" si="58">SUM(C109:H109)</f>
        <v>523.3599999999999</v>
      </c>
      <c r="J109" s="377">
        <f t="shared" ref="J109:J113" si="59">(I109-C109)*4</f>
        <v>1663.9199999999996</v>
      </c>
      <c r="K109" s="209">
        <f t="shared" ref="K109:K113" si="60">I109*4</f>
        <v>2093.4399999999996</v>
      </c>
      <c r="L109" s="181">
        <f t="shared" ref="L109:L113" si="61">K109*1.1</f>
        <v>2302.7839999999997</v>
      </c>
      <c r="M109" s="209">
        <f>'ESS Jul 2021'!AZ86</f>
        <v>0</v>
      </c>
      <c r="N109" s="209">
        <f>'ESS Jul 2021'!BA86</f>
        <v>0</v>
      </c>
      <c r="O109" s="209">
        <f>'ESS Jul 2021'!BB86</f>
        <v>0</v>
      </c>
      <c r="P109" s="209">
        <f>'ESS Jul 2021'!BC86</f>
        <v>0</v>
      </c>
      <c r="Q109" s="158" t="str">
        <f t="shared" ref="Q109:Q113" si="62">IF(SUM(M109:P109)=0,"No discount",IF(M109&gt;0,"Guaranteed off bill",IF(N109&gt;0,"Guaranteed off usage",IF(O109&gt;0,"Pay-on-time off bill","Pay-on-time off usage"))))</f>
        <v>No discount</v>
      </c>
      <c r="R109" s="158" t="str">
        <f t="shared" ref="R109:R113" si="63">IF(OR(A109="Origin Energy",A109="Red Energy",A109="Powershop"),"Inclusive","Exclusive")</f>
        <v>Exclusive</v>
      </c>
      <c r="S109" s="209">
        <f t="shared" ref="S109:S113" si="64">IF(AND(Q109="Guaranteed off bill",R109="Inclusive"),((K109*1.1)-((K109*1.1)*M109/100))/1.1,IF(AND(Q109="Guaranteed off usage",R109="Inclusive"),((K109*1.1)-((J109*1.1)*N109/100))/1.1,IF(AND(Q109="Guaranteed off bill",R109="Exclusive"),K109-(K109*M109/100),IF(AND(Q109="Guaranteed off usage",R109="Exclusive"),K109-(J109*N109/100),IF(R109="Inclusive",((K109*1.1))/1.1,K109)))))</f>
        <v>2093.4399999999996</v>
      </c>
      <c r="T109" s="209">
        <f t="shared" ref="T109:T113" si="65">IF(AND(Q109="Pay-on-time off bill",R109="Inclusive"),((S109*1.1)-((S109*1.1)*O109/100))/1.1,IF(AND(Q109="Pay-on-time off usage",R109="Inclusive"),((S109*1.1)-((J109*1.1)*P109/100))/1.1,IF(AND(Q109="Pay-on-time off bill",R109="Exclusive"),S109-(S109*O109/100),IF(AND(Q109="Pay-on-time off usage",R109="Exclusive"),S109-(J109*P109/100),IF(R109="Inclusive",((S109*1.1))/1.1,S109)))))</f>
        <v>2093.4399999999996</v>
      </c>
      <c r="U109" s="381">
        <f t="shared" ref="U109:U113" si="66">S109*1.1</f>
        <v>2302.7839999999997</v>
      </c>
      <c r="V109" s="381">
        <f t="shared" ref="V109:V113" si="67">T109*1.1</f>
        <v>2302.7839999999997</v>
      </c>
      <c r="W109" s="210">
        <f>'ESS Jul 2021'!BL86</f>
        <v>0</v>
      </c>
      <c r="X109" s="211" t="str">
        <f>'ESS Jul 2021'!BM86</f>
        <v>n</v>
      </c>
      <c r="Y109" s="419"/>
      <c r="Z109" s="419"/>
      <c r="AA109" s="419"/>
      <c r="AB109" s="419"/>
      <c r="AC109" s="419"/>
      <c r="AD109" s="419"/>
      <c r="AE109" s="419"/>
      <c r="AF109" s="419"/>
      <c r="AG109" s="419"/>
      <c r="AH109" s="419"/>
      <c r="AI109" s="419"/>
      <c r="AJ109" s="419"/>
      <c r="AK109" s="419"/>
      <c r="AL109" s="419"/>
      <c r="AM109" s="419"/>
      <c r="AN109" s="419"/>
      <c r="AO109" s="419"/>
      <c r="AP109" s="419"/>
      <c r="AQ109" s="419"/>
    </row>
    <row r="110" spans="1:43" x14ac:dyDescent="0.15">
      <c r="A110" s="163" t="str">
        <f>'ESS Jul 2021'!K87</f>
        <v>Locality Planning Energy</v>
      </c>
      <c r="B110" s="158" t="str">
        <f>'ESS Jul 2021'!L87</f>
        <v xml:space="preserve">Principal Offer </v>
      </c>
      <c r="C110" s="215">
        <f>IF('ESS Jul 2021'!BP87=0,91*'ESS Jul 2021'!M87/100,(91*'ESS Jul 2021'!M87/100)+'ESS Jul 2021'!BP87/4)</f>
        <v>119.26790909090907</v>
      </c>
      <c r="D110" s="215">
        <f>IF('ESS Jul 2021'!O87="",$C$80*$C$81*'ESS Jul 2021'!N87/100,IF($C$80*$C$81&gt;='ESS Jul 2021'!P87,('ESS Jul 2021'!P87*'ESS Jul 2021'!N87/100),($C$80*$C$81*'ESS Jul 2021'!N87/100)))</f>
        <v>198.08181818181816</v>
      </c>
      <c r="E110" s="215">
        <f>IF(AND('ESS Jul 2021'!P87&gt;0,'ESS Jul 2021'!R87&gt;0),IF($C$80*$C$81&lt;'ESS Jul 2021'!P87,0,IF($C$80*$C$81&lt;=('ESS Jul 2021'!R87+'ESS Jul 2021'!P87),(($C$80*$C$81-'ESS Jul 2021'!P87)*'ESS Jul 2021'!Q87/100),(('ESS Jul 2021'!R87)*'ESS Jul 2021'!Q87/100))),0)</f>
        <v>0</v>
      </c>
      <c r="F110" s="215">
        <f>IF(AND('ESS Jul 2021'!R87&gt;0,'ESS Jul 2021'!T87&gt;0),IF(($C$80*$C$81&lt;'ESS Jul 2021'!T87),(0),($C$80*$C$81*'ESS Jul 2021'!T87)*'ESS Jul 2021'!U87/100),IF(AND('ESS Jul 2021'!R87&gt;0,'ESS Jul 2021'!T87=""),IF(($C$80*$C$81&lt;'ESS Jul 2021'!R87+'ESS Jul 2021'!P87),(0),(($C$80*$C$81-('ESS Jul 2021'!R87+'ESS Jul 2021'!P87))*'ESS Jul 2021'!S87/100)),IF(AND('ESS Jul 2021'!P87&gt;0,'ESS Jul 2021'!R87=""&gt;0),IF(($C$80*$C$81&lt;'ESS Jul 2021'!P87),(0),($C$80*$C$81-'ESS Jul 2021'!P87)*'ESS Jul 2021'!Q87/100),0)))</f>
        <v>0</v>
      </c>
      <c r="G110" s="215">
        <f>($C$80*$C$82)*'ESS Jul 2021'!AH87/100</f>
        <v>98.132727272727237</v>
      </c>
      <c r="H110" s="215">
        <f>($C$80*$C$83)*'ESS Jul 2021'!W87/100</f>
        <v>52.887272727272723</v>
      </c>
      <c r="I110" s="215">
        <f t="shared" si="58"/>
        <v>468.36972727272723</v>
      </c>
      <c r="J110" s="377">
        <f t="shared" si="59"/>
        <v>1396.4072727272726</v>
      </c>
      <c r="K110" s="209">
        <f t="shared" si="60"/>
        <v>1873.4789090909089</v>
      </c>
      <c r="L110" s="181">
        <f t="shared" si="61"/>
        <v>2060.8267999999998</v>
      </c>
      <c r="M110" s="209">
        <f>'ESS Jul 2021'!AZ87</f>
        <v>0</v>
      </c>
      <c r="N110" s="209">
        <f>'ESS Jul 2021'!BA87</f>
        <v>0</v>
      </c>
      <c r="O110" s="209">
        <f>'ESS Jul 2021'!BB87</f>
        <v>0</v>
      </c>
      <c r="P110" s="209">
        <f>'ESS Jul 2021'!BC87</f>
        <v>0</v>
      </c>
      <c r="Q110" s="158" t="str">
        <f t="shared" si="62"/>
        <v>No discount</v>
      </c>
      <c r="R110" s="158" t="str">
        <f t="shared" si="63"/>
        <v>Exclusive</v>
      </c>
      <c r="S110" s="209">
        <f t="shared" si="64"/>
        <v>1873.4789090909089</v>
      </c>
      <c r="T110" s="209">
        <f t="shared" si="65"/>
        <v>1873.4789090909089</v>
      </c>
      <c r="U110" s="381">
        <f t="shared" si="66"/>
        <v>2060.8267999999998</v>
      </c>
      <c r="V110" s="381">
        <f t="shared" si="67"/>
        <v>2060.8267999999998</v>
      </c>
      <c r="W110" s="210">
        <f>'ESS Jul 2021'!BL87</f>
        <v>0</v>
      </c>
      <c r="X110" s="211" t="str">
        <f>'ESS Jul 2021'!BM87</f>
        <v>n</v>
      </c>
      <c r="Y110" s="419"/>
      <c r="Z110" s="419"/>
      <c r="AA110" s="419"/>
      <c r="AB110" s="419"/>
      <c r="AC110" s="419"/>
      <c r="AD110" s="419"/>
      <c r="AE110" s="419"/>
      <c r="AF110" s="419"/>
      <c r="AG110" s="419"/>
      <c r="AH110" s="419"/>
      <c r="AI110" s="419"/>
      <c r="AJ110" s="419"/>
      <c r="AK110" s="419"/>
      <c r="AL110" s="419"/>
      <c r="AM110" s="419"/>
      <c r="AN110" s="419"/>
      <c r="AO110" s="419"/>
      <c r="AP110" s="419"/>
      <c r="AQ110" s="419"/>
    </row>
    <row r="111" spans="1:43" x14ac:dyDescent="0.15">
      <c r="A111" s="163" t="str">
        <f>'ESS Jul 2021'!K88</f>
        <v>Radian Energy</v>
      </c>
      <c r="B111" s="158" t="str">
        <f>'ESS Jul 2021'!L88</f>
        <v>Grid to Go</v>
      </c>
      <c r="C111" s="215">
        <f>IF('ESS Jul 2021'!BP88=0,91*'ESS Jul 2021'!M88/100,(91*'ESS Jul 2021'!M88/100)+'ESS Jul 2021'!BP88/4)</f>
        <v>107.77709090909089</v>
      </c>
      <c r="D111" s="215">
        <f>IF('ESS Jul 2021'!O88="",$C$80*$C$81*'ESS Jul 2021'!N88/100,IF($C$80*$C$81&gt;='ESS Jul 2021'!P88,('ESS Jul 2021'!P88*'ESS Jul 2021'!N88/100),($C$80*$C$81*'ESS Jul 2021'!N88/100)))</f>
        <v>279.73636363636359</v>
      </c>
      <c r="E111" s="215">
        <f>IF(AND('ESS Jul 2021'!P88&gt;0,'ESS Jul 2021'!R88&gt;0),IF($C$80*$C$81&lt;'ESS Jul 2021'!P88,0,IF($C$80*$C$81&lt;=('ESS Jul 2021'!R88+'ESS Jul 2021'!P88),(($C$80*$C$81-'ESS Jul 2021'!P88)*'ESS Jul 2021'!Q88/100),(('ESS Jul 2021'!R88)*'ESS Jul 2021'!Q88/100))),0)</f>
        <v>0</v>
      </c>
      <c r="F111" s="215">
        <f>IF(AND('ESS Jul 2021'!R88&gt;0,'ESS Jul 2021'!T88&gt;0),IF(($C$80*$C$81&lt;'ESS Jul 2021'!T88),(0),($C$80*$C$81*'ESS Jul 2021'!T88)*'ESS Jul 2021'!U88/100),IF(AND('ESS Jul 2021'!R88&gt;0,'ESS Jul 2021'!T88=""),IF(($C$80*$C$81&lt;'ESS Jul 2021'!R88+'ESS Jul 2021'!P88),(0),(($C$80*$C$81-('ESS Jul 2021'!R88+'ESS Jul 2021'!P88))*'ESS Jul 2021'!S88/100)),IF(AND('ESS Jul 2021'!P88&gt;0,'ESS Jul 2021'!R88=""&gt;0),IF(($C$80*$C$81&lt;'ESS Jul 2021'!P88),(0),($C$80*$C$81-'ESS Jul 2021'!P88)*'ESS Jul 2021'!Q88/100),0)))</f>
        <v>0</v>
      </c>
      <c r="G111" s="215">
        <f>($C$80*$C$82)*'ESS Jul 2021'!AH88/100</f>
        <v>117.91636363636364</v>
      </c>
      <c r="H111" s="215">
        <f>($C$80*$C$83)*'ESS Jul 2021'!W88/100</f>
        <v>54.425454545454528</v>
      </c>
      <c r="I111" s="215">
        <f t="shared" si="58"/>
        <v>559.85527272727268</v>
      </c>
      <c r="J111" s="377">
        <f t="shared" si="59"/>
        <v>1808.3127272727272</v>
      </c>
      <c r="K111" s="209">
        <f t="shared" si="60"/>
        <v>2239.4210909090907</v>
      </c>
      <c r="L111" s="181">
        <f t="shared" si="61"/>
        <v>2463.3631999999998</v>
      </c>
      <c r="M111" s="209">
        <f>'ESS Jul 2021'!AZ88</f>
        <v>0</v>
      </c>
      <c r="N111" s="209">
        <f>'ESS Jul 2021'!BA88</f>
        <v>0</v>
      </c>
      <c r="O111" s="209">
        <f>'ESS Jul 2021'!BB88</f>
        <v>0</v>
      </c>
      <c r="P111" s="209">
        <f>'ESS Jul 2021'!BC88</f>
        <v>0</v>
      </c>
      <c r="Q111" s="158" t="str">
        <f t="shared" si="62"/>
        <v>No discount</v>
      </c>
      <c r="R111" s="158" t="str">
        <f t="shared" si="63"/>
        <v>Exclusive</v>
      </c>
      <c r="S111" s="209">
        <f t="shared" si="64"/>
        <v>2239.4210909090907</v>
      </c>
      <c r="T111" s="209">
        <f t="shared" si="65"/>
        <v>2239.4210909090907</v>
      </c>
      <c r="U111" s="381">
        <f t="shared" si="66"/>
        <v>2463.3631999999998</v>
      </c>
      <c r="V111" s="381">
        <f t="shared" si="67"/>
        <v>2463.3631999999998</v>
      </c>
      <c r="W111" s="210">
        <f>'ESS Jul 2021'!BL88</f>
        <v>0</v>
      </c>
      <c r="X111" s="211" t="str">
        <f>'ESS Jul 2021'!BM88</f>
        <v>n</v>
      </c>
      <c r="Y111" s="419"/>
      <c r="Z111" s="419"/>
      <c r="AA111" s="419"/>
      <c r="AB111" s="419"/>
      <c r="AC111" s="419"/>
      <c r="AD111" s="419"/>
      <c r="AE111" s="419"/>
      <c r="AF111" s="419"/>
      <c r="AG111" s="419"/>
      <c r="AH111" s="419"/>
      <c r="AI111" s="419"/>
      <c r="AJ111" s="419"/>
      <c r="AK111" s="419"/>
      <c r="AL111" s="419"/>
      <c r="AM111" s="419"/>
      <c r="AN111" s="419"/>
      <c r="AO111" s="419"/>
      <c r="AP111" s="419"/>
      <c r="AQ111" s="419"/>
    </row>
    <row r="112" spans="1:43" x14ac:dyDescent="0.15">
      <c r="A112" s="163" t="str">
        <f>'ESS Jul 2021'!K89</f>
        <v>Tango Energy</v>
      </c>
      <c r="B112" s="158" t="str">
        <f>'ESS Jul 2021'!L89</f>
        <v>Home Select</v>
      </c>
      <c r="C112" s="215">
        <f>IF('ESS Jul 2021'!BP89=0,91*'ESS Jul 2021'!M89/100,(91*'ESS Jul 2021'!M89/100)+'ESS Jul 2021'!BP89/4)</f>
        <v>115.81818181818181</v>
      </c>
      <c r="D112" s="215">
        <f>IF('ESS Jul 2021'!O89="",$C$80*$C$81*'ESS Jul 2021'!N89/100,IF($C$80*$C$81&gt;='ESS Jul 2021'!P89,('ESS Jul 2021'!P89*'ESS Jul 2021'!N89/100),($C$80*$C$81*'ESS Jul 2021'!N89/100)))</f>
        <v>253.6363636363636</v>
      </c>
      <c r="E112" s="215">
        <f>IF(AND('ESS Jul 2021'!P89&gt;0,'ESS Jul 2021'!R89&gt;0),IF($C$80*$C$81&lt;'ESS Jul 2021'!P89,0,IF($C$80*$C$81&lt;=('ESS Jul 2021'!R89+'ESS Jul 2021'!P89),(($C$80*$C$81-'ESS Jul 2021'!P89)*'ESS Jul 2021'!Q89/100),(('ESS Jul 2021'!R89)*'ESS Jul 2021'!Q89/100))),0)</f>
        <v>0</v>
      </c>
      <c r="F112" s="215">
        <f>IF(AND('ESS Jul 2021'!R89&gt;0,'ESS Jul 2021'!T89&gt;0),IF(($C$80*$C$81&lt;'ESS Jul 2021'!T89),(0),($C$80*$C$81*'ESS Jul 2021'!T89)*'ESS Jul 2021'!U89/100),IF(AND('ESS Jul 2021'!R89&gt;0,'ESS Jul 2021'!T89=""),IF(($C$80*$C$81&lt;'ESS Jul 2021'!R89+'ESS Jul 2021'!P89),(0),(($C$80*$C$81-('ESS Jul 2021'!R89+'ESS Jul 2021'!P89))*'ESS Jul 2021'!S89/100)),IF(AND('ESS Jul 2021'!P89&gt;0,'ESS Jul 2021'!R89=""&gt;0),IF(($C$80*$C$81&lt;'ESS Jul 2021'!P89),(0),($C$80*$C$81-'ESS Jul 2021'!P89)*'ESS Jul 2021'!Q89/100),0)))</f>
        <v>0</v>
      </c>
      <c r="G112" s="215">
        <f>($C$80*$C$82)*'ESS Jul 2021'!AH89/100</f>
        <v>103.09090909090908</v>
      </c>
      <c r="H112" s="215">
        <f>($C$80*$C$83)*'ESS Jul 2021'!W89/100</f>
        <v>49.090909090909093</v>
      </c>
      <c r="I112" s="215">
        <f t="shared" si="58"/>
        <v>521.63636363636351</v>
      </c>
      <c r="J112" s="377">
        <f t="shared" si="59"/>
        <v>1623.2727272727268</v>
      </c>
      <c r="K112" s="209">
        <f t="shared" si="60"/>
        <v>2086.545454545454</v>
      </c>
      <c r="L112" s="181">
        <f t="shared" si="61"/>
        <v>2295.1999999999998</v>
      </c>
      <c r="M112" s="209">
        <f>'ESS Jul 2021'!AZ89</f>
        <v>0</v>
      </c>
      <c r="N112" s="209">
        <f>'ESS Jul 2021'!BA89</f>
        <v>0</v>
      </c>
      <c r="O112" s="209">
        <f>'ESS Jul 2021'!BB89</f>
        <v>0</v>
      </c>
      <c r="P112" s="209">
        <f>'ESS Jul 2021'!BC89</f>
        <v>0</v>
      </c>
      <c r="Q112" s="158" t="str">
        <f t="shared" si="62"/>
        <v>No discount</v>
      </c>
      <c r="R112" s="158" t="str">
        <f t="shared" si="63"/>
        <v>Exclusive</v>
      </c>
      <c r="S112" s="209">
        <f t="shared" si="64"/>
        <v>2086.545454545454</v>
      </c>
      <c r="T112" s="209">
        <f t="shared" si="65"/>
        <v>2086.545454545454</v>
      </c>
      <c r="U112" s="381">
        <f t="shared" si="66"/>
        <v>2295.1999999999998</v>
      </c>
      <c r="V112" s="381">
        <f t="shared" si="67"/>
        <v>2295.1999999999998</v>
      </c>
      <c r="W112" s="210">
        <f>'ESS Jul 2021'!BL89</f>
        <v>0</v>
      </c>
      <c r="X112" s="211" t="str">
        <f>'ESS Jul 2021'!BM89</f>
        <v>n</v>
      </c>
      <c r="Y112" s="419"/>
      <c r="Z112" s="419"/>
      <c r="AA112" s="419"/>
      <c r="AB112" s="419"/>
      <c r="AC112" s="419"/>
      <c r="AD112" s="419"/>
      <c r="AE112" s="419"/>
      <c r="AF112" s="419"/>
      <c r="AG112" s="419"/>
      <c r="AH112" s="419"/>
      <c r="AI112" s="419"/>
      <c r="AJ112" s="419"/>
      <c r="AK112" s="419"/>
      <c r="AL112" s="419"/>
      <c r="AM112" s="419"/>
      <c r="AN112" s="419"/>
      <c r="AO112" s="419"/>
      <c r="AP112" s="419"/>
      <c r="AQ112" s="419"/>
    </row>
    <row r="113" spans="1:43" ht="15" thickBot="1" x14ac:dyDescent="0.2">
      <c r="A113" s="204" t="str">
        <f>'ESS Jul 2021'!K90</f>
        <v>Mojo Power</v>
      </c>
      <c r="B113" s="205" t="str">
        <f>'ESS Jul 2021'!L90</f>
        <v>G'day Sunshine</v>
      </c>
      <c r="C113" s="216">
        <f>IF('ESS Jul 2021'!BP90=0,91*'ESS Jul 2021'!M90/100,(91*'ESS Jul 2021'!M90/100)+'ESS Jul 2021'!BP90/4)</f>
        <v>168.34089999999998</v>
      </c>
      <c r="D113" s="216">
        <f>IF('ESS Jul 2021'!O90="",$C$80*$C$81*'ESS Jul 2021'!N90/100,IF($C$80*$C$81&gt;='ESS Jul 2021'!P90,('ESS Jul 2021'!P90*'ESS Jul 2021'!N90/100),($C$80*$C$81*'ESS Jul 2021'!N90/100)))</f>
        <v>159.87272727272727</v>
      </c>
      <c r="E113" s="216">
        <f>IF(AND('ESS Jul 2021'!P90&gt;0,'ESS Jul 2021'!R90&gt;0),IF($C$80*$C$81&lt;'ESS Jul 2021'!P90,0,IF($C$80*$C$81&lt;=('ESS Jul 2021'!R90+'ESS Jul 2021'!P90),(($C$80*$C$81-'ESS Jul 2021'!P90)*'ESS Jul 2021'!Q90/100),(('ESS Jul 2021'!R90)*'ESS Jul 2021'!Q90/100))),0)</f>
        <v>0</v>
      </c>
      <c r="F113" s="216">
        <f>IF(AND('ESS Jul 2021'!R90&gt;0,'ESS Jul 2021'!T90&gt;0),IF(($C$80*$C$81&lt;'ESS Jul 2021'!T90),(0),($C$80*$C$81*'ESS Jul 2021'!T90)*'ESS Jul 2021'!U90/100),IF(AND('ESS Jul 2021'!R90&gt;0,'ESS Jul 2021'!T90=""),IF(($C$80*$C$81&lt;'ESS Jul 2021'!R90+'ESS Jul 2021'!P90),(0),(($C$80*$C$81-('ESS Jul 2021'!R90+'ESS Jul 2021'!P90))*'ESS Jul 2021'!S90/100)),IF(AND('ESS Jul 2021'!P90&gt;0,'ESS Jul 2021'!R90=""&gt;0),IF(($C$80*$C$81&lt;'ESS Jul 2021'!P90),(0),($C$80*$C$81-'ESS Jul 2021'!P90)*'ESS Jul 2021'!Q90/100),0)))</f>
        <v>0</v>
      </c>
      <c r="G113" s="216">
        <f>($C$80*$C$82)*'ESS Jul 2021'!AH90/100</f>
        <v>95.923636363636362</v>
      </c>
      <c r="H113" s="216">
        <f>($C$80*$C$83)*'ESS Jul 2021'!W90/100</f>
        <v>63.949090909090899</v>
      </c>
      <c r="I113" s="216">
        <f t="shared" si="58"/>
        <v>488.08635454545453</v>
      </c>
      <c r="J113" s="380">
        <f t="shared" si="59"/>
        <v>1278.9818181818182</v>
      </c>
      <c r="K113" s="212">
        <f t="shared" si="60"/>
        <v>1952.3454181818181</v>
      </c>
      <c r="L113" s="191">
        <f t="shared" si="61"/>
        <v>2147.57996</v>
      </c>
      <c r="M113" s="212">
        <f>'ESS Jul 2021'!AZ90</f>
        <v>0</v>
      </c>
      <c r="N113" s="212">
        <f>'ESS Jul 2021'!BA90</f>
        <v>0</v>
      </c>
      <c r="O113" s="212">
        <f>'ESS Jul 2021'!BB90</f>
        <v>0</v>
      </c>
      <c r="P113" s="212">
        <f>'ESS Jul 2021'!BC90</f>
        <v>0</v>
      </c>
      <c r="Q113" s="205" t="str">
        <f t="shared" si="62"/>
        <v>No discount</v>
      </c>
      <c r="R113" s="205" t="str">
        <f t="shared" si="63"/>
        <v>Exclusive</v>
      </c>
      <c r="S113" s="212">
        <f t="shared" si="64"/>
        <v>1952.3454181818181</v>
      </c>
      <c r="T113" s="212">
        <f t="shared" si="65"/>
        <v>1952.3454181818181</v>
      </c>
      <c r="U113" s="382">
        <f t="shared" si="66"/>
        <v>2147.57996</v>
      </c>
      <c r="V113" s="382">
        <f t="shared" si="67"/>
        <v>2147.57996</v>
      </c>
      <c r="W113" s="213">
        <f>'ESS Jul 2021'!BL90</f>
        <v>0</v>
      </c>
      <c r="X113" s="214" t="str">
        <f>'ESS Jul 2021'!BM90</f>
        <v>n</v>
      </c>
      <c r="Y113" s="419"/>
      <c r="Z113" s="419"/>
      <c r="AA113" s="419"/>
      <c r="AB113" s="419"/>
      <c r="AC113" s="419"/>
      <c r="AD113" s="419"/>
      <c r="AE113" s="419"/>
      <c r="AF113" s="419"/>
      <c r="AG113" s="419"/>
      <c r="AH113" s="419"/>
      <c r="AI113" s="419"/>
      <c r="AJ113" s="419"/>
      <c r="AK113" s="419"/>
      <c r="AL113" s="419"/>
      <c r="AM113" s="419"/>
      <c r="AN113" s="419"/>
      <c r="AO113" s="419"/>
      <c r="AP113" s="419"/>
      <c r="AQ113" s="419"/>
    </row>
    <row r="114" spans="1:43" customFormat="1" ht="13" x14ac:dyDescent="0.15">
      <c r="A114" s="419"/>
      <c r="B114" s="419"/>
      <c r="C114" s="419"/>
      <c r="D114" s="419"/>
      <c r="E114" s="419"/>
      <c r="F114" s="419"/>
      <c r="G114" s="419"/>
      <c r="H114" s="419"/>
      <c r="I114" s="419"/>
      <c r="J114" s="419"/>
      <c r="K114" s="419"/>
      <c r="L114" s="419"/>
      <c r="M114" s="419"/>
      <c r="N114" s="419"/>
      <c r="O114" s="419"/>
      <c r="P114" s="419"/>
      <c r="Q114" s="419"/>
      <c r="R114" s="419"/>
      <c r="S114" s="419"/>
      <c r="T114" s="419"/>
      <c r="U114" s="419"/>
      <c r="V114" s="419"/>
      <c r="W114" s="419"/>
      <c r="X114" s="419"/>
      <c r="Y114" s="419"/>
      <c r="Z114" s="419"/>
      <c r="AA114" s="419"/>
      <c r="AB114" s="419"/>
      <c r="AC114" s="419"/>
      <c r="AD114" s="419"/>
      <c r="AE114" s="419"/>
      <c r="AF114" s="419"/>
      <c r="AG114" s="419"/>
      <c r="AH114" s="419"/>
      <c r="AI114" s="419"/>
      <c r="AJ114" s="419"/>
      <c r="AK114" s="419"/>
      <c r="AL114" s="419"/>
      <c r="AM114" s="419"/>
      <c r="AN114" s="419"/>
      <c r="AO114" s="419"/>
      <c r="AP114" s="419"/>
      <c r="AQ114" s="419"/>
    </row>
    <row r="115" spans="1:43" customFormat="1" ht="13" x14ac:dyDescent="0.15">
      <c r="A115" s="419"/>
      <c r="B115" s="419"/>
      <c r="C115" s="419"/>
      <c r="D115" s="419"/>
      <c r="E115" s="419"/>
      <c r="F115" s="419"/>
      <c r="G115" s="419"/>
      <c r="H115" s="419"/>
      <c r="I115" s="419"/>
      <c r="J115" s="419"/>
      <c r="K115" s="419"/>
      <c r="L115" s="419"/>
      <c r="M115" s="419"/>
      <c r="N115" s="419"/>
      <c r="O115" s="419"/>
      <c r="P115" s="419"/>
      <c r="Q115" s="419"/>
      <c r="R115" s="419"/>
      <c r="S115" s="419"/>
      <c r="T115" s="419"/>
      <c r="U115" s="419"/>
      <c r="V115" s="419"/>
      <c r="W115" s="419"/>
      <c r="X115" s="419"/>
      <c r="Y115" s="419"/>
      <c r="Z115" s="419"/>
      <c r="AA115" s="419"/>
      <c r="AB115" s="419"/>
      <c r="AC115" s="419"/>
      <c r="AD115" s="419"/>
      <c r="AE115" s="419"/>
      <c r="AF115" s="419"/>
      <c r="AG115" s="419"/>
      <c r="AH115" s="419"/>
      <c r="AI115" s="419"/>
      <c r="AJ115" s="419"/>
      <c r="AK115" s="419"/>
      <c r="AL115" s="419"/>
      <c r="AM115" s="419"/>
      <c r="AN115" s="419"/>
      <c r="AO115" s="419"/>
      <c r="AP115" s="419"/>
      <c r="AQ115" s="419"/>
    </row>
    <row r="116" spans="1:43" customFormat="1" ht="13" x14ac:dyDescent="0.15">
      <c r="A116" s="419"/>
      <c r="B116" s="419"/>
      <c r="C116" s="419"/>
      <c r="D116" s="419"/>
      <c r="E116" s="419"/>
      <c r="F116" s="419"/>
      <c r="G116" s="419"/>
      <c r="H116" s="419"/>
      <c r="I116" s="419"/>
      <c r="J116" s="419"/>
      <c r="K116" s="419"/>
      <c r="L116" s="419"/>
      <c r="M116" s="419"/>
      <c r="N116" s="419"/>
      <c r="O116" s="419"/>
      <c r="P116" s="419"/>
      <c r="Q116" s="419"/>
      <c r="R116" s="419"/>
      <c r="S116" s="419"/>
      <c r="T116" s="419"/>
      <c r="U116" s="419"/>
      <c r="V116" s="419"/>
      <c r="W116" s="419"/>
      <c r="X116" s="419"/>
      <c r="Y116" s="419"/>
      <c r="Z116" s="419"/>
      <c r="AA116" s="419"/>
      <c r="AB116" s="419"/>
      <c r="AC116" s="419"/>
      <c r="AD116" s="419"/>
      <c r="AE116" s="419"/>
      <c r="AF116" s="419"/>
      <c r="AG116" s="419"/>
      <c r="AH116" s="419"/>
      <c r="AI116" s="419"/>
      <c r="AJ116" s="419"/>
      <c r="AK116" s="419"/>
      <c r="AL116" s="419"/>
      <c r="AM116" s="419"/>
      <c r="AN116" s="419"/>
      <c r="AO116" s="419"/>
      <c r="AP116" s="419"/>
      <c r="AQ116" s="419"/>
    </row>
    <row r="117" spans="1:43" customFormat="1" ht="13" x14ac:dyDescent="0.15">
      <c r="A117" s="419"/>
      <c r="B117" s="419"/>
      <c r="C117" s="419"/>
      <c r="D117" s="419"/>
      <c r="E117" s="419"/>
      <c r="F117" s="419"/>
      <c r="G117" s="419"/>
      <c r="H117" s="419"/>
      <c r="I117" s="419"/>
      <c r="J117" s="419"/>
      <c r="K117" s="419"/>
      <c r="L117" s="419"/>
      <c r="M117" s="419"/>
      <c r="N117" s="419"/>
      <c r="O117" s="419"/>
      <c r="P117" s="419"/>
      <c r="Q117" s="419"/>
      <c r="R117" s="419"/>
      <c r="S117" s="419"/>
      <c r="T117" s="419"/>
      <c r="U117" s="419"/>
      <c r="V117" s="419"/>
      <c r="W117" s="419"/>
      <c r="X117" s="419"/>
      <c r="Y117" s="419"/>
      <c r="Z117" s="419"/>
      <c r="AA117" s="419"/>
      <c r="AB117" s="419"/>
      <c r="AC117" s="419"/>
      <c r="AD117" s="419"/>
      <c r="AE117" s="419"/>
      <c r="AF117" s="419"/>
      <c r="AG117" s="419"/>
      <c r="AH117" s="419"/>
      <c r="AI117" s="419"/>
      <c r="AJ117" s="419"/>
      <c r="AK117" s="419"/>
      <c r="AL117" s="419"/>
      <c r="AM117" s="419"/>
      <c r="AN117" s="419"/>
      <c r="AO117" s="419"/>
      <c r="AP117" s="419"/>
      <c r="AQ117" s="419"/>
    </row>
    <row r="118" spans="1:43" customFormat="1" ht="13" x14ac:dyDescent="0.15">
      <c r="A118" s="419"/>
      <c r="B118" s="419"/>
      <c r="C118" s="419"/>
      <c r="D118" s="419"/>
      <c r="E118" s="419"/>
      <c r="F118" s="419"/>
      <c r="G118" s="419"/>
      <c r="H118" s="419"/>
      <c r="I118" s="419"/>
      <c r="J118" s="419"/>
      <c r="K118" s="419"/>
      <c r="L118" s="419"/>
      <c r="M118" s="419"/>
      <c r="N118" s="419"/>
      <c r="O118" s="419"/>
      <c r="P118" s="419"/>
      <c r="Q118" s="419"/>
      <c r="R118" s="419"/>
      <c r="S118" s="419"/>
      <c r="T118" s="419"/>
      <c r="U118" s="419"/>
      <c r="V118" s="419"/>
      <c r="W118" s="419"/>
      <c r="X118" s="419"/>
      <c r="Y118" s="419"/>
      <c r="Z118" s="419"/>
      <c r="AA118" s="419"/>
      <c r="AB118" s="419"/>
      <c r="AC118" s="419"/>
      <c r="AD118" s="419"/>
      <c r="AE118" s="419"/>
      <c r="AF118" s="419"/>
      <c r="AG118" s="419"/>
      <c r="AH118" s="419"/>
      <c r="AI118" s="419"/>
      <c r="AJ118" s="419"/>
      <c r="AK118" s="419"/>
      <c r="AL118" s="419"/>
      <c r="AM118" s="419"/>
      <c r="AN118" s="419"/>
      <c r="AO118" s="419"/>
      <c r="AP118" s="419"/>
      <c r="AQ118" s="419"/>
    </row>
    <row r="119" spans="1:43" customFormat="1" ht="13" x14ac:dyDescent="0.15">
      <c r="A119" s="419"/>
      <c r="B119" s="419"/>
      <c r="C119" s="419"/>
      <c r="D119" s="419"/>
      <c r="E119" s="419"/>
      <c r="F119" s="419"/>
      <c r="G119" s="419"/>
      <c r="H119" s="419"/>
      <c r="I119" s="419"/>
      <c r="J119" s="419"/>
      <c r="K119" s="419"/>
      <c r="L119" s="419"/>
      <c r="M119" s="419"/>
      <c r="N119" s="419"/>
      <c r="O119" s="419"/>
      <c r="P119" s="419"/>
      <c r="Q119" s="419"/>
      <c r="R119" s="419"/>
      <c r="S119" s="419"/>
      <c r="T119" s="419"/>
      <c r="U119" s="419"/>
      <c r="V119" s="419"/>
      <c r="W119" s="419"/>
      <c r="X119" s="419"/>
      <c r="Y119" s="419"/>
      <c r="Z119" s="419"/>
      <c r="AA119" s="419"/>
      <c r="AB119" s="419"/>
      <c r="AC119" s="419"/>
      <c r="AD119" s="419"/>
      <c r="AE119" s="419"/>
      <c r="AF119" s="419"/>
      <c r="AG119" s="419"/>
      <c r="AH119" s="419"/>
      <c r="AI119" s="419"/>
      <c r="AJ119" s="419"/>
      <c r="AK119" s="419"/>
      <c r="AL119" s="419"/>
      <c r="AM119" s="419"/>
      <c r="AN119" s="419"/>
      <c r="AO119" s="419"/>
      <c r="AP119" s="419"/>
      <c r="AQ119" s="419"/>
    </row>
    <row r="120" spans="1:43" customFormat="1" ht="13" x14ac:dyDescent="0.15">
      <c r="A120" s="419"/>
      <c r="B120" s="419"/>
      <c r="C120" s="419"/>
      <c r="D120" s="419"/>
      <c r="E120" s="419"/>
      <c r="F120" s="419"/>
      <c r="G120" s="419"/>
      <c r="H120" s="419"/>
      <c r="I120" s="419"/>
      <c r="J120" s="419"/>
      <c r="K120" s="419"/>
      <c r="L120" s="419"/>
      <c r="M120" s="419"/>
      <c r="N120" s="419"/>
      <c r="O120" s="419"/>
      <c r="P120" s="419"/>
      <c r="Q120" s="419"/>
      <c r="R120" s="419"/>
      <c r="S120" s="419"/>
      <c r="T120" s="419"/>
      <c r="U120" s="419"/>
      <c r="V120" s="419"/>
      <c r="W120" s="419"/>
      <c r="X120" s="419"/>
      <c r="Y120" s="419"/>
      <c r="Z120" s="419"/>
      <c r="AA120" s="419"/>
      <c r="AB120" s="419"/>
      <c r="AC120" s="419"/>
      <c r="AD120" s="419"/>
      <c r="AE120" s="419"/>
      <c r="AF120" s="419"/>
      <c r="AG120" s="419"/>
      <c r="AH120" s="419"/>
      <c r="AI120" s="419"/>
      <c r="AJ120" s="419"/>
      <c r="AK120" s="419"/>
      <c r="AL120" s="419"/>
      <c r="AM120" s="419"/>
      <c r="AN120" s="419"/>
      <c r="AO120" s="419"/>
      <c r="AP120" s="419"/>
      <c r="AQ120" s="419"/>
    </row>
    <row r="121" spans="1:43" customFormat="1" ht="13" x14ac:dyDescent="0.15">
      <c r="A121" s="419"/>
      <c r="B121" s="419"/>
      <c r="C121" s="419"/>
      <c r="D121" s="419"/>
      <c r="E121" s="419"/>
      <c r="F121" s="419"/>
      <c r="G121" s="419"/>
      <c r="H121" s="419"/>
      <c r="I121" s="419"/>
      <c r="J121" s="419"/>
      <c r="K121" s="419"/>
      <c r="L121" s="419"/>
      <c r="M121" s="419"/>
      <c r="N121" s="419"/>
      <c r="O121" s="419"/>
      <c r="P121" s="419"/>
      <c r="Q121" s="419"/>
      <c r="R121" s="419"/>
      <c r="S121" s="419"/>
      <c r="T121" s="419"/>
      <c r="U121" s="419"/>
      <c r="V121" s="419"/>
      <c r="W121" s="419"/>
      <c r="X121" s="419"/>
      <c r="Y121" s="419"/>
      <c r="Z121" s="419"/>
      <c r="AA121" s="419"/>
      <c r="AB121" s="419"/>
      <c r="AC121" s="419"/>
      <c r="AD121" s="419"/>
      <c r="AE121" s="419"/>
      <c r="AF121" s="419"/>
      <c r="AG121" s="419"/>
      <c r="AH121" s="419"/>
      <c r="AI121" s="419"/>
      <c r="AJ121" s="419"/>
      <c r="AK121" s="419"/>
      <c r="AL121" s="419"/>
      <c r="AM121" s="419"/>
      <c r="AN121" s="419"/>
      <c r="AO121" s="419"/>
      <c r="AP121" s="419"/>
      <c r="AQ121" s="419"/>
    </row>
    <row r="122" spans="1:43" customFormat="1" ht="13" x14ac:dyDescent="0.15">
      <c r="A122" s="419"/>
      <c r="B122" s="419"/>
      <c r="C122" s="419"/>
      <c r="D122" s="419"/>
      <c r="E122" s="419"/>
      <c r="F122" s="419"/>
      <c r="G122" s="419"/>
      <c r="H122" s="419"/>
      <c r="I122" s="419"/>
      <c r="J122" s="419"/>
      <c r="K122" s="419"/>
      <c r="L122" s="419"/>
      <c r="M122" s="419"/>
      <c r="N122" s="419"/>
      <c r="O122" s="419"/>
      <c r="P122" s="419"/>
      <c r="Q122" s="419"/>
      <c r="R122" s="419"/>
      <c r="S122" s="419"/>
      <c r="T122" s="419"/>
      <c r="U122" s="419"/>
      <c r="V122" s="419"/>
      <c r="W122" s="419"/>
      <c r="X122" s="419"/>
      <c r="Y122" s="419"/>
      <c r="Z122" s="419"/>
      <c r="AA122" s="419"/>
      <c r="AB122" s="419"/>
      <c r="AC122" s="419"/>
      <c r="AD122" s="419"/>
      <c r="AE122" s="419"/>
      <c r="AF122" s="419"/>
      <c r="AG122" s="419"/>
      <c r="AH122" s="419"/>
      <c r="AI122" s="419"/>
      <c r="AJ122" s="419"/>
      <c r="AK122" s="419"/>
      <c r="AL122" s="419"/>
      <c r="AM122" s="419"/>
      <c r="AN122" s="419"/>
      <c r="AO122" s="419"/>
      <c r="AP122" s="419"/>
      <c r="AQ122" s="419"/>
    </row>
    <row r="123" spans="1:43" customFormat="1" ht="13" x14ac:dyDescent="0.15">
      <c r="A123" s="419"/>
      <c r="B123" s="419"/>
      <c r="C123" s="419"/>
      <c r="D123" s="419"/>
      <c r="E123" s="419"/>
      <c r="F123" s="419"/>
      <c r="G123" s="419"/>
      <c r="H123" s="419"/>
      <c r="I123" s="419"/>
      <c r="J123" s="419"/>
      <c r="K123" s="419"/>
      <c r="L123" s="419"/>
      <c r="M123" s="419"/>
      <c r="N123" s="419"/>
      <c r="O123" s="419"/>
      <c r="P123" s="419"/>
      <c r="Q123" s="419"/>
      <c r="R123" s="419"/>
      <c r="S123" s="419"/>
      <c r="T123" s="419"/>
      <c r="U123" s="419"/>
      <c r="V123" s="419"/>
      <c r="W123" s="419"/>
      <c r="X123" s="419"/>
      <c r="Y123" s="419"/>
      <c r="Z123" s="419"/>
      <c r="AA123" s="419"/>
      <c r="AB123" s="419"/>
      <c r="AC123" s="419"/>
      <c r="AD123" s="419"/>
      <c r="AE123" s="419"/>
      <c r="AF123" s="419"/>
      <c r="AG123" s="419"/>
      <c r="AH123" s="419"/>
      <c r="AI123" s="419"/>
      <c r="AJ123" s="419"/>
      <c r="AK123" s="419"/>
      <c r="AL123" s="419"/>
      <c r="AM123" s="419"/>
      <c r="AN123" s="419"/>
      <c r="AO123" s="419"/>
      <c r="AP123" s="419"/>
      <c r="AQ123" s="419"/>
    </row>
    <row r="124" spans="1:43" customFormat="1" ht="13" x14ac:dyDescent="0.15">
      <c r="A124" s="419"/>
      <c r="B124" s="419"/>
      <c r="C124" s="419"/>
      <c r="D124" s="419"/>
      <c r="E124" s="419"/>
      <c r="F124" s="419"/>
      <c r="G124" s="419"/>
      <c r="H124" s="419"/>
      <c r="I124" s="419"/>
      <c r="J124" s="419"/>
      <c r="K124" s="419"/>
      <c r="L124" s="419"/>
      <c r="M124" s="419"/>
      <c r="N124" s="419"/>
      <c r="O124" s="419"/>
      <c r="P124" s="419"/>
      <c r="Q124" s="419"/>
      <c r="R124" s="419"/>
      <c r="S124" s="419"/>
      <c r="T124" s="419"/>
      <c r="U124" s="419"/>
      <c r="V124" s="419"/>
      <c r="W124" s="419"/>
      <c r="X124" s="419"/>
      <c r="Y124" s="419"/>
      <c r="Z124" s="419"/>
      <c r="AA124" s="419"/>
      <c r="AB124" s="419"/>
      <c r="AC124" s="419"/>
      <c r="AD124" s="419"/>
      <c r="AE124" s="419"/>
      <c r="AF124" s="419"/>
      <c r="AG124" s="419"/>
      <c r="AH124" s="419"/>
      <c r="AI124" s="419"/>
      <c r="AJ124" s="419"/>
      <c r="AK124" s="419"/>
      <c r="AL124" s="419"/>
      <c r="AM124" s="419"/>
      <c r="AN124" s="419"/>
      <c r="AO124" s="419"/>
      <c r="AP124" s="419"/>
      <c r="AQ124" s="419"/>
    </row>
    <row r="125" spans="1:43" customFormat="1" ht="13" x14ac:dyDescent="0.15">
      <c r="A125" s="419"/>
      <c r="B125" s="419"/>
      <c r="C125" s="419"/>
      <c r="D125" s="419"/>
      <c r="E125" s="419"/>
      <c r="F125" s="419"/>
      <c r="G125" s="419"/>
      <c r="H125" s="419"/>
      <c r="I125" s="419"/>
      <c r="J125" s="419"/>
      <c r="K125" s="419"/>
      <c r="L125" s="419"/>
      <c r="M125" s="419"/>
      <c r="N125" s="419"/>
      <c r="O125" s="419"/>
      <c r="P125" s="419"/>
      <c r="Q125" s="419"/>
      <c r="R125" s="419"/>
      <c r="S125" s="419"/>
      <c r="T125" s="419"/>
      <c r="U125" s="419"/>
      <c r="V125" s="419"/>
      <c r="W125" s="419"/>
      <c r="X125" s="419"/>
      <c r="Y125" s="419"/>
      <c r="Z125" s="419"/>
      <c r="AA125" s="419"/>
      <c r="AB125" s="419"/>
      <c r="AC125" s="419"/>
      <c r="AD125" s="419"/>
      <c r="AE125" s="419"/>
      <c r="AF125" s="419"/>
      <c r="AG125" s="419"/>
      <c r="AH125" s="419"/>
      <c r="AI125" s="419"/>
      <c r="AJ125" s="419"/>
      <c r="AK125" s="419"/>
      <c r="AL125" s="419"/>
      <c r="AM125" s="419"/>
      <c r="AN125" s="419"/>
      <c r="AO125" s="419"/>
      <c r="AP125" s="419"/>
      <c r="AQ125" s="419"/>
    </row>
    <row r="126" spans="1:43" customFormat="1" ht="13" x14ac:dyDescent="0.15">
      <c r="A126" s="419"/>
      <c r="B126" s="419"/>
      <c r="C126" s="419"/>
      <c r="D126" s="419"/>
      <c r="E126" s="419"/>
      <c r="F126" s="419"/>
      <c r="G126" s="419"/>
      <c r="H126" s="419"/>
      <c r="I126" s="419"/>
      <c r="J126" s="419"/>
      <c r="K126" s="419"/>
      <c r="L126" s="419"/>
      <c r="M126" s="419"/>
      <c r="N126" s="419"/>
      <c r="O126" s="419"/>
      <c r="P126" s="419"/>
      <c r="Q126" s="419"/>
      <c r="R126" s="419"/>
      <c r="S126" s="419"/>
      <c r="T126" s="419"/>
      <c r="U126" s="419"/>
      <c r="V126" s="419"/>
      <c r="W126" s="419"/>
      <c r="X126" s="419"/>
      <c r="Y126" s="419"/>
      <c r="Z126" s="419"/>
      <c r="AA126" s="419"/>
      <c r="AB126" s="419"/>
      <c r="AC126" s="419"/>
      <c r="AD126" s="419"/>
      <c r="AE126" s="419"/>
      <c r="AF126" s="419"/>
      <c r="AG126" s="419"/>
      <c r="AH126" s="419"/>
      <c r="AI126" s="419"/>
      <c r="AJ126" s="419"/>
      <c r="AK126" s="419"/>
      <c r="AL126" s="419"/>
      <c r="AM126" s="419"/>
      <c r="AN126" s="419"/>
      <c r="AO126" s="419"/>
      <c r="AP126" s="419"/>
      <c r="AQ126" s="419"/>
    </row>
    <row r="127" spans="1:43" customFormat="1" ht="13" x14ac:dyDescent="0.15">
      <c r="A127" s="419"/>
      <c r="B127" s="419"/>
      <c r="C127" s="419"/>
      <c r="D127" s="419"/>
      <c r="E127" s="419"/>
      <c r="F127" s="419"/>
      <c r="G127" s="419"/>
      <c r="H127" s="419"/>
      <c r="I127" s="419"/>
      <c r="J127" s="419"/>
      <c r="K127" s="419"/>
      <c r="L127" s="419"/>
      <c r="M127" s="419"/>
      <c r="N127" s="419"/>
      <c r="O127" s="419"/>
      <c r="P127" s="419"/>
      <c r="Q127" s="419"/>
      <c r="R127" s="419"/>
      <c r="S127" s="419"/>
      <c r="T127" s="419"/>
      <c r="U127" s="419"/>
      <c r="V127" s="419"/>
      <c r="W127" s="419"/>
      <c r="X127" s="419"/>
      <c r="Y127" s="419"/>
      <c r="Z127" s="419"/>
      <c r="AA127" s="419"/>
      <c r="AB127" s="419"/>
      <c r="AC127" s="419"/>
      <c r="AD127" s="419"/>
      <c r="AE127" s="419"/>
      <c r="AF127" s="419"/>
      <c r="AG127" s="419"/>
      <c r="AH127" s="419"/>
      <c r="AI127" s="419"/>
      <c r="AJ127" s="419"/>
      <c r="AK127" s="419"/>
      <c r="AL127" s="419"/>
      <c r="AM127" s="419"/>
      <c r="AN127" s="419"/>
      <c r="AO127" s="419"/>
      <c r="AP127" s="419"/>
      <c r="AQ127" s="419"/>
    </row>
    <row r="128" spans="1:43" customFormat="1" ht="13" x14ac:dyDescent="0.15">
      <c r="A128" s="419"/>
      <c r="B128" s="419"/>
      <c r="C128" s="419"/>
      <c r="D128" s="419"/>
      <c r="E128" s="419"/>
      <c r="F128" s="419"/>
      <c r="G128" s="419"/>
      <c r="H128" s="419"/>
      <c r="I128" s="419"/>
      <c r="J128" s="419"/>
      <c r="K128" s="419"/>
      <c r="L128" s="419"/>
      <c r="M128" s="419"/>
      <c r="N128" s="419"/>
      <c r="O128" s="419"/>
      <c r="P128" s="419"/>
      <c r="Q128" s="419"/>
      <c r="R128" s="419"/>
      <c r="S128" s="419"/>
      <c r="T128" s="419"/>
      <c r="U128" s="419"/>
      <c r="V128" s="419"/>
      <c r="W128" s="419"/>
      <c r="X128" s="419"/>
      <c r="Y128" s="419"/>
      <c r="Z128" s="419"/>
      <c r="AA128" s="419"/>
      <c r="AB128" s="419"/>
      <c r="AC128" s="419"/>
      <c r="AD128" s="419"/>
      <c r="AE128" s="419"/>
      <c r="AF128" s="419"/>
      <c r="AG128" s="419"/>
      <c r="AH128" s="419"/>
      <c r="AI128" s="419"/>
      <c r="AJ128" s="419"/>
      <c r="AK128" s="419"/>
      <c r="AL128" s="419"/>
      <c r="AM128" s="419"/>
      <c r="AN128" s="419"/>
      <c r="AO128" s="419"/>
      <c r="AP128" s="419"/>
      <c r="AQ128" s="419"/>
    </row>
    <row r="129" spans="1:43" customFormat="1" ht="13" x14ac:dyDescent="0.15">
      <c r="A129" s="419"/>
      <c r="B129" s="419"/>
      <c r="C129" s="419"/>
      <c r="D129" s="419"/>
      <c r="E129" s="419"/>
      <c r="F129" s="419"/>
      <c r="G129" s="419"/>
      <c r="H129" s="419"/>
      <c r="I129" s="419"/>
      <c r="J129" s="419"/>
      <c r="K129" s="419"/>
      <c r="L129" s="419"/>
      <c r="M129" s="419"/>
      <c r="N129" s="419"/>
      <c r="O129" s="419"/>
      <c r="P129" s="419"/>
      <c r="Q129" s="419"/>
      <c r="R129" s="419"/>
      <c r="S129" s="419"/>
      <c r="T129" s="419"/>
      <c r="U129" s="419"/>
      <c r="V129" s="419"/>
      <c r="W129" s="419"/>
      <c r="X129" s="419"/>
      <c r="Y129" s="419"/>
      <c r="Z129" s="419"/>
      <c r="AA129" s="419"/>
      <c r="AB129" s="419"/>
      <c r="AC129" s="419"/>
      <c r="AD129" s="419"/>
      <c r="AE129" s="419"/>
      <c r="AF129" s="419"/>
      <c r="AG129" s="419"/>
      <c r="AH129" s="419"/>
      <c r="AI129" s="419"/>
      <c r="AJ129" s="419"/>
      <c r="AK129" s="419"/>
      <c r="AL129" s="419"/>
      <c r="AM129" s="419"/>
      <c r="AN129" s="419"/>
      <c r="AO129" s="419"/>
      <c r="AP129" s="419"/>
      <c r="AQ129" s="419"/>
    </row>
    <row r="130" spans="1:43" customFormat="1" ht="13" x14ac:dyDescent="0.15">
      <c r="A130" s="419"/>
      <c r="B130" s="419"/>
      <c r="C130" s="419"/>
      <c r="D130" s="419"/>
      <c r="E130" s="419"/>
      <c r="F130" s="419"/>
      <c r="G130" s="419"/>
      <c r="H130" s="419"/>
      <c r="I130" s="419"/>
      <c r="J130" s="419"/>
      <c r="K130" s="419"/>
      <c r="L130" s="419"/>
      <c r="M130" s="419"/>
      <c r="N130" s="419"/>
      <c r="O130" s="419"/>
      <c r="P130" s="419"/>
      <c r="Q130" s="419"/>
      <c r="R130" s="419"/>
      <c r="S130" s="419"/>
      <c r="T130" s="419"/>
      <c r="U130" s="419"/>
      <c r="V130" s="419"/>
      <c r="W130" s="419"/>
      <c r="X130" s="419"/>
      <c r="Y130" s="419"/>
      <c r="Z130" s="419"/>
      <c r="AA130" s="419"/>
      <c r="AB130" s="419"/>
      <c r="AC130" s="419"/>
      <c r="AD130" s="419"/>
      <c r="AE130" s="419"/>
      <c r="AF130" s="419"/>
      <c r="AG130" s="419"/>
      <c r="AH130" s="419"/>
      <c r="AI130" s="419"/>
      <c r="AJ130" s="419"/>
      <c r="AK130" s="419"/>
      <c r="AL130" s="419"/>
      <c r="AM130" s="419"/>
      <c r="AN130" s="419"/>
      <c r="AO130" s="419"/>
      <c r="AP130" s="419"/>
      <c r="AQ130" s="419"/>
    </row>
    <row r="131" spans="1:43" customFormat="1" ht="13" x14ac:dyDescent="0.15">
      <c r="A131" s="419"/>
      <c r="B131" s="419"/>
      <c r="C131" s="419"/>
      <c r="D131" s="419"/>
      <c r="E131" s="419"/>
      <c r="F131" s="419"/>
      <c r="G131" s="419"/>
      <c r="H131" s="419"/>
      <c r="I131" s="419"/>
      <c r="J131" s="419"/>
      <c r="K131" s="419"/>
      <c r="L131" s="419"/>
      <c r="M131" s="419"/>
      <c r="N131" s="419"/>
      <c r="O131" s="419"/>
      <c r="P131" s="419"/>
      <c r="Q131" s="419"/>
      <c r="R131" s="419"/>
      <c r="S131" s="419"/>
      <c r="T131" s="419"/>
      <c r="U131" s="419"/>
      <c r="V131" s="419"/>
      <c r="W131" s="419"/>
      <c r="X131" s="419"/>
      <c r="Y131" s="419"/>
      <c r="Z131" s="419"/>
      <c r="AA131" s="419"/>
      <c r="AB131" s="419"/>
      <c r="AC131" s="419"/>
      <c r="AD131" s="419"/>
      <c r="AE131" s="419"/>
      <c r="AF131" s="419"/>
      <c r="AG131" s="419"/>
      <c r="AH131" s="419"/>
      <c r="AI131" s="419"/>
      <c r="AJ131" s="419"/>
      <c r="AK131" s="419"/>
      <c r="AL131" s="419"/>
      <c r="AM131" s="419"/>
      <c r="AN131" s="419"/>
      <c r="AO131" s="419"/>
      <c r="AP131" s="419"/>
      <c r="AQ131" s="419"/>
    </row>
    <row r="132" spans="1:43" customFormat="1" ht="13" x14ac:dyDescent="0.15">
      <c r="A132" s="419"/>
      <c r="B132" s="419"/>
      <c r="C132" s="419"/>
      <c r="D132" s="419"/>
      <c r="E132" s="419"/>
      <c r="F132" s="419"/>
      <c r="G132" s="419"/>
      <c r="H132" s="419"/>
      <c r="I132" s="419"/>
      <c r="J132" s="419"/>
      <c r="K132" s="419"/>
      <c r="L132" s="419"/>
      <c r="M132" s="419"/>
      <c r="N132" s="419"/>
      <c r="O132" s="419"/>
      <c r="P132" s="419"/>
      <c r="Q132" s="419"/>
      <c r="R132" s="419"/>
      <c r="S132" s="419"/>
      <c r="T132" s="419"/>
      <c r="U132" s="419"/>
      <c r="V132" s="419"/>
      <c r="W132" s="419"/>
      <c r="X132" s="419"/>
      <c r="Y132" s="419"/>
      <c r="Z132" s="419"/>
      <c r="AA132" s="419"/>
      <c r="AB132" s="419"/>
      <c r="AC132" s="419"/>
      <c r="AD132" s="419"/>
      <c r="AE132" s="419"/>
      <c r="AF132" s="419"/>
      <c r="AG132" s="419"/>
      <c r="AH132" s="419"/>
      <c r="AI132" s="419"/>
      <c r="AJ132" s="419"/>
      <c r="AK132" s="419"/>
      <c r="AL132" s="419"/>
      <c r="AM132" s="419"/>
      <c r="AN132" s="419"/>
      <c r="AO132" s="419"/>
      <c r="AP132" s="419"/>
      <c r="AQ132" s="419"/>
    </row>
    <row r="133" spans="1:43" customFormat="1" ht="13" x14ac:dyDescent="0.15">
      <c r="A133" s="419"/>
      <c r="B133" s="419"/>
      <c r="C133" s="419"/>
      <c r="D133" s="419"/>
      <c r="E133" s="419"/>
      <c r="F133" s="419"/>
      <c r="G133" s="419"/>
      <c r="H133" s="419"/>
      <c r="I133" s="419"/>
      <c r="J133" s="419"/>
      <c r="K133" s="419"/>
      <c r="L133" s="419"/>
      <c r="M133" s="419"/>
      <c r="N133" s="419"/>
      <c r="O133" s="419"/>
      <c r="P133" s="419"/>
      <c r="Q133" s="419"/>
      <c r="R133" s="419"/>
      <c r="S133" s="419"/>
      <c r="T133" s="419"/>
      <c r="U133" s="419"/>
      <c r="V133" s="419"/>
      <c r="W133" s="419"/>
      <c r="X133" s="419"/>
      <c r="Y133" s="419"/>
      <c r="Z133" s="419"/>
      <c r="AA133" s="419"/>
      <c r="AB133" s="419"/>
      <c r="AC133" s="419"/>
      <c r="AD133" s="419"/>
      <c r="AE133" s="419"/>
      <c r="AF133" s="419"/>
      <c r="AG133" s="419"/>
      <c r="AH133" s="419"/>
      <c r="AI133" s="419"/>
      <c r="AJ133" s="419"/>
      <c r="AK133" s="419"/>
      <c r="AL133" s="419"/>
      <c r="AM133" s="419"/>
      <c r="AN133" s="419"/>
      <c r="AO133" s="419"/>
      <c r="AP133" s="419"/>
      <c r="AQ133" s="419"/>
    </row>
    <row r="134" spans="1:43" customFormat="1" ht="13" x14ac:dyDescent="0.15">
      <c r="A134" s="419"/>
      <c r="B134" s="419"/>
      <c r="C134" s="419"/>
      <c r="D134" s="419"/>
      <c r="E134" s="419"/>
      <c r="F134" s="419"/>
      <c r="G134" s="419"/>
      <c r="H134" s="419"/>
      <c r="I134" s="419"/>
      <c r="J134" s="419"/>
      <c r="K134" s="419"/>
      <c r="L134" s="419"/>
      <c r="M134" s="419"/>
      <c r="N134" s="419"/>
      <c r="O134" s="419"/>
      <c r="P134" s="419"/>
      <c r="Q134" s="419"/>
      <c r="R134" s="419"/>
      <c r="S134" s="419"/>
      <c r="T134" s="419"/>
      <c r="U134" s="419"/>
      <c r="V134" s="419"/>
      <c r="W134" s="419"/>
      <c r="X134" s="419"/>
      <c r="Y134" s="419"/>
      <c r="Z134" s="419"/>
      <c r="AA134" s="419"/>
      <c r="AB134" s="419"/>
      <c r="AC134" s="419"/>
      <c r="AD134" s="419"/>
      <c r="AE134" s="419"/>
      <c r="AF134" s="419"/>
      <c r="AG134" s="419"/>
      <c r="AH134" s="419"/>
      <c r="AI134" s="419"/>
      <c r="AJ134" s="419"/>
      <c r="AK134" s="419"/>
      <c r="AL134" s="419"/>
      <c r="AM134" s="419"/>
      <c r="AN134" s="419"/>
      <c r="AO134" s="419"/>
      <c r="AP134" s="419"/>
      <c r="AQ134" s="419"/>
    </row>
    <row r="135" spans="1:43" customFormat="1" ht="13" x14ac:dyDescent="0.15">
      <c r="A135" s="419"/>
      <c r="B135" s="419"/>
      <c r="C135" s="419"/>
      <c r="D135" s="419"/>
      <c r="E135" s="419"/>
      <c r="F135" s="419"/>
      <c r="G135" s="419"/>
      <c r="H135" s="419"/>
      <c r="I135" s="419"/>
      <c r="J135" s="419"/>
      <c r="K135" s="419"/>
      <c r="L135" s="419"/>
      <c r="M135" s="419"/>
      <c r="N135" s="419"/>
      <c r="O135" s="419"/>
      <c r="P135" s="419"/>
      <c r="Q135" s="419"/>
      <c r="R135" s="419"/>
      <c r="S135" s="419"/>
      <c r="T135" s="419"/>
      <c r="U135" s="419"/>
      <c r="V135" s="419"/>
      <c r="W135" s="419"/>
      <c r="X135" s="419"/>
      <c r="Y135" s="419"/>
      <c r="Z135" s="419"/>
      <c r="AA135" s="419"/>
      <c r="AB135" s="419"/>
      <c r="AC135" s="419"/>
      <c r="AD135" s="419"/>
      <c r="AE135" s="419"/>
      <c r="AF135" s="419"/>
      <c r="AG135" s="419"/>
      <c r="AH135" s="419"/>
      <c r="AI135" s="419"/>
      <c r="AJ135" s="419"/>
      <c r="AK135" s="419"/>
      <c r="AL135" s="419"/>
      <c r="AM135" s="419"/>
      <c r="AN135" s="419"/>
      <c r="AO135" s="419"/>
      <c r="AP135" s="419"/>
      <c r="AQ135" s="419"/>
    </row>
    <row r="136" spans="1:43" customFormat="1" ht="13" x14ac:dyDescent="0.15">
      <c r="A136" s="419"/>
      <c r="B136" s="419"/>
      <c r="C136" s="419"/>
      <c r="D136" s="419"/>
      <c r="E136" s="419"/>
      <c r="F136" s="419"/>
      <c r="G136" s="419"/>
      <c r="H136" s="419"/>
      <c r="I136" s="419"/>
      <c r="J136" s="419"/>
      <c r="K136" s="419"/>
      <c r="L136" s="419"/>
      <c r="M136" s="419"/>
      <c r="N136" s="419"/>
      <c r="O136" s="419"/>
      <c r="P136" s="419"/>
      <c r="Q136" s="419"/>
      <c r="R136" s="419"/>
      <c r="S136" s="419"/>
      <c r="T136" s="419"/>
      <c r="U136" s="419"/>
      <c r="V136" s="419"/>
      <c r="W136" s="419"/>
      <c r="X136" s="419"/>
      <c r="Y136" s="419"/>
      <c r="Z136" s="419"/>
      <c r="AA136" s="419"/>
      <c r="AB136" s="419"/>
      <c r="AC136" s="419"/>
      <c r="AD136" s="419"/>
      <c r="AE136" s="419"/>
      <c r="AF136" s="419"/>
      <c r="AG136" s="419"/>
      <c r="AH136" s="419"/>
      <c r="AI136" s="419"/>
      <c r="AJ136" s="419"/>
      <c r="AK136" s="419"/>
      <c r="AL136" s="419"/>
      <c r="AM136" s="419"/>
      <c r="AN136" s="419"/>
      <c r="AO136" s="419"/>
      <c r="AP136" s="419"/>
      <c r="AQ136" s="419"/>
    </row>
    <row r="137" spans="1:43" customFormat="1" ht="13" x14ac:dyDescent="0.15">
      <c r="A137" s="419"/>
      <c r="B137" s="419"/>
      <c r="C137" s="419"/>
      <c r="D137" s="419"/>
      <c r="E137" s="419"/>
      <c r="F137" s="419"/>
      <c r="G137" s="419"/>
      <c r="H137" s="419"/>
      <c r="I137" s="419"/>
      <c r="J137" s="419"/>
      <c r="K137" s="419"/>
      <c r="L137" s="419"/>
      <c r="M137" s="419"/>
      <c r="N137" s="419"/>
      <c r="O137" s="419"/>
      <c r="P137" s="419"/>
      <c r="Q137" s="419"/>
      <c r="R137" s="419"/>
      <c r="S137" s="419"/>
      <c r="T137" s="419"/>
      <c r="U137" s="419"/>
      <c r="V137" s="419"/>
      <c r="W137" s="419"/>
      <c r="X137" s="419"/>
      <c r="Y137" s="419"/>
      <c r="Z137" s="419"/>
      <c r="AA137" s="419"/>
      <c r="AB137" s="419"/>
      <c r="AC137" s="419"/>
      <c r="AD137" s="419"/>
      <c r="AE137" s="419"/>
      <c r="AF137" s="419"/>
      <c r="AG137" s="419"/>
      <c r="AH137" s="419"/>
      <c r="AI137" s="419"/>
      <c r="AJ137" s="419"/>
      <c r="AK137" s="419"/>
      <c r="AL137" s="419"/>
      <c r="AM137" s="419"/>
      <c r="AN137" s="419"/>
      <c r="AO137" s="419"/>
      <c r="AP137" s="419"/>
      <c r="AQ137" s="419"/>
    </row>
    <row r="138" spans="1:43" customFormat="1" ht="13" x14ac:dyDescent="0.15">
      <c r="A138" s="419"/>
      <c r="B138" s="419"/>
      <c r="C138" s="419"/>
      <c r="D138" s="419"/>
      <c r="E138" s="419"/>
      <c r="F138" s="419"/>
      <c r="G138" s="419"/>
      <c r="H138" s="419"/>
      <c r="I138" s="419"/>
      <c r="J138" s="419"/>
      <c r="K138" s="419"/>
      <c r="L138" s="419"/>
      <c r="M138" s="419"/>
      <c r="N138" s="419"/>
      <c r="O138" s="419"/>
      <c r="P138" s="419"/>
      <c r="Q138" s="419"/>
      <c r="R138" s="419"/>
      <c r="S138" s="419"/>
      <c r="T138" s="419"/>
      <c r="U138" s="419"/>
      <c r="V138" s="419"/>
      <c r="W138" s="419"/>
      <c r="X138" s="419"/>
      <c r="Y138" s="419"/>
      <c r="Z138" s="419"/>
      <c r="AA138" s="419"/>
      <c r="AB138" s="419"/>
      <c r="AC138" s="419"/>
      <c r="AD138" s="419"/>
      <c r="AE138" s="419"/>
      <c r="AF138" s="419"/>
      <c r="AG138" s="419"/>
      <c r="AH138" s="419"/>
      <c r="AI138" s="419"/>
      <c r="AJ138" s="419"/>
      <c r="AK138" s="419"/>
      <c r="AL138" s="419"/>
      <c r="AM138" s="419"/>
      <c r="AN138" s="419"/>
      <c r="AO138" s="419"/>
      <c r="AP138" s="419"/>
      <c r="AQ138" s="419"/>
    </row>
    <row r="139" spans="1:43" customFormat="1" ht="13" x14ac:dyDescent="0.15">
      <c r="A139" s="419"/>
      <c r="B139" s="419"/>
      <c r="C139" s="419"/>
      <c r="D139" s="419"/>
      <c r="E139" s="419"/>
      <c r="F139" s="419"/>
      <c r="G139" s="419"/>
      <c r="H139" s="419"/>
      <c r="I139" s="419"/>
      <c r="J139" s="419"/>
      <c r="K139" s="419"/>
      <c r="L139" s="419"/>
      <c r="M139" s="419"/>
      <c r="N139" s="419"/>
      <c r="O139" s="419"/>
      <c r="P139" s="419"/>
      <c r="Q139" s="419"/>
      <c r="R139" s="419"/>
      <c r="S139" s="419"/>
      <c r="T139" s="419"/>
      <c r="U139" s="419"/>
      <c r="V139" s="419"/>
      <c r="W139" s="419"/>
      <c r="X139" s="419"/>
      <c r="Y139" s="419"/>
      <c r="Z139" s="419"/>
      <c r="AA139" s="419"/>
      <c r="AB139" s="419"/>
      <c r="AC139" s="419"/>
      <c r="AD139" s="419"/>
      <c r="AE139" s="419"/>
      <c r="AF139" s="419"/>
      <c r="AG139" s="419"/>
      <c r="AH139" s="419"/>
      <c r="AI139" s="419"/>
      <c r="AJ139" s="419"/>
      <c r="AK139" s="419"/>
      <c r="AL139" s="419"/>
      <c r="AM139" s="419"/>
      <c r="AN139" s="419"/>
      <c r="AO139" s="419"/>
      <c r="AP139" s="419"/>
      <c r="AQ139" s="419"/>
    </row>
    <row r="140" spans="1:43" customFormat="1" ht="13" x14ac:dyDescent="0.15">
      <c r="A140" s="419"/>
      <c r="B140" s="419"/>
      <c r="C140" s="419"/>
      <c r="D140" s="419"/>
      <c r="E140" s="419"/>
      <c r="F140" s="419"/>
      <c r="G140" s="419"/>
      <c r="H140" s="419"/>
      <c r="I140" s="419"/>
      <c r="J140" s="419"/>
      <c r="K140" s="419"/>
      <c r="L140" s="419"/>
      <c r="M140" s="419"/>
      <c r="N140" s="419"/>
      <c r="O140" s="419"/>
      <c r="P140" s="419"/>
      <c r="Q140" s="419"/>
      <c r="R140" s="419"/>
      <c r="S140" s="419"/>
      <c r="T140" s="419"/>
      <c r="U140" s="419"/>
      <c r="V140" s="419"/>
      <c r="W140" s="419"/>
      <c r="X140" s="419"/>
      <c r="Y140" s="419"/>
      <c r="Z140" s="419"/>
      <c r="AA140" s="419"/>
      <c r="AB140" s="419"/>
      <c r="AC140" s="419"/>
      <c r="AD140" s="419"/>
      <c r="AE140" s="419"/>
      <c r="AF140" s="419"/>
      <c r="AG140" s="419"/>
      <c r="AH140" s="419"/>
      <c r="AI140" s="419"/>
      <c r="AJ140" s="419"/>
      <c r="AK140" s="419"/>
      <c r="AL140" s="419"/>
      <c r="AM140" s="419"/>
      <c r="AN140" s="419"/>
      <c r="AO140" s="419"/>
      <c r="AP140" s="419"/>
      <c r="AQ140" s="419"/>
    </row>
    <row r="141" spans="1:43" customFormat="1" ht="13" x14ac:dyDescent="0.15">
      <c r="A141" s="419"/>
      <c r="B141" s="419"/>
      <c r="C141" s="419"/>
      <c r="D141" s="419"/>
      <c r="E141" s="419"/>
      <c r="F141" s="419"/>
      <c r="G141" s="419"/>
      <c r="H141" s="419"/>
      <c r="I141" s="419"/>
      <c r="J141" s="419"/>
      <c r="K141" s="419"/>
      <c r="L141" s="419"/>
      <c r="M141" s="419"/>
      <c r="N141" s="419"/>
      <c r="O141" s="419"/>
      <c r="P141" s="419"/>
      <c r="Q141" s="419"/>
      <c r="R141" s="419"/>
      <c r="S141" s="419"/>
      <c r="T141" s="419"/>
      <c r="U141" s="419"/>
      <c r="V141" s="419"/>
      <c r="W141" s="419"/>
      <c r="X141" s="419"/>
      <c r="Y141" s="419"/>
      <c r="Z141" s="419"/>
      <c r="AA141" s="419"/>
      <c r="AB141" s="419"/>
      <c r="AC141" s="419"/>
      <c r="AD141" s="419"/>
      <c r="AE141" s="419"/>
      <c r="AF141" s="419"/>
      <c r="AG141" s="419"/>
      <c r="AH141" s="419"/>
      <c r="AI141" s="419"/>
      <c r="AJ141" s="419"/>
      <c r="AK141" s="419"/>
      <c r="AL141" s="419"/>
      <c r="AM141" s="419"/>
      <c r="AN141" s="419"/>
      <c r="AO141" s="419"/>
      <c r="AP141" s="419"/>
      <c r="AQ141" s="419"/>
    </row>
    <row r="142" spans="1:43" customFormat="1" ht="13" x14ac:dyDescent="0.15"/>
    <row r="143" spans="1:43" customFormat="1" ht="13" x14ac:dyDescent="0.15"/>
    <row r="144" spans="1:43" customFormat="1" ht="13" x14ac:dyDescent="0.15"/>
    <row r="145" customFormat="1" ht="13" x14ac:dyDescent="0.15"/>
    <row r="146" customFormat="1" ht="13" x14ac:dyDescent="0.15"/>
    <row r="147" customFormat="1" ht="13" x14ac:dyDescent="0.15"/>
    <row r="148" customFormat="1" ht="13" x14ac:dyDescent="0.15"/>
    <row r="149" customFormat="1" ht="13" x14ac:dyDescent="0.15"/>
    <row r="150" customFormat="1" ht="13" x14ac:dyDescent="0.15"/>
    <row r="151" customFormat="1" ht="13" x14ac:dyDescent="0.15"/>
    <row r="152" customFormat="1" ht="13" x14ac:dyDescent="0.15"/>
    <row r="153" customFormat="1" ht="13" x14ac:dyDescent="0.15"/>
    <row r="154" customFormat="1" ht="13" x14ac:dyDescent="0.15"/>
    <row r="155" customFormat="1" ht="13" x14ac:dyDescent="0.15"/>
    <row r="156" customFormat="1" ht="13" x14ac:dyDescent="0.15"/>
    <row r="157" customFormat="1" ht="13" x14ac:dyDescent="0.15"/>
    <row r="158" customFormat="1" ht="13" x14ac:dyDescent="0.15"/>
    <row r="159" customFormat="1" ht="13" x14ac:dyDescent="0.15"/>
    <row r="160" customFormat="1" ht="13" x14ac:dyDescent="0.15"/>
    <row r="161" customFormat="1" ht="13" x14ac:dyDescent="0.15"/>
    <row r="162" customFormat="1" ht="13" x14ac:dyDescent="0.15"/>
    <row r="163" customFormat="1" ht="13" x14ac:dyDescent="0.15"/>
    <row r="164" customFormat="1" ht="13" x14ac:dyDescent="0.15"/>
    <row r="165" customFormat="1" ht="13" x14ac:dyDescent="0.15"/>
    <row r="166" customFormat="1" ht="13" x14ac:dyDescent="0.15"/>
    <row r="167" customFormat="1" ht="13" x14ac:dyDescent="0.15"/>
    <row r="168" customFormat="1" ht="13" x14ac:dyDescent="0.15"/>
    <row r="169" customFormat="1" ht="13" x14ac:dyDescent="0.15"/>
    <row r="170" customFormat="1" ht="13" x14ac:dyDescent="0.15"/>
    <row r="171" customFormat="1" ht="13" x14ac:dyDescent="0.15"/>
    <row r="172" customFormat="1" ht="13" x14ac:dyDescent="0.15"/>
    <row r="173" customFormat="1" ht="13" x14ac:dyDescent="0.15"/>
    <row r="174" customFormat="1" ht="13" x14ac:dyDescent="0.15"/>
    <row r="175" customFormat="1" ht="13" x14ac:dyDescent="0.15"/>
    <row r="176" customFormat="1" ht="13" x14ac:dyDescent="0.15"/>
    <row r="177" customFormat="1" ht="13" x14ac:dyDescent="0.15"/>
    <row r="178" customFormat="1" ht="13" x14ac:dyDescent="0.15"/>
    <row r="179" customFormat="1" ht="13" x14ac:dyDescent="0.15"/>
    <row r="180" customFormat="1" ht="13" x14ac:dyDescent="0.15"/>
    <row r="181" customFormat="1" ht="13" x14ac:dyDescent="0.15"/>
    <row r="182" customFormat="1" ht="13" x14ac:dyDescent="0.15"/>
    <row r="183" customFormat="1" ht="13" x14ac:dyDescent="0.15"/>
    <row r="184" customFormat="1" ht="13" x14ac:dyDescent="0.15"/>
    <row r="185" customFormat="1" ht="13" x14ac:dyDescent="0.15"/>
    <row r="186" customFormat="1" ht="13" x14ac:dyDescent="0.15"/>
    <row r="187" customFormat="1" ht="13" x14ac:dyDescent="0.15"/>
    <row r="188" customFormat="1" ht="13" x14ac:dyDescent="0.15"/>
    <row r="189" customFormat="1" ht="13" x14ac:dyDescent="0.15"/>
    <row r="190" customFormat="1" ht="13" x14ac:dyDescent="0.15"/>
    <row r="191" customFormat="1" ht="13" x14ac:dyDescent="0.15"/>
    <row r="192" customFormat="1" ht="13" x14ac:dyDescent="0.15"/>
    <row r="193" customFormat="1" ht="13" x14ac:dyDescent="0.15"/>
    <row r="194" customFormat="1" ht="13" x14ac:dyDescent="0.15"/>
    <row r="195" customFormat="1" ht="13" x14ac:dyDescent="0.15"/>
    <row r="196" customFormat="1" ht="13" x14ac:dyDescent="0.15"/>
    <row r="197" customFormat="1" ht="13" x14ac:dyDescent="0.15"/>
    <row r="198" customFormat="1" ht="13" x14ac:dyDescent="0.15"/>
    <row r="199" customFormat="1" ht="13" x14ac:dyDescent="0.15"/>
    <row r="200" customFormat="1" ht="13" x14ac:dyDescent="0.15"/>
    <row r="201" customFormat="1" ht="13" x14ac:dyDescent="0.15"/>
    <row r="202" customFormat="1" ht="13" x14ac:dyDescent="0.15"/>
    <row r="203" customFormat="1" ht="13" x14ac:dyDescent="0.15"/>
    <row r="204" customFormat="1" ht="13" x14ac:dyDescent="0.15"/>
    <row r="205" customFormat="1" ht="13" x14ac:dyDescent="0.15"/>
    <row r="206" customFormat="1" ht="13" x14ac:dyDescent="0.15"/>
    <row r="207" customFormat="1" ht="13" x14ac:dyDescent="0.15"/>
    <row r="208" customFormat="1" ht="13" x14ac:dyDescent="0.15"/>
    <row r="209" customFormat="1" ht="13" x14ac:dyDescent="0.15"/>
    <row r="210" customFormat="1" ht="13" x14ac:dyDescent="0.15"/>
    <row r="211" customFormat="1" ht="13" x14ac:dyDescent="0.15"/>
    <row r="212" customFormat="1" ht="13" x14ac:dyDescent="0.15"/>
    <row r="213" customFormat="1" ht="13" x14ac:dyDescent="0.15"/>
    <row r="214" customFormat="1" ht="13" x14ac:dyDescent="0.15"/>
    <row r="215" customFormat="1" ht="13" x14ac:dyDescent="0.15"/>
    <row r="216" customFormat="1" ht="13" x14ac:dyDescent="0.15"/>
    <row r="217" customFormat="1" ht="13" x14ac:dyDescent="0.15"/>
    <row r="218" customFormat="1" ht="13" x14ac:dyDescent="0.15"/>
    <row r="219" customFormat="1" ht="13" x14ac:dyDescent="0.15"/>
    <row r="220" customFormat="1" ht="13" x14ac:dyDescent="0.15"/>
    <row r="221" customFormat="1" ht="13" x14ac:dyDescent="0.15"/>
    <row r="222" customFormat="1" ht="13" x14ac:dyDescent="0.15"/>
    <row r="223" customFormat="1" ht="13" x14ac:dyDescent="0.15"/>
    <row r="224" customFormat="1" ht="13" x14ac:dyDescent="0.15"/>
    <row r="225" customFormat="1" ht="13" x14ac:dyDescent="0.15"/>
    <row r="226" customFormat="1" ht="13" x14ac:dyDescent="0.15"/>
    <row r="227" customFormat="1" ht="13" x14ac:dyDescent="0.15"/>
    <row r="228" customFormat="1" ht="13" x14ac:dyDescent="0.15"/>
    <row r="229" customFormat="1" ht="13" x14ac:dyDescent="0.15"/>
    <row r="230" customFormat="1" ht="13" x14ac:dyDescent="0.15"/>
    <row r="231" customFormat="1" ht="13" x14ac:dyDescent="0.15"/>
    <row r="232" customFormat="1" ht="13" x14ac:dyDescent="0.15"/>
    <row r="233" customFormat="1" ht="13" x14ac:dyDescent="0.15"/>
    <row r="234" customFormat="1" ht="13" x14ac:dyDescent="0.15"/>
    <row r="235" customFormat="1" ht="13" x14ac:dyDescent="0.15"/>
    <row r="236" customFormat="1" ht="13" x14ac:dyDescent="0.15"/>
    <row r="237" customFormat="1" ht="13" x14ac:dyDescent="0.15"/>
    <row r="238" customFormat="1" ht="13" x14ac:dyDescent="0.15"/>
    <row r="239" customFormat="1" ht="13" x14ac:dyDescent="0.15"/>
    <row r="240" customFormat="1" ht="13" x14ac:dyDescent="0.15"/>
    <row r="241" customFormat="1" ht="13" x14ac:dyDescent="0.15"/>
    <row r="242" customFormat="1" ht="13" x14ac:dyDescent="0.15"/>
    <row r="243" customFormat="1" ht="13" x14ac:dyDescent="0.15"/>
    <row r="244" customFormat="1" ht="13" x14ac:dyDescent="0.15"/>
    <row r="245" customFormat="1" ht="13" x14ac:dyDescent="0.15"/>
    <row r="246" customFormat="1" ht="13" x14ac:dyDescent="0.15"/>
    <row r="247" customFormat="1" ht="13" x14ac:dyDescent="0.15"/>
    <row r="248" customFormat="1" ht="13" x14ac:dyDescent="0.15"/>
    <row r="249" customFormat="1" ht="13" x14ac:dyDescent="0.15"/>
    <row r="250" customFormat="1" ht="13" x14ac:dyDescent="0.15"/>
    <row r="251" customFormat="1" ht="13" x14ac:dyDescent="0.15"/>
    <row r="252" customFormat="1" ht="13" x14ac:dyDescent="0.15"/>
    <row r="253" customFormat="1" ht="13" x14ac:dyDescent="0.15"/>
    <row r="254" customFormat="1" ht="13" x14ac:dyDescent="0.15"/>
    <row r="255" customFormat="1" ht="13" x14ac:dyDescent="0.15"/>
    <row r="256" customFormat="1" ht="13" x14ac:dyDescent="0.15"/>
    <row r="257" customFormat="1" ht="13" x14ac:dyDescent="0.15"/>
    <row r="258" customFormat="1" ht="13" x14ac:dyDescent="0.15"/>
    <row r="259" customFormat="1" ht="13" x14ac:dyDescent="0.15"/>
    <row r="260" customFormat="1" ht="13" x14ac:dyDescent="0.15"/>
    <row r="261" customFormat="1" ht="13" x14ac:dyDescent="0.15"/>
    <row r="262" customFormat="1" ht="13" x14ac:dyDescent="0.15"/>
    <row r="263" customFormat="1" ht="13" x14ac:dyDescent="0.15"/>
    <row r="264" customFormat="1" ht="13" x14ac:dyDescent="0.15"/>
    <row r="265" customFormat="1" ht="13" x14ac:dyDescent="0.15"/>
    <row r="266" customFormat="1" ht="13" x14ac:dyDescent="0.15"/>
    <row r="267" customFormat="1" ht="13" x14ac:dyDescent="0.15"/>
    <row r="268" customFormat="1" ht="13" x14ac:dyDescent="0.15"/>
    <row r="269" customFormat="1" ht="13" x14ac:dyDescent="0.15"/>
    <row r="270" customFormat="1" ht="13" x14ac:dyDescent="0.15"/>
    <row r="271" customFormat="1" ht="13" x14ac:dyDescent="0.15"/>
    <row r="272" customFormat="1" ht="13" x14ac:dyDescent="0.15"/>
    <row r="273" customFormat="1" ht="13" x14ac:dyDescent="0.15"/>
    <row r="274" customFormat="1" ht="13" x14ac:dyDescent="0.15"/>
    <row r="275" customFormat="1" ht="13" x14ac:dyDescent="0.15"/>
    <row r="276" customFormat="1" ht="13" x14ac:dyDescent="0.15"/>
    <row r="277" customFormat="1" ht="13" x14ac:dyDescent="0.15"/>
    <row r="278" customFormat="1" ht="13" x14ac:dyDescent="0.15"/>
    <row r="279" customFormat="1" ht="13" x14ac:dyDescent="0.15"/>
    <row r="280" customFormat="1" ht="13" x14ac:dyDescent="0.15"/>
    <row r="281" customFormat="1" ht="13" x14ac:dyDescent="0.15"/>
    <row r="282" customFormat="1" ht="13" x14ac:dyDescent="0.15"/>
    <row r="283" customFormat="1" ht="13" x14ac:dyDescent="0.15"/>
    <row r="284" customFormat="1" ht="13" x14ac:dyDescent="0.15"/>
    <row r="285" customFormat="1" ht="13" x14ac:dyDescent="0.15"/>
    <row r="286" customFormat="1" ht="13" x14ac:dyDescent="0.15"/>
    <row r="287" customFormat="1" ht="13" x14ac:dyDescent="0.15"/>
    <row r="288" customFormat="1" ht="13" x14ac:dyDescent="0.15"/>
    <row r="289" customFormat="1" ht="13" x14ac:dyDescent="0.15"/>
    <row r="290" customFormat="1" ht="13" x14ac:dyDescent="0.15"/>
    <row r="291" customFormat="1" ht="13" x14ac:dyDescent="0.15"/>
    <row r="292" customFormat="1" ht="13" x14ac:dyDescent="0.15"/>
    <row r="293" customFormat="1" ht="13" x14ac:dyDescent="0.15"/>
    <row r="294" customFormat="1" ht="13" x14ac:dyDescent="0.15"/>
    <row r="295" customFormat="1" ht="13" x14ac:dyDescent="0.15"/>
    <row r="296" customFormat="1" ht="13" x14ac:dyDescent="0.15"/>
    <row r="297" customFormat="1" ht="13" x14ac:dyDescent="0.15"/>
    <row r="298" customFormat="1" ht="13" x14ac:dyDescent="0.15"/>
    <row r="299" customFormat="1" ht="13" x14ac:dyDescent="0.15"/>
    <row r="300" customFormat="1" ht="13" x14ac:dyDescent="0.15"/>
    <row r="301" customFormat="1" ht="13" x14ac:dyDescent="0.15"/>
    <row r="302" customFormat="1" ht="13" x14ac:dyDescent="0.15"/>
    <row r="303" customFormat="1" ht="13" x14ac:dyDescent="0.15"/>
    <row r="304" customFormat="1" ht="13" x14ac:dyDescent="0.15"/>
    <row r="305" customFormat="1" ht="13" x14ac:dyDescent="0.15"/>
    <row r="306" customFormat="1" ht="13" x14ac:dyDescent="0.15"/>
    <row r="307" customFormat="1" ht="13" x14ac:dyDescent="0.15"/>
    <row r="308" customFormat="1" ht="13" x14ac:dyDescent="0.15"/>
    <row r="309" customFormat="1" ht="13" x14ac:dyDescent="0.15"/>
    <row r="310" customFormat="1" ht="13" x14ac:dyDescent="0.15"/>
    <row r="311" customFormat="1" ht="13" x14ac:dyDescent="0.15"/>
    <row r="312" customFormat="1" ht="13" x14ac:dyDescent="0.15"/>
    <row r="313" customFormat="1" ht="13" x14ac:dyDescent="0.15"/>
    <row r="314" customFormat="1" ht="13" x14ac:dyDescent="0.15"/>
    <row r="315" customFormat="1" ht="13" x14ac:dyDescent="0.15"/>
    <row r="316" customFormat="1" ht="13" x14ac:dyDescent="0.15"/>
    <row r="317" customFormat="1" ht="13" x14ac:dyDescent="0.15"/>
    <row r="318" customFormat="1" ht="13" x14ac:dyDescent="0.15"/>
    <row r="319" customFormat="1" ht="13" x14ac:dyDescent="0.15"/>
    <row r="320" customFormat="1" ht="13" x14ac:dyDescent="0.15"/>
    <row r="321" customFormat="1" ht="13" x14ac:dyDescent="0.15"/>
    <row r="322" customFormat="1" ht="13" x14ac:dyDescent="0.15"/>
    <row r="323" customFormat="1" ht="13" x14ac:dyDescent="0.15"/>
    <row r="324" customFormat="1" ht="13" x14ac:dyDescent="0.15"/>
    <row r="325" customFormat="1" ht="13" x14ac:dyDescent="0.15"/>
    <row r="326" customFormat="1" ht="13" x14ac:dyDescent="0.15"/>
    <row r="327" customFormat="1" ht="13" x14ac:dyDescent="0.15"/>
    <row r="328" customFormat="1" ht="13" x14ac:dyDescent="0.15"/>
    <row r="329" customFormat="1" ht="13" x14ac:dyDescent="0.15"/>
    <row r="330" customFormat="1" ht="13" x14ac:dyDescent="0.15"/>
    <row r="331" customFormat="1" ht="13" x14ac:dyDescent="0.15"/>
    <row r="332" customFormat="1" ht="13" x14ac:dyDescent="0.15"/>
    <row r="333" customFormat="1" ht="13" x14ac:dyDescent="0.15"/>
    <row r="334" customFormat="1" ht="13" x14ac:dyDescent="0.15"/>
    <row r="335" customFormat="1" ht="13" x14ac:dyDescent="0.15"/>
    <row r="336" customFormat="1" ht="13" x14ac:dyDescent="0.15"/>
    <row r="337" customFormat="1" ht="13" x14ac:dyDescent="0.15"/>
    <row r="338" customFormat="1" ht="13" x14ac:dyDescent="0.15"/>
    <row r="339" customFormat="1" ht="13" x14ac:dyDescent="0.15"/>
    <row r="340" customFormat="1" ht="13" x14ac:dyDescent="0.15"/>
    <row r="341" customFormat="1" ht="13" x14ac:dyDescent="0.15"/>
    <row r="342" customFormat="1" ht="13" x14ac:dyDescent="0.15"/>
    <row r="343" customFormat="1" ht="13" x14ac:dyDescent="0.15"/>
    <row r="344" customFormat="1" ht="13" x14ac:dyDescent="0.15"/>
    <row r="345" customFormat="1" ht="13" x14ac:dyDescent="0.15"/>
    <row r="346" customFormat="1" ht="13" x14ac:dyDescent="0.15"/>
    <row r="347" customFormat="1" ht="13" x14ac:dyDescent="0.15"/>
    <row r="348" customFormat="1" ht="13" x14ac:dyDescent="0.15"/>
    <row r="349" customFormat="1" ht="13" x14ac:dyDescent="0.15"/>
    <row r="350" customFormat="1" ht="13" x14ac:dyDescent="0.15"/>
    <row r="351" customFormat="1" ht="13" x14ac:dyDescent="0.15"/>
    <row r="352" customFormat="1" ht="13" x14ac:dyDescent="0.15"/>
    <row r="353" customFormat="1" ht="13" x14ac:dyDescent="0.15"/>
    <row r="354" customFormat="1" ht="13" x14ac:dyDescent="0.15"/>
    <row r="355" customFormat="1" ht="13" x14ac:dyDescent="0.15"/>
    <row r="356" customFormat="1" ht="13" x14ac:dyDescent="0.15"/>
    <row r="357" customFormat="1" ht="13" x14ac:dyDescent="0.15"/>
    <row r="358" customFormat="1" ht="13" x14ac:dyDescent="0.15"/>
    <row r="359" customFormat="1" ht="13" x14ac:dyDescent="0.15"/>
    <row r="360" customFormat="1" ht="13" x14ac:dyDescent="0.15"/>
    <row r="361" customFormat="1" ht="13" x14ac:dyDescent="0.15"/>
    <row r="362" customFormat="1" ht="13" x14ac:dyDescent="0.15"/>
    <row r="363" customFormat="1" ht="13" x14ac:dyDescent="0.15"/>
    <row r="364" customFormat="1" ht="13" x14ac:dyDescent="0.15"/>
    <row r="365" customFormat="1" ht="13" x14ac:dyDescent="0.15"/>
    <row r="366" customFormat="1" ht="13" x14ac:dyDescent="0.15"/>
    <row r="367" customFormat="1" ht="13" x14ac:dyDescent="0.15"/>
    <row r="368" customFormat="1" ht="13" x14ac:dyDescent="0.15"/>
    <row r="369" customFormat="1" ht="13" x14ac:dyDescent="0.15"/>
    <row r="370" customFormat="1" ht="13" x14ac:dyDescent="0.15"/>
    <row r="371" customFormat="1" ht="13" x14ac:dyDescent="0.15"/>
    <row r="372" customFormat="1" ht="13" x14ac:dyDescent="0.15"/>
    <row r="373" customFormat="1" ht="13" x14ac:dyDescent="0.15"/>
    <row r="374" customFormat="1" ht="13" x14ac:dyDescent="0.15"/>
    <row r="375" customFormat="1" ht="13" x14ac:dyDescent="0.15"/>
    <row r="376" customFormat="1" ht="13" x14ac:dyDescent="0.15"/>
    <row r="377" customFormat="1" ht="13" x14ac:dyDescent="0.15"/>
    <row r="378" customFormat="1" ht="13" x14ac:dyDescent="0.15"/>
    <row r="379" customFormat="1" ht="13" x14ac:dyDescent="0.15"/>
    <row r="380" customFormat="1" ht="13" x14ac:dyDescent="0.15"/>
    <row r="381" customFormat="1" ht="13" x14ac:dyDescent="0.15"/>
    <row r="382" customFormat="1" ht="13" x14ac:dyDescent="0.15"/>
    <row r="383" customFormat="1" ht="13" x14ac:dyDescent="0.15"/>
    <row r="384" customFormat="1" ht="13" x14ac:dyDescent="0.15"/>
    <row r="385" customFormat="1" ht="13" x14ac:dyDescent="0.15"/>
    <row r="386" customFormat="1" ht="13" x14ac:dyDescent="0.15"/>
    <row r="387" customFormat="1" ht="13" x14ac:dyDescent="0.15"/>
    <row r="388" customFormat="1" ht="13" x14ac:dyDescent="0.15"/>
    <row r="389" customFormat="1" ht="13" x14ac:dyDescent="0.15"/>
    <row r="390" customFormat="1" ht="13" x14ac:dyDescent="0.15"/>
    <row r="391" customFormat="1" ht="13" x14ac:dyDescent="0.15"/>
    <row r="392" customFormat="1" ht="13" x14ac:dyDescent="0.15"/>
    <row r="393" customFormat="1" ht="13" x14ac:dyDescent="0.15"/>
    <row r="394" customFormat="1" ht="13" x14ac:dyDescent="0.15"/>
    <row r="395" customFormat="1" ht="13" x14ac:dyDescent="0.15"/>
    <row r="396" customFormat="1" ht="13" x14ac:dyDescent="0.15"/>
    <row r="397" customFormat="1" ht="13" x14ac:dyDescent="0.15"/>
    <row r="398" customFormat="1" ht="13" x14ac:dyDescent="0.15"/>
    <row r="399" customFormat="1" ht="13" x14ac:dyDescent="0.15"/>
    <row r="400" customFormat="1" ht="13" x14ac:dyDescent="0.15"/>
    <row r="401" customFormat="1" ht="13" x14ac:dyDescent="0.15"/>
    <row r="402" customFormat="1" ht="13" x14ac:dyDescent="0.15"/>
    <row r="403" customFormat="1" ht="13" x14ac:dyDescent="0.15"/>
    <row r="404" customFormat="1" ht="13" x14ac:dyDescent="0.15"/>
    <row r="405" customFormat="1" ht="13" x14ac:dyDescent="0.15"/>
    <row r="406" customFormat="1" ht="13" x14ac:dyDescent="0.15"/>
    <row r="407" customFormat="1" ht="13" x14ac:dyDescent="0.15"/>
    <row r="408" customFormat="1" ht="13" x14ac:dyDescent="0.15"/>
    <row r="409" customFormat="1" ht="13" x14ac:dyDescent="0.15"/>
    <row r="410" customFormat="1" ht="13" x14ac:dyDescent="0.15"/>
    <row r="411" customFormat="1" ht="13" x14ac:dyDescent="0.15"/>
    <row r="412" customFormat="1" ht="13" x14ac:dyDescent="0.15"/>
    <row r="413" customFormat="1" ht="13" x14ac:dyDescent="0.15"/>
    <row r="414" customFormat="1" ht="13" x14ac:dyDescent="0.15"/>
    <row r="415" customFormat="1" ht="13" x14ac:dyDescent="0.15"/>
    <row r="416" customFormat="1" ht="13" x14ac:dyDescent="0.15"/>
    <row r="417" customFormat="1" ht="13" x14ac:dyDescent="0.15"/>
    <row r="418" customFormat="1" ht="13" x14ac:dyDescent="0.15"/>
    <row r="419" customFormat="1" ht="13" x14ac:dyDescent="0.15"/>
    <row r="420" customFormat="1" ht="13" x14ac:dyDescent="0.15"/>
    <row r="421" customFormat="1" ht="13" x14ac:dyDescent="0.15"/>
    <row r="422" customFormat="1" ht="13" x14ac:dyDescent="0.15"/>
    <row r="423" customFormat="1" ht="13" x14ac:dyDescent="0.15"/>
    <row r="424" customFormat="1" ht="13" x14ac:dyDescent="0.15"/>
    <row r="425" customFormat="1" ht="13" x14ac:dyDescent="0.15"/>
    <row r="426" customFormat="1" ht="13" x14ac:dyDescent="0.15"/>
    <row r="427" customFormat="1" ht="13" x14ac:dyDescent="0.15"/>
    <row r="428" customFormat="1" ht="13" x14ac:dyDescent="0.15"/>
    <row r="429" customFormat="1" ht="13" x14ac:dyDescent="0.15"/>
    <row r="430" customFormat="1" ht="13" x14ac:dyDescent="0.15"/>
    <row r="431" customFormat="1" ht="13" x14ac:dyDescent="0.15"/>
    <row r="432" customFormat="1" ht="13" x14ac:dyDescent="0.15"/>
    <row r="433" customFormat="1" ht="13" x14ac:dyDescent="0.15"/>
    <row r="434" customFormat="1" ht="13" x14ac:dyDescent="0.15"/>
    <row r="435" customFormat="1" ht="13" x14ac:dyDescent="0.15"/>
    <row r="436" customFormat="1" ht="13" x14ac:dyDescent="0.15"/>
    <row r="437" customFormat="1" ht="13" x14ac:dyDescent="0.15"/>
    <row r="438" customFormat="1" ht="13" x14ac:dyDescent="0.15"/>
    <row r="439" customFormat="1" ht="13" x14ac:dyDescent="0.15"/>
    <row r="440" customFormat="1" ht="13" x14ac:dyDescent="0.15"/>
    <row r="441" customFormat="1" ht="13" x14ac:dyDescent="0.15"/>
    <row r="442" customFormat="1" ht="13" x14ac:dyDescent="0.15"/>
    <row r="443" customFormat="1" ht="13" x14ac:dyDescent="0.15"/>
    <row r="444" customFormat="1" ht="13" x14ac:dyDescent="0.15"/>
    <row r="445" customFormat="1" ht="13" x14ac:dyDescent="0.15"/>
    <row r="446" customFormat="1" ht="13" x14ac:dyDescent="0.15"/>
    <row r="447" customFormat="1" ht="13" x14ac:dyDescent="0.15"/>
    <row r="448" customFormat="1" ht="13" x14ac:dyDescent="0.15"/>
    <row r="449" customFormat="1" ht="13" x14ac:dyDescent="0.15"/>
    <row r="450" customFormat="1" ht="13" x14ac:dyDescent="0.15"/>
    <row r="451" customFormat="1" ht="13" x14ac:dyDescent="0.15"/>
    <row r="452" customFormat="1" ht="13" x14ac:dyDescent="0.15"/>
    <row r="453" customFormat="1" ht="13" x14ac:dyDescent="0.15"/>
    <row r="454" customFormat="1" ht="13" x14ac:dyDescent="0.15"/>
    <row r="455" customFormat="1" ht="13" x14ac:dyDescent="0.15"/>
    <row r="456" customFormat="1" ht="13" x14ac:dyDescent="0.15"/>
    <row r="457" customFormat="1" ht="13" x14ac:dyDescent="0.15"/>
    <row r="458" customFormat="1" ht="13" x14ac:dyDescent="0.15"/>
    <row r="459" customFormat="1" ht="13" x14ac:dyDescent="0.15"/>
    <row r="460" customFormat="1" ht="13" x14ac:dyDescent="0.15"/>
    <row r="461" customFormat="1" ht="13" x14ac:dyDescent="0.15"/>
    <row r="462" customFormat="1" ht="13" x14ac:dyDescent="0.15"/>
    <row r="463" customFormat="1" ht="13" x14ac:dyDescent="0.15"/>
    <row r="464" customFormat="1" ht="13" x14ac:dyDescent="0.15"/>
    <row r="465" customFormat="1" ht="13" x14ac:dyDescent="0.15"/>
    <row r="466" customFormat="1" ht="13" x14ac:dyDescent="0.15"/>
    <row r="467" customFormat="1" ht="13" x14ac:dyDescent="0.15"/>
    <row r="468" customFormat="1" ht="13" x14ac:dyDescent="0.15"/>
    <row r="469" customFormat="1" ht="13" x14ac:dyDescent="0.15"/>
    <row r="470" customFormat="1" ht="13" x14ac:dyDescent="0.15"/>
    <row r="471" customFormat="1" ht="13" x14ac:dyDescent="0.15"/>
    <row r="472" customFormat="1" ht="13" x14ac:dyDescent="0.15"/>
    <row r="473" customFormat="1" ht="13" x14ac:dyDescent="0.15"/>
    <row r="474" customFormat="1" ht="13" x14ac:dyDescent="0.15"/>
    <row r="475" customFormat="1" ht="13" x14ac:dyDescent="0.15"/>
    <row r="476" customFormat="1" ht="13" x14ac:dyDescent="0.15"/>
    <row r="477" customFormat="1" ht="13" x14ac:dyDescent="0.15"/>
    <row r="478" customFormat="1" ht="13" x14ac:dyDescent="0.15"/>
    <row r="479" customFormat="1" ht="13" x14ac:dyDescent="0.15"/>
    <row r="480" customFormat="1" ht="13" x14ac:dyDescent="0.15"/>
    <row r="481" customFormat="1" ht="13" x14ac:dyDescent="0.15"/>
    <row r="482" customFormat="1" ht="13" x14ac:dyDescent="0.15"/>
    <row r="483" customFormat="1" ht="13" x14ac:dyDescent="0.15"/>
    <row r="484" customFormat="1" ht="13" x14ac:dyDescent="0.15"/>
    <row r="485" customFormat="1" ht="13" x14ac:dyDescent="0.15"/>
    <row r="486" customFormat="1" ht="13" x14ac:dyDescent="0.15"/>
    <row r="487" customFormat="1" ht="13" x14ac:dyDescent="0.15"/>
    <row r="488" customFormat="1" ht="13" x14ac:dyDescent="0.15"/>
    <row r="489" customFormat="1" ht="13" x14ac:dyDescent="0.15"/>
    <row r="490" customFormat="1" ht="13" x14ac:dyDescent="0.15"/>
    <row r="491" customFormat="1" ht="13" x14ac:dyDescent="0.15"/>
    <row r="492" customFormat="1" ht="13" x14ac:dyDescent="0.15"/>
    <row r="493" customFormat="1" ht="13" x14ac:dyDescent="0.15"/>
    <row r="494" customFormat="1" ht="13" x14ac:dyDescent="0.15"/>
    <row r="495" customFormat="1" ht="13" x14ac:dyDescent="0.15"/>
    <row r="496" customFormat="1" ht="13" x14ac:dyDescent="0.15"/>
    <row r="497" customFormat="1" ht="13" x14ac:dyDescent="0.15"/>
    <row r="498" customFormat="1" ht="13" x14ac:dyDescent="0.15"/>
    <row r="499" customFormat="1" ht="13" x14ac:dyDescent="0.15"/>
    <row r="500" customFormat="1" ht="13" x14ac:dyDescent="0.15"/>
    <row r="501" customFormat="1" ht="13" x14ac:dyDescent="0.15"/>
    <row r="502" customFormat="1" ht="13" x14ac:dyDescent="0.15"/>
    <row r="503" customFormat="1" ht="13" x14ac:dyDescent="0.15"/>
    <row r="504" customFormat="1" ht="13" x14ac:dyDescent="0.15"/>
    <row r="505" customFormat="1" ht="13" x14ac:dyDescent="0.15"/>
    <row r="506" customFormat="1" ht="13" x14ac:dyDescent="0.15"/>
    <row r="507" customFormat="1" ht="13" x14ac:dyDescent="0.15"/>
    <row r="508" customFormat="1" ht="13" x14ac:dyDescent="0.15"/>
    <row r="509" customFormat="1" ht="13" x14ac:dyDescent="0.15"/>
    <row r="510" customFormat="1" ht="13" x14ac:dyDescent="0.15"/>
    <row r="511" customFormat="1" ht="13" x14ac:dyDescent="0.15"/>
    <row r="512" customFormat="1" ht="13" x14ac:dyDescent="0.15"/>
    <row r="513" customFormat="1" ht="13" x14ac:dyDescent="0.15"/>
    <row r="514" customFormat="1" ht="13" x14ac:dyDescent="0.15"/>
    <row r="515" customFormat="1" ht="13" x14ac:dyDescent="0.15"/>
    <row r="516" customFormat="1" ht="13" x14ac:dyDescent="0.15"/>
    <row r="517" customFormat="1" ht="13" x14ac:dyDescent="0.15"/>
    <row r="518" customFormat="1" ht="13" x14ac:dyDescent="0.15"/>
    <row r="519" customFormat="1" ht="13" x14ac:dyDescent="0.15"/>
    <row r="520" customFormat="1" ht="13" x14ac:dyDescent="0.15"/>
    <row r="521" customFormat="1" ht="13" x14ac:dyDescent="0.15"/>
    <row r="522" customFormat="1" ht="13" x14ac:dyDescent="0.15"/>
    <row r="523" customFormat="1" ht="13" x14ac:dyDescent="0.15"/>
    <row r="524" customFormat="1" ht="13" x14ac:dyDescent="0.15"/>
    <row r="525" customFormat="1" ht="13" x14ac:dyDescent="0.15"/>
    <row r="526" customFormat="1" ht="13" x14ac:dyDescent="0.15"/>
    <row r="527" customFormat="1" ht="13" x14ac:dyDescent="0.15"/>
    <row r="528" customFormat="1" ht="13" x14ac:dyDescent="0.15"/>
    <row r="529" customFormat="1" ht="13" x14ac:dyDescent="0.15"/>
    <row r="530" customFormat="1" ht="13" x14ac:dyDescent="0.15"/>
    <row r="531" customFormat="1" ht="13" x14ac:dyDescent="0.15"/>
    <row r="532" customFormat="1" ht="13" x14ac:dyDescent="0.15"/>
    <row r="533" customFormat="1" ht="13" x14ac:dyDescent="0.15"/>
    <row r="534" customFormat="1" ht="13" x14ac:dyDescent="0.15"/>
    <row r="535" customFormat="1" ht="13" x14ac:dyDescent="0.15"/>
    <row r="536" customFormat="1" ht="13" x14ac:dyDescent="0.15"/>
    <row r="537" customFormat="1" ht="13" x14ac:dyDescent="0.15"/>
    <row r="538" customFormat="1" ht="13" x14ac:dyDescent="0.15"/>
    <row r="539" customFormat="1" ht="13" x14ac:dyDescent="0.15"/>
    <row r="540" customFormat="1" ht="13" x14ac:dyDescent="0.15"/>
    <row r="541" customFormat="1" ht="13" x14ac:dyDescent="0.15"/>
    <row r="542" customFormat="1" ht="13" x14ac:dyDescent="0.15"/>
    <row r="543" customFormat="1" ht="13" x14ac:dyDescent="0.15"/>
    <row r="544" customFormat="1" ht="13" x14ac:dyDescent="0.15"/>
    <row r="545" customFormat="1" ht="13" x14ac:dyDescent="0.15"/>
    <row r="546" customFormat="1" ht="13" x14ac:dyDescent="0.15"/>
    <row r="547" customFormat="1" ht="13" x14ac:dyDescent="0.15"/>
    <row r="548" customFormat="1" ht="13" x14ac:dyDescent="0.15"/>
    <row r="549" customFormat="1" ht="13" x14ac:dyDescent="0.15"/>
    <row r="550" customFormat="1" ht="13" x14ac:dyDescent="0.15"/>
    <row r="551" customFormat="1" ht="13" x14ac:dyDescent="0.15"/>
    <row r="552" customFormat="1" ht="13" x14ac:dyDescent="0.15"/>
    <row r="553" customFormat="1" ht="13" x14ac:dyDescent="0.15"/>
    <row r="554" customFormat="1" ht="13" x14ac:dyDescent="0.15"/>
    <row r="555" customFormat="1" ht="13" x14ac:dyDescent="0.15"/>
    <row r="556" customFormat="1" ht="13" x14ac:dyDescent="0.15"/>
    <row r="557" customFormat="1" ht="13" x14ac:dyDescent="0.15"/>
    <row r="558" customFormat="1" ht="13" x14ac:dyDescent="0.15"/>
    <row r="559" customFormat="1" ht="13" x14ac:dyDescent="0.15"/>
    <row r="560" customFormat="1" ht="13" x14ac:dyDescent="0.15"/>
    <row r="561" customFormat="1" ht="13" x14ac:dyDescent="0.15"/>
    <row r="562" customFormat="1" ht="13" x14ac:dyDescent="0.15"/>
    <row r="563" customFormat="1" ht="13" x14ac:dyDescent="0.15"/>
    <row r="564" customFormat="1" ht="13" x14ac:dyDescent="0.15"/>
    <row r="565" customFormat="1" ht="13" x14ac:dyDescent="0.15"/>
    <row r="566" customFormat="1" ht="13" x14ac:dyDescent="0.15"/>
    <row r="567" customFormat="1" ht="13" x14ac:dyDescent="0.15"/>
    <row r="568" customFormat="1" ht="13" x14ac:dyDescent="0.15"/>
    <row r="569" customFormat="1" ht="13" x14ac:dyDescent="0.15"/>
    <row r="570" customFormat="1" ht="13" x14ac:dyDescent="0.15"/>
    <row r="571" customFormat="1" ht="13" x14ac:dyDescent="0.15"/>
    <row r="572" customFormat="1" ht="13" x14ac:dyDescent="0.15"/>
    <row r="573" customFormat="1" ht="13" x14ac:dyDescent="0.15"/>
    <row r="574" customFormat="1" ht="13" x14ac:dyDescent="0.15"/>
    <row r="575" customFormat="1" ht="13" x14ac:dyDescent="0.15"/>
    <row r="576" customFormat="1" ht="13" x14ac:dyDescent="0.15"/>
    <row r="577" customFormat="1" ht="13" x14ac:dyDescent="0.15"/>
    <row r="578" customFormat="1" ht="13" x14ac:dyDescent="0.15"/>
    <row r="579" customFormat="1" ht="13" x14ac:dyDescent="0.15"/>
    <row r="580" customFormat="1" ht="13" x14ac:dyDescent="0.15"/>
    <row r="581" customFormat="1" ht="13" x14ac:dyDescent="0.15"/>
    <row r="582" customFormat="1" ht="13" x14ac:dyDescent="0.15"/>
    <row r="583" customFormat="1" ht="13" x14ac:dyDescent="0.15"/>
    <row r="584" customFormat="1" ht="13" x14ac:dyDescent="0.15"/>
    <row r="585" customFormat="1" ht="13" x14ac:dyDescent="0.15"/>
    <row r="586" customFormat="1" ht="13" x14ac:dyDescent="0.15"/>
    <row r="587" customFormat="1" ht="13" x14ac:dyDescent="0.15"/>
    <row r="588" customFormat="1" ht="13" x14ac:dyDescent="0.15"/>
    <row r="589" customFormat="1" ht="13" x14ac:dyDescent="0.15"/>
    <row r="590" customFormat="1" ht="13" x14ac:dyDescent="0.15"/>
    <row r="591" customFormat="1" ht="13" x14ac:dyDescent="0.15"/>
    <row r="592" customFormat="1" ht="13" x14ac:dyDescent="0.15"/>
    <row r="593" customFormat="1" ht="13" x14ac:dyDescent="0.15"/>
    <row r="594" customFormat="1" ht="13" x14ac:dyDescent="0.15"/>
    <row r="595" customFormat="1" ht="13" x14ac:dyDescent="0.15"/>
    <row r="596" customFormat="1" ht="13" x14ac:dyDescent="0.15"/>
    <row r="597" customFormat="1" ht="13" x14ac:dyDescent="0.15"/>
    <row r="598" customFormat="1" ht="13" x14ac:dyDescent="0.15"/>
    <row r="599" customFormat="1" ht="13" x14ac:dyDescent="0.15"/>
    <row r="600" customFormat="1" ht="13" x14ac:dyDescent="0.15"/>
    <row r="601" customFormat="1" ht="13" x14ac:dyDescent="0.15"/>
    <row r="602" customFormat="1" ht="13" x14ac:dyDescent="0.15"/>
    <row r="603" customFormat="1" ht="13" x14ac:dyDescent="0.15"/>
    <row r="604" customFormat="1" ht="13" x14ac:dyDescent="0.15"/>
    <row r="605" customFormat="1" ht="13" x14ac:dyDescent="0.15"/>
    <row r="606" customFormat="1" ht="13" x14ac:dyDescent="0.15"/>
    <row r="607" customFormat="1" ht="13" x14ac:dyDescent="0.15"/>
    <row r="608" customFormat="1" ht="13" x14ac:dyDescent="0.15"/>
    <row r="609" customFormat="1" ht="13" x14ac:dyDescent="0.15"/>
    <row r="610" customFormat="1" ht="13" x14ac:dyDescent="0.15"/>
    <row r="611" customFormat="1" ht="13" x14ac:dyDescent="0.15"/>
    <row r="612" customFormat="1" ht="13" x14ac:dyDescent="0.15"/>
    <row r="613" customFormat="1" ht="13" x14ac:dyDescent="0.15"/>
    <row r="614" customFormat="1" ht="13" x14ac:dyDescent="0.15"/>
    <row r="615" customFormat="1" ht="13" x14ac:dyDescent="0.15"/>
    <row r="616" customFormat="1" ht="13" x14ac:dyDescent="0.15"/>
    <row r="617" customFormat="1" ht="13" x14ac:dyDescent="0.15"/>
    <row r="618" customFormat="1" ht="13" x14ac:dyDescent="0.15"/>
    <row r="619" customFormat="1" ht="13" x14ac:dyDescent="0.15"/>
    <row r="620" customFormat="1" ht="13" x14ac:dyDescent="0.15"/>
    <row r="621" customFormat="1" ht="13" x14ac:dyDescent="0.15"/>
    <row r="622" customFormat="1" ht="13" x14ac:dyDescent="0.15"/>
    <row r="623" customFormat="1" ht="13" x14ac:dyDescent="0.15"/>
    <row r="624" customFormat="1" ht="13" x14ac:dyDescent="0.15"/>
    <row r="625" customFormat="1" ht="13" x14ac:dyDescent="0.15"/>
    <row r="626" customFormat="1" ht="13" x14ac:dyDescent="0.15"/>
    <row r="627" customFormat="1" ht="13" x14ac:dyDescent="0.15"/>
    <row r="628" customFormat="1" ht="13" x14ac:dyDescent="0.15"/>
    <row r="629" customFormat="1" ht="13" x14ac:dyDescent="0.15"/>
    <row r="630" customFormat="1" ht="13" x14ac:dyDescent="0.15"/>
    <row r="631" customFormat="1" ht="13" x14ac:dyDescent="0.15"/>
    <row r="632" customFormat="1" ht="13" x14ac:dyDescent="0.15"/>
    <row r="633" customFormat="1" ht="13" x14ac:dyDescent="0.15"/>
    <row r="634" customFormat="1" ht="13" x14ac:dyDescent="0.15"/>
    <row r="635" customFormat="1" ht="13" x14ac:dyDescent="0.15"/>
    <row r="636" customFormat="1" ht="13" x14ac:dyDescent="0.15"/>
    <row r="637" customFormat="1" ht="13" x14ac:dyDescent="0.15"/>
    <row r="638" customFormat="1" ht="13" x14ac:dyDescent="0.15"/>
    <row r="639" customFormat="1" ht="13" x14ac:dyDescent="0.15"/>
    <row r="640" customFormat="1" ht="13" x14ac:dyDescent="0.15"/>
    <row r="641" customFormat="1" ht="13" x14ac:dyDescent="0.15"/>
    <row r="642" customFormat="1" ht="13" x14ac:dyDescent="0.15"/>
    <row r="643" customFormat="1" ht="13" x14ac:dyDescent="0.15"/>
    <row r="644" customFormat="1" ht="13" x14ac:dyDescent="0.15"/>
    <row r="645" customFormat="1" ht="13" x14ac:dyDescent="0.15"/>
    <row r="646" customFormat="1" ht="13" x14ac:dyDescent="0.15"/>
    <row r="647" customFormat="1" ht="13" x14ac:dyDescent="0.15"/>
    <row r="648" customFormat="1" ht="13" x14ac:dyDescent="0.15"/>
    <row r="649" customFormat="1" ht="13" x14ac:dyDescent="0.15"/>
    <row r="650" customFormat="1" ht="13" x14ac:dyDescent="0.15"/>
    <row r="651" customFormat="1" ht="13" x14ac:dyDescent="0.15"/>
    <row r="652" customFormat="1" ht="13" x14ac:dyDescent="0.15"/>
    <row r="653" customFormat="1" ht="13" x14ac:dyDescent="0.15"/>
    <row r="654" customFormat="1" ht="13" x14ac:dyDescent="0.15"/>
    <row r="655" customFormat="1" ht="13" x14ac:dyDescent="0.15"/>
    <row r="656" customFormat="1" ht="13" x14ac:dyDescent="0.15"/>
    <row r="657" customFormat="1" ht="13" x14ac:dyDescent="0.15"/>
    <row r="658" customFormat="1" ht="13" x14ac:dyDescent="0.15"/>
    <row r="659" customFormat="1" ht="13" x14ac:dyDescent="0.15"/>
    <row r="660" customFormat="1" ht="13" x14ac:dyDescent="0.15"/>
    <row r="661" customFormat="1" ht="13" x14ac:dyDescent="0.15"/>
    <row r="662" customFormat="1" ht="13" x14ac:dyDescent="0.15"/>
    <row r="663" customFormat="1" ht="13" x14ac:dyDescent="0.15"/>
    <row r="664" customFormat="1" ht="13" x14ac:dyDescent="0.15"/>
    <row r="665" customFormat="1" ht="13" x14ac:dyDescent="0.15"/>
    <row r="666" customFormat="1" ht="13" x14ac:dyDescent="0.15"/>
    <row r="667" customFormat="1" ht="13" x14ac:dyDescent="0.15"/>
    <row r="668" customFormat="1" ht="13" x14ac:dyDescent="0.15"/>
    <row r="669" customFormat="1" ht="13" x14ac:dyDescent="0.15"/>
    <row r="670" customFormat="1" ht="13" x14ac:dyDescent="0.15"/>
    <row r="671" customFormat="1" ht="13" x14ac:dyDescent="0.15"/>
    <row r="672" customFormat="1" ht="13" x14ac:dyDescent="0.15"/>
    <row r="673" customFormat="1" ht="13" x14ac:dyDescent="0.15"/>
    <row r="674" customFormat="1" ht="13" x14ac:dyDescent="0.15"/>
    <row r="675" customFormat="1" ht="13" x14ac:dyDescent="0.15"/>
    <row r="676" customFormat="1" ht="13" x14ac:dyDescent="0.15"/>
    <row r="677" customFormat="1" ht="13" x14ac:dyDescent="0.15"/>
    <row r="678" customFormat="1" ht="13" x14ac:dyDescent="0.15"/>
    <row r="679" customFormat="1" ht="13" x14ac:dyDescent="0.15"/>
    <row r="680" customFormat="1" ht="13" x14ac:dyDescent="0.15"/>
    <row r="681" customFormat="1" ht="13" x14ac:dyDescent="0.15"/>
    <row r="682" customFormat="1" ht="13" x14ac:dyDescent="0.15"/>
    <row r="683" customFormat="1" ht="13" x14ac:dyDescent="0.15"/>
    <row r="684" customFormat="1" ht="13" x14ac:dyDescent="0.15"/>
    <row r="685" customFormat="1" ht="13" x14ac:dyDescent="0.15"/>
    <row r="686" customFormat="1" ht="13" x14ac:dyDescent="0.15"/>
    <row r="687" customFormat="1" ht="13" x14ac:dyDescent="0.15"/>
    <row r="688" customFormat="1" ht="13" x14ac:dyDescent="0.15"/>
    <row r="689" customFormat="1" ht="13" x14ac:dyDescent="0.15"/>
    <row r="690" customFormat="1" ht="13" x14ac:dyDescent="0.15"/>
    <row r="691" customFormat="1" ht="13" x14ac:dyDescent="0.15"/>
    <row r="692" customFormat="1" ht="13" x14ac:dyDescent="0.15"/>
    <row r="693" customFormat="1" ht="13" x14ac:dyDescent="0.15"/>
    <row r="694" customFormat="1" ht="13" x14ac:dyDescent="0.15"/>
    <row r="695" customFormat="1" ht="13" x14ac:dyDescent="0.15"/>
    <row r="696" customFormat="1" ht="13" x14ac:dyDescent="0.15"/>
    <row r="697" customFormat="1" ht="13" x14ac:dyDescent="0.15"/>
    <row r="698" customFormat="1" ht="13" x14ac:dyDescent="0.15"/>
    <row r="699" customFormat="1" ht="13" x14ac:dyDescent="0.15"/>
    <row r="700" customFormat="1" ht="13" x14ac:dyDescent="0.15"/>
    <row r="701" customFormat="1" ht="13" x14ac:dyDescent="0.15"/>
    <row r="702" customFormat="1" ht="13" x14ac:dyDescent="0.15"/>
    <row r="703" customFormat="1" ht="13" x14ac:dyDescent="0.15"/>
    <row r="704" customFormat="1" ht="13" x14ac:dyDescent="0.15"/>
    <row r="705" customFormat="1" ht="13" x14ac:dyDescent="0.15"/>
    <row r="706" customFormat="1" ht="13" x14ac:dyDescent="0.15"/>
    <row r="707" customFormat="1" ht="13" x14ac:dyDescent="0.15"/>
    <row r="708" customFormat="1" ht="13" x14ac:dyDescent="0.15"/>
    <row r="709" customFormat="1" ht="13" x14ac:dyDescent="0.15"/>
    <row r="710" customFormat="1" ht="13" x14ac:dyDescent="0.15"/>
    <row r="711" customFormat="1" ht="13" x14ac:dyDescent="0.15"/>
    <row r="712" customFormat="1" ht="13" x14ac:dyDescent="0.15"/>
    <row r="713" customFormat="1" ht="13" x14ac:dyDescent="0.15"/>
    <row r="714" customFormat="1" ht="13" x14ac:dyDescent="0.15"/>
    <row r="715" customFormat="1" ht="13" x14ac:dyDescent="0.15"/>
    <row r="716" customFormat="1" ht="13" x14ac:dyDescent="0.15"/>
    <row r="717" customFormat="1" ht="13" x14ac:dyDescent="0.15"/>
    <row r="718" customFormat="1" ht="13" x14ac:dyDescent="0.15"/>
    <row r="719" customFormat="1" ht="13" x14ac:dyDescent="0.15"/>
    <row r="720" customFormat="1" ht="13" x14ac:dyDescent="0.15"/>
    <row r="721" customFormat="1" ht="13" x14ac:dyDescent="0.15"/>
    <row r="722" customFormat="1" ht="13" x14ac:dyDescent="0.15"/>
    <row r="723" customFormat="1" ht="13" x14ac:dyDescent="0.15"/>
    <row r="724" customFormat="1" ht="13" x14ac:dyDescent="0.15"/>
    <row r="725" customFormat="1" ht="13" x14ac:dyDescent="0.15"/>
    <row r="726" customFormat="1" ht="13" x14ac:dyDescent="0.15"/>
    <row r="727" customFormat="1" ht="13" x14ac:dyDescent="0.15"/>
    <row r="728" customFormat="1" ht="13" x14ac:dyDescent="0.15"/>
    <row r="729" customFormat="1" ht="13" x14ac:dyDescent="0.15"/>
    <row r="730" customFormat="1" ht="13" x14ac:dyDescent="0.15"/>
    <row r="731" customFormat="1" ht="13" x14ac:dyDescent="0.15"/>
    <row r="732" customFormat="1" ht="13" x14ac:dyDescent="0.15"/>
    <row r="733" customFormat="1" ht="13" x14ac:dyDescent="0.15"/>
    <row r="734" customFormat="1" ht="13" x14ac:dyDescent="0.15"/>
    <row r="735" customFormat="1" ht="13" x14ac:dyDescent="0.15"/>
    <row r="736" customFormat="1" ht="13" x14ac:dyDescent="0.15"/>
    <row r="737" customFormat="1" ht="13" x14ac:dyDescent="0.15"/>
    <row r="738" customFormat="1" ht="13" x14ac:dyDescent="0.15"/>
    <row r="739" customFormat="1" ht="13" x14ac:dyDescent="0.15"/>
    <row r="740" customFormat="1" ht="13" x14ac:dyDescent="0.15"/>
    <row r="741" customFormat="1" ht="13" x14ac:dyDescent="0.15"/>
    <row r="742" customFormat="1" ht="13" x14ac:dyDescent="0.15"/>
    <row r="743" customFormat="1" ht="13" x14ac:dyDescent="0.15"/>
    <row r="744" customFormat="1" ht="13" x14ac:dyDescent="0.15"/>
    <row r="745" customFormat="1" ht="13" x14ac:dyDescent="0.15"/>
    <row r="746" customFormat="1" ht="13" x14ac:dyDescent="0.15"/>
    <row r="747" customFormat="1" ht="13" x14ac:dyDescent="0.15"/>
    <row r="748" customFormat="1" ht="13" x14ac:dyDescent="0.15"/>
    <row r="749" customFormat="1" ht="13" x14ac:dyDescent="0.15"/>
    <row r="750" customFormat="1" ht="13" x14ac:dyDescent="0.15"/>
    <row r="751" customFormat="1" ht="13" x14ac:dyDescent="0.15"/>
    <row r="752" customFormat="1" ht="13" x14ac:dyDescent="0.15"/>
    <row r="753" customFormat="1" ht="13" x14ac:dyDescent="0.15"/>
    <row r="754" customFormat="1" ht="13" x14ac:dyDescent="0.15"/>
    <row r="755" customFormat="1" ht="13" x14ac:dyDescent="0.15"/>
    <row r="756" customFormat="1" ht="13" x14ac:dyDescent="0.15"/>
    <row r="757" customFormat="1" ht="13" x14ac:dyDescent="0.15"/>
    <row r="758" customFormat="1" ht="13" x14ac:dyDescent="0.15"/>
    <row r="759" customFormat="1" ht="13" x14ac:dyDescent="0.15"/>
    <row r="760" customFormat="1" ht="13" x14ac:dyDescent="0.15"/>
    <row r="761" customFormat="1" ht="13" x14ac:dyDescent="0.15"/>
    <row r="762" customFormat="1" ht="13" x14ac:dyDescent="0.15"/>
    <row r="763" customFormat="1" ht="13" x14ac:dyDescent="0.15"/>
    <row r="764" customFormat="1" ht="13" x14ac:dyDescent="0.15"/>
    <row r="765" customFormat="1" ht="13" x14ac:dyDescent="0.15"/>
    <row r="766" customFormat="1" ht="13" x14ac:dyDescent="0.15"/>
    <row r="767" customFormat="1" ht="13" x14ac:dyDescent="0.15"/>
    <row r="768" customFormat="1" ht="13" x14ac:dyDescent="0.15"/>
    <row r="769" customFormat="1" ht="13" x14ac:dyDescent="0.15"/>
    <row r="770" customFormat="1" ht="13" x14ac:dyDescent="0.15"/>
    <row r="771" customFormat="1" ht="13" x14ac:dyDescent="0.15"/>
    <row r="772" customFormat="1" ht="13" x14ac:dyDescent="0.15"/>
    <row r="773" customFormat="1" ht="13" x14ac:dyDescent="0.15"/>
    <row r="774" customFormat="1" ht="13" x14ac:dyDescent="0.15"/>
    <row r="775" customFormat="1" ht="13" x14ac:dyDescent="0.15"/>
    <row r="776" customFormat="1" ht="13" x14ac:dyDescent="0.15"/>
    <row r="777" customFormat="1" ht="13" x14ac:dyDescent="0.15"/>
    <row r="778" customFormat="1" ht="13" x14ac:dyDescent="0.15"/>
    <row r="779" customFormat="1" ht="13" x14ac:dyDescent="0.15"/>
    <row r="780" customFormat="1" ht="13" x14ac:dyDescent="0.15"/>
    <row r="781" customFormat="1" ht="13" x14ac:dyDescent="0.15"/>
    <row r="782" customFormat="1" ht="13" x14ac:dyDescent="0.15"/>
    <row r="783" customFormat="1" ht="13" x14ac:dyDescent="0.15"/>
    <row r="784" customFormat="1" ht="13" x14ac:dyDescent="0.15"/>
    <row r="785" customFormat="1" ht="13" x14ac:dyDescent="0.15"/>
    <row r="786" customFormat="1" ht="13" x14ac:dyDescent="0.15"/>
    <row r="787" customFormat="1" ht="13" x14ac:dyDescent="0.15"/>
    <row r="788" customFormat="1" ht="13" x14ac:dyDescent="0.15"/>
    <row r="789" customFormat="1" ht="13" x14ac:dyDescent="0.15"/>
    <row r="790" customFormat="1" ht="13" x14ac:dyDescent="0.15"/>
    <row r="791" customFormat="1" ht="13" x14ac:dyDescent="0.15"/>
    <row r="792" customFormat="1" ht="13" x14ac:dyDescent="0.15"/>
    <row r="793" customFormat="1" ht="13" x14ac:dyDescent="0.15"/>
    <row r="794" customFormat="1" ht="13" x14ac:dyDescent="0.15"/>
    <row r="795" customFormat="1" ht="13" x14ac:dyDescent="0.15"/>
    <row r="796" customFormat="1" ht="13" x14ac:dyDescent="0.15"/>
    <row r="797" customFormat="1" ht="13" x14ac:dyDescent="0.15"/>
    <row r="798" customFormat="1" ht="13" x14ac:dyDescent="0.15"/>
    <row r="799" customFormat="1" ht="13" x14ac:dyDescent="0.15"/>
    <row r="800" customFormat="1" ht="13" x14ac:dyDescent="0.15"/>
    <row r="801" customFormat="1" ht="13" x14ac:dyDescent="0.15"/>
    <row r="802" customFormat="1" ht="13" x14ac:dyDescent="0.15"/>
    <row r="803" customFormat="1" ht="13" x14ac:dyDescent="0.15"/>
    <row r="804" customFormat="1" ht="13" x14ac:dyDescent="0.15"/>
    <row r="805" customFormat="1" ht="13" x14ac:dyDescent="0.15"/>
    <row r="806" customFormat="1" ht="13" x14ac:dyDescent="0.15"/>
    <row r="807" customFormat="1" ht="13" x14ac:dyDescent="0.15"/>
    <row r="808" customFormat="1" ht="13" x14ac:dyDescent="0.15"/>
    <row r="809" customFormat="1" ht="13" x14ac:dyDescent="0.15"/>
    <row r="810" customFormat="1" ht="13" x14ac:dyDescent="0.15"/>
    <row r="811" customFormat="1" ht="13" x14ac:dyDescent="0.15"/>
    <row r="812" customFormat="1" ht="13" x14ac:dyDescent="0.15"/>
    <row r="813" customFormat="1" ht="13" x14ac:dyDescent="0.15"/>
    <row r="814" customFormat="1" ht="13" x14ac:dyDescent="0.15"/>
    <row r="815" customFormat="1" ht="13" x14ac:dyDescent="0.15"/>
    <row r="816" customFormat="1" ht="13" x14ac:dyDescent="0.15"/>
    <row r="817" customFormat="1" ht="13" x14ac:dyDescent="0.15"/>
    <row r="818" customFormat="1" ht="13" x14ac:dyDescent="0.15"/>
    <row r="819" customFormat="1" ht="13" x14ac:dyDescent="0.15"/>
    <row r="820" customFormat="1" ht="13" x14ac:dyDescent="0.15"/>
    <row r="821" customFormat="1" ht="13" x14ac:dyDescent="0.15"/>
    <row r="822" customFormat="1" ht="13" x14ac:dyDescent="0.15"/>
    <row r="823" customFormat="1" ht="13" x14ac:dyDescent="0.15"/>
    <row r="824" customFormat="1" ht="13" x14ac:dyDescent="0.15"/>
    <row r="825" customFormat="1" ht="13" x14ac:dyDescent="0.15"/>
    <row r="826" customFormat="1" ht="13" x14ac:dyDescent="0.15"/>
    <row r="827" customFormat="1" ht="13" x14ac:dyDescent="0.15"/>
    <row r="828" customFormat="1" ht="13" x14ac:dyDescent="0.15"/>
    <row r="829" customFormat="1" ht="13" x14ac:dyDescent="0.15"/>
    <row r="830" customFormat="1" ht="13" x14ac:dyDescent="0.15"/>
    <row r="831" customFormat="1" ht="13" x14ac:dyDescent="0.15"/>
    <row r="832" customFormat="1" ht="13" x14ac:dyDescent="0.15"/>
    <row r="833" customFormat="1" ht="13" x14ac:dyDescent="0.15"/>
    <row r="834" customFormat="1" ht="13" x14ac:dyDescent="0.15"/>
    <row r="835" customFormat="1" ht="13" x14ac:dyDescent="0.15"/>
    <row r="836" customFormat="1" ht="13" x14ac:dyDescent="0.15"/>
    <row r="837" customFormat="1" ht="13" x14ac:dyDescent="0.15"/>
    <row r="838" customFormat="1" ht="13" x14ac:dyDescent="0.15"/>
    <row r="839" customFormat="1" ht="13" x14ac:dyDescent="0.15"/>
    <row r="840" customFormat="1" ht="13" x14ac:dyDescent="0.15"/>
    <row r="841" customFormat="1" ht="13" x14ac:dyDescent="0.15"/>
    <row r="842" customFormat="1" ht="13" x14ac:dyDescent="0.15"/>
    <row r="843" customFormat="1" ht="13" x14ac:dyDescent="0.15"/>
    <row r="844" customFormat="1" ht="13" x14ac:dyDescent="0.15"/>
    <row r="845" customFormat="1" ht="13" x14ac:dyDescent="0.15"/>
    <row r="846" customFormat="1" ht="13" x14ac:dyDescent="0.15"/>
    <row r="847" customFormat="1" ht="13" x14ac:dyDescent="0.15"/>
    <row r="848" customFormat="1" ht="13" x14ac:dyDescent="0.15"/>
    <row r="849" customFormat="1" ht="13" x14ac:dyDescent="0.15"/>
    <row r="850" customFormat="1" ht="13" x14ac:dyDescent="0.15"/>
    <row r="851" customFormat="1" ht="13" x14ac:dyDescent="0.15"/>
    <row r="852" customFormat="1" ht="13" x14ac:dyDescent="0.15"/>
    <row r="853" customFormat="1" ht="13" x14ac:dyDescent="0.15"/>
    <row r="854" customFormat="1" ht="13" x14ac:dyDescent="0.15"/>
    <row r="855" customFormat="1" ht="13" x14ac:dyDescent="0.15"/>
    <row r="856" customFormat="1" ht="13" x14ac:dyDescent="0.15"/>
    <row r="857" customFormat="1" ht="13" x14ac:dyDescent="0.15"/>
    <row r="858" customFormat="1" ht="13" x14ac:dyDescent="0.15"/>
    <row r="859" customFormat="1" ht="13" x14ac:dyDescent="0.15"/>
    <row r="860" customFormat="1" ht="13" x14ac:dyDescent="0.15"/>
    <row r="861" customFormat="1" ht="13" x14ac:dyDescent="0.15"/>
    <row r="862" customFormat="1" ht="13" x14ac:dyDescent="0.15"/>
    <row r="863" customFormat="1" ht="13" x14ac:dyDescent="0.15"/>
    <row r="864" customFormat="1" ht="13" x14ac:dyDescent="0.15"/>
    <row r="865" customFormat="1" ht="13" x14ac:dyDescent="0.15"/>
    <row r="866" customFormat="1" ht="13" x14ac:dyDescent="0.15"/>
    <row r="867" customFormat="1" ht="13" x14ac:dyDescent="0.15"/>
    <row r="868" customFormat="1" ht="13" x14ac:dyDescent="0.15"/>
    <row r="869" customFormat="1" ht="13" x14ac:dyDescent="0.15"/>
    <row r="870" customFormat="1" ht="13" x14ac:dyDescent="0.15"/>
    <row r="871" customFormat="1" ht="13" x14ac:dyDescent="0.15"/>
    <row r="872" customFormat="1" ht="13" x14ac:dyDescent="0.15"/>
    <row r="873" customFormat="1" ht="13" x14ac:dyDescent="0.15"/>
    <row r="874" customFormat="1" ht="13" x14ac:dyDescent="0.15"/>
    <row r="875" customFormat="1" ht="13" x14ac:dyDescent="0.15"/>
    <row r="876" customFormat="1" ht="13" x14ac:dyDescent="0.15"/>
    <row r="877" customFormat="1" ht="13" x14ac:dyDescent="0.15"/>
    <row r="878" customFormat="1" ht="13" x14ac:dyDescent="0.15"/>
    <row r="879" customFormat="1" ht="13" x14ac:dyDescent="0.15"/>
    <row r="880" customFormat="1" ht="13" x14ac:dyDescent="0.15"/>
    <row r="881" customFormat="1" ht="13" x14ac:dyDescent="0.15"/>
    <row r="882" customFormat="1" ht="13" x14ac:dyDescent="0.15"/>
    <row r="883" customFormat="1" ht="13" x14ac:dyDescent="0.15"/>
    <row r="884" customFormat="1" ht="13" x14ac:dyDescent="0.15"/>
    <row r="885" customFormat="1" ht="13" x14ac:dyDescent="0.15"/>
    <row r="886" customFormat="1" ht="13" x14ac:dyDescent="0.15"/>
    <row r="887" customFormat="1" ht="13" x14ac:dyDescent="0.15"/>
    <row r="888" customFormat="1" ht="13" x14ac:dyDescent="0.15"/>
    <row r="889" customFormat="1" ht="13" x14ac:dyDescent="0.15"/>
    <row r="890" customFormat="1" ht="13" x14ac:dyDescent="0.15"/>
    <row r="891" customFormat="1" ht="13" x14ac:dyDescent="0.15"/>
    <row r="892" customFormat="1" ht="13" x14ac:dyDescent="0.15"/>
    <row r="893" customFormat="1" ht="13" x14ac:dyDescent="0.15"/>
    <row r="894" customFormat="1" ht="13" x14ac:dyDescent="0.15"/>
    <row r="895" customFormat="1" ht="13" x14ac:dyDescent="0.15"/>
    <row r="896" customFormat="1" ht="13" x14ac:dyDescent="0.15"/>
    <row r="897" customFormat="1" ht="13" x14ac:dyDescent="0.15"/>
    <row r="898" customFormat="1" ht="13" x14ac:dyDescent="0.15"/>
    <row r="899" customFormat="1" ht="13" x14ac:dyDescent="0.15"/>
    <row r="900" customFormat="1" ht="13" x14ac:dyDescent="0.15"/>
    <row r="901" customFormat="1" ht="13" x14ac:dyDescent="0.15"/>
    <row r="902" customFormat="1" ht="13" x14ac:dyDescent="0.15"/>
    <row r="903" customFormat="1" ht="13" x14ac:dyDescent="0.15"/>
    <row r="904" customFormat="1" ht="13" x14ac:dyDescent="0.15"/>
    <row r="905" customFormat="1" ht="13" x14ac:dyDescent="0.15"/>
    <row r="906" customFormat="1" ht="13" x14ac:dyDescent="0.15"/>
    <row r="907" customFormat="1" ht="13" x14ac:dyDescent="0.15"/>
    <row r="908" customFormat="1" ht="13" x14ac:dyDescent="0.15"/>
    <row r="909" customFormat="1" ht="13" x14ac:dyDescent="0.15"/>
    <row r="910" customFormat="1" ht="13" x14ac:dyDescent="0.15"/>
    <row r="911" customFormat="1" ht="13" x14ac:dyDescent="0.15"/>
    <row r="912" customFormat="1" ht="13" x14ac:dyDescent="0.15"/>
    <row r="913" customFormat="1" ht="13" x14ac:dyDescent="0.15"/>
    <row r="914" customFormat="1" ht="13" x14ac:dyDescent="0.15"/>
    <row r="915" customFormat="1" ht="13" x14ac:dyDescent="0.15"/>
    <row r="916" customFormat="1" ht="13" x14ac:dyDescent="0.15"/>
    <row r="917" customFormat="1" ht="13" x14ac:dyDescent="0.15"/>
    <row r="918" customFormat="1" ht="13" x14ac:dyDescent="0.15"/>
    <row r="919" customFormat="1" ht="13" x14ac:dyDescent="0.15"/>
    <row r="920" customFormat="1" ht="13" x14ac:dyDescent="0.15"/>
    <row r="921" customFormat="1" ht="13" x14ac:dyDescent="0.15"/>
    <row r="922" customFormat="1" ht="13" x14ac:dyDescent="0.15"/>
    <row r="923" customFormat="1" ht="13" x14ac:dyDescent="0.15"/>
    <row r="924" customFormat="1" ht="13" x14ac:dyDescent="0.15"/>
    <row r="925" customFormat="1" ht="13" x14ac:dyDescent="0.15"/>
    <row r="926" customFormat="1" ht="13" x14ac:dyDescent="0.15"/>
    <row r="927" customFormat="1" ht="13" x14ac:dyDescent="0.15"/>
    <row r="928" customFormat="1" ht="13" x14ac:dyDescent="0.15"/>
    <row r="929" customFormat="1" ht="13" x14ac:dyDescent="0.15"/>
    <row r="930" customFormat="1" ht="13" x14ac:dyDescent="0.15"/>
    <row r="931" customFormat="1" ht="13" x14ac:dyDescent="0.15"/>
    <row r="932" customFormat="1" ht="13" x14ac:dyDescent="0.15"/>
    <row r="933" customFormat="1" ht="13" x14ac:dyDescent="0.15"/>
    <row r="934" customFormat="1" ht="13" x14ac:dyDescent="0.15"/>
    <row r="935" customFormat="1" ht="13" x14ac:dyDescent="0.15"/>
    <row r="936" customFormat="1" ht="13" x14ac:dyDescent="0.15"/>
    <row r="937" customFormat="1" ht="13" x14ac:dyDescent="0.15"/>
    <row r="938" customFormat="1" ht="13" x14ac:dyDescent="0.15"/>
    <row r="939" customFormat="1" ht="13" x14ac:dyDescent="0.15"/>
    <row r="940" customFormat="1" ht="13" x14ac:dyDescent="0.15"/>
    <row r="941" customFormat="1" ht="13" x14ac:dyDescent="0.15"/>
    <row r="942" customFormat="1" ht="13" x14ac:dyDescent="0.15"/>
    <row r="943" customFormat="1" ht="13" x14ac:dyDescent="0.15"/>
    <row r="944" customFormat="1" ht="13" x14ac:dyDescent="0.15"/>
    <row r="945" customFormat="1" ht="13" x14ac:dyDescent="0.15"/>
    <row r="946" customFormat="1" ht="13" x14ac:dyDescent="0.15"/>
    <row r="947" customFormat="1" ht="13" x14ac:dyDescent="0.15"/>
    <row r="948" customFormat="1" ht="13" x14ac:dyDescent="0.15"/>
    <row r="949" customFormat="1" ht="13" x14ac:dyDescent="0.15"/>
    <row r="950" customFormat="1" ht="13" x14ac:dyDescent="0.15"/>
    <row r="951" customFormat="1" ht="13" x14ac:dyDescent="0.15"/>
    <row r="952" customFormat="1" ht="13" x14ac:dyDescent="0.15"/>
    <row r="953" customFormat="1" ht="13" x14ac:dyDescent="0.15"/>
    <row r="954" customFormat="1" ht="13" x14ac:dyDescent="0.15"/>
    <row r="955" customFormat="1" ht="13" x14ac:dyDescent="0.15"/>
    <row r="956" customFormat="1" ht="13" x14ac:dyDescent="0.15"/>
    <row r="957" customFormat="1" ht="13" x14ac:dyDescent="0.15"/>
    <row r="958" customFormat="1" ht="13" x14ac:dyDescent="0.15"/>
    <row r="959" customFormat="1" ht="13" x14ac:dyDescent="0.15"/>
    <row r="960" customFormat="1" ht="13" x14ac:dyDescent="0.15"/>
    <row r="961" customFormat="1" ht="13" x14ac:dyDescent="0.15"/>
    <row r="962" customFormat="1" ht="13" x14ac:dyDescent="0.15"/>
    <row r="963" customFormat="1" ht="13" x14ac:dyDescent="0.15"/>
    <row r="964" customFormat="1" ht="13" x14ac:dyDescent="0.15"/>
    <row r="965" customFormat="1" ht="13" x14ac:dyDescent="0.15"/>
    <row r="966" customFormat="1" ht="13" x14ac:dyDescent="0.15"/>
    <row r="967" customFormat="1" ht="13" x14ac:dyDescent="0.15"/>
    <row r="968" customFormat="1" ht="13" x14ac:dyDescent="0.15"/>
    <row r="969" customFormat="1" ht="13" x14ac:dyDescent="0.15"/>
    <row r="970" customFormat="1" ht="13" x14ac:dyDescent="0.15"/>
    <row r="971" customFormat="1" ht="13" x14ac:dyDescent="0.15"/>
    <row r="972" customFormat="1" ht="13" x14ac:dyDescent="0.15"/>
    <row r="973" customFormat="1" ht="13" x14ac:dyDescent="0.15"/>
    <row r="974" customFormat="1" ht="13" x14ac:dyDescent="0.15"/>
    <row r="975" customFormat="1" ht="13" x14ac:dyDescent="0.15"/>
    <row r="976" customFormat="1" ht="13" x14ac:dyDescent="0.15"/>
    <row r="977" customFormat="1" ht="13" x14ac:dyDescent="0.15"/>
    <row r="978" customFormat="1" ht="13" x14ac:dyDescent="0.15"/>
    <row r="979" customFormat="1" ht="13" x14ac:dyDescent="0.15"/>
    <row r="980" customFormat="1" ht="13" x14ac:dyDescent="0.15"/>
    <row r="981" customFormat="1" ht="13" x14ac:dyDescent="0.15"/>
    <row r="982" customFormat="1" ht="13" x14ac:dyDescent="0.15"/>
    <row r="983" customFormat="1" ht="13" x14ac:dyDescent="0.15"/>
    <row r="984" customFormat="1" ht="13" x14ac:dyDescent="0.15"/>
    <row r="985" customFormat="1" ht="13" x14ac:dyDescent="0.15"/>
    <row r="986" customFormat="1" ht="13" x14ac:dyDescent="0.15"/>
    <row r="987" customFormat="1" ht="13" x14ac:dyDescent="0.15"/>
    <row r="988" customFormat="1" ht="13" x14ac:dyDescent="0.15"/>
    <row r="989" customFormat="1" ht="13" x14ac:dyDescent="0.15"/>
    <row r="990" customFormat="1" ht="13" x14ac:dyDescent="0.15"/>
    <row r="991" customFormat="1" ht="13" x14ac:dyDescent="0.15"/>
    <row r="992" customFormat="1" ht="13" x14ac:dyDescent="0.15"/>
    <row r="993" customFormat="1" ht="13" x14ac:dyDescent="0.15"/>
    <row r="994" customFormat="1" ht="13" x14ac:dyDescent="0.15"/>
    <row r="995" customFormat="1" ht="13" x14ac:dyDescent="0.15"/>
    <row r="996" customFormat="1" ht="13" x14ac:dyDescent="0.15"/>
    <row r="997" customFormat="1" ht="13" x14ac:dyDescent="0.15"/>
    <row r="998" customFormat="1" ht="13" x14ac:dyDescent="0.15"/>
    <row r="999" customFormat="1" ht="13" x14ac:dyDescent="0.15"/>
    <row r="1000" customFormat="1" ht="13" x14ac:dyDescent="0.15"/>
    <row r="1001" customFormat="1" ht="13" x14ac:dyDescent="0.15"/>
    <row r="1002" customFormat="1" ht="13" x14ac:dyDescent="0.15"/>
    <row r="1003" customFormat="1" ht="13" x14ac:dyDescent="0.15"/>
    <row r="1004" customFormat="1" ht="13" x14ac:dyDescent="0.15"/>
    <row r="1005" customFormat="1" ht="13" x14ac:dyDescent="0.15"/>
    <row r="1006" customFormat="1" ht="13" x14ac:dyDescent="0.15"/>
    <row r="1007" customFormat="1" ht="13" x14ac:dyDescent="0.15"/>
    <row r="1008" customFormat="1" ht="13" x14ac:dyDescent="0.15"/>
    <row r="1009" customFormat="1" ht="13" x14ac:dyDescent="0.15"/>
    <row r="1010" customFormat="1" ht="13" x14ac:dyDescent="0.15"/>
    <row r="1011" customFormat="1" ht="13" x14ac:dyDescent="0.15"/>
    <row r="1012" customFormat="1" ht="13" x14ac:dyDescent="0.15"/>
    <row r="1013" customFormat="1" ht="13" x14ac:dyDescent="0.15"/>
    <row r="1014" customFormat="1" ht="13" x14ac:dyDescent="0.15"/>
    <row r="1015" customFormat="1" ht="13" x14ac:dyDescent="0.15"/>
    <row r="1016" customFormat="1" ht="13" x14ac:dyDescent="0.15"/>
    <row r="1017" customFormat="1" ht="13" x14ac:dyDescent="0.15"/>
    <row r="1018" customFormat="1" ht="13" x14ac:dyDescent="0.15"/>
    <row r="1019" customFormat="1" ht="13" x14ac:dyDescent="0.15"/>
    <row r="1020" customFormat="1" ht="13" x14ac:dyDescent="0.15"/>
    <row r="1021" customFormat="1" ht="13" x14ac:dyDescent="0.15"/>
    <row r="1022" customFormat="1" ht="13" x14ac:dyDescent="0.15"/>
    <row r="1023" customFormat="1" ht="13" x14ac:dyDescent="0.15"/>
    <row r="1024" customFormat="1" ht="13" x14ac:dyDescent="0.15"/>
    <row r="1025" customFormat="1" ht="13" x14ac:dyDescent="0.15"/>
    <row r="1026" customFormat="1" ht="13" x14ac:dyDescent="0.15"/>
    <row r="1027" customFormat="1" ht="13" x14ac:dyDescent="0.15"/>
    <row r="1028" customFormat="1" ht="13" x14ac:dyDescent="0.15"/>
    <row r="1029" customFormat="1" ht="13" x14ac:dyDescent="0.15"/>
    <row r="1030" customFormat="1" ht="13" x14ac:dyDescent="0.15"/>
    <row r="1031" customFormat="1" ht="13" x14ac:dyDescent="0.15"/>
    <row r="1032" customFormat="1" ht="13" x14ac:dyDescent="0.15"/>
    <row r="1033" customFormat="1" ht="13" x14ac:dyDescent="0.15"/>
    <row r="1034" customFormat="1" ht="13" x14ac:dyDescent="0.15"/>
    <row r="1035" customFormat="1" ht="13" x14ac:dyDescent="0.15"/>
    <row r="1036" customFormat="1" ht="13" x14ac:dyDescent="0.15"/>
    <row r="1037" customFormat="1" ht="13" x14ac:dyDescent="0.15"/>
    <row r="1038" customFormat="1" ht="13" x14ac:dyDescent="0.15"/>
    <row r="1039" customFormat="1" ht="13" x14ac:dyDescent="0.15"/>
    <row r="1040" customFormat="1" ht="13" x14ac:dyDescent="0.15"/>
    <row r="1041" customFormat="1" ht="13" x14ac:dyDescent="0.15"/>
    <row r="1042" customFormat="1" ht="13" x14ac:dyDescent="0.15"/>
    <row r="1043" customFormat="1" ht="13" x14ac:dyDescent="0.15"/>
    <row r="1044" customFormat="1" ht="13" x14ac:dyDescent="0.15"/>
    <row r="1045" customFormat="1" ht="13" x14ac:dyDescent="0.15"/>
    <row r="1046" customFormat="1" ht="13" x14ac:dyDescent="0.15"/>
    <row r="1047" customFormat="1" ht="13" x14ac:dyDescent="0.15"/>
    <row r="1048" customFormat="1" ht="13" x14ac:dyDescent="0.15"/>
    <row r="1049" customFormat="1" ht="13" x14ac:dyDescent="0.15"/>
    <row r="1050" customFormat="1" ht="13" x14ac:dyDescent="0.15"/>
    <row r="1051" customFormat="1" ht="13" x14ac:dyDescent="0.15"/>
    <row r="1052" customFormat="1" ht="13" x14ac:dyDescent="0.15"/>
    <row r="1053" customFormat="1" ht="13" x14ac:dyDescent="0.15"/>
    <row r="1054" customFormat="1" ht="13" x14ac:dyDescent="0.15"/>
    <row r="1055" customFormat="1" ht="13" x14ac:dyDescent="0.15"/>
    <row r="1056" customFormat="1" ht="13" x14ac:dyDescent="0.15"/>
    <row r="1057" customFormat="1" ht="13" x14ac:dyDescent="0.15"/>
    <row r="1058" customFormat="1" ht="13" x14ac:dyDescent="0.15"/>
    <row r="1059" customFormat="1" ht="13" x14ac:dyDescent="0.15"/>
    <row r="1060" customFormat="1" ht="13" x14ac:dyDescent="0.15"/>
    <row r="1061" customFormat="1" ht="13" x14ac:dyDescent="0.15"/>
    <row r="1062" customFormat="1" ht="13" x14ac:dyDescent="0.15"/>
    <row r="1063" customFormat="1" ht="13" x14ac:dyDescent="0.15"/>
    <row r="1064" customFormat="1" ht="13" x14ac:dyDescent="0.15"/>
    <row r="1065" customFormat="1" ht="13" x14ac:dyDescent="0.15"/>
    <row r="1066" customFormat="1" ht="13" x14ac:dyDescent="0.15"/>
    <row r="1067" customFormat="1" ht="13" x14ac:dyDescent="0.15"/>
    <row r="1068" customFormat="1" ht="13" x14ac:dyDescent="0.15"/>
    <row r="1069" customFormat="1" ht="13" x14ac:dyDescent="0.15"/>
    <row r="1070" customFormat="1" ht="13" x14ac:dyDescent="0.15"/>
    <row r="1071" customFormat="1" ht="13" x14ac:dyDescent="0.15"/>
    <row r="1072" customFormat="1" ht="13" x14ac:dyDescent="0.15"/>
    <row r="1073" customFormat="1" ht="13" x14ac:dyDescent="0.15"/>
    <row r="1074" customFormat="1" ht="13" x14ac:dyDescent="0.15"/>
    <row r="1075" customFormat="1" ht="13" x14ac:dyDescent="0.15"/>
    <row r="1076" customFormat="1" ht="13" x14ac:dyDescent="0.15"/>
    <row r="1077" customFormat="1" ht="13" x14ac:dyDescent="0.15"/>
    <row r="1078" customFormat="1" ht="13" x14ac:dyDescent="0.15"/>
    <row r="1079" customFormat="1" ht="13" x14ac:dyDescent="0.15"/>
    <row r="1080" customFormat="1" ht="13" x14ac:dyDescent="0.15"/>
    <row r="1081" customFormat="1" ht="13" x14ac:dyDescent="0.15"/>
    <row r="1082" customFormat="1" ht="13" x14ac:dyDescent="0.15"/>
    <row r="1083" customFormat="1" ht="13" x14ac:dyDescent="0.15"/>
    <row r="1084" customFormat="1" ht="13" x14ac:dyDescent="0.15"/>
    <row r="1085" customFormat="1" ht="13" x14ac:dyDescent="0.15"/>
    <row r="1086" customFormat="1" ht="13" x14ac:dyDescent="0.15"/>
    <row r="1087" customFormat="1" ht="13" x14ac:dyDescent="0.15"/>
    <row r="1088" customFormat="1" ht="13" x14ac:dyDescent="0.15"/>
    <row r="1089" customFormat="1" ht="13" x14ac:dyDescent="0.15"/>
    <row r="1090" customFormat="1" ht="13" x14ac:dyDescent="0.15"/>
    <row r="1091" customFormat="1" ht="13" x14ac:dyDescent="0.15"/>
    <row r="1092" customFormat="1" ht="13" x14ac:dyDescent="0.15"/>
    <row r="1093" customFormat="1" ht="13" x14ac:dyDescent="0.15"/>
    <row r="1094" customFormat="1" ht="13" x14ac:dyDescent="0.15"/>
    <row r="1095" customFormat="1" ht="13" x14ac:dyDescent="0.15"/>
    <row r="1096" customFormat="1" ht="13" x14ac:dyDescent="0.15"/>
    <row r="1097" customFormat="1" ht="13" x14ac:dyDescent="0.15"/>
    <row r="1098" customFormat="1" ht="13" x14ac:dyDescent="0.15"/>
    <row r="1099" customFormat="1" ht="13" x14ac:dyDescent="0.15"/>
    <row r="1100" customFormat="1" ht="13" x14ac:dyDescent="0.15"/>
    <row r="1101" customFormat="1" ht="13" x14ac:dyDescent="0.15"/>
    <row r="1102" customFormat="1" ht="13" x14ac:dyDescent="0.15"/>
    <row r="1103" customFormat="1" ht="13" x14ac:dyDescent="0.15"/>
    <row r="1104" customFormat="1" ht="13" x14ac:dyDescent="0.15"/>
    <row r="1105" customFormat="1" ht="13" x14ac:dyDescent="0.15"/>
    <row r="1106" customFormat="1" ht="13" x14ac:dyDescent="0.15"/>
    <row r="1107" customFormat="1" ht="13" x14ac:dyDescent="0.15"/>
    <row r="1108" customFormat="1" ht="13" x14ac:dyDescent="0.15"/>
    <row r="1109" customFormat="1" ht="13" x14ac:dyDescent="0.15"/>
    <row r="1110" customFormat="1" ht="13" x14ac:dyDescent="0.15"/>
    <row r="1111" customFormat="1" ht="13" x14ac:dyDescent="0.15"/>
    <row r="1112" customFormat="1" ht="13" x14ac:dyDescent="0.15"/>
    <row r="1113" customFormat="1" ht="13" x14ac:dyDescent="0.15"/>
    <row r="1114" customFormat="1" ht="13" x14ac:dyDescent="0.15"/>
    <row r="1115" customFormat="1" ht="13" x14ac:dyDescent="0.15"/>
    <row r="1116" customFormat="1" ht="13" x14ac:dyDescent="0.15"/>
    <row r="1117" customFormat="1" ht="13" x14ac:dyDescent="0.15"/>
    <row r="1118" customFormat="1" ht="13" x14ac:dyDescent="0.15"/>
    <row r="1119" customFormat="1" ht="13" x14ac:dyDescent="0.15"/>
    <row r="1120" customFormat="1" ht="13" x14ac:dyDescent="0.15"/>
    <row r="1121" customFormat="1" ht="13" x14ac:dyDescent="0.15"/>
    <row r="1122" customFormat="1" ht="13" x14ac:dyDescent="0.15"/>
    <row r="1123" customFormat="1" ht="13" x14ac:dyDescent="0.15"/>
    <row r="1124" customFormat="1" ht="13" x14ac:dyDescent="0.15"/>
    <row r="1125" customFormat="1" ht="13" x14ac:dyDescent="0.15"/>
    <row r="1126" customFormat="1" ht="13" x14ac:dyDescent="0.15"/>
    <row r="1127" customFormat="1" ht="13" x14ac:dyDescent="0.15"/>
    <row r="1128" customFormat="1" ht="13" x14ac:dyDescent="0.15"/>
    <row r="1129" customFormat="1" ht="13" x14ac:dyDescent="0.15"/>
    <row r="1130" customFormat="1" ht="13" x14ac:dyDescent="0.15"/>
    <row r="1131" customFormat="1" ht="13" x14ac:dyDescent="0.15"/>
    <row r="1132" customFormat="1" ht="13" x14ac:dyDescent="0.15"/>
    <row r="1133" customFormat="1" ht="13" x14ac:dyDescent="0.15"/>
    <row r="1134" customFormat="1" ht="13" x14ac:dyDescent="0.15"/>
    <row r="1135" customFormat="1" ht="13" x14ac:dyDescent="0.15"/>
    <row r="1136" customFormat="1" ht="13" x14ac:dyDescent="0.15"/>
    <row r="1137" customFormat="1" ht="13" x14ac:dyDescent="0.15"/>
    <row r="1138" customFormat="1" ht="13" x14ac:dyDescent="0.15"/>
    <row r="1139" customFormat="1" ht="13" x14ac:dyDescent="0.15"/>
    <row r="1140" customFormat="1" ht="13" x14ac:dyDescent="0.15"/>
    <row r="1141" customFormat="1" ht="13" x14ac:dyDescent="0.15"/>
    <row r="1142" customFormat="1" ht="13" x14ac:dyDescent="0.15"/>
    <row r="1143" customFormat="1" ht="13" x14ac:dyDescent="0.15"/>
    <row r="1144" customFormat="1" ht="13" x14ac:dyDescent="0.15"/>
    <row r="1145" customFormat="1" ht="13" x14ac:dyDescent="0.15"/>
    <row r="1146" customFormat="1" ht="13" x14ac:dyDescent="0.15"/>
    <row r="1147" customFormat="1" ht="13" x14ac:dyDescent="0.15"/>
    <row r="1148" customFormat="1" ht="13" x14ac:dyDescent="0.15"/>
    <row r="1149" customFormat="1" ht="13" x14ac:dyDescent="0.15"/>
    <row r="1150" customFormat="1" ht="13" x14ac:dyDescent="0.15"/>
    <row r="1151" customFormat="1" ht="13" x14ac:dyDescent="0.15"/>
    <row r="1152" customFormat="1" ht="13" x14ac:dyDescent="0.15"/>
    <row r="1153" customFormat="1" ht="13" x14ac:dyDescent="0.15"/>
    <row r="1154" customFormat="1" ht="13" x14ac:dyDescent="0.15"/>
    <row r="1155" customFormat="1" ht="13" x14ac:dyDescent="0.15"/>
    <row r="1156" customFormat="1" ht="13" x14ac:dyDescent="0.15"/>
    <row r="1157" customFormat="1" ht="13" x14ac:dyDescent="0.15"/>
    <row r="1158" customFormat="1" ht="13" x14ac:dyDescent="0.15"/>
    <row r="1159" customFormat="1" ht="13" x14ac:dyDescent="0.15"/>
    <row r="1160" customFormat="1" ht="13" x14ac:dyDescent="0.15"/>
    <row r="1161" customFormat="1" ht="13" x14ac:dyDescent="0.15"/>
    <row r="1162" customFormat="1" ht="13" x14ac:dyDescent="0.15"/>
    <row r="1163" customFormat="1" ht="13" x14ac:dyDescent="0.15"/>
    <row r="1164" customFormat="1" ht="13" x14ac:dyDescent="0.15"/>
    <row r="1165" customFormat="1" ht="13" x14ac:dyDescent="0.15"/>
    <row r="1166" customFormat="1" ht="13" x14ac:dyDescent="0.15"/>
    <row r="1167" customFormat="1" ht="13" x14ac:dyDescent="0.15"/>
    <row r="1168" customFormat="1" ht="13" x14ac:dyDescent="0.15"/>
    <row r="1169" customFormat="1" ht="13" x14ac:dyDescent="0.15"/>
    <row r="1170" customFormat="1" ht="13" x14ac:dyDescent="0.15"/>
    <row r="1171" customFormat="1" ht="13" x14ac:dyDescent="0.15"/>
    <row r="1172" customFormat="1" ht="13" x14ac:dyDescent="0.15"/>
    <row r="1173" customFormat="1" ht="13" x14ac:dyDescent="0.15"/>
    <row r="1174" customFormat="1" ht="13" x14ac:dyDescent="0.15"/>
    <row r="1175" customFormat="1" ht="13" x14ac:dyDescent="0.15"/>
    <row r="1176" customFormat="1" ht="13" x14ac:dyDescent="0.15"/>
    <row r="1177" customFormat="1" ht="13" x14ac:dyDescent="0.15"/>
    <row r="1178" customFormat="1" ht="13" x14ac:dyDescent="0.15"/>
    <row r="1179" customFormat="1" ht="13" x14ac:dyDescent="0.15"/>
    <row r="1180" customFormat="1" ht="13" x14ac:dyDescent="0.15"/>
    <row r="1181" customFormat="1" ht="13" x14ac:dyDescent="0.15"/>
    <row r="1182" customFormat="1" ht="13" x14ac:dyDescent="0.15"/>
    <row r="1183" customFormat="1" ht="13" x14ac:dyDescent="0.15"/>
    <row r="1184" customFormat="1" ht="13" x14ac:dyDescent="0.15"/>
    <row r="1185" customFormat="1" ht="13" x14ac:dyDescent="0.15"/>
    <row r="1186" customFormat="1" ht="13" x14ac:dyDescent="0.15"/>
    <row r="1187" customFormat="1" ht="13" x14ac:dyDescent="0.15"/>
    <row r="1188" customFormat="1" ht="13" x14ac:dyDescent="0.15"/>
    <row r="1189" customFormat="1" ht="13" x14ac:dyDescent="0.15"/>
    <row r="1190" customFormat="1" ht="13" x14ac:dyDescent="0.15"/>
    <row r="1191" customFormat="1" ht="13" x14ac:dyDescent="0.15"/>
    <row r="1192" customFormat="1" ht="13" x14ac:dyDescent="0.15"/>
    <row r="1193" customFormat="1" ht="13" x14ac:dyDescent="0.15"/>
    <row r="1194" customFormat="1" ht="13" x14ac:dyDescent="0.15"/>
    <row r="1195" customFormat="1" ht="13" x14ac:dyDescent="0.15"/>
    <row r="1196" customFormat="1" ht="13" x14ac:dyDescent="0.15"/>
    <row r="1197" customFormat="1" ht="13" x14ac:dyDescent="0.15"/>
    <row r="1198" customFormat="1" ht="13" x14ac:dyDescent="0.15"/>
    <row r="1199" customFormat="1" ht="13" x14ac:dyDescent="0.15"/>
    <row r="1200" customFormat="1" ht="13" x14ac:dyDescent="0.15"/>
    <row r="1201" customFormat="1" ht="13" x14ac:dyDescent="0.15"/>
    <row r="1202" customFormat="1" ht="13" x14ac:dyDescent="0.15"/>
    <row r="1203" customFormat="1" ht="13" x14ac:dyDescent="0.15"/>
    <row r="1204" customFormat="1" ht="13" x14ac:dyDescent="0.15"/>
    <row r="1205" customFormat="1" ht="13" x14ac:dyDescent="0.15"/>
    <row r="1206" customFormat="1" ht="13" x14ac:dyDescent="0.15"/>
    <row r="1207" customFormat="1" ht="13" x14ac:dyDescent="0.15"/>
    <row r="1208" customFormat="1" ht="13" x14ac:dyDescent="0.15"/>
    <row r="1209" customFormat="1" ht="13" x14ac:dyDescent="0.15"/>
    <row r="1210" customFormat="1" ht="13" x14ac:dyDescent="0.15"/>
    <row r="1211" customFormat="1" ht="13" x14ac:dyDescent="0.15"/>
    <row r="1212" customFormat="1" ht="13" x14ac:dyDescent="0.15"/>
    <row r="1213" customFormat="1" ht="13" x14ac:dyDescent="0.15"/>
    <row r="1214" customFormat="1" ht="13" x14ac:dyDescent="0.15"/>
    <row r="1215" customFormat="1" ht="13" x14ac:dyDescent="0.15"/>
    <row r="1216" customFormat="1" ht="13" x14ac:dyDescent="0.15"/>
    <row r="1217" customFormat="1" ht="13" x14ac:dyDescent="0.15"/>
    <row r="1218" customFormat="1" ht="13" x14ac:dyDescent="0.15"/>
    <row r="1219" customFormat="1" ht="13" x14ac:dyDescent="0.15"/>
    <row r="1220" customFormat="1" ht="13" x14ac:dyDescent="0.15"/>
    <row r="1221" customFormat="1" ht="13" x14ac:dyDescent="0.15"/>
    <row r="1222" customFormat="1" ht="13" x14ac:dyDescent="0.15"/>
    <row r="1223" customFormat="1" ht="13" x14ac:dyDescent="0.15"/>
    <row r="1224" customFormat="1" ht="13" x14ac:dyDescent="0.15"/>
    <row r="1225" customFormat="1" ht="13" x14ac:dyDescent="0.15"/>
    <row r="1226" customFormat="1" ht="13" x14ac:dyDescent="0.15"/>
    <row r="1227" customFormat="1" ht="13" x14ac:dyDescent="0.15"/>
    <row r="1228" customFormat="1" ht="13" x14ac:dyDescent="0.15"/>
    <row r="1229" customFormat="1" ht="13" x14ac:dyDescent="0.15"/>
    <row r="1230" customFormat="1" ht="13" x14ac:dyDescent="0.15"/>
    <row r="1231" customFormat="1" ht="13" x14ac:dyDescent="0.15"/>
    <row r="1232" customFormat="1" ht="13" x14ac:dyDescent="0.15"/>
    <row r="1233" customFormat="1" ht="13" x14ac:dyDescent="0.15"/>
    <row r="1234" customFormat="1" ht="13" x14ac:dyDescent="0.15"/>
    <row r="1235" customFormat="1" ht="13" x14ac:dyDescent="0.15"/>
    <row r="1236" customFormat="1" ht="13" x14ac:dyDescent="0.15"/>
    <row r="1237" customFormat="1" ht="13" x14ac:dyDescent="0.15"/>
    <row r="1238" customFormat="1" ht="13" x14ac:dyDescent="0.15"/>
    <row r="1239" customFormat="1" ht="13" x14ac:dyDescent="0.15"/>
    <row r="1240" customFormat="1" ht="13" x14ac:dyDescent="0.15"/>
    <row r="1241" customFormat="1" ht="13" x14ac:dyDescent="0.15"/>
    <row r="1242" customFormat="1" ht="13" x14ac:dyDescent="0.15"/>
    <row r="1243" customFormat="1" ht="13" x14ac:dyDescent="0.15"/>
    <row r="1244" customFormat="1" ht="13" x14ac:dyDescent="0.15"/>
    <row r="1245" customFormat="1" ht="13" x14ac:dyDescent="0.15"/>
    <row r="1246" customFormat="1" ht="13" x14ac:dyDescent="0.15"/>
    <row r="1247" customFormat="1" ht="13" x14ac:dyDescent="0.15"/>
    <row r="1248" customFormat="1" ht="13" x14ac:dyDescent="0.15"/>
    <row r="1249" customFormat="1" ht="13" x14ac:dyDescent="0.15"/>
    <row r="1250" customFormat="1" ht="13" x14ac:dyDescent="0.15"/>
    <row r="1251" customFormat="1" ht="13" x14ac:dyDescent="0.15"/>
    <row r="1252" customFormat="1" ht="13" x14ac:dyDescent="0.15"/>
    <row r="1253" customFormat="1" ht="13" x14ac:dyDescent="0.15"/>
    <row r="1254" customFormat="1" ht="13" x14ac:dyDescent="0.15"/>
    <row r="1255" customFormat="1" ht="13" x14ac:dyDescent="0.15"/>
    <row r="1256" customFormat="1" ht="13" x14ac:dyDescent="0.15"/>
    <row r="1257" customFormat="1" ht="13" x14ac:dyDescent="0.15"/>
    <row r="1258" customFormat="1" ht="13" x14ac:dyDescent="0.15"/>
    <row r="1259" customFormat="1" ht="13" x14ac:dyDescent="0.15"/>
    <row r="1260" customFormat="1" ht="13" x14ac:dyDescent="0.15"/>
    <row r="1261" customFormat="1" ht="13" x14ac:dyDescent="0.15"/>
    <row r="1262" customFormat="1" ht="13" x14ac:dyDescent="0.15"/>
    <row r="1263" customFormat="1" ht="13" x14ac:dyDescent="0.15"/>
    <row r="1264" customFormat="1" ht="13" x14ac:dyDescent="0.15"/>
    <row r="1265" customFormat="1" ht="13" x14ac:dyDescent="0.15"/>
    <row r="1266" customFormat="1" ht="13" x14ac:dyDescent="0.15"/>
    <row r="1267" customFormat="1" ht="13" x14ac:dyDescent="0.15"/>
    <row r="1268" customFormat="1" ht="13" x14ac:dyDescent="0.15"/>
    <row r="1269" customFormat="1" ht="13" x14ac:dyDescent="0.15"/>
    <row r="1270" customFormat="1" ht="13" x14ac:dyDescent="0.15"/>
    <row r="1271" customFormat="1" ht="13" x14ac:dyDescent="0.15"/>
    <row r="1272" customFormat="1" ht="13" x14ac:dyDescent="0.15"/>
    <row r="1273" customFormat="1" ht="13" x14ac:dyDescent="0.15"/>
    <row r="1274" customFormat="1" ht="13" x14ac:dyDescent="0.15"/>
    <row r="1275" customFormat="1" ht="13" x14ac:dyDescent="0.15"/>
    <row r="1276" customFormat="1" ht="13" x14ac:dyDescent="0.15"/>
    <row r="1277" customFormat="1" ht="13" x14ac:dyDescent="0.15"/>
    <row r="1278" customFormat="1" ht="13" x14ac:dyDescent="0.15"/>
    <row r="1279" customFormat="1" ht="13" x14ac:dyDescent="0.15"/>
    <row r="1280" customFormat="1" ht="13" x14ac:dyDescent="0.15"/>
    <row r="1281" customFormat="1" ht="13" x14ac:dyDescent="0.15"/>
    <row r="1282" customFormat="1" ht="13" x14ac:dyDescent="0.15"/>
    <row r="1283" customFormat="1" ht="13" x14ac:dyDescent="0.15"/>
    <row r="1284" customFormat="1" ht="13" x14ac:dyDescent="0.15"/>
    <row r="1285" customFormat="1" ht="13" x14ac:dyDescent="0.15"/>
    <row r="1286" customFormat="1" ht="13" x14ac:dyDescent="0.15"/>
    <row r="1287" customFormat="1" ht="13" x14ac:dyDescent="0.15"/>
    <row r="1288" customFormat="1" ht="13" x14ac:dyDescent="0.15"/>
    <row r="1289" customFormat="1" ht="13" x14ac:dyDescent="0.15"/>
    <row r="1290" customFormat="1" ht="13" x14ac:dyDescent="0.15"/>
    <row r="1291" customFormat="1" ht="13" x14ac:dyDescent="0.15"/>
    <row r="1292" customFormat="1" ht="13" x14ac:dyDescent="0.15"/>
    <row r="1293" customFormat="1" ht="13" x14ac:dyDescent="0.15"/>
    <row r="1294" customFormat="1" ht="13" x14ac:dyDescent="0.15"/>
    <row r="1295" customFormat="1" ht="13" x14ac:dyDescent="0.15"/>
    <row r="1296" customFormat="1" ht="13" x14ac:dyDescent="0.15"/>
    <row r="1297" customFormat="1" ht="13" x14ac:dyDescent="0.15"/>
    <row r="1298" customFormat="1" ht="13" x14ac:dyDescent="0.15"/>
    <row r="1299" customFormat="1" ht="13" x14ac:dyDescent="0.15"/>
    <row r="1300" customFormat="1" ht="13" x14ac:dyDescent="0.15"/>
    <row r="1301" customFormat="1" ht="13" x14ac:dyDescent="0.15"/>
    <row r="1302" customFormat="1" ht="13" x14ac:dyDescent="0.15"/>
    <row r="1303" customFormat="1" ht="13" x14ac:dyDescent="0.15"/>
    <row r="1304" customFormat="1" ht="13" x14ac:dyDescent="0.15"/>
    <row r="1305" customFormat="1" ht="13" x14ac:dyDescent="0.15"/>
    <row r="1306" customFormat="1" ht="13" x14ac:dyDescent="0.15"/>
    <row r="1307" customFormat="1" ht="13" x14ac:dyDescent="0.15"/>
    <row r="1308" customFormat="1" ht="13" x14ac:dyDescent="0.15"/>
    <row r="1309" customFormat="1" ht="13" x14ac:dyDescent="0.15"/>
    <row r="1310" customFormat="1" ht="13" x14ac:dyDescent="0.15"/>
    <row r="1311" customFormat="1" ht="13" x14ac:dyDescent="0.15"/>
    <row r="1312" customFormat="1" ht="13" x14ac:dyDescent="0.15"/>
    <row r="1313" customFormat="1" ht="13" x14ac:dyDescent="0.15"/>
    <row r="1314" customFormat="1" ht="13" x14ac:dyDescent="0.15"/>
    <row r="1315" customFormat="1" ht="13" x14ac:dyDescent="0.15"/>
    <row r="1316" customFormat="1" ht="13" x14ac:dyDescent="0.15"/>
    <row r="1317" customFormat="1" ht="13" x14ac:dyDescent="0.15"/>
    <row r="1318" customFormat="1" ht="13" x14ac:dyDescent="0.15"/>
    <row r="1319" customFormat="1" ht="13" x14ac:dyDescent="0.15"/>
    <row r="1320" customFormat="1" ht="13" x14ac:dyDescent="0.15"/>
    <row r="1321" customFormat="1" ht="13" x14ac:dyDescent="0.15"/>
    <row r="1322" customFormat="1" ht="13" x14ac:dyDescent="0.15"/>
    <row r="1323" customFormat="1" ht="13" x14ac:dyDescent="0.15"/>
    <row r="1324" customFormat="1" ht="13" x14ac:dyDescent="0.15"/>
    <row r="1325" customFormat="1" ht="13" x14ac:dyDescent="0.15"/>
    <row r="1326" customFormat="1" ht="13" x14ac:dyDescent="0.15"/>
    <row r="1327" customFormat="1" ht="13" x14ac:dyDescent="0.15"/>
    <row r="1328" customFormat="1" ht="13" x14ac:dyDescent="0.15"/>
    <row r="1329" customFormat="1" ht="13" x14ac:dyDescent="0.15"/>
    <row r="1330" customFormat="1" ht="13" x14ac:dyDescent="0.15"/>
    <row r="1331" customFormat="1" ht="13" x14ac:dyDescent="0.15"/>
    <row r="1332" customFormat="1" ht="13" x14ac:dyDescent="0.15"/>
    <row r="1333" customFormat="1" ht="13" x14ac:dyDescent="0.15"/>
    <row r="1334" customFormat="1" ht="13" x14ac:dyDescent="0.15"/>
    <row r="1335" customFormat="1" ht="13" x14ac:dyDescent="0.15"/>
    <row r="1336" customFormat="1" ht="13" x14ac:dyDescent="0.15"/>
    <row r="1337" customFormat="1" ht="13" x14ac:dyDescent="0.15"/>
    <row r="1338" customFormat="1" ht="13" x14ac:dyDescent="0.15"/>
    <row r="1339" customFormat="1" ht="13" x14ac:dyDescent="0.15"/>
    <row r="1340" customFormat="1" ht="13" x14ac:dyDescent="0.15"/>
    <row r="1341" customFormat="1" ht="13" x14ac:dyDescent="0.15"/>
    <row r="1342" customFormat="1" ht="13" x14ac:dyDescent="0.15"/>
    <row r="1343" customFormat="1" ht="13" x14ac:dyDescent="0.15"/>
    <row r="1344" customFormat="1" ht="13" x14ac:dyDescent="0.15"/>
    <row r="1345" customFormat="1" ht="13" x14ac:dyDescent="0.15"/>
    <row r="1346" customFormat="1" ht="13" x14ac:dyDescent="0.15"/>
    <row r="1347" customFormat="1" ht="13" x14ac:dyDescent="0.15"/>
    <row r="1348" customFormat="1" ht="13" x14ac:dyDescent="0.15"/>
    <row r="1349" customFormat="1" ht="13" x14ac:dyDescent="0.15"/>
    <row r="1350" customFormat="1" ht="13" x14ac:dyDescent="0.15"/>
    <row r="1351" customFormat="1" ht="13" x14ac:dyDescent="0.15"/>
    <row r="1352" customFormat="1" ht="13" x14ac:dyDescent="0.15"/>
    <row r="1353" customFormat="1" ht="13" x14ac:dyDescent="0.15"/>
    <row r="1354" customFormat="1" ht="13" x14ac:dyDescent="0.15"/>
    <row r="1355" customFormat="1" ht="13" x14ac:dyDescent="0.15"/>
    <row r="1356" customFormat="1" ht="13" x14ac:dyDescent="0.15"/>
    <row r="1357" customFormat="1" ht="13" x14ac:dyDescent="0.15"/>
    <row r="1358" customFormat="1" ht="13" x14ac:dyDescent="0.15"/>
    <row r="1359" customFormat="1" ht="13" x14ac:dyDescent="0.15"/>
    <row r="1360" customFormat="1" ht="13" x14ac:dyDescent="0.15"/>
    <row r="1361" customFormat="1" ht="13" x14ac:dyDescent="0.15"/>
    <row r="1362" customFormat="1" ht="13" x14ac:dyDescent="0.15"/>
    <row r="1363" customFormat="1" ht="13" x14ac:dyDescent="0.15"/>
    <row r="1364" customFormat="1" ht="13" x14ac:dyDescent="0.15"/>
    <row r="1365" customFormat="1" ht="13" x14ac:dyDescent="0.15"/>
    <row r="1366" customFormat="1" ht="13" x14ac:dyDescent="0.15"/>
    <row r="1367" customFormat="1" ht="13" x14ac:dyDescent="0.15"/>
    <row r="1368" customFormat="1" ht="13" x14ac:dyDescent="0.15"/>
    <row r="1369" customFormat="1" ht="13" x14ac:dyDescent="0.15"/>
    <row r="1370" customFormat="1" ht="13" x14ac:dyDescent="0.15"/>
    <row r="1371" customFormat="1" ht="13" x14ac:dyDescent="0.15"/>
    <row r="1372" customFormat="1" ht="13" x14ac:dyDescent="0.15"/>
    <row r="1373" customFormat="1" ht="13" x14ac:dyDescent="0.15"/>
    <row r="1374" customFormat="1" ht="13" x14ac:dyDescent="0.15"/>
    <row r="1375" customFormat="1" ht="13" x14ac:dyDescent="0.15"/>
    <row r="1376" customFormat="1" ht="13" x14ac:dyDescent="0.15"/>
    <row r="1377" customFormat="1" ht="13" x14ac:dyDescent="0.15"/>
    <row r="1378" customFormat="1" ht="13" x14ac:dyDescent="0.15"/>
    <row r="1379" customFormat="1" ht="13" x14ac:dyDescent="0.15"/>
    <row r="1380" customFormat="1" ht="13" x14ac:dyDescent="0.15"/>
    <row r="1381" customFormat="1" ht="13" x14ac:dyDescent="0.15"/>
    <row r="1382" customFormat="1" ht="13" x14ac:dyDescent="0.15"/>
    <row r="1383" customFormat="1" ht="13" x14ac:dyDescent="0.15"/>
    <row r="1384" customFormat="1" ht="13" x14ac:dyDescent="0.15"/>
    <row r="1385" customFormat="1" ht="13" x14ac:dyDescent="0.15"/>
    <row r="1386" customFormat="1" ht="13" x14ac:dyDescent="0.15"/>
    <row r="1387" customFormat="1" ht="13" x14ac:dyDescent="0.15"/>
    <row r="1388" customFormat="1" ht="13" x14ac:dyDescent="0.15"/>
    <row r="1389" customFormat="1" ht="13" x14ac:dyDescent="0.15"/>
    <row r="1390" customFormat="1" ht="13" x14ac:dyDescent="0.15"/>
    <row r="1391" customFormat="1" ht="13" x14ac:dyDescent="0.15"/>
    <row r="1392" customFormat="1" ht="13" x14ac:dyDescent="0.15"/>
    <row r="1393" customFormat="1" ht="13" x14ac:dyDescent="0.15"/>
    <row r="1394" customFormat="1" ht="13" x14ac:dyDescent="0.15"/>
    <row r="1395" customFormat="1" ht="13" x14ac:dyDescent="0.15"/>
    <row r="1396" customFormat="1" ht="13" x14ac:dyDescent="0.15"/>
    <row r="1397" customFormat="1" ht="13" x14ac:dyDescent="0.15"/>
    <row r="1398" customFormat="1" ht="13" x14ac:dyDescent="0.15"/>
    <row r="1399" customFormat="1" ht="13" x14ac:dyDescent="0.15"/>
    <row r="1400" customFormat="1" ht="13" x14ac:dyDescent="0.15"/>
    <row r="1401" customFormat="1" ht="13" x14ac:dyDescent="0.15"/>
    <row r="1402" customFormat="1" ht="13" x14ac:dyDescent="0.15"/>
    <row r="1403" customFormat="1" ht="13" x14ac:dyDescent="0.15"/>
    <row r="1404" customFormat="1" ht="13" x14ac:dyDescent="0.15"/>
    <row r="1405" customFormat="1" ht="13" x14ac:dyDescent="0.15"/>
    <row r="1406" customFormat="1" ht="13" x14ac:dyDescent="0.15"/>
    <row r="1407" customFormat="1" ht="13" x14ac:dyDescent="0.15"/>
    <row r="1408" customFormat="1" ht="13" x14ac:dyDescent="0.15"/>
    <row r="1409" customFormat="1" ht="13" x14ac:dyDescent="0.15"/>
    <row r="1410" customFormat="1" ht="13" x14ac:dyDescent="0.15"/>
    <row r="1411" customFormat="1" ht="13" x14ac:dyDescent="0.15"/>
    <row r="1412" customFormat="1" ht="13" x14ac:dyDescent="0.15"/>
    <row r="1413" customFormat="1" ht="13" x14ac:dyDescent="0.15"/>
    <row r="1414" customFormat="1" ht="13" x14ac:dyDescent="0.15"/>
    <row r="1415" customFormat="1" ht="13" x14ac:dyDescent="0.15"/>
    <row r="1416" customFormat="1" ht="13" x14ac:dyDescent="0.15"/>
    <row r="1417" customFormat="1" ht="13" x14ac:dyDescent="0.15"/>
    <row r="1418" customFormat="1" ht="13" x14ac:dyDescent="0.15"/>
    <row r="1419" customFormat="1" ht="13" x14ac:dyDescent="0.15"/>
    <row r="1420" customFormat="1" ht="13" x14ac:dyDescent="0.15"/>
    <row r="1421" customFormat="1" ht="13" x14ac:dyDescent="0.15"/>
    <row r="1422" customFormat="1" ht="13" x14ac:dyDescent="0.15"/>
    <row r="1423" customFormat="1" ht="13" x14ac:dyDescent="0.15"/>
    <row r="1424" customFormat="1" ht="13" x14ac:dyDescent="0.15"/>
    <row r="1425" customFormat="1" ht="13" x14ac:dyDescent="0.15"/>
    <row r="1426" customFormat="1" ht="13" x14ac:dyDescent="0.15"/>
    <row r="1427" customFormat="1" ht="13" x14ac:dyDescent="0.15"/>
    <row r="1428" customFormat="1" ht="13" x14ac:dyDescent="0.15"/>
    <row r="1429" customFormat="1" ht="13" x14ac:dyDescent="0.15"/>
    <row r="1430" customFormat="1" ht="13" x14ac:dyDescent="0.15"/>
    <row r="1431" customFormat="1" ht="13" x14ac:dyDescent="0.15"/>
    <row r="1432" customFormat="1" ht="13" x14ac:dyDescent="0.15"/>
    <row r="1433" customFormat="1" ht="13" x14ac:dyDescent="0.15"/>
    <row r="1434" customFormat="1" ht="13" x14ac:dyDescent="0.15"/>
    <row r="1435" customFormat="1" ht="13" x14ac:dyDescent="0.15"/>
    <row r="1436" customFormat="1" ht="13" x14ac:dyDescent="0.15"/>
    <row r="1437" customFormat="1" ht="13" x14ac:dyDescent="0.15"/>
    <row r="1438" customFormat="1" ht="13" x14ac:dyDescent="0.15"/>
    <row r="1439" customFormat="1" ht="13" x14ac:dyDescent="0.15"/>
    <row r="1440" customFormat="1" ht="13" x14ac:dyDescent="0.15"/>
    <row r="1441" customFormat="1" ht="13" x14ac:dyDescent="0.15"/>
    <row r="1442" customFormat="1" ht="13" x14ac:dyDescent="0.15"/>
    <row r="1443" customFormat="1" ht="13" x14ac:dyDescent="0.15"/>
    <row r="1444" customFormat="1" ht="13" x14ac:dyDescent="0.15"/>
    <row r="1445" customFormat="1" ht="13" x14ac:dyDescent="0.15"/>
    <row r="1446" customFormat="1" ht="13" x14ac:dyDescent="0.15"/>
    <row r="1447" customFormat="1" ht="13" x14ac:dyDescent="0.15"/>
    <row r="1448" customFormat="1" ht="13" x14ac:dyDescent="0.15"/>
    <row r="1449" customFormat="1" ht="13" x14ac:dyDescent="0.15"/>
    <row r="1450" customFormat="1" ht="13" x14ac:dyDescent="0.15"/>
    <row r="1451" customFormat="1" ht="13" x14ac:dyDescent="0.15"/>
    <row r="1452" customFormat="1" ht="13" x14ac:dyDescent="0.15"/>
    <row r="1453" customFormat="1" ht="13" x14ac:dyDescent="0.15"/>
    <row r="1454" customFormat="1" ht="13" x14ac:dyDescent="0.15"/>
    <row r="1455" customFormat="1" ht="13" x14ac:dyDescent="0.15"/>
    <row r="1456" customFormat="1" ht="13" x14ac:dyDescent="0.15"/>
    <row r="1457" customFormat="1" ht="13" x14ac:dyDescent="0.15"/>
    <row r="1458" customFormat="1" ht="13" x14ac:dyDescent="0.15"/>
    <row r="1459" customFormat="1" ht="13" x14ac:dyDescent="0.15"/>
    <row r="1460" customFormat="1" ht="13" x14ac:dyDescent="0.15"/>
    <row r="1461" customFormat="1" ht="13" x14ac:dyDescent="0.15"/>
    <row r="1462" customFormat="1" ht="13" x14ac:dyDescent="0.15"/>
    <row r="1463" customFormat="1" ht="13" x14ac:dyDescent="0.15"/>
    <row r="1464" customFormat="1" ht="13" x14ac:dyDescent="0.15"/>
    <row r="1465" customFormat="1" ht="13" x14ac:dyDescent="0.15"/>
    <row r="1466" customFormat="1" ht="13" x14ac:dyDescent="0.15"/>
    <row r="1467" customFormat="1" ht="13" x14ac:dyDescent="0.15"/>
    <row r="1468" customFormat="1" ht="13" x14ac:dyDescent="0.15"/>
    <row r="1469" customFormat="1" ht="13" x14ac:dyDescent="0.15"/>
    <row r="1470" customFormat="1" ht="13" x14ac:dyDescent="0.15"/>
    <row r="1471" customFormat="1" ht="13" x14ac:dyDescent="0.15"/>
    <row r="1472" customFormat="1" ht="13" x14ac:dyDescent="0.15"/>
    <row r="1473" customFormat="1" ht="13" x14ac:dyDescent="0.15"/>
    <row r="1474" customFormat="1" ht="13" x14ac:dyDescent="0.15"/>
    <row r="1475" customFormat="1" ht="13" x14ac:dyDescent="0.15"/>
    <row r="1476" customFormat="1" ht="13" x14ac:dyDescent="0.15"/>
    <row r="1477" customFormat="1" ht="13" x14ac:dyDescent="0.15"/>
    <row r="1478" customFormat="1" ht="13" x14ac:dyDescent="0.15"/>
    <row r="1479" customFormat="1" ht="13" x14ac:dyDescent="0.15"/>
    <row r="1480" customFormat="1" ht="13" x14ac:dyDescent="0.15"/>
    <row r="1481" customFormat="1" ht="13" x14ac:dyDescent="0.15"/>
    <row r="1482" customFormat="1" ht="13" x14ac:dyDescent="0.15"/>
    <row r="1483" customFormat="1" ht="13" x14ac:dyDescent="0.15"/>
    <row r="1484" customFormat="1" ht="13" x14ac:dyDescent="0.15"/>
    <row r="1485" customFormat="1" ht="13" x14ac:dyDescent="0.15"/>
    <row r="1486" customFormat="1" ht="13" x14ac:dyDescent="0.15"/>
    <row r="1487" customFormat="1" ht="13" x14ac:dyDescent="0.15"/>
    <row r="1488" customFormat="1" ht="13" x14ac:dyDescent="0.15"/>
    <row r="1489" customFormat="1" ht="13" x14ac:dyDescent="0.15"/>
    <row r="1490" customFormat="1" ht="13" x14ac:dyDescent="0.15"/>
    <row r="1491" customFormat="1" ht="13" x14ac:dyDescent="0.15"/>
    <row r="1492" customFormat="1" ht="13" x14ac:dyDescent="0.15"/>
    <row r="1493" customFormat="1" ht="13" x14ac:dyDescent="0.15"/>
    <row r="1494" customFormat="1" ht="13" x14ac:dyDescent="0.15"/>
    <row r="1495" customFormat="1" ht="13" x14ac:dyDescent="0.15"/>
    <row r="1496" customFormat="1" ht="13" x14ac:dyDescent="0.15"/>
    <row r="1497" customFormat="1" ht="13" x14ac:dyDescent="0.15"/>
    <row r="1498" customFormat="1" ht="13" x14ac:dyDescent="0.15"/>
    <row r="1499" customFormat="1" ht="13" x14ac:dyDescent="0.15"/>
    <row r="1500" customFormat="1" ht="13" x14ac:dyDescent="0.15"/>
    <row r="1501" customFormat="1" ht="13" x14ac:dyDescent="0.15"/>
    <row r="1502" customFormat="1" ht="13" x14ac:dyDescent="0.15"/>
    <row r="1503" customFormat="1" ht="13" x14ac:dyDescent="0.15"/>
    <row r="1504" customFormat="1" ht="13" x14ac:dyDescent="0.15"/>
    <row r="1505" customFormat="1" ht="13" x14ac:dyDescent="0.15"/>
    <row r="1506" customFormat="1" ht="13" x14ac:dyDescent="0.15"/>
    <row r="1507" customFormat="1" ht="13" x14ac:dyDescent="0.15"/>
    <row r="1508" customFormat="1" ht="13" x14ac:dyDescent="0.15"/>
    <row r="1509" customFormat="1" ht="13" x14ac:dyDescent="0.15"/>
    <row r="1510" customFormat="1" ht="13" x14ac:dyDescent="0.15"/>
    <row r="1511" customFormat="1" ht="13" x14ac:dyDescent="0.15"/>
    <row r="1512" customFormat="1" ht="13" x14ac:dyDescent="0.15"/>
    <row r="1513" customFormat="1" ht="13" x14ac:dyDescent="0.15"/>
    <row r="1514" customFormat="1" ht="13" x14ac:dyDescent="0.15"/>
    <row r="1515" customFormat="1" ht="13" x14ac:dyDescent="0.15"/>
    <row r="1516" customFormat="1" ht="13" x14ac:dyDescent="0.15"/>
    <row r="1517" customFormat="1" ht="13" x14ac:dyDescent="0.15"/>
    <row r="1518" customFormat="1" ht="13" x14ac:dyDescent="0.15"/>
    <row r="1519" customFormat="1" ht="13" x14ac:dyDescent="0.15"/>
    <row r="1520" customFormat="1" ht="13" x14ac:dyDescent="0.15"/>
    <row r="1521" customFormat="1" ht="13" x14ac:dyDescent="0.15"/>
    <row r="1522" customFormat="1" ht="13" x14ac:dyDescent="0.15"/>
    <row r="1523" customFormat="1" ht="13" x14ac:dyDescent="0.15"/>
    <row r="1524" customFormat="1" ht="13" x14ac:dyDescent="0.15"/>
    <row r="1525" customFormat="1" ht="13" x14ac:dyDescent="0.15"/>
    <row r="1526" customFormat="1" ht="13" x14ac:dyDescent="0.15"/>
    <row r="1527" customFormat="1" ht="13" x14ac:dyDescent="0.15"/>
    <row r="1528" customFormat="1" ht="13" x14ac:dyDescent="0.15"/>
    <row r="1529" customFormat="1" ht="13" x14ac:dyDescent="0.15"/>
    <row r="1530" customFormat="1" ht="13" x14ac:dyDescent="0.15"/>
    <row r="1531" customFormat="1" ht="13" x14ac:dyDescent="0.15"/>
    <row r="1532" customFormat="1" ht="13" x14ac:dyDescent="0.15"/>
    <row r="1533" customFormat="1" ht="13" x14ac:dyDescent="0.15"/>
    <row r="1534" customFormat="1" ht="13" x14ac:dyDescent="0.15"/>
    <row r="1535" customFormat="1" ht="13" x14ac:dyDescent="0.15"/>
    <row r="1536" customFormat="1" ht="13" x14ac:dyDescent="0.15"/>
    <row r="1537" customFormat="1" ht="13" x14ac:dyDescent="0.15"/>
    <row r="1538" customFormat="1" ht="13" x14ac:dyDescent="0.15"/>
    <row r="1539" customFormat="1" ht="13" x14ac:dyDescent="0.15"/>
    <row r="1540" customFormat="1" ht="13" x14ac:dyDescent="0.15"/>
    <row r="1541" customFormat="1" ht="13" x14ac:dyDescent="0.15"/>
    <row r="1542" customFormat="1" ht="13" x14ac:dyDescent="0.15"/>
    <row r="1543" customFormat="1" ht="13" x14ac:dyDescent="0.15"/>
    <row r="1544" customFormat="1" ht="13" x14ac:dyDescent="0.15"/>
    <row r="1545" customFormat="1" ht="13" x14ac:dyDescent="0.15"/>
    <row r="1546" customFormat="1" ht="13" x14ac:dyDescent="0.15"/>
    <row r="1547" customFormat="1" ht="13" x14ac:dyDescent="0.15"/>
    <row r="1548" customFormat="1" ht="13" x14ac:dyDescent="0.15"/>
    <row r="1549" customFormat="1" ht="13" x14ac:dyDescent="0.15"/>
    <row r="1550" customFormat="1" ht="13" x14ac:dyDescent="0.15"/>
    <row r="1551" customFormat="1" ht="13" x14ac:dyDescent="0.15"/>
    <row r="1552" customFormat="1" ht="13" x14ac:dyDescent="0.15"/>
    <row r="1553" customFormat="1" ht="13" x14ac:dyDescent="0.15"/>
    <row r="1554" customFormat="1" ht="13" x14ac:dyDescent="0.15"/>
    <row r="1555" customFormat="1" ht="13" x14ac:dyDescent="0.15"/>
    <row r="1556" customFormat="1" ht="13" x14ac:dyDescent="0.15"/>
    <row r="1557" customFormat="1" ht="13" x14ac:dyDescent="0.15"/>
    <row r="1558" customFormat="1" ht="13" x14ac:dyDescent="0.15"/>
    <row r="1559" customFormat="1" ht="13" x14ac:dyDescent="0.15"/>
    <row r="1560" customFormat="1" ht="13" x14ac:dyDescent="0.15"/>
    <row r="1561" customFormat="1" ht="13" x14ac:dyDescent="0.15"/>
    <row r="1562" customFormat="1" ht="13" x14ac:dyDescent="0.15"/>
    <row r="1563" customFormat="1" ht="13" x14ac:dyDescent="0.15"/>
    <row r="1564" customFormat="1" ht="13" x14ac:dyDescent="0.15"/>
    <row r="1565" customFormat="1" ht="13" x14ac:dyDescent="0.15"/>
    <row r="1566" customFormat="1" ht="13" x14ac:dyDescent="0.15"/>
    <row r="1567" customFormat="1" ht="13" x14ac:dyDescent="0.15"/>
    <row r="1568" customFormat="1" ht="13" x14ac:dyDescent="0.15"/>
    <row r="1569" customFormat="1" ht="13" x14ac:dyDescent="0.15"/>
    <row r="1570" customFormat="1" ht="13" x14ac:dyDescent="0.15"/>
    <row r="1571" customFormat="1" ht="13" x14ac:dyDescent="0.15"/>
    <row r="1572" customFormat="1" ht="13" x14ac:dyDescent="0.15"/>
    <row r="1573" customFormat="1" ht="13" x14ac:dyDescent="0.15"/>
    <row r="1574" customFormat="1" ht="13" x14ac:dyDescent="0.15"/>
    <row r="1575" customFormat="1" ht="13" x14ac:dyDescent="0.15"/>
    <row r="1576" customFormat="1" ht="13" x14ac:dyDescent="0.15"/>
    <row r="1577" customFormat="1" ht="13" x14ac:dyDescent="0.15"/>
    <row r="1578" customFormat="1" ht="13" x14ac:dyDescent="0.15"/>
    <row r="1579" customFormat="1" ht="13" x14ac:dyDescent="0.15"/>
    <row r="1580" customFormat="1" ht="13" x14ac:dyDescent="0.15"/>
    <row r="1581" customFormat="1" ht="13" x14ac:dyDescent="0.15"/>
    <row r="1582" customFormat="1" ht="13" x14ac:dyDescent="0.15"/>
    <row r="1583" customFormat="1" ht="13" x14ac:dyDescent="0.15"/>
    <row r="1584" customFormat="1" ht="13" x14ac:dyDescent="0.15"/>
    <row r="1585" customFormat="1" ht="13" x14ac:dyDescent="0.15"/>
    <row r="1586" customFormat="1" ht="13" x14ac:dyDescent="0.15"/>
    <row r="1587" customFormat="1" ht="13" x14ac:dyDescent="0.15"/>
    <row r="1588" customFormat="1" ht="13" x14ac:dyDescent="0.15"/>
    <row r="1589" customFormat="1" ht="13" x14ac:dyDescent="0.15"/>
    <row r="1590" customFormat="1" ht="13" x14ac:dyDescent="0.15"/>
    <row r="1591" customFormat="1" ht="13" x14ac:dyDescent="0.15"/>
    <row r="1592" customFormat="1" ht="13" x14ac:dyDescent="0.15"/>
    <row r="1593" customFormat="1" ht="13" x14ac:dyDescent="0.15"/>
    <row r="1594" customFormat="1" ht="13" x14ac:dyDescent="0.15"/>
    <row r="1595" customFormat="1" ht="13" x14ac:dyDescent="0.15"/>
    <row r="1596" customFormat="1" ht="13" x14ac:dyDescent="0.15"/>
    <row r="1597" customFormat="1" ht="13" x14ac:dyDescent="0.15"/>
    <row r="1598" customFormat="1" ht="13" x14ac:dyDescent="0.15"/>
    <row r="1599" customFormat="1" ht="13" x14ac:dyDescent="0.15"/>
    <row r="1600" customFormat="1" ht="13" x14ac:dyDescent="0.15"/>
    <row r="1601" customFormat="1" ht="13" x14ac:dyDescent="0.15"/>
    <row r="1602" customFormat="1" ht="13" x14ac:dyDescent="0.15"/>
    <row r="1603" customFormat="1" ht="13" x14ac:dyDescent="0.15"/>
    <row r="1604" customFormat="1" ht="13" x14ac:dyDescent="0.15"/>
    <row r="1605" customFormat="1" ht="13" x14ac:dyDescent="0.15"/>
    <row r="1606" customFormat="1" ht="13" x14ac:dyDescent="0.15"/>
    <row r="1607" customFormat="1" ht="13" x14ac:dyDescent="0.15"/>
    <row r="1608" customFormat="1" ht="13" x14ac:dyDescent="0.15"/>
    <row r="1609" customFormat="1" ht="13" x14ac:dyDescent="0.15"/>
    <row r="1610" customFormat="1" ht="13" x14ac:dyDescent="0.15"/>
    <row r="1611" customFormat="1" ht="13" x14ac:dyDescent="0.15"/>
    <row r="1612" customFormat="1" ht="13" x14ac:dyDescent="0.15"/>
    <row r="1613" customFormat="1" ht="13" x14ac:dyDescent="0.15"/>
    <row r="1614" customFormat="1" ht="13" x14ac:dyDescent="0.15"/>
    <row r="1615" customFormat="1" ht="13" x14ac:dyDescent="0.15"/>
    <row r="1616" customFormat="1" ht="13" x14ac:dyDescent="0.15"/>
    <row r="1617" customFormat="1" ht="13" x14ac:dyDescent="0.15"/>
    <row r="1618" customFormat="1" ht="13" x14ac:dyDescent="0.15"/>
    <row r="1619" customFormat="1" ht="13" x14ac:dyDescent="0.15"/>
    <row r="1620" customFormat="1" ht="13" x14ac:dyDescent="0.15"/>
    <row r="1621" customFormat="1" ht="13" x14ac:dyDescent="0.15"/>
    <row r="1622" customFormat="1" ht="13" x14ac:dyDescent="0.15"/>
    <row r="1623" customFormat="1" ht="13" x14ac:dyDescent="0.15"/>
    <row r="1624" customFormat="1" ht="13" x14ac:dyDescent="0.15"/>
    <row r="1625" customFormat="1" ht="13" x14ac:dyDescent="0.15"/>
    <row r="1626" customFormat="1" ht="13" x14ac:dyDescent="0.15"/>
    <row r="1627" customFormat="1" ht="13" x14ac:dyDescent="0.15"/>
    <row r="1628" customFormat="1" ht="13" x14ac:dyDescent="0.15"/>
    <row r="1629" customFormat="1" ht="13" x14ac:dyDescent="0.15"/>
    <row r="1630" customFormat="1" ht="13" x14ac:dyDescent="0.15"/>
    <row r="1631" customFormat="1" ht="13" x14ac:dyDescent="0.15"/>
    <row r="1632" customFormat="1" ht="13" x14ac:dyDescent="0.15"/>
    <row r="1633" customFormat="1" ht="13" x14ac:dyDescent="0.15"/>
    <row r="1634" customFormat="1" ht="13" x14ac:dyDescent="0.15"/>
    <row r="1635" customFormat="1" ht="13" x14ac:dyDescent="0.15"/>
    <row r="1636" customFormat="1" ht="13" x14ac:dyDescent="0.15"/>
    <row r="1637" customFormat="1" ht="13" x14ac:dyDescent="0.15"/>
    <row r="1638" customFormat="1" ht="13" x14ac:dyDescent="0.15"/>
    <row r="1639" customFormat="1" ht="13" x14ac:dyDescent="0.15"/>
    <row r="1640" customFormat="1" ht="13" x14ac:dyDescent="0.15"/>
    <row r="1641" customFormat="1" ht="13" x14ac:dyDescent="0.15"/>
    <row r="1642" customFormat="1" ht="13" x14ac:dyDescent="0.15"/>
    <row r="1643" customFormat="1" ht="13" x14ac:dyDescent="0.15"/>
    <row r="1644" customFormat="1" ht="13" x14ac:dyDescent="0.15"/>
    <row r="1645" customFormat="1" ht="13" x14ac:dyDescent="0.15"/>
    <row r="1646" customFormat="1" ht="13" x14ac:dyDescent="0.15"/>
    <row r="1647" customFormat="1" ht="13" x14ac:dyDescent="0.15"/>
    <row r="1648" customFormat="1" ht="13" x14ac:dyDescent="0.15"/>
    <row r="1649" customFormat="1" ht="13" x14ac:dyDescent="0.15"/>
    <row r="1650" customFormat="1" ht="13" x14ac:dyDescent="0.15"/>
    <row r="1651" customFormat="1" ht="13" x14ac:dyDescent="0.15"/>
    <row r="1652" customFormat="1" ht="13" x14ac:dyDescent="0.15"/>
    <row r="1653" customFormat="1" ht="13" x14ac:dyDescent="0.15"/>
    <row r="1654" customFormat="1" ht="13" x14ac:dyDescent="0.15"/>
    <row r="1655" customFormat="1" ht="13" x14ac:dyDescent="0.15"/>
    <row r="1656" customFormat="1" ht="13" x14ac:dyDescent="0.15"/>
    <row r="1657" customFormat="1" ht="13" x14ac:dyDescent="0.15"/>
    <row r="1658" customFormat="1" ht="13" x14ac:dyDescent="0.15"/>
    <row r="1659" customFormat="1" ht="13" x14ac:dyDescent="0.15"/>
    <row r="1660" customFormat="1" ht="13" x14ac:dyDescent="0.15"/>
    <row r="1661" customFormat="1" ht="13" x14ac:dyDescent="0.15"/>
    <row r="1662" customFormat="1" ht="13" x14ac:dyDescent="0.15"/>
    <row r="1663" customFormat="1" ht="13" x14ac:dyDescent="0.15"/>
    <row r="1664" customFormat="1" ht="13" x14ac:dyDescent="0.15"/>
    <row r="1665" customFormat="1" ht="13" x14ac:dyDescent="0.15"/>
    <row r="1666" customFormat="1" ht="13" x14ac:dyDescent="0.15"/>
    <row r="1667" customFormat="1" ht="13" x14ac:dyDescent="0.15"/>
    <row r="1668" customFormat="1" ht="13" x14ac:dyDescent="0.15"/>
    <row r="1669" customFormat="1" ht="13" x14ac:dyDescent="0.15"/>
    <row r="1670" customFormat="1" ht="13" x14ac:dyDescent="0.15"/>
    <row r="1671" customFormat="1" ht="13" x14ac:dyDescent="0.15"/>
    <row r="1672" customFormat="1" ht="13" x14ac:dyDescent="0.15"/>
    <row r="1673" customFormat="1" ht="13" x14ac:dyDescent="0.15"/>
    <row r="1674" customFormat="1" ht="13" x14ac:dyDescent="0.15"/>
    <row r="1675" customFormat="1" ht="13" x14ac:dyDescent="0.15"/>
    <row r="1676" customFormat="1" ht="13" x14ac:dyDescent="0.15"/>
    <row r="1677" customFormat="1" ht="13" x14ac:dyDescent="0.15"/>
    <row r="1678" customFormat="1" ht="13" x14ac:dyDescent="0.15"/>
    <row r="1679" customFormat="1" ht="13" x14ac:dyDescent="0.15"/>
    <row r="1680" customFormat="1" ht="13" x14ac:dyDescent="0.15"/>
    <row r="1681" customFormat="1" ht="13" x14ac:dyDescent="0.15"/>
    <row r="1682" customFormat="1" ht="13" x14ac:dyDescent="0.15"/>
    <row r="1683" customFormat="1" ht="13" x14ac:dyDescent="0.15"/>
    <row r="1684" customFormat="1" ht="13" x14ac:dyDescent="0.15"/>
    <row r="1685" customFormat="1" ht="13" x14ac:dyDescent="0.15"/>
    <row r="1686" customFormat="1" ht="13" x14ac:dyDescent="0.15"/>
    <row r="1687" customFormat="1" ht="13" x14ac:dyDescent="0.15"/>
    <row r="1688" customFormat="1" ht="13" x14ac:dyDescent="0.15"/>
    <row r="1689" customFormat="1" ht="13" x14ac:dyDescent="0.15"/>
    <row r="1690" customFormat="1" ht="13" x14ac:dyDescent="0.15"/>
    <row r="1691" customFormat="1" ht="13" x14ac:dyDescent="0.15"/>
    <row r="1692" customFormat="1" ht="13" x14ac:dyDescent="0.15"/>
    <row r="1693" customFormat="1" ht="13" x14ac:dyDescent="0.15"/>
    <row r="1694" customFormat="1" ht="13" x14ac:dyDescent="0.15"/>
    <row r="1695" customFormat="1" ht="13" x14ac:dyDescent="0.15"/>
    <row r="1696" customFormat="1" ht="13" x14ac:dyDescent="0.15"/>
    <row r="1697" customFormat="1" ht="13" x14ac:dyDescent="0.15"/>
    <row r="1698" customFormat="1" ht="13" x14ac:dyDescent="0.15"/>
    <row r="1699" customFormat="1" ht="13" x14ac:dyDescent="0.15"/>
    <row r="1700" customFormat="1" ht="13" x14ac:dyDescent="0.15"/>
    <row r="1701" customFormat="1" ht="13" x14ac:dyDescent="0.15"/>
    <row r="1702" customFormat="1" ht="13" x14ac:dyDescent="0.15"/>
    <row r="1703" customFormat="1" ht="13" x14ac:dyDescent="0.15"/>
    <row r="1704" customFormat="1" ht="13" x14ac:dyDescent="0.15"/>
    <row r="1705" customFormat="1" ht="13" x14ac:dyDescent="0.15"/>
    <row r="1706" customFormat="1" ht="13" x14ac:dyDescent="0.15"/>
    <row r="1707" customFormat="1" ht="13" x14ac:dyDescent="0.15"/>
    <row r="1708" customFormat="1" ht="13" x14ac:dyDescent="0.15"/>
    <row r="1709" customFormat="1" ht="13" x14ac:dyDescent="0.15"/>
    <row r="1710" customFormat="1" ht="13" x14ac:dyDescent="0.15"/>
    <row r="1711" customFormat="1" ht="13" x14ac:dyDescent="0.15"/>
    <row r="1712" customFormat="1" ht="13" x14ac:dyDescent="0.15"/>
    <row r="1713" customFormat="1" ht="13" x14ac:dyDescent="0.15"/>
    <row r="1714" customFormat="1" ht="13" x14ac:dyDescent="0.15"/>
    <row r="1715" customFormat="1" ht="13" x14ac:dyDescent="0.15"/>
    <row r="1716" customFormat="1" ht="13" x14ac:dyDescent="0.15"/>
    <row r="1717" customFormat="1" ht="13" x14ac:dyDescent="0.15"/>
    <row r="1718" customFormat="1" ht="13" x14ac:dyDescent="0.15"/>
    <row r="1719" customFormat="1" ht="13" x14ac:dyDescent="0.15"/>
    <row r="1720" customFormat="1" ht="13" x14ac:dyDescent="0.15"/>
    <row r="1721" customFormat="1" ht="13" x14ac:dyDescent="0.15"/>
    <row r="1722" customFormat="1" ht="13" x14ac:dyDescent="0.15"/>
    <row r="1723" customFormat="1" ht="13" x14ac:dyDescent="0.15"/>
    <row r="1724" customFormat="1" ht="13" x14ac:dyDescent="0.15"/>
    <row r="1725" customFormat="1" ht="13" x14ac:dyDescent="0.15"/>
    <row r="1726" customFormat="1" ht="13" x14ac:dyDescent="0.15"/>
    <row r="1727" customFormat="1" ht="13" x14ac:dyDescent="0.15"/>
    <row r="1728" customFormat="1" ht="13" x14ac:dyDescent="0.15"/>
    <row r="1729" customFormat="1" ht="13" x14ac:dyDescent="0.15"/>
    <row r="1730" customFormat="1" ht="13" x14ac:dyDescent="0.15"/>
    <row r="1731" customFormat="1" ht="13" x14ac:dyDescent="0.15"/>
    <row r="1732" customFormat="1" ht="13" x14ac:dyDescent="0.15"/>
    <row r="1733" customFormat="1" ht="13" x14ac:dyDescent="0.15"/>
    <row r="1734" customFormat="1" ht="13" x14ac:dyDescent="0.15"/>
    <row r="1735" customFormat="1" ht="13" x14ac:dyDescent="0.15"/>
    <row r="1736" customFormat="1" ht="13" x14ac:dyDescent="0.15"/>
    <row r="1737" customFormat="1" ht="13" x14ac:dyDescent="0.15"/>
    <row r="1738" customFormat="1" ht="13" x14ac:dyDescent="0.15"/>
    <row r="1739" customFormat="1" ht="13" x14ac:dyDescent="0.15"/>
    <row r="1740" customFormat="1" ht="13" x14ac:dyDescent="0.15"/>
    <row r="1741" customFormat="1" ht="13" x14ac:dyDescent="0.15"/>
    <row r="1742" customFormat="1" ht="13" x14ac:dyDescent="0.15"/>
    <row r="1743" customFormat="1" ht="13" x14ac:dyDescent="0.15"/>
    <row r="1744" customFormat="1" ht="13" x14ac:dyDescent="0.15"/>
    <row r="1745" customFormat="1" ht="13" x14ac:dyDescent="0.15"/>
    <row r="1746" customFormat="1" ht="13" x14ac:dyDescent="0.15"/>
    <row r="1747" customFormat="1" ht="13" x14ac:dyDescent="0.15"/>
    <row r="1748" customFormat="1" ht="13" x14ac:dyDescent="0.15"/>
    <row r="1749" customFormat="1" ht="13" x14ac:dyDescent="0.15"/>
    <row r="1750" customFormat="1" ht="13" x14ac:dyDescent="0.15"/>
    <row r="1751" customFormat="1" ht="13" x14ac:dyDescent="0.15"/>
    <row r="1752" customFormat="1" ht="13" x14ac:dyDescent="0.15"/>
    <row r="1753" customFormat="1" ht="13" x14ac:dyDescent="0.15"/>
    <row r="1754" customFormat="1" ht="13" x14ac:dyDescent="0.15"/>
    <row r="1755" customFormat="1" ht="13" x14ac:dyDescent="0.15"/>
    <row r="1756" customFormat="1" ht="13" x14ac:dyDescent="0.15"/>
    <row r="1757" customFormat="1" ht="13" x14ac:dyDescent="0.15"/>
    <row r="1758" customFormat="1" ht="13" x14ac:dyDescent="0.15"/>
    <row r="1759" customFormat="1" ht="13" x14ac:dyDescent="0.15"/>
    <row r="1760" customFormat="1" ht="13" x14ac:dyDescent="0.15"/>
    <row r="1761" customFormat="1" ht="13" x14ac:dyDescent="0.15"/>
    <row r="1762" customFormat="1" ht="13" x14ac:dyDescent="0.15"/>
    <row r="1763" customFormat="1" ht="13" x14ac:dyDescent="0.15"/>
    <row r="1764" customFormat="1" ht="13" x14ac:dyDescent="0.15"/>
    <row r="1765" customFormat="1" ht="13" x14ac:dyDescent="0.15"/>
    <row r="1766" customFormat="1" ht="13" x14ac:dyDescent="0.15"/>
    <row r="1767" customFormat="1" ht="13" x14ac:dyDescent="0.15"/>
    <row r="1768" customFormat="1" ht="13" x14ac:dyDescent="0.15"/>
    <row r="1769" customFormat="1" ht="13" x14ac:dyDescent="0.15"/>
    <row r="1770" customFormat="1" ht="13" x14ac:dyDescent="0.15"/>
    <row r="1771" customFormat="1" ht="13" x14ac:dyDescent="0.15"/>
    <row r="1772" customFormat="1" ht="13" x14ac:dyDescent="0.15"/>
    <row r="1773" customFormat="1" ht="13" x14ac:dyDescent="0.15"/>
    <row r="1774" customFormat="1" ht="13" x14ac:dyDescent="0.15"/>
    <row r="1775" customFormat="1" ht="13" x14ac:dyDescent="0.15"/>
    <row r="1776" customFormat="1" ht="13" x14ac:dyDescent="0.15"/>
    <row r="1777" customFormat="1" ht="13" x14ac:dyDescent="0.15"/>
    <row r="1778" customFormat="1" ht="13" x14ac:dyDescent="0.15"/>
    <row r="1779" customFormat="1" ht="13" x14ac:dyDescent="0.15"/>
    <row r="1780" customFormat="1" ht="13" x14ac:dyDescent="0.15"/>
    <row r="1781" customFormat="1" ht="13" x14ac:dyDescent="0.15"/>
    <row r="1782" customFormat="1" ht="13" x14ac:dyDescent="0.15"/>
    <row r="1783" customFormat="1" ht="13" x14ac:dyDescent="0.15"/>
    <row r="1784" customFormat="1" ht="13" x14ac:dyDescent="0.15"/>
    <row r="1785" customFormat="1" ht="13" x14ac:dyDescent="0.15"/>
    <row r="1786" customFormat="1" ht="13" x14ac:dyDescent="0.15"/>
    <row r="1787" customFormat="1" ht="13" x14ac:dyDescent="0.15"/>
    <row r="1788" customFormat="1" ht="13" x14ac:dyDescent="0.15"/>
    <row r="1789" customFormat="1" ht="13" x14ac:dyDescent="0.15"/>
    <row r="1790" customFormat="1" ht="13" x14ac:dyDescent="0.15"/>
    <row r="1791" customFormat="1" ht="13" x14ac:dyDescent="0.15"/>
    <row r="1792" customFormat="1" ht="13" x14ac:dyDescent="0.15"/>
    <row r="1793" customFormat="1" ht="13" x14ac:dyDescent="0.15"/>
    <row r="1794" customFormat="1" ht="13" x14ac:dyDescent="0.15"/>
    <row r="1795" customFormat="1" ht="13" x14ac:dyDescent="0.15"/>
    <row r="1796" customFormat="1" ht="13" x14ac:dyDescent="0.15"/>
    <row r="1797" customFormat="1" ht="13" x14ac:dyDescent="0.15"/>
    <row r="1798" customFormat="1" ht="13" x14ac:dyDescent="0.15"/>
    <row r="1799" customFormat="1" ht="13" x14ac:dyDescent="0.15"/>
    <row r="1800" customFormat="1" ht="13" x14ac:dyDescent="0.15"/>
    <row r="1801" customFormat="1" ht="13" x14ac:dyDescent="0.15"/>
    <row r="1802" customFormat="1" ht="13" x14ac:dyDescent="0.15"/>
    <row r="1803" customFormat="1" ht="13" x14ac:dyDescent="0.15"/>
    <row r="1804" customFormat="1" ht="13" x14ac:dyDescent="0.15"/>
    <row r="1805" customFormat="1" ht="13" x14ac:dyDescent="0.15"/>
    <row r="1806" customFormat="1" ht="13" x14ac:dyDescent="0.15"/>
    <row r="1807" customFormat="1" ht="13" x14ac:dyDescent="0.15"/>
    <row r="1808" customFormat="1" ht="13" x14ac:dyDescent="0.15"/>
    <row r="1809" customFormat="1" ht="13" x14ac:dyDescent="0.15"/>
    <row r="1810" customFormat="1" ht="13" x14ac:dyDescent="0.15"/>
    <row r="1811" customFormat="1" ht="13" x14ac:dyDescent="0.15"/>
    <row r="1812" customFormat="1" ht="13" x14ac:dyDescent="0.15"/>
    <row r="1813" customFormat="1" ht="13" x14ac:dyDescent="0.15"/>
    <row r="1814" customFormat="1" ht="13" x14ac:dyDescent="0.15"/>
    <row r="1815" customFormat="1" ht="13" x14ac:dyDescent="0.15"/>
    <row r="1816" customFormat="1" ht="13" x14ac:dyDescent="0.15"/>
    <row r="1817" customFormat="1" ht="13" x14ac:dyDescent="0.15"/>
    <row r="1818" customFormat="1" ht="13" x14ac:dyDescent="0.15"/>
    <row r="1819" customFormat="1" ht="13" x14ac:dyDescent="0.15"/>
    <row r="1820" customFormat="1" ht="13" x14ac:dyDescent="0.15"/>
    <row r="1821" customFormat="1" ht="13" x14ac:dyDescent="0.15"/>
    <row r="1822" customFormat="1" ht="13" x14ac:dyDescent="0.15"/>
    <row r="1823" customFormat="1" ht="13" x14ac:dyDescent="0.15"/>
    <row r="1824" customFormat="1" ht="13" x14ac:dyDescent="0.15"/>
    <row r="1825" customFormat="1" ht="13" x14ac:dyDescent="0.15"/>
    <row r="1826" customFormat="1" ht="13" x14ac:dyDescent="0.15"/>
    <row r="1827" customFormat="1" ht="13" x14ac:dyDescent="0.15"/>
    <row r="1828" customFormat="1" ht="13" x14ac:dyDescent="0.15"/>
    <row r="1829" customFormat="1" ht="13" x14ac:dyDescent="0.15"/>
    <row r="1830" customFormat="1" ht="13" x14ac:dyDescent="0.15"/>
    <row r="1831" customFormat="1" ht="13" x14ac:dyDescent="0.15"/>
    <row r="1832" customFormat="1" ht="13" x14ac:dyDescent="0.15"/>
    <row r="1833" customFormat="1" ht="13" x14ac:dyDescent="0.15"/>
    <row r="1834" customFormat="1" ht="13" x14ac:dyDescent="0.15"/>
    <row r="1835" customFormat="1" ht="13" x14ac:dyDescent="0.15"/>
    <row r="1836" customFormat="1" ht="13" x14ac:dyDescent="0.15"/>
    <row r="1837" customFormat="1" ht="13" x14ac:dyDescent="0.15"/>
    <row r="1838" customFormat="1" ht="13" x14ac:dyDescent="0.15"/>
    <row r="1839" customFormat="1" ht="13" x14ac:dyDescent="0.15"/>
    <row r="1840" customFormat="1" ht="13" x14ac:dyDescent="0.15"/>
    <row r="1841" customFormat="1" ht="13" x14ac:dyDescent="0.15"/>
    <row r="1842" customFormat="1" ht="13" x14ac:dyDescent="0.15"/>
    <row r="1843" customFormat="1" ht="13" x14ac:dyDescent="0.15"/>
    <row r="1844" customFormat="1" ht="13" x14ac:dyDescent="0.15"/>
    <row r="1845" customFormat="1" ht="13" x14ac:dyDescent="0.15"/>
    <row r="1846" customFormat="1" ht="13" x14ac:dyDescent="0.15"/>
    <row r="1847" customFormat="1" ht="13" x14ac:dyDescent="0.15"/>
    <row r="1848" customFormat="1" ht="13" x14ac:dyDescent="0.15"/>
    <row r="1849" customFormat="1" ht="13" x14ac:dyDescent="0.15"/>
    <row r="1850" customFormat="1" ht="13" x14ac:dyDescent="0.15"/>
    <row r="1851" customFormat="1" ht="13" x14ac:dyDescent="0.15"/>
    <row r="1852" customFormat="1" ht="13" x14ac:dyDescent="0.15"/>
    <row r="1853" customFormat="1" ht="13" x14ac:dyDescent="0.15"/>
    <row r="1854" customFormat="1" ht="13" x14ac:dyDescent="0.15"/>
    <row r="1855" customFormat="1" ht="13" x14ac:dyDescent="0.15"/>
    <row r="1856" customFormat="1" ht="13" x14ac:dyDescent="0.15"/>
    <row r="1857" customFormat="1" ht="13" x14ac:dyDescent="0.15"/>
    <row r="1858" customFormat="1" ht="13" x14ac:dyDescent="0.15"/>
    <row r="1859" customFormat="1" ht="13" x14ac:dyDescent="0.15"/>
    <row r="1860" customFormat="1" ht="13" x14ac:dyDescent="0.15"/>
    <row r="1861" customFormat="1" ht="13" x14ac:dyDescent="0.15"/>
    <row r="1862" customFormat="1" ht="13" x14ac:dyDescent="0.15"/>
    <row r="1863" customFormat="1" ht="13" x14ac:dyDescent="0.15"/>
    <row r="1864" customFormat="1" ht="13" x14ac:dyDescent="0.15"/>
    <row r="1865" customFormat="1" ht="13" x14ac:dyDescent="0.15"/>
    <row r="1866" customFormat="1" ht="13" x14ac:dyDescent="0.15"/>
    <row r="1867" customFormat="1" ht="13" x14ac:dyDescent="0.15"/>
    <row r="1868" customFormat="1" ht="13" x14ac:dyDescent="0.15"/>
    <row r="1869" customFormat="1" ht="13" x14ac:dyDescent="0.15"/>
    <row r="1870" customFormat="1" ht="13" x14ac:dyDescent="0.15"/>
    <row r="1871" customFormat="1" ht="13" x14ac:dyDescent="0.15"/>
    <row r="1872" customFormat="1" ht="13" x14ac:dyDescent="0.15"/>
    <row r="1873" customFormat="1" ht="13" x14ac:dyDescent="0.15"/>
    <row r="1874" customFormat="1" ht="13" x14ac:dyDescent="0.15"/>
    <row r="1875" customFormat="1" ht="13" x14ac:dyDescent="0.15"/>
    <row r="1876" customFormat="1" ht="13" x14ac:dyDescent="0.15"/>
    <row r="1877" customFormat="1" ht="13" x14ac:dyDescent="0.15"/>
    <row r="1878" customFormat="1" ht="13" x14ac:dyDescent="0.15"/>
    <row r="1879" customFormat="1" ht="13" x14ac:dyDescent="0.15"/>
    <row r="1880" customFormat="1" ht="13" x14ac:dyDescent="0.15"/>
    <row r="1881" customFormat="1" ht="13" x14ac:dyDescent="0.15"/>
    <row r="1882" customFormat="1" ht="13" x14ac:dyDescent="0.15"/>
    <row r="1883" customFormat="1" ht="13" x14ac:dyDescent="0.15"/>
    <row r="1884" customFormat="1" ht="13" x14ac:dyDescent="0.15"/>
    <row r="1885" customFormat="1" ht="13" x14ac:dyDescent="0.15"/>
    <row r="1886" customFormat="1" ht="13" x14ac:dyDescent="0.15"/>
    <row r="1887" customFormat="1" ht="13" x14ac:dyDescent="0.15"/>
    <row r="1888" customFormat="1" ht="13" x14ac:dyDescent="0.15"/>
    <row r="1889" customFormat="1" ht="13" x14ac:dyDescent="0.15"/>
    <row r="1890" customFormat="1" ht="13" x14ac:dyDescent="0.15"/>
    <row r="1891" customFormat="1" ht="13" x14ac:dyDescent="0.15"/>
    <row r="1892" customFormat="1" ht="13" x14ac:dyDescent="0.15"/>
    <row r="1893" customFormat="1" ht="13" x14ac:dyDescent="0.15"/>
    <row r="1894" customFormat="1" ht="13" x14ac:dyDescent="0.15"/>
    <row r="1895" customFormat="1" ht="13" x14ac:dyDescent="0.15"/>
    <row r="1896" customFormat="1" ht="13" x14ac:dyDescent="0.15"/>
    <row r="1897" customFormat="1" ht="13" x14ac:dyDescent="0.15"/>
    <row r="1898" customFormat="1" ht="13" x14ac:dyDescent="0.15"/>
    <row r="1899" customFormat="1" ht="13" x14ac:dyDescent="0.15"/>
    <row r="1900" customFormat="1" ht="13" x14ac:dyDescent="0.15"/>
    <row r="1901" customFormat="1" ht="13" x14ac:dyDescent="0.15"/>
    <row r="1902" customFormat="1" ht="13" x14ac:dyDescent="0.15"/>
    <row r="1903" customFormat="1" ht="13" x14ac:dyDescent="0.15"/>
    <row r="1904" customFormat="1" ht="13" x14ac:dyDescent="0.15"/>
    <row r="1905" customFormat="1" ht="13" x14ac:dyDescent="0.15"/>
    <row r="1906" customFormat="1" ht="13" x14ac:dyDescent="0.15"/>
    <row r="1907" customFormat="1" ht="13" x14ac:dyDescent="0.15"/>
    <row r="1908" customFormat="1" ht="13" x14ac:dyDescent="0.15"/>
    <row r="1909" customFormat="1" ht="13" x14ac:dyDescent="0.15"/>
    <row r="1910" customFormat="1" ht="13" x14ac:dyDescent="0.15"/>
    <row r="1911" customFormat="1" ht="13" x14ac:dyDescent="0.15"/>
    <row r="1912" customFormat="1" ht="13" x14ac:dyDescent="0.15"/>
    <row r="1913" customFormat="1" ht="13" x14ac:dyDescent="0.15"/>
    <row r="1914" customFormat="1" ht="13" x14ac:dyDescent="0.15"/>
    <row r="1915" customFormat="1" ht="13" x14ac:dyDescent="0.15"/>
    <row r="1916" customFormat="1" ht="13" x14ac:dyDescent="0.15"/>
    <row r="1917" customFormat="1" ht="13" x14ac:dyDescent="0.15"/>
    <row r="1918" customFormat="1" ht="13" x14ac:dyDescent="0.15"/>
    <row r="1919" customFormat="1" ht="13" x14ac:dyDescent="0.15"/>
    <row r="1920" customFormat="1" ht="13" x14ac:dyDescent="0.15"/>
    <row r="1921" customFormat="1" ht="13" x14ac:dyDescent="0.15"/>
    <row r="1922" customFormat="1" ht="13" x14ac:dyDescent="0.15"/>
    <row r="1923" customFormat="1" ht="13" x14ac:dyDescent="0.15"/>
    <row r="1924" customFormat="1" ht="13" x14ac:dyDescent="0.15"/>
    <row r="1925" customFormat="1" ht="13" x14ac:dyDescent="0.15"/>
    <row r="1926" customFormat="1" ht="13" x14ac:dyDescent="0.15"/>
    <row r="1927" customFormat="1" ht="13" x14ac:dyDescent="0.15"/>
    <row r="1928" customFormat="1" ht="13" x14ac:dyDescent="0.15"/>
    <row r="1929" customFormat="1" ht="13" x14ac:dyDescent="0.15"/>
    <row r="1930" customFormat="1" ht="13" x14ac:dyDescent="0.15"/>
    <row r="1931" customFormat="1" ht="13" x14ac:dyDescent="0.15"/>
    <row r="1932" customFormat="1" ht="13" x14ac:dyDescent="0.15"/>
    <row r="1933" customFormat="1" ht="13" x14ac:dyDescent="0.15"/>
    <row r="1934" customFormat="1" ht="13" x14ac:dyDescent="0.15"/>
    <row r="1935" customFormat="1" ht="13" x14ac:dyDescent="0.15"/>
    <row r="1936" customFormat="1" ht="13" x14ac:dyDescent="0.15"/>
    <row r="1937" customFormat="1" ht="13" x14ac:dyDescent="0.15"/>
    <row r="1938" customFormat="1" ht="13" x14ac:dyDescent="0.15"/>
    <row r="1939" customFormat="1" ht="13" x14ac:dyDescent="0.15"/>
    <row r="1940" customFormat="1" ht="13" x14ac:dyDescent="0.15"/>
    <row r="1941" customFormat="1" ht="13" x14ac:dyDescent="0.15"/>
    <row r="1942" customFormat="1" ht="13" x14ac:dyDescent="0.15"/>
    <row r="1943" customFormat="1" ht="13" x14ac:dyDescent="0.15"/>
    <row r="1944" customFormat="1" ht="13" x14ac:dyDescent="0.15"/>
    <row r="1945" customFormat="1" ht="13" x14ac:dyDescent="0.15"/>
    <row r="1946" customFormat="1" ht="13" x14ac:dyDescent="0.15"/>
    <row r="1947" customFormat="1" ht="13" x14ac:dyDescent="0.15"/>
    <row r="1948" customFormat="1" ht="13" x14ac:dyDescent="0.15"/>
    <row r="1949" customFormat="1" ht="13" x14ac:dyDescent="0.15"/>
    <row r="1950" customFormat="1" ht="13" x14ac:dyDescent="0.15"/>
    <row r="1951" customFormat="1" ht="13" x14ac:dyDescent="0.15"/>
    <row r="1952" customFormat="1" ht="13" x14ac:dyDescent="0.15"/>
    <row r="1953" customFormat="1" ht="13" x14ac:dyDescent="0.15"/>
    <row r="1954" customFormat="1" ht="13" x14ac:dyDescent="0.15"/>
    <row r="1955" customFormat="1" ht="13" x14ac:dyDescent="0.15"/>
    <row r="1956" customFormat="1" ht="13" x14ac:dyDescent="0.15"/>
    <row r="1957" customFormat="1" ht="13" x14ac:dyDescent="0.15"/>
    <row r="1958" customFormat="1" ht="13" x14ac:dyDescent="0.15"/>
    <row r="1959" customFormat="1" ht="13" x14ac:dyDescent="0.15"/>
    <row r="1960" customFormat="1" ht="13" x14ac:dyDescent="0.15"/>
    <row r="1961" customFormat="1" ht="13" x14ac:dyDescent="0.15"/>
    <row r="1962" customFormat="1" ht="13" x14ac:dyDescent="0.15"/>
    <row r="1963" customFormat="1" ht="13" x14ac:dyDescent="0.15"/>
    <row r="1964" customFormat="1" ht="13" x14ac:dyDescent="0.15"/>
    <row r="1965" customFormat="1" ht="13" x14ac:dyDescent="0.15"/>
    <row r="1966" customFormat="1" ht="13" x14ac:dyDescent="0.15"/>
    <row r="1967" customFormat="1" ht="13" x14ac:dyDescent="0.15"/>
    <row r="1968" customFormat="1" ht="13" x14ac:dyDescent="0.15"/>
    <row r="1969" customFormat="1" ht="13" x14ac:dyDescent="0.15"/>
    <row r="1970" customFormat="1" ht="13" x14ac:dyDescent="0.15"/>
    <row r="1971" customFormat="1" ht="13" x14ac:dyDescent="0.15"/>
    <row r="1972" customFormat="1" ht="13" x14ac:dyDescent="0.15"/>
    <row r="1973" customFormat="1" ht="13" x14ac:dyDescent="0.15"/>
    <row r="1974" customFormat="1" ht="13" x14ac:dyDescent="0.15"/>
    <row r="1975" customFormat="1" ht="13" x14ac:dyDescent="0.15"/>
    <row r="1976" customFormat="1" ht="13" x14ac:dyDescent="0.15"/>
    <row r="1977" customFormat="1" ht="13" x14ac:dyDescent="0.15"/>
    <row r="1978" customFormat="1" ht="13" x14ac:dyDescent="0.15"/>
    <row r="1979" customFormat="1" ht="13" x14ac:dyDescent="0.15"/>
    <row r="1980" customFormat="1" ht="13" x14ac:dyDescent="0.15"/>
    <row r="1981" customFormat="1" ht="13" x14ac:dyDescent="0.15"/>
    <row r="1982" customFormat="1" ht="13" x14ac:dyDescent="0.15"/>
    <row r="1983" customFormat="1" ht="13" x14ac:dyDescent="0.15"/>
    <row r="1984" customFormat="1" ht="13" x14ac:dyDescent="0.15"/>
    <row r="1985" customFormat="1" ht="13" x14ac:dyDescent="0.15"/>
    <row r="1986" customFormat="1" ht="13" x14ac:dyDescent="0.15"/>
    <row r="1987" customFormat="1" ht="13" x14ac:dyDescent="0.15"/>
    <row r="1988" customFormat="1" ht="13" x14ac:dyDescent="0.15"/>
    <row r="1989" customFormat="1" ht="13" x14ac:dyDescent="0.15"/>
    <row r="1990" customFormat="1" ht="13" x14ac:dyDescent="0.15"/>
    <row r="1991" customFormat="1" ht="13" x14ac:dyDescent="0.15"/>
    <row r="1992" customFormat="1" ht="13" x14ac:dyDescent="0.15"/>
    <row r="1993" customFormat="1" ht="13" x14ac:dyDescent="0.15"/>
    <row r="1994" customFormat="1" ht="13" x14ac:dyDescent="0.15"/>
    <row r="1995" customFormat="1" ht="13" x14ac:dyDescent="0.15"/>
    <row r="1996" customFormat="1" ht="13" x14ac:dyDescent="0.15"/>
    <row r="1997" customFormat="1" ht="13" x14ac:dyDescent="0.15"/>
    <row r="1998" customFormat="1" ht="13" x14ac:dyDescent="0.15"/>
    <row r="1999" customFormat="1" ht="13" x14ac:dyDescent="0.15"/>
    <row r="2000" customFormat="1" ht="13" x14ac:dyDescent="0.15"/>
    <row r="2001" customFormat="1" ht="13" x14ac:dyDescent="0.15"/>
    <row r="2002" customFormat="1" ht="13" x14ac:dyDescent="0.15"/>
    <row r="2003" customFormat="1" ht="13" x14ac:dyDescent="0.15"/>
    <row r="2004" customFormat="1" ht="13" x14ac:dyDescent="0.15"/>
    <row r="2005" customFormat="1" ht="13" x14ac:dyDescent="0.15"/>
    <row r="2006" customFormat="1" ht="13" x14ac:dyDescent="0.15"/>
    <row r="2007" customFormat="1" ht="13" x14ac:dyDescent="0.15"/>
    <row r="2008" customFormat="1" ht="13" x14ac:dyDescent="0.15"/>
    <row r="2009" customFormat="1" ht="13" x14ac:dyDescent="0.15"/>
    <row r="2010" customFormat="1" ht="13" x14ac:dyDescent="0.15"/>
    <row r="2011" customFormat="1" ht="13" x14ac:dyDescent="0.15"/>
    <row r="2012" customFormat="1" ht="13" x14ac:dyDescent="0.15"/>
    <row r="2013" customFormat="1" ht="13" x14ac:dyDescent="0.15"/>
    <row r="2014" customFormat="1" ht="13" x14ac:dyDescent="0.15"/>
    <row r="2015" customFormat="1" ht="13" x14ac:dyDescent="0.15"/>
    <row r="2016" customFormat="1" ht="13" x14ac:dyDescent="0.15"/>
    <row r="2017" customFormat="1" ht="13" x14ac:dyDescent="0.15"/>
    <row r="2018" customFormat="1" ht="13" x14ac:dyDescent="0.15"/>
    <row r="2019" customFormat="1" ht="13" x14ac:dyDescent="0.15"/>
    <row r="2020" customFormat="1" ht="13" x14ac:dyDescent="0.15"/>
    <row r="2021" customFormat="1" ht="13" x14ac:dyDescent="0.15"/>
    <row r="2022" customFormat="1" ht="13" x14ac:dyDescent="0.15"/>
    <row r="2023" customFormat="1" ht="13" x14ac:dyDescent="0.15"/>
    <row r="2024" customFormat="1" ht="13" x14ac:dyDescent="0.15"/>
    <row r="2025" customFormat="1" ht="13" x14ac:dyDescent="0.15"/>
    <row r="2026" customFormat="1" ht="13" x14ac:dyDescent="0.15"/>
    <row r="2027" customFormat="1" ht="13" x14ac:dyDescent="0.15"/>
    <row r="2028" customFormat="1" ht="13" x14ac:dyDescent="0.15"/>
    <row r="2029" customFormat="1" ht="13" x14ac:dyDescent="0.15"/>
    <row r="2030" customFormat="1" ht="13" x14ac:dyDescent="0.15"/>
    <row r="2031" customFormat="1" ht="13" x14ac:dyDescent="0.15"/>
    <row r="2032" customFormat="1" ht="13" x14ac:dyDescent="0.15"/>
    <row r="2033" customFormat="1" ht="13" x14ac:dyDescent="0.15"/>
    <row r="2034" customFormat="1" ht="13" x14ac:dyDescent="0.15"/>
    <row r="2035" customFormat="1" ht="13" x14ac:dyDescent="0.15"/>
    <row r="2036" customFormat="1" ht="13" x14ac:dyDescent="0.15"/>
    <row r="2037" customFormat="1" ht="13" x14ac:dyDescent="0.15"/>
    <row r="2038" customFormat="1" ht="13" x14ac:dyDescent="0.15"/>
    <row r="2039" customFormat="1" ht="13" x14ac:dyDescent="0.15"/>
    <row r="2040" customFormat="1" ht="13" x14ac:dyDescent="0.15"/>
    <row r="2041" customFormat="1" ht="13" x14ac:dyDescent="0.15"/>
    <row r="2042" customFormat="1" ht="13" x14ac:dyDescent="0.15"/>
    <row r="2043" customFormat="1" ht="13" x14ac:dyDescent="0.15"/>
    <row r="2044" customFormat="1" ht="13" x14ac:dyDescent="0.15"/>
    <row r="2045" customFormat="1" ht="13" x14ac:dyDescent="0.15"/>
    <row r="2046" customFormat="1" ht="13" x14ac:dyDescent="0.15"/>
    <row r="2047" customFormat="1" ht="13" x14ac:dyDescent="0.15"/>
    <row r="2048" customFormat="1" ht="13" x14ac:dyDescent="0.15"/>
    <row r="2049" customFormat="1" ht="13" x14ac:dyDescent="0.15"/>
    <row r="2050" customFormat="1" ht="13" x14ac:dyDescent="0.15"/>
    <row r="2051" customFormat="1" ht="13" x14ac:dyDescent="0.15"/>
    <row r="2052" customFormat="1" ht="13" x14ac:dyDescent="0.15"/>
    <row r="2053" customFormat="1" ht="13" x14ac:dyDescent="0.15"/>
    <row r="2054" customFormat="1" ht="13" x14ac:dyDescent="0.15"/>
    <row r="2055" customFormat="1" ht="13" x14ac:dyDescent="0.15"/>
    <row r="2056" customFormat="1" ht="13" x14ac:dyDescent="0.15"/>
    <row r="2057" customFormat="1" ht="13" x14ac:dyDescent="0.15"/>
    <row r="2058" customFormat="1" ht="13" x14ac:dyDescent="0.15"/>
    <row r="2059" customFormat="1" ht="13" x14ac:dyDescent="0.15"/>
    <row r="2060" customFormat="1" ht="13" x14ac:dyDescent="0.15"/>
    <row r="2061" customFormat="1" ht="13" x14ac:dyDescent="0.15"/>
    <row r="2062" customFormat="1" ht="13" x14ac:dyDescent="0.15"/>
    <row r="2063" customFormat="1" ht="13" x14ac:dyDescent="0.15"/>
    <row r="2064" customFormat="1" ht="13" x14ac:dyDescent="0.15"/>
    <row r="2065" customFormat="1" ht="13" x14ac:dyDescent="0.15"/>
    <row r="2066" customFormat="1" ht="13" x14ac:dyDescent="0.15"/>
    <row r="2067" customFormat="1" ht="13" x14ac:dyDescent="0.15"/>
    <row r="2068" customFormat="1" ht="13" x14ac:dyDescent="0.15"/>
    <row r="2069" customFormat="1" ht="13" x14ac:dyDescent="0.15"/>
    <row r="2070" customFormat="1" ht="13" x14ac:dyDescent="0.15"/>
    <row r="2071" customFormat="1" ht="13" x14ac:dyDescent="0.15"/>
    <row r="2072" customFormat="1" ht="13" x14ac:dyDescent="0.15"/>
    <row r="2073" customFormat="1" ht="13" x14ac:dyDescent="0.15"/>
    <row r="2074" customFormat="1" ht="13" x14ac:dyDescent="0.15"/>
    <row r="2075" customFormat="1" ht="13" x14ac:dyDescent="0.15"/>
    <row r="2076" customFormat="1" ht="13" x14ac:dyDescent="0.15"/>
    <row r="2077" customFormat="1" ht="13" x14ac:dyDescent="0.15"/>
    <row r="2078" customFormat="1" ht="13" x14ac:dyDescent="0.15"/>
    <row r="2079" customFormat="1" ht="13" x14ac:dyDescent="0.15"/>
    <row r="2080" customFormat="1" ht="13" x14ac:dyDescent="0.15"/>
    <row r="2081" customFormat="1" ht="13" x14ac:dyDescent="0.15"/>
    <row r="2082" customFormat="1" ht="13" x14ac:dyDescent="0.15"/>
    <row r="2083" customFormat="1" ht="13" x14ac:dyDescent="0.15"/>
    <row r="2084" customFormat="1" ht="13" x14ac:dyDescent="0.15"/>
    <row r="2085" customFormat="1" ht="13" x14ac:dyDescent="0.15"/>
    <row r="2086" customFormat="1" ht="13" x14ac:dyDescent="0.15"/>
    <row r="2087" customFormat="1" ht="13" x14ac:dyDescent="0.15"/>
    <row r="2088" customFormat="1" ht="13" x14ac:dyDescent="0.15"/>
    <row r="2089" customFormat="1" ht="13" x14ac:dyDescent="0.15"/>
    <row r="2090" customFormat="1" ht="13" x14ac:dyDescent="0.15"/>
    <row r="2091" customFormat="1" ht="13" x14ac:dyDescent="0.15"/>
    <row r="2092" customFormat="1" ht="13" x14ac:dyDescent="0.15"/>
    <row r="2093" customFormat="1" ht="13" x14ac:dyDescent="0.15"/>
    <row r="2094" customFormat="1" ht="13" x14ac:dyDescent="0.15"/>
    <row r="2095" customFormat="1" ht="13" x14ac:dyDescent="0.15"/>
    <row r="2096" customFormat="1" ht="13" x14ac:dyDescent="0.15"/>
    <row r="2097" customFormat="1" ht="13" x14ac:dyDescent="0.15"/>
    <row r="2098" customFormat="1" ht="13" x14ac:dyDescent="0.15"/>
    <row r="2099" customFormat="1" ht="13" x14ac:dyDescent="0.15"/>
    <row r="2100" customFormat="1" ht="13" x14ac:dyDescent="0.15"/>
    <row r="2101" customFormat="1" ht="13" x14ac:dyDescent="0.15"/>
    <row r="2102" customFormat="1" ht="13" x14ac:dyDescent="0.15"/>
    <row r="2103" customFormat="1" ht="13" x14ac:dyDescent="0.15"/>
    <row r="2104" customFormat="1" ht="13" x14ac:dyDescent="0.15"/>
    <row r="2105" customFormat="1" ht="13" x14ac:dyDescent="0.15"/>
    <row r="2106" customFormat="1" ht="13" x14ac:dyDescent="0.15"/>
    <row r="2107" customFormat="1" ht="13" x14ac:dyDescent="0.15"/>
    <row r="2108" customFormat="1" ht="13" x14ac:dyDescent="0.15"/>
    <row r="2109" customFormat="1" ht="13" x14ac:dyDescent="0.15"/>
    <row r="2110" customFormat="1" ht="13" x14ac:dyDescent="0.15"/>
    <row r="2111" customFormat="1" ht="13" x14ac:dyDescent="0.15"/>
    <row r="2112" customFormat="1" ht="13" x14ac:dyDescent="0.15"/>
    <row r="2113" customFormat="1" ht="13" x14ac:dyDescent="0.15"/>
    <row r="2114" customFormat="1" ht="13" x14ac:dyDescent="0.15"/>
    <row r="2115" customFormat="1" ht="13" x14ac:dyDescent="0.15"/>
    <row r="2116" customFormat="1" ht="13" x14ac:dyDescent="0.15"/>
    <row r="2117" customFormat="1" ht="13" x14ac:dyDescent="0.15"/>
    <row r="2118" customFormat="1" ht="13" x14ac:dyDescent="0.15"/>
    <row r="2119" customFormat="1" ht="13" x14ac:dyDescent="0.15"/>
    <row r="2120" customFormat="1" ht="13" x14ac:dyDescent="0.15"/>
    <row r="2121" customFormat="1" ht="13" x14ac:dyDescent="0.15"/>
    <row r="2122" customFormat="1" ht="13" x14ac:dyDescent="0.15"/>
    <row r="2123" customFormat="1" ht="13" x14ac:dyDescent="0.15"/>
    <row r="2124" customFormat="1" ht="13" x14ac:dyDescent="0.15"/>
    <row r="2125" customFormat="1" ht="13" x14ac:dyDescent="0.15"/>
    <row r="2126" customFormat="1" ht="13" x14ac:dyDescent="0.15"/>
    <row r="2127" customFormat="1" ht="13" x14ac:dyDescent="0.15"/>
    <row r="2128" customFormat="1" ht="13" x14ac:dyDescent="0.15"/>
    <row r="2129" customFormat="1" ht="13" x14ac:dyDescent="0.15"/>
    <row r="2130" customFormat="1" ht="13" x14ac:dyDescent="0.15"/>
    <row r="2131" customFormat="1" ht="13" x14ac:dyDescent="0.15"/>
    <row r="2132" customFormat="1" ht="13" x14ac:dyDescent="0.15"/>
    <row r="2133" customFormat="1" ht="13" x14ac:dyDescent="0.15"/>
    <row r="2134" customFormat="1" ht="13" x14ac:dyDescent="0.15"/>
    <row r="2135" customFormat="1" ht="13" x14ac:dyDescent="0.15"/>
    <row r="2136" customFormat="1" ht="13" x14ac:dyDescent="0.15"/>
    <row r="2137" customFormat="1" ht="13" x14ac:dyDescent="0.15"/>
    <row r="2138" customFormat="1" ht="13" x14ac:dyDescent="0.15"/>
    <row r="2139" customFormat="1" ht="13" x14ac:dyDescent="0.15"/>
    <row r="2140" customFormat="1" ht="13" x14ac:dyDescent="0.15"/>
    <row r="2141" customFormat="1" ht="13" x14ac:dyDescent="0.15"/>
    <row r="2142" customFormat="1" ht="13" x14ac:dyDescent="0.15"/>
    <row r="2143" customFormat="1" ht="13" x14ac:dyDescent="0.15"/>
    <row r="2144" customFormat="1" ht="13" x14ac:dyDescent="0.15"/>
    <row r="2145" customFormat="1" ht="13" x14ac:dyDescent="0.15"/>
    <row r="2146" customFormat="1" ht="13" x14ac:dyDescent="0.15"/>
    <row r="2147" customFormat="1" ht="13" x14ac:dyDescent="0.15"/>
    <row r="2148" customFormat="1" ht="13" x14ac:dyDescent="0.15"/>
    <row r="2149" customFormat="1" ht="13" x14ac:dyDescent="0.15"/>
    <row r="2150" customFormat="1" ht="13" x14ac:dyDescent="0.15"/>
    <row r="2151" customFormat="1" ht="13" x14ac:dyDescent="0.15"/>
    <row r="2152" customFormat="1" ht="13" x14ac:dyDescent="0.15"/>
    <row r="2153" customFormat="1" ht="13" x14ac:dyDescent="0.15"/>
    <row r="2154" customFormat="1" ht="13" x14ac:dyDescent="0.15"/>
    <row r="2155" customFormat="1" ht="13" x14ac:dyDescent="0.15"/>
    <row r="2156" customFormat="1" ht="13" x14ac:dyDescent="0.15"/>
    <row r="2157" customFormat="1" ht="13" x14ac:dyDescent="0.15"/>
    <row r="2158" customFormat="1" ht="13" x14ac:dyDescent="0.15"/>
    <row r="2159" customFormat="1" ht="13" x14ac:dyDescent="0.15"/>
    <row r="2160" customFormat="1" ht="13" x14ac:dyDescent="0.15"/>
    <row r="2161" customFormat="1" ht="13" x14ac:dyDescent="0.15"/>
    <row r="2162" customFormat="1" ht="13" x14ac:dyDescent="0.15"/>
    <row r="2163" customFormat="1" ht="13" x14ac:dyDescent="0.15"/>
    <row r="2164" customFormat="1" ht="13" x14ac:dyDescent="0.15"/>
    <row r="2165" customFormat="1" ht="13" x14ac:dyDescent="0.15"/>
    <row r="2166" customFormat="1" ht="13" x14ac:dyDescent="0.15"/>
    <row r="2167" customFormat="1" ht="13" x14ac:dyDescent="0.15"/>
    <row r="2168" customFormat="1" ht="13" x14ac:dyDescent="0.15"/>
    <row r="2169" customFormat="1" ht="13" x14ac:dyDescent="0.15"/>
    <row r="2170" customFormat="1" ht="13" x14ac:dyDescent="0.15"/>
    <row r="2171" customFormat="1" ht="13" x14ac:dyDescent="0.15"/>
    <row r="2172" customFormat="1" ht="13" x14ac:dyDescent="0.15"/>
    <row r="2173" customFormat="1" ht="13" x14ac:dyDescent="0.15"/>
    <row r="2174" customFormat="1" ht="13" x14ac:dyDescent="0.15"/>
    <row r="2175" customFormat="1" ht="13" x14ac:dyDescent="0.15"/>
    <row r="2176" customFormat="1" ht="13" x14ac:dyDescent="0.15"/>
    <row r="2177" customFormat="1" ht="13" x14ac:dyDescent="0.15"/>
    <row r="2178" customFormat="1" ht="13" x14ac:dyDescent="0.15"/>
    <row r="2179" customFormat="1" ht="13" x14ac:dyDescent="0.15"/>
    <row r="2180" customFormat="1" ht="13" x14ac:dyDescent="0.15"/>
    <row r="2181" customFormat="1" ht="13" x14ac:dyDescent="0.15"/>
    <row r="2182" customFormat="1" ht="13" x14ac:dyDescent="0.15"/>
    <row r="2183" customFormat="1" ht="13" x14ac:dyDescent="0.15"/>
    <row r="2184" customFormat="1" ht="13" x14ac:dyDescent="0.15"/>
    <row r="2185" customFormat="1" ht="13" x14ac:dyDescent="0.15"/>
    <row r="2186" customFormat="1" ht="13" x14ac:dyDescent="0.15"/>
    <row r="2187" customFormat="1" ht="13" x14ac:dyDescent="0.15"/>
    <row r="2188" customFormat="1" ht="13" x14ac:dyDescent="0.15"/>
    <row r="2189" customFormat="1" ht="13" x14ac:dyDescent="0.15"/>
    <row r="2190" customFormat="1" ht="13" x14ac:dyDescent="0.15"/>
    <row r="2191" customFormat="1" ht="13" x14ac:dyDescent="0.15"/>
    <row r="2192" customFormat="1" ht="13" x14ac:dyDescent="0.15"/>
    <row r="2193" customFormat="1" ht="13" x14ac:dyDescent="0.15"/>
    <row r="2194" customFormat="1" ht="13" x14ac:dyDescent="0.15"/>
    <row r="2195" customFormat="1" ht="13" x14ac:dyDescent="0.15"/>
    <row r="2196" customFormat="1" ht="13" x14ac:dyDescent="0.15"/>
    <row r="2197" customFormat="1" ht="13" x14ac:dyDescent="0.15"/>
    <row r="2198" customFormat="1" ht="13" x14ac:dyDescent="0.15"/>
    <row r="2199" customFormat="1" ht="13" x14ac:dyDescent="0.15"/>
    <row r="2200" customFormat="1" ht="13" x14ac:dyDescent="0.15"/>
    <row r="2201" customFormat="1" ht="13" x14ac:dyDescent="0.15"/>
    <row r="2202" customFormat="1" ht="13" x14ac:dyDescent="0.15"/>
    <row r="2203" customFormat="1" ht="13" x14ac:dyDescent="0.15"/>
    <row r="2204" customFormat="1" ht="13" x14ac:dyDescent="0.15"/>
    <row r="2205" customFormat="1" ht="13" x14ac:dyDescent="0.15"/>
    <row r="2206" customFormat="1" ht="13" x14ac:dyDescent="0.15"/>
    <row r="2207" customFormat="1" ht="13" x14ac:dyDescent="0.15"/>
    <row r="2208" customFormat="1" ht="13" x14ac:dyDescent="0.15"/>
    <row r="2209" customFormat="1" ht="13" x14ac:dyDescent="0.15"/>
    <row r="2210" customFormat="1" ht="13" x14ac:dyDescent="0.15"/>
    <row r="2211" customFormat="1" ht="13" x14ac:dyDescent="0.15"/>
    <row r="2212" customFormat="1" ht="13" x14ac:dyDescent="0.15"/>
    <row r="2213" customFormat="1" ht="13" x14ac:dyDescent="0.15"/>
    <row r="2214" customFormat="1" ht="13" x14ac:dyDescent="0.15"/>
    <row r="2215" customFormat="1" ht="13" x14ac:dyDescent="0.15"/>
    <row r="2216" customFormat="1" ht="13" x14ac:dyDescent="0.15"/>
    <row r="2217" customFormat="1" ht="13" x14ac:dyDescent="0.15"/>
    <row r="2218" customFormat="1" ht="13" x14ac:dyDescent="0.15"/>
    <row r="2219" customFormat="1" ht="13" x14ac:dyDescent="0.15"/>
    <row r="2220" customFormat="1" ht="13" x14ac:dyDescent="0.15"/>
    <row r="2221" customFormat="1" ht="13" x14ac:dyDescent="0.15"/>
    <row r="2222" customFormat="1" ht="13" x14ac:dyDescent="0.15"/>
    <row r="2223" customFormat="1" ht="13" x14ac:dyDescent="0.15"/>
    <row r="2224" customFormat="1" ht="13" x14ac:dyDescent="0.15"/>
    <row r="2225" customFormat="1" ht="13" x14ac:dyDescent="0.15"/>
    <row r="2226" customFormat="1" ht="13" x14ac:dyDescent="0.15"/>
    <row r="2227" customFormat="1" ht="13" x14ac:dyDescent="0.15"/>
    <row r="2228" customFormat="1" ht="13" x14ac:dyDescent="0.15"/>
    <row r="2229" customFormat="1" ht="13" x14ac:dyDescent="0.15"/>
    <row r="2230" customFormat="1" ht="13" x14ac:dyDescent="0.15"/>
    <row r="2231" customFormat="1" ht="13" x14ac:dyDescent="0.15"/>
    <row r="2232" customFormat="1" ht="13" x14ac:dyDescent="0.15"/>
    <row r="2233" customFormat="1" ht="13" x14ac:dyDescent="0.15"/>
    <row r="2234" customFormat="1" ht="13" x14ac:dyDescent="0.15"/>
    <row r="2235" customFormat="1" ht="13" x14ac:dyDescent="0.15"/>
    <row r="2236" customFormat="1" ht="13" x14ac:dyDescent="0.15"/>
    <row r="2237" customFormat="1" ht="13" x14ac:dyDescent="0.15"/>
    <row r="2238" customFormat="1" ht="13" x14ac:dyDescent="0.15"/>
    <row r="2239" customFormat="1" ht="13" x14ac:dyDescent="0.15"/>
    <row r="2240" customFormat="1" ht="13" x14ac:dyDescent="0.15"/>
    <row r="2241" customFormat="1" ht="13" x14ac:dyDescent="0.15"/>
    <row r="2242" customFormat="1" ht="13" x14ac:dyDescent="0.15"/>
    <row r="2243" customFormat="1" ht="13" x14ac:dyDescent="0.15"/>
    <row r="2244" customFormat="1" ht="13" x14ac:dyDescent="0.15"/>
    <row r="2245" customFormat="1" ht="13" x14ac:dyDescent="0.15"/>
    <row r="2246" customFormat="1" ht="13" x14ac:dyDescent="0.15"/>
    <row r="2247" customFormat="1" ht="13" x14ac:dyDescent="0.15"/>
    <row r="2248" customFormat="1" ht="13" x14ac:dyDescent="0.15"/>
    <row r="2249" customFormat="1" ht="13" x14ac:dyDescent="0.15"/>
    <row r="2250" customFormat="1" ht="13" x14ac:dyDescent="0.15"/>
    <row r="2251" customFormat="1" ht="13" x14ac:dyDescent="0.15"/>
    <row r="2252" customFormat="1" ht="13" x14ac:dyDescent="0.15"/>
    <row r="2253" customFormat="1" ht="13" x14ac:dyDescent="0.15"/>
    <row r="2254" customFormat="1" ht="13" x14ac:dyDescent="0.15"/>
    <row r="2255" customFormat="1" ht="13" x14ac:dyDescent="0.15"/>
    <row r="2256" customFormat="1" ht="13" x14ac:dyDescent="0.15"/>
    <row r="2257" customFormat="1" ht="13" x14ac:dyDescent="0.15"/>
    <row r="2258" customFormat="1" ht="13" x14ac:dyDescent="0.15"/>
    <row r="2259" customFormat="1" ht="13" x14ac:dyDescent="0.15"/>
    <row r="2260" customFormat="1" ht="13" x14ac:dyDescent="0.15"/>
    <row r="2261" customFormat="1" ht="13" x14ac:dyDescent="0.15"/>
    <row r="2262" customFormat="1" ht="13" x14ac:dyDescent="0.15"/>
    <row r="2263" customFormat="1" ht="13" x14ac:dyDescent="0.15"/>
    <row r="2264" customFormat="1" ht="13" x14ac:dyDescent="0.15"/>
    <row r="2265" customFormat="1" ht="13" x14ac:dyDescent="0.15"/>
    <row r="2266" customFormat="1" ht="13" x14ac:dyDescent="0.15"/>
    <row r="2267" customFormat="1" ht="13" x14ac:dyDescent="0.15"/>
    <row r="2268" customFormat="1" ht="13" x14ac:dyDescent="0.15"/>
    <row r="2269" customFormat="1" ht="13" x14ac:dyDescent="0.15"/>
    <row r="2270" customFormat="1" ht="13" x14ac:dyDescent="0.15"/>
    <row r="2271" customFormat="1" ht="13" x14ac:dyDescent="0.15"/>
    <row r="2272" customFormat="1" ht="13" x14ac:dyDescent="0.15"/>
    <row r="2273" customFormat="1" ht="13" x14ac:dyDescent="0.15"/>
    <row r="2274" customFormat="1" ht="13" x14ac:dyDescent="0.15"/>
    <row r="2275" customFormat="1" ht="13" x14ac:dyDescent="0.15"/>
    <row r="2276" customFormat="1" ht="13" x14ac:dyDescent="0.15"/>
    <row r="2277" customFormat="1" ht="13" x14ac:dyDescent="0.15"/>
    <row r="2278" customFormat="1" ht="13" x14ac:dyDescent="0.15"/>
    <row r="2279" customFormat="1" ht="13" x14ac:dyDescent="0.15"/>
    <row r="2280" customFormat="1" ht="13" x14ac:dyDescent="0.15"/>
    <row r="2281" customFormat="1" ht="13" x14ac:dyDescent="0.15"/>
    <row r="2282" customFormat="1" ht="13" x14ac:dyDescent="0.15"/>
    <row r="2283" customFormat="1" ht="13" x14ac:dyDescent="0.15"/>
    <row r="2284" customFormat="1" ht="13" x14ac:dyDescent="0.15"/>
    <row r="2285" customFormat="1" ht="13" x14ac:dyDescent="0.15"/>
    <row r="2286" customFormat="1" ht="13" x14ac:dyDescent="0.15"/>
    <row r="2287" customFormat="1" ht="13" x14ac:dyDescent="0.15"/>
    <row r="2288" customFormat="1" ht="13" x14ac:dyDescent="0.15"/>
    <row r="2289" customFormat="1" ht="13" x14ac:dyDescent="0.15"/>
    <row r="2290" customFormat="1" ht="13" x14ac:dyDescent="0.15"/>
    <row r="2291" customFormat="1" ht="13" x14ac:dyDescent="0.15"/>
    <row r="2292" customFormat="1" ht="13" x14ac:dyDescent="0.15"/>
    <row r="2293" customFormat="1" ht="13" x14ac:dyDescent="0.15"/>
    <row r="2294" customFormat="1" ht="13" x14ac:dyDescent="0.15"/>
    <row r="2295" customFormat="1" ht="13" x14ac:dyDescent="0.15"/>
    <row r="2296" customFormat="1" ht="13" x14ac:dyDescent="0.15"/>
    <row r="2297" customFormat="1" ht="13" x14ac:dyDescent="0.15"/>
    <row r="2298" customFormat="1" ht="13" x14ac:dyDescent="0.15"/>
    <row r="2299" customFormat="1" ht="13" x14ac:dyDescent="0.15"/>
    <row r="2300" customFormat="1" ht="13" x14ac:dyDescent="0.15"/>
    <row r="2301" customFormat="1" ht="13" x14ac:dyDescent="0.15"/>
    <row r="2302" customFormat="1" ht="13" x14ac:dyDescent="0.15"/>
    <row r="2303" customFormat="1" ht="13" x14ac:dyDescent="0.15"/>
    <row r="2304" customFormat="1" ht="13" x14ac:dyDescent="0.15"/>
    <row r="2305" customFormat="1" ht="13" x14ac:dyDescent="0.15"/>
    <row r="2306" customFormat="1" ht="13" x14ac:dyDescent="0.15"/>
    <row r="2307" customFormat="1" ht="13" x14ac:dyDescent="0.15"/>
    <row r="2308" customFormat="1" ht="13" x14ac:dyDescent="0.15"/>
    <row r="2309" customFormat="1" ht="13" x14ac:dyDescent="0.15"/>
    <row r="2310" customFormat="1" ht="13" x14ac:dyDescent="0.15"/>
    <row r="2311" customFormat="1" ht="13" x14ac:dyDescent="0.15"/>
    <row r="2312" customFormat="1" ht="13" x14ac:dyDescent="0.15"/>
    <row r="2313" customFormat="1" ht="13" x14ac:dyDescent="0.15"/>
    <row r="2314" customFormat="1" ht="13" x14ac:dyDescent="0.15"/>
    <row r="2315" customFormat="1" ht="13" x14ac:dyDescent="0.15"/>
    <row r="2316" customFormat="1" ht="13" x14ac:dyDescent="0.15"/>
    <row r="2317" customFormat="1" ht="13" x14ac:dyDescent="0.15"/>
    <row r="2318" customFormat="1" ht="13" x14ac:dyDescent="0.15"/>
    <row r="2319" customFormat="1" ht="13" x14ac:dyDescent="0.15"/>
    <row r="2320" customFormat="1" ht="13" x14ac:dyDescent="0.15"/>
    <row r="2321" customFormat="1" ht="13" x14ac:dyDescent="0.15"/>
    <row r="2322" customFormat="1" ht="13" x14ac:dyDescent="0.15"/>
    <row r="2323" customFormat="1" ht="13" x14ac:dyDescent="0.15"/>
    <row r="2324" customFormat="1" ht="13" x14ac:dyDescent="0.15"/>
    <row r="2325" customFormat="1" ht="13" x14ac:dyDescent="0.15"/>
    <row r="2326" customFormat="1" ht="13" x14ac:dyDescent="0.15"/>
    <row r="2327" customFormat="1" ht="13" x14ac:dyDescent="0.15"/>
    <row r="2328" customFormat="1" ht="13" x14ac:dyDescent="0.15"/>
    <row r="2329" customFormat="1" ht="13" x14ac:dyDescent="0.15"/>
    <row r="2330" customFormat="1" ht="13" x14ac:dyDescent="0.15"/>
    <row r="2331" customFormat="1" ht="13" x14ac:dyDescent="0.15"/>
    <row r="2332" customFormat="1" ht="13" x14ac:dyDescent="0.15"/>
    <row r="2333" customFormat="1" ht="13" x14ac:dyDescent="0.15"/>
    <row r="2334" customFormat="1" ht="13" x14ac:dyDescent="0.15"/>
    <row r="2335" customFormat="1" ht="13" x14ac:dyDescent="0.15"/>
    <row r="2336" customFormat="1" ht="13" x14ac:dyDescent="0.15"/>
    <row r="2337" customFormat="1" ht="13" x14ac:dyDescent="0.15"/>
    <row r="2338" customFormat="1" ht="13" x14ac:dyDescent="0.15"/>
    <row r="2339" customFormat="1" ht="13" x14ac:dyDescent="0.15"/>
    <row r="2340" customFormat="1" ht="13" x14ac:dyDescent="0.15"/>
    <row r="2341" customFormat="1" ht="13" x14ac:dyDescent="0.15"/>
    <row r="2342" customFormat="1" ht="13" x14ac:dyDescent="0.15"/>
    <row r="2343" customFormat="1" ht="13" x14ac:dyDescent="0.15"/>
    <row r="2344" customFormat="1" ht="13" x14ac:dyDescent="0.15"/>
    <row r="2345" customFormat="1" ht="13" x14ac:dyDescent="0.15"/>
    <row r="2346" customFormat="1" ht="13" x14ac:dyDescent="0.15"/>
    <row r="2347" customFormat="1" ht="13" x14ac:dyDescent="0.15"/>
    <row r="2348" customFormat="1" ht="13" x14ac:dyDescent="0.15"/>
    <row r="2349" customFormat="1" ht="13" x14ac:dyDescent="0.15"/>
    <row r="2350" customFormat="1" ht="13" x14ac:dyDescent="0.15"/>
    <row r="2351" customFormat="1" ht="13" x14ac:dyDescent="0.15"/>
    <row r="2352" customFormat="1" ht="13" x14ac:dyDescent="0.15"/>
    <row r="2353" customFormat="1" ht="13" x14ac:dyDescent="0.15"/>
    <row r="2354" customFormat="1" ht="13" x14ac:dyDescent="0.15"/>
    <row r="2355" customFormat="1" ht="13" x14ac:dyDescent="0.15"/>
    <row r="2356" customFormat="1" ht="13" x14ac:dyDescent="0.15"/>
    <row r="2357" customFormat="1" ht="13" x14ac:dyDescent="0.15"/>
    <row r="2358" customFormat="1" ht="13" x14ac:dyDescent="0.15"/>
    <row r="2359" customFormat="1" ht="13" x14ac:dyDescent="0.15"/>
    <row r="2360" customFormat="1" ht="13" x14ac:dyDescent="0.15"/>
    <row r="2361" customFormat="1" ht="13" x14ac:dyDescent="0.15"/>
    <row r="2362" customFormat="1" ht="13" x14ac:dyDescent="0.15"/>
    <row r="2363" customFormat="1" ht="13" x14ac:dyDescent="0.15"/>
    <row r="2364" customFormat="1" ht="13" x14ac:dyDescent="0.15"/>
    <row r="2365" customFormat="1" ht="13" x14ac:dyDescent="0.15"/>
    <row r="2366" customFormat="1" ht="13" x14ac:dyDescent="0.15"/>
    <row r="2367" customFormat="1" ht="13" x14ac:dyDescent="0.15"/>
    <row r="2368" customFormat="1" ht="13" x14ac:dyDescent="0.15"/>
    <row r="2369" customFormat="1" ht="13" x14ac:dyDescent="0.15"/>
    <row r="2370" customFormat="1" ht="13" x14ac:dyDescent="0.15"/>
    <row r="2371" customFormat="1" ht="13" x14ac:dyDescent="0.15"/>
    <row r="2372" customFormat="1" ht="13" x14ac:dyDescent="0.15"/>
    <row r="2373" customFormat="1" ht="13" x14ac:dyDescent="0.15"/>
    <row r="2374" customFormat="1" ht="13" x14ac:dyDescent="0.15"/>
    <row r="2375" customFormat="1" ht="13" x14ac:dyDescent="0.15"/>
    <row r="2376" customFormat="1" ht="13" x14ac:dyDescent="0.15"/>
    <row r="2377" customFormat="1" ht="13" x14ac:dyDescent="0.15"/>
    <row r="2378" customFormat="1" ht="13" x14ac:dyDescent="0.15"/>
    <row r="2379" customFormat="1" ht="13" x14ac:dyDescent="0.15"/>
    <row r="2380" customFormat="1" ht="13" x14ac:dyDescent="0.15"/>
    <row r="2381" customFormat="1" ht="13" x14ac:dyDescent="0.15"/>
    <row r="2382" customFormat="1" ht="13" x14ac:dyDescent="0.15"/>
    <row r="2383" customFormat="1" ht="13" x14ac:dyDescent="0.15"/>
    <row r="2384" customFormat="1" ht="13" x14ac:dyDescent="0.15"/>
    <row r="2385" customFormat="1" ht="13" x14ac:dyDescent="0.15"/>
    <row r="2386" customFormat="1" ht="13" x14ac:dyDescent="0.15"/>
    <row r="2387" customFormat="1" ht="13" x14ac:dyDescent="0.15"/>
    <row r="2388" customFormat="1" ht="13" x14ac:dyDescent="0.15"/>
    <row r="2389" customFormat="1" ht="13" x14ac:dyDescent="0.15"/>
    <row r="2390" customFormat="1" ht="13" x14ac:dyDescent="0.15"/>
    <row r="2391" customFormat="1" ht="13" x14ac:dyDescent="0.15"/>
    <row r="2392" customFormat="1" ht="13" x14ac:dyDescent="0.15"/>
    <row r="2393" customFormat="1" ht="13" x14ac:dyDescent="0.15"/>
    <row r="2394" customFormat="1" ht="13" x14ac:dyDescent="0.15"/>
    <row r="2395" customFormat="1" ht="13" x14ac:dyDescent="0.15"/>
    <row r="2396" customFormat="1" ht="13" x14ac:dyDescent="0.15"/>
    <row r="2397" customFormat="1" ht="13" x14ac:dyDescent="0.15"/>
    <row r="2398" customFormat="1" ht="13" x14ac:dyDescent="0.15"/>
    <row r="2399" customFormat="1" ht="13" x14ac:dyDescent="0.15"/>
    <row r="2400" customFormat="1" ht="13" x14ac:dyDescent="0.15"/>
    <row r="2401" customFormat="1" ht="13" x14ac:dyDescent="0.15"/>
    <row r="2402" customFormat="1" ht="13" x14ac:dyDescent="0.15"/>
    <row r="2403" customFormat="1" ht="13" x14ac:dyDescent="0.15"/>
    <row r="2404" customFormat="1" ht="13" x14ac:dyDescent="0.15"/>
    <row r="2405" customFormat="1" ht="13" x14ac:dyDescent="0.15"/>
    <row r="2406" customFormat="1" ht="13" x14ac:dyDescent="0.15"/>
    <row r="2407" customFormat="1" ht="13" x14ac:dyDescent="0.15"/>
    <row r="2408" customFormat="1" ht="13" x14ac:dyDescent="0.15"/>
    <row r="2409" customFormat="1" ht="13" x14ac:dyDescent="0.15"/>
    <row r="2410" customFormat="1" ht="13" x14ac:dyDescent="0.15"/>
    <row r="2411" customFormat="1" ht="13" x14ac:dyDescent="0.15"/>
    <row r="2412" customFormat="1" ht="13" x14ac:dyDescent="0.15"/>
    <row r="2413" customFormat="1" ht="13" x14ac:dyDescent="0.15"/>
    <row r="2414" customFormat="1" ht="13" x14ac:dyDescent="0.15"/>
    <row r="2415" customFormat="1" ht="13" x14ac:dyDescent="0.15"/>
    <row r="2416" customFormat="1" ht="13" x14ac:dyDescent="0.15"/>
    <row r="2417" customFormat="1" ht="13" x14ac:dyDescent="0.15"/>
    <row r="2418" customFormat="1" ht="13" x14ac:dyDescent="0.15"/>
    <row r="2419" customFormat="1" ht="13" x14ac:dyDescent="0.15"/>
    <row r="2420" customFormat="1" ht="13" x14ac:dyDescent="0.15"/>
    <row r="2421" customFormat="1" ht="13" x14ac:dyDescent="0.15"/>
    <row r="2422" customFormat="1" ht="13" x14ac:dyDescent="0.15"/>
    <row r="2423" customFormat="1" ht="13" x14ac:dyDescent="0.15"/>
    <row r="2424" customFormat="1" ht="13" x14ac:dyDescent="0.15"/>
    <row r="2425" customFormat="1" ht="13" x14ac:dyDescent="0.15"/>
    <row r="2426" customFormat="1" ht="13" x14ac:dyDescent="0.15"/>
    <row r="2427" customFormat="1" ht="13" x14ac:dyDescent="0.15"/>
    <row r="2428" customFormat="1" ht="13" x14ac:dyDescent="0.15"/>
    <row r="2429" customFormat="1" ht="13" x14ac:dyDescent="0.15"/>
    <row r="2430" customFormat="1" ht="13" x14ac:dyDescent="0.15"/>
    <row r="2431" customFormat="1" ht="13" x14ac:dyDescent="0.15"/>
    <row r="2432" customFormat="1" ht="13" x14ac:dyDescent="0.15"/>
    <row r="2433" customFormat="1" ht="13" x14ac:dyDescent="0.15"/>
    <row r="2434" customFormat="1" ht="13" x14ac:dyDescent="0.15"/>
    <row r="2435" customFormat="1" ht="13" x14ac:dyDescent="0.15"/>
    <row r="2436" customFormat="1" ht="13" x14ac:dyDescent="0.15"/>
    <row r="2437" customFormat="1" ht="13" x14ac:dyDescent="0.15"/>
    <row r="2438" customFormat="1" ht="13" x14ac:dyDescent="0.15"/>
    <row r="2439" customFormat="1" ht="13" x14ac:dyDescent="0.15"/>
    <row r="2440" customFormat="1" ht="13" x14ac:dyDescent="0.15"/>
    <row r="2441" customFormat="1" ht="13" x14ac:dyDescent="0.15"/>
    <row r="2442" customFormat="1" ht="13" x14ac:dyDescent="0.15"/>
    <row r="2443" customFormat="1" ht="13" x14ac:dyDescent="0.15"/>
    <row r="2444" customFormat="1" ht="13" x14ac:dyDescent="0.15"/>
    <row r="2445" customFormat="1" ht="13" x14ac:dyDescent="0.15"/>
    <row r="2446" customFormat="1" ht="13" x14ac:dyDescent="0.15"/>
    <row r="2447" customFormat="1" ht="13" x14ac:dyDescent="0.15"/>
    <row r="2448" customFormat="1" ht="13" x14ac:dyDescent="0.15"/>
    <row r="2449" customFormat="1" ht="13" x14ac:dyDescent="0.15"/>
    <row r="2450" customFormat="1" ht="13" x14ac:dyDescent="0.15"/>
    <row r="2451" customFormat="1" ht="13" x14ac:dyDescent="0.15"/>
    <row r="2452" customFormat="1" ht="13" x14ac:dyDescent="0.15"/>
    <row r="2453" customFormat="1" ht="13" x14ac:dyDescent="0.15"/>
    <row r="2454" customFormat="1" ht="13" x14ac:dyDescent="0.15"/>
    <row r="2455" customFormat="1" ht="13" x14ac:dyDescent="0.15"/>
    <row r="2456" customFormat="1" ht="13" x14ac:dyDescent="0.15"/>
    <row r="2457" customFormat="1" ht="13" x14ac:dyDescent="0.15"/>
    <row r="2458" customFormat="1" ht="13" x14ac:dyDescent="0.15"/>
    <row r="2459" customFormat="1" ht="13" x14ac:dyDescent="0.15"/>
    <row r="2460" customFormat="1" ht="13" x14ac:dyDescent="0.15"/>
    <row r="2461" customFormat="1" ht="13" x14ac:dyDescent="0.15"/>
    <row r="2462" customFormat="1" ht="13" x14ac:dyDescent="0.15"/>
    <row r="2463" customFormat="1" ht="13" x14ac:dyDescent="0.15"/>
    <row r="2464" customFormat="1" ht="13" x14ac:dyDescent="0.15"/>
    <row r="2465" customFormat="1" ht="13" x14ac:dyDescent="0.15"/>
    <row r="2466" customFormat="1" ht="13" x14ac:dyDescent="0.15"/>
    <row r="2467" customFormat="1" ht="13" x14ac:dyDescent="0.15"/>
    <row r="2468" customFormat="1" ht="13" x14ac:dyDescent="0.15"/>
    <row r="2469" customFormat="1" ht="13" x14ac:dyDescent="0.15"/>
    <row r="2470" customFormat="1" ht="13" x14ac:dyDescent="0.15"/>
    <row r="2471" customFormat="1" ht="13" x14ac:dyDescent="0.15"/>
    <row r="2472" customFormat="1" ht="13" x14ac:dyDescent="0.15"/>
    <row r="2473" customFormat="1" ht="13" x14ac:dyDescent="0.15"/>
    <row r="2474" customFormat="1" ht="13" x14ac:dyDescent="0.15"/>
    <row r="2475" customFormat="1" ht="13" x14ac:dyDescent="0.15"/>
    <row r="2476" customFormat="1" ht="13" x14ac:dyDescent="0.15"/>
    <row r="2477" customFormat="1" ht="13" x14ac:dyDescent="0.15"/>
    <row r="2478" customFormat="1" ht="13" x14ac:dyDescent="0.15"/>
    <row r="2479" customFormat="1" ht="13" x14ac:dyDescent="0.15"/>
    <row r="2480" customFormat="1" ht="13" x14ac:dyDescent="0.15"/>
    <row r="2481" customFormat="1" ht="13" x14ac:dyDescent="0.15"/>
    <row r="2482" customFormat="1" ht="13" x14ac:dyDescent="0.15"/>
    <row r="2483" customFormat="1" ht="13" x14ac:dyDescent="0.15"/>
    <row r="2484" customFormat="1" ht="13" x14ac:dyDescent="0.15"/>
    <row r="2485" customFormat="1" ht="13" x14ac:dyDescent="0.15"/>
    <row r="2486" customFormat="1" ht="13" x14ac:dyDescent="0.15"/>
    <row r="2487" customFormat="1" ht="13" x14ac:dyDescent="0.15"/>
    <row r="2488" customFormat="1" ht="13" x14ac:dyDescent="0.15"/>
    <row r="2489" customFormat="1" ht="13" x14ac:dyDescent="0.15"/>
    <row r="2490" customFormat="1" ht="13" x14ac:dyDescent="0.15"/>
    <row r="2491" customFormat="1" ht="13" x14ac:dyDescent="0.15"/>
    <row r="2492" customFormat="1" ht="13" x14ac:dyDescent="0.15"/>
    <row r="2493" customFormat="1" ht="13" x14ac:dyDescent="0.15"/>
    <row r="2494" customFormat="1" ht="13" x14ac:dyDescent="0.15"/>
    <row r="2495" customFormat="1" ht="13" x14ac:dyDescent="0.15"/>
    <row r="2496" customFormat="1" ht="13" x14ac:dyDescent="0.15"/>
    <row r="2497" customFormat="1" ht="13" x14ac:dyDescent="0.15"/>
    <row r="2498" customFormat="1" ht="13" x14ac:dyDescent="0.15"/>
    <row r="2499" customFormat="1" ht="13" x14ac:dyDescent="0.15"/>
    <row r="2500" customFormat="1" ht="13" x14ac:dyDescent="0.15"/>
    <row r="2501" customFormat="1" ht="13" x14ac:dyDescent="0.15"/>
    <row r="2502" customFormat="1" ht="13" x14ac:dyDescent="0.15"/>
    <row r="2503" customFormat="1" ht="13" x14ac:dyDescent="0.15"/>
    <row r="2504" customFormat="1" ht="13" x14ac:dyDescent="0.15"/>
    <row r="2505" customFormat="1" ht="13" x14ac:dyDescent="0.15"/>
    <row r="2506" customFormat="1" ht="13" x14ac:dyDescent="0.15"/>
    <row r="2507" customFormat="1" ht="13" x14ac:dyDescent="0.15"/>
    <row r="2508" customFormat="1" ht="13" x14ac:dyDescent="0.15"/>
    <row r="2509" customFormat="1" ht="13" x14ac:dyDescent="0.15"/>
    <row r="2510" customFormat="1" ht="13" x14ac:dyDescent="0.15"/>
    <row r="2511" customFormat="1" ht="13" x14ac:dyDescent="0.15"/>
    <row r="2512" customFormat="1" ht="13" x14ac:dyDescent="0.15"/>
    <row r="2513" customFormat="1" ht="13" x14ac:dyDescent="0.15"/>
    <row r="2514" customFormat="1" ht="13" x14ac:dyDescent="0.15"/>
    <row r="2515" customFormat="1" ht="13" x14ac:dyDescent="0.15"/>
    <row r="2516" customFormat="1" ht="13" x14ac:dyDescent="0.15"/>
    <row r="2517" customFormat="1" ht="13" x14ac:dyDescent="0.15"/>
    <row r="2518" customFormat="1" ht="13" x14ac:dyDescent="0.15"/>
    <row r="2519" customFormat="1" ht="13" x14ac:dyDescent="0.15"/>
    <row r="2520" customFormat="1" ht="13" x14ac:dyDescent="0.15"/>
    <row r="2521" customFormat="1" ht="13" x14ac:dyDescent="0.15"/>
    <row r="2522" customFormat="1" ht="13" x14ac:dyDescent="0.15"/>
    <row r="2523" customFormat="1" ht="13" x14ac:dyDescent="0.15"/>
    <row r="2524" customFormat="1" ht="13" x14ac:dyDescent="0.15"/>
    <row r="2525" customFormat="1" ht="13" x14ac:dyDescent="0.15"/>
    <row r="2526" customFormat="1" ht="13" x14ac:dyDescent="0.15"/>
    <row r="2527" customFormat="1" ht="13" x14ac:dyDescent="0.15"/>
    <row r="2528" customFormat="1" ht="13" x14ac:dyDescent="0.15"/>
    <row r="2529" customFormat="1" ht="13" x14ac:dyDescent="0.15"/>
    <row r="2530" customFormat="1" ht="13" x14ac:dyDescent="0.15"/>
    <row r="2531" customFormat="1" ht="13" x14ac:dyDescent="0.15"/>
    <row r="2532" customFormat="1" ht="13" x14ac:dyDescent="0.15"/>
    <row r="2533" customFormat="1" ht="13" x14ac:dyDescent="0.15"/>
    <row r="2534" customFormat="1" ht="13" x14ac:dyDescent="0.15"/>
    <row r="2535" customFormat="1" ht="13" x14ac:dyDescent="0.15"/>
    <row r="2536" customFormat="1" ht="13" x14ac:dyDescent="0.15"/>
    <row r="2537" customFormat="1" ht="13" x14ac:dyDescent="0.15"/>
    <row r="2538" customFormat="1" ht="13" x14ac:dyDescent="0.15"/>
    <row r="2539" customFormat="1" ht="13" x14ac:dyDescent="0.15"/>
    <row r="2540" customFormat="1" ht="13" x14ac:dyDescent="0.15"/>
    <row r="2541" customFormat="1" ht="13" x14ac:dyDescent="0.15"/>
    <row r="2542" customFormat="1" ht="13" x14ac:dyDescent="0.15"/>
    <row r="2543" customFormat="1" ht="13" x14ac:dyDescent="0.15"/>
    <row r="2544" customFormat="1" ht="13" x14ac:dyDescent="0.15"/>
    <row r="2545" customFormat="1" ht="13" x14ac:dyDescent="0.15"/>
    <row r="2546" customFormat="1" ht="13" x14ac:dyDescent="0.15"/>
    <row r="2547" customFormat="1" ht="13" x14ac:dyDescent="0.15"/>
    <row r="2548" customFormat="1" ht="13" x14ac:dyDescent="0.15"/>
    <row r="2549" customFormat="1" ht="13" x14ac:dyDescent="0.15"/>
    <row r="2550" customFormat="1" ht="13" x14ac:dyDescent="0.15"/>
    <row r="2551" customFormat="1" ht="13" x14ac:dyDescent="0.15"/>
    <row r="2552" customFormat="1" ht="13" x14ac:dyDescent="0.15"/>
    <row r="2553" customFormat="1" ht="13" x14ac:dyDescent="0.15"/>
    <row r="2554" customFormat="1" ht="13" x14ac:dyDescent="0.15"/>
    <row r="2555" customFormat="1" ht="13" x14ac:dyDescent="0.15"/>
    <row r="2556" customFormat="1" ht="13" x14ac:dyDescent="0.15"/>
    <row r="2557" customFormat="1" ht="13" x14ac:dyDescent="0.15"/>
    <row r="2558" customFormat="1" ht="13" x14ac:dyDescent="0.15"/>
    <row r="2559" customFormat="1" ht="13" x14ac:dyDescent="0.15"/>
    <row r="2560" customFormat="1" ht="13" x14ac:dyDescent="0.15"/>
    <row r="2561" customFormat="1" ht="13" x14ac:dyDescent="0.15"/>
    <row r="2562" customFormat="1" ht="13" x14ac:dyDescent="0.15"/>
    <row r="2563" customFormat="1" ht="13" x14ac:dyDescent="0.15"/>
    <row r="2564" customFormat="1" ht="13" x14ac:dyDescent="0.15"/>
    <row r="2565" customFormat="1" ht="13" x14ac:dyDescent="0.15"/>
    <row r="2566" customFormat="1" ht="13" x14ac:dyDescent="0.15"/>
    <row r="2567" customFormat="1" ht="13" x14ac:dyDescent="0.15"/>
    <row r="2568" customFormat="1" ht="13" x14ac:dyDescent="0.15"/>
    <row r="2569" customFormat="1" ht="13" x14ac:dyDescent="0.15"/>
    <row r="2570" customFormat="1" ht="13" x14ac:dyDescent="0.15"/>
    <row r="2571" customFormat="1" ht="13" x14ac:dyDescent="0.15"/>
    <row r="2572" customFormat="1" ht="13" x14ac:dyDescent="0.15"/>
    <row r="2573" customFormat="1" ht="13" x14ac:dyDescent="0.15"/>
    <row r="2574" customFormat="1" ht="13" x14ac:dyDescent="0.15"/>
    <row r="2575" customFormat="1" ht="13" x14ac:dyDescent="0.15"/>
    <row r="2576" customFormat="1" ht="13" x14ac:dyDescent="0.15"/>
    <row r="2577" customFormat="1" ht="13" x14ac:dyDescent="0.15"/>
    <row r="2578" customFormat="1" ht="13" x14ac:dyDescent="0.15"/>
    <row r="2579" customFormat="1" ht="13" x14ac:dyDescent="0.15"/>
    <row r="2580" customFormat="1" ht="13" x14ac:dyDescent="0.15"/>
    <row r="2581" customFormat="1" ht="13" x14ac:dyDescent="0.15"/>
    <row r="2582" customFormat="1" ht="13" x14ac:dyDescent="0.15"/>
    <row r="2583" customFormat="1" ht="13" x14ac:dyDescent="0.15"/>
    <row r="2584" customFormat="1" ht="13" x14ac:dyDescent="0.15"/>
    <row r="2585" customFormat="1" ht="13" x14ac:dyDescent="0.15"/>
    <row r="2586" customFormat="1" ht="13" x14ac:dyDescent="0.15"/>
    <row r="2587" customFormat="1" ht="13" x14ac:dyDescent="0.15"/>
    <row r="2588" customFormat="1" ht="13" x14ac:dyDescent="0.15"/>
    <row r="2589" customFormat="1" ht="13" x14ac:dyDescent="0.15"/>
    <row r="2590" customFormat="1" ht="13" x14ac:dyDescent="0.15"/>
    <row r="2591" customFormat="1" ht="13" x14ac:dyDescent="0.15"/>
    <row r="2592" customFormat="1" ht="13" x14ac:dyDescent="0.15"/>
    <row r="2593" customFormat="1" ht="13" x14ac:dyDescent="0.15"/>
    <row r="2594" customFormat="1" ht="13" x14ac:dyDescent="0.15"/>
    <row r="2595" customFormat="1" ht="13" x14ac:dyDescent="0.15"/>
    <row r="2596" customFormat="1" ht="13" x14ac:dyDescent="0.15"/>
    <row r="2597" customFormat="1" ht="13" x14ac:dyDescent="0.15"/>
    <row r="2598" customFormat="1" ht="13" x14ac:dyDescent="0.15"/>
    <row r="2599" customFormat="1" ht="13" x14ac:dyDescent="0.15"/>
    <row r="2600" customFormat="1" ht="13" x14ac:dyDescent="0.15"/>
    <row r="2601" customFormat="1" ht="13" x14ac:dyDescent="0.15"/>
    <row r="2602" customFormat="1" ht="13" x14ac:dyDescent="0.15"/>
    <row r="2603" customFormat="1" ht="13" x14ac:dyDescent="0.15"/>
    <row r="2604" customFormat="1" ht="13" x14ac:dyDescent="0.15"/>
    <row r="2605" customFormat="1" ht="13" x14ac:dyDescent="0.15"/>
    <row r="2606" customFormat="1" ht="13" x14ac:dyDescent="0.15"/>
    <row r="2607" customFormat="1" ht="13" x14ac:dyDescent="0.15"/>
    <row r="2608" customFormat="1" ht="13" x14ac:dyDescent="0.15"/>
    <row r="2609" customFormat="1" ht="13" x14ac:dyDescent="0.15"/>
    <row r="2610" customFormat="1" ht="13" x14ac:dyDescent="0.15"/>
    <row r="2611" customFormat="1" ht="13" x14ac:dyDescent="0.15"/>
    <row r="2612" customFormat="1" ht="13" x14ac:dyDescent="0.15"/>
    <row r="2613" customFormat="1" ht="13" x14ac:dyDescent="0.15"/>
    <row r="2614" customFormat="1" ht="13" x14ac:dyDescent="0.15"/>
    <row r="2615" customFormat="1" ht="13" x14ac:dyDescent="0.15"/>
    <row r="2616" customFormat="1" ht="13" x14ac:dyDescent="0.15"/>
    <row r="2617" customFormat="1" ht="13" x14ac:dyDescent="0.15"/>
    <row r="2618" customFormat="1" ht="13" x14ac:dyDescent="0.15"/>
    <row r="2619" customFormat="1" ht="13" x14ac:dyDescent="0.15"/>
    <row r="2620" customFormat="1" ht="13" x14ac:dyDescent="0.15"/>
    <row r="2621" customFormat="1" ht="13" x14ac:dyDescent="0.15"/>
    <row r="2622" customFormat="1" ht="13" x14ac:dyDescent="0.15"/>
    <row r="2623" customFormat="1" ht="13" x14ac:dyDescent="0.15"/>
    <row r="2624" customFormat="1" ht="13" x14ac:dyDescent="0.15"/>
    <row r="2625" customFormat="1" ht="13" x14ac:dyDescent="0.15"/>
    <row r="2626" customFormat="1" ht="13" x14ac:dyDescent="0.15"/>
    <row r="2627" customFormat="1" ht="13" x14ac:dyDescent="0.15"/>
    <row r="2628" customFormat="1" ht="13" x14ac:dyDescent="0.15"/>
    <row r="2629" customFormat="1" ht="13" x14ac:dyDescent="0.15"/>
    <row r="2630" customFormat="1" ht="13" x14ac:dyDescent="0.15"/>
    <row r="2631" customFormat="1" ht="13" x14ac:dyDescent="0.15"/>
    <row r="2632" customFormat="1" ht="13" x14ac:dyDescent="0.15"/>
    <row r="2633" customFormat="1" ht="13" x14ac:dyDescent="0.15"/>
    <row r="2634" customFormat="1" ht="13" x14ac:dyDescent="0.15"/>
    <row r="2635" customFormat="1" ht="13" x14ac:dyDescent="0.15"/>
    <row r="2636" customFormat="1" ht="13" x14ac:dyDescent="0.15"/>
    <row r="2637" customFormat="1" ht="13" x14ac:dyDescent="0.15"/>
    <row r="2638" customFormat="1" ht="13" x14ac:dyDescent="0.15"/>
    <row r="2639" customFormat="1" ht="13" x14ac:dyDescent="0.15"/>
    <row r="2640" customFormat="1" ht="13" x14ac:dyDescent="0.15"/>
    <row r="2641" customFormat="1" ht="13" x14ac:dyDescent="0.15"/>
    <row r="2642" customFormat="1" ht="13" x14ac:dyDescent="0.15"/>
    <row r="2643" customFormat="1" ht="13" x14ac:dyDescent="0.15"/>
    <row r="2644" customFormat="1" ht="13" x14ac:dyDescent="0.15"/>
    <row r="2645" customFormat="1" ht="13" x14ac:dyDescent="0.15"/>
    <row r="2646" customFormat="1" ht="13" x14ac:dyDescent="0.15"/>
    <row r="2647" customFormat="1" ht="13" x14ac:dyDescent="0.15"/>
    <row r="2648" customFormat="1" ht="13" x14ac:dyDescent="0.15"/>
    <row r="2649" customFormat="1" ht="13" x14ac:dyDescent="0.15"/>
    <row r="2650" customFormat="1" ht="13" x14ac:dyDescent="0.15"/>
    <row r="2651" customFormat="1" ht="13" x14ac:dyDescent="0.15"/>
    <row r="2652" customFormat="1" ht="13" x14ac:dyDescent="0.15"/>
    <row r="2653" customFormat="1" ht="13" x14ac:dyDescent="0.15"/>
    <row r="2654" customFormat="1" ht="13" x14ac:dyDescent="0.15"/>
    <row r="2655" customFormat="1" ht="13" x14ac:dyDescent="0.15"/>
    <row r="2656" customFormat="1" ht="13" x14ac:dyDescent="0.15"/>
    <row r="2657" customFormat="1" ht="13" x14ac:dyDescent="0.15"/>
    <row r="2658" customFormat="1" ht="13" x14ac:dyDescent="0.15"/>
    <row r="2659" customFormat="1" ht="13" x14ac:dyDescent="0.15"/>
    <row r="2660" customFormat="1" ht="13" x14ac:dyDescent="0.15"/>
    <row r="2661" customFormat="1" ht="13" x14ac:dyDescent="0.15"/>
    <row r="2662" customFormat="1" ht="13" x14ac:dyDescent="0.15"/>
    <row r="2663" customFormat="1" ht="13" x14ac:dyDescent="0.15"/>
    <row r="2664" customFormat="1" ht="13" x14ac:dyDescent="0.15"/>
    <row r="2665" customFormat="1" ht="13" x14ac:dyDescent="0.15"/>
    <row r="2666" customFormat="1" ht="13" x14ac:dyDescent="0.15"/>
    <row r="2667" customFormat="1" ht="13" x14ac:dyDescent="0.15"/>
    <row r="2668" customFormat="1" ht="13" x14ac:dyDescent="0.15"/>
    <row r="2669" customFormat="1" ht="13" x14ac:dyDescent="0.15"/>
    <row r="2670" customFormat="1" ht="13" x14ac:dyDescent="0.15"/>
    <row r="2671" customFormat="1" ht="13" x14ac:dyDescent="0.15"/>
    <row r="2672" customFormat="1" ht="13" x14ac:dyDescent="0.15"/>
    <row r="2673" customFormat="1" ht="13" x14ac:dyDescent="0.15"/>
    <row r="2674" customFormat="1" ht="13" x14ac:dyDescent="0.15"/>
    <row r="2675" customFormat="1" ht="13" x14ac:dyDescent="0.15"/>
    <row r="2676" customFormat="1" ht="13" x14ac:dyDescent="0.15"/>
    <row r="2677" customFormat="1" ht="13" x14ac:dyDescent="0.15"/>
    <row r="2678" customFormat="1" ht="13" x14ac:dyDescent="0.15"/>
    <row r="2679" customFormat="1" ht="13" x14ac:dyDescent="0.15"/>
    <row r="2680" customFormat="1" ht="13" x14ac:dyDescent="0.15"/>
    <row r="2681" customFormat="1" ht="13" x14ac:dyDescent="0.15"/>
    <row r="2682" customFormat="1" ht="13" x14ac:dyDescent="0.15"/>
    <row r="2683" customFormat="1" ht="13" x14ac:dyDescent="0.15"/>
    <row r="2684" customFormat="1" ht="13" x14ac:dyDescent="0.15"/>
    <row r="2685" customFormat="1" ht="13" x14ac:dyDescent="0.15"/>
    <row r="2686" customFormat="1" ht="13" x14ac:dyDescent="0.15"/>
    <row r="2687" customFormat="1" ht="13" x14ac:dyDescent="0.15"/>
    <row r="2688" customFormat="1" ht="13" x14ac:dyDescent="0.15"/>
    <row r="2689" customFormat="1" ht="13" x14ac:dyDescent="0.15"/>
    <row r="2690" customFormat="1" ht="13" x14ac:dyDescent="0.15"/>
    <row r="2691" customFormat="1" ht="13" x14ac:dyDescent="0.15"/>
    <row r="2692" customFormat="1" ht="13" x14ac:dyDescent="0.15"/>
    <row r="2693" customFormat="1" ht="13" x14ac:dyDescent="0.15"/>
    <row r="2694" customFormat="1" ht="13" x14ac:dyDescent="0.15"/>
    <row r="2695" customFormat="1" ht="13" x14ac:dyDescent="0.15"/>
    <row r="2696" customFormat="1" ht="13" x14ac:dyDescent="0.15"/>
    <row r="2697" customFormat="1" ht="13" x14ac:dyDescent="0.15"/>
    <row r="2698" customFormat="1" ht="13" x14ac:dyDescent="0.15"/>
    <row r="2699" customFormat="1" ht="13" x14ac:dyDescent="0.15"/>
    <row r="2700" customFormat="1" ht="13" x14ac:dyDescent="0.15"/>
    <row r="2701" customFormat="1" ht="13" x14ac:dyDescent="0.15"/>
    <row r="2702" customFormat="1" ht="13" x14ac:dyDescent="0.15"/>
    <row r="2703" customFormat="1" ht="13" x14ac:dyDescent="0.15"/>
    <row r="2704" customFormat="1" ht="13" x14ac:dyDescent="0.15"/>
    <row r="2705" customFormat="1" ht="13" x14ac:dyDescent="0.15"/>
    <row r="2706" customFormat="1" ht="13" x14ac:dyDescent="0.15"/>
    <row r="2707" customFormat="1" ht="13" x14ac:dyDescent="0.15"/>
    <row r="2708" customFormat="1" ht="13" x14ac:dyDescent="0.15"/>
    <row r="2709" customFormat="1" ht="13" x14ac:dyDescent="0.15"/>
    <row r="2710" customFormat="1" ht="13" x14ac:dyDescent="0.15"/>
    <row r="2711" customFormat="1" ht="13" x14ac:dyDescent="0.15"/>
    <row r="2712" customFormat="1" ht="13" x14ac:dyDescent="0.15"/>
    <row r="2713" customFormat="1" ht="13" x14ac:dyDescent="0.15"/>
    <row r="2714" customFormat="1" ht="13" x14ac:dyDescent="0.15"/>
    <row r="2715" customFormat="1" ht="13" x14ac:dyDescent="0.15"/>
    <row r="2716" customFormat="1" ht="13" x14ac:dyDescent="0.15"/>
    <row r="2717" customFormat="1" ht="13" x14ac:dyDescent="0.15"/>
    <row r="2718" customFormat="1" ht="13" x14ac:dyDescent="0.15"/>
    <row r="2719" customFormat="1" ht="13" x14ac:dyDescent="0.15"/>
    <row r="2720" customFormat="1" ht="13" x14ac:dyDescent="0.15"/>
    <row r="2721" customFormat="1" ht="13" x14ac:dyDescent="0.15"/>
    <row r="2722" customFormat="1" ht="13" x14ac:dyDescent="0.15"/>
    <row r="2723" customFormat="1" ht="13" x14ac:dyDescent="0.15"/>
    <row r="2724" customFormat="1" ht="13" x14ac:dyDescent="0.15"/>
    <row r="2725" customFormat="1" ht="13" x14ac:dyDescent="0.15"/>
    <row r="2726" customFormat="1" ht="13" x14ac:dyDescent="0.15"/>
    <row r="2727" customFormat="1" ht="13" x14ac:dyDescent="0.15"/>
    <row r="2728" customFormat="1" ht="13" x14ac:dyDescent="0.15"/>
    <row r="2729" customFormat="1" ht="13" x14ac:dyDescent="0.15"/>
    <row r="2730" customFormat="1" ht="13" x14ac:dyDescent="0.15"/>
    <row r="2731" customFormat="1" ht="13" x14ac:dyDescent="0.15"/>
    <row r="2732" customFormat="1" ht="13" x14ac:dyDescent="0.15"/>
    <row r="2733" customFormat="1" ht="13" x14ac:dyDescent="0.15"/>
    <row r="2734" customFormat="1" ht="13" x14ac:dyDescent="0.15"/>
    <row r="2735" customFormat="1" ht="13" x14ac:dyDescent="0.15"/>
    <row r="2736" customFormat="1" ht="13" x14ac:dyDescent="0.15"/>
    <row r="2737" customFormat="1" ht="13" x14ac:dyDescent="0.15"/>
    <row r="2738" customFormat="1" ht="13" x14ac:dyDescent="0.15"/>
    <row r="2739" customFormat="1" ht="13" x14ac:dyDescent="0.15"/>
    <row r="2740" customFormat="1" ht="13" x14ac:dyDescent="0.15"/>
    <row r="2741" customFormat="1" ht="13" x14ac:dyDescent="0.15"/>
    <row r="2742" customFormat="1" ht="13" x14ac:dyDescent="0.15"/>
    <row r="2743" customFormat="1" ht="13" x14ac:dyDescent="0.15"/>
    <row r="2744" customFormat="1" ht="13" x14ac:dyDescent="0.15"/>
    <row r="2745" customFormat="1" ht="13" x14ac:dyDescent="0.15"/>
    <row r="2746" customFormat="1" ht="13" x14ac:dyDescent="0.15"/>
    <row r="2747" customFormat="1" ht="13" x14ac:dyDescent="0.15"/>
    <row r="2748" customFormat="1" ht="13" x14ac:dyDescent="0.15"/>
    <row r="2749" customFormat="1" ht="13" x14ac:dyDescent="0.15"/>
    <row r="2750" customFormat="1" ht="13" x14ac:dyDescent="0.15"/>
    <row r="2751" customFormat="1" ht="13" x14ac:dyDescent="0.15"/>
    <row r="2752" customFormat="1" ht="13" x14ac:dyDescent="0.15"/>
    <row r="2753" customFormat="1" ht="13" x14ac:dyDescent="0.15"/>
    <row r="2754" customFormat="1" ht="13" x14ac:dyDescent="0.15"/>
    <row r="2755" customFormat="1" ht="13" x14ac:dyDescent="0.15"/>
    <row r="2756" customFormat="1" ht="13" x14ac:dyDescent="0.15"/>
    <row r="2757" customFormat="1" ht="13" x14ac:dyDescent="0.15"/>
    <row r="2758" customFormat="1" ht="13" x14ac:dyDescent="0.15"/>
    <row r="2759" customFormat="1" ht="13" x14ac:dyDescent="0.15"/>
    <row r="2760" customFormat="1" ht="13" x14ac:dyDescent="0.15"/>
    <row r="2761" customFormat="1" ht="13" x14ac:dyDescent="0.15"/>
    <row r="2762" customFormat="1" ht="13" x14ac:dyDescent="0.15"/>
    <row r="2763" customFormat="1" ht="13" x14ac:dyDescent="0.15"/>
    <row r="2764" customFormat="1" ht="13" x14ac:dyDescent="0.15"/>
    <row r="2765" customFormat="1" ht="13" x14ac:dyDescent="0.15"/>
    <row r="2766" customFormat="1" ht="13" x14ac:dyDescent="0.15"/>
    <row r="2767" customFormat="1" ht="13" x14ac:dyDescent="0.15"/>
    <row r="2768" customFormat="1" ht="13" x14ac:dyDescent="0.15"/>
    <row r="2769" customFormat="1" ht="13" x14ac:dyDescent="0.15"/>
    <row r="2770" customFormat="1" ht="13" x14ac:dyDescent="0.15"/>
    <row r="2771" customFormat="1" ht="13" x14ac:dyDescent="0.15"/>
    <row r="2772" customFormat="1" ht="13" x14ac:dyDescent="0.15"/>
    <row r="2773" customFormat="1" ht="13" x14ac:dyDescent="0.15"/>
    <row r="2774" customFormat="1" ht="13" x14ac:dyDescent="0.15"/>
    <row r="2775" customFormat="1" ht="13" x14ac:dyDescent="0.15"/>
    <row r="2776" customFormat="1" ht="13" x14ac:dyDescent="0.15"/>
    <row r="2777" customFormat="1" ht="13" x14ac:dyDescent="0.15"/>
    <row r="2778" customFormat="1" ht="13" x14ac:dyDescent="0.15"/>
    <row r="2779" customFormat="1" ht="13" x14ac:dyDescent="0.15"/>
    <row r="2780" customFormat="1" ht="13" x14ac:dyDescent="0.15"/>
    <row r="2781" customFormat="1" ht="13" x14ac:dyDescent="0.15"/>
    <row r="2782" customFormat="1" ht="13" x14ac:dyDescent="0.15"/>
    <row r="2783" customFormat="1" ht="13" x14ac:dyDescent="0.15"/>
    <row r="2784" customFormat="1" ht="13" x14ac:dyDescent="0.15"/>
    <row r="2785" customFormat="1" ht="13" x14ac:dyDescent="0.15"/>
    <row r="2786" customFormat="1" ht="13" x14ac:dyDescent="0.15"/>
    <row r="2787" customFormat="1" ht="13" x14ac:dyDescent="0.15"/>
    <row r="2788" customFormat="1" ht="13" x14ac:dyDescent="0.15"/>
    <row r="2789" customFormat="1" ht="13" x14ac:dyDescent="0.15"/>
    <row r="2790" customFormat="1" ht="13" x14ac:dyDescent="0.15"/>
    <row r="2791" customFormat="1" ht="13" x14ac:dyDescent="0.15"/>
    <row r="2792" customFormat="1" ht="13" x14ac:dyDescent="0.15"/>
    <row r="2793" customFormat="1" ht="13" x14ac:dyDescent="0.15"/>
    <row r="2794" customFormat="1" ht="13" x14ac:dyDescent="0.15"/>
    <row r="2795" customFormat="1" ht="13" x14ac:dyDescent="0.15"/>
    <row r="2796" customFormat="1" ht="13" x14ac:dyDescent="0.15"/>
    <row r="2797" customFormat="1" ht="13" x14ac:dyDescent="0.15"/>
    <row r="2798" customFormat="1" ht="13" x14ac:dyDescent="0.15"/>
    <row r="2799" customFormat="1" ht="13" x14ac:dyDescent="0.15"/>
    <row r="2800" customFormat="1" ht="13" x14ac:dyDescent="0.15"/>
    <row r="2801" customFormat="1" ht="13" x14ac:dyDescent="0.15"/>
    <row r="2802" customFormat="1" ht="13" x14ac:dyDescent="0.15"/>
    <row r="2803" customFormat="1" ht="13" x14ac:dyDescent="0.15"/>
    <row r="2804" customFormat="1" ht="13" x14ac:dyDescent="0.15"/>
    <row r="2805" customFormat="1" ht="13" x14ac:dyDescent="0.15"/>
    <row r="2806" customFormat="1" ht="13" x14ac:dyDescent="0.15"/>
    <row r="2807" customFormat="1" ht="13" x14ac:dyDescent="0.15"/>
    <row r="2808" customFormat="1" ht="13" x14ac:dyDescent="0.15"/>
    <row r="2809" customFormat="1" ht="13" x14ac:dyDescent="0.15"/>
    <row r="2810" customFormat="1" ht="13" x14ac:dyDescent="0.15"/>
    <row r="2811" customFormat="1" ht="13" x14ac:dyDescent="0.15"/>
    <row r="2812" customFormat="1" ht="13" x14ac:dyDescent="0.15"/>
    <row r="2813" customFormat="1" ht="13" x14ac:dyDescent="0.15"/>
    <row r="2814" customFormat="1" ht="13" x14ac:dyDescent="0.15"/>
    <row r="2815" customFormat="1" ht="13" x14ac:dyDescent="0.15"/>
    <row r="2816" customFormat="1" ht="13" x14ac:dyDescent="0.15"/>
    <row r="2817" customFormat="1" ht="13" x14ac:dyDescent="0.15"/>
    <row r="2818" customFormat="1" ht="13" x14ac:dyDescent="0.15"/>
    <row r="2819" customFormat="1" ht="13" x14ac:dyDescent="0.15"/>
    <row r="2820" customFormat="1" ht="13" x14ac:dyDescent="0.15"/>
    <row r="2821" customFormat="1" ht="13" x14ac:dyDescent="0.15"/>
    <row r="2822" customFormat="1" ht="13" x14ac:dyDescent="0.15"/>
    <row r="2823" customFormat="1" ht="13" x14ac:dyDescent="0.15"/>
    <row r="2824" customFormat="1" ht="13" x14ac:dyDescent="0.15"/>
    <row r="2825" customFormat="1" ht="13" x14ac:dyDescent="0.15"/>
    <row r="2826" customFormat="1" ht="13" x14ac:dyDescent="0.15"/>
    <row r="2827" customFormat="1" ht="13" x14ac:dyDescent="0.15"/>
    <row r="2828" customFormat="1" ht="13" x14ac:dyDescent="0.15"/>
    <row r="2829" customFormat="1" ht="13" x14ac:dyDescent="0.15"/>
    <row r="2830" customFormat="1" ht="13" x14ac:dyDescent="0.15"/>
    <row r="2831" customFormat="1" ht="13" x14ac:dyDescent="0.15"/>
    <row r="2832" customFormat="1" ht="13" x14ac:dyDescent="0.15"/>
    <row r="2833" customFormat="1" ht="13" x14ac:dyDescent="0.15"/>
    <row r="2834" customFormat="1" ht="13" x14ac:dyDescent="0.15"/>
    <row r="2835" customFormat="1" ht="13" x14ac:dyDescent="0.15"/>
    <row r="2836" customFormat="1" ht="13" x14ac:dyDescent="0.15"/>
    <row r="2837" customFormat="1" ht="13" x14ac:dyDescent="0.15"/>
    <row r="2838" customFormat="1" ht="13" x14ac:dyDescent="0.15"/>
    <row r="2839" customFormat="1" ht="13" x14ac:dyDescent="0.15"/>
    <row r="2840" customFormat="1" ht="13" x14ac:dyDescent="0.15"/>
    <row r="2841" customFormat="1" ht="13" x14ac:dyDescent="0.15"/>
    <row r="2842" customFormat="1" ht="13" x14ac:dyDescent="0.15"/>
    <row r="2843" customFormat="1" ht="13" x14ac:dyDescent="0.15"/>
    <row r="2844" customFormat="1" ht="13" x14ac:dyDescent="0.15"/>
    <row r="2845" customFormat="1" ht="13" x14ac:dyDescent="0.15"/>
    <row r="2846" customFormat="1" ht="13" x14ac:dyDescent="0.15"/>
    <row r="2847" customFormat="1" ht="13" x14ac:dyDescent="0.15"/>
    <row r="2848" customFormat="1" ht="13" x14ac:dyDescent="0.15"/>
    <row r="2849" customFormat="1" ht="13" x14ac:dyDescent="0.15"/>
    <row r="2850" customFormat="1" ht="13" x14ac:dyDescent="0.15"/>
    <row r="2851" customFormat="1" ht="13" x14ac:dyDescent="0.15"/>
    <row r="2852" customFormat="1" ht="13" x14ac:dyDescent="0.15"/>
    <row r="2853" customFormat="1" ht="13" x14ac:dyDescent="0.15"/>
    <row r="2854" customFormat="1" ht="13" x14ac:dyDescent="0.15"/>
    <row r="2855" customFormat="1" ht="13" x14ac:dyDescent="0.15"/>
    <row r="2856" customFormat="1" ht="13" x14ac:dyDescent="0.15"/>
    <row r="2857" customFormat="1" ht="13" x14ac:dyDescent="0.15"/>
    <row r="2858" customFormat="1" ht="13" x14ac:dyDescent="0.15"/>
    <row r="2859" customFormat="1" ht="13" x14ac:dyDescent="0.15"/>
    <row r="2860" customFormat="1" ht="13" x14ac:dyDescent="0.15"/>
    <row r="2861" customFormat="1" ht="13" x14ac:dyDescent="0.15"/>
    <row r="2862" customFormat="1" ht="13" x14ac:dyDescent="0.15"/>
    <row r="2863" customFormat="1" ht="13" x14ac:dyDescent="0.15"/>
    <row r="2864" customFormat="1" ht="13" x14ac:dyDescent="0.15"/>
    <row r="2865" customFormat="1" ht="13" x14ac:dyDescent="0.15"/>
    <row r="2866" customFormat="1" ht="13" x14ac:dyDescent="0.15"/>
    <row r="2867" customFormat="1" ht="13" x14ac:dyDescent="0.15"/>
    <row r="2868" customFormat="1" ht="13" x14ac:dyDescent="0.15"/>
    <row r="2869" customFormat="1" ht="13" x14ac:dyDescent="0.15"/>
    <row r="2870" customFormat="1" ht="13" x14ac:dyDescent="0.15"/>
    <row r="2871" customFormat="1" ht="13" x14ac:dyDescent="0.15"/>
    <row r="2872" customFormat="1" ht="13" x14ac:dyDescent="0.15"/>
    <row r="2873" customFormat="1" ht="13" x14ac:dyDescent="0.15"/>
    <row r="2874" customFormat="1" ht="13" x14ac:dyDescent="0.15"/>
    <row r="2875" customFormat="1" ht="13" x14ac:dyDescent="0.15"/>
    <row r="2876" customFormat="1" ht="13" x14ac:dyDescent="0.15"/>
    <row r="2877" customFormat="1" ht="13" x14ac:dyDescent="0.15"/>
    <row r="2878" customFormat="1" ht="13" x14ac:dyDescent="0.15"/>
    <row r="2879" customFormat="1" ht="13" x14ac:dyDescent="0.15"/>
    <row r="2880" customFormat="1" ht="13" x14ac:dyDescent="0.15"/>
    <row r="2881" customFormat="1" ht="13" x14ac:dyDescent="0.15"/>
    <row r="2882" customFormat="1" ht="13" x14ac:dyDescent="0.15"/>
    <row r="2883" customFormat="1" ht="13" x14ac:dyDescent="0.15"/>
    <row r="2884" customFormat="1" ht="13" x14ac:dyDescent="0.15"/>
    <row r="2885" customFormat="1" ht="13" x14ac:dyDescent="0.15"/>
    <row r="2886" customFormat="1" ht="13" x14ac:dyDescent="0.15"/>
    <row r="2887" customFormat="1" ht="13" x14ac:dyDescent="0.15"/>
    <row r="2888" customFormat="1" ht="13" x14ac:dyDescent="0.15"/>
    <row r="2889" customFormat="1" ht="13" x14ac:dyDescent="0.15"/>
    <row r="2890" customFormat="1" ht="13" x14ac:dyDescent="0.15"/>
    <row r="2891" customFormat="1" ht="13" x14ac:dyDescent="0.15"/>
    <row r="2892" customFormat="1" ht="13" x14ac:dyDescent="0.15"/>
    <row r="2893" customFormat="1" ht="13" x14ac:dyDescent="0.15"/>
    <row r="2894" customFormat="1" ht="13" x14ac:dyDescent="0.15"/>
    <row r="2895" customFormat="1" ht="13" x14ac:dyDescent="0.15"/>
    <row r="2896" customFormat="1" ht="13" x14ac:dyDescent="0.15"/>
    <row r="2897" customFormat="1" ht="13" x14ac:dyDescent="0.15"/>
    <row r="2898" customFormat="1" ht="13" x14ac:dyDescent="0.15"/>
    <row r="2899" customFormat="1" ht="13" x14ac:dyDescent="0.15"/>
    <row r="2900" customFormat="1" ht="13" x14ac:dyDescent="0.15"/>
    <row r="2901" customFormat="1" ht="13" x14ac:dyDescent="0.15"/>
    <row r="2902" customFormat="1" ht="13" x14ac:dyDescent="0.15"/>
    <row r="2903" customFormat="1" ht="13" x14ac:dyDescent="0.15"/>
    <row r="2904" customFormat="1" ht="13" x14ac:dyDescent="0.15"/>
    <row r="2905" customFormat="1" ht="13" x14ac:dyDescent="0.15"/>
    <row r="2906" customFormat="1" ht="13" x14ac:dyDescent="0.15"/>
    <row r="2907" customFormat="1" ht="13" x14ac:dyDescent="0.15"/>
    <row r="2908" customFormat="1" ht="13" x14ac:dyDescent="0.15"/>
    <row r="2909" customFormat="1" ht="13" x14ac:dyDescent="0.15"/>
    <row r="2910" customFormat="1" ht="13" x14ac:dyDescent="0.15"/>
    <row r="2911" customFormat="1" ht="13" x14ac:dyDescent="0.15"/>
    <row r="2912" customFormat="1" ht="13" x14ac:dyDescent="0.15"/>
    <row r="2913" customFormat="1" ht="13" x14ac:dyDescent="0.15"/>
    <row r="2914" customFormat="1" ht="13" x14ac:dyDescent="0.15"/>
    <row r="2915" customFormat="1" ht="13" x14ac:dyDescent="0.15"/>
    <row r="2916" customFormat="1" ht="13" x14ac:dyDescent="0.15"/>
    <row r="2917" customFormat="1" ht="13" x14ac:dyDescent="0.15"/>
    <row r="2918" customFormat="1" ht="13" x14ac:dyDescent="0.15"/>
    <row r="2919" customFormat="1" ht="13" x14ac:dyDescent="0.15"/>
    <row r="2920" customFormat="1" ht="13" x14ac:dyDescent="0.15"/>
    <row r="2921" customFormat="1" ht="13" x14ac:dyDescent="0.15"/>
    <row r="2922" customFormat="1" ht="13" x14ac:dyDescent="0.15"/>
    <row r="2923" customFormat="1" ht="13" x14ac:dyDescent="0.15"/>
    <row r="2924" customFormat="1" ht="13" x14ac:dyDescent="0.15"/>
    <row r="2925" customFormat="1" ht="13" x14ac:dyDescent="0.15"/>
    <row r="2926" customFormat="1" ht="13" x14ac:dyDescent="0.15"/>
    <row r="2927" customFormat="1" ht="13" x14ac:dyDescent="0.15"/>
    <row r="2928" customFormat="1" ht="13" x14ac:dyDescent="0.15"/>
    <row r="2929" customFormat="1" ht="13" x14ac:dyDescent="0.15"/>
    <row r="2930" customFormat="1" ht="13" x14ac:dyDescent="0.15"/>
    <row r="2931" customFormat="1" ht="13" x14ac:dyDescent="0.15"/>
    <row r="2932" customFormat="1" ht="13" x14ac:dyDescent="0.15"/>
    <row r="2933" customFormat="1" ht="13" x14ac:dyDescent="0.15"/>
    <row r="2934" customFormat="1" ht="13" x14ac:dyDescent="0.15"/>
    <row r="2935" customFormat="1" ht="13" x14ac:dyDescent="0.15"/>
    <row r="2936" customFormat="1" ht="13" x14ac:dyDescent="0.15"/>
    <row r="2937" customFormat="1" ht="13" x14ac:dyDescent="0.15"/>
    <row r="2938" customFormat="1" ht="13" x14ac:dyDescent="0.15"/>
    <row r="2939" customFormat="1" ht="13" x14ac:dyDescent="0.15"/>
    <row r="2940" customFormat="1" ht="13" x14ac:dyDescent="0.15"/>
    <row r="2941" customFormat="1" ht="13" x14ac:dyDescent="0.15"/>
    <row r="2942" customFormat="1" ht="13" x14ac:dyDescent="0.15"/>
    <row r="2943" customFormat="1" ht="13" x14ac:dyDescent="0.15"/>
    <row r="2944" customFormat="1" ht="13" x14ac:dyDescent="0.15"/>
    <row r="2945" customFormat="1" ht="13" x14ac:dyDescent="0.15"/>
    <row r="2946" customFormat="1" ht="13" x14ac:dyDescent="0.15"/>
    <row r="2947" customFormat="1" ht="13" x14ac:dyDescent="0.15"/>
    <row r="2948" customFormat="1" ht="13" x14ac:dyDescent="0.15"/>
    <row r="2949" customFormat="1" ht="13" x14ac:dyDescent="0.15"/>
    <row r="2950" customFormat="1" ht="13" x14ac:dyDescent="0.15"/>
    <row r="2951" customFormat="1" ht="13" x14ac:dyDescent="0.15"/>
    <row r="2952" customFormat="1" ht="13" x14ac:dyDescent="0.15"/>
    <row r="2953" customFormat="1" ht="13" x14ac:dyDescent="0.15"/>
    <row r="2954" customFormat="1" ht="13" x14ac:dyDescent="0.15"/>
    <row r="2955" customFormat="1" ht="13" x14ac:dyDescent="0.15"/>
    <row r="2956" customFormat="1" ht="13" x14ac:dyDescent="0.15"/>
    <row r="2957" customFormat="1" ht="13" x14ac:dyDescent="0.15"/>
    <row r="2958" customFormat="1" ht="13" x14ac:dyDescent="0.15"/>
    <row r="2959" customFormat="1" ht="13" x14ac:dyDescent="0.15"/>
    <row r="2960" customFormat="1" ht="13" x14ac:dyDescent="0.15"/>
    <row r="2961" customFormat="1" ht="13" x14ac:dyDescent="0.15"/>
    <row r="2962" customFormat="1" ht="13" x14ac:dyDescent="0.15"/>
    <row r="2963" customFormat="1" ht="13" x14ac:dyDescent="0.15"/>
    <row r="2964" customFormat="1" ht="13" x14ac:dyDescent="0.15"/>
    <row r="2965" customFormat="1" ht="13" x14ac:dyDescent="0.15"/>
    <row r="2966" customFormat="1" ht="13" x14ac:dyDescent="0.15"/>
    <row r="2967" customFormat="1" ht="13" x14ac:dyDescent="0.15"/>
    <row r="2968" customFormat="1" ht="13" x14ac:dyDescent="0.15"/>
    <row r="2969" customFormat="1" ht="13" x14ac:dyDescent="0.15"/>
    <row r="2970" customFormat="1" ht="13" x14ac:dyDescent="0.15"/>
    <row r="2971" customFormat="1" ht="13" x14ac:dyDescent="0.15"/>
    <row r="2972" customFormat="1" ht="13" x14ac:dyDescent="0.15"/>
    <row r="2973" customFormat="1" ht="13" x14ac:dyDescent="0.15"/>
    <row r="2974" customFormat="1" ht="13" x14ac:dyDescent="0.15"/>
    <row r="2975" customFormat="1" ht="13" x14ac:dyDescent="0.15"/>
    <row r="2976" customFormat="1" ht="13" x14ac:dyDescent="0.15"/>
    <row r="2977" customFormat="1" ht="13" x14ac:dyDescent="0.15"/>
    <row r="2978" customFormat="1" ht="13" x14ac:dyDescent="0.15"/>
    <row r="2979" customFormat="1" ht="13" x14ac:dyDescent="0.15"/>
    <row r="2980" customFormat="1" ht="13" x14ac:dyDescent="0.15"/>
    <row r="2981" customFormat="1" ht="13" x14ac:dyDescent="0.15"/>
    <row r="2982" customFormat="1" ht="13" x14ac:dyDescent="0.15"/>
    <row r="2983" customFormat="1" ht="13" x14ac:dyDescent="0.15"/>
    <row r="2984" customFormat="1" ht="13" x14ac:dyDescent="0.15"/>
    <row r="2985" customFormat="1" ht="13" x14ac:dyDescent="0.15"/>
    <row r="2986" customFormat="1" ht="13" x14ac:dyDescent="0.15"/>
    <row r="2987" customFormat="1" ht="13" x14ac:dyDescent="0.15"/>
    <row r="2988" customFormat="1" ht="13" x14ac:dyDescent="0.15"/>
    <row r="2989" customFormat="1" ht="13" x14ac:dyDescent="0.15"/>
    <row r="2990" customFormat="1" ht="13" x14ac:dyDescent="0.15"/>
    <row r="2991" customFormat="1" ht="13" x14ac:dyDescent="0.15"/>
    <row r="2992" customFormat="1" ht="13" x14ac:dyDescent="0.15"/>
    <row r="2993" customFormat="1" ht="13" x14ac:dyDescent="0.15"/>
    <row r="2994" customFormat="1" ht="13" x14ac:dyDescent="0.15"/>
    <row r="2995" customFormat="1" ht="13" x14ac:dyDescent="0.15"/>
    <row r="2996" customFormat="1" ht="13" x14ac:dyDescent="0.15"/>
    <row r="2997" customFormat="1" ht="13" x14ac:dyDescent="0.15"/>
    <row r="2998" customFormat="1" ht="13" x14ac:dyDescent="0.15"/>
    <row r="2999" customFormat="1" ht="13" x14ac:dyDescent="0.15"/>
    <row r="3000" customFormat="1" ht="13" x14ac:dyDescent="0.15"/>
    <row r="3001" customFormat="1" ht="13" x14ac:dyDescent="0.15"/>
    <row r="3002" customFormat="1" ht="13" x14ac:dyDescent="0.15"/>
    <row r="3003" customFormat="1" ht="13" x14ac:dyDescent="0.15"/>
    <row r="3004" customFormat="1" ht="13" x14ac:dyDescent="0.15"/>
    <row r="3005" customFormat="1" ht="13" x14ac:dyDescent="0.15"/>
    <row r="3006" customFormat="1" ht="13" x14ac:dyDescent="0.15"/>
    <row r="3007" customFormat="1" ht="13" x14ac:dyDescent="0.15"/>
    <row r="3008" customFormat="1" ht="13" x14ac:dyDescent="0.15"/>
    <row r="3009" customFormat="1" ht="13" x14ac:dyDescent="0.15"/>
    <row r="3010" customFormat="1" ht="13" x14ac:dyDescent="0.15"/>
    <row r="3011" customFormat="1" ht="13" x14ac:dyDescent="0.15"/>
    <row r="3012" customFormat="1" ht="13" x14ac:dyDescent="0.15"/>
    <row r="3013" customFormat="1" ht="13" x14ac:dyDescent="0.15"/>
    <row r="3014" customFormat="1" ht="13" x14ac:dyDescent="0.15"/>
    <row r="3015" customFormat="1" ht="13" x14ac:dyDescent="0.15"/>
    <row r="3016" customFormat="1" ht="13" x14ac:dyDescent="0.15"/>
    <row r="3017" customFormat="1" ht="13" x14ac:dyDescent="0.15"/>
    <row r="3018" customFormat="1" ht="13" x14ac:dyDescent="0.15"/>
    <row r="3019" customFormat="1" ht="13" x14ac:dyDescent="0.15"/>
    <row r="3020" customFormat="1" ht="13" x14ac:dyDescent="0.15"/>
    <row r="3021" customFormat="1" ht="13" x14ac:dyDescent="0.15"/>
    <row r="3022" customFormat="1" ht="13" x14ac:dyDescent="0.15"/>
    <row r="3023" customFormat="1" ht="13" x14ac:dyDescent="0.15"/>
    <row r="3024" customFormat="1" ht="13" x14ac:dyDescent="0.15"/>
    <row r="3025" customFormat="1" ht="13" x14ac:dyDescent="0.15"/>
    <row r="3026" customFormat="1" ht="13" x14ac:dyDescent="0.15"/>
    <row r="3027" customFormat="1" ht="13" x14ac:dyDescent="0.15"/>
    <row r="3028" customFormat="1" ht="13" x14ac:dyDescent="0.15"/>
    <row r="3029" customFormat="1" ht="13" x14ac:dyDescent="0.15"/>
    <row r="3030" customFormat="1" ht="13" x14ac:dyDescent="0.15"/>
    <row r="3031" customFormat="1" ht="13" x14ac:dyDescent="0.15"/>
    <row r="3032" customFormat="1" ht="13" x14ac:dyDescent="0.15"/>
    <row r="3033" customFormat="1" ht="13" x14ac:dyDescent="0.15"/>
    <row r="3034" customFormat="1" ht="13" x14ac:dyDescent="0.15"/>
    <row r="3035" customFormat="1" ht="13" x14ac:dyDescent="0.15"/>
    <row r="3036" customFormat="1" ht="13" x14ac:dyDescent="0.15"/>
    <row r="3037" customFormat="1" ht="13" x14ac:dyDescent="0.15"/>
    <row r="3038" customFormat="1" ht="13" x14ac:dyDescent="0.15"/>
    <row r="3039" customFormat="1" ht="13" x14ac:dyDescent="0.15"/>
    <row r="3040" customFormat="1" ht="13" x14ac:dyDescent="0.15"/>
    <row r="3041" customFormat="1" ht="13" x14ac:dyDescent="0.15"/>
    <row r="3042" customFormat="1" ht="13" x14ac:dyDescent="0.15"/>
    <row r="3043" customFormat="1" ht="13" x14ac:dyDescent="0.15"/>
    <row r="3044" customFormat="1" ht="13" x14ac:dyDescent="0.15"/>
    <row r="3045" customFormat="1" ht="13" x14ac:dyDescent="0.15"/>
    <row r="3046" customFormat="1" ht="13" x14ac:dyDescent="0.15"/>
    <row r="3047" customFormat="1" ht="13" x14ac:dyDescent="0.15"/>
    <row r="3048" customFormat="1" ht="13" x14ac:dyDescent="0.15"/>
    <row r="3049" customFormat="1" ht="13" x14ac:dyDescent="0.15"/>
    <row r="3050" customFormat="1" ht="13" x14ac:dyDescent="0.15"/>
    <row r="3051" customFormat="1" ht="13" x14ac:dyDescent="0.15"/>
    <row r="3052" customFormat="1" ht="13" x14ac:dyDescent="0.15"/>
    <row r="3053" customFormat="1" ht="13" x14ac:dyDescent="0.15"/>
    <row r="3054" customFormat="1" ht="13" x14ac:dyDescent="0.15"/>
    <row r="3055" customFormat="1" ht="13" x14ac:dyDescent="0.15"/>
    <row r="3056" customFormat="1" ht="13" x14ac:dyDescent="0.15"/>
    <row r="3057" customFormat="1" ht="13" x14ac:dyDescent="0.15"/>
    <row r="3058" customFormat="1" ht="13" x14ac:dyDescent="0.15"/>
    <row r="3059" customFormat="1" ht="13" x14ac:dyDescent="0.15"/>
    <row r="3060" customFormat="1" ht="13" x14ac:dyDescent="0.15"/>
    <row r="3061" customFormat="1" ht="13" x14ac:dyDescent="0.15"/>
    <row r="3062" customFormat="1" ht="13" x14ac:dyDescent="0.15"/>
    <row r="3063" customFormat="1" ht="13" x14ac:dyDescent="0.15"/>
    <row r="3064" customFormat="1" ht="13" x14ac:dyDescent="0.15"/>
    <row r="3065" customFormat="1" ht="13" x14ac:dyDescent="0.15"/>
    <row r="3066" customFormat="1" ht="13" x14ac:dyDescent="0.15"/>
    <row r="3067" customFormat="1" ht="13" x14ac:dyDescent="0.15"/>
    <row r="3068" customFormat="1" ht="13" x14ac:dyDescent="0.15"/>
    <row r="3069" customFormat="1" ht="13" x14ac:dyDescent="0.15"/>
    <row r="3070" customFormat="1" ht="13" x14ac:dyDescent="0.15"/>
    <row r="3071" customFormat="1" ht="13" x14ac:dyDescent="0.15"/>
    <row r="3072" customFormat="1" ht="13" x14ac:dyDescent="0.15"/>
    <row r="3073" customFormat="1" ht="13" x14ac:dyDescent="0.15"/>
    <row r="3074" customFormat="1" ht="13" x14ac:dyDescent="0.15"/>
    <row r="3075" customFormat="1" ht="13" x14ac:dyDescent="0.15"/>
    <row r="3076" customFormat="1" ht="13" x14ac:dyDescent="0.15"/>
    <row r="3077" customFormat="1" ht="13" x14ac:dyDescent="0.15"/>
    <row r="3078" customFormat="1" ht="13" x14ac:dyDescent="0.15"/>
    <row r="3079" customFormat="1" ht="13" x14ac:dyDescent="0.15"/>
    <row r="3080" customFormat="1" ht="13" x14ac:dyDescent="0.15"/>
    <row r="3081" customFormat="1" ht="13" x14ac:dyDescent="0.15"/>
    <row r="3082" customFormat="1" ht="13" x14ac:dyDescent="0.15"/>
    <row r="3083" customFormat="1" ht="13" x14ac:dyDescent="0.15"/>
    <row r="3084" customFormat="1" ht="13" x14ac:dyDescent="0.15"/>
    <row r="3085" customFormat="1" ht="13" x14ac:dyDescent="0.15"/>
    <row r="3086" customFormat="1" ht="13" x14ac:dyDescent="0.15"/>
    <row r="3087" customFormat="1" ht="13" x14ac:dyDescent="0.15"/>
    <row r="3088" customFormat="1" ht="13" x14ac:dyDescent="0.15"/>
    <row r="3089" customFormat="1" ht="13" x14ac:dyDescent="0.15"/>
    <row r="3090" customFormat="1" ht="13" x14ac:dyDescent="0.15"/>
    <row r="3091" customFormat="1" ht="13" x14ac:dyDescent="0.15"/>
    <row r="3092" customFormat="1" ht="13" x14ac:dyDescent="0.15"/>
    <row r="3093" customFormat="1" ht="13" x14ac:dyDescent="0.15"/>
    <row r="3094" customFormat="1" ht="13" x14ac:dyDescent="0.15"/>
    <row r="3095" customFormat="1" ht="13" x14ac:dyDescent="0.15"/>
    <row r="3096" customFormat="1" ht="13" x14ac:dyDescent="0.15"/>
    <row r="3097" customFormat="1" ht="13" x14ac:dyDescent="0.15"/>
    <row r="3098" customFormat="1" ht="13" x14ac:dyDescent="0.15"/>
    <row r="3099" customFormat="1" ht="13" x14ac:dyDescent="0.15"/>
    <row r="3100" customFormat="1" ht="13" x14ac:dyDescent="0.15"/>
    <row r="3101" customFormat="1" ht="13" x14ac:dyDescent="0.15"/>
    <row r="3102" customFormat="1" ht="13" x14ac:dyDescent="0.15"/>
    <row r="3103" customFormat="1" ht="13" x14ac:dyDescent="0.15"/>
    <row r="3104" customFormat="1" ht="13" x14ac:dyDescent="0.15"/>
    <row r="3105" customFormat="1" ht="13" x14ac:dyDescent="0.15"/>
    <row r="3106" customFormat="1" ht="13" x14ac:dyDescent="0.15"/>
    <row r="3107" customFormat="1" ht="13" x14ac:dyDescent="0.15"/>
    <row r="3108" customFormat="1" ht="13" x14ac:dyDescent="0.15"/>
    <row r="3109" customFormat="1" ht="13" x14ac:dyDescent="0.15"/>
    <row r="3110" customFormat="1" ht="13" x14ac:dyDescent="0.15"/>
    <row r="3111" customFormat="1" ht="13" x14ac:dyDescent="0.15"/>
    <row r="3112" customFormat="1" ht="13" x14ac:dyDescent="0.15"/>
    <row r="3113" customFormat="1" ht="13" x14ac:dyDescent="0.15"/>
    <row r="3114" customFormat="1" ht="13" x14ac:dyDescent="0.15"/>
    <row r="3115" customFormat="1" ht="13" x14ac:dyDescent="0.15"/>
    <row r="3116" customFormat="1" ht="13" x14ac:dyDescent="0.15"/>
    <row r="3117" customFormat="1" ht="13" x14ac:dyDescent="0.15"/>
    <row r="3118" customFormat="1" ht="13" x14ac:dyDescent="0.15"/>
    <row r="3119" customFormat="1" ht="13" x14ac:dyDescent="0.15"/>
    <row r="3120" customFormat="1" ht="13" x14ac:dyDescent="0.15"/>
    <row r="3121" customFormat="1" ht="13" x14ac:dyDescent="0.15"/>
    <row r="3122" customFormat="1" ht="13" x14ac:dyDescent="0.15"/>
    <row r="3123" customFormat="1" ht="13" x14ac:dyDescent="0.15"/>
    <row r="3124" customFormat="1" ht="13" x14ac:dyDescent="0.15"/>
    <row r="3125" customFormat="1" ht="13" x14ac:dyDescent="0.15"/>
    <row r="3126" customFormat="1" ht="13" x14ac:dyDescent="0.15"/>
    <row r="3127" customFormat="1" ht="13" x14ac:dyDescent="0.15"/>
    <row r="3128" customFormat="1" ht="13" x14ac:dyDescent="0.15"/>
    <row r="3129" customFormat="1" ht="13" x14ac:dyDescent="0.15"/>
    <row r="3130" customFormat="1" ht="13" x14ac:dyDescent="0.15"/>
    <row r="3131" customFormat="1" ht="13" x14ac:dyDescent="0.15"/>
    <row r="3132" customFormat="1" ht="13" x14ac:dyDescent="0.15"/>
    <row r="3133" customFormat="1" ht="13" x14ac:dyDescent="0.15"/>
    <row r="3134" customFormat="1" ht="13" x14ac:dyDescent="0.15"/>
    <row r="3135" customFormat="1" ht="13" x14ac:dyDescent="0.15"/>
    <row r="3136" customFormat="1" ht="13" x14ac:dyDescent="0.15"/>
    <row r="3137" customFormat="1" ht="13" x14ac:dyDescent="0.15"/>
    <row r="3138" customFormat="1" ht="13" x14ac:dyDescent="0.15"/>
    <row r="3139" customFormat="1" ht="13" x14ac:dyDescent="0.15"/>
    <row r="3140" customFormat="1" ht="13" x14ac:dyDescent="0.15"/>
    <row r="3141" customFormat="1" ht="13" x14ac:dyDescent="0.15"/>
    <row r="3142" customFormat="1" ht="13" x14ac:dyDescent="0.15"/>
    <row r="3143" customFormat="1" ht="13" x14ac:dyDescent="0.15"/>
    <row r="3144" customFormat="1" ht="13" x14ac:dyDescent="0.15"/>
    <row r="3145" customFormat="1" ht="13" x14ac:dyDescent="0.15"/>
    <row r="3146" customFormat="1" ht="13" x14ac:dyDescent="0.15"/>
    <row r="3147" customFormat="1" ht="13" x14ac:dyDescent="0.15"/>
    <row r="3148" customFormat="1" ht="13" x14ac:dyDescent="0.15"/>
    <row r="3149" customFormat="1" ht="13" x14ac:dyDescent="0.15"/>
    <row r="3150" customFormat="1" ht="13" x14ac:dyDescent="0.15"/>
    <row r="3151" customFormat="1" ht="13" x14ac:dyDescent="0.15"/>
    <row r="3152" customFormat="1" ht="13" x14ac:dyDescent="0.15"/>
    <row r="3153" customFormat="1" ht="13" x14ac:dyDescent="0.15"/>
    <row r="3154" customFormat="1" ht="13" x14ac:dyDescent="0.15"/>
    <row r="3155" customFormat="1" ht="13" x14ac:dyDescent="0.15"/>
    <row r="3156" customFormat="1" ht="13" x14ac:dyDescent="0.15"/>
    <row r="3157" customFormat="1" ht="13" x14ac:dyDescent="0.15"/>
    <row r="3158" customFormat="1" ht="13" x14ac:dyDescent="0.15"/>
    <row r="3159" customFormat="1" ht="13" x14ac:dyDescent="0.15"/>
    <row r="3160" customFormat="1" ht="13" x14ac:dyDescent="0.15"/>
    <row r="3161" customFormat="1" ht="13" x14ac:dyDescent="0.15"/>
    <row r="3162" customFormat="1" ht="13" x14ac:dyDescent="0.15"/>
    <row r="3163" customFormat="1" ht="13" x14ac:dyDescent="0.15"/>
    <row r="3164" customFormat="1" ht="13" x14ac:dyDescent="0.15"/>
    <row r="3165" customFormat="1" ht="13" x14ac:dyDescent="0.15"/>
    <row r="3166" customFormat="1" ht="13" x14ac:dyDescent="0.15"/>
    <row r="3167" customFormat="1" ht="13" x14ac:dyDescent="0.15"/>
    <row r="3168" customFormat="1" ht="13" x14ac:dyDescent="0.15"/>
    <row r="3169" customFormat="1" ht="13" x14ac:dyDescent="0.15"/>
    <row r="3170" customFormat="1" ht="13" x14ac:dyDescent="0.15"/>
    <row r="3171" customFormat="1" ht="13" x14ac:dyDescent="0.15"/>
    <row r="3172" customFormat="1" ht="13" x14ac:dyDescent="0.15"/>
    <row r="3173" customFormat="1" ht="13" x14ac:dyDescent="0.15"/>
    <row r="3174" customFormat="1" ht="13" x14ac:dyDescent="0.15"/>
    <row r="3175" customFormat="1" ht="13" x14ac:dyDescent="0.15"/>
    <row r="3176" customFormat="1" ht="13" x14ac:dyDescent="0.15"/>
    <row r="3177" customFormat="1" ht="13" x14ac:dyDescent="0.15"/>
    <row r="3178" customFormat="1" ht="13" x14ac:dyDescent="0.15"/>
    <row r="3179" customFormat="1" ht="13" x14ac:dyDescent="0.15"/>
    <row r="3180" customFormat="1" ht="13" x14ac:dyDescent="0.15"/>
    <row r="3181" customFormat="1" ht="13" x14ac:dyDescent="0.15"/>
    <row r="3182" customFormat="1" ht="13" x14ac:dyDescent="0.15"/>
    <row r="3183" customFormat="1" ht="13" x14ac:dyDescent="0.15"/>
    <row r="3184" customFormat="1" ht="13" x14ac:dyDescent="0.15"/>
    <row r="3185" customFormat="1" ht="13" x14ac:dyDescent="0.15"/>
    <row r="3186" customFormat="1" ht="13" x14ac:dyDescent="0.15"/>
    <row r="3187" customFormat="1" ht="13" x14ac:dyDescent="0.15"/>
    <row r="3188" customFormat="1" ht="13" x14ac:dyDescent="0.15"/>
    <row r="3189" customFormat="1" ht="13" x14ac:dyDescent="0.15"/>
    <row r="3190" customFormat="1" ht="13" x14ac:dyDescent="0.15"/>
    <row r="3191" customFormat="1" ht="13" x14ac:dyDescent="0.15"/>
    <row r="3192" customFormat="1" ht="13" x14ac:dyDescent="0.15"/>
    <row r="3193" customFormat="1" ht="13" x14ac:dyDescent="0.15"/>
    <row r="3194" customFormat="1" ht="13" x14ac:dyDescent="0.15"/>
    <row r="3195" customFormat="1" ht="13" x14ac:dyDescent="0.15"/>
    <row r="3196" customFormat="1" ht="13" x14ac:dyDescent="0.15"/>
    <row r="3197" customFormat="1" ht="13" x14ac:dyDescent="0.15"/>
    <row r="3198" customFormat="1" ht="13" x14ac:dyDescent="0.15"/>
    <row r="3199" customFormat="1" ht="13" x14ac:dyDescent="0.15"/>
    <row r="3200" customFormat="1" ht="13" x14ac:dyDescent="0.15"/>
    <row r="3201" customFormat="1" ht="13" x14ac:dyDescent="0.15"/>
    <row r="3202" customFormat="1" ht="13" x14ac:dyDescent="0.15"/>
    <row r="3203" customFormat="1" ht="13" x14ac:dyDescent="0.15"/>
    <row r="3204" customFormat="1" ht="13" x14ac:dyDescent="0.15"/>
    <row r="3205" customFormat="1" ht="13" x14ac:dyDescent="0.15"/>
    <row r="3206" customFormat="1" ht="13" x14ac:dyDescent="0.15"/>
    <row r="3207" customFormat="1" ht="13" x14ac:dyDescent="0.15"/>
    <row r="3208" customFormat="1" ht="13" x14ac:dyDescent="0.15"/>
    <row r="3209" customFormat="1" ht="13" x14ac:dyDescent="0.15"/>
    <row r="3210" customFormat="1" ht="13" x14ac:dyDescent="0.15"/>
    <row r="3211" customFormat="1" ht="13" x14ac:dyDescent="0.15"/>
    <row r="3212" customFormat="1" ht="13" x14ac:dyDescent="0.15"/>
    <row r="3213" customFormat="1" ht="13" x14ac:dyDescent="0.15"/>
    <row r="3214" customFormat="1" ht="13" x14ac:dyDescent="0.15"/>
    <row r="3215" customFormat="1" ht="13" x14ac:dyDescent="0.15"/>
    <row r="3216" customFormat="1" ht="13" x14ac:dyDescent="0.15"/>
    <row r="3217" customFormat="1" ht="13" x14ac:dyDescent="0.15"/>
    <row r="3218" customFormat="1" ht="13" x14ac:dyDescent="0.15"/>
    <row r="3219" customFormat="1" ht="13" x14ac:dyDescent="0.15"/>
    <row r="3220" customFormat="1" ht="13" x14ac:dyDescent="0.15"/>
    <row r="3221" customFormat="1" ht="13" x14ac:dyDescent="0.15"/>
    <row r="3222" customFormat="1" ht="13" x14ac:dyDescent="0.15"/>
    <row r="3223" customFormat="1" ht="13" x14ac:dyDescent="0.15"/>
    <row r="3224" customFormat="1" ht="13" x14ac:dyDescent="0.15"/>
    <row r="3225" customFormat="1" ht="13" x14ac:dyDescent="0.15"/>
    <row r="3226" customFormat="1" ht="13" x14ac:dyDescent="0.15"/>
    <row r="3227" customFormat="1" ht="13" x14ac:dyDescent="0.15"/>
    <row r="3228" customFormat="1" ht="13" x14ac:dyDescent="0.15"/>
    <row r="3229" customFormat="1" ht="13" x14ac:dyDescent="0.15"/>
    <row r="3230" customFormat="1" ht="13" x14ac:dyDescent="0.15"/>
    <row r="3231" customFormat="1" ht="13" x14ac:dyDescent="0.15"/>
    <row r="3232" customFormat="1" ht="13" x14ac:dyDescent="0.15"/>
    <row r="3233" customFormat="1" ht="13" x14ac:dyDescent="0.15"/>
    <row r="3234" customFormat="1" ht="13" x14ac:dyDescent="0.15"/>
    <row r="3235" customFormat="1" ht="13" x14ac:dyDescent="0.15"/>
    <row r="3236" customFormat="1" ht="13" x14ac:dyDescent="0.15"/>
    <row r="3237" customFormat="1" ht="13" x14ac:dyDescent="0.15"/>
    <row r="3238" customFormat="1" ht="13" x14ac:dyDescent="0.15"/>
    <row r="3239" customFormat="1" ht="13" x14ac:dyDescent="0.15"/>
    <row r="3240" customFormat="1" ht="13" x14ac:dyDescent="0.15"/>
    <row r="3241" customFormat="1" ht="13" x14ac:dyDescent="0.15"/>
    <row r="3242" customFormat="1" ht="13" x14ac:dyDescent="0.15"/>
    <row r="3243" customFormat="1" ht="13" x14ac:dyDescent="0.15"/>
    <row r="3244" customFormat="1" ht="13" x14ac:dyDescent="0.15"/>
    <row r="3245" customFormat="1" ht="13" x14ac:dyDescent="0.15"/>
    <row r="3246" customFormat="1" ht="13" x14ac:dyDescent="0.15"/>
    <row r="3247" customFormat="1" ht="13" x14ac:dyDescent="0.15"/>
    <row r="3248" customFormat="1" ht="13" x14ac:dyDescent="0.15"/>
    <row r="3249" customFormat="1" ht="13" x14ac:dyDescent="0.15"/>
    <row r="3250" customFormat="1" ht="13" x14ac:dyDescent="0.15"/>
    <row r="3251" customFormat="1" ht="13" x14ac:dyDescent="0.15"/>
    <row r="3252" customFormat="1" ht="13" x14ac:dyDescent="0.15"/>
    <row r="3253" customFormat="1" ht="13" x14ac:dyDescent="0.15"/>
    <row r="3254" customFormat="1" ht="13" x14ac:dyDescent="0.15"/>
    <row r="3255" customFormat="1" ht="13" x14ac:dyDescent="0.15"/>
    <row r="3256" customFormat="1" ht="13" x14ac:dyDescent="0.15"/>
    <row r="3257" customFormat="1" ht="13" x14ac:dyDescent="0.15"/>
    <row r="3258" customFormat="1" ht="13" x14ac:dyDescent="0.15"/>
    <row r="3259" customFormat="1" ht="13" x14ac:dyDescent="0.15"/>
    <row r="3260" customFormat="1" ht="13" x14ac:dyDescent="0.15"/>
    <row r="3261" customFormat="1" ht="13" x14ac:dyDescent="0.15"/>
    <row r="3262" customFormat="1" ht="13" x14ac:dyDescent="0.15"/>
    <row r="3263" customFormat="1" ht="13" x14ac:dyDescent="0.15"/>
    <row r="3264" customFormat="1" ht="13" x14ac:dyDescent="0.15"/>
    <row r="3265" customFormat="1" ht="13" x14ac:dyDescent="0.15"/>
    <row r="3266" customFormat="1" ht="13" x14ac:dyDescent="0.15"/>
    <row r="3267" customFormat="1" ht="13" x14ac:dyDescent="0.15"/>
    <row r="3268" customFormat="1" ht="13" x14ac:dyDescent="0.15"/>
    <row r="3269" customFormat="1" ht="13" x14ac:dyDescent="0.15"/>
    <row r="3270" customFormat="1" ht="13" x14ac:dyDescent="0.15"/>
    <row r="3271" customFormat="1" ht="13" x14ac:dyDescent="0.15"/>
    <row r="3272" customFormat="1" ht="13" x14ac:dyDescent="0.15"/>
    <row r="3273" customFormat="1" ht="13" x14ac:dyDescent="0.15"/>
    <row r="3274" customFormat="1" ht="13" x14ac:dyDescent="0.15"/>
    <row r="3275" customFormat="1" ht="13" x14ac:dyDescent="0.15"/>
    <row r="3276" customFormat="1" ht="13" x14ac:dyDescent="0.15"/>
    <row r="3277" customFormat="1" ht="13" x14ac:dyDescent="0.15"/>
    <row r="3278" customFormat="1" ht="13" x14ac:dyDescent="0.15"/>
    <row r="3279" customFormat="1" ht="13" x14ac:dyDescent="0.15"/>
    <row r="3280" customFormat="1" ht="13" x14ac:dyDescent="0.15"/>
    <row r="3281" customFormat="1" ht="13" x14ac:dyDescent="0.15"/>
    <row r="3282" customFormat="1" ht="13" x14ac:dyDescent="0.15"/>
    <row r="3283" customFormat="1" ht="13" x14ac:dyDescent="0.15"/>
    <row r="3284" customFormat="1" ht="13" x14ac:dyDescent="0.15"/>
    <row r="3285" customFormat="1" ht="13" x14ac:dyDescent="0.15"/>
    <row r="3286" customFormat="1" ht="13" x14ac:dyDescent="0.15"/>
    <row r="3287" customFormat="1" ht="13" x14ac:dyDescent="0.15"/>
    <row r="3288" customFormat="1" ht="13" x14ac:dyDescent="0.15"/>
    <row r="3289" customFormat="1" ht="13" x14ac:dyDescent="0.15"/>
    <row r="3290" customFormat="1" ht="13" x14ac:dyDescent="0.15"/>
    <row r="3291" customFormat="1" ht="13" x14ac:dyDescent="0.15"/>
    <row r="3292" customFormat="1" ht="13" x14ac:dyDescent="0.15"/>
    <row r="3293" customFormat="1" ht="13" x14ac:dyDescent="0.15"/>
    <row r="3294" customFormat="1" ht="13" x14ac:dyDescent="0.15"/>
    <row r="3295" customFormat="1" ht="13" x14ac:dyDescent="0.15"/>
    <row r="3296" customFormat="1" ht="13" x14ac:dyDescent="0.15"/>
    <row r="3297" customFormat="1" ht="13" x14ac:dyDescent="0.15"/>
    <row r="3298" customFormat="1" ht="13" x14ac:dyDescent="0.15"/>
    <row r="3299" customFormat="1" ht="13" x14ac:dyDescent="0.15"/>
    <row r="3300" customFormat="1" ht="13" x14ac:dyDescent="0.15"/>
    <row r="3301" customFormat="1" ht="13" x14ac:dyDescent="0.15"/>
    <row r="3302" customFormat="1" ht="13" x14ac:dyDescent="0.15"/>
    <row r="3303" customFormat="1" ht="13" x14ac:dyDescent="0.15"/>
    <row r="3304" customFormat="1" ht="13" x14ac:dyDescent="0.15"/>
    <row r="3305" customFormat="1" ht="13" x14ac:dyDescent="0.15"/>
    <row r="3306" customFormat="1" ht="13" x14ac:dyDescent="0.15"/>
    <row r="3307" customFormat="1" ht="13" x14ac:dyDescent="0.15"/>
    <row r="3308" customFormat="1" ht="13" x14ac:dyDescent="0.15"/>
    <row r="3309" customFormat="1" ht="13" x14ac:dyDescent="0.15"/>
    <row r="3310" customFormat="1" ht="13" x14ac:dyDescent="0.15"/>
    <row r="3311" customFormat="1" ht="13" x14ac:dyDescent="0.15"/>
    <row r="3312" customFormat="1" ht="13" x14ac:dyDescent="0.15"/>
    <row r="3313" customFormat="1" ht="13" x14ac:dyDescent="0.15"/>
    <row r="3314" customFormat="1" ht="13" x14ac:dyDescent="0.15"/>
    <row r="3315" customFormat="1" ht="13" x14ac:dyDescent="0.15"/>
    <row r="3316" customFormat="1" ht="13" x14ac:dyDescent="0.15"/>
    <row r="3317" customFormat="1" ht="13" x14ac:dyDescent="0.15"/>
    <row r="3318" customFormat="1" ht="13" x14ac:dyDescent="0.15"/>
    <row r="3319" customFormat="1" ht="13" x14ac:dyDescent="0.15"/>
    <row r="3320" customFormat="1" ht="13" x14ac:dyDescent="0.15"/>
    <row r="3321" customFormat="1" ht="13" x14ac:dyDescent="0.15"/>
    <row r="3322" customFormat="1" ht="13" x14ac:dyDescent="0.15"/>
    <row r="3323" customFormat="1" ht="13" x14ac:dyDescent="0.15"/>
    <row r="3324" customFormat="1" ht="13" x14ac:dyDescent="0.15"/>
    <row r="3325" customFormat="1" ht="13" x14ac:dyDescent="0.15"/>
    <row r="3326" customFormat="1" ht="13" x14ac:dyDescent="0.15"/>
    <row r="3327" customFormat="1" ht="13" x14ac:dyDescent="0.15"/>
    <row r="3328" customFormat="1" ht="13" x14ac:dyDescent="0.15"/>
    <row r="3329" customFormat="1" ht="13" x14ac:dyDescent="0.15"/>
    <row r="3330" customFormat="1" ht="13" x14ac:dyDescent="0.15"/>
    <row r="3331" customFormat="1" ht="13" x14ac:dyDescent="0.15"/>
    <row r="3332" customFormat="1" ht="13" x14ac:dyDescent="0.15"/>
    <row r="3333" customFormat="1" ht="13" x14ac:dyDescent="0.15"/>
    <row r="3334" customFormat="1" ht="13" x14ac:dyDescent="0.15"/>
    <row r="3335" customFormat="1" ht="13" x14ac:dyDescent="0.15"/>
    <row r="3336" customFormat="1" ht="13" x14ac:dyDescent="0.15"/>
    <row r="3337" customFormat="1" ht="13" x14ac:dyDescent="0.15"/>
    <row r="3338" customFormat="1" ht="13" x14ac:dyDescent="0.15"/>
    <row r="3339" customFormat="1" ht="13" x14ac:dyDescent="0.15"/>
    <row r="3340" customFormat="1" ht="13" x14ac:dyDescent="0.15"/>
    <row r="3341" customFormat="1" ht="13" x14ac:dyDescent="0.15"/>
    <row r="3342" customFormat="1" ht="13" x14ac:dyDescent="0.15"/>
    <row r="3343" customFormat="1" ht="13" x14ac:dyDescent="0.15"/>
    <row r="3344" customFormat="1" ht="13" x14ac:dyDescent="0.15"/>
    <row r="3345" customFormat="1" ht="13" x14ac:dyDescent="0.15"/>
    <row r="3346" customFormat="1" ht="13" x14ac:dyDescent="0.15"/>
    <row r="3347" customFormat="1" ht="13" x14ac:dyDescent="0.15"/>
    <row r="3348" customFormat="1" ht="13" x14ac:dyDescent="0.15"/>
    <row r="3349" customFormat="1" ht="13" x14ac:dyDescent="0.15"/>
    <row r="3350" customFormat="1" ht="13" x14ac:dyDescent="0.15"/>
    <row r="3351" customFormat="1" ht="13" x14ac:dyDescent="0.15"/>
    <row r="3352" customFormat="1" ht="13" x14ac:dyDescent="0.15"/>
    <row r="3353" customFormat="1" ht="13" x14ac:dyDescent="0.15"/>
    <row r="3354" customFormat="1" ht="13" x14ac:dyDescent="0.15"/>
    <row r="3355" customFormat="1" ht="13" x14ac:dyDescent="0.15"/>
    <row r="3356" customFormat="1" ht="13" x14ac:dyDescent="0.15"/>
    <row r="3357" customFormat="1" ht="13" x14ac:dyDescent="0.15"/>
    <row r="3358" customFormat="1" ht="13" x14ac:dyDescent="0.15"/>
    <row r="3359" customFormat="1" ht="13" x14ac:dyDescent="0.15"/>
    <row r="3360" customFormat="1" ht="13" x14ac:dyDescent="0.15"/>
    <row r="3361" customFormat="1" ht="13" x14ac:dyDescent="0.15"/>
    <row r="3362" customFormat="1" ht="13" x14ac:dyDescent="0.15"/>
    <row r="3363" customFormat="1" ht="13" x14ac:dyDescent="0.15"/>
    <row r="3364" customFormat="1" ht="13" x14ac:dyDescent="0.15"/>
    <row r="3365" customFormat="1" ht="13" x14ac:dyDescent="0.15"/>
    <row r="3366" customFormat="1" ht="13" x14ac:dyDescent="0.15"/>
    <row r="3367" customFormat="1" ht="13" x14ac:dyDescent="0.15"/>
    <row r="3368" customFormat="1" ht="13" x14ac:dyDescent="0.15"/>
    <row r="3369" customFormat="1" ht="13" x14ac:dyDescent="0.15"/>
    <row r="3370" customFormat="1" ht="13" x14ac:dyDescent="0.15"/>
    <row r="3371" customFormat="1" ht="13" x14ac:dyDescent="0.15"/>
    <row r="3372" customFormat="1" ht="13" x14ac:dyDescent="0.15"/>
    <row r="3373" customFormat="1" ht="13" x14ac:dyDescent="0.15"/>
    <row r="3374" customFormat="1" ht="13" x14ac:dyDescent="0.15"/>
    <row r="3375" customFormat="1" ht="13" x14ac:dyDescent="0.15"/>
    <row r="3376" customFormat="1" ht="13" x14ac:dyDescent="0.15"/>
    <row r="3377" customFormat="1" ht="13" x14ac:dyDescent="0.15"/>
    <row r="3378" customFormat="1" ht="13" x14ac:dyDescent="0.15"/>
    <row r="3379" customFormat="1" ht="13" x14ac:dyDescent="0.15"/>
    <row r="3380" customFormat="1" ht="13" x14ac:dyDescent="0.15"/>
    <row r="3381" customFormat="1" ht="13" x14ac:dyDescent="0.15"/>
    <row r="3382" customFormat="1" ht="13" x14ac:dyDescent="0.15"/>
    <row r="3383" customFormat="1" ht="13" x14ac:dyDescent="0.15"/>
    <row r="3384" customFormat="1" ht="13" x14ac:dyDescent="0.15"/>
    <row r="3385" customFormat="1" ht="13" x14ac:dyDescent="0.15"/>
    <row r="3386" customFormat="1" ht="13" x14ac:dyDescent="0.15"/>
    <row r="3387" customFormat="1" ht="13" x14ac:dyDescent="0.15"/>
    <row r="3388" customFormat="1" ht="13" x14ac:dyDescent="0.15"/>
    <row r="3389" customFormat="1" ht="13" x14ac:dyDescent="0.15"/>
    <row r="3390" customFormat="1" ht="13" x14ac:dyDescent="0.15"/>
    <row r="3391" customFormat="1" ht="13" x14ac:dyDescent="0.15"/>
    <row r="3392" customFormat="1" ht="13" x14ac:dyDescent="0.15"/>
    <row r="3393" customFormat="1" ht="13" x14ac:dyDescent="0.15"/>
    <row r="3394" customFormat="1" ht="13" x14ac:dyDescent="0.15"/>
    <row r="3395" customFormat="1" ht="13" x14ac:dyDescent="0.15"/>
    <row r="3396" customFormat="1" ht="13" x14ac:dyDescent="0.15"/>
    <row r="3397" customFormat="1" ht="13" x14ac:dyDescent="0.15"/>
    <row r="3398" customFormat="1" ht="13" x14ac:dyDescent="0.15"/>
    <row r="3399" customFormat="1" ht="13" x14ac:dyDescent="0.15"/>
    <row r="3400" customFormat="1" ht="13" x14ac:dyDescent="0.15"/>
    <row r="3401" customFormat="1" ht="13" x14ac:dyDescent="0.15"/>
    <row r="3402" customFormat="1" ht="13" x14ac:dyDescent="0.15"/>
    <row r="3403" customFormat="1" ht="13" x14ac:dyDescent="0.15"/>
    <row r="3404" customFormat="1" ht="13" x14ac:dyDescent="0.15"/>
    <row r="3405" customFormat="1" ht="13" x14ac:dyDescent="0.15"/>
    <row r="3406" customFormat="1" ht="13" x14ac:dyDescent="0.15"/>
    <row r="3407" customFormat="1" ht="13" x14ac:dyDescent="0.15"/>
    <row r="3408" customFormat="1" ht="13" x14ac:dyDescent="0.15"/>
    <row r="3409" customFormat="1" ht="13" x14ac:dyDescent="0.15"/>
    <row r="3410" customFormat="1" ht="13" x14ac:dyDescent="0.15"/>
    <row r="3411" customFormat="1" ht="13" x14ac:dyDescent="0.15"/>
    <row r="3412" customFormat="1" ht="13" x14ac:dyDescent="0.15"/>
    <row r="3413" customFormat="1" ht="13" x14ac:dyDescent="0.15"/>
    <row r="3414" customFormat="1" ht="13" x14ac:dyDescent="0.15"/>
    <row r="3415" customFormat="1" ht="13" x14ac:dyDescent="0.15"/>
    <row r="3416" customFormat="1" ht="13" x14ac:dyDescent="0.15"/>
    <row r="3417" customFormat="1" ht="13" x14ac:dyDescent="0.15"/>
    <row r="3418" customFormat="1" ht="13" x14ac:dyDescent="0.15"/>
    <row r="3419" customFormat="1" ht="13" x14ac:dyDescent="0.15"/>
    <row r="3420" customFormat="1" ht="13" x14ac:dyDescent="0.15"/>
    <row r="3421" customFormat="1" ht="13" x14ac:dyDescent="0.15"/>
    <row r="3422" customFormat="1" ht="13" x14ac:dyDescent="0.15"/>
    <row r="3423" customFormat="1" ht="13" x14ac:dyDescent="0.15"/>
    <row r="3424" customFormat="1" ht="13" x14ac:dyDescent="0.15"/>
    <row r="3425" customFormat="1" ht="13" x14ac:dyDescent="0.15"/>
    <row r="3426" customFormat="1" ht="13" x14ac:dyDescent="0.15"/>
    <row r="3427" customFormat="1" ht="13" x14ac:dyDescent="0.15"/>
    <row r="3428" customFormat="1" ht="13" x14ac:dyDescent="0.15"/>
    <row r="3429" customFormat="1" ht="13" x14ac:dyDescent="0.15"/>
    <row r="3430" customFormat="1" ht="13" x14ac:dyDescent="0.15"/>
    <row r="3431" customFormat="1" ht="13" x14ac:dyDescent="0.15"/>
    <row r="3432" customFormat="1" ht="13" x14ac:dyDescent="0.15"/>
    <row r="3433" customFormat="1" ht="13" x14ac:dyDescent="0.15"/>
    <row r="3434" customFormat="1" ht="13" x14ac:dyDescent="0.15"/>
    <row r="3435" customFormat="1" ht="13" x14ac:dyDescent="0.15"/>
    <row r="3436" customFormat="1" ht="13" x14ac:dyDescent="0.15"/>
    <row r="3437" customFormat="1" ht="13" x14ac:dyDescent="0.15"/>
    <row r="3438" customFormat="1" ht="13" x14ac:dyDescent="0.15"/>
    <row r="3439" customFormat="1" ht="13" x14ac:dyDescent="0.15"/>
    <row r="3440" customFormat="1" ht="13" x14ac:dyDescent="0.15"/>
    <row r="3441" customFormat="1" ht="13" x14ac:dyDescent="0.15"/>
    <row r="3442" customFormat="1" ht="13" x14ac:dyDescent="0.15"/>
    <row r="3443" customFormat="1" ht="13" x14ac:dyDescent="0.15"/>
    <row r="3444" customFormat="1" ht="13" x14ac:dyDescent="0.15"/>
    <row r="3445" customFormat="1" ht="13" x14ac:dyDescent="0.15"/>
    <row r="3446" customFormat="1" ht="13" x14ac:dyDescent="0.15"/>
    <row r="3447" customFormat="1" ht="13" x14ac:dyDescent="0.15"/>
    <row r="3448" customFormat="1" ht="13" x14ac:dyDescent="0.15"/>
    <row r="3449" customFormat="1" ht="13" x14ac:dyDescent="0.15"/>
    <row r="3450" customFormat="1" ht="13" x14ac:dyDescent="0.15"/>
    <row r="3451" customFormat="1" ht="13" x14ac:dyDescent="0.15"/>
    <row r="3452" customFormat="1" ht="13" x14ac:dyDescent="0.15"/>
    <row r="3453" customFormat="1" ht="13" x14ac:dyDescent="0.15"/>
    <row r="3454" customFormat="1" ht="13" x14ac:dyDescent="0.15"/>
    <row r="3455" customFormat="1" ht="13" x14ac:dyDescent="0.15"/>
    <row r="3456" customFormat="1" ht="13" x14ac:dyDescent="0.15"/>
    <row r="3457" customFormat="1" ht="13" x14ac:dyDescent="0.15"/>
    <row r="3458" customFormat="1" ht="13" x14ac:dyDescent="0.15"/>
    <row r="3459" customFormat="1" ht="13" x14ac:dyDescent="0.15"/>
    <row r="3460" customFormat="1" ht="13" x14ac:dyDescent="0.15"/>
    <row r="3461" customFormat="1" ht="13" x14ac:dyDescent="0.15"/>
    <row r="3462" customFormat="1" ht="13" x14ac:dyDescent="0.15"/>
    <row r="3463" customFormat="1" ht="13" x14ac:dyDescent="0.15"/>
    <row r="3464" customFormat="1" ht="13" x14ac:dyDescent="0.15"/>
    <row r="3465" customFormat="1" ht="13" x14ac:dyDescent="0.15"/>
    <row r="3466" customFormat="1" ht="13" x14ac:dyDescent="0.15"/>
    <row r="3467" customFormat="1" ht="13" x14ac:dyDescent="0.15"/>
    <row r="3468" customFormat="1" ht="13" x14ac:dyDescent="0.15"/>
    <row r="3469" customFormat="1" ht="13" x14ac:dyDescent="0.15"/>
    <row r="3470" customFormat="1" ht="13" x14ac:dyDescent="0.15"/>
    <row r="3471" customFormat="1" ht="13" x14ac:dyDescent="0.15"/>
    <row r="3472" customFormat="1" ht="13" x14ac:dyDescent="0.15"/>
    <row r="3473" customFormat="1" ht="13" x14ac:dyDescent="0.15"/>
    <row r="3474" customFormat="1" ht="13" x14ac:dyDescent="0.15"/>
    <row r="3475" customFormat="1" ht="13" x14ac:dyDescent="0.15"/>
    <row r="3476" customFormat="1" ht="13" x14ac:dyDescent="0.15"/>
    <row r="3477" customFormat="1" ht="13" x14ac:dyDescent="0.15"/>
    <row r="3478" customFormat="1" ht="13" x14ac:dyDescent="0.15"/>
    <row r="3479" customFormat="1" ht="13" x14ac:dyDescent="0.15"/>
    <row r="3480" customFormat="1" ht="13" x14ac:dyDescent="0.15"/>
    <row r="3481" customFormat="1" ht="13" x14ac:dyDescent="0.15"/>
    <row r="3482" customFormat="1" ht="13" x14ac:dyDescent="0.15"/>
    <row r="3483" customFormat="1" ht="13" x14ac:dyDescent="0.15"/>
    <row r="3484" customFormat="1" ht="13" x14ac:dyDescent="0.15"/>
    <row r="3485" customFormat="1" ht="13" x14ac:dyDescent="0.15"/>
    <row r="3486" customFormat="1" ht="13" x14ac:dyDescent="0.15"/>
    <row r="3487" customFormat="1" ht="13" x14ac:dyDescent="0.15"/>
    <row r="3488" customFormat="1" ht="13" x14ac:dyDescent="0.15"/>
    <row r="3489" customFormat="1" ht="13" x14ac:dyDescent="0.15"/>
    <row r="3490" customFormat="1" ht="13" x14ac:dyDescent="0.15"/>
    <row r="3491" customFormat="1" ht="13" x14ac:dyDescent="0.15"/>
    <row r="3492" customFormat="1" ht="13" x14ac:dyDescent="0.15"/>
    <row r="3493" customFormat="1" ht="13" x14ac:dyDescent="0.15"/>
    <row r="3494" customFormat="1" ht="13" x14ac:dyDescent="0.15"/>
    <row r="3495" customFormat="1" ht="13" x14ac:dyDescent="0.15"/>
    <row r="3496" customFormat="1" ht="13" x14ac:dyDescent="0.15"/>
    <row r="3497" customFormat="1" ht="13" x14ac:dyDescent="0.15"/>
    <row r="3498" customFormat="1" ht="13" x14ac:dyDescent="0.15"/>
    <row r="3499" customFormat="1" ht="13" x14ac:dyDescent="0.15"/>
    <row r="3500" customFormat="1" ht="13" x14ac:dyDescent="0.15"/>
    <row r="3501" customFormat="1" ht="13" x14ac:dyDescent="0.15"/>
    <row r="3502" customFormat="1" ht="13" x14ac:dyDescent="0.15"/>
    <row r="3503" customFormat="1" ht="13" x14ac:dyDescent="0.15"/>
    <row r="3504" customFormat="1" ht="13" x14ac:dyDescent="0.15"/>
    <row r="3505" customFormat="1" ht="13" x14ac:dyDescent="0.15"/>
    <row r="3506" customFormat="1" ht="13" x14ac:dyDescent="0.15"/>
    <row r="3507" customFormat="1" ht="13" x14ac:dyDescent="0.15"/>
    <row r="3508" customFormat="1" ht="13" x14ac:dyDescent="0.15"/>
    <row r="3509" customFormat="1" ht="13" x14ac:dyDescent="0.15"/>
    <row r="3510" customFormat="1" ht="13" x14ac:dyDescent="0.15"/>
    <row r="3511" customFormat="1" ht="13" x14ac:dyDescent="0.15"/>
    <row r="3512" customFormat="1" ht="13" x14ac:dyDescent="0.15"/>
    <row r="3513" customFormat="1" ht="13" x14ac:dyDescent="0.15"/>
    <row r="3514" customFormat="1" ht="13" x14ac:dyDescent="0.15"/>
    <row r="3515" customFormat="1" ht="13" x14ac:dyDescent="0.15"/>
    <row r="3516" customFormat="1" ht="13" x14ac:dyDescent="0.15"/>
    <row r="3517" customFormat="1" ht="13" x14ac:dyDescent="0.15"/>
    <row r="3518" customFormat="1" ht="13" x14ac:dyDescent="0.15"/>
    <row r="3519" customFormat="1" ht="13" x14ac:dyDescent="0.15"/>
    <row r="3520" customFormat="1" ht="13" x14ac:dyDescent="0.15"/>
    <row r="3521" customFormat="1" ht="13" x14ac:dyDescent="0.15"/>
    <row r="3522" customFormat="1" ht="13" x14ac:dyDescent="0.15"/>
    <row r="3523" customFormat="1" ht="13" x14ac:dyDescent="0.15"/>
    <row r="3524" customFormat="1" ht="13" x14ac:dyDescent="0.15"/>
    <row r="3525" customFormat="1" ht="13" x14ac:dyDescent="0.15"/>
    <row r="3526" customFormat="1" ht="13" x14ac:dyDescent="0.15"/>
    <row r="3527" customFormat="1" ht="13" x14ac:dyDescent="0.15"/>
    <row r="3528" customFormat="1" ht="13" x14ac:dyDescent="0.15"/>
    <row r="3529" customFormat="1" ht="13" x14ac:dyDescent="0.15"/>
    <row r="3530" customFormat="1" ht="13" x14ac:dyDescent="0.15"/>
    <row r="3531" customFormat="1" ht="13" x14ac:dyDescent="0.15"/>
    <row r="3532" customFormat="1" ht="13" x14ac:dyDescent="0.15"/>
    <row r="3533" customFormat="1" ht="13" x14ac:dyDescent="0.15"/>
    <row r="3534" customFormat="1" ht="13" x14ac:dyDescent="0.15"/>
    <row r="3535" customFormat="1" ht="13" x14ac:dyDescent="0.15"/>
    <row r="3536" customFormat="1" ht="13" x14ac:dyDescent="0.15"/>
    <row r="3537" customFormat="1" ht="13" x14ac:dyDescent="0.15"/>
    <row r="3538" customFormat="1" ht="13" x14ac:dyDescent="0.15"/>
    <row r="3539" customFormat="1" ht="13" x14ac:dyDescent="0.15"/>
    <row r="3540" customFormat="1" ht="13" x14ac:dyDescent="0.15"/>
    <row r="3541" customFormat="1" ht="13" x14ac:dyDescent="0.15"/>
    <row r="3542" customFormat="1" ht="13" x14ac:dyDescent="0.15"/>
    <row r="3543" customFormat="1" ht="13" x14ac:dyDescent="0.15"/>
    <row r="3544" customFormat="1" ht="13" x14ac:dyDescent="0.15"/>
    <row r="3545" customFormat="1" ht="13" x14ac:dyDescent="0.15"/>
    <row r="3546" customFormat="1" ht="13" x14ac:dyDescent="0.15"/>
    <row r="3547" customFormat="1" ht="13" x14ac:dyDescent="0.15"/>
    <row r="3548" customFormat="1" ht="13" x14ac:dyDescent="0.15"/>
    <row r="3549" customFormat="1" ht="13" x14ac:dyDescent="0.15"/>
    <row r="3550" customFormat="1" ht="13" x14ac:dyDescent="0.15"/>
    <row r="3551" customFormat="1" ht="13" x14ac:dyDescent="0.15"/>
    <row r="3552" customFormat="1" ht="13" x14ac:dyDescent="0.15"/>
    <row r="3553" customFormat="1" ht="13" x14ac:dyDescent="0.15"/>
    <row r="3554" customFormat="1" ht="13" x14ac:dyDescent="0.15"/>
    <row r="3555" customFormat="1" ht="13" x14ac:dyDescent="0.15"/>
    <row r="3556" customFormat="1" ht="13" x14ac:dyDescent="0.15"/>
    <row r="3557" customFormat="1" ht="13" x14ac:dyDescent="0.15"/>
    <row r="3558" customFormat="1" ht="13" x14ac:dyDescent="0.15"/>
    <row r="3559" customFormat="1" ht="13" x14ac:dyDescent="0.15"/>
    <row r="3560" customFormat="1" ht="13" x14ac:dyDescent="0.15"/>
    <row r="3561" customFormat="1" ht="13" x14ac:dyDescent="0.15"/>
    <row r="3562" customFormat="1" ht="13" x14ac:dyDescent="0.15"/>
    <row r="3563" customFormat="1" ht="13" x14ac:dyDescent="0.15"/>
    <row r="3564" customFormat="1" ht="13" x14ac:dyDescent="0.15"/>
    <row r="3565" customFormat="1" ht="13" x14ac:dyDescent="0.15"/>
    <row r="3566" customFormat="1" ht="13" x14ac:dyDescent="0.15"/>
    <row r="3567" customFormat="1" ht="13" x14ac:dyDescent="0.15"/>
    <row r="3568" customFormat="1" ht="13" x14ac:dyDescent="0.15"/>
    <row r="3569" customFormat="1" ht="13" x14ac:dyDescent="0.15"/>
    <row r="3570" customFormat="1" ht="13" x14ac:dyDescent="0.15"/>
    <row r="3571" customFormat="1" ht="13" x14ac:dyDescent="0.15"/>
    <row r="3572" customFormat="1" ht="13" x14ac:dyDescent="0.15"/>
    <row r="3573" customFormat="1" ht="13" x14ac:dyDescent="0.15"/>
    <row r="3574" customFormat="1" ht="13" x14ac:dyDescent="0.15"/>
    <row r="3575" customFormat="1" ht="13" x14ac:dyDescent="0.15"/>
    <row r="3576" customFormat="1" ht="13" x14ac:dyDescent="0.15"/>
    <row r="3577" customFormat="1" ht="13" x14ac:dyDescent="0.15"/>
    <row r="3578" customFormat="1" ht="13" x14ac:dyDescent="0.15"/>
    <row r="3579" customFormat="1" ht="13" x14ac:dyDescent="0.15"/>
    <row r="3580" customFormat="1" ht="13" x14ac:dyDescent="0.15"/>
    <row r="3581" customFormat="1" ht="13" x14ac:dyDescent="0.15"/>
    <row r="3582" customFormat="1" ht="13" x14ac:dyDescent="0.15"/>
    <row r="3583" customFormat="1" ht="13" x14ac:dyDescent="0.15"/>
    <row r="3584" customFormat="1" ht="13" x14ac:dyDescent="0.15"/>
    <row r="3585" customFormat="1" ht="13" x14ac:dyDescent="0.15"/>
    <row r="3586" customFormat="1" ht="13" x14ac:dyDescent="0.15"/>
    <row r="3587" customFormat="1" ht="13" x14ac:dyDescent="0.15"/>
    <row r="3588" customFormat="1" ht="13" x14ac:dyDescent="0.15"/>
    <row r="3589" customFormat="1" ht="13" x14ac:dyDescent="0.15"/>
    <row r="3590" customFormat="1" ht="13" x14ac:dyDescent="0.15"/>
    <row r="3591" customFormat="1" ht="13" x14ac:dyDescent="0.15"/>
    <row r="3592" customFormat="1" ht="13" x14ac:dyDescent="0.15"/>
    <row r="3593" customFormat="1" ht="13" x14ac:dyDescent="0.15"/>
    <row r="3594" customFormat="1" ht="13" x14ac:dyDescent="0.15"/>
    <row r="3595" customFormat="1" ht="13" x14ac:dyDescent="0.15"/>
    <row r="3596" customFormat="1" ht="13" x14ac:dyDescent="0.15"/>
    <row r="3597" customFormat="1" ht="13" x14ac:dyDescent="0.15"/>
    <row r="3598" customFormat="1" ht="13" x14ac:dyDescent="0.15"/>
    <row r="3599" customFormat="1" ht="13" x14ac:dyDescent="0.15"/>
    <row r="3600" customFormat="1" ht="13" x14ac:dyDescent="0.15"/>
    <row r="3601" customFormat="1" ht="13" x14ac:dyDescent="0.15"/>
    <row r="3602" customFormat="1" ht="13" x14ac:dyDescent="0.15"/>
    <row r="3603" customFormat="1" ht="13" x14ac:dyDescent="0.15"/>
    <row r="3604" customFormat="1" ht="13" x14ac:dyDescent="0.15"/>
    <row r="3605" customFormat="1" ht="13" x14ac:dyDescent="0.15"/>
    <row r="3606" customFormat="1" ht="13" x14ac:dyDescent="0.15"/>
    <row r="3607" customFormat="1" ht="13" x14ac:dyDescent="0.15"/>
    <row r="3608" customFormat="1" ht="13" x14ac:dyDescent="0.15"/>
    <row r="3609" customFormat="1" ht="13" x14ac:dyDescent="0.15"/>
    <row r="3610" customFormat="1" ht="13" x14ac:dyDescent="0.15"/>
    <row r="3611" customFormat="1" ht="13" x14ac:dyDescent="0.15"/>
    <row r="3612" customFormat="1" ht="13" x14ac:dyDescent="0.15"/>
    <row r="3613" customFormat="1" ht="13" x14ac:dyDescent="0.15"/>
    <row r="3614" customFormat="1" ht="13" x14ac:dyDescent="0.15"/>
    <row r="3615" customFormat="1" ht="13" x14ac:dyDescent="0.15"/>
    <row r="3616" customFormat="1" ht="13" x14ac:dyDescent="0.15"/>
    <row r="3617" customFormat="1" ht="13" x14ac:dyDescent="0.15"/>
    <row r="3618" customFormat="1" ht="13" x14ac:dyDescent="0.15"/>
    <row r="3619" customFormat="1" ht="13" x14ac:dyDescent="0.15"/>
    <row r="3620" customFormat="1" ht="13" x14ac:dyDescent="0.15"/>
    <row r="3621" customFormat="1" ht="13" x14ac:dyDescent="0.15"/>
    <row r="3622" customFormat="1" ht="13" x14ac:dyDescent="0.15"/>
    <row r="3623" customFormat="1" ht="13" x14ac:dyDescent="0.15"/>
    <row r="3624" customFormat="1" ht="13" x14ac:dyDescent="0.15"/>
    <row r="3625" customFormat="1" ht="13" x14ac:dyDescent="0.15"/>
    <row r="3626" customFormat="1" ht="13" x14ac:dyDescent="0.15"/>
    <row r="3627" customFormat="1" ht="13" x14ac:dyDescent="0.15"/>
    <row r="3628" customFormat="1" ht="13" x14ac:dyDescent="0.15"/>
    <row r="3629" customFormat="1" ht="13" x14ac:dyDescent="0.15"/>
    <row r="3630" customFormat="1" ht="13" x14ac:dyDescent="0.15"/>
    <row r="3631" customFormat="1" ht="13" x14ac:dyDescent="0.15"/>
    <row r="3632" customFormat="1" ht="13" x14ac:dyDescent="0.15"/>
    <row r="3633" customFormat="1" ht="13" x14ac:dyDescent="0.15"/>
    <row r="3634" customFormat="1" ht="13" x14ac:dyDescent="0.15"/>
    <row r="3635" customFormat="1" ht="13" x14ac:dyDescent="0.15"/>
    <row r="3636" customFormat="1" ht="13" x14ac:dyDescent="0.15"/>
    <row r="3637" customFormat="1" ht="13" x14ac:dyDescent="0.15"/>
    <row r="3638" customFormat="1" ht="13" x14ac:dyDescent="0.15"/>
    <row r="3639" customFormat="1" ht="13" x14ac:dyDescent="0.15"/>
    <row r="3640" customFormat="1" ht="13" x14ac:dyDescent="0.15"/>
    <row r="3641" customFormat="1" ht="13" x14ac:dyDescent="0.15"/>
    <row r="3642" customFormat="1" ht="13" x14ac:dyDescent="0.15"/>
    <row r="3643" customFormat="1" ht="13" x14ac:dyDescent="0.15"/>
    <row r="3644" customFormat="1" ht="13" x14ac:dyDescent="0.15"/>
    <row r="3645" customFormat="1" ht="13" x14ac:dyDescent="0.15"/>
    <row r="3646" customFormat="1" ht="13" x14ac:dyDescent="0.15"/>
    <row r="3647" customFormat="1" ht="13" x14ac:dyDescent="0.15"/>
    <row r="3648" customFormat="1" ht="13" x14ac:dyDescent="0.15"/>
    <row r="3649" customFormat="1" ht="13" x14ac:dyDescent="0.15"/>
    <row r="3650" customFormat="1" ht="13" x14ac:dyDescent="0.15"/>
    <row r="3651" customFormat="1" ht="13" x14ac:dyDescent="0.15"/>
    <row r="3652" customFormat="1" ht="13" x14ac:dyDescent="0.15"/>
    <row r="3653" customFormat="1" ht="13" x14ac:dyDescent="0.15"/>
    <row r="3654" customFormat="1" ht="13" x14ac:dyDescent="0.15"/>
    <row r="3655" customFormat="1" ht="13" x14ac:dyDescent="0.15"/>
    <row r="3656" customFormat="1" ht="13" x14ac:dyDescent="0.15"/>
    <row r="3657" customFormat="1" ht="13" x14ac:dyDescent="0.15"/>
    <row r="3658" customFormat="1" ht="13" x14ac:dyDescent="0.15"/>
    <row r="3659" customFormat="1" ht="13" x14ac:dyDescent="0.15"/>
    <row r="3660" customFormat="1" ht="13" x14ac:dyDescent="0.15"/>
    <row r="3661" customFormat="1" ht="13" x14ac:dyDescent="0.15"/>
    <row r="3662" customFormat="1" ht="13" x14ac:dyDescent="0.15"/>
    <row r="3663" customFormat="1" ht="13" x14ac:dyDescent="0.15"/>
    <row r="3664" customFormat="1" ht="13" x14ac:dyDescent="0.15"/>
    <row r="3665" customFormat="1" ht="13" x14ac:dyDescent="0.15"/>
    <row r="3666" customFormat="1" ht="13" x14ac:dyDescent="0.15"/>
    <row r="3667" customFormat="1" ht="13" x14ac:dyDescent="0.15"/>
    <row r="3668" customFormat="1" ht="13" x14ac:dyDescent="0.15"/>
    <row r="3669" customFormat="1" ht="13" x14ac:dyDescent="0.15"/>
    <row r="3670" customFormat="1" ht="13" x14ac:dyDescent="0.15"/>
    <row r="3671" customFormat="1" ht="13" x14ac:dyDescent="0.15"/>
    <row r="3672" customFormat="1" ht="13" x14ac:dyDescent="0.15"/>
    <row r="3673" customFormat="1" ht="13" x14ac:dyDescent="0.15"/>
    <row r="3674" customFormat="1" ht="13" x14ac:dyDescent="0.15"/>
    <row r="3675" customFormat="1" ht="13" x14ac:dyDescent="0.15"/>
    <row r="3676" customFormat="1" ht="13" x14ac:dyDescent="0.15"/>
    <row r="3677" customFormat="1" ht="13" x14ac:dyDescent="0.15"/>
    <row r="3678" customFormat="1" ht="13" x14ac:dyDescent="0.15"/>
    <row r="3679" customFormat="1" ht="13" x14ac:dyDescent="0.15"/>
    <row r="3680" customFormat="1" ht="13" x14ac:dyDescent="0.15"/>
    <row r="3681" customFormat="1" ht="13" x14ac:dyDescent="0.15"/>
    <row r="3682" customFormat="1" ht="13" x14ac:dyDescent="0.15"/>
    <row r="3683" customFormat="1" ht="13" x14ac:dyDescent="0.15"/>
    <row r="3684" customFormat="1" ht="13" x14ac:dyDescent="0.15"/>
    <row r="3685" customFormat="1" ht="13" x14ac:dyDescent="0.15"/>
    <row r="3686" customFormat="1" ht="13" x14ac:dyDescent="0.15"/>
    <row r="3687" customFormat="1" ht="13" x14ac:dyDescent="0.15"/>
    <row r="3688" customFormat="1" ht="13" x14ac:dyDescent="0.15"/>
    <row r="3689" customFormat="1" ht="13" x14ac:dyDescent="0.15"/>
    <row r="3690" customFormat="1" ht="13" x14ac:dyDescent="0.15"/>
    <row r="3691" customFormat="1" ht="13" x14ac:dyDescent="0.15"/>
    <row r="3692" customFormat="1" ht="13" x14ac:dyDescent="0.15"/>
    <row r="3693" customFormat="1" ht="13" x14ac:dyDescent="0.15"/>
    <row r="3694" customFormat="1" ht="13" x14ac:dyDescent="0.15"/>
    <row r="3695" customFormat="1" ht="13" x14ac:dyDescent="0.15"/>
    <row r="3696" customFormat="1" ht="13" x14ac:dyDescent="0.15"/>
    <row r="3697" customFormat="1" ht="13" x14ac:dyDescent="0.15"/>
    <row r="3698" customFormat="1" ht="13" x14ac:dyDescent="0.15"/>
    <row r="3699" customFormat="1" ht="13" x14ac:dyDescent="0.15"/>
    <row r="3700" customFormat="1" ht="13" x14ac:dyDescent="0.15"/>
    <row r="3701" customFormat="1" ht="13" x14ac:dyDescent="0.15"/>
    <row r="3702" customFormat="1" ht="13" x14ac:dyDescent="0.15"/>
    <row r="3703" customFormat="1" ht="13" x14ac:dyDescent="0.15"/>
    <row r="3704" customFormat="1" ht="13" x14ac:dyDescent="0.15"/>
    <row r="3705" customFormat="1" ht="13" x14ac:dyDescent="0.15"/>
    <row r="3706" customFormat="1" ht="13" x14ac:dyDescent="0.15"/>
    <row r="3707" customFormat="1" ht="13" x14ac:dyDescent="0.15"/>
    <row r="3708" customFormat="1" ht="13" x14ac:dyDescent="0.15"/>
    <row r="3709" customFormat="1" ht="13" x14ac:dyDescent="0.15"/>
    <row r="3710" customFormat="1" ht="13" x14ac:dyDescent="0.15"/>
    <row r="3711" customFormat="1" ht="13" x14ac:dyDescent="0.15"/>
    <row r="3712" customFormat="1" ht="13" x14ac:dyDescent="0.15"/>
    <row r="3713" customFormat="1" ht="13" x14ac:dyDescent="0.15"/>
    <row r="3714" customFormat="1" ht="13" x14ac:dyDescent="0.15"/>
    <row r="3715" customFormat="1" ht="13" x14ac:dyDescent="0.15"/>
    <row r="3716" customFormat="1" ht="13" x14ac:dyDescent="0.15"/>
    <row r="3717" customFormat="1" ht="13" x14ac:dyDescent="0.15"/>
    <row r="3718" customFormat="1" ht="13" x14ac:dyDescent="0.15"/>
    <row r="3719" customFormat="1" ht="13" x14ac:dyDescent="0.15"/>
    <row r="3720" customFormat="1" ht="13" x14ac:dyDescent="0.15"/>
    <row r="3721" customFormat="1" ht="13" x14ac:dyDescent="0.15"/>
    <row r="3722" customFormat="1" ht="13" x14ac:dyDescent="0.15"/>
    <row r="3723" customFormat="1" ht="13" x14ac:dyDescent="0.15"/>
    <row r="3724" customFormat="1" ht="13" x14ac:dyDescent="0.15"/>
    <row r="3725" customFormat="1" ht="13" x14ac:dyDescent="0.15"/>
    <row r="3726" customFormat="1" ht="13" x14ac:dyDescent="0.15"/>
    <row r="3727" customFormat="1" ht="13" x14ac:dyDescent="0.15"/>
    <row r="3728" customFormat="1" ht="13" x14ac:dyDescent="0.15"/>
    <row r="3729" customFormat="1" ht="13" x14ac:dyDescent="0.15"/>
    <row r="3730" customFormat="1" ht="13" x14ac:dyDescent="0.15"/>
    <row r="3731" customFormat="1" ht="13" x14ac:dyDescent="0.15"/>
    <row r="3732" customFormat="1" ht="13" x14ac:dyDescent="0.15"/>
    <row r="3733" customFormat="1" ht="13" x14ac:dyDescent="0.15"/>
    <row r="3734" customFormat="1" ht="13" x14ac:dyDescent="0.15"/>
    <row r="3735" customFormat="1" ht="13" x14ac:dyDescent="0.15"/>
    <row r="3736" customFormat="1" ht="13" x14ac:dyDescent="0.15"/>
    <row r="3737" customFormat="1" ht="13" x14ac:dyDescent="0.15"/>
    <row r="3738" customFormat="1" ht="13" x14ac:dyDescent="0.15"/>
    <row r="3739" customFormat="1" ht="13" x14ac:dyDescent="0.15"/>
    <row r="3740" customFormat="1" ht="13" x14ac:dyDescent="0.15"/>
    <row r="3741" customFormat="1" ht="13" x14ac:dyDescent="0.15"/>
    <row r="3742" customFormat="1" ht="13" x14ac:dyDescent="0.15"/>
    <row r="3743" customFormat="1" ht="13" x14ac:dyDescent="0.15"/>
    <row r="3744" customFormat="1" ht="13" x14ac:dyDescent="0.15"/>
    <row r="3745" customFormat="1" ht="13" x14ac:dyDescent="0.15"/>
    <row r="3746" customFormat="1" ht="13" x14ac:dyDescent="0.15"/>
    <row r="3747" customFormat="1" ht="13" x14ac:dyDescent="0.15"/>
    <row r="3748" customFormat="1" ht="13" x14ac:dyDescent="0.15"/>
    <row r="3749" customFormat="1" ht="13" x14ac:dyDescent="0.15"/>
    <row r="3750" customFormat="1" ht="13" x14ac:dyDescent="0.15"/>
    <row r="3751" customFormat="1" ht="13" x14ac:dyDescent="0.15"/>
    <row r="3752" customFormat="1" ht="13" x14ac:dyDescent="0.15"/>
    <row r="3753" customFormat="1" ht="13" x14ac:dyDescent="0.15"/>
    <row r="3754" customFormat="1" ht="13" x14ac:dyDescent="0.15"/>
    <row r="3755" customFormat="1" ht="13" x14ac:dyDescent="0.15"/>
    <row r="3756" customFormat="1" ht="13" x14ac:dyDescent="0.15"/>
    <row r="3757" customFormat="1" ht="13" x14ac:dyDescent="0.15"/>
    <row r="3758" customFormat="1" ht="13" x14ac:dyDescent="0.15"/>
    <row r="3759" customFormat="1" ht="13" x14ac:dyDescent="0.15"/>
    <row r="3760" customFormat="1" ht="13" x14ac:dyDescent="0.15"/>
    <row r="3761" customFormat="1" ht="13" x14ac:dyDescent="0.15"/>
    <row r="3762" customFormat="1" ht="13" x14ac:dyDescent="0.15"/>
    <row r="3763" customFormat="1" ht="13" x14ac:dyDescent="0.15"/>
    <row r="3764" customFormat="1" ht="13" x14ac:dyDescent="0.15"/>
    <row r="3765" customFormat="1" ht="13" x14ac:dyDescent="0.15"/>
    <row r="3766" customFormat="1" ht="13" x14ac:dyDescent="0.15"/>
    <row r="3767" customFormat="1" ht="13" x14ac:dyDescent="0.15"/>
    <row r="3768" customFormat="1" ht="13" x14ac:dyDescent="0.15"/>
    <row r="3769" customFormat="1" ht="13" x14ac:dyDescent="0.15"/>
    <row r="3770" customFormat="1" ht="13" x14ac:dyDescent="0.15"/>
    <row r="3771" customFormat="1" ht="13" x14ac:dyDescent="0.15"/>
    <row r="3772" customFormat="1" ht="13" x14ac:dyDescent="0.15"/>
    <row r="3773" customFormat="1" ht="13" x14ac:dyDescent="0.15"/>
    <row r="3774" customFormat="1" ht="13" x14ac:dyDescent="0.15"/>
    <row r="3775" customFormat="1" ht="13" x14ac:dyDescent="0.15"/>
    <row r="3776" customFormat="1" ht="13" x14ac:dyDescent="0.15"/>
    <row r="3777" customFormat="1" ht="13" x14ac:dyDescent="0.15"/>
    <row r="3778" customFormat="1" ht="13" x14ac:dyDescent="0.15"/>
    <row r="3779" customFormat="1" ht="13" x14ac:dyDescent="0.15"/>
    <row r="3780" customFormat="1" ht="13" x14ac:dyDescent="0.15"/>
    <row r="3781" customFormat="1" ht="13" x14ac:dyDescent="0.15"/>
    <row r="3782" customFormat="1" ht="13" x14ac:dyDescent="0.15"/>
    <row r="3783" customFormat="1" ht="13" x14ac:dyDescent="0.15"/>
    <row r="3784" customFormat="1" ht="13" x14ac:dyDescent="0.15"/>
    <row r="3785" customFormat="1" ht="13" x14ac:dyDescent="0.15"/>
    <row r="3786" customFormat="1" ht="13" x14ac:dyDescent="0.15"/>
    <row r="3787" customFormat="1" ht="13" x14ac:dyDescent="0.15"/>
    <row r="3788" customFormat="1" ht="13" x14ac:dyDescent="0.15"/>
    <row r="3789" customFormat="1" ht="13" x14ac:dyDescent="0.15"/>
    <row r="3790" customFormat="1" ht="13" x14ac:dyDescent="0.15"/>
    <row r="3791" customFormat="1" ht="13" x14ac:dyDescent="0.15"/>
    <row r="3792" customFormat="1" ht="13" x14ac:dyDescent="0.15"/>
    <row r="3793" customFormat="1" ht="13" x14ac:dyDescent="0.15"/>
    <row r="3794" customFormat="1" ht="13" x14ac:dyDescent="0.15"/>
    <row r="3795" customFormat="1" ht="13" x14ac:dyDescent="0.15"/>
    <row r="3796" customFormat="1" ht="13" x14ac:dyDescent="0.15"/>
    <row r="3797" customFormat="1" ht="13" x14ac:dyDescent="0.15"/>
    <row r="3798" customFormat="1" ht="13" x14ac:dyDescent="0.15"/>
    <row r="3799" customFormat="1" ht="13" x14ac:dyDescent="0.15"/>
    <row r="3800" customFormat="1" ht="13" x14ac:dyDescent="0.15"/>
    <row r="3801" customFormat="1" ht="13" x14ac:dyDescent="0.15"/>
    <row r="3802" customFormat="1" ht="13" x14ac:dyDescent="0.15"/>
    <row r="3803" customFormat="1" ht="13" x14ac:dyDescent="0.15"/>
    <row r="3804" customFormat="1" ht="13" x14ac:dyDescent="0.15"/>
    <row r="3805" customFormat="1" ht="13" x14ac:dyDescent="0.15"/>
    <row r="3806" customFormat="1" ht="13" x14ac:dyDescent="0.15"/>
    <row r="3807" customFormat="1" ht="13" x14ac:dyDescent="0.15"/>
    <row r="3808" customFormat="1" ht="13" x14ac:dyDescent="0.15"/>
    <row r="3809" customFormat="1" ht="13" x14ac:dyDescent="0.15"/>
    <row r="3810" customFormat="1" ht="13" x14ac:dyDescent="0.15"/>
    <row r="3811" customFormat="1" ht="13" x14ac:dyDescent="0.15"/>
    <row r="3812" customFormat="1" ht="13" x14ac:dyDescent="0.15"/>
    <row r="3813" customFormat="1" ht="13" x14ac:dyDescent="0.15"/>
    <row r="3814" customFormat="1" ht="13" x14ac:dyDescent="0.15"/>
    <row r="3815" customFormat="1" ht="13" x14ac:dyDescent="0.15"/>
    <row r="3816" customFormat="1" ht="13" x14ac:dyDescent="0.15"/>
    <row r="3817" customFormat="1" ht="13" x14ac:dyDescent="0.15"/>
    <row r="3818" customFormat="1" ht="13" x14ac:dyDescent="0.15"/>
    <row r="3819" customFormat="1" ht="13" x14ac:dyDescent="0.15"/>
    <row r="3820" customFormat="1" ht="13" x14ac:dyDescent="0.15"/>
    <row r="3821" customFormat="1" ht="13" x14ac:dyDescent="0.15"/>
    <row r="3822" customFormat="1" ht="13" x14ac:dyDescent="0.15"/>
    <row r="3823" customFormat="1" ht="13" x14ac:dyDescent="0.15"/>
    <row r="3824" customFormat="1" ht="13" x14ac:dyDescent="0.15"/>
    <row r="3825" customFormat="1" ht="13" x14ac:dyDescent="0.15"/>
    <row r="3826" customFormat="1" ht="13" x14ac:dyDescent="0.15"/>
    <row r="3827" customFormat="1" ht="13" x14ac:dyDescent="0.15"/>
    <row r="3828" customFormat="1" ht="13" x14ac:dyDescent="0.15"/>
    <row r="3829" customFormat="1" ht="13" x14ac:dyDescent="0.15"/>
    <row r="3830" customFormat="1" ht="13" x14ac:dyDescent="0.15"/>
    <row r="3831" customFormat="1" ht="13" x14ac:dyDescent="0.15"/>
    <row r="3832" customFormat="1" ht="13" x14ac:dyDescent="0.15"/>
    <row r="3833" customFormat="1" ht="13" x14ac:dyDescent="0.15"/>
    <row r="3834" customFormat="1" ht="13" x14ac:dyDescent="0.15"/>
    <row r="3835" customFormat="1" ht="13" x14ac:dyDescent="0.15"/>
    <row r="3836" customFormat="1" ht="13" x14ac:dyDescent="0.15"/>
    <row r="3837" customFormat="1" ht="13" x14ac:dyDescent="0.15"/>
    <row r="3838" customFormat="1" ht="13" x14ac:dyDescent="0.15"/>
    <row r="3839" customFormat="1" ht="13" x14ac:dyDescent="0.15"/>
    <row r="3840" customFormat="1" ht="13" x14ac:dyDescent="0.15"/>
    <row r="3841" customFormat="1" ht="13" x14ac:dyDescent="0.15"/>
    <row r="3842" customFormat="1" ht="13" x14ac:dyDescent="0.15"/>
    <row r="3843" customFormat="1" ht="13" x14ac:dyDescent="0.15"/>
    <row r="3844" customFormat="1" ht="13" x14ac:dyDescent="0.15"/>
    <row r="3845" customFormat="1" ht="13" x14ac:dyDescent="0.15"/>
    <row r="3846" customFormat="1" ht="13" x14ac:dyDescent="0.15"/>
    <row r="3847" customFormat="1" ht="13" x14ac:dyDescent="0.15"/>
    <row r="3848" customFormat="1" ht="13" x14ac:dyDescent="0.15"/>
    <row r="3849" customFormat="1" ht="13" x14ac:dyDescent="0.15"/>
    <row r="3850" customFormat="1" ht="13" x14ac:dyDescent="0.15"/>
    <row r="3851" customFormat="1" ht="13" x14ac:dyDescent="0.15"/>
    <row r="3852" customFormat="1" ht="13" x14ac:dyDescent="0.15"/>
    <row r="3853" customFormat="1" ht="13" x14ac:dyDescent="0.15"/>
    <row r="3854" customFormat="1" ht="13" x14ac:dyDescent="0.15"/>
    <row r="3855" customFormat="1" ht="13" x14ac:dyDescent="0.15"/>
    <row r="3856" customFormat="1" ht="13" x14ac:dyDescent="0.15"/>
    <row r="3857" customFormat="1" ht="13" x14ac:dyDescent="0.15"/>
    <row r="3858" customFormat="1" ht="13" x14ac:dyDescent="0.15"/>
    <row r="3859" customFormat="1" ht="13" x14ac:dyDescent="0.15"/>
    <row r="3860" customFormat="1" ht="13" x14ac:dyDescent="0.15"/>
    <row r="3861" customFormat="1" ht="13" x14ac:dyDescent="0.15"/>
    <row r="3862" customFormat="1" ht="13" x14ac:dyDescent="0.15"/>
    <row r="3863" customFormat="1" ht="13" x14ac:dyDescent="0.15"/>
    <row r="3864" customFormat="1" ht="13" x14ac:dyDescent="0.15"/>
    <row r="3865" customFormat="1" ht="13" x14ac:dyDescent="0.15"/>
    <row r="3866" customFormat="1" ht="13" x14ac:dyDescent="0.15"/>
    <row r="3867" customFormat="1" ht="13" x14ac:dyDescent="0.15"/>
    <row r="3868" customFormat="1" ht="13" x14ac:dyDescent="0.15"/>
    <row r="3869" customFormat="1" ht="13" x14ac:dyDescent="0.15"/>
    <row r="3870" customFormat="1" ht="13" x14ac:dyDescent="0.15"/>
    <row r="3871" customFormat="1" ht="13" x14ac:dyDescent="0.15"/>
    <row r="3872" customFormat="1" ht="13" x14ac:dyDescent="0.15"/>
    <row r="3873" customFormat="1" ht="13" x14ac:dyDescent="0.15"/>
    <row r="3874" customFormat="1" ht="13" x14ac:dyDescent="0.15"/>
    <row r="3875" customFormat="1" ht="13" x14ac:dyDescent="0.15"/>
    <row r="3876" customFormat="1" ht="13" x14ac:dyDescent="0.15"/>
    <row r="3877" customFormat="1" ht="13" x14ac:dyDescent="0.15"/>
    <row r="3878" customFormat="1" ht="13" x14ac:dyDescent="0.15"/>
    <row r="3879" customFormat="1" ht="13" x14ac:dyDescent="0.15"/>
    <row r="3880" customFormat="1" ht="13" x14ac:dyDescent="0.15"/>
    <row r="3881" customFormat="1" ht="13" x14ac:dyDescent="0.15"/>
    <row r="3882" customFormat="1" ht="13" x14ac:dyDescent="0.15"/>
    <row r="3883" customFormat="1" ht="13" x14ac:dyDescent="0.15"/>
    <row r="3884" customFormat="1" ht="13" x14ac:dyDescent="0.15"/>
    <row r="3885" customFormat="1" ht="13" x14ac:dyDescent="0.15"/>
    <row r="3886" customFormat="1" ht="13" x14ac:dyDescent="0.15"/>
    <row r="3887" customFormat="1" ht="13" x14ac:dyDescent="0.15"/>
    <row r="3888" customFormat="1" ht="13" x14ac:dyDescent="0.15"/>
    <row r="3889" customFormat="1" ht="13" x14ac:dyDescent="0.15"/>
    <row r="3890" customFormat="1" ht="13" x14ac:dyDescent="0.15"/>
    <row r="3891" customFormat="1" ht="13" x14ac:dyDescent="0.15"/>
    <row r="3892" customFormat="1" ht="13" x14ac:dyDescent="0.15"/>
    <row r="3893" customFormat="1" ht="13" x14ac:dyDescent="0.15"/>
    <row r="3894" customFormat="1" ht="13" x14ac:dyDescent="0.15"/>
    <row r="3895" customFormat="1" ht="13" x14ac:dyDescent="0.15"/>
    <row r="3896" customFormat="1" ht="13" x14ac:dyDescent="0.15"/>
    <row r="3897" customFormat="1" ht="13" x14ac:dyDescent="0.15"/>
    <row r="3898" customFormat="1" ht="13" x14ac:dyDescent="0.15"/>
    <row r="3899" customFormat="1" ht="13" x14ac:dyDescent="0.15"/>
    <row r="3900" customFormat="1" ht="13" x14ac:dyDescent="0.15"/>
    <row r="3901" customFormat="1" ht="13" x14ac:dyDescent="0.15"/>
    <row r="3902" customFormat="1" ht="13" x14ac:dyDescent="0.15"/>
    <row r="3903" customFormat="1" ht="13" x14ac:dyDescent="0.15"/>
    <row r="3904" customFormat="1" ht="13" x14ac:dyDescent="0.15"/>
    <row r="3905" customFormat="1" ht="13" x14ac:dyDescent="0.15"/>
    <row r="3906" customFormat="1" ht="13" x14ac:dyDescent="0.15"/>
    <row r="3907" customFormat="1" ht="13" x14ac:dyDescent="0.15"/>
    <row r="3908" customFormat="1" ht="13" x14ac:dyDescent="0.15"/>
    <row r="3909" customFormat="1" ht="13" x14ac:dyDescent="0.15"/>
    <row r="3910" customFormat="1" ht="13" x14ac:dyDescent="0.15"/>
    <row r="3911" customFormat="1" ht="13" x14ac:dyDescent="0.15"/>
    <row r="3912" customFormat="1" ht="13" x14ac:dyDescent="0.15"/>
    <row r="3913" customFormat="1" ht="13" x14ac:dyDescent="0.15"/>
    <row r="3914" customFormat="1" ht="13" x14ac:dyDescent="0.15"/>
    <row r="3915" customFormat="1" ht="13" x14ac:dyDescent="0.15"/>
    <row r="3916" customFormat="1" ht="13" x14ac:dyDescent="0.15"/>
    <row r="3917" customFormat="1" ht="13" x14ac:dyDescent="0.15"/>
    <row r="3918" customFormat="1" ht="13" x14ac:dyDescent="0.15"/>
    <row r="3919" customFormat="1" ht="13" x14ac:dyDescent="0.15"/>
    <row r="3920" customFormat="1" ht="13" x14ac:dyDescent="0.15"/>
    <row r="3921" customFormat="1" ht="13" x14ac:dyDescent="0.15"/>
    <row r="3922" customFormat="1" ht="13" x14ac:dyDescent="0.15"/>
    <row r="3923" customFormat="1" ht="13" x14ac:dyDescent="0.15"/>
    <row r="3924" customFormat="1" ht="13" x14ac:dyDescent="0.15"/>
    <row r="3925" customFormat="1" ht="13" x14ac:dyDescent="0.15"/>
    <row r="3926" customFormat="1" ht="13" x14ac:dyDescent="0.15"/>
    <row r="3927" customFormat="1" ht="13" x14ac:dyDescent="0.15"/>
    <row r="3928" customFormat="1" ht="13" x14ac:dyDescent="0.15"/>
    <row r="3929" customFormat="1" ht="13" x14ac:dyDescent="0.15"/>
    <row r="3930" customFormat="1" ht="13" x14ac:dyDescent="0.15"/>
    <row r="3931" customFormat="1" ht="13" x14ac:dyDescent="0.15"/>
    <row r="3932" customFormat="1" ht="13" x14ac:dyDescent="0.15"/>
    <row r="3933" customFormat="1" ht="13" x14ac:dyDescent="0.15"/>
    <row r="3934" customFormat="1" ht="13" x14ac:dyDescent="0.15"/>
    <row r="3935" customFormat="1" ht="13" x14ac:dyDescent="0.15"/>
    <row r="3936" customFormat="1" ht="13" x14ac:dyDescent="0.15"/>
    <row r="3937" customFormat="1" ht="13" x14ac:dyDescent="0.15"/>
    <row r="3938" customFormat="1" ht="13" x14ac:dyDescent="0.15"/>
    <row r="3939" customFormat="1" ht="13" x14ac:dyDescent="0.15"/>
    <row r="3940" customFormat="1" ht="13" x14ac:dyDescent="0.15"/>
    <row r="3941" customFormat="1" ht="13" x14ac:dyDescent="0.15"/>
    <row r="3942" customFormat="1" ht="13" x14ac:dyDescent="0.15"/>
    <row r="3943" customFormat="1" ht="13" x14ac:dyDescent="0.15"/>
    <row r="3944" customFormat="1" ht="13" x14ac:dyDescent="0.15"/>
    <row r="3945" customFormat="1" ht="13" x14ac:dyDescent="0.15"/>
    <row r="3946" customFormat="1" ht="13" x14ac:dyDescent="0.15"/>
    <row r="3947" customFormat="1" ht="13" x14ac:dyDescent="0.15"/>
    <row r="3948" customFormat="1" ht="13" x14ac:dyDescent="0.15"/>
    <row r="3949" customFormat="1" ht="13" x14ac:dyDescent="0.15"/>
    <row r="3950" customFormat="1" ht="13" x14ac:dyDescent="0.15"/>
    <row r="3951" customFormat="1" ht="13" x14ac:dyDescent="0.15"/>
    <row r="3952" customFormat="1" ht="13" x14ac:dyDescent="0.15"/>
    <row r="3953" customFormat="1" ht="13" x14ac:dyDescent="0.15"/>
    <row r="3954" customFormat="1" ht="13" x14ac:dyDescent="0.15"/>
    <row r="3955" customFormat="1" ht="13" x14ac:dyDescent="0.15"/>
    <row r="3956" customFormat="1" ht="13" x14ac:dyDescent="0.15"/>
    <row r="3957" customFormat="1" ht="13" x14ac:dyDescent="0.15"/>
    <row r="3958" customFormat="1" ht="13" x14ac:dyDescent="0.15"/>
    <row r="3959" customFormat="1" ht="13" x14ac:dyDescent="0.15"/>
    <row r="3960" customFormat="1" ht="13" x14ac:dyDescent="0.15"/>
    <row r="3961" customFormat="1" ht="13" x14ac:dyDescent="0.15"/>
    <row r="3962" customFormat="1" ht="13" x14ac:dyDescent="0.15"/>
    <row r="3963" customFormat="1" ht="13" x14ac:dyDescent="0.15"/>
    <row r="3964" customFormat="1" ht="13" x14ac:dyDescent="0.15"/>
    <row r="3965" customFormat="1" ht="13" x14ac:dyDescent="0.15"/>
    <row r="3966" customFormat="1" ht="13" x14ac:dyDescent="0.15"/>
    <row r="3967" customFormat="1" ht="13" x14ac:dyDescent="0.15"/>
    <row r="3968" customFormat="1" ht="13" x14ac:dyDescent="0.15"/>
    <row r="3969" customFormat="1" ht="13" x14ac:dyDescent="0.15"/>
    <row r="3970" customFormat="1" ht="13" x14ac:dyDescent="0.15"/>
    <row r="3971" customFormat="1" ht="13" x14ac:dyDescent="0.15"/>
    <row r="3972" customFormat="1" ht="13" x14ac:dyDescent="0.15"/>
    <row r="3973" customFormat="1" ht="13" x14ac:dyDescent="0.15"/>
    <row r="3974" customFormat="1" ht="13" x14ac:dyDescent="0.15"/>
    <row r="3975" customFormat="1" ht="13" x14ac:dyDescent="0.15"/>
    <row r="3976" customFormat="1" ht="13" x14ac:dyDescent="0.15"/>
    <row r="3977" customFormat="1" ht="13" x14ac:dyDescent="0.15"/>
    <row r="3978" customFormat="1" ht="13" x14ac:dyDescent="0.15"/>
    <row r="3979" customFormat="1" ht="13" x14ac:dyDescent="0.15"/>
    <row r="3980" customFormat="1" ht="13" x14ac:dyDescent="0.15"/>
    <row r="3981" customFormat="1" ht="13" x14ac:dyDescent="0.15"/>
    <row r="3982" customFormat="1" ht="13" x14ac:dyDescent="0.15"/>
    <row r="3983" customFormat="1" ht="13" x14ac:dyDescent="0.15"/>
    <row r="3984" customFormat="1" ht="13" x14ac:dyDescent="0.15"/>
    <row r="3985" customFormat="1" ht="13" x14ac:dyDescent="0.15"/>
    <row r="3986" customFormat="1" ht="13" x14ac:dyDescent="0.15"/>
    <row r="3987" customFormat="1" ht="13" x14ac:dyDescent="0.15"/>
    <row r="3988" customFormat="1" ht="13" x14ac:dyDescent="0.15"/>
    <row r="3989" customFormat="1" ht="13" x14ac:dyDescent="0.15"/>
    <row r="3990" customFormat="1" ht="13" x14ac:dyDescent="0.15"/>
    <row r="3991" customFormat="1" ht="13" x14ac:dyDescent="0.15"/>
    <row r="3992" customFormat="1" ht="13" x14ac:dyDescent="0.15"/>
    <row r="3993" customFormat="1" ht="13" x14ac:dyDescent="0.15"/>
    <row r="3994" customFormat="1" ht="13" x14ac:dyDescent="0.15"/>
    <row r="3995" customFormat="1" ht="13" x14ac:dyDescent="0.15"/>
    <row r="3996" customFormat="1" ht="13" x14ac:dyDescent="0.15"/>
    <row r="3997" customFormat="1" ht="13" x14ac:dyDescent="0.15"/>
    <row r="3998" customFormat="1" ht="13" x14ac:dyDescent="0.15"/>
    <row r="3999" customFormat="1" ht="13" x14ac:dyDescent="0.15"/>
    <row r="4000" customFormat="1" ht="13" x14ac:dyDescent="0.15"/>
    <row r="4001" customFormat="1" ht="13" x14ac:dyDescent="0.15"/>
    <row r="4002" customFormat="1" ht="13" x14ac:dyDescent="0.15"/>
    <row r="4003" customFormat="1" ht="13" x14ac:dyDescent="0.15"/>
    <row r="4004" customFormat="1" ht="13" x14ac:dyDescent="0.15"/>
    <row r="4005" customFormat="1" ht="13" x14ac:dyDescent="0.15"/>
    <row r="4006" customFormat="1" ht="13" x14ac:dyDescent="0.15"/>
    <row r="4007" customFormat="1" ht="13" x14ac:dyDescent="0.15"/>
    <row r="4008" customFormat="1" ht="13" x14ac:dyDescent="0.15"/>
    <row r="4009" customFormat="1" ht="13" x14ac:dyDescent="0.15"/>
    <row r="4010" customFormat="1" ht="13" x14ac:dyDescent="0.15"/>
    <row r="4011" customFormat="1" ht="13" x14ac:dyDescent="0.15"/>
    <row r="4012" customFormat="1" ht="13" x14ac:dyDescent="0.15"/>
    <row r="4013" customFormat="1" ht="13" x14ac:dyDescent="0.15"/>
    <row r="4014" customFormat="1" ht="13" x14ac:dyDescent="0.15"/>
    <row r="4015" customFormat="1" ht="13" x14ac:dyDescent="0.15"/>
    <row r="4016" customFormat="1" ht="13" x14ac:dyDescent="0.15"/>
    <row r="4017" customFormat="1" ht="13" x14ac:dyDescent="0.15"/>
    <row r="4018" customFormat="1" ht="13" x14ac:dyDescent="0.15"/>
    <row r="4019" customFormat="1" ht="13" x14ac:dyDescent="0.15"/>
    <row r="4020" customFormat="1" ht="13" x14ac:dyDescent="0.15"/>
    <row r="4021" customFormat="1" ht="13" x14ac:dyDescent="0.15"/>
    <row r="4022" customFormat="1" ht="13" x14ac:dyDescent="0.15"/>
    <row r="4023" customFormat="1" ht="13" x14ac:dyDescent="0.15"/>
    <row r="4024" customFormat="1" ht="13" x14ac:dyDescent="0.15"/>
    <row r="4025" customFormat="1" ht="13" x14ac:dyDescent="0.15"/>
    <row r="4026" customFormat="1" ht="13" x14ac:dyDescent="0.15"/>
    <row r="4027" customFormat="1" ht="13" x14ac:dyDescent="0.15"/>
    <row r="4028" customFormat="1" ht="13" x14ac:dyDescent="0.15"/>
    <row r="4029" customFormat="1" ht="13" x14ac:dyDescent="0.15"/>
    <row r="4030" customFormat="1" ht="13" x14ac:dyDescent="0.15"/>
    <row r="4031" customFormat="1" ht="13" x14ac:dyDescent="0.15"/>
    <row r="4032" customFormat="1" ht="13" x14ac:dyDescent="0.15"/>
    <row r="4033" customFormat="1" ht="13" x14ac:dyDescent="0.15"/>
    <row r="4034" customFormat="1" ht="13" x14ac:dyDescent="0.15"/>
    <row r="4035" customFormat="1" ht="13" x14ac:dyDescent="0.15"/>
    <row r="4036" customFormat="1" ht="13" x14ac:dyDescent="0.15"/>
    <row r="4037" customFormat="1" ht="13" x14ac:dyDescent="0.15"/>
    <row r="4038" customFormat="1" ht="13" x14ac:dyDescent="0.15"/>
    <row r="4039" customFormat="1" ht="13" x14ac:dyDescent="0.15"/>
    <row r="4040" customFormat="1" ht="13" x14ac:dyDescent="0.15"/>
    <row r="4041" customFormat="1" ht="13" x14ac:dyDescent="0.15"/>
    <row r="4042" customFormat="1" ht="13" x14ac:dyDescent="0.15"/>
    <row r="4043" customFormat="1" ht="13" x14ac:dyDescent="0.15"/>
    <row r="4044" customFormat="1" ht="13" x14ac:dyDescent="0.15"/>
    <row r="4045" customFormat="1" ht="13" x14ac:dyDescent="0.15"/>
    <row r="4046" customFormat="1" ht="13" x14ac:dyDescent="0.15"/>
    <row r="4047" customFormat="1" ht="13" x14ac:dyDescent="0.15"/>
    <row r="4048" customFormat="1" ht="13" x14ac:dyDescent="0.15"/>
    <row r="4049" customFormat="1" ht="13" x14ac:dyDescent="0.15"/>
    <row r="4050" customFormat="1" ht="13" x14ac:dyDescent="0.15"/>
    <row r="4051" customFormat="1" ht="13" x14ac:dyDescent="0.15"/>
    <row r="4052" customFormat="1" ht="13" x14ac:dyDescent="0.15"/>
    <row r="4053" customFormat="1" ht="13" x14ac:dyDescent="0.15"/>
    <row r="4054" customFormat="1" ht="13" x14ac:dyDescent="0.15"/>
    <row r="4055" customFormat="1" ht="13" x14ac:dyDescent="0.15"/>
    <row r="4056" customFormat="1" ht="13" x14ac:dyDescent="0.15"/>
    <row r="4057" customFormat="1" ht="13" x14ac:dyDescent="0.15"/>
    <row r="4058" customFormat="1" ht="13" x14ac:dyDescent="0.15"/>
    <row r="4059" customFormat="1" ht="13" x14ac:dyDescent="0.15"/>
    <row r="4060" customFormat="1" ht="13" x14ac:dyDescent="0.15"/>
    <row r="4061" customFormat="1" ht="13" x14ac:dyDescent="0.15"/>
    <row r="4062" customFormat="1" ht="13" x14ac:dyDescent="0.15"/>
    <row r="4063" customFormat="1" ht="13" x14ac:dyDescent="0.15"/>
    <row r="4064" customFormat="1" ht="13" x14ac:dyDescent="0.15"/>
    <row r="4065" customFormat="1" ht="13" x14ac:dyDescent="0.15"/>
    <row r="4066" customFormat="1" ht="13" x14ac:dyDescent="0.15"/>
    <row r="4067" customFormat="1" ht="13" x14ac:dyDescent="0.15"/>
    <row r="4068" customFormat="1" ht="13" x14ac:dyDescent="0.15"/>
    <row r="4069" customFormat="1" ht="13" x14ac:dyDescent="0.15"/>
    <row r="4070" customFormat="1" ht="13" x14ac:dyDescent="0.15"/>
    <row r="4071" customFormat="1" ht="13" x14ac:dyDescent="0.15"/>
    <row r="4072" customFormat="1" ht="13" x14ac:dyDescent="0.15"/>
    <row r="4073" customFormat="1" ht="13" x14ac:dyDescent="0.15"/>
    <row r="4074" customFormat="1" ht="13" x14ac:dyDescent="0.15"/>
    <row r="4075" customFormat="1" ht="13" x14ac:dyDescent="0.15"/>
    <row r="4076" customFormat="1" ht="13" x14ac:dyDescent="0.15"/>
    <row r="4077" customFormat="1" ht="13" x14ac:dyDescent="0.15"/>
    <row r="4078" customFormat="1" ht="13" x14ac:dyDescent="0.15"/>
    <row r="4079" customFormat="1" ht="13" x14ac:dyDescent="0.15"/>
    <row r="4080" customFormat="1" ht="13" x14ac:dyDescent="0.15"/>
    <row r="4081" customFormat="1" ht="13" x14ac:dyDescent="0.15"/>
    <row r="4082" customFormat="1" ht="13" x14ac:dyDescent="0.15"/>
    <row r="4083" customFormat="1" ht="13" x14ac:dyDescent="0.15"/>
    <row r="4084" customFormat="1" ht="13" x14ac:dyDescent="0.15"/>
    <row r="4085" customFormat="1" ht="13" x14ac:dyDescent="0.15"/>
    <row r="4086" customFormat="1" ht="13" x14ac:dyDescent="0.15"/>
    <row r="4087" customFormat="1" ht="13" x14ac:dyDescent="0.15"/>
    <row r="4088" customFormat="1" ht="13" x14ac:dyDescent="0.15"/>
    <row r="4089" customFormat="1" ht="13" x14ac:dyDescent="0.15"/>
    <row r="4090" customFormat="1" ht="13" x14ac:dyDescent="0.15"/>
    <row r="4091" customFormat="1" ht="13" x14ac:dyDescent="0.15"/>
    <row r="4092" customFormat="1" ht="13" x14ac:dyDescent="0.15"/>
    <row r="4093" customFormat="1" ht="13" x14ac:dyDescent="0.15"/>
    <row r="4094" customFormat="1" ht="13" x14ac:dyDescent="0.15"/>
    <row r="4095" customFormat="1" ht="13" x14ac:dyDescent="0.15"/>
    <row r="4096" customFormat="1" ht="13" x14ac:dyDescent="0.15"/>
    <row r="4097" customFormat="1" ht="13" x14ac:dyDescent="0.15"/>
    <row r="4098" customFormat="1" ht="13" x14ac:dyDescent="0.15"/>
    <row r="4099" customFormat="1" ht="13" x14ac:dyDescent="0.15"/>
    <row r="4100" customFormat="1" ht="13" x14ac:dyDescent="0.15"/>
    <row r="4101" customFormat="1" ht="13" x14ac:dyDescent="0.15"/>
    <row r="4102" customFormat="1" ht="13" x14ac:dyDescent="0.15"/>
    <row r="4103" customFormat="1" ht="13" x14ac:dyDescent="0.15"/>
    <row r="4104" customFormat="1" ht="13" x14ac:dyDescent="0.15"/>
    <row r="4105" customFormat="1" ht="13" x14ac:dyDescent="0.15"/>
    <row r="4106" customFormat="1" ht="13" x14ac:dyDescent="0.15"/>
    <row r="4107" customFormat="1" ht="13" x14ac:dyDescent="0.15"/>
    <row r="4108" customFormat="1" ht="13" x14ac:dyDescent="0.15"/>
    <row r="4109" customFormat="1" ht="13" x14ac:dyDescent="0.15"/>
    <row r="4110" customFormat="1" ht="13" x14ac:dyDescent="0.15"/>
    <row r="4111" customFormat="1" ht="13" x14ac:dyDescent="0.15"/>
    <row r="4112" customFormat="1" ht="13" x14ac:dyDescent="0.15"/>
    <row r="4113" customFormat="1" ht="13" x14ac:dyDescent="0.15"/>
    <row r="4114" customFormat="1" ht="13" x14ac:dyDescent="0.15"/>
    <row r="4115" customFormat="1" ht="13" x14ac:dyDescent="0.15"/>
    <row r="4116" customFormat="1" ht="13" x14ac:dyDescent="0.15"/>
    <row r="4117" customFormat="1" ht="13" x14ac:dyDescent="0.15"/>
    <row r="4118" customFormat="1" ht="13" x14ac:dyDescent="0.15"/>
    <row r="4119" customFormat="1" ht="13" x14ac:dyDescent="0.15"/>
    <row r="4120" customFormat="1" ht="13" x14ac:dyDescent="0.15"/>
    <row r="4121" customFormat="1" ht="13" x14ac:dyDescent="0.15"/>
    <row r="4122" customFormat="1" ht="13" x14ac:dyDescent="0.15"/>
    <row r="4123" customFormat="1" ht="13" x14ac:dyDescent="0.15"/>
    <row r="4124" customFormat="1" ht="13" x14ac:dyDescent="0.15"/>
    <row r="4125" customFormat="1" ht="13" x14ac:dyDescent="0.15"/>
    <row r="4126" customFormat="1" ht="13" x14ac:dyDescent="0.15"/>
    <row r="4127" customFormat="1" ht="13" x14ac:dyDescent="0.15"/>
    <row r="4128" customFormat="1" ht="13" x14ac:dyDescent="0.15"/>
    <row r="4129" customFormat="1" ht="13" x14ac:dyDescent="0.15"/>
    <row r="4130" customFormat="1" ht="13" x14ac:dyDescent="0.15"/>
    <row r="4131" customFormat="1" ht="13" x14ac:dyDescent="0.15"/>
    <row r="4132" customFormat="1" ht="13" x14ac:dyDescent="0.15"/>
    <row r="4133" customFormat="1" ht="13" x14ac:dyDescent="0.15"/>
    <row r="4134" customFormat="1" ht="13" x14ac:dyDescent="0.15"/>
    <row r="4135" customFormat="1" ht="13" x14ac:dyDescent="0.15"/>
    <row r="4136" customFormat="1" ht="13" x14ac:dyDescent="0.15"/>
    <row r="4137" customFormat="1" ht="13" x14ac:dyDescent="0.15"/>
    <row r="4138" customFormat="1" ht="13" x14ac:dyDescent="0.15"/>
    <row r="4139" customFormat="1" ht="13" x14ac:dyDescent="0.15"/>
    <row r="4140" customFormat="1" ht="13" x14ac:dyDescent="0.15"/>
    <row r="4141" customFormat="1" ht="13" x14ac:dyDescent="0.15"/>
    <row r="4142" customFormat="1" ht="13" x14ac:dyDescent="0.15"/>
    <row r="4143" customFormat="1" ht="13" x14ac:dyDescent="0.15"/>
    <row r="4144" customFormat="1" ht="13" x14ac:dyDescent="0.15"/>
    <row r="4145" customFormat="1" ht="13" x14ac:dyDescent="0.15"/>
    <row r="4146" customFormat="1" ht="13" x14ac:dyDescent="0.15"/>
    <row r="4147" customFormat="1" ht="13" x14ac:dyDescent="0.15"/>
    <row r="4148" customFormat="1" ht="13" x14ac:dyDescent="0.15"/>
    <row r="4149" customFormat="1" ht="13" x14ac:dyDescent="0.15"/>
    <row r="4150" customFormat="1" ht="13" x14ac:dyDescent="0.15"/>
    <row r="4151" customFormat="1" ht="13" x14ac:dyDescent="0.15"/>
    <row r="4152" customFormat="1" ht="13" x14ac:dyDescent="0.15"/>
    <row r="4153" customFormat="1" ht="13" x14ac:dyDescent="0.15"/>
    <row r="4154" customFormat="1" ht="13" x14ac:dyDescent="0.15"/>
    <row r="4155" customFormat="1" ht="13" x14ac:dyDescent="0.15"/>
    <row r="4156" customFormat="1" ht="13" x14ac:dyDescent="0.15"/>
    <row r="4157" customFormat="1" ht="13" x14ac:dyDescent="0.15"/>
    <row r="4158" customFormat="1" ht="13" x14ac:dyDescent="0.15"/>
    <row r="4159" customFormat="1" ht="13" x14ac:dyDescent="0.15"/>
    <row r="4160" customFormat="1" ht="13" x14ac:dyDescent="0.15"/>
    <row r="4161" customFormat="1" ht="13" x14ac:dyDescent="0.15"/>
    <row r="4162" customFormat="1" ht="13" x14ac:dyDescent="0.15"/>
    <row r="4163" customFormat="1" ht="13" x14ac:dyDescent="0.15"/>
    <row r="4164" customFormat="1" ht="13" x14ac:dyDescent="0.15"/>
    <row r="4165" customFormat="1" ht="13" x14ac:dyDescent="0.15"/>
    <row r="4166" customFormat="1" ht="13" x14ac:dyDescent="0.15"/>
    <row r="4167" customFormat="1" ht="13" x14ac:dyDescent="0.15"/>
    <row r="4168" customFormat="1" ht="13" x14ac:dyDescent="0.15"/>
    <row r="4169" customFormat="1" ht="13" x14ac:dyDescent="0.15"/>
    <row r="4170" customFormat="1" ht="13" x14ac:dyDescent="0.15"/>
    <row r="4171" customFormat="1" ht="13" x14ac:dyDescent="0.15"/>
    <row r="4172" customFormat="1" ht="13" x14ac:dyDescent="0.15"/>
    <row r="4173" customFormat="1" ht="13" x14ac:dyDescent="0.15"/>
    <row r="4174" customFormat="1" ht="13" x14ac:dyDescent="0.15"/>
    <row r="4175" customFormat="1" ht="13" x14ac:dyDescent="0.15"/>
    <row r="4176" customFormat="1" ht="13" x14ac:dyDescent="0.15"/>
    <row r="4177" customFormat="1" ht="13" x14ac:dyDescent="0.15"/>
    <row r="4178" customFormat="1" ht="13" x14ac:dyDescent="0.15"/>
    <row r="4179" customFormat="1" ht="13" x14ac:dyDescent="0.15"/>
    <row r="4180" customFormat="1" ht="13" x14ac:dyDescent="0.15"/>
    <row r="4181" customFormat="1" ht="13" x14ac:dyDescent="0.15"/>
    <row r="4182" customFormat="1" ht="13" x14ac:dyDescent="0.15"/>
    <row r="4183" customFormat="1" ht="13" x14ac:dyDescent="0.15"/>
    <row r="4184" customFormat="1" ht="13" x14ac:dyDescent="0.15"/>
    <row r="4185" customFormat="1" ht="13" x14ac:dyDescent="0.15"/>
    <row r="4186" customFormat="1" ht="13" x14ac:dyDescent="0.15"/>
    <row r="4187" customFormat="1" ht="13" x14ac:dyDescent="0.15"/>
    <row r="4188" customFormat="1" ht="13" x14ac:dyDescent="0.15"/>
    <row r="4189" customFormat="1" ht="13" x14ac:dyDescent="0.15"/>
    <row r="4190" customFormat="1" ht="13" x14ac:dyDescent="0.15"/>
    <row r="4191" customFormat="1" ht="13" x14ac:dyDescent="0.15"/>
    <row r="4192" customFormat="1" ht="13" x14ac:dyDescent="0.15"/>
    <row r="4193" customFormat="1" ht="13" x14ac:dyDescent="0.15"/>
    <row r="4194" customFormat="1" ht="13" x14ac:dyDescent="0.15"/>
    <row r="4195" customFormat="1" ht="13" x14ac:dyDescent="0.15"/>
    <row r="4196" customFormat="1" ht="13" x14ac:dyDescent="0.15"/>
    <row r="4197" customFormat="1" ht="13" x14ac:dyDescent="0.15"/>
    <row r="4198" customFormat="1" ht="13" x14ac:dyDescent="0.15"/>
    <row r="4199" customFormat="1" ht="13" x14ac:dyDescent="0.15"/>
    <row r="4200" customFormat="1" ht="13" x14ac:dyDescent="0.15"/>
    <row r="4201" customFormat="1" ht="13" x14ac:dyDescent="0.15"/>
    <row r="4202" customFormat="1" ht="13" x14ac:dyDescent="0.15"/>
    <row r="4203" customFormat="1" ht="13" x14ac:dyDescent="0.15"/>
    <row r="4204" customFormat="1" ht="13" x14ac:dyDescent="0.15"/>
    <row r="4205" customFormat="1" ht="13" x14ac:dyDescent="0.15"/>
    <row r="4206" customFormat="1" ht="13" x14ac:dyDescent="0.15"/>
    <row r="4207" customFormat="1" ht="13" x14ac:dyDescent="0.15"/>
    <row r="4208" customFormat="1" ht="13" x14ac:dyDescent="0.15"/>
    <row r="4209" customFormat="1" ht="13" x14ac:dyDescent="0.15"/>
    <row r="4210" customFormat="1" ht="13" x14ac:dyDescent="0.15"/>
    <row r="4211" customFormat="1" ht="13" x14ac:dyDescent="0.15"/>
    <row r="4212" customFormat="1" ht="13" x14ac:dyDescent="0.15"/>
    <row r="4213" customFormat="1" ht="13" x14ac:dyDescent="0.15"/>
    <row r="4214" customFormat="1" ht="13" x14ac:dyDescent="0.15"/>
    <row r="4215" customFormat="1" ht="13" x14ac:dyDescent="0.15"/>
    <row r="4216" customFormat="1" ht="13" x14ac:dyDescent="0.15"/>
    <row r="4217" customFormat="1" ht="13" x14ac:dyDescent="0.15"/>
    <row r="4218" customFormat="1" ht="13" x14ac:dyDescent="0.15"/>
    <row r="4219" customFormat="1" ht="13" x14ac:dyDescent="0.15"/>
    <row r="4220" customFormat="1" ht="13" x14ac:dyDescent="0.15"/>
    <row r="4221" customFormat="1" ht="13" x14ac:dyDescent="0.15"/>
    <row r="4222" customFormat="1" ht="13" x14ac:dyDescent="0.15"/>
    <row r="4223" customFormat="1" ht="13" x14ac:dyDescent="0.15"/>
    <row r="4224" customFormat="1" ht="13" x14ac:dyDescent="0.15"/>
    <row r="4225" customFormat="1" ht="13" x14ac:dyDescent="0.15"/>
    <row r="4226" customFormat="1" ht="13" x14ac:dyDescent="0.15"/>
    <row r="4227" customFormat="1" ht="13" x14ac:dyDescent="0.15"/>
    <row r="4228" customFormat="1" ht="13" x14ac:dyDescent="0.15"/>
    <row r="4229" customFormat="1" ht="13" x14ac:dyDescent="0.15"/>
    <row r="4230" customFormat="1" ht="13" x14ac:dyDescent="0.15"/>
    <row r="4231" customFormat="1" ht="13" x14ac:dyDescent="0.15"/>
    <row r="4232" customFormat="1" ht="13" x14ac:dyDescent="0.15"/>
    <row r="4233" customFormat="1" ht="13" x14ac:dyDescent="0.15"/>
    <row r="4234" customFormat="1" ht="13" x14ac:dyDescent="0.15"/>
    <row r="4235" customFormat="1" ht="13" x14ac:dyDescent="0.15"/>
    <row r="4236" customFormat="1" ht="13" x14ac:dyDescent="0.15"/>
    <row r="4237" customFormat="1" ht="13" x14ac:dyDescent="0.15"/>
    <row r="4238" customFormat="1" ht="13" x14ac:dyDescent="0.15"/>
    <row r="4239" customFormat="1" ht="13" x14ac:dyDescent="0.15"/>
    <row r="4240" customFormat="1" ht="13" x14ac:dyDescent="0.15"/>
    <row r="4241" customFormat="1" ht="13" x14ac:dyDescent="0.15"/>
    <row r="4242" customFormat="1" ht="13" x14ac:dyDescent="0.15"/>
    <row r="4243" customFormat="1" ht="13" x14ac:dyDescent="0.15"/>
    <row r="4244" customFormat="1" ht="13" x14ac:dyDescent="0.15"/>
    <row r="4245" customFormat="1" ht="13" x14ac:dyDescent="0.15"/>
    <row r="4246" customFormat="1" ht="13" x14ac:dyDescent="0.15"/>
    <row r="4247" customFormat="1" ht="13" x14ac:dyDescent="0.15"/>
    <row r="4248" customFormat="1" ht="13" x14ac:dyDescent="0.15"/>
    <row r="4249" customFormat="1" ht="13" x14ac:dyDescent="0.15"/>
    <row r="4250" customFormat="1" ht="13" x14ac:dyDescent="0.15"/>
    <row r="4251" customFormat="1" ht="13" x14ac:dyDescent="0.15"/>
    <row r="4252" customFormat="1" ht="13" x14ac:dyDescent="0.15"/>
    <row r="4253" customFormat="1" ht="13" x14ac:dyDescent="0.15"/>
    <row r="4254" customFormat="1" ht="13" x14ac:dyDescent="0.15"/>
    <row r="4255" customFormat="1" ht="13" x14ac:dyDescent="0.15"/>
    <row r="4256" customFormat="1" ht="13" x14ac:dyDescent="0.15"/>
    <row r="4257" customFormat="1" ht="13" x14ac:dyDescent="0.15"/>
    <row r="4258" customFormat="1" ht="13" x14ac:dyDescent="0.15"/>
    <row r="4259" customFormat="1" ht="13" x14ac:dyDescent="0.15"/>
    <row r="4260" customFormat="1" ht="13" x14ac:dyDescent="0.15"/>
    <row r="4261" customFormat="1" ht="13" x14ac:dyDescent="0.15"/>
    <row r="4262" customFormat="1" ht="13" x14ac:dyDescent="0.15"/>
    <row r="4263" customFormat="1" ht="13" x14ac:dyDescent="0.15"/>
    <row r="4264" customFormat="1" ht="13" x14ac:dyDescent="0.15"/>
    <row r="4265" customFormat="1" ht="13" x14ac:dyDescent="0.15"/>
    <row r="4266" customFormat="1" ht="13" x14ac:dyDescent="0.15"/>
    <row r="4267" customFormat="1" ht="13" x14ac:dyDescent="0.15"/>
    <row r="4268" customFormat="1" ht="13" x14ac:dyDescent="0.15"/>
    <row r="4269" customFormat="1" ht="13" x14ac:dyDescent="0.15"/>
    <row r="4270" customFormat="1" ht="13" x14ac:dyDescent="0.15"/>
    <row r="4271" customFormat="1" ht="13" x14ac:dyDescent="0.15"/>
    <row r="4272" customFormat="1" ht="13" x14ac:dyDescent="0.15"/>
    <row r="4273" customFormat="1" ht="13" x14ac:dyDescent="0.15"/>
    <row r="4274" customFormat="1" ht="13" x14ac:dyDescent="0.15"/>
    <row r="4275" customFormat="1" ht="13" x14ac:dyDescent="0.15"/>
    <row r="4276" customFormat="1" ht="13" x14ac:dyDescent="0.15"/>
    <row r="4277" customFormat="1" ht="13" x14ac:dyDescent="0.15"/>
    <row r="4278" customFormat="1" ht="13" x14ac:dyDescent="0.15"/>
    <row r="4279" customFormat="1" ht="13" x14ac:dyDescent="0.15"/>
    <row r="4280" customFormat="1" ht="13" x14ac:dyDescent="0.15"/>
    <row r="4281" customFormat="1" ht="13" x14ac:dyDescent="0.15"/>
    <row r="4282" customFormat="1" ht="13" x14ac:dyDescent="0.15"/>
    <row r="4283" customFormat="1" ht="13" x14ac:dyDescent="0.15"/>
    <row r="4284" customFormat="1" ht="13" x14ac:dyDescent="0.15"/>
    <row r="4285" customFormat="1" ht="13" x14ac:dyDescent="0.15"/>
    <row r="4286" customFormat="1" ht="13" x14ac:dyDescent="0.15"/>
    <row r="4287" customFormat="1" ht="13" x14ac:dyDescent="0.15"/>
    <row r="4288" customFormat="1" ht="13" x14ac:dyDescent="0.15"/>
    <row r="4289" customFormat="1" ht="13" x14ac:dyDescent="0.15"/>
    <row r="4290" customFormat="1" ht="13" x14ac:dyDescent="0.15"/>
    <row r="4291" customFormat="1" ht="13" x14ac:dyDescent="0.15"/>
    <row r="4292" customFormat="1" ht="13" x14ac:dyDescent="0.15"/>
    <row r="4293" customFormat="1" ht="13" x14ac:dyDescent="0.15"/>
    <row r="4294" customFormat="1" ht="13" x14ac:dyDescent="0.15"/>
    <row r="4295" customFormat="1" ht="13" x14ac:dyDescent="0.15"/>
    <row r="4296" customFormat="1" ht="13" x14ac:dyDescent="0.15"/>
    <row r="4297" customFormat="1" ht="13" x14ac:dyDescent="0.15"/>
    <row r="4298" customFormat="1" ht="13" x14ac:dyDescent="0.15"/>
    <row r="4299" customFormat="1" ht="13" x14ac:dyDescent="0.15"/>
    <row r="4300" customFormat="1" ht="13" x14ac:dyDescent="0.15"/>
    <row r="4301" customFormat="1" ht="13" x14ac:dyDescent="0.15"/>
    <row r="4302" customFormat="1" ht="13" x14ac:dyDescent="0.15"/>
    <row r="4303" customFormat="1" ht="13" x14ac:dyDescent="0.15"/>
    <row r="4304" customFormat="1" ht="13" x14ac:dyDescent="0.15"/>
    <row r="4305" customFormat="1" ht="13" x14ac:dyDescent="0.15"/>
    <row r="4306" customFormat="1" ht="13" x14ac:dyDescent="0.15"/>
    <row r="4307" customFormat="1" ht="13" x14ac:dyDescent="0.15"/>
    <row r="4308" customFormat="1" ht="13" x14ac:dyDescent="0.15"/>
    <row r="4309" customFormat="1" ht="13" x14ac:dyDescent="0.15"/>
    <row r="4310" customFormat="1" ht="13" x14ac:dyDescent="0.15"/>
    <row r="4311" customFormat="1" ht="13" x14ac:dyDescent="0.15"/>
    <row r="4312" customFormat="1" ht="13" x14ac:dyDescent="0.15"/>
    <row r="4313" customFormat="1" ht="13" x14ac:dyDescent="0.15"/>
    <row r="4314" customFormat="1" ht="13" x14ac:dyDescent="0.15"/>
    <row r="4315" customFormat="1" ht="13" x14ac:dyDescent="0.15"/>
    <row r="4316" customFormat="1" ht="13" x14ac:dyDescent="0.15"/>
    <row r="4317" customFormat="1" ht="13" x14ac:dyDescent="0.15"/>
    <row r="4318" customFormat="1" ht="13" x14ac:dyDescent="0.15"/>
    <row r="4319" customFormat="1" ht="13" x14ac:dyDescent="0.15"/>
    <row r="4320" customFormat="1" ht="13" x14ac:dyDescent="0.15"/>
    <row r="4321" customFormat="1" ht="13" x14ac:dyDescent="0.15"/>
    <row r="4322" customFormat="1" ht="13" x14ac:dyDescent="0.15"/>
    <row r="4323" customFormat="1" ht="13" x14ac:dyDescent="0.15"/>
    <row r="4324" customFormat="1" ht="13" x14ac:dyDescent="0.15"/>
    <row r="4325" customFormat="1" ht="13" x14ac:dyDescent="0.15"/>
    <row r="4326" customFormat="1" ht="13" x14ac:dyDescent="0.15"/>
    <row r="4327" customFormat="1" ht="13" x14ac:dyDescent="0.15"/>
    <row r="4328" customFormat="1" ht="13" x14ac:dyDescent="0.15"/>
    <row r="4329" customFormat="1" ht="13" x14ac:dyDescent="0.15"/>
    <row r="4330" customFormat="1" ht="13" x14ac:dyDescent="0.15"/>
    <row r="4331" customFormat="1" ht="13" x14ac:dyDescent="0.15"/>
    <row r="4332" customFormat="1" ht="13" x14ac:dyDescent="0.15"/>
    <row r="4333" customFormat="1" ht="13" x14ac:dyDescent="0.15"/>
    <row r="4334" customFormat="1" ht="13" x14ac:dyDescent="0.15"/>
    <row r="4335" customFormat="1" ht="13" x14ac:dyDescent="0.15"/>
    <row r="4336" customFormat="1" ht="13" x14ac:dyDescent="0.15"/>
    <row r="4337" customFormat="1" ht="13" x14ac:dyDescent="0.15"/>
    <row r="4338" customFormat="1" ht="13" x14ac:dyDescent="0.15"/>
    <row r="4339" customFormat="1" ht="13" x14ac:dyDescent="0.15"/>
    <row r="4340" customFormat="1" ht="13" x14ac:dyDescent="0.15"/>
    <row r="4341" customFormat="1" ht="13" x14ac:dyDescent="0.15"/>
    <row r="4342" customFormat="1" ht="13" x14ac:dyDescent="0.15"/>
    <row r="4343" customFormat="1" ht="13" x14ac:dyDescent="0.15"/>
    <row r="4344" customFormat="1" ht="13" x14ac:dyDescent="0.15"/>
    <row r="4345" customFormat="1" ht="13" x14ac:dyDescent="0.15"/>
    <row r="4346" customFormat="1" ht="13" x14ac:dyDescent="0.15"/>
    <row r="4347" customFormat="1" ht="13" x14ac:dyDescent="0.15"/>
    <row r="4348" customFormat="1" ht="13" x14ac:dyDescent="0.15"/>
    <row r="4349" customFormat="1" ht="13" x14ac:dyDescent="0.15"/>
    <row r="4350" customFormat="1" ht="13" x14ac:dyDescent="0.15"/>
    <row r="4351" customFormat="1" ht="13" x14ac:dyDescent="0.15"/>
    <row r="4352" customFormat="1" ht="13" x14ac:dyDescent="0.15"/>
    <row r="4353" customFormat="1" ht="13" x14ac:dyDescent="0.15"/>
    <row r="4354" customFormat="1" ht="13" x14ac:dyDescent="0.15"/>
    <row r="4355" customFormat="1" ht="13" x14ac:dyDescent="0.15"/>
    <row r="4356" customFormat="1" ht="13" x14ac:dyDescent="0.15"/>
    <row r="4357" customFormat="1" ht="13" x14ac:dyDescent="0.15"/>
    <row r="4358" customFormat="1" ht="13" x14ac:dyDescent="0.15"/>
    <row r="4359" customFormat="1" ht="13" x14ac:dyDescent="0.15"/>
    <row r="4360" customFormat="1" ht="13" x14ac:dyDescent="0.15"/>
    <row r="4361" customFormat="1" ht="13" x14ac:dyDescent="0.15"/>
    <row r="4362" customFormat="1" ht="13" x14ac:dyDescent="0.15"/>
    <row r="4363" customFormat="1" ht="13" x14ac:dyDescent="0.15"/>
    <row r="4364" customFormat="1" ht="13" x14ac:dyDescent="0.15"/>
    <row r="4365" customFormat="1" ht="13" x14ac:dyDescent="0.15"/>
    <row r="4366" customFormat="1" ht="13" x14ac:dyDescent="0.15"/>
    <row r="4367" customFormat="1" ht="13" x14ac:dyDescent="0.15"/>
    <row r="4368" customFormat="1" ht="13" x14ac:dyDescent="0.15"/>
    <row r="4369" customFormat="1" ht="13" x14ac:dyDescent="0.15"/>
    <row r="4370" customFormat="1" ht="13" x14ac:dyDescent="0.15"/>
    <row r="4371" customFormat="1" ht="13" x14ac:dyDescent="0.15"/>
    <row r="4372" customFormat="1" ht="13" x14ac:dyDescent="0.15"/>
    <row r="4373" customFormat="1" ht="13" x14ac:dyDescent="0.15"/>
    <row r="4374" customFormat="1" ht="13" x14ac:dyDescent="0.15"/>
    <row r="4375" customFormat="1" ht="13" x14ac:dyDescent="0.15"/>
    <row r="4376" customFormat="1" ht="13" x14ac:dyDescent="0.15"/>
    <row r="4377" customFormat="1" ht="13" x14ac:dyDescent="0.15"/>
    <row r="4378" customFormat="1" ht="13" x14ac:dyDescent="0.15"/>
    <row r="4379" customFormat="1" ht="13" x14ac:dyDescent="0.15"/>
    <row r="4380" customFormat="1" ht="13" x14ac:dyDescent="0.15"/>
    <row r="4381" customFormat="1" ht="13" x14ac:dyDescent="0.15"/>
    <row r="4382" customFormat="1" ht="13" x14ac:dyDescent="0.15"/>
    <row r="4383" customFormat="1" ht="13" x14ac:dyDescent="0.15"/>
    <row r="4384" customFormat="1" ht="13" x14ac:dyDescent="0.15"/>
    <row r="4385" customFormat="1" ht="13" x14ac:dyDescent="0.15"/>
    <row r="4386" customFormat="1" ht="13" x14ac:dyDescent="0.15"/>
    <row r="4387" customFormat="1" ht="13" x14ac:dyDescent="0.15"/>
    <row r="4388" customFormat="1" ht="13" x14ac:dyDescent="0.15"/>
    <row r="4389" customFormat="1" ht="13" x14ac:dyDescent="0.15"/>
    <row r="4390" customFormat="1" ht="13" x14ac:dyDescent="0.15"/>
    <row r="4391" customFormat="1" ht="13" x14ac:dyDescent="0.15"/>
    <row r="4392" customFormat="1" ht="13" x14ac:dyDescent="0.15"/>
    <row r="4393" customFormat="1" ht="13" x14ac:dyDescent="0.15"/>
    <row r="4394" customFormat="1" ht="13" x14ac:dyDescent="0.15"/>
    <row r="4395" customFormat="1" ht="13" x14ac:dyDescent="0.15"/>
    <row r="4396" customFormat="1" ht="13" x14ac:dyDescent="0.15"/>
    <row r="4397" customFormat="1" ht="13" x14ac:dyDescent="0.15"/>
    <row r="4398" customFormat="1" ht="13" x14ac:dyDescent="0.15"/>
    <row r="4399" customFormat="1" ht="13" x14ac:dyDescent="0.15"/>
    <row r="4400" customFormat="1" ht="13" x14ac:dyDescent="0.15"/>
    <row r="4401" customFormat="1" ht="13" x14ac:dyDescent="0.15"/>
    <row r="4402" customFormat="1" ht="13" x14ac:dyDescent="0.15"/>
    <row r="4403" customFormat="1" ht="13" x14ac:dyDescent="0.15"/>
    <row r="4404" customFormat="1" ht="13" x14ac:dyDescent="0.15"/>
    <row r="4405" customFormat="1" ht="13" x14ac:dyDescent="0.15"/>
    <row r="4406" customFormat="1" ht="13" x14ac:dyDescent="0.15"/>
    <row r="4407" customFormat="1" ht="13" x14ac:dyDescent="0.15"/>
    <row r="4408" customFormat="1" ht="13" x14ac:dyDescent="0.15"/>
    <row r="4409" customFormat="1" ht="13" x14ac:dyDescent="0.15"/>
    <row r="4410" customFormat="1" ht="13" x14ac:dyDescent="0.15"/>
    <row r="4411" customFormat="1" ht="13" x14ac:dyDescent="0.15"/>
    <row r="4412" customFormat="1" ht="13" x14ac:dyDescent="0.15"/>
    <row r="4413" customFormat="1" ht="13" x14ac:dyDescent="0.15"/>
    <row r="4414" customFormat="1" ht="13" x14ac:dyDescent="0.15"/>
    <row r="4415" customFormat="1" ht="13" x14ac:dyDescent="0.15"/>
    <row r="4416" customFormat="1" ht="13" x14ac:dyDescent="0.15"/>
    <row r="4417" customFormat="1" ht="13" x14ac:dyDescent="0.15"/>
    <row r="4418" customFormat="1" ht="13" x14ac:dyDescent="0.15"/>
    <row r="4419" customFormat="1" ht="13" x14ac:dyDescent="0.15"/>
    <row r="4420" customFormat="1" ht="13" x14ac:dyDescent="0.15"/>
    <row r="4421" customFormat="1" ht="13" x14ac:dyDescent="0.15"/>
    <row r="4422" customFormat="1" ht="13" x14ac:dyDescent="0.15"/>
    <row r="4423" customFormat="1" ht="13" x14ac:dyDescent="0.15"/>
    <row r="4424" customFormat="1" ht="13" x14ac:dyDescent="0.15"/>
    <row r="4425" customFormat="1" ht="13" x14ac:dyDescent="0.15"/>
    <row r="4426" customFormat="1" ht="13" x14ac:dyDescent="0.15"/>
    <row r="4427" customFormat="1" ht="13" x14ac:dyDescent="0.15"/>
    <row r="4428" customFormat="1" ht="13" x14ac:dyDescent="0.15"/>
    <row r="4429" customFormat="1" ht="13" x14ac:dyDescent="0.15"/>
    <row r="4430" customFormat="1" ht="13" x14ac:dyDescent="0.15"/>
    <row r="4431" customFormat="1" ht="13" x14ac:dyDescent="0.15"/>
    <row r="4432" customFormat="1" ht="13" x14ac:dyDescent="0.15"/>
    <row r="4433" customFormat="1" ht="13" x14ac:dyDescent="0.15"/>
    <row r="4434" customFormat="1" ht="13" x14ac:dyDescent="0.15"/>
    <row r="4435" customFormat="1" ht="13" x14ac:dyDescent="0.15"/>
    <row r="4436" customFormat="1" ht="13" x14ac:dyDescent="0.15"/>
    <row r="4437" customFormat="1" ht="13" x14ac:dyDescent="0.15"/>
    <row r="4438" customFormat="1" ht="13" x14ac:dyDescent="0.15"/>
    <row r="4439" customFormat="1" ht="13" x14ac:dyDescent="0.15"/>
    <row r="4440" customFormat="1" ht="13" x14ac:dyDescent="0.15"/>
    <row r="4441" customFormat="1" ht="13" x14ac:dyDescent="0.15"/>
    <row r="4442" customFormat="1" ht="13" x14ac:dyDescent="0.15"/>
    <row r="4443" customFormat="1" ht="13" x14ac:dyDescent="0.15"/>
    <row r="4444" customFormat="1" ht="13" x14ac:dyDescent="0.15"/>
    <row r="4445" customFormat="1" ht="13" x14ac:dyDescent="0.15"/>
    <row r="4446" customFormat="1" ht="13" x14ac:dyDescent="0.15"/>
    <row r="4447" customFormat="1" ht="13" x14ac:dyDescent="0.15"/>
    <row r="4448" customFormat="1" ht="13" x14ac:dyDescent="0.15"/>
    <row r="4449" customFormat="1" ht="13" x14ac:dyDescent="0.15"/>
    <row r="4450" customFormat="1" ht="13" x14ac:dyDescent="0.15"/>
    <row r="4451" customFormat="1" ht="13" x14ac:dyDescent="0.15"/>
    <row r="4452" customFormat="1" ht="13" x14ac:dyDescent="0.15"/>
    <row r="4453" customFormat="1" ht="13" x14ac:dyDescent="0.15"/>
    <row r="4454" customFormat="1" ht="13" x14ac:dyDescent="0.15"/>
    <row r="4455" customFormat="1" ht="13" x14ac:dyDescent="0.15"/>
    <row r="4456" customFormat="1" ht="13" x14ac:dyDescent="0.15"/>
    <row r="4457" customFormat="1" ht="13" x14ac:dyDescent="0.15"/>
    <row r="4458" customFormat="1" ht="13" x14ac:dyDescent="0.15"/>
    <row r="4459" customFormat="1" ht="13" x14ac:dyDescent="0.15"/>
    <row r="4460" customFormat="1" ht="13" x14ac:dyDescent="0.15"/>
    <row r="4461" customFormat="1" ht="13" x14ac:dyDescent="0.15"/>
    <row r="4462" customFormat="1" ht="13" x14ac:dyDescent="0.15"/>
    <row r="4463" customFormat="1" ht="13" x14ac:dyDescent="0.15"/>
    <row r="4464" customFormat="1" ht="13" x14ac:dyDescent="0.15"/>
    <row r="4465" customFormat="1" ht="13" x14ac:dyDescent="0.15"/>
    <row r="4466" customFormat="1" ht="13" x14ac:dyDescent="0.15"/>
    <row r="4467" customFormat="1" ht="13" x14ac:dyDescent="0.15"/>
    <row r="4468" customFormat="1" ht="13" x14ac:dyDescent="0.15"/>
    <row r="4469" customFormat="1" ht="13" x14ac:dyDescent="0.15"/>
    <row r="4470" customFormat="1" ht="13" x14ac:dyDescent="0.15"/>
    <row r="4471" customFormat="1" ht="13" x14ac:dyDescent="0.15"/>
    <row r="4472" customFormat="1" ht="13" x14ac:dyDescent="0.15"/>
    <row r="4473" customFormat="1" ht="13" x14ac:dyDescent="0.15"/>
    <row r="4474" customFormat="1" ht="13" x14ac:dyDescent="0.15"/>
    <row r="4475" customFormat="1" ht="13" x14ac:dyDescent="0.15"/>
    <row r="4476" customFormat="1" ht="13" x14ac:dyDescent="0.15"/>
    <row r="4477" customFormat="1" ht="13" x14ac:dyDescent="0.15"/>
    <row r="4478" customFormat="1" ht="13" x14ac:dyDescent="0.15"/>
    <row r="4479" customFormat="1" ht="13" x14ac:dyDescent="0.15"/>
    <row r="4480" customFormat="1" ht="13" x14ac:dyDescent="0.15"/>
    <row r="4481" customFormat="1" ht="13" x14ac:dyDescent="0.15"/>
    <row r="4482" customFormat="1" ht="13" x14ac:dyDescent="0.15"/>
    <row r="4483" customFormat="1" ht="13" x14ac:dyDescent="0.15"/>
    <row r="4484" customFormat="1" ht="13" x14ac:dyDescent="0.15"/>
    <row r="4485" customFormat="1" ht="13" x14ac:dyDescent="0.15"/>
    <row r="4486" customFormat="1" ht="13" x14ac:dyDescent="0.15"/>
    <row r="4487" customFormat="1" ht="13" x14ac:dyDescent="0.15"/>
    <row r="4488" customFormat="1" ht="13" x14ac:dyDescent="0.15"/>
    <row r="4489" customFormat="1" ht="13" x14ac:dyDescent="0.15"/>
    <row r="4490" customFormat="1" ht="13" x14ac:dyDescent="0.15"/>
    <row r="4491" customFormat="1" ht="13" x14ac:dyDescent="0.15"/>
    <row r="4492" customFormat="1" ht="13" x14ac:dyDescent="0.15"/>
    <row r="4493" customFormat="1" ht="13" x14ac:dyDescent="0.15"/>
    <row r="4494" customFormat="1" ht="13" x14ac:dyDescent="0.15"/>
    <row r="4495" customFormat="1" ht="13" x14ac:dyDescent="0.15"/>
    <row r="4496" customFormat="1" ht="13" x14ac:dyDescent="0.15"/>
    <row r="4497" customFormat="1" ht="13" x14ac:dyDescent="0.15"/>
    <row r="4498" customFormat="1" ht="13" x14ac:dyDescent="0.15"/>
    <row r="4499" customFormat="1" ht="13" x14ac:dyDescent="0.15"/>
    <row r="4500" customFormat="1" ht="13" x14ac:dyDescent="0.15"/>
    <row r="4501" customFormat="1" ht="13" x14ac:dyDescent="0.15"/>
    <row r="4502" customFormat="1" ht="13" x14ac:dyDescent="0.15"/>
    <row r="4503" customFormat="1" ht="13" x14ac:dyDescent="0.15"/>
    <row r="4504" customFormat="1" ht="13" x14ac:dyDescent="0.15"/>
    <row r="4505" customFormat="1" ht="13" x14ac:dyDescent="0.15"/>
    <row r="4506" customFormat="1" ht="13" x14ac:dyDescent="0.15"/>
    <row r="4507" customFormat="1" ht="13" x14ac:dyDescent="0.15"/>
    <row r="4508" customFormat="1" ht="13" x14ac:dyDescent="0.15"/>
    <row r="4509" customFormat="1" ht="13" x14ac:dyDescent="0.15"/>
    <row r="4510" customFormat="1" ht="13" x14ac:dyDescent="0.15"/>
    <row r="4511" customFormat="1" ht="13" x14ac:dyDescent="0.15"/>
    <row r="4512" customFormat="1" ht="13" x14ac:dyDescent="0.15"/>
    <row r="4513" customFormat="1" ht="13" x14ac:dyDescent="0.15"/>
    <row r="4514" customFormat="1" ht="13" x14ac:dyDescent="0.15"/>
    <row r="4515" customFormat="1" ht="13" x14ac:dyDescent="0.15"/>
    <row r="4516" customFormat="1" ht="13" x14ac:dyDescent="0.15"/>
    <row r="4517" customFormat="1" ht="13" x14ac:dyDescent="0.15"/>
    <row r="4518" customFormat="1" ht="13" x14ac:dyDescent="0.15"/>
    <row r="4519" customFormat="1" ht="13" x14ac:dyDescent="0.15"/>
    <row r="4520" customFormat="1" ht="13" x14ac:dyDescent="0.15"/>
    <row r="4521" customFormat="1" ht="13" x14ac:dyDescent="0.15"/>
    <row r="4522" customFormat="1" ht="13" x14ac:dyDescent="0.15"/>
    <row r="4523" customFormat="1" ht="13" x14ac:dyDescent="0.15"/>
    <row r="4524" customFormat="1" ht="13" x14ac:dyDescent="0.15"/>
    <row r="4525" customFormat="1" ht="13" x14ac:dyDescent="0.15"/>
    <row r="4526" customFormat="1" ht="13" x14ac:dyDescent="0.15"/>
    <row r="4527" customFormat="1" ht="13" x14ac:dyDescent="0.15"/>
    <row r="4528" customFormat="1" ht="13" x14ac:dyDescent="0.15"/>
    <row r="4529" customFormat="1" ht="13" x14ac:dyDescent="0.15"/>
    <row r="4530" customFormat="1" ht="13" x14ac:dyDescent="0.15"/>
    <row r="4531" customFormat="1" ht="13" x14ac:dyDescent="0.15"/>
    <row r="4532" customFormat="1" ht="13" x14ac:dyDescent="0.15"/>
    <row r="4533" customFormat="1" ht="13" x14ac:dyDescent="0.15"/>
    <row r="4534" customFormat="1" ht="13" x14ac:dyDescent="0.15"/>
    <row r="4535" customFormat="1" ht="13" x14ac:dyDescent="0.15"/>
    <row r="4536" customFormat="1" ht="13" x14ac:dyDescent="0.15"/>
    <row r="4537" customFormat="1" ht="13" x14ac:dyDescent="0.15"/>
    <row r="4538" customFormat="1" ht="13" x14ac:dyDescent="0.15"/>
    <row r="4539" customFormat="1" ht="13" x14ac:dyDescent="0.15"/>
    <row r="4540" customFormat="1" ht="13" x14ac:dyDescent="0.15"/>
    <row r="4541" customFormat="1" ht="13" x14ac:dyDescent="0.15"/>
    <row r="4542" customFormat="1" ht="13" x14ac:dyDescent="0.15"/>
    <row r="4543" customFormat="1" ht="13" x14ac:dyDescent="0.15"/>
    <row r="4544" customFormat="1" ht="13" x14ac:dyDescent="0.15"/>
    <row r="4545" customFormat="1" ht="13" x14ac:dyDescent="0.15"/>
    <row r="4546" customFormat="1" ht="13" x14ac:dyDescent="0.15"/>
    <row r="4547" customFormat="1" ht="13" x14ac:dyDescent="0.15"/>
    <row r="4548" customFormat="1" ht="13" x14ac:dyDescent="0.15"/>
    <row r="4549" customFormat="1" ht="13" x14ac:dyDescent="0.15"/>
    <row r="4550" customFormat="1" ht="13" x14ac:dyDescent="0.15"/>
    <row r="4551" customFormat="1" ht="13" x14ac:dyDescent="0.15"/>
    <row r="4552" customFormat="1" ht="13" x14ac:dyDescent="0.15"/>
    <row r="4553" customFormat="1" ht="13" x14ac:dyDescent="0.15"/>
    <row r="4554" customFormat="1" ht="13" x14ac:dyDescent="0.15"/>
    <row r="4555" customFormat="1" ht="13" x14ac:dyDescent="0.15"/>
    <row r="4556" customFormat="1" ht="13" x14ac:dyDescent="0.15"/>
    <row r="4557" customFormat="1" ht="13" x14ac:dyDescent="0.15"/>
    <row r="4558" customFormat="1" ht="13" x14ac:dyDescent="0.15"/>
    <row r="4559" customFormat="1" ht="13" x14ac:dyDescent="0.15"/>
    <row r="4560" customFormat="1" ht="13" x14ac:dyDescent="0.15"/>
    <row r="4561" customFormat="1" ht="13" x14ac:dyDescent="0.15"/>
    <row r="4562" customFormat="1" ht="13" x14ac:dyDescent="0.15"/>
    <row r="4563" customFormat="1" ht="13" x14ac:dyDescent="0.15"/>
    <row r="4564" customFormat="1" ht="13" x14ac:dyDescent="0.15"/>
    <row r="4565" customFormat="1" ht="13" x14ac:dyDescent="0.15"/>
    <row r="4566" customFormat="1" ht="13" x14ac:dyDescent="0.15"/>
    <row r="4567" customFormat="1" ht="13" x14ac:dyDescent="0.15"/>
    <row r="4568" customFormat="1" ht="13" x14ac:dyDescent="0.15"/>
    <row r="4569" customFormat="1" ht="13" x14ac:dyDescent="0.15"/>
    <row r="4570" customFormat="1" ht="13" x14ac:dyDescent="0.15"/>
    <row r="4571" customFormat="1" ht="13" x14ac:dyDescent="0.15"/>
    <row r="4572" customFormat="1" ht="13" x14ac:dyDescent="0.15"/>
    <row r="4573" customFormat="1" ht="13" x14ac:dyDescent="0.15"/>
    <row r="4574" customFormat="1" ht="13" x14ac:dyDescent="0.15"/>
    <row r="4575" customFormat="1" ht="13" x14ac:dyDescent="0.15"/>
    <row r="4576" customFormat="1" ht="13" x14ac:dyDescent="0.15"/>
    <row r="4577" customFormat="1" ht="13" x14ac:dyDescent="0.15"/>
    <row r="4578" customFormat="1" ht="13" x14ac:dyDescent="0.15"/>
    <row r="4579" customFormat="1" ht="13" x14ac:dyDescent="0.15"/>
    <row r="4580" customFormat="1" ht="13" x14ac:dyDescent="0.15"/>
    <row r="4581" customFormat="1" ht="13" x14ac:dyDescent="0.15"/>
    <row r="4582" customFormat="1" ht="13" x14ac:dyDescent="0.15"/>
    <row r="4583" customFormat="1" ht="13" x14ac:dyDescent="0.15"/>
    <row r="4584" customFormat="1" ht="13" x14ac:dyDescent="0.15"/>
    <row r="4585" customFormat="1" ht="13" x14ac:dyDescent="0.15"/>
    <row r="4586" customFormat="1" ht="13" x14ac:dyDescent="0.15"/>
    <row r="4587" customFormat="1" ht="13" x14ac:dyDescent="0.15"/>
    <row r="4588" customFormat="1" ht="13" x14ac:dyDescent="0.15"/>
    <row r="4589" customFormat="1" ht="13" x14ac:dyDescent="0.15"/>
    <row r="4590" customFormat="1" ht="13" x14ac:dyDescent="0.15"/>
    <row r="4591" customFormat="1" ht="13" x14ac:dyDescent="0.15"/>
    <row r="4592" customFormat="1" ht="13" x14ac:dyDescent="0.15"/>
    <row r="4593" customFormat="1" ht="13" x14ac:dyDescent="0.15"/>
    <row r="4594" customFormat="1" ht="13" x14ac:dyDescent="0.15"/>
    <row r="4595" customFormat="1" ht="13" x14ac:dyDescent="0.15"/>
    <row r="4596" customFormat="1" ht="13" x14ac:dyDescent="0.15"/>
    <row r="4597" customFormat="1" ht="13" x14ac:dyDescent="0.15"/>
    <row r="4598" customFormat="1" ht="13" x14ac:dyDescent="0.15"/>
    <row r="4599" customFormat="1" ht="13" x14ac:dyDescent="0.15"/>
    <row r="4600" customFormat="1" ht="13" x14ac:dyDescent="0.15"/>
    <row r="4601" customFormat="1" ht="13" x14ac:dyDescent="0.15"/>
    <row r="4602" customFormat="1" ht="13" x14ac:dyDescent="0.15"/>
    <row r="4603" customFormat="1" ht="13" x14ac:dyDescent="0.15"/>
    <row r="4604" customFormat="1" ht="13" x14ac:dyDescent="0.15"/>
    <row r="4605" customFormat="1" ht="13" x14ac:dyDescent="0.15"/>
    <row r="4606" customFormat="1" ht="13" x14ac:dyDescent="0.15"/>
    <row r="4607" customFormat="1" ht="13" x14ac:dyDescent="0.15"/>
    <row r="4608" customFormat="1" ht="13" x14ac:dyDescent="0.15"/>
    <row r="4609" customFormat="1" ht="13" x14ac:dyDescent="0.15"/>
    <row r="4610" customFormat="1" ht="13" x14ac:dyDescent="0.15"/>
    <row r="4611" customFormat="1" ht="13" x14ac:dyDescent="0.15"/>
    <row r="4612" customFormat="1" ht="13" x14ac:dyDescent="0.15"/>
    <row r="4613" customFormat="1" ht="13" x14ac:dyDescent="0.15"/>
    <row r="4614" customFormat="1" ht="13" x14ac:dyDescent="0.15"/>
    <row r="4615" customFormat="1" ht="13" x14ac:dyDescent="0.15"/>
    <row r="4616" customFormat="1" ht="13" x14ac:dyDescent="0.15"/>
    <row r="4617" customFormat="1" ht="13" x14ac:dyDescent="0.15"/>
    <row r="4618" customFormat="1" ht="13" x14ac:dyDescent="0.15"/>
    <row r="4619" customFormat="1" ht="13" x14ac:dyDescent="0.15"/>
    <row r="4620" customFormat="1" ht="13" x14ac:dyDescent="0.15"/>
    <row r="4621" customFormat="1" ht="13" x14ac:dyDescent="0.15"/>
    <row r="4622" customFormat="1" ht="13" x14ac:dyDescent="0.15"/>
    <row r="4623" customFormat="1" ht="13" x14ac:dyDescent="0.15"/>
    <row r="4624" customFormat="1" ht="13" x14ac:dyDescent="0.15"/>
    <row r="4625" customFormat="1" ht="13" x14ac:dyDescent="0.15"/>
    <row r="4626" customFormat="1" ht="13" x14ac:dyDescent="0.15"/>
    <row r="4627" customFormat="1" ht="13" x14ac:dyDescent="0.15"/>
    <row r="4628" customFormat="1" ht="13" x14ac:dyDescent="0.15"/>
    <row r="4629" customFormat="1" ht="13" x14ac:dyDescent="0.15"/>
    <row r="4630" customFormat="1" ht="13" x14ac:dyDescent="0.15"/>
    <row r="4631" customFormat="1" ht="13" x14ac:dyDescent="0.15"/>
    <row r="4632" customFormat="1" ht="13" x14ac:dyDescent="0.15"/>
    <row r="4633" customFormat="1" ht="13" x14ac:dyDescent="0.15"/>
    <row r="4634" customFormat="1" ht="13" x14ac:dyDescent="0.15"/>
    <row r="4635" customFormat="1" ht="13" x14ac:dyDescent="0.15"/>
    <row r="4636" customFormat="1" ht="13" x14ac:dyDescent="0.15"/>
    <row r="4637" customFormat="1" ht="13" x14ac:dyDescent="0.15"/>
    <row r="4638" customFormat="1" ht="13" x14ac:dyDescent="0.15"/>
    <row r="4639" customFormat="1" ht="13" x14ac:dyDescent="0.15"/>
    <row r="4640" customFormat="1" ht="13" x14ac:dyDescent="0.15"/>
    <row r="4641" customFormat="1" ht="13" x14ac:dyDescent="0.15"/>
    <row r="4642" customFormat="1" ht="13" x14ac:dyDescent="0.15"/>
    <row r="4643" customFormat="1" ht="13" x14ac:dyDescent="0.15"/>
    <row r="4644" customFormat="1" ht="13" x14ac:dyDescent="0.15"/>
    <row r="4645" customFormat="1" ht="13" x14ac:dyDescent="0.15"/>
    <row r="4646" customFormat="1" ht="13" x14ac:dyDescent="0.15"/>
    <row r="4647" customFormat="1" ht="13" x14ac:dyDescent="0.15"/>
    <row r="4648" customFormat="1" ht="13" x14ac:dyDescent="0.15"/>
    <row r="4649" customFormat="1" ht="13" x14ac:dyDescent="0.15"/>
    <row r="4650" customFormat="1" ht="13" x14ac:dyDescent="0.15"/>
    <row r="4651" customFormat="1" ht="13" x14ac:dyDescent="0.15"/>
    <row r="4652" customFormat="1" ht="13" x14ac:dyDescent="0.15"/>
    <row r="4653" customFormat="1" ht="13" x14ac:dyDescent="0.15"/>
    <row r="4654" customFormat="1" ht="13" x14ac:dyDescent="0.15"/>
    <row r="4655" customFormat="1" ht="13" x14ac:dyDescent="0.15"/>
    <row r="4656" customFormat="1" ht="13" x14ac:dyDescent="0.15"/>
    <row r="4657" customFormat="1" ht="13" x14ac:dyDescent="0.15"/>
    <row r="4658" customFormat="1" ht="13" x14ac:dyDescent="0.15"/>
    <row r="4659" customFormat="1" ht="13" x14ac:dyDescent="0.15"/>
    <row r="4660" customFormat="1" ht="13" x14ac:dyDescent="0.15"/>
    <row r="4661" customFormat="1" ht="13" x14ac:dyDescent="0.15"/>
    <row r="4662" customFormat="1" ht="13" x14ac:dyDescent="0.15"/>
    <row r="4663" customFormat="1" ht="13" x14ac:dyDescent="0.15"/>
    <row r="4664" customFormat="1" ht="13" x14ac:dyDescent="0.15"/>
    <row r="4665" customFormat="1" ht="13" x14ac:dyDescent="0.15"/>
    <row r="4666" customFormat="1" ht="13" x14ac:dyDescent="0.15"/>
    <row r="4667" customFormat="1" ht="13" x14ac:dyDescent="0.15"/>
    <row r="4668" customFormat="1" ht="13" x14ac:dyDescent="0.15"/>
    <row r="4669" customFormat="1" ht="13" x14ac:dyDescent="0.15"/>
    <row r="4670" customFormat="1" ht="13" x14ac:dyDescent="0.15"/>
    <row r="4671" customFormat="1" ht="13" x14ac:dyDescent="0.15"/>
    <row r="4672" customFormat="1" ht="13" x14ac:dyDescent="0.15"/>
    <row r="4673" customFormat="1" ht="13" x14ac:dyDescent="0.15"/>
    <row r="4674" customFormat="1" ht="13" x14ac:dyDescent="0.15"/>
    <row r="4675" customFormat="1" ht="13" x14ac:dyDescent="0.15"/>
    <row r="4676" customFormat="1" ht="13" x14ac:dyDescent="0.15"/>
    <row r="4677" customFormat="1" ht="13" x14ac:dyDescent="0.15"/>
    <row r="4678" customFormat="1" ht="13" x14ac:dyDescent="0.15"/>
    <row r="4679" customFormat="1" ht="13" x14ac:dyDescent="0.15"/>
    <row r="4680" customFormat="1" ht="13" x14ac:dyDescent="0.15"/>
    <row r="4681" customFormat="1" ht="13" x14ac:dyDescent="0.15"/>
    <row r="4682" customFormat="1" ht="13" x14ac:dyDescent="0.15"/>
    <row r="4683" customFormat="1" ht="13" x14ac:dyDescent="0.15"/>
    <row r="4684" customFormat="1" ht="13" x14ac:dyDescent="0.15"/>
    <row r="4685" customFormat="1" ht="13" x14ac:dyDescent="0.15"/>
    <row r="4686" customFormat="1" ht="13" x14ac:dyDescent="0.15"/>
    <row r="4687" customFormat="1" ht="13" x14ac:dyDescent="0.15"/>
    <row r="4688" customFormat="1" ht="13" x14ac:dyDescent="0.15"/>
    <row r="4689" customFormat="1" ht="13" x14ac:dyDescent="0.15"/>
    <row r="4690" customFormat="1" ht="13" x14ac:dyDescent="0.15"/>
    <row r="4691" customFormat="1" ht="13" x14ac:dyDescent="0.15"/>
    <row r="4692" customFormat="1" ht="13" x14ac:dyDescent="0.15"/>
    <row r="4693" customFormat="1" ht="13" x14ac:dyDescent="0.15"/>
    <row r="4694" customFormat="1" ht="13" x14ac:dyDescent="0.15"/>
    <row r="4695" customFormat="1" ht="13" x14ac:dyDescent="0.15"/>
    <row r="4696" customFormat="1" ht="13" x14ac:dyDescent="0.15"/>
    <row r="4697" customFormat="1" ht="13" x14ac:dyDescent="0.15"/>
    <row r="4698" customFormat="1" ht="13" x14ac:dyDescent="0.15"/>
    <row r="4699" customFormat="1" ht="13" x14ac:dyDescent="0.15"/>
    <row r="4700" customFormat="1" ht="13" x14ac:dyDescent="0.15"/>
    <row r="4701" customFormat="1" ht="13" x14ac:dyDescent="0.15"/>
    <row r="4702" customFormat="1" ht="13" x14ac:dyDescent="0.15"/>
    <row r="4703" customFormat="1" ht="13" x14ac:dyDescent="0.15"/>
    <row r="4704" customFormat="1" ht="13" x14ac:dyDescent="0.15"/>
    <row r="4705" customFormat="1" ht="13" x14ac:dyDescent="0.15"/>
    <row r="4706" customFormat="1" ht="13" x14ac:dyDescent="0.15"/>
    <row r="4707" customFormat="1" ht="13" x14ac:dyDescent="0.15"/>
    <row r="4708" customFormat="1" ht="13" x14ac:dyDescent="0.15"/>
    <row r="4709" customFormat="1" ht="13" x14ac:dyDescent="0.15"/>
    <row r="4710" customFormat="1" ht="13" x14ac:dyDescent="0.15"/>
    <row r="4711" customFormat="1" ht="13" x14ac:dyDescent="0.15"/>
    <row r="4712" customFormat="1" ht="13" x14ac:dyDescent="0.15"/>
    <row r="4713" customFormat="1" ht="13" x14ac:dyDescent="0.15"/>
    <row r="4714" customFormat="1" ht="13" x14ac:dyDescent="0.15"/>
    <row r="4715" customFormat="1" ht="13" x14ac:dyDescent="0.15"/>
    <row r="4716" customFormat="1" ht="13" x14ac:dyDescent="0.15"/>
    <row r="4717" customFormat="1" ht="13" x14ac:dyDescent="0.15"/>
    <row r="4718" customFormat="1" ht="13" x14ac:dyDescent="0.15"/>
    <row r="4719" customFormat="1" ht="13" x14ac:dyDescent="0.15"/>
    <row r="4720" customFormat="1" ht="13" x14ac:dyDescent="0.15"/>
    <row r="4721" customFormat="1" ht="13" x14ac:dyDescent="0.15"/>
    <row r="4722" customFormat="1" ht="13" x14ac:dyDescent="0.15"/>
    <row r="4723" customFormat="1" ht="13" x14ac:dyDescent="0.15"/>
    <row r="4724" customFormat="1" ht="13" x14ac:dyDescent="0.15"/>
    <row r="4725" customFormat="1" ht="13" x14ac:dyDescent="0.15"/>
    <row r="4726" customFormat="1" ht="13" x14ac:dyDescent="0.15"/>
    <row r="4727" customFormat="1" ht="13" x14ac:dyDescent="0.15"/>
    <row r="4728" customFormat="1" ht="13" x14ac:dyDescent="0.15"/>
    <row r="4729" customFormat="1" ht="13" x14ac:dyDescent="0.15"/>
    <row r="4730" customFormat="1" ht="13" x14ac:dyDescent="0.15"/>
    <row r="4731" customFormat="1" ht="13" x14ac:dyDescent="0.15"/>
    <row r="4732" customFormat="1" ht="13" x14ac:dyDescent="0.15"/>
    <row r="4733" customFormat="1" ht="13" x14ac:dyDescent="0.15"/>
    <row r="4734" customFormat="1" ht="13" x14ac:dyDescent="0.15"/>
    <row r="4735" customFormat="1" ht="13" x14ac:dyDescent="0.15"/>
    <row r="4736" customFormat="1" ht="13" x14ac:dyDescent="0.15"/>
    <row r="4737" customFormat="1" ht="13" x14ac:dyDescent="0.15"/>
    <row r="4738" customFormat="1" ht="13" x14ac:dyDescent="0.15"/>
    <row r="4739" customFormat="1" ht="13" x14ac:dyDescent="0.15"/>
    <row r="4740" customFormat="1" ht="13" x14ac:dyDescent="0.15"/>
    <row r="4741" customFormat="1" ht="13" x14ac:dyDescent="0.15"/>
    <row r="4742" customFormat="1" ht="13" x14ac:dyDescent="0.15"/>
    <row r="4743" customFormat="1" ht="13" x14ac:dyDescent="0.15"/>
    <row r="4744" customFormat="1" ht="13" x14ac:dyDescent="0.15"/>
    <row r="4745" customFormat="1" ht="13" x14ac:dyDescent="0.15"/>
    <row r="4746" customFormat="1" ht="13" x14ac:dyDescent="0.15"/>
    <row r="4747" customFormat="1" ht="13" x14ac:dyDescent="0.15"/>
    <row r="4748" customFormat="1" ht="13" x14ac:dyDescent="0.15"/>
    <row r="4749" customFormat="1" ht="13" x14ac:dyDescent="0.15"/>
    <row r="4750" customFormat="1" ht="13" x14ac:dyDescent="0.15"/>
    <row r="4751" customFormat="1" ht="13" x14ac:dyDescent="0.15"/>
    <row r="4752" customFormat="1" ht="13" x14ac:dyDescent="0.15"/>
    <row r="4753" customFormat="1" ht="13" x14ac:dyDescent="0.15"/>
    <row r="4754" customFormat="1" ht="13" x14ac:dyDescent="0.15"/>
    <row r="4755" customFormat="1" ht="13" x14ac:dyDescent="0.15"/>
    <row r="4756" customFormat="1" ht="13" x14ac:dyDescent="0.15"/>
    <row r="4757" customFormat="1" ht="13" x14ac:dyDescent="0.15"/>
    <row r="4758" customFormat="1" ht="13" x14ac:dyDescent="0.15"/>
    <row r="4759" customFormat="1" ht="13" x14ac:dyDescent="0.15"/>
    <row r="4760" customFormat="1" ht="13" x14ac:dyDescent="0.15"/>
    <row r="4761" customFormat="1" ht="13" x14ac:dyDescent="0.15"/>
    <row r="4762" customFormat="1" ht="13" x14ac:dyDescent="0.15"/>
    <row r="4763" customFormat="1" ht="13" x14ac:dyDescent="0.15"/>
    <row r="4764" customFormat="1" ht="13" x14ac:dyDescent="0.15"/>
    <row r="4765" customFormat="1" ht="13" x14ac:dyDescent="0.15"/>
    <row r="4766" customFormat="1" ht="13" x14ac:dyDescent="0.15"/>
    <row r="4767" customFormat="1" ht="13" x14ac:dyDescent="0.15"/>
    <row r="4768" customFormat="1" ht="13" x14ac:dyDescent="0.15"/>
    <row r="4769" customFormat="1" ht="13" x14ac:dyDescent="0.15"/>
    <row r="4770" customFormat="1" ht="13" x14ac:dyDescent="0.15"/>
    <row r="4771" customFormat="1" ht="13" x14ac:dyDescent="0.15"/>
    <row r="4772" customFormat="1" ht="13" x14ac:dyDescent="0.15"/>
    <row r="4773" customFormat="1" ht="13" x14ac:dyDescent="0.15"/>
    <row r="4774" customFormat="1" ht="13" x14ac:dyDescent="0.15"/>
    <row r="4775" customFormat="1" ht="13" x14ac:dyDescent="0.15"/>
    <row r="4776" customFormat="1" ht="13" x14ac:dyDescent="0.15"/>
    <row r="4777" customFormat="1" ht="13" x14ac:dyDescent="0.15"/>
    <row r="4778" customFormat="1" ht="13" x14ac:dyDescent="0.15"/>
    <row r="4779" customFormat="1" ht="13" x14ac:dyDescent="0.15"/>
    <row r="4780" customFormat="1" ht="13" x14ac:dyDescent="0.15"/>
    <row r="4781" customFormat="1" ht="13" x14ac:dyDescent="0.15"/>
    <row r="4782" customFormat="1" ht="13" x14ac:dyDescent="0.15"/>
    <row r="4783" customFormat="1" ht="13" x14ac:dyDescent="0.15"/>
    <row r="4784" customFormat="1" ht="13" x14ac:dyDescent="0.15"/>
    <row r="4785" customFormat="1" ht="13" x14ac:dyDescent="0.15"/>
    <row r="4786" customFormat="1" ht="13" x14ac:dyDescent="0.15"/>
    <row r="4787" customFormat="1" ht="13" x14ac:dyDescent="0.15"/>
    <row r="4788" customFormat="1" ht="13" x14ac:dyDescent="0.15"/>
    <row r="4789" customFormat="1" ht="13" x14ac:dyDescent="0.15"/>
    <row r="4790" customFormat="1" ht="13" x14ac:dyDescent="0.15"/>
    <row r="4791" customFormat="1" ht="13" x14ac:dyDescent="0.15"/>
    <row r="4792" customFormat="1" ht="13" x14ac:dyDescent="0.15"/>
    <row r="4793" customFormat="1" ht="13" x14ac:dyDescent="0.15"/>
    <row r="4794" customFormat="1" ht="13" x14ac:dyDescent="0.15"/>
    <row r="4795" customFormat="1" ht="13" x14ac:dyDescent="0.15"/>
    <row r="4796" customFormat="1" ht="13" x14ac:dyDescent="0.15"/>
    <row r="4797" customFormat="1" ht="13" x14ac:dyDescent="0.15"/>
    <row r="4798" customFormat="1" ht="13" x14ac:dyDescent="0.15"/>
    <row r="4799" customFormat="1" ht="13" x14ac:dyDescent="0.15"/>
    <row r="4800" customFormat="1" ht="13" x14ac:dyDescent="0.15"/>
    <row r="4801" customFormat="1" ht="13" x14ac:dyDescent="0.15"/>
    <row r="4802" customFormat="1" ht="13" x14ac:dyDescent="0.15"/>
    <row r="4803" customFormat="1" ht="13" x14ac:dyDescent="0.15"/>
    <row r="4804" customFormat="1" ht="13" x14ac:dyDescent="0.15"/>
    <row r="4805" customFormat="1" ht="13" x14ac:dyDescent="0.15"/>
    <row r="4806" customFormat="1" ht="13" x14ac:dyDescent="0.15"/>
    <row r="4807" customFormat="1" ht="13" x14ac:dyDescent="0.15"/>
    <row r="4808" customFormat="1" ht="13" x14ac:dyDescent="0.15"/>
    <row r="4809" customFormat="1" ht="13" x14ac:dyDescent="0.15"/>
    <row r="4810" customFormat="1" ht="13" x14ac:dyDescent="0.15"/>
    <row r="4811" customFormat="1" ht="13" x14ac:dyDescent="0.15"/>
    <row r="4812" customFormat="1" ht="13" x14ac:dyDescent="0.15"/>
    <row r="4813" customFormat="1" ht="13" x14ac:dyDescent="0.15"/>
    <row r="4814" customFormat="1" ht="13" x14ac:dyDescent="0.15"/>
    <row r="4815" customFormat="1" ht="13" x14ac:dyDescent="0.15"/>
    <row r="4816" customFormat="1" ht="13" x14ac:dyDescent="0.15"/>
    <row r="4817" customFormat="1" ht="13" x14ac:dyDescent="0.15"/>
    <row r="4818" customFormat="1" ht="13" x14ac:dyDescent="0.15"/>
    <row r="4819" customFormat="1" ht="13" x14ac:dyDescent="0.15"/>
    <row r="4820" customFormat="1" ht="13" x14ac:dyDescent="0.15"/>
    <row r="4821" customFormat="1" ht="13" x14ac:dyDescent="0.15"/>
    <row r="4822" customFormat="1" ht="13" x14ac:dyDescent="0.15"/>
    <row r="4823" customFormat="1" ht="13" x14ac:dyDescent="0.15"/>
    <row r="4824" customFormat="1" ht="13" x14ac:dyDescent="0.15"/>
    <row r="4825" customFormat="1" ht="13" x14ac:dyDescent="0.15"/>
    <row r="4826" customFormat="1" ht="13" x14ac:dyDescent="0.15"/>
    <row r="4827" customFormat="1" ht="13" x14ac:dyDescent="0.15"/>
    <row r="4828" customFormat="1" ht="13" x14ac:dyDescent="0.15"/>
    <row r="4829" customFormat="1" ht="13" x14ac:dyDescent="0.15"/>
    <row r="4830" customFormat="1" ht="13" x14ac:dyDescent="0.15"/>
    <row r="4831" customFormat="1" ht="13" x14ac:dyDescent="0.15"/>
    <row r="4832" customFormat="1" ht="13" x14ac:dyDescent="0.15"/>
    <row r="4833" customFormat="1" ht="13" x14ac:dyDescent="0.15"/>
    <row r="4834" customFormat="1" ht="13" x14ac:dyDescent="0.15"/>
    <row r="4835" customFormat="1" ht="13" x14ac:dyDescent="0.15"/>
    <row r="4836" customFormat="1" ht="13" x14ac:dyDescent="0.15"/>
    <row r="4837" customFormat="1" ht="13" x14ac:dyDescent="0.15"/>
    <row r="4838" customFormat="1" ht="13" x14ac:dyDescent="0.15"/>
    <row r="4839" customFormat="1" ht="13" x14ac:dyDescent="0.15"/>
    <row r="4840" customFormat="1" ht="13" x14ac:dyDescent="0.15"/>
    <row r="4841" customFormat="1" ht="13" x14ac:dyDescent="0.15"/>
    <row r="4842" customFormat="1" ht="13" x14ac:dyDescent="0.15"/>
    <row r="4843" customFormat="1" ht="13" x14ac:dyDescent="0.15"/>
    <row r="4844" customFormat="1" ht="13" x14ac:dyDescent="0.15"/>
    <row r="4845" customFormat="1" ht="13" x14ac:dyDescent="0.15"/>
    <row r="4846" customFormat="1" ht="13" x14ac:dyDescent="0.15"/>
    <row r="4847" customFormat="1" ht="13" x14ac:dyDescent="0.15"/>
    <row r="4848" customFormat="1" ht="13" x14ac:dyDescent="0.15"/>
    <row r="4849" customFormat="1" ht="13" x14ac:dyDescent="0.15"/>
    <row r="4850" customFormat="1" ht="13" x14ac:dyDescent="0.15"/>
    <row r="4851" customFormat="1" ht="13" x14ac:dyDescent="0.15"/>
    <row r="4852" customFormat="1" ht="13" x14ac:dyDescent="0.15"/>
    <row r="4853" customFormat="1" ht="13" x14ac:dyDescent="0.15"/>
    <row r="4854" customFormat="1" ht="13" x14ac:dyDescent="0.15"/>
    <row r="4855" customFormat="1" ht="13" x14ac:dyDescent="0.15"/>
    <row r="4856" customFormat="1" ht="13" x14ac:dyDescent="0.15"/>
    <row r="4857" customFormat="1" ht="13" x14ac:dyDescent="0.15"/>
    <row r="4858" customFormat="1" ht="13" x14ac:dyDescent="0.15"/>
    <row r="4859" customFormat="1" ht="13" x14ac:dyDescent="0.15"/>
    <row r="4860" customFormat="1" ht="13" x14ac:dyDescent="0.15"/>
    <row r="4861" customFormat="1" ht="13" x14ac:dyDescent="0.15"/>
    <row r="4862" customFormat="1" ht="13" x14ac:dyDescent="0.15"/>
    <row r="4863" customFormat="1" ht="13" x14ac:dyDescent="0.15"/>
    <row r="4864" customFormat="1" ht="13" x14ac:dyDescent="0.15"/>
    <row r="4865" customFormat="1" ht="13" x14ac:dyDescent="0.15"/>
    <row r="4866" customFormat="1" ht="13" x14ac:dyDescent="0.15"/>
    <row r="4867" customFormat="1" ht="13" x14ac:dyDescent="0.15"/>
    <row r="4868" customFormat="1" ht="13" x14ac:dyDescent="0.15"/>
    <row r="4869" customFormat="1" ht="13" x14ac:dyDescent="0.15"/>
    <row r="4870" customFormat="1" ht="13" x14ac:dyDescent="0.15"/>
    <row r="4871" customFormat="1" ht="13" x14ac:dyDescent="0.15"/>
    <row r="4872" customFormat="1" ht="13" x14ac:dyDescent="0.15"/>
    <row r="4873" customFormat="1" ht="13" x14ac:dyDescent="0.15"/>
    <row r="4874" customFormat="1" ht="13" x14ac:dyDescent="0.15"/>
    <row r="4875" customFormat="1" ht="13" x14ac:dyDescent="0.15"/>
    <row r="4876" customFormat="1" ht="13" x14ac:dyDescent="0.15"/>
    <row r="4877" customFormat="1" ht="13" x14ac:dyDescent="0.15"/>
    <row r="4878" customFormat="1" ht="13" x14ac:dyDescent="0.15"/>
    <row r="4879" customFormat="1" ht="13" x14ac:dyDescent="0.15"/>
    <row r="4880" customFormat="1" ht="13" x14ac:dyDescent="0.15"/>
    <row r="4881" customFormat="1" ht="13" x14ac:dyDescent="0.15"/>
    <row r="4882" customFormat="1" ht="13" x14ac:dyDescent="0.15"/>
    <row r="4883" customFormat="1" ht="13" x14ac:dyDescent="0.15"/>
    <row r="4884" customFormat="1" ht="13" x14ac:dyDescent="0.15"/>
    <row r="4885" customFormat="1" ht="13" x14ac:dyDescent="0.15"/>
    <row r="4886" customFormat="1" ht="13" x14ac:dyDescent="0.15"/>
    <row r="4887" customFormat="1" ht="13" x14ac:dyDescent="0.15"/>
    <row r="4888" customFormat="1" ht="13" x14ac:dyDescent="0.15"/>
    <row r="4889" customFormat="1" ht="13" x14ac:dyDescent="0.15"/>
    <row r="4890" customFormat="1" ht="13" x14ac:dyDescent="0.15"/>
    <row r="4891" customFormat="1" ht="13" x14ac:dyDescent="0.15"/>
    <row r="4892" customFormat="1" ht="13" x14ac:dyDescent="0.15"/>
    <row r="4893" customFormat="1" ht="13" x14ac:dyDescent="0.15"/>
    <row r="4894" customFormat="1" ht="13" x14ac:dyDescent="0.15"/>
    <row r="4895" customFormat="1" ht="13" x14ac:dyDescent="0.15"/>
    <row r="4896" customFormat="1" ht="13" x14ac:dyDescent="0.15"/>
    <row r="4897" customFormat="1" ht="13" x14ac:dyDescent="0.15"/>
    <row r="4898" customFormat="1" ht="13" x14ac:dyDescent="0.15"/>
    <row r="4899" customFormat="1" ht="13" x14ac:dyDescent="0.15"/>
    <row r="4900" customFormat="1" ht="13" x14ac:dyDescent="0.15"/>
    <row r="4901" customFormat="1" ht="13" x14ac:dyDescent="0.15"/>
    <row r="4902" customFormat="1" ht="13" x14ac:dyDescent="0.15"/>
    <row r="4903" customFormat="1" ht="13" x14ac:dyDescent="0.15"/>
    <row r="4904" customFormat="1" ht="13" x14ac:dyDescent="0.15"/>
    <row r="4905" customFormat="1" ht="13" x14ac:dyDescent="0.15"/>
    <row r="4906" customFormat="1" ht="13" x14ac:dyDescent="0.15"/>
    <row r="4907" customFormat="1" ht="13" x14ac:dyDescent="0.15"/>
    <row r="4908" customFormat="1" ht="13" x14ac:dyDescent="0.15"/>
    <row r="4909" customFormat="1" ht="13" x14ac:dyDescent="0.15"/>
    <row r="4910" customFormat="1" ht="13" x14ac:dyDescent="0.15"/>
    <row r="4911" customFormat="1" ht="13" x14ac:dyDescent="0.15"/>
    <row r="4912" customFormat="1" ht="13" x14ac:dyDescent="0.15"/>
    <row r="4913" customFormat="1" ht="13" x14ac:dyDescent="0.15"/>
    <row r="4914" customFormat="1" ht="13" x14ac:dyDescent="0.15"/>
    <row r="4915" customFormat="1" ht="13" x14ac:dyDescent="0.15"/>
    <row r="4916" customFormat="1" ht="13" x14ac:dyDescent="0.15"/>
    <row r="4917" customFormat="1" ht="13" x14ac:dyDescent="0.15"/>
    <row r="4918" customFormat="1" ht="13" x14ac:dyDescent="0.15"/>
    <row r="4919" customFormat="1" ht="13" x14ac:dyDescent="0.15"/>
    <row r="4920" customFormat="1" ht="13" x14ac:dyDescent="0.15"/>
    <row r="4921" customFormat="1" ht="13" x14ac:dyDescent="0.15"/>
    <row r="4922" customFormat="1" ht="13" x14ac:dyDescent="0.15"/>
    <row r="4923" customFormat="1" ht="13" x14ac:dyDescent="0.15"/>
    <row r="4924" customFormat="1" ht="13" x14ac:dyDescent="0.15"/>
    <row r="4925" customFormat="1" ht="13" x14ac:dyDescent="0.15"/>
    <row r="4926" customFormat="1" ht="13" x14ac:dyDescent="0.15"/>
    <row r="4927" customFormat="1" ht="13" x14ac:dyDescent="0.15"/>
    <row r="4928" customFormat="1" ht="13" x14ac:dyDescent="0.15"/>
    <row r="4929" customFormat="1" ht="13" x14ac:dyDescent="0.15"/>
    <row r="4930" customFormat="1" ht="13" x14ac:dyDescent="0.15"/>
    <row r="4931" customFormat="1" ht="13" x14ac:dyDescent="0.15"/>
    <row r="4932" customFormat="1" ht="13" x14ac:dyDescent="0.15"/>
    <row r="4933" customFormat="1" ht="13" x14ac:dyDescent="0.15"/>
    <row r="4934" customFormat="1" ht="13" x14ac:dyDescent="0.15"/>
    <row r="4935" customFormat="1" ht="13" x14ac:dyDescent="0.15"/>
    <row r="4936" customFormat="1" ht="13" x14ac:dyDescent="0.15"/>
    <row r="4937" customFormat="1" ht="13" x14ac:dyDescent="0.15"/>
    <row r="4938" customFormat="1" ht="13" x14ac:dyDescent="0.15"/>
    <row r="4939" customFormat="1" ht="13" x14ac:dyDescent="0.15"/>
    <row r="4940" customFormat="1" ht="13" x14ac:dyDescent="0.15"/>
    <row r="4941" customFormat="1" ht="13" x14ac:dyDescent="0.15"/>
    <row r="4942" customFormat="1" ht="13" x14ac:dyDescent="0.15"/>
    <row r="4943" customFormat="1" ht="13" x14ac:dyDescent="0.15"/>
    <row r="4944" customFormat="1" ht="13" x14ac:dyDescent="0.15"/>
    <row r="4945" customFormat="1" ht="13" x14ac:dyDescent="0.15"/>
    <row r="4946" customFormat="1" ht="13" x14ac:dyDescent="0.15"/>
    <row r="4947" customFormat="1" ht="13" x14ac:dyDescent="0.15"/>
    <row r="4948" customFormat="1" ht="13" x14ac:dyDescent="0.15"/>
    <row r="4949" customFormat="1" ht="13" x14ac:dyDescent="0.15"/>
    <row r="4950" customFormat="1" ht="13" x14ac:dyDescent="0.15"/>
    <row r="4951" customFormat="1" ht="13" x14ac:dyDescent="0.15"/>
    <row r="4952" customFormat="1" ht="13" x14ac:dyDescent="0.15"/>
    <row r="4953" customFormat="1" ht="13" x14ac:dyDescent="0.15"/>
    <row r="4954" customFormat="1" ht="13" x14ac:dyDescent="0.15"/>
    <row r="4955" customFormat="1" ht="13" x14ac:dyDescent="0.15"/>
    <row r="4956" customFormat="1" ht="13" x14ac:dyDescent="0.15"/>
    <row r="4957" customFormat="1" ht="13" x14ac:dyDescent="0.15"/>
    <row r="4958" customFormat="1" ht="13" x14ac:dyDescent="0.15"/>
    <row r="4959" customFormat="1" ht="13" x14ac:dyDescent="0.15"/>
    <row r="4960" customFormat="1" ht="13" x14ac:dyDescent="0.15"/>
    <row r="4961" customFormat="1" ht="13" x14ac:dyDescent="0.15"/>
    <row r="4962" customFormat="1" ht="13" x14ac:dyDescent="0.15"/>
    <row r="4963" customFormat="1" ht="13" x14ac:dyDescent="0.15"/>
    <row r="4964" customFormat="1" ht="13" x14ac:dyDescent="0.15"/>
    <row r="4965" customFormat="1" ht="13" x14ac:dyDescent="0.15"/>
    <row r="4966" customFormat="1" ht="13" x14ac:dyDescent="0.15"/>
    <row r="4967" customFormat="1" ht="13" x14ac:dyDescent="0.15"/>
    <row r="4968" customFormat="1" ht="13" x14ac:dyDescent="0.15"/>
    <row r="4969" customFormat="1" ht="13" x14ac:dyDescent="0.15"/>
    <row r="4970" customFormat="1" ht="13" x14ac:dyDescent="0.15"/>
    <row r="4971" customFormat="1" ht="13" x14ac:dyDescent="0.15"/>
    <row r="4972" customFormat="1" ht="13" x14ac:dyDescent="0.15"/>
    <row r="4973" customFormat="1" ht="13" x14ac:dyDescent="0.15"/>
    <row r="4974" customFormat="1" ht="13" x14ac:dyDescent="0.15"/>
    <row r="4975" customFormat="1" ht="13" x14ac:dyDescent="0.15"/>
    <row r="4976" customFormat="1" ht="13" x14ac:dyDescent="0.15"/>
    <row r="4977" customFormat="1" ht="13" x14ac:dyDescent="0.15"/>
    <row r="4978" customFormat="1" ht="13" x14ac:dyDescent="0.15"/>
    <row r="4979" customFormat="1" ht="13" x14ac:dyDescent="0.15"/>
    <row r="4980" customFormat="1" ht="13" x14ac:dyDescent="0.15"/>
    <row r="4981" customFormat="1" ht="13" x14ac:dyDescent="0.15"/>
    <row r="4982" customFormat="1" ht="13" x14ac:dyDescent="0.15"/>
    <row r="4983" customFormat="1" ht="13" x14ac:dyDescent="0.15"/>
    <row r="4984" customFormat="1" ht="13" x14ac:dyDescent="0.15"/>
    <row r="4985" customFormat="1" ht="13" x14ac:dyDescent="0.15"/>
    <row r="4986" customFormat="1" ht="13" x14ac:dyDescent="0.15"/>
    <row r="4987" customFormat="1" ht="13" x14ac:dyDescent="0.15"/>
    <row r="4988" customFormat="1" ht="13" x14ac:dyDescent="0.15"/>
    <row r="4989" customFormat="1" ht="13" x14ac:dyDescent="0.15"/>
    <row r="4990" customFormat="1" ht="13" x14ac:dyDescent="0.15"/>
    <row r="4991" customFormat="1" ht="13" x14ac:dyDescent="0.15"/>
    <row r="4992" customFormat="1" ht="13" x14ac:dyDescent="0.15"/>
    <row r="4993" customFormat="1" ht="13" x14ac:dyDescent="0.15"/>
    <row r="4994" customFormat="1" ht="13" x14ac:dyDescent="0.15"/>
    <row r="4995" customFormat="1" ht="13" x14ac:dyDescent="0.15"/>
    <row r="4996" customFormat="1" ht="13" x14ac:dyDescent="0.15"/>
    <row r="4997" customFormat="1" ht="13" x14ac:dyDescent="0.15"/>
    <row r="4998" customFormat="1" ht="13" x14ac:dyDescent="0.15"/>
    <row r="4999" customFormat="1" ht="13" x14ac:dyDescent="0.15"/>
    <row r="5000" customFormat="1" ht="13" x14ac:dyDescent="0.15"/>
    <row r="5001" customFormat="1" ht="13" x14ac:dyDescent="0.15"/>
    <row r="5002" customFormat="1" ht="13" x14ac:dyDescent="0.15"/>
    <row r="5003" customFormat="1" ht="13" x14ac:dyDescent="0.15"/>
    <row r="5004" customFormat="1" ht="13" x14ac:dyDescent="0.15"/>
    <row r="5005" customFormat="1" ht="13" x14ac:dyDescent="0.15"/>
    <row r="5006" customFormat="1" ht="13" x14ac:dyDescent="0.15"/>
    <row r="5007" customFormat="1" ht="13" x14ac:dyDescent="0.15"/>
    <row r="5008" customFormat="1" ht="13" x14ac:dyDescent="0.15"/>
    <row r="5009" customFormat="1" ht="13" x14ac:dyDescent="0.15"/>
    <row r="5010" customFormat="1" ht="13" x14ac:dyDescent="0.15"/>
    <row r="5011" customFormat="1" ht="13" x14ac:dyDescent="0.15"/>
    <row r="5012" customFormat="1" ht="13" x14ac:dyDescent="0.15"/>
    <row r="5013" customFormat="1" ht="13" x14ac:dyDescent="0.15"/>
    <row r="5014" customFormat="1" ht="13" x14ac:dyDescent="0.15"/>
    <row r="5015" customFormat="1" ht="13" x14ac:dyDescent="0.15"/>
    <row r="5016" customFormat="1" ht="13" x14ac:dyDescent="0.15"/>
    <row r="5017" customFormat="1" ht="13" x14ac:dyDescent="0.15"/>
    <row r="5018" customFormat="1" ht="13" x14ac:dyDescent="0.15"/>
    <row r="5019" customFormat="1" ht="13" x14ac:dyDescent="0.15"/>
    <row r="5020" customFormat="1" ht="13" x14ac:dyDescent="0.15"/>
    <row r="5021" customFormat="1" ht="13" x14ac:dyDescent="0.15"/>
    <row r="5022" customFormat="1" ht="13" x14ac:dyDescent="0.15"/>
    <row r="5023" customFormat="1" ht="13" x14ac:dyDescent="0.15"/>
    <row r="5024" customFormat="1" ht="13" x14ac:dyDescent="0.15"/>
    <row r="5025" customFormat="1" ht="13" x14ac:dyDescent="0.15"/>
    <row r="5026" customFormat="1" ht="13" x14ac:dyDescent="0.15"/>
    <row r="5027" customFormat="1" ht="13" x14ac:dyDescent="0.15"/>
    <row r="5028" customFormat="1" ht="13" x14ac:dyDescent="0.15"/>
    <row r="5029" customFormat="1" ht="13" x14ac:dyDescent="0.15"/>
    <row r="5030" customFormat="1" ht="13" x14ac:dyDescent="0.15"/>
    <row r="5031" customFormat="1" ht="13" x14ac:dyDescent="0.15"/>
    <row r="5032" customFormat="1" ht="13" x14ac:dyDescent="0.15"/>
    <row r="5033" customFormat="1" ht="13" x14ac:dyDescent="0.15"/>
    <row r="5034" customFormat="1" ht="13" x14ac:dyDescent="0.15"/>
    <row r="5035" customFormat="1" ht="13" x14ac:dyDescent="0.15"/>
    <row r="5036" customFormat="1" ht="13" x14ac:dyDescent="0.15"/>
    <row r="5037" customFormat="1" ht="13" x14ac:dyDescent="0.15"/>
    <row r="5038" customFormat="1" ht="13" x14ac:dyDescent="0.15"/>
    <row r="5039" customFormat="1" ht="13" x14ac:dyDescent="0.15"/>
    <row r="5040" customFormat="1" ht="13" x14ac:dyDescent="0.15"/>
    <row r="5041" customFormat="1" ht="13" x14ac:dyDescent="0.15"/>
    <row r="5042" customFormat="1" ht="13" x14ac:dyDescent="0.15"/>
    <row r="5043" customFormat="1" ht="13" x14ac:dyDescent="0.15"/>
    <row r="5044" customFormat="1" ht="13" x14ac:dyDescent="0.15"/>
    <row r="5045" customFormat="1" ht="13" x14ac:dyDescent="0.15"/>
    <row r="5046" customFormat="1" ht="13" x14ac:dyDescent="0.15"/>
    <row r="5047" customFormat="1" ht="13" x14ac:dyDescent="0.15"/>
    <row r="5048" customFormat="1" ht="13" x14ac:dyDescent="0.15"/>
    <row r="5049" customFormat="1" ht="13" x14ac:dyDescent="0.15"/>
    <row r="5050" customFormat="1" ht="13" x14ac:dyDescent="0.15"/>
    <row r="5051" customFormat="1" ht="13" x14ac:dyDescent="0.15"/>
    <row r="5052" customFormat="1" ht="13" x14ac:dyDescent="0.15"/>
    <row r="5053" customFormat="1" ht="13" x14ac:dyDescent="0.15"/>
    <row r="5054" customFormat="1" ht="13" x14ac:dyDescent="0.15"/>
    <row r="5055" customFormat="1" ht="13" x14ac:dyDescent="0.15"/>
    <row r="5056" customFormat="1" ht="13" x14ac:dyDescent="0.15"/>
    <row r="5057" customFormat="1" ht="13" x14ac:dyDescent="0.15"/>
    <row r="5058" customFormat="1" ht="13" x14ac:dyDescent="0.15"/>
    <row r="5059" customFormat="1" ht="13" x14ac:dyDescent="0.15"/>
    <row r="5060" customFormat="1" ht="13" x14ac:dyDescent="0.15"/>
    <row r="5061" customFormat="1" ht="13" x14ac:dyDescent="0.15"/>
    <row r="5062" customFormat="1" ht="13" x14ac:dyDescent="0.15"/>
    <row r="5063" customFormat="1" ht="13" x14ac:dyDescent="0.15"/>
    <row r="5064" customFormat="1" ht="13" x14ac:dyDescent="0.15"/>
    <row r="5065" customFormat="1" ht="13" x14ac:dyDescent="0.15"/>
    <row r="5066" customFormat="1" ht="13" x14ac:dyDescent="0.15"/>
    <row r="5067" customFormat="1" ht="13" x14ac:dyDescent="0.15"/>
    <row r="5068" customFormat="1" ht="13" x14ac:dyDescent="0.15"/>
    <row r="5069" customFormat="1" ht="13" x14ac:dyDescent="0.15"/>
    <row r="5070" customFormat="1" ht="13" x14ac:dyDescent="0.15"/>
    <row r="5071" customFormat="1" ht="13" x14ac:dyDescent="0.15"/>
    <row r="5072" customFormat="1" ht="13" x14ac:dyDescent="0.15"/>
    <row r="5073" customFormat="1" ht="13" x14ac:dyDescent="0.15"/>
    <row r="5074" customFormat="1" ht="13" x14ac:dyDescent="0.15"/>
    <row r="5075" customFormat="1" ht="13" x14ac:dyDescent="0.15"/>
    <row r="5076" customFormat="1" ht="13" x14ac:dyDescent="0.15"/>
    <row r="5077" customFormat="1" ht="13" x14ac:dyDescent="0.15"/>
    <row r="5078" customFormat="1" ht="13" x14ac:dyDescent="0.15"/>
    <row r="5079" customFormat="1" ht="13" x14ac:dyDescent="0.15"/>
    <row r="5080" customFormat="1" ht="13" x14ac:dyDescent="0.15"/>
    <row r="5081" customFormat="1" ht="13" x14ac:dyDescent="0.15"/>
    <row r="5082" customFormat="1" ht="13" x14ac:dyDescent="0.15"/>
    <row r="5083" customFormat="1" ht="13" x14ac:dyDescent="0.15"/>
    <row r="5084" customFormat="1" ht="13" x14ac:dyDescent="0.15"/>
    <row r="5085" customFormat="1" ht="13" x14ac:dyDescent="0.15"/>
    <row r="5086" customFormat="1" ht="13" x14ac:dyDescent="0.15"/>
    <row r="5087" customFormat="1" ht="13" x14ac:dyDescent="0.15"/>
    <row r="5088" customFormat="1" ht="13" x14ac:dyDescent="0.15"/>
    <row r="5089" customFormat="1" ht="13" x14ac:dyDescent="0.15"/>
    <row r="5090" customFormat="1" ht="13" x14ac:dyDescent="0.15"/>
    <row r="5091" customFormat="1" ht="13" x14ac:dyDescent="0.15"/>
    <row r="5092" customFormat="1" ht="13" x14ac:dyDescent="0.15"/>
    <row r="5093" customFormat="1" ht="13" x14ac:dyDescent="0.15"/>
    <row r="5094" customFormat="1" ht="13" x14ac:dyDescent="0.15"/>
    <row r="5095" customFormat="1" ht="13" x14ac:dyDescent="0.15"/>
    <row r="5096" customFormat="1" ht="13" x14ac:dyDescent="0.15"/>
    <row r="5097" customFormat="1" ht="13" x14ac:dyDescent="0.15"/>
    <row r="5098" customFormat="1" ht="13" x14ac:dyDescent="0.15"/>
    <row r="5099" customFormat="1" ht="13" x14ac:dyDescent="0.15"/>
    <row r="5100" customFormat="1" ht="13" x14ac:dyDescent="0.15"/>
    <row r="5101" customFormat="1" ht="13" x14ac:dyDescent="0.15"/>
    <row r="5102" customFormat="1" ht="13" x14ac:dyDescent="0.15"/>
    <row r="5103" customFormat="1" ht="13" x14ac:dyDescent="0.15"/>
    <row r="5104" customFormat="1" ht="13" x14ac:dyDescent="0.15"/>
    <row r="5105" customFormat="1" ht="13" x14ac:dyDescent="0.15"/>
    <row r="5106" customFormat="1" ht="13" x14ac:dyDescent="0.15"/>
    <row r="5107" customFormat="1" ht="13" x14ac:dyDescent="0.15"/>
    <row r="5108" customFormat="1" ht="13" x14ac:dyDescent="0.15"/>
    <row r="5109" customFormat="1" ht="13" x14ac:dyDescent="0.15"/>
    <row r="5110" customFormat="1" ht="13" x14ac:dyDescent="0.15"/>
    <row r="5111" customFormat="1" ht="13" x14ac:dyDescent="0.15"/>
    <row r="5112" customFormat="1" ht="13" x14ac:dyDescent="0.15"/>
    <row r="5113" customFormat="1" ht="13" x14ac:dyDescent="0.15"/>
    <row r="5114" customFormat="1" ht="13" x14ac:dyDescent="0.15"/>
    <row r="5115" customFormat="1" ht="13" x14ac:dyDescent="0.15"/>
    <row r="5116" customFormat="1" ht="13" x14ac:dyDescent="0.15"/>
    <row r="5117" customFormat="1" ht="13" x14ac:dyDescent="0.15"/>
    <row r="5118" customFormat="1" ht="13" x14ac:dyDescent="0.15"/>
    <row r="5119" customFormat="1" ht="13" x14ac:dyDescent="0.15"/>
    <row r="5120" customFormat="1" ht="13" x14ac:dyDescent="0.15"/>
    <row r="5121" customFormat="1" ht="13" x14ac:dyDescent="0.15"/>
    <row r="5122" customFormat="1" ht="13" x14ac:dyDescent="0.15"/>
    <row r="5123" customFormat="1" ht="13" x14ac:dyDescent="0.15"/>
    <row r="5124" customFormat="1" ht="13" x14ac:dyDescent="0.15"/>
    <row r="5125" customFormat="1" ht="13" x14ac:dyDescent="0.15"/>
    <row r="5126" customFormat="1" ht="13" x14ac:dyDescent="0.15"/>
    <row r="5127" customFormat="1" ht="13" x14ac:dyDescent="0.15"/>
    <row r="5128" customFormat="1" ht="13" x14ac:dyDescent="0.15"/>
    <row r="5129" customFormat="1" ht="13" x14ac:dyDescent="0.15"/>
    <row r="5130" customFormat="1" ht="13" x14ac:dyDescent="0.15"/>
    <row r="5131" customFormat="1" ht="13" x14ac:dyDescent="0.15"/>
    <row r="5132" customFormat="1" ht="13" x14ac:dyDescent="0.15"/>
    <row r="5133" customFormat="1" ht="13" x14ac:dyDescent="0.15"/>
    <row r="5134" customFormat="1" ht="13" x14ac:dyDescent="0.15"/>
    <row r="5135" customFormat="1" ht="13" x14ac:dyDescent="0.15"/>
    <row r="5136" customFormat="1" ht="13" x14ac:dyDescent="0.15"/>
    <row r="5137" customFormat="1" ht="13" x14ac:dyDescent="0.15"/>
    <row r="5138" customFormat="1" ht="13" x14ac:dyDescent="0.15"/>
    <row r="5139" customFormat="1" ht="13" x14ac:dyDescent="0.15"/>
    <row r="5140" customFormat="1" ht="13" x14ac:dyDescent="0.15"/>
    <row r="5141" customFormat="1" ht="13" x14ac:dyDescent="0.15"/>
    <row r="5142" customFormat="1" ht="13" x14ac:dyDescent="0.15"/>
    <row r="5143" customFormat="1" ht="13" x14ac:dyDescent="0.15"/>
    <row r="5144" customFormat="1" ht="13" x14ac:dyDescent="0.15"/>
    <row r="5145" customFormat="1" ht="13" x14ac:dyDescent="0.15"/>
    <row r="5146" customFormat="1" ht="13" x14ac:dyDescent="0.15"/>
    <row r="5147" customFormat="1" ht="13" x14ac:dyDescent="0.15"/>
    <row r="5148" customFormat="1" ht="13" x14ac:dyDescent="0.15"/>
    <row r="5149" customFormat="1" ht="13" x14ac:dyDescent="0.15"/>
    <row r="5150" customFormat="1" ht="13" x14ac:dyDescent="0.15"/>
    <row r="5151" customFormat="1" ht="13" x14ac:dyDescent="0.15"/>
    <row r="5152" customFormat="1" ht="13" x14ac:dyDescent="0.15"/>
    <row r="5153" customFormat="1" ht="13" x14ac:dyDescent="0.15"/>
    <row r="5154" customFormat="1" ht="13" x14ac:dyDescent="0.15"/>
    <row r="5155" customFormat="1" ht="13" x14ac:dyDescent="0.15"/>
    <row r="5156" customFormat="1" ht="13" x14ac:dyDescent="0.15"/>
    <row r="5157" customFormat="1" ht="13" x14ac:dyDescent="0.15"/>
    <row r="5158" customFormat="1" ht="13" x14ac:dyDescent="0.15"/>
    <row r="5159" customFormat="1" ht="13" x14ac:dyDescent="0.15"/>
    <row r="5160" customFormat="1" ht="13" x14ac:dyDescent="0.15"/>
    <row r="5161" customFormat="1" ht="13" x14ac:dyDescent="0.15"/>
    <row r="5162" customFormat="1" ht="13" x14ac:dyDescent="0.15"/>
    <row r="5163" customFormat="1" ht="13" x14ac:dyDescent="0.15"/>
    <row r="5164" customFormat="1" ht="13" x14ac:dyDescent="0.15"/>
    <row r="5165" customFormat="1" ht="13" x14ac:dyDescent="0.15"/>
    <row r="5166" customFormat="1" ht="13" x14ac:dyDescent="0.15"/>
    <row r="5167" customFormat="1" ht="13" x14ac:dyDescent="0.15"/>
    <row r="5168" customFormat="1" ht="13" x14ac:dyDescent="0.15"/>
    <row r="5169" customFormat="1" ht="13" x14ac:dyDescent="0.15"/>
    <row r="5170" customFormat="1" ht="13" x14ac:dyDescent="0.15"/>
    <row r="5171" customFormat="1" ht="13" x14ac:dyDescent="0.15"/>
    <row r="5172" customFormat="1" ht="13" x14ac:dyDescent="0.15"/>
    <row r="5173" customFormat="1" ht="13" x14ac:dyDescent="0.15"/>
    <row r="5174" customFormat="1" ht="13" x14ac:dyDescent="0.15"/>
    <row r="5175" customFormat="1" ht="13" x14ac:dyDescent="0.15"/>
    <row r="5176" customFormat="1" ht="13" x14ac:dyDescent="0.15"/>
    <row r="5177" customFormat="1" ht="13" x14ac:dyDescent="0.15"/>
    <row r="5178" customFormat="1" ht="13" x14ac:dyDescent="0.15"/>
    <row r="5179" customFormat="1" ht="13" x14ac:dyDescent="0.15"/>
    <row r="5180" customFormat="1" ht="13" x14ac:dyDescent="0.15"/>
    <row r="5181" customFormat="1" ht="13" x14ac:dyDescent="0.15"/>
    <row r="5182" customFormat="1" ht="13" x14ac:dyDescent="0.15"/>
    <row r="5183" customFormat="1" ht="13" x14ac:dyDescent="0.15"/>
    <row r="5184" customFormat="1" ht="13" x14ac:dyDescent="0.15"/>
    <row r="5185" customFormat="1" ht="13" x14ac:dyDescent="0.15"/>
    <row r="5186" customFormat="1" ht="13" x14ac:dyDescent="0.15"/>
    <row r="5187" customFormat="1" ht="13" x14ac:dyDescent="0.15"/>
    <row r="5188" customFormat="1" ht="13" x14ac:dyDescent="0.15"/>
    <row r="5189" customFormat="1" ht="13" x14ac:dyDescent="0.15"/>
    <row r="5190" customFormat="1" ht="13" x14ac:dyDescent="0.15"/>
    <row r="5191" customFormat="1" ht="13" x14ac:dyDescent="0.15"/>
    <row r="5192" customFormat="1" ht="13" x14ac:dyDescent="0.15"/>
    <row r="5193" customFormat="1" ht="13" x14ac:dyDescent="0.15"/>
    <row r="5194" customFormat="1" ht="13" x14ac:dyDescent="0.15"/>
    <row r="5195" customFormat="1" ht="13" x14ac:dyDescent="0.15"/>
    <row r="5196" customFormat="1" ht="13" x14ac:dyDescent="0.15"/>
    <row r="5197" customFormat="1" ht="13" x14ac:dyDescent="0.15"/>
    <row r="5198" customFormat="1" ht="13" x14ac:dyDescent="0.15"/>
    <row r="5199" customFormat="1" ht="13" x14ac:dyDescent="0.15"/>
    <row r="5200" customFormat="1" ht="13" x14ac:dyDescent="0.15"/>
    <row r="5201" customFormat="1" ht="13" x14ac:dyDescent="0.15"/>
    <row r="5202" customFormat="1" ht="13" x14ac:dyDescent="0.15"/>
    <row r="5203" customFormat="1" ht="13" x14ac:dyDescent="0.15"/>
    <row r="5204" customFormat="1" ht="13" x14ac:dyDescent="0.15"/>
    <row r="5205" customFormat="1" ht="13" x14ac:dyDescent="0.15"/>
    <row r="5206" customFormat="1" ht="13" x14ac:dyDescent="0.15"/>
    <row r="5207" customFormat="1" ht="13" x14ac:dyDescent="0.15"/>
    <row r="5208" customFormat="1" ht="13" x14ac:dyDescent="0.15"/>
    <row r="5209" customFormat="1" ht="13" x14ac:dyDescent="0.15"/>
    <row r="5210" customFormat="1" ht="13" x14ac:dyDescent="0.15"/>
    <row r="5211" customFormat="1" ht="13" x14ac:dyDescent="0.15"/>
    <row r="5212" customFormat="1" ht="13" x14ac:dyDescent="0.15"/>
    <row r="5213" customFormat="1" ht="13" x14ac:dyDescent="0.15"/>
    <row r="5214" customFormat="1" ht="13" x14ac:dyDescent="0.15"/>
    <row r="5215" customFormat="1" ht="13" x14ac:dyDescent="0.15"/>
    <row r="5216" customFormat="1" ht="13" x14ac:dyDescent="0.15"/>
    <row r="5217" customFormat="1" ht="13" x14ac:dyDescent="0.15"/>
    <row r="5218" customFormat="1" ht="13" x14ac:dyDescent="0.15"/>
    <row r="5219" customFormat="1" ht="13" x14ac:dyDescent="0.15"/>
    <row r="5220" customFormat="1" ht="13" x14ac:dyDescent="0.15"/>
    <row r="5221" customFormat="1" ht="13" x14ac:dyDescent="0.15"/>
    <row r="5222" customFormat="1" ht="13" x14ac:dyDescent="0.15"/>
    <row r="5223" customFormat="1" ht="13" x14ac:dyDescent="0.15"/>
    <row r="5224" customFormat="1" ht="13" x14ac:dyDescent="0.15"/>
    <row r="5225" customFormat="1" ht="13" x14ac:dyDescent="0.15"/>
    <row r="5226" customFormat="1" ht="13" x14ac:dyDescent="0.15"/>
    <row r="5227" customFormat="1" ht="13" x14ac:dyDescent="0.15"/>
    <row r="5228" customFormat="1" ht="13" x14ac:dyDescent="0.15"/>
    <row r="5229" customFormat="1" ht="13" x14ac:dyDescent="0.15"/>
    <row r="5230" customFormat="1" ht="13" x14ac:dyDescent="0.15"/>
    <row r="5231" customFormat="1" ht="13" x14ac:dyDescent="0.15"/>
    <row r="5232" customFormat="1" ht="13" x14ac:dyDescent="0.15"/>
    <row r="5233" customFormat="1" ht="13" x14ac:dyDescent="0.15"/>
    <row r="5234" customFormat="1" ht="13" x14ac:dyDescent="0.15"/>
    <row r="5235" customFormat="1" ht="13" x14ac:dyDescent="0.15"/>
    <row r="5236" customFormat="1" ht="13" x14ac:dyDescent="0.15"/>
    <row r="5237" customFormat="1" ht="13" x14ac:dyDescent="0.15"/>
    <row r="5238" customFormat="1" ht="13" x14ac:dyDescent="0.15"/>
    <row r="5239" customFormat="1" ht="13" x14ac:dyDescent="0.15"/>
    <row r="5240" customFormat="1" ht="13" x14ac:dyDescent="0.15"/>
    <row r="5241" customFormat="1" ht="13" x14ac:dyDescent="0.15"/>
    <row r="5242" customFormat="1" ht="13" x14ac:dyDescent="0.15"/>
    <row r="5243" customFormat="1" ht="13" x14ac:dyDescent="0.15"/>
    <row r="5244" customFormat="1" ht="13" x14ac:dyDescent="0.15"/>
    <row r="5245" customFormat="1" ht="13" x14ac:dyDescent="0.15"/>
    <row r="5246" customFormat="1" ht="13" x14ac:dyDescent="0.15"/>
    <row r="5247" customFormat="1" ht="13" x14ac:dyDescent="0.15"/>
    <row r="5248" customFormat="1" ht="13" x14ac:dyDescent="0.15"/>
    <row r="5249" customFormat="1" ht="13" x14ac:dyDescent="0.15"/>
    <row r="5250" customFormat="1" ht="13" x14ac:dyDescent="0.15"/>
    <row r="5251" customFormat="1" ht="13" x14ac:dyDescent="0.15"/>
    <row r="5252" customFormat="1" ht="13" x14ac:dyDescent="0.15"/>
    <row r="5253" customFormat="1" ht="13" x14ac:dyDescent="0.15"/>
    <row r="5254" customFormat="1" ht="13" x14ac:dyDescent="0.15"/>
    <row r="5255" customFormat="1" ht="13" x14ac:dyDescent="0.15"/>
    <row r="5256" customFormat="1" ht="13" x14ac:dyDescent="0.15"/>
    <row r="5257" customFormat="1" ht="13" x14ac:dyDescent="0.15"/>
    <row r="5258" customFormat="1" ht="13" x14ac:dyDescent="0.15"/>
    <row r="5259" customFormat="1" ht="13" x14ac:dyDescent="0.15"/>
    <row r="5260" customFormat="1" ht="13" x14ac:dyDescent="0.15"/>
    <row r="5261" customFormat="1" ht="13" x14ac:dyDescent="0.15"/>
    <row r="5262" customFormat="1" ht="13" x14ac:dyDescent="0.15"/>
    <row r="5263" customFormat="1" ht="13" x14ac:dyDescent="0.15"/>
    <row r="5264" customFormat="1" ht="13" x14ac:dyDescent="0.15"/>
    <row r="5265" customFormat="1" ht="13" x14ac:dyDescent="0.15"/>
    <row r="5266" customFormat="1" ht="13" x14ac:dyDescent="0.15"/>
    <row r="5267" customFormat="1" ht="13" x14ac:dyDescent="0.15"/>
    <row r="5268" customFormat="1" ht="13" x14ac:dyDescent="0.15"/>
    <row r="5269" customFormat="1" ht="13" x14ac:dyDescent="0.15"/>
    <row r="5270" customFormat="1" ht="13" x14ac:dyDescent="0.15"/>
    <row r="5271" customFormat="1" ht="13" x14ac:dyDescent="0.15"/>
    <row r="5272" customFormat="1" ht="13" x14ac:dyDescent="0.15"/>
    <row r="5273" customFormat="1" ht="13" x14ac:dyDescent="0.15"/>
    <row r="5274" customFormat="1" ht="13" x14ac:dyDescent="0.15"/>
    <row r="5275" customFormat="1" ht="13" x14ac:dyDescent="0.15"/>
    <row r="5276" customFormat="1" ht="13" x14ac:dyDescent="0.15"/>
    <row r="5277" customFormat="1" ht="13" x14ac:dyDescent="0.15"/>
    <row r="5278" customFormat="1" ht="13" x14ac:dyDescent="0.15"/>
    <row r="5279" customFormat="1" ht="13" x14ac:dyDescent="0.15"/>
    <row r="5280" customFormat="1" ht="13" x14ac:dyDescent="0.15"/>
    <row r="5281" customFormat="1" ht="13" x14ac:dyDescent="0.15"/>
    <row r="5282" customFormat="1" ht="13" x14ac:dyDescent="0.15"/>
    <row r="5283" customFormat="1" ht="13" x14ac:dyDescent="0.15"/>
    <row r="5284" customFormat="1" ht="13" x14ac:dyDescent="0.15"/>
    <row r="5285" customFormat="1" ht="13" x14ac:dyDescent="0.15"/>
    <row r="5286" customFormat="1" ht="13" x14ac:dyDescent="0.15"/>
    <row r="5287" customFormat="1" ht="13" x14ac:dyDescent="0.15"/>
    <row r="5288" customFormat="1" ht="13" x14ac:dyDescent="0.15"/>
    <row r="5289" customFormat="1" ht="13" x14ac:dyDescent="0.15"/>
    <row r="5290" customFormat="1" ht="13" x14ac:dyDescent="0.15"/>
    <row r="5291" customFormat="1" ht="13" x14ac:dyDescent="0.15"/>
    <row r="5292" customFormat="1" ht="13" x14ac:dyDescent="0.15"/>
    <row r="5293" customFormat="1" ht="13" x14ac:dyDescent="0.15"/>
    <row r="5294" customFormat="1" ht="13" x14ac:dyDescent="0.15"/>
    <row r="5295" customFormat="1" ht="13" x14ac:dyDescent="0.15"/>
    <row r="5296" customFormat="1" ht="13" x14ac:dyDescent="0.15"/>
    <row r="5297" customFormat="1" ht="13" x14ac:dyDescent="0.15"/>
    <row r="5298" customFormat="1" ht="13" x14ac:dyDescent="0.15"/>
    <row r="5299" customFormat="1" ht="13" x14ac:dyDescent="0.15"/>
    <row r="5300" customFormat="1" ht="13" x14ac:dyDescent="0.15"/>
    <row r="5301" customFormat="1" ht="13" x14ac:dyDescent="0.15"/>
    <row r="5302" customFormat="1" ht="13" x14ac:dyDescent="0.15"/>
    <row r="5303" customFormat="1" ht="13" x14ac:dyDescent="0.15"/>
    <row r="5304" customFormat="1" ht="13" x14ac:dyDescent="0.15"/>
    <row r="5305" customFormat="1" ht="13" x14ac:dyDescent="0.15"/>
    <row r="5306" customFormat="1" ht="13" x14ac:dyDescent="0.15"/>
    <row r="5307" customFormat="1" ht="13" x14ac:dyDescent="0.15"/>
    <row r="5308" customFormat="1" ht="13" x14ac:dyDescent="0.15"/>
    <row r="5309" customFormat="1" ht="13" x14ac:dyDescent="0.15"/>
    <row r="5310" customFormat="1" ht="13" x14ac:dyDescent="0.15"/>
    <row r="5311" customFormat="1" ht="13" x14ac:dyDescent="0.15"/>
    <row r="5312" customFormat="1" ht="13" x14ac:dyDescent="0.15"/>
    <row r="5313" customFormat="1" ht="13" x14ac:dyDescent="0.15"/>
    <row r="5314" customFormat="1" ht="13" x14ac:dyDescent="0.15"/>
    <row r="5315" customFormat="1" ht="13" x14ac:dyDescent="0.15"/>
    <row r="5316" customFormat="1" ht="13" x14ac:dyDescent="0.15"/>
    <row r="5317" customFormat="1" ht="13" x14ac:dyDescent="0.15"/>
    <row r="5318" customFormat="1" ht="13" x14ac:dyDescent="0.15"/>
    <row r="5319" customFormat="1" ht="13" x14ac:dyDescent="0.15"/>
    <row r="5320" customFormat="1" ht="13" x14ac:dyDescent="0.15"/>
    <row r="5321" customFormat="1" ht="13" x14ac:dyDescent="0.15"/>
    <row r="5322" customFormat="1" ht="13" x14ac:dyDescent="0.15"/>
    <row r="5323" customFormat="1" ht="13" x14ac:dyDescent="0.15"/>
    <row r="5324" customFormat="1" ht="13" x14ac:dyDescent="0.15"/>
    <row r="5325" customFormat="1" ht="13" x14ac:dyDescent="0.15"/>
    <row r="5326" customFormat="1" ht="13" x14ac:dyDescent="0.15"/>
    <row r="5327" customFormat="1" ht="13" x14ac:dyDescent="0.15"/>
    <row r="5328" customFormat="1" ht="13" x14ac:dyDescent="0.15"/>
    <row r="5329" customFormat="1" ht="13" x14ac:dyDescent="0.15"/>
    <row r="5330" customFormat="1" ht="13" x14ac:dyDescent="0.15"/>
    <row r="5331" customFormat="1" ht="13" x14ac:dyDescent="0.15"/>
    <row r="5332" customFormat="1" ht="13" x14ac:dyDescent="0.15"/>
    <row r="5333" customFormat="1" ht="13" x14ac:dyDescent="0.15"/>
    <row r="5334" customFormat="1" ht="13" x14ac:dyDescent="0.15"/>
    <row r="5335" customFormat="1" ht="13" x14ac:dyDescent="0.15"/>
    <row r="5336" customFormat="1" ht="13" x14ac:dyDescent="0.15"/>
    <row r="5337" customFormat="1" ht="13" x14ac:dyDescent="0.15"/>
    <row r="5338" customFormat="1" ht="13" x14ac:dyDescent="0.15"/>
    <row r="5339" customFormat="1" ht="13" x14ac:dyDescent="0.15"/>
    <row r="5340" customFormat="1" ht="13" x14ac:dyDescent="0.15"/>
    <row r="5341" customFormat="1" ht="13" x14ac:dyDescent="0.15"/>
    <row r="5342" customFormat="1" ht="13" x14ac:dyDescent="0.15"/>
    <row r="5343" customFormat="1" ht="13" x14ac:dyDescent="0.15"/>
    <row r="5344" customFormat="1" ht="13" x14ac:dyDescent="0.15"/>
    <row r="5345" customFormat="1" ht="13" x14ac:dyDescent="0.15"/>
    <row r="5346" customFormat="1" ht="13" x14ac:dyDescent="0.15"/>
    <row r="5347" customFormat="1" ht="13" x14ac:dyDescent="0.15"/>
    <row r="5348" customFormat="1" ht="13" x14ac:dyDescent="0.15"/>
    <row r="5349" customFormat="1" ht="13" x14ac:dyDescent="0.15"/>
    <row r="5350" customFormat="1" ht="13" x14ac:dyDescent="0.15"/>
    <row r="5351" customFormat="1" ht="13" x14ac:dyDescent="0.15"/>
    <row r="5352" customFormat="1" ht="13" x14ac:dyDescent="0.15"/>
    <row r="5353" customFormat="1" ht="13" x14ac:dyDescent="0.15"/>
    <row r="5354" customFormat="1" ht="13" x14ac:dyDescent="0.15"/>
    <row r="5355" customFormat="1" ht="13" x14ac:dyDescent="0.15"/>
    <row r="5356" customFormat="1" ht="13" x14ac:dyDescent="0.15"/>
    <row r="5357" customFormat="1" ht="13" x14ac:dyDescent="0.15"/>
    <row r="5358" customFormat="1" ht="13" x14ac:dyDescent="0.15"/>
    <row r="5359" customFormat="1" ht="13" x14ac:dyDescent="0.15"/>
    <row r="5360" customFormat="1" ht="13" x14ac:dyDescent="0.15"/>
    <row r="5361" customFormat="1" ht="13" x14ac:dyDescent="0.15"/>
    <row r="5362" customFormat="1" ht="13" x14ac:dyDescent="0.15"/>
    <row r="5363" customFormat="1" ht="13" x14ac:dyDescent="0.15"/>
    <row r="5364" customFormat="1" ht="13" x14ac:dyDescent="0.15"/>
    <row r="5365" customFormat="1" ht="13" x14ac:dyDescent="0.15"/>
    <row r="5366" customFormat="1" ht="13" x14ac:dyDescent="0.15"/>
    <row r="5367" customFormat="1" ht="13" x14ac:dyDescent="0.15"/>
    <row r="5368" customFormat="1" ht="13" x14ac:dyDescent="0.15"/>
    <row r="5369" customFormat="1" ht="13" x14ac:dyDescent="0.15"/>
    <row r="5370" customFormat="1" ht="13" x14ac:dyDescent="0.15"/>
    <row r="5371" customFormat="1" ht="13" x14ac:dyDescent="0.15"/>
    <row r="5372" customFormat="1" ht="13" x14ac:dyDescent="0.15"/>
    <row r="5373" customFormat="1" ht="13" x14ac:dyDescent="0.15"/>
    <row r="5374" customFormat="1" ht="13" x14ac:dyDescent="0.15"/>
    <row r="5375" customFormat="1" ht="13" x14ac:dyDescent="0.15"/>
    <row r="5376" customFormat="1" ht="13" x14ac:dyDescent="0.15"/>
    <row r="5377" customFormat="1" ht="13" x14ac:dyDescent="0.15"/>
    <row r="5378" customFormat="1" ht="13" x14ac:dyDescent="0.15"/>
    <row r="5379" customFormat="1" ht="13" x14ac:dyDescent="0.15"/>
    <row r="5380" customFormat="1" ht="13" x14ac:dyDescent="0.15"/>
    <row r="5381" customFormat="1" ht="13" x14ac:dyDescent="0.15"/>
    <row r="5382" customFormat="1" ht="13" x14ac:dyDescent="0.15"/>
    <row r="5383" customFormat="1" ht="13" x14ac:dyDescent="0.15"/>
    <row r="5384" customFormat="1" ht="13" x14ac:dyDescent="0.15"/>
    <row r="5385" customFormat="1" ht="13" x14ac:dyDescent="0.15"/>
    <row r="5386" customFormat="1" ht="13" x14ac:dyDescent="0.15"/>
    <row r="5387" customFormat="1" ht="13" x14ac:dyDescent="0.15"/>
    <row r="5388" customFormat="1" ht="13" x14ac:dyDescent="0.15"/>
    <row r="5389" customFormat="1" ht="13" x14ac:dyDescent="0.15"/>
    <row r="5390" customFormat="1" ht="13" x14ac:dyDescent="0.15"/>
    <row r="5391" customFormat="1" ht="13" x14ac:dyDescent="0.15"/>
    <row r="5392" customFormat="1" ht="13" x14ac:dyDescent="0.15"/>
    <row r="5393" customFormat="1" ht="13" x14ac:dyDescent="0.15"/>
    <row r="5394" customFormat="1" ht="13" x14ac:dyDescent="0.15"/>
    <row r="5395" customFormat="1" ht="13" x14ac:dyDescent="0.15"/>
    <row r="5396" customFormat="1" ht="13" x14ac:dyDescent="0.15"/>
    <row r="5397" customFormat="1" ht="13" x14ac:dyDescent="0.15"/>
    <row r="5398" customFormat="1" ht="13" x14ac:dyDescent="0.15"/>
    <row r="5399" customFormat="1" ht="13" x14ac:dyDescent="0.15"/>
    <row r="5400" customFormat="1" ht="13" x14ac:dyDescent="0.15"/>
    <row r="5401" customFormat="1" ht="13" x14ac:dyDescent="0.15"/>
    <row r="5402" customFormat="1" ht="13" x14ac:dyDescent="0.15"/>
    <row r="5403" customFormat="1" ht="13" x14ac:dyDescent="0.15"/>
    <row r="5404" customFormat="1" ht="13" x14ac:dyDescent="0.15"/>
    <row r="5405" customFormat="1" ht="13" x14ac:dyDescent="0.15"/>
    <row r="5406" customFormat="1" ht="13" x14ac:dyDescent="0.15"/>
    <row r="5407" customFormat="1" ht="13" x14ac:dyDescent="0.15"/>
    <row r="5408" customFormat="1" ht="13" x14ac:dyDescent="0.15"/>
    <row r="5409" customFormat="1" ht="13" x14ac:dyDescent="0.15"/>
    <row r="5410" customFormat="1" ht="13" x14ac:dyDescent="0.15"/>
    <row r="5411" customFormat="1" ht="13" x14ac:dyDescent="0.15"/>
    <row r="5412" customFormat="1" ht="13" x14ac:dyDescent="0.15"/>
    <row r="5413" customFormat="1" ht="13" x14ac:dyDescent="0.15"/>
    <row r="5414" customFormat="1" ht="13" x14ac:dyDescent="0.15"/>
    <row r="5415" customFormat="1" ht="13" x14ac:dyDescent="0.15"/>
    <row r="5416" customFormat="1" ht="13" x14ac:dyDescent="0.15"/>
    <row r="5417" customFormat="1" ht="13" x14ac:dyDescent="0.15"/>
    <row r="5418" customFormat="1" ht="13" x14ac:dyDescent="0.15"/>
    <row r="5419" customFormat="1" ht="13" x14ac:dyDescent="0.15"/>
    <row r="5420" customFormat="1" ht="13" x14ac:dyDescent="0.15"/>
    <row r="5421" customFormat="1" ht="13" x14ac:dyDescent="0.15"/>
    <row r="5422" customFormat="1" ht="13" x14ac:dyDescent="0.15"/>
    <row r="5423" customFormat="1" ht="13" x14ac:dyDescent="0.15"/>
    <row r="5424" customFormat="1" ht="13" x14ac:dyDescent="0.15"/>
    <row r="5425" customFormat="1" ht="13" x14ac:dyDescent="0.15"/>
    <row r="5426" customFormat="1" ht="13" x14ac:dyDescent="0.15"/>
    <row r="5427" customFormat="1" ht="13" x14ac:dyDescent="0.15"/>
    <row r="5428" customFormat="1" ht="13" x14ac:dyDescent="0.15"/>
    <row r="5429" customFormat="1" ht="13" x14ac:dyDescent="0.15"/>
    <row r="5430" customFormat="1" ht="13" x14ac:dyDescent="0.15"/>
    <row r="5431" customFormat="1" ht="13" x14ac:dyDescent="0.15"/>
    <row r="5432" customFormat="1" ht="13" x14ac:dyDescent="0.15"/>
    <row r="5433" customFormat="1" ht="13" x14ac:dyDescent="0.15"/>
    <row r="5434" customFormat="1" ht="13" x14ac:dyDescent="0.15"/>
    <row r="5435" customFormat="1" ht="13" x14ac:dyDescent="0.15"/>
    <row r="5436" customFormat="1" ht="13" x14ac:dyDescent="0.15"/>
    <row r="5437" customFormat="1" ht="13" x14ac:dyDescent="0.15"/>
    <row r="5438" customFormat="1" ht="13" x14ac:dyDescent="0.15"/>
    <row r="5439" customFormat="1" ht="13" x14ac:dyDescent="0.15"/>
    <row r="5440" customFormat="1" ht="13" x14ac:dyDescent="0.15"/>
    <row r="5441" customFormat="1" ht="13" x14ac:dyDescent="0.15"/>
    <row r="5442" customFormat="1" ht="13" x14ac:dyDescent="0.15"/>
    <row r="5443" customFormat="1" ht="13" x14ac:dyDescent="0.15"/>
    <row r="5444" customFormat="1" ht="13" x14ac:dyDescent="0.15"/>
    <row r="5445" customFormat="1" ht="13" x14ac:dyDescent="0.15"/>
    <row r="5446" customFormat="1" ht="13" x14ac:dyDescent="0.15"/>
    <row r="5447" customFormat="1" ht="13" x14ac:dyDescent="0.15"/>
    <row r="5448" customFormat="1" ht="13" x14ac:dyDescent="0.15"/>
    <row r="5449" customFormat="1" ht="13" x14ac:dyDescent="0.15"/>
    <row r="5450" customFormat="1" ht="13" x14ac:dyDescent="0.15"/>
    <row r="5451" customFormat="1" ht="13" x14ac:dyDescent="0.15"/>
    <row r="5452" customFormat="1" ht="13" x14ac:dyDescent="0.15"/>
    <row r="5453" customFormat="1" ht="13" x14ac:dyDescent="0.15"/>
    <row r="5454" customFormat="1" ht="13" x14ac:dyDescent="0.15"/>
    <row r="5455" customFormat="1" ht="13" x14ac:dyDescent="0.15"/>
    <row r="5456" customFormat="1" ht="13" x14ac:dyDescent="0.15"/>
    <row r="5457" customFormat="1" ht="13" x14ac:dyDescent="0.15"/>
    <row r="5458" customFormat="1" ht="13" x14ac:dyDescent="0.15"/>
    <row r="5459" customFormat="1" ht="13" x14ac:dyDescent="0.15"/>
    <row r="5460" customFormat="1" ht="13" x14ac:dyDescent="0.15"/>
    <row r="5461" customFormat="1" ht="13" x14ac:dyDescent="0.15"/>
    <row r="5462" customFormat="1" ht="13" x14ac:dyDescent="0.15"/>
    <row r="5463" customFormat="1" ht="13" x14ac:dyDescent="0.15"/>
    <row r="5464" customFormat="1" ht="13" x14ac:dyDescent="0.15"/>
    <row r="5465" customFormat="1" ht="13" x14ac:dyDescent="0.15"/>
    <row r="5466" customFormat="1" ht="13" x14ac:dyDescent="0.15"/>
    <row r="5467" customFormat="1" ht="13" x14ac:dyDescent="0.15"/>
    <row r="5468" customFormat="1" ht="13" x14ac:dyDescent="0.15"/>
    <row r="5469" customFormat="1" ht="13" x14ac:dyDescent="0.15"/>
    <row r="5470" customFormat="1" ht="13" x14ac:dyDescent="0.15"/>
    <row r="5471" customFormat="1" ht="13" x14ac:dyDescent="0.15"/>
    <row r="5472" customFormat="1" ht="13" x14ac:dyDescent="0.15"/>
    <row r="5473" customFormat="1" ht="13" x14ac:dyDescent="0.15"/>
    <row r="5474" customFormat="1" ht="13" x14ac:dyDescent="0.15"/>
    <row r="5475" customFormat="1" ht="13" x14ac:dyDescent="0.15"/>
    <row r="5476" customFormat="1" ht="13" x14ac:dyDescent="0.15"/>
    <row r="5477" customFormat="1" ht="13" x14ac:dyDescent="0.15"/>
    <row r="5478" customFormat="1" ht="13" x14ac:dyDescent="0.15"/>
    <row r="5479" customFormat="1" ht="13" x14ac:dyDescent="0.15"/>
    <row r="5480" customFormat="1" ht="13" x14ac:dyDescent="0.15"/>
    <row r="5481" customFormat="1" ht="13" x14ac:dyDescent="0.15"/>
    <row r="5482" customFormat="1" ht="13" x14ac:dyDescent="0.15"/>
    <row r="5483" customFormat="1" ht="13" x14ac:dyDescent="0.15"/>
    <row r="5484" customFormat="1" ht="13" x14ac:dyDescent="0.15"/>
    <row r="5485" customFormat="1" ht="13" x14ac:dyDescent="0.15"/>
    <row r="5486" customFormat="1" ht="13" x14ac:dyDescent="0.15"/>
    <row r="5487" customFormat="1" ht="13" x14ac:dyDescent="0.15"/>
    <row r="5488" customFormat="1" ht="13" x14ac:dyDescent="0.15"/>
    <row r="5489" customFormat="1" ht="13" x14ac:dyDescent="0.15"/>
    <row r="5490" customFormat="1" ht="13" x14ac:dyDescent="0.15"/>
    <row r="5491" customFormat="1" ht="13" x14ac:dyDescent="0.15"/>
    <row r="5492" customFormat="1" ht="13" x14ac:dyDescent="0.15"/>
    <row r="5493" customFormat="1" ht="13" x14ac:dyDescent="0.15"/>
    <row r="5494" customFormat="1" ht="13" x14ac:dyDescent="0.15"/>
    <row r="5495" customFormat="1" ht="13" x14ac:dyDescent="0.15"/>
    <row r="5496" customFormat="1" ht="13" x14ac:dyDescent="0.15"/>
    <row r="5497" customFormat="1" ht="13" x14ac:dyDescent="0.15"/>
    <row r="5498" customFormat="1" ht="13" x14ac:dyDescent="0.15"/>
    <row r="5499" customFormat="1" ht="13" x14ac:dyDescent="0.15"/>
    <row r="5500" customFormat="1" ht="13" x14ac:dyDescent="0.15"/>
    <row r="5501" customFormat="1" ht="13" x14ac:dyDescent="0.15"/>
    <row r="5502" customFormat="1" ht="13" x14ac:dyDescent="0.15"/>
    <row r="5503" customFormat="1" ht="13" x14ac:dyDescent="0.15"/>
    <row r="5504" customFormat="1" ht="13" x14ac:dyDescent="0.15"/>
    <row r="5505" customFormat="1" ht="13" x14ac:dyDescent="0.15"/>
    <row r="5506" customFormat="1" ht="13" x14ac:dyDescent="0.15"/>
    <row r="5507" customFormat="1" ht="13" x14ac:dyDescent="0.15"/>
    <row r="5508" customFormat="1" ht="13" x14ac:dyDescent="0.15"/>
    <row r="5509" customFormat="1" ht="13" x14ac:dyDescent="0.15"/>
    <row r="5510" customFormat="1" ht="13" x14ac:dyDescent="0.15"/>
    <row r="5511" customFormat="1" ht="13" x14ac:dyDescent="0.15"/>
    <row r="5512" customFormat="1" ht="13" x14ac:dyDescent="0.15"/>
    <row r="5513" customFormat="1" ht="13" x14ac:dyDescent="0.15"/>
    <row r="5514" customFormat="1" ht="13" x14ac:dyDescent="0.15"/>
    <row r="5515" customFormat="1" ht="13" x14ac:dyDescent="0.15"/>
    <row r="5516" customFormat="1" ht="13" x14ac:dyDescent="0.15"/>
    <row r="5517" customFormat="1" ht="13" x14ac:dyDescent="0.15"/>
    <row r="5518" customFormat="1" ht="13" x14ac:dyDescent="0.15"/>
    <row r="5519" customFormat="1" ht="13" x14ac:dyDescent="0.15"/>
    <row r="5520" customFormat="1" ht="13" x14ac:dyDescent="0.15"/>
    <row r="5521" customFormat="1" ht="13" x14ac:dyDescent="0.15"/>
    <row r="5522" customFormat="1" ht="13" x14ac:dyDescent="0.15"/>
    <row r="5523" customFormat="1" ht="13" x14ac:dyDescent="0.15"/>
    <row r="5524" customFormat="1" ht="13" x14ac:dyDescent="0.15"/>
    <row r="5525" customFormat="1" ht="13" x14ac:dyDescent="0.15"/>
    <row r="5526" customFormat="1" ht="13" x14ac:dyDescent="0.15"/>
    <row r="5527" customFormat="1" ht="13" x14ac:dyDescent="0.15"/>
    <row r="5528" customFormat="1" ht="13" x14ac:dyDescent="0.15"/>
    <row r="5529" customFormat="1" ht="13" x14ac:dyDescent="0.15"/>
    <row r="5530" customFormat="1" ht="13" x14ac:dyDescent="0.15"/>
    <row r="5531" customFormat="1" ht="13" x14ac:dyDescent="0.15"/>
    <row r="5532" customFormat="1" ht="13" x14ac:dyDescent="0.15"/>
    <row r="5533" customFormat="1" ht="13" x14ac:dyDescent="0.15"/>
    <row r="5534" customFormat="1" ht="13" x14ac:dyDescent="0.15"/>
    <row r="5535" customFormat="1" ht="13" x14ac:dyDescent="0.15"/>
    <row r="5536" customFormat="1" ht="13" x14ac:dyDescent="0.15"/>
    <row r="5537" customFormat="1" ht="13" x14ac:dyDescent="0.15"/>
    <row r="5538" customFormat="1" ht="13" x14ac:dyDescent="0.15"/>
    <row r="5539" customFormat="1" ht="13" x14ac:dyDescent="0.15"/>
    <row r="5540" customFormat="1" ht="13" x14ac:dyDescent="0.15"/>
    <row r="5541" customFormat="1" ht="13" x14ac:dyDescent="0.15"/>
    <row r="5542" customFormat="1" ht="13" x14ac:dyDescent="0.15"/>
    <row r="5543" customFormat="1" ht="13" x14ac:dyDescent="0.15"/>
    <row r="5544" customFormat="1" ht="13" x14ac:dyDescent="0.15"/>
    <row r="5545" customFormat="1" ht="13" x14ac:dyDescent="0.15"/>
    <row r="5546" customFormat="1" ht="13" x14ac:dyDescent="0.15"/>
    <row r="5547" customFormat="1" ht="13" x14ac:dyDescent="0.15"/>
    <row r="5548" customFormat="1" ht="13" x14ac:dyDescent="0.15"/>
    <row r="5549" customFormat="1" ht="13" x14ac:dyDescent="0.15"/>
    <row r="5550" customFormat="1" ht="13" x14ac:dyDescent="0.15"/>
    <row r="5551" customFormat="1" ht="13" x14ac:dyDescent="0.15"/>
    <row r="5552" customFormat="1" ht="13" x14ac:dyDescent="0.15"/>
    <row r="5553" customFormat="1" ht="13" x14ac:dyDescent="0.15"/>
    <row r="5554" customFormat="1" ht="13" x14ac:dyDescent="0.15"/>
    <row r="5555" customFormat="1" ht="13" x14ac:dyDescent="0.15"/>
    <row r="5556" customFormat="1" ht="13" x14ac:dyDescent="0.15"/>
    <row r="5557" customFormat="1" ht="13" x14ac:dyDescent="0.15"/>
    <row r="5558" customFormat="1" ht="13" x14ac:dyDescent="0.15"/>
    <row r="5559" customFormat="1" ht="13" x14ac:dyDescent="0.15"/>
    <row r="5560" customFormat="1" ht="13" x14ac:dyDescent="0.15"/>
    <row r="5561" customFormat="1" ht="13" x14ac:dyDescent="0.15"/>
    <row r="5562" customFormat="1" ht="13" x14ac:dyDescent="0.15"/>
    <row r="5563" customFormat="1" ht="13" x14ac:dyDescent="0.15"/>
    <row r="5564" customFormat="1" ht="13" x14ac:dyDescent="0.15"/>
    <row r="5565" customFormat="1" ht="13" x14ac:dyDescent="0.15"/>
    <row r="5566" customFormat="1" ht="13" x14ac:dyDescent="0.15"/>
    <row r="5567" customFormat="1" ht="13" x14ac:dyDescent="0.15"/>
    <row r="5568" customFormat="1" ht="13" x14ac:dyDescent="0.15"/>
    <row r="5569" customFormat="1" ht="13" x14ac:dyDescent="0.15"/>
    <row r="5570" customFormat="1" ht="13" x14ac:dyDescent="0.15"/>
    <row r="5571" customFormat="1" ht="13" x14ac:dyDescent="0.15"/>
    <row r="5572" customFormat="1" ht="13" x14ac:dyDescent="0.15"/>
    <row r="5573" customFormat="1" ht="13" x14ac:dyDescent="0.15"/>
    <row r="5574" customFormat="1" ht="13" x14ac:dyDescent="0.15"/>
    <row r="5575" customFormat="1" ht="13" x14ac:dyDescent="0.15"/>
    <row r="5576" customFormat="1" ht="13" x14ac:dyDescent="0.15"/>
    <row r="5577" customFormat="1" ht="13" x14ac:dyDescent="0.15"/>
    <row r="5578" customFormat="1" ht="13" x14ac:dyDescent="0.15"/>
    <row r="5579" customFormat="1" ht="13" x14ac:dyDescent="0.15"/>
    <row r="5580" customFormat="1" ht="13" x14ac:dyDescent="0.15"/>
    <row r="5581" customFormat="1" ht="13" x14ac:dyDescent="0.15"/>
    <row r="5582" customFormat="1" ht="13" x14ac:dyDescent="0.15"/>
    <row r="5583" customFormat="1" ht="13" x14ac:dyDescent="0.15"/>
    <row r="5584" customFormat="1" ht="13" x14ac:dyDescent="0.15"/>
    <row r="5585" customFormat="1" ht="13" x14ac:dyDescent="0.15"/>
    <row r="5586" customFormat="1" ht="13" x14ac:dyDescent="0.15"/>
    <row r="5587" customFormat="1" ht="13" x14ac:dyDescent="0.15"/>
    <row r="5588" customFormat="1" ht="13" x14ac:dyDescent="0.15"/>
    <row r="5589" customFormat="1" ht="13" x14ac:dyDescent="0.15"/>
    <row r="5590" customFormat="1" ht="13" x14ac:dyDescent="0.15"/>
    <row r="5591" customFormat="1" ht="13" x14ac:dyDescent="0.15"/>
    <row r="5592" customFormat="1" ht="13" x14ac:dyDescent="0.15"/>
    <row r="5593" customFormat="1" ht="13" x14ac:dyDescent="0.15"/>
    <row r="5594" customFormat="1" ht="13" x14ac:dyDescent="0.15"/>
    <row r="5595" customFormat="1" ht="13" x14ac:dyDescent="0.15"/>
    <row r="5596" customFormat="1" ht="13" x14ac:dyDescent="0.15"/>
    <row r="5597" customFormat="1" ht="13" x14ac:dyDescent="0.15"/>
    <row r="5598" customFormat="1" ht="13" x14ac:dyDescent="0.15"/>
    <row r="5599" customFormat="1" ht="13" x14ac:dyDescent="0.15"/>
    <row r="5600" customFormat="1" ht="13" x14ac:dyDescent="0.15"/>
    <row r="5601" customFormat="1" ht="13" x14ac:dyDescent="0.15"/>
    <row r="5602" customFormat="1" ht="13" x14ac:dyDescent="0.15"/>
    <row r="5603" customFormat="1" ht="13" x14ac:dyDescent="0.15"/>
    <row r="5604" customFormat="1" ht="13" x14ac:dyDescent="0.15"/>
    <row r="5605" customFormat="1" ht="13" x14ac:dyDescent="0.15"/>
    <row r="5606" customFormat="1" ht="13" x14ac:dyDescent="0.15"/>
    <row r="5607" customFormat="1" ht="13" x14ac:dyDescent="0.15"/>
    <row r="5608" customFormat="1" ht="13" x14ac:dyDescent="0.15"/>
    <row r="5609" customFormat="1" ht="13" x14ac:dyDescent="0.15"/>
    <row r="5610" customFormat="1" ht="13" x14ac:dyDescent="0.15"/>
    <row r="5611" customFormat="1" ht="13" x14ac:dyDescent="0.15"/>
    <row r="5612" customFormat="1" ht="13" x14ac:dyDescent="0.15"/>
    <row r="5613" customFormat="1" ht="13" x14ac:dyDescent="0.15"/>
    <row r="5614" customFormat="1" ht="13" x14ac:dyDescent="0.15"/>
    <row r="5615" customFormat="1" ht="13" x14ac:dyDescent="0.15"/>
    <row r="5616" customFormat="1" ht="13" x14ac:dyDescent="0.15"/>
    <row r="5617" customFormat="1" ht="13" x14ac:dyDescent="0.15"/>
    <row r="5618" customFormat="1" ht="13" x14ac:dyDescent="0.15"/>
    <row r="5619" customFormat="1" ht="13" x14ac:dyDescent="0.15"/>
    <row r="5620" customFormat="1" ht="13" x14ac:dyDescent="0.15"/>
    <row r="5621" customFormat="1" ht="13" x14ac:dyDescent="0.15"/>
    <row r="5622" customFormat="1" ht="13" x14ac:dyDescent="0.15"/>
    <row r="5623" customFormat="1" ht="13" x14ac:dyDescent="0.15"/>
    <row r="5624" customFormat="1" ht="13" x14ac:dyDescent="0.15"/>
    <row r="5625" customFormat="1" ht="13" x14ac:dyDescent="0.15"/>
    <row r="5626" customFormat="1" ht="13" x14ac:dyDescent="0.15"/>
    <row r="5627" customFormat="1" ht="13" x14ac:dyDescent="0.15"/>
    <row r="5628" customFormat="1" ht="13" x14ac:dyDescent="0.15"/>
    <row r="5629" customFormat="1" ht="13" x14ac:dyDescent="0.15"/>
    <row r="5630" customFormat="1" ht="13" x14ac:dyDescent="0.15"/>
    <row r="5631" customFormat="1" ht="13" x14ac:dyDescent="0.15"/>
    <row r="5632" customFormat="1" ht="13" x14ac:dyDescent="0.15"/>
    <row r="5633" customFormat="1" ht="13" x14ac:dyDescent="0.15"/>
    <row r="5634" customFormat="1" ht="13" x14ac:dyDescent="0.15"/>
    <row r="5635" customFormat="1" ht="13" x14ac:dyDescent="0.15"/>
    <row r="5636" customFormat="1" ht="13" x14ac:dyDescent="0.15"/>
    <row r="5637" customFormat="1" ht="13" x14ac:dyDescent="0.15"/>
    <row r="5638" customFormat="1" ht="13" x14ac:dyDescent="0.15"/>
    <row r="5639" customFormat="1" ht="13" x14ac:dyDescent="0.15"/>
    <row r="5640" customFormat="1" ht="13" x14ac:dyDescent="0.15"/>
    <row r="5641" customFormat="1" ht="13" x14ac:dyDescent="0.15"/>
    <row r="5642" customFormat="1" ht="13" x14ac:dyDescent="0.15"/>
    <row r="5643" customFormat="1" ht="13" x14ac:dyDescent="0.15"/>
    <row r="5644" customFormat="1" ht="13" x14ac:dyDescent="0.15"/>
    <row r="5645" customFormat="1" ht="13" x14ac:dyDescent="0.15"/>
    <row r="5646" customFormat="1" ht="13" x14ac:dyDescent="0.15"/>
    <row r="5647" customFormat="1" ht="13" x14ac:dyDescent="0.15"/>
    <row r="5648" customFormat="1" ht="13" x14ac:dyDescent="0.15"/>
    <row r="5649" customFormat="1" ht="13" x14ac:dyDescent="0.15"/>
    <row r="5650" customFormat="1" ht="13" x14ac:dyDescent="0.15"/>
    <row r="5651" customFormat="1" ht="13" x14ac:dyDescent="0.15"/>
    <row r="5652" customFormat="1" ht="13" x14ac:dyDescent="0.15"/>
    <row r="5653" customFormat="1" ht="13" x14ac:dyDescent="0.15"/>
    <row r="5654" customFormat="1" ht="13" x14ac:dyDescent="0.15"/>
    <row r="5655" customFormat="1" ht="13" x14ac:dyDescent="0.15"/>
    <row r="5656" customFormat="1" ht="13" x14ac:dyDescent="0.15"/>
    <row r="5657" customFormat="1" ht="13" x14ac:dyDescent="0.15"/>
    <row r="5658" customFormat="1" ht="13" x14ac:dyDescent="0.15"/>
    <row r="5659" customFormat="1" ht="13" x14ac:dyDescent="0.15"/>
    <row r="5660" customFormat="1" ht="13" x14ac:dyDescent="0.15"/>
    <row r="5661" customFormat="1" ht="13" x14ac:dyDescent="0.15"/>
    <row r="5662" customFormat="1" ht="13" x14ac:dyDescent="0.15"/>
    <row r="5663" customFormat="1" ht="13" x14ac:dyDescent="0.15"/>
    <row r="5664" customFormat="1" ht="13" x14ac:dyDescent="0.15"/>
    <row r="5665" customFormat="1" ht="13" x14ac:dyDescent="0.15"/>
    <row r="5666" customFormat="1" ht="13" x14ac:dyDescent="0.15"/>
    <row r="5667" customFormat="1" ht="13" x14ac:dyDescent="0.15"/>
    <row r="5668" customFormat="1" ht="13" x14ac:dyDescent="0.15"/>
    <row r="5669" customFormat="1" ht="13" x14ac:dyDescent="0.15"/>
    <row r="5670" customFormat="1" ht="13" x14ac:dyDescent="0.15"/>
    <row r="5671" customFormat="1" ht="13" x14ac:dyDescent="0.15"/>
    <row r="5672" customFormat="1" ht="13" x14ac:dyDescent="0.15"/>
    <row r="5673" customFormat="1" ht="13" x14ac:dyDescent="0.15"/>
    <row r="5674" customFormat="1" ht="13" x14ac:dyDescent="0.15"/>
    <row r="5675" customFormat="1" ht="13" x14ac:dyDescent="0.15"/>
    <row r="5676" customFormat="1" ht="13" x14ac:dyDescent="0.15"/>
    <row r="5677" customFormat="1" ht="13" x14ac:dyDescent="0.15"/>
    <row r="5678" customFormat="1" ht="13" x14ac:dyDescent="0.15"/>
    <row r="5679" customFormat="1" ht="13" x14ac:dyDescent="0.15"/>
    <row r="5680" customFormat="1" ht="13" x14ac:dyDescent="0.15"/>
    <row r="5681" customFormat="1" ht="13" x14ac:dyDescent="0.15"/>
    <row r="5682" customFormat="1" ht="13" x14ac:dyDescent="0.15"/>
    <row r="5683" customFormat="1" ht="13" x14ac:dyDescent="0.15"/>
    <row r="5684" customFormat="1" ht="13" x14ac:dyDescent="0.15"/>
    <row r="5685" customFormat="1" ht="13" x14ac:dyDescent="0.15"/>
    <row r="5686" customFormat="1" ht="13" x14ac:dyDescent="0.15"/>
    <row r="5687" customFormat="1" ht="13" x14ac:dyDescent="0.15"/>
    <row r="5688" customFormat="1" ht="13" x14ac:dyDescent="0.15"/>
    <row r="5689" customFormat="1" ht="13" x14ac:dyDescent="0.15"/>
    <row r="5690" customFormat="1" ht="13" x14ac:dyDescent="0.15"/>
    <row r="5691" customFormat="1" ht="13" x14ac:dyDescent="0.15"/>
    <row r="5692" customFormat="1" ht="13" x14ac:dyDescent="0.15"/>
    <row r="5693" customFormat="1" ht="13" x14ac:dyDescent="0.15"/>
    <row r="5694" customFormat="1" ht="13" x14ac:dyDescent="0.15"/>
    <row r="5695" customFormat="1" ht="13" x14ac:dyDescent="0.15"/>
    <row r="5696" customFormat="1" ht="13" x14ac:dyDescent="0.15"/>
    <row r="5697" customFormat="1" ht="13" x14ac:dyDescent="0.15"/>
    <row r="5698" customFormat="1" ht="13" x14ac:dyDescent="0.15"/>
    <row r="5699" customFormat="1" ht="13" x14ac:dyDescent="0.15"/>
    <row r="5700" customFormat="1" ht="13" x14ac:dyDescent="0.15"/>
    <row r="5701" customFormat="1" ht="13" x14ac:dyDescent="0.15"/>
    <row r="5702" customFormat="1" ht="13" x14ac:dyDescent="0.15"/>
    <row r="5703" customFormat="1" ht="13" x14ac:dyDescent="0.15"/>
    <row r="5704" customFormat="1" ht="13" x14ac:dyDescent="0.15"/>
    <row r="5705" customFormat="1" ht="13" x14ac:dyDescent="0.15"/>
    <row r="5706" customFormat="1" ht="13" x14ac:dyDescent="0.15"/>
    <row r="5707" customFormat="1" ht="13" x14ac:dyDescent="0.15"/>
    <row r="5708" customFormat="1" ht="13" x14ac:dyDescent="0.15"/>
    <row r="5709" customFormat="1" ht="13" x14ac:dyDescent="0.15"/>
    <row r="5710" customFormat="1" ht="13" x14ac:dyDescent="0.15"/>
    <row r="5711" customFormat="1" ht="13" x14ac:dyDescent="0.15"/>
    <row r="5712" customFormat="1" ht="13" x14ac:dyDescent="0.15"/>
    <row r="5713" customFormat="1" ht="13" x14ac:dyDescent="0.15"/>
    <row r="5714" customFormat="1" ht="13" x14ac:dyDescent="0.15"/>
    <row r="5715" customFormat="1" ht="13" x14ac:dyDescent="0.15"/>
    <row r="5716" customFormat="1" ht="13" x14ac:dyDescent="0.15"/>
    <row r="5717" customFormat="1" ht="13" x14ac:dyDescent="0.15"/>
    <row r="5718" customFormat="1" ht="13" x14ac:dyDescent="0.15"/>
    <row r="5719" customFormat="1" ht="13" x14ac:dyDescent="0.15"/>
    <row r="5720" customFormat="1" ht="13" x14ac:dyDescent="0.15"/>
    <row r="5721" customFormat="1" ht="13" x14ac:dyDescent="0.15"/>
    <row r="5722" customFormat="1" ht="13" x14ac:dyDescent="0.15"/>
    <row r="5723" customFormat="1" ht="13" x14ac:dyDescent="0.15"/>
    <row r="5724" customFormat="1" ht="13" x14ac:dyDescent="0.15"/>
    <row r="5725" customFormat="1" ht="13" x14ac:dyDescent="0.15"/>
    <row r="5726" customFormat="1" ht="13" x14ac:dyDescent="0.15"/>
    <row r="5727" customFormat="1" ht="13" x14ac:dyDescent="0.15"/>
    <row r="5728" customFormat="1" ht="13" x14ac:dyDescent="0.15"/>
    <row r="5729" customFormat="1" ht="13" x14ac:dyDescent="0.15"/>
    <row r="5730" customFormat="1" ht="13" x14ac:dyDescent="0.15"/>
    <row r="5731" customFormat="1" ht="13" x14ac:dyDescent="0.15"/>
    <row r="5732" customFormat="1" ht="13" x14ac:dyDescent="0.15"/>
    <row r="5733" customFormat="1" ht="13" x14ac:dyDescent="0.15"/>
    <row r="5734" customFormat="1" ht="13" x14ac:dyDescent="0.15"/>
    <row r="5735" customFormat="1" ht="13" x14ac:dyDescent="0.15"/>
    <row r="5736" customFormat="1" ht="13" x14ac:dyDescent="0.15"/>
    <row r="5737" customFormat="1" ht="13" x14ac:dyDescent="0.15"/>
    <row r="5738" customFormat="1" ht="13" x14ac:dyDescent="0.15"/>
    <row r="5739" customFormat="1" ht="13" x14ac:dyDescent="0.15"/>
    <row r="5740" customFormat="1" ht="13" x14ac:dyDescent="0.15"/>
    <row r="5741" customFormat="1" ht="13" x14ac:dyDescent="0.15"/>
    <row r="5742" customFormat="1" ht="13" x14ac:dyDescent="0.15"/>
    <row r="5743" customFormat="1" ht="13" x14ac:dyDescent="0.15"/>
    <row r="5744" customFormat="1" ht="13" x14ac:dyDescent="0.15"/>
    <row r="5745" customFormat="1" ht="13" x14ac:dyDescent="0.15"/>
    <row r="5746" customFormat="1" ht="13" x14ac:dyDescent="0.15"/>
    <row r="5747" customFormat="1" ht="13" x14ac:dyDescent="0.15"/>
    <row r="5748" customFormat="1" ht="13" x14ac:dyDescent="0.15"/>
    <row r="5749" customFormat="1" ht="13" x14ac:dyDescent="0.15"/>
    <row r="5750" customFormat="1" ht="13" x14ac:dyDescent="0.15"/>
    <row r="5751" customFormat="1" ht="13" x14ac:dyDescent="0.15"/>
    <row r="5752" customFormat="1" ht="13" x14ac:dyDescent="0.15"/>
    <row r="5753" customFormat="1" ht="13" x14ac:dyDescent="0.15"/>
    <row r="5754" customFormat="1" ht="13" x14ac:dyDescent="0.15"/>
    <row r="5755" customFormat="1" ht="13" x14ac:dyDescent="0.15"/>
    <row r="5756" customFormat="1" ht="13" x14ac:dyDescent="0.15"/>
    <row r="5757" customFormat="1" ht="13" x14ac:dyDescent="0.15"/>
    <row r="5758" customFormat="1" ht="13" x14ac:dyDescent="0.15"/>
    <row r="5759" customFormat="1" ht="13" x14ac:dyDescent="0.15"/>
    <row r="5760" customFormat="1" ht="13" x14ac:dyDescent="0.15"/>
    <row r="5761" customFormat="1" ht="13" x14ac:dyDescent="0.15"/>
    <row r="5762" customFormat="1" ht="13" x14ac:dyDescent="0.15"/>
    <row r="5763" customFormat="1" ht="13" x14ac:dyDescent="0.15"/>
    <row r="5764" customFormat="1" ht="13" x14ac:dyDescent="0.15"/>
    <row r="5765" customFormat="1" ht="13" x14ac:dyDescent="0.15"/>
    <row r="5766" customFormat="1" ht="13" x14ac:dyDescent="0.15"/>
    <row r="5767" customFormat="1" ht="13" x14ac:dyDescent="0.15"/>
    <row r="5768" customFormat="1" ht="13" x14ac:dyDescent="0.15"/>
    <row r="5769" customFormat="1" ht="13" x14ac:dyDescent="0.15"/>
    <row r="5770" customFormat="1" ht="13" x14ac:dyDescent="0.15"/>
    <row r="5771" customFormat="1" ht="13" x14ac:dyDescent="0.15"/>
    <row r="5772" customFormat="1" ht="13" x14ac:dyDescent="0.15"/>
    <row r="5773" customFormat="1" ht="13" x14ac:dyDescent="0.15"/>
    <row r="5774" customFormat="1" ht="13" x14ac:dyDescent="0.15"/>
    <row r="5775" customFormat="1" ht="13" x14ac:dyDescent="0.15"/>
    <row r="5776" customFormat="1" ht="13" x14ac:dyDescent="0.15"/>
    <row r="5777" customFormat="1" ht="13" x14ac:dyDescent="0.15"/>
    <row r="5778" customFormat="1" ht="13" x14ac:dyDescent="0.15"/>
    <row r="5779" customFormat="1" ht="13" x14ac:dyDescent="0.15"/>
    <row r="5780" customFormat="1" ht="13" x14ac:dyDescent="0.15"/>
    <row r="5781" customFormat="1" ht="13" x14ac:dyDescent="0.15"/>
    <row r="5782" customFormat="1" ht="13" x14ac:dyDescent="0.15"/>
    <row r="5783" customFormat="1" ht="13" x14ac:dyDescent="0.15"/>
    <row r="5784" customFormat="1" ht="13" x14ac:dyDescent="0.15"/>
    <row r="5785" customFormat="1" ht="13" x14ac:dyDescent="0.15"/>
    <row r="5786" customFormat="1" ht="13" x14ac:dyDescent="0.15"/>
    <row r="5787" customFormat="1" ht="13" x14ac:dyDescent="0.15"/>
    <row r="5788" customFormat="1" ht="13" x14ac:dyDescent="0.15"/>
    <row r="5789" customFormat="1" ht="13" x14ac:dyDescent="0.15"/>
    <row r="5790" customFormat="1" ht="13" x14ac:dyDescent="0.15"/>
    <row r="5791" customFormat="1" ht="13" x14ac:dyDescent="0.15"/>
    <row r="5792" customFormat="1" ht="13" x14ac:dyDescent="0.15"/>
    <row r="5793" customFormat="1" ht="13" x14ac:dyDescent="0.15"/>
    <row r="5794" customFormat="1" ht="13" x14ac:dyDescent="0.15"/>
    <row r="5795" customFormat="1" ht="13" x14ac:dyDescent="0.15"/>
    <row r="5796" customFormat="1" ht="13" x14ac:dyDescent="0.15"/>
    <row r="5797" customFormat="1" ht="13" x14ac:dyDescent="0.15"/>
    <row r="5798" customFormat="1" ht="13" x14ac:dyDescent="0.15"/>
    <row r="5799" customFormat="1" ht="13" x14ac:dyDescent="0.15"/>
    <row r="5800" customFormat="1" ht="13" x14ac:dyDescent="0.15"/>
    <row r="5801" customFormat="1" ht="13" x14ac:dyDescent="0.15"/>
    <row r="5802" customFormat="1" ht="13" x14ac:dyDescent="0.15"/>
    <row r="5803" customFormat="1" ht="13" x14ac:dyDescent="0.15"/>
    <row r="5804" customFormat="1" ht="13" x14ac:dyDescent="0.15"/>
    <row r="5805" customFormat="1" ht="13" x14ac:dyDescent="0.15"/>
    <row r="5806" customFormat="1" ht="13" x14ac:dyDescent="0.15"/>
    <row r="5807" customFormat="1" ht="13" x14ac:dyDescent="0.15"/>
    <row r="5808" customFormat="1" ht="13" x14ac:dyDescent="0.15"/>
    <row r="5809" customFormat="1" ht="13" x14ac:dyDescent="0.15"/>
    <row r="5810" customFormat="1" ht="13" x14ac:dyDescent="0.15"/>
    <row r="5811" customFormat="1" ht="13" x14ac:dyDescent="0.15"/>
    <row r="5812" customFormat="1" ht="13" x14ac:dyDescent="0.15"/>
    <row r="5813" customFormat="1" ht="13" x14ac:dyDescent="0.15"/>
    <row r="5814" customFormat="1" ht="13" x14ac:dyDescent="0.15"/>
    <row r="5815" customFormat="1" ht="13" x14ac:dyDescent="0.15"/>
    <row r="5816" customFormat="1" ht="13" x14ac:dyDescent="0.15"/>
    <row r="5817" customFormat="1" ht="13" x14ac:dyDescent="0.15"/>
    <row r="5818" customFormat="1" ht="13" x14ac:dyDescent="0.15"/>
    <row r="5819" customFormat="1" ht="13" x14ac:dyDescent="0.15"/>
    <row r="5820" customFormat="1" ht="13" x14ac:dyDescent="0.15"/>
    <row r="5821" customFormat="1" ht="13" x14ac:dyDescent="0.15"/>
    <row r="5822" customFormat="1" ht="13" x14ac:dyDescent="0.15"/>
    <row r="5823" customFormat="1" ht="13" x14ac:dyDescent="0.15"/>
    <row r="5824" customFormat="1" ht="13" x14ac:dyDescent="0.15"/>
    <row r="5825" customFormat="1" ht="13" x14ac:dyDescent="0.15"/>
    <row r="5826" customFormat="1" ht="13" x14ac:dyDescent="0.15"/>
    <row r="5827" customFormat="1" ht="13" x14ac:dyDescent="0.15"/>
    <row r="5828" customFormat="1" ht="13" x14ac:dyDescent="0.15"/>
    <row r="5829" customFormat="1" ht="13" x14ac:dyDescent="0.15"/>
    <row r="5830" customFormat="1" ht="13" x14ac:dyDescent="0.15"/>
    <row r="5831" customFormat="1" ht="13" x14ac:dyDescent="0.15"/>
    <row r="5832" customFormat="1" ht="13" x14ac:dyDescent="0.15"/>
    <row r="5833" customFormat="1" ht="13" x14ac:dyDescent="0.15"/>
    <row r="5834" customFormat="1" ht="13" x14ac:dyDescent="0.15"/>
    <row r="5835" customFormat="1" ht="13" x14ac:dyDescent="0.15"/>
    <row r="5836" customFormat="1" ht="13" x14ac:dyDescent="0.15"/>
    <row r="5837" customFormat="1" ht="13" x14ac:dyDescent="0.15"/>
    <row r="5838" customFormat="1" ht="13" x14ac:dyDescent="0.15"/>
    <row r="5839" customFormat="1" ht="13" x14ac:dyDescent="0.15"/>
    <row r="5840" customFormat="1" ht="13" x14ac:dyDescent="0.15"/>
    <row r="5841" customFormat="1" ht="13" x14ac:dyDescent="0.15"/>
    <row r="5842" customFormat="1" ht="13" x14ac:dyDescent="0.15"/>
    <row r="5843" customFormat="1" ht="13" x14ac:dyDescent="0.15"/>
    <row r="5844" customFormat="1" ht="13" x14ac:dyDescent="0.15"/>
    <row r="5845" customFormat="1" ht="13" x14ac:dyDescent="0.15"/>
    <row r="5846" customFormat="1" ht="13" x14ac:dyDescent="0.15"/>
    <row r="5847" customFormat="1" ht="13" x14ac:dyDescent="0.15"/>
    <row r="5848" customFormat="1" ht="13" x14ac:dyDescent="0.15"/>
    <row r="5849" customFormat="1" ht="13" x14ac:dyDescent="0.15"/>
    <row r="5850" customFormat="1" ht="13" x14ac:dyDescent="0.15"/>
    <row r="5851" customFormat="1" ht="13" x14ac:dyDescent="0.15"/>
    <row r="5852" customFormat="1" ht="13" x14ac:dyDescent="0.15"/>
    <row r="5853" customFormat="1" ht="13" x14ac:dyDescent="0.15"/>
    <row r="5854" customFormat="1" ht="13" x14ac:dyDescent="0.15"/>
    <row r="5855" customFormat="1" ht="13" x14ac:dyDescent="0.15"/>
    <row r="5856" customFormat="1" ht="13" x14ac:dyDescent="0.15"/>
    <row r="5857" customFormat="1" ht="13" x14ac:dyDescent="0.15"/>
    <row r="5858" customFormat="1" ht="13" x14ac:dyDescent="0.15"/>
    <row r="5859" customFormat="1" ht="13" x14ac:dyDescent="0.15"/>
    <row r="5860" customFormat="1" ht="13" x14ac:dyDescent="0.15"/>
    <row r="5861" customFormat="1" ht="13" x14ac:dyDescent="0.15"/>
    <row r="5862" customFormat="1" ht="13" x14ac:dyDescent="0.15"/>
    <row r="5863" customFormat="1" ht="13" x14ac:dyDescent="0.15"/>
    <row r="5864" customFormat="1" ht="13" x14ac:dyDescent="0.15"/>
    <row r="5865" customFormat="1" ht="13" x14ac:dyDescent="0.15"/>
    <row r="5866" customFormat="1" ht="13" x14ac:dyDescent="0.15"/>
    <row r="5867" customFormat="1" ht="13" x14ac:dyDescent="0.15"/>
    <row r="5868" customFormat="1" ht="13" x14ac:dyDescent="0.15"/>
    <row r="5869" customFormat="1" ht="13" x14ac:dyDescent="0.15"/>
    <row r="5870" customFormat="1" ht="13" x14ac:dyDescent="0.15"/>
    <row r="5871" customFormat="1" ht="13" x14ac:dyDescent="0.15"/>
    <row r="5872" customFormat="1" ht="13" x14ac:dyDescent="0.15"/>
    <row r="5873" customFormat="1" ht="13" x14ac:dyDescent="0.15"/>
    <row r="5874" customFormat="1" ht="13" x14ac:dyDescent="0.15"/>
    <row r="5875" customFormat="1" ht="13" x14ac:dyDescent="0.15"/>
    <row r="5876" customFormat="1" ht="13" x14ac:dyDescent="0.15"/>
    <row r="5877" customFormat="1" ht="13" x14ac:dyDescent="0.15"/>
    <row r="5878" customFormat="1" ht="13" x14ac:dyDescent="0.15"/>
    <row r="5879" customFormat="1" ht="13" x14ac:dyDescent="0.15"/>
    <row r="5880" customFormat="1" ht="13" x14ac:dyDescent="0.15"/>
    <row r="5881" customFormat="1" ht="13" x14ac:dyDescent="0.15"/>
    <row r="5882" customFormat="1" ht="13" x14ac:dyDescent="0.15"/>
    <row r="5883" customFormat="1" ht="13" x14ac:dyDescent="0.15"/>
    <row r="5884" customFormat="1" ht="13" x14ac:dyDescent="0.15"/>
    <row r="5885" customFormat="1" ht="13" x14ac:dyDescent="0.15"/>
    <row r="5886" customFormat="1" ht="13" x14ac:dyDescent="0.15"/>
    <row r="5887" customFormat="1" ht="13" x14ac:dyDescent="0.15"/>
    <row r="5888" customFormat="1" ht="13" x14ac:dyDescent="0.15"/>
    <row r="5889" customFormat="1" ht="13" x14ac:dyDescent="0.15"/>
    <row r="5890" customFormat="1" ht="13" x14ac:dyDescent="0.15"/>
    <row r="5891" customFormat="1" ht="13" x14ac:dyDescent="0.15"/>
    <row r="5892" customFormat="1" ht="13" x14ac:dyDescent="0.15"/>
    <row r="5893" customFormat="1" ht="13" x14ac:dyDescent="0.15"/>
    <row r="5894" customFormat="1" ht="13" x14ac:dyDescent="0.15"/>
    <row r="5895" customFormat="1" ht="13" x14ac:dyDescent="0.15"/>
    <row r="5896" customFormat="1" ht="13" x14ac:dyDescent="0.15"/>
    <row r="5897" customFormat="1" ht="13" x14ac:dyDescent="0.15"/>
    <row r="5898" customFormat="1" ht="13" x14ac:dyDescent="0.15"/>
    <row r="5899" customFormat="1" ht="13" x14ac:dyDescent="0.15"/>
    <row r="5900" customFormat="1" ht="13" x14ac:dyDescent="0.15"/>
    <row r="5901" customFormat="1" ht="13" x14ac:dyDescent="0.15"/>
    <row r="5902" customFormat="1" ht="13" x14ac:dyDescent="0.15"/>
    <row r="5903" customFormat="1" ht="13" x14ac:dyDescent="0.15"/>
    <row r="5904" customFormat="1" ht="13" x14ac:dyDescent="0.15"/>
    <row r="5905" customFormat="1" ht="13" x14ac:dyDescent="0.15"/>
    <row r="5906" customFormat="1" ht="13" x14ac:dyDescent="0.15"/>
    <row r="5907" customFormat="1" ht="13" x14ac:dyDescent="0.15"/>
    <row r="5908" customFormat="1" ht="13" x14ac:dyDescent="0.15"/>
    <row r="5909" customFormat="1" ht="13" x14ac:dyDescent="0.15"/>
    <row r="5910" customFormat="1" ht="13" x14ac:dyDescent="0.15"/>
    <row r="5911" customFormat="1" ht="13" x14ac:dyDescent="0.15"/>
    <row r="5912" customFormat="1" ht="13" x14ac:dyDescent="0.15"/>
    <row r="5913" customFormat="1" ht="13" x14ac:dyDescent="0.15"/>
    <row r="5914" customFormat="1" ht="13" x14ac:dyDescent="0.15"/>
    <row r="5915" customFormat="1" ht="13" x14ac:dyDescent="0.15"/>
    <row r="5916" customFormat="1" ht="13" x14ac:dyDescent="0.15"/>
    <row r="5917" customFormat="1" ht="13" x14ac:dyDescent="0.15"/>
    <row r="5918" customFormat="1" ht="13" x14ac:dyDescent="0.15"/>
    <row r="5919" customFormat="1" ht="13" x14ac:dyDescent="0.15"/>
    <row r="5920" customFormat="1" ht="13" x14ac:dyDescent="0.15"/>
    <row r="5921" customFormat="1" ht="13" x14ac:dyDescent="0.15"/>
    <row r="5922" customFormat="1" ht="13" x14ac:dyDescent="0.15"/>
    <row r="5923" customFormat="1" ht="13" x14ac:dyDescent="0.15"/>
    <row r="5924" customFormat="1" ht="13" x14ac:dyDescent="0.15"/>
    <row r="5925" customFormat="1" ht="13" x14ac:dyDescent="0.15"/>
    <row r="5926" customFormat="1" ht="13" x14ac:dyDescent="0.15"/>
    <row r="5927" customFormat="1" ht="13" x14ac:dyDescent="0.15"/>
    <row r="5928" customFormat="1" ht="13" x14ac:dyDescent="0.15"/>
    <row r="5929" customFormat="1" ht="13" x14ac:dyDescent="0.15"/>
    <row r="5930" customFormat="1" ht="13" x14ac:dyDescent="0.15"/>
    <row r="5931" customFormat="1" ht="13" x14ac:dyDescent="0.15"/>
    <row r="5932" customFormat="1" ht="13" x14ac:dyDescent="0.15"/>
    <row r="5933" customFormat="1" ht="13" x14ac:dyDescent="0.15"/>
    <row r="5934" customFormat="1" ht="13" x14ac:dyDescent="0.15"/>
    <row r="5935" customFormat="1" ht="13" x14ac:dyDescent="0.15"/>
    <row r="5936" customFormat="1" ht="13" x14ac:dyDescent="0.15"/>
    <row r="5937" customFormat="1" ht="13" x14ac:dyDescent="0.15"/>
    <row r="5938" customFormat="1" ht="13" x14ac:dyDescent="0.15"/>
    <row r="5939" customFormat="1" ht="13" x14ac:dyDescent="0.15"/>
    <row r="5940" customFormat="1" ht="13" x14ac:dyDescent="0.15"/>
    <row r="5941" customFormat="1" ht="13" x14ac:dyDescent="0.15"/>
    <row r="5942" customFormat="1" ht="13" x14ac:dyDescent="0.15"/>
    <row r="5943" customFormat="1" ht="13" x14ac:dyDescent="0.15"/>
    <row r="5944" customFormat="1" ht="13" x14ac:dyDescent="0.15"/>
    <row r="5945" customFormat="1" ht="13" x14ac:dyDescent="0.15"/>
    <row r="5946" customFormat="1" ht="13" x14ac:dyDescent="0.15"/>
    <row r="5947" customFormat="1" ht="13" x14ac:dyDescent="0.15"/>
    <row r="5948" customFormat="1" ht="13" x14ac:dyDescent="0.15"/>
    <row r="5949" customFormat="1" ht="13" x14ac:dyDescent="0.15"/>
    <row r="5950" customFormat="1" ht="13" x14ac:dyDescent="0.15"/>
    <row r="5951" customFormat="1" ht="13" x14ac:dyDescent="0.15"/>
    <row r="5952" customFormat="1" ht="13" x14ac:dyDescent="0.15"/>
    <row r="5953" customFormat="1" ht="13" x14ac:dyDescent="0.15"/>
    <row r="5954" customFormat="1" ht="13" x14ac:dyDescent="0.15"/>
    <row r="5955" customFormat="1" ht="13" x14ac:dyDescent="0.15"/>
    <row r="5956" customFormat="1" ht="13" x14ac:dyDescent="0.15"/>
    <row r="5957" customFormat="1" ht="13" x14ac:dyDescent="0.15"/>
    <row r="5958" customFormat="1" ht="13" x14ac:dyDescent="0.15"/>
    <row r="5959" customFormat="1" ht="13" x14ac:dyDescent="0.15"/>
    <row r="5960" customFormat="1" ht="13" x14ac:dyDescent="0.15"/>
    <row r="5961" customFormat="1" ht="13" x14ac:dyDescent="0.15"/>
    <row r="5962" customFormat="1" ht="13" x14ac:dyDescent="0.15"/>
    <row r="5963" customFormat="1" ht="13" x14ac:dyDescent="0.15"/>
    <row r="5964" customFormat="1" ht="13" x14ac:dyDescent="0.15"/>
    <row r="5965" customFormat="1" ht="13" x14ac:dyDescent="0.15"/>
    <row r="5966" customFormat="1" ht="13" x14ac:dyDescent="0.15"/>
    <row r="5967" customFormat="1" ht="13" x14ac:dyDescent="0.15"/>
    <row r="5968" customFormat="1" ht="13" x14ac:dyDescent="0.15"/>
    <row r="5969" customFormat="1" ht="13" x14ac:dyDescent="0.15"/>
    <row r="5970" customFormat="1" ht="13" x14ac:dyDescent="0.15"/>
    <row r="5971" customFormat="1" ht="13" x14ac:dyDescent="0.15"/>
    <row r="5972" customFormat="1" ht="13" x14ac:dyDescent="0.15"/>
    <row r="5973" customFormat="1" ht="13" x14ac:dyDescent="0.15"/>
    <row r="5974" customFormat="1" ht="13" x14ac:dyDescent="0.15"/>
    <row r="5975" customFormat="1" ht="13" x14ac:dyDescent="0.15"/>
    <row r="5976" customFormat="1" ht="13" x14ac:dyDescent="0.15"/>
    <row r="5977" customFormat="1" ht="13" x14ac:dyDescent="0.15"/>
    <row r="5978" customFormat="1" ht="13" x14ac:dyDescent="0.15"/>
    <row r="5979" customFormat="1" ht="13" x14ac:dyDescent="0.15"/>
    <row r="5980" customFormat="1" ht="13" x14ac:dyDescent="0.15"/>
    <row r="5981" customFormat="1" ht="13" x14ac:dyDescent="0.15"/>
    <row r="5982" customFormat="1" ht="13" x14ac:dyDescent="0.15"/>
    <row r="5983" customFormat="1" ht="13" x14ac:dyDescent="0.15"/>
    <row r="5984" customFormat="1" ht="13" x14ac:dyDescent="0.15"/>
    <row r="5985" customFormat="1" ht="13" x14ac:dyDescent="0.15"/>
    <row r="5986" customFormat="1" ht="13" x14ac:dyDescent="0.15"/>
    <row r="5987" customFormat="1" ht="13" x14ac:dyDescent="0.15"/>
    <row r="5988" customFormat="1" ht="13" x14ac:dyDescent="0.15"/>
    <row r="5989" customFormat="1" ht="13" x14ac:dyDescent="0.15"/>
    <row r="5990" customFormat="1" ht="13" x14ac:dyDescent="0.15"/>
    <row r="5991" customFormat="1" ht="13" x14ac:dyDescent="0.15"/>
    <row r="5992" customFormat="1" ht="13" x14ac:dyDescent="0.15"/>
    <row r="5993" customFormat="1" ht="13" x14ac:dyDescent="0.15"/>
    <row r="5994" customFormat="1" ht="13" x14ac:dyDescent="0.15"/>
    <row r="5995" customFormat="1" ht="13" x14ac:dyDescent="0.15"/>
    <row r="5996" customFormat="1" ht="13" x14ac:dyDescent="0.15"/>
    <row r="5997" customFormat="1" ht="13" x14ac:dyDescent="0.15"/>
    <row r="5998" customFormat="1" ht="13" x14ac:dyDescent="0.15"/>
    <row r="5999" customFormat="1" ht="13" x14ac:dyDescent="0.15"/>
    <row r="6000" customFormat="1" ht="13" x14ac:dyDescent="0.15"/>
    <row r="6001" customFormat="1" ht="13" x14ac:dyDescent="0.15"/>
    <row r="6002" customFormat="1" ht="13" x14ac:dyDescent="0.15"/>
    <row r="6003" customFormat="1" ht="13" x14ac:dyDescent="0.15"/>
    <row r="6004" customFormat="1" ht="13" x14ac:dyDescent="0.15"/>
    <row r="6005" customFormat="1" ht="13" x14ac:dyDescent="0.15"/>
    <row r="6006" customFormat="1" ht="13" x14ac:dyDescent="0.15"/>
    <row r="6007" customFormat="1" ht="13" x14ac:dyDescent="0.15"/>
    <row r="6008" customFormat="1" ht="13" x14ac:dyDescent="0.15"/>
    <row r="6009" customFormat="1" ht="13" x14ac:dyDescent="0.15"/>
    <row r="6010" customFormat="1" ht="13" x14ac:dyDescent="0.15"/>
    <row r="6011" customFormat="1" ht="13" x14ac:dyDescent="0.15"/>
    <row r="6012" customFormat="1" ht="13" x14ac:dyDescent="0.15"/>
    <row r="6013" customFormat="1" ht="13" x14ac:dyDescent="0.15"/>
    <row r="6014" customFormat="1" ht="13" x14ac:dyDescent="0.15"/>
    <row r="6015" customFormat="1" ht="13" x14ac:dyDescent="0.15"/>
    <row r="6016" customFormat="1" ht="13" x14ac:dyDescent="0.15"/>
    <row r="6017" customFormat="1" ht="13" x14ac:dyDescent="0.15"/>
    <row r="6018" customFormat="1" ht="13" x14ac:dyDescent="0.15"/>
    <row r="6019" customFormat="1" ht="13" x14ac:dyDescent="0.15"/>
    <row r="6020" customFormat="1" ht="13" x14ac:dyDescent="0.15"/>
    <row r="6021" customFormat="1" ht="13" x14ac:dyDescent="0.15"/>
    <row r="6022" customFormat="1" ht="13" x14ac:dyDescent="0.15"/>
    <row r="6023" customFormat="1" ht="13" x14ac:dyDescent="0.15"/>
    <row r="6024" customFormat="1" ht="13" x14ac:dyDescent="0.15"/>
    <row r="6025" customFormat="1" ht="13" x14ac:dyDescent="0.15"/>
    <row r="6026" customFormat="1" ht="13" x14ac:dyDescent="0.15"/>
    <row r="6027" customFormat="1" ht="13" x14ac:dyDescent="0.15"/>
    <row r="6028" customFormat="1" ht="13" x14ac:dyDescent="0.15"/>
    <row r="6029" customFormat="1" ht="13" x14ac:dyDescent="0.15"/>
    <row r="6030" customFormat="1" ht="13" x14ac:dyDescent="0.15"/>
    <row r="6031" customFormat="1" ht="13" x14ac:dyDescent="0.15"/>
    <row r="6032" customFormat="1" ht="13" x14ac:dyDescent="0.15"/>
    <row r="6033" customFormat="1" ht="13" x14ac:dyDescent="0.15"/>
    <row r="6034" customFormat="1" ht="13" x14ac:dyDescent="0.15"/>
    <row r="6035" customFormat="1" ht="13" x14ac:dyDescent="0.15"/>
    <row r="6036" customFormat="1" ht="13" x14ac:dyDescent="0.15"/>
    <row r="6037" customFormat="1" ht="13" x14ac:dyDescent="0.15"/>
    <row r="6038" customFormat="1" ht="13" x14ac:dyDescent="0.15"/>
    <row r="6039" customFormat="1" ht="13" x14ac:dyDescent="0.15"/>
    <row r="6040" customFormat="1" ht="13" x14ac:dyDescent="0.15"/>
    <row r="6041" customFormat="1" ht="13" x14ac:dyDescent="0.15"/>
    <row r="6042" customFormat="1" ht="13" x14ac:dyDescent="0.15"/>
    <row r="6043" customFormat="1" ht="13" x14ac:dyDescent="0.15"/>
    <row r="6044" customFormat="1" ht="13" x14ac:dyDescent="0.15"/>
    <row r="6045" customFormat="1" ht="13" x14ac:dyDescent="0.15"/>
    <row r="6046" customFormat="1" ht="13" x14ac:dyDescent="0.15"/>
    <row r="6047" customFormat="1" ht="13" x14ac:dyDescent="0.15"/>
    <row r="6048" customFormat="1" ht="13" x14ac:dyDescent="0.15"/>
    <row r="6049" customFormat="1" ht="13" x14ac:dyDescent="0.15"/>
    <row r="6050" customFormat="1" ht="13" x14ac:dyDescent="0.15"/>
    <row r="6051" customFormat="1" ht="13" x14ac:dyDescent="0.15"/>
    <row r="6052" customFormat="1" ht="13" x14ac:dyDescent="0.15"/>
    <row r="6053" customFormat="1" ht="13" x14ac:dyDescent="0.15"/>
    <row r="6054" customFormat="1" ht="13" x14ac:dyDescent="0.15"/>
    <row r="6055" customFormat="1" ht="13" x14ac:dyDescent="0.15"/>
    <row r="6056" customFormat="1" ht="13" x14ac:dyDescent="0.15"/>
    <row r="6057" customFormat="1" ht="13" x14ac:dyDescent="0.15"/>
    <row r="6058" customFormat="1" ht="13" x14ac:dyDescent="0.15"/>
    <row r="6059" customFormat="1" ht="13" x14ac:dyDescent="0.15"/>
    <row r="6060" customFormat="1" ht="13" x14ac:dyDescent="0.15"/>
    <row r="6061" customFormat="1" ht="13" x14ac:dyDescent="0.15"/>
    <row r="6062" customFormat="1" ht="13" x14ac:dyDescent="0.15"/>
    <row r="6063" customFormat="1" ht="13" x14ac:dyDescent="0.15"/>
    <row r="6064" customFormat="1" ht="13" x14ac:dyDescent="0.15"/>
    <row r="6065" customFormat="1" ht="13" x14ac:dyDescent="0.15"/>
    <row r="6066" customFormat="1" ht="13" x14ac:dyDescent="0.15"/>
    <row r="6067" customFormat="1" ht="13" x14ac:dyDescent="0.15"/>
    <row r="6068" customFormat="1" ht="13" x14ac:dyDescent="0.15"/>
    <row r="6069" customFormat="1" ht="13" x14ac:dyDescent="0.15"/>
    <row r="6070" customFormat="1" ht="13" x14ac:dyDescent="0.15"/>
    <row r="6071" customFormat="1" ht="13" x14ac:dyDescent="0.15"/>
    <row r="6072" customFormat="1" ht="13" x14ac:dyDescent="0.15"/>
    <row r="6073" customFormat="1" ht="13" x14ac:dyDescent="0.15"/>
    <row r="6074" customFormat="1" ht="13" x14ac:dyDescent="0.15"/>
    <row r="6075" customFormat="1" ht="13" x14ac:dyDescent="0.15"/>
    <row r="6076" customFormat="1" ht="13" x14ac:dyDescent="0.15"/>
    <row r="6077" customFormat="1" ht="13" x14ac:dyDescent="0.15"/>
    <row r="6078" customFormat="1" ht="13" x14ac:dyDescent="0.15"/>
    <row r="6079" customFormat="1" ht="13" x14ac:dyDescent="0.15"/>
    <row r="6080" customFormat="1" ht="13" x14ac:dyDescent="0.15"/>
    <row r="6081" customFormat="1" ht="13" x14ac:dyDescent="0.15"/>
    <row r="6082" customFormat="1" ht="13" x14ac:dyDescent="0.15"/>
    <row r="6083" customFormat="1" ht="13" x14ac:dyDescent="0.15"/>
    <row r="6084" customFormat="1" ht="13" x14ac:dyDescent="0.15"/>
    <row r="6085" customFormat="1" ht="13" x14ac:dyDescent="0.15"/>
    <row r="6086" customFormat="1" ht="13" x14ac:dyDescent="0.15"/>
    <row r="6087" customFormat="1" ht="13" x14ac:dyDescent="0.15"/>
    <row r="6088" customFormat="1" ht="13" x14ac:dyDescent="0.15"/>
    <row r="6089" customFormat="1" ht="13" x14ac:dyDescent="0.15"/>
    <row r="6090" customFormat="1" ht="13" x14ac:dyDescent="0.15"/>
    <row r="6091" customFormat="1" ht="13" x14ac:dyDescent="0.15"/>
    <row r="6092" customFormat="1" ht="13" x14ac:dyDescent="0.15"/>
    <row r="6093" customFormat="1" ht="13" x14ac:dyDescent="0.15"/>
    <row r="6094" customFormat="1" ht="13" x14ac:dyDescent="0.15"/>
    <row r="6095" customFormat="1" ht="13" x14ac:dyDescent="0.15"/>
    <row r="6096" customFormat="1" ht="13" x14ac:dyDescent="0.15"/>
    <row r="6097" customFormat="1" ht="13" x14ac:dyDescent="0.15"/>
    <row r="6098" customFormat="1" ht="13" x14ac:dyDescent="0.15"/>
    <row r="6099" customFormat="1" ht="13" x14ac:dyDescent="0.15"/>
    <row r="6100" customFormat="1" ht="13" x14ac:dyDescent="0.15"/>
    <row r="6101" customFormat="1" ht="13" x14ac:dyDescent="0.15"/>
    <row r="6102" customFormat="1" ht="13" x14ac:dyDescent="0.15"/>
    <row r="6103" customFormat="1" ht="13" x14ac:dyDescent="0.15"/>
    <row r="6104" customFormat="1" ht="13" x14ac:dyDescent="0.15"/>
    <row r="6105" customFormat="1" ht="13" x14ac:dyDescent="0.15"/>
    <row r="6106" customFormat="1" ht="13" x14ac:dyDescent="0.15"/>
    <row r="6107" customFormat="1" ht="13" x14ac:dyDescent="0.15"/>
    <row r="6108" customFormat="1" ht="13" x14ac:dyDescent="0.15"/>
    <row r="6109" customFormat="1" ht="13" x14ac:dyDescent="0.15"/>
    <row r="6110" customFormat="1" ht="13" x14ac:dyDescent="0.15"/>
    <row r="6111" customFormat="1" ht="13" x14ac:dyDescent="0.15"/>
    <row r="6112" customFormat="1" ht="13" x14ac:dyDescent="0.15"/>
    <row r="6113" customFormat="1" ht="13" x14ac:dyDescent="0.15"/>
    <row r="6114" customFormat="1" ht="13" x14ac:dyDescent="0.15"/>
    <row r="6115" customFormat="1" ht="13" x14ac:dyDescent="0.15"/>
    <row r="6116" customFormat="1" ht="13" x14ac:dyDescent="0.15"/>
    <row r="6117" customFormat="1" ht="13" x14ac:dyDescent="0.15"/>
    <row r="6118" customFormat="1" ht="13" x14ac:dyDescent="0.15"/>
    <row r="6119" customFormat="1" ht="13" x14ac:dyDescent="0.15"/>
    <row r="6120" customFormat="1" ht="13" x14ac:dyDescent="0.15"/>
    <row r="6121" customFormat="1" ht="13" x14ac:dyDescent="0.15"/>
    <row r="6122" customFormat="1" ht="13" x14ac:dyDescent="0.15"/>
    <row r="6123" customFormat="1" ht="13" x14ac:dyDescent="0.15"/>
    <row r="6124" customFormat="1" ht="13" x14ac:dyDescent="0.15"/>
    <row r="6125" customFormat="1" ht="13" x14ac:dyDescent="0.15"/>
    <row r="6126" customFormat="1" ht="13" x14ac:dyDescent="0.15"/>
    <row r="6127" customFormat="1" ht="13" x14ac:dyDescent="0.15"/>
    <row r="6128" customFormat="1" ht="13" x14ac:dyDescent="0.15"/>
    <row r="6129" customFormat="1" ht="13" x14ac:dyDescent="0.15"/>
    <row r="6130" customFormat="1" ht="13" x14ac:dyDescent="0.15"/>
    <row r="6131" customFormat="1" ht="13" x14ac:dyDescent="0.15"/>
    <row r="6132" customFormat="1" ht="13" x14ac:dyDescent="0.15"/>
    <row r="6133" customFormat="1" ht="13" x14ac:dyDescent="0.15"/>
    <row r="6134" customFormat="1" ht="13" x14ac:dyDescent="0.15"/>
    <row r="6135" customFormat="1" ht="13" x14ac:dyDescent="0.15"/>
    <row r="6136" customFormat="1" ht="13" x14ac:dyDescent="0.15"/>
    <row r="6137" customFormat="1" ht="13" x14ac:dyDescent="0.15"/>
    <row r="6138" customFormat="1" ht="13" x14ac:dyDescent="0.15"/>
    <row r="6139" customFormat="1" ht="13" x14ac:dyDescent="0.15"/>
    <row r="6140" customFormat="1" ht="13" x14ac:dyDescent="0.15"/>
    <row r="6141" customFormat="1" ht="13" x14ac:dyDescent="0.15"/>
    <row r="6142" customFormat="1" ht="13" x14ac:dyDescent="0.15"/>
    <row r="6143" customFormat="1" ht="13" x14ac:dyDescent="0.15"/>
    <row r="6144" customFormat="1" ht="13" x14ac:dyDescent="0.15"/>
    <row r="6145" customFormat="1" ht="13" x14ac:dyDescent="0.15"/>
    <row r="6146" customFormat="1" ht="13" x14ac:dyDescent="0.15"/>
    <row r="6147" customFormat="1" ht="13" x14ac:dyDescent="0.15"/>
    <row r="6148" customFormat="1" ht="13" x14ac:dyDescent="0.15"/>
    <row r="6149" customFormat="1" ht="13" x14ac:dyDescent="0.15"/>
    <row r="6150" customFormat="1" ht="13" x14ac:dyDescent="0.15"/>
    <row r="6151" customFormat="1" ht="13" x14ac:dyDescent="0.15"/>
    <row r="6152" customFormat="1" ht="13" x14ac:dyDescent="0.15"/>
    <row r="6153" customFormat="1" ht="13" x14ac:dyDescent="0.15"/>
    <row r="6154" customFormat="1" ht="13" x14ac:dyDescent="0.15"/>
    <row r="6155" customFormat="1" ht="13" x14ac:dyDescent="0.15"/>
    <row r="6156" customFormat="1" ht="13" x14ac:dyDescent="0.15"/>
    <row r="6157" customFormat="1" ht="13" x14ac:dyDescent="0.15"/>
    <row r="6158" customFormat="1" ht="13" x14ac:dyDescent="0.15"/>
    <row r="6159" customFormat="1" ht="13" x14ac:dyDescent="0.15"/>
    <row r="6160" customFormat="1" ht="13" x14ac:dyDescent="0.15"/>
    <row r="6161" customFormat="1" ht="13" x14ac:dyDescent="0.15"/>
    <row r="6162" customFormat="1" ht="13" x14ac:dyDescent="0.15"/>
    <row r="6163" customFormat="1" ht="13" x14ac:dyDescent="0.15"/>
    <row r="6164" customFormat="1" ht="13" x14ac:dyDescent="0.15"/>
    <row r="6165" customFormat="1" ht="13" x14ac:dyDescent="0.15"/>
    <row r="6166" customFormat="1" ht="13" x14ac:dyDescent="0.15"/>
    <row r="6167" customFormat="1" ht="13" x14ac:dyDescent="0.15"/>
    <row r="6168" customFormat="1" ht="13" x14ac:dyDescent="0.15"/>
    <row r="6169" customFormat="1" ht="13" x14ac:dyDescent="0.15"/>
    <row r="6170" customFormat="1" ht="13" x14ac:dyDescent="0.15"/>
    <row r="6171" customFormat="1" ht="13" x14ac:dyDescent="0.15"/>
    <row r="6172" customFormat="1" ht="13" x14ac:dyDescent="0.15"/>
    <row r="6173" customFormat="1" ht="13" x14ac:dyDescent="0.15"/>
    <row r="6174" customFormat="1" ht="13" x14ac:dyDescent="0.15"/>
    <row r="6175" customFormat="1" ht="13" x14ac:dyDescent="0.15"/>
    <row r="6176" customFormat="1" ht="13" x14ac:dyDescent="0.15"/>
    <row r="6177" customFormat="1" ht="13" x14ac:dyDescent="0.15"/>
    <row r="6178" customFormat="1" ht="13" x14ac:dyDescent="0.15"/>
    <row r="6179" customFormat="1" ht="13" x14ac:dyDescent="0.15"/>
    <row r="6180" customFormat="1" ht="13" x14ac:dyDescent="0.15"/>
    <row r="6181" customFormat="1" ht="13" x14ac:dyDescent="0.15"/>
    <row r="6182" customFormat="1" ht="13" x14ac:dyDescent="0.15"/>
    <row r="6183" customFormat="1" ht="13" x14ac:dyDescent="0.15"/>
    <row r="6184" customFormat="1" ht="13" x14ac:dyDescent="0.15"/>
    <row r="6185" customFormat="1" ht="13" x14ac:dyDescent="0.15"/>
    <row r="6186" customFormat="1" ht="13" x14ac:dyDescent="0.15"/>
    <row r="6187" customFormat="1" ht="13" x14ac:dyDescent="0.15"/>
    <row r="6188" customFormat="1" ht="13" x14ac:dyDescent="0.15"/>
    <row r="6189" customFormat="1" ht="13" x14ac:dyDescent="0.15"/>
    <row r="6190" customFormat="1" ht="13" x14ac:dyDescent="0.15"/>
    <row r="6191" customFormat="1" ht="13" x14ac:dyDescent="0.15"/>
    <row r="6192" customFormat="1" ht="13" x14ac:dyDescent="0.15"/>
    <row r="6193" customFormat="1" ht="13" x14ac:dyDescent="0.15"/>
    <row r="6194" customFormat="1" ht="13" x14ac:dyDescent="0.15"/>
    <row r="6195" customFormat="1" ht="13" x14ac:dyDescent="0.15"/>
    <row r="6196" customFormat="1" ht="13" x14ac:dyDescent="0.15"/>
    <row r="6197" customFormat="1" ht="13" x14ac:dyDescent="0.15"/>
    <row r="6198" customFormat="1" ht="13" x14ac:dyDescent="0.15"/>
    <row r="6199" customFormat="1" ht="13" x14ac:dyDescent="0.15"/>
    <row r="6200" customFormat="1" ht="13" x14ac:dyDescent="0.15"/>
    <row r="6201" customFormat="1" ht="13" x14ac:dyDescent="0.15"/>
    <row r="6202" customFormat="1" ht="13" x14ac:dyDescent="0.15"/>
    <row r="6203" customFormat="1" ht="13" x14ac:dyDescent="0.15"/>
    <row r="6204" customFormat="1" ht="13" x14ac:dyDescent="0.15"/>
    <row r="6205" customFormat="1" ht="13" x14ac:dyDescent="0.15"/>
    <row r="6206" customFormat="1" ht="13" x14ac:dyDescent="0.15"/>
    <row r="6207" customFormat="1" ht="13" x14ac:dyDescent="0.15"/>
    <row r="6208" customFormat="1" ht="13" x14ac:dyDescent="0.15"/>
    <row r="6209" customFormat="1" ht="13" x14ac:dyDescent="0.15"/>
    <row r="6210" customFormat="1" ht="13" x14ac:dyDescent="0.15"/>
    <row r="6211" customFormat="1" ht="13" x14ac:dyDescent="0.15"/>
    <row r="6212" customFormat="1" ht="13" x14ac:dyDescent="0.15"/>
    <row r="6213" customFormat="1" ht="13" x14ac:dyDescent="0.15"/>
    <row r="6214" customFormat="1" ht="13" x14ac:dyDescent="0.15"/>
    <row r="6215" customFormat="1" ht="13" x14ac:dyDescent="0.15"/>
    <row r="6216" customFormat="1" ht="13" x14ac:dyDescent="0.15"/>
    <row r="6217" customFormat="1" ht="13" x14ac:dyDescent="0.15"/>
    <row r="6218" customFormat="1" ht="13" x14ac:dyDescent="0.15"/>
    <row r="6219" customFormat="1" ht="13" x14ac:dyDescent="0.15"/>
    <row r="6220" customFormat="1" ht="13" x14ac:dyDescent="0.15"/>
    <row r="6221" customFormat="1" ht="13" x14ac:dyDescent="0.15"/>
    <row r="6222" customFormat="1" ht="13" x14ac:dyDescent="0.15"/>
    <row r="6223" customFormat="1" ht="13" x14ac:dyDescent="0.15"/>
    <row r="6224" customFormat="1" ht="13" x14ac:dyDescent="0.15"/>
    <row r="6225" customFormat="1" ht="13" x14ac:dyDescent="0.15"/>
    <row r="6226" customFormat="1" ht="13" x14ac:dyDescent="0.15"/>
    <row r="6227" customFormat="1" ht="13" x14ac:dyDescent="0.15"/>
    <row r="6228" customFormat="1" ht="13" x14ac:dyDescent="0.15"/>
    <row r="6229" customFormat="1" ht="13" x14ac:dyDescent="0.15"/>
    <row r="6230" customFormat="1" ht="13" x14ac:dyDescent="0.15"/>
    <row r="6231" customFormat="1" ht="13" x14ac:dyDescent="0.15"/>
    <row r="6232" customFormat="1" ht="13" x14ac:dyDescent="0.15"/>
    <row r="6233" customFormat="1" ht="13" x14ac:dyDescent="0.15"/>
    <row r="6234" customFormat="1" ht="13" x14ac:dyDescent="0.15"/>
    <row r="6235" customFormat="1" ht="13" x14ac:dyDescent="0.15"/>
    <row r="6236" customFormat="1" ht="13" x14ac:dyDescent="0.15"/>
    <row r="6237" customFormat="1" ht="13" x14ac:dyDescent="0.15"/>
    <row r="6238" customFormat="1" ht="13" x14ac:dyDescent="0.15"/>
    <row r="6239" customFormat="1" ht="13" x14ac:dyDescent="0.15"/>
    <row r="6240" customFormat="1" ht="13" x14ac:dyDescent="0.15"/>
    <row r="6241" customFormat="1" ht="13" x14ac:dyDescent="0.15"/>
    <row r="6242" customFormat="1" ht="13" x14ac:dyDescent="0.15"/>
    <row r="6243" customFormat="1" ht="13" x14ac:dyDescent="0.15"/>
    <row r="6244" customFormat="1" ht="13" x14ac:dyDescent="0.15"/>
    <row r="6245" customFormat="1" ht="13" x14ac:dyDescent="0.15"/>
    <row r="6246" customFormat="1" ht="13" x14ac:dyDescent="0.15"/>
    <row r="6247" customFormat="1" ht="13" x14ac:dyDescent="0.15"/>
    <row r="6248" customFormat="1" ht="13" x14ac:dyDescent="0.15"/>
    <row r="6249" customFormat="1" ht="13" x14ac:dyDescent="0.15"/>
    <row r="6250" customFormat="1" ht="13" x14ac:dyDescent="0.15"/>
    <row r="6251" customFormat="1" ht="13" x14ac:dyDescent="0.15"/>
    <row r="6252" customFormat="1" ht="13" x14ac:dyDescent="0.15"/>
    <row r="6253" customFormat="1" ht="13" x14ac:dyDescent="0.15"/>
    <row r="6254" customFormat="1" ht="13" x14ac:dyDescent="0.15"/>
    <row r="6255" customFormat="1" ht="13" x14ac:dyDescent="0.15"/>
    <row r="6256" customFormat="1" ht="13" x14ac:dyDescent="0.15"/>
    <row r="6257" customFormat="1" ht="13" x14ac:dyDescent="0.15"/>
    <row r="6258" customFormat="1" ht="13" x14ac:dyDescent="0.15"/>
    <row r="6259" customFormat="1" ht="13" x14ac:dyDescent="0.15"/>
    <row r="6260" customFormat="1" ht="13" x14ac:dyDescent="0.15"/>
    <row r="6261" customFormat="1" ht="13" x14ac:dyDescent="0.15"/>
    <row r="6262" customFormat="1" ht="13" x14ac:dyDescent="0.15"/>
    <row r="6263" customFormat="1" ht="13" x14ac:dyDescent="0.15"/>
    <row r="6264" customFormat="1" ht="13" x14ac:dyDescent="0.15"/>
    <row r="6265" customFormat="1" ht="13" x14ac:dyDescent="0.15"/>
    <row r="6266" customFormat="1" ht="13" x14ac:dyDescent="0.15"/>
    <row r="6267" customFormat="1" ht="13" x14ac:dyDescent="0.15"/>
    <row r="6268" customFormat="1" ht="13" x14ac:dyDescent="0.15"/>
    <row r="6269" customFormat="1" ht="13" x14ac:dyDescent="0.15"/>
    <row r="6270" customFormat="1" ht="13" x14ac:dyDescent="0.15"/>
    <row r="6271" customFormat="1" ht="13" x14ac:dyDescent="0.15"/>
    <row r="6272" customFormat="1" ht="13" x14ac:dyDescent="0.15"/>
    <row r="6273" customFormat="1" ht="13" x14ac:dyDescent="0.15"/>
    <row r="6274" customFormat="1" ht="13" x14ac:dyDescent="0.15"/>
    <row r="6275" customFormat="1" ht="13" x14ac:dyDescent="0.15"/>
    <row r="6276" customFormat="1" ht="13" x14ac:dyDescent="0.15"/>
    <row r="6277" customFormat="1" ht="13" x14ac:dyDescent="0.15"/>
    <row r="6278" customFormat="1" ht="13" x14ac:dyDescent="0.15"/>
    <row r="6279" customFormat="1" ht="13" x14ac:dyDescent="0.15"/>
    <row r="6280" customFormat="1" ht="13" x14ac:dyDescent="0.15"/>
    <row r="6281" customFormat="1" ht="13" x14ac:dyDescent="0.15"/>
    <row r="6282" customFormat="1" ht="13" x14ac:dyDescent="0.15"/>
    <row r="6283" customFormat="1" ht="13" x14ac:dyDescent="0.15"/>
    <row r="6284" customFormat="1" ht="13" x14ac:dyDescent="0.15"/>
    <row r="6285" customFormat="1" ht="13" x14ac:dyDescent="0.15"/>
    <row r="6286" customFormat="1" ht="13" x14ac:dyDescent="0.15"/>
    <row r="6287" customFormat="1" ht="13" x14ac:dyDescent="0.15"/>
    <row r="6288" customFormat="1" ht="13" x14ac:dyDescent="0.15"/>
    <row r="6289" customFormat="1" ht="13" x14ac:dyDescent="0.15"/>
    <row r="6290" customFormat="1" ht="13" x14ac:dyDescent="0.15"/>
    <row r="6291" customFormat="1" ht="13" x14ac:dyDescent="0.15"/>
    <row r="6292" customFormat="1" ht="13" x14ac:dyDescent="0.15"/>
    <row r="6293" customFormat="1" ht="13" x14ac:dyDescent="0.15"/>
    <row r="6294" customFormat="1" ht="13" x14ac:dyDescent="0.15"/>
    <row r="6295" customFormat="1" ht="13" x14ac:dyDescent="0.15"/>
    <row r="6296" customFormat="1" ht="13" x14ac:dyDescent="0.15"/>
    <row r="6297" customFormat="1" ht="13" x14ac:dyDescent="0.15"/>
    <row r="6298" customFormat="1" ht="13" x14ac:dyDescent="0.15"/>
    <row r="6299" customFormat="1" ht="13" x14ac:dyDescent="0.15"/>
    <row r="6300" customFormat="1" ht="13" x14ac:dyDescent="0.15"/>
    <row r="6301" customFormat="1" ht="13" x14ac:dyDescent="0.15"/>
    <row r="6302" customFormat="1" ht="13" x14ac:dyDescent="0.15"/>
    <row r="6303" customFormat="1" ht="13" x14ac:dyDescent="0.15"/>
    <row r="6304" customFormat="1" ht="13" x14ac:dyDescent="0.15"/>
    <row r="6305" customFormat="1" ht="13" x14ac:dyDescent="0.15"/>
    <row r="6306" customFormat="1" ht="13" x14ac:dyDescent="0.15"/>
    <row r="6307" customFormat="1" ht="13" x14ac:dyDescent="0.15"/>
    <row r="6308" customFormat="1" ht="13" x14ac:dyDescent="0.15"/>
    <row r="6309" customFormat="1" ht="13" x14ac:dyDescent="0.15"/>
    <row r="6310" customFormat="1" ht="13" x14ac:dyDescent="0.15"/>
    <row r="6311" customFormat="1" ht="13" x14ac:dyDescent="0.15"/>
    <row r="6312" customFormat="1" ht="13" x14ac:dyDescent="0.15"/>
    <row r="6313" customFormat="1" ht="13" x14ac:dyDescent="0.15"/>
    <row r="6314" customFormat="1" ht="13" x14ac:dyDescent="0.15"/>
    <row r="6315" customFormat="1" ht="13" x14ac:dyDescent="0.15"/>
    <row r="6316" customFormat="1" ht="13" x14ac:dyDescent="0.15"/>
    <row r="6317" customFormat="1" ht="13" x14ac:dyDescent="0.15"/>
    <row r="6318" customFormat="1" ht="13" x14ac:dyDescent="0.15"/>
    <row r="6319" customFormat="1" ht="13" x14ac:dyDescent="0.15"/>
    <row r="6320" customFormat="1" ht="13" x14ac:dyDescent="0.15"/>
    <row r="6321" customFormat="1" ht="13" x14ac:dyDescent="0.15"/>
    <row r="6322" customFormat="1" ht="13" x14ac:dyDescent="0.15"/>
    <row r="6323" customFormat="1" ht="13" x14ac:dyDescent="0.15"/>
    <row r="6324" customFormat="1" ht="13" x14ac:dyDescent="0.15"/>
    <row r="6325" customFormat="1" ht="13" x14ac:dyDescent="0.15"/>
    <row r="6326" customFormat="1" ht="13" x14ac:dyDescent="0.15"/>
    <row r="6327" customFormat="1" ht="13" x14ac:dyDescent="0.15"/>
    <row r="6328" customFormat="1" ht="13" x14ac:dyDescent="0.15"/>
    <row r="6329" customFormat="1" ht="13" x14ac:dyDescent="0.15"/>
    <row r="6330" customFormat="1" ht="13" x14ac:dyDescent="0.15"/>
    <row r="6331" customFormat="1" ht="13" x14ac:dyDescent="0.15"/>
    <row r="6332" customFormat="1" ht="13" x14ac:dyDescent="0.15"/>
    <row r="6333" customFormat="1" ht="13" x14ac:dyDescent="0.15"/>
    <row r="6334" customFormat="1" ht="13" x14ac:dyDescent="0.15"/>
    <row r="6335" customFormat="1" ht="13" x14ac:dyDescent="0.15"/>
    <row r="6336" customFormat="1" ht="13" x14ac:dyDescent="0.15"/>
    <row r="6337" customFormat="1" ht="13" x14ac:dyDescent="0.15"/>
    <row r="6338" customFormat="1" ht="13" x14ac:dyDescent="0.15"/>
    <row r="6339" customFormat="1" ht="13" x14ac:dyDescent="0.15"/>
    <row r="6340" customFormat="1" ht="13" x14ac:dyDescent="0.15"/>
    <row r="6341" customFormat="1" ht="13" x14ac:dyDescent="0.15"/>
    <row r="6342" customFormat="1" ht="13" x14ac:dyDescent="0.15"/>
    <row r="6343" customFormat="1" ht="13" x14ac:dyDescent="0.15"/>
    <row r="6344" customFormat="1" ht="13" x14ac:dyDescent="0.15"/>
    <row r="6345" customFormat="1" ht="13" x14ac:dyDescent="0.15"/>
    <row r="6346" customFormat="1" ht="13" x14ac:dyDescent="0.15"/>
    <row r="6347" customFormat="1" ht="13" x14ac:dyDescent="0.15"/>
    <row r="6348" customFormat="1" ht="13" x14ac:dyDescent="0.15"/>
    <row r="6349" customFormat="1" ht="13" x14ac:dyDescent="0.15"/>
    <row r="6350" customFormat="1" ht="13" x14ac:dyDescent="0.15"/>
    <row r="6351" customFormat="1" ht="13" x14ac:dyDescent="0.15"/>
    <row r="6352" customFormat="1" ht="13" x14ac:dyDescent="0.15"/>
    <row r="6353" customFormat="1" ht="13" x14ac:dyDescent="0.15"/>
    <row r="6354" customFormat="1" ht="13" x14ac:dyDescent="0.15"/>
    <row r="6355" customFormat="1" ht="13" x14ac:dyDescent="0.15"/>
    <row r="6356" customFormat="1" ht="13" x14ac:dyDescent="0.15"/>
    <row r="6357" customFormat="1" ht="13" x14ac:dyDescent="0.15"/>
    <row r="6358" customFormat="1" ht="13" x14ac:dyDescent="0.15"/>
    <row r="6359" customFormat="1" ht="13" x14ac:dyDescent="0.15"/>
    <row r="6360" customFormat="1" ht="13" x14ac:dyDescent="0.15"/>
    <row r="6361" customFormat="1" ht="13" x14ac:dyDescent="0.15"/>
    <row r="6362" customFormat="1" ht="13" x14ac:dyDescent="0.15"/>
    <row r="6363" customFormat="1" ht="13" x14ac:dyDescent="0.15"/>
    <row r="6364" customFormat="1" ht="13" x14ac:dyDescent="0.15"/>
    <row r="6365" customFormat="1" ht="13" x14ac:dyDescent="0.15"/>
    <row r="6366" customFormat="1" ht="13" x14ac:dyDescent="0.15"/>
    <row r="6367" customFormat="1" ht="13" x14ac:dyDescent="0.15"/>
    <row r="6368" customFormat="1" ht="13" x14ac:dyDescent="0.15"/>
    <row r="6369" customFormat="1" ht="13" x14ac:dyDescent="0.15"/>
    <row r="6370" customFormat="1" ht="13" x14ac:dyDescent="0.15"/>
    <row r="6371" customFormat="1" ht="13" x14ac:dyDescent="0.15"/>
    <row r="6372" customFormat="1" ht="13" x14ac:dyDescent="0.15"/>
    <row r="6373" customFormat="1" ht="13" x14ac:dyDescent="0.15"/>
    <row r="6374" customFormat="1" ht="13" x14ac:dyDescent="0.15"/>
    <row r="6375" customFormat="1" ht="13" x14ac:dyDescent="0.15"/>
    <row r="6376" customFormat="1" ht="13" x14ac:dyDescent="0.15"/>
    <row r="6377" customFormat="1" ht="13" x14ac:dyDescent="0.15"/>
    <row r="6378" customFormat="1" ht="13" x14ac:dyDescent="0.15"/>
    <row r="6379" customFormat="1" ht="13" x14ac:dyDescent="0.15"/>
    <row r="6380" customFormat="1" ht="13" x14ac:dyDescent="0.15"/>
    <row r="6381" customFormat="1" ht="13" x14ac:dyDescent="0.15"/>
    <row r="6382" customFormat="1" ht="13" x14ac:dyDescent="0.15"/>
    <row r="6383" customFormat="1" ht="13" x14ac:dyDescent="0.15"/>
    <row r="6384" customFormat="1" ht="13" x14ac:dyDescent="0.15"/>
    <row r="6385" customFormat="1" ht="13" x14ac:dyDescent="0.15"/>
    <row r="6386" customFormat="1" ht="13" x14ac:dyDescent="0.15"/>
    <row r="6387" customFormat="1" ht="13" x14ac:dyDescent="0.15"/>
    <row r="6388" customFormat="1" ht="13" x14ac:dyDescent="0.15"/>
    <row r="6389" customFormat="1" ht="13" x14ac:dyDescent="0.15"/>
    <row r="6390" customFormat="1" ht="13" x14ac:dyDescent="0.15"/>
    <row r="6391" customFormat="1" ht="13" x14ac:dyDescent="0.15"/>
    <row r="6392" customFormat="1" ht="13" x14ac:dyDescent="0.15"/>
    <row r="6393" customFormat="1" ht="13" x14ac:dyDescent="0.15"/>
    <row r="6394" customFormat="1" ht="13" x14ac:dyDescent="0.15"/>
    <row r="6395" customFormat="1" ht="13" x14ac:dyDescent="0.15"/>
    <row r="6396" customFormat="1" ht="13" x14ac:dyDescent="0.15"/>
    <row r="6397" customFormat="1" ht="13" x14ac:dyDescent="0.15"/>
    <row r="6398" customFormat="1" ht="13" x14ac:dyDescent="0.15"/>
    <row r="6399" customFormat="1" ht="13" x14ac:dyDescent="0.15"/>
    <row r="6400" customFormat="1" ht="13" x14ac:dyDescent="0.15"/>
    <row r="6401" customFormat="1" ht="13" x14ac:dyDescent="0.15"/>
    <row r="6402" customFormat="1" ht="13" x14ac:dyDescent="0.15"/>
    <row r="6403" customFormat="1" ht="13" x14ac:dyDescent="0.15"/>
    <row r="6404" customFormat="1" ht="13" x14ac:dyDescent="0.15"/>
    <row r="6405" customFormat="1" ht="13" x14ac:dyDescent="0.15"/>
    <row r="6406" customFormat="1" ht="13" x14ac:dyDescent="0.15"/>
    <row r="6407" customFormat="1" ht="13" x14ac:dyDescent="0.15"/>
    <row r="6408" customFormat="1" ht="13" x14ac:dyDescent="0.15"/>
    <row r="6409" customFormat="1" ht="13" x14ac:dyDescent="0.15"/>
    <row r="6410" customFormat="1" ht="13" x14ac:dyDescent="0.15"/>
    <row r="6411" customFormat="1" ht="13" x14ac:dyDescent="0.15"/>
    <row r="6412" customFormat="1" ht="13" x14ac:dyDescent="0.15"/>
    <row r="6413" customFormat="1" ht="13" x14ac:dyDescent="0.15"/>
    <row r="6414" customFormat="1" ht="13" x14ac:dyDescent="0.15"/>
    <row r="6415" customFormat="1" ht="13" x14ac:dyDescent="0.15"/>
    <row r="6416" customFormat="1" ht="13" x14ac:dyDescent="0.15"/>
    <row r="6417" customFormat="1" ht="13" x14ac:dyDescent="0.15"/>
    <row r="6418" customFormat="1" ht="13" x14ac:dyDescent="0.15"/>
    <row r="6419" customFormat="1" ht="13" x14ac:dyDescent="0.15"/>
    <row r="6420" customFormat="1" ht="13" x14ac:dyDescent="0.15"/>
    <row r="6421" customFormat="1" ht="13" x14ac:dyDescent="0.15"/>
    <row r="6422" customFormat="1" ht="13" x14ac:dyDescent="0.15"/>
    <row r="6423" customFormat="1" ht="13" x14ac:dyDescent="0.15"/>
    <row r="6424" customFormat="1" ht="13" x14ac:dyDescent="0.15"/>
    <row r="6425" customFormat="1" ht="13" x14ac:dyDescent="0.15"/>
    <row r="6426" customFormat="1" ht="13" x14ac:dyDescent="0.15"/>
    <row r="6427" customFormat="1" ht="13" x14ac:dyDescent="0.15"/>
    <row r="6428" customFormat="1" ht="13" x14ac:dyDescent="0.15"/>
    <row r="6429" customFormat="1" ht="13" x14ac:dyDescent="0.15"/>
    <row r="6430" customFormat="1" ht="13" x14ac:dyDescent="0.15"/>
    <row r="6431" customFormat="1" ht="13" x14ac:dyDescent="0.15"/>
    <row r="6432" customFormat="1" ht="13" x14ac:dyDescent="0.15"/>
    <row r="6433" customFormat="1" ht="13" x14ac:dyDescent="0.15"/>
    <row r="6434" customFormat="1" ht="13" x14ac:dyDescent="0.15"/>
    <row r="6435" customFormat="1" ht="13" x14ac:dyDescent="0.15"/>
    <row r="6436" customFormat="1" ht="13" x14ac:dyDescent="0.15"/>
    <row r="6437" customFormat="1" ht="13" x14ac:dyDescent="0.15"/>
    <row r="6438" customFormat="1" ht="13" x14ac:dyDescent="0.15"/>
    <row r="6439" customFormat="1" ht="13" x14ac:dyDescent="0.15"/>
    <row r="6440" customFormat="1" ht="13" x14ac:dyDescent="0.15"/>
    <row r="6441" customFormat="1" ht="13" x14ac:dyDescent="0.15"/>
    <row r="6442" customFormat="1" ht="13" x14ac:dyDescent="0.15"/>
    <row r="6443" customFormat="1" ht="13" x14ac:dyDescent="0.15"/>
    <row r="6444" customFormat="1" ht="13" x14ac:dyDescent="0.15"/>
    <row r="6445" customFormat="1" ht="13" x14ac:dyDescent="0.15"/>
    <row r="6446" customFormat="1" ht="13" x14ac:dyDescent="0.15"/>
    <row r="6447" customFormat="1" ht="13" x14ac:dyDescent="0.15"/>
    <row r="6448" customFormat="1" ht="13" x14ac:dyDescent="0.15"/>
    <row r="6449" customFormat="1" ht="13" x14ac:dyDescent="0.15"/>
    <row r="6450" customFormat="1" ht="13" x14ac:dyDescent="0.15"/>
    <row r="6451" customFormat="1" ht="13" x14ac:dyDescent="0.15"/>
    <row r="6452" customFormat="1" ht="13" x14ac:dyDescent="0.15"/>
    <row r="6453" customFormat="1" ht="13" x14ac:dyDescent="0.15"/>
    <row r="6454" customFormat="1" ht="13" x14ac:dyDescent="0.15"/>
    <row r="6455" customFormat="1" ht="13" x14ac:dyDescent="0.15"/>
    <row r="6456" customFormat="1" ht="13" x14ac:dyDescent="0.15"/>
    <row r="6457" customFormat="1" ht="13" x14ac:dyDescent="0.15"/>
    <row r="6458" customFormat="1" ht="13" x14ac:dyDescent="0.15"/>
    <row r="6459" customFormat="1" ht="13" x14ac:dyDescent="0.15"/>
    <row r="6460" customFormat="1" ht="13" x14ac:dyDescent="0.15"/>
    <row r="6461" customFormat="1" ht="13" x14ac:dyDescent="0.15"/>
    <row r="6462" customFormat="1" ht="13" x14ac:dyDescent="0.15"/>
    <row r="6463" customFormat="1" ht="13" x14ac:dyDescent="0.15"/>
    <row r="6464" customFormat="1" ht="13" x14ac:dyDescent="0.15"/>
    <row r="6465" customFormat="1" ht="13" x14ac:dyDescent="0.15"/>
    <row r="6466" customFormat="1" ht="13" x14ac:dyDescent="0.15"/>
    <row r="6467" customFormat="1" ht="13" x14ac:dyDescent="0.15"/>
    <row r="6468" customFormat="1" ht="13" x14ac:dyDescent="0.15"/>
    <row r="6469" customFormat="1" ht="13" x14ac:dyDescent="0.15"/>
    <row r="6470" customFormat="1" ht="13" x14ac:dyDescent="0.15"/>
    <row r="6471" customFormat="1" ht="13" x14ac:dyDescent="0.15"/>
    <row r="6472" customFormat="1" ht="13" x14ac:dyDescent="0.15"/>
    <row r="6473" customFormat="1" ht="13" x14ac:dyDescent="0.15"/>
    <row r="6474" customFormat="1" ht="13" x14ac:dyDescent="0.15"/>
    <row r="6475" customFormat="1" ht="13" x14ac:dyDescent="0.15"/>
    <row r="6476" customFormat="1" ht="13" x14ac:dyDescent="0.15"/>
    <row r="6477" customFormat="1" ht="13" x14ac:dyDescent="0.15"/>
    <row r="6478" customFormat="1" ht="13" x14ac:dyDescent="0.15"/>
    <row r="6479" customFormat="1" ht="13" x14ac:dyDescent="0.15"/>
    <row r="6480" customFormat="1" ht="13" x14ac:dyDescent="0.15"/>
    <row r="6481" customFormat="1" ht="13" x14ac:dyDescent="0.15"/>
    <row r="6482" customFormat="1" ht="13" x14ac:dyDescent="0.15"/>
    <row r="6483" customFormat="1" ht="13" x14ac:dyDescent="0.15"/>
    <row r="6484" customFormat="1" ht="13" x14ac:dyDescent="0.15"/>
    <row r="6485" customFormat="1" ht="13" x14ac:dyDescent="0.15"/>
    <row r="6486" customFormat="1" ht="13" x14ac:dyDescent="0.15"/>
    <row r="6487" customFormat="1" ht="13" x14ac:dyDescent="0.15"/>
    <row r="6488" customFormat="1" ht="13" x14ac:dyDescent="0.15"/>
    <row r="6489" customFormat="1" ht="13" x14ac:dyDescent="0.15"/>
    <row r="6490" customFormat="1" ht="13" x14ac:dyDescent="0.15"/>
    <row r="6491" customFormat="1" ht="13" x14ac:dyDescent="0.15"/>
    <row r="6492" customFormat="1" ht="13" x14ac:dyDescent="0.15"/>
    <row r="6493" customFormat="1" ht="13" x14ac:dyDescent="0.15"/>
    <row r="6494" customFormat="1" ht="13" x14ac:dyDescent="0.15"/>
    <row r="6495" customFormat="1" ht="13" x14ac:dyDescent="0.15"/>
    <row r="6496" customFormat="1" ht="13" x14ac:dyDescent="0.15"/>
    <row r="6497" customFormat="1" ht="13" x14ac:dyDescent="0.15"/>
    <row r="6498" customFormat="1" ht="13" x14ac:dyDescent="0.15"/>
    <row r="6499" customFormat="1" ht="13" x14ac:dyDescent="0.15"/>
    <row r="6500" customFormat="1" ht="13" x14ac:dyDescent="0.15"/>
    <row r="6501" customFormat="1" ht="13" x14ac:dyDescent="0.15"/>
    <row r="6502" customFormat="1" ht="13" x14ac:dyDescent="0.15"/>
    <row r="6503" customFormat="1" ht="13" x14ac:dyDescent="0.15"/>
    <row r="6504" customFormat="1" ht="13" x14ac:dyDescent="0.15"/>
    <row r="6505" customFormat="1" ht="13" x14ac:dyDescent="0.15"/>
    <row r="6506" customFormat="1" ht="13" x14ac:dyDescent="0.15"/>
    <row r="6507" customFormat="1" ht="13" x14ac:dyDescent="0.15"/>
    <row r="6508" customFormat="1" ht="13" x14ac:dyDescent="0.15"/>
    <row r="6509" customFormat="1" ht="13" x14ac:dyDescent="0.15"/>
    <row r="6510" customFormat="1" ht="13" x14ac:dyDescent="0.15"/>
    <row r="6511" customFormat="1" ht="13" x14ac:dyDescent="0.15"/>
    <row r="6512" customFormat="1" ht="13" x14ac:dyDescent="0.15"/>
    <row r="6513" customFormat="1" ht="13" x14ac:dyDescent="0.15"/>
    <row r="6514" customFormat="1" ht="13" x14ac:dyDescent="0.15"/>
    <row r="6515" customFormat="1" ht="13" x14ac:dyDescent="0.15"/>
    <row r="6516" customFormat="1" ht="13" x14ac:dyDescent="0.15"/>
    <row r="6517" customFormat="1" ht="13" x14ac:dyDescent="0.15"/>
    <row r="6518" customFormat="1" ht="13" x14ac:dyDescent="0.15"/>
    <row r="6519" customFormat="1" ht="13" x14ac:dyDescent="0.15"/>
    <row r="6520" customFormat="1" ht="13" x14ac:dyDescent="0.15"/>
    <row r="6521" customFormat="1" ht="13" x14ac:dyDescent="0.15"/>
    <row r="6522" customFormat="1" ht="13" x14ac:dyDescent="0.15"/>
    <row r="6523" customFormat="1" ht="13" x14ac:dyDescent="0.15"/>
    <row r="6524" customFormat="1" ht="13" x14ac:dyDescent="0.15"/>
    <row r="6525" customFormat="1" ht="13" x14ac:dyDescent="0.15"/>
    <row r="6526" customFormat="1" ht="13" x14ac:dyDescent="0.15"/>
    <row r="6527" customFormat="1" ht="13" x14ac:dyDescent="0.15"/>
    <row r="6528" customFormat="1" ht="13" x14ac:dyDescent="0.15"/>
    <row r="6529" customFormat="1" ht="13" x14ac:dyDescent="0.15"/>
    <row r="6530" customFormat="1" ht="13" x14ac:dyDescent="0.15"/>
    <row r="6531" customFormat="1" ht="13" x14ac:dyDescent="0.15"/>
    <row r="6532" customFormat="1" ht="13" x14ac:dyDescent="0.15"/>
    <row r="6533" customFormat="1" ht="13" x14ac:dyDescent="0.15"/>
    <row r="6534" customFormat="1" ht="13" x14ac:dyDescent="0.15"/>
    <row r="6535" customFormat="1" ht="13" x14ac:dyDescent="0.15"/>
    <row r="6536" customFormat="1" ht="13" x14ac:dyDescent="0.15"/>
    <row r="6537" customFormat="1" ht="13" x14ac:dyDescent="0.15"/>
    <row r="6538" customFormat="1" ht="13" x14ac:dyDescent="0.15"/>
    <row r="6539" customFormat="1" ht="13" x14ac:dyDescent="0.15"/>
    <row r="6540" customFormat="1" ht="13" x14ac:dyDescent="0.15"/>
    <row r="6541" customFormat="1" ht="13" x14ac:dyDescent="0.15"/>
    <row r="6542" customFormat="1" ht="13" x14ac:dyDescent="0.15"/>
    <row r="6543" customFormat="1" ht="13" x14ac:dyDescent="0.15"/>
    <row r="6544" customFormat="1" ht="13" x14ac:dyDescent="0.15"/>
    <row r="6545" customFormat="1" ht="13" x14ac:dyDescent="0.15"/>
    <row r="6546" customFormat="1" ht="13" x14ac:dyDescent="0.15"/>
    <row r="6547" customFormat="1" ht="13" x14ac:dyDescent="0.15"/>
    <row r="6548" customFormat="1" ht="13" x14ac:dyDescent="0.15"/>
    <row r="6549" customFormat="1" ht="13" x14ac:dyDescent="0.15"/>
    <row r="6550" customFormat="1" ht="13" x14ac:dyDescent="0.15"/>
    <row r="6551" customFormat="1" ht="13" x14ac:dyDescent="0.15"/>
    <row r="6552" customFormat="1" ht="13" x14ac:dyDescent="0.15"/>
    <row r="6553" customFormat="1" ht="13" x14ac:dyDescent="0.15"/>
    <row r="6554" customFormat="1" ht="13" x14ac:dyDescent="0.15"/>
    <row r="6555" customFormat="1" ht="13" x14ac:dyDescent="0.15"/>
    <row r="6556" customFormat="1" ht="13" x14ac:dyDescent="0.15"/>
    <row r="6557" customFormat="1" ht="13" x14ac:dyDescent="0.15"/>
    <row r="6558" customFormat="1" ht="13" x14ac:dyDescent="0.15"/>
    <row r="6559" customFormat="1" ht="13" x14ac:dyDescent="0.15"/>
    <row r="6560" customFormat="1" ht="13" x14ac:dyDescent="0.15"/>
    <row r="6561" customFormat="1" ht="13" x14ac:dyDescent="0.15"/>
    <row r="6562" customFormat="1" ht="13" x14ac:dyDescent="0.15"/>
    <row r="6563" customFormat="1" ht="13" x14ac:dyDescent="0.15"/>
    <row r="6564" customFormat="1" ht="13" x14ac:dyDescent="0.15"/>
    <row r="6565" customFormat="1" ht="13" x14ac:dyDescent="0.15"/>
    <row r="6566" customFormat="1" ht="13" x14ac:dyDescent="0.15"/>
    <row r="6567" customFormat="1" ht="13" x14ac:dyDescent="0.15"/>
    <row r="6568" customFormat="1" ht="13" x14ac:dyDescent="0.15"/>
    <row r="6569" customFormat="1" ht="13" x14ac:dyDescent="0.15"/>
    <row r="6570" customFormat="1" ht="13" x14ac:dyDescent="0.15"/>
    <row r="6571" customFormat="1" ht="13" x14ac:dyDescent="0.15"/>
    <row r="6572" customFormat="1" ht="13" x14ac:dyDescent="0.15"/>
    <row r="6573" customFormat="1" ht="13" x14ac:dyDescent="0.15"/>
    <row r="6574" customFormat="1" ht="13" x14ac:dyDescent="0.15"/>
    <row r="6575" customFormat="1" ht="13" x14ac:dyDescent="0.15"/>
    <row r="6576" customFormat="1" ht="13" x14ac:dyDescent="0.15"/>
    <row r="6577" customFormat="1" ht="13" x14ac:dyDescent="0.15"/>
    <row r="6578" customFormat="1" ht="13" x14ac:dyDescent="0.15"/>
    <row r="6579" customFormat="1" ht="13" x14ac:dyDescent="0.15"/>
    <row r="6580" customFormat="1" ht="13" x14ac:dyDescent="0.15"/>
    <row r="6581" customFormat="1" ht="13" x14ac:dyDescent="0.15"/>
    <row r="6582" customFormat="1" ht="13" x14ac:dyDescent="0.15"/>
    <row r="6583" customFormat="1" ht="13" x14ac:dyDescent="0.15"/>
    <row r="6584" customFormat="1" ht="13" x14ac:dyDescent="0.15"/>
    <row r="6585" customFormat="1" ht="13" x14ac:dyDescent="0.15"/>
    <row r="6586" customFormat="1" ht="13" x14ac:dyDescent="0.15"/>
    <row r="6587" customFormat="1" ht="13" x14ac:dyDescent="0.15"/>
    <row r="6588" customFormat="1" ht="13" x14ac:dyDescent="0.15"/>
    <row r="6589" customFormat="1" ht="13" x14ac:dyDescent="0.15"/>
    <row r="6590" customFormat="1" ht="13" x14ac:dyDescent="0.15"/>
    <row r="6591" customFormat="1" ht="13" x14ac:dyDescent="0.15"/>
    <row r="6592" customFormat="1" ht="13" x14ac:dyDescent="0.15"/>
    <row r="6593" customFormat="1" ht="13" x14ac:dyDescent="0.15"/>
    <row r="6594" customFormat="1" ht="13" x14ac:dyDescent="0.15"/>
    <row r="6595" customFormat="1" ht="13" x14ac:dyDescent="0.15"/>
    <row r="6596" customFormat="1" ht="13" x14ac:dyDescent="0.15"/>
    <row r="6597" customFormat="1" ht="13" x14ac:dyDescent="0.15"/>
    <row r="6598" customFormat="1" ht="13" x14ac:dyDescent="0.15"/>
    <row r="6599" customFormat="1" ht="13" x14ac:dyDescent="0.15"/>
    <row r="6600" customFormat="1" ht="13" x14ac:dyDescent="0.15"/>
    <row r="6601" customFormat="1" ht="13" x14ac:dyDescent="0.15"/>
    <row r="6602" customFormat="1" ht="13" x14ac:dyDescent="0.15"/>
    <row r="6603" customFormat="1" ht="13" x14ac:dyDescent="0.15"/>
    <row r="6604" customFormat="1" ht="13" x14ac:dyDescent="0.15"/>
    <row r="6605" customFormat="1" ht="13" x14ac:dyDescent="0.15"/>
    <row r="6606" customFormat="1" ht="13" x14ac:dyDescent="0.15"/>
    <row r="6607" customFormat="1" ht="13" x14ac:dyDescent="0.15"/>
    <row r="6608" customFormat="1" ht="13" x14ac:dyDescent="0.15"/>
    <row r="6609" customFormat="1" ht="13" x14ac:dyDescent="0.15"/>
    <row r="6610" customFormat="1" ht="13" x14ac:dyDescent="0.15"/>
    <row r="6611" customFormat="1" ht="13" x14ac:dyDescent="0.15"/>
    <row r="6612" customFormat="1" ht="13" x14ac:dyDescent="0.15"/>
    <row r="6613" customFormat="1" ht="13" x14ac:dyDescent="0.15"/>
    <row r="6614" customFormat="1" ht="13" x14ac:dyDescent="0.15"/>
    <row r="6615" customFormat="1" ht="13" x14ac:dyDescent="0.15"/>
    <row r="6616" customFormat="1" ht="13" x14ac:dyDescent="0.15"/>
    <row r="6617" customFormat="1" ht="13" x14ac:dyDescent="0.15"/>
    <row r="6618" customFormat="1" ht="13" x14ac:dyDescent="0.15"/>
    <row r="6619" customFormat="1" ht="13" x14ac:dyDescent="0.15"/>
    <row r="6620" customFormat="1" ht="13" x14ac:dyDescent="0.15"/>
    <row r="6621" customFormat="1" ht="13" x14ac:dyDescent="0.15"/>
    <row r="6622" customFormat="1" ht="13" x14ac:dyDescent="0.15"/>
    <row r="6623" customFormat="1" ht="13" x14ac:dyDescent="0.15"/>
    <row r="6624" customFormat="1" ht="13" x14ac:dyDescent="0.15"/>
    <row r="6625" customFormat="1" ht="13" x14ac:dyDescent="0.15"/>
    <row r="6626" customFormat="1" ht="13" x14ac:dyDescent="0.15"/>
    <row r="6627" customFormat="1" ht="13" x14ac:dyDescent="0.15"/>
    <row r="6628" customFormat="1" ht="13" x14ac:dyDescent="0.15"/>
    <row r="6629" customFormat="1" ht="13" x14ac:dyDescent="0.15"/>
    <row r="6630" customFormat="1" ht="13" x14ac:dyDescent="0.15"/>
    <row r="6631" customFormat="1" ht="13" x14ac:dyDescent="0.15"/>
    <row r="6632" customFormat="1" ht="13" x14ac:dyDescent="0.15"/>
    <row r="6633" customFormat="1" ht="13" x14ac:dyDescent="0.15"/>
    <row r="6634" customFormat="1" ht="13" x14ac:dyDescent="0.15"/>
    <row r="6635" customFormat="1" ht="13" x14ac:dyDescent="0.15"/>
    <row r="6636" customFormat="1" ht="13" x14ac:dyDescent="0.15"/>
    <row r="6637" customFormat="1" ht="13" x14ac:dyDescent="0.15"/>
    <row r="6638" customFormat="1" ht="13" x14ac:dyDescent="0.15"/>
    <row r="6639" customFormat="1" ht="13" x14ac:dyDescent="0.15"/>
    <row r="6640" customFormat="1" ht="13" x14ac:dyDescent="0.15"/>
    <row r="6641" customFormat="1" ht="13" x14ac:dyDescent="0.15"/>
    <row r="6642" customFormat="1" ht="13" x14ac:dyDescent="0.15"/>
    <row r="6643" customFormat="1" ht="13" x14ac:dyDescent="0.15"/>
    <row r="6644" customFormat="1" ht="13" x14ac:dyDescent="0.15"/>
    <row r="6645" customFormat="1" ht="13" x14ac:dyDescent="0.15"/>
    <row r="6646" customFormat="1" ht="13" x14ac:dyDescent="0.15"/>
    <row r="6647" customFormat="1" ht="13" x14ac:dyDescent="0.15"/>
    <row r="6648" customFormat="1" ht="13" x14ac:dyDescent="0.15"/>
    <row r="6649" customFormat="1" ht="13" x14ac:dyDescent="0.15"/>
    <row r="6650" customFormat="1" ht="13" x14ac:dyDescent="0.15"/>
    <row r="6651" customFormat="1" ht="13" x14ac:dyDescent="0.15"/>
    <row r="6652" customFormat="1" ht="13" x14ac:dyDescent="0.15"/>
    <row r="6653" customFormat="1" ht="13" x14ac:dyDescent="0.15"/>
    <row r="6654" customFormat="1" ht="13" x14ac:dyDescent="0.15"/>
    <row r="6655" customFormat="1" ht="13" x14ac:dyDescent="0.15"/>
    <row r="6656" customFormat="1" ht="13" x14ac:dyDescent="0.15"/>
    <row r="6657" customFormat="1" ht="13" x14ac:dyDescent="0.15"/>
    <row r="6658" customFormat="1" ht="13" x14ac:dyDescent="0.15"/>
    <row r="6659" customFormat="1" ht="13" x14ac:dyDescent="0.15"/>
    <row r="6660" customFormat="1" ht="13" x14ac:dyDescent="0.15"/>
    <row r="6661" customFormat="1" ht="13" x14ac:dyDescent="0.15"/>
    <row r="6662" customFormat="1" ht="13" x14ac:dyDescent="0.15"/>
    <row r="6663" customFormat="1" ht="13" x14ac:dyDescent="0.15"/>
    <row r="6664" customFormat="1" ht="13" x14ac:dyDescent="0.15"/>
    <row r="6665" customFormat="1" ht="13" x14ac:dyDescent="0.15"/>
    <row r="6666" customFormat="1" ht="13" x14ac:dyDescent="0.15"/>
    <row r="6667" customFormat="1" ht="13" x14ac:dyDescent="0.15"/>
    <row r="6668" customFormat="1" ht="13" x14ac:dyDescent="0.15"/>
    <row r="6669" customFormat="1" ht="13" x14ac:dyDescent="0.15"/>
    <row r="6670" customFormat="1" ht="13" x14ac:dyDescent="0.15"/>
    <row r="6671" customFormat="1" ht="13" x14ac:dyDescent="0.15"/>
    <row r="6672" customFormat="1" ht="13" x14ac:dyDescent="0.15"/>
    <row r="6673" customFormat="1" ht="13" x14ac:dyDescent="0.15"/>
    <row r="6674" customFormat="1" ht="13" x14ac:dyDescent="0.15"/>
    <row r="6675" customFormat="1" ht="13" x14ac:dyDescent="0.15"/>
    <row r="6676" customFormat="1" ht="13" x14ac:dyDescent="0.15"/>
    <row r="6677" customFormat="1" ht="13" x14ac:dyDescent="0.15"/>
    <row r="6678" customFormat="1" ht="13" x14ac:dyDescent="0.15"/>
    <row r="6679" customFormat="1" ht="13" x14ac:dyDescent="0.15"/>
    <row r="6680" customFormat="1" ht="13" x14ac:dyDescent="0.15"/>
    <row r="6681" customFormat="1" ht="13" x14ac:dyDescent="0.15"/>
    <row r="6682" customFormat="1" ht="13" x14ac:dyDescent="0.15"/>
    <row r="6683" customFormat="1" ht="13" x14ac:dyDescent="0.15"/>
    <row r="6684" customFormat="1" ht="13" x14ac:dyDescent="0.15"/>
    <row r="6685" customFormat="1" ht="13" x14ac:dyDescent="0.15"/>
    <row r="6686" customFormat="1" ht="13" x14ac:dyDescent="0.15"/>
    <row r="6687" customFormat="1" ht="13" x14ac:dyDescent="0.15"/>
    <row r="6688" customFormat="1" ht="13" x14ac:dyDescent="0.15"/>
    <row r="6689" customFormat="1" ht="13" x14ac:dyDescent="0.15"/>
    <row r="6690" customFormat="1" ht="13" x14ac:dyDescent="0.15"/>
    <row r="6691" customFormat="1" ht="13" x14ac:dyDescent="0.15"/>
    <row r="6692" customFormat="1" ht="13" x14ac:dyDescent="0.15"/>
    <row r="6693" customFormat="1" ht="13" x14ac:dyDescent="0.15"/>
    <row r="6694" customFormat="1" ht="13" x14ac:dyDescent="0.15"/>
    <row r="6695" customFormat="1" ht="13" x14ac:dyDescent="0.15"/>
    <row r="6696" customFormat="1" ht="13" x14ac:dyDescent="0.15"/>
    <row r="6697" customFormat="1" ht="13" x14ac:dyDescent="0.15"/>
    <row r="6698" customFormat="1" ht="13" x14ac:dyDescent="0.15"/>
    <row r="6699" customFormat="1" ht="13" x14ac:dyDescent="0.15"/>
    <row r="6700" customFormat="1" ht="13" x14ac:dyDescent="0.15"/>
    <row r="6701" customFormat="1" ht="13" x14ac:dyDescent="0.15"/>
    <row r="6702" customFormat="1" ht="13" x14ac:dyDescent="0.15"/>
    <row r="6703" customFormat="1" ht="13" x14ac:dyDescent="0.15"/>
    <row r="6704" customFormat="1" ht="13" x14ac:dyDescent="0.15"/>
    <row r="6705" customFormat="1" ht="13" x14ac:dyDescent="0.15"/>
    <row r="6706" customFormat="1" ht="13" x14ac:dyDescent="0.15"/>
    <row r="6707" customFormat="1" ht="13" x14ac:dyDescent="0.15"/>
    <row r="6708" customFormat="1" ht="13" x14ac:dyDescent="0.15"/>
    <row r="6709" customFormat="1" ht="13" x14ac:dyDescent="0.15"/>
    <row r="6710" customFormat="1" ht="13" x14ac:dyDescent="0.15"/>
    <row r="6711" customFormat="1" ht="13" x14ac:dyDescent="0.15"/>
    <row r="6712" customFormat="1" ht="13" x14ac:dyDescent="0.15"/>
    <row r="6713" customFormat="1" ht="13" x14ac:dyDescent="0.15"/>
    <row r="6714" customFormat="1" ht="13" x14ac:dyDescent="0.15"/>
    <row r="6715" customFormat="1" ht="13" x14ac:dyDescent="0.15"/>
    <row r="6716" customFormat="1" ht="13" x14ac:dyDescent="0.15"/>
    <row r="6717" customFormat="1" ht="13" x14ac:dyDescent="0.15"/>
    <row r="6718" customFormat="1" ht="13" x14ac:dyDescent="0.15"/>
    <row r="6719" customFormat="1" ht="13" x14ac:dyDescent="0.15"/>
    <row r="6720" customFormat="1" ht="13" x14ac:dyDescent="0.15"/>
    <row r="6721" customFormat="1" ht="13" x14ac:dyDescent="0.15"/>
    <row r="6722" customFormat="1" ht="13" x14ac:dyDescent="0.15"/>
    <row r="6723" customFormat="1" ht="13" x14ac:dyDescent="0.15"/>
    <row r="6724" customFormat="1" ht="13" x14ac:dyDescent="0.15"/>
    <row r="6725" customFormat="1" ht="13" x14ac:dyDescent="0.15"/>
    <row r="6726" customFormat="1" ht="13" x14ac:dyDescent="0.15"/>
    <row r="6727" customFormat="1" ht="13" x14ac:dyDescent="0.15"/>
    <row r="6728" customFormat="1" ht="13" x14ac:dyDescent="0.15"/>
    <row r="6729" customFormat="1" ht="13" x14ac:dyDescent="0.15"/>
    <row r="6730" customFormat="1" ht="13" x14ac:dyDescent="0.15"/>
    <row r="6731" customFormat="1" ht="13" x14ac:dyDescent="0.15"/>
    <row r="6732" customFormat="1" ht="13" x14ac:dyDescent="0.15"/>
    <row r="6733" customFormat="1" ht="13" x14ac:dyDescent="0.15"/>
    <row r="6734" customFormat="1" ht="13" x14ac:dyDescent="0.15"/>
    <row r="6735" customFormat="1" ht="13" x14ac:dyDescent="0.15"/>
    <row r="6736" customFormat="1" ht="13" x14ac:dyDescent="0.15"/>
    <row r="6737" customFormat="1" ht="13" x14ac:dyDescent="0.15"/>
    <row r="6738" customFormat="1" ht="13" x14ac:dyDescent="0.15"/>
    <row r="6739" customFormat="1" ht="13" x14ac:dyDescent="0.15"/>
    <row r="6740" customFormat="1" ht="13" x14ac:dyDescent="0.15"/>
    <row r="6741" customFormat="1" ht="13" x14ac:dyDescent="0.15"/>
    <row r="6742" customFormat="1" ht="13" x14ac:dyDescent="0.15"/>
    <row r="6743" customFormat="1" ht="13" x14ac:dyDescent="0.15"/>
    <row r="6744" customFormat="1" ht="13" x14ac:dyDescent="0.15"/>
    <row r="6745" customFormat="1" ht="13" x14ac:dyDescent="0.15"/>
    <row r="6746" customFormat="1" ht="13" x14ac:dyDescent="0.15"/>
    <row r="6747" customFormat="1" ht="13" x14ac:dyDescent="0.15"/>
    <row r="6748" customFormat="1" ht="13" x14ac:dyDescent="0.15"/>
    <row r="6749" customFormat="1" ht="13" x14ac:dyDescent="0.15"/>
    <row r="6750" customFormat="1" ht="13" x14ac:dyDescent="0.15"/>
    <row r="6751" customFormat="1" ht="13" x14ac:dyDescent="0.15"/>
    <row r="6752" customFormat="1" ht="13" x14ac:dyDescent="0.15"/>
    <row r="6753" customFormat="1" ht="13" x14ac:dyDescent="0.15"/>
    <row r="6754" customFormat="1" ht="13" x14ac:dyDescent="0.15"/>
    <row r="6755" customFormat="1" ht="13" x14ac:dyDescent="0.15"/>
    <row r="6756" customFormat="1" ht="13" x14ac:dyDescent="0.15"/>
    <row r="6757" customFormat="1" ht="13" x14ac:dyDescent="0.15"/>
    <row r="6758" customFormat="1" ht="13" x14ac:dyDescent="0.15"/>
    <row r="6759" customFormat="1" ht="13" x14ac:dyDescent="0.15"/>
    <row r="6760" customFormat="1" ht="13" x14ac:dyDescent="0.15"/>
    <row r="6761" customFormat="1" ht="13" x14ac:dyDescent="0.15"/>
    <row r="6762" customFormat="1" ht="13" x14ac:dyDescent="0.15"/>
    <row r="6763" customFormat="1" ht="13" x14ac:dyDescent="0.15"/>
    <row r="6764" customFormat="1" ht="13" x14ac:dyDescent="0.15"/>
    <row r="6765" customFormat="1" ht="13" x14ac:dyDescent="0.15"/>
    <row r="6766" customFormat="1" ht="13" x14ac:dyDescent="0.15"/>
    <row r="6767" customFormat="1" ht="13" x14ac:dyDescent="0.15"/>
    <row r="6768" customFormat="1" ht="13" x14ac:dyDescent="0.15"/>
    <row r="6769" customFormat="1" ht="13" x14ac:dyDescent="0.15"/>
    <row r="6770" customFormat="1" ht="13" x14ac:dyDescent="0.15"/>
    <row r="6771" customFormat="1" ht="13" x14ac:dyDescent="0.15"/>
    <row r="6772" customFormat="1" ht="13" x14ac:dyDescent="0.15"/>
    <row r="6773" customFormat="1" ht="13" x14ac:dyDescent="0.15"/>
    <row r="6774" customFormat="1" ht="13" x14ac:dyDescent="0.15"/>
    <row r="6775" customFormat="1" ht="13" x14ac:dyDescent="0.15"/>
    <row r="6776" customFormat="1" ht="13" x14ac:dyDescent="0.15"/>
    <row r="6777" customFormat="1" ht="13" x14ac:dyDescent="0.15"/>
    <row r="6778" customFormat="1" ht="13" x14ac:dyDescent="0.15"/>
    <row r="6779" customFormat="1" ht="13" x14ac:dyDescent="0.15"/>
    <row r="6780" customFormat="1" ht="13" x14ac:dyDescent="0.15"/>
    <row r="6781" customFormat="1" ht="13" x14ac:dyDescent="0.15"/>
    <row r="6782" customFormat="1" ht="13" x14ac:dyDescent="0.15"/>
    <row r="6783" customFormat="1" ht="13" x14ac:dyDescent="0.15"/>
    <row r="6784" customFormat="1" ht="13" x14ac:dyDescent="0.15"/>
    <row r="6785" customFormat="1" ht="13" x14ac:dyDescent="0.15"/>
    <row r="6786" customFormat="1" ht="13" x14ac:dyDescent="0.15"/>
    <row r="6787" customFormat="1" ht="13" x14ac:dyDescent="0.15"/>
    <row r="6788" customFormat="1" ht="13" x14ac:dyDescent="0.15"/>
    <row r="6789" customFormat="1" ht="13" x14ac:dyDescent="0.15"/>
    <row r="6790" customFormat="1" ht="13" x14ac:dyDescent="0.15"/>
    <row r="6791" customFormat="1" ht="13" x14ac:dyDescent="0.15"/>
    <row r="6792" customFormat="1" ht="13" x14ac:dyDescent="0.15"/>
    <row r="6793" customFormat="1" ht="13" x14ac:dyDescent="0.15"/>
    <row r="6794" customFormat="1" ht="13" x14ac:dyDescent="0.15"/>
    <row r="6795" customFormat="1" ht="13" x14ac:dyDescent="0.15"/>
    <row r="6796" customFormat="1" ht="13" x14ac:dyDescent="0.15"/>
    <row r="6797" customFormat="1" ht="13" x14ac:dyDescent="0.15"/>
    <row r="6798" customFormat="1" ht="13" x14ac:dyDescent="0.15"/>
    <row r="6799" customFormat="1" ht="13" x14ac:dyDescent="0.15"/>
    <row r="6800" customFormat="1" ht="13" x14ac:dyDescent="0.15"/>
    <row r="6801" customFormat="1" ht="13" x14ac:dyDescent="0.15"/>
    <row r="6802" customFormat="1" ht="13" x14ac:dyDescent="0.15"/>
    <row r="6803" customFormat="1" ht="13" x14ac:dyDescent="0.15"/>
    <row r="6804" customFormat="1" ht="13" x14ac:dyDescent="0.15"/>
    <row r="6805" customFormat="1" ht="13" x14ac:dyDescent="0.15"/>
    <row r="6806" customFormat="1" ht="13" x14ac:dyDescent="0.15"/>
    <row r="6807" customFormat="1" ht="13" x14ac:dyDescent="0.15"/>
    <row r="6808" customFormat="1" ht="13" x14ac:dyDescent="0.15"/>
    <row r="6809" customFormat="1" ht="13" x14ac:dyDescent="0.15"/>
    <row r="6810" customFormat="1" ht="13" x14ac:dyDescent="0.15"/>
    <row r="6811" customFormat="1" ht="13" x14ac:dyDescent="0.15"/>
    <row r="6812" customFormat="1" ht="13" x14ac:dyDescent="0.15"/>
    <row r="6813" customFormat="1" ht="13" x14ac:dyDescent="0.15"/>
    <row r="6814" customFormat="1" ht="13" x14ac:dyDescent="0.15"/>
    <row r="6815" customFormat="1" ht="13" x14ac:dyDescent="0.15"/>
    <row r="6816" customFormat="1" ht="13" x14ac:dyDescent="0.15"/>
    <row r="6817" customFormat="1" ht="13" x14ac:dyDescent="0.15"/>
    <row r="6818" customFormat="1" ht="13" x14ac:dyDescent="0.15"/>
    <row r="6819" customFormat="1" ht="13" x14ac:dyDescent="0.15"/>
    <row r="6820" customFormat="1" ht="13" x14ac:dyDescent="0.15"/>
    <row r="6821" customFormat="1" ht="13" x14ac:dyDescent="0.15"/>
    <row r="6822" customFormat="1" ht="13" x14ac:dyDescent="0.15"/>
    <row r="6823" customFormat="1" ht="13" x14ac:dyDescent="0.15"/>
    <row r="6824" customFormat="1" ht="13" x14ac:dyDescent="0.15"/>
    <row r="6825" customFormat="1" ht="13" x14ac:dyDescent="0.15"/>
    <row r="6826" customFormat="1" ht="13" x14ac:dyDescent="0.15"/>
    <row r="6827" customFormat="1" ht="13" x14ac:dyDescent="0.15"/>
    <row r="6828" customFormat="1" ht="13" x14ac:dyDescent="0.15"/>
    <row r="6829" customFormat="1" ht="13" x14ac:dyDescent="0.15"/>
    <row r="6830" customFormat="1" ht="13" x14ac:dyDescent="0.15"/>
    <row r="6831" customFormat="1" ht="13" x14ac:dyDescent="0.15"/>
    <row r="6832" customFormat="1" ht="13" x14ac:dyDescent="0.15"/>
    <row r="6833" customFormat="1" ht="13" x14ac:dyDescent="0.15"/>
    <row r="6834" customFormat="1" ht="13" x14ac:dyDescent="0.15"/>
    <row r="6835" customFormat="1" ht="13" x14ac:dyDescent="0.15"/>
    <row r="6836" customFormat="1" ht="13" x14ac:dyDescent="0.15"/>
    <row r="6837" customFormat="1" ht="13" x14ac:dyDescent="0.15"/>
    <row r="6838" customFormat="1" ht="13" x14ac:dyDescent="0.15"/>
    <row r="6839" customFormat="1" ht="13" x14ac:dyDescent="0.15"/>
    <row r="6840" customFormat="1" ht="13" x14ac:dyDescent="0.15"/>
    <row r="6841" customFormat="1" ht="13" x14ac:dyDescent="0.15"/>
    <row r="6842" customFormat="1" ht="13" x14ac:dyDescent="0.15"/>
    <row r="6843" customFormat="1" ht="13" x14ac:dyDescent="0.15"/>
    <row r="6844" customFormat="1" ht="13" x14ac:dyDescent="0.15"/>
    <row r="6845" customFormat="1" ht="13" x14ac:dyDescent="0.15"/>
    <row r="6846" customFormat="1" ht="13" x14ac:dyDescent="0.15"/>
    <row r="6847" customFormat="1" ht="13" x14ac:dyDescent="0.15"/>
    <row r="6848" customFormat="1" ht="13" x14ac:dyDescent="0.15"/>
    <row r="6849" customFormat="1" ht="13" x14ac:dyDescent="0.15"/>
    <row r="6850" customFormat="1" ht="13" x14ac:dyDescent="0.15"/>
    <row r="6851" customFormat="1" ht="13" x14ac:dyDescent="0.15"/>
    <row r="6852" customFormat="1" ht="13" x14ac:dyDescent="0.15"/>
    <row r="6853" customFormat="1" ht="13" x14ac:dyDescent="0.15"/>
    <row r="6854" customFormat="1" ht="13" x14ac:dyDescent="0.15"/>
    <row r="6855" customFormat="1" ht="13" x14ac:dyDescent="0.15"/>
    <row r="6856" customFormat="1" ht="13" x14ac:dyDescent="0.15"/>
    <row r="6857" customFormat="1" ht="13" x14ac:dyDescent="0.15"/>
    <row r="6858" customFormat="1" ht="13" x14ac:dyDescent="0.15"/>
    <row r="6859" customFormat="1" ht="13" x14ac:dyDescent="0.15"/>
    <row r="6860" customFormat="1" ht="13" x14ac:dyDescent="0.15"/>
    <row r="6861" customFormat="1" ht="13" x14ac:dyDescent="0.15"/>
    <row r="6862" customFormat="1" ht="13" x14ac:dyDescent="0.15"/>
    <row r="6863" customFormat="1" ht="13" x14ac:dyDescent="0.15"/>
    <row r="6864" customFormat="1" ht="13" x14ac:dyDescent="0.15"/>
    <row r="6865" customFormat="1" ht="13" x14ac:dyDescent="0.15"/>
    <row r="6866" customFormat="1" ht="13" x14ac:dyDescent="0.15"/>
    <row r="6867" customFormat="1" ht="13" x14ac:dyDescent="0.15"/>
    <row r="6868" customFormat="1" ht="13" x14ac:dyDescent="0.15"/>
    <row r="6869" customFormat="1" ht="13" x14ac:dyDescent="0.15"/>
    <row r="6870" customFormat="1" ht="13" x14ac:dyDescent="0.15"/>
    <row r="6871" customFormat="1" ht="13" x14ac:dyDescent="0.15"/>
    <row r="6872" customFormat="1" ht="13" x14ac:dyDescent="0.15"/>
    <row r="6873" customFormat="1" ht="13" x14ac:dyDescent="0.15"/>
    <row r="6874" customFormat="1" ht="13" x14ac:dyDescent="0.15"/>
    <row r="6875" customFormat="1" ht="13" x14ac:dyDescent="0.15"/>
    <row r="6876" customFormat="1" ht="13" x14ac:dyDescent="0.15"/>
    <row r="6877" customFormat="1" ht="13" x14ac:dyDescent="0.15"/>
    <row r="6878" customFormat="1" ht="13" x14ac:dyDescent="0.15"/>
    <row r="6879" customFormat="1" ht="13" x14ac:dyDescent="0.15"/>
    <row r="6880" customFormat="1" ht="13" x14ac:dyDescent="0.15"/>
    <row r="6881" customFormat="1" ht="13" x14ac:dyDescent="0.15"/>
    <row r="6882" customFormat="1" ht="13" x14ac:dyDescent="0.15"/>
    <row r="6883" customFormat="1" ht="13" x14ac:dyDescent="0.15"/>
    <row r="6884" customFormat="1" ht="13" x14ac:dyDescent="0.15"/>
    <row r="6885" customFormat="1" ht="13" x14ac:dyDescent="0.15"/>
    <row r="6886" customFormat="1" ht="13" x14ac:dyDescent="0.15"/>
    <row r="6887" customFormat="1" ht="13" x14ac:dyDescent="0.15"/>
    <row r="6888" customFormat="1" ht="13" x14ac:dyDescent="0.15"/>
    <row r="6889" customFormat="1" ht="13" x14ac:dyDescent="0.15"/>
    <row r="6890" customFormat="1" ht="13" x14ac:dyDescent="0.15"/>
    <row r="6891" customFormat="1" ht="13" x14ac:dyDescent="0.15"/>
    <row r="6892" customFormat="1" ht="13" x14ac:dyDescent="0.15"/>
    <row r="6893" customFormat="1" ht="13" x14ac:dyDescent="0.15"/>
    <row r="6894" customFormat="1" ht="13" x14ac:dyDescent="0.15"/>
    <row r="6895" customFormat="1" ht="13" x14ac:dyDescent="0.15"/>
    <row r="6896" customFormat="1" ht="13" x14ac:dyDescent="0.15"/>
    <row r="6897" customFormat="1" ht="13" x14ac:dyDescent="0.15"/>
    <row r="6898" customFormat="1" ht="13" x14ac:dyDescent="0.15"/>
    <row r="6899" customFormat="1" ht="13" x14ac:dyDescent="0.15"/>
    <row r="6900" customFormat="1" ht="13" x14ac:dyDescent="0.15"/>
    <row r="6901" customFormat="1" ht="13" x14ac:dyDescent="0.15"/>
    <row r="6902" customFormat="1" ht="13" x14ac:dyDescent="0.15"/>
    <row r="6903" customFormat="1" ht="13" x14ac:dyDescent="0.15"/>
    <row r="6904" customFormat="1" ht="13" x14ac:dyDescent="0.15"/>
    <row r="6905" customFormat="1" ht="13" x14ac:dyDescent="0.15"/>
    <row r="6906" customFormat="1" ht="13" x14ac:dyDescent="0.15"/>
    <row r="6907" customFormat="1" ht="13" x14ac:dyDescent="0.15"/>
    <row r="6908" customFormat="1" ht="13" x14ac:dyDescent="0.15"/>
    <row r="6909" customFormat="1" ht="13" x14ac:dyDescent="0.15"/>
    <row r="6910" customFormat="1" ht="13" x14ac:dyDescent="0.15"/>
    <row r="6911" customFormat="1" ht="13" x14ac:dyDescent="0.15"/>
    <row r="6912" customFormat="1" ht="13" x14ac:dyDescent="0.15"/>
    <row r="6913" customFormat="1" ht="13" x14ac:dyDescent="0.15"/>
    <row r="6914" customFormat="1" ht="13" x14ac:dyDescent="0.15"/>
    <row r="6915" customFormat="1" ht="13" x14ac:dyDescent="0.15"/>
    <row r="6916" customFormat="1" ht="13" x14ac:dyDescent="0.15"/>
    <row r="6917" customFormat="1" ht="13" x14ac:dyDescent="0.15"/>
    <row r="6918" customFormat="1" ht="13" x14ac:dyDescent="0.15"/>
    <row r="6919" customFormat="1" ht="13" x14ac:dyDescent="0.15"/>
    <row r="6920" customFormat="1" ht="13" x14ac:dyDescent="0.15"/>
    <row r="6921" customFormat="1" ht="13" x14ac:dyDescent="0.15"/>
    <row r="6922" customFormat="1" ht="13" x14ac:dyDescent="0.15"/>
    <row r="6923" customFormat="1" ht="13" x14ac:dyDescent="0.15"/>
    <row r="6924" customFormat="1" ht="13" x14ac:dyDescent="0.15"/>
    <row r="6925" customFormat="1" ht="13" x14ac:dyDescent="0.15"/>
    <row r="6926" customFormat="1" ht="13" x14ac:dyDescent="0.15"/>
    <row r="6927" customFormat="1" ht="13" x14ac:dyDescent="0.15"/>
    <row r="6928" customFormat="1" ht="13" x14ac:dyDescent="0.15"/>
    <row r="6929" customFormat="1" ht="13" x14ac:dyDescent="0.15"/>
    <row r="6930" customFormat="1" ht="13" x14ac:dyDescent="0.15"/>
    <row r="6931" customFormat="1" ht="13" x14ac:dyDescent="0.15"/>
    <row r="6932" customFormat="1" ht="13" x14ac:dyDescent="0.15"/>
    <row r="6933" customFormat="1" ht="13" x14ac:dyDescent="0.15"/>
    <row r="6934" customFormat="1" ht="13" x14ac:dyDescent="0.15"/>
    <row r="6935" customFormat="1" ht="13" x14ac:dyDescent="0.15"/>
    <row r="6936" customFormat="1" ht="13" x14ac:dyDescent="0.15"/>
    <row r="6937" customFormat="1" ht="13" x14ac:dyDescent="0.15"/>
    <row r="6938" customFormat="1" ht="13" x14ac:dyDescent="0.15"/>
    <row r="6939" customFormat="1" ht="13" x14ac:dyDescent="0.15"/>
    <row r="6940" customFormat="1" ht="13" x14ac:dyDescent="0.15"/>
    <row r="6941" customFormat="1" ht="13" x14ac:dyDescent="0.15"/>
    <row r="6942" customFormat="1" ht="13" x14ac:dyDescent="0.15"/>
    <row r="6943" customFormat="1" ht="13" x14ac:dyDescent="0.15"/>
    <row r="6944" customFormat="1" ht="13" x14ac:dyDescent="0.15"/>
    <row r="6945" customFormat="1" ht="13" x14ac:dyDescent="0.15"/>
    <row r="6946" customFormat="1" ht="13" x14ac:dyDescent="0.15"/>
    <row r="6947" customFormat="1" ht="13" x14ac:dyDescent="0.15"/>
    <row r="6948" customFormat="1" ht="13" x14ac:dyDescent="0.15"/>
    <row r="6949" customFormat="1" ht="13" x14ac:dyDescent="0.15"/>
    <row r="6950" customFormat="1" ht="13" x14ac:dyDescent="0.15"/>
    <row r="6951" customFormat="1" ht="13" x14ac:dyDescent="0.15"/>
    <row r="6952" customFormat="1" ht="13" x14ac:dyDescent="0.15"/>
    <row r="6953" customFormat="1" ht="13" x14ac:dyDescent="0.15"/>
    <row r="6954" customFormat="1" ht="13" x14ac:dyDescent="0.15"/>
    <row r="6955" customFormat="1" ht="13" x14ac:dyDescent="0.15"/>
    <row r="6956" customFormat="1" ht="13" x14ac:dyDescent="0.15"/>
    <row r="6957" customFormat="1" ht="13" x14ac:dyDescent="0.15"/>
    <row r="6958" customFormat="1" ht="13" x14ac:dyDescent="0.15"/>
    <row r="6959" customFormat="1" ht="13" x14ac:dyDescent="0.15"/>
    <row r="6960" customFormat="1" ht="13" x14ac:dyDescent="0.15"/>
    <row r="6961" customFormat="1" ht="13" x14ac:dyDescent="0.15"/>
    <row r="6962" customFormat="1" ht="13" x14ac:dyDescent="0.15"/>
    <row r="6963" customFormat="1" ht="13" x14ac:dyDescent="0.15"/>
    <row r="6964" customFormat="1" ht="13" x14ac:dyDescent="0.15"/>
    <row r="6965" customFormat="1" ht="13" x14ac:dyDescent="0.15"/>
    <row r="6966" customFormat="1" ht="13" x14ac:dyDescent="0.15"/>
    <row r="6967" customFormat="1" ht="13" x14ac:dyDescent="0.15"/>
    <row r="6968" customFormat="1" ht="13" x14ac:dyDescent="0.15"/>
    <row r="6969" customFormat="1" ht="13" x14ac:dyDescent="0.15"/>
    <row r="6970" customFormat="1" ht="13" x14ac:dyDescent="0.15"/>
    <row r="6971" customFormat="1" ht="13" x14ac:dyDescent="0.15"/>
    <row r="6972" customFormat="1" ht="13" x14ac:dyDescent="0.15"/>
    <row r="6973" customFormat="1" ht="13" x14ac:dyDescent="0.15"/>
    <row r="6974" customFormat="1" ht="13" x14ac:dyDescent="0.15"/>
    <row r="6975" customFormat="1" ht="13" x14ac:dyDescent="0.15"/>
    <row r="6976" customFormat="1" ht="13" x14ac:dyDescent="0.15"/>
    <row r="6977" customFormat="1" ht="13" x14ac:dyDescent="0.15"/>
    <row r="6978" customFormat="1" ht="13" x14ac:dyDescent="0.15"/>
    <row r="6979" customFormat="1" ht="13" x14ac:dyDescent="0.15"/>
    <row r="6980" customFormat="1" ht="13" x14ac:dyDescent="0.15"/>
    <row r="6981" customFormat="1" ht="13" x14ac:dyDescent="0.15"/>
    <row r="6982" customFormat="1" ht="13" x14ac:dyDescent="0.15"/>
    <row r="6983" customFormat="1" ht="13" x14ac:dyDescent="0.15"/>
    <row r="6984" customFormat="1" ht="13" x14ac:dyDescent="0.15"/>
    <row r="6985" customFormat="1" ht="13" x14ac:dyDescent="0.15"/>
    <row r="6986" customFormat="1" ht="13" x14ac:dyDescent="0.15"/>
    <row r="6987" customFormat="1" ht="13" x14ac:dyDescent="0.15"/>
    <row r="6988" customFormat="1" ht="13" x14ac:dyDescent="0.15"/>
    <row r="6989" customFormat="1" ht="13" x14ac:dyDescent="0.15"/>
    <row r="6990" customFormat="1" ht="13" x14ac:dyDescent="0.15"/>
    <row r="6991" customFormat="1" ht="13" x14ac:dyDescent="0.15"/>
    <row r="6992" customFormat="1" ht="13" x14ac:dyDescent="0.15"/>
    <row r="6993" customFormat="1" ht="13" x14ac:dyDescent="0.15"/>
    <row r="6994" customFormat="1" ht="13" x14ac:dyDescent="0.15"/>
    <row r="6995" customFormat="1" ht="13" x14ac:dyDescent="0.15"/>
    <row r="6996" customFormat="1" ht="13" x14ac:dyDescent="0.15"/>
    <row r="6997" customFormat="1" ht="13" x14ac:dyDescent="0.15"/>
    <row r="6998" customFormat="1" ht="13" x14ac:dyDescent="0.15"/>
    <row r="6999" customFormat="1" ht="13" x14ac:dyDescent="0.15"/>
    <row r="7000" customFormat="1" ht="13" x14ac:dyDescent="0.15"/>
    <row r="7001" customFormat="1" ht="13" x14ac:dyDescent="0.15"/>
    <row r="7002" customFormat="1" ht="13" x14ac:dyDescent="0.15"/>
    <row r="7003" customFormat="1" ht="13" x14ac:dyDescent="0.15"/>
    <row r="7004" customFormat="1" ht="13" x14ac:dyDescent="0.15"/>
    <row r="7005" customFormat="1" ht="13" x14ac:dyDescent="0.15"/>
    <row r="7006" customFormat="1" ht="13" x14ac:dyDescent="0.15"/>
    <row r="7007" customFormat="1" ht="13" x14ac:dyDescent="0.15"/>
    <row r="7008" customFormat="1" ht="13" x14ac:dyDescent="0.15"/>
    <row r="7009" customFormat="1" ht="13" x14ac:dyDescent="0.15"/>
    <row r="7010" customFormat="1" ht="13" x14ac:dyDescent="0.15"/>
    <row r="7011" customFormat="1" ht="13" x14ac:dyDescent="0.15"/>
    <row r="7012" customFormat="1" ht="13" x14ac:dyDescent="0.15"/>
    <row r="7013" customFormat="1" ht="13" x14ac:dyDescent="0.15"/>
    <row r="7014" customFormat="1" ht="13" x14ac:dyDescent="0.15"/>
    <row r="7015" customFormat="1" ht="13" x14ac:dyDescent="0.15"/>
    <row r="7016" customFormat="1" ht="13" x14ac:dyDescent="0.15"/>
    <row r="7017" customFormat="1" ht="13" x14ac:dyDescent="0.15"/>
    <row r="7018" customFormat="1" ht="13" x14ac:dyDescent="0.15"/>
    <row r="7019" customFormat="1" ht="13" x14ac:dyDescent="0.15"/>
    <row r="7020" customFormat="1" ht="13" x14ac:dyDescent="0.15"/>
    <row r="7021" customFormat="1" ht="13" x14ac:dyDescent="0.15"/>
    <row r="7022" customFormat="1" ht="13" x14ac:dyDescent="0.15"/>
    <row r="7023" customFormat="1" ht="13" x14ac:dyDescent="0.15"/>
    <row r="7024" customFormat="1" ht="13" x14ac:dyDescent="0.15"/>
    <row r="7025" customFormat="1" ht="13" x14ac:dyDescent="0.15"/>
    <row r="7026" customFormat="1" ht="13" x14ac:dyDescent="0.15"/>
    <row r="7027" customFormat="1" ht="13" x14ac:dyDescent="0.15"/>
    <row r="7028" customFormat="1" ht="13" x14ac:dyDescent="0.15"/>
    <row r="7029" customFormat="1" ht="13" x14ac:dyDescent="0.15"/>
    <row r="7030" customFormat="1" ht="13" x14ac:dyDescent="0.15"/>
    <row r="7031" customFormat="1" ht="13" x14ac:dyDescent="0.15"/>
    <row r="7032" customFormat="1" ht="13" x14ac:dyDescent="0.15"/>
    <row r="7033" customFormat="1" ht="13" x14ac:dyDescent="0.15"/>
    <row r="7034" customFormat="1" ht="13" x14ac:dyDescent="0.15"/>
    <row r="7035" customFormat="1" ht="13" x14ac:dyDescent="0.15"/>
    <row r="7036" customFormat="1" ht="13" x14ac:dyDescent="0.15"/>
    <row r="7037" customFormat="1" ht="13" x14ac:dyDescent="0.15"/>
    <row r="7038" customFormat="1" ht="13" x14ac:dyDescent="0.15"/>
    <row r="7039" customFormat="1" ht="13" x14ac:dyDescent="0.15"/>
    <row r="7040" customFormat="1" ht="13" x14ac:dyDescent="0.15"/>
    <row r="7041" customFormat="1" ht="13" x14ac:dyDescent="0.15"/>
    <row r="7042" customFormat="1" ht="13" x14ac:dyDescent="0.15"/>
    <row r="7043" customFormat="1" ht="13" x14ac:dyDescent="0.15"/>
    <row r="7044" customFormat="1" ht="13" x14ac:dyDescent="0.15"/>
    <row r="7045" customFormat="1" ht="13" x14ac:dyDescent="0.15"/>
    <row r="7046" customFormat="1" ht="13" x14ac:dyDescent="0.15"/>
    <row r="7047" customFormat="1" ht="13" x14ac:dyDescent="0.15"/>
    <row r="7048" customFormat="1" ht="13" x14ac:dyDescent="0.15"/>
    <row r="7049" customFormat="1" ht="13" x14ac:dyDescent="0.15"/>
    <row r="7050" customFormat="1" ht="13" x14ac:dyDescent="0.15"/>
    <row r="7051" customFormat="1" ht="13" x14ac:dyDescent="0.15"/>
    <row r="7052" customFormat="1" ht="13" x14ac:dyDescent="0.15"/>
    <row r="7053" customFormat="1" ht="13" x14ac:dyDescent="0.15"/>
    <row r="7054" customFormat="1" ht="13" x14ac:dyDescent="0.15"/>
    <row r="7055" customFormat="1" ht="13" x14ac:dyDescent="0.15"/>
    <row r="7056" customFormat="1" ht="13" x14ac:dyDescent="0.15"/>
    <row r="7057" customFormat="1" ht="13" x14ac:dyDescent="0.15"/>
    <row r="7058" customFormat="1" ht="13" x14ac:dyDescent="0.15"/>
    <row r="7059" customFormat="1" ht="13" x14ac:dyDescent="0.15"/>
    <row r="7060" customFormat="1" ht="13" x14ac:dyDescent="0.15"/>
    <row r="7061" customFormat="1" ht="13" x14ac:dyDescent="0.15"/>
    <row r="7062" customFormat="1" ht="13" x14ac:dyDescent="0.15"/>
    <row r="7063" customFormat="1" ht="13" x14ac:dyDescent="0.15"/>
    <row r="7064" customFormat="1" ht="13" x14ac:dyDescent="0.15"/>
    <row r="7065" customFormat="1" ht="13" x14ac:dyDescent="0.15"/>
    <row r="7066" customFormat="1" ht="13" x14ac:dyDescent="0.15"/>
    <row r="7067" customFormat="1" ht="13" x14ac:dyDescent="0.15"/>
    <row r="7068" customFormat="1" ht="13" x14ac:dyDescent="0.15"/>
    <row r="7069" customFormat="1" ht="13" x14ac:dyDescent="0.15"/>
    <row r="7070" customFormat="1" ht="13" x14ac:dyDescent="0.15"/>
    <row r="7071" customFormat="1" ht="13" x14ac:dyDescent="0.15"/>
    <row r="7072" customFormat="1" ht="13" x14ac:dyDescent="0.15"/>
    <row r="7073" customFormat="1" ht="13" x14ac:dyDescent="0.15"/>
    <row r="7074" customFormat="1" ht="13" x14ac:dyDescent="0.15"/>
    <row r="7075" customFormat="1" ht="13" x14ac:dyDescent="0.15"/>
    <row r="7076" customFormat="1" ht="13" x14ac:dyDescent="0.15"/>
    <row r="7077" customFormat="1" ht="13" x14ac:dyDescent="0.15"/>
    <row r="7078" customFormat="1" ht="13" x14ac:dyDescent="0.15"/>
    <row r="7079" customFormat="1" ht="13" x14ac:dyDescent="0.15"/>
    <row r="7080" customFormat="1" ht="13" x14ac:dyDescent="0.15"/>
    <row r="7081" customFormat="1" ht="13" x14ac:dyDescent="0.15"/>
    <row r="7082" customFormat="1" ht="13" x14ac:dyDescent="0.15"/>
    <row r="7083" customFormat="1" ht="13" x14ac:dyDescent="0.15"/>
    <row r="7084" customFormat="1" ht="13" x14ac:dyDescent="0.15"/>
    <row r="7085" customFormat="1" ht="13" x14ac:dyDescent="0.15"/>
    <row r="7086" customFormat="1" ht="13" x14ac:dyDescent="0.15"/>
    <row r="7087" customFormat="1" ht="13" x14ac:dyDescent="0.15"/>
    <row r="7088" customFormat="1" ht="13" x14ac:dyDescent="0.15"/>
    <row r="7089" customFormat="1" ht="13" x14ac:dyDescent="0.15"/>
    <row r="7090" customFormat="1" ht="13" x14ac:dyDescent="0.15"/>
    <row r="7091" customFormat="1" ht="13" x14ac:dyDescent="0.15"/>
    <row r="7092" customFormat="1" ht="13" x14ac:dyDescent="0.15"/>
    <row r="7093" customFormat="1" ht="13" x14ac:dyDescent="0.15"/>
    <row r="7094" customFormat="1" ht="13" x14ac:dyDescent="0.15"/>
    <row r="7095" customFormat="1" ht="13" x14ac:dyDescent="0.15"/>
    <row r="7096" customFormat="1" ht="13" x14ac:dyDescent="0.15"/>
    <row r="7097" customFormat="1" ht="13" x14ac:dyDescent="0.15"/>
    <row r="7098" customFormat="1" ht="13" x14ac:dyDescent="0.15"/>
    <row r="7099" customFormat="1" ht="13" x14ac:dyDescent="0.15"/>
    <row r="7100" customFormat="1" ht="13" x14ac:dyDescent="0.15"/>
    <row r="7101" customFormat="1" ht="13" x14ac:dyDescent="0.15"/>
    <row r="7102" customFormat="1" ht="13" x14ac:dyDescent="0.15"/>
    <row r="7103" customFormat="1" ht="13" x14ac:dyDescent="0.15"/>
    <row r="7104" customFormat="1" ht="13" x14ac:dyDescent="0.15"/>
    <row r="7105" customFormat="1" ht="13" x14ac:dyDescent="0.15"/>
    <row r="7106" customFormat="1" ht="13" x14ac:dyDescent="0.15"/>
    <row r="7107" customFormat="1" ht="13" x14ac:dyDescent="0.15"/>
    <row r="7108" customFormat="1" ht="13" x14ac:dyDescent="0.15"/>
    <row r="7109" customFormat="1" ht="13" x14ac:dyDescent="0.15"/>
    <row r="7110" customFormat="1" ht="13" x14ac:dyDescent="0.15"/>
    <row r="7111" customFormat="1" ht="13" x14ac:dyDescent="0.15"/>
    <row r="7112" customFormat="1" ht="13" x14ac:dyDescent="0.15"/>
    <row r="7113" customFormat="1" ht="13" x14ac:dyDescent="0.15"/>
    <row r="7114" customFormat="1" ht="13" x14ac:dyDescent="0.15"/>
    <row r="7115" customFormat="1" ht="13" x14ac:dyDescent="0.15"/>
    <row r="7116" customFormat="1" ht="13" x14ac:dyDescent="0.15"/>
    <row r="7117" customFormat="1" ht="13" x14ac:dyDescent="0.15"/>
    <row r="7118" customFormat="1" ht="13" x14ac:dyDescent="0.15"/>
    <row r="7119" customFormat="1" ht="13" x14ac:dyDescent="0.15"/>
    <row r="7120" customFormat="1" ht="13" x14ac:dyDescent="0.15"/>
    <row r="7121" customFormat="1" ht="13" x14ac:dyDescent="0.15"/>
    <row r="7122" customFormat="1" ht="13" x14ac:dyDescent="0.15"/>
    <row r="7123" customFormat="1" ht="13" x14ac:dyDescent="0.15"/>
    <row r="7124" customFormat="1" ht="13" x14ac:dyDescent="0.15"/>
    <row r="7125" customFormat="1" ht="13" x14ac:dyDescent="0.15"/>
    <row r="7126" customFormat="1" ht="13" x14ac:dyDescent="0.15"/>
    <row r="7127" customFormat="1" ht="13" x14ac:dyDescent="0.15"/>
    <row r="7128" customFormat="1" ht="13" x14ac:dyDescent="0.15"/>
    <row r="7129" customFormat="1" ht="13" x14ac:dyDescent="0.15"/>
    <row r="7130" customFormat="1" ht="13" x14ac:dyDescent="0.15"/>
    <row r="7131" customFormat="1" ht="13" x14ac:dyDescent="0.15"/>
    <row r="7132" customFormat="1" ht="13" x14ac:dyDescent="0.15"/>
    <row r="7133" customFormat="1" ht="13" x14ac:dyDescent="0.15"/>
    <row r="7134" customFormat="1" ht="13" x14ac:dyDescent="0.15"/>
    <row r="7135" customFormat="1" ht="13" x14ac:dyDescent="0.15"/>
    <row r="7136" customFormat="1" ht="13" x14ac:dyDescent="0.15"/>
    <row r="7137" customFormat="1" ht="13" x14ac:dyDescent="0.15"/>
    <row r="7138" customFormat="1" ht="13" x14ac:dyDescent="0.15"/>
    <row r="7139" customFormat="1" ht="13" x14ac:dyDescent="0.15"/>
    <row r="7140" customFormat="1" ht="13" x14ac:dyDescent="0.15"/>
    <row r="7141" customFormat="1" ht="13" x14ac:dyDescent="0.15"/>
    <row r="7142" customFormat="1" ht="13" x14ac:dyDescent="0.15"/>
    <row r="7143" customFormat="1" ht="13" x14ac:dyDescent="0.15"/>
    <row r="7144" customFormat="1" ht="13" x14ac:dyDescent="0.15"/>
    <row r="7145" customFormat="1" ht="13" x14ac:dyDescent="0.15"/>
    <row r="7146" customFormat="1" ht="13" x14ac:dyDescent="0.15"/>
    <row r="7147" customFormat="1" ht="13" x14ac:dyDescent="0.15"/>
    <row r="7148" customFormat="1" ht="13" x14ac:dyDescent="0.15"/>
    <row r="7149" customFormat="1" ht="13" x14ac:dyDescent="0.15"/>
    <row r="7150" customFormat="1" ht="13" x14ac:dyDescent="0.15"/>
    <row r="7151" customFormat="1" ht="13" x14ac:dyDescent="0.15"/>
    <row r="7152" customFormat="1" ht="13" x14ac:dyDescent="0.15"/>
    <row r="7153" customFormat="1" ht="13" x14ac:dyDescent="0.15"/>
    <row r="7154" customFormat="1" ht="13" x14ac:dyDescent="0.15"/>
    <row r="7155" customFormat="1" ht="13" x14ac:dyDescent="0.15"/>
    <row r="7156" customFormat="1" ht="13" x14ac:dyDescent="0.15"/>
    <row r="7157" customFormat="1" ht="13" x14ac:dyDescent="0.15"/>
    <row r="7158" customFormat="1" ht="13" x14ac:dyDescent="0.15"/>
    <row r="7159" customFormat="1" ht="13" x14ac:dyDescent="0.15"/>
    <row r="7160" customFormat="1" ht="13" x14ac:dyDescent="0.15"/>
    <row r="7161" customFormat="1" ht="13" x14ac:dyDescent="0.15"/>
    <row r="7162" customFormat="1" ht="13" x14ac:dyDescent="0.15"/>
    <row r="7163" customFormat="1" ht="13" x14ac:dyDescent="0.15"/>
    <row r="7164" customFormat="1" ht="13" x14ac:dyDescent="0.15"/>
    <row r="7165" customFormat="1" ht="13" x14ac:dyDescent="0.15"/>
    <row r="7166" customFormat="1" ht="13" x14ac:dyDescent="0.15"/>
    <row r="7167" customFormat="1" ht="13" x14ac:dyDescent="0.15"/>
    <row r="7168" customFormat="1" ht="13" x14ac:dyDescent="0.15"/>
    <row r="7169" customFormat="1" ht="13" x14ac:dyDescent="0.15"/>
    <row r="7170" customFormat="1" ht="13" x14ac:dyDescent="0.15"/>
    <row r="7171" customFormat="1" ht="13" x14ac:dyDescent="0.15"/>
    <row r="7172" customFormat="1" ht="13" x14ac:dyDescent="0.15"/>
    <row r="7173" customFormat="1" ht="13" x14ac:dyDescent="0.15"/>
    <row r="7174" customFormat="1" ht="13" x14ac:dyDescent="0.15"/>
    <row r="7175" customFormat="1" ht="13" x14ac:dyDescent="0.15"/>
    <row r="7176" customFormat="1" ht="13" x14ac:dyDescent="0.15"/>
    <row r="7177" customFormat="1" ht="13" x14ac:dyDescent="0.15"/>
    <row r="7178" customFormat="1" ht="13" x14ac:dyDescent="0.15"/>
    <row r="7179" customFormat="1" ht="13" x14ac:dyDescent="0.15"/>
    <row r="7180" customFormat="1" ht="13" x14ac:dyDescent="0.15"/>
    <row r="7181" customFormat="1" ht="13" x14ac:dyDescent="0.15"/>
    <row r="7182" customFormat="1" ht="13" x14ac:dyDescent="0.15"/>
    <row r="7183" customFormat="1" ht="13" x14ac:dyDescent="0.15"/>
    <row r="7184" customFormat="1" ht="13" x14ac:dyDescent="0.15"/>
    <row r="7185" customFormat="1" ht="13" x14ac:dyDescent="0.15"/>
    <row r="7186" customFormat="1" ht="13" x14ac:dyDescent="0.15"/>
    <row r="7187" customFormat="1" ht="13" x14ac:dyDescent="0.15"/>
    <row r="7188" customFormat="1" ht="13" x14ac:dyDescent="0.15"/>
    <row r="7189" customFormat="1" ht="13" x14ac:dyDescent="0.15"/>
    <row r="7190" customFormat="1" ht="13" x14ac:dyDescent="0.15"/>
    <row r="7191" customFormat="1" ht="13" x14ac:dyDescent="0.15"/>
    <row r="7192" customFormat="1" ht="13" x14ac:dyDescent="0.15"/>
    <row r="7193" customFormat="1" ht="13" x14ac:dyDescent="0.15"/>
    <row r="7194" customFormat="1" ht="13" x14ac:dyDescent="0.15"/>
    <row r="7195" customFormat="1" ht="13" x14ac:dyDescent="0.15"/>
    <row r="7196" customFormat="1" ht="13" x14ac:dyDescent="0.15"/>
    <row r="7197" customFormat="1" ht="13" x14ac:dyDescent="0.15"/>
    <row r="7198" customFormat="1" ht="13" x14ac:dyDescent="0.15"/>
    <row r="7199" customFormat="1" ht="13" x14ac:dyDescent="0.15"/>
    <row r="7200" customFormat="1" ht="13" x14ac:dyDescent="0.15"/>
    <row r="7201" customFormat="1" ht="13" x14ac:dyDescent="0.15"/>
    <row r="7202" customFormat="1" ht="13" x14ac:dyDescent="0.15"/>
    <row r="7203" customFormat="1" ht="13" x14ac:dyDescent="0.15"/>
    <row r="7204" customFormat="1" ht="13" x14ac:dyDescent="0.15"/>
    <row r="7205" customFormat="1" ht="13" x14ac:dyDescent="0.15"/>
    <row r="7206" customFormat="1" ht="13" x14ac:dyDescent="0.15"/>
    <row r="7207" customFormat="1" ht="13" x14ac:dyDescent="0.15"/>
    <row r="7208" customFormat="1" ht="13" x14ac:dyDescent="0.15"/>
    <row r="7209" customFormat="1" ht="13" x14ac:dyDescent="0.15"/>
    <row r="7210" customFormat="1" ht="13" x14ac:dyDescent="0.15"/>
    <row r="7211" customFormat="1" ht="13" x14ac:dyDescent="0.15"/>
    <row r="7212" customFormat="1" ht="13" x14ac:dyDescent="0.15"/>
    <row r="7213" customFormat="1" ht="13" x14ac:dyDescent="0.15"/>
    <row r="7214" customFormat="1" ht="13" x14ac:dyDescent="0.15"/>
    <row r="7215" customFormat="1" ht="13" x14ac:dyDescent="0.15"/>
    <row r="7216" customFormat="1" ht="13" x14ac:dyDescent="0.15"/>
    <row r="7217" customFormat="1" ht="13" x14ac:dyDescent="0.15"/>
    <row r="7218" customFormat="1" ht="13" x14ac:dyDescent="0.15"/>
    <row r="7219" customFormat="1" ht="13" x14ac:dyDescent="0.15"/>
    <row r="7220" customFormat="1" ht="13" x14ac:dyDescent="0.15"/>
    <row r="7221" customFormat="1" ht="13" x14ac:dyDescent="0.15"/>
    <row r="7222" customFormat="1" ht="13" x14ac:dyDescent="0.15"/>
    <row r="7223" customFormat="1" ht="13" x14ac:dyDescent="0.15"/>
    <row r="7224" customFormat="1" ht="13" x14ac:dyDescent="0.15"/>
    <row r="7225" customFormat="1" ht="13" x14ac:dyDescent="0.15"/>
    <row r="7226" customFormat="1" ht="13" x14ac:dyDescent="0.15"/>
    <row r="7227" customFormat="1" ht="13" x14ac:dyDescent="0.15"/>
    <row r="7228" customFormat="1" ht="13" x14ac:dyDescent="0.15"/>
    <row r="7229" customFormat="1" ht="13" x14ac:dyDescent="0.15"/>
    <row r="7230" customFormat="1" ht="13" x14ac:dyDescent="0.15"/>
    <row r="7231" customFormat="1" ht="13" x14ac:dyDescent="0.15"/>
    <row r="7232" customFormat="1" ht="13" x14ac:dyDescent="0.15"/>
    <row r="7233" customFormat="1" ht="13" x14ac:dyDescent="0.15"/>
    <row r="7234" customFormat="1" ht="13" x14ac:dyDescent="0.15"/>
    <row r="7235" customFormat="1" ht="13" x14ac:dyDescent="0.15"/>
    <row r="7236" customFormat="1" ht="13" x14ac:dyDescent="0.15"/>
    <row r="7237" customFormat="1" ht="13" x14ac:dyDescent="0.15"/>
    <row r="7238" customFormat="1" ht="13" x14ac:dyDescent="0.15"/>
    <row r="7239" customFormat="1" ht="13" x14ac:dyDescent="0.15"/>
    <row r="7240" customFormat="1" ht="13" x14ac:dyDescent="0.15"/>
    <row r="7241" customFormat="1" ht="13" x14ac:dyDescent="0.15"/>
    <row r="7242" customFormat="1" ht="13" x14ac:dyDescent="0.15"/>
    <row r="7243" customFormat="1" ht="13" x14ac:dyDescent="0.15"/>
    <row r="7244" customFormat="1" ht="13" x14ac:dyDescent="0.15"/>
    <row r="7245" customFormat="1" ht="13" x14ac:dyDescent="0.15"/>
    <row r="7246" customFormat="1" ht="13" x14ac:dyDescent="0.15"/>
    <row r="7247" customFormat="1" ht="13" x14ac:dyDescent="0.15"/>
    <row r="7248" customFormat="1" ht="13" x14ac:dyDescent="0.15"/>
    <row r="7249" customFormat="1" ht="13" x14ac:dyDescent="0.15"/>
    <row r="7250" customFormat="1" ht="13" x14ac:dyDescent="0.15"/>
    <row r="7251" customFormat="1" ht="13" x14ac:dyDescent="0.15"/>
    <row r="7252" customFormat="1" ht="13" x14ac:dyDescent="0.15"/>
    <row r="7253" customFormat="1" ht="13" x14ac:dyDescent="0.15"/>
    <row r="7254" customFormat="1" ht="13" x14ac:dyDescent="0.15"/>
    <row r="7255" customFormat="1" ht="13" x14ac:dyDescent="0.15"/>
    <row r="7256" customFormat="1" ht="13" x14ac:dyDescent="0.15"/>
    <row r="7257" customFormat="1" ht="13" x14ac:dyDescent="0.15"/>
    <row r="7258" customFormat="1" ht="13" x14ac:dyDescent="0.15"/>
    <row r="7259" customFormat="1" ht="13" x14ac:dyDescent="0.15"/>
    <row r="7260" customFormat="1" ht="13" x14ac:dyDescent="0.15"/>
    <row r="7261" customFormat="1" ht="13" x14ac:dyDescent="0.15"/>
    <row r="7262" customFormat="1" ht="13" x14ac:dyDescent="0.15"/>
    <row r="7263" customFormat="1" ht="13" x14ac:dyDescent="0.15"/>
    <row r="7264" customFormat="1" ht="13" x14ac:dyDescent="0.15"/>
    <row r="7265" customFormat="1" ht="13" x14ac:dyDescent="0.15"/>
    <row r="7266" customFormat="1" ht="13" x14ac:dyDescent="0.15"/>
    <row r="7267" customFormat="1" ht="13" x14ac:dyDescent="0.15"/>
    <row r="7268" customFormat="1" ht="13" x14ac:dyDescent="0.15"/>
    <row r="7269" customFormat="1" ht="13" x14ac:dyDescent="0.15"/>
    <row r="7270" customFormat="1" ht="13" x14ac:dyDescent="0.15"/>
    <row r="7271" customFormat="1" ht="13" x14ac:dyDescent="0.15"/>
    <row r="7272" customFormat="1" ht="13" x14ac:dyDescent="0.15"/>
    <row r="7273" customFormat="1" ht="13" x14ac:dyDescent="0.15"/>
    <row r="7274" customFormat="1" ht="13" x14ac:dyDescent="0.15"/>
    <row r="7275" customFormat="1" ht="13" x14ac:dyDescent="0.15"/>
    <row r="7276" customFormat="1" ht="13" x14ac:dyDescent="0.15"/>
    <row r="7277" customFormat="1" ht="13" x14ac:dyDescent="0.15"/>
    <row r="7278" customFormat="1" ht="13" x14ac:dyDescent="0.15"/>
    <row r="7279" customFormat="1" ht="13" x14ac:dyDescent="0.15"/>
    <row r="7280" customFormat="1" ht="13" x14ac:dyDescent="0.15"/>
    <row r="7281" customFormat="1" ht="13" x14ac:dyDescent="0.15"/>
    <row r="7282" customFormat="1" ht="13" x14ac:dyDescent="0.15"/>
    <row r="7283" customFormat="1" ht="13" x14ac:dyDescent="0.15"/>
    <row r="7284" customFormat="1" ht="13" x14ac:dyDescent="0.15"/>
    <row r="7285" customFormat="1" ht="13" x14ac:dyDescent="0.15"/>
    <row r="7286" customFormat="1" ht="13" x14ac:dyDescent="0.15"/>
    <row r="7287" customFormat="1" ht="13" x14ac:dyDescent="0.15"/>
    <row r="7288" customFormat="1" ht="13" x14ac:dyDescent="0.15"/>
    <row r="7289" customFormat="1" ht="13" x14ac:dyDescent="0.15"/>
    <row r="7290" customFormat="1" ht="13" x14ac:dyDescent="0.15"/>
    <row r="7291" customFormat="1" ht="13" x14ac:dyDescent="0.15"/>
    <row r="7292" customFormat="1" ht="13" x14ac:dyDescent="0.15"/>
    <row r="7293" customFormat="1" ht="13" x14ac:dyDescent="0.15"/>
    <row r="7294" customFormat="1" ht="13" x14ac:dyDescent="0.15"/>
    <row r="7295" customFormat="1" ht="13" x14ac:dyDescent="0.15"/>
    <row r="7296" customFormat="1" ht="13" x14ac:dyDescent="0.15"/>
    <row r="7297" customFormat="1" ht="13" x14ac:dyDescent="0.15"/>
    <row r="7298" customFormat="1" ht="13" x14ac:dyDescent="0.15"/>
    <row r="7299" customFormat="1" ht="13" x14ac:dyDescent="0.15"/>
    <row r="7300" customFormat="1" ht="13" x14ac:dyDescent="0.15"/>
    <row r="7301" customFormat="1" ht="13" x14ac:dyDescent="0.15"/>
    <row r="7302" customFormat="1" ht="13" x14ac:dyDescent="0.15"/>
    <row r="7303" customFormat="1" ht="13" x14ac:dyDescent="0.15"/>
    <row r="7304" customFormat="1" ht="13" x14ac:dyDescent="0.15"/>
    <row r="7305" customFormat="1" ht="13" x14ac:dyDescent="0.15"/>
    <row r="7306" customFormat="1" ht="13" x14ac:dyDescent="0.15"/>
    <row r="7307" customFormat="1" ht="13" x14ac:dyDescent="0.15"/>
    <row r="7308" customFormat="1" ht="13" x14ac:dyDescent="0.15"/>
    <row r="7309" customFormat="1" ht="13" x14ac:dyDescent="0.15"/>
    <row r="7310" customFormat="1" ht="13" x14ac:dyDescent="0.15"/>
    <row r="7311" customFormat="1" ht="13" x14ac:dyDescent="0.15"/>
    <row r="7312" customFormat="1" ht="13" x14ac:dyDescent="0.15"/>
    <row r="7313" customFormat="1" ht="13" x14ac:dyDescent="0.15"/>
    <row r="7314" customFormat="1" ht="13" x14ac:dyDescent="0.15"/>
    <row r="7315" customFormat="1" ht="13" x14ac:dyDescent="0.15"/>
    <row r="7316" customFormat="1" ht="13" x14ac:dyDescent="0.15"/>
    <row r="7317" customFormat="1" ht="13" x14ac:dyDescent="0.15"/>
    <row r="7318" customFormat="1" ht="13" x14ac:dyDescent="0.15"/>
    <row r="7319" customFormat="1" ht="13" x14ac:dyDescent="0.15"/>
    <row r="7320" customFormat="1" ht="13" x14ac:dyDescent="0.15"/>
    <row r="7321" customFormat="1" ht="13" x14ac:dyDescent="0.15"/>
    <row r="7322" customFormat="1" ht="13" x14ac:dyDescent="0.15"/>
    <row r="7323" customFormat="1" ht="13" x14ac:dyDescent="0.15"/>
    <row r="7324" customFormat="1" ht="13" x14ac:dyDescent="0.15"/>
    <row r="7325" customFormat="1" ht="13" x14ac:dyDescent="0.15"/>
    <row r="7326" customFormat="1" ht="13" x14ac:dyDescent="0.15"/>
    <row r="7327" customFormat="1" ht="13" x14ac:dyDescent="0.15"/>
    <row r="7328" customFormat="1" ht="13" x14ac:dyDescent="0.15"/>
    <row r="7329" customFormat="1" ht="13" x14ac:dyDescent="0.15"/>
    <row r="7330" customFormat="1" ht="13" x14ac:dyDescent="0.15"/>
    <row r="7331" customFormat="1" ht="13" x14ac:dyDescent="0.15"/>
    <row r="7332" customFormat="1" ht="13" x14ac:dyDescent="0.15"/>
    <row r="7333" customFormat="1" ht="13" x14ac:dyDescent="0.15"/>
    <row r="7334" customFormat="1" ht="13" x14ac:dyDescent="0.15"/>
    <row r="7335" customFormat="1" ht="13" x14ac:dyDescent="0.15"/>
    <row r="7336" customFormat="1" ht="13" x14ac:dyDescent="0.15"/>
    <row r="7337" customFormat="1" ht="13" x14ac:dyDescent="0.15"/>
    <row r="7338" customFormat="1" ht="13" x14ac:dyDescent="0.15"/>
    <row r="7339" customFormat="1" ht="13" x14ac:dyDescent="0.15"/>
    <row r="7340" customFormat="1" ht="13" x14ac:dyDescent="0.15"/>
    <row r="7341" customFormat="1" ht="13" x14ac:dyDescent="0.15"/>
    <row r="7342" customFormat="1" ht="13" x14ac:dyDescent="0.15"/>
    <row r="7343" customFormat="1" ht="13" x14ac:dyDescent="0.15"/>
    <row r="7344" customFormat="1" ht="13" x14ac:dyDescent="0.15"/>
    <row r="7345" customFormat="1" ht="13" x14ac:dyDescent="0.15"/>
    <row r="7346" customFormat="1" ht="13" x14ac:dyDescent="0.15"/>
    <row r="7347" customFormat="1" ht="13" x14ac:dyDescent="0.15"/>
    <row r="7348" customFormat="1" ht="13" x14ac:dyDescent="0.15"/>
    <row r="7349" customFormat="1" ht="13" x14ac:dyDescent="0.15"/>
    <row r="7350" customFormat="1" ht="13" x14ac:dyDescent="0.15"/>
    <row r="7351" customFormat="1" ht="13" x14ac:dyDescent="0.15"/>
    <row r="7352" customFormat="1" ht="13" x14ac:dyDescent="0.15"/>
    <row r="7353" customFormat="1" ht="13" x14ac:dyDescent="0.15"/>
    <row r="7354" customFormat="1" ht="13" x14ac:dyDescent="0.15"/>
    <row r="7355" customFormat="1" ht="13" x14ac:dyDescent="0.15"/>
    <row r="7356" customFormat="1" ht="13" x14ac:dyDescent="0.15"/>
    <row r="7357" customFormat="1" ht="13" x14ac:dyDescent="0.15"/>
    <row r="7358" customFormat="1" ht="13" x14ac:dyDescent="0.15"/>
    <row r="7359" customFormat="1" ht="13" x14ac:dyDescent="0.15"/>
    <row r="7360" customFormat="1" ht="13" x14ac:dyDescent="0.15"/>
    <row r="7361" customFormat="1" ht="13" x14ac:dyDescent="0.15"/>
    <row r="7362" customFormat="1" ht="13" x14ac:dyDescent="0.15"/>
    <row r="7363" customFormat="1" ht="13" x14ac:dyDescent="0.15"/>
    <row r="7364" customFormat="1" ht="13" x14ac:dyDescent="0.15"/>
    <row r="7365" customFormat="1" ht="13" x14ac:dyDescent="0.15"/>
    <row r="7366" customFormat="1" ht="13" x14ac:dyDescent="0.15"/>
    <row r="7367" customFormat="1" ht="13" x14ac:dyDescent="0.15"/>
    <row r="7368" customFormat="1" ht="13" x14ac:dyDescent="0.15"/>
    <row r="7369" customFormat="1" ht="13" x14ac:dyDescent="0.15"/>
    <row r="7370" customFormat="1" ht="13" x14ac:dyDescent="0.15"/>
    <row r="7371" customFormat="1" ht="13" x14ac:dyDescent="0.15"/>
    <row r="7372" customFormat="1" ht="13" x14ac:dyDescent="0.15"/>
    <row r="7373" customFormat="1" ht="13" x14ac:dyDescent="0.15"/>
    <row r="7374" customFormat="1" ht="13" x14ac:dyDescent="0.15"/>
    <row r="7375" customFormat="1" ht="13" x14ac:dyDescent="0.15"/>
    <row r="7376" customFormat="1" ht="13" x14ac:dyDescent="0.15"/>
    <row r="7377" customFormat="1" ht="13" x14ac:dyDescent="0.15"/>
    <row r="7378" customFormat="1" ht="13" x14ac:dyDescent="0.15"/>
    <row r="7379" customFormat="1" ht="13" x14ac:dyDescent="0.15"/>
    <row r="7380" customFormat="1" ht="13" x14ac:dyDescent="0.15"/>
    <row r="7381" customFormat="1" ht="13" x14ac:dyDescent="0.15"/>
    <row r="7382" customFormat="1" ht="13" x14ac:dyDescent="0.15"/>
    <row r="7383" customFormat="1" ht="13" x14ac:dyDescent="0.15"/>
    <row r="7384" customFormat="1" ht="13" x14ac:dyDescent="0.15"/>
    <row r="7385" customFormat="1" ht="13" x14ac:dyDescent="0.15"/>
    <row r="7386" customFormat="1" ht="13" x14ac:dyDescent="0.15"/>
    <row r="7387" customFormat="1" ht="13" x14ac:dyDescent="0.15"/>
    <row r="7388" customFormat="1" ht="13" x14ac:dyDescent="0.15"/>
    <row r="7389" customFormat="1" ht="13" x14ac:dyDescent="0.15"/>
    <row r="7390" customFormat="1" ht="13" x14ac:dyDescent="0.15"/>
    <row r="7391" customFormat="1" ht="13" x14ac:dyDescent="0.15"/>
    <row r="7392" customFormat="1" ht="13" x14ac:dyDescent="0.15"/>
    <row r="7393" customFormat="1" ht="13" x14ac:dyDescent="0.15"/>
    <row r="7394" customFormat="1" ht="13" x14ac:dyDescent="0.15"/>
    <row r="7395" customFormat="1" ht="13" x14ac:dyDescent="0.15"/>
    <row r="7396" customFormat="1" ht="13" x14ac:dyDescent="0.15"/>
    <row r="7397" customFormat="1" ht="13" x14ac:dyDescent="0.15"/>
    <row r="7398" customFormat="1" ht="13" x14ac:dyDescent="0.15"/>
    <row r="7399" customFormat="1" ht="13" x14ac:dyDescent="0.15"/>
    <row r="7400" customFormat="1" ht="13" x14ac:dyDescent="0.15"/>
    <row r="7401" customFormat="1" ht="13" x14ac:dyDescent="0.15"/>
    <row r="7402" customFormat="1" ht="13" x14ac:dyDescent="0.15"/>
    <row r="7403" customFormat="1" ht="13" x14ac:dyDescent="0.15"/>
    <row r="7404" customFormat="1" ht="13" x14ac:dyDescent="0.15"/>
    <row r="7405" customFormat="1" ht="13" x14ac:dyDescent="0.15"/>
    <row r="7406" customFormat="1" ht="13" x14ac:dyDescent="0.15"/>
    <row r="7407" customFormat="1" ht="13" x14ac:dyDescent="0.15"/>
    <row r="7408" customFormat="1" ht="13" x14ac:dyDescent="0.15"/>
    <row r="7409" customFormat="1" ht="13" x14ac:dyDescent="0.15"/>
    <row r="7410" customFormat="1" ht="13" x14ac:dyDescent="0.15"/>
    <row r="7411" customFormat="1" ht="13" x14ac:dyDescent="0.15"/>
    <row r="7412" customFormat="1" ht="13" x14ac:dyDescent="0.15"/>
    <row r="7413" customFormat="1" ht="13" x14ac:dyDescent="0.15"/>
    <row r="7414" customFormat="1" ht="13" x14ac:dyDescent="0.15"/>
    <row r="7415" customFormat="1" ht="13" x14ac:dyDescent="0.15"/>
    <row r="7416" customFormat="1" ht="13" x14ac:dyDescent="0.15"/>
    <row r="7417" customFormat="1" ht="13" x14ac:dyDescent="0.15"/>
    <row r="7418" customFormat="1" ht="13" x14ac:dyDescent="0.15"/>
    <row r="7419" customFormat="1" ht="13" x14ac:dyDescent="0.15"/>
    <row r="7420" customFormat="1" ht="13" x14ac:dyDescent="0.15"/>
    <row r="7421" customFormat="1" ht="13" x14ac:dyDescent="0.15"/>
    <row r="7422" customFormat="1" ht="13" x14ac:dyDescent="0.15"/>
    <row r="7423" customFormat="1" ht="13" x14ac:dyDescent="0.15"/>
    <row r="7424" customFormat="1" ht="13" x14ac:dyDescent="0.15"/>
    <row r="7425" customFormat="1" ht="13" x14ac:dyDescent="0.15"/>
    <row r="7426" customFormat="1" ht="13" x14ac:dyDescent="0.15"/>
    <row r="7427" customFormat="1" ht="13" x14ac:dyDescent="0.15"/>
    <row r="7428" customFormat="1" ht="13" x14ac:dyDescent="0.15"/>
    <row r="7429" customFormat="1" ht="13" x14ac:dyDescent="0.15"/>
    <row r="7430" customFormat="1" ht="13" x14ac:dyDescent="0.15"/>
    <row r="7431" customFormat="1" ht="13" x14ac:dyDescent="0.15"/>
    <row r="7432" customFormat="1" ht="13" x14ac:dyDescent="0.15"/>
    <row r="7433" customFormat="1" ht="13" x14ac:dyDescent="0.15"/>
    <row r="7434" customFormat="1" ht="13" x14ac:dyDescent="0.15"/>
    <row r="7435" customFormat="1" ht="13" x14ac:dyDescent="0.15"/>
    <row r="7436" customFormat="1" ht="13" x14ac:dyDescent="0.15"/>
    <row r="7437" customFormat="1" ht="13" x14ac:dyDescent="0.15"/>
    <row r="7438" customFormat="1" ht="13" x14ac:dyDescent="0.15"/>
    <row r="7439" customFormat="1" ht="13" x14ac:dyDescent="0.15"/>
    <row r="7440" customFormat="1" ht="13" x14ac:dyDescent="0.15"/>
    <row r="7441" customFormat="1" ht="13" x14ac:dyDescent="0.15"/>
    <row r="7442" customFormat="1" ht="13" x14ac:dyDescent="0.15"/>
    <row r="7443" customFormat="1" ht="13" x14ac:dyDescent="0.15"/>
    <row r="7444" customFormat="1" ht="13" x14ac:dyDescent="0.15"/>
    <row r="7445" customFormat="1" ht="13" x14ac:dyDescent="0.15"/>
    <row r="7446" customFormat="1" ht="13" x14ac:dyDescent="0.15"/>
    <row r="7447" customFormat="1" ht="13" x14ac:dyDescent="0.15"/>
    <row r="7448" customFormat="1" ht="13" x14ac:dyDescent="0.15"/>
    <row r="7449" customFormat="1" ht="13" x14ac:dyDescent="0.15"/>
    <row r="7450" customFormat="1" ht="13" x14ac:dyDescent="0.15"/>
    <row r="7451" customFormat="1" ht="13" x14ac:dyDescent="0.15"/>
    <row r="7452" customFormat="1" ht="13" x14ac:dyDescent="0.15"/>
    <row r="7453" customFormat="1" ht="13" x14ac:dyDescent="0.15"/>
    <row r="7454" customFormat="1" ht="13" x14ac:dyDescent="0.15"/>
    <row r="7455" customFormat="1" ht="13" x14ac:dyDescent="0.15"/>
    <row r="7456" customFormat="1" ht="13" x14ac:dyDescent="0.15"/>
    <row r="7457" customFormat="1" ht="13" x14ac:dyDescent="0.15"/>
    <row r="7458" customFormat="1" ht="13" x14ac:dyDescent="0.15"/>
    <row r="7459" customFormat="1" ht="13" x14ac:dyDescent="0.15"/>
    <row r="7460" customFormat="1" ht="13" x14ac:dyDescent="0.15"/>
    <row r="7461" customFormat="1" ht="13" x14ac:dyDescent="0.15"/>
    <row r="7462" customFormat="1" ht="13" x14ac:dyDescent="0.15"/>
    <row r="7463" customFormat="1" ht="13" x14ac:dyDescent="0.15"/>
    <row r="7464" customFormat="1" ht="13" x14ac:dyDescent="0.15"/>
    <row r="7465" customFormat="1" ht="13" x14ac:dyDescent="0.15"/>
    <row r="7466" customFormat="1" ht="13" x14ac:dyDescent="0.15"/>
    <row r="7467" customFormat="1" ht="13" x14ac:dyDescent="0.15"/>
    <row r="7468" customFormat="1" ht="13" x14ac:dyDescent="0.15"/>
    <row r="7469" customFormat="1" ht="13" x14ac:dyDescent="0.15"/>
    <row r="7470" customFormat="1" ht="13" x14ac:dyDescent="0.15"/>
    <row r="7471" customFormat="1" ht="13" x14ac:dyDescent="0.15"/>
    <row r="7472" customFormat="1" ht="13" x14ac:dyDescent="0.15"/>
    <row r="7473" customFormat="1" ht="13" x14ac:dyDescent="0.15"/>
    <row r="7474" customFormat="1" ht="13" x14ac:dyDescent="0.15"/>
    <row r="7475" customFormat="1" ht="13" x14ac:dyDescent="0.15"/>
    <row r="7476" customFormat="1" ht="13" x14ac:dyDescent="0.15"/>
    <row r="7477" customFormat="1" ht="13" x14ac:dyDescent="0.15"/>
    <row r="7478" customFormat="1" ht="13" x14ac:dyDescent="0.15"/>
    <row r="7479" customFormat="1" ht="13" x14ac:dyDescent="0.15"/>
    <row r="7480" customFormat="1" ht="13" x14ac:dyDescent="0.15"/>
    <row r="7481" customFormat="1" ht="13" x14ac:dyDescent="0.15"/>
    <row r="7482" customFormat="1" ht="13" x14ac:dyDescent="0.15"/>
    <row r="7483" customFormat="1" ht="13" x14ac:dyDescent="0.15"/>
    <row r="7484" customFormat="1" ht="13" x14ac:dyDescent="0.15"/>
    <row r="7485" customFormat="1" ht="13" x14ac:dyDescent="0.15"/>
    <row r="7486" customFormat="1" ht="13" x14ac:dyDescent="0.15"/>
    <row r="7487" customFormat="1" ht="13" x14ac:dyDescent="0.15"/>
    <row r="7488" customFormat="1" ht="13" x14ac:dyDescent="0.15"/>
    <row r="7489" customFormat="1" ht="13" x14ac:dyDescent="0.15"/>
    <row r="7490" customFormat="1" ht="13" x14ac:dyDescent="0.15"/>
    <row r="7491" customFormat="1" ht="13" x14ac:dyDescent="0.15"/>
    <row r="7492" customFormat="1" ht="13" x14ac:dyDescent="0.15"/>
    <row r="7493" customFormat="1" ht="13" x14ac:dyDescent="0.15"/>
    <row r="7494" customFormat="1" ht="13" x14ac:dyDescent="0.15"/>
    <row r="7495" customFormat="1" ht="13" x14ac:dyDescent="0.15"/>
    <row r="7496" customFormat="1" ht="13" x14ac:dyDescent="0.15"/>
    <row r="7497" customFormat="1" ht="13" x14ac:dyDescent="0.15"/>
    <row r="7498" customFormat="1" ht="13" x14ac:dyDescent="0.15"/>
    <row r="7499" customFormat="1" ht="13" x14ac:dyDescent="0.15"/>
    <row r="7500" customFormat="1" ht="13" x14ac:dyDescent="0.15"/>
    <row r="7501" customFormat="1" ht="13" x14ac:dyDescent="0.15"/>
    <row r="7502" customFormat="1" ht="13" x14ac:dyDescent="0.15"/>
    <row r="7503" customFormat="1" ht="13" x14ac:dyDescent="0.15"/>
    <row r="7504" customFormat="1" ht="13" x14ac:dyDescent="0.15"/>
    <row r="7505" customFormat="1" ht="13" x14ac:dyDescent="0.15"/>
    <row r="7506" customFormat="1" ht="13" x14ac:dyDescent="0.15"/>
    <row r="7507" customFormat="1" ht="13" x14ac:dyDescent="0.15"/>
    <row r="7508" customFormat="1" ht="13" x14ac:dyDescent="0.15"/>
    <row r="7509" customFormat="1" ht="13" x14ac:dyDescent="0.15"/>
    <row r="7510" customFormat="1" ht="13" x14ac:dyDescent="0.15"/>
    <row r="7511" customFormat="1" ht="13" x14ac:dyDescent="0.15"/>
    <row r="7512" customFormat="1" ht="13" x14ac:dyDescent="0.15"/>
    <row r="7513" customFormat="1" ht="13" x14ac:dyDescent="0.15"/>
    <row r="7514" customFormat="1" ht="13" x14ac:dyDescent="0.15"/>
    <row r="7515" customFormat="1" ht="13" x14ac:dyDescent="0.15"/>
    <row r="7516" customFormat="1" ht="13" x14ac:dyDescent="0.15"/>
    <row r="7517" customFormat="1" ht="13" x14ac:dyDescent="0.15"/>
    <row r="7518" customFormat="1" ht="13" x14ac:dyDescent="0.15"/>
    <row r="7519" customFormat="1" ht="13" x14ac:dyDescent="0.15"/>
    <row r="7520" customFormat="1" ht="13" x14ac:dyDescent="0.15"/>
    <row r="7521" customFormat="1" ht="13" x14ac:dyDescent="0.15"/>
    <row r="7522" customFormat="1" ht="13" x14ac:dyDescent="0.15"/>
    <row r="7523" customFormat="1" ht="13" x14ac:dyDescent="0.15"/>
    <row r="7524" customFormat="1" ht="13" x14ac:dyDescent="0.15"/>
    <row r="7525" customFormat="1" ht="13" x14ac:dyDescent="0.15"/>
    <row r="7526" customFormat="1" ht="13" x14ac:dyDescent="0.15"/>
    <row r="7527" customFormat="1" ht="13" x14ac:dyDescent="0.15"/>
    <row r="7528" customFormat="1" ht="13" x14ac:dyDescent="0.15"/>
    <row r="7529" customFormat="1" ht="13" x14ac:dyDescent="0.15"/>
    <row r="7530" customFormat="1" ht="13" x14ac:dyDescent="0.15"/>
    <row r="7531" customFormat="1" ht="13" x14ac:dyDescent="0.15"/>
    <row r="7532" customFormat="1" ht="13" x14ac:dyDescent="0.15"/>
    <row r="7533" customFormat="1" ht="13" x14ac:dyDescent="0.15"/>
    <row r="7534" customFormat="1" ht="13" x14ac:dyDescent="0.15"/>
    <row r="7535" customFormat="1" ht="13" x14ac:dyDescent="0.15"/>
    <row r="7536" customFormat="1" ht="13" x14ac:dyDescent="0.15"/>
    <row r="7537" customFormat="1" ht="13" x14ac:dyDescent="0.15"/>
    <row r="7538" customFormat="1" ht="13" x14ac:dyDescent="0.15"/>
    <row r="7539" customFormat="1" ht="13" x14ac:dyDescent="0.15"/>
    <row r="7540" customFormat="1" ht="13" x14ac:dyDescent="0.15"/>
    <row r="7541" customFormat="1" ht="13" x14ac:dyDescent="0.15"/>
    <row r="7542" customFormat="1" ht="13" x14ac:dyDescent="0.15"/>
    <row r="7543" customFormat="1" ht="13" x14ac:dyDescent="0.15"/>
    <row r="7544" customFormat="1" ht="13" x14ac:dyDescent="0.15"/>
    <row r="7545" customFormat="1" ht="13" x14ac:dyDescent="0.15"/>
    <row r="7546" customFormat="1" ht="13" x14ac:dyDescent="0.15"/>
    <row r="7547" customFormat="1" ht="13" x14ac:dyDescent="0.15"/>
    <row r="7548" customFormat="1" ht="13" x14ac:dyDescent="0.15"/>
    <row r="7549" customFormat="1" ht="13" x14ac:dyDescent="0.15"/>
    <row r="7550" customFormat="1" ht="13" x14ac:dyDescent="0.15"/>
    <row r="7551" customFormat="1" ht="13" x14ac:dyDescent="0.15"/>
    <row r="7552" customFormat="1" ht="13" x14ac:dyDescent="0.15"/>
    <row r="7553" customFormat="1" ht="13" x14ac:dyDescent="0.15"/>
    <row r="7554" customFormat="1" ht="13" x14ac:dyDescent="0.15"/>
    <row r="7555" customFormat="1" ht="13" x14ac:dyDescent="0.15"/>
    <row r="7556" customFormat="1" ht="13" x14ac:dyDescent="0.15"/>
    <row r="7557" customFormat="1" ht="13" x14ac:dyDescent="0.15"/>
    <row r="7558" customFormat="1" ht="13" x14ac:dyDescent="0.15"/>
    <row r="7559" customFormat="1" ht="13" x14ac:dyDescent="0.15"/>
    <row r="7560" customFormat="1" ht="13" x14ac:dyDescent="0.15"/>
    <row r="7561" customFormat="1" ht="13" x14ac:dyDescent="0.15"/>
    <row r="7562" customFormat="1" ht="13" x14ac:dyDescent="0.15"/>
    <row r="7563" customFormat="1" ht="13" x14ac:dyDescent="0.15"/>
    <row r="7564" customFormat="1" ht="13" x14ac:dyDescent="0.15"/>
    <row r="7565" customFormat="1" ht="13" x14ac:dyDescent="0.15"/>
    <row r="7566" customFormat="1" ht="13" x14ac:dyDescent="0.15"/>
    <row r="7567" customFormat="1" ht="13" x14ac:dyDescent="0.15"/>
    <row r="7568" customFormat="1" ht="13" x14ac:dyDescent="0.15"/>
    <row r="7569" customFormat="1" ht="13" x14ac:dyDescent="0.15"/>
    <row r="7570" customFormat="1" ht="13" x14ac:dyDescent="0.15"/>
    <row r="7571" customFormat="1" ht="13" x14ac:dyDescent="0.15"/>
    <row r="7572" customFormat="1" ht="13" x14ac:dyDescent="0.15"/>
    <row r="7573" customFormat="1" ht="13" x14ac:dyDescent="0.15"/>
    <row r="7574" customFormat="1" ht="13" x14ac:dyDescent="0.15"/>
    <row r="7575" customFormat="1" ht="13" x14ac:dyDescent="0.15"/>
    <row r="7576" customFormat="1" ht="13" x14ac:dyDescent="0.15"/>
    <row r="7577" customFormat="1" ht="13" x14ac:dyDescent="0.15"/>
    <row r="7578" customFormat="1" ht="13" x14ac:dyDescent="0.15"/>
    <row r="7579" customFormat="1" ht="13" x14ac:dyDescent="0.15"/>
    <row r="7580" customFormat="1" ht="13" x14ac:dyDescent="0.15"/>
    <row r="7581" customFormat="1" ht="13" x14ac:dyDescent="0.15"/>
    <row r="7582" customFormat="1" ht="13" x14ac:dyDescent="0.15"/>
    <row r="7583" customFormat="1" ht="13" x14ac:dyDescent="0.15"/>
    <row r="7584" customFormat="1" ht="13" x14ac:dyDescent="0.15"/>
    <row r="7585" customFormat="1" ht="13" x14ac:dyDescent="0.15"/>
    <row r="7586" customFormat="1" ht="13" x14ac:dyDescent="0.15"/>
    <row r="7587" customFormat="1" ht="13" x14ac:dyDescent="0.15"/>
    <row r="7588" customFormat="1" ht="13" x14ac:dyDescent="0.15"/>
    <row r="7589" customFormat="1" ht="13" x14ac:dyDescent="0.15"/>
    <row r="7590" customFormat="1" ht="13" x14ac:dyDescent="0.15"/>
    <row r="7591" customFormat="1" ht="13" x14ac:dyDescent="0.15"/>
    <row r="7592" customFormat="1" ht="13" x14ac:dyDescent="0.15"/>
    <row r="7593" customFormat="1" ht="13" x14ac:dyDescent="0.15"/>
    <row r="7594" customFormat="1" ht="13" x14ac:dyDescent="0.15"/>
    <row r="7595" customFormat="1" ht="13" x14ac:dyDescent="0.15"/>
    <row r="7596" customFormat="1" ht="13" x14ac:dyDescent="0.15"/>
    <row r="7597" customFormat="1" ht="13" x14ac:dyDescent="0.15"/>
    <row r="7598" customFormat="1" ht="13" x14ac:dyDescent="0.15"/>
    <row r="7599" customFormat="1" ht="13" x14ac:dyDescent="0.15"/>
    <row r="7600" customFormat="1" ht="13" x14ac:dyDescent="0.15"/>
    <row r="7601" customFormat="1" ht="13" x14ac:dyDescent="0.15"/>
    <row r="7602" customFormat="1" ht="13" x14ac:dyDescent="0.15"/>
    <row r="7603" customFormat="1" ht="13" x14ac:dyDescent="0.15"/>
    <row r="7604" customFormat="1" ht="13" x14ac:dyDescent="0.15"/>
    <row r="7605" customFormat="1" ht="13" x14ac:dyDescent="0.15"/>
    <row r="7606" customFormat="1" ht="13" x14ac:dyDescent="0.15"/>
    <row r="7607" customFormat="1" ht="13" x14ac:dyDescent="0.15"/>
    <row r="7608" customFormat="1" ht="13" x14ac:dyDescent="0.15"/>
    <row r="7609" customFormat="1" ht="13" x14ac:dyDescent="0.15"/>
    <row r="7610" customFormat="1" ht="13" x14ac:dyDescent="0.15"/>
    <row r="7611" customFormat="1" ht="13" x14ac:dyDescent="0.15"/>
    <row r="7612" customFormat="1" ht="13" x14ac:dyDescent="0.15"/>
    <row r="7613" customFormat="1" ht="13" x14ac:dyDescent="0.15"/>
    <row r="7614" customFormat="1" ht="13" x14ac:dyDescent="0.15"/>
    <row r="7615" customFormat="1" ht="13" x14ac:dyDescent="0.15"/>
    <row r="7616" customFormat="1" ht="13" x14ac:dyDescent="0.15"/>
    <row r="7617" customFormat="1" ht="13" x14ac:dyDescent="0.15"/>
    <row r="7618" customFormat="1" ht="13" x14ac:dyDescent="0.15"/>
    <row r="7619" customFormat="1" ht="13" x14ac:dyDescent="0.15"/>
    <row r="7620" customFormat="1" ht="13" x14ac:dyDescent="0.15"/>
    <row r="7621" customFormat="1" ht="13" x14ac:dyDescent="0.15"/>
    <row r="7622" customFormat="1" ht="13" x14ac:dyDescent="0.15"/>
    <row r="7623" customFormat="1" ht="13" x14ac:dyDescent="0.15"/>
    <row r="7624" customFormat="1" ht="13" x14ac:dyDescent="0.15"/>
    <row r="7625" customFormat="1" ht="13" x14ac:dyDescent="0.15"/>
    <row r="7626" customFormat="1" ht="13" x14ac:dyDescent="0.15"/>
    <row r="7627" customFormat="1" ht="13" x14ac:dyDescent="0.15"/>
    <row r="7628" customFormat="1" ht="13" x14ac:dyDescent="0.15"/>
    <row r="7629" customFormat="1" ht="13" x14ac:dyDescent="0.15"/>
    <row r="7630" customFormat="1" ht="13" x14ac:dyDescent="0.15"/>
    <row r="7631" customFormat="1" ht="13" x14ac:dyDescent="0.15"/>
    <row r="7632" customFormat="1" ht="13" x14ac:dyDescent="0.15"/>
    <row r="7633" customFormat="1" ht="13" x14ac:dyDescent="0.15"/>
    <row r="7634" customFormat="1" ht="13" x14ac:dyDescent="0.15"/>
    <row r="7635" customFormat="1" ht="13" x14ac:dyDescent="0.15"/>
    <row r="7636" customFormat="1" ht="13" x14ac:dyDescent="0.15"/>
    <row r="7637" customFormat="1" ht="13" x14ac:dyDescent="0.15"/>
    <row r="7638" customFormat="1" ht="13" x14ac:dyDescent="0.15"/>
    <row r="7639" customFormat="1" ht="13" x14ac:dyDescent="0.15"/>
    <row r="7640" customFormat="1" ht="13" x14ac:dyDescent="0.15"/>
    <row r="7641" customFormat="1" ht="13" x14ac:dyDescent="0.15"/>
    <row r="7642" customFormat="1" ht="13" x14ac:dyDescent="0.15"/>
    <row r="7643" customFormat="1" ht="13" x14ac:dyDescent="0.15"/>
    <row r="7644" customFormat="1" ht="13" x14ac:dyDescent="0.15"/>
    <row r="7645" customFormat="1" ht="13" x14ac:dyDescent="0.15"/>
    <row r="7646" customFormat="1" ht="13" x14ac:dyDescent="0.15"/>
    <row r="7647" customFormat="1" ht="13" x14ac:dyDescent="0.15"/>
    <row r="7648" customFormat="1" ht="13" x14ac:dyDescent="0.15"/>
    <row r="7649" customFormat="1" ht="13" x14ac:dyDescent="0.15"/>
    <row r="7650" customFormat="1" ht="13" x14ac:dyDescent="0.15"/>
    <row r="7651" customFormat="1" ht="13" x14ac:dyDescent="0.15"/>
    <row r="7652" customFormat="1" ht="13" x14ac:dyDescent="0.15"/>
    <row r="7653" customFormat="1" ht="13" x14ac:dyDescent="0.15"/>
    <row r="7654" customFormat="1" ht="13" x14ac:dyDescent="0.15"/>
    <row r="7655" customFormat="1" ht="13" x14ac:dyDescent="0.15"/>
    <row r="7656" customFormat="1" ht="13" x14ac:dyDescent="0.15"/>
    <row r="7657" customFormat="1" ht="13" x14ac:dyDescent="0.15"/>
    <row r="7658" customFormat="1" ht="13" x14ac:dyDescent="0.15"/>
    <row r="7659" customFormat="1" ht="13" x14ac:dyDescent="0.15"/>
    <row r="7660" customFormat="1" ht="13" x14ac:dyDescent="0.15"/>
    <row r="7661" customFormat="1" ht="13" x14ac:dyDescent="0.15"/>
    <row r="7662" customFormat="1" ht="13" x14ac:dyDescent="0.15"/>
    <row r="7663" customFormat="1" ht="13" x14ac:dyDescent="0.15"/>
    <row r="7664" customFormat="1" ht="13" x14ac:dyDescent="0.15"/>
    <row r="7665" customFormat="1" ht="13" x14ac:dyDescent="0.15"/>
    <row r="7666" customFormat="1" ht="13" x14ac:dyDescent="0.15"/>
    <row r="7667" customFormat="1" ht="13" x14ac:dyDescent="0.15"/>
    <row r="7668" customFormat="1" ht="13" x14ac:dyDescent="0.15"/>
    <row r="7669" customFormat="1" ht="13" x14ac:dyDescent="0.15"/>
    <row r="7670" customFormat="1" ht="13" x14ac:dyDescent="0.15"/>
    <row r="7671" customFormat="1" ht="13" x14ac:dyDescent="0.15"/>
    <row r="7672" customFormat="1" ht="13" x14ac:dyDescent="0.15"/>
    <row r="7673" customFormat="1" ht="13" x14ac:dyDescent="0.15"/>
    <row r="7674" customFormat="1" ht="13" x14ac:dyDescent="0.15"/>
    <row r="7675" customFormat="1" ht="13" x14ac:dyDescent="0.15"/>
    <row r="7676" customFormat="1" ht="13" x14ac:dyDescent="0.15"/>
    <row r="7677" customFormat="1" ht="13" x14ac:dyDescent="0.15"/>
    <row r="7678" customFormat="1" ht="13" x14ac:dyDescent="0.15"/>
    <row r="7679" customFormat="1" ht="13" x14ac:dyDescent="0.15"/>
    <row r="7680" customFormat="1" ht="13" x14ac:dyDescent="0.15"/>
    <row r="7681" customFormat="1" ht="13" x14ac:dyDescent="0.15"/>
    <row r="7682" customFormat="1" ht="13" x14ac:dyDescent="0.15"/>
    <row r="7683" customFormat="1" ht="13" x14ac:dyDescent="0.15"/>
    <row r="7684" customFormat="1" ht="13" x14ac:dyDescent="0.15"/>
    <row r="7685" customFormat="1" ht="13" x14ac:dyDescent="0.15"/>
    <row r="7686" customFormat="1" ht="13" x14ac:dyDescent="0.15"/>
    <row r="7687" customFormat="1" ht="13" x14ac:dyDescent="0.15"/>
    <row r="7688" customFormat="1" ht="13" x14ac:dyDescent="0.15"/>
    <row r="7689" customFormat="1" ht="13" x14ac:dyDescent="0.15"/>
    <row r="7690" customFormat="1" ht="13" x14ac:dyDescent="0.15"/>
    <row r="7691" customFormat="1" ht="13" x14ac:dyDescent="0.15"/>
    <row r="7692" customFormat="1" ht="13" x14ac:dyDescent="0.15"/>
    <row r="7693" customFormat="1" ht="13" x14ac:dyDescent="0.15"/>
    <row r="7694" customFormat="1" ht="13" x14ac:dyDescent="0.15"/>
    <row r="7695" customFormat="1" ht="13" x14ac:dyDescent="0.15"/>
    <row r="7696" customFormat="1" ht="13" x14ac:dyDescent="0.15"/>
    <row r="7697" customFormat="1" ht="13" x14ac:dyDescent="0.15"/>
    <row r="7698" customFormat="1" ht="13" x14ac:dyDescent="0.15"/>
    <row r="7699" customFormat="1" ht="13" x14ac:dyDescent="0.15"/>
    <row r="7700" customFormat="1" ht="13" x14ac:dyDescent="0.15"/>
    <row r="7701" customFormat="1" ht="13" x14ac:dyDescent="0.15"/>
    <row r="7702" customFormat="1" ht="13" x14ac:dyDescent="0.15"/>
    <row r="7703" customFormat="1" ht="13" x14ac:dyDescent="0.15"/>
    <row r="7704" customFormat="1" ht="13" x14ac:dyDescent="0.15"/>
    <row r="7705" customFormat="1" ht="13" x14ac:dyDescent="0.15"/>
    <row r="7706" customFormat="1" ht="13" x14ac:dyDescent="0.15"/>
    <row r="7707" customFormat="1" ht="13" x14ac:dyDescent="0.15"/>
    <row r="7708" customFormat="1" ht="13" x14ac:dyDescent="0.15"/>
    <row r="7709" customFormat="1" ht="13" x14ac:dyDescent="0.15"/>
    <row r="7710" customFormat="1" ht="13" x14ac:dyDescent="0.15"/>
    <row r="7711" customFormat="1" ht="13" x14ac:dyDescent="0.15"/>
    <row r="7712" customFormat="1" ht="13" x14ac:dyDescent="0.15"/>
    <row r="7713" customFormat="1" ht="13" x14ac:dyDescent="0.15"/>
    <row r="7714" customFormat="1" ht="13" x14ac:dyDescent="0.15"/>
    <row r="7715" customFormat="1" ht="13" x14ac:dyDescent="0.15"/>
    <row r="7716" customFormat="1" ht="13" x14ac:dyDescent="0.15"/>
    <row r="7717" customFormat="1" ht="13" x14ac:dyDescent="0.15"/>
    <row r="7718" customFormat="1" ht="13" x14ac:dyDescent="0.15"/>
    <row r="7719" customFormat="1" ht="13" x14ac:dyDescent="0.15"/>
    <row r="7720" customFormat="1" ht="13" x14ac:dyDescent="0.15"/>
    <row r="7721" customFormat="1" ht="13" x14ac:dyDescent="0.15"/>
    <row r="7722" customFormat="1" ht="13" x14ac:dyDescent="0.15"/>
    <row r="7723" customFormat="1" ht="13" x14ac:dyDescent="0.15"/>
    <row r="7724" customFormat="1" ht="13" x14ac:dyDescent="0.15"/>
    <row r="7725" customFormat="1" ht="13" x14ac:dyDescent="0.15"/>
    <row r="7726" customFormat="1" ht="13" x14ac:dyDescent="0.15"/>
    <row r="7727" customFormat="1" ht="13" x14ac:dyDescent="0.15"/>
    <row r="7728" customFormat="1" ht="13" x14ac:dyDescent="0.15"/>
    <row r="7729" customFormat="1" ht="13" x14ac:dyDescent="0.15"/>
    <row r="7730" customFormat="1" ht="13" x14ac:dyDescent="0.15"/>
    <row r="7731" customFormat="1" ht="13" x14ac:dyDescent="0.15"/>
    <row r="7732" customFormat="1" ht="13" x14ac:dyDescent="0.15"/>
    <row r="7733" customFormat="1" ht="13" x14ac:dyDescent="0.15"/>
    <row r="7734" customFormat="1" ht="13" x14ac:dyDescent="0.15"/>
    <row r="7735" customFormat="1" ht="13" x14ac:dyDescent="0.15"/>
    <row r="7736" customFormat="1" ht="13" x14ac:dyDescent="0.15"/>
    <row r="7737" customFormat="1" ht="13" x14ac:dyDescent="0.15"/>
    <row r="7738" customFormat="1" ht="13" x14ac:dyDescent="0.15"/>
    <row r="7739" customFormat="1" ht="13" x14ac:dyDescent="0.15"/>
    <row r="7740" customFormat="1" ht="13" x14ac:dyDescent="0.15"/>
    <row r="7741" customFormat="1" ht="13" x14ac:dyDescent="0.15"/>
  </sheetData>
  <sheetProtection algorithmName="SHA-512" hashValue="bvirNiFLFyWnTbQgNWgTSQ3MmnhrDHRg0ztrrRzO/V2gvImIk4baxGmYD05N3mwTQEPXnGw9OkmvuZkeJygXxg==" saltValue="g9jzds8zzmtUYfRK+A9Efg==" spinCount="100000" sheet="1" objects="1" scenarios="1"/>
  <pageMargins left="0.75" right="0.75" top="1" bottom="1" header="0.5" footer="0.5"/>
  <legacyDrawing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C6DC70-8A49-604D-A1EB-7D25977D4A2D}">
  <sheetPr codeName="Sheet55"/>
  <dimension ref="A1:AJI9653"/>
  <sheetViews>
    <sheetView workbookViewId="0">
      <selection activeCell="L8" sqref="L8:L39"/>
    </sheetView>
  </sheetViews>
  <sheetFormatPr baseColWidth="10" defaultRowHeight="14" x14ac:dyDescent="0.15"/>
  <cols>
    <col min="1" max="2" width="20.33203125" style="318" customWidth="1"/>
    <col min="3" max="9" width="12.1640625" style="318" customWidth="1"/>
    <col min="10" max="11" width="12.1640625" style="318" hidden="1" customWidth="1"/>
    <col min="12" max="16" width="12.1640625" style="318" customWidth="1"/>
    <col min="17" max="20" width="12.1640625" style="318" hidden="1" customWidth="1"/>
    <col min="21" max="24" width="12.1640625" style="318" customWidth="1"/>
    <col min="946" max="16384" width="10.83203125" style="318"/>
  </cols>
  <sheetData>
    <row r="1" spans="1:43" customFormat="1" ht="13" x14ac:dyDescent="0.15">
      <c r="A1" s="419" t="s">
        <v>1361</v>
      </c>
      <c r="B1" s="419"/>
      <c r="C1" s="419"/>
      <c r="D1" s="419"/>
      <c r="E1" s="419"/>
      <c r="F1" s="419"/>
      <c r="G1" s="419"/>
      <c r="H1" s="419"/>
      <c r="I1" s="419"/>
      <c r="J1" s="419"/>
      <c r="K1" s="419"/>
      <c r="L1" s="419"/>
      <c r="M1" s="419"/>
      <c r="N1" s="419"/>
      <c r="O1" s="419"/>
      <c r="P1" s="419"/>
      <c r="Q1" s="419"/>
      <c r="R1" s="419"/>
      <c r="S1" s="419"/>
      <c r="T1" s="419"/>
      <c r="U1" s="419"/>
      <c r="V1" s="419"/>
      <c r="W1" s="419"/>
      <c r="X1" s="419"/>
      <c r="Y1" s="419"/>
      <c r="Z1" s="419"/>
      <c r="AA1" s="419"/>
      <c r="AB1" s="419"/>
      <c r="AC1" s="419"/>
      <c r="AD1" s="419"/>
      <c r="AE1" s="419"/>
      <c r="AF1" s="419"/>
      <c r="AG1" s="419"/>
      <c r="AH1" s="419"/>
      <c r="AI1" s="419"/>
      <c r="AJ1" s="419"/>
      <c r="AK1" s="419"/>
      <c r="AL1" s="419"/>
      <c r="AM1" s="419"/>
      <c r="AN1" s="419"/>
      <c r="AO1" s="419"/>
      <c r="AP1" s="419"/>
      <c r="AQ1" s="419"/>
    </row>
    <row r="2" spans="1:43" customFormat="1" ht="13" x14ac:dyDescent="0.15">
      <c r="A2" s="422" t="s">
        <v>1376</v>
      </c>
      <c r="B2" s="419"/>
      <c r="C2" s="419"/>
      <c r="D2" s="419"/>
      <c r="E2" s="419"/>
      <c r="F2" s="419"/>
      <c r="G2" s="419"/>
      <c r="H2" s="419"/>
      <c r="I2" s="419"/>
      <c r="J2" s="419"/>
      <c r="K2" s="419"/>
      <c r="L2" s="419"/>
      <c r="M2" s="419"/>
      <c r="N2" s="419"/>
      <c r="O2" s="419"/>
      <c r="P2" s="419"/>
      <c r="Q2" s="419"/>
      <c r="R2" s="419"/>
      <c r="S2" s="419"/>
      <c r="T2" s="419"/>
      <c r="U2" s="419"/>
      <c r="V2" s="419"/>
      <c r="W2" s="419"/>
      <c r="X2" s="419"/>
      <c r="Y2" s="419"/>
      <c r="Z2" s="419"/>
      <c r="AA2" s="419"/>
      <c r="AB2" s="419"/>
      <c r="AC2" s="419"/>
      <c r="AD2" s="419"/>
      <c r="AE2" s="419"/>
      <c r="AF2" s="419"/>
      <c r="AG2" s="419"/>
      <c r="AH2" s="419"/>
      <c r="AI2" s="419"/>
      <c r="AJ2" s="419"/>
      <c r="AK2" s="419"/>
      <c r="AL2" s="419"/>
      <c r="AM2" s="419"/>
      <c r="AN2" s="419"/>
      <c r="AO2" s="419"/>
      <c r="AP2" s="419"/>
      <c r="AQ2" s="419"/>
    </row>
    <row r="3" spans="1:43" customFormat="1" thickBot="1" x14ac:dyDescent="0.2">
      <c r="A3" s="419"/>
      <c r="B3" s="419"/>
      <c r="C3" s="419"/>
      <c r="D3" s="419"/>
      <c r="E3" s="419"/>
      <c r="F3" s="419"/>
      <c r="G3" s="419"/>
      <c r="H3" s="419"/>
      <c r="I3" s="419"/>
      <c r="J3" s="419"/>
      <c r="K3" s="419"/>
      <c r="L3" s="419"/>
      <c r="M3" s="419"/>
      <c r="N3" s="419"/>
      <c r="O3" s="419"/>
      <c r="P3" s="419"/>
      <c r="Q3" s="419"/>
      <c r="R3" s="419"/>
      <c r="S3" s="419"/>
      <c r="T3" s="419"/>
      <c r="U3" s="419"/>
      <c r="V3" s="419"/>
      <c r="W3" s="419"/>
      <c r="X3" s="419"/>
      <c r="Y3" s="419"/>
      <c r="Z3" s="419"/>
      <c r="AA3" s="419"/>
      <c r="AB3" s="419"/>
      <c r="AC3" s="419"/>
      <c r="AD3" s="419"/>
      <c r="AE3" s="419"/>
      <c r="AF3" s="419"/>
      <c r="AG3" s="419"/>
      <c r="AH3" s="419"/>
      <c r="AI3" s="419"/>
      <c r="AJ3" s="419"/>
      <c r="AK3" s="419"/>
      <c r="AL3" s="419"/>
      <c r="AM3" s="419"/>
      <c r="AN3" s="419"/>
      <c r="AO3" s="419"/>
      <c r="AP3" s="419"/>
      <c r="AQ3" s="419"/>
    </row>
    <row r="4" spans="1:43" x14ac:dyDescent="0.15">
      <c r="A4" s="166" t="s">
        <v>639</v>
      </c>
      <c r="B4" s="167"/>
      <c r="C4" s="167"/>
      <c r="D4" s="167"/>
      <c r="E4" s="167"/>
      <c r="F4" s="167"/>
      <c r="G4" s="167"/>
      <c r="H4" s="167"/>
      <c r="I4" s="167"/>
      <c r="J4" s="167"/>
      <c r="K4" s="167"/>
      <c r="L4" s="167"/>
      <c r="M4" s="167"/>
      <c r="N4" s="167"/>
      <c r="O4" s="167"/>
      <c r="P4" s="167"/>
      <c r="Q4" s="167"/>
      <c r="R4" s="167"/>
      <c r="S4" s="167"/>
      <c r="T4" s="167"/>
      <c r="U4" s="167"/>
      <c r="V4" s="167"/>
      <c r="W4" s="167"/>
      <c r="X4" s="173"/>
      <c r="Y4" s="419"/>
      <c r="Z4" s="419"/>
      <c r="AA4" s="419"/>
      <c r="AB4" s="419"/>
      <c r="AC4" s="419"/>
      <c r="AD4" s="419"/>
      <c r="AE4" s="419"/>
      <c r="AF4" s="419"/>
      <c r="AG4" s="419"/>
      <c r="AH4" s="419"/>
      <c r="AI4" s="419"/>
      <c r="AJ4" s="419"/>
      <c r="AK4" s="419"/>
      <c r="AL4" s="419"/>
      <c r="AM4" s="419"/>
      <c r="AN4" s="419"/>
      <c r="AO4" s="419"/>
      <c r="AP4" s="419"/>
      <c r="AQ4" s="419"/>
    </row>
    <row r="5" spans="1:43" x14ac:dyDescent="0.15">
      <c r="A5" s="168" t="s">
        <v>247</v>
      </c>
      <c r="B5" s="78"/>
      <c r="C5" s="164">
        <v>1500</v>
      </c>
      <c r="D5" s="78"/>
      <c r="E5" s="78"/>
      <c r="F5" s="78"/>
      <c r="G5" s="78"/>
      <c r="H5" s="78"/>
      <c r="I5" s="78"/>
      <c r="J5" s="78"/>
      <c r="K5" s="78"/>
      <c r="L5" s="78"/>
      <c r="M5" s="78"/>
      <c r="N5" s="78"/>
      <c r="O5" s="78"/>
      <c r="P5" s="78"/>
      <c r="Q5" s="78"/>
      <c r="R5" s="78"/>
      <c r="S5" s="78"/>
      <c r="T5" s="78"/>
      <c r="U5" s="78"/>
      <c r="V5" s="78"/>
      <c r="W5" s="78"/>
      <c r="X5" s="174"/>
      <c r="Y5" s="419"/>
      <c r="Z5" s="419"/>
      <c r="AA5" s="419"/>
      <c r="AB5" s="419"/>
      <c r="AC5" s="419"/>
      <c r="AD5" s="419"/>
      <c r="AE5" s="419"/>
      <c r="AF5" s="419"/>
      <c r="AG5" s="419"/>
      <c r="AH5" s="419"/>
      <c r="AI5" s="419"/>
      <c r="AJ5" s="419"/>
      <c r="AK5" s="419"/>
      <c r="AL5" s="419"/>
      <c r="AM5" s="419"/>
      <c r="AN5" s="419"/>
      <c r="AO5" s="419"/>
      <c r="AP5" s="419"/>
      <c r="AQ5" s="419"/>
    </row>
    <row r="6" spans="1:43" x14ac:dyDescent="0.15">
      <c r="A6" s="168"/>
      <c r="B6" s="78"/>
      <c r="C6" s="78"/>
      <c r="D6" s="78"/>
      <c r="E6" s="78"/>
      <c r="F6" s="78"/>
      <c r="G6" s="78"/>
      <c r="H6" s="78"/>
      <c r="I6" s="78"/>
      <c r="J6" s="78"/>
      <c r="K6" s="78"/>
      <c r="L6" s="78"/>
      <c r="M6" s="78"/>
      <c r="N6" s="78"/>
      <c r="O6" s="78"/>
      <c r="P6" s="78"/>
      <c r="Q6" s="78"/>
      <c r="R6" s="78"/>
      <c r="S6" s="78"/>
      <c r="T6" s="78"/>
      <c r="U6" s="78"/>
      <c r="V6" s="78"/>
      <c r="W6" s="78"/>
      <c r="X6" s="174"/>
      <c r="Y6" s="419"/>
      <c r="Z6" s="419"/>
      <c r="AA6" s="419"/>
      <c r="AB6" s="419"/>
      <c r="AC6" s="419"/>
      <c r="AD6" s="419"/>
      <c r="AE6" s="419"/>
      <c r="AF6" s="419"/>
      <c r="AG6" s="419"/>
      <c r="AH6" s="419"/>
      <c r="AI6" s="419"/>
      <c r="AJ6" s="419"/>
      <c r="AK6" s="419"/>
      <c r="AL6" s="419"/>
      <c r="AM6" s="419"/>
      <c r="AN6" s="419"/>
      <c r="AO6" s="419"/>
      <c r="AP6" s="419"/>
      <c r="AQ6" s="419"/>
    </row>
    <row r="7" spans="1:43" ht="75" x14ac:dyDescent="0.15">
      <c r="A7" s="363" t="s">
        <v>248</v>
      </c>
      <c r="B7" s="364" t="s">
        <v>249</v>
      </c>
      <c r="C7" s="365" t="s">
        <v>250</v>
      </c>
      <c r="D7" s="365" t="s">
        <v>251</v>
      </c>
      <c r="E7" s="365" t="s">
        <v>597</v>
      </c>
      <c r="F7" s="365" t="s">
        <v>598</v>
      </c>
      <c r="G7" s="365" t="s">
        <v>599</v>
      </c>
      <c r="H7" s="365" t="s">
        <v>398</v>
      </c>
      <c r="I7" s="365" t="s">
        <v>746</v>
      </c>
      <c r="J7" s="373" t="s">
        <v>1363</v>
      </c>
      <c r="K7" s="374" t="s">
        <v>600</v>
      </c>
      <c r="L7" s="367" t="s">
        <v>1070</v>
      </c>
      <c r="M7" s="368" t="s">
        <v>361</v>
      </c>
      <c r="N7" s="368" t="s">
        <v>1340</v>
      </c>
      <c r="O7" s="368" t="s">
        <v>275</v>
      </c>
      <c r="P7" s="368" t="s">
        <v>1342</v>
      </c>
      <c r="Q7" s="375" t="s">
        <v>1364</v>
      </c>
      <c r="R7" s="375" t="s">
        <v>1365</v>
      </c>
      <c r="S7" s="376" t="s">
        <v>1366</v>
      </c>
      <c r="T7" s="376" t="s">
        <v>1367</v>
      </c>
      <c r="U7" s="369" t="s">
        <v>1368</v>
      </c>
      <c r="V7" s="369" t="s">
        <v>1369</v>
      </c>
      <c r="W7" s="368" t="s">
        <v>276</v>
      </c>
      <c r="X7" s="370" t="s">
        <v>509</v>
      </c>
      <c r="Y7" s="419"/>
      <c r="Z7" s="419"/>
      <c r="AA7" s="419"/>
      <c r="AB7" s="419"/>
      <c r="AC7" s="419"/>
      <c r="AD7" s="419"/>
      <c r="AE7" s="419"/>
      <c r="AF7" s="419"/>
      <c r="AG7" s="419"/>
      <c r="AH7" s="419"/>
      <c r="AI7" s="419"/>
      <c r="AJ7" s="419"/>
      <c r="AK7" s="419"/>
      <c r="AL7" s="419"/>
      <c r="AM7" s="419"/>
      <c r="AN7" s="419"/>
      <c r="AO7" s="419"/>
      <c r="AP7" s="419"/>
      <c r="AQ7" s="419"/>
    </row>
    <row r="8" spans="1:43" x14ac:dyDescent="0.15">
      <c r="A8" s="163" t="str">
        <f>'AG Jul 2021'!K2</f>
        <v>Energy Locals</v>
      </c>
      <c r="B8" s="158" t="str">
        <f>'AG Jul 2021'!L2</f>
        <v>Online Member</v>
      </c>
      <c r="C8" s="215">
        <f>IF('AG Jul 2021'!BP2=0,91*'AG Jul 2021'!M2/100,(91*'AG Jul 2021'!M2/100)+'AG Jul 2021'!BP2/4)</f>
        <v>67.463636363636368</v>
      </c>
      <c r="D8" s="215">
        <f>IF('AG Jul 2021'!O2="",$C$5*'AG Jul 2021'!N2/100,IF($C$5&gt;='AG Jul 2021'!P2,('AG Jul 2021'!P2*'AG Jul 2021'!N2/100),($C$5*'AG Jul 2021'!N2/100)))</f>
        <v>264.5454545454545</v>
      </c>
      <c r="E8" s="215">
        <f>IF(AND('AG Jul 2021'!P2&gt;0,'AG Jul 2021'!R2&gt;0),IF($C$5&lt;'AG Jul 2021'!P2,0,IF($C$5&lt;=('AG Jul 2021'!R2+'AG Jul 2021'!P2),(($C$5-'AG Jul 2021'!P2)*'AG Jul 2021'!Q2/100),(('AG Jul 2021'!R2)*'AG Jul 2021'!Q2/100))),0)</f>
        <v>0</v>
      </c>
      <c r="F8" s="215">
        <f>IF(AND('AG Jul 2021'!Q2&gt;0,'AG Jul 2021'!S2&gt;0),IF($C$5&lt;('AG Jul 2021'!R2+'AG Jul 2021'!P2),0,IF($C$5&lt;=('AG Jul 2021'!T2+'AG Jul 2021'!R2+'AG Jul 2021'!P2),(($C$5-('AG Jul 2021'!R2+'AG Jul 2021'!P2))*'AG Jul 2021'!S2/100),('AG Jul 2021'!T2*'AG Jul 2021'!S2/100))),0)</f>
        <v>0</v>
      </c>
      <c r="G8" s="215">
        <v>0</v>
      </c>
      <c r="H8" s="215">
        <f>IF(AND('AG Jul 2021'!R2&gt;0,'AG Jul 2021'!T2&gt;0),IF(($C$5&lt;'AG Jul 2021'!T2),(0),($C$5-'AG Jul 2021'!T2)*'AG Jul 2021'!U2/100),IF(AND('AG Jul 2021'!R2&gt;0,'AG Jul 2021'!T2=""),IF(($C$5&lt;'AG Jul 2021'!R2+'AG Jul 2021'!P2),(0),(($C$5-('AG Jul 2021'!R2+'AG Jul 2021'!P2))*'AG Jul 2021'!S2/100)),IF(AND('AG Jul 2021'!P2&gt;0,'AG Jul 2021'!R2=""&gt;0),IF(($C$5&lt;'AG Jul 2021'!P2),(0),($C$5-'AG Jul 2021'!P2)*'AG Jul 2021'!Q2/100),0)))</f>
        <v>0</v>
      </c>
      <c r="I8" s="215">
        <f t="shared" ref="I8:I22" si="0">SUM(C8:H8)</f>
        <v>332.0090909090909</v>
      </c>
      <c r="J8" s="377">
        <f t="shared" ref="J8:J35" si="1">(I8-C8)*4</f>
        <v>1058.181818181818</v>
      </c>
      <c r="K8" s="209">
        <f t="shared" ref="K8:K35" si="2">I8*4</f>
        <v>1328.0363636363636</v>
      </c>
      <c r="L8" s="181">
        <f>K8*1.1</f>
        <v>1460.8400000000001</v>
      </c>
      <c r="M8" s="209">
        <f>'AG Jul 2021'!AZ2</f>
        <v>0</v>
      </c>
      <c r="N8" s="209">
        <f>'AG Jul 2021'!BA2</f>
        <v>0</v>
      </c>
      <c r="O8" s="209">
        <f>'AG Jul 2021'!BB2</f>
        <v>0</v>
      </c>
      <c r="P8" s="209">
        <f>'AG Jul 2021'!BC2</f>
        <v>0</v>
      </c>
      <c r="Q8" s="378" t="str">
        <f t="shared" ref="Q8:Q35" si="3">IF(SUM(M8:P8)=0,"No discount",IF(M8&gt;0,"Guaranteed off bill",IF(N8&gt;0,"Guaranteed off usage",IF(O8&gt;0,"Pay-on-time off bill","Pay-on-time off usage"))))</f>
        <v>No discount</v>
      </c>
      <c r="R8" s="386" t="str">
        <f t="shared" ref="R8:R35" si="4">IF(OR(A8="Origin Energy",A8="Red Energy",A8="Powershop"),"Inclusive","Exclusive")</f>
        <v>Exclusive</v>
      </c>
      <c r="S8" s="387">
        <f>IF(AND(Q8="Guaranteed off bill",R8="Inclusive"),((K8*1.1)-((K8*1.1)*M8/100))/1.1,IF(AND(Q8="Guaranteed off usage",R8="Inclusive"),((K8*1.1)-((J8*1.1)*N8/100))/1.1,IF(AND(Q8="Guaranteed off bill",R8="Exclusive"),K8-(K8*M8/100),IF(AND(Q8="Guaranteed off usage",R8="Exclusive"),K8-(J8*N8/100),IF(R8="Inclusive",((K8*1.1))/1.1,K8)))))</f>
        <v>1328.0363636363636</v>
      </c>
      <c r="T8" s="387">
        <f>IF(AND(Q8="Pay-on-time off bill",R8="Inclusive"),((S8*1.1)-((S8*1.1)*O8/100))/1.1,IF(AND(Q8="Pay-on-time off usage",R8="Inclusive"),((S8*1.1)-((J8*1.1)*P8/100))/1.1,IF(AND(Q8="Pay-on-time off bill",R8="Exclusive"),S8-(S8*O8/100),IF(AND(Q8="Pay-on-time off usage",R8="Exclusive"),S8-(J8*P8/100),IF(R8="Inclusive",((S8*1.1))/1.1,S8)))))</f>
        <v>1328.0363636363636</v>
      </c>
      <c r="U8" s="383">
        <f>S8*1.1</f>
        <v>1460.8400000000001</v>
      </c>
      <c r="V8" s="383">
        <f>T8*1.1</f>
        <v>1460.8400000000001</v>
      </c>
      <c r="W8" s="210">
        <f>'AG Jul 2021'!BL2</f>
        <v>0</v>
      </c>
      <c r="X8" s="211" t="str">
        <f>'AG Jul 2021'!BM2</f>
        <v>n</v>
      </c>
      <c r="Y8" s="419"/>
      <c r="Z8" s="419"/>
      <c r="AA8" s="419"/>
      <c r="AB8" s="419"/>
      <c r="AC8" s="419"/>
      <c r="AD8" s="419"/>
      <c r="AE8" s="419"/>
      <c r="AF8" s="419"/>
      <c r="AG8" s="419"/>
      <c r="AH8" s="419"/>
      <c r="AI8" s="419"/>
      <c r="AJ8" s="419"/>
      <c r="AK8" s="419"/>
      <c r="AL8" s="419"/>
      <c r="AM8" s="419"/>
      <c r="AN8" s="419"/>
      <c r="AO8" s="419"/>
      <c r="AP8" s="419"/>
      <c r="AQ8" s="419"/>
    </row>
    <row r="9" spans="1:43" x14ac:dyDescent="0.15">
      <c r="A9" s="163" t="str">
        <f>'AG Jul 2021'!K3</f>
        <v>AGL</v>
      </c>
      <c r="B9" s="158" t="str">
        <f>'AG Jul 2021'!L3</f>
        <v>Super Saver</v>
      </c>
      <c r="C9" s="215">
        <f>IF('AG Jul 2021'!BP3=0,91*'AG Jul 2021'!M3/100,(91*'AG Jul 2021'!M3/100)+'AG Jul 2021'!BP3/4)</f>
        <v>67.795000000000002</v>
      </c>
      <c r="D9" s="215">
        <f>IF('AG Jul 2021'!O3="",$C$5*'AG Jul 2021'!N3/100,IF($C$5&gt;='AG Jul 2021'!P3,('AG Jul 2021'!P3*'AG Jul 2021'!N3/100),($C$5*'AG Jul 2021'!N3/100)))</f>
        <v>294.54545454545456</v>
      </c>
      <c r="E9" s="215">
        <f>IF(AND('AG Jul 2021'!P3&gt;0,'AG Jul 2021'!R3&gt;0),IF($C$5&lt;'AG Jul 2021'!P3,0,IF($C$5&lt;=('AG Jul 2021'!R3+'AG Jul 2021'!P3),(($C$5-'AG Jul 2021'!P3)*'AG Jul 2021'!Q3/100),(('AG Jul 2021'!R3)*'AG Jul 2021'!Q3/100))),0)</f>
        <v>0</v>
      </c>
      <c r="F9" s="215">
        <f>IF(AND('AG Jul 2021'!Q3&gt;0,'AG Jul 2021'!S3&gt;0),IF($C$5&lt;('AG Jul 2021'!R3+'AG Jul 2021'!P3),0,IF($C$5&lt;=('AG Jul 2021'!T3+'AG Jul 2021'!R3+'AG Jul 2021'!P3),(($C$5-('AG Jul 2021'!R3+'AG Jul 2021'!P3))*'AG Jul 2021'!S3/100),('AG Jul 2021'!T3*'AG Jul 2021'!S3/100))),0)</f>
        <v>0</v>
      </c>
      <c r="G9" s="215">
        <v>0</v>
      </c>
      <c r="H9" s="215">
        <f>IF(AND('AG Jul 2021'!R3&gt;0,'AG Jul 2021'!T3&gt;0),IF(($C$5&lt;'AG Jul 2021'!T3),(0),($C$5-'AG Jul 2021'!T3)*'AG Jul 2021'!U3/100),IF(AND('AG Jul 2021'!R3&gt;0,'AG Jul 2021'!T3=""),IF(($C$5&lt;'AG Jul 2021'!R3+'AG Jul 2021'!P3),(0),(($C$5-('AG Jul 2021'!R3+'AG Jul 2021'!P3))*'AG Jul 2021'!S3/100)),IF(AND('AG Jul 2021'!P3&gt;0,'AG Jul 2021'!R3=""&gt;0),IF(($C$5&lt;'AG Jul 2021'!P3),(0),($C$5-'AG Jul 2021'!P3)*'AG Jul 2021'!Q3/100),0)))</f>
        <v>0</v>
      </c>
      <c r="I9" s="215">
        <f t="shared" ref="I9:I11" si="5">SUM(C9:H9)</f>
        <v>362.34045454545458</v>
      </c>
      <c r="J9" s="377">
        <f t="shared" si="1"/>
        <v>1178.1818181818182</v>
      </c>
      <c r="K9" s="209">
        <f t="shared" si="2"/>
        <v>1449.3618181818183</v>
      </c>
      <c r="L9" s="181">
        <f t="shared" ref="L9:L35" si="6">K9*1.1</f>
        <v>1594.2980000000002</v>
      </c>
      <c r="M9" s="209">
        <f>'AG Jul 2021'!AZ3</f>
        <v>0</v>
      </c>
      <c r="N9" s="209">
        <f>'AG Jul 2021'!BA3</f>
        <v>0</v>
      </c>
      <c r="O9" s="209">
        <f>'AG Jul 2021'!BB3</f>
        <v>0</v>
      </c>
      <c r="P9" s="209">
        <f>'AG Jul 2021'!BC3</f>
        <v>0</v>
      </c>
      <c r="Q9" s="378" t="str">
        <f t="shared" si="3"/>
        <v>No discount</v>
      </c>
      <c r="R9" s="386" t="str">
        <f t="shared" si="4"/>
        <v>Exclusive</v>
      </c>
      <c r="S9" s="209">
        <f t="shared" ref="S9:S35" si="7">IF(AND(Q9="Guaranteed off bill",R9="Inclusive"),((K9*1.1)-((K9*1.1)*M9/100))/1.1,IF(AND(Q9="Guaranteed off usage",R9="Inclusive"),((K9*1.1)-((J9*1.1)*N9/100))/1.1,IF(AND(Q9="Guaranteed off bill",R9="Exclusive"),K9-(K9*M9/100),IF(AND(Q9="Guaranteed off usage",R9="Exclusive"),K9-(J9*N9/100),IF(R9="Inclusive",((K9*1.1))/1.1,K9)))))</f>
        <v>1449.3618181818183</v>
      </c>
      <c r="T9" s="209">
        <f t="shared" ref="T9:T35" si="8">IF(AND(Q9="Pay-on-time off bill",R9="Inclusive"),((S9*1.1)-((S9*1.1)*O9/100))/1.1,IF(AND(Q9="Pay-on-time off usage",R9="Inclusive"),((S9*1.1)-((J9*1.1)*P9/100))/1.1,IF(AND(Q9="Pay-on-time off bill",R9="Exclusive"),S9-(S9*O9/100),IF(AND(Q9="Pay-on-time off usage",R9="Exclusive"),S9-(J9*P9/100),IF(R9="Inclusive",((S9*1.1))/1.1,S9)))))</f>
        <v>1449.3618181818183</v>
      </c>
      <c r="U9" s="381">
        <f t="shared" ref="U9:V24" si="9">S9*1.1</f>
        <v>1594.2980000000002</v>
      </c>
      <c r="V9" s="381">
        <f t="shared" si="9"/>
        <v>1594.2980000000002</v>
      </c>
      <c r="W9" s="210">
        <f>'AG Jul 2021'!BL3</f>
        <v>0</v>
      </c>
      <c r="X9" s="211" t="str">
        <f>'AG Jul 2021'!BM3</f>
        <v>n</v>
      </c>
      <c r="Y9" s="419"/>
      <c r="Z9" s="419"/>
      <c r="AA9" s="419"/>
      <c r="AB9" s="419"/>
      <c r="AC9" s="419"/>
      <c r="AD9" s="419"/>
      <c r="AE9" s="419"/>
      <c r="AF9" s="419"/>
      <c r="AG9" s="419"/>
      <c r="AH9" s="419"/>
      <c r="AI9" s="419"/>
      <c r="AJ9" s="419"/>
      <c r="AK9" s="419"/>
      <c r="AL9" s="419"/>
      <c r="AM9" s="419"/>
      <c r="AN9" s="419"/>
      <c r="AO9" s="419"/>
      <c r="AP9" s="419"/>
      <c r="AQ9" s="419"/>
    </row>
    <row r="10" spans="1:43" x14ac:dyDescent="0.15">
      <c r="A10" s="163" t="str">
        <f>'AG Jul 2021'!K4</f>
        <v>Alinta Energy</v>
      </c>
      <c r="B10" s="158" t="str">
        <f>'AG Jul 2021'!L4</f>
        <v>Home Deal</v>
      </c>
      <c r="C10" s="215">
        <f>IF('AG Jul 2021'!BP4=0,91*'AG Jul 2021'!M4/100,(91*'AG Jul 2021'!M4/100)+'AG Jul 2021'!BP4/4)</f>
        <v>51.87</v>
      </c>
      <c r="D10" s="215">
        <f>IF('AG Jul 2021'!O4="",$C$5*'AG Jul 2021'!N4/100,IF($C$5&gt;='AG Jul 2021'!P4,('AG Jul 2021'!P4*'AG Jul 2021'!N4/100),($C$5*'AG Jul 2021'!N4/100)))</f>
        <v>284.99999999999994</v>
      </c>
      <c r="E10" s="215">
        <f>IF(AND('AG Jul 2021'!P4&gt;0,'AG Jul 2021'!R4&gt;0),IF($C$5&lt;'AG Jul 2021'!P4,0,IF($C$5&lt;=('AG Jul 2021'!R4+'AG Jul 2021'!P4),(($C$5-'AG Jul 2021'!P4)*'AG Jul 2021'!Q4/100),(('AG Jul 2021'!R4)*'AG Jul 2021'!Q4/100))),0)</f>
        <v>0</v>
      </c>
      <c r="F10" s="215">
        <f>IF(AND('AG Jul 2021'!Q4&gt;0,'AG Jul 2021'!S4&gt;0),IF($C$5&lt;('AG Jul 2021'!R4+'AG Jul 2021'!P4),0,IF($C$5&lt;=('AG Jul 2021'!T4+'AG Jul 2021'!R4+'AG Jul 2021'!P4),(($C$5-('AG Jul 2021'!R4+'AG Jul 2021'!P4))*'AG Jul 2021'!S4/100),('AG Jul 2021'!T4*'AG Jul 2021'!S4/100))),0)</f>
        <v>0</v>
      </c>
      <c r="G10" s="215">
        <v>0</v>
      </c>
      <c r="H10" s="215">
        <f>IF(AND('AG Jul 2021'!R4&gt;0,'AG Jul 2021'!T4&gt;0),IF(($C$5&lt;'AG Jul 2021'!T4),(0),($C$5-'AG Jul 2021'!T4)*'AG Jul 2021'!U4/100),IF(AND('AG Jul 2021'!R4&gt;0,'AG Jul 2021'!T4=""),IF(($C$5&lt;'AG Jul 2021'!R4+'AG Jul 2021'!P4),(0),(($C$5-('AG Jul 2021'!R4+'AG Jul 2021'!P4))*'AG Jul 2021'!S4/100)),IF(AND('AG Jul 2021'!P4&gt;0,'AG Jul 2021'!R4=""&gt;0),IF(($C$5&lt;'AG Jul 2021'!P4),(0),($C$5-'AG Jul 2021'!P4)*'AG Jul 2021'!Q4/100),0)))</f>
        <v>0</v>
      </c>
      <c r="I10" s="215">
        <f t="shared" si="5"/>
        <v>336.86999999999995</v>
      </c>
      <c r="J10" s="377">
        <f t="shared" si="1"/>
        <v>1139.9999999999998</v>
      </c>
      <c r="K10" s="209">
        <f t="shared" si="2"/>
        <v>1347.4799999999998</v>
      </c>
      <c r="L10" s="181">
        <f t="shared" si="6"/>
        <v>1482.2279999999998</v>
      </c>
      <c r="M10" s="209">
        <f>'AG Jul 2021'!AZ4</f>
        <v>0</v>
      </c>
      <c r="N10" s="209">
        <f>'AG Jul 2021'!BA4</f>
        <v>0</v>
      </c>
      <c r="O10" s="209">
        <f>'AG Jul 2021'!BB4</f>
        <v>0</v>
      </c>
      <c r="P10" s="209">
        <f>'AG Jul 2021'!BC4</f>
        <v>0</v>
      </c>
      <c r="Q10" s="378" t="str">
        <f t="shared" si="3"/>
        <v>No discount</v>
      </c>
      <c r="R10" s="386" t="str">
        <f t="shared" si="4"/>
        <v>Exclusive</v>
      </c>
      <c r="S10" s="209">
        <f t="shared" si="7"/>
        <v>1347.4799999999998</v>
      </c>
      <c r="T10" s="209">
        <f t="shared" si="8"/>
        <v>1347.4799999999998</v>
      </c>
      <c r="U10" s="381">
        <f t="shared" si="9"/>
        <v>1482.2279999999998</v>
      </c>
      <c r="V10" s="381">
        <f t="shared" si="9"/>
        <v>1482.2279999999998</v>
      </c>
      <c r="W10" s="210">
        <f>'AG Jul 2021'!BL4</f>
        <v>0</v>
      </c>
      <c r="X10" s="211" t="str">
        <f>'AG Jul 2021'!BM4</f>
        <v>n</v>
      </c>
      <c r="Y10" s="419"/>
      <c r="Z10" s="419"/>
      <c r="AA10" s="419"/>
      <c r="AB10" s="419"/>
      <c r="AC10" s="419"/>
      <c r="AD10" s="419"/>
      <c r="AE10" s="419"/>
      <c r="AF10" s="419"/>
      <c r="AG10" s="419"/>
      <c r="AH10" s="419"/>
      <c r="AI10" s="419"/>
      <c r="AJ10" s="419"/>
      <c r="AK10" s="419"/>
      <c r="AL10" s="419"/>
      <c r="AM10" s="419"/>
      <c r="AN10" s="419"/>
      <c r="AO10" s="419"/>
      <c r="AP10" s="419"/>
      <c r="AQ10" s="419"/>
    </row>
    <row r="11" spans="1:43" x14ac:dyDescent="0.15">
      <c r="A11" s="163" t="str">
        <f>'AG Jul 2021'!K5</f>
        <v>CovaU</v>
      </c>
      <c r="B11" s="158" t="str">
        <f>'AG Jul 2021'!L5</f>
        <v>Freedom Plus</v>
      </c>
      <c r="C11" s="215">
        <f>IF('AG Jul 2021'!BP5=0,91*'AG Jul 2021'!M5/100,(91*'AG Jul 2021'!M5/100)+'AG Jul 2021'!BP5/4)</f>
        <v>70.069999999999993</v>
      </c>
      <c r="D11" s="215">
        <f>IF('AG Jul 2021'!O5="",$C$5*'AG Jul 2021'!N5/100,IF($C$5&gt;='AG Jul 2021'!P5,('AG Jul 2021'!P5*'AG Jul 2021'!N5/100),($C$5*'AG Jul 2021'!N5/100)))</f>
        <v>400.5</v>
      </c>
      <c r="E11" s="215">
        <f>IF(AND('AG Jul 2021'!P5&gt;0,'AG Jul 2021'!R5&gt;0),IF($C$5&lt;'AG Jul 2021'!P5,0,IF($C$5&lt;=('AG Jul 2021'!R5+'AG Jul 2021'!P5),(($C$5-'AG Jul 2021'!P5)*'AG Jul 2021'!Q5/100),(('AG Jul 2021'!R5)*'AG Jul 2021'!Q5/100))),0)</f>
        <v>0</v>
      </c>
      <c r="F11" s="215">
        <f>IF(AND('AG Jul 2021'!Q5&gt;0,'AG Jul 2021'!S5&gt;0),IF($C$5&lt;('AG Jul 2021'!R5+'AG Jul 2021'!P5),0,IF($C$5&lt;=('AG Jul 2021'!T5+'AG Jul 2021'!R5+'AG Jul 2021'!P5),(($C$5-('AG Jul 2021'!R5+'AG Jul 2021'!P5))*'AG Jul 2021'!S5/100),('AG Jul 2021'!T5*'AG Jul 2021'!S5/100))),0)</f>
        <v>0</v>
      </c>
      <c r="G11" s="215">
        <v>0</v>
      </c>
      <c r="H11" s="215">
        <f>IF(AND('AG Jul 2021'!R5&gt;0,'AG Jul 2021'!T5&gt;0),IF(($C$5&lt;'AG Jul 2021'!T5),(0),($C$5-'AG Jul 2021'!T5)*'AG Jul 2021'!U5/100),IF(AND('AG Jul 2021'!R5&gt;0,'AG Jul 2021'!T5=""),IF(($C$5&lt;'AG Jul 2021'!R5+'AG Jul 2021'!P5),(0),(($C$5-('AG Jul 2021'!R5+'AG Jul 2021'!P5))*'AG Jul 2021'!S5/100)),IF(AND('AG Jul 2021'!P5&gt;0,'AG Jul 2021'!R5=""&gt;0),IF(($C$5&lt;'AG Jul 2021'!P5),(0),($C$5-'AG Jul 2021'!P5)*'AG Jul 2021'!Q5/100),0)))</f>
        <v>0</v>
      </c>
      <c r="I11" s="215">
        <f t="shared" si="5"/>
        <v>470.57</v>
      </c>
      <c r="J11" s="377">
        <f t="shared" si="1"/>
        <v>1602</v>
      </c>
      <c r="K11" s="209">
        <f t="shared" si="2"/>
        <v>1882.28</v>
      </c>
      <c r="L11" s="181">
        <f t="shared" si="6"/>
        <v>2070.5080000000003</v>
      </c>
      <c r="M11" s="209">
        <f>'AG Jul 2021'!AZ5</f>
        <v>20</v>
      </c>
      <c r="N11" s="209">
        <f>'AG Jul 2021'!BA5</f>
        <v>0</v>
      </c>
      <c r="O11" s="209">
        <f>'AG Jul 2021'!BB5</f>
        <v>0</v>
      </c>
      <c r="P11" s="209">
        <f>'AG Jul 2021'!BC5</f>
        <v>0</v>
      </c>
      <c r="Q11" s="378" t="str">
        <f t="shared" si="3"/>
        <v>Guaranteed off bill</v>
      </c>
      <c r="R11" s="386" t="str">
        <f t="shared" si="4"/>
        <v>Exclusive</v>
      </c>
      <c r="S11" s="209">
        <f t="shared" si="7"/>
        <v>1505.8240000000001</v>
      </c>
      <c r="T11" s="209">
        <f t="shared" si="8"/>
        <v>1505.8240000000001</v>
      </c>
      <c r="U11" s="381">
        <f t="shared" si="9"/>
        <v>1656.4064000000003</v>
      </c>
      <c r="V11" s="381">
        <f t="shared" si="9"/>
        <v>1656.4064000000003</v>
      </c>
      <c r="W11" s="210">
        <f>'AG Jul 2021'!BL5</f>
        <v>0</v>
      </c>
      <c r="X11" s="211" t="str">
        <f>'AG Jul 2021'!BM5</f>
        <v>n</v>
      </c>
      <c r="Y11" s="419"/>
      <c r="Z11" s="419"/>
      <c r="AA11" s="419"/>
      <c r="AB11" s="419"/>
      <c r="AC11" s="419"/>
      <c r="AD11" s="419"/>
      <c r="AE11" s="419"/>
      <c r="AF11" s="419"/>
      <c r="AG11" s="419"/>
      <c r="AH11" s="419"/>
      <c r="AI11" s="419"/>
      <c r="AJ11" s="419"/>
      <c r="AK11" s="419"/>
      <c r="AL11" s="419"/>
      <c r="AM11" s="419"/>
      <c r="AN11" s="419"/>
      <c r="AO11" s="419"/>
      <c r="AP11" s="419"/>
      <c r="AQ11" s="419"/>
    </row>
    <row r="12" spans="1:43" x14ac:dyDescent="0.15">
      <c r="A12" s="163" t="str">
        <f>'AG Jul 2021'!K6</f>
        <v>Diamond Energy</v>
      </c>
      <c r="B12" s="158" t="str">
        <f>'AG Jul 2021'!L6</f>
        <v>Renewable Saver POT</v>
      </c>
      <c r="C12" s="215">
        <f>IF('AG Jul 2021'!BP6=0,91*'AG Jul 2021'!M6/100,(91*'AG Jul 2021'!M6/100)+'AG Jul 2021'!BP6/4)</f>
        <v>75.893999999999991</v>
      </c>
      <c r="D12" s="215">
        <f>IF('AG Jul 2021'!O6="",$C$5*'AG Jul 2021'!N6/100,IF($C$5&gt;='AG Jul 2021'!P6,('AG Jul 2021'!P6*'AG Jul 2021'!N6/100),($C$5*'AG Jul 2021'!N6/100)))</f>
        <v>77.699999999999989</v>
      </c>
      <c r="E12" s="215">
        <f>IF(AND('AG Jul 2021'!P6&gt;0,'AG Jul 2021'!R6&gt;0),IF($C$5&lt;'AG Jul 2021'!P6,0,IF($C$5&lt;=('AG Jul 2021'!R6+'AG Jul 2021'!P6),(($C$5-'AG Jul 2021'!P6)*'AG Jul 2021'!Q6/100),(('AG Jul 2021'!R6)*'AG Jul 2021'!Q6/100))),0)</f>
        <v>0</v>
      </c>
      <c r="F12" s="215">
        <f>IF(AND('AG Jul 2021'!Q6&gt;0,'AG Jul 2021'!S6&gt;0),IF($C$5&lt;('AG Jul 2021'!R6+'AG Jul 2021'!P6),0,IF($C$5&lt;=('AG Jul 2021'!T6+'AG Jul 2021'!R6+'AG Jul 2021'!P6),(($C$5-('AG Jul 2021'!R6+'AG Jul 2021'!P6))*'AG Jul 2021'!S6/100),('AG Jul 2021'!T6*'AG Jul 2021'!S6/100))),0)</f>
        <v>0</v>
      </c>
      <c r="G12" s="215">
        <v>0</v>
      </c>
      <c r="H12" s="215">
        <f>IF(AND('AG Jul 2021'!R6&gt;0,'AG Jul 2021'!T6&gt;0),IF(($C$5&lt;'AG Jul 2021'!T6),(0),($C$5-'AG Jul 2021'!T6)*'AG Jul 2021'!U6/100),IF(AND('AG Jul 2021'!R6&gt;0,'AG Jul 2021'!T6=""),IF(($C$5&lt;'AG Jul 2021'!R6+'AG Jul 2021'!P6),(0),(($C$5-('AG Jul 2021'!R6+'AG Jul 2021'!P6))*'AG Jul 2021'!S6/100)),IF(AND('AG Jul 2021'!P6&gt;0,'AG Jul 2021'!R6=""&gt;0),IF(($C$5&lt;'AG Jul 2021'!P6),(0),($C$5-'AG Jul 2021'!P6)*'AG Jul 2021'!Q6/100),0)))</f>
        <v>334.8</v>
      </c>
      <c r="I12" s="215">
        <f t="shared" si="0"/>
        <v>488.39400000000001</v>
      </c>
      <c r="J12" s="377">
        <f t="shared" si="1"/>
        <v>1650</v>
      </c>
      <c r="K12" s="209">
        <f t="shared" si="2"/>
        <v>1953.576</v>
      </c>
      <c r="L12" s="181">
        <f t="shared" si="6"/>
        <v>2148.9336000000003</v>
      </c>
      <c r="M12" s="209">
        <f>'AG Jul 2021'!AZ6</f>
        <v>0</v>
      </c>
      <c r="N12" s="209">
        <f>'AG Jul 2021'!BA6</f>
        <v>0</v>
      </c>
      <c r="O12" s="209">
        <f>'AG Jul 2021'!BB6</f>
        <v>7</v>
      </c>
      <c r="P12" s="209">
        <f>'AG Jul 2021'!BC6</f>
        <v>0</v>
      </c>
      <c r="Q12" s="378" t="str">
        <f t="shared" si="3"/>
        <v>Pay-on-time off bill</v>
      </c>
      <c r="R12" s="386" t="str">
        <f t="shared" si="4"/>
        <v>Exclusive</v>
      </c>
      <c r="S12" s="209">
        <f t="shared" si="7"/>
        <v>1953.576</v>
      </c>
      <c r="T12" s="209">
        <f t="shared" si="8"/>
        <v>1816.8256799999999</v>
      </c>
      <c r="U12" s="381">
        <f t="shared" si="9"/>
        <v>2148.9336000000003</v>
      </c>
      <c r="V12" s="381">
        <f t="shared" si="9"/>
        <v>1998.5082480000001</v>
      </c>
      <c r="W12" s="210">
        <f>'AG Jul 2021'!BL6</f>
        <v>0</v>
      </c>
      <c r="X12" s="211" t="str">
        <f>'AG Jul 2021'!BM6</f>
        <v>n</v>
      </c>
      <c r="Y12" s="419"/>
      <c r="Z12" s="419"/>
      <c r="AA12" s="419"/>
      <c r="AB12" s="419"/>
      <c r="AC12" s="419"/>
      <c r="AD12" s="419"/>
      <c r="AE12" s="419"/>
      <c r="AF12" s="419"/>
      <c r="AG12" s="419"/>
      <c r="AH12" s="419"/>
      <c r="AI12" s="419"/>
      <c r="AJ12" s="419"/>
      <c r="AK12" s="419"/>
      <c r="AL12" s="419"/>
      <c r="AM12" s="419"/>
      <c r="AN12" s="419"/>
      <c r="AO12" s="419"/>
      <c r="AP12" s="419"/>
      <c r="AQ12" s="419"/>
    </row>
    <row r="13" spans="1:43" x14ac:dyDescent="0.15">
      <c r="A13" s="163" t="str">
        <f>'AG Jul 2021'!K7</f>
        <v>Dodo Power &amp; Gas</v>
      </c>
      <c r="B13" s="158" t="str">
        <f>'AG Jul 2021'!L7</f>
        <v>Market offer</v>
      </c>
      <c r="C13" s="215">
        <f>IF('AG Jul 2021'!BP7=0,91*'AG Jul 2021'!M7/100,(91*'AG Jul 2021'!M7/100)+'AG Jul 2021'!BP7/4)</f>
        <v>80.741818181818175</v>
      </c>
      <c r="D13" s="215">
        <f>IF('AG Jul 2021'!O7="",$C$5*'AG Jul 2021'!N7/100,IF($C$5&gt;='AG Jul 2021'!P7,('AG Jul 2021'!P7*'AG Jul 2021'!N7/100),($C$5*'AG Jul 2021'!N7/100)))</f>
        <v>297.13636363636357</v>
      </c>
      <c r="E13" s="215">
        <f>IF(AND('AG Jul 2021'!P7&gt;0,'AG Jul 2021'!R7&gt;0),IF($C$5&lt;'AG Jul 2021'!P7,0,IF($C$5&lt;=('AG Jul 2021'!R7+'AG Jul 2021'!P7),(($C$5-'AG Jul 2021'!P7)*'AG Jul 2021'!Q7/100),(('AG Jul 2021'!R7)*'AG Jul 2021'!Q7/100))),0)</f>
        <v>0</v>
      </c>
      <c r="F13" s="215">
        <f>IF(AND('AG Jul 2021'!Q7&gt;0,'AG Jul 2021'!S7&gt;0),IF($C$5&lt;('AG Jul 2021'!R7+'AG Jul 2021'!P7),0,IF($C$5&lt;=('AG Jul 2021'!T7+'AG Jul 2021'!R7+'AG Jul 2021'!P7),(($C$5-('AG Jul 2021'!R7+'AG Jul 2021'!P7))*'AG Jul 2021'!S7/100),('AG Jul 2021'!T7*'AG Jul 2021'!S7/100))),0)</f>
        <v>0</v>
      </c>
      <c r="G13" s="215">
        <v>0</v>
      </c>
      <c r="H13" s="215">
        <f>IF(AND('AG Jul 2021'!R7&gt;0,'AG Jul 2021'!T7&gt;0),IF(($C$5&lt;'AG Jul 2021'!T7),(0),($C$5-'AG Jul 2021'!T7)*'AG Jul 2021'!U7/100),IF(AND('AG Jul 2021'!R7&gt;0,'AG Jul 2021'!T7=""),IF(($C$5&lt;'AG Jul 2021'!R7+'AG Jul 2021'!P7),(0),(($C$5-('AG Jul 2021'!R7+'AG Jul 2021'!P7))*'AG Jul 2021'!S7/100)),IF(AND('AG Jul 2021'!P7&gt;0,'AG Jul 2021'!R7=""&gt;0),IF(($C$5&lt;'AG Jul 2021'!P7),(0),($C$5-'AG Jul 2021'!P7)*'AG Jul 2021'!Q7/100),0)))</f>
        <v>0</v>
      </c>
      <c r="I13" s="215">
        <f t="shared" ref="I13" si="10">SUM(C13:H13)</f>
        <v>377.87818181818176</v>
      </c>
      <c r="J13" s="377">
        <f t="shared" si="1"/>
        <v>1188.5454545454543</v>
      </c>
      <c r="K13" s="209">
        <f t="shared" si="2"/>
        <v>1511.512727272727</v>
      </c>
      <c r="L13" s="181">
        <f t="shared" si="6"/>
        <v>1662.6639999999998</v>
      </c>
      <c r="M13" s="209">
        <f>'AG Jul 2021'!AZ7</f>
        <v>0</v>
      </c>
      <c r="N13" s="209">
        <f>'AG Jul 2021'!BA7</f>
        <v>0</v>
      </c>
      <c r="O13" s="209">
        <f>'AG Jul 2021'!BB7</f>
        <v>0</v>
      </c>
      <c r="P13" s="209">
        <f>'AG Jul 2021'!BC7</f>
        <v>0</v>
      </c>
      <c r="Q13" s="378" t="str">
        <f t="shared" si="3"/>
        <v>No discount</v>
      </c>
      <c r="R13" s="386" t="str">
        <f t="shared" si="4"/>
        <v>Exclusive</v>
      </c>
      <c r="S13" s="209">
        <f t="shared" si="7"/>
        <v>1511.512727272727</v>
      </c>
      <c r="T13" s="209">
        <f t="shared" si="8"/>
        <v>1511.512727272727</v>
      </c>
      <c r="U13" s="381">
        <f t="shared" si="9"/>
        <v>1662.6639999999998</v>
      </c>
      <c r="V13" s="381">
        <f t="shared" si="9"/>
        <v>1662.6639999999998</v>
      </c>
      <c r="W13" s="210">
        <f>'AG Jul 2021'!BL7</f>
        <v>0</v>
      </c>
      <c r="X13" s="211" t="str">
        <f>'AG Jul 2021'!BM7</f>
        <v>n</v>
      </c>
      <c r="Y13" s="419"/>
      <c r="Z13" s="419"/>
      <c r="AA13" s="419"/>
      <c r="AB13" s="419"/>
      <c r="AC13" s="419"/>
      <c r="AD13" s="419"/>
      <c r="AE13" s="419"/>
      <c r="AF13" s="419"/>
      <c r="AG13" s="419"/>
      <c r="AH13" s="419"/>
      <c r="AI13" s="419"/>
      <c r="AJ13" s="419"/>
      <c r="AK13" s="419"/>
      <c r="AL13" s="419"/>
      <c r="AM13" s="419"/>
      <c r="AN13" s="419"/>
      <c r="AO13" s="419"/>
      <c r="AP13" s="419"/>
      <c r="AQ13" s="419"/>
    </row>
    <row r="14" spans="1:43" x14ac:dyDescent="0.15">
      <c r="A14" s="163" t="str">
        <f>'AG Jul 2021'!K8</f>
        <v>EnergyAustralia</v>
      </c>
      <c r="B14" s="158" t="str">
        <f>'AG Jul 2021'!L8</f>
        <v>Total Plan Home</v>
      </c>
      <c r="C14" s="215">
        <f>IF('AG Jul 2021'!BP8=0,91*'AG Jul 2021'!M8/100,(91*'AG Jul 2021'!M8/100)+'AG Jul 2021'!BP8/4)</f>
        <v>72.8</v>
      </c>
      <c r="D14" s="215">
        <f>IF('AG Jul 2021'!O8="",$C$5*'AG Jul 2021'!N8/100,IF($C$5&gt;='AG Jul 2021'!P8,('AG Jul 2021'!P8*'AG Jul 2021'!N8/100),($C$5*'AG Jul 2021'!N8/100)))</f>
        <v>374.72727272727275</v>
      </c>
      <c r="E14" s="215">
        <f>IF(AND('AG Jul 2021'!P8&gt;0,'AG Jul 2021'!R8&gt;0),IF($C$5&lt;'AG Jul 2021'!P8,0,IF($C$5&lt;=('AG Jul 2021'!R8+'AG Jul 2021'!P8),(($C$5-'AG Jul 2021'!P8)*'AG Jul 2021'!Q8/100),(('AG Jul 2021'!R8)*'AG Jul 2021'!Q8/100))),0)</f>
        <v>0</v>
      </c>
      <c r="F14" s="215">
        <f>IF(AND('AG Jul 2021'!Q8&gt;0,'AG Jul 2021'!S8&gt;0),IF($C$5&lt;('AG Jul 2021'!R8+'AG Jul 2021'!P8),0,IF($C$5&lt;=('AG Jul 2021'!T8+'AG Jul 2021'!R8+'AG Jul 2021'!P8),(($C$5-('AG Jul 2021'!R8+'AG Jul 2021'!P8))*'AG Jul 2021'!S8/100),('AG Jul 2021'!T8*'AG Jul 2021'!S8/100))),0)</f>
        <v>0</v>
      </c>
      <c r="G14" s="215">
        <v>0</v>
      </c>
      <c r="H14" s="215">
        <f>IF(AND('AG Jul 2021'!R8&gt;0,'AG Jul 2021'!T8&gt;0),IF(($C$5&lt;'AG Jul 2021'!T8),(0),($C$5-'AG Jul 2021'!T8)*'AG Jul 2021'!U8/100),IF(AND('AG Jul 2021'!R8&gt;0,'AG Jul 2021'!T8=""),IF(($C$5&lt;'AG Jul 2021'!R8+'AG Jul 2021'!P8),(0),(($C$5-('AG Jul 2021'!R8+'AG Jul 2021'!P8))*'AG Jul 2021'!S8/100)),IF(AND('AG Jul 2021'!P8&gt;0,'AG Jul 2021'!R8=""&gt;0),IF(($C$5&lt;'AG Jul 2021'!P8),(0),($C$5-'AG Jul 2021'!P8)*'AG Jul 2021'!Q8/100),0)))</f>
        <v>0</v>
      </c>
      <c r="I14" s="215">
        <f t="shared" ref="I14:I15" si="11">SUM(C14:H14)</f>
        <v>447.52727272727276</v>
      </c>
      <c r="J14" s="377">
        <f t="shared" si="1"/>
        <v>1498.909090909091</v>
      </c>
      <c r="K14" s="209">
        <f t="shared" si="2"/>
        <v>1790.109090909091</v>
      </c>
      <c r="L14" s="181">
        <f t="shared" si="6"/>
        <v>1969.1200000000003</v>
      </c>
      <c r="M14" s="209">
        <f>'AG Jul 2021'!AZ8</f>
        <v>16</v>
      </c>
      <c r="N14" s="209">
        <f>'AG Jul 2021'!BA8</f>
        <v>0</v>
      </c>
      <c r="O14" s="209">
        <f>'AG Jul 2021'!BB8</f>
        <v>0</v>
      </c>
      <c r="P14" s="209">
        <f>'AG Jul 2021'!BC8</f>
        <v>0</v>
      </c>
      <c r="Q14" s="378" t="str">
        <f t="shared" si="3"/>
        <v>Guaranteed off bill</v>
      </c>
      <c r="R14" s="386" t="str">
        <f t="shared" si="4"/>
        <v>Exclusive</v>
      </c>
      <c r="S14" s="209">
        <f t="shared" si="7"/>
        <v>1503.6916363636365</v>
      </c>
      <c r="T14" s="209">
        <f t="shared" si="8"/>
        <v>1503.6916363636365</v>
      </c>
      <c r="U14" s="381">
        <f t="shared" si="9"/>
        <v>1654.0608000000002</v>
      </c>
      <c r="V14" s="381">
        <f t="shared" si="9"/>
        <v>1654.0608000000002</v>
      </c>
      <c r="W14" s="210">
        <f>'AG Jul 2021'!BL8</f>
        <v>0</v>
      </c>
      <c r="X14" s="211" t="str">
        <f>'AG Jul 2021'!BM8</f>
        <v>n</v>
      </c>
      <c r="Y14" s="419"/>
      <c r="Z14" s="419"/>
      <c r="AA14" s="419"/>
      <c r="AB14" s="419"/>
      <c r="AC14" s="419"/>
      <c r="AD14" s="419"/>
      <c r="AE14" s="419"/>
      <c r="AF14" s="419"/>
      <c r="AG14" s="419"/>
      <c r="AH14" s="419"/>
      <c r="AI14" s="419"/>
      <c r="AJ14" s="419"/>
      <c r="AK14" s="419"/>
      <c r="AL14" s="419"/>
      <c r="AM14" s="419"/>
      <c r="AN14" s="419"/>
      <c r="AO14" s="419"/>
      <c r="AP14" s="419"/>
      <c r="AQ14" s="419"/>
    </row>
    <row r="15" spans="1:43" x14ac:dyDescent="0.15">
      <c r="A15" s="163" t="str">
        <f>'AG Jul 2021'!K9</f>
        <v>Mojo Power</v>
      </c>
      <c r="B15" s="158" t="str">
        <f>'AG Jul 2021'!L9</f>
        <v>Single Minded</v>
      </c>
      <c r="C15" s="215">
        <f>IF('AG Jul 2021'!BP9=0,91*'AG Jul 2021'!M9/100,(91*'AG Jul 2021'!M9/100)+'AG Jul 2021'!BP9/4)</f>
        <v>81.089272727272714</v>
      </c>
      <c r="D15" s="215">
        <f>IF('AG Jul 2021'!O9="",$C$5*'AG Jul 2021'!N9/100,IF($C$5&gt;='AG Jul 2021'!P9,('AG Jul 2021'!P9*'AG Jul 2021'!N9/100),($C$5*'AG Jul 2021'!N9/100)))</f>
        <v>305.59090909090907</v>
      </c>
      <c r="E15" s="215">
        <f>IF(AND('AG Jul 2021'!P9&gt;0,'AG Jul 2021'!R9&gt;0),IF($C$5&lt;'AG Jul 2021'!P9,0,IF($C$5&lt;=('AG Jul 2021'!R9+'AG Jul 2021'!P9),(($C$5-'AG Jul 2021'!P9)*'AG Jul 2021'!Q9/100),(('AG Jul 2021'!R9)*'AG Jul 2021'!Q9/100))),0)</f>
        <v>0</v>
      </c>
      <c r="F15" s="215">
        <f>IF(AND('AG Jul 2021'!Q9&gt;0,'AG Jul 2021'!S9&gt;0),IF($C$5&lt;('AG Jul 2021'!R9+'AG Jul 2021'!P9),0,IF($C$5&lt;=('AG Jul 2021'!T9+'AG Jul 2021'!R9+'AG Jul 2021'!P9),(($C$5-('AG Jul 2021'!R9+'AG Jul 2021'!P9))*'AG Jul 2021'!S9/100),('AG Jul 2021'!T9*'AG Jul 2021'!S9/100))),0)</f>
        <v>0</v>
      </c>
      <c r="G15" s="215">
        <v>0</v>
      </c>
      <c r="H15" s="215">
        <f>IF(AND('AG Jul 2021'!R9&gt;0,'AG Jul 2021'!T9&gt;0),IF(($C$5&lt;'AG Jul 2021'!T9),(0),($C$5-'AG Jul 2021'!T9)*'AG Jul 2021'!U9/100),IF(AND('AG Jul 2021'!R9&gt;0,'AG Jul 2021'!T9=""),IF(($C$5&lt;'AG Jul 2021'!R9+'AG Jul 2021'!P9),(0),(($C$5-('AG Jul 2021'!R9+'AG Jul 2021'!P9))*'AG Jul 2021'!S9/100)),IF(AND('AG Jul 2021'!P9&gt;0,'AG Jul 2021'!R9=""&gt;0),IF(($C$5&lt;'AG Jul 2021'!P9),(0),($C$5-'AG Jul 2021'!P9)*'AG Jul 2021'!Q9/100),0)))</f>
        <v>0</v>
      </c>
      <c r="I15" s="215">
        <f t="shared" si="11"/>
        <v>386.68018181818178</v>
      </c>
      <c r="J15" s="377">
        <f t="shared" si="1"/>
        <v>1222.3636363636363</v>
      </c>
      <c r="K15" s="209">
        <f t="shared" si="2"/>
        <v>1546.7207272727271</v>
      </c>
      <c r="L15" s="181">
        <f t="shared" si="6"/>
        <v>1701.3928000000001</v>
      </c>
      <c r="M15" s="209">
        <f>'AG Jul 2021'!AZ9</f>
        <v>0</v>
      </c>
      <c r="N15" s="209">
        <f>'AG Jul 2021'!BA9</f>
        <v>0</v>
      </c>
      <c r="O15" s="209">
        <f>'AG Jul 2021'!BB9</f>
        <v>0</v>
      </c>
      <c r="P15" s="209">
        <f>'AG Jul 2021'!BC9</f>
        <v>0</v>
      </c>
      <c r="Q15" s="378" t="str">
        <f t="shared" si="3"/>
        <v>No discount</v>
      </c>
      <c r="R15" s="386" t="str">
        <f t="shared" si="4"/>
        <v>Exclusive</v>
      </c>
      <c r="S15" s="209">
        <f t="shared" si="7"/>
        <v>1546.7207272727271</v>
      </c>
      <c r="T15" s="209">
        <f t="shared" si="8"/>
        <v>1546.7207272727271</v>
      </c>
      <c r="U15" s="381">
        <f t="shared" si="9"/>
        <v>1701.3928000000001</v>
      </c>
      <c r="V15" s="381">
        <f t="shared" si="9"/>
        <v>1701.3928000000001</v>
      </c>
      <c r="W15" s="210">
        <f>'AG Jul 2021'!BL9</f>
        <v>0</v>
      </c>
      <c r="X15" s="211" t="str">
        <f>'AG Jul 2021'!BM9</f>
        <v>n</v>
      </c>
      <c r="Y15" s="419"/>
      <c r="Z15" s="419"/>
      <c r="AA15" s="419"/>
      <c r="AB15" s="419"/>
      <c r="AC15" s="419"/>
      <c r="AD15" s="419"/>
      <c r="AE15" s="419"/>
      <c r="AF15" s="419"/>
      <c r="AG15" s="419"/>
      <c r="AH15" s="419"/>
      <c r="AI15" s="419"/>
      <c r="AJ15" s="419"/>
      <c r="AK15" s="419"/>
      <c r="AL15" s="419"/>
      <c r="AM15" s="419"/>
      <c r="AN15" s="419"/>
      <c r="AO15" s="419"/>
      <c r="AP15" s="419"/>
      <c r="AQ15" s="419"/>
    </row>
    <row r="16" spans="1:43" x14ac:dyDescent="0.15">
      <c r="A16" s="163" t="str">
        <f>'AG Jul 2021'!K10</f>
        <v>Momentum Energy</v>
      </c>
      <c r="B16" s="158" t="str">
        <f>'AG Jul 2021'!L10</f>
        <v>SmilePower Flexi</v>
      </c>
      <c r="C16" s="215">
        <f>IF('AG Jul 2021'!BP10=0,91*'AG Jul 2021'!M10/100,(91*'AG Jul 2021'!M10/100)+'AG Jul 2021'!BP10/4)</f>
        <v>75.984999999999985</v>
      </c>
      <c r="D16" s="215">
        <f>IF('AG Jul 2021'!O10="",$C$5*'AG Jul 2021'!N10/100,IF($C$5&gt;='AG Jul 2021'!P10,('AG Jul 2021'!P10*'AG Jul 2021'!N10/100),($C$5*'AG Jul 2021'!N10/100)))</f>
        <v>335.72727272727275</v>
      </c>
      <c r="E16" s="215">
        <f>IF(AND('AG Jul 2021'!P10&gt;0,'AG Jul 2021'!R10&gt;0),IF($C$5&lt;'AG Jul 2021'!P10,0,IF($C$5&lt;=('AG Jul 2021'!R10+'AG Jul 2021'!P10),(($C$5-'AG Jul 2021'!P10)*'AG Jul 2021'!Q10/100),(('AG Jul 2021'!R10)*'AG Jul 2021'!Q10/100))),0)</f>
        <v>0</v>
      </c>
      <c r="F16" s="215">
        <f>IF(AND('AG Jul 2021'!Q10&gt;0,'AG Jul 2021'!S10&gt;0),IF($C$5&lt;('AG Jul 2021'!R10+'AG Jul 2021'!P10),0,IF($C$5&lt;=('AG Jul 2021'!T10+'AG Jul 2021'!R10+'AG Jul 2021'!P10),(($C$5-('AG Jul 2021'!R10+'AG Jul 2021'!P10))*'AG Jul 2021'!S10/100),('AG Jul 2021'!T10*'AG Jul 2021'!S10/100))),0)</f>
        <v>0</v>
      </c>
      <c r="G16" s="215">
        <v>0</v>
      </c>
      <c r="H16" s="215">
        <f>IF(AND('AG Jul 2021'!R10&gt;0,'AG Jul 2021'!T10&gt;0),IF(($C$5&lt;'AG Jul 2021'!T10),(0),($C$5-'AG Jul 2021'!T10)*'AG Jul 2021'!U10/100),IF(AND('AG Jul 2021'!R10&gt;0,'AG Jul 2021'!T10=""),IF(($C$5&lt;'AG Jul 2021'!R10+'AG Jul 2021'!P10),(0),(($C$5-('AG Jul 2021'!R10+'AG Jul 2021'!P10))*'AG Jul 2021'!S10/100)),IF(AND('AG Jul 2021'!P10&gt;0,'AG Jul 2021'!R10=""&gt;0),IF(($C$5&lt;'AG Jul 2021'!P10),(0),($C$5-'AG Jul 2021'!P10)*'AG Jul 2021'!Q10/100),0)))</f>
        <v>0</v>
      </c>
      <c r="I16" s="215">
        <f t="shared" si="0"/>
        <v>411.71227272727276</v>
      </c>
      <c r="J16" s="377">
        <f t="shared" si="1"/>
        <v>1342.909090909091</v>
      </c>
      <c r="K16" s="209">
        <f t="shared" si="2"/>
        <v>1646.849090909091</v>
      </c>
      <c r="L16" s="181">
        <f t="shared" si="6"/>
        <v>1811.5340000000003</v>
      </c>
      <c r="M16" s="209">
        <f>'AG Jul 2021'!AZ10</f>
        <v>0</v>
      </c>
      <c r="N16" s="209">
        <f>'AG Jul 2021'!BA10</f>
        <v>0</v>
      </c>
      <c r="O16" s="209">
        <f>'AG Jul 2021'!BB10</f>
        <v>0</v>
      </c>
      <c r="P16" s="209">
        <f>'AG Jul 2021'!BC10</f>
        <v>0</v>
      </c>
      <c r="Q16" s="378" t="str">
        <f t="shared" si="3"/>
        <v>No discount</v>
      </c>
      <c r="R16" s="386" t="str">
        <f t="shared" si="4"/>
        <v>Exclusive</v>
      </c>
      <c r="S16" s="209">
        <f t="shared" si="7"/>
        <v>1646.849090909091</v>
      </c>
      <c r="T16" s="209">
        <f t="shared" si="8"/>
        <v>1646.849090909091</v>
      </c>
      <c r="U16" s="381">
        <f t="shared" si="9"/>
        <v>1811.5340000000003</v>
      </c>
      <c r="V16" s="381">
        <f t="shared" si="9"/>
        <v>1811.5340000000003</v>
      </c>
      <c r="W16" s="210">
        <f>'AG Jul 2021'!BL10</f>
        <v>0</v>
      </c>
      <c r="X16" s="211" t="str">
        <f>'AG Jul 2021'!BM10</f>
        <v>n</v>
      </c>
      <c r="Y16" s="419"/>
      <c r="Z16" s="419"/>
      <c r="AA16" s="419"/>
      <c r="AB16" s="419"/>
      <c r="AC16" s="419"/>
      <c r="AD16" s="419"/>
      <c r="AE16" s="419"/>
      <c r="AF16" s="419"/>
      <c r="AG16" s="419"/>
      <c r="AH16" s="419"/>
      <c r="AI16" s="419"/>
      <c r="AJ16" s="419"/>
      <c r="AK16" s="419"/>
      <c r="AL16" s="419"/>
      <c r="AM16" s="419"/>
      <c r="AN16" s="419"/>
      <c r="AO16" s="419"/>
      <c r="AP16" s="419"/>
      <c r="AQ16" s="419"/>
    </row>
    <row r="17" spans="1:43" x14ac:dyDescent="0.15">
      <c r="A17" s="163" t="str">
        <f>'AG Jul 2021'!K11</f>
        <v>Origin Energy</v>
      </c>
      <c r="B17" s="158" t="str">
        <f>'AG Jul 2021'!L11</f>
        <v>Go</v>
      </c>
      <c r="C17" s="215">
        <f>IF('AG Jul 2021'!BP11=0,91*'AG Jul 2021'!M11/100,(91*'AG Jul 2021'!M11/100)+'AG Jul 2021'!BP11/4)</f>
        <v>60.026909090909086</v>
      </c>
      <c r="D17" s="215">
        <f>IF('AG Jul 2021'!O11="",$C$5*'AG Jul 2021'!N11/100,IF($C$5&gt;='AG Jul 2021'!P11,('AG Jul 2021'!P11*'AG Jul 2021'!N11/100),($C$5*'AG Jul 2021'!N11/100)))</f>
        <v>306.81818181818181</v>
      </c>
      <c r="E17" s="215">
        <f>IF(AND('AG Jul 2021'!P11&gt;0,'AG Jul 2021'!R11&gt;0),IF($C$5&lt;'AG Jul 2021'!P11,0,IF($C$5&lt;=('AG Jul 2021'!R11+'AG Jul 2021'!P11),(($C$5-'AG Jul 2021'!P11)*'AG Jul 2021'!Q11/100),(('AG Jul 2021'!R11)*'AG Jul 2021'!Q11/100))),0)</f>
        <v>0</v>
      </c>
      <c r="F17" s="215">
        <f>IF(AND('AG Jul 2021'!Q11&gt;0,'AG Jul 2021'!S11&gt;0),IF($C$5&lt;('AG Jul 2021'!R11+'AG Jul 2021'!P11),0,IF($C$5&lt;=('AG Jul 2021'!T11+'AG Jul 2021'!R11+'AG Jul 2021'!P11),(($C$5-('AG Jul 2021'!R11+'AG Jul 2021'!P11))*'AG Jul 2021'!S11/100),('AG Jul 2021'!T11*'AG Jul 2021'!S11/100))),0)</f>
        <v>0</v>
      </c>
      <c r="G17" s="215">
        <v>0</v>
      </c>
      <c r="H17" s="215">
        <f>IF(AND('AG Jul 2021'!R11&gt;0,'AG Jul 2021'!T11&gt;0),IF(($C$5&lt;'AG Jul 2021'!T11),(0),($C$5-'AG Jul 2021'!T11)*'AG Jul 2021'!U11/100),IF(AND('AG Jul 2021'!R11&gt;0,'AG Jul 2021'!T11=""),IF(($C$5&lt;'AG Jul 2021'!R11+'AG Jul 2021'!P11),(0),(($C$5-('AG Jul 2021'!R11+'AG Jul 2021'!P11))*'AG Jul 2021'!S11/100)),IF(AND('AG Jul 2021'!P11&gt;0,'AG Jul 2021'!R11=""&gt;0),IF(($C$5&lt;'AG Jul 2021'!P11),(0),($C$5-'AG Jul 2021'!P11)*'AG Jul 2021'!Q11/100),0)))</f>
        <v>0</v>
      </c>
      <c r="I17" s="215">
        <f t="shared" si="0"/>
        <v>366.84509090909091</v>
      </c>
      <c r="J17" s="377">
        <f t="shared" si="1"/>
        <v>1227.2727272727273</v>
      </c>
      <c r="K17" s="209">
        <f t="shared" si="2"/>
        <v>1467.3803636363637</v>
      </c>
      <c r="L17" s="181">
        <f t="shared" si="6"/>
        <v>1614.1184000000001</v>
      </c>
      <c r="M17" s="209">
        <f>'AG Jul 2021'!AZ11</f>
        <v>0</v>
      </c>
      <c r="N17" s="209">
        <f>'AG Jul 2021'!BA11</f>
        <v>0</v>
      </c>
      <c r="O17" s="209">
        <f>'AG Jul 2021'!BB11</f>
        <v>0</v>
      </c>
      <c r="P17" s="209">
        <f>'AG Jul 2021'!BC11</f>
        <v>0</v>
      </c>
      <c r="Q17" s="378" t="str">
        <f t="shared" si="3"/>
        <v>No discount</v>
      </c>
      <c r="R17" s="386" t="str">
        <f t="shared" si="4"/>
        <v>Inclusive</v>
      </c>
      <c r="S17" s="209">
        <f t="shared" si="7"/>
        <v>1467.3803636363637</v>
      </c>
      <c r="T17" s="209">
        <f t="shared" si="8"/>
        <v>1467.3803636363637</v>
      </c>
      <c r="U17" s="381">
        <f t="shared" si="9"/>
        <v>1614.1184000000001</v>
      </c>
      <c r="V17" s="381">
        <f t="shared" si="9"/>
        <v>1614.1184000000001</v>
      </c>
      <c r="W17" s="210">
        <f>'AG Jul 2021'!BL11</f>
        <v>0</v>
      </c>
      <c r="X17" s="211" t="str">
        <f>'AG Jul 2021'!BM11</f>
        <v>n</v>
      </c>
      <c r="Y17" s="419"/>
      <c r="Z17" s="419"/>
      <c r="AA17" s="419"/>
      <c r="AB17" s="419"/>
      <c r="AC17" s="419"/>
      <c r="AD17" s="419"/>
      <c r="AE17" s="419"/>
      <c r="AF17" s="419"/>
      <c r="AG17" s="419"/>
      <c r="AH17" s="419"/>
      <c r="AI17" s="419"/>
      <c r="AJ17" s="419"/>
      <c r="AK17" s="419"/>
      <c r="AL17" s="419"/>
      <c r="AM17" s="419"/>
      <c r="AN17" s="419"/>
      <c r="AO17" s="419"/>
      <c r="AP17" s="419"/>
      <c r="AQ17" s="419"/>
    </row>
    <row r="18" spans="1:43" x14ac:dyDescent="0.15">
      <c r="A18" s="163" t="str">
        <f>'AG Jul 2021'!K12</f>
        <v>Powerdirect</v>
      </c>
      <c r="B18" s="158" t="str">
        <f>'AG Jul 2021'!L12</f>
        <v>Rate Saver</v>
      </c>
      <c r="C18" s="215">
        <f>IF('AG Jul 2021'!BP12=0,91*'AG Jul 2021'!M12/100,(91*'AG Jul 2021'!M12/100)+'AG Jul 2021'!BP12/4)</f>
        <v>49.603272727272724</v>
      </c>
      <c r="D18" s="215">
        <f>IF('AG Jul 2021'!O12="",$C$5*'AG Jul 2021'!N12/100,IF($C$5&gt;='AG Jul 2021'!P12,('AG Jul 2021'!P12*'AG Jul 2021'!N12/100),($C$5*'AG Jul 2021'!N12/100)))</f>
        <v>200.84999999999997</v>
      </c>
      <c r="E18" s="215">
        <f>IF(AND('AG Jul 2021'!P12&gt;0,'AG Jul 2021'!R12&gt;0),IF($C$5&lt;'AG Jul 2021'!P12,0,IF($C$5&lt;=('AG Jul 2021'!R12+'AG Jul 2021'!P12),(($C$5-'AG Jul 2021'!P12)*'AG Jul 2021'!Q12/100),(('AG Jul 2021'!R12)*'AG Jul 2021'!Q12/100))),0)</f>
        <v>0</v>
      </c>
      <c r="F18" s="215">
        <f>IF(AND('AG Jul 2021'!Q12&gt;0,'AG Jul 2021'!S12&gt;0),IF($C$5&lt;('AG Jul 2021'!R12+'AG Jul 2021'!P12),0,IF($C$5&lt;=('AG Jul 2021'!T12+'AG Jul 2021'!R12+'AG Jul 2021'!P12),(($C$5-('AG Jul 2021'!R12+'AG Jul 2021'!P12))*'AG Jul 2021'!S12/100),('AG Jul 2021'!T12*'AG Jul 2021'!S12/100))),0)</f>
        <v>0</v>
      </c>
      <c r="G18" s="215">
        <v>0</v>
      </c>
      <c r="H18" s="215">
        <f>IF(AND('AG Jul 2021'!R12&gt;0,'AG Jul 2021'!T12&gt;0),IF(($C$5&lt;'AG Jul 2021'!T12),(0),($C$5-'AG Jul 2021'!T12)*'AG Jul 2021'!U12/100),IF(AND('AG Jul 2021'!R12&gt;0,'AG Jul 2021'!T12=""),IF(($C$5&lt;'AG Jul 2021'!R12+'AG Jul 2021'!P12),(0),(($C$5-('AG Jul 2021'!R12+'AG Jul 2021'!P12))*'AG Jul 2021'!S12/100)),IF(AND('AG Jul 2021'!P12&gt;0,'AG Jul 2021'!R12=""&gt;0),IF(($C$5&lt;'AG Jul 2021'!P12),(0),($C$5-'AG Jul 2021'!P12)*'AG Jul 2021'!Q12/100),0)))</f>
        <v>110.44090909090909</v>
      </c>
      <c r="I18" s="215">
        <f t="shared" ref="I18:I19" si="12">SUM(C18:H18)</f>
        <v>360.89418181818178</v>
      </c>
      <c r="J18" s="377">
        <f t="shared" si="1"/>
        <v>1245.1636363636362</v>
      </c>
      <c r="K18" s="209">
        <f t="shared" si="2"/>
        <v>1443.5767272727271</v>
      </c>
      <c r="L18" s="181">
        <f t="shared" si="6"/>
        <v>1587.9343999999999</v>
      </c>
      <c r="M18" s="209">
        <f>'AG Jul 2021'!AZ12</f>
        <v>0</v>
      </c>
      <c r="N18" s="209">
        <f>'AG Jul 2021'!BA12</f>
        <v>0</v>
      </c>
      <c r="O18" s="209">
        <f>'AG Jul 2021'!BB12</f>
        <v>0</v>
      </c>
      <c r="P18" s="209">
        <f>'AG Jul 2021'!BC12</f>
        <v>0</v>
      </c>
      <c r="Q18" s="378" t="str">
        <f t="shared" si="3"/>
        <v>No discount</v>
      </c>
      <c r="R18" s="386" t="str">
        <f t="shared" si="4"/>
        <v>Exclusive</v>
      </c>
      <c r="S18" s="209">
        <f t="shared" si="7"/>
        <v>1443.5767272727271</v>
      </c>
      <c r="T18" s="209">
        <f t="shared" si="8"/>
        <v>1443.5767272727271</v>
      </c>
      <c r="U18" s="381">
        <f t="shared" si="9"/>
        <v>1587.9343999999999</v>
      </c>
      <c r="V18" s="381">
        <f t="shared" si="9"/>
        <v>1587.9343999999999</v>
      </c>
      <c r="W18" s="210">
        <f>'AG Jul 2021'!BL12</f>
        <v>0</v>
      </c>
      <c r="X18" s="211" t="str">
        <f>'AG Jul 2021'!BM12</f>
        <v>n</v>
      </c>
      <c r="Y18" s="419"/>
      <c r="Z18" s="419"/>
      <c r="AA18" s="419"/>
      <c r="AB18" s="419"/>
      <c r="AC18" s="419"/>
      <c r="AD18" s="419"/>
      <c r="AE18" s="419"/>
      <c r="AF18" s="419"/>
      <c r="AG18" s="419"/>
      <c r="AH18" s="419"/>
      <c r="AI18" s="419"/>
      <c r="AJ18" s="419"/>
      <c r="AK18" s="419"/>
      <c r="AL18" s="419"/>
      <c r="AM18" s="419"/>
      <c r="AN18" s="419"/>
      <c r="AO18" s="419"/>
      <c r="AP18" s="419"/>
      <c r="AQ18" s="419"/>
    </row>
    <row r="19" spans="1:43" x14ac:dyDescent="0.15">
      <c r="A19" s="163" t="str">
        <f>'AG Jul 2021'!K13</f>
        <v>Powershop</v>
      </c>
      <c r="B19" s="158" t="str">
        <f>'AG Jul 2021'!L13</f>
        <v>Carbon neutral</v>
      </c>
      <c r="C19" s="215">
        <f>IF('AG Jul 2021'!BP13=0,91*'AG Jul 2021'!M13/100,(91*'AG Jul 2021'!M13/100)+'AG Jul 2021'!BP13/4)</f>
        <v>80.534999999999997</v>
      </c>
      <c r="D19" s="215">
        <f>IF('AG Jul 2021'!O13="",$C$5*'AG Jul 2021'!N13/100,IF($C$5&gt;='AG Jul 2021'!P13,('AG Jul 2021'!P13*'AG Jul 2021'!N13/100),($C$5*'AG Jul 2021'!N13/100)))</f>
        <v>274.49999999999994</v>
      </c>
      <c r="E19" s="215">
        <f>IF(AND('AG Jul 2021'!P13&gt;0,'AG Jul 2021'!R13&gt;0),IF($C$5&lt;'AG Jul 2021'!P13,0,IF($C$5&lt;=('AG Jul 2021'!R13+'AG Jul 2021'!P13),(($C$5-'AG Jul 2021'!P13)*'AG Jul 2021'!Q13/100),(('AG Jul 2021'!R13)*'AG Jul 2021'!Q13/100))),0)</f>
        <v>0</v>
      </c>
      <c r="F19" s="215">
        <f>IF(AND('AG Jul 2021'!Q13&gt;0,'AG Jul 2021'!S13&gt;0),IF($C$5&lt;('AG Jul 2021'!R13+'AG Jul 2021'!P13),0,IF($C$5&lt;=('AG Jul 2021'!T13+'AG Jul 2021'!R13+'AG Jul 2021'!P13),(($C$5-('AG Jul 2021'!R13+'AG Jul 2021'!P13))*'AG Jul 2021'!S13/100),('AG Jul 2021'!T13*'AG Jul 2021'!S13/100))),0)</f>
        <v>0</v>
      </c>
      <c r="G19" s="215">
        <v>0</v>
      </c>
      <c r="H19" s="215">
        <f>IF(AND('AG Jul 2021'!R13&gt;0,'AG Jul 2021'!T13&gt;0),IF(($C$5&lt;'AG Jul 2021'!T13),(0),($C$5-'AG Jul 2021'!T13)*'AG Jul 2021'!U13/100),IF(AND('AG Jul 2021'!R13&gt;0,'AG Jul 2021'!T13=""),IF(($C$5&lt;'AG Jul 2021'!R13+'AG Jul 2021'!P13),(0),(($C$5-('AG Jul 2021'!R13+'AG Jul 2021'!P13))*'AG Jul 2021'!S13/100)),IF(AND('AG Jul 2021'!P13&gt;0,'AG Jul 2021'!R13=""&gt;0),IF(($C$5&lt;'AG Jul 2021'!P13),(0),($C$5-'AG Jul 2021'!P13)*'AG Jul 2021'!Q13/100),0)))</f>
        <v>0</v>
      </c>
      <c r="I19" s="215">
        <f t="shared" si="12"/>
        <v>355.03499999999997</v>
      </c>
      <c r="J19" s="377">
        <f t="shared" si="1"/>
        <v>1098</v>
      </c>
      <c r="K19" s="209">
        <f t="shared" si="2"/>
        <v>1420.1399999999999</v>
      </c>
      <c r="L19" s="181">
        <f t="shared" si="6"/>
        <v>1562.154</v>
      </c>
      <c r="M19" s="209">
        <f>'AG Jul 2021'!AZ13</f>
        <v>0</v>
      </c>
      <c r="N19" s="209">
        <f>'AG Jul 2021'!BA13</f>
        <v>0</v>
      </c>
      <c r="O19" s="209">
        <f>'AG Jul 2021'!BB13</f>
        <v>0</v>
      </c>
      <c r="P19" s="209">
        <f>'AG Jul 2021'!BC13</f>
        <v>0</v>
      </c>
      <c r="Q19" s="378" t="str">
        <f t="shared" si="3"/>
        <v>No discount</v>
      </c>
      <c r="R19" s="386" t="str">
        <f t="shared" si="4"/>
        <v>Inclusive</v>
      </c>
      <c r="S19" s="209">
        <f t="shared" si="7"/>
        <v>1420.1399999999999</v>
      </c>
      <c r="T19" s="209">
        <f t="shared" si="8"/>
        <v>1420.1399999999999</v>
      </c>
      <c r="U19" s="381">
        <f t="shared" si="9"/>
        <v>1562.154</v>
      </c>
      <c r="V19" s="381">
        <f t="shared" si="9"/>
        <v>1562.154</v>
      </c>
      <c r="W19" s="210">
        <f>'AG Jul 2021'!BL13</f>
        <v>0</v>
      </c>
      <c r="X19" s="211" t="str">
        <f>'AG Jul 2021'!BM13</f>
        <v>n</v>
      </c>
      <c r="Y19" s="419"/>
      <c r="Z19" s="419"/>
      <c r="AA19" s="419"/>
      <c r="AB19" s="419"/>
      <c r="AC19" s="419"/>
      <c r="AD19" s="419"/>
      <c r="AE19" s="419"/>
      <c r="AF19" s="419"/>
      <c r="AG19" s="419"/>
      <c r="AH19" s="419"/>
      <c r="AI19" s="419"/>
      <c r="AJ19" s="419"/>
      <c r="AK19" s="419"/>
      <c r="AL19" s="419"/>
      <c r="AM19" s="419"/>
      <c r="AN19" s="419"/>
      <c r="AO19" s="419"/>
      <c r="AP19" s="419"/>
      <c r="AQ19" s="419"/>
    </row>
    <row r="20" spans="1:43" x14ac:dyDescent="0.15">
      <c r="A20" s="163" t="str">
        <f>'AG Jul 2021'!K14</f>
        <v>Red Energy</v>
      </c>
      <c r="B20" s="158" t="str">
        <f>'AG Jul 2021'!L14</f>
        <v>Living Energy Saver</v>
      </c>
      <c r="C20" s="215">
        <f>IF('AG Jul 2021'!BP14=0,91*'AG Jul 2021'!M14/100,(91*'AG Jul 2021'!M14/100)+'AG Jul 2021'!BP14/4)</f>
        <v>69.143454545454532</v>
      </c>
      <c r="D20" s="215">
        <f>IF('AG Jul 2021'!O14="",$C$5*'AG Jul 2021'!N14/100,IF($C$5&gt;='AG Jul 2021'!P14,('AG Jul 2021'!P14*'AG Jul 2021'!N14/100),($C$5*'AG Jul 2021'!N14/100)))</f>
        <v>283.28181818181815</v>
      </c>
      <c r="E20" s="215">
        <f>IF(AND('AG Jul 2021'!P14&gt;0,'AG Jul 2021'!R14&gt;0),IF($C$5&lt;'AG Jul 2021'!P14,0,IF($C$5&lt;=('AG Jul 2021'!R14+'AG Jul 2021'!P14),(($C$5-'AG Jul 2021'!P14)*'AG Jul 2021'!Q14/100),(('AG Jul 2021'!R14)*'AG Jul 2021'!Q14/100))),0)</f>
        <v>0</v>
      </c>
      <c r="F20" s="215">
        <f>IF(AND('AG Jul 2021'!Q14&gt;0,'AG Jul 2021'!S14&gt;0),IF($C$5&lt;('AG Jul 2021'!R14+'AG Jul 2021'!P14),0,IF($C$5&lt;=('AG Jul 2021'!T14+'AG Jul 2021'!R14+'AG Jul 2021'!P14),(($C$5-('AG Jul 2021'!R14+'AG Jul 2021'!P14))*'AG Jul 2021'!S14/100),('AG Jul 2021'!T14*'AG Jul 2021'!S14/100))),0)</f>
        <v>0</v>
      </c>
      <c r="G20" s="215">
        <v>0</v>
      </c>
      <c r="H20" s="215">
        <f>IF(AND('AG Jul 2021'!R14&gt;0,'AG Jul 2021'!T14&gt;0),IF(($C$5&lt;'AG Jul 2021'!T14),(0),($C$5-'AG Jul 2021'!T14)*'AG Jul 2021'!U14/100),IF(AND('AG Jul 2021'!R14&gt;0,'AG Jul 2021'!T14=""),IF(($C$5&lt;'AG Jul 2021'!R14+'AG Jul 2021'!P14),(0),(($C$5-('AG Jul 2021'!R14+'AG Jul 2021'!P14))*'AG Jul 2021'!S14/100)),IF(AND('AG Jul 2021'!P14&gt;0,'AG Jul 2021'!R14=""&gt;0),IF(($C$5&lt;'AG Jul 2021'!P14),(0),($C$5-'AG Jul 2021'!P14)*'AG Jul 2021'!Q14/100),0)))</f>
        <v>42.763636363636358</v>
      </c>
      <c r="I20" s="215">
        <f t="shared" si="0"/>
        <v>395.18890909090902</v>
      </c>
      <c r="J20" s="377">
        <f t="shared" si="1"/>
        <v>1304.181818181818</v>
      </c>
      <c r="K20" s="209">
        <f t="shared" si="2"/>
        <v>1580.7556363636361</v>
      </c>
      <c r="L20" s="181">
        <f t="shared" si="6"/>
        <v>1738.8311999999999</v>
      </c>
      <c r="M20" s="209">
        <f>'AG Jul 2021'!AZ14</f>
        <v>0</v>
      </c>
      <c r="N20" s="209">
        <f>'AG Jul 2021'!BA14</f>
        <v>0</v>
      </c>
      <c r="O20" s="209">
        <f>'AG Jul 2021'!BB14</f>
        <v>0</v>
      </c>
      <c r="P20" s="209">
        <f>'AG Jul 2021'!BC14</f>
        <v>0</v>
      </c>
      <c r="Q20" s="378" t="str">
        <f t="shared" si="3"/>
        <v>No discount</v>
      </c>
      <c r="R20" s="386" t="str">
        <f t="shared" si="4"/>
        <v>Inclusive</v>
      </c>
      <c r="S20" s="209">
        <f t="shared" si="7"/>
        <v>1580.7556363636361</v>
      </c>
      <c r="T20" s="209">
        <f t="shared" si="8"/>
        <v>1580.7556363636361</v>
      </c>
      <c r="U20" s="381">
        <f t="shared" si="9"/>
        <v>1738.8311999999999</v>
      </c>
      <c r="V20" s="381">
        <f t="shared" si="9"/>
        <v>1738.8311999999999</v>
      </c>
      <c r="W20" s="210">
        <f>'AG Jul 2021'!BL14</f>
        <v>0</v>
      </c>
      <c r="X20" s="211" t="str">
        <f>'AG Jul 2021'!BM14</f>
        <v>n</v>
      </c>
      <c r="Y20" s="419"/>
      <c r="Z20" s="419"/>
      <c r="AA20" s="419"/>
      <c r="AB20" s="419"/>
      <c r="AC20" s="419"/>
      <c r="AD20" s="419"/>
      <c r="AE20" s="419"/>
      <c r="AF20" s="419"/>
      <c r="AG20" s="419"/>
      <c r="AH20" s="419"/>
      <c r="AI20" s="419"/>
      <c r="AJ20" s="419"/>
      <c r="AK20" s="419"/>
      <c r="AL20" s="419"/>
      <c r="AM20" s="419"/>
      <c r="AN20" s="419"/>
      <c r="AO20" s="419"/>
      <c r="AP20" s="419"/>
      <c r="AQ20" s="419"/>
    </row>
    <row r="21" spans="1:43" x14ac:dyDescent="0.15">
      <c r="A21" s="163" t="str">
        <f>'AG Jul 2021'!K15</f>
        <v>Simply Energy</v>
      </c>
      <c r="B21" s="158" t="str">
        <f>'AG Jul 2021'!L15</f>
        <v>Energy Saver</v>
      </c>
      <c r="C21" s="215">
        <f>IF('AG Jul 2021'!BP15=0,91*'AG Jul 2021'!M15/100,(91*'AG Jul 2021'!M15/100)+'AG Jul 2021'!BP15/4)</f>
        <v>78.259999999999991</v>
      </c>
      <c r="D21" s="215">
        <f>IF('AG Jul 2021'!O15="",$C$5*'AG Jul 2021'!N15/100,IF($C$5&gt;='AG Jul 2021'!P15,('AG Jul 2021'!P15*'AG Jul 2021'!N15/100),($C$5*'AG Jul 2021'!N15/100)))</f>
        <v>244.18181818181816</v>
      </c>
      <c r="E21" s="215">
        <f>IF(AND('AG Jul 2021'!P15&gt;0,'AG Jul 2021'!R15&gt;0),IF($C$5&lt;'AG Jul 2021'!P15,0,IF($C$5&lt;=('AG Jul 2021'!R15+'AG Jul 2021'!P15),(($C$5-'AG Jul 2021'!P15)*'AG Jul 2021'!Q15/100),(('AG Jul 2021'!R15)*'AG Jul 2021'!Q15/100))),0)</f>
        <v>0</v>
      </c>
      <c r="F21" s="215">
        <f>IF(AND('AG Jul 2021'!Q15&gt;0,'AG Jul 2021'!S15&gt;0),IF($C$5&lt;('AG Jul 2021'!R15+'AG Jul 2021'!P15),0,IF($C$5&lt;=('AG Jul 2021'!T15+'AG Jul 2021'!R15+'AG Jul 2021'!P15),(($C$5-('AG Jul 2021'!R15+'AG Jul 2021'!P15))*'AG Jul 2021'!S15/100),('AG Jul 2021'!T15*'AG Jul 2021'!S15/100))),0)</f>
        <v>0</v>
      </c>
      <c r="G21" s="215">
        <v>0</v>
      </c>
      <c r="H21" s="215">
        <f>IF(AND('AG Jul 2021'!R15&gt;0,'AG Jul 2021'!T15&gt;0),IF(($C$5&lt;'AG Jul 2021'!T15),(0),($C$5-'AG Jul 2021'!T15)*'AG Jul 2021'!U15/100),IF(AND('AG Jul 2021'!R15&gt;0,'AG Jul 2021'!T15=""),IF(($C$5&lt;'AG Jul 2021'!R15+'AG Jul 2021'!P15),(0),(($C$5-('AG Jul 2021'!R15+'AG Jul 2021'!P15))*'AG Jul 2021'!S15/100)),IF(AND('AG Jul 2021'!P15&gt;0,'AG Jul 2021'!R15=""&gt;0),IF(($C$5&lt;'AG Jul 2021'!P15),(0),($C$5-'AG Jul 2021'!P15)*'AG Jul 2021'!Q15/100),0)))</f>
        <v>127.5</v>
      </c>
      <c r="I21" s="215">
        <f t="shared" si="0"/>
        <v>449.94181818181812</v>
      </c>
      <c r="J21" s="377">
        <f t="shared" si="1"/>
        <v>1486.7272727272725</v>
      </c>
      <c r="K21" s="209">
        <f t="shared" si="2"/>
        <v>1799.7672727272725</v>
      </c>
      <c r="L21" s="181">
        <f t="shared" si="6"/>
        <v>1979.7439999999999</v>
      </c>
      <c r="M21" s="209">
        <f>'AG Jul 2021'!AZ15</f>
        <v>19</v>
      </c>
      <c r="N21" s="209">
        <f>'AG Jul 2021'!BA15</f>
        <v>0</v>
      </c>
      <c r="O21" s="209">
        <f>'AG Jul 2021'!BB15</f>
        <v>0</v>
      </c>
      <c r="P21" s="209">
        <f>'AG Jul 2021'!BC15</f>
        <v>0</v>
      </c>
      <c r="Q21" s="378" t="str">
        <f t="shared" si="3"/>
        <v>Guaranteed off bill</v>
      </c>
      <c r="R21" s="386" t="str">
        <f t="shared" si="4"/>
        <v>Exclusive</v>
      </c>
      <c r="S21" s="209">
        <f t="shared" si="7"/>
        <v>1457.8114909090907</v>
      </c>
      <c r="T21" s="209">
        <f t="shared" si="8"/>
        <v>1457.8114909090907</v>
      </c>
      <c r="U21" s="381">
        <f t="shared" si="9"/>
        <v>1603.5926399999998</v>
      </c>
      <c r="V21" s="381">
        <f t="shared" si="9"/>
        <v>1603.5926399999998</v>
      </c>
      <c r="W21" s="210">
        <f>'AG Jul 2021'!BL15</f>
        <v>0</v>
      </c>
      <c r="X21" s="211" t="str">
        <f>'AG Jul 2021'!BM15</f>
        <v>n</v>
      </c>
      <c r="Y21" s="419"/>
      <c r="Z21" s="419"/>
      <c r="AA21" s="419"/>
      <c r="AB21" s="419"/>
      <c r="AC21" s="419"/>
      <c r="AD21" s="419"/>
      <c r="AE21" s="419"/>
      <c r="AF21" s="419"/>
      <c r="AG21" s="419"/>
      <c r="AH21" s="419"/>
      <c r="AI21" s="419"/>
      <c r="AJ21" s="419"/>
      <c r="AK21" s="419"/>
      <c r="AL21" s="419"/>
      <c r="AM21" s="419"/>
      <c r="AN21" s="419"/>
      <c r="AO21" s="419"/>
      <c r="AP21" s="419"/>
      <c r="AQ21" s="419"/>
    </row>
    <row r="22" spans="1:43" x14ac:dyDescent="0.15">
      <c r="A22" s="163" t="str">
        <f>'AG Jul 2021'!K16</f>
        <v>1st Energy</v>
      </c>
      <c r="B22" s="158" t="str">
        <f>'AG Jul 2021'!L16</f>
        <v>1st Saver</v>
      </c>
      <c r="C22" s="215">
        <f>IF('AG Jul 2021'!BP16=0,91*'AG Jul 2021'!M16/100,(91*'AG Jul 2021'!M16/100)+'AG Jul 2021'!BP16/4)</f>
        <v>90.09</v>
      </c>
      <c r="D22" s="215">
        <f>IF('AG Jul 2021'!O16="",$C$5*'AG Jul 2021'!N16/100,IF($C$5&gt;='AG Jul 2021'!P16,('AG Jul 2021'!P16*'AG Jul 2021'!N16/100),($C$5*'AG Jul 2021'!N16/100)))</f>
        <v>310.0090909090909</v>
      </c>
      <c r="E22" s="215">
        <f>IF(AND('AG Jul 2021'!P16&gt;0,'AG Jul 2021'!R16&gt;0),IF($C$5&lt;'AG Jul 2021'!P16,0,IF($C$5&lt;=('AG Jul 2021'!R16+'AG Jul 2021'!P16),(($C$5-'AG Jul 2021'!P16)*'AG Jul 2021'!Q16/100),(('AG Jul 2021'!R16)*'AG Jul 2021'!Q16/100))),0)</f>
        <v>0</v>
      </c>
      <c r="F22" s="215">
        <f>IF(AND('AG Jul 2021'!Q16&gt;0,'AG Jul 2021'!S16&gt;0),IF($C$5&lt;('AG Jul 2021'!R16+'AG Jul 2021'!P16),0,IF($C$5&lt;=('AG Jul 2021'!T16+'AG Jul 2021'!R16+'AG Jul 2021'!P16),(($C$5-('AG Jul 2021'!R16+'AG Jul 2021'!P16))*'AG Jul 2021'!S16/100),('AG Jul 2021'!T16*'AG Jul 2021'!S16/100))),0)</f>
        <v>0</v>
      </c>
      <c r="G22" s="215">
        <v>0</v>
      </c>
      <c r="H22" s="215">
        <f>IF(AND('AG Jul 2021'!R16&gt;0,'AG Jul 2021'!T16&gt;0),IF(($C$5&lt;'AG Jul 2021'!T16),(0),($C$5-'AG Jul 2021'!T16)*'AG Jul 2021'!U16/100),IF(AND('AG Jul 2021'!R16&gt;0,'AG Jul 2021'!T16=""),IF(($C$5&lt;'AG Jul 2021'!R16+'AG Jul 2021'!P16),(0),(($C$5-('AG Jul 2021'!R16+'AG Jul 2021'!P16))*'AG Jul 2021'!S16/100)),IF(AND('AG Jul 2021'!P16&gt;0,'AG Jul 2021'!R16=""&gt;0),IF(($C$5&lt;'AG Jul 2021'!P16),(0),($C$5-'AG Jul 2021'!P16)*'AG Jul 2021'!Q16/100),0)))</f>
        <v>39.559090909090905</v>
      </c>
      <c r="I22" s="215">
        <f t="shared" si="0"/>
        <v>439.65818181818184</v>
      </c>
      <c r="J22" s="377">
        <f t="shared" si="1"/>
        <v>1398.2727272727275</v>
      </c>
      <c r="K22" s="209">
        <f t="shared" si="2"/>
        <v>1758.6327272727274</v>
      </c>
      <c r="L22" s="181">
        <f t="shared" si="6"/>
        <v>1934.4960000000003</v>
      </c>
      <c r="M22" s="209">
        <f>'AG Jul 2021'!AZ16</f>
        <v>0</v>
      </c>
      <c r="N22" s="209">
        <f>'AG Jul 2021'!BA16</f>
        <v>0</v>
      </c>
      <c r="O22" s="209">
        <f>'AG Jul 2021'!BB16</f>
        <v>10</v>
      </c>
      <c r="P22" s="209">
        <f>'AG Jul 2021'!BC16</f>
        <v>0</v>
      </c>
      <c r="Q22" s="378" t="str">
        <f t="shared" si="3"/>
        <v>Pay-on-time off bill</v>
      </c>
      <c r="R22" s="386" t="str">
        <f t="shared" si="4"/>
        <v>Exclusive</v>
      </c>
      <c r="S22" s="209">
        <f t="shared" si="7"/>
        <v>1758.6327272727274</v>
      </c>
      <c r="T22" s="209">
        <f t="shared" si="8"/>
        <v>1582.7694545454547</v>
      </c>
      <c r="U22" s="381">
        <f t="shared" si="9"/>
        <v>1934.4960000000003</v>
      </c>
      <c r="V22" s="381">
        <f t="shared" si="9"/>
        <v>1741.0464000000002</v>
      </c>
      <c r="W22" s="210">
        <f>'AG Jul 2021'!BL16</f>
        <v>0</v>
      </c>
      <c r="X22" s="211" t="str">
        <f>'AG Jul 2021'!BM16</f>
        <v>n</v>
      </c>
      <c r="Y22" s="419"/>
      <c r="Z22" s="419"/>
      <c r="AA22" s="419"/>
      <c r="AB22" s="419"/>
      <c r="AC22" s="419"/>
      <c r="AD22" s="419"/>
      <c r="AE22" s="419"/>
      <c r="AF22" s="419"/>
      <c r="AG22" s="419"/>
      <c r="AH22" s="419"/>
      <c r="AI22" s="419"/>
      <c r="AJ22" s="419"/>
      <c r="AK22" s="419"/>
      <c r="AL22" s="419"/>
      <c r="AM22" s="419"/>
      <c r="AN22" s="419"/>
      <c r="AO22" s="419"/>
      <c r="AP22" s="419"/>
      <c r="AQ22" s="419"/>
    </row>
    <row r="23" spans="1:43" x14ac:dyDescent="0.15">
      <c r="A23" s="163" t="str">
        <f>'AG Jul 2021'!K17</f>
        <v>ReAmped Energy</v>
      </c>
      <c r="B23" s="158" t="str">
        <f>'AG Jul 2021'!L17</f>
        <v>Advance</v>
      </c>
      <c r="C23" s="215">
        <f>IF('AG Jul 2021'!BP17=0,91*'AG Jul 2021'!M17/100,(91*'AG Jul 2021'!M17/100)+'AG Jul 2021'!BP17/4)</f>
        <v>69.606727272727269</v>
      </c>
      <c r="D23" s="215">
        <f>IF('AG Jul 2021'!O17="",$C$5*'AG Jul 2021'!N17/100,IF($C$5&gt;='AG Jul 2021'!P17,('AG Jul 2021'!P17*'AG Jul 2021'!N17/100),($C$5*'AG Jul 2021'!N17/100)))</f>
        <v>240.27272727272728</v>
      </c>
      <c r="E23" s="215">
        <f>IF(AND('AG Jul 2021'!P17&gt;0,'AG Jul 2021'!R17&gt;0),IF($C$5&lt;'AG Jul 2021'!P17,0,IF($C$5&lt;=('AG Jul 2021'!R17+'AG Jul 2021'!P17),(($C$5-'AG Jul 2021'!P17)*'AG Jul 2021'!Q17/100),(('AG Jul 2021'!R17)*'AG Jul 2021'!Q17/100))),0)</f>
        <v>0</v>
      </c>
      <c r="F23" s="215">
        <f>IF(AND('AG Jul 2021'!Q17&gt;0,'AG Jul 2021'!S17&gt;0),IF($C$5&lt;('AG Jul 2021'!R17+'AG Jul 2021'!P17),0,IF($C$5&lt;=('AG Jul 2021'!T17+'AG Jul 2021'!R17+'AG Jul 2021'!P17),(($C$5-('AG Jul 2021'!R17+'AG Jul 2021'!P17))*'AG Jul 2021'!S17/100),('AG Jul 2021'!T17*'AG Jul 2021'!S17/100))),0)</f>
        <v>0</v>
      </c>
      <c r="G23" s="215">
        <v>0</v>
      </c>
      <c r="H23" s="215">
        <f>IF(AND('AG Jul 2021'!R17&gt;0,'AG Jul 2021'!T17&gt;0),IF(($C$5&lt;'AG Jul 2021'!T17),(0),($C$5-'AG Jul 2021'!T17)*'AG Jul 2021'!U17/100),IF(AND('AG Jul 2021'!R17&gt;0,'AG Jul 2021'!T17=""),IF(($C$5&lt;'AG Jul 2021'!R17+'AG Jul 2021'!P17),(0),(($C$5-('AG Jul 2021'!R17+'AG Jul 2021'!P17))*'AG Jul 2021'!S17/100)),IF(AND('AG Jul 2021'!P17&gt;0,'AG Jul 2021'!R17=""&gt;0),IF(($C$5&lt;'AG Jul 2021'!P17),(0),($C$5-'AG Jul 2021'!P17)*'AG Jul 2021'!Q17/100),0)))</f>
        <v>0</v>
      </c>
      <c r="I23" s="215">
        <f t="shared" ref="I23" si="13">SUM(C23:H23)</f>
        <v>309.87945454545456</v>
      </c>
      <c r="J23" s="377">
        <f t="shared" si="1"/>
        <v>961.09090909090924</v>
      </c>
      <c r="K23" s="209">
        <f t="shared" si="2"/>
        <v>1239.5178181818183</v>
      </c>
      <c r="L23" s="181">
        <f t="shared" si="6"/>
        <v>1363.4696000000001</v>
      </c>
      <c r="M23" s="209">
        <f>'AG Jul 2021'!AZ17</f>
        <v>0</v>
      </c>
      <c r="N23" s="209">
        <f>'AG Jul 2021'!BA17</f>
        <v>0</v>
      </c>
      <c r="O23" s="209">
        <f>'AG Jul 2021'!BB17</f>
        <v>0</v>
      </c>
      <c r="P23" s="209">
        <f>'AG Jul 2021'!BC17</f>
        <v>0</v>
      </c>
      <c r="Q23" s="378" t="str">
        <f t="shared" si="3"/>
        <v>No discount</v>
      </c>
      <c r="R23" s="386" t="str">
        <f t="shared" si="4"/>
        <v>Exclusive</v>
      </c>
      <c r="S23" s="209">
        <f t="shared" si="7"/>
        <v>1239.5178181818183</v>
      </c>
      <c r="T23" s="209">
        <f t="shared" si="8"/>
        <v>1239.5178181818183</v>
      </c>
      <c r="U23" s="381">
        <f t="shared" si="9"/>
        <v>1363.4696000000001</v>
      </c>
      <c r="V23" s="381">
        <f t="shared" si="9"/>
        <v>1363.4696000000001</v>
      </c>
      <c r="W23" s="210">
        <f>'AG Jul 2021'!BL17</f>
        <v>0</v>
      </c>
      <c r="X23" s="211" t="str">
        <f>'AG Jul 2021'!BM17</f>
        <v>n</v>
      </c>
      <c r="Y23" s="419"/>
      <c r="Z23" s="419"/>
      <c r="AA23" s="419"/>
      <c r="AB23" s="419"/>
      <c r="AC23" s="419"/>
      <c r="AD23" s="419"/>
      <c r="AE23" s="419"/>
      <c r="AF23" s="419"/>
      <c r="AG23" s="419"/>
      <c r="AH23" s="419"/>
      <c r="AI23" s="419"/>
      <c r="AJ23" s="419"/>
      <c r="AK23" s="419"/>
      <c r="AL23" s="419"/>
      <c r="AM23" s="419"/>
      <c r="AN23" s="419"/>
      <c r="AO23" s="419"/>
      <c r="AP23" s="419"/>
      <c r="AQ23" s="419"/>
    </row>
    <row r="24" spans="1:43" x14ac:dyDescent="0.15">
      <c r="A24" s="163" t="str">
        <f>'AG Jul 2021'!K18</f>
        <v>Powerclub</v>
      </c>
      <c r="B24" s="158" t="str">
        <f>'AG Jul 2021'!L18</f>
        <v>Powerbank Home</v>
      </c>
      <c r="C24" s="215">
        <f>IF('AG Jul 2021'!BP18=0,91*'AG Jul 2021'!M18/100,(91*'AG Jul 2021'!M18/100)+'AG Jul 2021'!BP18/4)</f>
        <v>73.630818181818171</v>
      </c>
      <c r="D24" s="215">
        <f>IF('AG Jul 2021'!O18="",$C$5*'AG Jul 2021'!N18/100,IF($C$5&gt;='AG Jul 2021'!P18,('AG Jul 2021'!P18*'AG Jul 2021'!N18/100),($C$5*'AG Jul 2021'!N18/100)))</f>
        <v>278.59090909090907</v>
      </c>
      <c r="E24" s="215">
        <f>IF(AND('AG Jul 2021'!P18&gt;0,'AG Jul 2021'!R18&gt;0),IF($C$5&lt;'AG Jul 2021'!P18,0,IF($C$5&lt;=('AG Jul 2021'!R18+'AG Jul 2021'!P18),(($C$5-'AG Jul 2021'!P18)*'AG Jul 2021'!Q18/100),(('AG Jul 2021'!R18)*'AG Jul 2021'!Q18/100))),0)</f>
        <v>0</v>
      </c>
      <c r="F24" s="215">
        <f>IF(AND('AG Jul 2021'!Q18&gt;0,'AG Jul 2021'!S18&gt;0),IF($C$5&lt;('AG Jul 2021'!R18+'AG Jul 2021'!P18),0,IF($C$5&lt;=('AG Jul 2021'!T18+'AG Jul 2021'!R18+'AG Jul 2021'!P18),(($C$5-('AG Jul 2021'!R18+'AG Jul 2021'!P18))*'AG Jul 2021'!S18/100),('AG Jul 2021'!T18*'AG Jul 2021'!S18/100))),0)</f>
        <v>0</v>
      </c>
      <c r="G24" s="215">
        <v>0</v>
      </c>
      <c r="H24" s="215">
        <f>IF(AND('AG Jul 2021'!R18&gt;0,'AG Jul 2021'!T18&gt;0),IF(($C$5&lt;'AG Jul 2021'!T18),(0),($C$5-'AG Jul 2021'!T18)*'AG Jul 2021'!U18/100),IF(AND('AG Jul 2021'!R18&gt;0,'AG Jul 2021'!T18=""),IF(($C$5&lt;'AG Jul 2021'!R18+'AG Jul 2021'!P18),(0),(($C$5-('AG Jul 2021'!R18+'AG Jul 2021'!P18))*'AG Jul 2021'!S18/100)),IF(AND('AG Jul 2021'!P18&gt;0,'AG Jul 2021'!R18=""&gt;0),IF(($C$5&lt;'AG Jul 2021'!P18),(0),($C$5-'AG Jul 2021'!P18)*'AG Jul 2021'!Q18/100),0)))</f>
        <v>0</v>
      </c>
      <c r="I24" s="215">
        <f t="shared" ref="I24" si="14">SUM(C24:H24)</f>
        <v>352.22172727272721</v>
      </c>
      <c r="J24" s="377">
        <f t="shared" si="1"/>
        <v>1114.363636363636</v>
      </c>
      <c r="K24" s="209">
        <f t="shared" si="2"/>
        <v>1408.8869090909088</v>
      </c>
      <c r="L24" s="181">
        <f t="shared" si="6"/>
        <v>1549.7755999999999</v>
      </c>
      <c r="M24" s="209">
        <f>'AG Jul 2021'!AZ18</f>
        <v>0</v>
      </c>
      <c r="N24" s="209">
        <f>'AG Jul 2021'!BA18</f>
        <v>0</v>
      </c>
      <c r="O24" s="209">
        <f>'AG Jul 2021'!BB18</f>
        <v>0</v>
      </c>
      <c r="P24" s="209">
        <f>'AG Jul 2021'!BC18</f>
        <v>0</v>
      </c>
      <c r="Q24" s="158" t="str">
        <f t="shared" si="3"/>
        <v>No discount</v>
      </c>
      <c r="R24" s="158" t="str">
        <f t="shared" si="4"/>
        <v>Exclusive</v>
      </c>
      <c r="S24" s="209">
        <f t="shared" si="7"/>
        <v>1408.8869090909088</v>
      </c>
      <c r="T24" s="209">
        <f t="shared" si="8"/>
        <v>1408.8869090909088</v>
      </c>
      <c r="U24" s="381">
        <f t="shared" si="9"/>
        <v>1549.7755999999999</v>
      </c>
      <c r="V24" s="381">
        <f t="shared" si="9"/>
        <v>1549.7755999999999</v>
      </c>
      <c r="W24" s="210">
        <f>'AG Jul 2021'!BL18</f>
        <v>0</v>
      </c>
      <c r="X24" s="211" t="str">
        <f>'AG Jul 2021'!BM18</f>
        <v>n</v>
      </c>
      <c r="Y24" s="419"/>
      <c r="Z24" s="419"/>
      <c r="AA24" s="419"/>
      <c r="AB24" s="419"/>
      <c r="AC24" s="419"/>
      <c r="AD24" s="419"/>
      <c r="AE24" s="419"/>
      <c r="AF24" s="419"/>
      <c r="AG24" s="419"/>
      <c r="AH24" s="419"/>
      <c r="AI24" s="419"/>
      <c r="AJ24" s="419"/>
      <c r="AK24" s="419"/>
      <c r="AL24" s="419"/>
      <c r="AM24" s="419"/>
      <c r="AN24" s="419"/>
      <c r="AO24" s="419"/>
      <c r="AP24" s="419"/>
      <c r="AQ24" s="419"/>
    </row>
    <row r="25" spans="1:43" x14ac:dyDescent="0.15">
      <c r="A25" s="163" t="str">
        <f>'AG Jul 2021'!K19</f>
        <v>Amber Electric</v>
      </c>
      <c r="B25" s="158" t="str">
        <f>'AG Jul 2021'!L19</f>
        <v>Amber Plan</v>
      </c>
      <c r="C25" s="215">
        <f>IF('AG Jul 2021'!BP19=0,91*'AG Jul 2021'!M19/100,(91*'AG Jul 2021'!M19/100)+'AG Jul 2021'!BP19/4)</f>
        <v>116.66245454545454</v>
      </c>
      <c r="D25" s="215">
        <f>IF('AG Jul 2021'!O19="",$C$5*'AG Jul 2021'!N19/100,IF($C$5&gt;='AG Jul 2021'!P19,('AG Jul 2021'!P19*'AG Jul 2021'!N19/100),($C$5*'AG Jul 2021'!N19/100)))</f>
        <v>307.22727272727275</v>
      </c>
      <c r="E25" s="215">
        <f>IF(AND('AG Jul 2021'!P19&gt;0,'AG Jul 2021'!R19&gt;0),IF($C$5&lt;'AG Jul 2021'!P19,0,IF($C$5&lt;=('AG Jul 2021'!R19+'AG Jul 2021'!P19),(($C$5-'AG Jul 2021'!P19)*'AG Jul 2021'!Q19/100),(('AG Jul 2021'!R19)*'AG Jul 2021'!Q19/100))),0)</f>
        <v>0</v>
      </c>
      <c r="F25" s="215">
        <f>IF(AND('AG Jul 2021'!Q19&gt;0,'AG Jul 2021'!S19&gt;0),IF($C$5&lt;('AG Jul 2021'!R19+'AG Jul 2021'!P19),0,IF($C$5&lt;=('AG Jul 2021'!T19+'AG Jul 2021'!R19+'AG Jul 2021'!P19),(($C$5-('AG Jul 2021'!R19+'AG Jul 2021'!P19))*'AG Jul 2021'!S19/100),('AG Jul 2021'!T19*'AG Jul 2021'!S19/100))),0)</f>
        <v>0</v>
      </c>
      <c r="G25" s="215">
        <v>0</v>
      </c>
      <c r="H25" s="215">
        <f>IF(AND('AG Jul 2021'!R19&gt;0,'AG Jul 2021'!T19&gt;0),IF(($C$5&lt;'AG Jul 2021'!T19),(0),($C$5-'AG Jul 2021'!T19)*'AG Jul 2021'!U19/100),IF(AND('AG Jul 2021'!R19&gt;0,'AG Jul 2021'!T19=""),IF(($C$5&lt;'AG Jul 2021'!R19+'AG Jul 2021'!P19),(0),(($C$5-('AG Jul 2021'!R19+'AG Jul 2021'!P19))*'AG Jul 2021'!S19/100)),IF(AND('AG Jul 2021'!P19&gt;0,'AG Jul 2021'!R19=""&gt;0),IF(($C$5&lt;'AG Jul 2021'!P19),(0),($C$5-'AG Jul 2021'!P19)*'AG Jul 2021'!Q19/100),0)))</f>
        <v>0</v>
      </c>
      <c r="I25" s="215">
        <f t="shared" ref="I25" si="15">SUM(C25:H25)</f>
        <v>423.88972727272727</v>
      </c>
      <c r="J25" s="377">
        <f t="shared" si="1"/>
        <v>1228.909090909091</v>
      </c>
      <c r="K25" s="209">
        <f t="shared" si="2"/>
        <v>1695.5589090909091</v>
      </c>
      <c r="L25" s="181">
        <f t="shared" si="6"/>
        <v>1865.1148000000001</v>
      </c>
      <c r="M25" s="209">
        <f>'AG Jul 2021'!AZ19</f>
        <v>0</v>
      </c>
      <c r="N25" s="209">
        <f>'AG Jul 2021'!BA19</f>
        <v>0</v>
      </c>
      <c r="O25" s="209">
        <f>'AG Jul 2021'!BB19</f>
        <v>0</v>
      </c>
      <c r="P25" s="209">
        <f>'AG Jul 2021'!BC19</f>
        <v>0</v>
      </c>
      <c r="Q25" s="158" t="str">
        <f t="shared" si="3"/>
        <v>No discount</v>
      </c>
      <c r="R25" s="158" t="str">
        <f t="shared" si="4"/>
        <v>Exclusive</v>
      </c>
      <c r="S25" s="209">
        <f t="shared" si="7"/>
        <v>1695.5589090909091</v>
      </c>
      <c r="T25" s="209">
        <f t="shared" si="8"/>
        <v>1695.5589090909091</v>
      </c>
      <c r="U25" s="381">
        <f t="shared" ref="U25:V35" si="16">S25*1.1</f>
        <v>1865.1148000000001</v>
      </c>
      <c r="V25" s="381">
        <f t="shared" si="16"/>
        <v>1865.1148000000001</v>
      </c>
      <c r="W25" s="210">
        <f>'AG Jul 2021'!BL19</f>
        <v>0</v>
      </c>
      <c r="X25" s="211" t="str">
        <f>'AG Jul 2021'!BM19</f>
        <v>n</v>
      </c>
      <c r="Y25" s="419"/>
      <c r="Z25" s="419"/>
      <c r="AA25" s="419"/>
      <c r="AB25" s="419"/>
      <c r="AC25" s="419"/>
      <c r="AD25" s="419"/>
      <c r="AE25" s="419"/>
      <c r="AF25" s="419"/>
      <c r="AG25" s="419"/>
      <c r="AH25" s="419"/>
      <c r="AI25" s="419"/>
      <c r="AJ25" s="419"/>
      <c r="AK25" s="419"/>
      <c r="AL25" s="419"/>
      <c r="AM25" s="419"/>
      <c r="AN25" s="419"/>
      <c r="AO25" s="419"/>
      <c r="AP25" s="419"/>
      <c r="AQ25" s="419"/>
    </row>
    <row r="26" spans="1:43" x14ac:dyDescent="0.15">
      <c r="A26" s="163" t="str">
        <f>'AG Jul 2021'!K20</f>
        <v>Enova Energy</v>
      </c>
      <c r="B26" s="158" t="str">
        <f>'AG Jul 2021'!L20</f>
        <v>Community Plus</v>
      </c>
      <c r="C26" s="215">
        <f>IF('AG Jul 2021'!BP20=0,91*'AG Jul 2021'!M20/100,(91*'AG Jul 2021'!M20/100)+'AG Jul 2021'!BP20/4)</f>
        <v>66.429999999999993</v>
      </c>
      <c r="D26" s="215">
        <f>IF('AG Jul 2021'!O20="",$C$5*'AG Jul 2021'!N20/100,IF($C$5&gt;='AG Jul 2021'!P20,('AG Jul 2021'!P20*'AG Jul 2021'!N20/100),($C$5*'AG Jul 2021'!N20/100)))</f>
        <v>329.99999999999994</v>
      </c>
      <c r="E26" s="215">
        <f>IF(AND('AG Jul 2021'!P20&gt;0,'AG Jul 2021'!R20&gt;0),IF($C$5&lt;'AG Jul 2021'!P20,0,IF($C$5&lt;=('AG Jul 2021'!R20+'AG Jul 2021'!P20),(($C$5-'AG Jul 2021'!P20)*'AG Jul 2021'!Q20/100),(('AG Jul 2021'!R20)*'AG Jul 2021'!Q20/100))),0)</f>
        <v>0</v>
      </c>
      <c r="F26" s="215">
        <f>IF(AND('AG Jul 2021'!Q20&gt;0,'AG Jul 2021'!S20&gt;0),IF($C$5&lt;('AG Jul 2021'!R20+'AG Jul 2021'!P20),0,IF($C$5&lt;=('AG Jul 2021'!T20+'AG Jul 2021'!R20+'AG Jul 2021'!P20),(($C$5-('AG Jul 2021'!R20+'AG Jul 2021'!P20))*'AG Jul 2021'!S20/100),('AG Jul 2021'!T20*'AG Jul 2021'!S20/100))),0)</f>
        <v>0</v>
      </c>
      <c r="G26" s="215">
        <v>0</v>
      </c>
      <c r="H26" s="215">
        <f>IF(AND('AG Jul 2021'!R20&gt;0,'AG Jul 2021'!T20&gt;0),IF(($C$5&lt;'AG Jul 2021'!T20),(0),($C$5-'AG Jul 2021'!T20)*'AG Jul 2021'!U20/100),IF(AND('AG Jul 2021'!R20&gt;0,'AG Jul 2021'!T20=""),IF(($C$5&lt;'AG Jul 2021'!R20+'AG Jul 2021'!P20),(0),(($C$5-('AG Jul 2021'!R20+'AG Jul 2021'!P20))*'AG Jul 2021'!S20/100)),IF(AND('AG Jul 2021'!P20&gt;0,'AG Jul 2021'!R20=""&gt;0),IF(($C$5&lt;'AG Jul 2021'!P20),(0),($C$5-'AG Jul 2021'!P20)*'AG Jul 2021'!Q20/100),0)))</f>
        <v>0</v>
      </c>
      <c r="I26" s="215">
        <f t="shared" ref="I26:I35" si="17">SUM(C26:H26)</f>
        <v>396.42999999999995</v>
      </c>
      <c r="J26" s="377">
        <f t="shared" si="1"/>
        <v>1319.9999999999998</v>
      </c>
      <c r="K26" s="209">
        <f t="shared" si="2"/>
        <v>1585.7199999999998</v>
      </c>
      <c r="L26" s="181">
        <f t="shared" si="6"/>
        <v>1744.2919999999999</v>
      </c>
      <c r="M26" s="209">
        <f>'AG Jul 2021'!AZ20</f>
        <v>0</v>
      </c>
      <c r="N26" s="209">
        <f>'AG Jul 2021'!BA20</f>
        <v>0</v>
      </c>
      <c r="O26" s="209">
        <f>'AG Jul 2021'!BB20</f>
        <v>0</v>
      </c>
      <c r="P26" s="209">
        <f>'AG Jul 2021'!BC20</f>
        <v>3</v>
      </c>
      <c r="Q26" s="158" t="str">
        <f t="shared" si="3"/>
        <v>Pay-on-time off usage</v>
      </c>
      <c r="R26" s="158" t="str">
        <f t="shared" si="4"/>
        <v>Exclusive</v>
      </c>
      <c r="S26" s="209">
        <f t="shared" si="7"/>
        <v>1585.7199999999998</v>
      </c>
      <c r="T26" s="209">
        <f t="shared" si="8"/>
        <v>1546.12</v>
      </c>
      <c r="U26" s="381">
        <f t="shared" si="16"/>
        <v>1744.2919999999999</v>
      </c>
      <c r="V26" s="381">
        <f t="shared" si="16"/>
        <v>1700.732</v>
      </c>
      <c r="W26" s="210">
        <f>'AG Jul 2021'!BL20</f>
        <v>0</v>
      </c>
      <c r="X26" s="211" t="str">
        <f>'AG Jul 2021'!BM20</f>
        <v>n</v>
      </c>
      <c r="Y26" s="419"/>
      <c r="Z26" s="419"/>
      <c r="AA26" s="419"/>
      <c r="AB26" s="419"/>
      <c r="AC26" s="419"/>
      <c r="AD26" s="419"/>
      <c r="AE26" s="419"/>
      <c r="AF26" s="419"/>
      <c r="AG26" s="419"/>
      <c r="AH26" s="419"/>
      <c r="AI26" s="419"/>
      <c r="AJ26" s="419"/>
      <c r="AK26" s="419"/>
      <c r="AL26" s="419"/>
      <c r="AM26" s="419"/>
      <c r="AN26" s="419"/>
      <c r="AO26" s="419"/>
      <c r="AP26" s="419"/>
      <c r="AQ26" s="419"/>
    </row>
    <row r="27" spans="1:43" x14ac:dyDescent="0.15">
      <c r="A27" s="163" t="str">
        <f>'AG Jul 2021'!K21</f>
        <v>Sumo Power</v>
      </c>
      <c r="B27" s="158" t="str">
        <f>'AG Jul 2021'!L21</f>
        <v>Assure</v>
      </c>
      <c r="C27" s="215">
        <f>IF('AG Jul 2021'!BP21=0,91*'AG Jul 2021'!M21/100,(91*'AG Jul 2021'!M21/100)+'AG Jul 2021'!BP21/4)</f>
        <v>73.254999999999995</v>
      </c>
      <c r="D27" s="215">
        <f>IF('AG Jul 2021'!O21="",$C$5*'AG Jul 2021'!N21/100,IF($C$5&gt;='AG Jul 2021'!P21,('AG Jul 2021'!P21*'AG Jul 2021'!N21/100),($C$5*'AG Jul 2021'!N21/100)))</f>
        <v>284.99999999999994</v>
      </c>
      <c r="E27" s="215">
        <f>IF(AND('AG Jul 2021'!P21&gt;0,'AG Jul 2021'!R21&gt;0),IF($C$5&lt;'AG Jul 2021'!P21,0,IF($C$5&lt;=('AG Jul 2021'!R21+'AG Jul 2021'!P21),(($C$5-'AG Jul 2021'!P21)*'AG Jul 2021'!Q21/100),(('AG Jul 2021'!R21)*'AG Jul 2021'!Q21/100))),0)</f>
        <v>0</v>
      </c>
      <c r="F27" s="215">
        <f>IF(AND('AG Jul 2021'!Q21&gt;0,'AG Jul 2021'!S21&gt;0),IF($C$5&lt;('AG Jul 2021'!R21+'AG Jul 2021'!P21),0,IF($C$5&lt;=('AG Jul 2021'!T21+'AG Jul 2021'!R21+'AG Jul 2021'!P21),(($C$5-('AG Jul 2021'!R21+'AG Jul 2021'!P21))*'AG Jul 2021'!S21/100),('AG Jul 2021'!T21*'AG Jul 2021'!S21/100))),0)</f>
        <v>0</v>
      </c>
      <c r="G27" s="215">
        <v>0</v>
      </c>
      <c r="H27" s="215">
        <f>IF(AND('AG Jul 2021'!R21&gt;0,'AG Jul 2021'!T21&gt;0),IF(($C$5&lt;'AG Jul 2021'!T21),(0),($C$5-'AG Jul 2021'!T21)*'AG Jul 2021'!U21/100),IF(AND('AG Jul 2021'!R21&gt;0,'AG Jul 2021'!T21=""),IF(($C$5&lt;'AG Jul 2021'!R21+'AG Jul 2021'!P21),(0),(($C$5-('AG Jul 2021'!R21+'AG Jul 2021'!P21))*'AG Jul 2021'!S21/100)),IF(AND('AG Jul 2021'!P21&gt;0,'AG Jul 2021'!R21=""&gt;0),IF(($C$5&lt;'AG Jul 2021'!P21),(0),($C$5-'AG Jul 2021'!P21)*'AG Jul 2021'!Q21/100),0)))</f>
        <v>0</v>
      </c>
      <c r="I27" s="215">
        <f t="shared" si="17"/>
        <v>358.25499999999994</v>
      </c>
      <c r="J27" s="377">
        <f t="shared" si="1"/>
        <v>1139.9999999999998</v>
      </c>
      <c r="K27" s="209">
        <f t="shared" si="2"/>
        <v>1433.0199999999998</v>
      </c>
      <c r="L27" s="181">
        <f t="shared" si="6"/>
        <v>1576.3219999999999</v>
      </c>
      <c r="M27" s="209">
        <f>'AG Jul 2021'!AZ21</f>
        <v>0</v>
      </c>
      <c r="N27" s="209">
        <f>'AG Jul 2021'!BA21</f>
        <v>0</v>
      </c>
      <c r="O27" s="209">
        <f>'AG Jul 2021'!BB21</f>
        <v>0</v>
      </c>
      <c r="P27" s="209">
        <f>'AG Jul 2021'!BC21</f>
        <v>0</v>
      </c>
      <c r="Q27" s="158" t="str">
        <f t="shared" si="3"/>
        <v>No discount</v>
      </c>
      <c r="R27" s="158" t="str">
        <f t="shared" si="4"/>
        <v>Exclusive</v>
      </c>
      <c r="S27" s="209">
        <f t="shared" si="7"/>
        <v>1433.0199999999998</v>
      </c>
      <c r="T27" s="209">
        <f t="shared" si="8"/>
        <v>1433.0199999999998</v>
      </c>
      <c r="U27" s="381">
        <f t="shared" si="16"/>
        <v>1576.3219999999999</v>
      </c>
      <c r="V27" s="381">
        <f t="shared" si="16"/>
        <v>1576.3219999999999</v>
      </c>
      <c r="W27" s="210">
        <f>'AG Jul 2021'!BL21</f>
        <v>0</v>
      </c>
      <c r="X27" s="211" t="str">
        <f>'AG Jul 2021'!BM21</f>
        <v>n</v>
      </c>
      <c r="Y27" s="419"/>
      <c r="Z27" s="419"/>
      <c r="AA27" s="419"/>
      <c r="AB27" s="419"/>
      <c r="AC27" s="419"/>
      <c r="AD27" s="419"/>
      <c r="AE27" s="419"/>
      <c r="AF27" s="419"/>
      <c r="AG27" s="419"/>
      <c r="AH27" s="419"/>
      <c r="AI27" s="419"/>
      <c r="AJ27" s="419"/>
      <c r="AK27" s="419"/>
      <c r="AL27" s="419"/>
      <c r="AM27" s="419"/>
      <c r="AN27" s="419"/>
      <c r="AO27" s="419"/>
      <c r="AP27" s="419"/>
      <c r="AQ27" s="419"/>
    </row>
    <row r="28" spans="1:43" x14ac:dyDescent="0.15">
      <c r="A28" s="163" t="str">
        <f>'AG Jul 2021'!K22</f>
        <v>Tango Energy</v>
      </c>
      <c r="B28" s="158" t="str">
        <f>'AG Jul 2021'!L22</f>
        <v>Home Select</v>
      </c>
      <c r="C28" s="215">
        <f>IF('AG Jul 2021'!BP22=0,91*'AG Jul 2021'!M22/100,(91*'AG Jul 2021'!M22/100)+'AG Jul 2021'!BP22/4)</f>
        <v>77.763636363636365</v>
      </c>
      <c r="D28" s="215">
        <f>IF('AG Jul 2021'!O22="",$C$5*'AG Jul 2021'!N22/100,IF($C$5&gt;='AG Jul 2021'!P22,('AG Jul 2021'!P22*'AG Jul 2021'!N22/100),($C$5*'AG Jul 2021'!N22/100)))</f>
        <v>259.09090909090907</v>
      </c>
      <c r="E28" s="215">
        <f>IF(AND('AG Jul 2021'!P22&gt;0,'AG Jul 2021'!R22&gt;0),IF($C$5&lt;'AG Jul 2021'!P22,0,IF($C$5&lt;=('AG Jul 2021'!R22+'AG Jul 2021'!P22),(($C$5-'AG Jul 2021'!P22)*'AG Jul 2021'!Q22/100),(('AG Jul 2021'!R22)*'AG Jul 2021'!Q22/100))),0)</f>
        <v>0</v>
      </c>
      <c r="F28" s="215">
        <f>IF(AND('AG Jul 2021'!Q22&gt;0,'AG Jul 2021'!S22&gt;0),IF($C$5&lt;('AG Jul 2021'!R22+'AG Jul 2021'!P22),0,IF($C$5&lt;=('AG Jul 2021'!T22+'AG Jul 2021'!R22+'AG Jul 2021'!P22),(($C$5-('AG Jul 2021'!R22+'AG Jul 2021'!P22))*'AG Jul 2021'!S22/100),('AG Jul 2021'!T22*'AG Jul 2021'!S22/100))),0)</f>
        <v>0</v>
      </c>
      <c r="G28" s="215">
        <v>0</v>
      </c>
      <c r="H28" s="215">
        <f>IF(AND('AG Jul 2021'!R22&gt;0,'AG Jul 2021'!T22&gt;0),IF(($C$5&lt;'AG Jul 2021'!T22),(0),($C$5-'AG Jul 2021'!T22)*'AG Jul 2021'!U22/100),IF(AND('AG Jul 2021'!R22&gt;0,'AG Jul 2021'!T22=""),IF(($C$5&lt;'AG Jul 2021'!R22+'AG Jul 2021'!P22),(0),(($C$5-('AG Jul 2021'!R22+'AG Jul 2021'!P22))*'AG Jul 2021'!S22/100)),IF(AND('AG Jul 2021'!P22&gt;0,'AG Jul 2021'!R22=""&gt;0),IF(($C$5&lt;'AG Jul 2021'!P22),(0),($C$5-'AG Jul 2021'!P22)*'AG Jul 2021'!Q22/100),0)))</f>
        <v>0</v>
      </c>
      <c r="I28" s="215">
        <f t="shared" si="17"/>
        <v>336.85454545454542</v>
      </c>
      <c r="J28" s="377">
        <f t="shared" si="1"/>
        <v>1036.3636363636363</v>
      </c>
      <c r="K28" s="209">
        <f t="shared" si="2"/>
        <v>1347.4181818181817</v>
      </c>
      <c r="L28" s="181">
        <f t="shared" si="6"/>
        <v>1482.1599999999999</v>
      </c>
      <c r="M28" s="209">
        <f>'AG Jul 2021'!AZ22</f>
        <v>0</v>
      </c>
      <c r="N28" s="209">
        <f>'AG Jul 2021'!BA22</f>
        <v>0</v>
      </c>
      <c r="O28" s="209">
        <f>'AG Jul 2021'!BB22</f>
        <v>0</v>
      </c>
      <c r="P28" s="209">
        <f>'AG Jul 2021'!BC22</f>
        <v>0</v>
      </c>
      <c r="Q28" s="158" t="str">
        <f t="shared" si="3"/>
        <v>No discount</v>
      </c>
      <c r="R28" s="158" t="str">
        <f t="shared" si="4"/>
        <v>Exclusive</v>
      </c>
      <c r="S28" s="209">
        <f t="shared" si="7"/>
        <v>1347.4181818181817</v>
      </c>
      <c r="T28" s="209">
        <f t="shared" si="8"/>
        <v>1347.4181818181817</v>
      </c>
      <c r="U28" s="381">
        <f t="shared" si="16"/>
        <v>1482.1599999999999</v>
      </c>
      <c r="V28" s="381">
        <f t="shared" si="16"/>
        <v>1482.1599999999999</v>
      </c>
      <c r="W28" s="210">
        <f>'AG Jul 2021'!BL22</f>
        <v>0</v>
      </c>
      <c r="X28" s="211" t="str">
        <f>'AG Jul 2021'!BM22</f>
        <v>n</v>
      </c>
      <c r="Y28" s="419"/>
      <c r="Z28" s="419"/>
      <c r="AA28" s="419"/>
      <c r="AB28" s="419"/>
      <c r="AC28" s="419"/>
      <c r="AD28" s="419"/>
      <c r="AE28" s="419"/>
      <c r="AF28" s="419"/>
      <c r="AG28" s="419"/>
      <c r="AH28" s="419"/>
      <c r="AI28" s="419"/>
      <c r="AJ28" s="419"/>
      <c r="AK28" s="419"/>
      <c r="AL28" s="419"/>
      <c r="AM28" s="419"/>
      <c r="AN28" s="419"/>
      <c r="AO28" s="419"/>
      <c r="AP28" s="419"/>
      <c r="AQ28" s="419"/>
    </row>
    <row r="29" spans="1:43" x14ac:dyDescent="0.15">
      <c r="A29" s="163" t="str">
        <f>'AG Jul 2021'!K23</f>
        <v>Bright Spark Power</v>
      </c>
      <c r="B29" s="158" t="str">
        <f>'AG Jul 2021'!L23</f>
        <v>12 Month Contract</v>
      </c>
      <c r="C29" s="215">
        <f>IF('AG Jul 2021'!BP23=0,91*'AG Jul 2021'!M23/100,(91*'AG Jul 2021'!M23/100)+'AG Jul 2021'!BP23/4)</f>
        <v>73.627272727272725</v>
      </c>
      <c r="D29" s="215">
        <f>IF('AG Jul 2021'!O23="",$C$5*'AG Jul 2021'!N23/100,IF($C$5&gt;='AG Jul 2021'!P23,('AG Jul 2021'!P23*'AG Jul 2021'!N23/100),($C$5*'AG Jul 2021'!N23/100)))</f>
        <v>299.86363636363632</v>
      </c>
      <c r="E29" s="215">
        <f>IF(AND('AG Jul 2021'!P23&gt;0,'AG Jul 2021'!R23&gt;0),IF($C$5&lt;'AG Jul 2021'!P23,0,IF($C$5&lt;=('AG Jul 2021'!R23+'AG Jul 2021'!P23),(($C$5-'AG Jul 2021'!P23)*'AG Jul 2021'!Q23/100),(('AG Jul 2021'!R23)*'AG Jul 2021'!Q23/100))),0)</f>
        <v>0</v>
      </c>
      <c r="F29" s="215">
        <f>IF(AND('AG Jul 2021'!Q23&gt;0,'AG Jul 2021'!S23&gt;0),IF($C$5&lt;('AG Jul 2021'!R23+'AG Jul 2021'!P23),0,IF($C$5&lt;=('AG Jul 2021'!T23+'AG Jul 2021'!R23+'AG Jul 2021'!P23),(($C$5-('AG Jul 2021'!R23+'AG Jul 2021'!P23))*'AG Jul 2021'!S23/100),('AG Jul 2021'!T23*'AG Jul 2021'!S23/100))),0)</f>
        <v>0</v>
      </c>
      <c r="G29" s="215">
        <v>0</v>
      </c>
      <c r="H29" s="215">
        <f>IF(AND('AG Jul 2021'!R23&gt;0,'AG Jul 2021'!T23&gt;0),IF(($C$5&lt;'AG Jul 2021'!T23),(0),($C$5-'AG Jul 2021'!T23)*'AG Jul 2021'!U23/100),IF(AND('AG Jul 2021'!R23&gt;0,'AG Jul 2021'!T23=""),IF(($C$5&lt;'AG Jul 2021'!R23+'AG Jul 2021'!P23),(0),(($C$5-('AG Jul 2021'!R23+'AG Jul 2021'!P23))*'AG Jul 2021'!S23/100)),IF(AND('AG Jul 2021'!P23&gt;0,'AG Jul 2021'!R23=""&gt;0),IF(($C$5&lt;'AG Jul 2021'!P23),(0),($C$5-'AG Jul 2021'!P23)*'AG Jul 2021'!Q23/100),0)))</f>
        <v>0</v>
      </c>
      <c r="I29" s="215">
        <f t="shared" si="17"/>
        <v>373.49090909090904</v>
      </c>
      <c r="J29" s="377">
        <f t="shared" si="1"/>
        <v>1199.4545454545453</v>
      </c>
      <c r="K29" s="209">
        <f t="shared" si="2"/>
        <v>1493.9636363636362</v>
      </c>
      <c r="L29" s="181">
        <f t="shared" si="6"/>
        <v>1643.36</v>
      </c>
      <c r="M29" s="209">
        <f>'AG Jul 2021'!AZ23</f>
        <v>0</v>
      </c>
      <c r="N29" s="209">
        <f>'AG Jul 2021'!BA23</f>
        <v>0</v>
      </c>
      <c r="O29" s="209">
        <f>'AG Jul 2021'!BB23</f>
        <v>0</v>
      </c>
      <c r="P29" s="209">
        <f>'AG Jul 2021'!BC23</f>
        <v>0</v>
      </c>
      <c r="Q29" s="158" t="str">
        <f t="shared" si="3"/>
        <v>No discount</v>
      </c>
      <c r="R29" s="158" t="str">
        <f t="shared" si="4"/>
        <v>Exclusive</v>
      </c>
      <c r="S29" s="209">
        <f t="shared" si="7"/>
        <v>1493.9636363636362</v>
      </c>
      <c r="T29" s="209">
        <f t="shared" si="8"/>
        <v>1493.9636363636362</v>
      </c>
      <c r="U29" s="381">
        <f t="shared" si="16"/>
        <v>1643.36</v>
      </c>
      <c r="V29" s="381">
        <f t="shared" si="16"/>
        <v>1643.36</v>
      </c>
      <c r="W29" s="210">
        <f>'AG Jul 2021'!BL23</f>
        <v>12</v>
      </c>
      <c r="X29" s="211" t="str">
        <f>'AG Jul 2021'!BM23</f>
        <v>n</v>
      </c>
      <c r="Y29" s="419"/>
      <c r="Z29" s="419"/>
      <c r="AA29" s="419"/>
      <c r="AB29" s="419"/>
      <c r="AC29" s="419"/>
      <c r="AD29" s="419"/>
      <c r="AE29" s="419"/>
      <c r="AF29" s="419"/>
      <c r="AG29" s="419"/>
      <c r="AH29" s="419"/>
      <c r="AI29" s="419"/>
      <c r="AJ29" s="419"/>
      <c r="AK29" s="419"/>
      <c r="AL29" s="419"/>
      <c r="AM29" s="419"/>
      <c r="AN29" s="419"/>
      <c r="AO29" s="419"/>
      <c r="AP29" s="419"/>
      <c r="AQ29" s="419"/>
    </row>
    <row r="30" spans="1:43" x14ac:dyDescent="0.15">
      <c r="A30" s="163" t="str">
        <f>'AG Jul 2021'!K24</f>
        <v>Discover Energy</v>
      </c>
      <c r="B30" s="158" t="str">
        <f>'AG Jul 2021'!L24</f>
        <v>Smart Saver</v>
      </c>
      <c r="C30" s="215">
        <f>IF('AG Jul 2021'!BP24=0,91*'AG Jul 2021'!M24/100,(91*'AG Jul 2021'!M24/100)+'AG Jul 2021'!BP24/4)</f>
        <v>63.7</v>
      </c>
      <c r="D30" s="215">
        <f>IF('AG Jul 2021'!O24="",$C$5*'AG Jul 2021'!N24/100,IF($C$5&gt;='AG Jul 2021'!P24,('AG Jul 2021'!P24*'AG Jul 2021'!N24/100),($C$5*'AG Jul 2021'!N24/100)))</f>
        <v>388.77272727272725</v>
      </c>
      <c r="E30" s="215">
        <f>IF(AND('AG Jul 2021'!P24&gt;0,'AG Jul 2021'!R24&gt;0),IF($C$5&lt;'AG Jul 2021'!P24,0,IF($C$5&lt;=('AG Jul 2021'!R24+'AG Jul 2021'!P24),(($C$5-'AG Jul 2021'!P24)*'AG Jul 2021'!Q24/100),(('AG Jul 2021'!R24)*'AG Jul 2021'!Q24/100))),0)</f>
        <v>0</v>
      </c>
      <c r="F30" s="215">
        <f>IF(AND('AG Jul 2021'!Q24&gt;0,'AG Jul 2021'!S24&gt;0),IF($C$5&lt;('AG Jul 2021'!R24+'AG Jul 2021'!P24),0,IF($C$5&lt;=('AG Jul 2021'!T24+'AG Jul 2021'!R24+'AG Jul 2021'!P24),(($C$5-('AG Jul 2021'!R24+'AG Jul 2021'!P24))*'AG Jul 2021'!S24/100),('AG Jul 2021'!T24*'AG Jul 2021'!S24/100))),0)</f>
        <v>0</v>
      </c>
      <c r="G30" s="215">
        <v>0</v>
      </c>
      <c r="H30" s="215">
        <f>IF(AND('AG Jul 2021'!R24&gt;0,'AG Jul 2021'!T24&gt;0),IF(($C$5&lt;'AG Jul 2021'!T24),(0),($C$5-'AG Jul 2021'!T24)*'AG Jul 2021'!U24/100),IF(AND('AG Jul 2021'!R24&gt;0,'AG Jul 2021'!T24=""),IF(($C$5&lt;'AG Jul 2021'!R24+'AG Jul 2021'!P24),(0),(($C$5-('AG Jul 2021'!R24+'AG Jul 2021'!P24))*'AG Jul 2021'!S24/100)),IF(AND('AG Jul 2021'!P24&gt;0,'AG Jul 2021'!R24=""&gt;0),IF(($C$5&lt;'AG Jul 2021'!P24),(0),($C$5-'AG Jul 2021'!P24)*'AG Jul 2021'!Q24/100),0)))</f>
        <v>0</v>
      </c>
      <c r="I30" s="215">
        <f t="shared" si="17"/>
        <v>452.47272727272724</v>
      </c>
      <c r="J30" s="377">
        <f t="shared" si="1"/>
        <v>1555.090909090909</v>
      </c>
      <c r="K30" s="209">
        <f t="shared" si="2"/>
        <v>1809.890909090909</v>
      </c>
      <c r="L30" s="181">
        <f t="shared" si="6"/>
        <v>1990.88</v>
      </c>
      <c r="M30" s="209">
        <f>'AG Jul 2021'!AZ24</f>
        <v>0</v>
      </c>
      <c r="N30" s="209">
        <f>'AG Jul 2021'!BA24</f>
        <v>23</v>
      </c>
      <c r="O30" s="209">
        <f>'AG Jul 2021'!BB24</f>
        <v>0</v>
      </c>
      <c r="P30" s="209">
        <f>'AG Jul 2021'!BC24</f>
        <v>0</v>
      </c>
      <c r="Q30" s="158" t="str">
        <f t="shared" si="3"/>
        <v>Guaranteed off usage</v>
      </c>
      <c r="R30" s="158" t="str">
        <f t="shared" si="4"/>
        <v>Exclusive</v>
      </c>
      <c r="S30" s="209">
        <f t="shared" si="7"/>
        <v>1452.2199999999998</v>
      </c>
      <c r="T30" s="209">
        <f t="shared" si="8"/>
        <v>1452.2199999999998</v>
      </c>
      <c r="U30" s="381">
        <f t="shared" si="16"/>
        <v>1597.442</v>
      </c>
      <c r="V30" s="381">
        <f t="shared" si="16"/>
        <v>1597.442</v>
      </c>
      <c r="W30" s="210">
        <f>'AG Jul 2021'!BL24</f>
        <v>0</v>
      </c>
      <c r="X30" s="211" t="str">
        <f>'AG Jul 2021'!BM24</f>
        <v>n</v>
      </c>
      <c r="Y30" s="419"/>
      <c r="Z30" s="419"/>
      <c r="AA30" s="419"/>
      <c r="AB30" s="419"/>
      <c r="AC30" s="419"/>
      <c r="AD30" s="419"/>
      <c r="AE30" s="419"/>
      <c r="AF30" s="419"/>
      <c r="AG30" s="419"/>
      <c r="AH30" s="419"/>
      <c r="AI30" s="419"/>
      <c r="AJ30" s="419"/>
      <c r="AK30" s="419"/>
      <c r="AL30" s="419"/>
      <c r="AM30" s="419"/>
      <c r="AN30" s="419"/>
      <c r="AO30" s="419"/>
      <c r="AP30" s="419"/>
      <c r="AQ30" s="419"/>
    </row>
    <row r="31" spans="1:43" x14ac:dyDescent="0.15">
      <c r="A31" s="163" t="str">
        <f>'AG Jul 2021'!K25</f>
        <v>Future X Power</v>
      </c>
      <c r="B31" s="158" t="str">
        <f>'AG Jul 2021'!L25</f>
        <v>Flexi Saver</v>
      </c>
      <c r="C31" s="215">
        <f>IF('AG Jul 2021'!BP25=0,91*'AG Jul 2021'!M25/100,(91*'AG Jul 2021'!M25/100)+'AG Jul 2021'!BP25/4)</f>
        <v>73.180545454545438</v>
      </c>
      <c r="D31" s="215">
        <f>IF('AG Jul 2021'!O25="",$C$5*'AG Jul 2021'!N25/100,IF($C$5&gt;='AG Jul 2021'!P25,('AG Jul 2021'!P25*'AG Jul 2021'!N25/100),($C$5*'AG Jul 2021'!N25/100)))</f>
        <v>299.18181818181819</v>
      </c>
      <c r="E31" s="215">
        <f>IF(AND('AG Jul 2021'!P25&gt;0,'AG Jul 2021'!R25&gt;0),IF($C$5&lt;'AG Jul 2021'!P25,0,IF($C$5&lt;=('AG Jul 2021'!R25+'AG Jul 2021'!P25),(($C$5-'AG Jul 2021'!P25)*'AG Jul 2021'!Q25/100),(('AG Jul 2021'!R25)*'AG Jul 2021'!Q25/100))),0)</f>
        <v>0</v>
      </c>
      <c r="F31" s="215">
        <f>IF(AND('AG Jul 2021'!Q25&gt;0,'AG Jul 2021'!S25&gt;0),IF($C$5&lt;('AG Jul 2021'!R25+'AG Jul 2021'!P25),0,IF($C$5&lt;=('AG Jul 2021'!T25+'AG Jul 2021'!R25+'AG Jul 2021'!P25),(($C$5-('AG Jul 2021'!R25+'AG Jul 2021'!P25))*'AG Jul 2021'!S25/100),('AG Jul 2021'!T25*'AG Jul 2021'!S25/100))),0)</f>
        <v>0</v>
      </c>
      <c r="G31" s="215">
        <v>0</v>
      </c>
      <c r="H31" s="215">
        <f>IF(AND('AG Jul 2021'!R25&gt;0,'AG Jul 2021'!T25&gt;0),IF(($C$5&lt;'AG Jul 2021'!T25),(0),($C$5-'AG Jul 2021'!T25)*'AG Jul 2021'!U25/100),IF(AND('AG Jul 2021'!R25&gt;0,'AG Jul 2021'!T25=""),IF(($C$5&lt;'AG Jul 2021'!R25+'AG Jul 2021'!P25),(0),(($C$5-('AG Jul 2021'!R25+'AG Jul 2021'!P25))*'AG Jul 2021'!S25/100)),IF(AND('AG Jul 2021'!P25&gt;0,'AG Jul 2021'!R25=""&gt;0),IF(($C$5&lt;'AG Jul 2021'!P25),(0),($C$5-'AG Jul 2021'!P25)*'AG Jul 2021'!Q25/100),0)))</f>
        <v>0</v>
      </c>
      <c r="I31" s="215">
        <f t="shared" si="17"/>
        <v>372.36236363636363</v>
      </c>
      <c r="J31" s="377">
        <f t="shared" si="1"/>
        <v>1196.7272727272727</v>
      </c>
      <c r="K31" s="209">
        <f t="shared" si="2"/>
        <v>1489.4494545454545</v>
      </c>
      <c r="L31" s="181">
        <f t="shared" si="6"/>
        <v>1638.3944000000001</v>
      </c>
      <c r="M31" s="209">
        <f>'AG Jul 2021'!AZ25</f>
        <v>0</v>
      </c>
      <c r="N31" s="209">
        <f>'AG Jul 2021'!BA25</f>
        <v>0</v>
      </c>
      <c r="O31" s="209">
        <f>'AG Jul 2021'!BB25</f>
        <v>0</v>
      </c>
      <c r="P31" s="209">
        <f>'AG Jul 2021'!BC25</f>
        <v>0</v>
      </c>
      <c r="Q31" s="158" t="str">
        <f t="shared" si="3"/>
        <v>No discount</v>
      </c>
      <c r="R31" s="158" t="str">
        <f t="shared" si="4"/>
        <v>Exclusive</v>
      </c>
      <c r="S31" s="209">
        <f t="shared" si="7"/>
        <v>1489.4494545454545</v>
      </c>
      <c r="T31" s="209">
        <f t="shared" si="8"/>
        <v>1489.4494545454545</v>
      </c>
      <c r="U31" s="381">
        <f t="shared" si="16"/>
        <v>1638.3944000000001</v>
      </c>
      <c r="V31" s="381">
        <f t="shared" si="16"/>
        <v>1638.3944000000001</v>
      </c>
      <c r="W31" s="210">
        <f>'AG Jul 2021'!BL25</f>
        <v>0</v>
      </c>
      <c r="X31" s="211" t="str">
        <f>'AG Jul 2021'!BM25</f>
        <v>n</v>
      </c>
      <c r="Y31" s="419"/>
      <c r="Z31" s="419"/>
      <c r="AA31" s="419"/>
      <c r="AB31" s="419"/>
      <c r="AC31" s="419"/>
      <c r="AD31" s="419"/>
      <c r="AE31" s="419"/>
      <c r="AF31" s="419"/>
      <c r="AG31" s="419"/>
      <c r="AH31" s="419"/>
      <c r="AI31" s="419"/>
      <c r="AJ31" s="419"/>
      <c r="AK31" s="419"/>
      <c r="AL31" s="419"/>
      <c r="AM31" s="419"/>
      <c r="AN31" s="419"/>
      <c r="AO31" s="419"/>
      <c r="AP31" s="419"/>
      <c r="AQ31" s="419"/>
    </row>
    <row r="32" spans="1:43" x14ac:dyDescent="0.15">
      <c r="A32" s="163" t="str">
        <f>'AG Jul 2021'!K26</f>
        <v>GloBird Energy</v>
      </c>
      <c r="B32" s="158" t="str">
        <f>'AG Jul 2021'!L26</f>
        <v>UltraSave</v>
      </c>
      <c r="C32" s="215">
        <f>IF('AG Jul 2021'!BP26=0,91*'AG Jul 2021'!M26/100,(91*'AG Jul 2021'!M26/100)+'AG Jul 2021'!BP26/4)</f>
        <v>79.17</v>
      </c>
      <c r="D32" s="215">
        <f>IF('AG Jul 2021'!O26="",$C$5*'AG Jul 2021'!N26/100,IF($C$5&gt;='AG Jul 2021'!P26,('AG Jul 2021'!P26*'AG Jul 2021'!N26/100),($C$5*'AG Jul 2021'!N26/100)))</f>
        <v>305.99999999999994</v>
      </c>
      <c r="E32" s="215">
        <f>IF(AND('AG Jul 2021'!P26&gt;0,'AG Jul 2021'!R26&gt;0),IF($C$5&lt;'AG Jul 2021'!P26,0,IF($C$5&lt;=('AG Jul 2021'!R26+'AG Jul 2021'!P26),(($C$5-'AG Jul 2021'!P26)*'AG Jul 2021'!Q26/100),(('AG Jul 2021'!R26)*'AG Jul 2021'!Q26/100))),0)</f>
        <v>0</v>
      </c>
      <c r="F32" s="215">
        <f>IF(AND('AG Jul 2021'!Q26&gt;0,'AG Jul 2021'!S26&gt;0),IF($C$5&lt;('AG Jul 2021'!R26+'AG Jul 2021'!P26),0,IF($C$5&lt;=('AG Jul 2021'!T26+'AG Jul 2021'!R26+'AG Jul 2021'!P26),(($C$5-('AG Jul 2021'!R26+'AG Jul 2021'!P26))*'AG Jul 2021'!S26/100),('AG Jul 2021'!T26*'AG Jul 2021'!S26/100))),0)</f>
        <v>0</v>
      </c>
      <c r="G32" s="215">
        <v>0</v>
      </c>
      <c r="H32" s="215">
        <f>IF(AND('AG Jul 2021'!R26&gt;0,'AG Jul 2021'!T26&gt;0),IF(($C$5&lt;'AG Jul 2021'!T26),(0),($C$5-'AG Jul 2021'!T26)*'AG Jul 2021'!U26/100),IF(AND('AG Jul 2021'!R26&gt;0,'AG Jul 2021'!T26=""),IF(($C$5&lt;'AG Jul 2021'!R26+'AG Jul 2021'!P26),(0),(($C$5-('AG Jul 2021'!R26+'AG Jul 2021'!P26))*'AG Jul 2021'!S26/100)),IF(AND('AG Jul 2021'!P26&gt;0,'AG Jul 2021'!R26=""&gt;0),IF(($C$5&lt;'AG Jul 2021'!P26),(0),($C$5-'AG Jul 2021'!P26)*'AG Jul 2021'!Q26/100),0)))</f>
        <v>0</v>
      </c>
      <c r="I32" s="215">
        <f t="shared" si="17"/>
        <v>385.16999999999996</v>
      </c>
      <c r="J32" s="377">
        <f t="shared" si="1"/>
        <v>1223.9999999999998</v>
      </c>
      <c r="K32" s="209">
        <f t="shared" si="2"/>
        <v>1540.6799999999998</v>
      </c>
      <c r="L32" s="181">
        <f t="shared" si="6"/>
        <v>1694.748</v>
      </c>
      <c r="M32" s="209">
        <f>'AG Jul 2021'!AZ26</f>
        <v>0</v>
      </c>
      <c r="N32" s="209">
        <f>'AG Jul 2021'!BA26</f>
        <v>0</v>
      </c>
      <c r="O32" s="209">
        <f>'AG Jul 2021'!BB26</f>
        <v>0</v>
      </c>
      <c r="P32" s="209">
        <f>'AG Jul 2021'!BC26</f>
        <v>0</v>
      </c>
      <c r="Q32" s="158" t="str">
        <f t="shared" si="3"/>
        <v>No discount</v>
      </c>
      <c r="R32" s="158" t="str">
        <f t="shared" si="4"/>
        <v>Exclusive</v>
      </c>
      <c r="S32" s="209">
        <f t="shared" si="7"/>
        <v>1540.6799999999998</v>
      </c>
      <c r="T32" s="209">
        <f t="shared" si="8"/>
        <v>1540.6799999999998</v>
      </c>
      <c r="U32" s="381">
        <f t="shared" si="16"/>
        <v>1694.748</v>
      </c>
      <c r="V32" s="381">
        <f t="shared" si="16"/>
        <v>1694.748</v>
      </c>
      <c r="W32" s="210">
        <f>'AG Jul 2021'!BL26</f>
        <v>0</v>
      </c>
      <c r="X32" s="211" t="str">
        <f>'AG Jul 2021'!BM26</f>
        <v>n</v>
      </c>
      <c r="Y32" s="419"/>
      <c r="Z32" s="419"/>
      <c r="AA32" s="419"/>
      <c r="AB32" s="419"/>
      <c r="AC32" s="419"/>
      <c r="AD32" s="419"/>
      <c r="AE32" s="419"/>
      <c r="AF32" s="419"/>
      <c r="AG32" s="419"/>
      <c r="AH32" s="419"/>
      <c r="AI32" s="419"/>
      <c r="AJ32" s="419"/>
      <c r="AK32" s="419"/>
      <c r="AL32" s="419"/>
      <c r="AM32" s="419"/>
      <c r="AN32" s="419"/>
      <c r="AO32" s="419"/>
      <c r="AP32" s="419"/>
      <c r="AQ32" s="419"/>
    </row>
    <row r="33" spans="1:43" x14ac:dyDescent="0.15">
      <c r="A33" s="163" t="str">
        <f>'AG Jul 2021'!K27</f>
        <v>Kogan Energy</v>
      </c>
      <c r="B33" s="158" t="str">
        <f>'AG Jul 2021'!L27</f>
        <v>Market offer</v>
      </c>
      <c r="C33" s="215">
        <f>IF('AG Jul 2021'!BP27=0,91*'AG Jul 2021'!M27/100,(91*'AG Jul 2021'!M27/100)+'AG Jul 2021'!BP27/4)</f>
        <v>72.965454545454534</v>
      </c>
      <c r="D33" s="215">
        <f>IF('AG Jul 2021'!O27="",$C$5*'AG Jul 2021'!N27/100,IF($C$5&gt;='AG Jul 2021'!P27,('AG Jul 2021'!P27*'AG Jul 2021'!N27/100),($C$5*'AG Jul 2021'!N27/100)))</f>
        <v>263.31818181818176</v>
      </c>
      <c r="E33" s="215">
        <f>IF(AND('AG Jul 2021'!P27&gt;0,'AG Jul 2021'!R27&gt;0),IF($C$5&lt;'AG Jul 2021'!P27,0,IF($C$5&lt;=('AG Jul 2021'!R27+'AG Jul 2021'!P27),(($C$5-'AG Jul 2021'!P27)*'AG Jul 2021'!Q27/100),(('AG Jul 2021'!R27)*'AG Jul 2021'!Q27/100))),0)</f>
        <v>0</v>
      </c>
      <c r="F33" s="215">
        <f>IF(AND('AG Jul 2021'!Q27&gt;0,'AG Jul 2021'!S27&gt;0),IF($C$5&lt;('AG Jul 2021'!R27+'AG Jul 2021'!P27),0,IF($C$5&lt;=('AG Jul 2021'!T27+'AG Jul 2021'!R27+'AG Jul 2021'!P27),(($C$5-('AG Jul 2021'!R27+'AG Jul 2021'!P27))*'AG Jul 2021'!S27/100),('AG Jul 2021'!T27*'AG Jul 2021'!S27/100))),0)</f>
        <v>0</v>
      </c>
      <c r="G33" s="215">
        <v>0</v>
      </c>
      <c r="H33" s="215">
        <f>IF(AND('AG Jul 2021'!R27&gt;0,'AG Jul 2021'!T27&gt;0),IF(($C$5&lt;'AG Jul 2021'!T27),(0),($C$5-'AG Jul 2021'!T27)*'AG Jul 2021'!U27/100),IF(AND('AG Jul 2021'!R27&gt;0,'AG Jul 2021'!T27=""),IF(($C$5&lt;'AG Jul 2021'!R27+'AG Jul 2021'!P27),(0),(($C$5-('AG Jul 2021'!R27+'AG Jul 2021'!P27))*'AG Jul 2021'!S27/100)),IF(AND('AG Jul 2021'!P27&gt;0,'AG Jul 2021'!R27=""&gt;0),IF(($C$5&lt;'AG Jul 2021'!P27),(0),($C$5-'AG Jul 2021'!P27)*'AG Jul 2021'!Q27/100),0)))</f>
        <v>0</v>
      </c>
      <c r="I33" s="215">
        <f t="shared" si="17"/>
        <v>336.28363636363628</v>
      </c>
      <c r="J33" s="377">
        <f t="shared" si="1"/>
        <v>1053.272727272727</v>
      </c>
      <c r="K33" s="209">
        <f t="shared" si="2"/>
        <v>1345.1345454545451</v>
      </c>
      <c r="L33" s="181">
        <f t="shared" si="6"/>
        <v>1479.6479999999997</v>
      </c>
      <c r="M33" s="209">
        <f>'AG Jul 2021'!AZ27</f>
        <v>0</v>
      </c>
      <c r="N33" s="209">
        <f>'AG Jul 2021'!BA27</f>
        <v>0</v>
      </c>
      <c r="O33" s="209">
        <f>'AG Jul 2021'!BB27</f>
        <v>0</v>
      </c>
      <c r="P33" s="209">
        <f>'AG Jul 2021'!BC27</f>
        <v>0</v>
      </c>
      <c r="Q33" s="158" t="str">
        <f t="shared" si="3"/>
        <v>No discount</v>
      </c>
      <c r="R33" s="158" t="str">
        <f t="shared" si="4"/>
        <v>Exclusive</v>
      </c>
      <c r="S33" s="209">
        <f t="shared" si="7"/>
        <v>1345.1345454545451</v>
      </c>
      <c r="T33" s="209">
        <f t="shared" si="8"/>
        <v>1345.1345454545451</v>
      </c>
      <c r="U33" s="381">
        <f t="shared" si="16"/>
        <v>1479.6479999999997</v>
      </c>
      <c r="V33" s="381">
        <f t="shared" si="16"/>
        <v>1479.6479999999997</v>
      </c>
      <c r="W33" s="210">
        <f>'AG Jul 2021'!BL27</f>
        <v>0</v>
      </c>
      <c r="X33" s="211" t="str">
        <f>'AG Jul 2021'!BM27</f>
        <v>n</v>
      </c>
      <c r="Y33" s="419"/>
      <c r="Z33" s="419"/>
      <c r="AA33" s="419"/>
      <c r="AB33" s="419"/>
      <c r="AC33" s="419"/>
      <c r="AD33" s="419"/>
      <c r="AE33" s="419"/>
      <c r="AF33" s="419"/>
      <c r="AG33" s="419"/>
      <c r="AH33" s="419"/>
      <c r="AI33" s="419"/>
      <c r="AJ33" s="419"/>
      <c r="AK33" s="419"/>
      <c r="AL33" s="419"/>
      <c r="AM33" s="419"/>
      <c r="AN33" s="419"/>
      <c r="AO33" s="419"/>
      <c r="AP33" s="419"/>
      <c r="AQ33" s="419"/>
    </row>
    <row r="34" spans="1:43" x14ac:dyDescent="0.15">
      <c r="A34" s="163" t="str">
        <f>'AG Jul 2021'!K28</f>
        <v>Nectr</v>
      </c>
      <c r="B34" s="158" t="str">
        <f>'AG Jul 2021'!L28</f>
        <v>Friends Clean</v>
      </c>
      <c r="C34" s="215">
        <f>IF('AG Jul 2021'!BP28=0,91*'AG Jul 2021'!M28/100,(91*'AG Jul 2021'!M28/100)+'AG Jul 2021'!BP28/4)</f>
        <v>82.718999999999994</v>
      </c>
      <c r="D34" s="215">
        <f>IF('AG Jul 2021'!O28="",$C$5*'AG Jul 2021'!N28/100,IF($C$5&gt;='AG Jul 2021'!P28,('AG Jul 2021'!P28*'AG Jul 2021'!N28/100),($C$5*'AG Jul 2021'!N28/100)))</f>
        <v>280.5</v>
      </c>
      <c r="E34" s="215">
        <f>IF(AND('AG Jul 2021'!P28&gt;0,'AG Jul 2021'!R28&gt;0),IF($C$5&lt;'AG Jul 2021'!P28,0,IF($C$5&lt;=('AG Jul 2021'!R28+'AG Jul 2021'!P28),(($C$5-'AG Jul 2021'!P28)*'AG Jul 2021'!Q28/100),(('AG Jul 2021'!R28)*'AG Jul 2021'!Q28/100))),0)</f>
        <v>0</v>
      </c>
      <c r="F34" s="215">
        <f>IF(AND('AG Jul 2021'!Q28&gt;0,'AG Jul 2021'!S28&gt;0),IF($C$5&lt;('AG Jul 2021'!R28+'AG Jul 2021'!P28),0,IF($C$5&lt;=('AG Jul 2021'!T28+'AG Jul 2021'!R28+'AG Jul 2021'!P28),(($C$5-('AG Jul 2021'!R28+'AG Jul 2021'!P28))*'AG Jul 2021'!S28/100),('AG Jul 2021'!T28*'AG Jul 2021'!S28/100))),0)</f>
        <v>0</v>
      </c>
      <c r="G34" s="215">
        <v>0</v>
      </c>
      <c r="H34" s="215">
        <f>IF(AND('AG Jul 2021'!R28&gt;0,'AG Jul 2021'!T28&gt;0),IF(($C$5&lt;'AG Jul 2021'!T28),(0),($C$5-'AG Jul 2021'!T28)*'AG Jul 2021'!U28/100),IF(AND('AG Jul 2021'!R28&gt;0,'AG Jul 2021'!T28=""),IF(($C$5&lt;'AG Jul 2021'!R28+'AG Jul 2021'!P28),(0),(($C$5-('AG Jul 2021'!R28+'AG Jul 2021'!P28))*'AG Jul 2021'!S28/100)),IF(AND('AG Jul 2021'!P28&gt;0,'AG Jul 2021'!R28=""&gt;0),IF(($C$5&lt;'AG Jul 2021'!P28),(0),($C$5-'AG Jul 2021'!P28)*'AG Jul 2021'!Q28/100),0)))</f>
        <v>0</v>
      </c>
      <c r="I34" s="215">
        <f t="shared" si="17"/>
        <v>363.21899999999999</v>
      </c>
      <c r="J34" s="377">
        <f t="shared" si="1"/>
        <v>1122</v>
      </c>
      <c r="K34" s="209">
        <f t="shared" si="2"/>
        <v>1452.876</v>
      </c>
      <c r="L34" s="181">
        <f t="shared" si="6"/>
        <v>1598.1636000000001</v>
      </c>
      <c r="M34" s="209">
        <f>'AG Jul 2021'!AZ28</f>
        <v>0</v>
      </c>
      <c r="N34" s="209">
        <f>'AG Jul 2021'!BA28</f>
        <v>0</v>
      </c>
      <c r="O34" s="209">
        <f>'AG Jul 2021'!BB28</f>
        <v>0</v>
      </c>
      <c r="P34" s="209">
        <f>'AG Jul 2021'!BC28</f>
        <v>0</v>
      </c>
      <c r="Q34" s="158" t="str">
        <f t="shared" si="3"/>
        <v>No discount</v>
      </c>
      <c r="R34" s="158" t="str">
        <f t="shared" si="4"/>
        <v>Exclusive</v>
      </c>
      <c r="S34" s="209">
        <f t="shared" si="7"/>
        <v>1452.876</v>
      </c>
      <c r="T34" s="209">
        <f t="shared" si="8"/>
        <v>1452.876</v>
      </c>
      <c r="U34" s="381">
        <f t="shared" si="16"/>
        <v>1598.1636000000001</v>
      </c>
      <c r="V34" s="381">
        <f t="shared" si="16"/>
        <v>1598.1636000000001</v>
      </c>
      <c r="W34" s="210">
        <f>'AG Jul 2021'!BL28</f>
        <v>0</v>
      </c>
      <c r="X34" s="211" t="str">
        <f>'AG Jul 2021'!BM28</f>
        <v>n</v>
      </c>
      <c r="Y34" s="419"/>
      <c r="Z34" s="419"/>
      <c r="AA34" s="419"/>
      <c r="AB34" s="419"/>
      <c r="AC34" s="419"/>
      <c r="AD34" s="419"/>
      <c r="AE34" s="419"/>
      <c r="AF34" s="419"/>
      <c r="AG34" s="419"/>
      <c r="AH34" s="419"/>
      <c r="AI34" s="419"/>
      <c r="AJ34" s="419"/>
      <c r="AK34" s="419"/>
      <c r="AL34" s="419"/>
      <c r="AM34" s="419"/>
      <c r="AN34" s="419"/>
      <c r="AO34" s="419"/>
      <c r="AP34" s="419"/>
      <c r="AQ34" s="419"/>
    </row>
    <row r="35" spans="1:43" x14ac:dyDescent="0.15">
      <c r="A35" s="163" t="str">
        <f>'AG Jul 2021'!K29</f>
        <v>OVO Energy</v>
      </c>
      <c r="B35" s="158" t="str">
        <f>'AG Jul 2021'!L29</f>
        <v>The One Plan</v>
      </c>
      <c r="C35" s="215">
        <f>IF('AG Jul 2021'!BP29=0,91*'AG Jul 2021'!M29/100,(91*'AG Jul 2021'!M29/100)+'AG Jul 2021'!BP29/4)</f>
        <v>55.965000000000003</v>
      </c>
      <c r="D35" s="215">
        <f>IF('AG Jul 2021'!O29="",$C$5*'AG Jul 2021'!N29/100,IF($C$5&gt;='AG Jul 2021'!P29,('AG Jul 2021'!P29*'AG Jul 2021'!N29/100),($C$5*'AG Jul 2021'!N29/100)))</f>
        <v>290.99999999999994</v>
      </c>
      <c r="E35" s="215">
        <f>IF(AND('AG Jul 2021'!P29&gt;0,'AG Jul 2021'!R29&gt;0),IF($C$5&lt;'AG Jul 2021'!P29,0,IF($C$5&lt;=('AG Jul 2021'!R29+'AG Jul 2021'!P29),(($C$5-'AG Jul 2021'!P29)*'AG Jul 2021'!Q29/100),(('AG Jul 2021'!R29)*'AG Jul 2021'!Q29/100))),0)</f>
        <v>0</v>
      </c>
      <c r="F35" s="215">
        <f>IF(AND('AG Jul 2021'!Q29&gt;0,'AG Jul 2021'!S29&gt;0),IF($C$5&lt;('AG Jul 2021'!R29+'AG Jul 2021'!P29),0,IF($C$5&lt;=('AG Jul 2021'!T29+'AG Jul 2021'!R29+'AG Jul 2021'!P29),(($C$5-('AG Jul 2021'!R29+'AG Jul 2021'!P29))*'AG Jul 2021'!S29/100),('AG Jul 2021'!T29*'AG Jul 2021'!S29/100))),0)</f>
        <v>0</v>
      </c>
      <c r="G35" s="215">
        <v>0</v>
      </c>
      <c r="H35" s="215">
        <f>IF(AND('AG Jul 2021'!R29&gt;0,'AG Jul 2021'!T29&gt;0),IF(($C$5&lt;'AG Jul 2021'!T29),(0),($C$5-'AG Jul 2021'!T29)*'AG Jul 2021'!U29/100),IF(AND('AG Jul 2021'!R29&gt;0,'AG Jul 2021'!T29=""),IF(($C$5&lt;'AG Jul 2021'!R29+'AG Jul 2021'!P29),(0),(($C$5-('AG Jul 2021'!R29+'AG Jul 2021'!P29))*'AG Jul 2021'!S29/100)),IF(AND('AG Jul 2021'!P29&gt;0,'AG Jul 2021'!R29=""&gt;0),IF(($C$5&lt;'AG Jul 2021'!P29),(0),($C$5-'AG Jul 2021'!P29)*'AG Jul 2021'!Q29/100),0)))</f>
        <v>0</v>
      </c>
      <c r="I35" s="215">
        <f t="shared" si="17"/>
        <v>346.96499999999992</v>
      </c>
      <c r="J35" s="377">
        <f t="shared" si="1"/>
        <v>1163.9999999999995</v>
      </c>
      <c r="K35" s="209">
        <f t="shared" si="2"/>
        <v>1387.8599999999997</v>
      </c>
      <c r="L35" s="181">
        <f t="shared" si="6"/>
        <v>1526.6459999999997</v>
      </c>
      <c r="M35" s="209">
        <f>'AG Jul 2021'!AZ29</f>
        <v>0</v>
      </c>
      <c r="N35" s="209">
        <f>'AG Jul 2021'!BA29</f>
        <v>0</v>
      </c>
      <c r="O35" s="209">
        <f>'AG Jul 2021'!BB29</f>
        <v>0</v>
      </c>
      <c r="P35" s="209">
        <f>'AG Jul 2021'!BC29</f>
        <v>0</v>
      </c>
      <c r="Q35" s="158" t="str">
        <f t="shared" si="3"/>
        <v>No discount</v>
      </c>
      <c r="R35" s="158" t="str">
        <f t="shared" si="4"/>
        <v>Exclusive</v>
      </c>
      <c r="S35" s="209">
        <f t="shared" si="7"/>
        <v>1387.8599999999997</v>
      </c>
      <c r="T35" s="209">
        <f t="shared" si="8"/>
        <v>1387.8599999999997</v>
      </c>
      <c r="U35" s="381">
        <f t="shared" si="16"/>
        <v>1526.6459999999997</v>
      </c>
      <c r="V35" s="381">
        <f t="shared" si="16"/>
        <v>1526.6459999999997</v>
      </c>
      <c r="W35" s="210">
        <f>'AG Jul 2021'!BL29</f>
        <v>0</v>
      </c>
      <c r="X35" s="211" t="str">
        <f>'AG Jul 2021'!BM29</f>
        <v>n</v>
      </c>
      <c r="Y35" s="419"/>
      <c r="Z35" s="419"/>
      <c r="AA35" s="419"/>
      <c r="AB35" s="419"/>
      <c r="AC35" s="419"/>
      <c r="AD35" s="419"/>
      <c r="AE35" s="419"/>
      <c r="AF35" s="419"/>
      <c r="AG35" s="419"/>
      <c r="AH35" s="419"/>
      <c r="AI35" s="419"/>
      <c r="AJ35" s="419"/>
      <c r="AK35" s="419"/>
      <c r="AL35" s="419"/>
      <c r="AM35" s="419"/>
      <c r="AN35" s="419"/>
      <c r="AO35" s="419"/>
      <c r="AP35" s="419"/>
      <c r="AQ35" s="419"/>
    </row>
    <row r="36" spans="1:43" x14ac:dyDescent="0.15">
      <c r="A36" s="163" t="str">
        <f>'AG Jul 2021'!K30</f>
        <v>Arc Energy Group</v>
      </c>
      <c r="B36" s="158" t="str">
        <f>'AG Jul 2021'!L30</f>
        <v>Saver</v>
      </c>
      <c r="C36" s="215">
        <f>IF('AG Jul 2021'!BP30=0,91*'AG Jul 2021'!M30/100,(91*'AG Jul 2021'!M30/100)+'AG Jul 2021'!BP30/4)</f>
        <v>76.530999999999992</v>
      </c>
      <c r="D36" s="215">
        <f>IF('AG Jul 2021'!O30="",$C$5*'AG Jul 2021'!N30/100,IF($C$5&gt;='AG Jul 2021'!P30,('AG Jul 2021'!P30*'AG Jul 2021'!N30/100),($C$5*'AG Jul 2021'!N30/100)))</f>
        <v>283.49999999999994</v>
      </c>
      <c r="E36" s="215">
        <f>IF(AND('AG Jul 2021'!P30&gt;0,'AG Jul 2021'!R30&gt;0),IF($C$5&lt;'AG Jul 2021'!P30,0,IF($C$5&lt;=('AG Jul 2021'!R30+'AG Jul 2021'!P30),(($C$5-'AG Jul 2021'!P30)*'AG Jul 2021'!Q30/100),(('AG Jul 2021'!R30)*'AG Jul 2021'!Q30/100))),0)</f>
        <v>0</v>
      </c>
      <c r="F36" s="215">
        <f>IF(AND('AG Jul 2021'!Q30&gt;0,'AG Jul 2021'!S30&gt;0),IF($C$5&lt;('AG Jul 2021'!R30+'AG Jul 2021'!P30),0,IF($C$5&lt;=('AG Jul 2021'!T30+'AG Jul 2021'!R30+'AG Jul 2021'!P30),(($C$5-('AG Jul 2021'!R30+'AG Jul 2021'!P30))*'AG Jul 2021'!S30/100),('AG Jul 2021'!T30*'AG Jul 2021'!S30/100))),0)</f>
        <v>0</v>
      </c>
      <c r="G36" s="215">
        <v>0</v>
      </c>
      <c r="H36" s="215">
        <f>IF(AND('AG Jul 2021'!R30&gt;0,'AG Jul 2021'!T30&gt;0),IF(($C$5&lt;'AG Jul 2021'!T30),(0),($C$5-'AG Jul 2021'!T30)*'AG Jul 2021'!U30/100),IF(AND('AG Jul 2021'!R30&gt;0,'AG Jul 2021'!T30=""),IF(($C$5&lt;'AG Jul 2021'!R30+'AG Jul 2021'!P30),(0),(($C$5-('AG Jul 2021'!R30+'AG Jul 2021'!P30))*'AG Jul 2021'!S30/100)),IF(AND('AG Jul 2021'!P30&gt;0,'AG Jul 2021'!R30=""&gt;0),IF(($C$5&lt;'AG Jul 2021'!P30),(0),($C$5-'AG Jul 2021'!P30)*'AG Jul 2021'!Q30/100),0)))</f>
        <v>0</v>
      </c>
      <c r="I36" s="215">
        <f t="shared" ref="I36:I39" si="18">SUM(C36:H36)</f>
        <v>360.03099999999995</v>
      </c>
      <c r="J36" s="377">
        <f t="shared" ref="J36:J39" si="19">(I36-C36)*4</f>
        <v>1133.9999999999998</v>
      </c>
      <c r="K36" s="209">
        <f t="shared" ref="K36:K39" si="20">I36*4</f>
        <v>1440.1239999999998</v>
      </c>
      <c r="L36" s="181">
        <f t="shared" ref="L36:L39" si="21">K36*1.1</f>
        <v>1584.1363999999999</v>
      </c>
      <c r="M36" s="209">
        <f>'AG Jul 2021'!AZ30</f>
        <v>0</v>
      </c>
      <c r="N36" s="209">
        <f>'AG Jul 2021'!BA30</f>
        <v>0</v>
      </c>
      <c r="O36" s="209">
        <f>'AG Jul 2021'!BB30</f>
        <v>0</v>
      </c>
      <c r="P36" s="209">
        <f>'AG Jul 2021'!BC30</f>
        <v>0</v>
      </c>
      <c r="Q36" s="158" t="str">
        <f t="shared" ref="Q36:Q39" si="22">IF(SUM(M36:P36)=0,"No discount",IF(M36&gt;0,"Guaranteed off bill",IF(N36&gt;0,"Guaranteed off usage",IF(O36&gt;0,"Pay-on-time off bill","Pay-on-time off usage"))))</f>
        <v>No discount</v>
      </c>
      <c r="R36" s="158" t="str">
        <f t="shared" ref="R36:R39" si="23">IF(OR(A36="Origin Energy",A36="Red Energy",A36="Powershop"),"Inclusive","Exclusive")</f>
        <v>Exclusive</v>
      </c>
      <c r="S36" s="209">
        <f t="shared" ref="S36:S39" si="24">IF(AND(Q36="Guaranteed off bill",R36="Inclusive"),((K36*1.1)-((K36*1.1)*M36/100))/1.1,IF(AND(Q36="Guaranteed off usage",R36="Inclusive"),((K36*1.1)-((J36*1.1)*N36/100))/1.1,IF(AND(Q36="Guaranteed off bill",R36="Exclusive"),K36-(K36*M36/100),IF(AND(Q36="Guaranteed off usage",R36="Exclusive"),K36-(J36*N36/100),IF(R36="Inclusive",((K36*1.1))/1.1,K36)))))</f>
        <v>1440.1239999999998</v>
      </c>
      <c r="T36" s="209">
        <f t="shared" ref="T36:T39" si="25">IF(AND(Q36="Pay-on-time off bill",R36="Inclusive"),((S36*1.1)-((S36*1.1)*O36/100))/1.1,IF(AND(Q36="Pay-on-time off usage",R36="Inclusive"),((S36*1.1)-((J36*1.1)*P36/100))/1.1,IF(AND(Q36="Pay-on-time off bill",R36="Exclusive"),S36-(S36*O36/100),IF(AND(Q36="Pay-on-time off usage",R36="Exclusive"),S36-(J36*P36/100),IF(R36="Inclusive",((S36*1.1))/1.1,S36)))))</f>
        <v>1440.1239999999998</v>
      </c>
      <c r="U36" s="381">
        <f t="shared" ref="U36:U39" si="26">S36*1.1</f>
        <v>1584.1363999999999</v>
      </c>
      <c r="V36" s="381">
        <f t="shared" ref="V36:V39" si="27">T36*1.1</f>
        <v>1584.1363999999999</v>
      </c>
      <c r="W36" s="210">
        <f>'AG Jul 2021'!BL30</f>
        <v>0</v>
      </c>
      <c r="X36" s="211" t="str">
        <f>'AG Jul 2021'!BM30</f>
        <v>n</v>
      </c>
      <c r="Y36" s="419"/>
      <c r="Z36" s="419"/>
      <c r="AA36" s="419"/>
      <c r="AB36" s="419"/>
      <c r="AC36" s="419"/>
      <c r="AD36" s="419"/>
      <c r="AE36" s="419"/>
      <c r="AF36" s="419"/>
      <c r="AG36" s="419"/>
      <c r="AH36" s="419"/>
      <c r="AI36" s="419"/>
      <c r="AJ36" s="419"/>
      <c r="AK36" s="419"/>
      <c r="AL36" s="419"/>
      <c r="AM36" s="419"/>
      <c r="AN36" s="419"/>
      <c r="AO36" s="419"/>
      <c r="AP36" s="419"/>
      <c r="AQ36" s="419"/>
    </row>
    <row r="37" spans="1:43" x14ac:dyDescent="0.15">
      <c r="A37" s="163" t="str">
        <f>'AG Jul 2021'!K31</f>
        <v>Glow Power</v>
      </c>
      <c r="B37" s="158" t="str">
        <f>'AG Jul 2021'!L31</f>
        <v>Everyday Saver</v>
      </c>
      <c r="C37" s="215">
        <f>IF('AG Jul 2021'!BP31=0,91*'AG Jul 2021'!M31/100,(91*'AG Jul 2021'!M31/100)+'AG Jul 2021'!BP31/4)</f>
        <v>73.164000000000001</v>
      </c>
      <c r="D37" s="215">
        <f>IF('AG Jul 2021'!O31="",$C$5*'AG Jul 2021'!N31/100,IF($C$5&gt;='AG Jul 2021'!P31,('AG Jul 2021'!P31*'AG Jul 2021'!N31/100),($C$5*'AG Jul 2021'!N31/100)))</f>
        <v>298.49999999999994</v>
      </c>
      <c r="E37" s="215">
        <f>IF(AND('AG Jul 2021'!P31&gt;0,'AG Jul 2021'!R31&gt;0),IF($C$5&lt;'AG Jul 2021'!P31,0,IF($C$5&lt;=('AG Jul 2021'!R31+'AG Jul 2021'!P31),(($C$5-'AG Jul 2021'!P31)*'AG Jul 2021'!Q31/100),(('AG Jul 2021'!R31)*'AG Jul 2021'!Q31/100))),0)</f>
        <v>0</v>
      </c>
      <c r="F37" s="215">
        <f>IF(AND('AG Jul 2021'!Q31&gt;0,'AG Jul 2021'!S31&gt;0),IF($C$5&lt;('AG Jul 2021'!R31+'AG Jul 2021'!P31),0,IF($C$5&lt;=('AG Jul 2021'!T31+'AG Jul 2021'!R31+'AG Jul 2021'!P31),(($C$5-('AG Jul 2021'!R31+'AG Jul 2021'!P31))*'AG Jul 2021'!S31/100),('AG Jul 2021'!T31*'AG Jul 2021'!S31/100))),0)</f>
        <v>0</v>
      </c>
      <c r="G37" s="215">
        <v>0</v>
      </c>
      <c r="H37" s="215">
        <f>IF(AND('AG Jul 2021'!R31&gt;0,'AG Jul 2021'!T31&gt;0),IF(($C$5&lt;'AG Jul 2021'!T31),(0),($C$5-'AG Jul 2021'!T31)*'AG Jul 2021'!U31/100),IF(AND('AG Jul 2021'!R31&gt;0,'AG Jul 2021'!T31=""),IF(($C$5&lt;'AG Jul 2021'!R31+'AG Jul 2021'!P31),(0),(($C$5-('AG Jul 2021'!R31+'AG Jul 2021'!P31))*'AG Jul 2021'!S31/100)),IF(AND('AG Jul 2021'!P31&gt;0,'AG Jul 2021'!R31=""&gt;0),IF(($C$5&lt;'AG Jul 2021'!P31),(0),($C$5-'AG Jul 2021'!P31)*'AG Jul 2021'!Q31/100),0)))</f>
        <v>0</v>
      </c>
      <c r="I37" s="215">
        <f t="shared" si="18"/>
        <v>371.66399999999993</v>
      </c>
      <c r="J37" s="377">
        <f t="shared" si="19"/>
        <v>1193.9999999999998</v>
      </c>
      <c r="K37" s="209">
        <f t="shared" si="20"/>
        <v>1486.6559999999997</v>
      </c>
      <c r="L37" s="181">
        <f t="shared" si="21"/>
        <v>1635.3215999999998</v>
      </c>
      <c r="M37" s="209">
        <f>'AG Jul 2021'!AZ31</f>
        <v>0</v>
      </c>
      <c r="N37" s="209">
        <f>'AG Jul 2021'!BA31</f>
        <v>0</v>
      </c>
      <c r="O37" s="209">
        <f>'AG Jul 2021'!BB31</f>
        <v>0</v>
      </c>
      <c r="P37" s="209">
        <f>'AG Jul 2021'!BC31</f>
        <v>0</v>
      </c>
      <c r="Q37" s="158" t="str">
        <f t="shared" si="22"/>
        <v>No discount</v>
      </c>
      <c r="R37" s="158" t="str">
        <f t="shared" si="23"/>
        <v>Exclusive</v>
      </c>
      <c r="S37" s="209">
        <f t="shared" si="24"/>
        <v>1486.6559999999997</v>
      </c>
      <c r="T37" s="209">
        <f t="shared" si="25"/>
        <v>1486.6559999999997</v>
      </c>
      <c r="U37" s="381">
        <f t="shared" si="26"/>
        <v>1635.3215999999998</v>
      </c>
      <c r="V37" s="381">
        <f t="shared" si="27"/>
        <v>1635.3215999999998</v>
      </c>
      <c r="W37" s="210">
        <f>'AG Jul 2021'!BL31</f>
        <v>0</v>
      </c>
      <c r="X37" s="211" t="str">
        <f>'AG Jul 2021'!BM31</f>
        <v>n</v>
      </c>
      <c r="Y37" s="419"/>
      <c r="Z37" s="419"/>
      <c r="AA37" s="419"/>
      <c r="AB37" s="419"/>
      <c r="AC37" s="419"/>
      <c r="AD37" s="419"/>
      <c r="AE37" s="419"/>
      <c r="AF37" s="419"/>
      <c r="AG37" s="419"/>
      <c r="AH37" s="419"/>
      <c r="AI37" s="419"/>
      <c r="AJ37" s="419"/>
      <c r="AK37" s="419"/>
      <c r="AL37" s="419"/>
      <c r="AM37" s="419"/>
      <c r="AN37" s="419"/>
      <c r="AO37" s="419"/>
      <c r="AP37" s="419"/>
      <c r="AQ37" s="419"/>
    </row>
    <row r="38" spans="1:43" x14ac:dyDescent="0.15">
      <c r="A38" s="163" t="str">
        <f>'AG Jul 2021'!K32</f>
        <v>Locality Planning Energy</v>
      </c>
      <c r="B38" s="158" t="str">
        <f>'AG Jul 2021'!L32</f>
        <v>Principal Offer</v>
      </c>
      <c r="C38" s="215">
        <f>IF('AG Jul 2021'!BP32=0,91*'AG Jul 2021'!M32/100,(91*'AG Jul 2021'!M32/100)+'AG Jul 2021'!BP32/4)</f>
        <v>77.697454545454534</v>
      </c>
      <c r="D38" s="215">
        <f>IF('AG Jul 2021'!O32="",$C$5*'AG Jul 2021'!N32/100,IF($C$5&gt;='AG Jul 2021'!P32,('AG Jul 2021'!P32*'AG Jul 2021'!N32/100),($C$5*'AG Jul 2021'!N32/100)))</f>
        <v>276.81818181818181</v>
      </c>
      <c r="E38" s="215">
        <f>IF(AND('AG Jul 2021'!P32&gt;0,'AG Jul 2021'!R32&gt;0),IF($C$5&lt;'AG Jul 2021'!P32,0,IF($C$5&lt;=('AG Jul 2021'!R32+'AG Jul 2021'!P32),(($C$5-'AG Jul 2021'!P32)*'AG Jul 2021'!Q32/100),(('AG Jul 2021'!R32)*'AG Jul 2021'!Q32/100))),0)</f>
        <v>0</v>
      </c>
      <c r="F38" s="215">
        <f>IF(AND('AG Jul 2021'!Q32&gt;0,'AG Jul 2021'!S32&gt;0),IF($C$5&lt;('AG Jul 2021'!R32+'AG Jul 2021'!P32),0,IF($C$5&lt;=('AG Jul 2021'!T32+'AG Jul 2021'!R32+'AG Jul 2021'!P32),(($C$5-('AG Jul 2021'!R32+'AG Jul 2021'!P32))*'AG Jul 2021'!S32/100),('AG Jul 2021'!T32*'AG Jul 2021'!S32/100))),0)</f>
        <v>0</v>
      </c>
      <c r="G38" s="215">
        <v>0</v>
      </c>
      <c r="H38" s="215">
        <f>IF(AND('AG Jul 2021'!R32&gt;0,'AG Jul 2021'!T32&gt;0),IF(($C$5&lt;'AG Jul 2021'!T32),(0),($C$5-'AG Jul 2021'!T32)*'AG Jul 2021'!U32/100),IF(AND('AG Jul 2021'!R32&gt;0,'AG Jul 2021'!T32=""),IF(($C$5&lt;'AG Jul 2021'!R32+'AG Jul 2021'!P32),(0),(($C$5-('AG Jul 2021'!R32+'AG Jul 2021'!P32))*'AG Jul 2021'!S32/100)),IF(AND('AG Jul 2021'!P32&gt;0,'AG Jul 2021'!R32=""&gt;0),IF(($C$5&lt;'AG Jul 2021'!P32),(0),($C$5-'AG Jul 2021'!P32)*'AG Jul 2021'!Q32/100),0)))</f>
        <v>0</v>
      </c>
      <c r="I38" s="215">
        <f t="shared" si="18"/>
        <v>354.51563636363636</v>
      </c>
      <c r="J38" s="377">
        <f t="shared" si="19"/>
        <v>1107.2727272727273</v>
      </c>
      <c r="K38" s="209">
        <f t="shared" si="20"/>
        <v>1418.0625454545454</v>
      </c>
      <c r="L38" s="181">
        <f t="shared" si="21"/>
        <v>1559.8688000000002</v>
      </c>
      <c r="M38" s="209">
        <f>'AG Jul 2021'!AZ32</f>
        <v>0</v>
      </c>
      <c r="N38" s="209">
        <f>'AG Jul 2021'!BA32</f>
        <v>0</v>
      </c>
      <c r="O38" s="209">
        <f>'AG Jul 2021'!BB32</f>
        <v>0</v>
      </c>
      <c r="P38" s="209">
        <f>'AG Jul 2021'!BC32</f>
        <v>0</v>
      </c>
      <c r="Q38" s="158" t="str">
        <f t="shared" si="22"/>
        <v>No discount</v>
      </c>
      <c r="R38" s="158" t="str">
        <f t="shared" si="23"/>
        <v>Exclusive</v>
      </c>
      <c r="S38" s="209">
        <f t="shared" si="24"/>
        <v>1418.0625454545454</v>
      </c>
      <c r="T38" s="209">
        <f t="shared" si="25"/>
        <v>1418.0625454545454</v>
      </c>
      <c r="U38" s="381">
        <f t="shared" si="26"/>
        <v>1559.8688000000002</v>
      </c>
      <c r="V38" s="381">
        <f t="shared" si="27"/>
        <v>1559.8688000000002</v>
      </c>
      <c r="W38" s="210">
        <f>'AG Jul 2021'!BL32</f>
        <v>0</v>
      </c>
      <c r="X38" s="211" t="str">
        <f>'AG Jul 2021'!BM32</f>
        <v>n</v>
      </c>
      <c r="Y38" s="419"/>
      <c r="Z38" s="419"/>
      <c r="AA38" s="419"/>
      <c r="AB38" s="419"/>
      <c r="AC38" s="419"/>
      <c r="AD38" s="419"/>
      <c r="AE38" s="419"/>
      <c r="AF38" s="419"/>
      <c r="AG38" s="419"/>
      <c r="AH38" s="419"/>
      <c r="AI38" s="419"/>
      <c r="AJ38" s="419"/>
      <c r="AK38" s="419"/>
      <c r="AL38" s="419"/>
      <c r="AM38" s="419"/>
      <c r="AN38" s="419"/>
      <c r="AO38" s="419"/>
      <c r="AP38" s="419"/>
      <c r="AQ38" s="419"/>
    </row>
    <row r="39" spans="1:43" ht="15" thickBot="1" x14ac:dyDescent="0.2">
      <c r="A39" s="204" t="str">
        <f>'AG Jul 2021'!K33</f>
        <v>Radian Energy</v>
      </c>
      <c r="B39" s="205" t="str">
        <f>'AG Jul 2021'!L33</f>
        <v>Grid to Go</v>
      </c>
      <c r="C39" s="216">
        <f>IF('AG Jul 2021'!BP33=0,91*'AG Jul 2021'!M33/100,(91*'AG Jul 2021'!M33/100)+'AG Jul 2021'!BP33/4)</f>
        <v>72.23745454545454</v>
      </c>
      <c r="D39" s="216">
        <f>IF('AG Jul 2021'!O33="",$C$5*'AG Jul 2021'!N33/100,IF($C$5&gt;='AG Jul 2021'!P33,('AG Jul 2021'!P33*'AG Jul 2021'!N33/100),($C$5*'AG Jul 2021'!N33/100)))</f>
        <v>307.5</v>
      </c>
      <c r="E39" s="216">
        <f>IF(AND('AG Jul 2021'!P33&gt;0,'AG Jul 2021'!R33&gt;0),IF($C$5&lt;'AG Jul 2021'!P33,0,IF($C$5&lt;=('AG Jul 2021'!R33+'AG Jul 2021'!P33),(($C$5-'AG Jul 2021'!P33)*'AG Jul 2021'!Q33/100),(('AG Jul 2021'!R33)*'AG Jul 2021'!Q33/100))),0)</f>
        <v>0</v>
      </c>
      <c r="F39" s="216">
        <f>IF(AND('AG Jul 2021'!Q33&gt;0,'AG Jul 2021'!S33&gt;0),IF($C$5&lt;('AG Jul 2021'!R33+'AG Jul 2021'!P33),0,IF($C$5&lt;=('AG Jul 2021'!T33+'AG Jul 2021'!R33+'AG Jul 2021'!P33),(($C$5-('AG Jul 2021'!R33+'AG Jul 2021'!P33))*'AG Jul 2021'!S33/100),('AG Jul 2021'!T33*'AG Jul 2021'!S33/100))),0)</f>
        <v>0</v>
      </c>
      <c r="G39" s="216">
        <v>0</v>
      </c>
      <c r="H39" s="216">
        <f>IF(AND('AG Jul 2021'!R33&gt;0,'AG Jul 2021'!T33&gt;0),IF(($C$5&lt;'AG Jul 2021'!T33),(0),($C$5-'AG Jul 2021'!T33)*'AG Jul 2021'!U33/100),IF(AND('AG Jul 2021'!R33&gt;0,'AG Jul 2021'!T33=""),IF(($C$5&lt;'AG Jul 2021'!R33+'AG Jul 2021'!P33),(0),(($C$5-('AG Jul 2021'!R33+'AG Jul 2021'!P33))*'AG Jul 2021'!S33/100)),IF(AND('AG Jul 2021'!P33&gt;0,'AG Jul 2021'!R33=""&gt;0),IF(($C$5&lt;'AG Jul 2021'!P33),(0),($C$5-'AG Jul 2021'!P33)*'AG Jul 2021'!Q33/100),0)))</f>
        <v>0</v>
      </c>
      <c r="I39" s="216">
        <f t="shared" si="18"/>
        <v>379.73745454545451</v>
      </c>
      <c r="J39" s="380">
        <f t="shared" si="19"/>
        <v>1230</v>
      </c>
      <c r="K39" s="212">
        <f t="shared" si="20"/>
        <v>1518.949818181818</v>
      </c>
      <c r="L39" s="191">
        <f t="shared" si="21"/>
        <v>1670.8448000000001</v>
      </c>
      <c r="M39" s="212">
        <f>'AG Jul 2021'!AZ33</f>
        <v>0</v>
      </c>
      <c r="N39" s="212">
        <f>'AG Jul 2021'!BA33</f>
        <v>0</v>
      </c>
      <c r="O39" s="212">
        <f>'AG Jul 2021'!BB33</f>
        <v>0</v>
      </c>
      <c r="P39" s="212">
        <f>'AG Jul 2021'!BC33</f>
        <v>0</v>
      </c>
      <c r="Q39" s="205" t="str">
        <f t="shared" si="22"/>
        <v>No discount</v>
      </c>
      <c r="R39" s="205" t="str">
        <f t="shared" si="23"/>
        <v>Exclusive</v>
      </c>
      <c r="S39" s="212">
        <f t="shared" si="24"/>
        <v>1518.949818181818</v>
      </c>
      <c r="T39" s="212">
        <f t="shared" si="25"/>
        <v>1518.949818181818</v>
      </c>
      <c r="U39" s="382">
        <f t="shared" si="26"/>
        <v>1670.8448000000001</v>
      </c>
      <c r="V39" s="382">
        <f t="shared" si="27"/>
        <v>1670.8448000000001</v>
      </c>
      <c r="W39" s="213">
        <f>'AG Jul 2021'!BL33</f>
        <v>0</v>
      </c>
      <c r="X39" s="214" t="str">
        <f>'AG Jul 2021'!BM33</f>
        <v>n</v>
      </c>
      <c r="Y39" s="419"/>
      <c r="Z39" s="419"/>
      <c r="AA39" s="419"/>
      <c r="AB39" s="419"/>
      <c r="AC39" s="419"/>
      <c r="AD39" s="419"/>
      <c r="AE39" s="419"/>
      <c r="AF39" s="419"/>
      <c r="AG39" s="419"/>
      <c r="AH39" s="419"/>
      <c r="AI39" s="419"/>
      <c r="AJ39" s="419"/>
      <c r="AK39" s="419"/>
      <c r="AL39" s="419"/>
      <c r="AM39" s="419"/>
      <c r="AN39" s="419"/>
      <c r="AO39" s="419"/>
      <c r="AP39" s="419"/>
      <c r="AQ39" s="419"/>
    </row>
    <row r="40" spans="1:43" customFormat="1" x14ac:dyDescent="0.15">
      <c r="A40" s="411"/>
      <c r="B40" s="411"/>
      <c r="C40" s="411"/>
      <c r="D40" s="411"/>
      <c r="E40" s="411"/>
      <c r="F40" s="411"/>
      <c r="G40" s="411"/>
      <c r="H40" s="411"/>
      <c r="I40" s="411"/>
      <c r="J40" s="411"/>
      <c r="K40" s="411"/>
      <c r="L40" s="411"/>
      <c r="M40" s="411"/>
      <c r="N40" s="411"/>
      <c r="O40" s="411"/>
      <c r="P40" s="411"/>
      <c r="Q40" s="411"/>
      <c r="R40" s="411"/>
      <c r="S40" s="411"/>
      <c r="T40" s="411"/>
      <c r="U40" s="411"/>
      <c r="V40" s="411"/>
      <c r="W40" s="411"/>
      <c r="X40" s="411"/>
      <c r="Y40" s="419"/>
      <c r="Z40" s="419"/>
      <c r="AA40" s="419"/>
      <c r="AB40" s="419"/>
      <c r="AC40" s="419"/>
      <c r="AD40" s="419"/>
      <c r="AE40" s="419"/>
      <c r="AF40" s="419"/>
      <c r="AG40" s="419"/>
      <c r="AH40" s="419"/>
      <c r="AI40" s="419"/>
      <c r="AJ40" s="419"/>
      <c r="AK40" s="419"/>
      <c r="AL40" s="419"/>
      <c r="AM40" s="419"/>
      <c r="AN40" s="419"/>
      <c r="AO40" s="419"/>
      <c r="AP40" s="419"/>
      <c r="AQ40" s="419"/>
    </row>
    <row r="41" spans="1:43" customFormat="1" ht="15" thickBot="1" x14ac:dyDescent="0.2">
      <c r="A41" s="411"/>
      <c r="B41" s="411"/>
      <c r="C41" s="411"/>
      <c r="D41" s="411"/>
      <c r="E41" s="411"/>
      <c r="F41" s="411"/>
      <c r="G41" s="411"/>
      <c r="H41" s="411"/>
      <c r="I41" s="411"/>
      <c r="J41" s="411"/>
      <c r="K41" s="411"/>
      <c r="L41" s="411"/>
      <c r="M41" s="411"/>
      <c r="N41" s="411"/>
      <c r="O41" s="411"/>
      <c r="P41" s="411"/>
      <c r="Q41" s="411"/>
      <c r="R41" s="411"/>
      <c r="S41" s="411"/>
      <c r="T41" s="411"/>
      <c r="U41" s="411"/>
      <c r="V41" s="411"/>
      <c r="W41" s="411"/>
      <c r="X41" s="411"/>
      <c r="Y41" s="419"/>
      <c r="Z41" s="419"/>
      <c r="AA41" s="419"/>
      <c r="AB41" s="419"/>
      <c r="AC41" s="419"/>
      <c r="AD41" s="419"/>
      <c r="AE41" s="419"/>
      <c r="AF41" s="419"/>
      <c r="AG41" s="419"/>
      <c r="AH41" s="419"/>
      <c r="AI41" s="419"/>
      <c r="AJ41" s="419"/>
      <c r="AK41" s="419"/>
      <c r="AL41" s="419"/>
      <c r="AM41" s="419"/>
      <c r="AN41" s="419"/>
      <c r="AO41" s="419"/>
      <c r="AP41" s="419"/>
      <c r="AQ41" s="419"/>
    </row>
    <row r="42" spans="1:43" x14ac:dyDescent="0.15">
      <c r="A42" s="166" t="s">
        <v>1370</v>
      </c>
      <c r="B42" s="167"/>
      <c r="C42" s="167"/>
      <c r="D42" s="167"/>
      <c r="E42" s="167"/>
      <c r="F42" s="167"/>
      <c r="G42" s="167"/>
      <c r="H42" s="167"/>
      <c r="I42" s="167"/>
      <c r="J42" s="167"/>
      <c r="K42" s="167"/>
      <c r="L42" s="167"/>
      <c r="M42" s="167"/>
      <c r="N42" s="167"/>
      <c r="O42" s="167"/>
      <c r="P42" s="167"/>
      <c r="Q42" s="167"/>
      <c r="R42" s="167"/>
      <c r="S42" s="167"/>
      <c r="T42" s="167"/>
      <c r="U42" s="167"/>
      <c r="V42" s="167"/>
      <c r="W42" s="167"/>
      <c r="X42" s="173"/>
      <c r="Y42" s="419"/>
      <c r="Z42" s="419"/>
      <c r="AA42" s="419"/>
      <c r="AB42" s="419"/>
      <c r="AC42" s="419"/>
      <c r="AD42" s="419"/>
      <c r="AE42" s="419"/>
      <c r="AF42" s="419"/>
      <c r="AG42" s="419"/>
      <c r="AH42" s="419"/>
      <c r="AI42" s="419"/>
      <c r="AJ42" s="419"/>
      <c r="AK42" s="419"/>
      <c r="AL42" s="419"/>
      <c r="AM42" s="419"/>
      <c r="AN42" s="419"/>
      <c r="AO42" s="419"/>
      <c r="AP42" s="419"/>
      <c r="AQ42" s="419"/>
    </row>
    <row r="43" spans="1:43" x14ac:dyDescent="0.15">
      <c r="A43" s="168" t="s">
        <v>692</v>
      </c>
      <c r="B43" s="78"/>
      <c r="C43" s="164">
        <v>2000</v>
      </c>
      <c r="D43" s="78"/>
      <c r="E43" s="78"/>
      <c r="F43" s="78"/>
      <c r="G43" s="78"/>
      <c r="H43" s="78"/>
      <c r="I43" s="78"/>
      <c r="J43" s="78"/>
      <c r="K43" s="78"/>
      <c r="L43" s="78"/>
      <c r="M43" s="78"/>
      <c r="N43" s="78"/>
      <c r="O43" s="78"/>
      <c r="P43" s="78"/>
      <c r="Q43" s="78"/>
      <c r="R43" s="78"/>
      <c r="S43" s="78"/>
      <c r="T43" s="78"/>
      <c r="U43" s="78"/>
      <c r="V43" s="78"/>
      <c r="W43" s="78"/>
      <c r="X43" s="174"/>
      <c r="Y43" s="419"/>
      <c r="Z43" s="419"/>
      <c r="AA43" s="419"/>
      <c r="AB43" s="419"/>
      <c r="AC43" s="419"/>
      <c r="AD43" s="419"/>
      <c r="AE43" s="419"/>
      <c r="AF43" s="419"/>
      <c r="AG43" s="419"/>
      <c r="AH43" s="419"/>
      <c r="AI43" s="419"/>
      <c r="AJ43" s="419"/>
      <c r="AK43" s="419"/>
      <c r="AL43" s="419"/>
      <c r="AM43" s="419"/>
      <c r="AN43" s="419"/>
      <c r="AO43" s="419"/>
      <c r="AP43" s="419"/>
      <c r="AQ43" s="419"/>
    </row>
    <row r="44" spans="1:43" x14ac:dyDescent="0.15">
      <c r="A44" s="168" t="s">
        <v>652</v>
      </c>
      <c r="B44" s="78"/>
      <c r="C44" s="165">
        <v>0.7</v>
      </c>
      <c r="D44" s="78"/>
      <c r="E44" s="78"/>
      <c r="F44" s="78"/>
      <c r="G44" s="78"/>
      <c r="H44" s="78"/>
      <c r="I44" s="78"/>
      <c r="J44" s="78"/>
      <c r="K44" s="78"/>
      <c r="L44" s="78"/>
      <c r="M44" s="78"/>
      <c r="N44" s="78"/>
      <c r="O44" s="78"/>
      <c r="P44" s="78"/>
      <c r="Q44" s="78"/>
      <c r="R44" s="78"/>
      <c r="S44" s="78"/>
      <c r="T44" s="78"/>
      <c r="U44" s="78"/>
      <c r="V44" s="78"/>
      <c r="W44" s="78"/>
      <c r="X44" s="174"/>
      <c r="Y44" s="419"/>
      <c r="Z44" s="419"/>
      <c r="AA44" s="419"/>
      <c r="AB44" s="419"/>
      <c r="AC44" s="419"/>
      <c r="AD44" s="419"/>
      <c r="AE44" s="419"/>
      <c r="AF44" s="419"/>
      <c r="AG44" s="419"/>
      <c r="AH44" s="419"/>
      <c r="AI44" s="419"/>
      <c r="AJ44" s="419"/>
      <c r="AK44" s="419"/>
      <c r="AL44" s="419"/>
      <c r="AM44" s="419"/>
      <c r="AN44" s="419"/>
      <c r="AO44" s="419"/>
      <c r="AP44" s="419"/>
      <c r="AQ44" s="419"/>
    </row>
    <row r="45" spans="1:43" x14ac:dyDescent="0.15">
      <c r="A45" s="168" t="s">
        <v>344</v>
      </c>
      <c r="B45" s="78"/>
      <c r="C45" s="165">
        <v>0.3</v>
      </c>
      <c r="D45" s="78"/>
      <c r="E45" s="78"/>
      <c r="F45" s="78"/>
      <c r="G45" s="78"/>
      <c r="H45" s="78"/>
      <c r="I45" s="78"/>
      <c r="J45" s="78"/>
      <c r="K45" s="78"/>
      <c r="L45" s="78"/>
      <c r="M45" s="78"/>
      <c r="N45" s="78"/>
      <c r="O45" s="78"/>
      <c r="P45" s="78"/>
      <c r="Q45" s="78"/>
      <c r="R45" s="78"/>
      <c r="S45" s="78"/>
      <c r="T45" s="78"/>
      <c r="U45" s="78"/>
      <c r="V45" s="78"/>
      <c r="W45" s="78"/>
      <c r="X45" s="174"/>
      <c r="Y45" s="419"/>
      <c r="Z45" s="419"/>
      <c r="AA45" s="419"/>
      <c r="AB45" s="419"/>
      <c r="AC45" s="419"/>
      <c r="AD45" s="419"/>
      <c r="AE45" s="419"/>
      <c r="AF45" s="419"/>
      <c r="AG45" s="419"/>
      <c r="AH45" s="419"/>
      <c r="AI45" s="419"/>
      <c r="AJ45" s="419"/>
      <c r="AK45" s="419"/>
      <c r="AL45" s="419"/>
      <c r="AM45" s="419"/>
      <c r="AN45" s="419"/>
      <c r="AO45" s="419"/>
      <c r="AP45" s="419"/>
      <c r="AQ45" s="419"/>
    </row>
    <row r="46" spans="1:43" x14ac:dyDescent="0.15">
      <c r="A46" s="371"/>
      <c r="B46" s="222"/>
      <c r="C46" s="222"/>
      <c r="D46" s="222"/>
      <c r="E46" s="222"/>
      <c r="F46" s="222"/>
      <c r="G46" s="222"/>
      <c r="H46" s="222"/>
      <c r="I46" s="222"/>
      <c r="J46" s="222"/>
      <c r="K46" s="222"/>
      <c r="L46" s="222"/>
      <c r="M46" s="222"/>
      <c r="N46" s="222"/>
      <c r="O46" s="222"/>
      <c r="P46" s="222"/>
      <c r="Q46" s="222"/>
      <c r="R46" s="222"/>
      <c r="S46" s="222"/>
      <c r="T46" s="222"/>
      <c r="U46" s="222"/>
      <c r="V46" s="222"/>
      <c r="W46" s="222"/>
      <c r="X46" s="372"/>
      <c r="Y46" s="419"/>
      <c r="Z46" s="419"/>
      <c r="AA46" s="419"/>
      <c r="AB46" s="419"/>
      <c r="AC46" s="419"/>
      <c r="AD46" s="419"/>
      <c r="AE46" s="419"/>
      <c r="AF46" s="419"/>
      <c r="AG46" s="419"/>
      <c r="AH46" s="419"/>
      <c r="AI46" s="419"/>
      <c r="AJ46" s="419"/>
      <c r="AK46" s="419"/>
      <c r="AL46" s="419"/>
      <c r="AM46" s="419"/>
      <c r="AN46" s="419"/>
      <c r="AO46" s="419"/>
      <c r="AP46" s="419"/>
      <c r="AQ46" s="419"/>
    </row>
    <row r="47" spans="1:43" ht="75" x14ac:dyDescent="0.15">
      <c r="A47" s="363" t="s">
        <v>248</v>
      </c>
      <c r="B47" s="364" t="s">
        <v>249</v>
      </c>
      <c r="C47" s="365" t="s">
        <v>250</v>
      </c>
      <c r="D47" s="365" t="s">
        <v>251</v>
      </c>
      <c r="E47" s="365" t="s">
        <v>597</v>
      </c>
      <c r="F47" s="365" t="s">
        <v>598</v>
      </c>
      <c r="G47" s="365" t="s">
        <v>398</v>
      </c>
      <c r="H47" s="366" t="s">
        <v>1371</v>
      </c>
      <c r="I47" s="365" t="s">
        <v>746</v>
      </c>
      <c r="J47" s="373" t="s">
        <v>1363</v>
      </c>
      <c r="K47" s="374" t="s">
        <v>600</v>
      </c>
      <c r="L47" s="367" t="s">
        <v>1070</v>
      </c>
      <c r="M47" s="368" t="s">
        <v>361</v>
      </c>
      <c r="N47" s="368" t="s">
        <v>1340</v>
      </c>
      <c r="O47" s="368" t="s">
        <v>275</v>
      </c>
      <c r="P47" s="368" t="s">
        <v>1342</v>
      </c>
      <c r="Q47" s="375" t="s">
        <v>1364</v>
      </c>
      <c r="R47" s="375" t="s">
        <v>1365</v>
      </c>
      <c r="S47" s="376" t="s">
        <v>1366</v>
      </c>
      <c r="T47" s="376" t="s">
        <v>1367</v>
      </c>
      <c r="U47" s="369" t="s">
        <v>1368</v>
      </c>
      <c r="V47" s="369" t="s">
        <v>1369</v>
      </c>
      <c r="W47" s="368" t="s">
        <v>276</v>
      </c>
      <c r="X47" s="370" t="s">
        <v>509</v>
      </c>
      <c r="Y47" s="419"/>
      <c r="Z47" s="419"/>
      <c r="AA47" s="419"/>
      <c r="AB47" s="419"/>
      <c r="AC47" s="419"/>
      <c r="AD47" s="419"/>
      <c r="AE47" s="419"/>
      <c r="AF47" s="419"/>
      <c r="AG47" s="419"/>
      <c r="AH47" s="419"/>
      <c r="AI47" s="419"/>
      <c r="AJ47" s="419"/>
      <c r="AK47" s="419"/>
      <c r="AL47" s="419"/>
      <c r="AM47" s="419"/>
      <c r="AN47" s="419"/>
      <c r="AO47" s="419"/>
      <c r="AP47" s="419"/>
      <c r="AQ47" s="419"/>
    </row>
    <row r="48" spans="1:43" x14ac:dyDescent="0.15">
      <c r="A48" s="163" t="str">
        <f>'AG Jul 2021'!K34</f>
        <v>Energy Locals</v>
      </c>
      <c r="B48" s="158" t="str">
        <f>'AG Jul 2021'!L34</f>
        <v>Online Member</v>
      </c>
      <c r="C48" s="215">
        <f>IF('AG Jul 2021'!BP34=0,91*'AG Jul 2021'!M34/100,(91*'AG Jul 2021'!M34/100)+'AG Jul 2021'!BP34/4)</f>
        <v>70.772727272727266</v>
      </c>
      <c r="D48" s="215">
        <f>IF('AG Jul 2021'!O34="",$C$43*$C$44*'AG Jul 2021'!N34/100,IF($C$43*$C$44&gt;='AG Jul 2021'!P34,('AG Jul 2021'!P34*'AG Jul 2021'!N34/100),($C$43*$C$44*'AG Jul 2021'!N34/100)))</f>
        <v>246.90909090909085</v>
      </c>
      <c r="E48" s="215">
        <f>IF(AND('AG Jul 2021'!P34&gt;0,'AG Jul 2021'!R34&gt;0),IF($C$43*$C$44&lt;'AG Jul 2021'!P34,0,IF($C$43*$C$44&lt;=('AG Jul 2021'!R34+'AG Jul 2021'!P34),(($C$43*$C$44-'AG Jul 2021'!P34)*'AG Jul 2021'!Q34/100),(('AG Jul 2021'!R34)*'AG Jul 2021'!Q34/100))),0)</f>
        <v>0</v>
      </c>
      <c r="F48" s="215">
        <f>IF(AND('AG Jul 2021'!Q18&gt;0,'AG Jul 2021'!S18&gt;0),IF($C$43*$C$44&lt;('AG Jul 2021'!R18+'AG Jul 2021'!P18),0,IF($C$43*$C$44&lt;=('AG Jul 2021'!T18+'AG Jul 2021'!R18+'AG Jul 2021'!P18),(($C$43*$C$44-('AG Jul 2021'!R18+'AG Jul 2021'!P18))*'AG Jul 2021'!S18/100),('AG Jul 2021'!T18*'AG Jul 2021'!S18/100))),0)</f>
        <v>0</v>
      </c>
      <c r="G48" s="215">
        <f>IF(AND('AG Jul 2021'!R34&gt;0,'AG Jul 2021'!T34&gt;0),IF(($C$43*$C$44&lt;'AG Jul 2021'!T34),(0),($C$43*$C$44*'AG Jul 2021'!T34)*'AG Jul 2021'!U34/100),IF(AND('AG Jul 2021'!R34&gt;0,'AG Jul 2021'!T34=""),IF(($C$43*$C$44&lt;'AG Jul 2021'!R34+'AG Jul 2021'!P34),(0),(($C$43*$C$44-('AG Jul 2021'!R34+'AG Jul 2021'!P34))*'AG Jul 2021'!S34/100)),IF(AND('AG Jul 2021'!P34&gt;0,'AG Jul 2021'!R34=""&gt;0),IF(($C$43*$C$44&lt;'AG Jul 2021'!P34),(0),($C$43*$C$44-'AG Jul 2021'!P34)*'AG Jul 2021'!Q34/100),0)))</f>
        <v>0</v>
      </c>
      <c r="H48" s="215">
        <f>($C$43*$C$45)*'AG Jul 2021'!AE34/100</f>
        <v>60</v>
      </c>
      <c r="I48" s="215">
        <f>SUM(C48:H48)</f>
        <v>377.68181818181813</v>
      </c>
      <c r="J48" s="377">
        <f>(I48-C48)*4</f>
        <v>1227.6363636363635</v>
      </c>
      <c r="K48" s="209">
        <f>I48*4</f>
        <v>1510.7272727272725</v>
      </c>
      <c r="L48" s="181">
        <f t="shared" ref="L48:L74" si="28">K48*1.1</f>
        <v>1661.8</v>
      </c>
      <c r="M48" s="209">
        <f>'AG Jul 2021'!AZ34</f>
        <v>0</v>
      </c>
      <c r="N48" s="209">
        <f>'AG Jul 2021'!BA34</f>
        <v>0</v>
      </c>
      <c r="O48" s="209">
        <f>'AG Jul 2021'!BB34</f>
        <v>0</v>
      </c>
      <c r="P48" s="209">
        <f>'AG Jul 2021'!BC34</f>
        <v>0</v>
      </c>
      <c r="Q48" s="378" t="str">
        <f t="shared" ref="Q48:Q74" si="29">IF(SUM(M48:P48)=0,"No discount",IF(M48&gt;0,"Guaranteed off bill",IF(N48&gt;0,"Guaranteed off usage",IF(O48&gt;0,"Pay-on-time off bill","Pay-on-time off usage"))))</f>
        <v>No discount</v>
      </c>
      <c r="R48" s="378" t="str">
        <f t="shared" ref="R48:R74" si="30">IF(OR(A48="Origin Energy",A48="Red Energy",A48="Powershop"),"Inclusive","Exclusive")</f>
        <v>Exclusive</v>
      </c>
      <c r="S48" s="379">
        <f>IF(AND(Q48="Guaranteed off bill",R48="Inclusive"),((K48*1.1)-((K48*1.1)*M48/100))/1.1,IF(AND(Q48="Guaranteed off usage",R48="Inclusive"),((K48*1.1)-((J48*1.1)*N48/100))/1.1,IF(AND(Q48="Guaranteed off bill",R48="Exclusive"),K48-(K48*M48/100),IF(AND(Q48="Guaranteed off usage",R48="Exclusive"),K48-(J48*N48/100),IF(R48="Inclusive",((K48*1.1))/1.1,K48)))))</f>
        <v>1510.7272727272725</v>
      </c>
      <c r="T48" s="209">
        <f>IF(AND(Q48="Pay-on-time off bill",R48="Inclusive"),((S48*1.1)-((S48*1.1)*O48/100))/1.1,IF(AND(Q48="Pay-on-time off usage",R48="Inclusive"),((S48*1.1)-((J48*1.1)*P48/100))/1.1,IF(AND(Q48="Pay-on-time off bill",R48="Exclusive"),S48-(S48*O48/100),IF(AND(Q48="Pay-on-time off usage",R48="Exclusive"),S48-(J48*P48/100),IF(R48="Inclusive",((S48*1.1))/1.1,S48)))))</f>
        <v>1510.7272727272725</v>
      </c>
      <c r="U48" s="383">
        <f>S48*1.1</f>
        <v>1661.8</v>
      </c>
      <c r="V48" s="383">
        <f>T48*1.1</f>
        <v>1661.8</v>
      </c>
      <c r="W48" s="210">
        <f>'AG Jul 2021'!BL34</f>
        <v>0</v>
      </c>
      <c r="X48" s="211" t="str">
        <f>'AG Jul 2021'!BM34</f>
        <v>n</v>
      </c>
      <c r="Y48" s="419"/>
      <c r="Z48" s="419"/>
      <c r="AA48" s="419"/>
      <c r="AB48" s="419"/>
      <c r="AC48" s="419"/>
      <c r="AD48" s="419"/>
      <c r="AE48" s="419"/>
      <c r="AF48" s="419"/>
      <c r="AG48" s="419"/>
      <c r="AH48" s="419"/>
      <c r="AI48" s="419"/>
      <c r="AJ48" s="419"/>
      <c r="AK48" s="419"/>
      <c r="AL48" s="419"/>
      <c r="AM48" s="419"/>
      <c r="AN48" s="419"/>
      <c r="AO48" s="419"/>
      <c r="AP48" s="419"/>
      <c r="AQ48" s="419"/>
    </row>
    <row r="49" spans="1:43" x14ac:dyDescent="0.15">
      <c r="A49" s="163" t="str">
        <f>'AG Jul 2021'!K35</f>
        <v>AGL</v>
      </c>
      <c r="B49" s="158" t="str">
        <f>'AG Jul 2021'!L35</f>
        <v>Super Saver</v>
      </c>
      <c r="C49" s="215">
        <f>IF('AG Jul 2021'!BP35=0,91*'AG Jul 2021'!M35/100,(91*'AG Jul 2021'!M35/100)+'AG Jul 2021'!BP35/4)</f>
        <v>67.795000000000002</v>
      </c>
      <c r="D49" s="215">
        <f>IF('AG Jul 2021'!O35="",$C$43*$C$44*'AG Jul 2021'!N35/100,IF($C$43*$C$44&gt;='AG Jul 2021'!P35,('AG Jul 2021'!P35*'AG Jul 2021'!N35/100),($C$43*$C$44*'AG Jul 2021'!N35/100)))</f>
        <v>274.90909090909093</v>
      </c>
      <c r="E49" s="215">
        <f>IF(AND('AG Jul 2021'!P35&gt;0,'AG Jul 2021'!R35&gt;0),IF($C$43*$C$44&lt;'AG Jul 2021'!P35,0,IF($C$43*$C$44&lt;=('AG Jul 2021'!R35+'AG Jul 2021'!P35),(($C$43*$C$44-'AG Jul 2021'!P35)*'AG Jul 2021'!Q35/100),(('AG Jul 2021'!R35)*'AG Jul 2021'!Q35/100))),0)</f>
        <v>0</v>
      </c>
      <c r="F49" s="215">
        <f>IF(AND('AG Jul 2021'!Q34&gt;0,'AG Jul 2021'!S34&gt;0),IF($C$43*$C$44&lt;('AG Jul 2021'!R34+'AG Jul 2021'!P34),0,IF($C$43*$C$44&lt;=('AG Jul 2021'!T34+'AG Jul 2021'!R34+'AG Jul 2021'!P34),(($C$43*$C$44-('AG Jul 2021'!R34+'AG Jul 2021'!P34))*'AG Jul 2021'!S34/100),('AG Jul 2021'!T34*'AG Jul 2021'!S34/100))),0)</f>
        <v>0</v>
      </c>
      <c r="G49" s="215">
        <f>IF(AND('AG Jul 2021'!R35&gt;0,'AG Jul 2021'!T35&gt;0),IF(($C$43*$C$44&lt;'AG Jul 2021'!T35),(0),($C$43*$C$44*'AG Jul 2021'!T35)*'AG Jul 2021'!U35/100),IF(AND('AG Jul 2021'!R35&gt;0,'AG Jul 2021'!T35=""),IF(($C$43*$C$44&lt;'AG Jul 2021'!R35+'AG Jul 2021'!P35),(0),(($C$43*$C$44-('AG Jul 2021'!R35+'AG Jul 2021'!P35))*'AG Jul 2021'!S35/100)),IF(AND('AG Jul 2021'!P35&gt;0,'AG Jul 2021'!R35=""&gt;0),IF(($C$43*$C$44&lt;'AG Jul 2021'!P35),(0),($C$43*$C$44-'AG Jul 2021'!P35)*'AG Jul 2021'!Q35/100),0)))</f>
        <v>0</v>
      </c>
      <c r="H49" s="215">
        <f>($C$43*$C$45)*'AG Jul 2021'!AE35/100</f>
        <v>63.054545454545448</v>
      </c>
      <c r="I49" s="215">
        <f t="shared" ref="I49:I62" si="31">SUM(C49:H49)</f>
        <v>405.75863636363641</v>
      </c>
      <c r="J49" s="377">
        <f t="shared" ref="J49:J74" si="32">(I49-C49)*4</f>
        <v>1351.8545454545456</v>
      </c>
      <c r="K49" s="209">
        <f t="shared" ref="K49:K74" si="33">I49*4</f>
        <v>1623.0345454545457</v>
      </c>
      <c r="L49" s="181">
        <f t="shared" si="28"/>
        <v>1785.3380000000004</v>
      </c>
      <c r="M49" s="209">
        <f>'AG Jul 2021'!AZ35</f>
        <v>0</v>
      </c>
      <c r="N49" s="209">
        <f>'AG Jul 2021'!BA35</f>
        <v>0</v>
      </c>
      <c r="O49" s="209">
        <f>'AG Jul 2021'!BB35</f>
        <v>0</v>
      </c>
      <c r="P49" s="209">
        <f>'AG Jul 2021'!BC35</f>
        <v>0</v>
      </c>
      <c r="Q49" s="378" t="str">
        <f t="shared" si="29"/>
        <v>No discount</v>
      </c>
      <c r="R49" s="378" t="str">
        <f t="shared" si="30"/>
        <v>Exclusive</v>
      </c>
      <c r="S49" s="379">
        <f t="shared" ref="S49:S74" si="34">IF(AND(Q49="Guaranteed off bill",R49="Inclusive"),((K49*1.1)-((K49*1.1)*M49/100))/1.1,IF(AND(Q49="Guaranteed off usage",R49="Inclusive"),((K49*1.1)-((J49*1.1)*N49/100))/1.1,IF(AND(Q49="Guaranteed off bill",R49="Exclusive"),K49-(K49*M49/100),IF(AND(Q49="Guaranteed off usage",R49="Exclusive"),K49-(J49*N49/100),IF(R49="Inclusive",((K49*1.1))/1.1,K49)))))</f>
        <v>1623.0345454545457</v>
      </c>
      <c r="T49" s="209">
        <f t="shared" ref="T49:T74" si="35">IF(AND(Q49="Pay-on-time off bill",R49="Inclusive"),((S49*1.1)-((S49*1.1)*O49/100))/1.1,IF(AND(Q49="Pay-on-time off usage",R49="Inclusive"),((S49*1.1)-((J49*1.1)*P49/100))/1.1,IF(AND(Q49="Pay-on-time off bill",R49="Exclusive"),S49-(S49*O49/100),IF(AND(Q49="Pay-on-time off usage",R49="Exclusive"),S49-(J49*P49/100),IF(R49="Inclusive",((S49*1.1))/1.1,S49)))))</f>
        <v>1623.0345454545457</v>
      </c>
      <c r="U49" s="381">
        <f t="shared" ref="U49:V63" si="36">S49*1.1</f>
        <v>1785.3380000000004</v>
      </c>
      <c r="V49" s="381">
        <f t="shared" si="36"/>
        <v>1785.3380000000004</v>
      </c>
      <c r="W49" s="210">
        <f>'AG Jul 2021'!BL35</f>
        <v>0</v>
      </c>
      <c r="X49" s="211" t="str">
        <f>'AG Jul 2021'!BM35</f>
        <v>n</v>
      </c>
      <c r="Y49" s="419"/>
      <c r="Z49" s="419"/>
      <c r="AA49" s="419"/>
      <c r="AB49" s="419"/>
      <c r="AC49" s="419"/>
      <c r="AD49" s="419"/>
      <c r="AE49" s="419"/>
      <c r="AF49" s="419"/>
      <c r="AG49" s="419"/>
      <c r="AH49" s="419"/>
      <c r="AI49" s="419"/>
      <c r="AJ49" s="419"/>
      <c r="AK49" s="419"/>
      <c r="AL49" s="419"/>
      <c r="AM49" s="419"/>
      <c r="AN49" s="419"/>
      <c r="AO49" s="419"/>
      <c r="AP49" s="419"/>
      <c r="AQ49" s="419"/>
    </row>
    <row r="50" spans="1:43" x14ac:dyDescent="0.15">
      <c r="A50" s="163" t="str">
        <f>'AG Jul 2021'!K36</f>
        <v>Alinta Energy</v>
      </c>
      <c r="B50" s="158" t="str">
        <f>'AG Jul 2021'!L36</f>
        <v>Home Deal</v>
      </c>
      <c r="C50" s="215">
        <f>IF('AG Jul 2021'!BP36=0,91*'AG Jul 2021'!M36/100,(91*'AG Jul 2021'!M36/100)+'AG Jul 2021'!BP36/4)</f>
        <v>55.509999999999991</v>
      </c>
      <c r="D50" s="215">
        <f>IF('AG Jul 2021'!O36="",$C$43*$C$44*'AG Jul 2021'!N36/100,IF($C$43*$C$44&gt;='AG Jul 2021'!P36,('AG Jul 2021'!P36*'AG Jul 2021'!N36/100),($C$43*$C$44*'AG Jul 2021'!N36/100)))</f>
        <v>265.99999999999994</v>
      </c>
      <c r="E50" s="215">
        <f>IF(AND('AG Jul 2021'!P36&gt;0,'AG Jul 2021'!R36&gt;0),IF($C$43*$C$44&lt;'AG Jul 2021'!P36,0,IF($C$43*$C$44&lt;=('AG Jul 2021'!R36+'AG Jul 2021'!P36),(($C$43*$C$44-'AG Jul 2021'!P36)*'AG Jul 2021'!Q36/100),(('AG Jul 2021'!R36)*'AG Jul 2021'!Q36/100))),0)</f>
        <v>0</v>
      </c>
      <c r="F50" s="215">
        <f>IF(AND('AG Jul 2021'!Q35&gt;0,'AG Jul 2021'!S35&gt;0),IF($C$43*$C$44&lt;('AG Jul 2021'!R35+'AG Jul 2021'!P35),0,IF($C$43*$C$44&lt;=('AG Jul 2021'!T35+'AG Jul 2021'!R35+'AG Jul 2021'!P35),(($C$43*$C$44-('AG Jul 2021'!R35+'AG Jul 2021'!P35))*'AG Jul 2021'!S35/100),('AG Jul 2021'!T35*'AG Jul 2021'!S35/100))),0)</f>
        <v>0</v>
      </c>
      <c r="G50" s="215">
        <f>IF(AND('AG Jul 2021'!R36&gt;0,'AG Jul 2021'!T36&gt;0),IF(($C$43*$C$44&lt;'AG Jul 2021'!T36),(0),($C$43*$C$44*'AG Jul 2021'!T36)*'AG Jul 2021'!U36/100),IF(AND('AG Jul 2021'!R36&gt;0,'AG Jul 2021'!T36=""),IF(($C$43*$C$44&lt;'AG Jul 2021'!R36+'AG Jul 2021'!P36),(0),(($C$43*$C$44-('AG Jul 2021'!R36+'AG Jul 2021'!P36))*'AG Jul 2021'!S36/100)),IF(AND('AG Jul 2021'!P36&gt;0,'AG Jul 2021'!R36=""&gt;0),IF(($C$43*$C$44&lt;'AG Jul 2021'!P36),(0),($C$43*$C$44-'AG Jul 2021'!P36)*'AG Jul 2021'!Q36/100),0)))</f>
        <v>0</v>
      </c>
      <c r="H50" s="215">
        <f>($C$43*$C$45)*'AG Jul 2021'!AE36/100</f>
        <v>55.74545454545455</v>
      </c>
      <c r="I50" s="215">
        <f t="shared" si="31"/>
        <v>377.25545454545448</v>
      </c>
      <c r="J50" s="377">
        <f t="shared" si="32"/>
        <v>1286.981818181818</v>
      </c>
      <c r="K50" s="209">
        <f t="shared" si="33"/>
        <v>1509.0218181818179</v>
      </c>
      <c r="L50" s="181">
        <f t="shared" si="28"/>
        <v>1659.9239999999998</v>
      </c>
      <c r="M50" s="209">
        <f>'AG Jul 2021'!AZ36</f>
        <v>0</v>
      </c>
      <c r="N50" s="209">
        <f>'AG Jul 2021'!BA36</f>
        <v>0</v>
      </c>
      <c r="O50" s="209">
        <f>'AG Jul 2021'!BB36</f>
        <v>0</v>
      </c>
      <c r="P50" s="209">
        <f>'AG Jul 2021'!BC36</f>
        <v>0</v>
      </c>
      <c r="Q50" s="378" t="str">
        <f t="shared" si="29"/>
        <v>No discount</v>
      </c>
      <c r="R50" s="378" t="str">
        <f t="shared" si="30"/>
        <v>Exclusive</v>
      </c>
      <c r="S50" s="379">
        <f t="shared" si="34"/>
        <v>1509.0218181818179</v>
      </c>
      <c r="T50" s="209">
        <f t="shared" si="35"/>
        <v>1509.0218181818179</v>
      </c>
      <c r="U50" s="381">
        <f t="shared" si="36"/>
        <v>1659.9239999999998</v>
      </c>
      <c r="V50" s="381">
        <f t="shared" si="36"/>
        <v>1659.9239999999998</v>
      </c>
      <c r="W50" s="210">
        <f>'AG Jul 2021'!BL36</f>
        <v>0</v>
      </c>
      <c r="X50" s="211" t="str">
        <f>'AG Jul 2021'!BM36</f>
        <v>n</v>
      </c>
      <c r="Y50" s="419"/>
      <c r="Z50" s="419"/>
      <c r="AA50" s="419"/>
      <c r="AB50" s="419"/>
      <c r="AC50" s="419"/>
      <c r="AD50" s="419"/>
      <c r="AE50" s="419"/>
      <c r="AF50" s="419"/>
      <c r="AG50" s="419"/>
      <c r="AH50" s="419"/>
      <c r="AI50" s="419"/>
      <c r="AJ50" s="419"/>
      <c r="AK50" s="419"/>
      <c r="AL50" s="419"/>
      <c r="AM50" s="419"/>
      <c r="AN50" s="419"/>
      <c r="AO50" s="419"/>
      <c r="AP50" s="419"/>
      <c r="AQ50" s="419"/>
    </row>
    <row r="51" spans="1:43" x14ac:dyDescent="0.15">
      <c r="A51" s="163" t="str">
        <f>'AG Jul 2021'!K37</f>
        <v>CovaU</v>
      </c>
      <c r="B51" s="158" t="str">
        <f>'AG Jul 2021'!L37</f>
        <v>Freedom Plus</v>
      </c>
      <c r="C51" s="215">
        <f>IF('AG Jul 2021'!BP37=0,91*'AG Jul 2021'!M37/100,(91*'AG Jul 2021'!M37/100)+'AG Jul 2021'!BP37/4)</f>
        <v>80.989999999999995</v>
      </c>
      <c r="D51" s="215">
        <f>IF('AG Jul 2021'!O37="",$C$43*$C$44*'AG Jul 2021'!N37/100,IF($C$43*$C$44&gt;='AG Jul 2021'!P37,('AG Jul 2021'!P37*'AG Jul 2021'!N37/100),($C$43*$C$44*'AG Jul 2021'!N37/100)))</f>
        <v>373.8</v>
      </c>
      <c r="E51" s="215">
        <f>IF(AND('AG Jul 2021'!P37&gt;0,'AG Jul 2021'!R37&gt;0),IF($C$43*$C$44&lt;'AG Jul 2021'!P37,0,IF($C$43*$C$44&lt;=('AG Jul 2021'!R37+'AG Jul 2021'!P37),(($C$43*$C$44-'AG Jul 2021'!P37)*'AG Jul 2021'!Q37/100),(('AG Jul 2021'!R37)*'AG Jul 2021'!Q37/100))),0)</f>
        <v>0</v>
      </c>
      <c r="F51" s="215">
        <f>IF(AND('AG Jul 2021'!Q36&gt;0,'AG Jul 2021'!S36&gt;0),IF($C$43*$C$44&lt;('AG Jul 2021'!R36+'AG Jul 2021'!P36),0,IF($C$43*$C$44&lt;=('AG Jul 2021'!T36+'AG Jul 2021'!R36+'AG Jul 2021'!P36),(($C$43*$C$44-('AG Jul 2021'!R36+'AG Jul 2021'!P36))*'AG Jul 2021'!S36/100),('AG Jul 2021'!T36*'AG Jul 2021'!S36/100))),0)</f>
        <v>0</v>
      </c>
      <c r="G51" s="215">
        <f>IF(AND('AG Jul 2021'!R37&gt;0,'AG Jul 2021'!T37&gt;0),IF(($C$43*$C$44&lt;'AG Jul 2021'!T37),(0),($C$43*$C$44*'AG Jul 2021'!T37)*'AG Jul 2021'!U37/100),IF(AND('AG Jul 2021'!R37&gt;0,'AG Jul 2021'!T37=""),IF(($C$43*$C$44&lt;'AG Jul 2021'!R37+'AG Jul 2021'!P37),(0),(($C$43*$C$44-('AG Jul 2021'!R37+'AG Jul 2021'!P37))*'AG Jul 2021'!S37/100)),IF(AND('AG Jul 2021'!P37&gt;0,'AG Jul 2021'!R37=""&gt;0),IF(($C$43*$C$44&lt;'AG Jul 2021'!P37),(0),($C$43*$C$44-'AG Jul 2021'!P37)*'AG Jul 2021'!Q37/100),0)))</f>
        <v>0</v>
      </c>
      <c r="H51" s="215">
        <f>($C$43*$C$45)*'AG Jul 2021'!AE37/100</f>
        <v>108</v>
      </c>
      <c r="I51" s="215">
        <f t="shared" si="31"/>
        <v>562.79</v>
      </c>
      <c r="J51" s="377">
        <f t="shared" si="32"/>
        <v>1927.1999999999998</v>
      </c>
      <c r="K51" s="209">
        <f t="shared" si="33"/>
        <v>2251.16</v>
      </c>
      <c r="L51" s="181">
        <f t="shared" si="28"/>
        <v>2476.2759999999998</v>
      </c>
      <c r="M51" s="209">
        <f>'AG Jul 2021'!AZ37</f>
        <v>20</v>
      </c>
      <c r="N51" s="209">
        <f>'AG Jul 2021'!BA37</f>
        <v>0</v>
      </c>
      <c r="O51" s="209">
        <f>'AG Jul 2021'!BB37</f>
        <v>0</v>
      </c>
      <c r="P51" s="209">
        <f>'AG Jul 2021'!BC37</f>
        <v>0</v>
      </c>
      <c r="Q51" s="378" t="str">
        <f t="shared" si="29"/>
        <v>Guaranteed off bill</v>
      </c>
      <c r="R51" s="378" t="str">
        <f t="shared" si="30"/>
        <v>Exclusive</v>
      </c>
      <c r="S51" s="379">
        <f t="shared" si="34"/>
        <v>1800.9279999999999</v>
      </c>
      <c r="T51" s="209">
        <f t="shared" si="35"/>
        <v>1800.9279999999999</v>
      </c>
      <c r="U51" s="381">
        <f t="shared" si="36"/>
        <v>1981.0208</v>
      </c>
      <c r="V51" s="381">
        <f t="shared" si="36"/>
        <v>1981.0208</v>
      </c>
      <c r="W51" s="210">
        <f>'AG Jul 2021'!BL37</f>
        <v>0</v>
      </c>
      <c r="X51" s="211" t="str">
        <f>'AG Jul 2021'!BM37</f>
        <v>n</v>
      </c>
      <c r="Y51" s="419"/>
      <c r="Z51" s="419"/>
      <c r="AA51" s="419"/>
      <c r="AB51" s="419"/>
      <c r="AC51" s="419"/>
      <c r="AD51" s="419"/>
      <c r="AE51" s="419"/>
      <c r="AF51" s="419"/>
      <c r="AG51" s="419"/>
      <c r="AH51" s="419"/>
      <c r="AI51" s="419"/>
      <c r="AJ51" s="419"/>
      <c r="AK51" s="419"/>
      <c r="AL51" s="419"/>
      <c r="AM51" s="419"/>
      <c r="AN51" s="419"/>
      <c r="AO51" s="419"/>
      <c r="AP51" s="419"/>
      <c r="AQ51" s="419"/>
    </row>
    <row r="52" spans="1:43" x14ac:dyDescent="0.15">
      <c r="A52" s="163" t="str">
        <f>'AG Jul 2021'!K38</f>
        <v>Diamond Energy</v>
      </c>
      <c r="B52" s="158" t="str">
        <f>'AG Jul 2021'!L38</f>
        <v>Renewable Saver POT</v>
      </c>
      <c r="C52" s="215">
        <f>IF('AG Jul 2021'!BP38=0,91*'AG Jul 2021'!M38/100,(91*'AG Jul 2021'!M38/100)+'AG Jul 2021'!BP38/4)</f>
        <v>84.084000000000003</v>
      </c>
      <c r="D52" s="215">
        <f>IF('AG Jul 2021'!O38="",$C$43*$C$44*'AG Jul 2021'!N38/100,IF($C$43*$C$44&gt;='AG Jul 2021'!P38,('AG Jul 2021'!P38*'AG Jul 2021'!N38/100),($C$43*$C$44*'AG Jul 2021'!N38/100)))</f>
        <v>77.699999999999989</v>
      </c>
      <c r="E52" s="215">
        <f>IF(AND('AG Jul 2021'!P38&gt;0,'AG Jul 2021'!R38&gt;0),IF($C$43*$C$44&lt;'AG Jul 2021'!P38,0,IF($C$43*$C$44&lt;=('AG Jul 2021'!R38+'AG Jul 2021'!P38),(($C$43*$C$44-'AG Jul 2021'!P38)*'AG Jul 2021'!Q38/100),(('AG Jul 2021'!R38)*'AG Jul 2021'!Q38/100))),0)</f>
        <v>0</v>
      </c>
      <c r="F52" s="215">
        <f>IF(AND('AG Jul 2021'!Q37&gt;0,'AG Jul 2021'!S37&gt;0),IF($C$43*$C$44&lt;('AG Jul 2021'!R37+'AG Jul 2021'!P37),0,IF($C$43*$C$44&lt;=('AG Jul 2021'!T37+'AG Jul 2021'!R37+'AG Jul 2021'!P37),(($C$43*$C$44-('AG Jul 2021'!R37+'AG Jul 2021'!P37))*'AG Jul 2021'!S37/100),('AG Jul 2021'!T37*'AG Jul 2021'!S37/100))),0)</f>
        <v>0</v>
      </c>
      <c r="G52" s="215">
        <f>IF(AND('AG Jul 2021'!R38&gt;0,'AG Jul 2021'!T38&gt;0),IF(($C$43*$C$44&lt;'AG Jul 2021'!T38),(0),($C$43*$C$44*'AG Jul 2021'!T38)*'AG Jul 2021'!U38/100),IF(AND('AG Jul 2021'!R38&gt;0,'AG Jul 2021'!T38=""),IF(($C$43*$C$44&lt;'AG Jul 2021'!R38+'AG Jul 2021'!P38),(0),(($C$43*$C$44-('AG Jul 2021'!R38+'AG Jul 2021'!P38))*'AG Jul 2021'!S38/100)),IF(AND('AG Jul 2021'!P38&gt;0,'AG Jul 2021'!R38=""&gt;0),IF(($C$43*$C$44&lt;'AG Jul 2021'!P38),(0),($C$43*$C$44-'AG Jul 2021'!P38)*'AG Jul 2021'!Q38/100),0)))</f>
        <v>306.89999999999998</v>
      </c>
      <c r="H52" s="215">
        <f>($C$43*$C$45)*'AG Jul 2021'!AE38/100</f>
        <v>86.999999999999986</v>
      </c>
      <c r="I52" s="215">
        <f t="shared" si="31"/>
        <v>555.68399999999997</v>
      </c>
      <c r="J52" s="377">
        <f t="shared" si="32"/>
        <v>1886.3999999999999</v>
      </c>
      <c r="K52" s="209">
        <f t="shared" si="33"/>
        <v>2222.7359999999999</v>
      </c>
      <c r="L52" s="181">
        <f t="shared" si="28"/>
        <v>2445.0095999999999</v>
      </c>
      <c r="M52" s="209">
        <f>'AG Jul 2021'!AZ38</f>
        <v>0</v>
      </c>
      <c r="N52" s="209">
        <f>'AG Jul 2021'!BA38</f>
        <v>0</v>
      </c>
      <c r="O52" s="209">
        <f>'AG Jul 2021'!BB38</f>
        <v>7</v>
      </c>
      <c r="P52" s="209">
        <f>'AG Jul 2021'!BC38</f>
        <v>0</v>
      </c>
      <c r="Q52" s="378" t="str">
        <f t="shared" si="29"/>
        <v>Pay-on-time off bill</v>
      </c>
      <c r="R52" s="378" t="str">
        <f t="shared" si="30"/>
        <v>Exclusive</v>
      </c>
      <c r="S52" s="379">
        <f t="shared" si="34"/>
        <v>2222.7359999999999</v>
      </c>
      <c r="T52" s="209">
        <f t="shared" si="35"/>
        <v>2067.1444799999999</v>
      </c>
      <c r="U52" s="381">
        <f t="shared" si="36"/>
        <v>2445.0095999999999</v>
      </c>
      <c r="V52" s="381">
        <f t="shared" si="36"/>
        <v>2273.8589280000001</v>
      </c>
      <c r="W52" s="210">
        <f>'AG Jul 2021'!BL38</f>
        <v>0</v>
      </c>
      <c r="X52" s="211" t="str">
        <f>'AG Jul 2021'!BM38</f>
        <v>n</v>
      </c>
      <c r="Y52" s="419"/>
      <c r="Z52" s="419"/>
      <c r="AA52" s="419"/>
      <c r="AB52" s="419"/>
      <c r="AC52" s="419"/>
      <c r="AD52" s="419"/>
      <c r="AE52" s="419"/>
      <c r="AF52" s="419"/>
      <c r="AG52" s="419"/>
      <c r="AH52" s="419"/>
      <c r="AI52" s="419"/>
      <c r="AJ52" s="419"/>
      <c r="AK52" s="419"/>
      <c r="AL52" s="419"/>
      <c r="AM52" s="419"/>
      <c r="AN52" s="419"/>
      <c r="AO52" s="419"/>
      <c r="AP52" s="419"/>
      <c r="AQ52" s="419"/>
    </row>
    <row r="53" spans="1:43" x14ac:dyDescent="0.15">
      <c r="A53" s="163" t="str">
        <f>'AG Jul 2021'!K39</f>
        <v>Dodo Power &amp; Gas</v>
      </c>
      <c r="B53" s="158" t="str">
        <f>'AG Jul 2021'!L39</f>
        <v>Market offer</v>
      </c>
      <c r="C53" s="215">
        <f>IF('AG Jul 2021'!BP39=0,91*'AG Jul 2021'!M39/100,(91*'AG Jul 2021'!M39/100)+'AG Jul 2021'!BP39/4)</f>
        <v>83.653818181818167</v>
      </c>
      <c r="D53" s="215">
        <f>IF('AG Jul 2021'!O39="",$C$43*$C$44*'AG Jul 2021'!N39/100,IF($C$43*$C$44&gt;='AG Jul 2021'!P39,('AG Jul 2021'!P39*'AG Jul 2021'!N39/100),($C$43*$C$44*'AG Jul 2021'!N39/100)))</f>
        <v>277.32727272727266</v>
      </c>
      <c r="E53" s="215">
        <f>IF(AND('AG Jul 2021'!P39&gt;0,'AG Jul 2021'!R39&gt;0),IF($C$43*$C$44&lt;'AG Jul 2021'!P39,0,IF($C$43*$C$44&lt;=('AG Jul 2021'!R39+'AG Jul 2021'!P39),(($C$43*$C$44-'AG Jul 2021'!P39)*'AG Jul 2021'!Q39/100),(('AG Jul 2021'!R39)*'AG Jul 2021'!Q39/100))),0)</f>
        <v>0</v>
      </c>
      <c r="F53" s="215">
        <f>IF(AND('AG Jul 2021'!Q38&gt;0,'AG Jul 2021'!S38&gt;0),IF($C$43*$C$44&lt;('AG Jul 2021'!R38+'AG Jul 2021'!P38),0,IF($C$43*$C$44&lt;=('AG Jul 2021'!T38+'AG Jul 2021'!R38+'AG Jul 2021'!P38),(($C$43*$C$44-('AG Jul 2021'!R38+'AG Jul 2021'!P38))*'AG Jul 2021'!S38/100),('AG Jul 2021'!T38*'AG Jul 2021'!S38/100))),0)</f>
        <v>0</v>
      </c>
      <c r="G53" s="215">
        <f>IF(AND('AG Jul 2021'!R39&gt;0,'AG Jul 2021'!T39&gt;0),IF(($C$43*$C$44&lt;'AG Jul 2021'!T39),(0),($C$43*$C$44*'AG Jul 2021'!T39)*'AG Jul 2021'!U39/100),IF(AND('AG Jul 2021'!R39&gt;0,'AG Jul 2021'!T39=""),IF(($C$43*$C$44&lt;'AG Jul 2021'!R39+'AG Jul 2021'!P39),(0),(($C$43*$C$44-('AG Jul 2021'!R39+'AG Jul 2021'!P39))*'AG Jul 2021'!S39/100)),IF(AND('AG Jul 2021'!P39&gt;0,'AG Jul 2021'!R39=""&gt;0),IF(($C$43*$C$44&lt;'AG Jul 2021'!P39),(0),($C$43*$C$44-'AG Jul 2021'!P39)*'AG Jul 2021'!Q39/100),0)))</f>
        <v>0</v>
      </c>
      <c r="H53" s="215">
        <f>($C$43*$C$45)*'AG Jul 2021'!AE39/100</f>
        <v>79.309090909090898</v>
      </c>
      <c r="I53" s="215">
        <f t="shared" si="31"/>
        <v>440.29018181818174</v>
      </c>
      <c r="J53" s="377">
        <f t="shared" si="32"/>
        <v>1426.5454545454543</v>
      </c>
      <c r="K53" s="209">
        <f t="shared" si="33"/>
        <v>1761.1607272727269</v>
      </c>
      <c r="L53" s="181">
        <f t="shared" si="28"/>
        <v>1937.2767999999999</v>
      </c>
      <c r="M53" s="209">
        <f>'AG Jul 2021'!AZ39</f>
        <v>0</v>
      </c>
      <c r="N53" s="209">
        <f>'AG Jul 2021'!BA39</f>
        <v>0</v>
      </c>
      <c r="O53" s="209">
        <f>'AG Jul 2021'!BB39</f>
        <v>0</v>
      </c>
      <c r="P53" s="209">
        <f>'AG Jul 2021'!BC39</f>
        <v>0</v>
      </c>
      <c r="Q53" s="378" t="str">
        <f t="shared" si="29"/>
        <v>No discount</v>
      </c>
      <c r="R53" s="378" t="str">
        <f t="shared" si="30"/>
        <v>Exclusive</v>
      </c>
      <c r="S53" s="379">
        <f t="shared" si="34"/>
        <v>1761.1607272727269</v>
      </c>
      <c r="T53" s="209">
        <f t="shared" si="35"/>
        <v>1761.1607272727269</v>
      </c>
      <c r="U53" s="381">
        <f t="shared" si="36"/>
        <v>1937.2767999999999</v>
      </c>
      <c r="V53" s="381">
        <f t="shared" si="36"/>
        <v>1937.2767999999999</v>
      </c>
      <c r="W53" s="210">
        <f>'AG Jul 2021'!BL39</f>
        <v>0</v>
      </c>
      <c r="X53" s="211" t="str">
        <f>'AG Jul 2021'!BM39</f>
        <v>n</v>
      </c>
      <c r="Y53" s="419"/>
      <c r="Z53" s="419"/>
      <c r="AA53" s="419"/>
      <c r="AB53" s="419"/>
      <c r="AC53" s="419"/>
      <c r="AD53" s="419"/>
      <c r="AE53" s="419"/>
      <c r="AF53" s="419"/>
      <c r="AG53" s="419"/>
      <c r="AH53" s="419"/>
      <c r="AI53" s="419"/>
      <c r="AJ53" s="419"/>
      <c r="AK53" s="419"/>
      <c r="AL53" s="419"/>
      <c r="AM53" s="419"/>
      <c r="AN53" s="419"/>
      <c r="AO53" s="419"/>
      <c r="AP53" s="419"/>
      <c r="AQ53" s="419"/>
    </row>
    <row r="54" spans="1:43" x14ac:dyDescent="0.15">
      <c r="A54" s="163" t="str">
        <f>'AG Jul 2021'!K40</f>
        <v>EnergyAustralia</v>
      </c>
      <c r="B54" s="158" t="str">
        <f>'AG Jul 2021'!L40</f>
        <v>Total Plan Home</v>
      </c>
      <c r="C54" s="215">
        <f>IF('AG Jul 2021'!BP40=0,91*'AG Jul 2021'!M40/100,(91*'AG Jul 2021'!M40/100)+'AG Jul 2021'!BP40/4)</f>
        <v>77.349999999999994</v>
      </c>
      <c r="D54" s="215">
        <f>IF('AG Jul 2021'!O40="",$C$43*$C$44*'AG Jul 2021'!N40/100,IF($C$43*$C$44&gt;='AG Jul 2021'!P40,('AG Jul 2021'!P40*'AG Jul 2021'!N40/100),($C$43*$C$44*'AG Jul 2021'!N40/100)))</f>
        <v>349.74545454545455</v>
      </c>
      <c r="E54" s="215">
        <f>IF(AND('AG Jul 2021'!P40&gt;0,'AG Jul 2021'!R40&gt;0),IF($C$43*$C$44&lt;'AG Jul 2021'!P40,0,IF($C$43*$C$44&lt;=('AG Jul 2021'!R40+'AG Jul 2021'!P40),(($C$43*$C$44-'AG Jul 2021'!P40)*'AG Jul 2021'!Q40/100),(('AG Jul 2021'!R40)*'AG Jul 2021'!Q40/100))),0)</f>
        <v>0</v>
      </c>
      <c r="F54" s="215">
        <f>IF(AND('AG Jul 2021'!Q39&gt;0,'AG Jul 2021'!S39&gt;0),IF($C$43*$C$44&lt;('AG Jul 2021'!R39+'AG Jul 2021'!P39),0,IF($C$43*$C$44&lt;=('AG Jul 2021'!T39+'AG Jul 2021'!R39+'AG Jul 2021'!P39),(($C$43*$C$44-('AG Jul 2021'!R39+'AG Jul 2021'!P39))*'AG Jul 2021'!S39/100),('AG Jul 2021'!T39*'AG Jul 2021'!S39/100))),0)</f>
        <v>0</v>
      </c>
      <c r="G54" s="215">
        <f>IF(AND('AG Jul 2021'!R40&gt;0,'AG Jul 2021'!T40&gt;0),IF(($C$43*$C$44&lt;'AG Jul 2021'!T40),(0),($C$43*$C$44*'AG Jul 2021'!T40)*'AG Jul 2021'!U40/100),IF(AND('AG Jul 2021'!R40&gt;0,'AG Jul 2021'!T40=""),IF(($C$43*$C$44&lt;'AG Jul 2021'!R40+'AG Jul 2021'!P40),(0),(($C$43*$C$44-('AG Jul 2021'!R40+'AG Jul 2021'!P40))*'AG Jul 2021'!S40/100)),IF(AND('AG Jul 2021'!P40&gt;0,'AG Jul 2021'!R40=""&gt;0),IF(($C$43*$C$44&lt;'AG Jul 2021'!P40),(0),($C$43*$C$44-'AG Jul 2021'!P40)*'AG Jul 2021'!Q40/100),0)))</f>
        <v>0</v>
      </c>
      <c r="H54" s="215">
        <f>($C$43*$C$45)*'AG Jul 2021'!AE40/100</f>
        <v>60.218181818181812</v>
      </c>
      <c r="I54" s="215">
        <f t="shared" si="31"/>
        <v>487.31363636363636</v>
      </c>
      <c r="J54" s="377">
        <f t="shared" si="32"/>
        <v>1639.8545454545456</v>
      </c>
      <c r="K54" s="209">
        <f t="shared" si="33"/>
        <v>1949.2545454545455</v>
      </c>
      <c r="L54" s="181">
        <f t="shared" si="28"/>
        <v>2144.1800000000003</v>
      </c>
      <c r="M54" s="209">
        <f>'AG Jul 2021'!AZ40</f>
        <v>16</v>
      </c>
      <c r="N54" s="209">
        <f>'AG Jul 2021'!BA40</f>
        <v>0</v>
      </c>
      <c r="O54" s="209">
        <f>'AG Jul 2021'!BB40</f>
        <v>0</v>
      </c>
      <c r="P54" s="209">
        <f>'AG Jul 2021'!BC40</f>
        <v>0</v>
      </c>
      <c r="Q54" s="378" t="str">
        <f t="shared" si="29"/>
        <v>Guaranteed off bill</v>
      </c>
      <c r="R54" s="378" t="str">
        <f t="shared" si="30"/>
        <v>Exclusive</v>
      </c>
      <c r="S54" s="379">
        <f t="shared" si="34"/>
        <v>1637.3738181818183</v>
      </c>
      <c r="T54" s="209">
        <f t="shared" si="35"/>
        <v>1637.3738181818183</v>
      </c>
      <c r="U54" s="381">
        <f t="shared" si="36"/>
        <v>1801.1112000000003</v>
      </c>
      <c r="V54" s="381">
        <f t="shared" si="36"/>
        <v>1801.1112000000003</v>
      </c>
      <c r="W54" s="210">
        <f>'AG Jul 2021'!BL40</f>
        <v>0</v>
      </c>
      <c r="X54" s="211" t="str">
        <f>'AG Jul 2021'!BM40</f>
        <v>n</v>
      </c>
      <c r="Y54" s="419"/>
      <c r="Z54" s="419"/>
      <c r="AA54" s="419"/>
      <c r="AB54" s="419"/>
      <c r="AC54" s="419"/>
      <c r="AD54" s="419"/>
      <c r="AE54" s="419"/>
      <c r="AF54" s="419"/>
      <c r="AG54" s="419"/>
      <c r="AH54" s="419"/>
      <c r="AI54" s="419"/>
      <c r="AJ54" s="419"/>
      <c r="AK54" s="419"/>
      <c r="AL54" s="419"/>
      <c r="AM54" s="419"/>
      <c r="AN54" s="419"/>
      <c r="AO54" s="419"/>
      <c r="AP54" s="419"/>
      <c r="AQ54" s="419"/>
    </row>
    <row r="55" spans="1:43" x14ac:dyDescent="0.15">
      <c r="A55" s="163" t="str">
        <f>'AG Jul 2021'!K41</f>
        <v>Mojo Power</v>
      </c>
      <c r="B55" s="158" t="str">
        <f>'AG Jul 2021'!L41</f>
        <v>Single Minded</v>
      </c>
      <c r="C55" s="215">
        <f>IF('AG Jul 2021'!BP41=0,91*'AG Jul 2021'!M41/100,(91*'AG Jul 2021'!M41/100)+'AG Jul 2021'!BP41/4)</f>
        <v>81.254727272727266</v>
      </c>
      <c r="D55" s="215">
        <f>IF('AG Jul 2021'!O41="",$C$43*$C$44*'AG Jul 2021'!N41/100,IF($C$43*$C$44&gt;='AG Jul 2021'!P41,('AG Jul 2021'!P41*'AG Jul 2021'!N41/100),($C$43*$C$44*'AG Jul 2021'!N41/100)))</f>
        <v>285.21818181818179</v>
      </c>
      <c r="E55" s="215">
        <f>IF(AND('AG Jul 2021'!P41&gt;0,'AG Jul 2021'!R41&gt;0),IF($C$43*$C$44&lt;'AG Jul 2021'!P41,0,IF($C$43*$C$44&lt;=('AG Jul 2021'!R41+'AG Jul 2021'!P41),(($C$43*$C$44-'AG Jul 2021'!P41)*'AG Jul 2021'!Q41/100),(('AG Jul 2021'!R41)*'AG Jul 2021'!Q41/100))),0)</f>
        <v>0</v>
      </c>
      <c r="F55" s="215">
        <f>IF(AND('AG Jul 2021'!Q40&gt;0,'AG Jul 2021'!S40&gt;0),IF($C$43*$C$44&lt;('AG Jul 2021'!R40+'AG Jul 2021'!P40),0,IF($C$43*$C$44&lt;=('AG Jul 2021'!T40+'AG Jul 2021'!R40+'AG Jul 2021'!P40),(($C$43*$C$44-('AG Jul 2021'!R40+'AG Jul 2021'!P40))*'AG Jul 2021'!S40/100),('AG Jul 2021'!T40*'AG Jul 2021'!S40/100))),0)</f>
        <v>0</v>
      </c>
      <c r="G55" s="215">
        <f>IF(AND('AG Jul 2021'!R41&gt;0,'AG Jul 2021'!T41&gt;0),IF(($C$43*$C$44&lt;'AG Jul 2021'!T41),(0),($C$43*$C$44*'AG Jul 2021'!T41)*'AG Jul 2021'!U41/100),IF(AND('AG Jul 2021'!R41&gt;0,'AG Jul 2021'!T41=""),IF(($C$43*$C$44&lt;'AG Jul 2021'!R41+'AG Jul 2021'!P41),(0),(($C$43*$C$44-('AG Jul 2021'!R41+'AG Jul 2021'!P41))*'AG Jul 2021'!S41/100)),IF(AND('AG Jul 2021'!P41&gt;0,'AG Jul 2021'!R41=""&gt;0),IF(($C$43*$C$44&lt;'AG Jul 2021'!P41),(0),($C$43*$C$44-'AG Jul 2021'!P41)*'AG Jul 2021'!Q41/100),0)))</f>
        <v>0</v>
      </c>
      <c r="H55" s="215">
        <f>($C$43*$C$45)*'AG Jul 2021'!AE41/100</f>
        <v>72.818181818181813</v>
      </c>
      <c r="I55" s="215">
        <f t="shared" si="31"/>
        <v>439.29109090909088</v>
      </c>
      <c r="J55" s="377">
        <f t="shared" si="32"/>
        <v>1432.1454545454544</v>
      </c>
      <c r="K55" s="209">
        <f t="shared" si="33"/>
        <v>1757.1643636363635</v>
      </c>
      <c r="L55" s="181">
        <f t="shared" si="28"/>
        <v>1932.8808000000001</v>
      </c>
      <c r="M55" s="209">
        <f>'AG Jul 2021'!AZ41</f>
        <v>0</v>
      </c>
      <c r="N55" s="209">
        <f>'AG Jul 2021'!BA41</f>
        <v>0</v>
      </c>
      <c r="O55" s="209">
        <f>'AG Jul 2021'!BB41</f>
        <v>0</v>
      </c>
      <c r="P55" s="209">
        <f>'AG Jul 2021'!BC41</f>
        <v>0</v>
      </c>
      <c r="Q55" s="378" t="str">
        <f t="shared" si="29"/>
        <v>No discount</v>
      </c>
      <c r="R55" s="378" t="str">
        <f t="shared" si="30"/>
        <v>Exclusive</v>
      </c>
      <c r="S55" s="379">
        <f t="shared" si="34"/>
        <v>1757.1643636363635</v>
      </c>
      <c r="T55" s="209">
        <f t="shared" si="35"/>
        <v>1757.1643636363635</v>
      </c>
      <c r="U55" s="381">
        <f t="shared" si="36"/>
        <v>1932.8808000000001</v>
      </c>
      <c r="V55" s="381">
        <f t="shared" si="36"/>
        <v>1932.8808000000001</v>
      </c>
      <c r="W55" s="210">
        <f>'AG Jul 2021'!BL41</f>
        <v>0</v>
      </c>
      <c r="X55" s="211" t="str">
        <f>'AG Jul 2021'!BM41</f>
        <v>n</v>
      </c>
      <c r="Y55" s="419"/>
      <c r="Z55" s="419"/>
      <c r="AA55" s="419"/>
      <c r="AB55" s="419"/>
      <c r="AC55" s="419"/>
      <c r="AD55" s="419"/>
      <c r="AE55" s="419"/>
      <c r="AF55" s="419"/>
      <c r="AG55" s="419"/>
      <c r="AH55" s="419"/>
      <c r="AI55" s="419"/>
      <c r="AJ55" s="419"/>
      <c r="AK55" s="419"/>
      <c r="AL55" s="419"/>
      <c r="AM55" s="419"/>
      <c r="AN55" s="419"/>
      <c r="AO55" s="419"/>
      <c r="AP55" s="419"/>
      <c r="AQ55" s="419"/>
    </row>
    <row r="56" spans="1:43" x14ac:dyDescent="0.15">
      <c r="A56" s="163" t="str">
        <f>'AG Jul 2021'!K42</f>
        <v>Momentum Energy</v>
      </c>
      <c r="B56" s="158" t="str">
        <f>'AG Jul 2021'!L42</f>
        <v>SmilePower Flexi</v>
      </c>
      <c r="C56" s="215">
        <f>IF('AG Jul 2021'!BP42=0,91*'AG Jul 2021'!M42/100,(91*'AG Jul 2021'!M42/100)+'AG Jul 2021'!BP42/4)</f>
        <v>89.452999999999989</v>
      </c>
      <c r="D56" s="215">
        <f>IF('AG Jul 2021'!O42="",$C$43*$C$44*'AG Jul 2021'!N42/100,IF($C$43*$C$44&gt;='AG Jul 2021'!P42,('AG Jul 2021'!P42*'AG Jul 2021'!N42/100),($C$43*$C$44*'AG Jul 2021'!N42/100)))</f>
        <v>299.98181818181814</v>
      </c>
      <c r="E56" s="215">
        <f>IF(AND('AG Jul 2021'!P42&gt;0,'AG Jul 2021'!R42&gt;0),IF($C$43*$C$44&lt;'AG Jul 2021'!P42,0,IF($C$43*$C$44&lt;=('AG Jul 2021'!R42+'AG Jul 2021'!P42),(($C$43*$C$44-'AG Jul 2021'!P42)*'AG Jul 2021'!Q42/100),(('AG Jul 2021'!R42)*'AG Jul 2021'!Q42/100))),0)</f>
        <v>0</v>
      </c>
      <c r="F56" s="215">
        <f>IF(AND('AG Jul 2021'!Q41&gt;0,'AG Jul 2021'!S41&gt;0),IF($C$43*$C$44&lt;('AG Jul 2021'!R41+'AG Jul 2021'!P41),0,IF($C$43*$C$44&lt;=('AG Jul 2021'!T41+'AG Jul 2021'!R41+'AG Jul 2021'!P41),(($C$43*$C$44-('AG Jul 2021'!R41+'AG Jul 2021'!P41))*'AG Jul 2021'!S41/100),('AG Jul 2021'!T41*'AG Jul 2021'!S41/100))),0)</f>
        <v>0</v>
      </c>
      <c r="G56" s="215">
        <f>IF(AND('AG Jul 2021'!R42&gt;0,'AG Jul 2021'!T42&gt;0),IF(($C$43*$C$44&lt;'AG Jul 2021'!T42),(0),($C$43*$C$44*'AG Jul 2021'!T42)*'AG Jul 2021'!U42/100),IF(AND('AG Jul 2021'!R42&gt;0,'AG Jul 2021'!T42=""),IF(($C$43*$C$44&lt;'AG Jul 2021'!R42+'AG Jul 2021'!P42),(0),(($C$43*$C$44-('AG Jul 2021'!R42+'AG Jul 2021'!P42))*'AG Jul 2021'!S42/100)),IF(AND('AG Jul 2021'!P42&gt;0,'AG Jul 2021'!R42=""&gt;0),IF(($C$43*$C$44&lt;'AG Jul 2021'!P42),(0),($C$43*$C$44-'AG Jul 2021'!P42)*'AG Jul 2021'!Q42/100),0)))</f>
        <v>0</v>
      </c>
      <c r="H56" s="215">
        <f>($C$43*$C$45)*'AG Jul 2021'!AE42/100</f>
        <v>68.61818181818181</v>
      </c>
      <c r="I56" s="215">
        <f t="shared" si="31"/>
        <v>458.05299999999994</v>
      </c>
      <c r="J56" s="377">
        <f t="shared" si="32"/>
        <v>1474.3999999999999</v>
      </c>
      <c r="K56" s="209">
        <f t="shared" si="33"/>
        <v>1832.2119999999998</v>
      </c>
      <c r="L56" s="181">
        <f t="shared" si="28"/>
        <v>2015.4331999999999</v>
      </c>
      <c r="M56" s="209">
        <f>'AG Jul 2021'!AZ42</f>
        <v>0</v>
      </c>
      <c r="N56" s="209">
        <f>'AG Jul 2021'!BA42</f>
        <v>0</v>
      </c>
      <c r="O56" s="209">
        <f>'AG Jul 2021'!BB42</f>
        <v>0</v>
      </c>
      <c r="P56" s="209">
        <f>'AG Jul 2021'!BC42</f>
        <v>0</v>
      </c>
      <c r="Q56" s="378" t="str">
        <f t="shared" si="29"/>
        <v>No discount</v>
      </c>
      <c r="R56" s="378" t="str">
        <f t="shared" si="30"/>
        <v>Exclusive</v>
      </c>
      <c r="S56" s="379">
        <f t="shared" si="34"/>
        <v>1832.2119999999998</v>
      </c>
      <c r="T56" s="209">
        <f t="shared" si="35"/>
        <v>1832.2119999999998</v>
      </c>
      <c r="U56" s="381">
        <f t="shared" si="36"/>
        <v>2015.4331999999999</v>
      </c>
      <c r="V56" s="381">
        <f t="shared" si="36"/>
        <v>2015.4331999999999</v>
      </c>
      <c r="W56" s="210">
        <f>'AG Jul 2021'!BL42</f>
        <v>0</v>
      </c>
      <c r="X56" s="211" t="str">
        <f>'AG Jul 2021'!BM42</f>
        <v>n</v>
      </c>
      <c r="Y56" s="419"/>
      <c r="Z56" s="419"/>
      <c r="AA56" s="419"/>
      <c r="AB56" s="419"/>
      <c r="AC56" s="419"/>
      <c r="AD56" s="419"/>
      <c r="AE56" s="419"/>
      <c r="AF56" s="419"/>
      <c r="AG56" s="419"/>
      <c r="AH56" s="419"/>
      <c r="AI56" s="419"/>
      <c r="AJ56" s="419"/>
      <c r="AK56" s="419"/>
      <c r="AL56" s="419"/>
      <c r="AM56" s="419"/>
      <c r="AN56" s="419"/>
      <c r="AO56" s="419"/>
      <c r="AP56" s="419"/>
      <c r="AQ56" s="419"/>
    </row>
    <row r="57" spans="1:43" x14ac:dyDescent="0.15">
      <c r="A57" s="163" t="str">
        <f>'AG Jul 2021'!K43</f>
        <v>Origin Energy</v>
      </c>
      <c r="B57" s="158" t="str">
        <f>'AG Jul 2021'!L43</f>
        <v>Go</v>
      </c>
      <c r="C57" s="215">
        <f>IF('AG Jul 2021'!BP43=0,91*'AG Jul 2021'!M43/100,(91*'AG Jul 2021'!M43/100)+'AG Jul 2021'!BP43/4)</f>
        <v>60.026909090909086</v>
      </c>
      <c r="D57" s="215">
        <f>IF('AG Jul 2021'!O43="",$C$43*$C$44*'AG Jul 2021'!N43/100,IF($C$43*$C$44&gt;='AG Jul 2021'!P43,('AG Jul 2021'!P43*'AG Jul 2021'!N43/100),($C$43*$C$44*'AG Jul 2021'!N43/100)))</f>
        <v>286.36363636363637</v>
      </c>
      <c r="E57" s="215">
        <f>IF(AND('AG Jul 2021'!P43&gt;0,'AG Jul 2021'!R43&gt;0),IF($C$43*$C$44&lt;'AG Jul 2021'!P43,0,IF($C$43*$C$44&lt;=('AG Jul 2021'!R43+'AG Jul 2021'!P43),(($C$43*$C$44-'AG Jul 2021'!P43)*'AG Jul 2021'!Q43/100),(('AG Jul 2021'!R43)*'AG Jul 2021'!Q43/100))),0)</f>
        <v>0</v>
      </c>
      <c r="F57" s="215">
        <f>IF(AND('AG Jul 2021'!Q42&gt;0,'AG Jul 2021'!S42&gt;0),IF($C$43*$C$44&lt;('AG Jul 2021'!R42+'AG Jul 2021'!P42),0,IF($C$43*$C$44&lt;=('AG Jul 2021'!T42+'AG Jul 2021'!R42+'AG Jul 2021'!P42),(($C$43*$C$44-('AG Jul 2021'!R42+'AG Jul 2021'!P42))*'AG Jul 2021'!S42/100),('AG Jul 2021'!T42*'AG Jul 2021'!S42/100))),0)</f>
        <v>0</v>
      </c>
      <c r="G57" s="215">
        <f>IF(AND('AG Jul 2021'!R43&gt;0,'AG Jul 2021'!T43&gt;0),IF(($C$43*$C$44&lt;'AG Jul 2021'!T43),(0),($C$43*$C$44*'AG Jul 2021'!T43)*'AG Jul 2021'!U43/100),IF(AND('AG Jul 2021'!R43&gt;0,'AG Jul 2021'!T43=""),IF(($C$43*$C$44&lt;'AG Jul 2021'!R43+'AG Jul 2021'!P43),(0),(($C$43*$C$44-('AG Jul 2021'!R43+'AG Jul 2021'!P43))*'AG Jul 2021'!S43/100)),IF(AND('AG Jul 2021'!P43&gt;0,'AG Jul 2021'!R43=""&gt;0),IF(($C$43*$C$44&lt;'AG Jul 2021'!P43),(0),($C$43*$C$44-'AG Jul 2021'!P43)*'AG Jul 2021'!Q43/100),0)))</f>
        <v>0</v>
      </c>
      <c r="H57" s="215">
        <f>($C$43*$C$45)*'AG Jul 2021'!AE43/100</f>
        <v>60.872727272727268</v>
      </c>
      <c r="I57" s="215">
        <f t="shared" si="31"/>
        <v>407.26327272727275</v>
      </c>
      <c r="J57" s="377">
        <f t="shared" si="32"/>
        <v>1388.9454545454546</v>
      </c>
      <c r="K57" s="209">
        <f t="shared" si="33"/>
        <v>1629.053090909091</v>
      </c>
      <c r="L57" s="181">
        <f t="shared" si="28"/>
        <v>1791.9584000000002</v>
      </c>
      <c r="M57" s="209">
        <f>'AG Jul 2021'!AZ43</f>
        <v>0</v>
      </c>
      <c r="N57" s="209">
        <f>'AG Jul 2021'!BA43</f>
        <v>0</v>
      </c>
      <c r="O57" s="209">
        <f>'AG Jul 2021'!BB43</f>
        <v>0</v>
      </c>
      <c r="P57" s="209">
        <f>'AG Jul 2021'!BC43</f>
        <v>0</v>
      </c>
      <c r="Q57" s="378" t="str">
        <f t="shared" si="29"/>
        <v>No discount</v>
      </c>
      <c r="R57" s="378" t="str">
        <f t="shared" si="30"/>
        <v>Inclusive</v>
      </c>
      <c r="S57" s="379">
        <f t="shared" si="34"/>
        <v>1629.053090909091</v>
      </c>
      <c r="T57" s="209">
        <f t="shared" si="35"/>
        <v>1629.053090909091</v>
      </c>
      <c r="U57" s="381">
        <f t="shared" si="36"/>
        <v>1791.9584000000002</v>
      </c>
      <c r="V57" s="381">
        <f t="shared" si="36"/>
        <v>1791.9584000000002</v>
      </c>
      <c r="W57" s="210">
        <f>'AG Jul 2021'!BL43</f>
        <v>0</v>
      </c>
      <c r="X57" s="211" t="str">
        <f>'AG Jul 2021'!BM43</f>
        <v>n</v>
      </c>
      <c r="Y57" s="419"/>
      <c r="Z57" s="419"/>
      <c r="AA57" s="419"/>
      <c r="AB57" s="419"/>
      <c r="AC57" s="419"/>
      <c r="AD57" s="419"/>
      <c r="AE57" s="419"/>
      <c r="AF57" s="419"/>
      <c r="AG57" s="419"/>
      <c r="AH57" s="419"/>
      <c r="AI57" s="419"/>
      <c r="AJ57" s="419"/>
      <c r="AK57" s="419"/>
      <c r="AL57" s="419"/>
      <c r="AM57" s="419"/>
      <c r="AN57" s="419"/>
      <c r="AO57" s="419"/>
      <c r="AP57" s="419"/>
      <c r="AQ57" s="419"/>
    </row>
    <row r="58" spans="1:43" x14ac:dyDescent="0.15">
      <c r="A58" s="163" t="str">
        <f>'AG Jul 2021'!K44</f>
        <v>Powerdirect</v>
      </c>
      <c r="B58" s="158" t="str">
        <f>'AG Jul 2021'!L44</f>
        <v>Rate Saver</v>
      </c>
      <c r="C58" s="215">
        <f>IF('AG Jul 2021'!BP44=0,91*'AG Jul 2021'!M44/100,(91*'AG Jul 2021'!M44/100)+'AG Jul 2021'!BP44/4)</f>
        <v>49.603272727272724</v>
      </c>
      <c r="D58" s="215">
        <f>IF('AG Jul 2021'!O44="",$C$43*$C$44*'AG Jul 2021'!N44/100,IF($C$43*$C$44&gt;='AG Jul 2021'!P44,('AG Jul 2021'!P44*'AG Jul 2021'!N44/100),($C$43*$C$44*'AG Jul 2021'!N44/100)))</f>
        <v>200.84999999999997</v>
      </c>
      <c r="E58" s="215">
        <f>IF(AND('AG Jul 2021'!P44&gt;0,'AG Jul 2021'!R44&gt;0),IF($C$43*$C$44&lt;'AG Jul 2021'!P44,0,IF($C$43*$C$44&lt;=('AG Jul 2021'!R44+'AG Jul 2021'!P44),(($C$43*$C$44-'AG Jul 2021'!P44)*'AG Jul 2021'!Q44/100),(('AG Jul 2021'!R44)*'AG Jul 2021'!Q44/100))),0)</f>
        <v>0</v>
      </c>
      <c r="F58" s="215">
        <f>IF(AND('AG Jul 2021'!Q43&gt;0,'AG Jul 2021'!S43&gt;0),IF($C$43*$C$44&lt;('AG Jul 2021'!R43+'AG Jul 2021'!P43),0,IF($C$43*$C$44&lt;=('AG Jul 2021'!T43+'AG Jul 2021'!R43+'AG Jul 2021'!P43),(($C$43*$C$44-('AG Jul 2021'!R43+'AG Jul 2021'!P43))*'AG Jul 2021'!S43/100),('AG Jul 2021'!T43*'AG Jul 2021'!S43/100))),0)</f>
        <v>0</v>
      </c>
      <c r="G58" s="215">
        <f>IF(AND('AG Jul 2021'!R44&gt;0,'AG Jul 2021'!T44&gt;0),IF(($C$43*$C$44&lt;'AG Jul 2021'!T44),(0),($C$43*$C$44*'AG Jul 2021'!T44)*'AG Jul 2021'!U44/100),IF(AND('AG Jul 2021'!R44&gt;0,'AG Jul 2021'!T44=""),IF(($C$43*$C$44&lt;'AG Jul 2021'!R44+'AG Jul 2021'!P44),(0),(($C$43*$C$44-('AG Jul 2021'!R44+'AG Jul 2021'!P44))*'AG Jul 2021'!S44/100)),IF(AND('AG Jul 2021'!P44&gt;0,'AG Jul 2021'!R44=""&gt;0),IF(($C$43*$C$44&lt;'AG Jul 2021'!P44),(0),($C$43*$C$44-'AG Jul 2021'!P44)*'AG Jul 2021'!Q44/100),0)))</f>
        <v>89.404545454545442</v>
      </c>
      <c r="H58" s="215">
        <f>($C$43*$C$45)*'AG Jul 2021'!AE44/100</f>
        <v>66.109090909090895</v>
      </c>
      <c r="I58" s="215">
        <f t="shared" si="31"/>
        <v>405.96690909090898</v>
      </c>
      <c r="J58" s="377">
        <f t="shared" si="32"/>
        <v>1425.454545454545</v>
      </c>
      <c r="K58" s="209">
        <f t="shared" si="33"/>
        <v>1623.8676363636359</v>
      </c>
      <c r="L58" s="181">
        <f t="shared" si="28"/>
        <v>1786.2543999999996</v>
      </c>
      <c r="M58" s="209">
        <f>'AG Jul 2021'!AZ44</f>
        <v>0</v>
      </c>
      <c r="N58" s="209">
        <f>'AG Jul 2021'!BA44</f>
        <v>0</v>
      </c>
      <c r="O58" s="209">
        <f>'AG Jul 2021'!BB44</f>
        <v>0</v>
      </c>
      <c r="P58" s="209">
        <f>'AG Jul 2021'!BC44</f>
        <v>0</v>
      </c>
      <c r="Q58" s="378" t="str">
        <f t="shared" si="29"/>
        <v>No discount</v>
      </c>
      <c r="R58" s="378" t="str">
        <f t="shared" si="30"/>
        <v>Exclusive</v>
      </c>
      <c r="S58" s="379">
        <f t="shared" si="34"/>
        <v>1623.8676363636359</v>
      </c>
      <c r="T58" s="209">
        <f t="shared" si="35"/>
        <v>1623.8676363636359</v>
      </c>
      <c r="U58" s="381">
        <f t="shared" si="36"/>
        <v>1786.2543999999996</v>
      </c>
      <c r="V58" s="381">
        <f t="shared" si="36"/>
        <v>1786.2543999999996</v>
      </c>
      <c r="W58" s="210">
        <f>'AG Jul 2021'!BL44</f>
        <v>0</v>
      </c>
      <c r="X58" s="211" t="str">
        <f>'AG Jul 2021'!BM44</f>
        <v>n</v>
      </c>
      <c r="Y58" s="419"/>
      <c r="Z58" s="419"/>
      <c r="AA58" s="419"/>
      <c r="AB58" s="419"/>
      <c r="AC58" s="419"/>
      <c r="AD58" s="419"/>
      <c r="AE58" s="419"/>
      <c r="AF58" s="419"/>
      <c r="AG58" s="419"/>
      <c r="AH58" s="419"/>
      <c r="AI58" s="419"/>
      <c r="AJ58" s="419"/>
      <c r="AK58" s="419"/>
      <c r="AL58" s="419"/>
      <c r="AM58" s="419"/>
      <c r="AN58" s="419"/>
      <c r="AO58" s="419"/>
      <c r="AP58" s="419"/>
      <c r="AQ58" s="419"/>
    </row>
    <row r="59" spans="1:43" x14ac:dyDescent="0.15">
      <c r="A59" s="163" t="str">
        <f>'AG Jul 2021'!K45</f>
        <v>Powershop</v>
      </c>
      <c r="B59" s="158" t="str">
        <f>'AG Jul 2021'!L45</f>
        <v>Carbon neutral</v>
      </c>
      <c r="C59" s="215">
        <f>IF('AG Jul 2021'!BP45=0,91*'AG Jul 2021'!M45/100,(91*'AG Jul 2021'!M45/100)+'AG Jul 2021'!BP45/4)</f>
        <v>87.814999999999998</v>
      </c>
      <c r="D59" s="215">
        <f>IF('AG Jul 2021'!O45="",$C$43*$C$44*'AG Jul 2021'!N45/100,IF($C$43*$C$44&gt;='AG Jul 2021'!P45,('AG Jul 2021'!P45*'AG Jul 2021'!N45/100),($C$43*$C$44*'AG Jul 2021'!N45/100)))</f>
        <v>256.2</v>
      </c>
      <c r="E59" s="215">
        <f>IF(AND('AG Jul 2021'!P45&gt;0,'AG Jul 2021'!R45&gt;0),IF($C$43*$C$44&lt;'AG Jul 2021'!P45,0,IF($C$43*$C$44&lt;=('AG Jul 2021'!R45+'AG Jul 2021'!P45),(($C$43*$C$44-'AG Jul 2021'!P45)*'AG Jul 2021'!Q45/100),(('AG Jul 2021'!R45)*'AG Jul 2021'!Q45/100))),0)</f>
        <v>0</v>
      </c>
      <c r="F59" s="215">
        <f>IF(AND('AG Jul 2021'!Q44&gt;0,'AG Jul 2021'!S44&gt;0),IF($C$43*$C$44&lt;('AG Jul 2021'!R44+'AG Jul 2021'!P44),0,IF($C$43*$C$44&lt;=('AG Jul 2021'!T44+'AG Jul 2021'!R44+'AG Jul 2021'!P44),(($C$43*$C$44-('AG Jul 2021'!R44+'AG Jul 2021'!P44))*'AG Jul 2021'!S44/100),('AG Jul 2021'!T44*'AG Jul 2021'!S44/100))),0)</f>
        <v>0</v>
      </c>
      <c r="G59" s="215">
        <f>IF(AND('AG Jul 2021'!R45&gt;0,'AG Jul 2021'!T45&gt;0),IF(($C$43*$C$44&lt;'AG Jul 2021'!T45),(0),($C$43*$C$44*'AG Jul 2021'!T45)*'AG Jul 2021'!U45/100),IF(AND('AG Jul 2021'!R45&gt;0,'AG Jul 2021'!T45=""),IF(($C$43*$C$44&lt;'AG Jul 2021'!R45+'AG Jul 2021'!P45),(0),(($C$43*$C$44-('AG Jul 2021'!R45+'AG Jul 2021'!P45))*'AG Jul 2021'!S45/100)),IF(AND('AG Jul 2021'!P45&gt;0,'AG Jul 2021'!R45=""&gt;0),IF(($C$43*$C$44&lt;'AG Jul 2021'!P45),(0),($C$43*$C$44-'AG Jul 2021'!P45)*'AG Jul 2021'!Q45/100),0)))</f>
        <v>0</v>
      </c>
      <c r="H59" s="215">
        <f>($C$43*$C$45)*'AG Jul 2021'!AE45/100</f>
        <v>54</v>
      </c>
      <c r="I59" s="215">
        <f t="shared" si="31"/>
        <v>398.01499999999999</v>
      </c>
      <c r="J59" s="377">
        <f t="shared" si="32"/>
        <v>1240.8</v>
      </c>
      <c r="K59" s="209">
        <f t="shared" si="33"/>
        <v>1592.06</v>
      </c>
      <c r="L59" s="181">
        <f t="shared" si="28"/>
        <v>1751.2660000000001</v>
      </c>
      <c r="M59" s="209">
        <f>'AG Jul 2021'!AZ45</f>
        <v>0</v>
      </c>
      <c r="N59" s="209">
        <f>'AG Jul 2021'!BA45</f>
        <v>0</v>
      </c>
      <c r="O59" s="209">
        <f>'AG Jul 2021'!BB45</f>
        <v>0</v>
      </c>
      <c r="P59" s="209">
        <f>'AG Jul 2021'!BC45</f>
        <v>0</v>
      </c>
      <c r="Q59" s="378" t="str">
        <f t="shared" si="29"/>
        <v>No discount</v>
      </c>
      <c r="R59" s="378" t="str">
        <f t="shared" si="30"/>
        <v>Inclusive</v>
      </c>
      <c r="S59" s="379">
        <f t="shared" si="34"/>
        <v>1592.06</v>
      </c>
      <c r="T59" s="209">
        <f t="shared" si="35"/>
        <v>1592.06</v>
      </c>
      <c r="U59" s="381">
        <f t="shared" si="36"/>
        <v>1751.2660000000001</v>
      </c>
      <c r="V59" s="381">
        <f t="shared" si="36"/>
        <v>1751.2660000000001</v>
      </c>
      <c r="W59" s="210">
        <f>'AG Jul 2021'!BL45</f>
        <v>0</v>
      </c>
      <c r="X59" s="211" t="str">
        <f>'AG Jul 2021'!BM45</f>
        <v>n</v>
      </c>
      <c r="Y59" s="419"/>
      <c r="Z59" s="419"/>
      <c r="AA59" s="419"/>
      <c r="AB59" s="419"/>
      <c r="AC59" s="419"/>
      <c r="AD59" s="419"/>
      <c r="AE59" s="419"/>
      <c r="AF59" s="419"/>
      <c r="AG59" s="419"/>
      <c r="AH59" s="419"/>
      <c r="AI59" s="419"/>
      <c r="AJ59" s="419"/>
      <c r="AK59" s="419"/>
      <c r="AL59" s="419"/>
      <c r="AM59" s="419"/>
      <c r="AN59" s="419"/>
      <c r="AO59" s="419"/>
      <c r="AP59" s="419"/>
      <c r="AQ59" s="419"/>
    </row>
    <row r="60" spans="1:43" x14ac:dyDescent="0.15">
      <c r="A60" s="163" t="str">
        <f>'AG Jul 2021'!K46</f>
        <v>Red Energy</v>
      </c>
      <c r="B60" s="158" t="str">
        <f>'AG Jul 2021'!L46</f>
        <v>Living Energy Saver</v>
      </c>
      <c r="C60" s="215">
        <f>IF('AG Jul 2021'!BP46=0,91*'AG Jul 2021'!M46/100,(91*'AG Jul 2021'!M46/100)+'AG Jul 2021'!BP46/4)</f>
        <v>69.143454545454532</v>
      </c>
      <c r="D60" s="215">
        <f>IF('AG Jul 2021'!O46="",$C$43*$C$44*'AG Jul 2021'!N46/100,IF($C$43*$C$44&gt;='AG Jul 2021'!P46,('AG Jul 2021'!P46*'AG Jul 2021'!N46/100),($C$43*$C$44*'AG Jul 2021'!N46/100)))</f>
        <v>283.28181818181815</v>
      </c>
      <c r="E60" s="215">
        <f>IF(AND('AG Jul 2021'!P46&gt;0,'AG Jul 2021'!R46&gt;0),IF($C$43*$C$44&lt;'AG Jul 2021'!P46,0,IF($C$43*$C$44&lt;=('AG Jul 2021'!R46+'AG Jul 2021'!P46),(($C$43*$C$44-'AG Jul 2021'!P46)*'AG Jul 2021'!Q46/100),(('AG Jul 2021'!R46)*'AG Jul 2021'!Q46/100))),0)</f>
        <v>0</v>
      </c>
      <c r="F60" s="215">
        <f>IF(AND('AG Jul 2021'!Q45&gt;0,'AG Jul 2021'!S45&gt;0),IF($C$43*$C$44&lt;('AG Jul 2021'!R45+'AG Jul 2021'!P45),0,IF($C$43*$C$44&lt;=('AG Jul 2021'!T45+'AG Jul 2021'!R45+'AG Jul 2021'!P45),(($C$43*$C$44-('AG Jul 2021'!R45+'AG Jul 2021'!P45))*'AG Jul 2021'!S45/100),('AG Jul 2021'!T45*'AG Jul 2021'!S45/100))),0)</f>
        <v>0</v>
      </c>
      <c r="G60" s="215">
        <f>IF(AND('AG Jul 2021'!R46&gt;0,'AG Jul 2021'!T46&gt;0),IF(($C$43*$C$44&lt;'AG Jul 2021'!T46),(0),($C$43*$C$44*'AG Jul 2021'!T46)*'AG Jul 2021'!U46/100),IF(AND('AG Jul 2021'!R46&gt;0,'AG Jul 2021'!T46=""),IF(($C$43*$C$44&lt;'AG Jul 2021'!R46+'AG Jul 2021'!P46),(0),(($C$43*$C$44-('AG Jul 2021'!R46+'AG Jul 2021'!P46))*'AG Jul 2021'!S46/100)),IF(AND('AG Jul 2021'!P46&gt;0,'AG Jul 2021'!R46=""&gt;0),IF(($C$43*$C$44&lt;'AG Jul 2021'!P46),(0),($C$43*$C$44-'AG Jul 2021'!P46)*'AG Jul 2021'!Q46/100),0)))</f>
        <v>21.381818181818179</v>
      </c>
      <c r="H60" s="215">
        <f>($C$43*$C$45)*'AG Jul 2021'!AE46/100</f>
        <v>61.2</v>
      </c>
      <c r="I60" s="215">
        <f t="shared" si="31"/>
        <v>435.00709090909083</v>
      </c>
      <c r="J60" s="377">
        <f t="shared" si="32"/>
        <v>1463.4545454545453</v>
      </c>
      <c r="K60" s="209">
        <f t="shared" si="33"/>
        <v>1740.0283636363633</v>
      </c>
      <c r="L60" s="181">
        <f t="shared" si="28"/>
        <v>1914.0311999999999</v>
      </c>
      <c r="M60" s="209">
        <f>'AG Jul 2021'!AZ46</f>
        <v>0</v>
      </c>
      <c r="N60" s="209">
        <f>'AG Jul 2021'!BA46</f>
        <v>0</v>
      </c>
      <c r="O60" s="209">
        <f>'AG Jul 2021'!BB46</f>
        <v>0</v>
      </c>
      <c r="P60" s="209">
        <f>'AG Jul 2021'!BC46</f>
        <v>0</v>
      </c>
      <c r="Q60" s="378" t="str">
        <f t="shared" si="29"/>
        <v>No discount</v>
      </c>
      <c r="R60" s="378" t="str">
        <f t="shared" si="30"/>
        <v>Inclusive</v>
      </c>
      <c r="S60" s="379">
        <f t="shared" si="34"/>
        <v>1740.0283636363633</v>
      </c>
      <c r="T60" s="209">
        <f t="shared" si="35"/>
        <v>1740.0283636363633</v>
      </c>
      <c r="U60" s="381">
        <f t="shared" si="36"/>
        <v>1914.0311999999999</v>
      </c>
      <c r="V60" s="381">
        <f t="shared" si="36"/>
        <v>1914.0311999999999</v>
      </c>
      <c r="W60" s="210">
        <f>'AG Jul 2021'!BL46</f>
        <v>0</v>
      </c>
      <c r="X60" s="211" t="str">
        <f>'AG Jul 2021'!BM46</f>
        <v>n</v>
      </c>
      <c r="Y60" s="419"/>
      <c r="Z60" s="419"/>
      <c r="AA60" s="419"/>
      <c r="AB60" s="419"/>
      <c r="AC60" s="419"/>
      <c r="AD60" s="419"/>
      <c r="AE60" s="419"/>
      <c r="AF60" s="419"/>
      <c r="AG60" s="419"/>
      <c r="AH60" s="419"/>
      <c r="AI60" s="419"/>
      <c r="AJ60" s="419"/>
      <c r="AK60" s="419"/>
      <c r="AL60" s="419"/>
      <c r="AM60" s="419"/>
      <c r="AN60" s="419"/>
      <c r="AO60" s="419"/>
      <c r="AP60" s="419"/>
      <c r="AQ60" s="419"/>
    </row>
    <row r="61" spans="1:43" x14ac:dyDescent="0.15">
      <c r="A61" s="163" t="str">
        <f>'AG Jul 2021'!K47</f>
        <v>Simply Energy</v>
      </c>
      <c r="B61" s="158" t="str">
        <f>'AG Jul 2021'!L47</f>
        <v>Energy Saver</v>
      </c>
      <c r="C61" s="215">
        <f>IF('AG Jul 2021'!BP47=0,91*'AG Jul 2021'!M47/100,(91*'AG Jul 2021'!M47/100)+'AG Jul 2021'!BP47/4)</f>
        <v>81.899999999999991</v>
      </c>
      <c r="D61" s="215">
        <f>IF('AG Jul 2021'!O47="",$C$43*$C$44*'AG Jul 2021'!N47/100,IF($C$43*$C$44&gt;='AG Jul 2021'!P47,('AG Jul 2021'!P47*'AG Jul 2021'!N47/100),($C$43*$C$44*'AG Jul 2021'!N47/100)))</f>
        <v>244.18181818181816</v>
      </c>
      <c r="E61" s="215">
        <f>IF(AND('AG Jul 2021'!P47&gt;0,'AG Jul 2021'!R47&gt;0),IF($C$43*$C$44&lt;'AG Jul 2021'!P47,0,IF($C$43*$C$44&lt;=('AG Jul 2021'!R47+'AG Jul 2021'!P47),(($C$43*$C$44-'AG Jul 2021'!P47)*'AG Jul 2021'!Q47/100),(('AG Jul 2021'!R47)*'AG Jul 2021'!Q47/100))),0)</f>
        <v>0</v>
      </c>
      <c r="F61" s="215">
        <f>IF(AND('AG Jul 2021'!Q46&gt;0,'AG Jul 2021'!S46&gt;0),IF($C$43*$C$44&lt;('AG Jul 2021'!R46+'AG Jul 2021'!P46),0,IF($C$43*$C$44&lt;=('AG Jul 2021'!T46+'AG Jul 2021'!R46+'AG Jul 2021'!P46),(($C$43*$C$44-('AG Jul 2021'!R46+'AG Jul 2021'!P46))*'AG Jul 2021'!S46/100),('AG Jul 2021'!T46*'AG Jul 2021'!S46/100))),0)</f>
        <v>0</v>
      </c>
      <c r="G61" s="215">
        <f>IF(AND('AG Jul 2021'!R47&gt;0,'AG Jul 2021'!T47&gt;0),IF(($C$43*$C$44&lt;'AG Jul 2021'!T47),(0),($C$43*$C$44*'AG Jul 2021'!T47)*'AG Jul 2021'!U47/100),IF(AND('AG Jul 2021'!R47&gt;0,'AG Jul 2021'!T47=""),IF(($C$43*$C$44&lt;'AG Jul 2021'!R47+'AG Jul 2021'!P47),(0),(($C$43*$C$44-('AG Jul 2021'!R47+'AG Jul 2021'!P47))*'AG Jul 2021'!S47/100)),IF(AND('AG Jul 2021'!P47&gt;0,'AG Jul 2021'!R47=""&gt;0),IF(($C$43*$C$44&lt;'AG Jul 2021'!P47),(0),($C$43*$C$44-'AG Jul 2021'!P47)*'AG Jul 2021'!Q47/100),0)))</f>
        <v>102</v>
      </c>
      <c r="H61" s="215">
        <f>($C$43*$C$45)*'AG Jul 2021'!AE47/100</f>
        <v>68.72727272727272</v>
      </c>
      <c r="I61" s="215">
        <f t="shared" si="31"/>
        <v>496.80909090909086</v>
      </c>
      <c r="J61" s="377">
        <f t="shared" si="32"/>
        <v>1659.6363636363635</v>
      </c>
      <c r="K61" s="209">
        <f t="shared" si="33"/>
        <v>1987.2363636363634</v>
      </c>
      <c r="L61" s="181">
        <f t="shared" si="28"/>
        <v>2185.96</v>
      </c>
      <c r="M61" s="209">
        <f>'AG Jul 2021'!AZ47</f>
        <v>19</v>
      </c>
      <c r="N61" s="209">
        <f>'AG Jul 2021'!BA47</f>
        <v>0</v>
      </c>
      <c r="O61" s="209">
        <f>'AG Jul 2021'!BB47</f>
        <v>0</v>
      </c>
      <c r="P61" s="209">
        <f>'AG Jul 2021'!BC47</f>
        <v>0</v>
      </c>
      <c r="Q61" s="378" t="str">
        <f t="shared" si="29"/>
        <v>Guaranteed off bill</v>
      </c>
      <c r="R61" s="378" t="str">
        <f t="shared" si="30"/>
        <v>Exclusive</v>
      </c>
      <c r="S61" s="379">
        <f t="shared" si="34"/>
        <v>1609.6614545454545</v>
      </c>
      <c r="T61" s="209">
        <f t="shared" si="35"/>
        <v>1609.6614545454545</v>
      </c>
      <c r="U61" s="381">
        <f t="shared" si="36"/>
        <v>1770.6276</v>
      </c>
      <c r="V61" s="381">
        <f t="shared" si="36"/>
        <v>1770.6276</v>
      </c>
      <c r="W61" s="210">
        <f>'AG Jul 2021'!BL47</f>
        <v>0</v>
      </c>
      <c r="X61" s="211" t="str">
        <f>'AG Jul 2021'!BM47</f>
        <v>n</v>
      </c>
      <c r="Y61" s="419"/>
      <c r="Z61" s="419"/>
      <c r="AA61" s="419"/>
      <c r="AB61" s="419"/>
      <c r="AC61" s="419"/>
      <c r="AD61" s="419"/>
      <c r="AE61" s="419"/>
      <c r="AF61" s="419"/>
      <c r="AG61" s="419"/>
      <c r="AH61" s="419"/>
      <c r="AI61" s="419"/>
      <c r="AJ61" s="419"/>
      <c r="AK61" s="419"/>
      <c r="AL61" s="419"/>
      <c r="AM61" s="419"/>
      <c r="AN61" s="419"/>
      <c r="AO61" s="419"/>
      <c r="AP61" s="419"/>
      <c r="AQ61" s="419"/>
    </row>
    <row r="62" spans="1:43" x14ac:dyDescent="0.15">
      <c r="A62" s="163" t="str">
        <f>'AG Jul 2021'!K48</f>
        <v>1st Energy</v>
      </c>
      <c r="B62" s="158" t="str">
        <f>'AG Jul 2021'!L48</f>
        <v>1st Saver</v>
      </c>
      <c r="C62" s="215">
        <f>IF('AG Jul 2021'!BP48=0,91*'AG Jul 2021'!M48/100,(91*'AG Jul 2021'!M48/100)+'AG Jul 2021'!BP48/4)</f>
        <v>94.64</v>
      </c>
      <c r="D62" s="215">
        <f>IF('AG Jul 2021'!O48="",$C$43*$C$44*'AG Jul 2021'!N48/100,IF($C$43*$C$44&gt;='AG Jul 2021'!P48,('AG Jul 2021'!P48*'AG Jul 2021'!N48/100),($C$43*$C$44*'AG Jul 2021'!N48/100)))</f>
        <v>310.0090909090909</v>
      </c>
      <c r="E62" s="215">
        <f>IF(AND('AG Jul 2021'!P48&gt;0,'AG Jul 2021'!R48&gt;0),IF($C$43*$C$44&lt;'AG Jul 2021'!P48,0,IF($C$43*$C$44&lt;=('AG Jul 2021'!R48+'AG Jul 2021'!P48),(($C$43*$C$44-'AG Jul 2021'!P48)*'AG Jul 2021'!Q48/100),(('AG Jul 2021'!R48)*'AG Jul 2021'!Q48/100))),0)</f>
        <v>0</v>
      </c>
      <c r="F62" s="215">
        <f>IF(AND('AG Jul 2021'!Q47&gt;0,'AG Jul 2021'!S47&gt;0),IF($C$43*$C$44&lt;('AG Jul 2021'!R47+'AG Jul 2021'!P47),0,IF($C$43*$C$44&lt;=('AG Jul 2021'!T47+'AG Jul 2021'!R47+'AG Jul 2021'!P47),(($C$43*$C$44-('AG Jul 2021'!R47+'AG Jul 2021'!P47))*'AG Jul 2021'!S47/100),('AG Jul 2021'!T47*'AG Jul 2021'!S47/100))),0)</f>
        <v>0</v>
      </c>
      <c r="G62" s="215">
        <f>IF(AND('AG Jul 2021'!R48&gt;0,'AG Jul 2021'!T48&gt;0),IF(($C$43*$C$44&lt;'AG Jul 2021'!T48),(0),($C$43*$C$44*'AG Jul 2021'!T48)*'AG Jul 2021'!U48/100),IF(AND('AG Jul 2021'!R48&gt;0,'AG Jul 2021'!T48=""),IF(($C$43*$C$44&lt;'AG Jul 2021'!R48+'AG Jul 2021'!P48),(0),(($C$43*$C$44-('AG Jul 2021'!R48+'AG Jul 2021'!P48))*'AG Jul 2021'!S48/100)),IF(AND('AG Jul 2021'!P48&gt;0,'AG Jul 2021'!R48=""&gt;0),IF(($C$43*$C$44&lt;'AG Jul 2021'!P48),(0),($C$43*$C$44-'AG Jul 2021'!P48)*'AG Jul 2021'!Q48/100),0)))</f>
        <v>13.186363636363636</v>
      </c>
      <c r="H62" s="215">
        <f>($C$43*$C$45)*'AG Jul 2021'!AE48/100</f>
        <v>65.890909090909076</v>
      </c>
      <c r="I62" s="215">
        <f t="shared" si="31"/>
        <v>483.7263636363636</v>
      </c>
      <c r="J62" s="377">
        <f t="shared" si="32"/>
        <v>1556.3454545454545</v>
      </c>
      <c r="K62" s="209">
        <f t="shared" si="33"/>
        <v>1934.9054545454544</v>
      </c>
      <c r="L62" s="181">
        <f t="shared" si="28"/>
        <v>2128.3960000000002</v>
      </c>
      <c r="M62" s="209">
        <f>'AG Jul 2021'!AZ48</f>
        <v>0</v>
      </c>
      <c r="N62" s="209">
        <f>'AG Jul 2021'!BA48</f>
        <v>0</v>
      </c>
      <c r="O62" s="209">
        <f>'AG Jul 2021'!BB48</f>
        <v>10</v>
      </c>
      <c r="P62" s="209">
        <f>'AG Jul 2021'!BC48</f>
        <v>0</v>
      </c>
      <c r="Q62" s="378" t="str">
        <f t="shared" si="29"/>
        <v>Pay-on-time off bill</v>
      </c>
      <c r="R62" s="378" t="str">
        <f t="shared" si="30"/>
        <v>Exclusive</v>
      </c>
      <c r="S62" s="379">
        <f t="shared" si="34"/>
        <v>1934.9054545454544</v>
      </c>
      <c r="T62" s="209">
        <f t="shared" si="35"/>
        <v>1741.4149090909091</v>
      </c>
      <c r="U62" s="381">
        <f t="shared" si="36"/>
        <v>2128.3960000000002</v>
      </c>
      <c r="V62" s="381">
        <f t="shared" si="36"/>
        <v>1915.5564000000002</v>
      </c>
      <c r="W62" s="210">
        <f>'AG Jul 2021'!BL48</f>
        <v>0</v>
      </c>
      <c r="X62" s="211" t="str">
        <f>'AG Jul 2021'!BM48</f>
        <v>n</v>
      </c>
      <c r="Y62" s="419"/>
      <c r="Z62" s="419"/>
      <c r="AA62" s="419"/>
      <c r="AB62" s="419"/>
      <c r="AC62" s="419"/>
      <c r="AD62" s="419"/>
      <c r="AE62" s="419"/>
      <c r="AF62" s="419"/>
      <c r="AG62" s="419"/>
      <c r="AH62" s="419"/>
      <c r="AI62" s="419"/>
      <c r="AJ62" s="419"/>
      <c r="AK62" s="419"/>
      <c r="AL62" s="419"/>
      <c r="AM62" s="419"/>
      <c r="AN62" s="419"/>
      <c r="AO62" s="419"/>
      <c r="AP62" s="419"/>
      <c r="AQ62" s="419"/>
    </row>
    <row r="63" spans="1:43" x14ac:dyDescent="0.15">
      <c r="A63" s="163" t="str">
        <f>'AG Jul 2021'!K49</f>
        <v>ReAmped Energy</v>
      </c>
      <c r="B63" s="158" t="str">
        <f>'AG Jul 2021'!L49</f>
        <v>Advance</v>
      </c>
      <c r="C63" s="215">
        <f>IF('AG Jul 2021'!BP49=0,91*'AG Jul 2021'!M49/100,(91*'AG Jul 2021'!M49/100)+'AG Jul 2021'!BP49/4)</f>
        <v>78.177272727272722</v>
      </c>
      <c r="D63" s="215">
        <f>IF('AG Jul 2021'!O49="",$C$43*$C$44*'AG Jul 2021'!N49/100,IF($C$43*$C$44&gt;='AG Jul 2021'!P49,('AG Jul 2021'!P49*'AG Jul 2021'!N49/100),($C$43*$C$44*'AG Jul 2021'!N49/100)))</f>
        <v>224.25454545454548</v>
      </c>
      <c r="E63" s="215">
        <f>IF(AND('AG Jul 2021'!P49&gt;0,'AG Jul 2021'!R49&gt;0),IF($C$43*$C$44&lt;'AG Jul 2021'!P49,0,IF($C$43*$C$44&lt;=('AG Jul 2021'!R49+'AG Jul 2021'!P49),(($C$43*$C$44-'AG Jul 2021'!P49)*'AG Jul 2021'!Q49/100),(('AG Jul 2021'!R49)*'AG Jul 2021'!Q49/100))),0)</f>
        <v>0</v>
      </c>
      <c r="F63" s="215">
        <f>IF(AND('AG Jul 2021'!Q48&gt;0,'AG Jul 2021'!S48&gt;0),IF($C$43*$C$44&lt;('AG Jul 2021'!R48+'AG Jul 2021'!P48),0,IF($C$43*$C$44&lt;=('AG Jul 2021'!T48+'AG Jul 2021'!R48+'AG Jul 2021'!P48),(($C$43*$C$44-('AG Jul 2021'!R48+'AG Jul 2021'!P48))*'AG Jul 2021'!S48/100),('AG Jul 2021'!T48*'AG Jul 2021'!S48/100))),0)</f>
        <v>0</v>
      </c>
      <c r="G63" s="215">
        <f>IF(AND('AG Jul 2021'!R49&gt;0,'AG Jul 2021'!T49&gt;0),IF(($C$43*$C$44&lt;'AG Jul 2021'!T49),(0),($C$43*$C$44*'AG Jul 2021'!T49)*'AG Jul 2021'!U49/100),IF(AND('AG Jul 2021'!R49&gt;0,'AG Jul 2021'!T49=""),IF(($C$43*$C$44&lt;'AG Jul 2021'!R49+'AG Jul 2021'!P49),(0),(($C$43*$C$44-('AG Jul 2021'!R49+'AG Jul 2021'!P49))*'AG Jul 2021'!S49/100)),IF(AND('AG Jul 2021'!P49&gt;0,'AG Jul 2021'!R49=""&gt;0),IF(($C$43*$C$44&lt;'AG Jul 2021'!P49),(0),($C$43*$C$44-'AG Jul 2021'!P49)*'AG Jul 2021'!Q49/100),0)))</f>
        <v>0</v>
      </c>
      <c r="H63" s="215">
        <f>($C$43*$C$45)*'AG Jul 2021'!AE49/100</f>
        <v>62.781818181818181</v>
      </c>
      <c r="I63" s="215">
        <f>SUM(C63:H63)</f>
        <v>365.2136363636364</v>
      </c>
      <c r="J63" s="377">
        <f t="shared" si="32"/>
        <v>1148.1454545454546</v>
      </c>
      <c r="K63" s="209">
        <f t="shared" si="33"/>
        <v>1460.8545454545456</v>
      </c>
      <c r="L63" s="181">
        <f t="shared" si="28"/>
        <v>1606.9400000000003</v>
      </c>
      <c r="M63" s="209">
        <f>'AG Jul 2021'!AZ49</f>
        <v>0</v>
      </c>
      <c r="N63" s="209">
        <f>'AG Jul 2021'!BA49</f>
        <v>0</v>
      </c>
      <c r="O63" s="209">
        <f>'AG Jul 2021'!BB49</f>
        <v>0</v>
      </c>
      <c r="P63" s="209">
        <f>'AG Jul 2021'!BC49</f>
        <v>0</v>
      </c>
      <c r="Q63" s="378" t="str">
        <f t="shared" si="29"/>
        <v>No discount</v>
      </c>
      <c r="R63" s="378" t="str">
        <f t="shared" si="30"/>
        <v>Exclusive</v>
      </c>
      <c r="S63" s="379">
        <f t="shared" si="34"/>
        <v>1460.8545454545456</v>
      </c>
      <c r="T63" s="209">
        <f t="shared" si="35"/>
        <v>1460.8545454545456</v>
      </c>
      <c r="U63" s="381">
        <f t="shared" si="36"/>
        <v>1606.9400000000003</v>
      </c>
      <c r="V63" s="381">
        <f t="shared" si="36"/>
        <v>1606.9400000000003</v>
      </c>
      <c r="W63" s="210">
        <f>'AG Jul 2021'!BL49</f>
        <v>0</v>
      </c>
      <c r="X63" s="211" t="str">
        <f>'AG Jul 2021'!BM49</f>
        <v>n</v>
      </c>
      <c r="Y63" s="419"/>
      <c r="Z63" s="419"/>
      <c r="AA63" s="419"/>
      <c r="AB63" s="419"/>
      <c r="AC63" s="419"/>
      <c r="AD63" s="419"/>
      <c r="AE63" s="419"/>
      <c r="AF63" s="419"/>
      <c r="AG63" s="419"/>
      <c r="AH63" s="419"/>
      <c r="AI63" s="419"/>
      <c r="AJ63" s="419"/>
      <c r="AK63" s="419"/>
      <c r="AL63" s="419"/>
      <c r="AM63" s="419"/>
      <c r="AN63" s="419"/>
      <c r="AO63" s="419"/>
      <c r="AP63" s="419"/>
      <c r="AQ63" s="419"/>
    </row>
    <row r="64" spans="1:43" x14ac:dyDescent="0.15">
      <c r="A64" s="163" t="str">
        <f>'AG Jul 2021'!K50</f>
        <v>Amber Electric</v>
      </c>
      <c r="B64" s="158" t="str">
        <f>'AG Jul 2021'!L50</f>
        <v>Amber Plan</v>
      </c>
      <c r="C64" s="215">
        <f>IF('AG Jul 2021'!BP50=0,91*'AG Jul 2021'!M50/100,(91*'AG Jul 2021'!M50/100)+'AG Jul 2021'!BP50/4)</f>
        <v>116.66245454545454</v>
      </c>
      <c r="D64" s="215">
        <f>IF('AG Jul 2021'!O50="",$C$43*$C$44*'AG Jul 2021'!N50/100,IF($C$43*$C$44&gt;='AG Jul 2021'!P50,('AG Jul 2021'!P50*'AG Jul 2021'!N50/100),($C$43*$C$44*'AG Jul 2021'!N50/100)))</f>
        <v>286.74545454545455</v>
      </c>
      <c r="E64" s="215">
        <f>IF(AND('AG Jul 2021'!P50&gt;0,'AG Jul 2021'!R50&gt;0),IF($C$43*$C$44&lt;'AG Jul 2021'!P50,0,IF($C$43*$C$44&lt;=('AG Jul 2021'!R50+'AG Jul 2021'!P50),(($C$43*$C$44-'AG Jul 2021'!P50)*'AG Jul 2021'!Q50/100),(('AG Jul 2021'!R50)*'AG Jul 2021'!Q50/100))),0)</f>
        <v>0</v>
      </c>
      <c r="F64" s="215">
        <f>IF(AND('AG Jul 2021'!Q49&gt;0,'AG Jul 2021'!S49&gt;0),IF($C$43*$C$44&lt;('AG Jul 2021'!R49+'AG Jul 2021'!P49),0,IF($C$43*$C$44&lt;=('AG Jul 2021'!T49+'AG Jul 2021'!R49+'AG Jul 2021'!P49),(($C$43*$C$44-('AG Jul 2021'!R49+'AG Jul 2021'!P49))*'AG Jul 2021'!S49/100),('AG Jul 2021'!T49*'AG Jul 2021'!S49/100))),0)</f>
        <v>0</v>
      </c>
      <c r="G64" s="215">
        <f>IF(AND('AG Jul 2021'!R50&gt;0,'AG Jul 2021'!T50&gt;0),IF(($C$43*$C$44&lt;'AG Jul 2021'!T50),(0),($C$43*$C$44*'AG Jul 2021'!T50)*'AG Jul 2021'!U50/100),IF(AND('AG Jul 2021'!R50&gt;0,'AG Jul 2021'!T50=""),IF(($C$43*$C$44&lt;'AG Jul 2021'!R50+'AG Jul 2021'!P50),(0),(($C$43*$C$44-('AG Jul 2021'!R50+'AG Jul 2021'!P50))*'AG Jul 2021'!S50/100)),IF(AND('AG Jul 2021'!P50&gt;0,'AG Jul 2021'!R50=""&gt;0),IF(($C$43*$C$44&lt;'AG Jul 2021'!P50),(0),($C$43*$C$44-'AG Jul 2021'!P50)*'AG Jul 2021'!Q50/100),0)))</f>
        <v>0</v>
      </c>
      <c r="H64" s="215">
        <f>($C$43*$C$45)*'AG Jul 2021'!AE50/100</f>
        <v>86.072727272727263</v>
      </c>
      <c r="I64" s="215">
        <f t="shared" ref="I64:I74" si="37">SUM(C64:H64)</f>
        <v>489.48063636363634</v>
      </c>
      <c r="J64" s="377">
        <f t="shared" si="32"/>
        <v>1491.2727272727273</v>
      </c>
      <c r="K64" s="209">
        <f t="shared" si="33"/>
        <v>1957.9225454545453</v>
      </c>
      <c r="L64" s="181">
        <f t="shared" si="28"/>
        <v>2153.7148000000002</v>
      </c>
      <c r="M64" s="209">
        <f>'AG Jul 2021'!AZ50</f>
        <v>0</v>
      </c>
      <c r="N64" s="209">
        <f>'AG Jul 2021'!BA50</f>
        <v>0</v>
      </c>
      <c r="O64" s="209">
        <f>'AG Jul 2021'!BB50</f>
        <v>0</v>
      </c>
      <c r="P64" s="209">
        <f>'AG Jul 2021'!BC50</f>
        <v>0</v>
      </c>
      <c r="Q64" s="378" t="str">
        <f t="shared" si="29"/>
        <v>No discount</v>
      </c>
      <c r="R64" s="378" t="str">
        <f t="shared" si="30"/>
        <v>Exclusive</v>
      </c>
      <c r="S64" s="379">
        <f t="shared" si="34"/>
        <v>1957.9225454545453</v>
      </c>
      <c r="T64" s="209">
        <f t="shared" si="35"/>
        <v>1957.9225454545453</v>
      </c>
      <c r="U64" s="381">
        <f t="shared" ref="U64:V74" si="38">S64*1.1</f>
        <v>2153.7148000000002</v>
      </c>
      <c r="V64" s="381">
        <f t="shared" si="38"/>
        <v>2153.7148000000002</v>
      </c>
      <c r="W64" s="210">
        <f>'AG Jul 2021'!BL50</f>
        <v>0</v>
      </c>
      <c r="X64" s="211" t="str">
        <f>'AG Jul 2021'!BM50</f>
        <v>n</v>
      </c>
      <c r="Y64" s="419"/>
      <c r="Z64" s="419"/>
      <c r="AA64" s="419"/>
      <c r="AB64" s="419"/>
      <c r="AC64" s="419"/>
      <c r="AD64" s="419"/>
      <c r="AE64" s="419"/>
      <c r="AF64" s="419"/>
      <c r="AG64" s="419"/>
      <c r="AH64" s="419"/>
      <c r="AI64" s="419"/>
      <c r="AJ64" s="419"/>
      <c r="AK64" s="419"/>
      <c r="AL64" s="419"/>
      <c r="AM64" s="419"/>
      <c r="AN64" s="419"/>
      <c r="AO64" s="419"/>
      <c r="AP64" s="419"/>
      <c r="AQ64" s="419"/>
    </row>
    <row r="65" spans="1:43" x14ac:dyDescent="0.15">
      <c r="A65" s="163" t="str">
        <f>'AG Jul 2021'!K51</f>
        <v>Enova Energy</v>
      </c>
      <c r="B65" s="158" t="str">
        <f>'AG Jul 2021'!L51</f>
        <v>Community Plus</v>
      </c>
      <c r="C65" s="215">
        <f>IF('AG Jul 2021'!BP51=0,91*'AG Jul 2021'!M51/100,(91*'AG Jul 2021'!M51/100)+'AG Jul 2021'!BP51/4)</f>
        <v>70.069999999999993</v>
      </c>
      <c r="D65" s="215">
        <f>IF('AG Jul 2021'!O51="",$C$43*$C$44*'AG Jul 2021'!N51/100,IF($C$43*$C$44&gt;='AG Jul 2021'!P51,('AG Jul 2021'!P51*'AG Jul 2021'!N51/100),($C$43*$C$44*'AG Jul 2021'!N51/100)))</f>
        <v>307.99999999999994</v>
      </c>
      <c r="E65" s="215">
        <f>IF(AND('AG Jul 2021'!P51&gt;0,'AG Jul 2021'!R51&gt;0),IF($C$43*$C$44&lt;'AG Jul 2021'!P51,0,IF($C$43*$C$44&lt;=('AG Jul 2021'!R51+'AG Jul 2021'!P51),(($C$43*$C$44-'AG Jul 2021'!P51)*'AG Jul 2021'!Q51/100),(('AG Jul 2021'!R51)*'AG Jul 2021'!Q51/100))),0)</f>
        <v>0</v>
      </c>
      <c r="F65" s="215">
        <f>IF(AND('AG Jul 2021'!Q50&gt;0,'AG Jul 2021'!S50&gt;0),IF($C$43*$C$44&lt;('AG Jul 2021'!R50+'AG Jul 2021'!P50),0,IF($C$43*$C$44&lt;=('AG Jul 2021'!T50+'AG Jul 2021'!R50+'AG Jul 2021'!P50),(($C$43*$C$44-('AG Jul 2021'!R50+'AG Jul 2021'!P50))*'AG Jul 2021'!S50/100),('AG Jul 2021'!T50*'AG Jul 2021'!S50/100))),0)</f>
        <v>0</v>
      </c>
      <c r="G65" s="215">
        <f>IF(AND('AG Jul 2021'!R51&gt;0,'AG Jul 2021'!T51&gt;0),IF(($C$43*$C$44&lt;'AG Jul 2021'!T51),(0),($C$43*$C$44*'AG Jul 2021'!T51)*'AG Jul 2021'!U51/100),IF(AND('AG Jul 2021'!R51&gt;0,'AG Jul 2021'!T51=""),IF(($C$43*$C$44&lt;'AG Jul 2021'!R51+'AG Jul 2021'!P51),(0),(($C$43*$C$44-('AG Jul 2021'!R51+'AG Jul 2021'!P51))*'AG Jul 2021'!S51/100)),IF(AND('AG Jul 2021'!P51&gt;0,'AG Jul 2021'!R51=""&gt;0),IF(($C$43*$C$44&lt;'AG Jul 2021'!P51),(0),($C$43*$C$44-'AG Jul 2021'!P51)*'AG Jul 2021'!Q51/100),0)))</f>
        <v>0</v>
      </c>
      <c r="H65" s="215">
        <f>($C$43*$C$45)*'AG Jul 2021'!AE51/100</f>
        <v>84</v>
      </c>
      <c r="I65" s="215">
        <f t="shared" si="37"/>
        <v>462.06999999999994</v>
      </c>
      <c r="J65" s="377">
        <f t="shared" si="32"/>
        <v>1567.9999999999998</v>
      </c>
      <c r="K65" s="209">
        <f t="shared" si="33"/>
        <v>1848.2799999999997</v>
      </c>
      <c r="L65" s="181">
        <f t="shared" si="28"/>
        <v>2033.1079999999999</v>
      </c>
      <c r="M65" s="209">
        <f>'AG Jul 2021'!AZ51</f>
        <v>0</v>
      </c>
      <c r="N65" s="209">
        <f>'AG Jul 2021'!BA51</f>
        <v>0</v>
      </c>
      <c r="O65" s="209">
        <f>'AG Jul 2021'!BB51</f>
        <v>0</v>
      </c>
      <c r="P65" s="209">
        <f>'AG Jul 2021'!BC51</f>
        <v>3</v>
      </c>
      <c r="Q65" s="378" t="str">
        <f t="shared" si="29"/>
        <v>Pay-on-time off usage</v>
      </c>
      <c r="R65" s="378" t="str">
        <f t="shared" si="30"/>
        <v>Exclusive</v>
      </c>
      <c r="S65" s="379">
        <f t="shared" si="34"/>
        <v>1848.2799999999997</v>
      </c>
      <c r="T65" s="209">
        <f t="shared" si="35"/>
        <v>1801.2399999999998</v>
      </c>
      <c r="U65" s="381">
        <f t="shared" si="38"/>
        <v>2033.1079999999999</v>
      </c>
      <c r="V65" s="381">
        <f t="shared" si="38"/>
        <v>1981.364</v>
      </c>
      <c r="W65" s="210">
        <f>'AG Jul 2021'!BL51</f>
        <v>0</v>
      </c>
      <c r="X65" s="211" t="str">
        <f>'AG Jul 2021'!BM51</f>
        <v>n</v>
      </c>
      <c r="Y65" s="419"/>
      <c r="Z65" s="419"/>
      <c r="AA65" s="419"/>
      <c r="AB65" s="419"/>
      <c r="AC65" s="419"/>
      <c r="AD65" s="419"/>
      <c r="AE65" s="419"/>
      <c r="AF65" s="419"/>
      <c r="AG65" s="419"/>
      <c r="AH65" s="419"/>
      <c r="AI65" s="419"/>
      <c r="AJ65" s="419"/>
      <c r="AK65" s="419"/>
      <c r="AL65" s="419"/>
      <c r="AM65" s="419"/>
      <c r="AN65" s="419"/>
      <c r="AO65" s="419"/>
      <c r="AP65" s="419"/>
      <c r="AQ65" s="419"/>
    </row>
    <row r="66" spans="1:43" x14ac:dyDescent="0.15">
      <c r="A66" s="163" t="str">
        <f>'AG Jul 2021'!K52</f>
        <v>Sumo Power</v>
      </c>
      <c r="B66" s="158" t="str">
        <f>'AG Jul 2021'!L52</f>
        <v>Assure</v>
      </c>
      <c r="C66" s="215">
        <f>IF('AG Jul 2021'!BP52=0,91*'AG Jul 2021'!M52/100,(91*'AG Jul 2021'!M52/100)+'AG Jul 2021'!BP52/4)</f>
        <v>75.984999999999985</v>
      </c>
      <c r="D66" s="215">
        <f>IF('AG Jul 2021'!O52="",$C$43*$C$44*'AG Jul 2021'!N52/100,IF($C$43*$C$44&gt;='AG Jul 2021'!P52,('AG Jul 2021'!P52*'AG Jul 2021'!N52/100),($C$43*$C$44*'AG Jul 2021'!N52/100)))</f>
        <v>265.99999999999994</v>
      </c>
      <c r="E66" s="215">
        <f>IF(AND('AG Jul 2021'!P52&gt;0,'AG Jul 2021'!R52&gt;0),IF($C$43*$C$44&lt;'AG Jul 2021'!P52,0,IF($C$43*$C$44&lt;=('AG Jul 2021'!R52+'AG Jul 2021'!P52),(($C$43*$C$44-'AG Jul 2021'!P52)*'AG Jul 2021'!Q52/100),(('AG Jul 2021'!R52)*'AG Jul 2021'!Q52/100))),0)</f>
        <v>0</v>
      </c>
      <c r="F66" s="215">
        <f>IF(AND('AG Jul 2021'!Q51&gt;0,'AG Jul 2021'!S51&gt;0),IF($C$43*$C$44&lt;('AG Jul 2021'!R51+'AG Jul 2021'!P51),0,IF($C$43*$C$44&lt;=('AG Jul 2021'!T51+'AG Jul 2021'!R51+'AG Jul 2021'!P51),(($C$43*$C$44-('AG Jul 2021'!R51+'AG Jul 2021'!P51))*'AG Jul 2021'!S51/100),('AG Jul 2021'!T51*'AG Jul 2021'!S51/100))),0)</f>
        <v>0</v>
      </c>
      <c r="G66" s="215">
        <f>IF(AND('AG Jul 2021'!R52&gt;0,'AG Jul 2021'!T52&gt;0),IF(($C$43*$C$44&lt;'AG Jul 2021'!T52),(0),($C$43*$C$44*'AG Jul 2021'!T52)*'AG Jul 2021'!U52/100),IF(AND('AG Jul 2021'!R52&gt;0,'AG Jul 2021'!T52=""),IF(($C$43*$C$44&lt;'AG Jul 2021'!R52+'AG Jul 2021'!P52),(0),(($C$43*$C$44-('AG Jul 2021'!R52+'AG Jul 2021'!P52))*'AG Jul 2021'!S52/100)),IF(AND('AG Jul 2021'!P52&gt;0,'AG Jul 2021'!R52=""&gt;0),IF(($C$43*$C$44&lt;'AG Jul 2021'!P52),(0),($C$43*$C$44-'AG Jul 2021'!P52)*'AG Jul 2021'!Q52/100),0)))</f>
        <v>0</v>
      </c>
      <c r="H66" s="215">
        <f>($C$43*$C$45)*'AG Jul 2021'!AE52/100</f>
        <v>71.999999999999986</v>
      </c>
      <c r="I66" s="215">
        <f t="shared" si="37"/>
        <v>413.9849999999999</v>
      </c>
      <c r="J66" s="377">
        <f t="shared" si="32"/>
        <v>1351.9999999999995</v>
      </c>
      <c r="K66" s="209">
        <f t="shared" si="33"/>
        <v>1655.9399999999996</v>
      </c>
      <c r="L66" s="181">
        <f t="shared" si="28"/>
        <v>1821.5339999999997</v>
      </c>
      <c r="M66" s="209">
        <f>'AG Jul 2021'!AZ52</f>
        <v>0</v>
      </c>
      <c r="N66" s="209">
        <f>'AG Jul 2021'!BA52</f>
        <v>0</v>
      </c>
      <c r="O66" s="209">
        <f>'AG Jul 2021'!BB52</f>
        <v>0</v>
      </c>
      <c r="P66" s="209">
        <f>'AG Jul 2021'!BC52</f>
        <v>0</v>
      </c>
      <c r="Q66" s="378" t="str">
        <f t="shared" si="29"/>
        <v>No discount</v>
      </c>
      <c r="R66" s="378" t="str">
        <f t="shared" si="30"/>
        <v>Exclusive</v>
      </c>
      <c r="S66" s="379">
        <f t="shared" si="34"/>
        <v>1655.9399999999996</v>
      </c>
      <c r="T66" s="209">
        <f t="shared" si="35"/>
        <v>1655.9399999999996</v>
      </c>
      <c r="U66" s="381">
        <f t="shared" si="38"/>
        <v>1821.5339999999997</v>
      </c>
      <c r="V66" s="381">
        <f t="shared" si="38"/>
        <v>1821.5339999999997</v>
      </c>
      <c r="W66" s="210">
        <f>'AG Jul 2021'!BL52</f>
        <v>0</v>
      </c>
      <c r="X66" s="211" t="str">
        <f>'AG Jul 2021'!BM52</f>
        <v>n</v>
      </c>
      <c r="Y66" s="419"/>
      <c r="Z66" s="419"/>
      <c r="AA66" s="419"/>
      <c r="AB66" s="419"/>
      <c r="AC66" s="419"/>
      <c r="AD66" s="419"/>
      <c r="AE66" s="419"/>
      <c r="AF66" s="419"/>
      <c r="AG66" s="419"/>
      <c r="AH66" s="419"/>
      <c r="AI66" s="419"/>
      <c r="AJ66" s="419"/>
      <c r="AK66" s="419"/>
      <c r="AL66" s="419"/>
      <c r="AM66" s="419"/>
      <c r="AN66" s="419"/>
      <c r="AO66" s="419"/>
      <c r="AP66" s="419"/>
      <c r="AQ66" s="419"/>
    </row>
    <row r="67" spans="1:43" x14ac:dyDescent="0.15">
      <c r="A67" s="163" t="str">
        <f>'AG Jul 2021'!K53</f>
        <v>Tango Energy</v>
      </c>
      <c r="B67" s="158" t="str">
        <f>'AG Jul 2021'!L53</f>
        <v>Home Select</v>
      </c>
      <c r="C67" s="215">
        <f>IF('AG Jul 2021'!BP53=0,91*'AG Jul 2021'!M53/100,(91*'AG Jul 2021'!M53/100)+'AG Jul 2021'!BP53/4)</f>
        <v>79.418181818181807</v>
      </c>
      <c r="D67" s="215">
        <f>IF('AG Jul 2021'!O53="",$C$43*$C$44*'AG Jul 2021'!N53/100,IF($C$43*$C$44&gt;='AG Jul 2021'!P53,('AG Jul 2021'!P53*'AG Jul 2021'!N53/100),($C$43*$C$44*'AG Jul 2021'!N53/100)))</f>
        <v>241.81818181818176</v>
      </c>
      <c r="E67" s="215">
        <f>IF(AND('AG Jul 2021'!P53&gt;0,'AG Jul 2021'!R53&gt;0),IF($C$43*$C$44&lt;'AG Jul 2021'!P53,0,IF($C$43*$C$44&lt;=('AG Jul 2021'!R53+'AG Jul 2021'!P53),(($C$43*$C$44-'AG Jul 2021'!P53)*'AG Jul 2021'!Q53/100),(('AG Jul 2021'!R53)*'AG Jul 2021'!Q53/100))),0)</f>
        <v>0</v>
      </c>
      <c r="F67" s="215">
        <f>IF(AND('AG Jul 2021'!Q52&gt;0,'AG Jul 2021'!S52&gt;0),IF($C$43*$C$44&lt;('AG Jul 2021'!R52+'AG Jul 2021'!P52),0,IF($C$43*$C$44&lt;=('AG Jul 2021'!T52+'AG Jul 2021'!R52+'AG Jul 2021'!P52),(($C$43*$C$44-('AG Jul 2021'!R52+'AG Jul 2021'!P52))*'AG Jul 2021'!S52/100),('AG Jul 2021'!T52*'AG Jul 2021'!S52/100))),0)</f>
        <v>0</v>
      </c>
      <c r="G67" s="215">
        <f>IF(AND('AG Jul 2021'!R53&gt;0,'AG Jul 2021'!T53&gt;0),IF(($C$43*$C$44&lt;'AG Jul 2021'!T53),(0),($C$43*$C$44*'AG Jul 2021'!T53)*'AG Jul 2021'!U53/100),IF(AND('AG Jul 2021'!R53&gt;0,'AG Jul 2021'!T53=""),IF(($C$43*$C$44&lt;'AG Jul 2021'!R53+'AG Jul 2021'!P53),(0),(($C$43*$C$44-('AG Jul 2021'!R53+'AG Jul 2021'!P53))*'AG Jul 2021'!S53/100)),IF(AND('AG Jul 2021'!P53&gt;0,'AG Jul 2021'!R53=""&gt;0),IF(($C$43*$C$44&lt;'AG Jul 2021'!P53),(0),($C$43*$C$44-'AG Jul 2021'!P53)*'AG Jul 2021'!Q53/100),0)))</f>
        <v>0</v>
      </c>
      <c r="H67" s="215">
        <f>($C$43*$C$45)*'AG Jul 2021'!AE53/100</f>
        <v>65.454545454545453</v>
      </c>
      <c r="I67" s="215">
        <f t="shared" si="37"/>
        <v>386.69090909090897</v>
      </c>
      <c r="J67" s="377">
        <f t="shared" si="32"/>
        <v>1229.0909090909086</v>
      </c>
      <c r="K67" s="209">
        <f t="shared" si="33"/>
        <v>1546.7636363636359</v>
      </c>
      <c r="L67" s="181">
        <f t="shared" si="28"/>
        <v>1701.4399999999996</v>
      </c>
      <c r="M67" s="209">
        <f>'AG Jul 2021'!AZ53</f>
        <v>0</v>
      </c>
      <c r="N67" s="209">
        <f>'AG Jul 2021'!BA53</f>
        <v>0</v>
      </c>
      <c r="O67" s="209">
        <f>'AG Jul 2021'!BB53</f>
        <v>0</v>
      </c>
      <c r="P67" s="209">
        <f>'AG Jul 2021'!BC53</f>
        <v>0</v>
      </c>
      <c r="Q67" s="378" t="str">
        <f t="shared" si="29"/>
        <v>No discount</v>
      </c>
      <c r="R67" s="378" t="str">
        <f t="shared" si="30"/>
        <v>Exclusive</v>
      </c>
      <c r="S67" s="379">
        <f t="shared" si="34"/>
        <v>1546.7636363636359</v>
      </c>
      <c r="T67" s="209">
        <f t="shared" si="35"/>
        <v>1546.7636363636359</v>
      </c>
      <c r="U67" s="381">
        <f t="shared" si="38"/>
        <v>1701.4399999999996</v>
      </c>
      <c r="V67" s="381">
        <f t="shared" si="38"/>
        <v>1701.4399999999996</v>
      </c>
      <c r="W67" s="210">
        <f>'AG Jul 2021'!BL53</f>
        <v>0</v>
      </c>
      <c r="X67" s="211" t="str">
        <f>'AG Jul 2021'!BM53</f>
        <v>n</v>
      </c>
      <c r="Y67" s="419"/>
      <c r="Z67" s="419"/>
      <c r="AA67" s="419"/>
      <c r="AB67" s="419"/>
      <c r="AC67" s="419"/>
      <c r="AD67" s="419"/>
      <c r="AE67" s="419"/>
      <c r="AF67" s="419"/>
      <c r="AG67" s="419"/>
      <c r="AH67" s="419"/>
      <c r="AI67" s="419"/>
      <c r="AJ67" s="419"/>
      <c r="AK67" s="419"/>
      <c r="AL67" s="419"/>
      <c r="AM67" s="419"/>
      <c r="AN67" s="419"/>
      <c r="AO67" s="419"/>
      <c r="AP67" s="419"/>
      <c r="AQ67" s="419"/>
    </row>
    <row r="68" spans="1:43" x14ac:dyDescent="0.15">
      <c r="A68" s="163" t="str">
        <f>'AG Jul 2021'!K54</f>
        <v>Bright Spark Power</v>
      </c>
      <c r="B68" s="158" t="str">
        <f>'AG Jul 2021'!L54</f>
        <v>12 Month Contract</v>
      </c>
      <c r="C68" s="215">
        <f>IF('AG Jul 2021'!BP54=0,91*'AG Jul 2021'!M54/100,(91*'AG Jul 2021'!M54/100)+'AG Jul 2021'!BP54/4)</f>
        <v>73.627272727272725</v>
      </c>
      <c r="D68" s="215">
        <f>IF('AG Jul 2021'!O54="",$C$43*$C$44*'AG Jul 2021'!N54/100,IF($C$43*$C$44&gt;='AG Jul 2021'!P54,('AG Jul 2021'!P54*'AG Jul 2021'!N54/100),($C$43*$C$44*'AG Jul 2021'!N54/100)))</f>
        <v>279.87272727272722</v>
      </c>
      <c r="E68" s="215">
        <f>IF(AND('AG Jul 2021'!P54&gt;0,'AG Jul 2021'!R54&gt;0),IF($C$43*$C$44&lt;'AG Jul 2021'!P54,0,IF($C$43*$C$44&lt;=('AG Jul 2021'!R54+'AG Jul 2021'!P54),(($C$43*$C$44-'AG Jul 2021'!P54)*'AG Jul 2021'!Q54/100),(('AG Jul 2021'!R54)*'AG Jul 2021'!Q54/100))),0)</f>
        <v>0</v>
      </c>
      <c r="F68" s="215">
        <f>IF(AND('AG Jul 2021'!Q53&gt;0,'AG Jul 2021'!S53&gt;0),IF($C$43*$C$44&lt;('AG Jul 2021'!R53+'AG Jul 2021'!P53),0,IF($C$43*$C$44&lt;=('AG Jul 2021'!T53+'AG Jul 2021'!R53+'AG Jul 2021'!P53),(($C$43*$C$44-('AG Jul 2021'!R53+'AG Jul 2021'!P53))*'AG Jul 2021'!S53/100),('AG Jul 2021'!T53*'AG Jul 2021'!S53/100))),0)</f>
        <v>0</v>
      </c>
      <c r="G68" s="215">
        <f>IF(AND('AG Jul 2021'!R54&gt;0,'AG Jul 2021'!T54&gt;0),IF(($C$43*$C$44&lt;'AG Jul 2021'!T54),(0),($C$43*$C$44*'AG Jul 2021'!T54)*'AG Jul 2021'!U54/100),IF(AND('AG Jul 2021'!R54&gt;0,'AG Jul 2021'!T54=""),IF(($C$43*$C$44&lt;'AG Jul 2021'!R54+'AG Jul 2021'!P54),(0),(($C$43*$C$44-('AG Jul 2021'!R54+'AG Jul 2021'!P54))*'AG Jul 2021'!S54/100)),IF(AND('AG Jul 2021'!P54&gt;0,'AG Jul 2021'!R54=""&gt;0),IF(($C$43*$C$44&lt;'AG Jul 2021'!P54),(0),($C$43*$C$44-'AG Jul 2021'!P54)*'AG Jul 2021'!Q54/100),0)))</f>
        <v>0</v>
      </c>
      <c r="H68" s="215">
        <f>($C$43*$C$45)*'AG Jul 2021'!AE54/100</f>
        <v>76.309090909090898</v>
      </c>
      <c r="I68" s="215">
        <f t="shared" si="37"/>
        <v>429.80909090909086</v>
      </c>
      <c r="J68" s="377">
        <f t="shared" si="32"/>
        <v>1424.7272727272725</v>
      </c>
      <c r="K68" s="209">
        <f t="shared" si="33"/>
        <v>1719.2363636363634</v>
      </c>
      <c r="L68" s="181">
        <f t="shared" si="28"/>
        <v>1891.1599999999999</v>
      </c>
      <c r="M68" s="209">
        <f>'AG Jul 2021'!AZ54</f>
        <v>0</v>
      </c>
      <c r="N68" s="209">
        <f>'AG Jul 2021'!BA54</f>
        <v>0</v>
      </c>
      <c r="O68" s="209">
        <f>'AG Jul 2021'!BB54</f>
        <v>0</v>
      </c>
      <c r="P68" s="209">
        <f>'AG Jul 2021'!BC54</f>
        <v>0</v>
      </c>
      <c r="Q68" s="378" t="str">
        <f t="shared" si="29"/>
        <v>No discount</v>
      </c>
      <c r="R68" s="378" t="str">
        <f t="shared" si="30"/>
        <v>Exclusive</v>
      </c>
      <c r="S68" s="379">
        <f t="shared" si="34"/>
        <v>1719.2363636363634</v>
      </c>
      <c r="T68" s="209">
        <f t="shared" si="35"/>
        <v>1719.2363636363634</v>
      </c>
      <c r="U68" s="381">
        <f t="shared" si="38"/>
        <v>1891.1599999999999</v>
      </c>
      <c r="V68" s="381">
        <f t="shared" si="38"/>
        <v>1891.1599999999999</v>
      </c>
      <c r="W68" s="210">
        <f>'AG Jul 2021'!BL54</f>
        <v>12</v>
      </c>
      <c r="X68" s="211" t="str">
        <f>'AG Jul 2021'!BM54</f>
        <v>n</v>
      </c>
      <c r="Y68" s="419"/>
      <c r="Z68" s="419"/>
      <c r="AA68" s="419"/>
      <c r="AB68" s="419"/>
      <c r="AC68" s="419"/>
      <c r="AD68" s="419"/>
      <c r="AE68" s="419"/>
      <c r="AF68" s="419"/>
      <c r="AG68" s="419"/>
      <c r="AH68" s="419"/>
      <c r="AI68" s="419"/>
      <c r="AJ68" s="419"/>
      <c r="AK68" s="419"/>
      <c r="AL68" s="419"/>
      <c r="AM68" s="419"/>
      <c r="AN68" s="419"/>
      <c r="AO68" s="419"/>
      <c r="AP68" s="419"/>
      <c r="AQ68" s="419"/>
    </row>
    <row r="69" spans="1:43" x14ac:dyDescent="0.15">
      <c r="A69" s="163" t="str">
        <f>'AG Jul 2021'!K55</f>
        <v>Discover Energy</v>
      </c>
      <c r="B69" s="158" t="str">
        <f>'AG Jul 2021'!L55</f>
        <v>Smart Saver</v>
      </c>
      <c r="C69" s="215">
        <f>IF('AG Jul 2021'!BP55=0,91*'AG Jul 2021'!M55/100,(91*'AG Jul 2021'!M55/100)+'AG Jul 2021'!BP55/4)</f>
        <v>63.7</v>
      </c>
      <c r="D69" s="215">
        <f>IF('AG Jul 2021'!O55="",$C$43*$C$44*'AG Jul 2021'!N55/100,IF($C$43*$C$44&gt;='AG Jul 2021'!P55,('AG Jul 2021'!P55*'AG Jul 2021'!N55/100),($C$43*$C$44*'AG Jul 2021'!N55/100)))</f>
        <v>362.85454545454542</v>
      </c>
      <c r="E69" s="215">
        <f>IF(AND('AG Jul 2021'!P55&gt;0,'AG Jul 2021'!R55&gt;0),IF($C$43*$C$44&lt;'AG Jul 2021'!P55,0,IF($C$43*$C$44&lt;=('AG Jul 2021'!R55+'AG Jul 2021'!P55),(($C$43*$C$44-'AG Jul 2021'!P55)*'AG Jul 2021'!Q55/100),(('AG Jul 2021'!R55)*'AG Jul 2021'!Q55/100))),0)</f>
        <v>0</v>
      </c>
      <c r="F69" s="215">
        <f>IF(AND('AG Jul 2021'!Q54&gt;0,'AG Jul 2021'!S54&gt;0),IF($C$43*$C$44&lt;('AG Jul 2021'!R54+'AG Jul 2021'!P54),0,IF($C$43*$C$44&lt;=('AG Jul 2021'!T54+'AG Jul 2021'!R54+'AG Jul 2021'!P54),(($C$43*$C$44-('AG Jul 2021'!R54+'AG Jul 2021'!P54))*'AG Jul 2021'!S54/100),('AG Jul 2021'!T54*'AG Jul 2021'!S54/100))),0)</f>
        <v>0</v>
      </c>
      <c r="G69" s="215">
        <f>IF(AND('AG Jul 2021'!R55&gt;0,'AG Jul 2021'!T55&gt;0),IF(($C$43*$C$44&lt;'AG Jul 2021'!T55),(0),($C$43*$C$44*'AG Jul 2021'!T55)*'AG Jul 2021'!U55/100),IF(AND('AG Jul 2021'!R55&gt;0,'AG Jul 2021'!T55=""),IF(($C$43*$C$44&lt;'AG Jul 2021'!R55+'AG Jul 2021'!P55),(0),(($C$43*$C$44-('AG Jul 2021'!R55+'AG Jul 2021'!P55))*'AG Jul 2021'!S55/100)),IF(AND('AG Jul 2021'!P55&gt;0,'AG Jul 2021'!R55=""&gt;0),IF(($C$43*$C$44&lt;'AG Jul 2021'!P55),(0),($C$43*$C$44-'AG Jul 2021'!P55)*'AG Jul 2021'!Q55/100),0)))</f>
        <v>0</v>
      </c>
      <c r="H69" s="215">
        <f>($C$43*$C$45)*'AG Jul 2021'!AE55/100</f>
        <v>71.61818181818181</v>
      </c>
      <c r="I69" s="215">
        <f t="shared" si="37"/>
        <v>498.17272727272723</v>
      </c>
      <c r="J69" s="377">
        <f t="shared" si="32"/>
        <v>1737.890909090909</v>
      </c>
      <c r="K69" s="209">
        <f t="shared" si="33"/>
        <v>1992.6909090909089</v>
      </c>
      <c r="L69" s="181">
        <f t="shared" si="28"/>
        <v>2191.96</v>
      </c>
      <c r="M69" s="209">
        <f>'AG Jul 2021'!AZ55</f>
        <v>0</v>
      </c>
      <c r="N69" s="209">
        <f>'AG Jul 2021'!BA55</f>
        <v>23</v>
      </c>
      <c r="O69" s="209">
        <f>'AG Jul 2021'!BB55</f>
        <v>0</v>
      </c>
      <c r="P69" s="209">
        <f>'AG Jul 2021'!BC55</f>
        <v>0</v>
      </c>
      <c r="Q69" s="378" t="str">
        <f t="shared" si="29"/>
        <v>Guaranteed off usage</v>
      </c>
      <c r="R69" s="378" t="str">
        <f t="shared" si="30"/>
        <v>Exclusive</v>
      </c>
      <c r="S69" s="379">
        <f t="shared" si="34"/>
        <v>1592.9759999999999</v>
      </c>
      <c r="T69" s="209">
        <f t="shared" si="35"/>
        <v>1592.9759999999999</v>
      </c>
      <c r="U69" s="381">
        <f t="shared" si="38"/>
        <v>1752.2736</v>
      </c>
      <c r="V69" s="381">
        <f t="shared" si="38"/>
        <v>1752.2736</v>
      </c>
      <c r="W69" s="210">
        <f>'AG Jul 2021'!BL55</f>
        <v>0</v>
      </c>
      <c r="X69" s="211" t="str">
        <f>'AG Jul 2021'!BM55</f>
        <v>n</v>
      </c>
      <c r="Y69" s="419"/>
      <c r="Z69" s="419"/>
      <c r="AA69" s="419"/>
      <c r="AB69" s="419"/>
      <c r="AC69" s="419"/>
      <c r="AD69" s="419"/>
      <c r="AE69" s="419"/>
      <c r="AF69" s="419"/>
      <c r="AG69" s="419"/>
      <c r="AH69" s="419"/>
      <c r="AI69" s="419"/>
      <c r="AJ69" s="419"/>
      <c r="AK69" s="419"/>
      <c r="AL69" s="419"/>
      <c r="AM69" s="419"/>
      <c r="AN69" s="419"/>
      <c r="AO69" s="419"/>
      <c r="AP69" s="419"/>
      <c r="AQ69" s="419"/>
    </row>
    <row r="70" spans="1:43" x14ac:dyDescent="0.15">
      <c r="A70" s="163" t="str">
        <f>'AG Jul 2021'!K56</f>
        <v>Future X Power</v>
      </c>
      <c r="B70" s="158" t="str">
        <f>'AG Jul 2021'!L56</f>
        <v>Flexi Saver</v>
      </c>
      <c r="C70" s="215">
        <f>IF('AG Jul 2021'!BP56=0,91*'AG Jul 2021'!M56/100,(91*'AG Jul 2021'!M56/100)+'AG Jul 2021'!BP56/4)</f>
        <v>77.002545454545441</v>
      </c>
      <c r="D70" s="215">
        <f>IF('AG Jul 2021'!O56="",$C$43*$C$44*'AG Jul 2021'!N56/100,IF($C$43*$C$44&gt;='AG Jul 2021'!P56,('AG Jul 2021'!P56*'AG Jul 2021'!N56/100),($C$43*$C$44*'AG Jul 2021'!N56/100)))</f>
        <v>279.23636363636365</v>
      </c>
      <c r="E70" s="215">
        <f>IF(AND('AG Jul 2021'!P56&gt;0,'AG Jul 2021'!R56&gt;0),IF($C$43*$C$44&lt;'AG Jul 2021'!P56,0,IF($C$43*$C$44&lt;=('AG Jul 2021'!R56+'AG Jul 2021'!P56),(($C$43*$C$44-'AG Jul 2021'!P56)*'AG Jul 2021'!Q56/100),(('AG Jul 2021'!R56)*'AG Jul 2021'!Q56/100))),0)</f>
        <v>0</v>
      </c>
      <c r="F70" s="215">
        <f>IF(AND('AG Jul 2021'!Q55&gt;0,'AG Jul 2021'!S55&gt;0),IF($C$43*$C$44&lt;('AG Jul 2021'!R55+'AG Jul 2021'!P55),0,IF($C$43*$C$44&lt;=('AG Jul 2021'!T55+'AG Jul 2021'!R55+'AG Jul 2021'!P55),(($C$43*$C$44-('AG Jul 2021'!R55+'AG Jul 2021'!P55))*'AG Jul 2021'!S55/100),('AG Jul 2021'!T55*'AG Jul 2021'!S55/100))),0)</f>
        <v>0</v>
      </c>
      <c r="G70" s="215">
        <f>IF(AND('AG Jul 2021'!R56&gt;0,'AG Jul 2021'!T56&gt;0),IF(($C$43*$C$44&lt;'AG Jul 2021'!T56),(0),($C$43*$C$44*'AG Jul 2021'!T56)*'AG Jul 2021'!U56/100),IF(AND('AG Jul 2021'!R56&gt;0,'AG Jul 2021'!T56=""),IF(($C$43*$C$44&lt;'AG Jul 2021'!R56+'AG Jul 2021'!P56),(0),(($C$43*$C$44-('AG Jul 2021'!R56+'AG Jul 2021'!P56))*'AG Jul 2021'!S56/100)),IF(AND('AG Jul 2021'!P56&gt;0,'AG Jul 2021'!R56=""&gt;0),IF(($C$43*$C$44&lt;'AG Jul 2021'!P56),(0),($C$43*$C$44-'AG Jul 2021'!P56)*'AG Jul 2021'!Q56/100),0)))</f>
        <v>0</v>
      </c>
      <c r="H70" s="215">
        <f>($C$43*$C$45)*'AG Jul 2021'!AE56/100</f>
        <v>85.8</v>
      </c>
      <c r="I70" s="215">
        <f t="shared" si="37"/>
        <v>442.0389090909091</v>
      </c>
      <c r="J70" s="377">
        <f t="shared" si="32"/>
        <v>1460.1454545454546</v>
      </c>
      <c r="K70" s="209">
        <f t="shared" si="33"/>
        <v>1768.1556363636364</v>
      </c>
      <c r="L70" s="181">
        <f t="shared" si="28"/>
        <v>1944.9712000000002</v>
      </c>
      <c r="M70" s="209">
        <f>'AG Jul 2021'!AZ56</f>
        <v>0</v>
      </c>
      <c r="N70" s="209">
        <f>'AG Jul 2021'!BA56</f>
        <v>0</v>
      </c>
      <c r="O70" s="209">
        <f>'AG Jul 2021'!BB56</f>
        <v>0</v>
      </c>
      <c r="P70" s="209">
        <f>'AG Jul 2021'!BC56</f>
        <v>0</v>
      </c>
      <c r="Q70" s="378" t="str">
        <f t="shared" si="29"/>
        <v>No discount</v>
      </c>
      <c r="R70" s="378" t="str">
        <f t="shared" si="30"/>
        <v>Exclusive</v>
      </c>
      <c r="S70" s="379">
        <f t="shared" si="34"/>
        <v>1768.1556363636364</v>
      </c>
      <c r="T70" s="209">
        <f t="shared" si="35"/>
        <v>1768.1556363636364</v>
      </c>
      <c r="U70" s="381">
        <f t="shared" si="38"/>
        <v>1944.9712000000002</v>
      </c>
      <c r="V70" s="381">
        <f t="shared" si="38"/>
        <v>1944.9712000000002</v>
      </c>
      <c r="W70" s="210">
        <f>'AG Jul 2021'!BL56</f>
        <v>0</v>
      </c>
      <c r="X70" s="211" t="str">
        <f>'AG Jul 2021'!BM56</f>
        <v>n</v>
      </c>
      <c r="Y70" s="419"/>
      <c r="Z70" s="419"/>
      <c r="AA70" s="419"/>
      <c r="AB70" s="419"/>
      <c r="AC70" s="419"/>
      <c r="AD70" s="419"/>
      <c r="AE70" s="419"/>
      <c r="AF70" s="419"/>
      <c r="AG70" s="419"/>
      <c r="AH70" s="419"/>
      <c r="AI70" s="419"/>
      <c r="AJ70" s="419"/>
      <c r="AK70" s="419"/>
      <c r="AL70" s="419"/>
      <c r="AM70" s="419"/>
      <c r="AN70" s="419"/>
      <c r="AO70" s="419"/>
      <c r="AP70" s="419"/>
      <c r="AQ70" s="419"/>
    </row>
    <row r="71" spans="1:43" x14ac:dyDescent="0.15">
      <c r="A71" s="163" t="str">
        <f>'AG Jul 2021'!K57</f>
        <v>GloBird Energy</v>
      </c>
      <c r="B71" s="158" t="str">
        <f>'AG Jul 2021'!L57</f>
        <v>UltraSave</v>
      </c>
      <c r="C71" s="215">
        <f>IF('AG Jul 2021'!BP57=0,91*'AG Jul 2021'!M57/100,(91*'AG Jul 2021'!M57/100)+'AG Jul 2021'!BP57/4)</f>
        <v>79.17</v>
      </c>
      <c r="D71" s="215">
        <f>IF('AG Jul 2021'!O57="",$C$43*$C$44*'AG Jul 2021'!N57/100,IF($C$43*$C$44&gt;='AG Jul 2021'!P57,('AG Jul 2021'!P57*'AG Jul 2021'!N57/100),($C$43*$C$44*'AG Jul 2021'!N57/100)))</f>
        <v>285.59999999999997</v>
      </c>
      <c r="E71" s="215">
        <f>IF(AND('AG Jul 2021'!P57&gt;0,'AG Jul 2021'!R57&gt;0),IF($C$43*$C$44&lt;'AG Jul 2021'!P57,0,IF($C$43*$C$44&lt;=('AG Jul 2021'!R57+'AG Jul 2021'!P57),(($C$43*$C$44-'AG Jul 2021'!P57)*'AG Jul 2021'!Q57/100),(('AG Jul 2021'!R57)*'AG Jul 2021'!Q57/100))),0)</f>
        <v>0</v>
      </c>
      <c r="F71" s="215">
        <f>IF(AND('AG Jul 2021'!Q56&gt;0,'AG Jul 2021'!S56&gt;0),IF($C$43*$C$44&lt;('AG Jul 2021'!R56+'AG Jul 2021'!P56),0,IF($C$43*$C$44&lt;=('AG Jul 2021'!T56+'AG Jul 2021'!R56+'AG Jul 2021'!P56),(($C$43*$C$44-('AG Jul 2021'!R56+'AG Jul 2021'!P56))*'AG Jul 2021'!S56/100),('AG Jul 2021'!T56*'AG Jul 2021'!S56/100))),0)</f>
        <v>0</v>
      </c>
      <c r="G71" s="215">
        <f>IF(AND('AG Jul 2021'!R57&gt;0,'AG Jul 2021'!T57&gt;0),IF(($C$43*$C$44&lt;'AG Jul 2021'!T57),(0),($C$43*$C$44*'AG Jul 2021'!T57)*'AG Jul 2021'!U57/100),IF(AND('AG Jul 2021'!R57&gt;0,'AG Jul 2021'!T57=""),IF(($C$43*$C$44&lt;'AG Jul 2021'!R57+'AG Jul 2021'!P57),(0),(($C$43*$C$44-('AG Jul 2021'!R57+'AG Jul 2021'!P57))*'AG Jul 2021'!S57/100)),IF(AND('AG Jul 2021'!P57&gt;0,'AG Jul 2021'!R57=""&gt;0),IF(($C$43*$C$44&lt;'AG Jul 2021'!P57),(0),($C$43*$C$44-'AG Jul 2021'!P57)*'AG Jul 2021'!Q57/100),0)))</f>
        <v>0</v>
      </c>
      <c r="H71" s="215">
        <f>($C$43*$C$45)*'AG Jul 2021'!AE57/100</f>
        <v>79.8</v>
      </c>
      <c r="I71" s="215">
        <f t="shared" si="37"/>
        <v>444.57</v>
      </c>
      <c r="J71" s="377">
        <f t="shared" si="32"/>
        <v>1461.6</v>
      </c>
      <c r="K71" s="209">
        <f t="shared" si="33"/>
        <v>1778.28</v>
      </c>
      <c r="L71" s="181">
        <f t="shared" si="28"/>
        <v>1956.1080000000002</v>
      </c>
      <c r="M71" s="209">
        <f>'AG Jul 2021'!AZ57</f>
        <v>0</v>
      </c>
      <c r="N71" s="209">
        <f>'AG Jul 2021'!BA57</f>
        <v>0</v>
      </c>
      <c r="O71" s="209">
        <f>'AG Jul 2021'!BB57</f>
        <v>0</v>
      </c>
      <c r="P71" s="209">
        <f>'AG Jul 2021'!BC57</f>
        <v>0</v>
      </c>
      <c r="Q71" s="378" t="str">
        <f t="shared" si="29"/>
        <v>No discount</v>
      </c>
      <c r="R71" s="378" t="str">
        <f t="shared" si="30"/>
        <v>Exclusive</v>
      </c>
      <c r="S71" s="379">
        <f t="shared" si="34"/>
        <v>1778.28</v>
      </c>
      <c r="T71" s="209">
        <f t="shared" si="35"/>
        <v>1778.28</v>
      </c>
      <c r="U71" s="381">
        <f t="shared" si="38"/>
        <v>1956.1080000000002</v>
      </c>
      <c r="V71" s="381">
        <f t="shared" si="38"/>
        <v>1956.1080000000002</v>
      </c>
      <c r="W71" s="210">
        <f>'AG Jul 2021'!BL57</f>
        <v>0</v>
      </c>
      <c r="X71" s="211" t="str">
        <f>'AG Jul 2021'!BM57</f>
        <v>n</v>
      </c>
      <c r="Y71" s="419"/>
      <c r="Z71" s="419"/>
      <c r="AA71" s="419"/>
      <c r="AB71" s="419"/>
      <c r="AC71" s="419"/>
      <c r="AD71" s="419"/>
      <c r="AE71" s="419"/>
      <c r="AF71" s="419"/>
      <c r="AG71" s="419"/>
      <c r="AH71" s="419"/>
      <c r="AI71" s="419"/>
      <c r="AJ71" s="419"/>
      <c r="AK71" s="419"/>
      <c r="AL71" s="419"/>
      <c r="AM71" s="419"/>
      <c r="AN71" s="419"/>
      <c r="AO71" s="419"/>
      <c r="AP71" s="419"/>
      <c r="AQ71" s="419"/>
    </row>
    <row r="72" spans="1:43" x14ac:dyDescent="0.15">
      <c r="A72" s="163" t="str">
        <f>'AG Jul 2021'!K58</f>
        <v>Kogan Energy</v>
      </c>
      <c r="B72" s="158" t="str">
        <f>'AG Jul 2021'!L58</f>
        <v>Market offer</v>
      </c>
      <c r="C72" s="215">
        <f>IF('AG Jul 2021'!BP58=0,91*'AG Jul 2021'!M58/100,(91*'AG Jul 2021'!M58/100)+'AG Jul 2021'!BP58/4)</f>
        <v>73.130909090909086</v>
      </c>
      <c r="D72" s="215">
        <f>IF('AG Jul 2021'!O58="",$C$43*$C$44*'AG Jul 2021'!N58/100,IF($C$43*$C$44&gt;='AG Jul 2021'!P58,('AG Jul 2021'!P58*'AG Jul 2021'!N58/100),($C$43*$C$44*'AG Jul 2021'!N58/100)))</f>
        <v>245.76363636363632</v>
      </c>
      <c r="E72" s="215">
        <f>IF(AND('AG Jul 2021'!P58&gt;0,'AG Jul 2021'!R58&gt;0),IF($C$43*$C$44&lt;'AG Jul 2021'!P58,0,IF($C$43*$C$44&lt;=('AG Jul 2021'!R58+'AG Jul 2021'!P58),(($C$43*$C$44-'AG Jul 2021'!P58)*'AG Jul 2021'!Q58/100),(('AG Jul 2021'!R58)*'AG Jul 2021'!Q58/100))),0)</f>
        <v>0</v>
      </c>
      <c r="F72" s="215">
        <f>IF(AND('AG Jul 2021'!Q57&gt;0,'AG Jul 2021'!S57&gt;0),IF($C$43*$C$44&lt;('AG Jul 2021'!R57+'AG Jul 2021'!P57),0,IF($C$43*$C$44&lt;=('AG Jul 2021'!T57+'AG Jul 2021'!R57+'AG Jul 2021'!P57),(($C$43*$C$44-('AG Jul 2021'!R57+'AG Jul 2021'!P57))*'AG Jul 2021'!S57/100),('AG Jul 2021'!T57*'AG Jul 2021'!S57/100))),0)</f>
        <v>0</v>
      </c>
      <c r="G72" s="215">
        <f>IF(AND('AG Jul 2021'!R58&gt;0,'AG Jul 2021'!T58&gt;0),IF(($C$43*$C$44&lt;'AG Jul 2021'!T58),(0),($C$43*$C$44*'AG Jul 2021'!T58)*'AG Jul 2021'!U58/100),IF(AND('AG Jul 2021'!R58&gt;0,'AG Jul 2021'!T58=""),IF(($C$43*$C$44&lt;'AG Jul 2021'!R58+'AG Jul 2021'!P58),(0),(($C$43*$C$44-('AG Jul 2021'!R58+'AG Jul 2021'!P58))*'AG Jul 2021'!S58/100)),IF(AND('AG Jul 2021'!P58&gt;0,'AG Jul 2021'!R58=""&gt;0),IF(($C$43*$C$44&lt;'AG Jul 2021'!P58),(0),($C$43*$C$44-'AG Jul 2021'!P58)*'AG Jul 2021'!Q58/100),0)))</f>
        <v>0</v>
      </c>
      <c r="H72" s="215">
        <f>($C$43*$C$45)*'AG Jul 2021'!AE58/100</f>
        <v>63.981818181818177</v>
      </c>
      <c r="I72" s="215">
        <f t="shared" si="37"/>
        <v>382.87636363636364</v>
      </c>
      <c r="J72" s="377">
        <f t="shared" si="32"/>
        <v>1238.9818181818182</v>
      </c>
      <c r="K72" s="209">
        <f t="shared" si="33"/>
        <v>1531.5054545454545</v>
      </c>
      <c r="L72" s="181">
        <f t="shared" si="28"/>
        <v>1684.6560000000002</v>
      </c>
      <c r="M72" s="209">
        <f>'AG Jul 2021'!AZ58</f>
        <v>0</v>
      </c>
      <c r="N72" s="209">
        <f>'AG Jul 2021'!BA58</f>
        <v>0</v>
      </c>
      <c r="O72" s="209">
        <f>'AG Jul 2021'!BB58</f>
        <v>0</v>
      </c>
      <c r="P72" s="209">
        <f>'AG Jul 2021'!BC58</f>
        <v>0</v>
      </c>
      <c r="Q72" s="378" t="str">
        <f t="shared" si="29"/>
        <v>No discount</v>
      </c>
      <c r="R72" s="378" t="str">
        <f t="shared" si="30"/>
        <v>Exclusive</v>
      </c>
      <c r="S72" s="379">
        <f t="shared" si="34"/>
        <v>1531.5054545454545</v>
      </c>
      <c r="T72" s="209">
        <f t="shared" si="35"/>
        <v>1531.5054545454545</v>
      </c>
      <c r="U72" s="381">
        <f t="shared" si="38"/>
        <v>1684.6560000000002</v>
      </c>
      <c r="V72" s="381">
        <f t="shared" si="38"/>
        <v>1684.6560000000002</v>
      </c>
      <c r="W72" s="210">
        <f>'AG Jul 2021'!BL58</f>
        <v>0</v>
      </c>
      <c r="X72" s="211" t="str">
        <f>'AG Jul 2021'!BM58</f>
        <v>n</v>
      </c>
      <c r="Y72" s="419"/>
      <c r="Z72" s="419"/>
      <c r="AA72" s="419"/>
      <c r="AB72" s="419"/>
      <c r="AC72" s="419"/>
      <c r="AD72" s="419"/>
      <c r="AE72" s="419"/>
      <c r="AF72" s="419"/>
      <c r="AG72" s="419"/>
      <c r="AH72" s="419"/>
      <c r="AI72" s="419"/>
      <c r="AJ72" s="419"/>
      <c r="AK72" s="419"/>
      <c r="AL72" s="419"/>
      <c r="AM72" s="419"/>
      <c r="AN72" s="419"/>
      <c r="AO72" s="419"/>
      <c r="AP72" s="419"/>
      <c r="AQ72" s="419"/>
    </row>
    <row r="73" spans="1:43" x14ac:dyDescent="0.15">
      <c r="A73" s="163" t="str">
        <f>'AG Jul 2021'!K59</f>
        <v>Nectr</v>
      </c>
      <c r="B73" s="158" t="str">
        <f>'AG Jul 2021'!L59</f>
        <v>Friends Clean</v>
      </c>
      <c r="C73" s="215">
        <f>IF('AG Jul 2021'!BP59=0,91*'AG Jul 2021'!M59/100,(91*'AG Jul 2021'!M59/100)+'AG Jul 2021'!BP59/4)</f>
        <v>82.718999999999994</v>
      </c>
      <c r="D73" s="215">
        <f>IF('AG Jul 2021'!O59="",$C$43*$C$44*'AG Jul 2021'!N59/100,IF($C$43*$C$44&gt;='AG Jul 2021'!P59,('AG Jul 2021'!P59*'AG Jul 2021'!N59/100),($C$43*$C$44*'AG Jul 2021'!N59/100)))</f>
        <v>261.8</v>
      </c>
      <c r="E73" s="215">
        <f>IF(AND('AG Jul 2021'!P59&gt;0,'AG Jul 2021'!R59&gt;0),IF($C$43*$C$44&lt;'AG Jul 2021'!P59,0,IF($C$43*$C$44&lt;=('AG Jul 2021'!R59+'AG Jul 2021'!P59),(($C$43*$C$44-'AG Jul 2021'!P59)*'AG Jul 2021'!Q59/100),(('AG Jul 2021'!R59)*'AG Jul 2021'!Q59/100))),0)</f>
        <v>0</v>
      </c>
      <c r="F73" s="215">
        <f>IF(AND('AG Jul 2021'!Q58&gt;0,'AG Jul 2021'!S58&gt;0),IF($C$43*$C$44&lt;('AG Jul 2021'!R58+'AG Jul 2021'!P58),0,IF($C$43*$C$44&lt;=('AG Jul 2021'!T58+'AG Jul 2021'!R58+'AG Jul 2021'!P58),(($C$43*$C$44-('AG Jul 2021'!R58+'AG Jul 2021'!P58))*'AG Jul 2021'!S58/100),('AG Jul 2021'!T58*'AG Jul 2021'!S58/100))),0)</f>
        <v>0</v>
      </c>
      <c r="G73" s="215">
        <f>IF(AND('AG Jul 2021'!R59&gt;0,'AG Jul 2021'!T59&gt;0),IF(($C$43*$C$44&lt;'AG Jul 2021'!T59),(0),($C$43*$C$44*'AG Jul 2021'!T59)*'AG Jul 2021'!U59/100),IF(AND('AG Jul 2021'!R59&gt;0,'AG Jul 2021'!T59=""),IF(($C$43*$C$44&lt;'AG Jul 2021'!R59+'AG Jul 2021'!P59),(0),(($C$43*$C$44-('AG Jul 2021'!R59+'AG Jul 2021'!P59))*'AG Jul 2021'!S59/100)),IF(AND('AG Jul 2021'!P59&gt;0,'AG Jul 2021'!R59=""&gt;0),IF(($C$43*$C$44&lt;'AG Jul 2021'!P59),(0),($C$43*$C$44-'AG Jul 2021'!P59)*'AG Jul 2021'!Q59/100),0)))</f>
        <v>0</v>
      </c>
      <c r="H73" s="215">
        <f>($C$43*$C$45)*'AG Jul 2021'!AE59/100</f>
        <v>67.2</v>
      </c>
      <c r="I73" s="215">
        <f t="shared" si="37"/>
        <v>411.71899999999999</v>
      </c>
      <c r="J73" s="377">
        <f t="shared" si="32"/>
        <v>1316</v>
      </c>
      <c r="K73" s="209">
        <f t="shared" si="33"/>
        <v>1646.876</v>
      </c>
      <c r="L73" s="181">
        <f t="shared" si="28"/>
        <v>1811.5636000000002</v>
      </c>
      <c r="M73" s="209">
        <f>'AG Jul 2021'!AZ59</f>
        <v>0</v>
      </c>
      <c r="N73" s="209">
        <f>'AG Jul 2021'!BA59</f>
        <v>0</v>
      </c>
      <c r="O73" s="209">
        <f>'AG Jul 2021'!BB59</f>
        <v>0</v>
      </c>
      <c r="P73" s="209">
        <f>'AG Jul 2021'!BC59</f>
        <v>0</v>
      </c>
      <c r="Q73" s="378" t="str">
        <f t="shared" si="29"/>
        <v>No discount</v>
      </c>
      <c r="R73" s="378" t="str">
        <f t="shared" si="30"/>
        <v>Exclusive</v>
      </c>
      <c r="S73" s="379">
        <f t="shared" si="34"/>
        <v>1646.876</v>
      </c>
      <c r="T73" s="209">
        <f t="shared" si="35"/>
        <v>1646.876</v>
      </c>
      <c r="U73" s="381">
        <f t="shared" si="38"/>
        <v>1811.5636000000002</v>
      </c>
      <c r="V73" s="381">
        <f t="shared" si="38"/>
        <v>1811.5636000000002</v>
      </c>
      <c r="W73" s="210">
        <f>'AG Jul 2021'!BL59</f>
        <v>0</v>
      </c>
      <c r="X73" s="211" t="str">
        <f>'AG Jul 2021'!BM59</f>
        <v>n</v>
      </c>
      <c r="Y73" s="419"/>
      <c r="Z73" s="419"/>
      <c r="AA73" s="419"/>
      <c r="AB73" s="419"/>
      <c r="AC73" s="419"/>
      <c r="AD73" s="419"/>
      <c r="AE73" s="419"/>
      <c r="AF73" s="419"/>
      <c r="AG73" s="419"/>
      <c r="AH73" s="419"/>
      <c r="AI73" s="419"/>
      <c r="AJ73" s="419"/>
      <c r="AK73" s="419"/>
      <c r="AL73" s="419"/>
      <c r="AM73" s="419"/>
      <c r="AN73" s="419"/>
      <c r="AO73" s="419"/>
      <c r="AP73" s="419"/>
      <c r="AQ73" s="419"/>
    </row>
    <row r="74" spans="1:43" x14ac:dyDescent="0.15">
      <c r="A74" s="163" t="str">
        <f>'AG Jul 2021'!K60</f>
        <v>OVO Energy</v>
      </c>
      <c r="B74" s="158" t="str">
        <f>'AG Jul 2021'!L60</f>
        <v>The One Plan</v>
      </c>
      <c r="C74" s="215">
        <f>IF('AG Jul 2021'!BP60=0,91*'AG Jul 2021'!M60/100,(91*'AG Jul 2021'!M60/100)+'AG Jul 2021'!BP60/4)</f>
        <v>73.709999999999994</v>
      </c>
      <c r="D74" s="215">
        <f>IF('AG Jul 2021'!O60="",$C$43*$C$44*'AG Jul 2021'!N60/100,IF($C$43*$C$44&gt;='AG Jul 2021'!P60,('AG Jul 2021'!P60*'AG Jul 2021'!N60/100),($C$43*$C$44*'AG Jul 2021'!N60/100)))</f>
        <v>271.59999999999997</v>
      </c>
      <c r="E74" s="215">
        <f>IF(AND('AG Jul 2021'!P60&gt;0,'AG Jul 2021'!R60&gt;0),IF($C$43*$C$44&lt;'AG Jul 2021'!P60,0,IF($C$43*$C$44&lt;=('AG Jul 2021'!R60+'AG Jul 2021'!P60),(($C$43*$C$44-'AG Jul 2021'!P60)*'AG Jul 2021'!Q60/100),(('AG Jul 2021'!R60)*'AG Jul 2021'!Q60/100))),0)</f>
        <v>0</v>
      </c>
      <c r="F74" s="215">
        <f>IF(AND('AG Jul 2021'!Q59&gt;0,'AG Jul 2021'!S59&gt;0),IF($C$43*$C$44&lt;('AG Jul 2021'!R59+'AG Jul 2021'!P59),0,IF($C$43*$C$44&lt;=('AG Jul 2021'!T59+'AG Jul 2021'!R59+'AG Jul 2021'!P59),(($C$43*$C$44-('AG Jul 2021'!R59+'AG Jul 2021'!P59))*'AG Jul 2021'!S59/100),('AG Jul 2021'!T59*'AG Jul 2021'!S59/100))),0)</f>
        <v>0</v>
      </c>
      <c r="G74" s="215">
        <f>IF(AND('AG Jul 2021'!R60&gt;0,'AG Jul 2021'!T60&gt;0),IF(($C$43*$C$44&lt;'AG Jul 2021'!T60),(0),($C$43*$C$44*'AG Jul 2021'!T60)*'AG Jul 2021'!U60/100),IF(AND('AG Jul 2021'!R60&gt;0,'AG Jul 2021'!T60=""),IF(($C$43*$C$44&lt;'AG Jul 2021'!R60+'AG Jul 2021'!P60),(0),(($C$43*$C$44-('AG Jul 2021'!R60+'AG Jul 2021'!P60))*'AG Jul 2021'!S60/100)),IF(AND('AG Jul 2021'!P60&gt;0,'AG Jul 2021'!R60=""&gt;0),IF(($C$43*$C$44&lt;'AG Jul 2021'!P60),(0),($C$43*$C$44-'AG Jul 2021'!P60)*'AG Jul 2021'!Q60/100),0)))</f>
        <v>0</v>
      </c>
      <c r="H74" s="215">
        <f>($C$43*$C$45)*'AG Jul 2021'!AE60/100</f>
        <v>79.2</v>
      </c>
      <c r="I74" s="215">
        <f t="shared" si="37"/>
        <v>424.50999999999993</v>
      </c>
      <c r="J74" s="377">
        <f t="shared" si="32"/>
        <v>1403.1999999999998</v>
      </c>
      <c r="K74" s="209">
        <f t="shared" si="33"/>
        <v>1698.0399999999997</v>
      </c>
      <c r="L74" s="181">
        <f t="shared" si="28"/>
        <v>1867.8439999999998</v>
      </c>
      <c r="M74" s="209">
        <f>'AG Jul 2021'!AZ60</f>
        <v>0</v>
      </c>
      <c r="N74" s="209">
        <f>'AG Jul 2021'!BA60</f>
        <v>0</v>
      </c>
      <c r="O74" s="209">
        <f>'AG Jul 2021'!BB60</f>
        <v>0</v>
      </c>
      <c r="P74" s="209">
        <f>'AG Jul 2021'!BC60</f>
        <v>0</v>
      </c>
      <c r="Q74" s="378" t="str">
        <f t="shared" si="29"/>
        <v>No discount</v>
      </c>
      <c r="R74" s="378" t="str">
        <f t="shared" si="30"/>
        <v>Exclusive</v>
      </c>
      <c r="S74" s="379">
        <f t="shared" si="34"/>
        <v>1698.0399999999997</v>
      </c>
      <c r="T74" s="209">
        <f t="shared" si="35"/>
        <v>1698.0399999999997</v>
      </c>
      <c r="U74" s="381">
        <f t="shared" si="38"/>
        <v>1867.8439999999998</v>
      </c>
      <c r="V74" s="381">
        <f t="shared" si="38"/>
        <v>1867.8439999999998</v>
      </c>
      <c r="W74" s="210">
        <f>'AG Jul 2021'!BL60</f>
        <v>0</v>
      </c>
      <c r="X74" s="211" t="str">
        <f>'AG Jul 2021'!BM60</f>
        <v>n</v>
      </c>
      <c r="Y74" s="419"/>
      <c r="Z74" s="419"/>
      <c r="AA74" s="419"/>
      <c r="AB74" s="419"/>
      <c r="AC74" s="419"/>
      <c r="AD74" s="419"/>
      <c r="AE74" s="419"/>
      <c r="AF74" s="419"/>
      <c r="AG74" s="419"/>
      <c r="AH74" s="419"/>
      <c r="AI74" s="419"/>
      <c r="AJ74" s="419"/>
      <c r="AK74" s="419"/>
      <c r="AL74" s="419"/>
      <c r="AM74" s="419"/>
      <c r="AN74" s="419"/>
      <c r="AO74" s="419"/>
      <c r="AP74" s="419"/>
      <c r="AQ74" s="419"/>
    </row>
    <row r="75" spans="1:43" x14ac:dyDescent="0.15">
      <c r="A75" s="163" t="str">
        <f>'AG Jul 2021'!K61</f>
        <v>Glow Power</v>
      </c>
      <c r="B75" s="158" t="str">
        <f>'AG Jul 2021'!L61</f>
        <v>Everyday Saver</v>
      </c>
      <c r="C75" s="215">
        <f>IF('AG Jul 2021'!BP61=0,91*'AG Jul 2021'!M61/100,(91*'AG Jul 2021'!M61/100)+'AG Jul 2021'!BP61/4)</f>
        <v>76.98599999999999</v>
      </c>
      <c r="D75" s="215">
        <f>IF('AG Jul 2021'!O61="",$C$43*$C$44*'AG Jul 2021'!N61/100,IF($C$43*$C$44&gt;='AG Jul 2021'!P61,('AG Jul 2021'!P61*'AG Jul 2021'!N61/100),($C$43*$C$44*'AG Jul 2021'!N61/100)))</f>
        <v>278.59999999999997</v>
      </c>
      <c r="E75" s="215">
        <f>IF(AND('AG Jul 2021'!P61&gt;0,'AG Jul 2021'!R61&gt;0),IF($C$43*$C$44&lt;'AG Jul 2021'!P61,0,IF($C$43*$C$44&lt;=('AG Jul 2021'!R61+'AG Jul 2021'!P61),(($C$43*$C$44-'AG Jul 2021'!P61)*'AG Jul 2021'!Q61/100),(('AG Jul 2021'!R61)*'AG Jul 2021'!Q61/100))),0)</f>
        <v>0</v>
      </c>
      <c r="F75" s="215">
        <f>IF(AND('AG Jul 2021'!Q60&gt;0,'AG Jul 2021'!S60&gt;0),IF($C$43*$C$44&lt;('AG Jul 2021'!R60+'AG Jul 2021'!P60),0,IF($C$43*$C$44&lt;=('AG Jul 2021'!T60+'AG Jul 2021'!R60+'AG Jul 2021'!P60),(($C$43*$C$44-('AG Jul 2021'!R60+'AG Jul 2021'!P60))*'AG Jul 2021'!S60/100),('AG Jul 2021'!T60*'AG Jul 2021'!S60/100))),0)</f>
        <v>0</v>
      </c>
      <c r="G75" s="215">
        <f>IF(AND('AG Jul 2021'!R61&gt;0,'AG Jul 2021'!T61&gt;0),IF(($C$43*$C$44&lt;'AG Jul 2021'!T61),(0),($C$43*$C$44*'AG Jul 2021'!T61)*'AG Jul 2021'!U61/100),IF(AND('AG Jul 2021'!R61&gt;0,'AG Jul 2021'!T61=""),IF(($C$43*$C$44&lt;'AG Jul 2021'!R61+'AG Jul 2021'!P61),(0),(($C$43*$C$44-('AG Jul 2021'!R61+'AG Jul 2021'!P61))*'AG Jul 2021'!S61/100)),IF(AND('AG Jul 2021'!P61&gt;0,'AG Jul 2021'!R61=""&gt;0),IF(($C$43*$C$44&lt;'AG Jul 2021'!P61),(0),($C$43*$C$44-'AG Jul 2021'!P61)*'AG Jul 2021'!Q61/100),0)))</f>
        <v>0</v>
      </c>
      <c r="H75" s="215">
        <f>($C$43*$C$45)*'AG Jul 2021'!AE61/100</f>
        <v>85.8</v>
      </c>
      <c r="I75" s="215">
        <f t="shared" ref="I75:I77" si="39">SUM(C75:H75)</f>
        <v>441.38599999999997</v>
      </c>
      <c r="J75" s="377">
        <f t="shared" ref="J75:J77" si="40">(I75-C75)*4</f>
        <v>1457.6</v>
      </c>
      <c r="K75" s="209">
        <f t="shared" ref="K75:K77" si="41">I75*4</f>
        <v>1765.5439999999999</v>
      </c>
      <c r="L75" s="181">
        <f t="shared" ref="L75:L77" si="42">K75*1.1</f>
        <v>1942.0984000000001</v>
      </c>
      <c r="M75" s="209">
        <f>'AG Jul 2021'!AZ61</f>
        <v>0</v>
      </c>
      <c r="N75" s="209">
        <f>'AG Jul 2021'!BA61</f>
        <v>0</v>
      </c>
      <c r="O75" s="209">
        <f>'AG Jul 2021'!BB61</f>
        <v>0</v>
      </c>
      <c r="P75" s="209">
        <f>'AG Jul 2021'!BC61</f>
        <v>0</v>
      </c>
      <c r="Q75" s="378" t="str">
        <f t="shared" ref="Q75:Q77" si="43">IF(SUM(M75:P75)=0,"No discount",IF(M75&gt;0,"Guaranteed off bill",IF(N75&gt;0,"Guaranteed off usage",IF(O75&gt;0,"Pay-on-time off bill","Pay-on-time off usage"))))</f>
        <v>No discount</v>
      </c>
      <c r="R75" s="378" t="str">
        <f t="shared" ref="R75:R77" si="44">IF(OR(A75="Origin Energy",A75="Red Energy",A75="Powershop"),"Inclusive","Exclusive")</f>
        <v>Exclusive</v>
      </c>
      <c r="S75" s="379">
        <f t="shared" ref="S75:S77" si="45">IF(AND(Q75="Guaranteed off bill",R75="Inclusive"),((K75*1.1)-((K75*1.1)*M75/100))/1.1,IF(AND(Q75="Guaranteed off usage",R75="Inclusive"),((K75*1.1)-((J75*1.1)*N75/100))/1.1,IF(AND(Q75="Guaranteed off bill",R75="Exclusive"),K75-(K75*M75/100),IF(AND(Q75="Guaranteed off usage",R75="Exclusive"),K75-(J75*N75/100),IF(R75="Inclusive",((K75*1.1))/1.1,K75)))))</f>
        <v>1765.5439999999999</v>
      </c>
      <c r="T75" s="209">
        <f t="shared" ref="T75:T77" si="46">IF(AND(Q75="Pay-on-time off bill",R75="Inclusive"),((S75*1.1)-((S75*1.1)*O75/100))/1.1,IF(AND(Q75="Pay-on-time off usage",R75="Inclusive"),((S75*1.1)-((J75*1.1)*P75/100))/1.1,IF(AND(Q75="Pay-on-time off bill",R75="Exclusive"),S75-(S75*O75/100),IF(AND(Q75="Pay-on-time off usage",R75="Exclusive"),S75-(J75*P75/100),IF(R75="Inclusive",((S75*1.1))/1.1,S75)))))</f>
        <v>1765.5439999999999</v>
      </c>
      <c r="U75" s="381">
        <f t="shared" ref="U75:U77" si="47">S75*1.1</f>
        <v>1942.0984000000001</v>
      </c>
      <c r="V75" s="381">
        <f t="shared" ref="V75:V77" si="48">T75*1.1</f>
        <v>1942.0984000000001</v>
      </c>
      <c r="W75" s="210">
        <f>'AG Jul 2021'!BL61</f>
        <v>0</v>
      </c>
      <c r="X75" s="211" t="str">
        <f>'AG Jul 2021'!BM61</f>
        <v>n</v>
      </c>
      <c r="Y75" s="419"/>
      <c r="Z75" s="419"/>
      <c r="AA75" s="419"/>
      <c r="AB75" s="419"/>
      <c r="AC75" s="419"/>
      <c r="AD75" s="419"/>
      <c r="AE75" s="419"/>
      <c r="AF75" s="419"/>
      <c r="AG75" s="419"/>
      <c r="AH75" s="419"/>
      <c r="AI75" s="419"/>
      <c r="AJ75" s="419"/>
      <c r="AK75" s="419"/>
      <c r="AL75" s="419"/>
      <c r="AM75" s="419"/>
      <c r="AN75" s="419"/>
      <c r="AO75" s="419"/>
      <c r="AP75" s="419"/>
      <c r="AQ75" s="419"/>
    </row>
    <row r="76" spans="1:43" x14ac:dyDescent="0.15">
      <c r="A76" s="163" t="str">
        <f>'AG Jul 2021'!K62</f>
        <v>Locality Planning Energy</v>
      </c>
      <c r="B76" s="158" t="str">
        <f>'AG Jul 2021'!L62</f>
        <v>Principal Offer</v>
      </c>
      <c r="C76" s="215">
        <f>IF('AG Jul 2021'!BP62=0,91*'AG Jul 2021'!M62/100,(91*'AG Jul 2021'!M62/100)+'AG Jul 2021'!BP62/4)</f>
        <v>81.585636363636368</v>
      </c>
      <c r="D76" s="215">
        <f>IF('AG Jul 2021'!O62="",$C$43*$C$44*'AG Jul 2021'!N62/100,IF($C$43*$C$44&gt;='AG Jul 2021'!P62,('AG Jul 2021'!P62*'AG Jul 2021'!N62/100),($C$43*$C$44*'AG Jul 2021'!N62/100)))</f>
        <v>258.36363636363637</v>
      </c>
      <c r="E76" s="215">
        <f>IF(AND('AG Jul 2021'!P62&gt;0,'AG Jul 2021'!R62&gt;0),IF($C$43*$C$44&lt;'AG Jul 2021'!P62,0,IF($C$43*$C$44&lt;=('AG Jul 2021'!R62+'AG Jul 2021'!P62),(($C$43*$C$44-'AG Jul 2021'!P62)*'AG Jul 2021'!Q62/100),(('AG Jul 2021'!R62)*'AG Jul 2021'!Q62/100))),0)</f>
        <v>0</v>
      </c>
      <c r="F76" s="215">
        <f>IF(AND('AG Jul 2021'!Q61&gt;0,'AG Jul 2021'!S61&gt;0),IF($C$43*$C$44&lt;('AG Jul 2021'!R61+'AG Jul 2021'!P61),0,IF($C$43*$C$44&lt;=('AG Jul 2021'!T61+'AG Jul 2021'!R61+'AG Jul 2021'!P61),(($C$43*$C$44-('AG Jul 2021'!R61+'AG Jul 2021'!P61))*'AG Jul 2021'!S61/100),('AG Jul 2021'!T61*'AG Jul 2021'!S61/100))),0)</f>
        <v>0</v>
      </c>
      <c r="G76" s="215">
        <f>IF(AND('AG Jul 2021'!R62&gt;0,'AG Jul 2021'!T62&gt;0),IF(($C$43*$C$44&lt;'AG Jul 2021'!T62),(0),($C$43*$C$44*'AG Jul 2021'!T62)*'AG Jul 2021'!U62/100),IF(AND('AG Jul 2021'!R62&gt;0,'AG Jul 2021'!T62=""),IF(($C$43*$C$44&lt;'AG Jul 2021'!R62+'AG Jul 2021'!P62),(0),(($C$43*$C$44-('AG Jul 2021'!R62+'AG Jul 2021'!P62))*'AG Jul 2021'!S62/100)),IF(AND('AG Jul 2021'!P62&gt;0,'AG Jul 2021'!R62=""&gt;0),IF(($C$43*$C$44&lt;'AG Jul 2021'!P62),(0),($C$43*$C$44-'AG Jul 2021'!P62)*'AG Jul 2021'!Q62/100),0)))</f>
        <v>0</v>
      </c>
      <c r="H76" s="215">
        <f>($C$43*$C$45)*'AG Jul 2021'!AE62/100</f>
        <v>68.61818181818181</v>
      </c>
      <c r="I76" s="215">
        <f t="shared" si="39"/>
        <v>408.56745454545455</v>
      </c>
      <c r="J76" s="377">
        <f t="shared" si="40"/>
        <v>1307.9272727272728</v>
      </c>
      <c r="K76" s="209">
        <f t="shared" si="41"/>
        <v>1634.2698181818182</v>
      </c>
      <c r="L76" s="181">
        <f t="shared" si="42"/>
        <v>1797.6968000000002</v>
      </c>
      <c r="M76" s="209">
        <f>'AG Jul 2021'!AZ62</f>
        <v>0</v>
      </c>
      <c r="N76" s="209">
        <f>'AG Jul 2021'!BA62</f>
        <v>0</v>
      </c>
      <c r="O76" s="209">
        <f>'AG Jul 2021'!BB62</f>
        <v>0</v>
      </c>
      <c r="P76" s="209">
        <f>'AG Jul 2021'!BC62</f>
        <v>0</v>
      </c>
      <c r="Q76" s="378" t="str">
        <f t="shared" si="43"/>
        <v>No discount</v>
      </c>
      <c r="R76" s="378" t="str">
        <f t="shared" si="44"/>
        <v>Exclusive</v>
      </c>
      <c r="S76" s="379">
        <f t="shared" si="45"/>
        <v>1634.2698181818182</v>
      </c>
      <c r="T76" s="209">
        <f t="shared" si="46"/>
        <v>1634.2698181818182</v>
      </c>
      <c r="U76" s="381">
        <f t="shared" si="47"/>
        <v>1797.6968000000002</v>
      </c>
      <c r="V76" s="381">
        <f t="shared" si="48"/>
        <v>1797.6968000000002</v>
      </c>
      <c r="W76" s="210">
        <f>'AG Jul 2021'!BL62</f>
        <v>0</v>
      </c>
      <c r="X76" s="211" t="str">
        <f>'AG Jul 2021'!BM62</f>
        <v>n</v>
      </c>
      <c r="Y76" s="419"/>
      <c r="Z76" s="419"/>
      <c r="AA76" s="419"/>
      <c r="AB76" s="419"/>
      <c r="AC76" s="419"/>
      <c r="AD76" s="419"/>
      <c r="AE76" s="419"/>
      <c r="AF76" s="419"/>
      <c r="AG76" s="419"/>
      <c r="AH76" s="419"/>
      <c r="AI76" s="419"/>
      <c r="AJ76" s="419"/>
      <c r="AK76" s="419"/>
      <c r="AL76" s="419"/>
      <c r="AM76" s="419"/>
      <c r="AN76" s="419"/>
      <c r="AO76" s="419"/>
      <c r="AP76" s="419"/>
      <c r="AQ76" s="419"/>
    </row>
    <row r="77" spans="1:43" ht="15" thickBot="1" x14ac:dyDescent="0.2">
      <c r="A77" s="204" t="str">
        <f>'AG Jul 2021'!K63</f>
        <v>Radian Energy</v>
      </c>
      <c r="B77" s="205" t="str">
        <f>'AG Jul 2021'!L63</f>
        <v>Grid to Go</v>
      </c>
      <c r="C77" s="216">
        <f>IF('AG Jul 2021'!BP63=0,91*'AG Jul 2021'!M63/100,(91*'AG Jul 2021'!M63/100)+'AG Jul 2021'!BP63/4)</f>
        <v>72.23745454545454</v>
      </c>
      <c r="D77" s="216">
        <f>IF('AG Jul 2021'!O63="",$C$43*$C$44*'AG Jul 2021'!N63/100,IF($C$43*$C$44&gt;='AG Jul 2021'!P63,('AG Jul 2021'!P63*'AG Jul 2021'!N63/100),($C$43*$C$44*'AG Jul 2021'!N63/100)))</f>
        <v>287</v>
      </c>
      <c r="E77" s="216">
        <f>IF(AND('AG Jul 2021'!P63&gt;0,'AG Jul 2021'!R63&gt;0),IF($C$43*$C$44&lt;'AG Jul 2021'!P63,0,IF($C$43*$C$44&lt;=('AG Jul 2021'!R63+'AG Jul 2021'!P63),(($C$43*$C$44-'AG Jul 2021'!P63)*'AG Jul 2021'!Q63/100),(('AG Jul 2021'!R63)*'AG Jul 2021'!Q63/100))),0)</f>
        <v>0</v>
      </c>
      <c r="F77" s="216">
        <f>IF(AND('AG Jul 2021'!Q62&gt;0,'AG Jul 2021'!S62&gt;0),IF($C$43*$C$44&lt;('AG Jul 2021'!R62+'AG Jul 2021'!P62),0,IF($C$43*$C$44&lt;=('AG Jul 2021'!T62+'AG Jul 2021'!R62+'AG Jul 2021'!P62),(($C$43*$C$44-('AG Jul 2021'!R62+'AG Jul 2021'!P62))*'AG Jul 2021'!S62/100),('AG Jul 2021'!T62*'AG Jul 2021'!S62/100))),0)</f>
        <v>0</v>
      </c>
      <c r="G77" s="216">
        <f>IF(AND('AG Jul 2021'!R63&gt;0,'AG Jul 2021'!T63&gt;0),IF(($C$43*$C$44&lt;'AG Jul 2021'!T63),(0),($C$43*$C$44*'AG Jul 2021'!T63)*'AG Jul 2021'!U63/100),IF(AND('AG Jul 2021'!R63&gt;0,'AG Jul 2021'!T63=""),IF(($C$43*$C$44&lt;'AG Jul 2021'!R63+'AG Jul 2021'!P63),(0),(($C$43*$C$44-('AG Jul 2021'!R63+'AG Jul 2021'!P63))*'AG Jul 2021'!S63/100)),IF(AND('AG Jul 2021'!P63&gt;0,'AG Jul 2021'!R63=""&gt;0),IF(($C$43*$C$44&lt;'AG Jul 2021'!P63),(0),($C$43*$C$44-'AG Jul 2021'!P63)*'AG Jul 2021'!Q63/100),0)))</f>
        <v>0</v>
      </c>
      <c r="H77" s="216">
        <f>($C$43*$C$45)*'AG Jul 2021'!AE63/100</f>
        <v>70.527272727272717</v>
      </c>
      <c r="I77" s="216">
        <f t="shared" si="39"/>
        <v>429.76472727272721</v>
      </c>
      <c r="J77" s="380">
        <f t="shared" si="40"/>
        <v>1430.1090909090908</v>
      </c>
      <c r="K77" s="212">
        <f t="shared" si="41"/>
        <v>1719.0589090909089</v>
      </c>
      <c r="L77" s="191">
        <f t="shared" si="42"/>
        <v>1890.9648</v>
      </c>
      <c r="M77" s="212">
        <f>'AG Jul 2021'!AZ63</f>
        <v>0</v>
      </c>
      <c r="N77" s="212">
        <f>'AG Jul 2021'!BA63</f>
        <v>0</v>
      </c>
      <c r="O77" s="212">
        <f>'AG Jul 2021'!BB63</f>
        <v>0</v>
      </c>
      <c r="P77" s="212">
        <f>'AG Jul 2021'!BC63</f>
        <v>0</v>
      </c>
      <c r="Q77" s="384" t="str">
        <f t="shared" si="43"/>
        <v>No discount</v>
      </c>
      <c r="R77" s="384" t="str">
        <f t="shared" si="44"/>
        <v>Exclusive</v>
      </c>
      <c r="S77" s="385">
        <f t="shared" si="45"/>
        <v>1719.0589090909089</v>
      </c>
      <c r="T77" s="212">
        <f t="shared" si="46"/>
        <v>1719.0589090909089</v>
      </c>
      <c r="U77" s="382">
        <f t="shared" si="47"/>
        <v>1890.9648</v>
      </c>
      <c r="V77" s="382">
        <f t="shared" si="48"/>
        <v>1890.9648</v>
      </c>
      <c r="W77" s="213">
        <f>'AG Jul 2021'!BL63</f>
        <v>0</v>
      </c>
      <c r="X77" s="214" t="str">
        <f>'AG Jul 2021'!BM63</f>
        <v>n</v>
      </c>
      <c r="Y77" s="419"/>
      <c r="Z77" s="419"/>
      <c r="AA77" s="419"/>
      <c r="AB77" s="419"/>
      <c r="AC77" s="419"/>
      <c r="AD77" s="419"/>
      <c r="AE77" s="419"/>
      <c r="AF77" s="419"/>
      <c r="AG77" s="419"/>
      <c r="AH77" s="419"/>
      <c r="AI77" s="419"/>
      <c r="AJ77" s="419"/>
      <c r="AK77" s="419"/>
      <c r="AL77" s="419"/>
      <c r="AM77" s="419"/>
      <c r="AN77" s="419"/>
      <c r="AO77" s="419"/>
      <c r="AP77" s="419"/>
      <c r="AQ77" s="419"/>
    </row>
    <row r="78" spans="1:43" customFormat="1" x14ac:dyDescent="0.15">
      <c r="A78" s="411"/>
      <c r="B78" s="411"/>
      <c r="C78" s="411"/>
      <c r="D78" s="411"/>
      <c r="E78" s="411"/>
      <c r="F78" s="411"/>
      <c r="G78" s="411"/>
      <c r="H78" s="411"/>
      <c r="I78" s="411"/>
      <c r="J78" s="411"/>
      <c r="K78" s="411"/>
      <c r="L78" s="411"/>
      <c r="M78" s="411"/>
      <c r="N78" s="411"/>
      <c r="O78" s="411"/>
      <c r="P78" s="411"/>
      <c r="Q78" s="411"/>
      <c r="R78" s="411"/>
      <c r="S78" s="411"/>
      <c r="T78" s="411"/>
      <c r="U78" s="411"/>
      <c r="V78" s="411"/>
      <c r="W78" s="411"/>
      <c r="X78" s="411"/>
      <c r="Y78" s="419"/>
      <c r="Z78" s="419"/>
      <c r="AA78" s="419"/>
      <c r="AB78" s="419"/>
      <c r="AC78" s="419"/>
      <c r="AD78" s="419"/>
      <c r="AE78" s="419"/>
      <c r="AF78" s="419"/>
      <c r="AG78" s="419"/>
      <c r="AH78" s="419"/>
      <c r="AI78" s="419"/>
      <c r="AJ78" s="419"/>
      <c r="AK78" s="419"/>
      <c r="AL78" s="419"/>
      <c r="AM78" s="419"/>
      <c r="AN78" s="419"/>
      <c r="AO78" s="419"/>
      <c r="AP78" s="419"/>
      <c r="AQ78" s="419"/>
    </row>
    <row r="79" spans="1:43" customFormat="1" ht="15" thickBot="1" x14ac:dyDescent="0.2">
      <c r="A79" s="411"/>
      <c r="B79" s="411"/>
      <c r="C79" s="411"/>
      <c r="D79" s="411"/>
      <c r="E79" s="411"/>
      <c r="F79" s="411"/>
      <c r="G79" s="411"/>
      <c r="H79" s="411"/>
      <c r="I79" s="411"/>
      <c r="J79" s="411"/>
      <c r="K79" s="411"/>
      <c r="L79" s="411"/>
      <c r="M79" s="411"/>
      <c r="N79" s="411"/>
      <c r="O79" s="411"/>
      <c r="P79" s="411"/>
      <c r="Q79" s="411"/>
      <c r="R79" s="411"/>
      <c r="S79" s="411"/>
      <c r="T79" s="411"/>
      <c r="U79" s="411"/>
      <c r="V79" s="411"/>
      <c r="W79" s="411"/>
      <c r="X79" s="411"/>
      <c r="Y79" s="419"/>
      <c r="Z79" s="419"/>
      <c r="AA79" s="419"/>
      <c r="AB79" s="419"/>
      <c r="AC79" s="419"/>
      <c r="AD79" s="419"/>
      <c r="AE79" s="419"/>
      <c r="AF79" s="419"/>
      <c r="AG79" s="419"/>
      <c r="AH79" s="419"/>
      <c r="AI79" s="419"/>
      <c r="AJ79" s="419"/>
      <c r="AK79" s="419"/>
      <c r="AL79" s="419"/>
      <c r="AM79" s="419"/>
      <c r="AN79" s="419"/>
      <c r="AO79" s="419"/>
      <c r="AP79" s="419"/>
      <c r="AQ79" s="419"/>
    </row>
    <row r="80" spans="1:43" x14ac:dyDescent="0.15">
      <c r="A80" s="166" t="s">
        <v>644</v>
      </c>
      <c r="B80" s="167"/>
      <c r="C80" s="167"/>
      <c r="D80" s="167"/>
      <c r="E80" s="167"/>
      <c r="F80" s="167"/>
      <c r="G80" s="167"/>
      <c r="H80" s="167"/>
      <c r="I80" s="167"/>
      <c r="J80" s="167"/>
      <c r="K80" s="167"/>
      <c r="L80" s="167"/>
      <c r="M80" s="167"/>
      <c r="N80" s="167"/>
      <c r="O80" s="167"/>
      <c r="P80" s="167"/>
      <c r="Q80" s="167"/>
      <c r="R80" s="167"/>
      <c r="S80" s="167"/>
      <c r="T80" s="167"/>
      <c r="U80" s="167"/>
      <c r="V80" s="167"/>
      <c r="W80" s="167"/>
      <c r="X80" s="173"/>
      <c r="Y80" s="419"/>
      <c r="Z80" s="419"/>
      <c r="AA80" s="419"/>
      <c r="AB80" s="419"/>
      <c r="AC80" s="419"/>
      <c r="AD80" s="419"/>
      <c r="AE80" s="419"/>
      <c r="AF80" s="419"/>
      <c r="AG80" s="419"/>
      <c r="AH80" s="419"/>
      <c r="AI80" s="419"/>
      <c r="AJ80" s="419"/>
      <c r="AK80" s="419"/>
      <c r="AL80" s="419"/>
      <c r="AM80" s="419"/>
      <c r="AN80" s="419"/>
      <c r="AO80" s="419"/>
      <c r="AP80" s="419"/>
      <c r="AQ80" s="419"/>
    </row>
    <row r="81" spans="1:43" x14ac:dyDescent="0.15">
      <c r="A81" s="168" t="s">
        <v>247</v>
      </c>
      <c r="B81" s="78"/>
      <c r="C81" s="199">
        <v>1800</v>
      </c>
      <c r="D81" s="78"/>
      <c r="E81" s="78"/>
      <c r="F81" s="78"/>
      <c r="G81" s="78"/>
      <c r="H81" s="78"/>
      <c r="I81" s="78"/>
      <c r="J81" s="78"/>
      <c r="K81" s="78"/>
      <c r="L81" s="78"/>
      <c r="M81" s="78"/>
      <c r="N81" s="78"/>
      <c r="O81" s="78"/>
      <c r="P81" s="78"/>
      <c r="Q81" s="78"/>
      <c r="R81" s="78"/>
      <c r="S81" s="78"/>
      <c r="T81" s="78"/>
      <c r="U81" s="78"/>
      <c r="V81" s="78"/>
      <c r="W81" s="78"/>
      <c r="X81" s="174"/>
      <c r="Y81" s="419"/>
      <c r="Z81" s="419"/>
      <c r="AA81" s="419"/>
      <c r="AB81" s="419"/>
      <c r="AC81" s="419"/>
      <c r="AD81" s="419"/>
      <c r="AE81" s="419"/>
      <c r="AF81" s="419"/>
      <c r="AG81" s="419"/>
      <c r="AH81" s="419"/>
      <c r="AI81" s="419"/>
      <c r="AJ81" s="419"/>
      <c r="AK81" s="419"/>
      <c r="AL81" s="419"/>
      <c r="AM81" s="419"/>
      <c r="AN81" s="419"/>
      <c r="AO81" s="419"/>
      <c r="AP81" s="419"/>
      <c r="AQ81" s="419"/>
    </row>
    <row r="82" spans="1:43" x14ac:dyDescent="0.15">
      <c r="A82" s="168" t="s">
        <v>652</v>
      </c>
      <c r="B82" s="78"/>
      <c r="C82" s="200">
        <v>0.5</v>
      </c>
      <c r="D82" s="78"/>
      <c r="E82" s="78"/>
      <c r="F82" s="78"/>
      <c r="G82" s="78"/>
      <c r="H82" s="78"/>
      <c r="I82" s="78"/>
      <c r="J82" s="78"/>
      <c r="K82" s="78"/>
      <c r="L82" s="78"/>
      <c r="M82" s="78"/>
      <c r="N82" s="78"/>
      <c r="O82" s="78"/>
      <c r="P82" s="78"/>
      <c r="Q82" s="78"/>
      <c r="R82" s="78"/>
      <c r="S82" s="78"/>
      <c r="T82" s="78"/>
      <c r="U82" s="78"/>
      <c r="V82" s="78"/>
      <c r="W82" s="78"/>
      <c r="X82" s="174"/>
      <c r="Y82" s="419"/>
      <c r="Z82" s="419"/>
      <c r="AA82" s="419"/>
      <c r="AB82" s="419"/>
      <c r="AC82" s="419"/>
      <c r="AD82" s="419"/>
      <c r="AE82" s="419"/>
      <c r="AF82" s="419"/>
      <c r="AG82" s="419"/>
      <c r="AH82" s="419"/>
      <c r="AI82" s="419"/>
      <c r="AJ82" s="419"/>
      <c r="AK82" s="419"/>
      <c r="AL82" s="419"/>
      <c r="AM82" s="419"/>
      <c r="AN82" s="419"/>
      <c r="AO82" s="419"/>
      <c r="AP82" s="419"/>
      <c r="AQ82" s="419"/>
    </row>
    <row r="83" spans="1:43" x14ac:dyDescent="0.15">
      <c r="A83" s="168" t="s">
        <v>512</v>
      </c>
      <c r="B83" s="78"/>
      <c r="C83" s="200">
        <v>0.3</v>
      </c>
      <c r="D83" s="78"/>
      <c r="E83" s="78"/>
      <c r="F83" s="78"/>
      <c r="G83" s="78"/>
      <c r="H83" s="78"/>
      <c r="I83" s="78"/>
      <c r="J83" s="78"/>
      <c r="K83" s="78"/>
      <c r="L83" s="78"/>
      <c r="M83" s="78"/>
      <c r="N83" s="78"/>
      <c r="O83" s="78"/>
      <c r="P83" s="78"/>
      <c r="Q83" s="78"/>
      <c r="R83" s="78"/>
      <c r="S83" s="78"/>
      <c r="T83" s="78"/>
      <c r="U83" s="78"/>
      <c r="V83" s="78"/>
      <c r="W83" s="78"/>
      <c r="X83" s="174"/>
      <c r="Y83" s="419"/>
      <c r="Z83" s="419"/>
      <c r="AA83" s="419"/>
      <c r="AB83" s="419"/>
      <c r="AC83" s="419"/>
      <c r="AD83" s="419"/>
      <c r="AE83" s="419"/>
      <c r="AF83" s="419"/>
      <c r="AG83" s="419"/>
      <c r="AH83" s="419"/>
      <c r="AI83" s="419"/>
      <c r="AJ83" s="419"/>
      <c r="AK83" s="419"/>
      <c r="AL83" s="419"/>
      <c r="AM83" s="419"/>
      <c r="AN83" s="419"/>
      <c r="AO83" s="419"/>
      <c r="AP83" s="419"/>
      <c r="AQ83" s="419"/>
    </row>
    <row r="84" spans="1:43" x14ac:dyDescent="0.15">
      <c r="A84" s="168" t="s">
        <v>344</v>
      </c>
      <c r="B84" s="78"/>
      <c r="C84" s="200">
        <v>0.2</v>
      </c>
      <c r="D84" s="78"/>
      <c r="E84" s="78"/>
      <c r="F84" s="78"/>
      <c r="G84" s="78"/>
      <c r="H84" s="78"/>
      <c r="I84" s="78"/>
      <c r="J84" s="78"/>
      <c r="K84" s="78"/>
      <c r="L84" s="78"/>
      <c r="M84" s="78"/>
      <c r="N84" s="78"/>
      <c r="O84" s="78"/>
      <c r="P84" s="78"/>
      <c r="Q84" s="78"/>
      <c r="R84" s="78"/>
      <c r="S84" s="78"/>
      <c r="T84" s="78"/>
      <c r="U84" s="78"/>
      <c r="V84" s="78"/>
      <c r="W84" s="78"/>
      <c r="X84" s="174"/>
      <c r="Y84" s="419"/>
      <c r="Z84" s="419"/>
      <c r="AA84" s="419"/>
      <c r="AB84" s="419"/>
      <c r="AC84" s="419"/>
      <c r="AD84" s="419"/>
      <c r="AE84" s="419"/>
      <c r="AF84" s="419"/>
      <c r="AG84" s="419"/>
      <c r="AH84" s="419"/>
      <c r="AI84" s="419"/>
      <c r="AJ84" s="419"/>
      <c r="AK84" s="419"/>
      <c r="AL84" s="419"/>
      <c r="AM84" s="419"/>
      <c r="AN84" s="419"/>
      <c r="AO84" s="419"/>
      <c r="AP84" s="419"/>
      <c r="AQ84" s="419"/>
    </row>
    <row r="85" spans="1:43" x14ac:dyDescent="0.15">
      <c r="A85" s="371"/>
      <c r="B85" s="222"/>
      <c r="C85" s="222"/>
      <c r="D85" s="222"/>
      <c r="E85" s="222"/>
      <c r="F85" s="222"/>
      <c r="G85" s="222"/>
      <c r="H85" s="222"/>
      <c r="I85" s="222"/>
      <c r="J85" s="222"/>
      <c r="K85" s="222"/>
      <c r="L85" s="222"/>
      <c r="M85" s="222"/>
      <c r="N85" s="222"/>
      <c r="O85" s="222"/>
      <c r="P85" s="222"/>
      <c r="Q85" s="222"/>
      <c r="R85" s="222"/>
      <c r="S85" s="222"/>
      <c r="T85" s="222"/>
      <c r="U85" s="222"/>
      <c r="V85" s="222"/>
      <c r="W85" s="222"/>
      <c r="X85" s="372"/>
      <c r="Y85" s="419"/>
      <c r="Z85" s="419"/>
      <c r="AA85" s="419"/>
      <c r="AB85" s="419"/>
      <c r="AC85" s="419"/>
      <c r="AD85" s="419"/>
      <c r="AE85" s="419"/>
      <c r="AF85" s="419"/>
      <c r="AG85" s="419"/>
      <c r="AH85" s="419"/>
      <c r="AI85" s="419"/>
      <c r="AJ85" s="419"/>
      <c r="AK85" s="419"/>
      <c r="AL85" s="419"/>
      <c r="AM85" s="419"/>
      <c r="AN85" s="419"/>
      <c r="AO85" s="419"/>
      <c r="AP85" s="419"/>
      <c r="AQ85" s="419"/>
    </row>
    <row r="86" spans="1:43" ht="75" x14ac:dyDescent="0.15">
      <c r="A86" s="363" t="s">
        <v>248</v>
      </c>
      <c r="B86" s="364" t="s">
        <v>249</v>
      </c>
      <c r="C86" s="365" t="s">
        <v>250</v>
      </c>
      <c r="D86" s="365" t="s">
        <v>1372</v>
      </c>
      <c r="E86" s="365" t="s">
        <v>597</v>
      </c>
      <c r="F86" s="365" t="s">
        <v>398</v>
      </c>
      <c r="G86" s="366" t="s">
        <v>1373</v>
      </c>
      <c r="H86" s="366" t="s">
        <v>1374</v>
      </c>
      <c r="I86" s="365" t="s">
        <v>746</v>
      </c>
      <c r="J86" s="373" t="s">
        <v>1363</v>
      </c>
      <c r="K86" s="374" t="s">
        <v>600</v>
      </c>
      <c r="L86" s="367" t="s">
        <v>1070</v>
      </c>
      <c r="M86" s="368" t="s">
        <v>361</v>
      </c>
      <c r="N86" s="368" t="s">
        <v>1340</v>
      </c>
      <c r="O86" s="368" t="s">
        <v>275</v>
      </c>
      <c r="P86" s="368" t="s">
        <v>1342</v>
      </c>
      <c r="Q86" s="375" t="s">
        <v>1364</v>
      </c>
      <c r="R86" s="375" t="s">
        <v>1365</v>
      </c>
      <c r="S86" s="376" t="s">
        <v>1366</v>
      </c>
      <c r="T86" s="376" t="s">
        <v>1367</v>
      </c>
      <c r="U86" s="369" t="s">
        <v>1368</v>
      </c>
      <c r="V86" s="369" t="s">
        <v>1369</v>
      </c>
      <c r="W86" s="368" t="s">
        <v>276</v>
      </c>
      <c r="X86" s="370" t="s">
        <v>509</v>
      </c>
      <c r="Y86" s="419"/>
      <c r="Z86" s="419"/>
      <c r="AA86" s="419"/>
      <c r="AB86" s="419"/>
      <c r="AC86" s="419"/>
      <c r="AD86" s="419"/>
      <c r="AE86" s="419"/>
      <c r="AF86" s="419"/>
      <c r="AG86" s="419"/>
      <c r="AH86" s="419"/>
      <c r="AI86" s="419"/>
      <c r="AJ86" s="419"/>
      <c r="AK86" s="419"/>
      <c r="AL86" s="419"/>
      <c r="AM86" s="419"/>
      <c r="AN86" s="419"/>
      <c r="AO86" s="419"/>
      <c r="AP86" s="419"/>
      <c r="AQ86" s="419"/>
    </row>
    <row r="87" spans="1:43" x14ac:dyDescent="0.15">
      <c r="A87" s="163" t="str">
        <f>'AG Jul 2021'!K64</f>
        <v>Energy Locals</v>
      </c>
      <c r="B87" s="158" t="str">
        <f>'AG Jul 2021'!L64</f>
        <v>Online Member</v>
      </c>
      <c r="C87" s="215">
        <f>IF('AG Jul 2021'!BP64=0,91*'AG Jul 2021'!M64/100,(91*'AG Jul 2021'!M64/100)+'AG Jul 2021'!BP64/4)</f>
        <v>81.527272727272731</v>
      </c>
      <c r="D87" s="215">
        <f>IF('AG Jul 2021'!O64="",$C$81*$C$82*'AG Jul 2021'!N64/100,IF($C$81*$C$82&gt;='AG Jul 2021'!P64,('AG Jul 2021'!P64*'AG Jul 2021'!N64/100),($C$81*$C$82*'AG Jul 2021'!N64/100)))</f>
        <v>335.45454545454538</v>
      </c>
      <c r="E87" s="215">
        <f>IF(AND('AG Jul 2021'!P64&gt;0,'AG Jul 2021'!R64&gt;0),IF($C$81*$C$82&lt;'AG Jul 2021'!P64,0,IF($C$81*$C$82&lt;=('AG Jul 2021'!R64+'AG Jul 2021'!P64),(($C$81*$C$82-'AG Jul 2021'!P64)*'AG Jul 2021'!Q64/100),(('AG Jul 2021'!R64)*'AG Jul 2021'!Q64/100))),0)</f>
        <v>0</v>
      </c>
      <c r="F87" s="215">
        <f>IF(AND('AG Jul 2021'!R64&gt;0,'AG Jul 2021'!T64&gt;0),IF(($C$81*$C$82&lt;'AG Jul 2021'!T64),(0),($C$81*$C$82*'AG Jul 2021'!T64)*'AG Jul 2021'!U64/100),IF(AND('AG Jul 2021'!R64&gt;0,'AG Jul 2021'!T64=""),IF(($C$81*$C$82&lt;'AG Jul 2021'!R64+'AG Jul 2021'!P64),(0),(($C$81*$C$82-('AG Jul 2021'!R64+'AG Jul 2021'!P64))*'AG Jul 2021'!S64/100)),IF(AND('AG Jul 2021'!P64&gt;0,'AG Jul 2021'!R64=""&gt;0),IF(($C$81*$C$82&lt;'AG Jul 2021'!P64),(0),($C$81*$C$82-'AG Jul 2021'!P64)*'AG Jul 2021'!Q64/100),0)))</f>
        <v>0</v>
      </c>
      <c r="G87" s="215">
        <f>($C$81*$C$83)*'AG Jul 2021'!AH64/100</f>
        <v>93.272727272727266</v>
      </c>
      <c r="H87" s="215">
        <f>($C$81*$C$84)*'AG Jul 2021'!W64/100</f>
        <v>42.54545454545454</v>
      </c>
      <c r="I87" s="215">
        <f>SUM(C87:H87)</f>
        <v>552.79999999999984</v>
      </c>
      <c r="J87" s="377">
        <f>(I87-C87)*4</f>
        <v>1885.0909090909086</v>
      </c>
      <c r="K87" s="209">
        <f>I87*4</f>
        <v>2211.1999999999994</v>
      </c>
      <c r="L87" s="181">
        <f t="shared" ref="L87:L108" si="49">K87*1.1</f>
        <v>2432.3199999999997</v>
      </c>
      <c r="M87" s="209">
        <f>'AG Jul 2021'!AZ64</f>
        <v>0</v>
      </c>
      <c r="N87" s="209">
        <f>'AG Jul 2021'!BA64</f>
        <v>0</v>
      </c>
      <c r="O87" s="209">
        <f>'AG Jul 2021'!BB64</f>
        <v>0</v>
      </c>
      <c r="P87" s="209">
        <f>'AG Jul 2021'!BC64</f>
        <v>0</v>
      </c>
      <c r="Q87" s="378" t="str">
        <f>IF(SUM(M87:P87)=0,"No discount",IF(M87&gt;0,"Guaranteed off bill",IF(N87&gt;0,"Guaranteed off usage",IF(O87&gt;0,"Pay-on-time off bill","Pay-on-time off usage"))))</f>
        <v>No discount</v>
      </c>
      <c r="R87" s="378" t="str">
        <f t="shared" ref="R87:R108" si="50">IF(OR(A87="Origin Energy",A87="Red Energy",A87="Powershop"),"Inclusive","Exclusive")</f>
        <v>Exclusive</v>
      </c>
      <c r="S87" s="379">
        <f>IF(AND(Q87="Guaranteed off bill",R87="Inclusive"),((K87*1.1)-((K87*1.1)*M87/100))/1.1,IF(AND(Q87="Guaranteed off usage",R87="Inclusive"),((K87*1.1)-((J87*1.1)*N87/100))/1.1,IF(AND(Q87="Guaranteed off bill",R87="Exclusive"),K87-(K87*M87/100),IF(AND(Q87="Guaranteed off usage",R87="Exclusive"),K87-(J87*N87/100),IF(R87="Inclusive",((K87*1.1))/1.1,K87)))))</f>
        <v>2211.1999999999994</v>
      </c>
      <c r="T87" s="209">
        <f>IF(AND(Q87="Pay-on-time off bill",R87="Inclusive"),((S87*1.1)-((S87*1.1)*O87/100))/1.1,IF(AND(Q87="Pay-on-time off usage",R87="Inclusive"),((S87*1.1)-((J87*1.1)*P87/100))/1.1,IF(AND(Q87="Pay-on-time off bill",R87="Exclusive"),S87-(S87*O87/100),IF(AND(Q87="Pay-on-time off usage",R87="Exclusive"),S87-(J87*P87/100),IF(R87="Inclusive",((S87*1.1))/1.1,S87)))))</f>
        <v>2211.1999999999994</v>
      </c>
      <c r="U87" s="383">
        <f>S87*1.1</f>
        <v>2432.3199999999997</v>
      </c>
      <c r="V87" s="383">
        <f>T87*1.1</f>
        <v>2432.3199999999997</v>
      </c>
      <c r="W87" s="210">
        <f>'AG Jul 2021'!BL65</f>
        <v>0</v>
      </c>
      <c r="X87" s="211" t="str">
        <f>'AG Jul 2021'!BM65</f>
        <v>n</v>
      </c>
      <c r="Y87" s="419"/>
      <c r="Z87" s="419"/>
      <c r="AA87" s="419"/>
      <c r="AB87" s="419"/>
      <c r="AC87" s="419"/>
      <c r="AD87" s="419"/>
      <c r="AE87" s="419"/>
      <c r="AF87" s="419"/>
      <c r="AG87" s="419"/>
      <c r="AH87" s="419"/>
      <c r="AI87" s="419"/>
      <c r="AJ87" s="419"/>
      <c r="AK87" s="419"/>
      <c r="AL87" s="419"/>
      <c r="AM87" s="419"/>
      <c r="AN87" s="419"/>
      <c r="AO87" s="419"/>
      <c r="AP87" s="419"/>
      <c r="AQ87" s="419"/>
    </row>
    <row r="88" spans="1:43" x14ac:dyDescent="0.15">
      <c r="A88" s="163" t="str">
        <f>'AG Jul 2021'!K65</f>
        <v>AGL</v>
      </c>
      <c r="B88" s="158" t="str">
        <f>'AG Jul 2021'!L65</f>
        <v>Super Saver</v>
      </c>
      <c r="C88" s="215">
        <f>IF('AG Jul 2021'!BP65=0,91*'AG Jul 2021'!M65/100,(91*'AG Jul 2021'!M65/100)+'AG Jul 2021'!BP65/4)</f>
        <v>71.35227272727272</v>
      </c>
      <c r="D88" s="215">
        <f>IF('AG Jul 2021'!O65="",$C$81*$C$82*'AG Jul 2021'!N65/100,IF($C$81*$C$82&gt;='AG Jul 2021'!P65,('AG Jul 2021'!P65*'AG Jul 2021'!N65/100),($C$81*$C$82*'AG Jul 2021'!N65/100)))</f>
        <v>355.5</v>
      </c>
      <c r="E88" s="215">
        <f>IF(AND('AG Jul 2021'!P65&gt;0,'AG Jul 2021'!R65&gt;0),IF($C$81*$C$82&lt;'AG Jul 2021'!P65,0,IF($C$81*$C$82&lt;=('AG Jul 2021'!R65+'AG Jul 2021'!P65),(($C$81*$C$82-'AG Jul 2021'!P65)*'AG Jul 2021'!Q65/100),(('AG Jul 2021'!R65)*'AG Jul 2021'!Q65/100))),0)</f>
        <v>0</v>
      </c>
      <c r="F88" s="215">
        <f>IF(AND('AG Jul 2021'!R65&gt;0,'AG Jul 2021'!T65&gt;0),IF(($C$81*$C$82&lt;'AG Jul 2021'!T65),(0),($C$81*$C$82*'AG Jul 2021'!T65)*'AG Jul 2021'!U65/100),IF(AND('AG Jul 2021'!R65&gt;0,'AG Jul 2021'!T65=""),IF(($C$81*$C$82&lt;'AG Jul 2021'!R65+'AG Jul 2021'!P65),(0),(($C$81*$C$82-('AG Jul 2021'!R65+'AG Jul 2021'!P65))*'AG Jul 2021'!S65/100)),IF(AND('AG Jul 2021'!P65&gt;0,'AG Jul 2021'!R65=""&gt;0),IF(($C$81*$C$82&lt;'AG Jul 2021'!P65),(0),($C$81*$C$82-'AG Jul 2021'!P65)*'AG Jul 2021'!Q65/100),0)))</f>
        <v>0</v>
      </c>
      <c r="G88" s="215">
        <f>($C$81*$C$83)*'AG Jul 2021'!AH65/100</f>
        <v>87.627272727272725</v>
      </c>
      <c r="H88" s="215">
        <f>($C$81*$C$84)*'AG Jul 2021'!W65/100</f>
        <v>36.785454545454542</v>
      </c>
      <c r="I88" s="215">
        <f t="shared" ref="I88:I108" si="51">SUM(C88:H88)</f>
        <v>551.26499999999999</v>
      </c>
      <c r="J88" s="377">
        <f t="shared" ref="J88:J108" si="52">(I88-C88)*4</f>
        <v>1919.650909090909</v>
      </c>
      <c r="K88" s="209">
        <f t="shared" ref="K88:K108" si="53">I88*4</f>
        <v>2205.06</v>
      </c>
      <c r="L88" s="181">
        <f t="shared" si="49"/>
        <v>2425.5660000000003</v>
      </c>
      <c r="M88" s="209">
        <f>'AG Jul 2021'!AZ65</f>
        <v>0</v>
      </c>
      <c r="N88" s="209">
        <f>'AG Jul 2021'!BA65</f>
        <v>0</v>
      </c>
      <c r="O88" s="209">
        <f>'AG Jul 2021'!BB65</f>
        <v>0</v>
      </c>
      <c r="P88" s="209">
        <f>'AG Jul 2021'!BC65</f>
        <v>0</v>
      </c>
      <c r="Q88" s="378" t="str">
        <f t="shared" ref="Q88:Q108" si="54">IF(SUM(M88:P88)=0,"No discount",IF(M88&gt;0,"Guaranteed off bill",IF(N88&gt;0,"Guaranteed off usage",IF(O88&gt;0,"Pay-on-time off bill","Pay-on-time off usage"))))</f>
        <v>No discount</v>
      </c>
      <c r="R88" s="378" t="str">
        <f t="shared" si="50"/>
        <v>Exclusive</v>
      </c>
      <c r="S88" s="379">
        <f t="shared" ref="S88:S108" si="55">IF(AND(Q88="Guaranteed off bill",R88="Inclusive"),((K88*1.1)-((K88*1.1)*M88/100))/1.1,IF(AND(Q88="Guaranteed off usage",R88="Inclusive"),((K88*1.1)-((J88*1.1)*N88/100))/1.1,IF(AND(Q88="Guaranteed off bill",R88="Exclusive"),K88-(K88*M88/100),IF(AND(Q88="Guaranteed off usage",R88="Exclusive"),K88-(J88*N88/100),IF(R88="Inclusive",((K88*1.1))/1.1,K88)))))</f>
        <v>2205.06</v>
      </c>
      <c r="T88" s="209">
        <f t="shared" ref="T88:T108" si="56">IF(AND(Q88="Pay-on-time off bill",R88="Inclusive"),((S88*1.1)-((S88*1.1)*O88/100))/1.1,IF(AND(Q88="Pay-on-time off usage",R88="Inclusive"),((S88*1.1)-((J88*1.1)*P88/100))/1.1,IF(AND(Q88="Pay-on-time off bill",R88="Exclusive"),S88-(S88*O88/100),IF(AND(Q88="Pay-on-time off usage",R88="Exclusive"),S88-(J88*P88/100),IF(R88="Inclusive",((S88*1.1))/1.1,S88)))))</f>
        <v>2205.06</v>
      </c>
      <c r="U88" s="381">
        <f t="shared" ref="U88:V102" si="57">S88*1.1</f>
        <v>2425.5660000000003</v>
      </c>
      <c r="V88" s="381">
        <f t="shared" si="57"/>
        <v>2425.5660000000003</v>
      </c>
      <c r="W88" s="210">
        <f>'AG Jul 2021'!BL66</f>
        <v>0</v>
      </c>
      <c r="X88" s="211" t="str">
        <f>'AG Jul 2021'!BM66</f>
        <v>n</v>
      </c>
      <c r="Y88" s="419"/>
      <c r="Z88" s="419"/>
      <c r="AA88" s="419"/>
      <c r="AB88" s="419"/>
      <c r="AC88" s="419"/>
      <c r="AD88" s="419"/>
      <c r="AE88" s="419"/>
      <c r="AF88" s="419"/>
      <c r="AG88" s="419"/>
      <c r="AH88" s="419"/>
      <c r="AI88" s="419"/>
      <c r="AJ88" s="419"/>
      <c r="AK88" s="419"/>
      <c r="AL88" s="419"/>
      <c r="AM88" s="419"/>
      <c r="AN88" s="419"/>
      <c r="AO88" s="419"/>
      <c r="AP88" s="419"/>
      <c r="AQ88" s="419"/>
    </row>
    <row r="89" spans="1:43" x14ac:dyDescent="0.15">
      <c r="A89" s="163" t="str">
        <f>'AG Jul 2021'!K66</f>
        <v>Alinta Energy</v>
      </c>
      <c r="B89" s="158" t="str">
        <f>'AG Jul 2021'!L66</f>
        <v>Home Deal</v>
      </c>
      <c r="C89" s="215">
        <f>IF('AG Jul 2021'!BP66=0,91*'AG Jul 2021'!M66/100,(91*'AG Jul 2021'!M66/100)+'AG Jul 2021'!BP66/4)</f>
        <v>65.52</v>
      </c>
      <c r="D89" s="215">
        <f>IF('AG Jul 2021'!O66="",$C$81*$C$82*'AG Jul 2021'!N66/100,IF($C$81*$C$82&gt;='AG Jul 2021'!P66,('AG Jul 2021'!P66*'AG Jul 2021'!N66/100),($C$81*$C$82*'AG Jul 2021'!N66/100)))</f>
        <v>337.5</v>
      </c>
      <c r="E89" s="215">
        <f>IF(AND('AG Jul 2021'!P66&gt;0,'AG Jul 2021'!R66&gt;0),IF($C$81*$C$82&lt;'AG Jul 2021'!P66,0,IF($C$81*$C$82&lt;=('AG Jul 2021'!R66+'AG Jul 2021'!P66),(($C$81*$C$82-'AG Jul 2021'!P66)*'AG Jul 2021'!Q66/100),(('AG Jul 2021'!R66)*'AG Jul 2021'!Q66/100))),0)</f>
        <v>0</v>
      </c>
      <c r="F89" s="215">
        <f>IF(AND('AG Jul 2021'!R66&gt;0,'AG Jul 2021'!T66&gt;0),IF(($C$81*$C$82&lt;'AG Jul 2021'!T66),(0),($C$81*$C$82*'AG Jul 2021'!T66)*'AG Jul 2021'!U66/100),IF(AND('AG Jul 2021'!R66&gt;0,'AG Jul 2021'!T66=""),IF(($C$81*$C$82&lt;'AG Jul 2021'!R66+'AG Jul 2021'!P66),(0),(($C$81*$C$82-('AG Jul 2021'!R66+'AG Jul 2021'!P66))*'AG Jul 2021'!S66/100)),IF(AND('AG Jul 2021'!P66&gt;0,'AG Jul 2021'!R66=""&gt;0),IF(($C$81*$C$82&lt;'AG Jul 2021'!P66),(0),($C$81*$C$82-'AG Jul 2021'!P66)*'AG Jul 2021'!Q66/100),0)))</f>
        <v>0</v>
      </c>
      <c r="G89" s="215">
        <f>($C$81*$C$83)*'AG Jul 2021'!AH66/100</f>
        <v>92.192727272727282</v>
      </c>
      <c r="H89" s="215">
        <f>($C$81*$C$84)*'AG Jul 2021'!W66/100</f>
        <v>40.058181818181815</v>
      </c>
      <c r="I89" s="215">
        <f t="shared" si="51"/>
        <v>535.27090909090907</v>
      </c>
      <c r="J89" s="377">
        <f t="shared" si="52"/>
        <v>1879.0036363636364</v>
      </c>
      <c r="K89" s="209">
        <f t="shared" si="53"/>
        <v>2141.0836363636363</v>
      </c>
      <c r="L89" s="181">
        <f t="shared" si="49"/>
        <v>2355.192</v>
      </c>
      <c r="M89" s="209">
        <f>'AG Jul 2021'!AZ66</f>
        <v>0</v>
      </c>
      <c r="N89" s="209">
        <f>'AG Jul 2021'!BA66</f>
        <v>0</v>
      </c>
      <c r="O89" s="209">
        <f>'AG Jul 2021'!BB66</f>
        <v>0</v>
      </c>
      <c r="P89" s="209">
        <f>'AG Jul 2021'!BC66</f>
        <v>0</v>
      </c>
      <c r="Q89" s="378" t="str">
        <f t="shared" si="54"/>
        <v>No discount</v>
      </c>
      <c r="R89" s="378" t="str">
        <f t="shared" si="50"/>
        <v>Exclusive</v>
      </c>
      <c r="S89" s="379">
        <f t="shared" si="55"/>
        <v>2141.0836363636363</v>
      </c>
      <c r="T89" s="209">
        <f t="shared" si="56"/>
        <v>2141.0836363636363</v>
      </c>
      <c r="U89" s="381">
        <f t="shared" si="57"/>
        <v>2355.192</v>
      </c>
      <c r="V89" s="381">
        <f t="shared" si="57"/>
        <v>2355.192</v>
      </c>
      <c r="W89" s="210">
        <f>'AG Jul 2021'!BL67</f>
        <v>0</v>
      </c>
      <c r="X89" s="211" t="str">
        <f>'AG Jul 2021'!BM67</f>
        <v>n</v>
      </c>
      <c r="Y89" s="419"/>
      <c r="Z89" s="419"/>
      <c r="AA89" s="419"/>
      <c r="AB89" s="419"/>
      <c r="AC89" s="419"/>
      <c r="AD89" s="419"/>
      <c r="AE89" s="419"/>
      <c r="AF89" s="419"/>
      <c r="AG89" s="419"/>
      <c r="AH89" s="419"/>
      <c r="AI89" s="419"/>
      <c r="AJ89" s="419"/>
      <c r="AK89" s="419"/>
      <c r="AL89" s="419"/>
      <c r="AM89" s="419"/>
      <c r="AN89" s="419"/>
      <c r="AO89" s="419"/>
      <c r="AP89" s="419"/>
      <c r="AQ89" s="419"/>
    </row>
    <row r="90" spans="1:43" x14ac:dyDescent="0.15">
      <c r="A90" s="163" t="str">
        <f>'AG Jul 2021'!K67</f>
        <v>CovaU</v>
      </c>
      <c r="B90" s="158" t="str">
        <f>'AG Jul 2021'!L67</f>
        <v>Freedom Plus</v>
      </c>
      <c r="C90" s="215">
        <f>IF('AG Jul 2021'!BP67=0,91*'AG Jul 2021'!M67/100,(91*'AG Jul 2021'!M67/100)+'AG Jul 2021'!BP67/4)</f>
        <v>80.079999999999984</v>
      </c>
      <c r="D90" s="215">
        <f>IF('AG Jul 2021'!O67="",$C$81*$C$82*'AG Jul 2021'!N67/100,IF($C$81*$C$82&gt;='AG Jul 2021'!P67,('AG Jul 2021'!P67*'AG Jul 2021'!N67/100),($C$81*$C$82*'AG Jul 2021'!N67/100)))</f>
        <v>468</v>
      </c>
      <c r="E90" s="215">
        <f>IF(AND('AG Jul 2021'!P67&gt;0,'AG Jul 2021'!R67&gt;0),IF($C$81*$C$82&lt;'AG Jul 2021'!P67,0,IF($C$81*$C$82&lt;=('AG Jul 2021'!R67+'AG Jul 2021'!P67),(($C$81*$C$82-'AG Jul 2021'!P67)*'AG Jul 2021'!Q67/100),(('AG Jul 2021'!R67)*'AG Jul 2021'!Q67/100))),0)</f>
        <v>0</v>
      </c>
      <c r="F90" s="215">
        <f>IF(AND('AG Jul 2021'!R67&gt;0,'AG Jul 2021'!T67&gt;0),IF(($C$81*$C$82&lt;'AG Jul 2021'!T67),(0),($C$81*$C$82*'AG Jul 2021'!T67)*'AG Jul 2021'!U67/100),IF(AND('AG Jul 2021'!R67&gt;0,'AG Jul 2021'!T67=""),IF(($C$81*$C$82&lt;'AG Jul 2021'!R67+'AG Jul 2021'!P67),(0),(($C$81*$C$82-('AG Jul 2021'!R67+'AG Jul 2021'!P67))*'AG Jul 2021'!S67/100)),IF(AND('AG Jul 2021'!P67&gt;0,'AG Jul 2021'!R67=""&gt;0),IF(($C$81*$C$82&lt;'AG Jul 2021'!P67),(0),($C$81*$C$82-'AG Jul 2021'!P67)*'AG Jul 2021'!Q67/100),0)))</f>
        <v>0</v>
      </c>
      <c r="G90" s="215">
        <f>($C$81*$C$83)*'AG Jul 2021'!AH67/100</f>
        <v>126.9</v>
      </c>
      <c r="H90" s="215">
        <f>($C$81*$C$84)*'AG Jul 2021'!W67/100</f>
        <v>64.8</v>
      </c>
      <c r="I90" s="215">
        <f t="shared" si="51"/>
        <v>739.77999999999986</v>
      </c>
      <c r="J90" s="377">
        <f t="shared" si="52"/>
        <v>2638.7999999999993</v>
      </c>
      <c r="K90" s="209">
        <f t="shared" si="53"/>
        <v>2959.1199999999994</v>
      </c>
      <c r="L90" s="181">
        <f t="shared" si="49"/>
        <v>3255.0319999999997</v>
      </c>
      <c r="M90" s="209">
        <f>'AG Jul 2021'!AZ67</f>
        <v>20</v>
      </c>
      <c r="N90" s="209">
        <f>'AG Jul 2021'!BA67</f>
        <v>0</v>
      </c>
      <c r="O90" s="209">
        <f>'AG Jul 2021'!BB67</f>
        <v>0</v>
      </c>
      <c r="P90" s="209">
        <f>'AG Jul 2021'!BC67</f>
        <v>0</v>
      </c>
      <c r="Q90" s="378" t="str">
        <f t="shared" si="54"/>
        <v>Guaranteed off bill</v>
      </c>
      <c r="R90" s="378" t="str">
        <f t="shared" si="50"/>
        <v>Exclusive</v>
      </c>
      <c r="S90" s="379">
        <f t="shared" si="55"/>
        <v>2367.2959999999994</v>
      </c>
      <c r="T90" s="209">
        <f t="shared" si="56"/>
        <v>2367.2959999999994</v>
      </c>
      <c r="U90" s="381">
        <f t="shared" si="57"/>
        <v>2604.0255999999995</v>
      </c>
      <c r="V90" s="381">
        <f t="shared" si="57"/>
        <v>2604.0255999999995</v>
      </c>
      <c r="W90" s="210">
        <f>'AG Jul 2021'!BL68</f>
        <v>0</v>
      </c>
      <c r="X90" s="211" t="str">
        <f>'AG Jul 2021'!BM68</f>
        <v>n</v>
      </c>
      <c r="Y90" s="419"/>
      <c r="Z90" s="419"/>
      <c r="AA90" s="419"/>
      <c r="AB90" s="419"/>
      <c r="AC90" s="419"/>
      <c r="AD90" s="419"/>
      <c r="AE90" s="419"/>
      <c r="AF90" s="419"/>
      <c r="AG90" s="419"/>
      <c r="AH90" s="419"/>
      <c r="AI90" s="419"/>
      <c r="AJ90" s="419"/>
      <c r="AK90" s="419"/>
      <c r="AL90" s="419"/>
      <c r="AM90" s="419"/>
      <c r="AN90" s="419"/>
      <c r="AO90" s="419"/>
      <c r="AP90" s="419"/>
      <c r="AQ90" s="419"/>
    </row>
    <row r="91" spans="1:43" x14ac:dyDescent="0.15">
      <c r="A91" s="163" t="str">
        <f>'AG Jul 2021'!K68</f>
        <v>Diamond Energy</v>
      </c>
      <c r="B91" s="158" t="str">
        <f>'AG Jul 2021'!L68</f>
        <v>Renewable Saver POT</v>
      </c>
      <c r="C91" s="215">
        <f>IF('AG Jul 2021'!BP68=0,91*'AG Jul 2021'!M68/100,(91*'AG Jul 2021'!M68/100)+'AG Jul 2021'!BP68/4)</f>
        <v>90.545000000000002</v>
      </c>
      <c r="D91" s="215">
        <f>IF('AG Jul 2021'!O68="",$C$81*$C$82*'AG Jul 2021'!N68/100,IF($C$81*$C$82&gt;='AG Jul 2021'!P68,('AG Jul 2021'!P68*'AG Jul 2021'!N68/100),($C$81*$C$82*'AG Jul 2021'!N68/100)))</f>
        <v>431.09999999999991</v>
      </c>
      <c r="E91" s="215">
        <f>IF(AND('AG Jul 2021'!P68&gt;0,'AG Jul 2021'!R68&gt;0),IF($C$81*$C$82&lt;'AG Jul 2021'!P68,0,IF($C$81*$C$82&lt;=('AG Jul 2021'!R68+'AG Jul 2021'!P68),(($C$81*$C$82-'AG Jul 2021'!P68)*'AG Jul 2021'!Q68/100),(('AG Jul 2021'!R68)*'AG Jul 2021'!Q68/100))),0)</f>
        <v>0</v>
      </c>
      <c r="F91" s="215">
        <f>IF(AND('AG Jul 2021'!R68&gt;0,'AG Jul 2021'!T68&gt;0),IF(($C$81*$C$82&lt;'AG Jul 2021'!T68),(0),($C$81*$C$82*'AG Jul 2021'!T68)*'AG Jul 2021'!U68/100),IF(AND('AG Jul 2021'!R68&gt;0,'AG Jul 2021'!T68=""),IF(($C$81*$C$82&lt;'AG Jul 2021'!R68+'AG Jul 2021'!P68),(0),(($C$81*$C$82-('AG Jul 2021'!R68+'AG Jul 2021'!P68))*'AG Jul 2021'!S68/100)),IF(AND('AG Jul 2021'!P68&gt;0,'AG Jul 2021'!R68=""&gt;0),IF(($C$81*$C$82&lt;'AG Jul 2021'!P68),(0),($C$81*$C$82-'AG Jul 2021'!P68)*'AG Jul 2021'!Q68/100),0)))</f>
        <v>0</v>
      </c>
      <c r="G91" s="215">
        <f>($C$81*$C$83)*'AG Jul 2021'!AH68/100</f>
        <v>119.33999999999997</v>
      </c>
      <c r="H91" s="215">
        <f>($C$81*$C$84)*'AG Jul 2021'!W68/100</f>
        <v>49.516363636363629</v>
      </c>
      <c r="I91" s="215">
        <f t="shared" si="51"/>
        <v>690.50136363636352</v>
      </c>
      <c r="J91" s="377">
        <f t="shared" si="52"/>
        <v>2399.8254545454542</v>
      </c>
      <c r="K91" s="209">
        <f t="shared" si="53"/>
        <v>2762.0054545454541</v>
      </c>
      <c r="L91" s="181">
        <f t="shared" si="49"/>
        <v>3038.2059999999997</v>
      </c>
      <c r="M91" s="209">
        <f>'AG Jul 2021'!AZ68</f>
        <v>0</v>
      </c>
      <c r="N91" s="209">
        <f>'AG Jul 2021'!BA68</f>
        <v>0</v>
      </c>
      <c r="O91" s="209">
        <f>'AG Jul 2021'!BB68</f>
        <v>7</v>
      </c>
      <c r="P91" s="209">
        <f>'AG Jul 2021'!BC68</f>
        <v>0</v>
      </c>
      <c r="Q91" s="378" t="str">
        <f t="shared" si="54"/>
        <v>Pay-on-time off bill</v>
      </c>
      <c r="R91" s="378" t="str">
        <f t="shared" si="50"/>
        <v>Exclusive</v>
      </c>
      <c r="S91" s="379">
        <f t="shared" si="55"/>
        <v>2762.0054545454541</v>
      </c>
      <c r="T91" s="209">
        <f t="shared" si="56"/>
        <v>2568.6650727272722</v>
      </c>
      <c r="U91" s="381">
        <f t="shared" si="57"/>
        <v>3038.2059999999997</v>
      </c>
      <c r="V91" s="381">
        <f t="shared" si="57"/>
        <v>2825.5315799999998</v>
      </c>
      <c r="W91" s="210">
        <f>'AG Jul 2021'!BL69</f>
        <v>0</v>
      </c>
      <c r="X91" s="211" t="str">
        <f>'AG Jul 2021'!BM69</f>
        <v>n</v>
      </c>
      <c r="Y91" s="419"/>
      <c r="Z91" s="419"/>
      <c r="AA91" s="419"/>
      <c r="AB91" s="419"/>
      <c r="AC91" s="419"/>
      <c r="AD91" s="419"/>
      <c r="AE91" s="419"/>
      <c r="AF91" s="419"/>
      <c r="AG91" s="419"/>
      <c r="AH91" s="419"/>
      <c r="AI91" s="419"/>
      <c r="AJ91" s="419"/>
      <c r="AK91" s="419"/>
      <c r="AL91" s="419"/>
      <c r="AM91" s="419"/>
      <c r="AN91" s="419"/>
      <c r="AO91" s="419"/>
      <c r="AP91" s="419"/>
      <c r="AQ91" s="419"/>
    </row>
    <row r="92" spans="1:43" x14ac:dyDescent="0.15">
      <c r="A92" s="163" t="str">
        <f>'AG Jul 2021'!K69</f>
        <v>Dodo Power &amp; Gas</v>
      </c>
      <c r="B92" s="158" t="str">
        <f>'AG Jul 2021'!L69</f>
        <v>Market offer</v>
      </c>
      <c r="C92" s="215">
        <f>IF('AG Jul 2021'!BP69=0,91*'AG Jul 2021'!M69/100,(91*'AG Jul 2021'!M69/100)+'AG Jul 2021'!BP69/4)</f>
        <v>99.727727272727265</v>
      </c>
      <c r="D92" s="215">
        <f>IF('AG Jul 2021'!O69="",$C$81*$C$82*'AG Jul 2021'!N69/100,IF($C$81*$C$82&gt;='AG Jul 2021'!P69,('AG Jul 2021'!P69*'AG Jul 2021'!N69/100),($C$81*$C$82*'AG Jul 2021'!N69/100)))</f>
        <v>338.64545454545458</v>
      </c>
      <c r="E92" s="215">
        <f>IF(AND('AG Jul 2021'!P69&gt;0,'AG Jul 2021'!R69&gt;0),IF($C$81*$C$82&lt;'AG Jul 2021'!P69,0,IF($C$81*$C$82&lt;=('AG Jul 2021'!R69+'AG Jul 2021'!P69),(($C$81*$C$82-'AG Jul 2021'!P69)*'AG Jul 2021'!Q69/100),(('AG Jul 2021'!R69)*'AG Jul 2021'!Q69/100))),0)</f>
        <v>0</v>
      </c>
      <c r="F92" s="215">
        <f>IF(AND('AG Jul 2021'!R69&gt;0,'AG Jul 2021'!T69&gt;0),IF(($C$81*$C$82&lt;'AG Jul 2021'!T69),(0),($C$81*$C$82*'AG Jul 2021'!T69)*'AG Jul 2021'!U69/100),IF(AND('AG Jul 2021'!R69&gt;0,'AG Jul 2021'!T69=""),IF(($C$81*$C$82&lt;'AG Jul 2021'!R69+'AG Jul 2021'!P69),(0),(($C$81*$C$82-('AG Jul 2021'!R69+'AG Jul 2021'!P69))*'AG Jul 2021'!S69/100)),IF(AND('AG Jul 2021'!P69&gt;0,'AG Jul 2021'!R69=""&gt;0),IF(($C$81*$C$82&lt;'AG Jul 2021'!P69),(0),($C$81*$C$82-'AG Jul 2021'!P69)*'AG Jul 2021'!Q69/100),0)))</f>
        <v>0</v>
      </c>
      <c r="G92" s="215">
        <f>($C$81*$C$83)*'AG Jul 2021'!AH69/100</f>
        <v>92.241818181818161</v>
      </c>
      <c r="H92" s="215">
        <f>($C$81*$C$84)*'AG Jul 2021'!W69/100</f>
        <v>53.999999999999993</v>
      </c>
      <c r="I92" s="215">
        <f t="shared" si="51"/>
        <v>584.61500000000001</v>
      </c>
      <c r="J92" s="377">
        <f t="shared" si="52"/>
        <v>1939.5490909090909</v>
      </c>
      <c r="K92" s="209">
        <f t="shared" si="53"/>
        <v>2338.46</v>
      </c>
      <c r="L92" s="181">
        <f t="shared" si="49"/>
        <v>2572.306</v>
      </c>
      <c r="M92" s="209">
        <f>'AG Jul 2021'!AZ69</f>
        <v>0</v>
      </c>
      <c r="N92" s="209">
        <f>'AG Jul 2021'!BA69</f>
        <v>0</v>
      </c>
      <c r="O92" s="209">
        <f>'AG Jul 2021'!BB69</f>
        <v>0</v>
      </c>
      <c r="P92" s="209">
        <f>'AG Jul 2021'!BC69</f>
        <v>0</v>
      </c>
      <c r="Q92" s="378" t="str">
        <f t="shared" si="54"/>
        <v>No discount</v>
      </c>
      <c r="R92" s="378" t="str">
        <f t="shared" si="50"/>
        <v>Exclusive</v>
      </c>
      <c r="S92" s="379">
        <f t="shared" si="55"/>
        <v>2338.46</v>
      </c>
      <c r="T92" s="209">
        <f t="shared" si="56"/>
        <v>2338.46</v>
      </c>
      <c r="U92" s="381">
        <f t="shared" si="57"/>
        <v>2572.306</v>
      </c>
      <c r="V92" s="381">
        <f t="shared" si="57"/>
        <v>2572.306</v>
      </c>
      <c r="W92" s="210">
        <f>'AG Jul 2021'!BL70</f>
        <v>0</v>
      </c>
      <c r="X92" s="211" t="str">
        <f>'AG Jul 2021'!BM70</f>
        <v>n</v>
      </c>
      <c r="Y92" s="419"/>
      <c r="Z92" s="419"/>
      <c r="AA92" s="419"/>
      <c r="AB92" s="419"/>
      <c r="AC92" s="419"/>
      <c r="AD92" s="419"/>
      <c r="AE92" s="419"/>
      <c r="AF92" s="419"/>
      <c r="AG92" s="419"/>
      <c r="AH92" s="419"/>
      <c r="AI92" s="419"/>
      <c r="AJ92" s="419"/>
      <c r="AK92" s="419"/>
      <c r="AL92" s="419"/>
      <c r="AM92" s="419"/>
      <c r="AN92" s="419"/>
      <c r="AO92" s="419"/>
      <c r="AP92" s="419"/>
      <c r="AQ92" s="419"/>
    </row>
    <row r="93" spans="1:43" x14ac:dyDescent="0.15">
      <c r="A93" s="163" t="str">
        <f>'AG Jul 2021'!K70</f>
        <v>EnergyAustralia</v>
      </c>
      <c r="B93" s="158" t="str">
        <f>'AG Jul 2021'!L70</f>
        <v>Total Plan Home</v>
      </c>
      <c r="C93" s="215">
        <f>IF('AG Jul 2021'!BP70=0,91*'AG Jul 2021'!M70/100,(91*'AG Jul 2021'!M70/100)+'AG Jul 2021'!BP70/4)</f>
        <v>81.808999999999997</v>
      </c>
      <c r="D93" s="215">
        <f>IF('AG Jul 2021'!O70="",$C$81*$C$82*'AG Jul 2021'!N70/100,IF($C$81*$C$82&gt;='AG Jul 2021'!P70,('AG Jul 2021'!P70*'AG Jul 2021'!N70/100),($C$81*$C$82*'AG Jul 2021'!N70/100)))</f>
        <v>432.57272727272721</v>
      </c>
      <c r="E93" s="215">
        <f>IF(AND('AG Jul 2021'!P70&gt;0,'AG Jul 2021'!R70&gt;0),IF($C$81*$C$82&lt;'AG Jul 2021'!P70,0,IF($C$81*$C$82&lt;=('AG Jul 2021'!R70+'AG Jul 2021'!P70),(($C$81*$C$82-'AG Jul 2021'!P70)*'AG Jul 2021'!Q70/100),(('AG Jul 2021'!R70)*'AG Jul 2021'!Q70/100))),0)</f>
        <v>0</v>
      </c>
      <c r="F93" s="215">
        <f>IF(AND('AG Jul 2021'!R70&gt;0,'AG Jul 2021'!T70&gt;0),IF(($C$81*$C$82&lt;'AG Jul 2021'!T70),(0),($C$81*$C$82*'AG Jul 2021'!T70)*'AG Jul 2021'!U70/100),IF(AND('AG Jul 2021'!R70&gt;0,'AG Jul 2021'!T70=""),IF(($C$81*$C$82&lt;'AG Jul 2021'!R70+'AG Jul 2021'!P70),(0),(($C$81*$C$82-('AG Jul 2021'!R70+'AG Jul 2021'!P70))*'AG Jul 2021'!S70/100)),IF(AND('AG Jul 2021'!P70&gt;0,'AG Jul 2021'!R70=""&gt;0),IF(($C$81*$C$82&lt;'AG Jul 2021'!P70),(0),($C$81*$C$82-'AG Jul 2021'!P70)*'AG Jul 2021'!Q70/100),0)))</f>
        <v>0</v>
      </c>
      <c r="G93" s="215">
        <f>($C$81*$C$83)*'AG Jul 2021'!AH70/100</f>
        <v>123.95454545454544</v>
      </c>
      <c r="H93" s="215">
        <f>($C$81*$C$84)*'AG Jul 2021'!W70/100</f>
        <v>57.927272727272722</v>
      </c>
      <c r="I93" s="215">
        <f t="shared" si="51"/>
        <v>696.26354545454535</v>
      </c>
      <c r="J93" s="377">
        <f t="shared" si="52"/>
        <v>2457.8181818181815</v>
      </c>
      <c r="K93" s="209">
        <f t="shared" si="53"/>
        <v>2785.0541818181814</v>
      </c>
      <c r="L93" s="181">
        <f t="shared" si="49"/>
        <v>3063.5595999999996</v>
      </c>
      <c r="M93" s="209">
        <f>'AG Jul 2021'!AZ70</f>
        <v>16</v>
      </c>
      <c r="N93" s="209">
        <f>'AG Jul 2021'!BA70</f>
        <v>0</v>
      </c>
      <c r="O93" s="209">
        <f>'AG Jul 2021'!BB70</f>
        <v>0</v>
      </c>
      <c r="P93" s="209">
        <f>'AG Jul 2021'!BC70</f>
        <v>0</v>
      </c>
      <c r="Q93" s="378" t="str">
        <f t="shared" si="54"/>
        <v>Guaranteed off bill</v>
      </c>
      <c r="R93" s="378" t="str">
        <f t="shared" si="50"/>
        <v>Exclusive</v>
      </c>
      <c r="S93" s="379">
        <f t="shared" si="55"/>
        <v>2339.4455127272722</v>
      </c>
      <c r="T93" s="209">
        <f t="shared" si="56"/>
        <v>2339.4455127272722</v>
      </c>
      <c r="U93" s="381">
        <f t="shared" si="57"/>
        <v>2573.3900639999997</v>
      </c>
      <c r="V93" s="381">
        <f t="shared" si="57"/>
        <v>2573.3900639999997</v>
      </c>
      <c r="W93" s="210">
        <f>'AG Jul 2021'!BL71</f>
        <v>0</v>
      </c>
      <c r="X93" s="211" t="str">
        <f>'AG Jul 2021'!BM71</f>
        <v>n</v>
      </c>
      <c r="Y93" s="419"/>
      <c r="Z93" s="419"/>
      <c r="AA93" s="419"/>
      <c r="AB93" s="419"/>
      <c r="AC93" s="419"/>
      <c r="AD93" s="419"/>
      <c r="AE93" s="419"/>
      <c r="AF93" s="419"/>
      <c r="AG93" s="419"/>
      <c r="AH93" s="419"/>
      <c r="AI93" s="419"/>
      <c r="AJ93" s="419"/>
      <c r="AK93" s="419"/>
      <c r="AL93" s="419"/>
      <c r="AM93" s="419"/>
      <c r="AN93" s="419"/>
      <c r="AO93" s="419"/>
      <c r="AP93" s="419"/>
      <c r="AQ93" s="419"/>
    </row>
    <row r="94" spans="1:43" x14ac:dyDescent="0.15">
      <c r="A94" s="163" t="str">
        <f>'AG Jul 2021'!K71</f>
        <v>Momentum Energy</v>
      </c>
      <c r="B94" s="158" t="str">
        <f>'AG Jul 2021'!L71</f>
        <v>SmilePower Flexi</v>
      </c>
      <c r="C94" s="215">
        <f>IF('AG Jul 2021'!BP71=0,91*'AG Jul 2021'!M71/100,(91*'AG Jul 2021'!M71/100)+'AG Jul 2021'!BP71/4)</f>
        <v>75.984999999999985</v>
      </c>
      <c r="D94" s="215">
        <f>IF('AG Jul 2021'!O71="",$C$81*$C$82*'AG Jul 2021'!N71/100,IF($C$81*$C$82&gt;='AG Jul 2021'!P71,('AG Jul 2021'!P71*'AG Jul 2021'!N71/100),($C$81*$C$82*'AG Jul 2021'!N71/100)))</f>
        <v>348.05454545454546</v>
      </c>
      <c r="E94" s="215">
        <f>IF(AND('AG Jul 2021'!P71&gt;0,'AG Jul 2021'!R71&gt;0),IF($C$81*$C$82&lt;'AG Jul 2021'!P71,0,IF($C$81*$C$82&lt;=('AG Jul 2021'!R71+'AG Jul 2021'!P71),(($C$81*$C$82-'AG Jul 2021'!P71)*'AG Jul 2021'!Q71/100),(('AG Jul 2021'!R71)*'AG Jul 2021'!Q71/100))),0)</f>
        <v>0</v>
      </c>
      <c r="F94" s="215">
        <f>IF(AND('AG Jul 2021'!R71&gt;0,'AG Jul 2021'!T71&gt;0),IF(($C$81*$C$82&lt;'AG Jul 2021'!T71),(0),($C$81*$C$82*'AG Jul 2021'!T71)*'AG Jul 2021'!U71/100),IF(AND('AG Jul 2021'!R71&gt;0,'AG Jul 2021'!T71=""),IF(($C$81*$C$82&lt;'AG Jul 2021'!R71+'AG Jul 2021'!P71),(0),(($C$81*$C$82-('AG Jul 2021'!R71+'AG Jul 2021'!P71))*'AG Jul 2021'!S71/100)),IF(AND('AG Jul 2021'!P71&gt;0,'AG Jul 2021'!R71=""&gt;0),IF(($C$81*$C$82&lt;'AG Jul 2021'!P71),(0),($C$81*$C$82-'AG Jul 2021'!P71)*'AG Jul 2021'!Q71/100),0)))</f>
        <v>0</v>
      </c>
      <c r="G94" s="215">
        <f>($C$81*$C$83)*'AG Jul 2021'!AH71/100</f>
        <v>113.74363636363636</v>
      </c>
      <c r="H94" s="215">
        <f>($C$81*$C$84)*'AG Jul 2021'!W71/100</f>
        <v>46.439999999999991</v>
      </c>
      <c r="I94" s="215">
        <f t="shared" si="51"/>
        <v>584.22318181818173</v>
      </c>
      <c r="J94" s="377">
        <f t="shared" si="52"/>
        <v>2032.9527272727269</v>
      </c>
      <c r="K94" s="209">
        <f t="shared" si="53"/>
        <v>2336.8927272727269</v>
      </c>
      <c r="L94" s="181">
        <f t="shared" si="49"/>
        <v>2570.5819999999999</v>
      </c>
      <c r="M94" s="209">
        <f>'AG Jul 2021'!AZ71</f>
        <v>0</v>
      </c>
      <c r="N94" s="209">
        <f>'AG Jul 2021'!BA71</f>
        <v>0</v>
      </c>
      <c r="O94" s="209">
        <f>'AG Jul 2021'!BB71</f>
        <v>0</v>
      </c>
      <c r="P94" s="209">
        <f>'AG Jul 2021'!BC71</f>
        <v>0</v>
      </c>
      <c r="Q94" s="378" t="str">
        <f t="shared" si="54"/>
        <v>No discount</v>
      </c>
      <c r="R94" s="378" t="str">
        <f t="shared" si="50"/>
        <v>Exclusive</v>
      </c>
      <c r="S94" s="379">
        <f t="shared" si="55"/>
        <v>2336.8927272727269</v>
      </c>
      <c r="T94" s="209">
        <f t="shared" si="56"/>
        <v>2336.8927272727269</v>
      </c>
      <c r="U94" s="381">
        <f t="shared" si="57"/>
        <v>2570.5819999999999</v>
      </c>
      <c r="V94" s="381">
        <f t="shared" si="57"/>
        <v>2570.5819999999999</v>
      </c>
      <c r="W94" s="210">
        <f>'AG Jul 2021'!BL72</f>
        <v>0</v>
      </c>
      <c r="X94" s="211" t="str">
        <f>'AG Jul 2021'!BM72</f>
        <v>n</v>
      </c>
      <c r="Y94" s="419"/>
      <c r="Z94" s="419"/>
      <c r="AA94" s="419"/>
      <c r="AB94" s="419"/>
      <c r="AC94" s="419"/>
      <c r="AD94" s="419"/>
      <c r="AE94" s="419"/>
      <c r="AF94" s="419"/>
      <c r="AG94" s="419"/>
      <c r="AH94" s="419"/>
      <c r="AI94" s="419"/>
      <c r="AJ94" s="419"/>
      <c r="AK94" s="419"/>
      <c r="AL94" s="419"/>
      <c r="AM94" s="419"/>
      <c r="AN94" s="419"/>
      <c r="AO94" s="419"/>
      <c r="AP94" s="419"/>
      <c r="AQ94" s="419"/>
    </row>
    <row r="95" spans="1:43" x14ac:dyDescent="0.15">
      <c r="A95" s="163" t="str">
        <f>'AG Jul 2021'!K72</f>
        <v>Origin Energy</v>
      </c>
      <c r="B95" s="158" t="str">
        <f>'AG Jul 2021'!L72</f>
        <v>Go</v>
      </c>
      <c r="C95" s="215">
        <f>IF('AG Jul 2021'!BP72=0,91*'AG Jul 2021'!M72/100,(91*'AG Jul 2021'!M72/100)+'AG Jul 2021'!BP72/4)</f>
        <v>68.018363636363631</v>
      </c>
      <c r="D95" s="215">
        <f>IF('AG Jul 2021'!O72="",$C$81*$C$82*'AG Jul 2021'!N72/100,IF($C$81*$C$82&gt;='AG Jul 2021'!P72,('AG Jul 2021'!P72*'AG Jul 2021'!N72/100),($C$81*$C$82*'AG Jul 2021'!N72/100)))</f>
        <v>366.13636363636363</v>
      </c>
      <c r="E95" s="215">
        <f>IF(AND('AG Jul 2021'!P72&gt;0,'AG Jul 2021'!R72&gt;0),IF($C$81*$C$82&lt;'AG Jul 2021'!P72,0,IF($C$81*$C$82&lt;=('AG Jul 2021'!R72+'AG Jul 2021'!P72),(($C$81*$C$82-'AG Jul 2021'!P72)*'AG Jul 2021'!Q72/100),(('AG Jul 2021'!R72)*'AG Jul 2021'!Q72/100))),0)</f>
        <v>0</v>
      </c>
      <c r="F95" s="215">
        <f>IF(AND('AG Jul 2021'!R72&gt;0,'AG Jul 2021'!T72&gt;0),IF(($C$81*$C$82&lt;'AG Jul 2021'!T72),(0),($C$81*$C$82*'AG Jul 2021'!T72)*'AG Jul 2021'!U72/100),IF(AND('AG Jul 2021'!R72&gt;0,'AG Jul 2021'!T72=""),IF(($C$81*$C$82&lt;'AG Jul 2021'!R72+'AG Jul 2021'!P72),(0),(($C$81*$C$82-('AG Jul 2021'!R72+'AG Jul 2021'!P72))*'AG Jul 2021'!S72/100)),IF(AND('AG Jul 2021'!P72&gt;0,'AG Jul 2021'!R72=""&gt;0),IF(($C$81*$C$82&lt;'AG Jul 2021'!P72),(0),($C$81*$C$82-'AG Jul 2021'!P72)*'AG Jul 2021'!Q72/100),0)))</f>
        <v>0</v>
      </c>
      <c r="G95" s="215">
        <f>($C$81*$C$83)*'AG Jul 2021'!AH72/100</f>
        <v>96.169090909090897</v>
      </c>
      <c r="H95" s="215">
        <f>($C$81*$C$84)*'AG Jul 2021'!W72/100</f>
        <v>37.930909090909083</v>
      </c>
      <c r="I95" s="215">
        <f t="shared" si="51"/>
        <v>568.25472727272722</v>
      </c>
      <c r="J95" s="377">
        <f t="shared" si="52"/>
        <v>2000.9454545454544</v>
      </c>
      <c r="K95" s="209">
        <f t="shared" si="53"/>
        <v>2273.0189090909089</v>
      </c>
      <c r="L95" s="181">
        <f t="shared" si="49"/>
        <v>2500.3208</v>
      </c>
      <c r="M95" s="209">
        <f>'AG Jul 2021'!AZ72</f>
        <v>0</v>
      </c>
      <c r="N95" s="209">
        <f>'AG Jul 2021'!BA72</f>
        <v>0</v>
      </c>
      <c r="O95" s="209">
        <f>'AG Jul 2021'!BB72</f>
        <v>0</v>
      </c>
      <c r="P95" s="209">
        <f>'AG Jul 2021'!BC72</f>
        <v>0</v>
      </c>
      <c r="Q95" s="378" t="str">
        <f t="shared" si="54"/>
        <v>No discount</v>
      </c>
      <c r="R95" s="378" t="str">
        <f t="shared" si="50"/>
        <v>Inclusive</v>
      </c>
      <c r="S95" s="379">
        <f t="shared" si="55"/>
        <v>2273.0189090909089</v>
      </c>
      <c r="T95" s="209">
        <f t="shared" si="56"/>
        <v>2273.0189090909089</v>
      </c>
      <c r="U95" s="381">
        <f t="shared" si="57"/>
        <v>2500.3208</v>
      </c>
      <c r="V95" s="381">
        <f t="shared" si="57"/>
        <v>2500.3208</v>
      </c>
      <c r="W95" s="210">
        <f>'AG Jul 2021'!BL73</f>
        <v>0</v>
      </c>
      <c r="X95" s="211" t="str">
        <f>'AG Jul 2021'!BM73</f>
        <v>n</v>
      </c>
      <c r="Y95" s="419"/>
      <c r="Z95" s="419"/>
      <c r="AA95" s="419"/>
      <c r="AB95" s="419"/>
      <c r="AC95" s="419"/>
      <c r="AD95" s="419"/>
      <c r="AE95" s="419"/>
      <c r="AF95" s="419"/>
      <c r="AG95" s="419"/>
      <c r="AH95" s="419"/>
      <c r="AI95" s="419"/>
      <c r="AJ95" s="419"/>
      <c r="AK95" s="419"/>
      <c r="AL95" s="419"/>
      <c r="AM95" s="419"/>
      <c r="AN95" s="419"/>
      <c r="AO95" s="419"/>
      <c r="AP95" s="419"/>
      <c r="AQ95" s="419"/>
    </row>
    <row r="96" spans="1:43" x14ac:dyDescent="0.15">
      <c r="A96" s="163" t="str">
        <f>'AG Jul 2021'!K73</f>
        <v>Powerdirect</v>
      </c>
      <c r="B96" s="158" t="str">
        <f>'AG Jul 2021'!L73</f>
        <v>Rate Saver</v>
      </c>
      <c r="C96" s="215">
        <f>IF('AG Jul 2021'!BP73=0,91*'AG Jul 2021'!M73/100,(91*'AG Jul 2021'!M73/100)+'AG Jul 2021'!BP73/4)</f>
        <v>52.209181818181811</v>
      </c>
      <c r="D96" s="215">
        <f>IF('AG Jul 2021'!O73="",$C$81*$C$82*'AG Jul 2021'!N73/100,IF($C$81*$C$82&gt;='AG Jul 2021'!P73,('AG Jul 2021'!P73*'AG Jul 2021'!N73/100),($C$81*$C$82*'AG Jul 2021'!N73/100)))</f>
        <v>372.84545454545446</v>
      </c>
      <c r="E96" s="215">
        <f>IF(AND('AG Jul 2021'!P73&gt;0,'AG Jul 2021'!R73&gt;0),IF($C$81*$C$82&lt;'AG Jul 2021'!P73,0,IF($C$81*$C$82&lt;=('AG Jul 2021'!R73+'AG Jul 2021'!P73),(($C$81*$C$82-'AG Jul 2021'!P73)*'AG Jul 2021'!Q73/100),(('AG Jul 2021'!R73)*'AG Jul 2021'!Q73/100))),0)</f>
        <v>0</v>
      </c>
      <c r="F96" s="215">
        <f>IF(AND('AG Jul 2021'!R73&gt;0,'AG Jul 2021'!T73&gt;0),IF(($C$81*$C$82&lt;'AG Jul 2021'!T73),(0),($C$81*$C$82*'AG Jul 2021'!T73)*'AG Jul 2021'!U73/100),IF(AND('AG Jul 2021'!R73&gt;0,'AG Jul 2021'!T73=""),IF(($C$81*$C$82&lt;'AG Jul 2021'!R73+'AG Jul 2021'!P73),(0),(($C$81*$C$82-('AG Jul 2021'!R73+'AG Jul 2021'!P73))*'AG Jul 2021'!S73/100)),IF(AND('AG Jul 2021'!P73&gt;0,'AG Jul 2021'!R73=""&gt;0),IF(($C$81*$C$82&lt;'AG Jul 2021'!P73),(0),($C$81*$C$82-'AG Jul 2021'!P73)*'AG Jul 2021'!Q73/100),0)))</f>
        <v>0</v>
      </c>
      <c r="G96" s="215">
        <f>($C$81*$C$83)*'AG Jul 2021'!AH73/100</f>
        <v>91.898181818181797</v>
      </c>
      <c r="H96" s="215">
        <f>($C$81*$C$84)*'AG Jul 2021'!W73/100</f>
        <v>38.585454545454539</v>
      </c>
      <c r="I96" s="215">
        <f t="shared" si="51"/>
        <v>555.53827272727267</v>
      </c>
      <c r="J96" s="377">
        <f t="shared" si="52"/>
        <v>2013.3163636363633</v>
      </c>
      <c r="K96" s="209">
        <f t="shared" si="53"/>
        <v>2222.1530909090907</v>
      </c>
      <c r="L96" s="181">
        <f t="shared" si="49"/>
        <v>2444.3683999999998</v>
      </c>
      <c r="M96" s="209">
        <f>'AG Jul 2021'!AZ73</f>
        <v>0</v>
      </c>
      <c r="N96" s="209">
        <f>'AG Jul 2021'!BA73</f>
        <v>0</v>
      </c>
      <c r="O96" s="209">
        <f>'AG Jul 2021'!BB73</f>
        <v>0</v>
      </c>
      <c r="P96" s="209">
        <f>'AG Jul 2021'!BC73</f>
        <v>0</v>
      </c>
      <c r="Q96" s="378" t="str">
        <f t="shared" si="54"/>
        <v>No discount</v>
      </c>
      <c r="R96" s="378" t="str">
        <f t="shared" si="50"/>
        <v>Exclusive</v>
      </c>
      <c r="S96" s="379">
        <f t="shared" si="55"/>
        <v>2222.1530909090907</v>
      </c>
      <c r="T96" s="209">
        <f t="shared" si="56"/>
        <v>2222.1530909090907</v>
      </c>
      <c r="U96" s="381">
        <f t="shared" si="57"/>
        <v>2444.3683999999998</v>
      </c>
      <c r="V96" s="381">
        <f t="shared" si="57"/>
        <v>2444.3683999999998</v>
      </c>
      <c r="W96" s="210">
        <f>'AG Jul 2021'!BL74</f>
        <v>0</v>
      </c>
      <c r="X96" s="211" t="str">
        <f>'AG Jul 2021'!BM74</f>
        <v>n</v>
      </c>
      <c r="Y96" s="419"/>
      <c r="Z96" s="419"/>
      <c r="AA96" s="419"/>
      <c r="AB96" s="419"/>
      <c r="AC96" s="419"/>
      <c r="AD96" s="419"/>
      <c r="AE96" s="419"/>
      <c r="AF96" s="419"/>
      <c r="AG96" s="419"/>
      <c r="AH96" s="419"/>
      <c r="AI96" s="419"/>
      <c r="AJ96" s="419"/>
      <c r="AK96" s="419"/>
      <c r="AL96" s="419"/>
      <c r="AM96" s="419"/>
      <c r="AN96" s="419"/>
      <c r="AO96" s="419"/>
      <c r="AP96" s="419"/>
      <c r="AQ96" s="419"/>
    </row>
    <row r="97" spans="1:43" x14ac:dyDescent="0.15">
      <c r="A97" s="163" t="str">
        <f>'AG Jul 2021'!K74</f>
        <v>Powershop</v>
      </c>
      <c r="B97" s="158" t="str">
        <f>'AG Jul 2021'!L74</f>
        <v>Carbon neutral</v>
      </c>
      <c r="C97" s="215">
        <f>IF('AG Jul 2021'!BP74=0,91*'AG Jul 2021'!M74/100,(91*'AG Jul 2021'!M74/100)+'AG Jul 2021'!BP74/4)</f>
        <v>90.999999999999986</v>
      </c>
      <c r="D97" s="215">
        <f>IF('AG Jul 2021'!O74="",$C$81*$C$82*'AG Jul 2021'!N74/100,IF($C$81*$C$82&gt;='AG Jul 2021'!P74,('AG Jul 2021'!P74*'AG Jul 2021'!N74/100),($C$81*$C$82*'AG Jul 2021'!N74/100)))</f>
        <v>298.8</v>
      </c>
      <c r="E97" s="215">
        <f>IF(AND('AG Jul 2021'!P74&gt;0,'AG Jul 2021'!R74&gt;0),IF($C$81*$C$82&lt;'AG Jul 2021'!P74,0,IF($C$81*$C$82&lt;=('AG Jul 2021'!R74+'AG Jul 2021'!P74),(($C$81*$C$82-'AG Jul 2021'!P74)*'AG Jul 2021'!Q74/100),(('AG Jul 2021'!R74)*'AG Jul 2021'!Q74/100))),0)</f>
        <v>0</v>
      </c>
      <c r="F97" s="215">
        <f>IF(AND('AG Jul 2021'!R74&gt;0,'AG Jul 2021'!T74&gt;0),IF(($C$81*$C$82&lt;'AG Jul 2021'!T74),(0),($C$81*$C$82*'AG Jul 2021'!T74)*'AG Jul 2021'!U74/100),IF(AND('AG Jul 2021'!R74&gt;0,'AG Jul 2021'!T74=""),IF(($C$81*$C$82&lt;'AG Jul 2021'!R74+'AG Jul 2021'!P74),(0),(($C$81*$C$82-('AG Jul 2021'!R74+'AG Jul 2021'!P74))*'AG Jul 2021'!S74/100)),IF(AND('AG Jul 2021'!P74&gt;0,'AG Jul 2021'!R74=""&gt;0),IF(($C$81*$C$82&lt;'AG Jul 2021'!P74),(0),($C$81*$C$82-'AG Jul 2021'!P74)*'AG Jul 2021'!Q74/100),0)))</f>
        <v>0</v>
      </c>
      <c r="G97" s="215">
        <f>($C$81*$C$83)*'AG Jul 2021'!AH74/100</f>
        <v>86.4</v>
      </c>
      <c r="H97" s="215">
        <f>($C$81*$C$84)*'AG Jul 2021'!W74/100</f>
        <v>43.199999999999989</v>
      </c>
      <c r="I97" s="215">
        <f t="shared" si="51"/>
        <v>519.40000000000009</v>
      </c>
      <c r="J97" s="377">
        <f t="shared" si="52"/>
        <v>1713.6000000000004</v>
      </c>
      <c r="K97" s="209">
        <f t="shared" si="53"/>
        <v>2077.6000000000004</v>
      </c>
      <c r="L97" s="181">
        <f t="shared" si="49"/>
        <v>2285.3600000000006</v>
      </c>
      <c r="M97" s="209">
        <f>'AG Jul 2021'!AZ74</f>
        <v>0</v>
      </c>
      <c r="N97" s="209">
        <f>'AG Jul 2021'!BA74</f>
        <v>0</v>
      </c>
      <c r="O97" s="209">
        <f>'AG Jul 2021'!BB74</f>
        <v>0</v>
      </c>
      <c r="P97" s="209">
        <f>'AG Jul 2021'!BC74</f>
        <v>0</v>
      </c>
      <c r="Q97" s="378" t="str">
        <f t="shared" si="54"/>
        <v>No discount</v>
      </c>
      <c r="R97" s="378" t="str">
        <f t="shared" si="50"/>
        <v>Inclusive</v>
      </c>
      <c r="S97" s="379">
        <f t="shared" si="55"/>
        <v>2077.6000000000004</v>
      </c>
      <c r="T97" s="209">
        <f t="shared" si="56"/>
        <v>2077.6000000000004</v>
      </c>
      <c r="U97" s="381">
        <f t="shared" si="57"/>
        <v>2285.3600000000006</v>
      </c>
      <c r="V97" s="381">
        <f t="shared" si="57"/>
        <v>2285.3600000000006</v>
      </c>
      <c r="W97" s="210">
        <f>'AG Jul 2021'!BL75</f>
        <v>0</v>
      </c>
      <c r="X97" s="211" t="str">
        <f>'AG Jul 2021'!BM75</f>
        <v>n</v>
      </c>
      <c r="Y97" s="419"/>
      <c r="Z97" s="419"/>
      <c r="AA97" s="419"/>
      <c r="AB97" s="419"/>
      <c r="AC97" s="419"/>
      <c r="AD97" s="419"/>
      <c r="AE97" s="419"/>
      <c r="AF97" s="419"/>
      <c r="AG97" s="419"/>
      <c r="AH97" s="419"/>
      <c r="AI97" s="419"/>
      <c r="AJ97" s="419"/>
      <c r="AK97" s="419"/>
      <c r="AL97" s="419"/>
      <c r="AM97" s="419"/>
      <c r="AN97" s="419"/>
      <c r="AO97" s="419"/>
      <c r="AP97" s="419"/>
      <c r="AQ97" s="419"/>
    </row>
    <row r="98" spans="1:43" x14ac:dyDescent="0.15">
      <c r="A98" s="163" t="str">
        <f>'AG Jul 2021'!K75</f>
        <v>Red Energy</v>
      </c>
      <c r="B98" s="158" t="str">
        <f>'AG Jul 2021'!L75</f>
        <v>Living Energy Saver</v>
      </c>
      <c r="C98" s="215">
        <f>IF('AG Jul 2021'!BP75=0,91*'AG Jul 2021'!M75/100,(91*'AG Jul 2021'!M75/100)+'AG Jul 2021'!BP75/4)</f>
        <v>81.808999999999997</v>
      </c>
      <c r="D98" s="215">
        <f>IF('AG Jul 2021'!O75="",$C$81*$C$82*'AG Jul 2021'!N75/100,IF($C$81*$C$82&gt;='AG Jul 2021'!P75,('AG Jul 2021'!P75*'AG Jul 2021'!N75/100),($C$81*$C$82*'AG Jul 2021'!N75/100)))</f>
        <v>315.89999999999998</v>
      </c>
      <c r="E98" s="215">
        <f>IF(AND('AG Jul 2021'!P75&gt;0,'AG Jul 2021'!R75&gt;0),IF($C$81*$C$82&lt;'AG Jul 2021'!P75,0,IF($C$81*$C$82&lt;=('AG Jul 2021'!R75+'AG Jul 2021'!P75),(($C$81*$C$82-'AG Jul 2021'!P75)*'AG Jul 2021'!Q75/100),(('AG Jul 2021'!R75)*'AG Jul 2021'!Q75/100))),0)</f>
        <v>0</v>
      </c>
      <c r="F98" s="215">
        <f>IF(AND('AG Jul 2021'!R75&gt;0,'AG Jul 2021'!T75&gt;0),IF(($C$81*$C$82&lt;'AG Jul 2021'!T75),(0),($C$81*$C$82*'AG Jul 2021'!T75)*'AG Jul 2021'!U75/100),IF(AND('AG Jul 2021'!R75&gt;0,'AG Jul 2021'!T75=""),IF(($C$81*$C$82&lt;'AG Jul 2021'!R75+'AG Jul 2021'!P75),(0),(($C$81*$C$82-('AG Jul 2021'!R75+'AG Jul 2021'!P75))*'AG Jul 2021'!S75/100)),IF(AND('AG Jul 2021'!P75&gt;0,'AG Jul 2021'!R75=""&gt;0),IF(($C$81*$C$82&lt;'AG Jul 2021'!P75),(0),($C$81*$C$82-'AG Jul 2021'!P75)*'AG Jul 2021'!Q75/100),0)))</f>
        <v>0</v>
      </c>
      <c r="G98" s="215">
        <f>($C$81*$C$83)*'AG Jul 2021'!AH75/100</f>
        <v>102.06</v>
      </c>
      <c r="H98" s="215">
        <f>($C$81*$C$84)*'AG Jul 2021'!W75/100</f>
        <v>45.359999999999992</v>
      </c>
      <c r="I98" s="215">
        <f t="shared" si="51"/>
        <v>545.12899999999991</v>
      </c>
      <c r="J98" s="377">
        <f t="shared" si="52"/>
        <v>1853.2799999999997</v>
      </c>
      <c r="K98" s="209">
        <f t="shared" si="53"/>
        <v>2180.5159999999996</v>
      </c>
      <c r="L98" s="181">
        <f t="shared" si="49"/>
        <v>2398.5675999999999</v>
      </c>
      <c r="M98" s="209">
        <f>'AG Jul 2021'!AZ75</f>
        <v>0</v>
      </c>
      <c r="N98" s="209">
        <f>'AG Jul 2021'!BA75</f>
        <v>0</v>
      </c>
      <c r="O98" s="209">
        <f>'AG Jul 2021'!BB75</f>
        <v>0</v>
      </c>
      <c r="P98" s="209">
        <f>'AG Jul 2021'!BC75</f>
        <v>0</v>
      </c>
      <c r="Q98" s="378" t="str">
        <f t="shared" si="54"/>
        <v>No discount</v>
      </c>
      <c r="R98" s="378" t="str">
        <f t="shared" si="50"/>
        <v>Inclusive</v>
      </c>
      <c r="S98" s="379">
        <f t="shared" si="55"/>
        <v>2180.5159999999996</v>
      </c>
      <c r="T98" s="209">
        <f t="shared" si="56"/>
        <v>2180.5159999999996</v>
      </c>
      <c r="U98" s="381">
        <f t="shared" si="57"/>
        <v>2398.5675999999999</v>
      </c>
      <c r="V98" s="381">
        <f t="shared" si="57"/>
        <v>2398.5675999999999</v>
      </c>
      <c r="W98" s="210">
        <f>'AG Jul 2021'!BL76</f>
        <v>0</v>
      </c>
      <c r="X98" s="211" t="str">
        <f>'AG Jul 2021'!BM76</f>
        <v>n</v>
      </c>
      <c r="Y98" s="419"/>
      <c r="Z98" s="419"/>
      <c r="AA98" s="419"/>
      <c r="AB98" s="419"/>
      <c r="AC98" s="419"/>
      <c r="AD98" s="419"/>
      <c r="AE98" s="419"/>
      <c r="AF98" s="419"/>
      <c r="AG98" s="419"/>
      <c r="AH98" s="419"/>
      <c r="AI98" s="419"/>
      <c r="AJ98" s="419"/>
      <c r="AK98" s="419"/>
      <c r="AL98" s="419"/>
      <c r="AM98" s="419"/>
      <c r="AN98" s="419"/>
      <c r="AO98" s="419"/>
      <c r="AP98" s="419"/>
      <c r="AQ98" s="419"/>
    </row>
    <row r="99" spans="1:43" x14ac:dyDescent="0.15">
      <c r="A99" s="163" t="str">
        <f>'AG Jul 2021'!K76</f>
        <v>Simply Energy</v>
      </c>
      <c r="B99" s="158" t="str">
        <f>'AG Jul 2021'!L76</f>
        <v>Energy Saver</v>
      </c>
      <c r="C99" s="215">
        <f>IF('AG Jul 2021'!BP76=0,91*'AG Jul 2021'!M76/100,(91*'AG Jul 2021'!M76/100)+'AG Jul 2021'!BP76/4)</f>
        <v>80.989999999999995</v>
      </c>
      <c r="D99" s="215">
        <f>IF('AG Jul 2021'!O76="",$C$81*$C$82*'AG Jul 2021'!N76/100,IF($C$81*$C$82&gt;='AG Jul 2021'!P76,('AG Jul 2021'!P76*'AG Jul 2021'!N76/100),($C$81*$C$82*'AG Jul 2021'!N76/100)))</f>
        <v>350.99999999999994</v>
      </c>
      <c r="E99" s="215">
        <f>IF(AND('AG Jul 2021'!P76&gt;0,'AG Jul 2021'!R76&gt;0),IF($C$81*$C$82&lt;'AG Jul 2021'!P76,0,IF($C$81*$C$82&lt;=('AG Jul 2021'!R76+'AG Jul 2021'!P76),(($C$81*$C$82-'AG Jul 2021'!P76)*'AG Jul 2021'!Q76/100),(('AG Jul 2021'!R76)*'AG Jul 2021'!Q76/100))),0)</f>
        <v>0</v>
      </c>
      <c r="F99" s="215">
        <f>IF(AND('AG Jul 2021'!R76&gt;0,'AG Jul 2021'!T76&gt;0),IF(($C$81*$C$82&lt;'AG Jul 2021'!T76),(0),($C$81*$C$82*'AG Jul 2021'!T76)*'AG Jul 2021'!U76/100),IF(AND('AG Jul 2021'!R76&gt;0,'AG Jul 2021'!T76=""),IF(($C$81*$C$82&lt;'AG Jul 2021'!R76+'AG Jul 2021'!P76),(0),(($C$81*$C$82-('AG Jul 2021'!R76+'AG Jul 2021'!P76))*'AG Jul 2021'!S76/100)),IF(AND('AG Jul 2021'!P76&gt;0,'AG Jul 2021'!R76=""&gt;0),IF(($C$81*$C$82&lt;'AG Jul 2021'!P76),(0),($C$81*$C$82-'AG Jul 2021'!P76)*'AG Jul 2021'!Q76/100),0)))</f>
        <v>0</v>
      </c>
      <c r="G99" s="215">
        <f>($C$81*$C$83)*'AG Jul 2021'!AH76/100</f>
        <v>127.09636363636362</v>
      </c>
      <c r="H99" s="215">
        <f>($C$81*$C$84)*'AG Jul 2021'!W76/100</f>
        <v>68.039999999999992</v>
      </c>
      <c r="I99" s="215">
        <f t="shared" si="51"/>
        <v>627.12636363636352</v>
      </c>
      <c r="J99" s="377">
        <f t="shared" si="52"/>
        <v>2184.545454545454</v>
      </c>
      <c r="K99" s="209">
        <f t="shared" si="53"/>
        <v>2508.5054545454541</v>
      </c>
      <c r="L99" s="181">
        <f t="shared" si="49"/>
        <v>2759.3559999999998</v>
      </c>
      <c r="M99" s="209">
        <f>'AG Jul 2021'!AZ76</f>
        <v>19</v>
      </c>
      <c r="N99" s="209">
        <f>'AG Jul 2021'!BA76</f>
        <v>0</v>
      </c>
      <c r="O99" s="209">
        <f>'AG Jul 2021'!BB76</f>
        <v>0</v>
      </c>
      <c r="P99" s="209">
        <f>'AG Jul 2021'!BC76</f>
        <v>0</v>
      </c>
      <c r="Q99" s="378" t="str">
        <f t="shared" si="54"/>
        <v>Guaranteed off bill</v>
      </c>
      <c r="R99" s="378" t="str">
        <f t="shared" si="50"/>
        <v>Exclusive</v>
      </c>
      <c r="S99" s="379">
        <f t="shared" si="55"/>
        <v>2031.8894181818177</v>
      </c>
      <c r="T99" s="209">
        <f t="shared" si="56"/>
        <v>2031.8894181818177</v>
      </c>
      <c r="U99" s="381">
        <f t="shared" si="57"/>
        <v>2235.0783599999995</v>
      </c>
      <c r="V99" s="381">
        <f t="shared" si="57"/>
        <v>2235.0783599999995</v>
      </c>
      <c r="W99" s="210">
        <f>'AG Jul 2021'!BL77</f>
        <v>0</v>
      </c>
      <c r="X99" s="211" t="str">
        <f>'AG Jul 2021'!BM77</f>
        <v>n</v>
      </c>
      <c r="Y99" s="419"/>
      <c r="Z99" s="419"/>
      <c r="AA99" s="419"/>
      <c r="AB99" s="419"/>
      <c r="AC99" s="419"/>
      <c r="AD99" s="419"/>
      <c r="AE99" s="419"/>
      <c r="AF99" s="419"/>
      <c r="AG99" s="419"/>
      <c r="AH99" s="419"/>
      <c r="AI99" s="419"/>
      <c r="AJ99" s="419"/>
      <c r="AK99" s="419"/>
      <c r="AL99" s="419"/>
      <c r="AM99" s="419"/>
      <c r="AN99" s="419"/>
      <c r="AO99" s="419"/>
      <c r="AP99" s="419"/>
      <c r="AQ99" s="419"/>
    </row>
    <row r="100" spans="1:43" x14ac:dyDescent="0.15">
      <c r="A100" s="163" t="str">
        <f>'AG Jul 2021'!K77</f>
        <v>1st Energy</v>
      </c>
      <c r="B100" s="158" t="str">
        <f>'AG Jul 2021'!L77</f>
        <v>1st Saver</v>
      </c>
      <c r="C100" s="215">
        <f>IF('AG Jul 2021'!BP77=0,91*'AG Jul 2021'!M77/100,(91*'AG Jul 2021'!M77/100)+'AG Jul 2021'!BP77/4)</f>
        <v>90.09</v>
      </c>
      <c r="D100" s="215">
        <f>IF('AG Jul 2021'!O77="",$C$81*$C$82*'AG Jul 2021'!N77/100,IF($C$81*$C$82&gt;='AG Jul 2021'!P77,('AG Jul 2021'!P77*'AG Jul 2021'!N77/100),($C$81*$C$82*'AG Jul 2021'!N77/100)))</f>
        <v>347.15454545454543</v>
      </c>
      <c r="E100" s="215">
        <f>IF(AND('AG Jul 2021'!P77&gt;0,'AG Jul 2021'!R77&gt;0),IF($C$81*$C$82&lt;'AG Jul 2021'!P77,0,IF($C$81*$C$82&lt;=('AG Jul 2021'!R77+'AG Jul 2021'!P77),(($C$81*$C$82-'AG Jul 2021'!P77)*'AG Jul 2021'!Q77/100),(('AG Jul 2021'!R77)*'AG Jul 2021'!Q77/100))),0)</f>
        <v>0</v>
      </c>
      <c r="F100" s="215">
        <f>IF(AND('AG Jul 2021'!R77&gt;0,'AG Jul 2021'!T77&gt;0),IF(($C$81*$C$82&lt;'AG Jul 2021'!T77),(0),($C$81*$C$82*'AG Jul 2021'!T77)*'AG Jul 2021'!U77/100),IF(AND('AG Jul 2021'!R77&gt;0,'AG Jul 2021'!T77=""),IF(($C$81*$C$82&lt;'AG Jul 2021'!R77+'AG Jul 2021'!P77),(0),(($C$81*$C$82-('AG Jul 2021'!R77+'AG Jul 2021'!P77))*'AG Jul 2021'!S77/100)),IF(AND('AG Jul 2021'!P77&gt;0,'AG Jul 2021'!R77=""&gt;0),IF(($C$81*$C$82&lt;'AG Jul 2021'!P77),(0),($C$81*$C$82-'AG Jul 2021'!P77)*'AG Jul 2021'!Q77/100),0)))</f>
        <v>0</v>
      </c>
      <c r="G100" s="215">
        <f>($C$81*$C$83)*'AG Jul 2021'!AH77/100</f>
        <v>96.46363636363634</v>
      </c>
      <c r="H100" s="215">
        <f>($C$81*$C$84)*'AG Jul 2021'!W77/100</f>
        <v>51.414545454545447</v>
      </c>
      <c r="I100" s="215">
        <f t="shared" si="51"/>
        <v>585.12272727272727</v>
      </c>
      <c r="J100" s="377">
        <f t="shared" si="52"/>
        <v>1980.130909090909</v>
      </c>
      <c r="K100" s="209">
        <f t="shared" si="53"/>
        <v>2340.4909090909091</v>
      </c>
      <c r="L100" s="181">
        <f t="shared" si="49"/>
        <v>2574.5400000000004</v>
      </c>
      <c r="M100" s="209">
        <f>'AG Jul 2021'!AZ77</f>
        <v>0</v>
      </c>
      <c r="N100" s="209">
        <f>'AG Jul 2021'!BA77</f>
        <v>0</v>
      </c>
      <c r="O100" s="209">
        <f>'AG Jul 2021'!BB77</f>
        <v>10</v>
      </c>
      <c r="P100" s="209">
        <f>'AG Jul 2021'!BC77</f>
        <v>0</v>
      </c>
      <c r="Q100" s="378" t="str">
        <f t="shared" si="54"/>
        <v>Pay-on-time off bill</v>
      </c>
      <c r="R100" s="378" t="str">
        <f t="shared" si="50"/>
        <v>Exclusive</v>
      </c>
      <c r="S100" s="379">
        <f t="shared" si="55"/>
        <v>2340.4909090909091</v>
      </c>
      <c r="T100" s="209">
        <f t="shared" si="56"/>
        <v>2106.4418181818182</v>
      </c>
      <c r="U100" s="381">
        <f t="shared" si="57"/>
        <v>2574.5400000000004</v>
      </c>
      <c r="V100" s="381">
        <f t="shared" si="57"/>
        <v>2317.0860000000002</v>
      </c>
      <c r="W100" s="210">
        <f>'AG Jul 2021'!BL78</f>
        <v>0</v>
      </c>
      <c r="X100" s="211" t="str">
        <f>'AG Jul 2021'!BM78</f>
        <v>n</v>
      </c>
      <c r="Y100" s="419"/>
      <c r="Z100" s="419"/>
      <c r="AA100" s="419"/>
      <c r="AB100" s="419"/>
      <c r="AC100" s="419"/>
      <c r="AD100" s="419"/>
      <c r="AE100" s="419"/>
      <c r="AF100" s="419"/>
      <c r="AG100" s="419"/>
      <c r="AH100" s="419"/>
      <c r="AI100" s="419"/>
      <c r="AJ100" s="419"/>
      <c r="AK100" s="419"/>
      <c r="AL100" s="419"/>
      <c r="AM100" s="419"/>
      <c r="AN100" s="419"/>
      <c r="AO100" s="419"/>
      <c r="AP100" s="419"/>
      <c r="AQ100" s="419"/>
    </row>
    <row r="101" spans="1:43" x14ac:dyDescent="0.15">
      <c r="A101" s="163" t="str">
        <f>'AG Jul 2021'!K78</f>
        <v>ReAmped Energy</v>
      </c>
      <c r="B101" s="158" t="str">
        <f>'AG Jul 2021'!L78</f>
        <v>Advance</v>
      </c>
      <c r="C101" s="215">
        <f>IF('AG Jul 2021'!BP78=0,91*'AG Jul 2021'!M78/100,(91*'AG Jul 2021'!M78/100)+'AG Jul 2021'!BP78/4)</f>
        <v>62.037181818181807</v>
      </c>
      <c r="D101" s="215">
        <f>IF('AG Jul 2021'!O78="",$C$81*$C$82*'AG Jul 2021'!N78/100,IF($C$81*$C$82&gt;='AG Jul 2021'!P78,('AG Jul 2021'!P78*'AG Jul 2021'!N78/100),($C$81*$C$82*'AG Jul 2021'!N78/100)))</f>
        <v>281.29090909090905</v>
      </c>
      <c r="E101" s="215">
        <f>IF(AND('AG Jul 2021'!P78&gt;0,'AG Jul 2021'!R78&gt;0),IF($C$81*$C$82&lt;'AG Jul 2021'!P78,0,IF($C$81*$C$82&lt;=('AG Jul 2021'!R78+'AG Jul 2021'!P78),(($C$81*$C$82-'AG Jul 2021'!P78)*'AG Jul 2021'!Q78/100),(('AG Jul 2021'!R78)*'AG Jul 2021'!Q78/100))),0)</f>
        <v>0</v>
      </c>
      <c r="F101" s="215">
        <f>IF(AND('AG Jul 2021'!R78&gt;0,'AG Jul 2021'!T78&gt;0),IF(($C$81*$C$82&lt;'AG Jul 2021'!T78),(0),($C$81*$C$82*'AG Jul 2021'!T78)*'AG Jul 2021'!U78/100),IF(AND('AG Jul 2021'!R78&gt;0,'AG Jul 2021'!T78=""),IF(($C$81*$C$82&lt;'AG Jul 2021'!R78+'AG Jul 2021'!P78),(0),(($C$81*$C$82-('AG Jul 2021'!R78+'AG Jul 2021'!P78))*'AG Jul 2021'!S78/100)),IF(AND('AG Jul 2021'!P78&gt;0,'AG Jul 2021'!R78=""&gt;0),IF(($C$81*$C$82&lt;'AG Jul 2021'!P78),(0),($C$81*$C$82-'AG Jul 2021'!P78)*'AG Jul 2021'!Q78/100),0)))</f>
        <v>0</v>
      </c>
      <c r="G101" s="215">
        <f>($C$81*$C$83)*'AG Jul 2021'!AH78/100</f>
        <v>81.343636363636364</v>
      </c>
      <c r="H101" s="215">
        <f>($C$81*$C$84)*'AG Jul 2021'!W78/100</f>
        <v>41.629090909090898</v>
      </c>
      <c r="I101" s="215">
        <f t="shared" si="51"/>
        <v>466.30081818181816</v>
      </c>
      <c r="J101" s="377">
        <f t="shared" si="52"/>
        <v>1617.0545454545454</v>
      </c>
      <c r="K101" s="209">
        <f t="shared" si="53"/>
        <v>1865.2032727272726</v>
      </c>
      <c r="L101" s="181">
        <f t="shared" si="49"/>
        <v>2051.7236000000003</v>
      </c>
      <c r="M101" s="209">
        <f>'AG Jul 2021'!AZ78</f>
        <v>0</v>
      </c>
      <c r="N101" s="209">
        <f>'AG Jul 2021'!BA78</f>
        <v>0</v>
      </c>
      <c r="O101" s="209">
        <f>'AG Jul 2021'!BB78</f>
        <v>0</v>
      </c>
      <c r="P101" s="209">
        <f>'AG Jul 2021'!BC78</f>
        <v>0</v>
      </c>
      <c r="Q101" s="378" t="str">
        <f t="shared" si="54"/>
        <v>No discount</v>
      </c>
      <c r="R101" s="378" t="str">
        <f t="shared" si="50"/>
        <v>Exclusive</v>
      </c>
      <c r="S101" s="379">
        <f t="shared" si="55"/>
        <v>1865.2032727272726</v>
      </c>
      <c r="T101" s="209">
        <f t="shared" si="56"/>
        <v>1865.2032727272726</v>
      </c>
      <c r="U101" s="381">
        <f t="shared" si="57"/>
        <v>2051.7236000000003</v>
      </c>
      <c r="V101" s="381">
        <f t="shared" si="57"/>
        <v>2051.7236000000003</v>
      </c>
      <c r="W101" s="210">
        <f>'AG Jul 2021'!BL79</f>
        <v>0</v>
      </c>
      <c r="X101" s="211" t="str">
        <f>'AG Jul 2021'!BM79</f>
        <v>n</v>
      </c>
      <c r="Y101" s="419"/>
      <c r="Z101" s="419"/>
      <c r="AA101" s="419"/>
      <c r="AB101" s="419"/>
      <c r="AC101" s="419"/>
      <c r="AD101" s="419"/>
      <c r="AE101" s="419"/>
      <c r="AF101" s="419"/>
      <c r="AG101" s="419"/>
      <c r="AH101" s="419"/>
      <c r="AI101" s="419"/>
      <c r="AJ101" s="419"/>
      <c r="AK101" s="419"/>
      <c r="AL101" s="419"/>
      <c r="AM101" s="419"/>
      <c r="AN101" s="419"/>
      <c r="AO101" s="419"/>
      <c r="AP101" s="419"/>
      <c r="AQ101" s="419"/>
    </row>
    <row r="102" spans="1:43" x14ac:dyDescent="0.15">
      <c r="A102" s="163" t="str">
        <f>'AG Jul 2021'!K79</f>
        <v>Enova Energy</v>
      </c>
      <c r="B102" s="158" t="str">
        <f>'AG Jul 2021'!L79</f>
        <v>Community Plus</v>
      </c>
      <c r="C102" s="215">
        <f>IF('AG Jul 2021'!BP79=0,91*'AG Jul 2021'!M79/100,(91*'AG Jul 2021'!M79/100)+'AG Jul 2021'!BP79/4)</f>
        <v>86.449999999999989</v>
      </c>
      <c r="D102" s="215">
        <f>IF('AG Jul 2021'!O79="",$C$81*$C$82*'AG Jul 2021'!N79/100,IF($C$81*$C$82&gt;='AG Jul 2021'!P79,('AG Jul 2021'!P79*'AG Jul 2021'!N79/100),($C$81*$C$82*'AG Jul 2021'!N79/100)))</f>
        <v>341.99999999999994</v>
      </c>
      <c r="E102" s="215">
        <f>IF(AND('AG Jul 2021'!P79&gt;0,'AG Jul 2021'!R79&gt;0),IF($C$81*$C$82&lt;'AG Jul 2021'!P79,0,IF($C$81*$C$82&lt;=('AG Jul 2021'!R79+'AG Jul 2021'!P79),(($C$81*$C$82-'AG Jul 2021'!P79)*'AG Jul 2021'!Q79/100),(('AG Jul 2021'!R79)*'AG Jul 2021'!Q79/100))),0)</f>
        <v>0</v>
      </c>
      <c r="F102" s="215">
        <f>IF(AND('AG Jul 2021'!R79&gt;0,'AG Jul 2021'!T79&gt;0),IF(($C$81*$C$82&lt;'AG Jul 2021'!T79),(0),($C$81*$C$82*'AG Jul 2021'!T79)*'AG Jul 2021'!U79/100),IF(AND('AG Jul 2021'!R79&gt;0,'AG Jul 2021'!T79=""),IF(($C$81*$C$82&lt;'AG Jul 2021'!R79+'AG Jul 2021'!P79),(0),(($C$81*$C$82-('AG Jul 2021'!R79+'AG Jul 2021'!P79))*'AG Jul 2021'!S79/100)),IF(AND('AG Jul 2021'!P79&gt;0,'AG Jul 2021'!R79=""&gt;0),IF(($C$81*$C$82&lt;'AG Jul 2021'!P79),(0),($C$81*$C$82-'AG Jul 2021'!P79)*'AG Jul 2021'!Q79/100),0)))</f>
        <v>0</v>
      </c>
      <c r="G102" s="215">
        <f>($C$81*$C$83)*'AG Jul 2021'!AH79/100</f>
        <v>97.2</v>
      </c>
      <c r="H102" s="215">
        <f>($C$81*$C$84)*'AG Jul 2021'!W79/100</f>
        <v>57.6</v>
      </c>
      <c r="I102" s="215">
        <f t="shared" si="51"/>
        <v>583.25</v>
      </c>
      <c r="J102" s="377">
        <f t="shared" si="52"/>
        <v>1987.2</v>
      </c>
      <c r="K102" s="209">
        <f t="shared" si="53"/>
        <v>2333</v>
      </c>
      <c r="L102" s="181">
        <f t="shared" si="49"/>
        <v>2566.3000000000002</v>
      </c>
      <c r="M102" s="209">
        <f>'AG Jul 2021'!AZ79</f>
        <v>0</v>
      </c>
      <c r="N102" s="209">
        <f>'AG Jul 2021'!BA79</f>
        <v>0</v>
      </c>
      <c r="O102" s="209">
        <f>'AG Jul 2021'!BB79</f>
        <v>0</v>
      </c>
      <c r="P102" s="209">
        <f>'AG Jul 2021'!BC79</f>
        <v>3</v>
      </c>
      <c r="Q102" s="378" t="str">
        <f t="shared" si="54"/>
        <v>Pay-on-time off usage</v>
      </c>
      <c r="R102" s="378" t="str">
        <f t="shared" si="50"/>
        <v>Exclusive</v>
      </c>
      <c r="S102" s="379">
        <f t="shared" si="55"/>
        <v>2333</v>
      </c>
      <c r="T102" s="209">
        <f t="shared" si="56"/>
        <v>2273.384</v>
      </c>
      <c r="U102" s="381">
        <f t="shared" si="57"/>
        <v>2566.3000000000002</v>
      </c>
      <c r="V102" s="381">
        <f t="shared" si="57"/>
        <v>2500.7224000000001</v>
      </c>
      <c r="W102" s="210">
        <f>'AG Jul 2021'!BL80</f>
        <v>0</v>
      </c>
      <c r="X102" s="211" t="str">
        <f>'AG Jul 2021'!BM80</f>
        <v>n</v>
      </c>
      <c r="Y102" s="419"/>
      <c r="Z102" s="419"/>
      <c r="AA102" s="419"/>
      <c r="AB102" s="419"/>
      <c r="AC102" s="419"/>
      <c r="AD102" s="419"/>
      <c r="AE102" s="419"/>
      <c r="AF102" s="419"/>
      <c r="AG102" s="419"/>
      <c r="AH102" s="419"/>
      <c r="AI102" s="419"/>
      <c r="AJ102" s="419"/>
      <c r="AK102" s="419"/>
      <c r="AL102" s="419"/>
      <c r="AM102" s="419"/>
      <c r="AN102" s="419"/>
      <c r="AO102" s="419"/>
      <c r="AP102" s="419"/>
      <c r="AQ102" s="419"/>
    </row>
    <row r="103" spans="1:43" x14ac:dyDescent="0.15">
      <c r="A103" s="163" t="str">
        <f>'AG Jul 2021'!K80</f>
        <v>Sumo Power</v>
      </c>
      <c r="B103" s="158" t="str">
        <f>'AG Jul 2021'!L80</f>
        <v>Assure</v>
      </c>
      <c r="C103" s="215">
        <f>IF('AG Jul 2021'!BP80=0,91*'AG Jul 2021'!M80/100,(91*'AG Jul 2021'!M80/100)+'AG Jul 2021'!BP80/4)</f>
        <v>85.995000000000005</v>
      </c>
      <c r="D103" s="215">
        <f>IF('AG Jul 2021'!O80="",$C$81*$C$82*'AG Jul 2021'!N80/100,IF($C$81*$C$82&gt;='AG Jul 2021'!P80,('AG Jul 2021'!P80*'AG Jul 2021'!N80/100),($C$81*$C$82*'AG Jul 2021'!N80/100)))</f>
        <v>318.60000000000002</v>
      </c>
      <c r="E103" s="215">
        <f>IF(AND('AG Jul 2021'!P80&gt;0,'AG Jul 2021'!R80&gt;0),IF($C$81*$C$82&lt;'AG Jul 2021'!P80,0,IF($C$81*$C$82&lt;=('AG Jul 2021'!R80+'AG Jul 2021'!P80),(($C$81*$C$82-'AG Jul 2021'!P80)*'AG Jul 2021'!Q80/100),(('AG Jul 2021'!R80)*'AG Jul 2021'!Q80/100))),0)</f>
        <v>0</v>
      </c>
      <c r="F103" s="215">
        <f>IF(AND('AG Jul 2021'!R80&gt;0,'AG Jul 2021'!T80&gt;0),IF(($C$81*$C$82&lt;'AG Jul 2021'!T80),(0),($C$81*$C$82*'AG Jul 2021'!T80)*'AG Jul 2021'!U80/100),IF(AND('AG Jul 2021'!R80&gt;0,'AG Jul 2021'!T80=""),IF(($C$81*$C$82&lt;'AG Jul 2021'!R80+'AG Jul 2021'!P80),(0),(($C$81*$C$82-('AG Jul 2021'!R80+'AG Jul 2021'!P80))*'AG Jul 2021'!S80/100)),IF(AND('AG Jul 2021'!P80&gt;0,'AG Jul 2021'!R80=""&gt;0),IF(($C$81*$C$82&lt;'AG Jul 2021'!P80),(0),($C$81*$C$82-'AG Jul 2021'!P80)*'AG Jul 2021'!Q80/100),0)))</f>
        <v>0</v>
      </c>
      <c r="G103" s="215">
        <f>($C$81*$C$83)*'AG Jul 2021'!AH80/100</f>
        <v>91.799999999999983</v>
      </c>
      <c r="H103" s="215">
        <f>($C$81*$C$84)*'AG Jul 2021'!W80/100</f>
        <v>53.999999999999993</v>
      </c>
      <c r="I103" s="215">
        <f t="shared" si="51"/>
        <v>550.39499999999998</v>
      </c>
      <c r="J103" s="377">
        <f t="shared" si="52"/>
        <v>1857.6</v>
      </c>
      <c r="K103" s="209">
        <f t="shared" si="53"/>
        <v>2201.58</v>
      </c>
      <c r="L103" s="181">
        <f t="shared" si="49"/>
        <v>2421.7380000000003</v>
      </c>
      <c r="M103" s="209">
        <f>'AG Jul 2021'!AZ80</f>
        <v>0</v>
      </c>
      <c r="N103" s="209">
        <f>'AG Jul 2021'!BA80</f>
        <v>0</v>
      </c>
      <c r="O103" s="209">
        <f>'AG Jul 2021'!BB80</f>
        <v>0</v>
      </c>
      <c r="P103" s="209">
        <f>'AG Jul 2021'!BC80</f>
        <v>0</v>
      </c>
      <c r="Q103" s="378" t="str">
        <f t="shared" si="54"/>
        <v>No discount</v>
      </c>
      <c r="R103" s="378" t="str">
        <f t="shared" si="50"/>
        <v>Exclusive</v>
      </c>
      <c r="S103" s="379">
        <f t="shared" si="55"/>
        <v>2201.58</v>
      </c>
      <c r="T103" s="209">
        <f t="shared" si="56"/>
        <v>2201.58</v>
      </c>
      <c r="U103" s="381">
        <f t="shared" ref="U103:V108" si="58">S103*1.1</f>
        <v>2421.7380000000003</v>
      </c>
      <c r="V103" s="381">
        <f t="shared" si="58"/>
        <v>2421.7380000000003</v>
      </c>
      <c r="W103" s="210">
        <f>'AG Jul 2021'!BL81</f>
        <v>0</v>
      </c>
      <c r="X103" s="211" t="str">
        <f>'AG Jul 2021'!BM81</f>
        <v>n</v>
      </c>
      <c r="Y103" s="419"/>
      <c r="Z103" s="419"/>
      <c r="AA103" s="419"/>
      <c r="AB103" s="419"/>
      <c r="AC103" s="419"/>
      <c r="AD103" s="419"/>
      <c r="AE103" s="419"/>
      <c r="AF103" s="419"/>
      <c r="AG103" s="419"/>
      <c r="AH103" s="419"/>
      <c r="AI103" s="419"/>
      <c r="AJ103" s="419"/>
      <c r="AK103" s="419"/>
      <c r="AL103" s="419"/>
      <c r="AM103" s="419"/>
      <c r="AN103" s="419"/>
      <c r="AO103" s="419"/>
      <c r="AP103" s="419"/>
      <c r="AQ103" s="419"/>
    </row>
    <row r="104" spans="1:43" x14ac:dyDescent="0.15">
      <c r="A104" s="163" t="str">
        <f>'AG Jul 2021'!K81</f>
        <v>Tango Energy</v>
      </c>
      <c r="B104" s="158" t="str">
        <f>'AG Jul 2021'!L81</f>
        <v>Home Select</v>
      </c>
      <c r="C104" s="215">
        <f>IF('AG Jul 2021'!BP81=0,91*'AG Jul 2021'!M81/100,(91*'AG Jul 2021'!M81/100)+'AG Jul 2021'!BP81/4)</f>
        <v>74.454545454545453</v>
      </c>
      <c r="D104" s="215">
        <f>IF('AG Jul 2021'!O81="",$C$81*$C$82*'AG Jul 2021'!N81/100,IF($C$81*$C$82&gt;='AG Jul 2021'!P81,('AG Jul 2021'!P81*'AG Jul 2021'!N81/100),($C$81*$C$82*'AG Jul 2021'!N81/100)))</f>
        <v>327.27272727272725</v>
      </c>
      <c r="E104" s="215">
        <f>IF(AND('AG Jul 2021'!P81&gt;0,'AG Jul 2021'!R81&gt;0),IF($C$81*$C$82&lt;'AG Jul 2021'!P81,0,IF($C$81*$C$82&lt;=('AG Jul 2021'!R81+'AG Jul 2021'!P81),(($C$81*$C$82-'AG Jul 2021'!P81)*'AG Jul 2021'!Q81/100),(('AG Jul 2021'!R81)*'AG Jul 2021'!Q81/100))),0)</f>
        <v>0</v>
      </c>
      <c r="F104" s="215">
        <f>IF(AND('AG Jul 2021'!R81&gt;0,'AG Jul 2021'!T81&gt;0),IF(($C$81*$C$82&lt;'AG Jul 2021'!T81),(0),($C$81*$C$82*'AG Jul 2021'!T81)*'AG Jul 2021'!U81/100),IF(AND('AG Jul 2021'!R81&gt;0,'AG Jul 2021'!T81=""),IF(($C$81*$C$82&lt;'AG Jul 2021'!R81+'AG Jul 2021'!P81),(0),(($C$81*$C$82-('AG Jul 2021'!R81+'AG Jul 2021'!P81))*'AG Jul 2021'!S81/100)),IF(AND('AG Jul 2021'!P81&gt;0,'AG Jul 2021'!R81=""&gt;0),IF(($C$81*$C$82&lt;'AG Jul 2021'!P81),(0),($C$81*$C$82-'AG Jul 2021'!P81)*'AG Jul 2021'!Q81/100),0)))</f>
        <v>0</v>
      </c>
      <c r="G104" s="215">
        <f>($C$81*$C$83)*'AG Jul 2021'!AH81/100</f>
        <v>88.36363636363636</v>
      </c>
      <c r="H104" s="215">
        <f>($C$81*$C$84)*'AG Jul 2021'!W81/100</f>
        <v>49.090909090909093</v>
      </c>
      <c r="I104" s="215">
        <f t="shared" si="51"/>
        <v>539.18181818181813</v>
      </c>
      <c r="J104" s="377">
        <f t="shared" si="52"/>
        <v>1858.9090909090908</v>
      </c>
      <c r="K104" s="209">
        <f t="shared" si="53"/>
        <v>2156.7272727272725</v>
      </c>
      <c r="L104" s="181">
        <f t="shared" si="49"/>
        <v>2372.4</v>
      </c>
      <c r="M104" s="209">
        <f>'AG Jul 2021'!AZ81</f>
        <v>0</v>
      </c>
      <c r="N104" s="209">
        <f>'AG Jul 2021'!BA81</f>
        <v>0</v>
      </c>
      <c r="O104" s="209">
        <f>'AG Jul 2021'!BB81</f>
        <v>0</v>
      </c>
      <c r="P104" s="209">
        <f>'AG Jul 2021'!BC81</f>
        <v>0</v>
      </c>
      <c r="Q104" s="378" t="str">
        <f t="shared" si="54"/>
        <v>No discount</v>
      </c>
      <c r="R104" s="378" t="str">
        <f t="shared" si="50"/>
        <v>Exclusive</v>
      </c>
      <c r="S104" s="379">
        <f t="shared" si="55"/>
        <v>2156.7272727272725</v>
      </c>
      <c r="T104" s="209">
        <f t="shared" si="56"/>
        <v>2156.7272727272725</v>
      </c>
      <c r="U104" s="381">
        <f t="shared" si="58"/>
        <v>2372.4</v>
      </c>
      <c r="V104" s="381">
        <f t="shared" si="58"/>
        <v>2372.4</v>
      </c>
      <c r="W104" s="210">
        <f>'AG Jul 2021'!BL82</f>
        <v>0</v>
      </c>
      <c r="X104" s="211" t="str">
        <f>'AG Jul 2021'!BM82</f>
        <v>n</v>
      </c>
      <c r="Y104" s="419"/>
      <c r="Z104" s="419"/>
      <c r="AA104" s="419"/>
      <c r="AB104" s="419"/>
      <c r="AC104" s="419"/>
      <c r="AD104" s="419"/>
      <c r="AE104" s="419"/>
      <c r="AF104" s="419"/>
      <c r="AG104" s="419"/>
      <c r="AH104" s="419"/>
      <c r="AI104" s="419"/>
      <c r="AJ104" s="419"/>
      <c r="AK104" s="419"/>
      <c r="AL104" s="419"/>
      <c r="AM104" s="419"/>
      <c r="AN104" s="419"/>
      <c r="AO104" s="419"/>
      <c r="AP104" s="419"/>
      <c r="AQ104" s="419"/>
    </row>
    <row r="105" spans="1:43" x14ac:dyDescent="0.15">
      <c r="A105" s="163" t="str">
        <f>'AG Jul 2021'!K82</f>
        <v>Discover Energy</v>
      </c>
      <c r="B105" s="158" t="str">
        <f>'AG Jul 2021'!L82</f>
        <v>Smart Saver</v>
      </c>
      <c r="C105" s="215">
        <f>IF('AG Jul 2021'!BP82=0,91*'AG Jul 2021'!M82/100,(91*'AG Jul 2021'!M82/100)+'AG Jul 2021'!BP82/4)</f>
        <v>61.218181818181812</v>
      </c>
      <c r="D105" s="215">
        <f>IF('AG Jul 2021'!O82="",$C$81*$C$82*'AG Jul 2021'!N82/100,IF($C$81*$C$82&gt;='AG Jul 2021'!P82,('AG Jul 2021'!P82*'AG Jul 2021'!N82/100),($C$81*$C$82*'AG Jul 2021'!N82/100)))</f>
        <v>405.89999999999992</v>
      </c>
      <c r="E105" s="215">
        <f>IF(AND('AG Jul 2021'!P82&gt;0,'AG Jul 2021'!R82&gt;0),IF($C$81*$C$82&lt;'AG Jul 2021'!P82,0,IF($C$81*$C$82&lt;=('AG Jul 2021'!R82+'AG Jul 2021'!P82),(($C$81*$C$82-'AG Jul 2021'!P82)*'AG Jul 2021'!Q82/100),(('AG Jul 2021'!R82)*'AG Jul 2021'!Q82/100))),0)</f>
        <v>0</v>
      </c>
      <c r="F105" s="215">
        <f>IF(AND('AG Jul 2021'!R82&gt;0,'AG Jul 2021'!T82&gt;0),IF(($C$81*$C$82&lt;'AG Jul 2021'!T82),(0),($C$81*$C$82*'AG Jul 2021'!T82)*'AG Jul 2021'!U82/100),IF(AND('AG Jul 2021'!R82&gt;0,'AG Jul 2021'!T82=""),IF(($C$81*$C$82&lt;'AG Jul 2021'!R82+'AG Jul 2021'!P82),(0),(($C$81*$C$82-('AG Jul 2021'!R82+'AG Jul 2021'!P82))*'AG Jul 2021'!S82/100)),IF(AND('AG Jul 2021'!P82&gt;0,'AG Jul 2021'!R82=""&gt;0),IF(($C$81*$C$82&lt;'AG Jul 2021'!P82),(0),($C$81*$C$82-'AG Jul 2021'!P82)*'AG Jul 2021'!Q82/100),0)))</f>
        <v>0</v>
      </c>
      <c r="G105" s="215">
        <f>($C$81*$C$83)*'AG Jul 2021'!AH82/100</f>
        <v>100.73454545454544</v>
      </c>
      <c r="H105" s="215">
        <f>($C$81*$C$84)*'AG Jul 2021'!W82/100</f>
        <v>54.81818181818182</v>
      </c>
      <c r="I105" s="215">
        <f t="shared" si="51"/>
        <v>622.67090909090905</v>
      </c>
      <c r="J105" s="377">
        <f t="shared" si="52"/>
        <v>2245.8109090909088</v>
      </c>
      <c r="K105" s="209">
        <f t="shared" si="53"/>
        <v>2490.6836363636362</v>
      </c>
      <c r="L105" s="181">
        <f t="shared" si="49"/>
        <v>2739.752</v>
      </c>
      <c r="M105" s="209">
        <f>'AG Jul 2021'!AZ82</f>
        <v>0</v>
      </c>
      <c r="N105" s="209">
        <f>'AG Jul 2021'!BA82</f>
        <v>27</v>
      </c>
      <c r="O105" s="209">
        <f>'AG Jul 2021'!BB82</f>
        <v>0</v>
      </c>
      <c r="P105" s="209">
        <f>'AG Jul 2021'!BC82</f>
        <v>0</v>
      </c>
      <c r="Q105" s="378" t="str">
        <f t="shared" si="54"/>
        <v>Guaranteed off usage</v>
      </c>
      <c r="R105" s="378" t="str">
        <f t="shared" si="50"/>
        <v>Exclusive</v>
      </c>
      <c r="S105" s="379">
        <f t="shared" si="55"/>
        <v>1884.3146909090908</v>
      </c>
      <c r="T105" s="209">
        <f t="shared" si="56"/>
        <v>1884.3146909090908</v>
      </c>
      <c r="U105" s="381">
        <f t="shared" si="58"/>
        <v>2072.7461600000001</v>
      </c>
      <c r="V105" s="381">
        <f t="shared" si="58"/>
        <v>2072.7461600000001</v>
      </c>
      <c r="W105" s="210">
        <f>'AG Jul 2021'!BL83</f>
        <v>0</v>
      </c>
      <c r="X105" s="211" t="str">
        <f>'AG Jul 2021'!BM83</f>
        <v>n</v>
      </c>
      <c r="Y105" s="419"/>
      <c r="Z105" s="419"/>
      <c r="AA105" s="419"/>
      <c r="AB105" s="419"/>
      <c r="AC105" s="419"/>
      <c r="AD105" s="419"/>
      <c r="AE105" s="419"/>
      <c r="AF105" s="419"/>
      <c r="AG105" s="419"/>
      <c r="AH105" s="419"/>
      <c r="AI105" s="419"/>
      <c r="AJ105" s="419"/>
      <c r="AK105" s="419"/>
      <c r="AL105" s="419"/>
      <c r="AM105" s="419"/>
      <c r="AN105" s="419"/>
      <c r="AO105" s="419"/>
      <c r="AP105" s="419"/>
      <c r="AQ105" s="419"/>
    </row>
    <row r="106" spans="1:43" x14ac:dyDescent="0.15">
      <c r="A106" s="163" t="str">
        <f>'AG Jul 2021'!K83</f>
        <v>Future X Power</v>
      </c>
      <c r="B106" s="158" t="str">
        <f>'AG Jul 2021'!L83</f>
        <v>Flexi Saver</v>
      </c>
      <c r="C106" s="215">
        <f>IF('AG Jul 2021'!BP83=0,91*'AG Jul 2021'!M83/100,(91*'AG Jul 2021'!M83/100)+'AG Jul 2021'!BP83/4)</f>
        <v>99.661545454545447</v>
      </c>
      <c r="D106" s="215">
        <f>IF('AG Jul 2021'!O83="",$C$81*$C$82*'AG Jul 2021'!N83/100,IF($C$81*$C$82&gt;='AG Jul 2021'!P83,('AG Jul 2021'!P83*'AG Jul 2021'!N83/100),($C$81*$C$82*'AG Jul 2021'!N83/100)))</f>
        <v>301.41818181818184</v>
      </c>
      <c r="E106" s="215">
        <f>IF(AND('AG Jul 2021'!P83&gt;0,'AG Jul 2021'!R83&gt;0),IF($C$81*$C$82&lt;'AG Jul 2021'!P83,0,IF($C$81*$C$82&lt;=('AG Jul 2021'!R83+'AG Jul 2021'!P83),(($C$81*$C$82-'AG Jul 2021'!P83)*'AG Jul 2021'!Q83/100),(('AG Jul 2021'!R83)*'AG Jul 2021'!Q83/100))),0)</f>
        <v>0</v>
      </c>
      <c r="F106" s="215">
        <f>IF(AND('AG Jul 2021'!R83&gt;0,'AG Jul 2021'!T83&gt;0),IF(($C$81*$C$82&lt;'AG Jul 2021'!T83),(0),($C$81*$C$82*'AG Jul 2021'!T83)*'AG Jul 2021'!U83/100),IF(AND('AG Jul 2021'!R83&gt;0,'AG Jul 2021'!T83=""),IF(($C$81*$C$82&lt;'AG Jul 2021'!R83+'AG Jul 2021'!P83),(0),(($C$81*$C$82-('AG Jul 2021'!R83+'AG Jul 2021'!P83))*'AG Jul 2021'!S83/100)),IF(AND('AG Jul 2021'!P83&gt;0,'AG Jul 2021'!R83=""&gt;0),IF(($C$81*$C$82&lt;'AG Jul 2021'!P83),(0),($C$81*$C$82-'AG Jul 2021'!P83)*'AG Jul 2021'!Q83/100),0)))</f>
        <v>0</v>
      </c>
      <c r="G106" s="215">
        <f>($C$81*$C$83)*'AG Jul 2021'!AH83/100</f>
        <v>89.738181818181815</v>
      </c>
      <c r="H106" s="215">
        <f>($C$81*$C$84)*'AG Jul 2021'!W83/100</f>
        <v>37.701818181818176</v>
      </c>
      <c r="I106" s="215">
        <f t="shared" si="51"/>
        <v>528.51972727272732</v>
      </c>
      <c r="J106" s="377">
        <f t="shared" si="52"/>
        <v>1715.4327272727276</v>
      </c>
      <c r="K106" s="209">
        <f t="shared" si="53"/>
        <v>2114.0789090909093</v>
      </c>
      <c r="L106" s="181">
        <f t="shared" si="49"/>
        <v>2325.4868000000006</v>
      </c>
      <c r="M106" s="209">
        <f>'AG Jul 2021'!AZ83</f>
        <v>0</v>
      </c>
      <c r="N106" s="209">
        <f>'AG Jul 2021'!BA83</f>
        <v>0</v>
      </c>
      <c r="O106" s="209">
        <f>'AG Jul 2021'!BB83</f>
        <v>0</v>
      </c>
      <c r="P106" s="209">
        <f>'AG Jul 2021'!BC83</f>
        <v>0</v>
      </c>
      <c r="Q106" s="378" t="str">
        <f t="shared" si="54"/>
        <v>No discount</v>
      </c>
      <c r="R106" s="378" t="str">
        <f t="shared" si="50"/>
        <v>Exclusive</v>
      </c>
      <c r="S106" s="379">
        <f t="shared" si="55"/>
        <v>2114.0789090909093</v>
      </c>
      <c r="T106" s="209">
        <f t="shared" si="56"/>
        <v>2114.0789090909093</v>
      </c>
      <c r="U106" s="381">
        <f t="shared" si="58"/>
        <v>2325.4868000000006</v>
      </c>
      <c r="V106" s="381">
        <f t="shared" si="58"/>
        <v>2325.4868000000006</v>
      </c>
      <c r="W106" s="210">
        <f>'AG Jul 2021'!BL84</f>
        <v>0</v>
      </c>
      <c r="X106" s="211" t="str">
        <f>'AG Jul 2021'!BM84</f>
        <v>n</v>
      </c>
      <c r="Y106" s="419"/>
      <c r="Z106" s="419"/>
      <c r="AA106" s="419"/>
      <c r="AB106" s="419"/>
      <c r="AC106" s="419"/>
      <c r="AD106" s="419"/>
      <c r="AE106" s="419"/>
      <c r="AF106" s="419"/>
      <c r="AG106" s="419"/>
      <c r="AH106" s="419"/>
      <c r="AI106" s="419"/>
      <c r="AJ106" s="419"/>
      <c r="AK106" s="419"/>
      <c r="AL106" s="419"/>
      <c r="AM106" s="419"/>
      <c r="AN106" s="419"/>
      <c r="AO106" s="419"/>
      <c r="AP106" s="419"/>
      <c r="AQ106" s="419"/>
    </row>
    <row r="107" spans="1:43" x14ac:dyDescent="0.15">
      <c r="A107" s="163" t="str">
        <f>'AG Jul 2021'!K84</f>
        <v>GloBird Energy</v>
      </c>
      <c r="B107" s="158" t="str">
        <f>'AG Jul 2021'!L84</f>
        <v>UltraSave</v>
      </c>
      <c r="C107" s="215">
        <f>IF('AG Jul 2021'!BP84=0,91*'AG Jul 2021'!M84/100,(91*'AG Jul 2021'!M84/100)+'AG Jul 2021'!BP84/4)</f>
        <v>86.449999999999989</v>
      </c>
      <c r="D107" s="215">
        <f>IF('AG Jul 2021'!O84="",$C$81*$C$82*'AG Jul 2021'!N84/100,IF($C$81*$C$82&gt;='AG Jul 2021'!P84,('AG Jul 2021'!P84*'AG Jul 2021'!N84/100),($C$81*$C$82*'AG Jul 2021'!N84/100)))</f>
        <v>324</v>
      </c>
      <c r="E107" s="215">
        <f>IF(AND('AG Jul 2021'!P84&gt;0,'AG Jul 2021'!R84&gt;0),IF($C$81*$C$82&lt;'AG Jul 2021'!P84,0,IF($C$81*$C$82&lt;=('AG Jul 2021'!R84+'AG Jul 2021'!P84),(($C$81*$C$82-'AG Jul 2021'!P84)*'AG Jul 2021'!Q84/100),(('AG Jul 2021'!R84)*'AG Jul 2021'!Q84/100))),0)</f>
        <v>0</v>
      </c>
      <c r="F107" s="215">
        <f>IF(AND('AG Jul 2021'!R84&gt;0,'AG Jul 2021'!T84&gt;0),IF(($C$81*$C$82&lt;'AG Jul 2021'!T84),(0),($C$81*$C$82*'AG Jul 2021'!T84)*'AG Jul 2021'!U84/100),IF(AND('AG Jul 2021'!R84&gt;0,'AG Jul 2021'!T84=""),IF(($C$81*$C$82&lt;'AG Jul 2021'!R84+'AG Jul 2021'!P84),(0),(($C$81*$C$82-('AG Jul 2021'!R84+'AG Jul 2021'!P84))*'AG Jul 2021'!S84/100)),IF(AND('AG Jul 2021'!P84&gt;0,'AG Jul 2021'!R84=""&gt;0),IF(($C$81*$C$82&lt;'AG Jul 2021'!P84),(0),($C$81*$C$82-'AG Jul 2021'!P84)*'AG Jul 2021'!Q84/100),0)))</f>
        <v>0</v>
      </c>
      <c r="G107" s="215">
        <f>($C$81*$C$83)*'AG Jul 2021'!AH84/100</f>
        <v>82.079999999999984</v>
      </c>
      <c r="H107" s="215">
        <f>($C$81*$C$84)*'AG Jul 2021'!W84/100</f>
        <v>54.719999999999992</v>
      </c>
      <c r="I107" s="215">
        <f t="shared" si="51"/>
        <v>547.25</v>
      </c>
      <c r="J107" s="377">
        <f t="shared" si="52"/>
        <v>1843.2</v>
      </c>
      <c r="K107" s="209">
        <f t="shared" si="53"/>
        <v>2189</v>
      </c>
      <c r="L107" s="181">
        <f t="shared" si="49"/>
        <v>2407.9</v>
      </c>
      <c r="M107" s="209">
        <f>'AG Jul 2021'!AZ84</f>
        <v>0</v>
      </c>
      <c r="N107" s="209">
        <f>'AG Jul 2021'!BA84</f>
        <v>0</v>
      </c>
      <c r="O107" s="209">
        <f>'AG Jul 2021'!BB84</f>
        <v>0</v>
      </c>
      <c r="P107" s="209">
        <f>'AG Jul 2021'!BC84</f>
        <v>0</v>
      </c>
      <c r="Q107" s="378" t="str">
        <f t="shared" si="54"/>
        <v>No discount</v>
      </c>
      <c r="R107" s="378" t="str">
        <f t="shared" si="50"/>
        <v>Exclusive</v>
      </c>
      <c r="S107" s="379">
        <f t="shared" si="55"/>
        <v>2189</v>
      </c>
      <c r="T107" s="209">
        <f t="shared" si="56"/>
        <v>2189</v>
      </c>
      <c r="U107" s="381">
        <f t="shared" si="58"/>
        <v>2407.9</v>
      </c>
      <c r="V107" s="381">
        <f t="shared" si="58"/>
        <v>2407.9</v>
      </c>
      <c r="W107" s="210">
        <f>'AG Jul 2021'!BL85</f>
        <v>0</v>
      </c>
      <c r="X107" s="211" t="str">
        <f>'AG Jul 2021'!BM85</f>
        <v>n</v>
      </c>
      <c r="Y107" s="419"/>
      <c r="Z107" s="419"/>
      <c r="AA107" s="419"/>
      <c r="AB107" s="419"/>
      <c r="AC107" s="419"/>
      <c r="AD107" s="419"/>
      <c r="AE107" s="419"/>
      <c r="AF107" s="419"/>
      <c r="AG107" s="419"/>
      <c r="AH107" s="419"/>
      <c r="AI107" s="419"/>
      <c r="AJ107" s="419"/>
      <c r="AK107" s="419"/>
      <c r="AL107" s="419"/>
      <c r="AM107" s="419"/>
      <c r="AN107" s="419"/>
      <c r="AO107" s="419"/>
      <c r="AP107" s="419"/>
      <c r="AQ107" s="419"/>
    </row>
    <row r="108" spans="1:43" x14ac:dyDescent="0.15">
      <c r="A108" s="163" t="str">
        <f>'AG Jul 2021'!K85</f>
        <v>Kogan Energy</v>
      </c>
      <c r="B108" s="158" t="str">
        <f>'AG Jul 2021'!L85</f>
        <v>Market offer</v>
      </c>
      <c r="C108" s="215">
        <f>IF('AG Jul 2021'!BP85=0,91*'AG Jul 2021'!M85/100,(91*'AG Jul 2021'!M85/100)+'AG Jul 2021'!BP85/4)</f>
        <v>89.643272727272731</v>
      </c>
      <c r="D108" s="215">
        <f>IF('AG Jul 2021'!O85="",$C$81*$C$82*'AG Jul 2021'!N85/100,IF($C$81*$C$82&gt;='AG Jul 2021'!P85,('AG Jul 2021'!P85*'AG Jul 2021'!N85/100),($C$81*$C$82*'AG Jul 2021'!N85/100)))</f>
        <v>308.29090909090905</v>
      </c>
      <c r="E108" s="215">
        <f>IF(AND('AG Jul 2021'!P85&gt;0,'AG Jul 2021'!R85&gt;0),IF($C$81*$C$82&lt;'AG Jul 2021'!P85,0,IF($C$81*$C$82&lt;=('AG Jul 2021'!R85+'AG Jul 2021'!P85),(($C$81*$C$82-'AG Jul 2021'!P85)*'AG Jul 2021'!Q85/100),(('AG Jul 2021'!R85)*'AG Jul 2021'!Q85/100))),0)</f>
        <v>0</v>
      </c>
      <c r="F108" s="215">
        <f>IF(AND('AG Jul 2021'!R85&gt;0,'AG Jul 2021'!T85&gt;0),IF(($C$81*$C$82&lt;'AG Jul 2021'!T85),(0),($C$81*$C$82*'AG Jul 2021'!T85)*'AG Jul 2021'!U85/100),IF(AND('AG Jul 2021'!R85&gt;0,'AG Jul 2021'!T85=""),IF(($C$81*$C$82&lt;'AG Jul 2021'!R85+'AG Jul 2021'!P85),(0),(($C$81*$C$82-('AG Jul 2021'!R85+'AG Jul 2021'!P85))*'AG Jul 2021'!S85/100)),IF(AND('AG Jul 2021'!P85&gt;0,'AG Jul 2021'!R85=""&gt;0),IF(($C$81*$C$82&lt;'AG Jul 2021'!P85),(0),($C$81*$C$82-'AG Jul 2021'!P85)*'AG Jul 2021'!Q85/100),0)))</f>
        <v>0</v>
      </c>
      <c r="G108" s="215">
        <f>($C$81*$C$83)*'AG Jul 2021'!AH85/100</f>
        <v>78.3</v>
      </c>
      <c r="H108" s="215">
        <f>($C$81*$C$84)*'AG Jul 2021'!W85/100</f>
        <v>44.999999999999993</v>
      </c>
      <c r="I108" s="215">
        <f t="shared" si="51"/>
        <v>521.23418181818181</v>
      </c>
      <c r="J108" s="377">
        <f t="shared" si="52"/>
        <v>1726.3636363636363</v>
      </c>
      <c r="K108" s="209">
        <f t="shared" si="53"/>
        <v>2084.9367272727272</v>
      </c>
      <c r="L108" s="181">
        <f t="shared" si="49"/>
        <v>2293.4304000000002</v>
      </c>
      <c r="M108" s="209">
        <f>'AG Jul 2021'!AZ85</f>
        <v>0</v>
      </c>
      <c r="N108" s="209">
        <f>'AG Jul 2021'!BA85</f>
        <v>0</v>
      </c>
      <c r="O108" s="209">
        <f>'AG Jul 2021'!BB85</f>
        <v>0</v>
      </c>
      <c r="P108" s="209">
        <f>'AG Jul 2021'!BC85</f>
        <v>0</v>
      </c>
      <c r="Q108" s="378" t="str">
        <f t="shared" si="54"/>
        <v>No discount</v>
      </c>
      <c r="R108" s="378" t="str">
        <f t="shared" si="50"/>
        <v>Exclusive</v>
      </c>
      <c r="S108" s="379">
        <f t="shared" si="55"/>
        <v>2084.9367272727272</v>
      </c>
      <c r="T108" s="209">
        <f t="shared" si="56"/>
        <v>2084.9367272727272</v>
      </c>
      <c r="U108" s="381">
        <f t="shared" si="58"/>
        <v>2293.4304000000002</v>
      </c>
      <c r="V108" s="381">
        <f t="shared" si="58"/>
        <v>2293.4304000000002</v>
      </c>
      <c r="W108" s="210">
        <f>'AG Jul 2021'!BL86</f>
        <v>0</v>
      </c>
      <c r="X108" s="211" t="str">
        <f>'AG Jul 2021'!BM86</f>
        <v>n</v>
      </c>
      <c r="Y108" s="419"/>
      <c r="Z108" s="419"/>
      <c r="AA108" s="419"/>
      <c r="AB108" s="419"/>
      <c r="AC108" s="419"/>
      <c r="AD108" s="419"/>
      <c r="AE108" s="419"/>
      <c r="AF108" s="419"/>
      <c r="AG108" s="419"/>
      <c r="AH108" s="419"/>
      <c r="AI108" s="419"/>
      <c r="AJ108" s="419"/>
      <c r="AK108" s="419"/>
      <c r="AL108" s="419"/>
      <c r="AM108" s="419"/>
      <c r="AN108" s="419"/>
      <c r="AO108" s="419"/>
      <c r="AP108" s="419"/>
      <c r="AQ108" s="419"/>
    </row>
    <row r="109" spans="1:43" x14ac:dyDescent="0.15">
      <c r="A109" s="163" t="str">
        <f>'AG Jul 2021'!K86</f>
        <v>Nectr</v>
      </c>
      <c r="B109" s="158" t="str">
        <f>'AG Jul 2021'!L86</f>
        <v>Friends Clean</v>
      </c>
      <c r="C109" s="215">
        <f>IF('AG Jul 2021'!BP86=0,91*'AG Jul 2021'!M86/100,(91*'AG Jul 2021'!M86/100)+'AG Jul 2021'!BP86/4)</f>
        <v>94.275999999999982</v>
      </c>
      <c r="D109" s="215">
        <f>IF('AG Jul 2021'!O86="",$C$81*$C$82*'AG Jul 2021'!N86/100,IF($C$81*$C$82&gt;='AG Jul 2021'!P86,('AG Jul 2021'!P86*'AG Jul 2021'!N86/100),($C$81*$C$82*'AG Jul 2021'!N86/100)))</f>
        <v>350.99999999999994</v>
      </c>
      <c r="E109" s="215">
        <f>IF(AND('AG Jul 2021'!P86&gt;0,'AG Jul 2021'!R86&gt;0),IF($C$81*$C$82&lt;'AG Jul 2021'!P86,0,IF($C$81*$C$82&lt;=('AG Jul 2021'!R86+'AG Jul 2021'!P86),(($C$81*$C$82-'AG Jul 2021'!P86)*'AG Jul 2021'!Q86/100),(('AG Jul 2021'!R86)*'AG Jul 2021'!Q86/100))),0)</f>
        <v>0</v>
      </c>
      <c r="F109" s="215">
        <f>IF(AND('AG Jul 2021'!R86&gt;0,'AG Jul 2021'!T86&gt;0),IF(($C$81*$C$82&lt;'AG Jul 2021'!T86),(0),($C$81*$C$82*'AG Jul 2021'!T86)*'AG Jul 2021'!U86/100),IF(AND('AG Jul 2021'!R86&gt;0,'AG Jul 2021'!T86=""),IF(($C$81*$C$82&lt;'AG Jul 2021'!R86+'AG Jul 2021'!P86),(0),(($C$81*$C$82-('AG Jul 2021'!R86+'AG Jul 2021'!P86))*'AG Jul 2021'!S86/100)),IF(AND('AG Jul 2021'!P86&gt;0,'AG Jul 2021'!R86=""&gt;0),IF(($C$81*$C$82&lt;'AG Jul 2021'!P86),(0),($C$81*$C$82-'AG Jul 2021'!P86)*'AG Jul 2021'!Q86/100),0)))</f>
        <v>0</v>
      </c>
      <c r="G109" s="215">
        <f>($C$81*$C$83)*'AG Jul 2021'!AH86/100</f>
        <v>78.3</v>
      </c>
      <c r="H109" s="215">
        <f>($C$81*$C$84)*'AG Jul 2021'!W86/100</f>
        <v>42.48</v>
      </c>
      <c r="I109" s="215">
        <f>SUM(C109:H109)</f>
        <v>566.05599999999993</v>
      </c>
      <c r="J109" s="377">
        <f>(I109-C109)*4</f>
        <v>1887.12</v>
      </c>
      <c r="K109" s="209">
        <f>I109*4</f>
        <v>2264.2239999999997</v>
      </c>
      <c r="L109" s="181">
        <f>K109*1.1</f>
        <v>2490.6464000000001</v>
      </c>
      <c r="M109" s="209">
        <f>'AG Jul 2021'!AZ86</f>
        <v>0</v>
      </c>
      <c r="N109" s="209">
        <f>'AG Jul 2021'!BA86</f>
        <v>0</v>
      </c>
      <c r="O109" s="209">
        <f>'AG Jul 2021'!BB86</f>
        <v>0</v>
      </c>
      <c r="P109" s="209">
        <f>'AG Jul 2021'!BC86</f>
        <v>0</v>
      </c>
      <c r="Q109" s="378" t="str">
        <f>IF(SUM(M109:P109)=0,"No discount",IF(M109&gt;0,"Guaranteed off bill",IF(N109&gt;0,"Guaranteed off usage",IF(O109&gt;0,"Pay-on-time off bill","Pay-on-time off usage"))))</f>
        <v>No discount</v>
      </c>
      <c r="R109" s="378" t="str">
        <f>IF(OR(A109="Origin Energy",A109="Red Energy",A109="Powershop"),"Inclusive","Exclusive")</f>
        <v>Exclusive</v>
      </c>
      <c r="S109" s="379">
        <f>IF(AND(Q109="Guaranteed off bill",R109="Inclusive"),((K109*1.1)-((K109*1.1)*M109/100))/1.1,IF(AND(Q109="Guaranteed off usage",R109="Inclusive"),((K109*1.1)-((J109*1.1)*N109/100))/1.1,IF(AND(Q109="Guaranteed off bill",R109="Exclusive"),K109-(K109*M109/100),IF(AND(Q109="Guaranteed off usage",R109="Exclusive"),K109-(J109*N109/100),IF(R109="Inclusive",((K109*1.1))/1.1,K109)))))</f>
        <v>2264.2239999999997</v>
      </c>
      <c r="T109" s="209">
        <f>IF(AND(Q109="Pay-on-time off bill",R109="Inclusive"),((S109*1.1)-((S109*1.1)*O109/100))/1.1,IF(AND(Q109="Pay-on-time off usage",R109="Inclusive"),((S109*1.1)-((J109*1.1)*P109/100))/1.1,IF(AND(Q109="Pay-on-time off bill",R109="Exclusive"),S109-(S109*O109/100),IF(AND(Q109="Pay-on-time off usage",R109="Exclusive"),S109-(J109*P109/100),IF(R109="Inclusive",((S109*1.1))/1.1,S109)))))</f>
        <v>2264.2239999999997</v>
      </c>
      <c r="U109" s="381">
        <f>S109*1.1</f>
        <v>2490.6464000000001</v>
      </c>
      <c r="V109" s="381">
        <f>T109*1.1</f>
        <v>2490.6464000000001</v>
      </c>
      <c r="W109" s="210">
        <f>'AG Jul 2021'!BL87</f>
        <v>0</v>
      </c>
      <c r="X109" s="211" t="str">
        <f>'AG Jul 2021'!BM87</f>
        <v>n</v>
      </c>
      <c r="Y109" s="419"/>
      <c r="Z109" s="419"/>
      <c r="AA109" s="419"/>
      <c r="AB109" s="419"/>
      <c r="AC109" s="419"/>
      <c r="AD109" s="419"/>
      <c r="AE109" s="419"/>
      <c r="AF109" s="419"/>
      <c r="AG109" s="419"/>
      <c r="AH109" s="419"/>
      <c r="AI109" s="419"/>
      <c r="AJ109" s="419"/>
      <c r="AK109" s="419"/>
      <c r="AL109" s="419"/>
      <c r="AM109" s="419"/>
      <c r="AN109" s="419"/>
      <c r="AO109" s="419"/>
      <c r="AP109" s="419"/>
      <c r="AQ109" s="419"/>
    </row>
    <row r="110" spans="1:43" x14ac:dyDescent="0.15">
      <c r="A110" s="163" t="str">
        <f>'AG Jul 2021'!K87</f>
        <v>OVO Energy</v>
      </c>
      <c r="B110" s="158" t="str">
        <f>'AG Jul 2021'!L87</f>
        <v>The One Plan</v>
      </c>
      <c r="C110" s="215">
        <f>IF('AG Jul 2021'!BP87=0,91*'AG Jul 2021'!M87/100,(91*'AG Jul 2021'!M87/100)+'AG Jul 2021'!BP87/4)</f>
        <v>86.449999999999989</v>
      </c>
      <c r="D110" s="215">
        <f>IF('AG Jul 2021'!O87="",$C$81*$C$82*'AG Jul 2021'!N87/100,IF($C$81*$C$82&gt;='AG Jul 2021'!P87,('AG Jul 2021'!P87*'AG Jul 2021'!N87/100),($C$81*$C$82*'AG Jul 2021'!N87/100)))</f>
        <v>319.68000000000006</v>
      </c>
      <c r="E110" s="215">
        <f>IF(AND('AG Jul 2021'!P87&gt;0,'AG Jul 2021'!R87&gt;0),IF($C$81*$C$82&lt;'AG Jul 2021'!P87,0,IF($C$81*$C$82&lt;=('AG Jul 2021'!R87+'AG Jul 2021'!P87),(($C$81*$C$82-'AG Jul 2021'!P87)*'AG Jul 2021'!Q87/100),(('AG Jul 2021'!R87)*'AG Jul 2021'!Q87/100))),0)</f>
        <v>0</v>
      </c>
      <c r="F110" s="215">
        <f>IF(AND('AG Jul 2021'!R87&gt;0,'AG Jul 2021'!T87&gt;0),IF(($C$81*$C$82&lt;'AG Jul 2021'!T87),(0),($C$81*$C$82*'AG Jul 2021'!T87)*'AG Jul 2021'!U87/100),IF(AND('AG Jul 2021'!R87&gt;0,'AG Jul 2021'!T87=""),IF(($C$81*$C$82&lt;'AG Jul 2021'!R87+'AG Jul 2021'!P87),(0),(($C$81*$C$82-('AG Jul 2021'!R87+'AG Jul 2021'!P87))*'AG Jul 2021'!S87/100)),IF(AND('AG Jul 2021'!P87&gt;0,'AG Jul 2021'!R87=""&gt;0),IF(($C$81*$C$82&lt;'AG Jul 2021'!P87),(0),($C$81*$C$82-'AG Jul 2021'!P87)*'AG Jul 2021'!Q87/100),0)))</f>
        <v>0</v>
      </c>
      <c r="G110" s="215">
        <f>($C$81*$C$83)*'AG Jul 2021'!AH87/100</f>
        <v>92.123999999999995</v>
      </c>
      <c r="H110" s="215">
        <f>($C$81*$C$84)*'AG Jul 2021'!W87/100</f>
        <v>54.17345454545454</v>
      </c>
      <c r="I110" s="215">
        <f>SUM(C110:H110)</f>
        <v>552.42745454545457</v>
      </c>
      <c r="J110" s="377">
        <f>(I110-C110)*4</f>
        <v>1863.9098181818183</v>
      </c>
      <c r="K110" s="209">
        <f>I110*4</f>
        <v>2209.7098181818183</v>
      </c>
      <c r="L110" s="181">
        <f>K110*1.1</f>
        <v>2430.6808000000001</v>
      </c>
      <c r="M110" s="209">
        <f>'AG Jul 2021'!AZ87</f>
        <v>0</v>
      </c>
      <c r="N110" s="209">
        <f>'AG Jul 2021'!BA87</f>
        <v>0</v>
      </c>
      <c r="O110" s="209">
        <f>'AG Jul 2021'!BB87</f>
        <v>0</v>
      </c>
      <c r="P110" s="209">
        <f>'AG Jul 2021'!BC87</f>
        <v>0</v>
      </c>
      <c r="Q110" s="378" t="str">
        <f>IF(SUM(M110:P110)=0,"No discount",IF(M110&gt;0,"Guaranteed off bill",IF(N110&gt;0,"Guaranteed off usage",IF(O110&gt;0,"Pay-on-time off bill","Pay-on-time off usage"))))</f>
        <v>No discount</v>
      </c>
      <c r="R110" s="378" t="str">
        <f>IF(OR(A110="Origin Energy",A110="Red Energy",A110="Powershop"),"Inclusive","Exclusive")</f>
        <v>Exclusive</v>
      </c>
      <c r="S110" s="379">
        <f>IF(AND(Q110="Guaranteed off bill",R110="Inclusive"),((K110*1.1)-((K110*1.1)*M110/100))/1.1,IF(AND(Q110="Guaranteed off usage",R110="Inclusive"),((K110*1.1)-((J110*1.1)*N110/100))/1.1,IF(AND(Q110="Guaranteed off bill",R110="Exclusive"),K110-(K110*M110/100),IF(AND(Q110="Guaranteed off usage",R110="Exclusive"),K110-(J110*N110/100),IF(R110="Inclusive",((K110*1.1))/1.1,K110)))))</f>
        <v>2209.7098181818183</v>
      </c>
      <c r="T110" s="209">
        <f>IF(AND(Q110="Pay-on-time off bill",R110="Inclusive"),((S110*1.1)-((S110*1.1)*O110/100))/1.1,IF(AND(Q110="Pay-on-time off usage",R110="Inclusive"),((S110*1.1)-((J110*1.1)*P110/100))/1.1,IF(AND(Q110="Pay-on-time off bill",R110="Exclusive"),S110-(S110*O110/100),IF(AND(Q110="Pay-on-time off usage",R110="Exclusive"),S110-(J110*P110/100),IF(R110="Inclusive",((S110*1.1))/1.1,S110)))))</f>
        <v>2209.7098181818183</v>
      </c>
      <c r="U110" s="381">
        <f>S110*1.1</f>
        <v>2430.6808000000001</v>
      </c>
      <c r="V110" s="381">
        <f>T110*1.1</f>
        <v>2430.6808000000001</v>
      </c>
      <c r="W110" s="210">
        <f>'AG Jul 2021'!BL88</f>
        <v>0</v>
      </c>
      <c r="X110" s="211" t="str">
        <f>'AG Jul 2021'!BM88</f>
        <v>n</v>
      </c>
      <c r="Y110" s="419"/>
      <c r="Z110" s="419"/>
      <c r="AA110" s="419"/>
      <c r="AB110" s="419"/>
      <c r="AC110" s="419"/>
      <c r="AD110" s="419"/>
      <c r="AE110" s="419"/>
      <c r="AF110" s="419"/>
      <c r="AG110" s="419"/>
      <c r="AH110" s="419"/>
      <c r="AI110" s="419"/>
      <c r="AJ110" s="419"/>
      <c r="AK110" s="419"/>
      <c r="AL110" s="419"/>
      <c r="AM110" s="419"/>
      <c r="AN110" s="419"/>
      <c r="AO110" s="419"/>
      <c r="AP110" s="419"/>
      <c r="AQ110" s="419"/>
    </row>
    <row r="111" spans="1:43" x14ac:dyDescent="0.15">
      <c r="A111" s="163" t="str">
        <f>'AG Jul 2021'!K88</f>
        <v>Glow Power</v>
      </c>
      <c r="B111" s="158" t="str">
        <f>'AG Jul 2021'!L88</f>
        <v>Everyday Saver</v>
      </c>
      <c r="C111" s="215">
        <f>IF('AG Jul 2021'!BP88=0,91*'AG Jul 2021'!M88/100,(91*'AG Jul 2021'!M88/100)+'AG Jul 2021'!BP88/4)</f>
        <v>99.19</v>
      </c>
      <c r="D111" s="215">
        <f>IF('AG Jul 2021'!O88="",$C$81*$C$82*'AG Jul 2021'!N88/100,IF($C$81*$C$82&gt;='AG Jul 2021'!P88,('AG Jul 2021'!P88*'AG Jul 2021'!N88/100),($C$81*$C$82*'AG Jul 2021'!N88/100)))</f>
        <v>301.09090909090901</v>
      </c>
      <c r="E111" s="215">
        <f>IF(AND('AG Jul 2021'!P88&gt;0,'AG Jul 2021'!R88&gt;0),IF($C$81*$C$82&lt;'AG Jul 2021'!P88,0,IF($C$81*$C$82&lt;=('AG Jul 2021'!R88+'AG Jul 2021'!P88),(($C$81*$C$82-'AG Jul 2021'!P88)*'AG Jul 2021'!Q88/100),(('AG Jul 2021'!R88)*'AG Jul 2021'!Q88/100))),0)</f>
        <v>0</v>
      </c>
      <c r="F111" s="215">
        <f>IF(AND('AG Jul 2021'!R88&gt;0,'AG Jul 2021'!T88&gt;0),IF(($C$81*$C$82&lt;'AG Jul 2021'!T88),(0),($C$81*$C$82*'AG Jul 2021'!T88)*'AG Jul 2021'!U88/100),IF(AND('AG Jul 2021'!R88&gt;0,'AG Jul 2021'!T88=""),IF(($C$81*$C$82&lt;'AG Jul 2021'!R88+'AG Jul 2021'!P88),(0),(($C$81*$C$82-('AG Jul 2021'!R88+'AG Jul 2021'!P88))*'AG Jul 2021'!S88/100)),IF(AND('AG Jul 2021'!P88&gt;0,'AG Jul 2021'!R88=""&gt;0),IF(($C$81*$C$82&lt;'AG Jul 2021'!P88),(0),($C$81*$C$82-'AG Jul 2021'!P88)*'AG Jul 2021'!Q88/100),0)))</f>
        <v>0</v>
      </c>
      <c r="G111" s="215">
        <f>($C$81*$C$83)*'AG Jul 2021'!AH88/100</f>
        <v>89.64</v>
      </c>
      <c r="H111" s="215">
        <f>($C$81*$C$84)*'AG Jul 2021'!W88/100</f>
        <v>37.44</v>
      </c>
      <c r="I111" s="215">
        <f t="shared" ref="I111:I114" si="59">SUM(C111:H111)</f>
        <v>527.36090909090899</v>
      </c>
      <c r="J111" s="377">
        <f t="shared" ref="J111:J114" si="60">(I111-C111)*4</f>
        <v>1712.683636363636</v>
      </c>
      <c r="K111" s="209">
        <f t="shared" ref="K111:K114" si="61">I111*4</f>
        <v>2109.443636363636</v>
      </c>
      <c r="L111" s="181">
        <f t="shared" ref="L111:L114" si="62">K111*1.1</f>
        <v>2320.3879999999999</v>
      </c>
      <c r="M111" s="209">
        <f>'AG Jul 2021'!AZ88</f>
        <v>0</v>
      </c>
      <c r="N111" s="209">
        <f>'AG Jul 2021'!BA88</f>
        <v>0</v>
      </c>
      <c r="O111" s="209">
        <f>'AG Jul 2021'!BB88</f>
        <v>0</v>
      </c>
      <c r="P111" s="209">
        <f>'AG Jul 2021'!BC88</f>
        <v>0</v>
      </c>
      <c r="Q111" s="378" t="str">
        <f t="shared" ref="Q111:Q114" si="63">IF(SUM(M111:P111)=0,"No discount",IF(M111&gt;0,"Guaranteed off bill",IF(N111&gt;0,"Guaranteed off usage",IF(O111&gt;0,"Pay-on-time off bill","Pay-on-time off usage"))))</f>
        <v>No discount</v>
      </c>
      <c r="R111" s="378" t="str">
        <f t="shared" ref="R111:R114" si="64">IF(OR(A111="Origin Energy",A111="Red Energy",A111="Powershop"),"Inclusive","Exclusive")</f>
        <v>Exclusive</v>
      </c>
      <c r="S111" s="379">
        <f t="shared" ref="S111:S114" si="65">IF(AND(Q111="Guaranteed off bill",R111="Inclusive"),((K111*1.1)-((K111*1.1)*M111/100))/1.1,IF(AND(Q111="Guaranteed off usage",R111="Inclusive"),((K111*1.1)-((J111*1.1)*N111/100))/1.1,IF(AND(Q111="Guaranteed off bill",R111="Exclusive"),K111-(K111*M111/100),IF(AND(Q111="Guaranteed off usage",R111="Exclusive"),K111-(J111*N111/100),IF(R111="Inclusive",((K111*1.1))/1.1,K111)))))</f>
        <v>2109.443636363636</v>
      </c>
      <c r="T111" s="209">
        <f t="shared" ref="T111:T114" si="66">IF(AND(Q111="Pay-on-time off bill",R111="Inclusive"),((S111*1.1)-((S111*1.1)*O111/100))/1.1,IF(AND(Q111="Pay-on-time off usage",R111="Inclusive"),((S111*1.1)-((J111*1.1)*P111/100))/1.1,IF(AND(Q111="Pay-on-time off bill",R111="Exclusive"),S111-(S111*O111/100),IF(AND(Q111="Pay-on-time off usage",R111="Exclusive"),S111-(J111*P111/100),IF(R111="Inclusive",((S111*1.1))/1.1,S111)))))</f>
        <v>2109.443636363636</v>
      </c>
      <c r="U111" s="381">
        <f t="shared" ref="U111:U114" si="67">S111*1.1</f>
        <v>2320.3879999999999</v>
      </c>
      <c r="V111" s="381">
        <f t="shared" ref="V111:V114" si="68">T111*1.1</f>
        <v>2320.3879999999999</v>
      </c>
      <c r="W111" s="210">
        <f>'AG Jul 2021'!BL89</f>
        <v>0</v>
      </c>
      <c r="X111" s="211" t="str">
        <f>'AG Jul 2021'!BM89</f>
        <v>n</v>
      </c>
      <c r="Y111" s="419"/>
      <c r="Z111" s="419"/>
      <c r="AA111" s="419"/>
      <c r="AB111" s="419"/>
      <c r="AC111" s="419"/>
      <c r="AD111" s="419"/>
      <c r="AE111" s="419"/>
      <c r="AF111" s="419"/>
      <c r="AG111" s="419"/>
      <c r="AH111" s="419"/>
      <c r="AI111" s="419"/>
      <c r="AJ111" s="419"/>
      <c r="AK111" s="419"/>
      <c r="AL111" s="419"/>
      <c r="AM111" s="419"/>
      <c r="AN111" s="419"/>
      <c r="AO111" s="419"/>
      <c r="AP111" s="419"/>
      <c r="AQ111" s="419"/>
    </row>
    <row r="112" spans="1:43" x14ac:dyDescent="0.15">
      <c r="A112" s="163" t="str">
        <f>'AG Jul 2021'!K89</f>
        <v>Locality Planning Energy</v>
      </c>
      <c r="B112" s="158" t="str">
        <f>'AG Jul 2021'!L89</f>
        <v>Principal Offer</v>
      </c>
      <c r="C112" s="215">
        <f>IF('AG Jul 2021'!BP89=0,91*'AG Jul 2021'!M89/100,(91*'AG Jul 2021'!M89/100)+'AG Jul 2021'!BP89/4)</f>
        <v>88.849090909090918</v>
      </c>
      <c r="D112" s="215">
        <f>IF('AG Jul 2021'!O89="",$C$81*$C$82*'AG Jul 2021'!N89/100,IF($C$81*$C$82&gt;='AG Jul 2021'!P89,('AG Jul 2021'!P89*'AG Jul 2021'!N89/100),($C$81*$C$82*'AG Jul 2021'!N89/100)))</f>
        <v>278.75454545454539</v>
      </c>
      <c r="E112" s="215">
        <f>IF(AND('AG Jul 2021'!P89&gt;0,'AG Jul 2021'!R89&gt;0),IF($C$81*$C$82&lt;'AG Jul 2021'!P89,0,IF($C$81*$C$82&lt;=('AG Jul 2021'!R89+'AG Jul 2021'!P89),(($C$81*$C$82-'AG Jul 2021'!P89)*'AG Jul 2021'!Q89/100),(('AG Jul 2021'!R89)*'AG Jul 2021'!Q89/100))),0)</f>
        <v>0</v>
      </c>
      <c r="F112" s="215">
        <f>IF(AND('AG Jul 2021'!R89&gt;0,'AG Jul 2021'!T89&gt;0),IF(($C$81*$C$82&lt;'AG Jul 2021'!T89),(0),($C$81*$C$82*'AG Jul 2021'!T89)*'AG Jul 2021'!U89/100),IF(AND('AG Jul 2021'!R89&gt;0,'AG Jul 2021'!T89=""),IF(($C$81*$C$82&lt;'AG Jul 2021'!R89+'AG Jul 2021'!P89),(0),(($C$81*$C$82-('AG Jul 2021'!R89+'AG Jul 2021'!P89))*'AG Jul 2021'!S89/100)),IF(AND('AG Jul 2021'!P89&gt;0,'AG Jul 2021'!R89=""&gt;0),IF(($C$81*$C$82&lt;'AG Jul 2021'!P89),(0),($C$81*$C$82-'AG Jul 2021'!P89)*'AG Jul 2021'!Q89/100),0)))</f>
        <v>0</v>
      </c>
      <c r="G112" s="215">
        <f>($C$81*$C$83)*'AG Jul 2021'!AH89/100</f>
        <v>97.838181818181823</v>
      </c>
      <c r="H112" s="215">
        <f>($C$81*$C$84)*'AG Jul 2021'!W89/100</f>
        <v>43.592727272727274</v>
      </c>
      <c r="I112" s="215">
        <f t="shared" si="59"/>
        <v>509.03454545454542</v>
      </c>
      <c r="J112" s="377">
        <f t="shared" si="60"/>
        <v>1680.741818181818</v>
      </c>
      <c r="K112" s="209">
        <f t="shared" si="61"/>
        <v>2036.1381818181817</v>
      </c>
      <c r="L112" s="181">
        <f t="shared" si="62"/>
        <v>2239.752</v>
      </c>
      <c r="M112" s="209">
        <f>'AG Jul 2021'!AZ89</f>
        <v>0</v>
      </c>
      <c r="N112" s="209">
        <f>'AG Jul 2021'!BA89</f>
        <v>0</v>
      </c>
      <c r="O112" s="209">
        <f>'AG Jul 2021'!BB89</f>
        <v>0</v>
      </c>
      <c r="P112" s="209">
        <f>'AG Jul 2021'!BC89</f>
        <v>0</v>
      </c>
      <c r="Q112" s="378" t="str">
        <f t="shared" si="63"/>
        <v>No discount</v>
      </c>
      <c r="R112" s="378" t="str">
        <f t="shared" si="64"/>
        <v>Exclusive</v>
      </c>
      <c r="S112" s="379">
        <f t="shared" si="65"/>
        <v>2036.1381818181817</v>
      </c>
      <c r="T112" s="209">
        <f t="shared" si="66"/>
        <v>2036.1381818181817</v>
      </c>
      <c r="U112" s="381">
        <f t="shared" si="67"/>
        <v>2239.752</v>
      </c>
      <c r="V112" s="381">
        <f t="shared" si="68"/>
        <v>2239.752</v>
      </c>
      <c r="W112" s="210">
        <f>'AG Jul 2021'!BL90</f>
        <v>0</v>
      </c>
      <c r="X112" s="211" t="str">
        <f>'AG Jul 2021'!BM90</f>
        <v>n</v>
      </c>
      <c r="Y112" s="419"/>
      <c r="Z112" s="419"/>
      <c r="AA112" s="419"/>
      <c r="AB112" s="419"/>
      <c r="AC112" s="419"/>
      <c r="AD112" s="419"/>
      <c r="AE112" s="419"/>
      <c r="AF112" s="419"/>
      <c r="AG112" s="419"/>
      <c r="AH112" s="419"/>
      <c r="AI112" s="419"/>
      <c r="AJ112" s="419"/>
      <c r="AK112" s="419"/>
      <c r="AL112" s="419"/>
      <c r="AM112" s="419"/>
      <c r="AN112" s="419"/>
      <c r="AO112" s="419"/>
      <c r="AP112" s="419"/>
      <c r="AQ112" s="419"/>
    </row>
    <row r="113" spans="1:43" x14ac:dyDescent="0.15">
      <c r="A113" s="163" t="str">
        <f>'AG Jul 2021'!K90</f>
        <v>Radian Energy</v>
      </c>
      <c r="B113" s="158" t="str">
        <f>'AG Jul 2021'!L90</f>
        <v>Grid to Go</v>
      </c>
      <c r="C113" s="215">
        <f>IF('AG Jul 2021'!BP90=0,91*'AG Jul 2021'!M90/100,(91*'AG Jul 2021'!M90/100)+'AG Jul 2021'!BP90/4)</f>
        <v>75.761636363636356</v>
      </c>
      <c r="D113" s="215">
        <f>IF('AG Jul 2021'!O90="",$C$81*$C$82*'AG Jul 2021'!N90/100,IF($C$81*$C$82&gt;='AG Jul 2021'!P90,('AG Jul 2021'!P90*'AG Jul 2021'!N90/100),($C$81*$C$82*'AG Jul 2021'!N90/100)))</f>
        <v>304.2</v>
      </c>
      <c r="E113" s="215">
        <f>IF(AND('AG Jul 2021'!P90&gt;0,'AG Jul 2021'!R90&gt;0),IF($C$81*$C$82&lt;'AG Jul 2021'!P90,0,IF($C$81*$C$82&lt;=('AG Jul 2021'!R90+'AG Jul 2021'!P90),(($C$81*$C$82-'AG Jul 2021'!P90)*'AG Jul 2021'!Q90/100),(('AG Jul 2021'!R90)*'AG Jul 2021'!Q90/100))),0)</f>
        <v>0</v>
      </c>
      <c r="F113" s="215">
        <f>IF(AND('AG Jul 2021'!R90&gt;0,'AG Jul 2021'!T90&gt;0),IF(($C$81*$C$82&lt;'AG Jul 2021'!T90),(0),($C$81*$C$82*'AG Jul 2021'!T90)*'AG Jul 2021'!U90/100),IF(AND('AG Jul 2021'!R90&gt;0,'AG Jul 2021'!T90=""),IF(($C$81*$C$82&lt;'AG Jul 2021'!R90+'AG Jul 2021'!P90),(0),(($C$81*$C$82-('AG Jul 2021'!R90+'AG Jul 2021'!P90))*'AG Jul 2021'!S90/100)),IF(AND('AG Jul 2021'!P90&gt;0,'AG Jul 2021'!R90=""&gt;0),IF(($C$81*$C$82&lt;'AG Jul 2021'!P90),(0),($C$81*$C$82-'AG Jul 2021'!P90)*'AG Jul 2021'!Q90/100),0)))</f>
        <v>0</v>
      </c>
      <c r="G113" s="215">
        <f>($C$81*$C$83)*'AG Jul 2021'!AH90/100</f>
        <v>92.88</v>
      </c>
      <c r="H113" s="215">
        <f>($C$81*$C$84)*'AG Jul 2021'!W90/100</f>
        <v>49.221818181818172</v>
      </c>
      <c r="I113" s="215">
        <f t="shared" si="59"/>
        <v>522.06345454545453</v>
      </c>
      <c r="J113" s="377">
        <f t="shared" si="60"/>
        <v>1785.2072727272728</v>
      </c>
      <c r="K113" s="209">
        <f t="shared" si="61"/>
        <v>2088.2538181818181</v>
      </c>
      <c r="L113" s="181">
        <f t="shared" si="62"/>
        <v>2297.0792000000001</v>
      </c>
      <c r="M113" s="209">
        <f>'AG Jul 2021'!AZ90</f>
        <v>0</v>
      </c>
      <c r="N113" s="209">
        <f>'AG Jul 2021'!BA90</f>
        <v>0</v>
      </c>
      <c r="O113" s="209">
        <f>'AG Jul 2021'!BB90</f>
        <v>0</v>
      </c>
      <c r="P113" s="209">
        <f>'AG Jul 2021'!BC90</f>
        <v>0</v>
      </c>
      <c r="Q113" s="378" t="str">
        <f t="shared" si="63"/>
        <v>No discount</v>
      </c>
      <c r="R113" s="378" t="str">
        <f t="shared" si="64"/>
        <v>Exclusive</v>
      </c>
      <c r="S113" s="379">
        <f t="shared" si="65"/>
        <v>2088.2538181818181</v>
      </c>
      <c r="T113" s="209">
        <f t="shared" si="66"/>
        <v>2088.2538181818181</v>
      </c>
      <c r="U113" s="381">
        <f t="shared" si="67"/>
        <v>2297.0792000000001</v>
      </c>
      <c r="V113" s="381">
        <f t="shared" si="68"/>
        <v>2297.0792000000001</v>
      </c>
      <c r="W113" s="210">
        <f>'AG Jul 2021'!BL91</f>
        <v>0</v>
      </c>
      <c r="X113" s="211" t="str">
        <f>'AG Jul 2021'!BM91</f>
        <v>n</v>
      </c>
      <c r="Y113" s="419"/>
      <c r="Z113" s="419"/>
      <c r="AA113" s="419"/>
      <c r="AB113" s="419"/>
      <c r="AC113" s="419"/>
      <c r="AD113" s="419"/>
      <c r="AE113" s="419"/>
      <c r="AF113" s="419"/>
      <c r="AG113" s="419"/>
      <c r="AH113" s="419"/>
      <c r="AI113" s="419"/>
      <c r="AJ113" s="419"/>
      <c r="AK113" s="419"/>
      <c r="AL113" s="419"/>
      <c r="AM113" s="419"/>
      <c r="AN113" s="419"/>
      <c r="AO113" s="419"/>
      <c r="AP113" s="419"/>
      <c r="AQ113" s="419"/>
    </row>
    <row r="114" spans="1:43" ht="15" thickBot="1" x14ac:dyDescent="0.2">
      <c r="A114" s="204" t="str">
        <f>'AG Jul 2021'!K91</f>
        <v>Mojo Power</v>
      </c>
      <c r="B114" s="205" t="str">
        <f>'AG Jul 2021'!L91</f>
        <v>G'day Sunshine</v>
      </c>
      <c r="C114" s="216">
        <f>IF('AG Jul 2021'!BP91=0,91*'AG Jul 2021'!M91/100,(91*'AG Jul 2021'!M91/100)+'AG Jul 2021'!BP91/4)</f>
        <v>131.8681</v>
      </c>
      <c r="D114" s="216">
        <f>IF('AG Jul 2021'!O91="",$C$81*$C$82*'AG Jul 2021'!N91/100,IF($C$81*$C$82&gt;='AG Jul 2021'!P91,('AG Jul 2021'!P91*'AG Jul 2021'!N91/100),($C$81*$C$82*'AG Jul 2021'!N91/100)))</f>
        <v>155.1272727272727</v>
      </c>
      <c r="E114" s="216">
        <f>IF(AND('AG Jul 2021'!P91&gt;0,'AG Jul 2021'!R91&gt;0),IF($C$81*$C$82&lt;'AG Jul 2021'!P91,0,IF($C$81*$C$82&lt;=('AG Jul 2021'!R91+'AG Jul 2021'!P91),(($C$81*$C$82-'AG Jul 2021'!P91)*'AG Jul 2021'!Q91/100),(('AG Jul 2021'!R91)*'AG Jul 2021'!Q91/100))),0)</f>
        <v>0</v>
      </c>
      <c r="F114" s="216">
        <f>IF(AND('AG Jul 2021'!R91&gt;0,'AG Jul 2021'!T91&gt;0),IF(($C$81*$C$82&lt;'AG Jul 2021'!T91),(0),($C$81*$C$82*'AG Jul 2021'!T91)*'AG Jul 2021'!U91/100),IF(AND('AG Jul 2021'!R91&gt;0,'AG Jul 2021'!T91=""),IF(($C$81*$C$82&lt;'AG Jul 2021'!R91+'AG Jul 2021'!P91),(0),(($C$81*$C$82-('AG Jul 2021'!R91+'AG Jul 2021'!P91))*'AG Jul 2021'!S91/100)),IF(AND('AG Jul 2021'!P91&gt;0,'AG Jul 2021'!R91=""&gt;0),IF(($C$81*$C$82&lt;'AG Jul 2021'!P91),(0),($C$81*$C$82-'AG Jul 2021'!P91)*'AG Jul 2021'!Q91/100),0)))</f>
        <v>0</v>
      </c>
      <c r="G114" s="216">
        <f>($C$81*$C$83)*'AG Jul 2021'!AH91/100</f>
        <v>93.076363636363624</v>
      </c>
      <c r="H114" s="216">
        <f>($C$81*$C$84)*'AG Jul 2021'!W91/100</f>
        <v>62.05090909090908</v>
      </c>
      <c r="I114" s="216">
        <f t="shared" si="59"/>
        <v>442.12264545454542</v>
      </c>
      <c r="J114" s="380">
        <f t="shared" si="60"/>
        <v>1241.0181818181818</v>
      </c>
      <c r="K114" s="212">
        <f t="shared" si="61"/>
        <v>1768.4905818181817</v>
      </c>
      <c r="L114" s="191">
        <f t="shared" si="62"/>
        <v>1945.3396399999999</v>
      </c>
      <c r="M114" s="212">
        <f>'AG Jul 2021'!AZ91</f>
        <v>0</v>
      </c>
      <c r="N114" s="212">
        <f>'AG Jul 2021'!BA91</f>
        <v>0</v>
      </c>
      <c r="O114" s="212">
        <f>'AG Jul 2021'!BB91</f>
        <v>0</v>
      </c>
      <c r="P114" s="212">
        <f>'AG Jul 2021'!BC91</f>
        <v>0</v>
      </c>
      <c r="Q114" s="384" t="str">
        <f t="shared" si="63"/>
        <v>No discount</v>
      </c>
      <c r="R114" s="384" t="str">
        <f t="shared" si="64"/>
        <v>Exclusive</v>
      </c>
      <c r="S114" s="385">
        <f t="shared" si="65"/>
        <v>1768.4905818181817</v>
      </c>
      <c r="T114" s="212">
        <f t="shared" si="66"/>
        <v>1768.4905818181817</v>
      </c>
      <c r="U114" s="382">
        <f t="shared" si="67"/>
        <v>1945.3396399999999</v>
      </c>
      <c r="V114" s="382">
        <f t="shared" si="68"/>
        <v>1945.3396399999999</v>
      </c>
      <c r="W114" s="213">
        <f>'AG Jul 2021'!BL92</f>
        <v>0</v>
      </c>
      <c r="X114" s="214">
        <f>'AG Jul 2021'!BM92</f>
        <v>0</v>
      </c>
      <c r="Y114" s="419"/>
      <c r="Z114" s="419"/>
      <c r="AA114" s="419"/>
      <c r="AB114" s="419"/>
      <c r="AC114" s="419"/>
      <c r="AD114" s="419"/>
      <c r="AE114" s="419"/>
      <c r="AF114" s="419"/>
      <c r="AG114" s="419"/>
      <c r="AH114" s="419"/>
      <c r="AI114" s="419"/>
      <c r="AJ114" s="419"/>
      <c r="AK114" s="419"/>
      <c r="AL114" s="419"/>
      <c r="AM114" s="419"/>
      <c r="AN114" s="419"/>
      <c r="AO114" s="419"/>
      <c r="AP114" s="419"/>
      <c r="AQ114" s="419"/>
    </row>
    <row r="115" spans="1:43" x14ac:dyDescent="0.15">
      <c r="A115" s="411"/>
      <c r="B115" s="411"/>
      <c r="C115" s="411"/>
      <c r="D115" s="411"/>
      <c r="E115" s="411"/>
      <c r="F115" s="411"/>
      <c r="G115" s="411"/>
      <c r="H115" s="411"/>
      <c r="I115" s="411"/>
      <c r="J115" s="411"/>
      <c r="K115" s="411"/>
      <c r="L115" s="411"/>
      <c r="M115" s="411"/>
      <c r="N115" s="411"/>
      <c r="O115" s="411"/>
      <c r="P115" s="411"/>
      <c r="Q115" s="411"/>
      <c r="R115" s="411"/>
      <c r="S115" s="411"/>
      <c r="T115" s="411"/>
      <c r="U115" s="411"/>
      <c r="V115" s="411"/>
      <c r="W115" s="411"/>
      <c r="X115" s="411"/>
      <c r="Y115" s="419"/>
      <c r="Z115" s="419"/>
      <c r="AA115" s="419"/>
      <c r="AB115" s="419"/>
      <c r="AC115" s="419"/>
      <c r="AD115" s="419"/>
      <c r="AE115" s="419"/>
      <c r="AF115" s="419"/>
      <c r="AG115" s="419"/>
      <c r="AH115" s="419"/>
      <c r="AI115" s="419"/>
      <c r="AJ115" s="419"/>
      <c r="AK115" s="419"/>
      <c r="AL115" s="419"/>
      <c r="AM115" s="419"/>
      <c r="AN115" s="419"/>
      <c r="AO115" s="419"/>
      <c r="AP115" s="419"/>
      <c r="AQ115" s="419"/>
    </row>
    <row r="116" spans="1:43" x14ac:dyDescent="0.15">
      <c r="A116" s="411"/>
      <c r="B116" s="411"/>
      <c r="C116" s="411"/>
      <c r="D116" s="411"/>
      <c r="E116" s="411"/>
      <c r="F116" s="411"/>
      <c r="G116" s="411"/>
      <c r="H116" s="411"/>
      <c r="I116" s="411"/>
      <c r="J116" s="411"/>
      <c r="K116" s="411"/>
      <c r="L116" s="411"/>
      <c r="M116" s="411"/>
      <c r="N116" s="411"/>
      <c r="O116" s="411"/>
      <c r="P116" s="411"/>
      <c r="Q116" s="411"/>
      <c r="R116" s="411"/>
      <c r="S116" s="411"/>
      <c r="T116" s="411"/>
      <c r="U116" s="411"/>
      <c r="V116" s="411"/>
      <c r="W116" s="411"/>
      <c r="X116" s="411"/>
      <c r="Y116" s="419"/>
      <c r="Z116" s="419"/>
      <c r="AA116" s="419"/>
      <c r="AB116" s="419"/>
      <c r="AC116" s="419"/>
      <c r="AD116" s="419"/>
      <c r="AE116" s="419"/>
      <c r="AF116" s="419"/>
      <c r="AG116" s="419"/>
      <c r="AH116" s="419"/>
      <c r="AI116" s="419"/>
      <c r="AJ116" s="419"/>
      <c r="AK116" s="419"/>
      <c r="AL116" s="419"/>
      <c r="AM116" s="419"/>
      <c r="AN116" s="419"/>
      <c r="AO116" s="419"/>
      <c r="AP116" s="419"/>
      <c r="AQ116" s="419"/>
    </row>
    <row r="117" spans="1:43" customFormat="1" x14ac:dyDescent="0.15">
      <c r="A117" s="411"/>
      <c r="B117" s="411"/>
      <c r="C117" s="411"/>
      <c r="D117" s="411"/>
      <c r="E117" s="411"/>
      <c r="F117" s="411"/>
      <c r="G117" s="411"/>
      <c r="H117" s="411"/>
      <c r="I117" s="411"/>
      <c r="J117" s="411"/>
      <c r="K117" s="411"/>
      <c r="L117" s="411"/>
      <c r="M117" s="411"/>
      <c r="N117" s="411"/>
      <c r="O117" s="411"/>
      <c r="P117" s="411"/>
      <c r="Q117" s="411"/>
      <c r="R117" s="411"/>
      <c r="S117" s="411"/>
      <c r="T117" s="411"/>
      <c r="U117" s="411"/>
      <c r="V117" s="411"/>
      <c r="W117" s="411"/>
      <c r="X117" s="411"/>
      <c r="Y117" s="419"/>
      <c r="Z117" s="419"/>
      <c r="AA117" s="419"/>
      <c r="AB117" s="419"/>
      <c r="AC117" s="419"/>
      <c r="AD117" s="419"/>
      <c r="AE117" s="419"/>
      <c r="AF117" s="419"/>
      <c r="AG117" s="419"/>
      <c r="AH117" s="419"/>
      <c r="AI117" s="419"/>
      <c r="AJ117" s="419"/>
      <c r="AK117" s="419"/>
      <c r="AL117" s="419"/>
      <c r="AM117" s="419"/>
      <c r="AN117" s="419"/>
      <c r="AO117" s="419"/>
      <c r="AP117" s="419"/>
      <c r="AQ117" s="419"/>
    </row>
    <row r="118" spans="1:43" customFormat="1" x14ac:dyDescent="0.15">
      <c r="A118" s="411"/>
      <c r="B118" s="411"/>
      <c r="C118" s="411"/>
      <c r="D118" s="411"/>
      <c r="E118" s="411"/>
      <c r="F118" s="411"/>
      <c r="G118" s="411"/>
      <c r="H118" s="411"/>
      <c r="I118" s="411"/>
      <c r="J118" s="411"/>
      <c r="K118" s="411"/>
      <c r="L118" s="411"/>
      <c r="M118" s="411"/>
      <c r="N118" s="411"/>
      <c r="O118" s="411"/>
      <c r="P118" s="411"/>
      <c r="Q118" s="411"/>
      <c r="R118" s="411"/>
      <c r="S118" s="411"/>
      <c r="T118" s="411"/>
      <c r="U118" s="411"/>
      <c r="V118" s="411"/>
      <c r="W118" s="411"/>
      <c r="X118" s="411"/>
      <c r="Y118" s="419"/>
      <c r="Z118" s="419"/>
      <c r="AA118" s="419"/>
      <c r="AB118" s="419"/>
      <c r="AC118" s="419"/>
      <c r="AD118" s="419"/>
      <c r="AE118" s="419"/>
      <c r="AF118" s="419"/>
      <c r="AG118" s="419"/>
      <c r="AH118" s="419"/>
      <c r="AI118" s="419"/>
      <c r="AJ118" s="419"/>
      <c r="AK118" s="419"/>
      <c r="AL118" s="419"/>
      <c r="AM118" s="419"/>
      <c r="AN118" s="419"/>
      <c r="AO118" s="419"/>
      <c r="AP118" s="419"/>
      <c r="AQ118" s="419"/>
    </row>
    <row r="119" spans="1:43" customFormat="1" x14ac:dyDescent="0.15">
      <c r="A119" s="411"/>
      <c r="B119" s="411"/>
      <c r="C119" s="411"/>
      <c r="D119" s="411"/>
      <c r="E119" s="411"/>
      <c r="F119" s="411"/>
      <c r="G119" s="411"/>
      <c r="H119" s="411"/>
      <c r="I119" s="411"/>
      <c r="J119" s="411"/>
      <c r="K119" s="411"/>
      <c r="L119" s="411"/>
      <c r="M119" s="411"/>
      <c r="N119" s="411"/>
      <c r="O119" s="411"/>
      <c r="P119" s="411"/>
      <c r="Q119" s="411"/>
      <c r="R119" s="411"/>
      <c r="S119" s="411"/>
      <c r="T119" s="411"/>
      <c r="U119" s="411"/>
      <c r="V119" s="411"/>
      <c r="W119" s="411"/>
      <c r="X119" s="411"/>
      <c r="Y119" s="419"/>
      <c r="Z119" s="419"/>
      <c r="AA119" s="419"/>
      <c r="AB119" s="419"/>
      <c r="AC119" s="419"/>
      <c r="AD119" s="419"/>
      <c r="AE119" s="419"/>
      <c r="AF119" s="419"/>
      <c r="AG119" s="419"/>
      <c r="AH119" s="419"/>
      <c r="AI119" s="419"/>
      <c r="AJ119" s="419"/>
      <c r="AK119" s="419"/>
      <c r="AL119" s="419"/>
      <c r="AM119" s="419"/>
      <c r="AN119" s="419"/>
      <c r="AO119" s="419"/>
      <c r="AP119" s="419"/>
      <c r="AQ119" s="419"/>
    </row>
    <row r="120" spans="1:43" customFormat="1" x14ac:dyDescent="0.15">
      <c r="A120" s="411"/>
      <c r="B120" s="411"/>
      <c r="C120" s="411"/>
      <c r="D120" s="411"/>
      <c r="E120" s="411"/>
      <c r="F120" s="411"/>
      <c r="G120" s="411"/>
      <c r="H120" s="411"/>
      <c r="I120" s="411"/>
      <c r="J120" s="411"/>
      <c r="K120" s="411"/>
      <c r="L120" s="411"/>
      <c r="M120" s="411"/>
      <c r="N120" s="411"/>
      <c r="O120" s="411"/>
      <c r="P120" s="411"/>
      <c r="Q120" s="411"/>
      <c r="R120" s="411"/>
      <c r="S120" s="411"/>
      <c r="T120" s="411"/>
      <c r="U120" s="411"/>
      <c r="V120" s="411"/>
      <c r="W120" s="411"/>
      <c r="X120" s="411"/>
      <c r="Y120" s="419"/>
      <c r="Z120" s="419"/>
      <c r="AA120" s="419"/>
      <c r="AB120" s="419"/>
      <c r="AC120" s="419"/>
      <c r="AD120" s="419"/>
      <c r="AE120" s="419"/>
      <c r="AF120" s="419"/>
      <c r="AG120" s="419"/>
      <c r="AH120" s="419"/>
      <c r="AI120" s="419"/>
      <c r="AJ120" s="419"/>
      <c r="AK120" s="419"/>
      <c r="AL120" s="419"/>
      <c r="AM120" s="419"/>
      <c r="AN120" s="419"/>
      <c r="AO120" s="419"/>
      <c r="AP120" s="419"/>
      <c r="AQ120" s="419"/>
    </row>
    <row r="121" spans="1:43" customFormat="1" x14ac:dyDescent="0.15">
      <c r="A121" s="411"/>
      <c r="B121" s="411"/>
      <c r="C121" s="411"/>
      <c r="D121" s="411"/>
      <c r="E121" s="411"/>
      <c r="F121" s="411"/>
      <c r="G121" s="411"/>
      <c r="H121" s="411"/>
      <c r="I121" s="411"/>
      <c r="J121" s="411"/>
      <c r="K121" s="411"/>
      <c r="L121" s="411"/>
      <c r="M121" s="411"/>
      <c r="N121" s="411"/>
      <c r="O121" s="411"/>
      <c r="P121" s="411"/>
      <c r="Q121" s="411"/>
      <c r="R121" s="411"/>
      <c r="S121" s="411"/>
      <c r="T121" s="411"/>
      <c r="U121" s="411"/>
      <c r="V121" s="411"/>
      <c r="W121" s="411"/>
      <c r="X121" s="411"/>
      <c r="Y121" s="419"/>
      <c r="Z121" s="419"/>
      <c r="AA121" s="419"/>
      <c r="AB121" s="419"/>
      <c r="AC121" s="419"/>
      <c r="AD121" s="419"/>
      <c r="AE121" s="419"/>
      <c r="AF121" s="419"/>
      <c r="AG121" s="419"/>
      <c r="AH121" s="419"/>
      <c r="AI121" s="419"/>
      <c r="AJ121" s="419"/>
      <c r="AK121" s="419"/>
      <c r="AL121" s="419"/>
      <c r="AM121" s="419"/>
      <c r="AN121" s="419"/>
      <c r="AO121" s="419"/>
      <c r="AP121" s="419"/>
      <c r="AQ121" s="419"/>
    </row>
    <row r="122" spans="1:43" customFormat="1" x14ac:dyDescent="0.15">
      <c r="A122" s="411"/>
      <c r="B122" s="411"/>
      <c r="C122" s="411"/>
      <c r="D122" s="411"/>
      <c r="E122" s="411"/>
      <c r="F122" s="411"/>
      <c r="G122" s="411"/>
      <c r="H122" s="411"/>
      <c r="I122" s="411"/>
      <c r="J122" s="411"/>
      <c r="K122" s="411"/>
      <c r="L122" s="411"/>
      <c r="M122" s="411"/>
      <c r="N122" s="411"/>
      <c r="O122" s="411"/>
      <c r="P122" s="411"/>
      <c r="Q122" s="411"/>
      <c r="R122" s="411"/>
      <c r="S122" s="411"/>
      <c r="T122" s="411"/>
      <c r="U122" s="411"/>
      <c r="V122" s="411"/>
      <c r="W122" s="411"/>
      <c r="X122" s="411"/>
      <c r="Y122" s="419"/>
      <c r="Z122" s="419"/>
      <c r="AA122" s="419"/>
      <c r="AB122" s="419"/>
      <c r="AC122" s="419"/>
      <c r="AD122" s="419"/>
      <c r="AE122" s="419"/>
      <c r="AF122" s="419"/>
      <c r="AG122" s="419"/>
      <c r="AH122" s="419"/>
      <c r="AI122" s="419"/>
      <c r="AJ122" s="419"/>
      <c r="AK122" s="419"/>
      <c r="AL122" s="419"/>
      <c r="AM122" s="419"/>
      <c r="AN122" s="419"/>
      <c r="AO122" s="419"/>
      <c r="AP122" s="419"/>
      <c r="AQ122" s="419"/>
    </row>
    <row r="123" spans="1:43" customFormat="1" x14ac:dyDescent="0.15">
      <c r="A123" s="411"/>
      <c r="B123" s="411"/>
      <c r="C123" s="411"/>
      <c r="D123" s="411"/>
      <c r="E123" s="411"/>
      <c r="F123" s="411"/>
      <c r="G123" s="411"/>
      <c r="H123" s="411"/>
      <c r="I123" s="411"/>
      <c r="J123" s="411"/>
      <c r="K123" s="411"/>
      <c r="L123" s="411"/>
      <c r="M123" s="411"/>
      <c r="N123" s="411"/>
      <c r="O123" s="411"/>
      <c r="P123" s="411"/>
      <c r="Q123" s="411"/>
      <c r="R123" s="411"/>
      <c r="S123" s="411"/>
      <c r="T123" s="411"/>
      <c r="U123" s="411"/>
      <c r="V123" s="411"/>
      <c r="W123" s="411"/>
      <c r="X123" s="411"/>
      <c r="Y123" s="419"/>
      <c r="Z123" s="419"/>
      <c r="AA123" s="419"/>
      <c r="AB123" s="419"/>
      <c r="AC123" s="419"/>
      <c r="AD123" s="419"/>
      <c r="AE123" s="419"/>
      <c r="AF123" s="419"/>
      <c r="AG123" s="419"/>
      <c r="AH123" s="419"/>
      <c r="AI123" s="419"/>
      <c r="AJ123" s="419"/>
      <c r="AK123" s="419"/>
      <c r="AL123" s="419"/>
      <c r="AM123" s="419"/>
      <c r="AN123" s="419"/>
      <c r="AO123" s="419"/>
      <c r="AP123" s="419"/>
      <c r="AQ123" s="419"/>
    </row>
    <row r="124" spans="1:43" customFormat="1" x14ac:dyDescent="0.15">
      <c r="A124" s="411"/>
      <c r="B124" s="411"/>
      <c r="C124" s="411"/>
      <c r="D124" s="411"/>
      <c r="E124" s="411"/>
      <c r="F124" s="411"/>
      <c r="G124" s="411"/>
      <c r="H124" s="411"/>
      <c r="I124" s="411"/>
      <c r="J124" s="411"/>
      <c r="K124" s="411"/>
      <c r="L124" s="411"/>
      <c r="M124" s="411"/>
      <c r="N124" s="411"/>
      <c r="O124" s="411"/>
      <c r="P124" s="411"/>
      <c r="Q124" s="411"/>
      <c r="R124" s="411"/>
      <c r="S124" s="411"/>
      <c r="T124" s="411"/>
      <c r="U124" s="411"/>
      <c r="V124" s="411"/>
      <c r="W124" s="411"/>
      <c r="X124" s="411"/>
      <c r="Y124" s="419"/>
      <c r="Z124" s="419"/>
      <c r="AA124" s="419"/>
      <c r="AB124" s="419"/>
      <c r="AC124" s="419"/>
      <c r="AD124" s="419"/>
      <c r="AE124" s="419"/>
      <c r="AF124" s="419"/>
      <c r="AG124" s="419"/>
      <c r="AH124" s="419"/>
      <c r="AI124" s="419"/>
      <c r="AJ124" s="419"/>
      <c r="AK124" s="419"/>
      <c r="AL124" s="419"/>
      <c r="AM124" s="419"/>
      <c r="AN124" s="419"/>
      <c r="AO124" s="419"/>
      <c r="AP124" s="419"/>
      <c r="AQ124" s="419"/>
    </row>
    <row r="125" spans="1:43" customFormat="1" x14ac:dyDescent="0.15">
      <c r="A125" s="411"/>
      <c r="B125" s="411"/>
      <c r="C125" s="411"/>
      <c r="D125" s="411"/>
      <c r="E125" s="411"/>
      <c r="F125" s="411"/>
      <c r="G125" s="411"/>
      <c r="H125" s="411"/>
      <c r="I125" s="411"/>
      <c r="J125" s="411"/>
      <c r="K125" s="411"/>
      <c r="L125" s="411"/>
      <c r="M125" s="411"/>
      <c r="N125" s="411"/>
      <c r="O125" s="411"/>
      <c r="P125" s="411"/>
      <c r="Q125" s="411"/>
      <c r="R125" s="411"/>
      <c r="S125" s="411"/>
      <c r="T125" s="411"/>
      <c r="U125" s="411"/>
      <c r="V125" s="411"/>
      <c r="W125" s="411"/>
      <c r="X125" s="411"/>
      <c r="Y125" s="419"/>
      <c r="Z125" s="419"/>
      <c r="AA125" s="419"/>
      <c r="AB125" s="419"/>
      <c r="AC125" s="419"/>
      <c r="AD125" s="419"/>
      <c r="AE125" s="419"/>
      <c r="AF125" s="419"/>
      <c r="AG125" s="419"/>
      <c r="AH125" s="419"/>
      <c r="AI125" s="419"/>
      <c r="AJ125" s="419"/>
      <c r="AK125" s="419"/>
      <c r="AL125" s="419"/>
      <c r="AM125" s="419"/>
      <c r="AN125" s="419"/>
      <c r="AO125" s="419"/>
      <c r="AP125" s="419"/>
      <c r="AQ125" s="419"/>
    </row>
    <row r="126" spans="1:43" customFormat="1" x14ac:dyDescent="0.15">
      <c r="A126" s="411"/>
      <c r="B126" s="411"/>
      <c r="C126" s="411"/>
      <c r="D126" s="411"/>
      <c r="E126" s="411"/>
      <c r="F126" s="411"/>
      <c r="G126" s="411"/>
      <c r="H126" s="411"/>
      <c r="I126" s="411"/>
      <c r="J126" s="411"/>
      <c r="K126" s="411"/>
      <c r="L126" s="411"/>
      <c r="M126" s="411"/>
      <c r="N126" s="411"/>
      <c r="O126" s="411"/>
      <c r="P126" s="411"/>
      <c r="Q126" s="411"/>
      <c r="R126" s="411"/>
      <c r="S126" s="411"/>
      <c r="T126" s="411"/>
      <c r="U126" s="411"/>
      <c r="V126" s="411"/>
      <c r="W126" s="411"/>
      <c r="X126" s="411"/>
      <c r="Y126" s="419"/>
      <c r="Z126" s="419"/>
      <c r="AA126" s="419"/>
      <c r="AB126" s="419"/>
      <c r="AC126" s="419"/>
      <c r="AD126" s="419"/>
      <c r="AE126" s="419"/>
      <c r="AF126" s="419"/>
      <c r="AG126" s="419"/>
      <c r="AH126" s="419"/>
      <c r="AI126" s="419"/>
      <c r="AJ126" s="419"/>
      <c r="AK126" s="419"/>
      <c r="AL126" s="419"/>
      <c r="AM126" s="419"/>
      <c r="AN126" s="419"/>
      <c r="AO126" s="419"/>
      <c r="AP126" s="419"/>
      <c r="AQ126" s="419"/>
    </row>
    <row r="127" spans="1:43" customFormat="1" x14ac:dyDescent="0.15">
      <c r="A127" s="411"/>
      <c r="B127" s="411"/>
      <c r="C127" s="411"/>
      <c r="D127" s="411"/>
      <c r="E127" s="411"/>
      <c r="F127" s="411"/>
      <c r="G127" s="411"/>
      <c r="H127" s="411"/>
      <c r="I127" s="411"/>
      <c r="J127" s="411"/>
      <c r="K127" s="411"/>
      <c r="L127" s="411"/>
      <c r="M127" s="411"/>
      <c r="N127" s="411"/>
      <c r="O127" s="411"/>
      <c r="P127" s="411"/>
      <c r="Q127" s="411"/>
      <c r="R127" s="411"/>
      <c r="S127" s="411"/>
      <c r="T127" s="411"/>
      <c r="U127" s="411"/>
      <c r="V127" s="411"/>
      <c r="W127" s="411"/>
      <c r="X127" s="411"/>
      <c r="Y127" s="419"/>
      <c r="Z127" s="419"/>
      <c r="AA127" s="419"/>
      <c r="AB127" s="419"/>
      <c r="AC127" s="419"/>
      <c r="AD127" s="419"/>
      <c r="AE127" s="419"/>
      <c r="AF127" s="419"/>
      <c r="AG127" s="419"/>
      <c r="AH127" s="419"/>
      <c r="AI127" s="419"/>
      <c r="AJ127" s="419"/>
      <c r="AK127" s="419"/>
      <c r="AL127" s="419"/>
      <c r="AM127" s="419"/>
      <c r="AN127" s="419"/>
      <c r="AO127" s="419"/>
      <c r="AP127" s="419"/>
      <c r="AQ127" s="419"/>
    </row>
    <row r="128" spans="1:43" customFormat="1" x14ac:dyDescent="0.15">
      <c r="A128" s="411"/>
      <c r="B128" s="411"/>
      <c r="C128" s="411"/>
      <c r="D128" s="411"/>
      <c r="E128" s="411"/>
      <c r="F128" s="411"/>
      <c r="G128" s="411"/>
      <c r="H128" s="411"/>
      <c r="I128" s="411"/>
      <c r="J128" s="411"/>
      <c r="K128" s="411"/>
      <c r="L128" s="411"/>
      <c r="M128" s="411"/>
      <c r="N128" s="411"/>
      <c r="O128" s="411"/>
      <c r="P128" s="411"/>
      <c r="Q128" s="411"/>
      <c r="R128" s="411"/>
      <c r="S128" s="411"/>
      <c r="T128" s="411"/>
      <c r="U128" s="411"/>
      <c r="V128" s="411"/>
      <c r="W128" s="411"/>
      <c r="X128" s="411"/>
      <c r="Y128" s="419"/>
      <c r="Z128" s="419"/>
      <c r="AA128" s="419"/>
      <c r="AB128" s="419"/>
      <c r="AC128" s="419"/>
      <c r="AD128" s="419"/>
      <c r="AE128" s="419"/>
      <c r="AF128" s="419"/>
      <c r="AG128" s="419"/>
      <c r="AH128" s="419"/>
      <c r="AI128" s="419"/>
      <c r="AJ128" s="419"/>
      <c r="AK128" s="419"/>
      <c r="AL128" s="419"/>
      <c r="AM128" s="419"/>
      <c r="AN128" s="419"/>
      <c r="AO128" s="419"/>
      <c r="AP128" s="419"/>
      <c r="AQ128" s="419"/>
    </row>
    <row r="129" spans="1:43" customFormat="1" x14ac:dyDescent="0.15">
      <c r="A129" s="411"/>
      <c r="B129" s="411"/>
      <c r="C129" s="411"/>
      <c r="D129" s="411"/>
      <c r="E129" s="411"/>
      <c r="F129" s="411"/>
      <c r="G129" s="411"/>
      <c r="H129" s="411"/>
      <c r="I129" s="411"/>
      <c r="J129" s="411"/>
      <c r="K129" s="411"/>
      <c r="L129" s="411"/>
      <c r="M129" s="411"/>
      <c r="N129" s="411"/>
      <c r="O129" s="411"/>
      <c r="P129" s="411"/>
      <c r="Q129" s="411"/>
      <c r="R129" s="411"/>
      <c r="S129" s="411"/>
      <c r="T129" s="411"/>
      <c r="U129" s="411"/>
      <c r="V129" s="411"/>
      <c r="W129" s="411"/>
      <c r="X129" s="411"/>
      <c r="Y129" s="419"/>
      <c r="Z129" s="419"/>
      <c r="AA129" s="419"/>
      <c r="AB129" s="419"/>
      <c r="AC129" s="419"/>
      <c r="AD129" s="419"/>
      <c r="AE129" s="419"/>
      <c r="AF129" s="419"/>
      <c r="AG129" s="419"/>
      <c r="AH129" s="419"/>
      <c r="AI129" s="419"/>
      <c r="AJ129" s="419"/>
      <c r="AK129" s="419"/>
      <c r="AL129" s="419"/>
      <c r="AM129" s="419"/>
      <c r="AN129" s="419"/>
      <c r="AO129" s="419"/>
      <c r="AP129" s="419"/>
      <c r="AQ129" s="419"/>
    </row>
    <row r="130" spans="1:43" customFormat="1" x14ac:dyDescent="0.15">
      <c r="A130" s="411"/>
      <c r="B130" s="411"/>
      <c r="C130" s="411"/>
      <c r="D130" s="411"/>
      <c r="E130" s="411"/>
      <c r="F130" s="411"/>
      <c r="G130" s="411"/>
      <c r="H130" s="411"/>
      <c r="I130" s="411"/>
      <c r="J130" s="411"/>
      <c r="K130" s="411"/>
      <c r="L130" s="411"/>
      <c r="M130" s="411"/>
      <c r="N130" s="411"/>
      <c r="O130" s="411"/>
      <c r="P130" s="411"/>
      <c r="Q130" s="411"/>
      <c r="R130" s="411"/>
      <c r="S130" s="411"/>
      <c r="T130" s="411"/>
      <c r="U130" s="411"/>
      <c r="V130" s="411"/>
      <c r="W130" s="411"/>
      <c r="X130" s="411"/>
      <c r="Y130" s="419"/>
      <c r="Z130" s="419"/>
      <c r="AA130" s="419"/>
      <c r="AB130" s="419"/>
      <c r="AC130" s="419"/>
      <c r="AD130" s="419"/>
      <c r="AE130" s="419"/>
      <c r="AF130" s="419"/>
      <c r="AG130" s="419"/>
      <c r="AH130" s="419"/>
      <c r="AI130" s="419"/>
      <c r="AJ130" s="419"/>
      <c r="AK130" s="419"/>
      <c r="AL130" s="419"/>
      <c r="AM130" s="419"/>
      <c r="AN130" s="419"/>
      <c r="AO130" s="419"/>
      <c r="AP130" s="419"/>
      <c r="AQ130" s="419"/>
    </row>
    <row r="131" spans="1:43" customFormat="1" x14ac:dyDescent="0.15">
      <c r="A131" s="411"/>
      <c r="B131" s="411"/>
      <c r="C131" s="411"/>
      <c r="D131" s="411"/>
      <c r="E131" s="411"/>
      <c r="F131" s="411"/>
      <c r="G131" s="411"/>
      <c r="H131" s="411"/>
      <c r="I131" s="411"/>
      <c r="J131" s="411"/>
      <c r="K131" s="411"/>
      <c r="L131" s="411"/>
      <c r="M131" s="411"/>
      <c r="N131" s="411"/>
      <c r="O131" s="411"/>
      <c r="P131" s="411"/>
      <c r="Q131" s="411"/>
      <c r="R131" s="411"/>
      <c r="S131" s="411"/>
      <c r="T131" s="411"/>
      <c r="U131" s="411"/>
      <c r="V131" s="411"/>
      <c r="W131" s="411"/>
      <c r="X131" s="411"/>
      <c r="Y131" s="419"/>
      <c r="Z131" s="419"/>
      <c r="AA131" s="419"/>
      <c r="AB131" s="419"/>
      <c r="AC131" s="419"/>
      <c r="AD131" s="419"/>
      <c r="AE131" s="419"/>
      <c r="AF131" s="419"/>
      <c r="AG131" s="419"/>
      <c r="AH131" s="419"/>
      <c r="AI131" s="419"/>
      <c r="AJ131" s="419"/>
      <c r="AK131" s="419"/>
      <c r="AL131" s="419"/>
      <c r="AM131" s="419"/>
      <c r="AN131" s="419"/>
      <c r="AO131" s="419"/>
      <c r="AP131" s="419"/>
      <c r="AQ131" s="419"/>
    </row>
    <row r="132" spans="1:43" customFormat="1" x14ac:dyDescent="0.15">
      <c r="A132" s="411"/>
      <c r="B132" s="411"/>
      <c r="C132" s="411"/>
      <c r="D132" s="411"/>
      <c r="E132" s="411"/>
      <c r="F132" s="411"/>
      <c r="G132" s="411"/>
      <c r="H132" s="411"/>
      <c r="I132" s="411"/>
      <c r="J132" s="411"/>
      <c r="K132" s="411"/>
      <c r="L132" s="411"/>
      <c r="M132" s="411"/>
      <c r="N132" s="411"/>
      <c r="O132" s="411"/>
      <c r="P132" s="411"/>
      <c r="Q132" s="411"/>
      <c r="R132" s="411"/>
      <c r="S132" s="411"/>
      <c r="T132" s="411"/>
      <c r="U132" s="411"/>
      <c r="V132" s="411"/>
      <c r="W132" s="411"/>
      <c r="X132" s="411"/>
      <c r="Y132" s="419"/>
      <c r="Z132" s="419"/>
      <c r="AA132" s="419"/>
      <c r="AB132" s="419"/>
      <c r="AC132" s="419"/>
      <c r="AD132" s="419"/>
      <c r="AE132" s="419"/>
      <c r="AF132" s="419"/>
      <c r="AG132" s="419"/>
      <c r="AH132" s="419"/>
      <c r="AI132" s="419"/>
      <c r="AJ132" s="419"/>
      <c r="AK132" s="419"/>
      <c r="AL132" s="419"/>
      <c r="AM132" s="419"/>
      <c r="AN132" s="419"/>
      <c r="AO132" s="419"/>
      <c r="AP132" s="419"/>
      <c r="AQ132" s="419"/>
    </row>
    <row r="133" spans="1:43" customFormat="1" x14ac:dyDescent="0.15">
      <c r="A133" s="411"/>
      <c r="B133" s="411"/>
      <c r="C133" s="411"/>
      <c r="D133" s="411"/>
      <c r="E133" s="411"/>
      <c r="F133" s="411"/>
      <c r="G133" s="411"/>
      <c r="H133" s="411"/>
      <c r="I133" s="411"/>
      <c r="J133" s="411"/>
      <c r="K133" s="411"/>
      <c r="L133" s="411"/>
      <c r="M133" s="411"/>
      <c r="N133" s="411"/>
      <c r="O133" s="411"/>
      <c r="P133" s="411"/>
      <c r="Q133" s="411"/>
      <c r="R133" s="411"/>
      <c r="S133" s="411"/>
      <c r="T133" s="411"/>
      <c r="U133" s="411"/>
      <c r="V133" s="411"/>
      <c r="W133" s="411"/>
      <c r="X133" s="411"/>
      <c r="Y133" s="419"/>
      <c r="Z133" s="419"/>
      <c r="AA133" s="419"/>
      <c r="AB133" s="419"/>
      <c r="AC133" s="419"/>
      <c r="AD133" s="419"/>
      <c r="AE133" s="419"/>
      <c r="AF133" s="419"/>
      <c r="AG133" s="419"/>
      <c r="AH133" s="419"/>
      <c r="AI133" s="419"/>
      <c r="AJ133" s="419"/>
      <c r="AK133" s="419"/>
      <c r="AL133" s="419"/>
      <c r="AM133" s="419"/>
      <c r="AN133" s="419"/>
      <c r="AO133" s="419"/>
      <c r="AP133" s="419"/>
      <c r="AQ133" s="419"/>
    </row>
    <row r="134" spans="1:43" customFormat="1" x14ac:dyDescent="0.15">
      <c r="A134" s="411"/>
      <c r="B134" s="411"/>
      <c r="C134" s="411"/>
      <c r="D134" s="411"/>
      <c r="E134" s="411"/>
      <c r="F134" s="411"/>
      <c r="G134" s="411"/>
      <c r="H134" s="411"/>
      <c r="I134" s="411"/>
      <c r="J134" s="411"/>
      <c r="K134" s="411"/>
      <c r="L134" s="411"/>
      <c r="M134" s="411"/>
      <c r="N134" s="411"/>
      <c r="O134" s="411"/>
      <c r="P134" s="411"/>
      <c r="Q134" s="411"/>
      <c r="R134" s="411"/>
      <c r="S134" s="411"/>
      <c r="T134" s="411"/>
      <c r="U134" s="411"/>
      <c r="V134" s="411"/>
      <c r="W134" s="411"/>
      <c r="X134" s="411"/>
      <c r="Y134" s="419"/>
      <c r="Z134" s="419"/>
      <c r="AA134" s="419"/>
      <c r="AB134" s="419"/>
      <c r="AC134" s="419"/>
      <c r="AD134" s="419"/>
      <c r="AE134" s="419"/>
      <c r="AF134" s="419"/>
      <c r="AG134" s="419"/>
      <c r="AH134" s="419"/>
      <c r="AI134" s="419"/>
      <c r="AJ134" s="419"/>
      <c r="AK134" s="419"/>
      <c r="AL134" s="419"/>
      <c r="AM134" s="419"/>
      <c r="AN134" s="419"/>
      <c r="AO134" s="419"/>
      <c r="AP134" s="419"/>
      <c r="AQ134" s="419"/>
    </row>
    <row r="135" spans="1:43" customFormat="1" x14ac:dyDescent="0.15">
      <c r="A135" s="411"/>
      <c r="B135" s="411"/>
      <c r="C135" s="411"/>
      <c r="D135" s="411"/>
      <c r="E135" s="411"/>
      <c r="F135" s="411"/>
      <c r="G135" s="411"/>
      <c r="H135" s="411"/>
      <c r="I135" s="411"/>
      <c r="J135" s="411"/>
      <c r="K135" s="411"/>
      <c r="L135" s="411"/>
      <c r="M135" s="411"/>
      <c r="N135" s="411"/>
      <c r="O135" s="411"/>
      <c r="P135" s="411"/>
      <c r="Q135" s="411"/>
      <c r="R135" s="411"/>
      <c r="S135" s="411"/>
      <c r="T135" s="411"/>
      <c r="U135" s="411"/>
      <c r="V135" s="411"/>
      <c r="W135" s="411"/>
      <c r="X135" s="411"/>
      <c r="Y135" s="419"/>
      <c r="Z135" s="419"/>
      <c r="AA135" s="419"/>
      <c r="AB135" s="419"/>
      <c r="AC135" s="419"/>
      <c r="AD135" s="419"/>
      <c r="AE135" s="419"/>
      <c r="AF135" s="419"/>
      <c r="AG135" s="419"/>
      <c r="AH135" s="419"/>
      <c r="AI135" s="419"/>
      <c r="AJ135" s="419"/>
      <c r="AK135" s="419"/>
      <c r="AL135" s="419"/>
      <c r="AM135" s="419"/>
      <c r="AN135" s="419"/>
      <c r="AO135" s="419"/>
      <c r="AP135" s="419"/>
      <c r="AQ135" s="419"/>
    </row>
    <row r="136" spans="1:43" customFormat="1" x14ac:dyDescent="0.15">
      <c r="A136" s="411"/>
      <c r="B136" s="411"/>
      <c r="C136" s="411"/>
      <c r="D136" s="411"/>
      <c r="E136" s="411"/>
      <c r="F136" s="411"/>
      <c r="G136" s="411"/>
      <c r="H136" s="411"/>
      <c r="I136" s="411"/>
      <c r="J136" s="411"/>
      <c r="K136" s="411"/>
      <c r="L136" s="411"/>
      <c r="M136" s="411"/>
      <c r="N136" s="411"/>
      <c r="O136" s="411"/>
      <c r="P136" s="411"/>
      <c r="Q136" s="411"/>
      <c r="R136" s="411"/>
      <c r="S136" s="411"/>
      <c r="T136" s="411"/>
      <c r="U136" s="411"/>
      <c r="V136" s="411"/>
      <c r="W136" s="411"/>
      <c r="X136" s="411"/>
      <c r="Y136" s="419"/>
      <c r="Z136" s="419"/>
      <c r="AA136" s="419"/>
      <c r="AB136" s="419"/>
      <c r="AC136" s="419"/>
      <c r="AD136" s="419"/>
      <c r="AE136" s="419"/>
      <c r="AF136" s="419"/>
      <c r="AG136" s="419"/>
      <c r="AH136" s="419"/>
      <c r="AI136" s="419"/>
      <c r="AJ136" s="419"/>
      <c r="AK136" s="419"/>
      <c r="AL136" s="419"/>
      <c r="AM136" s="419"/>
      <c r="AN136" s="419"/>
      <c r="AO136" s="419"/>
      <c r="AP136" s="419"/>
      <c r="AQ136" s="419"/>
    </row>
    <row r="137" spans="1:43" customFormat="1" x14ac:dyDescent="0.15">
      <c r="A137" s="411"/>
      <c r="B137" s="411"/>
      <c r="C137" s="411"/>
      <c r="D137" s="411"/>
      <c r="E137" s="411"/>
      <c r="F137" s="411"/>
      <c r="G137" s="411"/>
      <c r="H137" s="411"/>
      <c r="I137" s="411"/>
      <c r="J137" s="411"/>
      <c r="K137" s="411"/>
      <c r="L137" s="411"/>
      <c r="M137" s="411"/>
      <c r="N137" s="411"/>
      <c r="O137" s="411"/>
      <c r="P137" s="411"/>
      <c r="Q137" s="411"/>
      <c r="R137" s="411"/>
      <c r="S137" s="411"/>
      <c r="T137" s="411"/>
      <c r="U137" s="411"/>
      <c r="V137" s="411"/>
      <c r="W137" s="411"/>
      <c r="X137" s="411"/>
      <c r="Y137" s="419"/>
      <c r="Z137" s="419"/>
      <c r="AA137" s="419"/>
      <c r="AB137" s="419"/>
      <c r="AC137" s="419"/>
      <c r="AD137" s="419"/>
      <c r="AE137" s="419"/>
      <c r="AF137" s="419"/>
      <c r="AG137" s="419"/>
      <c r="AH137" s="419"/>
      <c r="AI137" s="419"/>
      <c r="AJ137" s="419"/>
      <c r="AK137" s="419"/>
      <c r="AL137" s="419"/>
      <c r="AM137" s="419"/>
      <c r="AN137" s="419"/>
      <c r="AO137" s="419"/>
      <c r="AP137" s="419"/>
      <c r="AQ137" s="419"/>
    </row>
    <row r="138" spans="1:43" customFormat="1" x14ac:dyDescent="0.15">
      <c r="A138" s="411"/>
      <c r="B138" s="411"/>
      <c r="C138" s="411"/>
      <c r="D138" s="411"/>
      <c r="E138" s="411"/>
      <c r="F138" s="411"/>
      <c r="G138" s="411"/>
      <c r="H138" s="411"/>
      <c r="I138" s="411"/>
      <c r="J138" s="411"/>
      <c r="K138" s="411"/>
      <c r="L138" s="411"/>
      <c r="M138" s="411"/>
      <c r="N138" s="411"/>
      <c r="O138" s="411"/>
      <c r="P138" s="411"/>
      <c r="Q138" s="411"/>
      <c r="R138" s="411"/>
      <c r="S138" s="411"/>
      <c r="T138" s="411"/>
      <c r="U138" s="411"/>
      <c r="V138" s="411"/>
      <c r="W138" s="411"/>
      <c r="X138" s="411"/>
      <c r="Y138" s="419"/>
      <c r="Z138" s="419"/>
      <c r="AA138" s="419"/>
      <c r="AB138" s="419"/>
      <c r="AC138" s="419"/>
      <c r="AD138" s="419"/>
      <c r="AE138" s="419"/>
      <c r="AF138" s="419"/>
      <c r="AG138" s="419"/>
      <c r="AH138" s="419"/>
      <c r="AI138" s="419"/>
      <c r="AJ138" s="419"/>
      <c r="AK138" s="419"/>
      <c r="AL138" s="419"/>
      <c r="AM138" s="419"/>
      <c r="AN138" s="419"/>
      <c r="AO138" s="419"/>
      <c r="AP138" s="419"/>
      <c r="AQ138" s="419"/>
    </row>
    <row r="139" spans="1:43" customFormat="1" x14ac:dyDescent="0.15">
      <c r="A139" s="411"/>
      <c r="B139" s="411"/>
      <c r="C139" s="411"/>
      <c r="D139" s="411"/>
      <c r="E139" s="411"/>
      <c r="F139" s="411"/>
      <c r="G139" s="411"/>
      <c r="H139" s="411"/>
      <c r="I139" s="411"/>
      <c r="J139" s="411"/>
      <c r="K139" s="411"/>
      <c r="L139" s="411"/>
      <c r="M139" s="411"/>
      <c r="N139" s="411"/>
      <c r="O139" s="411"/>
      <c r="P139" s="411"/>
      <c r="Q139" s="411"/>
      <c r="R139" s="411"/>
      <c r="S139" s="411"/>
      <c r="T139" s="411"/>
      <c r="U139" s="411"/>
      <c r="V139" s="411"/>
      <c r="W139" s="411"/>
      <c r="X139" s="411"/>
      <c r="Y139" s="419"/>
      <c r="Z139" s="419"/>
      <c r="AA139" s="419"/>
      <c r="AB139" s="419"/>
      <c r="AC139" s="419"/>
      <c r="AD139" s="419"/>
      <c r="AE139" s="419"/>
      <c r="AF139" s="419"/>
      <c r="AG139" s="419"/>
      <c r="AH139" s="419"/>
      <c r="AI139" s="419"/>
      <c r="AJ139" s="419"/>
      <c r="AK139" s="419"/>
      <c r="AL139" s="419"/>
      <c r="AM139" s="419"/>
      <c r="AN139" s="419"/>
      <c r="AO139" s="419"/>
      <c r="AP139" s="419"/>
      <c r="AQ139" s="419"/>
    </row>
    <row r="140" spans="1:43" customFormat="1" x14ac:dyDescent="0.15">
      <c r="A140" s="411"/>
      <c r="B140" s="411"/>
      <c r="C140" s="411"/>
      <c r="D140" s="411"/>
      <c r="E140" s="411"/>
      <c r="F140" s="411"/>
      <c r="G140" s="411"/>
      <c r="H140" s="411"/>
      <c r="I140" s="411"/>
      <c r="J140" s="411"/>
      <c r="K140" s="411"/>
      <c r="L140" s="411"/>
      <c r="M140" s="411"/>
      <c r="N140" s="411"/>
      <c r="O140" s="411"/>
      <c r="P140" s="411"/>
      <c r="Q140" s="411"/>
      <c r="R140" s="411"/>
      <c r="S140" s="411"/>
      <c r="T140" s="411"/>
      <c r="U140" s="411"/>
      <c r="V140" s="411"/>
      <c r="W140" s="411"/>
      <c r="X140" s="411"/>
      <c r="Y140" s="419"/>
      <c r="Z140" s="419"/>
      <c r="AA140" s="419"/>
      <c r="AB140" s="419"/>
      <c r="AC140" s="419"/>
      <c r="AD140" s="419"/>
      <c r="AE140" s="419"/>
      <c r="AF140" s="419"/>
      <c r="AG140" s="419"/>
      <c r="AH140" s="419"/>
      <c r="AI140" s="419"/>
      <c r="AJ140" s="419"/>
      <c r="AK140" s="419"/>
      <c r="AL140" s="419"/>
      <c r="AM140" s="419"/>
      <c r="AN140" s="419"/>
      <c r="AO140" s="419"/>
      <c r="AP140" s="419"/>
      <c r="AQ140" s="419"/>
    </row>
    <row r="141" spans="1:43" customFormat="1" x14ac:dyDescent="0.15">
      <c r="A141" s="411"/>
      <c r="B141" s="411"/>
      <c r="C141" s="411"/>
      <c r="D141" s="411"/>
      <c r="E141" s="411"/>
      <c r="F141" s="411"/>
      <c r="G141" s="411"/>
      <c r="H141" s="411"/>
      <c r="I141" s="411"/>
      <c r="J141" s="411"/>
      <c r="K141" s="411"/>
      <c r="L141" s="411"/>
      <c r="M141" s="411"/>
      <c r="N141" s="411"/>
      <c r="O141" s="411"/>
      <c r="P141" s="411"/>
      <c r="Q141" s="411"/>
      <c r="R141" s="411"/>
      <c r="S141" s="411"/>
      <c r="T141" s="411"/>
      <c r="U141" s="411"/>
      <c r="V141" s="411"/>
      <c r="W141" s="411"/>
      <c r="X141" s="411"/>
      <c r="Y141" s="419"/>
      <c r="Z141" s="419"/>
      <c r="AA141" s="419"/>
      <c r="AB141" s="419"/>
      <c r="AC141" s="419"/>
      <c r="AD141" s="419"/>
      <c r="AE141" s="419"/>
      <c r="AF141" s="419"/>
      <c r="AG141" s="419"/>
      <c r="AH141" s="419"/>
      <c r="AI141" s="419"/>
      <c r="AJ141" s="419"/>
      <c r="AK141" s="419"/>
      <c r="AL141" s="419"/>
      <c r="AM141" s="419"/>
      <c r="AN141" s="419"/>
      <c r="AO141" s="419"/>
      <c r="AP141" s="419"/>
      <c r="AQ141" s="419"/>
    </row>
    <row r="142" spans="1:43" customFormat="1" x14ac:dyDescent="0.15">
      <c r="A142" s="411"/>
      <c r="B142" s="411"/>
      <c r="C142" s="411"/>
      <c r="D142" s="411"/>
      <c r="E142" s="411"/>
      <c r="F142" s="411"/>
      <c r="G142" s="411"/>
      <c r="H142" s="411"/>
      <c r="I142" s="411"/>
      <c r="J142" s="411"/>
      <c r="K142" s="411"/>
      <c r="L142" s="411"/>
      <c r="M142" s="411"/>
      <c r="N142" s="411"/>
      <c r="O142" s="411"/>
      <c r="P142" s="411"/>
      <c r="Q142" s="411"/>
      <c r="R142" s="411"/>
      <c r="S142" s="411"/>
      <c r="T142" s="411"/>
      <c r="U142" s="411"/>
      <c r="V142" s="411"/>
      <c r="W142" s="411"/>
      <c r="X142" s="411"/>
      <c r="Y142" s="419"/>
      <c r="Z142" s="419"/>
      <c r="AA142" s="419"/>
      <c r="AB142" s="419"/>
      <c r="AC142" s="419"/>
      <c r="AD142" s="419"/>
      <c r="AE142" s="419"/>
      <c r="AF142" s="419"/>
      <c r="AG142" s="419"/>
      <c r="AH142" s="419"/>
      <c r="AI142" s="419"/>
      <c r="AJ142" s="419"/>
      <c r="AK142" s="419"/>
      <c r="AL142" s="419"/>
      <c r="AM142" s="419"/>
      <c r="AN142" s="419"/>
      <c r="AO142" s="419"/>
      <c r="AP142" s="419"/>
      <c r="AQ142" s="419"/>
    </row>
    <row r="143" spans="1:43" customFormat="1" x14ac:dyDescent="0.15">
      <c r="A143" s="411"/>
      <c r="B143" s="411"/>
      <c r="C143" s="411"/>
      <c r="D143" s="411"/>
      <c r="E143" s="411"/>
      <c r="F143" s="411"/>
      <c r="G143" s="411"/>
      <c r="H143" s="411"/>
      <c r="I143" s="411"/>
      <c r="J143" s="411"/>
      <c r="K143" s="411"/>
      <c r="L143" s="411"/>
      <c r="M143" s="411"/>
      <c r="N143" s="411"/>
      <c r="O143" s="411"/>
      <c r="P143" s="411"/>
      <c r="Q143" s="411"/>
      <c r="R143" s="411"/>
      <c r="S143" s="411"/>
      <c r="T143" s="411"/>
      <c r="U143" s="411"/>
      <c r="V143" s="411"/>
      <c r="W143" s="411"/>
      <c r="X143" s="411"/>
      <c r="Y143" s="419"/>
      <c r="Z143" s="419"/>
      <c r="AA143" s="419"/>
      <c r="AB143" s="419"/>
      <c r="AC143" s="419"/>
      <c r="AD143" s="419"/>
      <c r="AE143" s="419"/>
      <c r="AF143" s="419"/>
      <c r="AG143" s="419"/>
      <c r="AH143" s="419"/>
      <c r="AI143" s="419"/>
      <c r="AJ143" s="419"/>
      <c r="AK143" s="419"/>
      <c r="AL143" s="419"/>
      <c r="AM143" s="419"/>
      <c r="AN143" s="419"/>
      <c r="AO143" s="419"/>
      <c r="AP143" s="419"/>
      <c r="AQ143" s="419"/>
    </row>
    <row r="144" spans="1:43" customFormat="1" x14ac:dyDescent="0.15">
      <c r="A144" s="411"/>
      <c r="B144" s="411"/>
      <c r="C144" s="411"/>
      <c r="D144" s="411"/>
      <c r="E144" s="411"/>
      <c r="F144" s="411"/>
      <c r="G144" s="411"/>
      <c r="H144" s="411"/>
      <c r="I144" s="411"/>
      <c r="J144" s="411"/>
      <c r="K144" s="411"/>
      <c r="L144" s="411"/>
      <c r="M144" s="411"/>
      <c r="N144" s="411"/>
      <c r="O144" s="411"/>
      <c r="P144" s="411"/>
      <c r="Q144" s="411"/>
      <c r="R144" s="411"/>
      <c r="S144" s="411"/>
      <c r="T144" s="411"/>
      <c r="U144" s="411"/>
      <c r="V144" s="411"/>
      <c r="W144" s="411"/>
      <c r="X144" s="411"/>
      <c r="Y144" s="419"/>
      <c r="Z144" s="419"/>
      <c r="AA144" s="419"/>
      <c r="AB144" s="419"/>
      <c r="AC144" s="419"/>
      <c r="AD144" s="419"/>
      <c r="AE144" s="419"/>
      <c r="AF144" s="419"/>
      <c r="AG144" s="419"/>
      <c r="AH144" s="419"/>
      <c r="AI144" s="419"/>
      <c r="AJ144" s="419"/>
      <c r="AK144" s="419"/>
      <c r="AL144" s="419"/>
      <c r="AM144" s="419"/>
      <c r="AN144" s="419"/>
      <c r="AO144" s="419"/>
      <c r="AP144" s="419"/>
      <c r="AQ144" s="419"/>
    </row>
    <row r="145" spans="1:43" customFormat="1" x14ac:dyDescent="0.15">
      <c r="A145" s="411"/>
      <c r="B145" s="411"/>
      <c r="C145" s="411"/>
      <c r="D145" s="411"/>
      <c r="E145" s="411"/>
      <c r="F145" s="411"/>
      <c r="G145" s="411"/>
      <c r="H145" s="411"/>
      <c r="I145" s="411"/>
      <c r="J145" s="411"/>
      <c r="K145" s="411"/>
      <c r="L145" s="411"/>
      <c r="M145" s="411"/>
      <c r="N145" s="411"/>
      <c r="O145" s="411"/>
      <c r="P145" s="411"/>
      <c r="Q145" s="411"/>
      <c r="R145" s="411"/>
      <c r="S145" s="411"/>
      <c r="T145" s="411"/>
      <c r="U145" s="411"/>
      <c r="V145" s="411"/>
      <c r="W145" s="411"/>
      <c r="X145" s="411"/>
      <c r="Y145" s="419"/>
      <c r="Z145" s="419"/>
      <c r="AA145" s="419"/>
      <c r="AB145" s="419"/>
      <c r="AC145" s="419"/>
      <c r="AD145" s="419"/>
      <c r="AE145" s="419"/>
      <c r="AF145" s="419"/>
      <c r="AG145" s="419"/>
      <c r="AH145" s="419"/>
      <c r="AI145" s="419"/>
      <c r="AJ145" s="419"/>
      <c r="AK145" s="419"/>
      <c r="AL145" s="419"/>
      <c r="AM145" s="419"/>
      <c r="AN145" s="419"/>
      <c r="AO145" s="419"/>
      <c r="AP145" s="419"/>
      <c r="AQ145" s="419"/>
    </row>
    <row r="146" spans="1:43" customFormat="1" x14ac:dyDescent="0.15">
      <c r="A146" s="411"/>
      <c r="B146" s="411"/>
      <c r="C146" s="411"/>
      <c r="D146" s="411"/>
      <c r="E146" s="411"/>
      <c r="F146" s="411"/>
      <c r="G146" s="411"/>
      <c r="H146" s="411"/>
      <c r="I146" s="411"/>
      <c r="J146" s="411"/>
      <c r="K146" s="411"/>
      <c r="L146" s="411"/>
      <c r="M146" s="411"/>
      <c r="N146" s="411"/>
      <c r="O146" s="411"/>
      <c r="P146" s="411"/>
      <c r="Q146" s="411"/>
      <c r="R146" s="411"/>
      <c r="S146" s="411"/>
      <c r="T146" s="411"/>
      <c r="U146" s="411"/>
      <c r="V146" s="411"/>
      <c r="W146" s="411"/>
      <c r="X146" s="411"/>
      <c r="Y146" s="419"/>
      <c r="Z146" s="419"/>
      <c r="AA146" s="419"/>
      <c r="AB146" s="419"/>
      <c r="AC146" s="419"/>
      <c r="AD146" s="419"/>
      <c r="AE146" s="419"/>
      <c r="AF146" s="419"/>
      <c r="AG146" s="419"/>
      <c r="AH146" s="419"/>
      <c r="AI146" s="419"/>
      <c r="AJ146" s="419"/>
      <c r="AK146" s="419"/>
      <c r="AL146" s="419"/>
      <c r="AM146" s="419"/>
      <c r="AN146" s="419"/>
      <c r="AO146" s="419"/>
      <c r="AP146" s="419"/>
      <c r="AQ146" s="419"/>
    </row>
    <row r="147" spans="1:43" customFormat="1" x14ac:dyDescent="0.15">
      <c r="A147" s="411"/>
      <c r="B147" s="411"/>
      <c r="C147" s="411"/>
      <c r="D147" s="411"/>
      <c r="E147" s="411"/>
      <c r="F147" s="411"/>
      <c r="G147" s="411"/>
      <c r="H147" s="411"/>
      <c r="I147" s="411"/>
      <c r="J147" s="411"/>
      <c r="K147" s="411"/>
      <c r="L147" s="411"/>
      <c r="M147" s="411"/>
      <c r="N147" s="411"/>
      <c r="O147" s="411"/>
      <c r="P147" s="411"/>
      <c r="Q147" s="411"/>
      <c r="R147" s="411"/>
      <c r="S147" s="411"/>
      <c r="T147" s="411"/>
      <c r="U147" s="411"/>
      <c r="V147" s="411"/>
      <c r="W147" s="411"/>
      <c r="X147" s="411"/>
      <c r="Y147" s="419"/>
      <c r="Z147" s="419"/>
      <c r="AA147" s="419"/>
      <c r="AB147" s="419"/>
      <c r="AC147" s="419"/>
      <c r="AD147" s="419"/>
      <c r="AE147" s="419"/>
      <c r="AF147" s="419"/>
      <c r="AG147" s="419"/>
      <c r="AH147" s="419"/>
      <c r="AI147" s="419"/>
      <c r="AJ147" s="419"/>
      <c r="AK147" s="419"/>
      <c r="AL147" s="419"/>
      <c r="AM147" s="419"/>
      <c r="AN147" s="419"/>
      <c r="AO147" s="419"/>
      <c r="AP147" s="419"/>
      <c r="AQ147" s="419"/>
    </row>
    <row r="148" spans="1:43" customFormat="1" x14ac:dyDescent="0.15">
      <c r="A148" s="411"/>
      <c r="B148" s="411"/>
      <c r="C148" s="411"/>
      <c r="D148" s="411"/>
      <c r="E148" s="411"/>
      <c r="F148" s="411"/>
      <c r="G148" s="411"/>
      <c r="H148" s="411"/>
      <c r="I148" s="411"/>
      <c r="J148" s="411"/>
      <c r="K148" s="411"/>
      <c r="L148" s="411"/>
      <c r="M148" s="411"/>
      <c r="N148" s="411"/>
      <c r="O148" s="411"/>
      <c r="P148" s="411"/>
      <c r="Q148" s="411"/>
      <c r="R148" s="411"/>
      <c r="S148" s="411"/>
      <c r="T148" s="411"/>
      <c r="U148" s="411"/>
      <c r="V148" s="411"/>
      <c r="W148" s="411"/>
      <c r="X148" s="411"/>
      <c r="Y148" s="419"/>
      <c r="Z148" s="419"/>
      <c r="AA148" s="419"/>
      <c r="AB148" s="419"/>
      <c r="AC148" s="419"/>
      <c r="AD148" s="419"/>
      <c r="AE148" s="419"/>
      <c r="AF148" s="419"/>
      <c r="AG148" s="419"/>
      <c r="AH148" s="419"/>
      <c r="AI148" s="419"/>
      <c r="AJ148" s="419"/>
      <c r="AK148" s="419"/>
      <c r="AL148" s="419"/>
      <c r="AM148" s="419"/>
      <c r="AN148" s="419"/>
      <c r="AO148" s="419"/>
      <c r="AP148" s="419"/>
      <c r="AQ148" s="419"/>
    </row>
    <row r="149" spans="1:43" customFormat="1" x14ac:dyDescent="0.15">
      <c r="A149" s="411"/>
      <c r="B149" s="411"/>
      <c r="C149" s="411"/>
      <c r="D149" s="411"/>
      <c r="E149" s="411"/>
      <c r="F149" s="411"/>
      <c r="G149" s="411"/>
      <c r="H149" s="411"/>
      <c r="I149" s="411"/>
      <c r="J149" s="411"/>
      <c r="K149" s="411"/>
      <c r="L149" s="411"/>
      <c r="M149" s="411"/>
      <c r="N149" s="411"/>
      <c r="O149" s="411"/>
      <c r="P149" s="411"/>
      <c r="Q149" s="411"/>
      <c r="R149" s="411"/>
      <c r="S149" s="411"/>
      <c r="T149" s="411"/>
      <c r="U149" s="411"/>
      <c r="V149" s="411"/>
      <c r="W149" s="411"/>
      <c r="X149" s="411"/>
      <c r="Y149" s="419"/>
      <c r="Z149" s="419"/>
      <c r="AA149" s="419"/>
      <c r="AB149" s="419"/>
      <c r="AC149" s="419"/>
      <c r="AD149" s="419"/>
      <c r="AE149" s="419"/>
      <c r="AF149" s="419"/>
      <c r="AG149" s="419"/>
      <c r="AH149" s="419"/>
      <c r="AI149" s="419"/>
      <c r="AJ149" s="419"/>
      <c r="AK149" s="419"/>
      <c r="AL149" s="419"/>
      <c r="AM149" s="419"/>
      <c r="AN149" s="419"/>
      <c r="AO149" s="419"/>
      <c r="AP149" s="419"/>
      <c r="AQ149" s="419"/>
    </row>
    <row r="150" spans="1:43" customFormat="1" x14ac:dyDescent="0.15">
      <c r="A150" s="411"/>
      <c r="B150" s="411"/>
      <c r="C150" s="411"/>
      <c r="D150" s="411"/>
      <c r="E150" s="411"/>
      <c r="F150" s="411"/>
      <c r="G150" s="411"/>
      <c r="H150" s="411"/>
      <c r="I150" s="411"/>
      <c r="J150" s="411"/>
      <c r="K150" s="411"/>
      <c r="L150" s="411"/>
      <c r="M150" s="411"/>
      <c r="N150" s="411"/>
      <c r="O150" s="411"/>
      <c r="P150" s="411"/>
      <c r="Q150" s="411"/>
      <c r="R150" s="411"/>
      <c r="S150" s="411"/>
      <c r="T150" s="411"/>
      <c r="U150" s="411"/>
      <c r="V150" s="411"/>
      <c r="W150" s="411"/>
      <c r="X150" s="411"/>
      <c r="Y150" s="419"/>
      <c r="Z150" s="419"/>
      <c r="AA150" s="419"/>
      <c r="AB150" s="419"/>
      <c r="AC150" s="419"/>
      <c r="AD150" s="419"/>
      <c r="AE150" s="419"/>
      <c r="AF150" s="419"/>
      <c r="AG150" s="419"/>
      <c r="AH150" s="419"/>
      <c r="AI150" s="419"/>
      <c r="AJ150" s="419"/>
      <c r="AK150" s="419"/>
      <c r="AL150" s="419"/>
      <c r="AM150" s="419"/>
      <c r="AN150" s="419"/>
      <c r="AO150" s="419"/>
      <c r="AP150" s="419"/>
      <c r="AQ150" s="419"/>
    </row>
    <row r="151" spans="1:43" customFormat="1" x14ac:dyDescent="0.15">
      <c r="A151" s="411"/>
      <c r="B151" s="411"/>
      <c r="C151" s="411"/>
      <c r="D151" s="411"/>
      <c r="E151" s="411"/>
      <c r="F151" s="411"/>
      <c r="G151" s="411"/>
      <c r="H151" s="411"/>
      <c r="I151" s="411"/>
      <c r="J151" s="411"/>
      <c r="K151" s="411"/>
      <c r="L151" s="411"/>
      <c r="M151" s="411"/>
      <c r="N151" s="411"/>
      <c r="O151" s="411"/>
      <c r="P151" s="411"/>
      <c r="Q151" s="411"/>
      <c r="R151" s="411"/>
      <c r="S151" s="411"/>
      <c r="T151" s="411"/>
      <c r="U151" s="411"/>
      <c r="V151" s="411"/>
      <c r="W151" s="411"/>
      <c r="X151" s="411"/>
      <c r="Y151" s="419"/>
      <c r="Z151" s="419"/>
      <c r="AA151" s="419"/>
      <c r="AB151" s="419"/>
      <c r="AC151" s="419"/>
      <c r="AD151" s="419"/>
      <c r="AE151" s="419"/>
      <c r="AF151" s="419"/>
      <c r="AG151" s="419"/>
      <c r="AH151" s="419"/>
      <c r="AI151" s="419"/>
      <c r="AJ151" s="419"/>
      <c r="AK151" s="419"/>
      <c r="AL151" s="419"/>
      <c r="AM151" s="419"/>
      <c r="AN151" s="419"/>
      <c r="AO151" s="419"/>
      <c r="AP151" s="419"/>
      <c r="AQ151" s="419"/>
    </row>
    <row r="152" spans="1:43" customFormat="1" x14ac:dyDescent="0.15">
      <c r="A152" s="411"/>
      <c r="B152" s="411"/>
      <c r="C152" s="411"/>
      <c r="D152" s="411"/>
      <c r="E152" s="411"/>
      <c r="F152" s="411"/>
      <c r="G152" s="411"/>
      <c r="H152" s="411"/>
      <c r="I152" s="411"/>
      <c r="J152" s="411"/>
      <c r="K152" s="411"/>
      <c r="L152" s="411"/>
      <c r="M152" s="411"/>
      <c r="N152" s="411"/>
      <c r="O152" s="411"/>
      <c r="P152" s="411"/>
      <c r="Q152" s="411"/>
      <c r="R152" s="411"/>
      <c r="S152" s="411"/>
      <c r="T152" s="411"/>
      <c r="U152" s="411"/>
      <c r="V152" s="411"/>
      <c r="W152" s="411"/>
      <c r="X152" s="411"/>
      <c r="Y152" s="419"/>
      <c r="Z152" s="419"/>
      <c r="AA152" s="419"/>
      <c r="AB152" s="419"/>
      <c r="AC152" s="419"/>
      <c r="AD152" s="419"/>
      <c r="AE152" s="419"/>
      <c r="AF152" s="419"/>
      <c r="AG152" s="419"/>
      <c r="AH152" s="419"/>
      <c r="AI152" s="419"/>
      <c r="AJ152" s="419"/>
      <c r="AK152" s="419"/>
      <c r="AL152" s="419"/>
      <c r="AM152" s="419"/>
      <c r="AN152" s="419"/>
      <c r="AO152" s="419"/>
      <c r="AP152" s="419"/>
      <c r="AQ152" s="419"/>
    </row>
    <row r="153" spans="1:43" customFormat="1" x14ac:dyDescent="0.15">
      <c r="A153" s="411"/>
      <c r="B153" s="411"/>
      <c r="C153" s="411"/>
      <c r="D153" s="411"/>
      <c r="E153" s="411"/>
      <c r="F153" s="411"/>
      <c r="G153" s="411"/>
      <c r="H153" s="411"/>
      <c r="I153" s="411"/>
      <c r="J153" s="411"/>
      <c r="K153" s="411"/>
      <c r="L153" s="411"/>
      <c r="M153" s="411"/>
      <c r="N153" s="411"/>
      <c r="O153" s="411"/>
      <c r="P153" s="411"/>
      <c r="Q153" s="411"/>
      <c r="R153" s="411"/>
      <c r="S153" s="411"/>
      <c r="T153" s="411"/>
      <c r="U153" s="411"/>
      <c r="V153" s="411"/>
      <c r="W153" s="411"/>
      <c r="X153" s="411"/>
      <c r="Y153" s="419"/>
      <c r="Z153" s="419"/>
      <c r="AA153" s="419"/>
      <c r="AB153" s="419"/>
      <c r="AC153" s="419"/>
      <c r="AD153" s="419"/>
      <c r="AE153" s="419"/>
      <c r="AF153" s="419"/>
      <c r="AG153" s="419"/>
      <c r="AH153" s="419"/>
      <c r="AI153" s="419"/>
      <c r="AJ153" s="419"/>
      <c r="AK153" s="419"/>
      <c r="AL153" s="419"/>
      <c r="AM153" s="419"/>
      <c r="AN153" s="419"/>
      <c r="AO153" s="419"/>
      <c r="AP153" s="419"/>
      <c r="AQ153" s="419"/>
    </row>
    <row r="154" spans="1:43" customFormat="1" x14ac:dyDescent="0.15">
      <c r="A154" s="411"/>
      <c r="B154" s="411"/>
      <c r="C154" s="411"/>
      <c r="D154" s="411"/>
      <c r="E154" s="411"/>
      <c r="F154" s="411"/>
      <c r="G154" s="411"/>
      <c r="H154" s="411"/>
      <c r="I154" s="411"/>
      <c r="J154" s="411"/>
      <c r="K154" s="411"/>
      <c r="L154" s="411"/>
      <c r="M154" s="411"/>
      <c r="N154" s="411"/>
      <c r="O154" s="411"/>
      <c r="P154" s="411"/>
      <c r="Q154" s="411"/>
      <c r="R154" s="411"/>
      <c r="S154" s="411"/>
      <c r="T154" s="411"/>
      <c r="U154" s="411"/>
      <c r="V154" s="411"/>
      <c r="W154" s="411"/>
      <c r="X154" s="411"/>
      <c r="Y154" s="419"/>
      <c r="Z154" s="419"/>
      <c r="AA154" s="419"/>
      <c r="AB154" s="419"/>
      <c r="AC154" s="419"/>
      <c r="AD154" s="419"/>
      <c r="AE154" s="419"/>
      <c r="AF154" s="419"/>
      <c r="AG154" s="419"/>
      <c r="AH154" s="419"/>
      <c r="AI154" s="419"/>
      <c r="AJ154" s="419"/>
      <c r="AK154" s="419"/>
      <c r="AL154" s="419"/>
      <c r="AM154" s="419"/>
      <c r="AN154" s="419"/>
      <c r="AO154" s="419"/>
      <c r="AP154" s="419"/>
      <c r="AQ154" s="419"/>
    </row>
    <row r="155" spans="1:43" customFormat="1" x14ac:dyDescent="0.15">
      <c r="A155" s="411"/>
      <c r="B155" s="411"/>
      <c r="C155" s="411"/>
      <c r="D155" s="411"/>
      <c r="E155" s="411"/>
      <c r="F155" s="411"/>
      <c r="G155" s="411"/>
      <c r="H155" s="411"/>
      <c r="I155" s="411"/>
      <c r="J155" s="411"/>
      <c r="K155" s="411"/>
      <c r="L155" s="411"/>
      <c r="M155" s="411"/>
      <c r="N155" s="411"/>
      <c r="O155" s="411"/>
      <c r="P155" s="411"/>
      <c r="Q155" s="411"/>
      <c r="R155" s="411"/>
      <c r="S155" s="411"/>
      <c r="T155" s="411"/>
      <c r="U155" s="411"/>
      <c r="V155" s="411"/>
      <c r="W155" s="411"/>
      <c r="X155" s="411"/>
      <c r="Y155" s="419"/>
      <c r="Z155" s="419"/>
      <c r="AA155" s="419"/>
      <c r="AB155" s="419"/>
      <c r="AC155" s="419"/>
      <c r="AD155" s="419"/>
      <c r="AE155" s="419"/>
      <c r="AF155" s="419"/>
      <c r="AG155" s="419"/>
      <c r="AH155" s="419"/>
      <c r="AI155" s="419"/>
      <c r="AJ155" s="419"/>
      <c r="AK155" s="419"/>
      <c r="AL155" s="419"/>
      <c r="AM155" s="419"/>
      <c r="AN155" s="419"/>
      <c r="AO155" s="419"/>
      <c r="AP155" s="419"/>
      <c r="AQ155" s="419"/>
    </row>
    <row r="156" spans="1:43" customFormat="1" x14ac:dyDescent="0.15">
      <c r="A156" s="411"/>
      <c r="B156" s="411"/>
      <c r="C156" s="411"/>
      <c r="D156" s="411"/>
      <c r="E156" s="411"/>
      <c r="F156" s="411"/>
      <c r="G156" s="411"/>
      <c r="H156" s="411"/>
      <c r="I156" s="411"/>
      <c r="J156" s="411"/>
      <c r="K156" s="411"/>
      <c r="L156" s="411"/>
      <c r="M156" s="411"/>
      <c r="N156" s="411"/>
      <c r="O156" s="411"/>
      <c r="P156" s="411"/>
      <c r="Q156" s="411"/>
      <c r="R156" s="411"/>
      <c r="S156" s="411"/>
      <c r="T156" s="411"/>
      <c r="U156" s="411"/>
      <c r="V156" s="411"/>
      <c r="W156" s="411"/>
      <c r="X156" s="411"/>
      <c r="Y156" s="419"/>
      <c r="Z156" s="419"/>
      <c r="AA156" s="419"/>
      <c r="AB156" s="419"/>
      <c r="AC156" s="419"/>
      <c r="AD156" s="419"/>
      <c r="AE156" s="419"/>
      <c r="AF156" s="419"/>
      <c r="AG156" s="419"/>
      <c r="AH156" s="419"/>
      <c r="AI156" s="419"/>
      <c r="AJ156" s="419"/>
      <c r="AK156" s="419"/>
      <c r="AL156" s="419"/>
      <c r="AM156" s="419"/>
      <c r="AN156" s="419"/>
      <c r="AO156" s="419"/>
      <c r="AP156" s="419"/>
      <c r="AQ156" s="419"/>
    </row>
    <row r="157" spans="1:43" customFormat="1" x14ac:dyDescent="0.15">
      <c r="A157" s="411"/>
      <c r="B157" s="411"/>
      <c r="C157" s="411"/>
      <c r="D157" s="411"/>
      <c r="E157" s="411"/>
      <c r="F157" s="411"/>
      <c r="G157" s="411"/>
      <c r="H157" s="411"/>
      <c r="I157" s="411"/>
      <c r="J157" s="411"/>
      <c r="K157" s="411"/>
      <c r="L157" s="411"/>
      <c r="M157" s="411"/>
      <c r="N157" s="411"/>
      <c r="O157" s="411"/>
      <c r="P157" s="411"/>
      <c r="Q157" s="411"/>
      <c r="R157" s="411"/>
      <c r="S157" s="411"/>
      <c r="T157" s="411"/>
      <c r="U157" s="411"/>
      <c r="V157" s="411"/>
      <c r="W157" s="411"/>
      <c r="X157" s="411"/>
      <c r="Y157" s="419"/>
      <c r="Z157" s="419"/>
      <c r="AA157" s="419"/>
      <c r="AB157" s="419"/>
      <c r="AC157" s="419"/>
      <c r="AD157" s="419"/>
      <c r="AE157" s="419"/>
      <c r="AF157" s="419"/>
      <c r="AG157" s="419"/>
      <c r="AH157" s="419"/>
      <c r="AI157" s="419"/>
      <c r="AJ157" s="419"/>
      <c r="AK157" s="419"/>
      <c r="AL157" s="419"/>
      <c r="AM157" s="419"/>
      <c r="AN157" s="419"/>
      <c r="AO157" s="419"/>
      <c r="AP157" s="419"/>
      <c r="AQ157" s="419"/>
    </row>
    <row r="158" spans="1:43" customFormat="1" x14ac:dyDescent="0.15">
      <c r="A158" s="411"/>
      <c r="B158" s="411"/>
      <c r="C158" s="411"/>
      <c r="D158" s="411"/>
      <c r="E158" s="411"/>
      <c r="F158" s="411"/>
      <c r="G158" s="411"/>
      <c r="H158" s="411"/>
      <c r="I158" s="411"/>
      <c r="J158" s="411"/>
      <c r="K158" s="411"/>
      <c r="L158" s="411"/>
      <c r="M158" s="411"/>
      <c r="N158" s="411"/>
      <c r="O158" s="411"/>
      <c r="P158" s="411"/>
      <c r="Q158" s="411"/>
      <c r="R158" s="411"/>
      <c r="S158" s="411"/>
      <c r="T158" s="411"/>
      <c r="U158" s="411"/>
      <c r="V158" s="411"/>
      <c r="W158" s="411"/>
      <c r="X158" s="411"/>
      <c r="Y158" s="419"/>
      <c r="Z158" s="419"/>
      <c r="AA158" s="419"/>
      <c r="AB158" s="419"/>
      <c r="AC158" s="419"/>
      <c r="AD158" s="419"/>
      <c r="AE158" s="419"/>
      <c r="AF158" s="419"/>
      <c r="AG158" s="419"/>
      <c r="AH158" s="419"/>
      <c r="AI158" s="419"/>
      <c r="AJ158" s="419"/>
      <c r="AK158" s="419"/>
      <c r="AL158" s="419"/>
      <c r="AM158" s="419"/>
      <c r="AN158" s="419"/>
      <c r="AO158" s="419"/>
      <c r="AP158" s="419"/>
      <c r="AQ158" s="419"/>
    </row>
    <row r="159" spans="1:43" customFormat="1" x14ac:dyDescent="0.15">
      <c r="A159" s="411"/>
      <c r="B159" s="411"/>
      <c r="C159" s="411"/>
      <c r="D159" s="411"/>
      <c r="E159" s="411"/>
      <c r="F159" s="411"/>
      <c r="G159" s="411"/>
      <c r="H159" s="411"/>
      <c r="I159" s="411"/>
      <c r="J159" s="411"/>
      <c r="K159" s="411"/>
      <c r="L159" s="411"/>
      <c r="M159" s="411"/>
      <c r="N159" s="411"/>
      <c r="O159" s="411"/>
      <c r="P159" s="411"/>
      <c r="Q159" s="411"/>
      <c r="R159" s="411"/>
      <c r="S159" s="411"/>
      <c r="T159" s="411"/>
      <c r="U159" s="411"/>
      <c r="V159" s="411"/>
      <c r="W159" s="411"/>
      <c r="X159" s="411"/>
      <c r="Y159" s="419"/>
      <c r="Z159" s="419"/>
      <c r="AA159" s="419"/>
      <c r="AB159" s="419"/>
      <c r="AC159" s="419"/>
      <c r="AD159" s="419"/>
      <c r="AE159" s="419"/>
      <c r="AF159" s="419"/>
      <c r="AG159" s="419"/>
      <c r="AH159" s="419"/>
      <c r="AI159" s="419"/>
      <c r="AJ159" s="419"/>
      <c r="AK159" s="419"/>
      <c r="AL159" s="419"/>
      <c r="AM159" s="419"/>
      <c r="AN159" s="419"/>
      <c r="AO159" s="419"/>
      <c r="AP159" s="419"/>
      <c r="AQ159" s="419"/>
    </row>
    <row r="160" spans="1:43" customFormat="1" x14ac:dyDescent="0.15">
      <c r="A160" s="411"/>
      <c r="B160" s="411"/>
      <c r="C160" s="411"/>
      <c r="D160" s="411"/>
      <c r="E160" s="411"/>
      <c r="F160" s="411"/>
      <c r="G160" s="411"/>
      <c r="H160" s="411"/>
      <c r="I160" s="411"/>
      <c r="J160" s="411"/>
      <c r="K160" s="411"/>
      <c r="L160" s="411"/>
      <c r="M160" s="411"/>
      <c r="N160" s="411"/>
      <c r="O160" s="411"/>
      <c r="P160" s="411"/>
      <c r="Q160" s="411"/>
      <c r="R160" s="411"/>
      <c r="S160" s="411"/>
      <c r="T160" s="411"/>
      <c r="U160" s="411"/>
      <c r="V160" s="411"/>
      <c r="W160" s="411"/>
      <c r="X160" s="411"/>
      <c r="Y160" s="419"/>
      <c r="Z160" s="419"/>
      <c r="AA160" s="419"/>
      <c r="AB160" s="419"/>
      <c r="AC160" s="419"/>
      <c r="AD160" s="419"/>
      <c r="AE160" s="419"/>
      <c r="AF160" s="419"/>
      <c r="AG160" s="419"/>
      <c r="AH160" s="419"/>
      <c r="AI160" s="419"/>
      <c r="AJ160" s="419"/>
      <c r="AK160" s="419"/>
      <c r="AL160" s="419"/>
      <c r="AM160" s="419"/>
      <c r="AN160" s="419"/>
      <c r="AO160" s="419"/>
      <c r="AP160" s="419"/>
      <c r="AQ160" s="419"/>
    </row>
    <row r="161" customFormat="1" ht="13" x14ac:dyDescent="0.15"/>
    <row r="162" customFormat="1" ht="13" x14ac:dyDescent="0.15"/>
    <row r="163" customFormat="1" ht="13" x14ac:dyDescent="0.15"/>
    <row r="164" customFormat="1" ht="13" x14ac:dyDescent="0.15"/>
    <row r="165" customFormat="1" ht="13" x14ac:dyDescent="0.15"/>
    <row r="166" customFormat="1" ht="13" x14ac:dyDescent="0.15"/>
    <row r="167" customFormat="1" ht="13" x14ac:dyDescent="0.15"/>
    <row r="168" customFormat="1" ht="13" x14ac:dyDescent="0.15"/>
    <row r="169" customFormat="1" ht="13" x14ac:dyDescent="0.15"/>
    <row r="170" customFormat="1" ht="13" x14ac:dyDescent="0.15"/>
    <row r="171" customFormat="1" ht="13" x14ac:dyDescent="0.15"/>
    <row r="172" customFormat="1" ht="13" x14ac:dyDescent="0.15"/>
    <row r="173" customFormat="1" ht="13" x14ac:dyDescent="0.15"/>
    <row r="174" customFormat="1" ht="13" x14ac:dyDescent="0.15"/>
    <row r="175" customFormat="1" ht="13" x14ac:dyDescent="0.15"/>
    <row r="176" customFormat="1" ht="13" x14ac:dyDescent="0.15"/>
    <row r="177" customFormat="1" ht="13" x14ac:dyDescent="0.15"/>
    <row r="178" customFormat="1" ht="13" x14ac:dyDescent="0.15"/>
    <row r="179" customFormat="1" ht="13" x14ac:dyDescent="0.15"/>
    <row r="180" customFormat="1" ht="13" x14ac:dyDescent="0.15"/>
    <row r="181" customFormat="1" ht="13" x14ac:dyDescent="0.15"/>
    <row r="182" customFormat="1" ht="13" x14ac:dyDescent="0.15"/>
    <row r="183" customFormat="1" ht="13" x14ac:dyDescent="0.15"/>
    <row r="184" customFormat="1" ht="13" x14ac:dyDescent="0.15"/>
    <row r="185" customFormat="1" ht="13" x14ac:dyDescent="0.15"/>
    <row r="186" customFormat="1" ht="13" x14ac:dyDescent="0.15"/>
    <row r="187" customFormat="1" ht="13" x14ac:dyDescent="0.15"/>
    <row r="188" customFormat="1" ht="13" x14ac:dyDescent="0.15"/>
    <row r="189" customFormat="1" ht="13" x14ac:dyDescent="0.15"/>
    <row r="190" customFormat="1" ht="13" x14ac:dyDescent="0.15"/>
    <row r="191" customFormat="1" ht="13" x14ac:dyDescent="0.15"/>
    <row r="192" customFormat="1" ht="13" x14ac:dyDescent="0.15"/>
    <row r="193" customFormat="1" ht="13" x14ac:dyDescent="0.15"/>
    <row r="194" customFormat="1" ht="13" x14ac:dyDescent="0.15"/>
    <row r="195" customFormat="1" ht="13" x14ac:dyDescent="0.15"/>
    <row r="196" customFormat="1" ht="13" x14ac:dyDescent="0.15"/>
    <row r="197" customFormat="1" ht="13" x14ac:dyDescent="0.15"/>
    <row r="198" customFormat="1" ht="13" x14ac:dyDescent="0.15"/>
    <row r="199" customFormat="1" ht="13" x14ac:dyDescent="0.15"/>
    <row r="200" customFormat="1" ht="13" x14ac:dyDescent="0.15"/>
    <row r="201" customFormat="1" ht="13" x14ac:dyDescent="0.15"/>
    <row r="202" customFormat="1" ht="13" x14ac:dyDescent="0.15"/>
    <row r="203" customFormat="1" ht="13" x14ac:dyDescent="0.15"/>
    <row r="204" customFormat="1" ht="13" x14ac:dyDescent="0.15"/>
    <row r="205" customFormat="1" ht="13" x14ac:dyDescent="0.15"/>
    <row r="206" customFormat="1" ht="13" x14ac:dyDescent="0.15"/>
    <row r="207" customFormat="1" ht="13" x14ac:dyDescent="0.15"/>
    <row r="208" customFormat="1" ht="13" x14ac:dyDescent="0.15"/>
    <row r="209" customFormat="1" ht="13" x14ac:dyDescent="0.15"/>
    <row r="210" customFormat="1" ht="13" x14ac:dyDescent="0.15"/>
    <row r="211" customFormat="1" ht="13" x14ac:dyDescent="0.15"/>
    <row r="212" customFormat="1" ht="13" x14ac:dyDescent="0.15"/>
    <row r="213" customFormat="1" ht="13" x14ac:dyDescent="0.15"/>
    <row r="214" customFormat="1" ht="13" x14ac:dyDescent="0.15"/>
    <row r="215" customFormat="1" ht="13" x14ac:dyDescent="0.15"/>
    <row r="216" customFormat="1" ht="13" x14ac:dyDescent="0.15"/>
    <row r="217" customFormat="1" ht="13" x14ac:dyDescent="0.15"/>
    <row r="218" customFormat="1" ht="13" x14ac:dyDescent="0.15"/>
    <row r="219" customFormat="1" ht="13" x14ac:dyDescent="0.15"/>
    <row r="220" customFormat="1" ht="13" x14ac:dyDescent="0.15"/>
    <row r="221" customFormat="1" ht="13" x14ac:dyDescent="0.15"/>
    <row r="222" customFormat="1" ht="13" x14ac:dyDescent="0.15"/>
    <row r="223" customFormat="1" ht="13" x14ac:dyDescent="0.15"/>
    <row r="224" customFormat="1" ht="13" x14ac:dyDescent="0.15"/>
    <row r="225" customFormat="1" ht="13" x14ac:dyDescent="0.15"/>
    <row r="226" customFormat="1" ht="13" x14ac:dyDescent="0.15"/>
    <row r="227" customFormat="1" ht="13" x14ac:dyDescent="0.15"/>
    <row r="228" customFormat="1" ht="13" x14ac:dyDescent="0.15"/>
    <row r="229" customFormat="1" ht="13" x14ac:dyDescent="0.15"/>
    <row r="230" customFormat="1" ht="13" x14ac:dyDescent="0.15"/>
    <row r="231" customFormat="1" ht="13" x14ac:dyDescent="0.15"/>
    <row r="232" customFormat="1" ht="13" x14ac:dyDescent="0.15"/>
    <row r="233" customFormat="1" ht="13" x14ac:dyDescent="0.15"/>
    <row r="234" customFormat="1" ht="13" x14ac:dyDescent="0.15"/>
    <row r="235" customFormat="1" ht="13" x14ac:dyDescent="0.15"/>
    <row r="236" customFormat="1" ht="13" x14ac:dyDescent="0.15"/>
    <row r="237" customFormat="1" ht="13" x14ac:dyDescent="0.15"/>
    <row r="238" customFormat="1" ht="13" x14ac:dyDescent="0.15"/>
    <row r="239" customFormat="1" ht="13" x14ac:dyDescent="0.15"/>
    <row r="240" customFormat="1" ht="13" x14ac:dyDescent="0.15"/>
    <row r="241" customFormat="1" ht="13" x14ac:dyDescent="0.15"/>
    <row r="242" customFormat="1" ht="13" x14ac:dyDescent="0.15"/>
    <row r="243" customFormat="1" ht="13" x14ac:dyDescent="0.15"/>
    <row r="244" customFormat="1" ht="13" x14ac:dyDescent="0.15"/>
    <row r="245" customFormat="1" ht="13" x14ac:dyDescent="0.15"/>
    <row r="246" customFormat="1" ht="13" x14ac:dyDescent="0.15"/>
    <row r="247" customFormat="1" ht="13" x14ac:dyDescent="0.15"/>
    <row r="248" customFormat="1" ht="13" x14ac:dyDescent="0.15"/>
    <row r="249" customFormat="1" ht="13" x14ac:dyDescent="0.15"/>
    <row r="250" customFormat="1" ht="13" x14ac:dyDescent="0.15"/>
    <row r="251" customFormat="1" ht="13" x14ac:dyDescent="0.15"/>
    <row r="252" customFormat="1" ht="13" x14ac:dyDescent="0.15"/>
    <row r="253" customFormat="1" ht="13" x14ac:dyDescent="0.15"/>
    <row r="254" customFormat="1" ht="13" x14ac:dyDescent="0.15"/>
    <row r="255" customFormat="1" ht="13" x14ac:dyDescent="0.15"/>
    <row r="256" customFormat="1" ht="13" x14ac:dyDescent="0.15"/>
    <row r="257" customFormat="1" ht="13" x14ac:dyDescent="0.15"/>
    <row r="258" customFormat="1" ht="13" x14ac:dyDescent="0.15"/>
    <row r="259" customFormat="1" ht="13" x14ac:dyDescent="0.15"/>
    <row r="260" customFormat="1" ht="13" x14ac:dyDescent="0.15"/>
    <row r="261" customFormat="1" ht="13" x14ac:dyDescent="0.15"/>
    <row r="262" customFormat="1" ht="13" x14ac:dyDescent="0.15"/>
    <row r="263" customFormat="1" ht="13" x14ac:dyDescent="0.15"/>
    <row r="264" customFormat="1" ht="13" x14ac:dyDescent="0.15"/>
    <row r="265" customFormat="1" ht="13" x14ac:dyDescent="0.15"/>
    <row r="266" customFormat="1" ht="13" x14ac:dyDescent="0.15"/>
    <row r="267" customFormat="1" ht="13" x14ac:dyDescent="0.15"/>
    <row r="268" customFormat="1" ht="13" x14ac:dyDescent="0.15"/>
    <row r="269" customFormat="1" ht="13" x14ac:dyDescent="0.15"/>
    <row r="270" customFormat="1" ht="13" x14ac:dyDescent="0.15"/>
    <row r="271" customFormat="1" ht="13" x14ac:dyDescent="0.15"/>
    <row r="272" customFormat="1" ht="13" x14ac:dyDescent="0.15"/>
    <row r="273" customFormat="1" ht="13" x14ac:dyDescent="0.15"/>
    <row r="274" customFormat="1" ht="13" x14ac:dyDescent="0.15"/>
    <row r="275" customFormat="1" ht="13" x14ac:dyDescent="0.15"/>
    <row r="276" customFormat="1" ht="13" x14ac:dyDescent="0.15"/>
    <row r="277" customFormat="1" ht="13" x14ac:dyDescent="0.15"/>
    <row r="278" customFormat="1" ht="13" x14ac:dyDescent="0.15"/>
    <row r="279" customFormat="1" ht="13" x14ac:dyDescent="0.15"/>
    <row r="280" customFormat="1" ht="13" x14ac:dyDescent="0.15"/>
    <row r="281" customFormat="1" ht="13" x14ac:dyDescent="0.15"/>
    <row r="282" customFormat="1" ht="13" x14ac:dyDescent="0.15"/>
    <row r="283" customFormat="1" ht="13" x14ac:dyDescent="0.15"/>
    <row r="284" customFormat="1" ht="13" x14ac:dyDescent="0.15"/>
    <row r="285" customFormat="1" ht="13" x14ac:dyDescent="0.15"/>
    <row r="286" customFormat="1" ht="13" x14ac:dyDescent="0.15"/>
    <row r="287" customFormat="1" ht="13" x14ac:dyDescent="0.15"/>
    <row r="288" customFormat="1" ht="13" x14ac:dyDescent="0.15"/>
    <row r="289" customFormat="1" ht="13" x14ac:dyDescent="0.15"/>
    <row r="290" customFormat="1" ht="13" x14ac:dyDescent="0.15"/>
    <row r="291" customFormat="1" ht="13" x14ac:dyDescent="0.15"/>
    <row r="292" customFormat="1" ht="13" x14ac:dyDescent="0.15"/>
    <row r="293" customFormat="1" ht="13" x14ac:dyDescent="0.15"/>
    <row r="294" customFormat="1" ht="13" x14ac:dyDescent="0.15"/>
    <row r="295" customFormat="1" ht="13" x14ac:dyDescent="0.15"/>
    <row r="296" customFormat="1" ht="13" x14ac:dyDescent="0.15"/>
    <row r="297" customFormat="1" ht="13" x14ac:dyDescent="0.15"/>
    <row r="298" customFormat="1" ht="13" x14ac:dyDescent="0.15"/>
    <row r="299" customFormat="1" ht="13" x14ac:dyDescent="0.15"/>
    <row r="300" customFormat="1" ht="13" x14ac:dyDescent="0.15"/>
    <row r="301" customFormat="1" ht="13" x14ac:dyDescent="0.15"/>
    <row r="302" customFormat="1" ht="13" x14ac:dyDescent="0.15"/>
    <row r="303" customFormat="1" ht="13" x14ac:dyDescent="0.15"/>
    <row r="304" customFormat="1" ht="13" x14ac:dyDescent="0.15"/>
    <row r="305" customFormat="1" ht="13" x14ac:dyDescent="0.15"/>
    <row r="306" customFormat="1" ht="13" x14ac:dyDescent="0.15"/>
    <row r="307" customFormat="1" ht="13" x14ac:dyDescent="0.15"/>
    <row r="308" customFormat="1" ht="13" x14ac:dyDescent="0.15"/>
    <row r="309" customFormat="1" ht="13" x14ac:dyDescent="0.15"/>
    <row r="310" customFormat="1" ht="13" x14ac:dyDescent="0.15"/>
    <row r="311" customFormat="1" ht="13" x14ac:dyDescent="0.15"/>
    <row r="312" customFormat="1" ht="13" x14ac:dyDescent="0.15"/>
    <row r="313" customFormat="1" ht="13" x14ac:dyDescent="0.15"/>
    <row r="314" customFormat="1" ht="13" x14ac:dyDescent="0.15"/>
    <row r="315" customFormat="1" ht="13" x14ac:dyDescent="0.15"/>
    <row r="316" customFormat="1" ht="13" x14ac:dyDescent="0.15"/>
    <row r="317" customFormat="1" ht="13" x14ac:dyDescent="0.15"/>
    <row r="318" customFormat="1" ht="13" x14ac:dyDescent="0.15"/>
    <row r="319" customFormat="1" ht="13" x14ac:dyDescent="0.15"/>
    <row r="320" customFormat="1" ht="13" x14ac:dyDescent="0.15"/>
    <row r="321" customFormat="1" ht="13" x14ac:dyDescent="0.15"/>
    <row r="322" customFormat="1" ht="13" x14ac:dyDescent="0.15"/>
    <row r="323" customFormat="1" ht="13" x14ac:dyDescent="0.15"/>
    <row r="324" customFormat="1" ht="13" x14ac:dyDescent="0.15"/>
    <row r="325" customFormat="1" ht="13" x14ac:dyDescent="0.15"/>
    <row r="326" customFormat="1" ht="13" x14ac:dyDescent="0.15"/>
    <row r="327" customFormat="1" ht="13" x14ac:dyDescent="0.15"/>
    <row r="328" customFormat="1" ht="13" x14ac:dyDescent="0.15"/>
    <row r="329" customFormat="1" ht="13" x14ac:dyDescent="0.15"/>
    <row r="330" customFormat="1" ht="13" x14ac:dyDescent="0.15"/>
    <row r="331" customFormat="1" ht="13" x14ac:dyDescent="0.15"/>
    <row r="332" customFormat="1" ht="13" x14ac:dyDescent="0.15"/>
    <row r="333" customFormat="1" ht="13" x14ac:dyDescent="0.15"/>
    <row r="334" customFormat="1" ht="13" x14ac:dyDescent="0.15"/>
    <row r="335" customFormat="1" ht="13" x14ac:dyDescent="0.15"/>
    <row r="336" customFormat="1" ht="13" x14ac:dyDescent="0.15"/>
    <row r="337" customFormat="1" ht="13" x14ac:dyDescent="0.15"/>
    <row r="338" customFormat="1" ht="13" x14ac:dyDescent="0.15"/>
    <row r="339" customFormat="1" ht="13" x14ac:dyDescent="0.15"/>
    <row r="340" customFormat="1" ht="13" x14ac:dyDescent="0.15"/>
    <row r="341" customFormat="1" ht="13" x14ac:dyDescent="0.15"/>
    <row r="342" customFormat="1" ht="13" x14ac:dyDescent="0.15"/>
    <row r="343" customFormat="1" ht="13" x14ac:dyDescent="0.15"/>
    <row r="344" customFormat="1" ht="13" x14ac:dyDescent="0.15"/>
    <row r="345" customFormat="1" ht="13" x14ac:dyDescent="0.15"/>
    <row r="346" customFormat="1" ht="13" x14ac:dyDescent="0.15"/>
    <row r="347" customFormat="1" ht="13" x14ac:dyDescent="0.15"/>
    <row r="348" customFormat="1" ht="13" x14ac:dyDescent="0.15"/>
    <row r="349" customFormat="1" ht="13" x14ac:dyDescent="0.15"/>
    <row r="350" customFormat="1" ht="13" x14ac:dyDescent="0.15"/>
    <row r="351" customFormat="1" ht="13" x14ac:dyDescent="0.15"/>
    <row r="352" customFormat="1" ht="13" x14ac:dyDescent="0.15"/>
    <row r="353" customFormat="1" ht="13" x14ac:dyDescent="0.15"/>
    <row r="354" customFormat="1" ht="13" x14ac:dyDescent="0.15"/>
    <row r="355" customFormat="1" ht="13" x14ac:dyDescent="0.15"/>
    <row r="356" customFormat="1" ht="13" x14ac:dyDescent="0.15"/>
    <row r="357" customFormat="1" ht="13" x14ac:dyDescent="0.15"/>
    <row r="358" customFormat="1" ht="13" x14ac:dyDescent="0.15"/>
    <row r="359" customFormat="1" ht="13" x14ac:dyDescent="0.15"/>
    <row r="360" customFormat="1" ht="13" x14ac:dyDescent="0.15"/>
    <row r="361" customFormat="1" ht="13" x14ac:dyDescent="0.15"/>
    <row r="362" customFormat="1" ht="13" x14ac:dyDescent="0.15"/>
    <row r="363" customFormat="1" ht="13" x14ac:dyDescent="0.15"/>
    <row r="364" customFormat="1" ht="13" x14ac:dyDescent="0.15"/>
    <row r="365" customFormat="1" ht="13" x14ac:dyDescent="0.15"/>
    <row r="366" customFormat="1" ht="13" x14ac:dyDescent="0.15"/>
    <row r="367" customFormat="1" ht="13" x14ac:dyDescent="0.15"/>
    <row r="368" customFormat="1" ht="13" x14ac:dyDescent="0.15"/>
    <row r="369" customFormat="1" ht="13" x14ac:dyDescent="0.15"/>
    <row r="370" customFormat="1" ht="13" x14ac:dyDescent="0.15"/>
    <row r="371" customFormat="1" ht="13" x14ac:dyDescent="0.15"/>
    <row r="372" customFormat="1" ht="13" x14ac:dyDescent="0.15"/>
    <row r="373" customFormat="1" ht="13" x14ac:dyDescent="0.15"/>
    <row r="374" customFormat="1" ht="13" x14ac:dyDescent="0.15"/>
    <row r="375" customFormat="1" ht="13" x14ac:dyDescent="0.15"/>
    <row r="376" customFormat="1" ht="13" x14ac:dyDescent="0.15"/>
    <row r="377" customFormat="1" ht="13" x14ac:dyDescent="0.15"/>
    <row r="378" customFormat="1" ht="13" x14ac:dyDescent="0.15"/>
    <row r="379" customFormat="1" ht="13" x14ac:dyDescent="0.15"/>
    <row r="380" customFormat="1" ht="13" x14ac:dyDescent="0.15"/>
    <row r="381" customFormat="1" ht="13" x14ac:dyDescent="0.15"/>
    <row r="382" customFormat="1" ht="13" x14ac:dyDescent="0.15"/>
    <row r="383" customFormat="1" ht="13" x14ac:dyDescent="0.15"/>
    <row r="384" customFormat="1" ht="13" x14ac:dyDescent="0.15"/>
    <row r="385" customFormat="1" ht="13" x14ac:dyDescent="0.15"/>
    <row r="386" customFormat="1" ht="13" x14ac:dyDescent="0.15"/>
    <row r="387" customFormat="1" ht="13" x14ac:dyDescent="0.15"/>
    <row r="388" customFormat="1" ht="13" x14ac:dyDescent="0.15"/>
    <row r="389" customFormat="1" ht="13" x14ac:dyDescent="0.15"/>
    <row r="390" customFormat="1" ht="13" x14ac:dyDescent="0.15"/>
    <row r="391" customFormat="1" ht="13" x14ac:dyDescent="0.15"/>
    <row r="392" customFormat="1" ht="13" x14ac:dyDescent="0.15"/>
    <row r="393" customFormat="1" ht="13" x14ac:dyDescent="0.15"/>
    <row r="394" customFormat="1" ht="13" x14ac:dyDescent="0.15"/>
    <row r="395" customFormat="1" ht="13" x14ac:dyDescent="0.15"/>
    <row r="396" customFormat="1" ht="13" x14ac:dyDescent="0.15"/>
    <row r="397" customFormat="1" ht="13" x14ac:dyDescent="0.15"/>
    <row r="398" customFormat="1" ht="13" x14ac:dyDescent="0.15"/>
    <row r="399" customFormat="1" ht="13" x14ac:dyDescent="0.15"/>
    <row r="400" customFormat="1" ht="13" x14ac:dyDescent="0.15"/>
    <row r="401" customFormat="1" ht="13" x14ac:dyDescent="0.15"/>
    <row r="402" customFormat="1" ht="13" x14ac:dyDescent="0.15"/>
    <row r="403" customFormat="1" ht="13" x14ac:dyDescent="0.15"/>
    <row r="404" customFormat="1" ht="13" x14ac:dyDescent="0.15"/>
    <row r="405" customFormat="1" ht="13" x14ac:dyDescent="0.15"/>
    <row r="406" customFormat="1" ht="13" x14ac:dyDescent="0.15"/>
    <row r="407" customFormat="1" ht="13" x14ac:dyDescent="0.15"/>
    <row r="408" customFormat="1" ht="13" x14ac:dyDescent="0.15"/>
    <row r="409" customFormat="1" ht="13" x14ac:dyDescent="0.15"/>
    <row r="410" customFormat="1" ht="13" x14ac:dyDescent="0.15"/>
    <row r="411" customFormat="1" ht="13" x14ac:dyDescent="0.15"/>
    <row r="412" customFormat="1" ht="13" x14ac:dyDescent="0.15"/>
    <row r="413" customFormat="1" ht="13" x14ac:dyDescent="0.15"/>
    <row r="414" customFormat="1" ht="13" x14ac:dyDescent="0.15"/>
    <row r="415" customFormat="1" ht="13" x14ac:dyDescent="0.15"/>
    <row r="416" customFormat="1" ht="13" x14ac:dyDescent="0.15"/>
    <row r="417" customFormat="1" ht="13" x14ac:dyDescent="0.15"/>
    <row r="418" customFormat="1" ht="13" x14ac:dyDescent="0.15"/>
    <row r="419" customFormat="1" ht="13" x14ac:dyDescent="0.15"/>
    <row r="420" customFormat="1" ht="13" x14ac:dyDescent="0.15"/>
    <row r="421" customFormat="1" ht="13" x14ac:dyDescent="0.15"/>
    <row r="422" customFormat="1" ht="13" x14ac:dyDescent="0.15"/>
    <row r="423" customFormat="1" ht="13" x14ac:dyDescent="0.15"/>
    <row r="424" customFormat="1" ht="13" x14ac:dyDescent="0.15"/>
    <row r="425" customFormat="1" ht="13" x14ac:dyDescent="0.15"/>
    <row r="426" customFormat="1" ht="13" x14ac:dyDescent="0.15"/>
    <row r="427" customFormat="1" ht="13" x14ac:dyDescent="0.15"/>
    <row r="428" customFormat="1" ht="13" x14ac:dyDescent="0.15"/>
    <row r="429" customFormat="1" ht="13" x14ac:dyDescent="0.15"/>
    <row r="430" customFormat="1" ht="13" x14ac:dyDescent="0.15"/>
    <row r="431" customFormat="1" ht="13" x14ac:dyDescent="0.15"/>
    <row r="432" customFormat="1" ht="13" x14ac:dyDescent="0.15"/>
    <row r="433" customFormat="1" ht="13" x14ac:dyDescent="0.15"/>
    <row r="434" customFormat="1" ht="13" x14ac:dyDescent="0.15"/>
    <row r="435" customFormat="1" ht="13" x14ac:dyDescent="0.15"/>
    <row r="436" customFormat="1" ht="13" x14ac:dyDescent="0.15"/>
    <row r="437" customFormat="1" ht="13" x14ac:dyDescent="0.15"/>
    <row r="438" customFormat="1" ht="13" x14ac:dyDescent="0.15"/>
    <row r="439" customFormat="1" ht="13" x14ac:dyDescent="0.15"/>
    <row r="440" customFormat="1" ht="13" x14ac:dyDescent="0.15"/>
    <row r="441" customFormat="1" ht="13" x14ac:dyDescent="0.15"/>
    <row r="442" customFormat="1" ht="13" x14ac:dyDescent="0.15"/>
    <row r="443" customFormat="1" ht="13" x14ac:dyDescent="0.15"/>
    <row r="444" customFormat="1" ht="13" x14ac:dyDescent="0.15"/>
    <row r="445" customFormat="1" ht="13" x14ac:dyDescent="0.15"/>
    <row r="446" customFormat="1" ht="13" x14ac:dyDescent="0.15"/>
    <row r="447" customFormat="1" ht="13" x14ac:dyDescent="0.15"/>
    <row r="448" customFormat="1" ht="13" x14ac:dyDescent="0.15"/>
    <row r="449" customFormat="1" ht="13" x14ac:dyDescent="0.15"/>
    <row r="450" customFormat="1" ht="13" x14ac:dyDescent="0.15"/>
    <row r="451" customFormat="1" ht="13" x14ac:dyDescent="0.15"/>
    <row r="452" customFormat="1" ht="13" x14ac:dyDescent="0.15"/>
    <row r="453" customFormat="1" ht="13" x14ac:dyDescent="0.15"/>
    <row r="454" customFormat="1" ht="13" x14ac:dyDescent="0.15"/>
    <row r="455" customFormat="1" ht="13" x14ac:dyDescent="0.15"/>
    <row r="456" customFormat="1" ht="13" x14ac:dyDescent="0.15"/>
    <row r="457" customFormat="1" ht="13" x14ac:dyDescent="0.15"/>
    <row r="458" customFormat="1" ht="13" x14ac:dyDescent="0.15"/>
    <row r="459" customFormat="1" ht="13" x14ac:dyDescent="0.15"/>
    <row r="460" customFormat="1" ht="13" x14ac:dyDescent="0.15"/>
    <row r="461" customFormat="1" ht="13" x14ac:dyDescent="0.15"/>
    <row r="462" customFormat="1" ht="13" x14ac:dyDescent="0.15"/>
    <row r="463" customFormat="1" ht="13" x14ac:dyDescent="0.15"/>
    <row r="464" customFormat="1" ht="13" x14ac:dyDescent="0.15"/>
    <row r="465" customFormat="1" ht="13" x14ac:dyDescent="0.15"/>
    <row r="466" customFormat="1" ht="13" x14ac:dyDescent="0.15"/>
    <row r="467" customFormat="1" ht="13" x14ac:dyDescent="0.15"/>
    <row r="468" customFormat="1" ht="13" x14ac:dyDescent="0.15"/>
    <row r="469" customFormat="1" ht="13" x14ac:dyDescent="0.15"/>
    <row r="470" customFormat="1" ht="13" x14ac:dyDescent="0.15"/>
    <row r="471" customFormat="1" ht="13" x14ac:dyDescent="0.15"/>
    <row r="472" customFormat="1" ht="13" x14ac:dyDescent="0.15"/>
    <row r="473" customFormat="1" ht="13" x14ac:dyDescent="0.15"/>
    <row r="474" customFormat="1" ht="13" x14ac:dyDescent="0.15"/>
    <row r="475" customFormat="1" ht="13" x14ac:dyDescent="0.15"/>
    <row r="476" customFormat="1" ht="13" x14ac:dyDescent="0.15"/>
    <row r="477" customFormat="1" ht="13" x14ac:dyDescent="0.15"/>
    <row r="478" customFormat="1" ht="13" x14ac:dyDescent="0.15"/>
    <row r="479" customFormat="1" ht="13" x14ac:dyDescent="0.15"/>
    <row r="480" customFormat="1" ht="13" x14ac:dyDescent="0.15"/>
    <row r="481" customFormat="1" ht="13" x14ac:dyDescent="0.15"/>
    <row r="482" customFormat="1" ht="13" x14ac:dyDescent="0.15"/>
    <row r="483" customFormat="1" ht="13" x14ac:dyDescent="0.15"/>
    <row r="484" customFormat="1" ht="13" x14ac:dyDescent="0.15"/>
    <row r="485" customFormat="1" ht="13" x14ac:dyDescent="0.15"/>
    <row r="486" customFormat="1" ht="13" x14ac:dyDescent="0.15"/>
    <row r="487" customFormat="1" ht="13" x14ac:dyDescent="0.15"/>
    <row r="488" customFormat="1" ht="13" x14ac:dyDescent="0.15"/>
    <row r="489" customFormat="1" ht="13" x14ac:dyDescent="0.15"/>
    <row r="490" customFormat="1" ht="13" x14ac:dyDescent="0.15"/>
    <row r="491" customFormat="1" ht="13" x14ac:dyDescent="0.15"/>
    <row r="492" customFormat="1" ht="13" x14ac:dyDescent="0.15"/>
    <row r="493" customFormat="1" ht="13" x14ac:dyDescent="0.15"/>
    <row r="494" customFormat="1" ht="13" x14ac:dyDescent="0.15"/>
    <row r="495" customFormat="1" ht="13" x14ac:dyDescent="0.15"/>
    <row r="496" customFormat="1" ht="13" x14ac:dyDescent="0.15"/>
    <row r="497" customFormat="1" ht="13" x14ac:dyDescent="0.15"/>
    <row r="498" customFormat="1" ht="13" x14ac:dyDescent="0.15"/>
    <row r="499" customFormat="1" ht="13" x14ac:dyDescent="0.15"/>
    <row r="500" customFormat="1" ht="13" x14ac:dyDescent="0.15"/>
    <row r="501" customFormat="1" ht="13" x14ac:dyDescent="0.15"/>
    <row r="502" customFormat="1" ht="13" x14ac:dyDescent="0.15"/>
    <row r="503" customFormat="1" ht="13" x14ac:dyDescent="0.15"/>
    <row r="504" customFormat="1" ht="13" x14ac:dyDescent="0.15"/>
    <row r="505" customFormat="1" ht="13" x14ac:dyDescent="0.15"/>
    <row r="506" customFormat="1" ht="13" x14ac:dyDescent="0.15"/>
    <row r="507" customFormat="1" ht="13" x14ac:dyDescent="0.15"/>
    <row r="508" customFormat="1" ht="13" x14ac:dyDescent="0.15"/>
    <row r="509" customFormat="1" ht="13" x14ac:dyDescent="0.15"/>
    <row r="510" customFormat="1" ht="13" x14ac:dyDescent="0.15"/>
    <row r="511" customFormat="1" ht="13" x14ac:dyDescent="0.15"/>
    <row r="512" customFormat="1" ht="13" x14ac:dyDescent="0.15"/>
    <row r="513" customFormat="1" ht="13" x14ac:dyDescent="0.15"/>
    <row r="514" customFormat="1" ht="13" x14ac:dyDescent="0.15"/>
    <row r="515" customFormat="1" ht="13" x14ac:dyDescent="0.15"/>
    <row r="516" customFormat="1" ht="13" x14ac:dyDescent="0.15"/>
    <row r="517" customFormat="1" ht="13" x14ac:dyDescent="0.15"/>
    <row r="518" customFormat="1" ht="13" x14ac:dyDescent="0.15"/>
    <row r="519" customFormat="1" ht="13" x14ac:dyDescent="0.15"/>
    <row r="520" customFormat="1" ht="13" x14ac:dyDescent="0.15"/>
    <row r="521" customFormat="1" ht="13" x14ac:dyDescent="0.15"/>
    <row r="522" customFormat="1" ht="13" x14ac:dyDescent="0.15"/>
    <row r="523" customFormat="1" ht="13" x14ac:dyDescent="0.15"/>
    <row r="524" customFormat="1" ht="13" x14ac:dyDescent="0.15"/>
    <row r="525" customFormat="1" ht="13" x14ac:dyDescent="0.15"/>
    <row r="526" customFormat="1" ht="13" x14ac:dyDescent="0.15"/>
    <row r="527" customFormat="1" ht="13" x14ac:dyDescent="0.15"/>
    <row r="528" customFormat="1" ht="13" x14ac:dyDescent="0.15"/>
    <row r="529" customFormat="1" ht="13" x14ac:dyDescent="0.15"/>
    <row r="530" customFormat="1" ht="13" x14ac:dyDescent="0.15"/>
    <row r="531" customFormat="1" ht="13" x14ac:dyDescent="0.15"/>
    <row r="532" customFormat="1" ht="13" x14ac:dyDescent="0.15"/>
    <row r="533" customFormat="1" ht="13" x14ac:dyDescent="0.15"/>
    <row r="534" customFormat="1" ht="13" x14ac:dyDescent="0.15"/>
    <row r="535" customFormat="1" ht="13" x14ac:dyDescent="0.15"/>
    <row r="536" customFormat="1" ht="13" x14ac:dyDescent="0.15"/>
    <row r="537" customFormat="1" ht="13" x14ac:dyDescent="0.15"/>
    <row r="538" customFormat="1" ht="13" x14ac:dyDescent="0.15"/>
    <row r="539" customFormat="1" ht="13" x14ac:dyDescent="0.15"/>
    <row r="540" customFormat="1" ht="13" x14ac:dyDescent="0.15"/>
    <row r="541" customFormat="1" ht="13" x14ac:dyDescent="0.15"/>
    <row r="542" customFormat="1" ht="13" x14ac:dyDescent="0.15"/>
    <row r="543" customFormat="1" ht="13" x14ac:dyDescent="0.15"/>
    <row r="544" customFormat="1" ht="13" x14ac:dyDescent="0.15"/>
    <row r="545" customFormat="1" ht="13" x14ac:dyDescent="0.15"/>
    <row r="546" customFormat="1" ht="13" x14ac:dyDescent="0.15"/>
    <row r="547" customFormat="1" ht="13" x14ac:dyDescent="0.15"/>
    <row r="548" customFormat="1" ht="13" x14ac:dyDescent="0.15"/>
    <row r="549" customFormat="1" ht="13" x14ac:dyDescent="0.15"/>
    <row r="550" customFormat="1" ht="13" x14ac:dyDescent="0.15"/>
    <row r="551" customFormat="1" ht="13" x14ac:dyDescent="0.15"/>
    <row r="552" customFormat="1" ht="13" x14ac:dyDescent="0.15"/>
    <row r="553" customFormat="1" ht="13" x14ac:dyDescent="0.15"/>
    <row r="554" customFormat="1" ht="13" x14ac:dyDescent="0.15"/>
    <row r="555" customFormat="1" ht="13" x14ac:dyDescent="0.15"/>
    <row r="556" customFormat="1" ht="13" x14ac:dyDescent="0.15"/>
    <row r="557" customFormat="1" ht="13" x14ac:dyDescent="0.15"/>
    <row r="558" customFormat="1" ht="13" x14ac:dyDescent="0.15"/>
    <row r="559" customFormat="1" ht="13" x14ac:dyDescent="0.15"/>
    <row r="560" customFormat="1" ht="13" x14ac:dyDescent="0.15"/>
    <row r="561" customFormat="1" ht="13" x14ac:dyDescent="0.15"/>
    <row r="562" customFormat="1" ht="13" x14ac:dyDescent="0.15"/>
    <row r="563" customFormat="1" ht="13" x14ac:dyDescent="0.15"/>
    <row r="564" customFormat="1" ht="13" x14ac:dyDescent="0.15"/>
    <row r="565" customFormat="1" ht="13" x14ac:dyDescent="0.15"/>
    <row r="566" customFormat="1" ht="13" x14ac:dyDescent="0.15"/>
    <row r="567" customFormat="1" ht="13" x14ac:dyDescent="0.15"/>
    <row r="568" customFormat="1" ht="13" x14ac:dyDescent="0.15"/>
    <row r="569" customFormat="1" ht="13" x14ac:dyDescent="0.15"/>
    <row r="570" customFormat="1" ht="13" x14ac:dyDescent="0.15"/>
    <row r="571" customFormat="1" ht="13" x14ac:dyDescent="0.15"/>
    <row r="572" customFormat="1" ht="13" x14ac:dyDescent="0.15"/>
    <row r="573" customFormat="1" ht="13" x14ac:dyDescent="0.15"/>
    <row r="574" customFormat="1" ht="13" x14ac:dyDescent="0.15"/>
    <row r="575" customFormat="1" ht="13" x14ac:dyDescent="0.15"/>
    <row r="576" customFormat="1" ht="13" x14ac:dyDescent="0.15"/>
    <row r="577" customFormat="1" ht="13" x14ac:dyDescent="0.15"/>
    <row r="578" customFormat="1" ht="13" x14ac:dyDescent="0.15"/>
    <row r="579" customFormat="1" ht="13" x14ac:dyDescent="0.15"/>
    <row r="580" customFormat="1" ht="13" x14ac:dyDescent="0.15"/>
    <row r="581" customFormat="1" ht="13" x14ac:dyDescent="0.15"/>
    <row r="582" customFormat="1" ht="13" x14ac:dyDescent="0.15"/>
    <row r="583" customFormat="1" ht="13" x14ac:dyDescent="0.15"/>
    <row r="584" customFormat="1" ht="13" x14ac:dyDescent="0.15"/>
    <row r="585" customFormat="1" ht="13" x14ac:dyDescent="0.15"/>
    <row r="586" customFormat="1" ht="13" x14ac:dyDescent="0.15"/>
    <row r="587" customFormat="1" ht="13" x14ac:dyDescent="0.15"/>
    <row r="588" customFormat="1" ht="13" x14ac:dyDescent="0.15"/>
    <row r="589" customFormat="1" ht="13" x14ac:dyDescent="0.15"/>
    <row r="590" customFormat="1" ht="13" x14ac:dyDescent="0.15"/>
    <row r="591" customFormat="1" ht="13" x14ac:dyDescent="0.15"/>
    <row r="592" customFormat="1" ht="13" x14ac:dyDescent="0.15"/>
    <row r="593" customFormat="1" ht="13" x14ac:dyDescent="0.15"/>
    <row r="594" customFormat="1" ht="13" x14ac:dyDescent="0.15"/>
    <row r="595" customFormat="1" ht="13" x14ac:dyDescent="0.15"/>
    <row r="596" customFormat="1" ht="13" x14ac:dyDescent="0.15"/>
    <row r="597" customFormat="1" ht="13" x14ac:dyDescent="0.15"/>
    <row r="598" customFormat="1" ht="13" x14ac:dyDescent="0.15"/>
    <row r="599" customFormat="1" ht="13" x14ac:dyDescent="0.15"/>
    <row r="600" customFormat="1" ht="13" x14ac:dyDescent="0.15"/>
    <row r="601" customFormat="1" ht="13" x14ac:dyDescent="0.15"/>
    <row r="602" customFormat="1" ht="13" x14ac:dyDescent="0.15"/>
    <row r="603" customFormat="1" ht="13" x14ac:dyDescent="0.15"/>
    <row r="604" customFormat="1" ht="13" x14ac:dyDescent="0.15"/>
    <row r="605" customFormat="1" ht="13" x14ac:dyDescent="0.15"/>
    <row r="606" customFormat="1" ht="13" x14ac:dyDescent="0.15"/>
    <row r="607" customFormat="1" ht="13" x14ac:dyDescent="0.15"/>
    <row r="608" customFormat="1" ht="13" x14ac:dyDescent="0.15"/>
    <row r="609" customFormat="1" ht="13" x14ac:dyDescent="0.15"/>
    <row r="610" customFormat="1" ht="13" x14ac:dyDescent="0.15"/>
    <row r="611" customFormat="1" ht="13" x14ac:dyDescent="0.15"/>
    <row r="612" customFormat="1" ht="13" x14ac:dyDescent="0.15"/>
    <row r="613" customFormat="1" ht="13" x14ac:dyDescent="0.15"/>
    <row r="614" customFormat="1" ht="13" x14ac:dyDescent="0.15"/>
    <row r="615" customFormat="1" ht="13" x14ac:dyDescent="0.15"/>
    <row r="616" customFormat="1" ht="13" x14ac:dyDescent="0.15"/>
    <row r="617" customFormat="1" ht="13" x14ac:dyDescent="0.15"/>
    <row r="618" customFormat="1" ht="13" x14ac:dyDescent="0.15"/>
    <row r="619" customFormat="1" ht="13" x14ac:dyDescent="0.15"/>
    <row r="620" customFormat="1" ht="13" x14ac:dyDescent="0.15"/>
    <row r="621" customFormat="1" ht="13" x14ac:dyDescent="0.15"/>
    <row r="622" customFormat="1" ht="13" x14ac:dyDescent="0.15"/>
    <row r="623" customFormat="1" ht="13" x14ac:dyDescent="0.15"/>
    <row r="624" customFormat="1" ht="13" x14ac:dyDescent="0.15"/>
    <row r="625" customFormat="1" ht="13" x14ac:dyDescent="0.15"/>
    <row r="626" customFormat="1" ht="13" x14ac:dyDescent="0.15"/>
    <row r="627" customFormat="1" ht="13" x14ac:dyDescent="0.15"/>
    <row r="628" customFormat="1" ht="13" x14ac:dyDescent="0.15"/>
    <row r="629" customFormat="1" ht="13" x14ac:dyDescent="0.15"/>
    <row r="630" customFormat="1" ht="13" x14ac:dyDescent="0.15"/>
    <row r="631" customFormat="1" ht="13" x14ac:dyDescent="0.15"/>
    <row r="632" customFormat="1" ht="13" x14ac:dyDescent="0.15"/>
    <row r="633" customFormat="1" ht="13" x14ac:dyDescent="0.15"/>
    <row r="634" customFormat="1" ht="13" x14ac:dyDescent="0.15"/>
    <row r="635" customFormat="1" ht="13" x14ac:dyDescent="0.15"/>
    <row r="636" customFormat="1" ht="13" x14ac:dyDescent="0.15"/>
    <row r="637" customFormat="1" ht="13" x14ac:dyDescent="0.15"/>
    <row r="638" customFormat="1" ht="13" x14ac:dyDescent="0.15"/>
    <row r="639" customFormat="1" ht="13" x14ac:dyDescent="0.15"/>
    <row r="640" customFormat="1" ht="13" x14ac:dyDescent="0.15"/>
    <row r="641" customFormat="1" ht="13" x14ac:dyDescent="0.15"/>
    <row r="642" customFormat="1" ht="13" x14ac:dyDescent="0.15"/>
    <row r="643" customFormat="1" ht="13" x14ac:dyDescent="0.15"/>
    <row r="644" customFormat="1" ht="13" x14ac:dyDescent="0.15"/>
    <row r="645" customFormat="1" ht="13" x14ac:dyDescent="0.15"/>
    <row r="646" customFormat="1" ht="13" x14ac:dyDescent="0.15"/>
    <row r="647" customFormat="1" ht="13" x14ac:dyDescent="0.15"/>
    <row r="648" customFormat="1" ht="13" x14ac:dyDescent="0.15"/>
    <row r="649" customFormat="1" ht="13" x14ac:dyDescent="0.15"/>
    <row r="650" customFormat="1" ht="13" x14ac:dyDescent="0.15"/>
    <row r="651" customFormat="1" ht="13" x14ac:dyDescent="0.15"/>
    <row r="652" customFormat="1" ht="13" x14ac:dyDescent="0.15"/>
    <row r="653" customFormat="1" ht="13" x14ac:dyDescent="0.15"/>
    <row r="654" customFormat="1" ht="13" x14ac:dyDescent="0.15"/>
    <row r="655" customFormat="1" ht="13" x14ac:dyDescent="0.15"/>
    <row r="656" customFormat="1" ht="13" x14ac:dyDescent="0.15"/>
    <row r="657" customFormat="1" ht="13" x14ac:dyDescent="0.15"/>
    <row r="658" customFormat="1" ht="13" x14ac:dyDescent="0.15"/>
    <row r="659" customFormat="1" ht="13" x14ac:dyDescent="0.15"/>
    <row r="660" customFormat="1" ht="13" x14ac:dyDescent="0.15"/>
    <row r="661" customFormat="1" ht="13" x14ac:dyDescent="0.15"/>
    <row r="662" customFormat="1" ht="13" x14ac:dyDescent="0.15"/>
    <row r="663" customFormat="1" ht="13" x14ac:dyDescent="0.15"/>
    <row r="664" customFormat="1" ht="13" x14ac:dyDescent="0.15"/>
    <row r="665" customFormat="1" ht="13" x14ac:dyDescent="0.15"/>
    <row r="666" customFormat="1" ht="13" x14ac:dyDescent="0.15"/>
    <row r="667" customFormat="1" ht="13" x14ac:dyDescent="0.15"/>
    <row r="668" customFormat="1" ht="13" x14ac:dyDescent="0.15"/>
    <row r="669" customFormat="1" ht="13" x14ac:dyDescent="0.15"/>
    <row r="670" customFormat="1" ht="13" x14ac:dyDescent="0.15"/>
    <row r="671" customFormat="1" ht="13" x14ac:dyDescent="0.15"/>
    <row r="672" customFormat="1" ht="13" x14ac:dyDescent="0.15"/>
    <row r="673" customFormat="1" ht="13" x14ac:dyDescent="0.15"/>
    <row r="674" customFormat="1" ht="13" x14ac:dyDescent="0.15"/>
    <row r="675" customFormat="1" ht="13" x14ac:dyDescent="0.15"/>
    <row r="676" customFormat="1" ht="13" x14ac:dyDescent="0.15"/>
    <row r="677" customFormat="1" ht="13" x14ac:dyDescent="0.15"/>
    <row r="678" customFormat="1" ht="13" x14ac:dyDescent="0.15"/>
    <row r="679" customFormat="1" ht="13" x14ac:dyDescent="0.15"/>
    <row r="680" customFormat="1" ht="13" x14ac:dyDescent="0.15"/>
    <row r="681" customFormat="1" ht="13" x14ac:dyDescent="0.15"/>
    <row r="682" customFormat="1" ht="13" x14ac:dyDescent="0.15"/>
    <row r="683" customFormat="1" ht="13" x14ac:dyDescent="0.15"/>
    <row r="684" customFormat="1" ht="13" x14ac:dyDescent="0.15"/>
    <row r="685" customFormat="1" ht="13" x14ac:dyDescent="0.15"/>
    <row r="686" customFormat="1" ht="13" x14ac:dyDescent="0.15"/>
    <row r="687" customFormat="1" ht="13" x14ac:dyDescent="0.15"/>
    <row r="688" customFormat="1" ht="13" x14ac:dyDescent="0.15"/>
    <row r="689" customFormat="1" ht="13" x14ac:dyDescent="0.15"/>
    <row r="690" customFormat="1" ht="13" x14ac:dyDescent="0.15"/>
    <row r="691" customFormat="1" ht="13" x14ac:dyDescent="0.15"/>
    <row r="692" customFormat="1" ht="13" x14ac:dyDescent="0.15"/>
    <row r="693" customFormat="1" ht="13" x14ac:dyDescent="0.15"/>
    <row r="694" customFormat="1" ht="13" x14ac:dyDescent="0.15"/>
    <row r="695" customFormat="1" ht="13" x14ac:dyDescent="0.15"/>
    <row r="696" customFormat="1" ht="13" x14ac:dyDescent="0.15"/>
    <row r="697" customFormat="1" ht="13" x14ac:dyDescent="0.15"/>
    <row r="698" customFormat="1" ht="13" x14ac:dyDescent="0.15"/>
    <row r="699" customFormat="1" ht="13" x14ac:dyDescent="0.15"/>
    <row r="700" customFormat="1" ht="13" x14ac:dyDescent="0.15"/>
    <row r="701" customFormat="1" ht="13" x14ac:dyDescent="0.15"/>
    <row r="702" customFormat="1" ht="13" x14ac:dyDescent="0.15"/>
    <row r="703" customFormat="1" ht="13" x14ac:dyDescent="0.15"/>
    <row r="704" customFormat="1" ht="13" x14ac:dyDescent="0.15"/>
    <row r="705" customFormat="1" ht="13" x14ac:dyDescent="0.15"/>
    <row r="706" customFormat="1" ht="13" x14ac:dyDescent="0.15"/>
    <row r="707" customFormat="1" ht="13" x14ac:dyDescent="0.15"/>
    <row r="708" customFormat="1" ht="13" x14ac:dyDescent="0.15"/>
    <row r="709" customFormat="1" ht="13" x14ac:dyDescent="0.15"/>
    <row r="710" customFormat="1" ht="13" x14ac:dyDescent="0.15"/>
    <row r="711" customFormat="1" ht="13" x14ac:dyDescent="0.15"/>
    <row r="712" customFormat="1" ht="13" x14ac:dyDescent="0.15"/>
    <row r="713" customFormat="1" ht="13" x14ac:dyDescent="0.15"/>
    <row r="714" customFormat="1" ht="13" x14ac:dyDescent="0.15"/>
    <row r="715" customFormat="1" ht="13" x14ac:dyDescent="0.15"/>
    <row r="716" customFormat="1" ht="13" x14ac:dyDescent="0.15"/>
    <row r="717" customFormat="1" ht="13" x14ac:dyDescent="0.15"/>
    <row r="718" customFormat="1" ht="13" x14ac:dyDescent="0.15"/>
    <row r="719" customFormat="1" ht="13" x14ac:dyDescent="0.15"/>
    <row r="720" customFormat="1" ht="13" x14ac:dyDescent="0.15"/>
    <row r="721" customFormat="1" ht="13" x14ac:dyDescent="0.15"/>
    <row r="722" customFormat="1" ht="13" x14ac:dyDescent="0.15"/>
    <row r="723" customFormat="1" ht="13" x14ac:dyDescent="0.15"/>
    <row r="724" customFormat="1" ht="13" x14ac:dyDescent="0.15"/>
    <row r="725" customFormat="1" ht="13" x14ac:dyDescent="0.15"/>
    <row r="726" customFormat="1" ht="13" x14ac:dyDescent="0.15"/>
    <row r="727" customFormat="1" ht="13" x14ac:dyDescent="0.15"/>
    <row r="728" customFormat="1" ht="13" x14ac:dyDescent="0.15"/>
    <row r="729" customFormat="1" ht="13" x14ac:dyDescent="0.15"/>
    <row r="730" customFormat="1" ht="13" x14ac:dyDescent="0.15"/>
    <row r="731" customFormat="1" ht="13" x14ac:dyDescent="0.15"/>
    <row r="732" customFormat="1" ht="13" x14ac:dyDescent="0.15"/>
    <row r="733" customFormat="1" ht="13" x14ac:dyDescent="0.15"/>
    <row r="734" customFormat="1" ht="13" x14ac:dyDescent="0.15"/>
    <row r="735" customFormat="1" ht="13" x14ac:dyDescent="0.15"/>
    <row r="736" customFormat="1" ht="13" x14ac:dyDescent="0.15"/>
    <row r="737" customFormat="1" ht="13" x14ac:dyDescent="0.15"/>
    <row r="738" customFormat="1" ht="13" x14ac:dyDescent="0.15"/>
    <row r="739" customFormat="1" ht="13" x14ac:dyDescent="0.15"/>
    <row r="740" customFormat="1" ht="13" x14ac:dyDescent="0.15"/>
    <row r="741" customFormat="1" ht="13" x14ac:dyDescent="0.15"/>
    <row r="742" customFormat="1" ht="13" x14ac:dyDescent="0.15"/>
    <row r="743" customFormat="1" ht="13" x14ac:dyDescent="0.15"/>
    <row r="744" customFormat="1" ht="13" x14ac:dyDescent="0.15"/>
    <row r="745" customFormat="1" ht="13" x14ac:dyDescent="0.15"/>
    <row r="746" customFormat="1" ht="13" x14ac:dyDescent="0.15"/>
    <row r="747" customFormat="1" ht="13" x14ac:dyDescent="0.15"/>
    <row r="748" customFormat="1" ht="13" x14ac:dyDescent="0.15"/>
    <row r="749" customFormat="1" ht="13" x14ac:dyDescent="0.15"/>
    <row r="750" customFormat="1" ht="13" x14ac:dyDescent="0.15"/>
    <row r="751" customFormat="1" ht="13" x14ac:dyDescent="0.15"/>
    <row r="752" customFormat="1" ht="13" x14ac:dyDescent="0.15"/>
    <row r="753" customFormat="1" ht="13" x14ac:dyDescent="0.15"/>
    <row r="754" customFormat="1" ht="13" x14ac:dyDescent="0.15"/>
    <row r="755" customFormat="1" ht="13" x14ac:dyDescent="0.15"/>
    <row r="756" customFormat="1" ht="13" x14ac:dyDescent="0.15"/>
    <row r="757" customFormat="1" ht="13" x14ac:dyDescent="0.15"/>
    <row r="758" customFormat="1" ht="13" x14ac:dyDescent="0.15"/>
    <row r="759" customFormat="1" ht="13" x14ac:dyDescent="0.15"/>
    <row r="760" customFormat="1" ht="13" x14ac:dyDescent="0.15"/>
    <row r="761" customFormat="1" ht="13" x14ac:dyDescent="0.15"/>
    <row r="762" customFormat="1" ht="13" x14ac:dyDescent="0.15"/>
    <row r="763" customFormat="1" ht="13" x14ac:dyDescent="0.15"/>
    <row r="764" customFormat="1" ht="13" x14ac:dyDescent="0.15"/>
    <row r="765" customFormat="1" ht="13" x14ac:dyDescent="0.15"/>
    <row r="766" customFormat="1" ht="13" x14ac:dyDescent="0.15"/>
    <row r="767" customFormat="1" ht="13" x14ac:dyDescent="0.15"/>
    <row r="768" customFormat="1" ht="13" x14ac:dyDescent="0.15"/>
    <row r="769" customFormat="1" ht="13" x14ac:dyDescent="0.15"/>
    <row r="770" customFormat="1" ht="13" x14ac:dyDescent="0.15"/>
    <row r="771" customFormat="1" ht="13" x14ac:dyDescent="0.15"/>
    <row r="772" customFormat="1" ht="13" x14ac:dyDescent="0.15"/>
    <row r="773" customFormat="1" ht="13" x14ac:dyDescent="0.15"/>
    <row r="774" customFormat="1" ht="13" x14ac:dyDescent="0.15"/>
    <row r="775" customFormat="1" ht="13" x14ac:dyDescent="0.15"/>
    <row r="776" customFormat="1" ht="13" x14ac:dyDescent="0.15"/>
    <row r="777" customFormat="1" ht="13" x14ac:dyDescent="0.15"/>
    <row r="778" customFormat="1" ht="13" x14ac:dyDescent="0.15"/>
    <row r="779" customFormat="1" ht="13" x14ac:dyDescent="0.15"/>
    <row r="780" customFormat="1" ht="13" x14ac:dyDescent="0.15"/>
    <row r="781" customFormat="1" ht="13" x14ac:dyDescent="0.15"/>
    <row r="782" customFormat="1" ht="13" x14ac:dyDescent="0.15"/>
    <row r="783" customFormat="1" ht="13" x14ac:dyDescent="0.15"/>
    <row r="784" customFormat="1" ht="13" x14ac:dyDescent="0.15"/>
    <row r="785" customFormat="1" ht="13" x14ac:dyDescent="0.15"/>
    <row r="786" customFormat="1" ht="13" x14ac:dyDescent="0.15"/>
    <row r="787" customFormat="1" ht="13" x14ac:dyDescent="0.15"/>
    <row r="788" customFormat="1" ht="13" x14ac:dyDescent="0.15"/>
    <row r="789" customFormat="1" ht="13" x14ac:dyDescent="0.15"/>
    <row r="790" customFormat="1" ht="13" x14ac:dyDescent="0.15"/>
    <row r="791" customFormat="1" ht="13" x14ac:dyDescent="0.15"/>
    <row r="792" customFormat="1" ht="13" x14ac:dyDescent="0.15"/>
    <row r="793" customFormat="1" ht="13" x14ac:dyDescent="0.15"/>
    <row r="794" customFormat="1" ht="13" x14ac:dyDescent="0.15"/>
    <row r="795" customFormat="1" ht="13" x14ac:dyDescent="0.15"/>
    <row r="796" customFormat="1" ht="13" x14ac:dyDescent="0.15"/>
    <row r="797" customFormat="1" ht="13" x14ac:dyDescent="0.15"/>
    <row r="798" customFormat="1" ht="13" x14ac:dyDescent="0.15"/>
    <row r="799" customFormat="1" ht="13" x14ac:dyDescent="0.15"/>
    <row r="800" customFormat="1" ht="13" x14ac:dyDescent="0.15"/>
    <row r="801" customFormat="1" ht="13" x14ac:dyDescent="0.15"/>
    <row r="802" customFormat="1" ht="13" x14ac:dyDescent="0.15"/>
    <row r="803" customFormat="1" ht="13" x14ac:dyDescent="0.15"/>
    <row r="804" customFormat="1" ht="13" x14ac:dyDescent="0.15"/>
    <row r="805" customFormat="1" ht="13" x14ac:dyDescent="0.15"/>
    <row r="806" customFormat="1" ht="13" x14ac:dyDescent="0.15"/>
    <row r="807" customFormat="1" ht="13" x14ac:dyDescent="0.15"/>
    <row r="808" customFormat="1" ht="13" x14ac:dyDescent="0.15"/>
    <row r="809" customFormat="1" ht="13" x14ac:dyDescent="0.15"/>
    <row r="810" customFormat="1" ht="13" x14ac:dyDescent="0.15"/>
    <row r="811" customFormat="1" ht="13" x14ac:dyDescent="0.15"/>
    <row r="812" customFormat="1" ht="13" x14ac:dyDescent="0.15"/>
    <row r="813" customFormat="1" ht="13" x14ac:dyDescent="0.15"/>
    <row r="814" customFormat="1" ht="13" x14ac:dyDescent="0.15"/>
    <row r="815" customFormat="1" ht="13" x14ac:dyDescent="0.15"/>
    <row r="816" customFormat="1" ht="13" x14ac:dyDescent="0.15"/>
    <row r="817" customFormat="1" ht="13" x14ac:dyDescent="0.15"/>
    <row r="818" customFormat="1" ht="13" x14ac:dyDescent="0.15"/>
    <row r="819" customFormat="1" ht="13" x14ac:dyDescent="0.15"/>
    <row r="820" customFormat="1" ht="13" x14ac:dyDescent="0.15"/>
    <row r="821" customFormat="1" ht="13" x14ac:dyDescent="0.15"/>
    <row r="822" customFormat="1" ht="13" x14ac:dyDescent="0.15"/>
    <row r="823" customFormat="1" ht="13" x14ac:dyDescent="0.15"/>
    <row r="824" customFormat="1" ht="13" x14ac:dyDescent="0.15"/>
    <row r="825" customFormat="1" ht="13" x14ac:dyDescent="0.15"/>
    <row r="826" customFormat="1" ht="13" x14ac:dyDescent="0.15"/>
    <row r="827" customFormat="1" ht="13" x14ac:dyDescent="0.15"/>
    <row r="828" customFormat="1" ht="13" x14ac:dyDescent="0.15"/>
    <row r="829" customFormat="1" ht="13" x14ac:dyDescent="0.15"/>
    <row r="830" customFormat="1" ht="13" x14ac:dyDescent="0.15"/>
    <row r="831" customFormat="1" ht="13" x14ac:dyDescent="0.15"/>
    <row r="832" customFormat="1" ht="13" x14ac:dyDescent="0.15"/>
    <row r="833" customFormat="1" ht="13" x14ac:dyDescent="0.15"/>
    <row r="834" customFormat="1" ht="13" x14ac:dyDescent="0.15"/>
    <row r="835" customFormat="1" ht="13" x14ac:dyDescent="0.15"/>
    <row r="836" customFormat="1" ht="13" x14ac:dyDescent="0.15"/>
    <row r="837" customFormat="1" ht="13" x14ac:dyDescent="0.15"/>
    <row r="838" customFormat="1" ht="13" x14ac:dyDescent="0.15"/>
    <row r="839" customFormat="1" ht="13" x14ac:dyDescent="0.15"/>
    <row r="840" customFormat="1" ht="13" x14ac:dyDescent="0.15"/>
    <row r="841" customFormat="1" ht="13" x14ac:dyDescent="0.15"/>
    <row r="842" customFormat="1" ht="13" x14ac:dyDescent="0.15"/>
    <row r="843" customFormat="1" ht="13" x14ac:dyDescent="0.15"/>
    <row r="844" customFormat="1" ht="13" x14ac:dyDescent="0.15"/>
    <row r="845" customFormat="1" ht="13" x14ac:dyDescent="0.15"/>
    <row r="846" customFormat="1" ht="13" x14ac:dyDescent="0.15"/>
    <row r="847" customFormat="1" ht="13" x14ac:dyDescent="0.15"/>
    <row r="848" customFormat="1" ht="13" x14ac:dyDescent="0.15"/>
    <row r="849" customFormat="1" ht="13" x14ac:dyDescent="0.15"/>
    <row r="850" customFormat="1" ht="13" x14ac:dyDescent="0.15"/>
    <row r="851" customFormat="1" ht="13" x14ac:dyDescent="0.15"/>
    <row r="852" customFormat="1" ht="13" x14ac:dyDescent="0.15"/>
    <row r="853" customFormat="1" ht="13" x14ac:dyDescent="0.15"/>
    <row r="854" customFormat="1" ht="13" x14ac:dyDescent="0.15"/>
    <row r="855" customFormat="1" ht="13" x14ac:dyDescent="0.15"/>
    <row r="856" customFormat="1" ht="13" x14ac:dyDescent="0.15"/>
    <row r="857" customFormat="1" ht="13" x14ac:dyDescent="0.15"/>
    <row r="858" customFormat="1" ht="13" x14ac:dyDescent="0.15"/>
    <row r="859" customFormat="1" ht="13" x14ac:dyDescent="0.15"/>
    <row r="860" customFormat="1" ht="13" x14ac:dyDescent="0.15"/>
    <row r="861" customFormat="1" ht="13" x14ac:dyDescent="0.15"/>
    <row r="862" customFormat="1" ht="13" x14ac:dyDescent="0.15"/>
    <row r="863" customFormat="1" ht="13" x14ac:dyDescent="0.15"/>
    <row r="864" customFormat="1" ht="13" x14ac:dyDescent="0.15"/>
    <row r="865" customFormat="1" ht="13" x14ac:dyDescent="0.15"/>
    <row r="866" customFormat="1" ht="13" x14ac:dyDescent="0.15"/>
    <row r="867" customFormat="1" ht="13" x14ac:dyDescent="0.15"/>
    <row r="868" customFormat="1" ht="13" x14ac:dyDescent="0.15"/>
    <row r="869" customFormat="1" ht="13" x14ac:dyDescent="0.15"/>
    <row r="870" customFormat="1" ht="13" x14ac:dyDescent="0.15"/>
    <row r="871" customFormat="1" ht="13" x14ac:dyDescent="0.15"/>
    <row r="872" customFormat="1" ht="13" x14ac:dyDescent="0.15"/>
    <row r="873" customFormat="1" ht="13" x14ac:dyDescent="0.15"/>
    <row r="874" customFormat="1" ht="13" x14ac:dyDescent="0.15"/>
    <row r="875" customFormat="1" ht="13" x14ac:dyDescent="0.15"/>
    <row r="876" customFormat="1" ht="13" x14ac:dyDescent="0.15"/>
    <row r="877" customFormat="1" ht="13" x14ac:dyDescent="0.15"/>
    <row r="878" customFormat="1" ht="13" x14ac:dyDescent="0.15"/>
    <row r="879" customFormat="1" ht="13" x14ac:dyDescent="0.15"/>
    <row r="880" customFormat="1" ht="13" x14ac:dyDescent="0.15"/>
    <row r="881" customFormat="1" ht="13" x14ac:dyDescent="0.15"/>
    <row r="882" customFormat="1" ht="13" x14ac:dyDescent="0.15"/>
    <row r="883" customFormat="1" ht="13" x14ac:dyDescent="0.15"/>
    <row r="884" customFormat="1" ht="13" x14ac:dyDescent="0.15"/>
    <row r="885" customFormat="1" ht="13" x14ac:dyDescent="0.15"/>
    <row r="886" customFormat="1" ht="13" x14ac:dyDescent="0.15"/>
    <row r="887" customFormat="1" ht="13" x14ac:dyDescent="0.15"/>
    <row r="888" customFormat="1" ht="13" x14ac:dyDescent="0.15"/>
    <row r="889" customFormat="1" ht="13" x14ac:dyDescent="0.15"/>
    <row r="890" customFormat="1" ht="13" x14ac:dyDescent="0.15"/>
    <row r="891" customFormat="1" ht="13" x14ac:dyDescent="0.15"/>
    <row r="892" customFormat="1" ht="13" x14ac:dyDescent="0.15"/>
    <row r="893" customFormat="1" ht="13" x14ac:dyDescent="0.15"/>
    <row r="894" customFormat="1" ht="13" x14ac:dyDescent="0.15"/>
    <row r="895" customFormat="1" ht="13" x14ac:dyDescent="0.15"/>
    <row r="896" customFormat="1" ht="13" x14ac:dyDescent="0.15"/>
    <row r="897" customFormat="1" ht="13" x14ac:dyDescent="0.15"/>
    <row r="898" customFormat="1" ht="13" x14ac:dyDescent="0.15"/>
    <row r="899" customFormat="1" ht="13" x14ac:dyDescent="0.15"/>
    <row r="900" customFormat="1" ht="13" x14ac:dyDescent="0.15"/>
    <row r="901" customFormat="1" ht="13" x14ac:dyDescent="0.15"/>
    <row r="902" customFormat="1" ht="13" x14ac:dyDescent="0.15"/>
    <row r="903" customFormat="1" ht="13" x14ac:dyDescent="0.15"/>
    <row r="904" customFormat="1" ht="13" x14ac:dyDescent="0.15"/>
    <row r="905" customFormat="1" ht="13" x14ac:dyDescent="0.15"/>
    <row r="906" customFormat="1" ht="13" x14ac:dyDescent="0.15"/>
    <row r="907" customFormat="1" ht="13" x14ac:dyDescent="0.15"/>
    <row r="908" customFormat="1" ht="13" x14ac:dyDescent="0.15"/>
    <row r="909" customFormat="1" ht="13" x14ac:dyDescent="0.15"/>
    <row r="910" customFormat="1" ht="13" x14ac:dyDescent="0.15"/>
    <row r="911" customFormat="1" ht="13" x14ac:dyDescent="0.15"/>
    <row r="912" customFormat="1" ht="13" x14ac:dyDescent="0.15"/>
    <row r="913" customFormat="1" ht="13" x14ac:dyDescent="0.15"/>
    <row r="914" customFormat="1" ht="13" x14ac:dyDescent="0.15"/>
    <row r="915" customFormat="1" ht="13" x14ac:dyDescent="0.15"/>
    <row r="916" customFormat="1" ht="13" x14ac:dyDescent="0.15"/>
    <row r="917" customFormat="1" ht="13" x14ac:dyDescent="0.15"/>
    <row r="918" customFormat="1" ht="13" x14ac:dyDescent="0.15"/>
    <row r="919" customFormat="1" ht="13" x14ac:dyDescent="0.15"/>
    <row r="920" customFormat="1" ht="13" x14ac:dyDescent="0.15"/>
    <row r="921" customFormat="1" ht="13" x14ac:dyDescent="0.15"/>
    <row r="922" customFormat="1" ht="13" x14ac:dyDescent="0.15"/>
    <row r="923" customFormat="1" ht="13" x14ac:dyDescent="0.15"/>
    <row r="924" customFormat="1" ht="13" x14ac:dyDescent="0.15"/>
    <row r="925" customFormat="1" ht="13" x14ac:dyDescent="0.15"/>
    <row r="926" customFormat="1" ht="13" x14ac:dyDescent="0.15"/>
    <row r="927" customFormat="1" ht="13" x14ac:dyDescent="0.15"/>
    <row r="928" customFormat="1" ht="13" x14ac:dyDescent="0.15"/>
    <row r="929" customFormat="1" ht="13" x14ac:dyDescent="0.15"/>
    <row r="930" customFormat="1" ht="13" x14ac:dyDescent="0.15"/>
    <row r="931" customFormat="1" ht="13" x14ac:dyDescent="0.15"/>
    <row r="932" customFormat="1" ht="13" x14ac:dyDescent="0.15"/>
    <row r="933" customFormat="1" ht="13" x14ac:dyDescent="0.15"/>
    <row r="934" customFormat="1" ht="13" x14ac:dyDescent="0.15"/>
    <row r="935" customFormat="1" ht="13" x14ac:dyDescent="0.15"/>
    <row r="936" customFormat="1" ht="13" x14ac:dyDescent="0.15"/>
    <row r="937" customFormat="1" ht="13" x14ac:dyDescent="0.15"/>
    <row r="938" customFormat="1" ht="13" x14ac:dyDescent="0.15"/>
    <row r="939" customFormat="1" ht="13" x14ac:dyDescent="0.15"/>
    <row r="940" customFormat="1" ht="13" x14ac:dyDescent="0.15"/>
    <row r="941" customFormat="1" ht="13" x14ac:dyDescent="0.15"/>
    <row r="942" customFormat="1" ht="13" x14ac:dyDescent="0.15"/>
    <row r="943" customFormat="1" ht="13" x14ac:dyDescent="0.15"/>
    <row r="944" customFormat="1" ht="13" x14ac:dyDescent="0.15"/>
    <row r="945" customFormat="1" ht="13" x14ac:dyDescent="0.15"/>
    <row r="946" customFormat="1" ht="13" x14ac:dyDescent="0.15"/>
    <row r="947" customFormat="1" ht="13" x14ac:dyDescent="0.15"/>
    <row r="948" customFormat="1" ht="13" x14ac:dyDescent="0.15"/>
    <row r="949" customFormat="1" ht="13" x14ac:dyDescent="0.15"/>
    <row r="950" customFormat="1" ht="13" x14ac:dyDescent="0.15"/>
    <row r="951" customFormat="1" ht="13" x14ac:dyDescent="0.15"/>
    <row r="952" customFormat="1" ht="13" x14ac:dyDescent="0.15"/>
    <row r="953" customFormat="1" ht="13" x14ac:dyDescent="0.15"/>
    <row r="954" customFormat="1" ht="13" x14ac:dyDescent="0.15"/>
    <row r="955" customFormat="1" ht="13" x14ac:dyDescent="0.15"/>
    <row r="956" customFormat="1" ht="13" x14ac:dyDescent="0.15"/>
    <row r="957" customFormat="1" ht="13" x14ac:dyDescent="0.15"/>
    <row r="958" customFormat="1" ht="13" x14ac:dyDescent="0.15"/>
    <row r="959" customFormat="1" ht="13" x14ac:dyDescent="0.15"/>
    <row r="960" customFormat="1" ht="13" x14ac:dyDescent="0.15"/>
    <row r="961" customFormat="1" ht="13" x14ac:dyDescent="0.15"/>
    <row r="962" customFormat="1" ht="13" x14ac:dyDescent="0.15"/>
    <row r="963" customFormat="1" ht="13" x14ac:dyDescent="0.15"/>
    <row r="964" customFormat="1" ht="13" x14ac:dyDescent="0.15"/>
    <row r="965" customFormat="1" ht="13" x14ac:dyDescent="0.15"/>
    <row r="966" customFormat="1" ht="13" x14ac:dyDescent="0.15"/>
    <row r="967" customFormat="1" ht="13" x14ac:dyDescent="0.15"/>
    <row r="968" customFormat="1" ht="13" x14ac:dyDescent="0.15"/>
    <row r="969" customFormat="1" ht="13" x14ac:dyDescent="0.15"/>
    <row r="970" customFormat="1" ht="13" x14ac:dyDescent="0.15"/>
    <row r="971" customFormat="1" ht="13" x14ac:dyDescent="0.15"/>
    <row r="972" customFormat="1" ht="13" x14ac:dyDescent="0.15"/>
    <row r="973" customFormat="1" ht="13" x14ac:dyDescent="0.15"/>
    <row r="974" customFormat="1" ht="13" x14ac:dyDescent="0.15"/>
    <row r="975" customFormat="1" ht="13" x14ac:dyDescent="0.15"/>
    <row r="976" customFormat="1" ht="13" x14ac:dyDescent="0.15"/>
    <row r="977" customFormat="1" ht="13" x14ac:dyDescent="0.15"/>
    <row r="978" customFormat="1" ht="13" x14ac:dyDescent="0.15"/>
    <row r="979" customFormat="1" ht="13" x14ac:dyDescent="0.15"/>
    <row r="980" customFormat="1" ht="13" x14ac:dyDescent="0.15"/>
    <row r="981" customFormat="1" ht="13" x14ac:dyDescent="0.15"/>
    <row r="982" customFormat="1" ht="13" x14ac:dyDescent="0.15"/>
    <row r="983" customFormat="1" ht="13" x14ac:dyDescent="0.15"/>
    <row r="984" customFormat="1" ht="13" x14ac:dyDescent="0.15"/>
    <row r="985" customFormat="1" ht="13" x14ac:dyDescent="0.15"/>
    <row r="986" customFormat="1" ht="13" x14ac:dyDescent="0.15"/>
    <row r="987" customFormat="1" ht="13" x14ac:dyDescent="0.15"/>
    <row r="988" customFormat="1" ht="13" x14ac:dyDescent="0.15"/>
    <row r="989" customFormat="1" ht="13" x14ac:dyDescent="0.15"/>
    <row r="990" customFormat="1" ht="13" x14ac:dyDescent="0.15"/>
    <row r="991" customFormat="1" ht="13" x14ac:dyDescent="0.15"/>
    <row r="992" customFormat="1" ht="13" x14ac:dyDescent="0.15"/>
    <row r="993" customFormat="1" ht="13" x14ac:dyDescent="0.15"/>
    <row r="994" customFormat="1" ht="13" x14ac:dyDescent="0.15"/>
    <row r="995" customFormat="1" ht="13" x14ac:dyDescent="0.15"/>
    <row r="996" customFormat="1" ht="13" x14ac:dyDescent="0.15"/>
    <row r="997" customFormat="1" ht="13" x14ac:dyDescent="0.15"/>
    <row r="998" customFormat="1" ht="13" x14ac:dyDescent="0.15"/>
    <row r="999" customFormat="1" ht="13" x14ac:dyDescent="0.15"/>
    <row r="1000" customFormat="1" ht="13" x14ac:dyDescent="0.15"/>
    <row r="1001" customFormat="1" ht="13" x14ac:dyDescent="0.15"/>
    <row r="1002" customFormat="1" ht="13" x14ac:dyDescent="0.15"/>
    <row r="1003" customFormat="1" ht="13" x14ac:dyDescent="0.15"/>
    <row r="1004" customFormat="1" ht="13" x14ac:dyDescent="0.15"/>
    <row r="1005" customFormat="1" ht="13" x14ac:dyDescent="0.15"/>
    <row r="1006" customFormat="1" ht="13" x14ac:dyDescent="0.15"/>
    <row r="1007" customFormat="1" ht="13" x14ac:dyDescent="0.15"/>
    <row r="1008" customFormat="1" ht="13" x14ac:dyDescent="0.15"/>
    <row r="1009" customFormat="1" ht="13" x14ac:dyDescent="0.15"/>
    <row r="1010" customFormat="1" ht="13" x14ac:dyDescent="0.15"/>
    <row r="1011" customFormat="1" ht="13" x14ac:dyDescent="0.15"/>
    <row r="1012" customFormat="1" ht="13" x14ac:dyDescent="0.15"/>
    <row r="1013" customFormat="1" ht="13" x14ac:dyDescent="0.15"/>
    <row r="1014" customFormat="1" ht="13" x14ac:dyDescent="0.15"/>
    <row r="1015" customFormat="1" ht="13" x14ac:dyDescent="0.15"/>
    <row r="1016" customFormat="1" ht="13" x14ac:dyDescent="0.15"/>
    <row r="1017" customFormat="1" ht="13" x14ac:dyDescent="0.15"/>
    <row r="1018" customFormat="1" ht="13" x14ac:dyDescent="0.15"/>
    <row r="1019" customFormat="1" ht="13" x14ac:dyDescent="0.15"/>
    <row r="1020" customFormat="1" ht="13" x14ac:dyDescent="0.15"/>
    <row r="1021" customFormat="1" ht="13" x14ac:dyDescent="0.15"/>
    <row r="1022" customFormat="1" ht="13" x14ac:dyDescent="0.15"/>
    <row r="1023" customFormat="1" ht="13" x14ac:dyDescent="0.15"/>
    <row r="1024" customFormat="1" ht="13" x14ac:dyDescent="0.15"/>
    <row r="1025" customFormat="1" ht="13" x14ac:dyDescent="0.15"/>
    <row r="1026" customFormat="1" ht="13" x14ac:dyDescent="0.15"/>
    <row r="1027" customFormat="1" ht="13" x14ac:dyDescent="0.15"/>
    <row r="1028" customFormat="1" ht="13" x14ac:dyDescent="0.15"/>
    <row r="1029" customFormat="1" ht="13" x14ac:dyDescent="0.15"/>
    <row r="1030" customFormat="1" ht="13" x14ac:dyDescent="0.15"/>
    <row r="1031" customFormat="1" ht="13" x14ac:dyDescent="0.15"/>
    <row r="1032" customFormat="1" ht="13" x14ac:dyDescent="0.15"/>
    <row r="1033" customFormat="1" ht="13" x14ac:dyDescent="0.15"/>
    <row r="1034" customFormat="1" ht="13" x14ac:dyDescent="0.15"/>
    <row r="1035" customFormat="1" ht="13" x14ac:dyDescent="0.15"/>
    <row r="1036" customFormat="1" ht="13" x14ac:dyDescent="0.15"/>
    <row r="1037" customFormat="1" ht="13" x14ac:dyDescent="0.15"/>
    <row r="1038" customFormat="1" ht="13" x14ac:dyDescent="0.15"/>
    <row r="1039" customFormat="1" ht="13" x14ac:dyDescent="0.15"/>
    <row r="1040" customFormat="1" ht="13" x14ac:dyDescent="0.15"/>
    <row r="1041" customFormat="1" ht="13" x14ac:dyDescent="0.15"/>
    <row r="1042" customFormat="1" ht="13" x14ac:dyDescent="0.15"/>
    <row r="1043" customFormat="1" ht="13" x14ac:dyDescent="0.15"/>
    <row r="1044" customFormat="1" ht="13" x14ac:dyDescent="0.15"/>
    <row r="1045" customFormat="1" ht="13" x14ac:dyDescent="0.15"/>
    <row r="1046" customFormat="1" ht="13" x14ac:dyDescent="0.15"/>
    <row r="1047" customFormat="1" ht="13" x14ac:dyDescent="0.15"/>
    <row r="1048" customFormat="1" ht="13" x14ac:dyDescent="0.15"/>
    <row r="1049" customFormat="1" ht="13" x14ac:dyDescent="0.15"/>
    <row r="1050" customFormat="1" ht="13" x14ac:dyDescent="0.15"/>
    <row r="1051" customFormat="1" ht="13" x14ac:dyDescent="0.15"/>
    <row r="1052" customFormat="1" ht="13" x14ac:dyDescent="0.15"/>
    <row r="1053" customFormat="1" ht="13" x14ac:dyDescent="0.15"/>
    <row r="1054" customFormat="1" ht="13" x14ac:dyDescent="0.15"/>
    <row r="1055" customFormat="1" ht="13" x14ac:dyDescent="0.15"/>
    <row r="1056" customFormat="1" ht="13" x14ac:dyDescent="0.15"/>
    <row r="1057" customFormat="1" ht="13" x14ac:dyDescent="0.15"/>
    <row r="1058" customFormat="1" ht="13" x14ac:dyDescent="0.15"/>
    <row r="1059" customFormat="1" ht="13" x14ac:dyDescent="0.15"/>
    <row r="1060" customFormat="1" ht="13" x14ac:dyDescent="0.15"/>
    <row r="1061" customFormat="1" ht="13" x14ac:dyDescent="0.15"/>
    <row r="1062" customFormat="1" ht="13" x14ac:dyDescent="0.15"/>
    <row r="1063" customFormat="1" ht="13" x14ac:dyDescent="0.15"/>
    <row r="1064" customFormat="1" ht="13" x14ac:dyDescent="0.15"/>
    <row r="1065" customFormat="1" ht="13" x14ac:dyDescent="0.15"/>
    <row r="1066" customFormat="1" ht="13" x14ac:dyDescent="0.15"/>
    <row r="1067" customFormat="1" ht="13" x14ac:dyDescent="0.15"/>
    <row r="1068" customFormat="1" ht="13" x14ac:dyDescent="0.15"/>
    <row r="1069" customFormat="1" ht="13" x14ac:dyDescent="0.15"/>
    <row r="1070" customFormat="1" ht="13" x14ac:dyDescent="0.15"/>
    <row r="1071" customFormat="1" ht="13" x14ac:dyDescent="0.15"/>
    <row r="1072" customFormat="1" ht="13" x14ac:dyDescent="0.15"/>
    <row r="1073" customFormat="1" ht="13" x14ac:dyDescent="0.15"/>
    <row r="1074" customFormat="1" ht="13" x14ac:dyDescent="0.15"/>
    <row r="1075" customFormat="1" ht="13" x14ac:dyDescent="0.15"/>
    <row r="1076" customFormat="1" ht="13" x14ac:dyDescent="0.15"/>
    <row r="1077" customFormat="1" ht="13" x14ac:dyDescent="0.15"/>
    <row r="1078" customFormat="1" ht="13" x14ac:dyDescent="0.15"/>
    <row r="1079" customFormat="1" ht="13" x14ac:dyDescent="0.15"/>
    <row r="1080" customFormat="1" ht="13" x14ac:dyDescent="0.15"/>
    <row r="1081" customFormat="1" ht="13" x14ac:dyDescent="0.15"/>
    <row r="1082" customFormat="1" ht="13" x14ac:dyDescent="0.15"/>
    <row r="1083" customFormat="1" ht="13" x14ac:dyDescent="0.15"/>
    <row r="1084" customFormat="1" ht="13" x14ac:dyDescent="0.15"/>
    <row r="1085" customFormat="1" ht="13" x14ac:dyDescent="0.15"/>
    <row r="1086" customFormat="1" ht="13" x14ac:dyDescent="0.15"/>
    <row r="1087" customFormat="1" ht="13" x14ac:dyDescent="0.15"/>
    <row r="1088" customFormat="1" ht="13" x14ac:dyDescent="0.15"/>
    <row r="1089" customFormat="1" ht="13" x14ac:dyDescent="0.15"/>
    <row r="1090" customFormat="1" ht="13" x14ac:dyDescent="0.15"/>
    <row r="1091" customFormat="1" ht="13" x14ac:dyDescent="0.15"/>
    <row r="1092" customFormat="1" ht="13" x14ac:dyDescent="0.15"/>
    <row r="1093" customFormat="1" ht="13" x14ac:dyDescent="0.15"/>
    <row r="1094" customFormat="1" ht="13" x14ac:dyDescent="0.15"/>
    <row r="1095" customFormat="1" ht="13" x14ac:dyDescent="0.15"/>
    <row r="1096" customFormat="1" ht="13" x14ac:dyDescent="0.15"/>
    <row r="1097" customFormat="1" ht="13" x14ac:dyDescent="0.15"/>
    <row r="1098" customFormat="1" ht="13" x14ac:dyDescent="0.15"/>
    <row r="1099" customFormat="1" ht="13" x14ac:dyDescent="0.15"/>
    <row r="1100" customFormat="1" ht="13" x14ac:dyDescent="0.15"/>
    <row r="1101" customFormat="1" ht="13" x14ac:dyDescent="0.15"/>
    <row r="1102" customFormat="1" ht="13" x14ac:dyDescent="0.15"/>
    <row r="1103" customFormat="1" ht="13" x14ac:dyDescent="0.15"/>
    <row r="1104" customFormat="1" ht="13" x14ac:dyDescent="0.15"/>
    <row r="1105" customFormat="1" ht="13" x14ac:dyDescent="0.15"/>
    <row r="1106" customFormat="1" ht="13" x14ac:dyDescent="0.15"/>
    <row r="1107" customFormat="1" ht="13" x14ac:dyDescent="0.15"/>
    <row r="1108" customFormat="1" ht="13" x14ac:dyDescent="0.15"/>
    <row r="1109" customFormat="1" ht="13" x14ac:dyDescent="0.15"/>
    <row r="1110" customFormat="1" ht="13" x14ac:dyDescent="0.15"/>
    <row r="1111" customFormat="1" ht="13" x14ac:dyDescent="0.15"/>
    <row r="1112" customFormat="1" ht="13" x14ac:dyDescent="0.15"/>
    <row r="1113" customFormat="1" ht="13" x14ac:dyDescent="0.15"/>
    <row r="1114" customFormat="1" ht="13" x14ac:dyDescent="0.15"/>
    <row r="1115" customFormat="1" ht="13" x14ac:dyDescent="0.15"/>
    <row r="1116" customFormat="1" ht="13" x14ac:dyDescent="0.15"/>
    <row r="1117" customFormat="1" ht="13" x14ac:dyDescent="0.15"/>
    <row r="1118" customFormat="1" ht="13" x14ac:dyDescent="0.15"/>
    <row r="1119" customFormat="1" ht="13" x14ac:dyDescent="0.15"/>
    <row r="1120" customFormat="1" ht="13" x14ac:dyDescent="0.15"/>
    <row r="1121" customFormat="1" ht="13" x14ac:dyDescent="0.15"/>
    <row r="1122" customFormat="1" ht="13" x14ac:dyDescent="0.15"/>
    <row r="1123" customFormat="1" ht="13" x14ac:dyDescent="0.15"/>
    <row r="1124" customFormat="1" ht="13" x14ac:dyDescent="0.15"/>
    <row r="1125" customFormat="1" ht="13" x14ac:dyDescent="0.15"/>
    <row r="1126" customFormat="1" ht="13" x14ac:dyDescent="0.15"/>
    <row r="1127" customFormat="1" ht="13" x14ac:dyDescent="0.15"/>
    <row r="1128" customFormat="1" ht="13" x14ac:dyDescent="0.15"/>
    <row r="1129" customFormat="1" ht="13" x14ac:dyDescent="0.15"/>
    <row r="1130" customFormat="1" ht="13" x14ac:dyDescent="0.15"/>
    <row r="1131" customFormat="1" ht="13" x14ac:dyDescent="0.15"/>
    <row r="1132" customFormat="1" ht="13" x14ac:dyDescent="0.15"/>
    <row r="1133" customFormat="1" ht="13" x14ac:dyDescent="0.15"/>
    <row r="1134" customFormat="1" ht="13" x14ac:dyDescent="0.15"/>
    <row r="1135" customFormat="1" ht="13" x14ac:dyDescent="0.15"/>
    <row r="1136" customFormat="1" ht="13" x14ac:dyDescent="0.15"/>
    <row r="1137" customFormat="1" ht="13" x14ac:dyDescent="0.15"/>
    <row r="1138" customFormat="1" ht="13" x14ac:dyDescent="0.15"/>
    <row r="1139" customFormat="1" ht="13" x14ac:dyDescent="0.15"/>
    <row r="1140" customFormat="1" ht="13" x14ac:dyDescent="0.15"/>
    <row r="1141" customFormat="1" ht="13" x14ac:dyDescent="0.15"/>
    <row r="1142" customFormat="1" ht="13" x14ac:dyDescent="0.15"/>
    <row r="1143" customFormat="1" ht="13" x14ac:dyDescent="0.15"/>
    <row r="1144" customFormat="1" ht="13" x14ac:dyDescent="0.15"/>
    <row r="1145" customFormat="1" ht="13" x14ac:dyDescent="0.15"/>
    <row r="1146" customFormat="1" ht="13" x14ac:dyDescent="0.15"/>
    <row r="1147" customFormat="1" ht="13" x14ac:dyDescent="0.15"/>
    <row r="1148" customFormat="1" ht="13" x14ac:dyDescent="0.15"/>
    <row r="1149" customFormat="1" ht="13" x14ac:dyDescent="0.15"/>
    <row r="1150" customFormat="1" ht="13" x14ac:dyDescent="0.15"/>
    <row r="1151" customFormat="1" ht="13" x14ac:dyDescent="0.15"/>
    <row r="1152" customFormat="1" ht="13" x14ac:dyDescent="0.15"/>
    <row r="1153" customFormat="1" ht="13" x14ac:dyDescent="0.15"/>
    <row r="1154" customFormat="1" ht="13" x14ac:dyDescent="0.15"/>
    <row r="1155" customFormat="1" ht="13" x14ac:dyDescent="0.15"/>
    <row r="1156" customFormat="1" ht="13" x14ac:dyDescent="0.15"/>
    <row r="1157" customFormat="1" ht="13" x14ac:dyDescent="0.15"/>
    <row r="1158" customFormat="1" ht="13" x14ac:dyDescent="0.15"/>
    <row r="1159" customFormat="1" ht="13" x14ac:dyDescent="0.15"/>
    <row r="1160" customFormat="1" ht="13" x14ac:dyDescent="0.15"/>
    <row r="1161" customFormat="1" ht="13" x14ac:dyDescent="0.15"/>
    <row r="1162" customFormat="1" ht="13" x14ac:dyDescent="0.15"/>
    <row r="1163" customFormat="1" ht="13" x14ac:dyDescent="0.15"/>
    <row r="1164" customFormat="1" ht="13" x14ac:dyDescent="0.15"/>
    <row r="1165" customFormat="1" ht="13" x14ac:dyDescent="0.15"/>
    <row r="1166" customFormat="1" ht="13" x14ac:dyDescent="0.15"/>
    <row r="1167" customFormat="1" ht="13" x14ac:dyDescent="0.15"/>
    <row r="1168" customFormat="1" ht="13" x14ac:dyDescent="0.15"/>
    <row r="1169" customFormat="1" ht="13" x14ac:dyDescent="0.15"/>
    <row r="1170" customFormat="1" ht="13" x14ac:dyDescent="0.15"/>
    <row r="1171" customFormat="1" ht="13" x14ac:dyDescent="0.15"/>
    <row r="1172" customFormat="1" ht="13" x14ac:dyDescent="0.15"/>
    <row r="1173" customFormat="1" ht="13" x14ac:dyDescent="0.15"/>
    <row r="1174" customFormat="1" ht="13" x14ac:dyDescent="0.15"/>
    <row r="1175" customFormat="1" ht="13" x14ac:dyDescent="0.15"/>
    <row r="1176" customFormat="1" ht="13" x14ac:dyDescent="0.15"/>
    <row r="1177" customFormat="1" ht="13" x14ac:dyDescent="0.15"/>
    <row r="1178" customFormat="1" ht="13" x14ac:dyDescent="0.15"/>
    <row r="1179" customFormat="1" ht="13" x14ac:dyDescent="0.15"/>
    <row r="1180" customFormat="1" ht="13" x14ac:dyDescent="0.15"/>
    <row r="1181" customFormat="1" ht="13" x14ac:dyDescent="0.15"/>
    <row r="1182" customFormat="1" ht="13" x14ac:dyDescent="0.15"/>
    <row r="1183" customFormat="1" ht="13" x14ac:dyDescent="0.15"/>
    <row r="1184" customFormat="1" ht="13" x14ac:dyDescent="0.15"/>
    <row r="1185" customFormat="1" ht="13" x14ac:dyDescent="0.15"/>
    <row r="1186" customFormat="1" ht="13" x14ac:dyDescent="0.15"/>
    <row r="1187" customFormat="1" ht="13" x14ac:dyDescent="0.15"/>
    <row r="1188" customFormat="1" ht="13" x14ac:dyDescent="0.15"/>
    <row r="1189" customFormat="1" ht="13" x14ac:dyDescent="0.15"/>
    <row r="1190" customFormat="1" ht="13" x14ac:dyDescent="0.15"/>
    <row r="1191" customFormat="1" ht="13" x14ac:dyDescent="0.15"/>
    <row r="1192" customFormat="1" ht="13" x14ac:dyDescent="0.15"/>
    <row r="1193" customFormat="1" ht="13" x14ac:dyDescent="0.15"/>
    <row r="1194" customFormat="1" ht="13" x14ac:dyDescent="0.15"/>
    <row r="1195" customFormat="1" ht="13" x14ac:dyDescent="0.15"/>
    <row r="1196" customFormat="1" ht="13" x14ac:dyDescent="0.15"/>
    <row r="1197" customFormat="1" ht="13" x14ac:dyDescent="0.15"/>
    <row r="1198" customFormat="1" ht="13" x14ac:dyDescent="0.15"/>
    <row r="1199" customFormat="1" ht="13" x14ac:dyDescent="0.15"/>
    <row r="1200" customFormat="1" ht="13" x14ac:dyDescent="0.15"/>
    <row r="1201" customFormat="1" ht="13" x14ac:dyDescent="0.15"/>
    <row r="1202" customFormat="1" ht="13" x14ac:dyDescent="0.15"/>
    <row r="1203" customFormat="1" ht="13" x14ac:dyDescent="0.15"/>
    <row r="1204" customFormat="1" ht="13" x14ac:dyDescent="0.15"/>
    <row r="1205" customFormat="1" ht="13" x14ac:dyDescent="0.15"/>
    <row r="1206" customFormat="1" ht="13" x14ac:dyDescent="0.15"/>
    <row r="1207" customFormat="1" ht="13" x14ac:dyDescent="0.15"/>
    <row r="1208" customFormat="1" ht="13" x14ac:dyDescent="0.15"/>
    <row r="1209" customFormat="1" ht="13" x14ac:dyDescent="0.15"/>
    <row r="1210" customFormat="1" ht="13" x14ac:dyDescent="0.15"/>
    <row r="1211" customFormat="1" ht="13" x14ac:dyDescent="0.15"/>
    <row r="1212" customFormat="1" ht="13" x14ac:dyDescent="0.15"/>
    <row r="1213" customFormat="1" ht="13" x14ac:dyDescent="0.15"/>
    <row r="1214" customFormat="1" ht="13" x14ac:dyDescent="0.15"/>
    <row r="1215" customFormat="1" ht="13" x14ac:dyDescent="0.15"/>
    <row r="1216" customFormat="1" ht="13" x14ac:dyDescent="0.15"/>
    <row r="1217" customFormat="1" ht="13" x14ac:dyDescent="0.15"/>
    <row r="1218" customFormat="1" ht="13" x14ac:dyDescent="0.15"/>
    <row r="1219" customFormat="1" ht="13" x14ac:dyDescent="0.15"/>
    <row r="1220" customFormat="1" ht="13" x14ac:dyDescent="0.15"/>
    <row r="1221" customFormat="1" ht="13" x14ac:dyDescent="0.15"/>
    <row r="1222" customFormat="1" ht="13" x14ac:dyDescent="0.15"/>
    <row r="1223" customFormat="1" ht="13" x14ac:dyDescent="0.15"/>
    <row r="1224" customFormat="1" ht="13" x14ac:dyDescent="0.15"/>
    <row r="1225" customFormat="1" ht="13" x14ac:dyDescent="0.15"/>
    <row r="1226" customFormat="1" ht="13" x14ac:dyDescent="0.15"/>
    <row r="1227" customFormat="1" ht="13" x14ac:dyDescent="0.15"/>
    <row r="1228" customFormat="1" ht="13" x14ac:dyDescent="0.15"/>
    <row r="1229" customFormat="1" ht="13" x14ac:dyDescent="0.15"/>
    <row r="1230" customFormat="1" ht="13" x14ac:dyDescent="0.15"/>
    <row r="1231" customFormat="1" ht="13" x14ac:dyDescent="0.15"/>
    <row r="1232" customFormat="1" ht="13" x14ac:dyDescent="0.15"/>
    <row r="1233" customFormat="1" ht="13" x14ac:dyDescent="0.15"/>
    <row r="1234" customFormat="1" ht="13" x14ac:dyDescent="0.15"/>
    <row r="1235" customFormat="1" ht="13" x14ac:dyDescent="0.15"/>
    <row r="1236" customFormat="1" ht="13" x14ac:dyDescent="0.15"/>
    <row r="1237" customFormat="1" ht="13" x14ac:dyDescent="0.15"/>
    <row r="1238" customFormat="1" ht="13" x14ac:dyDescent="0.15"/>
    <row r="1239" customFormat="1" ht="13" x14ac:dyDescent="0.15"/>
    <row r="1240" customFormat="1" ht="13" x14ac:dyDescent="0.15"/>
    <row r="1241" customFormat="1" ht="13" x14ac:dyDescent="0.15"/>
    <row r="1242" customFormat="1" ht="13" x14ac:dyDescent="0.15"/>
    <row r="1243" customFormat="1" ht="13" x14ac:dyDescent="0.15"/>
    <row r="1244" customFormat="1" ht="13" x14ac:dyDescent="0.15"/>
    <row r="1245" customFormat="1" ht="13" x14ac:dyDescent="0.15"/>
    <row r="1246" customFormat="1" ht="13" x14ac:dyDescent="0.15"/>
    <row r="1247" customFormat="1" ht="13" x14ac:dyDescent="0.15"/>
    <row r="1248" customFormat="1" ht="13" x14ac:dyDescent="0.15"/>
    <row r="1249" customFormat="1" ht="13" x14ac:dyDescent="0.15"/>
    <row r="1250" customFormat="1" ht="13" x14ac:dyDescent="0.15"/>
    <row r="1251" customFormat="1" ht="13" x14ac:dyDescent="0.15"/>
    <row r="1252" customFormat="1" ht="13" x14ac:dyDescent="0.15"/>
    <row r="1253" customFormat="1" ht="13" x14ac:dyDescent="0.15"/>
    <row r="1254" customFormat="1" ht="13" x14ac:dyDescent="0.15"/>
    <row r="1255" customFormat="1" ht="13" x14ac:dyDescent="0.15"/>
    <row r="1256" customFormat="1" ht="13" x14ac:dyDescent="0.15"/>
    <row r="1257" customFormat="1" ht="13" x14ac:dyDescent="0.15"/>
    <row r="1258" customFormat="1" ht="13" x14ac:dyDescent="0.15"/>
    <row r="1259" customFormat="1" ht="13" x14ac:dyDescent="0.15"/>
    <row r="1260" customFormat="1" ht="13" x14ac:dyDescent="0.15"/>
    <row r="1261" customFormat="1" ht="13" x14ac:dyDescent="0.15"/>
    <row r="1262" customFormat="1" ht="13" x14ac:dyDescent="0.15"/>
    <row r="1263" customFormat="1" ht="13" x14ac:dyDescent="0.15"/>
    <row r="1264" customFormat="1" ht="13" x14ac:dyDescent="0.15"/>
    <row r="1265" customFormat="1" ht="13" x14ac:dyDescent="0.15"/>
    <row r="1266" customFormat="1" ht="13" x14ac:dyDescent="0.15"/>
    <row r="1267" customFormat="1" ht="13" x14ac:dyDescent="0.15"/>
    <row r="1268" customFormat="1" ht="13" x14ac:dyDescent="0.15"/>
    <row r="1269" customFormat="1" ht="13" x14ac:dyDescent="0.15"/>
    <row r="1270" customFormat="1" ht="13" x14ac:dyDescent="0.15"/>
    <row r="1271" customFormat="1" ht="13" x14ac:dyDescent="0.15"/>
    <row r="1272" customFormat="1" ht="13" x14ac:dyDescent="0.15"/>
    <row r="1273" customFormat="1" ht="13" x14ac:dyDescent="0.15"/>
    <row r="1274" customFormat="1" ht="13" x14ac:dyDescent="0.15"/>
    <row r="1275" customFormat="1" ht="13" x14ac:dyDescent="0.15"/>
    <row r="1276" customFormat="1" ht="13" x14ac:dyDescent="0.15"/>
    <row r="1277" customFormat="1" ht="13" x14ac:dyDescent="0.15"/>
    <row r="1278" customFormat="1" ht="13" x14ac:dyDescent="0.15"/>
    <row r="1279" customFormat="1" ht="13" x14ac:dyDescent="0.15"/>
    <row r="1280" customFormat="1" ht="13" x14ac:dyDescent="0.15"/>
    <row r="1281" customFormat="1" ht="13" x14ac:dyDescent="0.15"/>
    <row r="1282" customFormat="1" ht="13" x14ac:dyDescent="0.15"/>
    <row r="1283" customFormat="1" ht="13" x14ac:dyDescent="0.15"/>
    <row r="1284" customFormat="1" ht="13" x14ac:dyDescent="0.15"/>
    <row r="1285" customFormat="1" ht="13" x14ac:dyDescent="0.15"/>
    <row r="1286" customFormat="1" ht="13" x14ac:dyDescent="0.15"/>
    <row r="1287" customFormat="1" ht="13" x14ac:dyDescent="0.15"/>
    <row r="1288" customFormat="1" ht="13" x14ac:dyDescent="0.15"/>
    <row r="1289" customFormat="1" ht="13" x14ac:dyDescent="0.15"/>
    <row r="1290" customFormat="1" ht="13" x14ac:dyDescent="0.15"/>
    <row r="1291" customFormat="1" ht="13" x14ac:dyDescent="0.15"/>
    <row r="1292" customFormat="1" ht="13" x14ac:dyDescent="0.15"/>
    <row r="1293" customFormat="1" ht="13" x14ac:dyDescent="0.15"/>
    <row r="1294" customFormat="1" ht="13" x14ac:dyDescent="0.15"/>
    <row r="1295" customFormat="1" ht="13" x14ac:dyDescent="0.15"/>
    <row r="1296" customFormat="1" ht="13" x14ac:dyDescent="0.15"/>
    <row r="1297" customFormat="1" ht="13" x14ac:dyDescent="0.15"/>
    <row r="1298" customFormat="1" ht="13" x14ac:dyDescent="0.15"/>
    <row r="1299" customFormat="1" ht="13" x14ac:dyDescent="0.15"/>
    <row r="1300" customFormat="1" ht="13" x14ac:dyDescent="0.15"/>
    <row r="1301" customFormat="1" ht="13" x14ac:dyDescent="0.15"/>
    <row r="1302" customFormat="1" ht="13" x14ac:dyDescent="0.15"/>
    <row r="1303" customFormat="1" ht="13" x14ac:dyDescent="0.15"/>
    <row r="1304" customFormat="1" ht="13" x14ac:dyDescent="0.15"/>
    <row r="1305" customFormat="1" ht="13" x14ac:dyDescent="0.15"/>
    <row r="1306" customFormat="1" ht="13" x14ac:dyDescent="0.15"/>
    <row r="1307" customFormat="1" ht="13" x14ac:dyDescent="0.15"/>
    <row r="1308" customFormat="1" ht="13" x14ac:dyDescent="0.15"/>
    <row r="1309" customFormat="1" ht="13" x14ac:dyDescent="0.15"/>
    <row r="1310" customFormat="1" ht="13" x14ac:dyDescent="0.15"/>
    <row r="1311" customFormat="1" ht="13" x14ac:dyDescent="0.15"/>
    <row r="1312" customFormat="1" ht="13" x14ac:dyDescent="0.15"/>
    <row r="1313" customFormat="1" ht="13" x14ac:dyDescent="0.15"/>
    <row r="1314" customFormat="1" ht="13" x14ac:dyDescent="0.15"/>
    <row r="1315" customFormat="1" ht="13" x14ac:dyDescent="0.15"/>
    <row r="1316" customFormat="1" ht="13" x14ac:dyDescent="0.15"/>
    <row r="1317" customFormat="1" ht="13" x14ac:dyDescent="0.15"/>
    <row r="1318" customFormat="1" ht="13" x14ac:dyDescent="0.15"/>
    <row r="1319" customFormat="1" ht="13" x14ac:dyDescent="0.15"/>
    <row r="1320" customFormat="1" ht="13" x14ac:dyDescent="0.15"/>
    <row r="1321" customFormat="1" ht="13" x14ac:dyDescent="0.15"/>
    <row r="1322" customFormat="1" ht="13" x14ac:dyDescent="0.15"/>
    <row r="1323" customFormat="1" ht="13" x14ac:dyDescent="0.15"/>
    <row r="1324" customFormat="1" ht="13" x14ac:dyDescent="0.15"/>
    <row r="1325" customFormat="1" ht="13" x14ac:dyDescent="0.15"/>
    <row r="1326" customFormat="1" ht="13" x14ac:dyDescent="0.15"/>
    <row r="1327" customFormat="1" ht="13" x14ac:dyDescent="0.15"/>
    <row r="1328" customFormat="1" ht="13" x14ac:dyDescent="0.15"/>
    <row r="1329" customFormat="1" ht="13" x14ac:dyDescent="0.15"/>
    <row r="1330" customFormat="1" ht="13" x14ac:dyDescent="0.15"/>
    <row r="1331" customFormat="1" ht="13" x14ac:dyDescent="0.15"/>
    <row r="1332" customFormat="1" ht="13" x14ac:dyDescent="0.15"/>
    <row r="1333" customFormat="1" ht="13" x14ac:dyDescent="0.15"/>
    <row r="1334" customFormat="1" ht="13" x14ac:dyDescent="0.15"/>
    <row r="1335" customFormat="1" ht="13" x14ac:dyDescent="0.15"/>
    <row r="1336" customFormat="1" ht="13" x14ac:dyDescent="0.15"/>
    <row r="1337" customFormat="1" ht="13" x14ac:dyDescent="0.15"/>
    <row r="1338" customFormat="1" ht="13" x14ac:dyDescent="0.15"/>
    <row r="1339" customFormat="1" ht="13" x14ac:dyDescent="0.15"/>
    <row r="1340" customFormat="1" ht="13" x14ac:dyDescent="0.15"/>
    <row r="1341" customFormat="1" ht="13" x14ac:dyDescent="0.15"/>
    <row r="1342" customFormat="1" ht="13" x14ac:dyDescent="0.15"/>
    <row r="1343" customFormat="1" ht="13" x14ac:dyDescent="0.15"/>
    <row r="1344" customFormat="1" ht="13" x14ac:dyDescent="0.15"/>
    <row r="1345" customFormat="1" ht="13" x14ac:dyDescent="0.15"/>
    <row r="1346" customFormat="1" ht="13" x14ac:dyDescent="0.15"/>
    <row r="1347" customFormat="1" ht="13" x14ac:dyDescent="0.15"/>
    <row r="1348" customFormat="1" ht="13" x14ac:dyDescent="0.15"/>
    <row r="1349" customFormat="1" ht="13" x14ac:dyDescent="0.15"/>
    <row r="1350" customFormat="1" ht="13" x14ac:dyDescent="0.15"/>
    <row r="1351" customFormat="1" ht="13" x14ac:dyDescent="0.15"/>
    <row r="1352" customFormat="1" ht="13" x14ac:dyDescent="0.15"/>
    <row r="1353" customFormat="1" ht="13" x14ac:dyDescent="0.15"/>
    <row r="1354" customFormat="1" ht="13" x14ac:dyDescent="0.15"/>
    <row r="1355" customFormat="1" ht="13" x14ac:dyDescent="0.15"/>
    <row r="1356" customFormat="1" ht="13" x14ac:dyDescent="0.15"/>
    <row r="1357" customFormat="1" ht="13" x14ac:dyDescent="0.15"/>
    <row r="1358" customFormat="1" ht="13" x14ac:dyDescent="0.15"/>
    <row r="1359" customFormat="1" ht="13" x14ac:dyDescent="0.15"/>
    <row r="1360" customFormat="1" ht="13" x14ac:dyDescent="0.15"/>
    <row r="1361" customFormat="1" ht="13" x14ac:dyDescent="0.15"/>
    <row r="1362" customFormat="1" ht="13" x14ac:dyDescent="0.15"/>
    <row r="1363" customFormat="1" ht="13" x14ac:dyDescent="0.15"/>
    <row r="1364" customFormat="1" ht="13" x14ac:dyDescent="0.15"/>
    <row r="1365" customFormat="1" ht="13" x14ac:dyDescent="0.15"/>
    <row r="1366" customFormat="1" ht="13" x14ac:dyDescent="0.15"/>
    <row r="1367" customFormat="1" ht="13" x14ac:dyDescent="0.15"/>
    <row r="1368" customFormat="1" ht="13" x14ac:dyDescent="0.15"/>
    <row r="1369" customFormat="1" ht="13" x14ac:dyDescent="0.15"/>
    <row r="1370" customFormat="1" ht="13" x14ac:dyDescent="0.15"/>
    <row r="1371" customFormat="1" ht="13" x14ac:dyDescent="0.15"/>
    <row r="1372" customFormat="1" ht="13" x14ac:dyDescent="0.15"/>
    <row r="1373" customFormat="1" ht="13" x14ac:dyDescent="0.15"/>
    <row r="1374" customFormat="1" ht="13" x14ac:dyDescent="0.15"/>
    <row r="1375" customFormat="1" ht="13" x14ac:dyDescent="0.15"/>
    <row r="1376" customFormat="1" ht="13" x14ac:dyDescent="0.15"/>
    <row r="1377" customFormat="1" ht="13" x14ac:dyDescent="0.15"/>
    <row r="1378" customFormat="1" ht="13" x14ac:dyDescent="0.15"/>
    <row r="1379" customFormat="1" ht="13" x14ac:dyDescent="0.15"/>
    <row r="1380" customFormat="1" ht="13" x14ac:dyDescent="0.15"/>
    <row r="1381" customFormat="1" ht="13" x14ac:dyDescent="0.15"/>
    <row r="1382" customFormat="1" ht="13" x14ac:dyDescent="0.15"/>
    <row r="1383" customFormat="1" ht="13" x14ac:dyDescent="0.15"/>
    <row r="1384" customFormat="1" ht="13" x14ac:dyDescent="0.15"/>
    <row r="1385" customFormat="1" ht="13" x14ac:dyDescent="0.15"/>
    <row r="1386" customFormat="1" ht="13" x14ac:dyDescent="0.15"/>
    <row r="1387" customFormat="1" ht="13" x14ac:dyDescent="0.15"/>
    <row r="1388" customFormat="1" ht="13" x14ac:dyDescent="0.15"/>
    <row r="1389" customFormat="1" ht="13" x14ac:dyDescent="0.15"/>
    <row r="1390" customFormat="1" ht="13" x14ac:dyDescent="0.15"/>
    <row r="1391" customFormat="1" ht="13" x14ac:dyDescent="0.15"/>
    <row r="1392" customFormat="1" ht="13" x14ac:dyDescent="0.15"/>
    <row r="1393" customFormat="1" ht="13" x14ac:dyDescent="0.15"/>
    <row r="1394" customFormat="1" ht="13" x14ac:dyDescent="0.15"/>
    <row r="1395" customFormat="1" ht="13" x14ac:dyDescent="0.15"/>
    <row r="1396" customFormat="1" ht="13" x14ac:dyDescent="0.15"/>
    <row r="1397" customFormat="1" ht="13" x14ac:dyDescent="0.15"/>
    <row r="1398" customFormat="1" ht="13" x14ac:dyDescent="0.15"/>
    <row r="1399" customFormat="1" ht="13" x14ac:dyDescent="0.15"/>
    <row r="1400" customFormat="1" ht="13" x14ac:dyDescent="0.15"/>
    <row r="1401" customFormat="1" ht="13" x14ac:dyDescent="0.15"/>
    <row r="1402" customFormat="1" ht="13" x14ac:dyDescent="0.15"/>
    <row r="1403" customFormat="1" ht="13" x14ac:dyDescent="0.15"/>
    <row r="1404" customFormat="1" ht="13" x14ac:dyDescent="0.15"/>
    <row r="1405" customFormat="1" ht="13" x14ac:dyDescent="0.15"/>
    <row r="1406" customFormat="1" ht="13" x14ac:dyDescent="0.15"/>
    <row r="1407" customFormat="1" ht="13" x14ac:dyDescent="0.15"/>
    <row r="1408" customFormat="1" ht="13" x14ac:dyDescent="0.15"/>
    <row r="1409" customFormat="1" ht="13" x14ac:dyDescent="0.15"/>
    <row r="1410" customFormat="1" ht="13" x14ac:dyDescent="0.15"/>
    <row r="1411" customFormat="1" ht="13" x14ac:dyDescent="0.15"/>
    <row r="1412" customFormat="1" ht="13" x14ac:dyDescent="0.15"/>
    <row r="1413" customFormat="1" ht="13" x14ac:dyDescent="0.15"/>
    <row r="1414" customFormat="1" ht="13" x14ac:dyDescent="0.15"/>
    <row r="1415" customFormat="1" ht="13" x14ac:dyDescent="0.15"/>
    <row r="1416" customFormat="1" ht="13" x14ac:dyDescent="0.15"/>
    <row r="1417" customFormat="1" ht="13" x14ac:dyDescent="0.15"/>
    <row r="1418" customFormat="1" ht="13" x14ac:dyDescent="0.15"/>
    <row r="1419" customFormat="1" ht="13" x14ac:dyDescent="0.15"/>
    <row r="1420" customFormat="1" ht="13" x14ac:dyDescent="0.15"/>
    <row r="1421" customFormat="1" ht="13" x14ac:dyDescent="0.15"/>
    <row r="1422" customFormat="1" ht="13" x14ac:dyDescent="0.15"/>
    <row r="1423" customFormat="1" ht="13" x14ac:dyDescent="0.15"/>
    <row r="1424" customFormat="1" ht="13" x14ac:dyDescent="0.15"/>
    <row r="1425" customFormat="1" ht="13" x14ac:dyDescent="0.15"/>
    <row r="1426" customFormat="1" ht="13" x14ac:dyDescent="0.15"/>
    <row r="1427" customFormat="1" ht="13" x14ac:dyDescent="0.15"/>
    <row r="1428" customFormat="1" ht="13" x14ac:dyDescent="0.15"/>
    <row r="1429" customFormat="1" ht="13" x14ac:dyDescent="0.15"/>
    <row r="1430" customFormat="1" ht="13" x14ac:dyDescent="0.15"/>
    <row r="1431" customFormat="1" ht="13" x14ac:dyDescent="0.15"/>
    <row r="1432" customFormat="1" ht="13" x14ac:dyDescent="0.15"/>
    <row r="1433" customFormat="1" ht="13" x14ac:dyDescent="0.15"/>
    <row r="1434" customFormat="1" ht="13" x14ac:dyDescent="0.15"/>
    <row r="1435" customFormat="1" ht="13" x14ac:dyDescent="0.15"/>
    <row r="1436" customFormat="1" ht="13" x14ac:dyDescent="0.15"/>
    <row r="1437" customFormat="1" ht="13" x14ac:dyDescent="0.15"/>
    <row r="1438" customFormat="1" ht="13" x14ac:dyDescent="0.15"/>
    <row r="1439" customFormat="1" ht="13" x14ac:dyDescent="0.15"/>
    <row r="1440" customFormat="1" ht="13" x14ac:dyDescent="0.15"/>
    <row r="1441" customFormat="1" ht="13" x14ac:dyDescent="0.15"/>
    <row r="1442" customFormat="1" ht="13" x14ac:dyDescent="0.15"/>
    <row r="1443" customFormat="1" ht="13" x14ac:dyDescent="0.15"/>
    <row r="1444" customFormat="1" ht="13" x14ac:dyDescent="0.15"/>
    <row r="1445" customFormat="1" ht="13" x14ac:dyDescent="0.15"/>
    <row r="1446" customFormat="1" ht="13" x14ac:dyDescent="0.15"/>
    <row r="1447" customFormat="1" ht="13" x14ac:dyDescent="0.15"/>
    <row r="1448" customFormat="1" ht="13" x14ac:dyDescent="0.15"/>
    <row r="1449" customFormat="1" ht="13" x14ac:dyDescent="0.15"/>
    <row r="1450" customFormat="1" ht="13" x14ac:dyDescent="0.15"/>
    <row r="1451" customFormat="1" ht="13" x14ac:dyDescent="0.15"/>
    <row r="1452" customFormat="1" ht="13" x14ac:dyDescent="0.15"/>
    <row r="1453" customFormat="1" ht="13" x14ac:dyDescent="0.15"/>
    <row r="1454" customFormat="1" ht="13" x14ac:dyDescent="0.15"/>
    <row r="1455" customFormat="1" ht="13" x14ac:dyDescent="0.15"/>
    <row r="1456" customFormat="1" ht="13" x14ac:dyDescent="0.15"/>
    <row r="1457" customFormat="1" ht="13" x14ac:dyDescent="0.15"/>
    <row r="1458" customFormat="1" ht="13" x14ac:dyDescent="0.15"/>
    <row r="1459" customFormat="1" ht="13" x14ac:dyDescent="0.15"/>
    <row r="1460" customFormat="1" ht="13" x14ac:dyDescent="0.15"/>
    <row r="1461" customFormat="1" ht="13" x14ac:dyDescent="0.15"/>
    <row r="1462" customFormat="1" ht="13" x14ac:dyDescent="0.15"/>
    <row r="1463" customFormat="1" ht="13" x14ac:dyDescent="0.15"/>
    <row r="1464" customFormat="1" ht="13" x14ac:dyDescent="0.15"/>
    <row r="1465" customFormat="1" ht="13" x14ac:dyDescent="0.15"/>
    <row r="1466" customFormat="1" ht="13" x14ac:dyDescent="0.15"/>
    <row r="1467" customFormat="1" ht="13" x14ac:dyDescent="0.15"/>
    <row r="1468" customFormat="1" ht="13" x14ac:dyDescent="0.15"/>
    <row r="1469" customFormat="1" ht="13" x14ac:dyDescent="0.15"/>
    <row r="1470" customFormat="1" ht="13" x14ac:dyDescent="0.15"/>
    <row r="1471" customFormat="1" ht="13" x14ac:dyDescent="0.15"/>
    <row r="1472" customFormat="1" ht="13" x14ac:dyDescent="0.15"/>
    <row r="1473" customFormat="1" ht="13" x14ac:dyDescent="0.15"/>
    <row r="1474" customFormat="1" ht="13" x14ac:dyDescent="0.15"/>
    <row r="1475" customFormat="1" ht="13" x14ac:dyDescent="0.15"/>
    <row r="1476" customFormat="1" ht="13" x14ac:dyDescent="0.15"/>
    <row r="1477" customFormat="1" ht="13" x14ac:dyDescent="0.15"/>
    <row r="1478" customFormat="1" ht="13" x14ac:dyDescent="0.15"/>
    <row r="1479" customFormat="1" ht="13" x14ac:dyDescent="0.15"/>
    <row r="1480" customFormat="1" ht="13" x14ac:dyDescent="0.15"/>
    <row r="1481" customFormat="1" ht="13" x14ac:dyDescent="0.15"/>
    <row r="1482" customFormat="1" ht="13" x14ac:dyDescent="0.15"/>
    <row r="1483" customFormat="1" ht="13" x14ac:dyDescent="0.15"/>
    <row r="1484" customFormat="1" ht="13" x14ac:dyDescent="0.15"/>
    <row r="1485" customFormat="1" ht="13" x14ac:dyDescent="0.15"/>
    <row r="1486" customFormat="1" ht="13" x14ac:dyDescent="0.15"/>
    <row r="1487" customFormat="1" ht="13" x14ac:dyDescent="0.15"/>
    <row r="1488" customFormat="1" ht="13" x14ac:dyDescent="0.15"/>
    <row r="1489" customFormat="1" ht="13" x14ac:dyDescent="0.15"/>
    <row r="1490" customFormat="1" ht="13" x14ac:dyDescent="0.15"/>
    <row r="1491" customFormat="1" ht="13" x14ac:dyDescent="0.15"/>
    <row r="1492" customFormat="1" ht="13" x14ac:dyDescent="0.15"/>
    <row r="1493" customFormat="1" ht="13" x14ac:dyDescent="0.15"/>
    <row r="1494" customFormat="1" ht="13" x14ac:dyDescent="0.15"/>
    <row r="1495" customFormat="1" ht="13" x14ac:dyDescent="0.15"/>
    <row r="1496" customFormat="1" ht="13" x14ac:dyDescent="0.15"/>
    <row r="1497" customFormat="1" ht="13" x14ac:dyDescent="0.15"/>
    <row r="1498" customFormat="1" ht="13" x14ac:dyDescent="0.15"/>
    <row r="1499" customFormat="1" ht="13" x14ac:dyDescent="0.15"/>
    <row r="1500" customFormat="1" ht="13" x14ac:dyDescent="0.15"/>
    <row r="1501" customFormat="1" ht="13" x14ac:dyDescent="0.15"/>
    <row r="1502" customFormat="1" ht="13" x14ac:dyDescent="0.15"/>
    <row r="1503" customFormat="1" ht="13" x14ac:dyDescent="0.15"/>
    <row r="1504" customFormat="1" ht="13" x14ac:dyDescent="0.15"/>
    <row r="1505" customFormat="1" ht="13" x14ac:dyDescent="0.15"/>
    <row r="1506" customFormat="1" ht="13" x14ac:dyDescent="0.15"/>
    <row r="1507" customFormat="1" ht="13" x14ac:dyDescent="0.15"/>
    <row r="1508" customFormat="1" ht="13" x14ac:dyDescent="0.15"/>
    <row r="1509" customFormat="1" ht="13" x14ac:dyDescent="0.15"/>
    <row r="1510" customFormat="1" ht="13" x14ac:dyDescent="0.15"/>
    <row r="1511" customFormat="1" ht="13" x14ac:dyDescent="0.15"/>
    <row r="1512" customFormat="1" ht="13" x14ac:dyDescent="0.15"/>
    <row r="1513" customFormat="1" ht="13" x14ac:dyDescent="0.15"/>
    <row r="1514" customFormat="1" ht="13" x14ac:dyDescent="0.15"/>
    <row r="1515" customFormat="1" ht="13" x14ac:dyDescent="0.15"/>
    <row r="1516" customFormat="1" ht="13" x14ac:dyDescent="0.15"/>
    <row r="1517" customFormat="1" ht="13" x14ac:dyDescent="0.15"/>
    <row r="1518" customFormat="1" ht="13" x14ac:dyDescent="0.15"/>
    <row r="1519" customFormat="1" ht="13" x14ac:dyDescent="0.15"/>
    <row r="1520" customFormat="1" ht="13" x14ac:dyDescent="0.15"/>
    <row r="1521" customFormat="1" ht="13" x14ac:dyDescent="0.15"/>
    <row r="1522" customFormat="1" ht="13" x14ac:dyDescent="0.15"/>
    <row r="1523" customFormat="1" ht="13" x14ac:dyDescent="0.15"/>
    <row r="1524" customFormat="1" ht="13" x14ac:dyDescent="0.15"/>
    <row r="1525" customFormat="1" ht="13" x14ac:dyDescent="0.15"/>
    <row r="1526" customFormat="1" ht="13" x14ac:dyDescent="0.15"/>
    <row r="1527" customFormat="1" ht="13" x14ac:dyDescent="0.15"/>
    <row r="1528" customFormat="1" ht="13" x14ac:dyDescent="0.15"/>
    <row r="1529" customFormat="1" ht="13" x14ac:dyDescent="0.15"/>
    <row r="1530" customFormat="1" ht="13" x14ac:dyDescent="0.15"/>
    <row r="1531" customFormat="1" ht="13" x14ac:dyDescent="0.15"/>
    <row r="1532" customFormat="1" ht="13" x14ac:dyDescent="0.15"/>
    <row r="1533" customFormat="1" ht="13" x14ac:dyDescent="0.15"/>
    <row r="1534" customFormat="1" ht="13" x14ac:dyDescent="0.15"/>
    <row r="1535" customFormat="1" ht="13" x14ac:dyDescent="0.15"/>
    <row r="1536" customFormat="1" ht="13" x14ac:dyDescent="0.15"/>
    <row r="1537" customFormat="1" ht="13" x14ac:dyDescent="0.15"/>
    <row r="1538" customFormat="1" ht="13" x14ac:dyDescent="0.15"/>
    <row r="1539" customFormat="1" ht="13" x14ac:dyDescent="0.15"/>
    <row r="1540" customFormat="1" ht="13" x14ac:dyDescent="0.15"/>
    <row r="1541" customFormat="1" ht="13" x14ac:dyDescent="0.15"/>
    <row r="1542" customFormat="1" ht="13" x14ac:dyDescent="0.15"/>
    <row r="1543" customFormat="1" ht="13" x14ac:dyDescent="0.15"/>
    <row r="1544" customFormat="1" ht="13" x14ac:dyDescent="0.15"/>
    <row r="1545" customFormat="1" ht="13" x14ac:dyDescent="0.15"/>
    <row r="1546" customFormat="1" ht="13" x14ac:dyDescent="0.15"/>
    <row r="1547" customFormat="1" ht="13" x14ac:dyDescent="0.15"/>
    <row r="1548" customFormat="1" ht="13" x14ac:dyDescent="0.15"/>
    <row r="1549" customFormat="1" ht="13" x14ac:dyDescent="0.15"/>
    <row r="1550" customFormat="1" ht="13" x14ac:dyDescent="0.15"/>
    <row r="1551" customFormat="1" ht="13" x14ac:dyDescent="0.15"/>
    <row r="1552" customFormat="1" ht="13" x14ac:dyDescent="0.15"/>
    <row r="1553" customFormat="1" ht="13" x14ac:dyDescent="0.15"/>
    <row r="1554" customFormat="1" ht="13" x14ac:dyDescent="0.15"/>
    <row r="1555" customFormat="1" ht="13" x14ac:dyDescent="0.15"/>
    <row r="1556" customFormat="1" ht="13" x14ac:dyDescent="0.15"/>
    <row r="1557" customFormat="1" ht="13" x14ac:dyDescent="0.15"/>
    <row r="1558" customFormat="1" ht="13" x14ac:dyDescent="0.15"/>
    <row r="1559" customFormat="1" ht="13" x14ac:dyDescent="0.15"/>
    <row r="1560" customFormat="1" ht="13" x14ac:dyDescent="0.15"/>
    <row r="1561" customFormat="1" ht="13" x14ac:dyDescent="0.15"/>
    <row r="1562" customFormat="1" ht="13" x14ac:dyDescent="0.15"/>
    <row r="1563" customFormat="1" ht="13" x14ac:dyDescent="0.15"/>
    <row r="1564" customFormat="1" ht="13" x14ac:dyDescent="0.15"/>
    <row r="1565" customFormat="1" ht="13" x14ac:dyDescent="0.15"/>
    <row r="1566" customFormat="1" ht="13" x14ac:dyDescent="0.15"/>
    <row r="1567" customFormat="1" ht="13" x14ac:dyDescent="0.15"/>
    <row r="1568" customFormat="1" ht="13" x14ac:dyDescent="0.15"/>
    <row r="1569" customFormat="1" ht="13" x14ac:dyDescent="0.15"/>
    <row r="1570" customFormat="1" ht="13" x14ac:dyDescent="0.15"/>
    <row r="1571" customFormat="1" ht="13" x14ac:dyDescent="0.15"/>
    <row r="1572" customFormat="1" ht="13" x14ac:dyDescent="0.15"/>
    <row r="1573" customFormat="1" ht="13" x14ac:dyDescent="0.15"/>
    <row r="1574" customFormat="1" ht="13" x14ac:dyDescent="0.15"/>
    <row r="1575" customFormat="1" ht="13" x14ac:dyDescent="0.15"/>
    <row r="1576" customFormat="1" ht="13" x14ac:dyDescent="0.15"/>
    <row r="1577" customFormat="1" ht="13" x14ac:dyDescent="0.15"/>
    <row r="1578" customFormat="1" ht="13" x14ac:dyDescent="0.15"/>
    <row r="1579" customFormat="1" ht="13" x14ac:dyDescent="0.15"/>
    <row r="1580" customFormat="1" ht="13" x14ac:dyDescent="0.15"/>
    <row r="1581" customFormat="1" ht="13" x14ac:dyDescent="0.15"/>
    <row r="1582" customFormat="1" ht="13" x14ac:dyDescent="0.15"/>
    <row r="1583" customFormat="1" ht="13" x14ac:dyDescent="0.15"/>
    <row r="1584" customFormat="1" ht="13" x14ac:dyDescent="0.15"/>
    <row r="1585" customFormat="1" ht="13" x14ac:dyDescent="0.15"/>
    <row r="1586" customFormat="1" ht="13" x14ac:dyDescent="0.15"/>
    <row r="1587" customFormat="1" ht="13" x14ac:dyDescent="0.15"/>
    <row r="1588" customFormat="1" ht="13" x14ac:dyDescent="0.15"/>
    <row r="1589" customFormat="1" ht="13" x14ac:dyDescent="0.15"/>
    <row r="1590" customFormat="1" ht="13" x14ac:dyDescent="0.15"/>
    <row r="1591" customFormat="1" ht="13" x14ac:dyDescent="0.15"/>
    <row r="1592" customFormat="1" ht="13" x14ac:dyDescent="0.15"/>
    <row r="1593" customFormat="1" ht="13" x14ac:dyDescent="0.15"/>
    <row r="1594" customFormat="1" ht="13" x14ac:dyDescent="0.15"/>
    <row r="1595" customFormat="1" ht="13" x14ac:dyDescent="0.15"/>
    <row r="1596" customFormat="1" ht="13" x14ac:dyDescent="0.15"/>
    <row r="1597" customFormat="1" ht="13" x14ac:dyDescent="0.15"/>
    <row r="1598" customFormat="1" ht="13" x14ac:dyDescent="0.15"/>
    <row r="1599" customFormat="1" ht="13" x14ac:dyDescent="0.15"/>
    <row r="1600" customFormat="1" ht="13" x14ac:dyDescent="0.15"/>
    <row r="1601" customFormat="1" ht="13" x14ac:dyDescent="0.15"/>
    <row r="1602" customFormat="1" ht="13" x14ac:dyDescent="0.15"/>
    <row r="1603" customFormat="1" ht="13" x14ac:dyDescent="0.15"/>
    <row r="1604" customFormat="1" ht="13" x14ac:dyDescent="0.15"/>
    <row r="1605" customFormat="1" ht="13" x14ac:dyDescent="0.15"/>
    <row r="1606" customFormat="1" ht="13" x14ac:dyDescent="0.15"/>
    <row r="1607" customFormat="1" ht="13" x14ac:dyDescent="0.15"/>
    <row r="1608" customFormat="1" ht="13" x14ac:dyDescent="0.15"/>
    <row r="1609" customFormat="1" ht="13" x14ac:dyDescent="0.15"/>
    <row r="1610" customFormat="1" ht="13" x14ac:dyDescent="0.15"/>
    <row r="1611" customFormat="1" ht="13" x14ac:dyDescent="0.15"/>
    <row r="1612" customFormat="1" ht="13" x14ac:dyDescent="0.15"/>
    <row r="1613" customFormat="1" ht="13" x14ac:dyDescent="0.15"/>
    <row r="1614" customFormat="1" ht="13" x14ac:dyDescent="0.15"/>
    <row r="1615" customFormat="1" ht="13" x14ac:dyDescent="0.15"/>
    <row r="1616" customFormat="1" ht="13" x14ac:dyDescent="0.15"/>
    <row r="1617" customFormat="1" ht="13" x14ac:dyDescent="0.15"/>
    <row r="1618" customFormat="1" ht="13" x14ac:dyDescent="0.15"/>
    <row r="1619" customFormat="1" ht="13" x14ac:dyDescent="0.15"/>
    <row r="1620" customFormat="1" ht="13" x14ac:dyDescent="0.15"/>
    <row r="1621" customFormat="1" ht="13" x14ac:dyDescent="0.15"/>
    <row r="1622" customFormat="1" ht="13" x14ac:dyDescent="0.15"/>
    <row r="1623" customFormat="1" ht="13" x14ac:dyDescent="0.15"/>
    <row r="1624" customFormat="1" ht="13" x14ac:dyDescent="0.15"/>
    <row r="1625" customFormat="1" ht="13" x14ac:dyDescent="0.15"/>
    <row r="1626" customFormat="1" ht="13" x14ac:dyDescent="0.15"/>
    <row r="1627" customFormat="1" ht="13" x14ac:dyDescent="0.15"/>
    <row r="1628" customFormat="1" ht="13" x14ac:dyDescent="0.15"/>
    <row r="1629" customFormat="1" ht="13" x14ac:dyDescent="0.15"/>
    <row r="1630" customFormat="1" ht="13" x14ac:dyDescent="0.15"/>
    <row r="1631" customFormat="1" ht="13" x14ac:dyDescent="0.15"/>
    <row r="1632" customFormat="1" ht="13" x14ac:dyDescent="0.15"/>
    <row r="1633" customFormat="1" ht="13" x14ac:dyDescent="0.15"/>
    <row r="1634" customFormat="1" ht="13" x14ac:dyDescent="0.15"/>
    <row r="1635" customFormat="1" ht="13" x14ac:dyDescent="0.15"/>
    <row r="1636" customFormat="1" ht="13" x14ac:dyDescent="0.15"/>
    <row r="1637" customFormat="1" ht="13" x14ac:dyDescent="0.15"/>
    <row r="1638" customFormat="1" ht="13" x14ac:dyDescent="0.15"/>
    <row r="1639" customFormat="1" ht="13" x14ac:dyDescent="0.15"/>
    <row r="1640" customFormat="1" ht="13" x14ac:dyDescent="0.15"/>
    <row r="1641" customFormat="1" ht="13" x14ac:dyDescent="0.15"/>
    <row r="1642" customFormat="1" ht="13" x14ac:dyDescent="0.15"/>
    <row r="1643" customFormat="1" ht="13" x14ac:dyDescent="0.15"/>
    <row r="1644" customFormat="1" ht="13" x14ac:dyDescent="0.15"/>
    <row r="1645" customFormat="1" ht="13" x14ac:dyDescent="0.15"/>
    <row r="1646" customFormat="1" ht="13" x14ac:dyDescent="0.15"/>
    <row r="1647" customFormat="1" ht="13" x14ac:dyDescent="0.15"/>
    <row r="1648" customFormat="1" ht="13" x14ac:dyDescent="0.15"/>
    <row r="1649" customFormat="1" ht="13" x14ac:dyDescent="0.15"/>
    <row r="1650" customFormat="1" ht="13" x14ac:dyDescent="0.15"/>
    <row r="1651" customFormat="1" ht="13" x14ac:dyDescent="0.15"/>
    <row r="1652" customFormat="1" ht="13" x14ac:dyDescent="0.15"/>
    <row r="1653" customFormat="1" ht="13" x14ac:dyDescent="0.15"/>
    <row r="1654" customFormat="1" ht="13" x14ac:dyDescent="0.15"/>
    <row r="1655" customFormat="1" ht="13" x14ac:dyDescent="0.15"/>
    <row r="1656" customFormat="1" ht="13" x14ac:dyDescent="0.15"/>
    <row r="1657" customFormat="1" ht="13" x14ac:dyDescent="0.15"/>
    <row r="1658" customFormat="1" ht="13" x14ac:dyDescent="0.15"/>
    <row r="1659" customFormat="1" ht="13" x14ac:dyDescent="0.15"/>
    <row r="1660" customFormat="1" ht="13" x14ac:dyDescent="0.15"/>
    <row r="1661" customFormat="1" ht="13" x14ac:dyDescent="0.15"/>
    <row r="1662" customFormat="1" ht="13" x14ac:dyDescent="0.15"/>
    <row r="1663" customFormat="1" ht="13" x14ac:dyDescent="0.15"/>
    <row r="1664" customFormat="1" ht="13" x14ac:dyDescent="0.15"/>
    <row r="1665" customFormat="1" ht="13" x14ac:dyDescent="0.15"/>
    <row r="1666" customFormat="1" ht="13" x14ac:dyDescent="0.15"/>
    <row r="1667" customFormat="1" ht="13" x14ac:dyDescent="0.15"/>
    <row r="1668" customFormat="1" ht="13" x14ac:dyDescent="0.15"/>
    <row r="1669" customFormat="1" ht="13" x14ac:dyDescent="0.15"/>
    <row r="1670" customFormat="1" ht="13" x14ac:dyDescent="0.15"/>
    <row r="1671" customFormat="1" ht="13" x14ac:dyDescent="0.15"/>
    <row r="1672" customFormat="1" ht="13" x14ac:dyDescent="0.15"/>
    <row r="1673" customFormat="1" ht="13" x14ac:dyDescent="0.15"/>
    <row r="1674" customFormat="1" ht="13" x14ac:dyDescent="0.15"/>
    <row r="1675" customFormat="1" ht="13" x14ac:dyDescent="0.15"/>
    <row r="1676" customFormat="1" ht="13" x14ac:dyDescent="0.15"/>
    <row r="1677" customFormat="1" ht="13" x14ac:dyDescent="0.15"/>
    <row r="1678" customFormat="1" ht="13" x14ac:dyDescent="0.15"/>
    <row r="1679" customFormat="1" ht="13" x14ac:dyDescent="0.15"/>
    <row r="1680" customFormat="1" ht="13" x14ac:dyDescent="0.15"/>
    <row r="1681" customFormat="1" ht="13" x14ac:dyDescent="0.15"/>
    <row r="1682" customFormat="1" ht="13" x14ac:dyDescent="0.15"/>
    <row r="1683" customFormat="1" ht="13" x14ac:dyDescent="0.15"/>
    <row r="1684" customFormat="1" ht="13" x14ac:dyDescent="0.15"/>
    <row r="1685" customFormat="1" ht="13" x14ac:dyDescent="0.15"/>
    <row r="1686" customFormat="1" ht="13" x14ac:dyDescent="0.15"/>
    <row r="1687" customFormat="1" ht="13" x14ac:dyDescent="0.15"/>
    <row r="1688" customFormat="1" ht="13" x14ac:dyDescent="0.15"/>
    <row r="1689" customFormat="1" ht="13" x14ac:dyDescent="0.15"/>
    <row r="1690" customFormat="1" ht="13" x14ac:dyDescent="0.15"/>
    <row r="1691" customFormat="1" ht="13" x14ac:dyDescent="0.15"/>
    <row r="1692" customFormat="1" ht="13" x14ac:dyDescent="0.15"/>
    <row r="1693" customFormat="1" ht="13" x14ac:dyDescent="0.15"/>
    <row r="1694" customFormat="1" ht="13" x14ac:dyDescent="0.15"/>
    <row r="1695" customFormat="1" ht="13" x14ac:dyDescent="0.15"/>
    <row r="1696" customFormat="1" ht="13" x14ac:dyDescent="0.15"/>
    <row r="1697" customFormat="1" ht="13" x14ac:dyDescent="0.15"/>
    <row r="1698" customFormat="1" ht="13" x14ac:dyDescent="0.15"/>
    <row r="1699" customFormat="1" ht="13" x14ac:dyDescent="0.15"/>
    <row r="1700" customFormat="1" ht="13" x14ac:dyDescent="0.15"/>
    <row r="1701" customFormat="1" ht="13" x14ac:dyDescent="0.15"/>
    <row r="1702" customFormat="1" ht="13" x14ac:dyDescent="0.15"/>
    <row r="1703" customFormat="1" ht="13" x14ac:dyDescent="0.15"/>
    <row r="1704" customFormat="1" ht="13" x14ac:dyDescent="0.15"/>
    <row r="1705" customFormat="1" ht="13" x14ac:dyDescent="0.15"/>
    <row r="1706" customFormat="1" ht="13" x14ac:dyDescent="0.15"/>
    <row r="1707" customFormat="1" ht="13" x14ac:dyDescent="0.15"/>
    <row r="1708" customFormat="1" ht="13" x14ac:dyDescent="0.15"/>
    <row r="1709" customFormat="1" ht="13" x14ac:dyDescent="0.15"/>
    <row r="1710" customFormat="1" ht="13" x14ac:dyDescent="0.15"/>
    <row r="1711" customFormat="1" ht="13" x14ac:dyDescent="0.15"/>
    <row r="1712" customFormat="1" ht="13" x14ac:dyDescent="0.15"/>
    <row r="1713" customFormat="1" ht="13" x14ac:dyDescent="0.15"/>
    <row r="1714" customFormat="1" ht="13" x14ac:dyDescent="0.15"/>
    <row r="1715" customFormat="1" ht="13" x14ac:dyDescent="0.15"/>
    <row r="1716" customFormat="1" ht="13" x14ac:dyDescent="0.15"/>
    <row r="1717" customFormat="1" ht="13" x14ac:dyDescent="0.15"/>
    <row r="1718" customFormat="1" ht="13" x14ac:dyDescent="0.15"/>
    <row r="1719" customFormat="1" ht="13" x14ac:dyDescent="0.15"/>
    <row r="1720" customFormat="1" ht="13" x14ac:dyDescent="0.15"/>
    <row r="1721" customFormat="1" ht="13" x14ac:dyDescent="0.15"/>
    <row r="1722" customFormat="1" ht="13" x14ac:dyDescent="0.15"/>
    <row r="1723" customFormat="1" ht="13" x14ac:dyDescent="0.15"/>
    <row r="1724" customFormat="1" ht="13" x14ac:dyDescent="0.15"/>
    <row r="1725" customFormat="1" ht="13" x14ac:dyDescent="0.15"/>
    <row r="1726" customFormat="1" ht="13" x14ac:dyDescent="0.15"/>
    <row r="1727" customFormat="1" ht="13" x14ac:dyDescent="0.15"/>
    <row r="1728" customFormat="1" ht="13" x14ac:dyDescent="0.15"/>
    <row r="1729" customFormat="1" ht="13" x14ac:dyDescent="0.15"/>
    <row r="1730" customFormat="1" ht="13" x14ac:dyDescent="0.15"/>
    <row r="1731" customFormat="1" ht="13" x14ac:dyDescent="0.15"/>
    <row r="1732" customFormat="1" ht="13" x14ac:dyDescent="0.15"/>
    <row r="1733" customFormat="1" ht="13" x14ac:dyDescent="0.15"/>
    <row r="1734" customFormat="1" ht="13" x14ac:dyDescent="0.15"/>
    <row r="1735" customFormat="1" ht="13" x14ac:dyDescent="0.15"/>
    <row r="1736" customFormat="1" ht="13" x14ac:dyDescent="0.15"/>
    <row r="1737" customFormat="1" ht="13" x14ac:dyDescent="0.15"/>
    <row r="1738" customFormat="1" ht="13" x14ac:dyDescent="0.15"/>
    <row r="1739" customFormat="1" ht="13" x14ac:dyDescent="0.15"/>
    <row r="1740" customFormat="1" ht="13" x14ac:dyDescent="0.15"/>
    <row r="1741" customFormat="1" ht="13" x14ac:dyDescent="0.15"/>
    <row r="1742" customFormat="1" ht="13" x14ac:dyDescent="0.15"/>
    <row r="1743" customFormat="1" ht="13" x14ac:dyDescent="0.15"/>
    <row r="1744" customFormat="1" ht="13" x14ac:dyDescent="0.15"/>
    <row r="1745" customFormat="1" ht="13" x14ac:dyDescent="0.15"/>
    <row r="1746" customFormat="1" ht="13" x14ac:dyDescent="0.15"/>
    <row r="1747" customFormat="1" ht="13" x14ac:dyDescent="0.15"/>
    <row r="1748" customFormat="1" ht="13" x14ac:dyDescent="0.15"/>
    <row r="1749" customFormat="1" ht="13" x14ac:dyDescent="0.15"/>
    <row r="1750" customFormat="1" ht="13" x14ac:dyDescent="0.15"/>
    <row r="1751" customFormat="1" ht="13" x14ac:dyDescent="0.15"/>
    <row r="1752" customFormat="1" ht="13" x14ac:dyDescent="0.15"/>
    <row r="1753" customFormat="1" ht="13" x14ac:dyDescent="0.15"/>
    <row r="1754" customFormat="1" ht="13" x14ac:dyDescent="0.15"/>
    <row r="1755" customFormat="1" ht="13" x14ac:dyDescent="0.15"/>
    <row r="1756" customFormat="1" ht="13" x14ac:dyDescent="0.15"/>
    <row r="1757" customFormat="1" ht="13" x14ac:dyDescent="0.15"/>
    <row r="1758" customFormat="1" ht="13" x14ac:dyDescent="0.15"/>
    <row r="1759" customFormat="1" ht="13" x14ac:dyDescent="0.15"/>
    <row r="1760" customFormat="1" ht="13" x14ac:dyDescent="0.15"/>
    <row r="1761" customFormat="1" ht="13" x14ac:dyDescent="0.15"/>
    <row r="1762" customFormat="1" ht="13" x14ac:dyDescent="0.15"/>
    <row r="1763" customFormat="1" ht="13" x14ac:dyDescent="0.15"/>
    <row r="1764" customFormat="1" ht="13" x14ac:dyDescent="0.15"/>
    <row r="1765" customFormat="1" ht="13" x14ac:dyDescent="0.15"/>
    <row r="1766" customFormat="1" ht="13" x14ac:dyDescent="0.15"/>
    <row r="1767" customFormat="1" ht="13" x14ac:dyDescent="0.15"/>
    <row r="1768" customFormat="1" ht="13" x14ac:dyDescent="0.15"/>
    <row r="1769" customFormat="1" ht="13" x14ac:dyDescent="0.15"/>
    <row r="1770" customFormat="1" ht="13" x14ac:dyDescent="0.15"/>
    <row r="1771" customFormat="1" ht="13" x14ac:dyDescent="0.15"/>
    <row r="1772" customFormat="1" ht="13" x14ac:dyDescent="0.15"/>
    <row r="1773" customFormat="1" ht="13" x14ac:dyDescent="0.15"/>
    <row r="1774" customFormat="1" ht="13" x14ac:dyDescent="0.15"/>
    <row r="1775" customFormat="1" ht="13" x14ac:dyDescent="0.15"/>
    <row r="1776" customFormat="1" ht="13" x14ac:dyDescent="0.15"/>
    <row r="1777" customFormat="1" ht="13" x14ac:dyDescent="0.15"/>
    <row r="1778" customFormat="1" ht="13" x14ac:dyDescent="0.15"/>
    <row r="1779" customFormat="1" ht="13" x14ac:dyDescent="0.15"/>
    <row r="1780" customFormat="1" ht="13" x14ac:dyDescent="0.15"/>
    <row r="1781" customFormat="1" ht="13" x14ac:dyDescent="0.15"/>
    <row r="1782" customFormat="1" ht="13" x14ac:dyDescent="0.15"/>
    <row r="1783" customFormat="1" ht="13" x14ac:dyDescent="0.15"/>
    <row r="1784" customFormat="1" ht="13" x14ac:dyDescent="0.15"/>
    <row r="1785" customFormat="1" ht="13" x14ac:dyDescent="0.15"/>
    <row r="1786" customFormat="1" ht="13" x14ac:dyDescent="0.15"/>
    <row r="1787" customFormat="1" ht="13" x14ac:dyDescent="0.15"/>
    <row r="1788" customFormat="1" ht="13" x14ac:dyDescent="0.15"/>
    <row r="1789" customFormat="1" ht="13" x14ac:dyDescent="0.15"/>
    <row r="1790" customFormat="1" ht="13" x14ac:dyDescent="0.15"/>
    <row r="1791" customFormat="1" ht="13" x14ac:dyDescent="0.15"/>
    <row r="1792" customFormat="1" ht="13" x14ac:dyDescent="0.15"/>
    <row r="1793" customFormat="1" ht="13" x14ac:dyDescent="0.15"/>
    <row r="1794" customFormat="1" ht="13" x14ac:dyDescent="0.15"/>
    <row r="1795" customFormat="1" ht="13" x14ac:dyDescent="0.15"/>
    <row r="1796" customFormat="1" ht="13" x14ac:dyDescent="0.15"/>
    <row r="1797" customFormat="1" ht="13" x14ac:dyDescent="0.15"/>
    <row r="1798" customFormat="1" ht="13" x14ac:dyDescent="0.15"/>
    <row r="1799" customFormat="1" ht="13" x14ac:dyDescent="0.15"/>
    <row r="1800" customFormat="1" ht="13" x14ac:dyDescent="0.15"/>
    <row r="1801" customFormat="1" ht="13" x14ac:dyDescent="0.15"/>
    <row r="1802" customFormat="1" ht="13" x14ac:dyDescent="0.15"/>
    <row r="1803" customFormat="1" ht="13" x14ac:dyDescent="0.15"/>
    <row r="1804" customFormat="1" ht="13" x14ac:dyDescent="0.15"/>
    <row r="1805" customFormat="1" ht="13" x14ac:dyDescent="0.15"/>
    <row r="1806" customFormat="1" ht="13" x14ac:dyDescent="0.15"/>
    <row r="1807" customFormat="1" ht="13" x14ac:dyDescent="0.15"/>
    <row r="1808" customFormat="1" ht="13" x14ac:dyDescent="0.15"/>
    <row r="1809" customFormat="1" ht="13" x14ac:dyDescent="0.15"/>
    <row r="1810" customFormat="1" ht="13" x14ac:dyDescent="0.15"/>
    <row r="1811" customFormat="1" ht="13" x14ac:dyDescent="0.15"/>
    <row r="1812" customFormat="1" ht="13" x14ac:dyDescent="0.15"/>
    <row r="1813" customFormat="1" ht="13" x14ac:dyDescent="0.15"/>
    <row r="1814" customFormat="1" ht="13" x14ac:dyDescent="0.15"/>
    <row r="1815" customFormat="1" ht="13" x14ac:dyDescent="0.15"/>
    <row r="1816" customFormat="1" ht="13" x14ac:dyDescent="0.15"/>
    <row r="1817" customFormat="1" ht="13" x14ac:dyDescent="0.15"/>
    <row r="1818" customFormat="1" ht="13" x14ac:dyDescent="0.15"/>
    <row r="1819" customFormat="1" ht="13" x14ac:dyDescent="0.15"/>
    <row r="1820" customFormat="1" ht="13" x14ac:dyDescent="0.15"/>
    <row r="1821" customFormat="1" ht="13" x14ac:dyDescent="0.15"/>
    <row r="1822" customFormat="1" ht="13" x14ac:dyDescent="0.15"/>
    <row r="1823" customFormat="1" ht="13" x14ac:dyDescent="0.15"/>
    <row r="1824" customFormat="1" ht="13" x14ac:dyDescent="0.15"/>
    <row r="1825" customFormat="1" ht="13" x14ac:dyDescent="0.15"/>
    <row r="1826" customFormat="1" ht="13" x14ac:dyDescent="0.15"/>
    <row r="1827" customFormat="1" ht="13" x14ac:dyDescent="0.15"/>
    <row r="1828" customFormat="1" ht="13" x14ac:dyDescent="0.15"/>
    <row r="1829" customFormat="1" ht="13" x14ac:dyDescent="0.15"/>
    <row r="1830" customFormat="1" ht="13" x14ac:dyDescent="0.15"/>
    <row r="1831" customFormat="1" ht="13" x14ac:dyDescent="0.15"/>
    <row r="1832" customFormat="1" ht="13" x14ac:dyDescent="0.15"/>
    <row r="1833" customFormat="1" ht="13" x14ac:dyDescent="0.15"/>
    <row r="1834" customFormat="1" ht="13" x14ac:dyDescent="0.15"/>
    <row r="1835" customFormat="1" ht="13" x14ac:dyDescent="0.15"/>
    <row r="1836" customFormat="1" ht="13" x14ac:dyDescent="0.15"/>
    <row r="1837" customFormat="1" ht="13" x14ac:dyDescent="0.15"/>
    <row r="1838" customFormat="1" ht="13" x14ac:dyDescent="0.15"/>
    <row r="1839" customFormat="1" ht="13" x14ac:dyDescent="0.15"/>
    <row r="1840" customFormat="1" ht="13" x14ac:dyDescent="0.15"/>
    <row r="1841" customFormat="1" ht="13" x14ac:dyDescent="0.15"/>
    <row r="1842" customFormat="1" ht="13" x14ac:dyDescent="0.15"/>
    <row r="1843" customFormat="1" ht="13" x14ac:dyDescent="0.15"/>
    <row r="1844" customFormat="1" ht="13" x14ac:dyDescent="0.15"/>
    <row r="1845" customFormat="1" ht="13" x14ac:dyDescent="0.15"/>
    <row r="1846" customFormat="1" ht="13" x14ac:dyDescent="0.15"/>
    <row r="1847" customFormat="1" ht="13" x14ac:dyDescent="0.15"/>
    <row r="1848" customFormat="1" ht="13" x14ac:dyDescent="0.15"/>
    <row r="1849" customFormat="1" ht="13" x14ac:dyDescent="0.15"/>
    <row r="1850" customFormat="1" ht="13" x14ac:dyDescent="0.15"/>
    <row r="1851" customFormat="1" ht="13" x14ac:dyDescent="0.15"/>
    <row r="1852" customFormat="1" ht="13" x14ac:dyDescent="0.15"/>
    <row r="1853" customFormat="1" ht="13" x14ac:dyDescent="0.15"/>
    <row r="1854" customFormat="1" ht="13" x14ac:dyDescent="0.15"/>
    <row r="1855" customFormat="1" ht="13" x14ac:dyDescent="0.15"/>
    <row r="1856" customFormat="1" ht="13" x14ac:dyDescent="0.15"/>
    <row r="1857" customFormat="1" ht="13" x14ac:dyDescent="0.15"/>
    <row r="1858" customFormat="1" ht="13" x14ac:dyDescent="0.15"/>
    <row r="1859" customFormat="1" ht="13" x14ac:dyDescent="0.15"/>
    <row r="1860" customFormat="1" ht="13" x14ac:dyDescent="0.15"/>
    <row r="1861" customFormat="1" ht="13" x14ac:dyDescent="0.15"/>
    <row r="1862" customFormat="1" ht="13" x14ac:dyDescent="0.15"/>
    <row r="1863" customFormat="1" ht="13" x14ac:dyDescent="0.15"/>
    <row r="1864" customFormat="1" ht="13" x14ac:dyDescent="0.15"/>
    <row r="1865" customFormat="1" ht="13" x14ac:dyDescent="0.15"/>
    <row r="1866" customFormat="1" ht="13" x14ac:dyDescent="0.15"/>
    <row r="1867" customFormat="1" ht="13" x14ac:dyDescent="0.15"/>
    <row r="1868" customFormat="1" ht="13" x14ac:dyDescent="0.15"/>
    <row r="1869" customFormat="1" ht="13" x14ac:dyDescent="0.15"/>
    <row r="1870" customFormat="1" ht="13" x14ac:dyDescent="0.15"/>
    <row r="1871" customFormat="1" ht="13" x14ac:dyDescent="0.15"/>
    <row r="1872" customFormat="1" ht="13" x14ac:dyDescent="0.15"/>
    <row r="1873" customFormat="1" ht="13" x14ac:dyDescent="0.15"/>
    <row r="1874" customFormat="1" ht="13" x14ac:dyDescent="0.15"/>
    <row r="1875" customFormat="1" ht="13" x14ac:dyDescent="0.15"/>
    <row r="1876" customFormat="1" ht="13" x14ac:dyDescent="0.15"/>
    <row r="1877" customFormat="1" ht="13" x14ac:dyDescent="0.15"/>
    <row r="1878" customFormat="1" ht="13" x14ac:dyDescent="0.15"/>
    <row r="1879" customFormat="1" ht="13" x14ac:dyDescent="0.15"/>
    <row r="1880" customFormat="1" ht="13" x14ac:dyDescent="0.15"/>
    <row r="1881" customFormat="1" ht="13" x14ac:dyDescent="0.15"/>
    <row r="1882" customFormat="1" ht="13" x14ac:dyDescent="0.15"/>
    <row r="1883" customFormat="1" ht="13" x14ac:dyDescent="0.15"/>
    <row r="1884" customFormat="1" ht="13" x14ac:dyDescent="0.15"/>
    <row r="1885" customFormat="1" ht="13" x14ac:dyDescent="0.15"/>
    <row r="1886" customFormat="1" ht="13" x14ac:dyDescent="0.15"/>
    <row r="1887" customFormat="1" ht="13" x14ac:dyDescent="0.15"/>
    <row r="1888" customFormat="1" ht="13" x14ac:dyDescent="0.15"/>
    <row r="1889" customFormat="1" ht="13" x14ac:dyDescent="0.15"/>
    <row r="1890" customFormat="1" ht="13" x14ac:dyDescent="0.15"/>
    <row r="1891" customFormat="1" ht="13" x14ac:dyDescent="0.15"/>
    <row r="1892" customFormat="1" ht="13" x14ac:dyDescent="0.15"/>
    <row r="1893" customFormat="1" ht="13" x14ac:dyDescent="0.15"/>
    <row r="1894" customFormat="1" ht="13" x14ac:dyDescent="0.15"/>
    <row r="1895" customFormat="1" ht="13" x14ac:dyDescent="0.15"/>
    <row r="1896" customFormat="1" ht="13" x14ac:dyDescent="0.15"/>
    <row r="1897" customFormat="1" ht="13" x14ac:dyDescent="0.15"/>
    <row r="1898" customFormat="1" ht="13" x14ac:dyDescent="0.15"/>
    <row r="1899" customFormat="1" ht="13" x14ac:dyDescent="0.15"/>
    <row r="1900" customFormat="1" ht="13" x14ac:dyDescent="0.15"/>
    <row r="1901" customFormat="1" ht="13" x14ac:dyDescent="0.15"/>
    <row r="1902" customFormat="1" ht="13" x14ac:dyDescent="0.15"/>
    <row r="1903" customFormat="1" ht="13" x14ac:dyDescent="0.15"/>
    <row r="1904" customFormat="1" ht="13" x14ac:dyDescent="0.15"/>
    <row r="1905" customFormat="1" ht="13" x14ac:dyDescent="0.15"/>
    <row r="1906" customFormat="1" ht="13" x14ac:dyDescent="0.15"/>
    <row r="1907" customFormat="1" ht="13" x14ac:dyDescent="0.15"/>
    <row r="1908" customFormat="1" ht="13" x14ac:dyDescent="0.15"/>
    <row r="1909" customFormat="1" ht="13" x14ac:dyDescent="0.15"/>
    <row r="1910" customFormat="1" ht="13" x14ac:dyDescent="0.15"/>
    <row r="1911" customFormat="1" ht="13" x14ac:dyDescent="0.15"/>
    <row r="1912" customFormat="1" ht="13" x14ac:dyDescent="0.15"/>
    <row r="1913" customFormat="1" ht="13" x14ac:dyDescent="0.15"/>
    <row r="1914" customFormat="1" ht="13" x14ac:dyDescent="0.15"/>
    <row r="1915" customFormat="1" ht="13" x14ac:dyDescent="0.15"/>
    <row r="1916" customFormat="1" ht="13" x14ac:dyDescent="0.15"/>
    <row r="1917" customFormat="1" ht="13" x14ac:dyDescent="0.15"/>
    <row r="1918" customFormat="1" ht="13" x14ac:dyDescent="0.15"/>
    <row r="1919" customFormat="1" ht="13" x14ac:dyDescent="0.15"/>
    <row r="1920" customFormat="1" ht="13" x14ac:dyDescent="0.15"/>
    <row r="1921" customFormat="1" ht="13" x14ac:dyDescent="0.15"/>
    <row r="1922" customFormat="1" ht="13" x14ac:dyDescent="0.15"/>
    <row r="1923" customFormat="1" ht="13" x14ac:dyDescent="0.15"/>
    <row r="1924" customFormat="1" ht="13" x14ac:dyDescent="0.15"/>
    <row r="1925" customFormat="1" ht="13" x14ac:dyDescent="0.15"/>
    <row r="1926" customFormat="1" ht="13" x14ac:dyDescent="0.15"/>
    <row r="1927" customFormat="1" ht="13" x14ac:dyDescent="0.15"/>
    <row r="1928" customFormat="1" ht="13" x14ac:dyDescent="0.15"/>
    <row r="1929" customFormat="1" ht="13" x14ac:dyDescent="0.15"/>
    <row r="1930" customFormat="1" ht="13" x14ac:dyDescent="0.15"/>
    <row r="1931" customFormat="1" ht="13" x14ac:dyDescent="0.15"/>
    <row r="1932" customFormat="1" ht="13" x14ac:dyDescent="0.15"/>
    <row r="1933" customFormat="1" ht="13" x14ac:dyDescent="0.15"/>
    <row r="1934" customFormat="1" ht="13" x14ac:dyDescent="0.15"/>
    <row r="1935" customFormat="1" ht="13" x14ac:dyDescent="0.15"/>
    <row r="1936" customFormat="1" ht="13" x14ac:dyDescent="0.15"/>
    <row r="1937" customFormat="1" ht="13" x14ac:dyDescent="0.15"/>
    <row r="1938" customFormat="1" ht="13" x14ac:dyDescent="0.15"/>
    <row r="1939" customFormat="1" ht="13" x14ac:dyDescent="0.15"/>
    <row r="1940" customFormat="1" ht="13" x14ac:dyDescent="0.15"/>
    <row r="1941" customFormat="1" ht="13" x14ac:dyDescent="0.15"/>
    <row r="1942" customFormat="1" ht="13" x14ac:dyDescent="0.15"/>
    <row r="1943" customFormat="1" ht="13" x14ac:dyDescent="0.15"/>
    <row r="1944" customFormat="1" ht="13" x14ac:dyDescent="0.15"/>
    <row r="1945" customFormat="1" ht="13" x14ac:dyDescent="0.15"/>
    <row r="1946" customFormat="1" ht="13" x14ac:dyDescent="0.15"/>
    <row r="1947" customFormat="1" ht="13" x14ac:dyDescent="0.15"/>
    <row r="1948" customFormat="1" ht="13" x14ac:dyDescent="0.15"/>
    <row r="1949" customFormat="1" ht="13" x14ac:dyDescent="0.15"/>
    <row r="1950" customFormat="1" ht="13" x14ac:dyDescent="0.15"/>
    <row r="1951" customFormat="1" ht="13" x14ac:dyDescent="0.15"/>
    <row r="1952" customFormat="1" ht="13" x14ac:dyDescent="0.15"/>
    <row r="1953" customFormat="1" ht="13" x14ac:dyDescent="0.15"/>
    <row r="1954" customFormat="1" ht="13" x14ac:dyDescent="0.15"/>
    <row r="1955" customFormat="1" ht="13" x14ac:dyDescent="0.15"/>
    <row r="1956" customFormat="1" ht="13" x14ac:dyDescent="0.15"/>
    <row r="1957" customFormat="1" ht="13" x14ac:dyDescent="0.15"/>
    <row r="1958" customFormat="1" ht="13" x14ac:dyDescent="0.15"/>
    <row r="1959" customFormat="1" ht="13" x14ac:dyDescent="0.15"/>
    <row r="1960" customFormat="1" ht="13" x14ac:dyDescent="0.15"/>
    <row r="1961" customFormat="1" ht="13" x14ac:dyDescent="0.15"/>
    <row r="1962" customFormat="1" ht="13" x14ac:dyDescent="0.15"/>
    <row r="1963" customFormat="1" ht="13" x14ac:dyDescent="0.15"/>
    <row r="1964" customFormat="1" ht="13" x14ac:dyDescent="0.15"/>
    <row r="1965" customFormat="1" ht="13" x14ac:dyDescent="0.15"/>
    <row r="1966" customFormat="1" ht="13" x14ac:dyDescent="0.15"/>
    <row r="1967" customFormat="1" ht="13" x14ac:dyDescent="0.15"/>
    <row r="1968" customFormat="1" ht="13" x14ac:dyDescent="0.15"/>
    <row r="1969" customFormat="1" ht="13" x14ac:dyDescent="0.15"/>
    <row r="1970" customFormat="1" ht="13" x14ac:dyDescent="0.15"/>
    <row r="1971" customFormat="1" ht="13" x14ac:dyDescent="0.15"/>
    <row r="1972" customFormat="1" ht="13" x14ac:dyDescent="0.15"/>
    <row r="1973" customFormat="1" ht="13" x14ac:dyDescent="0.15"/>
    <row r="1974" customFormat="1" ht="13" x14ac:dyDescent="0.15"/>
    <row r="1975" customFormat="1" ht="13" x14ac:dyDescent="0.15"/>
    <row r="1976" customFormat="1" ht="13" x14ac:dyDescent="0.15"/>
    <row r="1977" customFormat="1" ht="13" x14ac:dyDescent="0.15"/>
    <row r="1978" customFormat="1" ht="13" x14ac:dyDescent="0.15"/>
    <row r="1979" customFormat="1" ht="13" x14ac:dyDescent="0.15"/>
    <row r="1980" customFormat="1" ht="13" x14ac:dyDescent="0.15"/>
    <row r="1981" customFormat="1" ht="13" x14ac:dyDescent="0.15"/>
    <row r="1982" customFormat="1" ht="13" x14ac:dyDescent="0.15"/>
    <row r="1983" customFormat="1" ht="13" x14ac:dyDescent="0.15"/>
    <row r="1984" customFormat="1" ht="13" x14ac:dyDescent="0.15"/>
    <row r="1985" customFormat="1" ht="13" x14ac:dyDescent="0.15"/>
    <row r="1986" customFormat="1" ht="13" x14ac:dyDescent="0.15"/>
    <row r="1987" customFormat="1" ht="13" x14ac:dyDescent="0.15"/>
    <row r="1988" customFormat="1" ht="13" x14ac:dyDescent="0.15"/>
    <row r="1989" customFormat="1" ht="13" x14ac:dyDescent="0.15"/>
    <row r="1990" customFormat="1" ht="13" x14ac:dyDescent="0.15"/>
    <row r="1991" customFormat="1" ht="13" x14ac:dyDescent="0.15"/>
    <row r="1992" customFormat="1" ht="13" x14ac:dyDescent="0.15"/>
    <row r="1993" customFormat="1" ht="13" x14ac:dyDescent="0.15"/>
    <row r="1994" customFormat="1" ht="13" x14ac:dyDescent="0.15"/>
    <row r="1995" customFormat="1" ht="13" x14ac:dyDescent="0.15"/>
    <row r="1996" customFormat="1" ht="13" x14ac:dyDescent="0.15"/>
    <row r="1997" customFormat="1" ht="13" x14ac:dyDescent="0.15"/>
    <row r="1998" customFormat="1" ht="13" x14ac:dyDescent="0.15"/>
    <row r="1999" customFormat="1" ht="13" x14ac:dyDescent="0.15"/>
    <row r="2000" customFormat="1" ht="13" x14ac:dyDescent="0.15"/>
    <row r="2001" customFormat="1" ht="13" x14ac:dyDescent="0.15"/>
    <row r="2002" customFormat="1" ht="13" x14ac:dyDescent="0.15"/>
    <row r="2003" customFormat="1" ht="13" x14ac:dyDescent="0.15"/>
    <row r="2004" customFormat="1" ht="13" x14ac:dyDescent="0.15"/>
    <row r="2005" customFormat="1" ht="13" x14ac:dyDescent="0.15"/>
    <row r="2006" customFormat="1" ht="13" x14ac:dyDescent="0.15"/>
    <row r="2007" customFormat="1" ht="13" x14ac:dyDescent="0.15"/>
    <row r="2008" customFormat="1" ht="13" x14ac:dyDescent="0.15"/>
    <row r="2009" customFormat="1" ht="13" x14ac:dyDescent="0.15"/>
    <row r="2010" customFormat="1" ht="13" x14ac:dyDescent="0.15"/>
    <row r="2011" customFormat="1" ht="13" x14ac:dyDescent="0.15"/>
    <row r="2012" customFormat="1" ht="13" x14ac:dyDescent="0.15"/>
    <row r="2013" customFormat="1" ht="13" x14ac:dyDescent="0.15"/>
    <row r="2014" customFormat="1" ht="13" x14ac:dyDescent="0.15"/>
    <row r="2015" customFormat="1" ht="13" x14ac:dyDescent="0.15"/>
    <row r="2016" customFormat="1" ht="13" x14ac:dyDescent="0.15"/>
    <row r="2017" customFormat="1" ht="13" x14ac:dyDescent="0.15"/>
    <row r="2018" customFormat="1" ht="13" x14ac:dyDescent="0.15"/>
    <row r="2019" customFormat="1" ht="13" x14ac:dyDescent="0.15"/>
    <row r="2020" customFormat="1" ht="13" x14ac:dyDescent="0.15"/>
    <row r="2021" customFormat="1" ht="13" x14ac:dyDescent="0.15"/>
    <row r="2022" customFormat="1" ht="13" x14ac:dyDescent="0.15"/>
    <row r="2023" customFormat="1" ht="13" x14ac:dyDescent="0.15"/>
    <row r="2024" customFormat="1" ht="13" x14ac:dyDescent="0.15"/>
    <row r="2025" customFormat="1" ht="13" x14ac:dyDescent="0.15"/>
    <row r="2026" customFormat="1" ht="13" x14ac:dyDescent="0.15"/>
    <row r="2027" customFormat="1" ht="13" x14ac:dyDescent="0.15"/>
    <row r="2028" customFormat="1" ht="13" x14ac:dyDescent="0.15"/>
    <row r="2029" customFormat="1" ht="13" x14ac:dyDescent="0.15"/>
    <row r="2030" customFormat="1" ht="13" x14ac:dyDescent="0.15"/>
    <row r="2031" customFormat="1" ht="13" x14ac:dyDescent="0.15"/>
    <row r="2032" customFormat="1" ht="13" x14ac:dyDescent="0.15"/>
    <row r="2033" customFormat="1" ht="13" x14ac:dyDescent="0.15"/>
    <row r="2034" customFormat="1" ht="13" x14ac:dyDescent="0.15"/>
    <row r="2035" customFormat="1" ht="13" x14ac:dyDescent="0.15"/>
    <row r="2036" customFormat="1" ht="13" x14ac:dyDescent="0.15"/>
    <row r="2037" customFormat="1" ht="13" x14ac:dyDescent="0.15"/>
    <row r="2038" customFormat="1" ht="13" x14ac:dyDescent="0.15"/>
    <row r="2039" customFormat="1" ht="13" x14ac:dyDescent="0.15"/>
    <row r="2040" customFormat="1" ht="13" x14ac:dyDescent="0.15"/>
    <row r="2041" customFormat="1" ht="13" x14ac:dyDescent="0.15"/>
    <row r="2042" customFormat="1" ht="13" x14ac:dyDescent="0.15"/>
    <row r="2043" customFormat="1" ht="13" x14ac:dyDescent="0.15"/>
    <row r="2044" customFormat="1" ht="13" x14ac:dyDescent="0.15"/>
    <row r="2045" customFormat="1" ht="13" x14ac:dyDescent="0.15"/>
    <row r="2046" customFormat="1" ht="13" x14ac:dyDescent="0.15"/>
    <row r="2047" customFormat="1" ht="13" x14ac:dyDescent="0.15"/>
    <row r="2048" customFormat="1" ht="13" x14ac:dyDescent="0.15"/>
    <row r="2049" customFormat="1" ht="13" x14ac:dyDescent="0.15"/>
    <row r="2050" customFormat="1" ht="13" x14ac:dyDescent="0.15"/>
    <row r="2051" customFormat="1" ht="13" x14ac:dyDescent="0.15"/>
    <row r="2052" customFormat="1" ht="13" x14ac:dyDescent="0.15"/>
    <row r="2053" customFormat="1" ht="13" x14ac:dyDescent="0.15"/>
    <row r="2054" customFormat="1" ht="13" x14ac:dyDescent="0.15"/>
    <row r="2055" customFormat="1" ht="13" x14ac:dyDescent="0.15"/>
    <row r="2056" customFormat="1" ht="13" x14ac:dyDescent="0.15"/>
    <row r="2057" customFormat="1" ht="13" x14ac:dyDescent="0.15"/>
    <row r="2058" customFormat="1" ht="13" x14ac:dyDescent="0.15"/>
    <row r="2059" customFormat="1" ht="13" x14ac:dyDescent="0.15"/>
    <row r="2060" customFormat="1" ht="13" x14ac:dyDescent="0.15"/>
    <row r="2061" customFormat="1" ht="13" x14ac:dyDescent="0.15"/>
    <row r="2062" customFormat="1" ht="13" x14ac:dyDescent="0.15"/>
    <row r="2063" customFormat="1" ht="13" x14ac:dyDescent="0.15"/>
    <row r="2064" customFormat="1" ht="13" x14ac:dyDescent="0.15"/>
    <row r="2065" customFormat="1" ht="13" x14ac:dyDescent="0.15"/>
    <row r="2066" customFormat="1" ht="13" x14ac:dyDescent="0.15"/>
    <row r="2067" customFormat="1" ht="13" x14ac:dyDescent="0.15"/>
    <row r="2068" customFormat="1" ht="13" x14ac:dyDescent="0.15"/>
    <row r="2069" customFormat="1" ht="13" x14ac:dyDescent="0.15"/>
    <row r="2070" customFormat="1" ht="13" x14ac:dyDescent="0.15"/>
    <row r="2071" customFormat="1" ht="13" x14ac:dyDescent="0.15"/>
    <row r="2072" customFormat="1" ht="13" x14ac:dyDescent="0.15"/>
    <row r="2073" customFormat="1" ht="13" x14ac:dyDescent="0.15"/>
    <row r="2074" customFormat="1" ht="13" x14ac:dyDescent="0.15"/>
    <row r="2075" customFormat="1" ht="13" x14ac:dyDescent="0.15"/>
    <row r="2076" customFormat="1" ht="13" x14ac:dyDescent="0.15"/>
    <row r="2077" customFormat="1" ht="13" x14ac:dyDescent="0.15"/>
    <row r="2078" customFormat="1" ht="13" x14ac:dyDescent="0.15"/>
    <row r="2079" customFormat="1" ht="13" x14ac:dyDescent="0.15"/>
    <row r="2080" customFormat="1" ht="13" x14ac:dyDescent="0.15"/>
    <row r="2081" customFormat="1" ht="13" x14ac:dyDescent="0.15"/>
    <row r="2082" customFormat="1" ht="13" x14ac:dyDescent="0.15"/>
    <row r="2083" customFormat="1" ht="13" x14ac:dyDescent="0.15"/>
    <row r="2084" customFormat="1" ht="13" x14ac:dyDescent="0.15"/>
    <row r="2085" customFormat="1" ht="13" x14ac:dyDescent="0.15"/>
    <row r="2086" customFormat="1" ht="13" x14ac:dyDescent="0.15"/>
    <row r="2087" customFormat="1" ht="13" x14ac:dyDescent="0.15"/>
    <row r="2088" customFormat="1" ht="13" x14ac:dyDescent="0.15"/>
    <row r="2089" customFormat="1" ht="13" x14ac:dyDescent="0.15"/>
    <row r="2090" customFormat="1" ht="13" x14ac:dyDescent="0.15"/>
    <row r="2091" customFormat="1" ht="13" x14ac:dyDescent="0.15"/>
    <row r="2092" customFormat="1" ht="13" x14ac:dyDescent="0.15"/>
    <row r="2093" customFormat="1" ht="13" x14ac:dyDescent="0.15"/>
    <row r="2094" customFormat="1" ht="13" x14ac:dyDescent="0.15"/>
    <row r="2095" customFormat="1" ht="13" x14ac:dyDescent="0.15"/>
    <row r="2096" customFormat="1" ht="13" x14ac:dyDescent="0.15"/>
    <row r="2097" customFormat="1" ht="13" x14ac:dyDescent="0.15"/>
    <row r="2098" customFormat="1" ht="13" x14ac:dyDescent="0.15"/>
    <row r="2099" customFormat="1" ht="13" x14ac:dyDescent="0.15"/>
    <row r="2100" customFormat="1" ht="13" x14ac:dyDescent="0.15"/>
    <row r="2101" customFormat="1" ht="13" x14ac:dyDescent="0.15"/>
    <row r="2102" customFormat="1" ht="13" x14ac:dyDescent="0.15"/>
    <row r="2103" customFormat="1" ht="13" x14ac:dyDescent="0.15"/>
    <row r="2104" customFormat="1" ht="13" x14ac:dyDescent="0.15"/>
    <row r="2105" customFormat="1" ht="13" x14ac:dyDescent="0.15"/>
    <row r="2106" customFormat="1" ht="13" x14ac:dyDescent="0.15"/>
    <row r="2107" customFormat="1" ht="13" x14ac:dyDescent="0.15"/>
    <row r="2108" customFormat="1" ht="13" x14ac:dyDescent="0.15"/>
    <row r="2109" customFormat="1" ht="13" x14ac:dyDescent="0.15"/>
    <row r="2110" customFormat="1" ht="13" x14ac:dyDescent="0.15"/>
    <row r="2111" customFormat="1" ht="13" x14ac:dyDescent="0.15"/>
    <row r="2112" customFormat="1" ht="13" x14ac:dyDescent="0.15"/>
    <row r="2113" customFormat="1" ht="13" x14ac:dyDescent="0.15"/>
    <row r="2114" customFormat="1" ht="13" x14ac:dyDescent="0.15"/>
    <row r="2115" customFormat="1" ht="13" x14ac:dyDescent="0.15"/>
    <row r="2116" customFormat="1" ht="13" x14ac:dyDescent="0.15"/>
    <row r="2117" customFormat="1" ht="13" x14ac:dyDescent="0.15"/>
    <row r="2118" customFormat="1" ht="13" x14ac:dyDescent="0.15"/>
    <row r="2119" customFormat="1" ht="13" x14ac:dyDescent="0.15"/>
    <row r="2120" customFormat="1" ht="13" x14ac:dyDescent="0.15"/>
    <row r="2121" customFormat="1" ht="13" x14ac:dyDescent="0.15"/>
    <row r="2122" customFormat="1" ht="13" x14ac:dyDescent="0.15"/>
    <row r="2123" customFormat="1" ht="13" x14ac:dyDescent="0.15"/>
    <row r="2124" customFormat="1" ht="13" x14ac:dyDescent="0.15"/>
    <row r="2125" customFormat="1" ht="13" x14ac:dyDescent="0.15"/>
    <row r="2126" customFormat="1" ht="13" x14ac:dyDescent="0.15"/>
    <row r="2127" customFormat="1" ht="13" x14ac:dyDescent="0.15"/>
    <row r="2128" customFormat="1" ht="13" x14ac:dyDescent="0.15"/>
    <row r="2129" customFormat="1" ht="13" x14ac:dyDescent="0.15"/>
    <row r="2130" customFormat="1" ht="13" x14ac:dyDescent="0.15"/>
    <row r="2131" customFormat="1" ht="13" x14ac:dyDescent="0.15"/>
    <row r="2132" customFormat="1" ht="13" x14ac:dyDescent="0.15"/>
    <row r="2133" customFormat="1" ht="13" x14ac:dyDescent="0.15"/>
    <row r="2134" customFormat="1" ht="13" x14ac:dyDescent="0.15"/>
    <row r="2135" customFormat="1" ht="13" x14ac:dyDescent="0.15"/>
    <row r="2136" customFormat="1" ht="13" x14ac:dyDescent="0.15"/>
    <row r="2137" customFormat="1" ht="13" x14ac:dyDescent="0.15"/>
    <row r="2138" customFormat="1" ht="13" x14ac:dyDescent="0.15"/>
    <row r="2139" customFormat="1" ht="13" x14ac:dyDescent="0.15"/>
    <row r="2140" customFormat="1" ht="13" x14ac:dyDescent="0.15"/>
    <row r="2141" customFormat="1" ht="13" x14ac:dyDescent="0.15"/>
    <row r="2142" customFormat="1" ht="13" x14ac:dyDescent="0.15"/>
    <row r="2143" customFormat="1" ht="13" x14ac:dyDescent="0.15"/>
    <row r="2144" customFormat="1" ht="13" x14ac:dyDescent="0.15"/>
    <row r="2145" customFormat="1" ht="13" x14ac:dyDescent="0.15"/>
    <row r="2146" customFormat="1" ht="13" x14ac:dyDescent="0.15"/>
    <row r="2147" customFormat="1" ht="13" x14ac:dyDescent="0.15"/>
    <row r="2148" customFormat="1" ht="13" x14ac:dyDescent="0.15"/>
    <row r="2149" customFormat="1" ht="13" x14ac:dyDescent="0.15"/>
    <row r="2150" customFormat="1" ht="13" x14ac:dyDescent="0.15"/>
    <row r="2151" customFormat="1" ht="13" x14ac:dyDescent="0.15"/>
    <row r="2152" customFormat="1" ht="13" x14ac:dyDescent="0.15"/>
    <row r="2153" customFormat="1" ht="13" x14ac:dyDescent="0.15"/>
    <row r="2154" customFormat="1" ht="13" x14ac:dyDescent="0.15"/>
    <row r="2155" customFormat="1" ht="13" x14ac:dyDescent="0.15"/>
    <row r="2156" customFormat="1" ht="13" x14ac:dyDescent="0.15"/>
    <row r="2157" customFormat="1" ht="13" x14ac:dyDescent="0.15"/>
    <row r="2158" customFormat="1" ht="13" x14ac:dyDescent="0.15"/>
    <row r="2159" customFormat="1" ht="13" x14ac:dyDescent="0.15"/>
    <row r="2160" customFormat="1" ht="13" x14ac:dyDescent="0.15"/>
    <row r="2161" customFormat="1" ht="13" x14ac:dyDescent="0.15"/>
    <row r="2162" customFormat="1" ht="13" x14ac:dyDescent="0.15"/>
    <row r="2163" customFormat="1" ht="13" x14ac:dyDescent="0.15"/>
    <row r="2164" customFormat="1" ht="13" x14ac:dyDescent="0.15"/>
    <row r="2165" customFormat="1" ht="13" x14ac:dyDescent="0.15"/>
    <row r="2166" customFormat="1" ht="13" x14ac:dyDescent="0.15"/>
    <row r="2167" customFormat="1" ht="13" x14ac:dyDescent="0.15"/>
    <row r="2168" customFormat="1" ht="13" x14ac:dyDescent="0.15"/>
    <row r="2169" customFormat="1" ht="13" x14ac:dyDescent="0.15"/>
    <row r="2170" customFormat="1" ht="13" x14ac:dyDescent="0.15"/>
    <row r="2171" customFormat="1" ht="13" x14ac:dyDescent="0.15"/>
    <row r="2172" customFormat="1" ht="13" x14ac:dyDescent="0.15"/>
    <row r="2173" customFormat="1" ht="13" x14ac:dyDescent="0.15"/>
    <row r="2174" customFormat="1" ht="13" x14ac:dyDescent="0.15"/>
    <row r="2175" customFormat="1" ht="13" x14ac:dyDescent="0.15"/>
    <row r="2176" customFormat="1" ht="13" x14ac:dyDescent="0.15"/>
    <row r="2177" customFormat="1" ht="13" x14ac:dyDescent="0.15"/>
    <row r="2178" customFormat="1" ht="13" x14ac:dyDescent="0.15"/>
    <row r="2179" customFormat="1" ht="13" x14ac:dyDescent="0.15"/>
    <row r="2180" customFormat="1" ht="13" x14ac:dyDescent="0.15"/>
    <row r="2181" customFormat="1" ht="13" x14ac:dyDescent="0.15"/>
    <row r="2182" customFormat="1" ht="13" x14ac:dyDescent="0.15"/>
    <row r="2183" customFormat="1" ht="13" x14ac:dyDescent="0.15"/>
    <row r="2184" customFormat="1" ht="13" x14ac:dyDescent="0.15"/>
    <row r="2185" customFormat="1" ht="13" x14ac:dyDescent="0.15"/>
    <row r="2186" customFormat="1" ht="13" x14ac:dyDescent="0.15"/>
    <row r="2187" customFormat="1" ht="13" x14ac:dyDescent="0.15"/>
    <row r="2188" customFormat="1" ht="13" x14ac:dyDescent="0.15"/>
    <row r="2189" customFormat="1" ht="13" x14ac:dyDescent="0.15"/>
    <row r="2190" customFormat="1" ht="13" x14ac:dyDescent="0.15"/>
    <row r="2191" customFormat="1" ht="13" x14ac:dyDescent="0.15"/>
    <row r="2192" customFormat="1" ht="13" x14ac:dyDescent="0.15"/>
    <row r="2193" customFormat="1" ht="13" x14ac:dyDescent="0.15"/>
    <row r="2194" customFormat="1" ht="13" x14ac:dyDescent="0.15"/>
    <row r="2195" customFormat="1" ht="13" x14ac:dyDescent="0.15"/>
    <row r="2196" customFormat="1" ht="13" x14ac:dyDescent="0.15"/>
    <row r="2197" customFormat="1" ht="13" x14ac:dyDescent="0.15"/>
    <row r="2198" customFormat="1" ht="13" x14ac:dyDescent="0.15"/>
    <row r="2199" customFormat="1" ht="13" x14ac:dyDescent="0.15"/>
    <row r="2200" customFormat="1" ht="13" x14ac:dyDescent="0.15"/>
    <row r="2201" customFormat="1" ht="13" x14ac:dyDescent="0.15"/>
    <row r="2202" customFormat="1" ht="13" x14ac:dyDescent="0.15"/>
    <row r="2203" customFormat="1" ht="13" x14ac:dyDescent="0.15"/>
    <row r="2204" customFormat="1" ht="13" x14ac:dyDescent="0.15"/>
    <row r="2205" customFormat="1" ht="13" x14ac:dyDescent="0.15"/>
    <row r="2206" customFormat="1" ht="13" x14ac:dyDescent="0.15"/>
    <row r="2207" customFormat="1" ht="13" x14ac:dyDescent="0.15"/>
    <row r="2208" customFormat="1" ht="13" x14ac:dyDescent="0.15"/>
    <row r="2209" customFormat="1" ht="13" x14ac:dyDescent="0.15"/>
    <row r="2210" customFormat="1" ht="13" x14ac:dyDescent="0.15"/>
    <row r="2211" customFormat="1" ht="13" x14ac:dyDescent="0.15"/>
    <row r="2212" customFormat="1" ht="13" x14ac:dyDescent="0.15"/>
    <row r="2213" customFormat="1" ht="13" x14ac:dyDescent="0.15"/>
    <row r="2214" customFormat="1" ht="13" x14ac:dyDescent="0.15"/>
    <row r="2215" customFormat="1" ht="13" x14ac:dyDescent="0.15"/>
    <row r="2216" customFormat="1" ht="13" x14ac:dyDescent="0.15"/>
    <row r="2217" customFormat="1" ht="13" x14ac:dyDescent="0.15"/>
    <row r="2218" customFormat="1" ht="13" x14ac:dyDescent="0.15"/>
    <row r="2219" customFormat="1" ht="13" x14ac:dyDescent="0.15"/>
    <row r="2220" customFormat="1" ht="13" x14ac:dyDescent="0.15"/>
    <row r="2221" customFormat="1" ht="13" x14ac:dyDescent="0.15"/>
    <row r="2222" customFormat="1" ht="13" x14ac:dyDescent="0.15"/>
    <row r="2223" customFormat="1" ht="13" x14ac:dyDescent="0.15"/>
    <row r="2224" customFormat="1" ht="13" x14ac:dyDescent="0.15"/>
    <row r="2225" customFormat="1" ht="13" x14ac:dyDescent="0.15"/>
    <row r="2226" customFormat="1" ht="13" x14ac:dyDescent="0.15"/>
    <row r="2227" customFormat="1" ht="13" x14ac:dyDescent="0.15"/>
    <row r="2228" customFormat="1" ht="13" x14ac:dyDescent="0.15"/>
    <row r="2229" customFormat="1" ht="13" x14ac:dyDescent="0.15"/>
    <row r="2230" customFormat="1" ht="13" x14ac:dyDescent="0.15"/>
    <row r="2231" customFormat="1" ht="13" x14ac:dyDescent="0.15"/>
    <row r="2232" customFormat="1" ht="13" x14ac:dyDescent="0.15"/>
    <row r="2233" customFormat="1" ht="13" x14ac:dyDescent="0.15"/>
    <row r="2234" customFormat="1" ht="13" x14ac:dyDescent="0.15"/>
    <row r="2235" customFormat="1" ht="13" x14ac:dyDescent="0.15"/>
    <row r="2236" customFormat="1" ht="13" x14ac:dyDescent="0.15"/>
    <row r="2237" customFormat="1" ht="13" x14ac:dyDescent="0.15"/>
    <row r="2238" customFormat="1" ht="13" x14ac:dyDescent="0.15"/>
    <row r="2239" customFormat="1" ht="13" x14ac:dyDescent="0.15"/>
    <row r="2240" customFormat="1" ht="13" x14ac:dyDescent="0.15"/>
    <row r="2241" customFormat="1" ht="13" x14ac:dyDescent="0.15"/>
    <row r="2242" customFormat="1" ht="13" x14ac:dyDescent="0.15"/>
    <row r="2243" customFormat="1" ht="13" x14ac:dyDescent="0.15"/>
    <row r="2244" customFormat="1" ht="13" x14ac:dyDescent="0.15"/>
    <row r="2245" customFormat="1" ht="13" x14ac:dyDescent="0.15"/>
    <row r="2246" customFormat="1" ht="13" x14ac:dyDescent="0.15"/>
    <row r="2247" customFormat="1" ht="13" x14ac:dyDescent="0.15"/>
    <row r="2248" customFormat="1" ht="13" x14ac:dyDescent="0.15"/>
    <row r="2249" customFormat="1" ht="13" x14ac:dyDescent="0.15"/>
    <row r="2250" customFormat="1" ht="13" x14ac:dyDescent="0.15"/>
    <row r="2251" customFormat="1" ht="13" x14ac:dyDescent="0.15"/>
    <row r="2252" customFormat="1" ht="13" x14ac:dyDescent="0.15"/>
    <row r="2253" customFormat="1" ht="13" x14ac:dyDescent="0.15"/>
    <row r="2254" customFormat="1" ht="13" x14ac:dyDescent="0.15"/>
    <row r="2255" customFormat="1" ht="13" x14ac:dyDescent="0.15"/>
    <row r="2256" customFormat="1" ht="13" x14ac:dyDescent="0.15"/>
    <row r="2257" customFormat="1" ht="13" x14ac:dyDescent="0.15"/>
    <row r="2258" customFormat="1" ht="13" x14ac:dyDescent="0.15"/>
    <row r="2259" customFormat="1" ht="13" x14ac:dyDescent="0.15"/>
    <row r="2260" customFormat="1" ht="13" x14ac:dyDescent="0.15"/>
    <row r="2261" customFormat="1" ht="13" x14ac:dyDescent="0.15"/>
    <row r="2262" customFormat="1" ht="13" x14ac:dyDescent="0.15"/>
    <row r="2263" customFormat="1" ht="13" x14ac:dyDescent="0.15"/>
    <row r="2264" customFormat="1" ht="13" x14ac:dyDescent="0.15"/>
    <row r="2265" customFormat="1" ht="13" x14ac:dyDescent="0.15"/>
    <row r="2266" customFormat="1" ht="13" x14ac:dyDescent="0.15"/>
    <row r="2267" customFormat="1" ht="13" x14ac:dyDescent="0.15"/>
    <row r="2268" customFormat="1" ht="13" x14ac:dyDescent="0.15"/>
    <row r="2269" customFormat="1" ht="13" x14ac:dyDescent="0.15"/>
    <row r="2270" customFormat="1" ht="13" x14ac:dyDescent="0.15"/>
    <row r="2271" customFormat="1" ht="13" x14ac:dyDescent="0.15"/>
    <row r="2272" customFormat="1" ht="13" x14ac:dyDescent="0.15"/>
    <row r="2273" customFormat="1" ht="13" x14ac:dyDescent="0.15"/>
    <row r="2274" customFormat="1" ht="13" x14ac:dyDescent="0.15"/>
    <row r="2275" customFormat="1" ht="13" x14ac:dyDescent="0.15"/>
    <row r="2276" customFormat="1" ht="13" x14ac:dyDescent="0.15"/>
    <row r="2277" customFormat="1" ht="13" x14ac:dyDescent="0.15"/>
    <row r="2278" customFormat="1" ht="13" x14ac:dyDescent="0.15"/>
    <row r="2279" customFormat="1" ht="13" x14ac:dyDescent="0.15"/>
    <row r="2280" customFormat="1" ht="13" x14ac:dyDescent="0.15"/>
    <row r="2281" customFormat="1" ht="13" x14ac:dyDescent="0.15"/>
    <row r="2282" customFormat="1" ht="13" x14ac:dyDescent="0.15"/>
    <row r="2283" customFormat="1" ht="13" x14ac:dyDescent="0.15"/>
    <row r="2284" customFormat="1" ht="13" x14ac:dyDescent="0.15"/>
    <row r="2285" customFormat="1" ht="13" x14ac:dyDescent="0.15"/>
    <row r="2286" customFormat="1" ht="13" x14ac:dyDescent="0.15"/>
    <row r="2287" customFormat="1" ht="13" x14ac:dyDescent="0.15"/>
    <row r="2288" customFormat="1" ht="13" x14ac:dyDescent="0.15"/>
    <row r="2289" customFormat="1" ht="13" x14ac:dyDescent="0.15"/>
    <row r="2290" customFormat="1" ht="13" x14ac:dyDescent="0.15"/>
    <row r="2291" customFormat="1" ht="13" x14ac:dyDescent="0.15"/>
    <row r="2292" customFormat="1" ht="13" x14ac:dyDescent="0.15"/>
    <row r="2293" customFormat="1" ht="13" x14ac:dyDescent="0.15"/>
    <row r="2294" customFormat="1" ht="13" x14ac:dyDescent="0.15"/>
    <row r="2295" customFormat="1" ht="13" x14ac:dyDescent="0.15"/>
    <row r="2296" customFormat="1" ht="13" x14ac:dyDescent="0.15"/>
    <row r="2297" customFormat="1" ht="13" x14ac:dyDescent="0.15"/>
    <row r="2298" customFormat="1" ht="13" x14ac:dyDescent="0.15"/>
    <row r="2299" customFormat="1" ht="13" x14ac:dyDescent="0.15"/>
    <row r="2300" customFormat="1" ht="13" x14ac:dyDescent="0.15"/>
    <row r="2301" customFormat="1" ht="13" x14ac:dyDescent="0.15"/>
    <row r="2302" customFormat="1" ht="13" x14ac:dyDescent="0.15"/>
    <row r="2303" customFormat="1" ht="13" x14ac:dyDescent="0.15"/>
    <row r="2304" customFormat="1" ht="13" x14ac:dyDescent="0.15"/>
    <row r="2305" customFormat="1" ht="13" x14ac:dyDescent="0.15"/>
    <row r="2306" customFormat="1" ht="13" x14ac:dyDescent="0.15"/>
    <row r="2307" customFormat="1" ht="13" x14ac:dyDescent="0.15"/>
    <row r="2308" customFormat="1" ht="13" x14ac:dyDescent="0.15"/>
    <row r="2309" customFormat="1" ht="13" x14ac:dyDescent="0.15"/>
    <row r="2310" customFormat="1" ht="13" x14ac:dyDescent="0.15"/>
    <row r="2311" customFormat="1" ht="13" x14ac:dyDescent="0.15"/>
    <row r="2312" customFormat="1" ht="13" x14ac:dyDescent="0.15"/>
    <row r="2313" customFormat="1" ht="13" x14ac:dyDescent="0.15"/>
    <row r="2314" customFormat="1" ht="13" x14ac:dyDescent="0.15"/>
    <row r="2315" customFormat="1" ht="13" x14ac:dyDescent="0.15"/>
    <row r="2316" customFormat="1" ht="13" x14ac:dyDescent="0.15"/>
    <row r="2317" customFormat="1" ht="13" x14ac:dyDescent="0.15"/>
    <row r="2318" customFormat="1" ht="13" x14ac:dyDescent="0.15"/>
    <row r="2319" customFormat="1" ht="13" x14ac:dyDescent="0.15"/>
    <row r="2320" customFormat="1" ht="13" x14ac:dyDescent="0.15"/>
    <row r="2321" customFormat="1" ht="13" x14ac:dyDescent="0.15"/>
    <row r="2322" customFormat="1" ht="13" x14ac:dyDescent="0.15"/>
    <row r="2323" customFormat="1" ht="13" x14ac:dyDescent="0.15"/>
    <row r="2324" customFormat="1" ht="13" x14ac:dyDescent="0.15"/>
    <row r="2325" customFormat="1" ht="13" x14ac:dyDescent="0.15"/>
    <row r="2326" customFormat="1" ht="13" x14ac:dyDescent="0.15"/>
    <row r="2327" customFormat="1" ht="13" x14ac:dyDescent="0.15"/>
    <row r="2328" customFormat="1" ht="13" x14ac:dyDescent="0.15"/>
    <row r="2329" customFormat="1" ht="13" x14ac:dyDescent="0.15"/>
    <row r="2330" customFormat="1" ht="13" x14ac:dyDescent="0.15"/>
    <row r="2331" customFormat="1" ht="13" x14ac:dyDescent="0.15"/>
    <row r="2332" customFormat="1" ht="13" x14ac:dyDescent="0.15"/>
    <row r="2333" customFormat="1" ht="13" x14ac:dyDescent="0.15"/>
    <row r="2334" customFormat="1" ht="13" x14ac:dyDescent="0.15"/>
    <row r="2335" customFormat="1" ht="13" x14ac:dyDescent="0.15"/>
    <row r="2336" customFormat="1" ht="13" x14ac:dyDescent="0.15"/>
    <row r="2337" customFormat="1" ht="13" x14ac:dyDescent="0.15"/>
    <row r="2338" customFormat="1" ht="13" x14ac:dyDescent="0.15"/>
    <row r="2339" customFormat="1" ht="13" x14ac:dyDescent="0.15"/>
    <row r="2340" customFormat="1" ht="13" x14ac:dyDescent="0.15"/>
    <row r="2341" customFormat="1" ht="13" x14ac:dyDescent="0.15"/>
    <row r="2342" customFormat="1" ht="13" x14ac:dyDescent="0.15"/>
    <row r="2343" customFormat="1" ht="13" x14ac:dyDescent="0.15"/>
    <row r="2344" customFormat="1" ht="13" x14ac:dyDescent="0.15"/>
    <row r="2345" customFormat="1" ht="13" x14ac:dyDescent="0.15"/>
    <row r="2346" customFormat="1" ht="13" x14ac:dyDescent="0.15"/>
    <row r="2347" customFormat="1" ht="13" x14ac:dyDescent="0.15"/>
    <row r="2348" customFormat="1" ht="13" x14ac:dyDescent="0.15"/>
    <row r="2349" customFormat="1" ht="13" x14ac:dyDescent="0.15"/>
    <row r="2350" customFormat="1" ht="13" x14ac:dyDescent="0.15"/>
    <row r="2351" customFormat="1" ht="13" x14ac:dyDescent="0.15"/>
    <row r="2352" customFormat="1" ht="13" x14ac:dyDescent="0.15"/>
    <row r="2353" customFormat="1" ht="13" x14ac:dyDescent="0.15"/>
    <row r="2354" customFormat="1" ht="13" x14ac:dyDescent="0.15"/>
    <row r="2355" customFormat="1" ht="13" x14ac:dyDescent="0.15"/>
    <row r="2356" customFormat="1" ht="13" x14ac:dyDescent="0.15"/>
    <row r="2357" customFormat="1" ht="13" x14ac:dyDescent="0.15"/>
    <row r="2358" customFormat="1" ht="13" x14ac:dyDescent="0.15"/>
    <row r="2359" customFormat="1" ht="13" x14ac:dyDescent="0.15"/>
    <row r="2360" customFormat="1" ht="13" x14ac:dyDescent="0.15"/>
    <row r="2361" customFormat="1" ht="13" x14ac:dyDescent="0.15"/>
    <row r="2362" customFormat="1" ht="13" x14ac:dyDescent="0.15"/>
    <row r="2363" customFormat="1" ht="13" x14ac:dyDescent="0.15"/>
    <row r="2364" customFormat="1" ht="13" x14ac:dyDescent="0.15"/>
    <row r="2365" customFormat="1" ht="13" x14ac:dyDescent="0.15"/>
    <row r="2366" customFormat="1" ht="13" x14ac:dyDescent="0.15"/>
    <row r="2367" customFormat="1" ht="13" x14ac:dyDescent="0.15"/>
    <row r="2368" customFormat="1" ht="13" x14ac:dyDescent="0.15"/>
    <row r="2369" customFormat="1" ht="13" x14ac:dyDescent="0.15"/>
    <row r="2370" customFormat="1" ht="13" x14ac:dyDescent="0.15"/>
    <row r="2371" customFormat="1" ht="13" x14ac:dyDescent="0.15"/>
    <row r="2372" customFormat="1" ht="13" x14ac:dyDescent="0.15"/>
    <row r="2373" customFormat="1" ht="13" x14ac:dyDescent="0.15"/>
    <row r="2374" customFormat="1" ht="13" x14ac:dyDescent="0.15"/>
    <row r="2375" customFormat="1" ht="13" x14ac:dyDescent="0.15"/>
    <row r="2376" customFormat="1" ht="13" x14ac:dyDescent="0.15"/>
    <row r="2377" customFormat="1" ht="13" x14ac:dyDescent="0.15"/>
    <row r="2378" customFormat="1" ht="13" x14ac:dyDescent="0.15"/>
    <row r="2379" customFormat="1" ht="13" x14ac:dyDescent="0.15"/>
    <row r="2380" customFormat="1" ht="13" x14ac:dyDescent="0.15"/>
    <row r="2381" customFormat="1" ht="13" x14ac:dyDescent="0.15"/>
    <row r="2382" customFormat="1" ht="13" x14ac:dyDescent="0.15"/>
    <row r="2383" customFormat="1" ht="13" x14ac:dyDescent="0.15"/>
    <row r="2384" customFormat="1" ht="13" x14ac:dyDescent="0.15"/>
    <row r="2385" customFormat="1" ht="13" x14ac:dyDescent="0.15"/>
    <row r="2386" customFormat="1" ht="13" x14ac:dyDescent="0.15"/>
    <row r="2387" customFormat="1" ht="13" x14ac:dyDescent="0.15"/>
    <row r="2388" customFormat="1" ht="13" x14ac:dyDescent="0.15"/>
    <row r="2389" customFormat="1" ht="13" x14ac:dyDescent="0.15"/>
    <row r="2390" customFormat="1" ht="13" x14ac:dyDescent="0.15"/>
    <row r="2391" customFormat="1" ht="13" x14ac:dyDescent="0.15"/>
    <row r="2392" customFormat="1" ht="13" x14ac:dyDescent="0.15"/>
    <row r="2393" customFormat="1" ht="13" x14ac:dyDescent="0.15"/>
    <row r="2394" customFormat="1" ht="13" x14ac:dyDescent="0.15"/>
    <row r="2395" customFormat="1" ht="13" x14ac:dyDescent="0.15"/>
    <row r="2396" customFormat="1" ht="13" x14ac:dyDescent="0.15"/>
    <row r="2397" customFormat="1" ht="13" x14ac:dyDescent="0.15"/>
    <row r="2398" customFormat="1" ht="13" x14ac:dyDescent="0.15"/>
    <row r="2399" customFormat="1" ht="13" x14ac:dyDescent="0.15"/>
    <row r="2400" customFormat="1" ht="13" x14ac:dyDescent="0.15"/>
    <row r="2401" customFormat="1" ht="13" x14ac:dyDescent="0.15"/>
    <row r="2402" customFormat="1" ht="13" x14ac:dyDescent="0.15"/>
    <row r="2403" customFormat="1" ht="13" x14ac:dyDescent="0.15"/>
    <row r="2404" customFormat="1" ht="13" x14ac:dyDescent="0.15"/>
    <row r="2405" customFormat="1" ht="13" x14ac:dyDescent="0.15"/>
    <row r="2406" customFormat="1" ht="13" x14ac:dyDescent="0.15"/>
    <row r="2407" customFormat="1" ht="13" x14ac:dyDescent="0.15"/>
    <row r="2408" customFormat="1" ht="13" x14ac:dyDescent="0.15"/>
    <row r="2409" customFormat="1" ht="13" x14ac:dyDescent="0.15"/>
    <row r="2410" customFormat="1" ht="13" x14ac:dyDescent="0.15"/>
    <row r="2411" customFormat="1" ht="13" x14ac:dyDescent="0.15"/>
    <row r="2412" customFormat="1" ht="13" x14ac:dyDescent="0.15"/>
    <row r="2413" customFormat="1" ht="13" x14ac:dyDescent="0.15"/>
    <row r="2414" customFormat="1" ht="13" x14ac:dyDescent="0.15"/>
    <row r="2415" customFormat="1" ht="13" x14ac:dyDescent="0.15"/>
    <row r="2416" customFormat="1" ht="13" x14ac:dyDescent="0.15"/>
    <row r="2417" customFormat="1" ht="13" x14ac:dyDescent="0.15"/>
    <row r="2418" customFormat="1" ht="13" x14ac:dyDescent="0.15"/>
    <row r="2419" customFormat="1" ht="13" x14ac:dyDescent="0.15"/>
    <row r="2420" customFormat="1" ht="13" x14ac:dyDescent="0.15"/>
    <row r="2421" customFormat="1" ht="13" x14ac:dyDescent="0.15"/>
    <row r="2422" customFormat="1" ht="13" x14ac:dyDescent="0.15"/>
    <row r="2423" customFormat="1" ht="13" x14ac:dyDescent="0.15"/>
    <row r="2424" customFormat="1" ht="13" x14ac:dyDescent="0.15"/>
    <row r="2425" customFormat="1" ht="13" x14ac:dyDescent="0.15"/>
    <row r="2426" customFormat="1" ht="13" x14ac:dyDescent="0.15"/>
    <row r="2427" customFormat="1" ht="13" x14ac:dyDescent="0.15"/>
    <row r="2428" customFormat="1" ht="13" x14ac:dyDescent="0.15"/>
    <row r="2429" customFormat="1" ht="13" x14ac:dyDescent="0.15"/>
    <row r="2430" customFormat="1" ht="13" x14ac:dyDescent="0.15"/>
    <row r="2431" customFormat="1" ht="13" x14ac:dyDescent="0.15"/>
    <row r="2432" customFormat="1" ht="13" x14ac:dyDescent="0.15"/>
    <row r="2433" customFormat="1" ht="13" x14ac:dyDescent="0.15"/>
    <row r="2434" customFormat="1" ht="13" x14ac:dyDescent="0.15"/>
    <row r="2435" customFormat="1" ht="13" x14ac:dyDescent="0.15"/>
    <row r="2436" customFormat="1" ht="13" x14ac:dyDescent="0.15"/>
    <row r="2437" customFormat="1" ht="13" x14ac:dyDescent="0.15"/>
    <row r="2438" customFormat="1" ht="13" x14ac:dyDescent="0.15"/>
    <row r="2439" customFormat="1" ht="13" x14ac:dyDescent="0.15"/>
    <row r="2440" customFormat="1" ht="13" x14ac:dyDescent="0.15"/>
    <row r="2441" customFormat="1" ht="13" x14ac:dyDescent="0.15"/>
    <row r="2442" customFormat="1" ht="13" x14ac:dyDescent="0.15"/>
    <row r="2443" customFormat="1" ht="13" x14ac:dyDescent="0.15"/>
    <row r="2444" customFormat="1" ht="13" x14ac:dyDescent="0.15"/>
    <row r="2445" customFormat="1" ht="13" x14ac:dyDescent="0.15"/>
    <row r="2446" customFormat="1" ht="13" x14ac:dyDescent="0.15"/>
    <row r="2447" customFormat="1" ht="13" x14ac:dyDescent="0.15"/>
    <row r="2448" customFormat="1" ht="13" x14ac:dyDescent="0.15"/>
    <row r="2449" customFormat="1" ht="13" x14ac:dyDescent="0.15"/>
    <row r="2450" customFormat="1" ht="13" x14ac:dyDescent="0.15"/>
    <row r="2451" customFormat="1" ht="13" x14ac:dyDescent="0.15"/>
    <row r="2452" customFormat="1" ht="13" x14ac:dyDescent="0.15"/>
    <row r="2453" customFormat="1" ht="13" x14ac:dyDescent="0.15"/>
    <row r="2454" customFormat="1" ht="13" x14ac:dyDescent="0.15"/>
    <row r="2455" customFormat="1" ht="13" x14ac:dyDescent="0.15"/>
    <row r="2456" customFormat="1" ht="13" x14ac:dyDescent="0.15"/>
    <row r="2457" customFormat="1" ht="13" x14ac:dyDescent="0.15"/>
    <row r="2458" customFormat="1" ht="13" x14ac:dyDescent="0.15"/>
    <row r="2459" customFormat="1" ht="13" x14ac:dyDescent="0.15"/>
    <row r="2460" customFormat="1" ht="13" x14ac:dyDescent="0.15"/>
    <row r="2461" customFormat="1" ht="13" x14ac:dyDescent="0.15"/>
    <row r="2462" customFormat="1" ht="13" x14ac:dyDescent="0.15"/>
    <row r="2463" customFormat="1" ht="13" x14ac:dyDescent="0.15"/>
    <row r="2464" customFormat="1" ht="13" x14ac:dyDescent="0.15"/>
    <row r="2465" customFormat="1" ht="13" x14ac:dyDescent="0.15"/>
    <row r="2466" customFormat="1" ht="13" x14ac:dyDescent="0.15"/>
    <row r="2467" customFormat="1" ht="13" x14ac:dyDescent="0.15"/>
    <row r="2468" customFormat="1" ht="13" x14ac:dyDescent="0.15"/>
    <row r="2469" customFormat="1" ht="13" x14ac:dyDescent="0.15"/>
    <row r="2470" customFormat="1" ht="13" x14ac:dyDescent="0.15"/>
    <row r="2471" customFormat="1" ht="13" x14ac:dyDescent="0.15"/>
    <row r="2472" customFormat="1" ht="13" x14ac:dyDescent="0.15"/>
    <row r="2473" customFormat="1" ht="13" x14ac:dyDescent="0.15"/>
    <row r="2474" customFormat="1" ht="13" x14ac:dyDescent="0.15"/>
    <row r="2475" customFormat="1" ht="13" x14ac:dyDescent="0.15"/>
    <row r="2476" customFormat="1" ht="13" x14ac:dyDescent="0.15"/>
    <row r="2477" customFormat="1" ht="13" x14ac:dyDescent="0.15"/>
    <row r="2478" customFormat="1" ht="13" x14ac:dyDescent="0.15"/>
    <row r="2479" customFormat="1" ht="13" x14ac:dyDescent="0.15"/>
    <row r="2480" customFormat="1" ht="13" x14ac:dyDescent="0.15"/>
    <row r="2481" customFormat="1" ht="13" x14ac:dyDescent="0.15"/>
    <row r="2482" customFormat="1" ht="13" x14ac:dyDescent="0.15"/>
    <row r="2483" customFormat="1" ht="13" x14ac:dyDescent="0.15"/>
    <row r="2484" customFormat="1" ht="13" x14ac:dyDescent="0.15"/>
    <row r="2485" customFormat="1" ht="13" x14ac:dyDescent="0.15"/>
    <row r="2486" customFormat="1" ht="13" x14ac:dyDescent="0.15"/>
    <row r="2487" customFormat="1" ht="13" x14ac:dyDescent="0.15"/>
    <row r="2488" customFormat="1" ht="13" x14ac:dyDescent="0.15"/>
    <row r="2489" customFormat="1" ht="13" x14ac:dyDescent="0.15"/>
    <row r="2490" customFormat="1" ht="13" x14ac:dyDescent="0.15"/>
    <row r="2491" customFormat="1" ht="13" x14ac:dyDescent="0.15"/>
    <row r="2492" customFormat="1" ht="13" x14ac:dyDescent="0.15"/>
    <row r="2493" customFormat="1" ht="13" x14ac:dyDescent="0.15"/>
    <row r="2494" customFormat="1" ht="13" x14ac:dyDescent="0.15"/>
    <row r="2495" customFormat="1" ht="13" x14ac:dyDescent="0.15"/>
    <row r="2496" customFormat="1" ht="13" x14ac:dyDescent="0.15"/>
    <row r="2497" customFormat="1" ht="13" x14ac:dyDescent="0.15"/>
    <row r="2498" customFormat="1" ht="13" x14ac:dyDescent="0.15"/>
    <row r="2499" customFormat="1" ht="13" x14ac:dyDescent="0.15"/>
    <row r="2500" customFormat="1" ht="13" x14ac:dyDescent="0.15"/>
    <row r="2501" customFormat="1" ht="13" x14ac:dyDescent="0.15"/>
    <row r="2502" customFormat="1" ht="13" x14ac:dyDescent="0.15"/>
    <row r="2503" customFormat="1" ht="13" x14ac:dyDescent="0.15"/>
    <row r="2504" customFormat="1" ht="13" x14ac:dyDescent="0.15"/>
    <row r="2505" customFormat="1" ht="13" x14ac:dyDescent="0.15"/>
    <row r="2506" customFormat="1" ht="13" x14ac:dyDescent="0.15"/>
    <row r="2507" customFormat="1" ht="13" x14ac:dyDescent="0.15"/>
    <row r="2508" customFormat="1" ht="13" x14ac:dyDescent="0.15"/>
    <row r="2509" customFormat="1" ht="13" x14ac:dyDescent="0.15"/>
    <row r="2510" customFormat="1" ht="13" x14ac:dyDescent="0.15"/>
    <row r="2511" customFormat="1" ht="13" x14ac:dyDescent="0.15"/>
    <row r="2512" customFormat="1" ht="13" x14ac:dyDescent="0.15"/>
    <row r="2513" customFormat="1" ht="13" x14ac:dyDescent="0.15"/>
    <row r="2514" customFormat="1" ht="13" x14ac:dyDescent="0.15"/>
    <row r="2515" customFormat="1" ht="13" x14ac:dyDescent="0.15"/>
    <row r="2516" customFormat="1" ht="13" x14ac:dyDescent="0.15"/>
    <row r="2517" customFormat="1" ht="13" x14ac:dyDescent="0.15"/>
    <row r="2518" customFormat="1" ht="13" x14ac:dyDescent="0.15"/>
    <row r="2519" customFormat="1" ht="13" x14ac:dyDescent="0.15"/>
    <row r="2520" customFormat="1" ht="13" x14ac:dyDescent="0.15"/>
    <row r="2521" customFormat="1" ht="13" x14ac:dyDescent="0.15"/>
    <row r="2522" customFormat="1" ht="13" x14ac:dyDescent="0.15"/>
    <row r="2523" customFormat="1" ht="13" x14ac:dyDescent="0.15"/>
    <row r="2524" customFormat="1" ht="13" x14ac:dyDescent="0.15"/>
    <row r="2525" customFormat="1" ht="13" x14ac:dyDescent="0.15"/>
    <row r="2526" customFormat="1" ht="13" x14ac:dyDescent="0.15"/>
    <row r="2527" customFormat="1" ht="13" x14ac:dyDescent="0.15"/>
    <row r="2528" customFormat="1" ht="13" x14ac:dyDescent="0.15"/>
    <row r="2529" customFormat="1" ht="13" x14ac:dyDescent="0.15"/>
    <row r="2530" customFormat="1" ht="13" x14ac:dyDescent="0.15"/>
    <row r="2531" customFormat="1" ht="13" x14ac:dyDescent="0.15"/>
    <row r="2532" customFormat="1" ht="13" x14ac:dyDescent="0.15"/>
    <row r="2533" customFormat="1" ht="13" x14ac:dyDescent="0.15"/>
    <row r="2534" customFormat="1" ht="13" x14ac:dyDescent="0.15"/>
    <row r="2535" customFormat="1" ht="13" x14ac:dyDescent="0.15"/>
    <row r="2536" customFormat="1" ht="13" x14ac:dyDescent="0.15"/>
    <row r="2537" customFormat="1" ht="13" x14ac:dyDescent="0.15"/>
    <row r="2538" customFormat="1" ht="13" x14ac:dyDescent="0.15"/>
    <row r="2539" customFormat="1" ht="13" x14ac:dyDescent="0.15"/>
    <row r="2540" customFormat="1" ht="13" x14ac:dyDescent="0.15"/>
    <row r="2541" customFormat="1" ht="13" x14ac:dyDescent="0.15"/>
    <row r="2542" customFormat="1" ht="13" x14ac:dyDescent="0.15"/>
    <row r="2543" customFormat="1" ht="13" x14ac:dyDescent="0.15"/>
    <row r="2544" customFormat="1" ht="13" x14ac:dyDescent="0.15"/>
    <row r="2545" customFormat="1" ht="13" x14ac:dyDescent="0.15"/>
    <row r="2546" customFormat="1" ht="13" x14ac:dyDescent="0.15"/>
    <row r="2547" customFormat="1" ht="13" x14ac:dyDescent="0.15"/>
    <row r="2548" customFormat="1" ht="13" x14ac:dyDescent="0.15"/>
    <row r="2549" customFormat="1" ht="13" x14ac:dyDescent="0.15"/>
    <row r="2550" customFormat="1" ht="13" x14ac:dyDescent="0.15"/>
    <row r="2551" customFormat="1" ht="13" x14ac:dyDescent="0.15"/>
    <row r="2552" customFormat="1" ht="13" x14ac:dyDescent="0.15"/>
    <row r="2553" customFormat="1" ht="13" x14ac:dyDescent="0.15"/>
    <row r="2554" customFormat="1" ht="13" x14ac:dyDescent="0.15"/>
    <row r="2555" customFormat="1" ht="13" x14ac:dyDescent="0.15"/>
    <row r="2556" customFormat="1" ht="13" x14ac:dyDescent="0.15"/>
    <row r="2557" customFormat="1" ht="13" x14ac:dyDescent="0.15"/>
    <row r="2558" customFormat="1" ht="13" x14ac:dyDescent="0.15"/>
    <row r="2559" customFormat="1" ht="13" x14ac:dyDescent="0.15"/>
    <row r="2560" customFormat="1" ht="13" x14ac:dyDescent="0.15"/>
    <row r="2561" customFormat="1" ht="13" x14ac:dyDescent="0.15"/>
    <row r="2562" customFormat="1" ht="13" x14ac:dyDescent="0.15"/>
    <row r="2563" customFormat="1" ht="13" x14ac:dyDescent="0.15"/>
    <row r="2564" customFormat="1" ht="13" x14ac:dyDescent="0.15"/>
    <row r="2565" customFormat="1" ht="13" x14ac:dyDescent="0.15"/>
    <row r="2566" customFormat="1" ht="13" x14ac:dyDescent="0.15"/>
    <row r="2567" customFormat="1" ht="13" x14ac:dyDescent="0.15"/>
    <row r="2568" customFormat="1" ht="13" x14ac:dyDescent="0.15"/>
    <row r="2569" customFormat="1" ht="13" x14ac:dyDescent="0.15"/>
    <row r="2570" customFormat="1" ht="13" x14ac:dyDescent="0.15"/>
    <row r="2571" customFormat="1" ht="13" x14ac:dyDescent="0.15"/>
    <row r="2572" customFormat="1" ht="13" x14ac:dyDescent="0.15"/>
    <row r="2573" customFormat="1" ht="13" x14ac:dyDescent="0.15"/>
    <row r="2574" customFormat="1" ht="13" x14ac:dyDescent="0.15"/>
    <row r="2575" customFormat="1" ht="13" x14ac:dyDescent="0.15"/>
    <row r="2576" customFormat="1" ht="13" x14ac:dyDescent="0.15"/>
    <row r="2577" customFormat="1" ht="13" x14ac:dyDescent="0.15"/>
    <row r="2578" customFormat="1" ht="13" x14ac:dyDescent="0.15"/>
    <row r="2579" customFormat="1" ht="13" x14ac:dyDescent="0.15"/>
    <row r="2580" customFormat="1" ht="13" x14ac:dyDescent="0.15"/>
    <row r="2581" customFormat="1" ht="13" x14ac:dyDescent="0.15"/>
    <row r="2582" customFormat="1" ht="13" x14ac:dyDescent="0.15"/>
    <row r="2583" customFormat="1" ht="13" x14ac:dyDescent="0.15"/>
    <row r="2584" customFormat="1" ht="13" x14ac:dyDescent="0.15"/>
    <row r="2585" customFormat="1" ht="13" x14ac:dyDescent="0.15"/>
    <row r="2586" customFormat="1" ht="13" x14ac:dyDescent="0.15"/>
    <row r="2587" customFormat="1" ht="13" x14ac:dyDescent="0.15"/>
    <row r="2588" customFormat="1" ht="13" x14ac:dyDescent="0.15"/>
    <row r="2589" customFormat="1" ht="13" x14ac:dyDescent="0.15"/>
    <row r="2590" customFormat="1" ht="13" x14ac:dyDescent="0.15"/>
    <row r="2591" customFormat="1" ht="13" x14ac:dyDescent="0.15"/>
    <row r="2592" customFormat="1" ht="13" x14ac:dyDescent="0.15"/>
    <row r="2593" customFormat="1" ht="13" x14ac:dyDescent="0.15"/>
    <row r="2594" customFormat="1" ht="13" x14ac:dyDescent="0.15"/>
    <row r="2595" customFormat="1" ht="13" x14ac:dyDescent="0.15"/>
    <row r="2596" customFormat="1" ht="13" x14ac:dyDescent="0.15"/>
    <row r="2597" customFormat="1" ht="13" x14ac:dyDescent="0.15"/>
    <row r="2598" customFormat="1" ht="13" x14ac:dyDescent="0.15"/>
    <row r="2599" customFormat="1" ht="13" x14ac:dyDescent="0.15"/>
    <row r="2600" customFormat="1" ht="13" x14ac:dyDescent="0.15"/>
    <row r="2601" customFormat="1" ht="13" x14ac:dyDescent="0.15"/>
    <row r="2602" customFormat="1" ht="13" x14ac:dyDescent="0.15"/>
    <row r="2603" customFormat="1" ht="13" x14ac:dyDescent="0.15"/>
    <row r="2604" customFormat="1" ht="13" x14ac:dyDescent="0.15"/>
    <row r="2605" customFormat="1" ht="13" x14ac:dyDescent="0.15"/>
    <row r="2606" customFormat="1" ht="13" x14ac:dyDescent="0.15"/>
    <row r="2607" customFormat="1" ht="13" x14ac:dyDescent="0.15"/>
    <row r="2608" customFormat="1" ht="13" x14ac:dyDescent="0.15"/>
    <row r="2609" customFormat="1" ht="13" x14ac:dyDescent="0.15"/>
    <row r="2610" customFormat="1" ht="13" x14ac:dyDescent="0.15"/>
    <row r="2611" customFormat="1" ht="13" x14ac:dyDescent="0.15"/>
    <row r="2612" customFormat="1" ht="13" x14ac:dyDescent="0.15"/>
    <row r="2613" customFormat="1" ht="13" x14ac:dyDescent="0.15"/>
    <row r="2614" customFormat="1" ht="13" x14ac:dyDescent="0.15"/>
    <row r="2615" customFormat="1" ht="13" x14ac:dyDescent="0.15"/>
    <row r="2616" customFormat="1" ht="13" x14ac:dyDescent="0.15"/>
    <row r="2617" customFormat="1" ht="13" x14ac:dyDescent="0.15"/>
    <row r="2618" customFormat="1" ht="13" x14ac:dyDescent="0.15"/>
    <row r="2619" customFormat="1" ht="13" x14ac:dyDescent="0.15"/>
    <row r="2620" customFormat="1" ht="13" x14ac:dyDescent="0.15"/>
    <row r="2621" customFormat="1" ht="13" x14ac:dyDescent="0.15"/>
    <row r="2622" customFormat="1" ht="13" x14ac:dyDescent="0.15"/>
    <row r="2623" customFormat="1" ht="13" x14ac:dyDescent="0.15"/>
    <row r="2624" customFormat="1" ht="13" x14ac:dyDescent="0.15"/>
    <row r="2625" customFormat="1" ht="13" x14ac:dyDescent="0.15"/>
    <row r="2626" customFormat="1" ht="13" x14ac:dyDescent="0.15"/>
    <row r="2627" customFormat="1" ht="13" x14ac:dyDescent="0.15"/>
    <row r="2628" customFormat="1" ht="13" x14ac:dyDescent="0.15"/>
    <row r="2629" customFormat="1" ht="13" x14ac:dyDescent="0.15"/>
    <row r="2630" customFormat="1" ht="13" x14ac:dyDescent="0.15"/>
    <row r="2631" customFormat="1" ht="13" x14ac:dyDescent="0.15"/>
    <row r="2632" customFormat="1" ht="13" x14ac:dyDescent="0.15"/>
    <row r="2633" customFormat="1" ht="13" x14ac:dyDescent="0.15"/>
    <row r="2634" customFormat="1" ht="13" x14ac:dyDescent="0.15"/>
    <row r="2635" customFormat="1" ht="13" x14ac:dyDescent="0.15"/>
    <row r="2636" customFormat="1" ht="13" x14ac:dyDescent="0.15"/>
    <row r="2637" customFormat="1" ht="13" x14ac:dyDescent="0.15"/>
    <row r="2638" customFormat="1" ht="13" x14ac:dyDescent="0.15"/>
    <row r="2639" customFormat="1" ht="13" x14ac:dyDescent="0.15"/>
    <row r="2640" customFormat="1" ht="13" x14ac:dyDescent="0.15"/>
    <row r="2641" customFormat="1" ht="13" x14ac:dyDescent="0.15"/>
    <row r="2642" customFormat="1" ht="13" x14ac:dyDescent="0.15"/>
    <row r="2643" customFormat="1" ht="13" x14ac:dyDescent="0.15"/>
    <row r="2644" customFormat="1" ht="13" x14ac:dyDescent="0.15"/>
    <row r="2645" customFormat="1" ht="13" x14ac:dyDescent="0.15"/>
    <row r="2646" customFormat="1" ht="13" x14ac:dyDescent="0.15"/>
    <row r="2647" customFormat="1" ht="13" x14ac:dyDescent="0.15"/>
    <row r="2648" customFormat="1" ht="13" x14ac:dyDescent="0.15"/>
    <row r="2649" customFormat="1" ht="13" x14ac:dyDescent="0.15"/>
    <row r="2650" customFormat="1" ht="13" x14ac:dyDescent="0.15"/>
    <row r="2651" customFormat="1" ht="13" x14ac:dyDescent="0.15"/>
    <row r="2652" customFormat="1" ht="13" x14ac:dyDescent="0.15"/>
    <row r="2653" customFormat="1" ht="13" x14ac:dyDescent="0.15"/>
    <row r="2654" customFormat="1" ht="13" x14ac:dyDescent="0.15"/>
    <row r="2655" customFormat="1" ht="13" x14ac:dyDescent="0.15"/>
    <row r="2656" customFormat="1" ht="13" x14ac:dyDescent="0.15"/>
    <row r="2657" customFormat="1" ht="13" x14ac:dyDescent="0.15"/>
    <row r="2658" customFormat="1" ht="13" x14ac:dyDescent="0.15"/>
    <row r="2659" customFormat="1" ht="13" x14ac:dyDescent="0.15"/>
    <row r="2660" customFormat="1" ht="13" x14ac:dyDescent="0.15"/>
    <row r="2661" customFormat="1" ht="13" x14ac:dyDescent="0.15"/>
    <row r="2662" customFormat="1" ht="13" x14ac:dyDescent="0.15"/>
    <row r="2663" customFormat="1" ht="13" x14ac:dyDescent="0.15"/>
    <row r="2664" customFormat="1" ht="13" x14ac:dyDescent="0.15"/>
    <row r="2665" customFormat="1" ht="13" x14ac:dyDescent="0.15"/>
    <row r="2666" customFormat="1" ht="13" x14ac:dyDescent="0.15"/>
    <row r="2667" customFormat="1" ht="13" x14ac:dyDescent="0.15"/>
    <row r="2668" customFormat="1" ht="13" x14ac:dyDescent="0.15"/>
    <row r="2669" customFormat="1" ht="13" x14ac:dyDescent="0.15"/>
    <row r="2670" customFormat="1" ht="13" x14ac:dyDescent="0.15"/>
    <row r="2671" customFormat="1" ht="13" x14ac:dyDescent="0.15"/>
    <row r="2672" customFormat="1" ht="13" x14ac:dyDescent="0.15"/>
    <row r="2673" customFormat="1" ht="13" x14ac:dyDescent="0.15"/>
    <row r="2674" customFormat="1" ht="13" x14ac:dyDescent="0.15"/>
    <row r="2675" customFormat="1" ht="13" x14ac:dyDescent="0.15"/>
    <row r="2676" customFormat="1" ht="13" x14ac:dyDescent="0.15"/>
    <row r="2677" customFormat="1" ht="13" x14ac:dyDescent="0.15"/>
    <row r="2678" customFormat="1" ht="13" x14ac:dyDescent="0.15"/>
    <row r="2679" customFormat="1" ht="13" x14ac:dyDescent="0.15"/>
    <row r="2680" customFormat="1" ht="13" x14ac:dyDescent="0.15"/>
    <row r="2681" customFormat="1" ht="13" x14ac:dyDescent="0.15"/>
    <row r="2682" customFormat="1" ht="13" x14ac:dyDescent="0.15"/>
    <row r="2683" customFormat="1" ht="13" x14ac:dyDescent="0.15"/>
    <row r="2684" customFormat="1" ht="13" x14ac:dyDescent="0.15"/>
    <row r="2685" customFormat="1" ht="13" x14ac:dyDescent="0.15"/>
    <row r="2686" customFormat="1" ht="13" x14ac:dyDescent="0.15"/>
    <row r="2687" customFormat="1" ht="13" x14ac:dyDescent="0.15"/>
    <row r="2688" customFormat="1" ht="13" x14ac:dyDescent="0.15"/>
    <row r="2689" customFormat="1" ht="13" x14ac:dyDescent="0.15"/>
    <row r="2690" customFormat="1" ht="13" x14ac:dyDescent="0.15"/>
    <row r="2691" customFormat="1" ht="13" x14ac:dyDescent="0.15"/>
    <row r="2692" customFormat="1" ht="13" x14ac:dyDescent="0.15"/>
    <row r="2693" customFormat="1" ht="13" x14ac:dyDescent="0.15"/>
    <row r="2694" customFormat="1" ht="13" x14ac:dyDescent="0.15"/>
    <row r="2695" customFormat="1" ht="13" x14ac:dyDescent="0.15"/>
    <row r="2696" customFormat="1" ht="13" x14ac:dyDescent="0.15"/>
    <row r="2697" customFormat="1" ht="13" x14ac:dyDescent="0.15"/>
    <row r="2698" customFormat="1" ht="13" x14ac:dyDescent="0.15"/>
    <row r="2699" customFormat="1" ht="13" x14ac:dyDescent="0.15"/>
    <row r="2700" customFormat="1" ht="13" x14ac:dyDescent="0.15"/>
    <row r="2701" customFormat="1" ht="13" x14ac:dyDescent="0.15"/>
    <row r="2702" customFormat="1" ht="13" x14ac:dyDescent="0.15"/>
    <row r="2703" customFormat="1" ht="13" x14ac:dyDescent="0.15"/>
    <row r="2704" customFormat="1" ht="13" x14ac:dyDescent="0.15"/>
    <row r="2705" customFormat="1" ht="13" x14ac:dyDescent="0.15"/>
    <row r="2706" customFormat="1" ht="13" x14ac:dyDescent="0.15"/>
    <row r="2707" customFormat="1" ht="13" x14ac:dyDescent="0.15"/>
    <row r="2708" customFormat="1" ht="13" x14ac:dyDescent="0.15"/>
    <row r="2709" customFormat="1" ht="13" x14ac:dyDescent="0.15"/>
    <row r="2710" customFormat="1" ht="13" x14ac:dyDescent="0.15"/>
    <row r="2711" customFormat="1" ht="13" x14ac:dyDescent="0.15"/>
    <row r="2712" customFormat="1" ht="13" x14ac:dyDescent="0.15"/>
    <row r="2713" customFormat="1" ht="13" x14ac:dyDescent="0.15"/>
    <row r="2714" customFormat="1" ht="13" x14ac:dyDescent="0.15"/>
    <row r="2715" customFormat="1" ht="13" x14ac:dyDescent="0.15"/>
    <row r="2716" customFormat="1" ht="13" x14ac:dyDescent="0.15"/>
    <row r="2717" customFormat="1" ht="13" x14ac:dyDescent="0.15"/>
    <row r="2718" customFormat="1" ht="13" x14ac:dyDescent="0.15"/>
    <row r="2719" customFormat="1" ht="13" x14ac:dyDescent="0.15"/>
    <row r="2720" customFormat="1" ht="13" x14ac:dyDescent="0.15"/>
    <row r="2721" customFormat="1" ht="13" x14ac:dyDescent="0.15"/>
    <row r="2722" customFormat="1" ht="13" x14ac:dyDescent="0.15"/>
    <row r="2723" customFormat="1" ht="13" x14ac:dyDescent="0.15"/>
    <row r="2724" customFormat="1" ht="13" x14ac:dyDescent="0.15"/>
    <row r="2725" customFormat="1" ht="13" x14ac:dyDescent="0.15"/>
    <row r="2726" customFormat="1" ht="13" x14ac:dyDescent="0.15"/>
    <row r="2727" customFormat="1" ht="13" x14ac:dyDescent="0.15"/>
    <row r="2728" customFormat="1" ht="13" x14ac:dyDescent="0.15"/>
    <row r="2729" customFormat="1" ht="13" x14ac:dyDescent="0.15"/>
    <row r="2730" customFormat="1" ht="13" x14ac:dyDescent="0.15"/>
    <row r="2731" customFormat="1" ht="13" x14ac:dyDescent="0.15"/>
    <row r="2732" customFormat="1" ht="13" x14ac:dyDescent="0.15"/>
    <row r="2733" customFormat="1" ht="13" x14ac:dyDescent="0.15"/>
    <row r="2734" customFormat="1" ht="13" x14ac:dyDescent="0.15"/>
    <row r="2735" customFormat="1" ht="13" x14ac:dyDescent="0.15"/>
    <row r="2736" customFormat="1" ht="13" x14ac:dyDescent="0.15"/>
    <row r="2737" customFormat="1" ht="13" x14ac:dyDescent="0.15"/>
    <row r="2738" customFormat="1" ht="13" x14ac:dyDescent="0.15"/>
    <row r="2739" customFormat="1" ht="13" x14ac:dyDescent="0.15"/>
    <row r="2740" customFormat="1" ht="13" x14ac:dyDescent="0.15"/>
    <row r="2741" customFormat="1" ht="13" x14ac:dyDescent="0.15"/>
    <row r="2742" customFormat="1" ht="13" x14ac:dyDescent="0.15"/>
    <row r="2743" customFormat="1" ht="13" x14ac:dyDescent="0.15"/>
    <row r="2744" customFormat="1" ht="13" x14ac:dyDescent="0.15"/>
    <row r="2745" customFormat="1" ht="13" x14ac:dyDescent="0.15"/>
    <row r="2746" customFormat="1" ht="13" x14ac:dyDescent="0.15"/>
    <row r="2747" customFormat="1" ht="13" x14ac:dyDescent="0.15"/>
    <row r="2748" customFormat="1" ht="13" x14ac:dyDescent="0.15"/>
    <row r="2749" customFormat="1" ht="13" x14ac:dyDescent="0.15"/>
    <row r="2750" customFormat="1" ht="13" x14ac:dyDescent="0.15"/>
    <row r="2751" customFormat="1" ht="13" x14ac:dyDescent="0.15"/>
    <row r="2752" customFormat="1" ht="13" x14ac:dyDescent="0.15"/>
    <row r="2753" customFormat="1" ht="13" x14ac:dyDescent="0.15"/>
    <row r="2754" customFormat="1" ht="13" x14ac:dyDescent="0.15"/>
    <row r="2755" customFormat="1" ht="13" x14ac:dyDescent="0.15"/>
    <row r="2756" customFormat="1" ht="13" x14ac:dyDescent="0.15"/>
    <row r="2757" customFormat="1" ht="13" x14ac:dyDescent="0.15"/>
    <row r="2758" customFormat="1" ht="13" x14ac:dyDescent="0.15"/>
    <row r="2759" customFormat="1" ht="13" x14ac:dyDescent="0.15"/>
    <row r="2760" customFormat="1" ht="13" x14ac:dyDescent="0.15"/>
    <row r="2761" customFormat="1" ht="13" x14ac:dyDescent="0.15"/>
    <row r="2762" customFormat="1" ht="13" x14ac:dyDescent="0.15"/>
    <row r="2763" customFormat="1" ht="13" x14ac:dyDescent="0.15"/>
    <row r="2764" customFormat="1" ht="13" x14ac:dyDescent="0.15"/>
    <row r="2765" customFormat="1" ht="13" x14ac:dyDescent="0.15"/>
    <row r="2766" customFormat="1" ht="13" x14ac:dyDescent="0.15"/>
    <row r="2767" customFormat="1" ht="13" x14ac:dyDescent="0.15"/>
    <row r="2768" customFormat="1" ht="13" x14ac:dyDescent="0.15"/>
    <row r="2769" customFormat="1" ht="13" x14ac:dyDescent="0.15"/>
    <row r="2770" customFormat="1" ht="13" x14ac:dyDescent="0.15"/>
    <row r="2771" customFormat="1" ht="13" x14ac:dyDescent="0.15"/>
    <row r="2772" customFormat="1" ht="13" x14ac:dyDescent="0.15"/>
    <row r="2773" customFormat="1" ht="13" x14ac:dyDescent="0.15"/>
    <row r="2774" customFormat="1" ht="13" x14ac:dyDescent="0.15"/>
    <row r="2775" customFormat="1" ht="13" x14ac:dyDescent="0.15"/>
    <row r="2776" customFormat="1" ht="13" x14ac:dyDescent="0.15"/>
    <row r="2777" customFormat="1" ht="13" x14ac:dyDescent="0.15"/>
    <row r="2778" customFormat="1" ht="13" x14ac:dyDescent="0.15"/>
    <row r="2779" customFormat="1" ht="13" x14ac:dyDescent="0.15"/>
    <row r="2780" customFormat="1" ht="13" x14ac:dyDescent="0.15"/>
    <row r="2781" customFormat="1" ht="13" x14ac:dyDescent="0.15"/>
    <row r="2782" customFormat="1" ht="13" x14ac:dyDescent="0.15"/>
    <row r="2783" customFormat="1" ht="13" x14ac:dyDescent="0.15"/>
    <row r="2784" customFormat="1" ht="13" x14ac:dyDescent="0.15"/>
    <row r="2785" customFormat="1" ht="13" x14ac:dyDescent="0.15"/>
    <row r="2786" customFormat="1" ht="13" x14ac:dyDescent="0.15"/>
    <row r="2787" customFormat="1" ht="13" x14ac:dyDescent="0.15"/>
    <row r="2788" customFormat="1" ht="13" x14ac:dyDescent="0.15"/>
    <row r="2789" customFormat="1" ht="13" x14ac:dyDescent="0.15"/>
    <row r="2790" customFormat="1" ht="13" x14ac:dyDescent="0.15"/>
    <row r="2791" customFormat="1" ht="13" x14ac:dyDescent="0.15"/>
    <row r="2792" customFormat="1" ht="13" x14ac:dyDescent="0.15"/>
    <row r="2793" customFormat="1" ht="13" x14ac:dyDescent="0.15"/>
    <row r="2794" customFormat="1" ht="13" x14ac:dyDescent="0.15"/>
    <row r="2795" customFormat="1" ht="13" x14ac:dyDescent="0.15"/>
    <row r="2796" customFormat="1" ht="13" x14ac:dyDescent="0.15"/>
    <row r="2797" customFormat="1" ht="13" x14ac:dyDescent="0.15"/>
    <row r="2798" customFormat="1" ht="13" x14ac:dyDescent="0.15"/>
    <row r="2799" customFormat="1" ht="13" x14ac:dyDescent="0.15"/>
    <row r="2800" customFormat="1" ht="13" x14ac:dyDescent="0.15"/>
    <row r="2801" customFormat="1" ht="13" x14ac:dyDescent="0.15"/>
    <row r="2802" customFormat="1" ht="13" x14ac:dyDescent="0.15"/>
    <row r="2803" customFormat="1" ht="13" x14ac:dyDescent="0.15"/>
    <row r="2804" customFormat="1" ht="13" x14ac:dyDescent="0.15"/>
    <row r="2805" customFormat="1" ht="13" x14ac:dyDescent="0.15"/>
    <row r="2806" customFormat="1" ht="13" x14ac:dyDescent="0.15"/>
    <row r="2807" customFormat="1" ht="13" x14ac:dyDescent="0.15"/>
    <row r="2808" customFormat="1" ht="13" x14ac:dyDescent="0.15"/>
    <row r="2809" customFormat="1" ht="13" x14ac:dyDescent="0.15"/>
    <row r="2810" customFormat="1" ht="13" x14ac:dyDescent="0.15"/>
    <row r="2811" customFormat="1" ht="13" x14ac:dyDescent="0.15"/>
    <row r="2812" customFormat="1" ht="13" x14ac:dyDescent="0.15"/>
    <row r="2813" customFormat="1" ht="13" x14ac:dyDescent="0.15"/>
    <row r="2814" customFormat="1" ht="13" x14ac:dyDescent="0.15"/>
    <row r="2815" customFormat="1" ht="13" x14ac:dyDescent="0.15"/>
    <row r="2816" customFormat="1" ht="13" x14ac:dyDescent="0.15"/>
    <row r="2817" customFormat="1" ht="13" x14ac:dyDescent="0.15"/>
    <row r="2818" customFormat="1" ht="13" x14ac:dyDescent="0.15"/>
    <row r="2819" customFormat="1" ht="13" x14ac:dyDescent="0.15"/>
    <row r="2820" customFormat="1" ht="13" x14ac:dyDescent="0.15"/>
    <row r="2821" customFormat="1" ht="13" x14ac:dyDescent="0.15"/>
    <row r="2822" customFormat="1" ht="13" x14ac:dyDescent="0.15"/>
    <row r="2823" customFormat="1" ht="13" x14ac:dyDescent="0.15"/>
    <row r="2824" customFormat="1" ht="13" x14ac:dyDescent="0.15"/>
    <row r="2825" customFormat="1" ht="13" x14ac:dyDescent="0.15"/>
    <row r="2826" customFormat="1" ht="13" x14ac:dyDescent="0.15"/>
    <row r="2827" customFormat="1" ht="13" x14ac:dyDescent="0.15"/>
    <row r="2828" customFormat="1" ht="13" x14ac:dyDescent="0.15"/>
    <row r="2829" customFormat="1" ht="13" x14ac:dyDescent="0.15"/>
    <row r="2830" customFormat="1" ht="13" x14ac:dyDescent="0.15"/>
    <row r="2831" customFormat="1" ht="13" x14ac:dyDescent="0.15"/>
    <row r="2832" customFormat="1" ht="13" x14ac:dyDescent="0.15"/>
    <row r="2833" customFormat="1" ht="13" x14ac:dyDescent="0.15"/>
    <row r="2834" customFormat="1" ht="13" x14ac:dyDescent="0.15"/>
    <row r="2835" customFormat="1" ht="13" x14ac:dyDescent="0.15"/>
    <row r="2836" customFormat="1" ht="13" x14ac:dyDescent="0.15"/>
    <row r="2837" customFormat="1" ht="13" x14ac:dyDescent="0.15"/>
    <row r="2838" customFormat="1" ht="13" x14ac:dyDescent="0.15"/>
    <row r="2839" customFormat="1" ht="13" x14ac:dyDescent="0.15"/>
    <row r="2840" customFormat="1" ht="13" x14ac:dyDescent="0.15"/>
    <row r="2841" customFormat="1" ht="13" x14ac:dyDescent="0.15"/>
    <row r="2842" customFormat="1" ht="13" x14ac:dyDescent="0.15"/>
    <row r="2843" customFormat="1" ht="13" x14ac:dyDescent="0.15"/>
    <row r="2844" customFormat="1" ht="13" x14ac:dyDescent="0.15"/>
    <row r="2845" customFormat="1" ht="13" x14ac:dyDescent="0.15"/>
    <row r="2846" customFormat="1" ht="13" x14ac:dyDescent="0.15"/>
    <row r="2847" customFormat="1" ht="13" x14ac:dyDescent="0.15"/>
    <row r="2848" customFormat="1" ht="13" x14ac:dyDescent="0.15"/>
    <row r="2849" customFormat="1" ht="13" x14ac:dyDescent="0.15"/>
    <row r="2850" customFormat="1" ht="13" x14ac:dyDescent="0.15"/>
    <row r="2851" customFormat="1" ht="13" x14ac:dyDescent="0.15"/>
    <row r="2852" customFormat="1" ht="13" x14ac:dyDescent="0.15"/>
    <row r="2853" customFormat="1" ht="13" x14ac:dyDescent="0.15"/>
    <row r="2854" customFormat="1" ht="13" x14ac:dyDescent="0.15"/>
    <row r="2855" customFormat="1" ht="13" x14ac:dyDescent="0.15"/>
    <row r="2856" customFormat="1" ht="13" x14ac:dyDescent="0.15"/>
    <row r="2857" customFormat="1" ht="13" x14ac:dyDescent="0.15"/>
    <row r="2858" customFormat="1" ht="13" x14ac:dyDescent="0.15"/>
    <row r="2859" customFormat="1" ht="13" x14ac:dyDescent="0.15"/>
    <row r="2860" customFormat="1" ht="13" x14ac:dyDescent="0.15"/>
    <row r="2861" customFormat="1" ht="13" x14ac:dyDescent="0.15"/>
    <row r="2862" customFormat="1" ht="13" x14ac:dyDescent="0.15"/>
    <row r="2863" customFormat="1" ht="13" x14ac:dyDescent="0.15"/>
    <row r="2864" customFormat="1" ht="13" x14ac:dyDescent="0.15"/>
    <row r="2865" customFormat="1" ht="13" x14ac:dyDescent="0.15"/>
    <row r="2866" customFormat="1" ht="13" x14ac:dyDescent="0.15"/>
    <row r="2867" customFormat="1" ht="13" x14ac:dyDescent="0.15"/>
    <row r="2868" customFormat="1" ht="13" x14ac:dyDescent="0.15"/>
    <row r="2869" customFormat="1" ht="13" x14ac:dyDescent="0.15"/>
    <row r="2870" customFormat="1" ht="13" x14ac:dyDescent="0.15"/>
    <row r="2871" customFormat="1" ht="13" x14ac:dyDescent="0.15"/>
    <row r="2872" customFormat="1" ht="13" x14ac:dyDescent="0.15"/>
    <row r="2873" customFormat="1" ht="13" x14ac:dyDescent="0.15"/>
    <row r="2874" customFormat="1" ht="13" x14ac:dyDescent="0.15"/>
    <row r="2875" customFormat="1" ht="13" x14ac:dyDescent="0.15"/>
    <row r="2876" customFormat="1" ht="13" x14ac:dyDescent="0.15"/>
    <row r="2877" customFormat="1" ht="13" x14ac:dyDescent="0.15"/>
    <row r="2878" customFormat="1" ht="13" x14ac:dyDescent="0.15"/>
    <row r="2879" customFormat="1" ht="13" x14ac:dyDescent="0.15"/>
    <row r="2880" customFormat="1" ht="13" x14ac:dyDescent="0.15"/>
    <row r="2881" customFormat="1" ht="13" x14ac:dyDescent="0.15"/>
    <row r="2882" customFormat="1" ht="13" x14ac:dyDescent="0.15"/>
    <row r="2883" customFormat="1" ht="13" x14ac:dyDescent="0.15"/>
    <row r="2884" customFormat="1" ht="13" x14ac:dyDescent="0.15"/>
    <row r="2885" customFormat="1" ht="13" x14ac:dyDescent="0.15"/>
    <row r="2886" customFormat="1" ht="13" x14ac:dyDescent="0.15"/>
    <row r="2887" customFormat="1" ht="13" x14ac:dyDescent="0.15"/>
    <row r="2888" customFormat="1" ht="13" x14ac:dyDescent="0.15"/>
    <row r="2889" customFormat="1" ht="13" x14ac:dyDescent="0.15"/>
    <row r="2890" customFormat="1" ht="13" x14ac:dyDescent="0.15"/>
    <row r="2891" customFormat="1" ht="13" x14ac:dyDescent="0.15"/>
    <row r="2892" customFormat="1" ht="13" x14ac:dyDescent="0.15"/>
    <row r="2893" customFormat="1" ht="13" x14ac:dyDescent="0.15"/>
    <row r="2894" customFormat="1" ht="13" x14ac:dyDescent="0.15"/>
    <row r="2895" customFormat="1" ht="13" x14ac:dyDescent="0.15"/>
    <row r="2896" customFormat="1" ht="13" x14ac:dyDescent="0.15"/>
    <row r="2897" customFormat="1" ht="13" x14ac:dyDescent="0.15"/>
    <row r="2898" customFormat="1" ht="13" x14ac:dyDescent="0.15"/>
    <row r="2899" customFormat="1" ht="13" x14ac:dyDescent="0.15"/>
    <row r="2900" customFormat="1" ht="13" x14ac:dyDescent="0.15"/>
    <row r="2901" customFormat="1" ht="13" x14ac:dyDescent="0.15"/>
    <row r="2902" customFormat="1" ht="13" x14ac:dyDescent="0.15"/>
    <row r="2903" customFormat="1" ht="13" x14ac:dyDescent="0.15"/>
    <row r="2904" customFormat="1" ht="13" x14ac:dyDescent="0.15"/>
    <row r="2905" customFormat="1" ht="13" x14ac:dyDescent="0.15"/>
    <row r="2906" customFormat="1" ht="13" x14ac:dyDescent="0.15"/>
    <row r="2907" customFormat="1" ht="13" x14ac:dyDescent="0.15"/>
    <row r="2908" customFormat="1" ht="13" x14ac:dyDescent="0.15"/>
    <row r="2909" customFormat="1" ht="13" x14ac:dyDescent="0.15"/>
    <row r="2910" customFormat="1" ht="13" x14ac:dyDescent="0.15"/>
    <row r="2911" customFormat="1" ht="13" x14ac:dyDescent="0.15"/>
    <row r="2912" customFormat="1" ht="13" x14ac:dyDescent="0.15"/>
    <row r="2913" customFormat="1" ht="13" x14ac:dyDescent="0.15"/>
    <row r="2914" customFormat="1" ht="13" x14ac:dyDescent="0.15"/>
    <row r="2915" customFormat="1" ht="13" x14ac:dyDescent="0.15"/>
    <row r="2916" customFormat="1" ht="13" x14ac:dyDescent="0.15"/>
    <row r="2917" customFormat="1" ht="13" x14ac:dyDescent="0.15"/>
    <row r="2918" customFormat="1" ht="13" x14ac:dyDescent="0.15"/>
    <row r="2919" customFormat="1" ht="13" x14ac:dyDescent="0.15"/>
    <row r="2920" customFormat="1" ht="13" x14ac:dyDescent="0.15"/>
    <row r="2921" customFormat="1" ht="13" x14ac:dyDescent="0.15"/>
    <row r="2922" customFormat="1" ht="13" x14ac:dyDescent="0.15"/>
    <row r="2923" customFormat="1" ht="13" x14ac:dyDescent="0.15"/>
    <row r="2924" customFormat="1" ht="13" x14ac:dyDescent="0.15"/>
    <row r="2925" customFormat="1" ht="13" x14ac:dyDescent="0.15"/>
    <row r="2926" customFormat="1" ht="13" x14ac:dyDescent="0.15"/>
    <row r="2927" customFormat="1" ht="13" x14ac:dyDescent="0.15"/>
    <row r="2928" customFormat="1" ht="13" x14ac:dyDescent="0.15"/>
    <row r="2929" customFormat="1" ht="13" x14ac:dyDescent="0.15"/>
    <row r="2930" customFormat="1" ht="13" x14ac:dyDescent="0.15"/>
    <row r="2931" customFormat="1" ht="13" x14ac:dyDescent="0.15"/>
    <row r="2932" customFormat="1" ht="13" x14ac:dyDescent="0.15"/>
    <row r="2933" customFormat="1" ht="13" x14ac:dyDescent="0.15"/>
    <row r="2934" customFormat="1" ht="13" x14ac:dyDescent="0.15"/>
    <row r="2935" customFormat="1" ht="13" x14ac:dyDescent="0.15"/>
    <row r="2936" customFormat="1" ht="13" x14ac:dyDescent="0.15"/>
    <row r="2937" customFormat="1" ht="13" x14ac:dyDescent="0.15"/>
    <row r="2938" customFormat="1" ht="13" x14ac:dyDescent="0.15"/>
    <row r="2939" customFormat="1" ht="13" x14ac:dyDescent="0.15"/>
    <row r="2940" customFormat="1" ht="13" x14ac:dyDescent="0.15"/>
    <row r="2941" customFormat="1" ht="13" x14ac:dyDescent="0.15"/>
    <row r="2942" customFormat="1" ht="13" x14ac:dyDescent="0.15"/>
    <row r="2943" customFormat="1" ht="13" x14ac:dyDescent="0.15"/>
    <row r="2944" customFormat="1" ht="13" x14ac:dyDescent="0.15"/>
    <row r="2945" customFormat="1" ht="13" x14ac:dyDescent="0.15"/>
    <row r="2946" customFormat="1" ht="13" x14ac:dyDescent="0.15"/>
    <row r="2947" customFormat="1" ht="13" x14ac:dyDescent="0.15"/>
    <row r="2948" customFormat="1" ht="13" x14ac:dyDescent="0.15"/>
    <row r="2949" customFormat="1" ht="13" x14ac:dyDescent="0.15"/>
    <row r="2950" customFormat="1" ht="13" x14ac:dyDescent="0.15"/>
    <row r="2951" customFormat="1" ht="13" x14ac:dyDescent="0.15"/>
    <row r="2952" customFormat="1" ht="13" x14ac:dyDescent="0.15"/>
    <row r="2953" customFormat="1" ht="13" x14ac:dyDescent="0.15"/>
    <row r="2954" customFormat="1" ht="13" x14ac:dyDescent="0.15"/>
    <row r="2955" customFormat="1" ht="13" x14ac:dyDescent="0.15"/>
    <row r="2956" customFormat="1" ht="13" x14ac:dyDescent="0.15"/>
    <row r="2957" customFormat="1" ht="13" x14ac:dyDescent="0.15"/>
    <row r="2958" customFormat="1" ht="13" x14ac:dyDescent="0.15"/>
    <row r="2959" customFormat="1" ht="13" x14ac:dyDescent="0.15"/>
    <row r="2960" customFormat="1" ht="13" x14ac:dyDescent="0.15"/>
    <row r="2961" customFormat="1" ht="13" x14ac:dyDescent="0.15"/>
    <row r="2962" customFormat="1" ht="13" x14ac:dyDescent="0.15"/>
    <row r="2963" customFormat="1" ht="13" x14ac:dyDescent="0.15"/>
    <row r="2964" customFormat="1" ht="13" x14ac:dyDescent="0.15"/>
    <row r="2965" customFormat="1" ht="13" x14ac:dyDescent="0.15"/>
    <row r="2966" customFormat="1" ht="13" x14ac:dyDescent="0.15"/>
    <row r="2967" customFormat="1" ht="13" x14ac:dyDescent="0.15"/>
    <row r="2968" customFormat="1" ht="13" x14ac:dyDescent="0.15"/>
    <row r="2969" customFormat="1" ht="13" x14ac:dyDescent="0.15"/>
    <row r="2970" customFormat="1" ht="13" x14ac:dyDescent="0.15"/>
    <row r="2971" customFormat="1" ht="13" x14ac:dyDescent="0.15"/>
    <row r="2972" customFormat="1" ht="13" x14ac:dyDescent="0.15"/>
    <row r="2973" customFormat="1" ht="13" x14ac:dyDescent="0.15"/>
    <row r="2974" customFormat="1" ht="13" x14ac:dyDescent="0.15"/>
    <row r="2975" customFormat="1" ht="13" x14ac:dyDescent="0.15"/>
    <row r="2976" customFormat="1" ht="13" x14ac:dyDescent="0.15"/>
    <row r="2977" customFormat="1" ht="13" x14ac:dyDescent="0.15"/>
    <row r="2978" customFormat="1" ht="13" x14ac:dyDescent="0.15"/>
    <row r="2979" customFormat="1" ht="13" x14ac:dyDescent="0.15"/>
    <row r="2980" customFormat="1" ht="13" x14ac:dyDescent="0.15"/>
    <row r="2981" customFormat="1" ht="13" x14ac:dyDescent="0.15"/>
    <row r="2982" customFormat="1" ht="13" x14ac:dyDescent="0.15"/>
    <row r="2983" customFormat="1" ht="13" x14ac:dyDescent="0.15"/>
    <row r="2984" customFormat="1" ht="13" x14ac:dyDescent="0.15"/>
    <row r="2985" customFormat="1" ht="13" x14ac:dyDescent="0.15"/>
    <row r="2986" customFormat="1" ht="13" x14ac:dyDescent="0.15"/>
    <row r="2987" customFormat="1" ht="13" x14ac:dyDescent="0.15"/>
    <row r="2988" customFormat="1" ht="13" x14ac:dyDescent="0.15"/>
    <row r="2989" customFormat="1" ht="13" x14ac:dyDescent="0.15"/>
    <row r="2990" customFormat="1" ht="13" x14ac:dyDescent="0.15"/>
    <row r="2991" customFormat="1" ht="13" x14ac:dyDescent="0.15"/>
    <row r="2992" customFormat="1" ht="13" x14ac:dyDescent="0.15"/>
    <row r="2993" customFormat="1" ht="13" x14ac:dyDescent="0.15"/>
    <row r="2994" customFormat="1" ht="13" x14ac:dyDescent="0.15"/>
    <row r="2995" customFormat="1" ht="13" x14ac:dyDescent="0.15"/>
    <row r="2996" customFormat="1" ht="13" x14ac:dyDescent="0.15"/>
    <row r="2997" customFormat="1" ht="13" x14ac:dyDescent="0.15"/>
    <row r="2998" customFormat="1" ht="13" x14ac:dyDescent="0.15"/>
    <row r="2999" customFormat="1" ht="13" x14ac:dyDescent="0.15"/>
    <row r="3000" customFormat="1" ht="13" x14ac:dyDescent="0.15"/>
    <row r="3001" customFormat="1" ht="13" x14ac:dyDescent="0.15"/>
    <row r="3002" customFormat="1" ht="13" x14ac:dyDescent="0.15"/>
    <row r="3003" customFormat="1" ht="13" x14ac:dyDescent="0.15"/>
    <row r="3004" customFormat="1" ht="13" x14ac:dyDescent="0.15"/>
    <row r="3005" customFormat="1" ht="13" x14ac:dyDescent="0.15"/>
    <row r="3006" customFormat="1" ht="13" x14ac:dyDescent="0.15"/>
    <row r="3007" customFormat="1" ht="13" x14ac:dyDescent="0.15"/>
    <row r="3008" customFormat="1" ht="13" x14ac:dyDescent="0.15"/>
    <row r="3009" customFormat="1" ht="13" x14ac:dyDescent="0.15"/>
    <row r="3010" customFormat="1" ht="13" x14ac:dyDescent="0.15"/>
    <row r="3011" customFormat="1" ht="13" x14ac:dyDescent="0.15"/>
    <row r="3012" customFormat="1" ht="13" x14ac:dyDescent="0.15"/>
    <row r="3013" customFormat="1" ht="13" x14ac:dyDescent="0.15"/>
    <row r="3014" customFormat="1" ht="13" x14ac:dyDescent="0.15"/>
    <row r="3015" customFormat="1" ht="13" x14ac:dyDescent="0.15"/>
    <row r="3016" customFormat="1" ht="13" x14ac:dyDescent="0.15"/>
    <row r="3017" customFormat="1" ht="13" x14ac:dyDescent="0.15"/>
    <row r="3018" customFormat="1" ht="13" x14ac:dyDescent="0.15"/>
    <row r="3019" customFormat="1" ht="13" x14ac:dyDescent="0.15"/>
    <row r="3020" customFormat="1" ht="13" x14ac:dyDescent="0.15"/>
    <row r="3021" customFormat="1" ht="13" x14ac:dyDescent="0.15"/>
    <row r="3022" customFormat="1" ht="13" x14ac:dyDescent="0.15"/>
    <row r="3023" customFormat="1" ht="13" x14ac:dyDescent="0.15"/>
    <row r="3024" customFormat="1" ht="13" x14ac:dyDescent="0.15"/>
    <row r="3025" customFormat="1" ht="13" x14ac:dyDescent="0.15"/>
    <row r="3026" customFormat="1" ht="13" x14ac:dyDescent="0.15"/>
    <row r="3027" customFormat="1" ht="13" x14ac:dyDescent="0.15"/>
    <row r="3028" customFormat="1" ht="13" x14ac:dyDescent="0.15"/>
    <row r="3029" customFormat="1" ht="13" x14ac:dyDescent="0.15"/>
    <row r="3030" customFormat="1" ht="13" x14ac:dyDescent="0.15"/>
    <row r="3031" customFormat="1" ht="13" x14ac:dyDescent="0.15"/>
    <row r="3032" customFormat="1" ht="13" x14ac:dyDescent="0.15"/>
    <row r="3033" customFormat="1" ht="13" x14ac:dyDescent="0.15"/>
    <row r="3034" customFormat="1" ht="13" x14ac:dyDescent="0.15"/>
    <row r="3035" customFormat="1" ht="13" x14ac:dyDescent="0.15"/>
    <row r="3036" customFormat="1" ht="13" x14ac:dyDescent="0.15"/>
    <row r="3037" customFormat="1" ht="13" x14ac:dyDescent="0.15"/>
    <row r="3038" customFormat="1" ht="13" x14ac:dyDescent="0.15"/>
    <row r="3039" customFormat="1" ht="13" x14ac:dyDescent="0.15"/>
    <row r="3040" customFormat="1" ht="13" x14ac:dyDescent="0.15"/>
    <row r="3041" customFormat="1" ht="13" x14ac:dyDescent="0.15"/>
    <row r="3042" customFormat="1" ht="13" x14ac:dyDescent="0.15"/>
    <row r="3043" customFormat="1" ht="13" x14ac:dyDescent="0.15"/>
    <row r="3044" customFormat="1" ht="13" x14ac:dyDescent="0.15"/>
    <row r="3045" customFormat="1" ht="13" x14ac:dyDescent="0.15"/>
    <row r="3046" customFormat="1" ht="13" x14ac:dyDescent="0.15"/>
    <row r="3047" customFormat="1" ht="13" x14ac:dyDescent="0.15"/>
    <row r="3048" customFormat="1" ht="13" x14ac:dyDescent="0.15"/>
    <row r="3049" customFormat="1" ht="13" x14ac:dyDescent="0.15"/>
    <row r="3050" customFormat="1" ht="13" x14ac:dyDescent="0.15"/>
    <row r="3051" customFormat="1" ht="13" x14ac:dyDescent="0.15"/>
    <row r="3052" customFormat="1" ht="13" x14ac:dyDescent="0.15"/>
    <row r="3053" customFormat="1" ht="13" x14ac:dyDescent="0.15"/>
    <row r="3054" customFormat="1" ht="13" x14ac:dyDescent="0.15"/>
    <row r="3055" customFormat="1" ht="13" x14ac:dyDescent="0.15"/>
    <row r="3056" customFormat="1" ht="13" x14ac:dyDescent="0.15"/>
    <row r="3057" customFormat="1" ht="13" x14ac:dyDescent="0.15"/>
    <row r="3058" customFormat="1" ht="13" x14ac:dyDescent="0.15"/>
    <row r="3059" customFormat="1" ht="13" x14ac:dyDescent="0.15"/>
    <row r="3060" customFormat="1" ht="13" x14ac:dyDescent="0.15"/>
    <row r="3061" customFormat="1" ht="13" x14ac:dyDescent="0.15"/>
    <row r="3062" customFormat="1" ht="13" x14ac:dyDescent="0.15"/>
    <row r="3063" customFormat="1" ht="13" x14ac:dyDescent="0.15"/>
    <row r="3064" customFormat="1" ht="13" x14ac:dyDescent="0.15"/>
    <row r="3065" customFormat="1" ht="13" x14ac:dyDescent="0.15"/>
    <row r="3066" customFormat="1" ht="13" x14ac:dyDescent="0.15"/>
    <row r="3067" customFormat="1" ht="13" x14ac:dyDescent="0.15"/>
    <row r="3068" customFormat="1" ht="13" x14ac:dyDescent="0.15"/>
    <row r="3069" customFormat="1" ht="13" x14ac:dyDescent="0.15"/>
    <row r="3070" customFormat="1" ht="13" x14ac:dyDescent="0.15"/>
    <row r="3071" customFormat="1" ht="13" x14ac:dyDescent="0.15"/>
    <row r="3072" customFormat="1" ht="13" x14ac:dyDescent="0.15"/>
    <row r="3073" customFormat="1" ht="13" x14ac:dyDescent="0.15"/>
    <row r="3074" customFormat="1" ht="13" x14ac:dyDescent="0.15"/>
    <row r="3075" customFormat="1" ht="13" x14ac:dyDescent="0.15"/>
    <row r="3076" customFormat="1" ht="13" x14ac:dyDescent="0.15"/>
    <row r="3077" customFormat="1" ht="13" x14ac:dyDescent="0.15"/>
    <row r="3078" customFormat="1" ht="13" x14ac:dyDescent="0.15"/>
    <row r="3079" customFormat="1" ht="13" x14ac:dyDescent="0.15"/>
    <row r="3080" customFormat="1" ht="13" x14ac:dyDescent="0.15"/>
    <row r="3081" customFormat="1" ht="13" x14ac:dyDescent="0.15"/>
    <row r="3082" customFormat="1" ht="13" x14ac:dyDescent="0.15"/>
    <row r="3083" customFormat="1" ht="13" x14ac:dyDescent="0.15"/>
    <row r="3084" customFormat="1" ht="13" x14ac:dyDescent="0.15"/>
    <row r="3085" customFormat="1" ht="13" x14ac:dyDescent="0.15"/>
    <row r="3086" customFormat="1" ht="13" x14ac:dyDescent="0.15"/>
    <row r="3087" customFormat="1" ht="13" x14ac:dyDescent="0.15"/>
    <row r="3088" customFormat="1" ht="13" x14ac:dyDescent="0.15"/>
    <row r="3089" customFormat="1" ht="13" x14ac:dyDescent="0.15"/>
    <row r="3090" customFormat="1" ht="13" x14ac:dyDescent="0.15"/>
    <row r="3091" customFormat="1" ht="13" x14ac:dyDescent="0.15"/>
    <row r="3092" customFormat="1" ht="13" x14ac:dyDescent="0.15"/>
    <row r="3093" customFormat="1" ht="13" x14ac:dyDescent="0.15"/>
    <row r="3094" customFormat="1" ht="13" x14ac:dyDescent="0.15"/>
    <row r="3095" customFormat="1" ht="13" x14ac:dyDescent="0.15"/>
    <row r="3096" customFormat="1" ht="13" x14ac:dyDescent="0.15"/>
    <row r="3097" customFormat="1" ht="13" x14ac:dyDescent="0.15"/>
    <row r="3098" customFormat="1" ht="13" x14ac:dyDescent="0.15"/>
    <row r="3099" customFormat="1" ht="13" x14ac:dyDescent="0.15"/>
    <row r="3100" customFormat="1" ht="13" x14ac:dyDescent="0.15"/>
    <row r="3101" customFormat="1" ht="13" x14ac:dyDescent="0.15"/>
    <row r="3102" customFormat="1" ht="13" x14ac:dyDescent="0.15"/>
    <row r="3103" customFormat="1" ht="13" x14ac:dyDescent="0.15"/>
    <row r="3104" customFormat="1" ht="13" x14ac:dyDescent="0.15"/>
    <row r="3105" customFormat="1" ht="13" x14ac:dyDescent="0.15"/>
    <row r="3106" customFormat="1" ht="13" x14ac:dyDescent="0.15"/>
    <row r="3107" customFormat="1" ht="13" x14ac:dyDescent="0.15"/>
    <row r="3108" customFormat="1" ht="13" x14ac:dyDescent="0.15"/>
    <row r="3109" customFormat="1" ht="13" x14ac:dyDescent="0.15"/>
    <row r="3110" customFormat="1" ht="13" x14ac:dyDescent="0.15"/>
    <row r="3111" customFormat="1" ht="13" x14ac:dyDescent="0.15"/>
    <row r="3112" customFormat="1" ht="13" x14ac:dyDescent="0.15"/>
    <row r="3113" customFormat="1" ht="13" x14ac:dyDescent="0.15"/>
    <row r="3114" customFormat="1" ht="13" x14ac:dyDescent="0.15"/>
    <row r="3115" customFormat="1" ht="13" x14ac:dyDescent="0.15"/>
    <row r="3116" customFormat="1" ht="13" x14ac:dyDescent="0.15"/>
    <row r="3117" customFormat="1" ht="13" x14ac:dyDescent="0.15"/>
    <row r="3118" customFormat="1" ht="13" x14ac:dyDescent="0.15"/>
    <row r="3119" customFormat="1" ht="13" x14ac:dyDescent="0.15"/>
    <row r="3120" customFormat="1" ht="13" x14ac:dyDescent="0.15"/>
    <row r="3121" customFormat="1" ht="13" x14ac:dyDescent="0.15"/>
    <row r="3122" customFormat="1" ht="13" x14ac:dyDescent="0.15"/>
    <row r="3123" customFormat="1" ht="13" x14ac:dyDescent="0.15"/>
    <row r="3124" customFormat="1" ht="13" x14ac:dyDescent="0.15"/>
    <row r="3125" customFormat="1" ht="13" x14ac:dyDescent="0.15"/>
    <row r="3126" customFormat="1" ht="13" x14ac:dyDescent="0.15"/>
    <row r="3127" customFormat="1" ht="13" x14ac:dyDescent="0.15"/>
    <row r="3128" customFormat="1" ht="13" x14ac:dyDescent="0.15"/>
    <row r="3129" customFormat="1" ht="13" x14ac:dyDescent="0.15"/>
    <row r="3130" customFormat="1" ht="13" x14ac:dyDescent="0.15"/>
    <row r="3131" customFormat="1" ht="13" x14ac:dyDescent="0.15"/>
    <row r="3132" customFormat="1" ht="13" x14ac:dyDescent="0.15"/>
    <row r="3133" customFormat="1" ht="13" x14ac:dyDescent="0.15"/>
    <row r="3134" customFormat="1" ht="13" x14ac:dyDescent="0.15"/>
    <row r="3135" customFormat="1" ht="13" x14ac:dyDescent="0.15"/>
    <row r="3136" customFormat="1" ht="13" x14ac:dyDescent="0.15"/>
    <row r="3137" customFormat="1" ht="13" x14ac:dyDescent="0.15"/>
    <row r="3138" customFormat="1" ht="13" x14ac:dyDescent="0.15"/>
    <row r="3139" customFormat="1" ht="13" x14ac:dyDescent="0.15"/>
    <row r="3140" customFormat="1" ht="13" x14ac:dyDescent="0.15"/>
    <row r="3141" customFormat="1" ht="13" x14ac:dyDescent="0.15"/>
    <row r="3142" customFormat="1" ht="13" x14ac:dyDescent="0.15"/>
    <row r="3143" customFormat="1" ht="13" x14ac:dyDescent="0.15"/>
    <row r="3144" customFormat="1" ht="13" x14ac:dyDescent="0.15"/>
    <row r="3145" customFormat="1" ht="13" x14ac:dyDescent="0.15"/>
    <row r="3146" customFormat="1" ht="13" x14ac:dyDescent="0.15"/>
    <row r="3147" customFormat="1" ht="13" x14ac:dyDescent="0.15"/>
    <row r="3148" customFormat="1" ht="13" x14ac:dyDescent="0.15"/>
    <row r="3149" customFormat="1" ht="13" x14ac:dyDescent="0.15"/>
    <row r="3150" customFormat="1" ht="13" x14ac:dyDescent="0.15"/>
    <row r="3151" customFormat="1" ht="13" x14ac:dyDescent="0.15"/>
    <row r="3152" customFormat="1" ht="13" x14ac:dyDescent="0.15"/>
    <row r="3153" customFormat="1" ht="13" x14ac:dyDescent="0.15"/>
    <row r="3154" customFormat="1" ht="13" x14ac:dyDescent="0.15"/>
    <row r="3155" customFormat="1" ht="13" x14ac:dyDescent="0.15"/>
    <row r="3156" customFormat="1" ht="13" x14ac:dyDescent="0.15"/>
    <row r="3157" customFormat="1" ht="13" x14ac:dyDescent="0.15"/>
    <row r="3158" customFormat="1" ht="13" x14ac:dyDescent="0.15"/>
    <row r="3159" customFormat="1" ht="13" x14ac:dyDescent="0.15"/>
    <row r="3160" customFormat="1" ht="13" x14ac:dyDescent="0.15"/>
    <row r="3161" customFormat="1" ht="13" x14ac:dyDescent="0.15"/>
    <row r="3162" customFormat="1" ht="13" x14ac:dyDescent="0.15"/>
    <row r="3163" customFormat="1" ht="13" x14ac:dyDescent="0.15"/>
    <row r="3164" customFormat="1" ht="13" x14ac:dyDescent="0.15"/>
    <row r="3165" customFormat="1" ht="13" x14ac:dyDescent="0.15"/>
    <row r="3166" customFormat="1" ht="13" x14ac:dyDescent="0.15"/>
    <row r="3167" customFormat="1" ht="13" x14ac:dyDescent="0.15"/>
    <row r="3168" customFormat="1" ht="13" x14ac:dyDescent="0.15"/>
    <row r="3169" customFormat="1" ht="13" x14ac:dyDescent="0.15"/>
    <row r="3170" customFormat="1" ht="13" x14ac:dyDescent="0.15"/>
    <row r="3171" customFormat="1" ht="13" x14ac:dyDescent="0.15"/>
    <row r="3172" customFormat="1" ht="13" x14ac:dyDescent="0.15"/>
    <row r="3173" customFormat="1" ht="13" x14ac:dyDescent="0.15"/>
    <row r="3174" customFormat="1" ht="13" x14ac:dyDescent="0.15"/>
    <row r="3175" customFormat="1" ht="13" x14ac:dyDescent="0.15"/>
    <row r="3176" customFormat="1" ht="13" x14ac:dyDescent="0.15"/>
    <row r="3177" customFormat="1" ht="13" x14ac:dyDescent="0.15"/>
    <row r="3178" customFormat="1" ht="13" x14ac:dyDescent="0.15"/>
    <row r="3179" customFormat="1" ht="13" x14ac:dyDescent="0.15"/>
    <row r="3180" customFormat="1" ht="13" x14ac:dyDescent="0.15"/>
    <row r="3181" customFormat="1" ht="13" x14ac:dyDescent="0.15"/>
    <row r="3182" customFormat="1" ht="13" x14ac:dyDescent="0.15"/>
    <row r="3183" customFormat="1" ht="13" x14ac:dyDescent="0.15"/>
    <row r="3184" customFormat="1" ht="13" x14ac:dyDescent="0.15"/>
    <row r="3185" customFormat="1" ht="13" x14ac:dyDescent="0.15"/>
    <row r="3186" customFormat="1" ht="13" x14ac:dyDescent="0.15"/>
    <row r="3187" customFormat="1" ht="13" x14ac:dyDescent="0.15"/>
    <row r="3188" customFormat="1" ht="13" x14ac:dyDescent="0.15"/>
    <row r="3189" customFormat="1" ht="13" x14ac:dyDescent="0.15"/>
    <row r="3190" customFormat="1" ht="13" x14ac:dyDescent="0.15"/>
    <row r="3191" customFormat="1" ht="13" x14ac:dyDescent="0.15"/>
    <row r="3192" customFormat="1" ht="13" x14ac:dyDescent="0.15"/>
    <row r="3193" customFormat="1" ht="13" x14ac:dyDescent="0.15"/>
    <row r="3194" customFormat="1" ht="13" x14ac:dyDescent="0.15"/>
    <row r="3195" customFormat="1" ht="13" x14ac:dyDescent="0.15"/>
    <row r="3196" customFormat="1" ht="13" x14ac:dyDescent="0.15"/>
    <row r="3197" customFormat="1" ht="13" x14ac:dyDescent="0.15"/>
    <row r="3198" customFormat="1" ht="13" x14ac:dyDescent="0.15"/>
    <row r="3199" customFormat="1" ht="13" x14ac:dyDescent="0.15"/>
    <row r="3200" customFormat="1" ht="13" x14ac:dyDescent="0.15"/>
    <row r="3201" customFormat="1" ht="13" x14ac:dyDescent="0.15"/>
    <row r="3202" customFormat="1" ht="13" x14ac:dyDescent="0.15"/>
    <row r="3203" customFormat="1" ht="13" x14ac:dyDescent="0.15"/>
    <row r="3204" customFormat="1" ht="13" x14ac:dyDescent="0.15"/>
    <row r="3205" customFormat="1" ht="13" x14ac:dyDescent="0.15"/>
    <row r="3206" customFormat="1" ht="13" x14ac:dyDescent="0.15"/>
    <row r="3207" customFormat="1" ht="13" x14ac:dyDescent="0.15"/>
    <row r="3208" customFormat="1" ht="13" x14ac:dyDescent="0.15"/>
    <row r="3209" customFormat="1" ht="13" x14ac:dyDescent="0.15"/>
    <row r="3210" customFormat="1" ht="13" x14ac:dyDescent="0.15"/>
    <row r="3211" customFormat="1" ht="13" x14ac:dyDescent="0.15"/>
    <row r="3212" customFormat="1" ht="13" x14ac:dyDescent="0.15"/>
    <row r="3213" customFormat="1" ht="13" x14ac:dyDescent="0.15"/>
    <row r="3214" customFormat="1" ht="13" x14ac:dyDescent="0.15"/>
    <row r="3215" customFormat="1" ht="13" x14ac:dyDescent="0.15"/>
    <row r="3216" customFormat="1" ht="13" x14ac:dyDescent="0.15"/>
    <row r="3217" customFormat="1" ht="13" x14ac:dyDescent="0.15"/>
    <row r="3218" customFormat="1" ht="13" x14ac:dyDescent="0.15"/>
    <row r="3219" customFormat="1" ht="13" x14ac:dyDescent="0.15"/>
    <row r="3220" customFormat="1" ht="13" x14ac:dyDescent="0.15"/>
    <row r="3221" customFormat="1" ht="13" x14ac:dyDescent="0.15"/>
    <row r="3222" customFormat="1" ht="13" x14ac:dyDescent="0.15"/>
    <row r="3223" customFormat="1" ht="13" x14ac:dyDescent="0.15"/>
    <row r="3224" customFormat="1" ht="13" x14ac:dyDescent="0.15"/>
    <row r="3225" customFormat="1" ht="13" x14ac:dyDescent="0.15"/>
    <row r="3226" customFormat="1" ht="13" x14ac:dyDescent="0.15"/>
    <row r="3227" customFormat="1" ht="13" x14ac:dyDescent="0.15"/>
    <row r="3228" customFormat="1" ht="13" x14ac:dyDescent="0.15"/>
    <row r="3229" customFormat="1" ht="13" x14ac:dyDescent="0.15"/>
    <row r="3230" customFormat="1" ht="13" x14ac:dyDescent="0.15"/>
    <row r="3231" customFormat="1" ht="13" x14ac:dyDescent="0.15"/>
    <row r="3232" customFormat="1" ht="13" x14ac:dyDescent="0.15"/>
    <row r="3233" customFormat="1" ht="13" x14ac:dyDescent="0.15"/>
    <row r="3234" customFormat="1" ht="13" x14ac:dyDescent="0.15"/>
    <row r="3235" customFormat="1" ht="13" x14ac:dyDescent="0.15"/>
    <row r="3236" customFormat="1" ht="13" x14ac:dyDescent="0.15"/>
    <row r="3237" customFormat="1" ht="13" x14ac:dyDescent="0.15"/>
    <row r="3238" customFormat="1" ht="13" x14ac:dyDescent="0.15"/>
    <row r="3239" customFormat="1" ht="13" x14ac:dyDescent="0.15"/>
    <row r="3240" customFormat="1" ht="13" x14ac:dyDescent="0.15"/>
    <row r="3241" customFormat="1" ht="13" x14ac:dyDescent="0.15"/>
    <row r="3242" customFormat="1" ht="13" x14ac:dyDescent="0.15"/>
    <row r="3243" customFormat="1" ht="13" x14ac:dyDescent="0.15"/>
    <row r="3244" customFormat="1" ht="13" x14ac:dyDescent="0.15"/>
    <row r="3245" customFormat="1" ht="13" x14ac:dyDescent="0.15"/>
    <row r="3246" customFormat="1" ht="13" x14ac:dyDescent="0.15"/>
    <row r="3247" customFormat="1" ht="13" x14ac:dyDescent="0.15"/>
    <row r="3248" customFormat="1" ht="13" x14ac:dyDescent="0.15"/>
    <row r="3249" customFormat="1" ht="13" x14ac:dyDescent="0.15"/>
    <row r="3250" customFormat="1" ht="13" x14ac:dyDescent="0.15"/>
    <row r="3251" customFormat="1" ht="13" x14ac:dyDescent="0.15"/>
    <row r="3252" customFormat="1" ht="13" x14ac:dyDescent="0.15"/>
    <row r="3253" customFormat="1" ht="13" x14ac:dyDescent="0.15"/>
    <row r="3254" customFormat="1" ht="13" x14ac:dyDescent="0.15"/>
    <row r="3255" customFormat="1" ht="13" x14ac:dyDescent="0.15"/>
    <row r="3256" customFormat="1" ht="13" x14ac:dyDescent="0.15"/>
    <row r="3257" customFormat="1" ht="13" x14ac:dyDescent="0.15"/>
    <row r="3258" customFormat="1" ht="13" x14ac:dyDescent="0.15"/>
    <row r="3259" customFormat="1" ht="13" x14ac:dyDescent="0.15"/>
    <row r="3260" customFormat="1" ht="13" x14ac:dyDescent="0.15"/>
    <row r="3261" customFormat="1" ht="13" x14ac:dyDescent="0.15"/>
    <row r="3262" customFormat="1" ht="13" x14ac:dyDescent="0.15"/>
    <row r="3263" customFormat="1" ht="13" x14ac:dyDescent="0.15"/>
    <row r="3264" customFormat="1" ht="13" x14ac:dyDescent="0.15"/>
    <row r="3265" customFormat="1" ht="13" x14ac:dyDescent="0.15"/>
    <row r="3266" customFormat="1" ht="13" x14ac:dyDescent="0.15"/>
    <row r="3267" customFormat="1" ht="13" x14ac:dyDescent="0.15"/>
    <row r="3268" customFormat="1" ht="13" x14ac:dyDescent="0.15"/>
    <row r="3269" customFormat="1" ht="13" x14ac:dyDescent="0.15"/>
    <row r="3270" customFormat="1" ht="13" x14ac:dyDescent="0.15"/>
    <row r="3271" customFormat="1" ht="13" x14ac:dyDescent="0.15"/>
    <row r="3272" customFormat="1" ht="13" x14ac:dyDescent="0.15"/>
    <row r="3273" customFormat="1" ht="13" x14ac:dyDescent="0.15"/>
    <row r="3274" customFormat="1" ht="13" x14ac:dyDescent="0.15"/>
    <row r="3275" customFormat="1" ht="13" x14ac:dyDescent="0.15"/>
    <row r="3276" customFormat="1" ht="13" x14ac:dyDescent="0.15"/>
    <row r="3277" customFormat="1" ht="13" x14ac:dyDescent="0.15"/>
    <row r="3278" customFormat="1" ht="13" x14ac:dyDescent="0.15"/>
    <row r="3279" customFormat="1" ht="13" x14ac:dyDescent="0.15"/>
    <row r="3280" customFormat="1" ht="13" x14ac:dyDescent="0.15"/>
    <row r="3281" customFormat="1" ht="13" x14ac:dyDescent="0.15"/>
    <row r="3282" customFormat="1" ht="13" x14ac:dyDescent="0.15"/>
    <row r="3283" customFormat="1" ht="13" x14ac:dyDescent="0.15"/>
    <row r="3284" customFormat="1" ht="13" x14ac:dyDescent="0.15"/>
    <row r="3285" customFormat="1" ht="13" x14ac:dyDescent="0.15"/>
    <row r="3286" customFormat="1" ht="13" x14ac:dyDescent="0.15"/>
    <row r="3287" customFormat="1" ht="13" x14ac:dyDescent="0.15"/>
    <row r="3288" customFormat="1" ht="13" x14ac:dyDescent="0.15"/>
    <row r="3289" customFormat="1" ht="13" x14ac:dyDescent="0.15"/>
    <row r="3290" customFormat="1" ht="13" x14ac:dyDescent="0.15"/>
    <row r="3291" customFormat="1" ht="13" x14ac:dyDescent="0.15"/>
    <row r="3292" customFormat="1" ht="13" x14ac:dyDescent="0.15"/>
    <row r="3293" customFormat="1" ht="13" x14ac:dyDescent="0.15"/>
    <row r="3294" customFormat="1" ht="13" x14ac:dyDescent="0.15"/>
    <row r="3295" customFormat="1" ht="13" x14ac:dyDescent="0.15"/>
    <row r="3296" customFormat="1" ht="13" x14ac:dyDescent="0.15"/>
    <row r="3297" customFormat="1" ht="13" x14ac:dyDescent="0.15"/>
    <row r="3298" customFormat="1" ht="13" x14ac:dyDescent="0.15"/>
    <row r="3299" customFormat="1" ht="13" x14ac:dyDescent="0.15"/>
    <row r="3300" customFormat="1" ht="13" x14ac:dyDescent="0.15"/>
    <row r="3301" customFormat="1" ht="13" x14ac:dyDescent="0.15"/>
    <row r="3302" customFormat="1" ht="13" x14ac:dyDescent="0.15"/>
    <row r="3303" customFormat="1" ht="13" x14ac:dyDescent="0.15"/>
    <row r="3304" customFormat="1" ht="13" x14ac:dyDescent="0.15"/>
    <row r="3305" customFormat="1" ht="13" x14ac:dyDescent="0.15"/>
    <row r="3306" customFormat="1" ht="13" x14ac:dyDescent="0.15"/>
    <row r="3307" customFormat="1" ht="13" x14ac:dyDescent="0.15"/>
    <row r="3308" customFormat="1" ht="13" x14ac:dyDescent="0.15"/>
    <row r="3309" customFormat="1" ht="13" x14ac:dyDescent="0.15"/>
    <row r="3310" customFormat="1" ht="13" x14ac:dyDescent="0.15"/>
    <row r="3311" customFormat="1" ht="13" x14ac:dyDescent="0.15"/>
    <row r="3312" customFormat="1" ht="13" x14ac:dyDescent="0.15"/>
    <row r="3313" customFormat="1" ht="13" x14ac:dyDescent="0.15"/>
    <row r="3314" customFormat="1" ht="13" x14ac:dyDescent="0.15"/>
    <row r="3315" customFormat="1" ht="13" x14ac:dyDescent="0.15"/>
    <row r="3316" customFormat="1" ht="13" x14ac:dyDescent="0.15"/>
    <row r="3317" customFormat="1" ht="13" x14ac:dyDescent="0.15"/>
    <row r="3318" customFormat="1" ht="13" x14ac:dyDescent="0.15"/>
    <row r="3319" customFormat="1" ht="13" x14ac:dyDescent="0.15"/>
    <row r="3320" customFormat="1" ht="13" x14ac:dyDescent="0.15"/>
    <row r="3321" customFormat="1" ht="13" x14ac:dyDescent="0.15"/>
    <row r="3322" customFormat="1" ht="13" x14ac:dyDescent="0.15"/>
    <row r="3323" customFormat="1" ht="13" x14ac:dyDescent="0.15"/>
    <row r="3324" customFormat="1" ht="13" x14ac:dyDescent="0.15"/>
    <row r="3325" customFormat="1" ht="13" x14ac:dyDescent="0.15"/>
    <row r="3326" customFormat="1" ht="13" x14ac:dyDescent="0.15"/>
    <row r="3327" customFormat="1" ht="13" x14ac:dyDescent="0.15"/>
    <row r="3328" customFormat="1" ht="13" x14ac:dyDescent="0.15"/>
    <row r="3329" customFormat="1" ht="13" x14ac:dyDescent="0.15"/>
    <row r="3330" customFormat="1" ht="13" x14ac:dyDescent="0.15"/>
    <row r="3331" customFormat="1" ht="13" x14ac:dyDescent="0.15"/>
    <row r="3332" customFormat="1" ht="13" x14ac:dyDescent="0.15"/>
    <row r="3333" customFormat="1" ht="13" x14ac:dyDescent="0.15"/>
    <row r="3334" customFormat="1" ht="13" x14ac:dyDescent="0.15"/>
    <row r="3335" customFormat="1" ht="13" x14ac:dyDescent="0.15"/>
    <row r="3336" customFormat="1" ht="13" x14ac:dyDescent="0.15"/>
    <row r="3337" customFormat="1" ht="13" x14ac:dyDescent="0.15"/>
    <row r="3338" customFormat="1" ht="13" x14ac:dyDescent="0.15"/>
    <row r="3339" customFormat="1" ht="13" x14ac:dyDescent="0.15"/>
    <row r="3340" customFormat="1" ht="13" x14ac:dyDescent="0.15"/>
    <row r="3341" customFormat="1" ht="13" x14ac:dyDescent="0.15"/>
    <row r="3342" customFormat="1" ht="13" x14ac:dyDescent="0.15"/>
    <row r="3343" customFormat="1" ht="13" x14ac:dyDescent="0.15"/>
    <row r="3344" customFormat="1" ht="13" x14ac:dyDescent="0.15"/>
    <row r="3345" customFormat="1" ht="13" x14ac:dyDescent="0.15"/>
    <row r="3346" customFormat="1" ht="13" x14ac:dyDescent="0.15"/>
    <row r="3347" customFormat="1" ht="13" x14ac:dyDescent="0.15"/>
    <row r="3348" customFormat="1" ht="13" x14ac:dyDescent="0.15"/>
    <row r="3349" customFormat="1" ht="13" x14ac:dyDescent="0.15"/>
    <row r="3350" customFormat="1" ht="13" x14ac:dyDescent="0.15"/>
    <row r="3351" customFormat="1" ht="13" x14ac:dyDescent="0.15"/>
    <row r="3352" customFormat="1" ht="13" x14ac:dyDescent="0.15"/>
    <row r="3353" customFormat="1" ht="13" x14ac:dyDescent="0.15"/>
    <row r="3354" customFormat="1" ht="13" x14ac:dyDescent="0.15"/>
    <row r="3355" customFormat="1" ht="13" x14ac:dyDescent="0.15"/>
    <row r="3356" customFormat="1" ht="13" x14ac:dyDescent="0.15"/>
    <row r="3357" customFormat="1" ht="13" x14ac:dyDescent="0.15"/>
    <row r="3358" customFormat="1" ht="13" x14ac:dyDescent="0.15"/>
    <row r="3359" customFormat="1" ht="13" x14ac:dyDescent="0.15"/>
    <row r="3360" customFormat="1" ht="13" x14ac:dyDescent="0.15"/>
    <row r="3361" customFormat="1" ht="13" x14ac:dyDescent="0.15"/>
    <row r="3362" customFormat="1" ht="13" x14ac:dyDescent="0.15"/>
    <row r="3363" customFormat="1" ht="13" x14ac:dyDescent="0.15"/>
    <row r="3364" customFormat="1" ht="13" x14ac:dyDescent="0.15"/>
    <row r="3365" customFormat="1" ht="13" x14ac:dyDescent="0.15"/>
    <row r="3366" customFormat="1" ht="13" x14ac:dyDescent="0.15"/>
    <row r="3367" customFormat="1" ht="13" x14ac:dyDescent="0.15"/>
    <row r="3368" customFormat="1" ht="13" x14ac:dyDescent="0.15"/>
    <row r="3369" customFormat="1" ht="13" x14ac:dyDescent="0.15"/>
    <row r="3370" customFormat="1" ht="13" x14ac:dyDescent="0.15"/>
    <row r="3371" customFormat="1" ht="13" x14ac:dyDescent="0.15"/>
    <row r="3372" customFormat="1" ht="13" x14ac:dyDescent="0.15"/>
    <row r="3373" customFormat="1" ht="13" x14ac:dyDescent="0.15"/>
    <row r="3374" customFormat="1" ht="13" x14ac:dyDescent="0.15"/>
    <row r="3375" customFormat="1" ht="13" x14ac:dyDescent="0.15"/>
    <row r="3376" customFormat="1" ht="13" x14ac:dyDescent="0.15"/>
    <row r="3377" customFormat="1" ht="13" x14ac:dyDescent="0.15"/>
    <row r="3378" customFormat="1" ht="13" x14ac:dyDescent="0.15"/>
    <row r="3379" customFormat="1" ht="13" x14ac:dyDescent="0.15"/>
    <row r="3380" customFormat="1" ht="13" x14ac:dyDescent="0.15"/>
    <row r="3381" customFormat="1" ht="13" x14ac:dyDescent="0.15"/>
    <row r="3382" customFormat="1" ht="13" x14ac:dyDescent="0.15"/>
    <row r="3383" customFormat="1" ht="13" x14ac:dyDescent="0.15"/>
    <row r="3384" customFormat="1" ht="13" x14ac:dyDescent="0.15"/>
    <row r="3385" customFormat="1" ht="13" x14ac:dyDescent="0.15"/>
    <row r="3386" customFormat="1" ht="13" x14ac:dyDescent="0.15"/>
    <row r="3387" customFormat="1" ht="13" x14ac:dyDescent="0.15"/>
    <row r="3388" customFormat="1" ht="13" x14ac:dyDescent="0.15"/>
    <row r="3389" customFormat="1" ht="13" x14ac:dyDescent="0.15"/>
    <row r="3390" customFormat="1" ht="13" x14ac:dyDescent="0.15"/>
    <row r="3391" customFormat="1" ht="13" x14ac:dyDescent="0.15"/>
    <row r="3392" customFormat="1" ht="13" x14ac:dyDescent="0.15"/>
    <row r="3393" customFormat="1" ht="13" x14ac:dyDescent="0.15"/>
    <row r="3394" customFormat="1" ht="13" x14ac:dyDescent="0.15"/>
    <row r="3395" customFormat="1" ht="13" x14ac:dyDescent="0.15"/>
    <row r="3396" customFormat="1" ht="13" x14ac:dyDescent="0.15"/>
    <row r="3397" customFormat="1" ht="13" x14ac:dyDescent="0.15"/>
    <row r="3398" customFormat="1" ht="13" x14ac:dyDescent="0.15"/>
    <row r="3399" customFormat="1" ht="13" x14ac:dyDescent="0.15"/>
    <row r="3400" customFormat="1" ht="13" x14ac:dyDescent="0.15"/>
    <row r="3401" customFormat="1" ht="13" x14ac:dyDescent="0.15"/>
    <row r="3402" customFormat="1" ht="13" x14ac:dyDescent="0.15"/>
    <row r="3403" customFormat="1" ht="13" x14ac:dyDescent="0.15"/>
    <row r="3404" customFormat="1" ht="13" x14ac:dyDescent="0.15"/>
    <row r="3405" customFormat="1" ht="13" x14ac:dyDescent="0.15"/>
    <row r="3406" customFormat="1" ht="13" x14ac:dyDescent="0.15"/>
    <row r="3407" customFormat="1" ht="13" x14ac:dyDescent="0.15"/>
    <row r="3408" customFormat="1" ht="13" x14ac:dyDescent="0.15"/>
    <row r="3409" customFormat="1" ht="13" x14ac:dyDescent="0.15"/>
    <row r="3410" customFormat="1" ht="13" x14ac:dyDescent="0.15"/>
    <row r="3411" customFormat="1" ht="13" x14ac:dyDescent="0.15"/>
    <row r="3412" customFormat="1" ht="13" x14ac:dyDescent="0.15"/>
    <row r="3413" customFormat="1" ht="13" x14ac:dyDescent="0.15"/>
    <row r="3414" customFormat="1" ht="13" x14ac:dyDescent="0.15"/>
    <row r="3415" customFormat="1" ht="13" x14ac:dyDescent="0.15"/>
    <row r="3416" customFormat="1" ht="13" x14ac:dyDescent="0.15"/>
    <row r="3417" customFormat="1" ht="13" x14ac:dyDescent="0.15"/>
    <row r="3418" customFormat="1" ht="13" x14ac:dyDescent="0.15"/>
    <row r="3419" customFormat="1" ht="13" x14ac:dyDescent="0.15"/>
    <row r="3420" customFormat="1" ht="13" x14ac:dyDescent="0.15"/>
    <row r="3421" customFormat="1" ht="13" x14ac:dyDescent="0.15"/>
    <row r="3422" customFormat="1" ht="13" x14ac:dyDescent="0.15"/>
    <row r="3423" customFormat="1" ht="13" x14ac:dyDescent="0.15"/>
    <row r="3424" customFormat="1" ht="13" x14ac:dyDescent="0.15"/>
    <row r="3425" customFormat="1" ht="13" x14ac:dyDescent="0.15"/>
    <row r="3426" customFormat="1" ht="13" x14ac:dyDescent="0.15"/>
    <row r="3427" customFormat="1" ht="13" x14ac:dyDescent="0.15"/>
    <row r="3428" customFormat="1" ht="13" x14ac:dyDescent="0.15"/>
    <row r="3429" customFormat="1" ht="13" x14ac:dyDescent="0.15"/>
    <row r="3430" customFormat="1" ht="13" x14ac:dyDescent="0.15"/>
    <row r="3431" customFormat="1" ht="13" x14ac:dyDescent="0.15"/>
    <row r="3432" customFormat="1" ht="13" x14ac:dyDescent="0.15"/>
    <row r="3433" customFormat="1" ht="13" x14ac:dyDescent="0.15"/>
    <row r="3434" customFormat="1" ht="13" x14ac:dyDescent="0.15"/>
    <row r="3435" customFormat="1" ht="13" x14ac:dyDescent="0.15"/>
    <row r="3436" customFormat="1" ht="13" x14ac:dyDescent="0.15"/>
    <row r="3437" customFormat="1" ht="13" x14ac:dyDescent="0.15"/>
    <row r="3438" customFormat="1" ht="13" x14ac:dyDescent="0.15"/>
    <row r="3439" customFormat="1" ht="13" x14ac:dyDescent="0.15"/>
    <row r="3440" customFormat="1" ht="13" x14ac:dyDescent="0.15"/>
    <row r="3441" customFormat="1" ht="13" x14ac:dyDescent="0.15"/>
    <row r="3442" customFormat="1" ht="13" x14ac:dyDescent="0.15"/>
    <row r="3443" customFormat="1" ht="13" x14ac:dyDescent="0.15"/>
    <row r="3444" customFormat="1" ht="13" x14ac:dyDescent="0.15"/>
    <row r="3445" customFormat="1" ht="13" x14ac:dyDescent="0.15"/>
    <row r="3446" customFormat="1" ht="13" x14ac:dyDescent="0.15"/>
    <row r="3447" customFormat="1" ht="13" x14ac:dyDescent="0.15"/>
    <row r="3448" customFormat="1" ht="13" x14ac:dyDescent="0.15"/>
    <row r="3449" customFormat="1" ht="13" x14ac:dyDescent="0.15"/>
    <row r="3450" customFormat="1" ht="13" x14ac:dyDescent="0.15"/>
    <row r="3451" customFormat="1" ht="13" x14ac:dyDescent="0.15"/>
    <row r="3452" customFormat="1" ht="13" x14ac:dyDescent="0.15"/>
    <row r="3453" customFormat="1" ht="13" x14ac:dyDescent="0.15"/>
    <row r="3454" customFormat="1" ht="13" x14ac:dyDescent="0.15"/>
    <row r="3455" customFormat="1" ht="13" x14ac:dyDescent="0.15"/>
    <row r="3456" customFormat="1" ht="13" x14ac:dyDescent="0.15"/>
    <row r="3457" customFormat="1" ht="13" x14ac:dyDescent="0.15"/>
    <row r="3458" customFormat="1" ht="13" x14ac:dyDescent="0.15"/>
    <row r="3459" customFormat="1" ht="13" x14ac:dyDescent="0.15"/>
    <row r="3460" customFormat="1" ht="13" x14ac:dyDescent="0.15"/>
    <row r="3461" customFormat="1" ht="13" x14ac:dyDescent="0.15"/>
    <row r="3462" customFormat="1" ht="13" x14ac:dyDescent="0.15"/>
    <row r="3463" customFormat="1" ht="13" x14ac:dyDescent="0.15"/>
    <row r="3464" customFormat="1" ht="13" x14ac:dyDescent="0.15"/>
    <row r="3465" customFormat="1" ht="13" x14ac:dyDescent="0.15"/>
    <row r="3466" customFormat="1" ht="13" x14ac:dyDescent="0.15"/>
    <row r="3467" customFormat="1" ht="13" x14ac:dyDescent="0.15"/>
    <row r="3468" customFormat="1" ht="13" x14ac:dyDescent="0.15"/>
    <row r="3469" customFormat="1" ht="13" x14ac:dyDescent="0.15"/>
    <row r="3470" customFormat="1" ht="13" x14ac:dyDescent="0.15"/>
    <row r="3471" customFormat="1" ht="13" x14ac:dyDescent="0.15"/>
    <row r="3472" customFormat="1" ht="13" x14ac:dyDescent="0.15"/>
    <row r="3473" customFormat="1" ht="13" x14ac:dyDescent="0.15"/>
    <row r="3474" customFormat="1" ht="13" x14ac:dyDescent="0.15"/>
    <row r="3475" customFormat="1" ht="13" x14ac:dyDescent="0.15"/>
    <row r="3476" customFormat="1" ht="13" x14ac:dyDescent="0.15"/>
    <row r="3477" customFormat="1" ht="13" x14ac:dyDescent="0.15"/>
    <row r="3478" customFormat="1" ht="13" x14ac:dyDescent="0.15"/>
    <row r="3479" customFormat="1" ht="13" x14ac:dyDescent="0.15"/>
    <row r="3480" customFormat="1" ht="13" x14ac:dyDescent="0.15"/>
    <row r="3481" customFormat="1" ht="13" x14ac:dyDescent="0.15"/>
    <row r="3482" customFormat="1" ht="13" x14ac:dyDescent="0.15"/>
    <row r="3483" customFormat="1" ht="13" x14ac:dyDescent="0.15"/>
    <row r="3484" customFormat="1" ht="13" x14ac:dyDescent="0.15"/>
    <row r="3485" customFormat="1" ht="13" x14ac:dyDescent="0.15"/>
    <row r="3486" customFormat="1" ht="13" x14ac:dyDescent="0.15"/>
    <row r="3487" customFormat="1" ht="13" x14ac:dyDescent="0.15"/>
    <row r="3488" customFormat="1" ht="13" x14ac:dyDescent="0.15"/>
    <row r="3489" customFormat="1" ht="13" x14ac:dyDescent="0.15"/>
    <row r="3490" customFormat="1" ht="13" x14ac:dyDescent="0.15"/>
    <row r="3491" customFormat="1" ht="13" x14ac:dyDescent="0.15"/>
    <row r="3492" customFormat="1" ht="13" x14ac:dyDescent="0.15"/>
    <row r="3493" customFormat="1" ht="13" x14ac:dyDescent="0.15"/>
    <row r="3494" customFormat="1" ht="13" x14ac:dyDescent="0.15"/>
    <row r="3495" customFormat="1" ht="13" x14ac:dyDescent="0.15"/>
    <row r="3496" customFormat="1" ht="13" x14ac:dyDescent="0.15"/>
    <row r="3497" customFormat="1" ht="13" x14ac:dyDescent="0.15"/>
    <row r="3498" customFormat="1" ht="13" x14ac:dyDescent="0.15"/>
    <row r="3499" customFormat="1" ht="13" x14ac:dyDescent="0.15"/>
    <row r="3500" customFormat="1" ht="13" x14ac:dyDescent="0.15"/>
    <row r="3501" customFormat="1" ht="13" x14ac:dyDescent="0.15"/>
    <row r="3502" customFormat="1" ht="13" x14ac:dyDescent="0.15"/>
    <row r="3503" customFormat="1" ht="13" x14ac:dyDescent="0.15"/>
    <row r="3504" customFormat="1" ht="13" x14ac:dyDescent="0.15"/>
    <row r="3505" customFormat="1" ht="13" x14ac:dyDescent="0.15"/>
    <row r="3506" customFormat="1" ht="13" x14ac:dyDescent="0.15"/>
    <row r="3507" customFormat="1" ht="13" x14ac:dyDescent="0.15"/>
    <row r="3508" customFormat="1" ht="13" x14ac:dyDescent="0.15"/>
    <row r="3509" customFormat="1" ht="13" x14ac:dyDescent="0.15"/>
    <row r="3510" customFormat="1" ht="13" x14ac:dyDescent="0.15"/>
    <row r="3511" customFormat="1" ht="13" x14ac:dyDescent="0.15"/>
    <row r="3512" customFormat="1" ht="13" x14ac:dyDescent="0.15"/>
    <row r="3513" customFormat="1" ht="13" x14ac:dyDescent="0.15"/>
    <row r="3514" customFormat="1" ht="13" x14ac:dyDescent="0.15"/>
    <row r="3515" customFormat="1" ht="13" x14ac:dyDescent="0.15"/>
    <row r="3516" customFormat="1" ht="13" x14ac:dyDescent="0.15"/>
    <row r="3517" customFormat="1" ht="13" x14ac:dyDescent="0.15"/>
    <row r="3518" customFormat="1" ht="13" x14ac:dyDescent="0.15"/>
    <row r="3519" customFormat="1" ht="13" x14ac:dyDescent="0.15"/>
    <row r="3520" customFormat="1" ht="13" x14ac:dyDescent="0.15"/>
    <row r="3521" customFormat="1" ht="13" x14ac:dyDescent="0.15"/>
    <row r="3522" customFormat="1" ht="13" x14ac:dyDescent="0.15"/>
    <row r="3523" customFormat="1" ht="13" x14ac:dyDescent="0.15"/>
    <row r="3524" customFormat="1" ht="13" x14ac:dyDescent="0.15"/>
    <row r="3525" customFormat="1" ht="13" x14ac:dyDescent="0.15"/>
    <row r="3526" customFormat="1" ht="13" x14ac:dyDescent="0.15"/>
    <row r="3527" customFormat="1" ht="13" x14ac:dyDescent="0.15"/>
    <row r="3528" customFormat="1" ht="13" x14ac:dyDescent="0.15"/>
    <row r="3529" customFormat="1" ht="13" x14ac:dyDescent="0.15"/>
    <row r="3530" customFormat="1" ht="13" x14ac:dyDescent="0.15"/>
    <row r="3531" customFormat="1" ht="13" x14ac:dyDescent="0.15"/>
    <row r="3532" customFormat="1" ht="13" x14ac:dyDescent="0.15"/>
    <row r="3533" customFormat="1" ht="13" x14ac:dyDescent="0.15"/>
    <row r="3534" customFormat="1" ht="13" x14ac:dyDescent="0.15"/>
    <row r="3535" customFormat="1" ht="13" x14ac:dyDescent="0.15"/>
    <row r="3536" customFormat="1" ht="13" x14ac:dyDescent="0.15"/>
    <row r="3537" customFormat="1" ht="13" x14ac:dyDescent="0.15"/>
    <row r="3538" customFormat="1" ht="13" x14ac:dyDescent="0.15"/>
    <row r="3539" customFormat="1" ht="13" x14ac:dyDescent="0.15"/>
    <row r="3540" customFormat="1" ht="13" x14ac:dyDescent="0.15"/>
    <row r="3541" customFormat="1" ht="13" x14ac:dyDescent="0.15"/>
    <row r="3542" customFormat="1" ht="13" x14ac:dyDescent="0.15"/>
    <row r="3543" customFormat="1" ht="13" x14ac:dyDescent="0.15"/>
    <row r="3544" customFormat="1" ht="13" x14ac:dyDescent="0.15"/>
    <row r="3545" customFormat="1" ht="13" x14ac:dyDescent="0.15"/>
    <row r="3546" customFormat="1" ht="13" x14ac:dyDescent="0.15"/>
    <row r="3547" customFormat="1" ht="13" x14ac:dyDescent="0.15"/>
    <row r="3548" customFormat="1" ht="13" x14ac:dyDescent="0.15"/>
    <row r="3549" customFormat="1" ht="13" x14ac:dyDescent="0.15"/>
    <row r="3550" customFormat="1" ht="13" x14ac:dyDescent="0.15"/>
    <row r="3551" customFormat="1" ht="13" x14ac:dyDescent="0.15"/>
    <row r="3552" customFormat="1" ht="13" x14ac:dyDescent="0.15"/>
    <row r="3553" customFormat="1" ht="13" x14ac:dyDescent="0.15"/>
    <row r="3554" customFormat="1" ht="13" x14ac:dyDescent="0.15"/>
    <row r="3555" customFormat="1" ht="13" x14ac:dyDescent="0.15"/>
    <row r="3556" customFormat="1" ht="13" x14ac:dyDescent="0.15"/>
    <row r="3557" customFormat="1" ht="13" x14ac:dyDescent="0.15"/>
    <row r="3558" customFormat="1" ht="13" x14ac:dyDescent="0.15"/>
    <row r="3559" customFormat="1" ht="13" x14ac:dyDescent="0.15"/>
    <row r="3560" customFormat="1" ht="13" x14ac:dyDescent="0.15"/>
    <row r="3561" customFormat="1" ht="13" x14ac:dyDescent="0.15"/>
    <row r="3562" customFormat="1" ht="13" x14ac:dyDescent="0.15"/>
    <row r="3563" customFormat="1" ht="13" x14ac:dyDescent="0.15"/>
    <row r="3564" customFormat="1" ht="13" x14ac:dyDescent="0.15"/>
    <row r="3565" customFormat="1" ht="13" x14ac:dyDescent="0.15"/>
    <row r="3566" customFormat="1" ht="13" x14ac:dyDescent="0.15"/>
    <row r="3567" customFormat="1" ht="13" x14ac:dyDescent="0.15"/>
    <row r="3568" customFormat="1" ht="13" x14ac:dyDescent="0.15"/>
    <row r="3569" customFormat="1" ht="13" x14ac:dyDescent="0.15"/>
    <row r="3570" customFormat="1" ht="13" x14ac:dyDescent="0.15"/>
    <row r="3571" customFormat="1" ht="13" x14ac:dyDescent="0.15"/>
    <row r="3572" customFormat="1" ht="13" x14ac:dyDescent="0.15"/>
    <row r="3573" customFormat="1" ht="13" x14ac:dyDescent="0.15"/>
    <row r="3574" customFormat="1" ht="13" x14ac:dyDescent="0.15"/>
    <row r="3575" customFormat="1" ht="13" x14ac:dyDescent="0.15"/>
    <row r="3576" customFormat="1" ht="13" x14ac:dyDescent="0.15"/>
    <row r="3577" customFormat="1" ht="13" x14ac:dyDescent="0.15"/>
    <row r="3578" customFormat="1" ht="13" x14ac:dyDescent="0.15"/>
    <row r="3579" customFormat="1" ht="13" x14ac:dyDescent="0.15"/>
    <row r="3580" customFormat="1" ht="13" x14ac:dyDescent="0.15"/>
    <row r="3581" customFormat="1" ht="13" x14ac:dyDescent="0.15"/>
    <row r="3582" customFormat="1" ht="13" x14ac:dyDescent="0.15"/>
    <row r="3583" customFormat="1" ht="13" x14ac:dyDescent="0.15"/>
    <row r="3584" customFormat="1" ht="13" x14ac:dyDescent="0.15"/>
    <row r="3585" customFormat="1" ht="13" x14ac:dyDescent="0.15"/>
    <row r="3586" customFormat="1" ht="13" x14ac:dyDescent="0.15"/>
    <row r="3587" customFormat="1" ht="13" x14ac:dyDescent="0.15"/>
    <row r="3588" customFormat="1" ht="13" x14ac:dyDescent="0.15"/>
    <row r="3589" customFormat="1" ht="13" x14ac:dyDescent="0.15"/>
    <row r="3590" customFormat="1" ht="13" x14ac:dyDescent="0.15"/>
    <row r="3591" customFormat="1" ht="13" x14ac:dyDescent="0.15"/>
    <row r="3592" customFormat="1" ht="13" x14ac:dyDescent="0.15"/>
    <row r="3593" customFormat="1" ht="13" x14ac:dyDescent="0.15"/>
    <row r="3594" customFormat="1" ht="13" x14ac:dyDescent="0.15"/>
    <row r="3595" customFormat="1" ht="13" x14ac:dyDescent="0.15"/>
    <row r="3596" customFormat="1" ht="13" x14ac:dyDescent="0.15"/>
    <row r="3597" customFormat="1" ht="13" x14ac:dyDescent="0.15"/>
    <row r="3598" customFormat="1" ht="13" x14ac:dyDescent="0.15"/>
    <row r="3599" customFormat="1" ht="13" x14ac:dyDescent="0.15"/>
    <row r="3600" customFormat="1" ht="13" x14ac:dyDescent="0.15"/>
    <row r="3601" customFormat="1" ht="13" x14ac:dyDescent="0.15"/>
    <row r="3602" customFormat="1" ht="13" x14ac:dyDescent="0.15"/>
    <row r="3603" customFormat="1" ht="13" x14ac:dyDescent="0.15"/>
    <row r="3604" customFormat="1" ht="13" x14ac:dyDescent="0.15"/>
    <row r="3605" customFormat="1" ht="13" x14ac:dyDescent="0.15"/>
    <row r="3606" customFormat="1" ht="13" x14ac:dyDescent="0.15"/>
    <row r="3607" customFormat="1" ht="13" x14ac:dyDescent="0.15"/>
    <row r="3608" customFormat="1" ht="13" x14ac:dyDescent="0.15"/>
    <row r="3609" customFormat="1" ht="13" x14ac:dyDescent="0.15"/>
    <row r="3610" customFormat="1" ht="13" x14ac:dyDescent="0.15"/>
    <row r="3611" customFormat="1" ht="13" x14ac:dyDescent="0.15"/>
    <row r="3612" customFormat="1" ht="13" x14ac:dyDescent="0.15"/>
    <row r="3613" customFormat="1" ht="13" x14ac:dyDescent="0.15"/>
    <row r="3614" customFormat="1" ht="13" x14ac:dyDescent="0.15"/>
    <row r="3615" customFormat="1" ht="13" x14ac:dyDescent="0.15"/>
    <row r="3616" customFormat="1" ht="13" x14ac:dyDescent="0.15"/>
    <row r="3617" customFormat="1" ht="13" x14ac:dyDescent="0.15"/>
    <row r="3618" customFormat="1" ht="13" x14ac:dyDescent="0.15"/>
    <row r="3619" customFormat="1" ht="13" x14ac:dyDescent="0.15"/>
    <row r="3620" customFormat="1" ht="13" x14ac:dyDescent="0.15"/>
    <row r="3621" customFormat="1" ht="13" x14ac:dyDescent="0.15"/>
    <row r="3622" customFormat="1" ht="13" x14ac:dyDescent="0.15"/>
    <row r="3623" customFormat="1" ht="13" x14ac:dyDescent="0.15"/>
    <row r="3624" customFormat="1" ht="13" x14ac:dyDescent="0.15"/>
    <row r="3625" customFormat="1" ht="13" x14ac:dyDescent="0.15"/>
    <row r="3626" customFormat="1" ht="13" x14ac:dyDescent="0.15"/>
    <row r="3627" customFormat="1" ht="13" x14ac:dyDescent="0.15"/>
    <row r="3628" customFormat="1" ht="13" x14ac:dyDescent="0.15"/>
    <row r="3629" customFormat="1" ht="13" x14ac:dyDescent="0.15"/>
    <row r="3630" customFormat="1" ht="13" x14ac:dyDescent="0.15"/>
    <row r="3631" customFormat="1" ht="13" x14ac:dyDescent="0.15"/>
    <row r="3632" customFormat="1" ht="13" x14ac:dyDescent="0.15"/>
    <row r="3633" customFormat="1" ht="13" x14ac:dyDescent="0.15"/>
    <row r="3634" customFormat="1" ht="13" x14ac:dyDescent="0.15"/>
    <row r="3635" customFormat="1" ht="13" x14ac:dyDescent="0.15"/>
    <row r="3636" customFormat="1" ht="13" x14ac:dyDescent="0.15"/>
    <row r="3637" customFormat="1" ht="13" x14ac:dyDescent="0.15"/>
    <row r="3638" customFormat="1" ht="13" x14ac:dyDescent="0.15"/>
    <row r="3639" customFormat="1" ht="13" x14ac:dyDescent="0.15"/>
    <row r="3640" customFormat="1" ht="13" x14ac:dyDescent="0.15"/>
    <row r="3641" customFormat="1" ht="13" x14ac:dyDescent="0.15"/>
    <row r="3642" customFormat="1" ht="13" x14ac:dyDescent="0.15"/>
    <row r="3643" customFormat="1" ht="13" x14ac:dyDescent="0.15"/>
    <row r="3644" customFormat="1" ht="13" x14ac:dyDescent="0.15"/>
    <row r="3645" customFormat="1" ht="13" x14ac:dyDescent="0.15"/>
    <row r="3646" customFormat="1" ht="13" x14ac:dyDescent="0.15"/>
    <row r="3647" customFormat="1" ht="13" x14ac:dyDescent="0.15"/>
    <row r="3648" customFormat="1" ht="13" x14ac:dyDescent="0.15"/>
    <row r="3649" customFormat="1" ht="13" x14ac:dyDescent="0.15"/>
    <row r="3650" customFormat="1" ht="13" x14ac:dyDescent="0.15"/>
    <row r="3651" customFormat="1" ht="13" x14ac:dyDescent="0.15"/>
    <row r="3652" customFormat="1" ht="13" x14ac:dyDescent="0.15"/>
    <row r="3653" customFormat="1" ht="13" x14ac:dyDescent="0.15"/>
    <row r="3654" customFormat="1" ht="13" x14ac:dyDescent="0.15"/>
    <row r="3655" customFormat="1" ht="13" x14ac:dyDescent="0.15"/>
    <row r="3656" customFormat="1" ht="13" x14ac:dyDescent="0.15"/>
    <row r="3657" customFormat="1" ht="13" x14ac:dyDescent="0.15"/>
    <row r="3658" customFormat="1" ht="13" x14ac:dyDescent="0.15"/>
    <row r="3659" customFormat="1" ht="13" x14ac:dyDescent="0.15"/>
    <row r="3660" customFormat="1" ht="13" x14ac:dyDescent="0.15"/>
    <row r="3661" customFormat="1" ht="13" x14ac:dyDescent="0.15"/>
    <row r="3662" customFormat="1" ht="13" x14ac:dyDescent="0.15"/>
    <row r="3663" customFormat="1" ht="13" x14ac:dyDescent="0.15"/>
    <row r="3664" customFormat="1" ht="13" x14ac:dyDescent="0.15"/>
    <row r="3665" customFormat="1" ht="13" x14ac:dyDescent="0.15"/>
    <row r="3666" customFormat="1" ht="13" x14ac:dyDescent="0.15"/>
    <row r="3667" customFormat="1" ht="13" x14ac:dyDescent="0.15"/>
    <row r="3668" customFormat="1" ht="13" x14ac:dyDescent="0.15"/>
    <row r="3669" customFormat="1" ht="13" x14ac:dyDescent="0.15"/>
    <row r="3670" customFormat="1" ht="13" x14ac:dyDescent="0.15"/>
    <row r="3671" customFormat="1" ht="13" x14ac:dyDescent="0.15"/>
    <row r="3672" customFormat="1" ht="13" x14ac:dyDescent="0.15"/>
    <row r="3673" customFormat="1" ht="13" x14ac:dyDescent="0.15"/>
    <row r="3674" customFormat="1" ht="13" x14ac:dyDescent="0.15"/>
    <row r="3675" customFormat="1" ht="13" x14ac:dyDescent="0.15"/>
    <row r="3676" customFormat="1" ht="13" x14ac:dyDescent="0.15"/>
    <row r="3677" customFormat="1" ht="13" x14ac:dyDescent="0.15"/>
    <row r="3678" customFormat="1" ht="13" x14ac:dyDescent="0.15"/>
    <row r="3679" customFormat="1" ht="13" x14ac:dyDescent="0.15"/>
    <row r="3680" customFormat="1" ht="13" x14ac:dyDescent="0.15"/>
    <row r="3681" customFormat="1" ht="13" x14ac:dyDescent="0.15"/>
    <row r="3682" customFormat="1" ht="13" x14ac:dyDescent="0.15"/>
    <row r="3683" customFormat="1" ht="13" x14ac:dyDescent="0.15"/>
    <row r="3684" customFormat="1" ht="13" x14ac:dyDescent="0.15"/>
    <row r="3685" customFormat="1" ht="13" x14ac:dyDescent="0.15"/>
    <row r="3686" customFormat="1" ht="13" x14ac:dyDescent="0.15"/>
    <row r="3687" customFormat="1" ht="13" x14ac:dyDescent="0.15"/>
    <row r="3688" customFormat="1" ht="13" x14ac:dyDescent="0.15"/>
    <row r="3689" customFormat="1" ht="13" x14ac:dyDescent="0.15"/>
    <row r="3690" customFormat="1" ht="13" x14ac:dyDescent="0.15"/>
    <row r="3691" customFormat="1" ht="13" x14ac:dyDescent="0.15"/>
    <row r="3692" customFormat="1" ht="13" x14ac:dyDescent="0.15"/>
    <row r="3693" customFormat="1" ht="13" x14ac:dyDescent="0.15"/>
    <row r="3694" customFormat="1" ht="13" x14ac:dyDescent="0.15"/>
    <row r="3695" customFormat="1" ht="13" x14ac:dyDescent="0.15"/>
    <row r="3696" customFormat="1" ht="13" x14ac:dyDescent="0.15"/>
    <row r="3697" customFormat="1" ht="13" x14ac:dyDescent="0.15"/>
    <row r="3698" customFormat="1" ht="13" x14ac:dyDescent="0.15"/>
    <row r="3699" customFormat="1" ht="13" x14ac:dyDescent="0.15"/>
    <row r="3700" customFormat="1" ht="13" x14ac:dyDescent="0.15"/>
    <row r="3701" customFormat="1" ht="13" x14ac:dyDescent="0.15"/>
    <row r="3702" customFormat="1" ht="13" x14ac:dyDescent="0.15"/>
    <row r="3703" customFormat="1" ht="13" x14ac:dyDescent="0.15"/>
    <row r="3704" customFormat="1" ht="13" x14ac:dyDescent="0.15"/>
    <row r="3705" customFormat="1" ht="13" x14ac:dyDescent="0.15"/>
    <row r="3706" customFormat="1" ht="13" x14ac:dyDescent="0.15"/>
    <row r="3707" customFormat="1" ht="13" x14ac:dyDescent="0.15"/>
    <row r="3708" customFormat="1" ht="13" x14ac:dyDescent="0.15"/>
    <row r="3709" customFormat="1" ht="13" x14ac:dyDescent="0.15"/>
    <row r="3710" customFormat="1" ht="13" x14ac:dyDescent="0.15"/>
    <row r="3711" customFormat="1" ht="13" x14ac:dyDescent="0.15"/>
    <row r="3712" customFormat="1" ht="13" x14ac:dyDescent="0.15"/>
    <row r="3713" customFormat="1" ht="13" x14ac:dyDescent="0.15"/>
    <row r="3714" customFormat="1" ht="13" x14ac:dyDescent="0.15"/>
    <row r="3715" customFormat="1" ht="13" x14ac:dyDescent="0.15"/>
    <row r="3716" customFormat="1" ht="13" x14ac:dyDescent="0.15"/>
    <row r="3717" customFormat="1" ht="13" x14ac:dyDescent="0.15"/>
    <row r="3718" customFormat="1" ht="13" x14ac:dyDescent="0.15"/>
    <row r="3719" customFormat="1" ht="13" x14ac:dyDescent="0.15"/>
    <row r="3720" customFormat="1" ht="13" x14ac:dyDescent="0.15"/>
    <row r="3721" customFormat="1" ht="13" x14ac:dyDescent="0.15"/>
    <row r="3722" customFormat="1" ht="13" x14ac:dyDescent="0.15"/>
    <row r="3723" customFormat="1" ht="13" x14ac:dyDescent="0.15"/>
    <row r="3724" customFormat="1" ht="13" x14ac:dyDescent="0.15"/>
    <row r="3725" customFormat="1" ht="13" x14ac:dyDescent="0.15"/>
    <row r="3726" customFormat="1" ht="13" x14ac:dyDescent="0.15"/>
    <row r="3727" customFormat="1" ht="13" x14ac:dyDescent="0.15"/>
    <row r="3728" customFormat="1" ht="13" x14ac:dyDescent="0.15"/>
    <row r="3729" customFormat="1" ht="13" x14ac:dyDescent="0.15"/>
    <row r="3730" customFormat="1" ht="13" x14ac:dyDescent="0.15"/>
    <row r="3731" customFormat="1" ht="13" x14ac:dyDescent="0.15"/>
    <row r="3732" customFormat="1" ht="13" x14ac:dyDescent="0.15"/>
    <row r="3733" customFormat="1" ht="13" x14ac:dyDescent="0.15"/>
    <row r="3734" customFormat="1" ht="13" x14ac:dyDescent="0.15"/>
    <row r="3735" customFormat="1" ht="13" x14ac:dyDescent="0.15"/>
    <row r="3736" customFormat="1" ht="13" x14ac:dyDescent="0.15"/>
    <row r="3737" customFormat="1" ht="13" x14ac:dyDescent="0.15"/>
    <row r="3738" customFormat="1" ht="13" x14ac:dyDescent="0.15"/>
    <row r="3739" customFormat="1" ht="13" x14ac:dyDescent="0.15"/>
    <row r="3740" customFormat="1" ht="13" x14ac:dyDescent="0.15"/>
    <row r="3741" customFormat="1" ht="13" x14ac:dyDescent="0.15"/>
    <row r="3742" customFormat="1" ht="13" x14ac:dyDescent="0.15"/>
    <row r="3743" customFormat="1" ht="13" x14ac:dyDescent="0.15"/>
    <row r="3744" customFormat="1" ht="13" x14ac:dyDescent="0.15"/>
    <row r="3745" customFormat="1" ht="13" x14ac:dyDescent="0.15"/>
    <row r="3746" customFormat="1" ht="13" x14ac:dyDescent="0.15"/>
    <row r="3747" customFormat="1" ht="13" x14ac:dyDescent="0.15"/>
    <row r="3748" customFormat="1" ht="13" x14ac:dyDescent="0.15"/>
    <row r="3749" customFormat="1" ht="13" x14ac:dyDescent="0.15"/>
    <row r="3750" customFormat="1" ht="13" x14ac:dyDescent="0.15"/>
    <row r="3751" customFormat="1" ht="13" x14ac:dyDescent="0.15"/>
    <row r="3752" customFormat="1" ht="13" x14ac:dyDescent="0.15"/>
    <row r="3753" customFormat="1" ht="13" x14ac:dyDescent="0.15"/>
    <row r="3754" customFormat="1" ht="13" x14ac:dyDescent="0.15"/>
    <row r="3755" customFormat="1" ht="13" x14ac:dyDescent="0.15"/>
    <row r="3756" customFormat="1" ht="13" x14ac:dyDescent="0.15"/>
    <row r="3757" customFormat="1" ht="13" x14ac:dyDescent="0.15"/>
    <row r="3758" customFormat="1" ht="13" x14ac:dyDescent="0.15"/>
    <row r="3759" customFormat="1" ht="13" x14ac:dyDescent="0.15"/>
    <row r="3760" customFormat="1" ht="13" x14ac:dyDescent="0.15"/>
    <row r="3761" customFormat="1" ht="13" x14ac:dyDescent="0.15"/>
    <row r="3762" customFormat="1" ht="13" x14ac:dyDescent="0.15"/>
    <row r="3763" customFormat="1" ht="13" x14ac:dyDescent="0.15"/>
    <row r="3764" customFormat="1" ht="13" x14ac:dyDescent="0.15"/>
    <row r="3765" customFormat="1" ht="13" x14ac:dyDescent="0.15"/>
    <row r="3766" customFormat="1" ht="13" x14ac:dyDescent="0.15"/>
    <row r="3767" customFormat="1" ht="13" x14ac:dyDescent="0.15"/>
    <row r="3768" customFormat="1" ht="13" x14ac:dyDescent="0.15"/>
    <row r="3769" customFormat="1" ht="13" x14ac:dyDescent="0.15"/>
    <row r="3770" customFormat="1" ht="13" x14ac:dyDescent="0.15"/>
    <row r="3771" customFormat="1" ht="13" x14ac:dyDescent="0.15"/>
    <row r="3772" customFormat="1" ht="13" x14ac:dyDescent="0.15"/>
    <row r="3773" customFormat="1" ht="13" x14ac:dyDescent="0.15"/>
    <row r="3774" customFormat="1" ht="13" x14ac:dyDescent="0.15"/>
    <row r="3775" customFormat="1" ht="13" x14ac:dyDescent="0.15"/>
    <row r="3776" customFormat="1" ht="13" x14ac:dyDescent="0.15"/>
    <row r="3777" customFormat="1" ht="13" x14ac:dyDescent="0.15"/>
    <row r="3778" customFormat="1" ht="13" x14ac:dyDescent="0.15"/>
    <row r="3779" customFormat="1" ht="13" x14ac:dyDescent="0.15"/>
    <row r="3780" customFormat="1" ht="13" x14ac:dyDescent="0.15"/>
    <row r="3781" customFormat="1" ht="13" x14ac:dyDescent="0.15"/>
    <row r="3782" customFormat="1" ht="13" x14ac:dyDescent="0.15"/>
    <row r="3783" customFormat="1" ht="13" x14ac:dyDescent="0.15"/>
    <row r="3784" customFormat="1" ht="13" x14ac:dyDescent="0.15"/>
    <row r="3785" customFormat="1" ht="13" x14ac:dyDescent="0.15"/>
    <row r="3786" customFormat="1" ht="13" x14ac:dyDescent="0.15"/>
    <row r="3787" customFormat="1" ht="13" x14ac:dyDescent="0.15"/>
    <row r="3788" customFormat="1" ht="13" x14ac:dyDescent="0.15"/>
    <row r="3789" customFormat="1" ht="13" x14ac:dyDescent="0.15"/>
    <row r="3790" customFormat="1" ht="13" x14ac:dyDescent="0.15"/>
    <row r="3791" customFormat="1" ht="13" x14ac:dyDescent="0.15"/>
    <row r="3792" customFormat="1" ht="13" x14ac:dyDescent="0.15"/>
    <row r="3793" customFormat="1" ht="13" x14ac:dyDescent="0.15"/>
    <row r="3794" customFormat="1" ht="13" x14ac:dyDescent="0.15"/>
    <row r="3795" customFormat="1" ht="13" x14ac:dyDescent="0.15"/>
    <row r="3796" customFormat="1" ht="13" x14ac:dyDescent="0.15"/>
    <row r="3797" customFormat="1" ht="13" x14ac:dyDescent="0.15"/>
    <row r="3798" customFormat="1" ht="13" x14ac:dyDescent="0.15"/>
    <row r="3799" customFormat="1" ht="13" x14ac:dyDescent="0.15"/>
    <row r="3800" customFormat="1" ht="13" x14ac:dyDescent="0.15"/>
    <row r="3801" customFormat="1" ht="13" x14ac:dyDescent="0.15"/>
    <row r="3802" customFormat="1" ht="13" x14ac:dyDescent="0.15"/>
    <row r="3803" customFormat="1" ht="13" x14ac:dyDescent="0.15"/>
    <row r="3804" customFormat="1" ht="13" x14ac:dyDescent="0.15"/>
    <row r="3805" customFormat="1" ht="13" x14ac:dyDescent="0.15"/>
    <row r="3806" customFormat="1" ht="13" x14ac:dyDescent="0.15"/>
    <row r="3807" customFormat="1" ht="13" x14ac:dyDescent="0.15"/>
    <row r="3808" customFormat="1" ht="13" x14ac:dyDescent="0.15"/>
    <row r="3809" customFormat="1" ht="13" x14ac:dyDescent="0.15"/>
    <row r="3810" customFormat="1" ht="13" x14ac:dyDescent="0.15"/>
    <row r="3811" customFormat="1" ht="13" x14ac:dyDescent="0.15"/>
    <row r="3812" customFormat="1" ht="13" x14ac:dyDescent="0.15"/>
    <row r="3813" customFormat="1" ht="13" x14ac:dyDescent="0.15"/>
    <row r="3814" customFormat="1" ht="13" x14ac:dyDescent="0.15"/>
    <row r="3815" customFormat="1" ht="13" x14ac:dyDescent="0.15"/>
    <row r="3816" customFormat="1" ht="13" x14ac:dyDescent="0.15"/>
    <row r="3817" customFormat="1" ht="13" x14ac:dyDescent="0.15"/>
    <row r="3818" customFormat="1" ht="13" x14ac:dyDescent="0.15"/>
    <row r="3819" customFormat="1" ht="13" x14ac:dyDescent="0.15"/>
    <row r="3820" customFormat="1" ht="13" x14ac:dyDescent="0.15"/>
    <row r="3821" customFormat="1" ht="13" x14ac:dyDescent="0.15"/>
    <row r="3822" customFormat="1" ht="13" x14ac:dyDescent="0.15"/>
    <row r="3823" customFormat="1" ht="13" x14ac:dyDescent="0.15"/>
    <row r="3824" customFormat="1" ht="13" x14ac:dyDescent="0.15"/>
    <row r="3825" customFormat="1" ht="13" x14ac:dyDescent="0.15"/>
    <row r="3826" customFormat="1" ht="13" x14ac:dyDescent="0.15"/>
    <row r="3827" customFormat="1" ht="13" x14ac:dyDescent="0.15"/>
    <row r="3828" customFormat="1" ht="13" x14ac:dyDescent="0.15"/>
    <row r="3829" customFormat="1" ht="13" x14ac:dyDescent="0.15"/>
    <row r="3830" customFormat="1" ht="13" x14ac:dyDescent="0.15"/>
    <row r="3831" customFormat="1" ht="13" x14ac:dyDescent="0.15"/>
    <row r="3832" customFormat="1" ht="13" x14ac:dyDescent="0.15"/>
    <row r="3833" customFormat="1" ht="13" x14ac:dyDescent="0.15"/>
    <row r="3834" customFormat="1" ht="13" x14ac:dyDescent="0.15"/>
    <row r="3835" customFormat="1" ht="13" x14ac:dyDescent="0.15"/>
    <row r="3836" customFormat="1" ht="13" x14ac:dyDescent="0.15"/>
    <row r="3837" customFormat="1" ht="13" x14ac:dyDescent="0.15"/>
    <row r="3838" customFormat="1" ht="13" x14ac:dyDescent="0.15"/>
    <row r="3839" customFormat="1" ht="13" x14ac:dyDescent="0.15"/>
    <row r="3840" customFormat="1" ht="13" x14ac:dyDescent="0.15"/>
    <row r="3841" customFormat="1" ht="13" x14ac:dyDescent="0.15"/>
    <row r="3842" customFormat="1" ht="13" x14ac:dyDescent="0.15"/>
    <row r="3843" customFormat="1" ht="13" x14ac:dyDescent="0.15"/>
    <row r="3844" customFormat="1" ht="13" x14ac:dyDescent="0.15"/>
    <row r="3845" customFormat="1" ht="13" x14ac:dyDescent="0.15"/>
    <row r="3846" customFormat="1" ht="13" x14ac:dyDescent="0.15"/>
    <row r="3847" customFormat="1" ht="13" x14ac:dyDescent="0.15"/>
    <row r="3848" customFormat="1" ht="13" x14ac:dyDescent="0.15"/>
    <row r="3849" customFormat="1" ht="13" x14ac:dyDescent="0.15"/>
    <row r="3850" customFormat="1" ht="13" x14ac:dyDescent="0.15"/>
    <row r="3851" customFormat="1" ht="13" x14ac:dyDescent="0.15"/>
    <row r="3852" customFormat="1" ht="13" x14ac:dyDescent="0.15"/>
    <row r="3853" customFormat="1" ht="13" x14ac:dyDescent="0.15"/>
    <row r="3854" customFormat="1" ht="13" x14ac:dyDescent="0.15"/>
    <row r="3855" customFormat="1" ht="13" x14ac:dyDescent="0.15"/>
    <row r="3856" customFormat="1" ht="13" x14ac:dyDescent="0.15"/>
    <row r="3857" customFormat="1" ht="13" x14ac:dyDescent="0.15"/>
    <row r="3858" customFormat="1" ht="13" x14ac:dyDescent="0.15"/>
    <row r="3859" customFormat="1" ht="13" x14ac:dyDescent="0.15"/>
    <row r="3860" customFormat="1" ht="13" x14ac:dyDescent="0.15"/>
    <row r="3861" customFormat="1" ht="13" x14ac:dyDescent="0.15"/>
    <row r="3862" customFormat="1" ht="13" x14ac:dyDescent="0.15"/>
    <row r="3863" customFormat="1" ht="13" x14ac:dyDescent="0.15"/>
    <row r="3864" customFormat="1" ht="13" x14ac:dyDescent="0.15"/>
    <row r="3865" customFormat="1" ht="13" x14ac:dyDescent="0.15"/>
    <row r="3866" customFormat="1" ht="13" x14ac:dyDescent="0.15"/>
    <row r="3867" customFormat="1" ht="13" x14ac:dyDescent="0.15"/>
    <row r="3868" customFormat="1" ht="13" x14ac:dyDescent="0.15"/>
    <row r="3869" customFormat="1" ht="13" x14ac:dyDescent="0.15"/>
    <row r="3870" customFormat="1" ht="13" x14ac:dyDescent="0.15"/>
    <row r="3871" customFormat="1" ht="13" x14ac:dyDescent="0.15"/>
    <row r="3872" customFormat="1" ht="13" x14ac:dyDescent="0.15"/>
    <row r="3873" customFormat="1" ht="13" x14ac:dyDescent="0.15"/>
    <row r="3874" customFormat="1" ht="13" x14ac:dyDescent="0.15"/>
    <row r="3875" customFormat="1" ht="13" x14ac:dyDescent="0.15"/>
    <row r="3876" customFormat="1" ht="13" x14ac:dyDescent="0.15"/>
    <row r="3877" customFormat="1" ht="13" x14ac:dyDescent="0.15"/>
    <row r="3878" customFormat="1" ht="13" x14ac:dyDescent="0.15"/>
    <row r="3879" customFormat="1" ht="13" x14ac:dyDescent="0.15"/>
    <row r="3880" customFormat="1" ht="13" x14ac:dyDescent="0.15"/>
    <row r="3881" customFormat="1" ht="13" x14ac:dyDescent="0.15"/>
    <row r="3882" customFormat="1" ht="13" x14ac:dyDescent="0.15"/>
    <row r="3883" customFormat="1" ht="13" x14ac:dyDescent="0.15"/>
    <row r="3884" customFormat="1" ht="13" x14ac:dyDescent="0.15"/>
    <row r="3885" customFormat="1" ht="13" x14ac:dyDescent="0.15"/>
    <row r="3886" customFormat="1" ht="13" x14ac:dyDescent="0.15"/>
    <row r="3887" customFormat="1" ht="13" x14ac:dyDescent="0.15"/>
    <row r="3888" customFormat="1" ht="13" x14ac:dyDescent="0.15"/>
    <row r="3889" customFormat="1" ht="13" x14ac:dyDescent="0.15"/>
    <row r="3890" customFormat="1" ht="13" x14ac:dyDescent="0.15"/>
    <row r="3891" customFormat="1" ht="13" x14ac:dyDescent="0.15"/>
    <row r="3892" customFormat="1" ht="13" x14ac:dyDescent="0.15"/>
    <row r="3893" customFormat="1" ht="13" x14ac:dyDescent="0.15"/>
    <row r="3894" customFormat="1" ht="13" x14ac:dyDescent="0.15"/>
    <row r="3895" customFormat="1" ht="13" x14ac:dyDescent="0.15"/>
    <row r="3896" customFormat="1" ht="13" x14ac:dyDescent="0.15"/>
    <row r="3897" customFormat="1" ht="13" x14ac:dyDescent="0.15"/>
    <row r="3898" customFormat="1" ht="13" x14ac:dyDescent="0.15"/>
    <row r="3899" customFormat="1" ht="13" x14ac:dyDescent="0.15"/>
    <row r="3900" customFormat="1" ht="13" x14ac:dyDescent="0.15"/>
    <row r="3901" customFormat="1" ht="13" x14ac:dyDescent="0.15"/>
    <row r="3902" customFormat="1" ht="13" x14ac:dyDescent="0.15"/>
    <row r="3903" customFormat="1" ht="13" x14ac:dyDescent="0.15"/>
    <row r="3904" customFormat="1" ht="13" x14ac:dyDescent="0.15"/>
    <row r="3905" customFormat="1" ht="13" x14ac:dyDescent="0.15"/>
    <row r="3906" customFormat="1" ht="13" x14ac:dyDescent="0.15"/>
    <row r="3907" customFormat="1" ht="13" x14ac:dyDescent="0.15"/>
    <row r="3908" customFormat="1" ht="13" x14ac:dyDescent="0.15"/>
    <row r="3909" customFormat="1" ht="13" x14ac:dyDescent="0.15"/>
    <row r="3910" customFormat="1" ht="13" x14ac:dyDescent="0.15"/>
    <row r="3911" customFormat="1" ht="13" x14ac:dyDescent="0.15"/>
    <row r="3912" customFormat="1" ht="13" x14ac:dyDescent="0.15"/>
    <row r="3913" customFormat="1" ht="13" x14ac:dyDescent="0.15"/>
    <row r="3914" customFormat="1" ht="13" x14ac:dyDescent="0.15"/>
    <row r="3915" customFormat="1" ht="13" x14ac:dyDescent="0.15"/>
    <row r="3916" customFormat="1" ht="13" x14ac:dyDescent="0.15"/>
    <row r="3917" customFormat="1" ht="13" x14ac:dyDescent="0.15"/>
    <row r="3918" customFormat="1" ht="13" x14ac:dyDescent="0.15"/>
    <row r="3919" customFormat="1" ht="13" x14ac:dyDescent="0.15"/>
    <row r="3920" customFormat="1" ht="13" x14ac:dyDescent="0.15"/>
    <row r="3921" customFormat="1" ht="13" x14ac:dyDescent="0.15"/>
    <row r="3922" customFormat="1" ht="13" x14ac:dyDescent="0.15"/>
    <row r="3923" customFormat="1" ht="13" x14ac:dyDescent="0.15"/>
    <row r="3924" customFormat="1" ht="13" x14ac:dyDescent="0.15"/>
    <row r="3925" customFormat="1" ht="13" x14ac:dyDescent="0.15"/>
    <row r="3926" customFormat="1" ht="13" x14ac:dyDescent="0.15"/>
    <row r="3927" customFormat="1" ht="13" x14ac:dyDescent="0.15"/>
    <row r="3928" customFormat="1" ht="13" x14ac:dyDescent="0.15"/>
    <row r="3929" customFormat="1" ht="13" x14ac:dyDescent="0.15"/>
    <row r="3930" customFormat="1" ht="13" x14ac:dyDescent="0.15"/>
    <row r="3931" customFormat="1" ht="13" x14ac:dyDescent="0.15"/>
    <row r="3932" customFormat="1" ht="13" x14ac:dyDescent="0.15"/>
    <row r="3933" customFormat="1" ht="13" x14ac:dyDescent="0.15"/>
    <row r="3934" customFormat="1" ht="13" x14ac:dyDescent="0.15"/>
    <row r="3935" customFormat="1" ht="13" x14ac:dyDescent="0.15"/>
    <row r="3936" customFormat="1" ht="13" x14ac:dyDescent="0.15"/>
    <row r="3937" customFormat="1" ht="13" x14ac:dyDescent="0.15"/>
    <row r="3938" customFormat="1" ht="13" x14ac:dyDescent="0.15"/>
    <row r="3939" customFormat="1" ht="13" x14ac:dyDescent="0.15"/>
    <row r="3940" customFormat="1" ht="13" x14ac:dyDescent="0.15"/>
    <row r="3941" customFormat="1" ht="13" x14ac:dyDescent="0.15"/>
    <row r="3942" customFormat="1" ht="13" x14ac:dyDescent="0.15"/>
    <row r="3943" customFormat="1" ht="13" x14ac:dyDescent="0.15"/>
    <row r="3944" customFormat="1" ht="13" x14ac:dyDescent="0.15"/>
    <row r="3945" customFormat="1" ht="13" x14ac:dyDescent="0.15"/>
    <row r="3946" customFormat="1" ht="13" x14ac:dyDescent="0.15"/>
    <row r="3947" customFormat="1" ht="13" x14ac:dyDescent="0.15"/>
    <row r="3948" customFormat="1" ht="13" x14ac:dyDescent="0.15"/>
    <row r="3949" customFormat="1" ht="13" x14ac:dyDescent="0.15"/>
    <row r="3950" customFormat="1" ht="13" x14ac:dyDescent="0.15"/>
    <row r="3951" customFormat="1" ht="13" x14ac:dyDescent="0.15"/>
    <row r="3952" customFormat="1" ht="13" x14ac:dyDescent="0.15"/>
    <row r="3953" customFormat="1" ht="13" x14ac:dyDescent="0.15"/>
    <row r="3954" customFormat="1" ht="13" x14ac:dyDescent="0.15"/>
    <row r="3955" customFormat="1" ht="13" x14ac:dyDescent="0.15"/>
    <row r="3956" customFormat="1" ht="13" x14ac:dyDescent="0.15"/>
    <row r="3957" customFormat="1" ht="13" x14ac:dyDescent="0.15"/>
    <row r="3958" customFormat="1" ht="13" x14ac:dyDescent="0.15"/>
    <row r="3959" customFormat="1" ht="13" x14ac:dyDescent="0.15"/>
    <row r="3960" customFormat="1" ht="13" x14ac:dyDescent="0.15"/>
    <row r="3961" customFormat="1" ht="13" x14ac:dyDescent="0.15"/>
    <row r="3962" customFormat="1" ht="13" x14ac:dyDescent="0.15"/>
    <row r="3963" customFormat="1" ht="13" x14ac:dyDescent="0.15"/>
    <row r="3964" customFormat="1" ht="13" x14ac:dyDescent="0.15"/>
    <row r="3965" customFormat="1" ht="13" x14ac:dyDescent="0.15"/>
    <row r="3966" customFormat="1" ht="13" x14ac:dyDescent="0.15"/>
    <row r="3967" customFormat="1" ht="13" x14ac:dyDescent="0.15"/>
    <row r="3968" customFormat="1" ht="13" x14ac:dyDescent="0.15"/>
    <row r="3969" customFormat="1" ht="13" x14ac:dyDescent="0.15"/>
    <row r="3970" customFormat="1" ht="13" x14ac:dyDescent="0.15"/>
    <row r="3971" customFormat="1" ht="13" x14ac:dyDescent="0.15"/>
    <row r="3972" customFormat="1" ht="13" x14ac:dyDescent="0.15"/>
    <row r="3973" customFormat="1" ht="13" x14ac:dyDescent="0.15"/>
    <row r="3974" customFormat="1" ht="13" x14ac:dyDescent="0.15"/>
    <row r="3975" customFormat="1" ht="13" x14ac:dyDescent="0.15"/>
    <row r="3976" customFormat="1" ht="13" x14ac:dyDescent="0.15"/>
    <row r="3977" customFormat="1" ht="13" x14ac:dyDescent="0.15"/>
    <row r="3978" customFormat="1" ht="13" x14ac:dyDescent="0.15"/>
    <row r="3979" customFormat="1" ht="13" x14ac:dyDescent="0.15"/>
    <row r="3980" customFormat="1" ht="13" x14ac:dyDescent="0.15"/>
    <row r="3981" customFormat="1" ht="13" x14ac:dyDescent="0.15"/>
    <row r="3982" customFormat="1" ht="13" x14ac:dyDescent="0.15"/>
    <row r="3983" customFormat="1" ht="13" x14ac:dyDescent="0.15"/>
    <row r="3984" customFormat="1" ht="13" x14ac:dyDescent="0.15"/>
    <row r="3985" customFormat="1" ht="13" x14ac:dyDescent="0.15"/>
    <row r="3986" customFormat="1" ht="13" x14ac:dyDescent="0.15"/>
    <row r="3987" customFormat="1" ht="13" x14ac:dyDescent="0.15"/>
    <row r="3988" customFormat="1" ht="13" x14ac:dyDescent="0.15"/>
    <row r="3989" customFormat="1" ht="13" x14ac:dyDescent="0.15"/>
    <row r="3990" customFormat="1" ht="13" x14ac:dyDescent="0.15"/>
    <row r="3991" customFormat="1" ht="13" x14ac:dyDescent="0.15"/>
    <row r="3992" customFormat="1" ht="13" x14ac:dyDescent="0.15"/>
    <row r="3993" customFormat="1" ht="13" x14ac:dyDescent="0.15"/>
    <row r="3994" customFormat="1" ht="13" x14ac:dyDescent="0.15"/>
    <row r="3995" customFormat="1" ht="13" x14ac:dyDescent="0.15"/>
    <row r="3996" customFormat="1" ht="13" x14ac:dyDescent="0.15"/>
    <row r="3997" customFormat="1" ht="13" x14ac:dyDescent="0.15"/>
    <row r="3998" customFormat="1" ht="13" x14ac:dyDescent="0.15"/>
    <row r="3999" customFormat="1" ht="13" x14ac:dyDescent="0.15"/>
    <row r="4000" customFormat="1" ht="13" x14ac:dyDescent="0.15"/>
    <row r="4001" customFormat="1" ht="13" x14ac:dyDescent="0.15"/>
    <row r="4002" customFormat="1" ht="13" x14ac:dyDescent="0.15"/>
    <row r="4003" customFormat="1" ht="13" x14ac:dyDescent="0.15"/>
    <row r="4004" customFormat="1" ht="13" x14ac:dyDescent="0.15"/>
    <row r="4005" customFormat="1" ht="13" x14ac:dyDescent="0.15"/>
    <row r="4006" customFormat="1" ht="13" x14ac:dyDescent="0.15"/>
    <row r="4007" customFormat="1" ht="13" x14ac:dyDescent="0.15"/>
    <row r="4008" customFormat="1" ht="13" x14ac:dyDescent="0.15"/>
    <row r="4009" customFormat="1" ht="13" x14ac:dyDescent="0.15"/>
    <row r="4010" customFormat="1" ht="13" x14ac:dyDescent="0.15"/>
    <row r="4011" customFormat="1" ht="13" x14ac:dyDescent="0.15"/>
    <row r="4012" customFormat="1" ht="13" x14ac:dyDescent="0.15"/>
    <row r="4013" customFormat="1" ht="13" x14ac:dyDescent="0.15"/>
    <row r="4014" customFormat="1" ht="13" x14ac:dyDescent="0.15"/>
    <row r="4015" customFormat="1" ht="13" x14ac:dyDescent="0.15"/>
    <row r="4016" customFormat="1" ht="13" x14ac:dyDescent="0.15"/>
    <row r="4017" customFormat="1" ht="13" x14ac:dyDescent="0.15"/>
    <row r="4018" customFormat="1" ht="13" x14ac:dyDescent="0.15"/>
    <row r="4019" customFormat="1" ht="13" x14ac:dyDescent="0.15"/>
    <row r="4020" customFormat="1" ht="13" x14ac:dyDescent="0.15"/>
    <row r="4021" customFormat="1" ht="13" x14ac:dyDescent="0.15"/>
    <row r="4022" customFormat="1" ht="13" x14ac:dyDescent="0.15"/>
    <row r="4023" customFormat="1" ht="13" x14ac:dyDescent="0.15"/>
    <row r="4024" customFormat="1" ht="13" x14ac:dyDescent="0.15"/>
    <row r="4025" customFormat="1" ht="13" x14ac:dyDescent="0.15"/>
    <row r="4026" customFormat="1" ht="13" x14ac:dyDescent="0.15"/>
    <row r="4027" customFormat="1" ht="13" x14ac:dyDescent="0.15"/>
    <row r="4028" customFormat="1" ht="13" x14ac:dyDescent="0.15"/>
    <row r="4029" customFormat="1" ht="13" x14ac:dyDescent="0.15"/>
    <row r="4030" customFormat="1" ht="13" x14ac:dyDescent="0.15"/>
    <row r="4031" customFormat="1" ht="13" x14ac:dyDescent="0.15"/>
    <row r="4032" customFormat="1" ht="13" x14ac:dyDescent="0.15"/>
    <row r="4033" customFormat="1" ht="13" x14ac:dyDescent="0.15"/>
    <row r="4034" customFormat="1" ht="13" x14ac:dyDescent="0.15"/>
    <row r="4035" customFormat="1" ht="13" x14ac:dyDescent="0.15"/>
    <row r="4036" customFormat="1" ht="13" x14ac:dyDescent="0.15"/>
    <row r="4037" customFormat="1" ht="13" x14ac:dyDescent="0.15"/>
    <row r="4038" customFormat="1" ht="13" x14ac:dyDescent="0.15"/>
    <row r="4039" customFormat="1" ht="13" x14ac:dyDescent="0.15"/>
    <row r="4040" customFormat="1" ht="13" x14ac:dyDescent="0.15"/>
    <row r="4041" customFormat="1" ht="13" x14ac:dyDescent="0.15"/>
    <row r="4042" customFormat="1" ht="13" x14ac:dyDescent="0.15"/>
    <row r="4043" customFormat="1" ht="13" x14ac:dyDescent="0.15"/>
    <row r="4044" customFormat="1" ht="13" x14ac:dyDescent="0.15"/>
    <row r="4045" customFormat="1" ht="13" x14ac:dyDescent="0.15"/>
    <row r="4046" customFormat="1" ht="13" x14ac:dyDescent="0.15"/>
    <row r="4047" customFormat="1" ht="13" x14ac:dyDescent="0.15"/>
    <row r="4048" customFormat="1" ht="13" x14ac:dyDescent="0.15"/>
    <row r="4049" customFormat="1" ht="13" x14ac:dyDescent="0.15"/>
    <row r="4050" customFormat="1" ht="13" x14ac:dyDescent="0.15"/>
    <row r="4051" customFormat="1" ht="13" x14ac:dyDescent="0.15"/>
    <row r="4052" customFormat="1" ht="13" x14ac:dyDescent="0.15"/>
    <row r="4053" customFormat="1" ht="13" x14ac:dyDescent="0.15"/>
    <row r="4054" customFormat="1" ht="13" x14ac:dyDescent="0.15"/>
    <row r="4055" customFormat="1" ht="13" x14ac:dyDescent="0.15"/>
    <row r="4056" customFormat="1" ht="13" x14ac:dyDescent="0.15"/>
    <row r="4057" customFormat="1" ht="13" x14ac:dyDescent="0.15"/>
    <row r="4058" customFormat="1" ht="13" x14ac:dyDescent="0.15"/>
    <row r="4059" customFormat="1" ht="13" x14ac:dyDescent="0.15"/>
    <row r="4060" customFormat="1" ht="13" x14ac:dyDescent="0.15"/>
    <row r="4061" customFormat="1" ht="13" x14ac:dyDescent="0.15"/>
    <row r="4062" customFormat="1" ht="13" x14ac:dyDescent="0.15"/>
    <row r="4063" customFormat="1" ht="13" x14ac:dyDescent="0.15"/>
    <row r="4064" customFormat="1" ht="13" x14ac:dyDescent="0.15"/>
    <row r="4065" customFormat="1" ht="13" x14ac:dyDescent="0.15"/>
    <row r="4066" customFormat="1" ht="13" x14ac:dyDescent="0.15"/>
    <row r="4067" customFormat="1" ht="13" x14ac:dyDescent="0.15"/>
    <row r="4068" customFormat="1" ht="13" x14ac:dyDescent="0.15"/>
    <row r="4069" customFormat="1" ht="13" x14ac:dyDescent="0.15"/>
    <row r="4070" customFormat="1" ht="13" x14ac:dyDescent="0.15"/>
    <row r="4071" customFormat="1" ht="13" x14ac:dyDescent="0.15"/>
    <row r="4072" customFormat="1" ht="13" x14ac:dyDescent="0.15"/>
    <row r="4073" customFormat="1" ht="13" x14ac:dyDescent="0.15"/>
    <row r="4074" customFormat="1" ht="13" x14ac:dyDescent="0.15"/>
    <row r="4075" customFormat="1" ht="13" x14ac:dyDescent="0.15"/>
    <row r="4076" customFormat="1" ht="13" x14ac:dyDescent="0.15"/>
    <row r="4077" customFormat="1" ht="13" x14ac:dyDescent="0.15"/>
    <row r="4078" customFormat="1" ht="13" x14ac:dyDescent="0.15"/>
    <row r="4079" customFormat="1" ht="13" x14ac:dyDescent="0.15"/>
    <row r="4080" customFormat="1" ht="13" x14ac:dyDescent="0.15"/>
    <row r="4081" customFormat="1" ht="13" x14ac:dyDescent="0.15"/>
    <row r="4082" customFormat="1" ht="13" x14ac:dyDescent="0.15"/>
    <row r="4083" customFormat="1" ht="13" x14ac:dyDescent="0.15"/>
    <row r="4084" customFormat="1" ht="13" x14ac:dyDescent="0.15"/>
    <row r="4085" customFormat="1" ht="13" x14ac:dyDescent="0.15"/>
    <row r="4086" customFormat="1" ht="13" x14ac:dyDescent="0.15"/>
    <row r="4087" customFormat="1" ht="13" x14ac:dyDescent="0.15"/>
    <row r="4088" customFormat="1" ht="13" x14ac:dyDescent="0.15"/>
    <row r="4089" customFormat="1" ht="13" x14ac:dyDescent="0.15"/>
    <row r="4090" customFormat="1" ht="13" x14ac:dyDescent="0.15"/>
    <row r="4091" customFormat="1" ht="13" x14ac:dyDescent="0.15"/>
    <row r="4092" customFormat="1" ht="13" x14ac:dyDescent="0.15"/>
    <row r="4093" customFormat="1" ht="13" x14ac:dyDescent="0.15"/>
    <row r="4094" customFormat="1" ht="13" x14ac:dyDescent="0.15"/>
    <row r="4095" customFormat="1" ht="13" x14ac:dyDescent="0.15"/>
    <row r="4096" customFormat="1" ht="13" x14ac:dyDescent="0.15"/>
    <row r="4097" customFormat="1" ht="13" x14ac:dyDescent="0.15"/>
    <row r="4098" customFormat="1" ht="13" x14ac:dyDescent="0.15"/>
    <row r="4099" customFormat="1" ht="13" x14ac:dyDescent="0.15"/>
    <row r="4100" customFormat="1" ht="13" x14ac:dyDescent="0.15"/>
    <row r="4101" customFormat="1" ht="13" x14ac:dyDescent="0.15"/>
    <row r="4102" customFormat="1" ht="13" x14ac:dyDescent="0.15"/>
    <row r="4103" customFormat="1" ht="13" x14ac:dyDescent="0.15"/>
    <row r="4104" customFormat="1" ht="13" x14ac:dyDescent="0.15"/>
    <row r="4105" customFormat="1" ht="13" x14ac:dyDescent="0.15"/>
    <row r="4106" customFormat="1" ht="13" x14ac:dyDescent="0.15"/>
    <row r="4107" customFormat="1" ht="13" x14ac:dyDescent="0.15"/>
    <row r="4108" customFormat="1" ht="13" x14ac:dyDescent="0.15"/>
    <row r="4109" customFormat="1" ht="13" x14ac:dyDescent="0.15"/>
    <row r="4110" customFormat="1" ht="13" x14ac:dyDescent="0.15"/>
    <row r="4111" customFormat="1" ht="13" x14ac:dyDescent="0.15"/>
    <row r="4112" customFormat="1" ht="13" x14ac:dyDescent="0.15"/>
    <row r="4113" customFormat="1" ht="13" x14ac:dyDescent="0.15"/>
    <row r="4114" customFormat="1" ht="13" x14ac:dyDescent="0.15"/>
    <row r="4115" customFormat="1" ht="13" x14ac:dyDescent="0.15"/>
    <row r="4116" customFormat="1" ht="13" x14ac:dyDescent="0.15"/>
    <row r="4117" customFormat="1" ht="13" x14ac:dyDescent="0.15"/>
    <row r="4118" customFormat="1" ht="13" x14ac:dyDescent="0.15"/>
    <row r="4119" customFormat="1" ht="13" x14ac:dyDescent="0.15"/>
    <row r="4120" customFormat="1" ht="13" x14ac:dyDescent="0.15"/>
    <row r="4121" customFormat="1" ht="13" x14ac:dyDescent="0.15"/>
    <row r="4122" customFormat="1" ht="13" x14ac:dyDescent="0.15"/>
    <row r="4123" customFormat="1" ht="13" x14ac:dyDescent="0.15"/>
    <row r="4124" customFormat="1" ht="13" x14ac:dyDescent="0.15"/>
    <row r="4125" customFormat="1" ht="13" x14ac:dyDescent="0.15"/>
    <row r="4126" customFormat="1" ht="13" x14ac:dyDescent="0.15"/>
    <row r="4127" customFormat="1" ht="13" x14ac:dyDescent="0.15"/>
    <row r="4128" customFormat="1" ht="13" x14ac:dyDescent="0.15"/>
    <row r="4129" customFormat="1" ht="13" x14ac:dyDescent="0.15"/>
    <row r="4130" customFormat="1" ht="13" x14ac:dyDescent="0.15"/>
    <row r="4131" customFormat="1" ht="13" x14ac:dyDescent="0.15"/>
    <row r="4132" customFormat="1" ht="13" x14ac:dyDescent="0.15"/>
    <row r="4133" customFormat="1" ht="13" x14ac:dyDescent="0.15"/>
    <row r="4134" customFormat="1" ht="13" x14ac:dyDescent="0.15"/>
    <row r="4135" customFormat="1" ht="13" x14ac:dyDescent="0.15"/>
    <row r="4136" customFormat="1" ht="13" x14ac:dyDescent="0.15"/>
    <row r="4137" customFormat="1" ht="13" x14ac:dyDescent="0.15"/>
    <row r="4138" customFormat="1" ht="13" x14ac:dyDescent="0.15"/>
    <row r="4139" customFormat="1" ht="13" x14ac:dyDescent="0.15"/>
    <row r="4140" customFormat="1" ht="13" x14ac:dyDescent="0.15"/>
    <row r="4141" customFormat="1" ht="13" x14ac:dyDescent="0.15"/>
    <row r="4142" customFormat="1" ht="13" x14ac:dyDescent="0.15"/>
    <row r="4143" customFormat="1" ht="13" x14ac:dyDescent="0.15"/>
    <row r="4144" customFormat="1" ht="13" x14ac:dyDescent="0.15"/>
    <row r="4145" customFormat="1" ht="13" x14ac:dyDescent="0.15"/>
    <row r="4146" customFormat="1" ht="13" x14ac:dyDescent="0.15"/>
    <row r="4147" customFormat="1" ht="13" x14ac:dyDescent="0.15"/>
    <row r="4148" customFormat="1" ht="13" x14ac:dyDescent="0.15"/>
    <row r="4149" customFormat="1" ht="13" x14ac:dyDescent="0.15"/>
    <row r="4150" customFormat="1" ht="13" x14ac:dyDescent="0.15"/>
    <row r="4151" customFormat="1" ht="13" x14ac:dyDescent="0.15"/>
    <row r="4152" customFormat="1" ht="13" x14ac:dyDescent="0.15"/>
    <row r="4153" customFormat="1" ht="13" x14ac:dyDescent="0.15"/>
    <row r="4154" customFormat="1" ht="13" x14ac:dyDescent="0.15"/>
    <row r="4155" customFormat="1" ht="13" x14ac:dyDescent="0.15"/>
    <row r="4156" customFormat="1" ht="13" x14ac:dyDescent="0.15"/>
    <row r="4157" customFormat="1" ht="13" x14ac:dyDescent="0.15"/>
    <row r="4158" customFormat="1" ht="13" x14ac:dyDescent="0.15"/>
    <row r="4159" customFormat="1" ht="13" x14ac:dyDescent="0.15"/>
    <row r="4160" customFormat="1" ht="13" x14ac:dyDescent="0.15"/>
    <row r="4161" customFormat="1" ht="13" x14ac:dyDescent="0.15"/>
    <row r="4162" customFormat="1" ht="13" x14ac:dyDescent="0.15"/>
    <row r="4163" customFormat="1" ht="13" x14ac:dyDescent="0.15"/>
    <row r="4164" customFormat="1" ht="13" x14ac:dyDescent="0.15"/>
    <row r="4165" customFormat="1" ht="13" x14ac:dyDescent="0.15"/>
    <row r="4166" customFormat="1" ht="13" x14ac:dyDescent="0.15"/>
    <row r="4167" customFormat="1" ht="13" x14ac:dyDescent="0.15"/>
    <row r="4168" customFormat="1" ht="13" x14ac:dyDescent="0.15"/>
    <row r="4169" customFormat="1" ht="13" x14ac:dyDescent="0.15"/>
    <row r="4170" customFormat="1" ht="13" x14ac:dyDescent="0.15"/>
    <row r="4171" customFormat="1" ht="13" x14ac:dyDescent="0.15"/>
    <row r="4172" customFormat="1" ht="13" x14ac:dyDescent="0.15"/>
    <row r="4173" customFormat="1" ht="13" x14ac:dyDescent="0.15"/>
    <row r="4174" customFormat="1" ht="13" x14ac:dyDescent="0.15"/>
    <row r="4175" customFormat="1" ht="13" x14ac:dyDescent="0.15"/>
    <row r="4176" customFormat="1" ht="13" x14ac:dyDescent="0.15"/>
    <row r="4177" customFormat="1" ht="13" x14ac:dyDescent="0.15"/>
    <row r="4178" customFormat="1" ht="13" x14ac:dyDescent="0.15"/>
    <row r="4179" customFormat="1" ht="13" x14ac:dyDescent="0.15"/>
    <row r="4180" customFormat="1" ht="13" x14ac:dyDescent="0.15"/>
    <row r="4181" customFormat="1" ht="13" x14ac:dyDescent="0.15"/>
    <row r="4182" customFormat="1" ht="13" x14ac:dyDescent="0.15"/>
    <row r="4183" customFormat="1" ht="13" x14ac:dyDescent="0.15"/>
    <row r="4184" customFormat="1" ht="13" x14ac:dyDescent="0.15"/>
    <row r="4185" customFormat="1" ht="13" x14ac:dyDescent="0.15"/>
    <row r="4186" customFormat="1" ht="13" x14ac:dyDescent="0.15"/>
    <row r="4187" customFormat="1" ht="13" x14ac:dyDescent="0.15"/>
    <row r="4188" customFormat="1" ht="13" x14ac:dyDescent="0.15"/>
    <row r="4189" customFormat="1" ht="13" x14ac:dyDescent="0.15"/>
    <row r="4190" customFormat="1" ht="13" x14ac:dyDescent="0.15"/>
    <row r="4191" customFormat="1" ht="13" x14ac:dyDescent="0.15"/>
    <row r="4192" customFormat="1" ht="13" x14ac:dyDescent="0.15"/>
    <row r="4193" customFormat="1" ht="13" x14ac:dyDescent="0.15"/>
    <row r="4194" customFormat="1" ht="13" x14ac:dyDescent="0.15"/>
    <row r="4195" customFormat="1" ht="13" x14ac:dyDescent="0.15"/>
    <row r="4196" customFormat="1" ht="13" x14ac:dyDescent="0.15"/>
    <row r="4197" customFormat="1" ht="13" x14ac:dyDescent="0.15"/>
    <row r="4198" customFormat="1" ht="13" x14ac:dyDescent="0.15"/>
    <row r="4199" customFormat="1" ht="13" x14ac:dyDescent="0.15"/>
    <row r="4200" customFormat="1" ht="13" x14ac:dyDescent="0.15"/>
    <row r="4201" customFormat="1" ht="13" x14ac:dyDescent="0.15"/>
    <row r="4202" customFormat="1" ht="13" x14ac:dyDescent="0.15"/>
    <row r="4203" customFormat="1" ht="13" x14ac:dyDescent="0.15"/>
    <row r="4204" customFormat="1" ht="13" x14ac:dyDescent="0.15"/>
    <row r="4205" customFormat="1" ht="13" x14ac:dyDescent="0.15"/>
    <row r="4206" customFormat="1" ht="13" x14ac:dyDescent="0.15"/>
    <row r="4207" customFormat="1" ht="13" x14ac:dyDescent="0.15"/>
    <row r="4208" customFormat="1" ht="13" x14ac:dyDescent="0.15"/>
    <row r="4209" customFormat="1" ht="13" x14ac:dyDescent="0.15"/>
    <row r="4210" customFormat="1" ht="13" x14ac:dyDescent="0.15"/>
    <row r="4211" customFormat="1" ht="13" x14ac:dyDescent="0.15"/>
    <row r="4212" customFormat="1" ht="13" x14ac:dyDescent="0.15"/>
    <row r="4213" customFormat="1" ht="13" x14ac:dyDescent="0.15"/>
    <row r="4214" customFormat="1" ht="13" x14ac:dyDescent="0.15"/>
    <row r="4215" customFormat="1" ht="13" x14ac:dyDescent="0.15"/>
    <row r="4216" customFormat="1" ht="13" x14ac:dyDescent="0.15"/>
    <row r="4217" customFormat="1" ht="13" x14ac:dyDescent="0.15"/>
    <row r="4218" customFormat="1" ht="13" x14ac:dyDescent="0.15"/>
    <row r="4219" customFormat="1" ht="13" x14ac:dyDescent="0.15"/>
    <row r="4220" customFormat="1" ht="13" x14ac:dyDescent="0.15"/>
    <row r="4221" customFormat="1" ht="13" x14ac:dyDescent="0.15"/>
    <row r="4222" customFormat="1" ht="13" x14ac:dyDescent="0.15"/>
    <row r="4223" customFormat="1" ht="13" x14ac:dyDescent="0.15"/>
    <row r="4224" customFormat="1" ht="13" x14ac:dyDescent="0.15"/>
    <row r="4225" customFormat="1" ht="13" x14ac:dyDescent="0.15"/>
    <row r="4226" customFormat="1" ht="13" x14ac:dyDescent="0.15"/>
    <row r="4227" customFormat="1" ht="13" x14ac:dyDescent="0.15"/>
    <row r="4228" customFormat="1" ht="13" x14ac:dyDescent="0.15"/>
    <row r="4229" customFormat="1" ht="13" x14ac:dyDescent="0.15"/>
    <row r="4230" customFormat="1" ht="13" x14ac:dyDescent="0.15"/>
    <row r="4231" customFormat="1" ht="13" x14ac:dyDescent="0.15"/>
    <row r="4232" customFormat="1" ht="13" x14ac:dyDescent="0.15"/>
    <row r="4233" customFormat="1" ht="13" x14ac:dyDescent="0.15"/>
    <row r="4234" customFormat="1" ht="13" x14ac:dyDescent="0.15"/>
    <row r="4235" customFormat="1" ht="13" x14ac:dyDescent="0.15"/>
    <row r="4236" customFormat="1" ht="13" x14ac:dyDescent="0.15"/>
    <row r="4237" customFormat="1" ht="13" x14ac:dyDescent="0.15"/>
    <row r="4238" customFormat="1" ht="13" x14ac:dyDescent="0.15"/>
    <row r="4239" customFormat="1" ht="13" x14ac:dyDescent="0.15"/>
    <row r="4240" customFormat="1" ht="13" x14ac:dyDescent="0.15"/>
    <row r="4241" customFormat="1" ht="13" x14ac:dyDescent="0.15"/>
    <row r="4242" customFormat="1" ht="13" x14ac:dyDescent="0.15"/>
    <row r="4243" customFormat="1" ht="13" x14ac:dyDescent="0.15"/>
    <row r="4244" customFormat="1" ht="13" x14ac:dyDescent="0.15"/>
    <row r="4245" customFormat="1" ht="13" x14ac:dyDescent="0.15"/>
    <row r="4246" customFormat="1" ht="13" x14ac:dyDescent="0.15"/>
    <row r="4247" customFormat="1" ht="13" x14ac:dyDescent="0.15"/>
    <row r="4248" customFormat="1" ht="13" x14ac:dyDescent="0.15"/>
    <row r="4249" customFormat="1" ht="13" x14ac:dyDescent="0.15"/>
    <row r="4250" customFormat="1" ht="13" x14ac:dyDescent="0.15"/>
    <row r="4251" customFormat="1" ht="13" x14ac:dyDescent="0.15"/>
    <row r="4252" customFormat="1" ht="13" x14ac:dyDescent="0.15"/>
    <row r="4253" customFormat="1" ht="13" x14ac:dyDescent="0.15"/>
    <row r="4254" customFormat="1" ht="13" x14ac:dyDescent="0.15"/>
    <row r="4255" customFormat="1" ht="13" x14ac:dyDescent="0.15"/>
    <row r="4256" customFormat="1" ht="13" x14ac:dyDescent="0.15"/>
    <row r="4257" customFormat="1" ht="13" x14ac:dyDescent="0.15"/>
    <row r="4258" customFormat="1" ht="13" x14ac:dyDescent="0.15"/>
    <row r="4259" customFormat="1" ht="13" x14ac:dyDescent="0.15"/>
    <row r="4260" customFormat="1" ht="13" x14ac:dyDescent="0.15"/>
    <row r="4261" customFormat="1" ht="13" x14ac:dyDescent="0.15"/>
    <row r="4262" customFormat="1" ht="13" x14ac:dyDescent="0.15"/>
    <row r="4263" customFormat="1" ht="13" x14ac:dyDescent="0.15"/>
    <row r="4264" customFormat="1" ht="13" x14ac:dyDescent="0.15"/>
    <row r="4265" customFormat="1" ht="13" x14ac:dyDescent="0.15"/>
    <row r="4266" customFormat="1" ht="13" x14ac:dyDescent="0.15"/>
    <row r="4267" customFormat="1" ht="13" x14ac:dyDescent="0.15"/>
    <row r="4268" customFormat="1" ht="13" x14ac:dyDescent="0.15"/>
    <row r="4269" customFormat="1" ht="13" x14ac:dyDescent="0.15"/>
    <row r="4270" customFormat="1" ht="13" x14ac:dyDescent="0.15"/>
    <row r="4271" customFormat="1" ht="13" x14ac:dyDescent="0.15"/>
    <row r="4272" customFormat="1" ht="13" x14ac:dyDescent="0.15"/>
    <row r="4273" customFormat="1" ht="13" x14ac:dyDescent="0.15"/>
    <row r="4274" customFormat="1" ht="13" x14ac:dyDescent="0.15"/>
    <row r="4275" customFormat="1" ht="13" x14ac:dyDescent="0.15"/>
    <row r="4276" customFormat="1" ht="13" x14ac:dyDescent="0.15"/>
    <row r="4277" customFormat="1" ht="13" x14ac:dyDescent="0.15"/>
    <row r="4278" customFormat="1" ht="13" x14ac:dyDescent="0.15"/>
    <row r="4279" customFormat="1" ht="13" x14ac:dyDescent="0.15"/>
    <row r="4280" customFormat="1" ht="13" x14ac:dyDescent="0.15"/>
    <row r="4281" customFormat="1" ht="13" x14ac:dyDescent="0.15"/>
    <row r="4282" customFormat="1" ht="13" x14ac:dyDescent="0.15"/>
    <row r="4283" customFormat="1" ht="13" x14ac:dyDescent="0.15"/>
    <row r="4284" customFormat="1" ht="13" x14ac:dyDescent="0.15"/>
    <row r="4285" customFormat="1" ht="13" x14ac:dyDescent="0.15"/>
    <row r="4286" customFormat="1" ht="13" x14ac:dyDescent="0.15"/>
    <row r="4287" customFormat="1" ht="13" x14ac:dyDescent="0.15"/>
    <row r="4288" customFormat="1" ht="13" x14ac:dyDescent="0.15"/>
    <row r="4289" customFormat="1" ht="13" x14ac:dyDescent="0.15"/>
    <row r="4290" customFormat="1" ht="13" x14ac:dyDescent="0.15"/>
    <row r="4291" customFormat="1" ht="13" x14ac:dyDescent="0.15"/>
    <row r="4292" customFormat="1" ht="13" x14ac:dyDescent="0.15"/>
    <row r="4293" customFormat="1" ht="13" x14ac:dyDescent="0.15"/>
    <row r="4294" customFormat="1" ht="13" x14ac:dyDescent="0.15"/>
    <row r="4295" customFormat="1" ht="13" x14ac:dyDescent="0.15"/>
    <row r="4296" customFormat="1" ht="13" x14ac:dyDescent="0.15"/>
    <row r="4297" customFormat="1" ht="13" x14ac:dyDescent="0.15"/>
    <row r="4298" customFormat="1" ht="13" x14ac:dyDescent="0.15"/>
    <row r="4299" customFormat="1" ht="13" x14ac:dyDescent="0.15"/>
    <row r="4300" customFormat="1" ht="13" x14ac:dyDescent="0.15"/>
    <row r="4301" customFormat="1" ht="13" x14ac:dyDescent="0.15"/>
    <row r="4302" customFormat="1" ht="13" x14ac:dyDescent="0.15"/>
    <row r="4303" customFormat="1" ht="13" x14ac:dyDescent="0.15"/>
    <row r="4304" customFormat="1" ht="13" x14ac:dyDescent="0.15"/>
    <row r="4305" customFormat="1" ht="13" x14ac:dyDescent="0.15"/>
    <row r="4306" customFormat="1" ht="13" x14ac:dyDescent="0.15"/>
    <row r="4307" customFormat="1" ht="13" x14ac:dyDescent="0.15"/>
    <row r="4308" customFormat="1" ht="13" x14ac:dyDescent="0.15"/>
    <row r="4309" customFormat="1" ht="13" x14ac:dyDescent="0.15"/>
    <row r="4310" customFormat="1" ht="13" x14ac:dyDescent="0.15"/>
    <row r="4311" customFormat="1" ht="13" x14ac:dyDescent="0.15"/>
    <row r="4312" customFormat="1" ht="13" x14ac:dyDescent="0.15"/>
    <row r="4313" customFormat="1" ht="13" x14ac:dyDescent="0.15"/>
    <row r="4314" customFormat="1" ht="13" x14ac:dyDescent="0.15"/>
    <row r="4315" customFormat="1" ht="13" x14ac:dyDescent="0.15"/>
    <row r="4316" customFormat="1" ht="13" x14ac:dyDescent="0.15"/>
    <row r="4317" customFormat="1" ht="13" x14ac:dyDescent="0.15"/>
    <row r="4318" customFormat="1" ht="13" x14ac:dyDescent="0.15"/>
    <row r="4319" customFormat="1" ht="13" x14ac:dyDescent="0.15"/>
    <row r="4320" customFormat="1" ht="13" x14ac:dyDescent="0.15"/>
    <row r="4321" customFormat="1" ht="13" x14ac:dyDescent="0.15"/>
    <row r="4322" customFormat="1" ht="13" x14ac:dyDescent="0.15"/>
    <row r="4323" customFormat="1" ht="13" x14ac:dyDescent="0.15"/>
    <row r="4324" customFormat="1" ht="13" x14ac:dyDescent="0.15"/>
    <row r="4325" customFormat="1" ht="13" x14ac:dyDescent="0.15"/>
    <row r="4326" customFormat="1" ht="13" x14ac:dyDescent="0.15"/>
    <row r="4327" customFormat="1" ht="13" x14ac:dyDescent="0.15"/>
    <row r="4328" customFormat="1" ht="13" x14ac:dyDescent="0.15"/>
    <row r="4329" customFormat="1" ht="13" x14ac:dyDescent="0.15"/>
    <row r="4330" customFormat="1" ht="13" x14ac:dyDescent="0.15"/>
    <row r="4331" customFormat="1" ht="13" x14ac:dyDescent="0.15"/>
    <row r="4332" customFormat="1" ht="13" x14ac:dyDescent="0.15"/>
    <row r="4333" customFormat="1" ht="13" x14ac:dyDescent="0.15"/>
    <row r="4334" customFormat="1" ht="13" x14ac:dyDescent="0.15"/>
    <row r="4335" customFormat="1" ht="13" x14ac:dyDescent="0.15"/>
    <row r="4336" customFormat="1" ht="13" x14ac:dyDescent="0.15"/>
    <row r="4337" customFormat="1" ht="13" x14ac:dyDescent="0.15"/>
    <row r="4338" customFormat="1" ht="13" x14ac:dyDescent="0.15"/>
    <row r="4339" customFormat="1" ht="13" x14ac:dyDescent="0.15"/>
    <row r="4340" customFormat="1" ht="13" x14ac:dyDescent="0.15"/>
    <row r="4341" customFormat="1" ht="13" x14ac:dyDescent="0.15"/>
    <row r="4342" customFormat="1" ht="13" x14ac:dyDescent="0.15"/>
    <row r="4343" customFormat="1" ht="13" x14ac:dyDescent="0.15"/>
    <row r="4344" customFormat="1" ht="13" x14ac:dyDescent="0.15"/>
    <row r="4345" customFormat="1" ht="13" x14ac:dyDescent="0.15"/>
    <row r="4346" customFormat="1" ht="13" x14ac:dyDescent="0.15"/>
    <row r="4347" customFormat="1" ht="13" x14ac:dyDescent="0.15"/>
    <row r="4348" customFormat="1" ht="13" x14ac:dyDescent="0.15"/>
    <row r="4349" customFormat="1" ht="13" x14ac:dyDescent="0.15"/>
    <row r="4350" customFormat="1" ht="13" x14ac:dyDescent="0.15"/>
    <row r="4351" customFormat="1" ht="13" x14ac:dyDescent="0.15"/>
    <row r="4352" customFormat="1" ht="13" x14ac:dyDescent="0.15"/>
    <row r="4353" customFormat="1" ht="13" x14ac:dyDescent="0.15"/>
    <row r="4354" customFormat="1" ht="13" x14ac:dyDescent="0.15"/>
    <row r="4355" customFormat="1" ht="13" x14ac:dyDescent="0.15"/>
    <row r="4356" customFormat="1" ht="13" x14ac:dyDescent="0.15"/>
    <row r="4357" customFormat="1" ht="13" x14ac:dyDescent="0.15"/>
    <row r="4358" customFormat="1" ht="13" x14ac:dyDescent="0.15"/>
    <row r="4359" customFormat="1" ht="13" x14ac:dyDescent="0.15"/>
    <row r="4360" customFormat="1" ht="13" x14ac:dyDescent="0.15"/>
    <row r="4361" customFormat="1" ht="13" x14ac:dyDescent="0.15"/>
    <row r="4362" customFormat="1" ht="13" x14ac:dyDescent="0.15"/>
    <row r="4363" customFormat="1" ht="13" x14ac:dyDescent="0.15"/>
    <row r="4364" customFormat="1" ht="13" x14ac:dyDescent="0.15"/>
    <row r="4365" customFormat="1" ht="13" x14ac:dyDescent="0.15"/>
    <row r="4366" customFormat="1" ht="13" x14ac:dyDescent="0.15"/>
    <row r="4367" customFormat="1" ht="13" x14ac:dyDescent="0.15"/>
    <row r="4368" customFormat="1" ht="13" x14ac:dyDescent="0.15"/>
    <row r="4369" customFormat="1" ht="13" x14ac:dyDescent="0.15"/>
    <row r="4370" customFormat="1" ht="13" x14ac:dyDescent="0.15"/>
    <row r="4371" customFormat="1" ht="13" x14ac:dyDescent="0.15"/>
    <row r="4372" customFormat="1" ht="13" x14ac:dyDescent="0.15"/>
    <row r="4373" customFormat="1" ht="13" x14ac:dyDescent="0.15"/>
    <row r="4374" customFormat="1" ht="13" x14ac:dyDescent="0.15"/>
    <row r="4375" customFormat="1" ht="13" x14ac:dyDescent="0.15"/>
    <row r="4376" customFormat="1" ht="13" x14ac:dyDescent="0.15"/>
    <row r="4377" customFormat="1" ht="13" x14ac:dyDescent="0.15"/>
    <row r="4378" customFormat="1" ht="13" x14ac:dyDescent="0.15"/>
    <row r="4379" customFormat="1" ht="13" x14ac:dyDescent="0.15"/>
    <row r="4380" customFormat="1" ht="13" x14ac:dyDescent="0.15"/>
    <row r="4381" customFormat="1" ht="13" x14ac:dyDescent="0.15"/>
    <row r="4382" customFormat="1" ht="13" x14ac:dyDescent="0.15"/>
    <row r="4383" customFormat="1" ht="13" x14ac:dyDescent="0.15"/>
    <row r="4384" customFormat="1" ht="13" x14ac:dyDescent="0.15"/>
    <row r="4385" customFormat="1" ht="13" x14ac:dyDescent="0.15"/>
    <row r="4386" customFormat="1" ht="13" x14ac:dyDescent="0.15"/>
    <row r="4387" customFormat="1" ht="13" x14ac:dyDescent="0.15"/>
    <row r="4388" customFormat="1" ht="13" x14ac:dyDescent="0.15"/>
    <row r="4389" customFormat="1" ht="13" x14ac:dyDescent="0.15"/>
    <row r="4390" customFormat="1" ht="13" x14ac:dyDescent="0.15"/>
    <row r="4391" customFormat="1" ht="13" x14ac:dyDescent="0.15"/>
    <row r="4392" customFormat="1" ht="13" x14ac:dyDescent="0.15"/>
    <row r="4393" customFormat="1" ht="13" x14ac:dyDescent="0.15"/>
    <row r="4394" customFormat="1" ht="13" x14ac:dyDescent="0.15"/>
    <row r="4395" customFormat="1" ht="13" x14ac:dyDescent="0.15"/>
    <row r="4396" customFormat="1" ht="13" x14ac:dyDescent="0.15"/>
    <row r="4397" customFormat="1" ht="13" x14ac:dyDescent="0.15"/>
    <row r="4398" customFormat="1" ht="13" x14ac:dyDescent="0.15"/>
    <row r="4399" customFormat="1" ht="13" x14ac:dyDescent="0.15"/>
    <row r="4400" customFormat="1" ht="13" x14ac:dyDescent="0.15"/>
    <row r="4401" customFormat="1" ht="13" x14ac:dyDescent="0.15"/>
    <row r="4402" customFormat="1" ht="13" x14ac:dyDescent="0.15"/>
    <row r="4403" customFormat="1" ht="13" x14ac:dyDescent="0.15"/>
    <row r="4404" customFormat="1" ht="13" x14ac:dyDescent="0.15"/>
    <row r="4405" customFormat="1" ht="13" x14ac:dyDescent="0.15"/>
    <row r="4406" customFormat="1" ht="13" x14ac:dyDescent="0.15"/>
    <row r="4407" customFormat="1" ht="13" x14ac:dyDescent="0.15"/>
    <row r="4408" customFormat="1" ht="13" x14ac:dyDescent="0.15"/>
    <row r="4409" customFormat="1" ht="13" x14ac:dyDescent="0.15"/>
    <row r="4410" customFormat="1" ht="13" x14ac:dyDescent="0.15"/>
    <row r="4411" customFormat="1" ht="13" x14ac:dyDescent="0.15"/>
    <row r="4412" customFormat="1" ht="13" x14ac:dyDescent="0.15"/>
    <row r="4413" customFormat="1" ht="13" x14ac:dyDescent="0.15"/>
    <row r="4414" customFormat="1" ht="13" x14ac:dyDescent="0.15"/>
    <row r="4415" customFormat="1" ht="13" x14ac:dyDescent="0.15"/>
    <row r="4416" customFormat="1" ht="13" x14ac:dyDescent="0.15"/>
    <row r="4417" customFormat="1" ht="13" x14ac:dyDescent="0.15"/>
    <row r="4418" customFormat="1" ht="13" x14ac:dyDescent="0.15"/>
    <row r="4419" customFormat="1" ht="13" x14ac:dyDescent="0.15"/>
    <row r="4420" customFormat="1" ht="13" x14ac:dyDescent="0.15"/>
    <row r="4421" customFormat="1" ht="13" x14ac:dyDescent="0.15"/>
    <row r="4422" customFormat="1" ht="13" x14ac:dyDescent="0.15"/>
    <row r="4423" customFormat="1" ht="13" x14ac:dyDescent="0.15"/>
    <row r="4424" customFormat="1" ht="13" x14ac:dyDescent="0.15"/>
    <row r="4425" customFormat="1" ht="13" x14ac:dyDescent="0.15"/>
    <row r="4426" customFormat="1" ht="13" x14ac:dyDescent="0.15"/>
    <row r="4427" customFormat="1" ht="13" x14ac:dyDescent="0.15"/>
    <row r="4428" customFormat="1" ht="13" x14ac:dyDescent="0.15"/>
    <row r="4429" customFormat="1" ht="13" x14ac:dyDescent="0.15"/>
    <row r="4430" customFormat="1" ht="13" x14ac:dyDescent="0.15"/>
    <row r="4431" customFormat="1" ht="13" x14ac:dyDescent="0.15"/>
    <row r="4432" customFormat="1" ht="13" x14ac:dyDescent="0.15"/>
    <row r="4433" customFormat="1" ht="13" x14ac:dyDescent="0.15"/>
    <row r="4434" customFormat="1" ht="13" x14ac:dyDescent="0.15"/>
    <row r="4435" customFormat="1" ht="13" x14ac:dyDescent="0.15"/>
    <row r="4436" customFormat="1" ht="13" x14ac:dyDescent="0.15"/>
    <row r="4437" customFormat="1" ht="13" x14ac:dyDescent="0.15"/>
    <row r="4438" customFormat="1" ht="13" x14ac:dyDescent="0.15"/>
    <row r="4439" customFormat="1" ht="13" x14ac:dyDescent="0.15"/>
    <row r="4440" customFormat="1" ht="13" x14ac:dyDescent="0.15"/>
    <row r="4441" customFormat="1" ht="13" x14ac:dyDescent="0.15"/>
    <row r="4442" customFormat="1" ht="13" x14ac:dyDescent="0.15"/>
    <row r="4443" customFormat="1" ht="13" x14ac:dyDescent="0.15"/>
    <row r="4444" customFormat="1" ht="13" x14ac:dyDescent="0.15"/>
    <row r="4445" customFormat="1" ht="13" x14ac:dyDescent="0.15"/>
    <row r="4446" customFormat="1" ht="13" x14ac:dyDescent="0.15"/>
    <row r="4447" customFormat="1" ht="13" x14ac:dyDescent="0.15"/>
    <row r="4448" customFormat="1" ht="13" x14ac:dyDescent="0.15"/>
    <row r="4449" customFormat="1" ht="13" x14ac:dyDescent="0.15"/>
    <row r="4450" customFormat="1" ht="13" x14ac:dyDescent="0.15"/>
    <row r="4451" customFormat="1" ht="13" x14ac:dyDescent="0.15"/>
    <row r="4452" customFormat="1" ht="13" x14ac:dyDescent="0.15"/>
    <row r="4453" customFormat="1" ht="13" x14ac:dyDescent="0.15"/>
    <row r="4454" customFormat="1" ht="13" x14ac:dyDescent="0.15"/>
    <row r="4455" customFormat="1" ht="13" x14ac:dyDescent="0.15"/>
    <row r="4456" customFormat="1" ht="13" x14ac:dyDescent="0.15"/>
    <row r="4457" customFormat="1" ht="13" x14ac:dyDescent="0.15"/>
    <row r="4458" customFormat="1" ht="13" x14ac:dyDescent="0.15"/>
    <row r="4459" customFormat="1" ht="13" x14ac:dyDescent="0.15"/>
    <row r="4460" customFormat="1" ht="13" x14ac:dyDescent="0.15"/>
    <row r="4461" customFormat="1" ht="13" x14ac:dyDescent="0.15"/>
    <row r="4462" customFormat="1" ht="13" x14ac:dyDescent="0.15"/>
    <row r="4463" customFormat="1" ht="13" x14ac:dyDescent="0.15"/>
    <row r="4464" customFormat="1" ht="13" x14ac:dyDescent="0.15"/>
    <row r="4465" customFormat="1" ht="13" x14ac:dyDescent="0.15"/>
    <row r="4466" customFormat="1" ht="13" x14ac:dyDescent="0.15"/>
    <row r="4467" customFormat="1" ht="13" x14ac:dyDescent="0.15"/>
    <row r="4468" customFormat="1" ht="13" x14ac:dyDescent="0.15"/>
    <row r="4469" customFormat="1" ht="13" x14ac:dyDescent="0.15"/>
    <row r="4470" customFormat="1" ht="13" x14ac:dyDescent="0.15"/>
    <row r="4471" customFormat="1" ht="13" x14ac:dyDescent="0.15"/>
    <row r="4472" customFormat="1" ht="13" x14ac:dyDescent="0.15"/>
    <row r="4473" customFormat="1" ht="13" x14ac:dyDescent="0.15"/>
    <row r="4474" customFormat="1" ht="13" x14ac:dyDescent="0.15"/>
    <row r="4475" customFormat="1" ht="13" x14ac:dyDescent="0.15"/>
    <row r="4476" customFormat="1" ht="13" x14ac:dyDescent="0.15"/>
    <row r="4477" customFormat="1" ht="13" x14ac:dyDescent="0.15"/>
    <row r="4478" customFormat="1" ht="13" x14ac:dyDescent="0.15"/>
    <row r="4479" customFormat="1" ht="13" x14ac:dyDescent="0.15"/>
    <row r="4480" customFormat="1" ht="13" x14ac:dyDescent="0.15"/>
    <row r="4481" customFormat="1" ht="13" x14ac:dyDescent="0.15"/>
    <row r="4482" customFormat="1" ht="13" x14ac:dyDescent="0.15"/>
    <row r="4483" customFormat="1" ht="13" x14ac:dyDescent="0.15"/>
    <row r="4484" customFormat="1" ht="13" x14ac:dyDescent="0.15"/>
    <row r="4485" customFormat="1" ht="13" x14ac:dyDescent="0.15"/>
    <row r="4486" customFormat="1" ht="13" x14ac:dyDescent="0.15"/>
    <row r="4487" customFormat="1" ht="13" x14ac:dyDescent="0.15"/>
    <row r="4488" customFormat="1" ht="13" x14ac:dyDescent="0.15"/>
    <row r="4489" customFormat="1" ht="13" x14ac:dyDescent="0.15"/>
    <row r="4490" customFormat="1" ht="13" x14ac:dyDescent="0.15"/>
    <row r="4491" customFormat="1" ht="13" x14ac:dyDescent="0.15"/>
    <row r="4492" customFormat="1" ht="13" x14ac:dyDescent="0.15"/>
    <row r="4493" customFormat="1" ht="13" x14ac:dyDescent="0.15"/>
    <row r="4494" customFormat="1" ht="13" x14ac:dyDescent="0.15"/>
    <row r="4495" customFormat="1" ht="13" x14ac:dyDescent="0.15"/>
    <row r="4496" customFormat="1" ht="13" x14ac:dyDescent="0.15"/>
    <row r="4497" customFormat="1" ht="13" x14ac:dyDescent="0.15"/>
    <row r="4498" customFormat="1" ht="13" x14ac:dyDescent="0.15"/>
    <row r="4499" customFormat="1" ht="13" x14ac:dyDescent="0.15"/>
    <row r="4500" customFormat="1" ht="13" x14ac:dyDescent="0.15"/>
    <row r="4501" customFormat="1" ht="13" x14ac:dyDescent="0.15"/>
    <row r="4502" customFormat="1" ht="13" x14ac:dyDescent="0.15"/>
    <row r="4503" customFormat="1" ht="13" x14ac:dyDescent="0.15"/>
    <row r="4504" customFormat="1" ht="13" x14ac:dyDescent="0.15"/>
    <row r="4505" customFormat="1" ht="13" x14ac:dyDescent="0.15"/>
    <row r="4506" customFormat="1" ht="13" x14ac:dyDescent="0.15"/>
    <row r="4507" customFormat="1" ht="13" x14ac:dyDescent="0.15"/>
    <row r="4508" customFormat="1" ht="13" x14ac:dyDescent="0.15"/>
    <row r="4509" customFormat="1" ht="13" x14ac:dyDescent="0.15"/>
    <row r="4510" customFormat="1" ht="13" x14ac:dyDescent="0.15"/>
    <row r="4511" customFormat="1" ht="13" x14ac:dyDescent="0.15"/>
    <row r="4512" customFormat="1" ht="13" x14ac:dyDescent="0.15"/>
    <row r="4513" customFormat="1" ht="13" x14ac:dyDescent="0.15"/>
    <row r="4514" customFormat="1" ht="13" x14ac:dyDescent="0.15"/>
    <row r="4515" customFormat="1" ht="13" x14ac:dyDescent="0.15"/>
    <row r="4516" customFormat="1" ht="13" x14ac:dyDescent="0.15"/>
    <row r="4517" customFormat="1" ht="13" x14ac:dyDescent="0.15"/>
    <row r="4518" customFormat="1" ht="13" x14ac:dyDescent="0.15"/>
    <row r="4519" customFormat="1" ht="13" x14ac:dyDescent="0.15"/>
    <row r="4520" customFormat="1" ht="13" x14ac:dyDescent="0.15"/>
    <row r="4521" customFormat="1" ht="13" x14ac:dyDescent="0.15"/>
    <row r="4522" customFormat="1" ht="13" x14ac:dyDescent="0.15"/>
    <row r="4523" customFormat="1" ht="13" x14ac:dyDescent="0.15"/>
    <row r="4524" customFormat="1" ht="13" x14ac:dyDescent="0.15"/>
    <row r="4525" customFormat="1" ht="13" x14ac:dyDescent="0.15"/>
    <row r="4526" customFormat="1" ht="13" x14ac:dyDescent="0.15"/>
    <row r="4527" customFormat="1" ht="13" x14ac:dyDescent="0.15"/>
    <row r="4528" customFormat="1" ht="13" x14ac:dyDescent="0.15"/>
    <row r="4529" customFormat="1" ht="13" x14ac:dyDescent="0.15"/>
    <row r="4530" customFormat="1" ht="13" x14ac:dyDescent="0.15"/>
    <row r="4531" customFormat="1" ht="13" x14ac:dyDescent="0.15"/>
    <row r="4532" customFormat="1" ht="13" x14ac:dyDescent="0.15"/>
    <row r="4533" customFormat="1" ht="13" x14ac:dyDescent="0.15"/>
    <row r="4534" customFormat="1" ht="13" x14ac:dyDescent="0.15"/>
    <row r="4535" customFormat="1" ht="13" x14ac:dyDescent="0.15"/>
    <row r="4536" customFormat="1" ht="13" x14ac:dyDescent="0.15"/>
    <row r="4537" customFormat="1" ht="13" x14ac:dyDescent="0.15"/>
    <row r="4538" customFormat="1" ht="13" x14ac:dyDescent="0.15"/>
    <row r="4539" customFormat="1" ht="13" x14ac:dyDescent="0.15"/>
    <row r="4540" customFormat="1" ht="13" x14ac:dyDescent="0.15"/>
    <row r="4541" customFormat="1" ht="13" x14ac:dyDescent="0.15"/>
    <row r="4542" customFormat="1" ht="13" x14ac:dyDescent="0.15"/>
    <row r="4543" customFormat="1" ht="13" x14ac:dyDescent="0.15"/>
    <row r="4544" customFormat="1" ht="13" x14ac:dyDescent="0.15"/>
    <row r="4545" customFormat="1" ht="13" x14ac:dyDescent="0.15"/>
    <row r="4546" customFormat="1" ht="13" x14ac:dyDescent="0.15"/>
    <row r="4547" customFormat="1" ht="13" x14ac:dyDescent="0.15"/>
    <row r="4548" customFormat="1" ht="13" x14ac:dyDescent="0.15"/>
    <row r="4549" customFormat="1" ht="13" x14ac:dyDescent="0.15"/>
    <row r="4550" customFormat="1" ht="13" x14ac:dyDescent="0.15"/>
    <row r="4551" customFormat="1" ht="13" x14ac:dyDescent="0.15"/>
    <row r="4552" customFormat="1" ht="13" x14ac:dyDescent="0.15"/>
    <row r="4553" customFormat="1" ht="13" x14ac:dyDescent="0.15"/>
    <row r="4554" customFormat="1" ht="13" x14ac:dyDescent="0.15"/>
    <row r="4555" customFormat="1" ht="13" x14ac:dyDescent="0.15"/>
    <row r="4556" customFormat="1" ht="13" x14ac:dyDescent="0.15"/>
    <row r="4557" customFormat="1" ht="13" x14ac:dyDescent="0.15"/>
    <row r="4558" customFormat="1" ht="13" x14ac:dyDescent="0.15"/>
    <row r="4559" customFormat="1" ht="13" x14ac:dyDescent="0.15"/>
    <row r="4560" customFormat="1" ht="13" x14ac:dyDescent="0.15"/>
    <row r="4561" customFormat="1" ht="13" x14ac:dyDescent="0.15"/>
    <row r="4562" customFormat="1" ht="13" x14ac:dyDescent="0.15"/>
    <row r="4563" customFormat="1" ht="13" x14ac:dyDescent="0.15"/>
    <row r="4564" customFormat="1" ht="13" x14ac:dyDescent="0.15"/>
    <row r="4565" customFormat="1" ht="13" x14ac:dyDescent="0.15"/>
    <row r="4566" customFormat="1" ht="13" x14ac:dyDescent="0.15"/>
    <row r="4567" customFormat="1" ht="13" x14ac:dyDescent="0.15"/>
    <row r="4568" customFormat="1" ht="13" x14ac:dyDescent="0.15"/>
    <row r="4569" customFormat="1" ht="13" x14ac:dyDescent="0.15"/>
    <row r="4570" customFormat="1" ht="13" x14ac:dyDescent="0.15"/>
    <row r="4571" customFormat="1" ht="13" x14ac:dyDescent="0.15"/>
    <row r="4572" customFormat="1" ht="13" x14ac:dyDescent="0.15"/>
    <row r="4573" customFormat="1" ht="13" x14ac:dyDescent="0.15"/>
    <row r="4574" customFormat="1" ht="13" x14ac:dyDescent="0.15"/>
    <row r="4575" customFormat="1" ht="13" x14ac:dyDescent="0.15"/>
    <row r="4576" customFormat="1" ht="13" x14ac:dyDescent="0.15"/>
    <row r="4577" customFormat="1" ht="13" x14ac:dyDescent="0.15"/>
    <row r="4578" customFormat="1" ht="13" x14ac:dyDescent="0.15"/>
    <row r="4579" customFormat="1" ht="13" x14ac:dyDescent="0.15"/>
    <row r="4580" customFormat="1" ht="13" x14ac:dyDescent="0.15"/>
    <row r="4581" customFormat="1" ht="13" x14ac:dyDescent="0.15"/>
    <row r="4582" customFormat="1" ht="13" x14ac:dyDescent="0.15"/>
    <row r="4583" customFormat="1" ht="13" x14ac:dyDescent="0.15"/>
    <row r="4584" customFormat="1" ht="13" x14ac:dyDescent="0.15"/>
    <row r="4585" customFormat="1" ht="13" x14ac:dyDescent="0.15"/>
    <row r="4586" customFormat="1" ht="13" x14ac:dyDescent="0.15"/>
    <row r="4587" customFormat="1" ht="13" x14ac:dyDescent="0.15"/>
    <row r="4588" customFormat="1" ht="13" x14ac:dyDescent="0.15"/>
    <row r="4589" customFormat="1" ht="13" x14ac:dyDescent="0.15"/>
    <row r="4590" customFormat="1" ht="13" x14ac:dyDescent="0.15"/>
    <row r="4591" customFormat="1" ht="13" x14ac:dyDescent="0.15"/>
    <row r="4592" customFormat="1" ht="13" x14ac:dyDescent="0.15"/>
    <row r="4593" customFormat="1" ht="13" x14ac:dyDescent="0.15"/>
    <row r="4594" customFormat="1" ht="13" x14ac:dyDescent="0.15"/>
    <row r="4595" customFormat="1" ht="13" x14ac:dyDescent="0.15"/>
    <row r="4596" customFormat="1" ht="13" x14ac:dyDescent="0.15"/>
    <row r="4597" customFormat="1" ht="13" x14ac:dyDescent="0.15"/>
    <row r="4598" customFormat="1" ht="13" x14ac:dyDescent="0.15"/>
    <row r="4599" customFormat="1" ht="13" x14ac:dyDescent="0.15"/>
    <row r="4600" customFormat="1" ht="13" x14ac:dyDescent="0.15"/>
    <row r="4601" customFormat="1" ht="13" x14ac:dyDescent="0.15"/>
    <row r="4602" customFormat="1" ht="13" x14ac:dyDescent="0.15"/>
    <row r="4603" customFormat="1" ht="13" x14ac:dyDescent="0.15"/>
    <row r="4604" customFormat="1" ht="13" x14ac:dyDescent="0.15"/>
    <row r="4605" customFormat="1" ht="13" x14ac:dyDescent="0.15"/>
    <row r="4606" customFormat="1" ht="13" x14ac:dyDescent="0.15"/>
    <row r="4607" customFormat="1" ht="13" x14ac:dyDescent="0.15"/>
    <row r="4608" customFormat="1" ht="13" x14ac:dyDescent="0.15"/>
    <row r="4609" customFormat="1" ht="13" x14ac:dyDescent="0.15"/>
    <row r="4610" customFormat="1" ht="13" x14ac:dyDescent="0.15"/>
    <row r="4611" customFormat="1" ht="13" x14ac:dyDescent="0.15"/>
    <row r="4612" customFormat="1" ht="13" x14ac:dyDescent="0.15"/>
    <row r="4613" customFormat="1" ht="13" x14ac:dyDescent="0.15"/>
    <row r="4614" customFormat="1" ht="13" x14ac:dyDescent="0.15"/>
    <row r="4615" customFormat="1" ht="13" x14ac:dyDescent="0.15"/>
    <row r="4616" customFormat="1" ht="13" x14ac:dyDescent="0.15"/>
    <row r="4617" customFormat="1" ht="13" x14ac:dyDescent="0.15"/>
    <row r="4618" customFormat="1" ht="13" x14ac:dyDescent="0.15"/>
    <row r="4619" customFormat="1" ht="13" x14ac:dyDescent="0.15"/>
    <row r="4620" customFormat="1" ht="13" x14ac:dyDescent="0.15"/>
    <row r="4621" customFormat="1" ht="13" x14ac:dyDescent="0.15"/>
    <row r="4622" customFormat="1" ht="13" x14ac:dyDescent="0.15"/>
    <row r="4623" customFormat="1" ht="13" x14ac:dyDescent="0.15"/>
    <row r="4624" customFormat="1" ht="13" x14ac:dyDescent="0.15"/>
    <row r="4625" customFormat="1" ht="13" x14ac:dyDescent="0.15"/>
    <row r="4626" customFormat="1" ht="13" x14ac:dyDescent="0.15"/>
    <row r="4627" customFormat="1" ht="13" x14ac:dyDescent="0.15"/>
    <row r="4628" customFormat="1" ht="13" x14ac:dyDescent="0.15"/>
    <row r="4629" customFormat="1" ht="13" x14ac:dyDescent="0.15"/>
    <row r="4630" customFormat="1" ht="13" x14ac:dyDescent="0.15"/>
    <row r="4631" customFormat="1" ht="13" x14ac:dyDescent="0.15"/>
    <row r="4632" customFormat="1" ht="13" x14ac:dyDescent="0.15"/>
    <row r="4633" customFormat="1" ht="13" x14ac:dyDescent="0.15"/>
    <row r="4634" customFormat="1" ht="13" x14ac:dyDescent="0.15"/>
    <row r="4635" customFormat="1" ht="13" x14ac:dyDescent="0.15"/>
    <row r="4636" customFormat="1" ht="13" x14ac:dyDescent="0.15"/>
    <row r="4637" customFormat="1" ht="13" x14ac:dyDescent="0.15"/>
    <row r="4638" customFormat="1" ht="13" x14ac:dyDescent="0.15"/>
    <row r="4639" customFormat="1" ht="13" x14ac:dyDescent="0.15"/>
    <row r="4640" customFormat="1" ht="13" x14ac:dyDescent="0.15"/>
    <row r="4641" customFormat="1" ht="13" x14ac:dyDescent="0.15"/>
    <row r="4642" customFormat="1" ht="13" x14ac:dyDescent="0.15"/>
    <row r="4643" customFormat="1" ht="13" x14ac:dyDescent="0.15"/>
    <row r="4644" customFormat="1" ht="13" x14ac:dyDescent="0.15"/>
    <row r="4645" customFormat="1" ht="13" x14ac:dyDescent="0.15"/>
    <row r="4646" customFormat="1" ht="13" x14ac:dyDescent="0.15"/>
    <row r="4647" customFormat="1" ht="13" x14ac:dyDescent="0.15"/>
    <row r="4648" customFormat="1" ht="13" x14ac:dyDescent="0.15"/>
    <row r="4649" customFormat="1" ht="13" x14ac:dyDescent="0.15"/>
    <row r="4650" customFormat="1" ht="13" x14ac:dyDescent="0.15"/>
    <row r="4651" customFormat="1" ht="13" x14ac:dyDescent="0.15"/>
    <row r="4652" customFormat="1" ht="13" x14ac:dyDescent="0.15"/>
    <row r="4653" customFormat="1" ht="13" x14ac:dyDescent="0.15"/>
    <row r="4654" customFormat="1" ht="13" x14ac:dyDescent="0.15"/>
    <row r="4655" customFormat="1" ht="13" x14ac:dyDescent="0.15"/>
    <row r="4656" customFormat="1" ht="13" x14ac:dyDescent="0.15"/>
    <row r="4657" customFormat="1" ht="13" x14ac:dyDescent="0.15"/>
    <row r="4658" customFormat="1" ht="13" x14ac:dyDescent="0.15"/>
    <row r="4659" customFormat="1" ht="13" x14ac:dyDescent="0.15"/>
    <row r="4660" customFormat="1" ht="13" x14ac:dyDescent="0.15"/>
    <row r="4661" customFormat="1" ht="13" x14ac:dyDescent="0.15"/>
    <row r="4662" customFormat="1" ht="13" x14ac:dyDescent="0.15"/>
    <row r="4663" customFormat="1" ht="13" x14ac:dyDescent="0.15"/>
    <row r="4664" customFormat="1" ht="13" x14ac:dyDescent="0.15"/>
    <row r="4665" customFormat="1" ht="13" x14ac:dyDescent="0.15"/>
    <row r="4666" customFormat="1" ht="13" x14ac:dyDescent="0.15"/>
    <row r="4667" customFormat="1" ht="13" x14ac:dyDescent="0.15"/>
    <row r="4668" customFormat="1" ht="13" x14ac:dyDescent="0.15"/>
    <row r="4669" customFormat="1" ht="13" x14ac:dyDescent="0.15"/>
    <row r="4670" customFormat="1" ht="13" x14ac:dyDescent="0.15"/>
    <row r="4671" customFormat="1" ht="13" x14ac:dyDescent="0.15"/>
    <row r="4672" customFormat="1" ht="13" x14ac:dyDescent="0.15"/>
    <row r="4673" customFormat="1" ht="13" x14ac:dyDescent="0.15"/>
    <row r="4674" customFormat="1" ht="13" x14ac:dyDescent="0.15"/>
    <row r="4675" customFormat="1" ht="13" x14ac:dyDescent="0.15"/>
    <row r="4676" customFormat="1" ht="13" x14ac:dyDescent="0.15"/>
    <row r="4677" customFormat="1" ht="13" x14ac:dyDescent="0.15"/>
    <row r="4678" customFormat="1" ht="13" x14ac:dyDescent="0.15"/>
    <row r="4679" customFormat="1" ht="13" x14ac:dyDescent="0.15"/>
    <row r="4680" customFormat="1" ht="13" x14ac:dyDescent="0.15"/>
    <row r="4681" customFormat="1" ht="13" x14ac:dyDescent="0.15"/>
    <row r="4682" customFormat="1" ht="13" x14ac:dyDescent="0.15"/>
    <row r="4683" customFormat="1" ht="13" x14ac:dyDescent="0.15"/>
    <row r="4684" customFormat="1" ht="13" x14ac:dyDescent="0.15"/>
    <row r="4685" customFormat="1" ht="13" x14ac:dyDescent="0.15"/>
    <row r="4686" customFormat="1" ht="13" x14ac:dyDescent="0.15"/>
    <row r="4687" customFormat="1" ht="13" x14ac:dyDescent="0.15"/>
    <row r="4688" customFormat="1" ht="13" x14ac:dyDescent="0.15"/>
    <row r="4689" customFormat="1" ht="13" x14ac:dyDescent="0.15"/>
    <row r="4690" customFormat="1" ht="13" x14ac:dyDescent="0.15"/>
    <row r="4691" customFormat="1" ht="13" x14ac:dyDescent="0.15"/>
    <row r="4692" customFormat="1" ht="13" x14ac:dyDescent="0.15"/>
    <row r="4693" customFormat="1" ht="13" x14ac:dyDescent="0.15"/>
    <row r="4694" customFormat="1" ht="13" x14ac:dyDescent="0.15"/>
    <row r="4695" customFormat="1" ht="13" x14ac:dyDescent="0.15"/>
    <row r="4696" customFormat="1" ht="13" x14ac:dyDescent="0.15"/>
    <row r="4697" customFormat="1" ht="13" x14ac:dyDescent="0.15"/>
    <row r="4698" customFormat="1" ht="13" x14ac:dyDescent="0.15"/>
    <row r="4699" customFormat="1" ht="13" x14ac:dyDescent="0.15"/>
    <row r="4700" customFormat="1" ht="13" x14ac:dyDescent="0.15"/>
    <row r="4701" customFormat="1" ht="13" x14ac:dyDescent="0.15"/>
    <row r="4702" customFormat="1" ht="13" x14ac:dyDescent="0.15"/>
    <row r="4703" customFormat="1" ht="13" x14ac:dyDescent="0.15"/>
    <row r="4704" customFormat="1" ht="13" x14ac:dyDescent="0.15"/>
    <row r="4705" customFormat="1" ht="13" x14ac:dyDescent="0.15"/>
    <row r="4706" customFormat="1" ht="13" x14ac:dyDescent="0.15"/>
    <row r="4707" customFormat="1" ht="13" x14ac:dyDescent="0.15"/>
    <row r="4708" customFormat="1" ht="13" x14ac:dyDescent="0.15"/>
    <row r="4709" customFormat="1" ht="13" x14ac:dyDescent="0.15"/>
    <row r="4710" customFormat="1" ht="13" x14ac:dyDescent="0.15"/>
    <row r="4711" customFormat="1" ht="13" x14ac:dyDescent="0.15"/>
    <row r="4712" customFormat="1" ht="13" x14ac:dyDescent="0.15"/>
    <row r="4713" customFormat="1" ht="13" x14ac:dyDescent="0.15"/>
    <row r="4714" customFormat="1" ht="13" x14ac:dyDescent="0.15"/>
    <row r="4715" customFormat="1" ht="13" x14ac:dyDescent="0.15"/>
    <row r="4716" customFormat="1" ht="13" x14ac:dyDescent="0.15"/>
    <row r="4717" customFormat="1" ht="13" x14ac:dyDescent="0.15"/>
    <row r="4718" customFormat="1" ht="13" x14ac:dyDescent="0.15"/>
    <row r="4719" customFormat="1" ht="13" x14ac:dyDescent="0.15"/>
    <row r="4720" customFormat="1" ht="13" x14ac:dyDescent="0.15"/>
    <row r="4721" customFormat="1" ht="13" x14ac:dyDescent="0.15"/>
    <row r="4722" customFormat="1" ht="13" x14ac:dyDescent="0.15"/>
    <row r="4723" customFormat="1" ht="13" x14ac:dyDescent="0.15"/>
    <row r="4724" customFormat="1" ht="13" x14ac:dyDescent="0.15"/>
    <row r="4725" customFormat="1" ht="13" x14ac:dyDescent="0.15"/>
    <row r="4726" customFormat="1" ht="13" x14ac:dyDescent="0.15"/>
    <row r="4727" customFormat="1" ht="13" x14ac:dyDescent="0.15"/>
    <row r="4728" customFormat="1" ht="13" x14ac:dyDescent="0.15"/>
    <row r="4729" customFormat="1" ht="13" x14ac:dyDescent="0.15"/>
    <row r="4730" customFormat="1" ht="13" x14ac:dyDescent="0.15"/>
    <row r="4731" customFormat="1" ht="13" x14ac:dyDescent="0.15"/>
    <row r="4732" customFormat="1" ht="13" x14ac:dyDescent="0.15"/>
    <row r="4733" customFormat="1" ht="13" x14ac:dyDescent="0.15"/>
    <row r="4734" customFormat="1" ht="13" x14ac:dyDescent="0.15"/>
    <row r="4735" customFormat="1" ht="13" x14ac:dyDescent="0.15"/>
    <row r="4736" customFormat="1" ht="13" x14ac:dyDescent="0.15"/>
    <row r="4737" customFormat="1" ht="13" x14ac:dyDescent="0.15"/>
    <row r="4738" customFormat="1" ht="13" x14ac:dyDescent="0.15"/>
    <row r="4739" customFormat="1" ht="13" x14ac:dyDescent="0.15"/>
    <row r="4740" customFormat="1" ht="13" x14ac:dyDescent="0.15"/>
    <row r="4741" customFormat="1" ht="13" x14ac:dyDescent="0.15"/>
    <row r="4742" customFormat="1" ht="13" x14ac:dyDescent="0.15"/>
    <row r="4743" customFormat="1" ht="13" x14ac:dyDescent="0.15"/>
    <row r="4744" customFormat="1" ht="13" x14ac:dyDescent="0.15"/>
    <row r="4745" customFormat="1" ht="13" x14ac:dyDescent="0.15"/>
    <row r="4746" customFormat="1" ht="13" x14ac:dyDescent="0.15"/>
    <row r="4747" customFormat="1" ht="13" x14ac:dyDescent="0.15"/>
    <row r="4748" customFormat="1" ht="13" x14ac:dyDescent="0.15"/>
    <row r="4749" customFormat="1" ht="13" x14ac:dyDescent="0.15"/>
    <row r="4750" customFormat="1" ht="13" x14ac:dyDescent="0.15"/>
    <row r="4751" customFormat="1" ht="13" x14ac:dyDescent="0.15"/>
    <row r="4752" customFormat="1" ht="13" x14ac:dyDescent="0.15"/>
    <row r="4753" customFormat="1" ht="13" x14ac:dyDescent="0.15"/>
    <row r="4754" customFormat="1" ht="13" x14ac:dyDescent="0.15"/>
    <row r="4755" customFormat="1" ht="13" x14ac:dyDescent="0.15"/>
    <row r="4756" customFormat="1" ht="13" x14ac:dyDescent="0.15"/>
    <row r="4757" customFormat="1" ht="13" x14ac:dyDescent="0.15"/>
    <row r="4758" customFormat="1" ht="13" x14ac:dyDescent="0.15"/>
    <row r="4759" customFormat="1" ht="13" x14ac:dyDescent="0.15"/>
    <row r="4760" customFormat="1" ht="13" x14ac:dyDescent="0.15"/>
    <row r="4761" customFormat="1" ht="13" x14ac:dyDescent="0.15"/>
    <row r="4762" customFormat="1" ht="13" x14ac:dyDescent="0.15"/>
    <row r="4763" customFormat="1" ht="13" x14ac:dyDescent="0.15"/>
    <row r="4764" customFormat="1" ht="13" x14ac:dyDescent="0.15"/>
    <row r="4765" customFormat="1" ht="13" x14ac:dyDescent="0.15"/>
    <row r="4766" customFormat="1" ht="13" x14ac:dyDescent="0.15"/>
    <row r="4767" customFormat="1" ht="13" x14ac:dyDescent="0.15"/>
    <row r="4768" customFormat="1" ht="13" x14ac:dyDescent="0.15"/>
    <row r="4769" customFormat="1" ht="13" x14ac:dyDescent="0.15"/>
    <row r="4770" customFormat="1" ht="13" x14ac:dyDescent="0.15"/>
    <row r="4771" customFormat="1" ht="13" x14ac:dyDescent="0.15"/>
    <row r="4772" customFormat="1" ht="13" x14ac:dyDescent="0.15"/>
    <row r="4773" customFormat="1" ht="13" x14ac:dyDescent="0.15"/>
    <row r="4774" customFormat="1" ht="13" x14ac:dyDescent="0.15"/>
    <row r="4775" customFormat="1" ht="13" x14ac:dyDescent="0.15"/>
    <row r="4776" customFormat="1" ht="13" x14ac:dyDescent="0.15"/>
    <row r="4777" customFormat="1" ht="13" x14ac:dyDescent="0.15"/>
    <row r="4778" customFormat="1" ht="13" x14ac:dyDescent="0.15"/>
    <row r="4779" customFormat="1" ht="13" x14ac:dyDescent="0.15"/>
    <row r="4780" customFormat="1" ht="13" x14ac:dyDescent="0.15"/>
    <row r="4781" customFormat="1" ht="13" x14ac:dyDescent="0.15"/>
    <row r="4782" customFormat="1" ht="13" x14ac:dyDescent="0.15"/>
    <row r="4783" customFormat="1" ht="13" x14ac:dyDescent="0.15"/>
    <row r="4784" customFormat="1" ht="13" x14ac:dyDescent="0.15"/>
    <row r="4785" customFormat="1" ht="13" x14ac:dyDescent="0.15"/>
    <row r="4786" customFormat="1" ht="13" x14ac:dyDescent="0.15"/>
    <row r="4787" customFormat="1" ht="13" x14ac:dyDescent="0.15"/>
    <row r="4788" customFormat="1" ht="13" x14ac:dyDescent="0.15"/>
    <row r="4789" customFormat="1" ht="13" x14ac:dyDescent="0.15"/>
    <row r="4790" customFormat="1" ht="13" x14ac:dyDescent="0.15"/>
    <row r="4791" customFormat="1" ht="13" x14ac:dyDescent="0.15"/>
    <row r="4792" customFormat="1" ht="13" x14ac:dyDescent="0.15"/>
    <row r="4793" customFormat="1" ht="13" x14ac:dyDescent="0.15"/>
    <row r="4794" customFormat="1" ht="13" x14ac:dyDescent="0.15"/>
    <row r="4795" customFormat="1" ht="13" x14ac:dyDescent="0.15"/>
    <row r="4796" customFormat="1" ht="13" x14ac:dyDescent="0.15"/>
    <row r="4797" customFormat="1" ht="13" x14ac:dyDescent="0.15"/>
    <row r="4798" customFormat="1" ht="13" x14ac:dyDescent="0.15"/>
    <row r="4799" customFormat="1" ht="13" x14ac:dyDescent="0.15"/>
    <row r="4800" customFormat="1" ht="13" x14ac:dyDescent="0.15"/>
    <row r="4801" customFormat="1" ht="13" x14ac:dyDescent="0.15"/>
    <row r="4802" customFormat="1" ht="13" x14ac:dyDescent="0.15"/>
    <row r="4803" customFormat="1" ht="13" x14ac:dyDescent="0.15"/>
    <row r="4804" customFormat="1" ht="13" x14ac:dyDescent="0.15"/>
    <row r="4805" customFormat="1" ht="13" x14ac:dyDescent="0.15"/>
    <row r="4806" customFormat="1" ht="13" x14ac:dyDescent="0.15"/>
    <row r="4807" customFormat="1" ht="13" x14ac:dyDescent="0.15"/>
    <row r="4808" customFormat="1" ht="13" x14ac:dyDescent="0.15"/>
    <row r="4809" customFormat="1" ht="13" x14ac:dyDescent="0.15"/>
    <row r="4810" customFormat="1" ht="13" x14ac:dyDescent="0.15"/>
    <row r="4811" customFormat="1" ht="13" x14ac:dyDescent="0.15"/>
    <row r="4812" customFormat="1" ht="13" x14ac:dyDescent="0.15"/>
    <row r="4813" customFormat="1" ht="13" x14ac:dyDescent="0.15"/>
    <row r="4814" customFormat="1" ht="13" x14ac:dyDescent="0.15"/>
    <row r="4815" customFormat="1" ht="13" x14ac:dyDescent="0.15"/>
    <row r="4816" customFormat="1" ht="13" x14ac:dyDescent="0.15"/>
    <row r="4817" customFormat="1" ht="13" x14ac:dyDescent="0.15"/>
    <row r="4818" customFormat="1" ht="13" x14ac:dyDescent="0.15"/>
    <row r="4819" customFormat="1" ht="13" x14ac:dyDescent="0.15"/>
    <row r="4820" customFormat="1" ht="13" x14ac:dyDescent="0.15"/>
    <row r="4821" customFormat="1" ht="13" x14ac:dyDescent="0.15"/>
    <row r="4822" customFormat="1" ht="13" x14ac:dyDescent="0.15"/>
    <row r="4823" customFormat="1" ht="13" x14ac:dyDescent="0.15"/>
    <row r="4824" customFormat="1" ht="13" x14ac:dyDescent="0.15"/>
    <row r="4825" customFormat="1" ht="13" x14ac:dyDescent="0.15"/>
    <row r="4826" customFormat="1" ht="13" x14ac:dyDescent="0.15"/>
    <row r="4827" customFormat="1" ht="13" x14ac:dyDescent="0.15"/>
    <row r="4828" customFormat="1" ht="13" x14ac:dyDescent="0.15"/>
    <row r="4829" customFormat="1" ht="13" x14ac:dyDescent="0.15"/>
    <row r="4830" customFormat="1" ht="13" x14ac:dyDescent="0.15"/>
    <row r="4831" customFormat="1" ht="13" x14ac:dyDescent="0.15"/>
    <row r="4832" customFormat="1" ht="13" x14ac:dyDescent="0.15"/>
    <row r="4833" customFormat="1" ht="13" x14ac:dyDescent="0.15"/>
    <row r="4834" customFormat="1" ht="13" x14ac:dyDescent="0.15"/>
    <row r="4835" customFormat="1" ht="13" x14ac:dyDescent="0.15"/>
    <row r="4836" customFormat="1" ht="13" x14ac:dyDescent="0.15"/>
    <row r="4837" customFormat="1" ht="13" x14ac:dyDescent="0.15"/>
    <row r="4838" customFormat="1" ht="13" x14ac:dyDescent="0.15"/>
    <row r="4839" customFormat="1" ht="13" x14ac:dyDescent="0.15"/>
    <row r="4840" customFormat="1" ht="13" x14ac:dyDescent="0.15"/>
    <row r="4841" customFormat="1" ht="13" x14ac:dyDescent="0.15"/>
    <row r="4842" customFormat="1" ht="13" x14ac:dyDescent="0.15"/>
    <row r="4843" customFormat="1" ht="13" x14ac:dyDescent="0.15"/>
    <row r="4844" customFormat="1" ht="13" x14ac:dyDescent="0.15"/>
    <row r="4845" customFormat="1" ht="13" x14ac:dyDescent="0.15"/>
    <row r="4846" customFormat="1" ht="13" x14ac:dyDescent="0.15"/>
    <row r="4847" customFormat="1" ht="13" x14ac:dyDescent="0.15"/>
    <row r="4848" customFormat="1" ht="13" x14ac:dyDescent="0.15"/>
    <row r="4849" customFormat="1" ht="13" x14ac:dyDescent="0.15"/>
    <row r="4850" customFormat="1" ht="13" x14ac:dyDescent="0.15"/>
    <row r="4851" customFormat="1" ht="13" x14ac:dyDescent="0.15"/>
    <row r="4852" customFormat="1" ht="13" x14ac:dyDescent="0.15"/>
    <row r="4853" customFormat="1" ht="13" x14ac:dyDescent="0.15"/>
    <row r="4854" customFormat="1" ht="13" x14ac:dyDescent="0.15"/>
    <row r="4855" customFormat="1" ht="13" x14ac:dyDescent="0.15"/>
    <row r="4856" customFormat="1" ht="13" x14ac:dyDescent="0.15"/>
    <row r="4857" customFormat="1" ht="13" x14ac:dyDescent="0.15"/>
    <row r="4858" customFormat="1" ht="13" x14ac:dyDescent="0.15"/>
    <row r="4859" customFormat="1" ht="13" x14ac:dyDescent="0.15"/>
    <row r="4860" customFormat="1" ht="13" x14ac:dyDescent="0.15"/>
    <row r="4861" customFormat="1" ht="13" x14ac:dyDescent="0.15"/>
    <row r="4862" customFormat="1" ht="13" x14ac:dyDescent="0.15"/>
    <row r="4863" customFormat="1" ht="13" x14ac:dyDescent="0.15"/>
    <row r="4864" customFormat="1" ht="13" x14ac:dyDescent="0.15"/>
    <row r="4865" customFormat="1" ht="13" x14ac:dyDescent="0.15"/>
    <row r="4866" customFormat="1" ht="13" x14ac:dyDescent="0.15"/>
    <row r="4867" customFormat="1" ht="13" x14ac:dyDescent="0.15"/>
    <row r="4868" customFormat="1" ht="13" x14ac:dyDescent="0.15"/>
    <row r="4869" customFormat="1" ht="13" x14ac:dyDescent="0.15"/>
    <row r="4870" customFormat="1" ht="13" x14ac:dyDescent="0.15"/>
    <row r="4871" customFormat="1" ht="13" x14ac:dyDescent="0.15"/>
    <row r="4872" customFormat="1" ht="13" x14ac:dyDescent="0.15"/>
    <row r="4873" customFormat="1" ht="13" x14ac:dyDescent="0.15"/>
    <row r="4874" customFormat="1" ht="13" x14ac:dyDescent="0.15"/>
    <row r="4875" customFormat="1" ht="13" x14ac:dyDescent="0.15"/>
    <row r="4876" customFormat="1" ht="13" x14ac:dyDescent="0.15"/>
    <row r="4877" customFormat="1" ht="13" x14ac:dyDescent="0.15"/>
    <row r="4878" customFormat="1" ht="13" x14ac:dyDescent="0.15"/>
    <row r="4879" customFormat="1" ht="13" x14ac:dyDescent="0.15"/>
    <row r="4880" customFormat="1" ht="13" x14ac:dyDescent="0.15"/>
    <row r="4881" customFormat="1" ht="13" x14ac:dyDescent="0.15"/>
    <row r="4882" customFormat="1" ht="13" x14ac:dyDescent="0.15"/>
    <row r="4883" customFormat="1" ht="13" x14ac:dyDescent="0.15"/>
    <row r="4884" customFormat="1" ht="13" x14ac:dyDescent="0.15"/>
    <row r="4885" customFormat="1" ht="13" x14ac:dyDescent="0.15"/>
    <row r="4886" customFormat="1" ht="13" x14ac:dyDescent="0.15"/>
    <row r="4887" customFormat="1" ht="13" x14ac:dyDescent="0.15"/>
    <row r="4888" customFormat="1" ht="13" x14ac:dyDescent="0.15"/>
    <row r="4889" customFormat="1" ht="13" x14ac:dyDescent="0.15"/>
    <row r="4890" customFormat="1" ht="13" x14ac:dyDescent="0.15"/>
    <row r="4891" customFormat="1" ht="13" x14ac:dyDescent="0.15"/>
    <row r="4892" customFormat="1" ht="13" x14ac:dyDescent="0.15"/>
    <row r="4893" customFormat="1" ht="13" x14ac:dyDescent="0.15"/>
    <row r="4894" customFormat="1" ht="13" x14ac:dyDescent="0.15"/>
    <row r="4895" customFormat="1" ht="13" x14ac:dyDescent="0.15"/>
    <row r="4896" customFormat="1" ht="13" x14ac:dyDescent="0.15"/>
    <row r="4897" customFormat="1" ht="13" x14ac:dyDescent="0.15"/>
    <row r="4898" customFormat="1" ht="13" x14ac:dyDescent="0.15"/>
    <row r="4899" customFormat="1" ht="13" x14ac:dyDescent="0.15"/>
    <row r="4900" customFormat="1" ht="13" x14ac:dyDescent="0.15"/>
    <row r="4901" customFormat="1" ht="13" x14ac:dyDescent="0.15"/>
    <row r="4902" customFormat="1" ht="13" x14ac:dyDescent="0.15"/>
    <row r="4903" customFormat="1" ht="13" x14ac:dyDescent="0.15"/>
    <row r="4904" customFormat="1" ht="13" x14ac:dyDescent="0.15"/>
    <row r="4905" customFormat="1" ht="13" x14ac:dyDescent="0.15"/>
    <row r="4906" customFormat="1" ht="13" x14ac:dyDescent="0.15"/>
    <row r="4907" customFormat="1" ht="13" x14ac:dyDescent="0.15"/>
    <row r="4908" customFormat="1" ht="13" x14ac:dyDescent="0.15"/>
    <row r="4909" customFormat="1" ht="13" x14ac:dyDescent="0.15"/>
    <row r="4910" customFormat="1" ht="13" x14ac:dyDescent="0.15"/>
    <row r="4911" customFormat="1" ht="13" x14ac:dyDescent="0.15"/>
    <row r="4912" customFormat="1" ht="13" x14ac:dyDescent="0.15"/>
    <row r="4913" customFormat="1" ht="13" x14ac:dyDescent="0.15"/>
    <row r="4914" customFormat="1" ht="13" x14ac:dyDescent="0.15"/>
    <row r="4915" customFormat="1" ht="13" x14ac:dyDescent="0.15"/>
    <row r="4916" customFormat="1" ht="13" x14ac:dyDescent="0.15"/>
    <row r="4917" customFormat="1" ht="13" x14ac:dyDescent="0.15"/>
    <row r="4918" customFormat="1" ht="13" x14ac:dyDescent="0.15"/>
    <row r="4919" customFormat="1" ht="13" x14ac:dyDescent="0.15"/>
    <row r="4920" customFormat="1" ht="13" x14ac:dyDescent="0.15"/>
    <row r="4921" customFormat="1" ht="13" x14ac:dyDescent="0.15"/>
    <row r="4922" customFormat="1" ht="13" x14ac:dyDescent="0.15"/>
    <row r="4923" customFormat="1" ht="13" x14ac:dyDescent="0.15"/>
    <row r="4924" customFormat="1" ht="13" x14ac:dyDescent="0.15"/>
    <row r="4925" customFormat="1" ht="13" x14ac:dyDescent="0.15"/>
    <row r="4926" customFormat="1" ht="13" x14ac:dyDescent="0.15"/>
    <row r="4927" customFormat="1" ht="13" x14ac:dyDescent="0.15"/>
    <row r="4928" customFormat="1" ht="13" x14ac:dyDescent="0.15"/>
    <row r="4929" customFormat="1" ht="13" x14ac:dyDescent="0.15"/>
    <row r="4930" customFormat="1" ht="13" x14ac:dyDescent="0.15"/>
    <row r="4931" customFormat="1" ht="13" x14ac:dyDescent="0.15"/>
    <row r="4932" customFormat="1" ht="13" x14ac:dyDescent="0.15"/>
    <row r="4933" customFormat="1" ht="13" x14ac:dyDescent="0.15"/>
    <row r="4934" customFormat="1" ht="13" x14ac:dyDescent="0.15"/>
    <row r="4935" customFormat="1" ht="13" x14ac:dyDescent="0.15"/>
    <row r="4936" customFormat="1" ht="13" x14ac:dyDescent="0.15"/>
    <row r="4937" customFormat="1" ht="13" x14ac:dyDescent="0.15"/>
    <row r="4938" customFormat="1" ht="13" x14ac:dyDescent="0.15"/>
    <row r="4939" customFormat="1" ht="13" x14ac:dyDescent="0.15"/>
    <row r="4940" customFormat="1" ht="13" x14ac:dyDescent="0.15"/>
    <row r="4941" customFormat="1" ht="13" x14ac:dyDescent="0.15"/>
    <row r="4942" customFormat="1" ht="13" x14ac:dyDescent="0.15"/>
    <row r="4943" customFormat="1" ht="13" x14ac:dyDescent="0.15"/>
    <row r="4944" customFormat="1" ht="13" x14ac:dyDescent="0.15"/>
    <row r="4945" customFormat="1" ht="13" x14ac:dyDescent="0.15"/>
    <row r="4946" customFormat="1" ht="13" x14ac:dyDescent="0.15"/>
    <row r="4947" customFormat="1" ht="13" x14ac:dyDescent="0.15"/>
    <row r="4948" customFormat="1" ht="13" x14ac:dyDescent="0.15"/>
    <row r="4949" customFormat="1" ht="13" x14ac:dyDescent="0.15"/>
    <row r="4950" customFormat="1" ht="13" x14ac:dyDescent="0.15"/>
    <row r="4951" customFormat="1" ht="13" x14ac:dyDescent="0.15"/>
    <row r="4952" customFormat="1" ht="13" x14ac:dyDescent="0.15"/>
    <row r="4953" customFormat="1" ht="13" x14ac:dyDescent="0.15"/>
    <row r="4954" customFormat="1" ht="13" x14ac:dyDescent="0.15"/>
    <row r="4955" customFormat="1" ht="13" x14ac:dyDescent="0.15"/>
    <row r="4956" customFormat="1" ht="13" x14ac:dyDescent="0.15"/>
    <row r="4957" customFormat="1" ht="13" x14ac:dyDescent="0.15"/>
    <row r="4958" customFormat="1" ht="13" x14ac:dyDescent="0.15"/>
    <row r="4959" customFormat="1" ht="13" x14ac:dyDescent="0.15"/>
    <row r="4960" customFormat="1" ht="13" x14ac:dyDescent="0.15"/>
    <row r="4961" customFormat="1" ht="13" x14ac:dyDescent="0.15"/>
    <row r="4962" customFormat="1" ht="13" x14ac:dyDescent="0.15"/>
    <row r="4963" customFormat="1" ht="13" x14ac:dyDescent="0.15"/>
    <row r="4964" customFormat="1" ht="13" x14ac:dyDescent="0.15"/>
    <row r="4965" customFormat="1" ht="13" x14ac:dyDescent="0.15"/>
    <row r="4966" customFormat="1" ht="13" x14ac:dyDescent="0.15"/>
    <row r="4967" customFormat="1" ht="13" x14ac:dyDescent="0.15"/>
    <row r="4968" customFormat="1" ht="13" x14ac:dyDescent="0.15"/>
    <row r="4969" customFormat="1" ht="13" x14ac:dyDescent="0.15"/>
    <row r="4970" customFormat="1" ht="13" x14ac:dyDescent="0.15"/>
    <row r="4971" customFormat="1" ht="13" x14ac:dyDescent="0.15"/>
    <row r="4972" customFormat="1" ht="13" x14ac:dyDescent="0.15"/>
    <row r="4973" customFormat="1" ht="13" x14ac:dyDescent="0.15"/>
    <row r="4974" customFormat="1" ht="13" x14ac:dyDescent="0.15"/>
    <row r="4975" customFormat="1" ht="13" x14ac:dyDescent="0.15"/>
    <row r="4976" customFormat="1" ht="13" x14ac:dyDescent="0.15"/>
    <row r="4977" customFormat="1" ht="13" x14ac:dyDescent="0.15"/>
    <row r="4978" customFormat="1" ht="13" x14ac:dyDescent="0.15"/>
    <row r="4979" customFormat="1" ht="13" x14ac:dyDescent="0.15"/>
    <row r="4980" customFormat="1" ht="13" x14ac:dyDescent="0.15"/>
    <row r="4981" customFormat="1" ht="13" x14ac:dyDescent="0.15"/>
    <row r="4982" customFormat="1" ht="13" x14ac:dyDescent="0.15"/>
    <row r="4983" customFormat="1" ht="13" x14ac:dyDescent="0.15"/>
    <row r="4984" customFormat="1" ht="13" x14ac:dyDescent="0.15"/>
    <row r="4985" customFormat="1" ht="13" x14ac:dyDescent="0.15"/>
    <row r="4986" customFormat="1" ht="13" x14ac:dyDescent="0.15"/>
    <row r="4987" customFormat="1" ht="13" x14ac:dyDescent="0.15"/>
    <row r="4988" customFormat="1" ht="13" x14ac:dyDescent="0.15"/>
    <row r="4989" customFormat="1" ht="13" x14ac:dyDescent="0.15"/>
    <row r="4990" customFormat="1" ht="13" x14ac:dyDescent="0.15"/>
    <row r="4991" customFormat="1" ht="13" x14ac:dyDescent="0.15"/>
    <row r="4992" customFormat="1" ht="13" x14ac:dyDescent="0.15"/>
    <row r="4993" customFormat="1" ht="13" x14ac:dyDescent="0.15"/>
    <row r="4994" customFormat="1" ht="13" x14ac:dyDescent="0.15"/>
    <row r="4995" customFormat="1" ht="13" x14ac:dyDescent="0.15"/>
    <row r="4996" customFormat="1" ht="13" x14ac:dyDescent="0.15"/>
    <row r="4997" customFormat="1" ht="13" x14ac:dyDescent="0.15"/>
    <row r="4998" customFormat="1" ht="13" x14ac:dyDescent="0.15"/>
    <row r="4999" customFormat="1" ht="13" x14ac:dyDescent="0.15"/>
    <row r="5000" customFormat="1" ht="13" x14ac:dyDescent="0.15"/>
    <row r="5001" customFormat="1" ht="13" x14ac:dyDescent="0.15"/>
    <row r="5002" customFormat="1" ht="13" x14ac:dyDescent="0.15"/>
    <row r="5003" customFormat="1" ht="13" x14ac:dyDescent="0.15"/>
    <row r="5004" customFormat="1" ht="13" x14ac:dyDescent="0.15"/>
    <row r="5005" customFormat="1" ht="13" x14ac:dyDescent="0.15"/>
    <row r="5006" customFormat="1" ht="13" x14ac:dyDescent="0.15"/>
    <row r="5007" customFormat="1" ht="13" x14ac:dyDescent="0.15"/>
    <row r="5008" customFormat="1" ht="13" x14ac:dyDescent="0.15"/>
    <row r="5009" customFormat="1" ht="13" x14ac:dyDescent="0.15"/>
    <row r="5010" customFormat="1" ht="13" x14ac:dyDescent="0.15"/>
    <row r="5011" customFormat="1" ht="13" x14ac:dyDescent="0.15"/>
    <row r="5012" customFormat="1" ht="13" x14ac:dyDescent="0.15"/>
    <row r="5013" customFormat="1" ht="13" x14ac:dyDescent="0.15"/>
    <row r="5014" customFormat="1" ht="13" x14ac:dyDescent="0.15"/>
    <row r="5015" customFormat="1" ht="13" x14ac:dyDescent="0.15"/>
    <row r="5016" customFormat="1" ht="13" x14ac:dyDescent="0.15"/>
    <row r="5017" customFormat="1" ht="13" x14ac:dyDescent="0.15"/>
    <row r="5018" customFormat="1" ht="13" x14ac:dyDescent="0.15"/>
    <row r="5019" customFormat="1" ht="13" x14ac:dyDescent="0.15"/>
    <row r="5020" customFormat="1" ht="13" x14ac:dyDescent="0.15"/>
    <row r="5021" customFormat="1" ht="13" x14ac:dyDescent="0.15"/>
    <row r="5022" customFormat="1" ht="13" x14ac:dyDescent="0.15"/>
    <row r="5023" customFormat="1" ht="13" x14ac:dyDescent="0.15"/>
    <row r="5024" customFormat="1" ht="13" x14ac:dyDescent="0.15"/>
    <row r="5025" customFormat="1" ht="13" x14ac:dyDescent="0.15"/>
    <row r="5026" customFormat="1" ht="13" x14ac:dyDescent="0.15"/>
    <row r="5027" customFormat="1" ht="13" x14ac:dyDescent="0.15"/>
    <row r="5028" customFormat="1" ht="13" x14ac:dyDescent="0.15"/>
    <row r="5029" customFormat="1" ht="13" x14ac:dyDescent="0.15"/>
    <row r="5030" customFormat="1" ht="13" x14ac:dyDescent="0.15"/>
    <row r="5031" customFormat="1" ht="13" x14ac:dyDescent="0.15"/>
    <row r="5032" customFormat="1" ht="13" x14ac:dyDescent="0.15"/>
    <row r="5033" customFormat="1" ht="13" x14ac:dyDescent="0.15"/>
    <row r="5034" customFormat="1" ht="13" x14ac:dyDescent="0.15"/>
    <row r="5035" customFormat="1" ht="13" x14ac:dyDescent="0.15"/>
    <row r="5036" customFormat="1" ht="13" x14ac:dyDescent="0.15"/>
    <row r="5037" customFormat="1" ht="13" x14ac:dyDescent="0.15"/>
    <row r="5038" customFormat="1" ht="13" x14ac:dyDescent="0.15"/>
    <row r="5039" customFormat="1" ht="13" x14ac:dyDescent="0.15"/>
    <row r="5040" customFormat="1" ht="13" x14ac:dyDescent="0.15"/>
    <row r="5041" customFormat="1" ht="13" x14ac:dyDescent="0.15"/>
    <row r="5042" customFormat="1" ht="13" x14ac:dyDescent="0.15"/>
    <row r="5043" customFormat="1" ht="13" x14ac:dyDescent="0.15"/>
    <row r="5044" customFormat="1" ht="13" x14ac:dyDescent="0.15"/>
    <row r="5045" customFormat="1" ht="13" x14ac:dyDescent="0.15"/>
    <row r="5046" customFormat="1" ht="13" x14ac:dyDescent="0.15"/>
    <row r="5047" customFormat="1" ht="13" x14ac:dyDescent="0.15"/>
    <row r="5048" customFormat="1" ht="13" x14ac:dyDescent="0.15"/>
    <row r="5049" customFormat="1" ht="13" x14ac:dyDescent="0.15"/>
    <row r="5050" customFormat="1" ht="13" x14ac:dyDescent="0.15"/>
    <row r="5051" customFormat="1" ht="13" x14ac:dyDescent="0.15"/>
    <row r="5052" customFormat="1" ht="13" x14ac:dyDescent="0.15"/>
    <row r="5053" customFormat="1" ht="13" x14ac:dyDescent="0.15"/>
    <row r="5054" customFormat="1" ht="13" x14ac:dyDescent="0.15"/>
    <row r="5055" customFormat="1" ht="13" x14ac:dyDescent="0.15"/>
    <row r="5056" customFormat="1" ht="13" x14ac:dyDescent="0.15"/>
    <row r="5057" customFormat="1" ht="13" x14ac:dyDescent="0.15"/>
    <row r="5058" customFormat="1" ht="13" x14ac:dyDescent="0.15"/>
    <row r="5059" customFormat="1" ht="13" x14ac:dyDescent="0.15"/>
    <row r="5060" customFormat="1" ht="13" x14ac:dyDescent="0.15"/>
    <row r="5061" customFormat="1" ht="13" x14ac:dyDescent="0.15"/>
    <row r="5062" customFormat="1" ht="13" x14ac:dyDescent="0.15"/>
    <row r="5063" customFormat="1" ht="13" x14ac:dyDescent="0.15"/>
    <row r="5064" customFormat="1" ht="13" x14ac:dyDescent="0.15"/>
    <row r="5065" customFormat="1" ht="13" x14ac:dyDescent="0.15"/>
    <row r="5066" customFormat="1" ht="13" x14ac:dyDescent="0.15"/>
    <row r="5067" customFormat="1" ht="13" x14ac:dyDescent="0.15"/>
    <row r="5068" customFormat="1" ht="13" x14ac:dyDescent="0.15"/>
    <row r="5069" customFormat="1" ht="13" x14ac:dyDescent="0.15"/>
    <row r="5070" customFormat="1" ht="13" x14ac:dyDescent="0.15"/>
    <row r="5071" customFormat="1" ht="13" x14ac:dyDescent="0.15"/>
    <row r="5072" customFormat="1" ht="13" x14ac:dyDescent="0.15"/>
    <row r="5073" customFormat="1" ht="13" x14ac:dyDescent="0.15"/>
    <row r="5074" customFormat="1" ht="13" x14ac:dyDescent="0.15"/>
    <row r="5075" customFormat="1" ht="13" x14ac:dyDescent="0.15"/>
    <row r="5076" customFormat="1" ht="13" x14ac:dyDescent="0.15"/>
    <row r="5077" customFormat="1" ht="13" x14ac:dyDescent="0.15"/>
    <row r="5078" customFormat="1" ht="13" x14ac:dyDescent="0.15"/>
    <row r="5079" customFormat="1" ht="13" x14ac:dyDescent="0.15"/>
    <row r="5080" customFormat="1" ht="13" x14ac:dyDescent="0.15"/>
    <row r="5081" customFormat="1" ht="13" x14ac:dyDescent="0.15"/>
    <row r="5082" customFormat="1" ht="13" x14ac:dyDescent="0.15"/>
    <row r="5083" customFormat="1" ht="13" x14ac:dyDescent="0.15"/>
    <row r="5084" customFormat="1" ht="13" x14ac:dyDescent="0.15"/>
    <row r="5085" customFormat="1" ht="13" x14ac:dyDescent="0.15"/>
    <row r="5086" customFormat="1" ht="13" x14ac:dyDescent="0.15"/>
    <row r="5087" customFormat="1" ht="13" x14ac:dyDescent="0.15"/>
    <row r="5088" customFormat="1" ht="13" x14ac:dyDescent="0.15"/>
    <row r="5089" customFormat="1" ht="13" x14ac:dyDescent="0.15"/>
    <row r="5090" customFormat="1" ht="13" x14ac:dyDescent="0.15"/>
    <row r="5091" customFormat="1" ht="13" x14ac:dyDescent="0.15"/>
    <row r="5092" customFormat="1" ht="13" x14ac:dyDescent="0.15"/>
    <row r="5093" customFormat="1" ht="13" x14ac:dyDescent="0.15"/>
    <row r="5094" customFormat="1" ht="13" x14ac:dyDescent="0.15"/>
    <row r="5095" customFormat="1" ht="13" x14ac:dyDescent="0.15"/>
    <row r="5096" customFormat="1" ht="13" x14ac:dyDescent="0.15"/>
    <row r="5097" customFormat="1" ht="13" x14ac:dyDescent="0.15"/>
    <row r="5098" customFormat="1" ht="13" x14ac:dyDescent="0.15"/>
    <row r="5099" customFormat="1" ht="13" x14ac:dyDescent="0.15"/>
    <row r="5100" customFormat="1" ht="13" x14ac:dyDescent="0.15"/>
    <row r="5101" customFormat="1" ht="13" x14ac:dyDescent="0.15"/>
    <row r="5102" customFormat="1" ht="13" x14ac:dyDescent="0.15"/>
    <row r="5103" customFormat="1" ht="13" x14ac:dyDescent="0.15"/>
    <row r="5104" customFormat="1" ht="13" x14ac:dyDescent="0.15"/>
    <row r="5105" customFormat="1" ht="13" x14ac:dyDescent="0.15"/>
    <row r="5106" customFormat="1" ht="13" x14ac:dyDescent="0.15"/>
    <row r="5107" customFormat="1" ht="13" x14ac:dyDescent="0.15"/>
    <row r="5108" customFormat="1" ht="13" x14ac:dyDescent="0.15"/>
    <row r="5109" customFormat="1" ht="13" x14ac:dyDescent="0.15"/>
    <row r="5110" customFormat="1" ht="13" x14ac:dyDescent="0.15"/>
    <row r="5111" customFormat="1" ht="13" x14ac:dyDescent="0.15"/>
    <row r="5112" customFormat="1" ht="13" x14ac:dyDescent="0.15"/>
    <row r="5113" customFormat="1" ht="13" x14ac:dyDescent="0.15"/>
    <row r="5114" customFormat="1" ht="13" x14ac:dyDescent="0.15"/>
    <row r="5115" customFormat="1" ht="13" x14ac:dyDescent="0.15"/>
    <row r="5116" customFormat="1" ht="13" x14ac:dyDescent="0.15"/>
    <row r="5117" customFormat="1" ht="13" x14ac:dyDescent="0.15"/>
    <row r="5118" customFormat="1" ht="13" x14ac:dyDescent="0.15"/>
    <row r="5119" customFormat="1" ht="13" x14ac:dyDescent="0.15"/>
    <row r="5120" customFormat="1" ht="13" x14ac:dyDescent="0.15"/>
    <row r="5121" customFormat="1" ht="13" x14ac:dyDescent="0.15"/>
    <row r="5122" customFormat="1" ht="13" x14ac:dyDescent="0.15"/>
    <row r="5123" customFormat="1" ht="13" x14ac:dyDescent="0.15"/>
    <row r="5124" customFormat="1" ht="13" x14ac:dyDescent="0.15"/>
    <row r="5125" customFormat="1" ht="13" x14ac:dyDescent="0.15"/>
    <row r="5126" customFormat="1" ht="13" x14ac:dyDescent="0.15"/>
    <row r="5127" customFormat="1" ht="13" x14ac:dyDescent="0.15"/>
    <row r="5128" customFormat="1" ht="13" x14ac:dyDescent="0.15"/>
    <row r="5129" customFormat="1" ht="13" x14ac:dyDescent="0.15"/>
    <row r="5130" customFormat="1" ht="13" x14ac:dyDescent="0.15"/>
    <row r="5131" customFormat="1" ht="13" x14ac:dyDescent="0.15"/>
    <row r="5132" customFormat="1" ht="13" x14ac:dyDescent="0.15"/>
    <row r="5133" customFormat="1" ht="13" x14ac:dyDescent="0.15"/>
    <row r="5134" customFormat="1" ht="13" x14ac:dyDescent="0.15"/>
    <row r="5135" customFormat="1" ht="13" x14ac:dyDescent="0.15"/>
    <row r="5136" customFormat="1" ht="13" x14ac:dyDescent="0.15"/>
    <row r="5137" customFormat="1" ht="13" x14ac:dyDescent="0.15"/>
    <row r="5138" customFormat="1" ht="13" x14ac:dyDescent="0.15"/>
    <row r="5139" customFormat="1" ht="13" x14ac:dyDescent="0.15"/>
    <row r="5140" customFormat="1" ht="13" x14ac:dyDescent="0.15"/>
    <row r="5141" customFormat="1" ht="13" x14ac:dyDescent="0.15"/>
    <row r="5142" customFormat="1" ht="13" x14ac:dyDescent="0.15"/>
    <row r="5143" customFormat="1" ht="13" x14ac:dyDescent="0.15"/>
    <row r="5144" customFormat="1" ht="13" x14ac:dyDescent="0.15"/>
    <row r="5145" customFormat="1" ht="13" x14ac:dyDescent="0.15"/>
    <row r="5146" customFormat="1" ht="13" x14ac:dyDescent="0.15"/>
    <row r="5147" customFormat="1" ht="13" x14ac:dyDescent="0.15"/>
    <row r="5148" customFormat="1" ht="13" x14ac:dyDescent="0.15"/>
    <row r="5149" customFormat="1" ht="13" x14ac:dyDescent="0.15"/>
    <row r="5150" customFormat="1" ht="13" x14ac:dyDescent="0.15"/>
    <row r="5151" customFormat="1" ht="13" x14ac:dyDescent="0.15"/>
    <row r="5152" customFormat="1" ht="13" x14ac:dyDescent="0.15"/>
    <row r="5153" customFormat="1" ht="13" x14ac:dyDescent="0.15"/>
    <row r="5154" customFormat="1" ht="13" x14ac:dyDescent="0.15"/>
    <row r="5155" customFormat="1" ht="13" x14ac:dyDescent="0.15"/>
    <row r="5156" customFormat="1" ht="13" x14ac:dyDescent="0.15"/>
    <row r="5157" customFormat="1" ht="13" x14ac:dyDescent="0.15"/>
    <row r="5158" customFormat="1" ht="13" x14ac:dyDescent="0.15"/>
    <row r="5159" customFormat="1" ht="13" x14ac:dyDescent="0.15"/>
    <row r="5160" customFormat="1" ht="13" x14ac:dyDescent="0.15"/>
    <row r="5161" customFormat="1" ht="13" x14ac:dyDescent="0.15"/>
    <row r="5162" customFormat="1" ht="13" x14ac:dyDescent="0.15"/>
    <row r="5163" customFormat="1" ht="13" x14ac:dyDescent="0.15"/>
    <row r="5164" customFormat="1" ht="13" x14ac:dyDescent="0.15"/>
    <row r="5165" customFormat="1" ht="13" x14ac:dyDescent="0.15"/>
    <row r="5166" customFormat="1" ht="13" x14ac:dyDescent="0.15"/>
    <row r="5167" customFormat="1" ht="13" x14ac:dyDescent="0.15"/>
    <row r="5168" customFormat="1" ht="13" x14ac:dyDescent="0.15"/>
    <row r="5169" customFormat="1" ht="13" x14ac:dyDescent="0.15"/>
    <row r="5170" customFormat="1" ht="13" x14ac:dyDescent="0.15"/>
    <row r="5171" customFormat="1" ht="13" x14ac:dyDescent="0.15"/>
    <row r="5172" customFormat="1" ht="13" x14ac:dyDescent="0.15"/>
    <row r="5173" customFormat="1" ht="13" x14ac:dyDescent="0.15"/>
    <row r="5174" customFormat="1" ht="13" x14ac:dyDescent="0.15"/>
    <row r="5175" customFormat="1" ht="13" x14ac:dyDescent="0.15"/>
    <row r="5176" customFormat="1" ht="13" x14ac:dyDescent="0.15"/>
    <row r="5177" customFormat="1" ht="13" x14ac:dyDescent="0.15"/>
    <row r="5178" customFormat="1" ht="13" x14ac:dyDescent="0.15"/>
    <row r="5179" customFormat="1" ht="13" x14ac:dyDescent="0.15"/>
    <row r="5180" customFormat="1" ht="13" x14ac:dyDescent="0.15"/>
    <row r="5181" customFormat="1" ht="13" x14ac:dyDescent="0.15"/>
    <row r="5182" customFormat="1" ht="13" x14ac:dyDescent="0.15"/>
    <row r="5183" customFormat="1" ht="13" x14ac:dyDescent="0.15"/>
    <row r="5184" customFormat="1" ht="13" x14ac:dyDescent="0.15"/>
    <row r="5185" customFormat="1" ht="13" x14ac:dyDescent="0.15"/>
    <row r="5186" customFormat="1" ht="13" x14ac:dyDescent="0.15"/>
    <row r="5187" customFormat="1" ht="13" x14ac:dyDescent="0.15"/>
    <row r="5188" customFormat="1" ht="13" x14ac:dyDescent="0.15"/>
    <row r="5189" customFormat="1" ht="13" x14ac:dyDescent="0.15"/>
    <row r="5190" customFormat="1" ht="13" x14ac:dyDescent="0.15"/>
    <row r="5191" customFormat="1" ht="13" x14ac:dyDescent="0.15"/>
    <row r="5192" customFormat="1" ht="13" x14ac:dyDescent="0.15"/>
    <row r="5193" customFormat="1" ht="13" x14ac:dyDescent="0.15"/>
    <row r="5194" customFormat="1" ht="13" x14ac:dyDescent="0.15"/>
    <row r="5195" customFormat="1" ht="13" x14ac:dyDescent="0.15"/>
    <row r="5196" customFormat="1" ht="13" x14ac:dyDescent="0.15"/>
    <row r="5197" customFormat="1" ht="13" x14ac:dyDescent="0.15"/>
    <row r="5198" customFormat="1" ht="13" x14ac:dyDescent="0.15"/>
    <row r="5199" customFormat="1" ht="13" x14ac:dyDescent="0.15"/>
    <row r="5200" customFormat="1" ht="13" x14ac:dyDescent="0.15"/>
    <row r="5201" customFormat="1" ht="13" x14ac:dyDescent="0.15"/>
    <row r="5202" customFormat="1" ht="13" x14ac:dyDescent="0.15"/>
    <row r="5203" customFormat="1" ht="13" x14ac:dyDescent="0.15"/>
    <row r="5204" customFormat="1" ht="13" x14ac:dyDescent="0.15"/>
    <row r="5205" customFormat="1" ht="13" x14ac:dyDescent="0.15"/>
    <row r="5206" customFormat="1" ht="13" x14ac:dyDescent="0.15"/>
    <row r="5207" customFormat="1" ht="13" x14ac:dyDescent="0.15"/>
    <row r="5208" customFormat="1" ht="13" x14ac:dyDescent="0.15"/>
    <row r="5209" customFormat="1" ht="13" x14ac:dyDescent="0.15"/>
    <row r="5210" customFormat="1" ht="13" x14ac:dyDescent="0.15"/>
    <row r="5211" customFormat="1" ht="13" x14ac:dyDescent="0.15"/>
    <row r="5212" customFormat="1" ht="13" x14ac:dyDescent="0.15"/>
    <row r="5213" customFormat="1" ht="13" x14ac:dyDescent="0.15"/>
    <row r="5214" customFormat="1" ht="13" x14ac:dyDescent="0.15"/>
    <row r="5215" customFormat="1" ht="13" x14ac:dyDescent="0.15"/>
    <row r="5216" customFormat="1" ht="13" x14ac:dyDescent="0.15"/>
    <row r="5217" customFormat="1" ht="13" x14ac:dyDescent="0.15"/>
    <row r="5218" customFormat="1" ht="13" x14ac:dyDescent="0.15"/>
    <row r="5219" customFormat="1" ht="13" x14ac:dyDescent="0.15"/>
    <row r="5220" customFormat="1" ht="13" x14ac:dyDescent="0.15"/>
    <row r="5221" customFormat="1" ht="13" x14ac:dyDescent="0.15"/>
    <row r="5222" customFormat="1" ht="13" x14ac:dyDescent="0.15"/>
    <row r="5223" customFormat="1" ht="13" x14ac:dyDescent="0.15"/>
    <row r="5224" customFormat="1" ht="13" x14ac:dyDescent="0.15"/>
    <row r="5225" customFormat="1" ht="13" x14ac:dyDescent="0.15"/>
    <row r="5226" customFormat="1" ht="13" x14ac:dyDescent="0.15"/>
    <row r="5227" customFormat="1" ht="13" x14ac:dyDescent="0.15"/>
    <row r="5228" customFormat="1" ht="13" x14ac:dyDescent="0.15"/>
    <row r="5229" customFormat="1" ht="13" x14ac:dyDescent="0.15"/>
    <row r="5230" customFormat="1" ht="13" x14ac:dyDescent="0.15"/>
    <row r="5231" customFormat="1" ht="13" x14ac:dyDescent="0.15"/>
    <row r="5232" customFormat="1" ht="13" x14ac:dyDescent="0.15"/>
    <row r="5233" customFormat="1" ht="13" x14ac:dyDescent="0.15"/>
    <row r="5234" customFormat="1" ht="13" x14ac:dyDescent="0.15"/>
    <row r="5235" customFormat="1" ht="13" x14ac:dyDescent="0.15"/>
    <row r="5236" customFormat="1" ht="13" x14ac:dyDescent="0.15"/>
    <row r="5237" customFormat="1" ht="13" x14ac:dyDescent="0.15"/>
    <row r="5238" customFormat="1" ht="13" x14ac:dyDescent="0.15"/>
    <row r="5239" customFormat="1" ht="13" x14ac:dyDescent="0.15"/>
    <row r="5240" customFormat="1" ht="13" x14ac:dyDescent="0.15"/>
    <row r="5241" customFormat="1" ht="13" x14ac:dyDescent="0.15"/>
    <row r="5242" customFormat="1" ht="13" x14ac:dyDescent="0.15"/>
    <row r="5243" customFormat="1" ht="13" x14ac:dyDescent="0.15"/>
    <row r="5244" customFormat="1" ht="13" x14ac:dyDescent="0.15"/>
    <row r="5245" customFormat="1" ht="13" x14ac:dyDescent="0.15"/>
    <row r="5246" customFormat="1" ht="13" x14ac:dyDescent="0.15"/>
    <row r="5247" customFormat="1" ht="13" x14ac:dyDescent="0.15"/>
    <row r="5248" customFormat="1" ht="13" x14ac:dyDescent="0.15"/>
    <row r="5249" customFormat="1" ht="13" x14ac:dyDescent="0.15"/>
    <row r="5250" customFormat="1" ht="13" x14ac:dyDescent="0.15"/>
    <row r="5251" customFormat="1" ht="13" x14ac:dyDescent="0.15"/>
    <row r="5252" customFormat="1" ht="13" x14ac:dyDescent="0.15"/>
    <row r="5253" customFormat="1" ht="13" x14ac:dyDescent="0.15"/>
    <row r="5254" customFormat="1" ht="13" x14ac:dyDescent="0.15"/>
    <row r="5255" customFormat="1" ht="13" x14ac:dyDescent="0.15"/>
    <row r="5256" customFormat="1" ht="13" x14ac:dyDescent="0.15"/>
    <row r="5257" customFormat="1" ht="13" x14ac:dyDescent="0.15"/>
    <row r="5258" customFormat="1" ht="13" x14ac:dyDescent="0.15"/>
    <row r="5259" customFormat="1" ht="13" x14ac:dyDescent="0.15"/>
    <row r="5260" customFormat="1" ht="13" x14ac:dyDescent="0.15"/>
    <row r="5261" customFormat="1" ht="13" x14ac:dyDescent="0.15"/>
    <row r="5262" customFormat="1" ht="13" x14ac:dyDescent="0.15"/>
    <row r="5263" customFormat="1" ht="13" x14ac:dyDescent="0.15"/>
    <row r="5264" customFormat="1" ht="13" x14ac:dyDescent="0.15"/>
    <row r="5265" customFormat="1" ht="13" x14ac:dyDescent="0.15"/>
    <row r="5266" customFormat="1" ht="13" x14ac:dyDescent="0.15"/>
    <row r="5267" customFormat="1" ht="13" x14ac:dyDescent="0.15"/>
    <row r="5268" customFormat="1" ht="13" x14ac:dyDescent="0.15"/>
    <row r="5269" customFormat="1" ht="13" x14ac:dyDescent="0.15"/>
    <row r="5270" customFormat="1" ht="13" x14ac:dyDescent="0.15"/>
    <row r="5271" customFormat="1" ht="13" x14ac:dyDescent="0.15"/>
    <row r="5272" customFormat="1" ht="13" x14ac:dyDescent="0.15"/>
    <row r="5273" customFormat="1" ht="13" x14ac:dyDescent="0.15"/>
    <row r="5274" customFormat="1" ht="13" x14ac:dyDescent="0.15"/>
    <row r="5275" customFormat="1" ht="13" x14ac:dyDescent="0.15"/>
    <row r="5276" customFormat="1" ht="13" x14ac:dyDescent="0.15"/>
    <row r="5277" customFormat="1" ht="13" x14ac:dyDescent="0.15"/>
    <row r="5278" customFormat="1" ht="13" x14ac:dyDescent="0.15"/>
    <row r="5279" customFormat="1" ht="13" x14ac:dyDescent="0.15"/>
    <row r="5280" customFormat="1" ht="13" x14ac:dyDescent="0.15"/>
    <row r="5281" customFormat="1" ht="13" x14ac:dyDescent="0.15"/>
    <row r="5282" customFormat="1" ht="13" x14ac:dyDescent="0.15"/>
    <row r="5283" customFormat="1" ht="13" x14ac:dyDescent="0.15"/>
    <row r="5284" customFormat="1" ht="13" x14ac:dyDescent="0.15"/>
    <row r="5285" customFormat="1" ht="13" x14ac:dyDescent="0.15"/>
    <row r="5286" customFormat="1" ht="13" x14ac:dyDescent="0.15"/>
    <row r="5287" customFormat="1" ht="13" x14ac:dyDescent="0.15"/>
    <row r="5288" customFormat="1" ht="13" x14ac:dyDescent="0.15"/>
    <row r="5289" customFormat="1" ht="13" x14ac:dyDescent="0.15"/>
    <row r="5290" customFormat="1" ht="13" x14ac:dyDescent="0.15"/>
    <row r="5291" customFormat="1" ht="13" x14ac:dyDescent="0.15"/>
    <row r="5292" customFormat="1" ht="13" x14ac:dyDescent="0.15"/>
    <row r="5293" customFormat="1" ht="13" x14ac:dyDescent="0.15"/>
    <row r="5294" customFormat="1" ht="13" x14ac:dyDescent="0.15"/>
    <row r="5295" customFormat="1" ht="13" x14ac:dyDescent="0.15"/>
    <row r="5296" customFormat="1" ht="13" x14ac:dyDescent="0.15"/>
    <row r="5297" customFormat="1" ht="13" x14ac:dyDescent="0.15"/>
    <row r="5298" customFormat="1" ht="13" x14ac:dyDescent="0.15"/>
    <row r="5299" customFormat="1" ht="13" x14ac:dyDescent="0.15"/>
    <row r="5300" customFormat="1" ht="13" x14ac:dyDescent="0.15"/>
    <row r="5301" customFormat="1" ht="13" x14ac:dyDescent="0.15"/>
    <row r="5302" customFormat="1" ht="13" x14ac:dyDescent="0.15"/>
    <row r="5303" customFormat="1" ht="13" x14ac:dyDescent="0.15"/>
    <row r="5304" customFormat="1" ht="13" x14ac:dyDescent="0.15"/>
    <row r="5305" customFormat="1" ht="13" x14ac:dyDescent="0.15"/>
    <row r="5306" customFormat="1" ht="13" x14ac:dyDescent="0.15"/>
    <row r="5307" customFormat="1" ht="13" x14ac:dyDescent="0.15"/>
    <row r="5308" customFormat="1" ht="13" x14ac:dyDescent="0.15"/>
    <row r="5309" customFormat="1" ht="13" x14ac:dyDescent="0.15"/>
    <row r="5310" customFormat="1" ht="13" x14ac:dyDescent="0.15"/>
    <row r="5311" customFormat="1" ht="13" x14ac:dyDescent="0.15"/>
    <row r="5312" customFormat="1" ht="13" x14ac:dyDescent="0.15"/>
    <row r="5313" customFormat="1" ht="13" x14ac:dyDescent="0.15"/>
    <row r="5314" customFormat="1" ht="13" x14ac:dyDescent="0.15"/>
    <row r="5315" customFormat="1" ht="13" x14ac:dyDescent="0.15"/>
    <row r="5316" customFormat="1" ht="13" x14ac:dyDescent="0.15"/>
    <row r="5317" customFormat="1" ht="13" x14ac:dyDescent="0.15"/>
    <row r="5318" customFormat="1" ht="13" x14ac:dyDescent="0.15"/>
    <row r="5319" customFormat="1" ht="13" x14ac:dyDescent="0.15"/>
    <row r="5320" customFormat="1" ht="13" x14ac:dyDescent="0.15"/>
    <row r="5321" customFormat="1" ht="13" x14ac:dyDescent="0.15"/>
    <row r="5322" customFormat="1" ht="13" x14ac:dyDescent="0.15"/>
    <row r="5323" customFormat="1" ht="13" x14ac:dyDescent="0.15"/>
    <row r="5324" customFormat="1" ht="13" x14ac:dyDescent="0.15"/>
    <row r="5325" customFormat="1" ht="13" x14ac:dyDescent="0.15"/>
    <row r="5326" customFormat="1" ht="13" x14ac:dyDescent="0.15"/>
    <row r="5327" customFormat="1" ht="13" x14ac:dyDescent="0.15"/>
    <row r="5328" customFormat="1" ht="13" x14ac:dyDescent="0.15"/>
    <row r="5329" customFormat="1" ht="13" x14ac:dyDescent="0.15"/>
    <row r="5330" customFormat="1" ht="13" x14ac:dyDescent="0.15"/>
    <row r="5331" customFormat="1" ht="13" x14ac:dyDescent="0.15"/>
    <row r="5332" customFormat="1" ht="13" x14ac:dyDescent="0.15"/>
    <row r="5333" customFormat="1" ht="13" x14ac:dyDescent="0.15"/>
    <row r="5334" customFormat="1" ht="13" x14ac:dyDescent="0.15"/>
    <row r="5335" customFormat="1" ht="13" x14ac:dyDescent="0.15"/>
    <row r="5336" customFormat="1" ht="13" x14ac:dyDescent="0.15"/>
    <row r="5337" customFormat="1" ht="13" x14ac:dyDescent="0.15"/>
    <row r="5338" customFormat="1" ht="13" x14ac:dyDescent="0.15"/>
    <row r="5339" customFormat="1" ht="13" x14ac:dyDescent="0.15"/>
    <row r="5340" customFormat="1" ht="13" x14ac:dyDescent="0.15"/>
    <row r="5341" customFormat="1" ht="13" x14ac:dyDescent="0.15"/>
    <row r="5342" customFormat="1" ht="13" x14ac:dyDescent="0.15"/>
    <row r="5343" customFormat="1" ht="13" x14ac:dyDescent="0.15"/>
    <row r="5344" customFormat="1" ht="13" x14ac:dyDescent="0.15"/>
    <row r="5345" customFormat="1" ht="13" x14ac:dyDescent="0.15"/>
    <row r="5346" customFormat="1" ht="13" x14ac:dyDescent="0.15"/>
    <row r="5347" customFormat="1" ht="13" x14ac:dyDescent="0.15"/>
    <row r="5348" customFormat="1" ht="13" x14ac:dyDescent="0.15"/>
    <row r="5349" customFormat="1" ht="13" x14ac:dyDescent="0.15"/>
    <row r="5350" customFormat="1" ht="13" x14ac:dyDescent="0.15"/>
    <row r="5351" customFormat="1" ht="13" x14ac:dyDescent="0.15"/>
    <row r="5352" customFormat="1" ht="13" x14ac:dyDescent="0.15"/>
    <row r="5353" customFormat="1" ht="13" x14ac:dyDescent="0.15"/>
    <row r="5354" customFormat="1" ht="13" x14ac:dyDescent="0.15"/>
    <row r="5355" customFormat="1" ht="13" x14ac:dyDescent="0.15"/>
    <row r="5356" customFormat="1" ht="13" x14ac:dyDescent="0.15"/>
    <row r="5357" customFormat="1" ht="13" x14ac:dyDescent="0.15"/>
    <row r="5358" customFormat="1" ht="13" x14ac:dyDescent="0.15"/>
    <row r="5359" customFormat="1" ht="13" x14ac:dyDescent="0.15"/>
    <row r="5360" customFormat="1" ht="13" x14ac:dyDescent="0.15"/>
    <row r="5361" customFormat="1" ht="13" x14ac:dyDescent="0.15"/>
    <row r="5362" customFormat="1" ht="13" x14ac:dyDescent="0.15"/>
    <row r="5363" customFormat="1" ht="13" x14ac:dyDescent="0.15"/>
    <row r="5364" customFormat="1" ht="13" x14ac:dyDescent="0.15"/>
    <row r="5365" customFormat="1" ht="13" x14ac:dyDescent="0.15"/>
    <row r="5366" customFormat="1" ht="13" x14ac:dyDescent="0.15"/>
    <row r="5367" customFormat="1" ht="13" x14ac:dyDescent="0.15"/>
    <row r="5368" customFormat="1" ht="13" x14ac:dyDescent="0.15"/>
    <row r="5369" customFormat="1" ht="13" x14ac:dyDescent="0.15"/>
    <row r="5370" customFormat="1" ht="13" x14ac:dyDescent="0.15"/>
    <row r="5371" customFormat="1" ht="13" x14ac:dyDescent="0.15"/>
    <row r="5372" customFormat="1" ht="13" x14ac:dyDescent="0.15"/>
    <row r="5373" customFormat="1" ht="13" x14ac:dyDescent="0.15"/>
    <row r="5374" customFormat="1" ht="13" x14ac:dyDescent="0.15"/>
    <row r="5375" customFormat="1" ht="13" x14ac:dyDescent="0.15"/>
    <row r="5376" customFormat="1" ht="13" x14ac:dyDescent="0.15"/>
    <row r="5377" customFormat="1" ht="13" x14ac:dyDescent="0.15"/>
    <row r="5378" customFormat="1" ht="13" x14ac:dyDescent="0.15"/>
    <row r="5379" customFormat="1" ht="13" x14ac:dyDescent="0.15"/>
    <row r="5380" customFormat="1" ht="13" x14ac:dyDescent="0.15"/>
    <row r="5381" customFormat="1" ht="13" x14ac:dyDescent="0.15"/>
    <row r="5382" customFormat="1" ht="13" x14ac:dyDescent="0.15"/>
    <row r="5383" customFormat="1" ht="13" x14ac:dyDescent="0.15"/>
    <row r="5384" customFormat="1" ht="13" x14ac:dyDescent="0.15"/>
    <row r="5385" customFormat="1" ht="13" x14ac:dyDescent="0.15"/>
    <row r="5386" customFormat="1" ht="13" x14ac:dyDescent="0.15"/>
    <row r="5387" customFormat="1" ht="13" x14ac:dyDescent="0.15"/>
    <row r="5388" customFormat="1" ht="13" x14ac:dyDescent="0.15"/>
    <row r="5389" customFormat="1" ht="13" x14ac:dyDescent="0.15"/>
    <row r="5390" customFormat="1" ht="13" x14ac:dyDescent="0.15"/>
    <row r="5391" customFormat="1" ht="13" x14ac:dyDescent="0.15"/>
    <row r="5392" customFormat="1" ht="13" x14ac:dyDescent="0.15"/>
    <row r="5393" customFormat="1" ht="13" x14ac:dyDescent="0.15"/>
    <row r="5394" customFormat="1" ht="13" x14ac:dyDescent="0.15"/>
    <row r="5395" customFormat="1" ht="13" x14ac:dyDescent="0.15"/>
    <row r="5396" customFormat="1" ht="13" x14ac:dyDescent="0.15"/>
    <row r="5397" customFormat="1" ht="13" x14ac:dyDescent="0.15"/>
    <row r="5398" customFormat="1" ht="13" x14ac:dyDescent="0.15"/>
    <row r="5399" customFormat="1" ht="13" x14ac:dyDescent="0.15"/>
    <row r="5400" customFormat="1" ht="13" x14ac:dyDescent="0.15"/>
    <row r="5401" customFormat="1" ht="13" x14ac:dyDescent="0.15"/>
    <row r="5402" customFormat="1" ht="13" x14ac:dyDescent="0.15"/>
    <row r="5403" customFormat="1" ht="13" x14ac:dyDescent="0.15"/>
    <row r="5404" customFormat="1" ht="13" x14ac:dyDescent="0.15"/>
    <row r="5405" customFormat="1" ht="13" x14ac:dyDescent="0.15"/>
    <row r="5406" customFormat="1" ht="13" x14ac:dyDescent="0.15"/>
    <row r="5407" customFormat="1" ht="13" x14ac:dyDescent="0.15"/>
    <row r="5408" customFormat="1" ht="13" x14ac:dyDescent="0.15"/>
    <row r="5409" customFormat="1" ht="13" x14ac:dyDescent="0.15"/>
    <row r="5410" customFormat="1" ht="13" x14ac:dyDescent="0.15"/>
    <row r="5411" customFormat="1" ht="13" x14ac:dyDescent="0.15"/>
    <row r="5412" customFormat="1" ht="13" x14ac:dyDescent="0.15"/>
    <row r="5413" customFormat="1" ht="13" x14ac:dyDescent="0.15"/>
    <row r="5414" customFormat="1" ht="13" x14ac:dyDescent="0.15"/>
    <row r="5415" customFormat="1" ht="13" x14ac:dyDescent="0.15"/>
    <row r="5416" customFormat="1" ht="13" x14ac:dyDescent="0.15"/>
    <row r="5417" customFormat="1" ht="13" x14ac:dyDescent="0.15"/>
    <row r="5418" customFormat="1" ht="13" x14ac:dyDescent="0.15"/>
    <row r="5419" customFormat="1" ht="13" x14ac:dyDescent="0.15"/>
    <row r="5420" customFormat="1" ht="13" x14ac:dyDescent="0.15"/>
    <row r="5421" customFormat="1" ht="13" x14ac:dyDescent="0.15"/>
    <row r="5422" customFormat="1" ht="13" x14ac:dyDescent="0.15"/>
    <row r="5423" customFormat="1" ht="13" x14ac:dyDescent="0.15"/>
    <row r="5424" customFormat="1" ht="13" x14ac:dyDescent="0.15"/>
    <row r="5425" customFormat="1" ht="13" x14ac:dyDescent="0.15"/>
    <row r="5426" customFormat="1" ht="13" x14ac:dyDescent="0.15"/>
    <row r="5427" customFormat="1" ht="13" x14ac:dyDescent="0.15"/>
    <row r="5428" customFormat="1" ht="13" x14ac:dyDescent="0.15"/>
    <row r="5429" customFormat="1" ht="13" x14ac:dyDescent="0.15"/>
    <row r="5430" customFormat="1" ht="13" x14ac:dyDescent="0.15"/>
    <row r="5431" customFormat="1" ht="13" x14ac:dyDescent="0.15"/>
    <row r="5432" customFormat="1" ht="13" x14ac:dyDescent="0.15"/>
    <row r="5433" customFormat="1" ht="13" x14ac:dyDescent="0.15"/>
    <row r="5434" customFormat="1" ht="13" x14ac:dyDescent="0.15"/>
    <row r="5435" customFormat="1" ht="13" x14ac:dyDescent="0.15"/>
    <row r="5436" customFormat="1" ht="13" x14ac:dyDescent="0.15"/>
    <row r="5437" customFormat="1" ht="13" x14ac:dyDescent="0.15"/>
    <row r="5438" customFormat="1" ht="13" x14ac:dyDescent="0.15"/>
    <row r="5439" customFormat="1" ht="13" x14ac:dyDescent="0.15"/>
    <row r="5440" customFormat="1" ht="13" x14ac:dyDescent="0.15"/>
    <row r="5441" customFormat="1" ht="13" x14ac:dyDescent="0.15"/>
    <row r="5442" customFormat="1" ht="13" x14ac:dyDescent="0.15"/>
    <row r="5443" customFormat="1" ht="13" x14ac:dyDescent="0.15"/>
    <row r="5444" customFormat="1" ht="13" x14ac:dyDescent="0.15"/>
    <row r="5445" customFormat="1" ht="13" x14ac:dyDescent="0.15"/>
    <row r="5446" customFormat="1" ht="13" x14ac:dyDescent="0.15"/>
    <row r="5447" customFormat="1" ht="13" x14ac:dyDescent="0.15"/>
    <row r="5448" customFormat="1" ht="13" x14ac:dyDescent="0.15"/>
    <row r="5449" customFormat="1" ht="13" x14ac:dyDescent="0.15"/>
    <row r="5450" customFormat="1" ht="13" x14ac:dyDescent="0.15"/>
    <row r="5451" customFormat="1" ht="13" x14ac:dyDescent="0.15"/>
    <row r="5452" customFormat="1" ht="13" x14ac:dyDescent="0.15"/>
    <row r="5453" customFormat="1" ht="13" x14ac:dyDescent="0.15"/>
    <row r="5454" customFormat="1" ht="13" x14ac:dyDescent="0.15"/>
    <row r="5455" customFormat="1" ht="13" x14ac:dyDescent="0.15"/>
    <row r="5456" customFormat="1" ht="13" x14ac:dyDescent="0.15"/>
    <row r="5457" customFormat="1" ht="13" x14ac:dyDescent="0.15"/>
    <row r="5458" customFormat="1" ht="13" x14ac:dyDescent="0.15"/>
    <row r="5459" customFormat="1" ht="13" x14ac:dyDescent="0.15"/>
    <row r="5460" customFormat="1" ht="13" x14ac:dyDescent="0.15"/>
    <row r="5461" customFormat="1" ht="13" x14ac:dyDescent="0.15"/>
    <row r="5462" customFormat="1" ht="13" x14ac:dyDescent="0.15"/>
    <row r="5463" customFormat="1" ht="13" x14ac:dyDescent="0.15"/>
    <row r="5464" customFormat="1" ht="13" x14ac:dyDescent="0.15"/>
    <row r="5465" customFormat="1" ht="13" x14ac:dyDescent="0.15"/>
    <row r="5466" customFormat="1" ht="13" x14ac:dyDescent="0.15"/>
    <row r="5467" customFormat="1" ht="13" x14ac:dyDescent="0.15"/>
    <row r="5468" customFormat="1" ht="13" x14ac:dyDescent="0.15"/>
    <row r="5469" customFormat="1" ht="13" x14ac:dyDescent="0.15"/>
    <row r="5470" customFormat="1" ht="13" x14ac:dyDescent="0.15"/>
    <row r="5471" customFormat="1" ht="13" x14ac:dyDescent="0.15"/>
    <row r="5472" customFormat="1" ht="13" x14ac:dyDescent="0.15"/>
    <row r="5473" customFormat="1" ht="13" x14ac:dyDescent="0.15"/>
    <row r="5474" customFormat="1" ht="13" x14ac:dyDescent="0.15"/>
    <row r="5475" customFormat="1" ht="13" x14ac:dyDescent="0.15"/>
    <row r="5476" customFormat="1" ht="13" x14ac:dyDescent="0.15"/>
    <row r="5477" customFormat="1" ht="13" x14ac:dyDescent="0.15"/>
    <row r="5478" customFormat="1" ht="13" x14ac:dyDescent="0.15"/>
    <row r="5479" customFormat="1" ht="13" x14ac:dyDescent="0.15"/>
    <row r="5480" customFormat="1" ht="13" x14ac:dyDescent="0.15"/>
    <row r="5481" customFormat="1" ht="13" x14ac:dyDescent="0.15"/>
    <row r="5482" customFormat="1" ht="13" x14ac:dyDescent="0.15"/>
    <row r="5483" customFormat="1" ht="13" x14ac:dyDescent="0.15"/>
    <row r="5484" customFormat="1" ht="13" x14ac:dyDescent="0.15"/>
    <row r="5485" customFormat="1" ht="13" x14ac:dyDescent="0.15"/>
    <row r="5486" customFormat="1" ht="13" x14ac:dyDescent="0.15"/>
    <row r="5487" customFormat="1" ht="13" x14ac:dyDescent="0.15"/>
    <row r="5488" customFormat="1" ht="13" x14ac:dyDescent="0.15"/>
    <row r="5489" customFormat="1" ht="13" x14ac:dyDescent="0.15"/>
    <row r="5490" customFormat="1" ht="13" x14ac:dyDescent="0.15"/>
    <row r="5491" customFormat="1" ht="13" x14ac:dyDescent="0.15"/>
    <row r="5492" customFormat="1" ht="13" x14ac:dyDescent="0.15"/>
    <row r="5493" customFormat="1" ht="13" x14ac:dyDescent="0.15"/>
    <row r="5494" customFormat="1" ht="13" x14ac:dyDescent="0.15"/>
    <row r="5495" customFormat="1" ht="13" x14ac:dyDescent="0.15"/>
    <row r="5496" customFormat="1" ht="13" x14ac:dyDescent="0.15"/>
    <row r="5497" customFormat="1" ht="13" x14ac:dyDescent="0.15"/>
    <row r="5498" customFormat="1" ht="13" x14ac:dyDescent="0.15"/>
    <row r="5499" customFormat="1" ht="13" x14ac:dyDescent="0.15"/>
    <row r="5500" customFormat="1" ht="13" x14ac:dyDescent="0.15"/>
    <row r="5501" customFormat="1" ht="13" x14ac:dyDescent="0.15"/>
    <row r="5502" customFormat="1" ht="13" x14ac:dyDescent="0.15"/>
    <row r="5503" customFormat="1" ht="13" x14ac:dyDescent="0.15"/>
    <row r="5504" customFormat="1" ht="13" x14ac:dyDescent="0.15"/>
    <row r="5505" customFormat="1" ht="13" x14ac:dyDescent="0.15"/>
    <row r="5506" customFormat="1" ht="13" x14ac:dyDescent="0.15"/>
    <row r="5507" customFormat="1" ht="13" x14ac:dyDescent="0.15"/>
    <row r="5508" customFormat="1" ht="13" x14ac:dyDescent="0.15"/>
    <row r="5509" customFormat="1" ht="13" x14ac:dyDescent="0.15"/>
    <row r="5510" customFormat="1" ht="13" x14ac:dyDescent="0.15"/>
    <row r="5511" customFormat="1" ht="13" x14ac:dyDescent="0.15"/>
    <row r="5512" customFormat="1" ht="13" x14ac:dyDescent="0.15"/>
    <row r="5513" customFormat="1" ht="13" x14ac:dyDescent="0.15"/>
    <row r="5514" customFormat="1" ht="13" x14ac:dyDescent="0.15"/>
    <row r="5515" customFormat="1" ht="13" x14ac:dyDescent="0.15"/>
    <row r="5516" customFormat="1" ht="13" x14ac:dyDescent="0.15"/>
    <row r="5517" customFormat="1" ht="13" x14ac:dyDescent="0.15"/>
    <row r="5518" customFormat="1" ht="13" x14ac:dyDescent="0.15"/>
    <row r="5519" customFormat="1" ht="13" x14ac:dyDescent="0.15"/>
    <row r="5520" customFormat="1" ht="13" x14ac:dyDescent="0.15"/>
    <row r="5521" customFormat="1" ht="13" x14ac:dyDescent="0.15"/>
    <row r="5522" customFormat="1" ht="13" x14ac:dyDescent="0.15"/>
    <row r="5523" customFormat="1" ht="13" x14ac:dyDescent="0.15"/>
    <row r="5524" customFormat="1" ht="13" x14ac:dyDescent="0.15"/>
    <row r="5525" customFormat="1" ht="13" x14ac:dyDescent="0.15"/>
    <row r="5526" customFormat="1" ht="13" x14ac:dyDescent="0.15"/>
    <row r="5527" customFormat="1" ht="13" x14ac:dyDescent="0.15"/>
    <row r="5528" customFormat="1" ht="13" x14ac:dyDescent="0.15"/>
    <row r="5529" customFormat="1" ht="13" x14ac:dyDescent="0.15"/>
    <row r="5530" customFormat="1" ht="13" x14ac:dyDescent="0.15"/>
    <row r="5531" customFormat="1" ht="13" x14ac:dyDescent="0.15"/>
    <row r="5532" customFormat="1" ht="13" x14ac:dyDescent="0.15"/>
    <row r="5533" customFormat="1" ht="13" x14ac:dyDescent="0.15"/>
    <row r="5534" customFormat="1" ht="13" x14ac:dyDescent="0.15"/>
    <row r="5535" customFormat="1" ht="13" x14ac:dyDescent="0.15"/>
    <row r="5536" customFormat="1" ht="13" x14ac:dyDescent="0.15"/>
    <row r="5537" customFormat="1" ht="13" x14ac:dyDescent="0.15"/>
    <row r="5538" customFormat="1" ht="13" x14ac:dyDescent="0.15"/>
    <row r="5539" customFormat="1" ht="13" x14ac:dyDescent="0.15"/>
    <row r="5540" customFormat="1" ht="13" x14ac:dyDescent="0.15"/>
    <row r="5541" customFormat="1" ht="13" x14ac:dyDescent="0.15"/>
    <row r="5542" customFormat="1" ht="13" x14ac:dyDescent="0.15"/>
    <row r="5543" customFormat="1" ht="13" x14ac:dyDescent="0.15"/>
    <row r="5544" customFormat="1" ht="13" x14ac:dyDescent="0.15"/>
    <row r="5545" customFormat="1" ht="13" x14ac:dyDescent="0.15"/>
    <row r="5546" customFormat="1" ht="13" x14ac:dyDescent="0.15"/>
    <row r="5547" customFormat="1" ht="13" x14ac:dyDescent="0.15"/>
    <row r="5548" customFormat="1" ht="13" x14ac:dyDescent="0.15"/>
    <row r="5549" customFormat="1" ht="13" x14ac:dyDescent="0.15"/>
    <row r="5550" customFormat="1" ht="13" x14ac:dyDescent="0.15"/>
    <row r="5551" customFormat="1" ht="13" x14ac:dyDescent="0.15"/>
    <row r="5552" customFormat="1" ht="13" x14ac:dyDescent="0.15"/>
    <row r="5553" customFormat="1" ht="13" x14ac:dyDescent="0.15"/>
    <row r="5554" customFormat="1" ht="13" x14ac:dyDescent="0.15"/>
    <row r="5555" customFormat="1" ht="13" x14ac:dyDescent="0.15"/>
    <row r="5556" customFormat="1" ht="13" x14ac:dyDescent="0.15"/>
    <row r="5557" customFormat="1" ht="13" x14ac:dyDescent="0.15"/>
    <row r="5558" customFormat="1" ht="13" x14ac:dyDescent="0.15"/>
    <row r="5559" customFormat="1" ht="13" x14ac:dyDescent="0.15"/>
    <row r="5560" customFormat="1" ht="13" x14ac:dyDescent="0.15"/>
    <row r="5561" customFormat="1" ht="13" x14ac:dyDescent="0.15"/>
    <row r="5562" customFormat="1" ht="13" x14ac:dyDescent="0.15"/>
    <row r="5563" customFormat="1" ht="13" x14ac:dyDescent="0.15"/>
    <row r="5564" customFormat="1" ht="13" x14ac:dyDescent="0.15"/>
    <row r="5565" customFormat="1" ht="13" x14ac:dyDescent="0.15"/>
    <row r="5566" customFormat="1" ht="13" x14ac:dyDescent="0.15"/>
    <row r="5567" customFormat="1" ht="13" x14ac:dyDescent="0.15"/>
    <row r="5568" customFormat="1" ht="13" x14ac:dyDescent="0.15"/>
    <row r="5569" customFormat="1" ht="13" x14ac:dyDescent="0.15"/>
    <row r="5570" customFormat="1" ht="13" x14ac:dyDescent="0.15"/>
    <row r="5571" customFormat="1" ht="13" x14ac:dyDescent="0.15"/>
    <row r="5572" customFormat="1" ht="13" x14ac:dyDescent="0.15"/>
    <row r="5573" customFormat="1" ht="13" x14ac:dyDescent="0.15"/>
    <row r="5574" customFormat="1" ht="13" x14ac:dyDescent="0.15"/>
    <row r="5575" customFormat="1" ht="13" x14ac:dyDescent="0.15"/>
    <row r="5576" customFormat="1" ht="13" x14ac:dyDescent="0.15"/>
    <row r="5577" customFormat="1" ht="13" x14ac:dyDescent="0.15"/>
    <row r="5578" customFormat="1" ht="13" x14ac:dyDescent="0.15"/>
    <row r="5579" customFormat="1" ht="13" x14ac:dyDescent="0.15"/>
    <row r="5580" customFormat="1" ht="13" x14ac:dyDescent="0.15"/>
    <row r="5581" customFormat="1" ht="13" x14ac:dyDescent="0.15"/>
    <row r="5582" customFormat="1" ht="13" x14ac:dyDescent="0.15"/>
    <row r="5583" customFormat="1" ht="13" x14ac:dyDescent="0.15"/>
    <row r="5584" customFormat="1" ht="13" x14ac:dyDescent="0.15"/>
    <row r="5585" customFormat="1" ht="13" x14ac:dyDescent="0.15"/>
    <row r="5586" customFormat="1" ht="13" x14ac:dyDescent="0.15"/>
    <row r="5587" customFormat="1" ht="13" x14ac:dyDescent="0.15"/>
    <row r="5588" customFormat="1" ht="13" x14ac:dyDescent="0.15"/>
    <row r="5589" customFormat="1" ht="13" x14ac:dyDescent="0.15"/>
    <row r="5590" customFormat="1" ht="13" x14ac:dyDescent="0.15"/>
    <row r="5591" customFormat="1" ht="13" x14ac:dyDescent="0.15"/>
    <row r="5592" customFormat="1" ht="13" x14ac:dyDescent="0.15"/>
    <row r="5593" customFormat="1" ht="13" x14ac:dyDescent="0.15"/>
    <row r="5594" customFormat="1" ht="13" x14ac:dyDescent="0.15"/>
    <row r="5595" customFormat="1" ht="13" x14ac:dyDescent="0.15"/>
    <row r="5596" customFormat="1" ht="13" x14ac:dyDescent="0.15"/>
    <row r="5597" customFormat="1" ht="13" x14ac:dyDescent="0.15"/>
    <row r="5598" customFormat="1" ht="13" x14ac:dyDescent="0.15"/>
    <row r="5599" customFormat="1" ht="13" x14ac:dyDescent="0.15"/>
    <row r="5600" customFormat="1" ht="13" x14ac:dyDescent="0.15"/>
    <row r="5601" customFormat="1" ht="13" x14ac:dyDescent="0.15"/>
    <row r="5602" customFormat="1" ht="13" x14ac:dyDescent="0.15"/>
    <row r="5603" customFormat="1" ht="13" x14ac:dyDescent="0.15"/>
    <row r="5604" customFormat="1" ht="13" x14ac:dyDescent="0.15"/>
    <row r="5605" customFormat="1" ht="13" x14ac:dyDescent="0.15"/>
    <row r="5606" customFormat="1" ht="13" x14ac:dyDescent="0.15"/>
    <row r="5607" customFormat="1" ht="13" x14ac:dyDescent="0.15"/>
    <row r="5608" customFormat="1" ht="13" x14ac:dyDescent="0.15"/>
    <row r="5609" customFormat="1" ht="13" x14ac:dyDescent="0.15"/>
    <row r="5610" customFormat="1" ht="13" x14ac:dyDescent="0.15"/>
    <row r="5611" customFormat="1" ht="13" x14ac:dyDescent="0.15"/>
    <row r="5612" customFormat="1" ht="13" x14ac:dyDescent="0.15"/>
    <row r="5613" customFormat="1" ht="13" x14ac:dyDescent="0.15"/>
    <row r="5614" customFormat="1" ht="13" x14ac:dyDescent="0.15"/>
    <row r="5615" customFormat="1" ht="13" x14ac:dyDescent="0.15"/>
    <row r="5616" customFormat="1" ht="13" x14ac:dyDescent="0.15"/>
    <row r="5617" customFormat="1" ht="13" x14ac:dyDescent="0.15"/>
    <row r="5618" customFormat="1" ht="13" x14ac:dyDescent="0.15"/>
    <row r="5619" customFormat="1" ht="13" x14ac:dyDescent="0.15"/>
    <row r="5620" customFormat="1" ht="13" x14ac:dyDescent="0.15"/>
    <row r="5621" customFormat="1" ht="13" x14ac:dyDescent="0.15"/>
    <row r="5622" customFormat="1" ht="13" x14ac:dyDescent="0.15"/>
    <row r="5623" customFormat="1" ht="13" x14ac:dyDescent="0.15"/>
    <row r="5624" customFormat="1" ht="13" x14ac:dyDescent="0.15"/>
    <row r="5625" customFormat="1" ht="13" x14ac:dyDescent="0.15"/>
    <row r="5626" customFormat="1" ht="13" x14ac:dyDescent="0.15"/>
    <row r="5627" customFormat="1" ht="13" x14ac:dyDescent="0.15"/>
    <row r="5628" customFormat="1" ht="13" x14ac:dyDescent="0.15"/>
    <row r="5629" customFormat="1" ht="13" x14ac:dyDescent="0.15"/>
    <row r="5630" customFormat="1" ht="13" x14ac:dyDescent="0.15"/>
    <row r="5631" customFormat="1" ht="13" x14ac:dyDescent="0.15"/>
    <row r="5632" customFormat="1" ht="13" x14ac:dyDescent="0.15"/>
    <row r="5633" customFormat="1" ht="13" x14ac:dyDescent="0.15"/>
    <row r="5634" customFormat="1" ht="13" x14ac:dyDescent="0.15"/>
    <row r="5635" customFormat="1" ht="13" x14ac:dyDescent="0.15"/>
    <row r="5636" customFormat="1" ht="13" x14ac:dyDescent="0.15"/>
    <row r="5637" customFormat="1" ht="13" x14ac:dyDescent="0.15"/>
    <row r="5638" customFormat="1" ht="13" x14ac:dyDescent="0.15"/>
    <row r="5639" customFormat="1" ht="13" x14ac:dyDescent="0.15"/>
    <row r="5640" customFormat="1" ht="13" x14ac:dyDescent="0.15"/>
    <row r="5641" customFormat="1" ht="13" x14ac:dyDescent="0.15"/>
    <row r="5642" customFormat="1" ht="13" x14ac:dyDescent="0.15"/>
    <row r="5643" customFormat="1" ht="13" x14ac:dyDescent="0.15"/>
    <row r="5644" customFormat="1" ht="13" x14ac:dyDescent="0.15"/>
    <row r="5645" customFormat="1" ht="13" x14ac:dyDescent="0.15"/>
    <row r="5646" customFormat="1" ht="13" x14ac:dyDescent="0.15"/>
    <row r="5647" customFormat="1" ht="13" x14ac:dyDescent="0.15"/>
    <row r="5648" customFormat="1" ht="13" x14ac:dyDescent="0.15"/>
    <row r="5649" customFormat="1" ht="13" x14ac:dyDescent="0.15"/>
    <row r="5650" customFormat="1" ht="13" x14ac:dyDescent="0.15"/>
    <row r="5651" customFormat="1" ht="13" x14ac:dyDescent="0.15"/>
    <row r="5652" customFormat="1" ht="13" x14ac:dyDescent="0.15"/>
    <row r="5653" customFormat="1" ht="13" x14ac:dyDescent="0.15"/>
    <row r="5654" customFormat="1" ht="13" x14ac:dyDescent="0.15"/>
    <row r="5655" customFormat="1" ht="13" x14ac:dyDescent="0.15"/>
    <row r="5656" customFormat="1" ht="13" x14ac:dyDescent="0.15"/>
    <row r="5657" customFormat="1" ht="13" x14ac:dyDescent="0.15"/>
    <row r="5658" customFormat="1" ht="13" x14ac:dyDescent="0.15"/>
    <row r="5659" customFormat="1" ht="13" x14ac:dyDescent="0.15"/>
    <row r="5660" customFormat="1" ht="13" x14ac:dyDescent="0.15"/>
    <row r="5661" customFormat="1" ht="13" x14ac:dyDescent="0.15"/>
    <row r="5662" customFormat="1" ht="13" x14ac:dyDescent="0.15"/>
    <row r="5663" customFormat="1" ht="13" x14ac:dyDescent="0.15"/>
    <row r="5664" customFormat="1" ht="13" x14ac:dyDescent="0.15"/>
    <row r="5665" customFormat="1" ht="13" x14ac:dyDescent="0.15"/>
    <row r="5666" customFormat="1" ht="13" x14ac:dyDescent="0.15"/>
    <row r="5667" customFormat="1" ht="13" x14ac:dyDescent="0.15"/>
    <row r="5668" customFormat="1" ht="13" x14ac:dyDescent="0.15"/>
    <row r="5669" customFormat="1" ht="13" x14ac:dyDescent="0.15"/>
    <row r="5670" customFormat="1" ht="13" x14ac:dyDescent="0.15"/>
    <row r="5671" customFormat="1" ht="13" x14ac:dyDescent="0.15"/>
    <row r="5672" customFormat="1" ht="13" x14ac:dyDescent="0.15"/>
    <row r="5673" customFormat="1" ht="13" x14ac:dyDescent="0.15"/>
    <row r="5674" customFormat="1" ht="13" x14ac:dyDescent="0.15"/>
    <row r="5675" customFormat="1" ht="13" x14ac:dyDescent="0.15"/>
    <row r="5676" customFormat="1" ht="13" x14ac:dyDescent="0.15"/>
    <row r="5677" customFormat="1" ht="13" x14ac:dyDescent="0.15"/>
    <row r="5678" customFormat="1" ht="13" x14ac:dyDescent="0.15"/>
    <row r="5679" customFormat="1" ht="13" x14ac:dyDescent="0.15"/>
    <row r="5680" customFormat="1" ht="13" x14ac:dyDescent="0.15"/>
    <row r="5681" customFormat="1" ht="13" x14ac:dyDescent="0.15"/>
    <row r="5682" customFormat="1" ht="13" x14ac:dyDescent="0.15"/>
    <row r="5683" customFormat="1" ht="13" x14ac:dyDescent="0.15"/>
    <row r="5684" customFormat="1" ht="13" x14ac:dyDescent="0.15"/>
    <row r="5685" customFormat="1" ht="13" x14ac:dyDescent="0.15"/>
    <row r="5686" customFormat="1" ht="13" x14ac:dyDescent="0.15"/>
    <row r="5687" customFormat="1" ht="13" x14ac:dyDescent="0.15"/>
    <row r="5688" customFormat="1" ht="13" x14ac:dyDescent="0.15"/>
    <row r="5689" customFormat="1" ht="13" x14ac:dyDescent="0.15"/>
    <row r="5690" customFormat="1" ht="13" x14ac:dyDescent="0.15"/>
    <row r="5691" customFormat="1" ht="13" x14ac:dyDescent="0.15"/>
    <row r="5692" customFormat="1" ht="13" x14ac:dyDescent="0.15"/>
    <row r="5693" customFormat="1" ht="13" x14ac:dyDescent="0.15"/>
    <row r="5694" customFormat="1" ht="13" x14ac:dyDescent="0.15"/>
    <row r="5695" customFormat="1" ht="13" x14ac:dyDescent="0.15"/>
    <row r="5696" customFormat="1" ht="13" x14ac:dyDescent="0.15"/>
    <row r="5697" customFormat="1" ht="13" x14ac:dyDescent="0.15"/>
    <row r="5698" customFormat="1" ht="13" x14ac:dyDescent="0.15"/>
    <row r="5699" customFormat="1" ht="13" x14ac:dyDescent="0.15"/>
    <row r="5700" customFormat="1" ht="13" x14ac:dyDescent="0.15"/>
    <row r="5701" customFormat="1" ht="13" x14ac:dyDescent="0.15"/>
    <row r="5702" customFormat="1" ht="13" x14ac:dyDescent="0.15"/>
    <row r="5703" customFormat="1" ht="13" x14ac:dyDescent="0.15"/>
    <row r="5704" customFormat="1" ht="13" x14ac:dyDescent="0.15"/>
    <row r="5705" customFormat="1" ht="13" x14ac:dyDescent="0.15"/>
    <row r="5706" customFormat="1" ht="13" x14ac:dyDescent="0.15"/>
    <row r="5707" customFormat="1" ht="13" x14ac:dyDescent="0.15"/>
    <row r="5708" customFormat="1" ht="13" x14ac:dyDescent="0.15"/>
    <row r="5709" customFormat="1" ht="13" x14ac:dyDescent="0.15"/>
    <row r="5710" customFormat="1" ht="13" x14ac:dyDescent="0.15"/>
    <row r="5711" customFormat="1" ht="13" x14ac:dyDescent="0.15"/>
    <row r="5712" customFormat="1" ht="13" x14ac:dyDescent="0.15"/>
    <row r="5713" customFormat="1" ht="13" x14ac:dyDescent="0.15"/>
    <row r="5714" customFormat="1" ht="13" x14ac:dyDescent="0.15"/>
    <row r="5715" customFormat="1" ht="13" x14ac:dyDescent="0.15"/>
    <row r="5716" customFormat="1" ht="13" x14ac:dyDescent="0.15"/>
    <row r="5717" customFormat="1" ht="13" x14ac:dyDescent="0.15"/>
    <row r="5718" customFormat="1" ht="13" x14ac:dyDescent="0.15"/>
    <row r="5719" customFormat="1" ht="13" x14ac:dyDescent="0.15"/>
    <row r="5720" customFormat="1" ht="13" x14ac:dyDescent="0.15"/>
    <row r="5721" customFormat="1" ht="13" x14ac:dyDescent="0.15"/>
    <row r="5722" customFormat="1" ht="13" x14ac:dyDescent="0.15"/>
    <row r="5723" customFormat="1" ht="13" x14ac:dyDescent="0.15"/>
    <row r="5724" customFormat="1" ht="13" x14ac:dyDescent="0.15"/>
    <row r="5725" customFormat="1" ht="13" x14ac:dyDescent="0.15"/>
    <row r="5726" customFormat="1" ht="13" x14ac:dyDescent="0.15"/>
    <row r="5727" customFormat="1" ht="13" x14ac:dyDescent="0.15"/>
    <row r="5728" customFormat="1" ht="13" x14ac:dyDescent="0.15"/>
    <row r="5729" customFormat="1" ht="13" x14ac:dyDescent="0.15"/>
    <row r="5730" customFormat="1" ht="13" x14ac:dyDescent="0.15"/>
    <row r="5731" customFormat="1" ht="13" x14ac:dyDescent="0.15"/>
    <row r="5732" customFormat="1" ht="13" x14ac:dyDescent="0.15"/>
    <row r="5733" customFormat="1" ht="13" x14ac:dyDescent="0.15"/>
    <row r="5734" customFormat="1" ht="13" x14ac:dyDescent="0.15"/>
    <row r="5735" customFormat="1" ht="13" x14ac:dyDescent="0.15"/>
    <row r="5736" customFormat="1" ht="13" x14ac:dyDescent="0.15"/>
    <row r="5737" customFormat="1" ht="13" x14ac:dyDescent="0.15"/>
    <row r="5738" customFormat="1" ht="13" x14ac:dyDescent="0.15"/>
    <row r="5739" customFormat="1" ht="13" x14ac:dyDescent="0.15"/>
    <row r="5740" customFormat="1" ht="13" x14ac:dyDescent="0.15"/>
    <row r="5741" customFormat="1" ht="13" x14ac:dyDescent="0.15"/>
    <row r="5742" customFormat="1" ht="13" x14ac:dyDescent="0.15"/>
    <row r="5743" customFormat="1" ht="13" x14ac:dyDescent="0.15"/>
    <row r="5744" customFormat="1" ht="13" x14ac:dyDescent="0.15"/>
    <row r="5745" customFormat="1" ht="13" x14ac:dyDescent="0.15"/>
    <row r="5746" customFormat="1" ht="13" x14ac:dyDescent="0.15"/>
    <row r="5747" customFormat="1" ht="13" x14ac:dyDescent="0.15"/>
    <row r="5748" customFormat="1" ht="13" x14ac:dyDescent="0.15"/>
    <row r="5749" customFormat="1" ht="13" x14ac:dyDescent="0.15"/>
    <row r="5750" customFormat="1" ht="13" x14ac:dyDescent="0.15"/>
    <row r="5751" customFormat="1" ht="13" x14ac:dyDescent="0.15"/>
    <row r="5752" customFormat="1" ht="13" x14ac:dyDescent="0.15"/>
    <row r="5753" customFormat="1" ht="13" x14ac:dyDescent="0.15"/>
    <row r="5754" customFormat="1" ht="13" x14ac:dyDescent="0.15"/>
    <row r="5755" customFormat="1" ht="13" x14ac:dyDescent="0.15"/>
    <row r="5756" customFormat="1" ht="13" x14ac:dyDescent="0.15"/>
    <row r="5757" customFormat="1" ht="13" x14ac:dyDescent="0.15"/>
    <row r="5758" customFormat="1" ht="13" x14ac:dyDescent="0.15"/>
    <row r="5759" customFormat="1" ht="13" x14ac:dyDescent="0.15"/>
    <row r="5760" customFormat="1" ht="13" x14ac:dyDescent="0.15"/>
    <row r="5761" customFormat="1" ht="13" x14ac:dyDescent="0.15"/>
    <row r="5762" customFormat="1" ht="13" x14ac:dyDescent="0.15"/>
    <row r="5763" customFormat="1" ht="13" x14ac:dyDescent="0.15"/>
    <row r="5764" customFormat="1" ht="13" x14ac:dyDescent="0.15"/>
    <row r="5765" customFormat="1" ht="13" x14ac:dyDescent="0.15"/>
    <row r="5766" customFormat="1" ht="13" x14ac:dyDescent="0.15"/>
    <row r="5767" customFormat="1" ht="13" x14ac:dyDescent="0.15"/>
    <row r="5768" customFormat="1" ht="13" x14ac:dyDescent="0.15"/>
    <row r="5769" customFormat="1" ht="13" x14ac:dyDescent="0.15"/>
    <row r="5770" customFormat="1" ht="13" x14ac:dyDescent="0.15"/>
    <row r="5771" customFormat="1" ht="13" x14ac:dyDescent="0.15"/>
    <row r="5772" customFormat="1" ht="13" x14ac:dyDescent="0.15"/>
    <row r="5773" customFormat="1" ht="13" x14ac:dyDescent="0.15"/>
    <row r="5774" customFormat="1" ht="13" x14ac:dyDescent="0.15"/>
    <row r="5775" customFormat="1" ht="13" x14ac:dyDescent="0.15"/>
    <row r="5776" customFormat="1" ht="13" x14ac:dyDescent="0.15"/>
    <row r="5777" customFormat="1" ht="13" x14ac:dyDescent="0.15"/>
    <row r="5778" customFormat="1" ht="13" x14ac:dyDescent="0.15"/>
    <row r="5779" customFormat="1" ht="13" x14ac:dyDescent="0.15"/>
    <row r="5780" customFormat="1" ht="13" x14ac:dyDescent="0.15"/>
    <row r="5781" customFormat="1" ht="13" x14ac:dyDescent="0.15"/>
    <row r="5782" customFormat="1" ht="13" x14ac:dyDescent="0.15"/>
    <row r="5783" customFormat="1" ht="13" x14ac:dyDescent="0.15"/>
    <row r="5784" customFormat="1" ht="13" x14ac:dyDescent="0.15"/>
    <row r="5785" customFormat="1" ht="13" x14ac:dyDescent="0.15"/>
    <row r="5786" customFormat="1" ht="13" x14ac:dyDescent="0.15"/>
    <row r="5787" customFormat="1" ht="13" x14ac:dyDescent="0.15"/>
    <row r="5788" customFormat="1" ht="13" x14ac:dyDescent="0.15"/>
    <row r="5789" customFormat="1" ht="13" x14ac:dyDescent="0.15"/>
    <row r="5790" customFormat="1" ht="13" x14ac:dyDescent="0.15"/>
    <row r="5791" customFormat="1" ht="13" x14ac:dyDescent="0.15"/>
    <row r="5792" customFormat="1" ht="13" x14ac:dyDescent="0.15"/>
    <row r="5793" customFormat="1" ht="13" x14ac:dyDescent="0.15"/>
    <row r="5794" customFormat="1" ht="13" x14ac:dyDescent="0.15"/>
    <row r="5795" customFormat="1" ht="13" x14ac:dyDescent="0.15"/>
    <row r="5796" customFormat="1" ht="13" x14ac:dyDescent="0.15"/>
    <row r="5797" customFormat="1" ht="13" x14ac:dyDescent="0.15"/>
    <row r="5798" customFormat="1" ht="13" x14ac:dyDescent="0.15"/>
    <row r="5799" customFormat="1" ht="13" x14ac:dyDescent="0.15"/>
    <row r="5800" customFormat="1" ht="13" x14ac:dyDescent="0.15"/>
    <row r="5801" customFormat="1" ht="13" x14ac:dyDescent="0.15"/>
    <row r="5802" customFormat="1" ht="13" x14ac:dyDescent="0.15"/>
    <row r="5803" customFormat="1" ht="13" x14ac:dyDescent="0.15"/>
    <row r="5804" customFormat="1" ht="13" x14ac:dyDescent="0.15"/>
    <row r="5805" customFormat="1" ht="13" x14ac:dyDescent="0.15"/>
    <row r="5806" customFormat="1" ht="13" x14ac:dyDescent="0.15"/>
    <row r="5807" customFormat="1" ht="13" x14ac:dyDescent="0.15"/>
    <row r="5808" customFormat="1" ht="13" x14ac:dyDescent="0.15"/>
    <row r="5809" customFormat="1" ht="13" x14ac:dyDescent="0.15"/>
    <row r="5810" customFormat="1" ht="13" x14ac:dyDescent="0.15"/>
    <row r="5811" customFormat="1" ht="13" x14ac:dyDescent="0.15"/>
    <row r="5812" customFormat="1" ht="13" x14ac:dyDescent="0.15"/>
    <row r="5813" customFormat="1" ht="13" x14ac:dyDescent="0.15"/>
    <row r="5814" customFormat="1" ht="13" x14ac:dyDescent="0.15"/>
    <row r="5815" customFormat="1" ht="13" x14ac:dyDescent="0.15"/>
    <row r="5816" customFormat="1" ht="13" x14ac:dyDescent="0.15"/>
    <row r="5817" customFormat="1" ht="13" x14ac:dyDescent="0.15"/>
    <row r="5818" customFormat="1" ht="13" x14ac:dyDescent="0.15"/>
    <row r="5819" customFormat="1" ht="13" x14ac:dyDescent="0.15"/>
    <row r="5820" customFormat="1" ht="13" x14ac:dyDescent="0.15"/>
    <row r="5821" customFormat="1" ht="13" x14ac:dyDescent="0.15"/>
    <row r="5822" customFormat="1" ht="13" x14ac:dyDescent="0.15"/>
    <row r="5823" customFormat="1" ht="13" x14ac:dyDescent="0.15"/>
    <row r="5824" customFormat="1" ht="13" x14ac:dyDescent="0.15"/>
    <row r="5825" customFormat="1" ht="13" x14ac:dyDescent="0.15"/>
    <row r="5826" customFormat="1" ht="13" x14ac:dyDescent="0.15"/>
    <row r="5827" customFormat="1" ht="13" x14ac:dyDescent="0.15"/>
    <row r="5828" customFormat="1" ht="13" x14ac:dyDescent="0.15"/>
    <row r="5829" customFormat="1" ht="13" x14ac:dyDescent="0.15"/>
    <row r="5830" customFormat="1" ht="13" x14ac:dyDescent="0.15"/>
    <row r="5831" customFormat="1" ht="13" x14ac:dyDescent="0.15"/>
    <row r="5832" customFormat="1" ht="13" x14ac:dyDescent="0.15"/>
    <row r="5833" customFormat="1" ht="13" x14ac:dyDescent="0.15"/>
    <row r="5834" customFormat="1" ht="13" x14ac:dyDescent="0.15"/>
    <row r="5835" customFormat="1" ht="13" x14ac:dyDescent="0.15"/>
    <row r="5836" customFormat="1" ht="13" x14ac:dyDescent="0.15"/>
    <row r="5837" customFormat="1" ht="13" x14ac:dyDescent="0.15"/>
    <row r="5838" customFormat="1" ht="13" x14ac:dyDescent="0.15"/>
    <row r="5839" customFormat="1" ht="13" x14ac:dyDescent="0.15"/>
    <row r="5840" customFormat="1" ht="13" x14ac:dyDescent="0.15"/>
    <row r="5841" customFormat="1" ht="13" x14ac:dyDescent="0.15"/>
    <row r="5842" customFormat="1" ht="13" x14ac:dyDescent="0.15"/>
    <row r="5843" customFormat="1" ht="13" x14ac:dyDescent="0.15"/>
    <row r="5844" customFormat="1" ht="13" x14ac:dyDescent="0.15"/>
    <row r="5845" customFormat="1" ht="13" x14ac:dyDescent="0.15"/>
    <row r="5846" customFormat="1" ht="13" x14ac:dyDescent="0.15"/>
    <row r="5847" customFormat="1" ht="13" x14ac:dyDescent="0.15"/>
    <row r="5848" customFormat="1" ht="13" x14ac:dyDescent="0.15"/>
    <row r="5849" customFormat="1" ht="13" x14ac:dyDescent="0.15"/>
    <row r="5850" customFormat="1" ht="13" x14ac:dyDescent="0.15"/>
    <row r="5851" customFormat="1" ht="13" x14ac:dyDescent="0.15"/>
    <row r="5852" customFormat="1" ht="13" x14ac:dyDescent="0.15"/>
    <row r="5853" customFormat="1" ht="13" x14ac:dyDescent="0.15"/>
    <row r="5854" customFormat="1" ht="13" x14ac:dyDescent="0.15"/>
    <row r="5855" customFormat="1" ht="13" x14ac:dyDescent="0.15"/>
    <row r="5856" customFormat="1" ht="13" x14ac:dyDescent="0.15"/>
    <row r="5857" customFormat="1" ht="13" x14ac:dyDescent="0.15"/>
    <row r="5858" customFormat="1" ht="13" x14ac:dyDescent="0.15"/>
    <row r="5859" customFormat="1" ht="13" x14ac:dyDescent="0.15"/>
    <row r="5860" customFormat="1" ht="13" x14ac:dyDescent="0.15"/>
    <row r="5861" customFormat="1" ht="13" x14ac:dyDescent="0.15"/>
    <row r="5862" customFormat="1" ht="13" x14ac:dyDescent="0.15"/>
    <row r="5863" customFormat="1" ht="13" x14ac:dyDescent="0.15"/>
    <row r="5864" customFormat="1" ht="13" x14ac:dyDescent="0.15"/>
    <row r="5865" customFormat="1" ht="13" x14ac:dyDescent="0.15"/>
    <row r="5866" customFormat="1" ht="13" x14ac:dyDescent="0.15"/>
    <row r="5867" customFormat="1" ht="13" x14ac:dyDescent="0.15"/>
    <row r="5868" customFormat="1" ht="13" x14ac:dyDescent="0.15"/>
    <row r="5869" customFormat="1" ht="13" x14ac:dyDescent="0.15"/>
    <row r="5870" customFormat="1" ht="13" x14ac:dyDescent="0.15"/>
    <row r="5871" customFormat="1" ht="13" x14ac:dyDescent="0.15"/>
    <row r="5872" customFormat="1" ht="13" x14ac:dyDescent="0.15"/>
    <row r="5873" customFormat="1" ht="13" x14ac:dyDescent="0.15"/>
    <row r="5874" customFormat="1" ht="13" x14ac:dyDescent="0.15"/>
    <row r="5875" customFormat="1" ht="13" x14ac:dyDescent="0.15"/>
    <row r="5876" customFormat="1" ht="13" x14ac:dyDescent="0.15"/>
    <row r="5877" customFormat="1" ht="13" x14ac:dyDescent="0.15"/>
    <row r="5878" customFormat="1" ht="13" x14ac:dyDescent="0.15"/>
    <row r="5879" customFormat="1" ht="13" x14ac:dyDescent="0.15"/>
    <row r="5880" customFormat="1" ht="13" x14ac:dyDescent="0.15"/>
    <row r="5881" customFormat="1" ht="13" x14ac:dyDescent="0.15"/>
    <row r="5882" customFormat="1" ht="13" x14ac:dyDescent="0.15"/>
    <row r="5883" customFormat="1" ht="13" x14ac:dyDescent="0.15"/>
    <row r="5884" customFormat="1" ht="13" x14ac:dyDescent="0.15"/>
    <row r="5885" customFormat="1" ht="13" x14ac:dyDescent="0.15"/>
    <row r="5886" customFormat="1" ht="13" x14ac:dyDescent="0.15"/>
    <row r="5887" customFormat="1" ht="13" x14ac:dyDescent="0.15"/>
    <row r="5888" customFormat="1" ht="13" x14ac:dyDescent="0.15"/>
    <row r="5889" customFormat="1" ht="13" x14ac:dyDescent="0.15"/>
    <row r="5890" customFormat="1" ht="13" x14ac:dyDescent="0.15"/>
    <row r="5891" customFormat="1" ht="13" x14ac:dyDescent="0.15"/>
    <row r="5892" customFormat="1" ht="13" x14ac:dyDescent="0.15"/>
    <row r="5893" customFormat="1" ht="13" x14ac:dyDescent="0.15"/>
    <row r="5894" customFormat="1" ht="13" x14ac:dyDescent="0.15"/>
    <row r="5895" customFormat="1" ht="13" x14ac:dyDescent="0.15"/>
    <row r="5896" customFormat="1" ht="13" x14ac:dyDescent="0.15"/>
    <row r="5897" customFormat="1" ht="13" x14ac:dyDescent="0.15"/>
    <row r="5898" customFormat="1" ht="13" x14ac:dyDescent="0.15"/>
    <row r="5899" customFormat="1" ht="13" x14ac:dyDescent="0.15"/>
    <row r="5900" customFormat="1" ht="13" x14ac:dyDescent="0.15"/>
    <row r="5901" customFormat="1" ht="13" x14ac:dyDescent="0.15"/>
    <row r="5902" customFormat="1" ht="13" x14ac:dyDescent="0.15"/>
    <row r="5903" customFormat="1" ht="13" x14ac:dyDescent="0.15"/>
    <row r="5904" customFormat="1" ht="13" x14ac:dyDescent="0.15"/>
    <row r="5905" customFormat="1" ht="13" x14ac:dyDescent="0.15"/>
    <row r="5906" customFormat="1" ht="13" x14ac:dyDescent="0.15"/>
    <row r="5907" customFormat="1" ht="13" x14ac:dyDescent="0.15"/>
    <row r="5908" customFormat="1" ht="13" x14ac:dyDescent="0.15"/>
    <row r="5909" customFormat="1" ht="13" x14ac:dyDescent="0.15"/>
    <row r="5910" customFormat="1" ht="13" x14ac:dyDescent="0.15"/>
    <row r="5911" customFormat="1" ht="13" x14ac:dyDescent="0.15"/>
    <row r="5912" customFormat="1" ht="13" x14ac:dyDescent="0.15"/>
    <row r="5913" customFormat="1" ht="13" x14ac:dyDescent="0.15"/>
    <row r="5914" customFormat="1" ht="13" x14ac:dyDescent="0.15"/>
    <row r="5915" customFormat="1" ht="13" x14ac:dyDescent="0.15"/>
    <row r="5916" customFormat="1" ht="13" x14ac:dyDescent="0.15"/>
    <row r="5917" customFormat="1" ht="13" x14ac:dyDescent="0.15"/>
    <row r="5918" customFormat="1" ht="13" x14ac:dyDescent="0.15"/>
    <row r="5919" customFormat="1" ht="13" x14ac:dyDescent="0.15"/>
    <row r="5920" customFormat="1" ht="13" x14ac:dyDescent="0.15"/>
    <row r="5921" customFormat="1" ht="13" x14ac:dyDescent="0.15"/>
    <row r="5922" customFormat="1" ht="13" x14ac:dyDescent="0.15"/>
    <row r="5923" customFormat="1" ht="13" x14ac:dyDescent="0.15"/>
    <row r="5924" customFormat="1" ht="13" x14ac:dyDescent="0.15"/>
    <row r="5925" customFormat="1" ht="13" x14ac:dyDescent="0.15"/>
    <row r="5926" customFormat="1" ht="13" x14ac:dyDescent="0.15"/>
    <row r="5927" customFormat="1" ht="13" x14ac:dyDescent="0.15"/>
    <row r="5928" customFormat="1" ht="13" x14ac:dyDescent="0.15"/>
    <row r="5929" customFormat="1" ht="13" x14ac:dyDescent="0.15"/>
    <row r="5930" customFormat="1" ht="13" x14ac:dyDescent="0.15"/>
    <row r="5931" customFormat="1" ht="13" x14ac:dyDescent="0.15"/>
    <row r="5932" customFormat="1" ht="13" x14ac:dyDescent="0.15"/>
    <row r="5933" customFormat="1" ht="13" x14ac:dyDescent="0.15"/>
    <row r="5934" customFormat="1" ht="13" x14ac:dyDescent="0.15"/>
    <row r="5935" customFormat="1" ht="13" x14ac:dyDescent="0.15"/>
    <row r="5936" customFormat="1" ht="13" x14ac:dyDescent="0.15"/>
    <row r="5937" customFormat="1" ht="13" x14ac:dyDescent="0.15"/>
    <row r="5938" customFormat="1" ht="13" x14ac:dyDescent="0.15"/>
    <row r="5939" customFormat="1" ht="13" x14ac:dyDescent="0.15"/>
    <row r="5940" customFormat="1" ht="13" x14ac:dyDescent="0.15"/>
    <row r="5941" customFormat="1" ht="13" x14ac:dyDescent="0.15"/>
    <row r="5942" customFormat="1" ht="13" x14ac:dyDescent="0.15"/>
    <row r="5943" customFormat="1" ht="13" x14ac:dyDescent="0.15"/>
    <row r="5944" customFormat="1" ht="13" x14ac:dyDescent="0.15"/>
    <row r="5945" customFormat="1" ht="13" x14ac:dyDescent="0.15"/>
    <row r="5946" customFormat="1" ht="13" x14ac:dyDescent="0.15"/>
    <row r="5947" customFormat="1" ht="13" x14ac:dyDescent="0.15"/>
    <row r="5948" customFormat="1" ht="13" x14ac:dyDescent="0.15"/>
    <row r="5949" customFormat="1" ht="13" x14ac:dyDescent="0.15"/>
    <row r="5950" customFormat="1" ht="13" x14ac:dyDescent="0.15"/>
    <row r="5951" customFormat="1" ht="13" x14ac:dyDescent="0.15"/>
    <row r="5952" customFormat="1" ht="13" x14ac:dyDescent="0.15"/>
    <row r="5953" customFormat="1" ht="13" x14ac:dyDescent="0.15"/>
    <row r="5954" customFormat="1" ht="13" x14ac:dyDescent="0.15"/>
    <row r="5955" customFormat="1" ht="13" x14ac:dyDescent="0.15"/>
    <row r="5956" customFormat="1" ht="13" x14ac:dyDescent="0.15"/>
    <row r="5957" customFormat="1" ht="13" x14ac:dyDescent="0.15"/>
    <row r="5958" customFormat="1" ht="13" x14ac:dyDescent="0.15"/>
    <row r="5959" customFormat="1" ht="13" x14ac:dyDescent="0.15"/>
    <row r="5960" customFormat="1" ht="13" x14ac:dyDescent="0.15"/>
    <row r="5961" customFormat="1" ht="13" x14ac:dyDescent="0.15"/>
    <row r="5962" customFormat="1" ht="13" x14ac:dyDescent="0.15"/>
    <row r="5963" customFormat="1" ht="13" x14ac:dyDescent="0.15"/>
    <row r="5964" customFormat="1" ht="13" x14ac:dyDescent="0.15"/>
    <row r="5965" customFormat="1" ht="13" x14ac:dyDescent="0.15"/>
    <row r="5966" customFormat="1" ht="13" x14ac:dyDescent="0.15"/>
    <row r="5967" customFormat="1" ht="13" x14ac:dyDescent="0.15"/>
    <row r="5968" customFormat="1" ht="13" x14ac:dyDescent="0.15"/>
    <row r="5969" customFormat="1" ht="13" x14ac:dyDescent="0.15"/>
    <row r="5970" customFormat="1" ht="13" x14ac:dyDescent="0.15"/>
    <row r="5971" customFormat="1" ht="13" x14ac:dyDescent="0.15"/>
    <row r="5972" customFormat="1" ht="13" x14ac:dyDescent="0.15"/>
    <row r="5973" customFormat="1" ht="13" x14ac:dyDescent="0.15"/>
    <row r="5974" customFormat="1" ht="13" x14ac:dyDescent="0.15"/>
    <row r="5975" customFormat="1" ht="13" x14ac:dyDescent="0.15"/>
    <row r="5976" customFormat="1" ht="13" x14ac:dyDescent="0.15"/>
    <row r="5977" customFormat="1" ht="13" x14ac:dyDescent="0.15"/>
    <row r="5978" customFormat="1" ht="13" x14ac:dyDescent="0.15"/>
    <row r="5979" customFormat="1" ht="13" x14ac:dyDescent="0.15"/>
    <row r="5980" customFormat="1" ht="13" x14ac:dyDescent="0.15"/>
    <row r="5981" customFormat="1" ht="13" x14ac:dyDescent="0.15"/>
    <row r="5982" customFormat="1" ht="13" x14ac:dyDescent="0.15"/>
    <row r="5983" customFormat="1" ht="13" x14ac:dyDescent="0.15"/>
    <row r="5984" customFormat="1" ht="13" x14ac:dyDescent="0.15"/>
    <row r="5985" customFormat="1" ht="13" x14ac:dyDescent="0.15"/>
    <row r="5986" customFormat="1" ht="13" x14ac:dyDescent="0.15"/>
    <row r="5987" customFormat="1" ht="13" x14ac:dyDescent="0.15"/>
    <row r="5988" customFormat="1" ht="13" x14ac:dyDescent="0.15"/>
    <row r="5989" customFormat="1" ht="13" x14ac:dyDescent="0.15"/>
    <row r="5990" customFormat="1" ht="13" x14ac:dyDescent="0.15"/>
    <row r="5991" customFormat="1" ht="13" x14ac:dyDescent="0.15"/>
    <row r="5992" customFormat="1" ht="13" x14ac:dyDescent="0.15"/>
    <row r="5993" customFormat="1" ht="13" x14ac:dyDescent="0.15"/>
    <row r="5994" customFormat="1" ht="13" x14ac:dyDescent="0.15"/>
    <row r="5995" customFormat="1" ht="13" x14ac:dyDescent="0.15"/>
    <row r="5996" customFormat="1" ht="13" x14ac:dyDescent="0.15"/>
    <row r="5997" customFormat="1" ht="13" x14ac:dyDescent="0.15"/>
    <row r="5998" customFormat="1" ht="13" x14ac:dyDescent="0.15"/>
    <row r="5999" customFormat="1" ht="13" x14ac:dyDescent="0.15"/>
    <row r="6000" customFormat="1" ht="13" x14ac:dyDescent="0.15"/>
    <row r="6001" customFormat="1" ht="13" x14ac:dyDescent="0.15"/>
    <row r="6002" customFormat="1" ht="13" x14ac:dyDescent="0.15"/>
    <row r="6003" customFormat="1" ht="13" x14ac:dyDescent="0.15"/>
    <row r="6004" customFormat="1" ht="13" x14ac:dyDescent="0.15"/>
    <row r="6005" customFormat="1" ht="13" x14ac:dyDescent="0.15"/>
    <row r="6006" customFormat="1" ht="13" x14ac:dyDescent="0.15"/>
    <row r="6007" customFormat="1" ht="13" x14ac:dyDescent="0.15"/>
    <row r="6008" customFormat="1" ht="13" x14ac:dyDescent="0.15"/>
    <row r="6009" customFormat="1" ht="13" x14ac:dyDescent="0.15"/>
    <row r="6010" customFormat="1" ht="13" x14ac:dyDescent="0.15"/>
    <row r="6011" customFormat="1" ht="13" x14ac:dyDescent="0.15"/>
    <row r="6012" customFormat="1" ht="13" x14ac:dyDescent="0.15"/>
    <row r="6013" customFormat="1" ht="13" x14ac:dyDescent="0.15"/>
    <row r="6014" customFormat="1" ht="13" x14ac:dyDescent="0.15"/>
    <row r="6015" customFormat="1" ht="13" x14ac:dyDescent="0.15"/>
    <row r="6016" customFormat="1" ht="13" x14ac:dyDescent="0.15"/>
    <row r="6017" customFormat="1" ht="13" x14ac:dyDescent="0.15"/>
    <row r="6018" customFormat="1" ht="13" x14ac:dyDescent="0.15"/>
    <row r="6019" customFormat="1" ht="13" x14ac:dyDescent="0.15"/>
    <row r="6020" customFormat="1" ht="13" x14ac:dyDescent="0.15"/>
    <row r="6021" customFormat="1" ht="13" x14ac:dyDescent="0.15"/>
    <row r="6022" customFormat="1" ht="13" x14ac:dyDescent="0.15"/>
    <row r="6023" customFormat="1" ht="13" x14ac:dyDescent="0.15"/>
    <row r="6024" customFormat="1" ht="13" x14ac:dyDescent="0.15"/>
    <row r="6025" customFormat="1" ht="13" x14ac:dyDescent="0.15"/>
    <row r="6026" customFormat="1" ht="13" x14ac:dyDescent="0.15"/>
    <row r="6027" customFormat="1" ht="13" x14ac:dyDescent="0.15"/>
    <row r="6028" customFormat="1" ht="13" x14ac:dyDescent="0.15"/>
    <row r="6029" customFormat="1" ht="13" x14ac:dyDescent="0.15"/>
    <row r="6030" customFormat="1" ht="13" x14ac:dyDescent="0.15"/>
    <row r="6031" customFormat="1" ht="13" x14ac:dyDescent="0.15"/>
    <row r="6032" customFormat="1" ht="13" x14ac:dyDescent="0.15"/>
    <row r="6033" customFormat="1" ht="13" x14ac:dyDescent="0.15"/>
    <row r="6034" customFormat="1" ht="13" x14ac:dyDescent="0.15"/>
    <row r="6035" customFormat="1" ht="13" x14ac:dyDescent="0.15"/>
    <row r="6036" customFormat="1" ht="13" x14ac:dyDescent="0.15"/>
    <row r="6037" customFormat="1" ht="13" x14ac:dyDescent="0.15"/>
    <row r="6038" customFormat="1" ht="13" x14ac:dyDescent="0.15"/>
    <row r="6039" customFormat="1" ht="13" x14ac:dyDescent="0.15"/>
    <row r="6040" customFormat="1" ht="13" x14ac:dyDescent="0.15"/>
    <row r="6041" customFormat="1" ht="13" x14ac:dyDescent="0.15"/>
    <row r="6042" customFormat="1" ht="13" x14ac:dyDescent="0.15"/>
    <row r="6043" customFormat="1" ht="13" x14ac:dyDescent="0.15"/>
    <row r="6044" customFormat="1" ht="13" x14ac:dyDescent="0.15"/>
    <row r="6045" customFormat="1" ht="13" x14ac:dyDescent="0.15"/>
    <row r="6046" customFormat="1" ht="13" x14ac:dyDescent="0.15"/>
    <row r="6047" customFormat="1" ht="13" x14ac:dyDescent="0.15"/>
    <row r="6048" customFormat="1" ht="13" x14ac:dyDescent="0.15"/>
    <row r="6049" customFormat="1" ht="13" x14ac:dyDescent="0.15"/>
    <row r="6050" customFormat="1" ht="13" x14ac:dyDescent="0.15"/>
    <row r="6051" customFormat="1" ht="13" x14ac:dyDescent="0.15"/>
    <row r="6052" customFormat="1" ht="13" x14ac:dyDescent="0.15"/>
    <row r="6053" customFormat="1" ht="13" x14ac:dyDescent="0.15"/>
    <row r="6054" customFormat="1" ht="13" x14ac:dyDescent="0.15"/>
    <row r="6055" customFormat="1" ht="13" x14ac:dyDescent="0.15"/>
    <row r="6056" customFormat="1" ht="13" x14ac:dyDescent="0.15"/>
    <row r="6057" customFormat="1" ht="13" x14ac:dyDescent="0.15"/>
    <row r="6058" customFormat="1" ht="13" x14ac:dyDescent="0.15"/>
    <row r="6059" customFormat="1" ht="13" x14ac:dyDescent="0.15"/>
    <row r="6060" customFormat="1" ht="13" x14ac:dyDescent="0.15"/>
    <row r="6061" customFormat="1" ht="13" x14ac:dyDescent="0.15"/>
    <row r="6062" customFormat="1" ht="13" x14ac:dyDescent="0.15"/>
    <row r="6063" customFormat="1" ht="13" x14ac:dyDescent="0.15"/>
    <row r="6064" customFormat="1" ht="13" x14ac:dyDescent="0.15"/>
    <row r="6065" customFormat="1" ht="13" x14ac:dyDescent="0.15"/>
    <row r="6066" customFormat="1" ht="13" x14ac:dyDescent="0.15"/>
    <row r="6067" customFormat="1" ht="13" x14ac:dyDescent="0.15"/>
    <row r="6068" customFormat="1" ht="13" x14ac:dyDescent="0.15"/>
    <row r="6069" customFormat="1" ht="13" x14ac:dyDescent="0.15"/>
    <row r="6070" customFormat="1" ht="13" x14ac:dyDescent="0.15"/>
    <row r="6071" customFormat="1" ht="13" x14ac:dyDescent="0.15"/>
    <row r="6072" customFormat="1" ht="13" x14ac:dyDescent="0.15"/>
    <row r="6073" customFormat="1" ht="13" x14ac:dyDescent="0.15"/>
    <row r="6074" customFormat="1" ht="13" x14ac:dyDescent="0.15"/>
    <row r="6075" customFormat="1" ht="13" x14ac:dyDescent="0.15"/>
    <row r="6076" customFormat="1" ht="13" x14ac:dyDescent="0.15"/>
    <row r="6077" customFormat="1" ht="13" x14ac:dyDescent="0.15"/>
    <row r="6078" customFormat="1" ht="13" x14ac:dyDescent="0.15"/>
    <row r="6079" customFormat="1" ht="13" x14ac:dyDescent="0.15"/>
    <row r="6080" customFormat="1" ht="13" x14ac:dyDescent="0.15"/>
    <row r="6081" customFormat="1" ht="13" x14ac:dyDescent="0.15"/>
    <row r="6082" customFormat="1" ht="13" x14ac:dyDescent="0.15"/>
    <row r="6083" customFormat="1" ht="13" x14ac:dyDescent="0.15"/>
    <row r="6084" customFormat="1" ht="13" x14ac:dyDescent="0.15"/>
    <row r="6085" customFormat="1" ht="13" x14ac:dyDescent="0.15"/>
    <row r="6086" customFormat="1" ht="13" x14ac:dyDescent="0.15"/>
    <row r="6087" customFormat="1" ht="13" x14ac:dyDescent="0.15"/>
    <row r="6088" customFormat="1" ht="13" x14ac:dyDescent="0.15"/>
    <row r="6089" customFormat="1" ht="13" x14ac:dyDescent="0.15"/>
    <row r="6090" customFormat="1" ht="13" x14ac:dyDescent="0.15"/>
    <row r="6091" customFormat="1" ht="13" x14ac:dyDescent="0.15"/>
    <row r="6092" customFormat="1" ht="13" x14ac:dyDescent="0.15"/>
    <row r="6093" customFormat="1" ht="13" x14ac:dyDescent="0.15"/>
    <row r="6094" customFormat="1" ht="13" x14ac:dyDescent="0.15"/>
    <row r="6095" customFormat="1" ht="13" x14ac:dyDescent="0.15"/>
    <row r="6096" customFormat="1" ht="13" x14ac:dyDescent="0.15"/>
    <row r="6097" customFormat="1" ht="13" x14ac:dyDescent="0.15"/>
    <row r="6098" customFormat="1" ht="13" x14ac:dyDescent="0.15"/>
    <row r="6099" customFormat="1" ht="13" x14ac:dyDescent="0.15"/>
    <row r="6100" customFormat="1" ht="13" x14ac:dyDescent="0.15"/>
    <row r="6101" customFormat="1" ht="13" x14ac:dyDescent="0.15"/>
    <row r="6102" customFormat="1" ht="13" x14ac:dyDescent="0.15"/>
    <row r="6103" customFormat="1" ht="13" x14ac:dyDescent="0.15"/>
    <row r="6104" customFormat="1" ht="13" x14ac:dyDescent="0.15"/>
    <row r="6105" customFormat="1" ht="13" x14ac:dyDescent="0.15"/>
    <row r="6106" customFormat="1" ht="13" x14ac:dyDescent="0.15"/>
    <row r="6107" customFormat="1" ht="13" x14ac:dyDescent="0.15"/>
    <row r="6108" customFormat="1" ht="13" x14ac:dyDescent="0.15"/>
    <row r="6109" customFormat="1" ht="13" x14ac:dyDescent="0.15"/>
    <row r="6110" customFormat="1" ht="13" x14ac:dyDescent="0.15"/>
    <row r="6111" customFormat="1" ht="13" x14ac:dyDescent="0.15"/>
    <row r="6112" customFormat="1" ht="13" x14ac:dyDescent="0.15"/>
    <row r="6113" customFormat="1" ht="13" x14ac:dyDescent="0.15"/>
    <row r="6114" customFormat="1" ht="13" x14ac:dyDescent="0.15"/>
    <row r="6115" customFormat="1" ht="13" x14ac:dyDescent="0.15"/>
    <row r="6116" customFormat="1" ht="13" x14ac:dyDescent="0.15"/>
    <row r="6117" customFormat="1" ht="13" x14ac:dyDescent="0.15"/>
    <row r="6118" customFormat="1" ht="13" x14ac:dyDescent="0.15"/>
    <row r="6119" customFormat="1" ht="13" x14ac:dyDescent="0.15"/>
    <row r="6120" customFormat="1" ht="13" x14ac:dyDescent="0.15"/>
    <row r="6121" customFormat="1" ht="13" x14ac:dyDescent="0.15"/>
    <row r="6122" customFormat="1" ht="13" x14ac:dyDescent="0.15"/>
    <row r="6123" customFormat="1" ht="13" x14ac:dyDescent="0.15"/>
    <row r="6124" customFormat="1" ht="13" x14ac:dyDescent="0.15"/>
    <row r="6125" customFormat="1" ht="13" x14ac:dyDescent="0.15"/>
    <row r="6126" customFormat="1" ht="13" x14ac:dyDescent="0.15"/>
    <row r="6127" customFormat="1" ht="13" x14ac:dyDescent="0.15"/>
    <row r="6128" customFormat="1" ht="13" x14ac:dyDescent="0.15"/>
    <row r="6129" customFormat="1" ht="13" x14ac:dyDescent="0.15"/>
    <row r="6130" customFormat="1" ht="13" x14ac:dyDescent="0.15"/>
    <row r="6131" customFormat="1" ht="13" x14ac:dyDescent="0.15"/>
    <row r="6132" customFormat="1" ht="13" x14ac:dyDescent="0.15"/>
    <row r="6133" customFormat="1" ht="13" x14ac:dyDescent="0.15"/>
    <row r="6134" customFormat="1" ht="13" x14ac:dyDescent="0.15"/>
    <row r="6135" customFormat="1" ht="13" x14ac:dyDescent="0.15"/>
    <row r="6136" customFormat="1" ht="13" x14ac:dyDescent="0.15"/>
    <row r="6137" customFormat="1" ht="13" x14ac:dyDescent="0.15"/>
    <row r="6138" customFormat="1" ht="13" x14ac:dyDescent="0.15"/>
    <row r="6139" customFormat="1" ht="13" x14ac:dyDescent="0.15"/>
    <row r="6140" customFormat="1" ht="13" x14ac:dyDescent="0.15"/>
    <row r="6141" customFormat="1" ht="13" x14ac:dyDescent="0.15"/>
    <row r="6142" customFormat="1" ht="13" x14ac:dyDescent="0.15"/>
    <row r="6143" customFormat="1" ht="13" x14ac:dyDescent="0.15"/>
    <row r="6144" customFormat="1" ht="13" x14ac:dyDescent="0.15"/>
    <row r="6145" customFormat="1" ht="13" x14ac:dyDescent="0.15"/>
    <row r="6146" customFormat="1" ht="13" x14ac:dyDescent="0.15"/>
    <row r="6147" customFormat="1" ht="13" x14ac:dyDescent="0.15"/>
    <row r="6148" customFormat="1" ht="13" x14ac:dyDescent="0.15"/>
    <row r="6149" customFormat="1" ht="13" x14ac:dyDescent="0.15"/>
    <row r="6150" customFormat="1" ht="13" x14ac:dyDescent="0.15"/>
    <row r="6151" customFormat="1" ht="13" x14ac:dyDescent="0.15"/>
    <row r="6152" customFormat="1" ht="13" x14ac:dyDescent="0.15"/>
    <row r="6153" customFormat="1" ht="13" x14ac:dyDescent="0.15"/>
    <row r="6154" customFormat="1" ht="13" x14ac:dyDescent="0.15"/>
    <row r="6155" customFormat="1" ht="13" x14ac:dyDescent="0.15"/>
    <row r="6156" customFormat="1" ht="13" x14ac:dyDescent="0.15"/>
    <row r="6157" customFormat="1" ht="13" x14ac:dyDescent="0.15"/>
    <row r="6158" customFormat="1" ht="13" x14ac:dyDescent="0.15"/>
    <row r="6159" customFormat="1" ht="13" x14ac:dyDescent="0.15"/>
    <row r="6160" customFormat="1" ht="13" x14ac:dyDescent="0.15"/>
    <row r="6161" customFormat="1" ht="13" x14ac:dyDescent="0.15"/>
    <row r="6162" customFormat="1" ht="13" x14ac:dyDescent="0.15"/>
    <row r="6163" customFormat="1" ht="13" x14ac:dyDescent="0.15"/>
    <row r="6164" customFormat="1" ht="13" x14ac:dyDescent="0.15"/>
    <row r="6165" customFormat="1" ht="13" x14ac:dyDescent="0.15"/>
    <row r="6166" customFormat="1" ht="13" x14ac:dyDescent="0.15"/>
    <row r="6167" customFormat="1" ht="13" x14ac:dyDescent="0.15"/>
    <row r="6168" customFormat="1" ht="13" x14ac:dyDescent="0.15"/>
    <row r="6169" customFormat="1" ht="13" x14ac:dyDescent="0.15"/>
    <row r="6170" customFormat="1" ht="13" x14ac:dyDescent="0.15"/>
    <row r="6171" customFormat="1" ht="13" x14ac:dyDescent="0.15"/>
    <row r="6172" customFormat="1" ht="13" x14ac:dyDescent="0.15"/>
    <row r="6173" customFormat="1" ht="13" x14ac:dyDescent="0.15"/>
    <row r="6174" customFormat="1" ht="13" x14ac:dyDescent="0.15"/>
    <row r="6175" customFormat="1" ht="13" x14ac:dyDescent="0.15"/>
    <row r="6176" customFormat="1" ht="13" x14ac:dyDescent="0.15"/>
    <row r="6177" customFormat="1" ht="13" x14ac:dyDescent="0.15"/>
    <row r="6178" customFormat="1" ht="13" x14ac:dyDescent="0.15"/>
    <row r="6179" customFormat="1" ht="13" x14ac:dyDescent="0.15"/>
    <row r="6180" customFormat="1" ht="13" x14ac:dyDescent="0.15"/>
    <row r="6181" customFormat="1" ht="13" x14ac:dyDescent="0.15"/>
    <row r="6182" customFormat="1" ht="13" x14ac:dyDescent="0.15"/>
    <row r="6183" customFormat="1" ht="13" x14ac:dyDescent="0.15"/>
    <row r="6184" customFormat="1" ht="13" x14ac:dyDescent="0.15"/>
    <row r="6185" customFormat="1" ht="13" x14ac:dyDescent="0.15"/>
    <row r="6186" customFormat="1" ht="13" x14ac:dyDescent="0.15"/>
    <row r="6187" customFormat="1" ht="13" x14ac:dyDescent="0.15"/>
    <row r="6188" customFormat="1" ht="13" x14ac:dyDescent="0.15"/>
    <row r="6189" customFormat="1" ht="13" x14ac:dyDescent="0.15"/>
    <row r="6190" customFormat="1" ht="13" x14ac:dyDescent="0.15"/>
    <row r="6191" customFormat="1" ht="13" x14ac:dyDescent="0.15"/>
    <row r="6192" customFormat="1" ht="13" x14ac:dyDescent="0.15"/>
    <row r="6193" customFormat="1" ht="13" x14ac:dyDescent="0.15"/>
    <row r="6194" customFormat="1" ht="13" x14ac:dyDescent="0.15"/>
    <row r="6195" customFormat="1" ht="13" x14ac:dyDescent="0.15"/>
    <row r="6196" customFormat="1" ht="13" x14ac:dyDescent="0.15"/>
    <row r="6197" customFormat="1" ht="13" x14ac:dyDescent="0.15"/>
    <row r="6198" customFormat="1" ht="13" x14ac:dyDescent="0.15"/>
    <row r="6199" customFormat="1" ht="13" x14ac:dyDescent="0.15"/>
    <row r="6200" customFormat="1" ht="13" x14ac:dyDescent="0.15"/>
    <row r="6201" customFormat="1" ht="13" x14ac:dyDescent="0.15"/>
    <row r="6202" customFormat="1" ht="13" x14ac:dyDescent="0.15"/>
    <row r="6203" customFormat="1" ht="13" x14ac:dyDescent="0.15"/>
    <row r="6204" customFormat="1" ht="13" x14ac:dyDescent="0.15"/>
    <row r="6205" customFormat="1" ht="13" x14ac:dyDescent="0.15"/>
    <row r="6206" customFormat="1" ht="13" x14ac:dyDescent="0.15"/>
    <row r="6207" customFormat="1" ht="13" x14ac:dyDescent="0.15"/>
    <row r="6208" customFormat="1" ht="13" x14ac:dyDescent="0.15"/>
    <row r="6209" customFormat="1" ht="13" x14ac:dyDescent="0.15"/>
    <row r="6210" customFormat="1" ht="13" x14ac:dyDescent="0.15"/>
    <row r="6211" customFormat="1" ht="13" x14ac:dyDescent="0.15"/>
    <row r="6212" customFormat="1" ht="13" x14ac:dyDescent="0.15"/>
    <row r="6213" customFormat="1" ht="13" x14ac:dyDescent="0.15"/>
    <row r="6214" customFormat="1" ht="13" x14ac:dyDescent="0.15"/>
    <row r="6215" customFormat="1" ht="13" x14ac:dyDescent="0.15"/>
    <row r="6216" customFormat="1" ht="13" x14ac:dyDescent="0.15"/>
    <row r="6217" customFormat="1" ht="13" x14ac:dyDescent="0.15"/>
    <row r="6218" customFormat="1" ht="13" x14ac:dyDescent="0.15"/>
    <row r="6219" customFormat="1" ht="13" x14ac:dyDescent="0.15"/>
    <row r="6220" customFormat="1" ht="13" x14ac:dyDescent="0.15"/>
    <row r="6221" customFormat="1" ht="13" x14ac:dyDescent="0.15"/>
    <row r="6222" customFormat="1" ht="13" x14ac:dyDescent="0.15"/>
    <row r="6223" customFormat="1" ht="13" x14ac:dyDescent="0.15"/>
    <row r="6224" customFormat="1" ht="13" x14ac:dyDescent="0.15"/>
    <row r="6225" customFormat="1" ht="13" x14ac:dyDescent="0.15"/>
    <row r="6226" customFormat="1" ht="13" x14ac:dyDescent="0.15"/>
    <row r="6227" customFormat="1" ht="13" x14ac:dyDescent="0.15"/>
    <row r="6228" customFormat="1" ht="13" x14ac:dyDescent="0.15"/>
    <row r="6229" customFormat="1" ht="13" x14ac:dyDescent="0.15"/>
    <row r="6230" customFormat="1" ht="13" x14ac:dyDescent="0.15"/>
    <row r="6231" customFormat="1" ht="13" x14ac:dyDescent="0.15"/>
    <row r="6232" customFormat="1" ht="13" x14ac:dyDescent="0.15"/>
    <row r="6233" customFormat="1" ht="13" x14ac:dyDescent="0.15"/>
    <row r="6234" customFormat="1" ht="13" x14ac:dyDescent="0.15"/>
    <row r="6235" customFormat="1" ht="13" x14ac:dyDescent="0.15"/>
    <row r="6236" customFormat="1" ht="13" x14ac:dyDescent="0.15"/>
    <row r="6237" customFormat="1" ht="13" x14ac:dyDescent="0.15"/>
    <row r="6238" customFormat="1" ht="13" x14ac:dyDescent="0.15"/>
    <row r="6239" customFormat="1" ht="13" x14ac:dyDescent="0.15"/>
    <row r="6240" customFormat="1" ht="13" x14ac:dyDescent="0.15"/>
    <row r="6241" customFormat="1" ht="13" x14ac:dyDescent="0.15"/>
    <row r="6242" customFormat="1" ht="13" x14ac:dyDescent="0.15"/>
    <row r="6243" customFormat="1" ht="13" x14ac:dyDescent="0.15"/>
    <row r="6244" customFormat="1" ht="13" x14ac:dyDescent="0.15"/>
    <row r="6245" customFormat="1" ht="13" x14ac:dyDescent="0.15"/>
    <row r="6246" customFormat="1" ht="13" x14ac:dyDescent="0.15"/>
    <row r="6247" customFormat="1" ht="13" x14ac:dyDescent="0.15"/>
    <row r="6248" customFormat="1" ht="13" x14ac:dyDescent="0.15"/>
    <row r="6249" customFormat="1" ht="13" x14ac:dyDescent="0.15"/>
    <row r="6250" customFormat="1" ht="13" x14ac:dyDescent="0.15"/>
    <row r="6251" customFormat="1" ht="13" x14ac:dyDescent="0.15"/>
    <row r="6252" customFormat="1" ht="13" x14ac:dyDescent="0.15"/>
    <row r="6253" customFormat="1" ht="13" x14ac:dyDescent="0.15"/>
    <row r="6254" customFormat="1" ht="13" x14ac:dyDescent="0.15"/>
    <row r="6255" customFormat="1" ht="13" x14ac:dyDescent="0.15"/>
    <row r="6256" customFormat="1" ht="13" x14ac:dyDescent="0.15"/>
    <row r="6257" customFormat="1" ht="13" x14ac:dyDescent="0.15"/>
    <row r="6258" customFormat="1" ht="13" x14ac:dyDescent="0.15"/>
    <row r="6259" customFormat="1" ht="13" x14ac:dyDescent="0.15"/>
    <row r="6260" customFormat="1" ht="13" x14ac:dyDescent="0.15"/>
    <row r="6261" customFormat="1" ht="13" x14ac:dyDescent="0.15"/>
    <row r="6262" customFormat="1" ht="13" x14ac:dyDescent="0.15"/>
    <row r="6263" customFormat="1" ht="13" x14ac:dyDescent="0.15"/>
    <row r="6264" customFormat="1" ht="13" x14ac:dyDescent="0.15"/>
    <row r="6265" customFormat="1" ht="13" x14ac:dyDescent="0.15"/>
    <row r="6266" customFormat="1" ht="13" x14ac:dyDescent="0.15"/>
    <row r="6267" customFormat="1" ht="13" x14ac:dyDescent="0.15"/>
    <row r="6268" customFormat="1" ht="13" x14ac:dyDescent="0.15"/>
    <row r="6269" customFormat="1" ht="13" x14ac:dyDescent="0.15"/>
    <row r="6270" customFormat="1" ht="13" x14ac:dyDescent="0.15"/>
    <row r="6271" customFormat="1" ht="13" x14ac:dyDescent="0.15"/>
    <row r="6272" customFormat="1" ht="13" x14ac:dyDescent="0.15"/>
    <row r="6273" customFormat="1" ht="13" x14ac:dyDescent="0.15"/>
    <row r="6274" customFormat="1" ht="13" x14ac:dyDescent="0.15"/>
    <row r="6275" customFormat="1" ht="13" x14ac:dyDescent="0.15"/>
    <row r="6276" customFormat="1" ht="13" x14ac:dyDescent="0.15"/>
    <row r="6277" customFormat="1" ht="13" x14ac:dyDescent="0.15"/>
    <row r="6278" customFormat="1" ht="13" x14ac:dyDescent="0.15"/>
    <row r="6279" customFormat="1" ht="13" x14ac:dyDescent="0.15"/>
    <row r="6280" customFormat="1" ht="13" x14ac:dyDescent="0.15"/>
    <row r="6281" customFormat="1" ht="13" x14ac:dyDescent="0.15"/>
    <row r="6282" customFormat="1" ht="13" x14ac:dyDescent="0.15"/>
    <row r="6283" customFormat="1" ht="13" x14ac:dyDescent="0.15"/>
    <row r="6284" customFormat="1" ht="13" x14ac:dyDescent="0.15"/>
    <row r="6285" customFormat="1" ht="13" x14ac:dyDescent="0.15"/>
    <row r="6286" customFormat="1" ht="13" x14ac:dyDescent="0.15"/>
    <row r="6287" customFormat="1" ht="13" x14ac:dyDescent="0.15"/>
    <row r="6288" customFormat="1" ht="13" x14ac:dyDescent="0.15"/>
    <row r="6289" customFormat="1" ht="13" x14ac:dyDescent="0.15"/>
    <row r="6290" customFormat="1" ht="13" x14ac:dyDescent="0.15"/>
    <row r="6291" customFormat="1" ht="13" x14ac:dyDescent="0.15"/>
    <row r="6292" customFormat="1" ht="13" x14ac:dyDescent="0.15"/>
    <row r="6293" customFormat="1" ht="13" x14ac:dyDescent="0.15"/>
    <row r="6294" customFormat="1" ht="13" x14ac:dyDescent="0.15"/>
    <row r="6295" customFormat="1" ht="13" x14ac:dyDescent="0.15"/>
    <row r="6296" customFormat="1" ht="13" x14ac:dyDescent="0.15"/>
    <row r="6297" customFormat="1" ht="13" x14ac:dyDescent="0.15"/>
    <row r="6298" customFormat="1" ht="13" x14ac:dyDescent="0.15"/>
    <row r="6299" customFormat="1" ht="13" x14ac:dyDescent="0.15"/>
    <row r="6300" customFormat="1" ht="13" x14ac:dyDescent="0.15"/>
    <row r="6301" customFormat="1" ht="13" x14ac:dyDescent="0.15"/>
    <row r="6302" customFormat="1" ht="13" x14ac:dyDescent="0.15"/>
    <row r="6303" customFormat="1" ht="13" x14ac:dyDescent="0.15"/>
    <row r="6304" customFormat="1" ht="13" x14ac:dyDescent="0.15"/>
    <row r="6305" customFormat="1" ht="13" x14ac:dyDescent="0.15"/>
    <row r="6306" customFormat="1" ht="13" x14ac:dyDescent="0.15"/>
    <row r="6307" customFormat="1" ht="13" x14ac:dyDescent="0.15"/>
    <row r="6308" customFormat="1" ht="13" x14ac:dyDescent="0.15"/>
    <row r="6309" customFormat="1" ht="13" x14ac:dyDescent="0.15"/>
    <row r="6310" customFormat="1" ht="13" x14ac:dyDescent="0.15"/>
    <row r="6311" customFormat="1" ht="13" x14ac:dyDescent="0.15"/>
    <row r="6312" customFormat="1" ht="13" x14ac:dyDescent="0.15"/>
    <row r="6313" customFormat="1" ht="13" x14ac:dyDescent="0.15"/>
    <row r="6314" customFormat="1" ht="13" x14ac:dyDescent="0.15"/>
    <row r="6315" customFormat="1" ht="13" x14ac:dyDescent="0.15"/>
    <row r="6316" customFormat="1" ht="13" x14ac:dyDescent="0.15"/>
    <row r="6317" customFormat="1" ht="13" x14ac:dyDescent="0.15"/>
    <row r="6318" customFormat="1" ht="13" x14ac:dyDescent="0.15"/>
    <row r="6319" customFormat="1" ht="13" x14ac:dyDescent="0.15"/>
    <row r="6320" customFormat="1" ht="13" x14ac:dyDescent="0.15"/>
    <row r="6321" customFormat="1" ht="13" x14ac:dyDescent="0.15"/>
    <row r="6322" customFormat="1" ht="13" x14ac:dyDescent="0.15"/>
    <row r="6323" customFormat="1" ht="13" x14ac:dyDescent="0.15"/>
    <row r="6324" customFormat="1" ht="13" x14ac:dyDescent="0.15"/>
    <row r="6325" customFormat="1" ht="13" x14ac:dyDescent="0.15"/>
    <row r="6326" customFormat="1" ht="13" x14ac:dyDescent="0.15"/>
    <row r="6327" customFormat="1" ht="13" x14ac:dyDescent="0.15"/>
    <row r="6328" customFormat="1" ht="13" x14ac:dyDescent="0.15"/>
    <row r="6329" customFormat="1" ht="13" x14ac:dyDescent="0.15"/>
    <row r="6330" customFormat="1" ht="13" x14ac:dyDescent="0.15"/>
    <row r="6331" customFormat="1" ht="13" x14ac:dyDescent="0.15"/>
    <row r="6332" customFormat="1" ht="13" x14ac:dyDescent="0.15"/>
    <row r="6333" customFormat="1" ht="13" x14ac:dyDescent="0.15"/>
    <row r="6334" customFormat="1" ht="13" x14ac:dyDescent="0.15"/>
    <row r="6335" customFormat="1" ht="13" x14ac:dyDescent="0.15"/>
    <row r="6336" customFormat="1" ht="13" x14ac:dyDescent="0.15"/>
    <row r="6337" customFormat="1" ht="13" x14ac:dyDescent="0.15"/>
    <row r="6338" customFormat="1" ht="13" x14ac:dyDescent="0.15"/>
    <row r="6339" customFormat="1" ht="13" x14ac:dyDescent="0.15"/>
    <row r="6340" customFormat="1" ht="13" x14ac:dyDescent="0.15"/>
    <row r="6341" customFormat="1" ht="13" x14ac:dyDescent="0.15"/>
    <row r="6342" customFormat="1" ht="13" x14ac:dyDescent="0.15"/>
    <row r="6343" customFormat="1" ht="13" x14ac:dyDescent="0.15"/>
    <row r="6344" customFormat="1" ht="13" x14ac:dyDescent="0.15"/>
    <row r="6345" customFormat="1" ht="13" x14ac:dyDescent="0.15"/>
    <row r="6346" customFormat="1" ht="13" x14ac:dyDescent="0.15"/>
    <row r="6347" customFormat="1" ht="13" x14ac:dyDescent="0.15"/>
    <row r="6348" customFormat="1" ht="13" x14ac:dyDescent="0.15"/>
    <row r="6349" customFormat="1" ht="13" x14ac:dyDescent="0.15"/>
    <row r="6350" customFormat="1" ht="13" x14ac:dyDescent="0.15"/>
    <row r="6351" customFormat="1" ht="13" x14ac:dyDescent="0.15"/>
    <row r="6352" customFormat="1" ht="13" x14ac:dyDescent="0.15"/>
    <row r="6353" customFormat="1" ht="13" x14ac:dyDescent="0.15"/>
    <row r="6354" customFormat="1" ht="13" x14ac:dyDescent="0.15"/>
    <row r="6355" customFormat="1" ht="13" x14ac:dyDescent="0.15"/>
    <row r="6356" customFormat="1" ht="13" x14ac:dyDescent="0.15"/>
    <row r="6357" customFormat="1" ht="13" x14ac:dyDescent="0.15"/>
    <row r="6358" customFormat="1" ht="13" x14ac:dyDescent="0.15"/>
    <row r="6359" customFormat="1" ht="13" x14ac:dyDescent="0.15"/>
    <row r="6360" customFormat="1" ht="13" x14ac:dyDescent="0.15"/>
    <row r="6361" customFormat="1" ht="13" x14ac:dyDescent="0.15"/>
    <row r="6362" customFormat="1" ht="13" x14ac:dyDescent="0.15"/>
    <row r="6363" customFormat="1" ht="13" x14ac:dyDescent="0.15"/>
    <row r="6364" customFormat="1" ht="13" x14ac:dyDescent="0.15"/>
    <row r="6365" customFormat="1" ht="13" x14ac:dyDescent="0.15"/>
    <row r="6366" customFormat="1" ht="13" x14ac:dyDescent="0.15"/>
    <row r="6367" customFormat="1" ht="13" x14ac:dyDescent="0.15"/>
    <row r="6368" customFormat="1" ht="13" x14ac:dyDescent="0.15"/>
    <row r="6369" customFormat="1" ht="13" x14ac:dyDescent="0.15"/>
    <row r="6370" customFormat="1" ht="13" x14ac:dyDescent="0.15"/>
    <row r="6371" customFormat="1" ht="13" x14ac:dyDescent="0.15"/>
    <row r="6372" customFormat="1" ht="13" x14ac:dyDescent="0.15"/>
    <row r="6373" customFormat="1" ht="13" x14ac:dyDescent="0.15"/>
    <row r="6374" customFormat="1" ht="13" x14ac:dyDescent="0.15"/>
    <row r="6375" customFormat="1" ht="13" x14ac:dyDescent="0.15"/>
    <row r="6376" customFormat="1" ht="13" x14ac:dyDescent="0.15"/>
    <row r="6377" customFormat="1" ht="13" x14ac:dyDescent="0.15"/>
    <row r="6378" customFormat="1" ht="13" x14ac:dyDescent="0.15"/>
    <row r="6379" customFormat="1" ht="13" x14ac:dyDescent="0.15"/>
    <row r="6380" customFormat="1" ht="13" x14ac:dyDescent="0.15"/>
    <row r="6381" customFormat="1" ht="13" x14ac:dyDescent="0.15"/>
    <row r="6382" customFormat="1" ht="13" x14ac:dyDescent="0.15"/>
    <row r="6383" customFormat="1" ht="13" x14ac:dyDescent="0.15"/>
    <row r="6384" customFormat="1" ht="13" x14ac:dyDescent="0.15"/>
    <row r="6385" customFormat="1" ht="13" x14ac:dyDescent="0.15"/>
    <row r="6386" customFormat="1" ht="13" x14ac:dyDescent="0.15"/>
    <row r="6387" customFormat="1" ht="13" x14ac:dyDescent="0.15"/>
    <row r="6388" customFormat="1" ht="13" x14ac:dyDescent="0.15"/>
    <row r="6389" customFormat="1" ht="13" x14ac:dyDescent="0.15"/>
    <row r="6390" customFormat="1" ht="13" x14ac:dyDescent="0.15"/>
    <row r="6391" customFormat="1" ht="13" x14ac:dyDescent="0.15"/>
    <row r="6392" customFormat="1" ht="13" x14ac:dyDescent="0.15"/>
    <row r="6393" customFormat="1" ht="13" x14ac:dyDescent="0.15"/>
    <row r="6394" customFormat="1" ht="13" x14ac:dyDescent="0.15"/>
    <row r="6395" customFormat="1" ht="13" x14ac:dyDescent="0.15"/>
    <row r="6396" customFormat="1" ht="13" x14ac:dyDescent="0.15"/>
    <row r="6397" customFormat="1" ht="13" x14ac:dyDescent="0.15"/>
    <row r="6398" customFormat="1" ht="13" x14ac:dyDescent="0.15"/>
    <row r="6399" customFormat="1" ht="13" x14ac:dyDescent="0.15"/>
    <row r="6400" customFormat="1" ht="13" x14ac:dyDescent="0.15"/>
    <row r="6401" customFormat="1" ht="13" x14ac:dyDescent="0.15"/>
    <row r="6402" customFormat="1" ht="13" x14ac:dyDescent="0.15"/>
    <row r="6403" customFormat="1" ht="13" x14ac:dyDescent="0.15"/>
    <row r="6404" customFormat="1" ht="13" x14ac:dyDescent="0.15"/>
    <row r="6405" customFormat="1" ht="13" x14ac:dyDescent="0.15"/>
    <row r="6406" customFormat="1" ht="13" x14ac:dyDescent="0.15"/>
    <row r="6407" customFormat="1" ht="13" x14ac:dyDescent="0.15"/>
    <row r="6408" customFormat="1" ht="13" x14ac:dyDescent="0.15"/>
    <row r="6409" customFormat="1" ht="13" x14ac:dyDescent="0.15"/>
    <row r="6410" customFormat="1" ht="13" x14ac:dyDescent="0.15"/>
    <row r="6411" customFormat="1" ht="13" x14ac:dyDescent="0.15"/>
    <row r="6412" customFormat="1" ht="13" x14ac:dyDescent="0.15"/>
    <row r="6413" customFormat="1" ht="13" x14ac:dyDescent="0.15"/>
    <row r="6414" customFormat="1" ht="13" x14ac:dyDescent="0.15"/>
    <row r="6415" customFormat="1" ht="13" x14ac:dyDescent="0.15"/>
    <row r="6416" customFormat="1" ht="13" x14ac:dyDescent="0.15"/>
    <row r="6417" customFormat="1" ht="13" x14ac:dyDescent="0.15"/>
    <row r="6418" customFormat="1" ht="13" x14ac:dyDescent="0.15"/>
    <row r="6419" customFormat="1" ht="13" x14ac:dyDescent="0.15"/>
    <row r="6420" customFormat="1" ht="13" x14ac:dyDescent="0.15"/>
    <row r="6421" customFormat="1" ht="13" x14ac:dyDescent="0.15"/>
    <row r="6422" customFormat="1" ht="13" x14ac:dyDescent="0.15"/>
    <row r="6423" customFormat="1" ht="13" x14ac:dyDescent="0.15"/>
    <row r="6424" customFormat="1" ht="13" x14ac:dyDescent="0.15"/>
    <row r="6425" customFormat="1" ht="13" x14ac:dyDescent="0.15"/>
    <row r="6426" customFormat="1" ht="13" x14ac:dyDescent="0.15"/>
    <row r="6427" customFormat="1" ht="13" x14ac:dyDescent="0.15"/>
    <row r="6428" customFormat="1" ht="13" x14ac:dyDescent="0.15"/>
    <row r="6429" customFormat="1" ht="13" x14ac:dyDescent="0.15"/>
    <row r="6430" customFormat="1" ht="13" x14ac:dyDescent="0.15"/>
    <row r="6431" customFormat="1" ht="13" x14ac:dyDescent="0.15"/>
    <row r="6432" customFormat="1" ht="13" x14ac:dyDescent="0.15"/>
    <row r="6433" customFormat="1" ht="13" x14ac:dyDescent="0.15"/>
    <row r="6434" customFormat="1" ht="13" x14ac:dyDescent="0.15"/>
    <row r="6435" customFormat="1" ht="13" x14ac:dyDescent="0.15"/>
    <row r="6436" customFormat="1" ht="13" x14ac:dyDescent="0.15"/>
    <row r="6437" customFormat="1" ht="13" x14ac:dyDescent="0.15"/>
    <row r="6438" customFormat="1" ht="13" x14ac:dyDescent="0.15"/>
    <row r="6439" customFormat="1" ht="13" x14ac:dyDescent="0.15"/>
    <row r="6440" customFormat="1" ht="13" x14ac:dyDescent="0.15"/>
    <row r="6441" customFormat="1" ht="13" x14ac:dyDescent="0.15"/>
    <row r="6442" customFormat="1" ht="13" x14ac:dyDescent="0.15"/>
    <row r="6443" customFormat="1" ht="13" x14ac:dyDescent="0.15"/>
    <row r="6444" customFormat="1" ht="13" x14ac:dyDescent="0.15"/>
    <row r="6445" customFormat="1" ht="13" x14ac:dyDescent="0.15"/>
    <row r="6446" customFormat="1" ht="13" x14ac:dyDescent="0.15"/>
    <row r="6447" customFormat="1" ht="13" x14ac:dyDescent="0.15"/>
    <row r="6448" customFormat="1" ht="13" x14ac:dyDescent="0.15"/>
    <row r="6449" customFormat="1" ht="13" x14ac:dyDescent="0.15"/>
    <row r="6450" customFormat="1" ht="13" x14ac:dyDescent="0.15"/>
    <row r="6451" customFormat="1" ht="13" x14ac:dyDescent="0.15"/>
    <row r="6452" customFormat="1" ht="13" x14ac:dyDescent="0.15"/>
    <row r="6453" customFormat="1" ht="13" x14ac:dyDescent="0.15"/>
    <row r="6454" customFormat="1" ht="13" x14ac:dyDescent="0.15"/>
    <row r="6455" customFormat="1" ht="13" x14ac:dyDescent="0.15"/>
    <row r="6456" customFormat="1" ht="13" x14ac:dyDescent="0.15"/>
    <row r="6457" customFormat="1" ht="13" x14ac:dyDescent="0.15"/>
    <row r="6458" customFormat="1" ht="13" x14ac:dyDescent="0.15"/>
    <row r="6459" customFormat="1" ht="13" x14ac:dyDescent="0.15"/>
    <row r="6460" customFormat="1" ht="13" x14ac:dyDescent="0.15"/>
    <row r="6461" customFormat="1" ht="13" x14ac:dyDescent="0.15"/>
    <row r="6462" customFormat="1" ht="13" x14ac:dyDescent="0.15"/>
    <row r="6463" customFormat="1" ht="13" x14ac:dyDescent="0.15"/>
    <row r="6464" customFormat="1" ht="13" x14ac:dyDescent="0.15"/>
    <row r="6465" customFormat="1" ht="13" x14ac:dyDescent="0.15"/>
    <row r="6466" customFormat="1" ht="13" x14ac:dyDescent="0.15"/>
    <row r="6467" customFormat="1" ht="13" x14ac:dyDescent="0.15"/>
    <row r="6468" customFormat="1" ht="13" x14ac:dyDescent="0.15"/>
    <row r="6469" customFormat="1" ht="13" x14ac:dyDescent="0.15"/>
    <row r="6470" customFormat="1" ht="13" x14ac:dyDescent="0.15"/>
    <row r="6471" customFormat="1" ht="13" x14ac:dyDescent="0.15"/>
    <row r="6472" customFormat="1" ht="13" x14ac:dyDescent="0.15"/>
    <row r="6473" customFormat="1" ht="13" x14ac:dyDescent="0.15"/>
    <row r="6474" customFormat="1" ht="13" x14ac:dyDescent="0.15"/>
    <row r="6475" customFormat="1" ht="13" x14ac:dyDescent="0.15"/>
    <row r="6476" customFormat="1" ht="13" x14ac:dyDescent="0.15"/>
    <row r="6477" customFormat="1" ht="13" x14ac:dyDescent="0.15"/>
    <row r="6478" customFormat="1" ht="13" x14ac:dyDescent="0.15"/>
    <row r="6479" customFormat="1" ht="13" x14ac:dyDescent="0.15"/>
    <row r="6480" customFormat="1" ht="13" x14ac:dyDescent="0.15"/>
    <row r="6481" customFormat="1" ht="13" x14ac:dyDescent="0.15"/>
    <row r="6482" customFormat="1" ht="13" x14ac:dyDescent="0.15"/>
    <row r="6483" customFormat="1" ht="13" x14ac:dyDescent="0.15"/>
    <row r="6484" customFormat="1" ht="13" x14ac:dyDescent="0.15"/>
    <row r="6485" customFormat="1" ht="13" x14ac:dyDescent="0.15"/>
    <row r="6486" customFormat="1" ht="13" x14ac:dyDescent="0.15"/>
    <row r="6487" customFormat="1" ht="13" x14ac:dyDescent="0.15"/>
    <row r="6488" customFormat="1" ht="13" x14ac:dyDescent="0.15"/>
    <row r="6489" customFormat="1" ht="13" x14ac:dyDescent="0.15"/>
    <row r="6490" customFormat="1" ht="13" x14ac:dyDescent="0.15"/>
    <row r="6491" customFormat="1" ht="13" x14ac:dyDescent="0.15"/>
    <row r="6492" customFormat="1" ht="13" x14ac:dyDescent="0.15"/>
    <row r="6493" customFormat="1" ht="13" x14ac:dyDescent="0.15"/>
    <row r="6494" customFormat="1" ht="13" x14ac:dyDescent="0.15"/>
    <row r="6495" customFormat="1" ht="13" x14ac:dyDescent="0.15"/>
    <row r="6496" customFormat="1" ht="13" x14ac:dyDescent="0.15"/>
    <row r="6497" customFormat="1" ht="13" x14ac:dyDescent="0.15"/>
    <row r="6498" customFormat="1" ht="13" x14ac:dyDescent="0.15"/>
    <row r="6499" customFormat="1" ht="13" x14ac:dyDescent="0.15"/>
    <row r="6500" customFormat="1" ht="13" x14ac:dyDescent="0.15"/>
    <row r="6501" customFormat="1" ht="13" x14ac:dyDescent="0.15"/>
    <row r="6502" customFormat="1" ht="13" x14ac:dyDescent="0.15"/>
    <row r="6503" customFormat="1" ht="13" x14ac:dyDescent="0.15"/>
    <row r="6504" customFormat="1" ht="13" x14ac:dyDescent="0.15"/>
    <row r="6505" customFormat="1" ht="13" x14ac:dyDescent="0.15"/>
    <row r="6506" customFormat="1" ht="13" x14ac:dyDescent="0.15"/>
    <row r="6507" customFormat="1" ht="13" x14ac:dyDescent="0.15"/>
    <row r="6508" customFormat="1" ht="13" x14ac:dyDescent="0.15"/>
    <row r="6509" customFormat="1" ht="13" x14ac:dyDescent="0.15"/>
    <row r="6510" customFormat="1" ht="13" x14ac:dyDescent="0.15"/>
    <row r="6511" customFormat="1" ht="13" x14ac:dyDescent="0.15"/>
    <row r="6512" customFormat="1" ht="13" x14ac:dyDescent="0.15"/>
    <row r="6513" customFormat="1" ht="13" x14ac:dyDescent="0.15"/>
    <row r="6514" customFormat="1" ht="13" x14ac:dyDescent="0.15"/>
    <row r="6515" customFormat="1" ht="13" x14ac:dyDescent="0.15"/>
    <row r="6516" customFormat="1" ht="13" x14ac:dyDescent="0.15"/>
    <row r="6517" customFormat="1" ht="13" x14ac:dyDescent="0.15"/>
    <row r="6518" customFormat="1" ht="13" x14ac:dyDescent="0.15"/>
    <row r="6519" customFormat="1" ht="13" x14ac:dyDescent="0.15"/>
    <row r="6520" customFormat="1" ht="13" x14ac:dyDescent="0.15"/>
    <row r="6521" customFormat="1" ht="13" x14ac:dyDescent="0.15"/>
    <row r="6522" customFormat="1" ht="13" x14ac:dyDescent="0.15"/>
    <row r="6523" customFormat="1" ht="13" x14ac:dyDescent="0.15"/>
    <row r="6524" customFormat="1" ht="13" x14ac:dyDescent="0.15"/>
    <row r="6525" customFormat="1" ht="13" x14ac:dyDescent="0.15"/>
    <row r="6526" customFormat="1" ht="13" x14ac:dyDescent="0.15"/>
    <row r="6527" customFormat="1" ht="13" x14ac:dyDescent="0.15"/>
    <row r="6528" customFormat="1" ht="13" x14ac:dyDescent="0.15"/>
    <row r="6529" customFormat="1" ht="13" x14ac:dyDescent="0.15"/>
    <row r="6530" customFormat="1" ht="13" x14ac:dyDescent="0.15"/>
    <row r="6531" customFormat="1" ht="13" x14ac:dyDescent="0.15"/>
    <row r="6532" customFormat="1" ht="13" x14ac:dyDescent="0.15"/>
    <row r="6533" customFormat="1" ht="13" x14ac:dyDescent="0.15"/>
    <row r="6534" customFormat="1" ht="13" x14ac:dyDescent="0.15"/>
    <row r="6535" customFormat="1" ht="13" x14ac:dyDescent="0.15"/>
    <row r="6536" customFormat="1" ht="13" x14ac:dyDescent="0.15"/>
    <row r="6537" customFormat="1" ht="13" x14ac:dyDescent="0.15"/>
    <row r="6538" customFormat="1" ht="13" x14ac:dyDescent="0.15"/>
    <row r="6539" customFormat="1" ht="13" x14ac:dyDescent="0.15"/>
    <row r="6540" customFormat="1" ht="13" x14ac:dyDescent="0.15"/>
    <row r="6541" customFormat="1" ht="13" x14ac:dyDescent="0.15"/>
    <row r="6542" customFormat="1" ht="13" x14ac:dyDescent="0.15"/>
    <row r="6543" customFormat="1" ht="13" x14ac:dyDescent="0.15"/>
    <row r="6544" customFormat="1" ht="13" x14ac:dyDescent="0.15"/>
    <row r="6545" customFormat="1" ht="13" x14ac:dyDescent="0.15"/>
    <row r="6546" customFormat="1" ht="13" x14ac:dyDescent="0.15"/>
    <row r="6547" customFormat="1" ht="13" x14ac:dyDescent="0.15"/>
    <row r="6548" customFormat="1" ht="13" x14ac:dyDescent="0.15"/>
    <row r="6549" customFormat="1" ht="13" x14ac:dyDescent="0.15"/>
    <row r="6550" customFormat="1" ht="13" x14ac:dyDescent="0.15"/>
    <row r="6551" customFormat="1" ht="13" x14ac:dyDescent="0.15"/>
    <row r="6552" customFormat="1" ht="13" x14ac:dyDescent="0.15"/>
    <row r="6553" customFormat="1" ht="13" x14ac:dyDescent="0.15"/>
    <row r="6554" customFormat="1" ht="13" x14ac:dyDescent="0.15"/>
    <row r="6555" customFormat="1" ht="13" x14ac:dyDescent="0.15"/>
    <row r="6556" customFormat="1" ht="13" x14ac:dyDescent="0.15"/>
    <row r="6557" customFormat="1" ht="13" x14ac:dyDescent="0.15"/>
    <row r="6558" customFormat="1" ht="13" x14ac:dyDescent="0.15"/>
    <row r="6559" customFormat="1" ht="13" x14ac:dyDescent="0.15"/>
    <row r="6560" customFormat="1" ht="13" x14ac:dyDescent="0.15"/>
    <row r="6561" customFormat="1" ht="13" x14ac:dyDescent="0.15"/>
    <row r="6562" customFormat="1" ht="13" x14ac:dyDescent="0.15"/>
    <row r="6563" customFormat="1" ht="13" x14ac:dyDescent="0.15"/>
    <row r="6564" customFormat="1" ht="13" x14ac:dyDescent="0.15"/>
    <row r="6565" customFormat="1" ht="13" x14ac:dyDescent="0.15"/>
    <row r="6566" customFormat="1" ht="13" x14ac:dyDescent="0.15"/>
    <row r="6567" customFormat="1" ht="13" x14ac:dyDescent="0.15"/>
    <row r="6568" customFormat="1" ht="13" x14ac:dyDescent="0.15"/>
    <row r="6569" customFormat="1" ht="13" x14ac:dyDescent="0.15"/>
    <row r="6570" customFormat="1" ht="13" x14ac:dyDescent="0.15"/>
    <row r="6571" customFormat="1" ht="13" x14ac:dyDescent="0.15"/>
    <row r="6572" customFormat="1" ht="13" x14ac:dyDescent="0.15"/>
    <row r="6573" customFormat="1" ht="13" x14ac:dyDescent="0.15"/>
    <row r="6574" customFormat="1" ht="13" x14ac:dyDescent="0.15"/>
    <row r="6575" customFormat="1" ht="13" x14ac:dyDescent="0.15"/>
    <row r="6576" customFormat="1" ht="13" x14ac:dyDescent="0.15"/>
    <row r="6577" customFormat="1" ht="13" x14ac:dyDescent="0.15"/>
    <row r="6578" customFormat="1" ht="13" x14ac:dyDescent="0.15"/>
    <row r="6579" customFormat="1" ht="13" x14ac:dyDescent="0.15"/>
    <row r="6580" customFormat="1" ht="13" x14ac:dyDescent="0.15"/>
    <row r="6581" customFormat="1" ht="13" x14ac:dyDescent="0.15"/>
    <row r="6582" customFormat="1" ht="13" x14ac:dyDescent="0.15"/>
    <row r="6583" customFormat="1" ht="13" x14ac:dyDescent="0.15"/>
    <row r="6584" customFormat="1" ht="13" x14ac:dyDescent="0.15"/>
    <row r="6585" customFormat="1" ht="13" x14ac:dyDescent="0.15"/>
    <row r="6586" customFormat="1" ht="13" x14ac:dyDescent="0.15"/>
    <row r="6587" customFormat="1" ht="13" x14ac:dyDescent="0.15"/>
    <row r="6588" customFormat="1" ht="13" x14ac:dyDescent="0.15"/>
    <row r="6589" customFormat="1" ht="13" x14ac:dyDescent="0.15"/>
    <row r="6590" customFormat="1" ht="13" x14ac:dyDescent="0.15"/>
    <row r="6591" customFormat="1" ht="13" x14ac:dyDescent="0.15"/>
    <row r="6592" customFormat="1" ht="13" x14ac:dyDescent="0.15"/>
    <row r="6593" customFormat="1" ht="13" x14ac:dyDescent="0.15"/>
    <row r="6594" customFormat="1" ht="13" x14ac:dyDescent="0.15"/>
    <row r="6595" customFormat="1" ht="13" x14ac:dyDescent="0.15"/>
    <row r="6596" customFormat="1" ht="13" x14ac:dyDescent="0.15"/>
    <row r="6597" customFormat="1" ht="13" x14ac:dyDescent="0.15"/>
    <row r="6598" customFormat="1" ht="13" x14ac:dyDescent="0.15"/>
    <row r="6599" customFormat="1" ht="13" x14ac:dyDescent="0.15"/>
    <row r="6600" customFormat="1" ht="13" x14ac:dyDescent="0.15"/>
    <row r="6601" customFormat="1" ht="13" x14ac:dyDescent="0.15"/>
    <row r="6602" customFormat="1" ht="13" x14ac:dyDescent="0.15"/>
    <row r="6603" customFormat="1" ht="13" x14ac:dyDescent="0.15"/>
    <row r="6604" customFormat="1" ht="13" x14ac:dyDescent="0.15"/>
    <row r="6605" customFormat="1" ht="13" x14ac:dyDescent="0.15"/>
    <row r="6606" customFormat="1" ht="13" x14ac:dyDescent="0.15"/>
    <row r="6607" customFormat="1" ht="13" x14ac:dyDescent="0.15"/>
    <row r="6608" customFormat="1" ht="13" x14ac:dyDescent="0.15"/>
    <row r="6609" customFormat="1" ht="13" x14ac:dyDescent="0.15"/>
    <row r="6610" customFormat="1" ht="13" x14ac:dyDescent="0.15"/>
    <row r="6611" customFormat="1" ht="13" x14ac:dyDescent="0.15"/>
    <row r="6612" customFormat="1" ht="13" x14ac:dyDescent="0.15"/>
    <row r="6613" customFormat="1" ht="13" x14ac:dyDescent="0.15"/>
    <row r="6614" customFormat="1" ht="13" x14ac:dyDescent="0.15"/>
    <row r="6615" customFormat="1" ht="13" x14ac:dyDescent="0.15"/>
    <row r="6616" customFormat="1" ht="13" x14ac:dyDescent="0.15"/>
    <row r="6617" customFormat="1" ht="13" x14ac:dyDescent="0.15"/>
    <row r="6618" customFormat="1" ht="13" x14ac:dyDescent="0.15"/>
    <row r="6619" customFormat="1" ht="13" x14ac:dyDescent="0.15"/>
    <row r="6620" customFormat="1" ht="13" x14ac:dyDescent="0.15"/>
    <row r="6621" customFormat="1" ht="13" x14ac:dyDescent="0.15"/>
    <row r="6622" customFormat="1" ht="13" x14ac:dyDescent="0.15"/>
    <row r="6623" customFormat="1" ht="13" x14ac:dyDescent="0.15"/>
    <row r="6624" customFormat="1" ht="13" x14ac:dyDescent="0.15"/>
    <row r="6625" customFormat="1" ht="13" x14ac:dyDescent="0.15"/>
    <row r="6626" customFormat="1" ht="13" x14ac:dyDescent="0.15"/>
    <row r="6627" customFormat="1" ht="13" x14ac:dyDescent="0.15"/>
    <row r="6628" customFormat="1" ht="13" x14ac:dyDescent="0.15"/>
    <row r="6629" customFormat="1" ht="13" x14ac:dyDescent="0.15"/>
    <row r="6630" customFormat="1" ht="13" x14ac:dyDescent="0.15"/>
    <row r="6631" customFormat="1" ht="13" x14ac:dyDescent="0.15"/>
    <row r="6632" customFormat="1" ht="13" x14ac:dyDescent="0.15"/>
    <row r="6633" customFormat="1" ht="13" x14ac:dyDescent="0.15"/>
    <row r="6634" customFormat="1" ht="13" x14ac:dyDescent="0.15"/>
    <row r="6635" customFormat="1" ht="13" x14ac:dyDescent="0.15"/>
    <row r="6636" customFormat="1" ht="13" x14ac:dyDescent="0.15"/>
    <row r="6637" customFormat="1" ht="13" x14ac:dyDescent="0.15"/>
    <row r="6638" customFormat="1" ht="13" x14ac:dyDescent="0.15"/>
    <row r="6639" customFormat="1" ht="13" x14ac:dyDescent="0.15"/>
    <row r="6640" customFormat="1" ht="13" x14ac:dyDescent="0.15"/>
    <row r="6641" customFormat="1" ht="13" x14ac:dyDescent="0.15"/>
    <row r="6642" customFormat="1" ht="13" x14ac:dyDescent="0.15"/>
    <row r="6643" customFormat="1" ht="13" x14ac:dyDescent="0.15"/>
    <row r="6644" customFormat="1" ht="13" x14ac:dyDescent="0.15"/>
    <row r="6645" customFormat="1" ht="13" x14ac:dyDescent="0.15"/>
    <row r="6646" customFormat="1" ht="13" x14ac:dyDescent="0.15"/>
    <row r="6647" customFormat="1" ht="13" x14ac:dyDescent="0.15"/>
    <row r="6648" customFormat="1" ht="13" x14ac:dyDescent="0.15"/>
    <row r="6649" customFormat="1" ht="13" x14ac:dyDescent="0.15"/>
    <row r="6650" customFormat="1" ht="13" x14ac:dyDescent="0.15"/>
    <row r="6651" customFormat="1" ht="13" x14ac:dyDescent="0.15"/>
    <row r="6652" customFormat="1" ht="13" x14ac:dyDescent="0.15"/>
    <row r="6653" customFormat="1" ht="13" x14ac:dyDescent="0.15"/>
    <row r="6654" customFormat="1" ht="13" x14ac:dyDescent="0.15"/>
    <row r="6655" customFormat="1" ht="13" x14ac:dyDescent="0.15"/>
    <row r="6656" customFormat="1" ht="13" x14ac:dyDescent="0.15"/>
    <row r="6657" customFormat="1" ht="13" x14ac:dyDescent="0.15"/>
    <row r="6658" customFormat="1" ht="13" x14ac:dyDescent="0.15"/>
    <row r="6659" customFormat="1" ht="13" x14ac:dyDescent="0.15"/>
    <row r="6660" customFormat="1" ht="13" x14ac:dyDescent="0.15"/>
    <row r="6661" customFormat="1" ht="13" x14ac:dyDescent="0.15"/>
    <row r="6662" customFormat="1" ht="13" x14ac:dyDescent="0.15"/>
    <row r="6663" customFormat="1" ht="13" x14ac:dyDescent="0.15"/>
    <row r="6664" customFormat="1" ht="13" x14ac:dyDescent="0.15"/>
    <row r="6665" customFormat="1" ht="13" x14ac:dyDescent="0.15"/>
    <row r="6666" customFormat="1" ht="13" x14ac:dyDescent="0.15"/>
    <row r="6667" customFormat="1" ht="13" x14ac:dyDescent="0.15"/>
    <row r="6668" customFormat="1" ht="13" x14ac:dyDescent="0.15"/>
    <row r="6669" customFormat="1" ht="13" x14ac:dyDescent="0.15"/>
    <row r="6670" customFormat="1" ht="13" x14ac:dyDescent="0.15"/>
    <row r="6671" customFormat="1" ht="13" x14ac:dyDescent="0.15"/>
    <row r="6672" customFormat="1" ht="13" x14ac:dyDescent="0.15"/>
    <row r="6673" customFormat="1" ht="13" x14ac:dyDescent="0.15"/>
    <row r="6674" customFormat="1" ht="13" x14ac:dyDescent="0.15"/>
    <row r="6675" customFormat="1" ht="13" x14ac:dyDescent="0.15"/>
    <row r="6676" customFormat="1" ht="13" x14ac:dyDescent="0.15"/>
    <row r="6677" customFormat="1" ht="13" x14ac:dyDescent="0.15"/>
    <row r="6678" customFormat="1" ht="13" x14ac:dyDescent="0.15"/>
    <row r="6679" customFormat="1" ht="13" x14ac:dyDescent="0.15"/>
    <row r="6680" customFormat="1" ht="13" x14ac:dyDescent="0.15"/>
    <row r="6681" customFormat="1" ht="13" x14ac:dyDescent="0.15"/>
    <row r="6682" customFormat="1" ht="13" x14ac:dyDescent="0.15"/>
    <row r="6683" customFormat="1" ht="13" x14ac:dyDescent="0.15"/>
    <row r="6684" customFormat="1" ht="13" x14ac:dyDescent="0.15"/>
    <row r="6685" customFormat="1" ht="13" x14ac:dyDescent="0.15"/>
    <row r="6686" customFormat="1" ht="13" x14ac:dyDescent="0.15"/>
    <row r="6687" customFormat="1" ht="13" x14ac:dyDescent="0.15"/>
    <row r="6688" customFormat="1" ht="13" x14ac:dyDescent="0.15"/>
    <row r="6689" customFormat="1" ht="13" x14ac:dyDescent="0.15"/>
    <row r="6690" customFormat="1" ht="13" x14ac:dyDescent="0.15"/>
    <row r="6691" customFormat="1" ht="13" x14ac:dyDescent="0.15"/>
    <row r="6692" customFormat="1" ht="13" x14ac:dyDescent="0.15"/>
    <row r="6693" customFormat="1" ht="13" x14ac:dyDescent="0.15"/>
    <row r="6694" customFormat="1" ht="13" x14ac:dyDescent="0.15"/>
    <row r="6695" customFormat="1" ht="13" x14ac:dyDescent="0.15"/>
    <row r="6696" customFormat="1" ht="13" x14ac:dyDescent="0.15"/>
    <row r="6697" customFormat="1" ht="13" x14ac:dyDescent="0.15"/>
    <row r="6698" customFormat="1" ht="13" x14ac:dyDescent="0.15"/>
    <row r="6699" customFormat="1" ht="13" x14ac:dyDescent="0.15"/>
    <row r="6700" customFormat="1" ht="13" x14ac:dyDescent="0.15"/>
    <row r="6701" customFormat="1" ht="13" x14ac:dyDescent="0.15"/>
    <row r="6702" customFormat="1" ht="13" x14ac:dyDescent="0.15"/>
    <row r="6703" customFormat="1" ht="13" x14ac:dyDescent="0.15"/>
    <row r="6704" customFormat="1" ht="13" x14ac:dyDescent="0.15"/>
    <row r="6705" customFormat="1" ht="13" x14ac:dyDescent="0.15"/>
    <row r="6706" customFormat="1" ht="13" x14ac:dyDescent="0.15"/>
    <row r="6707" customFormat="1" ht="13" x14ac:dyDescent="0.15"/>
    <row r="6708" customFormat="1" ht="13" x14ac:dyDescent="0.15"/>
    <row r="6709" customFormat="1" ht="13" x14ac:dyDescent="0.15"/>
    <row r="6710" customFormat="1" ht="13" x14ac:dyDescent="0.15"/>
    <row r="6711" customFormat="1" ht="13" x14ac:dyDescent="0.15"/>
    <row r="6712" customFormat="1" ht="13" x14ac:dyDescent="0.15"/>
    <row r="6713" customFormat="1" ht="13" x14ac:dyDescent="0.15"/>
    <row r="6714" customFormat="1" ht="13" x14ac:dyDescent="0.15"/>
    <row r="6715" customFormat="1" ht="13" x14ac:dyDescent="0.15"/>
    <row r="6716" customFormat="1" ht="13" x14ac:dyDescent="0.15"/>
    <row r="6717" customFormat="1" ht="13" x14ac:dyDescent="0.15"/>
    <row r="6718" customFormat="1" ht="13" x14ac:dyDescent="0.15"/>
    <row r="6719" customFormat="1" ht="13" x14ac:dyDescent="0.15"/>
    <row r="6720" customFormat="1" ht="13" x14ac:dyDescent="0.15"/>
    <row r="6721" customFormat="1" ht="13" x14ac:dyDescent="0.15"/>
    <row r="6722" customFormat="1" ht="13" x14ac:dyDescent="0.15"/>
    <row r="6723" customFormat="1" ht="13" x14ac:dyDescent="0.15"/>
    <row r="6724" customFormat="1" ht="13" x14ac:dyDescent="0.15"/>
    <row r="6725" customFormat="1" ht="13" x14ac:dyDescent="0.15"/>
    <row r="6726" customFormat="1" ht="13" x14ac:dyDescent="0.15"/>
    <row r="6727" customFormat="1" ht="13" x14ac:dyDescent="0.15"/>
    <row r="6728" customFormat="1" ht="13" x14ac:dyDescent="0.15"/>
    <row r="6729" customFormat="1" ht="13" x14ac:dyDescent="0.15"/>
    <row r="6730" customFormat="1" ht="13" x14ac:dyDescent="0.15"/>
    <row r="6731" customFormat="1" ht="13" x14ac:dyDescent="0.15"/>
    <row r="6732" customFormat="1" ht="13" x14ac:dyDescent="0.15"/>
    <row r="6733" customFormat="1" ht="13" x14ac:dyDescent="0.15"/>
    <row r="6734" customFormat="1" ht="13" x14ac:dyDescent="0.15"/>
    <row r="6735" customFormat="1" ht="13" x14ac:dyDescent="0.15"/>
    <row r="6736" customFormat="1" ht="13" x14ac:dyDescent="0.15"/>
    <row r="6737" customFormat="1" ht="13" x14ac:dyDescent="0.15"/>
    <row r="6738" customFormat="1" ht="13" x14ac:dyDescent="0.15"/>
    <row r="6739" customFormat="1" ht="13" x14ac:dyDescent="0.15"/>
    <row r="6740" customFormat="1" ht="13" x14ac:dyDescent="0.15"/>
    <row r="6741" customFormat="1" ht="13" x14ac:dyDescent="0.15"/>
    <row r="6742" customFormat="1" ht="13" x14ac:dyDescent="0.15"/>
    <row r="6743" customFormat="1" ht="13" x14ac:dyDescent="0.15"/>
    <row r="6744" customFormat="1" ht="13" x14ac:dyDescent="0.15"/>
    <row r="6745" customFormat="1" ht="13" x14ac:dyDescent="0.15"/>
    <row r="6746" customFormat="1" ht="13" x14ac:dyDescent="0.15"/>
    <row r="6747" customFormat="1" ht="13" x14ac:dyDescent="0.15"/>
    <row r="6748" customFormat="1" ht="13" x14ac:dyDescent="0.15"/>
    <row r="6749" customFormat="1" ht="13" x14ac:dyDescent="0.15"/>
    <row r="6750" customFormat="1" ht="13" x14ac:dyDescent="0.15"/>
    <row r="6751" customFormat="1" ht="13" x14ac:dyDescent="0.15"/>
    <row r="6752" customFormat="1" ht="13" x14ac:dyDescent="0.15"/>
    <row r="6753" customFormat="1" ht="13" x14ac:dyDescent="0.15"/>
    <row r="6754" customFormat="1" ht="13" x14ac:dyDescent="0.15"/>
    <row r="6755" customFormat="1" ht="13" x14ac:dyDescent="0.15"/>
    <row r="6756" customFormat="1" ht="13" x14ac:dyDescent="0.15"/>
    <row r="6757" customFormat="1" ht="13" x14ac:dyDescent="0.15"/>
    <row r="6758" customFormat="1" ht="13" x14ac:dyDescent="0.15"/>
    <row r="6759" customFormat="1" ht="13" x14ac:dyDescent="0.15"/>
    <row r="6760" customFormat="1" ht="13" x14ac:dyDescent="0.15"/>
    <row r="6761" customFormat="1" ht="13" x14ac:dyDescent="0.15"/>
    <row r="6762" customFormat="1" ht="13" x14ac:dyDescent="0.15"/>
    <row r="6763" customFormat="1" ht="13" x14ac:dyDescent="0.15"/>
    <row r="6764" customFormat="1" ht="13" x14ac:dyDescent="0.15"/>
    <row r="6765" customFormat="1" ht="13" x14ac:dyDescent="0.15"/>
    <row r="6766" customFormat="1" ht="13" x14ac:dyDescent="0.15"/>
    <row r="6767" customFormat="1" ht="13" x14ac:dyDescent="0.15"/>
    <row r="6768" customFormat="1" ht="13" x14ac:dyDescent="0.15"/>
    <row r="6769" customFormat="1" ht="13" x14ac:dyDescent="0.15"/>
    <row r="6770" customFormat="1" ht="13" x14ac:dyDescent="0.15"/>
    <row r="6771" customFormat="1" ht="13" x14ac:dyDescent="0.15"/>
    <row r="6772" customFormat="1" ht="13" x14ac:dyDescent="0.15"/>
    <row r="6773" customFormat="1" ht="13" x14ac:dyDescent="0.15"/>
    <row r="6774" customFormat="1" ht="13" x14ac:dyDescent="0.15"/>
    <row r="6775" customFormat="1" ht="13" x14ac:dyDescent="0.15"/>
    <row r="6776" customFormat="1" ht="13" x14ac:dyDescent="0.15"/>
    <row r="6777" customFormat="1" ht="13" x14ac:dyDescent="0.15"/>
    <row r="6778" customFormat="1" ht="13" x14ac:dyDescent="0.15"/>
    <row r="6779" customFormat="1" ht="13" x14ac:dyDescent="0.15"/>
    <row r="6780" customFormat="1" ht="13" x14ac:dyDescent="0.15"/>
    <row r="6781" customFormat="1" ht="13" x14ac:dyDescent="0.15"/>
    <row r="6782" customFormat="1" ht="13" x14ac:dyDescent="0.15"/>
    <row r="6783" customFormat="1" ht="13" x14ac:dyDescent="0.15"/>
    <row r="6784" customFormat="1" ht="13" x14ac:dyDescent="0.15"/>
    <row r="6785" customFormat="1" ht="13" x14ac:dyDescent="0.15"/>
    <row r="6786" customFormat="1" ht="13" x14ac:dyDescent="0.15"/>
    <row r="6787" customFormat="1" ht="13" x14ac:dyDescent="0.15"/>
    <row r="6788" customFormat="1" ht="13" x14ac:dyDescent="0.15"/>
    <row r="6789" customFormat="1" ht="13" x14ac:dyDescent="0.15"/>
    <row r="6790" customFormat="1" ht="13" x14ac:dyDescent="0.15"/>
    <row r="6791" customFormat="1" ht="13" x14ac:dyDescent="0.15"/>
    <row r="6792" customFormat="1" ht="13" x14ac:dyDescent="0.15"/>
    <row r="6793" customFormat="1" ht="13" x14ac:dyDescent="0.15"/>
    <row r="6794" customFormat="1" ht="13" x14ac:dyDescent="0.15"/>
    <row r="6795" customFormat="1" ht="13" x14ac:dyDescent="0.15"/>
    <row r="6796" customFormat="1" ht="13" x14ac:dyDescent="0.15"/>
    <row r="6797" customFormat="1" ht="13" x14ac:dyDescent="0.15"/>
    <row r="6798" customFormat="1" ht="13" x14ac:dyDescent="0.15"/>
    <row r="6799" customFormat="1" ht="13" x14ac:dyDescent="0.15"/>
    <row r="6800" customFormat="1" ht="13" x14ac:dyDescent="0.15"/>
    <row r="6801" customFormat="1" ht="13" x14ac:dyDescent="0.15"/>
    <row r="6802" customFormat="1" ht="13" x14ac:dyDescent="0.15"/>
    <row r="6803" customFormat="1" ht="13" x14ac:dyDescent="0.15"/>
    <row r="6804" customFormat="1" ht="13" x14ac:dyDescent="0.15"/>
    <row r="6805" customFormat="1" ht="13" x14ac:dyDescent="0.15"/>
    <row r="6806" customFormat="1" ht="13" x14ac:dyDescent="0.15"/>
    <row r="6807" customFormat="1" ht="13" x14ac:dyDescent="0.15"/>
    <row r="6808" customFormat="1" ht="13" x14ac:dyDescent="0.15"/>
    <row r="6809" customFormat="1" ht="13" x14ac:dyDescent="0.15"/>
    <row r="6810" customFormat="1" ht="13" x14ac:dyDescent="0.15"/>
    <row r="6811" customFormat="1" ht="13" x14ac:dyDescent="0.15"/>
    <row r="6812" customFormat="1" ht="13" x14ac:dyDescent="0.15"/>
    <row r="6813" customFormat="1" ht="13" x14ac:dyDescent="0.15"/>
    <row r="6814" customFormat="1" ht="13" x14ac:dyDescent="0.15"/>
    <row r="6815" customFormat="1" ht="13" x14ac:dyDescent="0.15"/>
    <row r="6816" customFormat="1" ht="13" x14ac:dyDescent="0.15"/>
    <row r="6817" customFormat="1" ht="13" x14ac:dyDescent="0.15"/>
    <row r="6818" customFormat="1" ht="13" x14ac:dyDescent="0.15"/>
    <row r="6819" customFormat="1" ht="13" x14ac:dyDescent="0.15"/>
    <row r="6820" customFormat="1" ht="13" x14ac:dyDescent="0.15"/>
    <row r="6821" customFormat="1" ht="13" x14ac:dyDescent="0.15"/>
    <row r="6822" customFormat="1" ht="13" x14ac:dyDescent="0.15"/>
    <row r="6823" customFormat="1" ht="13" x14ac:dyDescent="0.15"/>
    <row r="6824" customFormat="1" ht="13" x14ac:dyDescent="0.15"/>
    <row r="6825" customFormat="1" ht="13" x14ac:dyDescent="0.15"/>
    <row r="6826" customFormat="1" ht="13" x14ac:dyDescent="0.15"/>
    <row r="6827" customFormat="1" ht="13" x14ac:dyDescent="0.15"/>
    <row r="6828" customFormat="1" ht="13" x14ac:dyDescent="0.15"/>
    <row r="6829" customFormat="1" ht="13" x14ac:dyDescent="0.15"/>
    <row r="6830" customFormat="1" ht="13" x14ac:dyDescent="0.15"/>
    <row r="6831" customFormat="1" ht="13" x14ac:dyDescent="0.15"/>
    <row r="6832" customFormat="1" ht="13" x14ac:dyDescent="0.15"/>
    <row r="6833" customFormat="1" ht="13" x14ac:dyDescent="0.15"/>
    <row r="6834" customFormat="1" ht="13" x14ac:dyDescent="0.15"/>
    <row r="6835" customFormat="1" ht="13" x14ac:dyDescent="0.15"/>
    <row r="6836" customFormat="1" ht="13" x14ac:dyDescent="0.15"/>
    <row r="6837" customFormat="1" ht="13" x14ac:dyDescent="0.15"/>
    <row r="6838" customFormat="1" ht="13" x14ac:dyDescent="0.15"/>
    <row r="6839" customFormat="1" ht="13" x14ac:dyDescent="0.15"/>
    <row r="6840" customFormat="1" ht="13" x14ac:dyDescent="0.15"/>
    <row r="6841" customFormat="1" ht="13" x14ac:dyDescent="0.15"/>
    <row r="6842" customFormat="1" ht="13" x14ac:dyDescent="0.15"/>
    <row r="6843" customFormat="1" ht="13" x14ac:dyDescent="0.15"/>
    <row r="6844" customFormat="1" ht="13" x14ac:dyDescent="0.15"/>
    <row r="6845" customFormat="1" ht="13" x14ac:dyDescent="0.15"/>
    <row r="6846" customFormat="1" ht="13" x14ac:dyDescent="0.15"/>
    <row r="6847" customFormat="1" ht="13" x14ac:dyDescent="0.15"/>
    <row r="6848" customFormat="1" ht="13" x14ac:dyDescent="0.15"/>
    <row r="6849" customFormat="1" ht="13" x14ac:dyDescent="0.15"/>
    <row r="6850" customFormat="1" ht="13" x14ac:dyDescent="0.15"/>
    <row r="6851" customFormat="1" ht="13" x14ac:dyDescent="0.15"/>
    <row r="6852" customFormat="1" ht="13" x14ac:dyDescent="0.15"/>
    <row r="6853" customFormat="1" ht="13" x14ac:dyDescent="0.15"/>
    <row r="6854" customFormat="1" ht="13" x14ac:dyDescent="0.15"/>
    <row r="6855" customFormat="1" ht="13" x14ac:dyDescent="0.15"/>
    <row r="6856" customFormat="1" ht="13" x14ac:dyDescent="0.15"/>
    <row r="6857" customFormat="1" ht="13" x14ac:dyDescent="0.15"/>
    <row r="6858" customFormat="1" ht="13" x14ac:dyDescent="0.15"/>
    <row r="6859" customFormat="1" ht="13" x14ac:dyDescent="0.15"/>
    <row r="6860" customFormat="1" ht="13" x14ac:dyDescent="0.15"/>
    <row r="6861" customFormat="1" ht="13" x14ac:dyDescent="0.15"/>
    <row r="6862" customFormat="1" ht="13" x14ac:dyDescent="0.15"/>
    <row r="6863" customFormat="1" ht="13" x14ac:dyDescent="0.15"/>
    <row r="6864" customFormat="1" ht="13" x14ac:dyDescent="0.15"/>
    <row r="6865" customFormat="1" ht="13" x14ac:dyDescent="0.15"/>
    <row r="6866" customFormat="1" ht="13" x14ac:dyDescent="0.15"/>
    <row r="6867" customFormat="1" ht="13" x14ac:dyDescent="0.15"/>
    <row r="6868" customFormat="1" ht="13" x14ac:dyDescent="0.15"/>
    <row r="6869" customFormat="1" ht="13" x14ac:dyDescent="0.15"/>
    <row r="6870" customFormat="1" ht="13" x14ac:dyDescent="0.15"/>
    <row r="6871" customFormat="1" ht="13" x14ac:dyDescent="0.15"/>
    <row r="6872" customFormat="1" ht="13" x14ac:dyDescent="0.15"/>
    <row r="6873" customFormat="1" ht="13" x14ac:dyDescent="0.15"/>
    <row r="6874" customFormat="1" ht="13" x14ac:dyDescent="0.15"/>
    <row r="6875" customFormat="1" ht="13" x14ac:dyDescent="0.15"/>
    <row r="6876" customFormat="1" ht="13" x14ac:dyDescent="0.15"/>
    <row r="6877" customFormat="1" ht="13" x14ac:dyDescent="0.15"/>
    <row r="6878" customFormat="1" ht="13" x14ac:dyDescent="0.15"/>
    <row r="6879" customFormat="1" ht="13" x14ac:dyDescent="0.15"/>
    <row r="6880" customFormat="1" ht="13" x14ac:dyDescent="0.15"/>
    <row r="6881" customFormat="1" ht="13" x14ac:dyDescent="0.15"/>
    <row r="6882" customFormat="1" ht="13" x14ac:dyDescent="0.15"/>
    <row r="6883" customFormat="1" ht="13" x14ac:dyDescent="0.15"/>
    <row r="6884" customFormat="1" ht="13" x14ac:dyDescent="0.15"/>
    <row r="6885" customFormat="1" ht="13" x14ac:dyDescent="0.15"/>
    <row r="6886" customFormat="1" ht="13" x14ac:dyDescent="0.15"/>
    <row r="6887" customFormat="1" ht="13" x14ac:dyDescent="0.15"/>
    <row r="6888" customFormat="1" ht="13" x14ac:dyDescent="0.15"/>
    <row r="6889" customFormat="1" ht="13" x14ac:dyDescent="0.15"/>
    <row r="6890" customFormat="1" ht="13" x14ac:dyDescent="0.15"/>
    <row r="6891" customFormat="1" ht="13" x14ac:dyDescent="0.15"/>
    <row r="6892" customFormat="1" ht="13" x14ac:dyDescent="0.15"/>
    <row r="6893" customFormat="1" ht="13" x14ac:dyDescent="0.15"/>
    <row r="6894" customFormat="1" ht="13" x14ac:dyDescent="0.15"/>
    <row r="6895" customFormat="1" ht="13" x14ac:dyDescent="0.15"/>
    <row r="6896" customFormat="1" ht="13" x14ac:dyDescent="0.15"/>
    <row r="6897" customFormat="1" ht="13" x14ac:dyDescent="0.15"/>
    <row r="6898" customFormat="1" ht="13" x14ac:dyDescent="0.15"/>
    <row r="6899" customFormat="1" ht="13" x14ac:dyDescent="0.15"/>
    <row r="6900" customFormat="1" ht="13" x14ac:dyDescent="0.15"/>
    <row r="6901" customFormat="1" ht="13" x14ac:dyDescent="0.15"/>
    <row r="6902" customFormat="1" ht="13" x14ac:dyDescent="0.15"/>
    <row r="6903" customFormat="1" ht="13" x14ac:dyDescent="0.15"/>
    <row r="6904" customFormat="1" ht="13" x14ac:dyDescent="0.15"/>
    <row r="6905" customFormat="1" ht="13" x14ac:dyDescent="0.15"/>
    <row r="6906" customFormat="1" ht="13" x14ac:dyDescent="0.15"/>
    <row r="6907" customFormat="1" ht="13" x14ac:dyDescent="0.15"/>
    <row r="6908" customFormat="1" ht="13" x14ac:dyDescent="0.15"/>
    <row r="6909" customFormat="1" ht="13" x14ac:dyDescent="0.15"/>
    <row r="6910" customFormat="1" ht="13" x14ac:dyDescent="0.15"/>
    <row r="6911" customFormat="1" ht="13" x14ac:dyDescent="0.15"/>
    <row r="6912" customFormat="1" ht="13" x14ac:dyDescent="0.15"/>
    <row r="6913" customFormat="1" ht="13" x14ac:dyDescent="0.15"/>
    <row r="6914" customFormat="1" ht="13" x14ac:dyDescent="0.15"/>
    <row r="6915" customFormat="1" ht="13" x14ac:dyDescent="0.15"/>
    <row r="6916" customFormat="1" ht="13" x14ac:dyDescent="0.15"/>
    <row r="6917" customFormat="1" ht="13" x14ac:dyDescent="0.15"/>
    <row r="6918" customFormat="1" ht="13" x14ac:dyDescent="0.15"/>
    <row r="6919" customFormat="1" ht="13" x14ac:dyDescent="0.15"/>
    <row r="6920" customFormat="1" ht="13" x14ac:dyDescent="0.15"/>
    <row r="6921" customFormat="1" ht="13" x14ac:dyDescent="0.15"/>
    <row r="6922" customFormat="1" ht="13" x14ac:dyDescent="0.15"/>
    <row r="6923" customFormat="1" ht="13" x14ac:dyDescent="0.15"/>
    <row r="6924" customFormat="1" ht="13" x14ac:dyDescent="0.15"/>
    <row r="6925" customFormat="1" ht="13" x14ac:dyDescent="0.15"/>
    <row r="6926" customFormat="1" ht="13" x14ac:dyDescent="0.15"/>
    <row r="6927" customFormat="1" ht="13" x14ac:dyDescent="0.15"/>
    <row r="6928" customFormat="1" ht="13" x14ac:dyDescent="0.15"/>
    <row r="6929" customFormat="1" ht="13" x14ac:dyDescent="0.15"/>
    <row r="6930" customFormat="1" ht="13" x14ac:dyDescent="0.15"/>
    <row r="6931" customFormat="1" ht="13" x14ac:dyDescent="0.15"/>
    <row r="6932" customFormat="1" ht="13" x14ac:dyDescent="0.15"/>
    <row r="6933" customFormat="1" ht="13" x14ac:dyDescent="0.15"/>
    <row r="6934" customFormat="1" ht="13" x14ac:dyDescent="0.15"/>
    <row r="6935" customFormat="1" ht="13" x14ac:dyDescent="0.15"/>
    <row r="6936" customFormat="1" ht="13" x14ac:dyDescent="0.15"/>
    <row r="6937" customFormat="1" ht="13" x14ac:dyDescent="0.15"/>
    <row r="6938" customFormat="1" ht="13" x14ac:dyDescent="0.15"/>
    <row r="6939" customFormat="1" ht="13" x14ac:dyDescent="0.15"/>
    <row r="6940" customFormat="1" ht="13" x14ac:dyDescent="0.15"/>
    <row r="6941" customFormat="1" ht="13" x14ac:dyDescent="0.15"/>
    <row r="6942" customFormat="1" ht="13" x14ac:dyDescent="0.15"/>
    <row r="6943" customFormat="1" ht="13" x14ac:dyDescent="0.15"/>
    <row r="6944" customFormat="1" ht="13" x14ac:dyDescent="0.15"/>
    <row r="6945" customFormat="1" ht="13" x14ac:dyDescent="0.15"/>
    <row r="6946" customFormat="1" ht="13" x14ac:dyDescent="0.15"/>
    <row r="6947" customFormat="1" ht="13" x14ac:dyDescent="0.15"/>
    <row r="6948" customFormat="1" ht="13" x14ac:dyDescent="0.15"/>
    <row r="6949" customFormat="1" ht="13" x14ac:dyDescent="0.15"/>
    <row r="6950" customFormat="1" ht="13" x14ac:dyDescent="0.15"/>
    <row r="6951" customFormat="1" ht="13" x14ac:dyDescent="0.15"/>
    <row r="6952" customFormat="1" ht="13" x14ac:dyDescent="0.15"/>
    <row r="6953" customFormat="1" ht="13" x14ac:dyDescent="0.15"/>
    <row r="6954" customFormat="1" ht="13" x14ac:dyDescent="0.15"/>
    <row r="6955" customFormat="1" ht="13" x14ac:dyDescent="0.15"/>
    <row r="6956" customFormat="1" ht="13" x14ac:dyDescent="0.15"/>
    <row r="6957" customFormat="1" ht="13" x14ac:dyDescent="0.15"/>
    <row r="6958" customFormat="1" ht="13" x14ac:dyDescent="0.15"/>
    <row r="6959" customFormat="1" ht="13" x14ac:dyDescent="0.15"/>
    <row r="6960" customFormat="1" ht="13" x14ac:dyDescent="0.15"/>
    <row r="6961" customFormat="1" ht="13" x14ac:dyDescent="0.15"/>
    <row r="6962" customFormat="1" ht="13" x14ac:dyDescent="0.15"/>
    <row r="6963" customFormat="1" ht="13" x14ac:dyDescent="0.15"/>
    <row r="6964" customFormat="1" ht="13" x14ac:dyDescent="0.15"/>
    <row r="6965" customFormat="1" ht="13" x14ac:dyDescent="0.15"/>
    <row r="6966" customFormat="1" ht="13" x14ac:dyDescent="0.15"/>
    <row r="6967" customFormat="1" ht="13" x14ac:dyDescent="0.15"/>
    <row r="6968" customFormat="1" ht="13" x14ac:dyDescent="0.15"/>
    <row r="6969" customFormat="1" ht="13" x14ac:dyDescent="0.15"/>
    <row r="6970" customFormat="1" ht="13" x14ac:dyDescent="0.15"/>
    <row r="6971" customFormat="1" ht="13" x14ac:dyDescent="0.15"/>
    <row r="6972" customFormat="1" ht="13" x14ac:dyDescent="0.15"/>
    <row r="6973" customFormat="1" ht="13" x14ac:dyDescent="0.15"/>
    <row r="6974" customFormat="1" ht="13" x14ac:dyDescent="0.15"/>
    <row r="6975" customFormat="1" ht="13" x14ac:dyDescent="0.15"/>
    <row r="6976" customFormat="1" ht="13" x14ac:dyDescent="0.15"/>
    <row r="6977" customFormat="1" ht="13" x14ac:dyDescent="0.15"/>
    <row r="6978" customFormat="1" ht="13" x14ac:dyDescent="0.15"/>
    <row r="6979" customFormat="1" ht="13" x14ac:dyDescent="0.15"/>
    <row r="6980" customFormat="1" ht="13" x14ac:dyDescent="0.15"/>
    <row r="6981" customFormat="1" ht="13" x14ac:dyDescent="0.15"/>
    <row r="6982" customFormat="1" ht="13" x14ac:dyDescent="0.15"/>
    <row r="6983" customFormat="1" ht="13" x14ac:dyDescent="0.15"/>
    <row r="6984" customFormat="1" ht="13" x14ac:dyDescent="0.15"/>
    <row r="6985" customFormat="1" ht="13" x14ac:dyDescent="0.15"/>
    <row r="6986" customFormat="1" ht="13" x14ac:dyDescent="0.15"/>
    <row r="6987" customFormat="1" ht="13" x14ac:dyDescent="0.15"/>
    <row r="6988" customFormat="1" ht="13" x14ac:dyDescent="0.15"/>
    <row r="6989" customFormat="1" ht="13" x14ac:dyDescent="0.15"/>
    <row r="6990" customFormat="1" ht="13" x14ac:dyDescent="0.15"/>
    <row r="6991" customFormat="1" ht="13" x14ac:dyDescent="0.15"/>
    <row r="6992" customFormat="1" ht="13" x14ac:dyDescent="0.15"/>
    <row r="6993" customFormat="1" ht="13" x14ac:dyDescent="0.15"/>
    <row r="6994" customFormat="1" ht="13" x14ac:dyDescent="0.15"/>
    <row r="6995" customFormat="1" ht="13" x14ac:dyDescent="0.15"/>
    <row r="6996" customFormat="1" ht="13" x14ac:dyDescent="0.15"/>
    <row r="6997" customFormat="1" ht="13" x14ac:dyDescent="0.15"/>
    <row r="6998" customFormat="1" ht="13" x14ac:dyDescent="0.15"/>
    <row r="6999" customFormat="1" ht="13" x14ac:dyDescent="0.15"/>
    <row r="7000" customFormat="1" ht="13" x14ac:dyDescent="0.15"/>
    <row r="7001" customFormat="1" ht="13" x14ac:dyDescent="0.15"/>
    <row r="7002" customFormat="1" ht="13" x14ac:dyDescent="0.15"/>
    <row r="7003" customFormat="1" ht="13" x14ac:dyDescent="0.15"/>
    <row r="7004" customFormat="1" ht="13" x14ac:dyDescent="0.15"/>
    <row r="7005" customFormat="1" ht="13" x14ac:dyDescent="0.15"/>
    <row r="7006" customFormat="1" ht="13" x14ac:dyDescent="0.15"/>
    <row r="7007" customFormat="1" ht="13" x14ac:dyDescent="0.15"/>
    <row r="7008" customFormat="1" ht="13" x14ac:dyDescent="0.15"/>
    <row r="7009" customFormat="1" ht="13" x14ac:dyDescent="0.15"/>
    <row r="7010" customFormat="1" ht="13" x14ac:dyDescent="0.15"/>
    <row r="7011" customFormat="1" ht="13" x14ac:dyDescent="0.15"/>
    <row r="7012" customFormat="1" ht="13" x14ac:dyDescent="0.15"/>
    <row r="7013" customFormat="1" ht="13" x14ac:dyDescent="0.15"/>
    <row r="7014" customFormat="1" ht="13" x14ac:dyDescent="0.15"/>
    <row r="7015" customFormat="1" ht="13" x14ac:dyDescent="0.15"/>
    <row r="7016" customFormat="1" ht="13" x14ac:dyDescent="0.15"/>
    <row r="7017" customFormat="1" ht="13" x14ac:dyDescent="0.15"/>
    <row r="7018" customFormat="1" ht="13" x14ac:dyDescent="0.15"/>
    <row r="7019" customFormat="1" ht="13" x14ac:dyDescent="0.15"/>
    <row r="7020" customFormat="1" ht="13" x14ac:dyDescent="0.15"/>
    <row r="7021" customFormat="1" ht="13" x14ac:dyDescent="0.15"/>
    <row r="7022" customFormat="1" ht="13" x14ac:dyDescent="0.15"/>
    <row r="7023" customFormat="1" ht="13" x14ac:dyDescent="0.15"/>
    <row r="7024" customFormat="1" ht="13" x14ac:dyDescent="0.15"/>
    <row r="7025" customFormat="1" ht="13" x14ac:dyDescent="0.15"/>
    <row r="7026" customFormat="1" ht="13" x14ac:dyDescent="0.15"/>
    <row r="7027" customFormat="1" ht="13" x14ac:dyDescent="0.15"/>
    <row r="7028" customFormat="1" ht="13" x14ac:dyDescent="0.15"/>
    <row r="7029" customFormat="1" ht="13" x14ac:dyDescent="0.15"/>
    <row r="7030" customFormat="1" ht="13" x14ac:dyDescent="0.15"/>
    <row r="7031" customFormat="1" ht="13" x14ac:dyDescent="0.15"/>
    <row r="7032" customFormat="1" ht="13" x14ac:dyDescent="0.15"/>
    <row r="7033" customFormat="1" ht="13" x14ac:dyDescent="0.15"/>
    <row r="7034" customFormat="1" ht="13" x14ac:dyDescent="0.15"/>
    <row r="7035" customFormat="1" ht="13" x14ac:dyDescent="0.15"/>
    <row r="7036" customFormat="1" ht="13" x14ac:dyDescent="0.15"/>
    <row r="7037" customFormat="1" ht="13" x14ac:dyDescent="0.15"/>
    <row r="7038" customFormat="1" ht="13" x14ac:dyDescent="0.15"/>
    <row r="7039" customFormat="1" ht="13" x14ac:dyDescent="0.15"/>
    <row r="7040" customFormat="1" ht="13" x14ac:dyDescent="0.15"/>
    <row r="7041" customFormat="1" ht="13" x14ac:dyDescent="0.15"/>
    <row r="7042" customFormat="1" ht="13" x14ac:dyDescent="0.15"/>
    <row r="7043" customFormat="1" ht="13" x14ac:dyDescent="0.15"/>
    <row r="7044" customFormat="1" ht="13" x14ac:dyDescent="0.15"/>
    <row r="7045" customFormat="1" ht="13" x14ac:dyDescent="0.15"/>
    <row r="7046" customFormat="1" ht="13" x14ac:dyDescent="0.15"/>
    <row r="7047" customFormat="1" ht="13" x14ac:dyDescent="0.15"/>
    <row r="7048" customFormat="1" ht="13" x14ac:dyDescent="0.15"/>
    <row r="7049" customFormat="1" ht="13" x14ac:dyDescent="0.15"/>
    <row r="7050" customFormat="1" ht="13" x14ac:dyDescent="0.15"/>
    <row r="7051" customFormat="1" ht="13" x14ac:dyDescent="0.15"/>
    <row r="7052" customFormat="1" ht="13" x14ac:dyDescent="0.15"/>
    <row r="7053" customFormat="1" ht="13" x14ac:dyDescent="0.15"/>
    <row r="7054" customFormat="1" ht="13" x14ac:dyDescent="0.15"/>
    <row r="7055" customFormat="1" ht="13" x14ac:dyDescent="0.15"/>
    <row r="7056" customFormat="1" ht="13" x14ac:dyDescent="0.15"/>
    <row r="7057" customFormat="1" ht="13" x14ac:dyDescent="0.15"/>
    <row r="7058" customFormat="1" ht="13" x14ac:dyDescent="0.15"/>
    <row r="7059" customFormat="1" ht="13" x14ac:dyDescent="0.15"/>
    <row r="7060" customFormat="1" ht="13" x14ac:dyDescent="0.15"/>
    <row r="7061" customFormat="1" ht="13" x14ac:dyDescent="0.15"/>
    <row r="7062" customFormat="1" ht="13" x14ac:dyDescent="0.15"/>
    <row r="7063" customFormat="1" ht="13" x14ac:dyDescent="0.15"/>
    <row r="7064" customFormat="1" ht="13" x14ac:dyDescent="0.15"/>
    <row r="7065" customFormat="1" ht="13" x14ac:dyDescent="0.15"/>
    <row r="7066" customFormat="1" ht="13" x14ac:dyDescent="0.15"/>
    <row r="7067" customFormat="1" ht="13" x14ac:dyDescent="0.15"/>
    <row r="7068" customFormat="1" ht="13" x14ac:dyDescent="0.15"/>
    <row r="7069" customFormat="1" ht="13" x14ac:dyDescent="0.15"/>
    <row r="7070" customFormat="1" ht="13" x14ac:dyDescent="0.15"/>
    <row r="7071" customFormat="1" ht="13" x14ac:dyDescent="0.15"/>
    <row r="7072" customFormat="1" ht="13" x14ac:dyDescent="0.15"/>
    <row r="7073" customFormat="1" ht="13" x14ac:dyDescent="0.15"/>
    <row r="7074" customFormat="1" ht="13" x14ac:dyDescent="0.15"/>
    <row r="7075" customFormat="1" ht="13" x14ac:dyDescent="0.15"/>
    <row r="7076" customFormat="1" ht="13" x14ac:dyDescent="0.15"/>
    <row r="7077" customFormat="1" ht="13" x14ac:dyDescent="0.15"/>
    <row r="7078" customFormat="1" ht="13" x14ac:dyDescent="0.15"/>
    <row r="7079" customFormat="1" ht="13" x14ac:dyDescent="0.15"/>
    <row r="7080" customFormat="1" ht="13" x14ac:dyDescent="0.15"/>
    <row r="7081" customFormat="1" ht="13" x14ac:dyDescent="0.15"/>
    <row r="7082" customFormat="1" ht="13" x14ac:dyDescent="0.15"/>
    <row r="7083" customFormat="1" ht="13" x14ac:dyDescent="0.15"/>
    <row r="7084" customFormat="1" ht="13" x14ac:dyDescent="0.15"/>
    <row r="7085" customFormat="1" ht="13" x14ac:dyDescent="0.15"/>
    <row r="7086" customFormat="1" ht="13" x14ac:dyDescent="0.15"/>
    <row r="7087" customFormat="1" ht="13" x14ac:dyDescent="0.15"/>
    <row r="7088" customFormat="1" ht="13" x14ac:dyDescent="0.15"/>
    <row r="7089" customFormat="1" ht="13" x14ac:dyDescent="0.15"/>
    <row r="7090" customFormat="1" ht="13" x14ac:dyDescent="0.15"/>
    <row r="7091" customFormat="1" ht="13" x14ac:dyDescent="0.15"/>
    <row r="7092" customFormat="1" ht="13" x14ac:dyDescent="0.15"/>
    <row r="7093" customFormat="1" ht="13" x14ac:dyDescent="0.15"/>
    <row r="7094" customFormat="1" ht="13" x14ac:dyDescent="0.15"/>
    <row r="7095" customFormat="1" ht="13" x14ac:dyDescent="0.15"/>
    <row r="7096" customFormat="1" ht="13" x14ac:dyDescent="0.15"/>
    <row r="7097" customFormat="1" ht="13" x14ac:dyDescent="0.15"/>
    <row r="7098" customFormat="1" ht="13" x14ac:dyDescent="0.15"/>
    <row r="7099" customFormat="1" ht="13" x14ac:dyDescent="0.15"/>
    <row r="7100" customFormat="1" ht="13" x14ac:dyDescent="0.15"/>
    <row r="7101" customFormat="1" ht="13" x14ac:dyDescent="0.15"/>
    <row r="7102" customFormat="1" ht="13" x14ac:dyDescent="0.15"/>
    <row r="7103" customFormat="1" ht="13" x14ac:dyDescent="0.15"/>
    <row r="7104" customFormat="1" ht="13" x14ac:dyDescent="0.15"/>
    <row r="7105" customFormat="1" ht="13" x14ac:dyDescent="0.15"/>
    <row r="7106" customFormat="1" ht="13" x14ac:dyDescent="0.15"/>
    <row r="7107" customFormat="1" ht="13" x14ac:dyDescent="0.15"/>
    <row r="7108" customFormat="1" ht="13" x14ac:dyDescent="0.15"/>
    <row r="7109" customFormat="1" ht="13" x14ac:dyDescent="0.15"/>
    <row r="7110" customFormat="1" ht="13" x14ac:dyDescent="0.15"/>
    <row r="7111" customFormat="1" ht="13" x14ac:dyDescent="0.15"/>
    <row r="7112" customFormat="1" ht="13" x14ac:dyDescent="0.15"/>
    <row r="7113" customFormat="1" ht="13" x14ac:dyDescent="0.15"/>
    <row r="7114" customFormat="1" ht="13" x14ac:dyDescent="0.15"/>
    <row r="7115" customFormat="1" ht="13" x14ac:dyDescent="0.15"/>
    <row r="7116" customFormat="1" ht="13" x14ac:dyDescent="0.15"/>
    <row r="7117" customFormat="1" ht="13" x14ac:dyDescent="0.15"/>
    <row r="7118" customFormat="1" ht="13" x14ac:dyDescent="0.15"/>
    <row r="7119" customFormat="1" ht="13" x14ac:dyDescent="0.15"/>
    <row r="7120" customFormat="1" ht="13" x14ac:dyDescent="0.15"/>
    <row r="7121" customFormat="1" ht="13" x14ac:dyDescent="0.15"/>
    <row r="7122" customFormat="1" ht="13" x14ac:dyDescent="0.15"/>
    <row r="7123" customFormat="1" ht="13" x14ac:dyDescent="0.15"/>
    <row r="7124" customFormat="1" ht="13" x14ac:dyDescent="0.15"/>
    <row r="7125" customFormat="1" ht="13" x14ac:dyDescent="0.15"/>
    <row r="7126" customFormat="1" ht="13" x14ac:dyDescent="0.15"/>
    <row r="7127" customFormat="1" ht="13" x14ac:dyDescent="0.15"/>
    <row r="7128" customFormat="1" ht="13" x14ac:dyDescent="0.15"/>
    <row r="7129" customFormat="1" ht="13" x14ac:dyDescent="0.15"/>
    <row r="7130" customFormat="1" ht="13" x14ac:dyDescent="0.15"/>
    <row r="7131" customFormat="1" ht="13" x14ac:dyDescent="0.15"/>
    <row r="7132" customFormat="1" ht="13" x14ac:dyDescent="0.15"/>
    <row r="7133" customFormat="1" ht="13" x14ac:dyDescent="0.15"/>
    <row r="7134" customFormat="1" ht="13" x14ac:dyDescent="0.15"/>
    <row r="7135" customFormat="1" ht="13" x14ac:dyDescent="0.15"/>
    <row r="7136" customFormat="1" ht="13" x14ac:dyDescent="0.15"/>
    <row r="7137" customFormat="1" ht="13" x14ac:dyDescent="0.15"/>
    <row r="7138" customFormat="1" ht="13" x14ac:dyDescent="0.15"/>
    <row r="7139" customFormat="1" ht="13" x14ac:dyDescent="0.15"/>
    <row r="7140" customFormat="1" ht="13" x14ac:dyDescent="0.15"/>
    <row r="7141" customFormat="1" ht="13" x14ac:dyDescent="0.15"/>
    <row r="7142" customFormat="1" ht="13" x14ac:dyDescent="0.15"/>
    <row r="7143" customFormat="1" ht="13" x14ac:dyDescent="0.15"/>
    <row r="7144" customFormat="1" ht="13" x14ac:dyDescent="0.15"/>
    <row r="7145" customFormat="1" ht="13" x14ac:dyDescent="0.15"/>
    <row r="7146" customFormat="1" ht="13" x14ac:dyDescent="0.15"/>
    <row r="7147" customFormat="1" ht="13" x14ac:dyDescent="0.15"/>
    <row r="7148" customFormat="1" ht="13" x14ac:dyDescent="0.15"/>
    <row r="7149" customFormat="1" ht="13" x14ac:dyDescent="0.15"/>
    <row r="7150" customFormat="1" ht="13" x14ac:dyDescent="0.15"/>
    <row r="7151" customFormat="1" ht="13" x14ac:dyDescent="0.15"/>
    <row r="7152" customFormat="1" ht="13" x14ac:dyDescent="0.15"/>
    <row r="7153" customFormat="1" ht="13" x14ac:dyDescent="0.15"/>
    <row r="7154" customFormat="1" ht="13" x14ac:dyDescent="0.15"/>
    <row r="7155" customFormat="1" ht="13" x14ac:dyDescent="0.15"/>
    <row r="7156" customFormat="1" ht="13" x14ac:dyDescent="0.15"/>
    <row r="7157" customFormat="1" ht="13" x14ac:dyDescent="0.15"/>
    <row r="7158" customFormat="1" ht="13" x14ac:dyDescent="0.15"/>
    <row r="7159" customFormat="1" ht="13" x14ac:dyDescent="0.15"/>
    <row r="7160" customFormat="1" ht="13" x14ac:dyDescent="0.15"/>
    <row r="7161" customFormat="1" ht="13" x14ac:dyDescent="0.15"/>
    <row r="7162" customFormat="1" ht="13" x14ac:dyDescent="0.15"/>
    <row r="7163" customFormat="1" ht="13" x14ac:dyDescent="0.15"/>
    <row r="7164" customFormat="1" ht="13" x14ac:dyDescent="0.15"/>
    <row r="7165" customFormat="1" ht="13" x14ac:dyDescent="0.15"/>
    <row r="7166" customFormat="1" ht="13" x14ac:dyDescent="0.15"/>
    <row r="7167" customFormat="1" ht="13" x14ac:dyDescent="0.15"/>
    <row r="7168" customFormat="1" ht="13" x14ac:dyDescent="0.15"/>
    <row r="7169" customFormat="1" ht="13" x14ac:dyDescent="0.15"/>
    <row r="7170" customFormat="1" ht="13" x14ac:dyDescent="0.15"/>
    <row r="7171" customFormat="1" ht="13" x14ac:dyDescent="0.15"/>
    <row r="7172" customFormat="1" ht="13" x14ac:dyDescent="0.15"/>
    <row r="7173" customFormat="1" ht="13" x14ac:dyDescent="0.15"/>
    <row r="7174" customFormat="1" ht="13" x14ac:dyDescent="0.15"/>
    <row r="7175" customFormat="1" ht="13" x14ac:dyDescent="0.15"/>
    <row r="7176" customFormat="1" ht="13" x14ac:dyDescent="0.15"/>
    <row r="7177" customFormat="1" ht="13" x14ac:dyDescent="0.15"/>
    <row r="7178" customFormat="1" ht="13" x14ac:dyDescent="0.15"/>
    <row r="7179" customFormat="1" ht="13" x14ac:dyDescent="0.15"/>
    <row r="7180" customFormat="1" ht="13" x14ac:dyDescent="0.15"/>
    <row r="7181" customFormat="1" ht="13" x14ac:dyDescent="0.15"/>
    <row r="7182" customFormat="1" ht="13" x14ac:dyDescent="0.15"/>
    <row r="7183" customFormat="1" ht="13" x14ac:dyDescent="0.15"/>
    <row r="7184" customFormat="1" ht="13" x14ac:dyDescent="0.15"/>
    <row r="7185" customFormat="1" ht="13" x14ac:dyDescent="0.15"/>
    <row r="7186" customFormat="1" ht="13" x14ac:dyDescent="0.15"/>
    <row r="7187" customFormat="1" ht="13" x14ac:dyDescent="0.15"/>
    <row r="7188" customFormat="1" ht="13" x14ac:dyDescent="0.15"/>
    <row r="7189" customFormat="1" ht="13" x14ac:dyDescent="0.15"/>
    <row r="7190" customFormat="1" ht="13" x14ac:dyDescent="0.15"/>
    <row r="7191" customFormat="1" ht="13" x14ac:dyDescent="0.15"/>
    <row r="7192" customFormat="1" ht="13" x14ac:dyDescent="0.15"/>
    <row r="7193" customFormat="1" ht="13" x14ac:dyDescent="0.15"/>
    <row r="7194" customFormat="1" ht="13" x14ac:dyDescent="0.15"/>
    <row r="7195" customFormat="1" ht="13" x14ac:dyDescent="0.15"/>
    <row r="7196" customFormat="1" ht="13" x14ac:dyDescent="0.15"/>
    <row r="7197" customFormat="1" ht="13" x14ac:dyDescent="0.15"/>
    <row r="7198" customFormat="1" ht="13" x14ac:dyDescent="0.15"/>
    <row r="7199" customFormat="1" ht="13" x14ac:dyDescent="0.15"/>
    <row r="7200" customFormat="1" ht="13" x14ac:dyDescent="0.15"/>
    <row r="7201" customFormat="1" ht="13" x14ac:dyDescent="0.15"/>
    <row r="7202" customFormat="1" ht="13" x14ac:dyDescent="0.15"/>
    <row r="7203" customFormat="1" ht="13" x14ac:dyDescent="0.15"/>
    <row r="7204" customFormat="1" ht="13" x14ac:dyDescent="0.15"/>
    <row r="7205" customFormat="1" ht="13" x14ac:dyDescent="0.15"/>
    <row r="7206" customFormat="1" ht="13" x14ac:dyDescent="0.15"/>
    <row r="7207" customFormat="1" ht="13" x14ac:dyDescent="0.15"/>
    <row r="7208" customFormat="1" ht="13" x14ac:dyDescent="0.15"/>
    <row r="7209" customFormat="1" ht="13" x14ac:dyDescent="0.15"/>
    <row r="7210" customFormat="1" ht="13" x14ac:dyDescent="0.15"/>
    <row r="7211" customFormat="1" ht="13" x14ac:dyDescent="0.15"/>
    <row r="7212" customFormat="1" ht="13" x14ac:dyDescent="0.15"/>
    <row r="7213" customFormat="1" ht="13" x14ac:dyDescent="0.15"/>
    <row r="7214" customFormat="1" ht="13" x14ac:dyDescent="0.15"/>
    <row r="7215" customFormat="1" ht="13" x14ac:dyDescent="0.15"/>
    <row r="7216" customFormat="1" ht="13" x14ac:dyDescent="0.15"/>
    <row r="7217" customFormat="1" ht="13" x14ac:dyDescent="0.15"/>
    <row r="7218" customFormat="1" ht="13" x14ac:dyDescent="0.15"/>
    <row r="7219" customFormat="1" ht="13" x14ac:dyDescent="0.15"/>
    <row r="7220" customFormat="1" ht="13" x14ac:dyDescent="0.15"/>
    <row r="7221" customFormat="1" ht="13" x14ac:dyDescent="0.15"/>
    <row r="7222" customFormat="1" ht="13" x14ac:dyDescent="0.15"/>
    <row r="7223" customFormat="1" ht="13" x14ac:dyDescent="0.15"/>
    <row r="7224" customFormat="1" ht="13" x14ac:dyDescent="0.15"/>
    <row r="7225" customFormat="1" ht="13" x14ac:dyDescent="0.15"/>
    <row r="7226" customFormat="1" ht="13" x14ac:dyDescent="0.15"/>
    <row r="7227" customFormat="1" ht="13" x14ac:dyDescent="0.15"/>
    <row r="7228" customFormat="1" ht="13" x14ac:dyDescent="0.15"/>
    <row r="7229" customFormat="1" ht="13" x14ac:dyDescent="0.15"/>
    <row r="7230" customFormat="1" ht="13" x14ac:dyDescent="0.15"/>
    <row r="7231" customFormat="1" ht="13" x14ac:dyDescent="0.15"/>
    <row r="7232" customFormat="1" ht="13" x14ac:dyDescent="0.15"/>
    <row r="7233" customFormat="1" ht="13" x14ac:dyDescent="0.15"/>
    <row r="7234" customFormat="1" ht="13" x14ac:dyDescent="0.15"/>
    <row r="7235" customFormat="1" ht="13" x14ac:dyDescent="0.15"/>
    <row r="7236" customFormat="1" ht="13" x14ac:dyDescent="0.15"/>
    <row r="7237" customFormat="1" ht="13" x14ac:dyDescent="0.15"/>
    <row r="7238" customFormat="1" ht="13" x14ac:dyDescent="0.15"/>
    <row r="7239" customFormat="1" ht="13" x14ac:dyDescent="0.15"/>
    <row r="7240" customFormat="1" ht="13" x14ac:dyDescent="0.15"/>
    <row r="7241" customFormat="1" ht="13" x14ac:dyDescent="0.15"/>
    <row r="7242" customFormat="1" ht="13" x14ac:dyDescent="0.15"/>
    <row r="7243" customFormat="1" ht="13" x14ac:dyDescent="0.15"/>
    <row r="7244" customFormat="1" ht="13" x14ac:dyDescent="0.15"/>
    <row r="7245" customFormat="1" ht="13" x14ac:dyDescent="0.15"/>
    <row r="7246" customFormat="1" ht="13" x14ac:dyDescent="0.15"/>
    <row r="7247" customFormat="1" ht="13" x14ac:dyDescent="0.15"/>
    <row r="7248" customFormat="1" ht="13" x14ac:dyDescent="0.15"/>
    <row r="7249" customFormat="1" ht="13" x14ac:dyDescent="0.15"/>
    <row r="7250" customFormat="1" ht="13" x14ac:dyDescent="0.15"/>
    <row r="7251" customFormat="1" ht="13" x14ac:dyDescent="0.15"/>
    <row r="7252" customFormat="1" ht="13" x14ac:dyDescent="0.15"/>
    <row r="7253" customFormat="1" ht="13" x14ac:dyDescent="0.15"/>
    <row r="7254" customFormat="1" ht="13" x14ac:dyDescent="0.15"/>
    <row r="7255" customFormat="1" ht="13" x14ac:dyDescent="0.15"/>
    <row r="7256" customFormat="1" ht="13" x14ac:dyDescent="0.15"/>
    <row r="7257" customFormat="1" ht="13" x14ac:dyDescent="0.15"/>
    <row r="7258" customFormat="1" ht="13" x14ac:dyDescent="0.15"/>
    <row r="7259" customFormat="1" ht="13" x14ac:dyDescent="0.15"/>
    <row r="7260" customFormat="1" ht="13" x14ac:dyDescent="0.15"/>
    <row r="7261" customFormat="1" ht="13" x14ac:dyDescent="0.15"/>
    <row r="7262" customFormat="1" ht="13" x14ac:dyDescent="0.15"/>
    <row r="7263" customFormat="1" ht="13" x14ac:dyDescent="0.15"/>
    <row r="7264" customFormat="1" ht="13" x14ac:dyDescent="0.15"/>
    <row r="7265" customFormat="1" ht="13" x14ac:dyDescent="0.15"/>
    <row r="7266" customFormat="1" ht="13" x14ac:dyDescent="0.15"/>
    <row r="7267" customFormat="1" ht="13" x14ac:dyDescent="0.15"/>
    <row r="7268" customFormat="1" ht="13" x14ac:dyDescent="0.15"/>
    <row r="7269" customFormat="1" ht="13" x14ac:dyDescent="0.15"/>
    <row r="7270" customFormat="1" ht="13" x14ac:dyDescent="0.15"/>
    <row r="7271" customFormat="1" ht="13" x14ac:dyDescent="0.15"/>
    <row r="7272" customFormat="1" ht="13" x14ac:dyDescent="0.15"/>
    <row r="7273" customFormat="1" ht="13" x14ac:dyDescent="0.15"/>
    <row r="7274" customFormat="1" ht="13" x14ac:dyDescent="0.15"/>
    <row r="7275" customFormat="1" ht="13" x14ac:dyDescent="0.15"/>
    <row r="7276" customFormat="1" ht="13" x14ac:dyDescent="0.15"/>
    <row r="7277" customFormat="1" ht="13" x14ac:dyDescent="0.15"/>
    <row r="7278" customFormat="1" ht="13" x14ac:dyDescent="0.15"/>
    <row r="7279" customFormat="1" ht="13" x14ac:dyDescent="0.15"/>
    <row r="7280" customFormat="1" ht="13" x14ac:dyDescent="0.15"/>
    <row r="7281" customFormat="1" ht="13" x14ac:dyDescent="0.15"/>
    <row r="7282" customFormat="1" ht="13" x14ac:dyDescent="0.15"/>
    <row r="7283" customFormat="1" ht="13" x14ac:dyDescent="0.15"/>
    <row r="7284" customFormat="1" ht="13" x14ac:dyDescent="0.15"/>
    <row r="7285" customFormat="1" ht="13" x14ac:dyDescent="0.15"/>
    <row r="7286" customFormat="1" ht="13" x14ac:dyDescent="0.15"/>
    <row r="7287" customFormat="1" ht="13" x14ac:dyDescent="0.15"/>
    <row r="7288" customFormat="1" ht="13" x14ac:dyDescent="0.15"/>
    <row r="7289" customFormat="1" ht="13" x14ac:dyDescent="0.15"/>
    <row r="7290" customFormat="1" ht="13" x14ac:dyDescent="0.15"/>
    <row r="7291" customFormat="1" ht="13" x14ac:dyDescent="0.15"/>
    <row r="7292" customFormat="1" ht="13" x14ac:dyDescent="0.15"/>
    <row r="7293" customFormat="1" ht="13" x14ac:dyDescent="0.15"/>
    <row r="7294" customFormat="1" ht="13" x14ac:dyDescent="0.15"/>
    <row r="7295" customFormat="1" ht="13" x14ac:dyDescent="0.15"/>
    <row r="7296" customFormat="1" ht="13" x14ac:dyDescent="0.15"/>
    <row r="7297" customFormat="1" ht="13" x14ac:dyDescent="0.15"/>
    <row r="7298" customFormat="1" ht="13" x14ac:dyDescent="0.15"/>
    <row r="7299" customFormat="1" ht="13" x14ac:dyDescent="0.15"/>
    <row r="7300" customFormat="1" ht="13" x14ac:dyDescent="0.15"/>
    <row r="7301" customFormat="1" ht="13" x14ac:dyDescent="0.15"/>
    <row r="7302" customFormat="1" ht="13" x14ac:dyDescent="0.15"/>
    <row r="7303" customFormat="1" ht="13" x14ac:dyDescent="0.15"/>
    <row r="7304" customFormat="1" ht="13" x14ac:dyDescent="0.15"/>
    <row r="7305" customFormat="1" ht="13" x14ac:dyDescent="0.15"/>
    <row r="7306" customFormat="1" ht="13" x14ac:dyDescent="0.15"/>
    <row r="7307" customFormat="1" ht="13" x14ac:dyDescent="0.15"/>
    <row r="7308" customFormat="1" ht="13" x14ac:dyDescent="0.15"/>
    <row r="7309" customFormat="1" ht="13" x14ac:dyDescent="0.15"/>
    <row r="7310" customFormat="1" ht="13" x14ac:dyDescent="0.15"/>
    <row r="7311" customFormat="1" ht="13" x14ac:dyDescent="0.15"/>
    <row r="7312" customFormat="1" ht="13" x14ac:dyDescent="0.15"/>
    <row r="7313" customFormat="1" ht="13" x14ac:dyDescent="0.15"/>
    <row r="7314" customFormat="1" ht="13" x14ac:dyDescent="0.15"/>
    <row r="7315" customFormat="1" ht="13" x14ac:dyDescent="0.15"/>
    <row r="7316" customFormat="1" ht="13" x14ac:dyDescent="0.15"/>
    <row r="7317" customFormat="1" ht="13" x14ac:dyDescent="0.15"/>
    <row r="7318" customFormat="1" ht="13" x14ac:dyDescent="0.15"/>
    <row r="7319" customFormat="1" ht="13" x14ac:dyDescent="0.15"/>
    <row r="7320" customFormat="1" ht="13" x14ac:dyDescent="0.15"/>
    <row r="7321" customFormat="1" ht="13" x14ac:dyDescent="0.15"/>
    <row r="7322" customFormat="1" ht="13" x14ac:dyDescent="0.15"/>
    <row r="7323" customFormat="1" ht="13" x14ac:dyDescent="0.15"/>
    <row r="7324" customFormat="1" ht="13" x14ac:dyDescent="0.15"/>
    <row r="7325" customFormat="1" ht="13" x14ac:dyDescent="0.15"/>
    <row r="7326" customFormat="1" ht="13" x14ac:dyDescent="0.15"/>
    <row r="7327" customFormat="1" ht="13" x14ac:dyDescent="0.15"/>
    <row r="7328" customFormat="1" ht="13" x14ac:dyDescent="0.15"/>
    <row r="7329" customFormat="1" ht="13" x14ac:dyDescent="0.15"/>
    <row r="7330" customFormat="1" ht="13" x14ac:dyDescent="0.15"/>
    <row r="7331" customFormat="1" ht="13" x14ac:dyDescent="0.15"/>
    <row r="7332" customFormat="1" ht="13" x14ac:dyDescent="0.15"/>
    <row r="7333" customFormat="1" ht="13" x14ac:dyDescent="0.15"/>
    <row r="7334" customFormat="1" ht="13" x14ac:dyDescent="0.15"/>
    <row r="7335" customFormat="1" ht="13" x14ac:dyDescent="0.15"/>
    <row r="7336" customFormat="1" ht="13" x14ac:dyDescent="0.15"/>
    <row r="7337" customFormat="1" ht="13" x14ac:dyDescent="0.15"/>
    <row r="7338" customFormat="1" ht="13" x14ac:dyDescent="0.15"/>
    <row r="7339" customFormat="1" ht="13" x14ac:dyDescent="0.15"/>
    <row r="7340" customFormat="1" ht="13" x14ac:dyDescent="0.15"/>
    <row r="7341" customFormat="1" ht="13" x14ac:dyDescent="0.15"/>
    <row r="7342" customFormat="1" ht="13" x14ac:dyDescent="0.15"/>
    <row r="7343" customFormat="1" ht="13" x14ac:dyDescent="0.15"/>
    <row r="7344" customFormat="1" ht="13" x14ac:dyDescent="0.15"/>
    <row r="7345" customFormat="1" ht="13" x14ac:dyDescent="0.15"/>
    <row r="7346" customFormat="1" ht="13" x14ac:dyDescent="0.15"/>
    <row r="7347" customFormat="1" ht="13" x14ac:dyDescent="0.15"/>
    <row r="7348" customFormat="1" ht="13" x14ac:dyDescent="0.15"/>
    <row r="7349" customFormat="1" ht="13" x14ac:dyDescent="0.15"/>
    <row r="7350" customFormat="1" ht="13" x14ac:dyDescent="0.15"/>
    <row r="7351" customFormat="1" ht="13" x14ac:dyDescent="0.15"/>
    <row r="7352" customFormat="1" ht="13" x14ac:dyDescent="0.15"/>
    <row r="7353" customFormat="1" ht="13" x14ac:dyDescent="0.15"/>
    <row r="7354" customFormat="1" ht="13" x14ac:dyDescent="0.15"/>
    <row r="7355" customFormat="1" ht="13" x14ac:dyDescent="0.15"/>
    <row r="7356" customFormat="1" ht="13" x14ac:dyDescent="0.15"/>
    <row r="7357" customFormat="1" ht="13" x14ac:dyDescent="0.15"/>
    <row r="7358" customFormat="1" ht="13" x14ac:dyDescent="0.15"/>
    <row r="7359" customFormat="1" ht="13" x14ac:dyDescent="0.15"/>
    <row r="7360" customFormat="1" ht="13" x14ac:dyDescent="0.15"/>
    <row r="7361" customFormat="1" ht="13" x14ac:dyDescent="0.15"/>
    <row r="7362" customFormat="1" ht="13" x14ac:dyDescent="0.15"/>
    <row r="7363" customFormat="1" ht="13" x14ac:dyDescent="0.15"/>
    <row r="7364" customFormat="1" ht="13" x14ac:dyDescent="0.15"/>
    <row r="7365" customFormat="1" ht="13" x14ac:dyDescent="0.15"/>
    <row r="7366" customFormat="1" ht="13" x14ac:dyDescent="0.15"/>
    <row r="7367" customFormat="1" ht="13" x14ac:dyDescent="0.15"/>
    <row r="7368" customFormat="1" ht="13" x14ac:dyDescent="0.15"/>
    <row r="7369" customFormat="1" ht="13" x14ac:dyDescent="0.15"/>
    <row r="7370" customFormat="1" ht="13" x14ac:dyDescent="0.15"/>
    <row r="7371" customFormat="1" ht="13" x14ac:dyDescent="0.15"/>
    <row r="7372" customFormat="1" ht="13" x14ac:dyDescent="0.15"/>
    <row r="7373" customFormat="1" ht="13" x14ac:dyDescent="0.15"/>
    <row r="7374" customFormat="1" ht="13" x14ac:dyDescent="0.15"/>
    <row r="7375" customFormat="1" ht="13" x14ac:dyDescent="0.15"/>
    <row r="7376" customFormat="1" ht="13" x14ac:dyDescent="0.15"/>
    <row r="7377" customFormat="1" ht="13" x14ac:dyDescent="0.15"/>
    <row r="7378" customFormat="1" ht="13" x14ac:dyDescent="0.15"/>
    <row r="7379" customFormat="1" ht="13" x14ac:dyDescent="0.15"/>
    <row r="7380" customFormat="1" ht="13" x14ac:dyDescent="0.15"/>
    <row r="7381" customFormat="1" ht="13" x14ac:dyDescent="0.15"/>
    <row r="7382" customFormat="1" ht="13" x14ac:dyDescent="0.15"/>
    <row r="7383" customFormat="1" ht="13" x14ac:dyDescent="0.15"/>
    <row r="7384" customFormat="1" ht="13" x14ac:dyDescent="0.15"/>
    <row r="7385" customFormat="1" ht="13" x14ac:dyDescent="0.15"/>
    <row r="7386" customFormat="1" ht="13" x14ac:dyDescent="0.15"/>
    <row r="7387" customFormat="1" ht="13" x14ac:dyDescent="0.15"/>
    <row r="7388" customFormat="1" ht="13" x14ac:dyDescent="0.15"/>
    <row r="7389" customFormat="1" ht="13" x14ac:dyDescent="0.15"/>
    <row r="7390" customFormat="1" ht="13" x14ac:dyDescent="0.15"/>
    <row r="7391" customFormat="1" ht="13" x14ac:dyDescent="0.15"/>
    <row r="7392" customFormat="1" ht="13" x14ac:dyDescent="0.15"/>
    <row r="7393" customFormat="1" ht="13" x14ac:dyDescent="0.15"/>
    <row r="7394" customFormat="1" ht="13" x14ac:dyDescent="0.15"/>
    <row r="7395" customFormat="1" ht="13" x14ac:dyDescent="0.15"/>
    <row r="7396" customFormat="1" ht="13" x14ac:dyDescent="0.15"/>
    <row r="7397" customFormat="1" ht="13" x14ac:dyDescent="0.15"/>
    <row r="7398" customFormat="1" ht="13" x14ac:dyDescent="0.15"/>
    <row r="7399" customFormat="1" ht="13" x14ac:dyDescent="0.15"/>
    <row r="7400" customFormat="1" ht="13" x14ac:dyDescent="0.15"/>
    <row r="7401" customFormat="1" ht="13" x14ac:dyDescent="0.15"/>
    <row r="7402" customFormat="1" ht="13" x14ac:dyDescent="0.15"/>
    <row r="7403" customFormat="1" ht="13" x14ac:dyDescent="0.15"/>
    <row r="7404" customFormat="1" ht="13" x14ac:dyDescent="0.15"/>
    <row r="7405" customFormat="1" ht="13" x14ac:dyDescent="0.15"/>
    <row r="7406" customFormat="1" ht="13" x14ac:dyDescent="0.15"/>
    <row r="7407" customFormat="1" ht="13" x14ac:dyDescent="0.15"/>
    <row r="7408" customFormat="1" ht="13" x14ac:dyDescent="0.15"/>
    <row r="7409" customFormat="1" ht="13" x14ac:dyDescent="0.15"/>
    <row r="7410" customFormat="1" ht="13" x14ac:dyDescent="0.15"/>
    <row r="7411" customFormat="1" ht="13" x14ac:dyDescent="0.15"/>
    <row r="7412" customFormat="1" ht="13" x14ac:dyDescent="0.15"/>
    <row r="7413" customFormat="1" ht="13" x14ac:dyDescent="0.15"/>
    <row r="7414" customFormat="1" ht="13" x14ac:dyDescent="0.15"/>
    <row r="7415" customFormat="1" ht="13" x14ac:dyDescent="0.15"/>
    <row r="7416" customFormat="1" ht="13" x14ac:dyDescent="0.15"/>
    <row r="7417" customFormat="1" ht="13" x14ac:dyDescent="0.15"/>
    <row r="7418" customFormat="1" ht="13" x14ac:dyDescent="0.15"/>
    <row r="7419" customFormat="1" ht="13" x14ac:dyDescent="0.15"/>
    <row r="7420" customFormat="1" ht="13" x14ac:dyDescent="0.15"/>
    <row r="7421" customFormat="1" ht="13" x14ac:dyDescent="0.15"/>
    <row r="7422" customFormat="1" ht="13" x14ac:dyDescent="0.15"/>
    <row r="7423" customFormat="1" ht="13" x14ac:dyDescent="0.15"/>
    <row r="7424" customFormat="1" ht="13" x14ac:dyDescent="0.15"/>
    <row r="7425" customFormat="1" ht="13" x14ac:dyDescent="0.15"/>
    <row r="7426" customFormat="1" ht="13" x14ac:dyDescent="0.15"/>
    <row r="7427" customFormat="1" ht="13" x14ac:dyDescent="0.15"/>
    <row r="7428" customFormat="1" ht="13" x14ac:dyDescent="0.15"/>
    <row r="7429" customFormat="1" ht="13" x14ac:dyDescent="0.15"/>
    <row r="7430" customFormat="1" ht="13" x14ac:dyDescent="0.15"/>
    <row r="7431" customFormat="1" ht="13" x14ac:dyDescent="0.15"/>
    <row r="7432" customFormat="1" ht="13" x14ac:dyDescent="0.15"/>
    <row r="7433" customFormat="1" ht="13" x14ac:dyDescent="0.15"/>
    <row r="7434" customFormat="1" ht="13" x14ac:dyDescent="0.15"/>
    <row r="7435" customFormat="1" ht="13" x14ac:dyDescent="0.15"/>
    <row r="7436" customFormat="1" ht="13" x14ac:dyDescent="0.15"/>
    <row r="7437" customFormat="1" ht="13" x14ac:dyDescent="0.15"/>
    <row r="7438" customFormat="1" ht="13" x14ac:dyDescent="0.15"/>
    <row r="7439" customFormat="1" ht="13" x14ac:dyDescent="0.15"/>
    <row r="7440" customFormat="1" ht="13" x14ac:dyDescent="0.15"/>
    <row r="7441" customFormat="1" ht="13" x14ac:dyDescent="0.15"/>
    <row r="7442" customFormat="1" ht="13" x14ac:dyDescent="0.15"/>
    <row r="7443" customFormat="1" ht="13" x14ac:dyDescent="0.15"/>
    <row r="7444" customFormat="1" ht="13" x14ac:dyDescent="0.15"/>
    <row r="7445" customFormat="1" ht="13" x14ac:dyDescent="0.15"/>
    <row r="7446" customFormat="1" ht="13" x14ac:dyDescent="0.15"/>
    <row r="7447" customFormat="1" ht="13" x14ac:dyDescent="0.15"/>
    <row r="7448" customFormat="1" ht="13" x14ac:dyDescent="0.15"/>
    <row r="7449" customFormat="1" ht="13" x14ac:dyDescent="0.15"/>
    <row r="7450" customFormat="1" ht="13" x14ac:dyDescent="0.15"/>
    <row r="7451" customFormat="1" ht="13" x14ac:dyDescent="0.15"/>
    <row r="7452" customFormat="1" ht="13" x14ac:dyDescent="0.15"/>
    <row r="7453" customFormat="1" ht="13" x14ac:dyDescent="0.15"/>
    <row r="7454" customFormat="1" ht="13" x14ac:dyDescent="0.15"/>
    <row r="7455" customFormat="1" ht="13" x14ac:dyDescent="0.15"/>
    <row r="7456" customFormat="1" ht="13" x14ac:dyDescent="0.15"/>
    <row r="7457" customFormat="1" ht="13" x14ac:dyDescent="0.15"/>
    <row r="7458" customFormat="1" ht="13" x14ac:dyDescent="0.15"/>
    <row r="7459" customFormat="1" ht="13" x14ac:dyDescent="0.15"/>
    <row r="7460" customFormat="1" ht="13" x14ac:dyDescent="0.15"/>
    <row r="7461" customFormat="1" ht="13" x14ac:dyDescent="0.15"/>
    <row r="7462" customFormat="1" ht="13" x14ac:dyDescent="0.15"/>
    <row r="7463" customFormat="1" ht="13" x14ac:dyDescent="0.15"/>
    <row r="7464" customFormat="1" ht="13" x14ac:dyDescent="0.15"/>
    <row r="7465" customFormat="1" ht="13" x14ac:dyDescent="0.15"/>
    <row r="7466" customFormat="1" ht="13" x14ac:dyDescent="0.15"/>
    <row r="7467" customFormat="1" ht="13" x14ac:dyDescent="0.15"/>
    <row r="7468" customFormat="1" ht="13" x14ac:dyDescent="0.15"/>
    <row r="7469" customFormat="1" ht="13" x14ac:dyDescent="0.15"/>
    <row r="7470" customFormat="1" ht="13" x14ac:dyDescent="0.15"/>
    <row r="7471" customFormat="1" ht="13" x14ac:dyDescent="0.15"/>
    <row r="7472" customFormat="1" ht="13" x14ac:dyDescent="0.15"/>
    <row r="7473" customFormat="1" ht="13" x14ac:dyDescent="0.15"/>
    <row r="7474" customFormat="1" ht="13" x14ac:dyDescent="0.15"/>
    <row r="7475" customFormat="1" ht="13" x14ac:dyDescent="0.15"/>
    <row r="7476" customFormat="1" ht="13" x14ac:dyDescent="0.15"/>
    <row r="7477" customFormat="1" ht="13" x14ac:dyDescent="0.15"/>
    <row r="7478" customFormat="1" ht="13" x14ac:dyDescent="0.15"/>
    <row r="7479" customFormat="1" ht="13" x14ac:dyDescent="0.15"/>
    <row r="7480" customFormat="1" ht="13" x14ac:dyDescent="0.15"/>
    <row r="7481" customFormat="1" ht="13" x14ac:dyDescent="0.15"/>
    <row r="7482" customFormat="1" ht="13" x14ac:dyDescent="0.15"/>
    <row r="7483" customFormat="1" ht="13" x14ac:dyDescent="0.15"/>
    <row r="7484" customFormat="1" ht="13" x14ac:dyDescent="0.15"/>
    <row r="7485" customFormat="1" ht="13" x14ac:dyDescent="0.15"/>
    <row r="7486" customFormat="1" ht="13" x14ac:dyDescent="0.15"/>
    <row r="7487" customFormat="1" ht="13" x14ac:dyDescent="0.15"/>
    <row r="7488" customFormat="1" ht="13" x14ac:dyDescent="0.15"/>
    <row r="7489" customFormat="1" ht="13" x14ac:dyDescent="0.15"/>
    <row r="7490" customFormat="1" ht="13" x14ac:dyDescent="0.15"/>
    <row r="7491" customFormat="1" ht="13" x14ac:dyDescent="0.15"/>
    <row r="7492" customFormat="1" ht="13" x14ac:dyDescent="0.15"/>
    <row r="7493" customFormat="1" ht="13" x14ac:dyDescent="0.15"/>
    <row r="7494" customFormat="1" ht="13" x14ac:dyDescent="0.15"/>
    <row r="7495" customFormat="1" ht="13" x14ac:dyDescent="0.15"/>
    <row r="7496" customFormat="1" ht="13" x14ac:dyDescent="0.15"/>
    <row r="7497" customFormat="1" ht="13" x14ac:dyDescent="0.15"/>
    <row r="7498" customFormat="1" ht="13" x14ac:dyDescent="0.15"/>
    <row r="7499" customFormat="1" ht="13" x14ac:dyDescent="0.15"/>
    <row r="7500" customFormat="1" ht="13" x14ac:dyDescent="0.15"/>
    <row r="7501" customFormat="1" ht="13" x14ac:dyDescent="0.15"/>
    <row r="7502" customFormat="1" ht="13" x14ac:dyDescent="0.15"/>
    <row r="7503" customFormat="1" ht="13" x14ac:dyDescent="0.15"/>
    <row r="7504" customFormat="1" ht="13" x14ac:dyDescent="0.15"/>
    <row r="7505" customFormat="1" ht="13" x14ac:dyDescent="0.15"/>
    <row r="7506" customFormat="1" ht="13" x14ac:dyDescent="0.15"/>
    <row r="7507" customFormat="1" ht="13" x14ac:dyDescent="0.15"/>
    <row r="7508" customFormat="1" ht="13" x14ac:dyDescent="0.15"/>
    <row r="7509" customFormat="1" ht="13" x14ac:dyDescent="0.15"/>
    <row r="7510" customFormat="1" ht="13" x14ac:dyDescent="0.15"/>
    <row r="7511" customFormat="1" ht="13" x14ac:dyDescent="0.15"/>
    <row r="7512" customFormat="1" ht="13" x14ac:dyDescent="0.15"/>
    <row r="7513" customFormat="1" ht="13" x14ac:dyDescent="0.15"/>
    <row r="7514" customFormat="1" ht="13" x14ac:dyDescent="0.15"/>
    <row r="7515" customFormat="1" ht="13" x14ac:dyDescent="0.15"/>
    <row r="7516" customFormat="1" ht="13" x14ac:dyDescent="0.15"/>
    <row r="7517" customFormat="1" ht="13" x14ac:dyDescent="0.15"/>
    <row r="7518" customFormat="1" ht="13" x14ac:dyDescent="0.15"/>
    <row r="7519" customFormat="1" ht="13" x14ac:dyDescent="0.15"/>
    <row r="7520" customFormat="1" ht="13" x14ac:dyDescent="0.15"/>
    <row r="7521" customFormat="1" ht="13" x14ac:dyDescent="0.15"/>
    <row r="7522" customFormat="1" ht="13" x14ac:dyDescent="0.15"/>
    <row r="7523" customFormat="1" ht="13" x14ac:dyDescent="0.15"/>
    <row r="7524" customFormat="1" ht="13" x14ac:dyDescent="0.15"/>
    <row r="7525" customFormat="1" ht="13" x14ac:dyDescent="0.15"/>
    <row r="7526" customFormat="1" ht="13" x14ac:dyDescent="0.15"/>
    <row r="7527" customFormat="1" ht="13" x14ac:dyDescent="0.15"/>
    <row r="7528" customFormat="1" ht="13" x14ac:dyDescent="0.15"/>
    <row r="7529" customFormat="1" ht="13" x14ac:dyDescent="0.15"/>
    <row r="7530" customFormat="1" ht="13" x14ac:dyDescent="0.15"/>
    <row r="7531" customFormat="1" ht="13" x14ac:dyDescent="0.15"/>
    <row r="7532" customFormat="1" ht="13" x14ac:dyDescent="0.15"/>
    <row r="7533" customFormat="1" ht="13" x14ac:dyDescent="0.15"/>
    <row r="7534" customFormat="1" ht="13" x14ac:dyDescent="0.15"/>
    <row r="7535" customFormat="1" ht="13" x14ac:dyDescent="0.15"/>
    <row r="7536" customFormat="1" ht="13" x14ac:dyDescent="0.15"/>
    <row r="7537" customFormat="1" ht="13" x14ac:dyDescent="0.15"/>
    <row r="7538" customFormat="1" ht="13" x14ac:dyDescent="0.15"/>
    <row r="7539" customFormat="1" ht="13" x14ac:dyDescent="0.15"/>
    <row r="7540" customFormat="1" ht="13" x14ac:dyDescent="0.15"/>
    <row r="7541" customFormat="1" ht="13" x14ac:dyDescent="0.15"/>
    <row r="7542" customFormat="1" ht="13" x14ac:dyDescent="0.15"/>
    <row r="7543" customFormat="1" ht="13" x14ac:dyDescent="0.15"/>
    <row r="7544" customFormat="1" ht="13" x14ac:dyDescent="0.15"/>
    <row r="7545" customFormat="1" ht="13" x14ac:dyDescent="0.15"/>
    <row r="7546" customFormat="1" ht="13" x14ac:dyDescent="0.15"/>
    <row r="7547" customFormat="1" ht="13" x14ac:dyDescent="0.15"/>
    <row r="7548" customFormat="1" ht="13" x14ac:dyDescent="0.15"/>
    <row r="7549" customFormat="1" ht="13" x14ac:dyDescent="0.15"/>
    <row r="7550" customFormat="1" ht="13" x14ac:dyDescent="0.15"/>
    <row r="7551" customFormat="1" ht="13" x14ac:dyDescent="0.15"/>
    <row r="7552" customFormat="1" ht="13" x14ac:dyDescent="0.15"/>
    <row r="7553" customFormat="1" ht="13" x14ac:dyDescent="0.15"/>
    <row r="7554" customFormat="1" ht="13" x14ac:dyDescent="0.15"/>
    <row r="7555" customFormat="1" ht="13" x14ac:dyDescent="0.15"/>
    <row r="7556" customFormat="1" ht="13" x14ac:dyDescent="0.15"/>
    <row r="7557" customFormat="1" ht="13" x14ac:dyDescent="0.15"/>
    <row r="7558" customFormat="1" ht="13" x14ac:dyDescent="0.15"/>
    <row r="7559" customFormat="1" ht="13" x14ac:dyDescent="0.15"/>
    <row r="7560" customFormat="1" ht="13" x14ac:dyDescent="0.15"/>
    <row r="7561" customFormat="1" ht="13" x14ac:dyDescent="0.15"/>
    <row r="7562" customFormat="1" ht="13" x14ac:dyDescent="0.15"/>
    <row r="7563" customFormat="1" ht="13" x14ac:dyDescent="0.15"/>
    <row r="7564" customFormat="1" ht="13" x14ac:dyDescent="0.15"/>
    <row r="7565" customFormat="1" ht="13" x14ac:dyDescent="0.15"/>
    <row r="7566" customFormat="1" ht="13" x14ac:dyDescent="0.15"/>
    <row r="7567" customFormat="1" ht="13" x14ac:dyDescent="0.15"/>
    <row r="7568" customFormat="1" ht="13" x14ac:dyDescent="0.15"/>
    <row r="7569" customFormat="1" ht="13" x14ac:dyDescent="0.15"/>
    <row r="7570" customFormat="1" ht="13" x14ac:dyDescent="0.15"/>
    <row r="7571" customFormat="1" ht="13" x14ac:dyDescent="0.15"/>
    <row r="7572" customFormat="1" ht="13" x14ac:dyDescent="0.15"/>
    <row r="7573" customFormat="1" ht="13" x14ac:dyDescent="0.15"/>
    <row r="7574" customFormat="1" ht="13" x14ac:dyDescent="0.15"/>
    <row r="7575" customFormat="1" ht="13" x14ac:dyDescent="0.15"/>
    <row r="7576" customFormat="1" ht="13" x14ac:dyDescent="0.15"/>
    <row r="7577" customFormat="1" ht="13" x14ac:dyDescent="0.15"/>
    <row r="7578" customFormat="1" ht="13" x14ac:dyDescent="0.15"/>
    <row r="7579" customFormat="1" ht="13" x14ac:dyDescent="0.15"/>
    <row r="7580" customFormat="1" ht="13" x14ac:dyDescent="0.15"/>
    <row r="7581" customFormat="1" ht="13" x14ac:dyDescent="0.15"/>
    <row r="7582" customFormat="1" ht="13" x14ac:dyDescent="0.15"/>
    <row r="7583" customFormat="1" ht="13" x14ac:dyDescent="0.15"/>
    <row r="7584" customFormat="1" ht="13" x14ac:dyDescent="0.15"/>
    <row r="7585" customFormat="1" ht="13" x14ac:dyDescent="0.15"/>
    <row r="7586" customFormat="1" ht="13" x14ac:dyDescent="0.15"/>
    <row r="7587" customFormat="1" ht="13" x14ac:dyDescent="0.15"/>
    <row r="7588" customFormat="1" ht="13" x14ac:dyDescent="0.15"/>
    <row r="7589" customFormat="1" ht="13" x14ac:dyDescent="0.15"/>
    <row r="7590" customFormat="1" ht="13" x14ac:dyDescent="0.15"/>
    <row r="7591" customFormat="1" ht="13" x14ac:dyDescent="0.15"/>
    <row r="7592" customFormat="1" ht="13" x14ac:dyDescent="0.15"/>
    <row r="7593" customFormat="1" ht="13" x14ac:dyDescent="0.15"/>
    <row r="7594" customFormat="1" ht="13" x14ac:dyDescent="0.15"/>
    <row r="7595" customFormat="1" ht="13" x14ac:dyDescent="0.15"/>
    <row r="7596" customFormat="1" ht="13" x14ac:dyDescent="0.15"/>
    <row r="7597" customFormat="1" ht="13" x14ac:dyDescent="0.15"/>
    <row r="7598" customFormat="1" ht="13" x14ac:dyDescent="0.15"/>
    <row r="7599" customFormat="1" ht="13" x14ac:dyDescent="0.15"/>
    <row r="7600" customFormat="1" ht="13" x14ac:dyDescent="0.15"/>
    <row r="7601" customFormat="1" ht="13" x14ac:dyDescent="0.15"/>
    <row r="7602" customFormat="1" ht="13" x14ac:dyDescent="0.15"/>
    <row r="7603" customFormat="1" ht="13" x14ac:dyDescent="0.15"/>
    <row r="7604" customFormat="1" ht="13" x14ac:dyDescent="0.15"/>
    <row r="7605" customFormat="1" ht="13" x14ac:dyDescent="0.15"/>
    <row r="7606" customFormat="1" ht="13" x14ac:dyDescent="0.15"/>
    <row r="7607" customFormat="1" ht="13" x14ac:dyDescent="0.15"/>
    <row r="7608" customFormat="1" ht="13" x14ac:dyDescent="0.15"/>
    <row r="7609" customFormat="1" ht="13" x14ac:dyDescent="0.15"/>
    <row r="7610" customFormat="1" ht="13" x14ac:dyDescent="0.15"/>
    <row r="7611" customFormat="1" ht="13" x14ac:dyDescent="0.15"/>
    <row r="7612" customFormat="1" ht="13" x14ac:dyDescent="0.15"/>
    <row r="7613" customFormat="1" ht="13" x14ac:dyDescent="0.15"/>
    <row r="7614" customFormat="1" ht="13" x14ac:dyDescent="0.15"/>
    <row r="7615" customFormat="1" ht="13" x14ac:dyDescent="0.15"/>
    <row r="7616" customFormat="1" ht="13" x14ac:dyDescent="0.15"/>
    <row r="7617" customFormat="1" ht="13" x14ac:dyDescent="0.15"/>
    <row r="7618" customFormat="1" ht="13" x14ac:dyDescent="0.15"/>
    <row r="7619" customFormat="1" ht="13" x14ac:dyDescent="0.15"/>
    <row r="7620" customFormat="1" ht="13" x14ac:dyDescent="0.15"/>
    <row r="7621" customFormat="1" ht="13" x14ac:dyDescent="0.15"/>
    <row r="7622" customFormat="1" ht="13" x14ac:dyDescent="0.15"/>
    <row r="7623" customFormat="1" ht="13" x14ac:dyDescent="0.15"/>
    <row r="7624" customFormat="1" ht="13" x14ac:dyDescent="0.15"/>
    <row r="7625" customFormat="1" ht="13" x14ac:dyDescent="0.15"/>
    <row r="7626" customFormat="1" ht="13" x14ac:dyDescent="0.15"/>
    <row r="7627" customFormat="1" ht="13" x14ac:dyDescent="0.15"/>
    <row r="7628" customFormat="1" ht="13" x14ac:dyDescent="0.15"/>
    <row r="7629" customFormat="1" ht="13" x14ac:dyDescent="0.15"/>
    <row r="7630" customFormat="1" ht="13" x14ac:dyDescent="0.15"/>
    <row r="7631" customFormat="1" ht="13" x14ac:dyDescent="0.15"/>
    <row r="7632" customFormat="1" ht="13" x14ac:dyDescent="0.15"/>
    <row r="7633" customFormat="1" ht="13" x14ac:dyDescent="0.15"/>
    <row r="7634" customFormat="1" ht="13" x14ac:dyDescent="0.15"/>
    <row r="7635" customFormat="1" ht="13" x14ac:dyDescent="0.15"/>
    <row r="7636" customFormat="1" ht="13" x14ac:dyDescent="0.15"/>
    <row r="7637" customFormat="1" ht="13" x14ac:dyDescent="0.15"/>
    <row r="7638" customFormat="1" ht="13" x14ac:dyDescent="0.15"/>
    <row r="7639" customFormat="1" ht="13" x14ac:dyDescent="0.15"/>
    <row r="7640" customFormat="1" ht="13" x14ac:dyDescent="0.15"/>
    <row r="7641" customFormat="1" ht="13" x14ac:dyDescent="0.15"/>
    <row r="7642" customFormat="1" ht="13" x14ac:dyDescent="0.15"/>
    <row r="7643" customFormat="1" ht="13" x14ac:dyDescent="0.15"/>
    <row r="7644" customFormat="1" ht="13" x14ac:dyDescent="0.15"/>
    <row r="7645" customFormat="1" ht="13" x14ac:dyDescent="0.15"/>
    <row r="7646" customFormat="1" ht="13" x14ac:dyDescent="0.15"/>
    <row r="7647" customFormat="1" ht="13" x14ac:dyDescent="0.15"/>
    <row r="7648" customFormat="1" ht="13" x14ac:dyDescent="0.15"/>
    <row r="7649" customFormat="1" ht="13" x14ac:dyDescent="0.15"/>
    <row r="7650" customFormat="1" ht="13" x14ac:dyDescent="0.15"/>
    <row r="7651" customFormat="1" ht="13" x14ac:dyDescent="0.15"/>
    <row r="7652" customFormat="1" ht="13" x14ac:dyDescent="0.15"/>
    <row r="7653" customFormat="1" ht="13" x14ac:dyDescent="0.15"/>
    <row r="7654" customFormat="1" ht="13" x14ac:dyDescent="0.15"/>
    <row r="7655" customFormat="1" ht="13" x14ac:dyDescent="0.15"/>
    <row r="7656" customFormat="1" ht="13" x14ac:dyDescent="0.15"/>
    <row r="7657" customFormat="1" ht="13" x14ac:dyDescent="0.15"/>
    <row r="7658" customFormat="1" ht="13" x14ac:dyDescent="0.15"/>
    <row r="7659" customFormat="1" ht="13" x14ac:dyDescent="0.15"/>
    <row r="7660" customFormat="1" ht="13" x14ac:dyDescent="0.15"/>
    <row r="7661" customFormat="1" ht="13" x14ac:dyDescent="0.15"/>
    <row r="7662" customFormat="1" ht="13" x14ac:dyDescent="0.15"/>
    <row r="7663" customFormat="1" ht="13" x14ac:dyDescent="0.15"/>
    <row r="7664" customFormat="1" ht="13" x14ac:dyDescent="0.15"/>
    <row r="7665" customFormat="1" ht="13" x14ac:dyDescent="0.15"/>
    <row r="7666" customFormat="1" ht="13" x14ac:dyDescent="0.15"/>
    <row r="7667" customFormat="1" ht="13" x14ac:dyDescent="0.15"/>
    <row r="7668" customFormat="1" ht="13" x14ac:dyDescent="0.15"/>
    <row r="7669" customFormat="1" ht="13" x14ac:dyDescent="0.15"/>
    <row r="7670" customFormat="1" ht="13" x14ac:dyDescent="0.15"/>
    <row r="7671" customFormat="1" ht="13" x14ac:dyDescent="0.15"/>
    <row r="7672" customFormat="1" ht="13" x14ac:dyDescent="0.15"/>
    <row r="7673" customFormat="1" ht="13" x14ac:dyDescent="0.15"/>
    <row r="7674" customFormat="1" ht="13" x14ac:dyDescent="0.15"/>
    <row r="7675" customFormat="1" ht="13" x14ac:dyDescent="0.15"/>
    <row r="7676" customFormat="1" ht="13" x14ac:dyDescent="0.15"/>
    <row r="7677" customFormat="1" ht="13" x14ac:dyDescent="0.15"/>
    <row r="7678" customFormat="1" ht="13" x14ac:dyDescent="0.15"/>
    <row r="7679" customFormat="1" ht="13" x14ac:dyDescent="0.15"/>
    <row r="7680" customFormat="1" ht="13" x14ac:dyDescent="0.15"/>
    <row r="7681" customFormat="1" ht="13" x14ac:dyDescent="0.15"/>
    <row r="7682" customFormat="1" ht="13" x14ac:dyDescent="0.15"/>
    <row r="7683" customFormat="1" ht="13" x14ac:dyDescent="0.15"/>
    <row r="7684" customFormat="1" ht="13" x14ac:dyDescent="0.15"/>
    <row r="7685" customFormat="1" ht="13" x14ac:dyDescent="0.15"/>
    <row r="7686" customFormat="1" ht="13" x14ac:dyDescent="0.15"/>
    <row r="7687" customFormat="1" ht="13" x14ac:dyDescent="0.15"/>
    <row r="7688" customFormat="1" ht="13" x14ac:dyDescent="0.15"/>
    <row r="7689" customFormat="1" ht="13" x14ac:dyDescent="0.15"/>
    <row r="7690" customFormat="1" ht="13" x14ac:dyDescent="0.15"/>
    <row r="7691" customFormat="1" ht="13" x14ac:dyDescent="0.15"/>
    <row r="7692" customFormat="1" ht="13" x14ac:dyDescent="0.15"/>
    <row r="7693" customFormat="1" ht="13" x14ac:dyDescent="0.15"/>
    <row r="7694" customFormat="1" ht="13" x14ac:dyDescent="0.15"/>
    <row r="7695" customFormat="1" ht="13" x14ac:dyDescent="0.15"/>
    <row r="7696" customFormat="1" ht="13" x14ac:dyDescent="0.15"/>
    <row r="7697" customFormat="1" ht="13" x14ac:dyDescent="0.15"/>
    <row r="7698" customFormat="1" ht="13" x14ac:dyDescent="0.15"/>
    <row r="7699" customFormat="1" ht="13" x14ac:dyDescent="0.15"/>
    <row r="7700" customFormat="1" ht="13" x14ac:dyDescent="0.15"/>
    <row r="7701" customFormat="1" ht="13" x14ac:dyDescent="0.15"/>
    <row r="7702" customFormat="1" ht="13" x14ac:dyDescent="0.15"/>
    <row r="7703" customFormat="1" ht="13" x14ac:dyDescent="0.15"/>
    <row r="7704" customFormat="1" ht="13" x14ac:dyDescent="0.15"/>
    <row r="7705" customFormat="1" ht="13" x14ac:dyDescent="0.15"/>
    <row r="7706" customFormat="1" ht="13" x14ac:dyDescent="0.15"/>
    <row r="7707" customFormat="1" ht="13" x14ac:dyDescent="0.15"/>
    <row r="7708" customFormat="1" ht="13" x14ac:dyDescent="0.15"/>
    <row r="7709" customFormat="1" ht="13" x14ac:dyDescent="0.15"/>
    <row r="7710" customFormat="1" ht="13" x14ac:dyDescent="0.15"/>
    <row r="7711" customFormat="1" ht="13" x14ac:dyDescent="0.15"/>
    <row r="7712" customFormat="1" ht="13" x14ac:dyDescent="0.15"/>
    <row r="7713" customFormat="1" ht="13" x14ac:dyDescent="0.15"/>
    <row r="7714" customFormat="1" ht="13" x14ac:dyDescent="0.15"/>
    <row r="7715" customFormat="1" ht="13" x14ac:dyDescent="0.15"/>
    <row r="7716" customFormat="1" ht="13" x14ac:dyDescent="0.15"/>
    <row r="7717" customFormat="1" ht="13" x14ac:dyDescent="0.15"/>
    <row r="7718" customFormat="1" ht="13" x14ac:dyDescent="0.15"/>
    <row r="7719" customFormat="1" ht="13" x14ac:dyDescent="0.15"/>
    <row r="7720" customFormat="1" ht="13" x14ac:dyDescent="0.15"/>
    <row r="7721" customFormat="1" ht="13" x14ac:dyDescent="0.15"/>
    <row r="7722" customFormat="1" ht="13" x14ac:dyDescent="0.15"/>
    <row r="7723" customFormat="1" ht="13" x14ac:dyDescent="0.15"/>
    <row r="7724" customFormat="1" ht="13" x14ac:dyDescent="0.15"/>
    <row r="7725" customFormat="1" ht="13" x14ac:dyDescent="0.15"/>
    <row r="7726" customFormat="1" ht="13" x14ac:dyDescent="0.15"/>
    <row r="7727" customFormat="1" ht="13" x14ac:dyDescent="0.15"/>
    <row r="7728" customFormat="1" ht="13" x14ac:dyDescent="0.15"/>
    <row r="7729" customFormat="1" ht="13" x14ac:dyDescent="0.15"/>
    <row r="7730" customFormat="1" ht="13" x14ac:dyDescent="0.15"/>
    <row r="7731" customFormat="1" ht="13" x14ac:dyDescent="0.15"/>
    <row r="7732" customFormat="1" ht="13" x14ac:dyDescent="0.15"/>
    <row r="7733" customFormat="1" ht="13" x14ac:dyDescent="0.15"/>
    <row r="7734" customFormat="1" ht="13" x14ac:dyDescent="0.15"/>
    <row r="7735" customFormat="1" ht="13" x14ac:dyDescent="0.15"/>
    <row r="7736" customFormat="1" ht="13" x14ac:dyDescent="0.15"/>
    <row r="7737" customFormat="1" ht="13" x14ac:dyDescent="0.15"/>
    <row r="7738" customFormat="1" ht="13" x14ac:dyDescent="0.15"/>
    <row r="7739" customFormat="1" ht="13" x14ac:dyDescent="0.15"/>
    <row r="7740" customFormat="1" ht="13" x14ac:dyDescent="0.15"/>
    <row r="7741" customFormat="1" ht="13" x14ac:dyDescent="0.15"/>
    <row r="7742" customFormat="1" ht="13" x14ac:dyDescent="0.15"/>
    <row r="7743" customFormat="1" ht="13" x14ac:dyDescent="0.15"/>
    <row r="7744" customFormat="1" ht="13" x14ac:dyDescent="0.15"/>
    <row r="7745" customFormat="1" ht="13" x14ac:dyDescent="0.15"/>
    <row r="7746" customFormat="1" ht="13" x14ac:dyDescent="0.15"/>
    <row r="7747" customFormat="1" ht="13" x14ac:dyDescent="0.15"/>
    <row r="7748" customFormat="1" ht="13" x14ac:dyDescent="0.15"/>
    <row r="7749" customFormat="1" ht="13" x14ac:dyDescent="0.15"/>
    <row r="7750" customFormat="1" ht="13" x14ac:dyDescent="0.15"/>
    <row r="7751" customFormat="1" ht="13" x14ac:dyDescent="0.15"/>
    <row r="7752" customFormat="1" ht="13" x14ac:dyDescent="0.15"/>
    <row r="7753" customFormat="1" ht="13" x14ac:dyDescent="0.15"/>
    <row r="7754" customFormat="1" ht="13" x14ac:dyDescent="0.15"/>
    <row r="7755" customFormat="1" ht="13" x14ac:dyDescent="0.15"/>
    <row r="7756" customFormat="1" ht="13" x14ac:dyDescent="0.15"/>
    <row r="7757" customFormat="1" ht="13" x14ac:dyDescent="0.15"/>
    <row r="7758" customFormat="1" ht="13" x14ac:dyDescent="0.15"/>
    <row r="7759" customFormat="1" ht="13" x14ac:dyDescent="0.15"/>
    <row r="7760" customFormat="1" ht="13" x14ac:dyDescent="0.15"/>
    <row r="7761" customFormat="1" ht="13" x14ac:dyDescent="0.15"/>
    <row r="7762" customFormat="1" ht="13" x14ac:dyDescent="0.15"/>
    <row r="7763" customFormat="1" ht="13" x14ac:dyDescent="0.15"/>
    <row r="7764" customFormat="1" ht="13" x14ac:dyDescent="0.15"/>
    <row r="7765" customFormat="1" ht="13" x14ac:dyDescent="0.15"/>
    <row r="7766" customFormat="1" ht="13" x14ac:dyDescent="0.15"/>
    <row r="7767" customFormat="1" ht="13" x14ac:dyDescent="0.15"/>
    <row r="7768" customFormat="1" ht="13" x14ac:dyDescent="0.15"/>
    <row r="7769" customFormat="1" ht="13" x14ac:dyDescent="0.15"/>
    <row r="7770" customFormat="1" ht="13" x14ac:dyDescent="0.15"/>
    <row r="7771" customFormat="1" ht="13" x14ac:dyDescent="0.15"/>
    <row r="7772" customFormat="1" ht="13" x14ac:dyDescent="0.15"/>
    <row r="7773" customFormat="1" ht="13" x14ac:dyDescent="0.15"/>
    <row r="7774" customFormat="1" ht="13" x14ac:dyDescent="0.15"/>
    <row r="7775" customFormat="1" ht="13" x14ac:dyDescent="0.15"/>
    <row r="7776" customFormat="1" ht="13" x14ac:dyDescent="0.15"/>
    <row r="7777" customFormat="1" ht="13" x14ac:dyDescent="0.15"/>
    <row r="7778" customFormat="1" ht="13" x14ac:dyDescent="0.15"/>
    <row r="7779" customFormat="1" ht="13" x14ac:dyDescent="0.15"/>
    <row r="7780" customFormat="1" ht="13" x14ac:dyDescent="0.15"/>
    <row r="7781" customFormat="1" ht="13" x14ac:dyDescent="0.15"/>
    <row r="7782" customFormat="1" ht="13" x14ac:dyDescent="0.15"/>
    <row r="7783" customFormat="1" ht="13" x14ac:dyDescent="0.15"/>
    <row r="7784" customFormat="1" ht="13" x14ac:dyDescent="0.15"/>
    <row r="7785" customFormat="1" ht="13" x14ac:dyDescent="0.15"/>
    <row r="7786" customFormat="1" ht="13" x14ac:dyDescent="0.15"/>
    <row r="7787" customFormat="1" ht="13" x14ac:dyDescent="0.15"/>
    <row r="7788" customFormat="1" ht="13" x14ac:dyDescent="0.15"/>
    <row r="7789" customFormat="1" ht="13" x14ac:dyDescent="0.15"/>
    <row r="7790" customFormat="1" ht="13" x14ac:dyDescent="0.15"/>
    <row r="7791" customFormat="1" ht="13" x14ac:dyDescent="0.15"/>
    <row r="7792" customFormat="1" ht="13" x14ac:dyDescent="0.15"/>
    <row r="7793" customFormat="1" ht="13" x14ac:dyDescent="0.15"/>
    <row r="7794" customFormat="1" ht="13" x14ac:dyDescent="0.15"/>
    <row r="7795" customFormat="1" ht="13" x14ac:dyDescent="0.15"/>
    <row r="7796" customFormat="1" ht="13" x14ac:dyDescent="0.15"/>
    <row r="7797" customFormat="1" ht="13" x14ac:dyDescent="0.15"/>
    <row r="7798" customFormat="1" ht="13" x14ac:dyDescent="0.15"/>
    <row r="7799" customFormat="1" ht="13" x14ac:dyDescent="0.15"/>
    <row r="7800" customFormat="1" ht="13" x14ac:dyDescent="0.15"/>
    <row r="7801" customFormat="1" ht="13" x14ac:dyDescent="0.15"/>
    <row r="7802" customFormat="1" ht="13" x14ac:dyDescent="0.15"/>
    <row r="7803" customFormat="1" ht="13" x14ac:dyDescent="0.15"/>
    <row r="7804" customFormat="1" ht="13" x14ac:dyDescent="0.15"/>
    <row r="7805" customFormat="1" ht="13" x14ac:dyDescent="0.15"/>
    <row r="7806" customFormat="1" ht="13" x14ac:dyDescent="0.15"/>
    <row r="7807" customFormat="1" ht="13" x14ac:dyDescent="0.15"/>
    <row r="7808" customFormat="1" ht="13" x14ac:dyDescent="0.15"/>
    <row r="7809" customFormat="1" ht="13" x14ac:dyDescent="0.15"/>
    <row r="7810" customFormat="1" ht="13" x14ac:dyDescent="0.15"/>
    <row r="7811" customFormat="1" ht="13" x14ac:dyDescent="0.15"/>
    <row r="7812" customFormat="1" ht="13" x14ac:dyDescent="0.15"/>
    <row r="7813" customFormat="1" ht="13" x14ac:dyDescent="0.15"/>
    <row r="7814" customFormat="1" ht="13" x14ac:dyDescent="0.15"/>
    <row r="7815" customFormat="1" ht="13" x14ac:dyDescent="0.15"/>
    <row r="7816" customFormat="1" ht="13" x14ac:dyDescent="0.15"/>
    <row r="7817" customFormat="1" ht="13" x14ac:dyDescent="0.15"/>
    <row r="7818" customFormat="1" ht="13" x14ac:dyDescent="0.15"/>
    <row r="7819" customFormat="1" ht="13" x14ac:dyDescent="0.15"/>
    <row r="7820" customFormat="1" ht="13" x14ac:dyDescent="0.15"/>
    <row r="7821" customFormat="1" ht="13" x14ac:dyDescent="0.15"/>
    <row r="7822" customFormat="1" ht="13" x14ac:dyDescent="0.15"/>
    <row r="7823" customFormat="1" ht="13" x14ac:dyDescent="0.15"/>
    <row r="7824" customFormat="1" ht="13" x14ac:dyDescent="0.15"/>
    <row r="7825" customFormat="1" ht="13" x14ac:dyDescent="0.15"/>
    <row r="7826" customFormat="1" ht="13" x14ac:dyDescent="0.15"/>
    <row r="7827" customFormat="1" ht="13" x14ac:dyDescent="0.15"/>
    <row r="7828" customFormat="1" ht="13" x14ac:dyDescent="0.15"/>
    <row r="7829" customFormat="1" ht="13" x14ac:dyDescent="0.15"/>
    <row r="7830" customFormat="1" ht="13" x14ac:dyDescent="0.15"/>
    <row r="7831" customFormat="1" ht="13" x14ac:dyDescent="0.15"/>
    <row r="7832" customFormat="1" ht="13" x14ac:dyDescent="0.15"/>
    <row r="7833" customFormat="1" ht="13" x14ac:dyDescent="0.15"/>
    <row r="7834" customFormat="1" ht="13" x14ac:dyDescent="0.15"/>
    <row r="7835" customFormat="1" ht="13" x14ac:dyDescent="0.15"/>
    <row r="7836" customFormat="1" ht="13" x14ac:dyDescent="0.15"/>
    <row r="7837" customFormat="1" ht="13" x14ac:dyDescent="0.15"/>
    <row r="7838" customFormat="1" ht="13" x14ac:dyDescent="0.15"/>
    <row r="7839" customFormat="1" ht="13" x14ac:dyDescent="0.15"/>
    <row r="7840" customFormat="1" ht="13" x14ac:dyDescent="0.15"/>
    <row r="7841" customFormat="1" ht="13" x14ac:dyDescent="0.15"/>
    <row r="7842" customFormat="1" ht="13" x14ac:dyDescent="0.15"/>
    <row r="7843" customFormat="1" ht="13" x14ac:dyDescent="0.15"/>
    <row r="7844" customFormat="1" ht="13" x14ac:dyDescent="0.15"/>
    <row r="7845" customFormat="1" ht="13" x14ac:dyDescent="0.15"/>
    <row r="7846" customFormat="1" ht="13" x14ac:dyDescent="0.15"/>
    <row r="7847" customFormat="1" ht="13" x14ac:dyDescent="0.15"/>
    <row r="7848" customFormat="1" ht="13" x14ac:dyDescent="0.15"/>
    <row r="7849" customFormat="1" ht="13" x14ac:dyDescent="0.15"/>
    <row r="7850" customFormat="1" ht="13" x14ac:dyDescent="0.15"/>
    <row r="7851" customFormat="1" ht="13" x14ac:dyDescent="0.15"/>
    <row r="7852" customFormat="1" ht="13" x14ac:dyDescent="0.15"/>
    <row r="7853" customFormat="1" ht="13" x14ac:dyDescent="0.15"/>
    <row r="7854" customFormat="1" ht="13" x14ac:dyDescent="0.15"/>
    <row r="7855" customFormat="1" ht="13" x14ac:dyDescent="0.15"/>
    <row r="7856" customFormat="1" ht="13" x14ac:dyDescent="0.15"/>
    <row r="7857" customFormat="1" ht="13" x14ac:dyDescent="0.15"/>
    <row r="7858" customFormat="1" ht="13" x14ac:dyDescent="0.15"/>
    <row r="7859" customFormat="1" ht="13" x14ac:dyDescent="0.15"/>
    <row r="7860" customFormat="1" ht="13" x14ac:dyDescent="0.15"/>
    <row r="7861" customFormat="1" ht="13" x14ac:dyDescent="0.15"/>
    <row r="7862" customFormat="1" ht="13" x14ac:dyDescent="0.15"/>
    <row r="7863" customFormat="1" ht="13" x14ac:dyDescent="0.15"/>
    <row r="7864" customFormat="1" ht="13" x14ac:dyDescent="0.15"/>
    <row r="7865" customFormat="1" ht="13" x14ac:dyDescent="0.15"/>
    <row r="7866" customFormat="1" ht="13" x14ac:dyDescent="0.15"/>
    <row r="7867" customFormat="1" ht="13" x14ac:dyDescent="0.15"/>
    <row r="7868" customFormat="1" ht="13" x14ac:dyDescent="0.15"/>
    <row r="7869" customFormat="1" ht="13" x14ac:dyDescent="0.15"/>
    <row r="7870" customFormat="1" ht="13" x14ac:dyDescent="0.15"/>
    <row r="7871" customFormat="1" ht="13" x14ac:dyDescent="0.15"/>
    <row r="7872" customFormat="1" ht="13" x14ac:dyDescent="0.15"/>
    <row r="7873" customFormat="1" ht="13" x14ac:dyDescent="0.15"/>
    <row r="7874" customFormat="1" ht="13" x14ac:dyDescent="0.15"/>
    <row r="7875" customFormat="1" ht="13" x14ac:dyDescent="0.15"/>
    <row r="7876" customFormat="1" ht="13" x14ac:dyDescent="0.15"/>
    <row r="7877" customFormat="1" ht="13" x14ac:dyDescent="0.15"/>
    <row r="7878" customFormat="1" ht="13" x14ac:dyDescent="0.15"/>
    <row r="7879" customFormat="1" ht="13" x14ac:dyDescent="0.15"/>
    <row r="7880" customFormat="1" ht="13" x14ac:dyDescent="0.15"/>
    <row r="7881" customFormat="1" ht="13" x14ac:dyDescent="0.15"/>
    <row r="7882" customFormat="1" ht="13" x14ac:dyDescent="0.15"/>
    <row r="7883" customFormat="1" ht="13" x14ac:dyDescent="0.15"/>
    <row r="7884" customFormat="1" ht="13" x14ac:dyDescent="0.15"/>
    <row r="7885" customFormat="1" ht="13" x14ac:dyDescent="0.15"/>
    <row r="7886" customFormat="1" ht="13" x14ac:dyDescent="0.15"/>
    <row r="7887" customFormat="1" ht="13" x14ac:dyDescent="0.15"/>
    <row r="7888" customFormat="1" ht="13" x14ac:dyDescent="0.15"/>
    <row r="7889" customFormat="1" ht="13" x14ac:dyDescent="0.15"/>
    <row r="7890" customFormat="1" ht="13" x14ac:dyDescent="0.15"/>
    <row r="7891" customFormat="1" ht="13" x14ac:dyDescent="0.15"/>
    <row r="7892" customFormat="1" ht="13" x14ac:dyDescent="0.15"/>
    <row r="7893" customFormat="1" ht="13" x14ac:dyDescent="0.15"/>
    <row r="7894" customFormat="1" ht="13" x14ac:dyDescent="0.15"/>
    <row r="7895" customFormat="1" ht="13" x14ac:dyDescent="0.15"/>
    <row r="7896" customFormat="1" ht="13" x14ac:dyDescent="0.15"/>
    <row r="7897" customFormat="1" ht="13" x14ac:dyDescent="0.15"/>
    <row r="7898" customFormat="1" ht="13" x14ac:dyDescent="0.15"/>
    <row r="7899" customFormat="1" ht="13" x14ac:dyDescent="0.15"/>
    <row r="7900" customFormat="1" ht="13" x14ac:dyDescent="0.15"/>
    <row r="7901" customFormat="1" ht="13" x14ac:dyDescent="0.15"/>
    <row r="7902" customFormat="1" ht="13" x14ac:dyDescent="0.15"/>
    <row r="7903" customFormat="1" ht="13" x14ac:dyDescent="0.15"/>
    <row r="7904" customFormat="1" ht="13" x14ac:dyDescent="0.15"/>
    <row r="7905" customFormat="1" ht="13" x14ac:dyDescent="0.15"/>
    <row r="7906" customFormat="1" ht="13" x14ac:dyDescent="0.15"/>
    <row r="7907" customFormat="1" ht="13" x14ac:dyDescent="0.15"/>
    <row r="7908" customFormat="1" ht="13" x14ac:dyDescent="0.15"/>
    <row r="7909" customFormat="1" ht="13" x14ac:dyDescent="0.15"/>
    <row r="7910" customFormat="1" ht="13" x14ac:dyDescent="0.15"/>
    <row r="7911" customFormat="1" ht="13" x14ac:dyDescent="0.15"/>
    <row r="7912" customFormat="1" ht="13" x14ac:dyDescent="0.15"/>
    <row r="7913" customFormat="1" ht="13" x14ac:dyDescent="0.15"/>
    <row r="7914" customFormat="1" ht="13" x14ac:dyDescent="0.15"/>
    <row r="7915" customFormat="1" ht="13" x14ac:dyDescent="0.15"/>
    <row r="7916" customFormat="1" ht="13" x14ac:dyDescent="0.15"/>
    <row r="7917" customFormat="1" ht="13" x14ac:dyDescent="0.15"/>
    <row r="7918" customFormat="1" ht="13" x14ac:dyDescent="0.15"/>
    <row r="7919" customFormat="1" ht="13" x14ac:dyDescent="0.15"/>
    <row r="7920" customFormat="1" ht="13" x14ac:dyDescent="0.15"/>
    <row r="7921" customFormat="1" ht="13" x14ac:dyDescent="0.15"/>
    <row r="7922" customFormat="1" ht="13" x14ac:dyDescent="0.15"/>
    <row r="7923" customFormat="1" ht="13" x14ac:dyDescent="0.15"/>
    <row r="7924" customFormat="1" ht="13" x14ac:dyDescent="0.15"/>
    <row r="7925" customFormat="1" ht="13" x14ac:dyDescent="0.15"/>
    <row r="7926" customFormat="1" ht="13" x14ac:dyDescent="0.15"/>
    <row r="7927" customFormat="1" ht="13" x14ac:dyDescent="0.15"/>
    <row r="7928" customFormat="1" ht="13" x14ac:dyDescent="0.15"/>
    <row r="7929" customFormat="1" ht="13" x14ac:dyDescent="0.15"/>
    <row r="7930" customFormat="1" ht="13" x14ac:dyDescent="0.15"/>
    <row r="7931" customFormat="1" ht="13" x14ac:dyDescent="0.15"/>
    <row r="7932" customFormat="1" ht="13" x14ac:dyDescent="0.15"/>
    <row r="7933" customFormat="1" ht="13" x14ac:dyDescent="0.15"/>
    <row r="7934" customFormat="1" ht="13" x14ac:dyDescent="0.15"/>
    <row r="7935" customFormat="1" ht="13" x14ac:dyDescent="0.15"/>
    <row r="7936" customFormat="1" ht="13" x14ac:dyDescent="0.15"/>
    <row r="7937" customFormat="1" ht="13" x14ac:dyDescent="0.15"/>
    <row r="7938" customFormat="1" ht="13" x14ac:dyDescent="0.15"/>
    <row r="7939" customFormat="1" ht="13" x14ac:dyDescent="0.15"/>
    <row r="7940" customFormat="1" ht="13" x14ac:dyDescent="0.15"/>
    <row r="7941" customFormat="1" ht="13" x14ac:dyDescent="0.15"/>
    <row r="7942" customFormat="1" ht="13" x14ac:dyDescent="0.15"/>
    <row r="7943" customFormat="1" ht="13" x14ac:dyDescent="0.15"/>
    <row r="7944" customFormat="1" ht="13" x14ac:dyDescent="0.15"/>
    <row r="7945" customFormat="1" ht="13" x14ac:dyDescent="0.15"/>
    <row r="7946" customFormat="1" ht="13" x14ac:dyDescent="0.15"/>
    <row r="7947" customFormat="1" ht="13" x14ac:dyDescent="0.15"/>
    <row r="7948" customFormat="1" ht="13" x14ac:dyDescent="0.15"/>
    <row r="7949" customFormat="1" ht="13" x14ac:dyDescent="0.15"/>
    <row r="7950" customFormat="1" ht="13" x14ac:dyDescent="0.15"/>
    <row r="7951" customFormat="1" ht="13" x14ac:dyDescent="0.15"/>
    <row r="7952" customFormat="1" ht="13" x14ac:dyDescent="0.15"/>
    <row r="7953" customFormat="1" ht="13" x14ac:dyDescent="0.15"/>
    <row r="7954" customFormat="1" ht="13" x14ac:dyDescent="0.15"/>
    <row r="7955" customFormat="1" ht="13" x14ac:dyDescent="0.15"/>
    <row r="7956" customFormat="1" ht="13" x14ac:dyDescent="0.15"/>
    <row r="7957" customFormat="1" ht="13" x14ac:dyDescent="0.15"/>
    <row r="7958" customFormat="1" ht="13" x14ac:dyDescent="0.15"/>
    <row r="7959" customFormat="1" ht="13" x14ac:dyDescent="0.15"/>
    <row r="7960" customFormat="1" ht="13" x14ac:dyDescent="0.15"/>
    <row r="7961" customFormat="1" ht="13" x14ac:dyDescent="0.15"/>
    <row r="7962" customFormat="1" ht="13" x14ac:dyDescent="0.15"/>
    <row r="7963" customFormat="1" ht="13" x14ac:dyDescent="0.15"/>
    <row r="7964" customFormat="1" ht="13" x14ac:dyDescent="0.15"/>
    <row r="7965" customFormat="1" ht="13" x14ac:dyDescent="0.15"/>
    <row r="7966" customFormat="1" ht="13" x14ac:dyDescent="0.15"/>
    <row r="7967" customFormat="1" ht="13" x14ac:dyDescent="0.15"/>
    <row r="7968" customFormat="1" ht="13" x14ac:dyDescent="0.15"/>
    <row r="7969" customFormat="1" ht="13" x14ac:dyDescent="0.15"/>
    <row r="7970" customFormat="1" ht="13" x14ac:dyDescent="0.15"/>
    <row r="7971" customFormat="1" ht="13" x14ac:dyDescent="0.15"/>
    <row r="7972" customFormat="1" ht="13" x14ac:dyDescent="0.15"/>
    <row r="7973" customFormat="1" ht="13" x14ac:dyDescent="0.15"/>
    <row r="7974" customFormat="1" ht="13" x14ac:dyDescent="0.15"/>
    <row r="7975" customFormat="1" ht="13" x14ac:dyDescent="0.15"/>
    <row r="7976" customFormat="1" ht="13" x14ac:dyDescent="0.15"/>
    <row r="7977" customFormat="1" ht="13" x14ac:dyDescent="0.15"/>
    <row r="7978" customFormat="1" ht="13" x14ac:dyDescent="0.15"/>
    <row r="7979" customFormat="1" ht="13" x14ac:dyDescent="0.15"/>
    <row r="7980" customFormat="1" ht="13" x14ac:dyDescent="0.15"/>
    <row r="7981" customFormat="1" ht="13" x14ac:dyDescent="0.15"/>
    <row r="7982" customFormat="1" ht="13" x14ac:dyDescent="0.15"/>
    <row r="7983" customFormat="1" ht="13" x14ac:dyDescent="0.15"/>
    <row r="7984" customFormat="1" ht="13" x14ac:dyDescent="0.15"/>
    <row r="7985" customFormat="1" ht="13" x14ac:dyDescent="0.15"/>
    <row r="7986" customFormat="1" ht="13" x14ac:dyDescent="0.15"/>
    <row r="7987" customFormat="1" ht="13" x14ac:dyDescent="0.15"/>
    <row r="7988" customFormat="1" ht="13" x14ac:dyDescent="0.15"/>
    <row r="7989" customFormat="1" ht="13" x14ac:dyDescent="0.15"/>
    <row r="7990" customFormat="1" ht="13" x14ac:dyDescent="0.15"/>
    <row r="7991" customFormat="1" ht="13" x14ac:dyDescent="0.15"/>
    <row r="7992" customFormat="1" ht="13" x14ac:dyDescent="0.15"/>
    <row r="7993" customFormat="1" ht="13" x14ac:dyDescent="0.15"/>
    <row r="7994" customFormat="1" ht="13" x14ac:dyDescent="0.15"/>
    <row r="7995" customFormat="1" ht="13" x14ac:dyDescent="0.15"/>
    <row r="7996" customFormat="1" ht="13" x14ac:dyDescent="0.15"/>
    <row r="7997" customFormat="1" ht="13" x14ac:dyDescent="0.15"/>
    <row r="7998" customFormat="1" ht="13" x14ac:dyDescent="0.15"/>
    <row r="7999" customFormat="1" ht="13" x14ac:dyDescent="0.15"/>
    <row r="8000" customFormat="1" ht="13" x14ac:dyDescent="0.15"/>
    <row r="8001" customFormat="1" ht="13" x14ac:dyDescent="0.15"/>
    <row r="8002" customFormat="1" ht="13" x14ac:dyDescent="0.15"/>
    <row r="8003" customFormat="1" ht="13" x14ac:dyDescent="0.15"/>
    <row r="8004" customFormat="1" ht="13" x14ac:dyDescent="0.15"/>
    <row r="8005" customFormat="1" ht="13" x14ac:dyDescent="0.15"/>
    <row r="8006" customFormat="1" ht="13" x14ac:dyDescent="0.15"/>
    <row r="8007" customFormat="1" ht="13" x14ac:dyDescent="0.15"/>
    <row r="8008" customFormat="1" ht="13" x14ac:dyDescent="0.15"/>
    <row r="8009" customFormat="1" ht="13" x14ac:dyDescent="0.15"/>
    <row r="8010" customFormat="1" ht="13" x14ac:dyDescent="0.15"/>
    <row r="8011" customFormat="1" ht="13" x14ac:dyDescent="0.15"/>
    <row r="8012" customFormat="1" ht="13" x14ac:dyDescent="0.15"/>
    <row r="8013" customFormat="1" ht="13" x14ac:dyDescent="0.15"/>
    <row r="8014" customFormat="1" ht="13" x14ac:dyDescent="0.15"/>
    <row r="8015" customFormat="1" ht="13" x14ac:dyDescent="0.15"/>
    <row r="8016" customFormat="1" ht="13" x14ac:dyDescent="0.15"/>
    <row r="8017" customFormat="1" ht="13" x14ac:dyDescent="0.15"/>
    <row r="8018" customFormat="1" ht="13" x14ac:dyDescent="0.15"/>
    <row r="8019" customFormat="1" ht="13" x14ac:dyDescent="0.15"/>
    <row r="8020" customFormat="1" ht="13" x14ac:dyDescent="0.15"/>
    <row r="8021" customFormat="1" ht="13" x14ac:dyDescent="0.15"/>
    <row r="8022" customFormat="1" ht="13" x14ac:dyDescent="0.15"/>
    <row r="8023" customFormat="1" ht="13" x14ac:dyDescent="0.15"/>
    <row r="8024" customFormat="1" ht="13" x14ac:dyDescent="0.15"/>
    <row r="8025" customFormat="1" ht="13" x14ac:dyDescent="0.15"/>
    <row r="8026" customFormat="1" ht="13" x14ac:dyDescent="0.15"/>
    <row r="8027" customFormat="1" ht="13" x14ac:dyDescent="0.15"/>
    <row r="8028" customFormat="1" ht="13" x14ac:dyDescent="0.15"/>
    <row r="8029" customFormat="1" ht="13" x14ac:dyDescent="0.15"/>
    <row r="8030" customFormat="1" ht="13" x14ac:dyDescent="0.15"/>
    <row r="8031" customFormat="1" ht="13" x14ac:dyDescent="0.15"/>
    <row r="8032" customFormat="1" ht="13" x14ac:dyDescent="0.15"/>
    <row r="8033" customFormat="1" ht="13" x14ac:dyDescent="0.15"/>
    <row r="8034" customFormat="1" ht="13" x14ac:dyDescent="0.15"/>
    <row r="8035" customFormat="1" ht="13" x14ac:dyDescent="0.15"/>
    <row r="8036" customFormat="1" ht="13" x14ac:dyDescent="0.15"/>
    <row r="8037" customFormat="1" ht="13" x14ac:dyDescent="0.15"/>
    <row r="8038" customFormat="1" ht="13" x14ac:dyDescent="0.15"/>
    <row r="8039" customFormat="1" ht="13" x14ac:dyDescent="0.15"/>
    <row r="8040" customFormat="1" ht="13" x14ac:dyDescent="0.15"/>
    <row r="8041" customFormat="1" ht="13" x14ac:dyDescent="0.15"/>
    <row r="8042" customFormat="1" ht="13" x14ac:dyDescent="0.15"/>
    <row r="8043" customFormat="1" ht="13" x14ac:dyDescent="0.15"/>
    <row r="8044" customFormat="1" ht="13" x14ac:dyDescent="0.15"/>
    <row r="8045" customFormat="1" ht="13" x14ac:dyDescent="0.15"/>
    <row r="8046" customFormat="1" ht="13" x14ac:dyDescent="0.15"/>
    <row r="8047" customFormat="1" ht="13" x14ac:dyDescent="0.15"/>
    <row r="8048" customFormat="1" ht="13" x14ac:dyDescent="0.15"/>
    <row r="8049" customFormat="1" ht="13" x14ac:dyDescent="0.15"/>
    <row r="8050" customFormat="1" ht="13" x14ac:dyDescent="0.15"/>
    <row r="8051" customFormat="1" ht="13" x14ac:dyDescent="0.15"/>
    <row r="8052" customFormat="1" ht="13" x14ac:dyDescent="0.15"/>
    <row r="8053" customFormat="1" ht="13" x14ac:dyDescent="0.15"/>
    <row r="8054" customFormat="1" ht="13" x14ac:dyDescent="0.15"/>
    <row r="8055" customFormat="1" ht="13" x14ac:dyDescent="0.15"/>
    <row r="8056" customFormat="1" ht="13" x14ac:dyDescent="0.15"/>
    <row r="8057" customFormat="1" ht="13" x14ac:dyDescent="0.15"/>
    <row r="8058" customFormat="1" ht="13" x14ac:dyDescent="0.15"/>
    <row r="8059" customFormat="1" ht="13" x14ac:dyDescent="0.15"/>
    <row r="8060" customFormat="1" ht="13" x14ac:dyDescent="0.15"/>
    <row r="8061" customFormat="1" ht="13" x14ac:dyDescent="0.15"/>
    <row r="8062" customFormat="1" ht="13" x14ac:dyDescent="0.15"/>
    <row r="8063" customFormat="1" ht="13" x14ac:dyDescent="0.15"/>
    <row r="8064" customFormat="1" ht="13" x14ac:dyDescent="0.15"/>
    <row r="8065" customFormat="1" ht="13" x14ac:dyDescent="0.15"/>
    <row r="8066" customFormat="1" ht="13" x14ac:dyDescent="0.15"/>
    <row r="8067" customFormat="1" ht="13" x14ac:dyDescent="0.15"/>
    <row r="8068" customFormat="1" ht="13" x14ac:dyDescent="0.15"/>
    <row r="8069" customFormat="1" ht="13" x14ac:dyDescent="0.15"/>
    <row r="8070" customFormat="1" ht="13" x14ac:dyDescent="0.15"/>
    <row r="8071" customFormat="1" ht="13" x14ac:dyDescent="0.15"/>
    <row r="8072" customFormat="1" ht="13" x14ac:dyDescent="0.15"/>
    <row r="8073" customFormat="1" ht="13" x14ac:dyDescent="0.15"/>
    <row r="8074" customFormat="1" ht="13" x14ac:dyDescent="0.15"/>
    <row r="8075" customFormat="1" ht="13" x14ac:dyDescent="0.15"/>
    <row r="8076" customFormat="1" ht="13" x14ac:dyDescent="0.15"/>
    <row r="8077" customFormat="1" ht="13" x14ac:dyDescent="0.15"/>
    <row r="8078" customFormat="1" ht="13" x14ac:dyDescent="0.15"/>
    <row r="8079" customFormat="1" ht="13" x14ac:dyDescent="0.15"/>
    <row r="8080" customFormat="1" ht="13" x14ac:dyDescent="0.15"/>
    <row r="8081" customFormat="1" ht="13" x14ac:dyDescent="0.15"/>
    <row r="8082" customFormat="1" ht="13" x14ac:dyDescent="0.15"/>
    <row r="8083" customFormat="1" ht="13" x14ac:dyDescent="0.15"/>
    <row r="8084" customFormat="1" ht="13" x14ac:dyDescent="0.15"/>
    <row r="8085" customFormat="1" ht="13" x14ac:dyDescent="0.15"/>
    <row r="8086" customFormat="1" ht="13" x14ac:dyDescent="0.15"/>
    <row r="8087" customFormat="1" ht="13" x14ac:dyDescent="0.15"/>
    <row r="8088" customFormat="1" ht="13" x14ac:dyDescent="0.15"/>
    <row r="8089" customFormat="1" ht="13" x14ac:dyDescent="0.15"/>
    <row r="8090" customFormat="1" ht="13" x14ac:dyDescent="0.15"/>
    <row r="8091" customFormat="1" ht="13" x14ac:dyDescent="0.15"/>
    <row r="8092" customFormat="1" ht="13" x14ac:dyDescent="0.15"/>
    <row r="8093" customFormat="1" ht="13" x14ac:dyDescent="0.15"/>
    <row r="8094" customFormat="1" ht="13" x14ac:dyDescent="0.15"/>
    <row r="8095" customFormat="1" ht="13" x14ac:dyDescent="0.15"/>
    <row r="8096" customFormat="1" ht="13" x14ac:dyDescent="0.15"/>
    <row r="8097" customFormat="1" ht="13" x14ac:dyDescent="0.15"/>
    <row r="8098" customFormat="1" ht="13" x14ac:dyDescent="0.15"/>
    <row r="8099" customFormat="1" ht="13" x14ac:dyDescent="0.15"/>
    <row r="8100" customFormat="1" ht="13" x14ac:dyDescent="0.15"/>
    <row r="8101" customFormat="1" ht="13" x14ac:dyDescent="0.15"/>
    <row r="8102" customFormat="1" ht="13" x14ac:dyDescent="0.15"/>
    <row r="8103" customFormat="1" ht="13" x14ac:dyDescent="0.15"/>
    <row r="8104" customFormat="1" ht="13" x14ac:dyDescent="0.15"/>
    <row r="8105" customFormat="1" ht="13" x14ac:dyDescent="0.15"/>
    <row r="8106" customFormat="1" ht="13" x14ac:dyDescent="0.15"/>
    <row r="8107" customFormat="1" ht="13" x14ac:dyDescent="0.15"/>
    <row r="8108" customFormat="1" ht="13" x14ac:dyDescent="0.15"/>
    <row r="8109" customFormat="1" ht="13" x14ac:dyDescent="0.15"/>
    <row r="8110" customFormat="1" ht="13" x14ac:dyDescent="0.15"/>
    <row r="8111" customFormat="1" ht="13" x14ac:dyDescent="0.15"/>
    <row r="8112" customFormat="1" ht="13" x14ac:dyDescent="0.15"/>
    <row r="8113" customFormat="1" ht="13" x14ac:dyDescent="0.15"/>
    <row r="8114" customFormat="1" ht="13" x14ac:dyDescent="0.15"/>
    <row r="8115" customFormat="1" ht="13" x14ac:dyDescent="0.15"/>
    <row r="8116" customFormat="1" ht="13" x14ac:dyDescent="0.15"/>
    <row r="8117" customFormat="1" ht="13" x14ac:dyDescent="0.15"/>
    <row r="8118" customFormat="1" ht="13" x14ac:dyDescent="0.15"/>
    <row r="8119" customFormat="1" ht="13" x14ac:dyDescent="0.15"/>
    <row r="8120" customFormat="1" ht="13" x14ac:dyDescent="0.15"/>
    <row r="8121" customFormat="1" ht="13" x14ac:dyDescent="0.15"/>
    <row r="8122" customFormat="1" ht="13" x14ac:dyDescent="0.15"/>
    <row r="8123" customFormat="1" ht="13" x14ac:dyDescent="0.15"/>
    <row r="8124" customFormat="1" ht="13" x14ac:dyDescent="0.15"/>
    <row r="8125" customFormat="1" ht="13" x14ac:dyDescent="0.15"/>
    <row r="8126" customFormat="1" ht="13" x14ac:dyDescent="0.15"/>
    <row r="8127" customFormat="1" ht="13" x14ac:dyDescent="0.15"/>
    <row r="8128" customFormat="1" ht="13" x14ac:dyDescent="0.15"/>
    <row r="8129" customFormat="1" ht="13" x14ac:dyDescent="0.15"/>
    <row r="8130" customFormat="1" ht="13" x14ac:dyDescent="0.15"/>
    <row r="8131" customFormat="1" ht="13" x14ac:dyDescent="0.15"/>
    <row r="8132" customFormat="1" ht="13" x14ac:dyDescent="0.15"/>
    <row r="8133" customFormat="1" ht="13" x14ac:dyDescent="0.15"/>
    <row r="8134" customFormat="1" ht="13" x14ac:dyDescent="0.15"/>
    <row r="8135" customFormat="1" ht="13" x14ac:dyDescent="0.15"/>
    <row r="8136" customFormat="1" ht="13" x14ac:dyDescent="0.15"/>
    <row r="8137" customFormat="1" ht="13" x14ac:dyDescent="0.15"/>
    <row r="8138" customFormat="1" ht="13" x14ac:dyDescent="0.15"/>
    <row r="8139" customFormat="1" ht="13" x14ac:dyDescent="0.15"/>
    <row r="8140" customFormat="1" ht="13" x14ac:dyDescent="0.15"/>
    <row r="8141" customFormat="1" ht="13" x14ac:dyDescent="0.15"/>
    <row r="8142" customFormat="1" ht="13" x14ac:dyDescent="0.15"/>
    <row r="8143" customFormat="1" ht="13" x14ac:dyDescent="0.15"/>
    <row r="8144" customFormat="1" ht="13" x14ac:dyDescent="0.15"/>
    <row r="8145" customFormat="1" ht="13" x14ac:dyDescent="0.15"/>
    <row r="8146" customFormat="1" ht="13" x14ac:dyDescent="0.15"/>
    <row r="8147" customFormat="1" ht="13" x14ac:dyDescent="0.15"/>
    <row r="8148" customFormat="1" ht="13" x14ac:dyDescent="0.15"/>
    <row r="8149" customFormat="1" ht="13" x14ac:dyDescent="0.15"/>
    <row r="8150" customFormat="1" ht="13" x14ac:dyDescent="0.15"/>
    <row r="8151" customFormat="1" ht="13" x14ac:dyDescent="0.15"/>
    <row r="8152" customFormat="1" ht="13" x14ac:dyDescent="0.15"/>
    <row r="8153" customFormat="1" ht="13" x14ac:dyDescent="0.15"/>
    <row r="8154" customFormat="1" ht="13" x14ac:dyDescent="0.15"/>
    <row r="8155" customFormat="1" ht="13" x14ac:dyDescent="0.15"/>
    <row r="8156" customFormat="1" ht="13" x14ac:dyDescent="0.15"/>
    <row r="8157" customFormat="1" ht="13" x14ac:dyDescent="0.15"/>
    <row r="8158" customFormat="1" ht="13" x14ac:dyDescent="0.15"/>
    <row r="8159" customFormat="1" ht="13" x14ac:dyDescent="0.15"/>
    <row r="8160" customFormat="1" ht="13" x14ac:dyDescent="0.15"/>
    <row r="8161" customFormat="1" ht="13" x14ac:dyDescent="0.15"/>
    <row r="8162" customFormat="1" ht="13" x14ac:dyDescent="0.15"/>
    <row r="8163" customFormat="1" ht="13" x14ac:dyDescent="0.15"/>
    <row r="8164" customFormat="1" ht="13" x14ac:dyDescent="0.15"/>
    <row r="8165" customFormat="1" ht="13" x14ac:dyDescent="0.15"/>
    <row r="8166" customFormat="1" ht="13" x14ac:dyDescent="0.15"/>
    <row r="8167" customFormat="1" ht="13" x14ac:dyDescent="0.15"/>
    <row r="8168" customFormat="1" ht="13" x14ac:dyDescent="0.15"/>
    <row r="8169" customFormat="1" ht="13" x14ac:dyDescent="0.15"/>
    <row r="8170" customFormat="1" ht="13" x14ac:dyDescent="0.15"/>
    <row r="8171" customFormat="1" ht="13" x14ac:dyDescent="0.15"/>
    <row r="8172" customFormat="1" ht="13" x14ac:dyDescent="0.15"/>
    <row r="8173" customFormat="1" ht="13" x14ac:dyDescent="0.15"/>
    <row r="8174" customFormat="1" ht="13" x14ac:dyDescent="0.15"/>
    <row r="8175" customFormat="1" ht="13" x14ac:dyDescent="0.15"/>
    <row r="8176" customFormat="1" ht="13" x14ac:dyDescent="0.15"/>
    <row r="8177" customFormat="1" ht="13" x14ac:dyDescent="0.15"/>
    <row r="8178" customFormat="1" ht="13" x14ac:dyDescent="0.15"/>
    <row r="8179" customFormat="1" ht="13" x14ac:dyDescent="0.15"/>
    <row r="8180" customFormat="1" ht="13" x14ac:dyDescent="0.15"/>
    <row r="8181" customFormat="1" ht="13" x14ac:dyDescent="0.15"/>
    <row r="8182" customFormat="1" ht="13" x14ac:dyDescent="0.15"/>
    <row r="8183" customFormat="1" ht="13" x14ac:dyDescent="0.15"/>
    <row r="8184" customFormat="1" ht="13" x14ac:dyDescent="0.15"/>
    <row r="8185" customFormat="1" ht="13" x14ac:dyDescent="0.15"/>
    <row r="8186" customFormat="1" ht="13" x14ac:dyDescent="0.15"/>
    <row r="8187" customFormat="1" ht="13" x14ac:dyDescent="0.15"/>
    <row r="8188" customFormat="1" ht="13" x14ac:dyDescent="0.15"/>
    <row r="8189" customFormat="1" ht="13" x14ac:dyDescent="0.15"/>
    <row r="8190" customFormat="1" ht="13" x14ac:dyDescent="0.15"/>
    <row r="8191" customFormat="1" ht="13" x14ac:dyDescent="0.15"/>
    <row r="8192" customFormat="1" ht="13" x14ac:dyDescent="0.15"/>
    <row r="8193" customFormat="1" ht="13" x14ac:dyDescent="0.15"/>
    <row r="8194" customFormat="1" ht="13" x14ac:dyDescent="0.15"/>
    <row r="8195" customFormat="1" ht="13" x14ac:dyDescent="0.15"/>
    <row r="8196" customFormat="1" ht="13" x14ac:dyDescent="0.15"/>
    <row r="8197" customFormat="1" ht="13" x14ac:dyDescent="0.15"/>
    <row r="8198" customFormat="1" ht="13" x14ac:dyDescent="0.15"/>
    <row r="8199" customFormat="1" ht="13" x14ac:dyDescent="0.15"/>
    <row r="8200" customFormat="1" ht="13" x14ac:dyDescent="0.15"/>
    <row r="8201" customFormat="1" ht="13" x14ac:dyDescent="0.15"/>
    <row r="8202" customFormat="1" ht="13" x14ac:dyDescent="0.15"/>
    <row r="8203" customFormat="1" ht="13" x14ac:dyDescent="0.15"/>
    <row r="8204" customFormat="1" ht="13" x14ac:dyDescent="0.15"/>
    <row r="8205" customFormat="1" ht="13" x14ac:dyDescent="0.15"/>
    <row r="8206" customFormat="1" ht="13" x14ac:dyDescent="0.15"/>
    <row r="8207" customFormat="1" ht="13" x14ac:dyDescent="0.15"/>
    <row r="8208" customFormat="1" ht="13" x14ac:dyDescent="0.15"/>
    <row r="8209" customFormat="1" ht="13" x14ac:dyDescent="0.15"/>
    <row r="8210" customFormat="1" ht="13" x14ac:dyDescent="0.15"/>
    <row r="8211" customFormat="1" ht="13" x14ac:dyDescent="0.15"/>
    <row r="8212" customFormat="1" ht="13" x14ac:dyDescent="0.15"/>
    <row r="8213" customFormat="1" ht="13" x14ac:dyDescent="0.15"/>
    <row r="8214" customFormat="1" ht="13" x14ac:dyDescent="0.15"/>
    <row r="8215" customFormat="1" ht="13" x14ac:dyDescent="0.15"/>
    <row r="8216" customFormat="1" ht="13" x14ac:dyDescent="0.15"/>
    <row r="8217" customFormat="1" ht="13" x14ac:dyDescent="0.15"/>
    <row r="8218" customFormat="1" ht="13" x14ac:dyDescent="0.15"/>
    <row r="8219" customFormat="1" ht="13" x14ac:dyDescent="0.15"/>
    <row r="8220" customFormat="1" ht="13" x14ac:dyDescent="0.15"/>
    <row r="8221" customFormat="1" ht="13" x14ac:dyDescent="0.15"/>
    <row r="8222" customFormat="1" ht="13" x14ac:dyDescent="0.15"/>
    <row r="8223" customFormat="1" ht="13" x14ac:dyDescent="0.15"/>
    <row r="8224" customFormat="1" ht="13" x14ac:dyDescent="0.15"/>
    <row r="8225" customFormat="1" ht="13" x14ac:dyDescent="0.15"/>
    <row r="8226" customFormat="1" ht="13" x14ac:dyDescent="0.15"/>
    <row r="8227" customFormat="1" ht="13" x14ac:dyDescent="0.15"/>
    <row r="8228" customFormat="1" ht="13" x14ac:dyDescent="0.15"/>
    <row r="8229" customFormat="1" ht="13" x14ac:dyDescent="0.15"/>
    <row r="8230" customFormat="1" ht="13" x14ac:dyDescent="0.15"/>
    <row r="8231" customFormat="1" ht="13" x14ac:dyDescent="0.15"/>
    <row r="8232" customFormat="1" ht="13" x14ac:dyDescent="0.15"/>
    <row r="8233" customFormat="1" ht="13" x14ac:dyDescent="0.15"/>
    <row r="8234" customFormat="1" ht="13" x14ac:dyDescent="0.15"/>
    <row r="8235" customFormat="1" ht="13" x14ac:dyDescent="0.15"/>
    <row r="8236" customFormat="1" ht="13" x14ac:dyDescent="0.15"/>
    <row r="8237" customFormat="1" ht="13" x14ac:dyDescent="0.15"/>
    <row r="8238" customFormat="1" ht="13" x14ac:dyDescent="0.15"/>
    <row r="8239" customFormat="1" ht="13" x14ac:dyDescent="0.15"/>
    <row r="8240" customFormat="1" ht="13" x14ac:dyDescent="0.15"/>
    <row r="8241" customFormat="1" ht="13" x14ac:dyDescent="0.15"/>
    <row r="8242" customFormat="1" ht="13" x14ac:dyDescent="0.15"/>
    <row r="8243" customFormat="1" ht="13" x14ac:dyDescent="0.15"/>
    <row r="8244" customFormat="1" ht="13" x14ac:dyDescent="0.15"/>
    <row r="8245" customFormat="1" ht="13" x14ac:dyDescent="0.15"/>
    <row r="8246" customFormat="1" ht="13" x14ac:dyDescent="0.15"/>
    <row r="8247" customFormat="1" ht="13" x14ac:dyDescent="0.15"/>
    <row r="8248" customFormat="1" ht="13" x14ac:dyDescent="0.15"/>
    <row r="8249" customFormat="1" ht="13" x14ac:dyDescent="0.15"/>
    <row r="8250" customFormat="1" ht="13" x14ac:dyDescent="0.15"/>
    <row r="8251" customFormat="1" ht="13" x14ac:dyDescent="0.15"/>
    <row r="8252" customFormat="1" ht="13" x14ac:dyDescent="0.15"/>
    <row r="8253" customFormat="1" ht="13" x14ac:dyDescent="0.15"/>
    <row r="8254" customFormat="1" ht="13" x14ac:dyDescent="0.15"/>
    <row r="8255" customFormat="1" ht="13" x14ac:dyDescent="0.15"/>
    <row r="8256" customFormat="1" ht="13" x14ac:dyDescent="0.15"/>
    <row r="8257" customFormat="1" ht="13" x14ac:dyDescent="0.15"/>
    <row r="8258" customFormat="1" ht="13" x14ac:dyDescent="0.15"/>
    <row r="8259" customFormat="1" ht="13" x14ac:dyDescent="0.15"/>
    <row r="8260" customFormat="1" ht="13" x14ac:dyDescent="0.15"/>
    <row r="8261" customFormat="1" ht="13" x14ac:dyDescent="0.15"/>
    <row r="8262" customFormat="1" ht="13" x14ac:dyDescent="0.15"/>
    <row r="8263" customFormat="1" ht="13" x14ac:dyDescent="0.15"/>
    <row r="8264" customFormat="1" ht="13" x14ac:dyDescent="0.15"/>
    <row r="8265" customFormat="1" ht="13" x14ac:dyDescent="0.15"/>
    <row r="8266" customFormat="1" ht="13" x14ac:dyDescent="0.15"/>
    <row r="8267" customFormat="1" ht="13" x14ac:dyDescent="0.15"/>
    <row r="8268" customFormat="1" ht="13" x14ac:dyDescent="0.15"/>
    <row r="8269" customFormat="1" ht="13" x14ac:dyDescent="0.15"/>
    <row r="8270" customFormat="1" ht="13" x14ac:dyDescent="0.15"/>
    <row r="8271" customFormat="1" ht="13" x14ac:dyDescent="0.15"/>
    <row r="8272" customFormat="1" ht="13" x14ac:dyDescent="0.15"/>
    <row r="8273" customFormat="1" ht="13" x14ac:dyDescent="0.15"/>
    <row r="8274" customFormat="1" ht="13" x14ac:dyDescent="0.15"/>
    <row r="8275" customFormat="1" ht="13" x14ac:dyDescent="0.15"/>
    <row r="8276" customFormat="1" ht="13" x14ac:dyDescent="0.15"/>
    <row r="8277" customFormat="1" ht="13" x14ac:dyDescent="0.15"/>
    <row r="8278" customFormat="1" ht="13" x14ac:dyDescent="0.15"/>
    <row r="8279" customFormat="1" ht="13" x14ac:dyDescent="0.15"/>
    <row r="8280" customFormat="1" ht="13" x14ac:dyDescent="0.15"/>
    <row r="8281" customFormat="1" ht="13" x14ac:dyDescent="0.15"/>
    <row r="8282" customFormat="1" ht="13" x14ac:dyDescent="0.15"/>
    <row r="8283" customFormat="1" ht="13" x14ac:dyDescent="0.15"/>
    <row r="8284" customFormat="1" ht="13" x14ac:dyDescent="0.15"/>
    <row r="8285" customFormat="1" ht="13" x14ac:dyDescent="0.15"/>
    <row r="8286" customFormat="1" ht="13" x14ac:dyDescent="0.15"/>
    <row r="8287" customFormat="1" ht="13" x14ac:dyDescent="0.15"/>
    <row r="8288" customFormat="1" ht="13" x14ac:dyDescent="0.15"/>
    <row r="8289" customFormat="1" ht="13" x14ac:dyDescent="0.15"/>
    <row r="8290" customFormat="1" ht="13" x14ac:dyDescent="0.15"/>
    <row r="8291" customFormat="1" ht="13" x14ac:dyDescent="0.15"/>
    <row r="8292" customFormat="1" ht="13" x14ac:dyDescent="0.15"/>
    <row r="8293" customFormat="1" ht="13" x14ac:dyDescent="0.15"/>
    <row r="8294" customFormat="1" ht="13" x14ac:dyDescent="0.15"/>
    <row r="8295" customFormat="1" ht="13" x14ac:dyDescent="0.15"/>
    <row r="8296" customFormat="1" ht="13" x14ac:dyDescent="0.15"/>
    <row r="8297" customFormat="1" ht="13" x14ac:dyDescent="0.15"/>
    <row r="8298" customFormat="1" ht="13" x14ac:dyDescent="0.15"/>
    <row r="8299" customFormat="1" ht="13" x14ac:dyDescent="0.15"/>
    <row r="8300" customFormat="1" ht="13" x14ac:dyDescent="0.15"/>
    <row r="8301" customFormat="1" ht="13" x14ac:dyDescent="0.15"/>
    <row r="8302" customFormat="1" ht="13" x14ac:dyDescent="0.15"/>
    <row r="8303" customFormat="1" ht="13" x14ac:dyDescent="0.15"/>
    <row r="8304" customFormat="1" ht="13" x14ac:dyDescent="0.15"/>
    <row r="8305" customFormat="1" ht="13" x14ac:dyDescent="0.15"/>
    <row r="8306" customFormat="1" ht="13" x14ac:dyDescent="0.15"/>
    <row r="8307" customFormat="1" ht="13" x14ac:dyDescent="0.15"/>
    <row r="8308" customFormat="1" ht="13" x14ac:dyDescent="0.15"/>
    <row r="8309" customFormat="1" ht="13" x14ac:dyDescent="0.15"/>
    <row r="8310" customFormat="1" ht="13" x14ac:dyDescent="0.15"/>
    <row r="8311" customFormat="1" ht="13" x14ac:dyDescent="0.15"/>
    <row r="8312" customFormat="1" ht="13" x14ac:dyDescent="0.15"/>
    <row r="8313" customFormat="1" ht="13" x14ac:dyDescent="0.15"/>
    <row r="8314" customFormat="1" ht="13" x14ac:dyDescent="0.15"/>
    <row r="8315" customFormat="1" ht="13" x14ac:dyDescent="0.15"/>
    <row r="8316" customFormat="1" ht="13" x14ac:dyDescent="0.15"/>
    <row r="8317" customFormat="1" ht="13" x14ac:dyDescent="0.15"/>
    <row r="8318" customFormat="1" ht="13" x14ac:dyDescent="0.15"/>
    <row r="8319" customFormat="1" ht="13" x14ac:dyDescent="0.15"/>
    <row r="8320" customFormat="1" ht="13" x14ac:dyDescent="0.15"/>
    <row r="8321" customFormat="1" ht="13" x14ac:dyDescent="0.15"/>
    <row r="8322" customFormat="1" ht="13" x14ac:dyDescent="0.15"/>
    <row r="8323" customFormat="1" ht="13" x14ac:dyDescent="0.15"/>
    <row r="8324" customFormat="1" ht="13" x14ac:dyDescent="0.15"/>
    <row r="8325" customFormat="1" ht="13" x14ac:dyDescent="0.15"/>
    <row r="8326" customFormat="1" ht="13" x14ac:dyDescent="0.15"/>
    <row r="8327" customFormat="1" ht="13" x14ac:dyDescent="0.15"/>
    <row r="8328" customFormat="1" ht="13" x14ac:dyDescent="0.15"/>
    <row r="8329" customFormat="1" ht="13" x14ac:dyDescent="0.15"/>
    <row r="8330" customFormat="1" ht="13" x14ac:dyDescent="0.15"/>
    <row r="8331" customFormat="1" ht="13" x14ac:dyDescent="0.15"/>
    <row r="8332" customFormat="1" ht="13" x14ac:dyDescent="0.15"/>
    <row r="8333" customFormat="1" ht="13" x14ac:dyDescent="0.15"/>
    <row r="8334" customFormat="1" ht="13" x14ac:dyDescent="0.15"/>
    <row r="8335" customFormat="1" ht="13" x14ac:dyDescent="0.15"/>
    <row r="8336" customFormat="1" ht="13" x14ac:dyDescent="0.15"/>
    <row r="8337" customFormat="1" ht="13" x14ac:dyDescent="0.15"/>
    <row r="8338" customFormat="1" ht="13" x14ac:dyDescent="0.15"/>
    <row r="8339" customFormat="1" ht="13" x14ac:dyDescent="0.15"/>
    <row r="8340" customFormat="1" ht="13" x14ac:dyDescent="0.15"/>
    <row r="8341" customFormat="1" ht="13" x14ac:dyDescent="0.15"/>
    <row r="8342" customFormat="1" ht="13" x14ac:dyDescent="0.15"/>
    <row r="8343" customFormat="1" ht="13" x14ac:dyDescent="0.15"/>
    <row r="8344" customFormat="1" ht="13" x14ac:dyDescent="0.15"/>
    <row r="8345" customFormat="1" ht="13" x14ac:dyDescent="0.15"/>
    <row r="8346" customFormat="1" ht="13" x14ac:dyDescent="0.15"/>
    <row r="8347" customFormat="1" ht="13" x14ac:dyDescent="0.15"/>
    <row r="8348" customFormat="1" ht="13" x14ac:dyDescent="0.15"/>
    <row r="8349" customFormat="1" ht="13" x14ac:dyDescent="0.15"/>
    <row r="8350" customFormat="1" ht="13" x14ac:dyDescent="0.15"/>
    <row r="8351" customFormat="1" ht="13" x14ac:dyDescent="0.15"/>
    <row r="8352" customFormat="1" ht="13" x14ac:dyDescent="0.15"/>
    <row r="8353" customFormat="1" ht="13" x14ac:dyDescent="0.15"/>
    <row r="8354" customFormat="1" ht="13" x14ac:dyDescent="0.15"/>
    <row r="8355" customFormat="1" ht="13" x14ac:dyDescent="0.15"/>
    <row r="8356" customFormat="1" ht="13" x14ac:dyDescent="0.15"/>
    <row r="8357" customFormat="1" ht="13" x14ac:dyDescent="0.15"/>
    <row r="8358" customFormat="1" ht="13" x14ac:dyDescent="0.15"/>
    <row r="8359" customFormat="1" ht="13" x14ac:dyDescent="0.15"/>
    <row r="8360" customFormat="1" ht="13" x14ac:dyDescent="0.15"/>
    <row r="8361" customFormat="1" ht="13" x14ac:dyDescent="0.15"/>
    <row r="8362" customFormat="1" ht="13" x14ac:dyDescent="0.15"/>
    <row r="8363" customFormat="1" ht="13" x14ac:dyDescent="0.15"/>
    <row r="8364" customFormat="1" ht="13" x14ac:dyDescent="0.15"/>
    <row r="8365" customFormat="1" ht="13" x14ac:dyDescent="0.15"/>
    <row r="8366" customFormat="1" ht="13" x14ac:dyDescent="0.15"/>
    <row r="8367" customFormat="1" ht="13" x14ac:dyDescent="0.15"/>
    <row r="8368" customFormat="1" ht="13" x14ac:dyDescent="0.15"/>
    <row r="8369" customFormat="1" ht="13" x14ac:dyDescent="0.15"/>
    <row r="8370" customFormat="1" ht="13" x14ac:dyDescent="0.15"/>
    <row r="8371" customFormat="1" ht="13" x14ac:dyDescent="0.15"/>
    <row r="8372" customFormat="1" ht="13" x14ac:dyDescent="0.15"/>
    <row r="8373" customFormat="1" ht="13" x14ac:dyDescent="0.15"/>
    <row r="8374" customFormat="1" ht="13" x14ac:dyDescent="0.15"/>
    <row r="8375" customFormat="1" ht="13" x14ac:dyDescent="0.15"/>
    <row r="8376" customFormat="1" ht="13" x14ac:dyDescent="0.15"/>
    <row r="8377" customFormat="1" ht="13" x14ac:dyDescent="0.15"/>
    <row r="8378" customFormat="1" ht="13" x14ac:dyDescent="0.15"/>
    <row r="8379" customFormat="1" ht="13" x14ac:dyDescent="0.15"/>
    <row r="8380" customFormat="1" ht="13" x14ac:dyDescent="0.15"/>
    <row r="8381" customFormat="1" ht="13" x14ac:dyDescent="0.15"/>
    <row r="8382" customFormat="1" ht="13" x14ac:dyDescent="0.15"/>
    <row r="8383" customFormat="1" ht="13" x14ac:dyDescent="0.15"/>
    <row r="8384" customFormat="1" ht="13" x14ac:dyDescent="0.15"/>
    <row r="8385" customFormat="1" ht="13" x14ac:dyDescent="0.15"/>
    <row r="8386" customFormat="1" ht="13" x14ac:dyDescent="0.15"/>
    <row r="8387" customFormat="1" ht="13" x14ac:dyDescent="0.15"/>
    <row r="8388" customFormat="1" ht="13" x14ac:dyDescent="0.15"/>
    <row r="8389" customFormat="1" ht="13" x14ac:dyDescent="0.15"/>
    <row r="8390" customFormat="1" ht="13" x14ac:dyDescent="0.15"/>
    <row r="8391" customFormat="1" ht="13" x14ac:dyDescent="0.15"/>
    <row r="8392" customFormat="1" ht="13" x14ac:dyDescent="0.15"/>
    <row r="8393" customFormat="1" ht="13" x14ac:dyDescent="0.15"/>
    <row r="8394" customFormat="1" ht="13" x14ac:dyDescent="0.15"/>
    <row r="8395" customFormat="1" ht="13" x14ac:dyDescent="0.15"/>
    <row r="8396" customFormat="1" ht="13" x14ac:dyDescent="0.15"/>
    <row r="8397" customFormat="1" ht="13" x14ac:dyDescent="0.15"/>
    <row r="8398" customFormat="1" ht="13" x14ac:dyDescent="0.15"/>
    <row r="8399" customFormat="1" ht="13" x14ac:dyDescent="0.15"/>
    <row r="8400" customFormat="1" ht="13" x14ac:dyDescent="0.15"/>
    <row r="8401" customFormat="1" ht="13" x14ac:dyDescent="0.15"/>
    <row r="8402" customFormat="1" ht="13" x14ac:dyDescent="0.15"/>
    <row r="8403" customFormat="1" ht="13" x14ac:dyDescent="0.15"/>
    <row r="8404" customFormat="1" ht="13" x14ac:dyDescent="0.15"/>
    <row r="8405" customFormat="1" ht="13" x14ac:dyDescent="0.15"/>
    <row r="8406" customFormat="1" ht="13" x14ac:dyDescent="0.15"/>
    <row r="8407" customFormat="1" ht="13" x14ac:dyDescent="0.15"/>
    <row r="8408" customFormat="1" ht="13" x14ac:dyDescent="0.15"/>
    <row r="8409" customFormat="1" ht="13" x14ac:dyDescent="0.15"/>
    <row r="8410" customFormat="1" ht="13" x14ac:dyDescent="0.15"/>
    <row r="8411" customFormat="1" ht="13" x14ac:dyDescent="0.15"/>
    <row r="8412" customFormat="1" ht="13" x14ac:dyDescent="0.15"/>
    <row r="8413" customFormat="1" ht="13" x14ac:dyDescent="0.15"/>
    <row r="8414" customFormat="1" ht="13" x14ac:dyDescent="0.15"/>
    <row r="8415" customFormat="1" ht="13" x14ac:dyDescent="0.15"/>
    <row r="8416" customFormat="1" ht="13" x14ac:dyDescent="0.15"/>
    <row r="8417" customFormat="1" ht="13" x14ac:dyDescent="0.15"/>
    <row r="8418" customFormat="1" ht="13" x14ac:dyDescent="0.15"/>
    <row r="8419" customFormat="1" ht="13" x14ac:dyDescent="0.15"/>
    <row r="8420" customFormat="1" ht="13" x14ac:dyDescent="0.15"/>
    <row r="8421" customFormat="1" ht="13" x14ac:dyDescent="0.15"/>
    <row r="8422" customFormat="1" ht="13" x14ac:dyDescent="0.15"/>
    <row r="8423" customFormat="1" ht="13" x14ac:dyDescent="0.15"/>
    <row r="8424" customFormat="1" ht="13" x14ac:dyDescent="0.15"/>
    <row r="8425" customFormat="1" ht="13" x14ac:dyDescent="0.15"/>
    <row r="8426" customFormat="1" ht="13" x14ac:dyDescent="0.15"/>
    <row r="8427" customFormat="1" ht="13" x14ac:dyDescent="0.15"/>
    <row r="8428" customFormat="1" ht="13" x14ac:dyDescent="0.15"/>
    <row r="8429" customFormat="1" ht="13" x14ac:dyDescent="0.15"/>
    <row r="8430" customFormat="1" ht="13" x14ac:dyDescent="0.15"/>
    <row r="8431" customFormat="1" ht="13" x14ac:dyDescent="0.15"/>
    <row r="8432" customFormat="1" ht="13" x14ac:dyDescent="0.15"/>
    <row r="8433" customFormat="1" ht="13" x14ac:dyDescent="0.15"/>
    <row r="8434" customFormat="1" ht="13" x14ac:dyDescent="0.15"/>
    <row r="8435" customFormat="1" ht="13" x14ac:dyDescent="0.15"/>
    <row r="8436" customFormat="1" ht="13" x14ac:dyDescent="0.15"/>
    <row r="8437" customFormat="1" ht="13" x14ac:dyDescent="0.15"/>
    <row r="8438" customFormat="1" ht="13" x14ac:dyDescent="0.15"/>
    <row r="8439" customFormat="1" ht="13" x14ac:dyDescent="0.15"/>
    <row r="8440" customFormat="1" ht="13" x14ac:dyDescent="0.15"/>
    <row r="8441" customFormat="1" ht="13" x14ac:dyDescent="0.15"/>
    <row r="8442" customFormat="1" ht="13" x14ac:dyDescent="0.15"/>
    <row r="8443" customFormat="1" ht="13" x14ac:dyDescent="0.15"/>
    <row r="8444" customFormat="1" ht="13" x14ac:dyDescent="0.15"/>
    <row r="8445" customFormat="1" ht="13" x14ac:dyDescent="0.15"/>
    <row r="8446" customFormat="1" ht="13" x14ac:dyDescent="0.15"/>
    <row r="8447" customFormat="1" ht="13" x14ac:dyDescent="0.15"/>
    <row r="8448" customFormat="1" ht="13" x14ac:dyDescent="0.15"/>
    <row r="8449" customFormat="1" ht="13" x14ac:dyDescent="0.15"/>
    <row r="8450" customFormat="1" ht="13" x14ac:dyDescent="0.15"/>
    <row r="8451" customFormat="1" ht="13" x14ac:dyDescent="0.15"/>
    <row r="8452" customFormat="1" ht="13" x14ac:dyDescent="0.15"/>
    <row r="8453" customFormat="1" ht="13" x14ac:dyDescent="0.15"/>
    <row r="8454" customFormat="1" ht="13" x14ac:dyDescent="0.15"/>
    <row r="8455" customFormat="1" ht="13" x14ac:dyDescent="0.15"/>
    <row r="8456" customFormat="1" ht="13" x14ac:dyDescent="0.15"/>
    <row r="8457" customFormat="1" ht="13" x14ac:dyDescent="0.15"/>
    <row r="8458" customFormat="1" ht="13" x14ac:dyDescent="0.15"/>
    <row r="8459" customFormat="1" ht="13" x14ac:dyDescent="0.15"/>
    <row r="8460" customFormat="1" ht="13" x14ac:dyDescent="0.15"/>
    <row r="8461" customFormat="1" ht="13" x14ac:dyDescent="0.15"/>
    <row r="8462" customFormat="1" ht="13" x14ac:dyDescent="0.15"/>
    <row r="8463" customFormat="1" ht="13" x14ac:dyDescent="0.15"/>
    <row r="8464" customFormat="1" ht="13" x14ac:dyDescent="0.15"/>
    <row r="8465" customFormat="1" ht="13" x14ac:dyDescent="0.15"/>
    <row r="8466" customFormat="1" ht="13" x14ac:dyDescent="0.15"/>
    <row r="8467" customFormat="1" ht="13" x14ac:dyDescent="0.15"/>
    <row r="8468" customFormat="1" ht="13" x14ac:dyDescent="0.15"/>
    <row r="8469" customFormat="1" ht="13" x14ac:dyDescent="0.15"/>
    <row r="8470" customFormat="1" ht="13" x14ac:dyDescent="0.15"/>
    <row r="8471" customFormat="1" ht="13" x14ac:dyDescent="0.15"/>
    <row r="8472" customFormat="1" ht="13" x14ac:dyDescent="0.15"/>
    <row r="8473" customFormat="1" ht="13" x14ac:dyDescent="0.15"/>
    <row r="8474" customFormat="1" ht="13" x14ac:dyDescent="0.15"/>
    <row r="8475" customFormat="1" ht="13" x14ac:dyDescent="0.15"/>
    <row r="8476" customFormat="1" ht="13" x14ac:dyDescent="0.15"/>
    <row r="8477" customFormat="1" ht="13" x14ac:dyDescent="0.15"/>
    <row r="8478" customFormat="1" ht="13" x14ac:dyDescent="0.15"/>
    <row r="8479" customFormat="1" ht="13" x14ac:dyDescent="0.15"/>
    <row r="8480" customFormat="1" ht="13" x14ac:dyDescent="0.15"/>
    <row r="8481" customFormat="1" ht="13" x14ac:dyDescent="0.15"/>
    <row r="8482" customFormat="1" ht="13" x14ac:dyDescent="0.15"/>
    <row r="8483" customFormat="1" ht="13" x14ac:dyDescent="0.15"/>
    <row r="8484" customFormat="1" ht="13" x14ac:dyDescent="0.15"/>
    <row r="8485" customFormat="1" ht="13" x14ac:dyDescent="0.15"/>
    <row r="8486" customFormat="1" ht="13" x14ac:dyDescent="0.15"/>
    <row r="8487" customFormat="1" ht="13" x14ac:dyDescent="0.15"/>
    <row r="8488" customFormat="1" ht="13" x14ac:dyDescent="0.15"/>
    <row r="8489" customFormat="1" ht="13" x14ac:dyDescent="0.15"/>
    <row r="8490" customFormat="1" ht="13" x14ac:dyDescent="0.15"/>
    <row r="8491" customFormat="1" ht="13" x14ac:dyDescent="0.15"/>
    <row r="8492" customFormat="1" ht="13" x14ac:dyDescent="0.15"/>
    <row r="8493" customFormat="1" ht="13" x14ac:dyDescent="0.15"/>
    <row r="8494" customFormat="1" ht="13" x14ac:dyDescent="0.15"/>
    <row r="8495" customFormat="1" ht="13" x14ac:dyDescent="0.15"/>
    <row r="8496" customFormat="1" ht="13" x14ac:dyDescent="0.15"/>
    <row r="8497" customFormat="1" ht="13" x14ac:dyDescent="0.15"/>
    <row r="8498" customFormat="1" ht="13" x14ac:dyDescent="0.15"/>
    <row r="8499" customFormat="1" ht="13" x14ac:dyDescent="0.15"/>
    <row r="8500" customFormat="1" ht="13" x14ac:dyDescent="0.15"/>
    <row r="8501" customFormat="1" ht="13" x14ac:dyDescent="0.15"/>
    <row r="8502" customFormat="1" ht="13" x14ac:dyDescent="0.15"/>
    <row r="8503" customFormat="1" ht="13" x14ac:dyDescent="0.15"/>
    <row r="8504" customFormat="1" ht="13" x14ac:dyDescent="0.15"/>
    <row r="8505" customFormat="1" ht="13" x14ac:dyDescent="0.15"/>
    <row r="8506" customFormat="1" ht="13" x14ac:dyDescent="0.15"/>
    <row r="8507" customFormat="1" ht="13" x14ac:dyDescent="0.15"/>
    <row r="8508" customFormat="1" ht="13" x14ac:dyDescent="0.15"/>
    <row r="8509" customFormat="1" ht="13" x14ac:dyDescent="0.15"/>
    <row r="8510" customFormat="1" ht="13" x14ac:dyDescent="0.15"/>
    <row r="8511" customFormat="1" ht="13" x14ac:dyDescent="0.15"/>
    <row r="8512" customFormat="1" ht="13" x14ac:dyDescent="0.15"/>
    <row r="8513" customFormat="1" ht="13" x14ac:dyDescent="0.15"/>
    <row r="8514" customFormat="1" ht="13" x14ac:dyDescent="0.15"/>
    <row r="8515" customFormat="1" ht="13" x14ac:dyDescent="0.15"/>
    <row r="8516" customFormat="1" ht="13" x14ac:dyDescent="0.15"/>
    <row r="8517" customFormat="1" ht="13" x14ac:dyDescent="0.15"/>
    <row r="8518" customFormat="1" ht="13" x14ac:dyDescent="0.15"/>
    <row r="8519" customFormat="1" ht="13" x14ac:dyDescent="0.15"/>
    <row r="8520" customFormat="1" ht="13" x14ac:dyDescent="0.15"/>
    <row r="8521" customFormat="1" ht="13" x14ac:dyDescent="0.15"/>
    <row r="8522" customFormat="1" ht="13" x14ac:dyDescent="0.15"/>
    <row r="8523" customFormat="1" ht="13" x14ac:dyDescent="0.15"/>
    <row r="8524" customFormat="1" ht="13" x14ac:dyDescent="0.15"/>
    <row r="8525" customFormat="1" ht="13" x14ac:dyDescent="0.15"/>
    <row r="8526" customFormat="1" ht="13" x14ac:dyDescent="0.15"/>
    <row r="8527" customFormat="1" ht="13" x14ac:dyDescent="0.15"/>
    <row r="8528" customFormat="1" ht="13" x14ac:dyDescent="0.15"/>
    <row r="8529" customFormat="1" ht="13" x14ac:dyDescent="0.15"/>
    <row r="8530" customFormat="1" ht="13" x14ac:dyDescent="0.15"/>
    <row r="8531" customFormat="1" ht="13" x14ac:dyDescent="0.15"/>
    <row r="8532" customFormat="1" ht="13" x14ac:dyDescent="0.15"/>
    <row r="8533" customFormat="1" ht="13" x14ac:dyDescent="0.15"/>
    <row r="8534" customFormat="1" ht="13" x14ac:dyDescent="0.15"/>
    <row r="8535" customFormat="1" ht="13" x14ac:dyDescent="0.15"/>
    <row r="8536" customFormat="1" ht="13" x14ac:dyDescent="0.15"/>
    <row r="8537" customFormat="1" ht="13" x14ac:dyDescent="0.15"/>
    <row r="8538" customFormat="1" ht="13" x14ac:dyDescent="0.15"/>
    <row r="8539" customFormat="1" ht="13" x14ac:dyDescent="0.15"/>
    <row r="8540" customFormat="1" ht="13" x14ac:dyDescent="0.15"/>
    <row r="8541" customFormat="1" ht="13" x14ac:dyDescent="0.15"/>
    <row r="8542" customFormat="1" ht="13" x14ac:dyDescent="0.15"/>
    <row r="8543" customFormat="1" ht="13" x14ac:dyDescent="0.15"/>
    <row r="8544" customFormat="1" ht="13" x14ac:dyDescent="0.15"/>
    <row r="8545" customFormat="1" ht="13" x14ac:dyDescent="0.15"/>
    <row r="8546" customFormat="1" ht="13" x14ac:dyDescent="0.15"/>
    <row r="8547" customFormat="1" ht="13" x14ac:dyDescent="0.15"/>
    <row r="8548" customFormat="1" ht="13" x14ac:dyDescent="0.15"/>
    <row r="8549" customFormat="1" ht="13" x14ac:dyDescent="0.15"/>
    <row r="8550" customFormat="1" ht="13" x14ac:dyDescent="0.15"/>
    <row r="8551" customFormat="1" ht="13" x14ac:dyDescent="0.15"/>
    <row r="8552" customFormat="1" ht="13" x14ac:dyDescent="0.15"/>
    <row r="8553" customFormat="1" ht="13" x14ac:dyDescent="0.15"/>
    <row r="8554" customFormat="1" ht="13" x14ac:dyDescent="0.15"/>
    <row r="8555" customFormat="1" ht="13" x14ac:dyDescent="0.15"/>
    <row r="8556" customFormat="1" ht="13" x14ac:dyDescent="0.15"/>
    <row r="8557" customFormat="1" ht="13" x14ac:dyDescent="0.15"/>
    <row r="8558" customFormat="1" ht="13" x14ac:dyDescent="0.15"/>
    <row r="8559" customFormat="1" ht="13" x14ac:dyDescent="0.15"/>
    <row r="8560" customFormat="1" ht="13" x14ac:dyDescent="0.15"/>
    <row r="8561" customFormat="1" ht="13" x14ac:dyDescent="0.15"/>
    <row r="8562" customFormat="1" ht="13" x14ac:dyDescent="0.15"/>
    <row r="8563" customFormat="1" ht="13" x14ac:dyDescent="0.15"/>
    <row r="8564" customFormat="1" ht="13" x14ac:dyDescent="0.15"/>
    <row r="8565" customFormat="1" ht="13" x14ac:dyDescent="0.15"/>
    <row r="8566" customFormat="1" ht="13" x14ac:dyDescent="0.15"/>
    <row r="8567" customFormat="1" ht="13" x14ac:dyDescent="0.15"/>
    <row r="8568" customFormat="1" ht="13" x14ac:dyDescent="0.15"/>
    <row r="8569" customFormat="1" ht="13" x14ac:dyDescent="0.15"/>
    <row r="8570" customFormat="1" ht="13" x14ac:dyDescent="0.15"/>
    <row r="8571" customFormat="1" ht="13" x14ac:dyDescent="0.15"/>
    <row r="8572" customFormat="1" ht="13" x14ac:dyDescent="0.15"/>
    <row r="8573" customFormat="1" ht="13" x14ac:dyDescent="0.15"/>
    <row r="8574" customFormat="1" ht="13" x14ac:dyDescent="0.15"/>
    <row r="8575" customFormat="1" ht="13" x14ac:dyDescent="0.15"/>
    <row r="8576" customFormat="1" ht="13" x14ac:dyDescent="0.15"/>
    <row r="8577" customFormat="1" ht="13" x14ac:dyDescent="0.15"/>
    <row r="8578" customFormat="1" ht="13" x14ac:dyDescent="0.15"/>
    <row r="8579" customFormat="1" ht="13" x14ac:dyDescent="0.15"/>
    <row r="8580" customFormat="1" ht="13" x14ac:dyDescent="0.15"/>
    <row r="8581" customFormat="1" ht="13" x14ac:dyDescent="0.15"/>
    <row r="8582" customFormat="1" ht="13" x14ac:dyDescent="0.15"/>
    <row r="8583" customFormat="1" ht="13" x14ac:dyDescent="0.15"/>
    <row r="8584" customFormat="1" ht="13" x14ac:dyDescent="0.15"/>
    <row r="8585" customFormat="1" ht="13" x14ac:dyDescent="0.15"/>
    <row r="8586" customFormat="1" ht="13" x14ac:dyDescent="0.15"/>
    <row r="8587" customFormat="1" ht="13" x14ac:dyDescent="0.15"/>
    <row r="8588" customFormat="1" ht="13" x14ac:dyDescent="0.15"/>
    <row r="8589" customFormat="1" ht="13" x14ac:dyDescent="0.15"/>
    <row r="8590" customFormat="1" ht="13" x14ac:dyDescent="0.15"/>
    <row r="8591" customFormat="1" ht="13" x14ac:dyDescent="0.15"/>
    <row r="8592" customFormat="1" ht="13" x14ac:dyDescent="0.15"/>
    <row r="8593" customFormat="1" ht="13" x14ac:dyDescent="0.15"/>
    <row r="8594" customFormat="1" ht="13" x14ac:dyDescent="0.15"/>
    <row r="8595" customFormat="1" ht="13" x14ac:dyDescent="0.15"/>
    <row r="8596" customFormat="1" ht="13" x14ac:dyDescent="0.15"/>
    <row r="8597" customFormat="1" ht="13" x14ac:dyDescent="0.15"/>
    <row r="8598" customFormat="1" ht="13" x14ac:dyDescent="0.15"/>
    <row r="8599" customFormat="1" ht="13" x14ac:dyDescent="0.15"/>
    <row r="8600" customFormat="1" ht="13" x14ac:dyDescent="0.15"/>
    <row r="8601" customFormat="1" ht="13" x14ac:dyDescent="0.15"/>
    <row r="8602" customFormat="1" ht="13" x14ac:dyDescent="0.15"/>
    <row r="8603" customFormat="1" ht="13" x14ac:dyDescent="0.15"/>
    <row r="8604" customFormat="1" ht="13" x14ac:dyDescent="0.15"/>
    <row r="8605" customFormat="1" ht="13" x14ac:dyDescent="0.15"/>
    <row r="8606" customFormat="1" ht="13" x14ac:dyDescent="0.15"/>
    <row r="8607" customFormat="1" ht="13" x14ac:dyDescent="0.15"/>
    <row r="8608" customFormat="1" ht="13" x14ac:dyDescent="0.15"/>
    <row r="8609" customFormat="1" ht="13" x14ac:dyDescent="0.15"/>
    <row r="8610" customFormat="1" ht="13" x14ac:dyDescent="0.15"/>
    <row r="8611" customFormat="1" ht="13" x14ac:dyDescent="0.15"/>
    <row r="8612" customFormat="1" ht="13" x14ac:dyDescent="0.15"/>
    <row r="8613" customFormat="1" ht="13" x14ac:dyDescent="0.15"/>
    <row r="8614" customFormat="1" ht="13" x14ac:dyDescent="0.15"/>
    <row r="8615" customFormat="1" ht="13" x14ac:dyDescent="0.15"/>
    <row r="8616" customFormat="1" ht="13" x14ac:dyDescent="0.15"/>
    <row r="8617" customFormat="1" ht="13" x14ac:dyDescent="0.15"/>
    <row r="8618" customFormat="1" ht="13" x14ac:dyDescent="0.15"/>
    <row r="8619" customFormat="1" ht="13" x14ac:dyDescent="0.15"/>
    <row r="8620" customFormat="1" ht="13" x14ac:dyDescent="0.15"/>
    <row r="8621" customFormat="1" ht="13" x14ac:dyDescent="0.15"/>
    <row r="8622" customFormat="1" ht="13" x14ac:dyDescent="0.15"/>
    <row r="8623" customFormat="1" ht="13" x14ac:dyDescent="0.15"/>
    <row r="8624" customFormat="1" ht="13" x14ac:dyDescent="0.15"/>
    <row r="8625" customFormat="1" ht="13" x14ac:dyDescent="0.15"/>
    <row r="8626" customFormat="1" ht="13" x14ac:dyDescent="0.15"/>
    <row r="8627" customFormat="1" ht="13" x14ac:dyDescent="0.15"/>
    <row r="8628" customFormat="1" ht="13" x14ac:dyDescent="0.15"/>
    <row r="8629" customFormat="1" ht="13" x14ac:dyDescent="0.15"/>
    <row r="8630" customFormat="1" ht="13" x14ac:dyDescent="0.15"/>
    <row r="8631" customFormat="1" ht="13" x14ac:dyDescent="0.15"/>
    <row r="8632" customFormat="1" ht="13" x14ac:dyDescent="0.15"/>
    <row r="8633" customFormat="1" ht="13" x14ac:dyDescent="0.15"/>
    <row r="8634" customFormat="1" ht="13" x14ac:dyDescent="0.15"/>
    <row r="8635" customFormat="1" ht="13" x14ac:dyDescent="0.15"/>
    <row r="8636" customFormat="1" ht="13" x14ac:dyDescent="0.15"/>
    <row r="8637" customFormat="1" ht="13" x14ac:dyDescent="0.15"/>
    <row r="8638" customFormat="1" ht="13" x14ac:dyDescent="0.15"/>
    <row r="8639" customFormat="1" ht="13" x14ac:dyDescent="0.15"/>
    <row r="8640" customFormat="1" ht="13" x14ac:dyDescent="0.15"/>
    <row r="8641" customFormat="1" ht="13" x14ac:dyDescent="0.15"/>
    <row r="8642" customFormat="1" ht="13" x14ac:dyDescent="0.15"/>
    <row r="8643" customFormat="1" ht="13" x14ac:dyDescent="0.15"/>
    <row r="8644" customFormat="1" ht="13" x14ac:dyDescent="0.15"/>
    <row r="8645" customFormat="1" ht="13" x14ac:dyDescent="0.15"/>
    <row r="8646" customFormat="1" ht="13" x14ac:dyDescent="0.15"/>
    <row r="8647" customFormat="1" ht="13" x14ac:dyDescent="0.15"/>
    <row r="8648" customFormat="1" ht="13" x14ac:dyDescent="0.15"/>
    <row r="8649" customFormat="1" ht="13" x14ac:dyDescent="0.15"/>
    <row r="8650" customFormat="1" ht="13" x14ac:dyDescent="0.15"/>
    <row r="8651" customFormat="1" ht="13" x14ac:dyDescent="0.15"/>
    <row r="8652" customFormat="1" ht="13" x14ac:dyDescent="0.15"/>
    <row r="8653" customFormat="1" ht="13" x14ac:dyDescent="0.15"/>
    <row r="8654" customFormat="1" ht="13" x14ac:dyDescent="0.15"/>
    <row r="8655" customFormat="1" ht="13" x14ac:dyDescent="0.15"/>
    <row r="8656" customFormat="1" ht="13" x14ac:dyDescent="0.15"/>
    <row r="8657" customFormat="1" ht="13" x14ac:dyDescent="0.15"/>
    <row r="8658" customFormat="1" ht="13" x14ac:dyDescent="0.15"/>
    <row r="8659" customFormat="1" ht="13" x14ac:dyDescent="0.15"/>
    <row r="8660" customFormat="1" ht="13" x14ac:dyDescent="0.15"/>
    <row r="8661" customFormat="1" ht="13" x14ac:dyDescent="0.15"/>
    <row r="8662" customFormat="1" ht="13" x14ac:dyDescent="0.15"/>
    <row r="8663" customFormat="1" ht="13" x14ac:dyDescent="0.15"/>
    <row r="8664" customFormat="1" ht="13" x14ac:dyDescent="0.15"/>
    <row r="8665" customFormat="1" ht="13" x14ac:dyDescent="0.15"/>
    <row r="8666" customFormat="1" ht="13" x14ac:dyDescent="0.15"/>
    <row r="8667" customFormat="1" ht="13" x14ac:dyDescent="0.15"/>
    <row r="8668" customFormat="1" ht="13" x14ac:dyDescent="0.15"/>
    <row r="8669" customFormat="1" ht="13" x14ac:dyDescent="0.15"/>
    <row r="8670" customFormat="1" ht="13" x14ac:dyDescent="0.15"/>
    <row r="8671" customFormat="1" ht="13" x14ac:dyDescent="0.15"/>
    <row r="8672" customFormat="1" ht="13" x14ac:dyDescent="0.15"/>
    <row r="8673" customFormat="1" ht="13" x14ac:dyDescent="0.15"/>
    <row r="8674" customFormat="1" ht="13" x14ac:dyDescent="0.15"/>
    <row r="8675" customFormat="1" ht="13" x14ac:dyDescent="0.15"/>
    <row r="8676" customFormat="1" ht="13" x14ac:dyDescent="0.15"/>
    <row r="8677" customFormat="1" ht="13" x14ac:dyDescent="0.15"/>
    <row r="8678" customFormat="1" ht="13" x14ac:dyDescent="0.15"/>
    <row r="8679" customFormat="1" ht="13" x14ac:dyDescent="0.15"/>
    <row r="8680" customFormat="1" ht="13" x14ac:dyDescent="0.15"/>
    <row r="8681" customFormat="1" ht="13" x14ac:dyDescent="0.15"/>
    <row r="8682" customFormat="1" ht="13" x14ac:dyDescent="0.15"/>
    <row r="8683" customFormat="1" ht="13" x14ac:dyDescent="0.15"/>
    <row r="8684" customFormat="1" ht="13" x14ac:dyDescent="0.15"/>
    <row r="8685" customFormat="1" ht="13" x14ac:dyDescent="0.15"/>
    <row r="8686" customFormat="1" ht="13" x14ac:dyDescent="0.15"/>
    <row r="8687" customFormat="1" ht="13" x14ac:dyDescent="0.15"/>
    <row r="8688" customFormat="1" ht="13" x14ac:dyDescent="0.15"/>
    <row r="8689" customFormat="1" ht="13" x14ac:dyDescent="0.15"/>
    <row r="8690" customFormat="1" ht="13" x14ac:dyDescent="0.15"/>
    <row r="8691" customFormat="1" ht="13" x14ac:dyDescent="0.15"/>
    <row r="8692" customFormat="1" ht="13" x14ac:dyDescent="0.15"/>
    <row r="8693" customFormat="1" ht="13" x14ac:dyDescent="0.15"/>
    <row r="8694" customFormat="1" ht="13" x14ac:dyDescent="0.15"/>
    <row r="8695" customFormat="1" ht="13" x14ac:dyDescent="0.15"/>
    <row r="8696" customFormat="1" ht="13" x14ac:dyDescent="0.15"/>
    <row r="8697" customFormat="1" ht="13" x14ac:dyDescent="0.15"/>
    <row r="8698" customFormat="1" ht="13" x14ac:dyDescent="0.15"/>
    <row r="8699" customFormat="1" ht="13" x14ac:dyDescent="0.15"/>
    <row r="8700" customFormat="1" ht="13" x14ac:dyDescent="0.15"/>
    <row r="8701" customFormat="1" ht="13" x14ac:dyDescent="0.15"/>
    <row r="8702" customFormat="1" ht="13" x14ac:dyDescent="0.15"/>
    <row r="8703" customFormat="1" ht="13" x14ac:dyDescent="0.15"/>
    <row r="8704" customFormat="1" ht="13" x14ac:dyDescent="0.15"/>
    <row r="8705" customFormat="1" ht="13" x14ac:dyDescent="0.15"/>
    <row r="8706" customFormat="1" ht="13" x14ac:dyDescent="0.15"/>
    <row r="8707" customFormat="1" ht="13" x14ac:dyDescent="0.15"/>
    <row r="8708" customFormat="1" ht="13" x14ac:dyDescent="0.15"/>
    <row r="8709" customFormat="1" ht="13" x14ac:dyDescent="0.15"/>
    <row r="8710" customFormat="1" ht="13" x14ac:dyDescent="0.15"/>
    <row r="8711" customFormat="1" ht="13" x14ac:dyDescent="0.15"/>
    <row r="8712" customFormat="1" ht="13" x14ac:dyDescent="0.15"/>
    <row r="8713" customFormat="1" ht="13" x14ac:dyDescent="0.15"/>
    <row r="8714" customFormat="1" ht="13" x14ac:dyDescent="0.15"/>
    <row r="8715" customFormat="1" ht="13" x14ac:dyDescent="0.15"/>
    <row r="8716" customFormat="1" ht="13" x14ac:dyDescent="0.15"/>
    <row r="8717" customFormat="1" ht="13" x14ac:dyDescent="0.15"/>
    <row r="8718" customFormat="1" ht="13" x14ac:dyDescent="0.15"/>
    <row r="8719" customFormat="1" ht="13" x14ac:dyDescent="0.15"/>
    <row r="8720" customFormat="1" ht="13" x14ac:dyDescent="0.15"/>
    <row r="8721" customFormat="1" ht="13" x14ac:dyDescent="0.15"/>
    <row r="8722" customFormat="1" ht="13" x14ac:dyDescent="0.15"/>
    <row r="8723" customFormat="1" ht="13" x14ac:dyDescent="0.15"/>
    <row r="8724" customFormat="1" ht="13" x14ac:dyDescent="0.15"/>
    <row r="8725" customFormat="1" ht="13" x14ac:dyDescent="0.15"/>
    <row r="8726" customFormat="1" ht="13" x14ac:dyDescent="0.15"/>
    <row r="8727" customFormat="1" ht="13" x14ac:dyDescent="0.15"/>
    <row r="8728" customFormat="1" ht="13" x14ac:dyDescent="0.15"/>
    <row r="8729" customFormat="1" ht="13" x14ac:dyDescent="0.15"/>
    <row r="8730" customFormat="1" ht="13" x14ac:dyDescent="0.15"/>
    <row r="8731" customFormat="1" ht="13" x14ac:dyDescent="0.15"/>
    <row r="8732" customFormat="1" ht="13" x14ac:dyDescent="0.15"/>
    <row r="8733" customFormat="1" ht="13" x14ac:dyDescent="0.15"/>
    <row r="8734" customFormat="1" ht="13" x14ac:dyDescent="0.15"/>
    <row r="8735" customFormat="1" ht="13" x14ac:dyDescent="0.15"/>
    <row r="8736" customFormat="1" ht="13" x14ac:dyDescent="0.15"/>
    <row r="8737" customFormat="1" ht="13" x14ac:dyDescent="0.15"/>
    <row r="8738" customFormat="1" ht="13" x14ac:dyDescent="0.15"/>
    <row r="8739" customFormat="1" ht="13" x14ac:dyDescent="0.15"/>
    <row r="8740" customFormat="1" ht="13" x14ac:dyDescent="0.15"/>
    <row r="8741" customFormat="1" ht="13" x14ac:dyDescent="0.15"/>
    <row r="8742" customFormat="1" ht="13" x14ac:dyDescent="0.15"/>
    <row r="8743" customFormat="1" ht="13" x14ac:dyDescent="0.15"/>
    <row r="8744" customFormat="1" ht="13" x14ac:dyDescent="0.15"/>
    <row r="8745" customFormat="1" ht="13" x14ac:dyDescent="0.15"/>
    <row r="8746" customFormat="1" ht="13" x14ac:dyDescent="0.15"/>
    <row r="8747" customFormat="1" ht="13" x14ac:dyDescent="0.15"/>
    <row r="8748" customFormat="1" ht="13" x14ac:dyDescent="0.15"/>
    <row r="8749" customFormat="1" ht="13" x14ac:dyDescent="0.15"/>
    <row r="8750" customFormat="1" ht="13" x14ac:dyDescent="0.15"/>
    <row r="8751" customFormat="1" ht="13" x14ac:dyDescent="0.15"/>
    <row r="8752" customFormat="1" ht="13" x14ac:dyDescent="0.15"/>
    <row r="8753" customFormat="1" ht="13" x14ac:dyDescent="0.15"/>
    <row r="8754" customFormat="1" ht="13" x14ac:dyDescent="0.15"/>
    <row r="8755" customFormat="1" ht="13" x14ac:dyDescent="0.15"/>
    <row r="8756" customFormat="1" ht="13" x14ac:dyDescent="0.15"/>
    <row r="8757" customFormat="1" ht="13" x14ac:dyDescent="0.15"/>
    <row r="8758" customFormat="1" ht="13" x14ac:dyDescent="0.15"/>
    <row r="8759" customFormat="1" ht="13" x14ac:dyDescent="0.15"/>
    <row r="8760" customFormat="1" ht="13" x14ac:dyDescent="0.15"/>
    <row r="8761" customFormat="1" ht="13" x14ac:dyDescent="0.15"/>
    <row r="8762" customFormat="1" ht="13" x14ac:dyDescent="0.15"/>
    <row r="8763" customFormat="1" ht="13" x14ac:dyDescent="0.15"/>
    <row r="8764" customFormat="1" ht="13" x14ac:dyDescent="0.15"/>
    <row r="8765" customFormat="1" ht="13" x14ac:dyDescent="0.15"/>
    <row r="8766" customFormat="1" ht="13" x14ac:dyDescent="0.15"/>
    <row r="8767" customFormat="1" ht="13" x14ac:dyDescent="0.15"/>
    <row r="8768" customFormat="1" ht="13" x14ac:dyDescent="0.15"/>
    <row r="8769" customFormat="1" ht="13" x14ac:dyDescent="0.15"/>
    <row r="8770" customFormat="1" ht="13" x14ac:dyDescent="0.15"/>
    <row r="8771" customFormat="1" ht="13" x14ac:dyDescent="0.15"/>
    <row r="8772" customFormat="1" ht="13" x14ac:dyDescent="0.15"/>
    <row r="8773" customFormat="1" ht="13" x14ac:dyDescent="0.15"/>
    <row r="8774" customFormat="1" ht="13" x14ac:dyDescent="0.15"/>
    <row r="8775" customFormat="1" ht="13" x14ac:dyDescent="0.15"/>
    <row r="8776" customFormat="1" ht="13" x14ac:dyDescent="0.15"/>
    <row r="8777" customFormat="1" ht="13" x14ac:dyDescent="0.15"/>
    <row r="8778" customFormat="1" ht="13" x14ac:dyDescent="0.15"/>
    <row r="8779" customFormat="1" ht="13" x14ac:dyDescent="0.15"/>
    <row r="8780" customFormat="1" ht="13" x14ac:dyDescent="0.15"/>
    <row r="8781" customFormat="1" ht="13" x14ac:dyDescent="0.15"/>
    <row r="8782" customFormat="1" ht="13" x14ac:dyDescent="0.15"/>
    <row r="8783" customFormat="1" ht="13" x14ac:dyDescent="0.15"/>
    <row r="8784" customFormat="1" ht="13" x14ac:dyDescent="0.15"/>
    <row r="8785" customFormat="1" ht="13" x14ac:dyDescent="0.15"/>
    <row r="8786" customFormat="1" ht="13" x14ac:dyDescent="0.15"/>
    <row r="8787" customFormat="1" ht="13" x14ac:dyDescent="0.15"/>
    <row r="8788" customFormat="1" ht="13" x14ac:dyDescent="0.15"/>
    <row r="8789" customFormat="1" ht="13" x14ac:dyDescent="0.15"/>
    <row r="8790" customFormat="1" ht="13" x14ac:dyDescent="0.15"/>
    <row r="8791" customFormat="1" ht="13" x14ac:dyDescent="0.15"/>
    <row r="8792" customFormat="1" ht="13" x14ac:dyDescent="0.15"/>
    <row r="8793" customFormat="1" ht="13" x14ac:dyDescent="0.15"/>
    <row r="8794" customFormat="1" ht="13" x14ac:dyDescent="0.15"/>
    <row r="8795" customFormat="1" ht="13" x14ac:dyDescent="0.15"/>
    <row r="8796" customFormat="1" ht="13" x14ac:dyDescent="0.15"/>
    <row r="8797" customFormat="1" ht="13" x14ac:dyDescent="0.15"/>
    <row r="8798" customFormat="1" ht="13" x14ac:dyDescent="0.15"/>
    <row r="8799" customFormat="1" ht="13" x14ac:dyDescent="0.15"/>
    <row r="8800" customFormat="1" ht="13" x14ac:dyDescent="0.15"/>
    <row r="8801" customFormat="1" ht="13" x14ac:dyDescent="0.15"/>
    <row r="8802" customFormat="1" ht="13" x14ac:dyDescent="0.15"/>
    <row r="8803" customFormat="1" ht="13" x14ac:dyDescent="0.15"/>
    <row r="8804" customFormat="1" ht="13" x14ac:dyDescent="0.15"/>
    <row r="8805" customFormat="1" ht="13" x14ac:dyDescent="0.15"/>
    <row r="8806" customFormat="1" ht="13" x14ac:dyDescent="0.15"/>
    <row r="8807" customFormat="1" ht="13" x14ac:dyDescent="0.15"/>
    <row r="8808" customFormat="1" ht="13" x14ac:dyDescent="0.15"/>
    <row r="8809" customFormat="1" ht="13" x14ac:dyDescent="0.15"/>
    <row r="8810" customFormat="1" ht="13" x14ac:dyDescent="0.15"/>
    <row r="8811" customFormat="1" ht="13" x14ac:dyDescent="0.15"/>
    <row r="8812" customFormat="1" ht="13" x14ac:dyDescent="0.15"/>
    <row r="8813" customFormat="1" ht="13" x14ac:dyDescent="0.15"/>
    <row r="8814" customFormat="1" ht="13" x14ac:dyDescent="0.15"/>
    <row r="8815" customFormat="1" ht="13" x14ac:dyDescent="0.15"/>
    <row r="8816" customFormat="1" ht="13" x14ac:dyDescent="0.15"/>
    <row r="8817" customFormat="1" ht="13" x14ac:dyDescent="0.15"/>
    <row r="8818" customFormat="1" ht="13" x14ac:dyDescent="0.15"/>
    <row r="8819" customFormat="1" ht="13" x14ac:dyDescent="0.15"/>
    <row r="8820" customFormat="1" ht="13" x14ac:dyDescent="0.15"/>
    <row r="8821" customFormat="1" ht="13" x14ac:dyDescent="0.15"/>
    <row r="8822" customFormat="1" ht="13" x14ac:dyDescent="0.15"/>
    <row r="8823" customFormat="1" ht="13" x14ac:dyDescent="0.15"/>
    <row r="8824" customFormat="1" ht="13" x14ac:dyDescent="0.15"/>
    <row r="8825" customFormat="1" ht="13" x14ac:dyDescent="0.15"/>
    <row r="8826" customFormat="1" ht="13" x14ac:dyDescent="0.15"/>
    <row r="8827" customFormat="1" ht="13" x14ac:dyDescent="0.15"/>
    <row r="8828" customFormat="1" ht="13" x14ac:dyDescent="0.15"/>
    <row r="8829" customFormat="1" ht="13" x14ac:dyDescent="0.15"/>
    <row r="8830" customFormat="1" ht="13" x14ac:dyDescent="0.15"/>
    <row r="8831" customFormat="1" ht="13" x14ac:dyDescent="0.15"/>
    <row r="8832" customFormat="1" ht="13" x14ac:dyDescent="0.15"/>
    <row r="8833" customFormat="1" ht="13" x14ac:dyDescent="0.15"/>
    <row r="8834" customFormat="1" ht="13" x14ac:dyDescent="0.15"/>
    <row r="8835" customFormat="1" ht="13" x14ac:dyDescent="0.15"/>
    <row r="8836" customFormat="1" ht="13" x14ac:dyDescent="0.15"/>
    <row r="8837" customFormat="1" ht="13" x14ac:dyDescent="0.15"/>
    <row r="8838" customFormat="1" ht="13" x14ac:dyDescent="0.15"/>
    <row r="8839" customFormat="1" ht="13" x14ac:dyDescent="0.15"/>
    <row r="8840" customFormat="1" ht="13" x14ac:dyDescent="0.15"/>
    <row r="8841" customFormat="1" ht="13" x14ac:dyDescent="0.15"/>
    <row r="8842" customFormat="1" ht="13" x14ac:dyDescent="0.15"/>
    <row r="8843" customFormat="1" ht="13" x14ac:dyDescent="0.15"/>
    <row r="8844" customFormat="1" ht="13" x14ac:dyDescent="0.15"/>
    <row r="8845" customFormat="1" ht="13" x14ac:dyDescent="0.15"/>
    <row r="8846" customFormat="1" ht="13" x14ac:dyDescent="0.15"/>
    <row r="8847" customFormat="1" ht="13" x14ac:dyDescent="0.15"/>
    <row r="8848" customFormat="1" ht="13" x14ac:dyDescent="0.15"/>
    <row r="8849" customFormat="1" ht="13" x14ac:dyDescent="0.15"/>
    <row r="8850" customFormat="1" ht="13" x14ac:dyDescent="0.15"/>
    <row r="8851" customFormat="1" ht="13" x14ac:dyDescent="0.15"/>
    <row r="8852" customFormat="1" ht="13" x14ac:dyDescent="0.15"/>
    <row r="8853" customFormat="1" ht="13" x14ac:dyDescent="0.15"/>
    <row r="8854" customFormat="1" ht="13" x14ac:dyDescent="0.15"/>
    <row r="8855" customFormat="1" ht="13" x14ac:dyDescent="0.15"/>
    <row r="8856" customFormat="1" ht="13" x14ac:dyDescent="0.15"/>
    <row r="8857" customFormat="1" ht="13" x14ac:dyDescent="0.15"/>
    <row r="8858" customFormat="1" ht="13" x14ac:dyDescent="0.15"/>
    <row r="8859" customFormat="1" ht="13" x14ac:dyDescent="0.15"/>
    <row r="8860" customFormat="1" ht="13" x14ac:dyDescent="0.15"/>
    <row r="8861" customFormat="1" ht="13" x14ac:dyDescent="0.15"/>
    <row r="8862" customFormat="1" ht="13" x14ac:dyDescent="0.15"/>
    <row r="8863" customFormat="1" ht="13" x14ac:dyDescent="0.15"/>
    <row r="8864" customFormat="1" ht="13" x14ac:dyDescent="0.15"/>
    <row r="8865" customFormat="1" ht="13" x14ac:dyDescent="0.15"/>
    <row r="8866" customFormat="1" ht="13" x14ac:dyDescent="0.15"/>
    <row r="8867" customFormat="1" ht="13" x14ac:dyDescent="0.15"/>
    <row r="8868" customFormat="1" ht="13" x14ac:dyDescent="0.15"/>
    <row r="8869" customFormat="1" ht="13" x14ac:dyDescent="0.15"/>
    <row r="8870" customFormat="1" ht="13" x14ac:dyDescent="0.15"/>
    <row r="8871" customFormat="1" ht="13" x14ac:dyDescent="0.15"/>
    <row r="8872" customFormat="1" ht="13" x14ac:dyDescent="0.15"/>
    <row r="8873" customFormat="1" ht="13" x14ac:dyDescent="0.15"/>
    <row r="8874" customFormat="1" ht="13" x14ac:dyDescent="0.15"/>
    <row r="8875" customFormat="1" ht="13" x14ac:dyDescent="0.15"/>
    <row r="8876" customFormat="1" ht="13" x14ac:dyDescent="0.15"/>
    <row r="8877" customFormat="1" ht="13" x14ac:dyDescent="0.15"/>
    <row r="8878" customFormat="1" ht="13" x14ac:dyDescent="0.15"/>
    <row r="8879" customFormat="1" ht="13" x14ac:dyDescent="0.15"/>
    <row r="8880" customFormat="1" ht="13" x14ac:dyDescent="0.15"/>
    <row r="8881" customFormat="1" ht="13" x14ac:dyDescent="0.15"/>
    <row r="8882" customFormat="1" ht="13" x14ac:dyDescent="0.15"/>
    <row r="8883" customFormat="1" ht="13" x14ac:dyDescent="0.15"/>
    <row r="8884" customFormat="1" ht="13" x14ac:dyDescent="0.15"/>
    <row r="8885" customFormat="1" ht="13" x14ac:dyDescent="0.15"/>
    <row r="8886" customFormat="1" ht="13" x14ac:dyDescent="0.15"/>
    <row r="8887" customFormat="1" ht="13" x14ac:dyDescent="0.15"/>
    <row r="8888" customFormat="1" ht="13" x14ac:dyDescent="0.15"/>
    <row r="8889" customFormat="1" ht="13" x14ac:dyDescent="0.15"/>
    <row r="8890" customFormat="1" ht="13" x14ac:dyDescent="0.15"/>
    <row r="8891" customFormat="1" ht="13" x14ac:dyDescent="0.15"/>
    <row r="8892" customFormat="1" ht="13" x14ac:dyDescent="0.15"/>
    <row r="8893" customFormat="1" ht="13" x14ac:dyDescent="0.15"/>
    <row r="8894" customFormat="1" ht="13" x14ac:dyDescent="0.15"/>
    <row r="8895" customFormat="1" ht="13" x14ac:dyDescent="0.15"/>
    <row r="8896" customFormat="1" ht="13" x14ac:dyDescent="0.15"/>
    <row r="8897" customFormat="1" ht="13" x14ac:dyDescent="0.15"/>
    <row r="8898" customFormat="1" ht="13" x14ac:dyDescent="0.15"/>
    <row r="8899" customFormat="1" ht="13" x14ac:dyDescent="0.15"/>
    <row r="8900" customFormat="1" ht="13" x14ac:dyDescent="0.15"/>
    <row r="8901" customFormat="1" ht="13" x14ac:dyDescent="0.15"/>
    <row r="8902" customFormat="1" ht="13" x14ac:dyDescent="0.15"/>
    <row r="8903" customFormat="1" ht="13" x14ac:dyDescent="0.15"/>
    <row r="8904" customFormat="1" ht="13" x14ac:dyDescent="0.15"/>
    <row r="8905" customFormat="1" ht="13" x14ac:dyDescent="0.15"/>
    <row r="8906" customFormat="1" ht="13" x14ac:dyDescent="0.15"/>
    <row r="8907" customFormat="1" ht="13" x14ac:dyDescent="0.15"/>
    <row r="8908" customFormat="1" ht="13" x14ac:dyDescent="0.15"/>
    <row r="8909" customFormat="1" ht="13" x14ac:dyDescent="0.15"/>
    <row r="8910" customFormat="1" ht="13" x14ac:dyDescent="0.15"/>
    <row r="8911" customFormat="1" ht="13" x14ac:dyDescent="0.15"/>
    <row r="8912" customFormat="1" ht="13" x14ac:dyDescent="0.15"/>
    <row r="8913" customFormat="1" ht="13" x14ac:dyDescent="0.15"/>
    <row r="8914" customFormat="1" ht="13" x14ac:dyDescent="0.15"/>
    <row r="8915" customFormat="1" ht="13" x14ac:dyDescent="0.15"/>
    <row r="8916" customFormat="1" ht="13" x14ac:dyDescent="0.15"/>
    <row r="8917" customFormat="1" ht="13" x14ac:dyDescent="0.15"/>
    <row r="8918" customFormat="1" ht="13" x14ac:dyDescent="0.15"/>
    <row r="8919" customFormat="1" ht="13" x14ac:dyDescent="0.15"/>
    <row r="8920" customFormat="1" ht="13" x14ac:dyDescent="0.15"/>
    <row r="8921" customFormat="1" ht="13" x14ac:dyDescent="0.15"/>
    <row r="8922" customFormat="1" ht="13" x14ac:dyDescent="0.15"/>
    <row r="8923" customFormat="1" ht="13" x14ac:dyDescent="0.15"/>
    <row r="8924" customFormat="1" ht="13" x14ac:dyDescent="0.15"/>
    <row r="8925" customFormat="1" ht="13" x14ac:dyDescent="0.15"/>
    <row r="8926" customFormat="1" ht="13" x14ac:dyDescent="0.15"/>
    <row r="8927" customFormat="1" ht="13" x14ac:dyDescent="0.15"/>
    <row r="8928" customFormat="1" ht="13" x14ac:dyDescent="0.15"/>
    <row r="8929" customFormat="1" ht="13" x14ac:dyDescent="0.15"/>
    <row r="8930" customFormat="1" ht="13" x14ac:dyDescent="0.15"/>
    <row r="8931" customFormat="1" ht="13" x14ac:dyDescent="0.15"/>
    <row r="8932" customFormat="1" ht="13" x14ac:dyDescent="0.15"/>
    <row r="8933" customFormat="1" ht="13" x14ac:dyDescent="0.15"/>
    <row r="8934" customFormat="1" ht="13" x14ac:dyDescent="0.15"/>
    <row r="8935" customFormat="1" ht="13" x14ac:dyDescent="0.15"/>
    <row r="8936" customFormat="1" ht="13" x14ac:dyDescent="0.15"/>
    <row r="8937" customFormat="1" ht="13" x14ac:dyDescent="0.15"/>
    <row r="8938" customFormat="1" ht="13" x14ac:dyDescent="0.15"/>
    <row r="8939" customFormat="1" ht="13" x14ac:dyDescent="0.15"/>
    <row r="8940" customFormat="1" ht="13" x14ac:dyDescent="0.15"/>
    <row r="8941" customFormat="1" ht="13" x14ac:dyDescent="0.15"/>
    <row r="8942" customFormat="1" ht="13" x14ac:dyDescent="0.15"/>
    <row r="8943" customFormat="1" ht="13" x14ac:dyDescent="0.15"/>
    <row r="8944" customFormat="1" ht="13" x14ac:dyDescent="0.15"/>
    <row r="8945" customFormat="1" ht="13" x14ac:dyDescent="0.15"/>
    <row r="8946" customFormat="1" ht="13" x14ac:dyDescent="0.15"/>
    <row r="8947" customFormat="1" ht="13" x14ac:dyDescent="0.15"/>
    <row r="8948" customFormat="1" ht="13" x14ac:dyDescent="0.15"/>
    <row r="8949" customFormat="1" ht="13" x14ac:dyDescent="0.15"/>
    <row r="8950" customFormat="1" ht="13" x14ac:dyDescent="0.15"/>
    <row r="8951" customFormat="1" ht="13" x14ac:dyDescent="0.15"/>
    <row r="8952" customFormat="1" ht="13" x14ac:dyDescent="0.15"/>
    <row r="8953" customFormat="1" ht="13" x14ac:dyDescent="0.15"/>
    <row r="8954" customFormat="1" ht="13" x14ac:dyDescent="0.15"/>
    <row r="8955" customFormat="1" ht="13" x14ac:dyDescent="0.15"/>
    <row r="8956" customFormat="1" ht="13" x14ac:dyDescent="0.15"/>
    <row r="8957" customFormat="1" ht="13" x14ac:dyDescent="0.15"/>
    <row r="8958" customFormat="1" ht="13" x14ac:dyDescent="0.15"/>
    <row r="8959" customFormat="1" ht="13" x14ac:dyDescent="0.15"/>
    <row r="8960" customFormat="1" ht="13" x14ac:dyDescent="0.15"/>
    <row r="8961" customFormat="1" ht="13" x14ac:dyDescent="0.15"/>
    <row r="8962" customFormat="1" ht="13" x14ac:dyDescent="0.15"/>
    <row r="8963" customFormat="1" ht="13" x14ac:dyDescent="0.15"/>
    <row r="8964" customFormat="1" ht="13" x14ac:dyDescent="0.15"/>
    <row r="8965" customFormat="1" ht="13" x14ac:dyDescent="0.15"/>
    <row r="8966" customFormat="1" ht="13" x14ac:dyDescent="0.15"/>
    <row r="8967" customFormat="1" ht="13" x14ac:dyDescent="0.15"/>
    <row r="8968" customFormat="1" ht="13" x14ac:dyDescent="0.15"/>
    <row r="8969" customFormat="1" ht="13" x14ac:dyDescent="0.15"/>
    <row r="8970" customFormat="1" ht="13" x14ac:dyDescent="0.15"/>
    <row r="8971" customFormat="1" ht="13" x14ac:dyDescent="0.15"/>
    <row r="8972" customFormat="1" ht="13" x14ac:dyDescent="0.15"/>
    <row r="8973" customFormat="1" ht="13" x14ac:dyDescent="0.15"/>
    <row r="8974" customFormat="1" ht="13" x14ac:dyDescent="0.15"/>
    <row r="8975" customFormat="1" ht="13" x14ac:dyDescent="0.15"/>
    <row r="8976" customFormat="1" ht="13" x14ac:dyDescent="0.15"/>
    <row r="8977" customFormat="1" ht="13" x14ac:dyDescent="0.15"/>
    <row r="8978" customFormat="1" ht="13" x14ac:dyDescent="0.15"/>
    <row r="8979" customFormat="1" ht="13" x14ac:dyDescent="0.15"/>
    <row r="8980" customFormat="1" ht="13" x14ac:dyDescent="0.15"/>
    <row r="8981" customFormat="1" ht="13" x14ac:dyDescent="0.15"/>
    <row r="8982" customFormat="1" ht="13" x14ac:dyDescent="0.15"/>
    <row r="8983" customFormat="1" ht="13" x14ac:dyDescent="0.15"/>
    <row r="8984" customFormat="1" ht="13" x14ac:dyDescent="0.15"/>
    <row r="8985" customFormat="1" ht="13" x14ac:dyDescent="0.15"/>
    <row r="8986" customFormat="1" ht="13" x14ac:dyDescent="0.15"/>
    <row r="8987" customFormat="1" ht="13" x14ac:dyDescent="0.15"/>
    <row r="8988" customFormat="1" ht="13" x14ac:dyDescent="0.15"/>
    <row r="8989" customFormat="1" ht="13" x14ac:dyDescent="0.15"/>
    <row r="8990" customFormat="1" ht="13" x14ac:dyDescent="0.15"/>
    <row r="8991" customFormat="1" ht="13" x14ac:dyDescent="0.15"/>
    <row r="8992" customFormat="1" ht="13" x14ac:dyDescent="0.15"/>
    <row r="8993" customFormat="1" ht="13" x14ac:dyDescent="0.15"/>
    <row r="8994" customFormat="1" ht="13" x14ac:dyDescent="0.15"/>
    <row r="8995" customFormat="1" ht="13" x14ac:dyDescent="0.15"/>
    <row r="8996" customFormat="1" ht="13" x14ac:dyDescent="0.15"/>
    <row r="8997" customFormat="1" ht="13" x14ac:dyDescent="0.15"/>
    <row r="8998" customFormat="1" ht="13" x14ac:dyDescent="0.15"/>
    <row r="8999" customFormat="1" ht="13" x14ac:dyDescent="0.15"/>
    <row r="9000" customFormat="1" ht="13" x14ac:dyDescent="0.15"/>
    <row r="9001" customFormat="1" ht="13" x14ac:dyDescent="0.15"/>
    <row r="9002" customFormat="1" ht="13" x14ac:dyDescent="0.15"/>
    <row r="9003" customFormat="1" ht="13" x14ac:dyDescent="0.15"/>
    <row r="9004" customFormat="1" ht="13" x14ac:dyDescent="0.15"/>
    <row r="9005" customFormat="1" ht="13" x14ac:dyDescent="0.15"/>
    <row r="9006" customFormat="1" ht="13" x14ac:dyDescent="0.15"/>
    <row r="9007" customFormat="1" ht="13" x14ac:dyDescent="0.15"/>
    <row r="9008" customFormat="1" ht="13" x14ac:dyDescent="0.15"/>
    <row r="9009" customFormat="1" ht="13" x14ac:dyDescent="0.15"/>
    <row r="9010" customFormat="1" ht="13" x14ac:dyDescent="0.15"/>
    <row r="9011" customFormat="1" ht="13" x14ac:dyDescent="0.15"/>
    <row r="9012" customFormat="1" ht="13" x14ac:dyDescent="0.15"/>
    <row r="9013" customFormat="1" ht="13" x14ac:dyDescent="0.15"/>
    <row r="9014" customFormat="1" ht="13" x14ac:dyDescent="0.15"/>
    <row r="9015" customFormat="1" ht="13" x14ac:dyDescent="0.15"/>
    <row r="9016" customFormat="1" ht="13" x14ac:dyDescent="0.15"/>
    <row r="9017" customFormat="1" ht="13" x14ac:dyDescent="0.15"/>
    <row r="9018" customFormat="1" ht="13" x14ac:dyDescent="0.15"/>
    <row r="9019" customFormat="1" ht="13" x14ac:dyDescent="0.15"/>
    <row r="9020" customFormat="1" ht="13" x14ac:dyDescent="0.15"/>
    <row r="9021" customFormat="1" ht="13" x14ac:dyDescent="0.15"/>
    <row r="9022" customFormat="1" ht="13" x14ac:dyDescent="0.15"/>
    <row r="9023" customFormat="1" ht="13" x14ac:dyDescent="0.15"/>
    <row r="9024" customFormat="1" ht="13" x14ac:dyDescent="0.15"/>
    <row r="9025" customFormat="1" ht="13" x14ac:dyDescent="0.15"/>
    <row r="9026" customFormat="1" ht="13" x14ac:dyDescent="0.15"/>
    <row r="9027" customFormat="1" ht="13" x14ac:dyDescent="0.15"/>
    <row r="9028" customFormat="1" ht="13" x14ac:dyDescent="0.15"/>
    <row r="9029" customFormat="1" ht="13" x14ac:dyDescent="0.15"/>
    <row r="9030" customFormat="1" ht="13" x14ac:dyDescent="0.15"/>
    <row r="9031" customFormat="1" ht="13" x14ac:dyDescent="0.15"/>
    <row r="9032" customFormat="1" ht="13" x14ac:dyDescent="0.15"/>
    <row r="9033" customFormat="1" ht="13" x14ac:dyDescent="0.15"/>
    <row r="9034" customFormat="1" ht="13" x14ac:dyDescent="0.15"/>
    <row r="9035" customFormat="1" ht="13" x14ac:dyDescent="0.15"/>
    <row r="9036" customFormat="1" ht="13" x14ac:dyDescent="0.15"/>
    <row r="9037" customFormat="1" ht="13" x14ac:dyDescent="0.15"/>
    <row r="9038" customFormat="1" ht="13" x14ac:dyDescent="0.15"/>
    <row r="9039" customFormat="1" ht="13" x14ac:dyDescent="0.15"/>
    <row r="9040" customFormat="1" ht="13" x14ac:dyDescent="0.15"/>
    <row r="9041" customFormat="1" ht="13" x14ac:dyDescent="0.15"/>
    <row r="9042" customFormat="1" ht="13" x14ac:dyDescent="0.15"/>
    <row r="9043" customFormat="1" ht="13" x14ac:dyDescent="0.15"/>
    <row r="9044" customFormat="1" ht="13" x14ac:dyDescent="0.15"/>
    <row r="9045" customFormat="1" ht="13" x14ac:dyDescent="0.15"/>
    <row r="9046" customFormat="1" ht="13" x14ac:dyDescent="0.15"/>
    <row r="9047" customFormat="1" ht="13" x14ac:dyDescent="0.15"/>
    <row r="9048" customFormat="1" ht="13" x14ac:dyDescent="0.15"/>
    <row r="9049" customFormat="1" ht="13" x14ac:dyDescent="0.15"/>
    <row r="9050" customFormat="1" ht="13" x14ac:dyDescent="0.15"/>
    <row r="9051" customFormat="1" ht="13" x14ac:dyDescent="0.15"/>
    <row r="9052" customFormat="1" ht="13" x14ac:dyDescent="0.15"/>
    <row r="9053" customFormat="1" ht="13" x14ac:dyDescent="0.15"/>
    <row r="9054" customFormat="1" ht="13" x14ac:dyDescent="0.15"/>
    <row r="9055" customFormat="1" ht="13" x14ac:dyDescent="0.15"/>
    <row r="9056" customFormat="1" ht="13" x14ac:dyDescent="0.15"/>
    <row r="9057" customFormat="1" ht="13" x14ac:dyDescent="0.15"/>
    <row r="9058" customFormat="1" ht="13" x14ac:dyDescent="0.15"/>
    <row r="9059" customFormat="1" ht="13" x14ac:dyDescent="0.15"/>
    <row r="9060" customFormat="1" ht="13" x14ac:dyDescent="0.15"/>
    <row r="9061" customFormat="1" ht="13" x14ac:dyDescent="0.15"/>
    <row r="9062" customFormat="1" ht="13" x14ac:dyDescent="0.15"/>
    <row r="9063" customFormat="1" ht="13" x14ac:dyDescent="0.15"/>
    <row r="9064" customFormat="1" ht="13" x14ac:dyDescent="0.15"/>
    <row r="9065" customFormat="1" ht="13" x14ac:dyDescent="0.15"/>
    <row r="9066" customFormat="1" ht="13" x14ac:dyDescent="0.15"/>
    <row r="9067" customFormat="1" ht="13" x14ac:dyDescent="0.15"/>
    <row r="9068" customFormat="1" ht="13" x14ac:dyDescent="0.15"/>
    <row r="9069" customFormat="1" ht="13" x14ac:dyDescent="0.15"/>
    <row r="9070" customFormat="1" ht="13" x14ac:dyDescent="0.15"/>
    <row r="9071" customFormat="1" ht="13" x14ac:dyDescent="0.15"/>
    <row r="9072" customFormat="1" ht="13" x14ac:dyDescent="0.15"/>
    <row r="9073" customFormat="1" ht="13" x14ac:dyDescent="0.15"/>
    <row r="9074" customFormat="1" ht="13" x14ac:dyDescent="0.15"/>
    <row r="9075" customFormat="1" ht="13" x14ac:dyDescent="0.15"/>
    <row r="9076" customFormat="1" ht="13" x14ac:dyDescent="0.15"/>
    <row r="9077" customFormat="1" ht="13" x14ac:dyDescent="0.15"/>
    <row r="9078" customFormat="1" ht="13" x14ac:dyDescent="0.15"/>
    <row r="9079" customFormat="1" ht="13" x14ac:dyDescent="0.15"/>
    <row r="9080" customFormat="1" ht="13" x14ac:dyDescent="0.15"/>
    <row r="9081" customFormat="1" ht="13" x14ac:dyDescent="0.15"/>
    <row r="9082" customFormat="1" ht="13" x14ac:dyDescent="0.15"/>
    <row r="9083" customFormat="1" ht="13" x14ac:dyDescent="0.15"/>
    <row r="9084" customFormat="1" ht="13" x14ac:dyDescent="0.15"/>
    <row r="9085" customFormat="1" ht="13" x14ac:dyDescent="0.15"/>
    <row r="9086" customFormat="1" ht="13" x14ac:dyDescent="0.15"/>
    <row r="9087" customFormat="1" ht="13" x14ac:dyDescent="0.15"/>
    <row r="9088" customFormat="1" ht="13" x14ac:dyDescent="0.15"/>
    <row r="9089" customFormat="1" ht="13" x14ac:dyDescent="0.15"/>
    <row r="9090" customFormat="1" ht="13" x14ac:dyDescent="0.15"/>
    <row r="9091" customFormat="1" ht="13" x14ac:dyDescent="0.15"/>
    <row r="9092" customFormat="1" ht="13" x14ac:dyDescent="0.15"/>
    <row r="9093" customFormat="1" ht="13" x14ac:dyDescent="0.15"/>
    <row r="9094" customFormat="1" ht="13" x14ac:dyDescent="0.15"/>
    <row r="9095" customFormat="1" ht="13" x14ac:dyDescent="0.15"/>
    <row r="9096" customFormat="1" ht="13" x14ac:dyDescent="0.15"/>
    <row r="9097" customFormat="1" ht="13" x14ac:dyDescent="0.15"/>
    <row r="9098" customFormat="1" ht="13" x14ac:dyDescent="0.15"/>
    <row r="9099" customFormat="1" ht="13" x14ac:dyDescent="0.15"/>
    <row r="9100" customFormat="1" ht="13" x14ac:dyDescent="0.15"/>
    <row r="9101" customFormat="1" ht="13" x14ac:dyDescent="0.15"/>
    <row r="9102" customFormat="1" ht="13" x14ac:dyDescent="0.15"/>
    <row r="9103" customFormat="1" ht="13" x14ac:dyDescent="0.15"/>
    <row r="9104" customFormat="1" ht="13" x14ac:dyDescent="0.15"/>
    <row r="9105" customFormat="1" ht="13" x14ac:dyDescent="0.15"/>
    <row r="9106" customFormat="1" ht="13" x14ac:dyDescent="0.15"/>
    <row r="9107" customFormat="1" ht="13" x14ac:dyDescent="0.15"/>
    <row r="9108" customFormat="1" ht="13" x14ac:dyDescent="0.15"/>
    <row r="9109" customFormat="1" ht="13" x14ac:dyDescent="0.15"/>
    <row r="9110" customFormat="1" ht="13" x14ac:dyDescent="0.15"/>
    <row r="9111" customFormat="1" ht="13" x14ac:dyDescent="0.15"/>
    <row r="9112" customFormat="1" ht="13" x14ac:dyDescent="0.15"/>
    <row r="9113" customFormat="1" ht="13" x14ac:dyDescent="0.15"/>
    <row r="9114" customFormat="1" ht="13" x14ac:dyDescent="0.15"/>
    <row r="9115" customFormat="1" ht="13" x14ac:dyDescent="0.15"/>
    <row r="9116" customFormat="1" ht="13" x14ac:dyDescent="0.15"/>
    <row r="9117" customFormat="1" ht="13" x14ac:dyDescent="0.15"/>
    <row r="9118" customFormat="1" ht="13" x14ac:dyDescent="0.15"/>
    <row r="9119" customFormat="1" ht="13" x14ac:dyDescent="0.15"/>
    <row r="9120" customFormat="1" ht="13" x14ac:dyDescent="0.15"/>
    <row r="9121" customFormat="1" ht="13" x14ac:dyDescent="0.15"/>
    <row r="9122" customFormat="1" ht="13" x14ac:dyDescent="0.15"/>
    <row r="9123" customFormat="1" ht="13" x14ac:dyDescent="0.15"/>
    <row r="9124" customFormat="1" ht="13" x14ac:dyDescent="0.15"/>
    <row r="9125" customFormat="1" ht="13" x14ac:dyDescent="0.15"/>
    <row r="9126" customFormat="1" ht="13" x14ac:dyDescent="0.15"/>
    <row r="9127" customFormat="1" ht="13" x14ac:dyDescent="0.15"/>
    <row r="9128" customFormat="1" ht="13" x14ac:dyDescent="0.15"/>
    <row r="9129" customFormat="1" ht="13" x14ac:dyDescent="0.15"/>
    <row r="9130" customFormat="1" ht="13" x14ac:dyDescent="0.15"/>
    <row r="9131" customFormat="1" ht="13" x14ac:dyDescent="0.15"/>
    <row r="9132" customFormat="1" ht="13" x14ac:dyDescent="0.15"/>
    <row r="9133" customFormat="1" ht="13" x14ac:dyDescent="0.15"/>
    <row r="9134" customFormat="1" ht="13" x14ac:dyDescent="0.15"/>
    <row r="9135" customFormat="1" ht="13" x14ac:dyDescent="0.15"/>
    <row r="9136" customFormat="1" ht="13" x14ac:dyDescent="0.15"/>
    <row r="9137" customFormat="1" ht="13" x14ac:dyDescent="0.15"/>
    <row r="9138" customFormat="1" ht="13" x14ac:dyDescent="0.15"/>
    <row r="9139" customFormat="1" ht="13" x14ac:dyDescent="0.15"/>
    <row r="9140" customFormat="1" ht="13" x14ac:dyDescent="0.15"/>
    <row r="9141" customFormat="1" ht="13" x14ac:dyDescent="0.15"/>
    <row r="9142" customFormat="1" ht="13" x14ac:dyDescent="0.15"/>
    <row r="9143" customFormat="1" ht="13" x14ac:dyDescent="0.15"/>
    <row r="9144" customFormat="1" ht="13" x14ac:dyDescent="0.15"/>
    <row r="9145" customFormat="1" ht="13" x14ac:dyDescent="0.15"/>
    <row r="9146" customFormat="1" ht="13" x14ac:dyDescent="0.15"/>
    <row r="9147" customFormat="1" ht="13" x14ac:dyDescent="0.15"/>
    <row r="9148" customFormat="1" ht="13" x14ac:dyDescent="0.15"/>
    <row r="9149" customFormat="1" ht="13" x14ac:dyDescent="0.15"/>
    <row r="9150" customFormat="1" ht="13" x14ac:dyDescent="0.15"/>
    <row r="9151" customFormat="1" ht="13" x14ac:dyDescent="0.15"/>
    <row r="9152" customFormat="1" ht="13" x14ac:dyDescent="0.15"/>
    <row r="9153" customFormat="1" ht="13" x14ac:dyDescent="0.15"/>
    <row r="9154" customFormat="1" ht="13" x14ac:dyDescent="0.15"/>
    <row r="9155" customFormat="1" ht="13" x14ac:dyDescent="0.15"/>
    <row r="9156" customFormat="1" ht="13" x14ac:dyDescent="0.15"/>
    <row r="9157" customFormat="1" ht="13" x14ac:dyDescent="0.15"/>
    <row r="9158" customFormat="1" ht="13" x14ac:dyDescent="0.15"/>
    <row r="9159" customFormat="1" ht="13" x14ac:dyDescent="0.15"/>
    <row r="9160" customFormat="1" ht="13" x14ac:dyDescent="0.15"/>
    <row r="9161" customFormat="1" ht="13" x14ac:dyDescent="0.15"/>
    <row r="9162" customFormat="1" ht="13" x14ac:dyDescent="0.15"/>
    <row r="9163" customFormat="1" ht="13" x14ac:dyDescent="0.15"/>
    <row r="9164" customFormat="1" ht="13" x14ac:dyDescent="0.15"/>
    <row r="9165" customFormat="1" ht="13" x14ac:dyDescent="0.15"/>
    <row r="9166" customFormat="1" ht="13" x14ac:dyDescent="0.15"/>
    <row r="9167" customFormat="1" ht="13" x14ac:dyDescent="0.15"/>
    <row r="9168" customFormat="1" ht="13" x14ac:dyDescent="0.15"/>
    <row r="9169" customFormat="1" ht="13" x14ac:dyDescent="0.15"/>
    <row r="9170" customFormat="1" ht="13" x14ac:dyDescent="0.15"/>
    <row r="9171" customFormat="1" ht="13" x14ac:dyDescent="0.15"/>
    <row r="9172" customFormat="1" ht="13" x14ac:dyDescent="0.15"/>
    <row r="9173" customFormat="1" ht="13" x14ac:dyDescent="0.15"/>
    <row r="9174" customFormat="1" ht="13" x14ac:dyDescent="0.15"/>
    <row r="9175" customFormat="1" ht="13" x14ac:dyDescent="0.15"/>
    <row r="9176" customFormat="1" ht="13" x14ac:dyDescent="0.15"/>
    <row r="9177" customFormat="1" ht="13" x14ac:dyDescent="0.15"/>
    <row r="9178" customFormat="1" ht="13" x14ac:dyDescent="0.15"/>
    <row r="9179" customFormat="1" ht="13" x14ac:dyDescent="0.15"/>
    <row r="9180" customFormat="1" ht="13" x14ac:dyDescent="0.15"/>
    <row r="9181" customFormat="1" ht="13" x14ac:dyDescent="0.15"/>
    <row r="9182" customFormat="1" ht="13" x14ac:dyDescent="0.15"/>
    <row r="9183" customFormat="1" ht="13" x14ac:dyDescent="0.15"/>
    <row r="9184" customFormat="1" ht="13" x14ac:dyDescent="0.15"/>
    <row r="9185" customFormat="1" ht="13" x14ac:dyDescent="0.15"/>
    <row r="9186" customFormat="1" ht="13" x14ac:dyDescent="0.15"/>
    <row r="9187" customFormat="1" ht="13" x14ac:dyDescent="0.15"/>
    <row r="9188" customFormat="1" ht="13" x14ac:dyDescent="0.15"/>
    <row r="9189" customFormat="1" ht="13" x14ac:dyDescent="0.15"/>
    <row r="9190" customFormat="1" ht="13" x14ac:dyDescent="0.15"/>
    <row r="9191" customFormat="1" ht="13" x14ac:dyDescent="0.15"/>
    <row r="9192" customFormat="1" ht="13" x14ac:dyDescent="0.15"/>
    <row r="9193" customFormat="1" ht="13" x14ac:dyDescent="0.15"/>
    <row r="9194" customFormat="1" ht="13" x14ac:dyDescent="0.15"/>
    <row r="9195" customFormat="1" ht="13" x14ac:dyDescent="0.15"/>
    <row r="9196" customFormat="1" ht="13" x14ac:dyDescent="0.15"/>
    <row r="9197" customFormat="1" ht="13" x14ac:dyDescent="0.15"/>
    <row r="9198" customFormat="1" ht="13" x14ac:dyDescent="0.15"/>
    <row r="9199" customFormat="1" ht="13" x14ac:dyDescent="0.15"/>
    <row r="9200" customFormat="1" ht="13" x14ac:dyDescent="0.15"/>
    <row r="9201" customFormat="1" ht="13" x14ac:dyDescent="0.15"/>
    <row r="9202" customFormat="1" ht="13" x14ac:dyDescent="0.15"/>
    <row r="9203" customFormat="1" ht="13" x14ac:dyDescent="0.15"/>
    <row r="9204" customFormat="1" ht="13" x14ac:dyDescent="0.15"/>
    <row r="9205" customFormat="1" ht="13" x14ac:dyDescent="0.15"/>
    <row r="9206" customFormat="1" ht="13" x14ac:dyDescent="0.15"/>
    <row r="9207" customFormat="1" ht="13" x14ac:dyDescent="0.15"/>
    <row r="9208" customFormat="1" ht="13" x14ac:dyDescent="0.15"/>
    <row r="9209" customFormat="1" ht="13" x14ac:dyDescent="0.15"/>
    <row r="9210" customFormat="1" ht="13" x14ac:dyDescent="0.15"/>
    <row r="9211" customFormat="1" ht="13" x14ac:dyDescent="0.15"/>
    <row r="9212" customFormat="1" ht="13" x14ac:dyDescent="0.15"/>
    <row r="9213" customFormat="1" ht="13" x14ac:dyDescent="0.15"/>
    <row r="9214" customFormat="1" ht="13" x14ac:dyDescent="0.15"/>
    <row r="9215" customFormat="1" ht="13" x14ac:dyDescent="0.15"/>
    <row r="9216" customFormat="1" ht="13" x14ac:dyDescent="0.15"/>
    <row r="9217" customFormat="1" ht="13" x14ac:dyDescent="0.15"/>
    <row r="9218" customFormat="1" ht="13" x14ac:dyDescent="0.15"/>
    <row r="9219" customFormat="1" ht="13" x14ac:dyDescent="0.15"/>
    <row r="9220" customFormat="1" ht="13" x14ac:dyDescent="0.15"/>
    <row r="9221" customFormat="1" ht="13" x14ac:dyDescent="0.15"/>
    <row r="9222" customFormat="1" ht="13" x14ac:dyDescent="0.15"/>
    <row r="9223" customFormat="1" ht="13" x14ac:dyDescent="0.15"/>
    <row r="9224" customFormat="1" ht="13" x14ac:dyDescent="0.15"/>
    <row r="9225" customFormat="1" ht="13" x14ac:dyDescent="0.15"/>
    <row r="9226" customFormat="1" ht="13" x14ac:dyDescent="0.15"/>
    <row r="9227" customFormat="1" ht="13" x14ac:dyDescent="0.15"/>
    <row r="9228" customFormat="1" ht="13" x14ac:dyDescent="0.15"/>
    <row r="9229" customFormat="1" ht="13" x14ac:dyDescent="0.15"/>
    <row r="9230" customFormat="1" ht="13" x14ac:dyDescent="0.15"/>
    <row r="9231" customFormat="1" ht="13" x14ac:dyDescent="0.15"/>
    <row r="9232" customFormat="1" ht="13" x14ac:dyDescent="0.15"/>
    <row r="9233" customFormat="1" ht="13" x14ac:dyDescent="0.15"/>
    <row r="9234" customFormat="1" ht="13" x14ac:dyDescent="0.15"/>
    <row r="9235" customFormat="1" ht="13" x14ac:dyDescent="0.15"/>
    <row r="9236" customFormat="1" ht="13" x14ac:dyDescent="0.15"/>
    <row r="9237" customFormat="1" ht="13" x14ac:dyDescent="0.15"/>
    <row r="9238" customFormat="1" ht="13" x14ac:dyDescent="0.15"/>
    <row r="9239" customFormat="1" ht="13" x14ac:dyDescent="0.15"/>
    <row r="9240" customFormat="1" ht="13" x14ac:dyDescent="0.15"/>
    <row r="9241" customFormat="1" ht="13" x14ac:dyDescent="0.15"/>
    <row r="9242" customFormat="1" ht="13" x14ac:dyDescent="0.15"/>
    <row r="9243" customFormat="1" ht="13" x14ac:dyDescent="0.15"/>
    <row r="9244" customFormat="1" ht="13" x14ac:dyDescent="0.15"/>
    <row r="9245" customFormat="1" ht="13" x14ac:dyDescent="0.15"/>
    <row r="9246" customFormat="1" ht="13" x14ac:dyDescent="0.15"/>
    <row r="9247" customFormat="1" ht="13" x14ac:dyDescent="0.15"/>
    <row r="9248" customFormat="1" ht="13" x14ac:dyDescent="0.15"/>
    <row r="9249" customFormat="1" ht="13" x14ac:dyDescent="0.15"/>
    <row r="9250" customFormat="1" ht="13" x14ac:dyDescent="0.15"/>
    <row r="9251" customFormat="1" ht="13" x14ac:dyDescent="0.15"/>
    <row r="9252" customFormat="1" ht="13" x14ac:dyDescent="0.15"/>
    <row r="9253" customFormat="1" ht="13" x14ac:dyDescent="0.15"/>
    <row r="9254" customFormat="1" ht="13" x14ac:dyDescent="0.15"/>
    <row r="9255" customFormat="1" ht="13" x14ac:dyDescent="0.15"/>
    <row r="9256" customFormat="1" ht="13" x14ac:dyDescent="0.15"/>
    <row r="9257" customFormat="1" ht="13" x14ac:dyDescent="0.15"/>
    <row r="9258" customFormat="1" ht="13" x14ac:dyDescent="0.15"/>
    <row r="9259" customFormat="1" ht="13" x14ac:dyDescent="0.15"/>
    <row r="9260" customFormat="1" ht="13" x14ac:dyDescent="0.15"/>
    <row r="9261" customFormat="1" ht="13" x14ac:dyDescent="0.15"/>
    <row r="9262" customFormat="1" ht="13" x14ac:dyDescent="0.15"/>
    <row r="9263" customFormat="1" ht="13" x14ac:dyDescent="0.15"/>
    <row r="9264" customFormat="1" ht="13" x14ac:dyDescent="0.15"/>
    <row r="9265" customFormat="1" ht="13" x14ac:dyDescent="0.15"/>
    <row r="9266" customFormat="1" ht="13" x14ac:dyDescent="0.15"/>
    <row r="9267" customFormat="1" ht="13" x14ac:dyDescent="0.15"/>
    <row r="9268" customFormat="1" ht="13" x14ac:dyDescent="0.15"/>
    <row r="9269" customFormat="1" ht="13" x14ac:dyDescent="0.15"/>
    <row r="9270" customFormat="1" ht="13" x14ac:dyDescent="0.15"/>
    <row r="9271" customFormat="1" ht="13" x14ac:dyDescent="0.15"/>
    <row r="9272" customFormat="1" ht="13" x14ac:dyDescent="0.15"/>
    <row r="9273" customFormat="1" ht="13" x14ac:dyDescent="0.15"/>
    <row r="9274" customFormat="1" ht="13" x14ac:dyDescent="0.15"/>
    <row r="9275" customFormat="1" ht="13" x14ac:dyDescent="0.15"/>
    <row r="9276" customFormat="1" ht="13" x14ac:dyDescent="0.15"/>
    <row r="9277" customFormat="1" ht="13" x14ac:dyDescent="0.15"/>
    <row r="9278" customFormat="1" ht="13" x14ac:dyDescent="0.15"/>
    <row r="9279" customFormat="1" ht="13" x14ac:dyDescent="0.15"/>
    <row r="9280" customFormat="1" ht="13" x14ac:dyDescent="0.15"/>
    <row r="9281" customFormat="1" ht="13" x14ac:dyDescent="0.15"/>
    <row r="9282" customFormat="1" ht="13" x14ac:dyDescent="0.15"/>
    <row r="9283" customFormat="1" ht="13" x14ac:dyDescent="0.15"/>
    <row r="9284" customFormat="1" ht="13" x14ac:dyDescent="0.15"/>
    <row r="9285" customFormat="1" ht="13" x14ac:dyDescent="0.15"/>
    <row r="9286" customFormat="1" ht="13" x14ac:dyDescent="0.15"/>
    <row r="9287" customFormat="1" ht="13" x14ac:dyDescent="0.15"/>
    <row r="9288" customFormat="1" ht="13" x14ac:dyDescent="0.15"/>
    <row r="9289" customFormat="1" ht="13" x14ac:dyDescent="0.15"/>
    <row r="9290" customFormat="1" ht="13" x14ac:dyDescent="0.15"/>
    <row r="9291" customFormat="1" ht="13" x14ac:dyDescent="0.15"/>
    <row r="9292" customFormat="1" ht="13" x14ac:dyDescent="0.15"/>
    <row r="9293" customFormat="1" ht="13" x14ac:dyDescent="0.15"/>
    <row r="9294" customFormat="1" ht="13" x14ac:dyDescent="0.15"/>
    <row r="9295" customFormat="1" ht="13" x14ac:dyDescent="0.15"/>
    <row r="9296" customFormat="1" ht="13" x14ac:dyDescent="0.15"/>
    <row r="9297" customFormat="1" ht="13" x14ac:dyDescent="0.15"/>
    <row r="9298" customFormat="1" ht="13" x14ac:dyDescent="0.15"/>
    <row r="9299" customFormat="1" ht="13" x14ac:dyDescent="0.15"/>
    <row r="9300" customFormat="1" ht="13" x14ac:dyDescent="0.15"/>
    <row r="9301" customFormat="1" ht="13" x14ac:dyDescent="0.15"/>
    <row r="9302" customFormat="1" ht="13" x14ac:dyDescent="0.15"/>
    <row r="9303" customFormat="1" ht="13" x14ac:dyDescent="0.15"/>
    <row r="9304" customFormat="1" ht="13" x14ac:dyDescent="0.15"/>
    <row r="9305" customFormat="1" ht="13" x14ac:dyDescent="0.15"/>
    <row r="9306" customFormat="1" ht="13" x14ac:dyDescent="0.15"/>
    <row r="9307" customFormat="1" ht="13" x14ac:dyDescent="0.15"/>
    <row r="9308" customFormat="1" ht="13" x14ac:dyDescent="0.15"/>
    <row r="9309" customFormat="1" ht="13" x14ac:dyDescent="0.15"/>
    <row r="9310" customFormat="1" ht="13" x14ac:dyDescent="0.15"/>
    <row r="9311" customFormat="1" ht="13" x14ac:dyDescent="0.15"/>
    <row r="9312" customFormat="1" ht="13" x14ac:dyDescent="0.15"/>
    <row r="9313" customFormat="1" ht="13" x14ac:dyDescent="0.15"/>
    <row r="9314" customFormat="1" ht="13" x14ac:dyDescent="0.15"/>
    <row r="9315" customFormat="1" ht="13" x14ac:dyDescent="0.15"/>
    <row r="9316" customFormat="1" ht="13" x14ac:dyDescent="0.15"/>
    <row r="9317" customFormat="1" ht="13" x14ac:dyDescent="0.15"/>
    <row r="9318" customFormat="1" ht="13" x14ac:dyDescent="0.15"/>
    <row r="9319" customFormat="1" ht="13" x14ac:dyDescent="0.15"/>
    <row r="9320" customFormat="1" ht="13" x14ac:dyDescent="0.15"/>
    <row r="9321" customFormat="1" ht="13" x14ac:dyDescent="0.15"/>
    <row r="9322" customFormat="1" ht="13" x14ac:dyDescent="0.15"/>
    <row r="9323" customFormat="1" ht="13" x14ac:dyDescent="0.15"/>
    <row r="9324" customFormat="1" ht="13" x14ac:dyDescent="0.15"/>
    <row r="9325" customFormat="1" ht="13" x14ac:dyDescent="0.15"/>
    <row r="9326" customFormat="1" ht="13" x14ac:dyDescent="0.15"/>
    <row r="9327" customFormat="1" ht="13" x14ac:dyDescent="0.15"/>
    <row r="9328" customFormat="1" ht="13" x14ac:dyDescent="0.15"/>
    <row r="9329" customFormat="1" ht="13" x14ac:dyDescent="0.15"/>
    <row r="9330" customFormat="1" ht="13" x14ac:dyDescent="0.15"/>
    <row r="9331" customFormat="1" ht="13" x14ac:dyDescent="0.15"/>
    <row r="9332" customFormat="1" ht="13" x14ac:dyDescent="0.15"/>
    <row r="9333" customFormat="1" ht="13" x14ac:dyDescent="0.15"/>
    <row r="9334" customFormat="1" ht="13" x14ac:dyDescent="0.15"/>
    <row r="9335" customFormat="1" ht="13" x14ac:dyDescent="0.15"/>
    <row r="9336" customFormat="1" ht="13" x14ac:dyDescent="0.15"/>
    <row r="9337" customFormat="1" ht="13" x14ac:dyDescent="0.15"/>
    <row r="9338" customFormat="1" ht="13" x14ac:dyDescent="0.15"/>
    <row r="9339" customFormat="1" ht="13" x14ac:dyDescent="0.15"/>
    <row r="9340" customFormat="1" ht="13" x14ac:dyDescent="0.15"/>
    <row r="9341" customFormat="1" ht="13" x14ac:dyDescent="0.15"/>
    <row r="9342" customFormat="1" ht="13" x14ac:dyDescent="0.15"/>
    <row r="9343" customFormat="1" ht="13" x14ac:dyDescent="0.15"/>
    <row r="9344" customFormat="1" ht="13" x14ac:dyDescent="0.15"/>
    <row r="9345" customFormat="1" ht="13" x14ac:dyDescent="0.15"/>
    <row r="9346" customFormat="1" ht="13" x14ac:dyDescent="0.15"/>
    <row r="9347" customFormat="1" ht="13" x14ac:dyDescent="0.15"/>
    <row r="9348" customFormat="1" ht="13" x14ac:dyDescent="0.15"/>
    <row r="9349" customFormat="1" ht="13" x14ac:dyDescent="0.15"/>
    <row r="9350" customFormat="1" ht="13" x14ac:dyDescent="0.15"/>
    <row r="9351" customFormat="1" ht="13" x14ac:dyDescent="0.15"/>
    <row r="9352" customFormat="1" ht="13" x14ac:dyDescent="0.15"/>
    <row r="9353" customFormat="1" ht="13" x14ac:dyDescent="0.15"/>
    <row r="9354" customFormat="1" ht="13" x14ac:dyDescent="0.15"/>
    <row r="9355" customFormat="1" ht="13" x14ac:dyDescent="0.15"/>
    <row r="9356" customFormat="1" ht="13" x14ac:dyDescent="0.15"/>
    <row r="9357" customFormat="1" ht="13" x14ac:dyDescent="0.15"/>
    <row r="9358" customFormat="1" ht="13" x14ac:dyDescent="0.15"/>
    <row r="9359" customFormat="1" ht="13" x14ac:dyDescent="0.15"/>
    <row r="9360" customFormat="1" ht="13" x14ac:dyDescent="0.15"/>
    <row r="9361" customFormat="1" ht="13" x14ac:dyDescent="0.15"/>
    <row r="9362" customFormat="1" ht="13" x14ac:dyDescent="0.15"/>
    <row r="9363" customFormat="1" ht="13" x14ac:dyDescent="0.15"/>
    <row r="9364" customFormat="1" ht="13" x14ac:dyDescent="0.15"/>
    <row r="9365" customFormat="1" ht="13" x14ac:dyDescent="0.15"/>
    <row r="9366" customFormat="1" ht="13" x14ac:dyDescent="0.15"/>
    <row r="9367" customFormat="1" ht="13" x14ac:dyDescent="0.15"/>
    <row r="9368" customFormat="1" ht="13" x14ac:dyDescent="0.15"/>
    <row r="9369" customFormat="1" ht="13" x14ac:dyDescent="0.15"/>
    <row r="9370" customFormat="1" ht="13" x14ac:dyDescent="0.15"/>
    <row r="9371" customFormat="1" ht="13" x14ac:dyDescent="0.15"/>
    <row r="9372" customFormat="1" ht="13" x14ac:dyDescent="0.15"/>
    <row r="9373" customFormat="1" ht="13" x14ac:dyDescent="0.15"/>
    <row r="9374" customFormat="1" ht="13" x14ac:dyDescent="0.15"/>
    <row r="9375" customFormat="1" ht="13" x14ac:dyDescent="0.15"/>
    <row r="9376" customFormat="1" ht="13" x14ac:dyDescent="0.15"/>
    <row r="9377" customFormat="1" ht="13" x14ac:dyDescent="0.15"/>
    <row r="9378" customFormat="1" ht="13" x14ac:dyDescent="0.15"/>
    <row r="9379" customFormat="1" ht="13" x14ac:dyDescent="0.15"/>
    <row r="9380" customFormat="1" ht="13" x14ac:dyDescent="0.15"/>
    <row r="9381" customFormat="1" ht="13" x14ac:dyDescent="0.15"/>
    <row r="9382" customFormat="1" ht="13" x14ac:dyDescent="0.15"/>
    <row r="9383" customFormat="1" ht="13" x14ac:dyDescent="0.15"/>
    <row r="9384" customFormat="1" ht="13" x14ac:dyDescent="0.15"/>
    <row r="9385" customFormat="1" ht="13" x14ac:dyDescent="0.15"/>
    <row r="9386" customFormat="1" ht="13" x14ac:dyDescent="0.15"/>
    <row r="9387" customFormat="1" ht="13" x14ac:dyDescent="0.15"/>
    <row r="9388" customFormat="1" ht="13" x14ac:dyDescent="0.15"/>
    <row r="9389" customFormat="1" ht="13" x14ac:dyDescent="0.15"/>
    <row r="9390" customFormat="1" ht="13" x14ac:dyDescent="0.15"/>
    <row r="9391" customFormat="1" ht="13" x14ac:dyDescent="0.15"/>
    <row r="9392" customFormat="1" ht="13" x14ac:dyDescent="0.15"/>
    <row r="9393" customFormat="1" ht="13" x14ac:dyDescent="0.15"/>
    <row r="9394" customFormat="1" ht="13" x14ac:dyDescent="0.15"/>
    <row r="9395" customFormat="1" ht="13" x14ac:dyDescent="0.15"/>
    <row r="9396" customFormat="1" ht="13" x14ac:dyDescent="0.15"/>
    <row r="9397" customFormat="1" ht="13" x14ac:dyDescent="0.15"/>
    <row r="9398" customFormat="1" ht="13" x14ac:dyDescent="0.15"/>
    <row r="9399" customFormat="1" ht="13" x14ac:dyDescent="0.15"/>
    <row r="9400" customFormat="1" ht="13" x14ac:dyDescent="0.15"/>
    <row r="9401" customFormat="1" ht="13" x14ac:dyDescent="0.15"/>
    <row r="9402" customFormat="1" ht="13" x14ac:dyDescent="0.15"/>
    <row r="9403" customFormat="1" ht="13" x14ac:dyDescent="0.15"/>
    <row r="9404" customFormat="1" ht="13" x14ac:dyDescent="0.15"/>
    <row r="9405" customFormat="1" ht="13" x14ac:dyDescent="0.15"/>
    <row r="9406" customFormat="1" ht="13" x14ac:dyDescent="0.15"/>
    <row r="9407" customFormat="1" ht="13" x14ac:dyDescent="0.15"/>
    <row r="9408" customFormat="1" ht="13" x14ac:dyDescent="0.15"/>
    <row r="9409" customFormat="1" ht="13" x14ac:dyDescent="0.15"/>
    <row r="9410" customFormat="1" ht="13" x14ac:dyDescent="0.15"/>
    <row r="9411" customFormat="1" ht="13" x14ac:dyDescent="0.15"/>
    <row r="9412" customFormat="1" ht="13" x14ac:dyDescent="0.15"/>
    <row r="9413" customFormat="1" ht="13" x14ac:dyDescent="0.15"/>
    <row r="9414" customFormat="1" ht="13" x14ac:dyDescent="0.15"/>
    <row r="9415" customFormat="1" ht="13" x14ac:dyDescent="0.15"/>
    <row r="9416" customFormat="1" ht="13" x14ac:dyDescent="0.15"/>
    <row r="9417" customFormat="1" ht="13" x14ac:dyDescent="0.15"/>
    <row r="9418" customFormat="1" ht="13" x14ac:dyDescent="0.15"/>
    <row r="9419" customFormat="1" ht="13" x14ac:dyDescent="0.15"/>
    <row r="9420" customFormat="1" ht="13" x14ac:dyDescent="0.15"/>
    <row r="9421" customFormat="1" ht="13" x14ac:dyDescent="0.15"/>
    <row r="9422" customFormat="1" ht="13" x14ac:dyDescent="0.15"/>
    <row r="9423" customFormat="1" ht="13" x14ac:dyDescent="0.15"/>
    <row r="9424" customFormat="1" ht="13" x14ac:dyDescent="0.15"/>
    <row r="9425" customFormat="1" ht="13" x14ac:dyDescent="0.15"/>
    <row r="9426" customFormat="1" ht="13" x14ac:dyDescent="0.15"/>
    <row r="9427" customFormat="1" ht="13" x14ac:dyDescent="0.15"/>
    <row r="9428" customFormat="1" ht="13" x14ac:dyDescent="0.15"/>
    <row r="9429" customFormat="1" ht="13" x14ac:dyDescent="0.15"/>
    <row r="9430" customFormat="1" ht="13" x14ac:dyDescent="0.15"/>
    <row r="9431" customFormat="1" ht="13" x14ac:dyDescent="0.15"/>
    <row r="9432" customFormat="1" ht="13" x14ac:dyDescent="0.15"/>
    <row r="9433" customFormat="1" ht="13" x14ac:dyDescent="0.15"/>
    <row r="9434" customFormat="1" ht="13" x14ac:dyDescent="0.15"/>
    <row r="9435" customFormat="1" ht="13" x14ac:dyDescent="0.15"/>
    <row r="9436" customFormat="1" ht="13" x14ac:dyDescent="0.15"/>
    <row r="9437" customFormat="1" ht="13" x14ac:dyDescent="0.15"/>
    <row r="9438" customFormat="1" ht="13" x14ac:dyDescent="0.15"/>
    <row r="9439" customFormat="1" ht="13" x14ac:dyDescent="0.15"/>
    <row r="9440" customFormat="1" ht="13" x14ac:dyDescent="0.15"/>
    <row r="9441" customFormat="1" ht="13" x14ac:dyDescent="0.15"/>
    <row r="9442" customFormat="1" ht="13" x14ac:dyDescent="0.15"/>
    <row r="9443" customFormat="1" ht="13" x14ac:dyDescent="0.15"/>
    <row r="9444" customFormat="1" ht="13" x14ac:dyDescent="0.15"/>
    <row r="9445" customFormat="1" ht="13" x14ac:dyDescent="0.15"/>
    <row r="9446" customFormat="1" ht="13" x14ac:dyDescent="0.15"/>
    <row r="9447" customFormat="1" ht="13" x14ac:dyDescent="0.15"/>
    <row r="9448" customFormat="1" ht="13" x14ac:dyDescent="0.15"/>
    <row r="9449" customFormat="1" ht="13" x14ac:dyDescent="0.15"/>
    <row r="9450" customFormat="1" ht="13" x14ac:dyDescent="0.15"/>
    <row r="9451" customFormat="1" ht="13" x14ac:dyDescent="0.15"/>
    <row r="9452" customFormat="1" ht="13" x14ac:dyDescent="0.15"/>
    <row r="9453" customFormat="1" ht="13" x14ac:dyDescent="0.15"/>
    <row r="9454" customFormat="1" ht="13" x14ac:dyDescent="0.15"/>
    <row r="9455" customFormat="1" ht="13" x14ac:dyDescent="0.15"/>
    <row r="9456" customFormat="1" ht="13" x14ac:dyDescent="0.15"/>
    <row r="9457" customFormat="1" ht="13" x14ac:dyDescent="0.15"/>
    <row r="9458" customFormat="1" ht="13" x14ac:dyDescent="0.15"/>
    <row r="9459" customFormat="1" ht="13" x14ac:dyDescent="0.15"/>
    <row r="9460" customFormat="1" ht="13" x14ac:dyDescent="0.15"/>
    <row r="9461" customFormat="1" ht="13" x14ac:dyDescent="0.15"/>
    <row r="9462" customFormat="1" ht="13" x14ac:dyDescent="0.15"/>
    <row r="9463" customFormat="1" ht="13" x14ac:dyDescent="0.15"/>
    <row r="9464" customFormat="1" ht="13" x14ac:dyDescent="0.15"/>
    <row r="9465" customFormat="1" ht="13" x14ac:dyDescent="0.15"/>
    <row r="9466" customFormat="1" ht="13" x14ac:dyDescent="0.15"/>
    <row r="9467" customFormat="1" ht="13" x14ac:dyDescent="0.15"/>
    <row r="9468" customFormat="1" ht="13" x14ac:dyDescent="0.15"/>
    <row r="9469" customFormat="1" ht="13" x14ac:dyDescent="0.15"/>
    <row r="9470" customFormat="1" ht="13" x14ac:dyDescent="0.15"/>
    <row r="9471" customFormat="1" ht="13" x14ac:dyDescent="0.15"/>
    <row r="9472" customFormat="1" ht="13" x14ac:dyDescent="0.15"/>
    <row r="9473" customFormat="1" ht="13" x14ac:dyDescent="0.15"/>
    <row r="9474" customFormat="1" ht="13" x14ac:dyDescent="0.15"/>
    <row r="9475" customFormat="1" ht="13" x14ac:dyDescent="0.15"/>
    <row r="9476" customFormat="1" ht="13" x14ac:dyDescent="0.15"/>
    <row r="9477" customFormat="1" ht="13" x14ac:dyDescent="0.15"/>
    <row r="9478" customFormat="1" ht="13" x14ac:dyDescent="0.15"/>
    <row r="9479" customFormat="1" ht="13" x14ac:dyDescent="0.15"/>
    <row r="9480" customFormat="1" ht="13" x14ac:dyDescent="0.15"/>
    <row r="9481" customFormat="1" ht="13" x14ac:dyDescent="0.15"/>
    <row r="9482" customFormat="1" ht="13" x14ac:dyDescent="0.15"/>
    <row r="9483" customFormat="1" ht="13" x14ac:dyDescent="0.15"/>
    <row r="9484" customFormat="1" ht="13" x14ac:dyDescent="0.15"/>
    <row r="9485" customFormat="1" ht="13" x14ac:dyDescent="0.15"/>
    <row r="9486" customFormat="1" ht="13" x14ac:dyDescent="0.15"/>
    <row r="9487" customFormat="1" ht="13" x14ac:dyDescent="0.15"/>
    <row r="9488" customFormat="1" ht="13" x14ac:dyDescent="0.15"/>
    <row r="9489" customFormat="1" ht="13" x14ac:dyDescent="0.15"/>
    <row r="9490" customFormat="1" ht="13" x14ac:dyDescent="0.15"/>
    <row r="9491" customFormat="1" ht="13" x14ac:dyDescent="0.15"/>
    <row r="9492" customFormat="1" ht="13" x14ac:dyDescent="0.15"/>
    <row r="9493" customFormat="1" ht="13" x14ac:dyDescent="0.15"/>
    <row r="9494" customFormat="1" ht="13" x14ac:dyDescent="0.15"/>
    <row r="9495" customFormat="1" ht="13" x14ac:dyDescent="0.15"/>
    <row r="9496" customFormat="1" ht="13" x14ac:dyDescent="0.15"/>
    <row r="9497" customFormat="1" ht="13" x14ac:dyDescent="0.15"/>
    <row r="9498" customFormat="1" ht="13" x14ac:dyDescent="0.15"/>
    <row r="9499" customFormat="1" ht="13" x14ac:dyDescent="0.15"/>
    <row r="9500" customFormat="1" ht="13" x14ac:dyDescent="0.15"/>
    <row r="9501" customFormat="1" ht="13" x14ac:dyDescent="0.15"/>
    <row r="9502" customFormat="1" ht="13" x14ac:dyDescent="0.15"/>
    <row r="9503" customFormat="1" ht="13" x14ac:dyDescent="0.15"/>
    <row r="9504" customFormat="1" ht="13" x14ac:dyDescent="0.15"/>
    <row r="9505" customFormat="1" ht="13" x14ac:dyDescent="0.15"/>
    <row r="9506" customFormat="1" ht="13" x14ac:dyDescent="0.15"/>
    <row r="9507" customFormat="1" ht="13" x14ac:dyDescent="0.15"/>
    <row r="9508" customFormat="1" ht="13" x14ac:dyDescent="0.15"/>
    <row r="9509" customFormat="1" ht="13" x14ac:dyDescent="0.15"/>
    <row r="9510" customFormat="1" ht="13" x14ac:dyDescent="0.15"/>
    <row r="9511" customFormat="1" ht="13" x14ac:dyDescent="0.15"/>
    <row r="9512" customFormat="1" ht="13" x14ac:dyDescent="0.15"/>
    <row r="9513" customFormat="1" ht="13" x14ac:dyDescent="0.15"/>
    <row r="9514" customFormat="1" ht="13" x14ac:dyDescent="0.15"/>
    <row r="9515" customFormat="1" ht="13" x14ac:dyDescent="0.15"/>
    <row r="9516" customFormat="1" ht="13" x14ac:dyDescent="0.15"/>
    <row r="9517" customFormat="1" ht="13" x14ac:dyDescent="0.15"/>
    <row r="9518" customFormat="1" ht="13" x14ac:dyDescent="0.15"/>
    <row r="9519" customFormat="1" ht="13" x14ac:dyDescent="0.15"/>
    <row r="9520" customFormat="1" ht="13" x14ac:dyDescent="0.15"/>
    <row r="9521" customFormat="1" ht="13" x14ac:dyDescent="0.15"/>
    <row r="9522" customFormat="1" ht="13" x14ac:dyDescent="0.15"/>
    <row r="9523" customFormat="1" ht="13" x14ac:dyDescent="0.15"/>
    <row r="9524" customFormat="1" ht="13" x14ac:dyDescent="0.15"/>
    <row r="9525" customFormat="1" ht="13" x14ac:dyDescent="0.15"/>
    <row r="9526" customFormat="1" ht="13" x14ac:dyDescent="0.15"/>
    <row r="9527" customFormat="1" ht="13" x14ac:dyDescent="0.15"/>
    <row r="9528" customFormat="1" ht="13" x14ac:dyDescent="0.15"/>
    <row r="9529" customFormat="1" ht="13" x14ac:dyDescent="0.15"/>
    <row r="9530" customFormat="1" ht="13" x14ac:dyDescent="0.15"/>
    <row r="9531" customFormat="1" ht="13" x14ac:dyDescent="0.15"/>
    <row r="9532" customFormat="1" ht="13" x14ac:dyDescent="0.15"/>
    <row r="9533" customFormat="1" ht="13" x14ac:dyDescent="0.15"/>
    <row r="9534" customFormat="1" ht="13" x14ac:dyDescent="0.15"/>
    <row r="9535" customFormat="1" ht="13" x14ac:dyDescent="0.15"/>
    <row r="9536" customFormat="1" ht="13" x14ac:dyDescent="0.15"/>
    <row r="9537" customFormat="1" ht="13" x14ac:dyDescent="0.15"/>
    <row r="9538" customFormat="1" ht="13" x14ac:dyDescent="0.15"/>
    <row r="9539" customFormat="1" ht="13" x14ac:dyDescent="0.15"/>
    <row r="9540" customFormat="1" ht="13" x14ac:dyDescent="0.15"/>
    <row r="9541" customFormat="1" ht="13" x14ac:dyDescent="0.15"/>
    <row r="9542" customFormat="1" ht="13" x14ac:dyDescent="0.15"/>
    <row r="9543" customFormat="1" ht="13" x14ac:dyDescent="0.15"/>
    <row r="9544" customFormat="1" ht="13" x14ac:dyDescent="0.15"/>
    <row r="9545" customFormat="1" ht="13" x14ac:dyDescent="0.15"/>
    <row r="9546" customFormat="1" ht="13" x14ac:dyDescent="0.15"/>
    <row r="9547" customFormat="1" ht="13" x14ac:dyDescent="0.15"/>
    <row r="9548" customFormat="1" ht="13" x14ac:dyDescent="0.15"/>
    <row r="9549" customFormat="1" ht="13" x14ac:dyDescent="0.15"/>
    <row r="9550" customFormat="1" ht="13" x14ac:dyDescent="0.15"/>
    <row r="9551" customFormat="1" ht="13" x14ac:dyDescent="0.15"/>
    <row r="9552" customFormat="1" ht="13" x14ac:dyDescent="0.15"/>
    <row r="9553" customFormat="1" ht="13" x14ac:dyDescent="0.15"/>
    <row r="9554" customFormat="1" ht="13" x14ac:dyDescent="0.15"/>
    <row r="9555" customFormat="1" ht="13" x14ac:dyDescent="0.15"/>
    <row r="9556" customFormat="1" ht="13" x14ac:dyDescent="0.15"/>
    <row r="9557" customFormat="1" ht="13" x14ac:dyDescent="0.15"/>
    <row r="9558" customFormat="1" ht="13" x14ac:dyDescent="0.15"/>
    <row r="9559" customFormat="1" ht="13" x14ac:dyDescent="0.15"/>
    <row r="9560" customFormat="1" ht="13" x14ac:dyDescent="0.15"/>
    <row r="9561" customFormat="1" ht="13" x14ac:dyDescent="0.15"/>
    <row r="9562" customFormat="1" ht="13" x14ac:dyDescent="0.15"/>
    <row r="9563" customFormat="1" ht="13" x14ac:dyDescent="0.15"/>
    <row r="9564" customFormat="1" ht="13" x14ac:dyDescent="0.15"/>
    <row r="9565" customFormat="1" ht="13" x14ac:dyDescent="0.15"/>
    <row r="9566" customFormat="1" ht="13" x14ac:dyDescent="0.15"/>
    <row r="9567" customFormat="1" ht="13" x14ac:dyDescent="0.15"/>
    <row r="9568" customFormat="1" ht="13" x14ac:dyDescent="0.15"/>
    <row r="9569" customFormat="1" ht="13" x14ac:dyDescent="0.15"/>
    <row r="9570" customFormat="1" ht="13" x14ac:dyDescent="0.15"/>
    <row r="9571" customFormat="1" ht="13" x14ac:dyDescent="0.15"/>
    <row r="9572" customFormat="1" ht="13" x14ac:dyDescent="0.15"/>
    <row r="9573" customFormat="1" ht="13" x14ac:dyDescent="0.15"/>
    <row r="9574" customFormat="1" ht="13" x14ac:dyDescent="0.15"/>
    <row r="9575" customFormat="1" ht="13" x14ac:dyDescent="0.15"/>
    <row r="9576" customFormat="1" ht="13" x14ac:dyDescent="0.15"/>
    <row r="9577" customFormat="1" ht="13" x14ac:dyDescent="0.15"/>
    <row r="9578" customFormat="1" ht="13" x14ac:dyDescent="0.15"/>
    <row r="9579" customFormat="1" ht="13" x14ac:dyDescent="0.15"/>
    <row r="9580" customFormat="1" ht="13" x14ac:dyDescent="0.15"/>
    <row r="9581" customFormat="1" ht="13" x14ac:dyDescent="0.15"/>
    <row r="9582" customFormat="1" ht="13" x14ac:dyDescent="0.15"/>
    <row r="9583" customFormat="1" ht="13" x14ac:dyDescent="0.15"/>
    <row r="9584" customFormat="1" ht="13" x14ac:dyDescent="0.15"/>
    <row r="9585" customFormat="1" ht="13" x14ac:dyDescent="0.15"/>
    <row r="9586" customFormat="1" ht="13" x14ac:dyDescent="0.15"/>
    <row r="9587" customFormat="1" ht="13" x14ac:dyDescent="0.15"/>
    <row r="9588" customFormat="1" ht="13" x14ac:dyDescent="0.15"/>
    <row r="9589" customFormat="1" ht="13" x14ac:dyDescent="0.15"/>
    <row r="9590" customFormat="1" ht="13" x14ac:dyDescent="0.15"/>
    <row r="9591" customFormat="1" ht="13" x14ac:dyDescent="0.15"/>
    <row r="9592" customFormat="1" ht="13" x14ac:dyDescent="0.15"/>
    <row r="9593" customFormat="1" ht="13" x14ac:dyDescent="0.15"/>
    <row r="9594" customFormat="1" ht="13" x14ac:dyDescent="0.15"/>
    <row r="9595" customFormat="1" ht="13" x14ac:dyDescent="0.15"/>
    <row r="9596" customFormat="1" ht="13" x14ac:dyDescent="0.15"/>
    <row r="9597" customFormat="1" ht="13" x14ac:dyDescent="0.15"/>
    <row r="9598" customFormat="1" ht="13" x14ac:dyDescent="0.15"/>
    <row r="9599" customFormat="1" ht="13" x14ac:dyDescent="0.15"/>
    <row r="9600" customFormat="1" ht="13" x14ac:dyDescent="0.15"/>
    <row r="9601" customFormat="1" ht="13" x14ac:dyDescent="0.15"/>
    <row r="9602" customFormat="1" ht="13" x14ac:dyDescent="0.15"/>
    <row r="9603" customFormat="1" ht="13" x14ac:dyDescent="0.15"/>
    <row r="9604" customFormat="1" ht="13" x14ac:dyDescent="0.15"/>
    <row r="9605" customFormat="1" ht="13" x14ac:dyDescent="0.15"/>
    <row r="9606" customFormat="1" ht="13" x14ac:dyDescent="0.15"/>
    <row r="9607" customFormat="1" ht="13" x14ac:dyDescent="0.15"/>
    <row r="9608" customFormat="1" ht="13" x14ac:dyDescent="0.15"/>
    <row r="9609" customFormat="1" ht="13" x14ac:dyDescent="0.15"/>
    <row r="9610" customFormat="1" ht="13" x14ac:dyDescent="0.15"/>
    <row r="9611" customFormat="1" ht="13" x14ac:dyDescent="0.15"/>
    <row r="9612" customFormat="1" ht="13" x14ac:dyDescent="0.15"/>
    <row r="9613" customFormat="1" ht="13" x14ac:dyDescent="0.15"/>
    <row r="9614" customFormat="1" ht="13" x14ac:dyDescent="0.15"/>
    <row r="9615" customFormat="1" ht="13" x14ac:dyDescent="0.15"/>
    <row r="9616" customFormat="1" ht="13" x14ac:dyDescent="0.15"/>
    <row r="9617" customFormat="1" ht="13" x14ac:dyDescent="0.15"/>
    <row r="9618" customFormat="1" ht="13" x14ac:dyDescent="0.15"/>
    <row r="9619" customFormat="1" ht="13" x14ac:dyDescent="0.15"/>
    <row r="9620" customFormat="1" ht="13" x14ac:dyDescent="0.15"/>
    <row r="9621" customFormat="1" ht="13" x14ac:dyDescent="0.15"/>
    <row r="9622" customFormat="1" ht="13" x14ac:dyDescent="0.15"/>
    <row r="9623" customFormat="1" ht="13" x14ac:dyDescent="0.15"/>
    <row r="9624" customFormat="1" ht="13" x14ac:dyDescent="0.15"/>
    <row r="9625" customFormat="1" ht="13" x14ac:dyDescent="0.15"/>
    <row r="9626" customFormat="1" ht="13" x14ac:dyDescent="0.15"/>
    <row r="9627" customFormat="1" ht="13" x14ac:dyDescent="0.15"/>
    <row r="9628" customFormat="1" ht="13" x14ac:dyDescent="0.15"/>
    <row r="9629" customFormat="1" ht="13" x14ac:dyDescent="0.15"/>
    <row r="9630" customFormat="1" ht="13" x14ac:dyDescent="0.15"/>
    <row r="9631" customFormat="1" ht="13" x14ac:dyDescent="0.15"/>
    <row r="9632" customFormat="1" ht="13" x14ac:dyDescent="0.15"/>
    <row r="9633" customFormat="1" ht="13" x14ac:dyDescent="0.15"/>
    <row r="9634" customFormat="1" ht="13" x14ac:dyDescent="0.15"/>
    <row r="9635" customFormat="1" ht="13" x14ac:dyDescent="0.15"/>
    <row r="9636" customFormat="1" ht="13" x14ac:dyDescent="0.15"/>
    <row r="9637" customFormat="1" ht="13" x14ac:dyDescent="0.15"/>
    <row r="9638" customFormat="1" ht="13" x14ac:dyDescent="0.15"/>
    <row r="9639" customFormat="1" ht="13" x14ac:dyDescent="0.15"/>
    <row r="9640" customFormat="1" ht="13" x14ac:dyDescent="0.15"/>
    <row r="9641" customFormat="1" ht="13" x14ac:dyDescent="0.15"/>
    <row r="9642" customFormat="1" ht="13" x14ac:dyDescent="0.15"/>
    <row r="9643" customFormat="1" ht="13" x14ac:dyDescent="0.15"/>
    <row r="9644" customFormat="1" ht="13" x14ac:dyDescent="0.15"/>
    <row r="9645" customFormat="1" ht="13" x14ac:dyDescent="0.15"/>
    <row r="9646" customFormat="1" ht="13" x14ac:dyDescent="0.15"/>
    <row r="9647" customFormat="1" ht="13" x14ac:dyDescent="0.15"/>
    <row r="9648" customFormat="1" ht="13" x14ac:dyDescent="0.15"/>
    <row r="9649" customFormat="1" ht="13" x14ac:dyDescent="0.15"/>
    <row r="9650" customFormat="1" ht="13" x14ac:dyDescent="0.15"/>
    <row r="9651" customFormat="1" ht="13" x14ac:dyDescent="0.15"/>
    <row r="9652" customFormat="1" ht="13" x14ac:dyDescent="0.15"/>
    <row r="9653" customFormat="1" ht="13" x14ac:dyDescent="0.15"/>
  </sheetData>
  <sheetProtection algorithmName="SHA-512" hashValue="jfi6HsZOD/HjN3zg3HznlnMtrekuCV5X9KKkFpiyUws5+LCauuc3syPORuevAQWmo2VdbKfVo4H8A8zUeqyZjQ==" saltValue="kYC8LEZz6FQcNQQAPGKPvA==" spinCount="100000" sheet="1" objects="1" scenarios="1"/>
  <pageMargins left="0.75" right="0.75" top="1" bottom="1" header="0.5" footer="0.5"/>
  <legacy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CF9899285DAFD4ABF6B899D562AD66C" ma:contentTypeVersion="17" ma:contentTypeDescription="Create a new document." ma:contentTypeScope="" ma:versionID="2251dce4c867e78d82bc97011e6d0463">
  <xsd:schema xmlns:xsd="http://www.w3.org/2001/XMLSchema" xmlns:xs="http://www.w3.org/2001/XMLSchema" xmlns:p="http://schemas.microsoft.com/office/2006/metadata/properties" xmlns:ns2="83334834-c131-4d61-bee2-353962f65d11" xmlns:ns3="73800343-357b-4820-8319-133562b4fa54" xmlns:ns4="73d85984-15f2-4ae1-928a-e67d5ef2c9c8" targetNamespace="http://schemas.microsoft.com/office/2006/metadata/properties" ma:root="true" ma:fieldsID="f1ce11c3d15de5cda018eb57dd48e231" ns2:_="" ns3:_="" ns4:_="">
    <xsd:import namespace="83334834-c131-4d61-bee2-353962f65d11"/>
    <xsd:import namespace="73800343-357b-4820-8319-133562b4fa54"/>
    <xsd:import namespace="73d85984-15f2-4ae1-928a-e67d5ef2c9c8"/>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2:MediaServiceAutoKeyPoints" minOccurs="0"/>
                <xsd:element ref="ns2:MediaServiceKeyPoints" minOccurs="0"/>
                <xsd:element ref="ns3:SharedWithUsers" minOccurs="0"/>
                <xsd:element ref="ns3:SharedWithDetails" minOccurs="0"/>
                <xsd:element ref="ns2:MediaServiceLocation" minOccurs="0"/>
                <xsd:element ref="ns2:MediaLengthInSeconds" minOccurs="0"/>
                <xsd:element ref="ns2:lcf76f155ced4ddcb4097134ff3c332f" minOccurs="0"/>
                <xsd:element ref="ns4:TaxCatchAll"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3334834-c131-4d61-bee2-353962f65d1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351486fa-06af-4849-81d2-167f8f4bc901"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3800343-357b-4820-8319-133562b4fa54" elementFormDefault="qualified">
    <xsd:import namespace="http://schemas.microsoft.com/office/2006/documentManagement/types"/>
    <xsd:import namespace="http://schemas.microsoft.com/office/infopath/2007/PartnerControls"/>
    <xsd:element name="SharedWithUsers" ma:index="1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3d85984-15f2-4ae1-928a-e67d5ef2c9c8" elementFormDefault="qualified">
    <xsd:import namespace="http://schemas.microsoft.com/office/2006/documentManagement/types"/>
    <xsd:import namespace="http://schemas.microsoft.com/office/infopath/2007/PartnerControls"/>
    <xsd:element name="TaxCatchAll" ma:index="23" nillable="true" ma:displayName="Taxonomy Catch All Column" ma:hidden="true" ma:list="{ae3ab515-3da6-47f0-b5b5-3f25682334a0}" ma:internalName="TaxCatchAll" ma:showField="CatchAllData" ma:web="73800343-357b-4820-8319-133562b4fa54">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4740181-1C85-4DC7-BC99-7CE78E680162}"/>
</file>

<file path=customXml/itemProps2.xml><?xml version="1.0" encoding="utf-8"?>
<ds:datastoreItem xmlns:ds="http://schemas.openxmlformats.org/officeDocument/2006/customXml" ds:itemID="{2DB56E68-089E-42FF-AE22-D07388739217}"/>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69</vt:i4>
      </vt:variant>
    </vt:vector>
  </HeadingPairs>
  <TitlesOfParts>
    <vt:vector size="69" baseType="lpstr">
      <vt:lpstr>Summary</vt:lpstr>
      <vt:lpstr>ESS Bills July2023</vt:lpstr>
      <vt:lpstr>AG Bills July2023</vt:lpstr>
      <vt:lpstr>END Bills July2023</vt:lpstr>
      <vt:lpstr>ESS Bills July2022</vt:lpstr>
      <vt:lpstr>AG Bills July2022</vt:lpstr>
      <vt:lpstr>END Bills July2022</vt:lpstr>
      <vt:lpstr>ESS Bills July2021</vt:lpstr>
      <vt:lpstr>AG Bills July2021</vt:lpstr>
      <vt:lpstr>END Bills July2021</vt:lpstr>
      <vt:lpstr>ESS Bills July2020</vt:lpstr>
      <vt:lpstr>AG Bills July2020</vt:lpstr>
      <vt:lpstr>END Bills July2020</vt:lpstr>
      <vt:lpstr>ESS Bills July2019</vt:lpstr>
      <vt:lpstr>AG Bills July2019</vt:lpstr>
      <vt:lpstr>END Bills July2019</vt:lpstr>
      <vt:lpstr>ESS Bills July2018</vt:lpstr>
      <vt:lpstr>AG Bills July2018</vt:lpstr>
      <vt:lpstr>END Bills July2018</vt:lpstr>
      <vt:lpstr>ESS Bills July2017</vt:lpstr>
      <vt:lpstr>AG Bills July2017</vt:lpstr>
      <vt:lpstr>END Bills July2017</vt:lpstr>
      <vt:lpstr>ESS Bills July2016</vt:lpstr>
      <vt:lpstr>AG Bills July2016</vt:lpstr>
      <vt:lpstr>END Bills July2016</vt:lpstr>
      <vt:lpstr>Bills July2015</vt:lpstr>
      <vt:lpstr>Bills July2014</vt:lpstr>
      <vt:lpstr>Bills July2013</vt:lpstr>
      <vt:lpstr>Bills July2012</vt:lpstr>
      <vt:lpstr>Bills July2011</vt:lpstr>
      <vt:lpstr>ESS Jul 2023</vt:lpstr>
      <vt:lpstr>AG Jul 2023</vt:lpstr>
      <vt:lpstr>END Jul 2023</vt:lpstr>
      <vt:lpstr>ESS Jul 2022</vt:lpstr>
      <vt:lpstr>AG Jul 2022</vt:lpstr>
      <vt:lpstr>END Jul 2022</vt:lpstr>
      <vt:lpstr>ESS Jul 2021</vt:lpstr>
      <vt:lpstr>AG Jul 2021</vt:lpstr>
      <vt:lpstr>END Jul 2021</vt:lpstr>
      <vt:lpstr>ESS Jul 2020</vt:lpstr>
      <vt:lpstr>ESS Jul 2019</vt:lpstr>
      <vt:lpstr>AG Jul 2020</vt:lpstr>
      <vt:lpstr>AG Jul 2019</vt:lpstr>
      <vt:lpstr>END Jul 2020</vt:lpstr>
      <vt:lpstr>END Jul 2019</vt:lpstr>
      <vt:lpstr>ESS Jul 2018</vt:lpstr>
      <vt:lpstr>AG Jul 2018</vt:lpstr>
      <vt:lpstr>END Jul 2018</vt:lpstr>
      <vt:lpstr>ESS Jul 2017</vt:lpstr>
      <vt:lpstr>AG Jul 2017</vt:lpstr>
      <vt:lpstr>END Jul 2017</vt:lpstr>
      <vt:lpstr>ESS Jul 2016</vt:lpstr>
      <vt:lpstr>AG Jul 2016</vt:lpstr>
      <vt:lpstr>END Jul 2016</vt:lpstr>
      <vt:lpstr>CE July2015</vt:lpstr>
      <vt:lpstr>EA July2015</vt:lpstr>
      <vt:lpstr>Inte July2015</vt:lpstr>
      <vt:lpstr>CE July2014</vt:lpstr>
      <vt:lpstr>EA July2014</vt:lpstr>
      <vt:lpstr>Inte July2014</vt:lpstr>
      <vt:lpstr>CE July2013</vt:lpstr>
      <vt:lpstr>EA July2013</vt:lpstr>
      <vt:lpstr>Inte July2013</vt:lpstr>
      <vt:lpstr>CE July2012</vt:lpstr>
      <vt:lpstr>EA July2012</vt:lpstr>
      <vt:lpstr>Inte July2012</vt:lpstr>
      <vt:lpstr>CE July2011</vt:lpstr>
      <vt:lpstr>EA July2011</vt:lpstr>
      <vt:lpstr>Inte July2011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May Johnston</dc:creator>
  <cp:lastModifiedBy>May Mauseth</cp:lastModifiedBy>
  <dcterms:created xsi:type="dcterms:W3CDTF">2011-04-04T04:48:18Z</dcterms:created>
  <dcterms:modified xsi:type="dcterms:W3CDTF">2023-09-04T02:23:52Z</dcterms:modified>
</cp:coreProperties>
</file>